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pivotCache/pivotCacheDefinition10.xml" ContentType="application/vnd.openxmlformats-officedocument.spreadsheetml.pivotCacheDefinition+xml"/>
  <Override PartName="/xl/pivotCache/pivotCacheRecords10.xml" ContentType="application/vnd.openxmlformats-officedocument.spreadsheetml.pivotCacheRecords+xml"/>
  <Override PartName="/xl/pivotCache/pivotCacheDefinition11.xml" ContentType="application/vnd.openxmlformats-officedocument.spreadsheetml.pivotCacheDefinition+xml"/>
  <Override PartName="/xl/pivotCache/pivotCacheRecords1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03"/>
  <workbookPr hidePivotFieldList="1" defaultThemeVersion="124226"/>
  <mc:AlternateContent xmlns:mc="http://schemas.openxmlformats.org/markup-compatibility/2006">
    <mc:Choice Requires="x15">
      <x15ac:absPath xmlns:x15ac="http://schemas.microsoft.com/office/spreadsheetml/2010/11/ac" url="https://lineacomunicacionesco.sharepoint.com/sites/OperacinBanca/Shared Documents/GERENCIA DE OPERACIONES/FACTURACION/2025/JUNIO/"/>
    </mc:Choice>
  </mc:AlternateContent>
  <xr:revisionPtr revIDLastSave="1054" documentId="13_ncr:1_{BF36D42F-C981-44BA-9CA6-22F625CB5CCF}" xr6:coauthVersionLast="47" xr6:coauthVersionMax="47" xr10:uidLastSave="{215A2611-C851-41D0-9DF2-CB00F29B6E32}"/>
  <bookViews>
    <workbookView xWindow="28680" yWindow="-120" windowWidth="29040" windowHeight="15720" tabRatio="829" xr2:uid="{00000000-000D-0000-FFFF-FFFF00000000}"/>
  </bookViews>
  <sheets>
    <sheet name="Detalle REDEBAN" sheetId="3" r:id="rId1"/>
    <sheet name="BASE LIQUIDACION REDEBAN 2025" sheetId="373" r:id="rId2"/>
    <sheet name="CENTRO DE COSTOS" sheetId="382" state="hidden" r:id="rId3"/>
    <sheet name="Tablas dinámicas" sheetId="386" state="hidden" r:id="rId4"/>
    <sheet name="APERTURAS BANCOLOMBIA" sheetId="374" r:id="rId5"/>
    <sheet name="INCIDENTES BANCOLOMBIA" sheetId="376" r:id="rId6"/>
    <sheet name="OC BANCOLOMBIA" sheetId="377" r:id="rId7"/>
    <sheet name="PAPELERIA" sheetId="378" r:id="rId8"/>
    <sheet name="TIPOLOGIA" sheetId="383" state="hidden" r:id="rId9"/>
    <sheet name="APERTURAS BBVA" sheetId="385" r:id="rId10"/>
    <sheet name="INCIDENTES BBVA" sheetId="388" r:id="rId11"/>
    <sheet name="OC BBVA" sheetId="387" r:id="rId12"/>
    <sheet name="APERTURAS AVAL" sheetId="389" r:id="rId13"/>
    <sheet name="INCIDENTES AVAL" sheetId="380" r:id="rId14"/>
    <sheet name="OC AVAL" sheetId="368" r:id="rId15"/>
  </sheets>
  <externalReferences>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s>
  <definedNames>
    <definedName name="_xlnm._FilterDatabase" localSheetId="12" hidden="1">'APERTURAS AVAL'!$A$1:$AP$238</definedName>
    <definedName name="_xlnm._FilterDatabase" localSheetId="4" hidden="1">'APERTURAS BANCOLOMBIA'!$A$1:$AS$514</definedName>
    <definedName name="_xlnm._FilterDatabase" localSheetId="9" hidden="1">'APERTURAS BBVA'!$A$1:$AN$3</definedName>
    <definedName name="_xlnm._FilterDatabase" localSheetId="2" hidden="1">'CENTRO DE COSTOS'!$A$1:$D$23</definedName>
    <definedName name="_xlnm._FilterDatabase" localSheetId="0" hidden="1">'Detalle REDEBAN'!$A$4:$C$17</definedName>
    <definedName name="_xlnm._FilterDatabase" localSheetId="13" hidden="1">'INCIDENTES AVAL'!$A$1:$AU$309</definedName>
    <definedName name="_xlnm._FilterDatabase" localSheetId="5" hidden="1">'INCIDENTES BANCOLOMBIA'!$A$1:$AU$1089</definedName>
    <definedName name="_xlnm._FilterDatabase" localSheetId="10" hidden="1">'INCIDENTES BBVA'!$A$1:$AT$3</definedName>
    <definedName name="_xlnm._FilterDatabase" localSheetId="14" hidden="1">'OC AVAL'!$A$1:$AL$134</definedName>
    <definedName name="_xlnm._FilterDatabase" localSheetId="6" hidden="1">'OC BANCOLOMBIA'!$A$1:$AR$506</definedName>
    <definedName name="_xlnm._FilterDatabase" localSheetId="11" hidden="1">'OC BBVA'!$A$1:$AU$4</definedName>
    <definedName name="_xlnm._FilterDatabase" localSheetId="7" hidden="1">PAPELERIA!$A$1:$AK$973</definedName>
    <definedName name="_xlnm._FilterDatabase" localSheetId="8" hidden="1">TIPOLOGIA!$A$1:$F$1124</definedName>
    <definedName name="A" localSheetId="2">#REF!</definedName>
    <definedName name="A">#REF!</definedName>
    <definedName name="ACTIVIDAD" localSheetId="2">[1]Hoja2!$P$2:$P$30</definedName>
    <definedName name="Actividad">[2]Formulas!$H$2:$H$5000</definedName>
    <definedName name="Analistas">'[3]Listas Desplegables'!$T$2:$T$7</definedName>
    <definedName name="arearesponsable">'[4]Listas desplegables'!$BB$2:$BB$100</definedName>
    <definedName name="CCO">[5]Tecnicos!$A$2:$A$1000</definedName>
    <definedName name="Clientes" localSheetId="2">[6]Clientes!$A$2:$A$100</definedName>
    <definedName name="Clientes">[2]Clientes!$A$2:$A$100</definedName>
    <definedName name="COORDINADOR">[1]Hoja2!$D$2:$D$30</definedName>
    <definedName name="Coordinadores" localSheetId="2">[7]Coordinadores!$A$2:$A$1000</definedName>
    <definedName name="Coordinadores">[2]Coordinadores!$A$2:$A$1000</definedName>
    <definedName name="DOCUMENTADOR">[1]Hoja2!$A$2:$A$30</definedName>
    <definedName name="ES">[1]Hoja2!$K$2:$K$30</definedName>
    <definedName name="ESS">[1]Hoja2!$K$2:$K$30</definedName>
    <definedName name="Estado" localSheetId="2">[6]Formulas!$K$2:$K$5000</definedName>
    <definedName name="Estado">[2]Formulas!$K$2:$K$5000</definedName>
    <definedName name="ESTADOACTIVIDAD">[1]Hoja2!$M$2:$M$30</definedName>
    <definedName name="ESTADOS" localSheetId="2">'[8]Listas desplegables'!$B$1:$D$1</definedName>
    <definedName name="ESTADOS">'[9]Listas desplegables'!$B$1:$D$1</definedName>
    <definedName name="ESTADOSCIERRES">'[10]lista desplegable'!$CX$1:$DA$1</definedName>
    <definedName name="Facturacion">'[11]Listas desplegables'!$AO$1:$AR$1</definedName>
    <definedName name="FACTURACIÓN" localSheetId="2">'[8]Listas desplegables'!$Y$1:$AB$1</definedName>
    <definedName name="FACTURACIÓN">'[9]Listas desplegables'!$Y$1:$AB$1</definedName>
    <definedName name="falla">#REF!</definedName>
    <definedName name="Fallas" localSheetId="2">'[12]Listas desplegables'!$F$2:$L$2</definedName>
    <definedName name="Fallas">'[13]Listas desplegables'!$F$2:$L$2</definedName>
    <definedName name="Grupo_Falla" localSheetId="2">'[14]Listas Desplegables'!$CH$2:$CH$5</definedName>
    <definedName name="Grupo_Falla">'[15]Listas Desplegables'!$CH$2:$CH$5</definedName>
    <definedName name="inconservmanager" localSheetId="2">'[16]Listas desplegables'!$BC$2:$BC$100</definedName>
    <definedName name="inconservmanager">'[4]Listas desplegables'!$BC$2:$BC$100</definedName>
    <definedName name="INCUMPLIMIENTO" localSheetId="2">'[4]Listas desplegables'!$AK$1:$AN$1</definedName>
    <definedName name="INCUMPLIMIENTO">'[17]Listas desplegables'!$AT$1:$AX$1</definedName>
    <definedName name="LISTA" localSheetId="2">[18]Dptos!$A$1139:$A$1171</definedName>
    <definedName name="LISTA">[19]Dptos!$A$1139:$A$1171</definedName>
    <definedName name="LISTA2" localSheetId="2">#REF!</definedName>
    <definedName name="LISTA2">#REF!</definedName>
    <definedName name="LOLO">[20]Coordinadores!$A$2:$A$1000</definedName>
    <definedName name="solicitudes" localSheetId="2">'[11]Listas desplegables'!$U$1:$AF$1</definedName>
    <definedName name="solicitudes">'[21]Listas desplegables'!$AF$1:$AQ$1</definedName>
    <definedName name="Tecnicos" localSheetId="2">[6]Tecnicos!$A$2:$A$1000</definedName>
    <definedName name="Tecnicos">[2]Tecnicos!$A$2:$A$1000</definedName>
    <definedName name="Version" localSheetId="2">[22]Formulas!$I$2:$I$3</definedName>
    <definedName name="Version">[2]Formulas!$I$2:$I$3</definedName>
  </definedNames>
  <calcPr calcId="191028"/>
  <pivotCaches>
    <pivotCache cacheId="9211" r:id="rId39"/>
    <pivotCache cacheId="9212" r:id="rId40"/>
    <pivotCache cacheId="9213" r:id="rId41"/>
    <pivotCache cacheId="9214" r:id="rId42"/>
    <pivotCache cacheId="9215" r:id="rId43"/>
    <pivotCache cacheId="9216" r:id="rId44"/>
    <pivotCache cacheId="9217" r:id="rId45"/>
    <pivotCache cacheId="9218" r:id="rId46"/>
    <pivotCache cacheId="9219" r:id="rId47"/>
    <pivotCache cacheId="9220" r:id="rId48"/>
    <pivotCache cacheId="9221" r:id="rId4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4" i="368" l="1"/>
  <c r="C54" i="368"/>
  <c r="B55" i="368"/>
  <c r="C55" i="368"/>
  <c r="B56" i="368"/>
  <c r="C56" i="368"/>
  <c r="B57" i="368"/>
  <c r="C57" i="368"/>
  <c r="B58" i="368"/>
  <c r="C58" i="368"/>
  <c r="B59" i="368"/>
  <c r="C59" i="368"/>
  <c r="B60" i="368"/>
  <c r="C60" i="368"/>
  <c r="B61" i="368"/>
  <c r="C61" i="368"/>
  <c r="B62" i="368"/>
  <c r="C62" i="368"/>
  <c r="B63" i="368"/>
  <c r="C63" i="368"/>
  <c r="B64" i="368"/>
  <c r="C64" i="368"/>
  <c r="B65" i="368"/>
  <c r="C65" i="368"/>
  <c r="B66" i="368"/>
  <c r="C66" i="368"/>
  <c r="B67" i="368"/>
  <c r="C67" i="368"/>
  <c r="B68" i="368"/>
  <c r="C68" i="368"/>
  <c r="B69" i="368"/>
  <c r="C69" i="368"/>
  <c r="B70" i="368"/>
  <c r="C70" i="368"/>
  <c r="B71" i="368"/>
  <c r="C71" i="368"/>
  <c r="B72" i="368"/>
  <c r="C72" i="368"/>
  <c r="B73" i="368"/>
  <c r="C73" i="368"/>
  <c r="B74" i="368"/>
  <c r="C74" i="368"/>
  <c r="B75" i="368"/>
  <c r="C75" i="368"/>
  <c r="B76" i="368"/>
  <c r="C76" i="368"/>
  <c r="B77" i="368"/>
  <c r="C77" i="368"/>
  <c r="B78" i="368"/>
  <c r="C78" i="368"/>
  <c r="B79" i="368"/>
  <c r="C79" i="368"/>
  <c r="B80" i="368"/>
  <c r="C80" i="368"/>
  <c r="B81" i="368"/>
  <c r="C81" i="368"/>
  <c r="B82" i="368"/>
  <c r="C82" i="368"/>
  <c r="B83" i="368"/>
  <c r="C83" i="368"/>
  <c r="B84" i="368"/>
  <c r="C84" i="368"/>
  <c r="B85" i="368"/>
  <c r="C85" i="368"/>
  <c r="B86" i="368"/>
  <c r="C86" i="368"/>
  <c r="B87" i="368"/>
  <c r="C87" i="368"/>
  <c r="B88" i="368"/>
  <c r="C88" i="368"/>
  <c r="B89" i="368"/>
  <c r="C89" i="368"/>
  <c r="B90" i="368"/>
  <c r="C90" i="368"/>
  <c r="B91" i="368"/>
  <c r="C91" i="368"/>
  <c r="B92" i="368"/>
  <c r="C92" i="368"/>
  <c r="B93" i="368"/>
  <c r="C93" i="368"/>
  <c r="B94" i="368"/>
  <c r="C94" i="368"/>
  <c r="B95" i="368"/>
  <c r="C95" i="368"/>
  <c r="B96" i="368"/>
  <c r="C96" i="368"/>
  <c r="B97" i="368"/>
  <c r="C97" i="368"/>
  <c r="B98" i="368"/>
  <c r="C98" i="368"/>
  <c r="B99" i="368"/>
  <c r="C99" i="368"/>
  <c r="B100" i="368"/>
  <c r="C100" i="368"/>
  <c r="B101" i="368"/>
  <c r="C101" i="368"/>
  <c r="B102" i="368"/>
  <c r="C102" i="368"/>
  <c r="B103" i="368"/>
  <c r="C103" i="368"/>
  <c r="B104" i="368"/>
  <c r="C104" i="368"/>
  <c r="B105" i="368"/>
  <c r="C105" i="368"/>
  <c r="B106" i="368"/>
  <c r="C106" i="368"/>
  <c r="B107" i="368"/>
  <c r="C107" i="368"/>
  <c r="B108" i="368"/>
  <c r="C108" i="368"/>
  <c r="B109" i="368"/>
  <c r="C109" i="368"/>
  <c r="B110" i="368"/>
  <c r="C110" i="368"/>
  <c r="B111" i="368"/>
  <c r="C111" i="368"/>
  <c r="B112" i="368"/>
  <c r="C112" i="368"/>
  <c r="B113" i="368"/>
  <c r="C113" i="368"/>
  <c r="B114" i="368"/>
  <c r="C114" i="368"/>
  <c r="B115" i="368"/>
  <c r="C115" i="368"/>
  <c r="B116" i="368"/>
  <c r="C116" i="368"/>
  <c r="B117" i="368"/>
  <c r="C117" i="368"/>
  <c r="B118" i="368"/>
  <c r="C118" i="368"/>
  <c r="B119" i="368"/>
  <c r="C119" i="368"/>
  <c r="B120" i="368"/>
  <c r="C120" i="368"/>
  <c r="B121" i="368"/>
  <c r="C121" i="368"/>
  <c r="B122" i="368"/>
  <c r="C122" i="368"/>
  <c r="B123" i="368"/>
  <c r="C123" i="368"/>
  <c r="B124" i="368"/>
  <c r="C124" i="368"/>
  <c r="B125" i="368"/>
  <c r="C125" i="368"/>
  <c r="B126" i="368"/>
  <c r="C126" i="368"/>
  <c r="B127" i="368"/>
  <c r="C127" i="368"/>
  <c r="B128" i="368"/>
  <c r="C128" i="368"/>
  <c r="B129" i="368"/>
  <c r="C129" i="368"/>
  <c r="B130" i="368"/>
  <c r="C130" i="368"/>
  <c r="B131" i="368"/>
  <c r="C131" i="368"/>
  <c r="B132" i="368"/>
  <c r="C132" i="368"/>
  <c r="B133" i="368"/>
  <c r="C133" i="368"/>
  <c r="AE4" i="368"/>
  <c r="AE30" i="368"/>
  <c r="AE40" i="368"/>
  <c r="AE43" i="368"/>
  <c r="AE44" i="368"/>
  <c r="AE55" i="368"/>
  <c r="AE57" i="368"/>
  <c r="AE104" i="368"/>
  <c r="AE107" i="368"/>
  <c r="AN6" i="380"/>
  <c r="AN13" i="380"/>
  <c r="AN17" i="380"/>
  <c r="AN18" i="380"/>
  <c r="AN30" i="380"/>
  <c r="AN33" i="380"/>
  <c r="AN36" i="380"/>
  <c r="AN39" i="380"/>
  <c r="AN40" i="380"/>
  <c r="AN68" i="380"/>
  <c r="AN84" i="380"/>
  <c r="AN88" i="380"/>
  <c r="AN95" i="380"/>
  <c r="AN113" i="380"/>
  <c r="AN123" i="380"/>
  <c r="AN143" i="380"/>
  <c r="AN145" i="380"/>
  <c r="AN148" i="380"/>
  <c r="AN150" i="380"/>
  <c r="AN159" i="380"/>
  <c r="AN165" i="380"/>
  <c r="AN173" i="380"/>
  <c r="AN174" i="380"/>
  <c r="AN179" i="380"/>
  <c r="AN180" i="380"/>
  <c r="AN187" i="380"/>
  <c r="AN191" i="380"/>
  <c r="AN193" i="380"/>
  <c r="AN194" i="380"/>
  <c r="AN195" i="380"/>
  <c r="AN197" i="380"/>
  <c r="AN205" i="380"/>
  <c r="AN210" i="380"/>
  <c r="AN226" i="380"/>
  <c r="AN237" i="380"/>
  <c r="AN245" i="380"/>
  <c r="AN247" i="380"/>
  <c r="AN260" i="380"/>
  <c r="AN262" i="380"/>
  <c r="AN266" i="380"/>
  <c r="AN269" i="380"/>
  <c r="AN280" i="380"/>
  <c r="AN291" i="380"/>
  <c r="AN293" i="380"/>
  <c r="AN301" i="380"/>
  <c r="B9" i="3"/>
  <c r="B3" i="389"/>
  <c r="C3" i="389"/>
  <c r="B4" i="389"/>
  <c r="C4" i="389"/>
  <c r="B5" i="389"/>
  <c r="C5" i="389"/>
  <c r="B6" i="389"/>
  <c r="C6" i="389"/>
  <c r="B7" i="389"/>
  <c r="C7" i="389"/>
  <c r="B8" i="389"/>
  <c r="C8" i="389"/>
  <c r="B9" i="389"/>
  <c r="C9" i="389"/>
  <c r="B10" i="389"/>
  <c r="C10" i="389"/>
  <c r="B11" i="389"/>
  <c r="C11" i="389"/>
  <c r="B12" i="389"/>
  <c r="C12" i="389"/>
  <c r="B13" i="389"/>
  <c r="C13" i="389"/>
  <c r="B14" i="389"/>
  <c r="C14" i="389"/>
  <c r="B15" i="389"/>
  <c r="C15" i="389"/>
  <c r="B16" i="389"/>
  <c r="C16" i="389"/>
  <c r="B17" i="389"/>
  <c r="C17" i="389"/>
  <c r="B18" i="389"/>
  <c r="C18" i="389"/>
  <c r="B19" i="389"/>
  <c r="C19" i="389"/>
  <c r="B20" i="389"/>
  <c r="C20" i="389"/>
  <c r="B21" i="389"/>
  <c r="C21" i="389"/>
  <c r="B22" i="389"/>
  <c r="C22" i="389"/>
  <c r="B23" i="389"/>
  <c r="C23" i="389"/>
  <c r="B24" i="389"/>
  <c r="C24" i="389"/>
  <c r="B25" i="389"/>
  <c r="C25" i="389"/>
  <c r="B26" i="389"/>
  <c r="C26" i="389"/>
  <c r="B27" i="389"/>
  <c r="C27" i="389"/>
  <c r="B28" i="389"/>
  <c r="C28" i="389"/>
  <c r="B29" i="389"/>
  <c r="C29" i="389"/>
  <c r="B30" i="389"/>
  <c r="C30" i="389"/>
  <c r="B31" i="389"/>
  <c r="C31" i="389"/>
  <c r="B32" i="389"/>
  <c r="C32" i="389"/>
  <c r="B33" i="389"/>
  <c r="C33" i="389"/>
  <c r="B34" i="389"/>
  <c r="C34" i="389"/>
  <c r="B35" i="389"/>
  <c r="C35" i="389"/>
  <c r="B36" i="389"/>
  <c r="C36" i="389"/>
  <c r="B37" i="389"/>
  <c r="C37" i="389"/>
  <c r="B38" i="389"/>
  <c r="C38" i="389"/>
  <c r="B39" i="389"/>
  <c r="C39" i="389"/>
  <c r="B40" i="389"/>
  <c r="C40" i="389"/>
  <c r="B41" i="389"/>
  <c r="C41" i="389"/>
  <c r="B42" i="389"/>
  <c r="C42" i="389"/>
  <c r="B43" i="389"/>
  <c r="C43" i="389"/>
  <c r="B44" i="389"/>
  <c r="C44" i="389"/>
  <c r="B45" i="389"/>
  <c r="C45" i="389"/>
  <c r="B46" i="389"/>
  <c r="C46" i="389"/>
  <c r="B47" i="389"/>
  <c r="C47" i="389"/>
  <c r="B48" i="389"/>
  <c r="C48" i="389"/>
  <c r="B49" i="389"/>
  <c r="C49" i="389"/>
  <c r="B50" i="389"/>
  <c r="C50" i="389"/>
  <c r="B51" i="389"/>
  <c r="C51" i="389"/>
  <c r="B52" i="389"/>
  <c r="C52" i="389"/>
  <c r="B53" i="389"/>
  <c r="C53" i="389"/>
  <c r="B54" i="389"/>
  <c r="C54" i="389"/>
  <c r="B55" i="389"/>
  <c r="C55" i="389"/>
  <c r="B56" i="389"/>
  <c r="C56" i="389"/>
  <c r="B57" i="389"/>
  <c r="C57" i="389"/>
  <c r="B58" i="389"/>
  <c r="C58" i="389"/>
  <c r="B59" i="389"/>
  <c r="C59" i="389"/>
  <c r="B60" i="389"/>
  <c r="C60" i="389"/>
  <c r="B61" i="389"/>
  <c r="C61" i="389"/>
  <c r="B62" i="389"/>
  <c r="C62" i="389"/>
  <c r="B63" i="389"/>
  <c r="C63" i="389"/>
  <c r="B64" i="389"/>
  <c r="C64" i="389"/>
  <c r="B65" i="389"/>
  <c r="C65" i="389"/>
  <c r="B66" i="389"/>
  <c r="C66" i="389"/>
  <c r="B67" i="389"/>
  <c r="C67" i="389"/>
  <c r="B68" i="389"/>
  <c r="C68" i="389"/>
  <c r="B69" i="389"/>
  <c r="C69" i="389"/>
  <c r="B70" i="389"/>
  <c r="C70" i="389"/>
  <c r="B71" i="389"/>
  <c r="C71" i="389"/>
  <c r="B72" i="389"/>
  <c r="C72" i="389"/>
  <c r="B73" i="389"/>
  <c r="C73" i="389"/>
  <c r="B74" i="389"/>
  <c r="C74" i="389"/>
  <c r="B75" i="389"/>
  <c r="C75" i="389"/>
  <c r="B76" i="389"/>
  <c r="C76" i="389"/>
  <c r="B77" i="389"/>
  <c r="C77" i="389"/>
  <c r="B78" i="389"/>
  <c r="C78" i="389"/>
  <c r="B79" i="389"/>
  <c r="C79" i="389"/>
  <c r="B80" i="389"/>
  <c r="C80" i="389"/>
  <c r="B81" i="389"/>
  <c r="C81" i="389"/>
  <c r="B82" i="389"/>
  <c r="C82" i="389"/>
  <c r="B83" i="389"/>
  <c r="C83" i="389"/>
  <c r="B84" i="389"/>
  <c r="C84" i="389"/>
  <c r="B85" i="389"/>
  <c r="C85" i="389"/>
  <c r="B86" i="389"/>
  <c r="C86" i="389"/>
  <c r="B87" i="389"/>
  <c r="C87" i="389"/>
  <c r="B88" i="389"/>
  <c r="C88" i="389"/>
  <c r="B89" i="389"/>
  <c r="C89" i="389"/>
  <c r="B90" i="389"/>
  <c r="C90" i="389"/>
  <c r="B91" i="389"/>
  <c r="C91" i="389"/>
  <c r="B92" i="389"/>
  <c r="C92" i="389"/>
  <c r="B93" i="389"/>
  <c r="C93" i="389"/>
  <c r="B94" i="389"/>
  <c r="C94" i="389"/>
  <c r="B95" i="389"/>
  <c r="C95" i="389"/>
  <c r="B96" i="389"/>
  <c r="C96" i="389"/>
  <c r="B97" i="389"/>
  <c r="C97" i="389"/>
  <c r="B98" i="389"/>
  <c r="C98" i="389"/>
  <c r="B99" i="389"/>
  <c r="C99" i="389"/>
  <c r="B100" i="389"/>
  <c r="C100" i="389"/>
  <c r="B101" i="389"/>
  <c r="C101" i="389"/>
  <c r="B102" i="389"/>
  <c r="C102" i="389"/>
  <c r="B103" i="389"/>
  <c r="C103" i="389"/>
  <c r="B104" i="389"/>
  <c r="C104" i="389"/>
  <c r="B105" i="389"/>
  <c r="C105" i="389"/>
  <c r="B106" i="389"/>
  <c r="C106" i="389"/>
  <c r="B107" i="389"/>
  <c r="C107" i="389"/>
  <c r="B108" i="389"/>
  <c r="C108" i="389"/>
  <c r="B109" i="389"/>
  <c r="C109" i="389"/>
  <c r="B110" i="389"/>
  <c r="C110" i="389"/>
  <c r="B111" i="389"/>
  <c r="C111" i="389"/>
  <c r="B112" i="389"/>
  <c r="C112" i="389"/>
  <c r="B113" i="389"/>
  <c r="C113" i="389"/>
  <c r="B114" i="389"/>
  <c r="C114" i="389"/>
  <c r="B115" i="389"/>
  <c r="C115" i="389"/>
  <c r="B116" i="389"/>
  <c r="C116" i="389"/>
  <c r="B117" i="389"/>
  <c r="C117" i="389"/>
  <c r="B118" i="389"/>
  <c r="C118" i="389"/>
  <c r="B119" i="389"/>
  <c r="C119" i="389"/>
  <c r="B120" i="389"/>
  <c r="C120" i="389"/>
  <c r="B121" i="389"/>
  <c r="C121" i="389"/>
  <c r="B122" i="389"/>
  <c r="C122" i="389"/>
  <c r="B123" i="389"/>
  <c r="C123" i="389"/>
  <c r="B124" i="389"/>
  <c r="C124" i="389"/>
  <c r="B125" i="389"/>
  <c r="C125" i="389"/>
  <c r="B126" i="389"/>
  <c r="C126" i="389"/>
  <c r="B127" i="389"/>
  <c r="C127" i="389"/>
  <c r="B128" i="389"/>
  <c r="C128" i="389"/>
  <c r="B129" i="389"/>
  <c r="C129" i="389"/>
  <c r="B130" i="389"/>
  <c r="C130" i="389"/>
  <c r="B131" i="389"/>
  <c r="C131" i="389"/>
  <c r="B132" i="389"/>
  <c r="C132" i="389"/>
  <c r="B133" i="389"/>
  <c r="C133" i="389"/>
  <c r="B134" i="389"/>
  <c r="C134" i="389"/>
  <c r="B135" i="389"/>
  <c r="C135" i="389"/>
  <c r="B136" i="389"/>
  <c r="C136" i="389"/>
  <c r="B137" i="389"/>
  <c r="C137" i="389"/>
  <c r="B138" i="389"/>
  <c r="C138" i="389"/>
  <c r="B139" i="389"/>
  <c r="C139" i="389"/>
  <c r="B140" i="389"/>
  <c r="C140" i="389"/>
  <c r="B141" i="389"/>
  <c r="C141" i="389"/>
  <c r="B142" i="389"/>
  <c r="C142" i="389"/>
  <c r="B143" i="389"/>
  <c r="C143" i="389"/>
  <c r="B144" i="389"/>
  <c r="C144" i="389"/>
  <c r="B145" i="389"/>
  <c r="C145" i="389"/>
  <c r="B146" i="389"/>
  <c r="C146" i="389"/>
  <c r="B147" i="389"/>
  <c r="C147" i="389"/>
  <c r="B148" i="389"/>
  <c r="C148" i="389"/>
  <c r="B149" i="389"/>
  <c r="C149" i="389"/>
  <c r="B150" i="389"/>
  <c r="C150" i="389"/>
  <c r="B151" i="389"/>
  <c r="C151" i="389"/>
  <c r="B152" i="389"/>
  <c r="C152" i="389"/>
  <c r="B153" i="389"/>
  <c r="C153" i="389"/>
  <c r="B154" i="389"/>
  <c r="C154" i="389"/>
  <c r="B155" i="389"/>
  <c r="C155" i="389"/>
  <c r="B156" i="389"/>
  <c r="C156" i="389"/>
  <c r="B157" i="389"/>
  <c r="C157" i="389"/>
  <c r="B158" i="389"/>
  <c r="C158" i="389"/>
  <c r="B159" i="389"/>
  <c r="C159" i="389"/>
  <c r="B160" i="389"/>
  <c r="C160" i="389"/>
  <c r="B161" i="389"/>
  <c r="C161" i="389"/>
  <c r="B162" i="389"/>
  <c r="C162" i="389"/>
  <c r="B163" i="389"/>
  <c r="C163" i="389"/>
  <c r="B164" i="389"/>
  <c r="C164" i="389"/>
  <c r="B165" i="389"/>
  <c r="C165" i="389"/>
  <c r="B166" i="389"/>
  <c r="C166" i="389"/>
  <c r="B167" i="389"/>
  <c r="C167" i="389"/>
  <c r="B168" i="389"/>
  <c r="C168" i="389"/>
  <c r="B169" i="389"/>
  <c r="C169" i="389"/>
  <c r="B170" i="389"/>
  <c r="C170" i="389"/>
  <c r="B171" i="389"/>
  <c r="C171" i="389"/>
  <c r="B172" i="389"/>
  <c r="C172" i="389"/>
  <c r="B173" i="389"/>
  <c r="C173" i="389"/>
  <c r="B174" i="389"/>
  <c r="C174" i="389"/>
  <c r="B175" i="389"/>
  <c r="C175" i="389"/>
  <c r="B176" i="389"/>
  <c r="C176" i="389"/>
  <c r="B177" i="389"/>
  <c r="C177" i="389"/>
  <c r="B178" i="389"/>
  <c r="C178" i="389"/>
  <c r="B179" i="389"/>
  <c r="C179" i="389"/>
  <c r="B180" i="389"/>
  <c r="C180" i="389"/>
  <c r="B181" i="389"/>
  <c r="C181" i="389"/>
  <c r="B182" i="389"/>
  <c r="C182" i="389"/>
  <c r="B183" i="389"/>
  <c r="C183" i="389"/>
  <c r="B184" i="389"/>
  <c r="C184" i="389"/>
  <c r="B185" i="389"/>
  <c r="C185" i="389"/>
  <c r="B186" i="389"/>
  <c r="C186" i="389"/>
  <c r="B187" i="389"/>
  <c r="C187" i="389"/>
  <c r="B188" i="389"/>
  <c r="C188" i="389"/>
  <c r="B189" i="389"/>
  <c r="C189" i="389"/>
  <c r="B190" i="389"/>
  <c r="C190" i="389"/>
  <c r="B191" i="389"/>
  <c r="C191" i="389"/>
  <c r="B192" i="389"/>
  <c r="C192" i="389"/>
  <c r="B193" i="389"/>
  <c r="C193" i="389"/>
  <c r="B194" i="389"/>
  <c r="C194" i="389"/>
  <c r="B195" i="389"/>
  <c r="C195" i="389"/>
  <c r="B196" i="389"/>
  <c r="C196" i="389"/>
  <c r="B197" i="389"/>
  <c r="C197" i="389"/>
  <c r="B198" i="389"/>
  <c r="C198" i="389"/>
  <c r="B199" i="389"/>
  <c r="C199" i="389"/>
  <c r="B200" i="389"/>
  <c r="C200" i="389"/>
  <c r="B201" i="389"/>
  <c r="C201" i="389"/>
  <c r="B202" i="389"/>
  <c r="C202" i="389"/>
  <c r="B203" i="389"/>
  <c r="C203" i="389"/>
  <c r="B204" i="389"/>
  <c r="C204" i="389"/>
  <c r="B205" i="389"/>
  <c r="C205" i="389"/>
  <c r="B206" i="389"/>
  <c r="C206" i="389"/>
  <c r="B207" i="389"/>
  <c r="C207" i="389"/>
  <c r="B208" i="389"/>
  <c r="C208" i="389"/>
  <c r="B209" i="389"/>
  <c r="C209" i="389"/>
  <c r="B210" i="389"/>
  <c r="C210" i="389"/>
  <c r="B211" i="389"/>
  <c r="C211" i="389"/>
  <c r="B212" i="389"/>
  <c r="C212" i="389"/>
  <c r="B213" i="389"/>
  <c r="C213" i="389"/>
  <c r="B214" i="389"/>
  <c r="C214" i="389"/>
  <c r="B215" i="389"/>
  <c r="C215" i="389"/>
  <c r="B216" i="389"/>
  <c r="C216" i="389"/>
  <c r="B217" i="389"/>
  <c r="C217" i="389"/>
  <c r="B218" i="389"/>
  <c r="C218" i="389"/>
  <c r="B219" i="389"/>
  <c r="C219" i="389"/>
  <c r="B220" i="389"/>
  <c r="C220" i="389"/>
  <c r="B221" i="389"/>
  <c r="C221" i="389"/>
  <c r="B222" i="389"/>
  <c r="C222" i="389"/>
  <c r="B223" i="389"/>
  <c r="C223" i="389"/>
  <c r="B224" i="389"/>
  <c r="C224" i="389"/>
  <c r="B225" i="389"/>
  <c r="C225" i="389"/>
  <c r="B226" i="389"/>
  <c r="C226" i="389"/>
  <c r="B227" i="389"/>
  <c r="C227" i="389"/>
  <c r="B228" i="389"/>
  <c r="C228" i="389"/>
  <c r="B229" i="389"/>
  <c r="C229" i="389"/>
  <c r="B230" i="389"/>
  <c r="C230" i="389"/>
  <c r="B231" i="389"/>
  <c r="C231" i="389"/>
  <c r="B232" i="389"/>
  <c r="C232" i="389"/>
  <c r="B233" i="389"/>
  <c r="C233" i="389"/>
  <c r="B234" i="389"/>
  <c r="C234" i="389"/>
  <c r="B235" i="389"/>
  <c r="C235" i="389"/>
  <c r="B236" i="389"/>
  <c r="C236" i="389"/>
  <c r="B237" i="389"/>
  <c r="C237" i="389"/>
  <c r="B3" i="377"/>
  <c r="C3" i="377"/>
  <c r="B4" i="377"/>
  <c r="C4" i="377"/>
  <c r="B5" i="377"/>
  <c r="C5" i="377"/>
  <c r="B6" i="377"/>
  <c r="C6" i="377"/>
  <c r="B7" i="377"/>
  <c r="C7" i="377"/>
  <c r="B8" i="377"/>
  <c r="C8" i="377"/>
  <c r="B9" i="377"/>
  <c r="C9" i="377"/>
  <c r="B10" i="377"/>
  <c r="C10" i="377"/>
  <c r="B11" i="377"/>
  <c r="C11" i="377"/>
  <c r="B12" i="377"/>
  <c r="C12" i="377"/>
  <c r="B13" i="377"/>
  <c r="C13" i="377"/>
  <c r="B14" i="377"/>
  <c r="C14" i="377"/>
  <c r="B15" i="377"/>
  <c r="C15" i="377"/>
  <c r="B16" i="377"/>
  <c r="C16" i="377"/>
  <c r="B17" i="377"/>
  <c r="C17" i="377"/>
  <c r="B18" i="377"/>
  <c r="C18" i="377"/>
  <c r="B19" i="377"/>
  <c r="C19" i="377"/>
  <c r="B20" i="377"/>
  <c r="C20" i="377"/>
  <c r="B21" i="377"/>
  <c r="C21" i="377"/>
  <c r="B22" i="377"/>
  <c r="C22" i="377"/>
  <c r="B23" i="377"/>
  <c r="C23" i="377"/>
  <c r="B24" i="377"/>
  <c r="C24" i="377"/>
  <c r="B25" i="377"/>
  <c r="C25" i="377"/>
  <c r="B26" i="377"/>
  <c r="C26" i="377"/>
  <c r="B27" i="377"/>
  <c r="C27" i="377"/>
  <c r="B28" i="377"/>
  <c r="C28" i="377"/>
  <c r="B29" i="377"/>
  <c r="C29" i="377"/>
  <c r="B30" i="377"/>
  <c r="C30" i="377"/>
  <c r="B31" i="377"/>
  <c r="C31" i="377"/>
  <c r="B32" i="377"/>
  <c r="C32" i="377"/>
  <c r="B33" i="377"/>
  <c r="C33" i="377"/>
  <c r="B34" i="377"/>
  <c r="C34" i="377"/>
  <c r="B35" i="377"/>
  <c r="C35" i="377"/>
  <c r="B36" i="377"/>
  <c r="C36" i="377"/>
  <c r="B37" i="377"/>
  <c r="C37" i="377"/>
  <c r="B38" i="377"/>
  <c r="C38" i="377"/>
  <c r="B39" i="377"/>
  <c r="C39" i="377"/>
  <c r="B40" i="377"/>
  <c r="C40" i="377"/>
  <c r="B41" i="377"/>
  <c r="C41" i="377"/>
  <c r="B42" i="377"/>
  <c r="C42" i="377"/>
  <c r="B43" i="377"/>
  <c r="C43" i="377"/>
  <c r="B44" i="377"/>
  <c r="C44" i="377"/>
  <c r="B45" i="377"/>
  <c r="C45" i="377"/>
  <c r="B46" i="377"/>
  <c r="C46" i="377"/>
  <c r="B47" i="377"/>
  <c r="C47" i="377"/>
  <c r="B48" i="377"/>
  <c r="C48" i="377"/>
  <c r="B49" i="377"/>
  <c r="C49" i="377"/>
  <c r="B50" i="377"/>
  <c r="C50" i="377"/>
  <c r="B51" i="377"/>
  <c r="C51" i="377"/>
  <c r="B52" i="377"/>
  <c r="C52" i="377"/>
  <c r="B53" i="377"/>
  <c r="C53" i="377"/>
  <c r="B54" i="377"/>
  <c r="C54" i="377"/>
  <c r="B55" i="377"/>
  <c r="C55" i="377"/>
  <c r="B56" i="377"/>
  <c r="C56" i="377"/>
  <c r="B57" i="377"/>
  <c r="C57" i="377"/>
  <c r="B58" i="377"/>
  <c r="C58" i="377"/>
  <c r="B59" i="377"/>
  <c r="C59" i="377"/>
  <c r="B60" i="377"/>
  <c r="C60" i="377"/>
  <c r="B61" i="377"/>
  <c r="C61" i="377"/>
  <c r="B62" i="377"/>
  <c r="C62" i="377"/>
  <c r="B63" i="377"/>
  <c r="C63" i="377"/>
  <c r="B64" i="377"/>
  <c r="C64" i="377"/>
  <c r="B65" i="377"/>
  <c r="C65" i="377"/>
  <c r="B66" i="377"/>
  <c r="C66" i="377"/>
  <c r="B67" i="377"/>
  <c r="C67" i="377"/>
  <c r="B68" i="377"/>
  <c r="C68" i="377"/>
  <c r="B69" i="377"/>
  <c r="C69" i="377"/>
  <c r="B70" i="377"/>
  <c r="C70" i="377"/>
  <c r="B71" i="377"/>
  <c r="C71" i="377"/>
  <c r="B72" i="377"/>
  <c r="C72" i="377"/>
  <c r="B73" i="377"/>
  <c r="C73" i="377"/>
  <c r="B74" i="377"/>
  <c r="C74" i="377"/>
  <c r="B75" i="377"/>
  <c r="C75" i="377"/>
  <c r="B76" i="377"/>
  <c r="C76" i="377"/>
  <c r="B77" i="377"/>
  <c r="C77" i="377"/>
  <c r="B78" i="377"/>
  <c r="C78" i="377"/>
  <c r="B79" i="377"/>
  <c r="C79" i="377"/>
  <c r="B80" i="377"/>
  <c r="C80" i="377"/>
  <c r="B81" i="377"/>
  <c r="C81" i="377"/>
  <c r="B82" i="377"/>
  <c r="C82" i="377"/>
  <c r="B83" i="377"/>
  <c r="C83" i="377"/>
  <c r="B84" i="377"/>
  <c r="C84" i="377"/>
  <c r="B85" i="377"/>
  <c r="C85" i="377"/>
  <c r="B86" i="377"/>
  <c r="C86" i="377"/>
  <c r="B87" i="377"/>
  <c r="C87" i="377"/>
  <c r="B88" i="377"/>
  <c r="C88" i="377"/>
  <c r="B89" i="377"/>
  <c r="C89" i="377"/>
  <c r="B90" i="377"/>
  <c r="C90" i="377"/>
  <c r="B91" i="377"/>
  <c r="C91" i="377"/>
  <c r="B92" i="377"/>
  <c r="C92" i="377"/>
  <c r="B93" i="377"/>
  <c r="C93" i="377"/>
  <c r="B94" i="377"/>
  <c r="C94" i="377"/>
  <c r="B95" i="377"/>
  <c r="C95" i="377"/>
  <c r="B96" i="377"/>
  <c r="C96" i="377"/>
  <c r="B97" i="377"/>
  <c r="C97" i="377"/>
  <c r="B98" i="377"/>
  <c r="C98" i="377"/>
  <c r="B99" i="377"/>
  <c r="C99" i="377"/>
  <c r="B100" i="377"/>
  <c r="C100" i="377"/>
  <c r="B101" i="377"/>
  <c r="C101" i="377"/>
  <c r="B102" i="377"/>
  <c r="C102" i="377"/>
  <c r="B103" i="377"/>
  <c r="C103" i="377"/>
  <c r="B104" i="377"/>
  <c r="C104" i="377"/>
  <c r="B105" i="377"/>
  <c r="C105" i="377"/>
  <c r="B106" i="377"/>
  <c r="C106" i="377"/>
  <c r="B107" i="377"/>
  <c r="C107" i="377"/>
  <c r="B108" i="377"/>
  <c r="C108" i="377"/>
  <c r="B109" i="377"/>
  <c r="C109" i="377"/>
  <c r="B110" i="377"/>
  <c r="C110" i="377"/>
  <c r="B111" i="377"/>
  <c r="C111" i="377"/>
  <c r="B112" i="377"/>
  <c r="C112" i="377"/>
  <c r="B113" i="377"/>
  <c r="C113" i="377"/>
  <c r="B114" i="377"/>
  <c r="C114" i="377"/>
  <c r="B115" i="377"/>
  <c r="C115" i="377"/>
  <c r="B116" i="377"/>
  <c r="C116" i="377"/>
  <c r="B117" i="377"/>
  <c r="C117" i="377"/>
  <c r="B118" i="377"/>
  <c r="C118" i="377"/>
  <c r="B119" i="377"/>
  <c r="C119" i="377"/>
  <c r="B120" i="377"/>
  <c r="C120" i="377"/>
  <c r="B121" i="377"/>
  <c r="C121" i="377"/>
  <c r="B122" i="377"/>
  <c r="C122" i="377"/>
  <c r="B123" i="377"/>
  <c r="C123" i="377"/>
  <c r="B124" i="377"/>
  <c r="C124" i="377"/>
  <c r="B125" i="377"/>
  <c r="C125" i="377"/>
  <c r="B126" i="377"/>
  <c r="C126" i="377"/>
  <c r="B127" i="377"/>
  <c r="C127" i="377"/>
  <c r="B128" i="377"/>
  <c r="C128" i="377"/>
  <c r="B129" i="377"/>
  <c r="C129" i="377"/>
  <c r="B130" i="377"/>
  <c r="C130" i="377"/>
  <c r="B131" i="377"/>
  <c r="C131" i="377"/>
  <c r="B132" i="377"/>
  <c r="C132" i="377"/>
  <c r="B133" i="377"/>
  <c r="C133" i="377"/>
  <c r="B134" i="377"/>
  <c r="C134" i="377"/>
  <c r="B135" i="377"/>
  <c r="C135" i="377"/>
  <c r="B136" i="377"/>
  <c r="C136" i="377"/>
  <c r="B137" i="377"/>
  <c r="C137" i="377"/>
  <c r="B138" i="377"/>
  <c r="C138" i="377"/>
  <c r="B139" i="377"/>
  <c r="C139" i="377"/>
  <c r="B140" i="377"/>
  <c r="C140" i="377"/>
  <c r="B141" i="377"/>
  <c r="C141" i="377"/>
  <c r="B142" i="377"/>
  <c r="C142" i="377"/>
  <c r="B143" i="377"/>
  <c r="C143" i="377"/>
  <c r="B144" i="377"/>
  <c r="C144" i="377"/>
  <c r="B145" i="377"/>
  <c r="C145" i="377"/>
  <c r="B146" i="377"/>
  <c r="C146" i="377"/>
  <c r="B147" i="377"/>
  <c r="C147" i="377"/>
  <c r="B148" i="377"/>
  <c r="C148" i="377"/>
  <c r="B149" i="377"/>
  <c r="C149" i="377"/>
  <c r="B150" i="377"/>
  <c r="C150" i="377"/>
  <c r="B151" i="377"/>
  <c r="C151" i="377"/>
  <c r="B152" i="377"/>
  <c r="C152" i="377"/>
  <c r="B153" i="377"/>
  <c r="C153" i="377"/>
  <c r="B154" i="377"/>
  <c r="C154" i="377"/>
  <c r="B155" i="377"/>
  <c r="C155" i="377"/>
  <c r="B156" i="377"/>
  <c r="C156" i="377"/>
  <c r="B157" i="377"/>
  <c r="C157" i="377"/>
  <c r="B158" i="377"/>
  <c r="C158" i="377"/>
  <c r="B159" i="377"/>
  <c r="C159" i="377"/>
  <c r="B160" i="377"/>
  <c r="C160" i="377"/>
  <c r="B161" i="377"/>
  <c r="C161" i="377"/>
  <c r="B162" i="377"/>
  <c r="C162" i="377"/>
  <c r="B163" i="377"/>
  <c r="C163" i="377"/>
  <c r="B164" i="377"/>
  <c r="C164" i="377"/>
  <c r="B165" i="377"/>
  <c r="C165" i="377"/>
  <c r="B166" i="377"/>
  <c r="C166" i="377"/>
  <c r="B167" i="377"/>
  <c r="C167" i="377"/>
  <c r="B168" i="377"/>
  <c r="C168" i="377"/>
  <c r="B169" i="377"/>
  <c r="C169" i="377"/>
  <c r="B170" i="377"/>
  <c r="C170" i="377"/>
  <c r="B171" i="377"/>
  <c r="C171" i="377"/>
  <c r="B172" i="377"/>
  <c r="C172" i="377"/>
  <c r="B173" i="377"/>
  <c r="C173" i="377"/>
  <c r="B174" i="377"/>
  <c r="C174" i="377"/>
  <c r="B175" i="377"/>
  <c r="C175" i="377"/>
  <c r="B176" i="377"/>
  <c r="C176" i="377"/>
  <c r="B177" i="377"/>
  <c r="C177" i="377"/>
  <c r="B178" i="377"/>
  <c r="C178" i="377"/>
  <c r="B179" i="377"/>
  <c r="C179" i="377"/>
  <c r="B180" i="377"/>
  <c r="C180" i="377"/>
  <c r="B181" i="377"/>
  <c r="C181" i="377"/>
  <c r="B182" i="377"/>
  <c r="C182" i="377"/>
  <c r="B183" i="377"/>
  <c r="C183" i="377"/>
  <c r="B184" i="377"/>
  <c r="C184" i="377"/>
  <c r="B185" i="377"/>
  <c r="C185" i="377"/>
  <c r="B186" i="377"/>
  <c r="C186" i="377"/>
  <c r="B187" i="377"/>
  <c r="C187" i="377"/>
  <c r="B188" i="377"/>
  <c r="C188" i="377"/>
  <c r="B189" i="377"/>
  <c r="C189" i="377"/>
  <c r="B190" i="377"/>
  <c r="C190" i="377"/>
  <c r="B191" i="377"/>
  <c r="C191" i="377"/>
  <c r="B192" i="377"/>
  <c r="C192" i="377"/>
  <c r="B193" i="377"/>
  <c r="C193" i="377"/>
  <c r="B194" i="377"/>
  <c r="C194" i="377"/>
  <c r="B195" i="377"/>
  <c r="C195" i="377"/>
  <c r="B196" i="377"/>
  <c r="C196" i="377"/>
  <c r="B197" i="377"/>
  <c r="C197" i="377"/>
  <c r="B198" i="377"/>
  <c r="C198" i="377"/>
  <c r="B199" i="377"/>
  <c r="C199" i="377"/>
  <c r="B200" i="377"/>
  <c r="C200" i="377"/>
  <c r="B201" i="377"/>
  <c r="C201" i="377"/>
  <c r="B202" i="377"/>
  <c r="C202" i="377"/>
  <c r="B203" i="377"/>
  <c r="C203" i="377"/>
  <c r="B204" i="377"/>
  <c r="C204" i="377"/>
  <c r="B205" i="377"/>
  <c r="C205" i="377"/>
  <c r="B206" i="377"/>
  <c r="C206" i="377"/>
  <c r="B207" i="377"/>
  <c r="C207" i="377"/>
  <c r="B208" i="377"/>
  <c r="C208" i="377"/>
  <c r="B209" i="377"/>
  <c r="C209" i="377"/>
  <c r="B210" i="377"/>
  <c r="C210" i="377"/>
  <c r="B211" i="377"/>
  <c r="C211" i="377"/>
  <c r="B212" i="377"/>
  <c r="C212" i="377"/>
  <c r="B213" i="377"/>
  <c r="C213" i="377"/>
  <c r="B214" i="377"/>
  <c r="C214" i="377"/>
  <c r="B215" i="377"/>
  <c r="C215" i="377"/>
  <c r="B216" i="377"/>
  <c r="C216" i="377"/>
  <c r="B217" i="377"/>
  <c r="C217" i="377"/>
  <c r="B218" i="377"/>
  <c r="C218" i="377"/>
  <c r="B219" i="377"/>
  <c r="C219" i="377"/>
  <c r="B220" i="377"/>
  <c r="C220" i="377"/>
  <c r="B221" i="377"/>
  <c r="C221" i="377"/>
  <c r="B222" i="377"/>
  <c r="C222" i="377"/>
  <c r="B223" i="377"/>
  <c r="C223" i="377"/>
  <c r="B224" i="377"/>
  <c r="C224" i="377"/>
  <c r="B225" i="377"/>
  <c r="C225" i="377"/>
  <c r="B226" i="377"/>
  <c r="C226" i="377"/>
  <c r="B227" i="377"/>
  <c r="C227" i="377"/>
  <c r="B228" i="377"/>
  <c r="C228" i="377"/>
  <c r="B229" i="377"/>
  <c r="C229" i="377"/>
  <c r="B230" i="377"/>
  <c r="C230" i="377"/>
  <c r="B231" i="377"/>
  <c r="C231" i="377"/>
  <c r="B232" i="377"/>
  <c r="C232" i="377"/>
  <c r="B233" i="377"/>
  <c r="C233" i="377"/>
  <c r="B234" i="377"/>
  <c r="C234" i="377"/>
  <c r="B235" i="377"/>
  <c r="C235" i="377"/>
  <c r="B236" i="377"/>
  <c r="C236" i="377"/>
  <c r="B237" i="377"/>
  <c r="C237" i="377"/>
  <c r="B238" i="377"/>
  <c r="C238" i="377"/>
  <c r="B239" i="377"/>
  <c r="C239" i="377"/>
  <c r="B240" i="377"/>
  <c r="C240" i="377"/>
  <c r="B241" i="377"/>
  <c r="C241" i="377"/>
  <c r="B242" i="377"/>
  <c r="C242" i="377"/>
  <c r="B243" i="377"/>
  <c r="C243" i="377"/>
  <c r="B244" i="377"/>
  <c r="C244" i="377"/>
  <c r="B245" i="377"/>
  <c r="C245" i="377"/>
  <c r="B246" i="377"/>
  <c r="C246" i="377"/>
  <c r="B247" i="377"/>
  <c r="C247" i="377"/>
  <c r="B248" i="377"/>
  <c r="C248" i="377"/>
  <c r="B249" i="377"/>
  <c r="C249" i="377"/>
  <c r="B250" i="377"/>
  <c r="C250" i="377"/>
  <c r="B251" i="377"/>
  <c r="C251" i="377"/>
  <c r="B252" i="377"/>
  <c r="C252" i="377"/>
  <c r="B253" i="377"/>
  <c r="C253" i="377"/>
  <c r="B254" i="377"/>
  <c r="C254" i="377"/>
  <c r="B255" i="377"/>
  <c r="C255" i="377"/>
  <c r="B256" i="377"/>
  <c r="C256" i="377"/>
  <c r="B257" i="377"/>
  <c r="C257" i="377"/>
  <c r="B258" i="377"/>
  <c r="C258" i="377"/>
  <c r="B259" i="377"/>
  <c r="C259" i="377"/>
  <c r="B260" i="377"/>
  <c r="C260" i="377"/>
  <c r="B261" i="377"/>
  <c r="C261" i="377"/>
  <c r="B262" i="377"/>
  <c r="C262" i="377"/>
  <c r="B263" i="377"/>
  <c r="C263" i="377"/>
  <c r="B264" i="377"/>
  <c r="C264" i="377"/>
  <c r="B265" i="377"/>
  <c r="C265" i="377"/>
  <c r="B266" i="377"/>
  <c r="C266" i="377"/>
  <c r="B267" i="377"/>
  <c r="C267" i="377"/>
  <c r="B268" i="377"/>
  <c r="C268" i="377"/>
  <c r="B269" i="377"/>
  <c r="C269" i="377"/>
  <c r="B270" i="377"/>
  <c r="C270" i="377"/>
  <c r="B271" i="377"/>
  <c r="C271" i="377"/>
  <c r="B272" i="377"/>
  <c r="C272" i="377"/>
  <c r="B273" i="377"/>
  <c r="C273" i="377"/>
  <c r="B274" i="377"/>
  <c r="C274" i="377"/>
  <c r="B275" i="377"/>
  <c r="C275" i="377"/>
  <c r="B276" i="377"/>
  <c r="C276" i="377"/>
  <c r="B277" i="377"/>
  <c r="C277" i="377"/>
  <c r="B278" i="377"/>
  <c r="C278" i="377"/>
  <c r="B279" i="377"/>
  <c r="C279" i="377"/>
  <c r="B280" i="377"/>
  <c r="C280" i="377"/>
  <c r="B281" i="377"/>
  <c r="C281" i="377"/>
  <c r="B282" i="377"/>
  <c r="C282" i="377"/>
  <c r="B283" i="377"/>
  <c r="C283" i="377"/>
  <c r="B284" i="377"/>
  <c r="C284" i="377"/>
  <c r="B285" i="377"/>
  <c r="C285" i="377"/>
  <c r="B286" i="377"/>
  <c r="C286" i="377"/>
  <c r="B287" i="377"/>
  <c r="C287" i="377"/>
  <c r="B288" i="377"/>
  <c r="C288" i="377"/>
  <c r="B289" i="377"/>
  <c r="C289" i="377"/>
  <c r="B290" i="377"/>
  <c r="C290" i="377"/>
  <c r="B291" i="377"/>
  <c r="C291" i="377"/>
  <c r="B292" i="377"/>
  <c r="C292" i="377"/>
  <c r="B293" i="377"/>
  <c r="C293" i="377"/>
  <c r="B294" i="377"/>
  <c r="C294" i="377"/>
  <c r="B295" i="377"/>
  <c r="C295" i="377"/>
  <c r="B296" i="377"/>
  <c r="C296" i="377"/>
  <c r="B297" i="377"/>
  <c r="C297" i="377"/>
  <c r="B298" i="377"/>
  <c r="C298" i="377"/>
  <c r="B299" i="377"/>
  <c r="C299" i="377"/>
  <c r="B300" i="377"/>
  <c r="C300" i="377"/>
  <c r="B301" i="377"/>
  <c r="C301" i="377"/>
  <c r="B302" i="377"/>
  <c r="C302" i="377"/>
  <c r="B303" i="377"/>
  <c r="C303" i="377"/>
  <c r="B304" i="377"/>
  <c r="C304" i="377"/>
  <c r="B305" i="377"/>
  <c r="C305" i="377"/>
  <c r="B306" i="377"/>
  <c r="C306" i="377"/>
  <c r="B307" i="377"/>
  <c r="C307" i="377"/>
  <c r="B308" i="377"/>
  <c r="C308" i="377"/>
  <c r="B309" i="377"/>
  <c r="C309" i="377"/>
  <c r="B310" i="377"/>
  <c r="C310" i="377"/>
  <c r="B311" i="377"/>
  <c r="C311" i="377"/>
  <c r="B312" i="377"/>
  <c r="C312" i="377"/>
  <c r="B313" i="377"/>
  <c r="C313" i="377"/>
  <c r="B314" i="377"/>
  <c r="C314" i="377"/>
  <c r="B315" i="377"/>
  <c r="C315" i="377"/>
  <c r="B316" i="377"/>
  <c r="C316" i="377"/>
  <c r="B317" i="377"/>
  <c r="C317" i="377"/>
  <c r="B318" i="377"/>
  <c r="C318" i="377"/>
  <c r="B319" i="377"/>
  <c r="C319" i="377"/>
  <c r="B320" i="377"/>
  <c r="C320" i="377"/>
  <c r="B321" i="377"/>
  <c r="C321" i="377"/>
  <c r="B322" i="377"/>
  <c r="C322" i="377"/>
  <c r="B323" i="377"/>
  <c r="C323" i="377"/>
  <c r="B324" i="377"/>
  <c r="C324" i="377"/>
  <c r="B325" i="377"/>
  <c r="C325" i="377"/>
  <c r="B326" i="377"/>
  <c r="C326" i="377"/>
  <c r="B327" i="377"/>
  <c r="C327" i="377"/>
  <c r="B328" i="377"/>
  <c r="C328" i="377"/>
  <c r="B329" i="377"/>
  <c r="C329" i="377"/>
  <c r="B330" i="377"/>
  <c r="C330" i="377"/>
  <c r="B331" i="377"/>
  <c r="C331" i="377"/>
  <c r="B332" i="377"/>
  <c r="C332" i="377"/>
  <c r="B333" i="377"/>
  <c r="C333" i="377"/>
  <c r="B334" i="377"/>
  <c r="C334" i="377"/>
  <c r="B335" i="377"/>
  <c r="C335" i="377"/>
  <c r="B336" i="377"/>
  <c r="C336" i="377"/>
  <c r="B337" i="377"/>
  <c r="C337" i="377"/>
  <c r="B338" i="377"/>
  <c r="C338" i="377"/>
  <c r="B339" i="377"/>
  <c r="C339" i="377"/>
  <c r="B340" i="377"/>
  <c r="C340" i="377"/>
  <c r="B341" i="377"/>
  <c r="C341" i="377"/>
  <c r="B342" i="377"/>
  <c r="C342" i="377"/>
  <c r="B343" i="377"/>
  <c r="C343" i="377"/>
  <c r="B344" i="377"/>
  <c r="C344" i="377"/>
  <c r="B345" i="377"/>
  <c r="C345" i="377"/>
  <c r="B346" i="377"/>
  <c r="C346" i="377"/>
  <c r="B347" i="377"/>
  <c r="C347" i="377"/>
  <c r="B348" i="377"/>
  <c r="C348" i="377"/>
  <c r="B349" i="377"/>
  <c r="C349" i="377"/>
  <c r="B350" i="377"/>
  <c r="C350" i="377"/>
  <c r="B351" i="377"/>
  <c r="C351" i="377"/>
  <c r="B352" i="377"/>
  <c r="C352" i="377"/>
  <c r="B353" i="377"/>
  <c r="C353" i="377"/>
  <c r="B354" i="377"/>
  <c r="C354" i="377"/>
  <c r="B355" i="377"/>
  <c r="C355" i="377"/>
  <c r="B356" i="377"/>
  <c r="C356" i="377"/>
  <c r="B357" i="377"/>
  <c r="C357" i="377"/>
  <c r="B358" i="377"/>
  <c r="C358" i="377"/>
  <c r="B359" i="377"/>
  <c r="C359" i="377"/>
  <c r="B360" i="377"/>
  <c r="C360" i="377"/>
  <c r="B361" i="377"/>
  <c r="C361" i="377"/>
  <c r="B362" i="377"/>
  <c r="C362" i="377"/>
  <c r="B363" i="377"/>
  <c r="C363" i="377"/>
  <c r="B364" i="377"/>
  <c r="C364" i="377"/>
  <c r="B365" i="377"/>
  <c r="C365" i="377"/>
  <c r="B366" i="377"/>
  <c r="C366" i="377"/>
  <c r="B367" i="377"/>
  <c r="C367" i="377"/>
  <c r="B368" i="377"/>
  <c r="C368" i="377"/>
  <c r="B369" i="377"/>
  <c r="C369" i="377"/>
  <c r="B370" i="377"/>
  <c r="C370" i="377"/>
  <c r="B371" i="377"/>
  <c r="C371" i="377"/>
  <c r="B372" i="377"/>
  <c r="C372" i="377"/>
  <c r="B373" i="377"/>
  <c r="C373" i="377"/>
  <c r="B374" i="377"/>
  <c r="C374" i="377"/>
  <c r="B375" i="377"/>
  <c r="C375" i="377"/>
  <c r="B376" i="377"/>
  <c r="C376" i="377"/>
  <c r="B377" i="377"/>
  <c r="C377" i="377"/>
  <c r="B378" i="377"/>
  <c r="C378" i="377"/>
  <c r="B379" i="377"/>
  <c r="C379" i="377"/>
  <c r="B380" i="377"/>
  <c r="C380" i="377"/>
  <c r="B381" i="377"/>
  <c r="C381" i="377"/>
  <c r="B382" i="377"/>
  <c r="C382" i="377"/>
  <c r="B383" i="377"/>
  <c r="C383" i="377"/>
  <c r="B384" i="377"/>
  <c r="C384" i="377"/>
  <c r="B385" i="377"/>
  <c r="C385" i="377"/>
  <c r="B386" i="377"/>
  <c r="C386" i="377"/>
  <c r="B387" i="377"/>
  <c r="C387" i="377"/>
  <c r="B388" i="377"/>
  <c r="C388" i="377"/>
  <c r="B389" i="377"/>
  <c r="C389" i="377"/>
  <c r="B390" i="377"/>
  <c r="C390" i="377"/>
  <c r="B391" i="377"/>
  <c r="C391" i="377"/>
  <c r="B392" i="377"/>
  <c r="C392" i="377"/>
  <c r="B393" i="377"/>
  <c r="C393" i="377"/>
  <c r="B394" i="377"/>
  <c r="C394" i="377"/>
  <c r="B395" i="377"/>
  <c r="C395" i="377"/>
  <c r="B396" i="377"/>
  <c r="C396" i="377"/>
  <c r="B397" i="377"/>
  <c r="C397" i="377"/>
  <c r="B398" i="377"/>
  <c r="C398" i="377"/>
  <c r="B399" i="377"/>
  <c r="C399" i="377"/>
  <c r="B400" i="377"/>
  <c r="C400" i="377"/>
  <c r="B401" i="377"/>
  <c r="C401" i="377"/>
  <c r="B402" i="377"/>
  <c r="C402" i="377"/>
  <c r="B403" i="377"/>
  <c r="C403" i="377"/>
  <c r="B404" i="377"/>
  <c r="C404" i="377"/>
  <c r="B405" i="377"/>
  <c r="C405" i="377"/>
  <c r="B406" i="377"/>
  <c r="C406" i="377"/>
  <c r="B407" i="377"/>
  <c r="C407" i="377"/>
  <c r="B408" i="377"/>
  <c r="C408" i="377"/>
  <c r="B409" i="377"/>
  <c r="C409" i="377"/>
  <c r="B410" i="377"/>
  <c r="C410" i="377"/>
  <c r="B411" i="377"/>
  <c r="C411" i="377"/>
  <c r="B412" i="377"/>
  <c r="C412" i="377"/>
  <c r="B413" i="377"/>
  <c r="C413" i="377"/>
  <c r="B414" i="377"/>
  <c r="C414" i="377"/>
  <c r="B415" i="377"/>
  <c r="C415" i="377"/>
  <c r="B416" i="377"/>
  <c r="C416" i="377"/>
  <c r="B417" i="377"/>
  <c r="C417" i="377"/>
  <c r="B418" i="377"/>
  <c r="C418" i="377"/>
  <c r="B419" i="377"/>
  <c r="C419" i="377"/>
  <c r="B420" i="377"/>
  <c r="C420" i="377"/>
  <c r="B421" i="377"/>
  <c r="C421" i="377"/>
  <c r="B422" i="377"/>
  <c r="C422" i="377"/>
  <c r="B423" i="377"/>
  <c r="C423" i="377"/>
  <c r="B424" i="377"/>
  <c r="C424" i="377"/>
  <c r="B425" i="377"/>
  <c r="C425" i="377"/>
  <c r="B426" i="377"/>
  <c r="C426" i="377"/>
  <c r="B427" i="377"/>
  <c r="C427" i="377"/>
  <c r="B428" i="377"/>
  <c r="C428" i="377"/>
  <c r="B429" i="377"/>
  <c r="C429" i="377"/>
  <c r="B430" i="377"/>
  <c r="C430" i="377"/>
  <c r="B431" i="377"/>
  <c r="C431" i="377"/>
  <c r="B432" i="377"/>
  <c r="C432" i="377"/>
  <c r="B433" i="377"/>
  <c r="C433" i="377"/>
  <c r="B434" i="377"/>
  <c r="C434" i="377"/>
  <c r="B435" i="377"/>
  <c r="C435" i="377"/>
  <c r="B436" i="377"/>
  <c r="C436" i="377"/>
  <c r="B437" i="377"/>
  <c r="C437" i="377"/>
  <c r="B438" i="377"/>
  <c r="C438" i="377"/>
  <c r="B439" i="377"/>
  <c r="C439" i="377"/>
  <c r="B440" i="377"/>
  <c r="C440" i="377"/>
  <c r="B441" i="377"/>
  <c r="C441" i="377"/>
  <c r="B442" i="377"/>
  <c r="C442" i="377"/>
  <c r="B443" i="377"/>
  <c r="C443" i="377"/>
  <c r="B444" i="377"/>
  <c r="C444" i="377"/>
  <c r="B445" i="377"/>
  <c r="C445" i="377"/>
  <c r="B446" i="377"/>
  <c r="C446" i="377"/>
  <c r="B447" i="377"/>
  <c r="C447" i="377"/>
  <c r="B448" i="377"/>
  <c r="C448" i="377"/>
  <c r="B449" i="377"/>
  <c r="C449" i="377"/>
  <c r="B450" i="377"/>
  <c r="C450" i="377"/>
  <c r="B451" i="377"/>
  <c r="C451" i="377"/>
  <c r="B452" i="377"/>
  <c r="C452" i="377"/>
  <c r="B453" i="377"/>
  <c r="C453" i="377"/>
  <c r="B454" i="377"/>
  <c r="C454" i="377"/>
  <c r="B455" i="377"/>
  <c r="C455" i="377"/>
  <c r="B456" i="377"/>
  <c r="C456" i="377"/>
  <c r="B457" i="377"/>
  <c r="C457" i="377"/>
  <c r="B458" i="377"/>
  <c r="C458" i="377"/>
  <c r="B459" i="377"/>
  <c r="C459" i="377"/>
  <c r="B460" i="377"/>
  <c r="C460" i="377"/>
  <c r="B461" i="377"/>
  <c r="C461" i="377"/>
  <c r="B462" i="377"/>
  <c r="C462" i="377"/>
  <c r="B463" i="377"/>
  <c r="C463" i="377"/>
  <c r="B464" i="377"/>
  <c r="C464" i="377"/>
  <c r="B465" i="377"/>
  <c r="C465" i="377"/>
  <c r="B466" i="377"/>
  <c r="C466" i="377"/>
  <c r="B467" i="377"/>
  <c r="C467" i="377"/>
  <c r="B468" i="377"/>
  <c r="C468" i="377"/>
  <c r="B469" i="377"/>
  <c r="C469" i="377"/>
  <c r="B470" i="377"/>
  <c r="C470" i="377"/>
  <c r="B471" i="377"/>
  <c r="C471" i="377"/>
  <c r="B472" i="377"/>
  <c r="C472" i="377"/>
  <c r="B473" i="377"/>
  <c r="C473" i="377"/>
  <c r="B474" i="377"/>
  <c r="C474" i="377"/>
  <c r="B475" i="377"/>
  <c r="C475" i="377"/>
  <c r="B476" i="377"/>
  <c r="C476" i="377"/>
  <c r="B477" i="377"/>
  <c r="C477" i="377"/>
  <c r="B478" i="377"/>
  <c r="C478" i="377"/>
  <c r="B479" i="377"/>
  <c r="C479" i="377"/>
  <c r="B480" i="377"/>
  <c r="C480" i="377"/>
  <c r="B481" i="377"/>
  <c r="C481" i="377"/>
  <c r="B482" i="377"/>
  <c r="C482" i="377"/>
  <c r="B483" i="377"/>
  <c r="C483" i="377"/>
  <c r="B484" i="377"/>
  <c r="C484" i="377"/>
  <c r="B485" i="377"/>
  <c r="C485" i="377"/>
  <c r="B486" i="377"/>
  <c r="C486" i="377"/>
  <c r="B487" i="377"/>
  <c r="C487" i="377"/>
  <c r="B488" i="377"/>
  <c r="C488" i="377"/>
  <c r="B489" i="377"/>
  <c r="C489" i="377"/>
  <c r="B490" i="377"/>
  <c r="C490" i="377"/>
  <c r="B491" i="377"/>
  <c r="C491" i="377"/>
  <c r="B492" i="377"/>
  <c r="C492" i="377"/>
  <c r="B493" i="377"/>
  <c r="C493" i="377"/>
  <c r="B494" i="377"/>
  <c r="C494" i="377"/>
  <c r="B495" i="377"/>
  <c r="C495" i="377"/>
  <c r="B496" i="377"/>
  <c r="C496" i="377"/>
  <c r="B497" i="377"/>
  <c r="C497" i="377"/>
  <c r="B498" i="377"/>
  <c r="C498" i="377"/>
  <c r="B499" i="377"/>
  <c r="C499" i="377"/>
  <c r="B500" i="377"/>
  <c r="C500" i="377"/>
  <c r="B501" i="377"/>
  <c r="C501" i="377"/>
  <c r="B502" i="377"/>
  <c r="C502" i="377"/>
  <c r="B503" i="377"/>
  <c r="C503" i="377"/>
  <c r="B504" i="377"/>
  <c r="C504" i="377"/>
  <c r="B505" i="377"/>
  <c r="C505" i="377"/>
  <c r="C3" i="378"/>
  <c r="C4" i="378"/>
  <c r="C5" i="378"/>
  <c r="C6" i="378"/>
  <c r="C7" i="378"/>
  <c r="C8" i="378"/>
  <c r="C9" i="378"/>
  <c r="C10" i="378"/>
  <c r="C11" i="378"/>
  <c r="C12" i="378"/>
  <c r="C13" i="378"/>
  <c r="C14" i="378"/>
  <c r="C15" i="378"/>
  <c r="C16" i="378"/>
  <c r="C17" i="378"/>
  <c r="C18" i="378"/>
  <c r="C19" i="378"/>
  <c r="C20" i="378"/>
  <c r="C21" i="378"/>
  <c r="C22" i="378"/>
  <c r="C23" i="378"/>
  <c r="C24" i="378"/>
  <c r="C25" i="378"/>
  <c r="C26" i="378"/>
  <c r="C27" i="378"/>
  <c r="C28" i="378"/>
  <c r="C29" i="378"/>
  <c r="C30" i="378"/>
  <c r="C31" i="378"/>
  <c r="C32" i="378"/>
  <c r="C33" i="378"/>
  <c r="C34" i="378"/>
  <c r="C35" i="378"/>
  <c r="C36" i="378"/>
  <c r="C37" i="378"/>
  <c r="C38" i="378"/>
  <c r="C39" i="378"/>
  <c r="C40" i="378"/>
  <c r="C41" i="378"/>
  <c r="C42" i="378"/>
  <c r="C43" i="378"/>
  <c r="C44" i="378"/>
  <c r="C45" i="378"/>
  <c r="C46" i="378"/>
  <c r="C47" i="378"/>
  <c r="C48" i="378"/>
  <c r="C49" i="378"/>
  <c r="C50" i="378"/>
  <c r="C51" i="378"/>
  <c r="C52" i="378"/>
  <c r="C53" i="378"/>
  <c r="C54" i="378"/>
  <c r="C55" i="378"/>
  <c r="C56" i="378"/>
  <c r="C57" i="378"/>
  <c r="C58" i="378"/>
  <c r="C59" i="378"/>
  <c r="C60" i="378"/>
  <c r="C61" i="378"/>
  <c r="C62" i="378"/>
  <c r="C63" i="378"/>
  <c r="C64" i="378"/>
  <c r="C65" i="378"/>
  <c r="C66" i="378"/>
  <c r="C67" i="378"/>
  <c r="C68" i="378"/>
  <c r="C69" i="378"/>
  <c r="C70" i="378"/>
  <c r="C71" i="378"/>
  <c r="C72" i="378"/>
  <c r="C73" i="378"/>
  <c r="C74" i="378"/>
  <c r="C75" i="378"/>
  <c r="C76" i="378"/>
  <c r="C77" i="378"/>
  <c r="C78" i="378"/>
  <c r="C79" i="378"/>
  <c r="C80" i="378"/>
  <c r="C81" i="378"/>
  <c r="C82" i="378"/>
  <c r="C83" i="378"/>
  <c r="C84" i="378"/>
  <c r="C85" i="378"/>
  <c r="C86" i="378"/>
  <c r="C87" i="378"/>
  <c r="C88" i="378"/>
  <c r="C89" i="378"/>
  <c r="C90" i="378"/>
  <c r="C91" i="378"/>
  <c r="C92" i="378"/>
  <c r="C93" i="378"/>
  <c r="C94" i="378"/>
  <c r="C95" i="378"/>
  <c r="C96" i="378"/>
  <c r="C97" i="378"/>
  <c r="C98" i="378"/>
  <c r="C99" i="378"/>
  <c r="C100" i="378"/>
  <c r="C101" i="378"/>
  <c r="C102" i="378"/>
  <c r="C103" i="378"/>
  <c r="C104" i="378"/>
  <c r="C105" i="378"/>
  <c r="C106" i="378"/>
  <c r="C107" i="378"/>
  <c r="C108" i="378"/>
  <c r="C109" i="378"/>
  <c r="C110" i="378"/>
  <c r="C111" i="378"/>
  <c r="C112" i="378"/>
  <c r="C113" i="378"/>
  <c r="C114" i="378"/>
  <c r="C115" i="378"/>
  <c r="C116" i="378"/>
  <c r="C117" i="378"/>
  <c r="C118" i="378"/>
  <c r="C119" i="378"/>
  <c r="C120" i="378"/>
  <c r="C121" i="378"/>
  <c r="C122" i="378"/>
  <c r="C123" i="378"/>
  <c r="C124" i="378"/>
  <c r="C125" i="378"/>
  <c r="C126" i="378"/>
  <c r="C127" i="378"/>
  <c r="C128" i="378"/>
  <c r="C129" i="378"/>
  <c r="C130" i="378"/>
  <c r="C131" i="378"/>
  <c r="C132" i="378"/>
  <c r="C133" i="378"/>
  <c r="C134" i="378"/>
  <c r="C135" i="378"/>
  <c r="C136" i="378"/>
  <c r="C137" i="378"/>
  <c r="C138" i="378"/>
  <c r="C139" i="378"/>
  <c r="C140" i="378"/>
  <c r="C141" i="378"/>
  <c r="C142" i="378"/>
  <c r="C143" i="378"/>
  <c r="C144" i="378"/>
  <c r="C145" i="378"/>
  <c r="C146" i="378"/>
  <c r="C147" i="378"/>
  <c r="C148" i="378"/>
  <c r="C149" i="378"/>
  <c r="C150" i="378"/>
  <c r="C151" i="378"/>
  <c r="C152" i="378"/>
  <c r="C153" i="378"/>
  <c r="C154" i="378"/>
  <c r="C155" i="378"/>
  <c r="C156" i="378"/>
  <c r="C157" i="378"/>
  <c r="C158" i="378"/>
  <c r="C159" i="378"/>
  <c r="C160" i="378"/>
  <c r="C161" i="378"/>
  <c r="C162" i="378"/>
  <c r="C163" i="378"/>
  <c r="C164" i="378"/>
  <c r="C165" i="378"/>
  <c r="C166" i="378"/>
  <c r="C167" i="378"/>
  <c r="C168" i="378"/>
  <c r="C169" i="378"/>
  <c r="C170" i="378"/>
  <c r="C171" i="378"/>
  <c r="C172" i="378"/>
  <c r="C173" i="378"/>
  <c r="C174" i="378"/>
  <c r="C175" i="378"/>
  <c r="C176" i="378"/>
  <c r="C177" i="378"/>
  <c r="C178" i="378"/>
  <c r="C179" i="378"/>
  <c r="C180" i="378"/>
  <c r="C181" i="378"/>
  <c r="C182" i="378"/>
  <c r="C183" i="378"/>
  <c r="C184" i="378"/>
  <c r="C185" i="378"/>
  <c r="C186" i="378"/>
  <c r="C187" i="378"/>
  <c r="C188" i="378"/>
  <c r="C189" i="378"/>
  <c r="C190" i="378"/>
  <c r="C191" i="378"/>
  <c r="C192" i="378"/>
  <c r="C193" i="378"/>
  <c r="C194" i="378"/>
  <c r="C195" i="378"/>
  <c r="C196" i="378"/>
  <c r="C197" i="378"/>
  <c r="C198" i="378"/>
  <c r="C199" i="378"/>
  <c r="C200" i="378"/>
  <c r="C201" i="378"/>
  <c r="C202" i="378"/>
  <c r="C203" i="378"/>
  <c r="C204" i="378"/>
  <c r="C205" i="378"/>
  <c r="C206" i="378"/>
  <c r="C207" i="378"/>
  <c r="C208" i="378"/>
  <c r="C209" i="378"/>
  <c r="C210" i="378"/>
  <c r="C211" i="378"/>
  <c r="C212" i="378"/>
  <c r="C213" i="378"/>
  <c r="C214" i="378"/>
  <c r="C215" i="378"/>
  <c r="C216" i="378"/>
  <c r="C217" i="378"/>
  <c r="C218" i="378"/>
  <c r="C219" i="378"/>
  <c r="C220" i="378"/>
  <c r="C221" i="378"/>
  <c r="C222" i="378"/>
  <c r="C223" i="378"/>
  <c r="C224" i="378"/>
  <c r="C225" i="378"/>
  <c r="C226" i="378"/>
  <c r="C227" i="378"/>
  <c r="C228" i="378"/>
  <c r="C229" i="378"/>
  <c r="C230" i="378"/>
  <c r="C231" i="378"/>
  <c r="C232" i="378"/>
  <c r="C233" i="378"/>
  <c r="C234" i="378"/>
  <c r="C235" i="378"/>
  <c r="C236" i="378"/>
  <c r="C237" i="378"/>
  <c r="C238" i="378"/>
  <c r="C239" i="378"/>
  <c r="C240" i="378"/>
  <c r="C241" i="378"/>
  <c r="C242" i="378"/>
  <c r="C243" i="378"/>
  <c r="C244" i="378"/>
  <c r="C245" i="378"/>
  <c r="C246" i="378"/>
  <c r="C247" i="378"/>
  <c r="C248" i="378"/>
  <c r="C249" i="378"/>
  <c r="C250" i="378"/>
  <c r="C251" i="378"/>
  <c r="C252" i="378"/>
  <c r="C253" i="378"/>
  <c r="C254" i="378"/>
  <c r="C255" i="378"/>
  <c r="C256" i="378"/>
  <c r="C257" i="378"/>
  <c r="C258" i="378"/>
  <c r="C259" i="378"/>
  <c r="C260" i="378"/>
  <c r="C261" i="378"/>
  <c r="C262" i="378"/>
  <c r="C263" i="378"/>
  <c r="C264" i="378"/>
  <c r="C265" i="378"/>
  <c r="C266" i="378"/>
  <c r="C267" i="378"/>
  <c r="C268" i="378"/>
  <c r="C269" i="378"/>
  <c r="C270" i="378"/>
  <c r="C271" i="378"/>
  <c r="C272" i="378"/>
  <c r="C273" i="378"/>
  <c r="C274" i="378"/>
  <c r="C275" i="378"/>
  <c r="C276" i="378"/>
  <c r="C277" i="378"/>
  <c r="C278" i="378"/>
  <c r="C279" i="378"/>
  <c r="C280" i="378"/>
  <c r="C281" i="378"/>
  <c r="C282" i="378"/>
  <c r="C283" i="378"/>
  <c r="C284" i="378"/>
  <c r="C285" i="378"/>
  <c r="C286" i="378"/>
  <c r="C287" i="378"/>
  <c r="C288" i="378"/>
  <c r="C289" i="378"/>
  <c r="C290" i="378"/>
  <c r="C291" i="378"/>
  <c r="C292" i="378"/>
  <c r="C293" i="378"/>
  <c r="C294" i="378"/>
  <c r="C295" i="378"/>
  <c r="C296" i="378"/>
  <c r="C297" i="378"/>
  <c r="C298" i="378"/>
  <c r="C299" i="378"/>
  <c r="C300" i="378"/>
  <c r="C301" i="378"/>
  <c r="C302" i="378"/>
  <c r="C303" i="378"/>
  <c r="C304" i="378"/>
  <c r="C305" i="378"/>
  <c r="C306" i="378"/>
  <c r="C307" i="378"/>
  <c r="C308" i="378"/>
  <c r="C309" i="378"/>
  <c r="C310" i="378"/>
  <c r="C311" i="378"/>
  <c r="C312" i="378"/>
  <c r="C313" i="378"/>
  <c r="C314" i="378"/>
  <c r="C315" i="378"/>
  <c r="C316" i="378"/>
  <c r="C317" i="378"/>
  <c r="C318" i="378"/>
  <c r="C319" i="378"/>
  <c r="C320" i="378"/>
  <c r="C321" i="378"/>
  <c r="C322" i="378"/>
  <c r="C323" i="378"/>
  <c r="C324" i="378"/>
  <c r="C325" i="378"/>
  <c r="C326" i="378"/>
  <c r="C327" i="378"/>
  <c r="C328" i="378"/>
  <c r="C329" i="378"/>
  <c r="C330" i="378"/>
  <c r="C331" i="378"/>
  <c r="C332" i="378"/>
  <c r="C333" i="378"/>
  <c r="C334" i="378"/>
  <c r="C335" i="378"/>
  <c r="C336" i="378"/>
  <c r="C337" i="378"/>
  <c r="C338" i="378"/>
  <c r="C339" i="378"/>
  <c r="C340" i="378"/>
  <c r="C341" i="378"/>
  <c r="C342" i="378"/>
  <c r="C343" i="378"/>
  <c r="C344" i="378"/>
  <c r="C345" i="378"/>
  <c r="C346" i="378"/>
  <c r="C347" i="378"/>
  <c r="C348" i="378"/>
  <c r="C349" i="378"/>
  <c r="C350" i="378"/>
  <c r="C351" i="378"/>
  <c r="C352" i="378"/>
  <c r="C353" i="378"/>
  <c r="C354" i="378"/>
  <c r="C355" i="378"/>
  <c r="C356" i="378"/>
  <c r="C357" i="378"/>
  <c r="C358" i="378"/>
  <c r="C359" i="378"/>
  <c r="C360" i="378"/>
  <c r="C361" i="378"/>
  <c r="C362" i="378"/>
  <c r="C363" i="378"/>
  <c r="C364" i="378"/>
  <c r="C365" i="378"/>
  <c r="C366" i="378"/>
  <c r="C367" i="378"/>
  <c r="C368" i="378"/>
  <c r="C369" i="378"/>
  <c r="C370" i="378"/>
  <c r="C371" i="378"/>
  <c r="C372" i="378"/>
  <c r="C373" i="378"/>
  <c r="C374" i="378"/>
  <c r="C375" i="378"/>
  <c r="C376" i="378"/>
  <c r="C377" i="378"/>
  <c r="C378" i="378"/>
  <c r="C379" i="378"/>
  <c r="C380" i="378"/>
  <c r="C381" i="378"/>
  <c r="C382" i="378"/>
  <c r="C383" i="378"/>
  <c r="C384" i="378"/>
  <c r="C385" i="378"/>
  <c r="C386" i="378"/>
  <c r="C387" i="378"/>
  <c r="C388" i="378"/>
  <c r="C389" i="378"/>
  <c r="C390" i="378"/>
  <c r="C391" i="378"/>
  <c r="C392" i="378"/>
  <c r="C393" i="378"/>
  <c r="C394" i="378"/>
  <c r="C395" i="378"/>
  <c r="C396" i="378"/>
  <c r="C397" i="378"/>
  <c r="C398" i="378"/>
  <c r="C399" i="378"/>
  <c r="C400" i="378"/>
  <c r="C401" i="378"/>
  <c r="C402" i="378"/>
  <c r="C403" i="378"/>
  <c r="C404" i="378"/>
  <c r="C405" i="378"/>
  <c r="C406" i="378"/>
  <c r="C407" i="378"/>
  <c r="C408" i="378"/>
  <c r="C409" i="378"/>
  <c r="C410" i="378"/>
  <c r="C411" i="378"/>
  <c r="C412" i="378"/>
  <c r="C413" i="378"/>
  <c r="C414" i="378"/>
  <c r="C415" i="378"/>
  <c r="C416" i="378"/>
  <c r="C417" i="378"/>
  <c r="C418" i="378"/>
  <c r="C419" i="378"/>
  <c r="C420" i="378"/>
  <c r="C421" i="378"/>
  <c r="C422" i="378"/>
  <c r="C423" i="378"/>
  <c r="C424" i="378"/>
  <c r="C425" i="378"/>
  <c r="C426" i="378"/>
  <c r="C427" i="378"/>
  <c r="C428" i="378"/>
  <c r="C429" i="378"/>
  <c r="C430" i="378"/>
  <c r="C431" i="378"/>
  <c r="C432" i="378"/>
  <c r="C433" i="378"/>
  <c r="C434" i="378"/>
  <c r="C435" i="378"/>
  <c r="C436" i="378"/>
  <c r="C437" i="378"/>
  <c r="C438" i="378"/>
  <c r="C439" i="378"/>
  <c r="C440" i="378"/>
  <c r="C441" i="378"/>
  <c r="C442" i="378"/>
  <c r="C443" i="378"/>
  <c r="C444" i="378"/>
  <c r="C445" i="378"/>
  <c r="C446" i="378"/>
  <c r="C447" i="378"/>
  <c r="C448" i="378"/>
  <c r="C449" i="378"/>
  <c r="C450" i="378"/>
  <c r="C451" i="378"/>
  <c r="C452" i="378"/>
  <c r="C453" i="378"/>
  <c r="C454" i="378"/>
  <c r="C455" i="378"/>
  <c r="C456" i="378"/>
  <c r="C457" i="378"/>
  <c r="C458" i="378"/>
  <c r="C459" i="378"/>
  <c r="C460" i="378"/>
  <c r="C461" i="378"/>
  <c r="C462" i="378"/>
  <c r="C463" i="378"/>
  <c r="C464" i="378"/>
  <c r="C465" i="378"/>
  <c r="C466" i="378"/>
  <c r="C467" i="378"/>
  <c r="C468" i="378"/>
  <c r="C469" i="378"/>
  <c r="C470" i="378"/>
  <c r="C471" i="378"/>
  <c r="C472" i="378"/>
  <c r="C473" i="378"/>
  <c r="C474" i="378"/>
  <c r="C475" i="378"/>
  <c r="C476" i="378"/>
  <c r="C477" i="378"/>
  <c r="C478" i="378"/>
  <c r="C479" i="378"/>
  <c r="C480" i="378"/>
  <c r="C481" i="378"/>
  <c r="C482" i="378"/>
  <c r="C483" i="378"/>
  <c r="C484" i="378"/>
  <c r="C485" i="378"/>
  <c r="C486" i="378"/>
  <c r="C487" i="378"/>
  <c r="C488" i="378"/>
  <c r="C489" i="378"/>
  <c r="C490" i="378"/>
  <c r="C491" i="378"/>
  <c r="C492" i="378"/>
  <c r="C493" i="378"/>
  <c r="C494" i="378"/>
  <c r="C495" i="378"/>
  <c r="C496" i="378"/>
  <c r="C497" i="378"/>
  <c r="C498" i="378"/>
  <c r="C499" i="378"/>
  <c r="C500" i="378"/>
  <c r="C501" i="378"/>
  <c r="C502" i="378"/>
  <c r="C503" i="378"/>
  <c r="C504" i="378"/>
  <c r="C505" i="378"/>
  <c r="C506" i="378"/>
  <c r="C507" i="378"/>
  <c r="C508" i="378"/>
  <c r="C509" i="378"/>
  <c r="C510" i="378"/>
  <c r="C511" i="378"/>
  <c r="C512" i="378"/>
  <c r="C513" i="378"/>
  <c r="C514" i="378"/>
  <c r="C515" i="378"/>
  <c r="C516" i="378"/>
  <c r="C517" i="378"/>
  <c r="C518" i="378"/>
  <c r="C519" i="378"/>
  <c r="C520" i="378"/>
  <c r="C521" i="378"/>
  <c r="C522" i="378"/>
  <c r="C523" i="378"/>
  <c r="C524" i="378"/>
  <c r="C525" i="378"/>
  <c r="C526" i="378"/>
  <c r="C527" i="378"/>
  <c r="C528" i="378"/>
  <c r="C529" i="378"/>
  <c r="C530" i="378"/>
  <c r="C531" i="378"/>
  <c r="C532" i="378"/>
  <c r="C533" i="378"/>
  <c r="C534" i="378"/>
  <c r="C535" i="378"/>
  <c r="C536" i="378"/>
  <c r="C537" i="378"/>
  <c r="C538" i="378"/>
  <c r="C539" i="378"/>
  <c r="C540" i="378"/>
  <c r="C541" i="378"/>
  <c r="C542" i="378"/>
  <c r="C543" i="378"/>
  <c r="C544" i="378"/>
  <c r="C545" i="378"/>
  <c r="C546" i="378"/>
  <c r="C547" i="378"/>
  <c r="C548" i="378"/>
  <c r="C549" i="378"/>
  <c r="C550" i="378"/>
  <c r="C551" i="378"/>
  <c r="C552" i="378"/>
  <c r="C553" i="378"/>
  <c r="C554" i="378"/>
  <c r="C555" i="378"/>
  <c r="C556" i="378"/>
  <c r="C557" i="378"/>
  <c r="C558" i="378"/>
  <c r="C559" i="378"/>
  <c r="C560" i="378"/>
  <c r="C561" i="378"/>
  <c r="C562" i="378"/>
  <c r="C563" i="378"/>
  <c r="C564" i="378"/>
  <c r="C565" i="378"/>
  <c r="C566" i="378"/>
  <c r="C567" i="378"/>
  <c r="C568" i="378"/>
  <c r="C569" i="378"/>
  <c r="C570" i="378"/>
  <c r="C571" i="378"/>
  <c r="C572" i="378"/>
  <c r="C573" i="378"/>
  <c r="C574" i="378"/>
  <c r="C575" i="378"/>
  <c r="C576" i="378"/>
  <c r="C577" i="378"/>
  <c r="C578" i="378"/>
  <c r="C579" i="378"/>
  <c r="C580" i="378"/>
  <c r="C581" i="378"/>
  <c r="C582" i="378"/>
  <c r="C583" i="378"/>
  <c r="C584" i="378"/>
  <c r="C585" i="378"/>
  <c r="C586" i="378"/>
  <c r="C587" i="378"/>
  <c r="C588" i="378"/>
  <c r="C589" i="378"/>
  <c r="C590" i="378"/>
  <c r="C591" i="378"/>
  <c r="C592" i="378"/>
  <c r="C593" i="378"/>
  <c r="C594" i="378"/>
  <c r="C595" i="378"/>
  <c r="C596" i="378"/>
  <c r="C597" i="378"/>
  <c r="C598" i="378"/>
  <c r="C599" i="378"/>
  <c r="C600" i="378"/>
  <c r="C601" i="378"/>
  <c r="C602" i="378"/>
  <c r="C603" i="378"/>
  <c r="C604" i="378"/>
  <c r="C605" i="378"/>
  <c r="C606" i="378"/>
  <c r="C607" i="378"/>
  <c r="C608" i="378"/>
  <c r="C609" i="378"/>
  <c r="C610" i="378"/>
  <c r="C611" i="378"/>
  <c r="C612" i="378"/>
  <c r="C613" i="378"/>
  <c r="C614" i="378"/>
  <c r="C615" i="378"/>
  <c r="C616" i="378"/>
  <c r="C617" i="378"/>
  <c r="C618" i="378"/>
  <c r="C619" i="378"/>
  <c r="C620" i="378"/>
  <c r="C621" i="378"/>
  <c r="C622" i="378"/>
  <c r="C623" i="378"/>
  <c r="C624" i="378"/>
  <c r="C625" i="378"/>
  <c r="C626" i="378"/>
  <c r="C627" i="378"/>
  <c r="C628" i="378"/>
  <c r="C629" i="378"/>
  <c r="C630" i="378"/>
  <c r="C631" i="378"/>
  <c r="C632" i="378"/>
  <c r="C633" i="378"/>
  <c r="C634" i="378"/>
  <c r="C635" i="378"/>
  <c r="C636" i="378"/>
  <c r="C637" i="378"/>
  <c r="C638" i="378"/>
  <c r="C639" i="378"/>
  <c r="C640" i="378"/>
  <c r="C641" i="378"/>
  <c r="C642" i="378"/>
  <c r="C643" i="378"/>
  <c r="C644" i="378"/>
  <c r="C645" i="378"/>
  <c r="C646" i="378"/>
  <c r="C647" i="378"/>
  <c r="C648" i="378"/>
  <c r="C649" i="378"/>
  <c r="C650" i="378"/>
  <c r="C651" i="378"/>
  <c r="C652" i="378"/>
  <c r="C653" i="378"/>
  <c r="C654" i="378"/>
  <c r="C655" i="378"/>
  <c r="C656" i="378"/>
  <c r="C657" i="378"/>
  <c r="C658" i="378"/>
  <c r="C659" i="378"/>
  <c r="C660" i="378"/>
  <c r="C661" i="378"/>
  <c r="C662" i="378"/>
  <c r="C663" i="378"/>
  <c r="C664" i="378"/>
  <c r="C665" i="378"/>
  <c r="C666" i="378"/>
  <c r="C667" i="378"/>
  <c r="C668" i="378"/>
  <c r="C669" i="378"/>
  <c r="C670" i="378"/>
  <c r="C671" i="378"/>
  <c r="C672" i="378"/>
  <c r="C673" i="378"/>
  <c r="C674" i="378"/>
  <c r="C675" i="378"/>
  <c r="C676" i="378"/>
  <c r="C677" i="378"/>
  <c r="C678" i="378"/>
  <c r="C679" i="378"/>
  <c r="C680" i="378"/>
  <c r="C681" i="378"/>
  <c r="C682" i="378"/>
  <c r="C683" i="378"/>
  <c r="C684" i="378"/>
  <c r="C685" i="378"/>
  <c r="C686" i="378"/>
  <c r="C687" i="378"/>
  <c r="C688" i="378"/>
  <c r="C689" i="378"/>
  <c r="C690" i="378"/>
  <c r="C691" i="378"/>
  <c r="C692" i="378"/>
  <c r="C693" i="378"/>
  <c r="C694" i="378"/>
  <c r="C695" i="378"/>
  <c r="C696" i="378"/>
  <c r="C697" i="378"/>
  <c r="C698" i="378"/>
  <c r="C699" i="378"/>
  <c r="C700" i="378"/>
  <c r="C701" i="378"/>
  <c r="C702" i="378"/>
  <c r="C703" i="378"/>
  <c r="C704" i="378"/>
  <c r="C705" i="378"/>
  <c r="C706" i="378"/>
  <c r="C707" i="378"/>
  <c r="C708" i="378"/>
  <c r="C709" i="378"/>
  <c r="C710" i="378"/>
  <c r="C711" i="378"/>
  <c r="C712" i="378"/>
  <c r="C713" i="378"/>
  <c r="C714" i="378"/>
  <c r="C715" i="378"/>
  <c r="C716" i="378"/>
  <c r="C717" i="378"/>
  <c r="C718" i="378"/>
  <c r="C719" i="378"/>
  <c r="C720" i="378"/>
  <c r="C721" i="378"/>
  <c r="C722" i="378"/>
  <c r="C723" i="378"/>
  <c r="C724" i="378"/>
  <c r="C725" i="378"/>
  <c r="C726" i="378"/>
  <c r="C727" i="378"/>
  <c r="C728" i="378"/>
  <c r="C729" i="378"/>
  <c r="C730" i="378"/>
  <c r="C731" i="378"/>
  <c r="C732" i="378"/>
  <c r="C733" i="378"/>
  <c r="C734" i="378"/>
  <c r="C735" i="378"/>
  <c r="C736" i="378"/>
  <c r="C737" i="378"/>
  <c r="C738" i="378"/>
  <c r="C739" i="378"/>
  <c r="C740" i="378"/>
  <c r="C741" i="378"/>
  <c r="C742" i="378"/>
  <c r="C743" i="378"/>
  <c r="C744" i="378"/>
  <c r="C745" i="378"/>
  <c r="C746" i="378"/>
  <c r="C747" i="378"/>
  <c r="C748" i="378"/>
  <c r="C749" i="378"/>
  <c r="C750" i="378"/>
  <c r="C751" i="378"/>
  <c r="C752" i="378"/>
  <c r="C753" i="378"/>
  <c r="C754" i="378"/>
  <c r="C755" i="378"/>
  <c r="C756" i="378"/>
  <c r="C757" i="378"/>
  <c r="C758" i="378"/>
  <c r="C759" i="378"/>
  <c r="C760" i="378"/>
  <c r="C761" i="378"/>
  <c r="C762" i="378"/>
  <c r="C763" i="378"/>
  <c r="C764" i="378"/>
  <c r="C765" i="378"/>
  <c r="C766" i="378"/>
  <c r="C767" i="378"/>
  <c r="C768" i="378"/>
  <c r="C769" i="378"/>
  <c r="C770" i="378"/>
  <c r="C771" i="378"/>
  <c r="C772" i="378"/>
  <c r="C773" i="378"/>
  <c r="C774" i="378"/>
  <c r="C775" i="378"/>
  <c r="C776" i="378"/>
  <c r="C777" i="378"/>
  <c r="C778" i="378"/>
  <c r="C779" i="378"/>
  <c r="C780" i="378"/>
  <c r="C781" i="378"/>
  <c r="C782" i="378"/>
  <c r="C783" i="378"/>
  <c r="C784" i="378"/>
  <c r="C785" i="378"/>
  <c r="C786" i="378"/>
  <c r="C787" i="378"/>
  <c r="C788" i="378"/>
  <c r="C789" i="378"/>
  <c r="C790" i="378"/>
  <c r="C791" i="378"/>
  <c r="C792" i="378"/>
  <c r="C793" i="378"/>
  <c r="C794" i="378"/>
  <c r="C795" i="378"/>
  <c r="C796" i="378"/>
  <c r="C797" i="378"/>
  <c r="C798" i="378"/>
  <c r="C799" i="378"/>
  <c r="C800" i="378"/>
  <c r="C801" i="378"/>
  <c r="C802" i="378"/>
  <c r="C803" i="378"/>
  <c r="C804" i="378"/>
  <c r="C805" i="378"/>
  <c r="C806" i="378"/>
  <c r="C807" i="378"/>
  <c r="C808" i="378"/>
  <c r="C809" i="378"/>
  <c r="C810" i="378"/>
  <c r="C811" i="378"/>
  <c r="C812" i="378"/>
  <c r="C813" i="378"/>
  <c r="C814" i="378"/>
  <c r="C815" i="378"/>
  <c r="C816" i="378"/>
  <c r="C817" i="378"/>
  <c r="C818" i="378"/>
  <c r="C819" i="378"/>
  <c r="C820" i="378"/>
  <c r="C821" i="378"/>
  <c r="C822" i="378"/>
  <c r="C823" i="378"/>
  <c r="C824" i="378"/>
  <c r="C825" i="378"/>
  <c r="C826" i="378"/>
  <c r="C827" i="378"/>
  <c r="C828" i="378"/>
  <c r="C829" i="378"/>
  <c r="C830" i="378"/>
  <c r="C831" i="378"/>
  <c r="C832" i="378"/>
  <c r="C833" i="378"/>
  <c r="C834" i="378"/>
  <c r="C835" i="378"/>
  <c r="C836" i="378"/>
  <c r="C837" i="378"/>
  <c r="C838" i="378"/>
  <c r="C839" i="378"/>
  <c r="C840" i="378"/>
  <c r="C841" i="378"/>
  <c r="C842" i="378"/>
  <c r="C843" i="378"/>
  <c r="C844" i="378"/>
  <c r="C845" i="378"/>
  <c r="C846" i="378"/>
  <c r="C847" i="378"/>
  <c r="C848" i="378"/>
  <c r="C849" i="378"/>
  <c r="C850" i="378"/>
  <c r="C851" i="378"/>
  <c r="C852" i="378"/>
  <c r="C853" i="378"/>
  <c r="C854" i="378"/>
  <c r="C855" i="378"/>
  <c r="C856" i="378"/>
  <c r="C857" i="378"/>
  <c r="C858" i="378"/>
  <c r="C859" i="378"/>
  <c r="C860" i="378"/>
  <c r="C861" i="378"/>
  <c r="C862" i="378"/>
  <c r="C863" i="378"/>
  <c r="C864" i="378"/>
  <c r="C865" i="378"/>
  <c r="C866" i="378"/>
  <c r="C867" i="378"/>
  <c r="C868" i="378"/>
  <c r="C869" i="378"/>
  <c r="C870" i="378"/>
  <c r="C871" i="378"/>
  <c r="C872" i="378"/>
  <c r="C873" i="378"/>
  <c r="C874" i="378"/>
  <c r="C875" i="378"/>
  <c r="C876" i="378"/>
  <c r="C877" i="378"/>
  <c r="C878" i="378"/>
  <c r="C879" i="378"/>
  <c r="C880" i="378"/>
  <c r="C881" i="378"/>
  <c r="C882" i="378"/>
  <c r="C883" i="378"/>
  <c r="C884" i="378"/>
  <c r="C885" i="378"/>
  <c r="C886" i="378"/>
  <c r="C887" i="378"/>
  <c r="C888" i="378"/>
  <c r="C889" i="378"/>
  <c r="C890" i="378"/>
  <c r="C891" i="378"/>
  <c r="C892" i="378"/>
  <c r="C893" i="378"/>
  <c r="C894" i="378"/>
  <c r="C895" i="378"/>
  <c r="C896" i="378"/>
  <c r="C897" i="378"/>
  <c r="C898" i="378"/>
  <c r="C899" i="378"/>
  <c r="C900" i="378"/>
  <c r="C901" i="378"/>
  <c r="C902" i="378"/>
  <c r="C903" i="378"/>
  <c r="C904" i="378"/>
  <c r="C905" i="378"/>
  <c r="C906" i="378"/>
  <c r="C907" i="378"/>
  <c r="C908" i="378"/>
  <c r="C909" i="378"/>
  <c r="C910" i="378"/>
  <c r="C911" i="378"/>
  <c r="C912" i="378"/>
  <c r="C913" i="378"/>
  <c r="C914" i="378"/>
  <c r="C915" i="378"/>
  <c r="C916" i="378"/>
  <c r="C917" i="378"/>
  <c r="C918" i="378"/>
  <c r="C919" i="378"/>
  <c r="C920" i="378"/>
  <c r="C921" i="378"/>
  <c r="C922" i="378"/>
  <c r="C923" i="378"/>
  <c r="C924" i="378"/>
  <c r="C925" i="378"/>
  <c r="C926" i="378"/>
  <c r="C927" i="378"/>
  <c r="C928" i="378"/>
  <c r="C929" i="378"/>
  <c r="C930" i="378"/>
  <c r="C931" i="378"/>
  <c r="C932" i="378"/>
  <c r="C933" i="378"/>
  <c r="C934" i="378"/>
  <c r="C935" i="378"/>
  <c r="C936" i="378"/>
  <c r="C937" i="378"/>
  <c r="C938" i="378"/>
  <c r="C939" i="378"/>
  <c r="C940" i="378"/>
  <c r="C941" i="378"/>
  <c r="C942" i="378"/>
  <c r="C943" i="378"/>
  <c r="C944" i="378"/>
  <c r="C945" i="378"/>
  <c r="C946" i="378"/>
  <c r="C947" i="378"/>
  <c r="C948" i="378"/>
  <c r="C949" i="378"/>
  <c r="C950" i="378"/>
  <c r="C951" i="378"/>
  <c r="C952" i="378"/>
  <c r="C953" i="378"/>
  <c r="C954" i="378"/>
  <c r="C955" i="378"/>
  <c r="C956" i="378"/>
  <c r="C957" i="378"/>
  <c r="C958" i="378"/>
  <c r="C959" i="378"/>
  <c r="C960" i="378"/>
  <c r="C961" i="378"/>
  <c r="C962" i="378"/>
  <c r="C963" i="378"/>
  <c r="C964" i="378"/>
  <c r="C965" i="378"/>
  <c r="C966" i="378"/>
  <c r="C967" i="378"/>
  <c r="C968" i="378"/>
  <c r="C969" i="378"/>
  <c r="C970" i="378"/>
  <c r="C971" i="378"/>
  <c r="C972" i="378"/>
  <c r="B3" i="378"/>
  <c r="B4" i="378"/>
  <c r="B5" i="378"/>
  <c r="B6" i="378"/>
  <c r="B7" i="378"/>
  <c r="B8" i="378"/>
  <c r="B9" i="378"/>
  <c r="B10" i="378"/>
  <c r="B11" i="378"/>
  <c r="B12" i="378"/>
  <c r="B13" i="378"/>
  <c r="B14" i="378"/>
  <c r="B15" i="378"/>
  <c r="B16" i="378"/>
  <c r="B17" i="378"/>
  <c r="B18" i="378"/>
  <c r="B19" i="378"/>
  <c r="B20" i="378"/>
  <c r="B21" i="378"/>
  <c r="B22" i="378"/>
  <c r="B23" i="378"/>
  <c r="B24" i="378"/>
  <c r="B25" i="378"/>
  <c r="B26" i="378"/>
  <c r="B27" i="378"/>
  <c r="B28" i="378"/>
  <c r="B29" i="378"/>
  <c r="B30" i="378"/>
  <c r="B31" i="378"/>
  <c r="B32" i="378"/>
  <c r="B33" i="378"/>
  <c r="B34" i="378"/>
  <c r="B35" i="378"/>
  <c r="B36" i="378"/>
  <c r="B37" i="378"/>
  <c r="B38" i="378"/>
  <c r="B39" i="378"/>
  <c r="B40" i="378"/>
  <c r="B41" i="378"/>
  <c r="B42" i="378"/>
  <c r="B43" i="378"/>
  <c r="B44" i="378"/>
  <c r="B45" i="378"/>
  <c r="B46" i="378"/>
  <c r="B47" i="378"/>
  <c r="B48" i="378"/>
  <c r="B49" i="378"/>
  <c r="B50" i="378"/>
  <c r="B51" i="378"/>
  <c r="B52" i="378"/>
  <c r="B53" i="378"/>
  <c r="B54" i="378"/>
  <c r="B55" i="378"/>
  <c r="B56" i="378"/>
  <c r="B57" i="378"/>
  <c r="B58" i="378"/>
  <c r="B59" i="378"/>
  <c r="B60" i="378"/>
  <c r="B61" i="378"/>
  <c r="B62" i="378"/>
  <c r="B63" i="378"/>
  <c r="B64" i="378"/>
  <c r="B65" i="378"/>
  <c r="B66" i="378"/>
  <c r="B67" i="378"/>
  <c r="B68" i="378"/>
  <c r="B69" i="378"/>
  <c r="B70" i="378"/>
  <c r="B71" i="378"/>
  <c r="B72" i="378"/>
  <c r="B73" i="378"/>
  <c r="B74" i="378"/>
  <c r="B75" i="378"/>
  <c r="B76" i="378"/>
  <c r="B77" i="378"/>
  <c r="B78" i="378"/>
  <c r="B79" i="378"/>
  <c r="B80" i="378"/>
  <c r="B81" i="378"/>
  <c r="B82" i="378"/>
  <c r="B83" i="378"/>
  <c r="B84" i="378"/>
  <c r="B85" i="378"/>
  <c r="B86" i="378"/>
  <c r="B87" i="378"/>
  <c r="B88" i="378"/>
  <c r="B89" i="378"/>
  <c r="B90" i="378"/>
  <c r="B91" i="378"/>
  <c r="B92" i="378"/>
  <c r="B93" i="378"/>
  <c r="B94" i="378"/>
  <c r="B95" i="378"/>
  <c r="B96" i="378"/>
  <c r="B97" i="378"/>
  <c r="B98" i="378"/>
  <c r="B99" i="378"/>
  <c r="B100" i="378"/>
  <c r="B101" i="378"/>
  <c r="B102" i="378"/>
  <c r="B103" i="378"/>
  <c r="B104" i="378"/>
  <c r="B105" i="378"/>
  <c r="B106" i="378"/>
  <c r="B107" i="378"/>
  <c r="B108" i="378"/>
  <c r="B109" i="378"/>
  <c r="B110" i="378"/>
  <c r="B111" i="378"/>
  <c r="B112" i="378"/>
  <c r="B113" i="378"/>
  <c r="B114" i="378"/>
  <c r="B115" i="378"/>
  <c r="B116" i="378"/>
  <c r="B117" i="378"/>
  <c r="B118" i="378"/>
  <c r="B119" i="378"/>
  <c r="B120" i="378"/>
  <c r="B121" i="378"/>
  <c r="B122" i="378"/>
  <c r="B123" i="378"/>
  <c r="B124" i="378"/>
  <c r="B125" i="378"/>
  <c r="B126" i="378"/>
  <c r="B127" i="378"/>
  <c r="B128" i="378"/>
  <c r="B129" i="378"/>
  <c r="B130" i="378"/>
  <c r="B131" i="378"/>
  <c r="B132" i="378"/>
  <c r="B133" i="378"/>
  <c r="B134" i="378"/>
  <c r="B135" i="378"/>
  <c r="B136" i="378"/>
  <c r="B137" i="378"/>
  <c r="B138" i="378"/>
  <c r="B139" i="378"/>
  <c r="B140" i="378"/>
  <c r="B141" i="378"/>
  <c r="B142" i="378"/>
  <c r="B143" i="378"/>
  <c r="B144" i="378"/>
  <c r="B145" i="378"/>
  <c r="B146" i="378"/>
  <c r="B147" i="378"/>
  <c r="B148" i="378"/>
  <c r="B149" i="378"/>
  <c r="B150" i="378"/>
  <c r="B151" i="378"/>
  <c r="B152" i="378"/>
  <c r="B153" i="378"/>
  <c r="B154" i="378"/>
  <c r="B155" i="378"/>
  <c r="B156" i="378"/>
  <c r="B157" i="378"/>
  <c r="B158" i="378"/>
  <c r="B159" i="378"/>
  <c r="B160" i="378"/>
  <c r="B161" i="378"/>
  <c r="B162" i="378"/>
  <c r="B163" i="378"/>
  <c r="B164" i="378"/>
  <c r="B165" i="378"/>
  <c r="B166" i="378"/>
  <c r="B167" i="378"/>
  <c r="B168" i="378"/>
  <c r="B169" i="378"/>
  <c r="B170" i="378"/>
  <c r="B171" i="378"/>
  <c r="B172" i="378"/>
  <c r="B173" i="378"/>
  <c r="B174" i="378"/>
  <c r="B175" i="378"/>
  <c r="B176" i="378"/>
  <c r="B177" i="378"/>
  <c r="B178" i="378"/>
  <c r="B179" i="378"/>
  <c r="B180" i="378"/>
  <c r="B181" i="378"/>
  <c r="B182" i="378"/>
  <c r="B183" i="378"/>
  <c r="B184" i="378"/>
  <c r="B185" i="378"/>
  <c r="B186" i="378"/>
  <c r="B187" i="378"/>
  <c r="B188" i="378"/>
  <c r="B189" i="378"/>
  <c r="B190" i="378"/>
  <c r="B191" i="378"/>
  <c r="B192" i="378"/>
  <c r="B193" i="378"/>
  <c r="B194" i="378"/>
  <c r="B195" i="378"/>
  <c r="B196" i="378"/>
  <c r="B197" i="378"/>
  <c r="B198" i="378"/>
  <c r="B199" i="378"/>
  <c r="B200" i="378"/>
  <c r="B201" i="378"/>
  <c r="B202" i="378"/>
  <c r="B203" i="378"/>
  <c r="B204" i="378"/>
  <c r="B205" i="378"/>
  <c r="B206" i="378"/>
  <c r="B207" i="378"/>
  <c r="B208" i="378"/>
  <c r="B209" i="378"/>
  <c r="B210" i="378"/>
  <c r="B211" i="378"/>
  <c r="B212" i="378"/>
  <c r="B213" i="378"/>
  <c r="B214" i="378"/>
  <c r="B215" i="378"/>
  <c r="B216" i="378"/>
  <c r="B217" i="378"/>
  <c r="B218" i="378"/>
  <c r="B219" i="378"/>
  <c r="B220" i="378"/>
  <c r="B221" i="378"/>
  <c r="B222" i="378"/>
  <c r="B223" i="378"/>
  <c r="B224" i="378"/>
  <c r="B225" i="378"/>
  <c r="B226" i="378"/>
  <c r="B227" i="378"/>
  <c r="B228" i="378"/>
  <c r="B229" i="378"/>
  <c r="B230" i="378"/>
  <c r="B231" i="378"/>
  <c r="B232" i="378"/>
  <c r="B233" i="378"/>
  <c r="B234" i="378"/>
  <c r="B235" i="378"/>
  <c r="B236" i="378"/>
  <c r="B237" i="378"/>
  <c r="B238" i="378"/>
  <c r="B239" i="378"/>
  <c r="B240" i="378"/>
  <c r="B241" i="378"/>
  <c r="B242" i="378"/>
  <c r="B243" i="378"/>
  <c r="B244" i="378"/>
  <c r="B245" i="378"/>
  <c r="B246" i="378"/>
  <c r="B247" i="378"/>
  <c r="B248" i="378"/>
  <c r="B249" i="378"/>
  <c r="B250" i="378"/>
  <c r="B251" i="378"/>
  <c r="B252" i="378"/>
  <c r="B253" i="378"/>
  <c r="B254" i="378"/>
  <c r="B255" i="378"/>
  <c r="B256" i="378"/>
  <c r="B257" i="378"/>
  <c r="B258" i="378"/>
  <c r="B259" i="378"/>
  <c r="B260" i="378"/>
  <c r="B261" i="378"/>
  <c r="B262" i="378"/>
  <c r="B263" i="378"/>
  <c r="B264" i="378"/>
  <c r="B265" i="378"/>
  <c r="B266" i="378"/>
  <c r="B267" i="378"/>
  <c r="B268" i="378"/>
  <c r="B269" i="378"/>
  <c r="B270" i="378"/>
  <c r="B271" i="378"/>
  <c r="B272" i="378"/>
  <c r="B273" i="378"/>
  <c r="B274" i="378"/>
  <c r="B275" i="378"/>
  <c r="B276" i="378"/>
  <c r="B277" i="378"/>
  <c r="B278" i="378"/>
  <c r="B279" i="378"/>
  <c r="B280" i="378"/>
  <c r="B281" i="378"/>
  <c r="B282" i="378"/>
  <c r="B283" i="378"/>
  <c r="B284" i="378"/>
  <c r="B285" i="378"/>
  <c r="B286" i="378"/>
  <c r="B287" i="378"/>
  <c r="B288" i="378"/>
  <c r="B289" i="378"/>
  <c r="B290" i="378"/>
  <c r="B291" i="378"/>
  <c r="B292" i="378"/>
  <c r="B293" i="378"/>
  <c r="B294" i="378"/>
  <c r="B295" i="378"/>
  <c r="B296" i="378"/>
  <c r="B297" i="378"/>
  <c r="B298" i="378"/>
  <c r="B299" i="378"/>
  <c r="B300" i="378"/>
  <c r="B301" i="378"/>
  <c r="B302" i="378"/>
  <c r="B303" i="378"/>
  <c r="B304" i="378"/>
  <c r="B305" i="378"/>
  <c r="B306" i="378"/>
  <c r="B307" i="378"/>
  <c r="B308" i="378"/>
  <c r="B309" i="378"/>
  <c r="B310" i="378"/>
  <c r="B311" i="378"/>
  <c r="B312" i="378"/>
  <c r="B313" i="378"/>
  <c r="B314" i="378"/>
  <c r="B315" i="378"/>
  <c r="B316" i="378"/>
  <c r="B317" i="378"/>
  <c r="B318" i="378"/>
  <c r="B319" i="378"/>
  <c r="B320" i="378"/>
  <c r="B321" i="378"/>
  <c r="B322" i="378"/>
  <c r="B323" i="378"/>
  <c r="B324" i="378"/>
  <c r="B325" i="378"/>
  <c r="B326" i="378"/>
  <c r="B327" i="378"/>
  <c r="B328" i="378"/>
  <c r="B329" i="378"/>
  <c r="B330" i="378"/>
  <c r="B331" i="378"/>
  <c r="B332" i="378"/>
  <c r="B333" i="378"/>
  <c r="B334" i="378"/>
  <c r="B335" i="378"/>
  <c r="B336" i="378"/>
  <c r="B337" i="378"/>
  <c r="B338" i="378"/>
  <c r="B339" i="378"/>
  <c r="B340" i="378"/>
  <c r="B341" i="378"/>
  <c r="B342" i="378"/>
  <c r="B343" i="378"/>
  <c r="B344" i="378"/>
  <c r="B345" i="378"/>
  <c r="B346" i="378"/>
  <c r="B347" i="378"/>
  <c r="B348" i="378"/>
  <c r="B349" i="378"/>
  <c r="B350" i="378"/>
  <c r="B351" i="378"/>
  <c r="B352" i="378"/>
  <c r="B353" i="378"/>
  <c r="B354" i="378"/>
  <c r="B355" i="378"/>
  <c r="B356" i="378"/>
  <c r="B357" i="378"/>
  <c r="B358" i="378"/>
  <c r="B359" i="378"/>
  <c r="B360" i="378"/>
  <c r="B361" i="378"/>
  <c r="B362" i="378"/>
  <c r="B363" i="378"/>
  <c r="B364" i="378"/>
  <c r="B365" i="378"/>
  <c r="B366" i="378"/>
  <c r="B367" i="378"/>
  <c r="B368" i="378"/>
  <c r="B369" i="378"/>
  <c r="B370" i="378"/>
  <c r="B371" i="378"/>
  <c r="B372" i="378"/>
  <c r="B373" i="378"/>
  <c r="B374" i="378"/>
  <c r="B375" i="378"/>
  <c r="B376" i="378"/>
  <c r="B377" i="378"/>
  <c r="B378" i="378"/>
  <c r="B379" i="378"/>
  <c r="B380" i="378"/>
  <c r="B381" i="378"/>
  <c r="B382" i="378"/>
  <c r="B383" i="378"/>
  <c r="B384" i="378"/>
  <c r="B385" i="378"/>
  <c r="B386" i="378"/>
  <c r="B387" i="378"/>
  <c r="B388" i="378"/>
  <c r="B389" i="378"/>
  <c r="B390" i="378"/>
  <c r="B391" i="378"/>
  <c r="B392" i="378"/>
  <c r="B393" i="378"/>
  <c r="B394" i="378"/>
  <c r="B395" i="378"/>
  <c r="B396" i="378"/>
  <c r="B397" i="378"/>
  <c r="B398" i="378"/>
  <c r="B399" i="378"/>
  <c r="B400" i="378"/>
  <c r="B401" i="378"/>
  <c r="B402" i="378"/>
  <c r="B403" i="378"/>
  <c r="B404" i="378"/>
  <c r="B405" i="378"/>
  <c r="B406" i="378"/>
  <c r="B407" i="378"/>
  <c r="B408" i="378"/>
  <c r="B409" i="378"/>
  <c r="B410" i="378"/>
  <c r="B411" i="378"/>
  <c r="B412" i="378"/>
  <c r="B413" i="378"/>
  <c r="B414" i="378"/>
  <c r="B415" i="378"/>
  <c r="B416" i="378"/>
  <c r="B417" i="378"/>
  <c r="B418" i="378"/>
  <c r="B419" i="378"/>
  <c r="B420" i="378"/>
  <c r="B421" i="378"/>
  <c r="B422" i="378"/>
  <c r="B423" i="378"/>
  <c r="B424" i="378"/>
  <c r="B425" i="378"/>
  <c r="B426" i="378"/>
  <c r="B427" i="378"/>
  <c r="B428" i="378"/>
  <c r="B429" i="378"/>
  <c r="B430" i="378"/>
  <c r="B431" i="378"/>
  <c r="B432" i="378"/>
  <c r="B433" i="378"/>
  <c r="B434" i="378"/>
  <c r="B435" i="378"/>
  <c r="B436" i="378"/>
  <c r="B437" i="378"/>
  <c r="B438" i="378"/>
  <c r="B439" i="378"/>
  <c r="B440" i="378"/>
  <c r="B441" i="378"/>
  <c r="B442" i="378"/>
  <c r="B443" i="378"/>
  <c r="B444" i="378"/>
  <c r="B445" i="378"/>
  <c r="B446" i="378"/>
  <c r="B447" i="378"/>
  <c r="B448" i="378"/>
  <c r="B449" i="378"/>
  <c r="B450" i="378"/>
  <c r="B451" i="378"/>
  <c r="B452" i="378"/>
  <c r="B453" i="378"/>
  <c r="B454" i="378"/>
  <c r="B455" i="378"/>
  <c r="B456" i="378"/>
  <c r="B457" i="378"/>
  <c r="B458" i="378"/>
  <c r="B459" i="378"/>
  <c r="B460" i="378"/>
  <c r="B461" i="378"/>
  <c r="B462" i="378"/>
  <c r="B463" i="378"/>
  <c r="B464" i="378"/>
  <c r="B465" i="378"/>
  <c r="B466" i="378"/>
  <c r="B467" i="378"/>
  <c r="B468" i="378"/>
  <c r="B469" i="378"/>
  <c r="B470" i="378"/>
  <c r="B471" i="378"/>
  <c r="B472" i="378"/>
  <c r="B473" i="378"/>
  <c r="B474" i="378"/>
  <c r="B475" i="378"/>
  <c r="B476" i="378"/>
  <c r="B477" i="378"/>
  <c r="B478" i="378"/>
  <c r="B479" i="378"/>
  <c r="B480" i="378"/>
  <c r="B481" i="378"/>
  <c r="B482" i="378"/>
  <c r="B483" i="378"/>
  <c r="B484" i="378"/>
  <c r="B485" i="378"/>
  <c r="B486" i="378"/>
  <c r="B487" i="378"/>
  <c r="B488" i="378"/>
  <c r="B489" i="378"/>
  <c r="B490" i="378"/>
  <c r="B491" i="378"/>
  <c r="B492" i="378"/>
  <c r="B493" i="378"/>
  <c r="B494" i="378"/>
  <c r="B495" i="378"/>
  <c r="B496" i="378"/>
  <c r="B497" i="378"/>
  <c r="B498" i="378"/>
  <c r="B499" i="378"/>
  <c r="B500" i="378"/>
  <c r="B501" i="378"/>
  <c r="B502" i="378"/>
  <c r="B503" i="378"/>
  <c r="B504" i="378"/>
  <c r="B505" i="378"/>
  <c r="B506" i="378"/>
  <c r="B507" i="378"/>
  <c r="B508" i="378"/>
  <c r="B509" i="378"/>
  <c r="B510" i="378"/>
  <c r="B511" i="378"/>
  <c r="B512" i="378"/>
  <c r="B513" i="378"/>
  <c r="B514" i="378"/>
  <c r="B515" i="378"/>
  <c r="B516" i="378"/>
  <c r="B517" i="378"/>
  <c r="B518" i="378"/>
  <c r="B519" i="378"/>
  <c r="B520" i="378"/>
  <c r="B521" i="378"/>
  <c r="B522" i="378"/>
  <c r="B523" i="378"/>
  <c r="B524" i="378"/>
  <c r="B525" i="378"/>
  <c r="B526" i="378"/>
  <c r="B527" i="378"/>
  <c r="B528" i="378"/>
  <c r="B529" i="378"/>
  <c r="B530" i="378"/>
  <c r="B531" i="378"/>
  <c r="B532" i="378"/>
  <c r="B533" i="378"/>
  <c r="B534" i="378"/>
  <c r="B535" i="378"/>
  <c r="B536" i="378"/>
  <c r="B537" i="378"/>
  <c r="B538" i="378"/>
  <c r="B539" i="378"/>
  <c r="B540" i="378"/>
  <c r="B541" i="378"/>
  <c r="B542" i="378"/>
  <c r="B543" i="378"/>
  <c r="B544" i="378"/>
  <c r="B545" i="378"/>
  <c r="B546" i="378"/>
  <c r="B547" i="378"/>
  <c r="B548" i="378"/>
  <c r="B549" i="378"/>
  <c r="B550" i="378"/>
  <c r="B551" i="378"/>
  <c r="B552" i="378"/>
  <c r="B553" i="378"/>
  <c r="B554" i="378"/>
  <c r="B555" i="378"/>
  <c r="B556" i="378"/>
  <c r="B557" i="378"/>
  <c r="B558" i="378"/>
  <c r="B559" i="378"/>
  <c r="B560" i="378"/>
  <c r="B561" i="378"/>
  <c r="B562" i="378"/>
  <c r="B563" i="378"/>
  <c r="B564" i="378"/>
  <c r="B565" i="378"/>
  <c r="B566" i="378"/>
  <c r="B567" i="378"/>
  <c r="B568" i="378"/>
  <c r="B569" i="378"/>
  <c r="B570" i="378"/>
  <c r="B571" i="378"/>
  <c r="B572" i="378"/>
  <c r="B573" i="378"/>
  <c r="B574" i="378"/>
  <c r="B575" i="378"/>
  <c r="B576" i="378"/>
  <c r="B577" i="378"/>
  <c r="B578" i="378"/>
  <c r="B579" i="378"/>
  <c r="B580" i="378"/>
  <c r="B581" i="378"/>
  <c r="B582" i="378"/>
  <c r="B583" i="378"/>
  <c r="B584" i="378"/>
  <c r="B585" i="378"/>
  <c r="B586" i="378"/>
  <c r="B587" i="378"/>
  <c r="B588" i="378"/>
  <c r="B589" i="378"/>
  <c r="B590" i="378"/>
  <c r="B591" i="378"/>
  <c r="B592" i="378"/>
  <c r="B593" i="378"/>
  <c r="B594" i="378"/>
  <c r="B595" i="378"/>
  <c r="B596" i="378"/>
  <c r="B597" i="378"/>
  <c r="B598" i="378"/>
  <c r="B599" i="378"/>
  <c r="B600" i="378"/>
  <c r="B601" i="378"/>
  <c r="B602" i="378"/>
  <c r="B603" i="378"/>
  <c r="B604" i="378"/>
  <c r="B605" i="378"/>
  <c r="B606" i="378"/>
  <c r="B607" i="378"/>
  <c r="B608" i="378"/>
  <c r="B609" i="378"/>
  <c r="B610" i="378"/>
  <c r="B611" i="378"/>
  <c r="B612" i="378"/>
  <c r="B613" i="378"/>
  <c r="B614" i="378"/>
  <c r="B615" i="378"/>
  <c r="B616" i="378"/>
  <c r="B617" i="378"/>
  <c r="B618" i="378"/>
  <c r="B619" i="378"/>
  <c r="B620" i="378"/>
  <c r="B621" i="378"/>
  <c r="B622" i="378"/>
  <c r="B623" i="378"/>
  <c r="B624" i="378"/>
  <c r="B625" i="378"/>
  <c r="B626" i="378"/>
  <c r="B627" i="378"/>
  <c r="B628" i="378"/>
  <c r="B629" i="378"/>
  <c r="B630" i="378"/>
  <c r="B631" i="378"/>
  <c r="B632" i="378"/>
  <c r="B633" i="378"/>
  <c r="B634" i="378"/>
  <c r="B635" i="378"/>
  <c r="B636" i="378"/>
  <c r="B637" i="378"/>
  <c r="B638" i="378"/>
  <c r="B639" i="378"/>
  <c r="B640" i="378"/>
  <c r="B641" i="378"/>
  <c r="B642" i="378"/>
  <c r="B643" i="378"/>
  <c r="B644" i="378"/>
  <c r="B645" i="378"/>
  <c r="B646" i="378"/>
  <c r="B647" i="378"/>
  <c r="B648" i="378"/>
  <c r="B649" i="378"/>
  <c r="B650" i="378"/>
  <c r="B651" i="378"/>
  <c r="B652" i="378"/>
  <c r="B653" i="378"/>
  <c r="B654" i="378"/>
  <c r="B655" i="378"/>
  <c r="B656" i="378"/>
  <c r="B657" i="378"/>
  <c r="B658" i="378"/>
  <c r="B659" i="378"/>
  <c r="B660" i="378"/>
  <c r="B661" i="378"/>
  <c r="B662" i="378"/>
  <c r="B663" i="378"/>
  <c r="B664" i="378"/>
  <c r="B665" i="378"/>
  <c r="B666" i="378"/>
  <c r="B667" i="378"/>
  <c r="B668" i="378"/>
  <c r="B669" i="378"/>
  <c r="B670" i="378"/>
  <c r="B671" i="378"/>
  <c r="B672" i="378"/>
  <c r="B673" i="378"/>
  <c r="B674" i="378"/>
  <c r="B675" i="378"/>
  <c r="B676" i="378"/>
  <c r="B677" i="378"/>
  <c r="B678" i="378"/>
  <c r="B679" i="378"/>
  <c r="B680" i="378"/>
  <c r="B681" i="378"/>
  <c r="B682" i="378"/>
  <c r="B683" i="378"/>
  <c r="B684" i="378"/>
  <c r="B685" i="378"/>
  <c r="B686" i="378"/>
  <c r="B687" i="378"/>
  <c r="B688" i="378"/>
  <c r="B689" i="378"/>
  <c r="B690" i="378"/>
  <c r="B691" i="378"/>
  <c r="B692" i="378"/>
  <c r="B693" i="378"/>
  <c r="B694" i="378"/>
  <c r="B695" i="378"/>
  <c r="B696" i="378"/>
  <c r="B697" i="378"/>
  <c r="B698" i="378"/>
  <c r="B699" i="378"/>
  <c r="B700" i="378"/>
  <c r="B701" i="378"/>
  <c r="B702" i="378"/>
  <c r="B703" i="378"/>
  <c r="B704" i="378"/>
  <c r="B705" i="378"/>
  <c r="B706" i="378"/>
  <c r="B707" i="378"/>
  <c r="B708" i="378"/>
  <c r="B709" i="378"/>
  <c r="B710" i="378"/>
  <c r="B711" i="378"/>
  <c r="B712" i="378"/>
  <c r="B713" i="378"/>
  <c r="B714" i="378"/>
  <c r="B715" i="378"/>
  <c r="B716" i="378"/>
  <c r="B717" i="378"/>
  <c r="B718" i="378"/>
  <c r="B719" i="378"/>
  <c r="B720" i="378"/>
  <c r="B721" i="378"/>
  <c r="B722" i="378"/>
  <c r="B723" i="378"/>
  <c r="B724" i="378"/>
  <c r="B725" i="378"/>
  <c r="B726" i="378"/>
  <c r="B727" i="378"/>
  <c r="B728" i="378"/>
  <c r="B729" i="378"/>
  <c r="B730" i="378"/>
  <c r="B731" i="378"/>
  <c r="B732" i="378"/>
  <c r="B733" i="378"/>
  <c r="B734" i="378"/>
  <c r="B735" i="378"/>
  <c r="B736" i="378"/>
  <c r="B737" i="378"/>
  <c r="B738" i="378"/>
  <c r="B739" i="378"/>
  <c r="B740" i="378"/>
  <c r="B741" i="378"/>
  <c r="B742" i="378"/>
  <c r="B743" i="378"/>
  <c r="B744" i="378"/>
  <c r="B745" i="378"/>
  <c r="B746" i="378"/>
  <c r="B747" i="378"/>
  <c r="B748" i="378"/>
  <c r="B749" i="378"/>
  <c r="B750" i="378"/>
  <c r="B751" i="378"/>
  <c r="B752" i="378"/>
  <c r="B753" i="378"/>
  <c r="B754" i="378"/>
  <c r="B755" i="378"/>
  <c r="B756" i="378"/>
  <c r="B757" i="378"/>
  <c r="B758" i="378"/>
  <c r="B759" i="378"/>
  <c r="B760" i="378"/>
  <c r="B761" i="378"/>
  <c r="B762" i="378"/>
  <c r="B763" i="378"/>
  <c r="B764" i="378"/>
  <c r="B765" i="378"/>
  <c r="B766" i="378"/>
  <c r="B767" i="378"/>
  <c r="B768" i="378"/>
  <c r="B769" i="378"/>
  <c r="B770" i="378"/>
  <c r="B771" i="378"/>
  <c r="B772" i="378"/>
  <c r="B773" i="378"/>
  <c r="B774" i="378"/>
  <c r="B775" i="378"/>
  <c r="B776" i="378"/>
  <c r="B777" i="378"/>
  <c r="B778" i="378"/>
  <c r="B779" i="378"/>
  <c r="B780" i="378"/>
  <c r="B781" i="378"/>
  <c r="B782" i="378"/>
  <c r="B783" i="378"/>
  <c r="B784" i="378"/>
  <c r="B785" i="378"/>
  <c r="B786" i="378"/>
  <c r="B787" i="378"/>
  <c r="B788" i="378"/>
  <c r="B789" i="378"/>
  <c r="B790" i="378"/>
  <c r="B791" i="378"/>
  <c r="B792" i="378"/>
  <c r="B793" i="378"/>
  <c r="B794" i="378"/>
  <c r="B795" i="378"/>
  <c r="B796" i="378"/>
  <c r="B797" i="378"/>
  <c r="B798" i="378"/>
  <c r="B799" i="378"/>
  <c r="B800" i="378"/>
  <c r="B801" i="378"/>
  <c r="B802" i="378"/>
  <c r="B803" i="378"/>
  <c r="B804" i="378"/>
  <c r="B805" i="378"/>
  <c r="B806" i="378"/>
  <c r="B807" i="378"/>
  <c r="B808" i="378"/>
  <c r="B809" i="378"/>
  <c r="B810" i="378"/>
  <c r="B811" i="378"/>
  <c r="B812" i="378"/>
  <c r="B813" i="378"/>
  <c r="B814" i="378"/>
  <c r="B815" i="378"/>
  <c r="B816" i="378"/>
  <c r="B817" i="378"/>
  <c r="B818" i="378"/>
  <c r="B819" i="378"/>
  <c r="B820" i="378"/>
  <c r="B821" i="378"/>
  <c r="B822" i="378"/>
  <c r="B823" i="378"/>
  <c r="B824" i="378"/>
  <c r="B825" i="378"/>
  <c r="B826" i="378"/>
  <c r="B827" i="378"/>
  <c r="B828" i="378"/>
  <c r="B829" i="378"/>
  <c r="B830" i="378"/>
  <c r="B831" i="378"/>
  <c r="B832" i="378"/>
  <c r="B833" i="378"/>
  <c r="B834" i="378"/>
  <c r="B835" i="378"/>
  <c r="B836" i="378"/>
  <c r="B837" i="378"/>
  <c r="B838" i="378"/>
  <c r="B839" i="378"/>
  <c r="B840" i="378"/>
  <c r="B841" i="378"/>
  <c r="B842" i="378"/>
  <c r="B843" i="378"/>
  <c r="B844" i="378"/>
  <c r="B845" i="378"/>
  <c r="B846" i="378"/>
  <c r="B847" i="378"/>
  <c r="B848" i="378"/>
  <c r="B849" i="378"/>
  <c r="B850" i="378"/>
  <c r="B851" i="378"/>
  <c r="B852" i="378"/>
  <c r="B853" i="378"/>
  <c r="B854" i="378"/>
  <c r="B855" i="378"/>
  <c r="B856" i="378"/>
  <c r="B857" i="378"/>
  <c r="B858" i="378"/>
  <c r="B859" i="378"/>
  <c r="B860" i="378"/>
  <c r="B861" i="378"/>
  <c r="B862" i="378"/>
  <c r="B863" i="378"/>
  <c r="B864" i="378"/>
  <c r="B865" i="378"/>
  <c r="B866" i="378"/>
  <c r="B867" i="378"/>
  <c r="B868" i="378"/>
  <c r="B869" i="378"/>
  <c r="B870" i="378"/>
  <c r="B871" i="378"/>
  <c r="B872" i="378"/>
  <c r="B873" i="378"/>
  <c r="B874" i="378"/>
  <c r="B875" i="378"/>
  <c r="B876" i="378"/>
  <c r="B877" i="378"/>
  <c r="B878" i="378"/>
  <c r="B879" i="378"/>
  <c r="B880" i="378"/>
  <c r="B881" i="378"/>
  <c r="B882" i="378"/>
  <c r="B883" i="378"/>
  <c r="B884" i="378"/>
  <c r="B885" i="378"/>
  <c r="B886" i="378"/>
  <c r="B887" i="378"/>
  <c r="B888" i="378"/>
  <c r="B889" i="378"/>
  <c r="B890" i="378"/>
  <c r="B891" i="378"/>
  <c r="B892" i="378"/>
  <c r="B893" i="378"/>
  <c r="B894" i="378"/>
  <c r="B895" i="378"/>
  <c r="B896" i="378"/>
  <c r="B897" i="378"/>
  <c r="B898" i="378"/>
  <c r="B899" i="378"/>
  <c r="B900" i="378"/>
  <c r="B901" i="378"/>
  <c r="B902" i="378"/>
  <c r="B903" i="378"/>
  <c r="B904" i="378"/>
  <c r="B905" i="378"/>
  <c r="B906" i="378"/>
  <c r="B907" i="378"/>
  <c r="B908" i="378"/>
  <c r="B909" i="378"/>
  <c r="B910" i="378"/>
  <c r="B911" i="378"/>
  <c r="B912" i="378"/>
  <c r="B913" i="378"/>
  <c r="B914" i="378"/>
  <c r="B915" i="378"/>
  <c r="B916" i="378"/>
  <c r="B917" i="378"/>
  <c r="B918" i="378"/>
  <c r="B919" i="378"/>
  <c r="B920" i="378"/>
  <c r="B921" i="378"/>
  <c r="B922" i="378"/>
  <c r="B923" i="378"/>
  <c r="B924" i="378"/>
  <c r="B925" i="378"/>
  <c r="B926" i="378"/>
  <c r="B927" i="378"/>
  <c r="B928" i="378"/>
  <c r="B929" i="378"/>
  <c r="B930" i="378"/>
  <c r="B931" i="378"/>
  <c r="B932" i="378"/>
  <c r="B933" i="378"/>
  <c r="B934" i="378"/>
  <c r="B935" i="378"/>
  <c r="B936" i="378"/>
  <c r="B937" i="378"/>
  <c r="B938" i="378"/>
  <c r="B939" i="378"/>
  <c r="B940" i="378"/>
  <c r="B941" i="378"/>
  <c r="B942" i="378"/>
  <c r="B943" i="378"/>
  <c r="B944" i="378"/>
  <c r="B945" i="378"/>
  <c r="B946" i="378"/>
  <c r="B947" i="378"/>
  <c r="B948" i="378"/>
  <c r="B949" i="378"/>
  <c r="B950" i="378"/>
  <c r="B951" i="378"/>
  <c r="B952" i="378"/>
  <c r="B953" i="378"/>
  <c r="B954" i="378"/>
  <c r="B955" i="378"/>
  <c r="B956" i="378"/>
  <c r="B957" i="378"/>
  <c r="B958" i="378"/>
  <c r="B959" i="378"/>
  <c r="B960" i="378"/>
  <c r="B961" i="378"/>
  <c r="B962" i="378"/>
  <c r="B963" i="378"/>
  <c r="B964" i="378"/>
  <c r="B965" i="378"/>
  <c r="B966" i="378"/>
  <c r="B967" i="378"/>
  <c r="B968" i="378"/>
  <c r="B969" i="378"/>
  <c r="B970" i="378"/>
  <c r="B971" i="378"/>
  <c r="B972" i="378"/>
  <c r="B3" i="388"/>
  <c r="C3" i="388"/>
  <c r="C3" i="380"/>
  <c r="C4" i="380"/>
  <c r="C5" i="380"/>
  <c r="C6" i="380"/>
  <c r="C7" i="380"/>
  <c r="C8" i="380"/>
  <c r="C9" i="380"/>
  <c r="C10" i="380"/>
  <c r="C11" i="380"/>
  <c r="C12" i="380"/>
  <c r="C13" i="380"/>
  <c r="C14" i="380"/>
  <c r="C15" i="380"/>
  <c r="C16" i="380"/>
  <c r="C17" i="380"/>
  <c r="C18" i="380"/>
  <c r="C19" i="380"/>
  <c r="C20" i="380"/>
  <c r="C21" i="380"/>
  <c r="C22" i="380"/>
  <c r="C23" i="380"/>
  <c r="C24" i="380"/>
  <c r="C25" i="380"/>
  <c r="C26" i="380"/>
  <c r="C27" i="380"/>
  <c r="C28" i="380"/>
  <c r="C29" i="380"/>
  <c r="C30" i="380"/>
  <c r="C31" i="380"/>
  <c r="C32" i="380"/>
  <c r="C33" i="380"/>
  <c r="C34" i="380"/>
  <c r="C35" i="380"/>
  <c r="C36" i="380"/>
  <c r="C37" i="380"/>
  <c r="C38" i="380"/>
  <c r="C39" i="380"/>
  <c r="C40" i="380"/>
  <c r="C41" i="380"/>
  <c r="C42" i="380"/>
  <c r="C43" i="380"/>
  <c r="C44" i="380"/>
  <c r="C45" i="380"/>
  <c r="C46" i="380"/>
  <c r="C47" i="380"/>
  <c r="C48" i="380"/>
  <c r="C49" i="380"/>
  <c r="C50" i="380"/>
  <c r="C51" i="380"/>
  <c r="C52" i="380"/>
  <c r="C53" i="380"/>
  <c r="C54" i="380"/>
  <c r="C55" i="380"/>
  <c r="C56" i="380"/>
  <c r="C57" i="380"/>
  <c r="C58" i="380"/>
  <c r="C59" i="380"/>
  <c r="C60" i="380"/>
  <c r="C61" i="380"/>
  <c r="C62" i="380"/>
  <c r="C63" i="380"/>
  <c r="C64" i="380"/>
  <c r="C65" i="380"/>
  <c r="C66" i="380"/>
  <c r="C67" i="380"/>
  <c r="C68" i="380"/>
  <c r="C69" i="380"/>
  <c r="C70" i="380"/>
  <c r="C71" i="380"/>
  <c r="C72" i="380"/>
  <c r="C73" i="380"/>
  <c r="C74" i="380"/>
  <c r="C75" i="380"/>
  <c r="C76" i="380"/>
  <c r="C77" i="380"/>
  <c r="C78" i="380"/>
  <c r="C79" i="380"/>
  <c r="C80" i="380"/>
  <c r="C81" i="380"/>
  <c r="C82" i="380"/>
  <c r="C83" i="380"/>
  <c r="C84" i="380"/>
  <c r="C85" i="380"/>
  <c r="C86" i="380"/>
  <c r="C87" i="380"/>
  <c r="C88" i="380"/>
  <c r="C89" i="380"/>
  <c r="C90" i="380"/>
  <c r="C91" i="380"/>
  <c r="C92" i="380"/>
  <c r="C93" i="380"/>
  <c r="C94" i="380"/>
  <c r="C95" i="380"/>
  <c r="C96" i="380"/>
  <c r="C97" i="380"/>
  <c r="C98" i="380"/>
  <c r="C99" i="380"/>
  <c r="C100" i="380"/>
  <c r="C101" i="380"/>
  <c r="C102" i="380"/>
  <c r="C103" i="380"/>
  <c r="C104" i="380"/>
  <c r="C105" i="380"/>
  <c r="C106" i="380"/>
  <c r="C107" i="380"/>
  <c r="C108" i="380"/>
  <c r="C109" i="380"/>
  <c r="C110" i="380"/>
  <c r="C111" i="380"/>
  <c r="C112" i="380"/>
  <c r="C113" i="380"/>
  <c r="C114" i="380"/>
  <c r="C115" i="380"/>
  <c r="C116" i="380"/>
  <c r="C117" i="380"/>
  <c r="C118" i="380"/>
  <c r="C119" i="380"/>
  <c r="C120" i="380"/>
  <c r="C121" i="380"/>
  <c r="C122" i="380"/>
  <c r="C123" i="380"/>
  <c r="C124" i="380"/>
  <c r="C125" i="380"/>
  <c r="C126" i="380"/>
  <c r="C127" i="380"/>
  <c r="C128" i="380"/>
  <c r="C129" i="380"/>
  <c r="C130" i="380"/>
  <c r="C131" i="380"/>
  <c r="C132" i="380"/>
  <c r="C133" i="380"/>
  <c r="C134" i="380"/>
  <c r="C135" i="380"/>
  <c r="C136" i="380"/>
  <c r="C137" i="380"/>
  <c r="C138" i="380"/>
  <c r="C139" i="380"/>
  <c r="C140" i="380"/>
  <c r="C141" i="380"/>
  <c r="C142" i="380"/>
  <c r="C143" i="380"/>
  <c r="C144" i="380"/>
  <c r="C145" i="380"/>
  <c r="C146" i="380"/>
  <c r="C147" i="380"/>
  <c r="C148" i="380"/>
  <c r="C149" i="380"/>
  <c r="C150" i="380"/>
  <c r="C151" i="380"/>
  <c r="C152" i="380"/>
  <c r="C153" i="380"/>
  <c r="C154" i="380"/>
  <c r="C155" i="380"/>
  <c r="C156" i="380"/>
  <c r="C157" i="380"/>
  <c r="C158" i="380"/>
  <c r="C159" i="380"/>
  <c r="C160" i="380"/>
  <c r="C161" i="380"/>
  <c r="C162" i="380"/>
  <c r="C163" i="380"/>
  <c r="C164" i="380"/>
  <c r="C165" i="380"/>
  <c r="C166" i="380"/>
  <c r="C167" i="380"/>
  <c r="C168" i="380"/>
  <c r="C169" i="380"/>
  <c r="C170" i="380"/>
  <c r="C171" i="380"/>
  <c r="C172" i="380"/>
  <c r="C173" i="380"/>
  <c r="C174" i="380"/>
  <c r="C175" i="380"/>
  <c r="C176" i="380"/>
  <c r="C177" i="380"/>
  <c r="C178" i="380"/>
  <c r="C179" i="380"/>
  <c r="C180" i="380"/>
  <c r="C181" i="380"/>
  <c r="C182" i="380"/>
  <c r="C183" i="380"/>
  <c r="C184" i="380"/>
  <c r="C185" i="380"/>
  <c r="C186" i="380"/>
  <c r="C187" i="380"/>
  <c r="C188" i="380"/>
  <c r="C189" i="380"/>
  <c r="C190" i="380"/>
  <c r="C191" i="380"/>
  <c r="C192" i="380"/>
  <c r="C193" i="380"/>
  <c r="C194" i="380"/>
  <c r="C195" i="380"/>
  <c r="C196" i="380"/>
  <c r="C197" i="380"/>
  <c r="C198" i="380"/>
  <c r="C199" i="380"/>
  <c r="C200" i="380"/>
  <c r="C201" i="380"/>
  <c r="C202" i="380"/>
  <c r="C203" i="380"/>
  <c r="C204" i="380"/>
  <c r="C205" i="380"/>
  <c r="C206" i="380"/>
  <c r="C207" i="380"/>
  <c r="C208" i="380"/>
  <c r="C209" i="380"/>
  <c r="C210" i="380"/>
  <c r="C211" i="380"/>
  <c r="C212" i="380"/>
  <c r="C213" i="380"/>
  <c r="C214" i="380"/>
  <c r="C215" i="380"/>
  <c r="C216" i="380"/>
  <c r="C217" i="380"/>
  <c r="C218" i="380"/>
  <c r="C219" i="380"/>
  <c r="C220" i="380"/>
  <c r="C221" i="380"/>
  <c r="C222" i="380"/>
  <c r="C223" i="380"/>
  <c r="C224" i="380"/>
  <c r="C225" i="380"/>
  <c r="C226" i="380"/>
  <c r="C227" i="380"/>
  <c r="C228" i="380"/>
  <c r="C229" i="380"/>
  <c r="C230" i="380"/>
  <c r="C231" i="380"/>
  <c r="C232" i="380"/>
  <c r="C233" i="380"/>
  <c r="C234" i="380"/>
  <c r="C235" i="380"/>
  <c r="C236" i="380"/>
  <c r="C237" i="380"/>
  <c r="C238" i="380"/>
  <c r="C239" i="380"/>
  <c r="C240" i="380"/>
  <c r="C241" i="380"/>
  <c r="C242" i="380"/>
  <c r="C243" i="380"/>
  <c r="C244" i="380"/>
  <c r="C245" i="380"/>
  <c r="C246" i="380"/>
  <c r="C247" i="380"/>
  <c r="C248" i="380"/>
  <c r="C249" i="380"/>
  <c r="C250" i="380"/>
  <c r="C251" i="380"/>
  <c r="C252" i="380"/>
  <c r="C253" i="380"/>
  <c r="C254" i="380"/>
  <c r="C255" i="380"/>
  <c r="C256" i="380"/>
  <c r="C257" i="380"/>
  <c r="C258" i="380"/>
  <c r="C259" i="380"/>
  <c r="C260" i="380"/>
  <c r="C261" i="380"/>
  <c r="C262" i="380"/>
  <c r="C263" i="380"/>
  <c r="C264" i="380"/>
  <c r="C265" i="380"/>
  <c r="C266" i="380"/>
  <c r="C267" i="380"/>
  <c r="C268" i="380"/>
  <c r="C269" i="380"/>
  <c r="C270" i="380"/>
  <c r="C271" i="380"/>
  <c r="C272" i="380"/>
  <c r="C273" i="380"/>
  <c r="C274" i="380"/>
  <c r="C275" i="380"/>
  <c r="C276" i="380"/>
  <c r="C277" i="380"/>
  <c r="C278" i="380"/>
  <c r="C279" i="380"/>
  <c r="C280" i="380"/>
  <c r="C281" i="380"/>
  <c r="C282" i="380"/>
  <c r="C283" i="380"/>
  <c r="C284" i="380"/>
  <c r="C285" i="380"/>
  <c r="C286" i="380"/>
  <c r="C287" i="380"/>
  <c r="C288" i="380"/>
  <c r="C289" i="380"/>
  <c r="C290" i="380"/>
  <c r="C291" i="380"/>
  <c r="C292" i="380"/>
  <c r="C293" i="380"/>
  <c r="C294" i="380"/>
  <c r="C295" i="380"/>
  <c r="C296" i="380"/>
  <c r="C297" i="380"/>
  <c r="C298" i="380"/>
  <c r="C299" i="380"/>
  <c r="C300" i="380"/>
  <c r="C301" i="380"/>
  <c r="C302" i="380"/>
  <c r="C303" i="380"/>
  <c r="C304" i="380"/>
  <c r="C305" i="380"/>
  <c r="C306" i="380"/>
  <c r="C307" i="380"/>
  <c r="C308" i="380"/>
  <c r="C309" i="380"/>
  <c r="B3" i="380"/>
  <c r="B4" i="380"/>
  <c r="B5" i="380"/>
  <c r="B6" i="380"/>
  <c r="B7" i="380"/>
  <c r="B8" i="380"/>
  <c r="B9" i="380"/>
  <c r="B10" i="380"/>
  <c r="B11" i="380"/>
  <c r="B12" i="380"/>
  <c r="B13" i="380"/>
  <c r="B14" i="380"/>
  <c r="B15" i="380"/>
  <c r="B16" i="380"/>
  <c r="B17" i="380"/>
  <c r="B18" i="380"/>
  <c r="B19" i="380"/>
  <c r="B20" i="380"/>
  <c r="B21" i="380"/>
  <c r="B22" i="380"/>
  <c r="B23" i="380"/>
  <c r="B24" i="380"/>
  <c r="B25" i="380"/>
  <c r="B26" i="380"/>
  <c r="B27" i="380"/>
  <c r="B28" i="380"/>
  <c r="B29" i="380"/>
  <c r="B30" i="380"/>
  <c r="B31" i="380"/>
  <c r="B32" i="380"/>
  <c r="B33" i="380"/>
  <c r="B34" i="380"/>
  <c r="B35" i="380"/>
  <c r="B36" i="380"/>
  <c r="B37" i="380"/>
  <c r="B38" i="380"/>
  <c r="B39" i="380"/>
  <c r="B40" i="380"/>
  <c r="B41" i="380"/>
  <c r="B42" i="380"/>
  <c r="B43" i="380"/>
  <c r="B44" i="380"/>
  <c r="B45" i="380"/>
  <c r="B46" i="380"/>
  <c r="B47" i="380"/>
  <c r="B48" i="380"/>
  <c r="B49" i="380"/>
  <c r="B50" i="380"/>
  <c r="B51" i="380"/>
  <c r="B52" i="380"/>
  <c r="B53" i="380"/>
  <c r="B54" i="380"/>
  <c r="B55" i="380"/>
  <c r="B56" i="380"/>
  <c r="B57" i="380"/>
  <c r="B58" i="380"/>
  <c r="B59" i="380"/>
  <c r="B60" i="380"/>
  <c r="B61" i="380"/>
  <c r="B62" i="380"/>
  <c r="B63" i="380"/>
  <c r="B64" i="380"/>
  <c r="B65" i="380"/>
  <c r="B66" i="380"/>
  <c r="B67" i="380"/>
  <c r="B68" i="380"/>
  <c r="B69" i="380"/>
  <c r="B70" i="380"/>
  <c r="B71" i="380"/>
  <c r="B72" i="380"/>
  <c r="B73" i="380"/>
  <c r="B74" i="380"/>
  <c r="B75" i="380"/>
  <c r="B76" i="380"/>
  <c r="B77" i="380"/>
  <c r="B78" i="380"/>
  <c r="B79" i="380"/>
  <c r="B80" i="380"/>
  <c r="B81" i="380"/>
  <c r="B82" i="380"/>
  <c r="B83" i="380"/>
  <c r="B84" i="380"/>
  <c r="B85" i="380"/>
  <c r="B86" i="380"/>
  <c r="B87" i="380"/>
  <c r="B88" i="380"/>
  <c r="B89" i="380"/>
  <c r="B90" i="380"/>
  <c r="B91" i="380"/>
  <c r="B92" i="380"/>
  <c r="B93" i="380"/>
  <c r="B94" i="380"/>
  <c r="B95" i="380"/>
  <c r="B96" i="380"/>
  <c r="B97" i="380"/>
  <c r="B98" i="380"/>
  <c r="B99" i="380"/>
  <c r="B100" i="380"/>
  <c r="B101" i="380"/>
  <c r="B102" i="380"/>
  <c r="B103" i="380"/>
  <c r="B104" i="380"/>
  <c r="B105" i="380"/>
  <c r="B106" i="380"/>
  <c r="B107" i="380"/>
  <c r="B108" i="380"/>
  <c r="B109" i="380"/>
  <c r="B110" i="380"/>
  <c r="B111" i="380"/>
  <c r="B112" i="380"/>
  <c r="B113" i="380"/>
  <c r="B114" i="380"/>
  <c r="B115" i="380"/>
  <c r="B116" i="380"/>
  <c r="B117" i="380"/>
  <c r="B118" i="380"/>
  <c r="B119" i="380"/>
  <c r="B120" i="380"/>
  <c r="B121" i="380"/>
  <c r="B122" i="380"/>
  <c r="B123" i="380"/>
  <c r="B124" i="380"/>
  <c r="B125" i="380"/>
  <c r="B126" i="380"/>
  <c r="B127" i="380"/>
  <c r="B128" i="380"/>
  <c r="B129" i="380"/>
  <c r="B130" i="380"/>
  <c r="B131" i="380"/>
  <c r="B132" i="380"/>
  <c r="B133" i="380"/>
  <c r="B134" i="380"/>
  <c r="B135" i="380"/>
  <c r="B136" i="380"/>
  <c r="B137" i="380"/>
  <c r="B138" i="380"/>
  <c r="B139" i="380"/>
  <c r="B140" i="380"/>
  <c r="B141" i="380"/>
  <c r="B142" i="380"/>
  <c r="B143" i="380"/>
  <c r="B144" i="380"/>
  <c r="B145" i="380"/>
  <c r="B146" i="380"/>
  <c r="B147" i="380"/>
  <c r="B148" i="380"/>
  <c r="B149" i="380"/>
  <c r="B150" i="380"/>
  <c r="B151" i="380"/>
  <c r="B152" i="380"/>
  <c r="B153" i="380"/>
  <c r="B154" i="380"/>
  <c r="B155" i="380"/>
  <c r="B156" i="380"/>
  <c r="B157" i="380"/>
  <c r="B158" i="380"/>
  <c r="B159" i="380"/>
  <c r="B160" i="380"/>
  <c r="B161" i="380"/>
  <c r="B162" i="380"/>
  <c r="B163" i="380"/>
  <c r="B164" i="380"/>
  <c r="B165" i="380"/>
  <c r="B166" i="380"/>
  <c r="B167" i="380"/>
  <c r="B168" i="380"/>
  <c r="B169" i="380"/>
  <c r="B170" i="380"/>
  <c r="B171" i="380"/>
  <c r="B172" i="380"/>
  <c r="B173" i="380"/>
  <c r="B174" i="380"/>
  <c r="B175" i="380"/>
  <c r="B176" i="380"/>
  <c r="B177" i="380"/>
  <c r="B178" i="380"/>
  <c r="B179" i="380"/>
  <c r="B180" i="380"/>
  <c r="B181" i="380"/>
  <c r="B182" i="380"/>
  <c r="B183" i="380"/>
  <c r="B184" i="380"/>
  <c r="B185" i="380"/>
  <c r="B186" i="380"/>
  <c r="B187" i="380"/>
  <c r="B188" i="380"/>
  <c r="B189" i="380"/>
  <c r="B190" i="380"/>
  <c r="B191" i="380"/>
  <c r="B192" i="380"/>
  <c r="B193" i="380"/>
  <c r="B194" i="380"/>
  <c r="B195" i="380"/>
  <c r="B196" i="380"/>
  <c r="B197" i="380"/>
  <c r="B198" i="380"/>
  <c r="B199" i="380"/>
  <c r="B200" i="380"/>
  <c r="B201" i="380"/>
  <c r="B202" i="380"/>
  <c r="B203" i="380"/>
  <c r="B204" i="380"/>
  <c r="B205" i="380"/>
  <c r="B206" i="380"/>
  <c r="B207" i="380"/>
  <c r="B208" i="380"/>
  <c r="B209" i="380"/>
  <c r="B210" i="380"/>
  <c r="B211" i="380"/>
  <c r="B212" i="380"/>
  <c r="B213" i="380"/>
  <c r="B214" i="380"/>
  <c r="B215" i="380"/>
  <c r="B216" i="380"/>
  <c r="B217" i="380"/>
  <c r="B218" i="380"/>
  <c r="B219" i="380"/>
  <c r="B220" i="380"/>
  <c r="B221" i="380"/>
  <c r="B222" i="380"/>
  <c r="B223" i="380"/>
  <c r="B224" i="380"/>
  <c r="B225" i="380"/>
  <c r="B226" i="380"/>
  <c r="B227" i="380"/>
  <c r="B228" i="380"/>
  <c r="B229" i="380"/>
  <c r="B230" i="380"/>
  <c r="B231" i="380"/>
  <c r="B232" i="380"/>
  <c r="B233" i="380"/>
  <c r="B234" i="380"/>
  <c r="B235" i="380"/>
  <c r="B236" i="380"/>
  <c r="B237" i="380"/>
  <c r="B238" i="380"/>
  <c r="B239" i="380"/>
  <c r="B240" i="380"/>
  <c r="B241" i="380"/>
  <c r="B242" i="380"/>
  <c r="B243" i="380"/>
  <c r="B244" i="380"/>
  <c r="B245" i="380"/>
  <c r="B246" i="380"/>
  <c r="B247" i="380"/>
  <c r="B248" i="380"/>
  <c r="B249" i="380"/>
  <c r="B250" i="380"/>
  <c r="B251" i="380"/>
  <c r="B252" i="380"/>
  <c r="B253" i="380"/>
  <c r="B254" i="380"/>
  <c r="B255" i="380"/>
  <c r="B256" i="380"/>
  <c r="B257" i="380"/>
  <c r="B258" i="380"/>
  <c r="B259" i="380"/>
  <c r="B260" i="380"/>
  <c r="B261" i="380"/>
  <c r="B262" i="380"/>
  <c r="B263" i="380"/>
  <c r="B264" i="380"/>
  <c r="B265" i="380"/>
  <c r="B266" i="380"/>
  <c r="B267" i="380"/>
  <c r="B268" i="380"/>
  <c r="B269" i="380"/>
  <c r="B270" i="380"/>
  <c r="B271" i="380"/>
  <c r="B272" i="380"/>
  <c r="B273" i="380"/>
  <c r="B274" i="380"/>
  <c r="B275" i="380"/>
  <c r="B276" i="380"/>
  <c r="B277" i="380"/>
  <c r="B278" i="380"/>
  <c r="B279" i="380"/>
  <c r="B280" i="380"/>
  <c r="B281" i="380"/>
  <c r="B282" i="380"/>
  <c r="B283" i="380"/>
  <c r="B284" i="380"/>
  <c r="B285" i="380"/>
  <c r="B286" i="380"/>
  <c r="B287" i="380"/>
  <c r="B288" i="380"/>
  <c r="B289" i="380"/>
  <c r="B290" i="380"/>
  <c r="B291" i="380"/>
  <c r="B292" i="380"/>
  <c r="B293" i="380"/>
  <c r="B294" i="380"/>
  <c r="B295" i="380"/>
  <c r="B296" i="380"/>
  <c r="B297" i="380"/>
  <c r="B298" i="380"/>
  <c r="B299" i="380"/>
  <c r="B300" i="380"/>
  <c r="B301" i="380"/>
  <c r="B302" i="380"/>
  <c r="B303" i="380"/>
  <c r="B304" i="380"/>
  <c r="B305" i="380"/>
  <c r="B306" i="380"/>
  <c r="B307" i="380"/>
  <c r="B308" i="380"/>
  <c r="B309" i="380"/>
  <c r="AL285" i="376"/>
  <c r="C2" i="389" l="1"/>
  <c r="B2" i="389"/>
  <c r="C224" i="374" l="1"/>
  <c r="C225" i="374"/>
  <c r="C226" i="374"/>
  <c r="C227" i="374"/>
  <c r="C228" i="374"/>
  <c r="C229" i="374"/>
  <c r="C230" i="374"/>
  <c r="C231" i="374"/>
  <c r="C232" i="374"/>
  <c r="C233" i="374"/>
  <c r="C234" i="374"/>
  <c r="C235" i="374"/>
  <c r="C236" i="374"/>
  <c r="C237" i="374"/>
  <c r="C238" i="374"/>
  <c r="C239" i="374"/>
  <c r="C240" i="374"/>
  <c r="C241" i="374"/>
  <c r="C242" i="374"/>
  <c r="C243" i="374"/>
  <c r="C244" i="374"/>
  <c r="C245" i="374"/>
  <c r="C246" i="374"/>
  <c r="C247" i="374"/>
  <c r="C248" i="374"/>
  <c r="C249" i="374"/>
  <c r="C250" i="374"/>
  <c r="C251" i="374"/>
  <c r="C252" i="374"/>
  <c r="C253" i="374"/>
  <c r="C254" i="374"/>
  <c r="C255" i="374"/>
  <c r="C256" i="374"/>
  <c r="C257" i="374"/>
  <c r="C258" i="374"/>
  <c r="C259" i="374"/>
  <c r="C260" i="374"/>
  <c r="C261" i="374"/>
  <c r="C262" i="374"/>
  <c r="C263" i="374"/>
  <c r="C264" i="374"/>
  <c r="C265" i="374"/>
  <c r="C266" i="374"/>
  <c r="C267" i="374"/>
  <c r="C268" i="374"/>
  <c r="C269" i="374"/>
  <c r="C270" i="374"/>
  <c r="C271" i="374"/>
  <c r="C272" i="374"/>
  <c r="C273" i="374"/>
  <c r="C274" i="374"/>
  <c r="C275" i="374"/>
  <c r="C276" i="374"/>
  <c r="C277" i="374"/>
  <c r="C278" i="374"/>
  <c r="C279" i="374"/>
  <c r="C280" i="374"/>
  <c r="C281" i="374"/>
  <c r="C282" i="374"/>
  <c r="C283" i="374"/>
  <c r="C284" i="374"/>
  <c r="C285" i="374"/>
  <c r="C286" i="374"/>
  <c r="C287" i="374"/>
  <c r="C288" i="374"/>
  <c r="C289" i="374"/>
  <c r="C290" i="374"/>
  <c r="C291" i="374"/>
  <c r="C292" i="374"/>
  <c r="C293" i="374"/>
  <c r="C294" i="374"/>
  <c r="C295" i="374"/>
  <c r="C296" i="374"/>
  <c r="C297" i="374"/>
  <c r="C298" i="374"/>
  <c r="C299" i="374"/>
  <c r="C300" i="374"/>
  <c r="C301" i="374"/>
  <c r="C302" i="374"/>
  <c r="C303" i="374"/>
  <c r="C304" i="374"/>
  <c r="C305" i="374"/>
  <c r="C306" i="374"/>
  <c r="C307" i="374"/>
  <c r="C308" i="374"/>
  <c r="C309" i="374"/>
  <c r="C310" i="374"/>
  <c r="C311" i="374"/>
  <c r="C312" i="374"/>
  <c r="C313" i="374"/>
  <c r="C314" i="374"/>
  <c r="C315" i="374"/>
  <c r="C316" i="374"/>
  <c r="C317" i="374"/>
  <c r="C318" i="374"/>
  <c r="C319" i="374"/>
  <c r="C320" i="374"/>
  <c r="C321" i="374"/>
  <c r="C322" i="374"/>
  <c r="C323" i="374"/>
  <c r="C324" i="374"/>
  <c r="C325" i="374"/>
  <c r="C326" i="374"/>
  <c r="C327" i="374"/>
  <c r="C328" i="374"/>
  <c r="C329" i="374"/>
  <c r="C330" i="374"/>
  <c r="C331" i="374"/>
  <c r="C332" i="374"/>
  <c r="C333" i="374"/>
  <c r="C334" i="374"/>
  <c r="C335" i="374"/>
  <c r="C336" i="374"/>
  <c r="C337" i="374"/>
  <c r="C338" i="374"/>
  <c r="C339" i="374"/>
  <c r="C340" i="374"/>
  <c r="C341" i="374"/>
  <c r="C342" i="374"/>
  <c r="C343" i="374"/>
  <c r="C344" i="374"/>
  <c r="C345" i="374"/>
  <c r="C346" i="374"/>
  <c r="C347" i="374"/>
  <c r="C348" i="374"/>
  <c r="C349" i="374"/>
  <c r="C350" i="374"/>
  <c r="C351" i="374"/>
  <c r="C352" i="374"/>
  <c r="C353" i="374"/>
  <c r="C354" i="374"/>
  <c r="C355" i="374"/>
  <c r="C356" i="374"/>
  <c r="C357" i="374"/>
  <c r="C358" i="374"/>
  <c r="C359" i="374"/>
  <c r="C360" i="374"/>
  <c r="C361" i="374"/>
  <c r="C362" i="374"/>
  <c r="C363" i="374"/>
  <c r="C364" i="374"/>
  <c r="C365" i="374"/>
  <c r="C366" i="374"/>
  <c r="C367" i="374"/>
  <c r="C368" i="374"/>
  <c r="C369" i="374"/>
  <c r="C370" i="374"/>
  <c r="C371" i="374"/>
  <c r="C372" i="374"/>
  <c r="C373" i="374"/>
  <c r="C374" i="374"/>
  <c r="C375" i="374"/>
  <c r="C376" i="374"/>
  <c r="C377" i="374"/>
  <c r="C378" i="374"/>
  <c r="C379" i="374"/>
  <c r="C380" i="374"/>
  <c r="C381" i="374"/>
  <c r="C382" i="374"/>
  <c r="C383" i="374"/>
  <c r="C384" i="374"/>
  <c r="C385" i="374"/>
  <c r="C386" i="374"/>
  <c r="C387" i="374"/>
  <c r="C388" i="374"/>
  <c r="C389" i="374"/>
  <c r="C390" i="374"/>
  <c r="C391" i="374"/>
  <c r="C392" i="374"/>
  <c r="C393" i="374"/>
  <c r="C394" i="374"/>
  <c r="C395" i="374"/>
  <c r="C396" i="374"/>
  <c r="C397" i="374"/>
  <c r="C398" i="374"/>
  <c r="C399" i="374"/>
  <c r="C400" i="374"/>
  <c r="C401" i="374"/>
  <c r="C402" i="374"/>
  <c r="C403" i="374"/>
  <c r="C404" i="374"/>
  <c r="C405" i="374"/>
  <c r="C406" i="374"/>
  <c r="C407" i="374"/>
  <c r="C408" i="374"/>
  <c r="C409" i="374"/>
  <c r="C410" i="374"/>
  <c r="C411" i="374"/>
  <c r="C412" i="374"/>
  <c r="C413" i="374"/>
  <c r="C414" i="374"/>
  <c r="C415" i="374"/>
  <c r="C416" i="374"/>
  <c r="C417" i="374"/>
  <c r="C418" i="374"/>
  <c r="C419" i="374"/>
  <c r="C420" i="374"/>
  <c r="C421" i="374"/>
  <c r="C422" i="374"/>
  <c r="C423" i="374"/>
  <c r="C424" i="374"/>
  <c r="C425" i="374"/>
  <c r="C426" i="374"/>
  <c r="C427" i="374"/>
  <c r="C428" i="374"/>
  <c r="C429" i="374"/>
  <c r="C430" i="374"/>
  <c r="C431" i="374"/>
  <c r="C432" i="374"/>
  <c r="C433" i="374"/>
  <c r="C434" i="374"/>
  <c r="C435" i="374"/>
  <c r="C436" i="374"/>
  <c r="C437" i="374"/>
  <c r="C438" i="374"/>
  <c r="C439" i="374"/>
  <c r="C440" i="374"/>
  <c r="C441" i="374"/>
  <c r="C442" i="374"/>
  <c r="C443" i="374"/>
  <c r="C444" i="374"/>
  <c r="C445" i="374"/>
  <c r="C446" i="374"/>
  <c r="C447" i="374"/>
  <c r="C448" i="374"/>
  <c r="C449" i="374"/>
  <c r="C450" i="374"/>
  <c r="C451" i="374"/>
  <c r="C452" i="374"/>
  <c r="C453" i="374"/>
  <c r="C454" i="374"/>
  <c r="C455" i="374"/>
  <c r="C456" i="374"/>
  <c r="C457" i="374"/>
  <c r="C458" i="374"/>
  <c r="C459" i="374"/>
  <c r="C460" i="374"/>
  <c r="C461" i="374"/>
  <c r="C462" i="374"/>
  <c r="C463" i="374"/>
  <c r="C464" i="374"/>
  <c r="C465" i="374"/>
  <c r="C466" i="374"/>
  <c r="C467" i="374"/>
  <c r="C468" i="374"/>
  <c r="C469" i="374"/>
  <c r="C470" i="374"/>
  <c r="C471" i="374"/>
  <c r="C472" i="374"/>
  <c r="C473" i="374"/>
  <c r="C474" i="374"/>
  <c r="C475" i="374"/>
  <c r="C476" i="374"/>
  <c r="C477" i="374"/>
  <c r="C478" i="374"/>
  <c r="C479" i="374"/>
  <c r="C480" i="374"/>
  <c r="C481" i="374"/>
  <c r="C482" i="374"/>
  <c r="C483" i="374"/>
  <c r="C484" i="374"/>
  <c r="C485" i="374"/>
  <c r="C486" i="374"/>
  <c r="C487" i="374"/>
  <c r="C488" i="374"/>
  <c r="C489" i="374"/>
  <c r="C490" i="374"/>
  <c r="C491" i="374"/>
  <c r="C492" i="374"/>
  <c r="C493" i="374"/>
  <c r="C494" i="374"/>
  <c r="C495" i="374"/>
  <c r="C496" i="374"/>
  <c r="C497" i="374"/>
  <c r="C498" i="374"/>
  <c r="C499" i="374"/>
  <c r="C500" i="374"/>
  <c r="C501" i="374"/>
  <c r="C502" i="374"/>
  <c r="C503" i="374"/>
  <c r="C504" i="374"/>
  <c r="C505" i="374"/>
  <c r="C506" i="374"/>
  <c r="C507" i="374"/>
  <c r="C508" i="374"/>
  <c r="C509" i="374"/>
  <c r="C510" i="374"/>
  <c r="C511" i="374"/>
  <c r="C512" i="374"/>
  <c r="C513" i="374"/>
  <c r="B224" i="374"/>
  <c r="B225" i="374"/>
  <c r="B226" i="374"/>
  <c r="B227" i="374"/>
  <c r="B228" i="374"/>
  <c r="B229" i="374"/>
  <c r="B230" i="374"/>
  <c r="B231" i="374"/>
  <c r="B232" i="374"/>
  <c r="B233" i="374"/>
  <c r="B234" i="374"/>
  <c r="B235" i="374"/>
  <c r="B236" i="374"/>
  <c r="B237" i="374"/>
  <c r="B238" i="374"/>
  <c r="B239" i="374"/>
  <c r="B240" i="374"/>
  <c r="B241" i="374"/>
  <c r="B242" i="374"/>
  <c r="B243" i="374"/>
  <c r="B244" i="374"/>
  <c r="B245" i="374"/>
  <c r="B246" i="374"/>
  <c r="B247" i="374"/>
  <c r="B248" i="374"/>
  <c r="B249" i="374"/>
  <c r="B250" i="374"/>
  <c r="B251" i="374"/>
  <c r="B252" i="374"/>
  <c r="B253" i="374"/>
  <c r="B254" i="374"/>
  <c r="B255" i="374"/>
  <c r="B256" i="374"/>
  <c r="B257" i="374"/>
  <c r="B258" i="374"/>
  <c r="B259" i="374"/>
  <c r="B260" i="374"/>
  <c r="B261" i="374"/>
  <c r="B262" i="374"/>
  <c r="B263" i="374"/>
  <c r="B264" i="374"/>
  <c r="B265" i="374"/>
  <c r="B266" i="374"/>
  <c r="B267" i="374"/>
  <c r="B268" i="374"/>
  <c r="B269" i="374"/>
  <c r="B270" i="374"/>
  <c r="B271" i="374"/>
  <c r="B272" i="374"/>
  <c r="B273" i="374"/>
  <c r="B274" i="374"/>
  <c r="B275" i="374"/>
  <c r="B276" i="374"/>
  <c r="B277" i="374"/>
  <c r="B278" i="374"/>
  <c r="B279" i="374"/>
  <c r="B280" i="374"/>
  <c r="B281" i="374"/>
  <c r="B282" i="374"/>
  <c r="B283" i="374"/>
  <c r="B284" i="374"/>
  <c r="B285" i="374"/>
  <c r="B286" i="374"/>
  <c r="B287" i="374"/>
  <c r="B288" i="374"/>
  <c r="B289" i="374"/>
  <c r="B290" i="374"/>
  <c r="B291" i="374"/>
  <c r="B292" i="374"/>
  <c r="B293" i="374"/>
  <c r="B294" i="374"/>
  <c r="B295" i="374"/>
  <c r="B296" i="374"/>
  <c r="B297" i="374"/>
  <c r="B298" i="374"/>
  <c r="B299" i="374"/>
  <c r="B300" i="374"/>
  <c r="B301" i="374"/>
  <c r="B302" i="374"/>
  <c r="B303" i="374"/>
  <c r="B304" i="374"/>
  <c r="B305" i="374"/>
  <c r="B306" i="374"/>
  <c r="B307" i="374"/>
  <c r="B308" i="374"/>
  <c r="B309" i="374"/>
  <c r="B310" i="374"/>
  <c r="B311" i="374"/>
  <c r="B312" i="374"/>
  <c r="B313" i="374"/>
  <c r="B314" i="374"/>
  <c r="B315" i="374"/>
  <c r="B316" i="374"/>
  <c r="B317" i="374"/>
  <c r="B318" i="374"/>
  <c r="B319" i="374"/>
  <c r="B320" i="374"/>
  <c r="B321" i="374"/>
  <c r="B322" i="374"/>
  <c r="B323" i="374"/>
  <c r="B324" i="374"/>
  <c r="B325" i="374"/>
  <c r="B326" i="374"/>
  <c r="B327" i="374"/>
  <c r="B328" i="374"/>
  <c r="B329" i="374"/>
  <c r="B330" i="374"/>
  <c r="B331" i="374"/>
  <c r="B332" i="374"/>
  <c r="B333" i="374"/>
  <c r="B334" i="374"/>
  <c r="B335" i="374"/>
  <c r="B336" i="374"/>
  <c r="B337" i="374"/>
  <c r="B338" i="374"/>
  <c r="B339" i="374"/>
  <c r="B340" i="374"/>
  <c r="B341" i="374"/>
  <c r="B342" i="374"/>
  <c r="B343" i="374"/>
  <c r="B344" i="374"/>
  <c r="B345" i="374"/>
  <c r="B346" i="374"/>
  <c r="B347" i="374"/>
  <c r="B348" i="374"/>
  <c r="B349" i="374"/>
  <c r="B350" i="374"/>
  <c r="B351" i="374"/>
  <c r="B352" i="374"/>
  <c r="B353" i="374"/>
  <c r="B354" i="374"/>
  <c r="B355" i="374"/>
  <c r="B356" i="374"/>
  <c r="B357" i="374"/>
  <c r="B358" i="374"/>
  <c r="B359" i="374"/>
  <c r="B360" i="374"/>
  <c r="B361" i="374"/>
  <c r="B362" i="374"/>
  <c r="B363" i="374"/>
  <c r="B364" i="374"/>
  <c r="B365" i="374"/>
  <c r="B366" i="374"/>
  <c r="B367" i="374"/>
  <c r="B368" i="374"/>
  <c r="B369" i="374"/>
  <c r="B370" i="374"/>
  <c r="B371" i="374"/>
  <c r="B372" i="374"/>
  <c r="B373" i="374"/>
  <c r="B374" i="374"/>
  <c r="B375" i="374"/>
  <c r="B376" i="374"/>
  <c r="B377" i="374"/>
  <c r="B378" i="374"/>
  <c r="B379" i="374"/>
  <c r="B380" i="374"/>
  <c r="B381" i="374"/>
  <c r="B382" i="374"/>
  <c r="B383" i="374"/>
  <c r="B384" i="374"/>
  <c r="B385" i="374"/>
  <c r="B386" i="374"/>
  <c r="B387" i="374"/>
  <c r="B388" i="374"/>
  <c r="B389" i="374"/>
  <c r="B390" i="374"/>
  <c r="B391" i="374"/>
  <c r="B392" i="374"/>
  <c r="B393" i="374"/>
  <c r="B394" i="374"/>
  <c r="B395" i="374"/>
  <c r="B396" i="374"/>
  <c r="B397" i="374"/>
  <c r="B398" i="374"/>
  <c r="B399" i="374"/>
  <c r="B400" i="374"/>
  <c r="B401" i="374"/>
  <c r="B402" i="374"/>
  <c r="B403" i="374"/>
  <c r="B404" i="374"/>
  <c r="B405" i="374"/>
  <c r="B406" i="374"/>
  <c r="B407" i="374"/>
  <c r="B408" i="374"/>
  <c r="B409" i="374"/>
  <c r="B410" i="374"/>
  <c r="B411" i="374"/>
  <c r="B412" i="374"/>
  <c r="B413" i="374"/>
  <c r="B414" i="374"/>
  <c r="B415" i="374"/>
  <c r="B416" i="374"/>
  <c r="B417" i="374"/>
  <c r="B418" i="374"/>
  <c r="B419" i="374"/>
  <c r="B420" i="374"/>
  <c r="B421" i="374"/>
  <c r="B422" i="374"/>
  <c r="B423" i="374"/>
  <c r="B424" i="374"/>
  <c r="B425" i="374"/>
  <c r="B426" i="374"/>
  <c r="B427" i="374"/>
  <c r="B428" i="374"/>
  <c r="B429" i="374"/>
  <c r="B430" i="374"/>
  <c r="B431" i="374"/>
  <c r="B432" i="374"/>
  <c r="B433" i="374"/>
  <c r="B434" i="374"/>
  <c r="B435" i="374"/>
  <c r="B436" i="374"/>
  <c r="B437" i="374"/>
  <c r="B438" i="374"/>
  <c r="B439" i="374"/>
  <c r="B440" i="374"/>
  <c r="B441" i="374"/>
  <c r="B442" i="374"/>
  <c r="B443" i="374"/>
  <c r="B444" i="374"/>
  <c r="B445" i="374"/>
  <c r="B446" i="374"/>
  <c r="B447" i="374"/>
  <c r="B448" i="374"/>
  <c r="B449" i="374"/>
  <c r="B450" i="374"/>
  <c r="B451" i="374"/>
  <c r="B452" i="374"/>
  <c r="B453" i="374"/>
  <c r="B454" i="374"/>
  <c r="B455" i="374"/>
  <c r="B456" i="374"/>
  <c r="B457" i="374"/>
  <c r="B458" i="374"/>
  <c r="B459" i="374"/>
  <c r="B460" i="374"/>
  <c r="B461" i="374"/>
  <c r="B462" i="374"/>
  <c r="B463" i="374"/>
  <c r="B464" i="374"/>
  <c r="B465" i="374"/>
  <c r="B466" i="374"/>
  <c r="B467" i="374"/>
  <c r="B468" i="374"/>
  <c r="B469" i="374"/>
  <c r="B470" i="374"/>
  <c r="B471" i="374"/>
  <c r="B472" i="374"/>
  <c r="B473" i="374"/>
  <c r="B474" i="374"/>
  <c r="B475" i="374"/>
  <c r="B476" i="374"/>
  <c r="B477" i="374"/>
  <c r="B478" i="374"/>
  <c r="B479" i="374"/>
  <c r="B480" i="374"/>
  <c r="B481" i="374"/>
  <c r="B482" i="374"/>
  <c r="B483" i="374"/>
  <c r="B484" i="374"/>
  <c r="B485" i="374"/>
  <c r="B486" i="374"/>
  <c r="B487" i="374"/>
  <c r="B488" i="374"/>
  <c r="B489" i="374"/>
  <c r="B490" i="374"/>
  <c r="B491" i="374"/>
  <c r="B492" i="374"/>
  <c r="B493" i="374"/>
  <c r="B494" i="374"/>
  <c r="B495" i="374"/>
  <c r="B496" i="374"/>
  <c r="B497" i="374"/>
  <c r="B498" i="374"/>
  <c r="B499" i="374"/>
  <c r="B500" i="374"/>
  <c r="B501" i="374"/>
  <c r="B502" i="374"/>
  <c r="B503" i="374"/>
  <c r="B504" i="374"/>
  <c r="B505" i="374"/>
  <c r="B506" i="374"/>
  <c r="B507" i="374"/>
  <c r="B508" i="374"/>
  <c r="B509" i="374"/>
  <c r="B510" i="374"/>
  <c r="B511" i="374"/>
  <c r="B512" i="374"/>
  <c r="B513" i="374"/>
  <c r="B3" i="374"/>
  <c r="C3" i="374"/>
  <c r="B4" i="374"/>
  <c r="C4" i="374"/>
  <c r="B5" i="374"/>
  <c r="C5" i="374"/>
  <c r="B6" i="374"/>
  <c r="C6" i="374"/>
  <c r="B7" i="374"/>
  <c r="C7" i="374"/>
  <c r="B8" i="374"/>
  <c r="C8" i="374"/>
  <c r="B9" i="374"/>
  <c r="C9" i="374"/>
  <c r="B10" i="374"/>
  <c r="C10" i="374"/>
  <c r="B11" i="374"/>
  <c r="C11" i="374"/>
  <c r="B12" i="374"/>
  <c r="C12" i="374"/>
  <c r="B13" i="374"/>
  <c r="C13" i="374"/>
  <c r="B14" i="374"/>
  <c r="C14" i="374"/>
  <c r="B15" i="374"/>
  <c r="C15" i="374"/>
  <c r="B16" i="374"/>
  <c r="C16" i="374"/>
  <c r="B17" i="374"/>
  <c r="C17" i="374"/>
  <c r="B18" i="374"/>
  <c r="C18" i="374"/>
  <c r="B19" i="374"/>
  <c r="C19" i="374"/>
  <c r="B20" i="374"/>
  <c r="C20" i="374"/>
  <c r="B21" i="374"/>
  <c r="C21" i="374"/>
  <c r="B22" i="374"/>
  <c r="C22" i="374"/>
  <c r="B23" i="374"/>
  <c r="C23" i="374"/>
  <c r="B24" i="374"/>
  <c r="C24" i="374"/>
  <c r="B25" i="374"/>
  <c r="C25" i="374"/>
  <c r="B26" i="374"/>
  <c r="C26" i="374"/>
  <c r="B27" i="374"/>
  <c r="C27" i="374"/>
  <c r="B28" i="374"/>
  <c r="C28" i="374"/>
  <c r="B29" i="374"/>
  <c r="C29" i="374"/>
  <c r="B30" i="374"/>
  <c r="C30" i="374"/>
  <c r="B31" i="374"/>
  <c r="C31" i="374"/>
  <c r="B32" i="374"/>
  <c r="C32" i="374"/>
  <c r="B33" i="374"/>
  <c r="C33" i="374"/>
  <c r="B34" i="374"/>
  <c r="C34" i="374"/>
  <c r="B35" i="374"/>
  <c r="C35" i="374"/>
  <c r="B36" i="374"/>
  <c r="C36" i="374"/>
  <c r="B37" i="374"/>
  <c r="C37" i="374"/>
  <c r="B38" i="374"/>
  <c r="C38" i="374"/>
  <c r="B39" i="374"/>
  <c r="C39" i="374"/>
  <c r="B40" i="374"/>
  <c r="C40" i="374"/>
  <c r="B41" i="374"/>
  <c r="C41" i="374"/>
  <c r="B42" i="374"/>
  <c r="C42" i="374"/>
  <c r="B43" i="374"/>
  <c r="C43" i="374"/>
  <c r="B44" i="374"/>
  <c r="C44" i="374"/>
  <c r="B45" i="374"/>
  <c r="C45" i="374"/>
  <c r="B46" i="374"/>
  <c r="C46" i="374"/>
  <c r="B47" i="374"/>
  <c r="C47" i="374"/>
  <c r="B48" i="374"/>
  <c r="C48" i="374"/>
  <c r="B49" i="374"/>
  <c r="C49" i="374"/>
  <c r="B50" i="374"/>
  <c r="C50" i="374"/>
  <c r="B51" i="374"/>
  <c r="C51" i="374"/>
  <c r="B52" i="374"/>
  <c r="C52" i="374"/>
  <c r="B53" i="374"/>
  <c r="C53" i="374"/>
  <c r="B54" i="374"/>
  <c r="C54" i="374"/>
  <c r="B55" i="374"/>
  <c r="C55" i="374"/>
  <c r="B56" i="374"/>
  <c r="C56" i="374"/>
  <c r="B57" i="374"/>
  <c r="C57" i="374"/>
  <c r="B58" i="374"/>
  <c r="C58" i="374"/>
  <c r="B59" i="374"/>
  <c r="C59" i="374"/>
  <c r="B60" i="374"/>
  <c r="C60" i="374"/>
  <c r="B61" i="374"/>
  <c r="C61" i="374"/>
  <c r="B62" i="374"/>
  <c r="C62" i="374"/>
  <c r="B63" i="374"/>
  <c r="C63" i="374"/>
  <c r="B64" i="374"/>
  <c r="C64" i="374"/>
  <c r="B65" i="374"/>
  <c r="C65" i="374"/>
  <c r="B66" i="374"/>
  <c r="C66" i="374"/>
  <c r="B67" i="374"/>
  <c r="C67" i="374"/>
  <c r="B68" i="374"/>
  <c r="C68" i="374"/>
  <c r="B69" i="374"/>
  <c r="C69" i="374"/>
  <c r="B70" i="374"/>
  <c r="C70" i="374"/>
  <c r="B71" i="374"/>
  <c r="C71" i="374"/>
  <c r="B72" i="374"/>
  <c r="C72" i="374"/>
  <c r="B73" i="374"/>
  <c r="C73" i="374"/>
  <c r="B74" i="374"/>
  <c r="C74" i="374"/>
  <c r="B75" i="374"/>
  <c r="C75" i="374"/>
  <c r="B76" i="374"/>
  <c r="C76" i="374"/>
  <c r="B77" i="374"/>
  <c r="C77" i="374"/>
  <c r="B78" i="374"/>
  <c r="C78" i="374"/>
  <c r="B79" i="374"/>
  <c r="C79" i="374"/>
  <c r="B80" i="374"/>
  <c r="C80" i="374"/>
  <c r="B81" i="374"/>
  <c r="C81" i="374"/>
  <c r="B82" i="374"/>
  <c r="C82" i="374"/>
  <c r="B83" i="374"/>
  <c r="C83" i="374"/>
  <c r="B84" i="374"/>
  <c r="C84" i="374"/>
  <c r="B85" i="374"/>
  <c r="C85" i="374"/>
  <c r="B86" i="374"/>
  <c r="C86" i="374"/>
  <c r="B87" i="374"/>
  <c r="C87" i="374"/>
  <c r="B88" i="374"/>
  <c r="C88" i="374"/>
  <c r="B89" i="374"/>
  <c r="C89" i="374"/>
  <c r="B90" i="374"/>
  <c r="C90" i="374"/>
  <c r="B91" i="374"/>
  <c r="C91" i="374"/>
  <c r="B92" i="374"/>
  <c r="C92" i="374"/>
  <c r="B93" i="374"/>
  <c r="C93" i="374"/>
  <c r="B94" i="374"/>
  <c r="C94" i="374"/>
  <c r="B95" i="374"/>
  <c r="C95" i="374"/>
  <c r="B96" i="374"/>
  <c r="C96" i="374"/>
  <c r="B97" i="374"/>
  <c r="C97" i="374"/>
  <c r="B98" i="374"/>
  <c r="C98" i="374"/>
  <c r="B99" i="374"/>
  <c r="C99" i="374"/>
  <c r="B100" i="374"/>
  <c r="C100" i="374"/>
  <c r="B101" i="374"/>
  <c r="C101" i="374"/>
  <c r="B102" i="374"/>
  <c r="C102" i="374"/>
  <c r="B103" i="374"/>
  <c r="C103" i="374"/>
  <c r="B104" i="374"/>
  <c r="C104" i="374"/>
  <c r="B105" i="374"/>
  <c r="C105" i="374"/>
  <c r="B106" i="374"/>
  <c r="C106" i="374"/>
  <c r="B107" i="374"/>
  <c r="C107" i="374"/>
  <c r="B108" i="374"/>
  <c r="C108" i="374"/>
  <c r="B109" i="374"/>
  <c r="C109" i="374"/>
  <c r="B110" i="374"/>
  <c r="C110" i="374"/>
  <c r="B111" i="374"/>
  <c r="C111" i="374"/>
  <c r="B112" i="374"/>
  <c r="C112" i="374"/>
  <c r="B113" i="374"/>
  <c r="C113" i="374"/>
  <c r="B114" i="374"/>
  <c r="C114" i="374"/>
  <c r="B115" i="374"/>
  <c r="C115" i="374"/>
  <c r="B116" i="374"/>
  <c r="C116" i="374"/>
  <c r="B117" i="374"/>
  <c r="C117" i="374"/>
  <c r="B118" i="374"/>
  <c r="C118" i="374"/>
  <c r="B119" i="374"/>
  <c r="C119" i="374"/>
  <c r="B120" i="374"/>
  <c r="C120" i="374"/>
  <c r="B121" i="374"/>
  <c r="C121" i="374"/>
  <c r="B122" i="374"/>
  <c r="C122" i="374"/>
  <c r="B123" i="374"/>
  <c r="C123" i="374"/>
  <c r="B124" i="374"/>
  <c r="C124" i="374"/>
  <c r="B125" i="374"/>
  <c r="C125" i="374"/>
  <c r="B126" i="374"/>
  <c r="C126" i="374"/>
  <c r="B127" i="374"/>
  <c r="C127" i="374"/>
  <c r="B128" i="374"/>
  <c r="C128" i="374"/>
  <c r="B129" i="374"/>
  <c r="C129" i="374"/>
  <c r="B130" i="374"/>
  <c r="C130" i="374"/>
  <c r="B131" i="374"/>
  <c r="C131" i="374"/>
  <c r="B132" i="374"/>
  <c r="C132" i="374"/>
  <c r="B133" i="374"/>
  <c r="C133" i="374"/>
  <c r="B134" i="374"/>
  <c r="C134" i="374"/>
  <c r="B135" i="374"/>
  <c r="C135" i="374"/>
  <c r="B136" i="374"/>
  <c r="C136" i="374"/>
  <c r="B137" i="374"/>
  <c r="C137" i="374"/>
  <c r="B138" i="374"/>
  <c r="C138" i="374"/>
  <c r="B139" i="374"/>
  <c r="C139" i="374"/>
  <c r="B140" i="374"/>
  <c r="C140" i="374"/>
  <c r="B141" i="374"/>
  <c r="C141" i="374"/>
  <c r="B142" i="374"/>
  <c r="C142" i="374"/>
  <c r="B143" i="374"/>
  <c r="C143" i="374"/>
  <c r="B144" i="374"/>
  <c r="C144" i="374"/>
  <c r="B145" i="374"/>
  <c r="C145" i="374"/>
  <c r="B146" i="374"/>
  <c r="C146" i="374"/>
  <c r="B147" i="374"/>
  <c r="C147" i="374"/>
  <c r="B148" i="374"/>
  <c r="C148" i="374"/>
  <c r="B149" i="374"/>
  <c r="C149" i="374"/>
  <c r="B150" i="374"/>
  <c r="C150" i="374"/>
  <c r="B151" i="374"/>
  <c r="C151" i="374"/>
  <c r="B152" i="374"/>
  <c r="C152" i="374"/>
  <c r="B153" i="374"/>
  <c r="C153" i="374"/>
  <c r="B154" i="374"/>
  <c r="C154" i="374"/>
  <c r="B155" i="374"/>
  <c r="C155" i="374"/>
  <c r="B156" i="374"/>
  <c r="C156" i="374"/>
  <c r="B157" i="374"/>
  <c r="C157" i="374"/>
  <c r="B158" i="374"/>
  <c r="C158" i="374"/>
  <c r="B159" i="374"/>
  <c r="C159" i="374"/>
  <c r="B160" i="374"/>
  <c r="C160" i="374"/>
  <c r="B161" i="374"/>
  <c r="C161" i="374"/>
  <c r="B162" i="374"/>
  <c r="C162" i="374"/>
  <c r="B163" i="374"/>
  <c r="C163" i="374"/>
  <c r="B164" i="374"/>
  <c r="C164" i="374"/>
  <c r="B165" i="374"/>
  <c r="C165" i="374"/>
  <c r="B166" i="374"/>
  <c r="C166" i="374"/>
  <c r="B167" i="374"/>
  <c r="C167" i="374"/>
  <c r="B168" i="374"/>
  <c r="C168" i="374"/>
  <c r="B169" i="374"/>
  <c r="C169" i="374"/>
  <c r="B170" i="374"/>
  <c r="C170" i="374"/>
  <c r="B171" i="374"/>
  <c r="C171" i="374"/>
  <c r="B172" i="374"/>
  <c r="C172" i="374"/>
  <c r="B173" i="374"/>
  <c r="C173" i="374"/>
  <c r="B174" i="374"/>
  <c r="C174" i="374"/>
  <c r="B175" i="374"/>
  <c r="C175" i="374"/>
  <c r="B176" i="374"/>
  <c r="C176" i="374"/>
  <c r="B177" i="374"/>
  <c r="C177" i="374"/>
  <c r="B178" i="374"/>
  <c r="C178" i="374"/>
  <c r="B179" i="374"/>
  <c r="C179" i="374"/>
  <c r="B180" i="374"/>
  <c r="C180" i="374"/>
  <c r="B181" i="374"/>
  <c r="C181" i="374"/>
  <c r="B182" i="374"/>
  <c r="C182" i="374"/>
  <c r="B183" i="374"/>
  <c r="C183" i="374"/>
  <c r="B184" i="374"/>
  <c r="C184" i="374"/>
  <c r="B185" i="374"/>
  <c r="C185" i="374"/>
  <c r="B186" i="374"/>
  <c r="C186" i="374"/>
  <c r="B187" i="374"/>
  <c r="C187" i="374"/>
  <c r="B188" i="374"/>
  <c r="C188" i="374"/>
  <c r="B189" i="374"/>
  <c r="C189" i="374"/>
  <c r="B190" i="374"/>
  <c r="C190" i="374"/>
  <c r="B191" i="374"/>
  <c r="C191" i="374"/>
  <c r="B192" i="374"/>
  <c r="C192" i="374"/>
  <c r="B193" i="374"/>
  <c r="C193" i="374"/>
  <c r="B194" i="374"/>
  <c r="C194" i="374"/>
  <c r="B195" i="374"/>
  <c r="C195" i="374"/>
  <c r="B196" i="374"/>
  <c r="C196" i="374"/>
  <c r="B197" i="374"/>
  <c r="C197" i="374"/>
  <c r="B198" i="374"/>
  <c r="C198" i="374"/>
  <c r="B199" i="374"/>
  <c r="C199" i="374"/>
  <c r="B200" i="374"/>
  <c r="C200" i="374"/>
  <c r="B201" i="374"/>
  <c r="C201" i="374"/>
  <c r="B202" i="374"/>
  <c r="C202" i="374"/>
  <c r="B203" i="374"/>
  <c r="C203" i="374"/>
  <c r="B204" i="374"/>
  <c r="C204" i="374"/>
  <c r="B205" i="374"/>
  <c r="C205" i="374"/>
  <c r="B206" i="374"/>
  <c r="C206" i="374"/>
  <c r="B207" i="374"/>
  <c r="C207" i="374"/>
  <c r="B208" i="374"/>
  <c r="C208" i="374"/>
  <c r="B209" i="374"/>
  <c r="C209" i="374"/>
  <c r="B210" i="374"/>
  <c r="C210" i="374"/>
  <c r="B211" i="374"/>
  <c r="C211" i="374"/>
  <c r="B212" i="374"/>
  <c r="C212" i="374"/>
  <c r="B213" i="374"/>
  <c r="C213" i="374"/>
  <c r="B214" i="374"/>
  <c r="C214" i="374"/>
  <c r="B215" i="374"/>
  <c r="C215" i="374"/>
  <c r="B216" i="374"/>
  <c r="C216" i="374"/>
  <c r="B217" i="374"/>
  <c r="C217" i="374"/>
  <c r="B218" i="374"/>
  <c r="C218" i="374"/>
  <c r="B219" i="374"/>
  <c r="C219" i="374"/>
  <c r="B220" i="374"/>
  <c r="C220" i="374"/>
  <c r="B221" i="374"/>
  <c r="C221" i="374"/>
  <c r="B222" i="374"/>
  <c r="C222" i="374"/>
  <c r="B223" i="374"/>
  <c r="C223" i="374"/>
  <c r="C2" i="388"/>
  <c r="B2" i="387"/>
  <c r="C2" i="387"/>
  <c r="B3" i="387"/>
  <c r="C3" i="387"/>
  <c r="E77" i="386" l="1"/>
  <c r="D77" i="386"/>
  <c r="E69" i="386"/>
  <c r="D69" i="386"/>
  <c r="B14" i="3"/>
  <c r="B2" i="388"/>
  <c r="B13" i="3"/>
  <c r="I11" i="373" l="1"/>
  <c r="I12" i="373"/>
  <c r="H6" i="373"/>
  <c r="L6" i="373"/>
  <c r="L5" i="373"/>
  <c r="L4" i="373"/>
  <c r="L3" i="373"/>
  <c r="K6" i="373"/>
  <c r="K5" i="373"/>
  <c r="K4" i="373"/>
  <c r="K3" i="373"/>
  <c r="J6" i="373"/>
  <c r="J5" i="373"/>
  <c r="J4" i="373"/>
  <c r="J3" i="373"/>
  <c r="I6" i="373"/>
  <c r="I5" i="373"/>
  <c r="I4" i="373"/>
  <c r="I3" i="373"/>
  <c r="H5" i="373"/>
  <c r="H4" i="373"/>
  <c r="H3" i="373"/>
  <c r="D2" i="373"/>
  <c r="E17" i="373"/>
  <c r="D17" i="373"/>
  <c r="B17" i="373"/>
  <c r="B19" i="373"/>
  <c r="B18" i="373"/>
  <c r="D13" i="373"/>
  <c r="D12" i="373"/>
  <c r="D11" i="373"/>
  <c r="D10" i="373"/>
  <c r="C10" i="373"/>
  <c r="C13" i="373"/>
  <c r="C12" i="373"/>
  <c r="C11" i="373"/>
  <c r="B13" i="373"/>
  <c r="B12" i="373"/>
  <c r="B11" i="373"/>
  <c r="B10" i="373"/>
  <c r="D5" i="373"/>
  <c r="D4" i="373"/>
  <c r="D3" i="373"/>
  <c r="C5" i="373"/>
  <c r="C4" i="373"/>
  <c r="C3" i="373"/>
  <c r="C2" i="373"/>
  <c r="B6" i="373"/>
  <c r="B5" i="373"/>
  <c r="B4" i="373"/>
  <c r="B3" i="373"/>
  <c r="B2" i="373"/>
  <c r="C959" i="376"/>
  <c r="C953" i="376"/>
  <c r="B939" i="376"/>
  <c r="B937" i="376"/>
  <c r="B930" i="376"/>
  <c r="B929" i="376"/>
  <c r="B927" i="376"/>
  <c r="B926" i="376"/>
  <c r="B928" i="376"/>
  <c r="B931" i="376"/>
  <c r="B932" i="376"/>
  <c r="B933" i="376"/>
  <c r="B934" i="376"/>
  <c r="B935" i="376"/>
  <c r="B936" i="376"/>
  <c r="B938" i="376"/>
  <c r="B940" i="376"/>
  <c r="B941" i="376"/>
  <c r="B942" i="376"/>
  <c r="C3" i="376"/>
  <c r="C4" i="376"/>
  <c r="C5" i="376"/>
  <c r="C6" i="376"/>
  <c r="C7" i="376"/>
  <c r="C8" i="376"/>
  <c r="C9" i="376"/>
  <c r="C10" i="376"/>
  <c r="C11" i="376"/>
  <c r="C12" i="376"/>
  <c r="C13" i="376"/>
  <c r="C14" i="376"/>
  <c r="C15" i="376"/>
  <c r="C16" i="376"/>
  <c r="C17" i="376"/>
  <c r="C18" i="376"/>
  <c r="C19" i="376"/>
  <c r="C20" i="376"/>
  <c r="C21" i="376"/>
  <c r="C22" i="376"/>
  <c r="C23" i="376"/>
  <c r="C24" i="376"/>
  <c r="C25" i="376"/>
  <c r="C26" i="376"/>
  <c r="C27" i="376"/>
  <c r="C28" i="376"/>
  <c r="C29" i="376"/>
  <c r="C30" i="376"/>
  <c r="C31" i="376"/>
  <c r="C32" i="376"/>
  <c r="C33" i="376"/>
  <c r="C34" i="376"/>
  <c r="C35" i="376"/>
  <c r="C36" i="376"/>
  <c r="C37" i="376"/>
  <c r="C38" i="376"/>
  <c r="C39" i="376"/>
  <c r="C40" i="376"/>
  <c r="C41" i="376"/>
  <c r="C42" i="376"/>
  <c r="C43" i="376"/>
  <c r="C44" i="376"/>
  <c r="C45" i="376"/>
  <c r="C46" i="376"/>
  <c r="C47" i="376"/>
  <c r="C48" i="376"/>
  <c r="C49" i="376"/>
  <c r="C50" i="376"/>
  <c r="C51" i="376"/>
  <c r="C52" i="376"/>
  <c r="C53" i="376"/>
  <c r="C54" i="376"/>
  <c r="C55" i="376"/>
  <c r="C56" i="376"/>
  <c r="C57" i="376"/>
  <c r="C58" i="376"/>
  <c r="C59" i="376"/>
  <c r="C60" i="376"/>
  <c r="C61" i="376"/>
  <c r="C62" i="376"/>
  <c r="C63" i="376"/>
  <c r="C64" i="376"/>
  <c r="C65" i="376"/>
  <c r="C66" i="376"/>
  <c r="C67" i="376"/>
  <c r="C68" i="376"/>
  <c r="C69" i="376"/>
  <c r="C70" i="376"/>
  <c r="C71" i="376"/>
  <c r="C72" i="376"/>
  <c r="C73" i="376"/>
  <c r="C74" i="376"/>
  <c r="C75" i="376"/>
  <c r="C76" i="376"/>
  <c r="C77" i="376"/>
  <c r="C78" i="376"/>
  <c r="C79" i="376"/>
  <c r="C80" i="376"/>
  <c r="C81" i="376"/>
  <c r="C82" i="376"/>
  <c r="C83" i="376"/>
  <c r="C84" i="376"/>
  <c r="C85" i="376"/>
  <c r="C86" i="376"/>
  <c r="C87" i="376"/>
  <c r="C88" i="376"/>
  <c r="C89" i="376"/>
  <c r="C90" i="376"/>
  <c r="C91" i="376"/>
  <c r="C92" i="376"/>
  <c r="C93" i="376"/>
  <c r="C94" i="376"/>
  <c r="C95" i="376"/>
  <c r="C96" i="376"/>
  <c r="C97" i="376"/>
  <c r="C98" i="376"/>
  <c r="C99" i="376"/>
  <c r="C100" i="376"/>
  <c r="C101" i="376"/>
  <c r="C102" i="376"/>
  <c r="C103" i="376"/>
  <c r="C104" i="376"/>
  <c r="C105" i="376"/>
  <c r="C106" i="376"/>
  <c r="C107" i="376"/>
  <c r="C108" i="376"/>
  <c r="C109" i="376"/>
  <c r="C110" i="376"/>
  <c r="C111" i="376"/>
  <c r="C112" i="376"/>
  <c r="C113" i="376"/>
  <c r="C114" i="376"/>
  <c r="C115" i="376"/>
  <c r="C116" i="376"/>
  <c r="C117" i="376"/>
  <c r="C118" i="376"/>
  <c r="C119" i="376"/>
  <c r="C120" i="376"/>
  <c r="C121" i="376"/>
  <c r="C122" i="376"/>
  <c r="C123" i="376"/>
  <c r="C124" i="376"/>
  <c r="C125" i="376"/>
  <c r="C126" i="376"/>
  <c r="C127" i="376"/>
  <c r="C128" i="376"/>
  <c r="C129" i="376"/>
  <c r="C130" i="376"/>
  <c r="C131" i="376"/>
  <c r="C132" i="376"/>
  <c r="C133" i="376"/>
  <c r="C134" i="376"/>
  <c r="C135" i="376"/>
  <c r="C136" i="376"/>
  <c r="C137" i="376"/>
  <c r="C138" i="376"/>
  <c r="C139" i="376"/>
  <c r="C140" i="376"/>
  <c r="C141" i="376"/>
  <c r="C142" i="376"/>
  <c r="C143" i="376"/>
  <c r="C144" i="376"/>
  <c r="C145" i="376"/>
  <c r="C146" i="376"/>
  <c r="C147" i="376"/>
  <c r="C148" i="376"/>
  <c r="C149" i="376"/>
  <c r="C150" i="376"/>
  <c r="C151" i="376"/>
  <c r="C152" i="376"/>
  <c r="C153" i="376"/>
  <c r="C154" i="376"/>
  <c r="C155" i="376"/>
  <c r="C156" i="376"/>
  <c r="C157" i="376"/>
  <c r="C158" i="376"/>
  <c r="C159" i="376"/>
  <c r="C160" i="376"/>
  <c r="C161" i="376"/>
  <c r="C162" i="376"/>
  <c r="C163" i="376"/>
  <c r="C164" i="376"/>
  <c r="C165" i="376"/>
  <c r="C166" i="376"/>
  <c r="C167" i="376"/>
  <c r="C168" i="376"/>
  <c r="C169" i="376"/>
  <c r="C170" i="376"/>
  <c r="C171" i="376"/>
  <c r="C172" i="376"/>
  <c r="C173" i="376"/>
  <c r="C174" i="376"/>
  <c r="C175" i="376"/>
  <c r="C176" i="376"/>
  <c r="C177" i="376"/>
  <c r="C178" i="376"/>
  <c r="C179" i="376"/>
  <c r="C180" i="376"/>
  <c r="C181" i="376"/>
  <c r="C182" i="376"/>
  <c r="C183" i="376"/>
  <c r="C184" i="376"/>
  <c r="C185" i="376"/>
  <c r="C186" i="376"/>
  <c r="C187" i="376"/>
  <c r="C188" i="376"/>
  <c r="C189" i="376"/>
  <c r="C190" i="376"/>
  <c r="C191" i="376"/>
  <c r="C192" i="376"/>
  <c r="C193" i="376"/>
  <c r="C194" i="376"/>
  <c r="C195" i="376"/>
  <c r="C196" i="376"/>
  <c r="C197" i="376"/>
  <c r="C198" i="376"/>
  <c r="C199" i="376"/>
  <c r="C200" i="376"/>
  <c r="C201" i="376"/>
  <c r="C202" i="376"/>
  <c r="C203" i="376"/>
  <c r="C204" i="376"/>
  <c r="C205" i="376"/>
  <c r="C206" i="376"/>
  <c r="C207" i="376"/>
  <c r="C208" i="376"/>
  <c r="C209" i="376"/>
  <c r="C210" i="376"/>
  <c r="C211" i="376"/>
  <c r="C212" i="376"/>
  <c r="C213" i="376"/>
  <c r="C214" i="376"/>
  <c r="C215" i="376"/>
  <c r="C216" i="376"/>
  <c r="C217" i="376"/>
  <c r="C218" i="376"/>
  <c r="C219" i="376"/>
  <c r="C220" i="376"/>
  <c r="C221" i="376"/>
  <c r="C222" i="376"/>
  <c r="C223" i="376"/>
  <c r="C224" i="376"/>
  <c r="C225" i="376"/>
  <c r="C226" i="376"/>
  <c r="C227" i="376"/>
  <c r="C228" i="376"/>
  <c r="C229" i="376"/>
  <c r="C230" i="376"/>
  <c r="C231" i="376"/>
  <c r="C232" i="376"/>
  <c r="C233" i="376"/>
  <c r="C234" i="376"/>
  <c r="C235" i="376"/>
  <c r="C236" i="376"/>
  <c r="C237" i="376"/>
  <c r="C238" i="376"/>
  <c r="C239" i="376"/>
  <c r="C240" i="376"/>
  <c r="C241" i="376"/>
  <c r="C242" i="376"/>
  <c r="C243" i="376"/>
  <c r="C244" i="376"/>
  <c r="C245" i="376"/>
  <c r="C246" i="376"/>
  <c r="C247" i="376"/>
  <c r="C248" i="376"/>
  <c r="C249" i="376"/>
  <c r="C250" i="376"/>
  <c r="C251" i="376"/>
  <c r="C252" i="376"/>
  <c r="C253" i="376"/>
  <c r="C254" i="376"/>
  <c r="C255" i="376"/>
  <c r="C256" i="376"/>
  <c r="C257" i="376"/>
  <c r="C258" i="376"/>
  <c r="C259" i="376"/>
  <c r="C260" i="376"/>
  <c r="C261" i="376"/>
  <c r="C262" i="376"/>
  <c r="C263" i="376"/>
  <c r="C264" i="376"/>
  <c r="C265" i="376"/>
  <c r="C266" i="376"/>
  <c r="C267" i="376"/>
  <c r="C268" i="376"/>
  <c r="C269" i="376"/>
  <c r="C270" i="376"/>
  <c r="C271" i="376"/>
  <c r="C272" i="376"/>
  <c r="C273" i="376"/>
  <c r="C274" i="376"/>
  <c r="C275" i="376"/>
  <c r="C276" i="376"/>
  <c r="C277" i="376"/>
  <c r="C278" i="376"/>
  <c r="C279" i="376"/>
  <c r="C280" i="376"/>
  <c r="C281" i="376"/>
  <c r="C282" i="376"/>
  <c r="C283" i="376"/>
  <c r="C284" i="376"/>
  <c r="C285" i="376"/>
  <c r="C286" i="376"/>
  <c r="C287" i="376"/>
  <c r="C288" i="376"/>
  <c r="C289" i="376"/>
  <c r="C290" i="376"/>
  <c r="C291" i="376"/>
  <c r="C292" i="376"/>
  <c r="C293" i="376"/>
  <c r="C294" i="376"/>
  <c r="C295" i="376"/>
  <c r="C296" i="376"/>
  <c r="C297" i="376"/>
  <c r="C298" i="376"/>
  <c r="C299" i="376"/>
  <c r="C300" i="376"/>
  <c r="C301" i="376"/>
  <c r="C302" i="376"/>
  <c r="C303" i="376"/>
  <c r="C304" i="376"/>
  <c r="C305" i="376"/>
  <c r="C306" i="376"/>
  <c r="C307" i="376"/>
  <c r="C308" i="376"/>
  <c r="C309" i="376"/>
  <c r="C310" i="376"/>
  <c r="C311" i="376"/>
  <c r="C312" i="376"/>
  <c r="C313" i="376"/>
  <c r="C314" i="376"/>
  <c r="C315" i="376"/>
  <c r="C316" i="376"/>
  <c r="C317" i="376"/>
  <c r="C318" i="376"/>
  <c r="C319" i="376"/>
  <c r="C320" i="376"/>
  <c r="C321" i="376"/>
  <c r="C322" i="376"/>
  <c r="C323" i="376"/>
  <c r="C324" i="376"/>
  <c r="C325" i="376"/>
  <c r="C326" i="376"/>
  <c r="C327" i="376"/>
  <c r="C328" i="376"/>
  <c r="C329" i="376"/>
  <c r="C330" i="376"/>
  <c r="C331" i="376"/>
  <c r="C332" i="376"/>
  <c r="C333" i="376"/>
  <c r="C334" i="376"/>
  <c r="C335" i="376"/>
  <c r="C336" i="376"/>
  <c r="C337" i="376"/>
  <c r="C338" i="376"/>
  <c r="C339" i="376"/>
  <c r="C340" i="376"/>
  <c r="C341" i="376"/>
  <c r="C342" i="376"/>
  <c r="C343" i="376"/>
  <c r="C344" i="376"/>
  <c r="C345" i="376"/>
  <c r="C346" i="376"/>
  <c r="C347" i="376"/>
  <c r="C348" i="376"/>
  <c r="C349" i="376"/>
  <c r="C350" i="376"/>
  <c r="C351" i="376"/>
  <c r="C352" i="376"/>
  <c r="C353" i="376"/>
  <c r="C354" i="376"/>
  <c r="C355" i="376"/>
  <c r="C356" i="376"/>
  <c r="C357" i="376"/>
  <c r="C358" i="376"/>
  <c r="C359" i="376"/>
  <c r="C360" i="376"/>
  <c r="C361" i="376"/>
  <c r="C362" i="376"/>
  <c r="C363" i="376"/>
  <c r="C364" i="376"/>
  <c r="C365" i="376"/>
  <c r="C366" i="376"/>
  <c r="C367" i="376"/>
  <c r="C368" i="376"/>
  <c r="C369" i="376"/>
  <c r="C370" i="376"/>
  <c r="C371" i="376"/>
  <c r="C372" i="376"/>
  <c r="C373" i="376"/>
  <c r="C374" i="376"/>
  <c r="C375" i="376"/>
  <c r="C376" i="376"/>
  <c r="C377" i="376"/>
  <c r="C378" i="376"/>
  <c r="C379" i="376"/>
  <c r="C380" i="376"/>
  <c r="C381" i="376"/>
  <c r="C382" i="376"/>
  <c r="C383" i="376"/>
  <c r="C384" i="376"/>
  <c r="C385" i="376"/>
  <c r="C386" i="376"/>
  <c r="C387" i="376"/>
  <c r="C388" i="376"/>
  <c r="C389" i="376"/>
  <c r="C390" i="376"/>
  <c r="C391" i="376"/>
  <c r="C392" i="376"/>
  <c r="C393" i="376"/>
  <c r="C394" i="376"/>
  <c r="C395" i="376"/>
  <c r="C396" i="376"/>
  <c r="C397" i="376"/>
  <c r="C398" i="376"/>
  <c r="C399" i="376"/>
  <c r="C400" i="376"/>
  <c r="C401" i="376"/>
  <c r="C402" i="376"/>
  <c r="C403" i="376"/>
  <c r="C404" i="376"/>
  <c r="C405" i="376"/>
  <c r="C406" i="376"/>
  <c r="C407" i="376"/>
  <c r="C408" i="376"/>
  <c r="C409" i="376"/>
  <c r="C410" i="376"/>
  <c r="C411" i="376"/>
  <c r="C412" i="376"/>
  <c r="C413" i="376"/>
  <c r="C414" i="376"/>
  <c r="C415" i="376"/>
  <c r="C416" i="376"/>
  <c r="C417" i="376"/>
  <c r="C418" i="376"/>
  <c r="C419" i="376"/>
  <c r="C420" i="376"/>
  <c r="C421" i="376"/>
  <c r="C422" i="376"/>
  <c r="C423" i="376"/>
  <c r="C424" i="376"/>
  <c r="C425" i="376"/>
  <c r="C426" i="376"/>
  <c r="C427" i="376"/>
  <c r="C428" i="376"/>
  <c r="C429" i="376"/>
  <c r="C430" i="376"/>
  <c r="C431" i="376"/>
  <c r="C432" i="376"/>
  <c r="C433" i="376"/>
  <c r="C434" i="376"/>
  <c r="C435" i="376"/>
  <c r="C436" i="376"/>
  <c r="C437" i="376"/>
  <c r="C438" i="376"/>
  <c r="C439" i="376"/>
  <c r="C440" i="376"/>
  <c r="C441" i="376"/>
  <c r="C442" i="376"/>
  <c r="C443" i="376"/>
  <c r="C444" i="376"/>
  <c r="C445" i="376"/>
  <c r="C446" i="376"/>
  <c r="C447" i="376"/>
  <c r="C448" i="376"/>
  <c r="C449" i="376"/>
  <c r="C450" i="376"/>
  <c r="C451" i="376"/>
  <c r="C452" i="376"/>
  <c r="C453" i="376"/>
  <c r="C454" i="376"/>
  <c r="C455" i="376"/>
  <c r="C456" i="376"/>
  <c r="C457" i="376"/>
  <c r="C458" i="376"/>
  <c r="C459" i="376"/>
  <c r="C460" i="376"/>
  <c r="C461" i="376"/>
  <c r="C462" i="376"/>
  <c r="C463" i="376"/>
  <c r="C464" i="376"/>
  <c r="C465" i="376"/>
  <c r="C466" i="376"/>
  <c r="C467" i="376"/>
  <c r="C468" i="376"/>
  <c r="C469" i="376"/>
  <c r="C470" i="376"/>
  <c r="C471" i="376"/>
  <c r="C472" i="376"/>
  <c r="C473" i="376"/>
  <c r="C474" i="376"/>
  <c r="C475" i="376"/>
  <c r="C476" i="376"/>
  <c r="C477" i="376"/>
  <c r="C478" i="376"/>
  <c r="C479" i="376"/>
  <c r="C480" i="376"/>
  <c r="C481" i="376"/>
  <c r="C482" i="376"/>
  <c r="C483" i="376"/>
  <c r="C484" i="376"/>
  <c r="C485" i="376"/>
  <c r="C486" i="376"/>
  <c r="C487" i="376"/>
  <c r="C488" i="376"/>
  <c r="C489" i="376"/>
  <c r="C490" i="376"/>
  <c r="C491" i="376"/>
  <c r="C492" i="376"/>
  <c r="C493" i="376"/>
  <c r="C494" i="376"/>
  <c r="C495" i="376"/>
  <c r="C496" i="376"/>
  <c r="C497" i="376"/>
  <c r="C498" i="376"/>
  <c r="C499" i="376"/>
  <c r="C500" i="376"/>
  <c r="C501" i="376"/>
  <c r="C502" i="376"/>
  <c r="C503" i="376"/>
  <c r="C504" i="376"/>
  <c r="C505" i="376"/>
  <c r="C506" i="376"/>
  <c r="C507" i="376"/>
  <c r="C508" i="376"/>
  <c r="C509" i="376"/>
  <c r="C510" i="376"/>
  <c r="C511" i="376"/>
  <c r="C512" i="376"/>
  <c r="C513" i="376"/>
  <c r="C514" i="376"/>
  <c r="C515" i="376"/>
  <c r="C516" i="376"/>
  <c r="C517" i="376"/>
  <c r="C518" i="376"/>
  <c r="C519" i="376"/>
  <c r="C520" i="376"/>
  <c r="C521" i="376"/>
  <c r="C522" i="376"/>
  <c r="C523" i="376"/>
  <c r="C524" i="376"/>
  <c r="C525" i="376"/>
  <c r="C526" i="376"/>
  <c r="C527" i="376"/>
  <c r="C528" i="376"/>
  <c r="C529" i="376"/>
  <c r="C530" i="376"/>
  <c r="C531" i="376"/>
  <c r="C532" i="376"/>
  <c r="C533" i="376"/>
  <c r="C534" i="376"/>
  <c r="C535" i="376"/>
  <c r="C536" i="376"/>
  <c r="C537" i="376"/>
  <c r="C538" i="376"/>
  <c r="C539" i="376"/>
  <c r="C540" i="376"/>
  <c r="C541" i="376"/>
  <c r="C542" i="376"/>
  <c r="C543" i="376"/>
  <c r="C544" i="376"/>
  <c r="C545" i="376"/>
  <c r="C546" i="376"/>
  <c r="C547" i="376"/>
  <c r="C548" i="376"/>
  <c r="C549" i="376"/>
  <c r="C550" i="376"/>
  <c r="C551" i="376"/>
  <c r="C552" i="376"/>
  <c r="C553" i="376"/>
  <c r="C554" i="376"/>
  <c r="C555" i="376"/>
  <c r="C556" i="376"/>
  <c r="C557" i="376"/>
  <c r="C558" i="376"/>
  <c r="C559" i="376"/>
  <c r="C560" i="376"/>
  <c r="C561" i="376"/>
  <c r="C562" i="376"/>
  <c r="C563" i="376"/>
  <c r="C564" i="376"/>
  <c r="C565" i="376"/>
  <c r="C566" i="376"/>
  <c r="C567" i="376"/>
  <c r="C568" i="376"/>
  <c r="C569" i="376"/>
  <c r="C570" i="376"/>
  <c r="C571" i="376"/>
  <c r="C572" i="376"/>
  <c r="C573" i="376"/>
  <c r="C574" i="376"/>
  <c r="C575" i="376"/>
  <c r="C576" i="376"/>
  <c r="C577" i="376"/>
  <c r="C578" i="376"/>
  <c r="C579" i="376"/>
  <c r="C580" i="376"/>
  <c r="C581" i="376"/>
  <c r="C582" i="376"/>
  <c r="C583" i="376"/>
  <c r="C584" i="376"/>
  <c r="C585" i="376"/>
  <c r="C586" i="376"/>
  <c r="C587" i="376"/>
  <c r="C588" i="376"/>
  <c r="C589" i="376"/>
  <c r="C590" i="376"/>
  <c r="C591" i="376"/>
  <c r="C592" i="376"/>
  <c r="C593" i="376"/>
  <c r="C594" i="376"/>
  <c r="C595" i="376"/>
  <c r="C596" i="376"/>
  <c r="C597" i="376"/>
  <c r="C598" i="376"/>
  <c r="C599" i="376"/>
  <c r="C600" i="376"/>
  <c r="C601" i="376"/>
  <c r="C602" i="376"/>
  <c r="C603" i="376"/>
  <c r="C604" i="376"/>
  <c r="C605" i="376"/>
  <c r="C606" i="376"/>
  <c r="C607" i="376"/>
  <c r="C608" i="376"/>
  <c r="C609" i="376"/>
  <c r="C610" i="376"/>
  <c r="C611" i="376"/>
  <c r="C612" i="376"/>
  <c r="C613" i="376"/>
  <c r="C614" i="376"/>
  <c r="C615" i="376"/>
  <c r="C616" i="376"/>
  <c r="C617" i="376"/>
  <c r="C618" i="376"/>
  <c r="C619" i="376"/>
  <c r="C620" i="376"/>
  <c r="C621" i="376"/>
  <c r="C622" i="376"/>
  <c r="C623" i="376"/>
  <c r="C624" i="376"/>
  <c r="C625" i="376"/>
  <c r="C626" i="376"/>
  <c r="C627" i="376"/>
  <c r="C628" i="376"/>
  <c r="C629" i="376"/>
  <c r="C630" i="376"/>
  <c r="C631" i="376"/>
  <c r="C632" i="376"/>
  <c r="C633" i="376"/>
  <c r="C634" i="376"/>
  <c r="C635" i="376"/>
  <c r="C636" i="376"/>
  <c r="C637" i="376"/>
  <c r="C638" i="376"/>
  <c r="C639" i="376"/>
  <c r="C640" i="376"/>
  <c r="C641" i="376"/>
  <c r="C642" i="376"/>
  <c r="C643" i="376"/>
  <c r="C644" i="376"/>
  <c r="C645" i="376"/>
  <c r="C646" i="376"/>
  <c r="C647" i="376"/>
  <c r="C648" i="376"/>
  <c r="C649" i="376"/>
  <c r="C650" i="376"/>
  <c r="C651" i="376"/>
  <c r="C652" i="376"/>
  <c r="C653" i="376"/>
  <c r="C654" i="376"/>
  <c r="C655" i="376"/>
  <c r="C656" i="376"/>
  <c r="C657" i="376"/>
  <c r="C658" i="376"/>
  <c r="C659" i="376"/>
  <c r="C660" i="376"/>
  <c r="C661" i="376"/>
  <c r="C662" i="376"/>
  <c r="C663" i="376"/>
  <c r="C664" i="376"/>
  <c r="C665" i="376"/>
  <c r="C666" i="376"/>
  <c r="C667" i="376"/>
  <c r="C668" i="376"/>
  <c r="C669" i="376"/>
  <c r="C670" i="376"/>
  <c r="C671" i="376"/>
  <c r="C672" i="376"/>
  <c r="C673" i="376"/>
  <c r="C674" i="376"/>
  <c r="C675" i="376"/>
  <c r="C676" i="376"/>
  <c r="C677" i="376"/>
  <c r="C678" i="376"/>
  <c r="C679" i="376"/>
  <c r="C680" i="376"/>
  <c r="C681" i="376"/>
  <c r="C682" i="376"/>
  <c r="C683" i="376"/>
  <c r="C684" i="376"/>
  <c r="C685" i="376"/>
  <c r="C686" i="376"/>
  <c r="C687" i="376"/>
  <c r="C688" i="376"/>
  <c r="C689" i="376"/>
  <c r="C690" i="376"/>
  <c r="C691" i="376"/>
  <c r="C692" i="376"/>
  <c r="C693" i="376"/>
  <c r="C694" i="376"/>
  <c r="C695" i="376"/>
  <c r="C696" i="376"/>
  <c r="C697" i="376"/>
  <c r="C698" i="376"/>
  <c r="C699" i="376"/>
  <c r="C700" i="376"/>
  <c r="C701" i="376"/>
  <c r="C702" i="376"/>
  <c r="C703" i="376"/>
  <c r="C704" i="376"/>
  <c r="C705" i="376"/>
  <c r="C706" i="376"/>
  <c r="C707" i="376"/>
  <c r="C708" i="376"/>
  <c r="C709" i="376"/>
  <c r="C710" i="376"/>
  <c r="C711" i="376"/>
  <c r="C712" i="376"/>
  <c r="C713" i="376"/>
  <c r="C714" i="376"/>
  <c r="C715" i="376"/>
  <c r="C716" i="376"/>
  <c r="C717" i="376"/>
  <c r="C718" i="376"/>
  <c r="C719" i="376"/>
  <c r="C720" i="376"/>
  <c r="C721" i="376"/>
  <c r="C722" i="376"/>
  <c r="C723" i="376"/>
  <c r="C724" i="376"/>
  <c r="C725" i="376"/>
  <c r="C726" i="376"/>
  <c r="C727" i="376"/>
  <c r="C728" i="376"/>
  <c r="C729" i="376"/>
  <c r="C730" i="376"/>
  <c r="C731" i="376"/>
  <c r="C732" i="376"/>
  <c r="C733" i="376"/>
  <c r="C734" i="376"/>
  <c r="C735" i="376"/>
  <c r="C736" i="376"/>
  <c r="C737" i="376"/>
  <c r="C738" i="376"/>
  <c r="C739" i="376"/>
  <c r="C740" i="376"/>
  <c r="C741" i="376"/>
  <c r="C742" i="376"/>
  <c r="C743" i="376"/>
  <c r="C744" i="376"/>
  <c r="C745" i="376"/>
  <c r="C746" i="376"/>
  <c r="C747" i="376"/>
  <c r="C748" i="376"/>
  <c r="C749" i="376"/>
  <c r="C750" i="376"/>
  <c r="C751" i="376"/>
  <c r="C752" i="376"/>
  <c r="C753" i="376"/>
  <c r="C754" i="376"/>
  <c r="C755" i="376"/>
  <c r="C756" i="376"/>
  <c r="C757" i="376"/>
  <c r="C758" i="376"/>
  <c r="C759" i="376"/>
  <c r="C760" i="376"/>
  <c r="C761" i="376"/>
  <c r="C762" i="376"/>
  <c r="C763" i="376"/>
  <c r="C764" i="376"/>
  <c r="C765" i="376"/>
  <c r="C766" i="376"/>
  <c r="C767" i="376"/>
  <c r="C768" i="376"/>
  <c r="C769" i="376"/>
  <c r="C770" i="376"/>
  <c r="C771" i="376"/>
  <c r="C772" i="376"/>
  <c r="C773" i="376"/>
  <c r="C774" i="376"/>
  <c r="C775" i="376"/>
  <c r="C776" i="376"/>
  <c r="C777" i="376"/>
  <c r="C778" i="376"/>
  <c r="C779" i="376"/>
  <c r="C780" i="376"/>
  <c r="C781" i="376"/>
  <c r="C782" i="376"/>
  <c r="C783" i="376"/>
  <c r="C784" i="376"/>
  <c r="C785" i="376"/>
  <c r="C786" i="376"/>
  <c r="C787" i="376"/>
  <c r="C788" i="376"/>
  <c r="C789" i="376"/>
  <c r="C790" i="376"/>
  <c r="C791" i="376"/>
  <c r="C792" i="376"/>
  <c r="C793" i="376"/>
  <c r="C794" i="376"/>
  <c r="C795" i="376"/>
  <c r="C796" i="376"/>
  <c r="C797" i="376"/>
  <c r="C798" i="376"/>
  <c r="C799" i="376"/>
  <c r="C800" i="376"/>
  <c r="C801" i="376"/>
  <c r="C802" i="376"/>
  <c r="C803" i="376"/>
  <c r="C804" i="376"/>
  <c r="C805" i="376"/>
  <c r="C806" i="376"/>
  <c r="C807" i="376"/>
  <c r="C808" i="376"/>
  <c r="C809" i="376"/>
  <c r="C810" i="376"/>
  <c r="C811" i="376"/>
  <c r="C812" i="376"/>
  <c r="C813" i="376"/>
  <c r="C814" i="376"/>
  <c r="C815" i="376"/>
  <c r="C816" i="376"/>
  <c r="C817" i="376"/>
  <c r="C818" i="376"/>
  <c r="C819" i="376"/>
  <c r="C820" i="376"/>
  <c r="C821" i="376"/>
  <c r="C822" i="376"/>
  <c r="C823" i="376"/>
  <c r="C824" i="376"/>
  <c r="C825" i="376"/>
  <c r="C826" i="376"/>
  <c r="C827" i="376"/>
  <c r="C828" i="376"/>
  <c r="C829" i="376"/>
  <c r="C830" i="376"/>
  <c r="C831" i="376"/>
  <c r="C832" i="376"/>
  <c r="C833" i="376"/>
  <c r="C834" i="376"/>
  <c r="C835" i="376"/>
  <c r="C836" i="376"/>
  <c r="C837" i="376"/>
  <c r="C838" i="376"/>
  <c r="C839" i="376"/>
  <c r="C840" i="376"/>
  <c r="C841" i="376"/>
  <c r="C842" i="376"/>
  <c r="C843" i="376"/>
  <c r="C844" i="376"/>
  <c r="C845" i="376"/>
  <c r="C846" i="376"/>
  <c r="C847" i="376"/>
  <c r="C848" i="376"/>
  <c r="C849" i="376"/>
  <c r="C850" i="376"/>
  <c r="C851" i="376"/>
  <c r="C852" i="376"/>
  <c r="C853" i="376"/>
  <c r="C854" i="376"/>
  <c r="C855" i="376"/>
  <c r="C856" i="376"/>
  <c r="C857" i="376"/>
  <c r="C858" i="376"/>
  <c r="C859" i="376"/>
  <c r="C860" i="376"/>
  <c r="C861" i="376"/>
  <c r="C862" i="376"/>
  <c r="C863" i="376"/>
  <c r="C864" i="376"/>
  <c r="C865" i="376"/>
  <c r="C866" i="376"/>
  <c r="C867" i="376"/>
  <c r="C868" i="376"/>
  <c r="C869" i="376"/>
  <c r="C870" i="376"/>
  <c r="C871" i="376"/>
  <c r="C872" i="376"/>
  <c r="C873" i="376"/>
  <c r="C874" i="376"/>
  <c r="C875" i="376"/>
  <c r="C876" i="376"/>
  <c r="C877" i="376"/>
  <c r="C878" i="376"/>
  <c r="C879" i="376"/>
  <c r="C880" i="376"/>
  <c r="C881" i="376"/>
  <c r="C882" i="376"/>
  <c r="C883" i="376"/>
  <c r="C884" i="376"/>
  <c r="C885" i="376"/>
  <c r="C886" i="376"/>
  <c r="C887" i="376"/>
  <c r="C888" i="376"/>
  <c r="C889" i="376"/>
  <c r="C890" i="376"/>
  <c r="C891" i="376"/>
  <c r="C892" i="376"/>
  <c r="C893" i="376"/>
  <c r="C894" i="376"/>
  <c r="C895" i="376"/>
  <c r="C896" i="376"/>
  <c r="C897" i="376"/>
  <c r="C898" i="376"/>
  <c r="C899" i="376"/>
  <c r="C900" i="376"/>
  <c r="C901" i="376"/>
  <c r="C902" i="376"/>
  <c r="C903" i="376"/>
  <c r="C904" i="376"/>
  <c r="C905" i="376"/>
  <c r="C906" i="376"/>
  <c r="C907" i="376"/>
  <c r="C908" i="376"/>
  <c r="C909" i="376"/>
  <c r="C910" i="376"/>
  <c r="C911" i="376"/>
  <c r="C912" i="376"/>
  <c r="C913" i="376"/>
  <c r="C914" i="376"/>
  <c r="C915" i="376"/>
  <c r="C916" i="376"/>
  <c r="C917" i="376"/>
  <c r="C918" i="376"/>
  <c r="C919" i="376"/>
  <c r="C920" i="376"/>
  <c r="C921" i="376"/>
  <c r="C922" i="376"/>
  <c r="C923" i="376"/>
  <c r="C924" i="376"/>
  <c r="C925" i="376"/>
  <c r="C926" i="376"/>
  <c r="C927" i="376"/>
  <c r="C928" i="376"/>
  <c r="C930" i="376"/>
  <c r="C931" i="376"/>
  <c r="C932" i="376"/>
  <c r="C933" i="376"/>
  <c r="C934" i="376"/>
  <c r="C935" i="376"/>
  <c r="C936" i="376"/>
  <c r="C937" i="376"/>
  <c r="C938" i="376"/>
  <c r="C940" i="376"/>
  <c r="C941" i="376"/>
  <c r="C942" i="376"/>
  <c r="C943" i="376"/>
  <c r="C944" i="376"/>
  <c r="C945" i="376"/>
  <c r="C946" i="376"/>
  <c r="C947" i="376"/>
  <c r="C948" i="376"/>
  <c r="C949" i="376"/>
  <c r="C950" i="376"/>
  <c r="C951" i="376"/>
  <c r="C952" i="376"/>
  <c r="C954" i="376"/>
  <c r="C955" i="376"/>
  <c r="C956" i="376"/>
  <c r="C957" i="376"/>
  <c r="C958" i="376"/>
  <c r="C960" i="376"/>
  <c r="C961" i="376"/>
  <c r="C962" i="376"/>
  <c r="C963" i="376"/>
  <c r="C964" i="376"/>
  <c r="C965" i="376"/>
  <c r="C966" i="376"/>
  <c r="C967" i="376"/>
  <c r="C968" i="376"/>
  <c r="C969" i="376"/>
  <c r="C970" i="376"/>
  <c r="C971" i="376"/>
  <c r="C972" i="376"/>
  <c r="C973" i="376"/>
  <c r="C974" i="376"/>
  <c r="C975" i="376"/>
  <c r="C976" i="376"/>
  <c r="C977" i="376"/>
  <c r="C978" i="376"/>
  <c r="C979" i="376"/>
  <c r="C980" i="376"/>
  <c r="C981" i="376"/>
  <c r="C982" i="376"/>
  <c r="C983" i="376"/>
  <c r="C984" i="376"/>
  <c r="C985" i="376"/>
  <c r="C986" i="376"/>
  <c r="C987" i="376"/>
  <c r="C988" i="376"/>
  <c r="C989" i="376"/>
  <c r="C990" i="376"/>
  <c r="C991" i="376"/>
  <c r="C992" i="376"/>
  <c r="C993" i="376"/>
  <c r="C994" i="376"/>
  <c r="C995" i="376"/>
  <c r="C996" i="376"/>
  <c r="C997" i="376"/>
  <c r="C998" i="376"/>
  <c r="C999" i="376"/>
  <c r="C1000" i="376"/>
  <c r="C1001" i="376"/>
  <c r="C1002" i="376"/>
  <c r="C1003" i="376"/>
  <c r="C1004" i="376"/>
  <c r="C1005" i="376"/>
  <c r="C1006" i="376"/>
  <c r="C1007" i="376"/>
  <c r="C1008" i="376"/>
  <c r="C1009" i="376"/>
  <c r="C1010" i="376"/>
  <c r="C1011" i="376"/>
  <c r="C1012" i="376"/>
  <c r="C1013" i="376"/>
  <c r="C1014" i="376"/>
  <c r="C1015" i="376"/>
  <c r="C1016" i="376"/>
  <c r="C1017" i="376"/>
  <c r="C1018" i="376"/>
  <c r="C1019" i="376"/>
  <c r="C1020" i="376"/>
  <c r="C1021" i="376"/>
  <c r="C1022" i="376"/>
  <c r="C1023" i="376"/>
  <c r="C1024" i="376"/>
  <c r="C1025" i="376"/>
  <c r="C1026" i="376"/>
  <c r="C1027" i="376"/>
  <c r="C1028" i="376"/>
  <c r="C1029" i="376"/>
  <c r="C1030" i="376"/>
  <c r="C1031" i="376"/>
  <c r="C1032" i="376"/>
  <c r="C1033" i="376"/>
  <c r="C1034" i="376"/>
  <c r="C1035" i="376"/>
  <c r="C1036" i="376"/>
  <c r="C1037" i="376"/>
  <c r="C1038" i="376"/>
  <c r="C1039" i="376"/>
  <c r="C1040" i="376"/>
  <c r="C1041" i="376"/>
  <c r="C1042" i="376"/>
  <c r="C1043" i="376"/>
  <c r="C1044" i="376"/>
  <c r="C1045" i="376"/>
  <c r="C1046" i="376"/>
  <c r="C1047" i="376"/>
  <c r="C1048" i="376"/>
  <c r="C1049" i="376"/>
  <c r="C1050" i="376"/>
  <c r="C1051" i="376"/>
  <c r="C1052" i="376"/>
  <c r="C1053" i="376"/>
  <c r="C1054" i="376"/>
  <c r="C1055" i="376"/>
  <c r="C1056" i="376"/>
  <c r="C1057" i="376"/>
  <c r="C1058" i="376"/>
  <c r="C1059" i="376"/>
  <c r="C1060" i="376"/>
  <c r="C1061" i="376"/>
  <c r="C1062" i="376"/>
  <c r="C1063" i="376"/>
  <c r="C1064" i="376"/>
  <c r="C1065" i="376"/>
  <c r="C1066" i="376"/>
  <c r="C1067" i="376"/>
  <c r="C1068" i="376"/>
  <c r="C1069" i="376"/>
  <c r="C1070" i="376"/>
  <c r="C1071" i="376"/>
  <c r="C1072" i="376"/>
  <c r="C1073" i="376"/>
  <c r="C1074" i="376"/>
  <c r="C1075" i="376"/>
  <c r="C1076" i="376"/>
  <c r="C1077" i="376"/>
  <c r="C1078" i="376"/>
  <c r="C1079" i="376"/>
  <c r="C1080" i="376"/>
  <c r="C1081" i="376"/>
  <c r="C1082" i="376"/>
  <c r="C1083" i="376"/>
  <c r="C1084" i="376"/>
  <c r="C1085" i="376"/>
  <c r="C1086" i="376"/>
  <c r="C1087" i="376"/>
  <c r="C1088" i="376"/>
  <c r="B3" i="376"/>
  <c r="B4" i="376"/>
  <c r="B5" i="376"/>
  <c r="B6" i="376"/>
  <c r="B7" i="376"/>
  <c r="B8" i="376"/>
  <c r="B9" i="376"/>
  <c r="B10" i="376"/>
  <c r="B11" i="376"/>
  <c r="B12" i="376"/>
  <c r="B13" i="376"/>
  <c r="B14" i="376"/>
  <c r="B15" i="376"/>
  <c r="B16" i="376"/>
  <c r="B17" i="376"/>
  <c r="B18" i="376"/>
  <c r="B19" i="376"/>
  <c r="B20" i="376"/>
  <c r="B21" i="376"/>
  <c r="B22" i="376"/>
  <c r="B23" i="376"/>
  <c r="B24" i="376"/>
  <c r="B25" i="376"/>
  <c r="B26" i="376"/>
  <c r="B27" i="376"/>
  <c r="B28" i="376"/>
  <c r="B29" i="376"/>
  <c r="B30" i="376"/>
  <c r="B31" i="376"/>
  <c r="B32" i="376"/>
  <c r="B33" i="376"/>
  <c r="B34" i="376"/>
  <c r="B35" i="376"/>
  <c r="B36" i="376"/>
  <c r="B37" i="376"/>
  <c r="B38" i="376"/>
  <c r="B39" i="376"/>
  <c r="B40" i="376"/>
  <c r="B41" i="376"/>
  <c r="B42" i="376"/>
  <c r="B43" i="376"/>
  <c r="B44" i="376"/>
  <c r="B45" i="376"/>
  <c r="B46" i="376"/>
  <c r="B47" i="376"/>
  <c r="B48" i="376"/>
  <c r="B49" i="376"/>
  <c r="B50" i="376"/>
  <c r="B51" i="376"/>
  <c r="B52" i="376"/>
  <c r="B53" i="376"/>
  <c r="B54" i="376"/>
  <c r="B55" i="376"/>
  <c r="B56" i="376"/>
  <c r="B57" i="376"/>
  <c r="B58" i="376"/>
  <c r="B59" i="376"/>
  <c r="B60" i="376"/>
  <c r="B61" i="376"/>
  <c r="B62" i="376"/>
  <c r="B63" i="376"/>
  <c r="B64" i="376"/>
  <c r="B65" i="376"/>
  <c r="B66" i="376"/>
  <c r="B67" i="376"/>
  <c r="B68" i="376"/>
  <c r="B69" i="376"/>
  <c r="B70" i="376"/>
  <c r="B71" i="376"/>
  <c r="B72" i="376"/>
  <c r="B73" i="376"/>
  <c r="B74" i="376"/>
  <c r="B75" i="376"/>
  <c r="B76" i="376"/>
  <c r="B77" i="376"/>
  <c r="B78" i="376"/>
  <c r="B79" i="376"/>
  <c r="B80" i="376"/>
  <c r="B81" i="376"/>
  <c r="B82" i="376"/>
  <c r="B83" i="376"/>
  <c r="B84" i="376"/>
  <c r="B85" i="376"/>
  <c r="B86" i="376"/>
  <c r="B87" i="376"/>
  <c r="B88" i="376"/>
  <c r="B89" i="376"/>
  <c r="B90" i="376"/>
  <c r="B91" i="376"/>
  <c r="B92" i="376"/>
  <c r="B93" i="376"/>
  <c r="B94" i="376"/>
  <c r="B95" i="376"/>
  <c r="B96" i="376"/>
  <c r="B97" i="376"/>
  <c r="B98" i="376"/>
  <c r="B99" i="376"/>
  <c r="B100" i="376"/>
  <c r="B101" i="376"/>
  <c r="B102" i="376"/>
  <c r="B103" i="376"/>
  <c r="B104" i="376"/>
  <c r="B105" i="376"/>
  <c r="B106" i="376"/>
  <c r="B107" i="376"/>
  <c r="B108" i="376"/>
  <c r="B109" i="376"/>
  <c r="B110" i="376"/>
  <c r="B111" i="376"/>
  <c r="B112" i="376"/>
  <c r="B113" i="376"/>
  <c r="B114" i="376"/>
  <c r="B115" i="376"/>
  <c r="B116" i="376"/>
  <c r="B117" i="376"/>
  <c r="B118" i="376"/>
  <c r="B119" i="376"/>
  <c r="B120" i="376"/>
  <c r="B121" i="376"/>
  <c r="B122" i="376"/>
  <c r="B123" i="376"/>
  <c r="B124" i="376"/>
  <c r="B125" i="376"/>
  <c r="B126" i="376"/>
  <c r="B127" i="376"/>
  <c r="B128" i="376"/>
  <c r="B129" i="376"/>
  <c r="B130" i="376"/>
  <c r="B131" i="376"/>
  <c r="B132" i="376"/>
  <c r="B133" i="376"/>
  <c r="B134" i="376"/>
  <c r="B135" i="376"/>
  <c r="B136" i="376"/>
  <c r="B137" i="376"/>
  <c r="B138" i="376"/>
  <c r="B139" i="376"/>
  <c r="B140" i="376"/>
  <c r="B141" i="376"/>
  <c r="B142" i="376"/>
  <c r="B143" i="376"/>
  <c r="B144" i="376"/>
  <c r="B145" i="376"/>
  <c r="B146" i="376"/>
  <c r="B147" i="376"/>
  <c r="B148" i="376"/>
  <c r="B149" i="376"/>
  <c r="B150" i="376"/>
  <c r="B151" i="376"/>
  <c r="B152" i="376"/>
  <c r="B153" i="376"/>
  <c r="B154" i="376"/>
  <c r="B155" i="376"/>
  <c r="B156" i="376"/>
  <c r="B157" i="376"/>
  <c r="B158" i="376"/>
  <c r="B159" i="376"/>
  <c r="B160" i="376"/>
  <c r="B161" i="376"/>
  <c r="B162" i="376"/>
  <c r="B163" i="376"/>
  <c r="B164" i="376"/>
  <c r="B165" i="376"/>
  <c r="B166" i="376"/>
  <c r="B167" i="376"/>
  <c r="B168" i="376"/>
  <c r="B169" i="376"/>
  <c r="B170" i="376"/>
  <c r="B171" i="376"/>
  <c r="B172" i="376"/>
  <c r="B173" i="376"/>
  <c r="B174" i="376"/>
  <c r="B175" i="376"/>
  <c r="B176" i="376"/>
  <c r="B177" i="376"/>
  <c r="B178" i="376"/>
  <c r="B179" i="376"/>
  <c r="B180" i="376"/>
  <c r="B181" i="376"/>
  <c r="B182" i="376"/>
  <c r="B183" i="376"/>
  <c r="B184" i="376"/>
  <c r="B185" i="376"/>
  <c r="B186" i="376"/>
  <c r="B187" i="376"/>
  <c r="B188" i="376"/>
  <c r="B189" i="376"/>
  <c r="B190" i="376"/>
  <c r="B191" i="376"/>
  <c r="B192" i="376"/>
  <c r="B193" i="376"/>
  <c r="B194" i="376"/>
  <c r="B195" i="376"/>
  <c r="B196" i="376"/>
  <c r="B197" i="376"/>
  <c r="B198" i="376"/>
  <c r="B199" i="376"/>
  <c r="B200" i="376"/>
  <c r="B201" i="376"/>
  <c r="B202" i="376"/>
  <c r="B203" i="376"/>
  <c r="B204" i="376"/>
  <c r="B205" i="376"/>
  <c r="B206" i="376"/>
  <c r="B207" i="376"/>
  <c r="B208" i="376"/>
  <c r="B209" i="376"/>
  <c r="B210" i="376"/>
  <c r="B211" i="376"/>
  <c r="B212" i="376"/>
  <c r="B213" i="376"/>
  <c r="B214" i="376"/>
  <c r="B215" i="376"/>
  <c r="B216" i="376"/>
  <c r="B217" i="376"/>
  <c r="B218" i="376"/>
  <c r="B219" i="376"/>
  <c r="B220" i="376"/>
  <c r="B221" i="376"/>
  <c r="B222" i="376"/>
  <c r="B223" i="376"/>
  <c r="B224" i="376"/>
  <c r="B225" i="376"/>
  <c r="B226" i="376"/>
  <c r="B227" i="376"/>
  <c r="B228" i="376"/>
  <c r="B229" i="376"/>
  <c r="B230" i="376"/>
  <c r="B231" i="376"/>
  <c r="B232" i="376"/>
  <c r="B233" i="376"/>
  <c r="B234" i="376"/>
  <c r="B235" i="376"/>
  <c r="B236" i="376"/>
  <c r="B237" i="376"/>
  <c r="B238" i="376"/>
  <c r="B239" i="376"/>
  <c r="B240" i="376"/>
  <c r="B241" i="376"/>
  <c r="B242" i="376"/>
  <c r="B243" i="376"/>
  <c r="B244" i="376"/>
  <c r="B245" i="376"/>
  <c r="B246" i="376"/>
  <c r="B247" i="376"/>
  <c r="B248" i="376"/>
  <c r="B249" i="376"/>
  <c r="B250" i="376"/>
  <c r="B251" i="376"/>
  <c r="B252" i="376"/>
  <c r="B253" i="376"/>
  <c r="B254" i="376"/>
  <c r="B255" i="376"/>
  <c r="B256" i="376"/>
  <c r="B257" i="376"/>
  <c r="B258" i="376"/>
  <c r="B259" i="376"/>
  <c r="B260" i="376"/>
  <c r="B261" i="376"/>
  <c r="B262" i="376"/>
  <c r="B263" i="376"/>
  <c r="B264" i="376"/>
  <c r="B265" i="376"/>
  <c r="B266" i="376"/>
  <c r="B267" i="376"/>
  <c r="B268" i="376"/>
  <c r="B269" i="376"/>
  <c r="B270" i="376"/>
  <c r="B271" i="376"/>
  <c r="B272" i="376"/>
  <c r="B273" i="376"/>
  <c r="B274" i="376"/>
  <c r="B275" i="376"/>
  <c r="B276" i="376"/>
  <c r="B277" i="376"/>
  <c r="B278" i="376"/>
  <c r="B279" i="376"/>
  <c r="B280" i="376"/>
  <c r="B281" i="376"/>
  <c r="B282" i="376"/>
  <c r="B283" i="376"/>
  <c r="B284" i="376"/>
  <c r="B285" i="376"/>
  <c r="B286" i="376"/>
  <c r="B287" i="376"/>
  <c r="B288" i="376"/>
  <c r="B289" i="376"/>
  <c r="B290" i="376"/>
  <c r="B291" i="376"/>
  <c r="B292" i="376"/>
  <c r="B293" i="376"/>
  <c r="B294" i="376"/>
  <c r="B295" i="376"/>
  <c r="B296" i="376"/>
  <c r="B297" i="376"/>
  <c r="B298" i="376"/>
  <c r="B299" i="376"/>
  <c r="B300" i="376"/>
  <c r="B301" i="376"/>
  <c r="B302" i="376"/>
  <c r="B303" i="376"/>
  <c r="B304" i="376"/>
  <c r="B305" i="376"/>
  <c r="B306" i="376"/>
  <c r="B307" i="376"/>
  <c r="B308" i="376"/>
  <c r="B309" i="376"/>
  <c r="B310" i="376"/>
  <c r="B311" i="376"/>
  <c r="B312" i="376"/>
  <c r="B313" i="376"/>
  <c r="B314" i="376"/>
  <c r="B315" i="376"/>
  <c r="B316" i="376"/>
  <c r="B317" i="376"/>
  <c r="B318" i="376"/>
  <c r="B319" i="376"/>
  <c r="B320" i="376"/>
  <c r="B321" i="376"/>
  <c r="B322" i="376"/>
  <c r="B323" i="376"/>
  <c r="B324" i="376"/>
  <c r="B325" i="376"/>
  <c r="B326" i="376"/>
  <c r="B327" i="376"/>
  <c r="B328" i="376"/>
  <c r="B329" i="376"/>
  <c r="B330" i="376"/>
  <c r="B331" i="376"/>
  <c r="B332" i="376"/>
  <c r="B333" i="376"/>
  <c r="B334" i="376"/>
  <c r="B335" i="376"/>
  <c r="B336" i="376"/>
  <c r="B337" i="376"/>
  <c r="B338" i="376"/>
  <c r="B339" i="376"/>
  <c r="B340" i="376"/>
  <c r="B341" i="376"/>
  <c r="B342" i="376"/>
  <c r="B343" i="376"/>
  <c r="B344" i="376"/>
  <c r="B345" i="376"/>
  <c r="B346" i="376"/>
  <c r="B347" i="376"/>
  <c r="B348" i="376"/>
  <c r="B349" i="376"/>
  <c r="B350" i="376"/>
  <c r="B351" i="376"/>
  <c r="B352" i="376"/>
  <c r="B353" i="376"/>
  <c r="B354" i="376"/>
  <c r="B355" i="376"/>
  <c r="B356" i="376"/>
  <c r="B357" i="376"/>
  <c r="B358" i="376"/>
  <c r="B359" i="376"/>
  <c r="B360" i="376"/>
  <c r="B361" i="376"/>
  <c r="B362" i="376"/>
  <c r="B363" i="376"/>
  <c r="B364" i="376"/>
  <c r="B365" i="376"/>
  <c r="B366" i="376"/>
  <c r="B367" i="376"/>
  <c r="B368" i="376"/>
  <c r="B369" i="376"/>
  <c r="B370" i="376"/>
  <c r="B371" i="376"/>
  <c r="B372" i="376"/>
  <c r="B373" i="376"/>
  <c r="B374" i="376"/>
  <c r="B375" i="376"/>
  <c r="B376" i="376"/>
  <c r="B377" i="376"/>
  <c r="B378" i="376"/>
  <c r="B379" i="376"/>
  <c r="B380" i="376"/>
  <c r="B381" i="376"/>
  <c r="B382" i="376"/>
  <c r="B383" i="376"/>
  <c r="B384" i="376"/>
  <c r="B385" i="376"/>
  <c r="B386" i="376"/>
  <c r="B387" i="376"/>
  <c r="B388" i="376"/>
  <c r="B389" i="376"/>
  <c r="B390" i="376"/>
  <c r="B391" i="376"/>
  <c r="B392" i="376"/>
  <c r="B393" i="376"/>
  <c r="B394" i="376"/>
  <c r="B395" i="376"/>
  <c r="B396" i="376"/>
  <c r="B397" i="376"/>
  <c r="B398" i="376"/>
  <c r="B399" i="376"/>
  <c r="B400" i="376"/>
  <c r="B401" i="376"/>
  <c r="B402" i="376"/>
  <c r="B403" i="376"/>
  <c r="B404" i="376"/>
  <c r="B405" i="376"/>
  <c r="B406" i="376"/>
  <c r="B407" i="376"/>
  <c r="B408" i="376"/>
  <c r="B409" i="376"/>
  <c r="B410" i="376"/>
  <c r="B411" i="376"/>
  <c r="B412" i="376"/>
  <c r="B413" i="376"/>
  <c r="B414" i="376"/>
  <c r="B415" i="376"/>
  <c r="B416" i="376"/>
  <c r="B417" i="376"/>
  <c r="B418" i="376"/>
  <c r="B419" i="376"/>
  <c r="B420" i="376"/>
  <c r="B421" i="376"/>
  <c r="B422" i="376"/>
  <c r="B423" i="376"/>
  <c r="B424" i="376"/>
  <c r="B425" i="376"/>
  <c r="B426" i="376"/>
  <c r="B427" i="376"/>
  <c r="B428" i="376"/>
  <c r="B429" i="376"/>
  <c r="B430" i="376"/>
  <c r="B431" i="376"/>
  <c r="B432" i="376"/>
  <c r="B433" i="376"/>
  <c r="B434" i="376"/>
  <c r="B435" i="376"/>
  <c r="B436" i="376"/>
  <c r="B437" i="376"/>
  <c r="B438" i="376"/>
  <c r="B439" i="376"/>
  <c r="B440" i="376"/>
  <c r="B441" i="376"/>
  <c r="B442" i="376"/>
  <c r="B443" i="376"/>
  <c r="B444" i="376"/>
  <c r="B445" i="376"/>
  <c r="B446" i="376"/>
  <c r="B447" i="376"/>
  <c r="B448" i="376"/>
  <c r="B449" i="376"/>
  <c r="B450" i="376"/>
  <c r="B451" i="376"/>
  <c r="B452" i="376"/>
  <c r="B453" i="376"/>
  <c r="B454" i="376"/>
  <c r="B455" i="376"/>
  <c r="B456" i="376"/>
  <c r="B457" i="376"/>
  <c r="B458" i="376"/>
  <c r="B459" i="376"/>
  <c r="B460" i="376"/>
  <c r="B461" i="376"/>
  <c r="B462" i="376"/>
  <c r="B463" i="376"/>
  <c r="B464" i="376"/>
  <c r="B465" i="376"/>
  <c r="B466" i="376"/>
  <c r="B467" i="376"/>
  <c r="B468" i="376"/>
  <c r="B469" i="376"/>
  <c r="B470" i="376"/>
  <c r="B471" i="376"/>
  <c r="B472" i="376"/>
  <c r="B473" i="376"/>
  <c r="B474" i="376"/>
  <c r="B475" i="376"/>
  <c r="B476" i="376"/>
  <c r="B477" i="376"/>
  <c r="B478" i="376"/>
  <c r="B479" i="376"/>
  <c r="B480" i="376"/>
  <c r="B481" i="376"/>
  <c r="B482" i="376"/>
  <c r="B483" i="376"/>
  <c r="B484" i="376"/>
  <c r="B485" i="376"/>
  <c r="B486" i="376"/>
  <c r="B487" i="376"/>
  <c r="B488" i="376"/>
  <c r="B489" i="376"/>
  <c r="B490" i="376"/>
  <c r="B491" i="376"/>
  <c r="B492" i="376"/>
  <c r="B493" i="376"/>
  <c r="B494" i="376"/>
  <c r="B495" i="376"/>
  <c r="B496" i="376"/>
  <c r="B497" i="376"/>
  <c r="B498" i="376"/>
  <c r="B499" i="376"/>
  <c r="B500" i="376"/>
  <c r="B501" i="376"/>
  <c r="B502" i="376"/>
  <c r="B503" i="376"/>
  <c r="B504" i="376"/>
  <c r="B505" i="376"/>
  <c r="B506" i="376"/>
  <c r="B507" i="376"/>
  <c r="B508" i="376"/>
  <c r="B509" i="376"/>
  <c r="B510" i="376"/>
  <c r="B511" i="376"/>
  <c r="B512" i="376"/>
  <c r="B513" i="376"/>
  <c r="B514" i="376"/>
  <c r="B515" i="376"/>
  <c r="B516" i="376"/>
  <c r="B517" i="376"/>
  <c r="B518" i="376"/>
  <c r="B519" i="376"/>
  <c r="B520" i="376"/>
  <c r="B521" i="376"/>
  <c r="B522" i="376"/>
  <c r="B523" i="376"/>
  <c r="B524" i="376"/>
  <c r="B525" i="376"/>
  <c r="B526" i="376"/>
  <c r="B527" i="376"/>
  <c r="B528" i="376"/>
  <c r="B529" i="376"/>
  <c r="B530" i="376"/>
  <c r="B531" i="376"/>
  <c r="B532" i="376"/>
  <c r="B533" i="376"/>
  <c r="B534" i="376"/>
  <c r="B535" i="376"/>
  <c r="B536" i="376"/>
  <c r="B537" i="376"/>
  <c r="B538" i="376"/>
  <c r="B539" i="376"/>
  <c r="B540" i="376"/>
  <c r="B541" i="376"/>
  <c r="B542" i="376"/>
  <c r="B543" i="376"/>
  <c r="B544" i="376"/>
  <c r="B545" i="376"/>
  <c r="B546" i="376"/>
  <c r="B547" i="376"/>
  <c r="B548" i="376"/>
  <c r="B549" i="376"/>
  <c r="B550" i="376"/>
  <c r="B551" i="376"/>
  <c r="B552" i="376"/>
  <c r="B553" i="376"/>
  <c r="B554" i="376"/>
  <c r="B555" i="376"/>
  <c r="B556" i="376"/>
  <c r="B557" i="376"/>
  <c r="B558" i="376"/>
  <c r="B559" i="376"/>
  <c r="B560" i="376"/>
  <c r="B561" i="376"/>
  <c r="B562" i="376"/>
  <c r="B563" i="376"/>
  <c r="B564" i="376"/>
  <c r="B565" i="376"/>
  <c r="B566" i="376"/>
  <c r="B567" i="376"/>
  <c r="B568" i="376"/>
  <c r="B569" i="376"/>
  <c r="B570" i="376"/>
  <c r="B571" i="376"/>
  <c r="B572" i="376"/>
  <c r="B573" i="376"/>
  <c r="B574" i="376"/>
  <c r="B575" i="376"/>
  <c r="B576" i="376"/>
  <c r="B577" i="376"/>
  <c r="B578" i="376"/>
  <c r="B579" i="376"/>
  <c r="B580" i="376"/>
  <c r="B581" i="376"/>
  <c r="B582" i="376"/>
  <c r="B583" i="376"/>
  <c r="B584" i="376"/>
  <c r="B585" i="376"/>
  <c r="B586" i="376"/>
  <c r="B587" i="376"/>
  <c r="B588" i="376"/>
  <c r="B589" i="376"/>
  <c r="B590" i="376"/>
  <c r="B591" i="376"/>
  <c r="B592" i="376"/>
  <c r="B593" i="376"/>
  <c r="B594" i="376"/>
  <c r="B595" i="376"/>
  <c r="B596" i="376"/>
  <c r="B597" i="376"/>
  <c r="B598" i="376"/>
  <c r="B599" i="376"/>
  <c r="B600" i="376"/>
  <c r="B601" i="376"/>
  <c r="B602" i="376"/>
  <c r="B603" i="376"/>
  <c r="B604" i="376"/>
  <c r="B605" i="376"/>
  <c r="B606" i="376"/>
  <c r="B607" i="376"/>
  <c r="B608" i="376"/>
  <c r="B609" i="376"/>
  <c r="B610" i="376"/>
  <c r="B611" i="376"/>
  <c r="B612" i="376"/>
  <c r="B613" i="376"/>
  <c r="B614" i="376"/>
  <c r="B615" i="376"/>
  <c r="B616" i="376"/>
  <c r="B617" i="376"/>
  <c r="B618" i="376"/>
  <c r="B619" i="376"/>
  <c r="B620" i="376"/>
  <c r="B621" i="376"/>
  <c r="B622" i="376"/>
  <c r="B623" i="376"/>
  <c r="B624" i="376"/>
  <c r="B625" i="376"/>
  <c r="B626" i="376"/>
  <c r="B627" i="376"/>
  <c r="B628" i="376"/>
  <c r="B629" i="376"/>
  <c r="B630" i="376"/>
  <c r="B631" i="376"/>
  <c r="B632" i="376"/>
  <c r="B633" i="376"/>
  <c r="B634" i="376"/>
  <c r="B635" i="376"/>
  <c r="B636" i="376"/>
  <c r="B637" i="376"/>
  <c r="B638" i="376"/>
  <c r="B639" i="376"/>
  <c r="B640" i="376"/>
  <c r="B641" i="376"/>
  <c r="B642" i="376"/>
  <c r="B643" i="376"/>
  <c r="B644" i="376"/>
  <c r="B645" i="376"/>
  <c r="B646" i="376"/>
  <c r="B647" i="376"/>
  <c r="B648" i="376"/>
  <c r="B649" i="376"/>
  <c r="B650" i="376"/>
  <c r="B651" i="376"/>
  <c r="B652" i="376"/>
  <c r="B653" i="376"/>
  <c r="B654" i="376"/>
  <c r="B655" i="376"/>
  <c r="B656" i="376"/>
  <c r="B657" i="376"/>
  <c r="B658" i="376"/>
  <c r="B659" i="376"/>
  <c r="B660" i="376"/>
  <c r="B661" i="376"/>
  <c r="B662" i="376"/>
  <c r="B663" i="376"/>
  <c r="B664" i="376"/>
  <c r="B665" i="376"/>
  <c r="B666" i="376"/>
  <c r="B667" i="376"/>
  <c r="B668" i="376"/>
  <c r="B669" i="376"/>
  <c r="B670" i="376"/>
  <c r="B671" i="376"/>
  <c r="B672" i="376"/>
  <c r="B673" i="376"/>
  <c r="B674" i="376"/>
  <c r="B675" i="376"/>
  <c r="B676" i="376"/>
  <c r="B677" i="376"/>
  <c r="B678" i="376"/>
  <c r="B679" i="376"/>
  <c r="B680" i="376"/>
  <c r="B681" i="376"/>
  <c r="B682" i="376"/>
  <c r="B683" i="376"/>
  <c r="B684" i="376"/>
  <c r="B685" i="376"/>
  <c r="B686" i="376"/>
  <c r="B687" i="376"/>
  <c r="B688" i="376"/>
  <c r="B689" i="376"/>
  <c r="B690" i="376"/>
  <c r="B691" i="376"/>
  <c r="B692" i="376"/>
  <c r="B693" i="376"/>
  <c r="B694" i="376"/>
  <c r="B695" i="376"/>
  <c r="B696" i="376"/>
  <c r="B697" i="376"/>
  <c r="B698" i="376"/>
  <c r="B699" i="376"/>
  <c r="B700" i="376"/>
  <c r="B701" i="376"/>
  <c r="B702" i="376"/>
  <c r="B703" i="376"/>
  <c r="B704" i="376"/>
  <c r="B705" i="376"/>
  <c r="B706" i="376"/>
  <c r="B707" i="376"/>
  <c r="B708" i="376"/>
  <c r="B709" i="376"/>
  <c r="B710" i="376"/>
  <c r="B711" i="376"/>
  <c r="B712" i="376"/>
  <c r="B713" i="376"/>
  <c r="B714" i="376"/>
  <c r="B715" i="376"/>
  <c r="B716" i="376"/>
  <c r="B717" i="376"/>
  <c r="B718" i="376"/>
  <c r="B719" i="376"/>
  <c r="B720" i="376"/>
  <c r="B721" i="376"/>
  <c r="B722" i="376"/>
  <c r="B723" i="376"/>
  <c r="B724" i="376"/>
  <c r="B725" i="376"/>
  <c r="B726" i="376"/>
  <c r="B727" i="376"/>
  <c r="B728" i="376"/>
  <c r="B729" i="376"/>
  <c r="B730" i="376"/>
  <c r="B731" i="376"/>
  <c r="B732" i="376"/>
  <c r="B733" i="376"/>
  <c r="B734" i="376"/>
  <c r="B735" i="376"/>
  <c r="B736" i="376"/>
  <c r="B737" i="376"/>
  <c r="B738" i="376"/>
  <c r="B739" i="376"/>
  <c r="B740" i="376"/>
  <c r="B741" i="376"/>
  <c r="B742" i="376"/>
  <c r="B743" i="376"/>
  <c r="B744" i="376"/>
  <c r="B745" i="376"/>
  <c r="B746" i="376"/>
  <c r="B747" i="376"/>
  <c r="B748" i="376"/>
  <c r="B749" i="376"/>
  <c r="B750" i="376"/>
  <c r="B751" i="376"/>
  <c r="B752" i="376"/>
  <c r="B753" i="376"/>
  <c r="B754" i="376"/>
  <c r="B755" i="376"/>
  <c r="B756" i="376"/>
  <c r="B757" i="376"/>
  <c r="B758" i="376"/>
  <c r="B759" i="376"/>
  <c r="B760" i="376"/>
  <c r="B761" i="376"/>
  <c r="B762" i="376"/>
  <c r="B763" i="376"/>
  <c r="B764" i="376"/>
  <c r="B765" i="376"/>
  <c r="B766" i="376"/>
  <c r="B767" i="376"/>
  <c r="B768" i="376"/>
  <c r="B769" i="376"/>
  <c r="B770" i="376"/>
  <c r="B771" i="376"/>
  <c r="B772" i="376"/>
  <c r="B773" i="376"/>
  <c r="B774" i="376"/>
  <c r="B775" i="376"/>
  <c r="B776" i="376"/>
  <c r="B777" i="376"/>
  <c r="B778" i="376"/>
  <c r="B779" i="376"/>
  <c r="B780" i="376"/>
  <c r="B781" i="376"/>
  <c r="B782" i="376"/>
  <c r="B783" i="376"/>
  <c r="B784" i="376"/>
  <c r="B785" i="376"/>
  <c r="B786" i="376"/>
  <c r="B787" i="376"/>
  <c r="B788" i="376"/>
  <c r="B789" i="376"/>
  <c r="B790" i="376"/>
  <c r="B791" i="376"/>
  <c r="B792" i="376"/>
  <c r="B793" i="376"/>
  <c r="B794" i="376"/>
  <c r="B795" i="376"/>
  <c r="B796" i="376"/>
  <c r="B797" i="376"/>
  <c r="B798" i="376"/>
  <c r="B799" i="376"/>
  <c r="B800" i="376"/>
  <c r="B801" i="376"/>
  <c r="B802" i="376"/>
  <c r="B803" i="376"/>
  <c r="B804" i="376"/>
  <c r="B805" i="376"/>
  <c r="B806" i="376"/>
  <c r="B807" i="376"/>
  <c r="B808" i="376"/>
  <c r="B809" i="376"/>
  <c r="B810" i="376"/>
  <c r="B811" i="376"/>
  <c r="B812" i="376"/>
  <c r="B813" i="376"/>
  <c r="B814" i="376"/>
  <c r="B815" i="376"/>
  <c r="B816" i="376"/>
  <c r="B817" i="376"/>
  <c r="B818" i="376"/>
  <c r="B819" i="376"/>
  <c r="B820" i="376"/>
  <c r="B821" i="376"/>
  <c r="B822" i="376"/>
  <c r="B823" i="376"/>
  <c r="B824" i="376"/>
  <c r="B825" i="376"/>
  <c r="B826" i="376"/>
  <c r="B827" i="376"/>
  <c r="B828" i="376"/>
  <c r="B829" i="376"/>
  <c r="B830" i="376"/>
  <c r="B831" i="376"/>
  <c r="B832" i="376"/>
  <c r="B833" i="376"/>
  <c r="B834" i="376"/>
  <c r="B835" i="376"/>
  <c r="B836" i="376"/>
  <c r="B837" i="376"/>
  <c r="B838" i="376"/>
  <c r="B839" i="376"/>
  <c r="B840" i="376"/>
  <c r="B841" i="376"/>
  <c r="B842" i="376"/>
  <c r="B843" i="376"/>
  <c r="B844" i="376"/>
  <c r="B845" i="376"/>
  <c r="B846" i="376"/>
  <c r="B847" i="376"/>
  <c r="B848" i="376"/>
  <c r="B849" i="376"/>
  <c r="B850" i="376"/>
  <c r="B851" i="376"/>
  <c r="B852" i="376"/>
  <c r="B853" i="376"/>
  <c r="B854" i="376"/>
  <c r="B855" i="376"/>
  <c r="B856" i="376"/>
  <c r="B857" i="376"/>
  <c r="B858" i="376"/>
  <c r="B859" i="376"/>
  <c r="B860" i="376"/>
  <c r="B861" i="376"/>
  <c r="B862" i="376"/>
  <c r="B863" i="376"/>
  <c r="B864" i="376"/>
  <c r="B865" i="376"/>
  <c r="B866" i="376"/>
  <c r="B867" i="376"/>
  <c r="B868" i="376"/>
  <c r="B869" i="376"/>
  <c r="B870" i="376"/>
  <c r="B871" i="376"/>
  <c r="B872" i="376"/>
  <c r="B873" i="376"/>
  <c r="B874" i="376"/>
  <c r="B875" i="376"/>
  <c r="B876" i="376"/>
  <c r="B877" i="376"/>
  <c r="B878" i="376"/>
  <c r="B879" i="376"/>
  <c r="B880" i="376"/>
  <c r="B881" i="376"/>
  <c r="B882" i="376"/>
  <c r="B883" i="376"/>
  <c r="B884" i="376"/>
  <c r="B885" i="376"/>
  <c r="B886" i="376"/>
  <c r="B887" i="376"/>
  <c r="B888" i="376"/>
  <c r="B889" i="376"/>
  <c r="B890" i="376"/>
  <c r="B891" i="376"/>
  <c r="B892" i="376"/>
  <c r="B893" i="376"/>
  <c r="B894" i="376"/>
  <c r="B895" i="376"/>
  <c r="B896" i="376"/>
  <c r="B897" i="376"/>
  <c r="B898" i="376"/>
  <c r="B899" i="376"/>
  <c r="B900" i="376"/>
  <c r="B901" i="376"/>
  <c r="B902" i="376"/>
  <c r="B903" i="376"/>
  <c r="B904" i="376"/>
  <c r="B905" i="376"/>
  <c r="B906" i="376"/>
  <c r="B907" i="376"/>
  <c r="B908" i="376"/>
  <c r="B909" i="376"/>
  <c r="B910" i="376"/>
  <c r="B911" i="376"/>
  <c r="B912" i="376"/>
  <c r="B913" i="376"/>
  <c r="B914" i="376"/>
  <c r="B915" i="376"/>
  <c r="B916" i="376"/>
  <c r="B917" i="376"/>
  <c r="B918" i="376"/>
  <c r="B919" i="376"/>
  <c r="B920" i="376"/>
  <c r="B921" i="376"/>
  <c r="B922" i="376"/>
  <c r="B923" i="376"/>
  <c r="B924" i="376"/>
  <c r="B925" i="376"/>
  <c r="B943" i="376"/>
  <c r="B944" i="376"/>
  <c r="B945" i="376"/>
  <c r="B946" i="376"/>
  <c r="B947" i="376"/>
  <c r="B948" i="376"/>
  <c r="B949" i="376"/>
  <c r="B950" i="376"/>
  <c r="B951" i="376"/>
  <c r="B952" i="376"/>
  <c r="B954" i="376"/>
  <c r="B955" i="376"/>
  <c r="B956" i="376"/>
  <c r="B957" i="376"/>
  <c r="B958" i="376"/>
  <c r="B960" i="376"/>
  <c r="B961" i="376"/>
  <c r="B962" i="376"/>
  <c r="B963" i="376"/>
  <c r="B964" i="376"/>
  <c r="B965" i="376"/>
  <c r="B966" i="376"/>
  <c r="B967" i="376"/>
  <c r="B968" i="376"/>
  <c r="B969" i="376"/>
  <c r="B970" i="376"/>
  <c r="B971" i="376"/>
  <c r="B972" i="376"/>
  <c r="B973" i="376"/>
  <c r="B974" i="376"/>
  <c r="B975" i="376"/>
  <c r="B976" i="376"/>
  <c r="B977" i="376"/>
  <c r="B978" i="376"/>
  <c r="B979" i="376"/>
  <c r="B980" i="376"/>
  <c r="B981" i="376"/>
  <c r="B982" i="376"/>
  <c r="B983" i="376"/>
  <c r="B984" i="376"/>
  <c r="B985" i="376"/>
  <c r="B986" i="376"/>
  <c r="B987" i="376"/>
  <c r="B988" i="376"/>
  <c r="B989" i="376"/>
  <c r="B990" i="376"/>
  <c r="B991" i="376"/>
  <c r="B992" i="376"/>
  <c r="B993" i="376"/>
  <c r="B994" i="376"/>
  <c r="B995" i="376"/>
  <c r="B996" i="376"/>
  <c r="B997" i="376"/>
  <c r="B998" i="376"/>
  <c r="B999" i="376"/>
  <c r="B1000" i="376"/>
  <c r="B1001" i="376"/>
  <c r="B1002" i="376"/>
  <c r="B1003" i="376"/>
  <c r="B1004" i="376"/>
  <c r="B1005" i="376"/>
  <c r="B1006" i="376"/>
  <c r="B1007" i="376"/>
  <c r="B1008" i="376"/>
  <c r="B1009" i="376"/>
  <c r="B1010" i="376"/>
  <c r="B1011" i="376"/>
  <c r="B1012" i="376"/>
  <c r="B1013" i="376"/>
  <c r="B1014" i="376"/>
  <c r="B1015" i="376"/>
  <c r="B1016" i="376"/>
  <c r="B1017" i="376"/>
  <c r="B1018" i="376"/>
  <c r="B1019" i="376"/>
  <c r="B1020" i="376"/>
  <c r="B1021" i="376"/>
  <c r="B1022" i="376"/>
  <c r="B1023" i="376"/>
  <c r="B1024" i="376"/>
  <c r="B1025" i="376"/>
  <c r="B1026" i="376"/>
  <c r="B1027" i="376"/>
  <c r="B1028" i="376"/>
  <c r="B1029" i="376"/>
  <c r="B1030" i="376"/>
  <c r="B1031" i="376"/>
  <c r="B1032" i="376"/>
  <c r="B1033" i="376"/>
  <c r="B1034" i="376"/>
  <c r="B1035" i="376"/>
  <c r="B1036" i="376"/>
  <c r="B1037" i="376"/>
  <c r="B1038" i="376"/>
  <c r="B1039" i="376"/>
  <c r="B1040" i="376"/>
  <c r="B1041" i="376"/>
  <c r="B1042" i="376"/>
  <c r="B1043" i="376"/>
  <c r="B1044" i="376"/>
  <c r="B1045" i="376"/>
  <c r="B1046" i="376"/>
  <c r="B1047" i="376"/>
  <c r="B1048" i="376"/>
  <c r="B1049" i="376"/>
  <c r="B1050" i="376"/>
  <c r="B1051" i="376"/>
  <c r="B1052" i="376"/>
  <c r="B1053" i="376"/>
  <c r="B1054" i="376"/>
  <c r="B1055" i="376"/>
  <c r="B1056" i="376"/>
  <c r="B1057" i="376"/>
  <c r="B1058" i="376"/>
  <c r="B1059" i="376"/>
  <c r="B1060" i="376"/>
  <c r="B1061" i="376"/>
  <c r="B1062" i="376"/>
  <c r="B1063" i="376"/>
  <c r="B1064" i="376"/>
  <c r="B1065" i="376"/>
  <c r="B1066" i="376"/>
  <c r="B1067" i="376"/>
  <c r="B1068" i="376"/>
  <c r="B1069" i="376"/>
  <c r="B1070" i="376"/>
  <c r="B1071" i="376"/>
  <c r="B1072" i="376"/>
  <c r="B1073" i="376"/>
  <c r="B1074" i="376"/>
  <c r="B1075" i="376"/>
  <c r="B1076" i="376"/>
  <c r="B1077" i="376"/>
  <c r="B1078" i="376"/>
  <c r="B1079" i="376"/>
  <c r="B1080" i="376"/>
  <c r="B1081" i="376"/>
  <c r="B1082" i="376"/>
  <c r="B1083" i="376"/>
  <c r="B1084" i="376"/>
  <c r="B1085" i="376"/>
  <c r="B1086" i="376"/>
  <c r="B1087" i="376"/>
  <c r="B1088" i="376"/>
  <c r="C3" i="368"/>
  <c r="C4" i="368"/>
  <c r="C5" i="368"/>
  <c r="C6" i="368"/>
  <c r="C7" i="368"/>
  <c r="C8" i="368"/>
  <c r="C9" i="368"/>
  <c r="C10" i="368"/>
  <c r="C11" i="368"/>
  <c r="C12" i="368"/>
  <c r="C13" i="368"/>
  <c r="C14" i="368"/>
  <c r="C15" i="368"/>
  <c r="C16" i="368"/>
  <c r="C17" i="368"/>
  <c r="C18" i="368"/>
  <c r="C19" i="368"/>
  <c r="C20" i="368"/>
  <c r="C21" i="368"/>
  <c r="C22" i="368"/>
  <c r="C23" i="368"/>
  <c r="C24" i="368"/>
  <c r="C25" i="368"/>
  <c r="C26" i="368"/>
  <c r="C27" i="368"/>
  <c r="C28" i="368"/>
  <c r="C29" i="368"/>
  <c r="C30" i="368"/>
  <c r="C31" i="368"/>
  <c r="C32" i="368"/>
  <c r="C33" i="368"/>
  <c r="C34" i="368"/>
  <c r="C35" i="368"/>
  <c r="C36" i="368"/>
  <c r="C37" i="368"/>
  <c r="C38" i="368"/>
  <c r="C39" i="368"/>
  <c r="C40" i="368"/>
  <c r="C41" i="368"/>
  <c r="C42" i="368"/>
  <c r="C43" i="368"/>
  <c r="C44" i="368"/>
  <c r="C45" i="368"/>
  <c r="C46" i="368"/>
  <c r="C47" i="368"/>
  <c r="C48" i="368"/>
  <c r="C49" i="368"/>
  <c r="C50" i="368"/>
  <c r="C51" i="368"/>
  <c r="C52" i="368"/>
  <c r="C53" i="368"/>
  <c r="B3" i="368"/>
  <c r="B4" i="368"/>
  <c r="B5" i="368"/>
  <c r="B6" i="368"/>
  <c r="B7" i="368"/>
  <c r="B8" i="368"/>
  <c r="B9" i="368"/>
  <c r="B10" i="368"/>
  <c r="B11" i="368"/>
  <c r="B12" i="368"/>
  <c r="B13" i="368"/>
  <c r="B14" i="368"/>
  <c r="B15" i="368"/>
  <c r="B16" i="368"/>
  <c r="B17" i="368"/>
  <c r="B18" i="368"/>
  <c r="B19" i="368"/>
  <c r="B20" i="368"/>
  <c r="B21" i="368"/>
  <c r="B22" i="368"/>
  <c r="B23" i="368"/>
  <c r="B24" i="368"/>
  <c r="B25" i="368"/>
  <c r="B26" i="368"/>
  <c r="B27" i="368"/>
  <c r="B28" i="368"/>
  <c r="B29" i="368"/>
  <c r="B30" i="368"/>
  <c r="B31" i="368"/>
  <c r="B32" i="368"/>
  <c r="B33" i="368"/>
  <c r="B34" i="368"/>
  <c r="B35" i="368"/>
  <c r="B36" i="368"/>
  <c r="B37" i="368"/>
  <c r="B38" i="368"/>
  <c r="B39" i="368"/>
  <c r="B40" i="368"/>
  <c r="B41" i="368"/>
  <c r="B42" i="368"/>
  <c r="B43" i="368"/>
  <c r="B44" i="368"/>
  <c r="B45" i="368"/>
  <c r="B46" i="368"/>
  <c r="B47" i="368"/>
  <c r="B48" i="368"/>
  <c r="B49" i="368"/>
  <c r="B50" i="368"/>
  <c r="B51" i="368"/>
  <c r="B52" i="368"/>
  <c r="B53" i="368"/>
  <c r="E119" i="386"/>
  <c r="D119" i="386"/>
  <c r="E118" i="386"/>
  <c r="D118" i="386"/>
  <c r="E117" i="386"/>
  <c r="D117" i="386"/>
  <c r="E116" i="386"/>
  <c r="D116" i="386"/>
  <c r="E115" i="386"/>
  <c r="D115" i="386"/>
  <c r="E114" i="386"/>
  <c r="D114" i="386"/>
  <c r="E113" i="386"/>
  <c r="D113" i="386"/>
  <c r="E105" i="386"/>
  <c r="D105" i="386"/>
  <c r="E104" i="386"/>
  <c r="D104" i="386"/>
  <c r="E103" i="386"/>
  <c r="D103" i="386"/>
  <c r="E102" i="386"/>
  <c r="D102" i="386"/>
  <c r="E101" i="386"/>
  <c r="D101" i="386"/>
  <c r="E100" i="386"/>
  <c r="D100" i="386"/>
  <c r="E99" i="386"/>
  <c r="D99" i="386"/>
  <c r="E91" i="386"/>
  <c r="D91" i="386"/>
  <c r="E90" i="386"/>
  <c r="D90" i="386"/>
  <c r="E89" i="386"/>
  <c r="D89" i="386"/>
  <c r="E88" i="386"/>
  <c r="D88" i="386"/>
  <c r="E87" i="386"/>
  <c r="D87" i="386"/>
  <c r="E86" i="386"/>
  <c r="D86" i="386"/>
  <c r="E85" i="386"/>
  <c r="D85" i="386"/>
  <c r="E62" i="386"/>
  <c r="E53" i="386"/>
  <c r="E52" i="386"/>
  <c r="E51" i="386"/>
  <c r="E50" i="386"/>
  <c r="E49" i="386"/>
  <c r="E48" i="386"/>
  <c r="E47" i="386"/>
  <c r="E38" i="386"/>
  <c r="E37" i="386"/>
  <c r="E36" i="386"/>
  <c r="E35" i="386"/>
  <c r="E34" i="386"/>
  <c r="E33" i="386"/>
  <c r="E32" i="386"/>
  <c r="E23" i="386"/>
  <c r="E22" i="386"/>
  <c r="E21" i="386"/>
  <c r="E20" i="386"/>
  <c r="E19" i="386"/>
  <c r="E18" i="386"/>
  <c r="E17" i="386"/>
  <c r="E4" i="386"/>
  <c r="E5" i="386"/>
  <c r="E6" i="386"/>
  <c r="E7" i="386"/>
  <c r="E8" i="386"/>
  <c r="E9" i="386"/>
  <c r="E3" i="386"/>
  <c r="D62" i="386"/>
  <c r="D53" i="386"/>
  <c r="D52" i="386"/>
  <c r="D51" i="386"/>
  <c r="D50" i="386"/>
  <c r="D49" i="386"/>
  <c r="D48" i="386"/>
  <c r="D47" i="386"/>
  <c r="D38" i="386"/>
  <c r="D37" i="386"/>
  <c r="D36" i="386"/>
  <c r="D35" i="386"/>
  <c r="D34" i="386"/>
  <c r="D33" i="386"/>
  <c r="D32" i="386"/>
  <c r="D23" i="386"/>
  <c r="D22" i="386"/>
  <c r="D21" i="386"/>
  <c r="D20" i="386"/>
  <c r="D19" i="386"/>
  <c r="D18" i="386"/>
  <c r="D17" i="386"/>
  <c r="D4" i="386"/>
  <c r="D5" i="386"/>
  <c r="D6" i="386"/>
  <c r="D7" i="386"/>
  <c r="D8" i="386"/>
  <c r="D9" i="386"/>
  <c r="D3" i="386"/>
  <c r="AI5" i="389" l="1"/>
  <c r="AJ5" i="389" s="1"/>
  <c r="AI6" i="389"/>
  <c r="AJ6" i="389" s="1"/>
  <c r="AI7" i="389"/>
  <c r="AJ7" i="389" s="1"/>
  <c r="AI8" i="389"/>
  <c r="AJ8" i="389" s="1"/>
  <c r="AI11" i="389"/>
  <c r="AJ11" i="389" s="1"/>
  <c r="AI13" i="389"/>
  <c r="AJ13" i="389" s="1"/>
  <c r="AI14" i="389"/>
  <c r="AJ14" i="389" s="1"/>
  <c r="AI16" i="389"/>
  <c r="AJ16" i="389" s="1"/>
  <c r="AI17" i="389"/>
  <c r="AJ17" i="389" s="1"/>
  <c r="AI19" i="389"/>
  <c r="AJ19" i="389" s="1"/>
  <c r="AI24" i="389"/>
  <c r="AJ24" i="389" s="1"/>
  <c r="AI26" i="389"/>
  <c r="AJ26" i="389" s="1"/>
  <c r="AI28" i="389"/>
  <c r="AJ28" i="389" s="1"/>
  <c r="AI29" i="389"/>
  <c r="AJ29" i="389" s="1"/>
  <c r="AI30" i="389"/>
  <c r="AJ30" i="389" s="1"/>
  <c r="AI31" i="389"/>
  <c r="AJ31" i="389" s="1"/>
  <c r="AI32" i="389"/>
  <c r="AJ32" i="389" s="1"/>
  <c r="AI33" i="389"/>
  <c r="AJ33" i="389" s="1"/>
  <c r="AI36" i="389"/>
  <c r="AJ36" i="389" s="1"/>
  <c r="AI37" i="389"/>
  <c r="AJ37" i="389" s="1"/>
  <c r="AI38" i="389"/>
  <c r="AJ38" i="389" s="1"/>
  <c r="AI41" i="389"/>
  <c r="AJ41" i="389" s="1"/>
  <c r="AI42" i="389"/>
  <c r="AJ42" i="389" s="1"/>
  <c r="AI44" i="389"/>
  <c r="AJ44" i="389" s="1"/>
  <c r="AI45" i="389"/>
  <c r="AJ45" i="389" s="1"/>
  <c r="AI48" i="389"/>
  <c r="AJ48" i="389" s="1"/>
  <c r="AI58" i="389"/>
  <c r="AJ58" i="389" s="1"/>
  <c r="AI60" i="389"/>
  <c r="AJ60" i="389" s="1"/>
  <c r="AI61" i="389"/>
  <c r="AJ61" i="389" s="1"/>
  <c r="AI62" i="389"/>
  <c r="AJ62" i="389" s="1"/>
  <c r="AI63" i="389"/>
  <c r="AJ63" i="389" s="1"/>
  <c r="AI64" i="389"/>
  <c r="AJ64" i="389" s="1"/>
  <c r="AI65" i="389"/>
  <c r="AJ65" i="389" s="1"/>
  <c r="AI66" i="389"/>
  <c r="AJ66" i="389" s="1"/>
  <c r="AI67" i="389"/>
  <c r="AJ67" i="389" s="1"/>
  <c r="AI68" i="389"/>
  <c r="AJ68" i="389" s="1"/>
  <c r="AI69" i="389"/>
  <c r="AJ69" i="389" s="1"/>
  <c r="AI70" i="389"/>
  <c r="AJ70" i="389" s="1"/>
  <c r="AI77" i="389"/>
  <c r="AJ77" i="389" s="1"/>
  <c r="AI78" i="389"/>
  <c r="AJ78" i="389" s="1"/>
  <c r="AI79" i="389"/>
  <c r="AJ79" i="389" s="1"/>
  <c r="AI80" i="389"/>
  <c r="AJ80" i="389" s="1"/>
  <c r="AI81" i="389"/>
  <c r="AJ81" i="389" s="1"/>
  <c r="AI82" i="389"/>
  <c r="AJ82" i="389" s="1"/>
  <c r="AI83" i="389"/>
  <c r="AJ83" i="389" s="1"/>
  <c r="AI85" i="389"/>
  <c r="AJ85" i="389" s="1"/>
  <c r="AI86" i="389"/>
  <c r="AJ86" i="389" s="1"/>
  <c r="AI87" i="389"/>
  <c r="AJ87" i="389" s="1"/>
  <c r="AI91" i="389"/>
  <c r="AJ91" i="389" s="1"/>
  <c r="AI93" i="389"/>
  <c r="AJ93" i="389" s="1"/>
  <c r="AI98" i="389"/>
  <c r="AJ98" i="389" s="1"/>
  <c r="AI99" i="389"/>
  <c r="AJ99" i="389" s="1"/>
  <c r="AI104" i="389"/>
  <c r="AJ104" i="389" s="1"/>
  <c r="AI105" i="389"/>
  <c r="AJ105" i="389" s="1"/>
  <c r="AI107" i="389"/>
  <c r="AJ107" i="389" s="1"/>
  <c r="AI110" i="389"/>
  <c r="AJ110" i="389" s="1"/>
  <c r="AI111" i="389"/>
  <c r="AJ111" i="389" s="1"/>
  <c r="AI114" i="389"/>
  <c r="AJ114" i="389" s="1"/>
  <c r="AI119" i="389"/>
  <c r="AJ119" i="389" s="1"/>
  <c r="AI121" i="389"/>
  <c r="AJ121" i="389" s="1"/>
  <c r="AI122" i="389"/>
  <c r="AJ122" i="389" s="1"/>
  <c r="AI123" i="389"/>
  <c r="AJ123" i="389" s="1"/>
  <c r="AI126" i="389"/>
  <c r="AJ126" i="389" s="1"/>
  <c r="AI128" i="389"/>
  <c r="AJ128" i="389" s="1"/>
  <c r="AI129" i="389"/>
  <c r="AJ129" i="389" s="1"/>
  <c r="AI133" i="389"/>
  <c r="AJ133" i="389" s="1"/>
  <c r="AI134" i="389"/>
  <c r="AJ134" i="389" s="1"/>
  <c r="AI138" i="389"/>
  <c r="AJ138" i="389" s="1"/>
  <c r="AI139" i="389"/>
  <c r="AJ139" i="389" s="1"/>
  <c r="AI141" i="389"/>
  <c r="AJ141" i="389" s="1"/>
  <c r="AI142" i="389"/>
  <c r="AJ142" i="389" s="1"/>
  <c r="AI147" i="389"/>
  <c r="AJ147" i="389" s="1"/>
  <c r="AI148" i="389"/>
  <c r="AJ148" i="389" s="1"/>
  <c r="AI149" i="389"/>
  <c r="AJ149" i="389" s="1"/>
  <c r="AI151" i="389"/>
  <c r="AJ151" i="389" s="1"/>
  <c r="AI156" i="389"/>
  <c r="AJ156" i="389" s="1"/>
  <c r="AI158" i="389"/>
  <c r="AJ158" i="389" s="1"/>
  <c r="AI161" i="389"/>
  <c r="AJ161" i="389" s="1"/>
  <c r="AI163" i="389"/>
  <c r="AJ163" i="389" s="1"/>
  <c r="AI166" i="389"/>
  <c r="AJ166" i="389" s="1"/>
  <c r="AI167" i="389"/>
  <c r="AJ167" i="389" s="1"/>
  <c r="AI169" i="389"/>
  <c r="AJ169" i="389" s="1"/>
  <c r="AI170" i="389"/>
  <c r="AJ170" i="389" s="1"/>
  <c r="AI171" i="389"/>
  <c r="AJ171" i="389" s="1"/>
  <c r="AI172" i="389"/>
  <c r="AJ172" i="389" s="1"/>
  <c r="AI177" i="389"/>
  <c r="AJ177" i="389" s="1"/>
  <c r="AI179" i="389"/>
  <c r="AJ179" i="389" s="1"/>
  <c r="AI180" i="389"/>
  <c r="AJ180" i="389" s="1"/>
  <c r="AI184" i="389"/>
  <c r="AJ184" i="389" s="1"/>
  <c r="AI185" i="389"/>
  <c r="AJ185" i="389" s="1"/>
  <c r="AI186" i="389"/>
  <c r="AJ186" i="389" s="1"/>
  <c r="AI189" i="389"/>
  <c r="AJ189" i="389" s="1"/>
  <c r="AI190" i="389"/>
  <c r="AJ190" i="389" s="1"/>
  <c r="AI191" i="389"/>
  <c r="AJ191" i="389" s="1"/>
  <c r="AI195" i="389"/>
  <c r="AJ195" i="389" s="1"/>
  <c r="AI197" i="389"/>
  <c r="AJ197" i="389" s="1"/>
  <c r="AI199" i="389"/>
  <c r="AJ199" i="389" s="1"/>
  <c r="AI201" i="389"/>
  <c r="AJ201" i="389" s="1"/>
  <c r="AI202" i="389"/>
  <c r="AJ202" i="389" s="1"/>
  <c r="AI204" i="389"/>
  <c r="AJ204" i="389" s="1"/>
  <c r="AI206" i="389"/>
  <c r="AJ206" i="389" s="1"/>
  <c r="AI209" i="389"/>
  <c r="AJ209" i="389" s="1"/>
  <c r="AI210" i="389"/>
  <c r="AJ210" i="389" s="1"/>
  <c r="AI212" i="389"/>
  <c r="AJ212" i="389" s="1"/>
  <c r="AI215" i="389"/>
  <c r="AJ215" i="389" s="1"/>
  <c r="AI218" i="389"/>
  <c r="AJ218" i="389" s="1"/>
  <c r="AI221" i="389"/>
  <c r="AJ221" i="389" s="1"/>
  <c r="AI223" i="389"/>
  <c r="AJ223" i="389" s="1"/>
  <c r="AI224" i="389"/>
  <c r="AJ224" i="389" s="1"/>
  <c r="AI225" i="389"/>
  <c r="AJ225" i="389" s="1"/>
  <c r="AI227" i="389"/>
  <c r="AJ227" i="389" s="1"/>
  <c r="AI228" i="389"/>
  <c r="AJ228" i="389" s="1"/>
  <c r="AI229" i="389"/>
  <c r="AJ229" i="389" s="1"/>
  <c r="AI230" i="389"/>
  <c r="AJ230" i="389" s="1"/>
  <c r="AI231" i="389"/>
  <c r="AJ231" i="389" s="1"/>
  <c r="AI232" i="389"/>
  <c r="AJ232" i="389" s="1"/>
  <c r="AI233" i="389"/>
  <c r="AJ233" i="389" s="1"/>
  <c r="AI234" i="389"/>
  <c r="AJ234" i="389" s="1"/>
  <c r="AI235" i="389"/>
  <c r="AJ235" i="389" s="1"/>
  <c r="AI237" i="389"/>
  <c r="AJ237" i="389" s="1"/>
  <c r="AI9" i="389"/>
  <c r="AJ9" i="389" s="1"/>
  <c r="AI10" i="389"/>
  <c r="AJ10" i="389" s="1"/>
  <c r="AI15" i="389"/>
  <c r="AJ15" i="389" s="1"/>
  <c r="AI18" i="389"/>
  <c r="AJ18" i="389" s="1"/>
  <c r="AI20" i="389"/>
  <c r="AJ20" i="389" s="1"/>
  <c r="AI23" i="389"/>
  <c r="AJ23" i="389" s="1"/>
  <c r="AI27" i="389"/>
  <c r="AJ27" i="389" s="1"/>
  <c r="AI40" i="389"/>
  <c r="AJ40" i="389" s="1"/>
  <c r="AI43" i="389"/>
  <c r="AJ43" i="389" s="1"/>
  <c r="AI49" i="389"/>
  <c r="AJ49" i="389" s="1"/>
  <c r="AI50" i="389"/>
  <c r="AJ50" i="389" s="1"/>
  <c r="AI52" i="389"/>
  <c r="AJ52" i="389" s="1"/>
  <c r="AI56" i="389"/>
  <c r="AJ56" i="389" s="1"/>
  <c r="AI57" i="389"/>
  <c r="AJ57" i="389" s="1"/>
  <c r="AI71" i="389"/>
  <c r="AJ71" i="389" s="1"/>
  <c r="AI72" i="389"/>
  <c r="AJ72" i="389" s="1"/>
  <c r="AI73" i="389"/>
  <c r="AJ73" i="389" s="1"/>
  <c r="AI74" i="389"/>
  <c r="AJ74" i="389" s="1"/>
  <c r="AI75" i="389"/>
  <c r="AJ75" i="389" s="1"/>
  <c r="AI84" i="389"/>
  <c r="AJ84" i="389" s="1"/>
  <c r="AI88" i="389"/>
  <c r="AJ88" i="389" s="1"/>
  <c r="AI89" i="389"/>
  <c r="AJ89" i="389" s="1"/>
  <c r="AI95" i="389"/>
  <c r="AJ95" i="389" s="1"/>
  <c r="AI96" i="389"/>
  <c r="AJ96" i="389" s="1"/>
  <c r="AI100" i="389"/>
  <c r="AJ100" i="389" s="1"/>
  <c r="AI101" i="389"/>
  <c r="AJ101" i="389" s="1"/>
  <c r="AI102" i="389"/>
  <c r="AJ102" i="389" s="1"/>
  <c r="AI103" i="389"/>
  <c r="AJ103" i="389" s="1"/>
  <c r="AI109" i="389"/>
  <c r="AJ109" i="389" s="1"/>
  <c r="AI113" i="389"/>
  <c r="AJ113" i="389" s="1"/>
  <c r="AI115" i="389"/>
  <c r="AJ115" i="389" s="1"/>
  <c r="AI117" i="389"/>
  <c r="AJ117" i="389" s="1"/>
  <c r="AI118" i="389"/>
  <c r="AJ118" i="389" s="1"/>
  <c r="AI120" i="389"/>
  <c r="AJ120" i="389" s="1"/>
  <c r="AI127" i="389"/>
  <c r="AJ127" i="389" s="1"/>
  <c r="AI132" i="389"/>
  <c r="AJ132" i="389" s="1"/>
  <c r="AI135" i="389"/>
  <c r="AJ135" i="389" s="1"/>
  <c r="AI140" i="389"/>
  <c r="AJ140" i="389" s="1"/>
  <c r="AI143" i="389"/>
  <c r="AJ143" i="389" s="1"/>
  <c r="AI144" i="389"/>
  <c r="AJ144" i="389" s="1"/>
  <c r="AI153" i="389"/>
  <c r="AJ153" i="389" s="1"/>
  <c r="AI154" i="389"/>
  <c r="AJ154" i="389" s="1"/>
  <c r="AI155" i="389"/>
  <c r="AJ155" i="389" s="1"/>
  <c r="AI160" i="389"/>
  <c r="AJ160" i="389" s="1"/>
  <c r="AI164" i="389"/>
  <c r="AJ164" i="389" s="1"/>
  <c r="AI165" i="389"/>
  <c r="AJ165" i="389" s="1"/>
  <c r="AI168" i="389"/>
  <c r="AJ168" i="389" s="1"/>
  <c r="AI173" i="389"/>
  <c r="AJ173" i="389" s="1"/>
  <c r="AI176" i="389"/>
  <c r="AJ176" i="389" s="1"/>
  <c r="AI183" i="389"/>
  <c r="AJ183" i="389" s="1"/>
  <c r="AI187" i="389"/>
  <c r="AJ187" i="389" s="1"/>
  <c r="AI188" i="389"/>
  <c r="AJ188" i="389" s="1"/>
  <c r="AI192" i="389"/>
  <c r="AJ192" i="389" s="1"/>
  <c r="AI196" i="389"/>
  <c r="AJ196" i="389" s="1"/>
  <c r="AI200" i="389"/>
  <c r="AJ200" i="389" s="1"/>
  <c r="AI203" i="389"/>
  <c r="AJ203" i="389" s="1"/>
  <c r="AI208" i="389"/>
  <c r="AJ208" i="389" s="1"/>
  <c r="AI211" i="389"/>
  <c r="AJ211" i="389" s="1"/>
  <c r="AI213" i="389"/>
  <c r="AJ213" i="389" s="1"/>
  <c r="AI214" i="389"/>
  <c r="AJ214" i="389" s="1"/>
  <c r="AI217" i="389"/>
  <c r="AJ217" i="389" s="1"/>
  <c r="AI220" i="389"/>
  <c r="AJ220" i="389" s="1"/>
  <c r="AI222" i="389"/>
  <c r="AJ222" i="389" s="1"/>
  <c r="AI236" i="389"/>
  <c r="AJ236" i="389" s="1"/>
  <c r="AI21" i="389"/>
  <c r="AJ21" i="389" s="1"/>
  <c r="AI22" i="389"/>
  <c r="AJ22" i="389" s="1"/>
  <c r="AI35" i="389"/>
  <c r="AJ35" i="389" s="1"/>
  <c r="AI39" i="389"/>
  <c r="AJ39" i="389" s="1"/>
  <c r="AI46" i="389"/>
  <c r="AJ46" i="389" s="1"/>
  <c r="AI47" i="389"/>
  <c r="AJ47" i="389" s="1"/>
  <c r="AI51" i="389"/>
  <c r="AJ51" i="389" s="1"/>
  <c r="AI53" i="389"/>
  <c r="AJ53" i="389" s="1"/>
  <c r="AI54" i="389"/>
  <c r="AJ54" i="389" s="1"/>
  <c r="AI55" i="389"/>
  <c r="AJ55" i="389" s="1"/>
  <c r="AI59" i="389"/>
  <c r="AJ59" i="389" s="1"/>
  <c r="AI90" i="389"/>
  <c r="AJ90" i="389" s="1"/>
  <c r="AI92" i="389"/>
  <c r="AJ92" i="389" s="1"/>
  <c r="AI97" i="389"/>
  <c r="AJ97" i="389" s="1"/>
  <c r="AI112" i="389"/>
  <c r="AJ112" i="389" s="1"/>
  <c r="AI125" i="389"/>
  <c r="AJ125" i="389" s="1"/>
  <c r="AI131" i="389"/>
  <c r="AJ131" i="389" s="1"/>
  <c r="AI136" i="389"/>
  <c r="AJ136" i="389" s="1"/>
  <c r="AI137" i="389"/>
  <c r="AJ137" i="389" s="1"/>
  <c r="AI146" i="389"/>
  <c r="AJ146" i="389" s="1"/>
  <c r="AI150" i="389"/>
  <c r="AJ150" i="389" s="1"/>
  <c r="AI152" i="389"/>
  <c r="AJ152" i="389" s="1"/>
  <c r="AI162" i="389"/>
  <c r="AJ162" i="389" s="1"/>
  <c r="AI174" i="389"/>
  <c r="AJ174" i="389" s="1"/>
  <c r="AI175" i="389"/>
  <c r="AJ175" i="389" s="1"/>
  <c r="AI178" i="389"/>
  <c r="AJ178" i="389" s="1"/>
  <c r="AI193" i="389"/>
  <c r="AJ193" i="389" s="1"/>
  <c r="AI198" i="389"/>
  <c r="AJ198" i="389" s="1"/>
  <c r="AI216" i="389"/>
  <c r="AJ216" i="389" s="1"/>
  <c r="AI219" i="389"/>
  <c r="AJ219" i="389" s="1"/>
  <c r="AI226" i="389"/>
  <c r="AJ226" i="389" s="1"/>
  <c r="AI3" i="389"/>
  <c r="AJ3" i="389" s="1"/>
  <c r="AI4" i="389"/>
  <c r="AJ4" i="389" s="1"/>
  <c r="AI12" i="389"/>
  <c r="AJ12" i="389" s="1"/>
  <c r="AI34" i="389"/>
  <c r="AJ34" i="389" s="1"/>
  <c r="AI76" i="389"/>
  <c r="AJ76" i="389" s="1"/>
  <c r="AI94" i="389"/>
  <c r="AJ94" i="389" s="1"/>
  <c r="AI106" i="389"/>
  <c r="AJ106" i="389" s="1"/>
  <c r="AI108" i="389"/>
  <c r="AJ108" i="389" s="1"/>
  <c r="AI116" i="389"/>
  <c r="AJ116" i="389" s="1"/>
  <c r="AI124" i="389"/>
  <c r="AJ124" i="389" s="1"/>
  <c r="AI130" i="389"/>
  <c r="AJ130" i="389" s="1"/>
  <c r="AI145" i="389"/>
  <c r="AJ145" i="389" s="1"/>
  <c r="AI157" i="389"/>
  <c r="AJ157" i="389" s="1"/>
  <c r="AI159" i="389"/>
  <c r="AJ159" i="389" s="1"/>
  <c r="AI181" i="389"/>
  <c r="AJ181" i="389" s="1"/>
  <c r="AI182" i="389"/>
  <c r="AJ182" i="389" s="1"/>
  <c r="AI194" i="389"/>
  <c r="AJ194" i="389" s="1"/>
  <c r="AI205" i="389"/>
  <c r="AJ205" i="389" s="1"/>
  <c r="AI207" i="389"/>
  <c r="AJ207" i="389" s="1"/>
  <c r="AD90" i="368"/>
  <c r="AM54" i="380"/>
  <c r="AM127" i="380"/>
  <c r="AM149" i="380"/>
  <c r="AM271" i="380"/>
  <c r="AI25" i="389"/>
  <c r="AJ25" i="389" s="1"/>
  <c r="AD12" i="368"/>
  <c r="AD14" i="368"/>
  <c r="AD20" i="368"/>
  <c r="AD22" i="368"/>
  <c r="AD23" i="368"/>
  <c r="AD24" i="368"/>
  <c r="AD25" i="368"/>
  <c r="AD27" i="368"/>
  <c r="AD28" i="368"/>
  <c r="AD29" i="368"/>
  <c r="AD31" i="368"/>
  <c r="AD32" i="368"/>
  <c r="AD34" i="368"/>
  <c r="AD36" i="368"/>
  <c r="AD38" i="368"/>
  <c r="AD39" i="368"/>
  <c r="AD41" i="368"/>
  <c r="AD42" i="368"/>
  <c r="AD45" i="368"/>
  <c r="AD46" i="368"/>
  <c r="AD47" i="368"/>
  <c r="AD49" i="368"/>
  <c r="AD51" i="368"/>
  <c r="AD52" i="368"/>
  <c r="AD53" i="368"/>
  <c r="AD54" i="368"/>
  <c r="AD58" i="368"/>
  <c r="AD64" i="368"/>
  <c r="AD65" i="368"/>
  <c r="AD69" i="368"/>
  <c r="AD72" i="368"/>
  <c r="AD74" i="368"/>
  <c r="AD75" i="368"/>
  <c r="AD76" i="368"/>
  <c r="AD77" i="368"/>
  <c r="AD78" i="368"/>
  <c r="AD79" i="368"/>
  <c r="AD80" i="368"/>
  <c r="AD81" i="368"/>
  <c r="AD82" i="368"/>
  <c r="AD83" i="368"/>
  <c r="AD84" i="368"/>
  <c r="AD86" i="368"/>
  <c r="AD87" i="368"/>
  <c r="AD88" i="368"/>
  <c r="AD89" i="368"/>
  <c r="AD93" i="368"/>
  <c r="AD95" i="368"/>
  <c r="AD96" i="368"/>
  <c r="AD97" i="368"/>
  <c r="AD99" i="368"/>
  <c r="AD100" i="368"/>
  <c r="AD101" i="368"/>
  <c r="AD102" i="368"/>
  <c r="AD106" i="368"/>
  <c r="AD108" i="368"/>
  <c r="AD110" i="368"/>
  <c r="AD111" i="368"/>
  <c r="AD112" i="368"/>
  <c r="AD113" i="368"/>
  <c r="AD114" i="368"/>
  <c r="AD116" i="368"/>
  <c r="AD117" i="368"/>
  <c r="AD118" i="368"/>
  <c r="AD121" i="368"/>
  <c r="AD122" i="368"/>
  <c r="AD123" i="368"/>
  <c r="AD124" i="368"/>
  <c r="AD126" i="368"/>
  <c r="AD127" i="368"/>
  <c r="AD128" i="368"/>
  <c r="AD131" i="368"/>
  <c r="AD132" i="368"/>
  <c r="AM3" i="380"/>
  <c r="AM5" i="380"/>
  <c r="AM8" i="380"/>
  <c r="AM9" i="380"/>
  <c r="AM10" i="380"/>
  <c r="AM11" i="380"/>
  <c r="AM12" i="380"/>
  <c r="AM15" i="380"/>
  <c r="AM16" i="380"/>
  <c r="AM19" i="380"/>
  <c r="AM20" i="380"/>
  <c r="AM21" i="380"/>
  <c r="AM22" i="380"/>
  <c r="AM23" i="380"/>
  <c r="AM28" i="380"/>
  <c r="AM29" i="380"/>
  <c r="AM32" i="380"/>
  <c r="AM35" i="380"/>
  <c r="AM41" i="380"/>
  <c r="AM42" i="380"/>
  <c r="AM43" i="380"/>
  <c r="AM45" i="380"/>
  <c r="AM46" i="380"/>
  <c r="AM48" i="380"/>
  <c r="AM50" i="380"/>
  <c r="AM51" i="380"/>
  <c r="AM55" i="380"/>
  <c r="AM56" i="380"/>
  <c r="AM57" i="380"/>
  <c r="AM59" i="380"/>
  <c r="AM61" i="380"/>
  <c r="AM64" i="380"/>
  <c r="AM69" i="380"/>
  <c r="AM70" i="380"/>
  <c r="AM75" i="380"/>
  <c r="AM77" i="380"/>
  <c r="AM78" i="380"/>
  <c r="AM79" i="380"/>
  <c r="AM82" i="380"/>
  <c r="AM83" i="380"/>
  <c r="AM86" i="380"/>
  <c r="AM90" i="380"/>
  <c r="AM91" i="380"/>
  <c r="AM92" i="380"/>
  <c r="AM93" i="380"/>
  <c r="AM94" i="380"/>
  <c r="AM97" i="380"/>
  <c r="AM99" i="380"/>
  <c r="AM101" i="380"/>
  <c r="AM102" i="380"/>
  <c r="AM103" i="380"/>
  <c r="AM104" i="380"/>
  <c r="AM106" i="380"/>
  <c r="AM110" i="380"/>
  <c r="AM111" i="380"/>
  <c r="AM112" i="380"/>
  <c r="AM115" i="380"/>
  <c r="AM116" i="380"/>
  <c r="AM118" i="380"/>
  <c r="AM119" i="380"/>
  <c r="AM122" i="380"/>
  <c r="AM125" i="380"/>
  <c r="AM130" i="380"/>
  <c r="AM131" i="380"/>
  <c r="AM132" i="380"/>
  <c r="AM133" i="380"/>
  <c r="AM134" i="380"/>
  <c r="AM136" i="380"/>
  <c r="AM137" i="380"/>
  <c r="AM139" i="380"/>
  <c r="AM140" i="380"/>
  <c r="AM142" i="380"/>
  <c r="AM144" i="380"/>
  <c r="AM146" i="380"/>
  <c r="AM147" i="380"/>
  <c r="AM151" i="380"/>
  <c r="AM152" i="380"/>
  <c r="AM154" i="380"/>
  <c r="AM156" i="380"/>
  <c r="AM158" i="380"/>
  <c r="AM163" i="380"/>
  <c r="AM164" i="380"/>
  <c r="AM166" i="380"/>
  <c r="AM168" i="380"/>
  <c r="AM169" i="380"/>
  <c r="AM170" i="380"/>
  <c r="AM171" i="380"/>
  <c r="AM172" i="380"/>
  <c r="AM175" i="380"/>
  <c r="AM178" i="380"/>
  <c r="AM181" i="380"/>
  <c r="AM182" i="380"/>
  <c r="AM183" i="380"/>
  <c r="AM185" i="380"/>
  <c r="AM186" i="380"/>
  <c r="AM189" i="380"/>
  <c r="AM192" i="380"/>
  <c r="AM196" i="380"/>
  <c r="AM199" i="380"/>
  <c r="AM203" i="380"/>
  <c r="AM206" i="380"/>
  <c r="AM207" i="380"/>
  <c r="AM208" i="380"/>
  <c r="AM212" i="380"/>
  <c r="AM213" i="380"/>
  <c r="AM214" i="380"/>
  <c r="AM219" i="380"/>
  <c r="AM222" i="380"/>
  <c r="AM223" i="380"/>
  <c r="AM224" i="380"/>
  <c r="AM225" i="380"/>
  <c r="AM227" i="380"/>
  <c r="AM228" i="380"/>
  <c r="AM229" i="380"/>
  <c r="AM230" i="380"/>
  <c r="AM232" i="380"/>
  <c r="AM233" i="380"/>
  <c r="AM234" i="380"/>
  <c r="AM235" i="380"/>
  <c r="AM236" i="380"/>
  <c r="AM238" i="380"/>
  <c r="AM250" i="380"/>
  <c r="AM254" i="380"/>
  <c r="AM255" i="380"/>
  <c r="AM256" i="380"/>
  <c r="AM257" i="380"/>
  <c r="AM261" i="380"/>
  <c r="AM265" i="380"/>
  <c r="AM267" i="380"/>
  <c r="AM268" i="380"/>
  <c r="AM270" i="380"/>
  <c r="AM273" i="380"/>
  <c r="AM274" i="380"/>
  <c r="AM275" i="380"/>
  <c r="AM277" i="380"/>
  <c r="AM278" i="380"/>
  <c r="AM281" i="380"/>
  <c r="AM282" i="380"/>
  <c r="AM283" i="380"/>
  <c r="AM285" i="380"/>
  <c r="AM286" i="380"/>
  <c r="AM288" i="380"/>
  <c r="AM289" i="380"/>
  <c r="AM295" i="380"/>
  <c r="AM296" i="380"/>
  <c r="AM298" i="380"/>
  <c r="AM302" i="380"/>
  <c r="AM303" i="380"/>
  <c r="AM304" i="380"/>
  <c r="AM305" i="380"/>
  <c r="AM307" i="380"/>
  <c r="AD3" i="368"/>
  <c r="AD5" i="368"/>
  <c r="AD7" i="368"/>
  <c r="AD8" i="368"/>
  <c r="AD9" i="368"/>
  <c r="AD10" i="368"/>
  <c r="AD11" i="368"/>
  <c r="AD13" i="368"/>
  <c r="AD16" i="368"/>
  <c r="AD17" i="368"/>
  <c r="AD18" i="368"/>
  <c r="AD19" i="368"/>
  <c r="AD21" i="368"/>
  <c r="AD33" i="368"/>
  <c r="AD48" i="368"/>
  <c r="AD50" i="368"/>
  <c r="AD59" i="368"/>
  <c r="AD62" i="368"/>
  <c r="AD63" i="368"/>
  <c r="AD66" i="368"/>
  <c r="AD67" i="368"/>
  <c r="AD68" i="368"/>
  <c r="AD70" i="368"/>
  <c r="AD71" i="368"/>
  <c r="AD73" i="368"/>
  <c r="AD92" i="368"/>
  <c r="AD94" i="368"/>
  <c r="AD98" i="368"/>
  <c r="AD103" i="368"/>
  <c r="AD119" i="368"/>
  <c r="AD120" i="368"/>
  <c r="AD130" i="368"/>
  <c r="AD133" i="368"/>
  <c r="AM7" i="380"/>
  <c r="AM27" i="380"/>
  <c r="AM31" i="380"/>
  <c r="AM34" i="380"/>
  <c r="AM37" i="380"/>
  <c r="AM38" i="380"/>
  <c r="AM44" i="380"/>
  <c r="AM47" i="380"/>
  <c r="AM49" i="380"/>
  <c r="AM52" i="380"/>
  <c r="AM53" i="380"/>
  <c r="AM58" i="380"/>
  <c r="AM60" i="380"/>
  <c r="AM62" i="380"/>
  <c r="AM63" i="380"/>
  <c r="AM65" i="380"/>
  <c r="AM67" i="380"/>
  <c r="AM71" i="380"/>
  <c r="AM72" i="380"/>
  <c r="AM74" i="380"/>
  <c r="AM76" i="380"/>
  <c r="AM80" i="380"/>
  <c r="AM81" i="380"/>
  <c r="AM85" i="380"/>
  <c r="AM89" i="380"/>
  <c r="AM100" i="380"/>
  <c r="AM105" i="380"/>
  <c r="AM108" i="380"/>
  <c r="AM109" i="380"/>
  <c r="AM120" i="380"/>
  <c r="AM124" i="380"/>
  <c r="AM128" i="380"/>
  <c r="AM129" i="380"/>
  <c r="AM138" i="380"/>
  <c r="AM141" i="380"/>
  <c r="AM153" i="380"/>
  <c r="AM155" i="380"/>
  <c r="AM157" i="380"/>
  <c r="AM160" i="380"/>
  <c r="AM161" i="380"/>
  <c r="AM162" i="380"/>
  <c r="AM167" i="380"/>
  <c r="AM177" i="380"/>
  <c r="AM184" i="380"/>
  <c r="AM188" i="380"/>
  <c r="AM190" i="380"/>
  <c r="AM201" i="380"/>
  <c r="AM202" i="380"/>
  <c r="AM209" i="380"/>
  <c r="AM211" i="380"/>
  <c r="AM215" i="380"/>
  <c r="AM217" i="380"/>
  <c r="AM218" i="380"/>
  <c r="AM220" i="380"/>
  <c r="AM231" i="380"/>
  <c r="AM240" i="380"/>
  <c r="AM241" i="380"/>
  <c r="AM242" i="380"/>
  <c r="AM243" i="380"/>
  <c r="AM244" i="380"/>
  <c r="AM246" i="380"/>
  <c r="AM248" i="380"/>
  <c r="AM249" i="380"/>
  <c r="AM251" i="380"/>
  <c r="AM252" i="380"/>
  <c r="AM259" i="380"/>
  <c r="AM263" i="380"/>
  <c r="AM264" i="380"/>
  <c r="AM276" i="380"/>
  <c r="AM279" i="380"/>
  <c r="AM287" i="380"/>
  <c r="AM292" i="380"/>
  <c r="AM294" i="380"/>
  <c r="AM297" i="380"/>
  <c r="AM300" i="380"/>
  <c r="AM306" i="380"/>
  <c r="AM309" i="380"/>
  <c r="AD6" i="368"/>
  <c r="AD15" i="368"/>
  <c r="AD26" i="368"/>
  <c r="AD35" i="368"/>
  <c r="AD37" i="368"/>
  <c r="AD56" i="368"/>
  <c r="AD61" i="368"/>
  <c r="AD85" i="368"/>
  <c r="AD91" i="368"/>
  <c r="AD105" i="368"/>
  <c r="AD109" i="368"/>
  <c r="AD129" i="368"/>
  <c r="AM4" i="380"/>
  <c r="AM24" i="380"/>
  <c r="AM25" i="380"/>
  <c r="AM26" i="380"/>
  <c r="AM66" i="380"/>
  <c r="AM73" i="380"/>
  <c r="AM87" i="380"/>
  <c r="AM96" i="380"/>
  <c r="AM98" i="380"/>
  <c r="AM107" i="380"/>
  <c r="AM117" i="380"/>
  <c r="AM126" i="380"/>
  <c r="AM135" i="380"/>
  <c r="AM176" i="380"/>
  <c r="AM198" i="380"/>
  <c r="AM200" i="380"/>
  <c r="AM204" i="380"/>
  <c r="AM216" i="380"/>
  <c r="AM221" i="380"/>
  <c r="AM239" i="380"/>
  <c r="AM253" i="380"/>
  <c r="AM258" i="380"/>
  <c r="AM272" i="380"/>
  <c r="AM284" i="380"/>
  <c r="AM290" i="380"/>
  <c r="AM308" i="380"/>
  <c r="AD60" i="368"/>
  <c r="AD115" i="368"/>
  <c r="AD125" i="368"/>
  <c r="AM14" i="380"/>
  <c r="AM114" i="380"/>
  <c r="AM121" i="380"/>
  <c r="AM299" i="380"/>
  <c r="AE12" i="368"/>
  <c r="AE14" i="368"/>
  <c r="AE20" i="368"/>
  <c r="AE22" i="368"/>
  <c r="AE23" i="368"/>
  <c r="AE24" i="368"/>
  <c r="AE25" i="368"/>
  <c r="AE27" i="368"/>
  <c r="AE28" i="368"/>
  <c r="AE29" i="368"/>
  <c r="AE31" i="368"/>
  <c r="AE32" i="368"/>
  <c r="AE34" i="368"/>
  <c r="AE36" i="368"/>
  <c r="AE38" i="368"/>
  <c r="AE39" i="368"/>
  <c r="AE41" i="368"/>
  <c r="AE42" i="368"/>
  <c r="AE45" i="368"/>
  <c r="AE46" i="368"/>
  <c r="AE47" i="368"/>
  <c r="AE49" i="368"/>
  <c r="AE51" i="368"/>
  <c r="AE52" i="368"/>
  <c r="AE53" i="368"/>
  <c r="AE54" i="368"/>
  <c r="AE58" i="368"/>
  <c r="AE64" i="368"/>
  <c r="AE65" i="368"/>
  <c r="AE69" i="368"/>
  <c r="AE72" i="368"/>
  <c r="AE74" i="368"/>
  <c r="AE75" i="368"/>
  <c r="AE76" i="368"/>
  <c r="AE77" i="368"/>
  <c r="AE78" i="368"/>
  <c r="AE79" i="368"/>
  <c r="AE80" i="368"/>
  <c r="AE81" i="368"/>
  <c r="AE82" i="368"/>
  <c r="AE83" i="368"/>
  <c r="AE84" i="368"/>
  <c r="AE86" i="368"/>
  <c r="AE87" i="368"/>
  <c r="AE88" i="368"/>
  <c r="AE89" i="368"/>
  <c r="AE93" i="368"/>
  <c r="AE95" i="368"/>
  <c r="AE96" i="368"/>
  <c r="AE97" i="368"/>
  <c r="AE99" i="368"/>
  <c r="AE100" i="368"/>
  <c r="AE101" i="368"/>
  <c r="AF101" i="368" s="1"/>
  <c r="AE102" i="368"/>
  <c r="AE106" i="368"/>
  <c r="AE108" i="368"/>
  <c r="AE110" i="368"/>
  <c r="AE111" i="368"/>
  <c r="AE112" i="368"/>
  <c r="AE113" i="368"/>
  <c r="AE114" i="368"/>
  <c r="AE116" i="368"/>
  <c r="AE117" i="368"/>
  <c r="AE118" i="368"/>
  <c r="AE121" i="368"/>
  <c r="AE122" i="368"/>
  <c r="AE123" i="368"/>
  <c r="AE124" i="368"/>
  <c r="AE126" i="368"/>
  <c r="AE127" i="368"/>
  <c r="AE128" i="368"/>
  <c r="AE131" i="368"/>
  <c r="AE132" i="368"/>
  <c r="AN3" i="380"/>
  <c r="AN5" i="380"/>
  <c r="AN8" i="380"/>
  <c r="AN9" i="380"/>
  <c r="AN10" i="380"/>
  <c r="AN11" i="380"/>
  <c r="AN12" i="380"/>
  <c r="AN15" i="380"/>
  <c r="AN16" i="380"/>
  <c r="AN19" i="380"/>
  <c r="AN20" i="380"/>
  <c r="AN21" i="380"/>
  <c r="AN22" i="380"/>
  <c r="AN23" i="380"/>
  <c r="AN28" i="380"/>
  <c r="AN29" i="380"/>
  <c r="AN32" i="380"/>
  <c r="AO32" i="380" s="1"/>
  <c r="AN35" i="380"/>
  <c r="AN41" i="380"/>
  <c r="AN42" i="380"/>
  <c r="AN43" i="380"/>
  <c r="AN45" i="380"/>
  <c r="AO45" i="380" s="1"/>
  <c r="AN46" i="380"/>
  <c r="AN48" i="380"/>
  <c r="AN50" i="380"/>
  <c r="AN51" i="380"/>
  <c r="AN55" i="380"/>
  <c r="AN56" i="380"/>
  <c r="AN57" i="380"/>
  <c r="AN59" i="380"/>
  <c r="AN61" i="380"/>
  <c r="AN64" i="380"/>
  <c r="AN69" i="380"/>
  <c r="AO69" i="380" s="1"/>
  <c r="AN70" i="380"/>
  <c r="AN75" i="380"/>
  <c r="AN77" i="380"/>
  <c r="AN78" i="380"/>
  <c r="AO78" i="380" s="1"/>
  <c r="AN79" i="380"/>
  <c r="AN82" i="380"/>
  <c r="AN83" i="380"/>
  <c r="AN86" i="380"/>
  <c r="AN90" i="380"/>
  <c r="AO90" i="380" s="1"/>
  <c r="AN91" i="380"/>
  <c r="AN92" i="380"/>
  <c r="AN93" i="380"/>
  <c r="AN94" i="380"/>
  <c r="AN97" i="380"/>
  <c r="AN99" i="380"/>
  <c r="AN101" i="380"/>
  <c r="AO101" i="380" s="1"/>
  <c r="AN102" i="380"/>
  <c r="AN103" i="380"/>
  <c r="AN104" i="380"/>
  <c r="AN106" i="380"/>
  <c r="AN110" i="380"/>
  <c r="AO110" i="380" s="1"/>
  <c r="AN111" i="380"/>
  <c r="AN112" i="380"/>
  <c r="AN115" i="380"/>
  <c r="AN116" i="380"/>
  <c r="AN118" i="380"/>
  <c r="AN119" i="380"/>
  <c r="AN122" i="380"/>
  <c r="AN125" i="380"/>
  <c r="AN130" i="380"/>
  <c r="AN131" i="380"/>
  <c r="AN132" i="380"/>
  <c r="AO132" i="380" s="1"/>
  <c r="AN133" i="380"/>
  <c r="AN134" i="380"/>
  <c r="AN136" i="380"/>
  <c r="AN137" i="380"/>
  <c r="AN139" i="380"/>
  <c r="AN140" i="380"/>
  <c r="AN142" i="380"/>
  <c r="AN144" i="380"/>
  <c r="AN146" i="380"/>
  <c r="AN147" i="380"/>
  <c r="AN151" i="380"/>
  <c r="AN152" i="380"/>
  <c r="AN154" i="380"/>
  <c r="AN156" i="380"/>
  <c r="AN158" i="380"/>
  <c r="AN163" i="380"/>
  <c r="AN164" i="380"/>
  <c r="AN166" i="380"/>
  <c r="AO166" i="380" s="1"/>
  <c r="AN168" i="380"/>
  <c r="AN169" i="380"/>
  <c r="AN170" i="380"/>
  <c r="AN171" i="380"/>
  <c r="AN172" i="380"/>
  <c r="AN175" i="380"/>
  <c r="AN178" i="380"/>
  <c r="AN181" i="380"/>
  <c r="AN182" i="380"/>
  <c r="AN183" i="380"/>
  <c r="AN185" i="380"/>
  <c r="AN186" i="380"/>
  <c r="AN189" i="380"/>
  <c r="AN192" i="380"/>
  <c r="AN196" i="380"/>
  <c r="AN199" i="380"/>
  <c r="AN203" i="380"/>
  <c r="AN206" i="380"/>
  <c r="AN207" i="380"/>
  <c r="AN208" i="380"/>
  <c r="AN212" i="380"/>
  <c r="AO212" i="380" s="1"/>
  <c r="AN213" i="380"/>
  <c r="AN214" i="380"/>
  <c r="AN219" i="380"/>
  <c r="AN222" i="380"/>
  <c r="AO222" i="380" s="1"/>
  <c r="AN223" i="380"/>
  <c r="AN224" i="380"/>
  <c r="AO224" i="380" s="1"/>
  <c r="AN225" i="380"/>
  <c r="AO225" i="380" s="1"/>
  <c r="AN227" i="380"/>
  <c r="AN228" i="380"/>
  <c r="AN229" i="380"/>
  <c r="AN230" i="380"/>
  <c r="AN232" i="380"/>
  <c r="AN233" i="380"/>
  <c r="AN234" i="380"/>
  <c r="AN235" i="380"/>
  <c r="AN236" i="380"/>
  <c r="AN238" i="380"/>
  <c r="AO238" i="380" s="1"/>
  <c r="AN250" i="380"/>
  <c r="AO250" i="380" s="1"/>
  <c r="AN254" i="380"/>
  <c r="AN255" i="380"/>
  <c r="AN256" i="380"/>
  <c r="AN257" i="380"/>
  <c r="AN261" i="380"/>
  <c r="AN265" i="380"/>
  <c r="AN267" i="380"/>
  <c r="AN268" i="380"/>
  <c r="AN270" i="380"/>
  <c r="AN273" i="380"/>
  <c r="AN274" i="380"/>
  <c r="AN275" i="380"/>
  <c r="AN277" i="380"/>
  <c r="AN278" i="380"/>
  <c r="AN281" i="380"/>
  <c r="AN282" i="380"/>
  <c r="AN283" i="380"/>
  <c r="AN285" i="380"/>
  <c r="AO285" i="380" s="1"/>
  <c r="AN286" i="380"/>
  <c r="AO286" i="380" s="1"/>
  <c r="AN288" i="380"/>
  <c r="AN289" i="380"/>
  <c r="AN295" i="380"/>
  <c r="AN296" i="380"/>
  <c r="AN298" i="380"/>
  <c r="AN302" i="380"/>
  <c r="AN303" i="380"/>
  <c r="AN304" i="380"/>
  <c r="AN305" i="380"/>
  <c r="AN307" i="380"/>
  <c r="AJ58" i="377"/>
  <c r="AJ62" i="377"/>
  <c r="AJ63" i="377"/>
  <c r="AJ85" i="377"/>
  <c r="AJ233" i="377"/>
  <c r="AL46" i="376"/>
  <c r="AL66" i="376"/>
  <c r="AL72" i="376"/>
  <c r="AL121" i="376"/>
  <c r="AL132" i="376"/>
  <c r="AL287" i="376"/>
  <c r="AL339" i="376"/>
  <c r="AL354" i="376"/>
  <c r="AL491" i="376"/>
  <c r="AL597" i="376"/>
  <c r="AL612" i="376"/>
  <c r="AL628" i="376"/>
  <c r="AL635" i="376"/>
  <c r="AL636" i="376"/>
  <c r="AL670" i="376"/>
  <c r="AL692" i="376"/>
  <c r="AL780" i="376"/>
  <c r="AL787" i="376"/>
  <c r="AL788" i="376"/>
  <c r="AL835" i="376"/>
  <c r="AL928" i="376"/>
  <c r="AL1001" i="376"/>
  <c r="AL1052" i="376"/>
  <c r="AE3" i="368"/>
  <c r="AE5" i="368"/>
  <c r="AE7" i="368"/>
  <c r="AE8" i="368"/>
  <c r="AE9" i="368"/>
  <c r="AF9" i="368" s="1"/>
  <c r="AE10" i="368"/>
  <c r="AE11" i="368"/>
  <c r="AE13" i="368"/>
  <c r="AE16" i="368"/>
  <c r="AE17" i="368"/>
  <c r="AE18" i="368"/>
  <c r="AE19" i="368"/>
  <c r="AE21" i="368"/>
  <c r="AE33" i="368"/>
  <c r="AE48" i="368"/>
  <c r="AE50" i="368"/>
  <c r="AE59" i="368"/>
  <c r="AE62" i="368"/>
  <c r="AE63" i="368"/>
  <c r="AE66" i="368"/>
  <c r="AE67" i="368"/>
  <c r="AE68" i="368"/>
  <c r="AE70" i="368"/>
  <c r="AE71" i="368"/>
  <c r="AE73" i="368"/>
  <c r="AE92" i="368"/>
  <c r="AE94" i="368"/>
  <c r="AE98" i="368"/>
  <c r="AE103" i="368"/>
  <c r="AE119" i="368"/>
  <c r="AE120" i="368"/>
  <c r="AE130" i="368"/>
  <c r="AE133" i="368"/>
  <c r="AN7" i="380"/>
  <c r="AN27" i="380"/>
  <c r="AN31" i="380"/>
  <c r="AN34" i="380"/>
  <c r="AN37" i="380"/>
  <c r="AN38" i="380"/>
  <c r="AN44" i="380"/>
  <c r="AN47" i="380"/>
  <c r="AN49" i="380"/>
  <c r="AN52" i="380"/>
  <c r="AN53" i="380"/>
  <c r="AN58" i="380"/>
  <c r="AO58" i="380" s="1"/>
  <c r="AN60" i="380"/>
  <c r="AN62" i="380"/>
  <c r="AN63" i="380"/>
  <c r="AN65" i="380"/>
  <c r="AN67" i="380"/>
  <c r="AN71" i="380"/>
  <c r="AN72" i="380"/>
  <c r="AN74" i="380"/>
  <c r="AN76" i="380"/>
  <c r="AN80" i="380"/>
  <c r="AN81" i="380"/>
  <c r="AN85" i="380"/>
  <c r="AN89" i="380"/>
  <c r="AN100" i="380"/>
  <c r="AO100" i="380" s="1"/>
  <c r="AN105" i="380"/>
  <c r="AN108" i="380"/>
  <c r="AN109" i="380"/>
  <c r="AN120" i="380"/>
  <c r="AN124" i="380"/>
  <c r="AN128" i="380"/>
  <c r="AN129" i="380"/>
  <c r="AN138" i="380"/>
  <c r="AN141" i="380"/>
  <c r="AN153" i="380"/>
  <c r="AN155" i="380"/>
  <c r="AN157" i="380"/>
  <c r="AN160" i="380"/>
  <c r="AN161" i="380"/>
  <c r="AN162" i="380"/>
  <c r="AN167" i="380"/>
  <c r="AN177" i="380"/>
  <c r="AN184" i="380"/>
  <c r="AN188" i="380"/>
  <c r="AN190" i="380"/>
  <c r="AN201" i="380"/>
  <c r="AN202" i="380"/>
  <c r="AO202" i="380" s="1"/>
  <c r="AN209" i="380"/>
  <c r="AO209" i="380" s="1"/>
  <c r="AN211" i="380"/>
  <c r="AN215" i="380"/>
  <c r="AN217" i="380"/>
  <c r="AN218" i="380"/>
  <c r="AN220" i="380"/>
  <c r="AN231" i="380"/>
  <c r="AN240" i="380"/>
  <c r="AN241" i="380"/>
  <c r="AN242" i="380"/>
  <c r="AN243" i="380"/>
  <c r="AN244" i="380"/>
  <c r="AN246" i="380"/>
  <c r="AN248" i="380"/>
  <c r="AN249" i="380"/>
  <c r="AN251" i="380"/>
  <c r="AN252" i="380"/>
  <c r="AN259" i="380"/>
  <c r="AN263" i="380"/>
  <c r="AN264" i="380"/>
  <c r="AN276" i="380"/>
  <c r="AN279" i="380"/>
  <c r="AN287" i="380"/>
  <c r="AN292" i="380"/>
  <c r="AN294" i="380"/>
  <c r="AN297" i="380"/>
  <c r="AN300" i="380"/>
  <c r="AN306" i="380"/>
  <c r="AN309" i="380"/>
  <c r="AJ50" i="377"/>
  <c r="AJ61" i="377"/>
  <c r="AL175" i="376"/>
  <c r="AL350" i="376"/>
  <c r="AL554" i="376"/>
  <c r="AL604" i="376"/>
  <c r="AL691" i="376"/>
  <c r="AL1035" i="376"/>
  <c r="AE6" i="368"/>
  <c r="AE15" i="368"/>
  <c r="AE26" i="368"/>
  <c r="AE35" i="368"/>
  <c r="AE37" i="368"/>
  <c r="AE56" i="368"/>
  <c r="AE61" i="368"/>
  <c r="AE85" i="368"/>
  <c r="AE91" i="368"/>
  <c r="AE105" i="368"/>
  <c r="AE109" i="368"/>
  <c r="AF109" i="368" s="1"/>
  <c r="AE129" i="368"/>
  <c r="AN4" i="380"/>
  <c r="AN24" i="380"/>
  <c r="AN25" i="380"/>
  <c r="AN26" i="380"/>
  <c r="AN66" i="380"/>
  <c r="AN73" i="380"/>
  <c r="AO73" i="380" s="1"/>
  <c r="AN87" i="380"/>
  <c r="AN96" i="380"/>
  <c r="AN98" i="380"/>
  <c r="AN107" i="380"/>
  <c r="AN117" i="380"/>
  <c r="AN126" i="380"/>
  <c r="AN135" i="380"/>
  <c r="AN176" i="380"/>
  <c r="AN198" i="380"/>
  <c r="AN200" i="380"/>
  <c r="AN204" i="380"/>
  <c r="AN216" i="380"/>
  <c r="AN221" i="380"/>
  <c r="AN239" i="380"/>
  <c r="AN253" i="380"/>
  <c r="AN258" i="380"/>
  <c r="AN272" i="380"/>
  <c r="AN284" i="380"/>
  <c r="AN290" i="380"/>
  <c r="AN308" i="380"/>
  <c r="AO308" i="380" s="1"/>
  <c r="AJ64" i="377"/>
  <c r="AJ102" i="377"/>
  <c r="AL161" i="376"/>
  <c r="AL204" i="376"/>
  <c r="AL248" i="376"/>
  <c r="AL382" i="376"/>
  <c r="AL613" i="376"/>
  <c r="AL952" i="376"/>
  <c r="AL1018" i="376"/>
  <c r="AL1023" i="376"/>
  <c r="AL1049" i="376"/>
  <c r="AE60" i="368"/>
  <c r="AE90" i="368"/>
  <c r="AE115" i="368"/>
  <c r="AE125" i="368"/>
  <c r="AN14" i="380"/>
  <c r="AO14" i="380" s="1"/>
  <c r="AN54" i="380"/>
  <c r="AN114" i="380"/>
  <c r="AN121" i="380"/>
  <c r="AN127" i="380"/>
  <c r="AN149" i="380"/>
  <c r="AN271" i="380"/>
  <c r="AN299" i="380"/>
  <c r="AL247" i="376"/>
  <c r="AL344" i="376"/>
  <c r="AL985" i="376"/>
  <c r="AD4" i="368"/>
  <c r="AF4" i="368" s="1"/>
  <c r="AD30" i="368"/>
  <c r="AF30" i="368" s="1"/>
  <c r="AD40" i="368"/>
  <c r="AF40" i="368" s="1"/>
  <c r="AD43" i="368"/>
  <c r="AF43" i="368" s="1"/>
  <c r="AD44" i="368"/>
  <c r="AF44" i="368" s="1"/>
  <c r="AD55" i="368"/>
  <c r="AF55" i="368" s="1"/>
  <c r="AD57" i="368"/>
  <c r="AF57" i="368" s="1"/>
  <c r="AD104" i="368"/>
  <c r="AF104" i="368" s="1"/>
  <c r="AD107" i="368"/>
  <c r="AF107" i="368" s="1"/>
  <c r="AM6" i="380"/>
  <c r="AO6" i="380" s="1"/>
  <c r="AM13" i="380"/>
  <c r="AO13" i="380" s="1"/>
  <c r="AM17" i="380"/>
  <c r="AO17" i="380" s="1"/>
  <c r="AM18" i="380"/>
  <c r="AO18" i="380" s="1"/>
  <c r="AM30" i="380"/>
  <c r="AO30" i="380" s="1"/>
  <c r="AM33" i="380"/>
  <c r="AO33" i="380" s="1"/>
  <c r="AM36" i="380"/>
  <c r="AO36" i="380" s="1"/>
  <c r="AM39" i="380"/>
  <c r="AO39" i="380" s="1"/>
  <c r="AM40" i="380"/>
  <c r="AO40" i="380" s="1"/>
  <c r="AM68" i="380"/>
  <c r="AO68" i="380" s="1"/>
  <c r="AM84" i="380"/>
  <c r="AO84" i="380" s="1"/>
  <c r="AM88" i="380"/>
  <c r="AO88" i="380" s="1"/>
  <c r="AM95" i="380"/>
  <c r="AO95" i="380" s="1"/>
  <c r="AM113" i="380"/>
  <c r="AO113" i="380" s="1"/>
  <c r="AM123" i="380"/>
  <c r="AO123" i="380" s="1"/>
  <c r="AM143" i="380"/>
  <c r="AO143" i="380" s="1"/>
  <c r="AM145" i="380"/>
  <c r="AO145" i="380" s="1"/>
  <c r="AM148" i="380"/>
  <c r="AO148" i="380" s="1"/>
  <c r="AM150" i="380"/>
  <c r="AO150" i="380" s="1"/>
  <c r="AM159" i="380"/>
  <c r="AO159" i="380" s="1"/>
  <c r="AM165" i="380"/>
  <c r="AO165" i="380" s="1"/>
  <c r="AM173" i="380"/>
  <c r="AO173" i="380" s="1"/>
  <c r="AM174" i="380"/>
  <c r="AO174" i="380" s="1"/>
  <c r="AM179" i="380"/>
  <c r="AO179" i="380" s="1"/>
  <c r="AM180" i="380"/>
  <c r="AO180" i="380" s="1"/>
  <c r="AM187" i="380"/>
  <c r="AO187" i="380" s="1"/>
  <c r="AM191" i="380"/>
  <c r="AO191" i="380" s="1"/>
  <c r="AM193" i="380"/>
  <c r="AO193" i="380" s="1"/>
  <c r="AM194" i="380"/>
  <c r="AO194" i="380" s="1"/>
  <c r="AM195" i="380"/>
  <c r="AO195" i="380" s="1"/>
  <c r="AM197" i="380"/>
  <c r="AO197" i="380" s="1"/>
  <c r="AM205" i="380"/>
  <c r="AO205" i="380" s="1"/>
  <c r="AM210" i="380"/>
  <c r="AO210" i="380" s="1"/>
  <c r="AM226" i="380"/>
  <c r="AO226" i="380" s="1"/>
  <c r="AM237" i="380"/>
  <c r="AO237" i="380" s="1"/>
  <c r="AM245" i="380"/>
  <c r="AO245" i="380" s="1"/>
  <c r="AM247" i="380"/>
  <c r="AO247" i="380" s="1"/>
  <c r="AM260" i="380"/>
  <c r="AO260" i="380" s="1"/>
  <c r="AM262" i="380"/>
  <c r="AO262" i="380" s="1"/>
  <c r="AM266" i="380"/>
  <c r="AO266" i="380" s="1"/>
  <c r="AM269" i="380"/>
  <c r="AO269" i="380" s="1"/>
  <c r="AM280" i="380"/>
  <c r="AO280" i="380" s="1"/>
  <c r="AM291" i="380"/>
  <c r="AO291" i="380" s="1"/>
  <c r="AM293" i="380"/>
  <c r="AO293" i="380" s="1"/>
  <c r="AM301" i="380"/>
  <c r="AO301" i="380" s="1"/>
  <c r="AI8" i="374"/>
  <c r="AI10" i="374"/>
  <c r="AI11" i="374"/>
  <c r="AI12" i="374"/>
  <c r="AI14" i="374"/>
  <c r="AI16" i="374"/>
  <c r="AI17" i="374"/>
  <c r="AI20" i="374"/>
  <c r="AI21" i="374"/>
  <c r="AI25" i="374"/>
  <c r="AI26" i="374"/>
  <c r="AI28" i="374"/>
  <c r="AI30" i="374"/>
  <c r="AI31" i="374"/>
  <c r="AI32" i="374"/>
  <c r="AI37" i="374"/>
  <c r="AI40" i="374"/>
  <c r="AI43" i="374"/>
  <c r="AI44" i="374"/>
  <c r="AI46" i="374"/>
  <c r="AI47" i="374"/>
  <c r="AI48" i="374"/>
  <c r="AI49" i="374"/>
  <c r="AI50" i="374"/>
  <c r="AI51" i="374"/>
  <c r="AI52" i="374"/>
  <c r="AI53" i="374"/>
  <c r="AI54" i="374"/>
  <c r="AI55" i="374"/>
  <c r="AI56" i="374"/>
  <c r="AI57" i="374"/>
  <c r="AI58" i="374"/>
  <c r="AI59" i="374"/>
  <c r="AI60" i="374"/>
  <c r="AI63" i="374"/>
  <c r="AI68" i="374"/>
  <c r="AI69" i="374"/>
  <c r="AI70" i="374"/>
  <c r="AI72" i="374"/>
  <c r="AI73" i="374"/>
  <c r="AI74" i="374"/>
  <c r="AI75" i="374"/>
  <c r="AI76" i="374"/>
  <c r="AI77" i="374"/>
  <c r="AI78" i="374"/>
  <c r="AI79" i="374"/>
  <c r="AI80" i="374"/>
  <c r="AI81" i="374"/>
  <c r="AI84" i="374"/>
  <c r="AI92" i="374"/>
  <c r="AI93" i="374"/>
  <c r="AI96" i="374"/>
  <c r="AI98" i="374"/>
  <c r="AI99" i="374"/>
  <c r="AI101" i="374"/>
  <c r="AI104" i="374"/>
  <c r="AI105" i="374"/>
  <c r="AI108" i="374"/>
  <c r="AI109" i="374"/>
  <c r="AI112" i="374"/>
  <c r="AI113" i="374"/>
  <c r="AI114" i="374"/>
  <c r="AI115" i="374"/>
  <c r="AI117" i="374"/>
  <c r="AI128" i="374"/>
  <c r="AI129" i="374"/>
  <c r="AI130" i="374"/>
  <c r="AI135" i="374"/>
  <c r="AI141" i="374"/>
  <c r="AI143" i="374"/>
  <c r="AI146" i="374"/>
  <c r="AI149" i="374"/>
  <c r="AI154" i="374"/>
  <c r="AI155" i="374"/>
  <c r="AI156" i="374"/>
  <c r="AI159" i="374"/>
  <c r="AI160" i="374"/>
  <c r="AI161" i="374"/>
  <c r="AI162" i="374"/>
  <c r="AI164" i="374"/>
  <c r="AI169" i="374"/>
  <c r="AI174" i="374"/>
  <c r="AI176" i="374"/>
  <c r="AI177" i="374"/>
  <c r="AI178" i="374"/>
  <c r="AI179" i="374"/>
  <c r="AI180" i="374"/>
  <c r="AI181" i="374"/>
  <c r="AI184" i="374"/>
  <c r="AI187" i="374"/>
  <c r="AI188" i="374"/>
  <c r="AI190" i="374"/>
  <c r="AI192" i="374"/>
  <c r="AI193" i="374"/>
  <c r="AI194" i="374"/>
  <c r="AI198" i="374"/>
  <c r="AI199" i="374"/>
  <c r="AI200" i="374"/>
  <c r="AI201" i="374"/>
  <c r="AI209" i="374"/>
  <c r="AI211" i="374"/>
  <c r="AI212" i="374"/>
  <c r="AI213" i="374"/>
  <c r="AI219" i="374"/>
  <c r="AI222" i="374"/>
  <c r="AI223" i="374"/>
  <c r="AI224" i="374"/>
  <c r="AI225" i="374"/>
  <c r="AI227" i="374"/>
  <c r="AI229" i="374"/>
  <c r="AI230" i="374"/>
  <c r="AI231" i="374"/>
  <c r="AI233" i="374"/>
  <c r="AI234" i="374"/>
  <c r="AI235" i="374"/>
  <c r="AI237" i="374"/>
  <c r="AI240" i="374"/>
  <c r="AI241" i="374"/>
  <c r="AI242" i="374"/>
  <c r="AI243" i="374"/>
  <c r="AI244" i="374"/>
  <c r="AI245" i="374"/>
  <c r="AI246" i="374"/>
  <c r="AI249" i="374"/>
  <c r="AI253" i="374"/>
  <c r="AI254" i="374"/>
  <c r="AI255" i="374"/>
  <c r="AI258" i="374"/>
  <c r="AI260" i="374"/>
  <c r="AI262" i="374"/>
  <c r="AI263" i="374"/>
  <c r="AI264" i="374"/>
  <c r="AI265" i="374"/>
  <c r="AI266" i="374"/>
  <c r="AI269" i="374"/>
  <c r="AI270" i="374"/>
  <c r="AI271" i="374"/>
  <c r="AI272" i="374"/>
  <c r="AI273" i="374"/>
  <c r="AI277" i="374"/>
  <c r="AI278" i="374"/>
  <c r="AI279" i="374"/>
  <c r="AI284" i="374"/>
  <c r="AI288" i="374"/>
  <c r="AI289" i="374"/>
  <c r="AI290" i="374"/>
  <c r="AI292" i="374"/>
  <c r="AI293" i="374"/>
  <c r="AI296" i="374"/>
  <c r="AI298" i="374"/>
  <c r="AI299" i="374"/>
  <c r="AI302" i="374"/>
  <c r="AI304" i="374"/>
  <c r="AI305" i="374"/>
  <c r="AI306" i="374"/>
  <c r="AI307" i="374"/>
  <c r="AI310" i="374"/>
  <c r="AI312" i="374"/>
  <c r="AI313" i="374"/>
  <c r="AI314" i="374"/>
  <c r="AI315" i="374"/>
  <c r="AI317" i="374"/>
  <c r="AI318" i="374"/>
  <c r="AI335" i="374"/>
  <c r="AI336" i="374"/>
  <c r="AI337" i="374"/>
  <c r="AI340" i="374"/>
  <c r="AI342" i="374"/>
  <c r="AI343" i="374"/>
  <c r="AI344" i="374"/>
  <c r="AI345" i="374"/>
  <c r="AI347" i="374"/>
  <c r="AI348" i="374"/>
  <c r="AI349" i="374"/>
  <c r="AI350" i="374"/>
  <c r="AI357" i="374"/>
  <c r="AI358" i="374"/>
  <c r="AI361" i="374"/>
  <c r="AI362" i="374"/>
  <c r="AI365" i="374"/>
  <c r="AI366" i="374"/>
  <c r="AI370" i="374"/>
  <c r="AI371" i="374"/>
  <c r="AI373" i="374"/>
  <c r="AI377" i="374"/>
  <c r="AI378" i="374"/>
  <c r="AI379" i="374"/>
  <c r="AI380" i="374"/>
  <c r="AI381" i="374"/>
  <c r="AI382" i="374"/>
  <c r="AI385" i="374"/>
  <c r="AI387" i="374"/>
  <c r="AI388" i="374"/>
  <c r="AI389" i="374"/>
  <c r="AI395" i="374"/>
  <c r="AI396" i="374"/>
  <c r="AI399" i="374"/>
  <c r="AI401" i="374"/>
  <c r="AI403" i="374"/>
  <c r="AI405" i="374"/>
  <c r="AI413" i="374"/>
  <c r="AI414" i="374"/>
  <c r="AI415" i="374"/>
  <c r="AI418" i="374"/>
  <c r="AI421" i="374"/>
  <c r="AI422" i="374"/>
  <c r="AI423" i="374"/>
  <c r="AI428" i="374"/>
  <c r="AI429" i="374"/>
  <c r="AI431" i="374"/>
  <c r="AI433" i="374"/>
  <c r="AI434" i="374"/>
  <c r="AI437" i="374"/>
  <c r="AI438" i="374"/>
  <c r="AI439" i="374"/>
  <c r="AI443" i="374"/>
  <c r="AI445" i="374"/>
  <c r="AI447" i="374"/>
  <c r="AI448" i="374"/>
  <c r="AI449" i="374"/>
  <c r="AI450" i="374"/>
  <c r="AI451" i="374"/>
  <c r="AI452" i="374"/>
  <c r="AI453" i="374"/>
  <c r="AI460" i="374"/>
  <c r="AI462" i="374"/>
  <c r="AI464" i="374"/>
  <c r="AI466" i="374"/>
  <c r="AI467" i="374"/>
  <c r="AI470" i="374"/>
  <c r="AI471" i="374"/>
  <c r="AI473" i="374"/>
  <c r="AI476" i="374"/>
  <c r="AI477" i="374"/>
  <c r="AI478" i="374"/>
  <c r="AI479" i="374"/>
  <c r="AI481" i="374"/>
  <c r="AI483" i="374"/>
  <c r="AI485" i="374"/>
  <c r="AI486" i="374"/>
  <c r="AI488" i="374"/>
  <c r="AI489" i="374"/>
  <c r="AI490" i="374"/>
  <c r="AI491" i="374"/>
  <c r="AI494" i="374"/>
  <c r="AI496" i="374"/>
  <c r="AI497" i="374"/>
  <c r="AI501" i="374"/>
  <c r="AI502" i="374"/>
  <c r="AI503" i="374"/>
  <c r="AI504" i="374"/>
  <c r="AI505" i="374"/>
  <c r="AI506" i="374"/>
  <c r="AI507" i="374"/>
  <c r="AI508" i="374"/>
  <c r="AI510" i="374"/>
  <c r="AI511" i="374"/>
  <c r="AI512" i="374"/>
  <c r="AI2" i="389"/>
  <c r="AJ2" i="389" s="1"/>
  <c r="AJ238" i="389" s="1"/>
  <c r="C9" i="3" s="1"/>
  <c r="AI7" i="374"/>
  <c r="AI9" i="374"/>
  <c r="AI15" i="374"/>
  <c r="AI18" i="374"/>
  <c r="AI34" i="374"/>
  <c r="AI36" i="374"/>
  <c r="AI41" i="374"/>
  <c r="AI42" i="374"/>
  <c r="AI45" i="374"/>
  <c r="AI61" i="374"/>
  <c r="AI62" i="374"/>
  <c r="AI64" i="374"/>
  <c r="AI71" i="374"/>
  <c r="AI87" i="374"/>
  <c r="AI88" i="374"/>
  <c r="AI91" i="374"/>
  <c r="AI95" i="374"/>
  <c r="AI97" i="374"/>
  <c r="AI106" i="374"/>
  <c r="AI107" i="374"/>
  <c r="AI119" i="374"/>
  <c r="AI120" i="374"/>
  <c r="AI121" i="374"/>
  <c r="AI122" i="374"/>
  <c r="AI123" i="374"/>
  <c r="AI124" i="374"/>
  <c r="AI125" i="374"/>
  <c r="AI133" i="374"/>
  <c r="AI136" i="374"/>
  <c r="AI140" i="374"/>
  <c r="AI144" i="374"/>
  <c r="AI147" i="374"/>
  <c r="AI148" i="374"/>
  <c r="AI151" i="374"/>
  <c r="AI157" i="374"/>
  <c r="AI165" i="374"/>
  <c r="AI167" i="374"/>
  <c r="AI168" i="374"/>
  <c r="AI171" i="374"/>
  <c r="AI175" i="374"/>
  <c r="AI197" i="374"/>
  <c r="AI202" i="374"/>
  <c r="AI208" i="374"/>
  <c r="AI216" i="374"/>
  <c r="AI221" i="374"/>
  <c r="AI226" i="374"/>
  <c r="AI228" i="374"/>
  <c r="AI236" i="374"/>
  <c r="AI239" i="374"/>
  <c r="AI251" i="374"/>
  <c r="AI252" i="374"/>
  <c r="AI256" i="374"/>
  <c r="AI259" i="374"/>
  <c r="AI261" i="374"/>
  <c r="AI275" i="374"/>
  <c r="AI281" i="374"/>
  <c r="AI282" i="374"/>
  <c r="AI286" i="374"/>
  <c r="AI295" i="374"/>
  <c r="AI297" i="374"/>
  <c r="AI308" i="374"/>
  <c r="AI309" i="374"/>
  <c r="AI316" i="374"/>
  <c r="AI319" i="374"/>
  <c r="AI320" i="374"/>
  <c r="AI325" i="374"/>
  <c r="AI327" i="374"/>
  <c r="AI329" i="374"/>
  <c r="AI331" i="374"/>
  <c r="AI332" i="374"/>
  <c r="AI333" i="374"/>
  <c r="AI334" i="374"/>
  <c r="AI339" i="374"/>
  <c r="AI341" i="374"/>
  <c r="AI351" i="374"/>
  <c r="AI352" i="374"/>
  <c r="AI353" i="374"/>
  <c r="AI355" i="374"/>
  <c r="AI360" i="374"/>
  <c r="AI363" i="374"/>
  <c r="AI364" i="374"/>
  <c r="AI368" i="374"/>
  <c r="AI374" i="374"/>
  <c r="AI375" i="374"/>
  <c r="AI376" i="374"/>
  <c r="AI383" i="374"/>
  <c r="AI384" i="374"/>
  <c r="AI386" i="374"/>
  <c r="AI392" i="374"/>
  <c r="AI393" i="374"/>
  <c r="AI394" i="374"/>
  <c r="AI398" i="374"/>
  <c r="AI400" i="374"/>
  <c r="AI406" i="374"/>
  <c r="AI409" i="374"/>
  <c r="AI411" i="374"/>
  <c r="AI412" i="374"/>
  <c r="AI416" i="374"/>
  <c r="AI417" i="374"/>
  <c r="AI419" i="374"/>
  <c r="AI424" i="374"/>
  <c r="AI426" i="374"/>
  <c r="AI454" i="374"/>
  <c r="AI463" i="374"/>
  <c r="AI468" i="374"/>
  <c r="AI472" i="374"/>
  <c r="AI480" i="374"/>
  <c r="AI482" i="374"/>
  <c r="AI484" i="374"/>
  <c r="AI487" i="374"/>
  <c r="AI493" i="374"/>
  <c r="AI499" i="374"/>
  <c r="AI513" i="374"/>
  <c r="AI3" i="374"/>
  <c r="AI4" i="374"/>
  <c r="AI19" i="374"/>
  <c r="AI24" i="374"/>
  <c r="AI39" i="374"/>
  <c r="AI65" i="374"/>
  <c r="AI67" i="374"/>
  <c r="AI82" i="374"/>
  <c r="AI83" i="374"/>
  <c r="AI94" i="374"/>
  <c r="AI102" i="374"/>
  <c r="AI103" i="374"/>
  <c r="AI110" i="374"/>
  <c r="AI118" i="374"/>
  <c r="AI127" i="374"/>
  <c r="AI139" i="374"/>
  <c r="AI142" i="374"/>
  <c r="AI150" i="374"/>
  <c r="AI152" i="374"/>
  <c r="AI153" i="374"/>
  <c r="AI163" i="374"/>
  <c r="AI166" i="374"/>
  <c r="AI170" i="374"/>
  <c r="AI185" i="374"/>
  <c r="AI191" i="374"/>
  <c r="AI195" i="374"/>
  <c r="AI215" i="374"/>
  <c r="AI218" i="374"/>
  <c r="AI220" i="374"/>
  <c r="AI232" i="374"/>
  <c r="AI247" i="374"/>
  <c r="AI250" i="374"/>
  <c r="AI267" i="374"/>
  <c r="AI268" i="374"/>
  <c r="AI300" i="374"/>
  <c r="AI301" i="374"/>
  <c r="AI303" i="374"/>
  <c r="AI311" i="374"/>
  <c r="AI321" i="374"/>
  <c r="AI323" i="374"/>
  <c r="AI326" i="374"/>
  <c r="AI328" i="374"/>
  <c r="AI330" i="374"/>
  <c r="AI346" i="374"/>
  <c r="AI359" i="374"/>
  <c r="AI367" i="374"/>
  <c r="AI369" i="374"/>
  <c r="AI372" i="374"/>
  <c r="AI390" i="374"/>
  <c r="AI391" i="374"/>
  <c r="AI404" i="374"/>
  <c r="AI408" i="374"/>
  <c r="AI420" i="374"/>
  <c r="AI435" i="374"/>
  <c r="AI440" i="374"/>
  <c r="AI441" i="374"/>
  <c r="AI444" i="374"/>
  <c r="AI456" i="374"/>
  <c r="AI457" i="374"/>
  <c r="AI459" i="374"/>
  <c r="AI461" i="374"/>
  <c r="AI500" i="374"/>
  <c r="AI509" i="374"/>
  <c r="AI13" i="374"/>
  <c r="AI22" i="374"/>
  <c r="AI23" i="374"/>
  <c r="AI27" i="374"/>
  <c r="AI29" i="374"/>
  <c r="AI33" i="374"/>
  <c r="AI35" i="374"/>
  <c r="AI66" i="374"/>
  <c r="AI85" i="374"/>
  <c r="AI86" i="374"/>
  <c r="AI89" i="374"/>
  <c r="AI90" i="374"/>
  <c r="AI100" i="374"/>
  <c r="AI111" i="374"/>
  <c r="AI131" i="374"/>
  <c r="AI132" i="374"/>
  <c r="AI137" i="374"/>
  <c r="AI138" i="374"/>
  <c r="AI145" i="374"/>
  <c r="AI158" i="374"/>
  <c r="AI172" i="374"/>
  <c r="AI173" i="374"/>
  <c r="AI183" i="374"/>
  <c r="AI196" i="374"/>
  <c r="AI204" i="374"/>
  <c r="AI205" i="374"/>
  <c r="AI210" i="374"/>
  <c r="AI214" i="374"/>
  <c r="AI238" i="374"/>
  <c r="AI248" i="374"/>
  <c r="AI257" i="374"/>
  <c r="AI274" i="374"/>
  <c r="AI276" i="374"/>
  <c r="AI280" i="374"/>
  <c r="AI283" i="374"/>
  <c r="AI285" i="374"/>
  <c r="AI287" i="374"/>
  <c r="AI291" i="374"/>
  <c r="AI294" i="374"/>
  <c r="AI322" i="374"/>
  <c r="AI324" i="374"/>
  <c r="AI338" i="374"/>
  <c r="AI356" i="374"/>
  <c r="AI397" i="374"/>
  <c r="AI402" i="374"/>
  <c r="AI407" i="374"/>
  <c r="AI410" i="374"/>
  <c r="AI425" i="374"/>
  <c r="AI427" i="374"/>
  <c r="AI430" i="374"/>
  <c r="AI432" i="374"/>
  <c r="AI436" i="374"/>
  <c r="AI442" i="374"/>
  <c r="AI446" i="374"/>
  <c r="AI455" i="374"/>
  <c r="AI458" i="374"/>
  <c r="AI465" i="374"/>
  <c r="AI474" i="374"/>
  <c r="AI475" i="374"/>
  <c r="AI492" i="374"/>
  <c r="AI495" i="374"/>
  <c r="AI498" i="374"/>
  <c r="AK33" i="376"/>
  <c r="AK39" i="376"/>
  <c r="AK289" i="376"/>
  <c r="AK432" i="376"/>
  <c r="AK453" i="376"/>
  <c r="AK467" i="376"/>
  <c r="AK545" i="376"/>
  <c r="AK601" i="376"/>
  <c r="AK627" i="376"/>
  <c r="AK641" i="376"/>
  <c r="AK741" i="376"/>
  <c r="AK806" i="376"/>
  <c r="AI466" i="377"/>
  <c r="AI8" i="377"/>
  <c r="AI127" i="377"/>
  <c r="AI9" i="377"/>
  <c r="AI173" i="377"/>
  <c r="AI108" i="377"/>
  <c r="AI119" i="377"/>
  <c r="AI5" i="374"/>
  <c r="AI6" i="374"/>
  <c r="AI38" i="374"/>
  <c r="AI116" i="374"/>
  <c r="AI126" i="374"/>
  <c r="AI134" i="374"/>
  <c r="AI182" i="374"/>
  <c r="AI186" i="374"/>
  <c r="AI189" i="374"/>
  <c r="AI203" i="374"/>
  <c r="AI206" i="374"/>
  <c r="AI207" i="374"/>
  <c r="AI217" i="374"/>
  <c r="AI354" i="374"/>
  <c r="AI469" i="374"/>
  <c r="AK3" i="376"/>
  <c r="AK4" i="376"/>
  <c r="AK5" i="376"/>
  <c r="AK8" i="376"/>
  <c r="AK15" i="376"/>
  <c r="AK16" i="376"/>
  <c r="AK17" i="376"/>
  <c r="AK19" i="376"/>
  <c r="AK23" i="376"/>
  <c r="AK25" i="376"/>
  <c r="AK29" i="376"/>
  <c r="AK31" i="376"/>
  <c r="AK37" i="376"/>
  <c r="AK38" i="376"/>
  <c r="AK40" i="376"/>
  <c r="AK43" i="376"/>
  <c r="AK44" i="376"/>
  <c r="AK45" i="376"/>
  <c r="AK48" i="376"/>
  <c r="AK49" i="376"/>
  <c r="AK50" i="376"/>
  <c r="AK53" i="376"/>
  <c r="AK56" i="376"/>
  <c r="AK58" i="376"/>
  <c r="AK60" i="376"/>
  <c r="AK62" i="376"/>
  <c r="AK63" i="376"/>
  <c r="AK64" i="376"/>
  <c r="AK68" i="376"/>
  <c r="AK69" i="376"/>
  <c r="AK70" i="376"/>
  <c r="AK71" i="376"/>
  <c r="AK74" i="376"/>
  <c r="AK77" i="376"/>
  <c r="AK78" i="376"/>
  <c r="AK79" i="376"/>
  <c r="AK80" i="376"/>
  <c r="AK81" i="376"/>
  <c r="AK82" i="376"/>
  <c r="AK83" i="376"/>
  <c r="AK90" i="376"/>
  <c r="AK92" i="376"/>
  <c r="AK94" i="376"/>
  <c r="AK97" i="376"/>
  <c r="AK98" i="376"/>
  <c r="AK101" i="376"/>
  <c r="AK102" i="376"/>
  <c r="AK103" i="376"/>
  <c r="AK104" i="376"/>
  <c r="AK105" i="376"/>
  <c r="AK106" i="376"/>
  <c r="AK108" i="376"/>
  <c r="AK111" i="376"/>
  <c r="AK112" i="376"/>
  <c r="AK114" i="376"/>
  <c r="AK125" i="376"/>
  <c r="AK126" i="376"/>
  <c r="AK127" i="376"/>
  <c r="AK128" i="376"/>
  <c r="AK129" i="376"/>
  <c r="AK130" i="376"/>
  <c r="AK133" i="376"/>
  <c r="AK134" i="376"/>
  <c r="AK135" i="376"/>
  <c r="AK137" i="376"/>
  <c r="AK142" i="376"/>
  <c r="AK143" i="376"/>
  <c r="AK144" i="376"/>
  <c r="AK145" i="376"/>
  <c r="AK148" i="376"/>
  <c r="AK150" i="376"/>
  <c r="AK151" i="376"/>
  <c r="AK152" i="376"/>
  <c r="AK159" i="376"/>
  <c r="AK162" i="376"/>
  <c r="AK163" i="376"/>
  <c r="AK172" i="376"/>
  <c r="AK174" i="376"/>
  <c r="AK176" i="376"/>
  <c r="AK177" i="376"/>
  <c r="AK178" i="376"/>
  <c r="AK179" i="376"/>
  <c r="AK180" i="376"/>
  <c r="AK181" i="376"/>
  <c r="AK183" i="376"/>
  <c r="AK188" i="376"/>
  <c r="AK189" i="376"/>
  <c r="AK190" i="376"/>
  <c r="AK191" i="376"/>
  <c r="AK192" i="376"/>
  <c r="AK193" i="376"/>
  <c r="AK194" i="376"/>
  <c r="AK195" i="376"/>
  <c r="AK196" i="376"/>
  <c r="AK197" i="376"/>
  <c r="AK198" i="376"/>
  <c r="AK202" i="376"/>
  <c r="AK203" i="376"/>
  <c r="AK205" i="376"/>
  <c r="AK206" i="376"/>
  <c r="AK212" i="376"/>
  <c r="AK214" i="376"/>
  <c r="AK215" i="376"/>
  <c r="AK216" i="376"/>
  <c r="AK217" i="376"/>
  <c r="AK218" i="376"/>
  <c r="AK219" i="376"/>
  <c r="AK221" i="376"/>
  <c r="AK223" i="376"/>
  <c r="AK224" i="376"/>
  <c r="AK231" i="376"/>
  <c r="AK240" i="376"/>
  <c r="AK243" i="376"/>
  <c r="AK244" i="376"/>
  <c r="AK245" i="376"/>
  <c r="AK246" i="376"/>
  <c r="AK249" i="376"/>
  <c r="AK250" i="376"/>
  <c r="AK254" i="376"/>
  <c r="AK255" i="376"/>
  <c r="AK256" i="376"/>
  <c r="AK257" i="376"/>
  <c r="AK259" i="376"/>
  <c r="AK260" i="376"/>
  <c r="AK261" i="376"/>
  <c r="AK264" i="376"/>
  <c r="AK265" i="376"/>
  <c r="AK268" i="376"/>
  <c r="AK269" i="376"/>
  <c r="AK271" i="376"/>
  <c r="AK273" i="376"/>
  <c r="AK275" i="376"/>
  <c r="AK277" i="376"/>
  <c r="AK280" i="376"/>
  <c r="AK281" i="376"/>
  <c r="AK282" i="376"/>
  <c r="AK284" i="376"/>
  <c r="AK286" i="376"/>
  <c r="AK288" i="376"/>
  <c r="AK290" i="376"/>
  <c r="AK292" i="376"/>
  <c r="AK293" i="376"/>
  <c r="AK294" i="376"/>
  <c r="AK297" i="376"/>
  <c r="AK299" i="376"/>
  <c r="AK300" i="376"/>
  <c r="AK302" i="376"/>
  <c r="AK305" i="376"/>
  <c r="AK307" i="376"/>
  <c r="AK313" i="376"/>
  <c r="AK314" i="376"/>
  <c r="AK315" i="376"/>
  <c r="AK316" i="376"/>
  <c r="AK318" i="376"/>
  <c r="AK319" i="376"/>
  <c r="AK324" i="376"/>
  <c r="AK325" i="376"/>
  <c r="AK326" i="376"/>
  <c r="AK329" i="376"/>
  <c r="AK331" i="376"/>
  <c r="AK334" i="376"/>
  <c r="AK336" i="376"/>
  <c r="AK341" i="376"/>
  <c r="AK343" i="376"/>
  <c r="AK346" i="376"/>
  <c r="AK347" i="376"/>
  <c r="AK348" i="376"/>
  <c r="AK349" i="376"/>
  <c r="AK351" i="376"/>
  <c r="AK357" i="376"/>
  <c r="AK358" i="376"/>
  <c r="AK361" i="376"/>
  <c r="AK362" i="376"/>
  <c r="AK363" i="376"/>
  <c r="AK369" i="376"/>
  <c r="AK371" i="376"/>
  <c r="AK372" i="376"/>
  <c r="AK375" i="376"/>
  <c r="AK376" i="376"/>
  <c r="AK377" i="376"/>
  <c r="AK378" i="376"/>
  <c r="AK380" i="376"/>
  <c r="AK381" i="376"/>
  <c r="AK383" i="376"/>
  <c r="AK389" i="376"/>
  <c r="AK392" i="376"/>
  <c r="AK394" i="376"/>
  <c r="AK395" i="376"/>
  <c r="AK396" i="376"/>
  <c r="AK398" i="376"/>
  <c r="AK399" i="376"/>
  <c r="AK400" i="376"/>
  <c r="AK404" i="376"/>
  <c r="AK406" i="376"/>
  <c r="AK409" i="376"/>
  <c r="AK411" i="376"/>
  <c r="AK412" i="376"/>
  <c r="AK417" i="376"/>
  <c r="AK418" i="376"/>
  <c r="AK420" i="376"/>
  <c r="AK422" i="376"/>
  <c r="AK423" i="376"/>
  <c r="AK425" i="376"/>
  <c r="AK426" i="376"/>
  <c r="AK427" i="376"/>
  <c r="AK428" i="376"/>
  <c r="AK429" i="376"/>
  <c r="AK434" i="376"/>
  <c r="AK435" i="376"/>
  <c r="AK436" i="376"/>
  <c r="AK440" i="376"/>
  <c r="AK442" i="376"/>
  <c r="AK444" i="376"/>
  <c r="AK445" i="376"/>
  <c r="AK448" i="376"/>
  <c r="AK449" i="376"/>
  <c r="AK450" i="376"/>
  <c r="AK452" i="376"/>
  <c r="AK454" i="376"/>
  <c r="AK456" i="376"/>
  <c r="AK457" i="376"/>
  <c r="AK459" i="376"/>
  <c r="AK460" i="376"/>
  <c r="AK461" i="376"/>
  <c r="AK464" i="376"/>
  <c r="AK465" i="376"/>
  <c r="AK469" i="376"/>
  <c r="AK476" i="376"/>
  <c r="AK477" i="376"/>
  <c r="AK480" i="376"/>
  <c r="AK481" i="376"/>
  <c r="AK485" i="376"/>
  <c r="AK486" i="376"/>
  <c r="AK487" i="376"/>
  <c r="AK488" i="376"/>
  <c r="AK495" i="376"/>
  <c r="AK500" i="376"/>
  <c r="AK503" i="376"/>
  <c r="AK505" i="376"/>
  <c r="AK508" i="376"/>
  <c r="AK509" i="376"/>
  <c r="AK512" i="376"/>
  <c r="AK513" i="376"/>
  <c r="AK514" i="376"/>
  <c r="AK516" i="376"/>
  <c r="AK517" i="376"/>
  <c r="AK518" i="376"/>
  <c r="AK522" i="376"/>
  <c r="AK523" i="376"/>
  <c r="AK524" i="376"/>
  <c r="AK526" i="376"/>
  <c r="AK528" i="376"/>
  <c r="AK529" i="376"/>
  <c r="AK532" i="376"/>
  <c r="AK533" i="376"/>
  <c r="AK535" i="376"/>
  <c r="AK538" i="376"/>
  <c r="AK539" i="376"/>
  <c r="AK540" i="376"/>
  <c r="AK543" i="376"/>
  <c r="AK544" i="376"/>
  <c r="AK547" i="376"/>
  <c r="AK548" i="376"/>
  <c r="AK551" i="376"/>
  <c r="AK555" i="376"/>
  <c r="AK557" i="376"/>
  <c r="AK558" i="376"/>
  <c r="AK561" i="376"/>
  <c r="AK562" i="376"/>
  <c r="AK563" i="376"/>
  <c r="AK566" i="376"/>
  <c r="AK567" i="376"/>
  <c r="AK569" i="376"/>
  <c r="AK570" i="376"/>
  <c r="AK572" i="376"/>
  <c r="AK576" i="376"/>
  <c r="AK578" i="376"/>
  <c r="AK581" i="376"/>
  <c r="AK582" i="376"/>
  <c r="AK583" i="376"/>
  <c r="AK584" i="376"/>
  <c r="AK585" i="376"/>
  <c r="AK586" i="376"/>
  <c r="AK588" i="376"/>
  <c r="AK590" i="376"/>
  <c r="AK591" i="376"/>
  <c r="AK596" i="376"/>
  <c r="AK598" i="376"/>
  <c r="AK600" i="376"/>
  <c r="AK606" i="376"/>
  <c r="AK607" i="376"/>
  <c r="AK608" i="376"/>
  <c r="AK609" i="376"/>
  <c r="AK610" i="376"/>
  <c r="AK611" i="376"/>
  <c r="AK614" i="376"/>
  <c r="AK615" i="376"/>
  <c r="AK618" i="376"/>
  <c r="AK620" i="376"/>
  <c r="AK622" i="376"/>
  <c r="AK629" i="376"/>
  <c r="AK630" i="376"/>
  <c r="AK631" i="376"/>
  <c r="AK632" i="376"/>
  <c r="AK633" i="376"/>
  <c r="AK634" i="376"/>
  <c r="AK637" i="376"/>
  <c r="AK638" i="376"/>
  <c r="AK639" i="376"/>
  <c r="AK644" i="376"/>
  <c r="AK646" i="376"/>
  <c r="AK648" i="376"/>
  <c r="AK651" i="376"/>
  <c r="AK652" i="376"/>
  <c r="AK655" i="376"/>
  <c r="AK656" i="376"/>
  <c r="AK657" i="376"/>
  <c r="AK658" i="376"/>
  <c r="AK659" i="376"/>
  <c r="AK661" i="376"/>
  <c r="AK662" i="376"/>
  <c r="AK663" i="376"/>
  <c r="AK664" i="376"/>
  <c r="AK667" i="376"/>
  <c r="AK668" i="376"/>
  <c r="AK669" i="376"/>
  <c r="AK671" i="376"/>
  <c r="AK672" i="376"/>
  <c r="AK674" i="376"/>
  <c r="AK675" i="376"/>
  <c r="AK676" i="376"/>
  <c r="AK677" i="376"/>
  <c r="AK678" i="376"/>
  <c r="AK679" i="376"/>
  <c r="AK681" i="376"/>
  <c r="AK683" i="376"/>
  <c r="AK684" i="376"/>
  <c r="AK685" i="376"/>
  <c r="AK686" i="376"/>
  <c r="AK687" i="376"/>
  <c r="AK688" i="376"/>
  <c r="AK689" i="376"/>
  <c r="AK690" i="376"/>
  <c r="AK693" i="376"/>
  <c r="AK694" i="376"/>
  <c r="AK695" i="376"/>
  <c r="AK697" i="376"/>
  <c r="AK699" i="376"/>
  <c r="AK702" i="376"/>
  <c r="AK703" i="376"/>
  <c r="AK704" i="376"/>
  <c r="AK705" i="376"/>
  <c r="AK706" i="376"/>
  <c r="AK707" i="376"/>
  <c r="AK708" i="376"/>
  <c r="AK709" i="376"/>
  <c r="AK710" i="376"/>
  <c r="AK711" i="376"/>
  <c r="AK712" i="376"/>
  <c r="AK713" i="376"/>
  <c r="AK717" i="376"/>
  <c r="AK718" i="376"/>
  <c r="AK722" i="376"/>
  <c r="AK723" i="376"/>
  <c r="AK724" i="376"/>
  <c r="AK727" i="376"/>
  <c r="AK728" i="376"/>
  <c r="AK729" i="376"/>
  <c r="AK730" i="376"/>
  <c r="AK733" i="376"/>
  <c r="AK736" i="376"/>
  <c r="AK743" i="376"/>
  <c r="AK747" i="376"/>
  <c r="AK748" i="376"/>
  <c r="AK750" i="376"/>
  <c r="AK751" i="376"/>
  <c r="AK754" i="376"/>
  <c r="AK755" i="376"/>
  <c r="AK757" i="376"/>
  <c r="AK761" i="376"/>
  <c r="AK762" i="376"/>
  <c r="AK764" i="376"/>
  <c r="AK767" i="376"/>
  <c r="AK768" i="376"/>
  <c r="AK769" i="376"/>
  <c r="AK774" i="376"/>
  <c r="AK775" i="376"/>
  <c r="AK778" i="376"/>
  <c r="AK779" i="376"/>
  <c r="AK782" i="376"/>
  <c r="AK783" i="376"/>
  <c r="AK785" i="376"/>
  <c r="AK789" i="376"/>
  <c r="AK790" i="376"/>
  <c r="AK791" i="376"/>
  <c r="AK792" i="376"/>
  <c r="AK795" i="376"/>
  <c r="AK799" i="376"/>
  <c r="AK800" i="376"/>
  <c r="AK813" i="376"/>
  <c r="AK814" i="376"/>
  <c r="AK815" i="376"/>
  <c r="AK816" i="376"/>
  <c r="AK818" i="376"/>
  <c r="AK820" i="376"/>
  <c r="AK821" i="376"/>
  <c r="AK824" i="376"/>
  <c r="AK825" i="376"/>
  <c r="AK827" i="376"/>
  <c r="AK828" i="376"/>
  <c r="AK830" i="376"/>
  <c r="AK832" i="376"/>
  <c r="AK841" i="376"/>
  <c r="AK842" i="376"/>
  <c r="AK845" i="376"/>
  <c r="AK846" i="376"/>
  <c r="AK848" i="376"/>
  <c r="AK850" i="376"/>
  <c r="AK851" i="376"/>
  <c r="AK854" i="376"/>
  <c r="AK866" i="376"/>
  <c r="AK868" i="376"/>
  <c r="AK870" i="376"/>
  <c r="AK871" i="376"/>
  <c r="AK872" i="376"/>
  <c r="AK875" i="376"/>
  <c r="AK877" i="376"/>
  <c r="AK878" i="376"/>
  <c r="AK880" i="376"/>
  <c r="AK881" i="376"/>
  <c r="AK882" i="376"/>
  <c r="AK885" i="376"/>
  <c r="AK887" i="376"/>
  <c r="AK889" i="376"/>
  <c r="AK890" i="376"/>
  <c r="AK891" i="376"/>
  <c r="AK892" i="376"/>
  <c r="AK894" i="376"/>
  <c r="AK895" i="376"/>
  <c r="AK899" i="376"/>
  <c r="AK901" i="376"/>
  <c r="AK902" i="376"/>
  <c r="AK903" i="376"/>
  <c r="AK904" i="376"/>
  <c r="AK906" i="376"/>
  <c r="AK908" i="376"/>
  <c r="AK909" i="376"/>
  <c r="AK914" i="376"/>
  <c r="AK917" i="376"/>
  <c r="AK922" i="376"/>
  <c r="AK923" i="376"/>
  <c r="AK925" i="376"/>
  <c r="AK927" i="376"/>
  <c r="AK929" i="376"/>
  <c r="AK932" i="376"/>
  <c r="AK933" i="376"/>
  <c r="AK934" i="376"/>
  <c r="AK937" i="376"/>
  <c r="AK940" i="376"/>
  <c r="AK941" i="376"/>
  <c r="AK942" i="376"/>
  <c r="AK943" i="376"/>
  <c r="AK947" i="376"/>
  <c r="AK950" i="376"/>
  <c r="AK951" i="376"/>
  <c r="AK953" i="376"/>
  <c r="AK954" i="376"/>
  <c r="AK955" i="376"/>
  <c r="AK956" i="376"/>
  <c r="AK958" i="376"/>
  <c r="AK959" i="376"/>
  <c r="AK961" i="376"/>
  <c r="AK962" i="376"/>
  <c r="AK964" i="376"/>
  <c r="AK965" i="376"/>
  <c r="AK968" i="376"/>
  <c r="AK969" i="376"/>
  <c r="AK973" i="376"/>
  <c r="AK974" i="376"/>
  <c r="AK975" i="376"/>
  <c r="AK976" i="376"/>
  <c r="AK977" i="376"/>
  <c r="AK979" i="376"/>
  <c r="AK980" i="376"/>
  <c r="AK982" i="376"/>
  <c r="AK983" i="376"/>
  <c r="AK984" i="376"/>
  <c r="AK986" i="376"/>
  <c r="AK987" i="376"/>
  <c r="AK988" i="376"/>
  <c r="AK991" i="376"/>
  <c r="AK993" i="376"/>
  <c r="AK994" i="376"/>
  <c r="AK998" i="376"/>
  <c r="AK999" i="376"/>
  <c r="AK1000" i="376"/>
  <c r="AK1002" i="376"/>
  <c r="AK1003" i="376"/>
  <c r="AK1007" i="376"/>
  <c r="AK1011" i="376"/>
  <c r="AK1012" i="376"/>
  <c r="AK1014" i="376"/>
  <c r="AK1015" i="376"/>
  <c r="AK1020" i="376"/>
  <c r="AK1022" i="376"/>
  <c r="AK1024" i="376"/>
  <c r="AK1025" i="376"/>
  <c r="AK1030" i="376"/>
  <c r="AK1031" i="376"/>
  <c r="AK1033" i="376"/>
  <c r="AK1034" i="376"/>
  <c r="AK1037" i="376"/>
  <c r="AK1039" i="376"/>
  <c r="AK1040" i="376"/>
  <c r="AK1041" i="376"/>
  <c r="AK1042" i="376"/>
  <c r="AK1044" i="376"/>
  <c r="AK1045" i="376"/>
  <c r="AK1046" i="376"/>
  <c r="AK1047" i="376"/>
  <c r="AK1048" i="376"/>
  <c r="AK1050" i="376"/>
  <c r="AK1051" i="376"/>
  <c r="AK1053" i="376"/>
  <c r="AK1060" i="376"/>
  <c r="AK1061" i="376"/>
  <c r="AK1063" i="376"/>
  <c r="AK1065" i="376"/>
  <c r="AK1068" i="376"/>
  <c r="AK1069" i="376"/>
  <c r="AK1071" i="376"/>
  <c r="AK1072" i="376"/>
  <c r="AK1073" i="376"/>
  <c r="AK1077" i="376"/>
  <c r="AK1078" i="376"/>
  <c r="AK1080" i="376"/>
  <c r="AK1086" i="376"/>
  <c r="AK1087" i="376"/>
  <c r="AI502" i="377"/>
  <c r="AI496" i="377"/>
  <c r="AI491" i="377"/>
  <c r="AI489" i="377"/>
  <c r="AI488" i="377"/>
  <c r="AI487" i="377"/>
  <c r="AI485" i="377"/>
  <c r="AI481" i="377"/>
  <c r="AI480" i="377"/>
  <c r="AI479" i="377"/>
  <c r="AI478" i="377"/>
  <c r="AI476" i="377"/>
  <c r="AI462" i="377"/>
  <c r="AI461" i="377"/>
  <c r="AI453" i="377"/>
  <c r="AI443" i="377"/>
  <c r="AI441" i="377"/>
  <c r="AI437" i="377"/>
  <c r="AI430" i="377"/>
  <c r="AI425" i="377"/>
  <c r="AI423" i="377"/>
  <c r="AI422" i="377"/>
  <c r="AI419" i="377"/>
  <c r="AI418" i="377"/>
  <c r="AI415" i="377"/>
  <c r="AI410" i="377"/>
  <c r="AI409" i="377"/>
  <c r="AI403" i="377"/>
  <c r="AI396" i="377"/>
  <c r="AI395" i="377"/>
  <c r="AI382" i="377"/>
  <c r="AI377" i="377"/>
  <c r="AI373" i="377"/>
  <c r="AI371" i="377"/>
  <c r="AI370" i="377"/>
  <c r="AI367" i="377"/>
  <c r="AI365" i="377"/>
  <c r="AI363" i="377"/>
  <c r="AI361" i="377"/>
  <c r="AI348" i="377"/>
  <c r="AI347" i="377"/>
  <c r="AI346" i="377"/>
  <c r="AI338" i="377"/>
  <c r="AI334" i="377"/>
  <c r="AI326" i="377"/>
  <c r="AI321" i="377"/>
  <c r="AI313" i="377"/>
  <c r="AI312" i="377"/>
  <c r="AI310" i="377"/>
  <c r="AI300" i="377"/>
  <c r="AI299" i="377"/>
  <c r="AI295" i="377"/>
  <c r="AI291" i="377"/>
  <c r="AI286" i="377"/>
  <c r="AI277" i="377"/>
  <c r="AI261" i="377"/>
  <c r="AI259" i="377"/>
  <c r="AI254" i="377"/>
  <c r="AI245" i="377"/>
  <c r="AI243" i="377"/>
  <c r="AI240" i="377"/>
  <c r="AI238" i="377"/>
  <c r="AI227" i="377"/>
  <c r="AI222" i="377"/>
  <c r="AI213" i="377"/>
  <c r="AI208" i="377"/>
  <c r="AI207" i="377"/>
  <c r="AI202" i="377"/>
  <c r="AI193" i="377"/>
  <c r="AI192" i="377"/>
  <c r="AI185" i="377"/>
  <c r="AI180" i="377"/>
  <c r="AI177" i="377"/>
  <c r="AI176" i="377"/>
  <c r="AI170" i="377"/>
  <c r="AI168" i="377"/>
  <c r="AI159" i="377"/>
  <c r="AI155" i="377"/>
  <c r="AI150" i="377"/>
  <c r="AI146" i="377"/>
  <c r="AI142" i="377"/>
  <c r="AI135" i="377"/>
  <c r="AI118" i="377"/>
  <c r="AI99" i="377"/>
  <c r="AI96" i="377"/>
  <c r="AI91" i="377"/>
  <c r="AI89" i="377"/>
  <c r="AI84" i="377"/>
  <c r="AI83" i="377"/>
  <c r="AI59" i="377"/>
  <c r="AI48" i="377"/>
  <c r="AI36" i="377"/>
  <c r="AI29" i="377"/>
  <c r="AI17" i="377"/>
  <c r="AI15" i="377"/>
  <c r="AI335" i="377"/>
  <c r="AI404" i="377"/>
  <c r="AI456" i="377"/>
  <c r="AI24" i="377"/>
  <c r="AI211" i="377"/>
  <c r="AI432" i="377"/>
  <c r="AI467" i="377"/>
  <c r="AI328" i="377"/>
  <c r="AI284" i="377"/>
  <c r="AI117" i="377"/>
  <c r="AI72" i="377"/>
  <c r="AI60" i="377"/>
  <c r="AI442" i="377"/>
  <c r="AI275" i="377"/>
  <c r="AI67" i="377"/>
  <c r="AI414" i="377"/>
  <c r="AI251" i="377"/>
  <c r="AI101" i="377"/>
  <c r="AI42" i="377"/>
  <c r="AI468" i="377"/>
  <c r="AI333" i="377"/>
  <c r="AI198" i="377"/>
  <c r="AI154" i="377"/>
  <c r="AI130" i="377"/>
  <c r="AI11" i="377"/>
  <c r="AI221" i="377"/>
  <c r="AI191" i="377"/>
  <c r="AI77" i="377"/>
  <c r="AI471" i="377"/>
  <c r="AI37" i="377"/>
  <c r="AI97" i="377"/>
  <c r="AI145" i="377"/>
  <c r="AI500" i="377"/>
  <c r="AI188" i="377"/>
  <c r="AI458" i="377"/>
  <c r="AI339" i="377"/>
  <c r="AI223" i="377"/>
  <c r="AI197" i="377"/>
  <c r="AI181" i="377"/>
  <c r="AI121" i="377"/>
  <c r="AI417" i="377"/>
  <c r="AI369" i="377"/>
  <c r="AI345" i="377"/>
  <c r="AI249" i="377"/>
  <c r="AI153" i="377"/>
  <c r="AI69" i="377"/>
  <c r="AI57" i="377"/>
  <c r="AI45" i="377"/>
  <c r="AI21" i="377"/>
  <c r="AI327" i="377"/>
  <c r="AI267" i="377"/>
  <c r="AI308" i="377"/>
  <c r="AI212" i="377"/>
  <c r="AI115" i="377"/>
  <c r="AI103" i="377"/>
  <c r="AI55" i="377"/>
  <c r="AI19" i="377"/>
  <c r="AI7" i="377"/>
  <c r="AI493" i="377"/>
  <c r="AI266" i="377"/>
  <c r="AI234" i="377"/>
  <c r="AI457" i="377"/>
  <c r="AI307" i="377"/>
  <c r="AI90" i="377"/>
  <c r="AI325" i="377"/>
  <c r="AI301" i="377"/>
  <c r="AI470" i="377"/>
  <c r="AI183" i="377"/>
  <c r="AI225" i="377"/>
  <c r="AI201" i="377"/>
  <c r="AI189" i="377"/>
  <c r="AI477" i="377"/>
  <c r="AI464" i="377"/>
  <c r="AI440" i="377"/>
  <c r="AI416" i="377"/>
  <c r="AI320" i="377"/>
  <c r="AI272" i="377"/>
  <c r="AI236" i="377"/>
  <c r="AI200" i="377"/>
  <c r="AI164" i="377"/>
  <c r="AI152" i="377"/>
  <c r="AI128" i="377"/>
  <c r="AI104" i="377"/>
  <c r="AI68" i="377"/>
  <c r="AI56" i="377"/>
  <c r="AI32" i="377"/>
  <c r="AI355" i="377"/>
  <c r="AI343" i="377"/>
  <c r="AI331" i="377"/>
  <c r="AI235" i="377"/>
  <c r="AI438" i="377"/>
  <c r="AI366" i="377"/>
  <c r="AI330" i="377"/>
  <c r="AI294" i="377"/>
  <c r="AI282" i="377"/>
  <c r="AI270" i="377"/>
  <c r="AI258" i="377"/>
  <c r="AI210" i="377"/>
  <c r="AI126" i="377"/>
  <c r="AI6" i="377"/>
  <c r="AI389" i="377"/>
  <c r="AI341" i="377"/>
  <c r="AI329" i="377"/>
  <c r="AI293" i="377"/>
  <c r="AI281" i="377"/>
  <c r="AI429" i="377"/>
  <c r="AI205" i="377"/>
  <c r="AI482" i="377"/>
  <c r="AI374" i="377"/>
  <c r="AI362" i="377"/>
  <c r="AI350" i="377"/>
  <c r="AI302" i="377"/>
  <c r="AI242" i="377"/>
  <c r="AI206" i="377"/>
  <c r="AI421" i="377"/>
  <c r="AI397" i="377"/>
  <c r="AI349" i="377"/>
  <c r="AI265" i="377"/>
  <c r="AI253" i="377"/>
  <c r="AI241" i="377"/>
  <c r="AI376" i="377"/>
  <c r="AI364" i="377"/>
  <c r="AI340" i="377"/>
  <c r="AI292" i="377"/>
  <c r="AI244" i="377"/>
  <c r="AI220" i="377"/>
  <c r="AI196" i="377"/>
  <c r="AI112" i="377"/>
  <c r="AI100" i="377"/>
  <c r="AI88" i="377"/>
  <c r="AI4" i="377"/>
  <c r="AI483" i="377"/>
  <c r="AI175" i="377"/>
  <c r="AI157" i="377"/>
  <c r="AI141" i="377"/>
  <c r="AI387" i="377"/>
  <c r="AI375" i="377"/>
  <c r="AI315" i="377"/>
  <c r="AI279" i="377"/>
  <c r="AI255" i="377"/>
  <c r="AI111" i="377"/>
  <c r="AI51" i="377"/>
  <c r="AI39" i="377"/>
  <c r="AI3" i="377"/>
  <c r="AI463" i="377"/>
  <c r="AI446" i="377"/>
  <c r="AI260" i="377"/>
  <c r="AI5" i="377"/>
  <c r="AI359" i="377"/>
  <c r="AI134" i="377"/>
  <c r="AI86" i="377"/>
  <c r="AI38" i="377"/>
  <c r="AI26" i="377"/>
  <c r="AI122" i="377"/>
  <c r="AI384" i="377"/>
  <c r="AI360" i="377"/>
  <c r="AI336" i="377"/>
  <c r="AI288" i="377"/>
  <c r="AI276" i="377"/>
  <c r="AI144" i="377"/>
  <c r="AI12" i="377"/>
  <c r="AI407" i="377"/>
  <c r="AI383" i="377"/>
  <c r="AI287" i="377"/>
  <c r="AI143" i="377"/>
  <c r="AI23" i="377"/>
  <c r="AI264" i="377"/>
  <c r="AL3" i="388"/>
  <c r="AK6" i="376"/>
  <c r="AK7" i="376"/>
  <c r="AK9" i="376"/>
  <c r="AK10" i="376"/>
  <c r="AK11" i="376"/>
  <c r="AK14" i="376"/>
  <c r="AK21" i="376"/>
  <c r="AK24" i="376"/>
  <c r="AK27" i="376"/>
  <c r="AK28" i="376"/>
  <c r="AK30" i="376"/>
  <c r="AK35" i="376"/>
  <c r="AK42" i="376"/>
  <c r="AK51" i="376"/>
  <c r="AK57" i="376"/>
  <c r="AK61" i="376"/>
  <c r="AK67" i="376"/>
  <c r="AK73" i="376"/>
  <c r="AK76" i="376"/>
  <c r="AK84" i="376"/>
  <c r="AK85" i="376"/>
  <c r="AK86" i="376"/>
  <c r="AK87" i="376"/>
  <c r="AK88" i="376"/>
  <c r="AK89" i="376"/>
  <c r="AK91" i="376"/>
  <c r="AK93" i="376"/>
  <c r="AK95" i="376"/>
  <c r="AK96" i="376"/>
  <c r="AK99" i="376"/>
  <c r="AK107" i="376"/>
  <c r="AK113" i="376"/>
  <c r="AK115" i="376"/>
  <c r="AK122" i="376"/>
  <c r="AK124" i="376"/>
  <c r="AK136" i="376"/>
  <c r="AK139" i="376"/>
  <c r="AK141" i="376"/>
  <c r="AK149" i="376"/>
  <c r="AK153" i="376"/>
  <c r="AK154" i="376"/>
  <c r="AK156" i="376"/>
  <c r="AK158" i="376"/>
  <c r="AK160" i="376"/>
  <c r="AK164" i="376"/>
  <c r="AK166" i="376"/>
  <c r="AK167" i="376"/>
  <c r="AK168" i="376"/>
  <c r="AK169" i="376"/>
  <c r="AK170" i="376"/>
  <c r="AK171" i="376"/>
  <c r="AK173" i="376"/>
  <c r="AK182" i="376"/>
  <c r="AK184" i="376"/>
  <c r="AK185" i="376"/>
  <c r="AK201" i="376"/>
  <c r="AK207" i="376"/>
  <c r="AK210" i="376"/>
  <c r="AK211" i="376"/>
  <c r="AK213" i="376"/>
  <c r="AK220" i="376"/>
  <c r="AK222" i="376"/>
  <c r="AK225" i="376"/>
  <c r="AK228" i="376"/>
  <c r="AK229" i="376"/>
  <c r="AK230" i="376"/>
  <c r="AK232" i="376"/>
  <c r="AK233" i="376"/>
  <c r="AK235" i="376"/>
  <c r="AK239" i="376"/>
  <c r="AK263" i="376"/>
  <c r="AK266" i="376"/>
  <c r="AK267" i="376"/>
  <c r="AK270" i="376"/>
  <c r="AK272" i="376"/>
  <c r="AK274" i="376"/>
  <c r="AK283" i="376"/>
  <c r="AK298" i="376"/>
  <c r="AK303" i="376"/>
  <c r="AK306" i="376"/>
  <c r="AK308" i="376"/>
  <c r="AK309" i="376"/>
  <c r="AK310" i="376"/>
  <c r="AK311" i="376"/>
  <c r="AK312" i="376"/>
  <c r="AK317" i="376"/>
  <c r="AK320" i="376"/>
  <c r="AK321" i="376"/>
  <c r="AK327" i="376"/>
  <c r="AK328" i="376"/>
  <c r="AK333" i="376"/>
  <c r="AK335" i="376"/>
  <c r="AK337" i="376"/>
  <c r="AK342" i="376"/>
  <c r="AK352" i="376"/>
  <c r="AK353" i="376"/>
  <c r="AK355" i="376"/>
  <c r="AK356" i="376"/>
  <c r="AK359" i="376"/>
  <c r="AK360" i="376"/>
  <c r="AK364" i="376"/>
  <c r="AK365" i="376"/>
  <c r="AK366" i="376"/>
  <c r="AK367" i="376"/>
  <c r="AK368" i="376"/>
  <c r="AK373" i="376"/>
  <c r="AK374" i="376"/>
  <c r="AK384" i="376"/>
  <c r="AK385" i="376"/>
  <c r="AK386" i="376"/>
  <c r="AK387" i="376"/>
  <c r="AK390" i="376"/>
  <c r="AK397" i="376"/>
  <c r="AK408" i="376"/>
  <c r="AK410" i="376"/>
  <c r="AK414" i="376"/>
  <c r="AK430" i="376"/>
  <c r="AK437" i="376"/>
  <c r="AK438" i="376"/>
  <c r="AK439" i="376"/>
  <c r="AK441" i="376"/>
  <c r="AK443" i="376"/>
  <c r="AK451" i="376"/>
  <c r="AK462" i="376"/>
  <c r="AK468" i="376"/>
  <c r="AK470" i="376"/>
  <c r="AK473" i="376"/>
  <c r="AK474" i="376"/>
  <c r="AK475" i="376"/>
  <c r="AK483" i="376"/>
  <c r="AK484" i="376"/>
  <c r="AK489" i="376"/>
  <c r="AK490" i="376"/>
  <c r="AK493" i="376"/>
  <c r="AK498" i="376"/>
  <c r="AK499" i="376"/>
  <c r="AK501" i="376"/>
  <c r="AK510" i="376"/>
  <c r="AK511" i="376"/>
  <c r="AK515" i="376"/>
  <c r="AK521" i="376"/>
  <c r="AK525" i="376"/>
  <c r="AK527" i="376"/>
  <c r="AK530" i="376"/>
  <c r="AK531" i="376"/>
  <c r="AK536" i="376"/>
  <c r="AK537" i="376"/>
  <c r="AK541" i="376"/>
  <c r="AK542" i="376"/>
  <c r="AK546" i="376"/>
  <c r="AK550" i="376"/>
  <c r="AK552" i="376"/>
  <c r="AK553" i="376"/>
  <c r="AK556" i="376"/>
  <c r="AK560" i="376"/>
  <c r="AK564" i="376"/>
  <c r="AK565" i="376"/>
  <c r="AK568" i="376"/>
  <c r="AK571" i="376"/>
  <c r="AK573" i="376"/>
  <c r="AK574" i="376"/>
  <c r="AK575" i="376"/>
  <c r="AK577" i="376"/>
  <c r="AK579" i="376"/>
  <c r="AK580" i="376"/>
  <c r="AK589" i="376"/>
  <c r="AK592" i="376"/>
  <c r="AK595" i="376"/>
  <c r="AK603" i="376"/>
  <c r="AK605" i="376"/>
  <c r="AK616" i="376"/>
  <c r="AK617" i="376"/>
  <c r="AK619" i="376"/>
  <c r="AK621" i="376"/>
  <c r="AK623" i="376"/>
  <c r="AK624" i="376"/>
  <c r="AK625" i="376"/>
  <c r="AK626" i="376"/>
  <c r="AK642" i="376"/>
  <c r="AK643" i="376"/>
  <c r="AK647" i="376"/>
  <c r="AK649" i="376"/>
  <c r="AK653" i="376"/>
  <c r="AK654" i="376"/>
  <c r="AK660" i="376"/>
  <c r="AK666" i="376"/>
  <c r="AK680" i="376"/>
  <c r="AK682" i="376"/>
  <c r="AK700" i="376"/>
  <c r="AK714" i="376"/>
  <c r="AK716" i="376"/>
  <c r="AK719" i="376"/>
  <c r="AK720" i="376"/>
  <c r="AK721" i="376"/>
  <c r="AK726" i="376"/>
  <c r="AK732" i="376"/>
  <c r="AK737" i="376"/>
  <c r="AK738" i="376"/>
  <c r="AK740" i="376"/>
  <c r="AK749" i="376"/>
  <c r="AK752" i="376"/>
  <c r="AK756" i="376"/>
  <c r="AK758" i="376"/>
  <c r="AK760" i="376"/>
  <c r="AK763" i="376"/>
  <c r="AK766" i="376"/>
  <c r="AK770" i="376"/>
  <c r="AK771" i="376"/>
  <c r="AK772" i="376"/>
  <c r="AK773" i="376"/>
  <c r="AK776" i="376"/>
  <c r="AK777" i="376"/>
  <c r="AK781" i="376"/>
  <c r="AK784" i="376"/>
  <c r="AK786" i="376"/>
  <c r="AK793" i="376"/>
  <c r="AK796" i="376"/>
  <c r="AK797" i="376"/>
  <c r="AK798" i="376"/>
  <c r="AK804" i="376"/>
  <c r="AK807" i="376"/>
  <c r="AK808" i="376"/>
  <c r="AK809" i="376"/>
  <c r="AK810" i="376"/>
  <c r="AK812" i="376"/>
  <c r="AK817" i="376"/>
  <c r="AK829" i="376"/>
  <c r="AK833" i="376"/>
  <c r="AK834" i="376"/>
  <c r="AK840" i="376"/>
  <c r="AK844" i="376"/>
  <c r="AK849" i="376"/>
  <c r="AK852" i="376"/>
  <c r="AK853" i="376"/>
  <c r="AK856" i="376"/>
  <c r="AK861" i="376"/>
  <c r="AK865" i="376"/>
  <c r="AK869" i="376"/>
  <c r="AK873" i="376"/>
  <c r="AK874" i="376"/>
  <c r="AK888" i="376"/>
  <c r="AK893" i="376"/>
  <c r="AK896" i="376"/>
  <c r="AK897" i="376"/>
  <c r="AK900" i="376"/>
  <c r="AK905" i="376"/>
  <c r="AK907" i="376"/>
  <c r="AK910" i="376"/>
  <c r="AK911" i="376"/>
  <c r="AK912" i="376"/>
  <c r="AK913" i="376"/>
  <c r="AK915" i="376"/>
  <c r="AK916" i="376"/>
  <c r="AK918" i="376"/>
  <c r="AK919" i="376"/>
  <c r="AK920" i="376"/>
  <c r="AK921" i="376"/>
  <c r="AK936" i="376"/>
  <c r="AK938" i="376"/>
  <c r="AK944" i="376"/>
  <c r="AK945" i="376"/>
  <c r="AK946" i="376"/>
  <c r="AK948" i="376"/>
  <c r="AK963" i="376"/>
  <c r="AK966" i="376"/>
  <c r="AK972" i="376"/>
  <c r="AK990" i="376"/>
  <c r="AK995" i="376"/>
  <c r="AK996" i="376"/>
  <c r="AK1004" i="376"/>
  <c r="AK1010" i="376"/>
  <c r="AK1013" i="376"/>
  <c r="AK1017" i="376"/>
  <c r="AK1026" i="376"/>
  <c r="AK1027" i="376"/>
  <c r="AK1028" i="376"/>
  <c r="AK1036" i="376"/>
  <c r="AK1054" i="376"/>
  <c r="AK1058" i="376"/>
  <c r="AK1062" i="376"/>
  <c r="AK1067" i="376"/>
  <c r="AK1075" i="376"/>
  <c r="AK1076" i="376"/>
  <c r="AK1079" i="376"/>
  <c r="AK1081" i="376"/>
  <c r="AK1085" i="376"/>
  <c r="AK1088" i="376"/>
  <c r="AI475" i="377"/>
  <c r="AI474" i="377"/>
  <c r="AI465" i="377"/>
  <c r="AI454" i="377"/>
  <c r="AI444" i="377"/>
  <c r="AI434" i="377"/>
  <c r="AI431" i="377"/>
  <c r="AI424" i="377"/>
  <c r="AI420" i="377"/>
  <c r="AI408" i="377"/>
  <c r="AI399" i="377"/>
  <c r="AI394" i="377"/>
  <c r="AI392" i="377"/>
  <c r="AI391" i="377"/>
  <c r="AI357" i="377"/>
  <c r="AI354" i="377"/>
  <c r="AI351" i="377"/>
  <c r="AI332" i="377"/>
  <c r="AI318" i="377"/>
  <c r="AI317" i="377"/>
  <c r="AI297" i="377"/>
  <c r="AI289" i="377"/>
  <c r="AI278" i="377"/>
  <c r="AI274" i="377"/>
  <c r="AI273" i="377"/>
  <c r="AI269" i="377"/>
  <c r="AI231" i="377"/>
  <c r="AI228" i="377"/>
  <c r="AI226" i="377"/>
  <c r="AI216" i="377"/>
  <c r="AI204" i="377"/>
  <c r="AI194" i="377"/>
  <c r="AI190" i="377"/>
  <c r="AI179" i="377"/>
  <c r="AI169" i="377"/>
  <c r="AI161" i="377"/>
  <c r="AI147" i="377"/>
  <c r="AI133" i="377"/>
  <c r="AI131" i="377"/>
  <c r="AI110" i="377"/>
  <c r="AI107" i="377"/>
  <c r="AI94" i="377"/>
  <c r="AI46" i="377"/>
  <c r="AI44" i="377"/>
  <c r="AI43" i="377"/>
  <c r="AI41" i="377"/>
  <c r="AI22" i="377"/>
  <c r="AI20" i="377"/>
  <c r="AI262" i="377"/>
  <c r="AI427" i="377"/>
  <c r="AI455" i="377"/>
  <c r="AI151" i="377"/>
  <c r="AI239" i="377"/>
  <c r="AI214" i="377"/>
  <c r="AI65" i="377"/>
  <c r="AI498" i="377"/>
  <c r="AI305" i="377"/>
  <c r="AI257" i="377"/>
  <c r="AI158" i="377"/>
  <c r="AI492" i="377"/>
  <c r="AI250" i="377"/>
  <c r="AI10" i="377"/>
  <c r="AI109" i="377"/>
  <c r="AI13" i="377"/>
  <c r="AI314" i="377"/>
  <c r="AI433" i="377"/>
  <c r="AI80" i="377"/>
  <c r="AI413" i="377"/>
  <c r="AI93" i="377"/>
  <c r="AI54" i="377"/>
  <c r="AI393" i="377"/>
  <c r="AI451" i="377"/>
  <c r="AI187" i="377"/>
  <c r="AI163" i="377"/>
  <c r="AI139" i="377"/>
  <c r="AI381" i="377"/>
  <c r="AI105" i="377"/>
  <c r="AI49" i="377"/>
  <c r="AI296" i="377"/>
  <c r="AI224" i="377"/>
  <c r="AI92" i="377"/>
  <c r="AI379" i="377"/>
  <c r="AI319" i="377"/>
  <c r="AI271" i="377"/>
  <c r="AI486" i="377"/>
  <c r="AI450" i="377"/>
  <c r="AI426" i="377"/>
  <c r="AI174" i="377"/>
  <c r="AI138" i="377"/>
  <c r="AI114" i="377"/>
  <c r="AI78" i="377"/>
  <c r="AI66" i="377"/>
  <c r="AI473" i="377"/>
  <c r="AI401" i="377"/>
  <c r="AI353" i="377"/>
  <c r="AI209" i="377"/>
  <c r="AI123" i="377"/>
  <c r="AI398" i="377"/>
  <c r="AI230" i="377"/>
  <c r="AI218" i="377"/>
  <c r="AI290" i="377"/>
  <c r="AI469" i="377"/>
  <c r="AI445" i="377"/>
  <c r="AI337" i="377"/>
  <c r="AI229" i="377"/>
  <c r="AI217" i="377"/>
  <c r="AI460" i="377"/>
  <c r="AI388" i="377"/>
  <c r="AI280" i="377"/>
  <c r="AI268" i="377"/>
  <c r="AI184" i="377"/>
  <c r="AI172" i="377"/>
  <c r="AI136" i="377"/>
  <c r="AI124" i="377"/>
  <c r="AI52" i="377"/>
  <c r="AI40" i="377"/>
  <c r="AI28" i="377"/>
  <c r="AI73" i="377"/>
  <c r="AI303" i="377"/>
  <c r="AI195" i="377"/>
  <c r="AI171" i="377"/>
  <c r="AI87" i="377"/>
  <c r="AI27" i="377"/>
  <c r="AI298" i="377"/>
  <c r="AI14" i="377"/>
  <c r="AI311" i="377"/>
  <c r="AI156" i="377"/>
  <c r="AI252" i="377"/>
  <c r="AI137" i="377"/>
  <c r="AI263" i="377"/>
  <c r="AI215" i="377"/>
  <c r="AI71" i="377"/>
  <c r="AI47" i="377"/>
  <c r="AI178" i="377"/>
  <c r="AI166" i="377"/>
  <c r="AK12" i="376"/>
  <c r="AK13" i="376"/>
  <c r="AK18" i="376"/>
  <c r="AK22" i="376"/>
  <c r="AK34" i="376"/>
  <c r="AK36" i="376"/>
  <c r="AK52" i="376"/>
  <c r="AK55" i="376"/>
  <c r="AK65" i="376"/>
  <c r="AK75" i="376"/>
  <c r="AK109" i="376"/>
  <c r="AK116" i="376"/>
  <c r="AK117" i="376"/>
  <c r="AK123" i="376"/>
  <c r="AK131" i="376"/>
  <c r="AK138" i="376"/>
  <c r="AK155" i="376"/>
  <c r="AK186" i="376"/>
  <c r="AK199" i="376"/>
  <c r="AK209" i="376"/>
  <c r="AK226" i="376"/>
  <c r="AK234" i="376"/>
  <c r="AK236" i="376"/>
  <c r="AK237" i="376"/>
  <c r="AK241" i="376"/>
  <c r="AK242" i="376"/>
  <c r="AK252" i="376"/>
  <c r="AK262" i="376"/>
  <c r="AK276" i="376"/>
  <c r="AK278" i="376"/>
  <c r="AK295" i="376"/>
  <c r="AK304" i="376"/>
  <c r="AK322" i="376"/>
  <c r="AK323" i="376"/>
  <c r="AK330" i="376"/>
  <c r="AK338" i="376"/>
  <c r="AK345" i="376"/>
  <c r="AK370" i="376"/>
  <c r="AK379" i="376"/>
  <c r="AK388" i="376"/>
  <c r="AK391" i="376"/>
  <c r="AK407" i="376"/>
  <c r="AK419" i="376"/>
  <c r="AK421" i="376"/>
  <c r="AK424" i="376"/>
  <c r="AK446" i="376"/>
  <c r="AK447" i="376"/>
  <c r="AK463" i="376"/>
  <c r="AK466" i="376"/>
  <c r="AK471" i="376"/>
  <c r="AK472" i="376"/>
  <c r="AK478" i="376"/>
  <c r="AK479" i="376"/>
  <c r="AK482" i="376"/>
  <c r="AK492" i="376"/>
  <c r="AK494" i="376"/>
  <c r="AK496" i="376"/>
  <c r="AK506" i="376"/>
  <c r="AK519" i="376"/>
  <c r="AK520" i="376"/>
  <c r="AK534" i="376"/>
  <c r="AK640" i="376"/>
  <c r="AK645" i="376"/>
  <c r="AK650" i="376"/>
  <c r="AK673" i="376"/>
  <c r="AK701" i="376"/>
  <c r="AK715" i="376"/>
  <c r="AK725" i="376"/>
  <c r="AK731" i="376"/>
  <c r="AK742" i="376"/>
  <c r="AK746" i="376"/>
  <c r="AK765" i="376"/>
  <c r="AK794" i="376"/>
  <c r="AK802" i="376"/>
  <c r="AK803" i="376"/>
  <c r="AK805" i="376"/>
  <c r="AK811" i="376"/>
  <c r="AK819" i="376"/>
  <c r="AK823" i="376"/>
  <c r="AK826" i="376"/>
  <c r="AK836" i="376"/>
  <c r="AK838" i="376"/>
  <c r="AK843" i="376"/>
  <c r="AK847" i="376"/>
  <c r="AK855" i="376"/>
  <c r="AK859" i="376"/>
  <c r="AK862" i="376"/>
  <c r="AK863" i="376"/>
  <c r="AK864" i="376"/>
  <c r="AK867" i="376"/>
  <c r="AK876" i="376"/>
  <c r="AK879" i="376"/>
  <c r="AK883" i="376"/>
  <c r="AK884" i="376"/>
  <c r="AK886" i="376"/>
  <c r="AK898" i="376"/>
  <c r="AK924" i="376"/>
  <c r="AK926" i="376"/>
  <c r="AK935" i="376"/>
  <c r="AK957" i="376"/>
  <c r="AK960" i="376"/>
  <c r="AK970" i="376"/>
  <c r="AK978" i="376"/>
  <c r="AK1005" i="376"/>
  <c r="AK1008" i="376"/>
  <c r="AK1016" i="376"/>
  <c r="AK1019" i="376"/>
  <c r="AK1043" i="376"/>
  <c r="AK1056" i="376"/>
  <c r="AK1057" i="376"/>
  <c r="AK1064" i="376"/>
  <c r="AK1066" i="376"/>
  <c r="AK1070" i="376"/>
  <c r="AK1074" i="376"/>
  <c r="AI497" i="377"/>
  <c r="AI448" i="377"/>
  <c r="AI447" i="377"/>
  <c r="AI406" i="377"/>
  <c r="AI405" i="377"/>
  <c r="AI390" i="377"/>
  <c r="AI386" i="377"/>
  <c r="AI352" i="377"/>
  <c r="AI344" i="377"/>
  <c r="AI219" i="377"/>
  <c r="AI203" i="377"/>
  <c r="AI199" i="377"/>
  <c r="AI182" i="377"/>
  <c r="AI165" i="377"/>
  <c r="AI113" i="377"/>
  <c r="AI81" i="377"/>
  <c r="AI75" i="377"/>
  <c r="AI34" i="377"/>
  <c r="AI33" i="377"/>
  <c r="AI30" i="377"/>
  <c r="AI490" i="377"/>
  <c r="AI372" i="377"/>
  <c r="AI82" i="377"/>
  <c r="AI449" i="377"/>
  <c r="AI237" i="377"/>
  <c r="AI16" i="377"/>
  <c r="AI356" i="377"/>
  <c r="AI246" i="377"/>
  <c r="AI368" i="377"/>
  <c r="AI247" i="377"/>
  <c r="AI402" i="377"/>
  <c r="AI186" i="377"/>
  <c r="AI162" i="377"/>
  <c r="AI18" i="377"/>
  <c r="AI400" i="377"/>
  <c r="AI316" i="377"/>
  <c r="AI160" i="377"/>
  <c r="AI148" i="377"/>
  <c r="AI495" i="377"/>
  <c r="AI435" i="377"/>
  <c r="AI385" i="377"/>
  <c r="AI149" i="377"/>
  <c r="AI70" i="377"/>
  <c r="AK20" i="376"/>
  <c r="AK26" i="376"/>
  <c r="AK32" i="376"/>
  <c r="AK41" i="376"/>
  <c r="AK47" i="376"/>
  <c r="AK54" i="376"/>
  <c r="AK59" i="376"/>
  <c r="AK100" i="376"/>
  <c r="AK110" i="376"/>
  <c r="AK118" i="376"/>
  <c r="AK119" i="376"/>
  <c r="AK120" i="376"/>
  <c r="AK140" i="376"/>
  <c r="AK146" i="376"/>
  <c r="AK147" i="376"/>
  <c r="AK157" i="376"/>
  <c r="AK165" i="376"/>
  <c r="AK187" i="376"/>
  <c r="AK200" i="376"/>
  <c r="AK208" i="376"/>
  <c r="AK227" i="376"/>
  <c r="AK238" i="376"/>
  <c r="AK251" i="376"/>
  <c r="AK253" i="376"/>
  <c r="AK258" i="376"/>
  <c r="AK279" i="376"/>
  <c r="AK291" i="376"/>
  <c r="AK296" i="376"/>
  <c r="AK301" i="376"/>
  <c r="AK332" i="376"/>
  <c r="AK340" i="376"/>
  <c r="AK393" i="376"/>
  <c r="AK401" i="376"/>
  <c r="AK402" i="376"/>
  <c r="AK403" i="376"/>
  <c r="AK405" i="376"/>
  <c r="AK413" i="376"/>
  <c r="AK415" i="376"/>
  <c r="AK416" i="376"/>
  <c r="AK431" i="376"/>
  <c r="AK433" i="376"/>
  <c r="AK455" i="376"/>
  <c r="AK458" i="376"/>
  <c r="AK497" i="376"/>
  <c r="AK502" i="376"/>
  <c r="AK504" i="376"/>
  <c r="AK507" i="376"/>
  <c r="AK549" i="376"/>
  <c r="AK559" i="376"/>
  <c r="AK587" i="376"/>
  <c r="AK593" i="376"/>
  <c r="AK594" i="376"/>
  <c r="AK599" i="376"/>
  <c r="AK602" i="376"/>
  <c r="AK665" i="376"/>
  <c r="AK696" i="376"/>
  <c r="AK698" i="376"/>
  <c r="AK734" i="376"/>
  <c r="AK735" i="376"/>
  <c r="AK739" i="376"/>
  <c r="AK744" i="376"/>
  <c r="AK745" i="376"/>
  <c r="AK753" i="376"/>
  <c r="AK759" i="376"/>
  <c r="AK801" i="376"/>
  <c r="AK822" i="376"/>
  <c r="AK831" i="376"/>
  <c r="AK837" i="376"/>
  <c r="AK839" i="376"/>
  <c r="AK857" i="376"/>
  <c r="AK858" i="376"/>
  <c r="AK860" i="376"/>
  <c r="AK930" i="376"/>
  <c r="AK931" i="376"/>
  <c r="AK939" i="376"/>
  <c r="AK949" i="376"/>
  <c r="AK967" i="376"/>
  <c r="AK971" i="376"/>
  <c r="AK981" i="376"/>
  <c r="AK989" i="376"/>
  <c r="AK992" i="376"/>
  <c r="AK997" i="376"/>
  <c r="AK1006" i="376"/>
  <c r="AK1009" i="376"/>
  <c r="AK1021" i="376"/>
  <c r="AK1029" i="376"/>
  <c r="AK1032" i="376"/>
  <c r="AK1038" i="376"/>
  <c r="AK1055" i="376"/>
  <c r="AK1059" i="376"/>
  <c r="AK1082" i="376"/>
  <c r="AK1083" i="376"/>
  <c r="AK1084" i="376"/>
  <c r="AI504" i="377"/>
  <c r="AI503" i="377"/>
  <c r="AI501" i="377"/>
  <c r="AI484" i="377"/>
  <c r="AI472" i="377"/>
  <c r="AI439" i="377"/>
  <c r="AI428" i="377"/>
  <c r="AI358" i="377"/>
  <c r="AI342" i="377"/>
  <c r="AI323" i="377"/>
  <c r="AI285" i="377"/>
  <c r="AI283" i="377"/>
  <c r="AI98" i="377"/>
  <c r="AI53" i="377"/>
  <c r="AI35" i="377"/>
  <c r="AI25" i="377"/>
  <c r="AI106" i="377"/>
  <c r="AI116" i="377"/>
  <c r="AI95" i="377"/>
  <c r="AI380" i="377"/>
  <c r="AI322" i="377"/>
  <c r="AI232" i="377"/>
  <c r="AI125" i="377"/>
  <c r="AI494" i="377"/>
  <c r="AI452" i="377"/>
  <c r="AI324" i="377"/>
  <c r="AI505" i="377"/>
  <c r="AI309" i="377"/>
  <c r="AI129" i="377"/>
  <c r="AI79" i="377"/>
  <c r="AI31" i="377"/>
  <c r="AI248" i="377"/>
  <c r="AI140" i="377"/>
  <c r="AI499" i="377"/>
  <c r="AI378" i="377"/>
  <c r="AI436" i="377"/>
  <c r="AI412" i="377"/>
  <c r="AI304" i="377"/>
  <c r="AI256" i="377"/>
  <c r="AI76" i="377"/>
  <c r="AI306" i="377"/>
  <c r="AI459" i="377"/>
  <c r="AI411" i="377"/>
  <c r="AI74" i="377"/>
  <c r="AI132" i="377"/>
  <c r="AI120" i="377"/>
  <c r="AI167" i="377"/>
  <c r="AL3" i="376"/>
  <c r="AL4" i="376"/>
  <c r="AL5" i="376"/>
  <c r="AL8" i="376"/>
  <c r="AL15" i="376"/>
  <c r="AL16" i="376"/>
  <c r="AL17" i="376"/>
  <c r="AL19" i="376"/>
  <c r="AL23" i="376"/>
  <c r="AL25" i="376"/>
  <c r="AL29" i="376"/>
  <c r="AL31" i="376"/>
  <c r="AL37" i="376"/>
  <c r="AL38" i="376"/>
  <c r="AL40" i="376"/>
  <c r="AL43" i="376"/>
  <c r="AL44" i="376"/>
  <c r="AL45" i="376"/>
  <c r="AL48" i="376"/>
  <c r="AL49" i="376"/>
  <c r="AL50" i="376"/>
  <c r="AL53" i="376"/>
  <c r="AL56" i="376"/>
  <c r="AL58" i="376"/>
  <c r="AL60" i="376"/>
  <c r="AL62" i="376"/>
  <c r="AL63" i="376"/>
  <c r="AL64" i="376"/>
  <c r="AL68" i="376"/>
  <c r="AL69" i="376"/>
  <c r="AL70" i="376"/>
  <c r="AL71" i="376"/>
  <c r="AL74" i="376"/>
  <c r="AL77" i="376"/>
  <c r="AL78" i="376"/>
  <c r="AL79" i="376"/>
  <c r="AL80" i="376"/>
  <c r="AL81" i="376"/>
  <c r="AL82" i="376"/>
  <c r="AL83" i="376"/>
  <c r="AL90" i="376"/>
  <c r="AL92" i="376"/>
  <c r="AL94" i="376"/>
  <c r="AL97" i="376"/>
  <c r="AL98" i="376"/>
  <c r="AL101" i="376"/>
  <c r="AL102" i="376"/>
  <c r="AL103" i="376"/>
  <c r="AL104" i="376"/>
  <c r="AL105" i="376"/>
  <c r="AL106" i="376"/>
  <c r="AL108" i="376"/>
  <c r="AL111" i="376"/>
  <c r="AL112" i="376"/>
  <c r="AL114" i="376"/>
  <c r="AL125" i="376"/>
  <c r="AL126" i="376"/>
  <c r="AL127" i="376"/>
  <c r="AL128" i="376"/>
  <c r="AL129" i="376"/>
  <c r="AL130" i="376"/>
  <c r="AL133" i="376"/>
  <c r="AL134" i="376"/>
  <c r="AL135" i="376"/>
  <c r="AL137" i="376"/>
  <c r="AL142" i="376"/>
  <c r="AL143" i="376"/>
  <c r="AL144" i="376"/>
  <c r="AL145" i="376"/>
  <c r="AL148" i="376"/>
  <c r="AL150" i="376"/>
  <c r="AL151" i="376"/>
  <c r="AL152" i="376"/>
  <c r="AL159" i="376"/>
  <c r="AL162" i="376"/>
  <c r="AL163" i="376"/>
  <c r="AL172" i="376"/>
  <c r="AL174" i="376"/>
  <c r="AL176" i="376"/>
  <c r="AL177" i="376"/>
  <c r="AL178" i="376"/>
  <c r="AL179" i="376"/>
  <c r="AL180" i="376"/>
  <c r="AL181" i="376"/>
  <c r="AL183" i="376"/>
  <c r="AL188" i="376"/>
  <c r="AL189" i="376"/>
  <c r="AL190" i="376"/>
  <c r="AL191" i="376"/>
  <c r="AL192" i="376"/>
  <c r="AL193" i="376"/>
  <c r="AL194" i="376"/>
  <c r="AL195" i="376"/>
  <c r="AL196" i="376"/>
  <c r="AL197" i="376"/>
  <c r="AL198" i="376"/>
  <c r="AM198" i="376" s="1"/>
  <c r="AL202" i="376"/>
  <c r="AL203" i="376"/>
  <c r="AL205" i="376"/>
  <c r="AL206" i="376"/>
  <c r="AL212" i="376"/>
  <c r="AL214" i="376"/>
  <c r="AL215" i="376"/>
  <c r="AL216" i="376"/>
  <c r="AL217" i="376"/>
  <c r="AL218" i="376"/>
  <c r="AL219" i="376"/>
  <c r="AM219" i="376" s="1"/>
  <c r="AL221" i="376"/>
  <c r="AL223" i="376"/>
  <c r="AL224" i="376"/>
  <c r="AL231" i="376"/>
  <c r="AL240" i="376"/>
  <c r="AL243" i="376"/>
  <c r="AL244" i="376"/>
  <c r="AL245" i="376"/>
  <c r="AL246" i="376"/>
  <c r="AL249" i="376"/>
  <c r="AL250" i="376"/>
  <c r="AL254" i="376"/>
  <c r="AL255" i="376"/>
  <c r="AL256" i="376"/>
  <c r="AL257" i="376"/>
  <c r="AL259" i="376"/>
  <c r="AL260" i="376"/>
  <c r="AL261" i="376"/>
  <c r="AL264" i="376"/>
  <c r="AL265" i="376"/>
  <c r="AL268" i="376"/>
  <c r="AL269" i="376"/>
  <c r="AL271" i="376"/>
  <c r="AL273" i="376"/>
  <c r="AL275" i="376"/>
  <c r="AL277" i="376"/>
  <c r="AL280" i="376"/>
  <c r="AL281" i="376"/>
  <c r="AL282" i="376"/>
  <c r="AL284" i="376"/>
  <c r="AL286" i="376"/>
  <c r="AL288" i="376"/>
  <c r="AL290" i="376"/>
  <c r="AL292" i="376"/>
  <c r="AL293" i="376"/>
  <c r="AL294" i="376"/>
  <c r="AL297" i="376"/>
  <c r="AL299" i="376"/>
  <c r="AL300" i="376"/>
  <c r="AL302" i="376"/>
  <c r="AL305" i="376"/>
  <c r="AL307" i="376"/>
  <c r="AL313" i="376"/>
  <c r="AL314" i="376"/>
  <c r="AL315" i="376"/>
  <c r="AL316" i="376"/>
  <c r="AL318" i="376"/>
  <c r="AL319" i="376"/>
  <c r="AL324" i="376"/>
  <c r="AL325" i="376"/>
  <c r="AL326" i="376"/>
  <c r="AL329" i="376"/>
  <c r="AL331" i="376"/>
  <c r="AL334" i="376"/>
  <c r="AL336" i="376"/>
  <c r="AL341" i="376"/>
  <c r="AL343" i="376"/>
  <c r="AL346" i="376"/>
  <c r="AL347" i="376"/>
  <c r="AL348" i="376"/>
  <c r="AL349" i="376"/>
  <c r="AL351" i="376"/>
  <c r="AL357" i="376"/>
  <c r="AL358" i="376"/>
  <c r="AL361" i="376"/>
  <c r="AL362" i="376"/>
  <c r="AL363" i="376"/>
  <c r="AL369" i="376"/>
  <c r="AL371" i="376"/>
  <c r="AL372" i="376"/>
  <c r="AL375" i="376"/>
  <c r="AL376" i="376"/>
  <c r="AL377" i="376"/>
  <c r="AL378" i="376"/>
  <c r="AL380" i="376"/>
  <c r="AL381" i="376"/>
  <c r="AL383" i="376"/>
  <c r="AL389" i="376"/>
  <c r="AL392" i="376"/>
  <c r="AL394" i="376"/>
  <c r="AL395" i="376"/>
  <c r="AL396" i="376"/>
  <c r="AL398" i="376"/>
  <c r="AL399" i="376"/>
  <c r="AM399" i="376" s="1"/>
  <c r="AL400" i="376"/>
  <c r="AL404" i="376"/>
  <c r="AL406" i="376"/>
  <c r="AL409" i="376"/>
  <c r="AM409" i="376" s="1"/>
  <c r="AL411" i="376"/>
  <c r="AL412" i="376"/>
  <c r="AL417" i="376"/>
  <c r="AL418" i="376"/>
  <c r="AL420" i="376"/>
  <c r="AL422" i="376"/>
  <c r="AL423" i="376"/>
  <c r="AL425" i="376"/>
  <c r="AL426" i="376"/>
  <c r="AL427" i="376"/>
  <c r="AL428" i="376"/>
  <c r="AL429" i="376"/>
  <c r="AL434" i="376"/>
  <c r="AL435" i="376"/>
  <c r="AL436" i="376"/>
  <c r="AL440" i="376"/>
  <c r="AL442" i="376"/>
  <c r="AL444" i="376"/>
  <c r="AL445" i="376"/>
  <c r="AL448" i="376"/>
  <c r="AL449" i="376"/>
  <c r="AL450" i="376"/>
  <c r="AL452" i="376"/>
  <c r="AL454" i="376"/>
  <c r="AM454" i="376" s="1"/>
  <c r="AL456" i="376"/>
  <c r="AL457" i="376"/>
  <c r="AL459" i="376"/>
  <c r="AL460" i="376"/>
  <c r="AL461" i="376"/>
  <c r="AL464" i="376"/>
  <c r="AL465" i="376"/>
  <c r="AL469" i="376"/>
  <c r="AL476" i="376"/>
  <c r="AL477" i="376"/>
  <c r="AL480" i="376"/>
  <c r="AL481" i="376"/>
  <c r="AL485" i="376"/>
  <c r="AL486" i="376"/>
  <c r="AL487" i="376"/>
  <c r="AL488" i="376"/>
  <c r="AL495" i="376"/>
  <c r="AL500" i="376"/>
  <c r="AL503" i="376"/>
  <c r="AL505" i="376"/>
  <c r="AL508" i="376"/>
  <c r="AL509" i="376"/>
  <c r="AL512" i="376"/>
  <c r="AL513" i="376"/>
  <c r="AL514" i="376"/>
  <c r="AL516" i="376"/>
  <c r="AL517" i="376"/>
  <c r="AL518" i="376"/>
  <c r="AL522" i="376"/>
  <c r="AL523" i="376"/>
  <c r="AL524" i="376"/>
  <c r="AL526" i="376"/>
  <c r="AL528" i="376"/>
  <c r="AL529" i="376"/>
  <c r="AL532" i="376"/>
  <c r="AL533" i="376"/>
  <c r="AL535" i="376"/>
  <c r="AL538" i="376"/>
  <c r="AL539" i="376"/>
  <c r="AL540" i="376"/>
  <c r="AL543" i="376"/>
  <c r="AL544" i="376"/>
  <c r="AL547" i="376"/>
  <c r="AL548" i="376"/>
  <c r="AL551" i="376"/>
  <c r="AL555" i="376"/>
  <c r="AL557" i="376"/>
  <c r="AL558" i="376"/>
  <c r="AL561" i="376"/>
  <c r="AL562" i="376"/>
  <c r="AL563" i="376"/>
  <c r="AL566" i="376"/>
  <c r="AL567" i="376"/>
  <c r="AL569" i="376"/>
  <c r="AL570" i="376"/>
  <c r="AL572" i="376"/>
  <c r="AL576" i="376"/>
  <c r="AL578" i="376"/>
  <c r="AL581" i="376"/>
  <c r="AL582" i="376"/>
  <c r="AL583" i="376"/>
  <c r="AL584" i="376"/>
  <c r="AL585" i="376"/>
  <c r="AL586" i="376"/>
  <c r="AL588" i="376"/>
  <c r="AL590" i="376"/>
  <c r="AL591" i="376"/>
  <c r="AL596" i="376"/>
  <c r="AL598" i="376"/>
  <c r="AL600" i="376"/>
  <c r="AL606" i="376"/>
  <c r="AL607" i="376"/>
  <c r="AL608" i="376"/>
  <c r="AL609" i="376"/>
  <c r="AL610" i="376"/>
  <c r="AL611" i="376"/>
  <c r="AL614" i="376"/>
  <c r="AL615" i="376"/>
  <c r="AL618" i="376"/>
  <c r="AL620" i="376"/>
  <c r="AL622" i="376"/>
  <c r="AL629" i="376"/>
  <c r="AL630" i="376"/>
  <c r="AL631" i="376"/>
  <c r="AL632" i="376"/>
  <c r="AL633" i="376"/>
  <c r="AL634" i="376"/>
  <c r="AL637" i="376"/>
  <c r="AL638" i="376"/>
  <c r="AL639" i="376"/>
  <c r="AL644" i="376"/>
  <c r="AL646" i="376"/>
  <c r="AL648" i="376"/>
  <c r="AL651" i="376"/>
  <c r="AL652" i="376"/>
  <c r="AL655" i="376"/>
  <c r="AL656" i="376"/>
  <c r="AL657" i="376"/>
  <c r="AL658" i="376"/>
  <c r="AL659" i="376"/>
  <c r="AL661" i="376"/>
  <c r="AL662" i="376"/>
  <c r="AL663" i="376"/>
  <c r="AL664" i="376"/>
  <c r="AL667" i="376"/>
  <c r="AL668" i="376"/>
  <c r="AL669" i="376"/>
  <c r="AL671" i="376"/>
  <c r="AL672" i="376"/>
  <c r="AL674" i="376"/>
  <c r="AL675" i="376"/>
  <c r="AL676" i="376"/>
  <c r="AL677" i="376"/>
  <c r="AL678" i="376"/>
  <c r="AL679" i="376"/>
  <c r="AL681" i="376"/>
  <c r="AL683" i="376"/>
  <c r="AL684" i="376"/>
  <c r="AL685" i="376"/>
  <c r="AL686" i="376"/>
  <c r="AM686" i="376" s="1"/>
  <c r="AL687" i="376"/>
  <c r="AL688" i="376"/>
  <c r="AL689" i="376"/>
  <c r="AL690" i="376"/>
  <c r="AL693" i="376"/>
  <c r="AL694" i="376"/>
  <c r="AL695" i="376"/>
  <c r="AL697" i="376"/>
  <c r="AL699" i="376"/>
  <c r="AL702" i="376"/>
  <c r="AL703" i="376"/>
  <c r="AL704" i="376"/>
  <c r="AL705" i="376"/>
  <c r="AL706" i="376"/>
  <c r="AL707" i="376"/>
  <c r="AL708" i="376"/>
  <c r="AL709" i="376"/>
  <c r="AL710" i="376"/>
  <c r="AL711" i="376"/>
  <c r="AL712" i="376"/>
  <c r="AL713" i="376"/>
  <c r="AL717" i="376"/>
  <c r="AL718" i="376"/>
  <c r="AL722" i="376"/>
  <c r="AM722" i="376" s="1"/>
  <c r="AL723" i="376"/>
  <c r="AL724" i="376"/>
  <c r="AL727" i="376"/>
  <c r="AL728" i="376"/>
  <c r="AL729" i="376"/>
  <c r="AL730" i="376"/>
  <c r="AL733" i="376"/>
  <c r="AL736" i="376"/>
  <c r="AL743" i="376"/>
  <c r="AL747" i="376"/>
  <c r="AL748" i="376"/>
  <c r="AL750" i="376"/>
  <c r="AL751" i="376"/>
  <c r="AL754" i="376"/>
  <c r="AL755" i="376"/>
  <c r="AL757" i="376"/>
  <c r="AL761" i="376"/>
  <c r="AL762" i="376"/>
  <c r="AL764" i="376"/>
  <c r="AL767" i="376"/>
  <c r="AL768" i="376"/>
  <c r="AL769" i="376"/>
  <c r="AL774" i="376"/>
  <c r="AL775" i="376"/>
  <c r="AL778" i="376"/>
  <c r="AL779" i="376"/>
  <c r="AL782" i="376"/>
  <c r="AL783" i="376"/>
  <c r="AL785" i="376"/>
  <c r="AL789" i="376"/>
  <c r="AL790" i="376"/>
  <c r="AL791" i="376"/>
  <c r="AL792" i="376"/>
  <c r="AL795" i="376"/>
  <c r="AL799" i="376"/>
  <c r="AL800" i="376"/>
  <c r="AL813" i="376"/>
  <c r="AL814" i="376"/>
  <c r="AL815" i="376"/>
  <c r="AL816" i="376"/>
  <c r="AL818" i="376"/>
  <c r="AL820" i="376"/>
  <c r="AL821" i="376"/>
  <c r="AL824" i="376"/>
  <c r="AL825" i="376"/>
  <c r="AL827" i="376"/>
  <c r="AL828" i="376"/>
  <c r="AL830" i="376"/>
  <c r="AL832" i="376"/>
  <c r="AL841" i="376"/>
  <c r="AL842" i="376"/>
  <c r="AL845" i="376"/>
  <c r="AL846" i="376"/>
  <c r="AL848" i="376"/>
  <c r="AL850" i="376"/>
  <c r="AL851" i="376"/>
  <c r="AL854" i="376"/>
  <c r="AM854" i="376" s="1"/>
  <c r="AL866" i="376"/>
  <c r="AL868" i="376"/>
  <c r="AL870" i="376"/>
  <c r="AL871" i="376"/>
  <c r="AL872" i="376"/>
  <c r="AL875" i="376"/>
  <c r="AL877" i="376"/>
  <c r="AL878" i="376"/>
  <c r="AL880" i="376"/>
  <c r="AL881" i="376"/>
  <c r="AL882" i="376"/>
  <c r="AL885" i="376"/>
  <c r="AL887" i="376"/>
  <c r="AL889" i="376"/>
  <c r="AL890" i="376"/>
  <c r="AL891" i="376"/>
  <c r="AL892" i="376"/>
  <c r="AL894" i="376"/>
  <c r="AL895" i="376"/>
  <c r="AL899" i="376"/>
  <c r="AL901" i="376"/>
  <c r="AL902" i="376"/>
  <c r="AL903" i="376"/>
  <c r="AL904" i="376"/>
  <c r="AL906" i="376"/>
  <c r="AL908" i="376"/>
  <c r="AL909" i="376"/>
  <c r="AL914" i="376"/>
  <c r="AL917" i="376"/>
  <c r="AL922" i="376"/>
  <c r="AL923" i="376"/>
  <c r="AL925" i="376"/>
  <c r="AL927" i="376"/>
  <c r="AL929" i="376"/>
  <c r="AL932" i="376"/>
  <c r="AL933" i="376"/>
  <c r="AL934" i="376"/>
  <c r="AL937" i="376"/>
  <c r="AL940" i="376"/>
  <c r="AL941" i="376"/>
  <c r="AL942" i="376"/>
  <c r="AL943" i="376"/>
  <c r="AL947" i="376"/>
  <c r="AL950" i="376"/>
  <c r="AL951" i="376"/>
  <c r="AL953" i="376"/>
  <c r="AL954" i="376"/>
  <c r="AL955" i="376"/>
  <c r="AL956" i="376"/>
  <c r="AL958" i="376"/>
  <c r="AL959" i="376"/>
  <c r="AL961" i="376"/>
  <c r="AL962" i="376"/>
  <c r="AL964" i="376"/>
  <c r="AL965" i="376"/>
  <c r="AL968" i="376"/>
  <c r="AL969" i="376"/>
  <c r="AL973" i="376"/>
  <c r="AL974" i="376"/>
  <c r="AL975" i="376"/>
  <c r="AL976" i="376"/>
  <c r="AL977" i="376"/>
  <c r="AL979" i="376"/>
  <c r="AL980" i="376"/>
  <c r="AL982" i="376"/>
  <c r="AL983" i="376"/>
  <c r="AL984" i="376"/>
  <c r="AL986" i="376"/>
  <c r="AL987" i="376"/>
  <c r="AL988" i="376"/>
  <c r="AL991" i="376"/>
  <c r="AL993" i="376"/>
  <c r="AL994" i="376"/>
  <c r="AL998" i="376"/>
  <c r="AL999" i="376"/>
  <c r="AL1000" i="376"/>
  <c r="AL1002" i="376"/>
  <c r="AL1003" i="376"/>
  <c r="AL1007" i="376"/>
  <c r="AL1011" i="376"/>
  <c r="AL1012" i="376"/>
  <c r="AL1014" i="376"/>
  <c r="AL1015" i="376"/>
  <c r="AL1020" i="376"/>
  <c r="AL1022" i="376"/>
  <c r="AL1024" i="376"/>
  <c r="AL1025" i="376"/>
  <c r="AL1030" i="376"/>
  <c r="AL1031" i="376"/>
  <c r="AL1033" i="376"/>
  <c r="AL1034" i="376"/>
  <c r="AL1037" i="376"/>
  <c r="AL1039" i="376"/>
  <c r="AL1040" i="376"/>
  <c r="AL1041" i="376"/>
  <c r="AL1042" i="376"/>
  <c r="AL1044" i="376"/>
  <c r="AL1045" i="376"/>
  <c r="AL1046" i="376"/>
  <c r="AL1047" i="376"/>
  <c r="AL1048" i="376"/>
  <c r="AL1050" i="376"/>
  <c r="AL1051" i="376"/>
  <c r="AL1053" i="376"/>
  <c r="AL1060" i="376"/>
  <c r="AL1061" i="376"/>
  <c r="AL1063" i="376"/>
  <c r="AL1065" i="376"/>
  <c r="AL1068" i="376"/>
  <c r="AL1069" i="376"/>
  <c r="AL1071" i="376"/>
  <c r="AL1072" i="376"/>
  <c r="AL1073" i="376"/>
  <c r="AL1077" i="376"/>
  <c r="AL1078" i="376"/>
  <c r="AL1080" i="376"/>
  <c r="AL1086" i="376"/>
  <c r="AL1087" i="376"/>
  <c r="AJ502" i="377"/>
  <c r="AJ493" i="377"/>
  <c r="AJ483" i="377"/>
  <c r="AJ481" i="377"/>
  <c r="AJ480" i="377"/>
  <c r="AJ479" i="377"/>
  <c r="AJ477" i="377"/>
  <c r="AJ471" i="377"/>
  <c r="AJ470" i="377"/>
  <c r="AJ468" i="377"/>
  <c r="AJ467" i="377"/>
  <c r="AJ463" i="377"/>
  <c r="AJ458" i="377"/>
  <c r="AJ457" i="377"/>
  <c r="AJ456" i="377"/>
  <c r="AJ446" i="377"/>
  <c r="AJ442" i="377"/>
  <c r="AJ432" i="377"/>
  <c r="AJ430" i="377"/>
  <c r="AJ429" i="377"/>
  <c r="AJ414" i="377"/>
  <c r="AJ404" i="377"/>
  <c r="AJ359" i="377"/>
  <c r="AJ339" i="377"/>
  <c r="AJ335" i="377"/>
  <c r="AJ333" i="377"/>
  <c r="AJ328" i="377"/>
  <c r="AJ327" i="377"/>
  <c r="AJ307" i="377"/>
  <c r="AJ284" i="377"/>
  <c r="AJ275" i="377"/>
  <c r="AJ267" i="377"/>
  <c r="AJ266" i="377"/>
  <c r="AJ264" i="377"/>
  <c r="AJ260" i="377"/>
  <c r="AJ251" i="377"/>
  <c r="AJ234" i="377"/>
  <c r="AJ223" i="377"/>
  <c r="AJ221" i="377"/>
  <c r="AJ211" i="377"/>
  <c r="AJ205" i="377"/>
  <c r="AJ198" i="377"/>
  <c r="AJ197" i="377"/>
  <c r="AJ191" i="377"/>
  <c r="AJ183" i="377"/>
  <c r="AJ181" i="377"/>
  <c r="AJ175" i="377"/>
  <c r="AJ157" i="377"/>
  <c r="AJ154" i="377"/>
  <c r="AJ142" i="377"/>
  <c r="AJ141" i="377"/>
  <c r="AJ130" i="377"/>
  <c r="AJ122" i="377"/>
  <c r="AJ117" i="377"/>
  <c r="AJ101" i="377"/>
  <c r="AJ97" i="377"/>
  <c r="AJ90" i="377"/>
  <c r="AJ77" i="377"/>
  <c r="AJ72" i="377"/>
  <c r="AJ67" i="377"/>
  <c r="AJ60" i="377"/>
  <c r="AJ42" i="377"/>
  <c r="AJ24" i="377"/>
  <c r="AJ11" i="377"/>
  <c r="AJ371" i="377"/>
  <c r="AJ83" i="377"/>
  <c r="AJ312" i="377"/>
  <c r="AJ168" i="377"/>
  <c r="AJ84" i="377"/>
  <c r="AJ403" i="377"/>
  <c r="AJ370" i="377"/>
  <c r="AJ367" i="377"/>
  <c r="AK367" i="377" s="1"/>
  <c r="AJ259" i="377"/>
  <c r="AJ443" i="377"/>
  <c r="AJ418" i="377"/>
  <c r="AJ348" i="377"/>
  <c r="AK348" i="377" s="1"/>
  <c r="AJ243" i="377"/>
  <c r="AJ96" i="377"/>
  <c r="AJ415" i="377"/>
  <c r="AJ382" i="377"/>
  <c r="AK382" i="377" s="1"/>
  <c r="AJ150" i="377"/>
  <c r="AK150" i="377" s="1"/>
  <c r="AJ489" i="377"/>
  <c r="AJ437" i="377"/>
  <c r="AJ347" i="377"/>
  <c r="AJ238" i="377"/>
  <c r="AJ185" i="377"/>
  <c r="AJ89" i="377"/>
  <c r="AK89" i="377" s="1"/>
  <c r="AJ29" i="377"/>
  <c r="AJ487" i="377"/>
  <c r="AK487" i="377" s="1"/>
  <c r="AJ462" i="377"/>
  <c r="AJ346" i="377"/>
  <c r="AJ213" i="377"/>
  <c r="AJ146" i="377"/>
  <c r="AK146" i="377" s="1"/>
  <c r="AJ461" i="377"/>
  <c r="AJ135" i="377"/>
  <c r="AJ453" i="377"/>
  <c r="AJ425" i="377"/>
  <c r="AJ396" i="377"/>
  <c r="AJ334" i="377"/>
  <c r="AK334" i="377" s="1"/>
  <c r="AJ300" i="377"/>
  <c r="AK300" i="377" s="1"/>
  <c r="AJ395" i="377"/>
  <c r="AK395" i="377" s="1"/>
  <c r="AJ227" i="377"/>
  <c r="AJ155" i="377"/>
  <c r="AJ299" i="377"/>
  <c r="AJ99" i="377"/>
  <c r="AJ491" i="377"/>
  <c r="AJ419" i="377"/>
  <c r="AJ245" i="377"/>
  <c r="AJ37" i="377"/>
  <c r="AJ496" i="377"/>
  <c r="AK496" i="377" s="1"/>
  <c r="AJ488" i="377"/>
  <c r="AJ313" i="377"/>
  <c r="AK313" i="377" s="1"/>
  <c r="AJ254" i="377"/>
  <c r="AJ145" i="377"/>
  <c r="AJ500" i="377"/>
  <c r="AJ188" i="377"/>
  <c r="AJ485" i="377"/>
  <c r="AK485" i="377" s="1"/>
  <c r="AJ422" i="377"/>
  <c r="AJ377" i="377"/>
  <c r="AJ365" i="377"/>
  <c r="AK365" i="377" s="1"/>
  <c r="AJ326" i="377"/>
  <c r="AK326" i="377" s="1"/>
  <c r="AJ208" i="377"/>
  <c r="AJ159" i="377"/>
  <c r="AJ121" i="377"/>
  <c r="AJ417" i="377"/>
  <c r="AJ369" i="377"/>
  <c r="AJ345" i="377"/>
  <c r="AJ249" i="377"/>
  <c r="AJ153" i="377"/>
  <c r="AJ69" i="377"/>
  <c r="AJ57" i="377"/>
  <c r="AJ45" i="377"/>
  <c r="AJ21" i="377"/>
  <c r="AJ308" i="377"/>
  <c r="AJ212" i="377"/>
  <c r="AJ115" i="377"/>
  <c r="AJ103" i="377"/>
  <c r="AJ55" i="377"/>
  <c r="AJ19" i="377"/>
  <c r="AJ7" i="377"/>
  <c r="AJ476" i="377"/>
  <c r="AJ363" i="377"/>
  <c r="AJ338" i="377"/>
  <c r="AJ295" i="377"/>
  <c r="AJ193" i="377"/>
  <c r="AJ177" i="377"/>
  <c r="AK177" i="377" s="1"/>
  <c r="AJ91" i="377"/>
  <c r="AJ15" i="377"/>
  <c r="AK15" i="377" s="1"/>
  <c r="AJ410" i="377"/>
  <c r="AK410" i="377" s="1"/>
  <c r="AJ373" i="377"/>
  <c r="AK373" i="377" s="1"/>
  <c r="AJ361" i="377"/>
  <c r="AJ222" i="377"/>
  <c r="AJ207" i="377"/>
  <c r="AJ176" i="377"/>
  <c r="AJ325" i="377"/>
  <c r="AJ301" i="377"/>
  <c r="AJ423" i="377"/>
  <c r="AK423" i="377" s="1"/>
  <c r="AJ225" i="377"/>
  <c r="AJ201" i="377"/>
  <c r="AJ189" i="377"/>
  <c r="AJ441" i="377"/>
  <c r="AK441" i="377" s="1"/>
  <c r="AJ464" i="377"/>
  <c r="AJ440" i="377"/>
  <c r="AJ416" i="377"/>
  <c r="AJ320" i="377"/>
  <c r="AJ272" i="377"/>
  <c r="AJ236" i="377"/>
  <c r="AJ200" i="377"/>
  <c r="AJ164" i="377"/>
  <c r="AJ152" i="377"/>
  <c r="AJ128" i="377"/>
  <c r="AJ104" i="377"/>
  <c r="AJ68" i="377"/>
  <c r="AJ56" i="377"/>
  <c r="AJ32" i="377"/>
  <c r="AJ355" i="377"/>
  <c r="AJ343" i="377"/>
  <c r="AJ331" i="377"/>
  <c r="AJ235" i="377"/>
  <c r="AJ438" i="377"/>
  <c r="AJ366" i="377"/>
  <c r="AJ330" i="377"/>
  <c r="AJ294" i="377"/>
  <c r="AJ282" i="377"/>
  <c r="AJ270" i="377"/>
  <c r="AJ258" i="377"/>
  <c r="AJ210" i="377"/>
  <c r="AJ126" i="377"/>
  <c r="AJ6" i="377"/>
  <c r="AJ389" i="377"/>
  <c r="AJ341" i="377"/>
  <c r="AJ329" i="377"/>
  <c r="AJ293" i="377"/>
  <c r="AJ281" i="377"/>
  <c r="AJ321" i="377"/>
  <c r="AK321" i="377" s="1"/>
  <c r="AJ291" i="377"/>
  <c r="AK291" i="377" s="1"/>
  <c r="AJ277" i="377"/>
  <c r="AK277" i="377" s="1"/>
  <c r="AJ261" i="377"/>
  <c r="AJ482" i="377"/>
  <c r="AJ374" i="377"/>
  <c r="AJ362" i="377"/>
  <c r="AJ350" i="377"/>
  <c r="AJ302" i="377"/>
  <c r="AJ242" i="377"/>
  <c r="AJ206" i="377"/>
  <c r="AJ421" i="377"/>
  <c r="AJ397" i="377"/>
  <c r="AJ349" i="377"/>
  <c r="AJ265" i="377"/>
  <c r="AJ253" i="377"/>
  <c r="AJ241" i="377"/>
  <c r="AJ376" i="377"/>
  <c r="AJ364" i="377"/>
  <c r="AJ340" i="377"/>
  <c r="AJ292" i="377"/>
  <c r="AJ244" i="377"/>
  <c r="AJ220" i="377"/>
  <c r="AJ196" i="377"/>
  <c r="AJ112" i="377"/>
  <c r="AJ100" i="377"/>
  <c r="AJ88" i="377"/>
  <c r="AJ4" i="377"/>
  <c r="AJ409" i="377"/>
  <c r="AJ387" i="377"/>
  <c r="AJ375" i="377"/>
  <c r="AJ315" i="377"/>
  <c r="AJ279" i="377"/>
  <c r="AJ255" i="377"/>
  <c r="AJ111" i="377"/>
  <c r="AJ51" i="377"/>
  <c r="AJ39" i="377"/>
  <c r="AJ3" i="377"/>
  <c r="AJ5" i="377"/>
  <c r="AJ192" i="377"/>
  <c r="AJ59" i="377"/>
  <c r="AJ134" i="377"/>
  <c r="AJ86" i="377"/>
  <c r="AJ38" i="377"/>
  <c r="AJ26" i="377"/>
  <c r="AJ384" i="377"/>
  <c r="AJ360" i="377"/>
  <c r="AJ336" i="377"/>
  <c r="AJ288" i="377"/>
  <c r="AJ276" i="377"/>
  <c r="AJ144" i="377"/>
  <c r="AJ12" i="377"/>
  <c r="AJ478" i="377"/>
  <c r="AJ310" i="377"/>
  <c r="AJ48" i="377"/>
  <c r="AJ407" i="377"/>
  <c r="AJ383" i="377"/>
  <c r="AJ287" i="377"/>
  <c r="AJ143" i="377"/>
  <c r="AJ23" i="377"/>
  <c r="AJ286" i="377"/>
  <c r="AJ180" i="377"/>
  <c r="AK180" i="377" s="1"/>
  <c r="AJ17" i="377"/>
  <c r="AJ202" i="377"/>
  <c r="AJ170" i="377"/>
  <c r="AJ118" i="377"/>
  <c r="AJ36" i="377"/>
  <c r="AJ240" i="377"/>
  <c r="AJ8" i="374"/>
  <c r="AJ10" i="374"/>
  <c r="AJ11" i="374"/>
  <c r="AJ12" i="374"/>
  <c r="AK12" i="374" s="1"/>
  <c r="AJ14" i="374"/>
  <c r="AJ16" i="374"/>
  <c r="AJ17" i="374"/>
  <c r="AJ20" i="374"/>
  <c r="AJ21" i="374"/>
  <c r="AJ25" i="374"/>
  <c r="AJ26" i="374"/>
  <c r="AJ28" i="374"/>
  <c r="AJ30" i="374"/>
  <c r="AJ31" i="374"/>
  <c r="AJ32" i="374"/>
  <c r="AJ37" i="374"/>
  <c r="AJ40" i="374"/>
  <c r="AJ43" i="374"/>
  <c r="AJ44" i="374"/>
  <c r="AJ46" i="374"/>
  <c r="AJ47" i="374"/>
  <c r="AJ48" i="374"/>
  <c r="AJ49" i="374"/>
  <c r="AJ50" i="374"/>
  <c r="AJ51" i="374"/>
  <c r="AJ52" i="374"/>
  <c r="AJ53" i="374"/>
  <c r="AJ54" i="374"/>
  <c r="AJ55" i="374"/>
  <c r="AJ56" i="374"/>
  <c r="AJ57" i="374"/>
  <c r="AJ58" i="374"/>
  <c r="AJ59" i="374"/>
  <c r="AK59" i="374" s="1"/>
  <c r="AJ60" i="374"/>
  <c r="AJ63" i="374"/>
  <c r="AJ68" i="374"/>
  <c r="AJ69" i="374"/>
  <c r="AJ70" i="374"/>
  <c r="AJ72" i="374"/>
  <c r="AJ73" i="374"/>
  <c r="AJ74" i="374"/>
  <c r="AJ75" i="374"/>
  <c r="AJ76" i="374"/>
  <c r="AJ77" i="374"/>
  <c r="AJ78" i="374"/>
  <c r="AJ79" i="374"/>
  <c r="AJ80" i="374"/>
  <c r="AJ81" i="374"/>
  <c r="AJ84" i="374"/>
  <c r="AJ92" i="374"/>
  <c r="AJ93" i="374"/>
  <c r="AJ96" i="374"/>
  <c r="AJ98" i="374"/>
  <c r="AJ99" i="374"/>
  <c r="AJ101" i="374"/>
  <c r="AJ104" i="374"/>
  <c r="AJ105" i="374"/>
  <c r="AJ108" i="374"/>
  <c r="AJ109" i="374"/>
  <c r="AJ112" i="374"/>
  <c r="AJ113" i="374"/>
  <c r="AJ114" i="374"/>
  <c r="AJ115" i="374"/>
  <c r="AJ117" i="374"/>
  <c r="AJ128" i="374"/>
  <c r="AJ129" i="374"/>
  <c r="AJ130" i="374"/>
  <c r="AJ135" i="374"/>
  <c r="AJ141" i="374"/>
  <c r="AJ143" i="374"/>
  <c r="AJ146" i="374"/>
  <c r="AJ149" i="374"/>
  <c r="AJ154" i="374"/>
  <c r="AJ155" i="374"/>
  <c r="AJ156" i="374"/>
  <c r="AJ159" i="374"/>
  <c r="AJ160" i="374"/>
  <c r="AJ161" i="374"/>
  <c r="AJ162" i="374"/>
  <c r="AJ164" i="374"/>
  <c r="AJ169" i="374"/>
  <c r="AJ174" i="374"/>
  <c r="AJ176" i="374"/>
  <c r="AJ177" i="374"/>
  <c r="AJ178" i="374"/>
  <c r="AJ179" i="374"/>
  <c r="AJ180" i="374"/>
  <c r="AJ181" i="374"/>
  <c r="AJ184" i="374"/>
  <c r="AJ187" i="374"/>
  <c r="AJ188" i="374"/>
  <c r="AJ190" i="374"/>
  <c r="AJ192" i="374"/>
  <c r="AJ193" i="374"/>
  <c r="AJ194" i="374"/>
  <c r="AJ198" i="374"/>
  <c r="AJ199" i="374"/>
  <c r="AJ200" i="374"/>
  <c r="AJ201" i="374"/>
  <c r="AJ209" i="374"/>
  <c r="AJ211" i="374"/>
  <c r="AJ212" i="374"/>
  <c r="AJ213" i="374"/>
  <c r="AJ219" i="374"/>
  <c r="AJ222" i="374"/>
  <c r="AJ223" i="374"/>
  <c r="AJ224" i="374"/>
  <c r="AJ225" i="374"/>
  <c r="AJ227" i="374"/>
  <c r="AJ229" i="374"/>
  <c r="AJ230" i="374"/>
  <c r="AJ231" i="374"/>
  <c r="AJ233" i="374"/>
  <c r="AJ234" i="374"/>
  <c r="AJ235" i="374"/>
  <c r="AJ237" i="374"/>
  <c r="AJ240" i="374"/>
  <c r="AJ241" i="374"/>
  <c r="AJ242" i="374"/>
  <c r="AJ243" i="374"/>
  <c r="AJ244" i="374"/>
  <c r="AJ245" i="374"/>
  <c r="AJ246" i="374"/>
  <c r="AJ249" i="374"/>
  <c r="AJ253" i="374"/>
  <c r="AJ254" i="374"/>
  <c r="AJ255" i="374"/>
  <c r="AJ258" i="374"/>
  <c r="AJ260" i="374"/>
  <c r="AJ262" i="374"/>
  <c r="AJ263" i="374"/>
  <c r="AJ264" i="374"/>
  <c r="AJ265" i="374"/>
  <c r="AJ266" i="374"/>
  <c r="AJ269" i="374"/>
  <c r="AJ270" i="374"/>
  <c r="AJ271" i="374"/>
  <c r="AJ272" i="374"/>
  <c r="AJ273" i="374"/>
  <c r="AJ277" i="374"/>
  <c r="AJ278" i="374"/>
  <c r="AJ279" i="374"/>
  <c r="AJ284" i="374"/>
  <c r="AJ288" i="374"/>
  <c r="AJ289" i="374"/>
  <c r="AJ290" i="374"/>
  <c r="AJ292" i="374"/>
  <c r="AJ293" i="374"/>
  <c r="AJ296" i="374"/>
  <c r="AJ298" i="374"/>
  <c r="AJ299" i="374"/>
  <c r="AJ302" i="374"/>
  <c r="AJ304" i="374"/>
  <c r="AJ305" i="374"/>
  <c r="AJ306" i="374"/>
  <c r="AJ307" i="374"/>
  <c r="AJ310" i="374"/>
  <c r="AJ312" i="374"/>
  <c r="AJ313" i="374"/>
  <c r="AJ314" i="374"/>
  <c r="AJ315" i="374"/>
  <c r="AJ317" i="374"/>
  <c r="AJ318" i="374"/>
  <c r="AJ335" i="374"/>
  <c r="AJ336" i="374"/>
  <c r="AJ337" i="374"/>
  <c r="AJ340" i="374"/>
  <c r="AJ342" i="374"/>
  <c r="AJ343" i="374"/>
  <c r="AJ344" i="374"/>
  <c r="AJ345" i="374"/>
  <c r="AJ347" i="374"/>
  <c r="AJ348" i="374"/>
  <c r="AJ349" i="374"/>
  <c r="AJ350" i="374"/>
  <c r="AJ357" i="374"/>
  <c r="AJ358" i="374"/>
  <c r="AJ361" i="374"/>
  <c r="AJ362" i="374"/>
  <c r="AJ365" i="374"/>
  <c r="AJ366" i="374"/>
  <c r="AJ370" i="374"/>
  <c r="AJ371" i="374"/>
  <c r="AJ373" i="374"/>
  <c r="AJ377" i="374"/>
  <c r="AJ378" i="374"/>
  <c r="AJ379" i="374"/>
  <c r="AJ380" i="374"/>
  <c r="AJ381" i="374"/>
  <c r="AJ382" i="374"/>
  <c r="AJ385" i="374"/>
  <c r="AJ387" i="374"/>
  <c r="AJ388" i="374"/>
  <c r="AJ389" i="374"/>
  <c r="AJ395" i="374"/>
  <c r="AJ396" i="374"/>
  <c r="AJ399" i="374"/>
  <c r="AJ401" i="374"/>
  <c r="AJ403" i="374"/>
  <c r="AJ405" i="374"/>
  <c r="AJ413" i="374"/>
  <c r="AJ414" i="374"/>
  <c r="AJ415" i="374"/>
  <c r="AJ418" i="374"/>
  <c r="AJ421" i="374"/>
  <c r="AJ422" i="374"/>
  <c r="AJ423" i="374"/>
  <c r="AJ428" i="374"/>
  <c r="AJ429" i="374"/>
  <c r="AJ431" i="374"/>
  <c r="AJ433" i="374"/>
  <c r="AJ434" i="374"/>
  <c r="AJ437" i="374"/>
  <c r="AJ438" i="374"/>
  <c r="AJ439" i="374"/>
  <c r="AJ443" i="374"/>
  <c r="AJ445" i="374"/>
  <c r="AJ447" i="374"/>
  <c r="AJ448" i="374"/>
  <c r="AJ449" i="374"/>
  <c r="AJ450" i="374"/>
  <c r="AJ451" i="374"/>
  <c r="AJ452" i="374"/>
  <c r="AJ453" i="374"/>
  <c r="AJ460" i="374"/>
  <c r="AJ462" i="374"/>
  <c r="AJ464" i="374"/>
  <c r="AJ466" i="374"/>
  <c r="AJ467" i="374"/>
  <c r="AJ470" i="374"/>
  <c r="AJ471" i="374"/>
  <c r="AJ473" i="374"/>
  <c r="AJ476" i="374"/>
  <c r="AJ477" i="374"/>
  <c r="AJ478" i="374"/>
  <c r="AJ479" i="374"/>
  <c r="AJ481" i="374"/>
  <c r="AJ483" i="374"/>
  <c r="AJ485" i="374"/>
  <c r="AJ486" i="374"/>
  <c r="AJ488" i="374"/>
  <c r="AJ489" i="374"/>
  <c r="AJ490" i="374"/>
  <c r="AJ491" i="374"/>
  <c r="AJ494" i="374"/>
  <c r="AJ496" i="374"/>
  <c r="AJ497" i="374"/>
  <c r="AJ501" i="374"/>
  <c r="AJ502" i="374"/>
  <c r="AJ503" i="374"/>
  <c r="AJ504" i="374"/>
  <c r="AJ505" i="374"/>
  <c r="AJ506" i="374"/>
  <c r="AJ507" i="374"/>
  <c r="AJ508" i="374"/>
  <c r="AJ510" i="374"/>
  <c r="AJ511" i="374"/>
  <c r="AJ512" i="374"/>
  <c r="AM3" i="388"/>
  <c r="AL6" i="376"/>
  <c r="AL7" i="376"/>
  <c r="AL9" i="376"/>
  <c r="AL10" i="376"/>
  <c r="AL11" i="376"/>
  <c r="AL14" i="376"/>
  <c r="AL21" i="376"/>
  <c r="AL24" i="376"/>
  <c r="AL27" i="376"/>
  <c r="AL28" i="376"/>
  <c r="AL30" i="376"/>
  <c r="AL35" i="376"/>
  <c r="AL42" i="376"/>
  <c r="AL51" i="376"/>
  <c r="AL57" i="376"/>
  <c r="AL61" i="376"/>
  <c r="AL67" i="376"/>
  <c r="AL73" i="376"/>
  <c r="AL76" i="376"/>
  <c r="AL84" i="376"/>
  <c r="AL85" i="376"/>
  <c r="AL86" i="376"/>
  <c r="AL87" i="376"/>
  <c r="AL88" i="376"/>
  <c r="AL89" i="376"/>
  <c r="AL91" i="376"/>
  <c r="AL93" i="376"/>
  <c r="AL95" i="376"/>
  <c r="AL96" i="376"/>
  <c r="AL99" i="376"/>
  <c r="AL107" i="376"/>
  <c r="AL113" i="376"/>
  <c r="AL115" i="376"/>
  <c r="AL122" i="376"/>
  <c r="AL124" i="376"/>
  <c r="AL136" i="376"/>
  <c r="AL139" i="376"/>
  <c r="AM139" i="376" s="1"/>
  <c r="AL141" i="376"/>
  <c r="AL149" i="376"/>
  <c r="AL153" i="376"/>
  <c r="AL154" i="376"/>
  <c r="AL156" i="376"/>
  <c r="AL158" i="376"/>
  <c r="AL160" i="376"/>
  <c r="AL164" i="376"/>
  <c r="AL166" i="376"/>
  <c r="AL167" i="376"/>
  <c r="AL168" i="376"/>
  <c r="AL169" i="376"/>
  <c r="AL170" i="376"/>
  <c r="AL171" i="376"/>
  <c r="AL173" i="376"/>
  <c r="AL182" i="376"/>
  <c r="AL184" i="376"/>
  <c r="AL185" i="376"/>
  <c r="AL201" i="376"/>
  <c r="AL207" i="376"/>
  <c r="AL210" i="376"/>
  <c r="AM210" i="376" s="1"/>
  <c r="AL211" i="376"/>
  <c r="AL213" i="376"/>
  <c r="AL220" i="376"/>
  <c r="AL222" i="376"/>
  <c r="AL225" i="376"/>
  <c r="AL228" i="376"/>
  <c r="AL229" i="376"/>
  <c r="AL230" i="376"/>
  <c r="AL232" i="376"/>
  <c r="AL233" i="376"/>
  <c r="AL235" i="376"/>
  <c r="AL239" i="376"/>
  <c r="AL263" i="376"/>
  <c r="AL266" i="376"/>
  <c r="AL267" i="376"/>
  <c r="AL270" i="376"/>
  <c r="AL272" i="376"/>
  <c r="AL274" i="376"/>
  <c r="AL283" i="376"/>
  <c r="AL298" i="376"/>
  <c r="AL303" i="376"/>
  <c r="AL306" i="376"/>
  <c r="AL308" i="376"/>
  <c r="AL309" i="376"/>
  <c r="AL310" i="376"/>
  <c r="AL311" i="376"/>
  <c r="AL312" i="376"/>
  <c r="AM312" i="376" s="1"/>
  <c r="AL317" i="376"/>
  <c r="AL320" i="376"/>
  <c r="AL321" i="376"/>
  <c r="AL327" i="376"/>
  <c r="AL328" i="376"/>
  <c r="AL333" i="376"/>
  <c r="AL335" i="376"/>
  <c r="AM335" i="376" s="1"/>
  <c r="AL337" i="376"/>
  <c r="AL342" i="376"/>
  <c r="AL352" i="376"/>
  <c r="AL353" i="376"/>
  <c r="AL355" i="376"/>
  <c r="AM355" i="376" s="1"/>
  <c r="AL356" i="376"/>
  <c r="AL359" i="376"/>
  <c r="AL360" i="376"/>
  <c r="AL364" i="376"/>
  <c r="AL365" i="376"/>
  <c r="AL366" i="376"/>
  <c r="AL367" i="376"/>
  <c r="AM367" i="376" s="1"/>
  <c r="AL368" i="376"/>
  <c r="AL373" i="376"/>
  <c r="AL374" i="376"/>
  <c r="AL384" i="376"/>
  <c r="AL385" i="376"/>
  <c r="AL386" i="376"/>
  <c r="AL387" i="376"/>
  <c r="AL390" i="376"/>
  <c r="AL397" i="376"/>
  <c r="AL408" i="376"/>
  <c r="AL410" i="376"/>
  <c r="AL414" i="376"/>
  <c r="AL430" i="376"/>
  <c r="AL437" i="376"/>
  <c r="AL438" i="376"/>
  <c r="AL439" i="376"/>
  <c r="AL441" i="376"/>
  <c r="AL443" i="376"/>
  <c r="AM443" i="376" s="1"/>
  <c r="AL451" i="376"/>
  <c r="AL462" i="376"/>
  <c r="AL468" i="376"/>
  <c r="AL470" i="376"/>
  <c r="AL473" i="376"/>
  <c r="AL474" i="376"/>
  <c r="AL475" i="376"/>
  <c r="AL483" i="376"/>
  <c r="AM483" i="376" s="1"/>
  <c r="AL484" i="376"/>
  <c r="AL489" i="376"/>
  <c r="AL490" i="376"/>
  <c r="AL493" i="376"/>
  <c r="AL498" i="376"/>
  <c r="AL499" i="376"/>
  <c r="AL501" i="376"/>
  <c r="AL510" i="376"/>
  <c r="AL511" i="376"/>
  <c r="AL515" i="376"/>
  <c r="AL521" i="376"/>
  <c r="AL525" i="376"/>
  <c r="AL527" i="376"/>
  <c r="AL530" i="376"/>
  <c r="AL531" i="376"/>
  <c r="AL536" i="376"/>
  <c r="AL537" i="376"/>
  <c r="AL541" i="376"/>
  <c r="AL542" i="376"/>
  <c r="AL546" i="376"/>
  <c r="AL550" i="376"/>
  <c r="AL552" i="376"/>
  <c r="AL553" i="376"/>
  <c r="AL556" i="376"/>
  <c r="AL560" i="376"/>
  <c r="AL564" i="376"/>
  <c r="AL565" i="376"/>
  <c r="AL568" i="376"/>
  <c r="AL571" i="376"/>
  <c r="AL573" i="376"/>
  <c r="AL574" i="376"/>
  <c r="AL575" i="376"/>
  <c r="AL577" i="376"/>
  <c r="AL579" i="376"/>
  <c r="AL580" i="376"/>
  <c r="AL589" i="376"/>
  <c r="AL592" i="376"/>
  <c r="AL595" i="376"/>
  <c r="AL603" i="376"/>
  <c r="AL605" i="376"/>
  <c r="AL616" i="376"/>
  <c r="AL617" i="376"/>
  <c r="AL619" i="376"/>
  <c r="AL621" i="376"/>
  <c r="AL623" i="376"/>
  <c r="AL624" i="376"/>
  <c r="AL625" i="376"/>
  <c r="AL626" i="376"/>
  <c r="AL642" i="376"/>
  <c r="AL643" i="376"/>
  <c r="AL647" i="376"/>
  <c r="AL649" i="376"/>
  <c r="AL653" i="376"/>
  <c r="AL654" i="376"/>
  <c r="AL660" i="376"/>
  <c r="AL666" i="376"/>
  <c r="AL680" i="376"/>
  <c r="AL682" i="376"/>
  <c r="AL700" i="376"/>
  <c r="AL714" i="376"/>
  <c r="AL716" i="376"/>
  <c r="AL719" i="376"/>
  <c r="AL720" i="376"/>
  <c r="AL721" i="376"/>
  <c r="AM721" i="376" s="1"/>
  <c r="AL726" i="376"/>
  <c r="AL732" i="376"/>
  <c r="AL737" i="376"/>
  <c r="AL738" i="376"/>
  <c r="AL740" i="376"/>
  <c r="AL749" i="376"/>
  <c r="AL752" i="376"/>
  <c r="AL756" i="376"/>
  <c r="AL758" i="376"/>
  <c r="AL760" i="376"/>
  <c r="AL763" i="376"/>
  <c r="AL766" i="376"/>
  <c r="AL770" i="376"/>
  <c r="AL771" i="376"/>
  <c r="AL772" i="376"/>
  <c r="AL773" i="376"/>
  <c r="AL776" i="376"/>
  <c r="AL777" i="376"/>
  <c r="AL781" i="376"/>
  <c r="AL784" i="376"/>
  <c r="AL786" i="376"/>
  <c r="AL793" i="376"/>
  <c r="AL796" i="376"/>
  <c r="AL797" i="376"/>
  <c r="AL798" i="376"/>
  <c r="AL804" i="376"/>
  <c r="AL807" i="376"/>
  <c r="AL808" i="376"/>
  <c r="AL809" i="376"/>
  <c r="AL810" i="376"/>
  <c r="AL812" i="376"/>
  <c r="AL817" i="376"/>
  <c r="AL829" i="376"/>
  <c r="AL833" i="376"/>
  <c r="AL834" i="376"/>
  <c r="AL840" i="376"/>
  <c r="AL844" i="376"/>
  <c r="AL849" i="376"/>
  <c r="AL852" i="376"/>
  <c r="AL853" i="376"/>
  <c r="AL856" i="376"/>
  <c r="AL861" i="376"/>
  <c r="AL865" i="376"/>
  <c r="AL869" i="376"/>
  <c r="AL873" i="376"/>
  <c r="AL874" i="376"/>
  <c r="AL888" i="376"/>
  <c r="AL893" i="376"/>
  <c r="AL896" i="376"/>
  <c r="AL897" i="376"/>
  <c r="AL900" i="376"/>
  <c r="AL905" i="376"/>
  <c r="AL907" i="376"/>
  <c r="AL910" i="376"/>
  <c r="AL911" i="376"/>
  <c r="AL912" i="376"/>
  <c r="AL913" i="376"/>
  <c r="AL915" i="376"/>
  <c r="AL916" i="376"/>
  <c r="AL918" i="376"/>
  <c r="AL919" i="376"/>
  <c r="AL920" i="376"/>
  <c r="AL921" i="376"/>
  <c r="AL936" i="376"/>
  <c r="AL938" i="376"/>
  <c r="AL944" i="376"/>
  <c r="AL945" i="376"/>
  <c r="AL946" i="376"/>
  <c r="AL948" i="376"/>
  <c r="AL963" i="376"/>
  <c r="AL966" i="376"/>
  <c r="AL972" i="376"/>
  <c r="AL990" i="376"/>
  <c r="AL995" i="376"/>
  <c r="AL996" i="376"/>
  <c r="AL1004" i="376"/>
  <c r="AL1010" i="376"/>
  <c r="AL1013" i="376"/>
  <c r="AL1017" i="376"/>
  <c r="AL1026" i="376"/>
  <c r="AL1027" i="376"/>
  <c r="AL1028" i="376"/>
  <c r="AL1036" i="376"/>
  <c r="AL1054" i="376"/>
  <c r="AL1058" i="376"/>
  <c r="AL1062" i="376"/>
  <c r="AL1067" i="376"/>
  <c r="AL1075" i="376"/>
  <c r="AL1076" i="376"/>
  <c r="AL1079" i="376"/>
  <c r="AM1079" i="376" s="1"/>
  <c r="AL1081" i="376"/>
  <c r="AL1085" i="376"/>
  <c r="AL1088" i="376"/>
  <c r="AJ498" i="377"/>
  <c r="AJ492" i="377"/>
  <c r="AJ455" i="377"/>
  <c r="AJ433" i="377"/>
  <c r="AJ431" i="377"/>
  <c r="AJ427" i="377"/>
  <c r="AJ413" i="377"/>
  <c r="AJ314" i="377"/>
  <c r="AJ311" i="377"/>
  <c r="AJ305" i="377"/>
  <c r="AJ298" i="377"/>
  <c r="AJ290" i="377"/>
  <c r="AJ262" i="377"/>
  <c r="AJ257" i="377"/>
  <c r="AJ250" i="377"/>
  <c r="AJ239" i="377"/>
  <c r="AJ214" i="377"/>
  <c r="AJ158" i="377"/>
  <c r="AJ156" i="377"/>
  <c r="AJ151" i="377"/>
  <c r="AJ137" i="377"/>
  <c r="AJ131" i="377"/>
  <c r="AJ123" i="377"/>
  <c r="AJ107" i="377"/>
  <c r="AJ93" i="377"/>
  <c r="AJ73" i="377"/>
  <c r="AJ65" i="377"/>
  <c r="AJ54" i="377"/>
  <c r="AJ14" i="377"/>
  <c r="AJ10" i="377"/>
  <c r="AJ317" i="377"/>
  <c r="AJ408" i="377"/>
  <c r="AJ269" i="377"/>
  <c r="AK269" i="377" s="1"/>
  <c r="AJ43" i="377"/>
  <c r="AJ44" i="377"/>
  <c r="AJ22" i="377"/>
  <c r="AJ204" i="377"/>
  <c r="AK204" i="377" s="1"/>
  <c r="AJ391" i="377"/>
  <c r="AK391" i="377" s="1"/>
  <c r="AJ216" i="377"/>
  <c r="AJ190" i="377"/>
  <c r="AJ274" i="377"/>
  <c r="AJ147" i="377"/>
  <c r="AJ318" i="377"/>
  <c r="AJ273" i="377"/>
  <c r="AJ228" i="377"/>
  <c r="AK228" i="377" s="1"/>
  <c r="AJ420" i="377"/>
  <c r="AJ357" i="377"/>
  <c r="AK357" i="377" s="1"/>
  <c r="AJ20" i="377"/>
  <c r="AJ444" i="377"/>
  <c r="AJ354" i="377"/>
  <c r="AK354" i="377" s="1"/>
  <c r="AJ41" i="377"/>
  <c r="AJ392" i="377"/>
  <c r="AJ332" i="377"/>
  <c r="AK332" i="377" s="1"/>
  <c r="AJ109" i="377"/>
  <c r="AJ13" i="377"/>
  <c r="AJ434" i="377"/>
  <c r="AJ289" i="377"/>
  <c r="AJ169" i="377"/>
  <c r="AJ133" i="377"/>
  <c r="AK133" i="377" s="1"/>
  <c r="AJ231" i="377"/>
  <c r="AJ424" i="377"/>
  <c r="AK424" i="377" s="1"/>
  <c r="AJ80" i="377"/>
  <c r="AJ297" i="377"/>
  <c r="AK297" i="377" s="1"/>
  <c r="AJ393" i="377"/>
  <c r="AJ451" i="377"/>
  <c r="AJ187" i="377"/>
  <c r="AJ163" i="377"/>
  <c r="AJ139" i="377"/>
  <c r="AJ399" i="377"/>
  <c r="AJ351" i="377"/>
  <c r="AK351" i="377" s="1"/>
  <c r="AJ381" i="377"/>
  <c r="AJ105" i="377"/>
  <c r="AJ475" i="377"/>
  <c r="AJ278" i="377"/>
  <c r="AJ49" i="377"/>
  <c r="AJ296" i="377"/>
  <c r="AJ224" i="377"/>
  <c r="AJ92" i="377"/>
  <c r="AJ379" i="377"/>
  <c r="AJ319" i="377"/>
  <c r="AJ271" i="377"/>
  <c r="AJ486" i="377"/>
  <c r="AJ450" i="377"/>
  <c r="AJ426" i="377"/>
  <c r="AJ174" i="377"/>
  <c r="AJ138" i="377"/>
  <c r="AJ114" i="377"/>
  <c r="AJ78" i="377"/>
  <c r="AJ66" i="377"/>
  <c r="AJ473" i="377"/>
  <c r="AJ401" i="377"/>
  <c r="AJ353" i="377"/>
  <c r="AJ209" i="377"/>
  <c r="AJ398" i="377"/>
  <c r="AJ230" i="377"/>
  <c r="AJ218" i="377"/>
  <c r="AJ469" i="377"/>
  <c r="AJ445" i="377"/>
  <c r="AJ337" i="377"/>
  <c r="AJ229" i="377"/>
  <c r="AJ217" i="377"/>
  <c r="AJ460" i="377"/>
  <c r="AJ388" i="377"/>
  <c r="AJ280" i="377"/>
  <c r="AJ268" i="377"/>
  <c r="AJ184" i="377"/>
  <c r="AJ172" i="377"/>
  <c r="AJ136" i="377"/>
  <c r="AJ124" i="377"/>
  <c r="AJ52" i="377"/>
  <c r="AJ40" i="377"/>
  <c r="AJ28" i="377"/>
  <c r="AJ474" i="377"/>
  <c r="AK474" i="377" s="1"/>
  <c r="AJ465" i="377"/>
  <c r="AK465" i="377" s="1"/>
  <c r="AJ303" i="377"/>
  <c r="AJ195" i="377"/>
  <c r="AJ171" i="377"/>
  <c r="AJ87" i="377"/>
  <c r="AJ27" i="377"/>
  <c r="AJ252" i="377"/>
  <c r="AJ263" i="377"/>
  <c r="AJ215" i="377"/>
  <c r="AJ71" i="377"/>
  <c r="AJ47" i="377"/>
  <c r="AJ226" i="377"/>
  <c r="AK226" i="377" s="1"/>
  <c r="AJ194" i="377"/>
  <c r="AJ94" i="377"/>
  <c r="AJ46" i="377"/>
  <c r="AJ178" i="377"/>
  <c r="AJ166" i="377"/>
  <c r="AJ454" i="377"/>
  <c r="AK454" i="377" s="1"/>
  <c r="AJ394" i="377"/>
  <c r="AJ110" i="377"/>
  <c r="AK110" i="377" s="1"/>
  <c r="AJ179" i="377"/>
  <c r="AJ161" i="377"/>
  <c r="AJ7" i="374"/>
  <c r="AJ9" i="374"/>
  <c r="AJ15" i="374"/>
  <c r="AJ18" i="374"/>
  <c r="AJ34" i="374"/>
  <c r="AJ36" i="374"/>
  <c r="AJ41" i="374"/>
  <c r="AJ42" i="374"/>
  <c r="AJ45" i="374"/>
  <c r="AJ61" i="374"/>
  <c r="AJ62" i="374"/>
  <c r="AJ64" i="374"/>
  <c r="AJ71" i="374"/>
  <c r="AJ87" i="374"/>
  <c r="AJ88" i="374"/>
  <c r="AJ91" i="374"/>
  <c r="AJ95" i="374"/>
  <c r="AJ97" i="374"/>
  <c r="AJ106" i="374"/>
  <c r="AJ107" i="374"/>
  <c r="AJ119" i="374"/>
  <c r="AJ120" i="374"/>
  <c r="AJ121" i="374"/>
  <c r="AJ122" i="374"/>
  <c r="AJ123" i="374"/>
  <c r="AJ124" i="374"/>
  <c r="AJ125" i="374"/>
  <c r="AJ133" i="374"/>
  <c r="AJ136" i="374"/>
  <c r="AJ140" i="374"/>
  <c r="AJ144" i="374"/>
  <c r="AJ147" i="374"/>
  <c r="AJ148" i="374"/>
  <c r="AJ151" i="374"/>
  <c r="AJ157" i="374"/>
  <c r="AJ165" i="374"/>
  <c r="AJ167" i="374"/>
  <c r="AJ168" i="374"/>
  <c r="AJ171" i="374"/>
  <c r="AJ175" i="374"/>
  <c r="AJ197" i="374"/>
  <c r="AJ202" i="374"/>
  <c r="AJ208" i="374"/>
  <c r="AJ216" i="374"/>
  <c r="AJ221" i="374"/>
  <c r="AJ226" i="374"/>
  <c r="AJ228" i="374"/>
  <c r="AJ236" i="374"/>
  <c r="AJ239" i="374"/>
  <c r="AJ251" i="374"/>
  <c r="AJ252" i="374"/>
  <c r="AJ256" i="374"/>
  <c r="AJ259" i="374"/>
  <c r="AJ261" i="374"/>
  <c r="AJ275" i="374"/>
  <c r="AJ281" i="374"/>
  <c r="AJ282" i="374"/>
  <c r="AJ286" i="374"/>
  <c r="AJ295" i="374"/>
  <c r="AJ297" i="374"/>
  <c r="AJ308" i="374"/>
  <c r="AJ309" i="374"/>
  <c r="AJ316" i="374"/>
  <c r="AJ319" i="374"/>
  <c r="AJ320" i="374"/>
  <c r="AJ325" i="374"/>
  <c r="AJ327" i="374"/>
  <c r="AJ329" i="374"/>
  <c r="AJ331" i="374"/>
  <c r="AJ332" i="374"/>
  <c r="AJ333" i="374"/>
  <c r="AJ334" i="374"/>
  <c r="AJ339" i="374"/>
  <c r="AJ341" i="374"/>
  <c r="AJ351" i="374"/>
  <c r="AJ352" i="374"/>
  <c r="AJ353" i="374"/>
  <c r="AJ355" i="374"/>
  <c r="AJ360" i="374"/>
  <c r="AJ363" i="374"/>
  <c r="AJ364" i="374"/>
  <c r="AJ368" i="374"/>
  <c r="AJ374" i="374"/>
  <c r="AJ375" i="374"/>
  <c r="AJ376" i="374"/>
  <c r="AJ383" i="374"/>
  <c r="AJ384" i="374"/>
  <c r="AJ386" i="374"/>
  <c r="AJ392" i="374"/>
  <c r="AJ393" i="374"/>
  <c r="AJ394" i="374"/>
  <c r="AJ398" i="374"/>
  <c r="AJ400" i="374"/>
  <c r="AJ406" i="374"/>
  <c r="AJ409" i="374"/>
  <c r="AJ411" i="374"/>
  <c r="AJ412" i="374"/>
  <c r="AJ416" i="374"/>
  <c r="AJ417" i="374"/>
  <c r="AJ419" i="374"/>
  <c r="AJ424" i="374"/>
  <c r="AJ426" i="374"/>
  <c r="AJ454" i="374"/>
  <c r="AJ463" i="374"/>
  <c r="AJ468" i="374"/>
  <c r="AJ472" i="374"/>
  <c r="AJ480" i="374"/>
  <c r="AJ482" i="374"/>
  <c r="AJ484" i="374"/>
  <c r="AJ487" i="374"/>
  <c r="AJ493" i="374"/>
  <c r="AJ499" i="374"/>
  <c r="AJ513" i="374"/>
  <c r="AL12" i="376"/>
  <c r="AL13" i="376"/>
  <c r="AL18" i="376"/>
  <c r="AL22" i="376"/>
  <c r="AL34" i="376"/>
  <c r="AL36" i="376"/>
  <c r="AL52" i="376"/>
  <c r="AL55" i="376"/>
  <c r="AL65" i="376"/>
  <c r="AL75" i="376"/>
  <c r="AL109" i="376"/>
  <c r="AL116" i="376"/>
  <c r="AL117" i="376"/>
  <c r="AL123" i="376"/>
  <c r="AL131" i="376"/>
  <c r="AL138" i="376"/>
  <c r="AM138" i="376" s="1"/>
  <c r="AL155" i="376"/>
  <c r="AL186" i="376"/>
  <c r="AL199" i="376"/>
  <c r="AL209" i="376"/>
  <c r="AL226" i="376"/>
  <c r="AL234" i="376"/>
  <c r="AL236" i="376"/>
  <c r="AL237" i="376"/>
  <c r="AL241" i="376"/>
  <c r="AL242" i="376"/>
  <c r="AL252" i="376"/>
  <c r="AL262" i="376"/>
  <c r="AM262" i="376" s="1"/>
  <c r="AL276" i="376"/>
  <c r="AL278" i="376"/>
  <c r="AL295" i="376"/>
  <c r="AL304" i="376"/>
  <c r="AL322" i="376"/>
  <c r="AL323" i="376"/>
  <c r="AL330" i="376"/>
  <c r="AL338" i="376"/>
  <c r="AL345" i="376"/>
  <c r="AL370" i="376"/>
  <c r="AL379" i="376"/>
  <c r="AM379" i="376" s="1"/>
  <c r="AL388" i="376"/>
  <c r="AL391" i="376"/>
  <c r="AL407" i="376"/>
  <c r="AL419" i="376"/>
  <c r="AL421" i="376"/>
  <c r="AL424" i="376"/>
  <c r="AL446" i="376"/>
  <c r="AL447" i="376"/>
  <c r="AM447" i="376" s="1"/>
  <c r="AL463" i="376"/>
  <c r="AL466" i="376"/>
  <c r="AM466" i="376" s="1"/>
  <c r="AL471" i="376"/>
  <c r="AM471" i="376" s="1"/>
  <c r="AL472" i="376"/>
  <c r="AL478" i="376"/>
  <c r="AL479" i="376"/>
  <c r="AL482" i="376"/>
  <c r="AL492" i="376"/>
  <c r="AL494" i="376"/>
  <c r="AL496" i="376"/>
  <c r="AL506" i="376"/>
  <c r="AL519" i="376"/>
  <c r="AL520" i="376"/>
  <c r="AL534" i="376"/>
  <c r="AL640" i="376"/>
  <c r="AL645" i="376"/>
  <c r="AL650" i="376"/>
  <c r="AL673" i="376"/>
  <c r="AL701" i="376"/>
  <c r="AL715" i="376"/>
  <c r="AL725" i="376"/>
  <c r="AL731" i="376"/>
  <c r="AL742" i="376"/>
  <c r="AL746" i="376"/>
  <c r="AL765" i="376"/>
  <c r="AL794" i="376"/>
  <c r="AL802" i="376"/>
  <c r="AL803" i="376"/>
  <c r="AL805" i="376"/>
  <c r="AL811" i="376"/>
  <c r="AL819" i="376"/>
  <c r="AL823" i="376"/>
  <c r="AL826" i="376"/>
  <c r="AL836" i="376"/>
  <c r="AL838" i="376"/>
  <c r="AL843" i="376"/>
  <c r="AL847" i="376"/>
  <c r="AL855" i="376"/>
  <c r="AL859" i="376"/>
  <c r="AL862" i="376"/>
  <c r="AL863" i="376"/>
  <c r="AL864" i="376"/>
  <c r="AL867" i="376"/>
  <c r="AL876" i="376"/>
  <c r="AL879" i="376"/>
  <c r="AL883" i="376"/>
  <c r="AL884" i="376"/>
  <c r="AL886" i="376"/>
  <c r="AL898" i="376"/>
  <c r="AL924" i="376"/>
  <c r="AL926" i="376"/>
  <c r="AL935" i="376"/>
  <c r="AL957" i="376"/>
  <c r="AL960" i="376"/>
  <c r="AL970" i="376"/>
  <c r="AL978" i="376"/>
  <c r="AL1005" i="376"/>
  <c r="AL1008" i="376"/>
  <c r="AL1016" i="376"/>
  <c r="AL1019" i="376"/>
  <c r="AL1043" i="376"/>
  <c r="AL1056" i="376"/>
  <c r="AL1057" i="376"/>
  <c r="AL1064" i="376"/>
  <c r="AL1066" i="376"/>
  <c r="AL1070" i="376"/>
  <c r="AL1074" i="376"/>
  <c r="AJ490" i="377"/>
  <c r="AJ449" i="377"/>
  <c r="AJ385" i="377"/>
  <c r="AJ372" i="377"/>
  <c r="AJ246" i="377"/>
  <c r="AJ237" i="377"/>
  <c r="AJ203" i="377"/>
  <c r="AJ82" i="377"/>
  <c r="AJ70" i="377"/>
  <c r="AJ16" i="377"/>
  <c r="AJ182" i="377"/>
  <c r="AK182" i="377" s="1"/>
  <c r="AJ405" i="377"/>
  <c r="AK405" i="377" s="1"/>
  <c r="AJ165" i="377"/>
  <c r="AJ344" i="377"/>
  <c r="AJ34" i="377"/>
  <c r="AJ30" i="377"/>
  <c r="AJ113" i="377"/>
  <c r="AJ497" i="377"/>
  <c r="AK497" i="377" s="1"/>
  <c r="AJ199" i="377"/>
  <c r="AJ390" i="377"/>
  <c r="AJ352" i="377"/>
  <c r="AK352" i="377" s="1"/>
  <c r="AJ81" i="377"/>
  <c r="AK81" i="377" s="1"/>
  <c r="AJ356" i="377"/>
  <c r="AJ33" i="377"/>
  <c r="AJ448" i="377"/>
  <c r="AJ386" i="377"/>
  <c r="AJ75" i="377"/>
  <c r="AJ368" i="377"/>
  <c r="AJ247" i="377"/>
  <c r="AJ402" i="377"/>
  <c r="AJ186" i="377"/>
  <c r="AJ162" i="377"/>
  <c r="AJ18" i="377"/>
  <c r="AJ447" i="377"/>
  <c r="AK447" i="377" s="1"/>
  <c r="AJ400" i="377"/>
  <c r="AJ316" i="377"/>
  <c r="AJ160" i="377"/>
  <c r="AJ148" i="377"/>
  <c r="AJ495" i="377"/>
  <c r="AJ435" i="377"/>
  <c r="AJ219" i="377"/>
  <c r="AJ149" i="377"/>
  <c r="AJ406" i="377"/>
  <c r="AJ3" i="374"/>
  <c r="AJ4" i="374"/>
  <c r="AJ19" i="374"/>
  <c r="AK19" i="374" s="1"/>
  <c r="AJ24" i="374"/>
  <c r="AJ39" i="374"/>
  <c r="AJ65" i="374"/>
  <c r="AJ67" i="374"/>
  <c r="AJ82" i="374"/>
  <c r="AJ83" i="374"/>
  <c r="AJ94" i="374"/>
  <c r="AJ102" i="374"/>
  <c r="AJ103" i="374"/>
  <c r="AJ110" i="374"/>
  <c r="AJ118" i="374"/>
  <c r="AJ127" i="374"/>
  <c r="AJ139" i="374"/>
  <c r="AJ142" i="374"/>
  <c r="AJ150" i="374"/>
  <c r="AJ152" i="374"/>
  <c r="AJ153" i="374"/>
  <c r="AJ163" i="374"/>
  <c r="AJ166" i="374"/>
  <c r="AJ170" i="374"/>
  <c r="AJ185" i="374"/>
  <c r="AJ191" i="374"/>
  <c r="AJ195" i="374"/>
  <c r="AJ215" i="374"/>
  <c r="AJ218" i="374"/>
  <c r="AJ220" i="374"/>
  <c r="AJ232" i="374"/>
  <c r="AJ247" i="374"/>
  <c r="AJ250" i="374"/>
  <c r="AJ267" i="374"/>
  <c r="AJ268" i="374"/>
  <c r="AJ300" i="374"/>
  <c r="AJ301" i="374"/>
  <c r="AJ303" i="374"/>
  <c r="AJ311" i="374"/>
  <c r="AJ321" i="374"/>
  <c r="AJ323" i="374"/>
  <c r="AJ326" i="374"/>
  <c r="AJ328" i="374"/>
  <c r="AJ330" i="374"/>
  <c r="AJ346" i="374"/>
  <c r="AJ359" i="374"/>
  <c r="AJ367" i="374"/>
  <c r="AJ369" i="374"/>
  <c r="AJ372" i="374"/>
  <c r="AJ390" i="374"/>
  <c r="AJ391" i="374"/>
  <c r="AJ404" i="374"/>
  <c r="AJ408" i="374"/>
  <c r="AJ420" i="374"/>
  <c r="AJ435" i="374"/>
  <c r="AJ440" i="374"/>
  <c r="AJ441" i="374"/>
  <c r="AJ444" i="374"/>
  <c r="AJ456" i="374"/>
  <c r="AJ457" i="374"/>
  <c r="AJ459" i="374"/>
  <c r="AJ461" i="374"/>
  <c r="AJ500" i="374"/>
  <c r="AJ509" i="374"/>
  <c r="AL20" i="376"/>
  <c r="AL26" i="376"/>
  <c r="AL32" i="376"/>
  <c r="AL33" i="376"/>
  <c r="AL39" i="376"/>
  <c r="AL41" i="376"/>
  <c r="AL47" i="376"/>
  <c r="AL54" i="376"/>
  <c r="AL59" i="376"/>
  <c r="AL100" i="376"/>
  <c r="AL110" i="376"/>
  <c r="AL118" i="376"/>
  <c r="AL119" i="376"/>
  <c r="AL120" i="376"/>
  <c r="AM120" i="376" s="1"/>
  <c r="AL140" i="376"/>
  <c r="AL146" i="376"/>
  <c r="AL147" i="376"/>
  <c r="AL157" i="376"/>
  <c r="AL165" i="376"/>
  <c r="AL187" i="376"/>
  <c r="AL200" i="376"/>
  <c r="AL208" i="376"/>
  <c r="AL227" i="376"/>
  <c r="AL238" i="376"/>
  <c r="AL251" i="376"/>
  <c r="AL253" i="376"/>
  <c r="AL258" i="376"/>
  <c r="AL279" i="376"/>
  <c r="AL289" i="376"/>
  <c r="AL291" i="376"/>
  <c r="AL296" i="376"/>
  <c r="AL301" i="376"/>
  <c r="AL332" i="376"/>
  <c r="AL340" i="376"/>
  <c r="AL393" i="376"/>
  <c r="AL401" i="376"/>
  <c r="AL402" i="376"/>
  <c r="AL403" i="376"/>
  <c r="AL405" i="376"/>
  <c r="AL413" i="376"/>
  <c r="AL415" i="376"/>
  <c r="AL416" i="376"/>
  <c r="AL431" i="376"/>
  <c r="AL432" i="376"/>
  <c r="AL433" i="376"/>
  <c r="AL453" i="376"/>
  <c r="AL455" i="376"/>
  <c r="AL458" i="376"/>
  <c r="AL467" i="376"/>
  <c r="AL497" i="376"/>
  <c r="AL502" i="376"/>
  <c r="AL504" i="376"/>
  <c r="AL507" i="376"/>
  <c r="AL545" i="376"/>
  <c r="AL549" i="376"/>
  <c r="AL559" i="376"/>
  <c r="AL587" i="376"/>
  <c r="AL593" i="376"/>
  <c r="AL594" i="376"/>
  <c r="AL599" i="376"/>
  <c r="AL601" i="376"/>
  <c r="AL602" i="376"/>
  <c r="AL627" i="376"/>
  <c r="AL641" i="376"/>
  <c r="AL665" i="376"/>
  <c r="AL696" i="376"/>
  <c r="AL698" i="376"/>
  <c r="AL734" i="376"/>
  <c r="AL735" i="376"/>
  <c r="AL739" i="376"/>
  <c r="AM739" i="376" s="1"/>
  <c r="AL741" i="376"/>
  <c r="AL744" i="376"/>
  <c r="AL745" i="376"/>
  <c r="AL753" i="376"/>
  <c r="AL759" i="376"/>
  <c r="AL801" i="376"/>
  <c r="AL806" i="376"/>
  <c r="AL822" i="376"/>
  <c r="AL831" i="376"/>
  <c r="AL837" i="376"/>
  <c r="AL839" i="376"/>
  <c r="AL857" i="376"/>
  <c r="AL858" i="376"/>
  <c r="AL860" i="376"/>
  <c r="AL930" i="376"/>
  <c r="AL931" i="376"/>
  <c r="AL939" i="376"/>
  <c r="AL949" i="376"/>
  <c r="AL967" i="376"/>
  <c r="AL971" i="376"/>
  <c r="AL981" i="376"/>
  <c r="AL989" i="376"/>
  <c r="AL992" i="376"/>
  <c r="AL997" i="376"/>
  <c r="AL1006" i="376"/>
  <c r="AL1009" i="376"/>
  <c r="AL1021" i="376"/>
  <c r="AL1029" i="376"/>
  <c r="AL1032" i="376"/>
  <c r="AL1038" i="376"/>
  <c r="AL1055" i="376"/>
  <c r="AL1059" i="376"/>
  <c r="AL1082" i="376"/>
  <c r="AL1083" i="376"/>
  <c r="AL1084" i="376"/>
  <c r="AJ505" i="377"/>
  <c r="AJ503" i="377"/>
  <c r="AJ466" i="377"/>
  <c r="AJ452" i="377"/>
  <c r="AJ380" i="377"/>
  <c r="AJ324" i="377"/>
  <c r="AJ322" i="377"/>
  <c r="AJ306" i="377"/>
  <c r="AJ232" i="377"/>
  <c r="AJ173" i="377"/>
  <c r="AJ125" i="377"/>
  <c r="AJ120" i="377"/>
  <c r="AJ116" i="377"/>
  <c r="AJ106" i="377"/>
  <c r="AJ95" i="377"/>
  <c r="AJ79" i="377"/>
  <c r="AJ25" i="377"/>
  <c r="AJ53" i="377"/>
  <c r="AJ342" i="377"/>
  <c r="AK342" i="377" s="1"/>
  <c r="AJ472" i="377"/>
  <c r="AJ358" i="377"/>
  <c r="AK358" i="377" s="1"/>
  <c r="AJ98" i="377"/>
  <c r="AK98" i="377" s="1"/>
  <c r="AJ35" i="377"/>
  <c r="AK35" i="377" s="1"/>
  <c r="AJ285" i="377"/>
  <c r="AJ8" i="377"/>
  <c r="AJ439" i="377"/>
  <c r="AK439" i="377" s="1"/>
  <c r="AJ283" i="377"/>
  <c r="AJ494" i="377"/>
  <c r="AJ309" i="377"/>
  <c r="AJ129" i="377"/>
  <c r="AJ127" i="377"/>
  <c r="AJ31" i="377"/>
  <c r="AJ501" i="377"/>
  <c r="AJ484" i="377"/>
  <c r="AJ9" i="377"/>
  <c r="AJ248" i="377"/>
  <c r="AJ140" i="377"/>
  <c r="AJ499" i="377"/>
  <c r="AJ378" i="377"/>
  <c r="AJ436" i="377"/>
  <c r="AJ412" i="377"/>
  <c r="AJ304" i="377"/>
  <c r="AJ256" i="377"/>
  <c r="AJ76" i="377"/>
  <c r="AJ428" i="377"/>
  <c r="AJ459" i="377"/>
  <c r="AJ411" i="377"/>
  <c r="AJ74" i="377"/>
  <c r="AJ132" i="377"/>
  <c r="AJ108" i="377"/>
  <c r="AJ167" i="377"/>
  <c r="AJ119" i="377"/>
  <c r="AJ504" i="377"/>
  <c r="AJ323" i="377"/>
  <c r="AK323" i="377" s="1"/>
  <c r="AJ5" i="374"/>
  <c r="AJ6" i="374"/>
  <c r="AJ13" i="374"/>
  <c r="AJ22" i="374"/>
  <c r="AJ23" i="374"/>
  <c r="AJ27" i="374"/>
  <c r="AJ29" i="374"/>
  <c r="AJ33" i="374"/>
  <c r="AJ35" i="374"/>
  <c r="AJ38" i="374"/>
  <c r="AJ66" i="374"/>
  <c r="AJ85" i="374"/>
  <c r="AJ86" i="374"/>
  <c r="AJ89" i="374"/>
  <c r="AJ90" i="374"/>
  <c r="AJ100" i="374"/>
  <c r="AJ111" i="374"/>
  <c r="AJ116" i="374"/>
  <c r="AJ126" i="374"/>
  <c r="AJ131" i="374"/>
  <c r="AJ132" i="374"/>
  <c r="AJ134" i="374"/>
  <c r="AJ137" i="374"/>
  <c r="AJ138" i="374"/>
  <c r="AJ145" i="374"/>
  <c r="AJ158" i="374"/>
  <c r="AJ172" i="374"/>
  <c r="AJ173" i="374"/>
  <c r="AJ182" i="374"/>
  <c r="AJ183" i="374"/>
  <c r="AJ186" i="374"/>
  <c r="AJ189" i="374"/>
  <c r="AJ196" i="374"/>
  <c r="AJ203" i="374"/>
  <c r="AJ204" i="374"/>
  <c r="AJ205" i="374"/>
  <c r="AJ206" i="374"/>
  <c r="AJ207" i="374"/>
  <c r="AJ210" i="374"/>
  <c r="AJ214" i="374"/>
  <c r="AJ217" i="374"/>
  <c r="AJ238" i="374"/>
  <c r="AJ248" i="374"/>
  <c r="AJ257" i="374"/>
  <c r="AJ274" i="374"/>
  <c r="AJ276" i="374"/>
  <c r="AJ280" i="374"/>
  <c r="AJ283" i="374"/>
  <c r="AJ285" i="374"/>
  <c r="AJ287" i="374"/>
  <c r="AJ291" i="374"/>
  <c r="AJ294" i="374"/>
  <c r="AJ322" i="374"/>
  <c r="AJ324" i="374"/>
  <c r="AJ338" i="374"/>
  <c r="AJ354" i="374"/>
  <c r="AJ356" i="374"/>
  <c r="AJ397" i="374"/>
  <c r="AJ402" i="374"/>
  <c r="AJ407" i="374"/>
  <c r="AJ410" i="374"/>
  <c r="AJ425" i="374"/>
  <c r="AJ427" i="374"/>
  <c r="AJ430" i="374"/>
  <c r="AJ432" i="374"/>
  <c r="AJ436" i="374"/>
  <c r="AJ442" i="374"/>
  <c r="AJ446" i="374"/>
  <c r="AJ455" i="374"/>
  <c r="AJ458" i="374"/>
  <c r="AJ465" i="374"/>
  <c r="AJ469" i="374"/>
  <c r="AJ474" i="374"/>
  <c r="AJ475" i="374"/>
  <c r="AJ492" i="374"/>
  <c r="AJ495" i="374"/>
  <c r="AJ498" i="374"/>
  <c r="AD5" i="378"/>
  <c r="AF5" i="378" s="1"/>
  <c r="AD8" i="378"/>
  <c r="AF8" i="378" s="1"/>
  <c r="AD9" i="378"/>
  <c r="AF9" i="378" s="1"/>
  <c r="AD24" i="378"/>
  <c r="AF24" i="378" s="1"/>
  <c r="AD29" i="378"/>
  <c r="AF29" i="378" s="1"/>
  <c r="AD33" i="378"/>
  <c r="AF33" i="378" s="1"/>
  <c r="AD37" i="378"/>
  <c r="AF37" i="378" s="1"/>
  <c r="AD39" i="378"/>
  <c r="AF39" i="378" s="1"/>
  <c r="AD41" i="378"/>
  <c r="AF41" i="378" s="1"/>
  <c r="AD42" i="378"/>
  <c r="AF42" i="378" s="1"/>
  <c r="AD44" i="378"/>
  <c r="AF44" i="378" s="1"/>
  <c r="AD50" i="378"/>
  <c r="AF50" i="378" s="1"/>
  <c r="AD51" i="378"/>
  <c r="AF51" i="378" s="1"/>
  <c r="AD52" i="378"/>
  <c r="AF52" i="378" s="1"/>
  <c r="AD54" i="378"/>
  <c r="AF54" i="378" s="1"/>
  <c r="AD56" i="378"/>
  <c r="AF56" i="378" s="1"/>
  <c r="AD58" i="378"/>
  <c r="AF58" i="378" s="1"/>
  <c r="AD60" i="378"/>
  <c r="AF60" i="378" s="1"/>
  <c r="AD70" i="378"/>
  <c r="AF70" i="378" s="1"/>
  <c r="AD71" i="378"/>
  <c r="AF71" i="378" s="1"/>
  <c r="AD72" i="378"/>
  <c r="AF72" i="378" s="1"/>
  <c r="AD73" i="378"/>
  <c r="AF73" i="378" s="1"/>
  <c r="AD74" i="378"/>
  <c r="AF74" i="378" s="1"/>
  <c r="AD76" i="378"/>
  <c r="AF76" i="378" s="1"/>
  <c r="AD77" i="378"/>
  <c r="AF77" i="378" s="1"/>
  <c r="AD80" i="378"/>
  <c r="AF80" i="378" s="1"/>
  <c r="AD81" i="378"/>
  <c r="AF81" i="378" s="1"/>
  <c r="AD83" i="378"/>
  <c r="AF83" i="378" s="1"/>
  <c r="AD86" i="378"/>
  <c r="AF86" i="378" s="1"/>
  <c r="AD87" i="378"/>
  <c r="AF87" i="378" s="1"/>
  <c r="AD88" i="378"/>
  <c r="AF88" i="378" s="1"/>
  <c r="AD89" i="378"/>
  <c r="AF89" i="378" s="1"/>
  <c r="AD90" i="378"/>
  <c r="AF90" i="378" s="1"/>
  <c r="AD92" i="378"/>
  <c r="AF92" i="378" s="1"/>
  <c r="AD100" i="378"/>
  <c r="AF100" i="378" s="1"/>
  <c r="AD102" i="378"/>
  <c r="AF102" i="378" s="1"/>
  <c r="AD112" i="378"/>
  <c r="AF112" i="378" s="1"/>
  <c r="AD123" i="378"/>
  <c r="AF123" i="378" s="1"/>
  <c r="AD124" i="378"/>
  <c r="AF124" i="378" s="1"/>
  <c r="AD139" i="378"/>
  <c r="AF139" i="378" s="1"/>
  <c r="AD140" i="378"/>
  <c r="AF140" i="378" s="1"/>
  <c r="AD182" i="378"/>
  <c r="AF182" i="378" s="1"/>
  <c r="AD183" i="378"/>
  <c r="AF183" i="378" s="1"/>
  <c r="AD189" i="378"/>
  <c r="AF189" i="378" s="1"/>
  <c r="AD190" i="378"/>
  <c r="AF190" i="378" s="1"/>
  <c r="AD191" i="378"/>
  <c r="AF191" i="378" s="1"/>
  <c r="AD192" i="378"/>
  <c r="AF192" i="378" s="1"/>
  <c r="AD193" i="378"/>
  <c r="AF193" i="378" s="1"/>
  <c r="AD197" i="378"/>
  <c r="AF197" i="378" s="1"/>
  <c r="AD198" i="378"/>
  <c r="AF198" i="378" s="1"/>
  <c r="AD200" i="378"/>
  <c r="AF200" i="378" s="1"/>
  <c r="AD204" i="378"/>
  <c r="AF204" i="378" s="1"/>
  <c r="AD211" i="378"/>
  <c r="AF211" i="378" s="1"/>
  <c r="AD212" i="378"/>
  <c r="AF212" i="378" s="1"/>
  <c r="AD214" i="378"/>
  <c r="AF214" i="378" s="1"/>
  <c r="AD215" i="378"/>
  <c r="AF215" i="378" s="1"/>
  <c r="AD216" i="378"/>
  <c r="AF216" i="378" s="1"/>
  <c r="AD218" i="378"/>
  <c r="AF218" i="378" s="1"/>
  <c r="AD219" i="378"/>
  <c r="AF219" i="378" s="1"/>
  <c r="AD220" i="378"/>
  <c r="AF220" i="378" s="1"/>
  <c r="AD224" i="378"/>
  <c r="AF224" i="378" s="1"/>
  <c r="AD227" i="378"/>
  <c r="AF227" i="378" s="1"/>
  <c r="AD235" i="378"/>
  <c r="AF235" i="378" s="1"/>
  <c r="AD250" i="378"/>
  <c r="AF250" i="378" s="1"/>
  <c r="AD253" i="378"/>
  <c r="AF253" i="378" s="1"/>
  <c r="AD255" i="378"/>
  <c r="AF255" i="378" s="1"/>
  <c r="AD258" i="378"/>
  <c r="AF258" i="378" s="1"/>
  <c r="AD259" i="378"/>
  <c r="AF259" i="378" s="1"/>
  <c r="AD261" i="378"/>
  <c r="AF261" i="378" s="1"/>
  <c r="AD262" i="378"/>
  <c r="AF262" i="378" s="1"/>
  <c r="AD263" i="378"/>
  <c r="AF263" i="378" s="1"/>
  <c r="AD268" i="378"/>
  <c r="AF268" i="378" s="1"/>
  <c r="AD273" i="378"/>
  <c r="AF273" i="378" s="1"/>
  <c r="AD274" i="378"/>
  <c r="AF274" i="378" s="1"/>
  <c r="AD277" i="378"/>
  <c r="AF277" i="378" s="1"/>
  <c r="AD279" i="378"/>
  <c r="AF279" i="378" s="1"/>
  <c r="AD284" i="378"/>
  <c r="AF284" i="378" s="1"/>
  <c r="AD293" i="378"/>
  <c r="AF293" i="378" s="1"/>
  <c r="AD301" i="378"/>
  <c r="AF301" i="378" s="1"/>
  <c r="AD302" i="378"/>
  <c r="AF302" i="378" s="1"/>
  <c r="AD304" i="378"/>
  <c r="AF304" i="378" s="1"/>
  <c r="AD305" i="378"/>
  <c r="AF305" i="378" s="1"/>
  <c r="AD325" i="378"/>
  <c r="AF325" i="378" s="1"/>
  <c r="AD326" i="378"/>
  <c r="AF326" i="378" s="1"/>
  <c r="AD327" i="378"/>
  <c r="AF327" i="378" s="1"/>
  <c r="AD333" i="378"/>
  <c r="AF333" i="378" s="1"/>
  <c r="AD346" i="378"/>
  <c r="AF346" i="378" s="1"/>
  <c r="AD349" i="378"/>
  <c r="AF349" i="378" s="1"/>
  <c r="AD351" i="378"/>
  <c r="AF351" i="378" s="1"/>
  <c r="AD352" i="378"/>
  <c r="AF352" i="378" s="1"/>
  <c r="AD360" i="378"/>
  <c r="AF360" i="378" s="1"/>
  <c r="AD361" i="378"/>
  <c r="AF361" i="378" s="1"/>
  <c r="AD363" i="378"/>
  <c r="AF363" i="378" s="1"/>
  <c r="AD366" i="378"/>
  <c r="AF366" i="378" s="1"/>
  <c r="AD368" i="378"/>
  <c r="AF368" i="378" s="1"/>
  <c r="AD371" i="378"/>
  <c r="AF371" i="378" s="1"/>
  <c r="AD374" i="378"/>
  <c r="AF374" i="378" s="1"/>
  <c r="AD376" i="378"/>
  <c r="AF376" i="378" s="1"/>
  <c r="AD377" i="378"/>
  <c r="AF377" i="378" s="1"/>
  <c r="AD379" i="378"/>
  <c r="AF379" i="378" s="1"/>
  <c r="AD391" i="378"/>
  <c r="AF391" i="378" s="1"/>
  <c r="AD392" i="378"/>
  <c r="AF392" i="378" s="1"/>
  <c r="AD395" i="378"/>
  <c r="AF395" i="378" s="1"/>
  <c r="AD397" i="378"/>
  <c r="AF397" i="378" s="1"/>
  <c r="AD401" i="378"/>
  <c r="AF401" i="378" s="1"/>
  <c r="AD402" i="378"/>
  <c r="AF402" i="378" s="1"/>
  <c r="AD405" i="378"/>
  <c r="AF405" i="378" s="1"/>
  <c r="AD412" i="378"/>
  <c r="AF412" i="378" s="1"/>
  <c r="AD414" i="378"/>
  <c r="AF414" i="378" s="1"/>
  <c r="AD428" i="378"/>
  <c r="AF428" i="378" s="1"/>
  <c r="AD432" i="378"/>
  <c r="AF432" i="378" s="1"/>
  <c r="AD443" i="378"/>
  <c r="AF443" i="378" s="1"/>
  <c r="AD447" i="378"/>
  <c r="AF447" i="378" s="1"/>
  <c r="AD448" i="378"/>
  <c r="AF448" i="378" s="1"/>
  <c r="AD451" i="378"/>
  <c r="AF451" i="378" s="1"/>
  <c r="AD453" i="378"/>
  <c r="AF453" i="378" s="1"/>
  <c r="AD467" i="378"/>
  <c r="AF467" i="378" s="1"/>
  <c r="AD469" i="378"/>
  <c r="AF469" i="378" s="1"/>
  <c r="AD472" i="378"/>
  <c r="AF472" i="378" s="1"/>
  <c r="AD476" i="378"/>
  <c r="AF476" i="378" s="1"/>
  <c r="AD478" i="378"/>
  <c r="AF478" i="378" s="1"/>
  <c r="AD487" i="378"/>
  <c r="AF487" i="378" s="1"/>
  <c r="AD489" i="378"/>
  <c r="AF489" i="378" s="1"/>
  <c r="AD490" i="378"/>
  <c r="AF490" i="378" s="1"/>
  <c r="AD534" i="378"/>
  <c r="AF534" i="378" s="1"/>
  <c r="AD535" i="378"/>
  <c r="AF535" i="378" s="1"/>
  <c r="AD539" i="378"/>
  <c r="AF539" i="378" s="1"/>
  <c r="AD540" i="378"/>
  <c r="AF540" i="378" s="1"/>
  <c r="AD551" i="378"/>
  <c r="AF551" i="378" s="1"/>
  <c r="AD554" i="378"/>
  <c r="AF554" i="378" s="1"/>
  <c r="AD555" i="378"/>
  <c r="AF555" i="378" s="1"/>
  <c r="AD556" i="378"/>
  <c r="AF556" i="378" s="1"/>
  <c r="AD559" i="378"/>
  <c r="AF559" i="378" s="1"/>
  <c r="AD561" i="378"/>
  <c r="AF561" i="378" s="1"/>
  <c r="AD563" i="378"/>
  <c r="AF563" i="378" s="1"/>
  <c r="AD566" i="378"/>
  <c r="AF566" i="378" s="1"/>
  <c r="AD567" i="378"/>
  <c r="AF567" i="378" s="1"/>
  <c r="AD573" i="378"/>
  <c r="AF573" i="378" s="1"/>
  <c r="AD575" i="378"/>
  <c r="AF575" i="378" s="1"/>
  <c r="AD580" i="378"/>
  <c r="AF580" i="378" s="1"/>
  <c r="AD588" i="378"/>
  <c r="AF588" i="378" s="1"/>
  <c r="AD611" i="378"/>
  <c r="AF611" i="378" s="1"/>
  <c r="AD615" i="378"/>
  <c r="AF615" i="378" s="1"/>
  <c r="AD617" i="378"/>
  <c r="AF617" i="378" s="1"/>
  <c r="AD618" i="378"/>
  <c r="AF618" i="378" s="1"/>
  <c r="AD622" i="378"/>
  <c r="AF622" i="378" s="1"/>
  <c r="AD623" i="378"/>
  <c r="AF623" i="378" s="1"/>
  <c r="AD625" i="378"/>
  <c r="AF625" i="378" s="1"/>
  <c r="AD627" i="378"/>
  <c r="AF627" i="378" s="1"/>
  <c r="AD628" i="378"/>
  <c r="AF628" i="378" s="1"/>
  <c r="AD630" i="378"/>
  <c r="AF630" i="378" s="1"/>
  <c r="AD631" i="378"/>
  <c r="AF631" i="378" s="1"/>
  <c r="AD639" i="378"/>
  <c r="AF639" i="378" s="1"/>
  <c r="AD641" i="378"/>
  <c r="AF641" i="378" s="1"/>
  <c r="AD644" i="378"/>
  <c r="AF644" i="378" s="1"/>
  <c r="AD645" i="378"/>
  <c r="AF645" i="378" s="1"/>
  <c r="AD646" i="378"/>
  <c r="AF646" i="378" s="1"/>
  <c r="AD650" i="378"/>
  <c r="AF650" i="378" s="1"/>
  <c r="AD678" i="378"/>
  <c r="AF678" i="378" s="1"/>
  <c r="AD690" i="378"/>
  <c r="AF690" i="378" s="1"/>
  <c r="AD693" i="378"/>
  <c r="AF693" i="378" s="1"/>
  <c r="AD694" i="378"/>
  <c r="AF694" i="378" s="1"/>
  <c r="AD696" i="378"/>
  <c r="AF696" i="378" s="1"/>
  <c r="AD697" i="378"/>
  <c r="AF697" i="378" s="1"/>
  <c r="AD698" i="378"/>
  <c r="AF698" i="378" s="1"/>
  <c r="AD699" i="378"/>
  <c r="AF699" i="378" s="1"/>
  <c r="AD700" i="378"/>
  <c r="AF700" i="378" s="1"/>
  <c r="AD706" i="378"/>
  <c r="AF706" i="378" s="1"/>
  <c r="AD708" i="378"/>
  <c r="AF708" i="378" s="1"/>
  <c r="AD710" i="378"/>
  <c r="AF710" i="378" s="1"/>
  <c r="AD711" i="378"/>
  <c r="AF711" i="378" s="1"/>
  <c r="AD714" i="378"/>
  <c r="AF714" i="378" s="1"/>
  <c r="AD717" i="378"/>
  <c r="AF717" i="378" s="1"/>
  <c r="AD719" i="378"/>
  <c r="AF719" i="378" s="1"/>
  <c r="AD721" i="378"/>
  <c r="AF721" i="378" s="1"/>
  <c r="AD723" i="378"/>
  <c r="AF723" i="378" s="1"/>
  <c r="AD724" i="378"/>
  <c r="AF724" i="378" s="1"/>
  <c r="AD725" i="378"/>
  <c r="AF725" i="378" s="1"/>
  <c r="AD739" i="378"/>
  <c r="AF739" i="378" s="1"/>
  <c r="AD742" i="378"/>
  <c r="AF742" i="378" s="1"/>
  <c r="AD761" i="378"/>
  <c r="AF761" i="378" s="1"/>
  <c r="AD764" i="378"/>
  <c r="AF764" i="378" s="1"/>
  <c r="AD771" i="378"/>
  <c r="AF771" i="378" s="1"/>
  <c r="AD772" i="378"/>
  <c r="AF772" i="378" s="1"/>
  <c r="AD783" i="378"/>
  <c r="AF783" i="378" s="1"/>
  <c r="AD790" i="378"/>
  <c r="AF790" i="378" s="1"/>
  <c r="AD791" i="378"/>
  <c r="AF791" i="378" s="1"/>
  <c r="AD794" i="378"/>
  <c r="AF794" i="378" s="1"/>
  <c r="AD796" i="378"/>
  <c r="AF796" i="378" s="1"/>
  <c r="AD816" i="378"/>
  <c r="AF816" i="378" s="1"/>
  <c r="AD828" i="378"/>
  <c r="AF828" i="378" s="1"/>
  <c r="AD831" i="378"/>
  <c r="AF831" i="378" s="1"/>
  <c r="AD832" i="378"/>
  <c r="AF832" i="378" s="1"/>
  <c r="AD838" i="378"/>
  <c r="AF838" i="378" s="1"/>
  <c r="AD839" i="378"/>
  <c r="AF839" i="378" s="1"/>
  <c r="AD848" i="378"/>
  <c r="AF848" i="378" s="1"/>
  <c r="AD852" i="378"/>
  <c r="AF852" i="378" s="1"/>
  <c r="AD853" i="378"/>
  <c r="AF853" i="378" s="1"/>
  <c r="AD855" i="378"/>
  <c r="AF855" i="378" s="1"/>
  <c r="AD860" i="378"/>
  <c r="AF860" i="378" s="1"/>
  <c r="AD861" i="378"/>
  <c r="AF861" i="378" s="1"/>
  <c r="AD875" i="378"/>
  <c r="AF875" i="378" s="1"/>
  <c r="AD879" i="378"/>
  <c r="AF879" i="378" s="1"/>
  <c r="AD880" i="378"/>
  <c r="AF880" i="378" s="1"/>
  <c r="AD881" i="378"/>
  <c r="AF881" i="378" s="1"/>
  <c r="AD882" i="378"/>
  <c r="AF882" i="378" s="1"/>
  <c r="AD894" i="378"/>
  <c r="AF894" i="378" s="1"/>
  <c r="AD900" i="378"/>
  <c r="AF900" i="378" s="1"/>
  <c r="AD901" i="378"/>
  <c r="AF901" i="378" s="1"/>
  <c r="AD902" i="378"/>
  <c r="AF902" i="378" s="1"/>
  <c r="AD904" i="378"/>
  <c r="AF904" i="378" s="1"/>
  <c r="AD905" i="378"/>
  <c r="AF905" i="378" s="1"/>
  <c r="AD906" i="378"/>
  <c r="AF906" i="378" s="1"/>
  <c r="AD907" i="378"/>
  <c r="AF907" i="378" s="1"/>
  <c r="AD910" i="378"/>
  <c r="AF910" i="378" s="1"/>
  <c r="AD911" i="378"/>
  <c r="AF911" i="378" s="1"/>
  <c r="AD912" i="378"/>
  <c r="AF912" i="378" s="1"/>
  <c r="AD914" i="378"/>
  <c r="AF914" i="378" s="1"/>
  <c r="AD917" i="378"/>
  <c r="AF917" i="378" s="1"/>
  <c r="AD918" i="378"/>
  <c r="AF918" i="378" s="1"/>
  <c r="AD919" i="378"/>
  <c r="AF919" i="378" s="1"/>
  <c r="AD920" i="378"/>
  <c r="AF920" i="378" s="1"/>
  <c r="AD939" i="378"/>
  <c r="AF939" i="378" s="1"/>
  <c r="AD956" i="378"/>
  <c r="AF956" i="378" s="1"/>
  <c r="AD960" i="378"/>
  <c r="AF960" i="378" s="1"/>
  <c r="AD964" i="378"/>
  <c r="AF964" i="378" s="1"/>
  <c r="AI50" i="377"/>
  <c r="AK50" i="377" s="1"/>
  <c r="AI58" i="377"/>
  <c r="AK58" i="377" s="1"/>
  <c r="AI61" i="377"/>
  <c r="AK61" i="377" s="1"/>
  <c r="AI62" i="377"/>
  <c r="AK62" i="377" s="1"/>
  <c r="AI63" i="377"/>
  <c r="AK63" i="377" s="1"/>
  <c r="AI64" i="377"/>
  <c r="AK64" i="377" s="1"/>
  <c r="AI85" i="377"/>
  <c r="AK85" i="377" s="1"/>
  <c r="AI102" i="377"/>
  <c r="AK102" i="377" s="1"/>
  <c r="AI233" i="377"/>
  <c r="AK233" i="377" s="1"/>
  <c r="AD78" i="378"/>
  <c r="AF78" i="378" s="1"/>
  <c r="AD241" i="378"/>
  <c r="AF241" i="378" s="1"/>
  <c r="AD642" i="378"/>
  <c r="AF642" i="378" s="1"/>
  <c r="AD643" i="378"/>
  <c r="AF643" i="378" s="1"/>
  <c r="AD820" i="378"/>
  <c r="AF820" i="378" s="1"/>
  <c r="AD949" i="378"/>
  <c r="AF949" i="378" s="1"/>
  <c r="AD963" i="378"/>
  <c r="AF963" i="378" s="1"/>
  <c r="AK46" i="376"/>
  <c r="AM46" i="376" s="1"/>
  <c r="AK66" i="376"/>
  <c r="AM66" i="376" s="1"/>
  <c r="AK72" i="376"/>
  <c r="AM72" i="376" s="1"/>
  <c r="AK121" i="376"/>
  <c r="AM121" i="376" s="1"/>
  <c r="AK132" i="376"/>
  <c r="AM132" i="376" s="1"/>
  <c r="AK161" i="376"/>
  <c r="AM161" i="376" s="1"/>
  <c r="AK175" i="376"/>
  <c r="AM175" i="376" s="1"/>
  <c r="AK204" i="376"/>
  <c r="AM204" i="376" s="1"/>
  <c r="AK247" i="376"/>
  <c r="AM247" i="376" s="1"/>
  <c r="AK248" i="376"/>
  <c r="AM248" i="376" s="1"/>
  <c r="AK285" i="376"/>
  <c r="AM285" i="376" s="1"/>
  <c r="AK287" i="376"/>
  <c r="AM287" i="376" s="1"/>
  <c r="AK339" i="376"/>
  <c r="AM339" i="376" s="1"/>
  <c r="AK344" i="376"/>
  <c r="AM344" i="376" s="1"/>
  <c r="AK350" i="376"/>
  <c r="AM350" i="376" s="1"/>
  <c r="AK354" i="376"/>
  <c r="AM354" i="376" s="1"/>
  <c r="AK382" i="376"/>
  <c r="AM382" i="376" s="1"/>
  <c r="AK491" i="376"/>
  <c r="AM491" i="376" s="1"/>
  <c r="AK554" i="376"/>
  <c r="AM554" i="376" s="1"/>
  <c r="AK597" i="376"/>
  <c r="AM597" i="376" s="1"/>
  <c r="AK604" i="376"/>
  <c r="AM604" i="376" s="1"/>
  <c r="AK612" i="376"/>
  <c r="AM612" i="376" s="1"/>
  <c r="AK613" i="376"/>
  <c r="AM613" i="376" s="1"/>
  <c r="AK628" i="376"/>
  <c r="AM628" i="376" s="1"/>
  <c r="AK635" i="376"/>
  <c r="AM635" i="376" s="1"/>
  <c r="AK636" i="376"/>
  <c r="AM636" i="376" s="1"/>
  <c r="AK670" i="376"/>
  <c r="AM670" i="376" s="1"/>
  <c r="AK691" i="376"/>
  <c r="AM691" i="376" s="1"/>
  <c r="AK692" i="376"/>
  <c r="AM692" i="376" s="1"/>
  <c r="AK780" i="376"/>
  <c r="AM780" i="376" s="1"/>
  <c r="AK787" i="376"/>
  <c r="AM787" i="376" s="1"/>
  <c r="AK788" i="376"/>
  <c r="AM788" i="376" s="1"/>
  <c r="AK835" i="376"/>
  <c r="AM835" i="376" s="1"/>
  <c r="AK928" i="376"/>
  <c r="AM928" i="376" s="1"/>
  <c r="AK952" i="376"/>
  <c r="AM952" i="376" s="1"/>
  <c r="AK985" i="376"/>
  <c r="AM985" i="376" s="1"/>
  <c r="AK1001" i="376"/>
  <c r="AM1001" i="376" s="1"/>
  <c r="AK1018" i="376"/>
  <c r="AM1018" i="376" s="1"/>
  <c r="AK1023" i="376"/>
  <c r="AM1023" i="376" s="1"/>
  <c r="AK1035" i="376"/>
  <c r="AM1035" i="376" s="1"/>
  <c r="AK1049" i="376"/>
  <c r="AM1049" i="376" s="1"/>
  <c r="AK1052" i="376"/>
  <c r="AM1052" i="376" s="1"/>
  <c r="AD3" i="378"/>
  <c r="AF3" i="378" s="1"/>
  <c r="AD4" i="378"/>
  <c r="AF4" i="378" s="1"/>
  <c r="AD6" i="378"/>
  <c r="AF6" i="378" s="1"/>
  <c r="AD7" i="378"/>
  <c r="AF7" i="378" s="1"/>
  <c r="AD10" i="378"/>
  <c r="AF10" i="378" s="1"/>
  <c r="AD11" i="378"/>
  <c r="AF11" i="378" s="1"/>
  <c r="AD12" i="378"/>
  <c r="AF12" i="378" s="1"/>
  <c r="AD13" i="378"/>
  <c r="AF13" i="378" s="1"/>
  <c r="AD14" i="378"/>
  <c r="AF14" i="378" s="1"/>
  <c r="AD15" i="378"/>
  <c r="AF15" i="378" s="1"/>
  <c r="AD16" i="378"/>
  <c r="AF16" i="378" s="1"/>
  <c r="AD17" i="378"/>
  <c r="AF17" i="378" s="1"/>
  <c r="AD18" i="378"/>
  <c r="AF18" i="378" s="1"/>
  <c r="AD19" i="378"/>
  <c r="AF19" i="378" s="1"/>
  <c r="AD20" i="378"/>
  <c r="AF20" i="378" s="1"/>
  <c r="AD21" i="378"/>
  <c r="AF21" i="378" s="1"/>
  <c r="AD22" i="378"/>
  <c r="AF22" i="378" s="1"/>
  <c r="AD23" i="378"/>
  <c r="AF23" i="378" s="1"/>
  <c r="AD25" i="378"/>
  <c r="AF25" i="378" s="1"/>
  <c r="AD26" i="378"/>
  <c r="AF26" i="378" s="1"/>
  <c r="AD27" i="378"/>
  <c r="AF27" i="378" s="1"/>
  <c r="AD28" i="378"/>
  <c r="AF28" i="378" s="1"/>
  <c r="AD30" i="378"/>
  <c r="AF30" i="378" s="1"/>
  <c r="AD31" i="378"/>
  <c r="AF31" i="378" s="1"/>
  <c r="AD32" i="378"/>
  <c r="AF32" i="378" s="1"/>
  <c r="AD34" i="378"/>
  <c r="AF34" i="378" s="1"/>
  <c r="AD35" i="378"/>
  <c r="AF35" i="378" s="1"/>
  <c r="AD36" i="378"/>
  <c r="AF36" i="378" s="1"/>
  <c r="AD38" i="378"/>
  <c r="AF38" i="378" s="1"/>
  <c r="AD40" i="378"/>
  <c r="AF40" i="378" s="1"/>
  <c r="AD43" i="378"/>
  <c r="AF43" i="378" s="1"/>
  <c r="AD45" i="378"/>
  <c r="AF45" i="378" s="1"/>
  <c r="AD46" i="378"/>
  <c r="AF46" i="378" s="1"/>
  <c r="AD47" i="378"/>
  <c r="AF47" i="378" s="1"/>
  <c r="AD48" i="378"/>
  <c r="AF48" i="378" s="1"/>
  <c r="AD49" i="378"/>
  <c r="AF49" i="378" s="1"/>
  <c r="AD53" i="378"/>
  <c r="AF53" i="378" s="1"/>
  <c r="AD55" i="378"/>
  <c r="AF55" i="378" s="1"/>
  <c r="AD57" i="378"/>
  <c r="AF57" i="378" s="1"/>
  <c r="AD59" i="378"/>
  <c r="AF59" i="378" s="1"/>
  <c r="AD61" i="378"/>
  <c r="AF61" i="378" s="1"/>
  <c r="AD62" i="378"/>
  <c r="AF62" i="378" s="1"/>
  <c r="AD63" i="378"/>
  <c r="AF63" i="378" s="1"/>
  <c r="AD64" i="378"/>
  <c r="AF64" i="378" s="1"/>
  <c r="AD65" i="378"/>
  <c r="AF65" i="378" s="1"/>
  <c r="AD66" i="378"/>
  <c r="AF66" i="378" s="1"/>
  <c r="AD67" i="378"/>
  <c r="AF67" i="378" s="1"/>
  <c r="AD68" i="378"/>
  <c r="AF68" i="378" s="1"/>
  <c r="AD69" i="378"/>
  <c r="AF69" i="378" s="1"/>
  <c r="AD75" i="378"/>
  <c r="AF75" i="378" s="1"/>
  <c r="AD79" i="378"/>
  <c r="AF79" i="378" s="1"/>
  <c r="AD82" i="378"/>
  <c r="AF82" i="378" s="1"/>
  <c r="AD84" i="378"/>
  <c r="AF84" i="378" s="1"/>
  <c r="AD85" i="378"/>
  <c r="AF85" i="378" s="1"/>
  <c r="AD91" i="378"/>
  <c r="AF91" i="378" s="1"/>
  <c r="AD93" i="378"/>
  <c r="AF93" i="378" s="1"/>
  <c r="AD94" i="378"/>
  <c r="AF94" i="378" s="1"/>
  <c r="AD95" i="378"/>
  <c r="AF95" i="378" s="1"/>
  <c r="AD96" i="378"/>
  <c r="AF96" i="378" s="1"/>
  <c r="AD97" i="378"/>
  <c r="AF97" i="378" s="1"/>
  <c r="AD98" i="378"/>
  <c r="AF98" i="378" s="1"/>
  <c r="AD99" i="378"/>
  <c r="AF99" i="378" s="1"/>
  <c r="AD101" i="378"/>
  <c r="AF101" i="378" s="1"/>
  <c r="AD103" i="378"/>
  <c r="AF103" i="378" s="1"/>
  <c r="AD104" i="378"/>
  <c r="AF104" i="378" s="1"/>
  <c r="AD105" i="378"/>
  <c r="AF105" i="378" s="1"/>
  <c r="AD106" i="378"/>
  <c r="AF106" i="378" s="1"/>
  <c r="AD107" i="378"/>
  <c r="AF107" i="378" s="1"/>
  <c r="AD108" i="378"/>
  <c r="AF108" i="378" s="1"/>
  <c r="AD109" i="378"/>
  <c r="AF109" i="378" s="1"/>
  <c r="AD110" i="378"/>
  <c r="AF110" i="378" s="1"/>
  <c r="AD111" i="378"/>
  <c r="AF111" i="378" s="1"/>
  <c r="AD113" i="378"/>
  <c r="AF113" i="378" s="1"/>
  <c r="AD114" i="378"/>
  <c r="AF114" i="378" s="1"/>
  <c r="AD115" i="378"/>
  <c r="AF115" i="378" s="1"/>
  <c r="AD116" i="378"/>
  <c r="AF116" i="378" s="1"/>
  <c r="AD117" i="378"/>
  <c r="AF117" i="378" s="1"/>
  <c r="AD118" i="378"/>
  <c r="AF118" i="378" s="1"/>
  <c r="AD119" i="378"/>
  <c r="AF119" i="378" s="1"/>
  <c r="AD120" i="378"/>
  <c r="AF120" i="378" s="1"/>
  <c r="AD121" i="378"/>
  <c r="AF121" i="378" s="1"/>
  <c r="AD122" i="378"/>
  <c r="AF122" i="378" s="1"/>
  <c r="AD125" i="378"/>
  <c r="AF125" i="378" s="1"/>
  <c r="AD126" i="378"/>
  <c r="AF126" i="378" s="1"/>
  <c r="AD127" i="378"/>
  <c r="AF127" i="378" s="1"/>
  <c r="AD128" i="378"/>
  <c r="AF128" i="378" s="1"/>
  <c r="AD129" i="378"/>
  <c r="AF129" i="378" s="1"/>
  <c r="AD130" i="378"/>
  <c r="AF130" i="378" s="1"/>
  <c r="AD131" i="378"/>
  <c r="AF131" i="378" s="1"/>
  <c r="AD132" i="378"/>
  <c r="AF132" i="378" s="1"/>
  <c r="AD133" i="378"/>
  <c r="AF133" i="378" s="1"/>
  <c r="AD134" i="378"/>
  <c r="AF134" i="378" s="1"/>
  <c r="AD135" i="378"/>
  <c r="AF135" i="378" s="1"/>
  <c r="AD136" i="378"/>
  <c r="AF136" i="378" s="1"/>
  <c r="AD137" i="378"/>
  <c r="AF137" i="378" s="1"/>
  <c r="AD138" i="378"/>
  <c r="AF138" i="378" s="1"/>
  <c r="AD141" i="378"/>
  <c r="AF141" i="378" s="1"/>
  <c r="AD142" i="378"/>
  <c r="AF142" i="378" s="1"/>
  <c r="AD143" i="378"/>
  <c r="AF143" i="378" s="1"/>
  <c r="AD144" i="378"/>
  <c r="AF144" i="378" s="1"/>
  <c r="AD145" i="378"/>
  <c r="AF145" i="378" s="1"/>
  <c r="AD146" i="378"/>
  <c r="AF146" i="378" s="1"/>
  <c r="AD147" i="378"/>
  <c r="AF147" i="378" s="1"/>
  <c r="AD148" i="378"/>
  <c r="AF148" i="378" s="1"/>
  <c r="AD149" i="378"/>
  <c r="AF149" i="378" s="1"/>
  <c r="AD150" i="378"/>
  <c r="AF150" i="378" s="1"/>
  <c r="AD151" i="378"/>
  <c r="AF151" i="378" s="1"/>
  <c r="AD152" i="378"/>
  <c r="AF152" i="378" s="1"/>
  <c r="AD153" i="378"/>
  <c r="AF153" i="378" s="1"/>
  <c r="AD154" i="378"/>
  <c r="AF154" i="378" s="1"/>
  <c r="AD155" i="378"/>
  <c r="AF155" i="378" s="1"/>
  <c r="AD156" i="378"/>
  <c r="AF156" i="378" s="1"/>
  <c r="AD157" i="378"/>
  <c r="AF157" i="378" s="1"/>
  <c r="AD158" i="378"/>
  <c r="AF158" i="378" s="1"/>
  <c r="AD159" i="378"/>
  <c r="AF159" i="378" s="1"/>
  <c r="AD160" i="378"/>
  <c r="AF160" i="378" s="1"/>
  <c r="AD161" i="378"/>
  <c r="AF161" i="378" s="1"/>
  <c r="AD162" i="378"/>
  <c r="AF162" i="378" s="1"/>
  <c r="AD163" i="378"/>
  <c r="AF163" i="378" s="1"/>
  <c r="AD164" i="378"/>
  <c r="AF164" i="378" s="1"/>
  <c r="AD165" i="378"/>
  <c r="AF165" i="378" s="1"/>
  <c r="AD166" i="378"/>
  <c r="AF166" i="378" s="1"/>
  <c r="AD167" i="378"/>
  <c r="AF167" i="378" s="1"/>
  <c r="AD168" i="378"/>
  <c r="AF168" i="378" s="1"/>
  <c r="AD169" i="378"/>
  <c r="AF169" i="378" s="1"/>
  <c r="AD170" i="378"/>
  <c r="AF170" i="378" s="1"/>
  <c r="AD171" i="378"/>
  <c r="AF171" i="378" s="1"/>
  <c r="AD172" i="378"/>
  <c r="AF172" i="378" s="1"/>
  <c r="AD173" i="378"/>
  <c r="AF173" i="378" s="1"/>
  <c r="AD174" i="378"/>
  <c r="AF174" i="378" s="1"/>
  <c r="AD175" i="378"/>
  <c r="AF175" i="378" s="1"/>
  <c r="AD176" i="378"/>
  <c r="AF176" i="378" s="1"/>
  <c r="AD177" i="378"/>
  <c r="AF177" i="378" s="1"/>
  <c r="AD178" i="378"/>
  <c r="AF178" i="378" s="1"/>
  <c r="AD179" i="378"/>
  <c r="AF179" i="378" s="1"/>
  <c r="AD180" i="378"/>
  <c r="AF180" i="378" s="1"/>
  <c r="AD181" i="378"/>
  <c r="AF181" i="378" s="1"/>
  <c r="AD184" i="378"/>
  <c r="AF184" i="378" s="1"/>
  <c r="AD185" i="378"/>
  <c r="AF185" i="378" s="1"/>
  <c r="AD186" i="378"/>
  <c r="AF186" i="378" s="1"/>
  <c r="AD187" i="378"/>
  <c r="AF187" i="378" s="1"/>
  <c r="AD188" i="378"/>
  <c r="AF188" i="378" s="1"/>
  <c r="AD194" i="378"/>
  <c r="AF194" i="378" s="1"/>
  <c r="AD195" i="378"/>
  <c r="AF195" i="378" s="1"/>
  <c r="AD196" i="378"/>
  <c r="AF196" i="378" s="1"/>
  <c r="AD199" i="378"/>
  <c r="AF199" i="378" s="1"/>
  <c r="AD201" i="378"/>
  <c r="AF201" i="378" s="1"/>
  <c r="AD202" i="378"/>
  <c r="AF202" i="378" s="1"/>
  <c r="AD203" i="378"/>
  <c r="AF203" i="378" s="1"/>
  <c r="AD205" i="378"/>
  <c r="AF205" i="378" s="1"/>
  <c r="AD206" i="378"/>
  <c r="AF206" i="378" s="1"/>
  <c r="AD207" i="378"/>
  <c r="AF207" i="378" s="1"/>
  <c r="AD208" i="378"/>
  <c r="AF208" i="378" s="1"/>
  <c r="AD209" i="378"/>
  <c r="AF209" i="378" s="1"/>
  <c r="AD210" i="378"/>
  <c r="AF210" i="378" s="1"/>
  <c r="AD213" i="378"/>
  <c r="AF213" i="378" s="1"/>
  <c r="AD217" i="378"/>
  <c r="AF217" i="378" s="1"/>
  <c r="AD221" i="378"/>
  <c r="AF221" i="378" s="1"/>
  <c r="AD222" i="378"/>
  <c r="AF222" i="378" s="1"/>
  <c r="AD223" i="378"/>
  <c r="AF223" i="378" s="1"/>
  <c r="AD225" i="378"/>
  <c r="AF225" i="378" s="1"/>
  <c r="AD226" i="378"/>
  <c r="AF226" i="378" s="1"/>
  <c r="AD228" i="378"/>
  <c r="AF228" i="378" s="1"/>
  <c r="AD229" i="378"/>
  <c r="AF229" i="378" s="1"/>
  <c r="AD230" i="378"/>
  <c r="AF230" i="378" s="1"/>
  <c r="AD231" i="378"/>
  <c r="AF231" i="378" s="1"/>
  <c r="AD232" i="378"/>
  <c r="AF232" i="378" s="1"/>
  <c r="AD233" i="378"/>
  <c r="AF233" i="378" s="1"/>
  <c r="AD234" i="378"/>
  <c r="AF234" i="378" s="1"/>
  <c r="AD236" i="378"/>
  <c r="AF236" i="378" s="1"/>
  <c r="AD237" i="378"/>
  <c r="AF237" i="378" s="1"/>
  <c r="AD238" i="378"/>
  <c r="AF238" i="378" s="1"/>
  <c r="AD239" i="378"/>
  <c r="AF239" i="378" s="1"/>
  <c r="AD240" i="378"/>
  <c r="AF240" i="378" s="1"/>
  <c r="AD242" i="378"/>
  <c r="AF242" i="378" s="1"/>
  <c r="AD243" i="378"/>
  <c r="AF243" i="378" s="1"/>
  <c r="AD244" i="378"/>
  <c r="AF244" i="378" s="1"/>
  <c r="AD245" i="378"/>
  <c r="AF245" i="378" s="1"/>
  <c r="AD246" i="378"/>
  <c r="AF246" i="378" s="1"/>
  <c r="AD247" i="378"/>
  <c r="AF247" i="378" s="1"/>
  <c r="AD248" i="378"/>
  <c r="AF248" i="378" s="1"/>
  <c r="AD249" i="378"/>
  <c r="AF249" i="378" s="1"/>
  <c r="AD251" i="378"/>
  <c r="AF251" i="378" s="1"/>
  <c r="AD252" i="378"/>
  <c r="AF252" i="378" s="1"/>
  <c r="AD254" i="378"/>
  <c r="AF254" i="378" s="1"/>
  <c r="AD256" i="378"/>
  <c r="AF256" i="378" s="1"/>
  <c r="AD257" i="378"/>
  <c r="AF257" i="378" s="1"/>
  <c r="AD260" i="378"/>
  <c r="AF260" i="378" s="1"/>
  <c r="AD264" i="378"/>
  <c r="AF264" i="378" s="1"/>
  <c r="AD265" i="378"/>
  <c r="AF265" i="378" s="1"/>
  <c r="AD266" i="378"/>
  <c r="AF266" i="378" s="1"/>
  <c r="AD267" i="378"/>
  <c r="AF267" i="378" s="1"/>
  <c r="AD269" i="378"/>
  <c r="AF269" i="378" s="1"/>
  <c r="AD270" i="378"/>
  <c r="AF270" i="378" s="1"/>
  <c r="AD271" i="378"/>
  <c r="AF271" i="378" s="1"/>
  <c r="AD272" i="378"/>
  <c r="AF272" i="378" s="1"/>
  <c r="AD275" i="378"/>
  <c r="AF275" i="378" s="1"/>
  <c r="AD276" i="378"/>
  <c r="AF276" i="378" s="1"/>
  <c r="AD278" i="378"/>
  <c r="AF278" i="378" s="1"/>
  <c r="AD280" i="378"/>
  <c r="AF280" i="378" s="1"/>
  <c r="AD281" i="378"/>
  <c r="AF281" i="378" s="1"/>
  <c r="AD282" i="378"/>
  <c r="AF282" i="378" s="1"/>
  <c r="AD283" i="378"/>
  <c r="AF283" i="378" s="1"/>
  <c r="AD285" i="378"/>
  <c r="AF285" i="378" s="1"/>
  <c r="AD286" i="378"/>
  <c r="AF286" i="378" s="1"/>
  <c r="AD287" i="378"/>
  <c r="AF287" i="378" s="1"/>
  <c r="AD288" i="378"/>
  <c r="AF288" i="378" s="1"/>
  <c r="AD289" i="378"/>
  <c r="AF289" i="378" s="1"/>
  <c r="AD290" i="378"/>
  <c r="AF290" i="378" s="1"/>
  <c r="AD291" i="378"/>
  <c r="AF291" i="378" s="1"/>
  <c r="AD292" i="378"/>
  <c r="AF292" i="378" s="1"/>
  <c r="AD294" i="378"/>
  <c r="AF294" i="378" s="1"/>
  <c r="AD295" i="378"/>
  <c r="AF295" i="378" s="1"/>
  <c r="AD296" i="378"/>
  <c r="AF296" i="378" s="1"/>
  <c r="AD297" i="378"/>
  <c r="AF297" i="378" s="1"/>
  <c r="AD298" i="378"/>
  <c r="AF298" i="378" s="1"/>
  <c r="AD299" i="378"/>
  <c r="AF299" i="378" s="1"/>
  <c r="AD300" i="378"/>
  <c r="AF300" i="378" s="1"/>
  <c r="AD303" i="378"/>
  <c r="AF303" i="378" s="1"/>
  <c r="AD306" i="378"/>
  <c r="AF306" i="378" s="1"/>
  <c r="AD307" i="378"/>
  <c r="AF307" i="378" s="1"/>
  <c r="AD308" i="378"/>
  <c r="AF308" i="378" s="1"/>
  <c r="AD309" i="378"/>
  <c r="AF309" i="378" s="1"/>
  <c r="AD310" i="378"/>
  <c r="AF310" i="378" s="1"/>
  <c r="AD311" i="378"/>
  <c r="AF311" i="378" s="1"/>
  <c r="AD312" i="378"/>
  <c r="AF312" i="378" s="1"/>
  <c r="AD313" i="378"/>
  <c r="AF313" i="378" s="1"/>
  <c r="AD314" i="378"/>
  <c r="AF314" i="378" s="1"/>
  <c r="AD315" i="378"/>
  <c r="AF315" i="378" s="1"/>
  <c r="AD316" i="378"/>
  <c r="AF316" i="378" s="1"/>
  <c r="AD317" i="378"/>
  <c r="AF317" i="378" s="1"/>
  <c r="AD318" i="378"/>
  <c r="AF318" i="378" s="1"/>
  <c r="AD319" i="378"/>
  <c r="AF319" i="378" s="1"/>
  <c r="AD320" i="378"/>
  <c r="AF320" i="378" s="1"/>
  <c r="AD321" i="378"/>
  <c r="AF321" i="378" s="1"/>
  <c r="AD322" i="378"/>
  <c r="AF322" i="378" s="1"/>
  <c r="AD323" i="378"/>
  <c r="AF323" i="378" s="1"/>
  <c r="AD324" i="378"/>
  <c r="AF324" i="378" s="1"/>
  <c r="AD328" i="378"/>
  <c r="AF328" i="378" s="1"/>
  <c r="AD329" i="378"/>
  <c r="AF329" i="378" s="1"/>
  <c r="AD330" i="378"/>
  <c r="AF330" i="378" s="1"/>
  <c r="AD331" i="378"/>
  <c r="AF331" i="378" s="1"/>
  <c r="AD332" i="378"/>
  <c r="AF332" i="378" s="1"/>
  <c r="AD334" i="378"/>
  <c r="AF334" i="378" s="1"/>
  <c r="AD335" i="378"/>
  <c r="AF335" i="378" s="1"/>
  <c r="AD336" i="378"/>
  <c r="AF336" i="378" s="1"/>
  <c r="AD337" i="378"/>
  <c r="AF337" i="378" s="1"/>
  <c r="AD338" i="378"/>
  <c r="AF338" i="378" s="1"/>
  <c r="AD339" i="378"/>
  <c r="AF339" i="378" s="1"/>
  <c r="AD340" i="378"/>
  <c r="AF340" i="378" s="1"/>
  <c r="AD341" i="378"/>
  <c r="AF341" i="378" s="1"/>
  <c r="AD342" i="378"/>
  <c r="AF342" i="378" s="1"/>
  <c r="AD343" i="378"/>
  <c r="AF343" i="378" s="1"/>
  <c r="AD344" i="378"/>
  <c r="AF344" i="378" s="1"/>
  <c r="AD345" i="378"/>
  <c r="AF345" i="378" s="1"/>
  <c r="AD347" i="378"/>
  <c r="AF347" i="378" s="1"/>
  <c r="AD348" i="378"/>
  <c r="AF348" i="378" s="1"/>
  <c r="AD350" i="378"/>
  <c r="AF350" i="378" s="1"/>
  <c r="AD353" i="378"/>
  <c r="AF353" i="378" s="1"/>
  <c r="AD354" i="378"/>
  <c r="AF354" i="378" s="1"/>
  <c r="AD355" i="378"/>
  <c r="AF355" i="378" s="1"/>
  <c r="AD356" i="378"/>
  <c r="AF356" i="378" s="1"/>
  <c r="AD357" i="378"/>
  <c r="AF357" i="378" s="1"/>
  <c r="AD358" i="378"/>
  <c r="AF358" i="378" s="1"/>
  <c r="AD359" i="378"/>
  <c r="AF359" i="378" s="1"/>
  <c r="AD362" i="378"/>
  <c r="AF362" i="378" s="1"/>
  <c r="AD364" i="378"/>
  <c r="AF364" i="378" s="1"/>
  <c r="AD365" i="378"/>
  <c r="AF365" i="378" s="1"/>
  <c r="AD367" i="378"/>
  <c r="AF367" i="378" s="1"/>
  <c r="AD369" i="378"/>
  <c r="AF369" i="378" s="1"/>
  <c r="AD370" i="378"/>
  <c r="AF370" i="378" s="1"/>
  <c r="AD372" i="378"/>
  <c r="AF372" i="378" s="1"/>
  <c r="AD373" i="378"/>
  <c r="AF373" i="378" s="1"/>
  <c r="AD375" i="378"/>
  <c r="AF375" i="378" s="1"/>
  <c r="AD378" i="378"/>
  <c r="AF378" i="378" s="1"/>
  <c r="AD380" i="378"/>
  <c r="AF380" i="378" s="1"/>
  <c r="AD381" i="378"/>
  <c r="AF381" i="378" s="1"/>
  <c r="AD382" i="378"/>
  <c r="AF382" i="378" s="1"/>
  <c r="AD383" i="378"/>
  <c r="AF383" i="378" s="1"/>
  <c r="AD384" i="378"/>
  <c r="AF384" i="378" s="1"/>
  <c r="AD385" i="378"/>
  <c r="AF385" i="378" s="1"/>
  <c r="AD386" i="378"/>
  <c r="AF386" i="378" s="1"/>
  <c r="AD387" i="378"/>
  <c r="AF387" i="378" s="1"/>
  <c r="AD388" i="378"/>
  <c r="AF388" i="378" s="1"/>
  <c r="AD389" i="378"/>
  <c r="AF389" i="378" s="1"/>
  <c r="AD390" i="378"/>
  <c r="AF390" i="378" s="1"/>
  <c r="AD393" i="378"/>
  <c r="AF393" i="378" s="1"/>
  <c r="AD394" i="378"/>
  <c r="AF394" i="378" s="1"/>
  <c r="AD396" i="378"/>
  <c r="AF396" i="378" s="1"/>
  <c r="AD398" i="378"/>
  <c r="AF398" i="378" s="1"/>
  <c r="AD399" i="378"/>
  <c r="AF399" i="378" s="1"/>
  <c r="AD400" i="378"/>
  <c r="AF400" i="378" s="1"/>
  <c r="AD403" i="378"/>
  <c r="AF403" i="378" s="1"/>
  <c r="AD404" i="378"/>
  <c r="AF404" i="378" s="1"/>
  <c r="AD406" i="378"/>
  <c r="AF406" i="378" s="1"/>
  <c r="AD407" i="378"/>
  <c r="AF407" i="378" s="1"/>
  <c r="AD408" i="378"/>
  <c r="AF408" i="378" s="1"/>
  <c r="AD409" i="378"/>
  <c r="AF409" i="378" s="1"/>
  <c r="AD410" i="378"/>
  <c r="AF410" i="378" s="1"/>
  <c r="AD411" i="378"/>
  <c r="AF411" i="378" s="1"/>
  <c r="AD413" i="378"/>
  <c r="AF413" i="378" s="1"/>
  <c r="AD415" i="378"/>
  <c r="AF415" i="378" s="1"/>
  <c r="AD416" i="378"/>
  <c r="AF416" i="378" s="1"/>
  <c r="AD417" i="378"/>
  <c r="AF417" i="378" s="1"/>
  <c r="AD418" i="378"/>
  <c r="AF418" i="378" s="1"/>
  <c r="AD419" i="378"/>
  <c r="AF419" i="378" s="1"/>
  <c r="AD420" i="378"/>
  <c r="AF420" i="378" s="1"/>
  <c r="AD421" i="378"/>
  <c r="AF421" i="378" s="1"/>
  <c r="AD422" i="378"/>
  <c r="AF422" i="378" s="1"/>
  <c r="AD423" i="378"/>
  <c r="AF423" i="378" s="1"/>
  <c r="AD424" i="378"/>
  <c r="AF424" i="378" s="1"/>
  <c r="AD425" i="378"/>
  <c r="AF425" i="378" s="1"/>
  <c r="AD426" i="378"/>
  <c r="AF426" i="378" s="1"/>
  <c r="AD427" i="378"/>
  <c r="AF427" i="378" s="1"/>
  <c r="AD429" i="378"/>
  <c r="AF429" i="378" s="1"/>
  <c r="AD430" i="378"/>
  <c r="AF430" i="378" s="1"/>
  <c r="AD431" i="378"/>
  <c r="AF431" i="378" s="1"/>
  <c r="AD433" i="378"/>
  <c r="AF433" i="378" s="1"/>
  <c r="AD434" i="378"/>
  <c r="AF434" i="378" s="1"/>
  <c r="AD435" i="378"/>
  <c r="AF435" i="378" s="1"/>
  <c r="AD436" i="378"/>
  <c r="AF436" i="378" s="1"/>
  <c r="AD437" i="378"/>
  <c r="AF437" i="378" s="1"/>
  <c r="AD438" i="378"/>
  <c r="AF438" i="378" s="1"/>
  <c r="AD439" i="378"/>
  <c r="AF439" i="378" s="1"/>
  <c r="AD440" i="378"/>
  <c r="AF440" i="378" s="1"/>
  <c r="AD441" i="378"/>
  <c r="AF441" i="378" s="1"/>
  <c r="AD442" i="378"/>
  <c r="AF442" i="378" s="1"/>
  <c r="AD444" i="378"/>
  <c r="AF444" i="378" s="1"/>
  <c r="AD445" i="378"/>
  <c r="AF445" i="378" s="1"/>
  <c r="AD446" i="378"/>
  <c r="AF446" i="378" s="1"/>
  <c r="AD449" i="378"/>
  <c r="AF449" i="378" s="1"/>
  <c r="AD450" i="378"/>
  <c r="AF450" i="378" s="1"/>
  <c r="AD452" i="378"/>
  <c r="AF452" i="378" s="1"/>
  <c r="AD454" i="378"/>
  <c r="AF454" i="378" s="1"/>
  <c r="AD455" i="378"/>
  <c r="AF455" i="378" s="1"/>
  <c r="AD456" i="378"/>
  <c r="AF456" i="378" s="1"/>
  <c r="AD457" i="378"/>
  <c r="AF457" i="378" s="1"/>
  <c r="AD458" i="378"/>
  <c r="AF458" i="378" s="1"/>
  <c r="AD459" i="378"/>
  <c r="AF459" i="378" s="1"/>
  <c r="AD460" i="378"/>
  <c r="AF460" i="378" s="1"/>
  <c r="AD461" i="378"/>
  <c r="AF461" i="378" s="1"/>
  <c r="AD462" i="378"/>
  <c r="AF462" i="378" s="1"/>
  <c r="AD463" i="378"/>
  <c r="AF463" i="378" s="1"/>
  <c r="AD464" i="378"/>
  <c r="AF464" i="378" s="1"/>
  <c r="AD465" i="378"/>
  <c r="AF465" i="378" s="1"/>
  <c r="AD466" i="378"/>
  <c r="AF466" i="378" s="1"/>
  <c r="AD468" i="378"/>
  <c r="AF468" i="378" s="1"/>
  <c r="AD470" i="378"/>
  <c r="AF470" i="378" s="1"/>
  <c r="AD471" i="378"/>
  <c r="AF471" i="378" s="1"/>
  <c r="AD473" i="378"/>
  <c r="AF473" i="378" s="1"/>
  <c r="AD474" i="378"/>
  <c r="AF474" i="378" s="1"/>
  <c r="AD475" i="378"/>
  <c r="AF475" i="378" s="1"/>
  <c r="AD477" i="378"/>
  <c r="AF477" i="378" s="1"/>
  <c r="AD479" i="378"/>
  <c r="AF479" i="378" s="1"/>
  <c r="AD480" i="378"/>
  <c r="AF480" i="378" s="1"/>
  <c r="AD481" i="378"/>
  <c r="AF481" i="378" s="1"/>
  <c r="AD482" i="378"/>
  <c r="AF482" i="378" s="1"/>
  <c r="AD483" i="378"/>
  <c r="AF483" i="378" s="1"/>
  <c r="AD484" i="378"/>
  <c r="AF484" i="378" s="1"/>
  <c r="AD485" i="378"/>
  <c r="AF485" i="378" s="1"/>
  <c r="AD486" i="378"/>
  <c r="AF486" i="378" s="1"/>
  <c r="AD488" i="378"/>
  <c r="AF488" i="378" s="1"/>
  <c r="AD491" i="378"/>
  <c r="AF491" i="378" s="1"/>
  <c r="AD492" i="378"/>
  <c r="AF492" i="378" s="1"/>
  <c r="AD493" i="378"/>
  <c r="AF493" i="378" s="1"/>
  <c r="AD494" i="378"/>
  <c r="AF494" i="378" s="1"/>
  <c r="AD495" i="378"/>
  <c r="AF495" i="378" s="1"/>
  <c r="AD496" i="378"/>
  <c r="AF496" i="378" s="1"/>
  <c r="AD497" i="378"/>
  <c r="AF497" i="378" s="1"/>
  <c r="AD498" i="378"/>
  <c r="AF498" i="378" s="1"/>
  <c r="AD499" i="378"/>
  <c r="AF499" i="378" s="1"/>
  <c r="AD500" i="378"/>
  <c r="AF500" i="378" s="1"/>
  <c r="AD501" i="378"/>
  <c r="AF501" i="378" s="1"/>
  <c r="AD502" i="378"/>
  <c r="AF502" i="378" s="1"/>
  <c r="AD503" i="378"/>
  <c r="AF503" i="378" s="1"/>
  <c r="AD504" i="378"/>
  <c r="AF504" i="378" s="1"/>
  <c r="AD505" i="378"/>
  <c r="AF505" i="378" s="1"/>
  <c r="AD506" i="378"/>
  <c r="AF506" i="378" s="1"/>
  <c r="AD507" i="378"/>
  <c r="AF507" i="378" s="1"/>
  <c r="AD508" i="378"/>
  <c r="AF508" i="378" s="1"/>
  <c r="AD509" i="378"/>
  <c r="AF509" i="378" s="1"/>
  <c r="AD510" i="378"/>
  <c r="AF510" i="378" s="1"/>
  <c r="AD511" i="378"/>
  <c r="AF511" i="378" s="1"/>
  <c r="AD512" i="378"/>
  <c r="AF512" i="378" s="1"/>
  <c r="AD513" i="378"/>
  <c r="AF513" i="378" s="1"/>
  <c r="AD514" i="378"/>
  <c r="AF514" i="378" s="1"/>
  <c r="AD515" i="378"/>
  <c r="AF515" i="378" s="1"/>
  <c r="AD516" i="378"/>
  <c r="AF516" i="378" s="1"/>
  <c r="AD517" i="378"/>
  <c r="AF517" i="378" s="1"/>
  <c r="AD518" i="378"/>
  <c r="AF518" i="378" s="1"/>
  <c r="AD519" i="378"/>
  <c r="AF519" i="378" s="1"/>
  <c r="AD520" i="378"/>
  <c r="AF520" i="378" s="1"/>
  <c r="AD521" i="378"/>
  <c r="AF521" i="378" s="1"/>
  <c r="AD522" i="378"/>
  <c r="AF522" i="378" s="1"/>
  <c r="AD523" i="378"/>
  <c r="AF523" i="378" s="1"/>
  <c r="AD524" i="378"/>
  <c r="AF524" i="378" s="1"/>
  <c r="AD525" i="378"/>
  <c r="AF525" i="378" s="1"/>
  <c r="AD526" i="378"/>
  <c r="AF526" i="378" s="1"/>
  <c r="AD527" i="378"/>
  <c r="AF527" i="378" s="1"/>
  <c r="AD528" i="378"/>
  <c r="AF528" i="378" s="1"/>
  <c r="AD529" i="378"/>
  <c r="AF529" i="378" s="1"/>
  <c r="AD530" i="378"/>
  <c r="AF530" i="378" s="1"/>
  <c r="AD531" i="378"/>
  <c r="AF531" i="378" s="1"/>
  <c r="AD532" i="378"/>
  <c r="AF532" i="378" s="1"/>
  <c r="AD533" i="378"/>
  <c r="AF533" i="378" s="1"/>
  <c r="AD536" i="378"/>
  <c r="AF536" i="378" s="1"/>
  <c r="AD537" i="378"/>
  <c r="AF537" i="378" s="1"/>
  <c r="AD538" i="378"/>
  <c r="AF538" i="378" s="1"/>
  <c r="AD541" i="378"/>
  <c r="AF541" i="378" s="1"/>
  <c r="AD542" i="378"/>
  <c r="AF542" i="378" s="1"/>
  <c r="AD543" i="378"/>
  <c r="AF543" i="378" s="1"/>
  <c r="AD544" i="378"/>
  <c r="AF544" i="378" s="1"/>
  <c r="AD545" i="378"/>
  <c r="AF545" i="378" s="1"/>
  <c r="AD546" i="378"/>
  <c r="AF546" i="378" s="1"/>
  <c r="AD547" i="378"/>
  <c r="AF547" i="378" s="1"/>
  <c r="AD548" i="378"/>
  <c r="AF548" i="378" s="1"/>
  <c r="AD549" i="378"/>
  <c r="AF549" i="378" s="1"/>
  <c r="AD550" i="378"/>
  <c r="AF550" i="378" s="1"/>
  <c r="AD552" i="378"/>
  <c r="AF552" i="378" s="1"/>
  <c r="AD553" i="378"/>
  <c r="AF553" i="378" s="1"/>
  <c r="AD557" i="378"/>
  <c r="AF557" i="378" s="1"/>
  <c r="AD558" i="378"/>
  <c r="AF558" i="378" s="1"/>
  <c r="AD560" i="378"/>
  <c r="AF560" i="378" s="1"/>
  <c r="AD562" i="378"/>
  <c r="AF562" i="378" s="1"/>
  <c r="AD564" i="378"/>
  <c r="AF564" i="378" s="1"/>
  <c r="AD565" i="378"/>
  <c r="AF565" i="378" s="1"/>
  <c r="AD568" i="378"/>
  <c r="AF568" i="378" s="1"/>
  <c r="AD569" i="378"/>
  <c r="AF569" i="378" s="1"/>
  <c r="AD570" i="378"/>
  <c r="AF570" i="378" s="1"/>
  <c r="AD571" i="378"/>
  <c r="AF571" i="378" s="1"/>
  <c r="AD572" i="378"/>
  <c r="AF572" i="378" s="1"/>
  <c r="AD574" i="378"/>
  <c r="AF574" i="378" s="1"/>
  <c r="AD576" i="378"/>
  <c r="AF576" i="378" s="1"/>
  <c r="AD577" i="378"/>
  <c r="AF577" i="378" s="1"/>
  <c r="AD578" i="378"/>
  <c r="AF578" i="378" s="1"/>
  <c r="AD579" i="378"/>
  <c r="AF579" i="378" s="1"/>
  <c r="AD581" i="378"/>
  <c r="AF581" i="378" s="1"/>
  <c r="AD582" i="378"/>
  <c r="AF582" i="378" s="1"/>
  <c r="AD583" i="378"/>
  <c r="AF583" i="378" s="1"/>
  <c r="AD584" i="378"/>
  <c r="AF584" i="378" s="1"/>
  <c r="AD585" i="378"/>
  <c r="AF585" i="378" s="1"/>
  <c r="AD586" i="378"/>
  <c r="AF586" i="378" s="1"/>
  <c r="AD587" i="378"/>
  <c r="AF587" i="378" s="1"/>
  <c r="AD589" i="378"/>
  <c r="AF589" i="378" s="1"/>
  <c r="AD590" i="378"/>
  <c r="AF590" i="378" s="1"/>
  <c r="AD591" i="378"/>
  <c r="AF591" i="378" s="1"/>
  <c r="AD592" i="378"/>
  <c r="AF592" i="378" s="1"/>
  <c r="AD593" i="378"/>
  <c r="AF593" i="378" s="1"/>
  <c r="AD594" i="378"/>
  <c r="AF594" i="378" s="1"/>
  <c r="AD595" i="378"/>
  <c r="AF595" i="378" s="1"/>
  <c r="AD596" i="378"/>
  <c r="AF596" i="378" s="1"/>
  <c r="AD597" i="378"/>
  <c r="AF597" i="378" s="1"/>
  <c r="AD598" i="378"/>
  <c r="AF598" i="378" s="1"/>
  <c r="AD599" i="378"/>
  <c r="AF599" i="378" s="1"/>
  <c r="AD600" i="378"/>
  <c r="AF600" i="378" s="1"/>
  <c r="AD601" i="378"/>
  <c r="AF601" i="378" s="1"/>
  <c r="AD602" i="378"/>
  <c r="AF602" i="378" s="1"/>
  <c r="AD603" i="378"/>
  <c r="AF603" i="378" s="1"/>
  <c r="AD604" i="378"/>
  <c r="AF604" i="378" s="1"/>
  <c r="AD605" i="378"/>
  <c r="AF605" i="378" s="1"/>
  <c r="AD606" i="378"/>
  <c r="AF606" i="378" s="1"/>
  <c r="AD607" i="378"/>
  <c r="AF607" i="378" s="1"/>
  <c r="AD608" i="378"/>
  <c r="AF608" i="378" s="1"/>
  <c r="AD609" i="378"/>
  <c r="AF609" i="378" s="1"/>
  <c r="AD610" i="378"/>
  <c r="AF610" i="378" s="1"/>
  <c r="AD612" i="378"/>
  <c r="AF612" i="378" s="1"/>
  <c r="AD613" i="378"/>
  <c r="AF613" i="378" s="1"/>
  <c r="AD614" i="378"/>
  <c r="AF614" i="378" s="1"/>
  <c r="AD616" i="378"/>
  <c r="AF616" i="378" s="1"/>
  <c r="AD619" i="378"/>
  <c r="AF619" i="378" s="1"/>
  <c r="AD620" i="378"/>
  <c r="AF620" i="378" s="1"/>
  <c r="AD621" i="378"/>
  <c r="AF621" i="378" s="1"/>
  <c r="AD624" i="378"/>
  <c r="AF624" i="378" s="1"/>
  <c r="AD626" i="378"/>
  <c r="AF626" i="378" s="1"/>
  <c r="AD629" i="378"/>
  <c r="AF629" i="378" s="1"/>
  <c r="AD632" i="378"/>
  <c r="AF632" i="378" s="1"/>
  <c r="AD633" i="378"/>
  <c r="AF633" i="378" s="1"/>
  <c r="AD634" i="378"/>
  <c r="AF634" i="378" s="1"/>
  <c r="AD635" i="378"/>
  <c r="AF635" i="378" s="1"/>
  <c r="AD636" i="378"/>
  <c r="AF636" i="378" s="1"/>
  <c r="AD637" i="378"/>
  <c r="AF637" i="378" s="1"/>
  <c r="AD638" i="378"/>
  <c r="AF638" i="378" s="1"/>
  <c r="AD640" i="378"/>
  <c r="AF640" i="378" s="1"/>
  <c r="AD647" i="378"/>
  <c r="AF647" i="378" s="1"/>
  <c r="AD648" i="378"/>
  <c r="AF648" i="378" s="1"/>
  <c r="AD649" i="378"/>
  <c r="AF649" i="378" s="1"/>
  <c r="AD651" i="378"/>
  <c r="AF651" i="378" s="1"/>
  <c r="AD652" i="378"/>
  <c r="AF652" i="378" s="1"/>
  <c r="AD653" i="378"/>
  <c r="AF653" i="378" s="1"/>
  <c r="AD654" i="378"/>
  <c r="AF654" i="378" s="1"/>
  <c r="AD655" i="378"/>
  <c r="AF655" i="378" s="1"/>
  <c r="AD656" i="378"/>
  <c r="AF656" i="378" s="1"/>
  <c r="AD657" i="378"/>
  <c r="AF657" i="378" s="1"/>
  <c r="AD658" i="378"/>
  <c r="AF658" i="378" s="1"/>
  <c r="AD659" i="378"/>
  <c r="AF659" i="378" s="1"/>
  <c r="AD660" i="378"/>
  <c r="AF660" i="378" s="1"/>
  <c r="AD661" i="378"/>
  <c r="AF661" i="378" s="1"/>
  <c r="AD662" i="378"/>
  <c r="AF662" i="378" s="1"/>
  <c r="AD663" i="378"/>
  <c r="AF663" i="378" s="1"/>
  <c r="AD664" i="378"/>
  <c r="AF664" i="378" s="1"/>
  <c r="AD665" i="378"/>
  <c r="AF665" i="378" s="1"/>
  <c r="AD666" i="378"/>
  <c r="AF666" i="378" s="1"/>
  <c r="AD667" i="378"/>
  <c r="AF667" i="378" s="1"/>
  <c r="AD668" i="378"/>
  <c r="AF668" i="378" s="1"/>
  <c r="AD669" i="378"/>
  <c r="AF669" i="378" s="1"/>
  <c r="AD670" i="378"/>
  <c r="AF670" i="378" s="1"/>
  <c r="AD671" i="378"/>
  <c r="AF671" i="378" s="1"/>
  <c r="AD672" i="378"/>
  <c r="AF672" i="378" s="1"/>
  <c r="AD673" i="378"/>
  <c r="AF673" i="378" s="1"/>
  <c r="AD674" i="378"/>
  <c r="AF674" i="378" s="1"/>
  <c r="AD675" i="378"/>
  <c r="AF675" i="378" s="1"/>
  <c r="AD676" i="378"/>
  <c r="AF676" i="378" s="1"/>
  <c r="AD677" i="378"/>
  <c r="AF677" i="378" s="1"/>
  <c r="AD679" i="378"/>
  <c r="AF679" i="378" s="1"/>
  <c r="AD680" i="378"/>
  <c r="AF680" i="378" s="1"/>
  <c r="AD681" i="378"/>
  <c r="AF681" i="378" s="1"/>
  <c r="AD682" i="378"/>
  <c r="AF682" i="378" s="1"/>
  <c r="AD683" i="378"/>
  <c r="AF683" i="378" s="1"/>
  <c r="AD684" i="378"/>
  <c r="AF684" i="378" s="1"/>
  <c r="AD685" i="378"/>
  <c r="AF685" i="378" s="1"/>
  <c r="AD686" i="378"/>
  <c r="AF686" i="378" s="1"/>
  <c r="AD687" i="378"/>
  <c r="AF687" i="378" s="1"/>
  <c r="AD688" i="378"/>
  <c r="AF688" i="378" s="1"/>
  <c r="AD689" i="378"/>
  <c r="AF689" i="378" s="1"/>
  <c r="AD691" i="378"/>
  <c r="AF691" i="378" s="1"/>
  <c r="AD692" i="378"/>
  <c r="AF692" i="378" s="1"/>
  <c r="AD695" i="378"/>
  <c r="AF695" i="378" s="1"/>
  <c r="AD701" i="378"/>
  <c r="AF701" i="378" s="1"/>
  <c r="AD702" i="378"/>
  <c r="AF702" i="378" s="1"/>
  <c r="AD703" i="378"/>
  <c r="AF703" i="378" s="1"/>
  <c r="AD704" i="378"/>
  <c r="AF704" i="378" s="1"/>
  <c r="AD705" i="378"/>
  <c r="AF705" i="378" s="1"/>
  <c r="AD707" i="378"/>
  <c r="AF707" i="378" s="1"/>
  <c r="AD709" i="378"/>
  <c r="AF709" i="378" s="1"/>
  <c r="AD712" i="378"/>
  <c r="AF712" i="378" s="1"/>
  <c r="AD713" i="378"/>
  <c r="AF713" i="378" s="1"/>
  <c r="AD715" i="378"/>
  <c r="AF715" i="378" s="1"/>
  <c r="AD716" i="378"/>
  <c r="AF716" i="378" s="1"/>
  <c r="AD718" i="378"/>
  <c r="AF718" i="378" s="1"/>
  <c r="AD720" i="378"/>
  <c r="AF720" i="378" s="1"/>
  <c r="AD722" i="378"/>
  <c r="AF722" i="378" s="1"/>
  <c r="AD726" i="378"/>
  <c r="AF726" i="378" s="1"/>
  <c r="AD727" i="378"/>
  <c r="AF727" i="378" s="1"/>
  <c r="AD728" i="378"/>
  <c r="AF728" i="378" s="1"/>
  <c r="AD729" i="378"/>
  <c r="AF729" i="378" s="1"/>
  <c r="AD730" i="378"/>
  <c r="AF730" i="378" s="1"/>
  <c r="AD731" i="378"/>
  <c r="AF731" i="378" s="1"/>
  <c r="AD732" i="378"/>
  <c r="AF732" i="378" s="1"/>
  <c r="AD733" i="378"/>
  <c r="AF733" i="378" s="1"/>
  <c r="AD734" i="378"/>
  <c r="AF734" i="378" s="1"/>
  <c r="AD735" i="378"/>
  <c r="AF735" i="378" s="1"/>
  <c r="AD736" i="378"/>
  <c r="AF736" i="378" s="1"/>
  <c r="AD737" i="378"/>
  <c r="AF737" i="378" s="1"/>
  <c r="AD738" i="378"/>
  <c r="AF738" i="378" s="1"/>
  <c r="AD740" i="378"/>
  <c r="AF740" i="378" s="1"/>
  <c r="AD741" i="378"/>
  <c r="AF741" i="378" s="1"/>
  <c r="AD743" i="378"/>
  <c r="AF743" i="378" s="1"/>
  <c r="AD744" i="378"/>
  <c r="AF744" i="378" s="1"/>
  <c r="AD745" i="378"/>
  <c r="AF745" i="378" s="1"/>
  <c r="AD746" i="378"/>
  <c r="AF746" i="378" s="1"/>
  <c r="AD747" i="378"/>
  <c r="AF747" i="378" s="1"/>
  <c r="AD748" i="378"/>
  <c r="AF748" i="378" s="1"/>
  <c r="AD749" i="378"/>
  <c r="AF749" i="378" s="1"/>
  <c r="AD750" i="378"/>
  <c r="AF750" i="378" s="1"/>
  <c r="AD751" i="378"/>
  <c r="AF751" i="378" s="1"/>
  <c r="AD752" i="378"/>
  <c r="AF752" i="378" s="1"/>
  <c r="AD753" i="378"/>
  <c r="AF753" i="378" s="1"/>
  <c r="AD754" i="378"/>
  <c r="AF754" i="378" s="1"/>
  <c r="AD755" i="378"/>
  <c r="AF755" i="378" s="1"/>
  <c r="AD756" i="378"/>
  <c r="AF756" i="378" s="1"/>
  <c r="AD757" i="378"/>
  <c r="AF757" i="378" s="1"/>
  <c r="AD758" i="378"/>
  <c r="AF758" i="378" s="1"/>
  <c r="AD759" i="378"/>
  <c r="AF759" i="378" s="1"/>
  <c r="AD760" i="378"/>
  <c r="AF760" i="378" s="1"/>
  <c r="AD762" i="378"/>
  <c r="AF762" i="378" s="1"/>
  <c r="AD763" i="378"/>
  <c r="AF763" i="378" s="1"/>
  <c r="AD765" i="378"/>
  <c r="AF765" i="378" s="1"/>
  <c r="AD766" i="378"/>
  <c r="AF766" i="378" s="1"/>
  <c r="AD767" i="378"/>
  <c r="AF767" i="378" s="1"/>
  <c r="AD768" i="378"/>
  <c r="AF768" i="378" s="1"/>
  <c r="AD769" i="378"/>
  <c r="AF769" i="378" s="1"/>
  <c r="AD770" i="378"/>
  <c r="AF770" i="378" s="1"/>
  <c r="AD773" i="378"/>
  <c r="AF773" i="378" s="1"/>
  <c r="AD774" i="378"/>
  <c r="AF774" i="378" s="1"/>
  <c r="AD775" i="378"/>
  <c r="AF775" i="378" s="1"/>
  <c r="AD776" i="378"/>
  <c r="AF776" i="378" s="1"/>
  <c r="AD777" i="378"/>
  <c r="AF777" i="378" s="1"/>
  <c r="AD778" i="378"/>
  <c r="AF778" i="378" s="1"/>
  <c r="AD779" i="378"/>
  <c r="AF779" i="378" s="1"/>
  <c r="AD780" i="378"/>
  <c r="AF780" i="378" s="1"/>
  <c r="AD781" i="378"/>
  <c r="AF781" i="378" s="1"/>
  <c r="AD782" i="378"/>
  <c r="AF782" i="378" s="1"/>
  <c r="AD784" i="378"/>
  <c r="AF784" i="378" s="1"/>
  <c r="AD785" i="378"/>
  <c r="AF785" i="378" s="1"/>
  <c r="AD786" i="378"/>
  <c r="AF786" i="378" s="1"/>
  <c r="AD787" i="378"/>
  <c r="AF787" i="378" s="1"/>
  <c r="AD788" i="378"/>
  <c r="AF788" i="378" s="1"/>
  <c r="AD789" i="378"/>
  <c r="AF789" i="378" s="1"/>
  <c r="AD792" i="378"/>
  <c r="AF792" i="378" s="1"/>
  <c r="AD793" i="378"/>
  <c r="AF793" i="378" s="1"/>
  <c r="AD795" i="378"/>
  <c r="AF795" i="378" s="1"/>
  <c r="AD797" i="378"/>
  <c r="AF797" i="378" s="1"/>
  <c r="AD798" i="378"/>
  <c r="AF798" i="378" s="1"/>
  <c r="AD799" i="378"/>
  <c r="AF799" i="378" s="1"/>
  <c r="AD800" i="378"/>
  <c r="AF800" i="378" s="1"/>
  <c r="AD801" i="378"/>
  <c r="AF801" i="378" s="1"/>
  <c r="AD802" i="378"/>
  <c r="AF802" i="378" s="1"/>
  <c r="AD803" i="378"/>
  <c r="AF803" i="378" s="1"/>
  <c r="AD804" i="378"/>
  <c r="AF804" i="378" s="1"/>
  <c r="AD805" i="378"/>
  <c r="AF805" i="378" s="1"/>
  <c r="AD806" i="378"/>
  <c r="AF806" i="378" s="1"/>
  <c r="AD807" i="378"/>
  <c r="AF807" i="378" s="1"/>
  <c r="AD808" i="378"/>
  <c r="AF808" i="378" s="1"/>
  <c r="AD809" i="378"/>
  <c r="AF809" i="378" s="1"/>
  <c r="AD810" i="378"/>
  <c r="AF810" i="378" s="1"/>
  <c r="AD811" i="378"/>
  <c r="AF811" i="378" s="1"/>
  <c r="AD812" i="378"/>
  <c r="AF812" i="378" s="1"/>
  <c r="AD813" i="378"/>
  <c r="AF813" i="378" s="1"/>
  <c r="AD814" i="378"/>
  <c r="AF814" i="378" s="1"/>
  <c r="AD815" i="378"/>
  <c r="AF815" i="378" s="1"/>
  <c r="AD817" i="378"/>
  <c r="AF817" i="378" s="1"/>
  <c r="AD818" i="378"/>
  <c r="AF818" i="378" s="1"/>
  <c r="AD819" i="378"/>
  <c r="AF819" i="378" s="1"/>
  <c r="AD821" i="378"/>
  <c r="AF821" i="378" s="1"/>
  <c r="AD822" i="378"/>
  <c r="AF822" i="378" s="1"/>
  <c r="AD823" i="378"/>
  <c r="AF823" i="378" s="1"/>
  <c r="AD824" i="378"/>
  <c r="AF824" i="378" s="1"/>
  <c r="AD825" i="378"/>
  <c r="AF825" i="378" s="1"/>
  <c r="AD826" i="378"/>
  <c r="AF826" i="378" s="1"/>
  <c r="AD827" i="378"/>
  <c r="AF827" i="378" s="1"/>
  <c r="AD829" i="378"/>
  <c r="AF829" i="378" s="1"/>
  <c r="AD830" i="378"/>
  <c r="AF830" i="378" s="1"/>
  <c r="AD833" i="378"/>
  <c r="AF833" i="378" s="1"/>
  <c r="AD834" i="378"/>
  <c r="AF834" i="378" s="1"/>
  <c r="AD835" i="378"/>
  <c r="AF835" i="378" s="1"/>
  <c r="AD836" i="378"/>
  <c r="AF836" i="378" s="1"/>
  <c r="AD837" i="378"/>
  <c r="AF837" i="378" s="1"/>
  <c r="AD840" i="378"/>
  <c r="AF840" i="378" s="1"/>
  <c r="AD841" i="378"/>
  <c r="AF841" i="378" s="1"/>
  <c r="AD842" i="378"/>
  <c r="AF842" i="378" s="1"/>
  <c r="AD843" i="378"/>
  <c r="AF843" i="378" s="1"/>
  <c r="AD844" i="378"/>
  <c r="AF844" i="378" s="1"/>
  <c r="AD845" i="378"/>
  <c r="AF845" i="378" s="1"/>
  <c r="AD846" i="378"/>
  <c r="AF846" i="378" s="1"/>
  <c r="AD847" i="378"/>
  <c r="AF847" i="378" s="1"/>
  <c r="AD849" i="378"/>
  <c r="AF849" i="378" s="1"/>
  <c r="AD850" i="378"/>
  <c r="AF850" i="378" s="1"/>
  <c r="AD851" i="378"/>
  <c r="AF851" i="378" s="1"/>
  <c r="AD854" i="378"/>
  <c r="AF854" i="378" s="1"/>
  <c r="AD856" i="378"/>
  <c r="AF856" i="378" s="1"/>
  <c r="AD857" i="378"/>
  <c r="AF857" i="378" s="1"/>
  <c r="AD858" i="378"/>
  <c r="AF858" i="378" s="1"/>
  <c r="AD859" i="378"/>
  <c r="AF859" i="378" s="1"/>
  <c r="AD862" i="378"/>
  <c r="AF862" i="378" s="1"/>
  <c r="AD863" i="378"/>
  <c r="AF863" i="378" s="1"/>
  <c r="AD864" i="378"/>
  <c r="AF864" i="378" s="1"/>
  <c r="AD865" i="378"/>
  <c r="AF865" i="378" s="1"/>
  <c r="AD866" i="378"/>
  <c r="AF866" i="378" s="1"/>
  <c r="AD867" i="378"/>
  <c r="AF867" i="378" s="1"/>
  <c r="AD868" i="378"/>
  <c r="AF868" i="378" s="1"/>
  <c r="AD869" i="378"/>
  <c r="AF869" i="378" s="1"/>
  <c r="AD870" i="378"/>
  <c r="AF870" i="378" s="1"/>
  <c r="AD871" i="378"/>
  <c r="AF871" i="378" s="1"/>
  <c r="AD872" i="378"/>
  <c r="AF872" i="378" s="1"/>
  <c r="AD873" i="378"/>
  <c r="AF873" i="378" s="1"/>
  <c r="AD874" i="378"/>
  <c r="AF874" i="378" s="1"/>
  <c r="AD876" i="378"/>
  <c r="AF876" i="378" s="1"/>
  <c r="AD877" i="378"/>
  <c r="AF877" i="378" s="1"/>
  <c r="AD878" i="378"/>
  <c r="AF878" i="378" s="1"/>
  <c r="AD883" i="378"/>
  <c r="AF883" i="378" s="1"/>
  <c r="AD884" i="378"/>
  <c r="AF884" i="378" s="1"/>
  <c r="AD885" i="378"/>
  <c r="AF885" i="378" s="1"/>
  <c r="AD886" i="378"/>
  <c r="AF886" i="378" s="1"/>
  <c r="AD887" i="378"/>
  <c r="AF887" i="378" s="1"/>
  <c r="AD888" i="378"/>
  <c r="AF888" i="378" s="1"/>
  <c r="AD889" i="378"/>
  <c r="AF889" i="378" s="1"/>
  <c r="AD890" i="378"/>
  <c r="AF890" i="378" s="1"/>
  <c r="AD891" i="378"/>
  <c r="AF891" i="378" s="1"/>
  <c r="AD892" i="378"/>
  <c r="AF892" i="378" s="1"/>
  <c r="AD893" i="378"/>
  <c r="AF893" i="378" s="1"/>
  <c r="AD895" i="378"/>
  <c r="AF895" i="378" s="1"/>
  <c r="AD896" i="378"/>
  <c r="AF896" i="378" s="1"/>
  <c r="AD897" i="378"/>
  <c r="AF897" i="378" s="1"/>
  <c r="AD898" i="378"/>
  <c r="AF898" i="378" s="1"/>
  <c r="AD899" i="378"/>
  <c r="AF899" i="378" s="1"/>
  <c r="AD903" i="378"/>
  <c r="AF903" i="378" s="1"/>
  <c r="AD908" i="378"/>
  <c r="AF908" i="378" s="1"/>
  <c r="AD909" i="378"/>
  <c r="AF909" i="378" s="1"/>
  <c r="AD913" i="378"/>
  <c r="AF913" i="378" s="1"/>
  <c r="AD915" i="378"/>
  <c r="AF915" i="378" s="1"/>
  <c r="AD916" i="378"/>
  <c r="AF916" i="378" s="1"/>
  <c r="AD921" i="378"/>
  <c r="AF921" i="378" s="1"/>
  <c r="AD922" i="378"/>
  <c r="AF922" i="378" s="1"/>
  <c r="AD923" i="378"/>
  <c r="AF923" i="378" s="1"/>
  <c r="AD924" i="378"/>
  <c r="AF924" i="378" s="1"/>
  <c r="AD925" i="378"/>
  <c r="AF925" i="378" s="1"/>
  <c r="AD926" i="378"/>
  <c r="AF926" i="378" s="1"/>
  <c r="AD927" i="378"/>
  <c r="AF927" i="378" s="1"/>
  <c r="AD928" i="378"/>
  <c r="AF928" i="378" s="1"/>
  <c r="AD929" i="378"/>
  <c r="AF929" i="378" s="1"/>
  <c r="AD930" i="378"/>
  <c r="AF930" i="378" s="1"/>
  <c r="AD931" i="378"/>
  <c r="AF931" i="378" s="1"/>
  <c r="AD932" i="378"/>
  <c r="AF932" i="378" s="1"/>
  <c r="AD933" i="378"/>
  <c r="AF933" i="378" s="1"/>
  <c r="AD934" i="378"/>
  <c r="AF934" i="378" s="1"/>
  <c r="AD935" i="378"/>
  <c r="AF935" i="378" s="1"/>
  <c r="AD936" i="378"/>
  <c r="AF936" i="378" s="1"/>
  <c r="AD937" i="378"/>
  <c r="AF937" i="378" s="1"/>
  <c r="AD938" i="378"/>
  <c r="AF938" i="378" s="1"/>
  <c r="AD940" i="378"/>
  <c r="AF940" i="378" s="1"/>
  <c r="AD941" i="378"/>
  <c r="AF941" i="378" s="1"/>
  <c r="AD942" i="378"/>
  <c r="AF942" i="378" s="1"/>
  <c r="AD943" i="378"/>
  <c r="AF943" i="378" s="1"/>
  <c r="AD944" i="378"/>
  <c r="AF944" i="378" s="1"/>
  <c r="AD945" i="378"/>
  <c r="AF945" i="378" s="1"/>
  <c r="AD946" i="378"/>
  <c r="AF946" i="378" s="1"/>
  <c r="AD947" i="378"/>
  <c r="AF947" i="378" s="1"/>
  <c r="AD948" i="378"/>
  <c r="AF948" i="378" s="1"/>
  <c r="AD950" i="378"/>
  <c r="AF950" i="378" s="1"/>
  <c r="AD951" i="378"/>
  <c r="AF951" i="378" s="1"/>
  <c r="AD952" i="378"/>
  <c r="AF952" i="378" s="1"/>
  <c r="AD953" i="378"/>
  <c r="AF953" i="378" s="1"/>
  <c r="AD954" i="378"/>
  <c r="AF954" i="378" s="1"/>
  <c r="AD955" i="378"/>
  <c r="AF955" i="378" s="1"/>
  <c r="AD957" i="378"/>
  <c r="AF957" i="378" s="1"/>
  <c r="AD958" i="378"/>
  <c r="AF958" i="378" s="1"/>
  <c r="AD959" i="378"/>
  <c r="AF959" i="378" s="1"/>
  <c r="AD961" i="378"/>
  <c r="AF961" i="378" s="1"/>
  <c r="AD962" i="378"/>
  <c r="AF962" i="378" s="1"/>
  <c r="AD965" i="378"/>
  <c r="AF965" i="378" s="1"/>
  <c r="AD966" i="378"/>
  <c r="AF966" i="378" s="1"/>
  <c r="AD967" i="378"/>
  <c r="AF967" i="378" s="1"/>
  <c r="AD968" i="378"/>
  <c r="AF968" i="378" s="1"/>
  <c r="AD969" i="378"/>
  <c r="AF969" i="378" s="1"/>
  <c r="AD970" i="378"/>
  <c r="AF970" i="378" s="1"/>
  <c r="AD971" i="378"/>
  <c r="AF971" i="378" s="1"/>
  <c r="AD972" i="378"/>
  <c r="AF972" i="378" s="1"/>
  <c r="AM2" i="387"/>
  <c r="AM3" i="387"/>
  <c r="AN2" i="387"/>
  <c r="AN3" i="387"/>
  <c r="AL2" i="388"/>
  <c r="AM2" i="388"/>
  <c r="B959" i="376"/>
  <c r="B953" i="376"/>
  <c r="C929" i="376"/>
  <c r="C939" i="376"/>
  <c r="AO299" i="380" l="1"/>
  <c r="AO121" i="380"/>
  <c r="AO114" i="380"/>
  <c r="AF125" i="368"/>
  <c r="AF115" i="368"/>
  <c r="AF60" i="368"/>
  <c r="AO290" i="380"/>
  <c r="AO284" i="380"/>
  <c r="AO272" i="380"/>
  <c r="AO258" i="380"/>
  <c r="AO253" i="380"/>
  <c r="AO239" i="380"/>
  <c r="AO221" i="380"/>
  <c r="AO216" i="380"/>
  <c r="AO204" i="380"/>
  <c r="AO200" i="380"/>
  <c r="AO198" i="380"/>
  <c r="AO176" i="380"/>
  <c r="AO135" i="380"/>
  <c r="AO126" i="380"/>
  <c r="AO117" i="380"/>
  <c r="AO107" i="380"/>
  <c r="AO98" i="380"/>
  <c r="AO96" i="380"/>
  <c r="AO87" i="380"/>
  <c r="AO66" i="380"/>
  <c r="AO26" i="380"/>
  <c r="AO25" i="380"/>
  <c r="AO24" i="380"/>
  <c r="AO4" i="380"/>
  <c r="AF129" i="368"/>
  <c r="AF105" i="368"/>
  <c r="AF91" i="368"/>
  <c r="AF85" i="368"/>
  <c r="AF61" i="368"/>
  <c r="AF56" i="368"/>
  <c r="AF37" i="368"/>
  <c r="AF35" i="368"/>
  <c r="AF26" i="368"/>
  <c r="AF15" i="368"/>
  <c r="AF6" i="368"/>
  <c r="AO309" i="380"/>
  <c r="AO306" i="380"/>
  <c r="AO300" i="380"/>
  <c r="AO297" i="380"/>
  <c r="AO294" i="380"/>
  <c r="AO292" i="380"/>
  <c r="AO287" i="380"/>
  <c r="AO279" i="380"/>
  <c r="AO276" i="380"/>
  <c r="AO264" i="380"/>
  <c r="AO263" i="380"/>
  <c r="AO259" i="380"/>
  <c r="AO252" i="380"/>
  <c r="AO251" i="380"/>
  <c r="AO249" i="380"/>
  <c r="AO248" i="380"/>
  <c r="AO246" i="380"/>
  <c r="AO244" i="380"/>
  <c r="AO243" i="380"/>
  <c r="AO242" i="380"/>
  <c r="AO241" i="380"/>
  <c r="AO240" i="380"/>
  <c r="AO231" i="380"/>
  <c r="AO220" i="380"/>
  <c r="AO218" i="380"/>
  <c r="AO217" i="380"/>
  <c r="AO215" i="380"/>
  <c r="AO211" i="380"/>
  <c r="AO201" i="380"/>
  <c r="AO190" i="380"/>
  <c r="AO188" i="380"/>
  <c r="AO184" i="380"/>
  <c r="AO177" i="380"/>
  <c r="AO167" i="380"/>
  <c r="AO162" i="380"/>
  <c r="AO161" i="380"/>
  <c r="AO160" i="380"/>
  <c r="AO157" i="380"/>
  <c r="AO155" i="380"/>
  <c r="AO153" i="380"/>
  <c r="AO141" i="380"/>
  <c r="AO138" i="380"/>
  <c r="AO129" i="380"/>
  <c r="AO128" i="380"/>
  <c r="AO124" i="380"/>
  <c r="AO120" i="380"/>
  <c r="AO109" i="380"/>
  <c r="AO108" i="380"/>
  <c r="AO105" i="380"/>
  <c r="AO89" i="380"/>
  <c r="AO85" i="380"/>
  <c r="AO81" i="380"/>
  <c r="AO80" i="380"/>
  <c r="AO76" i="380"/>
  <c r="AO74" i="380"/>
  <c r="AO72" i="380"/>
  <c r="AO71" i="380"/>
  <c r="AO67" i="380"/>
  <c r="AO65" i="380"/>
  <c r="AO63" i="380"/>
  <c r="AO62" i="380"/>
  <c r="AO60" i="380"/>
  <c r="AO53" i="380"/>
  <c r="AO52" i="380"/>
  <c r="AO49" i="380"/>
  <c r="AO47" i="380"/>
  <c r="AO44" i="380"/>
  <c r="AO38" i="380"/>
  <c r="AO37" i="380"/>
  <c r="AO34" i="380"/>
  <c r="AO31" i="380"/>
  <c r="AO27" i="380"/>
  <c r="AO7" i="380"/>
  <c r="AF133" i="368"/>
  <c r="AF130" i="368"/>
  <c r="AF120" i="368"/>
  <c r="AF119" i="368"/>
  <c r="AF103" i="368"/>
  <c r="AF98" i="368"/>
  <c r="AF94" i="368"/>
  <c r="AF92" i="368"/>
  <c r="AF73" i="368"/>
  <c r="AF71" i="368"/>
  <c r="AF70" i="368"/>
  <c r="AF68" i="368"/>
  <c r="AF67" i="368"/>
  <c r="AF66" i="368"/>
  <c r="AF63" i="368"/>
  <c r="AF62" i="368"/>
  <c r="AF59" i="368"/>
  <c r="AF50" i="368"/>
  <c r="AF48" i="368"/>
  <c r="AF33" i="368"/>
  <c r="AF21" i="368"/>
  <c r="AF19" i="368"/>
  <c r="AF18" i="368"/>
  <c r="AF17" i="368"/>
  <c r="AF16" i="368"/>
  <c r="AF13" i="368"/>
  <c r="AF11" i="368"/>
  <c r="AF10" i="368"/>
  <c r="AF8" i="368"/>
  <c r="AF7" i="368"/>
  <c r="AF5" i="368"/>
  <c r="AF3" i="368"/>
  <c r="AO307" i="380"/>
  <c r="AO305" i="380"/>
  <c r="AO304" i="380"/>
  <c r="AO303" i="380"/>
  <c r="AO302" i="380"/>
  <c r="AO298" i="380"/>
  <c r="AO296" i="380"/>
  <c r="AO295" i="380"/>
  <c r="AO289" i="380"/>
  <c r="AO288" i="380"/>
  <c r="AO283" i="380"/>
  <c r="AO282" i="380"/>
  <c r="AO281" i="380"/>
  <c r="AO278" i="380"/>
  <c r="AO277" i="380"/>
  <c r="AO275" i="380"/>
  <c r="AO274" i="380"/>
  <c r="AO273" i="380"/>
  <c r="AO270" i="380"/>
  <c r="AO268" i="380"/>
  <c r="AO267" i="380"/>
  <c r="AO265" i="380"/>
  <c r="AO261" i="380"/>
  <c r="AO257" i="380"/>
  <c r="AO256" i="380"/>
  <c r="AO255" i="380"/>
  <c r="AO254" i="380"/>
  <c r="AO236" i="380"/>
  <c r="AO235" i="380"/>
  <c r="AO234" i="380"/>
  <c r="AO233" i="380"/>
  <c r="AO232" i="380"/>
  <c r="AO230" i="380"/>
  <c r="AO229" i="380"/>
  <c r="AO228" i="380"/>
  <c r="AO227" i="380"/>
  <c r="AO223" i="380"/>
  <c r="AO219" i="380"/>
  <c r="AO214" i="380"/>
  <c r="AO213" i="380"/>
  <c r="AO208" i="380"/>
  <c r="AO207" i="380"/>
  <c r="AO206" i="380"/>
  <c r="AO203" i="380"/>
  <c r="AO199" i="380"/>
  <c r="AO196" i="380"/>
  <c r="AO192" i="380"/>
  <c r="AO189" i="380"/>
  <c r="AO186" i="380"/>
  <c r="AO185" i="380"/>
  <c r="AO183" i="380"/>
  <c r="AO182" i="380"/>
  <c r="AO181" i="380"/>
  <c r="AO178" i="380"/>
  <c r="AO175" i="380"/>
  <c r="AO172" i="380"/>
  <c r="AO171" i="380"/>
  <c r="AO170" i="380"/>
  <c r="AO169" i="380"/>
  <c r="AO168" i="380"/>
  <c r="AO164" i="380"/>
  <c r="AO163" i="380"/>
  <c r="AO158" i="380"/>
  <c r="AO156" i="380"/>
  <c r="AO154" i="380"/>
  <c r="AO152" i="380"/>
  <c r="AO151" i="380"/>
  <c r="AO147" i="380"/>
  <c r="AO146" i="380"/>
  <c r="AO144" i="380"/>
  <c r="AO142" i="380"/>
  <c r="AO140" i="380"/>
  <c r="AO139" i="380"/>
  <c r="AO137" i="380"/>
  <c r="AO136" i="380"/>
  <c r="AO134" i="380"/>
  <c r="AO133" i="380"/>
  <c r="AO131" i="380"/>
  <c r="AO130" i="380"/>
  <c r="AO125" i="380"/>
  <c r="AO122" i="380"/>
  <c r="AO119" i="380"/>
  <c r="AO118" i="380"/>
  <c r="AO116" i="380"/>
  <c r="AO115" i="380"/>
  <c r="AO112" i="380"/>
  <c r="AO111" i="380"/>
  <c r="AO106" i="380"/>
  <c r="AO104" i="380"/>
  <c r="AO103" i="380"/>
  <c r="AO102" i="380"/>
  <c r="AO99" i="380"/>
  <c r="AO97" i="380"/>
  <c r="AO94" i="380"/>
  <c r="AO93" i="380"/>
  <c r="AO92" i="380"/>
  <c r="AO91" i="380"/>
  <c r="AO86" i="380"/>
  <c r="AO83" i="380"/>
  <c r="AO82" i="380"/>
  <c r="AO79" i="380"/>
  <c r="AO77" i="380"/>
  <c r="AO75" i="380"/>
  <c r="AO70" i="380"/>
  <c r="AO64" i="380"/>
  <c r="AO61" i="380"/>
  <c r="AO59" i="380"/>
  <c r="AO57" i="380"/>
  <c r="AO56" i="380"/>
  <c r="AO55" i="380"/>
  <c r="AO51" i="380"/>
  <c r="AO50" i="380"/>
  <c r="AO48" i="380"/>
  <c r="AO46" i="380"/>
  <c r="AO43" i="380"/>
  <c r="AO42" i="380"/>
  <c r="AO41" i="380"/>
  <c r="AO35" i="380"/>
  <c r="AO29" i="380"/>
  <c r="AO28" i="380"/>
  <c r="AO23" i="380"/>
  <c r="AO22" i="380"/>
  <c r="AO21" i="380"/>
  <c r="AO20" i="380"/>
  <c r="AO19" i="380"/>
  <c r="AO16" i="380"/>
  <c r="AO15" i="380"/>
  <c r="AO12" i="380"/>
  <c r="AO11" i="380"/>
  <c r="AO10" i="380"/>
  <c r="AO9" i="380"/>
  <c r="AO8" i="380"/>
  <c r="AO5" i="380"/>
  <c r="AO3" i="380"/>
  <c r="AF132" i="368"/>
  <c r="AF131" i="368"/>
  <c r="AF128" i="368"/>
  <c r="AF127" i="368"/>
  <c r="AF126" i="368"/>
  <c r="AF124" i="368"/>
  <c r="AF123" i="368"/>
  <c r="AF122" i="368"/>
  <c r="AF121" i="368"/>
  <c r="AF118" i="368"/>
  <c r="AF117" i="368"/>
  <c r="AF116" i="368"/>
  <c r="AF114" i="368"/>
  <c r="AF113" i="368"/>
  <c r="AF112" i="368"/>
  <c r="AF111" i="368"/>
  <c r="AF110" i="368"/>
  <c r="AF108" i="368"/>
  <c r="AF106" i="368"/>
  <c r="AF102" i="368"/>
  <c r="AF100" i="368"/>
  <c r="AF99" i="368"/>
  <c r="AF97" i="368"/>
  <c r="AF96" i="368"/>
  <c r="AF95" i="368"/>
  <c r="AF93" i="368"/>
  <c r="AF89" i="368"/>
  <c r="AF88" i="368"/>
  <c r="AF87" i="368"/>
  <c r="AF86" i="368"/>
  <c r="AF84" i="368"/>
  <c r="AF83" i="368"/>
  <c r="AF82" i="368"/>
  <c r="AF81" i="368"/>
  <c r="AF80" i="368"/>
  <c r="AF79" i="368"/>
  <c r="AF78" i="368"/>
  <c r="AF77" i="368"/>
  <c r="AF76" i="368"/>
  <c r="AF75" i="368"/>
  <c r="AF74" i="368"/>
  <c r="AF72" i="368"/>
  <c r="AF69" i="368"/>
  <c r="AF65" i="368"/>
  <c r="AF64" i="368"/>
  <c r="AF58" i="368"/>
  <c r="AF54" i="368"/>
  <c r="AF53" i="368"/>
  <c r="AF52" i="368"/>
  <c r="AF51" i="368"/>
  <c r="AF49" i="368"/>
  <c r="AF47" i="368"/>
  <c r="AF46" i="368"/>
  <c r="AF45" i="368"/>
  <c r="AF42" i="368"/>
  <c r="AF41" i="368"/>
  <c r="AF39" i="368"/>
  <c r="AF38" i="368"/>
  <c r="AF36" i="368"/>
  <c r="AF34" i="368"/>
  <c r="AF32" i="368"/>
  <c r="AF31" i="368"/>
  <c r="AF29" i="368"/>
  <c r="AF28" i="368"/>
  <c r="AF27" i="368"/>
  <c r="AF25" i="368"/>
  <c r="AF24" i="368"/>
  <c r="AF23" i="368"/>
  <c r="AF22" i="368"/>
  <c r="AF20" i="368"/>
  <c r="AF14" i="368"/>
  <c r="AF12" i="368"/>
  <c r="AO271" i="380"/>
  <c r="AO149" i="380"/>
  <c r="AO127" i="380"/>
  <c r="AO54" i="380"/>
  <c r="AF90" i="368"/>
  <c r="AM914" i="376"/>
  <c r="AM687" i="376"/>
  <c r="AM411" i="376"/>
  <c r="AM383" i="376"/>
  <c r="AM361" i="376"/>
  <c r="AM331" i="376"/>
  <c r="AM305" i="376"/>
  <c r="AM1021" i="376"/>
  <c r="AM479" i="376"/>
  <c r="AM391" i="376"/>
  <c r="AM735" i="376"/>
  <c r="AM1043" i="376"/>
  <c r="AM463" i="376"/>
  <c r="AM507" i="376"/>
  <c r="AM998" i="376"/>
  <c r="AM703" i="376"/>
  <c r="AM300" i="376"/>
  <c r="AM280" i="376"/>
  <c r="AM159" i="376"/>
  <c r="AM234" i="376"/>
  <c r="AM837" i="376"/>
  <c r="AM424" i="376"/>
  <c r="AM226" i="376"/>
  <c r="AM690" i="376"/>
  <c r="AM659" i="376"/>
  <c r="AM518" i="376"/>
  <c r="AM176" i="376"/>
  <c r="AM48" i="376"/>
  <c r="AM730" i="376"/>
  <c r="AM725" i="376"/>
  <c r="AM1050" i="376"/>
  <c r="AM755" i="376"/>
  <c r="AM459" i="376"/>
  <c r="AM363" i="376"/>
  <c r="AM142" i="376"/>
  <c r="AM112" i="376"/>
  <c r="AM516" i="376"/>
  <c r="AM435" i="376"/>
  <c r="AM307" i="376"/>
  <c r="AM284" i="376"/>
  <c r="AM1074" i="376"/>
  <c r="AM407" i="376"/>
  <c r="AM439" i="376"/>
  <c r="AM88" i="376"/>
  <c r="AM467" i="376"/>
  <c r="AM642" i="376"/>
  <c r="AM451" i="376"/>
  <c r="AM359" i="376"/>
  <c r="AM57" i="376"/>
  <c r="AK185" i="377"/>
  <c r="AK285" i="377"/>
  <c r="AK406" i="377"/>
  <c r="AK444" i="377"/>
  <c r="AK245" i="377"/>
  <c r="AK377" i="377"/>
  <c r="AK118" i="377"/>
  <c r="AM475" i="376"/>
  <c r="AM238" i="376"/>
  <c r="AM695" i="376"/>
  <c r="AM503" i="376"/>
  <c r="AM271" i="376"/>
  <c r="AM250" i="376"/>
  <c r="AM196" i="376"/>
  <c r="AM997" i="376"/>
  <c r="AM511" i="376"/>
  <c r="AM76" i="376"/>
  <c r="AM546" i="376"/>
  <c r="AM510" i="376"/>
  <c r="AM470" i="376"/>
  <c r="AM866" i="376"/>
  <c r="AM509" i="376"/>
  <c r="AM427" i="376"/>
  <c r="AM351" i="376"/>
  <c r="AM299" i="376"/>
  <c r="AM202" i="376"/>
  <c r="AM296" i="376"/>
  <c r="AM327" i="376"/>
  <c r="AM291" i="376"/>
  <c r="AM41" i="376"/>
  <c r="AM1062" i="376"/>
  <c r="AM462" i="376"/>
  <c r="AM431" i="376"/>
  <c r="AM147" i="376"/>
  <c r="AM154" i="376"/>
  <c r="AM415" i="376"/>
  <c r="AM279" i="376"/>
  <c r="AM950" i="376"/>
  <c r="AM925" i="376"/>
  <c r="AM878" i="376"/>
  <c r="AM638" i="376"/>
  <c r="AM461" i="376"/>
  <c r="AM420" i="376"/>
  <c r="AM315" i="376"/>
  <c r="AM246" i="376"/>
  <c r="AK418" i="377"/>
  <c r="AK390" i="377"/>
  <c r="AK448" i="377"/>
  <c r="AK419" i="377"/>
  <c r="AK370" i="377"/>
  <c r="AK434" i="377"/>
  <c r="AK478" i="377"/>
  <c r="AK392" i="377"/>
  <c r="AK488" i="377"/>
  <c r="AK215" i="377"/>
  <c r="AK501" i="377"/>
  <c r="AK475" i="377"/>
  <c r="AK347" i="377"/>
  <c r="AK394" i="377"/>
  <c r="AK437" i="377"/>
  <c r="AK219" i="377"/>
  <c r="AK44" i="377"/>
  <c r="AK240" i="377"/>
  <c r="AK363" i="377"/>
  <c r="AK491" i="377"/>
  <c r="AK461" i="377"/>
  <c r="AK489" i="377"/>
  <c r="AK30" i="377"/>
  <c r="AK420" i="377"/>
  <c r="AK476" i="377"/>
  <c r="AK99" i="377"/>
  <c r="AK504" i="377"/>
  <c r="AK399" i="377"/>
  <c r="AK289" i="377"/>
  <c r="AK310" i="377"/>
  <c r="AK222" i="377"/>
  <c r="AK213" i="377"/>
  <c r="AK168" i="377"/>
  <c r="AK344" i="377"/>
  <c r="AK273" i="377"/>
  <c r="AK408" i="377"/>
  <c r="AK170" i="377"/>
  <c r="AK409" i="377"/>
  <c r="AK361" i="377"/>
  <c r="AK346" i="377"/>
  <c r="AK415" i="377"/>
  <c r="AK161" i="377"/>
  <c r="AK396" i="377"/>
  <c r="AK443" i="377"/>
  <c r="AK484" i="377"/>
  <c r="AK278" i="377"/>
  <c r="AK199" i="377"/>
  <c r="AK453" i="377"/>
  <c r="AK472" i="377"/>
  <c r="AK20" i="377"/>
  <c r="AK386" i="377"/>
  <c r="AK318" i="377"/>
  <c r="AK317" i="377"/>
  <c r="AK227" i="377"/>
  <c r="AK462" i="377"/>
  <c r="AK96" i="377"/>
  <c r="AK238" i="377"/>
  <c r="AK176" i="377"/>
  <c r="AK46" i="377"/>
  <c r="AK59" i="377"/>
  <c r="AK94" i="377"/>
  <c r="AK113" i="377"/>
  <c r="AK48" i="377"/>
  <c r="AK91" i="377"/>
  <c r="AK159" i="377"/>
  <c r="AK169" i="377"/>
  <c r="AK22" i="377"/>
  <c r="AK179" i="377"/>
  <c r="AK254" i="377"/>
  <c r="AK36" i="377"/>
  <c r="AK75" i="377"/>
  <c r="AK34" i="377"/>
  <c r="AK208" i="377"/>
  <c r="AK41" i="377"/>
  <c r="AK202" i="377"/>
  <c r="AK193" i="377"/>
  <c r="AK190" i="377"/>
  <c r="AK17" i="377"/>
  <c r="AK192" i="377"/>
  <c r="AK33" i="377"/>
  <c r="AK194" i="377"/>
  <c r="AK216" i="377"/>
  <c r="AK231" i="377"/>
  <c r="AK261" i="377"/>
  <c r="AK207" i="377"/>
  <c r="AK35" i="374"/>
  <c r="AK3" i="374"/>
  <c r="AK139" i="374"/>
  <c r="AK167" i="377"/>
  <c r="AK120" i="377"/>
  <c r="AK132" i="377"/>
  <c r="AK74" i="377"/>
  <c r="AK411" i="377"/>
  <c r="AK459" i="377"/>
  <c r="AK306" i="377"/>
  <c r="AK76" i="377"/>
  <c r="AK256" i="377"/>
  <c r="AK304" i="377"/>
  <c r="AK412" i="377"/>
  <c r="AK436" i="377"/>
  <c r="AK378" i="377"/>
  <c r="AK499" i="377"/>
  <c r="AK140" i="377"/>
  <c r="AK248" i="377"/>
  <c r="AK31" i="377"/>
  <c r="AK79" i="377"/>
  <c r="AK129" i="377"/>
  <c r="AK309" i="377"/>
  <c r="AK505" i="377"/>
  <c r="AK324" i="377"/>
  <c r="AK452" i="377"/>
  <c r="AK494" i="377"/>
  <c r="AK125" i="377"/>
  <c r="AK232" i="377"/>
  <c r="AK322" i="377"/>
  <c r="AK380" i="377"/>
  <c r="AK95" i="377"/>
  <c r="AK116" i="377"/>
  <c r="AK106" i="377"/>
  <c r="AK25" i="377"/>
  <c r="AK53" i="377"/>
  <c r="AK283" i="377"/>
  <c r="AK428" i="377"/>
  <c r="AK503" i="377"/>
  <c r="AM1084" i="376"/>
  <c r="AM1083" i="376"/>
  <c r="AM1082" i="376"/>
  <c r="AM1059" i="376"/>
  <c r="AM1055" i="376"/>
  <c r="AM1038" i="376"/>
  <c r="AM1032" i="376"/>
  <c r="AM1029" i="376"/>
  <c r="AM1009" i="376"/>
  <c r="AM1006" i="376"/>
  <c r="AM992" i="376"/>
  <c r="AM989" i="376"/>
  <c r="AM981" i="376"/>
  <c r="AM971" i="376"/>
  <c r="AM967" i="376"/>
  <c r="AM949" i="376"/>
  <c r="AM939" i="376"/>
  <c r="AM931" i="376"/>
  <c r="AM930" i="376"/>
  <c r="AM860" i="376"/>
  <c r="AM858" i="376"/>
  <c r="AM857" i="376"/>
  <c r="AM839" i="376"/>
  <c r="AM831" i="376"/>
  <c r="AM822" i="376"/>
  <c r="AM801" i="376"/>
  <c r="AM759" i="376"/>
  <c r="AM753" i="376"/>
  <c r="AM745" i="376"/>
  <c r="AM744" i="376"/>
  <c r="AM734" i="376"/>
  <c r="AM698" i="376"/>
  <c r="AM696" i="376"/>
  <c r="AM665" i="376"/>
  <c r="AM602" i="376"/>
  <c r="AM599" i="376"/>
  <c r="AM594" i="376"/>
  <c r="AM593" i="376"/>
  <c r="AM587" i="376"/>
  <c r="AM559" i="376"/>
  <c r="AM549" i="376"/>
  <c r="AM504" i="376"/>
  <c r="AM502" i="376"/>
  <c r="AM497" i="376"/>
  <c r="AM458" i="376"/>
  <c r="AM455" i="376"/>
  <c r="AM433" i="376"/>
  <c r="AM416" i="376"/>
  <c r="AM413" i="376"/>
  <c r="AM405" i="376"/>
  <c r="AM403" i="376"/>
  <c r="AM402" i="376"/>
  <c r="AM401" i="376"/>
  <c r="AM393" i="376"/>
  <c r="AM340" i="376"/>
  <c r="AM332" i="376"/>
  <c r="AM301" i="376"/>
  <c r="AM258" i="376"/>
  <c r="AM253" i="376"/>
  <c r="AM251" i="376"/>
  <c r="AM227" i="376"/>
  <c r="AM208" i="376"/>
  <c r="AM200" i="376"/>
  <c r="AM187" i="376"/>
  <c r="AM165" i="376"/>
  <c r="AM157" i="376"/>
  <c r="AM146" i="376"/>
  <c r="AM140" i="376"/>
  <c r="AM119" i="376"/>
  <c r="AM118" i="376"/>
  <c r="AM110" i="376"/>
  <c r="AM100" i="376"/>
  <c r="AM59" i="376"/>
  <c r="AM54" i="376"/>
  <c r="AM47" i="376"/>
  <c r="AM32" i="376"/>
  <c r="AM26" i="376"/>
  <c r="AM20" i="376"/>
  <c r="AK70" i="377"/>
  <c r="AK149" i="377"/>
  <c r="AK385" i="377"/>
  <c r="AK435" i="377"/>
  <c r="AK495" i="377"/>
  <c r="AK148" i="377"/>
  <c r="AK160" i="377"/>
  <c r="AK316" i="377"/>
  <c r="AK400" i="377"/>
  <c r="AK18" i="377"/>
  <c r="AK162" i="377"/>
  <c r="AK186" i="377"/>
  <c r="AK402" i="377"/>
  <c r="AK247" i="377"/>
  <c r="AK368" i="377"/>
  <c r="AK246" i="377"/>
  <c r="AK356" i="377"/>
  <c r="AK16" i="377"/>
  <c r="AK237" i="377"/>
  <c r="AK449" i="377"/>
  <c r="AK82" i="377"/>
  <c r="AK372" i="377"/>
  <c r="AK490" i="377"/>
  <c r="AK165" i="377"/>
  <c r="AK203" i="377"/>
  <c r="AM1070" i="376"/>
  <c r="AM1066" i="376"/>
  <c r="AM1064" i="376"/>
  <c r="AM1057" i="376"/>
  <c r="AM1056" i="376"/>
  <c r="AM1019" i="376"/>
  <c r="AM1016" i="376"/>
  <c r="AM1008" i="376"/>
  <c r="AM1005" i="376"/>
  <c r="AM978" i="376"/>
  <c r="AM970" i="376"/>
  <c r="AM960" i="376"/>
  <c r="AM957" i="376"/>
  <c r="AM935" i="376"/>
  <c r="AM926" i="376"/>
  <c r="AM924" i="376"/>
  <c r="AM898" i="376"/>
  <c r="AM886" i="376"/>
  <c r="AM884" i="376"/>
  <c r="AM883" i="376"/>
  <c r="AM879" i="376"/>
  <c r="AM876" i="376"/>
  <c r="AM867" i="376"/>
  <c r="AM864" i="376"/>
  <c r="AM863" i="376"/>
  <c r="AM862" i="376"/>
  <c r="AM859" i="376"/>
  <c r="AM855" i="376"/>
  <c r="AM847" i="376"/>
  <c r="AM843" i="376"/>
  <c r="AM838" i="376"/>
  <c r="AM836" i="376"/>
  <c r="AM826" i="376"/>
  <c r="AM823" i="376"/>
  <c r="AM819" i="376"/>
  <c r="AM811" i="376"/>
  <c r="AM805" i="376"/>
  <c r="AM803" i="376"/>
  <c r="AM802" i="376"/>
  <c r="AM794" i="376"/>
  <c r="AM765" i="376"/>
  <c r="AM746" i="376"/>
  <c r="AM742" i="376"/>
  <c r="AM731" i="376"/>
  <c r="AM715" i="376"/>
  <c r="AM701" i="376"/>
  <c r="AM673" i="376"/>
  <c r="AM650" i="376"/>
  <c r="AM645" i="376"/>
  <c r="AM640" i="376"/>
  <c r="AM534" i="376"/>
  <c r="AM520" i="376"/>
  <c r="AM519" i="376"/>
  <c r="AM506" i="376"/>
  <c r="AM496" i="376"/>
  <c r="AM494" i="376"/>
  <c r="AM492" i="376"/>
  <c r="AM482" i="376"/>
  <c r="AM478" i="376"/>
  <c r="AM472" i="376"/>
  <c r="AM446" i="376"/>
  <c r="AM421" i="376"/>
  <c r="AM419" i="376"/>
  <c r="AM388" i="376"/>
  <c r="AM370" i="376"/>
  <c r="AM345" i="376"/>
  <c r="AM338" i="376"/>
  <c r="AM330" i="376"/>
  <c r="AM323" i="376"/>
  <c r="AM322" i="376"/>
  <c r="AM304" i="376"/>
  <c r="AM295" i="376"/>
  <c r="AM278" i="376"/>
  <c r="AM276" i="376"/>
  <c r="AM252" i="376"/>
  <c r="AM242" i="376"/>
  <c r="AM241" i="376"/>
  <c r="AM237" i="376"/>
  <c r="AM236" i="376"/>
  <c r="AM209" i="376"/>
  <c r="AM199" i="376"/>
  <c r="AM186" i="376"/>
  <c r="AM155" i="376"/>
  <c r="AM131" i="376"/>
  <c r="AM123" i="376"/>
  <c r="AM117" i="376"/>
  <c r="AM116" i="376"/>
  <c r="AM109" i="376"/>
  <c r="AM75" i="376"/>
  <c r="AM65" i="376"/>
  <c r="AM55" i="376"/>
  <c r="AM52" i="376"/>
  <c r="AM36" i="376"/>
  <c r="AM34" i="376"/>
  <c r="AM22" i="376"/>
  <c r="AM18" i="376"/>
  <c r="AM13" i="376"/>
  <c r="AM12" i="376"/>
  <c r="AK166" i="377"/>
  <c r="AK178" i="377"/>
  <c r="AK47" i="377"/>
  <c r="AK71" i="377"/>
  <c r="AK263" i="377"/>
  <c r="AK137" i="377"/>
  <c r="AK252" i="377"/>
  <c r="AK156" i="377"/>
  <c r="AK311" i="377"/>
  <c r="AK14" i="377"/>
  <c r="AK298" i="377"/>
  <c r="AK27" i="377"/>
  <c r="AK87" i="377"/>
  <c r="AK171" i="377"/>
  <c r="AK195" i="377"/>
  <c r="AK303" i="377"/>
  <c r="AK73" i="377"/>
  <c r="AK28" i="377"/>
  <c r="AK40" i="377"/>
  <c r="AK52" i="377"/>
  <c r="AK124" i="377"/>
  <c r="AK136" i="377"/>
  <c r="AK172" i="377"/>
  <c r="AK184" i="377"/>
  <c r="AK268" i="377"/>
  <c r="AK280" i="377"/>
  <c r="AK388" i="377"/>
  <c r="AK460" i="377"/>
  <c r="AK217" i="377"/>
  <c r="AK229" i="377"/>
  <c r="AK337" i="377"/>
  <c r="AK445" i="377"/>
  <c r="AK469" i="377"/>
  <c r="AK290" i="377"/>
  <c r="AK218" i="377"/>
  <c r="AK230" i="377"/>
  <c r="AK398" i="377"/>
  <c r="AK123" i="377"/>
  <c r="AK209" i="377"/>
  <c r="AK353" i="377"/>
  <c r="AK401" i="377"/>
  <c r="AK473" i="377"/>
  <c r="AK66" i="377"/>
  <c r="AK78" i="377"/>
  <c r="AK114" i="377"/>
  <c r="AK138" i="377"/>
  <c r="AK174" i="377"/>
  <c r="AK426" i="377"/>
  <c r="AK450" i="377"/>
  <c r="AK486" i="377"/>
  <c r="AK271" i="377"/>
  <c r="AK319" i="377"/>
  <c r="AK379" i="377"/>
  <c r="AK92" i="377"/>
  <c r="AK224" i="377"/>
  <c r="AK296" i="377"/>
  <c r="AK49" i="377"/>
  <c r="AK105" i="377"/>
  <c r="AK381" i="377"/>
  <c r="AK139" i="377"/>
  <c r="AK163" i="377"/>
  <c r="AK187" i="377"/>
  <c r="AK451" i="377"/>
  <c r="AK393" i="377"/>
  <c r="AK54" i="377"/>
  <c r="AK93" i="377"/>
  <c r="AK413" i="377"/>
  <c r="AK80" i="377"/>
  <c r="AK433" i="377"/>
  <c r="AK314" i="377"/>
  <c r="AK13" i="377"/>
  <c r="AK109" i="377"/>
  <c r="AK10" i="377"/>
  <c r="AK250" i="377"/>
  <c r="AK492" i="377"/>
  <c r="AK158" i="377"/>
  <c r="AK257" i="377"/>
  <c r="AK305" i="377"/>
  <c r="AK498" i="377"/>
  <c r="AK65" i="377"/>
  <c r="AK214" i="377"/>
  <c r="AK239" i="377"/>
  <c r="AK151" i="377"/>
  <c r="AK455" i="377"/>
  <c r="AK427" i="377"/>
  <c r="AK262" i="377"/>
  <c r="AK43" i="377"/>
  <c r="AK107" i="377"/>
  <c r="AK131" i="377"/>
  <c r="AK147" i="377"/>
  <c r="AK274" i="377"/>
  <c r="AK431" i="377"/>
  <c r="AM1088" i="376"/>
  <c r="AM1085" i="376"/>
  <c r="AM1081" i="376"/>
  <c r="AM1076" i="376"/>
  <c r="AM1075" i="376"/>
  <c r="AM1067" i="376"/>
  <c r="AM1058" i="376"/>
  <c r="AM1054" i="376"/>
  <c r="AM1036" i="376"/>
  <c r="AM1028" i="376"/>
  <c r="AM1027" i="376"/>
  <c r="AM1026" i="376"/>
  <c r="AM1017" i="376"/>
  <c r="AM1013" i="376"/>
  <c r="AM1010" i="376"/>
  <c r="AM1004" i="376"/>
  <c r="AM996" i="376"/>
  <c r="AM995" i="376"/>
  <c r="AM990" i="376"/>
  <c r="AM972" i="376"/>
  <c r="AM966" i="376"/>
  <c r="AM963" i="376"/>
  <c r="AM948" i="376"/>
  <c r="AM946" i="376"/>
  <c r="AM945" i="376"/>
  <c r="AM944" i="376"/>
  <c r="AM938" i="376"/>
  <c r="AM936" i="376"/>
  <c r="AM921" i="376"/>
  <c r="AM920" i="376"/>
  <c r="AM919" i="376"/>
  <c r="AM918" i="376"/>
  <c r="AM916" i="376"/>
  <c r="AM915" i="376"/>
  <c r="AM913" i="376"/>
  <c r="AM912" i="376"/>
  <c r="AM911" i="376"/>
  <c r="AM910" i="376"/>
  <c r="AM907" i="376"/>
  <c r="AM905" i="376"/>
  <c r="AM900" i="376"/>
  <c r="AM897" i="376"/>
  <c r="AM896" i="376"/>
  <c r="AM893" i="376"/>
  <c r="AM888" i="376"/>
  <c r="AM874" i="376"/>
  <c r="AM873" i="376"/>
  <c r="AM869" i="376"/>
  <c r="AM865" i="376"/>
  <c r="AM861" i="376"/>
  <c r="AM856" i="376"/>
  <c r="AM853" i="376"/>
  <c r="AM852" i="376"/>
  <c r="AM849" i="376"/>
  <c r="AM844" i="376"/>
  <c r="AM840" i="376"/>
  <c r="AM834" i="376"/>
  <c r="AM833" i="376"/>
  <c r="AM829" i="376"/>
  <c r="AM817" i="376"/>
  <c r="AM812" i="376"/>
  <c r="AM810" i="376"/>
  <c r="AM809" i="376"/>
  <c r="AM808" i="376"/>
  <c r="AM807" i="376"/>
  <c r="AM804" i="376"/>
  <c r="AM798" i="376"/>
  <c r="AM797" i="376"/>
  <c r="AM796" i="376"/>
  <c r="AM793" i="376"/>
  <c r="AM786" i="376"/>
  <c r="AM784" i="376"/>
  <c r="AM781" i="376"/>
  <c r="AM777" i="376"/>
  <c r="AM776" i="376"/>
  <c r="AM773" i="376"/>
  <c r="AM772" i="376"/>
  <c r="AM771" i="376"/>
  <c r="AM770" i="376"/>
  <c r="AM766" i="376"/>
  <c r="AM763" i="376"/>
  <c r="AM760" i="376"/>
  <c r="AM758" i="376"/>
  <c r="AM756" i="376"/>
  <c r="AM752" i="376"/>
  <c r="AM749" i="376"/>
  <c r="AM740" i="376"/>
  <c r="AM738" i="376"/>
  <c r="AM737" i="376"/>
  <c r="AM732" i="376"/>
  <c r="AM726" i="376"/>
  <c r="AM720" i="376"/>
  <c r="AM719" i="376"/>
  <c r="AM716" i="376"/>
  <c r="AM714" i="376"/>
  <c r="AM700" i="376"/>
  <c r="AM682" i="376"/>
  <c r="AM680" i="376"/>
  <c r="AM666" i="376"/>
  <c r="AM660" i="376"/>
  <c r="AM654" i="376"/>
  <c r="AM653" i="376"/>
  <c r="AM649" i="376"/>
  <c r="AM647" i="376"/>
  <c r="AM643" i="376"/>
  <c r="AM626" i="376"/>
  <c r="AM625" i="376"/>
  <c r="AM624" i="376"/>
  <c r="AM623" i="376"/>
  <c r="AM621" i="376"/>
  <c r="AM619" i="376"/>
  <c r="AM617" i="376"/>
  <c r="AM616" i="376"/>
  <c r="AM605" i="376"/>
  <c r="AM603" i="376"/>
  <c r="AM595" i="376"/>
  <c r="AM592" i="376"/>
  <c r="AM589" i="376"/>
  <c r="AM580" i="376"/>
  <c r="AM579" i="376"/>
  <c r="AM577" i="376"/>
  <c r="AM575" i="376"/>
  <c r="AM574" i="376"/>
  <c r="AM573" i="376"/>
  <c r="AM571" i="376"/>
  <c r="AM568" i="376"/>
  <c r="AM565" i="376"/>
  <c r="AM564" i="376"/>
  <c r="AM560" i="376"/>
  <c r="AM556" i="376"/>
  <c r="AM553" i="376"/>
  <c r="AM552" i="376"/>
  <c r="AM550" i="376"/>
  <c r="AM542" i="376"/>
  <c r="AM541" i="376"/>
  <c r="AM537" i="376"/>
  <c r="AM536" i="376"/>
  <c r="AM531" i="376"/>
  <c r="AM530" i="376"/>
  <c r="AM527" i="376"/>
  <c r="AM525" i="376"/>
  <c r="AM521" i="376"/>
  <c r="AM515" i="376"/>
  <c r="AM501" i="376"/>
  <c r="AM499" i="376"/>
  <c r="AM498" i="376"/>
  <c r="AM493" i="376"/>
  <c r="AM490" i="376"/>
  <c r="AM489" i="376"/>
  <c r="AM484" i="376"/>
  <c r="AM474" i="376"/>
  <c r="AM473" i="376"/>
  <c r="AM468" i="376"/>
  <c r="AM441" i="376"/>
  <c r="AM438" i="376"/>
  <c r="AM437" i="376"/>
  <c r="AM430" i="376"/>
  <c r="AM414" i="376"/>
  <c r="AM410" i="376"/>
  <c r="AM408" i="376"/>
  <c r="AM397" i="376"/>
  <c r="AM390" i="376"/>
  <c r="AM387" i="376"/>
  <c r="AM386" i="376"/>
  <c r="AM385" i="376"/>
  <c r="AM384" i="376"/>
  <c r="AM374" i="376"/>
  <c r="AM373" i="376"/>
  <c r="AM368" i="376"/>
  <c r="AM366" i="376"/>
  <c r="AM365" i="376"/>
  <c r="AM364" i="376"/>
  <c r="AM360" i="376"/>
  <c r="AM356" i="376"/>
  <c r="AM353" i="376"/>
  <c r="AM352" i="376"/>
  <c r="AM342" i="376"/>
  <c r="AM337" i="376"/>
  <c r="AM333" i="376"/>
  <c r="AM328" i="376"/>
  <c r="AM321" i="376"/>
  <c r="AM320" i="376"/>
  <c r="AM317" i="376"/>
  <c r="AM311" i="376"/>
  <c r="AM310" i="376"/>
  <c r="AM309" i="376"/>
  <c r="AM308" i="376"/>
  <c r="AM306" i="376"/>
  <c r="AM303" i="376"/>
  <c r="AM298" i="376"/>
  <c r="AM283" i="376"/>
  <c r="AM274" i="376"/>
  <c r="AM272" i="376"/>
  <c r="AM270" i="376"/>
  <c r="AM267" i="376"/>
  <c r="AM266" i="376"/>
  <c r="AM263" i="376"/>
  <c r="AM239" i="376"/>
  <c r="AM235" i="376"/>
  <c r="AM233" i="376"/>
  <c r="AM232" i="376"/>
  <c r="AM230" i="376"/>
  <c r="AM229" i="376"/>
  <c r="AM228" i="376"/>
  <c r="AM225" i="376"/>
  <c r="AM222" i="376"/>
  <c r="AM220" i="376"/>
  <c r="AM213" i="376"/>
  <c r="AM211" i="376"/>
  <c r="AM207" i="376"/>
  <c r="AM201" i="376"/>
  <c r="AM185" i="376"/>
  <c r="AM184" i="376"/>
  <c r="AM182" i="376"/>
  <c r="AM173" i="376"/>
  <c r="AM171" i="376"/>
  <c r="AM170" i="376"/>
  <c r="AM169" i="376"/>
  <c r="AM168" i="376"/>
  <c r="AM167" i="376"/>
  <c r="AM166" i="376"/>
  <c r="AM164" i="376"/>
  <c r="AM160" i="376"/>
  <c r="AM158" i="376"/>
  <c r="AM156" i="376"/>
  <c r="AM153" i="376"/>
  <c r="AM149" i="376"/>
  <c r="AM141" i="376"/>
  <c r="AM136" i="376"/>
  <c r="AM124" i="376"/>
  <c r="AM122" i="376"/>
  <c r="AM115" i="376"/>
  <c r="AM113" i="376"/>
  <c r="AM107" i="376"/>
  <c r="AM99" i="376"/>
  <c r="AM96" i="376"/>
  <c r="AM95" i="376"/>
  <c r="AM93" i="376"/>
  <c r="AM91" i="376"/>
  <c r="AM89" i="376"/>
  <c r="AM87" i="376"/>
  <c r="AM86" i="376"/>
  <c r="AM85" i="376"/>
  <c r="AM84" i="376"/>
  <c r="AM73" i="376"/>
  <c r="AM67" i="376"/>
  <c r="AM61" i="376"/>
  <c r="AM51" i="376"/>
  <c r="AM42" i="376"/>
  <c r="AM35" i="376"/>
  <c r="AM30" i="376"/>
  <c r="AM28" i="376"/>
  <c r="AM27" i="376"/>
  <c r="AM24" i="376"/>
  <c r="AM21" i="376"/>
  <c r="AM14" i="376"/>
  <c r="AM11" i="376"/>
  <c r="AM10" i="376"/>
  <c r="AM9" i="376"/>
  <c r="AM7" i="376"/>
  <c r="AM6" i="376"/>
  <c r="AN3" i="388"/>
  <c r="AK264" i="377"/>
  <c r="AK23" i="377"/>
  <c r="AK143" i="377"/>
  <c r="AK287" i="377"/>
  <c r="AK383" i="377"/>
  <c r="AK407" i="377"/>
  <c r="AK12" i="377"/>
  <c r="AK144" i="377"/>
  <c r="AK276" i="377"/>
  <c r="AK288" i="377"/>
  <c r="AK336" i="377"/>
  <c r="AK360" i="377"/>
  <c r="AK384" i="377"/>
  <c r="AK122" i="377"/>
  <c r="AK26" i="377"/>
  <c r="AK38" i="377"/>
  <c r="AK86" i="377"/>
  <c r="AK134" i="377"/>
  <c r="AK359" i="377"/>
  <c r="AK5" i="377"/>
  <c r="AK260" i="377"/>
  <c r="AK446" i="377"/>
  <c r="AK463" i="377"/>
  <c r="AK3" i="377"/>
  <c r="AK39" i="377"/>
  <c r="AK51" i="377"/>
  <c r="AK111" i="377"/>
  <c r="AK255" i="377"/>
  <c r="AK279" i="377"/>
  <c r="AK315" i="377"/>
  <c r="AK375" i="377"/>
  <c r="AK387" i="377"/>
  <c r="AK141" i="377"/>
  <c r="AK157" i="377"/>
  <c r="AK175" i="377"/>
  <c r="AK483" i="377"/>
  <c r="AK4" i="377"/>
  <c r="AK88" i="377"/>
  <c r="AK100" i="377"/>
  <c r="AK112" i="377"/>
  <c r="AK196" i="377"/>
  <c r="AK220" i="377"/>
  <c r="AK244" i="377"/>
  <c r="AK292" i="377"/>
  <c r="AK340" i="377"/>
  <c r="AK364" i="377"/>
  <c r="AK376" i="377"/>
  <c r="AK241" i="377"/>
  <c r="AK253" i="377"/>
  <c r="AK265" i="377"/>
  <c r="AK349" i="377"/>
  <c r="AK397" i="377"/>
  <c r="AK421" i="377"/>
  <c r="AK206" i="377"/>
  <c r="AK242" i="377"/>
  <c r="AK302" i="377"/>
  <c r="AK350" i="377"/>
  <c r="AK362" i="377"/>
  <c r="AK374" i="377"/>
  <c r="AK482" i="377"/>
  <c r="AK205" i="377"/>
  <c r="AK429" i="377"/>
  <c r="AK281" i="377"/>
  <c r="AK293" i="377"/>
  <c r="AK329" i="377"/>
  <c r="AK341" i="377"/>
  <c r="AK389" i="377"/>
  <c r="AK6" i="377"/>
  <c r="AK126" i="377"/>
  <c r="AK210" i="377"/>
  <c r="AK258" i="377"/>
  <c r="AK270" i="377"/>
  <c r="AK282" i="377"/>
  <c r="AK294" i="377"/>
  <c r="AK330" i="377"/>
  <c r="AK366" i="377"/>
  <c r="AK438" i="377"/>
  <c r="AK235" i="377"/>
  <c r="AK331" i="377"/>
  <c r="AK343" i="377"/>
  <c r="AK355" i="377"/>
  <c r="AK32" i="377"/>
  <c r="AK56" i="377"/>
  <c r="AK68" i="377"/>
  <c r="AK104" i="377"/>
  <c r="AK128" i="377"/>
  <c r="AK152" i="377"/>
  <c r="AK164" i="377"/>
  <c r="AK200" i="377"/>
  <c r="AK236" i="377"/>
  <c r="AK272" i="377"/>
  <c r="AK320" i="377"/>
  <c r="AK416" i="377"/>
  <c r="AK440" i="377"/>
  <c r="AK464" i="377"/>
  <c r="AK477" i="377"/>
  <c r="AK189" i="377"/>
  <c r="AK201" i="377"/>
  <c r="AK225" i="377"/>
  <c r="AK183" i="377"/>
  <c r="AK470" i="377"/>
  <c r="AK301" i="377"/>
  <c r="AK325" i="377"/>
  <c r="AK90" i="377"/>
  <c r="AK307" i="377"/>
  <c r="AK457" i="377"/>
  <c r="AK234" i="377"/>
  <c r="AK266" i="377"/>
  <c r="AK493" i="377"/>
  <c r="AK7" i="377"/>
  <c r="AK19" i="377"/>
  <c r="AK55" i="377"/>
  <c r="AK103" i="377"/>
  <c r="AK115" i="377"/>
  <c r="AK212" i="377"/>
  <c r="AK308" i="377"/>
  <c r="AK267" i="377"/>
  <c r="AK327" i="377"/>
  <c r="AK21" i="377"/>
  <c r="AK45" i="377"/>
  <c r="AK57" i="377"/>
  <c r="AK69" i="377"/>
  <c r="AK153" i="377"/>
  <c r="AK249" i="377"/>
  <c r="AK345" i="377"/>
  <c r="AK369" i="377"/>
  <c r="AK417" i="377"/>
  <c r="AK121" i="377"/>
  <c r="AK181" i="377"/>
  <c r="AK197" i="377"/>
  <c r="AK223" i="377"/>
  <c r="AK339" i="377"/>
  <c r="AK458" i="377"/>
  <c r="AK188" i="377"/>
  <c r="AK500" i="377"/>
  <c r="AK145" i="377"/>
  <c r="AK97" i="377"/>
  <c r="AK37" i="377"/>
  <c r="AK471" i="377"/>
  <c r="AK77" i="377"/>
  <c r="AK191" i="377"/>
  <c r="AK221" i="377"/>
  <c r="AK11" i="377"/>
  <c r="AK130" i="377"/>
  <c r="AK154" i="377"/>
  <c r="AK198" i="377"/>
  <c r="AK333" i="377"/>
  <c r="AK468" i="377"/>
  <c r="AK42" i="377"/>
  <c r="AK101" i="377"/>
  <c r="AK251" i="377"/>
  <c r="AK414" i="377"/>
  <c r="AK67" i="377"/>
  <c r="AK275" i="377"/>
  <c r="AK442" i="377"/>
  <c r="AK60" i="377"/>
  <c r="AK72" i="377"/>
  <c r="AK117" i="377"/>
  <c r="AK284" i="377"/>
  <c r="AK328" i="377"/>
  <c r="AK467" i="377"/>
  <c r="AK432" i="377"/>
  <c r="AK211" i="377"/>
  <c r="AK24" i="377"/>
  <c r="AK456" i="377"/>
  <c r="AK404" i="377"/>
  <c r="AK335" i="377"/>
  <c r="AK29" i="377"/>
  <c r="AK83" i="377"/>
  <c r="AK84" i="377"/>
  <c r="AK135" i="377"/>
  <c r="AK142" i="377"/>
  <c r="AK155" i="377"/>
  <c r="AK243" i="377"/>
  <c r="AK259" i="377"/>
  <c r="AK286" i="377"/>
  <c r="AK295" i="377"/>
  <c r="AK299" i="377"/>
  <c r="AK312" i="377"/>
  <c r="AK338" i="377"/>
  <c r="AK371" i="377"/>
  <c r="AK403" i="377"/>
  <c r="AK422" i="377"/>
  <c r="AK425" i="377"/>
  <c r="AK430" i="377"/>
  <c r="AK479" i="377"/>
  <c r="AK480" i="377"/>
  <c r="AK481" i="377"/>
  <c r="AK502" i="377"/>
  <c r="AM1087" i="376"/>
  <c r="AM1086" i="376"/>
  <c r="AM1080" i="376"/>
  <c r="AM1078" i="376"/>
  <c r="AM1077" i="376"/>
  <c r="AM1073" i="376"/>
  <c r="AM1072" i="376"/>
  <c r="AM1071" i="376"/>
  <c r="AM1069" i="376"/>
  <c r="AM1068" i="376"/>
  <c r="AM1065" i="376"/>
  <c r="AM1063" i="376"/>
  <c r="AM1061" i="376"/>
  <c r="AM1060" i="376"/>
  <c r="AM1053" i="376"/>
  <c r="AM1051" i="376"/>
  <c r="AM1048" i="376"/>
  <c r="AM1047" i="376"/>
  <c r="AM1046" i="376"/>
  <c r="AM1045" i="376"/>
  <c r="AM1044" i="376"/>
  <c r="AM1042" i="376"/>
  <c r="AM1041" i="376"/>
  <c r="AM1040" i="376"/>
  <c r="AM1039" i="376"/>
  <c r="AM1037" i="376"/>
  <c r="AM1034" i="376"/>
  <c r="AM1033" i="376"/>
  <c r="AM1031" i="376"/>
  <c r="AM1030" i="376"/>
  <c r="AM1025" i="376"/>
  <c r="AM1024" i="376"/>
  <c r="AM1022" i="376"/>
  <c r="AM1020" i="376"/>
  <c r="AM1015" i="376"/>
  <c r="AM1014" i="376"/>
  <c r="AM1012" i="376"/>
  <c r="AM1011" i="376"/>
  <c r="AM1007" i="376"/>
  <c r="AM1003" i="376"/>
  <c r="AM1002" i="376"/>
  <c r="AM1000" i="376"/>
  <c r="AM999" i="376"/>
  <c r="AM994" i="376"/>
  <c r="AM993" i="376"/>
  <c r="AM991" i="376"/>
  <c r="AM988" i="376"/>
  <c r="AM987" i="376"/>
  <c r="AM986" i="376"/>
  <c r="AM984" i="376"/>
  <c r="AM983" i="376"/>
  <c r="AM982" i="376"/>
  <c r="AM980" i="376"/>
  <c r="AM979" i="376"/>
  <c r="AM977" i="376"/>
  <c r="AM976" i="376"/>
  <c r="AM975" i="376"/>
  <c r="AM974" i="376"/>
  <c r="AM973" i="376"/>
  <c r="AM969" i="376"/>
  <c r="AM968" i="376"/>
  <c r="AM965" i="376"/>
  <c r="AM964" i="376"/>
  <c r="AM962" i="376"/>
  <c r="AM961" i="376"/>
  <c r="AM959" i="376"/>
  <c r="AM958" i="376"/>
  <c r="AM956" i="376"/>
  <c r="AM955" i="376"/>
  <c r="AM954" i="376"/>
  <c r="AM953" i="376"/>
  <c r="AM951" i="376"/>
  <c r="AM947" i="376"/>
  <c r="AM943" i="376"/>
  <c r="AM942" i="376"/>
  <c r="AM941" i="376"/>
  <c r="AM940" i="376"/>
  <c r="AM937" i="376"/>
  <c r="AM934" i="376"/>
  <c r="AM933" i="376"/>
  <c r="AM932" i="376"/>
  <c r="AM929" i="376"/>
  <c r="AM927" i="376"/>
  <c r="AM923" i="376"/>
  <c r="AM922" i="376"/>
  <c r="AM917" i="376"/>
  <c r="AM909" i="376"/>
  <c r="AM908" i="376"/>
  <c r="AM906" i="376"/>
  <c r="AM904" i="376"/>
  <c r="AM903" i="376"/>
  <c r="AM902" i="376"/>
  <c r="AM901" i="376"/>
  <c r="AM899" i="376"/>
  <c r="AM895" i="376"/>
  <c r="AM894" i="376"/>
  <c r="AM892" i="376"/>
  <c r="AM891" i="376"/>
  <c r="AM890" i="376"/>
  <c r="AM889" i="376"/>
  <c r="AM887" i="376"/>
  <c r="AM885" i="376"/>
  <c r="AM882" i="376"/>
  <c r="AM881" i="376"/>
  <c r="AM880" i="376"/>
  <c r="AM877" i="376"/>
  <c r="AM875" i="376"/>
  <c r="AM872" i="376"/>
  <c r="AM871" i="376"/>
  <c r="AM870" i="376"/>
  <c r="AM868" i="376"/>
  <c r="AM851" i="376"/>
  <c r="AM850" i="376"/>
  <c r="AM848" i="376"/>
  <c r="AM846" i="376"/>
  <c r="AM845" i="376"/>
  <c r="AM842" i="376"/>
  <c r="AM841" i="376"/>
  <c r="AM832" i="376"/>
  <c r="AM830" i="376"/>
  <c r="AM828" i="376"/>
  <c r="AM827" i="376"/>
  <c r="AM825" i="376"/>
  <c r="AM824" i="376"/>
  <c r="AM821" i="376"/>
  <c r="AM820" i="376"/>
  <c r="AM818" i="376"/>
  <c r="AM816" i="376"/>
  <c r="AM815" i="376"/>
  <c r="AM814" i="376"/>
  <c r="AM813" i="376"/>
  <c r="AM800" i="376"/>
  <c r="AM799" i="376"/>
  <c r="AM795" i="376"/>
  <c r="AM792" i="376"/>
  <c r="AM791" i="376"/>
  <c r="AM790" i="376"/>
  <c r="AM789" i="376"/>
  <c r="AM785" i="376"/>
  <c r="AM783" i="376"/>
  <c r="AM782" i="376"/>
  <c r="AM779" i="376"/>
  <c r="AM778" i="376"/>
  <c r="AM775" i="376"/>
  <c r="AM774" i="376"/>
  <c r="AM769" i="376"/>
  <c r="AM768" i="376"/>
  <c r="AM767" i="376"/>
  <c r="AM764" i="376"/>
  <c r="AM762" i="376"/>
  <c r="AM761" i="376"/>
  <c r="AM757" i="376"/>
  <c r="AM754" i="376"/>
  <c r="AM751" i="376"/>
  <c r="AM750" i="376"/>
  <c r="AM748" i="376"/>
  <c r="AM747" i="376"/>
  <c r="AM743" i="376"/>
  <c r="AM736" i="376"/>
  <c r="AM733" i="376"/>
  <c r="AM729" i="376"/>
  <c r="AM728" i="376"/>
  <c r="AM727" i="376"/>
  <c r="AM724" i="376"/>
  <c r="AM723" i="376"/>
  <c r="AM718" i="376"/>
  <c r="AM717" i="376"/>
  <c r="AM713" i="376"/>
  <c r="AM712" i="376"/>
  <c r="AM711" i="376"/>
  <c r="AM710" i="376"/>
  <c r="AM709" i="376"/>
  <c r="AM708" i="376"/>
  <c r="AM707" i="376"/>
  <c r="AM706" i="376"/>
  <c r="AM705" i="376"/>
  <c r="AM704" i="376"/>
  <c r="AM702" i="376"/>
  <c r="AM699" i="376"/>
  <c r="AM697" i="376"/>
  <c r="AM694" i="376"/>
  <c r="AM693" i="376"/>
  <c r="AM689" i="376"/>
  <c r="AM688" i="376"/>
  <c r="AM685" i="376"/>
  <c r="AM684" i="376"/>
  <c r="AM683" i="376"/>
  <c r="AM681" i="376"/>
  <c r="AM679" i="376"/>
  <c r="AM678" i="376"/>
  <c r="AM677" i="376"/>
  <c r="AM676" i="376"/>
  <c r="AM675" i="376"/>
  <c r="AM674" i="376"/>
  <c r="AM672" i="376"/>
  <c r="AM671" i="376"/>
  <c r="AM669" i="376"/>
  <c r="AM668" i="376"/>
  <c r="AM667" i="376"/>
  <c r="AM664" i="376"/>
  <c r="AM663" i="376"/>
  <c r="AM662" i="376"/>
  <c r="AM661" i="376"/>
  <c r="AM658" i="376"/>
  <c r="AM657" i="376"/>
  <c r="AM656" i="376"/>
  <c r="AM655" i="376"/>
  <c r="AM652" i="376"/>
  <c r="AM651" i="376"/>
  <c r="AM648" i="376"/>
  <c r="AM646" i="376"/>
  <c r="AM644" i="376"/>
  <c r="AM639" i="376"/>
  <c r="AM637" i="376"/>
  <c r="AM634" i="376"/>
  <c r="AM633" i="376"/>
  <c r="AM632" i="376"/>
  <c r="AM631" i="376"/>
  <c r="AM630" i="376"/>
  <c r="AM629" i="376"/>
  <c r="AM622" i="376"/>
  <c r="AM620" i="376"/>
  <c r="AM618" i="376"/>
  <c r="AM615" i="376"/>
  <c r="AM614" i="376"/>
  <c r="AM611" i="376"/>
  <c r="AM610" i="376"/>
  <c r="AM609" i="376"/>
  <c r="AM608" i="376"/>
  <c r="AM607" i="376"/>
  <c r="AM606" i="376"/>
  <c r="AM600" i="376"/>
  <c r="AM598" i="376"/>
  <c r="AM596" i="376"/>
  <c r="AM591" i="376"/>
  <c r="AM590" i="376"/>
  <c r="AM588" i="376"/>
  <c r="AM586" i="376"/>
  <c r="AM585" i="376"/>
  <c r="AM584" i="376"/>
  <c r="AM583" i="376"/>
  <c r="AM582" i="376"/>
  <c r="AM581" i="376"/>
  <c r="AM578" i="376"/>
  <c r="AM576" i="376"/>
  <c r="AM572" i="376"/>
  <c r="AM570" i="376"/>
  <c r="AM569" i="376"/>
  <c r="AM567" i="376"/>
  <c r="AM566" i="376"/>
  <c r="AM563" i="376"/>
  <c r="AM562" i="376"/>
  <c r="AM561" i="376"/>
  <c r="AM558" i="376"/>
  <c r="AM557" i="376"/>
  <c r="AM555" i="376"/>
  <c r="AM551" i="376"/>
  <c r="AM548" i="376"/>
  <c r="AM547" i="376"/>
  <c r="AM544" i="376"/>
  <c r="AM543" i="376"/>
  <c r="AM540" i="376"/>
  <c r="AM539" i="376"/>
  <c r="AM538" i="376"/>
  <c r="AM535" i="376"/>
  <c r="AM533" i="376"/>
  <c r="AM532" i="376"/>
  <c r="AM529" i="376"/>
  <c r="AM528" i="376"/>
  <c r="AM526" i="376"/>
  <c r="AM524" i="376"/>
  <c r="AM523" i="376"/>
  <c r="AM522" i="376"/>
  <c r="AM517" i="376"/>
  <c r="AM514" i="376"/>
  <c r="AM513" i="376"/>
  <c r="AM512" i="376"/>
  <c r="AM508" i="376"/>
  <c r="AM505" i="376"/>
  <c r="AM500" i="376"/>
  <c r="AM495" i="376"/>
  <c r="AM488" i="376"/>
  <c r="AM487" i="376"/>
  <c r="AM486" i="376"/>
  <c r="AM485" i="376"/>
  <c r="AM481" i="376"/>
  <c r="AM480" i="376"/>
  <c r="AM477" i="376"/>
  <c r="AM476" i="376"/>
  <c r="AM469" i="376"/>
  <c r="AM465" i="376"/>
  <c r="AM464" i="376"/>
  <c r="AM460" i="376"/>
  <c r="AM457" i="376"/>
  <c r="AM456" i="376"/>
  <c r="AM452" i="376"/>
  <c r="AM450" i="376"/>
  <c r="AM449" i="376"/>
  <c r="AM448" i="376"/>
  <c r="AM445" i="376"/>
  <c r="AM444" i="376"/>
  <c r="AM442" i="376"/>
  <c r="AM440" i="376"/>
  <c r="AM436" i="376"/>
  <c r="AM434" i="376"/>
  <c r="AM429" i="376"/>
  <c r="AM428" i="376"/>
  <c r="AM426" i="376"/>
  <c r="AM425" i="376"/>
  <c r="AM423" i="376"/>
  <c r="AM422" i="376"/>
  <c r="AM418" i="376"/>
  <c r="AM417" i="376"/>
  <c r="AM412" i="376"/>
  <c r="AM406" i="376"/>
  <c r="AM404" i="376"/>
  <c r="AM400" i="376"/>
  <c r="AM398" i="376"/>
  <c r="AM396" i="376"/>
  <c r="AM395" i="376"/>
  <c r="AM394" i="376"/>
  <c r="AM392" i="376"/>
  <c r="AM389" i="376"/>
  <c r="AM381" i="376"/>
  <c r="AM380" i="376"/>
  <c r="AM378" i="376"/>
  <c r="AM377" i="376"/>
  <c r="AM376" i="376"/>
  <c r="AM375" i="376"/>
  <c r="AM372" i="376"/>
  <c r="AM371" i="376"/>
  <c r="AM369" i="376"/>
  <c r="AM362" i="376"/>
  <c r="AM358" i="376"/>
  <c r="AM357" i="376"/>
  <c r="AM349" i="376"/>
  <c r="AM348" i="376"/>
  <c r="AM347" i="376"/>
  <c r="AM346" i="376"/>
  <c r="AM343" i="376"/>
  <c r="AM341" i="376"/>
  <c r="AM336" i="376"/>
  <c r="AM334" i="376"/>
  <c r="AM329" i="376"/>
  <c r="AM326" i="376"/>
  <c r="AM325" i="376"/>
  <c r="AM324" i="376"/>
  <c r="AM319" i="376"/>
  <c r="AM318" i="376"/>
  <c r="AM316" i="376"/>
  <c r="AM314" i="376"/>
  <c r="AM313" i="376"/>
  <c r="AM302" i="376"/>
  <c r="AM297" i="376"/>
  <c r="AM294" i="376"/>
  <c r="AM293" i="376"/>
  <c r="AM292" i="376"/>
  <c r="AM290" i="376"/>
  <c r="AM288" i="376"/>
  <c r="AM286" i="376"/>
  <c r="AM282" i="376"/>
  <c r="AM281" i="376"/>
  <c r="AM277" i="376"/>
  <c r="AM275" i="376"/>
  <c r="AM273" i="376"/>
  <c r="AM269" i="376"/>
  <c r="AM268" i="376"/>
  <c r="AM265" i="376"/>
  <c r="AM264" i="376"/>
  <c r="AM261" i="376"/>
  <c r="AM260" i="376"/>
  <c r="AM259" i="376"/>
  <c r="AM257" i="376"/>
  <c r="AM256" i="376"/>
  <c r="AM255" i="376"/>
  <c r="AM254" i="376"/>
  <c r="AM249" i="376"/>
  <c r="AM245" i="376"/>
  <c r="AM244" i="376"/>
  <c r="AM243" i="376"/>
  <c r="AM240" i="376"/>
  <c r="AM231" i="376"/>
  <c r="AM224" i="376"/>
  <c r="AM223" i="376"/>
  <c r="AM221" i="376"/>
  <c r="AM218" i="376"/>
  <c r="AM217" i="376"/>
  <c r="AM216" i="376"/>
  <c r="AM215" i="376"/>
  <c r="AM214" i="376"/>
  <c r="AM212" i="376"/>
  <c r="AM206" i="376"/>
  <c r="AM205" i="376"/>
  <c r="AM203" i="376"/>
  <c r="AM197" i="376"/>
  <c r="AM195" i="376"/>
  <c r="AM194" i="376"/>
  <c r="AM193" i="376"/>
  <c r="AM192" i="376"/>
  <c r="AM191" i="376"/>
  <c r="AM190" i="376"/>
  <c r="AM189" i="376"/>
  <c r="AM188" i="376"/>
  <c r="AM183" i="376"/>
  <c r="AM181" i="376"/>
  <c r="AM180" i="376"/>
  <c r="AM179" i="376"/>
  <c r="AM178" i="376"/>
  <c r="AM177" i="376"/>
  <c r="AM174" i="376"/>
  <c r="AM172" i="376"/>
  <c r="AM163" i="376"/>
  <c r="AM162" i="376"/>
  <c r="AM152" i="376"/>
  <c r="AM151" i="376"/>
  <c r="AM150" i="376"/>
  <c r="AM148" i="376"/>
  <c r="AM145" i="376"/>
  <c r="AM144" i="376"/>
  <c r="AM143" i="376"/>
  <c r="AM137" i="376"/>
  <c r="AM135" i="376"/>
  <c r="AM134" i="376"/>
  <c r="AM133" i="376"/>
  <c r="AM130" i="376"/>
  <c r="AM129" i="376"/>
  <c r="AM128" i="376"/>
  <c r="AM127" i="376"/>
  <c r="AM126" i="376"/>
  <c r="AM125" i="376"/>
  <c r="AM114" i="376"/>
  <c r="AM111" i="376"/>
  <c r="AM108" i="376"/>
  <c r="AM106" i="376"/>
  <c r="AM105" i="376"/>
  <c r="AM104" i="376"/>
  <c r="AM103" i="376"/>
  <c r="AM102" i="376"/>
  <c r="AM101" i="376"/>
  <c r="AM98" i="376"/>
  <c r="AM97" i="376"/>
  <c r="AM94" i="376"/>
  <c r="AM92" i="376"/>
  <c r="AM90" i="376"/>
  <c r="AM83" i="376"/>
  <c r="AM82" i="376"/>
  <c r="AM81" i="376"/>
  <c r="AM80" i="376"/>
  <c r="AM79" i="376"/>
  <c r="AM78" i="376"/>
  <c r="AM77" i="376"/>
  <c r="AM74" i="376"/>
  <c r="AM71" i="376"/>
  <c r="AM70" i="376"/>
  <c r="AM69" i="376"/>
  <c r="AM68" i="376"/>
  <c r="AM64" i="376"/>
  <c r="AM63" i="376"/>
  <c r="AM62" i="376"/>
  <c r="AM60" i="376"/>
  <c r="AM58" i="376"/>
  <c r="AM56" i="376"/>
  <c r="AM53" i="376"/>
  <c r="AM50" i="376"/>
  <c r="AM49" i="376"/>
  <c r="AM45" i="376"/>
  <c r="AM44" i="376"/>
  <c r="AM43" i="376"/>
  <c r="AM40" i="376"/>
  <c r="AM38" i="376"/>
  <c r="AM37" i="376"/>
  <c r="AM31" i="376"/>
  <c r="AM29" i="376"/>
  <c r="AM25" i="376"/>
  <c r="AM23" i="376"/>
  <c r="AM19" i="376"/>
  <c r="AM17" i="376"/>
  <c r="AM16" i="376"/>
  <c r="AM15" i="376"/>
  <c r="AM8" i="376"/>
  <c r="AM5" i="376"/>
  <c r="AM4" i="376"/>
  <c r="AM3" i="376"/>
  <c r="AK469" i="374"/>
  <c r="AK354" i="374"/>
  <c r="AK217" i="374"/>
  <c r="AK207" i="374"/>
  <c r="AK206" i="374"/>
  <c r="AK203" i="374"/>
  <c r="AK189" i="374"/>
  <c r="AK186" i="374"/>
  <c r="AK182" i="374"/>
  <c r="AK134" i="374"/>
  <c r="AK126" i="374"/>
  <c r="AK116" i="374"/>
  <c r="AK38" i="374"/>
  <c r="AK6" i="374"/>
  <c r="AK5" i="374"/>
  <c r="AK119" i="377"/>
  <c r="AK108" i="377"/>
  <c r="AK173" i="377"/>
  <c r="AK9" i="377"/>
  <c r="AK127" i="377"/>
  <c r="AK8" i="377"/>
  <c r="AK466" i="377"/>
  <c r="AM806" i="376"/>
  <c r="AM741" i="376"/>
  <c r="AM641" i="376"/>
  <c r="AM627" i="376"/>
  <c r="AM601" i="376"/>
  <c r="AM545" i="376"/>
  <c r="AM453" i="376"/>
  <c r="AM432" i="376"/>
  <c r="AM289" i="376"/>
  <c r="AM39" i="376"/>
  <c r="AM33" i="376"/>
  <c r="AK498" i="374"/>
  <c r="AK495" i="374"/>
  <c r="AK492" i="374"/>
  <c r="AK475" i="374"/>
  <c r="AK474" i="374"/>
  <c r="AK465" i="374"/>
  <c r="AK458" i="374"/>
  <c r="AK455" i="374"/>
  <c r="AK446" i="374"/>
  <c r="AK442" i="374"/>
  <c r="AK436" i="374"/>
  <c r="AK432" i="374"/>
  <c r="AK430" i="374"/>
  <c r="AK427" i="374"/>
  <c r="AK425" i="374"/>
  <c r="AK410" i="374"/>
  <c r="AK407" i="374"/>
  <c r="AK402" i="374"/>
  <c r="AK397" i="374"/>
  <c r="AK356" i="374"/>
  <c r="AK338" i="374"/>
  <c r="AK324" i="374"/>
  <c r="AK322" i="374"/>
  <c r="AK294" i="374"/>
  <c r="AK291" i="374"/>
  <c r="AK287" i="374"/>
  <c r="AK285" i="374"/>
  <c r="AK283" i="374"/>
  <c r="AK280" i="374"/>
  <c r="AK276" i="374"/>
  <c r="AK274" i="374"/>
  <c r="AK257" i="374"/>
  <c r="AK248" i="374"/>
  <c r="AK238" i="374"/>
  <c r="AK214" i="374"/>
  <c r="AK210" i="374"/>
  <c r="AK205" i="374"/>
  <c r="AK204" i="374"/>
  <c r="AK196" i="374"/>
  <c r="AK183" i="374"/>
  <c r="AK173" i="374"/>
  <c r="AK172" i="374"/>
  <c r="AK158" i="374"/>
  <c r="AK145" i="374"/>
  <c r="AK138" i="374"/>
  <c r="AK137" i="374"/>
  <c r="AK132" i="374"/>
  <c r="AK131" i="374"/>
  <c r="AK111" i="374"/>
  <c r="AK100" i="374"/>
  <c r="AK90" i="374"/>
  <c r="AK89" i="374"/>
  <c r="AK86" i="374"/>
  <c r="AK85" i="374"/>
  <c r="AK66" i="374"/>
  <c r="AK33" i="374"/>
  <c r="AK29" i="374"/>
  <c r="AK27" i="374"/>
  <c r="AK23" i="374"/>
  <c r="AK22" i="374"/>
  <c r="AK13" i="374"/>
  <c r="AK509" i="374"/>
  <c r="AK500" i="374"/>
  <c r="AK461" i="374"/>
  <c r="AK459" i="374"/>
  <c r="AK457" i="374"/>
  <c r="AK456" i="374"/>
  <c r="AK444" i="374"/>
  <c r="AK441" i="374"/>
  <c r="AK440" i="374"/>
  <c r="AK435" i="374"/>
  <c r="AK420" i="374"/>
  <c r="AK408" i="374"/>
  <c r="AK404" i="374"/>
  <c r="AK391" i="374"/>
  <c r="AK390" i="374"/>
  <c r="AK372" i="374"/>
  <c r="AK369" i="374"/>
  <c r="AK367" i="374"/>
  <c r="AK359" i="374"/>
  <c r="AK346" i="374"/>
  <c r="AK330" i="374"/>
  <c r="AK328" i="374"/>
  <c r="AK326" i="374"/>
  <c r="AK323" i="374"/>
  <c r="AK321" i="374"/>
  <c r="AK311" i="374"/>
  <c r="AK303" i="374"/>
  <c r="AK301" i="374"/>
  <c r="AK300" i="374"/>
  <c r="AK268" i="374"/>
  <c r="AK267" i="374"/>
  <c r="AK250" i="374"/>
  <c r="AK247" i="374"/>
  <c r="AK232" i="374"/>
  <c r="AK220" i="374"/>
  <c r="AK218" i="374"/>
  <c r="AK215" i="374"/>
  <c r="AK195" i="374"/>
  <c r="AK191" i="374"/>
  <c r="AK185" i="374"/>
  <c r="AK170" i="374"/>
  <c r="AK166" i="374"/>
  <c r="AK163" i="374"/>
  <c r="AK153" i="374"/>
  <c r="AK152" i="374"/>
  <c r="AK150" i="374"/>
  <c r="AK142" i="374"/>
  <c r="AK127" i="374"/>
  <c r="AK118" i="374"/>
  <c r="AK110" i="374"/>
  <c r="AK103" i="374"/>
  <c r="AK102" i="374"/>
  <c r="AK94" i="374"/>
  <c r="AK83" i="374"/>
  <c r="AK82" i="374"/>
  <c r="AK67" i="374"/>
  <c r="AK65" i="374"/>
  <c r="AK39" i="374"/>
  <c r="AK24" i="374"/>
  <c r="AK4" i="374"/>
  <c r="AK513" i="374"/>
  <c r="AK499" i="374"/>
  <c r="AK493" i="374"/>
  <c r="AK487" i="374"/>
  <c r="AK484" i="374"/>
  <c r="AK482" i="374"/>
  <c r="AK480" i="374"/>
  <c r="AK472" i="374"/>
  <c r="AK468" i="374"/>
  <c r="AK463" i="374"/>
  <c r="AK454" i="374"/>
  <c r="AK426" i="374"/>
  <c r="AK424" i="374"/>
  <c r="AK419" i="374"/>
  <c r="AK417" i="374"/>
  <c r="AK416" i="374"/>
  <c r="AK412" i="374"/>
  <c r="AK411" i="374"/>
  <c r="AK409" i="374"/>
  <c r="AK406" i="374"/>
  <c r="AK400" i="374"/>
  <c r="AK398" i="374"/>
  <c r="AK394" i="374"/>
  <c r="AK393" i="374"/>
  <c r="AK392" i="374"/>
  <c r="AK386" i="374"/>
  <c r="AK384" i="374"/>
  <c r="AK383" i="374"/>
  <c r="AK376" i="374"/>
  <c r="AK375" i="374"/>
  <c r="AK374" i="374"/>
  <c r="AK368" i="374"/>
  <c r="AK364" i="374"/>
  <c r="AK363" i="374"/>
  <c r="AK360" i="374"/>
  <c r="AK355" i="374"/>
  <c r="AK353" i="374"/>
  <c r="AK352" i="374"/>
  <c r="AK351" i="374"/>
  <c r="AK341" i="374"/>
  <c r="AK339" i="374"/>
  <c r="AK334" i="374"/>
  <c r="AK333" i="374"/>
  <c r="AK332" i="374"/>
  <c r="AK331" i="374"/>
  <c r="AK329" i="374"/>
  <c r="AK327" i="374"/>
  <c r="AK325" i="374"/>
  <c r="AK320" i="374"/>
  <c r="AK319" i="374"/>
  <c r="AK316" i="374"/>
  <c r="AK309" i="374"/>
  <c r="AK308" i="374"/>
  <c r="AK297" i="374"/>
  <c r="AK295" i="374"/>
  <c r="AK286" i="374"/>
  <c r="AK282" i="374"/>
  <c r="AK281" i="374"/>
  <c r="AK275" i="374"/>
  <c r="AK261" i="374"/>
  <c r="AK259" i="374"/>
  <c r="AK256" i="374"/>
  <c r="AK252" i="374"/>
  <c r="AK251" i="374"/>
  <c r="AK239" i="374"/>
  <c r="AK236" i="374"/>
  <c r="AK228" i="374"/>
  <c r="AK226" i="374"/>
  <c r="AK221" i="374"/>
  <c r="AK216" i="374"/>
  <c r="AK208" i="374"/>
  <c r="AK202" i="374"/>
  <c r="AK197" i="374"/>
  <c r="AK175" i="374"/>
  <c r="AK171" i="374"/>
  <c r="AK168" i="374"/>
  <c r="AK167" i="374"/>
  <c r="AK165" i="374"/>
  <c r="AK157" i="374"/>
  <c r="AK151" i="374"/>
  <c r="AK148" i="374"/>
  <c r="AK147" i="374"/>
  <c r="AK144" i="374"/>
  <c r="AK140" i="374"/>
  <c r="AK136" i="374"/>
  <c r="AK133" i="374"/>
  <c r="AK125" i="374"/>
  <c r="AK124" i="374"/>
  <c r="AK123" i="374"/>
  <c r="AK122" i="374"/>
  <c r="AK121" i="374"/>
  <c r="AK120" i="374"/>
  <c r="AK119" i="374"/>
  <c r="AK107" i="374"/>
  <c r="AK106" i="374"/>
  <c r="AK97" i="374"/>
  <c r="AK95" i="374"/>
  <c r="AK91" i="374"/>
  <c r="AK88" i="374"/>
  <c r="AK87" i="374"/>
  <c r="AK71" i="374"/>
  <c r="AK64" i="374"/>
  <c r="AK62" i="374"/>
  <c r="AK61" i="374"/>
  <c r="AK45" i="374"/>
  <c r="AK42" i="374"/>
  <c r="AK41" i="374"/>
  <c r="AK36" i="374"/>
  <c r="AK34" i="374"/>
  <c r="AK18" i="374"/>
  <c r="AK15" i="374"/>
  <c r="AK9" i="374"/>
  <c r="AK7" i="374"/>
  <c r="AK512" i="374"/>
  <c r="AK511" i="374"/>
  <c r="AK510" i="374"/>
  <c r="AK508" i="374"/>
  <c r="AK507" i="374"/>
  <c r="AK506" i="374"/>
  <c r="AK505" i="374"/>
  <c r="AK504" i="374"/>
  <c r="AK503" i="374"/>
  <c r="AK502" i="374"/>
  <c r="AK501" i="374"/>
  <c r="AK497" i="374"/>
  <c r="AK496" i="374"/>
  <c r="AK494" i="374"/>
  <c r="AK491" i="374"/>
  <c r="AK490" i="374"/>
  <c r="AK489" i="374"/>
  <c r="AK488" i="374"/>
  <c r="AK486" i="374"/>
  <c r="AK485" i="374"/>
  <c r="AK483" i="374"/>
  <c r="AK481" i="374"/>
  <c r="AK479" i="374"/>
  <c r="AK478" i="374"/>
  <c r="AK477" i="374"/>
  <c r="AK476" i="374"/>
  <c r="AK473" i="374"/>
  <c r="AK471" i="374"/>
  <c r="AK470" i="374"/>
  <c r="AK467" i="374"/>
  <c r="AK466" i="374"/>
  <c r="AK464" i="374"/>
  <c r="AK462" i="374"/>
  <c r="AK460" i="374"/>
  <c r="AK453" i="374"/>
  <c r="AK452" i="374"/>
  <c r="AK451" i="374"/>
  <c r="AK450" i="374"/>
  <c r="AK449" i="374"/>
  <c r="AK448" i="374"/>
  <c r="AK447" i="374"/>
  <c r="AK445" i="374"/>
  <c r="AK443" i="374"/>
  <c r="AK439" i="374"/>
  <c r="AK438" i="374"/>
  <c r="AK437" i="374"/>
  <c r="AK434" i="374"/>
  <c r="AK433" i="374"/>
  <c r="AK431" i="374"/>
  <c r="AK429" i="374"/>
  <c r="AK428" i="374"/>
  <c r="AK423" i="374"/>
  <c r="AK422" i="374"/>
  <c r="AK421" i="374"/>
  <c r="AK418" i="374"/>
  <c r="AK415" i="374"/>
  <c r="AK414" i="374"/>
  <c r="AK413" i="374"/>
  <c r="AK405" i="374"/>
  <c r="AK403" i="374"/>
  <c r="AK401" i="374"/>
  <c r="AK399" i="374"/>
  <c r="AK396" i="374"/>
  <c r="AK395" i="374"/>
  <c r="AK389" i="374"/>
  <c r="AK388" i="374"/>
  <c r="AK387" i="374"/>
  <c r="AK385" i="374"/>
  <c r="AK382" i="374"/>
  <c r="AK381" i="374"/>
  <c r="AK380" i="374"/>
  <c r="AK379" i="374"/>
  <c r="AK378" i="374"/>
  <c r="AK377" i="374"/>
  <c r="AK373" i="374"/>
  <c r="AK371" i="374"/>
  <c r="AK370" i="374"/>
  <c r="AK366" i="374"/>
  <c r="AK365" i="374"/>
  <c r="AK362" i="374"/>
  <c r="AK361" i="374"/>
  <c r="AK358" i="374"/>
  <c r="AK357" i="374"/>
  <c r="AK350" i="374"/>
  <c r="AK349" i="374"/>
  <c r="AK348" i="374"/>
  <c r="AK347" i="374"/>
  <c r="AK345" i="374"/>
  <c r="AK344" i="374"/>
  <c r="AK343" i="374"/>
  <c r="AK342" i="374"/>
  <c r="AK340" i="374"/>
  <c r="AK337" i="374"/>
  <c r="AK336" i="374"/>
  <c r="AK335" i="374"/>
  <c r="AK318" i="374"/>
  <c r="AK317" i="374"/>
  <c r="AK315" i="374"/>
  <c r="AK314" i="374"/>
  <c r="AK313" i="374"/>
  <c r="AK312" i="374"/>
  <c r="AK310" i="374"/>
  <c r="AK307" i="374"/>
  <c r="AK306" i="374"/>
  <c r="AK305" i="374"/>
  <c r="AK304" i="374"/>
  <c r="AK302" i="374"/>
  <c r="AK299" i="374"/>
  <c r="AK298" i="374"/>
  <c r="AK296" i="374"/>
  <c r="AK293" i="374"/>
  <c r="AK292" i="374"/>
  <c r="AK290" i="374"/>
  <c r="AK289" i="374"/>
  <c r="AK288" i="374"/>
  <c r="AK284" i="374"/>
  <c r="AK279" i="374"/>
  <c r="AK278" i="374"/>
  <c r="AK277" i="374"/>
  <c r="AK273" i="374"/>
  <c r="AK272" i="374"/>
  <c r="AK271" i="374"/>
  <c r="AK270" i="374"/>
  <c r="AK269" i="374"/>
  <c r="AK266" i="374"/>
  <c r="AK265" i="374"/>
  <c r="AK264" i="374"/>
  <c r="AK263" i="374"/>
  <c r="AK262" i="374"/>
  <c r="AK260" i="374"/>
  <c r="AK258" i="374"/>
  <c r="AK255" i="374"/>
  <c r="AK254" i="374"/>
  <c r="AK253" i="374"/>
  <c r="AK249" i="374"/>
  <c r="AK246" i="374"/>
  <c r="AK245" i="374"/>
  <c r="AK244" i="374"/>
  <c r="AK243" i="374"/>
  <c r="AK242" i="374"/>
  <c r="AK241" i="374"/>
  <c r="AK240" i="374"/>
  <c r="AK237" i="374"/>
  <c r="AK235" i="374"/>
  <c r="AK234" i="374"/>
  <c r="AK233" i="374"/>
  <c r="AK231" i="374"/>
  <c r="AK230" i="374"/>
  <c r="AK229" i="374"/>
  <c r="AK227" i="374"/>
  <c r="AK225" i="374"/>
  <c r="AK224" i="374"/>
  <c r="AK223" i="374"/>
  <c r="AK222" i="374"/>
  <c r="AK219" i="374"/>
  <c r="AK213" i="374"/>
  <c r="AK212" i="374"/>
  <c r="AK211" i="374"/>
  <c r="AK209" i="374"/>
  <c r="AK201" i="374"/>
  <c r="AK200" i="374"/>
  <c r="AK199" i="374"/>
  <c r="AK198" i="374"/>
  <c r="AK194" i="374"/>
  <c r="AK193" i="374"/>
  <c r="AK192" i="374"/>
  <c r="AK190" i="374"/>
  <c r="AK188" i="374"/>
  <c r="AK187" i="374"/>
  <c r="AK184" i="374"/>
  <c r="AK181" i="374"/>
  <c r="AK180" i="374"/>
  <c r="AK179" i="374"/>
  <c r="AK178" i="374"/>
  <c r="AK177" i="374"/>
  <c r="AK176" i="374"/>
  <c r="AK174" i="374"/>
  <c r="AK169" i="374"/>
  <c r="AK164" i="374"/>
  <c r="AK162" i="374"/>
  <c r="AK161" i="374"/>
  <c r="AK160" i="374"/>
  <c r="AK159" i="374"/>
  <c r="AK156" i="374"/>
  <c r="AK155" i="374"/>
  <c r="AK154" i="374"/>
  <c r="AK149" i="374"/>
  <c r="AK146" i="374"/>
  <c r="AK143" i="374"/>
  <c r="AK141" i="374"/>
  <c r="AK135" i="374"/>
  <c r="AK130" i="374"/>
  <c r="AK129" i="374"/>
  <c r="AK128" i="374"/>
  <c r="AK117" i="374"/>
  <c r="AK115" i="374"/>
  <c r="AK114" i="374"/>
  <c r="AK113" i="374"/>
  <c r="AK112" i="374"/>
  <c r="AK109" i="374"/>
  <c r="AK108" i="374"/>
  <c r="AK105" i="374"/>
  <c r="AK104" i="374"/>
  <c r="AK101" i="374"/>
  <c r="AK99" i="374"/>
  <c r="AK98" i="374"/>
  <c r="AK96" i="374"/>
  <c r="AK93" i="374"/>
  <c r="AK92" i="374"/>
  <c r="AK84" i="374"/>
  <c r="AK81" i="374"/>
  <c r="AK80" i="374"/>
  <c r="AK79" i="374"/>
  <c r="AK78" i="374"/>
  <c r="AK77" i="374"/>
  <c r="AK76" i="374"/>
  <c r="AK75" i="374"/>
  <c r="AK74" i="374"/>
  <c r="AK73" i="374"/>
  <c r="AK72" i="374"/>
  <c r="AK70" i="374"/>
  <c r="AK69" i="374"/>
  <c r="AK68" i="374"/>
  <c r="AK63" i="374"/>
  <c r="AK60" i="374"/>
  <c r="AK58" i="374"/>
  <c r="AK57" i="374"/>
  <c r="AK56" i="374"/>
  <c r="AK55" i="374"/>
  <c r="AK54" i="374"/>
  <c r="AK53" i="374"/>
  <c r="AK52" i="374"/>
  <c r="AK51" i="374"/>
  <c r="AK50" i="374"/>
  <c r="AK49" i="374"/>
  <c r="AK48" i="374"/>
  <c r="AK47" i="374"/>
  <c r="AK46" i="374"/>
  <c r="AK44" i="374"/>
  <c r="AK43" i="374"/>
  <c r="AK40" i="374"/>
  <c r="AK37" i="374"/>
  <c r="AK32" i="374"/>
  <c r="AK31" i="374"/>
  <c r="AK30" i="374"/>
  <c r="AK28" i="374"/>
  <c r="AK26" i="374"/>
  <c r="AK25" i="374"/>
  <c r="AK21" i="374"/>
  <c r="AK20" i="374"/>
  <c r="AK17" i="374"/>
  <c r="AK16" i="374"/>
  <c r="AK14" i="374"/>
  <c r="AK11" i="374"/>
  <c r="AK10" i="374"/>
  <c r="AK8" i="374"/>
  <c r="AO3" i="387"/>
  <c r="AO2" i="387"/>
  <c r="AN2" i="388"/>
  <c r="B12" i="3"/>
  <c r="AN4" i="388" l="1"/>
  <c r="C14" i="3" s="1"/>
  <c r="AO4" i="387"/>
  <c r="C13" i="3" s="1"/>
  <c r="AH3" i="385"/>
  <c r="C12" i="3" s="1"/>
  <c r="AJ2" i="374" l="1"/>
  <c r="AI2" i="374"/>
  <c r="AK2" i="374" l="1"/>
  <c r="AK514" i="374" s="1"/>
  <c r="C5" i="3" l="1"/>
  <c r="B11" i="3" l="1"/>
  <c r="B2" i="378" l="1"/>
  <c r="C2" i="378"/>
  <c r="B2" i="380"/>
  <c r="C2" i="380"/>
  <c r="C2" i="374" l="1"/>
  <c r="B2" i="374"/>
  <c r="AE2" i="368"/>
  <c r="AD2" i="368"/>
  <c r="C2" i="368"/>
  <c r="B2" i="368"/>
  <c r="AN2" i="380"/>
  <c r="AM2" i="380"/>
  <c r="AD2" i="378"/>
  <c r="AF2" i="378" s="1"/>
  <c r="AJ2" i="377"/>
  <c r="AI2" i="377"/>
  <c r="B2" i="377"/>
  <c r="C2" i="377"/>
  <c r="AL2" i="376"/>
  <c r="AK2" i="376"/>
  <c r="B2" i="376"/>
  <c r="C2" i="376"/>
  <c r="AF973" i="378" l="1"/>
  <c r="C8" i="3" s="1"/>
  <c r="AF2" i="368"/>
  <c r="AO2" i="380"/>
  <c r="AO310" i="380" s="1"/>
  <c r="AK2" i="377"/>
  <c r="AK506" i="377" s="1"/>
  <c r="AM2" i="376"/>
  <c r="AM1089" i="376" s="1"/>
  <c r="AF134" i="368" l="1"/>
  <c r="C11" i="3" s="1"/>
  <c r="C7" i="3"/>
  <c r="C6" i="3"/>
  <c r="B5" i="3"/>
  <c r="B6" i="3"/>
  <c r="B7" i="3"/>
  <c r="B8" i="3"/>
  <c r="B10" i="3"/>
  <c r="C10" i="3" l="1"/>
  <c r="C15" i="3" l="1"/>
  <c r="C16" i="3" l="1"/>
  <c r="C17"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Lini Hernandez</author>
  </authors>
  <commentList>
    <comment ref="AB1" authorId="0" shapeId="0" xr:uid="{C120AD01-0AA3-4BCC-905D-08A7C813901B}">
      <text>
        <r>
          <rPr>
            <b/>
            <sz val="9"/>
            <color indexed="81"/>
            <rFont val="Tahoma"/>
            <family val="2"/>
          </rPr>
          <t>Lini Hernandez:</t>
        </r>
        <r>
          <rPr>
            <sz val="9"/>
            <color indexed="81"/>
            <rFont val="Tahoma"/>
            <family val="2"/>
          </rPr>
          <t xml:space="preserve">
Si son varios separar por Guión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Lini Hernández</author>
  </authors>
  <commentList>
    <comment ref="AF865" authorId="0" shapeId="0" xr:uid="{1CC23532-F831-43F4-8653-F9EF705875E5}">
      <text>
        <r>
          <rPr>
            <b/>
            <sz val="9"/>
            <color indexed="81"/>
            <rFont val="Tahoma"/>
            <family val="2"/>
          </rPr>
          <t>Lini Hernández:</t>
        </r>
        <r>
          <rPr>
            <sz val="9"/>
            <color indexed="81"/>
            <rFont val="Tahoma"/>
            <family val="2"/>
          </rPr>
          <t xml:space="preserve">
Envió realizado para la fuerza comercial de Redeban en San Andres, 4 cajas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Lini Hernandez</author>
  </authors>
  <commentList>
    <comment ref="AB1" authorId="0" shapeId="0" xr:uid="{5D788CCA-AFC5-4371-AD97-A6B5C520165E}">
      <text>
        <r>
          <rPr>
            <b/>
            <sz val="9"/>
            <color indexed="81"/>
            <rFont val="Tahoma"/>
            <family val="2"/>
          </rPr>
          <t>Lini Hernandez:</t>
        </r>
        <r>
          <rPr>
            <sz val="9"/>
            <color indexed="81"/>
            <rFont val="Tahoma"/>
            <family val="2"/>
          </rPr>
          <t xml:space="preserve">
Si son varios separar por Guión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Lini Hernandez</author>
  </authors>
  <commentList>
    <comment ref="AC1" authorId="0" shapeId="0" xr:uid="{CE8DA7A9-849A-4CDD-BFA0-11106213C54A}">
      <text>
        <r>
          <rPr>
            <b/>
            <sz val="9"/>
            <color indexed="81"/>
            <rFont val="Tahoma"/>
            <family val="2"/>
          </rPr>
          <t>Lini Hernandez:</t>
        </r>
        <r>
          <rPr>
            <sz val="9"/>
            <color indexed="81"/>
            <rFont val="Tahoma"/>
            <family val="2"/>
          </rPr>
          <t xml:space="preserve">
Si son varios separar por Guión (-)</t>
        </r>
      </text>
    </comment>
  </commentList>
</comments>
</file>

<file path=xl/sharedStrings.xml><?xml version="1.0" encoding="utf-8"?>
<sst xmlns="http://schemas.openxmlformats.org/spreadsheetml/2006/main" count="82785" uniqueCount="18450">
  <si>
    <t>FACTURACIÓN ACTIVIDADES REDEBAN CB BANCOLOMBIA Y AVAL</t>
  </si>
  <si>
    <t>1 AL 30 DE JUNIO 2025</t>
  </si>
  <si>
    <t>CONCEPTOS</t>
  </si>
  <si>
    <t>CANTIDAD</t>
  </si>
  <si>
    <t>TOTAL</t>
  </si>
  <si>
    <t>Aperturas Bancolombia</t>
  </si>
  <si>
    <t>Incidentes Bancolombia</t>
  </si>
  <si>
    <t>Gestión de Campo Bancolombia</t>
  </si>
  <si>
    <t>Soporte Papelería Bancolombia</t>
  </si>
  <si>
    <t>Aperturas Aval</t>
  </si>
  <si>
    <t>Incidentes Aval</t>
  </si>
  <si>
    <t>Gestión de Campo Aval</t>
  </si>
  <si>
    <t>Aperturas BBVA</t>
  </si>
  <si>
    <t>Gestión de Campo BBVA</t>
  </si>
  <si>
    <t>Incidentes BBVA</t>
  </si>
  <si>
    <t xml:space="preserve">SUBTOTAL </t>
  </si>
  <si>
    <t>Iva</t>
  </si>
  <si>
    <t>Tipificación</t>
  </si>
  <si>
    <t>Implementaciones</t>
  </si>
  <si>
    <t>Incidentes – Ordenes de Cambio</t>
  </si>
  <si>
    <t>Fallida</t>
  </si>
  <si>
    <t>Actividad sin cambio de datafono</t>
  </si>
  <si>
    <t>Actividad + adicional cambio de datafono</t>
  </si>
  <si>
    <t>Visita Fallida</t>
  </si>
  <si>
    <t>Incremento 2025</t>
  </si>
  <si>
    <t>TIPO I</t>
  </si>
  <si>
    <t>Instalación Pinpad + HUB</t>
  </si>
  <si>
    <t>Segunda actividad en mismo comercio, misma visita</t>
  </si>
  <si>
    <t>TIPO II</t>
  </si>
  <si>
    <t>Tipo I</t>
  </si>
  <si>
    <t>TIPO III</t>
  </si>
  <si>
    <t>Tipo II</t>
  </si>
  <si>
    <t>TIPO IV</t>
  </si>
  <si>
    <t>Tipo III</t>
  </si>
  <si>
    <t>Destino Aéreo</t>
  </si>
  <si>
    <t>a partir del 5to servicio</t>
  </si>
  <si>
    <t>Tipo IV</t>
  </si>
  <si>
    <t>* Tipo IV Especial Donde se requiera desplazamiento aéreo o fluvial será facturado el valor de  la actividad y adicional el valor de $988.463 por cada 5 actividades de esta tipología</t>
  </si>
  <si>
    <t>Tarifas para día adicional de actividades:</t>
  </si>
  <si>
    <t>Día adicional- menos de dos horas</t>
  </si>
  <si>
    <t>Medio día adicional</t>
  </si>
  <si>
    <t>Día adicional- más de 4 horas</t>
  </si>
  <si>
    <t>Actividad</t>
  </si>
  <si>
    <t>Unidad</t>
  </si>
  <si>
    <t>Valor Unitario</t>
  </si>
  <si>
    <t>Gestión telefónica y cierre de incidente de bloqueo</t>
  </si>
  <si>
    <t>Servicio de cierre de incidente de bloqueo</t>
  </si>
  <si>
    <t>Servicio</t>
  </si>
  <si>
    <t>Tarifa actividad</t>
  </si>
  <si>
    <t>VALOR DE LA TERMINAL ADICIONAL</t>
  </si>
  <si>
    <t>VALOR DE INSTALACIÓN DE BASE EN "Y"</t>
  </si>
  <si>
    <t>Papelería – Tarifa única</t>
  </si>
  <si>
    <t>Papelería Tipo II - Visita técnica</t>
  </si>
  <si>
    <t>Solución telefónica</t>
  </si>
  <si>
    <t>Traifas 2024</t>
  </si>
  <si>
    <t>* Tipo IV Especial Donde se requiera desplazamiento aéreo o fluvial será facturado el valor de  la actividad y adicional el valor de $939,604 por cada 5 actividades de esta tipología</t>
  </si>
  <si>
    <t>CIUDAD</t>
  </si>
  <si>
    <t>CENTRO_COSTO</t>
  </si>
  <si>
    <t>DESCRIPCION</t>
  </si>
  <si>
    <t>COORDINADOR</t>
  </si>
  <si>
    <t>APARTADO</t>
  </si>
  <si>
    <t>0004-0005</t>
  </si>
  <si>
    <t>Redeban Noroccidente (Medellín)</t>
  </si>
  <si>
    <t>JUAN SEBASTIÁN RÍOS CASTRILLÓN</t>
  </si>
  <si>
    <t>BARRANQUILLA</t>
  </si>
  <si>
    <t>0004-0001</t>
  </si>
  <si>
    <t>Redeban Costa (Barranqullla)</t>
  </si>
  <si>
    <t>JOSE MAURICIO HERNANDEZ ROJAS</t>
  </si>
  <si>
    <t>BOGOTA</t>
  </si>
  <si>
    <t>0004-0004</t>
  </si>
  <si>
    <t>Redeban Centro ( Bogotá)</t>
  </si>
  <si>
    <t>WILLIAM ASDRUBAL ROZO ROZO</t>
  </si>
  <si>
    <t>BUCARAMANGA</t>
  </si>
  <si>
    <t>0004-0008</t>
  </si>
  <si>
    <t>Redeban Santander</t>
  </si>
  <si>
    <t>MIGUEL JULIÁN HERNÁNDEZ GUARÍN</t>
  </si>
  <si>
    <t>CALI</t>
  </si>
  <si>
    <t>0004-0003</t>
  </si>
  <si>
    <t>Redeban Suroccidente (Cali)</t>
  </si>
  <si>
    <t>DIEGO FERNANDO HENAO CARDONA</t>
  </si>
  <si>
    <t>CARTAGENA</t>
  </si>
  <si>
    <t>CUCUTA</t>
  </si>
  <si>
    <t>FLORENCIA</t>
  </si>
  <si>
    <t>0004-0007</t>
  </si>
  <si>
    <t>Redeban Oriente (Otros)</t>
  </si>
  <si>
    <t>KEVIN ALEXIS CORZO BUSTOS</t>
  </si>
  <si>
    <t>IBAGUE</t>
  </si>
  <si>
    <t>MANIZALES</t>
  </si>
  <si>
    <t>0004-0002</t>
  </si>
  <si>
    <t>Redeban Eje Cafetero (Pereira)</t>
  </si>
  <si>
    <t>MEDELLIN</t>
  </si>
  <si>
    <t>MONTERIA</t>
  </si>
  <si>
    <t>NEIVA</t>
  </si>
  <si>
    <t>PASTO</t>
  </si>
  <si>
    <t>PEREIRA</t>
  </si>
  <si>
    <t>POPAYAN</t>
  </si>
  <si>
    <t>SANTA MARTA</t>
  </si>
  <si>
    <t>SINCELEJO</t>
  </si>
  <si>
    <t>TUNJA</t>
  </si>
  <si>
    <t>VALLEDUPAR</t>
  </si>
  <si>
    <t>VILLAVICENCIO</t>
  </si>
  <si>
    <t>YOPAL</t>
  </si>
  <si>
    <t>APERTURAS BANCOLOMBIA</t>
  </si>
  <si>
    <t>NOMBRE DE CC</t>
  </si>
  <si>
    <t>Suma de VALOR CC</t>
  </si>
  <si>
    <t>Suma de VALOR CC2</t>
  </si>
  <si>
    <t>CENTRO DE COSTOS</t>
  </si>
  <si>
    <t>Suma de VALOR FACTURABLE A LA RED</t>
  </si>
  <si>
    <t>VALOR CC</t>
  </si>
  <si>
    <t>Total general</t>
  </si>
  <si>
    <t>INCIDENTES BANCOLOMBIA</t>
  </si>
  <si>
    <t>ORDENES DE CAMBIO BANCOLOMBIA</t>
  </si>
  <si>
    <t>PAPELERIA BANCOLOMBIA</t>
  </si>
  <si>
    <t>APERTURAS BBVA</t>
  </si>
  <si>
    <t>OC  BBVA</t>
  </si>
  <si>
    <t>APERTURAS AVAL</t>
  </si>
  <si>
    <t>INCIDENTES AVAL</t>
  </si>
  <si>
    <t>OC AVAL</t>
  </si>
  <si>
    <t>CIUDAD BASE</t>
  </si>
  <si>
    <t>CÓDIGO DANE</t>
  </si>
  <si>
    <t>TA</t>
  </si>
  <si>
    <t>FO</t>
  </si>
  <si>
    <t>FECHA LISTA</t>
  </si>
  <si>
    <t>FECHA LIMITE</t>
  </si>
  <si>
    <t>FECHA SOLICITUD DE LA ACTIVIDAD</t>
  </si>
  <si>
    <t>FECHA INICIO DE LA ACTIVIDAD</t>
  </si>
  <si>
    <t>FECHA ULTIMA ACTUALIZACION</t>
  </si>
  <si>
    <t>DEPARTAMENTO</t>
  </si>
  <si>
    <t>NOMBRE PUNTO</t>
  </si>
  <si>
    <t>CÓDIGO PUNTO</t>
  </si>
  <si>
    <t>TIPO DE SOLICITUD</t>
  </si>
  <si>
    <t>ACTIVIDAD</t>
  </si>
  <si>
    <t>RED ASOCIADA AL PUNTO</t>
  </si>
  <si>
    <t>FORMATO</t>
  </si>
  <si>
    <t>CADENA</t>
  </si>
  <si>
    <t>ESTADO RESULTADO DE ACTIVIDAD</t>
  </si>
  <si>
    <t>OBSERVACIONES RESULTADO DE ACTIVIDAD</t>
  </si>
  <si>
    <t>TÉCNICO</t>
  </si>
  <si>
    <t>TERMINALES</t>
  </si>
  <si>
    <t>PLACA DATAFONOS INSTALADOS</t>
  </si>
  <si>
    <t>PLACA DATAFONOS RETIRADOS</t>
  </si>
  <si>
    <t>PLACA LECTOR INSTALADO</t>
  </si>
  <si>
    <t xml:space="preserve"> PLACA LECTOR RETIRADO</t>
  </si>
  <si>
    <t>CANTIDAD ROLLOS ENTREGADOS</t>
  </si>
  <si>
    <t>TIPO DE ATENCION</t>
  </si>
  <si>
    <t>TIPO DE TRAYECTO</t>
  </si>
  <si>
    <t>FORMA DE ATENCIÓN</t>
  </si>
  <si>
    <t>DIAS ACTIVIDAD FACTURABLES A LA RED</t>
  </si>
  <si>
    <t>DIAS ACOMPAÑAMIENTO FACTURABLES A RED</t>
  </si>
  <si>
    <t>VALOR DIAS ACTIVIDAD FACTURABLES A LA RED</t>
  </si>
  <si>
    <t>VALOR DIAS ACOMPAÑAMIENTO FACTURABLES A RED MENOS DE 2 HORAS</t>
  </si>
  <si>
    <t>VALOR FACTURABLE A LA RED</t>
  </si>
  <si>
    <t>CU CB</t>
  </si>
  <si>
    <t>COBRO ENTIDAD</t>
  </si>
  <si>
    <t>ESTADO</t>
  </si>
  <si>
    <t>TIPO</t>
  </si>
  <si>
    <t>VAL TIPO</t>
  </si>
  <si>
    <t>VAL COSTO</t>
  </si>
  <si>
    <t>OBSERVACIONES</t>
  </si>
  <si>
    <t>OBSERVACIONES LINEA</t>
  </si>
  <si>
    <t>TA-25-545965</t>
  </si>
  <si>
    <t>FO-25-823658</t>
  </si>
  <si>
    <t>NARIÑO</t>
  </si>
  <si>
    <t>OLAYA HERRERA</t>
  </si>
  <si>
    <t>BARRIO SAN MARTIN 2 CORREGIMIENTO DE BOAS DE SATINGA OLAYA HERRERA</t>
  </si>
  <si>
    <t>CB CRECIMIENTO - NUEVO</t>
  </si>
  <si>
    <t>APERTURA</t>
  </si>
  <si>
    <t>REDEBAN</t>
  </si>
  <si>
    <t>UNO A UNO</t>
  </si>
  <si>
    <t>EJECUTADO</t>
  </si>
  <si>
    <t>19-05-2025  SE REALIZA LLAMADA AL CLIENTE, SE HABLA CON LA SRA ALEIDA RIASCOS PERLAZA, SE VALIDA DIRECCIÓN OK, CANAL OK, DISPONIBILIDAD TOTAL, LLAMAR EL DÍA LA INSTALACIÓN PARA CONFIRMAR VISITA, AVISO EXTERIOR ALTURA APROX NO TIENE CONOCIMIENTO DE MEDIDAS; TOMACORRIENTE CERCANO: SI; TIENE CABINA DE SEGURIDAD:NO // CONTACTO REALIZADO POR WHATSAPP 28-05 SE REPROGRAMA VISITA PARA LA PRÓXIMA SEMANA SEBIDO A QUE NO SE LOGRO CONSEGUIR TRANSPORTE INTERMUNICIPAL DE CALI A BUENAVENTURA POR CIERRE DE LA VIA 05-06 SE REALIZA INSTALACIÓN DE CORRESPONSAL, SE INSTALAN EQUIPOS CON PRUEBAS EXITOSAS, SE CAPACITA Y SE EVALÚA AL CLIENTE, SE INSTALA PUBLICIDAD COMPLETA, CB QUEDA OPERATIVO. USUARIO SOMOS BANCOLOMBIA ACTIVO</t>
  </si>
  <si>
    <t>PAREDES CASTILLO DIEGO</t>
  </si>
  <si>
    <t>A4WZZ840</t>
  </si>
  <si>
    <t>N/A</t>
  </si>
  <si>
    <t>40 ROLLOS</t>
  </si>
  <si>
    <t>TIPO IV ESPECIAL</t>
  </si>
  <si>
    <t>FLUVIAL</t>
  </si>
  <si>
    <t>VISITA_TÉCNICA</t>
  </si>
  <si>
    <t>TA-25-545971</t>
  </si>
  <si>
    <t>FO-25-856966</t>
  </si>
  <si>
    <t>SANTANDER</t>
  </si>
  <si>
    <t>FLORIDABLANCA</t>
  </si>
  <si>
    <t>BARRIO CASCO ANTIGUO FLORIDABLANCA FLORIDABLANCA</t>
  </si>
  <si>
    <t>CAMBIO DE RAZON SOCIAL</t>
  </si>
  <si>
    <t>23-05 SE REALIZA LLAMADA AL CLIENTE, SE HABLA CON LA SRA CARLOS ANDRES MORALES OTERO SE VALIDA DIRECCIÓN OK, CANAL OK, DISPONIBILIDAD TOTAL, LLAMAR EL DÍA LA INSTALACIÓN PARA CONFIRMAR VISITA - CAMBIO DE RAZON SOCIAL - USUARIO SOLICITA FECHA PARA EL MIERCOLES  28-05 SE ESTABLECE COMUNICACIÓN CON EL SEÑOR CARLOS AL NÚMERO 3183832689 QUIEN SOLICITA QUE SE REPROGRAME ACTIVIDAD PARA EL DIA 2 DE JUNIO DEL AÑO EN CURSO DEBIDO A QUE SE ENCUENTRA REALIZAN UNOS EXÁMENES Y NO NOS PUEDE ATENDER 31-05 SE ESTABLECE COMUNICACIÓN CON EL SEÑOR CARLOS AL NÚMERO 3183832689 QUIEN SOLICITA QUE SE REPROGRAME ACTIVIDAD PARA EL DIA 3 DE JUNIO DEL AÑO EN CURSO DEBIDO A QUE SE ENCUENTRA REALIZAN UNOS EXÁMENES Y NO NOS PUEDE ATENDER 3/6/2025 SE REALIZA INSTALACIÓN DE CORRESPONSAL, SE INSTALAN EQUIPOS CON PRUEBAS EXITOSAS, SE CAPACITA Y SE EVALÚA AL CLIENTE, SE INSTALA PUBLICIDAD COMPLETA, CB QUEDA OPERATIVO. USUARIO SOMOS BANCOLOMBIA ACTIVO</t>
  </si>
  <si>
    <t>BARRERA ORTEGA MARLON STWAR</t>
  </si>
  <si>
    <t>10XZZ925-SXXZZ344</t>
  </si>
  <si>
    <t>989054-1016076</t>
  </si>
  <si>
    <t>1103341-893140</t>
  </si>
  <si>
    <t>TERRESTRE</t>
  </si>
  <si>
    <t>TA-25-554280</t>
  </si>
  <si>
    <t>FO-25-842171</t>
  </si>
  <si>
    <t>META</t>
  </si>
  <si>
    <t>CABUYARO</t>
  </si>
  <si>
    <t>BARRIO CENTRO CABUYARO 5</t>
  </si>
  <si>
    <t>23-05 SE REALIZA LLAMADA AL CLIENTE, SE HABLA CON LA SR JULIETTE DANIELA QUIJANO ORTIZ SE VALIDA DIRECCIÓN OK, CANAL OK, DISPONIBILIDAD TOTAL, LLAMAR EL DÍA LA INSTALACIÓN PARA CONFIRMAR VISITA, AVISO EXTERIOR ALTURA APROX 2.50 METROS; TOMACORRIENTE CERCANO: SI; TIENE CABINA DE SEGURIDAD: NO 27-05 DE REALIZA CONTACTO TELEFÓNICO 3208738350 CON LA SEÑORA JULIETTE QUIEN MANIFIESTA EL DÍA DE HOY 27 MAYO NO NOS PUEDE ATENDER. SOLICITA VISITA PARA EL DÍA MARTES 3 DE JUNIO 03-06 SE PROGR 4/6/2025 SE REALIZA INSTALACIÓN DE CORRESPONSAL, SE INSTALAN EQUIPOS CON PRUEBAS EXITOSAS, SE CAPACITA Y SE EVALÚA AL CLIENTE, SE INSTALA PUBLICIDAD COMPLETA, CB QUEDA OPERATIVO. USUARIO SOMOS BANCOLOMBIA ACTIVO</t>
  </si>
  <si>
    <t>CASTRILLON URREA LONDIER LEANDRO</t>
  </si>
  <si>
    <t>10XZZ894</t>
  </si>
  <si>
    <t>TA-25-554298</t>
  </si>
  <si>
    <t>FO-25-842246</t>
  </si>
  <si>
    <t>CAUCA</t>
  </si>
  <si>
    <t>LA VEGA</t>
  </si>
  <si>
    <t>BARRIO SANTA MARIA LA VEGA</t>
  </si>
  <si>
    <t>28-05-2025 SE REALIZA LLAMADA AL CLIENTE, SE HABLA CON EL SR LEINER ALEJANDRO GARCIA MAMIAN SE VALIDA DIRECCIÓN OK, CANAL OK, DISPONIBILIDAD TOTAL, LLAMAR EL DÍA LA INSTALACIÓN PARA CONFIRMAR VISITA, AVISO EXTERIOR ALTURA APROX 1,60 METROS; TOMACORRIENTE CERCANO: SI; TIENE CABINA DE SEGURIDAD: NO // CONTACTO REALIZADO POR LA APP 30-05 SE REALIZA LLAMADA CELULAR AL SEÑOR LEINER Y SE LE INFORMA QUE POR TEMAS DE EL PARO ARMADO NO SE CUENTA CON TRANSPORTE A LA ZONA SE REPROGRAMA VISITA CON EL CB PARA EL DÍA MARTES 3/6/2025 SE REALIZA INSTALACIÓN DE CORRESPONSAL, SE INSTALAN EQUIPOS CON PRUEBAS EXITOSAS, SE CAPACITA Y SE EVALÚA AL CLIENTE, SE INSTALA PUBLICIDAD COMPLETA, CB QUEDA OPERATIVO. USUARIO SOMOS BANCOLOMBIA ACTIVO</t>
  </si>
  <si>
    <t>GIMBUEL LASSO LUIS GERMAN</t>
  </si>
  <si>
    <t>LMUZZ995</t>
  </si>
  <si>
    <t>TA-25-554336</t>
  </si>
  <si>
    <t>FO-25-842394</t>
  </si>
  <si>
    <t>CHOCO</t>
  </si>
  <si>
    <t>EL CANTON DEL SAN PABLO</t>
  </si>
  <si>
    <t>BARRIO AVENIDA 20 DE JULIO CARTON DEL SAN PABLO CHOCO EL CANTON DEL SAN PABLO</t>
  </si>
  <si>
    <t>28-05-2025 SE REALIZA LLAMADA AL CLIENTE, SE HABLA CON LA SRA DORIS MARIA PALACIOS CORDOBA SE VALIDA DIRECCIÓN OK, CANAL OK, DISPONIBILIDAD TOTAL, LLAMAR EL DÍA LA INSTALACIÓN PARA CONFIRMAR VISITA, AVISO EXTERIOR ALTURA APROX 3 - 4  METROS; TOMACORRIENTE CERCANO: SI; TIENE CABINA DE SEGURIDAD: NO // CONTACTO REALIZADO POR LA APP 06-06 SE REALIZA INSTALACIÓN DE CORRESPONSAL, SE INSTALAN EQUIPOS CON PRUEBAS EXITOSAS, SE CAPACITA Y SE EVALÚA AL CLIENTE, SE INSTALA PUBLICIDAD COMPLETA, CB QUEDA OPERATIVO. USUARIO SOMOS BANCOLOMBIA ACTIVO</t>
  </si>
  <si>
    <t>ROBLEDO DIAZ ANDRES FELIPE</t>
  </si>
  <si>
    <t>LMVZZ014</t>
  </si>
  <si>
    <t>TA-25-561190</t>
  </si>
  <si>
    <t>FO-25-854599</t>
  </si>
  <si>
    <t>GUAITARILLA</t>
  </si>
  <si>
    <t>BARRIO CENTRO  GUAITARILLA</t>
  </si>
  <si>
    <t>28-05 SE REALIZA LLAMADA AL CLIENTE, SE HABLA CON  EL SR JOSE ARMANDO ROSERO MARTINEZ, SE VALIDA DIRECCIÓN OK, CANAL OK, DISPONIBILIDAD TOTAL, LLAMAR EL DÍA LA INSTALACIÓN PARA CONFIRMAR VISITA,  AVISO EXTERIOR ALTURA APROX 2 METROS; TOMACORRIENTE CERCANO: SI; TIENE CABINA DE SEGURIDAD:SI //MODEN SE ENCUENTRA A 5 MEGTROS DE DISTANCIA DE DONDE VA SER INSTALADO EL DATAFONO  30-05 NO SE PUEDE NO SE LOGRA TRANSPORTE PARA EL MUNICIPIO DE GUAITARILLA DEBIDO A QUE ZONA NO HAY TRANSPORTE DISPONIBLE.  SE VISITARÁ EL DÍA MARTES 03/06/2025 3/6/2025 SE REALIZA INSTALACIÓN DE CORRESPONSAL, SE INSTALAN EQUIPOS CON PRUEBAS EXITOSAS, SE CAPACITA Y SE EVALÚA AL CLIENTE, SE INSTALA PUBLICIDAD COMPLETA, CB QUEDA OPERATIVO. USUARIO SOMOS BANCOLOMBIA ACTIVO</t>
  </si>
  <si>
    <t>BOLAÑOS TABORDA JORGE ENRIQUE</t>
  </si>
  <si>
    <t>LMUZZ992</t>
  </si>
  <si>
    <t>TA-25-561193</t>
  </si>
  <si>
    <t>FO-25-854607</t>
  </si>
  <si>
    <t>ISTMINA</t>
  </si>
  <si>
    <t>BARRIO CUBIS SEC MESETA ALTA ISTMINA CHOCO ISTMINA</t>
  </si>
  <si>
    <t>28-05 SE REALIZA LLAMADA AL CLIENTE, SE HABLA CON LA SRA JOAN AVENDAÑO DAZA SE VALIDA DIRECCIÓN OK, CANAL OK, DISPONIBILIDAD TOTAL, LLAMAR EL DÍA LA INSTALACIÓN PARA CONFIRMAR VISITA, AVISO EXTERIOR ALTURA APROX 2 METROS; TOMACORRIENTE CERCANO: SI; TIENE CABINA DE SEGURIDAD: SI 04-06 SE REALIZA INSTALACIÓN DE CORRESPONSAL, SE INSTALAN EQUIPOS CON PRUEBAS EXITOSAS, SE CAPACITA Y SE EVALÚA AL CLIENTE, SE INSTALA PUBLICIDAD COMPLETA, CB QUEDA OPERATIVO. USUARIO SOMOS BANCOLOMBIA ACTIVO. SE INSTALAN 10 MT DE CABLE UTP</t>
  </si>
  <si>
    <t>LMUZZ997</t>
  </si>
  <si>
    <t>AEREO</t>
  </si>
  <si>
    <t>TA-25-561196</t>
  </si>
  <si>
    <t>FO-25-854618</t>
  </si>
  <si>
    <t>VALLE DEL CAUCA</t>
  </si>
  <si>
    <t>BUENAVENTURA</t>
  </si>
  <si>
    <t>BARRIO PUNTA DEL ESTE BUENAVENTURA</t>
  </si>
  <si>
    <t>CB CRECIMIENTO - OTRAS LISTAS</t>
  </si>
  <si>
    <t>28-05 SE REALIZA LLAMADA AL CLIENTE, SE HABLA CON LA SR JESSICA PAOLA VALENCIA BECERRA SE VALIDA DIRECCIÓN OK, CANAL OK, DISPONIBILIDAD TOTAL, LLAMAR EL DÍA LA INSTALACIÓN PARA CONFIRMAR VISITA, AVISO EXTERIOR ALTURA: NO INDICA ALTURA; TOMACORRIENTE CERCANO: SI; TIENE CABINA DE SEGURIDAD: NO 30-05 DEBIDO A PROBLEMAS EN LA VIA CALI - BUENAVENTURA POR CIERRES Y PROTESTAS NO SE CONSIGUE TRANSPORTE PARA  EL PUERTO NO ESTAN SALIENDO LOS BUSES DESDE LA TERMINAL, SE DEBE REALIZAR DESPLAZAMIENTO EL PROXIMO MARTES VALIDANDO ESTADO DEL TRANSPORTE. 4/6/2025 SE REALIZA INSTALACIÓN DE CORRESPONSAL, SE INSTALAN EQUIPOS CON PRUEBAS EXITOSAS, SE CAPACITA Y SE EVALÚA AL CLIENTE, SE INSTALA PUBLICIDAD COMPLETA, CB QUEDA OPERATIVO. USUARIO SOMOS BANCOLOMBIA ACTIVO</t>
  </si>
  <si>
    <t>10XZZ893</t>
  </si>
  <si>
    <t>TA-25-561199</t>
  </si>
  <si>
    <t>FO-25-854624</t>
  </si>
  <si>
    <t>BARRIO VILLA DEL LAGO CALI 2</t>
  </si>
  <si>
    <t>28-05 SE REALIZA LLAMADA AL CLIENTE, SE HABLA CON LA SRA DEISY (HIJA) SE VALIDA DIRECCIÓN OK, CANAL OK, DISPONIBILIDAD TOTAL, LLAMAR EL DÍA LA INSTALACIÓN PARA CONFIRMAR VISITA, AVISO EXTERIOR ALTURA: NO INDICA ALTURA; TOMACORRIENTE CERCANO: SI; TIENE CABINA DE SEGURIDAD: NO - COMUNICACIÓN POR WPP 30/5/2025 SE LLEGA AL PUNTO DESPUES DE LAS 4 PM YA QUE SE TUVO INCONVENIENTE CON VARIOS CAMBIOS DE EQUIPOS EN LA PRIMERA APERTURA, SE CONFIGURAN EQUIPOS PERO AL MOMENTO DE INICIALIZAR SE ENCUENTRA QUE LA TERMINAL NO ESTA EN BASE 24 , YA NO SE CUENTA CON SOPORTE DE REDEBAN, POR LO CUAL NO SE PUEDE LLEVAR A CABO LA APERTURA 3/6/2025 SE REALIZA INSTALACIÓN DE CORRESPONSAL, SE INSTALAN EQUIPOS CON PRUEBAS EXITOSAS, SE CAPACITA Y SE EVALÚA AL CLIENTE, SE INSTALA PUBLICIDAD COMPLETA, CB QUEDA OPERATIVO. USUARIO SOMOS BANCOLOMBIA ACTIVO</t>
  </si>
  <si>
    <t>HERRERA MONAR GEOVANNY</t>
  </si>
  <si>
    <t>10XZZ899</t>
  </si>
  <si>
    <t>TA-25-561200</t>
  </si>
  <si>
    <t>FO-25-854628</t>
  </si>
  <si>
    <t>BARRIOI CATUMARE VILLAVICENCIO</t>
  </si>
  <si>
    <t>30-05-2025 SE REALIZA LLAMADA AL CLIENTE, SE HABLA CON LA SRA ERIKA FERNANDA MARRERO INFANTE SE VALIDA DIRECCIÓN OK, CANAL OK, DISPONIBILIDAD TOTAL, LLAMAR EL DÍA LA INSTALACIÓN PARA CONFIRMAR VISITA, AVISO EXTERIOR ALTURA: CLIENTE NO TIENE CONOCIMIENTO DE MEDIDAS; TOMACORRIENTE CERCANO: SI; TIENE CABINA DE SEGURIDAD: NO // CONTACTO REALIZADO POR LA APP  4/6/2025 SE REALIZA INSTALACIÓN DE CORRESPONSAL, SE INSTALAN EQUIPOS CON PRUEBAS EXITOSAS, SE CAPACITA Y SE EVALÚA AL CLIENTE, SE INSTALA PUBLICIDAD COMPLETA, CB QUEDA OPERATIVO. USUARIO SOMOS BANCOLOMBIA ACTIVO</t>
  </si>
  <si>
    <t>PEDREROS CONTRERAS MICHAEL STEVENS</t>
  </si>
  <si>
    <t>SXUZZ191</t>
  </si>
  <si>
    <t>TA-25-561203</t>
  </si>
  <si>
    <t>FO-25-854632</t>
  </si>
  <si>
    <t>GRANADA</t>
  </si>
  <si>
    <t>BARRIO RICAUTE GRANADA 2</t>
  </si>
  <si>
    <t>30-05-2025 SE REALIZA LLAMADA AL CLIENTE, SE HABLA CON LA SRA LEIDY VIVIANA PENAGOS ALARCON SE VALIDA DIRECCIÓN OK, CANAL OK, DISPONIBILIDAD TOTAL, LLAMAR EL DÍA LA INSTALACIÓN PARA CONFIRMAR VISITA, AVISO EXTERIOR ALTURA: CLIENTE NO TIENE CONOCIMIENTO DE MEDIDAS; TOMACORRIENTE CERCANO: SI; TIENE CABINA DE SEGURIDAD: NO // CONTACTO REALIZADO POR LA APP 3/6/2025 SE REALIZA VISITA PARA IMPLEMENTACIÓN, PERO SE EVIDENCIA QUE EL BARRIO NO COINCIDE CON EL RELACIONADO EN LISTA DE CHEQUEO, LA DIRECCIÓN CL 19 NRO 12 - 41 ESTÁ BIEN, PERO EL BARRIO ES CENTRO Y NO RICAUTE. POR FAVOR NOS INDICA COMO PROCEDER. 3/6/2025 SE REALIZA INSTALACIÓN DE CORRESPONSAL, SE INSTALAN EQUIPOS CON PRUEBAS EXITOSAS, SE CAPACITA Y SE EVALÚA AL CLIENTE, SE INSTALA PUBLICIDAD COMPLETA, CB QUEDA OPERATIVO. USUARIO SOMOS BANCOLOMBIA ACTIVO</t>
  </si>
  <si>
    <t>SXUZZ163</t>
  </si>
  <si>
    <t>TA-25-561204</t>
  </si>
  <si>
    <t>FO-25-854635</t>
  </si>
  <si>
    <t>HUILA</t>
  </si>
  <si>
    <t>BARRIO PRADOS DEL SAUCE NEIVA 1</t>
  </si>
  <si>
    <t>30-05-2025 SE REALIZA LLAMADA AL CLIENTE, SE HABLA CON EL SR JOSE ANDRES PERDOMO PERDOMO SE VALIDA DIRECCIÓN OK, CANAL OK, DISPONIBILIDAD TOTAL, LLAMAR EL DÍA LA INSTALACIÓN PARA CONFIRMAR VISITA, AVISO EXTERIOR ALTURA APROX 1,70 A 2 METROS; TOMACORRIENTE CERCANO: SI; TIENE CABINA DE SEGURIDAD: SI // CONTACTO REALIZADO POR LA APP 03-06 SE REALIZA INSTALACIÓN DE CORRESPONSAL, SE INSTALAN EQUIPOS CON PRUEBAS EXITOSAS, SE CAPACITA Y SE EVALÚA AL CLIENTE, SE INSTALA PUBLICIDAD COMPLETA, CB QUEDA OPERATIVO. USUARIO SOMOS BANCOLOMBIA ACTIVO</t>
  </si>
  <si>
    <t>DIAZ VARGAS JONATHAN MIGUEL</t>
  </si>
  <si>
    <t>SXUZZ171</t>
  </si>
  <si>
    <t>TA-25-561205</t>
  </si>
  <si>
    <t>FO-25-854639</t>
  </si>
  <si>
    <t>BARRIO LA MADRID ETAPA 4 VILLAVICENCIO</t>
  </si>
  <si>
    <t>30-05-2025 SE REALIZA LLAMADA AL CLIENTE, SE HABLA CON LA SRA CAROL JULIETH ARIZA FONTECHA SE VALIDA DIRECCIÓN OK, CANAL OK, DISPONIBILIDAD TOTAL, LLAMAR EL DÍA LA INSTALACIÓN PARA CONFIRMAR VISITA, AVISO EXTERIOR ALTURA: CLIENTE NO TIENE CONOCIMIENTO DE MEDIDAS; TOMACORRIENTE CERCANO: SI; TIENE CABINA DE SEGURIDAD: NO // CONTACTO REALIZADO POR LA APP 4/6/2025 SE REALIZA INSTALACIÓN DE CORRESPONSAL, SE INSTALAN EQUIPOS CON PRUEBAS EXITOSAS, SE CAPACITA Y SE EVALÚA AL CLIENTE, SE INSTALA PUBLICIDAD COMPLETA, CB QUEDA OPERATIVO. USUARIO SOMOS BANCOLOMBIA ACTIVO</t>
  </si>
  <si>
    <t>ROZO JIMENEZ EDGAR ARMANDO</t>
  </si>
  <si>
    <t>SXUZZ192</t>
  </si>
  <si>
    <t>TA-25-561209</t>
  </si>
  <si>
    <t>FO-25-854645</t>
  </si>
  <si>
    <t>CESAR</t>
  </si>
  <si>
    <t>EL COPEY</t>
  </si>
  <si>
    <t>BARRIO EL BOSQUE EL COPEY 1</t>
  </si>
  <si>
    <t>30-05-2025 SE REALIZA LLAMADA AL CLIENTE, SE HABLA CON LA SRA EDWIN CHINCHILLA MANOSALVA SE VALIDA DIRECCIÓN OK, CANAL OK, DISPONIBILIDAD TOTAL, LLAMAR EL DÍA LA INSTALACIÓN PARA CONFIRMAR VISITA, AVISO EXTERIOR ALTURA: 2,50 METROS; TOMACORRIENTE CERCANO: A 4 METROS ; TIENE CABINA DE SEGURIDAD: NO // CONTACTO REALIZADO POR WHATSAPP 03-06 NO SE PUEDE ACCEDER A LA APERTURA E INSTALACIÓN DE EQUIPOS EN COPEY YA QUE HAY PROTESTA Y PARO EN LA VIA SANTA MARTA Y BOSCONIA POR PARTE DE COMUNIDADES DE LA SIERRA DESDE EL DÍA DE AYER, INFORMAN FUENTES QUE EL PARO VA A SEGUIR HASTA EL RESTO DEL DÍA DE HOY 5/6/2025 SE REALIZA VALIDACIÓN NUEVAMENTE Y LA NOVEDAD CONTINUA6/6/2025 SE REALIZA INSTALACIÓN DE CORRESPONSAL, SE INSTALAN EQUIPOS CON PRUEBAS EXITOSAS, SE CAPACITA Y SE EVALÚA AL CLIENTE, SE INSTALA PUBLICIDAD COMPLETA, CB QUEDA OPERATIVO. USUARIO SOMOS BANCOLOMBIA ACTIVO</t>
  </si>
  <si>
    <t>MAESTRE MENGUAL EDGAR ENRIQUE</t>
  </si>
  <si>
    <t>SXUZZ159</t>
  </si>
  <si>
    <t>TA-25-561210</t>
  </si>
  <si>
    <t>FO-25-854649</t>
  </si>
  <si>
    <t>ATLANTICO</t>
  </si>
  <si>
    <t>BARRIO LA MAGDALENA BARRANQUILLA  4</t>
  </si>
  <si>
    <t>30-05-2025 SE REALIZA LLAMADA AL CLIENTE, SE HABLA CON LA SRA LIGIA MUÑOS SILVA SE VALIDA DIRECCIÓN OK, CANAL OK, DISPONIBILIDAD TOTAL, LLAMAR EL DÍA LA INSTALACIÓN PARA CONFIRMAR VISITA, AVISO EXTERIOR ALTURA: 2,10 METROS; TOMACORRIENTE CERCANO: SI; TIENE CABINA DE SEGURIDAD: SI // CONTACTO REALIZADO POR LA APP 3/6/2025 SE REALIZA INSTALACIÓN DE CORRESPONSAL, SE INSTALAN EQUIPOS CON PRUEBAS EXITOSAS, SE CAPACITA Y SE EVALÚA AL CLIENTE, SE INSTALA PUBLICIDAD COMPLETA, CB QUEDA OPERATIVO. USUARIO SOMOS BANCOLOMBIA ACTIVO</t>
  </si>
  <si>
    <t>DE AVILA SIADES ALBERTO ENRIQUE</t>
  </si>
  <si>
    <t>SXUZZ124</t>
  </si>
  <si>
    <t>TA-25-561211</t>
  </si>
  <si>
    <t>FO-25-854657</t>
  </si>
  <si>
    <t>CALIMA</t>
  </si>
  <si>
    <t>BARRIO OBRERO CALIMA</t>
  </si>
  <si>
    <t>30-05-2025 SE REALIZA LLAMADA AL CLIENTE, SE HABLA CON LA SRA SHARIN LOPEZ ARANA SE VALIDA DIRECCIÓN OK, CANAL OK, DISPONIBILIDAD TOTAL, LLAMAR EL DÍA LA INSTALACIÓN PARA CONFIRMAR VISITA, AVISO EXTERIOR ALTURA: 2 - 2,50 METROS; TOMACORRIENTE CERCANO: SI; TIENE CABINA DE SEGURIDAD: NO // CONTACTO REALIZADO POR LA APP 4/6/2025 SE REALIZA INSTALACIÓN DE CORRESPONSAL, SE INSTALAN EQUIPOS CON PRUEBAS EXITOSAS, SE CAPACITA Y SE EVALÚA AL CLIENTE, SE INSTALA PUBLICIDAD COMPLETA, CB QUEDA OPERATIVO. USUARIO SOMOS BANCOLOMBIA ACTIVO</t>
  </si>
  <si>
    <t>SXUZZ145</t>
  </si>
  <si>
    <t>TA-25-561212</t>
  </si>
  <si>
    <t>FO-25-854662</t>
  </si>
  <si>
    <t>ANTIOQUIA</t>
  </si>
  <si>
    <t>BELLO</t>
  </si>
  <si>
    <t>BARRIO PACHELY BELLO 1</t>
  </si>
  <si>
    <t>30-05-2025 SE REALIZA LLAMADA AL CLIENTE, SE HABLA CON EL SR JUAN DAVID GUTIERREZ OQUENDO SE VALIDA DIRECCIÓN OK, CANAL OK, DISPONIBILIDAD TOTAL, LLAMAR EL DÍA LA INSTALACIÓN PARA CONFIRMAR VISITA, AVISO EXTERIOR ALTURA APROX 3 METROS; TOMACORRIENTE CERCANO: SI; TIENE CABINA DE SEGURIDAD: NO // CONTACTO REALIZADO POR LA APP 3/6/2025 SE REALIZA INSTALACIÓN DE CORRESPONSAL, SE INSTALAN EQUIPOS CON PRUEBAS EXITOSAS, SE CAPACITA Y SE EVALÚA AL CLIENTE, SE INSTALA PUBLICIDAD COMPLETA, CB QUEDA OPERATIVO. USUARIO SOMOS BANCOLOMBIA ACTIVO</t>
  </si>
  <si>
    <t>ZAPATA LOPEZ EDWARD ASDRUBAL</t>
  </si>
  <si>
    <t>SXUZZ187</t>
  </si>
  <si>
    <t>TA-25-561213</t>
  </si>
  <si>
    <t>FO-25-854669</t>
  </si>
  <si>
    <t>CUNDINAMARCA</t>
  </si>
  <si>
    <t>BARRIO EL POA BOGOTA 1</t>
  </si>
  <si>
    <t>30-05-2025 SE REALIZA LLAMADA AL CLIENTE, SE HABLA CON LA SRA BLANCA NIDIA RAMIREZ QUINTERO SE VALIDA DIRECCIÓN OK, CANAL OK, DISPONIBILIDAD TOTAL, LLAMAR EL DÍA LA INSTALACIÓN PARA CONFIRMAR VISITA, AVISO EXTERIOR ALTURA APROX CLIENTE NO TIENE CONOCIMIENTO DE MEDIDAS; TOMACORRIENTE CERCANO: SI; TIENE CABINA DE SEGURIDAD: SI // CONTACTO REALIZADO POR LA APP 3/6/2025 SE REALIZA INSTALACIÓN DE CORRESPONSAL, SE INSTALAN EQUIPOS CON PRUEBAS EXITOSAS, SE CAPACITA Y SE EVALÚA AL CLIENTE, SE INSTALA PUBLICIDAD COMPLETA, CB QUEDA OPERATIVO. USUARIO SOMOS BANCOLOMBIA ACTIVO</t>
  </si>
  <si>
    <t>MURCIA HERNANDEZ HARVEY IGNACIO</t>
  </si>
  <si>
    <t>SXUZZ140</t>
  </si>
  <si>
    <t>TA-25-561215</t>
  </si>
  <si>
    <t>FO-25-854673</t>
  </si>
  <si>
    <t>BARRIO CALASANZ MEDELLIN  7</t>
  </si>
  <si>
    <t>30-05-2025 SE REALIZA LLAMADA AL CLIENTE, SE HABLA CON EL SR LUIS FERNANDO ARIAS RIOS SE VALIDA DIRECCIÓN OK, CANAL OK, DISPONIBILIDAD TOTAL, LLAMAR EL DÍA LA INSTALACIÓN PARA CONFIRMAR VISITA, AVISO EXTERIOR ALTURA APROX NO TIENE CONOCIMIENTO DE MEDIDAS; TOMACORRIENTE CERCANO: SI; TIENE CABINA DE SEGURIDAD: NO // CONTACTO REALIZADO POR LA APP 3/6/2025 SE REALIZA INSTALACIÓN DE CORRESPONSAL, SE INSTALAN EQUIPOS CON PRUEBAS EXITOSAS, SE CAPACITA Y SE EVALÚA AL CLIENTE, SE INSTALA PUBLICIDAD COMPLETA, CB QUEDA OPERATIVO. USUARIO SOMOS BANCOLOMBIA ACTIVO</t>
  </si>
  <si>
    <t>BADEL ACUÑA LUIS ALBERTO</t>
  </si>
  <si>
    <t>SXUZZ202</t>
  </si>
  <si>
    <t>TA-25-561216</t>
  </si>
  <si>
    <t>FO-25-854677</t>
  </si>
  <si>
    <t>BARRIO ALTOS DE SANTA ELENA CALI</t>
  </si>
  <si>
    <t>30-05-2025 SE REALIZA LLAMADA AL CLIENTE, SE HABLA CON LA SRA DIANA MARCELA VELEZ HUERTAS SE VALIDA DIRECCIÓN OK, CANAL OK, DISPONIBILIDAD TOTAL, LLAMAR EL DÍA LA INSTALACIÓN PARA CONFIRMAR VISITA, AVISO EXTERIOR ALTURA APROX 2 METROS; TOMACORRIENTE CERCANO: SI; TIENE CABINA DE SEGURIDAD: NO // CONTACTO REALIZADO POR LA APP 3/6/2025 SE REALIZA INSTALACIÓN DE CORRESPONSAL, SE INSTALAN EQUIPOS CON PRUEBAS EXITOSAS, SE CAPACITA Y SE EVALÚA AL CLIENTE, SE INSTALA PUBLICIDAD COMPLETA, CB QUEDA OPERATIVO. USUARIO SOMOS BANCOLOMBIA ACTIVO</t>
  </si>
  <si>
    <t>MONTERO MUESES GIAN CARLO</t>
  </si>
  <si>
    <t>SXUZZ144</t>
  </si>
  <si>
    <t>TA-25-561217</t>
  </si>
  <si>
    <t>FO-25-854680</t>
  </si>
  <si>
    <t>PRADERA</t>
  </si>
  <si>
    <t>BARRIO CENTRO PRADERA 9</t>
  </si>
  <si>
    <t>30-05-2025 SE REALIZA LLAMADA AL CLIENTE, SE HABLA CON LA SRA YEDSICA LORENA PLAZA SALAZAR SE VALIDA DIRECCIÓN OK, CANAL OK, DISPONIBILIDAD TOTAL, LLAMAR EL DÍA LA INSTALACIÓN PARA CONFIRMAR VISITA, AVISO EXTERIOR ALTURA APROX 1,30 METROS; TOMACORRIENTE CERCANO: SI; TIENE CABINA DE SEGURIDAD: NO // CONTACTO REALIZADO POR LA APP 03-06 SE REALIZA INSTALACIÓN DE CORRESPONSAL, SE INSTALAN EQUIPOS CON PRUEBAS EXITOSAS, SE CAPACITA Y SE EVALÚA AL CLIENTE, SE INSTALA PUBLICIDAD COMPLETA, CB QUEDA OPERATIVO. USUARIO SOMOS BANCOLOMBIA ACTIVO</t>
  </si>
  <si>
    <t>TORRES GARCIA JENDRY JOSE</t>
  </si>
  <si>
    <t>SXUZZ176</t>
  </si>
  <si>
    <t>TA-25-561218</t>
  </si>
  <si>
    <t>FO-25-854684</t>
  </si>
  <si>
    <t>BARRIO VILLA ALAMOS BOGOTA</t>
  </si>
  <si>
    <t>30-05-2025 SE REALIZA LLAMADA AL CLIENTE, SE HABLA CON LA SRA YESSICA SAAVEDRA PARRA SE VALIDA DIRECCIÓN OK, CANAL OK, DISPONIBILIDAD TOTAL, LLAMAR EL DÍA LA INSTALACIÓN PARA CONFIRMAR VISITA, AVISO EXTERIOR ALTURA APROX 2,50 A 3 METROS; TOMACORRIENTE CERCANO: SI; TIENE CABINA DE SEGURIDAD: NO // CONTACTO REALIZADO POR LA APP 3/6/2025 SE REALIZA INSTALACIÓN DE CORRESPONSAL, SE INSTALAN EQUIPOS CON PRUEBAS EXITOSAS, SE CAPACITA Y SE EVALÚA AL CLIENTE, SE INSTALA PUBLICIDAD COMPLETA, CB QUEDA OPERATIVO. USUARIO SOMOS BANCOLOMBIA ACTIVO</t>
  </si>
  <si>
    <t>GOMEZ VEGA DAVID SNEYDER</t>
  </si>
  <si>
    <t>SXUZZ135</t>
  </si>
  <si>
    <t>TA-25-561219</t>
  </si>
  <si>
    <t>FO-25-854690</t>
  </si>
  <si>
    <t>BARRIO SANTA LUCIA BOGOTA 11</t>
  </si>
  <si>
    <t>30-05-2025 SE REALIZA LLAMADA AL CLIENTE, SE HABLA CON LA SRA DORA EDITH NAVARRETE SE VALIDA DIRECCIÓN OK, CANAL OK, DISPONIBILIDAD TOTAL, LLAMAR EL DÍA LA INSTALACIÓN PARA CONFIRMAR VISITA, AVISO EXTERIOR ALTURA APROX 3 METROS; TOMACORRIENTE CERCANO: SI; TIENE CABINA DE SEGURIDAD: SI // CONTACTO REALIZADO POR LA APP 3/6/2025 SE REALIZA INSTALACIÓN DE CORRESPONSAL, SE INSTALAN EQUIPOS CON PRUEBAS EXITOSAS, SE CAPACITA Y SE EVALÚA AL CLIENTE, SE INSTALA PUBLICIDAD COMPLETA, CB QUEDA OPERATIVO. USUARIO SOMOS BANCOLOMBIA ACTIVO</t>
  </si>
  <si>
    <t>ROMERO ROJAS BREIDY JHOHAN</t>
  </si>
  <si>
    <t>SXUZZ141</t>
  </si>
  <si>
    <t>1139296-241597317561324755897568</t>
  </si>
  <si>
    <t>TA-25-561220</t>
  </si>
  <si>
    <t>FO-25-854692</t>
  </si>
  <si>
    <t>BARBOSA</t>
  </si>
  <si>
    <t>BARRIO GGTO HATILLO BARBOSA BARBOSA</t>
  </si>
  <si>
    <t>30-05-2025 SE REALIZA LLAMADA AL CLIENTE, SE HABLA CON LA SRA ALEJANDRA MARCELA MACIAS ECHEVERRI SE VALIDA DIRECCIÓN OK, CANAL OK, DISPONIBILIDAD TOTAL, LLAMAR EL DÍA LA INSTALACIÓN PARA CONFIRMAR VISITA, AVISO EXTERIOR ALTURA APROX 1,80 METROS; TOMACORRIENTE CERCANO: SI; TIENE CABINA DE SEGURIDAD: SI // CONTACTO REALIZADO POR LA APP 4/6/2025 SE REALIZA INSTALACIÓN DE CORRESPONSAL, SE INSTALAN EQUIPOS CON PRUEBAS EXITOSAS, SE CAPACITA Y SE EVALÚA AL CLIENTE, SE INSTALA PUBLICIDAD COMPLETA, CB QUEDA OPERATIVO. USUARIO SOMOS BANCOLOMBIA ACTIVO. SE PRESENTO NOVEDAD CON DIRECCIÓN YA QUE EN LISTA APARECE CORREGIMIENTO, PERO EN CAMARA DE COMERCIO NO, SE ESCALO CASO A RBM Y AUTORIZARON LA INSTALACIÓN YA QUE EL COMERCIO SI QUEDA EN EL CORREGIMIENTO</t>
  </si>
  <si>
    <t>ALVAREZ ARENAS VICTOR HUGO</t>
  </si>
  <si>
    <t>SXUZZ150</t>
  </si>
  <si>
    <t>TA-25-561221</t>
  </si>
  <si>
    <t>FO-25-854696</t>
  </si>
  <si>
    <t>BARRIO LAS ACACIAS BOGOTA 1</t>
  </si>
  <si>
    <t>CAMBIO DE REZON SOCIAL</t>
  </si>
  <si>
    <t>30-05-2025 SE REALIZA LLAMADA AL CLIENTE, SE HABLA CON LA HERMANA DEL SR JAIBER JULIAN LOPEZ MARTINEZ SE VALIDA DIRECCIÓN OK, CANAL OK, DISPONIBILIDAD TOTAL, LLAMAR EL DÍA LA INSTALACIÓN PARA CONFIRMAR VISITA, AVISO EXTERIOR ALTURA APROX 2; TOMACORRIENTE CERCANO: SI; TIENE CABINA DE SEGURIDAD: SI // CONTACTO REALIZADO POR LA APP 03-06 EN COMUNICACIÓN CON EL COMERCIO PARA VALIDAR APERTURA AL  JAIBER JULIAN LOPEZ MARTINEZ / TELEFONO DE CONTACTO: 3222100576, MANIFIESTA RECIBIR EL DÍA DE MAÑANA 04-06-2025 4/6/2025 SE REALIZA INSTALACIÓN DE CORRESPONSAL, SE INSTALAN EQUIPOS CON PRUEBAS EXITOSAS, SE CAPACITA Y SE EVALÚA AL CLIENTE, SE INSTALA PUBLICIDAD COMPLETA, CB QUEDA OPERATIVO. USUARIO SOMOS BANCOLOMBIA ACTIVO</t>
  </si>
  <si>
    <t>SXUZZ136</t>
  </si>
  <si>
    <t>984296-241587317561324755886591</t>
  </si>
  <si>
    <t>TA-25-561223</t>
  </si>
  <si>
    <t>FO-25-854700</t>
  </si>
  <si>
    <t>GIRARDOTA</t>
  </si>
  <si>
    <t>BARRIO SANTA ANA GIRARDOTA 1</t>
  </si>
  <si>
    <t>30-05-2025 SE REALIZA LLAMADA AL CLIENTE, SE HABLA CON LA SRA ANGELA YANETH BEDOYA JARAMILLOI SE VALIDA DIRECCIÓN OK, CANAL OK, DISPONIBILIDAD TOTAL, LLAMAR EL DÍA LA INSTALACIÓN PARA CONFIRMAR VISITA, AVISO EXTERIOR ALTURA APROX 2 METROS; TOMACORRIENTE CERCANO: SI; TIENE CABINA DE SEGURIDAD: SI // CONTACTO REALIZADO POR LA APP 03-06 SE REALIZA INSTALACIÓN DE CORRESPONSAL POR CAMBIO DE RAZON SOCIAL, SE INSTALAN EQUIPOS CON PRUEBAS EXITOSAS, NO SE CAPACITA Y SE EVALÚA AL CLIENTE, SE INSTALA FLANGGER Y DISPLAY DE HORARIO, EL AVISO YA ESTABA INSTALADO EN BUEN ESTADO, SE REGGRESA EL QUE SE LLEVO A BODEGA, CB QUEDA OPERATIVO. USUARIO SOMOS BANCOLOMBIA ACTIVO</t>
  </si>
  <si>
    <t>MARTINEZ TOVAR OSCAR DAVID</t>
  </si>
  <si>
    <t>SXUZZ153</t>
  </si>
  <si>
    <t>TA-25-561224</t>
  </si>
  <si>
    <t>FO-25-854708</t>
  </si>
  <si>
    <t xml:space="preserve">BARRIO BELLEN MEDELLIN </t>
  </si>
  <si>
    <t>30-05-2025 SE REALIZA LLAMADA AL CLIENTE, SE HABLA CON EL SR WALTER ANDRES HERNANDEZ GUERRA SE VALIDA DIRECCIÓN OK, CANAL OK, DISPONIBILIDAD TOTAL, LLAMAR EL DÍA LA INSTALACIÓN PARA CONFIRMAR VISITA, AVISO EXTERIOR ALTURA APROX 3 - 4 METROS; TOMACORRIENTE CERCANO: SI; TIENE CABINA DE SEGURIDAD: SI // CONTACTO REALIZADO POR LA APP 3/6/2025 SE REALIZA INSTALACIÓN DE CORRESPONSAL POR CAMBIO DE RAZON SOCIAL, SE INSTALAN EQUIPOS CON PRUEBAS EXITOSAS, SE CAPACITA Y SE EVALÚA AL CLIENTE, NO SE INSTALA PUBLICIDAD, CB QUEDA OPERATIVO. USUARIO SOMOS BANCOLOMBIA ACTIVO</t>
  </si>
  <si>
    <t>QUINTERO SANCHEZ JUAN SEBASTIAN</t>
  </si>
  <si>
    <t>SXUZZ195</t>
  </si>
  <si>
    <t>TA-25-561225</t>
  </si>
  <si>
    <t>FO-25-854716</t>
  </si>
  <si>
    <t>BOLIVAR</t>
  </si>
  <si>
    <t>BARRIO LOS ANGELES CARTAGENA DE INDIAS</t>
  </si>
  <si>
    <t>30-05-2025 SE REALIZA LLAMADA AL CLIENTE, SE HABLA CON LA SRA GERALDINE OYOLA MENDOZA SE VALIDA DIRECCIÓN OK, CANAL OK, DISPONIBILIDAD TOTAL, LLAMAR EL DÍA LA INSTALACIÓN PARA CONFIRMAR VISITA, AVISO EXTERIOR ALTURA APROX 1,50 - 2 METROS; TOMACORRIENTE CERCANO: SI; TIENE CABINA DE SEGURIDAD: SI // CONTACTO REALIZADO POR LA APP 04-06 SE REALIZA INSTALACIÓN DE CORRESPONSAL, SE INSTALAN EQUIPOS CON PRUEBAS EXITOSAS, SE CAPACITA Y SE EVALÚA AL CLIENTE, SE INSTALA PUBLICIDAD COMPLETA, CB QUEDA OPERATIVO. USUARIO SOMOS BANCOLOMBIA ACTIVO</t>
  </si>
  <si>
    <t>CANEDO HERRERA ALEXANDER</t>
  </si>
  <si>
    <t>SXUZZ147</t>
  </si>
  <si>
    <t>TA-25-561226</t>
  </si>
  <si>
    <t>FO-25-854724</t>
  </si>
  <si>
    <t>BOYACA</t>
  </si>
  <si>
    <t>SOGAMOSO</t>
  </si>
  <si>
    <t>BARRIO LA PRADERA SOGAMOSO  3</t>
  </si>
  <si>
    <t>30-05-2025 SE REALIZA LLAMADA AL CLIENTE, SE HABLA CON LA SRA LADIS ESPERANZA SOSA AMAROI SE VALIDA DIRECCIÓN OK, CANAL OK, DISPONIBILIDAD TOTAL, LLAMAR EL DÍA LA INSTALACIÓN PARA CONFIRMAR VISITA, AVISO EXTERIOR ALTURA APROX 3 METROS; TOMACORRIENTE CERCANO: SI; TIENE CABINA DE SEGURIDAD: NO // CONTACTO REALIZADO POR LA APP 3/6/2025 SE VISITA COMERCIO ,LA  INSTALACIÓN EL DIA DE HOY ES FALLIDA COMERCIO SIN COMUNICACION  RED DE INTERNET ,EL USUARIO INDICA QUE SE COMUNICARA CON EL PROVEDOR DEL INTERNET PARA QUE HABILITE LA  RED DE COMUNICACIÓN EN EL COMERCIO A INSTALAR , SE REPROGRAMA VISITA PARA EL DIA JUEVES 05 DE JUNIO DEL 2025 INDICA QUE PARA ESE DIA TENDRIA LISTO EL PUNTO DE INTERNET 5/6/2025 SE REALIZA INSTALACIÓN DE CORRESPONSAL, SE INSTALAN EQUIPOS CON PRUEBAS EXITOSAS, SE CAPACITA Y SE EVALÚA AL CLIENTE, SE INSTALA PUBLICIDAD COMPLETA, CB QUEDA OPERATIVO. USUARIO SOMOS BANCOLOMBIA ACTIVO</t>
  </si>
  <si>
    <t>ALVARADO MORENO CRISTHIAN</t>
  </si>
  <si>
    <t>SXUZZ181</t>
  </si>
  <si>
    <t>TA-25-561227</t>
  </si>
  <si>
    <t>FO-25-854727</t>
  </si>
  <si>
    <t xml:space="preserve">BARRIO BELLO BELLO 24 </t>
  </si>
  <si>
    <t>30-05-2025 SE REALIZA LLAMADA AL CLIENTE, SE HABLA CON LA SRA JULIANA HOLGUIN BEDOYA SE VALIDA DIRECCIÓN OK, CANAL OK, DISPONIBILIDAD TOTAL, LLAMAR EL DÍA LA INSTALACIÓN PARA CONFIRMAR VISITA, AVISO EXTERIOR ALTURA APROX CLIENTE NO TIENE CONOCIMIENTO DE MEDIDAS; TOMACORRIENTE CERCANO: SI; TIENE CABINA DE SEGURIDAD: SI // CONTACTO REALIZADO POR LA APP 3/6/2025 SE REALIZA INSTALACIÓN DE CORRESPONSAL, SE INSTALAN EQUIPOS CON PRUEBAS EXITOSAS, SE CAPACITA Y SE EVALÚA AL CLIENTE, SE INSTALA PUBLICIDAD COMPLETA, CB QUEDA OPERATIVO. USUARIO SOMOS BANCOLOMBIA ACTIVO</t>
  </si>
  <si>
    <t>SXUZZ186</t>
  </si>
  <si>
    <t>TA-25-561228</t>
  </si>
  <si>
    <t>FO-25-854731</t>
  </si>
  <si>
    <t>BARRIO VILLA DEL ORIENTE VILLAVICENCIO</t>
  </si>
  <si>
    <t>30-05-2025 SE REALIZA LLAMADA AL CLIENTE, SE HABLA CON LA SRA MARIA MELIDA FORERO DIOSA SE VALIDA DIRECCIÓN OK, CANAL OK, DISPONIBILIDAD TOTAL, LLAMAR EL DÍA LA INSTALACIÓN PARA CONFIRMAR VISITA, AVISO EXTERIOR ALTURA APROX 1,20 METROS; TOMACORRIENTE CERCANO: SI; TIENE CABINA DE SEGURIDAD: SI // CONTACTO REALIZADO POR LA APP 3/6/2025 SE REALIZA INSTALACIÓN DE CORRESPONSAL, SE INSTALAN EQUIPOS CON PRUEBAS EXITOSAS, SE CAPACITA Y SE EVALÚA AL CLIENTE, SE INSTALA PUBLICIDAD COMPLETA, CB QUEDA OPERATIVO. USUARIO SOMOS BANCOLOMBIA ACTIVO</t>
  </si>
  <si>
    <t>SXUZZ190</t>
  </si>
  <si>
    <t>TA-25-561229</t>
  </si>
  <si>
    <t>FO-25-854737</t>
  </si>
  <si>
    <t>BARRIO ESTERO VILLAVICENCIO 17</t>
  </si>
  <si>
    <t>30-05 SE REALIZA LLAMADA AL CLIENTE, SE HABLA CON EL SR FABIO NELSON CASTAÑEDA OSORIO SE VALIDA DIRECCIÓN OK, CANAL OK, DISPONIBILIDAD TOTAL, LLAMAR EL DÍA LA INSTALACIÓN PARA CONFIRMAR VISITA, AVISO EXTERIOR ALTURA APROX DONDE EL TECNICO LO VEA CONVENIENTE METROS; TOMACORRIENTE CERCANO: SI; TIENE CABINA DE SEGURIDAD: SI 03-06 SE REALIZA INSTALACIÓN DE CORRESPONSAL, SE INSTALAN EQUIPOS CON PRUEBAS EXITOSAS, SE CAPACITA Y SE EVALÚA AL CLIENTE, SE INSTALA PUBLICIDAD COMPLETA, CB QUEDA OPERATIVO. USUARIO SOMOS BANCOLOMBIA ACTIVO</t>
  </si>
  <si>
    <t>SXUZZ189</t>
  </si>
  <si>
    <t>TA-25-561230</t>
  </si>
  <si>
    <t>FO-25-874199</t>
  </si>
  <si>
    <t>FUSAGASUGA</t>
  </si>
  <si>
    <t>BARRIO ACROPOLIS FUSAGUSUGA</t>
  </si>
  <si>
    <t>30-05 SE REALIZA LLAMADA AL CLIENTE, SE HABLA CON EL SR HAROLD ALONSO RAMIREZ PERALTA, SE VALIDA DIRECCIÓN OK, CANAL OK, DISPONIBILIDAD TOTAL, LLAMAR EL DÍA LA INSTALACIÓN PARA CONFIRMAR VISITA, AVISO EXTERIOR ALTURA APROX DONDE EL TECNICO LO VEA CONVENIENTE METROS; TOMACORRIENTE CERCANO: SI; TIENE CABINA DE SEGURIDAD: SI 4/6/2025 SE REALIZA INSTALACIÓN DE CORRESPONSAL, SE INSTALAN EQUIPOS CON PRUEBAS EXITOSAS, SE CAPACITA Y SE EVALÚA AL CLIENTE, SE INSTALA PUBLICIDAD COMPLETA, CB QUEDA OPERATIVO. USUARIO SOMOS BANCOLOMBIA ACTIVO</t>
  </si>
  <si>
    <t>CORTES VELANDIA MIGUEL ANGEL</t>
  </si>
  <si>
    <t>SXUZZ162</t>
  </si>
  <si>
    <t>TA-25-561231</t>
  </si>
  <si>
    <t>FO-25-854747</t>
  </si>
  <si>
    <t>LANDAZURI</t>
  </si>
  <si>
    <t>BARRIO LA INDIA LANDAZURI</t>
  </si>
  <si>
    <t>30-05 SE REALIZA LLAMADA AL CLIENTE, SE HABLA CON LA SRA ELIANA MARIA MENA LEAL SE VALIDA DIRECCIÓN OK, CANAL OK, DISPONIBILIDAD TOTAL, LLAMAR EL DÍA LA INSTALACIÓN PARA CONFIRMAR VISITA, AVISO EXTERIOR ALTURA APROX 3 METROS; TOMACORRIENTE CERCANO: SI; TIENE CABINA DE SEGURIDAD: NO 4/6/2025 SE REALIZA INSTALACIÓN DE CORRESPONSAL, SE INSTALAN EQUIPOS CON PRUEBAS EXITOSAS, SE CAPACITA Y SE EVALÚA AL CLIENTE, SE INSTALA PUBLICIDAD COMPLETA, CB QUEDA OPERATIVO. USUARIO SOMOS BANCOLOMBIA ACTIVO</t>
  </si>
  <si>
    <t>REYES RAMIREZ DIEGO ALEXANDER</t>
  </si>
  <si>
    <t>SXUZZ167</t>
  </si>
  <si>
    <t>TA-25-561232</t>
  </si>
  <si>
    <t>FO-25-854750</t>
  </si>
  <si>
    <t>NORTE DE SANTANDER</t>
  </si>
  <si>
    <t>PAMPLONA</t>
  </si>
  <si>
    <t>BARRIO GALAN PAMPLONA 2</t>
  </si>
  <si>
    <t>30-05 SE REALIZA LLAMADA AL CLIENTE, SE HABLA CON LA SRA YESSICA PAOLA ORDÓÑEZ VELAZCO, SE VALIDA DIRECCIÓN OK, CANAL OK, DISPONIBILIDAD TOTAL, LLAMAR EL DÍA LA INSTALACIÓN PARA CONFIRMAR VISITA, AVISO EXTERIOR ALTURA APROX DONDE EL TECNICO LO VEA CONVENIENTE METROS; TOMACORRIENTE CERCANO: SI; TIENE CABINA DE SEGURIDAD: NO 4/6/2025 SE REALIZA INSTALACIÓN DE CORRESPONSAL, SE INSTALAN EQUIPOS CON PRUEBAS EXITOSAS, SE CAPACITA Y SE EVALÚA AL CLIENTE, SE INSTALA PUBLICIDAD COMPLETA, CB QUEDA OPERATIVO. USUARIO SOMOS BANCOLOMBIA ACTIVO</t>
  </si>
  <si>
    <t>NARANJO AFANADOR RUBEN JESUS</t>
  </si>
  <si>
    <t>SXUZZ172</t>
  </si>
  <si>
    <t>TA-25-561233</t>
  </si>
  <si>
    <t>FO-25-854754</t>
  </si>
  <si>
    <t>ANGELOPOLIS</t>
  </si>
  <si>
    <t>BRRIO ANGELOPOLIS ANTIOQUIA, CERCA LA ESTACION ANGELOPOLIS</t>
  </si>
  <si>
    <t>30-05 SE REALIZA LLAMADA AL CLIENTE, SE HABLA CON LA SRA ANGELA TATIANA MONCADA PARRA, SE VALIDA DIRECCIÓN OK, CANAL OK, DISPONIBILIDAD TOTAL, LLAMAR EL DÍA LA INSTALACIÓN PARA CONFIRMAR VISITA, AVISO EXTERIOR ALTURA APROX 1,20  METROS; TOMACORRIENTE CERCANO: SI; TIENE CABINA DE SEGURIDAD: NO 4/6/2025 SE REALIZA INSTALACIÓN DE CORRESPONSAL, SE INSTALAN EQUIPOS CON PRUEBAS EXITOSAS, SE CAPACITA Y SE EVALÚA AL CLIENTE, SE INSTALA PUBLICIDAD COMPLETA, CB QUEDA OPERATIVO. USUARIO SOMOS BANCOLOMBIA ACTIVO</t>
  </si>
  <si>
    <t>CASTAÑEDA PALACIO CARLOS FELIPE</t>
  </si>
  <si>
    <t>SXUZZ161</t>
  </si>
  <si>
    <t>TA-25-561234</t>
  </si>
  <si>
    <t>FO-25-854758</t>
  </si>
  <si>
    <t>BARRIO AGUA BLANCA CALI</t>
  </si>
  <si>
    <t>30-05 SE REALIZA LLAMADA AL CLIENTE, SE HABLA CON LA SRA LIZETH MARIANA GALINDO ORTIZ, SE VALIDA DIRECCIÓN OK, CANAL OK, DISPONIBILIDAD TOTAL, LLAMAR EL DÍA LA INSTALACIÓN PARA CONFIRMAR VISITA, AVISO EXTERIOR ALTURA APROX DONDE EL TECNICO LO VEA CONVENIENTE   METROS; TOMACORRIENTE CERCANO: SI; TIENE CABINA DE SEGURIDAD: NO 03-06 SE REALIZA INSTALACIÓN DE CORRESPONSAL, SE INSTALAN EQUIPOS CON PRUEBAS EXITOSAS, SE CAPACITA Y SE EVALÚA AL CLIENTE, SE INSTALA PUBLICIDAD COMPLETA, CB QUEDA OPERATIVO. USUARIO SOMOS BANCOLOMBIA ACTIVO</t>
  </si>
  <si>
    <t>SXUZZ143</t>
  </si>
  <si>
    <t>TA-25-561248</t>
  </si>
  <si>
    <t>FO-25-854843</t>
  </si>
  <si>
    <t>BARRIO LAURELES MEDELLIN 20</t>
  </si>
  <si>
    <t>30-05 SE REALIZA LLAMADA AL CLIENTE, SE HABLA CON LA SR ANDRES FELIPE GALVIS ESPINOSA  SE VALIDA DIRECCIÓN OK, CANAL OK, DISPONIBILIDAD TOTAL, LLAMAR EL DÍA LA INSTALACIÓN PARA CONFIRMAR VISITA, AVISO EXTERIOR ALTURA APROX 2.50  METROS; TOMACORRIENTE CERCANO: SI; TIENE CABINA DE SEGURIDAD: NO 3/6/2025 SE REALIZA INSTALACIÓN DE CORRESPONSAL, SE INSTALAN EQUIPOS CON PRUEBAS EXITOSAS, SE CAPACITA Y SE EVALÚA AL CLIENTE, SE INSTALA PUBLICIDAD COMPLETA, CB QUEDA OPERATIVO. USUARIO SOMOS BANCOLOMBIA ACTIVO</t>
  </si>
  <si>
    <t>SXUZZ199</t>
  </si>
  <si>
    <t>TA-25-561250</t>
  </si>
  <si>
    <t>FO-25-854848</t>
  </si>
  <si>
    <t>BARRIO PUENTE ARANDA BOGOTA 8</t>
  </si>
  <si>
    <t>30-05 SE REALIZA LLAMADA AL CLIENTE, SE HABLA CON LA SRA SONIA MARCELA GARCIA PINEDA SE VALIDA DIRECCIÓN OK, CANAL OK, DISPONIBILIDAD TOTAL, LLAMAR EL DÍA LA INSTALACIÓN PARA CONFIRMAR VISITA, AVISO EXTERIOR ALTURA APROX 3 METROS; TOMACORRIENTE CERCANO: SI; TIENE CABINA DE SEGURIDAD: SI 3/6/2025 SE REALIZA INSTALACIÓN DE CORRESPONSAL, SE INSTALAN EQUIPOS CON PRUEBAS EXITOSAS, SE CAPACITA Y SE EVALÚA AL CLIENTE, SE INSTALA PUBLICIDAD COMPLETA, CB QUEDA OPERATIVO. USUARIO SOMOS BANCOLOMBIA ACTIVO</t>
  </si>
  <si>
    <t>GALINDO ROJAS LUIS FELIPE</t>
  </si>
  <si>
    <t>SXUZZ130</t>
  </si>
  <si>
    <t>TA-25-561252</t>
  </si>
  <si>
    <t>FO-25-854857</t>
  </si>
  <si>
    <t>BARRIO BARBOSA AUTOPISTA BARBOSA</t>
  </si>
  <si>
    <t xml:space="preserve">30-05 SE REALIZA LLAMADA AL CLIENTE, SE HABLA CON LA SRA LIZETH MARIANA GALINDO ORTIZ, SE VALIDA DIRECCIÓN OK, CANAL OK, DISPONIBILIDAD TOTAL, LLAMAR EL DÍA LA INSTALACIÓN PARA CONFIRMAR VISITA, AVISO EXTERIOR ALTURA APROX DONDE EL TECNICO LO VEA CONVENIENTE   METROS; TOMACORRIENTE CERCANO: SI; TIENE CABINA DE SEGURIDAD: NO 4/6/2025 LLEGAMOS A SITIO ENCONTRANDO OTRO PUNTO CERCANO A 30 METROS CODIGO 49691 PTM BARBOSA DROGUERÍA SE ESCALA CASO POR CERCANÍA DE 2 PUNTOS UNO DE AGREGADOR Y OTRO UNO A UNO. 05-06 ENTIDAD APRUEBA INSTALACIÓN 9/6/2025 SE REALIZA INSTALACIÓN DE CORRESPONSAL, SE INSTALAN EQUIPOS CON PRUEBAS EXITOSAS, SE CAPACITA Y SE EVALÚA AL CLIENTE, SE INSTALA PUBLICIDAD COMPLETA, CB QUEDA OPERATIVO. PLATAFORMA SOMOS BANCOLOMBIA CON CORREO ERRÓNEO, SE CAPACITA CON USUARIO DE PRUEBA </t>
  </si>
  <si>
    <t>SXUZZ149</t>
  </si>
  <si>
    <t>TA-25-561253</t>
  </si>
  <si>
    <t>FO-25-854861</t>
  </si>
  <si>
    <t>ANDALUCIA</t>
  </si>
  <si>
    <t>BARRIO CENTRO ANDALUCIA  7</t>
  </si>
  <si>
    <t>30-05 SE REALIZA LLAMADA AL CLIENTE, SE HABLA CON LA SRA MARIA ELCY ROMAN MILLAN, SE VALIDA DIRECCIÓN OK, CANAL OK, DISPONIBILIDAD TOTAL, LLAMAR EL DÍA LA INSTALACIÓN PARA CONFIRMAR VISITA, AVISO EXTERIOR ALTURA APROX DONDE EL TECNICO LO VEA CONVENIENTE METROS; TOMACORRIENTE CERCANO: SI; TIENE CABINA DE SEGURIDAD: SI 4/6/2025 SE REALIZA INSTALACIÓN DE CORRESPONSAL, SE INSTALAN EQUIPOS CON PRUEBAS EXITOSAS, SE CAPACITA Y SE EVALÚA AL CLIENTE, SE INSTALA PUBLICIDAD COMPLETA, CB QUEDA OPERATIVO. USUARIO SOMOS BANCOLOMBIA ACTIVO</t>
  </si>
  <si>
    <t>SXUZZ120</t>
  </si>
  <si>
    <t>TA-25-561255</t>
  </si>
  <si>
    <t>FO-25-854870</t>
  </si>
  <si>
    <t>RISARALDA</t>
  </si>
  <si>
    <t>BARRIO CUBA PEREIRA 12</t>
  </si>
  <si>
    <t>30-05 SE REALIZA LLAMADA AL CLIENTE, SE HABLA CON LA SRA LUZ ELENA QUINTERO RAMIREZ, SE VALIDA DIRECCIÓN OK, CANAL OK, DISPONIBILIDAD TOTAL, LLAMAR EL DÍA LA INSTALACIÓN PARA CONFIRMAR VISITA, AVISO EXTERIOR ALTURA APROX DONDE EL TECNICO LO VEA CONVENIENTE METROS; TOMACORRIENTE CERCANO: SI; TIENE CABINA DE SEGURIDAD: NO 3/6/2025 SE REALIZA INSTALACIÓN DE CORRESPONSAL, SE INSTALAN EQUIPOS CON PRUEBAS EXITOSAS, SE CAPACITA Y SE EVALÚA AL CLIENTE, SE INSTALA PUBLICIDAD COMPLETA, CB QUEDA OPERATIVO. USUARIO SOMOS BANCOLOMBIA ACTIVO</t>
  </si>
  <si>
    <t>ARROYAVE CANO MANUEL GUILLERMO</t>
  </si>
  <si>
    <t>SXUZZ174</t>
  </si>
  <si>
    <t>TA-25-561598</t>
  </si>
  <si>
    <t>FO-25-856006</t>
  </si>
  <si>
    <t>SOACHA</t>
  </si>
  <si>
    <t>BARRIO SAN MATEO SOACHA SOACHA  2</t>
  </si>
  <si>
    <t>30-05 SE REALIZA LLAMADA AL CLIENTE, SE HABLA CON LA SRA MARIA ALEJANDRA CAMARGO TRIANA, SE VALIDA DIRECCIÓN OK, CANAL OK, DISPONIBILIDAD TOTAL, LLAMAR EL DÍA LA INSTALACIÓN PARA CONFIRMAR VISITA, AVISO EXTERIOR ALTURA APROX  2,10 METROS; TOMACORRIENTE CERCANO: SI; TIENE CABINA DE SEGURIDAD: NO 04-06 SE REALIZA INSTALACIÓN DE CORRESPONSAL, SE INSTALAN EQUIPOS CON PRUEBAS EXITOSAS, SE CAPACITA Y SE EVALÚA AL CLIENTE, SE INSTALA PUBLICIDAD COMPLETA, CB QUEDA OPERATIVO. USUARIO SOMOS BANCOLOMBIA ACTIVO</t>
  </si>
  <si>
    <t>SOTO LONDOÑO FREDY ALEXANDER</t>
  </si>
  <si>
    <t>SXUZZ179</t>
  </si>
  <si>
    <t>TA-25-561599</t>
  </si>
  <si>
    <t>FO-25-856009</t>
  </si>
  <si>
    <t>ITAGUI</t>
  </si>
  <si>
    <t>BARRIO ITAGUI ITAGUI 33</t>
  </si>
  <si>
    <t>30-05 SE REALIZA LLAMADA AL CLIENTE, SE HABLA CON  EL SR YOSMEN ENRIQUE BETANCUR LONDOÑO, SE VALIDA DIRECCIÓN OK, CANAL OK, DISPONIBILIDAD TOTAL, LLAMAR EL DÍA LA INSTALACIÓN PARA CONFIRMAR VISITA, AVISO EXTERIOR ALTURA APROX  2 METROS; TOMACORRIENTE CERCANO: SI; TIENE CABINA DE SEGURIDAD: SI 3/6/2025 SE REALIZA INSTALACIÓN DE CORRESPONSAL, SE INSTALAN EQUIPOS CON PRUEBAS EXITOSAS, SE CAPACITA Y SE EVALÚA AL CLIENTE, SE INSTALA PUBLICIDAD COMPLETA, CB QUEDA OPERATIVO. USUARIO SOMOS BANCOLOMBIA ACTIVO</t>
  </si>
  <si>
    <t>DIAZ ZABALA FRANCIS DUBAN</t>
  </si>
  <si>
    <t>SXUZZ154</t>
  </si>
  <si>
    <t>TA-25-577586</t>
  </si>
  <si>
    <t>FO-25-875351</t>
  </si>
  <si>
    <t>CHIGORODO</t>
  </si>
  <si>
    <t>BARRIO BRISAS DEL RIO CHIGORODO 1</t>
  </si>
  <si>
    <t>30-05 SE REALIZA LLAMADA AL CLIENTE, SE HABLA CON  EL SR UBEIMAR LUVAN MONSALVE MARIN, SE VALIDA DIRECCIÓN OK, CANAL OK, DISPONIBILIDAD TOTAL, LLAMAR EL DÍA LA INSTALACIÓN PARA CONFIRMAR VISITA, AVISO EXTERIOR ALTURA APROX  DONDE EL TECNICO LO VEA CONVENIENTE METROS; TOMACORRIENTE CERCANO: SI; TIENE CABINA DE SEGURIDAD: SI 04-06 SE REALIZA INSTALACIÓN DE CORRESPONSAL, SE INSTALAN EQUIPOS CON PRUEBAS EXITOSAS, SE CAPACITA Y SE EVALÚA AL CLIENTE, SE INSTALA PUBLICIDAD COMPLETA, CB QUEDA OPERATIVO. USUARIO SOMOS BANCOLOMBIA ACTIVO</t>
  </si>
  <si>
    <t>SXUZZ151</t>
  </si>
  <si>
    <t>TA-25-577591</t>
  </si>
  <si>
    <t>FO-25-875355</t>
  </si>
  <si>
    <t>BARRIO CENTRO MEDELLIN 106</t>
  </si>
  <si>
    <t>30-05 SE REALIZA LLAMADA AL CLIENTE, SE HABLA CON LA SR LEON ADRIAN ARROYAVE MONSALVE SE VALIDA DIRECCIÓN OK, CANAL OK, DISPONIBILIDAD TOTAL, LLAMAR EL DÍA LA INSTALACIÓN PARA CONFIRMAR VISITA, AVISO EXTERIOR ALTURA APROX 2 METROS; TOMACORRIENTE CERCANO: SI; TIENE CABINA DE SEGURIDAD: NO - COMUNICACIÓN POR WPP 3/6/2025 SE COMUNICA CON EL SR LEÓN ADRIAN  PARA LA INSTALACIÓN BARRIO CENTRO MEDELLIN 106 E INFORMA QUE HOY NO PUEDE ATENDER NO TIENE DISPONIBILIDAD Y LA PERSONA ENCARGADA TAMPOCO ESTA DISPONIBLE HOY QUE SE LA PROGRAMEN PARA OTRO DÍA 5/6/2025 SE REALIZA INSTALACIÓN DE CORRESPONSAL, SE INSTALAN EQUIPOS CON PRUEBAS EXITOSAS, SE CAPACITA Y SE EVALÚA AL CLIENTE, SE INSTALA PUBLICIDAD COMPLETA, CB QUEDA OPERATIVO. USUARIO SOMOS BANCOLOMBIA ACTIVO</t>
  </si>
  <si>
    <t>SXUZZ197</t>
  </si>
  <si>
    <t>TA-25-577597</t>
  </si>
  <si>
    <t>FO-25-875358</t>
  </si>
  <si>
    <t>BARRIO PRADO VEGAS SOACHA 2</t>
  </si>
  <si>
    <t>30-05 SE REALIZA LLAMADA AL CLIENTE, SE HABLA CON  EL SR JOHAN SEBASTIAN BERNAL RODRIGUEZ, SE VALIDA DIRECCIÓN OK, CANAL OK, DISPONIBILIDAD TOTAL, LLAMAR EL DÍA LA INSTALACIÓN PARA CONFIRMAR VISITA, AVISO EXTERIOR ALTURA APROX  DONDE EL TECNICO LO VEA CONVENIENTE METROS; TOMACORRIENTE CERCANO: SI; TIENE CABINA DE SEGURIDAD:NO 4/6/2025 SE REALIZA INSTALACIÓN DE CORRESPONSAL, SE INSTALAN EQUIPOS CON PRUEBAS EXITOSAS, SE CAPACITA Y SE EVALÚA AL CLIENTE, SE INSTALA PUBLICIDAD COMPLETA, CB QUEDA OPERATIVO. USUARIO SOMOS BANCOLOMBIA ACTIVO. NOTA: NO SE CUENTA CON TARJETA DE BANCOLOMBIA PARA REALIZAR PRUEBAS DE RETIRO</t>
  </si>
  <si>
    <t>SXUZZ180</t>
  </si>
  <si>
    <t>TA-25-577602</t>
  </si>
  <si>
    <t>FO-25-875361</t>
  </si>
  <si>
    <t>BARRIO SANTA GENOVEVA ISTMINA CHOCO ISTMINA</t>
  </si>
  <si>
    <t>30-05 SE REALIZA LLAMADA AL CLIENTE, SE HABLA CON  EL SR PEDRO DAVID IBARGUEN CHALA SE VALIDA DIRECCIÓN OK, CANAL OK, DISPONIBILIDAD TOTAL, LLAMAR EL DÍA LA INSTALACIÓN PARA CONFIRMAR VISITA, AVISO EXTERIOR ALTURA APROX  2- 3 METROS; TOMACORRIENTE CERCANO: SI; TIENE CABINA DE SEGURIDAD:SI 5/6/2025 SE REALIZA INSTALACIÓN DE CORRESPONSAL, SE INSTALAN EQUIPOS CON PRUEBAS EXITOSAS, SE CAPACITA Y SE EVALÚA AL CLIENTE, SE INSTALA PUBLICIDAD COMPLETA, CB QUEDA OPERATIVO. USUARIO SOMOS BANCOLOMBIA ACTIVO</t>
  </si>
  <si>
    <t>SXUZZ169</t>
  </si>
  <si>
    <t>TA-25-577608</t>
  </si>
  <si>
    <t>FO-25-875365</t>
  </si>
  <si>
    <t>SUESCA</t>
  </si>
  <si>
    <t>BARRIO VEREDA CASICASGO SUESCA</t>
  </si>
  <si>
    <t>30-05 SE REALIZA LLAMADA AL CLIENTE, SE HABLA CON  EL SR JOSE ARIEL GALLEGO RAMIREZ, SE VALIDA DIRECCIÓN OK, CANAL OK, DISPONIBILIDAD TOTAL, LLAMAR EL DÍA LA INSTALACIÓN PARA CONFIRMAR VISITA, AVISO EXTERIOR ALTURA APROX  2,20 METROS; TOMACORRIENTE CERCANO: SI; TIENE CABINA DE SEGURIDAD:SI 04-06 POR NOVEDAD PRESENTANDA CON EL AREA DE BODEGA SE REPROGRAMA ACTIVIDA PARA EL DIA SIGUIENTE, SE HABLA CON JOSE ARIEL GALLEGO RAMIREZ / TELEFONO DE CONTACTO: 3213003875 QUIEN MANIFIESTA RECIBE LA INSTALACIÓN EL DÍA DE MAÑANA 05-06-2025 5/6/2025 SE REALIZA INSTALACIÓN DE CORRESPONSAL, SE INSTALAN EQUIPOS CON PRUEBAS EXITOSAS, SE CAPACITA Y SE EVALÚA AL CLIENTE, SE INSTALA PUBLICIDAD COMPLETA, CB QUEDA OPERATIVO. USUARIO SOMOS BANCOLOMBIA ACTIVO</t>
  </si>
  <si>
    <t>SXUZZ182</t>
  </si>
  <si>
    <t>TA-25-577615</t>
  </si>
  <si>
    <t>FO-25-892697</t>
  </si>
  <si>
    <t>BARRIO VIA AL MAR EDS PUERTA DE LAS AMERICAS  CARTAGENA DE INDIAS</t>
  </si>
  <si>
    <t>30-05 SE REALIZA LLAMADA AL CLIENTE, SE HABLA CON LA SR JUAN CARLOS MATUTE PACHECO SE VALIDA DIRECCIÓN OK, CANAL OK, DISPONIBILIDAD TOTAL, LLAMAR EL DÍA LA INSTALACIÓN PARA CONFIRMAR VISITA, AVISO EXTERIOR ALTURA APROX 2.50  METROS; TOMACORRIENTE CERCANO: SI; TIENE CABINA DE SEGURIDAD: SI 4/6/2025 SE REALIZA INSTALACIÓN DE CORRESPONSAL, SE INSTALAN EQUIPOS CON PRUEBAS EXITOSAS, SE CAPACITA Y SE EVALÚA AL CLIENTE, SE INSTALA PUBLICIDAD COMPLETA, CB QUEDA OPERATIVO. USUARIO SOMOS BANCOLOMBIA ACTIVO</t>
  </si>
  <si>
    <t>SXUZZ148</t>
  </si>
  <si>
    <t>TA-25-577619</t>
  </si>
  <si>
    <t>FO-25-875373</t>
  </si>
  <si>
    <t>LA JAGUA DE IBIRICO</t>
  </si>
  <si>
    <t>BARRIO JUAN RAMOS LA JAGUA DE IBIRICO</t>
  </si>
  <si>
    <t>30-05 SE REALIZA LLAMADA AL CLIENTE, SE HABLA CON LA SRA rosania  SE VALIDA DIRECCIÓN OK, CANAL OK, DISPONIBILIDAD TOTAL, LLAMAR EL DÍA LA INSTALACIÓN PARA CONFIRMAR VISITA, AVISO EXTERIOR ALTURA APROX 2 METROS; TOMACORRIENTE CERCANO: SI; TIENE CABINA DE SEGURIDAD: SI - COMUNICACIÓN POR WPP 4/6/2025 SE REALIZA INSTALACIÓN DE CORRESPONSAL, SE INSTALAN EQUIPOS CON PRUEBAS EXITOSAS, SE CAPACITA Y SE EVALÚA AL CLIENTE, SE INSTALA PUBLICIDAD COMPLETA, CB QUEDA OPERATIVO. USUARIO SOMOS BANCOLOMBIA ACTIVO</t>
  </si>
  <si>
    <t>MONTES DIAZ JOHN FRED</t>
  </si>
  <si>
    <t>SXUZZ165</t>
  </si>
  <si>
    <t>TA-25-577624</t>
  </si>
  <si>
    <t>FO-25-875376</t>
  </si>
  <si>
    <t>VILLA DEL ROSARIO</t>
  </si>
  <si>
    <t>BARRIO CENTRO VILLA DEL ROSARIO 5</t>
  </si>
  <si>
    <t>30-05 SE REALIZA LLAMADA AL CLIENTE, SE HABLA CON LA SR JUAN CARLOS CUTA RIBON SE VALIDA DIRECCIÓN OK, CANAL OK, DISPONIBILIDAD TOTAL, LLAMAR EL DÍA LA INSTALACIÓN PARA CONFIRMAR VISITA, AVISO EXTERIOR ALTURA APROX 2.50  METROS; TOMACORRIENTE CERCANO: SI; TIENE CABINA DE SEGURIDAD:  EL SEÑOR INDICA QUE ESTA ES LA CAJA  ESTA CERRADA MAS NO ESTA EL VIDRIO HASTA ARRIBA3/6/2025 SE REALIZA INSTALACIÓN DE CORRESPONSAL, SE INSTALAN EQUIPOS CON PRUEBAS EXITOSAS, SE CAPACITA Y SE EVALÚA AL CLIENTE, SE INSTALA PUBLICIDAD COMPLETA, CB QUEDA OPERATIVO. USUARIO SOMOS BANCOLOMBIA ACTIVO</t>
  </si>
  <si>
    <t>TORRES MANTILLA JOSE DANIEL</t>
  </si>
  <si>
    <t>SXUZZ188</t>
  </si>
  <si>
    <t>TA-25-577628</t>
  </si>
  <si>
    <t>FO-25-875379</t>
  </si>
  <si>
    <t>BARRIO LA VICTORIA BARRANQUILLA  2</t>
  </si>
  <si>
    <t>30-05 SE REALIZA LLAMADA AL CLIENTE, SE HABLA CON LA SR LUIS GUILLERMO SERJE RAPELLO VALIDA DIRECCIÓN  OK, DISPONIBILIDAD TOTAL, LLAMAR EL DÍA LA INSTALACIÓN PARA CONFIRMAR VISITA, AVISO EXTERIOR ALTURA APROX 2.00  METROS; TOMACORRIENTE CERCANO: SI; TIENE CABINA DE SEGURIDAD:  USUARIO TIENE REJA   03-06 SE LOGRA COMUNICACION VÍA WASHAP AL NÚMERO 3008485338, Y ME CONTESTA LA SEÑORA MARIANELA CANTILLO, CON QUIÉN SE ACUERDA LLEGAR TIPO 11 AM PARA ATENDERME, SE LLAMA A SITIO, PERO NO CONTESTAN WASHAP, NO LE ENTRAN MENSAJES NI LLAMADAS , ES UN CONJUNTO CERRADO, PERO ME DICE EL VIGILANTE QUE ESTÁ A LA VUELTA ,SE DA LA VUELTA A LA MANZANA PERO NO SE LOGRA VER EL LOCAL, ME VOY A OTRO SITIO HACER OTRA ACTIVIDAD, Y AHORA EN LAS HORAS DE LA TARDE REGRESO, ESTÁ VEZ SI ME CONTESTAN LOS MENSAJES INDICANDOME QUE DÉBIDO AL PARO EN FUNDACIÓN, NO PUDO REGRESAR, QUE POR FAVOR REAGENDE LA VISITA PARA MAÑANA 4 DE JUNIO 4/6/2025 SE REALIZA INSTALACIÓN DE CORRESPONSAL, SE INSTALAN EQUIPOS CON PRUEBAS EXITOSAS, SE CAPACITA Y SE EVALÚA AL CLIENTE, SE INSTALA PUBLICIDAD COMPLETA, CB QUEDA OPERATIVO. USUARIO SOMOS BANCOLOMBIA ACTIVO</t>
  </si>
  <si>
    <t>SXUZZ123</t>
  </si>
  <si>
    <t>TA-25-577633</t>
  </si>
  <si>
    <t>FO-25-875382</t>
  </si>
  <si>
    <t>BARRIO CASTILLA BOGOTA 23</t>
  </si>
  <si>
    <t>30-05 SE REALIZA LLAMADA AL CLIENTE, SE HABLA CON LA SRA  YURY VANESSA GIL SOSA VALIDA DIRECCIÓN  OK, DISPONIBILIDAD TOTAL, LLAMAR EL DÍA LA INSTALACIÓN PARA CONFIRMAR VISITA, AVISO EXTERIOR ALTURA APROX 3.00  METROS; TOMACORRIENTE CERCANO: SI; TIENE CABINA DE SEGURIDAD: SI  3/6/2025 SE REALIZA INSTALACIÓN DE CORRESPONSAL, SE INSTALAN EQUIPOS CON PRUEBAS EXITOSAS, SE CAPACITA Y SE EVALÚA AL CLIENTE, SE INSTALA PUBLICIDAD COMPLETA, CB QUEDA OPERATIVO. USUARIO SOMOS BANCOLOMBIA ACTIVO</t>
  </si>
  <si>
    <t>SXUZZ138</t>
  </si>
  <si>
    <t>TA-25-577638</t>
  </si>
  <si>
    <t>FO-25-875385</t>
  </si>
  <si>
    <t>CANDELARIA</t>
  </si>
  <si>
    <t>BARRIO MANZANARES SECTOR 11 - CANDELARIA CANDELARIA</t>
  </si>
  <si>
    <t>30-05 SE REALIZA LLAMADA AL CLIENTE, SE HABLA CON LA SRA YURI TATIANA OSORIO BARREIRO  (JOHAN DAVIDA MANRIQUE ) VALIDA DIRECCIÓN  OK, DISPONIBILIDAD TOTAL, LLAMAR EL DÍA LA INSTALACIÓN PARA CONFIRMAR VISITA, AVISO EXTERIOR ALTURA APROX 2.00  METROS; TOMACORRIENTE CERCANO: SI; TIENE CABINA DE SEGURIDAD: SI</t>
  </si>
  <si>
    <t>SXUZZ146</t>
  </si>
  <si>
    <t>TA-25-577643</t>
  </si>
  <si>
    <t>FO-25-875387</t>
  </si>
  <si>
    <t>TIMBIQUI</t>
  </si>
  <si>
    <t>BARRIO PUERTO LUZ TIMBIQUI 1</t>
  </si>
  <si>
    <t>30-05 SE REALIZA LLAMADA AL CLIENTE, SE HABLA CON LA SR JAMINSON CAICEDO CAICEDO VALIDA DIRECCIÓN ( HERMINZA GOMEZ ESPOSA)  OK, DISPONIBILIDAD TOTAL, LLAMAR EL DÍA LA INSTALACIÓN PARA CONFIRMAR VISITA, AVISO EXTERIOR ALTURA APROX 2.00  METROS; TOMACORRIENTE CERCANO: SI; TIENE CABINA DE SEGURIDAD: NO 11-06 DADO QUE PARA ESTA APERTURA SE DEBE DESPLAZAR POR VIA AEREA, SE TIENE DISPONIBILIDAD DEL VUELO PARA DIA MIERCOLES 18 DE JUNIO PARA DESPLAZAMIENTO DEL TÉCNICO A LA ZONA A REALIZAR ACTIVIDAD 19-06 SE REALIZA INSTALACIÓN DE CORRESPONSAL, SE INSTALAN EQUIPOS CON PRUEBAS EXITOSAS, SE CAPACITA Y SE EVALÚA AL CLIENTE, SE INSTALA PUBLICIDAD COMPLETA, CB QUEDA OPERATIVO. USUARIO SOMOS BANCOLOMBIA ACTIVO</t>
  </si>
  <si>
    <t>SXUZZ183</t>
  </si>
  <si>
    <t>TA-25-577648</t>
  </si>
  <si>
    <t>FO-25-875390</t>
  </si>
  <si>
    <t>BARRIO CIUDADELA 450 AÑOS VALLEDUPAR 1</t>
  </si>
  <si>
    <t>30-05 SE REALIZA LLAMADA AL CLIENTE, SE HABLA CON LA SRA  EDITH YAMILE MALAVER ORTIZ SE VALIDA DIRECCIÓN  OK, DISPONIBILIDAD TOTAL, LLAMAR EL DÍA LA INSTALACIÓN PARA CONFIRMAR VISITA, AVISO EXTERIOR ALTURA APROX 2.00  METROS; TOMACORRIENTE CERCANO: SI; TIENE CABINA DE SEGURIDAD: SI    LA DISTANCIA SON 4 METROS DE DEL MODEN A AL DATAFONO  3/6/2025 SE REALIZA INSTALACIÓN DE CORRESPONSAL, SE INSTALAN EQUIPOS CON PRUEBAS EXITOSAS, SE CAPACITA Y SE EVALÚA AL CLIENTE, SE INSTALA PUBLICIDAD COMPLETA, CB QUEDA OPERATIVO. USUARIO SOMOS BANCOLOMBIA ACTIVO</t>
  </si>
  <si>
    <t>SXUZZ185</t>
  </si>
  <si>
    <t>TA-25-577654</t>
  </si>
  <si>
    <t>FO-25-875393</t>
  </si>
  <si>
    <t>BARRIO SAN ANTONIO BOGOTA  11</t>
  </si>
  <si>
    <t>30-05 SE REALIZA LLAMADA AL CLIENTE, SE HABLA CON LA SR CAMILO ALEXANDER VILLAMIL MONTAÑA ( NOS CONTESTAN  EL HERMANO EDWIN ) SE VALIDA DIRECCIÓN  OK, DISPONIBILIDAD TOTAL, LLAMAR EL DÍA LA INSTALACIÓN PARA CONFIRMAR VISITA, AVISO EXTERIOR ALTURA APROX 2.50  METROS; TOMACORRIENTE CERCANO: SI; TIENE CABINA DE SEGURIDAD: SI   3/6/2025 SE REALIZA INSTALACIÓN DE CORRESPONSAL, SE INSTALAN EQUIPOS CON PRUEBAS EXITOSAS, SE CAPACITA Y SE EVALÚA AL CLIENTE, SE INSTALA PUBLICIDAD COMPLETA, CB QUEDA OPERATIVO. USUARIO SOMOS BANCOLOMBIA ACTIVO</t>
  </si>
  <si>
    <t>SXUZZ128</t>
  </si>
  <si>
    <t>TA-25-577660</t>
  </si>
  <si>
    <t>FO-25-875397</t>
  </si>
  <si>
    <t>SONSON</t>
  </si>
  <si>
    <t>BARRIO SONSON SONSON 8</t>
  </si>
  <si>
    <t>30-05 SE REALIZA LLAMADA AL CLIENTE, SE HABLA CON LA SR DAVID SOTO JIMENEZ SE VALIDA DIRECCIÓN  OK, DISPONIBILIDAD TOTAL, LLAMAR EL DÍA LA INSTALACIÓN PARA CONFIRMAR VISITA, AVISO EXTERIOR ALTURA APROX 2.50  METROS; TOMACORRIENTE CERCANO: SI; TIENE CABINA DE SEGURIDAD: NO , USUARIO   INDICA  QUE SE EL MODEN SE ENCUENTRA  20  METROS  04-6 SE PRESENTA NOVEDAD EN LA VIA LA UNIÓN-SONSÓN SE SALE DESDE MEDELLÍN EN RUTA UNIÓN SONSÓN PERO SE TIENE PROBLEMAS CON EL TRANSPORTE EN LA UNIÓN EL BUS SALE TARDE DESE MEDELLÍN Y SE PRESENTA NOVEDAD EN LA VIA POR FUERTES LLUVIAS. SE HABLA CON EL USUARIO Y NOS COMFIMA QUE EL CIERRA TEMPRANO HOY PERO QUE NOS PUEDE ATENDER MAÑANA A PRIMERA HORA 5/6/2025 SE REALIZA INSTALACIÓN DE CORRESPONSAL, SE INSTALAN EQUIPOS CON PRUEBAS EXITOSAS, SE CAPACITA Y SE EVALÚA AL CLIENTE, SE INSTALA PUBLICIDAD COMPLETA, CB QUEDA OPERATIVO. USUARIO SOMOS BANCOLOMBIA ACTIVO</t>
  </si>
  <si>
    <t>SXUZZ158</t>
  </si>
  <si>
    <t>TA-25-577667</t>
  </si>
  <si>
    <t>FO-25-875399</t>
  </si>
  <si>
    <t>BARRIO BOSTON MEDELLIN  6</t>
  </si>
  <si>
    <t>30-05 SE REALIZA LLAMADA AL CLIENTE, SE HABLA CON LA SR ANDRES FELIPE ZAPATA LONDOÑO SE VALIDA DIRECCIÓN  OK, DISPONIBILIDAD TOTAL, LLAMAR EL DÍA LA INSTALACIÓN PARA CONFIRMAR VISITA, AVISO EXTERIOR ALTURA APROX 2.50  METROS; TOMA CORRIENTE CERCANO: SI; TIENE CABINA DE SEGURIDAD: SI , USUARIO   INDICA  QUE SE EL MODEN SE ENCUENTRA  8  METROS 03-06 SE REALIZA INSTALACIÓN DE CORRESPONSAL, SE INSTALAN EQUIPOS CON PRUEBAS EXITOSAS, SE CAPACITA Y SE EVALÚA AL CLIENTE, SE INSTALA PUBLICIDAD COMPLETA, CB QUEDA OPERATIVO. USUARIO SOMOS BANCOLOMBIA ACTIVO</t>
  </si>
  <si>
    <t>PAREJA ECHAVARRIA JHON DAVID</t>
  </si>
  <si>
    <t>SXUZZ203</t>
  </si>
  <si>
    <t>TA-25-577673</t>
  </si>
  <si>
    <t>FO-25-875403</t>
  </si>
  <si>
    <t>BARRIO LA ESMERALDA POPAYAN 7</t>
  </si>
  <si>
    <t>30-05 SE REALIZA LLAMADA AL CLIENTE, SE HABLA CON LA SRA ANYI PAOLA CAMPO PEÑA SE VALIDA DIRECCIÓN  OK, DISPONIBILIDAD TOTAL, LLAMAR EL DÍA LA INSTALACIÓN PARA CONFIRMAR VISITA, AVISO EXTERIOR ALTURA APROX 2.50  METROS; TOMA CORRIENTE CERCANO: SI; TIENE CABINA DE SEGURIDAD: NO, USUARIO   INDICA  QUE SE EL MODEN SE ENCUENTRA  5  METROS  04-6 SE REALIZA INSTALACIÓN DE CORRESPONSAL, SE INSTALAN EQUIPOS CON PRUEBAS EXITOSAS, SE CAPACITA Y SE EVALÚA AL CLIENTE, SE INSTALA PUBLICIDAD COMPLETA, CB QUEDA OPERATIVO. USUARIO SOMOS BANCOLOMBIA ACTIVO</t>
  </si>
  <si>
    <t>SXUZZ175</t>
  </si>
  <si>
    <t>TA-25-577680</t>
  </si>
  <si>
    <t>FO-25-875407</t>
  </si>
  <si>
    <t>LA GUAJIRA</t>
  </si>
  <si>
    <t>BARRANCAS</t>
  </si>
  <si>
    <t>BARRIO CENTRO BARRANCAS 8</t>
  </si>
  <si>
    <t>30-05 SE REALIZA LLAMADA AL CLIENTE, SE HABLA CON LA SRA SANDRA MILENA PEÑA USTARIZ  SE VALIDA DIRECCIÓN  OK, DISPONIBILIDAD TOTAL, LLAMAR EL DÍA LA INSTALACIÓN PARA CONFIRMAR VISITA, AVISO EXTERIOR ALTURA APROX 2.50  METROS; TOMA CORRIENTE CERCANO: SI; TIENE CABINA DE SEGURIDAD: SI, 5/6/2025 SE REALIZA INSTALACIÓN DE CORRESPONSAL, SE INSTALAN EQUIPOS CON PRUEBAS EXITOSAS, SE CAPACITA Y SE EVALÚA AL CLIENTE, SE INSTALA PUBLICIDAD COMPLETA, CB QUEDA OPERATIVO. USUARIO SOMOS BANCOLOMBIA ACTIVO</t>
  </si>
  <si>
    <t>SXUZZ122</t>
  </si>
  <si>
    <t>TA-25-577685</t>
  </si>
  <si>
    <t>FO-25-875409</t>
  </si>
  <si>
    <t>BARRIO CASTILLA MEDELLIN 17</t>
  </si>
  <si>
    <t>30-05 SE REALIZA LLAMADA AL CLIENTE, SE HABLA CON LA SRA FLOR ELCY BENITEZ GONZALEZ SE VALIDA DIRECCIÓN OK, CANAL OK, DISPONIBILIDAD TOTAL, LLAMAR EL DÍA LA INSTALACIÓN PARA CONFIRMAR VISITA, AVISO EXTERIOR ALTURA: NO INDICA ALURA; TOMACORRIENTE CERCANO: SI; TIENE CABINA DE SEGURIDAD: NO 3/6/2025 SE REALIZA INSTALACIÓN DE CORRESPONSAL, SE INSTALAN EQUIPOS CON PRUEBAS EXITOSAS, SE CAPACITA Y SE EVALÚA AL CLIENTE, SE INSTALA PUBLICIDAD COMPLETA, CB QUEDA OPERATIVO. USUARIO SOMOS BANCOLOMBIA ACTIVO</t>
  </si>
  <si>
    <t>SXUZZ200</t>
  </si>
  <si>
    <t>TA-25-577692</t>
  </si>
  <si>
    <t>FO-25-875412</t>
  </si>
  <si>
    <t>QUINDIO</t>
  </si>
  <si>
    <t>ARMENIA</t>
  </si>
  <si>
    <t>BARRIO CIUDAD DORADA ARMENIA 4</t>
  </si>
  <si>
    <t>30-05 SE REALIZA LLAMADA AL CLIENTE, SE HABLA CON LA SRA ANGELA MARIA SUAREZ VALENCIA SE VALIDA DIRECCIÓN OK, CANAL OK, DISPONIBILIDAD TOTAL, LLAMAR EL DÍA LA INSTALACIÓN PARA CONFIRMAR VISITA, AVISO EXTERIOR ALTURA APROX 2.50 METROS; TOMACORRIENTE CERCANO: SI; TIENE CABINA DE SEGURIDAD: SI 3/6/2025 SE REALIZA INSTALACIÓN DE CORRESPONSAL, SE INSTALAN EQUIPOS CON PRUEBAS EXITOSAS, SE CAPACITA Y SE EVALÚA AL CLIENTE, SE INSTALA PUBLICIDAD COMPLETA, CB QUEDA OPERATIVO. USUARIO SOMOS BANCOLOMBIA ACTIVO</t>
  </si>
  <si>
    <t>SANCHEZ SOLORZANO JUAN SEBASTIAN</t>
  </si>
  <si>
    <t>SXUZZ121</t>
  </si>
  <si>
    <t>TA-25-577699</t>
  </si>
  <si>
    <t>FO-25-875416</t>
  </si>
  <si>
    <t>CHOCONTA</t>
  </si>
  <si>
    <t>BARRIO CENTRO CHOCONTA 3</t>
  </si>
  <si>
    <t>30-05 SE REALIZA LLAMADA AL CLIENTE, SE HABLA CON LA SRA LUIS FELIPE FARFAN VELASQUEZ SE VALIDA DIRECCIÓN OK, CANAL OK, DISPONIBILIDAD TOTAL, LLAMAR EL DÍA LA INSTALACIÓN PARA CONFIRMAR VISITA, AVISO EXTERIOR ALTURA: NO INDICA ALTURA, TOMACORRIENTE CERCANO: SI; TIENE CABINA DE SEGURIDAD: SI 3/6/2025 SE REALIZA INSTALACIÓN DE CORRESPONSAL, SE INSTALAN EQUIPOS CON PRUEBAS EXITOSAS, SE CAPACITA Y SE EVALÚA AL CLIENTE, SE INSTALA PUBLICIDAD COMPLETA, CB QUEDA OPERATIVO. USUARIO SOMOS BANCOLOMBIA ACTIVO</t>
  </si>
  <si>
    <t>HERRERA GARZON JEYSON STEVENT</t>
  </si>
  <si>
    <t>SXUZZ152</t>
  </si>
  <si>
    <t>TA-25-577705</t>
  </si>
  <si>
    <t>FO-25-875418</t>
  </si>
  <si>
    <t>BARRIO SAN CIPRIANO BOGOTA 4</t>
  </si>
  <si>
    <t>30-05 SE REALIZA LLAMADA AL CLIENTE, SE HABLA CON LA SRA NATALIA AREVALO ABRIL  SE VALIDA DIRECCIÓN OK, CANAL OK, DISPONIBILIDAD TOTAL, LLAMAR EL DÍA LA INSTALACIÓN PARA CONFIRMAR VISITA, AVISO EXTERIOR ALTURA: NO INDICA ALTURA; TOMACORRIENTE CERCANO: SI; TIENE CABINA DE SEGURIDAD: NO - COMUNICACIÓN POR WPP 4/6/2025 SE REALIZA INSTALACIÓN DE CORRESPONSAL, SE INSTALAN EQUIPOS CON PRUEBAS EXITOSAS, SE CAPACITA Y SE EVALÚA AL CLIENTE, SE INSTALA PUBLICIDAD COMPLETA, CB QUEDA OPERATIVO. USUARIO SOMOS BANCOLOMBIA ACTIVO</t>
  </si>
  <si>
    <t>HERNANDEZ NARANJO OSCAR EDUARDO</t>
  </si>
  <si>
    <t>SXUZZ133</t>
  </si>
  <si>
    <t>TA-25-577713</t>
  </si>
  <si>
    <t>FO-25-875423</t>
  </si>
  <si>
    <t>LA UNION</t>
  </si>
  <si>
    <t>BARRIO EL EDEN LA UNION</t>
  </si>
  <si>
    <t>30-05 SE REALIZA LLAMADA AL CLIENTE, SE HABLA CON LA SRA YOHANA SIRLEY GARCIA HERRERA  SE VALIDA DIRECCIÓN OK, CANAL OK, DISPONIBILIDAD TOTAL, LLAMAR EL DÍA LA INSTALACIÓN PARA CONFIRMAR VISITA, AVISO EXTERIOR ALTURA: NO INDICA ALTURA; TOMACORRIENTE CERCANO: SI; TIENE CABINA DE SEGURIDAD: NO - EL MODEM ESTA 5 MT  04-06 SE REALIZA INSTALACIÓN DE CORRESPONSAL, SE INSTALAN EQUIPOS CON PRUEBAS EXITOSAS, SE CAPACITA Y SE EVALÚA AL CLIENTE, SE INSTALA PUBLICIDAD COMPLETA, CB QUEDA OPERATIVO. USUARIO SOMOS BANCOLOMBIA ACTIVO</t>
  </si>
  <si>
    <t>SXUZZ155</t>
  </si>
  <si>
    <t>TA-25-577718</t>
  </si>
  <si>
    <t>FO-25-875425</t>
  </si>
  <si>
    <t>LA MESA</t>
  </si>
  <si>
    <t>BARRIO BARRIO EL RECREO LA MESA</t>
  </si>
  <si>
    <t>30-05 SE REALIZA LLAMADA AL CLIENTE, SE HABLA CON LA SRA IVON YERID LONDOÑO CHAVES  SE VALIDA DIRECCIÓN OK, CANAL OK, DISPONIBILIDAD TOTAL, LLAMAR EL DÍA LA INSTALACIÓN PARA CONFIRMAR VISITA, AVISO EXTERIOR ALTURA APROX 2 METROS; TOMACORRIENTE CERCANO: SI; TIENE CABINA DE SEGURIDAD: NO 4/6/2025 SE REALIZA INSTALACIÓN DE CORRESPONSAL, SE INSTALAN EQUIPOS CON PRUEBAS EXITOSAS, SE CAPACITA Y SE EVALÚA AL CLIENTE, SE INSTALA PUBLICIDAD COMPLETA, CB QUEDA OPERATIVO. USUARIO SOMOS BANCOLOMBIA ACTIVO</t>
  </si>
  <si>
    <t>GALEANO SORIANO JUAN DAVID</t>
  </si>
  <si>
    <t>SXUZZ166</t>
  </si>
  <si>
    <t>TA-25-577723</t>
  </si>
  <si>
    <t>FO-25-875428</t>
  </si>
  <si>
    <t>CORDOBA</t>
  </si>
  <si>
    <t>SAN BERNARDO DEL VIENTO</t>
  </si>
  <si>
    <t>BARRIO GUAYABAL SAN BERNARDO DEL VIENTO</t>
  </si>
  <si>
    <t>30-05 SE REALIZA LLAMADA AL CLIENTE, SE HABLA CON LA SRA CANDELARIA ROSA RODRIGUEZ CASSERES  SE VALIDA DIRECCIÓN OK, CANAL OK, DISPONIBILIDAD TOTAL, LLAMAR EL DÍA LA INSTALACIÓN PARA CONFIRMAR VISITA, AVISO EXTERIOR ALTURA APROX 2 METROS; TOMACORRIENTE CERCANO: SI; TIENE CABINA DE SEGURIDAD: SI 3/6/2025 SE REALIZA INSTALACIÓN DE CORRESPONSAL, SE INSTALAN EQUIPOS CON PRUEBAS EXITOSAS, SE CAPACITA Y SE EVALÚA AL CLIENTE, SE INSTALA PUBLICIDAD COMPLETA, CB QUEDA OPERATIVO. NO SE ACTIVA PÁGINA SOMOS BANCOLOMBIA YA QUE EL CORREO REGISTRADO POR EL CB  ESTÁ ERRÓNEO Y NO DEJO  RESTAURAR CONTRASEÑA. SE CAPACITÓ CON PÁGINA DE PRUEBA.</t>
  </si>
  <si>
    <t>COGOLLO VERTEL EDER LUIS</t>
  </si>
  <si>
    <t>SXUZZ178</t>
  </si>
  <si>
    <t>TA-25-577729</t>
  </si>
  <si>
    <t>FO-25-875431</t>
  </si>
  <si>
    <t>LA PALMA</t>
  </si>
  <si>
    <t>BARRIO POZO ORTIZ LA PALMA LA PALMA</t>
  </si>
  <si>
    <t>30-05 SE REALIZA LLAMADA AL CLIENTE, SE HABLA CON LA SRA KAROL TATIANA REAL LOZANO  SE VALIDA DIRECCIÓN OK, CANAL OK, DISPONIBILIDAD TOTAL, LLAMAR EL DÍA LA INSTALACIÓN PARA CONFIRMAR VISITA, AVISO EXTERIOR ALTURA APROX 4 METROS; TOMACORRIENTE CERCANO: SI; TIENE CABINA DE SEGURIDAD: SI 4/6/2025 EN COMUNICACION CON EL COMERCIO KAROL TATIANA REAL LOZANO / TELEFONO DE CONTACTO: 3144477858, SE CONFIRMA VÍA CERRADA, COMERCIO ESTA PENDIENTE EL DÍA DE MAÑANA 05-06 PARA RECIVIR APERTURA SI DAN VÍA LIBRE 5/6/2025 SE REALIZA INSTALACIÓN DE CORRESPONSAL, SE INSTALAN EQUIPOS CON PRUEBAS EXITOSAS, SE CAPACITA Y SE EVALÚA AL CLIENTE, SE INSTALA PUBLICIDAD COMPLETA, CB QUEDA OPERATIVO. USUARIO SOMOS BANCOLOMBIA ACTIVO</t>
  </si>
  <si>
    <t>SXUZZ170</t>
  </si>
  <si>
    <t>TA-25-577734</t>
  </si>
  <si>
    <t>FO-25-875434</t>
  </si>
  <si>
    <t>BARRIO LOMBARDIA BOGOTA 1</t>
  </si>
  <si>
    <t>30-05 SE REALIZA LLAMADA AL CLIENTE, SE HABLA CON LA SRA BEATRIZ CASTAÑEDA HIDALGO SE VALIDA DIRECCIÓN OK, CANAL OK, DISPONIBILIDAD TOTAL, LLAMAR EL DÍA LA INSTALACIÓN PARA CONFIRMAR VISITA, AVISO EXTERIOR ALTURA APROX 2 METROS; TOMACORRIENTE CERCANO: SI; TIENE CABINA DE SEGURIDAD: NO - COMUNICACIÓN POR WPP 03-06 SE REALIZA INSTALACIÓN DE CORRESPONSAL, SE INSTALAN EQUIPOS CON PRUEBAS EXITOSAS, SE CAPACITA Y SE EVALÚA AL CLIENTE, SE INSTALA PUBLICIDAD COMPLETA, CB QUEDA OPERATIVO. USUARIO SOMOS BANCOLOMBIA ACTIVO</t>
  </si>
  <si>
    <t>SXUZZ139</t>
  </si>
  <si>
    <t>TA-25-577740</t>
  </si>
  <si>
    <t>FO-25-875436</t>
  </si>
  <si>
    <t>CHAGUANI</t>
  </si>
  <si>
    <t>BARRIO LA AMISTAD CHAGUANI</t>
  </si>
  <si>
    <t>30-05 SE REALIZA LLAMADA AL CLIENTE, SE HABLA CON LA SR CAMILO ANDRES RUIZ HERNANDEZ SE VALIDA DIRECCIÓN OK, CANAL OK, DISPONIBILIDAD TOTAL, LLAMAR EL DÍA LA INSTALACIÓN PARA CONFIRMAR VISITA, AVISO EXTERIOR ALTURA APROX 2 METROS; TOMACORRIENTE CERCANO: SI; TIENE CABINA DE SEGURIDAD: NO - COMUNICACIÓN POR WPP 4/6/2025 SE REALIZA INSTALACIÓN DE CORRESPONSAL, SE INSTALAN EQUIPOS CON PRUEBAS EXITOSAS, SE CAPACITA Y SE EVALÚA AL CLIENTE, SE INSTALA PUBLICIDAD COMPLETA, CB QUEDA OPERATIVO. USUARIO SOMOS BANCOLOMBIA ACTIVO</t>
  </si>
  <si>
    <t>SXUZZ164</t>
  </si>
  <si>
    <t>TA-25-577746</t>
  </si>
  <si>
    <t>FO-25-875440</t>
  </si>
  <si>
    <t>BARRIO PANDIACO PASTO 3</t>
  </si>
  <si>
    <t>30-05 SE REALIZA LLAMADA AL CLIENTE, SE HABLA CON LA SRA MAIRENA GALLARDO CABRERA  SE VALIDA DIRECCIÓN OK, CANAL OK, DISPONIBILIDAD TOTAL, LLAMAR EL DÍA LA INSTALACIÓN PARA CONFIRMAR VISITA, AVISO EXTERIOR ALTURA APROX 3 METROS; TOMACORRIENTE CERCANO: SI; TIENE CABINA DE SEGURIDAD: SI 03-06 SE REALIZA INSTALACIÓN DE CORRESPONSAL, SE INSTALAN EQUIPOS CON PRUEBAS EXITOSAS, SE CAPACITA Y SE EVALÚA AL CLIENTE, SE INSTALA PUBLICIDAD COMPLETA, CB QUEDA OPERATIVO. USUARIO SOMOS BANCOLOMBIA ACTIVO</t>
  </si>
  <si>
    <t>REMICIO AMADO JOHN HEBER</t>
  </si>
  <si>
    <t>SXUZZ173</t>
  </si>
  <si>
    <t>TA-25-577755</t>
  </si>
  <si>
    <t>FO-25-875442</t>
  </si>
  <si>
    <t>BARRIO LOS TUBOS, PARTE BAJA BUENAVENTURA</t>
  </si>
  <si>
    <t>30-05 SE REALIZA LLAMADA AL CLIENTE, SE HABLA CON LA SR DEYBER RAMIREZ SANCHEZ SE VALIDA DIRECCIÓN OK, CANAL OK, DISPONIBILIDAD TOTAL, LLAMAR EL DÍA LA INSTALACIÓN PARA CONFIRMAR VISITA, AVISO EXTERIOR ALTURA APROX 2 METROS; TOMACORRIENTE CERCANO: SI; TIENE CABINA DE SEGURIDAD: NO 04-06 SE REALIZA INSTALACIÓN DE CORRESPONSAL, SE INSTALAN EQUIPOS CON PRUEBAS EXITOSAS, SE CAPACITA Y SE EVALÚA AL CLIENTE, SE INSTALA PUBLICIDAD COMPLETA, CB QUEDA OPERATIVO. USUARIO SOMOS BANCOLOMBIA ACTIVO</t>
  </si>
  <si>
    <t>SXUZZ142</t>
  </si>
  <si>
    <t>TA-25-577761</t>
  </si>
  <si>
    <t>FO-25-875445</t>
  </si>
  <si>
    <t>MARINILLA</t>
  </si>
  <si>
    <t>BARRIO SECTOR LA GALERÍA MARINILLA</t>
  </si>
  <si>
    <t>30-05 SE REALIZA LLAMADA AL CLIENTE, SE HABLA CON LA SRA LUZ MERY NARANJO GARCIA  SE VALIDA DIRECCIÓN OK, CANAL OK, DISPONIBILIDAD TOTAL, LLAMAR EL DÍA LA INSTALACIÓN PARA CONFIRMAR VISITA, AVISO EXTERIOR ALTURA APROX 2 METROS; TOMACORRIENTE CERCANO: SI; TIENE CABINA DE SEGURIDAD: NO 04-06 SE REALIZA INSTALACIÓN DE CORRESPONSAL, SE INSTALAN EQUIPOS CON PRUEBAS EXITOSAS, SE CAPACITA Y SE EVALÚA AL CLIENTE, SE INSTALA PUBLICIDAD COMPLETA, CB QUEDA OPERATIVO. USUARIO SOMOS BANCOLOMBIA ACTIVO</t>
  </si>
  <si>
    <t>SXUZZ193</t>
  </si>
  <si>
    <t>TA-25-577767</t>
  </si>
  <si>
    <t>FO-25-875451</t>
  </si>
  <si>
    <t>BARRIO ALTAMAR DINDALITO BOGOTA</t>
  </si>
  <si>
    <t>30-05 SE REALIZA LLAMADA AL CLIENTE, SE HABLA CON LA SRA ANYI VIVIANA VERGARA DIAZ SE VALIDA DIRECCIÓN OK, CANAL OK, DISPONIBILIDAD TOTAL, LLAMAR EL DÍA LA INSTALACIÓN PARA CONFIRMAR VISITA, AVISO EXTERIOR ALTURA APROX 2.50 METROS; TOMACORRIENTE CERCANO: SI; TIENE CABINA DE SEGURIDAD: NO 3/6/2025 SE REALIZA INSTALACIÓN DE CORRESPONSAL, SE INSTALAN EQUIPOS CON PRUEBAS EXITOSAS, SE CAPACITA Y SE EVALÚA AL CLIENTE, SE INSTALA PUBLICIDAD COMPLETA, CB QUEDA OPERATIVO. USUARIO SOMOS BANCOLOMBIA ACTIVO</t>
  </si>
  <si>
    <t>ORTIZ MARTINEZ STIVEN</t>
  </si>
  <si>
    <t>SXUZZ125</t>
  </si>
  <si>
    <t>TA-25-577771</t>
  </si>
  <si>
    <t>FO-25-875454</t>
  </si>
  <si>
    <t>ANAPOIMA</t>
  </si>
  <si>
    <t>BARRIO CENTRO ANAPOIMA ANAPOIMA</t>
  </si>
  <si>
    <t>30-05 SE REALIZA LLAMADA AL CLIENTE, SE HABLA CON LA SRA DIANA MILENA GIL SE VALIDA DIRECCIÓN OK, CANAL OK, DISPONIBILIDAD TOTAL, LLAMAR EL DÍA LA INSTALACIÓN PARA CONFIRMAR VISITA, AVISO EXTERIOR ALTURA: NO INDICA ALTURA, TOMACORRIENTE CERCANO: SI; TIENE CABINA DE SEGURIDAD: NO 04-06 SE REALIZA INSTALACIÓN DE CORRESPONSAL, SE INSTALAN EQUIPOS CON PRUEBAS EXITOSAS, SE CAPACITA Y SE EVALÚA AL CLIENTE, SE INSTALA PUBLICIDAD COMPLETA, CB QUEDA OPERATIVO. USUARIO SOMOS BANCOLOMBIA ACTIVO</t>
  </si>
  <si>
    <t>SXUZZ119</t>
  </si>
  <si>
    <t>TA-25-577779</t>
  </si>
  <si>
    <t>FO-25-875458</t>
  </si>
  <si>
    <t>SAN RAFAEL</t>
  </si>
  <si>
    <t>SAN RAFAEL SAN RAFAEL 5</t>
  </si>
  <si>
    <t>30-05 SE REALIZA LLAMADA AL CLIENTE, SE HABLA CON LA SRA DEICY YANETH QUINCHIA CUERVO  SE VALIDA DIRECCIÓN OK, CANAL OK, DISPONIBILIDAD TOTAL, LLAMAR EL DÍA LA INSTALACIÓN PARA CONFIRMAR VISITA, AVISO EXTERIOR ALTURA APROX 2.30 METROS; TOMACORRIENTE CERCANO: SI; TIENE CABINA DE SEGURIDAD: NO - COMUNICACIÓN POR WPP 04-06  SE REALIZA INSTALACIÓN DE CORRESPONSAL, SE INSTALAN EQUIPOS CON PRUEBAS EXITOSAS, SE CAPACITA Y SE EVALÚA AL CLIENTE, SE INSTALA PUBLICIDAD COMPLETA, CB QUEDA OPERATIVO. USUARIO SOMOS BANCOLOMBIA ACTIVO</t>
  </si>
  <si>
    <t>SXUZZ177</t>
  </si>
  <si>
    <t>TA-25-612260</t>
  </si>
  <si>
    <t>FO-25-903254</t>
  </si>
  <si>
    <t>BARRIO BELEN MEDELLIN 14</t>
  </si>
  <si>
    <t>30-05 SE REALIZA LLAMADA AL CLIENTE, SE HABLA CON LA SRA CAROLINA ALCARAZ VIDALES SE VALIDA DIRECCIÓN OK, CANAL OK, DISPONIBILIDAD TOTAL, LLAMAR EL DÍA LA INSTALACIÓN PARA CONFIRMAR VISITA, AVISO EXTERIOR ALTURA APROX 2.50 METROS; TOMACORRIENTE CERCANO: SI; TIENE CABINA DE SEGURIDAD: NO 3/6/2025 SE REALIZA INSTALACIÓN DE CORRESPONSAL, SE INSTALAN EQUIPOS CON PRUEBAS EXITOSAS, SE CAPACITA Y SE EVALÚA AL CLIENTE, SE INSTALA PUBLICIDAD COMPLETA, CB QUEDA OPERATIVO. USUARIO SOMOS BANCOLOMBIA ACTIVO</t>
  </si>
  <si>
    <t>SXUZZ198</t>
  </si>
  <si>
    <t>TA-25-612262</t>
  </si>
  <si>
    <t>FO-25-903259</t>
  </si>
  <si>
    <t>EL PASO</t>
  </si>
  <si>
    <t>BARRIO CENTRO EL PASO  9</t>
  </si>
  <si>
    <t>30-05 SE REALIZA LLAMADA AL CLIENTE, SE HABLA CON LA SRA YULIBETH SEGOVIA SURMAY SE VALIDA DIRECCIÓN OK, CANAL OK, DISPONIBILIDAD TOTAL, LLAMAR EL DÍA LA INSTALACIÓN PARA CONFIRMAR VISITA, AVISO EXTERIOR ALTURA APROX 4 METROS; TOMACORRIENTE CERCANO: SI; TIENE CABINA DE SEGURIDAD: SI - COMUNICACIÓN POR WPP // EL MODEM ESTA A 5 MT  3/6/2025 SE REALIZA INSTALACIÓN DE CORRESPONSAL, SE INSTALAN EQUIPOS CON PRUEBAS EXITOSAS, SE CAPACITA Y SE EVALÚA AL CLIENTE, SE INSTALA PUBLICIDAD COMPLETA, CB QUEDA OPERATIVO. USUARIO SOMOS BANCOLOMBIA ACTIVO</t>
  </si>
  <si>
    <t>SXUZZ160</t>
  </si>
  <si>
    <t>TA-25-612264</t>
  </si>
  <si>
    <t>FO-25-903265</t>
  </si>
  <si>
    <t>MAGDALENA</t>
  </si>
  <si>
    <t>EL BANCO</t>
  </si>
  <si>
    <t>BARRIO PUEBLO NUEVO EL BANCO 1</t>
  </si>
  <si>
    <t>30-05 SE REALIZA LLAMADA AL CLIENTE, SE HABLA CON LA SR JORGE LUIS RANGEL CAMPO  SE VALIDA DIRECCIÓN OK, CANAL OK, DISPONIBILIDAD TOTAL, LLAMAR EL DÍA LA INSTALACIÓN PARA CONFIRMAR VISITA, AVISO EXTERIOR ALTURA APROX 2 METROS; TOMACORRIENTE CERCANO: SI; TIENE CABINA DE SEGURIDAD: NO - EL MODEM ESTA A 6 MT  04-06 LA VÍA HACIA EL MUNICIPIO DE COPEY AÚN SE ENCUENTRA CERRADA DESDE LA Y DE CIÉNAGA HASTA BOSCONIA POR POBLADORES DE LA SIERRA, EN EL SECTOR DE SAN PEDRO DE LA SIERRA, EL PARO YA LLEVA 3 DÍAS SEGUIDOS 5/6/2025 SE REALIZA VALIDACIÓN NUEVAMENTE Y LA NOVEDAD CONTINUA 9/6/2025 SE REALIZA INSTALACIÓN DE CORRESPONSAL, SE INSTALAN EQUIPOS CON PRUEBAS EXITOSAS, SE CAPACITA Y SE EVALÚA AL CLIENTE, SE INSTALA PUBLICIDAD COMPLETA, CB QUEDA OPERATIVO. USUARIO SOMOS BANCOLOMBIA ACTIVO</t>
  </si>
  <si>
    <t>SXUZZ157</t>
  </si>
  <si>
    <t>TA-25-612267</t>
  </si>
  <si>
    <t>FO-25-903270</t>
  </si>
  <si>
    <t>BARRIO GUAYABAL MEDELLIN  13</t>
  </si>
  <si>
    <t>30-05 SE REALIZA LLAMADA AL CLIENTE, SE HABLA CON LA SRA YURANY ANDREA CIFUENTES CASTAÑEDA  SE VALIDA DIRECCIÓN OK, CANAL OK, DISPONIBILIDAD TOTAL, LLAMAR EL DÍA LA INSTALACIÓN PARA CONFIRMAR VISITA, AVISO EXTERIOR ALTURA APROX 2.50 METROS; TOMACORRIENTE CERCANO: SI; TIENE CABINA DE SEGURIDAD: NO - COMUNICACIÓN POR WPP 3/6/2025 SE REALIZA INSTALACIÓN DE CORRESPONSAL, SE INSTALAN EQUIPOS CON PRUEBAS EXITOSAS, SE CAPACITA Y SE EVALÚA AL CLIENTE, SE INSTALA PUBLICIDAD COMPLETA, CB QUEDA OPERATIVO. USUARIO SOMOS BANCOLOMBIA ACTIVO</t>
  </si>
  <si>
    <t>SXUZZ201</t>
  </si>
  <si>
    <t>TA-25-612270</t>
  </si>
  <si>
    <t>FO-25-903277</t>
  </si>
  <si>
    <t>BARRIO GRAN BRITALIA BOGOTA 2</t>
  </si>
  <si>
    <t>30-05 SE REALIZA LLAMADA AL CLIENTE, SE HABLA CON LA SRA GREIS JULIETH ROJAS HERNANDEZ  SE VALIDA DIRECCIÓN OK, CANAL OK, DISPONIBILIDAD TOTAL, LLAMAR EL DÍA LA INSTALACIÓN PARA CONFIRMAR VISITA, AVISO EXTERIOR ALTURA APROX 3 METROS; TOMACORRIENTE CERCANO: SI; TIENE CABINA DE SEGURIDAD: NO 3/6/2025 SE REALIZA INSTALACIÓN DE CORRESPONSAL, SE INSTALAN EQUIPOS CON PRUEBAS EXITOSAS, SE CAPACITA Y SE EVALÚA AL CLIENTE, SE INSTALA PUBLICIDAD COMPLETA, CB QUEDA OPERATIVO. USUARIO SOMOS BANCOLOMBIA ACTIVO</t>
  </si>
  <si>
    <t>SXUZZ132</t>
  </si>
  <si>
    <t>TA-25-612272</t>
  </si>
  <si>
    <t>FO-25-903280</t>
  </si>
  <si>
    <t>BARRIO LA ESTRELLA BOGOTA  2</t>
  </si>
  <si>
    <t>30-05 SE REALIZA LLAMADA AL CLIENTE, SE HABLA CON LA SR SNEIDER SAAVEDRA SAAVEDRA  SE VALIDA DIRECCIÓN OK, CANAL OK, DISPONIBILIDAD TOTAL, LLAMAR EL DÍA LA INSTALACIÓN PARA CONFIRMAR VISITA, AVISO EXTERIOR ALTURA APROX 2 METROS; TOMACORRIENTE CERCANO: SI; TIENE CABINA DE SEGURIDAD: SI - EL MODEM ESTA A 4 MT  03-06 SE REALIZA INSTALACIÓN DE CORRESPONSAL, SE INSTALAN EQUIPOS CON PRUEBAS EXITOSAS, SE CAPACITA Y SE EVALÚA AL CLIENTE, SE INSTALA PUBLICIDAD COMPLETA, CB QUEDA OPERATIVO. USUARIO SOMOS BANCOLOMBIA ACTIVO NOTA: SE SOLICITA AUTORIZACIÓN DE INSTALACIÓN DE COMBO  2600  CON MAGICBOX 241597317561324755896013 Y PINPAD, PERO AL INSTALAR EL PINPAD Y SOLICITAR EL CAMBIO DE EQUIPO , EL PINPAD NO FUNCIONA  5/6/2025 SE REALIZA INSTALACIÓN DE PINPAD PENDIENTE</t>
  </si>
  <si>
    <t>SXUZZ131</t>
  </si>
  <si>
    <t>1076276-241597317561324755896013</t>
  </si>
  <si>
    <t>TA-25-612273</t>
  </si>
  <si>
    <t>FO-25-903286</t>
  </si>
  <si>
    <t>BARRIO SAN FRANCISCO BOGOTA 13</t>
  </si>
  <si>
    <t>30-05 SE REALIZA LLAMADA AL CLIENTE, SE HABLA CON LA SRA LEIDY ALEXANDRA GARCIA ACUÑA  SE VALIDA DIRECCIÓN OK, CANAL OK, DISPONIBILIDAD TOTAL, LLAMAR EL DÍA LA INSTALACIÓN PARA CONFIRMAR VISITA, AVISO EXTERIOR ALTURA: NO INDICA ALTURA; TOMACORRIENTE CERCANO: SI; TIENE CABINA DE SEGURIDAD: NO 03-06 SE REALIZA INSTALACIÓN DE CORRESPONSAL, SE INSTALAN EQUIPOS CON PRUEBAS EXITOSAS, SE CAPACITA Y SE EVALÚA AL CLIENTE, SE INSTALA PUBLICIDAD COMPLETA, CB QUEDA OPERATIVO. USUARIO SOMOS BANCOLOMBIA ACTIVO</t>
  </si>
  <si>
    <t>SXUZZ137</t>
  </si>
  <si>
    <t>TA-25-612274</t>
  </si>
  <si>
    <t>FO-25-903293</t>
  </si>
  <si>
    <t>BARRIO GRANADA GRANADA 1</t>
  </si>
  <si>
    <t>30-05 SE REALIZA LLAMADA AL CLIENTE, SE HABLA CON LA SRA  YURANI QUINTERO  SE VALIDA DIRECCIÓN OK, CANAL OK, DISPONIBILIDAD TOTAL, LLAMAR EL DÍA LA INSTALACIÓN PARA CONFIRMAR VISITA, USUARIO INDICA QUE TIENE TODA LA PUBLICIDAD; TOMACORRIENTE CERCANO: SI; TIENE CABINA DE SEGURIDAD: NO - CAMBIO DE RAZON SOCIAL 77402 4/6/2025 SE REALIZA INSTALACIÓN DE CORRESPONSAL, SE INSTALAN EQUIPOS CON PRUEBAS EXITOSAS, SE CAPACITA Y SE EVALÚA AL CLIENTE, SE INSTALA PUBLICIDAD COMPLETA, CB QUEDA OPERATIVO. USUARIO SOMOS BANCOLOMBIA ACTIVO</t>
  </si>
  <si>
    <t>SXUZZ168</t>
  </si>
  <si>
    <t>TA-25-612276</t>
  </si>
  <si>
    <t>FO-25-903299</t>
  </si>
  <si>
    <t>BARRIO CENTRO 2  CALIMA</t>
  </si>
  <si>
    <t>DATAFONO ADICIONAL</t>
  </si>
  <si>
    <t>30-05 SE REALIZA LLAMADA AL CLIENTE, SE HABLA CON LA SRA NANCY MORENO SE VALIDA DIRECCIÓN OK, CANAL OK, DISPONIBILIDAD TOTAL, LLAMAR EL DÍA LA INSTALACIÓN PARA CONFIRMAR VISITA 05-06 SE REALIZA INSTALACIÓN DE DAT ADICIONAL, PRUEBAS EXITOSAS, CB QUEDA OPERATIVO</t>
  </si>
  <si>
    <t>SXUZZ737</t>
  </si>
  <si>
    <t>60 ROLLOS</t>
  </si>
  <si>
    <t>TA-25-612277</t>
  </si>
  <si>
    <t>FO-25-903306</t>
  </si>
  <si>
    <t>PITALITO</t>
  </si>
  <si>
    <t>BARRIO CACHINGOS PITALITO</t>
  </si>
  <si>
    <t>31-05 SE REALIZA LLAMADA AL CLIENTE, SE HABLA CON EL SR JUAN DIEGO AVILEZ OSORIO, SE VALIDA DIRECCIÓN OK, CANAL OK, DISPONIBILIDAD TOTAL, LLAMAR EL DÍA LA INSTALACIÓN PARA CONFIRMAR VISITA, AVISO EXTERIOR ALTURA APROX DONDE EL TECNICO LO VEA CONVENIENTE, METROS; TOMACORRIENTE CERCANO: SI; TIENE CABINA DE SEGURIDAD:SI 5/6/2025 SE REALIZA INSTALACIÓN DE CORRESPONSAL, SE INSTALAN EQUIPOS CON PRUEBAS EXITOSAS, SE CAPACITA Y SE EVALÚA AL CLIENTE, SE INSTALA PUBLICIDAD COMPLETA, CB QUEDA OPERATIVO. USUARIO SOMOS BANCOLOMBIA ACTIVO</t>
  </si>
  <si>
    <t>ANDRADE HERNANDEZ JUAN CARLOS</t>
  </si>
  <si>
    <t>SXXZZ082</t>
  </si>
  <si>
    <t>TA-25-612278</t>
  </si>
  <si>
    <t>FO-25-903316</t>
  </si>
  <si>
    <t>SUCRE</t>
  </si>
  <si>
    <t>BARRIO CALLE SUCRE SINCELEJO</t>
  </si>
  <si>
    <t>3-06-2025 SE REALIZA LLAMADA AL CLIENTE, SE HABLA CON EL SR LUIS FERNANDO PACHECO BERTEL SE VALIDA DIRECCIÓN OK, CANAL OK, DISPONIBILIDAD TOTAL, LLAMAR EL DÍA DE LA INSTALACIÓN PARA CONFIRMAR VISITA, ALTURA APROX 2 METROS; TOMACORRIENTE CERCANO: SI; TIENE CABINA DE SEGURIDAD: NO // CONTACTO REALIZADO POR WHATSAPP 8:10 a. m. 4/6/2025 SE REALIZA INSTALACIÓN DE CORRESPONSAL, SE INSTALAN EQUIPOS CON PRUEBAS EXITOSAS, SE CAPACITA Y SE EVALÚA AL CLIENTE, SE INSTALA PUBLICIDAD COMPLETA, CB QUEDA OPERATIVO. USUARIO SOMOS BANCOLOMBIA ACTIVO</t>
  </si>
  <si>
    <t>CACERES HERNANDEZ ANDRES</t>
  </si>
  <si>
    <t>SXXZZ084</t>
  </si>
  <si>
    <t>TA-25-612281</t>
  </si>
  <si>
    <t>FO-25-903325</t>
  </si>
  <si>
    <t>LA CRUZ</t>
  </si>
  <si>
    <t>BARRIO CRR CIUDAD DE DIOS LA CRUZ</t>
  </si>
  <si>
    <t>03-06 SE REALIZA LLAMADA AL CLIENTE, SE HABLA CON LA SRA ANA CRISTINA ANGULO ORTIZ SE VALIDA DIRECCIÓN OK, CANAL OK, DISPONIBILIDAD TOTAL, LLAMAR EL DÍA LA INSTALACIÓN PARA CONFIRMAR VISITA, AVISO EXTERIOR ALTURA APROX 3 METROS; TOMACORRIENTE CERCANO: SI; TIENE CABINA DE SEGURIDAD: SI - COMUNICACIÓN POR WPP 04-06 SE REALIZA INSTALACIÓN DE CORRESPONSAL, SE INSTALAN EQUIPOS CON PRUEBAS EXITOSAS, SE CAPACITA Y SE EVALÚA AL CLIENTE, SE INSTALA PUBLICIDAD COMPLETA, CB QUEDA OPERATIVO. USUARIO SOMOS BANCOLOMBIA ACTIVO</t>
  </si>
  <si>
    <t>PAZ MARTINEZ RICHARD HUMBERTO</t>
  </si>
  <si>
    <t>SXXZZ079</t>
  </si>
  <si>
    <t>TA-25-612282</t>
  </si>
  <si>
    <t>FO-25-903330</t>
  </si>
  <si>
    <t>BARRIO DANUBIO AZUL BOGOTA 9</t>
  </si>
  <si>
    <t>3-06-2025 SE REALIZA LLAMADA AL CLIENTE, SE HABLA CON LA SRA JULIETH ANDREA MESA RINCON SE VALIDA DIRECCIÓN OK, CANAL OK, DISPONIBILIDAD TOTAL, LLAMAR EL DÍA DE LA INSTALACIÓN PARA CONFIRMAR VISITA, ALTURA APROX 2 METROS; TOMACORRIENTE CERCANO: SI; TIENE CABINA DE SEGURIDAD: SI // CONTACTO REALIZADO POR WHATSAPP 8:18 a. m. 5/6/2025 SE REALIZA INSTALACIÓN DE CORRESPONSAL, SE INSTALAN EQUIPOS CON PRUEBAS EXITOSAS, SE CAPACITA Y SE EVALÚA AL CLIENTE, SE INSTALA PUBLICIDAD COMPLETA, CB QUEDA OPERATIVO. USUARIO SOMOS BANCOLOMBIA ACTIVO</t>
  </si>
  <si>
    <t>SXXZZ078</t>
  </si>
  <si>
    <t>TA-25-612285</t>
  </si>
  <si>
    <t>FO-25-903332</t>
  </si>
  <si>
    <t>BARRIO JORDAN VILLAVICENCIO 12</t>
  </si>
  <si>
    <t>31-05 SE REALIZA COMUNICACION CON LA SRA OLGA LUCIA RODRIGUEZ OCAMPO, SE VALIDA DIRECCIÓN OK, CANAL OK, DISPONIBILIDAD TOTAL, LLAMAR EL DÍA LA INSTALACIÓN PARA CONFIRMAR VISITA, AVISO EXTERIOR ALTURA APROX DONDE EL TECNICO LO VEA CONVENIENTE, METROS; TOMACORRIENTE CERCANO: SI; TIENE CABINA DE SEGURIDAD:SI 5/6/2025 SE REALIZA INSTALACIÓN DE CORRESPONSAL, SE INSTALAN EQUIPOS CON PRUEBAS EXITOSAS, SE CAPACITA Y SE EVALÚA AL CLIENTE, SE INSTALA PUBLICIDAD COMPLETA, CB QUEDA OPERATIVO. USUARIO SOMOS BANCOLOMBIA ACTIVO</t>
  </si>
  <si>
    <t>SXXZZ085</t>
  </si>
  <si>
    <t>TA-25-619947</t>
  </si>
  <si>
    <t>FO-25-919699</t>
  </si>
  <si>
    <t>PALMIRA</t>
  </si>
  <si>
    <t xml:space="preserve">BARRIO LOS SAUCES PALMIRA </t>
  </si>
  <si>
    <t>3-06-2025 SE REALIZA LLAMADA AL CLIENTE, SE HABLA CON EL SR BRAYAN ALBADAM VANEGAS SE VALIDA DIRECCIÓN OK, CANAL OK, DISPONIBILIDAD TOTAL, LLAMAR EL DÍA DE LA INSTALACIÓN PARA CONFIRMAR VISITA, PUBLICIDAD OK  // CONTACTO REALIZADO POR WHATSAPP 8:25 a. m. 5/6/2025 SE REALIZA INSTALACIÓN DE CORRESPONSAL, SE INSTALAN EQUIPOS CON PRUEBAS EXITOSAS, SE CAPACITA Y SE EVALÚA AL CLIENTE, SE INSTALA PUBLICIDAD COMPLETA, CB QUEDA OPERATIVO. USUARIO SOMOS BANCOLOMBIA ACTIVO</t>
  </si>
  <si>
    <t>SXXZZ081</t>
  </si>
  <si>
    <t>TA-25-619948</t>
  </si>
  <si>
    <t>FO-25-919702</t>
  </si>
  <si>
    <t>SAN PEDRO</t>
  </si>
  <si>
    <t>BARRIO SAN MARTIN SAN PEDRO  2</t>
  </si>
  <si>
    <t>31-05 SE REALIZA LLAMADA AL CLIENTE, SE HABLA CON LA SRA LUISA FERNANDA BANQUET FUNIELES, SE VALIDA DIRECCIÓN OK, CANAL OK, DISPONIBILIDAD TOTAL, LLAMAR EL DÍA LA INSTALACIÓN PARA CONFIRMAR VISITA, AVISO EXTERIOR ALTURA APROX DONDE EL TECNICO LO VEA CONVENIENTE, METROS; TOMACORRIENTE CERCANO: SI; TIENE CABINA DE SEGURIDAD:SI 5/6/2025 SE REALIZA INSTALACIÓN DE CORRESPONSAL, SE INSTALAN EQUIPOS CON PRUEBAS EXITOSAS, SE CAPACITA Y SE EVALÚA AL CLIENTE, SE INSTALA PUBLICIDAD COMPLETA, CB QUEDA OPERATIVO. USUARIO SOMOS BANCOLOMBIA ACTIVO</t>
  </si>
  <si>
    <t>SXXZZ083</t>
  </si>
  <si>
    <t>TA-25-619949</t>
  </si>
  <si>
    <t>FO-25-919704</t>
  </si>
  <si>
    <t>BARRIO ZONA INDUSTRIAL NEIVA 11</t>
  </si>
  <si>
    <t>31-05 SE REALIZA LLAMADA AL CLIENTE, SE HABLA CON LA SRA ADRIANA ARIAS CAPERA, SE VALIDA DIRECCIÓN OK, CANAL OK, DISPONIBILIDAD TOTAL, LLAMAR EL DÍA LA INSTALACIÓN PARA CONFIRMAR VISITA, AVISO EXTERIOR ALTURA APROX DONDE EL TECNICO LO VEA CONVENIENTE, METROS; TOMACORRIENTE CERCANO: SI; TIENE CABINA DE SEGURIDAD:SI  4/6/2025 SE REALIZA INSTALACIÓN DE CORRESPONSAL, SE INSTALAN EQUIPOS CON PRUEBAS EXITOSAS, SE CAPACITA Y SE EVALÚA AL CLIENTE, SE INSTALA PUBLICIDAD COMPLETA, CB QUEDA OPERATIVO. USUARIO SOMOS BANCOLOMBIA ACTIVO</t>
  </si>
  <si>
    <t>SXXZZ080</t>
  </si>
  <si>
    <t>TA-25-619954</t>
  </si>
  <si>
    <t>FO-25-919708</t>
  </si>
  <si>
    <t>BARRIO ALAMOS BOGOTA 11</t>
  </si>
  <si>
    <t>31-05 SE REALIZA LLAMADA AL CLIENTE, SE HABLA CON EL SR BRAYAN LEONARDO RIVEROS GRANADOS, SE VALIDA DIRECCIÓN OK, CANAL OK, DISPONIBILIDAD TOTAL, LLAMAR EL DÍA LA INSTALACIÓN PARA CONFIRMAR VISITA, AVISO EXTERIOR ALTURA APROX 2,20, METROS; TOMACORRIENTE CERCANO: SI; TIENE CABINA DE SEGURIDAD:SI 5/6/2025 SE REALIZA INSTALACIÓN DE CORRESPONSAL, SE INSTALAN EQUIPOS CON PRUEBAS EXITOSAS, SE CAPACITA Y SE EVALÚA AL CLIENTE, SE INSTALA PUBLICIDAD COMPLETA, CB QUEDA OPERATIVO. NO SÉ TIENE ACCESO A PÁGINA SOMOS BANCOLOMBIA POR CORREO ERRADO DE CLIENTE, SOLICITA SOPORTE POR WHATSAPP Y LE INDICAN QUE ESTÁ DISPONIBLE EL DÍA MIÉRCOLES DE LA SIGUIENTE SEMANA</t>
  </si>
  <si>
    <t>LMUZZ972</t>
  </si>
  <si>
    <t>TA-25-619955</t>
  </si>
  <si>
    <t>FO-25-919711</t>
  </si>
  <si>
    <t>BARRIO BOSA BASILIA BOGOTA</t>
  </si>
  <si>
    <t>31-05 SE REALIZA LLAMADA AL CLIENTE, SE HABLA CON LA SRA ROSA DELIA CALDERON MEJIA, SE VALIDA DIRECCIÓN OK, CANAL OK, DISPONIBILIDAD TOTAL, LLAMAR EL DÍA LA INSTALACIÓN PARA CONFIRMAR VISITA, AVISO EXTERIOR ALTURA APROX 2 METROS; TOMACORRIENTE CERCANO: SI; TIENE CABINA DE SEGURIDAD:SI 5/6/2025 SE REALIZA INSTALACIÓN DE CORRESPONSAL, SE INSTALAN EQUIPOS CON PRUEBAS EXITOSAS, SE CAPACITA Y SE EVALÚA AL CLIENTE, SE INSTALA PUBLICIDAD COMPLETA, CB QUEDA OPERATIVO. USUARIO SOMOS BANCOLOMBIA ACTIVO</t>
  </si>
  <si>
    <t>LOZADA ROJAS CHRISTIAN ANDRES</t>
  </si>
  <si>
    <t>LMUZZ966</t>
  </si>
  <si>
    <t>TA-25-619957</t>
  </si>
  <si>
    <t>FO-25-919718</t>
  </si>
  <si>
    <t>TURBO</t>
  </si>
  <si>
    <t>BARRIO CGT NUEVA COLONIA TURBO ANTIOQUIA TURBO</t>
  </si>
  <si>
    <t>31-05 SE REALIZA LLAMADA AL CLIENTE, SE HABLA CON EL SR MAURICIO RIVERA ARIAS, SE VALIDA DIRECCIÓN OK, CANAL OK, DISPONIBILIDAD TOTAL, LLAMAR EL DÍA LA INSTALACIÓN PARA CONFIRMAR VISITA, AVISO EXTERIOR ALTURA APROX  DONDE EL TECNICO LO VEA CONVENIENTE  METROS; TOMACORRIENTE CERCANO: SI; TIENE CABINA DE SEGURIDAD:NO// MODEM  SE ENCUEN TRA A 10 METROS DE DISTANCIA  05-06 SE REALIZA LLAMADA A USUARIO PARA CONFIRMAR LA INSTALACIÓN DEL CORRESPONSAL,  USUARIO INFORMA DE NO PODER ATENDER POR NOVEDAD MEDICA DE LA ESPOSA, USUARIO PIDE POR FAVOR PROGRAMAR PARA LA PRÓXIMA SEMANA OK 11-06 SE REALIZA INSTALACIÓN DE CORRESPONSAL, SE INSTALAN EQUIPOS CON PRUEBAS EXITOSAS, SE CAPACITA Y SE EVALÚA AL CLIENTE, SE INSTALA PUBLICIDAD COMPLETA, CB QUEDA OPERATIVO. USUARIO SOMOS BANCOLOMBIA ACTIVO. SE INSTALAN 10 MT DE CABLE UTP</t>
  </si>
  <si>
    <t>JULIO TUBERQUIA JOSE SEBASTIAN</t>
  </si>
  <si>
    <t>10XZZ921</t>
  </si>
  <si>
    <t>TA-25-619961</t>
  </si>
  <si>
    <t>FO-25-919723</t>
  </si>
  <si>
    <t>RICAURTE</t>
  </si>
  <si>
    <t>BARRIO EL PALMAR DE IMBILI LA BENDICION RICAURTE</t>
  </si>
  <si>
    <t>3-06-2025 SE REALIZA LLAMADA AL CLIENTE, SE HABLA CON LA SRA AURA DELIA SOLARTE ARTEAGA SE VALIDA DIRECCIÓN OK, CANAL OK, DISPONIBILIDAD TOTAL, LLAMAR EL DÍA DE LA INSTALACIÓN PARA CONFIRMAR VISITA, ALTURA APROX 4 METROS; TOMACORRIENTE CERCANO: SI; TIENE CABINA DE SEGURIDAD: NO // CONTACTO REALIZADO POR WHATSAPP 8:54 a. m. 04-06 CLIENTE INFORMA NO PODER ATENDER LA VISITA EL DIA DE HOY POR UN PROBLEMA PERSONAL QUE SE LE PRESENTO, INDICA QUE EL VIERNES ESTA  DE NUEVO EN EL MUNICIPIO, QUEDAMOS A LA ESPERA PARA VALIDAR Y PODER REALIZAR LA VISITA 6/6/2025 SE REALIZA INSTALACIÓN DE CORRESPONSAL, SE INSTALAN EQUIPOS CON PRUEBAS EXITOSAS, SE CAPACITA Y SE EVALÚA AL CLIENTE, SE INSTALA PUBLICIDAD COMPLETA, CB QUEDA OPERATIVO. USUARIO SOMOS BANCOLOMBIA ACTIVO</t>
  </si>
  <si>
    <t>LMVZZ004</t>
  </si>
  <si>
    <t>TA-25-619963</t>
  </si>
  <si>
    <t>FO-25-919726</t>
  </si>
  <si>
    <t>BARRIO PINAR BOGOTA 2</t>
  </si>
  <si>
    <t>31-05 SE REALIZA LLAMADA AL CLIENTE, SE HABLA CON LA SRA SONIA YASMIN CORREA CORREDOR, SE VALIDA DIRECCIÓN OK, CANAL OK, DISPONIBILIDAD TOTAL, LLAMAR EL DÍA LA INSTALACIÓN PARA CONFIRMAR VISITA, AVISO EXTERIOR ALTURA APROX 2,50 METROS; TOMACORRIENTE CERCANO: SI; TIENE CABINA DE SEGURIDAD:NO 5/6/2025 SE REALIZA INSTALACIÓN DE CORRESPONSAL, SE INSTALAN EQUIPOS CON PRUEBAS EXITOSAS, SE CAPACITA Y SE EVALÚA AL CLIENTE, SE INSTALA PUBLICIDAD COMPLETA, CB QUEDA OPERATIVO. USUARIO SOMOS BANCOLOMBIA ACTIVO</t>
  </si>
  <si>
    <t>LMUZZ964</t>
  </si>
  <si>
    <t>TA-25-619965</t>
  </si>
  <si>
    <t>FO-25-919733</t>
  </si>
  <si>
    <t>PTM FARMA AHORRO LA 84 MEDELLI</t>
  </si>
  <si>
    <t>CB CRECIMIENTO ALIANZA - NUEVO</t>
  </si>
  <si>
    <t>AGREGADOR</t>
  </si>
  <si>
    <t>COMCARD - PTM</t>
  </si>
  <si>
    <t>05-06 PROGRAMACIÓN REALIZADA POR LA ALIANZA 6/6/2025 SE REALIZA INSTALACIÓN DE CORRESPONSAL, SE INSTALAN EQUIPOS CON PRUEBAS EXITOSAS, SE CAPACITA Y SE EVALÚA AL CLIENTE, SE INSTALA PUBLICIDAD COMPLETA, CB QUEDA OPERATIVO. USUARIO SOMOS BANCOLOMBIA ACTIVO</t>
  </si>
  <si>
    <t>V1YZZ450</t>
  </si>
  <si>
    <t>TA-25-619968</t>
  </si>
  <si>
    <t>FO-25-919737</t>
  </si>
  <si>
    <t>PTM MEDELLIN ALPES MULTISERVIC</t>
  </si>
  <si>
    <t>V1YZZ447</t>
  </si>
  <si>
    <t>TA-25-619976</t>
  </si>
  <si>
    <t>FO-25-919747</t>
  </si>
  <si>
    <t>PTM MEDELLIN ESENCIAL STORE</t>
  </si>
  <si>
    <t>05-06 PROGRAMACIÓN REALIZADA POR LA ALIANZA 6/6/2025 EN COMUNICACIÓN CON LA SEÑORA SANDRA NOS INDICA QUE NO NOS PUEDE ATENDER EL DÍA DE HOY QUE SE SE PUEDE REALIZAR LA VISITA PARA LA PRÓXIMA SEMANA 9/6/2025 SE REALIZA INSTALACIÓN DE CORRESPONSAL, SE INSTALAN EQUIPOS CON PRUEBAS EXITOSAS, SE CAPACITA Y SE EVALÚA AL CLIENTE, SE INSTALA PUBLICIDAD COMPLETA, CB QUEDA OPERATIVO. USUARIO SOMOS BANCOLOMBIA ACTIVO</t>
  </si>
  <si>
    <t>V1YZZ448</t>
  </si>
  <si>
    <t>TA-25-619989</t>
  </si>
  <si>
    <t>FO-25-919756</t>
  </si>
  <si>
    <t>PTM MEDELLIN PAPELERIA Y VARIE</t>
  </si>
  <si>
    <t>BARRIENTOS HERNANDEZ CRISTIAN HORACIO</t>
  </si>
  <si>
    <t>V1YZZ449</t>
  </si>
  <si>
    <t>TA-25-619996</t>
  </si>
  <si>
    <t>FO-25-919761</t>
  </si>
  <si>
    <t>LA ESTRELLA</t>
  </si>
  <si>
    <t>PTM LA ESTRELLA KAOS PINATERIA</t>
  </si>
  <si>
    <t>V1YZZ446</t>
  </si>
  <si>
    <t>TA-25-619998</t>
  </si>
  <si>
    <t>FO-25-919767</t>
  </si>
  <si>
    <t>CALDAS</t>
  </si>
  <si>
    <t>PTM MANIZALES PAPELERIA NATYCE</t>
  </si>
  <si>
    <t>AGUIRRE HENAO RAUL EDUARDO</t>
  </si>
  <si>
    <t>V1YZZ443</t>
  </si>
  <si>
    <t>TA-25-620000</t>
  </si>
  <si>
    <t>FO-25-919769</t>
  </si>
  <si>
    <t>SAN ALBERTO</t>
  </si>
  <si>
    <t>PTM SAN ALBERTO DROGUERIA PREC</t>
  </si>
  <si>
    <t>MARTINEZ FLOREZ DONIS ALBERTO</t>
  </si>
  <si>
    <t>V1YZZ445</t>
  </si>
  <si>
    <t>TA-25-620001</t>
  </si>
  <si>
    <t>FO-25-919771</t>
  </si>
  <si>
    <t>COTORRA</t>
  </si>
  <si>
    <t>PTM COTORRA PAGA FACIL</t>
  </si>
  <si>
    <t>CASSIANI PEREZ RAUL RAMIRO</t>
  </si>
  <si>
    <t>V1YZZ439</t>
  </si>
  <si>
    <t>TA-25-620009</t>
  </si>
  <si>
    <t>FO-25-919775</t>
  </si>
  <si>
    <t>PTM CUCUTA ABASTOS LA DIVINA P</t>
  </si>
  <si>
    <t>DURAN ACOSTA FRANK YONNY</t>
  </si>
  <si>
    <t>V1YZZ440</t>
  </si>
  <si>
    <t>TA-25-620010</t>
  </si>
  <si>
    <t>FO-25-919778</t>
  </si>
  <si>
    <t>PTM BUCARAMANGA PHONE REPAIR M</t>
  </si>
  <si>
    <t>V1YZZ433</t>
  </si>
  <si>
    <t>TA-25-620013</t>
  </si>
  <si>
    <t>FO-25-919783</t>
  </si>
  <si>
    <t>PTM BUCARAMANGA AGROPECUARIA C</t>
  </si>
  <si>
    <t>GONZALEZ ESTUPIÑAN YEISON WALTER ANTONIO</t>
  </si>
  <si>
    <t>V1YZZ432</t>
  </si>
  <si>
    <t>TA-25-620016</t>
  </si>
  <si>
    <t>FO-25-919787</t>
  </si>
  <si>
    <t>LEBRIJA</t>
  </si>
  <si>
    <t>PTM LEBRIJA TIENDA BRISAS EL M</t>
  </si>
  <si>
    <t>V1YZZ441</t>
  </si>
  <si>
    <t>TA-25-620020</t>
  </si>
  <si>
    <t>FO-25-919792</t>
  </si>
  <si>
    <t>ZAPATOCA</t>
  </si>
  <si>
    <t>PTM ZAPATOCA AGROMASCOTAS ZAPA</t>
  </si>
  <si>
    <t>MARIÑO PABON JORGE ENRIQUE</t>
  </si>
  <si>
    <t>V1YZZ452</t>
  </si>
  <si>
    <t>TA-25-620021</t>
  </si>
  <si>
    <t>FO-25-919794</t>
  </si>
  <si>
    <t>TOLIMA</t>
  </si>
  <si>
    <t>LIBANO</t>
  </si>
  <si>
    <t>PTM LIBANO TIENDA NATURISTA VI</t>
  </si>
  <si>
    <t>VARGAS HERRERA JHON JAIRO</t>
  </si>
  <si>
    <t>V1YZZ442</t>
  </si>
  <si>
    <t>TA-25-620022</t>
  </si>
  <si>
    <t>FO-25-919798</t>
  </si>
  <si>
    <t>MELGAR</t>
  </si>
  <si>
    <t>PTM MELGAR MULTISERVICIOS ICAC</t>
  </si>
  <si>
    <t>V1YZZ444</t>
  </si>
  <si>
    <t>TA-25-620025</t>
  </si>
  <si>
    <t>FO-25-919803</t>
  </si>
  <si>
    <t>PTM CALI PUNTO RAJAAM</t>
  </si>
  <si>
    <t>V1YZZ437</t>
  </si>
  <si>
    <t>TA-25-620027</t>
  </si>
  <si>
    <t>FO-25-919810</t>
  </si>
  <si>
    <t>PTM CALI SABE SOLUCIONES</t>
  </si>
  <si>
    <t>V1YZZ435</t>
  </si>
  <si>
    <t>546939-241587317561324755887299</t>
  </si>
  <si>
    <t>TA-25-620028</t>
  </si>
  <si>
    <t>FO-25-919813</t>
  </si>
  <si>
    <t>PTM BUENAVENTURA DROGUERIA Y M</t>
  </si>
  <si>
    <t>05-06 PROGRAMACIÓN REALIZADA POR LA ALIANZA 06-06 SE REPROGRAMA LA VISITA PARA OTRO DÍA POR TEMAS DE BLOQUEOS INTERMITENTES EN LA VÍA NO HAY GARANTÍA DE UN VIAJE NORMAL DE IDA Y REGRESO 09-06 SE REALIZA INSTALACIÓN DE CORRESPONSAL, SE INSTALAN EQUIPOS CON PRUEBAS EXITOSAS, SE CAPACITA Y SE EVALÚA AL CLIENTE, SE INSTALA PUBLICIDAD COMPLETA, CB QUEDA OPERATIVO. USUARIO SOMOS BANCOLOMBIA ACTIVO</t>
  </si>
  <si>
    <t>V1YZZ434</t>
  </si>
  <si>
    <t>TA-25-620029</t>
  </si>
  <si>
    <t>FO-25-919817</t>
  </si>
  <si>
    <t>PTM CANDELARIA FINANCELL</t>
  </si>
  <si>
    <t>V1YZZ438</t>
  </si>
  <si>
    <t>TA-25-620031</t>
  </si>
  <si>
    <t>FO-25-919821</t>
  </si>
  <si>
    <t>YUMBO</t>
  </si>
  <si>
    <t>PTM YUMBO PAPELERIA MILU YUMBO</t>
  </si>
  <si>
    <t>05-06 PROGRAMACIÓN REALIZADA POR LA ALIANZA 9/6/2025 SE REALIZA INSTALACIÓN DE CORRESPONSAL, SE INSTALAN EQUIPOS CON PRUEBAS EXITOSAS, SE CAPACITA Y SE EVALÚA AL CLIENTE, SE INSTALA PUBLICIDAD COMPLETA, CB QUEDA OPERATIVO. USUARIO SOMOS BANCOLOMBIA ACTIVO</t>
  </si>
  <si>
    <t>V1YZZ451</t>
  </si>
  <si>
    <t>TA-25-620033</t>
  </si>
  <si>
    <t>FO-25-919824</t>
  </si>
  <si>
    <t>PTM BOGOTA DONDE LEO TU SERVIC</t>
  </si>
  <si>
    <t>V1YZZ428</t>
  </si>
  <si>
    <t>TA-25-620034</t>
  </si>
  <si>
    <t>FO-25-919827</t>
  </si>
  <si>
    <t>PTM BOGOTA LIZZVAN S</t>
  </si>
  <si>
    <t>V1YZZ429</t>
  </si>
  <si>
    <t>TA-25-620035</t>
  </si>
  <si>
    <t>FO-25-919829</t>
  </si>
  <si>
    <t>PTM BOGOTA LENCERIA PEREZ FRIA</t>
  </si>
  <si>
    <t>V1YZZ431</t>
  </si>
  <si>
    <t>TA-25-620038</t>
  </si>
  <si>
    <t>FO-25-919835</t>
  </si>
  <si>
    <t>LA DORADA</t>
  </si>
  <si>
    <t>PTM LA DORADA ALMACEN TECNIFRI</t>
  </si>
  <si>
    <t>DATAFONO ADICIONAL - ALIANZA</t>
  </si>
  <si>
    <t>05-06 PROGRAMACIÓN REALIZADA POR LA ALIANZA 9/6/2025 SE REALIZA INSTALACIÓN DE DAT ADICIONAL, PRUEBAS EXITOSAS, CB QUEDA OPERATIVO</t>
  </si>
  <si>
    <t>F1UZZ357</t>
  </si>
  <si>
    <t>TA-25-620039</t>
  </si>
  <si>
    <t>FO-25-919838</t>
  </si>
  <si>
    <t>PTM BOGOTA SHALOM</t>
  </si>
  <si>
    <t>F1UZZ358</t>
  </si>
  <si>
    <t>TA-25-620040</t>
  </si>
  <si>
    <t>FO-25-919841</t>
  </si>
  <si>
    <t>PTM MEDELLIN MUN VARIEDADES</t>
  </si>
  <si>
    <t>09-06 PROGRAMACIÓN REALIZADA POR LA ALIANZA 10/6/2025 SE REALIZA INSTALACIÓN DE CORRESPONSAL, SE INSTALAN EQUIPOS CON PRUEBAS EXITOSAS, SE CAPACITA Y SE EVALÚA AL CLIENTE, SE INSTALA PUBLICIDAD COMPLETA, CB QUEDA OPERATIVO. USUARIO SOMOS BANCOLOMBIA ACTIVO</t>
  </si>
  <si>
    <t>F1WZZ958</t>
  </si>
  <si>
    <t>TA-25-620047</t>
  </si>
  <si>
    <t>FO-25-919847</t>
  </si>
  <si>
    <t>PTM MEDELLIN SUPER MARKET EL O</t>
  </si>
  <si>
    <t>F1WZZ959</t>
  </si>
  <si>
    <t>TA-25-620048</t>
  </si>
  <si>
    <t>FO-25-919851</t>
  </si>
  <si>
    <t>PTM MEDELLIN CELUPARTS</t>
  </si>
  <si>
    <t>F1WZZ960</t>
  </si>
  <si>
    <t>TA-25-620051</t>
  </si>
  <si>
    <t>FO-25-919860</t>
  </si>
  <si>
    <t>PTM MEDELLIN TIENDA ITM</t>
  </si>
  <si>
    <t>09-06 PROGRAMACIÓN REALIZADA POR LA ALIANZA (VISITAR EN HORAS DE LA TARDE, LLAMAR 2 HORAS ANTES DE ASISTIR, YA QUE LA USUARIA DEBE ANUNCIAR EN PORTERIA SU LLEGADA, TENER EN CUENTA QUE ES DENTRO DE UNA UNIVERSIDAD Y EL PROCESO DE INGRESO ES RIGUROSO) 10/6/2025 SE REALIZA INSTALACIÓN DE CORRESPONSAL, SE INSTALAN EQUIPOS CON PRUEBAS EXITOSAS, SE CAPACITA Y SE EVALÚA AL CLIENTE, SE INSTALA PUBLICIDAD COMPLETA, CB QUEDA OPERATIVO. USUARIO SOMOS BANCOLOMBIA ACTIVO</t>
  </si>
  <si>
    <t>F1WZZ961</t>
  </si>
  <si>
    <t>TA-25-620052</t>
  </si>
  <si>
    <t>FO-25-919863</t>
  </si>
  <si>
    <t>PTM BELLO AUTOSERVICIO JOHA</t>
  </si>
  <si>
    <t>F1WZZ962</t>
  </si>
  <si>
    <t>TA-25-620054</t>
  </si>
  <si>
    <t>FO-25-919870</t>
  </si>
  <si>
    <t>PTM CHIGORODO TEDDY MOTOR'S</t>
  </si>
  <si>
    <t>F1WZZ964</t>
  </si>
  <si>
    <t>TA-25-620055</t>
  </si>
  <si>
    <t>FO-25-919875</t>
  </si>
  <si>
    <t>PTM ITAGUI MINIMARKET MARIA AU</t>
  </si>
  <si>
    <t>F1WZZ965</t>
  </si>
  <si>
    <t>TA-25-620056</t>
  </si>
  <si>
    <t>FO-25-919878</t>
  </si>
  <si>
    <t>TAMESIS</t>
  </si>
  <si>
    <t>PTM TAMESIS DISTRIBUIDOR ITALC</t>
  </si>
  <si>
    <t>09-06 PROGRAMACIÓN REALIZADA POR LA ALIANZA 11/6/2025 SE REALIZA INSTALACIÓN DE CORRESPONSAL, SE INSTALAN EQUIPOS CON PRUEBAS EXITOSAS, SE CAPACITA Y SE EVALÚA AL CLIENTE, SE INSTALA PUBLICIDAD COMPLETA, CB QUEDA OPERATIVO. USUARIO SOMOS BANCOLOMBIA ACTIVO</t>
  </si>
  <si>
    <t>F1WZZ966</t>
  </si>
  <si>
    <t>TA-25-620057</t>
  </si>
  <si>
    <t>FO-25-919882</t>
  </si>
  <si>
    <t>TIBASOSA</t>
  </si>
  <si>
    <t>PTM TIBASOSA ENCANTOS BELLEZA</t>
  </si>
  <si>
    <t>RODRIGUEZ MURCIA YERSON IVAN</t>
  </si>
  <si>
    <t>F1WZZ967</t>
  </si>
  <si>
    <t>TA-25-620061</t>
  </si>
  <si>
    <t>FO-25-919889</t>
  </si>
  <si>
    <t>NEIRA</t>
  </si>
  <si>
    <t>PTM CALDAS DROGUERIA LA SAGRAD</t>
  </si>
  <si>
    <t>F1WZZ968</t>
  </si>
  <si>
    <t>TA-25-620063</t>
  </si>
  <si>
    <t>FO-25-919897</t>
  </si>
  <si>
    <t>PTM SOACHA MOJI COM CM</t>
  </si>
  <si>
    <t>09-06 PROGRAMACIÓN REALIZADA POR LA ALIANZA 11/6/2025SE REALIZA INSTALACIÓN DE CORRESPONSAL, SE INSTALAN EQUIPOS CON PRUEBAS EXITOSAS, SE CAPACITA Y SE EVALÚA AL CLIENTE, SE INSTALA PUBLICIDAD COMPLETA, CB QUEDA OPERATIVO. USUARIO SOMOS BANCOLOMBIA ACTIVO</t>
  </si>
  <si>
    <t>F1WZZ969</t>
  </si>
  <si>
    <t>TA-25-620064</t>
  </si>
  <si>
    <t>FO-25-919899</t>
  </si>
  <si>
    <t>PTM LA UNION MAS BELLA FAJAS Y</t>
  </si>
  <si>
    <t>09-06 PROGRAMACIÓN REALIZADA POR LA ALIANZA 11/6/2025 SE REALIZA VISITA DE APERTURA AL CB PTM CON CÓDIGO 3007079724 PTM LA UNION MAS BELLA FAJAS , DIRECCIÓN  CL 13 CS 7 -54  , COORDENADAS  1.600294, -77.132148, PERO SE ENCUENTRA CERCANÍA CON  CORRESPONSAL DISTRICOL INSTALADO CON CÓDIGO 3007041205 DISTRICOL CYBERTRONICA , DIRECCIÓN CL 13 3 12,  COORDENADAS 1.600144,  -77.132003, QUEDANDO A MENOS DE 30 MTS DE DISTANCIA UNO DEL OTRO,  SE REALIZA ESCALAMIENTO POR CERCANÍA EN ESPERA DE  COMO PROCEDER. SE ANOTA QUE EL TECNICO AL LLEGAR INSPECCIONO LA ZONA DESDE LA ENTRADA PRINCIPAL DEL CB A INSTALAR Y NO ENCONTRO CERCANIA, PROCEDIO A INICIALIZAR EL EQUIPO, PERO AL PERCATARSE QUE ESTE TENIA OTRO INGRESO SE VALIDA HACIA ESA PARTE Y SE ENCUENTRA LA CERCANIA.  12/06/2025 ENTIDAD APRUEBA INSTALACIÓN 16/6/2025 SE REALIZA INSTALACIÓN DE CORRESPONSAL, SE INSTALAN EQUIPOS CON PRUEBAS EXITOSAS, SE CAPACITA Y SE EVALÚA AL CLIENTE, SE INSTALA PUBLICIDAD COMPLETA, CB QUEDA OPERATIVO. USUARIO SOMOS BANCOLOMBIA ACTIVO</t>
  </si>
  <si>
    <t>F1WZZ970</t>
  </si>
  <si>
    <t>TA-25-620068</t>
  </si>
  <si>
    <t>FO-25-919902</t>
  </si>
  <si>
    <t>PTM CUCUTA COMUNICACIONES PIPE</t>
  </si>
  <si>
    <t>PACHECO BUITRAGO JAVIER ALONSO</t>
  </si>
  <si>
    <t>F1WZZ971</t>
  </si>
  <si>
    <t>TA-25-620073</t>
  </si>
  <si>
    <t>FO-25-919906</t>
  </si>
  <si>
    <t>CARTAGO</t>
  </si>
  <si>
    <t>PTM CARTAGO LUJOS CARACOLI</t>
  </si>
  <si>
    <t>LOAIZA LOPEZ JHON FREDDY</t>
  </si>
  <si>
    <t>F1WZZ972</t>
  </si>
  <si>
    <t>1217527-241587317561324755886775</t>
  </si>
  <si>
    <t>TA-25-620080</t>
  </si>
  <si>
    <t>FO-25-919912</t>
  </si>
  <si>
    <t>PTM CARTAGO MINIMERCADO EL PAI</t>
  </si>
  <si>
    <t>F1WZZ973</t>
  </si>
  <si>
    <t>523587-241597317561324755898823</t>
  </si>
  <si>
    <t>TA-25-620081</t>
  </si>
  <si>
    <t>FO-25-919930</t>
  </si>
  <si>
    <t>PTM APARTADO TIENDA NATURITA J</t>
  </si>
  <si>
    <t>F1WZZ974</t>
  </si>
  <si>
    <t>TA-25-620085</t>
  </si>
  <si>
    <t>FO-25-919945</t>
  </si>
  <si>
    <t>PTM BOGOTA DROGUERIA TABOR SAL</t>
  </si>
  <si>
    <t>F1WZZ975</t>
  </si>
  <si>
    <t>TA-25-620088</t>
  </si>
  <si>
    <t>FO-25-919950</t>
  </si>
  <si>
    <t>PTM BOGOTA YENBUTIK.COSMETIC</t>
  </si>
  <si>
    <t>F1WZZ976</t>
  </si>
  <si>
    <t>TA-25-620089</t>
  </si>
  <si>
    <t>FO-25-919956</t>
  </si>
  <si>
    <t>RIONEGRO</t>
  </si>
  <si>
    <t>PTM RIONEGRO PAPELERIA EL YEN</t>
  </si>
  <si>
    <t>09-06 PROGRAMACIÓN REALIZADA POR LA ALIANZA 11/6/2025 SE REALIZA INSTALACIÓN DE DAT ADICIONAL, PRUEBAS EXITOSAS, CB QUEDA OPERATIVO</t>
  </si>
  <si>
    <t>F1WZZ977</t>
  </si>
  <si>
    <t>TA-25-620090</t>
  </si>
  <si>
    <t>FO-25-919958</t>
  </si>
  <si>
    <t>MULTIPAGAS EL LIMONAR PREMIER</t>
  </si>
  <si>
    <t>ROBUSTO</t>
  </si>
  <si>
    <t>MULTIPAGAS</t>
  </si>
  <si>
    <t>07-06 SE REALIZA LLAMADA AL CLIENTE, SE HABLA CON LA SRA WILLIAM BENÍTEZ  SE VALIDA DIRECCIÓN OK, CANAL OK, DISPONIBILIDAD TOTAL, LLAMAR EL DÍA LA INSTALACIÓN PARA CONFIRMAR VISITA 10/6/2025 SE REALIZA INSTALACIÓN DE DAT ADICIONAL, PRUEBAS EXITOSAS, CB QUEDA OPERATIVO</t>
  </si>
  <si>
    <t>CUERO RUIZ JHONNY</t>
  </si>
  <si>
    <t>F1WZZ978</t>
  </si>
  <si>
    <t>TA-25-620091</t>
  </si>
  <si>
    <t>FO-25-919961</t>
  </si>
  <si>
    <t>DISTRICOL MERAKKI</t>
  </si>
  <si>
    <t>DISTRICOL</t>
  </si>
  <si>
    <t>09-06 PROGRAMACIÓN REALIZADA POR LA ALIANZA 10/6/2025 SE REALIZA INSTALACIÓN DE DAT ADICIONAL, PRUEBAS EXITOSAS, CB QUEDA OPERATIVO</t>
  </si>
  <si>
    <t>F1WZZ979</t>
  </si>
  <si>
    <t>TA-25-620093</t>
  </si>
  <si>
    <t>FO-25-919965</t>
  </si>
  <si>
    <t>GUACARI</t>
  </si>
  <si>
    <t>BARRIO EL FARO GUACARI  GUACARI</t>
  </si>
  <si>
    <t>9-06-2025 SE REALIZA LLAMADA AL CLIENTE, SE HABLA CON EL SR JORGE LUIS PEÑA CORTES SE VALIDA DIRECCIÓN OK, CANAL OK, DISPONIBILIDAD TOTAL, LLAMAR EL DÍA 10/6/2025 SE REALIZA INSTALACIÓN DE CORRESPONSAL, SE INSTALAN EQUIPOS CON PRUEBAS EXITOSAS, SE CAPACITA Y SE EVALÚA AL CLIENTE, SE INSTALA PUBLICIDAD COMPLETA, CB QUEDA OPERATIVO. USUARIO SOMOS BANCOLOMBIA ACTIVO. SE INSTALAN 17 MT DE CABLE UTP</t>
  </si>
  <si>
    <t>F1XZZ006</t>
  </si>
  <si>
    <t>TA-25-620094</t>
  </si>
  <si>
    <t>FO-25-919971</t>
  </si>
  <si>
    <t>BARR LA MINGA PASTO</t>
  </si>
  <si>
    <t>7-06 SE REALIZA LLAMADA AL CLIENTE, SE HABLA CON LA SRA BEIRUS MARIA ALARCON CAMPOS, SE VALIDA DIRECCIÓN OK, CANAL OK, DISPONIBILIDAD TOTAL, LLAMAR EL DÍA LA INSTALACIÓN PARA CONFIRMAR VISITA, AVISO EXTERIOR ALTURA APROX DONDE EL TECNICO LO VEA CONVENIENTE; TOMACORRIENTE CERCANO: SI; TIENE CABINA DE SEGURIDAD: SI // MODEM SE ENCUENTRA A 6 METROS DE DISTANCIA DE DONDE SE VA HA INSTALAR EL DATAFONO 10/6/2025 SE REALIZA INSTALACIÓN DE CORRESPONSAL, SE INSTALAN EQUIPOS CON PRUEBAS EXITOSAS, SE CAPACITA Y SE EVALÚA AL CLIENTE, SE INSTALA PUBLICIDAD COMPLETA, CB QUEDA OPERATIVO. USUARIO SOMOS BANCOLOMBIA ACTIVO</t>
  </si>
  <si>
    <t>F1XZZ007</t>
  </si>
  <si>
    <t>TA-25-620101</t>
  </si>
  <si>
    <t>FO-25-919975</t>
  </si>
  <si>
    <t>SABANALARGA</t>
  </si>
  <si>
    <t>BARRIO CENTRO SANALARGA</t>
  </si>
  <si>
    <t>7-06 SE REALIZA LLAMADA AL CLIENTE, SE HABLA CON EL SR JHON CARLOS PACHECO MEZA SE VALIDA DIRECCIÓN OK, CANAL OK, DISPONIBILIDAD TOTAL, LLAMAR EL DÍA LA INSTALACIÓN PARA CONFIRMAR VISITA, AVISO EXTERIOR ALTURA APROX 1,70 METROS ; TOMACORRIENTE CERCANO: SI; TIENE CABINA DE SEGURIDAD: SI  11/6/2025 SE REALIZA INSTALACIÓN DE CORRESPONSAL, SE INSTALAN EQUIPOS CON PRUEBAS EXITOSAS, SE CAPACITA Y SE EVALÚA AL CLIENTE, SE INSTALA PUBLICIDAD COMPLETA, CB QUEDA OPERATIVO. USUARIO SOMOS BANCOLOMBIA ACTIVO</t>
  </si>
  <si>
    <t>PEÑALOZA GUTIERREZ RAFAEL GUSTAVO</t>
  </si>
  <si>
    <t>F1XZZ008</t>
  </si>
  <si>
    <t>TA-25-620102</t>
  </si>
  <si>
    <t>FO-25-919978</t>
  </si>
  <si>
    <t>BARRIO LA CONCEPCION BARRANQUILLA 2</t>
  </si>
  <si>
    <t>7-06 SE REALIZA LLAMADA AL CLIENTE, SE HABLA CON EL SR DAVID SEGUNDO MURILLO SOTO SE VALIDA DIRECCIÓN OK, CANAL OK, DISPONIBILIDAD TOTAL, LLAMAR EL DÍA LA INSTALACIÓN PARA CONFIRMAR VISITA, AVISO EXTERIOR ALTURA APROX 1,50 METROS ; TOMACORRIENTE CERCANO: SI; TIENE CABINA DE SEGURIDAD: SI  // MODEM SE ENCUENTRA A 25 METROS DE DISTANCIA DE DONDE SE VA HA INSTALAR EL DATAFONO 10-06 EN COMUNICACIÓN CON LA SEÑORA LISBETH AL NÚMERO 3218523405, QUE ELLA PENSABA QUE YO SOLO IBA A HACER UNA INSPECCIÓN DEL LOCAL, PERO SE LE INDICA QUE NO, QUE SE IBA A CAPACITAR Y A COLOCAR EQUIPOS Y PUBLICIDAD,  ME DICE QUE LE TOCA CONFIRMAR PRIMERO CON LA DIRECTORA, DESPUÉS DE UN RATO ME INFORMA  QUE LA DIRECTORA DEL COMERCIO QUIERE QUE SE CAPACITE AL TODO EL PERSONAL, QUE SON APROXIMADAMENTE 6 PERSONAS, SE LE INFORMA QUE NO ES NECESARIO QUE CON UNA QUE SE CAPACITE PUEDE EXTENDER EL MENSAJE Q LOS DEMÁS , PERO DICEN QUE NO, Y QUE HOY NO ES POSIBLE PROGRAMARLOS A TODOS, QUE SERÍA PARA EL DÍA JUEVES EN HORAS DE LA TARDE 12/6/2025 SE REALIZA INSTALACIÓN DE CORRESPONSAL, SE INSTALAN EQUIPOS CON PRUEBAS EXITOSAS, SE CAPACITA Y SE EVALÚA AL CLIENTE, SE INSTALA PUBLICIDAD COMPLETA, CB QUEDA OPERATIVO. USUARIO SOMOS BANCOLOMBIA ACTIVO</t>
  </si>
  <si>
    <t>F1XZZ009</t>
  </si>
  <si>
    <t>TA-25-620103</t>
  </si>
  <si>
    <t>FO-25-919982</t>
  </si>
  <si>
    <t>BARRIO BELLO HORIZONTE CANDELARIA</t>
  </si>
  <si>
    <t>9-06-2025 SE REALIZA LLAMADA AL CLIENTE, SE HABLA CON LA SRA ANGELA DEL AMPARO ASTUDILLO SIFONTES SE VALIDA DIRECCIÓN OK, CANAL OK, DISPONIBILIDAD TOTAL, LLAMAR EL DÍA LA INSTALACIÓN PARA CONFIRMAR VISITA, AVISO EXTERIOR ALTURA APROX 2 METROS; TOMACORRIENTE CERCANO: SI; TIENE CABINA DE SEGURIDAD: SI // CONTACTO REALIZADO POR LA APP 10-06 SE REALIZA INSTALACIÓN DE CORRESPONSAL, SE INSTALAN EQUIPOS CON PRUEBAS EXITOSAS, SE CAPACITA Y SE EVALÚA AL CLIENTE, SE INSTALA PUBLICIDAD COMPLETA, CB QUEDA OPERATIVO. USUARIO SOMOS BANCOLOMBIA ACTIVO</t>
  </si>
  <si>
    <t>F1XZZ010</t>
  </si>
  <si>
    <t>TA-25-620105</t>
  </si>
  <si>
    <t>FO-25-919985</t>
  </si>
  <si>
    <t>TIMBIO</t>
  </si>
  <si>
    <t>BARRIO SAN JUDAS TIMBIO 1</t>
  </si>
  <si>
    <t>7-06 SE REALIZA LLAMADA AL CLIENTE, SE HABLA CON LA SRA LEIDY DIANA GARZON REALPE SE VALIDA DIRECCIÓN OK, CANAL OK, DISPONIBILIDAD TOTAL, LLAMAR EL DÍA LA INSTALACIÓN PARA CONFIRMAR VISITA, AVISO EXTERIOR ALTURA APROX 3  METROS ; TOMACORRIENTE CERCANO: SI; TIENE CABINA DE SEGURIDAD: SI  // MODEM SE ENCUENTRA A 4 METROS DE DISTANCIA DE DONDE SE VA HA INSTALAR EL DATAFONO 11/6/2025 SE REALIZA INSTALACIÓN DE CORRESPONSAL, SE INSTALAN EQUIPOS CON PRUEBAS EXITOSAS, SE CAPACITA Y SE EVALÚA AL CLIENTE, SE INSTALA PUBLICIDAD COMPLETA, CB QUEDA OPERATIVO. USUARIO SOMOS BANCOLOMBIA ACTIVO</t>
  </si>
  <si>
    <t>F1XZZ011</t>
  </si>
  <si>
    <t>TA-25-620107</t>
  </si>
  <si>
    <t>FO-25-919990</t>
  </si>
  <si>
    <t>BARRIO 7 DE AGOSTO BARRANQUILLA</t>
  </si>
  <si>
    <t>7-06 SE REALIZA LLAMADA AL CLIENTE, SE HABLA CON LA SRA LEIDY DIANA GARZON REALPE SE VALIDA DIRECCIÓN OK, CANAL OK, DISPONIBILIDAD TOTAL, LLAMAR EL DÍA LA INSTALACIÓN PARA CONFIRMAR VISITA, AVISO EXTERIOR ALTURA APROX  DONDE EL TECNICO LO VEA CONVENIENTE  METROS; TOMACORRIENTE CERCANO: SI; TIENE CABINA DE SEGURIDAD: SI  // MODEM SE ENCUENTRA A 4 METROS DE DISTANCIA DE DONDE SE VA HA INSTALAR EL DATAFONO 11-06 SE REALIZA INSTALACIÓN DE CORRESPONSAL, SE INSTALAN EQUIPOS CON PRUEBAS EXITOSAS, SE CAPACITA Y SE EVALÚA AL CLIENTE, SE INSTALA PUBLICIDAD COMPLETA, CB QUEDA OPERATIVO. USUARIO SOMOS BANCOLOMBIA ACTIVO</t>
  </si>
  <si>
    <t>F1XZZ012</t>
  </si>
  <si>
    <t>TA-25-620108</t>
  </si>
  <si>
    <t>FO-25-919998</t>
  </si>
  <si>
    <t>BARRIO MAREIGUA VALLEDUPAR 2</t>
  </si>
  <si>
    <t>7-06 SE REALIZA LLAMADA AL CLIENTE, SE HABLA CON LA SRA MARÍA JOSÉ CORAL PÁEZ SE VALIDA DIRECCIÓN OK, CANAL OK, DISPONIBILIDAD TOTAL, LLAMAR EL DÍA LA INSTALACIÓN PARA CONFIRMAR VISITA, AVISO EXTERIOR ALTURA APROX  DONDE EL TECNICO LO VEA CONVENIENTE; TOMACORRIENTE CERCANO: SI; TIENE CABINA DE SEGURIDAD: SI  10-06 SE REALIZA INSTALACIÓN DE CORRESPONSAL, SE INSTALAN EQUIPOS CON PRUEBAS EXITOSAS, SE CAPACITA Y SE EVALÚA AL CLIENTE, SE INSTALA PUBLICIDAD COMPLETA, CB QUEDA OPERATIVO. USUARIO SOMOS BANCOLOMBIA ACTIVO</t>
  </si>
  <si>
    <t>F1XZZ013</t>
  </si>
  <si>
    <t>TA-25-620110</t>
  </si>
  <si>
    <t>FO-25-920003</t>
  </si>
  <si>
    <t>BOCHALEMA</t>
  </si>
  <si>
    <t>BARRIO LA CORDIALIDAD  BOCHALEMA</t>
  </si>
  <si>
    <t>07-06 SE REALIZA LLAMADA AL CLIENTE, SE HABLA CON LA SR CRISTHIAN FERNANDO PRADA MORENO  SE VALIDA DIRECCIÓN OK, CANAL OK, DISPONIBILIDAD TOTAL, LLAMAR EL DÍA LA INSTALACIÓN PARA CONFIRMAR VISITA, AVISO EXTERIOR ALTURA APROX 3 METROS; TOMACORRIENTE CERCANO: SI; TIENE CABINA DE SEGURIDAD: NO- COMUNICACIÓN POR WPP 11-06 SE LLAMA AL 311 4721301 Y NO SE OBTIENE RESPUESTA, SE DEJA MENSAJE POR WHATSAPP PARA VERIFICAR LA DISPONIBILIDAD DEL CLIENTE PARA REALIZAR LA INSTALACIÓN, SE PLANIFICA VISITA TÉCNICA EN FRIO EL DÍA 12/06/2024 DESPUÉS DE LAS 10:00 AM 12/6/2025 SE REALIZA INSTALACIÓN DE CORRESPONSAL, SE INSTALAN EQUIPOS CON PRUEBAS EXITOSAS, SE CAPACITA Y SE EVALÚA AL CLIENTE, SE INSTALA PUBLICIDAD COMPLETA, CB QUEDA OPERATIVO. USUARIO SOMOS BANCOLOMBIA ACTIVO</t>
  </si>
  <si>
    <t>F1XZZ014</t>
  </si>
  <si>
    <t>953575-243637317561365457309697</t>
  </si>
  <si>
    <t>TA-25-620111</t>
  </si>
  <si>
    <t>FO-25-920006</t>
  </si>
  <si>
    <t>BARRIO LAS AMERICAS CUCUTA  1</t>
  </si>
  <si>
    <t>7-06 SE REALIZA LLAMADA AL CLIENTE, SE HABLA CON LA SRA MARIA IRENE ARENAS GUERRERO, SE VALIDA DIRECCIÓN OK, CANAL OK, DISPONIBILIDAD TOTAL, LLAMAR EL DÍA LA INSTALACIÓN PARA CONFIRMAR VISITA, AVISO EXTERIOR ALTURA APROX  DONDE EL TECNICO LO VEA CONVENIENTE; TOMACORRIENTE CERCANO: SI; TIENE CABINA DE SEGURIDAD: SI  10-06 SE REALIZA INSTALACIÓN DE CORRESPONSAL, SE INSTALAN EQUIPOS CON PRUEBAS EXITOSAS, SE CAPACITA Y SE EVALÚA AL CLIENTE, SE INSTALA PUBLICIDAD COMPLETA, CB QUEDA OPERATIVO. USUARIO SOMOS BANCOLOMBIA ACTIVO</t>
  </si>
  <si>
    <t>F1XZZ015</t>
  </si>
  <si>
    <t>TA-25-620115</t>
  </si>
  <si>
    <t>FO-25-920008</t>
  </si>
  <si>
    <t>BARRIO GUAIMARAL CUCUTA  13</t>
  </si>
  <si>
    <t>7-06 SE REALIZA LLAMADA AL CLIENTE, SE HABLA CON  EL SR GUEILER GUZMAN GAFARO GUERRERO, SE VALIDA DIRECCIÓN OK, CANAL OK, DISPONIBILIDAD TOTAL, LLAMAR EL DÍA LA INSTALACIÓN PARA CONFIRMAR VISITA, AVISO EXTERIOR ALTURA APROX  DONDE EL TECNICO LO VEA CONVENIENTE; TOMACORRIENTE CERCANO: SI; TIENE CABINA DE SEGURIDAD: SI  10-06 SE REALIZA INSTALACIÓN DE CORRESPONSAL, SE INSTALAN EQUIPOS CON PRUEBAS EXITOSAS, SE CAPACITA Y SE EVALÚA AL CLIENTE, SE INSTALA PUBLICIDAD COMPLETA, CB QUEDA OPERATIVO. USUARIO SOMOS BANCOLOMBIA ACTIVO</t>
  </si>
  <si>
    <t>F1XZZ016</t>
  </si>
  <si>
    <t>TA-25-620117</t>
  </si>
  <si>
    <t>FO-25-920011</t>
  </si>
  <si>
    <t>PURIFICACION</t>
  </si>
  <si>
    <t>BARRIO VILLA DE LAS PALMAS PURIFICACION</t>
  </si>
  <si>
    <t>06-06 SE REALIZA LLAMADA AL CLIENTE, SE HABLA CON LA SRA ANGIE LORENA MONROY NARVAEZ  SE VALIDA DIRECCIÓN OK, CANAL OK, DISPONIBILIDAD TOTAL, LLAMAR EL DÍA LA INSTALACIÓN PARA CONFIRMAR VISITA, AVISO EXTERIOR ALTURA APROX  DONDE EL TECNICO LO VEA CONVENIENTE; TOMACORRIENTE CERCANO: SI; TIENE CABINA DE SEGURIDAD: SI 11/6/2025 SE REALIZA INSTALACIÓN DE CORRESPONSAL, SE INSTALAN EQUIPOS CON PRUEBAS EXITOSAS, SE CAPACITA Y SE EVALÚA AL CLIENTE, SE INSTALA PUBLICIDAD COMPLETA, CB QUEDA OPERATIVO. USUARIO SOMOS BANCOLOMBIA ACTIVO</t>
  </si>
  <si>
    <t>GUTIERREZ  CAMILO ANDRES</t>
  </si>
  <si>
    <t>F1XZZ017</t>
  </si>
  <si>
    <t>TA-25-620118</t>
  </si>
  <si>
    <t>FO-25-920015</t>
  </si>
  <si>
    <t>CAUCASIA</t>
  </si>
  <si>
    <t>BARRIO PUEBLO NUEVO CAUCASIA 3</t>
  </si>
  <si>
    <t>9-06-2025 SE REALIZA LLAMADA AL CLIENTE, SE HABLA CON LA SRA SANDRA MILENA PATIÑO RESTREPO SE VALIDA DIRECCIÓN OK, CANAL OK, DISPONIBILIDAD TOTAL, LLAMAR EL DÍA LA INSTALACIÓN PARA CONFIRMAR VISITA, AVISO EXTERIOR ALTURA APROX CLIENTE NO TIENE CONOCIMIENTO DE MEDIDAS; TOMACORRIENTE CERCANO: SI; TIENE CABINA DE SEGURIDAD: NO // CONTACTO REALIZADO POR LA APP 10/6/2025 SE REALIZA INSTALACIÓN DE CORRESPONSAL, SE INSTALAN EQUIPOS CON PRUEBAS EXITOSAS, SE CAPACITA Y SE EVALÚA AL CLIENTE, SE INSTALA PUBLICIDAD COMPLETA, CB QUEDA OPERATIVO. USUARIO SOMOS BANCOLOMBIA ACTIVO</t>
  </si>
  <si>
    <t>F1XZZ018</t>
  </si>
  <si>
    <t>TA-25-620120</t>
  </si>
  <si>
    <t>FO-25-920018</t>
  </si>
  <si>
    <t>OCAÑA</t>
  </si>
  <si>
    <t>BARRIO MODELO OCAÑA</t>
  </si>
  <si>
    <t>06-06 SE REALIZA LLAMADA AL CLIENTE, SE HABLA CON LA SRA YHAJANDRA BIBIANA CLAVIJO VERJEL, SE VALIDA DIRECCIÓN OK, CANAL OK, DISPONIBILIDAD TOTAL, LLAMAR EL DÍA LA INSTALACIÓN PARA CONFIRMAR VISITA, AVISO EXTERIOR ALTURA APROX  DONDE EL TECNICO LO VEA CONVENIENTE; TOMACORRIENTE CERCANO: SI; TIENE CABINA DE SEGURIDAD: NO 11-06 EN COMUNICACIÓN CON EL CLIENTE SE PROGRAMA VISITA PARA EL DIA DE MAÑANA 12-06-25 CON LA SRA YHAJANDRA BIBIANA CLAVIJO VERJEL 12/6/2025 SE REALIZA INSTALACIÓN DE CORRESPONSAL, SE INSTALAN EQUIPOS CON PRUEBAS EXITOSAS, SE CAPACITA Y SE EVALÚA AL CLIENTE, SE INSTALA PUBLICIDAD COMPLETA, CB QUEDA OPERATIVO. USUARIO SOMOS BANCOLOMBIA ACTIVO</t>
  </si>
  <si>
    <t>F1XZZ019</t>
  </si>
  <si>
    <t>TA-25-620121</t>
  </si>
  <si>
    <t>FO-25-920026</t>
  </si>
  <si>
    <t>GUAVIARE</t>
  </si>
  <si>
    <t>SAN JOSE DEL GUAVIARE</t>
  </si>
  <si>
    <t>BARR EL PROGRESO SAN JOSE DEL GUAVIARE</t>
  </si>
  <si>
    <t>06-06 SE REALIZA LLAMADA AL CLIENTE, SE HABLA CON LA SR JHON FREDY GRAJALES MARIN  SE VALIDA DIRECCIÓN OK, CANAL OK, DISPONIBILIDAD TOTAL, LLAMAR EL DÍA LA INSTALACIÓN PARA CONFIRMAR VISITA, AVISO EXTERIOR ALTURA APROX 2 METROS; TOMACORRIENTE CERCANO: SI; TIENE CABINA DE SEGURIDAD: NO - EL MODEM ESTA A 4 MT  10-06 SE CONTACTA AL COMERCIO SE LE INFORMA QUE POR PROBLEMAS EN MOVILIZACIÓN A ESA ZONA POR UN PUENTE EN DAÑO NO SE ALCANZA A LLEGAR A REALIZAR LA ACTIVIDAD, EL USUARIO INDICA QUE NOS ATIENDE MAÑANA. 11/6/2025 SE REALIZA INSTALACIÓN DE CORRESPONSAL, SE INSTALAN EQUIPOS CON PRUEBAS EXITOSAS, SE CAPACITA Y SE EVALÚA AL CLIENTE, SE INSTALA PUBLICIDAD COMPLETA, CB QUEDA OPERATIVO. USUARIO SOMOS BANCOLOMBIA ACTIVO</t>
  </si>
  <si>
    <t>F1XZZ020</t>
  </si>
  <si>
    <t>TA-25-620122</t>
  </si>
  <si>
    <t>FO-25-920030</t>
  </si>
  <si>
    <t>BARRIO VILLA TAXI VALLEDUPAR 1</t>
  </si>
  <si>
    <t>9-06-2025 SE REALIZA LLAMADA AL CLIENTE, SE HABLA CON EL SR JEAN CARLOS CONTRERAS GOMEZ SE VALIDA DIRECCIÓN OK, CANAL OK, DISPONIBILIDAD TOTAL, LLAMAR EL DÍA LA INSTALACIÓN PARA CONFIRMAR VISITA, AVISO EXTERIOR ALTURA APROX 2,50 METROS; TOMACORRIENTE CERCANO: SI; TIENE CABINA DE SEGURIDAD: SI // CONTACTO REALIZADO POR LA APP 11-06 SE REALIZA INSTALACIÓN DE CORRESPONSAL, SE INSTALAN EQUIPOS CON PRUEBAS EXITOSAS, SE CAPACITA Y SE EVALÚA AL CLIENTE, SE INSTALA PUBLICIDAD COMPLETA, CB QUEDA OPERATIVO. USUARIO SOMOS BANCOLOMBIA ACTIVO</t>
  </si>
  <si>
    <t>F1XZZ021</t>
  </si>
  <si>
    <t>TA-25-620123</t>
  </si>
  <si>
    <t>FO-25-920036</t>
  </si>
  <si>
    <t>BARRIO LA PAZ BARRANQUILLA  4</t>
  </si>
  <si>
    <t>9-06-2025 SE REALIZA LLAMADA AL CLIENTE, SE HABLA CON EL SR JOHAN ANDRES NOLASCO DE AVILA SE VALIDA DIRECCIÓN OK, CANAL OK, DISPONIBILIDAD TOTAL, LLAMAR EL DÍA LA INSTALACIÓN PARA CONFIRMAR VISITA, AVISO EXTERIOR ALTURA APROX 2 METROS; TOMACORRIENTE CERCANO: SI; TIENE CABINA DE SEGURIDAD: NO // CONTACTO REALIZADO POR LA APP 10/6/2025 SE REALIZA INSTALACIÓN DE CORRESPONSAL, SE INSTALAN EQUIPOS CON PRUEBAS EXITOSAS, SE CAPACITA Y SE EVALÚA AL CLIENTE, SE INSTALA PUBLICIDAD COMPLETA, CB QUEDA OPERATIVO. USUARIO SOMOS BANCOLOMBIA ACTIVO</t>
  </si>
  <si>
    <t>F1XZZ023</t>
  </si>
  <si>
    <t>TA-25-620124</t>
  </si>
  <si>
    <t>FO-25-920041</t>
  </si>
  <si>
    <t>BARRIO LA PRIMAVERA OCAÑA  7</t>
  </si>
  <si>
    <t>06-06 SE REALIZA LLAMADA AL CLIENTE, SE HABLA CON LA SRA MARLY PATRICIA BALMACEDA SANGUINO, SE VALIDA DIRECCIÓN OK, CANAL OK, DISPONIBILIDAD TOTAL, LLAMAR EL DÍA LA INSTALACIÓN PARA CONFIRMAR VISITA, AVISO EXTERIOR ALTURA APROX  DONDE EL TECNICO LO VEA CONVENIENTE; TOMACORRIENTE CERCANO: SI; TIENE CABINA DE SEGURIDAD: NO 11-06 SE PROGRAMA VISITA PARA EL DÍA DE MAÑANA 12-06-25 CON LA SRA MARLY PATRICIA BALMACEDA SANGUINO 12-05 SE PROGRAMA VISITA PARA EL DÍA DE MAÑANA 13-06-25 CON LA SRA MARLY PATRICIA BALMACEDA SANGUINO 13/6/2025 SE REALIZA INSTALACIÓN DE CORRESPONSAL, SE INSTALAN EQUIPOS CON PRUEBAS EXITOSAS, SE CAPACITA Y SE EVALÚA AL CLIENTE, SE INSTALA PUBLICIDAD COMPLETA, CB QUEDA OPERATIVO. USUARIO SOMOS BANCOLOMBIA ACTIVO</t>
  </si>
  <si>
    <t>F1XZZ024</t>
  </si>
  <si>
    <t>TA-25-620125</t>
  </si>
  <si>
    <t>FO-25-920043</t>
  </si>
  <si>
    <t>BARRIO EDIFICIO MIRADORES DE LA COLINA OCAÑA</t>
  </si>
  <si>
    <t>07-06 SE REALIZA LLAMADA AL CLIENTE, SE HABLA CON LA S JULIO CESAR JAIME SEPÚLVEDA SE VALIDA DIRECCIÓN OK, CANAL OK, DISPONIBILIDAD TOTAL, LLAMAR EL DÍA LA INSTALACIÓN PARA CONFIRMAR VISITA, AVISO EXTERIOR ALTURA APROX 2.50 METROS; TOMACORRIENTE CERCANO: SI; TIENE CABINA DE SEGURIDAD: NO, EL MODEM ESTA A 6 MT - COMUNICACIÓN POR WPP 10-06 SE REALIZA INSTALACIÓN DE CORRESPONSAL, SE INSTALAN EQUIPOS CON PRUEBAS EXITOSAS, SE CAPACITA Y SE EVALÚA AL CLIENTE, SE INSTALA PUBLICIDAD COMPLETA, CB QUEDA OPERATIVO. USUARIO SOMOS BANCOLOMBIA ACTIVO. SE INSTALA SWITCH 224B0A0009381</t>
  </si>
  <si>
    <t>GELVEZ MOGOLLON JOSE ELISEO</t>
  </si>
  <si>
    <t>F1XZZ025</t>
  </si>
  <si>
    <t>TA-25-620126</t>
  </si>
  <si>
    <t>FO-25-920046</t>
  </si>
  <si>
    <t>GUAMO</t>
  </si>
  <si>
    <t>BARRIO CENTRO GUAMO 11</t>
  </si>
  <si>
    <t>06-06 SE REALIZA LLAMADA AL CLIENTE, SE HABLA CON LA SRA GLENDA YURANNY VELA BOCANEGRA  SE VALIDA DIRECCIÓN OK, CANAL OK, DISPONIBILIDAD TOTAL, LLAMAR EL DÍA LA INSTALACIÓN PARA CONFIRMAR VISITA, AVISO EXTERIOR ALTURA APROX 3 METROS; TOMACORRIENTE CERCANO: SI; TIENE CABINA DE SEGURIDAD: NO - EL MODEM ESTA A 5 MT  10/6/2025 SE REALIZA INSTALACIÓN DE CORRESPONSAL, SE INSTALAN EQUIPOS CON PRUEBAS EXITOSAS, SE CAPACITA Y SE EVALÚA AL CLIENTE, SE INSTALA PUBLICIDAD COMPLETA, CB QUEDA OPERATIVO. USUARIO SOMOS BANCOLOMBIA ACTIVO</t>
  </si>
  <si>
    <t>F1XZZ026</t>
  </si>
  <si>
    <t>TA-25-620128</t>
  </si>
  <si>
    <t>FO-25-920053</t>
  </si>
  <si>
    <t>BARRIO LA JULIA MONTERIA 2</t>
  </si>
  <si>
    <t>9-06-2025 SE REALIZA LLAMADA AL CLIENTE, SE HABLA CON EL SR RONALD AUGUSTO HENRIQUEZ PERDOMO SE VALIDA DIRECCIÓN OK, CANAL OK, DISPONIBILIDAD TOTAL, LLAMAR EL DÍA LA INSTALACIÓN PARA CONFIRMAR VISITA, AVISO EXTERIOR ALTURA APROX 2,50 METROS; TOMACORRIENTE CERCANO: SI; TIENE CABINA DE SEGURIDAD: SI // CONTACTO REALIZADO POR LA APP 11/6/2025 SE REALIZA INSTALACIÓN DE CORRESPONSAL, SE INSTALAN EQUIPOS CON PRUEBAS EXITOSAS, SE CAPACITA Y SE EVALÚA AL CLIENTE, SE INSTALA PUBLICIDAD COMPLETA, CB QUEDA OPERATIVO. USUARIO SOMOS BANCOLOMBIA ACTIVO</t>
  </si>
  <si>
    <t>F1XZZ027</t>
  </si>
  <si>
    <t>TA-25-620129</t>
  </si>
  <si>
    <t>FO-25-920058</t>
  </si>
  <si>
    <t>EL BAGRE</t>
  </si>
  <si>
    <t>BARRIO BIJAO EL BAGRE 4</t>
  </si>
  <si>
    <t>9-06-2025 SE REALIZA LLAMADA AL CLIENTE, SE HABLA CON LA SRA LUZ ADRIANA MOSQUERA MARTINEZ SE VALIDA DIRECCIÓN OK, CANAL OK, DISPONIBILIDAD TOTAL, LLAMAR EL DÍA LA INSTALACIÓN PARA CONFIRMAR VISITA, AVISO EXTERIOR ALTURA APROX 2 METROS; TOMACORRIENTE CERCANO: SI; TIENE CABINA DE SEGURIDAD: NO // CONTACTO REALIZADO POR LA APP 11-06 EN COMUNICACIÓN CON LA SEÑORA LUZ MOSQUERA SE INDICA QUE POR CALAMIDAD FAMILIAR LA INSTALACIÓN SE REPROGRAMA PARA EL DÍA 12 EN EL TRANSCURSO DEL DÍA 12-06 SE REALIZA INSTALACIÓN DE CORRESPONSAL, SE INSTALAN EQUIPOS CON PRUEBAS EXITOSAS, SE CAPACITA Y SE EVALÚA AL CLIENTE, SE INSTALA PUBLICIDAD COMPLETA, CB QUEDA OPERATIVO. USUARIO SOMOS BANCOLOMBIA ACTIVO</t>
  </si>
  <si>
    <t>F1XZZ028</t>
  </si>
  <si>
    <t>TA-25-620130</t>
  </si>
  <si>
    <t>FO-25-920064</t>
  </si>
  <si>
    <t>CHIQUINQUIRA</t>
  </si>
  <si>
    <t>BARRIO LA POLA CHIQUINQUIRA 2</t>
  </si>
  <si>
    <t>07-06 SE REALIZA LLAMADA AL CLIENTE, SE HABLA CON LA SRA KAROL MAITE GONZÁLEZ PORRAS  SE VALIDA DIRECCIÓN OK, CANAL OK, DISPONIBILIDAD TOTAL, LLAMAR EL DÍA LA INSTALACIÓN PARA CONFIRMAR VISITA, AVISO EXTERIOR ALTURA APROX 2.70 METROS; TOMACORRIENTE CERCANO: SI; TIENE CABINA DE SEGURIDAD: SI - EL MODEM ESTA A 8 MT  - COMUNICACIÓN POR WPP 10/6/2025 SE REALIZA INSTALACIÓN DE CORRESPONSAL, SE INSTALAN EQUIPOS CON PRUEBAS EXITOSAS, SE CAPACITA Y SE EVALÚA AL CLIENTE, SE INSTALA PUBLICIDAD COMPLETA, CB QUEDA OPERATIVO. USUARIO SOMOS BANCOLOMBIA ACTIVO. SE INSTALAN 15 MT DE CABLE UTP</t>
  </si>
  <si>
    <t>SOLER HOYOS CRISTIAN LEONARDO</t>
  </si>
  <si>
    <t>F1XZZ029</t>
  </si>
  <si>
    <t>TA-25-620131</t>
  </si>
  <si>
    <t>FO-25-920067</t>
  </si>
  <si>
    <t>BARRIO LANDIA OCAÑA 1</t>
  </si>
  <si>
    <t>06-06 SE REALIZA LLAMADA AL CLIENTE, SE HABLA CON LA SRA ANDREA CAROLINA VELASQUEZ CAÑIZARES  SE VALIDA DIRECCIÓN OK, CANAL OK, DISPONIBILIDAD TOTAL, LLAMAR EL DÍA LA INSTALACIÓN PARA CONFIRMAR VISITA, AVISO EXTERIOR ALTURA APROX DONDE EL TECNICO LO VEA CONVENIENTE; TOMACORRIENTE CERCANO: SI; TIENE CABINA DE SEGURIDAD: NO 11-06 EN COMUNICACIÓN CON EL CLIENTE SE PROGRAMA VISITA PARA EL DÍA DE MAÑANA 12-06 SE REALIZA INSTALACIÓN DE CORRESPONSAL, SE INSTALAN EQUIPOS CON PRUEBAS EXITOSAS, SE CAPACITA Y SE EVALÚA AL CLIENTE, SE INSTALA PUBLICIDAD COMPLETA, CB QUEDA OPERATIVO. USUARIO SOMOS BANCOLOMBIA ACTIVO</t>
  </si>
  <si>
    <t>F1XZZ030</t>
  </si>
  <si>
    <t>TA-25-620132</t>
  </si>
  <si>
    <t>FO-25-920075</t>
  </si>
  <si>
    <t>BARRIO PLAYA SALGUERO SANTA MARTA</t>
  </si>
  <si>
    <t>9-06-2025 SE REALIZA LLAMADA AL CLIENTE, SE HABLA CON EL SR EDUIN RAFAEL TORRES LAFAURIE SE VALIDA DIRECCIÓN OK, CANAL OK, DISPONIBILIDAD TOTAL, LLAMAR EL DÍA LA INSTALACIÓN PARA CONFIRMAR VISITA, AVISO EXTERIOR ALTURA APROX 2,50 METROS; TOMACORRIENTE CERCANO: SI; TIENE CABINA DE SEGURIDAD: NO // CONTACTO REALIZADO POR LA APP 10/6/2025 SE REALIZA INSTALACIÓN DE CORRESPONSAL, SE INSTALAN EQUIPOS CON PRUEBAS EXITOSAS, SE CAPACITA Y SE EVALÚA AL CLIENTE, SE INSTALA PUBLICIDAD COMPLETA, CB QUEDA OPERATIVO. USUARIO SOMOS BANCOLOMBIA ACTIVO</t>
  </si>
  <si>
    <t>THOMAS  CAMPO SIGIFREDO SEGUNDO</t>
  </si>
  <si>
    <t>F1XZZ031</t>
  </si>
  <si>
    <t>TA-25-620133</t>
  </si>
  <si>
    <t>FO-25-920082</t>
  </si>
  <si>
    <t>BARRIO REPUBLICA DE CHILE CARTAGENA DE INDIAS</t>
  </si>
  <si>
    <t>9-06-2025 SE REALIZA LLAMADA AL CLIENTE, SE HABLA CON LA SRA DANIELA GIRALDO HERNÁNDEZ SE VALIDA DIRECCIÓN OK, CANAL OK, DISPONIBILIDAD TOTAL, LLAMAR EL DÍA LA INSTALACIÓN PARA CONFIRMAR VISITA, AVISO EXTERIOR ALTURA APROX 2,50 METROS; TOMACORRIENTE CERCANO: SI; TIENE CABINA DE SEGURIDAD: NO // CONTACTO REALIZADO POR LA APP 11/6/2025 SE REALIZA INSTALACIÓN DE CORRESPONSAL, SE INSTALAN EQUIPOS CON PRUEBAS EXITOSAS, SE CAPACITA Y SE EVALÚA AL CLIENTE, SE INSTALA PUBLICIDAD COMPLETA, CB QUEDA OPERATIVO. USUARIO SOMOS BANCOLOMBIA ACTIVO</t>
  </si>
  <si>
    <t>MARTINEZ SALGUEDO ANDRES AUGUSTO</t>
  </si>
  <si>
    <t>F1XZZ032</t>
  </si>
  <si>
    <t>TA-25-620143</t>
  </si>
  <si>
    <t>FO-25-920089</t>
  </si>
  <si>
    <t>NECHI</t>
  </si>
  <si>
    <t>BARRIO CENTRO NECHI 2</t>
  </si>
  <si>
    <t>9-06-2025 SE REALIZA LLAMADA AL CLIENTE, SE HABLA CON LA SRA LIDIS MILENA MENDEZ PEREZ SE VALIDA DIRECCIÓN OK, CANAL OK, DISPONIBILIDAD TOTAL, LLAMAR EL DÍA LA INSTALACIÓN PARA CONFIRMAR VISITA, AVISO EXTERIOR ALTURA APROX 1,50 METROS; TOMACORRIENTE CERCANO: SI; TIENE CABINA DE SEGURIDAD: NO // CONTACTO REALIZADO POR LA APP 11-06 SE LE INFORMA A LA SEÑORA LIDIA MÉNDEZ QUE POR CALAMIDAD FAMILIAR LA INSTALACIÓN SE REPROGRAMA PARA EL DÍA 12/06/25  12/6/2025 SE REALIZA INSTALACIÓN DE CORRESPONSAL, SE INSTALAN EQUIPOS CON PRUEBAS EXITOSAS, SE CAPACITA Y SE EVALÚA AL CLIENTE, SE INSTALA PUBLICIDAD COMPLETA, CB QUEDA OPERATIVO. USUARIO SOMOS BANCOLOMBIA ACTIVO</t>
  </si>
  <si>
    <t>GONZALEZ FERRER JESUS ALEXANDER</t>
  </si>
  <si>
    <t>F1XZZ033</t>
  </si>
  <si>
    <t>TA-25-620145</t>
  </si>
  <si>
    <t>FO-25-920095</t>
  </si>
  <si>
    <t>REMEDIOS</t>
  </si>
  <si>
    <t>BARRIO VDA MINA NUEVA REMEDIOS</t>
  </si>
  <si>
    <t>07-06 SE REALIZA LLAMADA AL CLIENTE, SE HABLA CON LA SRA MONICA PATRICIA AGAMEZ SIBAJA SE VALIDA DIRECCIÓN OK, CANAL OK, DISPONIBILIDAD TOTAL, LLAMAR EL DÍA LA INSTALACIÓN PARA CONFIRMAR VISITA, AVISO EXTERIOR ALTURA APROX 2 METROS; TOMACORRIENTE CERCANO: SI; TIENE CABINA DE SEGURIDAD: SI- COMUNICACIÓN POR WPP, EL MODEM ESTA A 10 MT  10-06 NOS LLEGA EL DÍA DE HOY INSTALACIÓN 3007079823 BARRIO VDA MINA NUEVA REMEDIOS QUE ESTÁ UBICADO EN CORREGIMIENTO RANCHO QUEMAO. ESTA ESTÁ DENTRO DE LAS NOVEDADES DE SITIOS CON ALTO PROBLEMA DE ORDEN PÚBLICO REGISTRADO EN EL ARCHIVO DE TIPOLOGÍAS, ADICIONALMENTE SOBRE ESTE HEMOS VENIDO REPORTANDO IMPOSIBILIDAD DE REALIZAR INSTALACIONES DESDE EL AÑO 2022 (CORREO ADJUNTO). ENVÍO ESTE CORREO SOBRE OTRO ESCALAMIENTO REALIZADO EL AÑO PASADO PARA UNA APERTURA QUE ESTABA EN EL MISMO SECTOR. TODOS ESTOS CORREGIMIENTOS SON EN EL MISMO SECTOR Y TIENE FUERTE PRESENCIA DE GRUPOS AL MARGEN DE LA LEY. POR SEGURIDAD DEL PERSONAL A ESTE SECTOR NO PODEMOS IR. 26-06 SE REALIZA INSTALACIÓN DE CORRESPONSAL, SE INSTALAN EQUIPOS CON PRUEBAS EXITOSAS, SE CAPACITA Y SE EVALÚA AL CLIENTE, SE INSTALA PUBLICIDAD COMPLETA, CB QUEDA OPERATIVO. USUARIO SOMOS BANCOLOMBIA ACTIVO</t>
  </si>
  <si>
    <t>F1XZZ034</t>
  </si>
  <si>
    <t>1238888-243647317561365457310271</t>
  </si>
  <si>
    <t>TA-25-620146</t>
  </si>
  <si>
    <t>FO-25-920104</t>
  </si>
  <si>
    <t>BARRIO BOSTON MEDELLIN  7</t>
  </si>
  <si>
    <t>06-06 SE REALIZA LLAMADA AL CLIENTE, SE HABLA CON LA SRA ANDREA CAROLINA VELASQUEZ CAÑIZARES  SE VALIDA DIRECCIÓN OK, CANAL OK, DISPONIBILIDAD TOTAL, LLAMAR EL DÍA LA INSTALACIÓN PARA CONFIRMAR VISITA, AVISO EXTERIOR ALTURA APROX DONDE EL TECNICO LO VEA CONVENIENTE; TOMACORRIENTE CERCANO: SI; TIENE CABINA DE SEGURIDAD: NO  10-06 SE REALIZA INSTALACIÓN DE CORRESPONSAL, SE INSTALAN EQUIPOS CON PRUEBAS EXITOSAS, SE CAPACITA Y SE EVALÚA AL CLIENTE, SE INSTALA PUBLICIDAD COMPLETA, CB QUEDA OPERATIVO. USUARIO SOMOS BANCOLOMBIA ACTIVO</t>
  </si>
  <si>
    <t>F1XZZ035</t>
  </si>
  <si>
    <t>TA-25-620148</t>
  </si>
  <si>
    <t>FO-25-920107</t>
  </si>
  <si>
    <t>BARRIO CARVAJAL OSORIO BOGOTA</t>
  </si>
  <si>
    <t>06-06 SE REALIZA LLAMADA AL CLIENTE, SE HABLA CON EL SR WILSON STHEVEN TELLEZ RAMIREZ  SE VALIDA DIRECCIÓN OK, CANAL OK, DISPONIBILIDAD TOTAL, LLAMAR EL DÍA LA INSTALACIÓN PARA CONFIRMAR VISITA, AVISO EXTERIOR ALTURA APROX  3 METROS; TOMACORRIENTE CERCANO: SI; TIENE CABINA DE SEGURIDAD: SI 10/6/2025 SE REALIZA INSTALACIÓN DE CORRESPONSAL, SE INSTALAN EQUIPOS CON PRUEBAS EXITOSAS, SE CAPACITA Y SE EVALÚA AL CLIENTE, SE INSTALA PUBLICIDAD COMPLETA, CB QUEDA OPERATIVO. USUARIO SOMOS BANCOLOMBIA ACTIVO</t>
  </si>
  <si>
    <t>F1XZZ036</t>
  </si>
  <si>
    <t>707476-1025025</t>
  </si>
  <si>
    <t>TA-25-620149</t>
  </si>
  <si>
    <t>FO-25-920110</t>
  </si>
  <si>
    <t>BARRIO EL LIDO CALI  4</t>
  </si>
  <si>
    <t>9-06-2025 SE REALIZA LLAMADA AL CLIENTE, SE HABLA CON EL SR LUIS RAFAEL GARCIA NIETO SE VALIDA DIRECCIÓN OK, CANAL OK, DISPONIBILIDAD TOTAL, LLAMAR EL DÍA LA INSTALACIÓN PARA CONFIRMAR VISITA, AVISO EXTERIOR ALTURA APROX EL ESTABLECIMIENTO CUENTA CON ESPACIO PARA COLOCARLO AL GUSTO; TOMACORRIENTE CERCANO: SI; TIENE CABINA DE SEGURIDAD: SI // CONTACTO REALIZADO POR LA APP 11/6/2025 SE REALIZA INSTALACIÓN DE CORRESPONSAL, SE INSTALAN EQUIPOS CON PRUEBAS EXITOSAS, SE CAPACITA Y SE EVALÚA AL CLIENTE, SE INSTALA PUBLICIDAD COMPLETA, CB QUEDA OPERATIVO. USUARIO SOMOS BANCOLOMBIA ACTIVO</t>
  </si>
  <si>
    <t>F1XZZ037</t>
  </si>
  <si>
    <t>1103908-241587317561324755886795</t>
  </si>
  <si>
    <t>TA-25-620150</t>
  </si>
  <si>
    <t>FO-25-920116</t>
  </si>
  <si>
    <t>TAMINANGO</t>
  </si>
  <si>
    <t>BARRIO CORR TABLON PANAMERICANO TAMINANGO</t>
  </si>
  <si>
    <t>9-06-2025 SE REALIZA LLAMADA AL CLIENTE, SE HABLA CON LA SRA NORALY GISSETH DAZA ARTEAGA SE VALIDA DIRECCIÓN OK, CANAL OK, DISPONIBILIDAD TOTAL, LLAMAR EL DÍA LA INSTALACIÓN PARA CONFIRMAR VISITA, AVISO EXTERIOR ALTURA APROX 3 METROS; TOMACORRIENTE CERCANO: SI; TIENE CABINA DE SEGURIDAD: NO // CONTACTO REALIZADO POR LA APP 10-06 SE REALIZÓ DESPLAZAMIENTO HASTA LA TERMINAL DE TRANSPORTES, SE ESPERA POR ALREDEDOR DE UNA HORA, PERO EL TRANSPORTE NO SALIÓ POR FALTA DE PASAJEROS, SE REALIZÓ COMUNICACIÓN CON CLIENTE, Y MANIFIESTA QUE NO PODÍA ESPERAR PORQUE DEBÍA ASISTIR A UNA CITA MÉDICA, SE LE INFORMÓ QUE SE REAGENDARÁ LA VISITA PARA ATENDER LA APERTURA 11/6/2025 SE REALIZA INSTALACIÓN DE CORRESPONSAL, SE INSTALAN EQUIPOS CON PRUEBAS EXITOSAS, SE CAPACITA Y SE EVALÚA AL CLIENTE, SE INSTALA PUBLICIDAD COMPLETA, CB QUEDA OPERATIVO. USUARIO SOMOS BANCOLOMBIA ACTIVO</t>
  </si>
  <si>
    <t>GUERRERO RAMIREZ OSCAR DARIO</t>
  </si>
  <si>
    <t>F1XZZ038</t>
  </si>
  <si>
    <t>TA-25-620154</t>
  </si>
  <si>
    <t>FO-25-920121</t>
  </si>
  <si>
    <t>BARRIO BOSA LAURELES BOGOTA 4</t>
  </si>
  <si>
    <t>06-06 SE REALIZA LLAMADA AL CLIENTE, SE HABLA CON EL SR HECTOR DANILO TORRES GORDO  SE VALIDA DIRECCIÓN OK, CANAL OK, DISPONIBILIDAD TOTAL, LLAMAR EL DÍA LA INSTALACIÓN PARA CONFIRMAR VISITA, AVISO EXTERIOR ALTURA APROX  2  METROS; TOMACORRIENTE CERCANO: SI; TIENE CABINA DE SEGURIDAD: SI 10/6/2025 SE REALIZA INSTALACIÓN DE CORRESPONSAL, SE INSTALAN EQUIPOS CON PRUEBAS EXITOSAS, SE CAPACITA Y SE EVALÚA AL CLIENTE, SE INSTALA PUBLICIDAD COMPLETA, CB QUEDA OPERATIVO. USUARIO SOMOS BANCOLOMBIA ACTIVO</t>
  </si>
  <si>
    <t>F1XZZ040</t>
  </si>
  <si>
    <t>TA-25-620156</t>
  </si>
  <si>
    <t>FO-25-920129</t>
  </si>
  <si>
    <t>BARRIO FLORENCIA BOGOTA 1</t>
  </si>
  <si>
    <t>06-06 SE REALIZA LLAMADA AL CLIENTE, SE HABLA CON EL SR RAUL MARTINEZ RAMOS  SE VALIDA DIRECCIÓN OK, CANAL OK, DISPONIBILIDAD TOTAL, LLAMAR EL DÍA LA INSTALACIÓN PARA CONFIRMAR VISITA, AVISO EXTERIOR ALTURA APROX  DONDE EL TECNICO LO VEA CONVENIENTE; TOMACORRIENTE CERCANO: SI; TIENE CABINA DE SEGURIDAD: SI 10/6/2025 SE VISITA COMERCIO POR APERTURA LA USUARIO YA TIENE INSTALO FLANGGER Y AVISO, INDICA QUE HACE 4 MESES ESTABA INSTALADO UN CORRESPONSAL ALLI PERO EL DUEÑO DEJO LA PUBLICDAD Y SE LLEVO LOS EQUIOPOS.INTENTAR REALIZAR TRANSACCIONES DE PRUEBA EL DATAFONO NO COMUNICA POR FALLA EN EL EQUIPO SE REALIZA CAMBIO DE EQUIPO MY EL EQUIPO CAMBIADO SE QUEDA EN RG Y NO PERMITE TRANSAR SE ESCALA CASO CON ÁREA ENCARGADA PERO POR LA HORA NO SE BRINDA SOLUCIÓN INMEDIATA SE INDICA A CLIENTE QUE SE CONTINUARÁ CON PROCESO DE INSTALACION EL DÍA DE MAÑANA CLIENTE ACEPTA Y SE FINALIZA ACTIVIDAD SIN MÁS NOVEDAD 11/6/2025 SE REALIZA INSTALACIÓN DE CORRESPONSAL, SE INSTALAN EQUIPOS CON PRUEBAS EXITOSAS, SE CAPACITA Y SE EVALÚA AL CLIENTE,NO SE INSTALA PUBLICIDAD USUARIO YA LA TENIA INSTALADA, CB QUEDA OPERATIVO. USUARIO SOMOS BANCOLOMBIA ACTIVO</t>
  </si>
  <si>
    <t>F1XZZ041</t>
  </si>
  <si>
    <t>TA-25-620157</t>
  </si>
  <si>
    <t>FO-25-920136</t>
  </si>
  <si>
    <t>SANTANDER DE QUILICHAO</t>
  </si>
  <si>
    <t>BARRIO JAMAICA SANTANDER DE QUILICHAO</t>
  </si>
  <si>
    <t>9-06-2025 SE REALIZA LLAMADA AL CLIENTE, SE HABLA CON LA SRA SOLANGY ANDREA GUZMAN GONZALEZ SE VALIDA DIRECCIÓN OK, CANAL OK, DISPONIBILIDAD TOTAL, LLAMAR EL DÍA LA INSTALACIÓN PARA CONFIRMAR VISITA, AVISO EXTERIOR ALTURA APROX 2 METROS; TOMACORRIENTE CERCANO: SI; TIENE CABINA DE SEGURIDAD: NO // CONTACTO REALIZADO POR LA APP  10/6/2025 EL DIA DE HOY SE TENIA PROGRAMADA LA APERTURA DEL CB 3007079792 BARRIO JAMAICA SANTADER DE QUILICHAO, PERO DEBIDO A LA OLA TERRORISTA QUE AZOTA POR ESTOS DIAS EL DEPARTAMENTO DEL VALLE Y EL CAUCA, NOS VEMOS EN LA NECESIDAD DE NO DESPLAZAR EL PERSONAL A DICHA ZONA PUES EL DIA DE HOY FUERON PUESTOS DE CARROS BOMBAS ENTRE LA VIA QUE COMUNICA A CALI CON JAMUNDI, VILLA RICA Y SANTANDER DE QUILICHAO Y SE VIO AFECTADA LA VIA NACIONAL Y EL PEAJE QUE SE ENCUENTRA ALLI, EN ARAS DE PRESERVAR LA SEGURIDAD DEL PERSONAL SE LE INFORMO AL CLIENTE Y NO SE REALIZO EL DESPLAZAMIENTO A DICHO MUNICIPIO. 12-06 SE REALIZA INSTALACIÓN DE CORRESPONSAL, SE INSTALAN EQUIPOS CON PRUEBAS EXITOSAS, SE CAPACITA Y SE EVALÚA AL CLIENTE, SE INSTALA PUBLICIDAD COMPLETA, CB QUEDA OPERATIVO. USUARIO SOMOS BANCOLOMBIA ACTIVO</t>
  </si>
  <si>
    <t>F1XZZ042</t>
  </si>
  <si>
    <t>1110174-241587317561324755887239</t>
  </si>
  <si>
    <t>TA-25-620159</t>
  </si>
  <si>
    <t>FO-25-920142</t>
  </si>
  <si>
    <t>DAGUA</t>
  </si>
  <si>
    <t>BARRIO PRIMERO DE MAYO  DAGUA  DAGUA</t>
  </si>
  <si>
    <t>9-06-2025 SE REALIZA LLAMADA AL CLIENTE, SE HABLA CON LA SRA KIMBERLY MARTINEZ TORRES SE VALIDA DIRECCIÓN OK, CANAL OK, DISPONIBILIDAD TOTAL, LLAMAR EL DÍA LA INSTALACIÓN PARA CONFIRMAR VISITA, AVISO EXTERIOR ALTURA APROX 1,70 METROS; TOMACORRIENTE CERCANO: SI; TIENE CABINA DE SEGURIDAD: SI // CONTACTO REALIZADO POR LA APP 10-06 SE REALIZA INSTALACIÓN DE CORRESPONSAL, SE INSTALAN EQUIPOS CON PRUEBAS EXITOSAS, SE CAPACITA Y SE EVALÚA AL CLIENTE, SE INSTALA PUBLICIDAD COMPLETA, CB QUEDA OPERATIVO. USUARIO SOMOS BANCOLOMBIA ACTIVO. SE INSTALAN 10 MT DE CABLE UTP</t>
  </si>
  <si>
    <t>F1XZZ043</t>
  </si>
  <si>
    <t>TA-25-620163</t>
  </si>
  <si>
    <t>FO-25-920149</t>
  </si>
  <si>
    <t>BARRIO CENTRO CALI 42</t>
  </si>
  <si>
    <t>9-06-2025 SE REALIZA LLAMADA AL CLIENTE, SE HABLA CON EL SR FREDDY ENRIQUE ORDOÑEZ SE VALIDA DIRECCIÓN OK, CANAL OK, DISPONIBILIDAD TOTAL, LLAMAR EL DÍA LA INSTALACIÓN PARA CONFIRMAR VISITA, AVISO EXTERIOR ALTURA APROX 2,50 METROS; TOMACORRIENTE CERCANO: SI; TIENE CABINA DE SEGURIDAD: NO // CONTACTO REALIZADO POR LA APP 11/6/2025 SE REALIZA INSTALACIÓN DE CORRESPONSAL, SE INSTALAN EQUIPOS CON PRUEBAS EXITOSAS, SE CAPACITA Y SE EVALÚA AL CLIENTE, SE INSTALA PUBLICIDAD COMPLETA, CB QUEDA OPERATIVO. USUARIO SOMOS BANCOLOMBIA ACTIVO</t>
  </si>
  <si>
    <t>SALAZAR AGUDELO JHONATAN STIVEN</t>
  </si>
  <si>
    <t>F1XZZ044</t>
  </si>
  <si>
    <t>534974-241597317561324755901720</t>
  </si>
  <si>
    <t>TA-25-620172</t>
  </si>
  <si>
    <t>FO-25-920156</t>
  </si>
  <si>
    <t>BARRIO BOSA RECREO VILAS DE VISCALLA BOGOTA</t>
  </si>
  <si>
    <t>06-06 SE REALIZA LLAMADA AL CLIENTE, SE HABLA CON  LA SRA YESSICA PALACIOS PADILLA SE VALIDA DIRECCIÓN OK, CANAL OK, DISPONIBILIDAD TOTAL, LLAMAR EL DÍA LA INSTALACIÓN PARA CONFIRMAR VISITA, AVISO EXTERIOR ALTURA APROX  DONDE EL TECNICO LO VEA CONVENIENTE; TOMACORRIENTE CERCANO: SI; TIENE CABINA DE SEGURIDAD:NO 10/6/2025 SE REALIZA INSTALACIÓN DE CORRESPONSAL, SE INSTALAN EQUIPOS CON PRUEBAS EXITOSAS, SE CAPACITA Y SE EVALÚA AL CLIENTE, SE INSTALA PUBLICIDAD COMPLETA, CB QUEDA OPERATIVO. USUARIO SOMOS BANCOLOMBIA ACTIVO</t>
  </si>
  <si>
    <t>F1XZZ045</t>
  </si>
  <si>
    <t>916181-241587317561324755886909</t>
  </si>
  <si>
    <t>TA-25-620183</t>
  </si>
  <si>
    <t>FO-25-920165</t>
  </si>
  <si>
    <t>SAN CARLOS</t>
  </si>
  <si>
    <t>BARRIO SAN CARLOS SAN  CARLOS</t>
  </si>
  <si>
    <t>06-06 SE REALIZA LLAMADA AL CLIENTE, SE HABLA CON EL SR DIOMAR ALONSO AGUDELO MEJIA  SE VALIDA DIRECCIÓN OK, CANAL OK, DISPONIBILIDAD TOTAL, LLAMAR EL DÍA LA INSTALACIÓN PARA CONFIRMAR VISITA, AVISO EXTERIOR ALTURA APROX  3 METROS; TOMACORRIENTE CERCANO: SI; TIENE CABINA DE SEGURIDAD: SI 10-06 SE REALIZA INSTALACIÓN DE CORRESPONSAL, SE INSTALAN EQUIPOS CON PRUEBAS EXITOSAS, SE CAPACITA Y SE EVALÚA AL CLIENTE, SE INSTALA PUBLICIDAD COMPLETA, CB QUEDA OPERATIVO. NO SE LOGRA INGRESAR A LA PLATAFORMA SOMOS BANCOLOMBIA YA QUE DIGITARON MAL EL CORREO PARA REESTABLECER LA CONTRASEÑA, SE HACE CAPACITACIÓN CON USUARIO DE PRUEBA</t>
  </si>
  <si>
    <t>F1XZZ046</t>
  </si>
  <si>
    <t>TA-25-620184</t>
  </si>
  <si>
    <t>FO-25-920169</t>
  </si>
  <si>
    <t>BARRIO CENTRO SAN PEDRO CALI</t>
  </si>
  <si>
    <t>09-06 SE REALIZA LLAMADA AL CLIENTE, SE HABLA CON LA SRA ZULMA VIVIANA TORRES COSSIO  SE VALIDA DIRECCIÓN  OK, DISPONIBILIDAD TOTAL, LLAMAR EL DÍA LA INSTALACIÓN PARA CONFIRMAR VISITA, AVISO EXTERIOR ALTURA APROX 2.50  METROS; TOMA CORRIENTE CERCANO: SI; TIENE CABINA DE SEGURIDAD: NO, USUARIO   INDICA  QUE SE EL MODEN SE ENCUENTRA  5  METROS 11/6/2025 SE REALIZA INSTALACIÓN DE CORRESPONSAL, SE INSTALAN EQUIPOS CON PRUEBAS EXITOSAS, SE CAPACITA Y SE EVALÚA AL CLIENTE, SE INSTALA PUBLICIDAD COMPLETA, CB QUEDA OPERATIVO. USUARIO SOMOS BANCOLOMBIA ACTIVO</t>
  </si>
  <si>
    <t>F1XZZ047</t>
  </si>
  <si>
    <t>932449-241587317561324755887119</t>
  </si>
  <si>
    <t>TA-25-620188</t>
  </si>
  <si>
    <t>FO-25-920176</t>
  </si>
  <si>
    <t>BARRIO NUEVA TEQUENDAMA CALI  1</t>
  </si>
  <si>
    <t>09-06 SE REALIZA LLAMADA AL CLIENTE, SE HABLA CON LA SR  DANIEL HUMBERTO LOPEZ CARVAJAL  SE VALIDA DIRECCIÓN  OK, DISPONIBILIDAD TOTAL, LLAMAR EL DÍA LA INSTALACIÓN PARA CONFIRMAR VISITA, AVISO EXTERIOR ALTURA APROX 2.00  METROS; TOMA CORRIENTE CERCANO: SI; TIENE CABINA DE SEGURIDAD:   SI   11/6/2025 SE REALIZA INSTALACIÓN DE CORRESPONSAL, SE INSTALAN EQUIPOS CON PRUEBAS EXITOSAS, SE CAPACITA Y SE EVALÚA AL CLIENTE, SE INSTALA PUBLICIDAD COMPLETA, CB QUEDA OPERATIVO. USUARIO SOMOS BANCOLOMBIA ACTIVO</t>
  </si>
  <si>
    <t>F1XZZ048</t>
  </si>
  <si>
    <t>539205-241597317561324755901504</t>
  </si>
  <si>
    <t>TA-25-620190</t>
  </si>
  <si>
    <t>FO-25-920180</t>
  </si>
  <si>
    <t>BARRIO LAS NIEVES BOGOTA 4</t>
  </si>
  <si>
    <t>06-06 SE REALIZA LLAMADA AL CLIENTE, SE HABLA CON EL SR HAROL ADRIAN SANCHEZ PARDO  SE VALIDA DIRECCIÓN OK, CANAL OK, DISPONIBILIDAD TOTAL, LLAMAR EL DÍA LA INSTALACIÓN PARA CONFIRMAR VISITA, AVISO EXTERIOR ALTURA APROX  2 METROS; TOMACORRIENTE CERCANO: SI; TIENE CABINA DE SEGURIDAD: SI 10/6/2025 SE REALIZA INSTALACIÓN DE CORRESPONSAL, SE INSTALAN EQUIPOS CON PRUEBAS EXITOSAS, SE CAPACITA Y SE EVALÚA AL CLIENTE, SE INSTALA PUBLICIDAD COMPLETA, CB QUEDA OPERATIVO. USUARIO SOMOS BANCOLOMBIA ACTIVO</t>
  </si>
  <si>
    <t>F1XZZ049</t>
  </si>
  <si>
    <t>TA-25-620192</t>
  </si>
  <si>
    <t>FO-25-920185</t>
  </si>
  <si>
    <t>BARRIO PICACHO MEDELLIN  6</t>
  </si>
  <si>
    <t>06-06 SE REALIZA LLAMADA AL CLIENTE, SE HABLA CON EL SR ROBINSON ARLEY CARDENAS GALEANO  SE VALIDA DIRECCIÓN OK, CANAL OK, DISPONIBILIDAD TOTAL, LLAMAR EL DÍA LA INSTALACIÓN PARA CONFIRMAR VISITA, AVISO EXTERIOR ALTURA APROX  2,50 METROS; TOMACORRIENTE CERCANO: SI; TIENE CABINA DE SEGURIDAD: SI 10/6/2025 SE REALIZA INSTALACIÓN DE CORRESPONSAL, SE INSTALAN EQUIPOS CON PRUEBAS EXITOSAS, SE CAPACITA Y SE EVALÚA AL CLIENTE, SE INSTALA PUBLICIDAD COMPLETA, CB QUEDA OPERATIVO. USUARIO SOMOS BANCOLOMBIA ACTIVO. NO SE FIJA BASE POR DECISIÓN DEL CLIENTE OK</t>
  </si>
  <si>
    <t>F1XZZ050</t>
  </si>
  <si>
    <t>TA-25-620194</t>
  </si>
  <si>
    <t>FO-25-920191</t>
  </si>
  <si>
    <t>BARRIO MARRUECOS BOGOTA  3</t>
  </si>
  <si>
    <t>06-06 SE REALIZA LLAMADA AL CLIENTE, SE HABLA CON LA SRA KAROL JOHANNA PARADA BORDA  SE VALIDA DIRECCIÓN OK, CANAL OK, DISPONIBILIDAD TOTAL, LLAMAR EL DÍA LA INSTALACIÓN PARA CONFIRMAR VISITA, AVISO EXTERIOR ALTURA APROX  DONDE EL TECNICO LO VEA CONVENIENTE; TOMACORRIENTE CERCANO: SI; TIENE CABINA DE SEGURIDAD: SI 10/6/2025 SE REALIZA INSTALACIÓN DE CORRESPONSAL, SE INSTALAN EQUIPOS CON PRUEBAS EXITOSAS, SE CAPACITA Y SE EVALÚA AL CLIENTE, SE INSTALA PUBLICIDAD COMPLETA, CB QUEDA OPERATIVO. USUARIO SOMOS BANCOLOMBIA ACTIVO</t>
  </si>
  <si>
    <t>BUSTOS MORA DIEGO MANUEL</t>
  </si>
  <si>
    <t>F1XZZ051</t>
  </si>
  <si>
    <t>TA-25-620195</t>
  </si>
  <si>
    <t>FO-25-920200</t>
  </si>
  <si>
    <t>BARRIO SAN NICOLAS SOACHA 7</t>
  </si>
  <si>
    <t>06-06 SE REALIZA LLAMADA AL CLIENTE, SE HABLA CON LA SRA CRISTI MICHELLE RUIZ BURGOS,  SE VALIDA DIRECCIÓN OK, CANAL OK, DISPONIBILIDAD TOTAL, LLAMAR EL DÍA LA INSTALACIÓN PARA CONFIRMAR VISITA, AVISO EXTERIOR ALTURA APROX   2,20; TOMACORRIENTE CERCANO: SI; TIENE CABINA DE SEGURIDAD: SI 11/6/2025 SE REALIZA INSTALACIÓN DE CORRESPONSAL, SE INSTALAN EQUIPOS CON PRUEBAS EXITOSAS, SE CAPACITA Y SE EVALÚA AL CLIENTE, SE INSTALA PUBLICIDAD COMPLETA, CB QUEDA OPERATIVO. USUARIO SOMOS BANCOLOMBIA ACTIVO</t>
  </si>
  <si>
    <t>F1XZZ052</t>
  </si>
  <si>
    <t>TA-25-620197</t>
  </si>
  <si>
    <t>FO-25-920209</t>
  </si>
  <si>
    <t>BARRIO EL CAMELLO CAUCASIA 1</t>
  </si>
  <si>
    <t>09-06 SE REALIZA LLAMADA AL CLIENTE, SE HABLA CON LA SRA  LUZ ADRIANA MONTOYA OCHOA  SE VALIDA DIRECCIÓN  OK, DISPONIBILIDAD TOTAL, LLAMAR EL DÍA LA INSTALACIÓN PARA CONFIRMAR VISITA, AVISO EXTERIOR ALTURA APROX 2.50  METROS; TOMA CORRIENTE CERCANO: SI; TIENE CABINA DE SEGURIDAD:   SI 11/6/2025 SE REALIZA INSTALACIÓN DE CORRESPONSAL, SE INSTALAN EQUIPOS CON PRUEBAS EXITOSAS, SE CAPACITA Y SE EVALÚA AL CLIENTE, SE INSTALA PUBLICIDAD COMPLETA, CB QUEDA OPERATIVO. USUARIO SOMOS BANCOLOMBIA ACTIVO</t>
  </si>
  <si>
    <t>F1XZZ053</t>
  </si>
  <si>
    <t>TA-25-620198</t>
  </si>
  <si>
    <t>FO-25-920216</t>
  </si>
  <si>
    <t>COPER</t>
  </si>
  <si>
    <t>BARRIO CENTRO COPER 1</t>
  </si>
  <si>
    <t>09-06 SE REALIZA LLAMADA AL CLIENTE, SE HABLA CON LA SRA JANETH CARRILLO GOMEZ  SE VALIDA DIRECCIÓN  OK, DISPONIBILIDAD TOTAL, LLAMAR EL DÍA LA INSTALACIÓN PARA CONFIRMAR VISITA, AVISO EXTERIOR ALTURA APROX 2.00  METROS; TOMA CORRIENTE CERCANO: SI; TIENE CABINA DE SEGURIDAD:   NO  11-06 SE LOGRA COMUNICACION CON LA SEÑORA JANETH CARRILLO GOME AL NUMERO TELEFONICO 3214421722 CON QUIEN SE CONFIRMA QUE POR TEMAS DE TRANSPORTE PUBLICO AL LUGAR NO ES POSIBLE REALIZAR LA VISITA EL DIA DE HOY,  SE CONFIRMA CON EL CLIENTE VISITA PARA EL DIA DE MAÑANA A LA 1PM, CLIENTE CONFORME. 12/6/2025 SE REALIZA INSTALACIÓN DE CORRESPONSAL, SE INSTALAN EQUIPOS CON PRUEBAS EXITOSAS, SE CAPACITA Y SE EVALÚA AL CLIENTE, SE INSTALA PUBLICIDAD COMPLETA, CB QUEDA OPERATIVO. USUARIO SOMOS BANCOLOMBIA ACTIVO</t>
  </si>
  <si>
    <t>F1XZZ054</t>
  </si>
  <si>
    <t>TA-25-620200</t>
  </si>
  <si>
    <t>FO-25-920223</t>
  </si>
  <si>
    <t xml:space="preserve">BARRIO VILLA LOMITAS DEL ROSARIO </t>
  </si>
  <si>
    <t>09-06 SE REALIZA LLAMADA AL CLIENTE, SE HABLA CON LA SRA ISAMAR GOMEZ DIAZ SE VALIDA DIRECCIÓN OK, CANAL OK, DISPONIBILIDAD TOTAL, LLAMAR EL DÍA LA INSTALACIÓN PARA CONFIRMAR VISITA, AVISO EXTERIOR ALTURA APROX 2 METROS; TOMACORRIENTE CERCANO: SI; TIENE CABINA DE SEGURIDAD: NO 10/6/2025 SE REALIZA INSTALACIÓN DE CORRESPONSAL, SE INSTALAN EQUIPOS CON PRUEBAS EXITOSAS, SE CAPACITA Y SE EVALÚA AL CLIENTE, SE INSTALA PUBLICIDAD COMPLETA, CB QUEDA OPERATIVO. USUARIO SOMOS BANCOLOMBIA ACTIVO</t>
  </si>
  <si>
    <t>F1XZZ055</t>
  </si>
  <si>
    <t>TA-25-620201</t>
  </si>
  <si>
    <t>FO-25-920232</t>
  </si>
  <si>
    <t>BARRIO CUBIS ISTMINA CHOCO ISTMINA</t>
  </si>
  <si>
    <t>09-06 SE REALIZA LLAMADA AL CLIENTE, SE HABLA CON LA SR   LUIS FERNANDO CHAVARRIA LUJAN SE VALIDA DIRECCIÓN OK, CANAL OK, DISPONIBILIDAD TOTAL, LLAMAR EL DÍA LA INSTALACIÓN PARA CONFIRMAR VISITA, AVISO EXTERIOR ALTURA APROX 2 METROS; TOMACORRIENTE CERCANO: SI; TIENE CABINA DE SEGURIDAD: NO - COMUNICACIÓN POR WPP 13/6/2025 COMERCIO TIENE COMO ACTIVIDAD PRINCIPAL LA COMPRA Y VENTA DE ORO. ESCALO YA QUE ES UNO DE LOS ITEMS RELACIONADOS DENTRO DE LAS RESTRICCIONES DE INSTALACIÓN. //PARA ESTE CASO POR FAVOR CONTINUAR ESTA ACTIVIDAD TIENE TODOS LOS CONCEPTOS APROBADOS DE RIESGOS Y JURÍDICO, ASÍ QUE PROCEDER CON LA INSTALACIÓN. 13-06 SE REALIZA INSTALACIÓN DE CORRESPONSAL, SE INSTALAN EQUIPOS CON PRUEBAS EXITOSAS, SE CAPACITA Y SE EVALÚA AL CLIENTE, SE INSTALA PUBLICIDAD COMPLETA, CB QUEDA OPERATIVO. USUARIO SOMOS BANCOLOMBIA ACTIVO</t>
  </si>
  <si>
    <t>F1XZZ056</t>
  </si>
  <si>
    <t>1238916-243637317561365457309744</t>
  </si>
  <si>
    <t>TA-25-620203</t>
  </si>
  <si>
    <t>FO-25-920238</t>
  </si>
  <si>
    <t>BARRIO SANTO DOMINGO DE GUZMAN BARRANQUILLA 1</t>
  </si>
  <si>
    <t>09-06 SE REALIZA LLAMADA AL CLIENTE, SE HABLA CON EL SR ALFONSO RAFAEL LOPEZ FONTALVO SE VALIDA DIRECCIÓN OK, CANAL OK, DISPONIBILIDAD TOTAL, LLAMAR EL DÍA LA INSTALACIÓN PARA CONFIRMAR VISITA, AVISO EXTERIOR ALTURA APROX 2 METROS; TOMACORRIENTE CERCANO: SI; TIENE CABINA DE SEGURIDAD: NO 11/6/2025 SE REALIZA INSTALACIÓN DE CORRESPONSAL, SE INSTALAN EQUIPOS CON PRUEBAS EXITOSAS, SE CAPACITA Y SE EVALÚA AL CLIENTE, SE INSTALA PUBLICIDAD COMPLETA, CB QUEDA OPERATIVO. USUARIO SOMOS BANCOLOMBIA ACTIVO</t>
  </si>
  <si>
    <t>F1XZZ057</t>
  </si>
  <si>
    <t>TA-25-620212</t>
  </si>
  <si>
    <t>FO-25-920250</t>
  </si>
  <si>
    <t>BARRIO CALAMO PITALITO 3</t>
  </si>
  <si>
    <t>06-06 SE REALIZA LLAMADA AL CLIENTE, SE HABLA CON LA SR GELMAN ORDOÑEZ RENZA  SE VALIDA DIRECCIÓN OK, CANAL OK, DISPONIBILIDAD TOTAL, LLAMAR EL DÍA LA INSTALACIÓN PARA CONFIRMAR VISITA, AVISO EXTERIOR ALTURA APROX 2 METROS; TOMACORRIENTE CERCANO: SI; TIENE CABINA DE SEGURIDAD: NO - EL MODEM ESTA A 10 MT 11/6/2025 SE REALIZA INSTALACIÓN DE CORRESPONSAL, SE INSTALAN EQUIPOS CON PRUEBAS EXITOSAS, SE CAPACITA Y SE EVALÚA AL CLIENTE, SE INSTALA PUBLICIDAD COMPLETA, CB QUEDA OPERATIVO. USUARIO SOMOS BANCOLOMBIA ACTIVO</t>
  </si>
  <si>
    <t>DEVIA REINOSO JUAN CARLOS</t>
  </si>
  <si>
    <t>F1XZZ058</t>
  </si>
  <si>
    <t>TA-25-620217</t>
  </si>
  <si>
    <t>FO-25-920260</t>
  </si>
  <si>
    <t>SAN JUAN NEPOMUCENO</t>
  </si>
  <si>
    <t>BARRIO EL PROGRESO SAN JUAN NEPOMUCENO</t>
  </si>
  <si>
    <t>09-06 SE REALIZA LLAMADA AL CLIENTE, SE HABLA CON LA SRA ANA LUZ CASTELLAR SE VALIDA DIRECCIÓN OK, CANAL OK, DISPONIBILIDAD TOTAL, LLAMAR EL DÍA LA INSTALACIÓN PARA CONFIRMAR VISITA, AVISO EXTERIOR ALTURA APROX 6 METROS; TOMACORRIENTE CERCANO: SI; TIENE CABINA DE SEGURIDAD: NO - COMUNICACIÓN POR WPP 11/6/2025 SE REALIZA INSTALACIÓN DE CORRESPONSAL, SE INSTALAN EQUIPOS CON PRUEBAS EXITOSAS, SE CAPACITA Y SE EVALÚA AL CLIENTE, SE INSTALA PUBLICIDAD COMPLETA, CB QUEDA OPERATIVO. USUARIO SOMOS BANCOLOMBIA ACTIVO</t>
  </si>
  <si>
    <t>F1XZZ059</t>
  </si>
  <si>
    <t>TA-25-620219</t>
  </si>
  <si>
    <t>FO-25-920268</t>
  </si>
  <si>
    <t>BARRIO PLAZA DE FERIAS PURIFICACION</t>
  </si>
  <si>
    <t>06-06 SE REALIZA LLAMADA AL CLIENTE, SE HABLA CON LA SR ARIEL MARTINEZ PERALTA SE VALIDA DIRECCIÓN OK, CANAL OK, DISPONIBILIDAD TOTAL, LLAMAR EL DÍA LA INSTALACIÓN PARA CONFIRMAR VISITA, AVISO EXTERIOR ALTURA APROX 3.20 METROS; TOMACORRIENTE CERCANO: SI; TIENE CABINA DE SEGURIDAD: NO  10-6 SE VISITA COMERCIO PERO NO SE LOGRA TERMINAR LA ACTIVIDAD PORQUE EL USUARIO YA VA A CERRAR, SE DEBE CONTINUAR EL DIA SIGUIENTE 11-06 SE REALIZA INSTALACIÓN DE CORRESPONSAL, SE INSTALAN EQUIPOS CON PRUEBAS EXITOSAS, SE CAPACITA Y SE EVALÚA AL CLIENTE, SE INSTALA PUBLICIDAD COMPLETA, CB QUEDA OPERATIVO. USUARIO SOMOS BANCOLOMBIA ACTIVO</t>
  </si>
  <si>
    <t>F1XZZ060</t>
  </si>
  <si>
    <t>TA-25-620220</t>
  </si>
  <si>
    <t>FO-25-920275</t>
  </si>
  <si>
    <t>BARRIO QUINTA ORIENTAL CUCUTA  13</t>
  </si>
  <si>
    <t>07-06 SE REALIZA LLAMADA AL CLIENTE, SE HABLA CON LA SRA LINA ROSA VELANDIA GAONA  SE VALIDA DIRECCIÓN OK, CANAL OK, DISPONIBILIDAD TOTAL, LLAMAR EL DÍA LA INSTALACIÓN PARA CONFIRMAR VISITA, AVISO EXTERIOR ALTURA: NO INDICA ALTURA; TOMACORRIENTE CERCANO: SI; TIENE CABINA DE SEGURIDAD: NO 10/6/2025 SE REALIZA INSTALACIÓN DE CORRESPONSAL, SE INSTALAN EQUIPOS CON PRUEBAS EXITOSAS, SE CAPACITA Y SE EVALÚA AL CLIENTE, SE INSTALA PUBLICIDAD COMPLETA, CB QUEDA OPERATIVO. USUARIO SOMOS BANCOLOMBIA ACTIVO</t>
  </si>
  <si>
    <t>F1XZZ061</t>
  </si>
  <si>
    <t>TA-25-620222</t>
  </si>
  <si>
    <t>FO-25-920287</t>
  </si>
  <si>
    <t>SAN MARCOS</t>
  </si>
  <si>
    <t>BARRIO CENTRO  SAN MARCOS</t>
  </si>
  <si>
    <t>09-06 SE REALIZA LLAMADA AL CLIENTE, SE HABLA CON EL SR ROBERTO CARLOS ROMERO CARDOZA SE VALIDA DIRECCIÓN OK, CANAL OK, DISPONIBILIDAD TOTAL, LLAMAR EL DÍA LA INSTALACIÓN PARA CONFIRMAR VISITA, AVISO EXTERIOR ALTURA APROX 1 METROS; TOMACORRIENTE CERCANO: SI; TIENE CABINA DE SEGURIDAD: SI 11-06 SE REALIZA INSTALACIÓN DE CORRESPONSAL, SE INSTALAN EQUIPOS CON PRUEBAS EXITOSAS, SE CAPACITA Y SE EVALÚA AL CLIENTE, SE INSTALA PUBLICIDAD COMPLETA, CB QUEDA OPERATIVO. USUARIO SOMOS BANCOLOMBIA ACTIVO</t>
  </si>
  <si>
    <t>F1XZZ063</t>
  </si>
  <si>
    <t>TA-25-620224</t>
  </si>
  <si>
    <t>FO-25-920295</t>
  </si>
  <si>
    <t>BARRIO CENTRO TUNJA 32</t>
  </si>
  <si>
    <t>09-06 SE REALIZA LLAMADA AL CLIENTE, SE HABLA CON LA SRA GABRIELINA RUBIO RUBIO SE VALIDA DIRECCIÓN OK, CANAL OK, DISPONIBILIDAD TOTAL, LLAMAR EL DÍA LA INSTALACIÓN PARA CONFIRMAR VISITA, AVISO EXTERIOR ALTURA APROX 5 METROS; TOMACORRIENTE CERCANO: SI; TIENE CABINA DE SEGURIDAD: NO 10/6/2025 SE REALIZA INSTALACIÓN DE CORRESPONSAL, SE INSTALAN EQUIPOS CON PRUEBAS EXITOSAS, SE CAPACITA Y SE EVALÚA AL CLIENTE, SE INSTALA PUBLICIDAD COMPLETA, CB QUEDA OPERATIVO. USUARIO SOMOS BANCOLOMBIA ACTIVO</t>
  </si>
  <si>
    <t>GONZALEZ GONZALEZ MARIO ALBERTO</t>
  </si>
  <si>
    <t>F1XZZ064</t>
  </si>
  <si>
    <t>TA-25-620225</t>
  </si>
  <si>
    <t>FO-25-920299</t>
  </si>
  <si>
    <t>OTANCHE</t>
  </si>
  <si>
    <t>BARRIO PORVENIR OTANCHE 1</t>
  </si>
  <si>
    <t>07-06 SE REALIZA LLAMADA AL CLIENTE, SE HABLA CON LA SR LIQUER DUVAN GONZÁLEZ AZA SE VALIDA DIRECCIÓN OK, CANAL OK, DISPONIBILIDAD TOTAL, LLAMAR EL DÍA LA INSTALACIÓN PARA CONFIRMAR VISITA, AVISO EXTERIOR ALTURA APROX 2 METROS; TOMACORRIENTE CERCANO: SI; TIENE CABINA DE SEGURIDAD: SI 11/6/2025 SE REALIZA INSTALACIÓN DE CORRESPONSAL, SE INSTALAN EQUIPOS CON PRUEBAS EXITOSAS, SE CAPACITA Y SE EVALÚA AL CLIENTE, SE INSTALA PUBLICIDAD COMPLETA, CB QUEDA OPERATIVO. USUARIO SOMOS BANCOLOMBIA ACTIVO</t>
  </si>
  <si>
    <t>F1XZZ065</t>
  </si>
  <si>
    <t>TA-25-620228</t>
  </si>
  <si>
    <t>FO-25-920303</t>
  </si>
  <si>
    <t>BARRIO BELLO HORIZONTE  POPAYAN</t>
  </si>
  <si>
    <t>09-06 SE REALIZA LLAMADA AL CLIENTE, SE HABLA CON LA SRA ANGIE TATIANA PARRA LOPEZ SE VALIDA DIRECCIÓN OK, CANAL OK, DISPONIBILIDAD TOTAL, LLAMAR EL DÍA LA INSTALACIÓN PARA CONFIRMAR VISITA, AVISO EXTERIOR ALTURA: NO INDICA ALTURA; TOMACORRIENTE CERCANO: SI; TIENE CABINA DE SEGURIDAD: SI - COMUNICACIÓN POR WPP / EL MODEM ESTA A 5 MT 10/6/2025 SE REALIZA INSTALACIÓN DE CORRESPONSAL, SE INSTALAN EQUIPOS CON PRUEBAS EXITOSAS, SE CAPACITA Y SE EVALÚA AL CLIENTE, SE INSTALA PUBLICIDAD COMPLETA, CB QUEDA OPERATIVO. USUARIO SOMOS BANCOLOMBIA ACTIVO</t>
  </si>
  <si>
    <t>F1XZZ067</t>
  </si>
  <si>
    <t>TA-25-620235</t>
  </si>
  <si>
    <t>FO-25-920309</t>
  </si>
  <si>
    <t>BARRIO LA AURORA BOGOTA  5</t>
  </si>
  <si>
    <t>07-06 SE REALIZA LLAMADA AL CLIENTE, SE HABLA CON LA SR OSCAR SEBASTIAN BLANCO PENAGOS SE VALIDA DIRECCIÓN OK, CANAL OK, DISPONIBILIDAD TOTAL, LLAMAR EL DÍA LA INSTALACIÓN PARA CONFIRMAR VISITA, AVISO EXTERIOR ALTURA APROX 2 METROS; TOMACORRIENTE CERCANO: SI; TIENE CABINA DE SEGURIDAD: SI  - COMUNICACIÓN POR WPP - EL MODEM ESTA A 4 MT 10/6/2025 SE REALIZA INSTALACIÓN DE CORRESPONSAL, SE INSTALAN EQUIPOS CON PRUEBAS EXITOSAS, SE CAPACITA Y SE EVALÚA AL CLIENTE, SE INSTALA PUBLICIDAD COMPLETA, CB QUEDA OPERATIVO. USUARIO SOMOS BANCOLOMBIA ACTIVO</t>
  </si>
  <si>
    <t>F1XZZ069</t>
  </si>
  <si>
    <t>TA-25-620236</t>
  </si>
  <si>
    <t>FO-25-920314</t>
  </si>
  <si>
    <t>BARRIO VILLAGORGONA CANDELARIA 2</t>
  </si>
  <si>
    <t>9-06 SE REALIZA COMUNICACION CON EL SR JUAN CARLOS ANDUQUIA CORTES, SE VALIDA DIRECCIÓN OK, CANAL OK, DISPONIBILIDAD TOTAL, LLAMAR EL DÍA LA INSTALACIÓN PARA CONFIRMAR VISITA, AVISO EXTERIOR ALTURA APROX  DONDE EL TECNICO LO VEA CONVENIENTE; TOMACORRIENTE CERCANO: SI; TIENE CABINA DE SEGURIDAD: NO 10/6/2025 SE REALIZA INSTALACIÓN DE CORRESPONSAL, SE INSTALAN EQUIPOS CON PRUEBAS EXITOSAS, SE CAPACITA Y SE EVALÚA AL CLIENTE, SE INSTALA PUBLICIDAD COMPLETA, CB QUEDA OPERATIVO. USUARIO SOMOS BANCOLOMBIA ACTIVO</t>
  </si>
  <si>
    <t>F1XZZ070</t>
  </si>
  <si>
    <t>1102579-241587317561324755887223</t>
  </si>
  <si>
    <t>TA-25-620238</t>
  </si>
  <si>
    <t>FO-25-920320</t>
  </si>
  <si>
    <t>UNE</t>
  </si>
  <si>
    <t>BARRIO CENTRO UNE UNE</t>
  </si>
  <si>
    <t>07-06 SE REALIZA LLAMADA AL CLIENTE, SE HABLA CON LA SRA YESICA YOHANA CELEITA SANABRIA SE VALIDA DIRECCIÓN OK, CANAL OK, DISPONIBILIDAD TOTAL, LLAMAR EL DÍA LA INSTALACIÓN PARA CONFIRMAR VISITA, AVISO EXTERIOR ALTURA APROX 3 METROS; TOMACORRIENTE CERCANO: SI; TIENE CABINA DE SEGURIDAD: SI- COMUNICACIÓN POR WPP 11/6/2025 SE REALIZA INSTALACIÓN DE CORRESPONSAL, SE INSTALAN EQUIPOS CON PRUEBAS EXITOSAS, SE CAPACITA Y SE EVALÚA AL CLIENTE, SE INSTALA PUBLICIDAD COMPLETA, CB QUEDA OPERATIVO. USUARIO SOMOS BANCOLOMBIA ACTIVO</t>
  </si>
  <si>
    <t>F1XZZ071</t>
  </si>
  <si>
    <t>TA-25-620239</t>
  </si>
  <si>
    <t>FO-25-920325</t>
  </si>
  <si>
    <t>BARRIO  JOSE JOAQUÍN CAMACHO TUNJA</t>
  </si>
  <si>
    <t>07-06 SE REALIZA LLAMADA AL CLIENTE, SE HABLA CON LA SR FERNEY DANILO REYES SUÁREZ SE VALIDA DIRECCIÓN OK, CANAL OK, DISPONIBILIDAD TOTAL, LLAMAR EL DÍA LA INSTALACIÓN PARA CONFIRMAR VISITA, AVISO EXTERIOR ALTURA APROX 2 METROS; TOMACORRIENTE CERCANO: SI; TIENE CABINA DE SEGURIDAD: SI - CAMBIO DE RAZON SOCIAL 10/6/2025 SE REALIZA INSTALACIÓN DE CORRESPONSAL, SE INSTALAN EQUIPOS CON PRUEBAS EXITOSAS, SE CAPACITA Y SE EVALÚA AL CLIENTE, SE INSTALA PUBLICIDAD COMPLETA, CB QUEDA OPERATIVO. USUARIO SOMOS BANCOLOMBIA ACTIVO</t>
  </si>
  <si>
    <t>F1XZZ072</t>
  </si>
  <si>
    <t>TA-25-620241</t>
  </si>
  <si>
    <t>FO-25-920329</t>
  </si>
  <si>
    <t>AYAPEL</t>
  </si>
  <si>
    <t>BARRIO CENTRO AYAPEL 6</t>
  </si>
  <si>
    <t>9-06 13-02 SE REALIZA LLAMADA AL CLIENTE, SE HABLA CON EL SR YAN CARLOS GUERRA LOPEZ SE VALIDA DIRECCIÓN OK, CANAL OK, DISPONIBILIDAD TOTAL, LLAMAR EL DÍA LA INSTALACIÓN PARA CONFIRMAR VISITA, AVISO EXTERIOR ALTURA APROX  DONDE EL TECNICO LO VEA CONVENIENTE; TOMACORRIENTE CERCANO: SI; TIENE CABINA DE SEGURIDAD: NO 11-06 SE REALIZA INSTALACIÓN DE CORRESPONSAL, SE INSTALAN EQUIPOS CON PRUEBAS EXITOSAS, SE CAPACITA Y SE EVALÚA AL CLIENTE, SE INSTALA PUBLICIDAD COMPLETA, CB QUEDA OPERATIVO. USUARIO SOMOS BANCOLOMBIA ACTIVO</t>
  </si>
  <si>
    <t>COGOLLO ROSSO CAMILO ANDRES</t>
  </si>
  <si>
    <t>F1XZZ073</t>
  </si>
  <si>
    <t>862763-241597317561324755897007</t>
  </si>
  <si>
    <t>TA-25-620242</t>
  </si>
  <si>
    <t>FO-25-920332</t>
  </si>
  <si>
    <t>BARRIO LA NEVADA VALLEDUPAR  4</t>
  </si>
  <si>
    <t>9-06 SE REALIZA LLAMADA AL CLIENTE, SE HABLA CON IMPERIO DE LA CORREA SE VALIDA DIRECCIÓN OK, CANAL OK, DISPONIBILIDAD TOTAL, LLAMAR EL DÍA LA INSTALACIÓN PARA CONFIRMAR VISITA, AVISO EXTERIOR ALTURA APROX 2,85 METROS; TOMACORRIENTE CERCANO: SI; TIENE CABINA DE SEGURIDAD: NO 11/6/2025 SE REALIZA INSTALACIÓN DE CORRESPONSAL, SE INSTALAN EQUIPOS CON PRUEBAS EXITOSAS, SE CAPACITA Y SE EVALÚA AL CLIENTE, SE INSTALA PUBLICIDAD COMPLETA, CB QUEDA OPERATIVO. USUARIO SOMOS BANCOLOMBIA ACTIVO</t>
  </si>
  <si>
    <t>F1XZZ074</t>
  </si>
  <si>
    <t>TA-25-620244</t>
  </si>
  <si>
    <t>FO-25-920335</t>
  </si>
  <si>
    <t>BARRIO URB SAN JOSE DE TORCOROMA CUCUTA  1</t>
  </si>
  <si>
    <t>07-06 SE REALIZA LLAMADA AL CLIENTE, SE HABLA CON LA SR ALVARO ARTURO CAPACHO CAPACHO SE VALIDA DIRECCIÓN OK, CANAL OK, DISPONIBILIDAD TOTAL, LLAMAR EL DÍA LA INSTALACIÓN PARA CONFIRMAR VISITA, AVISO EXTERIOR ALTURA APROX 2 METROS; TOMACORRIENTE CERCANO: SI; TIENE CABINA DE SEGURIDAD: NO 10/6/2025 SE REALIZA INSTALACIÓN DE CORRESPONSAL, SE INSTALAN EQUIPOS CON PRUEBAS EXITOSAS, SE CAPACITA Y SE EVALÚA AL CLIENTE, SE INSTALA PUBLICIDAD COMPLETA, CB QUEDA OPERATIVO. USUARIO SOMOS BANCOLOMBIA ACTIVO</t>
  </si>
  <si>
    <t>F1XZZ075</t>
  </si>
  <si>
    <t>TA-25-620246</t>
  </si>
  <si>
    <t>FO-25-920341</t>
  </si>
  <si>
    <t>BARRIO CALAMO PITALITO 2</t>
  </si>
  <si>
    <t>06-06 SE REALIZA LLAMADA AL CLIENTE, SE HABLA CON LA SR RODRIGO MURCIA TORO  SE VALIDA DIRECCIÓN OK, CANAL OK, DISPONIBILIDAD TOTAL, LLAMAR EL DÍA LA INSTALACIÓN PARA CONFIRMAR VISITA, AVISO EXTERIOR ALTURA APROX 2 METROS; TOMACORRIENTE CERCANO: SI; TIENE CABINA DE SEGURIDAD: NO 11/6/2025 SE REALIZA INSTALACIÓN DE CORRESPONSAL, SE INSTALAN EQUIPOS CON PRUEBAS EXITOSAS, SE CAPACITA Y SE EVALÚA AL CLIENTE, SE INSTALA PUBLICIDAD COMPLETA, CB QUEDA OPERATIVO. USUARIO SOMOS BANCOLOMBIA ACTIVO</t>
  </si>
  <si>
    <t>F1XZZ076</t>
  </si>
  <si>
    <t>TA-25-620248</t>
  </si>
  <si>
    <t>FO-25-920347</t>
  </si>
  <si>
    <t>BARRIO CHAPINERO PAMPLONA 2</t>
  </si>
  <si>
    <t>07-06 SE REALIZA LLAMADA AL CLIENTE, SE HABLA CON LA SR EDUARDO CRISTANCHO CHACON SE VALIDA DIRECCIÓN OK, CANAL OK, DISPONIBILIDAD TOTAL, LLAMAR EL DÍA LA INSTALACIÓN PARA CONFIRMAR VISITA, AVISO EXTERIOR ALTURA APROX 3 METROS; TOMACORRIENTE CERCANO: SI; TIENE CABINA DE SEGURIDAD: NO 11/6/2025 SE REALIZA INSTALACIÓN DE CORRESPONSAL, SE INSTALAN EQUIPOS CON PRUEBAS EXITOSAS, SE CAPACITA Y SE EVALÚA AL CLIENTE, SE INSTALA PUBLICIDAD COMPLETA, CB QUEDA OPERATIVO. USUARIO SOMOS BANCOLOMBIA ACTIVO</t>
  </si>
  <si>
    <t>F1XZZ077</t>
  </si>
  <si>
    <t>1114262-243637317561365457309507</t>
  </si>
  <si>
    <t>TA-25-620256</t>
  </si>
  <si>
    <t>FO-25-920350</t>
  </si>
  <si>
    <t>BARRIO EL PORVENIR BOGOTA</t>
  </si>
  <si>
    <t>07-06 SE REALIZA LLAMADA AL CLIENTE, SE HABLA CON LA SRA LEIDY JOHANA   SE VALIDA DIRECCIÓN OK, CANAL OK, DISPONIBILIDAD TOTAL, LLAMAR EL DÍA LA INSTALACIÓN PARA CONFIRMAR VISITA, AVISO EXTERIOR ALTURA APROX 2 METROS; TOMACORRIENTE CERCANO: SI; TIENE CABINA DE SEGURIDAD: NO 10/6/2025 SE REALIZA INSTALACIÓN DE CORRESPONSAL, SE INSTALAN EQUIPOS CON PRUEBAS EXITOSAS, SE CAPACITA Y SE EVALÚA AL CLIENTE, SE INSTALA PUBLICIDAD COMPLETA, CB QUEDA OPERATIVO. USUARIO SOMOS BANCOLOMBIA ACTIVO</t>
  </si>
  <si>
    <t>F1XZZ078</t>
  </si>
  <si>
    <t>TA-25-620262</t>
  </si>
  <si>
    <t>FO-25-920359</t>
  </si>
  <si>
    <t>BARRIO EL JORDAN SAN CARLOS</t>
  </si>
  <si>
    <t>07-06 SE REALIZA LLAMADA AL CLIENTE, SE HABLA CON LA SR GILDARDO DE JESUS JARAMILLO MUÑOZ  SE VALIDA DIRECCIÓN OK, CANAL OK, DISPONIBILIDAD TOTAL, LLAMAR EL DÍA LA INSTALACIÓN PARA CONFIRMAR VISITA, AVISO EXTERIOR ALTURA: NO INDICA ALTURA, TOMACORRIENTE CERCANO: SI; TIENE CABINA DE SEGURIDAD: NO - EL MODEM ESTA A 5 MT  11/6/2025 SE REALIZA INSTALACIÓN DE CORRESPONSAL, SE INSTALAN EQUIPOS CON PRUEBAS EXITOSAS, SE CAPACITA Y SE EVALÚA AL CLIENTE, SE INSTALA PUBLICIDAD COMPLETA, CB QUEDA OPERATIVO. USUARIO SOMOS BANCOLOMBIA ACTIVO</t>
  </si>
  <si>
    <t>F1XZZ079</t>
  </si>
  <si>
    <t>TA-25-620263</t>
  </si>
  <si>
    <t>FO-25-920363</t>
  </si>
  <si>
    <t>BARRIO  VEREDA LA CHINA ,CORREGIMIENTO SAN FÉLIX BELLO ANT BELLO</t>
  </si>
  <si>
    <t>07-06 SE REALIZA LLAMADA AL CLIENTE, SE HABLA CON LA SR ANGEL FELIPE PACHECO DE LA ROSA  SE VALIDA DIRECCIÓN OK, CANAL OK, DISPONIBILIDAD TOTAL, LLAMAR EL DÍA LA INSTALACIÓN PARA CONFIRMAR VISITA, AVISO EXTERIOR ALTURA APROX 3 METROS; TOMACORRIENTE CERCANO: SI; TIENE CABINA DE SEGURIDAD: SI 11/6/2025 SE REALIZA INSTALACIÓN DE CORRESPONSAL, SE INSTALAN EQUIPOS CON PRUEBAS EXITOSAS, SE CAPACITA Y SE EVALÚA AL CLIENTE, SE INSTALA PUBLICIDAD COMPLETA, CB QUEDA OPERATIVO. USUARIO SOMOS BANCOLOMBIA ACTIVO</t>
  </si>
  <si>
    <t>F1XZZ080</t>
  </si>
  <si>
    <t>TA-25-620265</t>
  </si>
  <si>
    <t>FO-25-920372</t>
  </si>
  <si>
    <t>QUEBRADANEGRA</t>
  </si>
  <si>
    <t>BARRIO CENTRO QUEBRADANEGRA  1</t>
  </si>
  <si>
    <t>07-06 SE REALIZA LLAMADA AL CLIENTE, SE HABLA CON LA SRA MARY ELYDA VARGAS BELTRAN SE VALIDA DIRECCIÓN OK, CANAL OK, DISPONIBILIDAD TOTAL, LLAMAR EL DÍA LA INSTALACIÓN PARA CONFIRMAR VISITA, AVISO EXTERIOR ALTURA APROX 3 METROS; TOMACORRIENTE CERCANO: SI; TIENE CABINA DE SEGURIDAD: NO 11/6/2025 SE REALIZA INSTALACIÓN DE CORRESPONSAL, SE INSTALAN EQUIPOS CON PRUEBAS EXITOSAS, SE CAPACITA Y SE EVALÚA AL CLIENTE, SE INSTALA PUBLICIDAD COMPLETA, CB QUEDA OPERATIVO. USUARIO SOMOS BANCOLOMBIA ACTIVO</t>
  </si>
  <si>
    <t>F1XZZ081</t>
  </si>
  <si>
    <t>TA-25-620266</t>
  </si>
  <si>
    <t>FO-25-920374</t>
  </si>
  <si>
    <t>BARRIO BELEN GRANADA 8</t>
  </si>
  <si>
    <t xml:space="preserve">06-06 SE REALIZA LLAMADA AL CLIENTE, SE HABLA CON LA SR HERNAN DARIO BONILLA GIL SE VALIDA DIRECCIÓN OK, CANAL OK, DISPONIBILIDAD TOTAL, LLAMAR EL DÍA LA INSTALACIÓN PARA CONFIRMAR VISITA, AVISO EXTERIOR ALTURA APROX 10 METROS; TOMACORRIENTE CERCANO: SI; TIENE CABINA DE SEGURIDAD: NO - EL MODEM ESTA A 5 MT NO SABE SI EL MODEM TIENEN PUERTOS DISPONIBLES  10/6/2025SE REALIZA INSTALACIÓN DE CORRESPONSAL, SE INSTALAN EQUIPOS CON PRUEBAS EXITOSAS, SE CAPACITA Y SE EVALÚA AL CLIENTE, SE INSTALA PUBLICIDAD COMPLETA, CB QUEDA OPERATIVO. USUARIO SOMOS BANCOLOMBIA ACTIVO </t>
  </si>
  <si>
    <t>F1XZZ082</t>
  </si>
  <si>
    <t>TA-25-620267</t>
  </si>
  <si>
    <t>FO-25-920377</t>
  </si>
  <si>
    <t>TIERRALTA</t>
  </si>
  <si>
    <t>BARRIO CENTRO TIERRALTA 14</t>
  </si>
  <si>
    <t>9-06 SE REALIZA LLAMADA AL CLIENTE, SE HABLA CON EL SR FRANCISCO JAVIER NAVARRO OVIEDO SE VALIDA DIRECCIÓN OK, CANAL OK, DISPONIBILIDAD TOTAL, LLAMAR EL DÍA LA INSTALACIÓN PARA CONFIRMAR VISITA, AVISO EXTERIOR ALTURA APROX 4 METROS; TOMACORRIENTE CERCANO: SI; TIENE CABINA DE SEGURIDAD: SI 10/6/2025 SE REALIZA INSTALACIÓN DE CORRESPONSAL, SE INSTALAN EQUIPOS CON PRUEBAS EXITOSAS, SE CAPACITA Y SE EVALÚA AL CLIENTE, SE INSTALA PUBLICIDAD COMPLETA, CB QUEDA OPERATIVO. USUARIO SOMOS BANCOLOMBIA ACTIVO</t>
  </si>
  <si>
    <t>F1XZZ083</t>
  </si>
  <si>
    <t>TA-25-620269</t>
  </si>
  <si>
    <t>FO-25-920379</t>
  </si>
  <si>
    <t>BARRIO LOS CAMBULOS PURIFICACION  3</t>
  </si>
  <si>
    <t>06-06 SE REALIZA LLAMADA AL CLIENTE, SE HABLA CON LA SRA MERCY DURLEY ANDRADE RODRÍGUEZ L SE VALIDA DIRECCIÓN OK, CANAL OK, DISPONIBILIDAD TOTAL, LLAMAR EL DÍA LA INSTALACIÓN PARA CONFIRMAR VISITA, AVISO EXTERIOR ALTURA APROX 2 METROS; TOMACORRIENTE CERCANO: SI; TIENE CABINA DE SEGURIDAD: NO 10/6/2025SE REALIZA INSTALACIÓN DE CORRESPONSAL, SE INSTALAN EQUIPOS CON PRUEBAS EXITOSAS, SE CAPACITA Y SE EVALÚA AL CLIENTE, SE INSTALA PUBLICIDAD COMPLETA, CB QUEDA OPERATIVO. USUARIO SOMOS BANCOLOMBIA ACTIVO</t>
  </si>
  <si>
    <t>F1XZZ084</t>
  </si>
  <si>
    <t>TA-25-620270</t>
  </si>
  <si>
    <t>FO-25-920383</t>
  </si>
  <si>
    <t>EL RETORNO</t>
  </si>
  <si>
    <t>BARRIO BARRIO QUINDIO EL RETORNO</t>
  </si>
  <si>
    <t>06-06 SE REALIZA LLAMADA AL CLIENTE, SE HABLA CON LA SRA ANBAR JARETHSY BUENO SANMARTIN SE VALIDA DIRECCIÓN OK, CANAL OK, DISPONIBILIDAD TOTAL, LLAMAR EL DÍA LA INSTALACIÓN PARA CONFIRMAR VISITA, AVISO EXTERIOR ALTURA APROX 2.50  METROS; TOMACORRIENTE CERCANO: SI; TIENE CABINA DE SEGURIDAD: NO -EL MODEM ESTA A 5 MT  11/6/2025 SE REALIZA INSTALACIÓN DE CORRESPONSAL, SE INSTALAN EQUIPOS CON PRUEBAS EXITOSAS, SE CAPACITA Y SE EVALÚA AL CLIENTE, SE INSTALA PUBLICIDAD COMPLETA, CB QUEDA OPERATIVO. USUARIO SOMOS BANCOLOMBIA ACTIVO</t>
  </si>
  <si>
    <t>F1XZZ085</t>
  </si>
  <si>
    <t>TA-25-620278</t>
  </si>
  <si>
    <t>FO-25-920387</t>
  </si>
  <si>
    <t>PUERTO LIBERTADOR</t>
  </si>
  <si>
    <t>BARRIO CAMILO JIMENEZ PUERTO LIBERTADOR</t>
  </si>
  <si>
    <t>9-06 SE REALIZA LLAMADA AL CLIENTE, SE HABLA CON LA SRA FRANCISCA SUSANA CAUSIL BUSTAMANTE, SE VALIDA DIRECCIÓN OK, CANAL OK, DISPONIBILIDAD TOTAL, LLAMAR EL DÍA LA INSTALACIÓN PARA CONFIRMAR VISITA, AVISO EXTERIOR ALTURA APROX DONDE EL TECNICO LO VEA CONVENIENTE; TOMACORRIENTE CERCANO: SI; TIENE CABINA DE SEGURIDAD: SI 11/6/2025 SE REALIZA INSTALACIÓN DE CORRESPONSAL, SE INSTALAN EQUIPOS CON PRUEBAS EXITOSAS, SE CAPACITA Y SE EVALÚA AL CLIENTE, SE INSTALA PUBLICIDAD COMPLETA, CB QUEDA OPERATIVO. USUARIO SOMOS BANCOLOMBIA ACTIVO</t>
  </si>
  <si>
    <t>F1XZZ086</t>
  </si>
  <si>
    <t>TA-25-620279</t>
  </si>
  <si>
    <t>FO-25-920390</t>
  </si>
  <si>
    <t>BARRIO PORTUGAL EL BAGRE</t>
  </si>
  <si>
    <t>09-06 SE REALIZA LLAMADA AL CLIENTE, SE HABLA CON LA SRA MARTHA UDIELY RAMIREZ BUSTAMANTE SE VALIDA DIRECCIÓN OK, CANAL OK, DISPONIBILIDAD TOTAL, LLAMAR EL DÍA LA INSTALACIÓN PARA CONFIRMAR VISITA, AVISO EXTERIOR ALTURA APROX 4 METROS; TOMACORRIENTE CERCANO: SI; TIENE CABINA DE SEGURIDAD: NO - COMUNICACIÓ POR WPP 10-06 SE ESTABLE COMUNICACIÓN CON LA SEÑORA MARTHA RAMÍREZ, A LA CUAL SE LE INFORMA QUE POR CALAMIDAD FAMILIAR NO SE PUEDE ATENDER LA INTENCIÓN EL DÍA DE HOY, SE REPROGRAMA PARA EL 12 EN EL TRANSCURSO DEL DÍA 12-06 BUEN DÍA. EN COMUNICACIÓN CON LA SRA MARTHA RODRÍGUEZ INDICA QUE VA A ESTAR EN UNA VISITA MEDICA EL DÍA DE HOY Y NO PUEDE ATENDER LA VISITA, SOLICITA SE LE REPROGRAME PARA EL DÍA DE MAÑANA 13-06 13/6/2025 SE REALIZA INSTALACIÓN DE CORRESPONSAL, SE INSTALAN EQUIPOS CON PRUEBAS EXITOSAS, SE CAPACITA Y SE EVALÚA AL CLIENTE, SE INSTALA PUBLICIDAD COMPLETA, CB QUEDA OPERATIVO. SE CAPACITA CON PÁGINA DE PRUEBA YA QUE EL CB CAMBIO DE CORREO Y NO SE PUDO HACER RESTABLECIMIENTO DE CLAVE EN LA PÁGINA.</t>
  </si>
  <si>
    <t>F1XZZ087</t>
  </si>
  <si>
    <t>TA-25-620280</t>
  </si>
  <si>
    <t>FO-25-920395</t>
  </si>
  <si>
    <t>NUQUI</t>
  </si>
  <si>
    <t>BARRIO LOS TERMALES NUQUI CHOCO NUQUI</t>
  </si>
  <si>
    <t>09-06 SE REALIZA LLAMADA AL CLIENTE, SE HABLA CON LA SRA HONISNAIROYIS CORDOBA DIAZ SE VALIDA DIRECCIÓN OK, CANAL OK, DISPONIBILIDAD TOTAL, LLAMAR EL DÍA LA INSTALACIÓN PARA CONFIRMAR VISITA, AVISO EXTERIOR ALTURA APROX 8 METROS; TOMACORRIENTE CERCANO: SI; TIENE CABINA DE SEGURIDAD: NO - COMUNICACIÓN POR WPP 12-06 SE PRESENTO NOVEDAD CON LA PUBLICIDAD ENVIA POR SATENA, AUN NO HA LLEGO A NUQUI. SE REALIZA LLAMADA AL USUARIO Y SE PROGRAMA VISITA PARA EL DIA SIGUIENTE 13/6/2025 SE REALIZA INSTALACIÓN DE CORRESPONSAL, SE INSTALAN EQUIPOS CON PRUEBAS EXITOSAS, SE CAPACITA Y SE EVALÚA AL CLIENTE, SE INSTALA PUBLICIDAD COMPLETA, CB QUEDA OPERATIVO. USUARIO SOMOS BANCOLOMBIA ACTIVO</t>
  </si>
  <si>
    <t>F1XZZ088</t>
  </si>
  <si>
    <t>TA-25-620287</t>
  </si>
  <si>
    <t>FO-25-920400</t>
  </si>
  <si>
    <t>BARRIO PANAMERICANO TIMBIO</t>
  </si>
  <si>
    <t>9-06 SE REALIZA LLAMADA AL CLIENTE, SE HABLA CON LA SRA LUR BETTY MUÑOZ MEJIA, SE VALIDA DIRECCIÓN OK, CANAL OK, DISPONIBILIDAD TOTAL, LLAMAR EL DÍA LA INSTALACIÓN PARA CONFIRMAR VISITA, AVISO EXTERIOR ALTURA APROX DONDE EL TECNICO LO VEA CONVENIENTE; TOMACORRIENTE CERCANO: SI; TIENE CABINA DE SEGURIDAD: SI 11-06 SE REALIZA INSTALACIÓN DE CORRESPONSAL, SE INSTALAN EQUIPOS CON PRUEBAS EXITOSAS, SE CAPACITA Y SE EVALÚA AL CLIENTE, SE INSTALA PUBLICIDAD COMPLETA, CB QUEDA OPERATIVO. USUARIO SOMOS BANCOLOMBIA ACTIVO</t>
  </si>
  <si>
    <t>F1XZZ089</t>
  </si>
  <si>
    <t>TA-25-620289</t>
  </si>
  <si>
    <t>FO-25-920406</t>
  </si>
  <si>
    <t>BARRIO LAS MARGARITAS BOGOTA  4</t>
  </si>
  <si>
    <t>07-06 SE REALIZA LLAMADA AL CLIENTE, SE HABLA CON LA SR LEONARDO SORIANO GALEANO SE VALIDA DIRECCIÓN OK, CANAL OK, DISPONIBILIDAD TOTAL, LLAMAR EL DÍA LA INSTALACIÓN PARA CONFIRMAR VISITA, AVISO EXTERIOR ALTURA: NO INDICA ALTURA; TOMACORRIENTE CERCANO: SI; TIENE CABINA DE SEGURIDAD: NO - EL MODEM ESTA A 10 MT  11/6/2025 SE REALIZA INSTALACIÓN DE CORRESPONSAL, SE INSTALAN EQUIPOS CON PRUEBAS EXITOSAS, SE CAPACITA Y SE EVALÚA AL CLIENTE, SE INSTALA PUBLICIDAD COMPLETA, CB QUEDA OPERATIVO. USUARIO SOMOS BANCOLOMBIA ACTIVO. SE INSTALAN 18 MT DE CABLE UTP</t>
  </si>
  <si>
    <t>F1XZZ090</t>
  </si>
  <si>
    <t>1238697-241587317561324755886660</t>
  </si>
  <si>
    <t>TA-25-620293</t>
  </si>
  <si>
    <t>FO-25-920418</t>
  </si>
  <si>
    <t>PIENDAMO</t>
  </si>
  <si>
    <t>BARRIO TERMINAL PIENDAMÓ</t>
  </si>
  <si>
    <t>09-06 SE REALIZA LLAMADA AL CLIENTE, SE HABLA CON LA SRA ANGELICA MARITZA CAICEDO GUERRERO SE VALIDA DIRECCIÓN OK, CANAL OK, DISPONIBILIDAD TOTAL, LLAMAR EL DÍA LA INSTALACIÓN PARA CONFIRMAR VISITA, AVISO EXTERIOR ALTURA APROX 2 METROS; TOMACORRIENTE CERCANO: SI; TIENE CABINA DE SEGURIDAD: NO - COMUNICACIÓ POR WPP 10-06 SE REALIZA INSTALACIÓN DE CORRESPONSAL, SE INSTALAN EQUIPOS CON PRUEBAS EXITOSAS, SE CAPACITA Y SE EVALÚA AL CLIENTE, SE INSTALA PUBLICIDAD COMPLETA, CB QUEDA OPERATIVO. USUARIO SOMOS BANCOLOMBIA ACTIVO</t>
  </si>
  <si>
    <t>F1XZZ091</t>
  </si>
  <si>
    <t>TA-25-620294</t>
  </si>
  <si>
    <t>FO-25-920423</t>
  </si>
  <si>
    <t>CERETE</t>
  </si>
  <si>
    <t>BARRIO SAN FRANCISCO CERETE</t>
  </si>
  <si>
    <t>9-06 SE REALIZA LLAMADA AL CLIENTE, SE HABLA CON LA SRA LUCY MARIA PEREZ PETRO, SE VALIDA DIRECCIÓN OK, CANAL OK, DISPONIBILIDAD TOTAL, LLAMAR EL DÍA LA INSTALACIÓN PARA CONFIRMAR VISITA, AVISO EXTERIOR ALTURA APROX DONDE EL TECNICO LO VEA CONVENIENTE; TOMACORRIENTE CERCANO: SI; TIENE CABINA DE SEGURIDAD: SI -MODEM A 6 METROS  10/6/2025 SE REALIZA INSTALACIÓN DE CORRESPONSAL, SE INSTALAN EQUIPOS CON PRUEBAS EXITOSAS, SE CAPACITA Y SE EVALÚA AL CLIENTE, SE INSTALA PUBLICIDAD COMPLETA, CB QUEDA OPERATIVO. USUARIO SOMOS BANCOLOMBIA ACTIVO</t>
  </si>
  <si>
    <t>F1XZZ092</t>
  </si>
  <si>
    <t>TA-25-620296</t>
  </si>
  <si>
    <t>FO-25-920431</t>
  </si>
  <si>
    <t>BARRIO ALTOS DEL LIMONAR NEIVA</t>
  </si>
  <si>
    <t>06-06 SE REALIZA LLAMADA AL CLIENTE, SE HABLA CON LA SR JHONATHAN JULIAN URREA LOPEZ  SE VALIDA DIRECCIÓN OK, CANAL OK, DISPONIBILIDAD TOTAL, LLAMAR EL DÍA LA INSTALACIÓN PARA CONFIRMAR VISITA, AVISO EXTERIOR ALTURA APROX 2 METROS; TOMACORRIENTE CERCANO: SI; TIENE CABINA DE SEGURIDAD: NO 10-06 SE REALIZA INSTALACIÓN DE CORRESPONSAL, SE INSTALAN EQUIPOS CON PRUEBAS EXITOSAS, SE CAPACITA Y SE EVALÚA AL CLIENTE, SE INSTALA PUBLICIDAD COMPLETA, CB QUEDA OPERATIVO. USUARIO SOMOS BANCOLOMBIA ACTIVO</t>
  </si>
  <si>
    <t>F1XZZ093</t>
  </si>
  <si>
    <t>TA-25-620299</t>
  </si>
  <si>
    <t>FO-25-920439</t>
  </si>
  <si>
    <t>MARIQUITA</t>
  </si>
  <si>
    <t>BARRIO CENTRO SAN SEBASTIAN DE MARIQUITA 8</t>
  </si>
  <si>
    <t>06-06 SE REALIZA LLAMADA AL CLIENTE, SE HABLA CON LA SRA YUDY ALEXANDRA ROMERO CASTILLO  SE VALIDA DIRECCIÓN OK, CANAL OK, DISPONIBILIDAD TOTAL, LLAMAR EL DÍA LA INSTALACIÓN PARA CONFIRMAR VISITA, AVISO EXTERIOR ALTURA APROX 2.20 METROS; TOMACORRIENTE CERCANO: SI; TIENE CABINA DE SEGURIDAD: SI  - COMUNICACIÓN POR WPP 11/6/2025 SE REALIZA INSTALACIÓN DE CORRESPONSAL, SE INSTALAN EQUIPOS CON PRUEBAS EXITOSAS, SE CAPACITA Y SE EVALÚA AL CLIENTE, SE INSTALA PUBLICIDAD COMPLETA, CB QUEDA OPERATIVO. USUARIO SOMOS BANCOLOMBIA ACTIVO</t>
  </si>
  <si>
    <t>F1XZZ094</t>
  </si>
  <si>
    <t>TA-25-620300</t>
  </si>
  <si>
    <t>FO-25-920444</t>
  </si>
  <si>
    <t>BARRIO VALLE MEZA VALLEDUPAR 1</t>
  </si>
  <si>
    <t>09-06 SE REALIZA LLAMADA AL CLIENTE, SE HABLA CON LA SR CAMILO ANDRES PERALTA CANO  SE VALIDA DIRECCIÓN OK, CANAL OK, DISPONIBILIDAD TOTAL, LLAMAR EL DÍA LA INSTALACIÓN PARA CONFIRMAR VISITA, AVISO EXTERIOR ALTURA APROX 2 METROS; TOMACORRIENTE CERCANO: SI; TIENE CABINA DE SEGURIDAD: NO - COMUNICACIÓN POR WPP 10-06 SE REALIZA INSTALACIÓN DE CORRESPONSAL, SE INSTALAN EQUIPOS CON PRUEBAS EXITOSAS, SE CAPACITA Y SE EVALÚA AL CLIENTE, SE INSTALA PUBLICIDAD COMPLETA, CB QUEDA OPERATIVO. USUARIO SOMOS BANCOLOMBIA ACTIVO</t>
  </si>
  <si>
    <t>F1XZZ095</t>
  </si>
  <si>
    <t>1139756-241597317561324755901219</t>
  </si>
  <si>
    <t>TA-25-620301</t>
  </si>
  <si>
    <t>FO-25-920454</t>
  </si>
  <si>
    <t xml:space="preserve">BARRIO AV EL PAJONA - PALACIO MUN CAUCASIA </t>
  </si>
  <si>
    <t>09-06 SE REALIZA LLAMADA AL CLIENTE, SE HABLA CON LA SRA EVA DEL CARMEN RODRIGUEZ ARROYO SE VALIDA DIRECCIÓN OK, CANAL OK, DISPONIBILIDAD TOTAL, LLAMAR EL DÍA LA INSTALACIÓN PARA CONFIRMAR VISITA, AVISO EXTERIOR ALTURA APROX 2 METROS; TOMACORRIENTE CERCANO: SI; TIENE CABINA DE SEGURIDAD: NO - COMUNICACIÓN POR WPP 11-06 SE REALIZA INSTALACIÓN DE CORRESPONSAL, SE INSTALAN EQUIPOS CON PRUEBAS EXITOSAS, SE CAPACITA Y SE EVALÚA AL CLIENTE, SE INSTALA PUBLICIDAD COMPLETA, CB QUEDA OPERATIVO. USUARIO SOMOS BANCOLOMBIA ACTIVO</t>
  </si>
  <si>
    <t>F1XZZ096</t>
  </si>
  <si>
    <t>1870918-227292</t>
  </si>
  <si>
    <t>913196-241587317561324755886794</t>
  </si>
  <si>
    <t>TA-25-620302</t>
  </si>
  <si>
    <t>FO-25-920457</t>
  </si>
  <si>
    <t>TURBACO</t>
  </si>
  <si>
    <t>BARRIO URB ASTURIAS TURBACO</t>
  </si>
  <si>
    <t>9-06 SE REALIZA LLAMADA AL CLIENTE, SE HABLA CON EL SR JHON KEVIN GOMEZ TAPIA, SE VALIDA DIRECCIÓN OK, CANAL OK, DISPONIBILIDAD TOTAL, LLAMAR EL DÍA LA INSTALACIÓN PARA CONFIRMAR VISITA, AVISO EXTERIOR ALTURA APROX 3 METROS TOMACORRIENTE CERCANO: SI; TIENE CABINA DE SEGURIDAD: NO LLAMAR A 3174114738 YA QUE EL CLIENTE SE ENCUENTRA LABORANDO  10/6/2025 SE REALIZA INSTALACIÓN DE CORRESPONSAL, SE INSTALAN EQUIPOS CON PRUEBAS EXITOSAS, SE CAPACITA Y SE EVALÚA AL CLIENTE, SE INSTALA PUBLICIDAD COMPLETA, CB QUEDA OPERATIVO. USUARIO SOMOS BANCOLOMBIA ACTIVO</t>
  </si>
  <si>
    <t>F1XZZ097</t>
  </si>
  <si>
    <t>TA-25-620303</t>
  </si>
  <si>
    <t>FO-25-920460</t>
  </si>
  <si>
    <t>SAN JERONIMO</t>
  </si>
  <si>
    <t>BARRIO VEREDA EL LLANO SAN JERONIMO</t>
  </si>
  <si>
    <t>07-06 SE REALIZA LLAMADA AL CLIENTE, SE HABLA CON LA SR JUAN CARLOS VARGAR SE VALIDA DIRECCIÓN OK, CANAL OK, DISPONIBILIDAD TOTAL, LLAMAR EL DÍA LA INSTALACIÓN PARA CONFIRMAR VISITA, AVISO EXTERIOR ALTURA: NO INDICA ALTURA; TOMACORRIENTE CERCANO: SI; TIENE CABINA DE SEGURIDAD: SI 11/6/2025 SE REALIZA INSTALACIÓN DE CORRESPONSAL, SE INSTALAN EQUIPOS CON PRUEBAS EXITOSAS, SE CAPACITA Y SE EVALÚA AL CLIENTE, SE INSTALA PUBLICIDAD COMPLETA, CB QUEDA OPERATIVO. USUARIO SOMOS BANCOLOMBIA ACTIVO</t>
  </si>
  <si>
    <t>F1XZZ098</t>
  </si>
  <si>
    <t>1238713-243637317561365457309515</t>
  </si>
  <si>
    <t>TA-25-620304</t>
  </si>
  <si>
    <t>FO-25-920465</t>
  </si>
  <si>
    <t>BARRIO CENTRO CALI 41</t>
  </si>
  <si>
    <t>9-06 SE REALIZA LLAMADA AL CLIENTE, SE HABLA CON LA SRA YANCELLY LORENA ARISTIZABAL RAMIREZ, SE VALIDA DIRECCIÓN OK, CANAL OK, DISPONIBILIDAD TOTAL, LLAMAR EL DÍA LA INSTALACIÓN PARA CONFIRMAR VISITA, AVISO EXTERIOR ALTURA APROX DONDE EL TECNICO LO VEA CONVENIENTE  TOMACORRIENTE CERCANO: SI; TIENE CABINA DE SEGURIDAD: NO 10/6/2025 SE REALIZA INSTALACIÓN DE CORRESPONSAL, SE INSTALAN EQUIPOS CON PRUEBAS EXITOSAS, SE CAPACITA Y SE EVALÚA AL CLIENTE, SE INSTALA PUBLICIDAD COMPLETA, CB QUEDA OPERATIVO. USUARIO SOMOS BANCOLOMBIA ACTIVO</t>
  </si>
  <si>
    <t>F1XZZ099</t>
  </si>
  <si>
    <t>TA-25-620305</t>
  </si>
  <si>
    <t>FO-25-920471</t>
  </si>
  <si>
    <t>EL CARMEN DE ATRATO</t>
  </si>
  <si>
    <t>BARRIO VDA EL SIETE EL CARMEN DE ATRATO CHOCO EL CARMEN DE ATRAO</t>
  </si>
  <si>
    <t>07-06 SE REALIZA LLAMADA AL CLIENTE, SE HABLA CON LA SRA SARA ISABEL ARIAS ALZATE SE VALIDA DIRECCIÓN OK, CANAL OK, DISPONIBILIDAD TOTAL, LLAMAR EL DÍA LA INSTALACIÓN PARA CONFIRMAR VISITA, AVISO EXTERIOR ALTURA: NO INDICA ALTURA; TOMACORRIENTE CERCANO: SI; TIENE CABINA DE SEGURIDAD: SI 11/6/2025 SE REALIZA INSTALACIÓN DE CORRESPONSAL, SE INSTALAN EQUIPOS CON PRUEBAS EXITOSAS, SE CAPACITA Y SE EVALÚA AL CLIENTE, SE INSTALA PUBLICIDAD COMPLETA, CB QUEDA OPERATIVO. USUARIO SOMOS BANCOLOMBIA ACTIVO</t>
  </si>
  <si>
    <t>F1XZZ100</t>
  </si>
  <si>
    <t>TA-25-620314</t>
  </si>
  <si>
    <t>FO-25-920476</t>
  </si>
  <si>
    <t>BARRIO SAN PEDRO LA UNION  3</t>
  </si>
  <si>
    <t>09-06 SE REALIZA LLAMADA AL CLIENTE, SE HABLA CON LA SR DANIEL STEVEN HERNANDEZ GUEVARA  SE VALIDA DIRECCIÓN OK, CANAL OK, DISPONIBILIDAD TOTAL, LLAMAR EL DÍA LA INSTALACIÓN PARA CONFIRMAR VISITA, AVISO EXTERIOR ALTURA APROX 2.50 METROS; TOMACORRIENTE CERCANO: SI; TIENE CABINA DE SEGURIDAD: NO - COMUNICACIÓN POR WPP 10/6/2025 SE REALIZA INSTALACIÓN DE CORRESPONSAL, SE INSTALAN EQUIPOS CON PRUEBAS EXITOSAS, SE CAPACITA Y SE EVALÚA AL CLIENTE, SE INSTALA PUBLICIDAD COMPLETA, CB QUEDA OPERATIVO. USUARIO SOMOS BANCOLOMBIA ACTIVO</t>
  </si>
  <si>
    <t>F1XZZ101</t>
  </si>
  <si>
    <t>TA-25-620322</t>
  </si>
  <si>
    <t>FO-25-920488</t>
  </si>
  <si>
    <t>BARRIO GALAN PIENDAMO 1</t>
  </si>
  <si>
    <t>9-06 SE REALIZA LLAMADA AL CLIENTE, SE HABLA CON LA SRA JENNIFER VELASCO HURTADO, SE VALIDA DIRECCIÓN OK, CANAL OK, DISPONIBILIDAD TOTAL, LLAMAR EL DÍA LA INSTALACIÓN PARA CONFIRMAR VISITA, AVISO EXTERIOR ALTURA APROX  1,20 METROS;  TOMACORRIENTE CERCANO: SI; TIENE CABINA DE SEGURIDAD: NO 11-06 SE REALIZA INSTALACIÓN DE CORRESPONSAL, SE INSTALAN EQUIPOS CON PRUEBAS EXITOSAS, SE CAPACITA Y SE EVALÚA AL CLIENTE, SE INSTALA PUBLICIDAD COMPLETA, CB QUEDA OPERATIVO. USUARIO SOMOS BANCOLOMBIA ACTIVO</t>
  </si>
  <si>
    <t>F1XZZ102</t>
  </si>
  <si>
    <t>TA-25-620328</t>
  </si>
  <si>
    <t>FO-25-920497</t>
  </si>
  <si>
    <t>BARRIO LATINO CUCUTA 20</t>
  </si>
  <si>
    <t>07-06 SE REALIZA LLAMADA AL CLIENTE, SE HABLA CON LA SR JOSUE GUSTAVO RAMIREZ DIAZ  SE VALIDA DIRECCIÓN OK, CANAL OK, DISPONIBILIDAD TOTAL, LLAMAR EL DÍA LA INSTALACIÓN PARA CONFIRMAR VISITA, AVISO EXTERIOR ALTURA APROX 2.80 METROS; TOMACORRIENTE CERCANO: SI; TIENE CABINA DE SEGURIDAD: SI - COMUNICACIÓN POR WPP 11/6/2025 SE REALIZA INSTALACIÓN DE CORRESPONSAL, SE INSTALAN EQUIPOS CON PRUEBAS EXITOSAS, SE CAPACITA Y SE EVALÚA AL CLIENTE, SE INSTALA PUBLICIDAD COMPLETA, CB QUEDA OPERATIVO. USUARIO SOMOS BANCOLOMBIA ACTIVO</t>
  </si>
  <si>
    <t>SXUZZ156</t>
  </si>
  <si>
    <t>TA-25-620334</t>
  </si>
  <si>
    <t>FO-25-920506</t>
  </si>
  <si>
    <t>BARRIO URB ASTURIAS SEC 1  TURBACO</t>
  </si>
  <si>
    <t>9-06 SE REALIZA LLAMADA AL CLIENTE, SE HABLA CON LA SRA DIGNA MARIA MULETH CANTILLO, SE VALIDA DIRECCIÓN OK, CANAL OK, DISPONIBILIDAD TOTAL, LLAMAR EL DÍA LA INSTALACIÓN PARA CONFIRMAR VISITA, AVISO EXTERIOR ALTURA APROX  DONDE EL TECNICO LO VEA CONVENIENTE ;  TOMACORRIENTE CERCANO: SI; TIENE CABINA DE SEGURIDAD: SI 10/6/2025 SE REALIZA INSTALACIÓN DE CORRESPONSAL, SE INSTALAN EQUIPOS CON PRUEBAS EXITOSAS, SE CAPACITA Y SE EVALÚA AL CLIENTE, SE INSTALA PUBLICIDAD COMPLETA, CB QUEDA OPERATIVO. USUARIO SOMOS BANCOLOMBIA ACTIVO</t>
  </si>
  <si>
    <t>SXUZZ184</t>
  </si>
  <si>
    <t>TA-25-620336</t>
  </si>
  <si>
    <t>FO-25-920510</t>
  </si>
  <si>
    <t>ACACIAS</t>
  </si>
  <si>
    <t>BARRIO VILLA DEL PRADO ACACIAS 2</t>
  </si>
  <si>
    <t>06-06 SE REALIZA LLAMADA AL CLIENTE, SE HABLA CON LA SR CAMILO AVILA VARGAS  SE VALIDA DIRECCIÓN OK, CANAL OK, DISPONIBILIDAD TOTAL, LLAMAR EL DÍA LA INSTALACIÓN PARA CONFIRMAR VISITA, AVISO EXTERIOR ALTURA APROX 3 METROS; TOMACORRIENTE CERCANO: SI; TIENE CABINA DE SEGURIDAD: SI 10/6/2025 SE REALIZA INSTALACIÓN DE CORRESPONSAL, SE INSTALAN EQUIPOS CON PRUEBAS EXITOSAS, SE CAPACITA Y SE EVALÚA AL CLIENTE, SE INSTALA PUBLICIDAD COMPLETA, CB QUEDA OPERATIVO. USUARIO SOMOS BANCOLOMBIA ACTIVO</t>
  </si>
  <si>
    <t>10XZZ880</t>
  </si>
  <si>
    <t>TA-25-625265</t>
  </si>
  <si>
    <t>FO-25-932009</t>
  </si>
  <si>
    <t>CHINCHINA</t>
  </si>
  <si>
    <t>BARRIO  NEPAL</t>
  </si>
  <si>
    <t>9-06 SE REALIZA LLAMADA AL CLIENTE, SE HABLA CON  EL SR WILFREDO PÉREZ SILVA, SE VALIDA DIRECCIÓN OK, CANAL OK, DISPONIBILIDAD TOTAL, LLAMAR EL DÍA LA INSTALACIÓN PARA CONFIRMAR VISITA  11/6/2025 SE REALIZA INSTALACIÓN DE DAT ADICIONAL, PRUEBAS EXITOSAS, CB QUEDA OEPRATIVO</t>
  </si>
  <si>
    <t>F1XZZ103</t>
  </si>
  <si>
    <t>1139727-243637317561365457309478</t>
  </si>
  <si>
    <t>TA-25-625266</t>
  </si>
  <si>
    <t>FO-25-932014</t>
  </si>
  <si>
    <t>ZARZAL</t>
  </si>
  <si>
    <t>BARRIO GONZALO ECHEVERRI ZARZAL</t>
  </si>
  <si>
    <t>9-06 SE REALIZA LLAMADA AL CLIENTE, SE HABLA CON  EL SR WILSON JAVIER MOLINA AVELLANEDA , SE VALIDA DIRECCIÓN OK, CANAL OK, DISPONIBILIDAD TOTAL, LLAMAR EL DÍA LA INSTALACIÓN PARA CONFIRMAR VISITA  10/6/2025 SE REALIZA INSTALACIÓN DE DAT ADICIONAL, PRUEBAS EXITOSAS, CB QUEDA OPERATIVO</t>
  </si>
  <si>
    <t>F1XZZ104</t>
  </si>
  <si>
    <t>TA-25-625267</t>
  </si>
  <si>
    <t>FO-25-932016</t>
  </si>
  <si>
    <t>YARUMAL</t>
  </si>
  <si>
    <t xml:space="preserve">BARRIO ALTO YARUMAL </t>
  </si>
  <si>
    <t>07-06 SE REALIZA LLAMADA AL CLIENTE, SE HABLA CON LA SRA OLGA LUCIA LOPEZ VILLEGAS SE VALIDA DIRECCIÓN OK, CANAL OK, DISPONIBILIDAD TOTAL, LLAMAR EL DÍA LA INSTALACIÓN PARA CONFIRMAR VISITA 11/6/2025 SE REALIZA INSTALACIÓN DE DAT ADICIONAL, PRUEBAS EXITOSAS, CB QUEDA OPERATIVO</t>
  </si>
  <si>
    <t>F1XZZ105</t>
  </si>
  <si>
    <t>TA-25-625268</t>
  </si>
  <si>
    <t>FO-25-932019</t>
  </si>
  <si>
    <t>PTM MEDELLIN MINIMERCADO H Y R</t>
  </si>
  <si>
    <t>11-06 PROGRAMACIÓN REALIZADA POR LA ALIANZA 13/6/2025 SE REALIZA INSTALACIÓN DE CORRESPONSAL, SE INSTALAN EQUIPOS CON PRUEBAS EXITOSAS, SE CAPACITA Y SE EVALÚA AL CLIENTE, SE INSTALA PUBLICIDAD COMPLETA, CB QUEDA OPERATIVO. USUARIO SOMOS BANCOLOMBIA ACTIVO</t>
  </si>
  <si>
    <t>FAVZZ670</t>
  </si>
  <si>
    <t>1238889-243637317561365457309831</t>
  </si>
  <si>
    <t>TA-25-625271</t>
  </si>
  <si>
    <t>FO-25-932023</t>
  </si>
  <si>
    <t>PTM MEDELLIN D.I.J. TECHNOLOGY</t>
  </si>
  <si>
    <t>FAVZZ671</t>
  </si>
  <si>
    <t>1238687-243637317561365457309621</t>
  </si>
  <si>
    <t>TA-25-625272</t>
  </si>
  <si>
    <t>FO-25-932026</t>
  </si>
  <si>
    <t>PTM ITAGUI CELUMASTER BT ITAGU</t>
  </si>
  <si>
    <t>11-06 PROGRAMACIÓN REALIZADA POR LA ALIANZA 12/6/2025 SE REALIZA INSTALACIÓN DE CORRESPONSAL, SE INSTALAN EQUIPOS CON PRUEBAS EXITOSAS, SE CAPACITA Y SE EVALÚA AL CLIENTE, SE INSTALA PUBLICIDAD COMPLETA, CB QUEDA OPERATIVO. USUARIO SOMOS BANCOLOMBIA ACTIVO</t>
  </si>
  <si>
    <t>FAVZZ672</t>
  </si>
  <si>
    <t>1238658-241597317561324755899492</t>
  </si>
  <si>
    <t>TA-25-625273</t>
  </si>
  <si>
    <t>FO-25-932028</t>
  </si>
  <si>
    <t>PTM PASTO BONNE VIE CAFE</t>
  </si>
  <si>
    <t>FAVZZ673</t>
  </si>
  <si>
    <t>TA-25-625274</t>
  </si>
  <si>
    <t>FO-25-932030</t>
  </si>
  <si>
    <t>GIRON</t>
  </si>
  <si>
    <t>PTM GIRON VARIEDADES GENESIS</t>
  </si>
  <si>
    <t>FAVZZ674</t>
  </si>
  <si>
    <t>TA-25-625276</t>
  </si>
  <si>
    <t>FO-25-932033</t>
  </si>
  <si>
    <t>PTM CARTAGO RESIDENCIA MI  CAS</t>
  </si>
  <si>
    <t>11-06 PROGRAMACIÓN REALIZADA POR LA ALIANZA 12-06 SE REALIZA INSTALACIÓN DE CORRESPONSAL, SE INSTALAN EQUIPOS CON PRUEBAS EXITOSAS, SE CAPACITA Y SE EVALÚA AL CLIENTE, SE INSTALA PUBLICIDAD COMPLETA, CB QUEDA OPERATIVO. USUARIO SOMOS BANCOLOMBIA ACTIVO</t>
  </si>
  <si>
    <t>FAVZZ676</t>
  </si>
  <si>
    <t>1230789-1235494-1116026</t>
  </si>
  <si>
    <t>984400-241587317561324755887137</t>
  </si>
  <si>
    <t>.241587317561324755887137</t>
  </si>
  <si>
    <t>TA-25-625279</t>
  </si>
  <si>
    <t>FO-25-932039</t>
  </si>
  <si>
    <t>MULTIPAGAS  IBAGUE</t>
  </si>
  <si>
    <t>11-06 SE REALIZA LLAMADA AL CLIENTE, SE HABLA CON LA SR Ricardo Alemán  SE VALIDA DIRECCIÓN OK, CANAL OK, DISPONIBILIDAD TOTAL, LLAMAR EL DÍA LA INSTALACIÓN PARA CONFIRMAR VISITA  12/6/2025 SE REALIZA INSTALACIÓN DE DAT ADICIONAL, PRUENAS EXITOSAS, CB QUEDA OEPRATIVO</t>
  </si>
  <si>
    <t>BARRAGAN TAFUR EDWIN ESTEBAN</t>
  </si>
  <si>
    <t>FAVZZ630</t>
  </si>
  <si>
    <t>805228-241597317561324755897376</t>
  </si>
  <si>
    <t>TA-25-625286</t>
  </si>
  <si>
    <t>FO-25-932049</t>
  </si>
  <si>
    <t>PTM CALDAS DROGUERIA SAMARITAN</t>
  </si>
  <si>
    <t>CB CRECIMIENTO ALIANZA - OTRAS LISTAS</t>
  </si>
  <si>
    <t>F1VZZ851</t>
  </si>
  <si>
    <t>1238652-243637317561365457309554</t>
  </si>
  <si>
    <t>TA-25-625287</t>
  </si>
  <si>
    <t>FO-25-932054</t>
  </si>
  <si>
    <t>BARRIO ALFONSO LOPEZ BUCARAMANGA  8</t>
  </si>
  <si>
    <t>10-06 SE REALIZA LLAMADA AL CLIENTE, SE HABLA CON LA SR JUAN CAMILO TRILLOS QUINTERO SE VALIDA DIRECCIÓN OK, CANAL OK, DISPONIBILIDAD TOTAL, LLAMAR EL DÍA LA INSTALACIÓN PARA CONFIRMAR VISITA, AVISO EXTERIOR ALTURA APROX 2 METROS; TOMACORRIENTE CERCANO: SI; TIENE CABINA DE SEGURIDAD: NO  - COMUNICACION POR WPP / LLEVAR SWITCH 12/6/2025 SE REALIZA INSTALACIÓN DE CORRESPONSAL, SE INSTALAN EQUIPOS CON PRUEBAS EXITOSAS, SE CAPACITA Y SE EVALÚA AL CLIENTE, SE INSTALA PUBLICIDAD COMPLETA, CB QUEDA OPERATIVO. USUARIO SOMOS BANCOLOMBIA ACTIVO</t>
  </si>
  <si>
    <t>PEÑA DIAZ IVAN YESID</t>
  </si>
  <si>
    <t>FAUZZ207</t>
  </si>
  <si>
    <t>TA-25-625288</t>
  </si>
  <si>
    <t>FO-25-932057</t>
  </si>
  <si>
    <t>CAQUETA</t>
  </si>
  <si>
    <t>CARTAGENA DEL CHAIRA</t>
  </si>
  <si>
    <t>BARRIO ANTIOQUIA CARTAGENA DEL CHAIRA 5</t>
  </si>
  <si>
    <t>11-06 SE REALIZA LLAMADA AL CLIENTE, SE HABLA CON EL SR MANUEL JOSE POSADA AREIZA, SE VALIDA DIRECCIÓN OK, CANAL OK, DISPONIBILIDAD TOTAL, LLAMAR EL DÍA LA INSTALACIÓN PARA CONFIRMAR VISITA, AVISO EXTERIOR ALTURA APROX DONDE EL TECNICO LO VEA CONVENIENTE; TOMACORRIENTE CERCANO: SI; TIENE CABINA DE SEGURIDAD: SI  12/6/2025 SE REALIZA INSTALACIÓN DE CORRESPONSAL, SE INSTALAN EQUIPOS CON PRUEBAS EXITOSAS, SE CAPACITA Y SE EVALÚA AL CLIENTE, SE INSTALA PUBLICIDAD COMPLETA, CB QUEDA OPERATIVO. USUARIO SOMOS BANCOLOMBIA ACTIVO</t>
  </si>
  <si>
    <t>BERMUDEZ SANCHEZ JOSE NEYBER</t>
  </si>
  <si>
    <t>FAUZZ208</t>
  </si>
  <si>
    <t>TA-25-625289</t>
  </si>
  <si>
    <t>FO-25-932060</t>
  </si>
  <si>
    <t>BARRIO CARRIZAL BARRANQUILLA 12</t>
  </si>
  <si>
    <t>10-06 SE REALIZA LLAMADA AL CLIENTE, SE HABLA CON LA SR GREGORIO ENRIQUE CERA CAMPO  SE VALIDA DIRECCIÓN OK, CANAL OK, DISPONIBILIDAD TOTAL, LLAMAR EL DÍA LA INSTALACIÓN PARA CONFIRMAR VISITA, AVISO EXTERIOR ALTURA APROX 2 METROS; TOMACORRIENTE CERCANO: SI; TIENE CABINA DE SEGURIDAD: SI 12/6/2025 SE REALIZA INSTALACIÓN DE CORRESPONSAL, SE INSTALAN EQUIPOS CON PRUEBAS EXITOSAS, SE CAPACITA Y SE EVALÚA AL CLIENTE, SE INSTALA PUBLICIDAD COMPLETA, CB QUEDA OPERATIVO. USUARIO SOMOS BANCOLOMBIA ACTIVO</t>
  </si>
  <si>
    <t>FAUZZ209</t>
  </si>
  <si>
    <t>TA-25-625290</t>
  </si>
  <si>
    <t>FO-25-932064</t>
  </si>
  <si>
    <t>BARRIO CENTRO BUCARAMANGA BUCARAMANGA</t>
  </si>
  <si>
    <t>10-06 SE REALIZA LLAMADA AL CLIENTE, SE HABLA CON LA SR OMAR CARRILLO QUIÑONESSE VALIDA DIRECCIÓN OK, CANAL OK, DISPONIBILIDAD TOTAL, LLAMAR EL DÍA LA INSTALACIÓN PARA CONFIRMAR VISITA, AVISO EXTERIOR ALTURA APROX 2 METROS; TOMACORRIENTE CERCANO: SI; TIENE CABINA DE SEGURIDAD: NO  - COMUNICACION POR WPP 12/6/2025SE REALIZA INSTALACIÓN DE CORRESPONSAL, SE INSTALAN EQUIPOS CON PRUEBAS EXITOSAS, SE CAPACITA Y SE EVALÚA AL CLIENTE, SE INSTALA PUBLICIDAD COMPLETA, CB QUEDA OPERATIVO. USUARIO SOMOS BANCOLOMBIA ACTIVO. SE INSTALAN 10 MT DE CABLE UTP</t>
  </si>
  <si>
    <t>FAUZZ210</t>
  </si>
  <si>
    <t>TA-25-625291</t>
  </si>
  <si>
    <t>FO-25-932068</t>
  </si>
  <si>
    <t>FUNZA</t>
  </si>
  <si>
    <t>BARRIO CENTRO FUNZA FUNZA</t>
  </si>
  <si>
    <t>10-06 SE REALIZA LLAMADA AL CLIENTE, SE HABLA CON LA SRA DIANA PATRICIA HUERTAS CAMARGO  SE VALIDA DIRECCIÓN OK, CANAL OK, DISPONIBILIDAD TOTAL, LLAMAR EL DÍA LA INSTALACIÓN PARA CONFIRMAR VISITA, AVISO EXTERIOR ALTURA APROX 2 METROS; TOMACORRIENTE CERCANO: SI; TIENE CABINA DE SEGURIDAD: NO 12/6/2025 SE REALIZA INSTALACIÓN DE CORRESPONSAL, SE INSTALAN EQUIPOS CON PRUEBAS EXITOSAS, SE CAPACITA Y SE EVALÚA AL CLIENTE, SE INSTALA PUBLICIDAD COMPLETA, CB QUEDA OPERATIVO. USUARIO SOMOS BANCOLOMBIA ACTIVO</t>
  </si>
  <si>
    <t>FAUZZ212</t>
  </si>
  <si>
    <t>TA-25-625292</t>
  </si>
  <si>
    <t>FO-25-932074</t>
  </si>
  <si>
    <t>GUADALAJARA DE BUGA</t>
  </si>
  <si>
    <t>BARRIO CENTRO GUADALAJARA DE BUGA GUADALAJARA DE BUGA</t>
  </si>
  <si>
    <t>11-06 SE REALIZA LLAMADA AL CLIENTE, SE HABLA CON EL SR JAVIER MAURICIO PLAZA VARGAS, SE VALIDA DIRECCIÓN OK, CANAL OK, DISPONIBILIDAD TOTAL, LLAMAR EL DÍA LA INSTALACIÓN PARA CONFIRMAR VISITA, AVISO EXTERIOR ALTURA APROX  3 METROS; TOMACORRIENTE CERCANO: SI; TIENE CABINA DE SEGURIDAD: NO- MODEM A 4 METROS 12-06 SE REALIZA INSTALACIÓN DE CORRESPONSAL, SE INSTALAN EQUIPOS CON PRUEBAS EXITOSAS, SE CAPACITA Y SE EVALÚA AL CLIENTE, SE INSTALA PUBLICIDAD COMPLETA, CB QUEDA OPERATIVO. USUARIO SOMOS BANCOLOMBIA ACTIVO. SE INSTALAN 20 MT DE CABLE UTP</t>
  </si>
  <si>
    <t>FAUZZ213</t>
  </si>
  <si>
    <t>940518-241597317561324755900749</t>
  </si>
  <si>
    <t>TA-25-625293</t>
  </si>
  <si>
    <t>FO-25-932077</t>
  </si>
  <si>
    <t>GUAYATA</t>
  </si>
  <si>
    <t>BARRIO CENTRO GUAYATA 5</t>
  </si>
  <si>
    <t>10-06 SE REALIZA LLAMADA AL CLIENTE, SE HABLA CON LA SRA LUZ MARIELA AGUILA SE VALIDA DIRECCIÓN OK, CANAL OK, DISPONIBILIDAD TOTAL, LLAMAR EL DÍA LA INSTALACIÓN PARA CONFIRMAR VISITA, AVISO EXTERIOR ALTURA APROX 3 METROS; TOMACORRIENTE CERCANO: SI; TIENE CABINA DE SEGURIDAD: NO  - COMUNICACION POR WPP 12-06 SE ESTABLECE COMUNICACIÓN TELEFÓNICA CON LA SEÑORA LUZ MARIELA AGUILAR AL NÚMERO DE CONTACTO 3144716705 CLIENTE INDICA QUE SE LE PRESENTO ALGO INESPERADO A ÚLTIMO MOMENTO POR TAL RAZON NO CUENTA CON LA DISPONIBILIDAD PARA ATENDER LA VISITA DE INSTALACIÓN INFORMA QUE POR FAVOR LA REPROGRAMEMOS PARA EL DÍA LUNES 16/06/2025 INDICA QUE PARA ESE DÍA CUENTA CON DISPONIBILIDAD TOTAL PARA ATENDER LA ACTIVIDAD. 16/6/2025 SE REALIZA INSTALACIÓN DE CORRESPONSAL, SE INSTALAN EQUIPOS CON PRUEBAS EXITOSAS, SE CAPACITA Y SE EVALÚA AL CLIENTE, SE INSTALA PUBLICIDAD COMPLETA, CB QUEDA OPERATIVO. USUARIO SOMOS BANCOLOMBIA ACTIVO</t>
  </si>
  <si>
    <t>FAUZZ214</t>
  </si>
  <si>
    <t>TA-25-625294</t>
  </si>
  <si>
    <t>FO-25-932080</t>
  </si>
  <si>
    <t>ICONONZO</t>
  </si>
  <si>
    <t>BARRIO CENTRO ICONONZO CENTRO</t>
  </si>
  <si>
    <t>11-06 SE REALIZA LLAMADA AL CLIENTE, SE HABLA CON LA SRA MARIELA BAEZ CASTILLO, SE VALIDA DIRECCIÓN OK, CANAL OK, DISPONIBILIDAD TOTAL, LLAMAR EL DÍA LA INSTALACIÓN PARA CONFIRMAR VISITA, AVISO EXTERIOR ALTURA APROX  2  METROS; TOMACORRIENTE CERCANO: SI; TIENE CABINA DE SEGURIDAD: SI  12-06 SE CONTACTA TELEFÓNICAMENTE AL NÚMERO  3118684243 CON EL CLIENTE MARIELA CASTILLO INFORMA QUE NO ES POSIBLE ATENDER LA VISITA EL DÍA DE HOY 13/6/2025 SE REALIZA INSTALACIÓN DE CORRESPONSAL, SE INSTALAN EQUIPOS CON PRUEBAS EXITOSAS, SE CAPACITA Y SE EVALÚA AL CLIENTE, SE INSTALA PUBLICIDAD COMPLETA, CB QUEDA OPERATIVO. USUARIO SOMOS BANCOLOMBIA ACTIVO</t>
  </si>
  <si>
    <t>FAUZZ215</t>
  </si>
  <si>
    <t>TA-25-625295</t>
  </si>
  <si>
    <t>FO-25-932083</t>
  </si>
  <si>
    <t>JENESANO</t>
  </si>
  <si>
    <t>BARRIO CENTRO JENESANO  6</t>
  </si>
  <si>
    <t>10-06 SE REALIZA LLAMADA AL CLIENTE, SE HABLA CON LA SR CON EL HIJO GUSTAVO MEDINA BUITRAGO  SE VALIDA DIRECCIÓN OK, CANAL OK, DISPONIBILIDAD TOTAL, LLAMAR EL DÍA LA INSTALACIÓN PARA CONFIRMAR VISITA, AVISO EXTERIOR ALTURA: NO INDICA ALTURA; TOMACORRIENTE CERCANO: SI; TIENE CABINA DE SEGURIDAD: NO  - COMUNICACION POR WPP // LLEVAR SWITCH 12/6/2025 SE REALIZA INSTALACIÓN DE CORRESPONSAL, SE INSTALAN EQUIPOS CON PRUEBAS EXITOSAS, SE CAPACITA Y SE EVALÚA AL CLIENTE, SE INSTALA PUBLICIDAD COMPLETA, CB QUEDA OPERATIVO. USUARIO SOMOS BANCOLOMBIA ACTIVO</t>
  </si>
  <si>
    <t>FAUZZ216</t>
  </si>
  <si>
    <t>TA-25-625296</t>
  </si>
  <si>
    <t>FO-25-932085</t>
  </si>
  <si>
    <t>MAGANGUE</t>
  </si>
  <si>
    <t>BARRIO CENTRO MAGANGUE 9</t>
  </si>
  <si>
    <t>10-06 SE REALIZA LLAMADA AL CLIENTE, SE HABLA CON LA SRA MEIBIS BELEÑO PERALTA SE VALIDA DIRECCIÓN OK, CANAL OK, DISPONIBILIDAD TOTAL, LLAMAR EL DÍA LA INSTALACIÓN PARA CONFIRMAR VISITA, AVISO EXTERIOR ALTURA APROX 2 METROS; TOMACORRIENTE CERCANO: SI; TIENE CABINA DE SEGURIDAD: SI  13-06 SE REALIZA INSTALACIÓN DE CORRESPONSAL, SE INSTALAN EQUIPOS CON PRUEBAS EXITOSAS, SE CAPACITA Y SE EVALÚA AL CLIENTE, SE INSTALA PUBLICIDAD COMPLETA, CB QUEDA OPERATIVO. USUARIO SOMOS BANCOLOMBIA ACTIVO</t>
  </si>
  <si>
    <t>FAUZZ217</t>
  </si>
  <si>
    <t>TA-25-625297</t>
  </si>
  <si>
    <t>FO-25-932088</t>
  </si>
  <si>
    <t>BARRIO CIUDADELA 20 DE JULIO BARRANQUILLA  11</t>
  </si>
  <si>
    <t>10-06 SE REALIZA LLAMADA AL CLIENTE, SE HABLA CON LA SRA LILIANA CASTILLO MONROY  SE VALIDA DIRECCIÓN OK, CANAL OK, DISPONIBILIDAD TOTAL, LLAMAR EL DÍA LA INSTALACIÓN PARA CONFIRMAR VISITA, AVISO EXTERIOR ALTURA APROX 3 METROS; TOMACORRIENTE CERCANO: SI; TIENE CABINA DE SEGURIDAD: SI 12/6/2025 SE REALIZA INSTALACIÓN DE CORRESPONSAL, SE INSTALAN EQUIPOS CON PRUEBAS EXITOSAS, SE CAPACITA Y SE EVALÚA AL CLIENTE, SE INSTALA PUBLICIDAD COMPLETA, CB QUEDA OPERATIVO. USUARIO SOMOS BANCOLOMBIA ACTIVO</t>
  </si>
  <si>
    <t>FAUZZ218</t>
  </si>
  <si>
    <t>TA-25-625298</t>
  </si>
  <si>
    <t>FO-25-932090</t>
  </si>
  <si>
    <t>BARRIO EL DORADO ALTO SAN SEBASTIAN DE MARIQUITA</t>
  </si>
  <si>
    <t>11-06 SE REALIZA LLAMADA AL CLIENTE, SE HABLA CON LA SRA NIDIA ORTIZ SILVA, SE VALIDA DIRECCIÓN OK, CANAL OK, DISPONIBILIDAD TOTAL, LLAMAR EL DÍA LA INSTALACIÓN PARA CONFIRMAR VISITA, AVISO EXTERIOR ALTURA APROX  3,50  METROS; TOMACORRIENTE CERCANO: SI; TIENE CABINA DE SEGURIDAD: NO - MODEM A 8 METROS DE DISTANCIA- DISPONIBILIDAD EN LAS HORAS DE LA TARDE 13-06 SE REALIZA INSTALACIÓN DE CORRESPONSAL, SE INSTALAN EQUIPOS CON PRUEBAS EXITOSAS, SE CAPACITA Y SE EVALÚA AL CLIENTE, SE INSTALA PUBLICIDAD COMPLETA, CB QUEDA OPERATIVO. USUARIO SOMOS BANCOLOMBIA ACTIVO</t>
  </si>
  <si>
    <t>FAUZZ219</t>
  </si>
  <si>
    <t>TA-25-625299</t>
  </si>
  <si>
    <t>FO-25-932092</t>
  </si>
  <si>
    <t>AGUACHICA</t>
  </si>
  <si>
    <t>BARRIO LA UNION AGUACHICA 1</t>
  </si>
  <si>
    <t>10-06 SE REALIZA LLAMADA AL CLIENTE, SE HABLA CON LA SR ARI EMERSON SUÁREZ LEON  SE VALIDA DIRECCIÓN OK, CANAL OK, DISPONIBILIDAD TOTAL, LLAMAR EL DÍA LA INSTALACIÓN PARA CONFIRMAR VISITA, AVISO EXTERIOR ALTURA: NO INDICA ALTURA; TOMACORRIENTE CERCANO: SI; TIENE CABINA DE SEGURIDAD: SI 13-06 SE REALIZA INSTALACIÓN DE CORRESPONSAL, SE INSTALAN EQUIPOS CON PRUEBAS EXITOSAS, SE CAPACITA Y SE EVALÚA AL CLIENTE, SE INSTALA PUBLICIDAD COMPLETA, CB QUEDA OPERATIVO. USUARIO SOMOS BANCOLOMBIA ACTIVO</t>
  </si>
  <si>
    <t>FAUZZ220</t>
  </si>
  <si>
    <t>1239764-243637317561365457309667</t>
  </si>
  <si>
    <t>TA-25-625303</t>
  </si>
  <si>
    <t>FO-25-938342</t>
  </si>
  <si>
    <t>BARRIO MARIA EUGENIA ALTO AGUACHICA  2</t>
  </si>
  <si>
    <t>10-06 SE REALIZA LLAMADA AL CLIENTE, SE HABLA CON LA SRA ANGIE KATHERINE MANCILLA ARDILA  SE VALIDA DIRECCIÓN OK, CANAL OK, DISPONIBILIDAD TOTAL, LLAMAR EL DÍA LA INSTALACIÓN PARA CONFIRMAR VISITA, AVISO EXTERIOR ALTURA APROX 3 METROS; TOMACORRIENTE CERCANO: SI; TIENE CABINA DE SEGURIDAD: NO  13/6/2025 SE REALIZA INSTALACIÓN DE CORRESPONSAL, SE INSTALAN EQUIPOS CON PRUEBAS EXITOSAS, SE CAPACITA Y SE EVALÚA AL CLIENTE, SE INSTALA PUBLICIDAD COMPLETA, CB QUEDA OPERATIVO. USUARIO SOMOS BANCOLOMBIA ACTIVO</t>
  </si>
  <si>
    <t>FAUZZ221</t>
  </si>
  <si>
    <t>1239768-243637317561365457309489</t>
  </si>
  <si>
    <t>TA-25-625304</t>
  </si>
  <si>
    <t>FO-25-932097</t>
  </si>
  <si>
    <t>BARRIO PORTUGAL EL BAGRE  4</t>
  </si>
  <si>
    <t>10-06 SE REALIZA LLAMADA AL CLIENTE, SE HABLA CON LA SA MERCEDES ROSA VASCO RICARDO SE VALIDA DIRECCIÓN OK, CANAL OK, DISPONIBILIDAD TOTAL, LLAMAR EL DÍA LA INSTALACIÓN PARA CONFIRMAR VISITA, AVISO EXTERIOR ALTURA APROX 1.90 METROS; TOMACORRIENTE CERCANO: SI; TIENE CABINA DE SEGURIDAD: NO  - COMUNICACION POR WPP 13-06 SE REALIZA INSTALACIÓN DE CORRESPONSAL, SE INSTALAN EQUIPOS CON PRUEBAS EXITOSAS, SE CAPACITA Y SE EVALÚA AL CLIENTE, SE INSTALA PUBLICIDAD COMPLETA, CB QUEDA OPERATIVO. USUARIO SOMOS BANCOLOMBIA ACTIVO</t>
  </si>
  <si>
    <t>FAUZZ222</t>
  </si>
  <si>
    <t>247381-717698</t>
  </si>
  <si>
    <t>913879-241597317561324755901599</t>
  </si>
  <si>
    <t>TA-25-625305</t>
  </si>
  <si>
    <t>FO-25-932100</t>
  </si>
  <si>
    <t>PUERTO TRIUNFO</t>
  </si>
  <si>
    <t>BARRIO PTO TRIUNFO PUERTO TRIUNFO</t>
  </si>
  <si>
    <t>10-06 SE REALIZA LLAMADA AL CLIENTE, SE HABLA CON LA SRA LEYDI JOHANNA HERRERA LOMBANA L SE VALIDA DIRECCIÓN OK, CANAL OK, DISPONIBILIDAD TOTAL, LLAMAR EL DÍA LA INSTALACIÓN PARA CONFIRMAR VISITA, AVISO EXTERIOR ALTURA APROX 2 METROS; TOMACORRIENTE CERCANO: SI; TIENE CABINA DE SEGURIDAD: NO 13-06 SE REALIZA INSTALACIÓN DE CORRESPONSAL, SE INSTALAN EQUIPOS CON PRUEBAS EXITOSAS, SE CAPACITA Y SE EVALÚA AL CLIENTE, SE INSTALA PUBLICIDAD COMPLETA, CB QUEDA OPERATIVO. USUARIO SOMOS BANCOLOMBIA ACTIVO</t>
  </si>
  <si>
    <t>FAUZZ223</t>
  </si>
  <si>
    <t>1238678-243637317561365457309816</t>
  </si>
  <si>
    <t>TA-25-625307</t>
  </si>
  <si>
    <t>FO-25-932105</t>
  </si>
  <si>
    <t>CUMARAL</t>
  </si>
  <si>
    <t>BARRIO CENTRO CUMARAL  12</t>
  </si>
  <si>
    <t>11-06 SE REALIZA LLAMADA AL CLIENTE, SE HABLA CON LA SRA NOHORA HERNÁNDEZ CESPEDES SE VALIDA DIRECCIÓN OK, CANAL OK, DISPONIBILIDAD TOTAL, LLAMAR EL DÍA LA INSTALACIÓN PARA CONFIRMAR VISITA, AVISO EXTERIOR ALTURA APROX 2.5 METROS; TOMACORRIENTE CERCANO: SI; TIENE CABINA DE SEGURIDAD: SI 13/6/2025 SE REALIZA INSTALACIÓN DE CORRESPONSAL, SE INSTALAN EQUIPOS CON PRUEBAS EXITOSAS, SE CAPACITA Y SE EVALÚA AL CLIENTE, SE INSTALA PUBLICIDAD COMPLETA, CB QUEDA OPERATIVO. USUARIO SOMOS BANCOLOMBIA ACTIVO</t>
  </si>
  <si>
    <t>F1VZZ899</t>
  </si>
  <si>
    <t>TA-25-625308</t>
  </si>
  <si>
    <t>FO-25-932110</t>
  </si>
  <si>
    <t>BARRIO CENTRO LA PAZ  MEDELLIN</t>
  </si>
  <si>
    <t>10-06 SE REALIZA LLAMADA AL CLIENTE, SE HABLA CON LA SR EDINSON GIRALDO MUNERA SE VALIDA DIRECCIÓN OK, CANAL OK, DISPONIBILIDAD TOTAL, LLAMAR EL DÍA LA INSTALACIÓN PARA CONFIRMAR VISITA, AVISO EXTERIOR ALTURA APROX 3 METROS; TOMACORRIENTE CERCANO: SI; TIENE CABINA DE SEGURIDAD: NO - EL MODEM ESTA A 5 MT  13/6/2025 SE REALIZA INSTALACIÓN DE CORRESPONSAL, SE INSTALAN EQUIPOS CON PRUEBAS EXITOSAS, SE CAPACITA Y SE EVALÚA AL CLIENTE, SE INSTALA PUBLICIDAD COMPLETA, CB QUEDA OPERATIVO. USUARIO SOMOS BANCOLOMBIA ACTIVO</t>
  </si>
  <si>
    <t>F1VZZ940</t>
  </si>
  <si>
    <t>1238656-243637317561365457309631</t>
  </si>
  <si>
    <t>TA-25-625309</t>
  </si>
  <si>
    <t>FO-25-932115</t>
  </si>
  <si>
    <t>BARRIO JIMENA POPAYAN</t>
  </si>
  <si>
    <t>11-06 SE REALIZA LLAMADA AL CLIENTE, SE HABLA CON LA SRA KELLY JOHANA BOTERO GUISAO  SE VALIDA DIRECCIÓN OK, CANAL OK, DISPONIBILIDAD TOTAL, LLAMAR EL DÍA LA INSTALACIÓN PARA CONFIRMAR VISITA, AVISO EXTERIOR ALTURA APROX 2 METROS; TOMACORRIENTE CERCANO: SI; TIENE CABINA DE SEGURIDAD: NO  13/6/2025 SE REALIZA INSTALACIÓN DE CORRESPONSAL, SE INSTALAN EQUIPOS CON PRUEBAS EXITOSAS, SE CAPACITA Y SE EVALÚA AL CLIENTE, SE INSTALA PUBLICIDAD COMPLETA, CB QUEDA OPERATIVO. USUARIO SOMOS BANCOLOMBIA ACTIVO</t>
  </si>
  <si>
    <t>F1VZZ960</t>
  </si>
  <si>
    <t>TA-25-625310</t>
  </si>
  <si>
    <t>FO-25-932122</t>
  </si>
  <si>
    <t>BARRIO SAN FRANCISCO  BOGOTA</t>
  </si>
  <si>
    <t>10-06 SE REALIZA LLAMADA AL CLIENTE, SE HABLA CON LA SR IRALDO USAQUEN GACHA SE VALIDA DIRECCIÓN OK, CANAL OK, DISPONIBILIDAD TOTAL, LLAMAR EL DÍA LA INSTALACIÓN PARA CONFIRMAR VISITA, AVISO EXTERIOR ALTURA APROX 3.5  METROS; TOMACORRIENTE CERCANO: SI; TIENE CABINA DE SEGURIDAD: SI 12/6/2025 SE REALIZA INSTALACIÓN DE CORRESPONSAL, SE INSTALAN EQUIPOS CON PRUEBAS EXITOSAS, SE CAPACITA Y SE EVALÚA AL CLIENTE, SE INSTALA PUBLICIDAD COMPLETA, CB QUEDA OPERATIVO. USUARIO SOMOS BANCOLOMBIA ACTIVO</t>
  </si>
  <si>
    <t>F1VZZ876</t>
  </si>
  <si>
    <t>TA-25-625312</t>
  </si>
  <si>
    <t>FO-25-932128</t>
  </si>
  <si>
    <t>MALAGA</t>
  </si>
  <si>
    <t>BARRIO CENTRO MALAGA 1</t>
  </si>
  <si>
    <t>10-06 SE REALIZA LLAMADA AL CLIENTE, SE HABLA CON LA PERSONA ENCARGADA DEL ESTABLECIMIENTO,  SE VALIDA DIRECCIÓN OK, CANAL OK, DISPONIBILIDAD TOTAL, LLAMAR EL DÍA LA INSTALACIÓN PARA CONFIRMAR VISITA 12-06 SE ESTABLECE COMUNICACIÓN CON EL SEÑOR DAVID AL NÚMERO 3115038800  SE LE INFORMA QUE POR DISTANCIAS Y TIEMPO DE DESPLAZAMIENTO SE LOGRA LLEGAR AL MUNICIPIO PERO NO A TIEMPO PARA EJECUTAR LA ACTIVIDAD POR LO CUAL SE REPROGRAMA PARA EL DIA DE MAÑANA 13 JUNIO EN HORAS DE LA MAÑANA CLIENTE INFORMA QUE NO HAY INCONVENIENTE 13/6/2025 SE REALIZA INSTALACIÓN DE DAT ADICIONAL, PRUEBAS EXITOSAS, CB QUEDA OPERATIVO</t>
  </si>
  <si>
    <t>FAUZZ224</t>
  </si>
  <si>
    <t>TA-25-625313</t>
  </si>
  <si>
    <t>FO-25-932132</t>
  </si>
  <si>
    <t>PUERTO COLOMBIA</t>
  </si>
  <si>
    <t xml:space="preserve">BARRIO LAS MARGARITAS PUERTO COLOMBIA </t>
  </si>
  <si>
    <t>10-06 SE REALIZA LLAMADA AL CLIENTE, SE HABLA CON LA SR JAVIER DE JESÚS MAURY HURTADO SE VALIDA DIRECCIÓN OK, CANAL OK, DISPONIBILIDAD TOTAL, LLAMAR EL DÍA LA INSTALACIÓN PARA CONFIRMAR VISITA 13/6/2025 SE REALIZA INSTALACIÓN DE DAT ADICIONAL, PRUEBAS EXITOSAS, CB QUEDA OPERATIVO</t>
  </si>
  <si>
    <t>FAUZZ225</t>
  </si>
  <si>
    <t>TA-25-625314</t>
  </si>
  <si>
    <t>FO-25-932134</t>
  </si>
  <si>
    <t>BARRIO LA FLORESTA PASTO 1</t>
  </si>
  <si>
    <t>10-06 SE REALIZA LLAMADA AL CLIENTE, SE HABLA CON EL SR JESUS ANGEL LEYTON ROSERO,  SE VALIDA DIRECCIÓN OK, CANAL OK, DISPONIBILIDAD TOTAL, LLAMAR EL DÍA LA INSTALACIÓN PARA CONFIRMAR VISITA, 13/6/2025 SE REALIZA INSTALACIÓN DE DAT ADICIONAL, PRUEBAS EXITOSAS, CB QUEDA OPERATIVO</t>
  </si>
  <si>
    <t>FAUZZ226</t>
  </si>
  <si>
    <t>TA-25-625315</t>
  </si>
  <si>
    <t>FO-25-932136</t>
  </si>
  <si>
    <t>BARRIO BOSTON MEDELLI 5</t>
  </si>
  <si>
    <t>10-06 SE REALIZA LLAMADA AL CLIENTE, SE HABLA CON LA SRA ADRIANA MARIA JARAMILLO JARAMILLO SE VALIDA DIRECCIÓN OK, CANAL OK, DISPONIBILIDAD TOTAL, LLAMAR EL DÍA LA INSTALACIÓN PARA CONFIRMAR VISITA 12/6/2025 SE REALIZA INSTALACIÓN DE DAT ADICIONAL, PRUEBAS EXITOSAS, CB QUEDA OPERATIVO</t>
  </si>
  <si>
    <t>FAUZZ227</t>
  </si>
  <si>
    <t>1238693-241597317561324755898980</t>
  </si>
  <si>
    <t>TA-25-625316</t>
  </si>
  <si>
    <t>FO-25-932138</t>
  </si>
  <si>
    <t>BARRIO CENTRO BARRANQUILLA 52</t>
  </si>
  <si>
    <t>13-06 SE REALIZA LLAMADA AL CLIENTE, SE HABLA CON LA SRA MIRIAN ZULAY SALAS LARA SE VALIDA DIRECCIÓN OK, CANAL OK, DISPONIBILIDAD TOTAL, LLAMAR EL DÍA LA INSTALACIÓN PARA CONFIRMAR VISITA, AVISO EXTERIOR ALTURA APROX 2,30 METROS; TOMACORRIENTE CERCANO: SI; TIENE CABINA DE SEGURIDAD: NO // CONTACTO REALIZADO POR LA APP 16-06 SE REALIZA INSTALACIÓN DE CORRESPONSAL, SE INSTALAN EQUIPOS CON PRUEBAS EXITOSAS, SE CAPACITA Y SE EVALÚA AL CLIENTE, SE INSTALA PUBLICIDAD COMPLETA, CB QUEDA OPERATIVO. USUARIO SOMOS BANCOLOMBIA ACTIVO</t>
  </si>
  <si>
    <t>DE AGUAS MUÑOZ DAVID JOSE</t>
  </si>
  <si>
    <t>FAWZZ644</t>
  </si>
  <si>
    <t>TA-25-625320</t>
  </si>
  <si>
    <t>FO-25-932142</t>
  </si>
  <si>
    <t>LA MONTAÑITA</t>
  </si>
  <si>
    <t>BARRIO CENTRO LA MONTAÑITA 1</t>
  </si>
  <si>
    <t>13-06 SE REALIZA LLAMADA AL CLIENTE, SE HABLA CON EL SR WILMER LIZCANO MENDEZ  SE VALIDA DIRECCIÓN OK, CANAL OK, DISPONIBILIDAD TOTAL, LLAMAR EL DÍA LA INSTALACIÓN PARA CONFIRMAR VISITA, AVISO EXTERIOR ALTURA APROX 2 METROS; TOMACORRIENTE CERCANO: SI; TIENE CABINA DE SEGURIDAD: SI // CONTACTO REALIZADO POR LA APP 18-06 EN COMUNICACIÓN CON EL CLIENTE EL SEÑOR WILDWR LIZCANO AL NÚMERO 3015694693, NOS INDICA QUE NOS RECIBE A PARTIR DEL DIA DE MAÑANA JUEVES 19 EN EL TRANSCURSO DEL DIA . 19/6/2025 SE REALIZA INSTALACIÓN DE CORRESPONSAL, SE INSTALAN EQUIPOS CON PRUEBAS EXITOSAS, SE CAPACITA Y SE EVALÚA AL CLIENTE, SE INSTALA PUBLICIDAD COMPLETA, CB QUEDA OPERATIVO. USUARIO SOMOS BANCOLOMBIA ACTIVO</t>
  </si>
  <si>
    <t>FAWZZ646</t>
  </si>
  <si>
    <t>TA-25-625321</t>
  </si>
  <si>
    <t>FO-25-932146</t>
  </si>
  <si>
    <t>SAN SEBASTIAN DE BUENAVISTA</t>
  </si>
  <si>
    <t>BARRIO CENTRO SAN SEBASTIAN DE BUENAVISTA 3</t>
  </si>
  <si>
    <t>13-06 SE REALIZA LLAMADA AL CLIENTE, SE HABLA CON LA SRA MARTHA LUCIA GONZALES BELEÑO SE VALIDA DIRECCIÓN OK, CANAL OK, DISPONIBILIDAD TOTAL, LLAMAR EL DÍA LA INSTALACIÓN PARA CONFIRMAR VISITA, AVISO EXTERIOR ALTURA APROX 2 METROS; TOMACORRIENTE CERCANO: SI; TIENE CABINA DE SEGURIDAD: NO // CONTACTO REALIZADO POR WHATSAPP 16/6/2025 SE REALIZA INSTALACIÓN DE CORRESPONSAL, SE INSTALAN EQUIPOS CON PRUEBAS EXITOSAS, SE CAPACITA Y SE EVALÚA AL CLIENTE, SE INSTALA PUBLICIDAD COMPLETA, CB QUEDA OPERATIVO. USUARIO SOMOS BANCOLOMBIA ACTIVO</t>
  </si>
  <si>
    <t>FAWZZ647</t>
  </si>
  <si>
    <t>775780-243637317561365457309558</t>
  </si>
  <si>
    <t>TA-25-625323</t>
  </si>
  <si>
    <t>FO-25-932151</t>
  </si>
  <si>
    <t>SANTA SOFIA</t>
  </si>
  <si>
    <t>BARRIO CENTRO SANTA SOFIA 5</t>
  </si>
  <si>
    <t>13-06 SE REALIZA LLAMADA AL CLIENTE, SE HABLA CON LA SRA LUZ DARY GOMEZ SAENZ SE VALIDA DIRECCIÓN OK, CANAL OK, DISPONIBILIDAD TOTAL, LLAMAR EL DÍA LA INSTALACIÓN PARA CONFIRMAR VISITA, AVISO EXTERIOR ALTURA APROX 2 METROS; TOMACORRIENTE CERCANO: SI; TIENE CABINA DE SEGURIDAD: SI // CONTACTO REALIZADO POR LA APP // CAMBIO DE RAZON SOCIAL COD PUNTO 55772 16/6/2025 SE REALIZA INSTALACIÓN DE CORRESPONSAL, SE INSTALAN EQUIPOS CON PRUEBAS EXITOSAS, SE CAPACITA Y SE EVALÚA AL CLIENTE, SE INSTALA PUBLICIDAD COMPLETA, CB QUEDA OPERATIVO. USUARIO SOMOS BANCOLOMBIA ACTIVO</t>
  </si>
  <si>
    <t>FAWZZ648</t>
  </si>
  <si>
    <t>TA-25-625325</t>
  </si>
  <si>
    <t>FO-25-932155</t>
  </si>
  <si>
    <t>VISTAHERMOSA</t>
  </si>
  <si>
    <t>BARRIO CENTRO VISTAHERMOSA</t>
  </si>
  <si>
    <t>13-06 SE REALIZA LLAMADA AL CLIENTE, SE HABLA CON EL SR CARLOS ANDRES CARVAJAL GAVIRIA  SE VALIDA DIRECCIÓN OK, CANAL OK, DISPONIBILIDAD TOTAL, LLAMAR EL DÍA LA INSTALACIÓN PARA CONFIRMAR VISITA, AVISO EXTERIOR ALTURA APROX 2,30 METROS; TOMACORRIENTE CERCANO: SI; TIENE CABINA DE SEGURIDAD: NO // CONTACTO REALIZADO POR LA APP 16-06 SE REALIZA INSTALACIÓN DE CORRESPONSAL, SE INSTALAN EQUIPOS CON PRUEBAS EXITOSAS, SE CAPACITA Y SE EVALÚA AL CLIENTE, SE INSTALA PUBLICIDAD COMPLETA, CB QUEDA OPERATIVO. USUARIO SOMOS BANCOLOMBIA ACTIVO</t>
  </si>
  <si>
    <t>FAWZZ649</t>
  </si>
  <si>
    <t>TA-25-625328</t>
  </si>
  <si>
    <t>FO-25-932162</t>
  </si>
  <si>
    <t>SAN PABLO DE BORBUR</t>
  </si>
  <si>
    <t>BARRIO CHACARO SAN PABLO DE BORBUR</t>
  </si>
  <si>
    <t>13-06 SE REALIZA LLAMADA AL CLIENTE, SE HABLA CON LA SRA HEIDY TATIANA OSORIO RUEDA SE VALIDA DIRECCIÓN OK, CANAL OK, DISPONIBILIDAD TOTAL, LLAMAR EL DÍA LA INSTALACIÓN PARA CONFIRMAR VISITA, AVISO EXTERIOR ALTURA APROX CLEINTE NO TIENE CONOCIMIENTO DE MEDIDAS; TOMACORRIENTE CERCANO: SI; TIENE CABINA DE SEGURIDAD: NO // CONTACTO REALIZADO POR LA APP 16-06 ME ENCUENTRO EN RUTA HACIA LA ZONA DE CHIQUINQUIRÁ POR TEMAS DE TRASPORTE YA QUE NO ES MUY SEGUIDO NO SE LOGRARIA LLEGAR AL SITIO DE LA INSTALACION , EN COMUNICACIÓN CON EL CLIENTE LA SEÑORA TATIANA OSORIO AL NÚMERO CELULAR 3046464134 SE LE INDICA QUE SE ATENDERA ACTIVIDAD EL DÍA DE MAÑANA 17 JUNIO DEL 2025 EN TRANSCURSO DE DIA , CLIENTE CONFORME 17/6/2025 SE REALIZA INSTALACIÓN DE CORRESPONSAL, SE INSTALAN EQUIPOS CON PRUEBAS EXITOSAS, SE CAPACITA Y SE EVALÚA AL CLIENTE, SE INSTALA PUBLICIDAD COMPLETA, CB QUEDA OPERATIVO. USUARIO SOMOS BANCOLOMBIA ACTIVO. SE INTALO ROUTER E0682016411002194</t>
  </si>
  <si>
    <t>FAWZZ650</t>
  </si>
  <si>
    <t>TA-25-625330</t>
  </si>
  <si>
    <t>FO-25-932166</t>
  </si>
  <si>
    <t>BARRIO COOPERATIVA FLORENCIA 1</t>
  </si>
  <si>
    <t>13-06 SE REALIZA LLAMADA AL CLIENTE, SE HABLA CON EL SR OINER RUIZ ALVAREZ  SE VALIDA DIRECCIÓN OK, CANAL OK, DISPONIBILIDAD TOTAL, LLAMAR EL DÍA LA INSTALACIÓN PARA CONFIRMAR VISITA, AVISO EXTERIOR ALTURA APROX 2 METROS; TOMACORRIENTE CERCANO: SI; TIENE CABINA DE SEGURIDAD: NO // CONTACTO REALIZADO POR LA APP 16-06 EN COMUNICACIÓN CON EL CLIENTE EL SEÑOR OINER RUIZ, AL NÚMERO 3115485300, INDICA QUE NOS PUEDE RECIBIR A PARTIR DE MAÑANA MARTES 17 DE JUNIO , EN EL TRANSCURSO DEL DIA.  17-06 SE REALIZA INSTALACIÓN DE CORRESPONSAL, SE INSTALAN EQUIPOS CON PRUEBAS EXITOSAS, SE CAPACITA Y SE EVALÚA AL CLIENTE, SE INSTALA PUBLICIDAD COMPLETA, CB QUEDA OPERATIVO. USUARIO SOMOS BANCOLOMBIA ACTIVO</t>
  </si>
  <si>
    <t>FAWZZ651</t>
  </si>
  <si>
    <t>TA-25-625331</t>
  </si>
  <si>
    <t>FO-25-932169</t>
  </si>
  <si>
    <t>BARRIO CUIDAD MILENIO COFREM VILLAVICENCIO</t>
  </si>
  <si>
    <t>13-06 SE REALIZA LLAMADA AL CLIENTE, SE HABLA CON LA SRA LEIDY BIBIANA PARRA BONILLA SE VALIDA DIRECCIÓN OK, CANAL OK, DISPONIBILIDAD TOTAL, LLAMAR EL DÍA LA INSTALACIÓN PARA CONFIRMAR VISITA, AVISO EXTERIOR ALTURA APROX 2,50-3 METROS; TOMACORRIENTE CERCANO: SI; TIENE CABINA DE SEGURIDAD: SI // CONTACTO REALIZADO POR LA APP 16/6/2025 SE REALIZA INSTALACIÓN DE CORRESPONSAL, SE INSTALAN EQUIPOS CON PRUEBAS EXITOSAS, SE CAPACITA Y SE EVALÚA AL CLIENTE, SE INSTALA PUBLICIDAD COMPLETA, CB QUEDA OPERATIVO. USUARIO SOMOS BANCOLOMBIA ACTIVO</t>
  </si>
  <si>
    <t>FAWZZ652</t>
  </si>
  <si>
    <t>1239765-241597317561324755896522</t>
  </si>
  <si>
    <t>TA-25-630840</t>
  </si>
  <si>
    <t>FO-25-942843</t>
  </si>
  <si>
    <t>BARRIO EL CENTRO CUCUTA 83</t>
  </si>
  <si>
    <t>13-06 SE REALIZA LLAMADA AL CLIENTE, SE HABLA CON EL SR JUAN CARLOS CONTRERAS RODRIGUEZ SE VALIDA DIRECCIÓN OK, CANAL OK, DISPONIBILIDAD TOTAL, LLAMAR EL DÍA LA INSTALACIÓN PARA CONFIRMAR VISITA, AVISO EXTERIOR ALTURA APROX 2,50 METROS; TOMACORRIENTE CERCANO: SI; TIENE CABINA DE SEGURIDAD: SI // CONTACTO REALIZADO POR WHATSAPP 16-06 SE REALIZA INSTALACIÓN DE CORRESPONSAL, SE INSTALAN EQUIPOS CON PRUEBAS EXITOSAS, SE CAPACITA Y SE EVALÚA AL CLIENTE, SE INSTALA PUBLICIDAD COMPLETA, CB QUEDA OPERATIVO. USUARIO SOMOS BANCOLOMBIA ACTIVO</t>
  </si>
  <si>
    <t>FAWZZ653</t>
  </si>
  <si>
    <t>932905-241587317561324755888402</t>
  </si>
  <si>
    <t>TA-25-630842</t>
  </si>
  <si>
    <t>FO-25-942853</t>
  </si>
  <si>
    <t>CHIMICHAGUA</t>
  </si>
  <si>
    <t>BARRIO EL HIGUERON CHIMICHAGUA</t>
  </si>
  <si>
    <t>13-06 SE REALIZA LLAMADA AL CLIENTE, SE HABLA CON LA SRA LUISA YUBETH GOMEZ FUENTES SE VALIDA DIRECCIÓN OK, CANAL OK, DISPONIBILIDAD TOTAL, LLAMAR EL DÍA LA INSTALACIÓN PARA CONFIRMAR VISITA, AVISO EXTERIOR ALTURA APROX 2 METROS; TOMACORRIENTE CERCANO: SI; TIENE CABINA DE SEGURIDAD: SI // CONTACTO REALIZADO POR LA APP // CLIENTE SOLICITA ESCRIBIRLE ANTES DE IR AL COMERCIO, PARA QUE ELLA CONFIRME QUE ES EL TECNICO YA QUE ELLA NO CONTESTA NUMEROS EXTRAÑOS 17/6/2025 SE REALIZA INSTALACIÓN DE CORRESPONSAL, SE INSTALAN EQUIPOS CON PRUEBAS EXITOSAS, SE CAPACITA Y SE EVALÚA AL CLIENTE, SE INSTALA PUBLICIDAD COMPLETA, CB QUEDA OPERATIVO. USUARIO SOMOS BANCOLOMBIA ACTIVO</t>
  </si>
  <si>
    <t>FAWZZ654</t>
  </si>
  <si>
    <t>905997-243637317561365457309586</t>
  </si>
  <si>
    <t>TA-25-630843</t>
  </si>
  <si>
    <t>FO-25-962020</t>
  </si>
  <si>
    <t>BARRIO LA CONCORDIA BUCARAMANGA 18</t>
  </si>
  <si>
    <t>13-06 SE REALIZA LLAMADA AL CLIENTE, SE HABLA CON EL SR EFREN JIMÉNEZ ARIAS SE VALIDA DIRECCIÓN OK, CANAL OK, DISPONIBILIDAD TOTAL, LLAMAR EL DÍA LA INSTALACIÓN PARA CONFIRMAR VISITA, AVISO EXTERIOR ALTURA APROX 1,80 - 2 METROS; TOMACORRIENTE CERCANO: SI; TIENE CABINA DE SEGURIDAD: NO // CONTACTO REALIZADO POR LA APP 16/6/2025 SE REALIZA INSTALACIÓN DE CORRESPONSAL, SE INSTALAN EQUIPOS CON PRUEBAS EXITOSAS, SE CAPACITA Y SE EVALÚA AL CLIENTE, SE INSTALA PUBLICIDAD COMPLETA, CB QUEDA OPERATIVO. USUARIO SOMOS BANCOLOMBIA ACTIVO</t>
  </si>
  <si>
    <t>FAWZZ655</t>
  </si>
  <si>
    <t>TA-25-630844</t>
  </si>
  <si>
    <t>FO-25-942861</t>
  </si>
  <si>
    <t>BARRIO LA PAZ FLORENCIA</t>
  </si>
  <si>
    <t>13-06 SE REALIZA LLAMADA AL CLIENTE, SE HABLA CON LA SRA JOHANA SAENZ ABAUNZA  SE VALIDA DIRECCIÓN OK, CANAL OK, DISPONIBILIDAD TOTAL, LLAMAR EL DÍA LA INSTALACIÓN PARA CONFIRMAR VISITA, AVISO EXTERIOR ALTURA APROX 2 METROS; TOMACORRIENTE CERCANO: SI; TIENE CABINA DE SEGURIDAD: SI 17-06 EN COMUNICACIÓN CON EL CLIENTE LA SEÑORA JOHANA SAENZ , AL NÚMERO 3102266408, INDICA QUE NOS PUEDE RECIBIR A PARTIR DEL DIA MIÉRCOLES 18, DESPUÉS DE LAS 2 PM . 18-06 SE REALIZA INSTALACIÓN DE CORRESPONSAL, SE INSTALAN EQUIPOS CON PRUEBAS EXITOSAS, SE CAPACITA Y SE EVALÚA AL CLIENTE, SE INSTALA PUBLICIDAD COMPLETA, CB QUEDA OPERATIVO. USUARIO SOMOS BANCOLOMBIA ACTIVO</t>
  </si>
  <si>
    <t>FAWZZ656</t>
  </si>
  <si>
    <t>TA-25-630845</t>
  </si>
  <si>
    <t>FO-25-942865</t>
  </si>
  <si>
    <t>BARRIO LAS GRANJAS NEIVA  6</t>
  </si>
  <si>
    <t>13-06 SE REALIZA LLAMADA AL CLIENTE, SE HABLA CON LA SRA SANDRA LORENA HERRERA GALLARDO  SE VALIDA DIRECCIÓN OK, CANAL OK, DISPONIBILIDAD TOTAL, LLAMAR EL DÍA LA INSTALACIÓN PARA CONFIRMAR VISITA, AVISO EXTERIOR ALTURA: NO INDICA ALTURA; TOMACORRIENTE CERCANO: SI; TIENE CABINA DE SEGURIDAD: SI 16/6/2025 SE REALIZA INSTALACIÓN DE CORRESPONSAL, SE INSTALAN EQUIPOS CON PRUEBAS EXITOSAS, SE CAPACITA Y SE EVALÚA AL CLIENTE, SE INSTALA PUBLICIDAD COMPLETA, CB QUEDA OPERATIVO. USUARIO SOMOS BANCOLOMBIA ACTIVO</t>
  </si>
  <si>
    <t>FAWZZ657</t>
  </si>
  <si>
    <t>TA-25-630847</t>
  </si>
  <si>
    <t>FO-25-942868</t>
  </si>
  <si>
    <t>BARRIO PRADOS DE MAVICURE VILLAVICENCIO 1</t>
  </si>
  <si>
    <t>13-06 SE REALIZA LLAMADA AL CLIENTE, SE HABLA CON LA SRA DIANA KATHERINE BURBANO ERAZO SE VALIDA DIRECCIÓN OK, CANAL OK, DISPONIBILIDAD TOTAL, LLAMAR EL DÍA LA INSTALACIÓN PARA CONFIRMAR VISITA, AVISO EXTERIOR ALTURA APROX 2 METROS; TOMACORRIENTE CERCANO: SI; TIENE CABINA DE SEGURIDAD: SI- COMUNICACIÓN POR WPP 16/6/2025 SE REALIZA INSTALACIÓN DE CORRESPONSAL, SE INSTALAN EQUIPOS CON PRUEBAS EXITOSAS, SE CAPACITA Y SE EVALÚA AL CLIENTE, SE INSTALA PUBLICIDAD COMPLETA, CB QUEDA OPERATIVO. USUARIO SOMOS BANCOLOMBIA ACTIVO</t>
  </si>
  <si>
    <t>FAWZZ658</t>
  </si>
  <si>
    <t>932763-241597317561324755901715</t>
  </si>
  <si>
    <t>TA-25-630849</t>
  </si>
  <si>
    <t>FO-25-942877</t>
  </si>
  <si>
    <t>BARRIO PROVENZA BUCARAMANGA 18</t>
  </si>
  <si>
    <t>13-06 SE REALIZA LLAMADA AL CLIENTE, SE HABLA CON LA SR CRISTIAN DAVID QUIJANO VILLANUEVA SE VALIDA DIRECCIÓN OK, CANAL OK, DISPONIBILIDAD TOTAL, LLAMAR EL DÍA LA INSTALACIÓN PARA CONFIRMAR VISITA, AVISO EXTERIOR ALTURA APROX 2 METROS; TOMACORRIENTE CERCANO: SI; TIENE CABINA DE SEGURIDAD: NO - COMUNICACIÓN POR WPP - EL MODEM ESTA A 15 MT  16/6/2025 SE REALIZA INSTALACIÓN DE CORRESPONSAL, SE INSTALAN EQUIPOS CON PRUEBAS EXITOSAS, SE CAPACITA Y SE EVALÚA AL CLIENTE, SE INSTALA PUBLICIDAD COMPLETA, CB QUEDA OPERATIVO. USUARIO SOMOS BANCOLOMBIA ACTIVO</t>
  </si>
  <si>
    <t>FAWZZ659</t>
  </si>
  <si>
    <t>TA-25-630851</t>
  </si>
  <si>
    <t>FO-25-942880</t>
  </si>
  <si>
    <t>BARRIO SENDEROS DE BARUC FLORENCIA</t>
  </si>
  <si>
    <t>13-06 SE REALIZA LLAMADA AL CLIENTE, SE HABLA CON LA SRA MARTHA LILIANA HERNANDEZ FIGUEROA SE VALIDA DIRECCIÓN OK, CANAL OK, DISPONIBILIDAD TOTAL, LLAMAR EL DÍA LA INSTALACIÓN PARA CONFIRMAR VISITA, AVISO EXTERIOR ALTURA APROX 3 METROS; TOMACORRIENTE CERCANO: SI; TIENE CABINA DE SEGURIDAD: SI - COMUNICACIÓN POR WPP 17/6/2025 SE REALIZA INSTALACIÓN DE CORRESPONSAL, SE INSTALAN EQUIPOS CON PRUEBAS EXITOSAS, SE CAPACITA Y SE EVALÚA AL CLIENTE, SE INSTALA PUBLICIDAD COMPLETA, CB QUEDA OPERATIVO. USUARIO SOMOS BANCOLOMBIA ACTIVO</t>
  </si>
  <si>
    <t>FAWZZ660</t>
  </si>
  <si>
    <t>TA-25-630852</t>
  </si>
  <si>
    <t>FO-25-942884</t>
  </si>
  <si>
    <t>BARRIO URB ISPECCION LA LIBERTAD EL RETORNO</t>
  </si>
  <si>
    <t>13-06 SE REALIZA LLAMADA AL CLIENTE, SE HABLA CON LA SRA LUCERO ORTEGA AGUDELO SE VALIDA DIRECCIÓN OK, CANAL OK, DISPONIBILIDAD TOTAL, LLAMAR EL DÍA LA INSTALACIÓN PARA CONFIRMAR VISITA, AVISO EXTERIOR ALTURA: NO INDICA ALTURA; TOMACORRIENTE CERCANO: SI; TIENE CABINA DE SEGURIDAD: NO - COMUNICACIÓN POR WPP //  USUARIO SOLICITA COMUNICACIÓN POR WPP 17/6/2025 SE LLEGA A SAN JOSÉ DEL GUAVIARE Y SE HACE GESTIÓN PARA LLEGAR A LA INSPECCIÓN LA LIBERTAD, EL RETORNO, PERO LOS CARROS QUE VIAJAN HACIA LA ZONA NO ESTÁN VENDIENDO PASAJES, SE LLAMA A LA USUARIO E INDICA QUE EL ORDEN PÚBLICO EN EL MOMENTO NO ES EL MEJOR Y NO ESTÁN DEJANDO INGRESAR, QUE SI ES POSIBLE DEJARLA PARA LA PRÓXIMA SEMANA, SE LE INDICA QUE DE MOMENTO LA VAMOS A CANCELAR, PUES NO SE SABE CUANDO SE REESTABLEZCA EL ORDEN PÚBLICO, Y QUE UNA VEZ ESTE TODO OK QUE SE COMUNIQUE CON LA GESTORÍA O ENTIDAD.  26/6/2025 SE REALIZA INSTALACIÓN DE CORRESPONSAL, SE INSTALAN EQUIPOS CON PRUEBAS EXITOSAS, SE CAPACITA Y SE EVALÚA AL CLIENTE, SE INSTALA PUBLICIDAD COMPLETA, CB QUEDA OPERATIVO. USUARIO SOMOS BANCOLOMBIA ACTIVO</t>
  </si>
  <si>
    <t>FAWZZ661</t>
  </si>
  <si>
    <t>892780-241597317561324755901258</t>
  </si>
  <si>
    <t>TA-25-630853</t>
  </si>
  <si>
    <t>FO-25-942889</t>
  </si>
  <si>
    <t>BARRIO VEREDA CHOCOITA SECTOR TRES ESQUINAS GIRON</t>
  </si>
  <si>
    <t>13-06 SE REALIZA LLAMADA AL CLIENTE, SE HABLA CON LA SR LIBARDO GOMEZ GOMEZ  SE VALIDA DIRECCIÓN OK, CANAL OK, DISPONIBILIDAD TOTAL, LLAMAR EL DÍA LA INSTALACIÓN PARA CONFIRMAR VISITA, AVISO EXTERIOR ALTURA APROX 3 METROS; TOMACORRIENTE CERCANO: SI; TIENE CABINA DE SEGURIDAD: NO - COMUNICACIÓN POR WPP - EL MODEM ESTA A 5 MT // SE DEBEN COMUNICAR POR WPP YA QUE LA SEÑAL ES MALA  16/6/2025 SE REALIZA INSTALACIÓN DE CORRESPONSAL, SE INSTALAN EQUIPOS CON PRUEBAS EXITOSAS, SE CAPACITA Y SE EVALÚA AL CLIENTE, SE INSTALA PUBLICIDAD COMPLETA, CB QUEDA OPERATIVO. USUARIO SOMOS BANCOLOMBIA ACTIVO. SE INSTALAN 12 MT DE CABLE UTP</t>
  </si>
  <si>
    <t>SANTOS GONZALEZ JOHAN FABIAN</t>
  </si>
  <si>
    <t>FAWZZ662</t>
  </si>
  <si>
    <t>TA-25-630854</t>
  </si>
  <si>
    <t>FO-25-942893</t>
  </si>
  <si>
    <t>BARRIO VRD AGUA BONITA SANTO DOMINGO  VISTAHERMOSA</t>
  </si>
  <si>
    <t>13-06 SE REALIZA LLAMADA AL CLIENTE, SE HABLA CON LA SR HECTOR FORERO HERNANDEZ SE VALIDA DIRECCIÓN OK, CANAL OK, DISPONIBILIDAD TOTAL, LLAMAR EL DÍA LA INSTALACIÓN PARA CONFIRMAR VISITA, AVISO EXTERIOR ALTURA: NO INDICA ALTURA TOMACORRIENTE CERCANO: SI; TIENE CABINA DE SEGURIDAD: NO -EL MODEM ESTA A 8 MT  // COMUNICACIÓN POR WPP 16-06 SE REALIZA INSTALACIÓN DE CORRESPONSAL, SE INSTALAN EQUIPOS CON PRUEBAS EXITOSAS, SE CAPACITA Y SE EVALÚA AL CLIENTE, SE INSTALA PUBLICIDAD COMPLETA, CB QUEDA OPERATIVO. USUARIO SOMOS BANCOLOMBIA ACTIVO</t>
  </si>
  <si>
    <t>FAWZZ663</t>
  </si>
  <si>
    <t>TA-25-630855</t>
  </si>
  <si>
    <t>FO-25-942897</t>
  </si>
  <si>
    <t>BARRIO ZAMORANDO PALMIRA</t>
  </si>
  <si>
    <t>13-06 SE REALIZA LLAMADA AL CLIENTE, SE HABLA CON LA SR JORGE ROBINSON GONZALEZ QUINTANA SE VALIDA DIRECCIÓN OK, CANAL OK, DISPONIBILIDAD TOTAL, LLAMAR EL DÍA LA INSTALACIÓN PARA CONFIRMAR VISITA, AVISO EXTERIOR ALTURA APROX 1.5 METROS; TOMACORRIENTE CERCANO: SI; TIENE CABINA DE SEGURIDAD: NO 16/6/2025 SE REALIZA INSTALACIÓN DE CORRESPONSAL, SE INSTALAN EQUIPOS CON PRUEBAS EXITOSAS, SE CAPACITA Y SE EVALÚA AL CLIENTE, SE INSTALA PUBLICIDAD COMPLETA, CB QUEDA OPERATIVO. USUARIO SOMOS BANCOLOMBIA ACTIVO</t>
  </si>
  <si>
    <t>LMUZZ999</t>
  </si>
  <si>
    <t>TA-25-630857</t>
  </si>
  <si>
    <t>FO-25-942907</t>
  </si>
  <si>
    <t>CENTRO TUNJA I - BOYACA</t>
  </si>
  <si>
    <t>13-06 SE REALIZA LLAMADA AL CLIENTE, SE HABLA CON LA SRA FRANCY SE VALIDA DIRECCIÓN OK, CANAL OK, DISPONIBILIDAD TOTAL, LLAMAR EL DÍA LA INSTALACIÓN PARA CONFIRMAR VISITA 16/6/2025 SE REALIZA INSTALACIÓN DE DAT ADICIONAL, PRUEBAS EXITOSAS, CB QUEDA OPERATIVO. SE INSTALA DISPLAY DE HORARIO</t>
  </si>
  <si>
    <t>FAWZZ666</t>
  </si>
  <si>
    <t>TA-25-630858</t>
  </si>
  <si>
    <t>FO-25-942911</t>
  </si>
  <si>
    <t>ARJONA</t>
  </si>
  <si>
    <t>PTM ARJONA VARIEDADES Y PAPELE</t>
  </si>
  <si>
    <t>16-06 PROGRAMACIÓN REALIZADA POR LA ALIANZA 18/6/2025 SE REALIZA INSTALACIÓN DE CORRESPONSAL, SE INSTALAN EQUIPOS CON PRUEBAS EXITOSAS, SE CAPACITA Y SE EVALÚA AL CLIENTE, SE INSTALA PUBLICIDAD COMPLETA, CB QUEDA OPERATIVO. USUARIO SOMOS BANCOLOMBIA ACTIVO</t>
  </si>
  <si>
    <t>LAYZZ453</t>
  </si>
  <si>
    <t>TA-25-630859</t>
  </si>
  <si>
    <t>FO-25-942917</t>
  </si>
  <si>
    <t>PTM CALI PHONE HOUSE DM</t>
  </si>
  <si>
    <t>16-06 PROGRAMACIÓN REALIZADA POR LA ALIANZA 17/6/2025 SE REALIZA INSTALACIÓN DE CORRESPONSAL, SE INSTALAN EQUIPOS CON PRUEBAS EXITOSAS, SE CAPACITA Y SE EVALÚA AL CLIENTE, SE INSTALA PUBLICIDAD COMPLETA, CB QUEDA OPERATIVO. USUARIO SOMOS BANCOLOMBIA ACTIVO</t>
  </si>
  <si>
    <t>LAYZZ454</t>
  </si>
  <si>
    <t>TA-25-630860</t>
  </si>
  <si>
    <t>FO-25-942925</t>
  </si>
  <si>
    <t>GIRARDOT</t>
  </si>
  <si>
    <t>REVAL ENEL GIRARDOT</t>
  </si>
  <si>
    <t>REVAL</t>
  </si>
  <si>
    <t>16-06 SE REALIZA LLAMADA AL CLIENTE, SE HABLA CON LA SR Alejandro   SE VALIDA DIRECCIÓN OK, CANAL OK, DISPONIBILIDAD TOTAL, LLAMAR EL DÍA LA INSTALACIÓN PARA CONFIRMAR VISITA 17/6/2025 SE REALIZA INSTALACIÓN DE DAT ADICIONAL, PRUEBAS EXITOSAS, CB QUEDA OPERATIVO</t>
  </si>
  <si>
    <t>LAYZZ455</t>
  </si>
  <si>
    <t>TA-25-630861</t>
  </si>
  <si>
    <t>FO-25-942927</t>
  </si>
  <si>
    <t>16-06 SE REALIZA LLAMADA AL CLIENTE, SE HABLA CON LA SRA Nudi Céspedes  SE VALIDA DIRECCIÓN OK, CANAL OK, DISPONIBILIDAD TOTAL, LLAMAR EL DÍA LA INSTALACIÓN PARA CONFIRMAR VISITA 17/6/2025 SE REALIZA INSTALACIÓN DE DAT ADICIONAL, PRUEBAS EXITOSAS, CB  QUEDA OPERATIVO</t>
  </si>
  <si>
    <t>LAYZZ456</t>
  </si>
  <si>
    <t>876850-241597317561324755901672</t>
  </si>
  <si>
    <t>TA-25-630862</t>
  </si>
  <si>
    <t>FO-25-942932</t>
  </si>
  <si>
    <t>La Quinta II</t>
  </si>
  <si>
    <t>16-06 SE REALIZA LLAMADA AL CLIENTE, SE HABLA CON LA SR Walther Raigoza  SE VALIDA DIRECCIÓN OK, CANAL OK, DISPONIBILIDAD TOTAL, LLAMAR EL DÍA LA INSTALACIÓN PARA CONFIRMAR VISITA 17/6/2025 SE REALIZA INSTALACIÓN DE DAT ADICIONAL, PRUEBAS EXITOSAS, CB QUEDA OPERATIVO</t>
  </si>
  <si>
    <t>LAYZZ457</t>
  </si>
  <si>
    <t>865003-241597317561324755897287</t>
  </si>
  <si>
    <t>TA-25-630863</t>
  </si>
  <si>
    <t>FO-25-942935</t>
  </si>
  <si>
    <t>CASANARE</t>
  </si>
  <si>
    <t>DISTRICOL CACHARRERÍA Y PAPELE</t>
  </si>
  <si>
    <t>16-06 PROGRAMACIÓN REALIZADA POR LA ALIANZA 18-06 SE REALIZA CONTACTO TELÉFONICO3212406321 CON LA SEÑORA EDIMA QUIEN MANIFIESTA NOS PUEDE ATENDER EL DÍA DE MAÑANA 19/6/2025 SE REALIZA INSTALACIÓN DE DAT ADICIONAL, PRUEBAS EXITOSAS, CB QUEDA OPERATIVO.</t>
  </si>
  <si>
    <t>LAYZZ458</t>
  </si>
  <si>
    <t>933112-241597317561324755895974</t>
  </si>
  <si>
    <t>TA-25-630864</t>
  </si>
  <si>
    <t>FO-25-942939</t>
  </si>
  <si>
    <t>DISTRICOL MECACENTER URABA</t>
  </si>
  <si>
    <t>16-06 PROGRAMACIÓN REALIZADA POR LA ALIANZA 18/6/2025 SE REALIZA INSTALACIÓN DE DAT ADICIONAL, PRUEBA EXITOSAS, CB QUEDA OPERATIVO</t>
  </si>
  <si>
    <t>CASTRO HENAO DANIEL ESTEBAN</t>
  </si>
  <si>
    <t>LAYZZ459</t>
  </si>
  <si>
    <t>TA-25-630865</t>
  </si>
  <si>
    <t>FO-25-942943</t>
  </si>
  <si>
    <t>TOLEDO</t>
  </si>
  <si>
    <t>BARRIO CENTRO SAN BERNARDO DE BATA TOLEDO</t>
  </si>
  <si>
    <t>16-06 SE REALIZA LLAMADA AL CLIENTE JENNIFER ASTRID DAZA ALFONSO, SE HABLA CON LA PAREJA, VALIDA DIRECCIÓN OK, CANAL OK, DISPONIBILIDAD TOTAL, LLAMAR EL DÍA LA INSTALACIÓN PARA CONFIRMAR VISITA, AVISO EXTERIOR ALTURA APROX 2 METROS; TOMACORRIENTE CERCANO: SI; TIENE CABINA DE SEGURIDAD: NO 17-06 SE CONTACTA TELEFÓNICAMENTE AL CLIENTE, LA SEÑORA JENNIFER DAZA SOLICITA QUE SE REALICE LA VISITA EL DÍA DE MAÑANA 18/06. SE REAGENDA VISITA POR SOLICITUD DEL CLIENTE. 18-06 SE REALIZA INSTALACIÓN DE CORRESPONSAL, SE INSTALAN EQUIPOS CON PRUEBAS EXITOSAS, SE CAPACITA Y SE EVALÚA AL CLIENTE, SE INSTALA PUBLICIDAD COMPLETA, CB QUEDA OPERATIVO. USUARIO SOMOS BANCOLOMBIA ACTIVO</t>
  </si>
  <si>
    <t>LAYZZ449</t>
  </si>
  <si>
    <t>1178180-243637317561365457309622</t>
  </si>
  <si>
    <t>TA-25-630866</t>
  </si>
  <si>
    <t>FO-25-942948</t>
  </si>
  <si>
    <t>BARRIO LA CEIBA BUCARAMANGA  7</t>
  </si>
  <si>
    <t>16-06 SE REALIZA LLAMADA AL CLIENTE, SE HABLA CON LA SRA ELSA BEATRIZ DELGADO ROA  SE VALIDA DIRECCIÓN OK, CANAL OK, DISPONIBILIDAD TOTAL, LLAMAR EL DÍA LA INSTALACIÓN PARA CONFIRMAR VISITA, AVISO EXTERIOR ALTURA: NO INDICA ALTURA; TOMACORRIENTE CERCANO: SI; TIENE CABINA DE SEGURIDAD: NO // SE PROGRAMA VISITA PARA ESE DIA POR PETICIÓN EL USUARIO  19/6/2025 SE LLEGA AL SITIO   DE LA ORDEN, DONDE SE IDENTIFICA QUE A POCOS METROS SE ENCUENTRA YA UN CORRESPONSAL EN LA  CR 17 C # 63 -17,LA CEIBA CB:66261 DISTRICOL DISTRICONSUM SE ESCALA APERTURA PARA CONFIRMAR SI PODEMOS PROCEDER CON LA ORDEN O SI CANCELARNOS. 19-06 SE REALIZA INSTALACIÓN DE CORRESPONSAL, SE INSTALAN EQUIPOS CON PRUEBAS EXITOSAS, SE CAPACITA Y SE EVALÚA AL CLIENTE, SE INSTALA PUBLICIDAD COMPLETA, CB QUEDA OPERATIVO. USUARIO SOMOS BANCOLOMBIA ACTIVO</t>
  </si>
  <si>
    <t>LAYZZ450</t>
  </si>
  <si>
    <t>TA-25-630867</t>
  </si>
  <si>
    <t>FO-25-942952</t>
  </si>
  <si>
    <t>BARRIO MUTUALIDAD BUCARAMANGA 1</t>
  </si>
  <si>
    <t>16-06 SE REALIZA LLAMADA AL CLIENTE, SE HABLA CON LA SRA JEIMMY DAYANNA SALAZAR QUINTERO SE VALIDA DIRECCIÓN OK, CANAL OK, DISPONIBILIDAD TOTAL, LLAMAR EL DÍA LA INSTALACIÓN PARA CONFIRMAR VISITA, AVISO EXTERIOR ALTURA APROX 2.5 METROS; TOMACORRIENTE CERCANO: SI; TIENE CABINA DE SEGURIDAD: SI - COMUNICACIÓN POR WPP 17/6/2025 SE REALIZA INSTALACIÓN DE CORRESPONSAL, SE INSTALAN EQUIPOS CON PRUEBAS EXITOSAS, SE CAPACITA Y SE EVALÚA AL CLIENTE, SE INSTALA PUBLICIDAD COMPLETA, CB QUEDA OPERATIVO. USUARIO SOMOS BANCOLOMBIA ACTIVO</t>
  </si>
  <si>
    <t>LAYZZ451</t>
  </si>
  <si>
    <t>TA-25-630868</t>
  </si>
  <si>
    <t>FO-25-942957</t>
  </si>
  <si>
    <t>RIO VIEJO</t>
  </si>
  <si>
    <t>BARRIO RIO VIEJO RIO VIEJO</t>
  </si>
  <si>
    <t>16-06 SE REALIZA LLAMADA AL CLIENTE, SE HABLA CON LA SRA LILIANA ANDREA LOZANO BUSTOS SE VALIDA DIRECCIÓN OK, CANAL OK, DISPONIBILIDAD TOTAL, LLAMAR EL DÍA LA INSTALACIÓN PARA CONFIRMAR VISITA  18/6/2025 SE REALIZA INSTALACIÓN DE DAT ADICIONAL, PRUEBAS EXITOSAS, CB QUEDA OPERATIVO</t>
  </si>
  <si>
    <t>LAYZZ452</t>
  </si>
  <si>
    <t>1239619-243637317561365457310039</t>
  </si>
  <si>
    <t>TA-25-630869</t>
  </si>
  <si>
    <t>FO-25-942962</t>
  </si>
  <si>
    <t>DISTRICOL PAPELER COLORIN C</t>
  </si>
  <si>
    <t>18-06 PROGRAMACIÓN REALIZADA POR LA ALIANZA 19/6/2025 SE REALIZA INSTALACIÓN DE CORRESPONSAL, SE INSTALAN EQUIPOS CON PRUEBAS EXITOSAS, SE CAPACITA Y SE EVALÚA AL CLIENTE, SE INSTALA PUBLICIDAD COMPLETA, CB QUEDA OPERATIVO. USUARIO SOMOS BANCOLOMBIA ACTIVO</t>
  </si>
  <si>
    <t>SAUZZ934</t>
  </si>
  <si>
    <t>TA-25-630870</t>
  </si>
  <si>
    <t>FO-25-942965</t>
  </si>
  <si>
    <t>DISTRICOL VARIEDADES GARCIA</t>
  </si>
  <si>
    <t>SAUZZ935</t>
  </si>
  <si>
    <t>910491-241587317561324755886691</t>
  </si>
  <si>
    <t>TA-25-631127</t>
  </si>
  <si>
    <t>FO-25-943571</t>
  </si>
  <si>
    <t>DISTRICOL PAPELERIA SANGAL</t>
  </si>
  <si>
    <t>SAUZZ936</t>
  </si>
  <si>
    <t>1145833-243637317561365457309627</t>
  </si>
  <si>
    <t>TA-25-631128</t>
  </si>
  <si>
    <t>FO-25-943573</t>
  </si>
  <si>
    <t>DISTRICOL TIENDA PARA MASCOTAS</t>
  </si>
  <si>
    <t>SAUZZ937</t>
  </si>
  <si>
    <t>539453-243637317561365457309635</t>
  </si>
  <si>
    <t>TA-25-631129</t>
  </si>
  <si>
    <t>FO-25-943576</t>
  </si>
  <si>
    <t>DISTRICOL EL MERCADO J&amp;S PARQU</t>
  </si>
  <si>
    <t>18-06 PROGRAMACIÓN REALIZADA POR LA ALIANZA 19-06 SE REALIZA INSTALACIÓN DE CORRESPONSAL, SE INSTALAN EQUIPOS CON PRUEBAS EXITOSAS, SE CAPACITA Y SE EVALÚA AL CLIENTE, SE INSTALA PUBLICIDAD COMPLETA, CB QUEDA OPERATIVO. USUARIO SOMOS BANCOLOMBIA ACTIVO</t>
  </si>
  <si>
    <t>SAUZZ938</t>
  </si>
  <si>
    <t>860211-243637317561365457309503</t>
  </si>
  <si>
    <t>TA-25-631130</t>
  </si>
  <si>
    <t>FO-25-943582</t>
  </si>
  <si>
    <t>DISTRICOL DROGUERIA MILENIOSS</t>
  </si>
  <si>
    <t>SAUZZ939</t>
  </si>
  <si>
    <t>1238908-243637317561365457309486</t>
  </si>
  <si>
    <t>TA-25-631131</t>
  </si>
  <si>
    <t>FO-25-943584</t>
  </si>
  <si>
    <t>DISTRICOL PALACIO DE LA LENCER</t>
  </si>
  <si>
    <t>SAUZZ940</t>
  </si>
  <si>
    <t>528428-243637317561365457309581</t>
  </si>
  <si>
    <t>TA-25-631132</t>
  </si>
  <si>
    <t>FO-25-943590</t>
  </si>
  <si>
    <t>DISTRICOL CHATERS BOOK</t>
  </si>
  <si>
    <t>18-06 PROGRAMACIÓN REALIZADA POR LA ALIANZA 20/6/2025 SE REALIZA INSTALACIÓN DE CORRESPONSAL, SE INSTALAN EQUIPOS CON PRUEBAS EXITOSAS, SE CAPACITA Y SE EVALÚA AL CLIENTE, SE INSTALA PUBLICIDAD COMPLETA, CB QUEDA OPERATIVO. USUARIO SOMOS BANCOLOMBIA ACTIVO</t>
  </si>
  <si>
    <t>SAUZZ941</t>
  </si>
  <si>
    <t>940429-243637317561365457309984</t>
  </si>
  <si>
    <t>TA-25-631134</t>
  </si>
  <si>
    <t>FO-25-943595</t>
  </si>
  <si>
    <t>DISTRICOL PAPELERIA SALO</t>
  </si>
  <si>
    <t>SAUZZ942</t>
  </si>
  <si>
    <t>1071618-3637317561365457310172</t>
  </si>
  <si>
    <t>TA-25-631135</t>
  </si>
  <si>
    <t>FO-25-943601</t>
  </si>
  <si>
    <t>DISTRICOL DEPOSITO LA VIRGEN</t>
  </si>
  <si>
    <t>SAUZZ943</t>
  </si>
  <si>
    <t>1238712-243637317561365457310127</t>
  </si>
  <si>
    <t>TA-25-631166</t>
  </si>
  <si>
    <t>FO-25-943607</t>
  </si>
  <si>
    <t>CAREPA</t>
  </si>
  <si>
    <t>DISTRICOL METALUM ALUMINTOS Y</t>
  </si>
  <si>
    <t>SAUZZ944</t>
  </si>
  <si>
    <t>TA-25-631230</t>
  </si>
  <si>
    <t>FO-25-943618</t>
  </si>
  <si>
    <t>DISTRICOL COOTRANSCAR</t>
  </si>
  <si>
    <t>SAUZZ945</t>
  </si>
  <si>
    <t>TA-25-631335</t>
  </si>
  <si>
    <t>FO-25-943630</t>
  </si>
  <si>
    <t>DISTRICOL TECNOPLUS M&amp;M</t>
  </si>
  <si>
    <t>SAUZZ946</t>
  </si>
  <si>
    <t>1238689-243637317561365457310073</t>
  </si>
  <si>
    <t>TA-25-631446</t>
  </si>
  <si>
    <t>FO-25-943643</t>
  </si>
  <si>
    <t>SABANETA</t>
  </si>
  <si>
    <t>DISTRICOL SALSAMENTA YOKOHAM</t>
  </si>
  <si>
    <t>SAUZZ947</t>
  </si>
  <si>
    <t>1076518-241587317561324755887975</t>
  </si>
  <si>
    <t>TA-25-631511</t>
  </si>
  <si>
    <t>FO-25-943653</t>
  </si>
  <si>
    <t>DISTRICOL MERCADOS JUSTO AQUI</t>
  </si>
  <si>
    <t>18-06 PROGRAMACIÓN REALIZADA POR LA ALIANZA 20/6/2025 SE REALIZA INSTALACIÓN DE CORRESPONSAL, SE INSTALAN EQUIPOS CON PRUEBAS EXITOSAS, SE CAPACITA Y SE EVALÚA AL CLIENTE, SE INSTALA PUBLICIDAD COMPLETA, CB QUEDA OPERATIVO. USUARIO SOMOS BANCOLOMBIA ACTIVO.  EN CAPACITACIÓN HACIENDO PRUEBAS DE PAGO DE FACTURA CON COD DE BARRAS CLIENTE HIZO PAGO DE FACTURA RÁPIDAMENTE  CLIENTE ADMITE ERROR Y VA A RESPONDER POR VALOR</t>
  </si>
  <si>
    <t>SAUZZ948</t>
  </si>
  <si>
    <t>974760-241587317561324755886887</t>
  </si>
  <si>
    <t>TA-25-631536</t>
  </si>
  <si>
    <t>FO-25-943663</t>
  </si>
  <si>
    <t>YOLOMBO</t>
  </si>
  <si>
    <t>DISTRICOL COMERCIALIZADORA Y C</t>
  </si>
  <si>
    <t>18-06 PROGRAMACIÓN REALIZADA POR LA ALIANZA 19-06 SE ATIENDE IMPLEMENTACIÓN HASTA LAS 5 YA QUE USUARIO LABORA HASTA LAS 5PM. SE ALCANZA A INICIALIZAR. 20/6/2025 SE REALIZA INSTALACIÓN DE CORRESPONSAL, SE INSTALAN EQUIPOS CON PRUEBAS EXITOSAS, SE CAPACITA Y SE EVALÚA AL CLIENTE, SE INSTALA PUBLICIDAD COMPLETA, CB QUEDA OPERATIVO. USUARIO SOMOS BANCOLOMBIA ACTIVO</t>
  </si>
  <si>
    <t>SAUZZ949</t>
  </si>
  <si>
    <t>528400-243637317561365457309500</t>
  </si>
  <si>
    <t>TA-25-631542</t>
  </si>
  <si>
    <t>FO-25-943669</t>
  </si>
  <si>
    <t>SANTA ROSA DEL SUR</t>
  </si>
  <si>
    <t>DISTRICOL HOGAR ANDINO ELECTRO</t>
  </si>
  <si>
    <t>SAUZZ950</t>
  </si>
  <si>
    <t>TERRESTRE/FLUVIAL</t>
  </si>
  <si>
    <t>TA-25-631545</t>
  </si>
  <si>
    <t>FO-25-943675</t>
  </si>
  <si>
    <t>DISTRICOL AGRO-INNOVA</t>
  </si>
  <si>
    <t>SAUZZ951</t>
  </si>
  <si>
    <t>TA-25-631547</t>
  </si>
  <si>
    <t>FO-25-943677</t>
  </si>
  <si>
    <t>SILVIA</t>
  </si>
  <si>
    <t>DISTRICOL MERKVANA</t>
  </si>
  <si>
    <t>18-06 PROGRAMACIÓN REALIZADA POR LA ALIANZA 20-06 SE REALIZA INSTALACIÓN DE CORRESPONSAL, SE INSTALAN EQUIPOS CON PRUEBAS EXITOSAS, SE CAPACITA Y SE EVALÚA AL CLIENTE, SE INSTALA PUBLICIDAD COMPLETA, CB QUEDA OPERATIVO. USUARIO SOMOS BANCOLOMBIA ACTIVO</t>
  </si>
  <si>
    <t>SAUZZ953</t>
  </si>
  <si>
    <t>TA-25-631548</t>
  </si>
  <si>
    <t>FO-25-943685</t>
  </si>
  <si>
    <t>PLANETA RICA</t>
  </si>
  <si>
    <t>DISTRICOL DROGAS FARMACITY N3</t>
  </si>
  <si>
    <t>SAUZZ954</t>
  </si>
  <si>
    <t>1178133-241597317561324755901213</t>
  </si>
  <si>
    <t>TA-25-631553</t>
  </si>
  <si>
    <t>FO-25-943688</t>
  </si>
  <si>
    <t>DISTRICOL ESQUINA ROJA TIENDA</t>
  </si>
  <si>
    <t>SAUZZ955</t>
  </si>
  <si>
    <t>1145704-241597317561324755896705</t>
  </si>
  <si>
    <t>TA-25-631554</t>
  </si>
  <si>
    <t>FO-25-943693</t>
  </si>
  <si>
    <t>DISTRICOL EL CAMPESINO GRANERO</t>
  </si>
  <si>
    <t>SAUZZ956</t>
  </si>
  <si>
    <t>997155-241587317561324755887775</t>
  </si>
  <si>
    <t>TA-25-631555</t>
  </si>
  <si>
    <t>FO-25-943695</t>
  </si>
  <si>
    <t>SAN JOSE DE URE</t>
  </si>
  <si>
    <t>DISTRICOL FRUTA FRESCA MERCADO</t>
  </si>
  <si>
    <t>CALDERA SALCEDO CARLOS JULIO</t>
  </si>
  <si>
    <t>SAUZZ957</t>
  </si>
  <si>
    <t>TA-25-631556</t>
  </si>
  <si>
    <t>FO-25-943699</t>
  </si>
  <si>
    <t>DISTRICOL PHARMACYPC</t>
  </si>
  <si>
    <t>VEGA MANRIQUE JONATAN MAURICIO</t>
  </si>
  <si>
    <t>SAUZZ958</t>
  </si>
  <si>
    <t>1238698-243637317561365457309811</t>
  </si>
  <si>
    <t>TA-25-631558</t>
  </si>
  <si>
    <t>FO-25-943701</t>
  </si>
  <si>
    <t>GARZON</t>
  </si>
  <si>
    <t>DISTRICOL REY DE LA ECONOMÍA</t>
  </si>
  <si>
    <t>SAUZZ959</t>
  </si>
  <si>
    <t>TA-25-631559</t>
  </si>
  <si>
    <t>FO-25-943703</t>
  </si>
  <si>
    <t>RIOHACHA</t>
  </si>
  <si>
    <t>DISTRICOL TIENDA LA SUERTE</t>
  </si>
  <si>
    <t>SAUZZ960</t>
  </si>
  <si>
    <t>TA-25-631560</t>
  </si>
  <si>
    <t>FO-25-943707</t>
  </si>
  <si>
    <t>DISTRICOL BIOPLASTIC M</t>
  </si>
  <si>
    <t>SAUZZ962</t>
  </si>
  <si>
    <t>1178358-241597317561324755901327</t>
  </si>
  <si>
    <t>TA-25-631561</t>
  </si>
  <si>
    <t>FO-25-943713</t>
  </si>
  <si>
    <t>DISTRICOL TIENDA SAAVEDRA</t>
  </si>
  <si>
    <t>SAUZZ963</t>
  </si>
  <si>
    <t>TA-25-631563</t>
  </si>
  <si>
    <t>FO-25-943717</t>
  </si>
  <si>
    <t>IPIALES</t>
  </si>
  <si>
    <t>DISTRICOL VAR PUNTO MAGICO</t>
  </si>
  <si>
    <t>SAUZZ964</t>
  </si>
  <si>
    <t>TA-25-631564</t>
  </si>
  <si>
    <t>FO-25-943726</t>
  </si>
  <si>
    <t>CONVENCION</t>
  </si>
  <si>
    <t>DISTRICOL EL BOMBAZO</t>
  </si>
  <si>
    <t>18-06 PROGRAMACIÓN REALIZADA POR LA ALIANZA 19-06 SE LLAMA AL 3219912268 Y NO SE OBTIENE RESPUESTA, SE DEJA MENSAJE POR WHATSAPP PARA VALIDAR LA DISPONIBILIDAD DEL CLIENTE Y DIRECCIÓN POR TEMAS DE ORDEN PÚBLICO ZONA ROJA CATATUMBO. 25/6/2025 SE REALIZA INSTALACIÓN DE CORRESPONSAL, SE INSTALAN EQUIPOS CON PRUEBAS EXITOSAS, SE CAPACITA Y SE EVALÚA AL CLIENTE, SE INSTALA PUBLICIDAD COMPLETA, CB QUEDA OPERATIVO. USUARIO SOMOS BANCOLOMBIA ACTIVO</t>
  </si>
  <si>
    <t>SAUZZ965</t>
  </si>
  <si>
    <t>984979-243647317561365457310462</t>
  </si>
  <si>
    <t>TA-25-631566</t>
  </si>
  <si>
    <t>FO-25-943731</t>
  </si>
  <si>
    <t>DISTRICOL PERLA HORIZONTE</t>
  </si>
  <si>
    <t>SAUZZ966</t>
  </si>
  <si>
    <t>1217223-243637317561365457309536</t>
  </si>
  <si>
    <t>TA-25-631567</t>
  </si>
  <si>
    <t>FO-25-943734</t>
  </si>
  <si>
    <t>DISTRICOL MISCELAN. FERREHOGAR</t>
  </si>
  <si>
    <t>SAUZZ967</t>
  </si>
  <si>
    <t>1139991-243637317561365457309539</t>
  </si>
  <si>
    <t>TA-25-631569</t>
  </si>
  <si>
    <t>FO-25-943737</t>
  </si>
  <si>
    <t>DISTRICOL MULTICENTER DEL CAFE</t>
  </si>
  <si>
    <t>FRANCO CAÑAVERAL YAMID RAUL</t>
  </si>
  <si>
    <t>SAUZZ968</t>
  </si>
  <si>
    <t>523939-243637317561365457309522</t>
  </si>
  <si>
    <t>TA-25-631570</t>
  </si>
  <si>
    <t>FO-25-943742</t>
  </si>
  <si>
    <t>DISTRICOL SERVICIOS DURAN</t>
  </si>
  <si>
    <t>SAUZZ969</t>
  </si>
  <si>
    <t>TA-25-631572</t>
  </si>
  <si>
    <t>FO-25-943749</t>
  </si>
  <si>
    <t>DISTRICOL DROGAS C&amp;P</t>
  </si>
  <si>
    <t>18-06 PROGRAMACIÓN REALIZADA POR LA ALIANZA 19/6/2025 NOTA: SE REALIZA VISITA PARA IMPLEMENTACIÓN CB 79913 BANCOLOMBIA, PERO SEGÚN LAS COORDENADAS TOMADAS POR  GOOGLE MAPS NOS DA UNA DIRECCIÓN DIFERENTE, EL COMERCIO INDICA QUE SIEMPRE HA ESTADO EN ESA DIRECCIÓN CR 17E # 42D 42 BRR NORMANDIA Y LA CÁMARA DE COMERCIO Y EL RECIBO DE SERVICIOS PÚBLICOS COINCIDEN CON LA DE LA LISTA DE CHEQUEO, SE VALIDA EN UNA CASA VECINA Y TIENE LA DIRECCIÓN CR 17E # 42D-62, ES DECIR QUE AL PARECER POR GOOGLE MAPS LA DIRECCIÓN ES ERRADA Y ES COMO LA QUE INDICA EN LISTA DE CHEQUEO Y EL USUARIO. 19-06 SE VISITA COMERCIO PARA LA INSTALACIÓN DEL CB, PERO NO ES POSIBLE REALIZAR LA INSTALACIÓN PORQUE NO CUENTA CON CANAL DE INTERNET EN SITIO, SE REPROGRAMA LA VISITA. 25/6/2025 SE REALIZA INSTALACIÓN DE CORRESPONSAL, SE INSTALAN EQUIPOS CON PRUEBAS EXITOSAS, SE CAPACITA Y SE EVALÚA AL CLIENTE, SE INSTALA PUBLICIDAD COMPLETA, CB QUEDA OPERATIVO. USUARIO SOMOS BANCOLOMBIA ACTIVO. LAS COORDENADAS TOMADAS EN EL COMERCIO NO COINCIDE  CON LA DIRECCIÓN.</t>
  </si>
  <si>
    <t>SANTOS GUZMAN CHRISTIAN FELIPE</t>
  </si>
  <si>
    <t>SAUZZ970</t>
  </si>
  <si>
    <t>TA-25-631574</t>
  </si>
  <si>
    <t>FO-25-943752</t>
  </si>
  <si>
    <t>DISTRICOL LA VICTORIA DROGUERI</t>
  </si>
  <si>
    <t>18-06 PROGRAMACIÓN REALIZADA POR LA ALIANZA 19/6/2025 SE REALIZA INSTALACIÓN DE CORRESPONSAL, SE INSTALAN EQUIPOS CON PRUEBAS EXITOSAS, SE CAPACITA Y SE EVALÚA AL CLIENTE, SE INSTALA PUBLICIDAD COMPLETA, CB QUEDA OPERATIVO. USUARIO SOMOS BANCOLOMBIA ACTIVO. NOTA: SE REALIZÓ VISITA PARA IMPLEMENTACIÓN CB 79914 BANCOLOMBIA, PERO SEGÚN LAS COORDENADAS TOMADAS POR  GOOGLE MAPS NOS DA UNA DIRECCIÓN DIFERENTE, EL COMERCIO INDICA QUE SIEMPRE HA ESTADO EN ESA DIRECCIÓN CL 23 # 13A 14 BRR LAS AMERICAS Y LA CÁMARA DE COMERCIO Y EL RECIBO DE SERVICIOS PÚBLICOS COINCIDEN CON LA DE LA LISTA DE CHEQUEO, SE VALIDA EN UNA CASA VECINA Y NOS INDICA QUE LA  DIRECCIÓN ES CALLE 23 CON 13A, ES DECIR QUE AL PARECER POR GOOGLE MAPS LA DIRECCIÓN ES ERRADA Y ES COMO LA QUE INDICA EN LISTA DE CHEQUEO Y EL USUARIO.</t>
  </si>
  <si>
    <t>SAUZZ971</t>
  </si>
  <si>
    <t>TA-25-631575</t>
  </si>
  <si>
    <t>FO-25-943754</t>
  </si>
  <si>
    <t>DISTRICOL MISCELANEA ANGELLY</t>
  </si>
  <si>
    <t>SAUZZ972</t>
  </si>
  <si>
    <t>846393-241597317561324755901363</t>
  </si>
  <si>
    <t>TA-25-631577</t>
  </si>
  <si>
    <t>FO-25-943757</t>
  </si>
  <si>
    <t>DISTRICOL MAXIFARMA</t>
  </si>
  <si>
    <t>18-06 PROGRAMACIÓN REALIZADA POR LA ALIANZA19/6/2025 SE REALIZA INSTALACIÓN DE CORRESPONSAL, SE INSTALAN EQUIPOS CON PRUEBAS EXITOSAS, SE CAPACITA Y SE EVALÚA AL CLIENTE, SE INSTALA PUBLICIDAD COMPLETA, CB QUEDA OPERATIVO. USUARIO SOMOS BANCOLOMBIA ACTIVO</t>
  </si>
  <si>
    <t>SAUZZ974</t>
  </si>
  <si>
    <t>1102969-241597317561324755901353</t>
  </si>
  <si>
    <t>TA-25-631581</t>
  </si>
  <si>
    <t>FO-25-943759</t>
  </si>
  <si>
    <t>DISTRICOL VARIEDADES MUNDO CEL</t>
  </si>
  <si>
    <t>SAUZZ975</t>
  </si>
  <si>
    <t>863838-243637317561365457309974</t>
  </si>
  <si>
    <t>TA-25-631582</t>
  </si>
  <si>
    <t>FO-25-943762</t>
  </si>
  <si>
    <t>DISTRICOL AURORA COMERCIAL</t>
  </si>
  <si>
    <t>SAUZZ976</t>
  </si>
  <si>
    <t>TA-25-631583</t>
  </si>
  <si>
    <t>FO-25-943766</t>
  </si>
  <si>
    <t>DISTRICOL MINITIENDA DE LA 100</t>
  </si>
  <si>
    <t>BERNAL ELAICA EDGAR ALEXIS</t>
  </si>
  <si>
    <t>SAUZZ977</t>
  </si>
  <si>
    <t>TA-25-631584</t>
  </si>
  <si>
    <t>FO-25-943769</t>
  </si>
  <si>
    <t>TAURAMENA</t>
  </si>
  <si>
    <t>DISTRICOL PAPELERIA ATOMIX BLU</t>
  </si>
  <si>
    <t>SAUZZ978</t>
  </si>
  <si>
    <t>1239642-241597317561324755901325</t>
  </si>
  <si>
    <t>TA-25-631587</t>
  </si>
  <si>
    <t>FO-25-943772</t>
  </si>
  <si>
    <t>ANDES</t>
  </si>
  <si>
    <t>DISTRICOL TIENDA DEL GRANJERO</t>
  </si>
  <si>
    <t>18-06 PROGRAMACIÓN REALIZADA POR LA ALIANZA 20-06 SE REALIZÓ GESTIÓN TELEFÓNICA SE HABLO CON EL SEÑOR JULIO ANDRÉS POSADA, NOS INFORMA QUE LA VÍA PRINCIPAL QUE COMUNICA A CUIDAD SE ENCUENTRA CERRADA POR DESLIZAMIENTOS Y AL DÍA DE HOY NO TIENEN FECHA PROBABLE DE APERTURA, SE SUSPENDE ACTIVIDAD HASTA HASTA TENER INFORMACIÓN DE APERTURA DE LA VÍA 25/6/2025 SE REALIZA INSTALACIÓN DE CORRESPONSAL, SE INSTALAN EQUIPOS CON PRUEBAS EXITOSAS, SE CAPACITA Y SE EVALÚA AL CLIENTE, SE INSTALA PUBLICIDAD COMPLETA, CB QUEDA OPERATIVO. USUARIO SOMOS BANCOLOMBIA ACTIVO</t>
  </si>
  <si>
    <t>SAUZZ980</t>
  </si>
  <si>
    <t>984240-243637317561365457310027</t>
  </si>
  <si>
    <t>TA-25-631589</t>
  </si>
  <si>
    <t>FO-25-943778</t>
  </si>
  <si>
    <t>DISTRICOL DROGUERIA SEVENTH</t>
  </si>
  <si>
    <t>SAUZZ981</t>
  </si>
  <si>
    <t>TA-25-631590</t>
  </si>
  <si>
    <t>FO-25-943781</t>
  </si>
  <si>
    <t>AGUADAS</t>
  </si>
  <si>
    <t>DISTRICOL PAPELERIA CACIQUE PIPINTA</t>
  </si>
  <si>
    <t>18-06 PROGRAMACIÓN REALIZADA POR LA ALIANZA 19/6/2025 SE REALIZA INSTALACIÓN DE DAT ADICIONAL, PRUEBAS EXITOSAS, CB QUEDA OPERATIVO</t>
  </si>
  <si>
    <t>SAUZZ982</t>
  </si>
  <si>
    <t>TA-25-631592</t>
  </si>
  <si>
    <t>FO-25-943784</t>
  </si>
  <si>
    <t>DISTRICOL TODOPLAST &amp; ASEO</t>
  </si>
  <si>
    <t>18-06 PROGRAMACIÓN REALIZADA POR LA ALIANZA 19/6/2025 SE REALIZA INSTALACIÓN DE DAT ADICIONAL, PRUEBAS EXITOSAS, CB QUEDA OPERATIVO. SE INSTALA DISPLAY DE HORARIO</t>
  </si>
  <si>
    <t>SAUZZ983</t>
  </si>
  <si>
    <t>TA-25-631593</t>
  </si>
  <si>
    <t>FO-25-943787</t>
  </si>
  <si>
    <t>18-06 SE REALIZA LLAMADA AL CLIENTE, SE HABLA CON LA SRA Nudi Céspedes SE VALIDA DIRECCIÓN OK, CANAL OK, DISPONIBILIDAD TOTAL, LLAMAR EL DÍA LA INSTALACIÓN PARA CONFIRMAR VISITA  19/6/2025 SE REALIZA INSTALACIÓN DE DAT ADICIONAL, PRUEBAS EXITOSAS, CB QUEDA OPERATIVO. SE INSTALA DISPLAY DE HORARIO</t>
  </si>
  <si>
    <t>SAUZZ984</t>
  </si>
  <si>
    <t>1145969-241597317561324755896981</t>
  </si>
  <si>
    <t>TA-25-631594</t>
  </si>
  <si>
    <t>FO-25-943789</t>
  </si>
  <si>
    <t>BARRIO VILLA LUCIANA VILLAVICENCIO</t>
  </si>
  <si>
    <t>17-06 SE REALIZA LLAMADA AL CLIENTE, SE HABLA CON LA SR CESAR AUGUSTO BETANCOURT RODRIGUEZ SE VALIDA DIRECCIÓN OK, CANAL OK, DISPONIBILIDAD TOTAL, LLAMAR EL DÍA LA INSTALACIÓN PARA CONFIRMAR VISITA, AVISO EXTERIOR ALTURA APROX 2 METROS; TOMACORRIENTE CERCANO: SI; TIENE CABINA DE SEGURIDAD: SI // CONTACTO REALIZADO POR LA APP 20/6/2025 SE REALIZA INSTALACIÓN DE CORRESPONSAL, SE INSTALAN EQUIPOS CON PRUEBAS EXITOSAS, SE CAPACITA Y SE EVALÚA AL CLIENTE, SE INSTALA PUBLICIDAD COMPLETA, CB QUEDA OPERATIVO. USUARIO SOMOS BANCOLOMBIA ACTIVO</t>
  </si>
  <si>
    <t>SAVZZ103</t>
  </si>
  <si>
    <t>997607-241597317561324755901412</t>
  </si>
  <si>
    <t>TA-25-630871</t>
  </si>
  <si>
    <t>FO-25-942968</t>
  </si>
  <si>
    <t>SABANA DE TORRES</t>
  </si>
  <si>
    <t>BARRIO PORVENIR SABANA DE TORRES</t>
  </si>
  <si>
    <t>17-06 SE REALIZA LLAMADA AL CLIENTE, SE HABLA CON LA SR JOSE LUIS NAVARRO CONTRERAS SE VALIDA DIRECCIÓN OK, CANAL OK, DISPONIBILIDAD TOTAL, LLAMAR EL DÍA LA INSTALACIÓN PARA CONFIRMAR VISITA, AVISO EXTERIOR ALTURA APROX 3 METROS; TOMACORRIENTE CERCANO: SI; TIENE CABINA DE SEGURIDAD: SI - COMUNICACIÓN POR WPP - NO INDICA LA DISTANCIA APROXIMADA DEL MODEM A DONDE QUIERE LA INSTALACIÓN DEL EQUIPO 19/6/2025 SE REALIZA INSTALACIÓN DE CORRESPONSAL, SE INSTALAN EQUIPOS CON PRUEBAS EXITOSAS, SE CAPACITA Y SE EVALÚA AL CLIENTE, SE INSTALA PUBLICIDAD COMPLETA, CB QUEDA OPERATIVO. USUARIO SOMOS BANCOLOMBIA ACTIVO</t>
  </si>
  <si>
    <t>SAVZZ104</t>
  </si>
  <si>
    <t>505959-241577317561324755875265</t>
  </si>
  <si>
    <t>TA-25-634225</t>
  </si>
  <si>
    <t>FO-25-955264</t>
  </si>
  <si>
    <t>MALAMBO</t>
  </si>
  <si>
    <t>BARRIO CENTRO MALAMBO 6</t>
  </si>
  <si>
    <t>17-06 SE REALIZA LLAMADA AL CLIENTE, SE HABLA CON LA SR FRANCISCO ALIRIO RAMÍREZ HOYOS  SE VALIDA DIRECCIÓN OK, CANAL OK, DISPONIBILIDAD TOTAL, LLAMAR EL DÍA LA INSTALACIÓN PARA CONFIRMAR VISITA, AVISO EXTERIOR ALTURA APROX 3 METROS; TOMACORRIENTE CERCANO: SI; TIENE CABINA DE SEGURIDAD: NO - COMUNICACIÓN POR WPP - EL MODEM ESTA A 5 MT  20/6/2025 SE REALIZA INSTALACIÓN DE CORRESPONSAL, SE INSTALAN EQUIPOS CON PRUEBAS EXITOSAS, SE CAPACITA Y SE EVALÚA AL CLIENTE, SE INSTALA PUBLICIDAD COMPLETA, CB QUEDA OPERATIVO. USUARIO SOMOS BANCOLOMBIA ACTIVO</t>
  </si>
  <si>
    <t>PORRAS CASTRO DARLON NASCK</t>
  </si>
  <si>
    <t>SAVZZ105</t>
  </si>
  <si>
    <t>846456-241587317561324755886798</t>
  </si>
  <si>
    <t>TA-25-634226</t>
  </si>
  <si>
    <t>FO-25-955266</t>
  </si>
  <si>
    <t>BARRIO LA FLORESTA PASTO 2</t>
  </si>
  <si>
    <t>17-06 SE REALIZA LLAMADA AL CLIENTE, SE HABLA CON LA SRA NATIVIDAD VALENCIA MORA SE VALIDA DIRECCIÓN OK, CANAL OK, DISPONIBILIDAD TOTAL, LLAMAR EL DÍA LA INSTALACIÓN PARA CONFIRMAR VISITA, AVISO EXTERIOR ALTURA APROX CLIENTE NO TIENE CONOCIMIENTO DE MEDIDAS; TOMACORRIENTE CERCANO: SI; TIENE CABINA DE SEGURIDAD: SI // CONTACTO REALIZADO POR LA APP 19/6/2025 SE REALIZA INSTALACIÓN DE CORRESPONSAL, SE INSTALAN EQUIPOS CON PRUEBAS EXITOSAS, SE CAPACITA Y SE EVALÚA AL CLIENTE, SE INSTALA PUBLICIDAD COMPLETA, CB QUEDA OPERATIVO. USUARIO SOMOS BANCOLOMBIA ACTIVO</t>
  </si>
  <si>
    <t>SAVZZ106</t>
  </si>
  <si>
    <t>TA-25-634227</t>
  </si>
  <si>
    <t>FO-25-955269</t>
  </si>
  <si>
    <t>BARRIO CENTRO SUBA BOGOTA 4</t>
  </si>
  <si>
    <t>17-06 SE REALIZA LLAMADA AL CLIENTE, SE HABLA CON LA SRA EDITH KATHERINE ALBA LOZADA SE VALIDA DIRECCIÓN OK, CANAL OK, DISPONIBILIDAD TOTAL, LLAMAR EL DÍA LA INSTALACIÓN PARA CONFIRMAR VISITA, AVISO EXTERIOR ALTURA APROX 2 METROS; TOMACORRIENTE CERCANO: SI; TIENE CABINA DE SEGURIDAD: NO // CONTACTO REALIZADO POR LA APP 19/6/2025 SE REALIZA INSTALACIÓN DE CORRESPONSAL, SE INSTALAN EQUIPOS CON PRUEBAS EXITOSAS, SE CAPACITA Y SE EVALÚA AL CLIENTE, SE INSTALA PUBLICIDAD COMPLETA, CB QUEDA OPERATIVO. USUARIO SOMOS BANCOLOMBIA ACTIVO</t>
  </si>
  <si>
    <t>SAVZZ108</t>
  </si>
  <si>
    <t>TA-25-634228</t>
  </si>
  <si>
    <t>FO-25-955271</t>
  </si>
  <si>
    <t>BARRIO BETULIA BAJA PEREIRA</t>
  </si>
  <si>
    <t>17-06 SE REALIZA LLAMADA AL CLIENTE, SE HABLA CON LA SRA NATHALI RIVERA MARTINEZ SE VALIDA DIRECCIÓN OK, CANAL OK, DISPONIBILIDAD TOTAL, LLAMAR EL DÍA LA INSTALACIÓN PARA CONFIRMAR VISITA, AVISO EXTERIOR ALTURA APROX 2 METROS; TOMACORRIENTE CERCANO: SI; TIENE CABINA DE SEGURIDAD: SI // CONTACTO REALIZADO POR LA APP 20/6/2025 SE REALIZA INSTALACIÓN DE CORRESPONSAL, SE INSTALAN EQUIPOS CON PRUEBAS EXITOSAS, SE CAPACITA Y SE EVALÚA AL CLIENTE, SE INSTALA PUBLICIDAD COMPLETA, CB QUEDA OPERATIVO. USUARIO SOMOS BANCOLOMBIA ACTIVO. SE INSTALAN 10 MT DE CABLE UTP</t>
  </si>
  <si>
    <t>SAVZZ109</t>
  </si>
  <si>
    <t>1071586-241597317561324755899579</t>
  </si>
  <si>
    <t>TA-25-634229</t>
  </si>
  <si>
    <t>FO-25-955274</t>
  </si>
  <si>
    <t>BARRIO SANTA FE BOGOTA 5</t>
  </si>
  <si>
    <t>17-06 SE REALIZA LLAMADA AL CLIENTE, SE HABLA CON LA SRA CAMILA ANDREA ZAMUDIO BERMEJO SE VALIDA DIRECCIÓN OK, CANAL OK, DISPONIBILIDAD TOTAL, LLAMAR EL DÍA LA INSTALACIÓN PARA CONFIRMAR VISITA, AVISO EXTERIOR ALTURA APROX CLIENTE NO TIENE CONOCIMIENTO DE MEDIDAS; TOMACORRIENTE CERCANO: SI; TIENE CABINA DE SEGURIDAD: NO // CONTACTO REALIZADO POR LA APP 19/6/2025 SE REALIZA INSTALACIÓN DE CORRESPONSAL, SE INSTALAN EQUIPOS CON PRUEBAS EXITOSAS, SE CAPACITA Y SE EVALÚA AL CLIENTE, SE INSTALA PUBLICIDAD COMPLETA, CB QUEDA OPERATIVO. USUARIO SOMOS BANCOLOMBIA ACTIVO</t>
  </si>
  <si>
    <t>SAVZZ110</t>
  </si>
  <si>
    <t>1238880-241577317561324755875554</t>
  </si>
  <si>
    <t>TA-25-634230</t>
  </si>
  <si>
    <t>FO-25-955276</t>
  </si>
  <si>
    <t>BARRIO BELEN PARQUE MEDELLIN 3</t>
  </si>
  <si>
    <t>17-06 SE REALIZA LLAMADA AL CLIENTE, SE HABLA CON LA SRA CATALINA(ENCARGADA) SE VALIDA DIRECCIÓN OK, CANAL OK, DISPONIBILIDAD TOTAL, LLAMAR EL DÍA LA INSTALACIÓN PARA CONFIRMAR VISITA, AVISO EXTERIOR ALTURA APROX CLIENTE NO TIENE CONOCIMIENTO DE MEDIDAS; TOMACORRIENTE CERCANO: SI; TIENE CABINA DE SEGURIDAD: NO // CONTACTO REALIZADO POR LA APP 19/6/2025 SE REALIZA INSTALACIÓN DE CORRESPONSAL, SE INSTALAN EQUIPOS CON PRUEBAS EXITOSAS, SE CAPACITA Y SE EVALÚA AL CLIENTE, SE INSTALA PUBLICIDAD COMPLETA, CB QUEDA OPERATIVO. USUARIO SOMOS BANCOLOMBIA ACTIVO</t>
  </si>
  <si>
    <t>SAVZZ111</t>
  </si>
  <si>
    <t>1238661-241587317561324755886750</t>
  </si>
  <si>
    <t>TA-25-634231</t>
  </si>
  <si>
    <t>FO-25-955278</t>
  </si>
  <si>
    <t>BARRIO SAN GERMAN MEDELLIN 1</t>
  </si>
  <si>
    <t>17-06 SE REALIZA LLAMADA AL CLIENTE, SE HABLA CON EL SR WILLIAM YHONATHAN VASQUEZ SE VALIDA DIRECCIÓN OK, CANAL OK, DISPONIBILIDAD TOTAL, LLAMAR EL DÍA LA INSTALACIÓN PARA CONFIRMAR VISITA, AVISO EXTERIOR ALTURA APROX 1,10 METROS; TOMACORRIENTE CERCANO: SI (A 2 METROS); TIENE CABINA DE SEGURIDAD: SI // CONTACTO REALIZADO POR LA APP // COMERCIO ABRE DESPUES DE LAS 9:00 AM 19/6/2025 SE REALIZA INSTALACIÓN DE CORRESPONSAL, SE INSTALAN EQUIPOS CON PRUEBAS EXITOSAS, SE CAPACITA Y SE EVALÚA AL CLIENTE, SE INSTALA PUBLICIDAD COMPLETA, CB QUEDA OPERATIVO. USUARIO SOMOS BANCOLOMBIA ACTIVO</t>
  </si>
  <si>
    <t>SAVZZ112</t>
  </si>
  <si>
    <t>1238940-243647317561365457310285</t>
  </si>
  <si>
    <t>TA-25-634235</t>
  </si>
  <si>
    <t>FO-25-955284</t>
  </si>
  <si>
    <t>CIUDAD BOLIVAR</t>
  </si>
  <si>
    <t>BARRIO CIUDAD BOLIVAR CIUDAD BOLIVAR 4</t>
  </si>
  <si>
    <t>17-06 SE REALIZA LLAMADA AL CLIENTE, SE HABLA CON EL SR SERGIO ALEXANDER GALEANO ARRUBLA SE VALIDA DIRECCIÓN OK, CANAL OK, DISPONIBILIDAD TOTAL, LLAMAR EL DÍA LA INSTALACIÓN PARA CONFIRMAR VISITA, AVISO EXTERIOR ALTURA APROX 2,50 - 3 METROS; TOMACORRIENTE CERCANO: SI; TIENE CABINA DE SEGURIDAD: SI // CONTACTO REALIZADO POR LA APP 19/6/2025 SE REALIZÓ GESTIÓN TELEFÓNICA SE HABLO CON EL SEÑOR SERGIO, NOS INFORMA QUE LA VÍA PRINCIPAL QUE COMUNICA A CUIDAD SE ENCUENTRA CERRADA POR DESLIZAMIENTOS Y AL DÍA DE HOY NO TIENEN FECHA PROBABLE DE APERTURA, SE SUSPENDE ACTIVIDAD HASTA HASTA TENER INFORMACIÓN DE APERTURA DE LA VÍA 27/6/2025 SE REALIZA INSTALACIÓN DE CORRESPONSAL, SE INSTALAN EQUIPOS CON PRUEBAS EXITOSAS, SE CAPACITA Y SE EVALÚA AL CLIENTE, SE INSTALA PUBLICIDAD COMPLETA, CB QUEDA OPERATIVO. USUARIO SOMOS BANCOLOMBIA ACTIVO</t>
  </si>
  <si>
    <t>SAVZZ113</t>
  </si>
  <si>
    <t>TA-25-634236</t>
  </si>
  <si>
    <t>FO-25-955287</t>
  </si>
  <si>
    <t>BARRIO CENTRO CH ARMENIA</t>
  </si>
  <si>
    <t>17-06 SE REALIZA LLAMADA AL CLIENTE, SE HABLA CON LA SRA GEOVANNA LASSO CHARRY SE VALIDA DIRECCIÓN OK, CANAL OK, DISPONIBILIDAD TOTAL, LLAMAR EL DÍA LA INSTALACIÓN PARA CONFIRMAR VISITA, AVISO EXTERIOR ALTURA APROX 2,50 METROS; TOMACORRIENTE CERCANO: SI; TIENE CABINA DE SEGURIDAD: SI // CONTACTO REALIZADO POR LA APP 19/6/2025 SE REALIZA INSTALACIÓN DE CORRESPONSAL, SE INSTALAN EQUIPOS CON PRUEBAS EXITOSAS, SE CAPACITA Y SE EVALÚA AL CLIENTE, SE INSTALA PUBLICIDAD COMPLETA, CB QUEDA OPERATIVO. USUARIO SOMOS BANCOLOMBIA ACTIVO</t>
  </si>
  <si>
    <t>SAVZZ114</t>
  </si>
  <si>
    <t>TA-25-634238</t>
  </si>
  <si>
    <t>FO-25-955295</t>
  </si>
  <si>
    <t>BARRIO SOLEDAD BOGOTA</t>
  </si>
  <si>
    <t>17-06 SE REALIZA LLAMADA AL CLIENTE, SE HABLA CON LA SRA ANA YOLANDA GARCIA FINO SE VALIDA DIRECCIÓN OK, CANAL OK, DISPONIBILIDAD TOTAL, LLAMAR EL DÍA LA INSTALACIÓN PARA CONFIRMAR VISITA, AVISO EXTERIOR ALTURA APROX 2,20 METROS; TOMACORRIENTE CERCANO: SI; TIENE CABINA DE SEGURIDAD: NO // CONTACTO REALIZADO POR LA APP 19/6/2025 SE REALIZA INSTALACIÓN DE CORRESPONSAL, SE INSTALAN EQUIPOS CON PRUEBAS EXITOSAS, SE CAPACITA Y SE EVALÚA AL CLIENTE, SE INSTALA PUBLICIDAD COMPLETA, CB QUEDA OPERATIVO. USUARIO SOMOS BANCOLOMBIA ACTIVO</t>
  </si>
  <si>
    <t>SAVZZ115</t>
  </si>
  <si>
    <t>1238727-241577317561324755875612</t>
  </si>
  <si>
    <t>TA-25-634239</t>
  </si>
  <si>
    <t>FO-25-955299</t>
  </si>
  <si>
    <t>BARRIO CUBA PEREIRA  13</t>
  </si>
  <si>
    <t>17-06 SE REALIZA LLAMADA AL CLIENTE, SE HABLA CON LA SRA SOFIA MEJIA OSORIO SE VALIDA DIRECCIÓN OK, CANAL OK, DISPONIBILIDAD TOTAL, LLAMAR EL DÍA LA INSTALACIÓN PARA CONFIRMAR VISITA, AVISO EXTERIOR ALTURA APROX 1,80 METROS; TOMACORRIENTE CERCANO: SI; TIENE CABINA DE SEGURIDAD: SI // CONTACTO REALIZADO POR LA APP 20/6/2025 SE REALIZA INSTALACIÓN DE CORRESPONSAL, SE INSTALAN EQUIPOS CON PRUEBAS EXITOSAS, SE CAPACITA Y SE EVALÚA AL CLIENTE, SE INSTALA PUBLICIDAD COMPLETA, CB QUEDA OPERATIVO. USUARIO SOMOS BANCOLOMBIA ACTIVO</t>
  </si>
  <si>
    <t>SAVZZ116</t>
  </si>
  <si>
    <t>1103366-243637317561365457309576</t>
  </si>
  <si>
    <t>TA-25-634240</t>
  </si>
  <si>
    <t>FO-25-955302</t>
  </si>
  <si>
    <t>GACHANCIPA</t>
  </si>
  <si>
    <t>BARRIO CENTRO GACHANCIPA 8</t>
  </si>
  <si>
    <t>17-06 SE REALIZA LLAMADA AL CLIENTE, SE HABLA CON LA SRA ANDREA TATIANA ESTUPIÑAN MONCADA SE VALIDA DIRECCIÓN OK, CANAL OK, DISPONIBILIDAD TOTAL, LLAMAR EL DÍA LA INSTALACIÓN PARA CONFIRMAR VISITA, AVISO EXTERIOR ALTURA APROX 2 METROS; TOMACORRIENTE CERCANO: SI; TIENE CABINA DE SEGURIDAD: NO // CONTACTO REALIZADO POR LA APP 20/6/2025 SE REALIZA INSTALACIÓN DE CORRESPONSAL, SE INSTALAN EQUIPOS CON PRUEBAS EXITOSAS, SE CAPACITA Y SE EVALÚA AL CLIENTE, SE INSTALA PUBLICIDAD COMPLETA, CB QUEDA OPERATIVO. USUARIO SOMOS BANCOLOMBIA ACTIVO</t>
  </si>
  <si>
    <t>SAVZZ117</t>
  </si>
  <si>
    <t>1238725-243637317561365457309722</t>
  </si>
  <si>
    <t>TA-25-634241</t>
  </si>
  <si>
    <t>FO-25-955304</t>
  </si>
  <si>
    <t>BARRIO PRADO BELLO 1</t>
  </si>
  <si>
    <t>17-06 SE REALIZA LLAMADA AL CLIENTE, SE HABLA CON LA SRA ALBA NIDIA RUIZ QUINTERO SE VALIDA DIRECCIÓN OK, CANAL OK, DISPONIBILIDAD TOTAL, LLAMAR EL DÍA LA INSTALACIÓN PARA CONFIRMAR VISITA, AVISO EXTERIOR ALTURA APROX 2 METROS; TOMACORRIENTE CERCANO: SI; TIENE CABINA DE SEGURIDAD: NO // CONTACTO REALIZADO POR LA APP 20/6/2025 SE REALIZA INSTALACIÓN DE CORRESPONSAL, SE INSTALAN EQUIPOS CON PRUEBAS EXITOSAS, SE CAPACITA Y SE EVALÚA AL CLIENTE, SE INSTALA PUBLICIDAD COMPLETA, CB QUEDA OPERATIVO. USUARIO SOMOS BANCOLOMBIA ACTIVO</t>
  </si>
  <si>
    <t>SAVZZ119</t>
  </si>
  <si>
    <t>1238641-243637317561365457310111</t>
  </si>
  <si>
    <t>TA-25-634242</t>
  </si>
  <si>
    <t>FO-25-955306</t>
  </si>
  <si>
    <t>SAN ANDRES DE TUMACO</t>
  </si>
  <si>
    <t>BARRIO VRD TANGAREAL SAN ANDRES DE TUMACO</t>
  </si>
  <si>
    <t>17-06 SE REALIZA LLAMADA AL CLIENTE, SE HABLA CON EL SR ALEX HERNANDO PADILLA QUIÑONES SE VALIDA DIRECCIÓN OK, CANAL OK, DISPONIBILIDAD TOTAL, LLAMAR EL DÍA LA INSTALACIÓN PARA CONFIRMAR VISITA, AVISO EXTERIOR ALTURA APROX 2 METROS; TOMACORRIENTE CERCANO: SI; TIENE CABINA DE SEGURIDAD: SI // CONTACTO REALIZADO POR LA APP 19-06 SE REALIZA DESPLAZAMIENTO PERO POR CUESTIONES DE INCONVENIENTES EN LA VÍA NO SE LOGRA LLEGAR A TIEMPO AL DESTINO POR LO CUAL SE DEBE REPROGRAMAR LA ACTIVIDAD PARA EL DÍA DE MAÑANA.. 20/6/2025 SE REALIZA INSTALACIÓN DE CORRESPONSAL, SE INSTALAN EQUIPOS CON PRUEBAS EXITOSAS, SE CAPACITA Y SE EVALÚA AL CLIENTE, SE INSTALA PUBLICIDAD COMPLETA, CB QUEDA OPERATIVO. USUARIO SOMOS BANCOLOMBIA ACTIVO</t>
  </si>
  <si>
    <t>SAVZZ120</t>
  </si>
  <si>
    <t>TA-25-634243</t>
  </si>
  <si>
    <t>FO-25-955309</t>
  </si>
  <si>
    <t>CARAMANTA</t>
  </si>
  <si>
    <t>BARRIO CARAMANTA CARAMANTA</t>
  </si>
  <si>
    <t>17-06 SE REALIZA LLAMADA AL CLIENTE, SE HABLA CON EL SR CARLOS ANDRES VELASQUEZ QUINCHIA SE VALIDA DIRECCIÓN OK, CANAL OK, DISPONIBILIDAD TOTAL, LLAMAR EL DÍA LA INSTALACIÓN PARA CONFIRMAR VISITA, AVISO EXTERIOR ALTURA APROX  MAX 2 METROS; TOMACORRIENTE CERCANO: SI; TIENE CABINA DE SEGURIDAD: SI // CONTACTO REALIZADO POR LA APP 20-06 SE REALIZA INSTALACIÓN DE CORRESPONSAL, SE INSTALAN EQUIPOS CON PRUEBAS EXITOSAS, SE CAPACITA Y SE EVALÚA AL CLIENTE, SE INSTALA PUBLICIDAD COMPLETA, CB QUEDA OPERATIVO. USUARIO SOMOS BANCOLOMBIA ACTIVO</t>
  </si>
  <si>
    <t>SAVZZ121</t>
  </si>
  <si>
    <t>941077-243637317561365457310061</t>
  </si>
  <si>
    <t>TA-25-634244</t>
  </si>
  <si>
    <t>FO-25-955311</t>
  </si>
  <si>
    <t>BARRIO EL MIRADOR POPAYAN</t>
  </si>
  <si>
    <t>18-06 SE REALIZA LLAMADA AL CLIENTE, SE HABLA CON LA SRA PAULA KATERINE GOMEZ UNI SE VALIDA DIRECCIÓN OK, CANAL OK, DISPONIBILIDAD TOTAL, LLAMAR EL DÍA LA INSTALACIÓN PARA CONFIRMAR VISITA, AVISO EXTERIOR ALTURA APROX  DONDE EL TECNICO LO VEA CONVENIENTE; TOMACORRIENTE CERCANO: SI; TIENE CABINA DE SEGURIDAD: SI 19-06 SE REALIZA INSTALACIÓN DE CORRESPONSAL POR CAMBIO DE RAZON SOCIAL, SE INSTALAN EQUIPOS CON PRUEBAS EXITOSAS, NO SE CAPACITA, SE INSTALA SOLO FLANGGER EL AVISO Y DISPLAY ESTABA EN BUEN ESTADO, SE REGRESAN A BODEGA, CB QUEDA OPERATIVO. USUARIO SOMOS BANCOLOMBIA ACTIVO</t>
  </si>
  <si>
    <t>SAVZZ123</t>
  </si>
  <si>
    <t>TA-25-634245</t>
  </si>
  <si>
    <t>FO-25-955313</t>
  </si>
  <si>
    <t>FACATATIVA</t>
  </si>
  <si>
    <t>BARRIO CENTRO FACATATIVA 8</t>
  </si>
  <si>
    <t>17-06 SE REALIZA LLAMADA AL CLIENTE, SE HABLA CON LA SRA ANA LIDIS CONTRERAS AYALA  SE VALIDA DIRECCIÓN OK, CANAL OK, DISPONIBILIDAD TOTAL, LLAMAR EL DÍA LA INSTALACIÓN PARA CONFIRMAR VISITA, AVISO EXTERIOR ALTURA APROX 2 METROS; TOMACORRIENTE CERCANO: SI; TIENE CABINA DE SEGURIDAD: NO - COMUNICACIÓN POR WPP 19/6/2025 SE REALIZA INSTALACIÓN DE CORRESPONSAL, SE INSTALAN EQUIPOS CON PRUEBAS EXITOSAS, SE CAPACITA Y SE EVALÚA AL CLIENTE, SE INSTALA PUBLICIDAD COMPLETA, CB QUEDA OPERATIVO. USUARIO SOMOS BANCOLOMBIA ACTIVO</t>
  </si>
  <si>
    <t>SAVZZ124</t>
  </si>
  <si>
    <t>534665-243637317561365457309729</t>
  </si>
  <si>
    <t>TA-25-634248</t>
  </si>
  <si>
    <t>FO-25-955318</t>
  </si>
  <si>
    <t>BARRIO LA MILAGROSA MEDELLIN 5</t>
  </si>
  <si>
    <t>18-06 SE REALIZA LLAMADA AL CLIENTE, SE HABLA CON EL SR CARLOS ANDRES OSORIO CEBALLOS, SE VALIDA DIRECCIÓN OK, CANAL OK, DISPONIBILIDAD TOTAL, LLAMAR EL DÍA LA INSTALACIÓN PARA CONFIRMAR VISITA, AVISO EXTERIOR ALTURA APROX  DONDE EL TECNICO LO VEA CONVENIENTE; TOMACORRIENTE CERCANO: SI; TIENE CABINA DE SEGURIDAD: SI 20/6/2025 SE REALIZA INSTALACIÓN DE CORRESPONSAL, SE INSTALAN EQUIPOS CON PRUEBAS EXITOSAS, SE CAPACITA Y SE EVALÚA AL CLIENTE, SE INSTALA PUBLICIDAD COMPLETA, CB QUEDA OPERATIVO. USUARIO SOMOS BANCOLOMBIA ACTIVO</t>
  </si>
  <si>
    <t>SAVZZ125</t>
  </si>
  <si>
    <t>1238892-243637317561365457310054</t>
  </si>
  <si>
    <t>TA-25-634250</t>
  </si>
  <si>
    <t>FO-25-955322</t>
  </si>
  <si>
    <t>BARRIO PARAISO BOGOTA 7</t>
  </si>
  <si>
    <t>17-06 SE REALIZA LLAMADA AL CLIENTE, SE HABLA CON LA SRA PRISCILA ALVERNIA TELLEZ SE VALIDA DIRECCIÓN OK, CANAL OK, DISPONIBILIDAD TOTAL, LLAMAR EL DÍA LA INSTALACIÓN PARA CONFIRMAR VISITA, AVISO EXTERIOR ALTURA APROX 2.5 METROS; TOMACORRIENTE CERCANO: SI; TIENE CABINA DE SEGURIDAD: SI  - COMUNICACIÓN POR WPP 19/6/2025 SE REALIZA INSTALACIÓN DE CORRESPONSAL, SE INSTALAN EQUIPOS CON PRUEBAS EXITOSAS, SE CAPACITA Y SE EVALÚA AL CLIENTE, SE INSTALA PUBLICIDAD COMPLETA, CB QUEDA OPERATIVO. USUARIO SOMOS BANCOLOMBIA ACTIVO</t>
  </si>
  <si>
    <t>SAVZZ126</t>
  </si>
  <si>
    <t>1238902-243637317561365457309791</t>
  </si>
  <si>
    <t>TA-25-634251</t>
  </si>
  <si>
    <t>FO-25-955327</t>
  </si>
  <si>
    <t>EL TAMBO</t>
  </si>
  <si>
    <t>BARRIO CORR PIAGUA EL TAMBO</t>
  </si>
  <si>
    <t>18-06 SE REALIZA LLAMADA AL CLIENTE, SE HABLA CON EL SR YCCENOVER PINO ROSERO, SE VALIDA DIRECCIÓN OK, CANAL OK, DISPONIBILIDAD TOTAL, LLAMAR EL DÍA LA INSTALACIÓN PARA CONFIRMAR VISITA, AVISO EXTERIOR ALTURA APROX  DONDE EL TECNICO LO VEA CONVENIENTE; TOMACORRIENTE CERCANO: SI; TIENE CABINA DE SEGURIDAD: SI //  3207253375 NUMERO OPCIONAL 19/6/2025 SE REALIZA INSTALACIÓN DE CORRESPONSAL, SE INSTALAN EQUIPOS CON PRUEBAS EXITOSAS, SE CAPACITA Y SE EVALÚA AL CLIENTE, SE INSTALA PUBLICIDAD COMPLETA, CB QUEDA OPERATIVO. USUARIO SOMOS BANCOLOMBIA ACTIVO</t>
  </si>
  <si>
    <t>SAVZZ127</t>
  </si>
  <si>
    <t>TA-25-634253</t>
  </si>
  <si>
    <t>FO-25-955333</t>
  </si>
  <si>
    <t>BARRIO VIZCAYA VILLAVICENCIO 6</t>
  </si>
  <si>
    <t>18-06 SE REALIZA LLAMADA AL CLIENTE, SE HABLA CON LA SRA LILIAN AMPARO DÍAZ PARDO SE VALIDA DIRECCIÓN OK, CANAL OK, DISPONIBILIDAD TOTAL, LLAMAR EL DÍA LA INSTALACIÓN PARA CONFIRMAR VISITA, AVISO EXTERIOR ALTURA APROX 1.80 METROS; TOMACORRIENTE CERCANO: SI; TIENE CABINA DE SEGURIDAD: SI 20/6/2025 SE REALIZA INSTALACIÓN DE CORRESPONSAL, SE INSTALAN EQUIPOS CON PRUEBAS EXITOSAS, SE CAPACITA Y SE EVALÚA AL CLIENTE, SE INSTALA PUBLICIDAD COMPLETA, CB QUEDA OPERATIVO. USUARIO SOMOS BANCOLOMBIA ACTIVO</t>
  </si>
  <si>
    <t>SAVZZ128</t>
  </si>
  <si>
    <t>997193-241597317561324755895861</t>
  </si>
  <si>
    <t>TA-25-634254</t>
  </si>
  <si>
    <t>FO-25-955338</t>
  </si>
  <si>
    <t>BARRIO LA PRADERA BARRANQUILLA 4</t>
  </si>
  <si>
    <t>17-06 SE REALIZA LLAMADA AL CLIENTE, SE HABLA CON LA SRA YEIMI LOURDES GARCIA CEBALLOSSE VALIDA DIRECCIÓN OK, CANAL OK, DISPONIBILIDAD TOTAL, LLAMAR EL DÍA LA INSTALACIÓN PARA CONFIRMAR VISITA, AVISO EXTERIOR ALTURA APROX 3 METROS; TOMACORRIENTE CERCANO: SI; TIENE CABINA DE SEGURIDAD: NO - NO INDICA AL DISTACIA DEL MODEM A DONDE QUIERE LA INSTALACIÓN DEL EQUIPO / COMUNICACIÓN POR WPP 19-06 SE REALIZA INSTALACIÓN DE CORRESPONSAL, SE INSTALAN EQUIPOS CON PRUEBAS EXITOSAS, SE CAPACITA Y SE EVALÚA AL CLIENTE, SE INSTALA PUBLICIDAD COMPLETA, CB QUEDA OPERATIVO. USUARIO SOMOS BANCOLOMBIA ACTIVO</t>
  </si>
  <si>
    <t>SAVZZ129</t>
  </si>
  <si>
    <t>TA-25-634255</t>
  </si>
  <si>
    <t>FO-25-955343</t>
  </si>
  <si>
    <t>BARRIO BELEN SAN BERNARDO MEDELLIN 5</t>
  </si>
  <si>
    <t>18-06 SE REALIZA LLAMADA AL CLIENTE, SE HABLA CON LA SRA NATALI VALENCIA QUINTERO, SE VALIDA DIRECCIÓN OK, CANAL OK, DISPONIBILIDAD TOTAL, LLAMAR EL DÍA LA INSTALACIÓN PARA CONFIRMAR VISITA, AVISO EXTERIOR ALTURA APROX  2 METROS; TOMACORRIENTE CERCANO: SI; TIENE CABINA DE SEGURIDAD: SI   20/6/2025 SE REALIZA INSTALACIÓN DE CORRESPONSAL, SE INSTALAN EQUIPOS CON PRUEBAS EXITOSAS, SE CAPACITA Y SE EVALÚA AL CLIENTE, SE INSTALA PUBLICIDAD COMPLETA, CB QUEDA OPERATIVO. USUARIO SOMOS BANCOLOMBIA ACTIVO</t>
  </si>
  <si>
    <t>SAVZZ130</t>
  </si>
  <si>
    <t>1238683-243637317561365457309962</t>
  </si>
  <si>
    <t>TA-25-634256</t>
  </si>
  <si>
    <t>FO-25-955345</t>
  </si>
  <si>
    <t>BARRIO ESCOLAR TAMINANGO  1</t>
  </si>
  <si>
    <t>18-06 SE REALIZA LLAMADA AL CLIENTE, SE HABLA CON EL SR YUDIER ALEXANDER GALINDEZ DELGADO, SE VALIDA DIRECCIÓN OK, CANAL OK, DISPONIBILIDAD TOTAL, LLAMAR EL DÍA LA INSTALACIÓN PARA CONFIRMAR VISITA, AVISO EXTERIOR ALTURA APROX  2 METROS; TOMACORRIENTE CERCANO: SI; TIENE CABINA DE SEGURIDAD: SI //  MODEM 5 A METROS  20/6/2025 SE REALIZA INSTALACIÓN DE CORRESPONSAL, SE INSTALAN EQUIPOS CON PRUEBAS EXITOSAS, SE CAPACITA Y SE EVALÚA AL CLIENTE, SE INSTALA PUBLICIDAD COMPLETA, CB QUEDA OPERATIVO. USUARIO SOMOS BANCOLOMBIA ACTIVO</t>
  </si>
  <si>
    <t>SAVZZ131</t>
  </si>
  <si>
    <t>TA-25-634258</t>
  </si>
  <si>
    <t>FO-25-955348</t>
  </si>
  <si>
    <t>ROSAS</t>
  </si>
  <si>
    <t>BARRIO SANTANDER ROSAS 1</t>
  </si>
  <si>
    <t>18-06 SE REALIZA LLAMADA AL CLIENTE, SE HABLA CON EL SR URIEL HORACIO DIAZ RIOS, SE VALIDA DIRECCIÓN OK, CANAL OK, DISPONIBILIDAD TOTAL, LLAMAR EL DÍA LA INSTALACIÓN PARA CONFIRMAR VISITA, AVISO EXTERIOR ALTURA APROX  2,50 METROS; TOMACORRIENTE CERCANO: SI; TIENE CABINA DE SEGURIDAD: SI 20-06 DEVIDO A PROBLEMAS DE ORDEN PÚBLICO EN LA ZONA SE REPROGRAMA ACTIVIDAD 24/6/2025 SE REALIZA INSTALACIÓN DE CORRESPONSAL, SE INSTALAN EQUIPOS CON PRUEBAS EXITOSAS, SE CAPACITA Y SE EVALÚA AL CLIENTE, SE INSTALA PUBLICIDAD COMPLETA, CB QUEDA OPERATIVO. USUARIO SOMOS BANCOLOMBIA ACTIVO</t>
  </si>
  <si>
    <t>SAVZZ132</t>
  </si>
  <si>
    <t>TA-25-634259</t>
  </si>
  <si>
    <t>FO-25-955351</t>
  </si>
  <si>
    <t>BARRIO RINCON DE SANTA FE CONJUNTO BALCONES DE MERCURIO SOACHA</t>
  </si>
  <si>
    <t>18-06 SE REALIZA LLAMADA AL CLIENTE, SE HABLA CON LA SRA ANA CLEMENCIA SANABRIA SE VALIDA DIRECCIÓN OK, CANAL OK, DISPONIBILIDAD TOTAL, LLAMAR EL DÍA LA INSTALACIÓN PARA CONFIRMAR VISITA, AVISO EXTERIOR ALTURA: NO INDICA ALTURA; TOMACORRIENTE CERCANO: SI; TIENE CABINA DE SEGURIDAD: SI - COMUNIACIÓN POR WPP 20/6/2025 SE REALIZA INSTALACIÓN DE CORRESPONSAL, SE INSTALAN EQUIPOS CON PRUEBAS EXITOSAS, SE CAPACITA Y SE EVALÚA AL CLIENTE, SE INSTALA PUBLICIDAD COMPLETA, CB QUEDA OPERATIVO. USUARIO SOMOS BANCOLOMBIA ACTIVO</t>
  </si>
  <si>
    <t>SAVZZ133</t>
  </si>
  <si>
    <t>1238885-241597317561324755897392</t>
  </si>
  <si>
    <t>TA-25-634260</t>
  </si>
  <si>
    <t>FO-25-955354</t>
  </si>
  <si>
    <t xml:space="preserve">BARRIO GAITANA VILLAVICENCIO </t>
  </si>
  <si>
    <t>18-06 SE REALIZA LLAMADA AL CLIENTE, SE HABLA CON LA SRA MARISOL FONSECA DUARTE, SE VALIDA DIRECCIÓN OK, CANAL OK, DISPONIBILIDAD TOTAL, LLAMAR EL DÍA LA INSTALACIÓN PARA CONFIRMAR VISITA, AVISO EXTERIOR ALTURA APROX  DONDE EL TECNICO LO VEA CONVENIENTE; TOMACORRIENTE CERCANO: SI; TIENE CABINA DE SEGURIDAD: SI  19/6/2025 SE REALIZA INSTALACIÓN DE CORRESPONSAL, SE INSTALAN EQUIPOS CON PRUEBAS EXITOSAS, SE CAPACITA Y SE EVALÚA AL CLIENTE, SE INSTALA PUBLICIDAD COMPLETA, CB QUEDA OPERATIVO. USUARIO SOMOS BANCOLOMBIA ACTIVO</t>
  </si>
  <si>
    <t>SAVZZ134</t>
  </si>
  <si>
    <t>997591-241597317561324755895977</t>
  </si>
  <si>
    <t>TA-25-634261</t>
  </si>
  <si>
    <t>FO-25-955358</t>
  </si>
  <si>
    <t>BARRIO LAS MERCEDES BUCARAMANGA</t>
  </si>
  <si>
    <t>17-06 SE REALIZA LLAMADA AL CLIENTE, SE HABLA CON LA SRA FRANCEDID ESTEPA SE VALIDA DIRECCIÓN OK, CANAL OK, DISPONIBILIDAD TOTAL, LLAMAR EL DÍA LA INSTALACIÓN PARA CONFIRMAR VISITA, AVISO EXTERIOR ALTURA APROX 3 METROS; TOMACORRIENTE CERCANO: SI; TIENE CABINA DE SEGURIDAD: SI  - COMUNICACIÓN POR WPP 19/6/2025 SE REALIZA INSTALACIÓN DE CORRESPONSAL, SE INSTALAN EQUIPOS CON PRUEBAS EXITOSAS, SE CAPACITA Y SE EVALÚA AL CLIENTE, SE INSTALA PUBLICIDAD COMPLETA, CB QUEDA OPERATIVO. USUARIO SOMOS BANCOLOMBIA ACTIVO. SE INSTALAN 10 MT DE CABLE UTP</t>
  </si>
  <si>
    <t>SAVZZ135</t>
  </si>
  <si>
    <t>TA-25-634265</t>
  </si>
  <si>
    <t>FO-25-955363</t>
  </si>
  <si>
    <t>COCORNA</t>
  </si>
  <si>
    <t>BARRIO COCORNA COCORNA 1</t>
  </si>
  <si>
    <t>18-06 SE REALIZA LLAMADA AL CLIENTE, SE HABLA CON LA SR HANNER ALEXANDER GUZMAN GARRO  SE VALIDA DIRECCIÓN OK, CANAL OK, DISPONIBILIDAD TOTAL, LLAMAR EL DÍA LA INSTALACIÓN PARA CONFIRMAR VISITA, AVISO EXTERIOR ALTURA APROX: NO INDICA ALTURA; TOMACORRIENTE CERCANO: SI; TIENE CABINA DE SEGURIDAD: SI - COMUNICACIÓN POR WPP / EL MODEM ESTA A 6 MT  20-06 SE REALIZA INSTALACIÓN DE CORRESPONSAL, SE INSTALAN EQUIPOS CON PRUEBAS EXITOSAS, SE CAPACITA Y SE EVALÚA AL CLIENTE, SE INSTALA PUBLICIDAD COMPLETA, CB QUEDA OPERATIVO. USUARIO SOMOS BANCOLOMBIA ACTIVO</t>
  </si>
  <si>
    <t>SAVZZ136</t>
  </si>
  <si>
    <t>1238893-243637317561365457310060</t>
  </si>
  <si>
    <t>TA-25-634266</t>
  </si>
  <si>
    <t>FO-25-955365</t>
  </si>
  <si>
    <t>BARRIO CENTRO FACATATIVA FACATATIVA 3</t>
  </si>
  <si>
    <t>18-06 SE REALIZA LLAMADA AL CLIENTE, SE HABLA CON LA SR DIEGO ARMANDO AREVALO PINZON SE VALIDA DIRECCIÓN OK, CANAL OK, DISPONIBILIDAD TOTAL, LLAMAR EL DÍA LA INSTALACIÓN PARA CONFIRMAR VISITA, AVISO EXTERIOR ALTURA APROX 2 METROS; TOMACORRIENTE CERCANO: SI; TIENE CABINA DE SEGURIDAD: NO // COMUNICACIÓN POR WPP - EL MODEM ESTA A 6 MT  19/6/2025 SE REALIZA INSTALACIÓN DE CORRESPONSAL, SE INSTALAN EQUIPOS CON PRUEBAS EXITOSAS, SE CAPACITA Y SE EVALÚA AL CLIENTE, SE INSTALA PUBLICIDAD COMPLETA, CB QUEDA OPERATIVO. USUARIO SOMOS BANCOLOMBIA ACTIVO</t>
  </si>
  <si>
    <t>SAVZZ137</t>
  </si>
  <si>
    <t>1238869-243637317561365457309749</t>
  </si>
  <si>
    <t>TA-25-634267</t>
  </si>
  <si>
    <t>FO-25-955369</t>
  </si>
  <si>
    <t>TANGUA</t>
  </si>
  <si>
    <t>BARRIO SAN RAFAEL TANGUA 1</t>
  </si>
  <si>
    <t>18-06 SE REALIZA LLAMADA AL CLIENTE, SE HABLA CON LA SRA HELEN ESTEFANI TIMANA JIMENEZ SE VALIDA DIRECCIÓN OK, CANAL OK, DISPONIBILIDAD TOTAL, LLAMAR EL DÍA LA INSTALACIÓN PARA CONFIRMAR VISITA, AVISO EXTERIOR ALTURA APROX 2 METROS; TOMACORRIENTE CERCANO: SI; TIENE CABINA DE SEGURIDAD: NO - EL MODEM ESTA A 6 MT  20/6/2025 SE REALIZA INSTALACIÓN DE CORRESPONSAL, SE INSTALAN EQUIPOS CON PRUEBAS EXITOSAS, SE CAPACITA Y SE EVALÚA AL CLIENTE, SE INSTALA PUBLICIDAD COMPLETA, CB QUEDA OPERATIVO. USUARIO SOMOS BANCOLOMBIA ACTIVO</t>
  </si>
  <si>
    <t>SAVZZ139</t>
  </si>
  <si>
    <t>TA-25-634268</t>
  </si>
  <si>
    <t>FO-25-955371</t>
  </si>
  <si>
    <t>MOSQUERA</t>
  </si>
  <si>
    <t>BARRIO EL POBLADO MOSQUERA  5</t>
  </si>
  <si>
    <t>18-06 SE REALIZA LLAMADA AL CLIENTE, SE HABLA CON LA SRA NORMA KRISTYNNA MONTEALEGRE QUINTANA SE VALIDA DIRECCIÓN OK, CANAL OK, DISPONIBILIDAD TOTAL, LLAMAR EL DÍA LA INSTALACIÓN PARA CONFIRMAR VISITA, AVISO EXTERIOR ALTURA APROX 2 METROS; TOMACORRIENTE CERCANO: SI; TIENE CABINA DE SEGURIDAD: NO - COMUNICACION POR WPP - EL MODEM ESTA A 8 MT  20/6/2025 SE REALIZA INSTALACIÓN DE CORRESPONSAL, SE INSTALAN EQUIPOS CON PRUEBAS EXITOSAS, SE CAPACITA Y SE EVALÚA AL CLIENTE, SE INSTALA PUBLICIDAD COMPLETA, CB QUEDA OPERATIVO. USUARIO SOMOS BANCOLOMBIA ACTIVO. SE INSTALAN 13 MT DE CABLE UTP</t>
  </si>
  <si>
    <t>SAVZZ140</t>
  </si>
  <si>
    <t>1238706-243637317561365457309488</t>
  </si>
  <si>
    <t>TA-25-634277</t>
  </si>
  <si>
    <t>FO-25-955374</t>
  </si>
  <si>
    <t>EL CERRITO</t>
  </si>
  <si>
    <t>BARRIO CENTRO EL CERRITO 14</t>
  </si>
  <si>
    <t>18-06  SE REALIZA LLAMADA AL CLIENTE, SE HABLA CON EL SR JAVIER MAURICIO PLAZA VARGAS, SE VALIDA DIRECCIÓN OK, CANAL OK, DISPONIBILIDAD TOTAL, LLAMAR EL DÍA LA INSTALACIÓN PARA CONFIRMAR VISITA, AVISO EXTERIOR ALTURA APROX DONDE EL TECNICO LO VEA CONVENIENTE; TOMACORRIENTE CERCANO: SI; TIENE CABINA DE SEGURIDAD: NO  19-06 SE REALIZA INSTALACIÓN DE CORRESPONSAL, SE INSTALAN EQUIPOS CON PRUEBAS EXITOSAS, SE CAPACITA Y SE EVALÚA AL CLIENTE, SE INSTALA PUBLICIDAD COMPLETA, CB QUEDA OPERATIVO. USUARIO SOMOS BANCOLOMBIA ACTIVO</t>
  </si>
  <si>
    <t>SANCHEZ URREGO ROBINSON DAVID</t>
  </si>
  <si>
    <t>F1XZZ899</t>
  </si>
  <si>
    <t>1114594-243647317561365457310509</t>
  </si>
  <si>
    <t>TA-25-634278</t>
  </si>
  <si>
    <t>FO-25-955376</t>
  </si>
  <si>
    <t>BARRIO LAS FERIAS CHIQUINQUIRA 1</t>
  </si>
  <si>
    <t>17-06 SE REALIZA LLAMADA AL CLIENTE, SE HABLA CON LA SRA SAMUEL ROJAS LOPEZ  SE VALIDA DIRECCIÓN OK, CANAL OK, DISPONIBILIDAD TOTAL, LLAMAR EL DÍA LA INSTALACIÓN PARA CONFIRMAR VISITA - COMUNICACIÓN POR WPP 19/6/2025 SE REALIZA INSTALACIÓN DE DAT ADICIONAL, PRUEBAS EXITOSAS, CB QUEDA OPERATIVO</t>
  </si>
  <si>
    <t>SAVZZ141</t>
  </si>
  <si>
    <t>TA-25-634279</t>
  </si>
  <si>
    <t>FO-25-955380</t>
  </si>
  <si>
    <t>BARRIO CAMBULOS PITALITO 1</t>
  </si>
  <si>
    <t>21-06 SE REALIZA LLAMADA AL CLIENTE, SE HABLA CON LA SRA DERLY JERALDIN PEÑA VARGAS, SE VALIDA DIRECCIÓN OK, CANAL OK, DISPONIBILIDAD TOTAL, LLAMAR EL DÍA LA INSTALACIÓN PARA CONFIRMAR VISITA, AVISO EXTERIOR ALTURA APROX 3 METROS; TOMACORRIENTE CERCANO: SI; TIENE CABINA DE SEGURIDAD: NO 25/6/2025 SE REALIZA INSTALACIÓN DE CORRESPONSAL, SE INSTALAN EQUIPOS CON PRUEBAS EXITOSAS, SE CAPACITA Y SE EVALÚA AL CLIENTE, SE INSTALA PUBLICIDAD COMPLETA, CB QUEDA OPERATIVO. USUARIO SOMOS BANCOLOMBIA ACTIVO</t>
  </si>
  <si>
    <t>SAXZZ449</t>
  </si>
  <si>
    <t>TA-25-634280</t>
  </si>
  <si>
    <t>FO-25-955383</t>
  </si>
  <si>
    <t>BARRIO SAN JUAN BOSCO VISTAHERMOSA</t>
  </si>
  <si>
    <t>21-06 SE REALIZA LLAMADA AL CLIENTE, SE HABLA CON LA SRA SARA MERCEDES BARAHONA ROJAS, SE VALIDA DIRECCIÓN OK, CANAL OK, DISPONIBILIDAD TOTAL, LLAMAR EL DÍA LA INSTALACIÓN PARA CONFIRMAR VISITA, AVISO EXTERIOR ALTURA APROX 2,50 METROS; TOMACORRIENTE CERCANO: SI; TIENE CABINA DE SEGURIDAD: NO// TOMACORRIENTE A 6 METROS  26/6/2025 SE REALIZA INSTALACIÓN DE CORRESPONSAL, SE INSTALAN EQUIPOS CON PRUEBAS EXITOSAS, SE CAPACITA Y SE EVALÚA AL CLIENTE, SE INSTALA PUBLICIDAD COMPLETA, CB QUEDA OPERATIVO. USUARIO SOMOS BANCOLOMBIA ACTIVO</t>
  </si>
  <si>
    <t>SAXZZ450</t>
  </si>
  <si>
    <t>1060018-241597317561324755897719</t>
  </si>
  <si>
    <t>TA-25-634281</t>
  </si>
  <si>
    <t>FO-25-955385</t>
  </si>
  <si>
    <t>OIBA</t>
  </si>
  <si>
    <t>BARRIO POIMA OIBA OIBA</t>
  </si>
  <si>
    <t>21-06 SE REALIZA LLAMADA AL CLIENTE, SE HABLA CON LA SRA SANDRA MILENA PABON SILVA, SE VALIDA DIRECCIÓN OK, CANAL OK, DISPONIBILIDAD TOTAL, LLAMAR EL DÍA LA INSTALACIÓN PARA CONFIRMAR VISITA, AVISO EXTERIOR ALTURA APROX  1,50 METROS; TOMACORRIENTE CERCANO: SI; TIENE CABINA DE SEGURIDAD: NO// TOMACORRIENTE A 6 METROS  25/6/2025 SE REALIZA INSTALACIÓN DE CORRESPONSAL, SE INSTALAN EQUIPOS CON PRUEBAS EXITOSAS, SE CAPACITA Y SE EVALÚA AL CLIENTE, SE INSTALA PUBLICIDAD COMPLETA, CB QUEDA OPERATIVO. USUARIO SOMOS BANCOLOMBIA ACTIVO. SE INSTALAN 10 MT DE CABLE UTP</t>
  </si>
  <si>
    <t>SAXZZ451</t>
  </si>
  <si>
    <t>TA-25-634283</t>
  </si>
  <si>
    <t>FO-25-955389</t>
  </si>
  <si>
    <t>BARRIO NUEVA VICTORIA ACACIAS</t>
  </si>
  <si>
    <t>21-06 SE REALIZA LLAMADA AL CLIENTE, SE HABLA CON LA SRA ANGÉLICA MARIA COLMENARES FERNANDEZ, SE VALIDA DIRECCIÓN OK, CANAL OK, DISPONIBILIDAD TOTAL, LLAMAR EL DÍA LA INSTALACIÓN PARA CONFIRMAR VISITA, AVISO EXTERIOR ALTURA APROX   DONDE EL TECNICO LO VEA CONVENIENTE; TOMACORRIENTE CERCANO: SI; TIENE CABINA DE SEGURIDAD:SI 26/6/2025 SE REALIZA INSTALACIÓN DE CORRESPONSAL, SE INSTALAN EQUIPOS CON PRUEBAS EXITOSAS, SE CAPACITA Y SE EVALÚA AL CLIENTE, SE INSTALA PUBLICIDAD COMPLETA, CB QUEDA OPERATIVO. USUARIO SOMOS BANCOLOMBIA ACTIVO</t>
  </si>
  <si>
    <t>SAXZZ452</t>
  </si>
  <si>
    <t>519859-241587317561324755886854</t>
  </si>
  <si>
    <t>TA-25-634284</t>
  </si>
  <si>
    <t>FO-25-955393</t>
  </si>
  <si>
    <t>BARRIO TRAPICHES VILLA  DEL ROSARIO</t>
  </si>
  <si>
    <t>24-06-2025 SE REALIZA LLAMADA AL CLIENTE, SE HABLA CON EL SR JAVIER ANDRES NAVARRO PUENTES  SE VALIDA DIRECCIÓN OK, CANAL OK, DISPONIBILIDAD TOTAL, LLAMAR EL DÍA LA INSTALACIÓN PARA CONFIRMAR VISITA, AVISO EXTERIOR ALTURA APROX 1,70 METROS; TOMACORRIENTE CERCANO: SI; TIENE CABINA DE SEGURIDAD: NO // CONTACTO REALIZADO POR LA APP, HORARIOS DE 7:30 AM A 1:00PM Y DE 3:30 PM A 10:00 PM 26-06 SE REALIZA INSTALACIÓN DE CORRESPONSAL, SE INSTALAN EQUIPOS CON PRUEBAS EXITOSAS, SE CAPACITA Y SE EVALÚA AL CLIENTE, SE INSTALA PUBLICIDAD COMPLETA, CB QUEDA OPERATIVO. USUARIO SOMOS BANCOLOMBIA ACTIVO</t>
  </si>
  <si>
    <t>SAXZZ453</t>
  </si>
  <si>
    <t>1060078-241577317561324755875521</t>
  </si>
  <si>
    <t>TA-25-634286</t>
  </si>
  <si>
    <t>FO-25-955396</t>
  </si>
  <si>
    <t>ALTOS DEL ROSARIO</t>
  </si>
  <si>
    <t>BARRIO CENTRO ALTOS DEL ROSARIO 2</t>
  </si>
  <si>
    <t>21-06 SE REALIZA LLAMADA AL CLIENTE, SE HABLA CON LA SRA ESMERALDA JIMÉNEZ CASARES, SE VALIDA DIRECCIÓN OK, CANAL OK, DISPONIBILIDAD TOTAL, LLAMAR EL DÍA LA INSTALACIÓN PARA CONFIRMAR VISITA, AVISO EXTERIOR ALTURA APROX   DONDE EL TECNICO LO VEA CONVENIENTE; TOMACORRIENTE CERCANO: SI; TIENE CABINA DE SEGURIDAD:SI 25/6/2025 SE REALIZA INSTALACIÓN DE CORRESPONSAL, SE INSTALAN EQUIPOS CON PRUEBAS EXITOSAS, SE CAPACITA Y SE EVALÚA AL CLIENTE, SE INSTALA PUBLICIDAD COMPLETA, CB QUEDA OPERATIVO. USUARIO SOMOS BANCOLOMBIA ACTIVO</t>
  </si>
  <si>
    <t>SAXZZ455</t>
  </si>
  <si>
    <t>884817-243637317561365457310148</t>
  </si>
  <si>
    <t>TA-25-634287</t>
  </si>
  <si>
    <t>FO-25-955398</t>
  </si>
  <si>
    <t>BARRIO CENTRO RIONEGRO 3</t>
  </si>
  <si>
    <t>24-06-2025 SE REALIZA LLAMADA AL CLIENTE, SE HABLA CON LA SRA LIZY ANDREA JAIMES OLAVE  SE VALIDA DIRECCIÓN OK, CANAL OK, DISPONIBILIDAD TOTAL, LLAMAR EL DÍA LA INSTALACIÓN PARA CONFIRMAR VISITA, AVISO EXTERIOR ALTURA APROX CLIENTE NO TIENE CONOCIMIENTO DE MEDIDAS; TOMACORRIENTE CERCANO: SI; TIENE CABINA DE SEGURIDAD: SI // CONTACTO REALIZADO POR LA APP // CLIENTE INDICA QUE SI NO CONTESTA POR LLAMADA, S ECOMUNIQUEN POR WHATSAPP QUE ES MAS FIJO 25/6/2025 SE REALIZA INSTALACIÓN DE CORRESPONSAL, SE INSTALAN EQUIPOS CON PRUEBAS EXITOSAS, SE CAPACITA Y SE EVALÚA AL CLIENTE, SE INSTALA PUBLICIDAD COMPLETA, CB QUEDA OPERATIVO. USUARIO SOMOS BANCOLOMBIA ACTIVO. SE INSTALAN 10  MT DE CABLE UTP</t>
  </si>
  <si>
    <t>SAXZZ458</t>
  </si>
  <si>
    <t>TA-25-634288</t>
  </si>
  <si>
    <t>FO-25-955401</t>
  </si>
  <si>
    <t>TURBANA</t>
  </si>
  <si>
    <t>BARRIO EL ROSARIO TURBANA</t>
  </si>
  <si>
    <t>21-06 SE REALIZA LLAMADA AL CLIENTE, SE HABLA CON EL SR JUAN DIEGO PEREZ PUPO, SE VALIDA DIRECCIÓN OK, CANAL OK, DISPONIBILIDAD TOTAL, LLAMAR EL DÍA LA INSTALACIÓN PARA CONFIRMAR VISITA, AVISO EXTERIOR ALTURA APROX DONDE EL TECNICO LO VEA CONVENIENTE; TOMACORRIENTE CERCANO: SI; TIENE CABINA DE SEGURIDAD:SI//MODEM A 5 METROS 25/6/2025 SE REALIZA INSTALACIÓN DE CORRESPONSAL, SE INSTALAN EQUIPOS CON PRUEBAS EXITOSAS, SE CAPACITA Y SE EVALÚA AL CLIENTE, SE INSTALA PUBLICIDAD COMPLETA, CB QUEDA OPERATIVO. USUARIO SOMOS BANCOLOMBIA ACTIVO</t>
  </si>
  <si>
    <t>SAXZZ459</t>
  </si>
  <si>
    <t>885277-243637317561365457310136</t>
  </si>
  <si>
    <t>TA-25-634293</t>
  </si>
  <si>
    <t>FO-25-955403</t>
  </si>
  <si>
    <t>EL ZULIA</t>
  </si>
  <si>
    <t>BARRIO PUEBLO NUEVO EL ZULIA 2</t>
  </si>
  <si>
    <t>24-06-2025 SE REALIZA LLAMADA AL CLIENTE, SE HABLA CON LA SRA ANYURI MARNEY PINEDA QUINTANA  SE VALIDA DIRECCIÓN OK, CANAL OK, DISPONIBILIDAD TOTAL, LLAMAR EL DÍA LA INSTALACIÓN PARA CONFIRMAR VISITA, AVISO EXTERIOR ALTURA APROX CLIENTE NO TIENE CONOCIMIENTO DE MEDIDAS; TOMACORRIENTE CERCANO: SI; TIENE CABINA DE SEGURIDAD: NO // CONTACTO REALIZADO POR LA APP 26/6/2025 SE REALIZA INSTALACIÓN DE CORRESPONSAL, SE INSTALAN EQUIPOS CON PRUEBAS EXITOSAS, SE CAPACITA Y SE EVALÚA AL CLIENTE, SE INSTALA PUBLICIDAD COMPLETA, CB QUEDA OPERATIVO. USUARIO SOMOS BANCOLOMBIA ACTIVO</t>
  </si>
  <si>
    <t>SAXZZ460</t>
  </si>
  <si>
    <t>997563-241587317561324755889802</t>
  </si>
  <si>
    <t>TA-25-634296</t>
  </si>
  <si>
    <t>FO-25-955406</t>
  </si>
  <si>
    <t>BARRIO FRANCISCO DE PAULA EL ZULIA 1</t>
  </si>
  <si>
    <t>24-06-2025 SE REALIZA LLAMADA AL CLIENTE, SE HABLA CON LA ESPOSA DEL SR WILLIAM JHOVANY MONCADA RIVERO  SE VALIDA DIRECCIÓN OK, CANAL OK, DISPONIBILIDAD TOTAL, LLAMAR EL DÍA LA INSTALACIÓN PARA CONFIRMAR VISITA, AVISO EXTERIOR ALTURA APROX 1,80 METROS; TOMACORRIENTE CERCANO: SI; TIENE CABINA DE SEGURIDAD: NO // CONTACTO REALIZADO POR LA APP 26/6/2025 SE REALIZA INSTALACIÓN DE CORRESPONSAL, SE INSTALAN EQUIPOS CON PRUEBAS EXITOSAS, SE CAPACITA Y SE EVALÚA AL CLIENTE, SE INSTALA PUBLICIDAD COMPLETA, CB QUEDA OPERATIVO. USUARIO SOMOS BANCOLOMBIA ACTIVO</t>
  </si>
  <si>
    <t>SAXZZ461</t>
  </si>
  <si>
    <t>1114890-241577317561324755875496</t>
  </si>
  <si>
    <t>TA-25-634297</t>
  </si>
  <si>
    <t>FO-25-955409</t>
  </si>
  <si>
    <t>BARRIO LA MARTINICA IBAGUE</t>
  </si>
  <si>
    <t>24-06-2025 SE REALIZA LLAMADA AL CLIENTE, SE HABLA CON LA SRA PATRICIA HERRERA GONZALEZ  SE VALIDA DIRECCIÓN OK, CANAL OK, DISPONIBILIDAD TOTAL, LLAMAR EL DÍA LA INSTALACIÓN PARA CONFIRMAR VISITA, AVISO EXTERIOR ALTURA APROX 2,20 METROS; TOMACORRIENTE CERCANO: SI; TIENE CABINA DE SEGURIDAD: SI // CONTACTO REALIZADO POR LA APP 25/6/2025 SE REALIZA INSTALACIÓN DE CORRESPONSAL, SE INSTALAN EQUIPOS CON PRUEBAS EXITOSAS, SE CAPACITA Y SE EVALÚA AL CLIENTE, SE INSTALA PUBLICIDAD COMPLETA, CB QUEDA OPERATIVO. USUARIO SOMOS BANCOLOMBIA ACTIVO</t>
  </si>
  <si>
    <t>SAXZZ462</t>
  </si>
  <si>
    <t>TA-25-634298</t>
  </si>
  <si>
    <t>FO-25-955412</t>
  </si>
  <si>
    <t>BARRIO CARIBE VERDE BARRANQUILLA 15</t>
  </si>
  <si>
    <t>21-06 SE REALIZA LLAMADA AL CLIENTE, SE HABLA CON LA SRA LUZ KARINA MORALES VANEGAS, SE VALIDA DIRECCIÓN OK, CANAL OK, DISPONIBILIDAD TOTAL, LLAMAR EL DÍA LA INSTALACIÓN PARA CONFIRMAR VISITA, AVISO EXTERIOR ALTURA APROX   DONDE EL TECNICO LO VEA CONVENIENTE; TOMACORRIENTE CERCANO: SI; TIENE CABINA DE SEGURIDAD:NO 25/6/2025 SE REALIZA INSTALACIÓN DE CORRESPONSAL, SE INSTALAN EQUIPOS CON PRUEBAS EXITOSAS, SE CAPACITA Y SE EVALÚA AL CLIENTE, SE INSTALA PUBLICIDAD COMPLETA, CB QUEDA OPERATIVO. USUARIO SOMOS BANCOLOMBIA ACTIVO</t>
  </si>
  <si>
    <t>SAXZZ463</t>
  </si>
  <si>
    <t>TA-25-634300</t>
  </si>
  <si>
    <t>FO-25-955415</t>
  </si>
  <si>
    <t>BARRIO SAN JOSE DE LOS CAMPANOS  CARTAGENA DE INDAS</t>
  </si>
  <si>
    <t>21-06 SE REALIZA LLAMADA AL CLIENTE, SE HABLA CON EL SR FRANK JOSE SÁNCHEZ CASTELLAR, SE VALIDA DIRECCIÓN OK, CANAL OK, DISPONIBILIDAD TOTAL, LLAMAR EL DÍA LA INSTALACIÓN PARA CONFIRMAR VISITA, AVISO EXTERIOR ALTURA APROX DONDE EL TECNICO LO VEA CONVENIENTE; TOMACORRIENTE CERCANO: SI; TIENE CABINA DE SEGURIDAD:SI 25/6/2025 SE REALIZA INSTALACIÓN DE CORRESPONSAL, SE INSTALAN EQUIPOS CON PRUEBAS EXITOSAS, SE CAPACITA Y SE EVALÚA AL CLIENTE, SE INSTALA PUBLICIDAD COMPLETA, CB QUEDA OPERATIVO. USUARIO SOMOS BANCOLOMBIA ACTIVO</t>
  </si>
  <si>
    <t>SAXZZ464</t>
  </si>
  <si>
    <t>1239633-243637317561365457309725</t>
  </si>
  <si>
    <t>TA-25-634302</t>
  </si>
  <si>
    <t>FO-25-955417</t>
  </si>
  <si>
    <t>BARRIO CONSOLATA FLORENCIA  6</t>
  </si>
  <si>
    <t>24-06-2025 SE REALIZA LLAMADA AL CLIENTE, SE HABLA CON EL SR DANIEL HURTATIS HERNANDEZ  SE VALIDA DIRECCIÓN OK, CANAL OK, DISPONIBILIDAD TOTAL, LLAMAR EL DÍA LA INSTALACIÓN PARA CONFIRMAR VISITA, AVISO EXTERIOR ALTURA APROX 3 METROS MAX; TOMACORRIENTE CERCANO: SI; TIENE CABINA DE SEGURIDAD: NO // CONTACTO REALIZADO POR WHATSAPP 25/6/2025 SE REALIZA INSTALACIÓN DE CORRESPONSAL, SE INSTALAN EQUIPOS CON PRUEBAS EXITOSAS, SE CAPACITA Y SE EVALÚA AL CLIENTE, SE INSTALA PUBLICIDAD COMPLETA, CB QUEDA OPERATIVO. USUARIO SOMOS BANCOLOMBIA ACTIVO</t>
  </si>
  <si>
    <t>SAXZZ465</t>
  </si>
  <si>
    <t>TA-25-634303</t>
  </si>
  <si>
    <t>FO-25-955420</t>
  </si>
  <si>
    <t>BARRIO TUNJUELITO TUNJA 1</t>
  </si>
  <si>
    <t>24-06-2025 SE REALIZA LLAMADA AL CLIENTE, SE HABLA CON LA SRA DIANA ESPERANZA GONZÁLEZ IBAÑEZ  SE VALIDA DIRECCIÓN OK, CANAL OK, DISPONIBILIDAD TOTAL, LLAMAR EL DÍA LA INSTALACIÓN PARA CONFIRMAR VISITA, AVISO EXTERIOR ALTURA APROX 1,80 METROS; TOMACORRIENTE CERCANO: SI; TIENE CABINA DE SEGURIDAD: NO // CONTACTO REALIZADO POR LA APP 25/6/2025 SE REALIZA INSTALACIÓN DE CORRESPONSAL, SE INSTALAN EQUIPOS CON PRUEBAS EXITOSAS, SE CAPACITA Y SE EVALÚA AL CLIENTE, SE INSTALA PUBLICIDAD COMPLETA, CB QUEDA OPERATIVO. USUARIO SOMOS BANCOLOMBIA ACTIVO. SE INSTALAN 6 MT DE CABLE UTP</t>
  </si>
  <si>
    <t>SAXZZ466</t>
  </si>
  <si>
    <t>903638-243637317561365457310152</t>
  </si>
  <si>
    <t>TA-25-634305</t>
  </si>
  <si>
    <t>FO-25-955426</t>
  </si>
  <si>
    <t>BARRIO DANGOND BUCARAMANGA</t>
  </si>
  <si>
    <t>24-06-2025 SE REALIZA LLAMADA AL CLIENTE, SE HABLA CON LA SRA KAREN MELISSA RODRÍGUEZ ROJAS  SE VALIDA DIRECCIÓN OK, CANAL OK, DISPONIBILIDAD TOTAL, LLAMAR EL DÍA LA INSTALACIÓN PARA CONFIRMAR VISITA, AVISO EXTERIOR ALTURA APROX 2 METROS; TOMACORRIENTE CERCANO: SI; TIENE CABINA DE SEGURIDAD: SI // CONTACTO REALIZADO POR LA APP 25/6/2025 SE REALIZA INSTALACIÓN DE CORRESPONSAL, SE INSTALAN EQUIPOS CON PRUEBAS EXITOSAS, SE CAPACITA Y SE EVALÚA AL CLIENTE, SE INSTALA PUBLICIDAD COMPLETA, CB QUEDA OPERATIVO. USUARIO SOMOS BANCOLOMBIA ACTIVO</t>
  </si>
  <si>
    <t>SAXZZ467</t>
  </si>
  <si>
    <t>885069-241587317561324755887255</t>
  </si>
  <si>
    <t>TA-25-634306</t>
  </si>
  <si>
    <t>FO-25-955430</t>
  </si>
  <si>
    <t>BARRANCO DE LOBA</t>
  </si>
  <si>
    <t>BARRIO CL DE JESUS BARRANCO DE LOBA</t>
  </si>
  <si>
    <t>21-06 SE REALIZA LLAMADA AL CLIENTE, SE HABLA CON EL SR RAFAEL EDUARDO ARMESTO ALVARADO, SE VALIDA DIRECCIÓN OK, CANAL OK, DISPONIBILIDAD TOTAL, LLAMAR EL DÍA LA INSTALACIÓN PARA CONFIRMAR VISITA, AVISO EXTERIOR ALTURA APROX DONDE EL TECNICO LO VEA CONVENIENTE; TOMACORRIENTE CERCANO: SI; TIENE CABINA DE SEGURIDAD:SI //LLAMAR AL 3126000818 25/6/2025 SE REALIZA INSTALACIÓN DE CORRESPONSAL, SE INSTALAN EQUIPOS CON PRUEBAS EXITOSAS, SE CAPACITA Y SE EVALÚA AL CLIENTE, SE INSTALA PUBLICIDAD COMPLETA, CB QUEDA OPERATIVO. USUARIO SOMOS BANCOLOMBIA ACTIVO</t>
  </si>
  <si>
    <t>SAXZZ469</t>
  </si>
  <si>
    <t>905528-243637317561365457310132</t>
  </si>
  <si>
    <t>TA-25-634307</t>
  </si>
  <si>
    <t>FO-25-955433</t>
  </si>
  <si>
    <t>BARRIO BOSA CENTRO BOGOTA  6</t>
  </si>
  <si>
    <t>21-06 SE REALIZA LLAMADA AL CLIENTE, SE HABLA CON LA SRA ANA GLADIS GONZALEZ CARDOZO, SE VALIDA DIRECCIÓN OK, CANAL OK, DISPONIBILIDAD TOTAL, LLAMAR EL DÍA LA INSTALACIÓN PARA CONFIRMAR VISITA, AVISO EXTERIOR ALTURA APROX 2,50 METROS ; TOMACORRIENTE CERCANO:SI; TIENE CABINA DE SEGURIDAD:SI//  MODEM 20 METROS DISTANCIA 25/6/2025 SE REALIZA INSTALACIÓN DE CORRESPONSAL, SE INSTALAN EQUIPOS CON PRUEBAS EXITOSAS, SE CAPACITA Y SE EVALÚA AL CLIENTE, SE INSTALA PUBLICIDAD COMPLETA, CB QUEDA OPERATIVO. USUARIO SOMOS BANCOLOMBIA ACTIVO</t>
  </si>
  <si>
    <t>SAXZZ472</t>
  </si>
  <si>
    <t>TA-25-634308</t>
  </si>
  <si>
    <t>FO-25-955436</t>
  </si>
  <si>
    <t>BARRIO VILLA HEERMOSA MEDELLIN</t>
  </si>
  <si>
    <t>21-06 SE REALIZA LLAMADA AL CLIENTE, SE HABLA CON EL HIJO DE  LA SRA MARIA TERESA SARMIENTO REGINO, SE VALIDA DIRECCIÓN OK, CANAL OK, DISPONIBILIDAD TOTAL, LLAMAR EL DÍA LA INSTALACIÓN PARA CONFIRMAR VISITA, AVISO EXTERIOR ALTURA APROX 2 METROS ; TOMACORRIENTE CERCANO:SI; TIENE CABINA DE SEGURIDAD:SI 25/6/2025 SE REALIZA INSTALACIÓN DE CORRESPONSAL, SE INSTALAN EQUIPOS CON PRUEBAS EXITOSAS, SE CAPACITA Y SE EVALÚA AL CLIENTE, SE INSTALA PUBLICIDAD COMPLETA, CB QUEDA OPERATIVO. USUARIO SOMOS BANCOLOMBIA ACTIVO</t>
  </si>
  <si>
    <t>SAXZZ473</t>
  </si>
  <si>
    <t>TA-25-634310</t>
  </si>
  <si>
    <t>FO-25-955439</t>
  </si>
  <si>
    <t>BARRIO VEREDA ANTOMORENO POPAYAN</t>
  </si>
  <si>
    <t>24-06-2025 SE REALIZA LLAMADA AL CLIENTE, SE HABLA CON LA SRA MARIA TERESA FERNANDEZ LEDESMA  SE VALIDA DIRECCIÓN OK, CANAL OK, DISPONIBILIDAD TOTAL, LLAMAR EL DÍA LA INSTALACIÓN PARA CONFIRMAR VISITA, AVISO EXTERIOR ALTURA APROX 2 METROS; TOMACORRIENTE CERCANO: SI; TIENE CABINA DE SEGURIDAD: SI // CONTACTO REALIZADO POR WHATSAPP 25/6/2025 SE REALIZA INSTALACIÓN DE CORRESPONSAL, SE INSTALAN EQUIPOS CON PRUEBAS EXITOSAS, SE CAPACITA Y SE EVALÚA AL CLIENTE, SE INSTALA PUBLICIDAD COMPLETA, CB QUEDA OPERATIVO. USUARIO SOMOS BANCOLOMBIA ACTIVO</t>
  </si>
  <si>
    <t>SAXZZ474</t>
  </si>
  <si>
    <t>TA-25-634311</t>
  </si>
  <si>
    <t>FO-25-955442</t>
  </si>
  <si>
    <t>BARRIO MANRIQUE MEDELLIN 28</t>
  </si>
  <si>
    <t>21-06 SE REALIZA LLAMADA AL CLIENTE, SE HABLA CON LA SRA LAURA JOHANA ATEHORTUA CORREA, SE VALIDA DIRECCIÓN OK, CANAL OK, DISPONIBILIDAD TOTAL, LLAMAR EL DÍA LA INSTALACIÓN PARA CONFIRMAR VISITA, AVISO EXTERIOR ALTURA APROX  DONDE EL TECNICO LO VEA CONVENIENTE; TOMACORRIENTE CERCANO:SI; TIENE CABINA DE SEGURIDAD:SI// LLAMAR AL 3006243278 25/6/2025 SE REALIZA INSTALACIÓN DE CORRESPONSAL, SE INSTALAN EQUIPOS CON PRUEBAS EXITOSAS, SE CAPACITA Y SE EVALÚA AL CLIENTE, SE INSTALA PUBLICIDAD COMPLETA, CB QUEDA OPERATIVO. USUARIO SOMOS BANCOLOMBIA ACTIVO</t>
  </si>
  <si>
    <t>SAXZZ475</t>
  </si>
  <si>
    <t>TA-25-634312</t>
  </si>
  <si>
    <t>FO-25-955444</t>
  </si>
  <si>
    <t>BARRIO CHAGUALO MEDELLIN 3</t>
  </si>
  <si>
    <t>21-06 SE REALIZA LLAMADA AL CLIENTE, SE HABLA CON LA SRA SIOMARA JARAMILLO JAIMES, SE VALIDA DIRECCIÓN OK, CANAL OK, DISPONIBILIDAD TOTAL, LLAMAR EL DÍA LA INSTALACIÓN PARA CONFIRMAR VISITA, AVISO EXTERIOR ALTURA APROX  DONDE EL TECNICO LO VEA CONVENIENTE; TOMACORRIENTE CERCANO:SI; TIENE CABINA DE SEGURIDAD:SI 25/6/2025 SE REALIZA INSTALACIÓN DE CORRESPONSAL, SE INSTALAN EQUIPOS CON PRUEBAS EXITOSAS, SE CAPACITA Y SE EVALÚA AL CLIENTE, SE INSTALA PUBLICIDAD COMPLETA, CB QUEDA OPERATIVO. USUARIO SOMOS BANCOLOMBIA ACTIVO</t>
  </si>
  <si>
    <t>SAXZZ476</t>
  </si>
  <si>
    <t>TA-25-634313</t>
  </si>
  <si>
    <t>FO-25-955446</t>
  </si>
  <si>
    <t>SAN AGUSTIN</t>
  </si>
  <si>
    <t>BARRIO SAN JOSE SAN AGUSTIN</t>
  </si>
  <si>
    <t>24-06-2025 SE REALIZA LLAMADA AL CLIENTE, SE HABLA CON LA SRA LORENA MUÑOZ MUÑOZ  SE VALIDA DIRECCIÓN OK, CANAL OK, DISPONIBILIDAD TOTAL, LLAMAR EL DÍA LA INSTALACIÓN PARA CONFIRMAR VISITA, AVISO EXTERIOR ALTURA APROX 2,20 METROS; TOMACORRIENTE CERCANO: SI; TIENE CABINA DE SEGURIDAD: SI // CONTACTO REALIZADO POR LA APP 26/6/2025 SE REALIZA INSTALACIÓN DE CORRESPONSAL, SE INSTALAN EQUIPOS CON PRUEBAS EXITOSAS, SE CAPACITA Y SE EVALÚA AL CLIENTE, SE INSTALA PUBLICIDAD COMPLETA, CB QUEDA OPERATIVO. USUARIO SOMOS BANCOLOMBIA ACTIVO</t>
  </si>
  <si>
    <t>SAXZZ477</t>
  </si>
  <si>
    <t>TA-25-634314</t>
  </si>
  <si>
    <t>FO-25-955449</t>
  </si>
  <si>
    <t>BARRIO SAN ANTONIO GUADALAJARA DE BUGA 1</t>
  </si>
  <si>
    <t>24-06-2025 SE REALIZA LLAMADA AL CLIENTE, SE HABLA CON LA SRA MARIA ISABELLA TELLO DIAZ  SE VALIDA DIRECCIÓN OK, CANAL OK, DISPONIBILIDAD TOTAL, LLAMAR EL DÍA LA INSTALACIÓN PARA CONFIRMAR VISITA, AVISO EXTERIOR ALTURA APROX 2 METROS; TOMACORRIENTE CERCANO: SI; TIENE CABINA DE SEGURIDAD: SI // CONTACTO REALIZADO POR LA APP 26/6/2025 SE REALIZA INSTALACIÓN DE CORRESPONSAL, SE INSTALAN EQUIPOS CON PRUEBAS EXITOSAS, SE CAPACITA Y SE EVALÚA AL CLIENTE, SE INSTALA PUBLICIDAD COMPLETA, CB QUEDA OPERATIVO. USUARIO SOMOS BANCOLOMBIA ACTIVO</t>
  </si>
  <si>
    <t>SAXZZ478</t>
  </si>
  <si>
    <t>774107-243637317561365457309498</t>
  </si>
  <si>
    <t>TA-25-634315</t>
  </si>
  <si>
    <t>FO-25-955453</t>
  </si>
  <si>
    <t>BARRIO COMUNEROS I CALI 2</t>
  </si>
  <si>
    <t>24-06-2025 SE REALIZA LLAMADA AL CLIENTE, SE HABLA CON LA ESPOSA DE SR CARLOS JAVIER LEFFA ZAMBRANO  SE VALIDA DIRECCIÓN OK, CANAL OK, DISPONIBILIDAD TOTAL, LLAMAR EL DÍA LA INSTALACIÓN PARA CONFIRMAR VISITA, AVISO EXTERIOR ALTURA APROX CLIENTE NO TIENE CONOCIMIENTO DE MEDIDAS; TOMACORRIENTE CERCANO: SI; TIENE CABINA DE SEGURIDAD: SI // CONTACTO REALIZADO POR WHATSAPP 25/6/2025 SE REALIZA INSTALACIÓN DE CORRESPONSAL, SE INSTALAN EQUIPOS CON PRUEBAS EXITOSAS, SE CAPACITA Y SE EVALÚA AL CLIENTE, SE INSTALA PUBLICIDAD COMPLETA, CB QUEDA OPERATIVO. USUARIO SOMOS BANCOLOMBIA ACTIVO. SE INSTALA 6 MT DE CABLE UTP</t>
  </si>
  <si>
    <t>SAXZZ479</t>
  </si>
  <si>
    <t>TA-25-634316</t>
  </si>
  <si>
    <t>FO-25-955456</t>
  </si>
  <si>
    <t>BARRIO SAN CRISTOBAL NORTE BOGOTA 13</t>
  </si>
  <si>
    <t>21-06 SE REALIZA LLAMADA AL CLIENTE, SE HABLA CON LA SRA LIZ GISELLE GOMEZ PINZON, SE VALIDA DIRECCIÓN OK, CANAL OK, DISPONIBILIDAD TOTAL, LLAMAR EL DÍA LA INSTALACIÓN PARA CONFIRMAR VISITA, AVISO EXTERIOR ALTURA APROX  3  METROS; TOMACORRIENTE CERCANO:SI; TIENE CABINA DE SEGURIDAD:SI 25/6/2025 SE REALIZA INSTALACIÓN DE CORRESPONSAL, SE INSTALAN EQUIPOS CON PRUEBAS EXITOSAS, SE CAPACITA Y SE EVALÚA AL CLIENTE, SE INSTALA PUBLICIDAD COMPLETA, CB QUEDA OPERATIVO. USUARIO SOMOS BANCOLOMBIA ACTIVO</t>
  </si>
  <si>
    <t>SAXZZ480</t>
  </si>
  <si>
    <t>TA-25-634317</t>
  </si>
  <si>
    <t>FO-25-955460</t>
  </si>
  <si>
    <t>BARRIO BELLO CARMELO BELLO</t>
  </si>
  <si>
    <t>21-06 SE REALIZA LLAMADA AL CLIENTE, SE HABLA CON EL SR YEISON LEANDRO MUÑOZ QUINTERO, SE VALIDA DIRECCIÓN OK, CANAL OK, DISPONIBILIDAD TOTAL, LLAMAR EL DÍA LA INSTALACIÓN PARA CONFIRMAR VISITA, AVISO EXTERIOR ALTURA APROX  METROS ; TOMACORRIENTE CERCANO:SI; TIENE CABINA DE SEGURIDAD:SI// CLIENTE DICE QUE YA TIENE PUBLICIDAD YA QUE TIENE OTRO CB EN EL SITIO 25/6/2025 SE REALIZA INSTALACIÓN DE CORRESPONSAL, SE INSTALAN EQUIPOS CON PRUEBAS EXITOSAS, NO SE CAPACITA, SE INSTALA PUBLICIDAD COMPLETA, CB QUEDA OPERATIVO. USUARIO SOMOS BANCOLOMBIA ACTIVO</t>
  </si>
  <si>
    <t>SAXZZ481</t>
  </si>
  <si>
    <t>TA-25-634319</t>
  </si>
  <si>
    <t>FO-25-955462</t>
  </si>
  <si>
    <t>EL TABLON DE GOMEZ</t>
  </si>
  <si>
    <t>BARRIO VRD LA VICTORIA EL TABLON DE GOMEZ 1</t>
  </si>
  <si>
    <t>24-06-2025 SE REALIZA LLAMADA AL CLIENTE, SE HABLA CON EL SR ANDRES SIGIFREDO ROSALES ORDOÑEZ  SE VALIDA DIRECCIÓN OK, CANAL OK, DISPONIBILIDAD TOTAL, LLAMAR EL DÍA LA INSTALACIÓN PARA CONFIRMAR VISITA, AVISO EXTERIOR ALTURA APROX 4 METROS MAX; TOMACORRIENTE CERCANO: SI; TIENE CABINA DE SEGURIDAD: SI // CONTACTO REALIZADO POR LA APP 26/6/2025 SE REALIZA INSTALACIÓN DE CORRESPONSAL, SE INSTALAN EQUIPOS CON PRUEBAS EXITOSAS, SE CAPACITA Y SE EVALÚA AL CLIENTE, SE INSTALA PUBLICIDAD COMPLETA, CB QUEDA OPERATIVO. USUARIO SOMOS BANCOLOMBIA ACTIVO</t>
  </si>
  <si>
    <t>SAXZZ482</t>
  </si>
  <si>
    <t>TA-25-634321</t>
  </si>
  <si>
    <t>FO-25-955465</t>
  </si>
  <si>
    <t>BARRIO MIRADOR BOGOTA 1</t>
  </si>
  <si>
    <t>21-06 SE REALIZA LLAMADA AL CLIENTE, SE HABLA CON EL SR DAVID ANDRES GUZMAN ROJAS, SE VALIDA DIRECCIÓN OK, CANAL OK, DISPONIBILIDAD TOTAL, LLAMAR EL DÍA LA INSTALACIÓN PARA CONFIRMAR VISITA, AVISO EXTERIOR ALTURA APROX  DONDE EL TECNICO LO VEAMETROS ; TOMACORRIENTE CERCANO:SI; TIENE CABINA DE SEGURIDAD:SI// CLIENTE DICE QUE YA TIENE PUBLICIDAD YA QUE TIENE OTRO CB EN EL SITIO 25/6/2025 SE REALIZA INSTALACIÓN DE CORRESPONSAL, SE INSTALAN EQUIPOS CON PRUEBAS EXITOSAS, SE CAPACITA Y SE EVALÚA AL CLIENTE, SE INSTALA PUBLICIDAD COMPLETA, CB QUEDA OPERATIVO. USUARIO SOMOS BANCOLOMBIA ACTIVO</t>
  </si>
  <si>
    <t>SAXZZ483</t>
  </si>
  <si>
    <t>TA-25-634322</t>
  </si>
  <si>
    <t>FO-25-955471</t>
  </si>
  <si>
    <t>BARRIO LA REGADERA BOGOTA</t>
  </si>
  <si>
    <t>24-06-2025 SE REALIZA LLAMADA AL CLIENTE, SE HABLA CON LA SRA INGRID DAYANA RODRIGUEZ PUENTES  SE VALIDA DIRECCIÓN OK, CANAL OK, DISPONIBILIDAD TOTAL, LLAMAR EL DÍA LA INSTALACIÓN PARA CONFIRMAR VISITA, AVISO EXTERIOR ALTURA APROX 3 METROS MAX; TOMACORRIENTE CERCANO: SI; TIENE CABINA DE SEGURIDAD: SI // CONTACTO REALIZADO POR LA APP 25/6/2025 SE REALIZA INSTALACIÓN DE CORRESPONSAL, SE INSTALAN EQUIPOS CON PRUEBAS EXITOSAS, SE CAPACITA Y SE EVALÚA AL CLIENTE, SE INSTALA PUBLICIDAD COMPLETA, CB QUEDA OPERATIVO. USUARIO SOMOS BANCOLOMBIA ACTIVO</t>
  </si>
  <si>
    <t>SAXZZ484</t>
  </si>
  <si>
    <t>TA-25-634323</t>
  </si>
  <si>
    <t>FO-25-955473</t>
  </si>
  <si>
    <t>BARRIO LA ESTANCIA POPAYAN 4</t>
  </si>
  <si>
    <t>24-06-2025 SE REALIZA LLAMADA AL CLIENTE, SE HABLA CON EL SR MICHAEL JAIRO YELA FLOREZ  SE VALIDA DIRECCIÓN OK, CANAL OK, DISPONIBILIDAD TOTAL, LLAMAR EL DÍA LA INSTALACIÓN PARA CONFIRMAR VISITA, AVISO EXTERIOR ALTURA APROX 2 METROS; TOMACORRIENTE CERCANO: SI; TIENE CABINA DE SEGURIDAD: NO // CONTACTO REALIZADO POR LA APP 26-06 SE REALIZA INSTALACIÓN DE CORRESPONSAL, SE INSTALAN EQUIPOS CON PRUEBAS EXITOSAS, SE CAPACITA Y SE EVALÚA AL CLIENTE, SE INSTALA PUBLICIDAD COMPLETA, CB QUEDA OPERATIVO. USUARIO SOMOS BANCOLOMBIA ACTIVO</t>
  </si>
  <si>
    <t>SAXZZ485</t>
  </si>
  <si>
    <t>503736-24159731756132475589655</t>
  </si>
  <si>
    <t>TA-25-634332</t>
  </si>
  <si>
    <t>FO-25-955478</t>
  </si>
  <si>
    <t>BARRIO CANDELARIA LA NUEVA BOGOTA 9</t>
  </si>
  <si>
    <t>21-06 SE REALIZA LLAMADA AL CLIENTE, SE HABLA CON  LA SRA MARLIES ALEXANDRA POVEDA MESA, SE VALIDA DIRECCIÓN OK, CANAL OK, DISPONIBILIDAD TOTAL, LLAMAR EL DÍA LA INSTALACIÓN PARA CONFIRMAR VISITA, AVISO EXTERIOR ALTURA APROX  DONDE EL TECNICO LO VEA METROS ; TOMACORRIENTE CERCANO:SI; TIENE CABINA DE SEGURIDAD:SI 25/6/2025 SE REALIZA INSTALACIÓN DE CORRESPONSAL, SE INSTALAN EQUIPOS CON PRUEBAS EXITOSAS, SE CAPACITA Y SE EVALÚA AL CLIENTE, SE INSTALA PUBLICIDAD COMPLETA, CB QUEDA OPERATIVO. USUARIO SOMOS BANCOLOMBIA ACTIVO</t>
  </si>
  <si>
    <t>SAXZZ486</t>
  </si>
  <si>
    <t>TA-25-634334</t>
  </si>
  <si>
    <t>FO-25-955480</t>
  </si>
  <si>
    <t>BARRIO CENTRO ARMENIA 26</t>
  </si>
  <si>
    <t>24-06-2025 SE REALIZA LLAMADA AL CLIENTE, SE HABLA CON EL SR NEFTALI RODRIGUEZ GARZON  SE VALIDA DIRECCIÓN OK, CANAL OK, DISPONIBILIDAD TOTAL, LLAMAR EL DÍA LA INSTALACIÓN PARA CONFIRMAR VISITA, AVISO EXTERIOR ALTURA APROX 2 METROS; TOMACORRIENTE CERCANO: SI; TIENE CABINA DE SEGURIDAD: NO // CONTACTO REALIZADO POR LA APP 25/6/2025 SE REALIZA INSTALACIÓN DE CORRESPONSAL, SE INSTALAN EQUIPOS CON PRUEBAS EXITOSAS, SE CAPACITA Y SE EVALÚA AL CLIENTE, SE INSTALA PUBLICIDAD COMPLETA, CB QUEDA OPERATIVO. USUARIO SOMOS BANCOLOMBIA ACTIVO</t>
  </si>
  <si>
    <t>SAXZZ487</t>
  </si>
  <si>
    <t>TA-25-634340</t>
  </si>
  <si>
    <t>FO-25-955486</t>
  </si>
  <si>
    <t>BARRIO FATIMA PIENDAMO 1</t>
  </si>
  <si>
    <t>24-06 SE REALIZA LLAMADA AL CLIENTE, SE HABLA CON LA SR  LUIS EDUARDO MUELAS ÑAÑEZ  SE VALIDA DIRECCIÓN  OK, DISPONIBILIDAD TOTAL, LLAMAR EL DÍA LA INSTALACIÓN PARA CONFIRMAR VISITA, AVISO EXTERIOR ALTURA APROX 3.00  METROS; TOMA CORRIENTE CERCANO: SI; TIENE CABINA DE SEGURIDAD:   SI  , USUARIO   INDICA  QUE SE EL MODEN SE ENCUENTRA  20  METROS 26/6/2025 SE REALIZA INSTALACIÓN DE CORRESPONSAL, SE INSTALAN EQUIPOS CON PRUEBAS EXITOSAS, SE CAPACITA Y SE EVALÚA AL CLIENTE, SE INSTALA PUBLICIDAD COMPLETA, CB QUEDA OPERATIVO. USUARIO SOMOS BANCOLOMBIA ACTIVO</t>
  </si>
  <si>
    <t>SAXZZ490</t>
  </si>
  <si>
    <t>TA-25-634342</t>
  </si>
  <si>
    <t>FO-25-955490</t>
  </si>
  <si>
    <t>BARRIO CENTRO PEREIRA  48</t>
  </si>
  <si>
    <t>24-06 SE REALIZA LLAMADA AL CLIENTE, SE HABLA CON LA SRA YULI ANDREA BECERRA YA QUE  SR CARLOS ANDRES ARIZA GONZALEZ  NO SE ENCUENTRA  SE VALIDA DIRECCIÓN  OK, DISPONIBILIDAD TOTAL, LLAMAR EL DÍA LA INSTALACIÓN PARA CONFIRMAR VISITA, AVISO EXTERIOR ALTURA APROX 2.00  METROS; TOMA CORRIENTE CERCANO: SI; TIENE CABINA DE SEGURIDAD:   NO  , USUARIO   INDICA  QUE SE EL MODEN SE ENCUENTRA  10  METROS 26/6/2025 SE REALIZA INSTALACIÓN DE CORRESPONSAL, SE INSTALAN EQUIPOS CON PRUEBAS EXITOSAS, SE CAPACITA Y SE EVALÚA AL CLIENTE, SE INSTALA PUBLICIDAD COMPLETA, CB QUEDA OPERATIVO. USUARIO SOMOS BANCOLOMBIA ACTIVO. SE INSTALAN 15 MT DE CABLE UTP</t>
  </si>
  <si>
    <t>SAXZZ492</t>
  </si>
  <si>
    <t>1076556-241587317561324755887228</t>
  </si>
  <si>
    <t>TA-25-634344</t>
  </si>
  <si>
    <t>FO-25-955493</t>
  </si>
  <si>
    <t>TURMEQUE</t>
  </si>
  <si>
    <t>BARRIO CENTRO TURMQUE</t>
  </si>
  <si>
    <t>24-06 SE REALIZA LLAMADA AL CLIENTE, SE HABLA CON LA SRA NANCY MARCELA LOPEZ GOMEZ  SE VALIDA DIRECCIÓN  OK, DISPONIBILIDAD TOTAL, LLAMAR EL DÍA LA INSTALACIÓN PARA CONFIRMAR VISITA, AVISO EXTERIOR ALTURA APROX 2.00  METROS; TOMA CORRIENTE CERCANO: SI; TIENE CABINA DE SEGURIDAD:   NO  , USUARIO   INDICA  QUE SE EL MODEN SE ENCUENTRA  1 METROS, AL LADO DE LA CASONA   26/6/2025 SE REALIZA INSTALACIÓN DE CORRESPONSAL, SE INSTALAN EQUIPOS CON PRUEBAS EXITOSAS, SE CAPACITA Y SE EVALÚA AL CLIENTE, SE INSTALA PUBLICIDAD COMPLETA, CB QUEDA OPERATIVO. USUARIO SOMOS BANCOLOMBIA ACTIVO</t>
  </si>
  <si>
    <t>SAXZZ493</t>
  </si>
  <si>
    <t>519994-243637317561365457309448</t>
  </si>
  <si>
    <t>TA-25-634345</t>
  </si>
  <si>
    <t>FO-25-955495</t>
  </si>
  <si>
    <t>BARRIO POPULAR LA UNION 1</t>
  </si>
  <si>
    <t>24-06 SE REALIZA LLAMADA AL CLIENTE, SE HABLA CON LA SR  JUAN DANILO MURILLO BETANCOURT  SE VALIDA DIRECCIÓN  OK, DISPONIBILIDAD TOTAL, LLAMAR EL DÍA LA INSTALACIÓN PARA CONFIRMAR VISITA, AVISO EXTERIOR ALTURA APROX 2.50  METROS; TOMA CORRIENTE CERCANO: SI; TIENE CABINA DE SEGURIDAD:   NO  , USUARIO   INDICA  QUE SE EL MODEN SE ENCUENTRA  1 METROS 27/6/2025 SE REALIZA INSTALACIÓN DE CORRESPONSAL, SE INSTALAN EQUIPOS CON PRUEBAS EXITOSAS, SE CAPACITA Y SE EVALÚA AL CLIENTE, SE INSTALA PUBLICIDAD COMPLETA, CB QUEDA OPERATIVO. USUARIO SOMOS BANCOLOMBIA ACTIVO</t>
  </si>
  <si>
    <t>SAXZZ494</t>
  </si>
  <si>
    <t>1233659-243637317561365457309921</t>
  </si>
  <si>
    <t>TA-25-634348</t>
  </si>
  <si>
    <t>FO-25-955499</t>
  </si>
  <si>
    <t>BARRIO CERRITOS PEREIRA 4</t>
  </si>
  <si>
    <t>24-06 SE REALIZA LLAMADA AL CLIENTE, SE HABLA CON LA SRA  MARICELLA HERNANDEZ VALENCIA   SE VALIDA DIRECCIÓN  OK, DISPONIBILIDAD TOTAL, LLAMAR EL DÍA LA INSTALACIÓN PARA CONFIRMAR VISITA, AVISO EXTERIOR ALTURA APROX 3.00  METROS; TOMA CORRIENTE CERCANO: SI; TIENE CABINA DE SEGURIDAD:   NO  , USUARIO   INDICA  QUE SE EL MODEN SE ENCUENTRA  2 METROS,  26/6/2025 SE REALIZA INSTALACIÓN DE CORRESPONSAL, SE INSTALAN EQUIPOS CON PRUEBAS EXITOSAS, SE CAPACITA Y SE EVALÚA AL CLIENTE, SE INSTALA PUBLICIDAD COMPLETA, CB QUEDA OPERATIVO. USUARIO SOMOS BANCOLOMBIA ACTIVO</t>
  </si>
  <si>
    <t>SAXZZ495</t>
  </si>
  <si>
    <t>1110576-241587317561324755886802</t>
  </si>
  <si>
    <t>TA-25-634349</t>
  </si>
  <si>
    <t>FO-25-955501</t>
  </si>
  <si>
    <t>VILLA DE SAN DIEGO DE UBATE</t>
  </si>
  <si>
    <t>BARRIO UBATE VILLA DE SAN DIEGO DE UBATE 8</t>
  </si>
  <si>
    <t>24-06 SE REALIZA LLAMADA AL CLIENTE, SE HABLA CON LA SRA  GLADYS STELLA AVELLANEDA SANCHEZ   SE VALIDA DIRECCIÓN  OK, DISPONIBILIDAD TOTAL, LLAMAR EL DÍA LA INSTALACIÓN PARA CONFIRMAR VISITA, AVISO EXTERIOR ALTURA APROX 2.50  METROS; TOMA CORRIENTE CERCANO: SI; TIENE CABINA DE SEGURIDAD:   NO  , USUARIO   INDICA  QUE SE EL MODEN SE ENCUENTRA  2 METROS, 26/6/2025 SE REALIZA INSTALACIÓN DE CORRESPONSAL, SE INSTALAN EQUIPOS CON PRUEBAS EXITOSAS, SE CAPACITA Y SE EVALÚA AL CLIENTE, SE INSTALA PUBLICIDAD COMPLETA, CB QUEDA OPERATIVO. USUARIO SOMOS BANCOLOMBIA ACTIVO</t>
  </si>
  <si>
    <t>SAXZZ496</t>
  </si>
  <si>
    <t>TA-25-664223</t>
  </si>
  <si>
    <t>FO-25-969238</t>
  </si>
  <si>
    <t>VITERBO</t>
  </si>
  <si>
    <t>BARRIO OBRERO VITERBO 6</t>
  </si>
  <si>
    <t>24-06 SE REALIZA LLAMADA AL CLIENTE, SE HABLA CON LA SRA MARTA LUCIA GOMEZ RAMIREZ    SE VALIDA DIRECCIÓN  OK, DISPONIBILIDAD TOTAL, LLAMAR EL DÍA LA INSTALACIÓN PARA CONFIRMAR VISITA, AVISO EXTERIOR ALTURA APROX 2.50  METROS; TOMA CORRIENTE CERCANO: SI; TIENE CABINA DE SEGURIDAD:   NO  , USUARIO   INDICA  QUE SE EL MODEN SE ENCUENTRA  3 METROS,  26/6/2025 SE REALIZA INSTALACIÓN DE CORRESPONSAL, SE INSTALAN EQUIPOS CON PRUEBAS EXITOSAS, SE CAPACITA Y SE EVALÚA AL CLIENTE, SE INSTALA PUBLICIDAD COMPLETA, CB QUEDA OPERATIVO. USUARIO SOMOS BANCOLOMBIA ACTIVO</t>
  </si>
  <si>
    <t>SAXZZ497</t>
  </si>
  <si>
    <t>TA-25-664226</t>
  </si>
  <si>
    <t>FO-25-969241</t>
  </si>
  <si>
    <t>MADRID</t>
  </si>
  <si>
    <t>BARRIO SANTA SOFIA MADRID MADRID</t>
  </si>
  <si>
    <t>24-06 SE REALIZA LLAMADA AL CLIENTE, SE HABLA CON LA SR JUAN DAVID RUBIANO RINCON  SE VALIDA DIRECCIÓN  OK, DISPONIBILIDAD TOTAL, LLAMAR EL DÍA LA INSTALACIÓN PARA CONFIRMAR VISITA, AVISO EXTERIOR ALTURA APROX  3.00  METROS; TOMA CORRIENTE CERCANO: SI; TIENE CABINA DE SEGURIDAD:   SI  , USUARIO   INDICA  QUE SE EL MODEN SE ENCUENTRA  3 METROS 26/6/2025 SE REALIZA INSTALACIÓN DE CORRESPONSAL, SE INSTALAN EQUIPOS CON PRUEBAS EXITOSAS, SE CAPACITA Y SE EVALÚA AL CLIENTE, SE INSTALA PUBLICIDAD COMPLETA, CB QUEDA OPERATIVO. USUARIO SOMOS BANCOLOMBIA ACTIVO</t>
  </si>
  <si>
    <t>SAXZZ498</t>
  </si>
  <si>
    <t>900498-243637317561365457309573</t>
  </si>
  <si>
    <t>TA-25-664227</t>
  </si>
  <si>
    <t>FO-25-969243</t>
  </si>
  <si>
    <t>BARRIO CORR EL BOLO SAN ISIDRO PALMIRA</t>
  </si>
  <si>
    <t>24-06 SE REALIZA LLAMADA AL CLIENTE, SE HABLA CON LA SRA   KELLY FERNANDA CUECHA GARCIA  SE VALIDA DIRECCIÓN  OK, DISPONIBILIDAD TOTAL, LLAMAR EL DÍA LA INSTALACIÓN PARA CONFIRMAR VISITA, AVISO EXTERIOR ALTURA APROX  3.00  METROS; TOMA CORRIENTE CERCANO: SI; TIENE CABINA DE SEGURIDAD:   SI  , USUARIO   INDICA  QUE SE EL MODEN SE ENCUENTRA  3 METROS,  26/6/2025 SE REALIZA INSTALACIÓN DE CORRESPONSAL, SE INSTALAN EQUIPOS CON PRUEBAS EXITOSAS, SE CAPACITA Y SE EVALÚA AL CLIENTE, SE INSTALA PUBLICIDAD COMPLETA, CB QUEDA OPERATIVO. USUARIO SOMOS BANCOLOMBIA ACTIVO</t>
  </si>
  <si>
    <t>SAXZZ499</t>
  </si>
  <si>
    <t>879521-243627317561365457297231</t>
  </si>
  <si>
    <t>TA-25-669569</t>
  </si>
  <si>
    <t>FO-25-979567</t>
  </si>
  <si>
    <t>BARRIO LA DOCENA CALDAS</t>
  </si>
  <si>
    <t>24-06 SE REALIZA LLAMADA AL CLIENTE, SE HABLA CON LA HIJA  MARIA CAMILA DIEZ  HIJA DEL SEÑOR   SR  OSCAR FERNANDO DIEZ MONTOYA  SE VALIDA DIRECCIÓN  OK, DISPONIBILIDAD TOTAL, LLAMAR EL DÍA LA INSTALACIÓN PARA CONFIRMAR VISITA, AVISO EXTERIOR ALTURA APROX  3.00  METROS; TOMA CORRIENTE CERCANO: SI; TIENE CABINA DE SEGURIDAD:   NO  25/6/2025 SE REALIZA INSTALACIÓN DE CORRESPONSAL, SE INSTALAN EQUIPOS CON PRUEBAS EXITOSAS, NO SE CAPACITA, SE INSTALA FLNAGGER Y DISPLAY DE HORARIO EL AVISO YA ESTABA INSTALADO, CB QUEDA OPERATIVO. USUARIO SOMOS BANCOLOMBIA ACTIVO</t>
  </si>
  <si>
    <t>HERNANDEZ CHAVARRIA JUAN CAMILO</t>
  </si>
  <si>
    <t>SAXZZ500</t>
  </si>
  <si>
    <t>TA-25-669570</t>
  </si>
  <si>
    <t>FO-25-979571</t>
  </si>
  <si>
    <t>BARRIO CAICEDO MEDELLIN 15</t>
  </si>
  <si>
    <t>24-06 SE REALIZA LLAMADA AL CLIENTE, SE HABLA CON EL SR  CARLOS ANDRES MORENO CORTES  SE VALIDA DIRECCIÓN  OK, DISPONIBILIDAD TOTAL, LLAMAR EL DÍA LA INSTALACIÓN PARA CONFIRMAR VISITA, AVISO EXTERIOR ALTURA APROX  2.50  METROS; TOMA CORRIENTE CERCANO: SI; TIENE CABINA DE SEGURIDAD:   SI 25/6/2025 SE REALIZA INSTALACIÓN DE CORRESPONSAL, SE INSTALAN EQUIPOS CON PRUEBAS EXITOSAS, SE CAPACITA Y SE EVALÚA AL CLIENTE, SE INSTALA PUBLICIDAD COMPLETA, CB QUEDA OPERATIVO. USUARIO SOMOS BANCOLOMBIA ACTIVO</t>
  </si>
  <si>
    <t>SAXZZ501</t>
  </si>
  <si>
    <t>TA-25-669572</t>
  </si>
  <si>
    <t>FO-25-979575</t>
  </si>
  <si>
    <t>ZIPAQUIRA</t>
  </si>
  <si>
    <t>BARRIO ZIPAQUIRÁ ZIPAQUIRÁ</t>
  </si>
  <si>
    <t>24-06 SE REALIZA LLAMADA AL CLIENTE, SE HABLA CON EL SR  MIGUEL ANGEL MENDOZA NIÑO   SE VALIDA DIRECCIÓN  OK, DISPONIBILIDAD TOTAL, LLAMAR EL DÍA LA INSTALACIÓN PARA CONFIRMAR VISITA, AVISO EXTERIOR ALTURA APROX  2.50  METROS; TOMA CORRIENTE CERCANO: SI; TIENE CABINA DE SEGURIDAD:   SI USUARIO   INDICA  QUE SE EL MODEN SE ENCUENTRA  5 METROS, 26/6/2025 SE REALIZA INSTALACIÓN DE CORRESPONSAL, SE INSTALAN EQUIPOS CON PRUEBAS EXITOSAS, SE CAPACITA Y SE EVALÚA AL CLIENTE, SE INSTALA PUBLICIDAD COMPLETA, CB QUEDA OPERATIVO. USUARIO SOMOS BANCOLOMBIA ACTIVO</t>
  </si>
  <si>
    <t>SAXZZ502</t>
  </si>
  <si>
    <t>1238704-243637317561365457309774</t>
  </si>
  <si>
    <t>TA-25-669573</t>
  </si>
  <si>
    <t>FO-25-979577</t>
  </si>
  <si>
    <t>BARRIO LA MINGA PASTO 1</t>
  </si>
  <si>
    <t>24-06 SE REALIZA LLAMADA AL CLIENTE, SE HABLA CON LA SRA ALBA LUCY VARGAS ESPAÑA  SE VALIDA DIRECCIÓN OK, CANAL OK, DISPONIBILIDAD TOTAL, LLAMAR EL DÍA LA INSTALACIÓN PARA CONFIRMAR VISITA, AVISO EXTERIOR ALTURA APROX 5 METROS; TOMACORRIENTE CERCANO: SI; TIENE CABINA DE SEGURIDAD: NO - COMUNICACIÓN POR WPP / EL MODEM ESTA A 4 MT  26/6/2025 SE REALIZA INSTALACIÓN DE CORRESPONSAL, SE INSTALAN EQUIPOS CON PRUEBAS EXITOSAS, SE CAPACITA Y SE EVALÚA AL CLIENTE, SE INSTALA PUBLICIDAD COMPLETA, CB QUEDA OPERATIVO. USUARIO SOMOS BANCOLOMBIA ACTIVO</t>
  </si>
  <si>
    <t>SAXZZ503</t>
  </si>
  <si>
    <t>TA-25-669574</t>
  </si>
  <si>
    <t>FO-25-979583</t>
  </si>
  <si>
    <t>BARRIO CENTENARIO SANTANDER DE QUILICHAO 5</t>
  </si>
  <si>
    <t>24-06 SE REALIZA LLAMADA AL CLIENTE, SE HABLA CON LA SRA JUAN JOSE DELGADO ARIAS SE VALIDA DIRECCIÓN OK, CANAL OK, DISPONIBILIDAD TOTAL, LLAMAR EL DÍA LA INSTALACIÓN PARA CONFIRMAR VISITA, AVISO EXTERIOR ALTURA APROX 3 METROS; TOMACORRIENTE CERCANO: SI; TIENE CABINA DE SEGURIDAD: NO - COMUNICACIÓN POR WPP / EL MODEM NO TIENE PUERTO DISPONIBLES LLEVAR SWITCH 26/6/2025 SE REALIZA INSTALACIÓN DE CORRESPONSAL, SE INSTALAN EQUIPOS CON PRUEBAS EXITOSAS, SE CAPACITA Y SE EVALÚA AL CLIENTE, SE INSTALA PUBLICIDAD COMPLETA, CB QUEDA OPERATIVO. USUARIO SOMOS BANCOLOMBIA ACTIVO. SE INSTALA WITCH QS013CC000233</t>
  </si>
  <si>
    <t>SAXZZ504</t>
  </si>
  <si>
    <t>1233700-243637317561365457309861</t>
  </si>
  <si>
    <t>TA-25-669575</t>
  </si>
  <si>
    <t>FO-25-979588</t>
  </si>
  <si>
    <t>SAN PEDRO DE LOS MILAGROS</t>
  </si>
  <si>
    <t>BARRIO SAN PEDRO DE LOS MILAGROS SAN PEDRO DE LOS MILAGROS 1</t>
  </si>
  <si>
    <t>24-06 SE REALIZA LLAMADA AL CLIENTE, SE HABLA CON LA SR DIVIER ARBEY GOMEZ ARANGO  SE VALIDA DIRECCIÓN OK, CANAL OK, DISPONIBILIDAD TOTAL, LLAMAR EL DÍA LA INSTALACIÓN PARA CONFIRMAR VISITA, AVISO EXTERIOR ALTURA APROX 2 METROS; TOMACORRIENTE CERCANO: SI; TIENE CABINA DE SEGURIDAD: NO - COMUNIACIÓN POR WPP 25/6/2025 SE VISITA PUNTO PARA INSTALACIÓN NUEVA DE CB 1 A 1 ENCONTRANDO CERCANÍA CON OTRO PUNTO 78040 PTM SAN PEDRO TIENDA. 25/6/2025 SE REALIZA INSTALACIÓN DE CORRESPONSAL, SE INSTALAN EQUIPOS CON PRUEBAS EXITOSAS, SE CAPACITA Y SE EVALÚA AL CLIENTE, SE INSTALA PUBLICIDAD COMPLETA, CB QUEDA OPERATIVO. USUARIO SOMOS BANCOLOMBIA ACTIVO</t>
  </si>
  <si>
    <t>SAXZZ505</t>
  </si>
  <si>
    <t>TA-25-669577</t>
  </si>
  <si>
    <t>FO-25-979591</t>
  </si>
  <si>
    <t>BARRIO VILLA NUEVA FACATATIVA FACTATIVA</t>
  </si>
  <si>
    <t>24-06 SE REALIZA LLAMADA AL CLIENTE, SE HABLA CON LA SRA MYRIAM ROSAURA TORRADO LIZARAZO  SE VALIDA DIRECCIÓN OK, CANAL OK, DISPONIBILIDAD TOTAL, LLAMAR EL DÍA LA INSTALACIÓN PARA CONFIRMAR VISITA, AVISO EXTERIOR ALTURA APROX 2 METROS; TOMACORRIENTE CERCANO: SI; TIENE CABINA DE SEGURIDAD: NO - COMUNICACIÓN POR WPP - EL MODEM ESTA A 6 MT  26/6/2025 SE REALIZA INSTALACIÓN DE CORRESPONSAL, SE INSTALAN EQUIPOS CON PRUEBAS EXITOSAS, SE CAPACITA Y SE EVALÚA AL CLIENTE, SE INSTALA PUBLICIDAD COMPLETA, CB QUEDA OPERATIVO. USUARIO SOMOS BANCOLOMBIA ACTIVO. CLIENTE MAYOR DE EDAD NO ENTIENDE MUY BIEN LA CAPACITACIÓN</t>
  </si>
  <si>
    <t>SAXZZ506</t>
  </si>
  <si>
    <t>528369-241597317561324755898989</t>
  </si>
  <si>
    <t>TA-25-669579</t>
  </si>
  <si>
    <t>FO-25-979594</t>
  </si>
  <si>
    <t>BARRIO CORR DEL VALLENATO SAN ANDRES DE TUMACO</t>
  </si>
  <si>
    <t>24-06 SE REALIZA LLAMADA AL CLIENTE, SE HABLA CON LA SR JOSE WASHINGTON DELGADO SE VALIDA DIRECCIÓN OK, CANAL OK, DISPONIBILIDAD TOTAL, LLAMAR EL DÍA LA INSTALACIÓN PARA CONFIRMAR VISITA, AVISO EXTERIOR ALTURA APROX 2 METROS; TOMACORRIENTE CERCANO: SI; TIENE CABINA DE SEGURIDAD: NO - PROGRAMADO PARA DICHA FECHA POR SOLICITUD DEL USUARIO 26/6/2025 SE REALIZA INSTALACIÓN DE CORRESPONSAL, SE INSTALAN EQUIPOS CON PRUEBAS EXITOSAS, SE CAPACITA Y SE EVALÚA AL CLIENTE, SE INSTALA PUBLICIDAD COMPLETA, CB QUEDA OPERATIVO. USUARIO SOMOS BANCOLOMBIA ACTIVO</t>
  </si>
  <si>
    <t>SAXZZ507</t>
  </si>
  <si>
    <t>TA-25-669580</t>
  </si>
  <si>
    <t>FO-25-979600</t>
  </si>
  <si>
    <t>BARRIO AV 30 AGOSTO PEREIRA 1</t>
  </si>
  <si>
    <t>24-06 SE REALIZA LLAMADA AL CLIENTE, SE HABLA CON LA SRA MARIA ALEJANDRA AGUIRRE GARCIA  SE VALIDA DIRECCIÓN OK, CANAL OK, DISPONIBILIDAD TOTAL, LLAMAR EL DÍA LA INSTALACIÓN PARA CONFIRMAR VISITA, AVISO EXTERIOR ALTURA APROX 2.5 METROS; TOMACORRIENTE CERCANO: SI; TIENE CABINA DE SEGURIDAD: NO - COMUNICACIÓN POR WPP - EL MODEM ESTA A 6 MT 26/6/2025 SE REALIZA INSTALACIÓN DE CORRESPONSAL, SE INSTALAN EQUIPOS CON PRUEBAS EXITOSAS, SE CAPACITA Y SE EVALÚA AL CLIENTE, SE INSTALA PUBLICIDAD COMPLETA, CB QUEDA OPERATIVO. USUARIO SOMOS BANCOLOMBIA ACTIVO</t>
  </si>
  <si>
    <t>SAXZZ508</t>
  </si>
  <si>
    <t>1076637-243637317561365457309717</t>
  </si>
  <si>
    <t>TA-25-669582</t>
  </si>
  <si>
    <t>FO-25-979603</t>
  </si>
  <si>
    <t>VILLETA</t>
  </si>
  <si>
    <t>BARRIO CENTRO VILLETA 13</t>
  </si>
  <si>
    <t>24-06 SE REALIZA LLAMADA AL CLIENTE, SE HABLA CON LA SRA JENNY PAOLA ORDOÑEZ CORDOBA SE VALIDA DIRECCIÓN OK, CANAL OK, DISPONIBILIDAD TOTAL, LLAMAR EL DÍA LA INSTALACIÓN PARA CONFIRMAR VISITA, AVISO EXTERIOR ALTURA APROX 3 METROS; TOMACORRIENTE CERCANO: SI; TIENE CABINA DE SEGURIDAD: NO - COMUNICACIÓN POR WPP 26/6/2025 SE REALIZA INSTALACIÓN DE CORRESPONSAL, SE INSTALAN EQUIPOS CON PRUEBAS EXITOSAS, SE CAPACITA Y SE EVALÚA AL CLIENTE, SE INSTALA PUBLICIDAD COMPLETA, CB QUEDA OPERATIVO. USUARIO SOMOS BANCOLOMBIA ACTIVO</t>
  </si>
  <si>
    <t>SAXZZ509</t>
  </si>
  <si>
    <t>TA-25-669583</t>
  </si>
  <si>
    <t>FO-25-979608</t>
  </si>
  <si>
    <t>BARRIO LOS GUADUALES CALI</t>
  </si>
  <si>
    <t>24-06 SE REALIZA LLAMADA AL CLIENTE, SE HABLA CON EL HERMANO DE  LA SRA  MARIA DE LOS ANGELES MEZA PEREZ, SE VALIDA DIRECCIÓN OK, CANAL OK, DISPONIBILIDAD TOTAL, LLAMAR EL DÍA LA INSTALACIÓN PARA CONFIRMAR VISITA, AVISO EXTERIOR ALTURA APROXDONDE EL TECNICO LO VEA CONVENIENTE; TOMACORRIENTE CERCANO: SI; TIENE CABINA DE SEGURIDAD: SI 25/6/2025 SE REALIZA INSTALACIÓN DE CORRESPONSAL, SE INSTALAN EQUIPOS CON PRUEBAS EXITOSAS, SE CAPACITA Y SE EVALÚA AL CLIENTE, SE INSTALA PUBLICIDAD COMPLETA, CB QUEDA OPERATIVO. USUARIO SOMOS BANCOLOMBIA ACTIVO</t>
  </si>
  <si>
    <t>SAXZZ511</t>
  </si>
  <si>
    <t>879277-243637317561365457309685</t>
  </si>
  <si>
    <t>TA-25-669584</t>
  </si>
  <si>
    <t>FO-25-979614</t>
  </si>
  <si>
    <t>OBANDO</t>
  </si>
  <si>
    <t>BARRIO OBANDO CENTRO</t>
  </si>
  <si>
    <t>24-06 SE REALIZA LLAMADA AL CLIENTE, SE HABLA CON LA SR JOSE ALEJANDRO CORTES RUIZ SE VALIDA DIRECCIÓN OK, CANAL OK, DISPONIBILIDAD TOTAL, LLAMAR EL DÍA LA INSTALACIÓN PARA CONFIRMAR VISITA, AVISO EXTERIOR ALTURA: NO INDICA ALTURA; TOMACORRIENTE CERCANO: SI; TIENE CABINA DE SEGURIDAD: SI  - COMUNICACIÓN POR WPP 26/6/2025 SE REALIZA INSTALACIÓN DE CORRESPONSAL, SE INSTALAN EQUIPOS CON PRUEBAS EXITOSAS, SE CAPACITA Y SE EVALÚA AL CLIENTE, SE INSTALA PUBLICIDAD COMPLETA, CB QUEDA OPERATIVO. USUARIO SOMOS BANCOLOMBIA ACTIVO</t>
  </si>
  <si>
    <t>SAXZZ512</t>
  </si>
  <si>
    <t>1165091-241587317561324755888405</t>
  </si>
  <si>
    <t>TA-25-669586</t>
  </si>
  <si>
    <t>FO-25-979621</t>
  </si>
  <si>
    <t>BARR LOS TERMALES NUQUI CHOCO NUQUI</t>
  </si>
  <si>
    <t>24-06 SE REALIZA LLAMADA AL CLIENTE, SE HABLA CON  EL SR JHON DAVID CASTRO VALENCIA, SE VALIDA DIRECCIÓN OK, CANAL OK, DISPONIBILIDAD TOTAL, LLAMAR EL DÍA LA INSTALACIÓN PARA CONFIRMAR VISITA, AVISO EXTERIOR ALTURA APROX 3 METROS; TOMACORRIENTE CERCANO: SI; TIENE CABINA DE SEGURIDAD: SI 27-06 SE REALIZA INSTALACIÓN DE CORRESPONSAL, SE INSTALAN EQUIPOS CON PRUEBAS EXITOSAS, SE CAPACITA Y SE EVALÚA AL CLIENTE, SE INSTALA PUBLICIDAD COMPLETA, CB QUEDA OPERATIVO. USUARIO SOMOS BANCOLOMBIA ACTIVO</t>
  </si>
  <si>
    <t>SAXZZ513</t>
  </si>
  <si>
    <t>1254495-243627317561365457298838</t>
  </si>
  <si>
    <t>TA-25-669587</t>
  </si>
  <si>
    <t>FO-25-979628</t>
  </si>
  <si>
    <t>BRR SAN MARTIN VALLEDUPAR</t>
  </si>
  <si>
    <t>24-06 SE REALIZA LLAMADA AL CLIENTE, SE HABLA CON LA SRA YELITZA MONTENEGRO RODRIGUEZ, SE VALIDA DIRECCIÓN OK, CANAL OK, DISPONIBILIDAD TOTAL, LLAMAR EL DÍA LA INSTALACIÓN PARA CONFIRMAR VISITA, AVISO EXTERIOR ALTURA APROX  DONDE EL TECNICO LO VEA CONVENIENTE; TOMACORRIENTE CERCANO: SI; TIENE CABINA DE SEGURIDAD: SI// MODEM 7 METROS 25/6/2025 SE REALIZA INSTALACIÓN DE CORRESPONSAL, SE INSTALAN EQUIPOS CON PRUEBAS EXITOSAS, SE CAPACITA Y SE EVALÚA AL CLIENTE, SE INSTALA PUBLICIDAD COMPLETA, CB QUEDA OPERATIVO. USUARIO SOMOS BANCOLOMBIA ACTIVO</t>
  </si>
  <si>
    <t>SAXZZ514</t>
  </si>
  <si>
    <t>1144157-243637317561365457310116</t>
  </si>
  <si>
    <t>TA-25-669588</t>
  </si>
  <si>
    <t>FO-25-979635</t>
  </si>
  <si>
    <t>SUAITA</t>
  </si>
  <si>
    <t>BARRIO OLIVAL SUAITA</t>
  </si>
  <si>
    <t>24-06 SE REALIZA LLAMADA AL CLIENTE, SE HABLA CON LA SRA GINNA MILENA SILVA PUERTO, SE VALIDA DIRECCIÓN OK, CANAL OK, DISPONIBILIDAD TOTAL, LLAMAR EL DÍA LA INSTALACIÓN PARA CONFIRMAR VISITA, AVISO EXTERIOR ALTURA APROX  DONDE EL TECNICO LO VEA CONVENIENTE; TOMACORRIENTE CERCANO: SI; TIENE CABINA DE SEGURIDAD:NO// MODEM 5 METROS 26/6/2025 SE REALIZA INSTALACIÓN DE CORRESPONSAL, SE INSTALAN EQUIPOS CON PRUEBAS EXITOSAS, SE CAPACITA Y SE EVALÚA AL CLIENTE, SE INSTALA PUBLICIDAD COMPLETA, CB QUEDA OPERATIVO. USUARIO SOMOS BANCOLOMBIA ACTIVO</t>
  </si>
  <si>
    <t>SAXZZ515</t>
  </si>
  <si>
    <t>TA-25-669589</t>
  </si>
  <si>
    <t>FO-25-979638</t>
  </si>
  <si>
    <t>BARRIO URB PORTALES DE ALICANTE CARTAGENA DE INDIAS</t>
  </si>
  <si>
    <t>24-06 SE REALIZA LLAMADA AL CLIENTE, SE HABLA CON EL SR YAMITH JOSE LOBO RAMOS SE VALIDA DIRECCIÓN OK, CANAL OK, DISPONIBILIDAD TOTAL, LLAMAR EL DÍA LA INSTALACIÓN PARA CONFIRMAR VISITA, AVISO EXTERIOR ALTURA APROX 2,50 METROS; TOMACORRIENTE CERCANO: SI; TIENE CABINA DE SEGURIDAD: SI// MODEM 5 METROS 26/6/2025 SE REALIZA INSTALACIÓN DE CORRESPONSAL, SE INSTALAN EQUIPOS CON PRUEBAS EXITOSAS, SE CAPACITA Y SE EVALÚA AL CLIENTE, SE INSTALA PUBLICIDAD COMPLETA, CB QUEDA OPERATIVO. USUARIO SOMOS BANCOLOMBIA ACTIVO</t>
  </si>
  <si>
    <t>SAXZZ516</t>
  </si>
  <si>
    <t>877063-243637317561365457309993</t>
  </si>
  <si>
    <t>TA-25-669590</t>
  </si>
  <si>
    <t>FO-25-979646</t>
  </si>
  <si>
    <t>EBEJICO</t>
  </si>
  <si>
    <t>BARRIO PARQUE SEVILLA EBEJICO</t>
  </si>
  <si>
    <t>24-06 SE REALIZA LLAMADA AL CLIENTE, SE HABLA CON LA SRA ERIKA YEPES  SE VALIDA DIRECCIÓN OK, CANAL OK, DISPONIBILIDAD TOTAL, LLAMAR EL DÍA LA INSTALACIÓN PARA CONFIRMAR VISITA, AVISO EXTERIOR ALTURA. NO INDICA ALTURA; TOMACORRIENTE CERCANO: SI; TIENE CABINA DE SEGURIDAD: NO 26/6/2025 SE REALIZA INSTALACIÓN DE CORRESPONSAL, SE INSTALAN EQUIPOS CON PRUEBAS EXITOSAS, SE CAPACITA Y SE EVALÚA AL CLIENTE, SE INSTALA PUBLICIDAD COMPLETA, CB QUEDA OPERATIVO. USUARIO SOMOS BANCOLOMBIA ACTIVO</t>
  </si>
  <si>
    <t>SAXZZ517</t>
  </si>
  <si>
    <t>1238694-243627317561365457297005</t>
  </si>
  <si>
    <t>TA-25-669592</t>
  </si>
  <si>
    <t>FO-25-979650</t>
  </si>
  <si>
    <t>BARRIO PANDIGUANDO PAOPAYAN</t>
  </si>
  <si>
    <t>24-06 SE REALIZA LLAMADA AL CLIENTE, SE HABLA CON LA SR EDWIN ANDRES BALLESTEROS POTOSI SE VALIDA DIRECCIÓN OK, CANAL OK, DISPONIBILIDAD TOTAL, LLAMAR EL DÍA LA INSTALACIÓN PARA CONFIRMAR VISITA, AVISO EXTERIOR ALTURA APROX 2 METROS; TOMACORRIENTE CERCANO: SI; TIENE CABINA DE SEGURIDAD: NO - COMUNICACIÓN POR WPP 25/6/2025 SE REALIZA INSTALACIÓN DE CORRESPONSAL, SE INSTALAN EQUIPOS CON PRUEBAS EXITOSAS, SE CAPACITA Y SE EVALÚA AL CLIENTE, SE INSTALA PUBLICIDAD COMPLETA, CB QUEDA OPERATIVO. USUARIO SOMOS BANCOLOMBIA ACTIVO</t>
  </si>
  <si>
    <t>SAXZZ518</t>
  </si>
  <si>
    <t>TA-25-669595</t>
  </si>
  <si>
    <t>FO-25-979655</t>
  </si>
  <si>
    <t>TIBANA</t>
  </si>
  <si>
    <t>BARRIO CENTRO TIBANA 5</t>
  </si>
  <si>
    <t>24-06 SE REALIZA LLAMADA AL CLIENTE, SE HABLA CON EL SR JOSE ALFREDO CASTELBLANCO SALAMANCA, SE VALIDA DIRECCIÓN OK, CANAL OK, DISPONIBILIDAD TOTAL, LLAMAR EL DÍA LA INSTALACIÓN PARA CONFIRMAR VISITA, AVISO EXTERIOR ALTURA APROX  3 METROS; TOMACORRIENTE CERCANO: SI; TIENE CABINA DE SEGURIDAD: SI 26/6/2025 SE REALIZA INSTALACIÓN DE CORRESPONSAL, SE INSTALAN EQUIPOS CON PRUEBAS EXITOSAS, SE CAPACITA Y SE EVALÚA AL CLIENTE, SE INSTALA PUBLICIDAD COMPLETA, CB QUEDA OPERATIVO. USUARIO SOMOS BANCOLOMBIA ACTIVO</t>
  </si>
  <si>
    <t>SAXZZ519</t>
  </si>
  <si>
    <t>913669-243637317561365457309443</t>
  </si>
  <si>
    <t>TA-25-669624</t>
  </si>
  <si>
    <t>FO-25-979665</t>
  </si>
  <si>
    <t>BARRIO VILLA SANTANA LAS MARGARITAS PEREIRA</t>
  </si>
  <si>
    <t>24-06 SE REALIZA LLAMADA AL CLIENTE, SE HABLA CON LA PAREJA DE LA SRA JESSICA VANESSA BEJARANO QUINTERO, SE VALIDA DIRECCIÓN OK, CANAL OK, DISPONIBILIDAD TOTAL, LLAMAR EL DÍA LA INSTALACIÓN PARA CONFIRMAR VISITA, AVISO EXTERIOR ALTURA APROX  DONDE EL TECNICO LO VEA CONVENIENTE; TOMACORRIENTE CERCANO: SI; TIENE CABINA DE SEGURIDAD: NO 26/6/2025 SE REALIZA INSTALACIÓN DE CORRESPONSAL, SE INSTALAN EQUIPOS CON PRUEBAS EXITOSAS, SE CAPACITA Y SE EVALÚA AL CLIENTE, SE INSTALA PUBLICIDAD COMPLETA, CB QUEDA OPERATIVO. USUARIO SOMOS BANCOLOMBIA ACTIVO</t>
  </si>
  <si>
    <t>SAXZZ521</t>
  </si>
  <si>
    <t>1103006-241587317561324755887083</t>
  </si>
  <si>
    <t>TA-25-669704</t>
  </si>
  <si>
    <t>FO-25-979673</t>
  </si>
  <si>
    <t>BARRIO AMERICA MEDELLIN</t>
  </si>
  <si>
    <t>24-06 SE REALIZA LLAMADA AL CLIENTE, SE HABLA CON EL SR JHON FREDY ALZATE MARIN, SE VALIDA DIRECCIÓN OK, CANAL OK, DISPONIBILIDAD TOTAL, LLAMAR EL DÍA LA INSTALACIÓN PARA CONFIRMAR VISITA, AVISO EXTERIOR ALTURA APROX  DONDE EL TECNICO LO VEA CONVENIENTE; TOMACORRIENTE CERCANO: SI; TIENE CABINA DE SEGURIDAD: NO 26/6/2025 SE REALIZA INSTALACIÓN DE CORRESPONSAL, SE INSTALAN EQUIPOS CON PRUEBAS EXITOSAS, SE CAPACITA Y SE EVALÚA AL CLIENTE, SE INSTALA PUBLICIDAD COMPLETA, CB QUEDA OPERATIVO. USUARIO SOMOS BANCOLOMBIA ACTIVO</t>
  </si>
  <si>
    <t>SAXZZ522</t>
  </si>
  <si>
    <t>1238685-243627317561365457297071</t>
  </si>
  <si>
    <t>TA-25-669735</t>
  </si>
  <si>
    <t>FO-25-979677</t>
  </si>
  <si>
    <t>BARRIO BELLO BELLO 26</t>
  </si>
  <si>
    <t>24-06 SE REALIZA LLAMADA AL CLIENTE, SE HABLA CON LA SRA XIMENA JIMENEZ HERNANDEZ, SE VALIDA DIRECCIÓN OK, CANAL OK, DISPONIBILIDAD TOTAL, LLAMAR EL DÍA LA INSTALACIÓN PARA CONFIRMAR VISITA, AVISO EXTERIOR ALTURA APROX  DONDE EL TECNICO LO VEA CONVENIENTE; TOMACORRIENTE CERCANO: SI; TIENE CABINA DE SEGURIDAD: SI 25/6/2025 SE REALIZA INSTALACIÓN DE CORRESPONSAL, SE INSTALAN EQUIPOS CON PRUEBAS EXITOSAS, NO SE CAPACITA, SE INSTALA FLANGGER Y DISPLAY DE HORARIO EL AVISO YA ESTABA INSTALADO, CB QUEDA OPERATIVO. USUARIO SOMOS BANCOLOMBIA ACTIVO</t>
  </si>
  <si>
    <t>SAXZZ524</t>
  </si>
  <si>
    <t>TA-25-669742</t>
  </si>
  <si>
    <t>FO-25-979680</t>
  </si>
  <si>
    <t>SANTO DOMINGO</t>
  </si>
  <si>
    <t>BARRIO CENTRO SANTO DOMINGO</t>
  </si>
  <si>
    <t>21-06 SE REALIZA LLAMADA AL CLIENTE, SE HABLA CON LA SR SANTIAGO RESTREPO CASTRILLON  SE VALIDA DIRECCIÓN OK, CANAL OK, DISPONIBILIDAD TOTAL, LLAMAR EL DÍA LA INSTALACIÓN PARA CONFIRMAR VISITA, AVISO EXTERIOR ALTURA APROX 3 METROS; TOMACORRIENTE CERCANO: SI; TIENE CABINA DE SEGURIDAD: NO - COMUNICACIÓN POR WPP 26/6/2025 ESCALAMOS NOVEDAD DE INSTALACIÓN. EN DIRECCIÓN TENEMOS LT LA MAQUINA VRD PORCESITO, PERO DOCUMENTO DE CÁMARA DE COMERCIO QUE NOS FACILITA USUARIO TIENE DIRECCIÓN CON NOMENCLATURA COMPLETA CALLE 39 64ª 35 INTERIOR 701 EN MEDELLIN. USUARIO INFORMA QUE ESA DIRECCIÓN ES DE LA OFICINA PRINCIPAL EN MEDELLIN. TAMBIÉN NOS FACILITA UNA FOTO DE UNA FACTURA DE UN PROVEEDOR DONDE SALE LA MISMA DIRECCIÓN EN MEDELLIN, PERO ABAJO SI DICE PORSECITO. 26/6/2025 SEGÚN LO CONVERSADO, SE EVIDENCIÓ QUE EN LA SEGUNDA HOJA DEL CERTIFICADO DE CÁMARA DE COMERCIO SE ENCUENTRA REGISTRADA LA DIRECCIÓN CORRECTA. POR LO TANTO, SE DEBE PROCEDER CON LA IMPLEMENTACIÓN DEL CB 3007080054. 26/6/2025 SE REALIZA INSTALACIÓN DE CORRESPONSAL, SE INSTALAN EQUIPOS CON PRUEBAS EXITOSAS, SE CAPACITA Y SE EVALÚA AL CLIENTE, SE INSTALA PUBLICIDAD COMPLETA, CB QUEDA OPERATIVO. USUARIO SOMOS BANCOLOMBIA ACTIVO. SE INSTALANN 12 MT DE CABLE UTP</t>
  </si>
  <si>
    <t>SAXZZ525</t>
  </si>
  <si>
    <t>1238897-243627317561365457299638</t>
  </si>
  <si>
    <t>TA-25-669745</t>
  </si>
  <si>
    <t>FO-25-979683</t>
  </si>
  <si>
    <t>BARRIO POBLADO 1 CALI 1</t>
  </si>
  <si>
    <t>24-06 SE REALIZA LLAMADA AL CLIENTE, SE HABLA CON EL SR JOSE FERNANDO ARANGO ARROYAVE, SE VALIDA DIRECCIÓN OK, CANAL OK, DISPONIBILIDAD TOTAL, LLAMAR EL DÍA LA INSTALACIÓN PARA CONFIRMAR VISITA, AVISO EXTERIOR ALTURA APROX  DONDE EL TECNICO LO VEA CONVENIENTE; TOMACORRIENTE CERCANO: SI; TIENE CABINA DE SEGURIDAD: SI //HORARIO DEL ESTABLECIMIENTO 9-12PM A 2:30-7 PM 25/6/2025 SE REALIZA INSTALACIÓN DE CORRESPONSAL, SE INSTALAN EQUIPOS CON PRUEBAS EXITOSAS, SE CAPACITA Y SE EVALÚA AL CLIENTE, SE INSTALA PUBLICIDAD COMPLETA, CB QUEDA OPERATIVO. USUARIO SOMOS BANCOLOMBIA ACTIVO</t>
  </si>
  <si>
    <t>SAXZZ526</t>
  </si>
  <si>
    <t>TA-25-669746</t>
  </si>
  <si>
    <t>FO-25-979689</t>
  </si>
  <si>
    <t>GACHANTIVA</t>
  </si>
  <si>
    <t>BARRIO VEREDA SAAVEDRA GACHANTIVA</t>
  </si>
  <si>
    <t>24-06 SE REALIZA LLAMADA AL CLIENTE, SE HABLA CON LA SRA  ERIKA LISBETH AMADOR CORTES  SE VALIDA DIRECCIÓN OK, CANAL OK, DISPONIBILIDAD TOTAL, LLAMAR EL DÍA LA INSTALACIÓN PARA CONFIRMAR VISITA, AVISO EXTERIOR ALTURA APROX 1.50 METROS; TOMACORRIENTE CERCANO: SI; TIENE CABINA DE SEGURIDAD: SI- COMUNICACIÓN POR WPP 25/6/2025 SE COMUNICA PREVIAMENTE CON CLIENTE AL NÚMERO TELEFÓNICO 3133391626 LA SEÑORA ERIKA CONFIRMA ATENCIÓN PARA APERTURA....SE LLEGA A SITIO Y COMERCIO SE ENCUENTRA SIN ENERGÍA SE DA ESPERA DOS HORA Y LA FALLA CONTINUA CLIENTE SOLICITA VISITAR EL DIA DE MAÑANA 26/6/2025 SE REALIZA INSTALACIÓN DE CORRESPONSAL, SE INSTALAN EQUIPOS CON PRUEBAS EXITOSAS, SE CAPACITA Y SE EVALÚA AL CLIENTE, SE INSTALA PUBLICIDAD COMPLETA, CB QUEDA OPERATIVO. USUARIO SOMOS BANCOLOMBIA ACTIVO</t>
  </si>
  <si>
    <t>SAXZZ527</t>
  </si>
  <si>
    <t>295354-709254</t>
  </si>
  <si>
    <t>TA-25-669749</t>
  </si>
  <si>
    <t>FO-25-979697</t>
  </si>
  <si>
    <t>BARRIO MACARENA PARTE BAJA IBAGUE</t>
  </si>
  <si>
    <t>21-06 SE REALIZA LLAMADA AL CLIENTE, SE HABLA CON LA SRA VIVIANA PAOLA DIAZ VANEGAS  SE VALIDA DIRECCIÓN OK, CANAL OK, DISPONIBILIDAD TOTAL, LLAMAR EL DÍA LA INSTALACIÓN PARA CONFIRMAR VISITA, AVISO EXTERIOR ALTURA: NO INDICA ALTURA; TOMACORRIENTE CERCANO: SI; TIENE CABINA DE SEGURIDAD: NO 25/6/2025 SE REALIZA INSTALACIÓN DE CORRESPONSAL, SE INSTALAN EQUIPOS CON PRUEBAS EXITOSAS, SE CAPACITA Y SE EVALÚA AL CLIENTE, SE INSTALA PUBLICIDAD COMPLETA, CB QUEDA OPERATIVO. USUARIO SOMOS BANCOLOMBIA ACTIVO</t>
  </si>
  <si>
    <t>SAXZZ528</t>
  </si>
  <si>
    <t>TA-25-669750</t>
  </si>
  <si>
    <t>FO-25-979703</t>
  </si>
  <si>
    <t>BARRIO SAN FRANCISCO BUCARAMANGA  19</t>
  </si>
  <si>
    <t>24-06 SE REALIZA LLAMADA AL CLIENTE, SE HABLA CON EL SR CAMPO ELIAS GOYENECHE SÁNCHEZ, SE VALIDA DIRECCIÓN OK, CANAL OK, DISPONIBILIDAD TOTAL, LLAMAR EL DÍA LA INSTALACIÓN PARA CONFIRMAR VISITA, AVISO EXTERIOR ALTURA APROX 3 METROS; TOMACORRIENTE CERCANO: SI; TIENE CABINA DE SEGURIDAD: SI 25/6/2025 SE REALIZA INSTALACIÓN DE CORRESPONSAL, SE INSTALAN EQUIPOS CON PRUEBAS EXITOSAS, SE CAPACITA Y SE EVALÚA AL CLIENTE, SE INSTALA PUBLICIDAD COMPLETA, CB QUEDA OPERATIVO. USUARIO SOMOS BANCOLOMBIA ACTIVO</t>
  </si>
  <si>
    <t>SAXZZ529</t>
  </si>
  <si>
    <t>TA-25-669753</t>
  </si>
  <si>
    <t>FO-25-979708</t>
  </si>
  <si>
    <t>BARRIO DIVINO NIÑO VALLEDUPAR</t>
  </si>
  <si>
    <t>21-06 SE REALIZA LLAMADA AL CLIENTE, SE HABLA CON LA SR IVAN JOSE CARRASCAL ESPEJERO  SE VALIDA DIRECCIÓN OK, CANAL OK, DISPONIBILIDAD TOTAL, LLAMAR EL DÍA LA INSTALACIÓN PARA CONFIRMAR VISITA, AVISO EXTERIOR ALTURA APROX 2 METROS; TOMACORRIENTE CERCANO: SI; TIENE CABINA DE SEGURIDAD: NO 25/6/2025 SE REALIZA INSTALACIÓN DE CORRESPONSAL, SE INSTALAN EQUIPOS CON PRUEBAS EXITOSAS, SE CAPACITA Y SE EVALÚA AL CLIENTE, SE INSTALA PUBLICIDAD COMPLETA, CB QUEDA OPERATIVO. USUARIO SOMOS BANCOLOMBIA ACTIVO</t>
  </si>
  <si>
    <t>SAXZZ530</t>
  </si>
  <si>
    <t>933099-243637317561365457309967</t>
  </si>
  <si>
    <t>TA-25-669755</t>
  </si>
  <si>
    <t>FO-25-979721</t>
  </si>
  <si>
    <t>BARRIO LA FLORESTA MEDELLIN 3</t>
  </si>
  <si>
    <t>21-06 SE REALIZA LLAMADA AL CLIENTE, SE HABLA CON LA SRA ANY JOHANA DELGADO SE VALIDA DIRECCIÓN OK, CANAL OK, DISPONIBILIDAD TOTAL, LLAMAR EL DÍA LA INSTALACIÓN PARA CONFIRMAR VISITA, AVISO EXTERIOR ALTURA APROX 2 METROS; TOMACORRIENTE CERCANO: SI; TIENE CABINA DE SEGURIDAD: NO 26-06 SE REALIZA INSTALACIÓN DE CORRESPONSAL, SE INSTALAN EQUIPOS CON PRUEBAS EXITOSAS, SE CAPACITA Y SE EVALÚA AL CLIENTE, SE INSTALA PUBLICIDAD COMPLETA, CB QUEDA OPERATIVO. USUARIO SOMOS BANCOLOMBIA ACTIVO</t>
  </si>
  <si>
    <t>SAXZZ531</t>
  </si>
  <si>
    <t>TA-25-669759</t>
  </si>
  <si>
    <t>FO-25-979726</t>
  </si>
  <si>
    <t>GUATAPE</t>
  </si>
  <si>
    <t>BARRIO SECTOR LA TRIBUNA GUATAPE</t>
  </si>
  <si>
    <t>21-06 SE REALIZA LLAMADA AL CLIENTE, SE HABLA CON LA SRA CATALINA RIVERA ORTIZ SE VALIDA DIRECCIÓN OK, CANAL OK, DISPONIBILIDAD TOTAL, LLAMAR EL DÍA LA INSTALACIÓN PARA CONFIRMAR VISITA, AVISO EXTERIOR ALTURA APROX 2 METROS; TOMACORRIENTE CERCANO: SI; TIENE CABINA DE SEGURIDAD: NO - EL MODEM ESTA A 5 MT  26/6/2025 SE REALIZA INSTALACIÓN DE CORRESPONSAL, SE INSTALAN EQUIPOS CON PRUEBAS EXITOSAS, SE CAPACITA Y SE EVALÚA AL CLIENTE, SE INSTALA PUBLICIDAD COMPLETA, CB QUEDA OPERATIVO. USUARIO SOMOS BANCOLOMBIA ACTIVO</t>
  </si>
  <si>
    <t>SAXZZ532</t>
  </si>
  <si>
    <t>799100-243627317561365457297053</t>
  </si>
  <si>
    <t>TA-25-669760</t>
  </si>
  <si>
    <t>FO-25-979730</t>
  </si>
  <si>
    <t>DOSQUEBRADAS</t>
  </si>
  <si>
    <t>BARRIO CAMPESTRE C DOSQUEBRADAS</t>
  </si>
  <si>
    <t>24-06 SE REALIZA LLAMADA AL CLIENTE, SE HABLA CON  LA SRA YANETH GUERRERO DURAN, SE VALIDA DIRECCIÓN OK, CANAL OK, DISPONIBILIDAD TOTAL, LLAMAR EL DÍA LA INSTALACIÓN PARA CONFIRMAR VISITA, AVISO EXTERIOR ALTURA APROX DONDE EL TECNICO LO VEA CONVENIENTE; TOMACORRIENTE CERCANO: SI; TIENE CABINA DE SEGURIDAD: SI 25/6/2025 SE REALIZA INSTALACIÓN DE CORRESPONSAL, SE INSTALAN EQUIPOS CON PRUEBAS EXITOSAS, SE CAPACITA Y SE EVALÚA AL CLIENTE, SE INSTALA PUBLICIDAD COMPLETA, CB QUEDA OPERATIVO. USUARIO SOMOS BANCOLOMBIA ACTIVO</t>
  </si>
  <si>
    <t>SAXZZ533</t>
  </si>
  <si>
    <t>870684-241587317561324755887123</t>
  </si>
  <si>
    <t>TA-25-669762</t>
  </si>
  <si>
    <t>FO-25-979734</t>
  </si>
  <si>
    <t>BARRIO MIRAFLORES PASTO 4</t>
  </si>
  <si>
    <t>24-06 SE REALIZA LLAMADA AL CLIENTE, SE HABLA CON  LA SRA NATALY ESMERALDA CAICEDO SALAZAR, SE VALIDA DIRECCIÓN OK, CANAL OK, DISPONIBILIDAD TOTAL, LLAMAR EL DÍA LA INSTALACIÓN PARA CONFIRMAR VISITA, AVISO EXTERIOR ALTURA APROX  4 METROS; TOMACORRIENTE CERCANO: SI; TIENE CABINA DE SEGURIDAD: SI 25/6/2025 SE REALIZA INSTALACIÓN DE CORRESPONSAL, SE INSTALAN EQUIPOS CON PRUEBAS EXITOSAS, SE CAPACITA Y SE EVALÚA AL CLIENTE, SE SOLO DISPLAY DE HORARIO, COMO ES CAMBIO DE RAZON SOCIAL EL USUARIO YA TIENE FLANGGER Y AVISO, CB QUEDA OPERATIVO. USUARIO SOMOS BANCOLOMBIA ACTIVO</t>
  </si>
  <si>
    <t>SAXZZ534</t>
  </si>
  <si>
    <t>TA-25-669763</t>
  </si>
  <si>
    <t>FO-25-979739</t>
  </si>
  <si>
    <t>BARRIO SAN CARLOS CALI 2</t>
  </si>
  <si>
    <t xml:space="preserve">24-06 SE REALIZA LLAMADA AL CLIENTE, SE HABLA CON LA SRA MARIA CAMILA SANCHEZ GALVIS SE VALIDA DIRECCIÓN OK, CANAL OK, DISPONIBILIDAD TOTAL, LLAMAR EL DÍA LA INSTALACIÓN PARA CONFIRMAR VISITA; TOMACORRIENTE CERCANO: SI; TIENE CABINA DE SEGURIDAD: SI - CAMBIO DE RAZON SOCIAL 25/6/2025 SE REALIZA INSTALACIÓN DE CORRESPONSAL, SE INSTALAN EQUIPOS CON PRUEBAS EXITOSAS, SE CAPACITA Y SE EVALÚA AL CLIENTE, SE INSTALA PUBLICIDAD COMPLETA, CB QUEDA OPERATIVO. USUARIO SOMOS BANCOLOMBIA ACTIVO </t>
  </si>
  <si>
    <t>SAXZZ535</t>
  </si>
  <si>
    <t>TA-25-669766</t>
  </si>
  <si>
    <t>FO-25-979741</t>
  </si>
  <si>
    <t>BARRIO PALERMO MANIZALES 7</t>
  </si>
  <si>
    <t>24-06 SE REALIZA LLAMADA AL CLIENTE, SE HABLA CON  EL SR JHON FABER GALLEGO TORO, SE VALIDA DIRECCIÓN OK, CANAL OK, DISPONIBILIDAD TOTAL, LLAMAR EL DÍA LA INSTALACIÓN PARA CONFIRMAR VISITA, AVISO EXTERIOR ALTURA APROX  DONDE EL TECNICO LO VEA CONVENIENTE ; TOMACORRIENTE CERCANO: SI; TIENE CABINA DE SEGURIDAD: SI 25/6/2025 SE REALIZA INSTALACIÓN DE CORRESPONSAL, SE INSTALAN EQUIPOS CON PRUEBAS EXITOSAS, SE CAPACITA Y SE EVALÚA AL CLIENTE, SE INSTALA PUBLICIDAD COMPLETA, CB QUEDA OPERATIVO. USUARIO SOMOS BANCOLOMBIA ACTIVO</t>
  </si>
  <si>
    <t>SAXZZ536</t>
  </si>
  <si>
    <t>TA-25-669767</t>
  </si>
  <si>
    <t>FO-25-979744</t>
  </si>
  <si>
    <t>BARRIO VIA EL POLLO LA ROMELIA DOSQUEBRADAS</t>
  </si>
  <si>
    <t>24-06 SE REALIZA LLAMADA AL CLIENTE, SE HABLA CON LA PAREJA EL SR JOHNNATAN ARBEY SALGADO RIOS, SE VALIDA DIRECCIÓN OK, CANAL OK, DISPONIBILIDAD TOTAL, LLAMAR EL DÍA LA INSTALACIÓN PARA CONFIRMAR VISITA, AVISO EXTERIOR ALTURA APROX  DONDE EL TECNICO LO VEA CONVENIENTE ; TOMACORRIENTE CERCANO: SI; TIENE CABINA DE SEGURIDAD: SI 25/6/2025 SE REALIZA INSTALACIÓN DE CORRESPONSAL, SE INSTALAN EQUIPOS CON PRUEBAS EXITOSAS, SE CAPACITA Y SE EVALÚA AL CLIENTE, SE INSTALA PUBLICIDAD COMPLETA, CB QUEDA OPERATIVO. USUARIO SOMOS BANCOLOMBIA ACTIVO</t>
  </si>
  <si>
    <t>SAXZZ537</t>
  </si>
  <si>
    <t>1114333-243637317561365457309544</t>
  </si>
  <si>
    <t>TA-25-669768</t>
  </si>
  <si>
    <t>FO-25-979748</t>
  </si>
  <si>
    <t>BARRIO ALFONSO BONILLA ARAGON  CALI</t>
  </si>
  <si>
    <t>24-06 SE REALIZA LLAMADA AL CLIENTE, SE HABLA CON LA SRA ANGIE VIVIANA SOTO NOVOA SE VALIDA DIRECCIÓN OK, CANAL OK, DISPONIBILIDAD TOTAL, LLAMAR EL DÍA LA INSTALACIÓN PARA CONFIRMAR VISITA, AVISO EXTERIOR ALTURA APROX 2 METROS; TOMACORRIENTE CERCANO: SI; TIENE CABINA DE SEGURIDAD: NO 25/6/2025 SE REALIZA INSTALACIÓN DE CORRESPONSAL, SE INSTALAN EQUIPOS CON PRUEBAS EXITOSAS, SE CAPACITA Y SE EVALÚA AL CLIENTE, SE INSTALA PUBLICIDAD COMPLETA, CB QUEDA OPERATIVO. USUARIO SOMOS BANCOLOMBIA ACTIVO</t>
  </si>
  <si>
    <t>SAXZZ539</t>
  </si>
  <si>
    <t>865169-243627317561365457297120</t>
  </si>
  <si>
    <t>TA-25-669770</t>
  </si>
  <si>
    <t>FO-25-979750</t>
  </si>
  <si>
    <t>BARRIO CENTRO PASTO 39</t>
  </si>
  <si>
    <t>24-06 SE REALIZA LLAMADA AL CLIENTE, SE HABLA CON LA SR JULIO CESAR RAMIREZ GOMEZ  SE VALIDA DIRECCIÓN OK, CANAL OK, DISPONIBILIDAD TOTAL, LLAMAR EL DÍA LA INSTALACIÓN PARA CONFIRMAR VISITA, AVISO EXTERIOR ALTURA APROX 4 METROS; TOMACORRIENTE CERCANO: SI; TIENE CABINA DE SEGURIDAD: NO 25/6/2025 SE REALIZA INSTALACIÓN DE CORRESPONSAL, SE INSTALAN EQUIPOS CON PRUEBAS EXITOSAS, SE CAPACITA Y SE EVALÚA AL CLIENTE, SE INSTALA PUBLICIDAD COMPLETA, CB QUEDA OPERATIVO. USUARIO SOMOS BANCOLOMBIA ACTIVO</t>
  </si>
  <si>
    <t>SAXZZ540</t>
  </si>
  <si>
    <t>TA-25-669771</t>
  </si>
  <si>
    <t>FO-25-979753</t>
  </si>
  <si>
    <t>FLORIDA</t>
  </si>
  <si>
    <t>BARRIO SANTA SOFIA FLORIDA VALLE FLORIDA</t>
  </si>
  <si>
    <t>24-06 SE REALIZA LLAMADA AL CLIENTE, SE HABLA CON LA SR MIGUEL ANTONIO TORRES OREJUELA  SE VALIDA DIRECCIÓN OK, CANAL OK, DISPONIBILIDAD TOTAL, LLAMAR EL DÍA LA INSTALACIÓN PARA CONFIRMAR VISITA, AVISO EXTERIOR ALTURA: NO INDICA ALTURA; TOMACORRIENTE CERCANO: SI; TIENE CABINA DE SEGURIDAD: SI 26/6/2025 SE REALIZA INSTALACIÓN DE CORRESPONSAL, SE INSTALAN EQUIPOS CON PRUEBAS EXITOSAS, SE CAPACITA Y SE EVALÚA AL CLIENTE, SE INSTALA PUBLICIDAD COMPLETA, CB QUEDA OPERATIVO. USUARIO SOMOS BANCOLOMBIA ACTIVO</t>
  </si>
  <si>
    <t>SAXZZ542</t>
  </si>
  <si>
    <t>879290-241577317561324755875460</t>
  </si>
  <si>
    <t>TA-25-669773</t>
  </si>
  <si>
    <t>FO-25-979758</t>
  </si>
  <si>
    <t>PUERTO PARRA</t>
  </si>
  <si>
    <t>BARRIO PUERTO PARRA PUERTO PARRA 1</t>
  </si>
  <si>
    <t>24-06 SE REALIZA LLAMADA AL CLIENTE, SE HABLA CON LA SR JOSE DANIEL ACEVEDO MEJIA SE VALIDA DIRECCIÓN OK, CANAL OK, DISPONIBILIDAD TOTAL, LLAMAR EL DÍA LA INSTALACIÓN PARA CONFIRMAR VISITA, AVISO EXTERIOR ALTURA APROX 2.5 METROS; TOMACORRIENTE CERCANO: SI; TIENE CABINA DE SEGURIDAD: SI  - COMUNICACIÓN POR WPP 26/6/2025 SE REALIZA INSTALACIÓN DE CORRESPONSAL, SE INSTALAN EQUIPOS CON PRUEBAS EXITOSAS, SE CAPACITA Y SE EVALÚA AL CLIENTE, SE INSTALA PUBLICIDAD COMPLETA, CB QUEDA OPERATIVO. USUARIO SOMOS BANCOLOMBIA ACTIVO</t>
  </si>
  <si>
    <t>SAXZZ543</t>
  </si>
  <si>
    <t>1008397-243637317561365457309858</t>
  </si>
  <si>
    <t>TA-25-669774</t>
  </si>
  <si>
    <t>FO-25-979766</t>
  </si>
  <si>
    <t>BARRIO EL RECREO VILLAVICENCIO 1</t>
  </si>
  <si>
    <t>21-06 SE REALIZA LLAMADA AL CLIENTE, SE HABLA CON LA SR LUIS CARLOS SUÁREZ ORTIZ SE VALIDA DIRECCIÓN OK, CANAL OK, DISPONIBILIDAD TOTAL, LLAMAR EL DÍA LA INSTALACIÓN PARA CONFIRMAR VISITA, AVISO EXTERIOR ALTURA APROX 2 METROS; TOMACORRIENTE CERCANO: SI; TIENE CABINA DE SEGURIDAD: SI 25/6/2025 SE REALIZA INSTALACIÓN DE CORRESPONSAL, SE INSTALAN EQUIPOS CON PRUEBAS EXITOSAS, SE CAPACITA Y SE EVALÚA AL CLIENTE, SE INSTALA PUBLICIDAD COMPLETA, CB QUEDA OPERATIVO. USUARIO SOMOS BANCOLOMBIA ACTIVO</t>
  </si>
  <si>
    <t>SAXZZ544</t>
  </si>
  <si>
    <t>1145243-241597317561324755901429</t>
  </si>
  <si>
    <t>TA-25-669775</t>
  </si>
  <si>
    <t>FO-25-979770</t>
  </si>
  <si>
    <t>BARRIO ESPINAL CARTAGENA DE INDIAS</t>
  </si>
  <si>
    <t>21-06 SE REALIZA LLAMADA AL CLIENTE, SE HABLA CON LA SR LUIS FERNANDO GONZÁLEZ RUA SE VALIDA DIRECCIÓN OK, CANAL OK, DISPONIBILIDAD TOTAL, LLAMAR EL DÍA LA INSTALACIÓN PARA CONFIRMAR VISITA, AVISO EXTERIOR ALTURA APROX 3 METROS; TOMACORRIENTE CERCANO: SI; TIENE CABINA DE SEGURIDAD: NO - COMUNICACIÓN POR WPP / EL MODEM ESTA A 20 MT  26/6/2025 SE REALIZA INSTALACIÓN DE CORRESPONSAL, SE INSTALAN EQUIPOS CON PRUEBAS EXITOSAS, SE CAPACITA Y SE EVALÚA AL CLIENTE, SE INSTALA PUBLICIDAD COMPLETA, CB QUEDA OPERATIVO. USUARIO SOMOS BANCOLOMBIA ACTIVO</t>
  </si>
  <si>
    <t>SAXZZ545</t>
  </si>
  <si>
    <t>915802-243637317561365457309978</t>
  </si>
  <si>
    <t>TA-25-669776</t>
  </si>
  <si>
    <t>FO-25-979774</t>
  </si>
  <si>
    <t>BARRIO EL VALLADO CALI  3</t>
  </si>
  <si>
    <t>24-06 SE REALIZA LLAMADA AL CLIENTE, SE HABLA CON LA SR DIEGO FERNANDO VILLAMIL VILLAMIL SE VALIDA DIRECCIÓN OK, CANAL OK, DISPONIBILIDAD TOTAL, LLAMAR EL DÍA LA INSTALACIÓN PARA CONFIRMAR VISITA, AVISO EXTERIOR ALTURA APROX 2 METROS; TOMACORRIENTE CERCANO: SI; TIENE CABINA DE SEGURIDAD: NO - EL MODEM ESTA ESTA 10 MT  25/6/2025 SE REALIZA INSTALACIÓN DE CORRESPONSAL, SE INSTALAN EQUIPOS CON PRUEBAS EXITOSAS, SE CAPACITA Y SE EVALÚA AL CLIENTE, SE INSTALA PUBLICIDAD COMPLETA, CB QUEDA OPERATIVO. USUARIO SOMOS BANCOLOMBIA ACTIVO</t>
  </si>
  <si>
    <t>SAXZZ546</t>
  </si>
  <si>
    <t>TA-25-669777</t>
  </si>
  <si>
    <t>FO-25-979777</t>
  </si>
  <si>
    <t>BARRIO TEQUENDAMA CALI 5</t>
  </si>
  <si>
    <t>24-06 SE REALIZA LLAMADA AL CLIENTE, SE HABLA CON LA SRA GREISON DAVID MORALES MOSQUERA SE VALIDA DIRECCIÓN OK, CANAL OK, DISPONIBILIDAD TOTAL, LLAMAR EL DÍA LA INSTALACIÓN PARA CONFIRMAR VISITA, AVISO EXTERIOR ALTURA APROX 2 METROS; TOMACORRIENTE CERCANO: SI; TIENE CABINA DE SEGURIDAD: NO 25/6/2025 SE REALIZA INSTALACIÓN DE CORRESPONSAL, SE INSTALAN EQUIPOS CON PRUEBAS EXITOSAS, SE CAPACITA Y SE EVALÚA AL CLIENTE, SE INSTALA PUBLICIDAD COMPLETA, CB QUEDA OPERATIVO. USUARIO SOMOS BANCOLOMBIA ACTIVO</t>
  </si>
  <si>
    <t>SAXZZ547</t>
  </si>
  <si>
    <t>TA-25-669780</t>
  </si>
  <si>
    <t>FO-25-979782</t>
  </si>
  <si>
    <t>BARRIO ROBLEDO VILLA FLORA MEDELLIN 4</t>
  </si>
  <si>
    <t>21-06 SE REALIZA LLAMADA AL CLIENTE, SE HABLA CON LA SR DARIO (ESPOSO)  SE VALIDA DIRECCIÓN OK, CANAL OK, DISPONIBILIDAD TOTAL, LLAMAR EL DÍA LA INSTALACIÓN PARA CONFIRMAR VISITA, AVISO EXTERIOR ALTURA APROX 2 METROS; TOMACORRIENTE CERCANO: SI; TIENE CABINA DE SEGURIDAD: NO 26/6/2025 SE REALIZA INSTALACIÓN DE CORRESPONSAL, SE INSTALAN EQUIPOS CON PRUEBAS EXITOSAS, SE CAPACITA Y SE EVALÚA AL CLIENTE, SE INSTALA PUBLICIDAD COMPLETA, CB QUEDA OPERATIVO. USUARIO SOMOS BANCOLOMBIA ACTIVO</t>
  </si>
  <si>
    <t>SAXZZ548</t>
  </si>
  <si>
    <t>TA-25-669782</t>
  </si>
  <si>
    <t>FO-25-979786</t>
  </si>
  <si>
    <t>BARRIO COLLAREJO CARTAGO 2</t>
  </si>
  <si>
    <t>24-06 SE REALIZA LLAMADA AL CLIENTE, SE HABLA CON LA SRA YURI NATALIA MENDEZ CAICEDO SE VALIDA DIRECCIÓN OK, CANAL OK, DISPONIBILIDAD TOTAL, LLAMAR EL DÍA LA INSTALACIÓN PARA CONFIRMAR VISITA, AVISO EXTERIOR ALTURA APROX 2 METROS; TOMACORRIENTE CERCANO: SI; TIENE CABINA DE SEGURIDAD: NO 26/6/2025 SE REALIZA INSTALACIÓN DE CORRESPONSAL, SE INSTALAN EQUIPOS CON PRUEBAS EXITOSAS, SE CAPACITA Y SE EVALÚA AL CLIENTE, SE INSTALA PUBLICIDAD COMPLETA, CB QUEDA OPERATIVO. USUARIO SOMOS BANCOLOMBIA ACTIVO</t>
  </si>
  <si>
    <t>SAXZZ550</t>
  </si>
  <si>
    <t>913437-241587317561324755887195</t>
  </si>
  <si>
    <t>TA-25-669783</t>
  </si>
  <si>
    <t>FO-25-979789</t>
  </si>
  <si>
    <t>BARRIO JUAN PABLO  II BOGOTA</t>
  </si>
  <si>
    <t>21-06 SE REALIZA LLAMADA AL CLIENTE, SE HABLA CON LA SR JAIME GERSAIN ALVAREZ SALAZAR SE VALIDA DIRECCIÓN OK, CANAL OK, DISPONIBILIDAD TOTAL, LLAMAR EL DÍA LA INSTALACIÓN PARA CONFIRMAR VISITA, AVISO EXTERIOR ALTURA APROX 2 METROS; TOMACORRIENTE CERCANO: SI; TIENE CABINA DE SEGURIDAD: NO 25/6/2025 SE REALIZA INSTALACIÓN DE CORRESPONSAL, SE INSTALAN EQUIPOS CON PRUEBAS EXITOSAS, SE CAPACITA Y SE EVALÚA AL CLIENTE, SE INSTALA PUBLICIDAD COMPLETA, CB QUEDA OPERATIVO. USUARIO SOMOS BANCOLOMBIA ACTIVO</t>
  </si>
  <si>
    <t>SAXZZ551</t>
  </si>
  <si>
    <t>TA-25-669784</t>
  </si>
  <si>
    <t>FO-25-979791</t>
  </si>
  <si>
    <t>BARRIO LA GABRIELA CALLE VIEJA BELLO 4</t>
  </si>
  <si>
    <t>21-06 SE REALIZA LLAMADA AL CLIENTE, SE HABLA CON LA SR JOHN JAIRO GIRALDO GIRALDO SE VALIDA DIRECCIÓN OK, CANAL OK, DISPONIBILIDAD TOTAL, LLAMAR EL DÍA LA INSTALACIÓN PARA CONFIRMAR VISITA, AVISO EXTERIOR ALTURA APROX 2 METROS; TOMACORRIENTE CERCANO: SI; TIENE CABINA DE SEGURIDAD: NO - CAMBIO DE RAZON SOCIAL  25/6/2025 SE REALIZA INSTALACIÓN DE CORRESPONSAL, SE INSTALAN EQUIPOS CON PRUEBAS EXITOSAS, SE CAPACITA Y SE EVALÚA AL CLIENTE, SE INSTALA FLANGGER Y DISPLAY DE HORARIO EL AVISO YA ESTABA INSTALADO, CB QUEDA OPERATIVO. USUARIO SOMOS BANCOLOMBIA ACTIVO</t>
  </si>
  <si>
    <t>SAXZZ552</t>
  </si>
  <si>
    <t>1238958-243637317561365457310044</t>
  </si>
  <si>
    <t>TA-25-669785</t>
  </si>
  <si>
    <t>FO-25-979795</t>
  </si>
  <si>
    <t>BARRIO CORRG EL PLACER EL CERRITO</t>
  </si>
  <si>
    <t>24-06 SE REALIZA LLAMADA AL CLIENTE, SE HABLA CON LA SRA KATHERYN VIVIANA ORTEGA ESCRUCERIAS SE VALIDA DIRECCIÓN OK, CANAL OK, DISPONIBILIDAD TOTAL, LLAMAR EL DÍA LA INSTALACIÓN PARA CONFIRMAR VISITA, AVISO EXTERIOR ALTURA: NO INDICA ALTURA; TOMACORRIENTE CERCANO: SI; TIENE CABINA DE SEGURIDAD: NO 26/6/2025 SE REALIZA INSTALACIÓN DE CORRESPONSAL, SE INSTALAN EQUIPOS CON PRUEBAS EXITOSAS, SE CAPACITA Y SE EVALÚA AL CLIENTE, SE INSTALA PUBLICIDAD COMPLETA, CB QUEDA OPERATIVO. USUARIO SOMOS BANCOLOMBIA ACTIVO</t>
  </si>
  <si>
    <t>SAXZZ553</t>
  </si>
  <si>
    <t>1249346-243627317561365457297811</t>
  </si>
  <si>
    <t>TA-25-669786</t>
  </si>
  <si>
    <t>FO-25-979801</t>
  </si>
  <si>
    <t>BARRIO VILLA LIGIA PEREIRA 1</t>
  </si>
  <si>
    <t>24-06 SE REALIZA LLAMADA AL CLIENTE, SE HABLA CON LA SRA MARIA NATALI OSORIO OSORIO  SE VALIDA DIRECCIÓN OK, CANAL OK, DISPONIBILIDAD TOTAL, LLAMAR EL DÍA LA INSTALACIÓN PARA CONFIRMAR VISITA, AVISO EXTERIOR ALTURA: NO INDICA ALTURA; TOMACORRIENTE CERCANO: SI; TIENE CABINA DE SEGURIDAD: NO - COMUNICACIÓN POR WPP 25/6/2025 SE REALIZA INSTALACIÓN DE CORRESPONSAL, SE INSTALAN EQUIPOS CON PRUEBAS EXITOSAS, SE CAPACITA Y SE EVALÚA AL CLIENTE, SE INSTALA PUBLICIDAD COMPLETA, CB QUEDA OPERATIVO. USUARIO SOMOS BANCOLOMBIA ACTIVO</t>
  </si>
  <si>
    <t>SAXZZ554</t>
  </si>
  <si>
    <t>1217215-241577317561324755875061</t>
  </si>
  <si>
    <t>TA-25-669787</t>
  </si>
  <si>
    <t>FO-25-979805</t>
  </si>
  <si>
    <t>SOPO</t>
  </si>
  <si>
    <t>BARRIO CENTRO SOPO</t>
  </si>
  <si>
    <t>21-06 SE REALIZA LLAMADA AL CLIENTE, SE HABLA CON LA SR MIGUEL (EMPLEADO) SE VALIDA DIRECCIÓN OK, CANAL OK, DISPONIBILIDAD TOTAL, LLAMAR EL DÍA LA INSTALACIÓN PARA CONFIRMAR VISITA, AVISO EXTERIOR ALTURA: NO INDICA ALTURA; TOMACORRIENTE CERCANO: SI; TIENE CABINA DE SEGURIDAD: NO 26/6/2025 SE REALIZA INSTALACIÓN DE CORRESPONSAL, SE INSTALAN EQUIPOS CON PRUEBAS EXITOSAS, SE CAPACITA Y SE EVALÚA AL CLIENTE, SE INSTALA PUBLICIDAD COMPLETA, CB QUEDA OPERATIVO. USUARIO SOMOS BANCOLOMBIA ACTIVO</t>
  </si>
  <si>
    <t>SAXZZ556</t>
  </si>
  <si>
    <t>TA-25-669790</t>
  </si>
  <si>
    <t>FO-25-979809</t>
  </si>
  <si>
    <t>BARRIO LA MERCED NORTE BOGOTA</t>
  </si>
  <si>
    <t>21-06 SE REALIZA LLAMADA AL CLIENTE, SE HABLA CON LA SR JOSE ALFREDO SOLER BOHORQUEZ SE VALIDA DIRECCIÓN OK, CANAL OK, DISPONIBILIDAD TOTAL, LLAMAR EL DÍA LA INSTALACIÓN PARA CONFIRMAR VISITA, AVISO EXTERIOR ALTURA APROX 2 METROS; TOMACORRIENTE CERCANO: SI; TIENE CABINA DE SEGURIDAD: SI - EL MODEM ESTA A 6 MT  25/6/2025 SE REALIZA INSTALACIÓN DE CORRESPONSAL, SE INSTALAN EQUIPOS CON PRUEBAS EXITOSAS, SE CAPACITA Y SE EVALÚA AL CLIENTE, SE INSTALA PUBLICIDAD COMPLETA, CB QUEDA OPERATIVO. USUARIO SOMOS BANCOLOMBIA ACTIVO</t>
  </si>
  <si>
    <t>SAXZZ557</t>
  </si>
  <si>
    <t>1238881-732416255895231</t>
  </si>
  <si>
    <t>TA-25-669791</t>
  </si>
  <si>
    <t>FO-25-979813</t>
  </si>
  <si>
    <t>BARRIO TOLEDO PLATA CUCUTA 4</t>
  </si>
  <si>
    <t>24-06 SE REALIZA LLAMADA AL CLIENTE, SE HABLA CON LA SRA MARIA EUGENIA NAVARRO VEGA  SE VALIDA DIRECCIÓN OK, CANAL OK, DISPONIBILIDAD TOTAL, LLAMAR EL DÍA LA INSTALACIÓN PARA CONFIRMAR VISITA, AVISO EXTERIOR ALTURA APROX 3 METROS; TOMACORRIENTE CERCANO: SI; TIENE CABINA DE SEGURIDAD: NO - COMUNICACIÓN POR WPP 25/6/2025 SE REALIZA INSTALACIÓN DE CORRESPONSAL, SE INSTALAN EQUIPOS CON PRUEBAS EXITOSAS, SE CAPACITA Y SE EVALÚA AL CLIENTE, SE INSTALA PUBLICIDAD COMPLETA, CB QUEDA OPERATIVO. USUARIO SOMOS BANCOLOMBIA ACTIVO</t>
  </si>
  <si>
    <t>SAXZZ559</t>
  </si>
  <si>
    <t>940648-3637317561365457309582</t>
  </si>
  <si>
    <t>TA-25-669792</t>
  </si>
  <si>
    <t>FO-25-979817</t>
  </si>
  <si>
    <t>PUERTO RICO</t>
  </si>
  <si>
    <t>BARRIO VILLA LAURA PUERTO RICO</t>
  </si>
  <si>
    <t>24-06 SE REALIZA LLAMADA AL CLIENTE, SE HABLA CON LA SR CRISTOFER MAURICIO CORDOBA DUEÑAS  SE VALIDA DIRECCIÓN OK, CANAL OK, DISPONIBILIDAD TOTAL, LLAMAR EL DÍA LA INSTALACIÓN PARA CONFIRMAR VISITA, AVISO EXTERIOR ALTURA APROX 2 METROS; TOMACORRIENTE CERCANO: SI; TIENE CABINA DE SEGURIDAD: SI  - COMUICACIÓN POR WPP 27/6/2025 SE REALIZA INSTALACIÓN DE CORRESPONSAL, SE INSTALAN EQUIPOS CON PRUEBAS EXITOSAS, SE CAPACITA Y SE EVALÚA AL CLIENTE, SE INSTALA PUBLICIDAD COMPLETA, CB QUEDA OPERATIVO. USUARIO SOMOS BANCOLOMBIA ACTIVO</t>
  </si>
  <si>
    <t>SAXZZ560</t>
  </si>
  <si>
    <t>905818-241597317561324755897325</t>
  </si>
  <si>
    <t>TA-25-669793</t>
  </si>
  <si>
    <t>FO-25-979823</t>
  </si>
  <si>
    <t>BARRIO POPULAR VILLAVICENCIO 3</t>
  </si>
  <si>
    <t>21-06 SE REALIZA LLAMADA AL CLIENTE, SE HABLA CON LA SR JOSÉ MANUEL GUTIERREZ PARDO SE VALIDA DIRECCIÓN OK, CANAL OK, DISPONIBILIDAD TOTAL, LLAMAR EL DÍA LA INSTALACIÓN PARA CONFIRMAR VISITA, AVISO EXTERIOR ALTURA APROX 3 METROS; TOMACORRIENTE CERCANO: SI; TIENE CABINA DE SEGURIDAD: NO 25/6/2025 SE REALIZA INSTALACIÓN DE CORRESPONSAL, SE INSTALAN EQUIPOS CON PRUEBAS EXITOSAS, SE CAPACITA Y SE EVALÚA AL CLIENTE, SE INSTALA PUBLICIDAD COMPLETA, CB QUEDA OPERATIVO. USUARIO SOMOS BANCOLOMBIA ACTIVO</t>
  </si>
  <si>
    <t>SAXZZ561</t>
  </si>
  <si>
    <t>984124-241597317561324755895886</t>
  </si>
  <si>
    <t>TA-25-669794</t>
  </si>
  <si>
    <t>FO-25-979825</t>
  </si>
  <si>
    <t>BARRIO CENTRO FACATATIVA 9</t>
  </si>
  <si>
    <t>21-06 SE REALIZA LLAMADA AL CLIENTE, SE HABLA CON LA SRA YUDI PAOLA ACOSTA GUZMAN  SE VALIDA DIRECCIÓN OK, CANAL OK, DISPONIBILIDAD TOTAL, LLAMAR EL DÍA LA INSTALACIÓN PARA CONFIRMAR VISITA, AVISO EXTERIOR ALTURA APROX 2 METROS; TOMACORRIENTE CERCANO: SI; TIENE CABINA DE SEGURIDAD: NO - COMUNICACIÓN POR WPP / EL MODEM ESTA A 5 MT 26/6/2025 SE REALIZA INSTALACIÓN DE CORRESPONSAL, SE INSTALAN EQUIPOS CON PRUEBAS EXITOSAS, SE CAPACITA Y SE EVALÚA AL CLIENTE, SE INSTALA PUBLICIDAD COMPLETA, CB QUEDA OPERATIVO. USUARIO SOMOS BANCOLOMBIA ACTIVO</t>
  </si>
  <si>
    <t>SAXZZ562</t>
  </si>
  <si>
    <t>910313-243637317561365457309628</t>
  </si>
  <si>
    <t>TA-25-669795</t>
  </si>
  <si>
    <t>FO-25-979827</t>
  </si>
  <si>
    <t>BARRIO BELEN MEDELLIN 15</t>
  </si>
  <si>
    <t>21-06 SE REALIZA LLAMADA AL CLIENTE, SE HABLA CON LA SR MARTIN ALONSO HERNANDEZ LARREA SE VALIDA DIRECCIÓN OK, CANAL OK, DISPONIBILIDAD TOTAL, LLAMAR EL DÍA LA INSTALACIÓN PARA CONFIRMAR VISITA, AVISO EXTERIOR ALTURA APROX 3 METROS; TOMACORRIENTE CERCANO: SI; TIENE CABINA DE SEGURIDAD: NO - EL MODEM ESTA A 5 MT  26/6/2025 SE REALIZA INSTALACIÓN DE CORRESPONSAL, SE INSTALAN EQUIPOS CON PRUEBAS EXITOSAS, SE CAPACITA Y SE EVALÚA AL CLIENTE, SE INSTALA PUBLICIDAD COMPLETA, CB QUEDA OPERATIVO. USUARIO SOMOS BANCOLOMBIA ACTIVO. SE INSTALAN 7 MT DE CABLE UTP</t>
  </si>
  <si>
    <t>SAXZZ563</t>
  </si>
  <si>
    <t>1238899-243627317561365457298717</t>
  </si>
  <si>
    <t>TA-25-669797</t>
  </si>
  <si>
    <t>FO-25-979829</t>
  </si>
  <si>
    <t>BARRIO CIUDAD BOLIVAR CIUDAD BOLIVAR 5</t>
  </si>
  <si>
    <t>21-06 SE REALIZA LLAMADA AL CLIENTE, SE HABLA CON LA SRA TATIANA MARCELA LOPEZ MADRIGAL SE VALIDA DIRECCIÓN OK, CANAL OK, DISPONIBILIDAD TOTAL, LLAMAR EL DÍA LA INSTALACIÓN PARA CONFIRMAR VISITA, AVISO EXTERIOR ALTURA: NO INDICA ALTURA; TOMACORRIENTE CERCANO: SI; TIENE CABINA DE SEGURIDAD: NO 26/6/2025 SE REALIZA INSTALACIÓN DE CORRESPONSAL, SE INSTALAN EQUIPOS CON PRUEBAS EXITOSAS, SE CAPACITA Y SE EVALÚA AL CLIENTE, SE INSTALA PUBLICIDAD COMPLETA, CB QUEDA OPERATIVO. USUARIO SOMOS BANCOLOMBIA ACTIVO</t>
  </si>
  <si>
    <t>SAXZZ564</t>
  </si>
  <si>
    <t>TA-25-669798</t>
  </si>
  <si>
    <t>FO-25-979833</t>
  </si>
  <si>
    <t>BARRIO SAN DIEGO BOGOTA</t>
  </si>
  <si>
    <t>21-06 SE REALIZA LLAMADA AL CLIENTE, SE HABLA CON LA SR AARON EULICES AGUILERA JUNCA SE VALIDA DIRECCIÓN OK, CANAL OK, DISPONIBILIDAD TOTAL, LLAMAR EL DÍA LA INSTALACIÓN PARA CONFIRMAR VISITA, AVISO EXTERIOR ALTURA: NO INDICA ALTURA; TOMACORRIENTE CERCANO: SI; TIENE CABINA DE SEGURIDAD: NO - COMUNICACIÓN POR WPP / EL MODEM ESTA A 6 MT 25/6/2025 NOTA; ESTANDO EN SITIO EL COMERCIO INFORMA NO TENER PERMISO DE INSTALAR LA PUBLICIDAD EN LA PARTE EXTERIOR DEL LOCAL, PIDE SEA INSTALADO EN EL VIDRIO POR LA PARTE INTERNA SIN EL MARCO. DE ACUERDO A LA AUTORIZACIÓN VÍA WHATSAPP, SE INSTALA SEGÚN SOLICITUD DEL COMERCIO. SE REALIZA INSTALACIÓN DE CORRESPONSAL, SE INSTALAN EQUIPOS CON PRUEBAS EXITOSAS, SE CAPACITA Y SE EVALÚA AL CLIENTE, SE INSTALA PUBLICIDAD COMPLETA, CB QUEDA OPERATIVO. USUARIO SOMOS BANCOLOMBIA ACTIVO. SE INSTALAN 6 MT DE CABLE UTP</t>
  </si>
  <si>
    <t>SAXZZ565</t>
  </si>
  <si>
    <t>528124-241587317561324755886735</t>
  </si>
  <si>
    <t>TA-25-669799</t>
  </si>
  <si>
    <t>FO-25-979837</t>
  </si>
  <si>
    <t>BARRIO URB VERACRUZ II ARMENIA</t>
  </si>
  <si>
    <t>24-06 SE REALIZA LLAMADA AL CLIENTE, SE HABLA CON LA SR RUBIEL VENEGAS DONCEL SE VALIDA DIRECCIÓN OK, CANAL OK, DISPONIBILIDAD TOTAL, LLAMAR EL DÍA LA INSTALACIÓN PARA CONFIRMAR VISITA, AVISO EXTERIOR ALTURA APROX 3 METROS; TOMACORRIENTE CERCANO: SI; TIENE CABINA DE SEGURIDAD: NO -  25/6/2025 SE REALIZA INSTALACIÓN DE CORRESPONSAL, SE INSTALAN EQUIPOS CON PRUEBAS EXITOSAS, SE CAPACITA Y SE EVALÚA AL CLIENTE, SE INSTALA PUBLICIDAD COMPLETA, CB QUEDA OPERATIVO. USUARIO SOMOS BANCOLOMBIA ACTIVO</t>
  </si>
  <si>
    <t>SAXZZ566</t>
  </si>
  <si>
    <t>TA-25-669800</t>
  </si>
  <si>
    <t>FO-25-979840</t>
  </si>
  <si>
    <t>BARRIO BELMONTE PEREIRA 6</t>
  </si>
  <si>
    <t>24-06 SE REALIZA LLAMADA AL CLIENTE, SE HABLA CON LA SR ORLANDO ZAPATA OROZCO SE VALIDA DIRECCIÓN OK, CANAL OK, DISPONIBILIDAD TOTAL, LLAMAR EL DÍA LA INSTALACIÓN PARA CONFIRMAR VISITA, AVISO EXTERIOR ALTURA: NO INDICA ALTURA; TOMACORRIENTE CERCANO: SI; TIENE CABINA DE SEGURIDAD: NO - EL MODEM ESTA A 10 MT  25/6/2025 SE REALIZA INSTALACIÓN DE CORRESPONSAL, SE INSTALAN EQUIPOS CON PRUEBAS EXITOSAS, SE CAPACITA Y SE EVALÚA AL CLIENTE, SE INSTALA PUBLICIDAD COMPLETA, CB QUEDA OPERATIVO. USUARIO SOMOS BANCOLOMBIA ACTIVO</t>
  </si>
  <si>
    <t>SAXZZ567</t>
  </si>
  <si>
    <t>1217682-241597317561324755901244</t>
  </si>
  <si>
    <t>TA-25-669801</t>
  </si>
  <si>
    <t>FO-25-979843</t>
  </si>
  <si>
    <t>BARRIO LA GRANJA AGUADAS</t>
  </si>
  <si>
    <t>24-06 SE REALIZA LLAMADA AL CLIENTE, SE HABLA CON LA SR ALVARO ANDRES ARBELAEZ HERNANDEZ SE VALIDA DIRECCIÓN OK, CANAL OK, DISPONIBILIDAD TOTAL, LLAMAR EL DÍA LA INSTALACIÓN PARA CONFIRMAR VISITA, AVISO EXTERIOR ALTURA: NO INDICA ALTURA; TOMACORRIENTE CERCANO: SI; TIENE CABINA DE SEGURIDAD: SI 27/6/2025 SE REALIZA INSTALACIÓN DE CORRESPONSAL, SE INSTALAN EQUIPOS CON PRUEBAS EXITOSAS, SE CAPACITA Y SE EVALÚA AL CLIENTE, SE INSTALA PUBLICIDAD COMPLETA, CB QUEDA OPERATIVO. USUARIO SOMOS BANCOLOMBIA ACTIVO</t>
  </si>
  <si>
    <t>SAXZZ568</t>
  </si>
  <si>
    <t>TA-25-669802</t>
  </si>
  <si>
    <t>FO-25-979848</t>
  </si>
  <si>
    <t>YACUANQUER</t>
  </si>
  <si>
    <t>BARRIO LAS MERCEDES YACUANQUER</t>
  </si>
  <si>
    <t>24-06 SE REALIZA LLAMADA AL CLIENTE, SE HABLA CON LA SRA MONICA BEATRIZ CUESTAS GUAITARILLA SE VALIDA DIRECCIÓN OK, CANAL OK, DISPONIBILIDAD TOTAL, LLAMAR EL DÍA LA INSTALACIÓN PARA CONFIRMAR VISITA, AVISO EXTERIOR ALTURA: NO INDICA ALTURA; TOMACORRIENTE CERCANO: SI; TIENE CABINA DE SEGURIDAD: NO - EL MODEM ESTA A 5 MT 27/6/2025 SE REALIZA INSTALACIÓN DE CORRESPONSAL, SE INSTALAN EQUIPOS CON PRUEBAS EXITOSAS, SE CAPACITA Y SE EVALÚA AL CLIENTE, SE INSTALA PUBLICIDAD COMPLETA, CB QUEDA OPERATIVO. USUARIO SOMOS BANCOLOMBIA ACTIVO</t>
  </si>
  <si>
    <t>SAXZZ569</t>
  </si>
  <si>
    <t>TA-25-669805</t>
  </si>
  <si>
    <t>FO-25-979852</t>
  </si>
  <si>
    <t>GUACHUCAL</t>
  </si>
  <si>
    <t>BARRIO GAITAN GUACHUCAL</t>
  </si>
  <si>
    <t>24-06 SE REALIZA LLAMADA AL CLIENTE, SE HABLA CON LA SRA MAYRA ALEJANDRA GOYES REINA SE VALIDA DIRECCIÓN OK, CANAL OK, DISPONIBILIDAD TOTAL, LLAMAR EL DÍA LA INSTALACIÓN PARA CONFIRMAR VISITA, AVISO EXTERIOR ALTURA: NO INDICA ALTURA; TOMACORRIENTE CERCANO: SI; TIENE CABINA DE SEGURIDAD: SI 25/6/2025 SE REALIZA INSTALACIÓN DE CORRESPONSAL, SE INSTALAN EQUIPOS CON PRUEBAS EXITOSAS, SE CAPACITA Y SE EVALÚA AL CLIENTE, SE INSTALA PUBLICIDAD COMPLETA, CB QUEDA OPERATIVO. USUARIO SOMOS BANCOLOMBIA ACTIVO</t>
  </si>
  <si>
    <t>SAXZZ570</t>
  </si>
  <si>
    <t>TA-25-669806</t>
  </si>
  <si>
    <t>FO-25-979857</t>
  </si>
  <si>
    <t>BARBACOAS</t>
  </si>
  <si>
    <t>BARRIO  DE NULPE BARBACOAS</t>
  </si>
  <si>
    <t>24-06 SE REALIZA LLAMADA AL CLIENTE, SE HABLA CON LA SRA JOSE WASHINGTON DELGADO SE VALIDA DIRECCIÓN OK, CANAL OK, DISPONIBILIDAD TOTAL, LLAMAR EL DÍA LA INSTALACIÓN PARA CONFIRMAR VISITA, AVISO EXTERIOR ALTURA: NO INDICA ALTURA; TOMACORRIENTE CERCANO: SI; TIENE CABINA DE SEGURIDAD: SI - SE PROGRAMA VISITA PARA EL 27 POR SOLICITUD DEL USUARIO 26-06 POR MOTIVOS DE DIFÍCIL TRANSPORTE HACIA LA ZONA DE BARBACOAS NO SE ALCANZA A LLEGAR EL DÍA DE HOY POR LO CUAL LA INSTALACIÓN SE REALIZARÍA EL DÍA DE MAÑANA EN EL TRANSCURSO DE LA MAÑANA 27/6/2025 SE REALIZA INSTALACIÓN DE CORRESPONSAL, SE INSTALAN EQUIPOS CON PRUEBAS EXITOSAS, SE CAPACITA Y SE EVALÚA AL CLIENTE, SE INSTALA PUBLICIDAD COMPLETA, CB QUEDA OPERATIVO. USUARIO SOMOS BANCOLOMBIA ACTIVO</t>
  </si>
  <si>
    <t>SAXZZ571</t>
  </si>
  <si>
    <t>TA-25-669807</t>
  </si>
  <si>
    <t>FO-25-979860</t>
  </si>
  <si>
    <t>HISPANIA</t>
  </si>
  <si>
    <t>BARRIO HISPANIA HISPANIA  5</t>
  </si>
  <si>
    <t>21-06 SE REALIZA LLAMADA AL CLIENTE, SE HABLA CON LA SR JOSE DE JESUS OSORIO VILLADA  SE VALIDA DIRECCIÓN OK, CANAL OK, DISPONIBILIDAD TOTAL, LLAMAR EL DÍA LA INSTALACIÓN PARA CONFIRMAR VISITA, AVISO EXTERIOR ALTURA: NO INDICA ALTURA; TOMACORRIENTE CERCANO: SI; TIENE CABINA DE SEGURIDAD: NO - COMUNICACIÓN POR WPP Y APP 25/6/2025 SE REALIZÓ GESTIÓN TELEFÓNICA SE HABLO CON JOSÉ OSORIO NOS INFORMA QUE EL DÍA DE HOY EL CANAL DE INTERNET PRESENTÓ CAÍDA EN EL MUNICIPIO DE HISPANIA SE ESPERA RESTABLECIMIENTO DE SERVICIO EL DÍA DE MAÑANA, SE ATENDERÁ JUNTO CON LA APERTURA DE BETANIA 26/6/2025 SE REALIZA INSTALACIÓN DE CORRESPONSAL, SE INSTALAN EQUIPOS CON PRUEBAS EXITOSAS, SE CAPACITA Y SE EVALÚA AL CLIENTE, SE INSTALA PUBLICIDAD COMPLETA, CB QUEDA OPERATIVO. USUARIO SOMOS BANCOLOMBIA ACTIVO</t>
  </si>
  <si>
    <t>SAXZZ572</t>
  </si>
  <si>
    <t>1238681-243637317561365457310084</t>
  </si>
  <si>
    <t>TA-25-669809</t>
  </si>
  <si>
    <t>FO-25-979865</t>
  </si>
  <si>
    <t>BARRIO ZUAME FUNZA FUNZA</t>
  </si>
  <si>
    <t>21-06 SE REALIZA LLAMADA AL CLIENTE, SE HABLA CON LA SR LUIS ALBERTO BACHILLER FORERO  DIRECCIÓN OK, CANAL OK, DISPONIBILIDAD TOTAL, LLAMAR EL DÍA LA INSTALACIÓN PARA CONFIRMAR VISITA, AVISO EXTERIOR ALTURA APROX 2 METROS; TOMACORRIENTE CERCANO: SI; TIENE CABINA DE SEGURIDAD: NO 26/6/2025 SE REALIZA INSTALACIÓN DE CORRESPONSAL, SE INSTALAN EQUIPOS CON PRUEBAS EXITOSAS, SE CAPACITA Y SE EVALÚA AL CLIENTE, SE INSTALA PUBLICIDAD COMPLETA, CB QUEDA OPERATIVO. USUARIO SOMOS BANCOLOMBIA ACTIVO</t>
  </si>
  <si>
    <t>SAXZZ573</t>
  </si>
  <si>
    <t>TA-25-669812</t>
  </si>
  <si>
    <t>FO-25-979869</t>
  </si>
  <si>
    <t>BARRIO EL PLAYON MEDELLIN 2</t>
  </si>
  <si>
    <t>21-06 SE REALIZA LLAMADA AL CLIENTE, SE HABLA CON LA SR JOSE IVAN GIRALDO  SE VALIDA DIRECCIÓN OK, CANAL OK, DISPONIBILIDAD TOTAL, LLAMAR EL DÍA LA INSTALACIÓN PARA CONFIRMAR VISITA, AVISO EXTERIOR ALTURA APROX 2 METROS; TOMACORRIENTE CERCANO: SI; TIENE CABINA DE SEGURIDAD: NO - EL MODEM ESTA A 5 MT  25/6/2025 SE REALIZA INSTALACIÓN DE CORRESPONSAL, SE INSTALAN EQUIPOS CON PRUEBAS EXITOSAS, SE CAPACITA Y SE EVALÚA AL CLIENTE, SE INSTALA PUBLICIDAD COMPLETA, CB QUEDA OPERATIVO. USUARIO SOMOS BANCOLOMBIA ACTIVO</t>
  </si>
  <si>
    <t>SAXZZ574</t>
  </si>
  <si>
    <t>1238686-243637317561365457310126</t>
  </si>
  <si>
    <t>TA-25-669814</t>
  </si>
  <si>
    <t>FO-25-979876</t>
  </si>
  <si>
    <t>BARRIO LAS PALMAS NEIVA 6</t>
  </si>
  <si>
    <t>21-06 SE REALIZA LLAMADA AL CLIENTE, SE HABLA CON LA SRA  JESSICA ANDREA BOHORQUEZ MONTENEGRO  SE VALIDA DIRECCIÓN OK, CANAL OK, DISPONIBILIDAD TOTAL, LLAMAR EL DÍA LA INSTALACIÓN PARA CONFIRMAR VISITA, AVISO EXTERIOR ALTURA NO INDICA ALTURA; TOMACORRIENTE CERCANO: SI; TIENE CABINA DE SEGURIDAD: SI 25/6/2025 SE REALIZA INSTALACIÓN DE CORRESPONSAL, SE INSTALAN EQUIPOS CON PRUEBAS EXITOSAS, SE CAPACITA Y SE EVALÚA AL CLIENTE, SE INSTALA PUBLICIDAD COMPLETA, CB QUEDA OPERATIVO. USUARIO SOMOS BANCOLOMBIA ACTIVO</t>
  </si>
  <si>
    <t>SAXZZ575</t>
  </si>
  <si>
    <t>TA-25-669815</t>
  </si>
  <si>
    <t>FO-25-994414</t>
  </si>
  <si>
    <t>BARRIO SIMON BOLIVAR VILLA DE SAN DIEGO DE UBATE 3</t>
  </si>
  <si>
    <t>21-06 SE REALIZA LLAMADA AL CLIENTE, SE HABLA CON LA SRA NORMA LETICIA CASTIBLANCO MARTINEZ  SE VALIDA DIRECCIÓN OK, CANAL OK, DISPONIBILIDAD TOTAL, LLAMAR EL DÍA LA INSTALACIÓN PARA CONFIRMAR VISITA, AVISO EXTERIOR ALTURA APROX 2 METROS; TOMACORRIENTE CERCANO: SI; TIENE CABINA DE SEGURIDAD: NO - COMUNICACIÓN POR WPP 26/6/2025 SE REALIZA INSTALACIÓN DE CORRESPONSAL, SE INSTALAN EQUIPOS CON PRUEBAS EXITOSAS, SE CAPACITA Y SE EVALÚA AL CLIENTE, SE INSTALA PUBLICIDAD COMPLETA, CB QUEDA OPERATIVO. USUARIO SOMOS BANCOLOMBIA ACTIVO</t>
  </si>
  <si>
    <t>SAUZZ586</t>
  </si>
  <si>
    <t>TA-25-669817</t>
  </si>
  <si>
    <t>FO-25-979889</t>
  </si>
  <si>
    <t>SAN DIEGO</t>
  </si>
  <si>
    <t>BARRIO CENTRO 2 SAN DIEGO</t>
  </si>
  <si>
    <t>21-06 SE REALIZA LLAMADA AL CLIENTE, SE HABLA CON LA SR  EDILBERTO GONZALEZ PADILLA  SE VALIDA DIRECCIÓN OK, CANAL OK, DISPONIBILIDAD TOTAL, LLAMAR EL DÍA LA INSTALACIÓN PARA CONFIRMAR VISITA 26/6/2025 SE REALIZA INSTALACIÓN DE DAT ADICIONAL, PRUEBAS EXITOSAS, CB QUEDA OPERTIVO</t>
  </si>
  <si>
    <t>SAXZZ576</t>
  </si>
  <si>
    <t>532553-243637317561365457310018</t>
  </si>
  <si>
    <t>TA-25-669818</t>
  </si>
  <si>
    <t>FO-25-979898</t>
  </si>
  <si>
    <t>BARRIO CENTRO EL COPEY 3</t>
  </si>
  <si>
    <t>21-06 SE REALIZA LLAMADA AL CLIENTE, SE HABLA CON LA SRA VERONICA VANEGAS CONTRERAS SE VALIDA DIRECCIÓN OK, CANAL OK, DISPONIBILIDAD TOTAL, LLAMAR EL DÍA LA INSTALACIÓN PARA CONFIRMAR VISITA  26/6/2025 SE REALIZA INSTALACIÓN DE DAT ADICIONAL, PRUEBAS EXITOSAS, CB QUEDA OPERTIVO</t>
  </si>
  <si>
    <t>SAXZZ578</t>
  </si>
  <si>
    <t>TA-25-669819</t>
  </si>
  <si>
    <t>FO-25-979903</t>
  </si>
  <si>
    <t>BARRIO AVENIDA LAS AMERICAS BARBOSA</t>
  </si>
  <si>
    <t>24-06 SE REALIZA LLAMADA AL CLIENTE, SE HABLA CON LA SRA SANDRA SE VALIDA DIRECCIÓN OK, CANAL OK, DISPONIBILIDAD TOTAL, LLAMAR EL DÍA LA INSTALACIÓN PARA CONFIRMAR VISITA 26/6/2025 SE REALIZA INSTALACIÓN DE DAT ADICIONAL PRUEBAS EXITOSAS, CB QUEDA OPERATIVO</t>
  </si>
  <si>
    <t>SAXZZ579</t>
  </si>
  <si>
    <t>TA-25-669820</t>
  </si>
  <si>
    <t>FO-25-979909</t>
  </si>
  <si>
    <t>BARRIO EL COCUELO SINCELEJO</t>
  </si>
  <si>
    <t>21-06 SE REALIZA LLAMADA AL CLIENTE, SE HABLA CON LA SRA Valeria Ramos Sierra SE VALIDA DIRECCIÓN OK, CANAL OK, DISPONIBILIDAD TOTAL, LLAMAR EL DÍA LA INSTALACIÓN PARA CONFIRMAR VISITA 25/6/2025 SE REALIZA INSTALACIÓN DE DAT ADICIONAL, PRUEBAS EXITOSAS, CB QUEDA OPERATIVO</t>
  </si>
  <si>
    <t>SAXZZ580</t>
  </si>
  <si>
    <t>TA-25-669821</t>
  </si>
  <si>
    <t>FO-25-979915</t>
  </si>
  <si>
    <t>DISTRICOL BOLSOS DELUXE</t>
  </si>
  <si>
    <t>26-06 PROGRAMACIÓN REALIZADA POR LA ALIANZA 27/6/2025 SE REALIZA INSTALACIÓN DE CORRESPONSAL, SE INSTALAN EQUIPOS CON PRUEBAS EXITOSAS, SE CAPACITA Y SE EVALÚA AL CLIENTE, SE INSTALA PUBLICIDAD COMPLETA, CB QUEDA OPERATIVO. USUARIO SOMOS BANCOLOMBIA ACTIVO</t>
  </si>
  <si>
    <t>V1ZZZ955</t>
  </si>
  <si>
    <t>789545-243627317561365457298397</t>
  </si>
  <si>
    <t>TA-25-669822</t>
  </si>
  <si>
    <t>FO-25-979922</t>
  </si>
  <si>
    <t>PTM BOGOTA DROGUERIA NAVA</t>
  </si>
  <si>
    <t>V1ZZZ960</t>
  </si>
  <si>
    <t>526219-243637317561365457309580</t>
  </si>
  <si>
    <t>TA-25-669823</t>
  </si>
  <si>
    <t>FO-25-979926</t>
  </si>
  <si>
    <t>PAGAFACIL -TERMINAL MANIZALES</t>
  </si>
  <si>
    <t>PAGAFACIL</t>
  </si>
  <si>
    <t>26-06 SE REALIZA LLAMADA AL CLIENTE, SE HABLA CON LA SRA PAULA OSPINA SE VALIDA DIRECCIÓN OK, CANAL OK, DISPONIBILIDAD TOTAL, LLAMAR EL DÍA LA INSTALACIÓN PARA CONFIRMAR VISITA - COMUNICACIÓN POR WPP 29/6/2025 SE REALIZA INSTALACIÓN DE DAT ADICIONAL, PRUEBAS EXITOSAS, CB QUEDA OPERATIVO</t>
  </si>
  <si>
    <t>V1ZZZ963</t>
  </si>
  <si>
    <t>1139209-243627317561365457297795</t>
  </si>
  <si>
    <t>TA-25-669825</t>
  </si>
  <si>
    <t>FO-25-979930</t>
  </si>
  <si>
    <t>PTM CALI  TIENDA Y LICORES EL</t>
  </si>
  <si>
    <t>26-06 PROGRAMACIÓN REALIZADA POR LA ALIANZA 27/6/2025 SE REALIZA INSTALACIÓN DE DAT ADICIONAL, PRUEBAS EXITOSAS, CB QUEDA OPERATIVO</t>
  </si>
  <si>
    <t>V1ZZZ968</t>
  </si>
  <si>
    <t>1249387-243637317561365457310066</t>
  </si>
  <si>
    <t>TA-25-669826</t>
  </si>
  <si>
    <t>FO-25-979933</t>
  </si>
  <si>
    <t>DISTRICOL VARIEDADES Y SERVICI</t>
  </si>
  <si>
    <t>V1ZZZ969</t>
  </si>
  <si>
    <t>1076519-243637317561365457309491</t>
  </si>
  <si>
    <t>TA-25-669827</t>
  </si>
  <si>
    <t>FO-25-1004591</t>
  </si>
  <si>
    <t xml:space="preserve">OPRAP CENTRO COMERCIAL DIVER PLAZA </t>
  </si>
  <si>
    <t>OPRAP</t>
  </si>
  <si>
    <t>V1ZZZ970</t>
  </si>
  <si>
    <t>539460-243637317561365457309570</t>
  </si>
  <si>
    <t>Codigo Dane</t>
  </si>
  <si>
    <t>Incidente</t>
  </si>
  <si>
    <t>Punto(Redes)</t>
  </si>
  <si>
    <t>Departamento</t>
  </si>
  <si>
    <t>Ciudad</t>
  </si>
  <si>
    <t>CB Implementado</t>
  </si>
  <si>
    <t>Red</t>
  </si>
  <si>
    <t>Fecha Asignación a Línea Comunicaciones (DD/MM/AAAA HH:MM)</t>
  </si>
  <si>
    <t>Fecha cierre del ticket (DD/MM/AAAA HH:MM)</t>
  </si>
  <si>
    <t>Estado</t>
  </si>
  <si>
    <t>Tipo Actividad</t>
  </si>
  <si>
    <t>Forma de Atención</t>
  </si>
  <si>
    <t>OBSERVACION</t>
  </si>
  <si>
    <t>Acometida</t>
  </si>
  <si>
    <t>Grupo de Falla</t>
  </si>
  <si>
    <t>Categoría</t>
  </si>
  <si>
    <t>Falla</t>
  </si>
  <si>
    <t>Cambio Activo</t>
  </si>
  <si>
    <t>CODIGOS DE DAÑO DATAFONOS</t>
  </si>
  <si>
    <t>CODIGOS DE DAÑO LECTOR</t>
  </si>
  <si>
    <t>CODIGOS DE DAÑO HUB</t>
  </si>
  <si>
    <t>CODIGOS DE DAÑO PINPAD</t>
  </si>
  <si>
    <t xml:space="preserve">Otro Activos
</t>
  </si>
  <si>
    <t>Terminal</t>
  </si>
  <si>
    <t>Placa Instalada</t>
  </si>
  <si>
    <t>Placa Retirada</t>
  </si>
  <si>
    <t>Tipo</t>
  </si>
  <si>
    <t>Tipo de Trayecto</t>
  </si>
  <si>
    <t>Dias de visita</t>
  </si>
  <si>
    <t>Dia adicional</t>
  </si>
  <si>
    <t>Técnico</t>
  </si>
  <si>
    <t>VALOR DIAS ACOMPAÑAMIENTO FACTURABLES A RED</t>
  </si>
  <si>
    <t>Observaciones LINEA</t>
  </si>
  <si>
    <t>BARRIO PRAGA</t>
  </si>
  <si>
    <t>FO-25-1021329</t>
  </si>
  <si>
    <t>CERRADO</t>
  </si>
  <si>
    <t>INCIDENTE</t>
  </si>
  <si>
    <t xml:space="preserve">31-05 SE VISITA CORRESPONSAL Y SE REEMPLAZAN CABLE DE RED Y SE REEMPLAZA CABLE ESPIRAL, SE INICIALIZA Y DATÁFONO QUEDA OK. OBSERVACIÓN: MÓDEM DEL INTERNET NO ESTÁ ARROJANDO DIRECCIONES IP POR DHCP PARA EQUIPOS CONECTADOS POR CABLE. SE COLOCA DIRECCIÓN FIJA Y EQUIPO ARROJA COMUNICACIÓN EXITOSAS </t>
  </si>
  <si>
    <t>NO</t>
  </si>
  <si>
    <t>SOFTWARE</t>
  </si>
  <si>
    <t>COMUNICACION</t>
  </si>
  <si>
    <t>VERIFIQUE PARAMETROS</t>
  </si>
  <si>
    <t>Cable de red  - Cable magic 3500</t>
  </si>
  <si>
    <t>A48ZZ394</t>
  </si>
  <si>
    <t xml:space="preserve">   </t>
  </si>
  <si>
    <t>BARRIO BUCARAMANGA BUCARAMANGA  19</t>
  </si>
  <si>
    <t>FO-25-1020917</t>
  </si>
  <si>
    <t>01-06 SE REALIZA CONFIGURACIÓN DE PARAMETROS DEL EQUIPO, HACEN PRUEBAS EXITOSA.</t>
  </si>
  <si>
    <t>MENSAJE CABLE DE RED DESCONECTADO</t>
  </si>
  <si>
    <t>No</t>
  </si>
  <si>
    <t>A16ZZ181</t>
  </si>
  <si>
    <t>FO-25-1023135</t>
  </si>
  <si>
    <t>SOPORTE_TELEFÓNICO</t>
  </si>
  <si>
    <t>01-06  SE ESCALA CASO Y SE CIERRA SOLICITUD.</t>
  </si>
  <si>
    <t>HARDWARE</t>
  </si>
  <si>
    <t>LECTOR DE TARJETAS</t>
  </si>
  <si>
    <t>DAÑO POS</t>
  </si>
  <si>
    <t>MARIN QUINTERO BRAYAN ESTIVEN</t>
  </si>
  <si>
    <t>BARRIO BRASILIA VILLAVICENCIO</t>
  </si>
  <si>
    <t>FO-25-1022098</t>
  </si>
  <si>
    <t xml:space="preserve">01-06 SE REALIZA LLAMADA AL CLIENTE E INFORMA QUE NO LE FUNCIONA LECTOR DE BARRAS SE CALIDAD SE REALIZA CONFIGURACIÓN REMOTA VALIDANDO OPERATIVO SIN NOVEDAD </t>
  </si>
  <si>
    <t>LECTOR DE BARRAS</t>
  </si>
  <si>
    <t>LECTOR DESCONFIGURADO</t>
  </si>
  <si>
    <t>BARRIO CALASANZ MEDELLIN 3</t>
  </si>
  <si>
    <t>FO-25-1022095</t>
  </si>
  <si>
    <t xml:space="preserve">01-06 SE CAMBIA CABLE MAGICBOX AVERIADO, SE VERIFICAN SERVICIOS Y TODO QUEDA FUNCIONANDO CORRECTAMENTE </t>
  </si>
  <si>
    <t>CABLEADO</t>
  </si>
  <si>
    <t>CABLE MAGICBOX AVERIADO</t>
  </si>
  <si>
    <t xml:space="preserve">Cable magicbox </t>
  </si>
  <si>
    <t>TVAZZ604</t>
  </si>
  <si>
    <t>ARA 1291 DEMO AYACUCHO</t>
  </si>
  <si>
    <t>FO-25-1024721</t>
  </si>
  <si>
    <t>SE PROCEDE A CERRAR ACTIVIDAD YA QUE EL CASO ES ARA Y SE ESCALA PARA ATENCION POR LA RED.</t>
  </si>
  <si>
    <t>LOS PATIOS</t>
  </si>
  <si>
    <t>LOS PATIOS LLANITOS</t>
  </si>
  <si>
    <t>FO-25-1025330</t>
  </si>
  <si>
    <t>03-06 SE VISITA COMERCIO Y SE CAMBIA DATÁFONO POR DAÑO EN RODILLO DE IMPRESIÓN, SE REALIZAN CIERRES Y PRUEBAS OK.</t>
  </si>
  <si>
    <t>IMPRESION</t>
  </si>
  <si>
    <t>RODILLO AVERIADO</t>
  </si>
  <si>
    <t>Si</t>
  </si>
  <si>
    <t>DATAFONO G2 SIN RODILLO</t>
  </si>
  <si>
    <t>TV00L309</t>
  </si>
  <si>
    <t xml:space="preserve">782771   </t>
  </si>
  <si>
    <t xml:space="preserve">1115215   </t>
  </si>
  <si>
    <t>BARRIO  VEREDA PIE DE CUESTA AMAGA</t>
  </si>
  <si>
    <t>FO-25-1023145</t>
  </si>
  <si>
    <t xml:space="preserve">03-06 SE REALIZÓ CONFIGURACIÓN DE LECTOR DE BARRAS </t>
  </si>
  <si>
    <t>SX9ZZ511</t>
  </si>
  <si>
    <t>SANTO TOMAS</t>
  </si>
  <si>
    <t>SANTO TOMAS III ATLANTICO</t>
  </si>
  <si>
    <t>FO-25-1021234</t>
  </si>
  <si>
    <t>03-06 SE REALIZA VISITA TÉCNICA, SE CAMBIA EL DATAFONO, SE REALIZAN PRUEBAS EXITOSAS, EQUIPO FUNCIONA CORRECTAMENTE, CB QUEDA OPERATIVO.</t>
  </si>
  <si>
    <t>DATAFONO G1 NO IMPRIME UNO O VARIOS CARACTERES</t>
  </si>
  <si>
    <t>A00EZ783</t>
  </si>
  <si>
    <t xml:space="preserve">1040934   </t>
  </si>
  <si>
    <t xml:space="preserve">1120735   </t>
  </si>
  <si>
    <t>DISTRICOL DROG SENDEROS BELEN</t>
  </si>
  <si>
    <t>FO-25-1020607</t>
  </si>
  <si>
    <t xml:space="preserve">03-06 SE PROCEDE A LIMPIAR EQUIPO YA QUE TENIA ATASCADO ALGO EN EL LECTOR DE TARJESTAS SE HACEN PRUEBAS Y FUNCIONA CORRECTAMENTE </t>
  </si>
  <si>
    <t>MENSAJE RETIRE TARJETA</t>
  </si>
  <si>
    <t>LM5ZZ652</t>
  </si>
  <si>
    <t>BARRIO CENTRO MONTERIA 54</t>
  </si>
  <si>
    <t>FO-25-1025333</t>
  </si>
  <si>
    <t>03-06 SE REALIZA VISITA TÉCNICA, PARA CORREGIR PARÁMETROS DESCONFIGURADOS, EL CUAL PRESENTABA PROBLEMAS DE COMUNICACIÓN PARA REALIZAR TRANSACCIONES, SE REALIZA LA CORRECCIÓN EFECTUANDO PRUEBAS Y DEJANDO EL SERVICIO NUEVAMENTE OPERATIVO.</t>
  </si>
  <si>
    <t>PARAMETROS DE CONFIGURACION EN POS</t>
  </si>
  <si>
    <t>EGZZZ367</t>
  </si>
  <si>
    <t>BARRIO LA PRADERA BARRANQUILLA</t>
  </si>
  <si>
    <t>FO-25-1020595</t>
  </si>
  <si>
    <t xml:space="preserve">03-06 SE REALIZA VISITA AL COMERCIO SE ENCUENTRA DATÁFONO CON LECTOR DE TARJETAS DAÑADO SE CAMBIA DATÁFONO SE INSTALA VERSIÓN 9.90 SE REALIZAN PRUEBAS EXITOSAS Y EL CB QUEDA OPERATIVO </t>
  </si>
  <si>
    <t>DATAFONO A13 RETIRE TARJETA</t>
  </si>
  <si>
    <t>4A00B186</t>
  </si>
  <si>
    <t xml:space="preserve">762741   </t>
  </si>
  <si>
    <t xml:space="preserve">803350   </t>
  </si>
  <si>
    <t>BARRIO SAN PASCUAL CALI 1</t>
  </si>
  <si>
    <t>FO-25-1022765</t>
  </si>
  <si>
    <t xml:space="preserve">03-06 SE REALIZA CAMBIO DE EQUIPO CCR CONECTOR DE CARGA ROTO CB BANCOLOMBIA PURO, PRUEBAS OK </t>
  </si>
  <si>
    <t>SE REINICIA</t>
  </si>
  <si>
    <t>DATAFONO CCR CONECTOR DE CARGA ROTO</t>
  </si>
  <si>
    <t>9C2ZZ337</t>
  </si>
  <si>
    <t xml:space="preserve">1217011   </t>
  </si>
  <si>
    <t xml:space="preserve">1057632   </t>
  </si>
  <si>
    <t>PAGAFACIL LOS MOLINOS</t>
  </si>
  <si>
    <t>FO-25-1022753</t>
  </si>
  <si>
    <t xml:space="preserve">03-06 SE REALIZA LA VALIDACIÓN DEL ERROR DE RETRANSMISIÓN SE CALIDAD CONFIGURACIÓN DE LA CAJA SE REALIZAN PRUEBAS Y QUEDA OK </t>
  </si>
  <si>
    <t>ERROR DE TRANSACCIONES</t>
  </si>
  <si>
    <t>RECHAZO GENERAL</t>
  </si>
  <si>
    <t>BBBHZ514</t>
  </si>
  <si>
    <t>MONTOYA VELEZ ANDRES FELIPE</t>
  </si>
  <si>
    <t>OPRAP CENTRO COMERCIAL CALIMA</t>
  </si>
  <si>
    <t>FO-25-1020919</t>
  </si>
  <si>
    <t>03-06 SE REALIZA VISITA DE CAMPO ENCONTRANDO QUE DATÁFONO SE REINICIA AL REALIZAR TX  SE REALIZA CAMBIO DE EQUIPO CON PINPAD Y HUB POR COMPATIBILIDAD CON EL DATAFONO PRUEBA OK PARÁMETROS OKAY CIERRE OKAY</t>
  </si>
  <si>
    <t>DATAFONO A6 ALERT IRRUPTION</t>
  </si>
  <si>
    <t>HUB HB3 NO RECONOCE CONECTOR</t>
  </si>
  <si>
    <t>PINPAD A6 ALERT IRRUPTION</t>
  </si>
  <si>
    <t>CZZZZ116</t>
  </si>
  <si>
    <t>1235247  1219905 241597317561324755898812</t>
  </si>
  <si>
    <t>1106792  835627 951952</t>
  </si>
  <si>
    <t>DISTRICOL  RESPLANDOR TODO PAR</t>
  </si>
  <si>
    <t>FO-25-1022106</t>
  </si>
  <si>
    <t xml:space="preserve">03-06 SE REALIZÓ CAMBIO DE FUENTE DE PODER </t>
  </si>
  <si>
    <t>NO ENCIENDE SE REINICIA</t>
  </si>
  <si>
    <t>FUENTE PODER AVERIADA</t>
  </si>
  <si>
    <t xml:space="preserve">Fuente de poder </t>
  </si>
  <si>
    <t>MN002473</t>
  </si>
  <si>
    <t>PIEDECUESTA</t>
  </si>
  <si>
    <t>DISTRICOL DROGUERIA BARILOCHE</t>
  </si>
  <si>
    <t>FO-25-1020602</t>
  </si>
  <si>
    <t>03-06 SE REALIZA CAMBIO DE EQUIPO POR DAÑO ALERTA INRRUPTION, PRUEBAS Y LIMPIEZA DE EQUIPOS. DATÁFONO CON PLACA 1062260, SALIÓ EN FALLA CON RECHAZO GENERAL POR ERROR EN SERIAL, SE PROCEDE A CAMBIAR.</t>
  </si>
  <si>
    <t>ALERT IRRUPTION</t>
  </si>
  <si>
    <t>DATAFONO RG RECHAZO GENERAL - DATAFONO A6 ALERT IRRUPTION</t>
  </si>
  <si>
    <t>HA008142</t>
  </si>
  <si>
    <t xml:space="preserve">1062260 - 1235969   </t>
  </si>
  <si>
    <t xml:space="preserve">1051063 - 1062260   </t>
  </si>
  <si>
    <t>SANTA ROSA</t>
  </si>
  <si>
    <t>DISTRICOL REMATE Y VAR J Y D</t>
  </si>
  <si>
    <t>FO-25-1023142</t>
  </si>
  <si>
    <t xml:space="preserve">03-06 SE CAMBIA EQUIPO A PETICIÓN DEL USUARIO POR REINICIOS CONSTANTES </t>
  </si>
  <si>
    <t>DATAFONO BPD BOTON POWER DAÑADO</t>
  </si>
  <si>
    <t xml:space="preserve">II2ZZ564 </t>
  </si>
  <si>
    <t xml:space="preserve">870055   </t>
  </si>
  <si>
    <t xml:space="preserve">991831   </t>
  </si>
  <si>
    <t>DISTRICOL INVERSIONES ORIENTE</t>
  </si>
  <si>
    <t>FO-25-1020847</t>
  </si>
  <si>
    <t>03-06 SE CAMBIAN FUENTE DE PODER</t>
  </si>
  <si>
    <t>NO ENCIENDE</t>
  </si>
  <si>
    <t xml:space="preserve">Cable de poder </t>
  </si>
  <si>
    <t>SX0ZZ550</t>
  </si>
  <si>
    <t>CERPA SUAREZ DUVAN CAMILO</t>
  </si>
  <si>
    <t>PTM BUCARAMANGA OFFITRAZOS</t>
  </si>
  <si>
    <t>FO-25-1022762</t>
  </si>
  <si>
    <t xml:space="preserve">03-06 SE REALIZA CAMBIO DE PINPAD DEBÍDO ALERT IRRUPTION SE REALIZA PRUEBAS OK CUBRE CLAVE OK </t>
  </si>
  <si>
    <t>AB6ZZ440</t>
  </si>
  <si>
    <t xml:space="preserve">  952001 </t>
  </si>
  <si>
    <t xml:space="preserve">   919779</t>
  </si>
  <si>
    <t>HERRERA LUQUE SAUL JAVIER</t>
  </si>
  <si>
    <t>BARRIO CALIMIO NORTE CALI</t>
  </si>
  <si>
    <t>FO-25-1022755</t>
  </si>
  <si>
    <t xml:space="preserve">03-06 SE CAMBIA DATÁFONO YA QUE EL DEL CLIENTE NO IMPRIME TIRILLAS </t>
  </si>
  <si>
    <t>NO AVANZA PAPEL</t>
  </si>
  <si>
    <t>DATAFONO G5 NO AVANZA PAPEL</t>
  </si>
  <si>
    <t>AFZZZ384-GZ0AZ465</t>
  </si>
  <si>
    <t xml:space="preserve">1171940   </t>
  </si>
  <si>
    <t xml:space="preserve">1069452   </t>
  </si>
  <si>
    <t>VICHADA</t>
  </si>
  <si>
    <t>CUMARIBO</t>
  </si>
  <si>
    <t>BARRIO INSPECCION EL VIENTO CU</t>
  </si>
  <si>
    <t>FO-25-993652</t>
  </si>
  <si>
    <t xml:space="preserve">03-06 SE REALIZA CAMBIO DE EQUIPO ALERT PRUEBAS OK SIN NOVEDADES </t>
  </si>
  <si>
    <t>A30CZ973</t>
  </si>
  <si>
    <t xml:space="preserve">989321   </t>
  </si>
  <si>
    <t xml:space="preserve">1120563   </t>
  </si>
  <si>
    <t>SAMACA</t>
  </si>
  <si>
    <t>DINASTIA SAMACA BOYACA</t>
  </si>
  <si>
    <t>FO-25-1021722</t>
  </si>
  <si>
    <t>03-06 SE REALIZA VISITA AL COMERCIO, SE CAMBIA PINPAD POR DAÑO, PRUEBAS OK.</t>
  </si>
  <si>
    <t>PINPAD</t>
  </si>
  <si>
    <t>PINPAD A13 RETIRE TARJETA</t>
  </si>
  <si>
    <t>ABGZZ146</t>
  </si>
  <si>
    <t xml:space="preserve">  1062724 </t>
  </si>
  <si>
    <t xml:space="preserve">   872944</t>
  </si>
  <si>
    <t>DISTRICOL CAJA MAGICA</t>
  </si>
  <si>
    <t>FO-25-1021497</t>
  </si>
  <si>
    <t xml:space="preserve">03-06 SE HACE CONFIGURACIÓN DE LECTOR DE BARRAS </t>
  </si>
  <si>
    <t>FORMATO INVALIDO</t>
  </si>
  <si>
    <t>NN008065</t>
  </si>
  <si>
    <t>MORENO MEDINA JUAN PABLO</t>
  </si>
  <si>
    <t>DISTRICOL LOXIAN TECHNOLOGY</t>
  </si>
  <si>
    <t>FO-25-1023510</t>
  </si>
  <si>
    <t>03-06 SE REALIZA VISITA DE CAMPO EVIDENCIANDO QUÉ POS PRESENTA DAÑO EN TAPA SUPERIOR, SE REALIZA CAMBIO DE TAPA PRUEBAS CUPO Y USUARIO OK.</t>
  </si>
  <si>
    <t>TAPA IMPRESORA</t>
  </si>
  <si>
    <t>AD00Q089</t>
  </si>
  <si>
    <t>PUERTO BERRIO</t>
  </si>
  <si>
    <t>PUERTO BERRIO IV</t>
  </si>
  <si>
    <t>FO-25-1005346</t>
  </si>
  <si>
    <t>03-06 SE INSTALA PINPAD YA QUE PRESENTABA DAÑO POR ALERTA TODO QUEDA OK</t>
  </si>
  <si>
    <t>IZ0YZ930</t>
  </si>
  <si>
    <t xml:space="preserve">  856691 </t>
  </si>
  <si>
    <t xml:space="preserve">   1031698</t>
  </si>
  <si>
    <t>MULTIPAGAS UGI</t>
  </si>
  <si>
    <t>FO-25-1020841</t>
  </si>
  <si>
    <t>03-06 DURANTE LA VISITA DE TECNICA ENCONTRAMOS QUE DATÁFONO NO LE FUNCIONAN LAS TECLAS SE REALIZA CAMBIO DE POS PRUEBA OK PARÁMETROS OKAY CIERRE OKAY</t>
  </si>
  <si>
    <t>TECLADO</t>
  </si>
  <si>
    <t>DATAFONO F3 TECLADO MALO</t>
  </si>
  <si>
    <t>AAAXZ104</t>
  </si>
  <si>
    <t xml:space="preserve">924037   </t>
  </si>
  <si>
    <t xml:space="preserve">858356   </t>
  </si>
  <si>
    <t>BARRIO LA NORA VILLAVICENCIO</t>
  </si>
  <si>
    <t>FO-25-1021230</t>
  </si>
  <si>
    <t xml:space="preserve">03-06 SE VISITA DIRECCIÓN DE CB Y SE REALIZA CAMBIO DE DATAFONO POR DAÑO EN EL LECTOR DE TARJETAS. SE INSTALA NUEVO EQUIPO. SE CONFIGURA POS, SE INCIALIZA Y SE CREAN USUARIOS CORRECTAMENTE. SE REALIZAN PRUEBAS ÉXITOSAS PRUEBAS OK </t>
  </si>
  <si>
    <t>9A003377</t>
  </si>
  <si>
    <t xml:space="preserve">870308   </t>
  </si>
  <si>
    <t xml:space="preserve">906288   </t>
  </si>
  <si>
    <t>GARZON RUIZ LUIS MIGUEL</t>
  </si>
  <si>
    <t>BARRIO MARIANO RAMOS CALI 3</t>
  </si>
  <si>
    <t>FO-25-1022748</t>
  </si>
  <si>
    <t xml:space="preserve">03-06 SE REALIZA CAMBIO DE EQUIPO G1 NO IMPRIME UNO O VARIOS CARACTERES CB BANCOLOMBIA PURO, PRUEBAS OK </t>
  </si>
  <si>
    <t>NO IMPRIME UNO O VARIOS CARACTERES</t>
  </si>
  <si>
    <t>NN000792</t>
  </si>
  <si>
    <t xml:space="preserve">788822   </t>
  </si>
  <si>
    <t xml:space="preserve">1172637   </t>
  </si>
  <si>
    <t>DISTRICOL SPAMARIACEBALLOS</t>
  </si>
  <si>
    <t>FO-25-1029322</t>
  </si>
  <si>
    <t xml:space="preserve">03-06 SE REALIZA LA BORRADO DE VERSIÓN SE CONFIGURA SE REALIZAN PRUEBAS Y QUEDA OK </t>
  </si>
  <si>
    <t>SA0ZZ084</t>
  </si>
  <si>
    <t>BARRIO SAN LUIS CALI 5</t>
  </si>
  <si>
    <t>FO-25-1030499</t>
  </si>
  <si>
    <t xml:space="preserve">03-06 SE REVISA LECTORA Y ESTA FUNCIONANDO NORMAL </t>
  </si>
  <si>
    <t>10XZZ900</t>
  </si>
  <si>
    <t>MUTATA</t>
  </si>
  <si>
    <t>DISTRICOL DISTRIBUCIONES MUTAT</t>
  </si>
  <si>
    <t>FO-25-1023515</t>
  </si>
  <si>
    <t xml:space="preserve">03-06 SE REALIZA CAMBIO DATAFONO POR LECTORA SHIP </t>
  </si>
  <si>
    <t>DATAFONO C1 NO LEE TARJETAS</t>
  </si>
  <si>
    <t>AA0SZ433</t>
  </si>
  <si>
    <t xml:space="preserve">759956   </t>
  </si>
  <si>
    <t xml:space="preserve">768168   </t>
  </si>
  <si>
    <t>BARRIO ZONA INDUSTRIALES LA MACARENA DOSQUEBRADAS</t>
  </si>
  <si>
    <t>FO-25-1022760</t>
  </si>
  <si>
    <t xml:space="preserve">03-06 SE VISITA COMERCIO SE IDENTIFICA LECTURA DE TARJETA INTERMITENTE SE REALIZA CAMBIO DE DATÁFONO SE REALIZA PRUEBAS OK </t>
  </si>
  <si>
    <t>10XZZ918</t>
  </si>
  <si>
    <t xml:space="preserve">1092633   </t>
  </si>
  <si>
    <t xml:space="preserve">1012234   </t>
  </si>
  <si>
    <t>BARRIO HACARITAMA 2 VILLAVICEN</t>
  </si>
  <si>
    <t>FO-25-1023512</t>
  </si>
  <si>
    <t xml:space="preserve">03-06 SE VISITA CB Y SE REALIZA CAMBIO DE DATAFONO POR DAÑO. SE CAMBIA LECTORA DE BARRAS POR DAÑO EN EL CABLE Y HUB. SE CONFIGURA POS, SE INICIALIZA, SE VREAN USUARIOS CORRECTAMENTE Y SE REALIZA PRUEBAS ÉXITOSAS PRUEBAS OK </t>
  </si>
  <si>
    <t>DATAFONO G4 SE RESETEA AL IMPRIMIR</t>
  </si>
  <si>
    <t>LECTOR L6  NO COMUNICA</t>
  </si>
  <si>
    <t>HUB HB2 PUERTO USD DAÑADO</t>
  </si>
  <si>
    <t>BL01A067</t>
  </si>
  <si>
    <t xml:space="preserve">1050255 879433  Sin serializar </t>
  </si>
  <si>
    <t xml:space="preserve">1121510 535852 Sin SERIALIZAR  </t>
  </si>
  <si>
    <t>BARRIO PINAR BOGOTA  1</t>
  </si>
  <si>
    <t>FO-25-1026194</t>
  </si>
  <si>
    <t xml:space="preserve">03-06 SE REALIZA CAMBIO DE PINPAD POR FALLA EN LECTOR DE TARJETAS, CB REALIZA PRUEBAS DE FUNCIONAMIENTO OK </t>
  </si>
  <si>
    <t>103ZZ214</t>
  </si>
  <si>
    <t xml:space="preserve">  1031705 </t>
  </si>
  <si>
    <t xml:space="preserve">   856501</t>
  </si>
  <si>
    <t>MICHELI LOPEZ MIGUEL ANGEL</t>
  </si>
  <si>
    <t>REDY MERCANTIL</t>
  </si>
  <si>
    <t>FO-25-1028592</t>
  </si>
  <si>
    <t xml:space="preserve">03-06 SE REALIZA VISITA DE CAMPO ENCONTRANDO QUE DATÁFONO NO REALIZA IMPRESION SE REALIZA CAMBIO DE POS PRUEBA OK PARÁMETROS OKAY CIERRE OK SALDO OK </t>
  </si>
  <si>
    <t>DATAFONO G3 TAPA DE IMPRESORA MALA</t>
  </si>
  <si>
    <t>A02ZZ473</t>
  </si>
  <si>
    <t xml:space="preserve">794067   </t>
  </si>
  <si>
    <t xml:space="preserve">1088488   </t>
  </si>
  <si>
    <t>DISTRICOL SALPIHELADOS DAMA</t>
  </si>
  <si>
    <t>FO-25-1029280</t>
  </si>
  <si>
    <t xml:space="preserve">03-06 SE CAMBIA LECTOR POR DAÑO EN EL CABLE </t>
  </si>
  <si>
    <t>CABLE LECTORA AVERIADO</t>
  </si>
  <si>
    <t>LECTOR L9  DAÑO FÍSICO: CABLE DE COMUNICACIÓN DAÑADO</t>
  </si>
  <si>
    <t>9T5ZZ288</t>
  </si>
  <si>
    <t xml:space="preserve"> A-522037  </t>
  </si>
  <si>
    <t xml:space="preserve"> 1076981  </t>
  </si>
  <si>
    <t>BARRIO VILLA FANNY CARTAGENA DE INDIAS</t>
  </si>
  <si>
    <t>FO-25-1029286</t>
  </si>
  <si>
    <t xml:space="preserve">03-06 SE REALIZA CAMBIO DE EQUIPO SALE ALERTA INTERRUPTIONS QUEDA FUNCIONANDO SE HACEN PRUEBAS TODO OK </t>
  </si>
  <si>
    <t>LMLZZ641</t>
  </si>
  <si>
    <t xml:space="preserve">906199   </t>
  </si>
  <si>
    <t xml:space="preserve">1105940   </t>
  </si>
  <si>
    <t>BARRIO CENTRO BOYACA 4</t>
  </si>
  <si>
    <t>FO-25-1025353</t>
  </si>
  <si>
    <t>03-06 SE REALIZA VISITA AL COMERCIO,  SE BORRA Y ACTUALIZA EQUIPO,  SE VALIDA QUE LOS CABLES DEL DATAFONO ESTAN EN BUEN ESTADO, CLIENTE SOLICITA BASE PARA DATAFONO.</t>
  </si>
  <si>
    <t>ACTUALIZACION</t>
  </si>
  <si>
    <t>VERSION CARGA SO VR</t>
  </si>
  <si>
    <t>7A00B320</t>
  </si>
  <si>
    <t>ARBOLETES</t>
  </si>
  <si>
    <t>BARRIO SECTOR LA Y ARBOLETES</t>
  </si>
  <si>
    <t>FO-25-1020598</t>
  </si>
  <si>
    <t>03-06 SE REALIZA VISITA TÉCNICA Y SE CAMBIA LECTOR DE CÓDIGO D BARRAS YA QUE PERDIÓ CONFIGURACIÓN Y NO LEE CÓDIGOS, SE INSTALA LECTOR ÓPTICO PLACA 908075 Y SE RETIRA LECTOR ÓPTICO PLACA 805758, SE REALIZAN PRUEBAS Y SE DEJA EL SERVICIO OK.</t>
  </si>
  <si>
    <t>LECTOR L2  PERDIÓ CONFIGURACIÓN</t>
  </si>
  <si>
    <t>999VZ152</t>
  </si>
  <si>
    <t xml:space="preserve"> 908075  </t>
  </si>
  <si>
    <t xml:space="preserve"> 805758  </t>
  </si>
  <si>
    <t>ARAUCA</t>
  </si>
  <si>
    <t>SARAVENA</t>
  </si>
  <si>
    <t>BARRIO CENTRO SARAVENA 1</t>
  </si>
  <si>
    <t>FO-25-985546</t>
  </si>
  <si>
    <t xml:space="preserve">03-06 CB CON DATAFONO RODILLO EN DAÑO, Y SE TRABA AL IMPRIMIR, CAMBIO DE DATAFONO, BORRADO E INYECCIÓN DE SO +VER 9.90, CONFIGURACIÓN CB OK, CUBRE CLAVE OK, PRUEBAS OK. </t>
  </si>
  <si>
    <t>9A0ZZ006</t>
  </si>
  <si>
    <t xml:space="preserve">782482   </t>
  </si>
  <si>
    <t xml:space="preserve">1106137   </t>
  </si>
  <si>
    <t>BARRIO PUERTO NUEVO EL CANTON</t>
  </si>
  <si>
    <t>FO-25-1012689</t>
  </si>
  <si>
    <t xml:space="preserve">03-06 SE REALIZA CAMBIO DE EQUIPO POR DAÑO 
SE REALIZAN PRUEBAS Y EL CB QUEDA OPERATIVO </t>
  </si>
  <si>
    <t>LLT</t>
  </si>
  <si>
    <t>DATAFONO A7 UNAUTHORIZED</t>
  </si>
  <si>
    <t>9UZZZ905</t>
  </si>
  <si>
    <t xml:space="preserve">1121548   </t>
  </si>
  <si>
    <t xml:space="preserve">244568   </t>
  </si>
  <si>
    <t>PTM PEREIRA DROGUERIA MADRID</t>
  </si>
  <si>
    <t>FO-25-1029554</t>
  </si>
  <si>
    <t xml:space="preserve">03-06 VISITAMOS COMERCIO EL DATAFONO SE REINICIA EN OCASIONES VERIFICAMOS ENCONTRAMOS QUE EL CABLE DEL LECTOR DE BARRAS ESTA DETERIORADO REALOZAMOS CAMBIO DE LECTOR DE BARRAS REALIZAMOS PRUEBAS OK. </t>
  </si>
  <si>
    <t>9C0LZ844-AA0SZ530</t>
  </si>
  <si>
    <t xml:space="preserve"> 1233502  </t>
  </si>
  <si>
    <t xml:space="preserve"> 514571  </t>
  </si>
  <si>
    <t>BARRIO LA VEGA EL BAGRE 1</t>
  </si>
  <si>
    <t>FO-25-995953</t>
  </si>
  <si>
    <t>03-06 EN VISTA TECNICA AL PUNTO SE ENCONTRÓ PINPAD CON DAÑO EN EL LECTOR DE TARJETAS, MENSAJE RETIRE TARJETA, SE PROCEDE A CAMBIAR EL PINPAD DEJANDO UNO NUEVO INSTALADO OERTIVO OK, SE REALIZAN PRUEBAS EXITOSAS OK, CLIENTE CB VALIDA SALDO ANTES Y DESPUÉS DE MANIPULAR LOS EQUIPOS OK. CB SE DEJA OPERATIVO OK.</t>
  </si>
  <si>
    <t>LMNZZ647</t>
  </si>
  <si>
    <t xml:space="preserve">  1219923 </t>
  </si>
  <si>
    <t xml:space="preserve">   1220674</t>
  </si>
  <si>
    <t>BARRIO MONTE BLANCO BOGOTA  2</t>
  </si>
  <si>
    <t>FO-25-1029864</t>
  </si>
  <si>
    <t>03-06 SE REALIZA CAMBIO DE PINPAD CON EQUIPO POR INCOMPATIBILIDAD TECNOLÓGICA SERVICIO OPERATIVO PRUEBAS OK TRNA RBM NO SE INSTALA CUBRE CLAVE YA QUE ES DESK 2600 LOS CUBRE TECLADOS SON PARA 3500</t>
  </si>
  <si>
    <t>ALERTADO</t>
  </si>
  <si>
    <t>DATAFONO CPT CAMBIO POR TECNOLOGÍA</t>
  </si>
  <si>
    <t>HUB HB1 DETERIORO CABLE</t>
  </si>
  <si>
    <t>SXNZZ043</t>
  </si>
  <si>
    <t>1235246  1220725 241587317561324755886740</t>
  </si>
  <si>
    <t>1037051  SIN PLACA  1119557</t>
  </si>
  <si>
    <t>PTM GARZON PLASTI ZULUAGA</t>
  </si>
  <si>
    <t>FO-25-1025860</t>
  </si>
  <si>
    <t xml:space="preserve">03-06 SE REALIZA CAMBIO DATAFONO POR FALLAS EN LA LECTURA DE TARJETAS , SE CONFIGURA E INICIALIZA, SE CREA USUARIO Y CLAVE CON EL CLIENTE, SE REALIZA PRUEBAS OK </t>
  </si>
  <si>
    <t>DATAFONO C4 NO LEE TARJETA CHIP</t>
  </si>
  <si>
    <t>LA002012-AB11O524</t>
  </si>
  <si>
    <t xml:space="preserve">1106738   </t>
  </si>
  <si>
    <t xml:space="preserve">942351   </t>
  </si>
  <si>
    <t>TOLU VIEJO</t>
  </si>
  <si>
    <t>CENTRO TOU VIEJO SUCRE</t>
  </si>
  <si>
    <t>FO-25-1021725</t>
  </si>
  <si>
    <t>03-06 SE VISITA COMERCIO POR FALLA, PUESTO QUE EL LECTOR NO FUNCIONA, SE HACE CAMBIO DE LECTOR, CAUSAL L9 DAÑO FÍSICO, SE DEJA CON LA VERSIÓN 9.90, SE REALIZAN PRUEBAS OK.</t>
  </si>
  <si>
    <t>A30IZ509</t>
  </si>
  <si>
    <t xml:space="preserve"> 827508  </t>
  </si>
  <si>
    <t xml:space="preserve"> 892597  </t>
  </si>
  <si>
    <t>BARRIO CENTRO PASTO 25</t>
  </si>
  <si>
    <t>FO-25-1033174</t>
  </si>
  <si>
    <t xml:space="preserve">03-06 SE VISITA CORRESPONSAL Y SE REEMPLAZA DATÁFONO POR TECLADO BORROSO. TRANSACCIONES DE PRUEBA EXITOSAS. SE CREAN USUARIOS </t>
  </si>
  <si>
    <t>DATAFONO F2 TECLADO BORROSO</t>
  </si>
  <si>
    <t>IMZZZ458</t>
  </si>
  <si>
    <t xml:space="preserve">989228   </t>
  </si>
  <si>
    <t xml:space="preserve">1142760   </t>
  </si>
  <si>
    <t>UNION PANAMERICANA</t>
  </si>
  <si>
    <t>BARRIO CALLE DEL COMERCIO UNION PANAMERICANA</t>
  </si>
  <si>
    <t>FO-25-1006697</t>
  </si>
  <si>
    <t>03-06 SE REALIZA MANTENIMIENTO DE EQUIPO, SE REALIZAN PRUEBAS Y EL CB QUEDA OPERATIVO</t>
  </si>
  <si>
    <t>TECNOLOGIA</t>
  </si>
  <si>
    <t>SA2ZZ158</t>
  </si>
  <si>
    <t>DISTRICOL MERCAHOGAR</t>
  </si>
  <si>
    <t>FO-25-1019374</t>
  </si>
  <si>
    <t xml:space="preserve">03-06 SE REALIZA CAMBIO DE DATAFONO POR DAÑO EN IMPRESORA SE RECONFIGURA OK PARÁMETROS OK Y SE REALIZAN PRUEBAS ÉXITOSAS DE TRANSACCIONES </t>
  </si>
  <si>
    <t xml:space="preserve">7A00K519 </t>
  </si>
  <si>
    <t xml:space="preserve">810206   </t>
  </si>
  <si>
    <t xml:space="preserve">1074547   </t>
  </si>
  <si>
    <t>VENTAQUEMADA</t>
  </si>
  <si>
    <t>BARRIO CENTRO II VENTAQUEMADA</t>
  </si>
  <si>
    <t>FO-25-1030137</t>
  </si>
  <si>
    <t>03-06 CAMBIO DE LECTOR, LECTOR NO LEE FACTURAS, SE RECOMIENDA AL CLIENTE TAMBIÉN QUE DEBE CAMBIAR EL FORMATO DE IMPRESIÓN YA QUE SE VE MUY BORROSO Y ASÍ NO SE PUEDE EFECTUAR UNA LECTURA ADECUADA.</t>
  </si>
  <si>
    <t>PZZZZ463</t>
  </si>
  <si>
    <t xml:space="preserve"> A-520126  </t>
  </si>
  <si>
    <t xml:space="preserve"> 884629  </t>
  </si>
  <si>
    <t>CHAPARRAL</t>
  </si>
  <si>
    <t>BARRIO CENTRO CHAPARRAL 10</t>
  </si>
  <si>
    <t>FO-25-1030820</t>
  </si>
  <si>
    <t xml:space="preserve">03-06 SE REALIZA CAMBIO DE EQUIPO TECLADO BORROSO Y NO AVANZA PAPEL </t>
  </si>
  <si>
    <t>IMZZZ486</t>
  </si>
  <si>
    <t xml:space="preserve">1036351   </t>
  </si>
  <si>
    <t xml:space="preserve">1050213   </t>
  </si>
  <si>
    <t>PTM BOGOTA  MALU'S PET SHOP</t>
  </si>
  <si>
    <t>FO-25-1020585</t>
  </si>
  <si>
    <t>03-06 SE REALIZA VISITA DE CAMPO ENCONTRANDO DATAFONO SE REINICIA Y QUE LECTOR DE CODIGO DE BARRAS   NO LE FUNCIONA NO LEE LAS FACTURAS SE  REALIZA CAMBIO DE LECTOR DE CÓDIGO DE BARRAS Y DATAFONO PRUEBA OK PARÁMETROS OKAY CIERRE OKAY</t>
  </si>
  <si>
    <t>LECTOR L1  NO ENCIENDE</t>
  </si>
  <si>
    <t>ON00N784-EG00A223</t>
  </si>
  <si>
    <t xml:space="preserve">1141526 1097208  </t>
  </si>
  <si>
    <t xml:space="preserve">1116532 526485  </t>
  </si>
  <si>
    <t>BARRIO MARIA PAZ BOGOTA 3</t>
  </si>
  <si>
    <t>FO-25-1020835</t>
  </si>
  <si>
    <t>03-06 SE REALIZA VISITA DE CAMPO ENCONTRANDO QUE EQUIPOS NO IMPRIME, SE REALIZA CAMBIO DE EQUIPO, PRUEBAS CUPO Y USUARIO OK.</t>
  </si>
  <si>
    <t>JA00G875</t>
  </si>
  <si>
    <t xml:space="preserve">786786   </t>
  </si>
  <si>
    <t xml:space="preserve">1050693   </t>
  </si>
  <si>
    <t>BARRIO LOS MOLINOS DOSQUEBRADA</t>
  </si>
  <si>
    <t>FO-25-1022767</t>
  </si>
  <si>
    <t xml:space="preserve">03-06 SE VISITA COMERCIO SE IDENTIFICA FALLA EN IMPRESIÓN SE REALIZA CAMBIO DE DATÁFONO SE REALIZA PRUEBAS OK </t>
  </si>
  <si>
    <t>AA00I765</t>
  </si>
  <si>
    <t xml:space="preserve">732939   </t>
  </si>
  <si>
    <t xml:space="preserve">853043   </t>
  </si>
  <si>
    <t>FO-25-1031952</t>
  </si>
  <si>
    <t xml:space="preserve">03-06 SE HACE CAMBIO DE LECTOR POR DAÑO </t>
  </si>
  <si>
    <t xml:space="preserve"> A-520423  </t>
  </si>
  <si>
    <t xml:space="preserve"> 519759  </t>
  </si>
  <si>
    <t>BOGOTA TINTAL 1</t>
  </si>
  <si>
    <t>FO-25-1023517</t>
  </si>
  <si>
    <t>03-06 SE REALIZA VISITA DE CAMPO ENCINTRANDO QUÉ EQUIPO ARROJA ERROR "RETIRE LA TARJETA" AL MOMENTO DE HACER UN RETIRO, SE HACEN PRUEBAS EVIDENCIANDO QUÉ EL SERVICIO FUNCIONAL CON NORMALIDAD, PRUEBAS OK, CUPO OK, USUARIO OK.</t>
  </si>
  <si>
    <t>NN00N659</t>
  </si>
  <si>
    <t>BARRIO CARACOLI CAUCASIA 1</t>
  </si>
  <si>
    <t>FO-25-1025336</t>
  </si>
  <si>
    <t>03-06 SE REALIZA CAMBIO DE LECTOR DE BARRAS POR DAÑO, NO PRENDE Y SE REALIZA MANTENIMIENTO AL DATAFONO POR LENTITUD AL REALIZAR CIERRES, INICIALIZACION EXITOSA, PRUEBAS EXITOSAS OK, CLIENTE CB VALIDA SALDO ANTES Y DESPUÉS DE INTERVENCIÓN DE EQUIPO OK, CB SE DEJA OPERATIVO SIN NOVEDAD</t>
  </si>
  <si>
    <t>HA00J519</t>
  </si>
  <si>
    <t xml:space="preserve"> A-524045  </t>
  </si>
  <si>
    <t xml:space="preserve"> 789550  </t>
  </si>
  <si>
    <t>PTM BOGOTA DON PAGO TIERRA BUE</t>
  </si>
  <si>
    <t>FO-25-1029849</t>
  </si>
  <si>
    <t xml:space="preserve">04-06 SE REALIZA VISITA DE CAMPO ENCONTRANDO COMERCIO CERRADO, SE INTENTA COMUNICACIÓN A LA LÍNEA 3128540071 NO HAY RESPUESTA SE INFORMA A SUPERVISOR Y SE DA CIERRE A LA VISITA </t>
  </si>
  <si>
    <t>AL REALIZAR CIERRE CARGA VERSION</t>
  </si>
  <si>
    <t>BARRIO EL SALADO CUCUTA 2</t>
  </si>
  <si>
    <t>FO-25-1027834</t>
  </si>
  <si>
    <t xml:space="preserve">04-06 SE CAMBIO LECTOR POR DAÑO SE REALIZA MANTENIMIENTO CIERRES Y PRUEBAS OK </t>
  </si>
  <si>
    <t>9TZZZ316</t>
  </si>
  <si>
    <t xml:space="preserve"> 932526  </t>
  </si>
  <si>
    <t xml:space="preserve"> 1004605  </t>
  </si>
  <si>
    <t>PTM CALI LA REGALIA</t>
  </si>
  <si>
    <t>FO-25-1032317</t>
  </si>
  <si>
    <t xml:space="preserve">04-06 SE VISITA EL COMERCIO, SE ENCUENTRA DATAFONO MUESTRA AL REALIZAR TRANSACCIONES MSJ "CABLE DE RED DESCONECTADO" SE REVISA CONEXIONES ESTA BIEN EQUIPO SE CONECTA A UN SWICTH PERO LA FALLA VIENE DE LAS CONEXIONES DE LA CAJA DE RACK DEL CLIENTE, SE HACEN PRUEBAS EXITOSAS DESDE ALLÁ, SE LE EXPLICA AL CLIENTE QUE EL PROBLEMA SON LAS CONEXIONES DEL COMERCIO, SE CAMBIA EQUIPO NO COMUNICA </t>
  </si>
  <si>
    <t>DATAFONO E5 PUERTO RS232 MALO</t>
  </si>
  <si>
    <t>AB02Z624 - MN002811</t>
  </si>
  <si>
    <t xml:space="preserve">1021106   </t>
  </si>
  <si>
    <t xml:space="preserve">1021103   </t>
  </si>
  <si>
    <t>REDY LIMONAR</t>
  </si>
  <si>
    <t>FO-25-1034559</t>
  </si>
  <si>
    <t>04-06 SE LLEGA AL COMERCIO LOS EQUIPOS TIENEN LA HORA 5 MINUTOS ADELANTADO SE INICIALIZAN Y QUEDA CON LA HORA CORRECTA</t>
  </si>
  <si>
    <t>DATOS DESACTUALIZADOS</t>
  </si>
  <si>
    <t>FECHA DIRECCION DESACTUALZADA</t>
  </si>
  <si>
    <t xml:space="preserve">GZ001402, GZ001401, 6A4ZZ105 </t>
  </si>
  <si>
    <t>BARRIO CENTRO OCANA 4</t>
  </si>
  <si>
    <t>FO-25-1030827</t>
  </si>
  <si>
    <t xml:space="preserve">04-06 SE REALIZA VISITA AL COMERCIO SE HACE CAMBIO DE DATAFONO SE REALIZAN PRUEBAS OK </t>
  </si>
  <si>
    <t>DATAFONO A12 SE BLOQUEA AL INICIALIZAR</t>
  </si>
  <si>
    <t>AB00U493</t>
  </si>
  <si>
    <t xml:space="preserve">1171526   </t>
  </si>
  <si>
    <t xml:space="preserve">764544   </t>
  </si>
  <si>
    <t>PTM MEDELLIN MERCADOS DEL ESTE</t>
  </si>
  <si>
    <t>FO-25-1031187</t>
  </si>
  <si>
    <t>04-06 SE CAMBIA TAPA DE IMPRESORA YA QUE LA OTRA ESTABA MALA</t>
  </si>
  <si>
    <t xml:space="preserve">Tapa impresora </t>
  </si>
  <si>
    <t>A1RZZ277-UVSZZ853</t>
  </si>
  <si>
    <t>BARRIO GAIRA SANTA MARTA 1</t>
  </si>
  <si>
    <t>FO-25-1034417</t>
  </si>
  <si>
    <t>04-06 SE REALIZA CAMBIO DE LECTORA DE CODIGO DE BARRAS YA QUE PRESENTA PROBLEMAS PARA LEER FACTURAS, SE REALIZAN PRUEBAS Y TODO OK</t>
  </si>
  <si>
    <t>LECTOR L4  SE BLOQUEA</t>
  </si>
  <si>
    <t>11ZZZ268</t>
  </si>
  <si>
    <t xml:space="preserve"> 1231518  </t>
  </si>
  <si>
    <t xml:space="preserve"> 864166  </t>
  </si>
  <si>
    <t>BARRIO LAS AMERICAS NEIVA</t>
  </si>
  <si>
    <t>FO-25-1034666</t>
  </si>
  <si>
    <t xml:space="preserve">04-06 SE REALIZA VISITA AL PUNTO, SE EVIDENCIA RODILLO TAPA IMPRESORA SE ENCUENTRA DESAJUSTADO IMPIDIENDO QUE EL EQUIPO IMPRIMA CORRECTAMENTE. SE DEJA TAPA IMPRESORA AJUSTADA, CB OPERATIVO. </t>
  </si>
  <si>
    <t>AAJ0K024</t>
  </si>
  <si>
    <t>OPRAP CAFAM FLORESTA</t>
  </si>
  <si>
    <t>FO-25-1029858</t>
  </si>
  <si>
    <t xml:space="preserve">04-06 CAMBIO DE EQUIPO POR DAÑO Y PINPAD POR COMPATIBILIDAD S ENTREGA SERVICIO OPERATIVO </t>
  </si>
  <si>
    <t>DATAFONO A1 NO PRENDE</t>
  </si>
  <si>
    <t>PINPAD A1 NO PRENDE</t>
  </si>
  <si>
    <t>1111W182</t>
  </si>
  <si>
    <t xml:space="preserve">790807  995817 </t>
  </si>
  <si>
    <t>717896   719181</t>
  </si>
  <si>
    <t>PTM SARAVERA SERVICIOS Y PAPE</t>
  </si>
  <si>
    <t>FO-25-1033167</t>
  </si>
  <si>
    <t xml:space="preserve">04-06 CB CON DATAFONO NO ENCIENDE, CAMBIO DE DATAFONO, BORRADO E INYECCIÓN DE SO +VER 9.90, CONFIGURACIÓN CB OK, CUBRE CLAVE OK, PRUEBAS OK. </t>
  </si>
  <si>
    <t>A104Z929-A103Z541</t>
  </si>
  <si>
    <t xml:space="preserve">858010   </t>
  </si>
  <si>
    <t xml:space="preserve">1086022   </t>
  </si>
  <si>
    <t>REVAL SAN AGUSTIN</t>
  </si>
  <si>
    <t>FO-25-1018655</t>
  </si>
  <si>
    <t xml:space="preserve">04-06 SE REALIZA CAMBIO DATAFONO POR IMPRESIÓN BORROSA , SE CONFIGURA E INICIALIZA, SE CREA USUARIO Y CLAVE CON EL CLIENTE, SE REALIZA PRUEBAS OK </t>
  </si>
  <si>
    <t>XPMZZ117</t>
  </si>
  <si>
    <t xml:space="preserve">930681   </t>
  </si>
  <si>
    <t xml:space="preserve">1151182   </t>
  </si>
  <si>
    <t>BARRIO ROSABLANCA VILLAVICENCI</t>
  </si>
  <si>
    <t>FO-25-1033917</t>
  </si>
  <si>
    <t xml:space="preserve">04-06 SE VISITA CB Y SE REALIZA CAMBIO DE LECTORA DE BARRAS Y FUENTE DE PODER. SE REALIZAN PRUEBAS ÉXITOSAS PRUEBAS OK. DATAFONO FUNCIONA CORRECTAMENTE </t>
  </si>
  <si>
    <t>LECTOR L5  REINICIA PERIFÉRICO</t>
  </si>
  <si>
    <t>Fuente de poder</t>
  </si>
  <si>
    <t>II00T996</t>
  </si>
  <si>
    <t xml:space="preserve"> 861577  </t>
  </si>
  <si>
    <t xml:space="preserve"> 535475  </t>
  </si>
  <si>
    <t>PAGAFACIL C C LA CENTRAL</t>
  </si>
  <si>
    <t>FO-25-1032633</t>
  </si>
  <si>
    <t xml:space="preserve">04-06 SE CAMBIA LECTORA YA QUE LA OTRA NO COMUNICA </t>
  </si>
  <si>
    <t>111UZ791</t>
  </si>
  <si>
    <t xml:space="preserve"> 1008116  </t>
  </si>
  <si>
    <t xml:space="preserve"> 1145090  </t>
  </si>
  <si>
    <t>BARRIO CENTRO SANTANDER DE QUI</t>
  </si>
  <si>
    <t>FO-25-1034415</t>
  </si>
  <si>
    <t xml:space="preserve">04-06 SE CAMBIA TAPA DE IMPRESORA Y FUENTE DE PODER YA QUE LA DEL CLIENTE ESTABAN MALAS </t>
  </si>
  <si>
    <t xml:space="preserve">TAPA DE IMPRESORA  - Fuente de alimentación </t>
  </si>
  <si>
    <t>II0XZ727</t>
  </si>
  <si>
    <t>BARRIO SANTA MARIA APARTADO</t>
  </si>
  <si>
    <t>FO-25-1035533</t>
  </si>
  <si>
    <t xml:space="preserve">04-06 IMPRESORA DATAFONO DESK 2600 MALA SE REALIZA CAMBIO DE DATAFONO POR IMPRESORA MALA Y PIN PAD POR CAMBIO DE DATAFONO </t>
  </si>
  <si>
    <t>II00K372</t>
  </si>
  <si>
    <t>1221297   1219500</t>
  </si>
  <si>
    <t>1221446   1219779</t>
  </si>
  <si>
    <t>PTM BELLO MINIMERCADO EL DESCA</t>
  </si>
  <si>
    <t>FO-25-1034565</t>
  </si>
  <si>
    <t>04-06 SE CAMBIA EQUIPO POR DAÑO EN EL PUERTO DE USB</t>
  </si>
  <si>
    <t>HUB</t>
  </si>
  <si>
    <t>PUERTO USB DAÑADO</t>
  </si>
  <si>
    <t>DATAFONO E9 PUERTO USB MALO</t>
  </si>
  <si>
    <t>UV00U134-UV00U352</t>
  </si>
  <si>
    <t xml:space="preserve">1104465   </t>
  </si>
  <si>
    <t xml:space="preserve">931697   </t>
  </si>
  <si>
    <t>RUA ALVAREZ RICHARD ANDRES</t>
  </si>
  <si>
    <t>COMCARD ITAGUI LUCETE</t>
  </si>
  <si>
    <t>FO-25-1036601</t>
  </si>
  <si>
    <t xml:space="preserve">04-06 SE CAMBIA EQUIPO POR TECLADO DURO </t>
  </si>
  <si>
    <t>11113849</t>
  </si>
  <si>
    <t xml:space="preserve">929361   </t>
  </si>
  <si>
    <t xml:space="preserve">981826   </t>
  </si>
  <si>
    <t>SAN VICENTE DEL CAGUAN</t>
  </si>
  <si>
    <t>DISTRICOL CELU PARTES CAGUAN</t>
  </si>
  <si>
    <t>FO-25-1023140</t>
  </si>
  <si>
    <t>04-06 SE REALIZA CAMBIO DE DATAFONO YA QUE ESTÁ IMPRIMIENDO BORROS Y CABLE CABLE MAGIC BOX YA QUE SE ENCUENTRA PARTIDO Y NO PERMITE QUE EL DATAFONO ENCIENDA, PRUEBAS CB OK SE DEJA OPERATIVO.</t>
  </si>
  <si>
    <t>MAGIC BOX</t>
  </si>
  <si>
    <t>9A0UZ047</t>
  </si>
  <si>
    <t xml:space="preserve">1074475   </t>
  </si>
  <si>
    <t xml:space="preserve">1051035   </t>
  </si>
  <si>
    <t>TERRESTRE / AEREO</t>
  </si>
  <si>
    <t>BARRIO BOYACA LAS BRISAS MEDEL</t>
  </si>
  <si>
    <t>FO-25-1033801</t>
  </si>
  <si>
    <t>04-06 SE LLAMA AL NÚMERO INDICADO Y ÉL SEÑOR LUIS INDICA QUE EL EQUIPO YA ESTÁ FUNCIONANDO PERFECTAMENTE SE RETROALIMENTA PORQUE AL MOMENTO DE HACER CIERRE NO ESTABA HACIENDO BORRADO TOTAL</t>
  </si>
  <si>
    <t>ARROYOHONDO</t>
  </si>
  <si>
    <t>BARRIO ALTO PRADO ARROYOHONDO</t>
  </si>
  <si>
    <t>FO-25-1029562</t>
  </si>
  <si>
    <t>04-06 SE REALIZA CAMBIO DE LECTORA DE BARRAS POR PROBLEMAS PARA LEER FACTURAS DE GASES DEL CARIBE</t>
  </si>
  <si>
    <t>LECTOR L3  NO ENVÍA LA DATA COMPLETA</t>
  </si>
  <si>
    <t>SASZZ610</t>
  </si>
  <si>
    <t xml:space="preserve"> 913424  </t>
  </si>
  <si>
    <t xml:space="preserve"> 1239598  </t>
  </si>
  <si>
    <t>BARRIO BUENOS AIRES CUCUTA 1</t>
  </si>
  <si>
    <t>FO-25-1032324</t>
  </si>
  <si>
    <t xml:space="preserve">04-06 SE REALIZA VISITA, SE ENCUENTRA TAPA DE IMPRESORA EN DAÑO, SE REALIZA MANTENIMIENTO, SE REALIZAN PRUEBAS Y CIERRES OK </t>
  </si>
  <si>
    <t>9OZZZ330</t>
  </si>
  <si>
    <t>BARRIO NARINO SANTANDER DE QUI</t>
  </si>
  <si>
    <t>FO-25-1030490</t>
  </si>
  <si>
    <t>04-06 SE CAMBIA LECTORA YA QUE LA DEL CLIENTE SE PRENDE Y SE APAGA</t>
  </si>
  <si>
    <t>KA00J390</t>
  </si>
  <si>
    <t xml:space="preserve"> 915397  </t>
  </si>
  <si>
    <t xml:space="preserve"> 1004646  </t>
  </si>
  <si>
    <t>ALBAN</t>
  </si>
  <si>
    <t>BARRIO SUR SAN ALBAN ALBAN</t>
  </si>
  <si>
    <t>FO-25-1034668</t>
  </si>
  <si>
    <t>04-06 SE VISITA EL CB PARA REVISAR FALLA DE DATÁFONO EROR UNAUTHORIZED, SE CAMBIA EQUIPO, SE REALIZAN PRUEBAS DE CB Y ADQUIRIENCIA OK, CORRESPONSAL OPERATIVO 
TERMINALES 
TERMINAL CB: SX9ZZ501
TERMINAL ADQUIRIENCIA: A4XZZ052</t>
  </si>
  <si>
    <t>SX9ZZ501, A4XZZ052</t>
  </si>
  <si>
    <t xml:space="preserve">1039155   </t>
  </si>
  <si>
    <t xml:space="preserve">1051574   </t>
  </si>
  <si>
    <t>TAUSA</t>
  </si>
  <si>
    <t>BARRIO TAUSA TAUSA 1</t>
  </si>
  <si>
    <t>FO-25-1040517</t>
  </si>
  <si>
    <t>04-06 CAMBIO DE EQUIPO ALERTADO SE VALIDA CORRESPONSAL CON RECHAZO GENERAL POR BLOQUEO DE BANCO POR NO USO MÁS DE 20 DÍAS DEL CORRESPONSAL Y POR TRASLADO. SE COMUNICA CLIENTE CON LÍNEA ATENCIÓN DE BANCO LA CUAL LE INDICA  QUE EL DESBLOQUEO PUEDE TARDAR HASTA 72 HORAS.</t>
  </si>
  <si>
    <t>9C00Q175</t>
  </si>
  <si>
    <t xml:space="preserve">1170487   </t>
  </si>
  <si>
    <t xml:space="preserve">793993   </t>
  </si>
  <si>
    <t>BARRIO CENTRO V GIRARDOTA</t>
  </si>
  <si>
    <t>FO-25-1034663</t>
  </si>
  <si>
    <t xml:space="preserve">04-06 SE REALIZA EL CAMBIO DE DATÁFONO POR RODILLO EN MAL ESTADO NO IMPRIME , SE DEJA CB OPERATIVO </t>
  </si>
  <si>
    <t>KZZZZ069</t>
  </si>
  <si>
    <t xml:space="preserve">1141546   </t>
  </si>
  <si>
    <t xml:space="preserve">1051818   </t>
  </si>
  <si>
    <t>BARRIO PERDOMO BOGOTA 11</t>
  </si>
  <si>
    <t>FO-25-1034469</t>
  </si>
  <si>
    <t xml:space="preserve">04-06 SE REALIZA VISITA A CB PARA ATENDER INCIDENTE SE REALIZA CAMBIO DE PINPAD POR FALLA RETIRÉ TARJETA ,SE CAMBIA DATAFONO YA QUE NO ES COMPATIBLE CON EL DESK1600,SE REALIZAN PRUEBAS OK </t>
  </si>
  <si>
    <t>DATAFONO E7 SE QUEDA RECIBIENDO</t>
  </si>
  <si>
    <t>MA00B554</t>
  </si>
  <si>
    <t xml:space="preserve">1235256  1219917 </t>
  </si>
  <si>
    <t>1151440  Sin placa  1031788</t>
  </si>
  <si>
    <t>PAGAFACIL CUCUTA</t>
  </si>
  <si>
    <t>FO-25-1037784</t>
  </si>
  <si>
    <t xml:space="preserve">04-06 SE REALIZÓ VISITA AL COMERCIO AL COMERCIO Y SE ENCUENTRA LECTORA DAÑADA, SE REALIZA CAMBIO DE LECTORA PRUEBAS ÉXITOSAS </t>
  </si>
  <si>
    <t>JRZZZ881</t>
  </si>
  <si>
    <t xml:space="preserve"> 879315  </t>
  </si>
  <si>
    <t>MORA VEGA JEAMPIER</t>
  </si>
  <si>
    <t>ARA0579  VENECIA</t>
  </si>
  <si>
    <t>FO-25-1041370</t>
  </si>
  <si>
    <t>VELEZ</t>
  </si>
  <si>
    <t>BARRIO AQUILEO PARRA VELEZ</t>
  </si>
  <si>
    <t>FO-25-1028289</t>
  </si>
  <si>
    <t>04-06 BORRADO E INICIALIZACION DE DATÁFONO , PRUEBAS OK. PERDIDA DE CONFIGURACIÓN TODO OK</t>
  </si>
  <si>
    <t>GZ0GZ356</t>
  </si>
  <si>
    <t>BELEN DE UMBRIA</t>
  </si>
  <si>
    <t>BAJANDO POR CALIPSO BELEN DE U</t>
  </si>
  <si>
    <t>FO-25-1037817</t>
  </si>
  <si>
    <t xml:space="preserve">04-06 VISITAMOS COMERCIO EL DATÁFONO NO IMPRIME BIEN LAS TRANZACCIONES REALIZAMOS CAMBIO DE DATAFONO LO CONFIGURAMOS Y REALIZAMOS PRUEBAS CON EL NUEVO DATÁFONO OK. </t>
  </si>
  <si>
    <t>BL01Y255</t>
  </si>
  <si>
    <t xml:space="preserve">1092768   </t>
  </si>
  <si>
    <t xml:space="preserve">906206   </t>
  </si>
  <si>
    <t>BARRIO SIMON BOLIVAR VILLA DE</t>
  </si>
  <si>
    <t>FO-25-1034413</t>
  </si>
  <si>
    <t>04-06 YA LLEGA EL ESTABLECIMIENTO SE VALÍA CERRADO SE ESPERA POR MÁS DE 40 MINUTOS NO ABREN SE MARCA EN MÚLTIPLES OCASIONES AL NÚMERO DE CONTACTO 3143689517 TIMBRA PERO NADIE RESPONDE SE DEJA EVIDENCIA FOTOGRÁFICA DEL PUNTO CERRADO</t>
  </si>
  <si>
    <t>FORMATO INVALIDO LECTOR DAÑADO</t>
  </si>
  <si>
    <t>0</t>
  </si>
  <si>
    <t>BARRIO LOS PINOS   SANTANDER D</t>
  </si>
  <si>
    <t>FO-25-1034621</t>
  </si>
  <si>
    <t xml:space="preserve">04-06 SE CAMBIA DATÁFONO YA QUE NO LEE TARJETA </t>
  </si>
  <si>
    <t>9999F027</t>
  </si>
  <si>
    <t xml:space="preserve">1045439   </t>
  </si>
  <si>
    <t xml:space="preserve">769094   </t>
  </si>
  <si>
    <t>DISTRICOL UNA BUENA IMPRESIÓN</t>
  </si>
  <si>
    <t>FO-25-1034658</t>
  </si>
  <si>
    <t>04-06 SE REALIZA CONFIGURACIÓN DE LECTOR DE BARRAS. PRUEBA DE TRANX OK OK</t>
  </si>
  <si>
    <t>SV00J190</t>
  </si>
  <si>
    <t>BARRIO CAMPO VALDES X MEDELLIN</t>
  </si>
  <si>
    <t>FO-25-1033788</t>
  </si>
  <si>
    <t xml:space="preserve">04-06 SE HACE CAMBIO DE EQUIPO POR DAÑO </t>
  </si>
  <si>
    <t xml:space="preserve">KA00H930 </t>
  </si>
  <si>
    <t xml:space="preserve">1006070   </t>
  </si>
  <si>
    <t xml:space="preserve">1115294   </t>
  </si>
  <si>
    <t>BARRIO LATINO 7 CUCUTA</t>
  </si>
  <si>
    <t>FO-25-1035499</t>
  </si>
  <si>
    <t xml:space="preserve">04-06 SE REALIZÓ VISITA AL COMERCIO Y SE ENCUENTRA LECTORA DETERIORADA, SE REALIZA CAMBIO DE LECTORA PRUEBAS ÉXITOSAS </t>
  </si>
  <si>
    <t>9A003323</t>
  </si>
  <si>
    <t xml:space="preserve"> 932898  </t>
  </si>
  <si>
    <t xml:space="preserve"> 549813  </t>
  </si>
  <si>
    <t>BARRIO POBLADO NIQUIA BELLO</t>
  </si>
  <si>
    <t>FO-25-1036588</t>
  </si>
  <si>
    <t>04-06 SE CAMBIA LECTORA DE BARRAS PORQUE NO ESTABA LEYENDO NINGÚN CÓDIGO DE BARRAS</t>
  </si>
  <si>
    <t>LMVZZ017</t>
  </si>
  <si>
    <t xml:space="preserve"> 984866  </t>
  </si>
  <si>
    <t xml:space="preserve"> 941071  </t>
  </si>
  <si>
    <t>PTM MEDELLIN</t>
  </si>
  <si>
    <t>FO-25-1040535</t>
  </si>
  <si>
    <t xml:space="preserve">04-06 DE CAMBIA LECTORA POR FORMATO INVÁLIDO </t>
  </si>
  <si>
    <t>AB0TZ569-NA001757</t>
  </si>
  <si>
    <t xml:space="preserve"> 1076197  </t>
  </si>
  <si>
    <t>DISTRICOL TIENDA PUNTO 15</t>
  </si>
  <si>
    <t>FO-25-1027373</t>
  </si>
  <si>
    <t>04-06 SE VISITA SITIO SE CAMBIA DATAFANO POR DAÑO SE REINICIA CONSTANTEMENTE, EN VISITAS ANTERIORES SE REALIZÓ CAMBIO DE FUENTE Y CABLEADO POR LO QUE SE PROCEDE CON EL CAMBIO DE EQUIPO. SE REALIZAN PRUEBAS EXITOSAS</t>
  </si>
  <si>
    <t>9BGZZ191</t>
  </si>
  <si>
    <t xml:space="preserve">906168   </t>
  </si>
  <si>
    <t xml:space="preserve">1021723   </t>
  </si>
  <si>
    <t>SAN PEDRO DE URABA</t>
  </si>
  <si>
    <t>BARRIO CENTRO SAN PEDRO DE URA</t>
  </si>
  <si>
    <t>FO-25-1042167</t>
  </si>
  <si>
    <t>BARRIO CIUDAD SALITRE VILLAVIC</t>
  </si>
  <si>
    <t>FO-25-1038552</t>
  </si>
  <si>
    <t xml:space="preserve">04-06 E REALIZA CAMBIO DE EQUIPO POR DAÑO DE SHIP DE TARJETA SE REALIZA PRUEBAS BASICAS SIN NOVEDAD </t>
  </si>
  <si>
    <t>9C0NZ345</t>
  </si>
  <si>
    <t xml:space="preserve">1116567   </t>
  </si>
  <si>
    <t xml:space="preserve">1014269   </t>
  </si>
  <si>
    <t>SANTA ROSA DE CABAL</t>
  </si>
  <si>
    <t>BARRIO PORTAL DE LAS ARAUCARIA</t>
  </si>
  <si>
    <t>FO-25-1041174</t>
  </si>
  <si>
    <t xml:space="preserve">04-06 SE VISITA COMERCIO SE EVIDENCIA TAPA DE IMPRESIÓN DAÑADA SE REALIZA CAMBIO DE DATÁFONO SE REALIZA PRUEBAS OK </t>
  </si>
  <si>
    <t>AB07Z283</t>
  </si>
  <si>
    <t xml:space="preserve">1233430   </t>
  </si>
  <si>
    <t>BARRIO SAN JORGE GACHANCIPA</t>
  </si>
  <si>
    <t>FO-25-1041029</t>
  </si>
  <si>
    <t>04-06 SE REALIZA VISITA DE CAMPO ENCONTRANDO QUE EL EQUIPO SE REINICIA POR LO ANTERIOR SE CAMBIA EQUIPO, PRUEBAS, CUPO Y USUARIOS OK.</t>
  </si>
  <si>
    <t>EXZZZ695</t>
  </si>
  <si>
    <t xml:space="preserve">931561   </t>
  </si>
  <si>
    <t xml:space="preserve">1120921   </t>
  </si>
  <si>
    <t>PUERTO TEJADA</t>
  </si>
  <si>
    <t>BARRIO CENTRO TEJADA</t>
  </si>
  <si>
    <t>FO-25-1034024</t>
  </si>
  <si>
    <t>04-06 SE REALIZA CAMBIO DE FUENTE DE PODER POR DAÑO EN LA MISMA. SE REALIZARON PRUEBAS OPERATIVAS SIN NOVEDAD.</t>
  </si>
  <si>
    <t>FUENTE DE PODER DE PODER</t>
  </si>
  <si>
    <t>9A00K035</t>
  </si>
  <si>
    <t>BARRIO JUAN PABLO SEGUNDO CABUYARO</t>
  </si>
  <si>
    <t>FO-25-1036184</t>
  </si>
  <si>
    <t xml:space="preserve">04-06 SE REALIZA CAMBIO DE EQUIPO ALERT INTERRUPTION PRUEBAS OK SIN NOVEDADES </t>
  </si>
  <si>
    <t>LM7ZZ431</t>
  </si>
  <si>
    <t xml:space="preserve">764371   </t>
  </si>
  <si>
    <t xml:space="preserve">765228   </t>
  </si>
  <si>
    <t>PTM GIRARDOT SYS SOLUCIONES IN</t>
  </si>
  <si>
    <t>FO-25-1033158</t>
  </si>
  <si>
    <t xml:space="preserve">04-06 SE ESTABLECE COMUNICACIÓN CON LA SRA CAMILA SUÁREZ VÍA WHATSAPP AL NUMERO 3125798496 PARA CONFIRMAR LA FALLA DEL CB. PERO INFORMA QUE YA ESTÁ OPERANDO CON TOTAL NORMALIDAD QUE YA NO ES NECESARIO LA VISITA TÉCNICA. SE CIERRA ACTIVIDAD. </t>
  </si>
  <si>
    <t>DISTRICOL PUNTOSERVIS</t>
  </si>
  <si>
    <t>FO-25-1026192</t>
  </si>
  <si>
    <t>04-06 SE REALIZA CAMBIO DE DATAFONO SE DEJA DSK 3500 CON VERSION 9.90 SE HACEN PRUEBAS OK VISITA EXITOSA960584</t>
  </si>
  <si>
    <t>A4WZZ129</t>
  </si>
  <si>
    <t xml:space="preserve">852937   </t>
  </si>
  <si>
    <t xml:space="preserve">960584   </t>
  </si>
  <si>
    <t>PAGAFACIL  PAMPLONA</t>
  </si>
  <si>
    <t>FO-25-1040388</t>
  </si>
  <si>
    <t>04-06 SE VISITA COMERCIO, SE REALIZA CAMBIO DE DATAFONO, PINPAD,HUB, POR DETERIORO Y TECNOLOGIA, SE HACEN PRUEBAS Y CIERRES EXITOSO, CB OPERATIVO.</t>
  </si>
  <si>
    <t>DETERIORO</t>
  </si>
  <si>
    <t>DATAFONO</t>
  </si>
  <si>
    <t>PINPAD A11 TARJETA INVALIDA</t>
  </si>
  <si>
    <t>9B00V247</t>
  </si>
  <si>
    <t>1235469  1221244 No aplica</t>
  </si>
  <si>
    <t>857031  Sin placa 919949</t>
  </si>
  <si>
    <t>BARRIO LA GABRIELA MEDELLIN</t>
  </si>
  <si>
    <t>FO-25-1033910</t>
  </si>
  <si>
    <t xml:space="preserve">04-06 SE CAMBIA EQUIPO POR DAÑO EN TECLADO Y SE ACTUALIZA DIRECCION </t>
  </si>
  <si>
    <t>9A6ZZ979</t>
  </si>
  <si>
    <t xml:space="preserve">1042348   </t>
  </si>
  <si>
    <t xml:space="preserve">760927   </t>
  </si>
  <si>
    <t>AGUSTIN CODAZZI</t>
  </si>
  <si>
    <t>BARRIO CENTRO AGUSTIN CODAZZI</t>
  </si>
  <si>
    <t>FO-25-1039863</t>
  </si>
  <si>
    <t>04-06 SE REALIZA CAMBIO DE DATAFONO, YA QUE TENIA LA PANTALLA CON UN PAÑO BLANCO Y EL TECLADO ESTABA BORROSO, SE REALIZAN PRUEBAS DEJANDO SERVICIO FUNCIONAL AL 100 %</t>
  </si>
  <si>
    <t>PANTALLA</t>
  </si>
  <si>
    <t>DATAFONO B3 DISPLAY MALO</t>
  </si>
  <si>
    <t>AB0WZ245 - AB0SZ205</t>
  </si>
  <si>
    <t xml:space="preserve">1236351   </t>
  </si>
  <si>
    <t xml:space="preserve">1173534   </t>
  </si>
  <si>
    <t>BARRIO ALFONSO LOPEZ BOGOTA 3</t>
  </si>
  <si>
    <t>FO-25-1032637</t>
  </si>
  <si>
    <t xml:space="preserve">04-06 SE VISITA CB POR FALLA EN DATÁFONO ALERTADO,SE PROCEDE A GENERAR CAMBIO DE EQUIPO REALIZANDO TRANSACCIONES DE PRUEBA OK, SE DEJA CB OPERANDO SIN NOVEDAD </t>
  </si>
  <si>
    <t>TRNZZ779</t>
  </si>
  <si>
    <t xml:space="preserve">1102382   </t>
  </si>
  <si>
    <t>PAGAFACIL TERMINAL TRANSPORTE</t>
  </si>
  <si>
    <t>FO-25-1039936</t>
  </si>
  <si>
    <t xml:space="preserve">04-06 PIN PAD ALERTADO, SE CAMBIA DATÁFONO Y PIN PAD POR COMPATIBILIDAD, COMERCIO REALIZA PRUEBAS DE FUNCIONAMIENTO OK </t>
  </si>
  <si>
    <t>DATAFONO A15 FLASH  FULL</t>
  </si>
  <si>
    <t>BL0GZ758</t>
  </si>
  <si>
    <t>1235216  1221222 241587317561324755886883</t>
  </si>
  <si>
    <t>914576  837508 950563</t>
  </si>
  <si>
    <t>BARRIO AGUACHICA 2 AGUACHICA</t>
  </si>
  <si>
    <t>FO-25-985037</t>
  </si>
  <si>
    <t>04-06 SE VISITA COMERCIO , SE CAMBIA PINPAD DEBÍDO ALERT IRRUPTION , DEBIDO A LA TECNOLOGÍA SE CAMBIA EQUIPO , SE REALIZA INYECCIÓN DE SISTEMA Y VERSIÓN INICIALIZADA OK PRUEBAS OK CUBRE CLAVE OK , SE RETIRA HUB DEBIDO QUE YA NO ES NECESARIO  , DEBIDO QUE NO ES NECESARIO SE RETIRA UN HUB DE PLACAS 835320</t>
  </si>
  <si>
    <t>11RZZ390</t>
  </si>
  <si>
    <t xml:space="preserve">1235493  1220741 </t>
  </si>
  <si>
    <t>1173163   1119329</t>
  </si>
  <si>
    <t>MULTIPAGAS RIOHACHA II</t>
  </si>
  <si>
    <t>FO-25-1013289</t>
  </si>
  <si>
    <t>04-06 SE REALIZA VISITA TÉCNICA, SE CAMBIA DATAFONOS, PIN PAD, LECTOR DE BARRA Y HUB, SE REALIZAN PRUEBAS EXITOSAS, EQUIPO FUNCIONA CORRECTAMENTE, CB QUEDA OPERATIVO.</t>
  </si>
  <si>
    <t>DATAFONO A6 ALERT IRRUPTION - DATAFONO C1 NO LEE TARJETAS - DATAFONO C1 NO LEE TARJETAS</t>
  </si>
  <si>
    <t>LECTOR L6  NO COMUNICA - LECTOR L6  NO COMUNICA</t>
  </si>
  <si>
    <t>HUB HB3 NO RECONOCE CONECTOR - HUB HB3 NO RECONOCE CONECTOR - HUB HB3 NO RECONOCE CONECTOR</t>
  </si>
  <si>
    <t>PINPAD A13 RETIRE TARJETA - PINPAD A13 RETIRE TARJETA - PINPAD A13 RETIRE TARJETA</t>
  </si>
  <si>
    <t>EQZZZ324 - EQZZZ325 - OWZZZ966</t>
  </si>
  <si>
    <t xml:space="preserve">1108021 - 1106582 - 1080430 1165079 - 879404 906904 - 986977 - 901376 NO SERIALIZADO / SIN PLACA - NO SERIALIZADO / SIN PLACA  - NO SERIALIZADO / SIN PLACA </t>
  </si>
  <si>
    <t>175749 - 166704 - 183383 799586 - A-524966 835637 - RA8FU12002215 - NO SERIALIZADO / SIN PLACA  303889 - 719368 - 305631</t>
  </si>
  <si>
    <t>SAMANA</t>
  </si>
  <si>
    <t>CENTRO SAMANA CALDAS</t>
  </si>
  <si>
    <t>FO-25-1024589</t>
  </si>
  <si>
    <t xml:space="preserve">04-06 SE REALIZA VISITA SE CAMBIA DATAFONO POR MENSAJE DE CABLE DE RED DESCONECTADO NO RECIBE INTERNET SE CREAN USUARIOS SE HACEN PRUEBAS SERVICIO OK </t>
  </si>
  <si>
    <t>DATAFONO E3 NO COMUNICA MODEM</t>
  </si>
  <si>
    <t>AAAAH379</t>
  </si>
  <si>
    <t xml:space="preserve">1236487   </t>
  </si>
  <si>
    <t xml:space="preserve">1115594   </t>
  </si>
  <si>
    <t>DISTRICOL CLICK COM IBAGUE</t>
  </si>
  <si>
    <t>FO-25-1039866</t>
  </si>
  <si>
    <t xml:space="preserve">04-06 SE VISITA CB SE CARGA SISTEMA OPERATIVO,VERSIÓN, E INICIALIZA TRANSACCIONES DE PRUEBA O.K </t>
  </si>
  <si>
    <t>6A006354</t>
  </si>
  <si>
    <t>BARRIO BOTERO SINCELEJO</t>
  </si>
  <si>
    <t>FO-25-1036984</t>
  </si>
  <si>
    <t>05-06 SE SE VISITA COMERCIO POR FALLA, PUESTO QUE EL LECTOR NO FUNCIONA, SE HACE CAMBIO DE LECTORAS, CAUSAL L3 NO ENVÍA LA DATA, LECTORAS RETIRADAS NO TIENEN PLACAS SE VALIDA CON RBM, SE REALIZAN PRUEBAS OK.</t>
  </si>
  <si>
    <t>LECTOR L3  NO ENVÍA LA DATA COMPLETA - LECTOR L3  NO ENVÍA LA DATA COMPLETA</t>
  </si>
  <si>
    <t>AAJ1Z286 - II00Z017 - II00Y913</t>
  </si>
  <si>
    <t xml:space="preserve"> 932506 - 1145460   </t>
  </si>
  <si>
    <t xml:space="preserve"> 525074 - 749912  </t>
  </si>
  <si>
    <t>LA GLORIA</t>
  </si>
  <si>
    <t>DISTRICOL INTERPLANET LAURA</t>
  </si>
  <si>
    <t>FO-25-1020845</t>
  </si>
  <si>
    <t xml:space="preserve">05-06 SE REALIZA CAMBIO DE LECTOR DE BARRAS DEBIDO CABLE DETERIORADO SE REALIZA PRUEBAS OK </t>
  </si>
  <si>
    <t>II00L330</t>
  </si>
  <si>
    <t xml:space="preserve"> 984598  </t>
  </si>
  <si>
    <t xml:space="preserve"> 884984  </t>
  </si>
  <si>
    <t>BARRIO VILLALBA VALLEDUPAR 2</t>
  </si>
  <si>
    <t>FO-25-1040802</t>
  </si>
  <si>
    <t>05-06 SE REALIZA VISITA POR SOLICITUD DE CLIENTE, SE LLEGA A SITIO Y SE EVIDENCIA EQUIPÓ COM PUERTO ETHERNET PARTIDO,SE REALIZA CAMBIÓ DE EQUIPO QUEDANDO EQUIPO OPERATIVO AL 100 %</t>
  </si>
  <si>
    <t>DATAFONO E6 PUERTO IP MALO</t>
  </si>
  <si>
    <t>LMOZZ310</t>
  </si>
  <si>
    <t xml:space="preserve">869990   </t>
  </si>
  <si>
    <t xml:space="preserve">1142754   </t>
  </si>
  <si>
    <t>PTM MEDELLIN NEGOCIO 360</t>
  </si>
  <si>
    <t>FO-25-1041176</t>
  </si>
  <si>
    <t xml:space="preserve">05-06 SE CAMBIO FUENTE DE PODER </t>
  </si>
  <si>
    <t>A1MZZ065 - UVSZZ688</t>
  </si>
  <si>
    <t>BARRIO YOPAL 8 YOPAL</t>
  </si>
  <si>
    <t>FO-25-1040648</t>
  </si>
  <si>
    <t xml:space="preserve">05-06 SE VISITA COMERCIO, SE REALIZA CAMBIO DE DATAFONO. PRUEBAS OK. OPERATIVO EL SERVICIO. </t>
  </si>
  <si>
    <t>1111R929</t>
  </si>
  <si>
    <t xml:space="preserve">1234843   </t>
  </si>
  <si>
    <t xml:space="preserve">771136   </t>
  </si>
  <si>
    <t>DISTRICOL TIENDA CRISTO REY 2</t>
  </si>
  <si>
    <t>FO-25-1025992</t>
  </si>
  <si>
    <t>05-06 SE REALIZA VISITA TÉCNICA, SE CAMBIA EL DATAFONO, SE REALIZAN PRUEBAS EXITOSAS, EQUIPO FUNCIONA CORRECTAMENTE, CB QUEDA OPERATIVO.</t>
  </si>
  <si>
    <t>SXNZZ026</t>
  </si>
  <si>
    <t xml:space="preserve">1120309   </t>
  </si>
  <si>
    <t xml:space="preserve">793504   </t>
  </si>
  <si>
    <t>BARRIO PLAYA RICA BELLO</t>
  </si>
  <si>
    <t>FO-25-1043008</t>
  </si>
  <si>
    <t xml:space="preserve">05-06 SE REALIZA EL CAMBIO DE TAPA DE LA IMPRESORA DEL DATÁFONO SE REALIZA LAS PRUEBAS SE DEJA OPTIMO EL CB </t>
  </si>
  <si>
    <t>TAPA DE IMPRESORA</t>
  </si>
  <si>
    <t>9A001838</t>
  </si>
  <si>
    <t>USIACURI</t>
  </si>
  <si>
    <t>BARRIO CENTRO USIACURI 3</t>
  </si>
  <si>
    <t>FO-25-1034670</t>
  </si>
  <si>
    <t xml:space="preserve">05-06 SE REALIZA VISITA AL COMERCIO SE ENCUENTRA DATÁFONO CON CABLE DE RED DESCONECTADO LO CUAL NO DEJABA REALIZAR NINGÚNA OPERACIÓN SE CONFIGURA NUEVAMENTE SE REALIZAN PRUEBAS EXITOSAS Y EL CB QUEDA OPERATIVO </t>
  </si>
  <si>
    <t>4A003818</t>
  </si>
  <si>
    <t>PTM BOGOTA ANDRE FANTASTIC STO</t>
  </si>
  <si>
    <t>FO-25-1040876</t>
  </si>
  <si>
    <t xml:space="preserve">05-06 SE REALIZA CAMBIO DE FUENTE DE PODER POR DAÑO CABLE TRAZADO SERVICIO OPERATIVO PRUEBAS OK TRNA RBM </t>
  </si>
  <si>
    <t>9C0NZ311-TR0FZ330</t>
  </si>
  <si>
    <t>BARRIO SAN JAVIER MEDELLIN  9</t>
  </si>
  <si>
    <t>FO-25-1040871</t>
  </si>
  <si>
    <t xml:space="preserve">05-06 MANTENIMIENTO GENERAL POS SE ENCUENTRA FUNCIONANDO NORMALMENTE </t>
  </si>
  <si>
    <t>MNPZZ661</t>
  </si>
  <si>
    <t>BARRIO BARRANQUILLA BARRANQUIL</t>
  </si>
  <si>
    <t>FO-25-1042094</t>
  </si>
  <si>
    <t xml:space="preserve">05-06 SE REMPLAZA LECTOR, NO LEÍA LAS FACTURAS </t>
  </si>
  <si>
    <t>FUA0B369</t>
  </si>
  <si>
    <t xml:space="preserve"> 863810  </t>
  </si>
  <si>
    <t xml:space="preserve"> 1076382  </t>
  </si>
  <si>
    <t>BARRIO CENTRO FLORENCIA 31</t>
  </si>
  <si>
    <t>FO-25-1040786</t>
  </si>
  <si>
    <t xml:space="preserve">05-06 SE REALIZA BORRADO DE S.O Y VERSION SE INSTALAN DE NUEVO SE CONFIGURA PARÁMETROS SE INCIALIZA SE REALIZAN PRUEBAS CB OK Y SE DEJA OPERATIVO </t>
  </si>
  <si>
    <t>CIERRE</t>
  </si>
  <si>
    <t>EG0OZ130</t>
  </si>
  <si>
    <t>SOLEDAD</t>
  </si>
  <si>
    <t>BARRIO SOLEDAD ATLANTICO 2</t>
  </si>
  <si>
    <t>FO-25-1040543</t>
  </si>
  <si>
    <t>05-06 SE REALIZA VISITA SE PROCEDE A VALIDAR DATAFONO Y TIENE LAS TECLAS BORROSAS ,SE CAMBIA DATAFONO ,SE PROCEDE A REALIZAR PRUEBAS Y TODO OK</t>
  </si>
  <si>
    <t>AB00G120</t>
  </si>
  <si>
    <t xml:space="preserve">768209   </t>
  </si>
  <si>
    <t xml:space="preserve">811691   </t>
  </si>
  <si>
    <t>MISO.RED</t>
  </si>
  <si>
    <t>FO-25-1040539</t>
  </si>
  <si>
    <t>05-06 SE REALIZA VISITA DE CAMPO ENCONTRANDO QUE EQUIPO NO LEE LA TARJETAS ARROJA "RETIRE TARJETA", POR LO ANTERIOR SE CAMBIA EQUIPOS, PRUEBAS, CUPO Y USUARIO OK.</t>
  </si>
  <si>
    <t>AB0HZ971-9B2ZZ668</t>
  </si>
  <si>
    <t xml:space="preserve">804136   </t>
  </si>
  <si>
    <t xml:space="preserve">981391   </t>
  </si>
  <si>
    <t>PTM RIONEGRO BLOOMERS STORE</t>
  </si>
  <si>
    <t>FO-25-1040644</t>
  </si>
  <si>
    <t>05-06 SE CAMBIA PINPAD PORQUE NO ESTABA LEYENDO NINGUNA TARJETA</t>
  </si>
  <si>
    <t>AALUZ196</t>
  </si>
  <si>
    <t xml:space="preserve">  802362 </t>
  </si>
  <si>
    <t>SAN ROQUE</t>
  </si>
  <si>
    <t>BARRIO LA PLAYA SAN ROQUE</t>
  </si>
  <si>
    <t>FO-25-1022104</t>
  </si>
  <si>
    <t xml:space="preserve">05-06 SE CAMBIA EQUIPO POR ALERTA INTERRPTION. TODO QUEDA OK EQUIPO INSTALADO INICIALMENTE SALIÓ MALO POR SERIAL SE VOLVIÓ. A CAMBIAR </t>
  </si>
  <si>
    <t>DATAFONO CMK CARGA DE LLAVE - DATAFONO A6 ALERT IRRUPTION</t>
  </si>
  <si>
    <t>JAHZZ543</t>
  </si>
  <si>
    <t xml:space="preserve">1237750 - 1138629   </t>
  </si>
  <si>
    <t xml:space="preserve">1138629 - 1074463   </t>
  </si>
  <si>
    <t>PTM VILLA DEL ROSARIO MONACO</t>
  </si>
  <si>
    <t>FO-25-1043090</t>
  </si>
  <si>
    <t xml:space="preserve">05-06 SE REALIZA VISITA, SE REALIZA MANTENIMIENTO, SE REALIZAN PRUEBAS Y CIERRES OK </t>
  </si>
  <si>
    <t>9A0CZ212-9T6ZZ482</t>
  </si>
  <si>
    <t>BARRIO CANTACLARO MONTERIA 7</t>
  </si>
  <si>
    <t>FO-25-1040790</t>
  </si>
  <si>
    <t xml:space="preserve">05-06 SE VISITA SITIO, SE CAMBIA MAGIC BOX 2600 Y BATERÍA DATAFONO OK. SE REALIZAN PRUEBAS EXITOSAS </t>
  </si>
  <si>
    <t>SX0GZ294</t>
  </si>
  <si>
    <t xml:space="preserve">   SN:241597317561324755897305</t>
  </si>
  <si>
    <t xml:space="preserve">  SN:241597317561324755901652 </t>
  </si>
  <si>
    <t>FO-25-1040794</t>
  </si>
  <si>
    <t xml:space="preserve">05-06 SE CAMBIA LECTOR POR MENSAJE FORMATO INVÁLIDO </t>
  </si>
  <si>
    <t>A-520423</t>
  </si>
  <si>
    <t>DISTRICOL MISCELANEA Y PAPELER</t>
  </si>
  <si>
    <t>FO-25-1041219</t>
  </si>
  <si>
    <t xml:space="preserve">05-06 SE REMPLAZA LECTOR, NO BOTA EL LÁSER </t>
  </si>
  <si>
    <t>AA0NZ972</t>
  </si>
  <si>
    <t xml:space="preserve"> 876984  </t>
  </si>
  <si>
    <t xml:space="preserve"> 789535  </t>
  </si>
  <si>
    <t>PTM CALI MEGAFARMAS PLUS1</t>
  </si>
  <si>
    <t>FO-25-1042083</t>
  </si>
  <si>
    <t xml:space="preserve">05-06 LECTOR ESTABA DESCONECTADO SE PROCEDE A CONFIGURAR Y FUNCIONA CORRECTAMENTE </t>
  </si>
  <si>
    <t>9T01Z861</t>
  </si>
  <si>
    <t>FO-25-1042578</t>
  </si>
  <si>
    <t xml:space="preserve">05-06 SE CAMBIA EQUIPO POR QUE SE REINICIA AL INGRESAR LA TARJETA </t>
  </si>
  <si>
    <t>SAOZZ084</t>
  </si>
  <si>
    <t xml:space="preserve">995265   </t>
  </si>
  <si>
    <t xml:space="preserve">963744   </t>
  </si>
  <si>
    <t>BARRIO BOLIVAR BUCARAMANGA 3</t>
  </si>
  <si>
    <t>FO-25-1043006</t>
  </si>
  <si>
    <t xml:space="preserve">05-06 SE REALIZA VISITA AL COMERCIO CB, SE VALIDA Y LA CLIENTE COMENTA QUE EL DATÁFONO SE REINICIA , SE HACEN LAS RESPECTIVAS REVISIÓNES, EN LA VISITA ANTERIOR SE LE HABIA CAMBIADO CABEL ENTORCHADO, CABLE DE PODER , HUB Y LECTORA, EN ESTA OPORTUNIDAD SE HACE CAMBIO DEL PINPAD, SE HACEN LAS PRUEBAS DEJANDO TODO OK </t>
  </si>
  <si>
    <t>PINPAD G4 SE RESETEA AL IMPRIMIR</t>
  </si>
  <si>
    <t>1A00Q936</t>
  </si>
  <si>
    <t xml:space="preserve">  1018670 </t>
  </si>
  <si>
    <t xml:space="preserve">   1062669</t>
  </si>
  <si>
    <t>BARRIO VILLAMIRIAN VALLEDUPAR</t>
  </si>
  <si>
    <t>FO-25-1043830</t>
  </si>
  <si>
    <t>05-06 SE REALIZA VISITÁ POR SOLICITUD DE CLIENTE LA CUAL PRESENTA FALLA EN AMBOS LECTORES , SE REALIZA CAMBIÓ DE AMBOS QUEDANDO EQUIPÓ OPERÁTIVO</t>
  </si>
  <si>
    <t>LECTOR L3  NO ENVÍA LA DATA COMPLETA - LECTOR L6  NO COMUNICA</t>
  </si>
  <si>
    <t>9TZZZ208-7A06Z966</t>
  </si>
  <si>
    <t xml:space="preserve"> 545317 - A-527674  </t>
  </si>
  <si>
    <t xml:space="preserve"> 877008 - 1144289  </t>
  </si>
  <si>
    <t>BARRIO PROVENZA POBLADO MEDELLIN</t>
  </si>
  <si>
    <t>FO-25-1041073</t>
  </si>
  <si>
    <t xml:space="preserve">05-06 SE CAMBIA EQUIPO POR DAÑO </t>
  </si>
  <si>
    <t>DATAFONO B1 DISPLAY BLANCO / OSCURO</t>
  </si>
  <si>
    <t>LMLZZ673</t>
  </si>
  <si>
    <t xml:space="preserve">1072911   </t>
  </si>
  <si>
    <t xml:space="preserve">888433   </t>
  </si>
  <si>
    <t>BARRIO PATIO BONITO 1 SECTOR</t>
  </si>
  <si>
    <t>FO-25-1042725</t>
  </si>
  <si>
    <t>05-06 SE REALIZA VISITA DE CAMPO ENCONTRANDO QUE EQUIPO NO PERMITE REALIZAR CIERRE SE REINICIA Y CLAVE SUPERVISOR NO TOMA, POR LO ANTERIOR SE PROCEDE A CAMBIAR EQUIPO PRUEBAS CUPO Y USUARIOS OK.</t>
  </si>
  <si>
    <t>9A003366</t>
  </si>
  <si>
    <t xml:space="preserve">1050924   </t>
  </si>
  <si>
    <t xml:space="preserve">1141428   </t>
  </si>
  <si>
    <t>REVAL JARDIN PLAZA</t>
  </si>
  <si>
    <t>FO-25-1044140</t>
  </si>
  <si>
    <t xml:space="preserve">05-06 SE CAMBIA PIN PAD YA QUE EN DEL CLIENTE TIENE PANTALLA AZUL Y SE CAMBIA TAPA DE IMPRESIÓN YA QUE ESTABA PARTIDA </t>
  </si>
  <si>
    <t>9A08Z917</t>
  </si>
  <si>
    <t xml:space="preserve">  1119522 </t>
  </si>
  <si>
    <t xml:space="preserve">   986117</t>
  </si>
  <si>
    <t>BARRIO VILLA SAN PEDRO BARRANQ</t>
  </si>
  <si>
    <t>FO-25-1042076</t>
  </si>
  <si>
    <t>05-06 SE REALIZA VISITA SE PROCEDE A CAMBIAR PINPAD YA QUE TIENE MENSAJE DE ALERTH INTERRUPTION , SE CAMBIA SE HACEN PRUEBAS Y TODO OK</t>
  </si>
  <si>
    <t>JA007415</t>
  </si>
  <si>
    <t xml:space="preserve">  879638 </t>
  </si>
  <si>
    <t xml:space="preserve">   1073595</t>
  </si>
  <si>
    <t>BARRIO CIUDAD PARIS YOPAL</t>
  </si>
  <si>
    <t>FO-25-1044134</t>
  </si>
  <si>
    <t xml:space="preserve">05-06 SE VISITA COMERCIO SE REALIZA CAMBIO DE DATAFONO, FUENTE DE PODER Y CABLE MAGICBOX. PRUEBAS OK. OPERATIVO EL SERVICIO </t>
  </si>
  <si>
    <t>CABLE MAGICBOX  - FUENTE DE PODER</t>
  </si>
  <si>
    <t>F100G492-LM00R016</t>
  </si>
  <si>
    <t xml:space="preserve">1039150   </t>
  </si>
  <si>
    <t xml:space="preserve">1104549   </t>
  </si>
  <si>
    <t>PAGAFACIL PLAZA DE BELLO</t>
  </si>
  <si>
    <t>FO-25-1044591</t>
  </si>
  <si>
    <t xml:space="preserve">05-06 SE REALIZA EL CAMBIO DE TAPA IMPRESORA SE REALIZAN LAS PRUEBAS Y QUEDA OK </t>
  </si>
  <si>
    <t xml:space="preserve">Tapa impresora datáfono </t>
  </si>
  <si>
    <t>1LZZZ894</t>
  </si>
  <si>
    <t>BARRIO LA PINUELA COCORNA</t>
  </si>
  <si>
    <t>FO-25-1043709</t>
  </si>
  <si>
    <t>05-06 CAMBIO EQUIPO POR DAÑO PUERTO USB MALO PRUEBAS OK NO TELECARGA 96</t>
  </si>
  <si>
    <t>A300S490</t>
  </si>
  <si>
    <t xml:space="preserve">992175   </t>
  </si>
  <si>
    <t xml:space="preserve">963626   </t>
  </si>
  <si>
    <t>PTM PIEDECUESTA CYBER ANDRES</t>
  </si>
  <si>
    <t>FO-25-1044533</t>
  </si>
  <si>
    <t>05-06 SE REALIZA VISITA TÉCNICA Y SE ENCUENTRA CABLE FUENTE PODER DETERIORO GENERANDO CORTO SE CAMBIA FUENTE DE PODER</t>
  </si>
  <si>
    <t>AA0NZ735- II0XZ510</t>
  </si>
  <si>
    <t>DISTRICOL ZULUCOM</t>
  </si>
  <si>
    <t>FO-25-1040391</t>
  </si>
  <si>
    <t xml:space="preserve">05-06 SE RELIZ ACOAMBIONDE EQUIPO POR TECLADO BORROSO TODO QUEDA OK </t>
  </si>
  <si>
    <t>9A00G351</t>
  </si>
  <si>
    <t xml:space="preserve">1138629   </t>
  </si>
  <si>
    <t xml:space="preserve">809091   </t>
  </si>
  <si>
    <t>URIBE</t>
  </si>
  <si>
    <t>PTM URIBE MINIMARKET NAHOMY JC</t>
  </si>
  <si>
    <t>FO-25-1003278</t>
  </si>
  <si>
    <t>05-06 SE REALIZA VISITA AL PUNTO Y SE EVIDENCIA OBJETO EN EL LECTOR DE CHIP, SE RETIRA OBJETO Y SE REALIZA BORRADO DE MEMORIA, PRUEBAS OK</t>
  </si>
  <si>
    <t>AB1EZ107</t>
  </si>
  <si>
    <t>BARRIO AVENIDA PEDRO DE HEREDI</t>
  </si>
  <si>
    <t>FO-25-1033805</t>
  </si>
  <si>
    <t xml:space="preserve">05-06 SE CAMBIA EQUIPO POR DAÑO DE DISPLAY Y SE CAMBIA CABLEADO Y FUENTE DE PODER </t>
  </si>
  <si>
    <t>9A002834</t>
  </si>
  <si>
    <t xml:space="preserve">1115120   </t>
  </si>
  <si>
    <t xml:space="preserve">1074647   </t>
  </si>
  <si>
    <t>BARRIO CAMILO TORRES BOGOTA</t>
  </si>
  <si>
    <t>FO-25-1041318</t>
  </si>
  <si>
    <t>05-06 SE REALIZA VISITA DE CAMPO ENCONTRANDO QUE LECTORA DE BARRAS NO LEE CÓDIGOS, POR LO ANTERIOR SE PROCEDE A CAMBIAR EQUIPO, PRUEBAS, CUPO Y USUARIO OK.</t>
  </si>
  <si>
    <t>JA00X339</t>
  </si>
  <si>
    <t xml:space="preserve"> 1110623  </t>
  </si>
  <si>
    <t xml:space="preserve"> A-529545  </t>
  </si>
  <si>
    <t>ARRIO PROVIVIENDA FUNZA</t>
  </si>
  <si>
    <t>FO-25-1039870</t>
  </si>
  <si>
    <t xml:space="preserve">05-06 SE REALIZA CAMBIO DE EQUIPO POR DAÑO EN IMPRESORA NO AVANZA PAPEL SERVICIO OPERATIVO PRUEBAS OK TRNA RBM </t>
  </si>
  <si>
    <t>BL014257</t>
  </si>
  <si>
    <t xml:space="preserve">1006916   </t>
  </si>
  <si>
    <t xml:space="preserve">1169194   </t>
  </si>
  <si>
    <t>BOCHALEMA - NORTE DE SANTANDER</t>
  </si>
  <si>
    <t>FO-25-1042580</t>
  </si>
  <si>
    <t>05-06 SE VISITA COMERCIO Y SE CONFIGURA LECTOR DE BARRAS SE REALIZAN PRUEBAS EN CONJUNTO CON EL CLIENTE OK, CIERRES OK.</t>
  </si>
  <si>
    <t>9A003267</t>
  </si>
  <si>
    <t>BARRIO EL PARDO ZIPAQUIRA</t>
  </si>
  <si>
    <t>FO-25-1044563</t>
  </si>
  <si>
    <t xml:space="preserve">05-06 CAMBIO DE EQUIPO POR DAÑO Y HUB POR DAÑO SE REALIZA PRUEBAS OK SE ENTREGA SERVICIO OPERATIVO </t>
  </si>
  <si>
    <t>BBBBF091</t>
  </si>
  <si>
    <t xml:space="preserve">769434   Sin placa </t>
  </si>
  <si>
    <t xml:space="preserve">929904  855367 </t>
  </si>
  <si>
    <t>ARA0103 BARRANQUILLA LA PRADER</t>
  </si>
  <si>
    <t>FO-25-1047133</t>
  </si>
  <si>
    <t>DISTRICOL CELUCOM JAENNY</t>
  </si>
  <si>
    <t>FO-25-1045779</t>
  </si>
  <si>
    <t xml:space="preserve">05-06 SE REALIZA CAMBIO DE EQUIPO POR TECLADO BORROSO Y REINICIO CONSTANTEMENTE OK, EQUIPO QUEDA OPERATIVO OK </t>
  </si>
  <si>
    <t>AB19Z142</t>
  </si>
  <si>
    <t xml:space="preserve">1142460   </t>
  </si>
  <si>
    <t xml:space="preserve">858549   </t>
  </si>
  <si>
    <t>PTM ZIPAQUIRA NET D3</t>
  </si>
  <si>
    <t>FO-25-1042070</t>
  </si>
  <si>
    <t xml:space="preserve">05-06 CAMBIO DW LECTORA POR DAÑO SE ENTREGA SERVICIO OPERATIVO </t>
  </si>
  <si>
    <t>2A008697</t>
  </si>
  <si>
    <t xml:space="preserve"> 953531  </t>
  </si>
  <si>
    <t xml:space="preserve"> 997922  </t>
  </si>
  <si>
    <t>DISTRICOL LA NUEVA PROVEEDORA</t>
  </si>
  <si>
    <t>FO-25-1037758</t>
  </si>
  <si>
    <t>05-06 SE REALIZA CAMBIO DE EQUIPO POR DAÑO EN EL TECLADO, ALGUNAS TECLAS BORROSAS, ADICIONAL SE REINICIA CONSTANTEMENTE, SE PROCEDE A INSTALAR NUEVO EQUIPO OPERATIVO OK, PRUEBAS DE TRANSACCIONES EXITOSAS OK, CLIETE CB VALIDA SALDO ANTES Y DESPUÉS DEL CAMBIO OK, CB SE DEJA OPERATIVO SIN NOVEDAD</t>
  </si>
  <si>
    <t>NA00J416</t>
  </si>
  <si>
    <t xml:space="preserve">959611   </t>
  </si>
  <si>
    <t xml:space="preserve">1050236   </t>
  </si>
  <si>
    <t>BARRIO BELEN ROSALES MEDELLIN 3</t>
  </si>
  <si>
    <t>FO-25-1045999</t>
  </si>
  <si>
    <t xml:space="preserve">05-06 SE CAMBIO LECTOR CON CABLE DAÑADO </t>
  </si>
  <si>
    <t>SXOZZ567</t>
  </si>
  <si>
    <t xml:space="preserve"> 902051  </t>
  </si>
  <si>
    <t xml:space="preserve"> 885128  </t>
  </si>
  <si>
    <t>BARRIO SANTA CRUZ MEDELLIN 7</t>
  </si>
  <si>
    <t>FO-25-1045033</t>
  </si>
  <si>
    <t>05-06 SE CAMBIA EQUIPO POR IMPRESORA MALA</t>
  </si>
  <si>
    <t>9CEZZ823</t>
  </si>
  <si>
    <t xml:space="preserve">1219113   </t>
  </si>
  <si>
    <t xml:space="preserve">1021453   </t>
  </si>
  <si>
    <t>BARRIO VD EL CHAPARRITO ARAUCA</t>
  </si>
  <si>
    <t>FO-25-1004646</t>
  </si>
  <si>
    <t xml:space="preserve">05-06 CB CON ERROR CON LECTOR DE BARRAS FORMATO INVALIDO, SE VALIDA CABLEADO Y CONEXIÓN, CONFIGURACIÓN DE LECTORA, EQUIPO CON VERSIÓN 9.90, PRUEBAS OK. NO CIERRE POR FLUJO DE CLIENTE. </t>
  </si>
  <si>
    <t>FAEZZ415</t>
  </si>
  <si>
    <t>BARRANCABERMEJA</t>
  </si>
  <si>
    <t>DISTRICOL VARI Y PAPEL BRAYAN</t>
  </si>
  <si>
    <t>FO-25-1043693</t>
  </si>
  <si>
    <t>05-06 NO AVANZA PAPEL , SE PROCEDE A REALIZAR CAMBIO DE DATAFONO , SE DEJA DSK 3500 CON VERSION 9.90 SE HACE. PRUEBAS OK VISITA EXITOSA</t>
  </si>
  <si>
    <t>GB0DZ021</t>
  </si>
  <si>
    <t xml:space="preserve">810526   </t>
  </si>
  <si>
    <t xml:space="preserve">1057983   </t>
  </si>
  <si>
    <t>HATONUEVO</t>
  </si>
  <si>
    <t>PTM HATONUEVO LA GUAJIRA ALFA</t>
  </si>
  <si>
    <t>FO-25-1018702</t>
  </si>
  <si>
    <t>05-06 SE REALIZA CAMBIO DE DATAFONO YA QUE ESTABA ALERTADO, SE REALIZAN PRUEBAS DEJANDO SERVICIO FUNCIONAL AL 100 %</t>
  </si>
  <si>
    <t>106ZZ028 - LN00U390</t>
  </si>
  <si>
    <t xml:space="preserve">1106397   </t>
  </si>
  <si>
    <t xml:space="preserve">1106454   </t>
  </si>
  <si>
    <t>BARRIO FONTIBON BOGOTA 1</t>
  </si>
  <si>
    <t>FO-25-1045441</t>
  </si>
  <si>
    <t xml:space="preserve">05-06 SE REALIZA CAMBIO DE CABLE MAGIC BOX DE DESK 3500 POR DETERIORO GENERA CORTO EN EL PASO DE INTERNET, SE INDICA A CLIENTE REALIZAR PROCESO PARA PINPAD SERVICIO OPERATIVO PRUEBAS OK TRNA RBM </t>
  </si>
  <si>
    <t>Cable Magic box desk 3500</t>
  </si>
  <si>
    <t>9A002764</t>
  </si>
  <si>
    <t>BARRIO LAS NIEVES BARRANQUILLA</t>
  </si>
  <si>
    <t>FO-25-1042949</t>
  </si>
  <si>
    <t xml:space="preserve">05-06 SE REALIZA VISITA AL COMERCIO SE ENCUENTRA DATÁFONO CON IMPRESORA DAÑADA LO CUAL NO EL IMPRIMIA UNO O VARIOS CARACTERES SE CAMBIA DATÁFONO SE INSTALA VERSIÓN 9.90 SE REALIZAN PRUEBAS EXITOSAS Y EL CB QUEDA OPERATIVO </t>
  </si>
  <si>
    <t>BA02Z982</t>
  </si>
  <si>
    <t xml:space="preserve">1141091   </t>
  </si>
  <si>
    <t xml:space="preserve">1050890   </t>
  </si>
  <si>
    <t>LA VICTORIA</t>
  </si>
  <si>
    <t>BARRIO CENTRO 4 LA VICTORIA</t>
  </si>
  <si>
    <t>FO-25-1042088</t>
  </si>
  <si>
    <t xml:space="preserve">05-06 VISITAMOS COMERCIO EL CIERRE SE DEMORA MUCHO PARA SALIR, NOS DEMORAMOS EN LA ACTIVIDAD YA QUE EL CLIENTE NECESITA EL CIERRE Y SE DEMORÓ MUCHO PARA IMPRIMIR YA QUE IMPRIME MUCHOS DÍAS ATRÁS, FORMATEAMOS EL DATAFONO LO CONFIGURAMOS NUEVAMENTE Y REALIZAMOS PRUEBAS OK. </t>
  </si>
  <si>
    <t>CIERRE NO HABILITADO</t>
  </si>
  <si>
    <t>BL01Y833</t>
  </si>
  <si>
    <t>GUARNE</t>
  </si>
  <si>
    <t>PTM GUARNE TIENDA LAUREL BOUTI</t>
  </si>
  <si>
    <t>FO-25-1041172</t>
  </si>
  <si>
    <t>05-06 SE CAMBIA VERSIÓN DE 10.2 A LA VERSIÓN 9.90 AUTORIZADO POR EL COORDINADOR SEBASTIAN RIOS</t>
  </si>
  <si>
    <t>VERSION CAMBIO POS</t>
  </si>
  <si>
    <t>TR0FZ889-LM5ZZ408</t>
  </si>
  <si>
    <t>FO-25-1042086</t>
  </si>
  <si>
    <t>05-06 SE REALIZA VISITA Y SE REALIZA PRUEBAS Y TODO ESTÁ OK</t>
  </si>
  <si>
    <t>A1RZZ277</t>
  </si>
  <si>
    <t>PTM BOGOTA PAPELERIA 639</t>
  </si>
  <si>
    <t>FO-25-1045016</t>
  </si>
  <si>
    <t xml:space="preserve">05-06 SE REALIZA VISITA A CB PARA ATENDER INCIDENTE SE REALIZA CAMBIO DE DATAFONO POR FALLA ALERTADO ,SE REALIZAN PRUEBAS OK </t>
  </si>
  <si>
    <t>LMQZZ778-SASZZ583</t>
  </si>
  <si>
    <t xml:space="preserve">1216947   </t>
  </si>
  <si>
    <t xml:space="preserve">1106524   </t>
  </si>
  <si>
    <t>PAGAFACIL CC UNICENTRO BOGOTA</t>
  </si>
  <si>
    <t>FO-25-1020589</t>
  </si>
  <si>
    <t xml:space="preserve">05-06 SE REALIZA CAMBIO DE PIN PAD POR FALLAS ALLT PRUEBA OK </t>
  </si>
  <si>
    <t>PINPAD DESCONFIGURADO</t>
  </si>
  <si>
    <t>AB1ZZ850</t>
  </si>
  <si>
    <t xml:space="preserve">  1062748 </t>
  </si>
  <si>
    <t xml:space="preserve">   951965</t>
  </si>
  <si>
    <t>BARRIO CENTENARIO TOLEDO</t>
  </si>
  <si>
    <t>FO-25-1027828</t>
  </si>
  <si>
    <t>05-06 SE VISITA COMERCIO, SE REALIZA CAMBIO DE DATAFONO POR DAÑO IMPRESORA, SE HACEN PRUEBAS Y CIERRES EXITOSO, CB OPERATIVO.</t>
  </si>
  <si>
    <t>AB07Z318</t>
  </si>
  <si>
    <t xml:space="preserve">1172061   </t>
  </si>
  <si>
    <t xml:space="preserve">786660   </t>
  </si>
  <si>
    <t>PUERTO GAITAN</t>
  </si>
  <si>
    <t>BARRIO GALAN PUERTO GAITAN</t>
  </si>
  <si>
    <t>FO-25-1016142</t>
  </si>
  <si>
    <t xml:space="preserve">05-06 SE REALIZA CONFIGURACIÓN DE EQUIPOS SE FORMATEA Y SE VUELVE A PROGRAMAR ENTREGANDO OPERATIVO SIN NOVEDAD </t>
  </si>
  <si>
    <t>1000N647</t>
  </si>
  <si>
    <t>MULTIPAGAS GRANADA</t>
  </si>
  <si>
    <t>FO-25-1039876</t>
  </si>
  <si>
    <t>05-06 SE VISITA CB Y SE REALIZA CAMBIO DE CABLE MÁGIC BOX, FUENTE DE PODER Y HUB. SE REALIZAN PRUEBAS ÉXITOSAS PRUEBAS OK. DATAFONO FUNCIONA CORRECTAMENTE.</t>
  </si>
  <si>
    <t>Fuente de poder  - Cable Magic box</t>
  </si>
  <si>
    <t>GZ9ZZ667</t>
  </si>
  <si>
    <t xml:space="preserve">   Sin serializar </t>
  </si>
  <si>
    <t xml:space="preserve">  Sin serializar  </t>
  </si>
  <si>
    <t>BARRIO LAS DELICIAS VALLEDUPAR 2</t>
  </si>
  <si>
    <t>FO-25-1042713</t>
  </si>
  <si>
    <t xml:space="preserve">05-06 SE REALIZA VISITA POR SOLICITUD DEL CLIENTE LA CUAL NOS INDICA QUE EL EQUPO NO IMPRIME LAS TIRILLAS,VALIDANDO NOS INDICA QUE EL EQUIPO ES APAGADO EN LAS NOCHES ,LA CUAL SE LE HACE LA OBSERVACIÓN DE QUE EL EQUIPO DEBE QUEDAR CONECTADO PARA QUE LA BATERIA DEL EQUIPO NO PIERDA LA CARGA Y PUEDA REALIZAR LAS IMPRESIONES DE LOS BAUCHER </t>
  </si>
  <si>
    <t>SASZZ727</t>
  </si>
  <si>
    <t>BARRIO RESERVA DE CURINCA SANTA MARTA</t>
  </si>
  <si>
    <t>FO-25-1043822</t>
  </si>
  <si>
    <t xml:space="preserve">05-06 SE REALIZA LA VISITA, SE ENCUENTRA EL LECTOR DE CODIGO DE BARRAS CON INCONVENIENTES YA QUE EN ALGUNAS OCASIONES NO LEE FACTURAS Y EL DATÁFONO SE REINICIA, SE PROCEDE A CAMBIAR LA LECTORA, SE REALIZAN PRUEBAS Y TODO OK </t>
  </si>
  <si>
    <t>FAEZZ448</t>
  </si>
  <si>
    <t xml:space="preserve"> 1217508  </t>
  </si>
  <si>
    <t xml:space="preserve"> 1178190  </t>
  </si>
  <si>
    <t>DISTRICOL ALMACEN Y LIBRERIA E</t>
  </si>
  <si>
    <t>FO-25-1037831</t>
  </si>
  <si>
    <t>05-06 SE VISITA COMERCIO POR FALLA, SE CAMBIA TAPA YA QUE SE ENCUENTRA AVERIADA, SE DEJA CON LA VERSIÓN 9.90, SE REALIZAN PRUEBAS OK.</t>
  </si>
  <si>
    <t>MA00B440</t>
  </si>
  <si>
    <t>BARRIO 2500 LOTES PEREIRA</t>
  </si>
  <si>
    <t>FO-25-1045018</t>
  </si>
  <si>
    <t xml:space="preserve">05-06 VISITAMOS COMERCIO EL CABLE DE LA FUENTE DE PODER ESTA DETERIORADO LO CABÍAMOS REALIZAMOS PRUEBAS OK. </t>
  </si>
  <si>
    <t>BL08Z716</t>
  </si>
  <si>
    <t>BARRIO GARCIA ROVIRA BUCARAMAN</t>
  </si>
  <si>
    <t>FO-25-1045014</t>
  </si>
  <si>
    <t xml:space="preserve">05-06 SE HACE PRESENCIA EN COMERCIO SE REALIZA CAMBIO DE DATAFONO HUB Y PIN PAD POR TECNOLOGÍA SE REALIZAN PRUEBAS OK SE CREAN USUARIOS Y CONTRASEÑA </t>
  </si>
  <si>
    <t>BL01F333</t>
  </si>
  <si>
    <t xml:space="preserve">1227960  1220738 NO APLICA </t>
  </si>
  <si>
    <t>1171588  NO SERIALIZADO   1073710</t>
  </si>
  <si>
    <t>BARRIO BOSA BRASIL BOGOTA 5</t>
  </si>
  <si>
    <t>FO-25-1045446</t>
  </si>
  <si>
    <t xml:space="preserve">05-06 SE REALIZA VISITA A CB PARA ATENDER INCIDENTE SE REALIZA CAMBIO DE HUB POR CABLE ROTO ,SE INSTALA PARCHE DEL SISTEMA OPERATIVO SE REALIZAN PRUEBAS OK </t>
  </si>
  <si>
    <t>DETERIORO CABLE</t>
  </si>
  <si>
    <t>MA002936</t>
  </si>
  <si>
    <t xml:space="preserve">   Sin placa </t>
  </si>
  <si>
    <t xml:space="preserve">  839498 </t>
  </si>
  <si>
    <t>BARRIO CENTRO FLORENCIA 36</t>
  </si>
  <si>
    <t>FO-25-1045762</t>
  </si>
  <si>
    <t xml:space="preserve">05-06 SE REALIZA CAMBIO DE MAGIC BOX YA QUE SE ENCUENTRA DAÑADO Y ESTO NO PERMITA QUE PRENDIERA, PRUEBAS CB OK SE DEJA OPERATIVO </t>
  </si>
  <si>
    <t>F1JZZ376</t>
  </si>
  <si>
    <t>BARRIO SAN JOSE CUCUTA  2</t>
  </si>
  <si>
    <t>FO-25-1044124</t>
  </si>
  <si>
    <t xml:space="preserve">05-06 SE CAMBIO DATAFONO POR DAÑO ALERT IRRUPCIÓN SE INSTALA NUEVA VERSIÓN CIERRES Y PRUEBAS OK </t>
  </si>
  <si>
    <t>NRZZZ618</t>
  </si>
  <si>
    <t xml:space="preserve">783452   </t>
  </si>
  <si>
    <t xml:space="preserve">1172155   </t>
  </si>
  <si>
    <t>PTM BOGOTA DROGERIA HERMAR</t>
  </si>
  <si>
    <t>FO-25-1043705</t>
  </si>
  <si>
    <t xml:space="preserve">05-06 SE REALIZA VISITA A CB PARA ATENDER INCIDENTE SE REALIZA CAMBIO DE DATÁFONO POR FALLA ALERTADO ,SE REALIZAN PRUEBAS OK </t>
  </si>
  <si>
    <t>LM00V366-1000T929</t>
  </si>
  <si>
    <t xml:space="preserve">893558   </t>
  </si>
  <si>
    <t xml:space="preserve">1169036   </t>
  </si>
  <si>
    <t>INFANTE SIERRA MANUEL FERNANDO</t>
  </si>
  <si>
    <t>BARRIO SAN FERNANDO SUR</t>
  </si>
  <si>
    <t>FO-25-1041036</t>
  </si>
  <si>
    <t xml:space="preserve">05-06 SE REALIZA LLAMADA CELULAR CON LA SEÑORA ARGENIS EL CABLE DE RED ESTABA PRESENTANDO INCONVENIENTES EN CONEXIÓN PERO QUE EL DÍA DE HOY YA FUNCIONA BIEN EL CORRESPONSAL </t>
  </si>
  <si>
    <t>SAN VICENTE DE CHUCURI</t>
  </si>
  <si>
    <t>DISTRICOL M&amp;D BOUTIQUE DEL SOL</t>
  </si>
  <si>
    <t>FO-25-1042572</t>
  </si>
  <si>
    <t>05-06 SE REALIZA CAMBIO DE DATÁFONO POR FALLA DE IMPRESIÓN, PRUEBAS Y LIMPIEZA DE EQUIPOS OK.</t>
  </si>
  <si>
    <t>AD000774</t>
  </si>
  <si>
    <t xml:space="preserve">906125   </t>
  </si>
  <si>
    <t xml:space="preserve">853282   </t>
  </si>
  <si>
    <t>BARRIO CENTRO MALAMBO 4</t>
  </si>
  <si>
    <t>FO-25-1043668</t>
  </si>
  <si>
    <t>05-06 SE REALIZA VISITA SE PROCEDE A CAMBIAR DATAFONO YA QUE EL PUERTO DE RED DEL EQUIPO POSIBLEMENTE ESTÁ DAÑADO POR UN RAYO QUE CAYÓ Y DAÑO ROUTER,SE CBIA PRUEBAS Y TODO OK</t>
  </si>
  <si>
    <t>105ZZ348</t>
  </si>
  <si>
    <t xml:space="preserve">1046016   </t>
  </si>
  <si>
    <t xml:space="preserve">1115436   </t>
  </si>
  <si>
    <t>BARRIO ONCE DE NOVIEMBRE CUCUT</t>
  </si>
  <si>
    <t>FO-25-1047487</t>
  </si>
  <si>
    <t xml:space="preserve">05-06 SE REALIZÓ VISITA AL COMERCIO Y SE ENCUENTRA DATAFONO DAÑADO EN LECTOR DE TARJETAS, SE REALIZA CAMBIO DE EQUIPO, PRUEBAS EXITOSAS </t>
  </si>
  <si>
    <t>XP00I144</t>
  </si>
  <si>
    <t xml:space="preserve">1069659   </t>
  </si>
  <si>
    <t xml:space="preserve">222596   </t>
  </si>
  <si>
    <t>BARRIO MARIA EUGENIA AGUACHICA</t>
  </si>
  <si>
    <t>FO-25-999688</t>
  </si>
  <si>
    <t>05-06 SE CAMBIA PINPAD DEBIDO RECHAZA TARJETA , SE REALIZA CAMBIO DE EQUIPO DEBIDO A TECNOLOGÍA , SE REALIZA INYECCIÓN DE SISTEMA Y VERSIÓN INICIALIZADA OK PRUEBAS OK CUBRE CLAVE OK, DEBIDO  QUE YA NO ES NECESARIO SE RETIRA UN HUB SERIAL 12000672</t>
  </si>
  <si>
    <t>9A005567</t>
  </si>
  <si>
    <t xml:space="preserve">1230787  1219865 </t>
  </si>
  <si>
    <t>768210   1031537  12000672</t>
  </si>
  <si>
    <t>PTM MEDELLIN  MERCADOS SUAREZ</t>
  </si>
  <si>
    <t>FO-25-1045785</t>
  </si>
  <si>
    <t>05-06 SE REALIZA CAMBIO DE EQUIPO DEBIDO A TECLAS PEGADAS Y BORROSAS</t>
  </si>
  <si>
    <t>BA07Z492</t>
  </si>
  <si>
    <t xml:space="preserve">989623   </t>
  </si>
  <si>
    <t xml:space="preserve">989432   </t>
  </si>
  <si>
    <t>BARRIO MOJICA CALI 1</t>
  </si>
  <si>
    <t>FO-25-1046397</t>
  </si>
  <si>
    <t>05-06 SE REALIZA VISITA AL CB, SE VERIFICAN PARAMETROS DE COMUNICACIÓN Y TODO SE ENCUENTRA OK, SE REALIZA BORRADO DE PARÁMETROS Y CUANDO SE PROCEDE A INICIALIZAR LA TERMINAL LA PLACA NO TIENE INFORMACIÓN DEL CB, LA PLACA APARECE DADA DE BAJA DEBIDO A DENUNCIA POR ROBO DESDE DICIEMBRE DEL 2024 DÓNDE REPORTARON EL DATAFONO EN LUGAR DEL PIN PAD, LA TERMINAL TAMBIÉN SE ENCUENTRA INHABILITADA. NO SÉ RETIRA EL DATAFONO DEBIDO A QUE EL CLIENTE PREFIERE TENERLO POR EL MOMENTO A MODO DE PRUEBA DE QUE SI CUENTA CON EL EQUIPO.</t>
  </si>
  <si>
    <t>MN0SZ979</t>
  </si>
  <si>
    <t>PAGAFACIL TURBO CENTRO</t>
  </si>
  <si>
    <t>FO-25-1016867</t>
  </si>
  <si>
    <t>05-06 SE REALIZAN PRUEBAS SOBRE PINPAD IPP220 Y NO PRESENTA FALLA ALGUNA, LECTORA TARJETA DATAFONO SIN INCONVENIENTE. DATAFONO OPERATIVO</t>
  </si>
  <si>
    <t>PINPAD F1 TECLADO BLOQUEADO</t>
  </si>
  <si>
    <t>999SZ198</t>
  </si>
  <si>
    <t>PTM GIRON MISCELANEA Y PAPELE</t>
  </si>
  <si>
    <t>FO-25-1047651</t>
  </si>
  <si>
    <t xml:space="preserve">05-06 SE REALIZA VISITA AL COMERCIO CB MIXTO, SE VALIDA Y SE ENCUENTRA QUE EL DATÁFONO NO ESTA ROMANDO CONEXIÓN A INTERNET, TAMBIEN EL TECLADO ESTA FALLANDO, SE HACE CAMBIO DE EQUIPO, SE HACEN LAS RESPECTIVAS CONFIGURACIÓNES Y SE HACEN PRUEBAS DEJANDO TODO OK </t>
  </si>
  <si>
    <t>1A007355-1A007824</t>
  </si>
  <si>
    <t xml:space="preserve">1030029   </t>
  </si>
  <si>
    <t xml:space="preserve">1080550   </t>
  </si>
  <si>
    <t>SEGOVIA</t>
  </si>
  <si>
    <t>CALLE LA 70 SEGOVIA I   ANTIOQ</t>
  </si>
  <si>
    <t>FO-25-1021224</t>
  </si>
  <si>
    <t>05-06 SE CAMBIA PINPAD YA QUE ESTA RECHAZANDO LS TARJETAS</t>
  </si>
  <si>
    <t>PINPAD C4 NO LEE TARJETA CHIP</t>
  </si>
  <si>
    <t>9999X053</t>
  </si>
  <si>
    <t xml:space="preserve">  827459 </t>
  </si>
  <si>
    <t xml:space="preserve">   920074</t>
  </si>
  <si>
    <t>DISTRICOL COMUNICACIONES KATEB</t>
  </si>
  <si>
    <t>FO-25-1043810</t>
  </si>
  <si>
    <t>05-06 SE REALIZA CAMBIO DE EQUIPO POR DAÑO EN EL LECTOR DE TARJETAS CHIP OK,  EQUIPO QUEDA OPERATIVO OK</t>
  </si>
  <si>
    <t>GZFZZ054</t>
  </si>
  <si>
    <t xml:space="preserve">765873   </t>
  </si>
  <si>
    <t xml:space="preserve">783169   </t>
  </si>
  <si>
    <t>PUERTO BOYACA</t>
  </si>
  <si>
    <t>DISTRICOL GHANDY</t>
  </si>
  <si>
    <t>FO-25-1022101</t>
  </si>
  <si>
    <t>05-06 CAMBIO EQUIPO POR DAÑO NO AVANZA PAPEL PRUEBAS OK</t>
  </si>
  <si>
    <t>ON0IZ201</t>
  </si>
  <si>
    <t xml:space="preserve">1015020   </t>
  </si>
  <si>
    <t xml:space="preserve">1021433   </t>
  </si>
  <si>
    <t>ISNOS</t>
  </si>
  <si>
    <t>DISTRICOL DROGUERIA EXITO 1</t>
  </si>
  <si>
    <t>FO-25-1043012</t>
  </si>
  <si>
    <t xml:space="preserve">05-06 SE REALIZA CAMBIO DATAFONO POR DAÑO EN LOS RODILLOS , SE CONFIGURA E INICIALIZA, SE CREA USUARIO Y CLAVE CON EL CLIENTE, SE REALIZA PRUEBAS OK </t>
  </si>
  <si>
    <t>BBEZZ543</t>
  </si>
  <si>
    <t xml:space="preserve">1050298   </t>
  </si>
  <si>
    <t xml:space="preserve">989183   </t>
  </si>
  <si>
    <t>PTM LA ESTRELLA TOOL BOX 74</t>
  </si>
  <si>
    <t>FO-25-1033850</t>
  </si>
  <si>
    <t xml:space="preserve">05-06 SE HACE CAMBIO DE EQUIPO POR DAÑO </t>
  </si>
  <si>
    <t>A104Z911 - A103Z505</t>
  </si>
  <si>
    <t xml:space="preserve">1141246   </t>
  </si>
  <si>
    <t xml:space="preserve">991238   </t>
  </si>
  <si>
    <t>SAN ROQUE SINCELEJO</t>
  </si>
  <si>
    <t>FO-25-1043678</t>
  </si>
  <si>
    <t>05-06 SE VISITA COMERCIO POR FALLA, SE HACE CAMBIO DE EQUIPO DATAFONO CAUSAL F2 TECLADO BORROSO, SE DEJA CON LA VERSIÓN 9.90, SE HACE CIERRE, SE REALIZAN PRUEBAS OK, SE CREA USUARIO Y CONTRASEÑA.</t>
  </si>
  <si>
    <t>UV008415</t>
  </si>
  <si>
    <t xml:space="preserve">878842   </t>
  </si>
  <si>
    <t xml:space="preserve">1105649   </t>
  </si>
  <si>
    <t>MULTIPAGAS CENTRO DE PAGOS SAN</t>
  </si>
  <si>
    <t>FO-25-1046408</t>
  </si>
  <si>
    <t xml:space="preserve">05-06 SE REALIZA LA VISITA, SE ENCUENTRA EL PIN PAD APAGADO, SE REVISA LAS CONEXIONES PERO EL PROBLEMA PERSISTE, SE PROCEDE A CAMBIAR EL CABLE DEL PINPAD CON RESULTADOS ÓPTIMOS SE REALIZA PRUEBAS CON EL EQUIPO Y TODO OK </t>
  </si>
  <si>
    <t>CABLE AVERIADO</t>
  </si>
  <si>
    <t>Cable de Pin Pad</t>
  </si>
  <si>
    <t>AAAAH678</t>
  </si>
  <si>
    <t>PTM REDES JC</t>
  </si>
  <si>
    <t>FO-25-1047115</t>
  </si>
  <si>
    <t xml:space="preserve">05-06 SE LLEGA A COMERCIO A REALIZAR ACTIVIDADES.. CAMBIO DE PIN PAD SE PROCEDE A REALIZAR EL CAMBIO DE TODO EL COMBO DE EQUIPO DE 2600 Y PINPAD 1600 . CLIENTE INDICA QUE ESE DATAFONO YA SE LE HABÍA INSTALADO Y NO LO RECIBIE  SE LE INFORMA QUE EN EL MOMENTO NO SE CUENTA CON PIN PAD 1500 .. SE ESCALA CON COORDINADOR EL CUAL INDICA CERRAR ACTIVIDAD SE LE INFORMA A CLIENTE QUE SE DEBE DE COMUNICAR CON ENTIDAD PARA PROGRAMAR UNA NUEVA VISITA Y VALIDAR DISPONIBILIDAD DEL PINPAD </t>
  </si>
  <si>
    <t>TR0VZ648-TR0FZ326</t>
  </si>
  <si>
    <t>DISTRICOL ATCELL</t>
  </si>
  <si>
    <t>FO-25-1041044</t>
  </si>
  <si>
    <t xml:space="preserve">05-06 EN LA VISITA TÉCNICA SE REALIZÓ CAMBIO DE DATÁFONO YA QUE SE ENCONTRÓ CON EL LECTOR DE CHIP MALO Y ADICIONAL A ESO ÉL DATÁFONO SE ESTABA REINICIANDO CONSTANTEMENTE EL CAMBIO SE APRUEBA,SE CAMBIA FUENTE DE PODER Y CABLE MAGIC BOX TETRA (DESK 3500)SE INSTALA VERSIÓN 9.90 SE CONFIGURÓ Y SE INICIALIZÓ OK,SE CREARON USUARIO ADMINISTRATIVO Y OPERADOR ,SE REALIZARON LAS PRUEBAS DEJANDO EL SERVICIO OPERANDO SIN FALLAS Y SIN NOVEDAD </t>
  </si>
  <si>
    <t xml:space="preserve">FUENTE DE PODER Y CABLE MAGIC BOX TETRA </t>
  </si>
  <si>
    <t>SV00W494</t>
  </si>
  <si>
    <t xml:space="preserve">1021677   </t>
  </si>
  <si>
    <t xml:space="preserve">904592   </t>
  </si>
  <si>
    <t>BARRIO LAS COLINAS MANIZALES</t>
  </si>
  <si>
    <t>FO-25-1045766</t>
  </si>
  <si>
    <t xml:space="preserve">05-06 SE VISITA COMERCIO DATÁFONO GENERA RECHAZO GENERAL EN TRANSACCIONES SE REALIZA CAMBIO DE DATÁFONO PRUEBAS OK </t>
  </si>
  <si>
    <t>DATAFONO RG RECHAZO GENERAL</t>
  </si>
  <si>
    <t>KA00J376</t>
  </si>
  <si>
    <t xml:space="preserve">1040431   </t>
  </si>
  <si>
    <t xml:space="preserve">783332   </t>
  </si>
  <si>
    <t>FO-25-1045759</t>
  </si>
  <si>
    <t>06-06 CAMBIO DE CABLE LECTOR MALO PRUEBAS OK NO TELECARGA</t>
  </si>
  <si>
    <t>JAAAS701</t>
  </si>
  <si>
    <t>BARRIO SAN JAVIER MEDELLIN 3</t>
  </si>
  <si>
    <t>FO-25-1046005</t>
  </si>
  <si>
    <t xml:space="preserve">06-06 SE REALIZÓ CAMBIO DE PINPAD QUE NO LEE TARJETAS </t>
  </si>
  <si>
    <t>GB00H057</t>
  </si>
  <si>
    <t xml:space="preserve">  1074066 </t>
  </si>
  <si>
    <t xml:space="preserve">   804376</t>
  </si>
  <si>
    <t>NECOCLI</t>
  </si>
  <si>
    <t>BARRIO LAS CHANGAS NECOCLI</t>
  </si>
  <si>
    <t>FO-25-1032643</t>
  </si>
  <si>
    <t xml:space="preserve">06-06 SE VISITA SITIO, SE CAMBIA DATAFONO POR DAÑO EN IMPRESORA OK. SE REALIZAN PRUEBAS EXITOSAS </t>
  </si>
  <si>
    <t>AD00V034</t>
  </si>
  <si>
    <t xml:space="preserve">929741   </t>
  </si>
  <si>
    <t xml:space="preserve">1039564   </t>
  </si>
  <si>
    <t>BARRIO PRADOS DEL CAMPESTRE BA</t>
  </si>
  <si>
    <t>FO-25-1050901</t>
  </si>
  <si>
    <t>06-06 SE ENCUENTRA DATAFONO ARROJANDO CABLE DE RED DESCONECTADO, SE PROCEDE A REALIZAR CAMBIO DE DATAFONO SE DEJA DSK 3500 CON VERSION 9.90 SE HACEN PRUEBAS OK VISITA EXITOSA</t>
  </si>
  <si>
    <t>9BOZZ185</t>
  </si>
  <si>
    <t xml:space="preserve">981546   </t>
  </si>
  <si>
    <t xml:space="preserve">1172368   </t>
  </si>
  <si>
    <t>PEÑOL</t>
  </si>
  <si>
    <t>MULTIPAGAS EL PENOL</t>
  </si>
  <si>
    <t>FO-25-1046391</t>
  </si>
  <si>
    <t xml:space="preserve">06-06 SE REALIZA MANTENIMIENTO,SE CAMBIA CABLE DE INTERNET YA QUE EL OTRO ESTABA MALO  Y SE CAMBIA HUB YA QUE ESTABA REICIANDO EL EQUIPO </t>
  </si>
  <si>
    <t xml:space="preserve">Cable de internet </t>
  </si>
  <si>
    <t>CZZZZ432</t>
  </si>
  <si>
    <t xml:space="preserve">   S/n</t>
  </si>
  <si>
    <t xml:space="preserve">  2188776001582 </t>
  </si>
  <si>
    <t>BARRIO CENTRO ARAUCA 6</t>
  </si>
  <si>
    <t>FO-25-1016138</t>
  </si>
  <si>
    <t xml:space="preserve">06-06 CB CON REINICIO Y ERROR DE CONEXIÓN CONSTANTE EN EQUIPO, CAMBIO DE DATAFONO Y FUENTE DE PODER, BORRADO E INYECCIÓN DE SO +VER 9.90 , CONFIGURACIÓN CB OK, PRUEBAS OK. </t>
  </si>
  <si>
    <t>9C0RZ939</t>
  </si>
  <si>
    <t>ARENAL</t>
  </si>
  <si>
    <t>DISTRICOL PERFUMERIA VICTORIAS</t>
  </si>
  <si>
    <t>FO-25-1013033</t>
  </si>
  <si>
    <t xml:space="preserve">06-06 SE VISITA COMERCIO SE REALIZA INYECCIÓN DE SISTEMA Y VERSIÓN INICIALIZADA OK PRUEBAS OK CUBRE CLAVE OK </t>
  </si>
  <si>
    <t>BA00L826</t>
  </si>
  <si>
    <t>GACHETA</t>
  </si>
  <si>
    <t>BARRIO GACHETA</t>
  </si>
  <si>
    <t>FO-25-1045775</t>
  </si>
  <si>
    <t xml:space="preserve">06-06 CAMBIO DE DATAFONO Y LECTURA DE BARRAS EN MAL ESTADO PRUEBAS OK </t>
  </si>
  <si>
    <t>DATAFONO F1 TECLADO BLOQUEADO</t>
  </si>
  <si>
    <t>1111P200</t>
  </si>
  <si>
    <t xml:space="preserve">942588 892847  </t>
  </si>
  <si>
    <t xml:space="preserve">716199 1145245  </t>
  </si>
  <si>
    <t>CAICEDONIA</t>
  </si>
  <si>
    <t>BARRIO LAS AMERICAS CAICEDONIA</t>
  </si>
  <si>
    <t>FO-25-1045990</t>
  </si>
  <si>
    <t xml:space="preserve">06-06 SE VISITA COMERCIO, SE REALIZÓ CAMBIO DATAFONO POR DAÑO EN IMPRESORA NO AVANZA EL PAPEL. </t>
  </si>
  <si>
    <t>1FZZZ070</t>
  </si>
  <si>
    <t xml:space="preserve">929443   </t>
  </si>
  <si>
    <t xml:space="preserve">1141260   </t>
  </si>
  <si>
    <t>BARRIO PEDREGAL MEDELLIN 13</t>
  </si>
  <si>
    <t>FO-25-1047657</t>
  </si>
  <si>
    <t>06-06 SE CAMBIA DATAFONO PORQUE NO ESTABA LEYENDO LAS TARJETAS</t>
  </si>
  <si>
    <t>A4WZZ863</t>
  </si>
  <si>
    <t xml:space="preserve">1218479   </t>
  </si>
  <si>
    <t xml:space="preserve">851963   </t>
  </si>
  <si>
    <t>ALGECIRAS</t>
  </si>
  <si>
    <t>BARRIO CENTRO ALGECIRAS 7</t>
  </si>
  <si>
    <t>FO-25-1045025</t>
  </si>
  <si>
    <t xml:space="preserve">06-06 SE REALIZA VISITA AL PUNTO, SE CAMBIA LECTOR DE BARRAS YA QUE ESTE PRESENTA DAÑO Y NO LEE NINGUN CÓDIGO DE BARRAS, SE DEJA EQUIPO CON VR 9.90 PRUEBAS OK, CB OPERATIVO </t>
  </si>
  <si>
    <t>LA002113</t>
  </si>
  <si>
    <t xml:space="preserve"> 893028  </t>
  </si>
  <si>
    <t xml:space="preserve"> 984705  </t>
  </si>
  <si>
    <t>BARRIO ARANJUEZ MEDELLIN 9</t>
  </si>
  <si>
    <t>FO-25-1048404</t>
  </si>
  <si>
    <t xml:space="preserve">06-06 SE HACE MANTENIMIENTO SE OK SE LIMPIA LECTOR DE TARJETA SE HACEN PRUEBAS EXITOSAS </t>
  </si>
  <si>
    <t>II001560</t>
  </si>
  <si>
    <t>BARRIO EL PARAISO MONTERIA</t>
  </si>
  <si>
    <t>FO-25-1048703</t>
  </si>
  <si>
    <t xml:space="preserve">06-06 SE ENCUENTRA DATAFONO CON UNA MACHA EN LA PANTALLA Y CLIENTE MANIFIESTA QUE LE INCOMODA PARA TRABAJAR, SE CAMBIA DATAFONO PARA SOLUCIONAR FALLA, PRUEBAS OK </t>
  </si>
  <si>
    <t>GZ0TZ671</t>
  </si>
  <si>
    <t xml:space="preserve">765518   </t>
  </si>
  <si>
    <t xml:space="preserve">1169762   </t>
  </si>
  <si>
    <t>BARRIO CENTRO CHIQUINQUIRA 5</t>
  </si>
  <si>
    <t>FO-25-1047508</t>
  </si>
  <si>
    <t xml:space="preserve">06-06 SE VISITA CB PARA REALIZAR MANTENIMIENTO A POS....CB SE ENCUENTRA CERRADO, COMUNICACIÓN PREVIA CON CLIENTE A LINEA TELEFÓNICA CONFIRMA VISITA.. CLIENTE FELIMÓN ZORRO INFORMA  QUE EL DIA DE HOY NO ES POSIBLE BRINDAR ATENCIÓN  YA QUE TUVO QUE SALIR HACIA  CIUDAD DE TUNJA ATENDIENDO ASUNTOS PERSONALES...SE COMUNICARA NUEVAMENTE CON ENTIDAD PARA SOLICITAR MANTENIMIENTO Y CONFIRMA DIA DE VISITA </t>
  </si>
  <si>
    <t>VILLANUEVA</t>
  </si>
  <si>
    <t>PARAISO VILLANUEVA CASANARE</t>
  </si>
  <si>
    <t>FO-25-1045770</t>
  </si>
  <si>
    <t xml:space="preserve">06-06 SE REALIZA VISITA A COMERCIO SE REALIZA CAMBIO DATÁFONO NO AVANZA IMPRESIÓN LENTA SE CAMBIA FUENTE Y MAGIC BOX PRUEBAS OK SIN NOVEDAD </t>
  </si>
  <si>
    <t xml:space="preserve">Fuente de poder  - Magic box </t>
  </si>
  <si>
    <t>A000K195</t>
  </si>
  <si>
    <t xml:space="preserve">1169822   </t>
  </si>
  <si>
    <t xml:space="preserve">958251   </t>
  </si>
  <si>
    <t>BARRIO COREA DAGUA</t>
  </si>
  <si>
    <t>FO-25-1048279</t>
  </si>
  <si>
    <t xml:space="preserve">06-06 SE LLEGA AL COMERCIO EL DATÁFONO NO LEE TARJETAS SE PROCEDE A HACER LIMPIEZA Y QUEDA FUNCIONANDO CORRECTAMENTE </t>
  </si>
  <si>
    <t>JADZZ413</t>
  </si>
  <si>
    <t>FO-25-1047914</t>
  </si>
  <si>
    <t xml:space="preserve">06-06 EN LA VISITA TÉCNICA SE REALIZÓ EL CAMBIO DE DATÁFONO CON FUENTE DE PODER Y CABLE MAGIC BOX TETRA (DESK 3500) YA QUE EL DATÁFONO SE ENCONTRÓ CON EL TECLADO TOTALMENTE BORRADO,EL CAMBIO SE APRUEBA, SE INSTALÓ SISTEMA OPERATIVO Y LA VERSIÓN 9.90 SE REALIZÓ LA CONFIGURACIÓN E INICIALIZACIÓN OK SE REALIZARON LAS PRUEBAS DEJANDO EL SERVICIO OPERANDO SIN FALLAS Y SIN NOVEDAD </t>
  </si>
  <si>
    <t>FUENTE DE PODER Y CABLE MAGIC BOX TETRA (DESK 3500)</t>
  </si>
  <si>
    <t>ABC09276</t>
  </si>
  <si>
    <t xml:space="preserve">1042221   </t>
  </si>
  <si>
    <t xml:space="preserve">858738   </t>
  </si>
  <si>
    <t>BARRIO CARIBE VERDE BARRANQUIL</t>
  </si>
  <si>
    <t>FO-25-1050889</t>
  </si>
  <si>
    <t>06-06 SE REALIZA VISITA TÉCNICA, SE CAMBIA DATAFONO Y LECTOR DE BARRAS, SE REALIZAN PRUEBAS EXITOSAS, EQUIPO FUNCIONA CORRECTAMENTE, CB QUEDA OPERATIVO.</t>
  </si>
  <si>
    <t>KA00M307</t>
  </si>
  <si>
    <t xml:space="preserve">991098 1217643  </t>
  </si>
  <si>
    <t xml:space="preserve">1069597 A-529074  </t>
  </si>
  <si>
    <t>SAN JACINTO</t>
  </si>
  <si>
    <t>ARRIO CENTRO SAN JACINTO 2</t>
  </si>
  <si>
    <t>FO-25-1048289</t>
  </si>
  <si>
    <t xml:space="preserve">06-06 SE REALIZA CAMBIO DE EQUIPO POR DAÑO DE ALERTA INTERRUPCIÓN </t>
  </si>
  <si>
    <t>GZ0CZ093</t>
  </si>
  <si>
    <t xml:space="preserve">917690   </t>
  </si>
  <si>
    <t>BARRIO LA LOMA CESAR EL PASO</t>
  </si>
  <si>
    <t>FO-25-1011149</t>
  </si>
  <si>
    <t>06-06 SE REALIZA CAMBIO DE PINPAD YA QUE NO LEIA LAS TARJETA, DE IGUAL FORMA SE CAMBIA LA FUENTE DE PODER DEL DATAFONO, YA QUE GENERABA CORTO, SE REALIZAN PRUEBAS DEJANDO SERVICIO FUNCIONAL AL 100 %</t>
  </si>
  <si>
    <t>PINPAD C1 NO LEE TARJETAS</t>
  </si>
  <si>
    <t>FUENTE DE PODER</t>
  </si>
  <si>
    <t>NN00N924</t>
  </si>
  <si>
    <t xml:space="preserve">  901046 </t>
  </si>
  <si>
    <t xml:space="preserve">   1108486</t>
  </si>
  <si>
    <t>FO-25-1052413</t>
  </si>
  <si>
    <t>06-06 SE CAMBIARON 2 LECTORES QUE NO LEEN FACTURAS Y 1 FUENTE DE PODER</t>
  </si>
  <si>
    <t>LECTOR L3  NO ENVÍA LA DATA COMPLETA - LECTOR L2  PERDIÓ CONFIGURACIÓN</t>
  </si>
  <si>
    <t>BBBHZ513</t>
  </si>
  <si>
    <t xml:space="preserve"> 1076674 - 1103382  </t>
  </si>
  <si>
    <t xml:space="preserve"> 864137 - 913675  </t>
  </si>
  <si>
    <t>SIBATE</t>
  </si>
  <si>
    <t>BARRIO EL PROGRESO SIBATE 1</t>
  </si>
  <si>
    <t>FO-25-1046752</t>
  </si>
  <si>
    <t>06-06 DURANTE LA VISITA TECNICA DE CAMPO ENCONTRAMOS QUE DATAFONO SE REINICIA AL REALIZAR UNA TX, REALIZA CAMBIO DE  DATAFONO PRUEBA OK PARÁMETROS OKAY CIERRE OKAY</t>
  </si>
  <si>
    <t>OA001722</t>
  </si>
  <si>
    <t>ANOLAIMA</t>
  </si>
  <si>
    <t>BARRIO INSPECCION LA FLORIDA A</t>
  </si>
  <si>
    <t>FO-25-1043655</t>
  </si>
  <si>
    <t xml:space="preserve">06-06 SE REALIZA VISITA AL COMERCIO PARA EJECUTAR CAMBIO DE EQUIPO POR DAÑO, SE REINICIA CONSTANTEMENTE, VERSIÓN 9.90, PRUEBAS OK. </t>
  </si>
  <si>
    <t>AA0MZ449 - AA0WZ071</t>
  </si>
  <si>
    <t xml:space="preserve">1120923   </t>
  </si>
  <si>
    <t xml:space="preserve">784681   </t>
  </si>
  <si>
    <t>GUAINIA</t>
  </si>
  <si>
    <t>INIRIDA</t>
  </si>
  <si>
    <t>MULTIPAGAS PUERTO INÍRIDA</t>
  </si>
  <si>
    <t>FO-25-991685</t>
  </si>
  <si>
    <t>06-06 SE REALIZA VISITA DE CAMPO ENCONTRANDO QUE EQUIPO TIENE EL TECLADO MALO Y LA TAPA DE IMPRESIÓN ROTA, POR LO ANTERIOR SE CAMBIA EQUIPO, PRUEBAS CUPO Y USUARIO OK.</t>
  </si>
  <si>
    <t>JA004043</t>
  </si>
  <si>
    <t xml:space="preserve">852600   </t>
  </si>
  <si>
    <t xml:space="preserve">1045745   </t>
  </si>
  <si>
    <t>MERCADERES</t>
  </si>
  <si>
    <t>BARRIO CENTRO MERCADERES</t>
  </si>
  <si>
    <t>FO-25-1022750</t>
  </si>
  <si>
    <t xml:space="preserve">06-06 SE INGRESA EQUIPO NO LEE TARJETAS CHIP SE PROCEDE A RETIRAR PLÁSTICO EN SU INTERIOR LIMPIEZA OK SE HACEN PRUEBAS OK TELECARGA DRNA </t>
  </si>
  <si>
    <t>EG004553</t>
  </si>
  <si>
    <t>BARRIO LOMA LOS BERNAL MEDELLI</t>
  </si>
  <si>
    <t>FO-25-1051767</t>
  </si>
  <si>
    <t xml:space="preserve">06-06 SE CAMBIO LECTOR DE BARRAS CON CABLE DAÑADO </t>
  </si>
  <si>
    <t>9A005514</t>
  </si>
  <si>
    <t xml:space="preserve"> 913675  </t>
  </si>
  <si>
    <t xml:space="preserve"> 549059  </t>
  </si>
  <si>
    <t>TERPEL PALMITAS - VARIANTE LAS</t>
  </si>
  <si>
    <t>FO-25-1047503</t>
  </si>
  <si>
    <t>06-06 SE VUELVE A CONFIGURAR PARÁMETROS TODO OK</t>
  </si>
  <si>
    <t>IZ6ZZ865</t>
  </si>
  <si>
    <t>BARRIO ZONA RURAL CABUYARO INS</t>
  </si>
  <si>
    <t>FO-25-1052426</t>
  </si>
  <si>
    <t xml:space="preserve">06-06 SE REALIZA CAMBIO DE CABLE MAGIC BOX Y FUENTE DE PODER OK SIN NOVEDADES </t>
  </si>
  <si>
    <t>UV001514</t>
  </si>
  <si>
    <t>ENVIGADO</t>
  </si>
  <si>
    <t>PTM ENVIGADO R&amp;V DISTRIBUDORES</t>
  </si>
  <si>
    <t>FO-25-1047109</t>
  </si>
  <si>
    <t xml:space="preserve">06-06 SE CAMBIA EQUIPO POR DAÑO </t>
  </si>
  <si>
    <t>SAOZZ366 - SAOZZ080</t>
  </si>
  <si>
    <t xml:space="preserve">930553   </t>
  </si>
  <si>
    <t xml:space="preserve">1107036   </t>
  </si>
  <si>
    <t>VIA PUERTO PARRA I</t>
  </si>
  <si>
    <t>FO-25-1045029</t>
  </si>
  <si>
    <t>06-06 NO LEE TARJETAS, SE REALIZA CAMBIO DE DATAFONO, SE DEJA. DSK3500 CON VERSION9.90 SE HACEN PRUEBAS OK VISITA EXITOSA</t>
  </si>
  <si>
    <t>AAAXZ231</t>
  </si>
  <si>
    <t xml:space="preserve">988645   </t>
  </si>
  <si>
    <t xml:space="preserve">1105276   </t>
  </si>
  <si>
    <t>EL TOTUMO</t>
  </si>
  <si>
    <t>FO-25-1048368</t>
  </si>
  <si>
    <t xml:space="preserve">06-06 SE VISITA SITIO, SE CAMBIA  DATAFONO POR DAÑO EN LECTOR DE TARJETAS, PRIMER EQUIPO INSTALADO SALE EN DAÑO ( PUERTO DE CORRIENTE MALO) SE CAMBIA NUEVAMENTE POR PLACA 917369 OK.
SE REALIZAN PRUEBAS EXITOSAS </t>
  </si>
  <si>
    <t>DATAFONO C4 NO LEE TARJETA CHIP - DATAFONO A1 NO PRENDE</t>
  </si>
  <si>
    <t>IZ1ZZ972</t>
  </si>
  <si>
    <t xml:space="preserve">917369 - 1014103   </t>
  </si>
  <si>
    <t xml:space="preserve">1021250 - 1014103   </t>
  </si>
  <si>
    <t>PTM LA JAGUA DE IBIRICO MUNDO</t>
  </si>
  <si>
    <t>FO-25-1042213</t>
  </si>
  <si>
    <t>06-06 SE REALIZA CAMBIO DE LECTOR YA QUE NO ENCENDÍA, SE REALIZAN PRUEBAS, DEJANDO SERVICIO FUNCIONAL AL 100 %</t>
  </si>
  <si>
    <t>LM0ZZ286 - 9C0MZ952</t>
  </si>
  <si>
    <t xml:space="preserve"> 532554  </t>
  </si>
  <si>
    <t xml:space="preserve"> 1060137  </t>
  </si>
  <si>
    <t>CARACOLI</t>
  </si>
  <si>
    <t>BARRIO PARQUE CARACOLI</t>
  </si>
  <si>
    <t>FO-25-1031780</t>
  </si>
  <si>
    <t>06-06 SE ENCONTRO QUE ESTABAN OPERANDO CON ROLLOS MALOS QUE NO IMPRIMEN CORRECTAMENTE SE CAMBIO ROLLO E IMPRIMIO CORRECTAMENTE PRUEBAS OK</t>
  </si>
  <si>
    <t>BVZZZ349</t>
  </si>
  <si>
    <t>PTM ACACIAS FARMACITY LA 47</t>
  </si>
  <si>
    <t>FO-25-1044539</t>
  </si>
  <si>
    <t xml:space="preserve">06-06 SE VISITA CB Y SE REALIZA CAMBIO DE DATAFONO POR DAÑO. SE INSTALA NUEVO EQUIPO, SE CONFIGURA POS SE INCIALIZA, SE CREAN USUARIOS CORRECTAMENTE Y SE REALIZAN PRUEBAS ÉXITOSAS PRUEBAS OK </t>
  </si>
  <si>
    <t>DATAFONO A11 TARJETA INVALIDA</t>
  </si>
  <si>
    <t>GZ0OZ433</t>
  </si>
  <si>
    <t xml:space="preserve">761715   </t>
  </si>
  <si>
    <t xml:space="preserve">750206   </t>
  </si>
  <si>
    <t>BARRIO LA CORALINA CUCUTA</t>
  </si>
  <si>
    <t>FO-25-1051210</t>
  </si>
  <si>
    <t xml:space="preserve">06-06 SE REALIZÓ VISITA AL COMERCIO Y SE ENCUENTRA DATAFONO DAÑADO LECTOR DE TARGETAS, SE REALIZA CAMBIO DE DATAFONO PRUEBAS EXITOSAS </t>
  </si>
  <si>
    <t>9C0AZ669</t>
  </si>
  <si>
    <t xml:space="preserve">1080901   </t>
  </si>
  <si>
    <t xml:space="preserve">989197   </t>
  </si>
  <si>
    <t>BARRIO CENTRO TUNJA 30</t>
  </si>
  <si>
    <t>FO-25-1052750</t>
  </si>
  <si>
    <t>06-06 SE REALIZA VISITA AL COMERCIO, SE CAMBIA EQUIPO POR DAÑO, PRUEBAS OK.</t>
  </si>
  <si>
    <t>V1MZZ314</t>
  </si>
  <si>
    <t xml:space="preserve">1072677   </t>
  </si>
  <si>
    <t xml:space="preserve">991861   </t>
  </si>
  <si>
    <t>FO-25-1053226</t>
  </si>
  <si>
    <t xml:space="preserve">06-06 SE HACE VISITA TECNICA, USUARIO NOS INDICA QUE NO LE ESTA LEYENDO LAS TARJETAS SE HACE PRUEBAS CON TARJETAS PROPIAS Y LAS DE CLIENTE Y SALEN TODAS OK. ADICIONAL EL DATAFONO FUE CAMBIADO EL DÍA DE AYER A LO QUE SE LE INDICA AL CLIENTE QUE EL EQUIPO ESTÁ OPERANDO CON NORMALIDAD, SE HACE UN ACOMPAÑAMIENTO DE 1HORA EN EL COMERCIO PARA VER COMO TRANSA O SI TENIA ALGUNA NOVEDAD CON ALGUNA TARJETA Y NO TODAS LAS LEYÓ SIN NOVEDAD. EQUIPOS OPERATIVOS PRUEBAS EXITOSAS </t>
  </si>
  <si>
    <t>BARRIO SANTIAGO III PASTO</t>
  </si>
  <si>
    <t>FO-25-1052007</t>
  </si>
  <si>
    <t xml:space="preserve">06-06 SE VERIFICÓ FALLA DE CABLE DE RED DESCONECTADO, SE ENCONTRÓ CABLE PATCH CORD DETERIORADO, SE CAMBIA CABLE SE EJECUTAN PRUEBAS TX EXITOSAS QUEDA OPERATIVO. </t>
  </si>
  <si>
    <t>PATCH CORD</t>
  </si>
  <si>
    <t>JADZZ410</t>
  </si>
  <si>
    <t>NEMOCON</t>
  </si>
  <si>
    <t>REDY NEMOCOM</t>
  </si>
  <si>
    <t>FO-25-1052016</t>
  </si>
  <si>
    <t xml:space="preserve">06-06 SE REALIZA RECONFIGURACIÓN DE EQUIPO POR CONSTANTES FALLAS EN PINPAD SE ACTUALIZA PARCHE DESK3500 SERVICIO OPERATIVO PRUEBAS OK TRNA RBM SE INSTALA CUBRE TECLADO </t>
  </si>
  <si>
    <t>AA00O864</t>
  </si>
  <si>
    <t>BARRIO EL CENTRO CALI</t>
  </si>
  <si>
    <t>FO-25-1052754</t>
  </si>
  <si>
    <t xml:space="preserve">06-06 EN LA VISITA TÉCNICA SE REALIZÓ EL CAMBIO DE PINPAD CON SU RESPECTIVO CABLE DE PODER Y LECTOR DE CÓDIGO DE BARRAS YA QUE EL LECTOR QUE SE ENCONTRÓ NO ENCENDÍA Y EL PINPAD RECHAZABA TODAS LAS TARJETAS,LOS CAMBIOS SE EJECUTARON OK Y SE REALIZARON LAS PRUEBAS DEJANDO EL SERVICIO OPERANDO SIN FALLAS Y SIN NOVEDAD </t>
  </si>
  <si>
    <t>9A002527 XP06Z119</t>
  </si>
  <si>
    <t xml:space="preserve"> 915505 1073567 </t>
  </si>
  <si>
    <t xml:space="preserve"> 845853  1155541</t>
  </si>
  <si>
    <t>BARRIO FLORALIA CALI 9</t>
  </si>
  <si>
    <t>FO-25-1052436</t>
  </si>
  <si>
    <t>06-06 SE CAMBIA DATÁFONO YA QUE EL DEL CLIENTE TIENE MALO EL PUERTO IP</t>
  </si>
  <si>
    <t>A16ZZ185</t>
  </si>
  <si>
    <t xml:space="preserve">1108215   </t>
  </si>
  <si>
    <t xml:space="preserve">1172713   </t>
  </si>
  <si>
    <t>BARRIO SAN PEDRO MADRID 4</t>
  </si>
  <si>
    <t>FO-25-1050914</t>
  </si>
  <si>
    <t>06-06 SE REALIZA VISITA AL COMERCIO PARA EJECUTAR CAMBIO DE EQUIPO POR DAÑO EN EL PUERTO IP, VERSIÓN 9.90, PRUEBAS OK.</t>
  </si>
  <si>
    <t>1000R510</t>
  </si>
  <si>
    <t xml:space="preserve">1021497   </t>
  </si>
  <si>
    <t xml:space="preserve">1216791   </t>
  </si>
  <si>
    <t>BARRIO LAS VIOLENTAS ACACIAS</t>
  </si>
  <si>
    <t>FO-25-1053152</t>
  </si>
  <si>
    <t xml:space="preserve">06-06 SE REALIZA AJUSTE DE TAPA DE IMPRESORA Y SE CAMBIA HUB POR DAÑO. SE REALIZAN PRUEBAS ÉXITOSAS PRUEBAS OK </t>
  </si>
  <si>
    <t>9A003943</t>
  </si>
  <si>
    <t>SIMACOTA</t>
  </si>
  <si>
    <t>PTM SIMACOTA DE SHOPPING NC</t>
  </si>
  <si>
    <t>FO-25-1054836</t>
  </si>
  <si>
    <t>BARRIO CENTRO MAGANGUE 7</t>
  </si>
  <si>
    <t>FO-25-1043814</t>
  </si>
  <si>
    <t>06-06 SE VISITA COMERCIO POR UNA FALLA, PUESTO QUE EL LECTOR NO FUNCIONA, SE HACE CAMBIO DE LECTOR, CAUSAL L9 DAÑO FÍSICO, ADEMÁS SE HACE CAMBIO DE DATAFONO CAUSAL F2 TECLADO BORROSO, SE DEJA CON LA VERSIÓN 9.90, SE HACE CIERRE, SE REALIZAN PRUEBAS OK, SE CREA USUARIO Y CONTRASEÑA.</t>
  </si>
  <si>
    <t>UV00L431 - NA00A478</t>
  </si>
  <si>
    <t xml:space="preserve">852846 864665  </t>
  </si>
  <si>
    <t xml:space="preserve">1172501 538275  </t>
  </si>
  <si>
    <t>PTM BELLO VARIEDADES PENIEL</t>
  </si>
  <si>
    <t>FO-25-1054068</t>
  </si>
  <si>
    <t>06-06 SE CAMBIA DATAFONO PORQUE SE LE DAÑO LA IMPRESORA (NO AVANZA PAPEL)</t>
  </si>
  <si>
    <t>9AIZZ536-II00T263</t>
  </si>
  <si>
    <t xml:space="preserve">1141649   </t>
  </si>
  <si>
    <t xml:space="preserve">810261   </t>
  </si>
  <si>
    <t>BARRIO BELLO HORIZONTE</t>
  </si>
  <si>
    <t>FO-25-1020838</t>
  </si>
  <si>
    <t>06-06 SE RELAIZA VISITA Y SE CAMBIA CABLE ENTORCHADO Y FUENTE DE PODER</t>
  </si>
  <si>
    <t>Cable magicbox - Fuente de poder</t>
  </si>
  <si>
    <t>1111A256</t>
  </si>
  <si>
    <t>BRICEÑO</t>
  </si>
  <si>
    <t>HOSPITAL BRICENO  ANTIOQUIA</t>
  </si>
  <si>
    <t>FO-25-1041321</t>
  </si>
  <si>
    <t xml:space="preserve">06-06 SE REALIZA EQUIPO Y SE CAMBIA DEBIDO A UN DAÑO CON LA IMPRESORA SE REALIZAN PRUEBAS EXITOSAS SERVICIO OPERATIVO </t>
  </si>
  <si>
    <t>DATAFONO B5 TAPA DE DISPLAY ROTA</t>
  </si>
  <si>
    <t>BBEZZ629</t>
  </si>
  <si>
    <t xml:space="preserve">1014932   </t>
  </si>
  <si>
    <t xml:space="preserve">1212029   </t>
  </si>
  <si>
    <t>REVAL CADE MUZU</t>
  </si>
  <si>
    <t>FO-25-1053376</t>
  </si>
  <si>
    <t xml:space="preserve">06-06 SE VISITA COMERCIO PARA ATENDER INCIDENTE PERO AL LLEGAR AL PUNTO NO EXISTE CORREO DE AUTORIZACIÓN Y POR TIEMPO NON S POSIBLE ATENDERLO YA QUE SE NECESITA CAMBIO DE EQUIPO Y ATIENDEN HASTA LAS 4:30 PM POR TANTO SE PROCEDE A CERRAR </t>
  </si>
  <si>
    <t>ROZO ROZO WILLIAM ASDRUBAL</t>
  </si>
  <si>
    <t>TERMINAL DE TRANSPORTE YARUMAL</t>
  </si>
  <si>
    <t>FO-25-1021222</t>
  </si>
  <si>
    <t xml:space="preserve">07-06 SE REALIZA CAMBIO DE EQUIPO DEBIDO A TECLADO DETERIORADO SE REALIZAN PRUEBAS EXITOSAS SERVICIO OPERATIVO </t>
  </si>
  <si>
    <t>A00JZ413</t>
  </si>
  <si>
    <t xml:space="preserve">769505   </t>
  </si>
  <si>
    <t xml:space="preserve">812715   </t>
  </si>
  <si>
    <t>TIBU</t>
  </si>
  <si>
    <t>BARRIO LAS DELICIAS TIBU 2</t>
  </si>
  <si>
    <t>FO-25-1033183</t>
  </si>
  <si>
    <t>07-06 SE LLAMA AL 3204042412 Y SE HABLA CON LA SEÑORA DIANIS RODRÍGUEZ QUIEN NOS INFORMA QUE POR TEMAS DE ORDEN PÚBLICO ZONA CATATUMBO Y CIERRES EN LA VÍA NO SE PUEDE DESPLAZAR A LA CIUDAD DE CUCUTA Y NO SABE CUANDO ALLÁ APERTURA DE LOS CIERRES, SE LE INDICA QUE SE COMUNIQUE NUEVAMENTE CON LA LÍNEA DEL BANCO CUANDO SE LEVANTÉN LOS CIERRES EN LA VÍA PARA REALIZAR EL SOPORTE.</t>
  </si>
  <si>
    <t>CUBARA</t>
  </si>
  <si>
    <t>BARRIO CENTRO CUBARA</t>
  </si>
  <si>
    <t>FO-25-1042719</t>
  </si>
  <si>
    <t xml:space="preserve">07-06 CB CON TECLADO EN FALLA, CAMBIO DE DATAFONO, BORRADO E INYECCIÓN DE SO +VER 9.90, CONFIGURACIÓN CB OK, CUBRE CLAVE OK, PRUEBAS OK. </t>
  </si>
  <si>
    <t>GZ00A232</t>
  </si>
  <si>
    <t xml:space="preserve">959070   </t>
  </si>
  <si>
    <t xml:space="preserve">917629   </t>
  </si>
  <si>
    <t>BURITICA</t>
  </si>
  <si>
    <t>BARRIO PARQUE PRINCIPAL BURTIC</t>
  </si>
  <si>
    <t>FO-25-1045174</t>
  </si>
  <si>
    <t xml:space="preserve">07-06 SE COMUNICA CON CLIENTE 3217772362 Y CONFIRMA QUE EL SERVICIO YA ESTÁ FUNCIONANDO SIN NINGÚN PROBLEMA </t>
  </si>
  <si>
    <t>BARRIO CAMILO TORRES POPAYAN 1</t>
  </si>
  <si>
    <t>FO-25-1050905</t>
  </si>
  <si>
    <t>07-06 SE INGRESA SE ENCUENTRA EQUIPO CON TAPA IMPRESORA ROTA SE PROCEDE A FORMATEAR EQUIPO SE CAMBIE EQUIPO SE INSTALA SISTEMA OPERATIVO VERSIÓN CREACIÓN DE USUARIOS PRUEBAS OKAY TELECARGA DRNA</t>
  </si>
  <si>
    <t>9A0FZ532</t>
  </si>
  <si>
    <t xml:space="preserve">1169912   </t>
  </si>
  <si>
    <t xml:space="preserve">769100   </t>
  </si>
  <si>
    <t>PUERRES</t>
  </si>
  <si>
    <t>DISTRICOL MISC ABRIL DEL MAR</t>
  </si>
  <si>
    <t>FO-25-1051161</t>
  </si>
  <si>
    <t>07-06 SE VISITA EL CORRESPONSAL PARA REVISAR FALLA DE LECTORA, SE EVIDENCIA FALLA EN DATÁFONO POR PUERTO USB, TAMBIÉN FALLA DE LECTORA, SE REALIZA CAMBIO DE LOS DOS, SE HACEN PRUEBAS OK CORRESPONSAL OPERATIVO</t>
  </si>
  <si>
    <t>LN00S314</t>
  </si>
  <si>
    <t xml:space="preserve">1169370 1231075  </t>
  </si>
  <si>
    <t xml:space="preserve">720215 1114375  </t>
  </si>
  <si>
    <t>RISARALDA III CALDAS</t>
  </si>
  <si>
    <t>FO-25-1051529</t>
  </si>
  <si>
    <t xml:space="preserve">06-06 SE VISITA COMERCIO SE EVIDENCIA DATÁFONO CON TAPA IMPRESORA DAÑADA SE REALIZA CAMBIO DE DATÁFONO SE REALIZA PRUEBAS COMERCIO OK PRUEBAS CB PRESENTA RECHAZO GENERAL SE ESCALA CON REDEBAN INFORMAN QUE USUARIO DEBE COMUNICAR CON ENTIDAD SE CAMBIA NUEVAMENTE DATÁFONO PRUEBAS OK </t>
  </si>
  <si>
    <t>DATAFONO RG RECHAZO GENERAL - DATAFONO G3 TAPA DE IMPRESORA MALA</t>
  </si>
  <si>
    <t>JAHZZ366-GA006115</t>
  </si>
  <si>
    <t xml:space="preserve">853162 - 959606   </t>
  </si>
  <si>
    <t xml:space="preserve">989128 - 959606   </t>
  </si>
  <si>
    <t>COCORNA - ANTIOQUIA</t>
  </si>
  <si>
    <t>FO-25-1053146</t>
  </si>
  <si>
    <t xml:space="preserve">07-06 SE CAMBIA EQUIPO POR PUERTO DE CARGA MALO Y LECTORA MALA NO COMUNICA </t>
  </si>
  <si>
    <t>IZ7ZZ578</t>
  </si>
  <si>
    <t xml:space="preserve">1051279 893400  </t>
  </si>
  <si>
    <t xml:space="preserve">888437 1145279  </t>
  </si>
  <si>
    <t>BARRIO SAN MATEO SOACHA SOACHA 1</t>
  </si>
  <si>
    <t>FO-25-1053140</t>
  </si>
  <si>
    <t xml:space="preserve">07-06 CAMBIO DE EQUIPO POR DAÑO SE REALIZA PRUEBAS OK SE ENTREGA SERVICIO OPERATIVO </t>
  </si>
  <si>
    <t>A18ZZ415</t>
  </si>
  <si>
    <t xml:space="preserve">1070058   </t>
  </si>
  <si>
    <t xml:space="preserve">1175201   </t>
  </si>
  <si>
    <t>FO-25-1053402</t>
  </si>
  <si>
    <t xml:space="preserve">06-06 SE REALIZA LA VISITA SE ENCUENTRA EL LECTOR DE COD DE BARRAS AVERIADO NO LEE LOS CÓDIGOS Y ESTÁ SUCIO, SE PROCEDE A CAMBIARLO SE REALIZAN PRUEBAS Y TODO OK </t>
  </si>
  <si>
    <t xml:space="preserve"> 845859  </t>
  </si>
  <si>
    <t>BARRIO LOS ROBLES SOLEDAD 3</t>
  </si>
  <si>
    <t>FO-25-1053396</t>
  </si>
  <si>
    <t>07-06 SE REALIZA VISITA TÉCNICA SE CAMBIA  LECTOR DE BARRAS, SE REALIZAN PRUEBAS EXITOSAS EQUIPO FUNCIONA CORRECTAMENTE, CB QUEDA OPERATIVO.</t>
  </si>
  <si>
    <t>MN007333</t>
  </si>
  <si>
    <t xml:space="preserve"> 864746  </t>
  </si>
  <si>
    <t xml:space="preserve"> 1076986  </t>
  </si>
  <si>
    <t>BARRIO CENTRO XXVII PEREIRA</t>
  </si>
  <si>
    <t>FO-25-1053391</t>
  </si>
  <si>
    <t xml:space="preserve">07-06 VISITAMOS COMERCIO EL CABLEADO DEL LECTOR DE BARRAS ESTA DETERIORADO CAMBIAMOS EL LECTOR REALIZAMOS PRUEBAS CON EL NUEVO OK. </t>
  </si>
  <si>
    <t>AAAAS410</t>
  </si>
  <si>
    <t xml:space="preserve"> 1239624  </t>
  </si>
  <si>
    <t xml:space="preserve"> 529667  </t>
  </si>
  <si>
    <t>SAHAGUN</t>
  </si>
  <si>
    <t>ARRIO TRONCAL DE OCCIDENTE SA</t>
  </si>
  <si>
    <t>FO-25-1053383</t>
  </si>
  <si>
    <t>07-06 SE REALIZA VISITA TÉCNICA Y SE CAMBIA DATAFONO POR TECNOLOGÍA Y PINPAD POR FALLAS DE LECTURA DE TARJETAS, SE RETIRA DATAFONO DESK 3500 PLACA 1169479 Y SE RETIRA PINPAD DESK 1500 PLACA 808710 Y SE INSTALA DATAFONO DESK 2600 PLACA 1227963 Y PINPAD DESK 1600 PLACA 1220781, SE REALIZA EXPLICACIÓN Y PRUEBAS DEJANDO EL SERVICIO FUNCIONANDO CORRECTAMENTE.</t>
  </si>
  <si>
    <t>A00FZ127</t>
  </si>
  <si>
    <t xml:space="preserve">1227963  1220781 </t>
  </si>
  <si>
    <t>1169479   808710 NO SERIALIZADO</t>
  </si>
  <si>
    <t>PAGAFACIL  ALMACENTRO</t>
  </si>
  <si>
    <t>FO-25-1053486</t>
  </si>
  <si>
    <t>07-06 SE CAMBIA PINPAD POR ALERT IRRUPTION</t>
  </si>
  <si>
    <t>JCZZZ328</t>
  </si>
  <si>
    <t xml:space="preserve">  802419 </t>
  </si>
  <si>
    <t xml:space="preserve">   1062805</t>
  </si>
  <si>
    <t>MULTIPAGAS MONTEVIDEO</t>
  </si>
  <si>
    <t>FO-25-1053577</t>
  </si>
  <si>
    <t xml:space="preserve">07-06 DATÁFONO CON DAÑO EN IMPRESORA, DATÁFONO CON DAÑO EN USB , LECTORA NO FUNCIONA, SE CAMBIAN DATÁFONOS Y LECTURA, CB REALIZA PRUEBAS DE FUNCIONAMIENTO OK </t>
  </si>
  <si>
    <t>DATAFONO G1 NO IMPRIME UNO O VARIOS CARACTERES - DATAFONO E9 PUERTO USB MALO</t>
  </si>
  <si>
    <t>AWZZZ626- AB0PZ881</t>
  </si>
  <si>
    <t xml:space="preserve">852465 - 1115530 905341  </t>
  </si>
  <si>
    <t xml:space="preserve">857091 - 782291 529780  </t>
  </si>
  <si>
    <t>DISTRICOL LA CASA D MASCOTAS W</t>
  </si>
  <si>
    <t>FO-25-1053687</t>
  </si>
  <si>
    <t xml:space="preserve">07-06 SE CAMBIA CABLE MAGICBOX AVERIADO, SE DEJAN SERVICIOS FUNCIONANDO CORRECTAMENTE </t>
  </si>
  <si>
    <t>A303Z045</t>
  </si>
  <si>
    <t>ENTRERRIOS</t>
  </si>
  <si>
    <t>BARRIO SECTOR CUATRO ESQUINAS ENTRERIOS</t>
  </si>
  <si>
    <t>FO-25-1053691</t>
  </si>
  <si>
    <t xml:space="preserve">07-06 SE LOGRA CONTACTO CON LA USUARIA E INDICA QUE EL EQUIPO ESTA FUNCIONANDO CON TOTAL NORMALIDAD </t>
  </si>
  <si>
    <t>COMCARD B MANGA MARCACOL</t>
  </si>
  <si>
    <t>FO-25-1054138</t>
  </si>
  <si>
    <t xml:space="preserve">07-06 SE REALIZA CAMBIO DE DATÁFONO POR DAÑO EN TECLADO SE HACE CAMBIO DE S.O Y VERSIÓN 9.90 CB MIXTO ADECUACIÓN DE BASE DATÁFONO CREACIÓN DE USUARIOS PRUEBAS OK SERVICIO OPERATIVO </t>
  </si>
  <si>
    <t>BVZZZ299-XP07Z994</t>
  </si>
  <si>
    <t xml:space="preserve">794090   </t>
  </si>
  <si>
    <t xml:space="preserve">1042379   </t>
  </si>
  <si>
    <t>BARRIO TAMESIS</t>
  </si>
  <si>
    <t>FO-25-1054741</t>
  </si>
  <si>
    <t xml:space="preserve">07-06 ACTUALIZACIÓN DE VERSIÓN PARA CAMBIO DE DIRECCIÓN, PERO DATÁFONO NO TOMA LA DIRECCIÓN REAL, EN EL SISTEMA SE ENCUENTRA CORRECTAMENTE SE ESCALA CAMBIO DE DIRECCIÓN A REDEBAN </t>
  </si>
  <si>
    <t>BL01Y693</t>
  </si>
  <si>
    <t>OVEJAS</t>
  </si>
  <si>
    <t>OVEJAS - SUCRE</t>
  </si>
  <si>
    <t>FO-25-1054746</t>
  </si>
  <si>
    <t>07-06 SE VISITA COMERCIO POR FALLA, SE HACE CAMBIO DE EQUIPO DATAFONO CAUSAL F2 TECLADO BORROSO, SE DEJA CON LA VERSIÓN 9.90, SE HACE CIERRE, SE REALIZAN PRUEBAS OK, SE CREA USUARIO Y CONTRASEÑA.</t>
  </si>
  <si>
    <t>BL01Y660</t>
  </si>
  <si>
    <t xml:space="preserve">991304   </t>
  </si>
  <si>
    <t xml:space="preserve">991703   </t>
  </si>
  <si>
    <t>MULTIPAGAS CONSUMO ENVIGADO 2</t>
  </si>
  <si>
    <t>FO-25-1054993</t>
  </si>
  <si>
    <t xml:space="preserve">07-06 SE HACE CAMBIO DE EQUIPO Y HUB POR DAÑO </t>
  </si>
  <si>
    <t>999VZ135</t>
  </si>
  <si>
    <t>975720   NO SERIALIZADO</t>
  </si>
  <si>
    <t xml:space="preserve">802942  NO SERIALIZADA </t>
  </si>
  <si>
    <t>BARRIO JOSE ANTONIO GALAN BARB</t>
  </si>
  <si>
    <t>FO-25-1054991</t>
  </si>
  <si>
    <t xml:space="preserve">07-06 SE REALIZA CAMBIO DE EQUIPO POR FALLA EN PUERTO IP PRUEBAS OK SE INSTALA CUBRE CLAVE CLIENTE CONFORME </t>
  </si>
  <si>
    <t>9CGZZ554</t>
  </si>
  <si>
    <t xml:space="preserve">958567   </t>
  </si>
  <si>
    <t xml:space="preserve">1120885   </t>
  </si>
  <si>
    <t>REDY BARRIOS UNIDOS</t>
  </si>
  <si>
    <t>FO-25-1054988</t>
  </si>
  <si>
    <t xml:space="preserve">07-06 SE CAMBIA LECTORA </t>
  </si>
  <si>
    <t>9T00V289</t>
  </si>
  <si>
    <t xml:space="preserve"> 908150  </t>
  </si>
  <si>
    <t xml:space="preserve"> 1145080  </t>
  </si>
  <si>
    <t>PTM VILLA DEL ROSARIO PAPELERI</t>
  </si>
  <si>
    <t>FO-25-1055093</t>
  </si>
  <si>
    <t>07-06 SE VISITA COMERCIO Y SE CAMBIA DATAFONO POR DAÑO EN IMPRESORA NO AVANZA PAPEL CORRECTAMENTE, SE REALIZAN CIERRES Y PRUEBAS OK.</t>
  </si>
  <si>
    <t>FATZZ900 - FATZZ535</t>
  </si>
  <si>
    <t xml:space="preserve">1106066   </t>
  </si>
  <si>
    <t xml:space="preserve">1169582   </t>
  </si>
  <si>
    <t>DISTRICOL EURO CYBER COM</t>
  </si>
  <si>
    <t>FO-25-1055095</t>
  </si>
  <si>
    <t xml:space="preserve">07-06 SE REALIZA VISITA, SE REALIZA CAMBIO DE CABLE DE PINPAD, SE REALIZAN PRUEBAS Y CIERRES OK </t>
  </si>
  <si>
    <t xml:space="preserve">Cable Pinpad </t>
  </si>
  <si>
    <t>7A00K520</t>
  </si>
  <si>
    <t>PTM BELLO CURAZAO EXPRESS</t>
  </si>
  <si>
    <t>FO-25-1055243</t>
  </si>
  <si>
    <t xml:space="preserve">07-06 SE CAMBIA DATÁFONO CON LA TAPA DE IMPRESORA REVENTADA, SE DEJAN SERVICIOS FUNCIONANDO CORRECTAMENTE </t>
  </si>
  <si>
    <t>9A3ZZ566-II00T243</t>
  </si>
  <si>
    <t xml:space="preserve">771240   </t>
  </si>
  <si>
    <t xml:space="preserve">1111702   </t>
  </si>
  <si>
    <t>REDY TEQUENDAMA</t>
  </si>
  <si>
    <t>FO-25-1055340</t>
  </si>
  <si>
    <t>07-06 SE REAL ACTUALIZACIÓN DE EQUIPO POR FALLOS Y LENTITUD PRUEBAS OK</t>
  </si>
  <si>
    <t>AA00X637</t>
  </si>
  <si>
    <t>PTM MEDELLIN  MINIMERCAD6FAMIL</t>
  </si>
  <si>
    <t>FO-25-1055998</t>
  </si>
  <si>
    <t xml:space="preserve">07-06 SE LLAMA A LA USUARIA PORQUE NO ENCONTRABA LA DIRECCIÓN, ELLA ME INDICA QUE EL PROBLEMA QUE TIENE ESQUE EL RODILLO SE LE SALIO DE LA TAPA Y NO ERA CAPAZ DE VOLVERLA A PONER, LE INDICO COMO PONERLA, Y LA USUARIA ME INDICA QUE YA EL EQUIPO ESTA FUNCIONANDO CON TOTAL NORMALIDAD </t>
  </si>
  <si>
    <t>ARGELIA</t>
  </si>
  <si>
    <t>BARRIO OLIMPICA PLATEADO ARGELIA</t>
  </si>
  <si>
    <t>FO-25-1056012</t>
  </si>
  <si>
    <t xml:space="preserve">07-06 SE INGRESA SE ENCUENTRA EQUIPO DESCONFIGURADO SE PROCEDE AFORMATIAR EQUIPO SE INSTALA SISTEMA OPERATIVO VERSIÓN CREACIÓN DE USUARIOS PRUEBAS OKAY TELECARGA DRNA </t>
  </si>
  <si>
    <t>F100V533</t>
  </si>
  <si>
    <t>BARRIO EL TOPACIO IBAGUE</t>
  </si>
  <si>
    <t>FO-25-1056017</t>
  </si>
  <si>
    <t xml:space="preserve">07-06 SE REALIZA CAMBIO EQUIPO </t>
  </si>
  <si>
    <t>GB006405</t>
  </si>
  <si>
    <t xml:space="preserve">765633   </t>
  </si>
  <si>
    <t xml:space="preserve">871652   </t>
  </si>
  <si>
    <t>BARRIO SANTA ISABEL BOGOTA 5</t>
  </si>
  <si>
    <t>FO-25-1056026</t>
  </si>
  <si>
    <t xml:space="preserve">07-06 CAMBIO DE EQUIPO QUEMADO PRUEBAS OK </t>
  </si>
  <si>
    <t>MA00W133</t>
  </si>
  <si>
    <t xml:space="preserve">981934   </t>
  </si>
  <si>
    <t xml:space="preserve">263398   </t>
  </si>
  <si>
    <t>BARRIO GAITANA BOGOTA</t>
  </si>
  <si>
    <t>FO-25-1056535</t>
  </si>
  <si>
    <t>07-06 SE REALIZA CAMBIO DE DATAFONO POR DAÑO EN TECLADO.</t>
  </si>
  <si>
    <t>JA007462</t>
  </si>
  <si>
    <t xml:space="preserve">904953   </t>
  </si>
  <si>
    <t xml:space="preserve">888496   </t>
  </si>
  <si>
    <t>BARRIO LA CANDELARIA MEDELLIN</t>
  </si>
  <si>
    <t>FO-25-1056550</t>
  </si>
  <si>
    <t>07-06 CAMBIO EQUIPO POR DAÑO PUERTO ETHERNET MALO PRUEBAS OK</t>
  </si>
  <si>
    <t>F1MZZ267</t>
  </si>
  <si>
    <t xml:space="preserve">1034157   </t>
  </si>
  <si>
    <t xml:space="preserve">906184   </t>
  </si>
  <si>
    <t>DISTRICOL SANTINET MULTISERV</t>
  </si>
  <si>
    <t>FO-25-1056799</t>
  </si>
  <si>
    <t>07-06 SE REALIZA CAMBIO DE LECTOR DE BARRAS EN FALLA SE APAGA, PRUEBAS Y LIMPIEZA DE EQUIPOS OK.</t>
  </si>
  <si>
    <t>A4WZZ800</t>
  </si>
  <si>
    <t xml:space="preserve"> 533546  </t>
  </si>
  <si>
    <t xml:space="preserve"> 770554  </t>
  </si>
  <si>
    <t>BARRIO CENTRO MEDELLIN 2</t>
  </si>
  <si>
    <t>FO-25-1057351</t>
  </si>
  <si>
    <t>07-06 CAMBIO EQUIPO POR DAÑO RECHAZA TARJETAS CONSTANTEMENTE PRUEBAS OK NO TELECARGA</t>
  </si>
  <si>
    <t>AA00D717</t>
  </si>
  <si>
    <t xml:space="preserve">784487   </t>
  </si>
  <si>
    <t xml:space="preserve">1072071   </t>
  </si>
  <si>
    <t>BARRIO ARANJUEZ VI MEDELLIN</t>
  </si>
  <si>
    <t>FO-25-1058992</t>
  </si>
  <si>
    <t xml:space="preserve">08-06 SE REALIZÓ GESTIÓN TELEFÓNICA SE HABLÓ CON LA SEÑORA MARY CARMONA NOS INDICA QUE EL DÍA DE AYER LE REALIZARON LIMPIEZA A LA IMPRESORA EL DATÁFONO SE ENCUENTRA FUNCIONANDO NORMALMENTE DESDE EL DÍA DE AYER </t>
  </si>
  <si>
    <t>FO-25-1059910</t>
  </si>
  <si>
    <t>BARRIO NINA CECI III CUCUTA</t>
  </si>
  <si>
    <t>FO-25-1059882</t>
  </si>
  <si>
    <t xml:space="preserve">09-06 SE REALIZA MANTENIMIENTO CIERRES Y PRUEBAS OK </t>
  </si>
  <si>
    <t>CZZZZ362</t>
  </si>
  <si>
    <t>BARRIO BARBOSA IV BARBOSA</t>
  </si>
  <si>
    <t>FO-25-1057054</t>
  </si>
  <si>
    <t xml:space="preserve">09-06 SE LIMPIA LECTOR CHIP YA QUE NO RECIBÍA TARJETAS TODO QUEDA OK </t>
  </si>
  <si>
    <t>AAPZZ666</t>
  </si>
  <si>
    <t>PTM VALLEDUPAR INSUMOS Y ARTES</t>
  </si>
  <si>
    <t>FO-25-1057345</t>
  </si>
  <si>
    <t>09-06 SE REALIZA VISITA POR SOLICITUD DE CLIENTE,SE LLEGA A SITIO SE EVIDENCIA PIN PAD CON MSJ DE IRRUPTION,SE REALIZA CAMBIÓ DEL MISMO QUEDADNO OPERATIVO PRUEBAS OK AL 100%</t>
  </si>
  <si>
    <t>LA00X230 - LA00X313</t>
  </si>
  <si>
    <t xml:space="preserve">  1119864 </t>
  </si>
  <si>
    <t xml:space="preserve">   1073265</t>
  </si>
  <si>
    <t>BARRIO SAN JOSE POPAYAN 3</t>
  </si>
  <si>
    <t>FO-25-1059003</t>
  </si>
  <si>
    <t xml:space="preserve">09-06 SE INGRESA SE ENCUENTRA EQUIPO CON ALERTINTERRUOTION SE PROCEDE A CAMBIAR EQUIPO SE INSTALA SISTEMA OPERATIVO VERSIÓN CREACIÓN DE USUARIOS PRUEBAS OKAY TELECARGA DRNA </t>
  </si>
  <si>
    <t>9A00N475</t>
  </si>
  <si>
    <t xml:space="preserve">930880   </t>
  </si>
  <si>
    <t xml:space="preserve">857319   </t>
  </si>
  <si>
    <t>REDY 20 DE JULIO</t>
  </si>
  <si>
    <t>FO-25-1060458</t>
  </si>
  <si>
    <t xml:space="preserve">09-06 SE VISITA COMERCIO POR FALLA EN HUB POR DESGASTE Y USO    SE PROCEDE A GENERAR CAMBIO DE HUB  , REALIZANDO TRANSACCIONES DE PRUEBA OKAY ,SE DEJA CB OPERANDO SIN NOVEDAD , SE INSTALA PATCH PARA PINPAD YA QUE EL EQUIPO NO LA POSEÍA </t>
  </si>
  <si>
    <t>99991346</t>
  </si>
  <si>
    <t xml:space="preserve">  Sin placa  </t>
  </si>
  <si>
    <t>PTM MED ALTO PAVA</t>
  </si>
  <si>
    <t>FO-25-1060064</t>
  </si>
  <si>
    <t>09-06 SE CAMBIA LECTOR DE CÓDIGO DE BARRAS, NO LEE FACTURAS, SE DEJAN SERVICIOS FUNCIONANDO CORRECTAMENTE.</t>
  </si>
  <si>
    <t>GZ00B502</t>
  </si>
  <si>
    <t xml:space="preserve"> 1217364  </t>
  </si>
  <si>
    <t xml:space="preserve"> 913095  </t>
  </si>
  <si>
    <t>PAGAFACIL ENVIGADO</t>
  </si>
  <si>
    <t>FO-25-1057636</t>
  </si>
  <si>
    <t xml:space="preserve">09-06 SE CAMBIA LECTOR POR DAÑO Y SE HACE MANTENIMIENTO DE CABLEADO </t>
  </si>
  <si>
    <t>JAAAT641</t>
  </si>
  <si>
    <t xml:space="preserve"> 984230  </t>
  </si>
  <si>
    <t xml:space="preserve"> 798023  </t>
  </si>
  <si>
    <t>SAN CARLOS DE GUAROA</t>
  </si>
  <si>
    <t>BARRIO ZONA RURAL SAN CARLOS D</t>
  </si>
  <si>
    <t>FO-25-1058995</t>
  </si>
  <si>
    <t xml:space="preserve">09-06 SE REALIZA INSTALACIÓN DE EQUIPO POR FALLAS EN SHIP DE TARJETA SE ENTREGA OPERATIVO </t>
  </si>
  <si>
    <t>9C0AZ664</t>
  </si>
  <si>
    <t xml:space="preserve">1062556   </t>
  </si>
  <si>
    <t xml:space="preserve">1151342   </t>
  </si>
  <si>
    <t>BARRIO EL JARDIN CALI 1</t>
  </si>
  <si>
    <t>FO-25-1058982</t>
  </si>
  <si>
    <t xml:space="preserve">09-06 SE REALIZA CAMBIO DE HUB HB2 PUERTOS USB MALOS CB BANCOLOMBIA PURO, PRUEBAS OK </t>
  </si>
  <si>
    <t>9C0GZ571</t>
  </si>
  <si>
    <t xml:space="preserve">   SIN PLACA</t>
  </si>
  <si>
    <t xml:space="preserve">  836020 </t>
  </si>
  <si>
    <t>BARRIO URBANIZACION LA RIVERA</t>
  </si>
  <si>
    <t>FO-25-1059563</t>
  </si>
  <si>
    <t>09-06 SE REALIZA VISITA POR SOLICITUD DE CLIENTE, SE LLEGA A SITIO SE REALIZAN CAMBIÓ DE EQUIPO POR TECLAS BORROSAS Y TAPA DE IMPRESORA EN MAL ESTADO,SE INSTALA EQUIPO NUEVO CON VERSIÓN 9.90 PRUEBAS OK AL 100%</t>
  </si>
  <si>
    <t>9C008122</t>
  </si>
  <si>
    <t xml:space="preserve">773377   </t>
  </si>
  <si>
    <t xml:space="preserve">1051999   </t>
  </si>
  <si>
    <t>DUITAMA</t>
  </si>
  <si>
    <t>BARRIO SAN JUAN BOSCO DUITAMA</t>
  </si>
  <si>
    <t>FO-25-1057930</t>
  </si>
  <si>
    <t>09-06 SE REALIZA VISITA AL COMERCIO, SE CAMBIA LECTORA POR DAÑO, SE HACEN PRUEBAS OK.</t>
  </si>
  <si>
    <t>AAAAX434-ABCKZ437</t>
  </si>
  <si>
    <t xml:space="preserve"> 916938  </t>
  </si>
  <si>
    <t xml:space="preserve"> 903053  </t>
  </si>
  <si>
    <t>FO-25-1056546</t>
  </si>
  <si>
    <t xml:space="preserve">09-06 SE VERIFICA FALLA DE LECTOR DE CÓDIGO DE BARRAS NO PERMITE LEER CÓDIGOS SALE FORMATO INVALIDO SE CONFIGURA PERO FALLA PERSISTE, SE CAMBIA LECTORA SE EJECUTAN PRUEBAS TX EXITOSAS QUEDA OPERATIVO. </t>
  </si>
  <si>
    <t xml:space="preserve">MN00R015 </t>
  </si>
  <si>
    <t xml:space="preserve"> 1233548  </t>
  </si>
  <si>
    <t xml:space="preserve"> 1114719  </t>
  </si>
  <si>
    <t>PAGAFACIL CC VENTURA PLAZA</t>
  </si>
  <si>
    <t>FO-25-1057925</t>
  </si>
  <si>
    <t xml:space="preserve">09-06 SE REALIZA VISITA, COMERCIO INFORMA QUE EL SERVICIO SE ENCUENTRA OPERATIVO Y NO REQUIERE LA VISITA TÉCNICA. </t>
  </si>
  <si>
    <t>CISNEROS</t>
  </si>
  <si>
    <t>BARRIO CISNEROS</t>
  </si>
  <si>
    <t>FO-25-1058285</t>
  </si>
  <si>
    <t xml:space="preserve">09-06 SE IDENTIFICA QUE LA LECTORA ESTABA PRESIONANDO PROVOCANDO QUE SE DESCONECTE LECTORA SE ORGANIZA CABLEADO Y NO SE NOTA DAÑO EN PUERTO USB NI EN CABLEADO TODO OK </t>
  </si>
  <si>
    <t>AALUZ228</t>
  </si>
  <si>
    <t>SEVILLA</t>
  </si>
  <si>
    <t>BARRIO CENTRO SEVILLA 6</t>
  </si>
  <si>
    <t>FO-25-1057060</t>
  </si>
  <si>
    <t xml:space="preserve">09-06 SE VISITA COMERCIO SE REALIZÓ CAMBIO DE DATAFONO POR DETERIORO TECLADO, BORROSO Y CON FALLAS LAS TECLAS. </t>
  </si>
  <si>
    <t>II00Q114</t>
  </si>
  <si>
    <t xml:space="preserve">959104   </t>
  </si>
  <si>
    <t xml:space="preserve">893917   </t>
  </si>
  <si>
    <t>BARRIO SANTA MONICA 3 MEDELLIN</t>
  </si>
  <si>
    <t>FO-25-1058989</t>
  </si>
  <si>
    <t>09-06 SE CAMBIA DATAFONO PORQUE TIENE VARIAS TECLAS BORRADAS</t>
  </si>
  <si>
    <t>9999K106</t>
  </si>
  <si>
    <t xml:space="preserve">766098   </t>
  </si>
  <si>
    <t xml:space="preserve">1106075   </t>
  </si>
  <si>
    <t>BARRIO SIETE DE AGOSTO BOGOTA</t>
  </si>
  <si>
    <t>FO-25-1061226</t>
  </si>
  <si>
    <t>09-06 SE REALIZA VISITA A CB PARA ATENDER INCIDENTE SE REALIZA CAMBIO DE DATAFONO POR FALLA ALERTADO ,SE REALIZAN PRUEBA OK</t>
  </si>
  <si>
    <t>MA00L715</t>
  </si>
  <si>
    <t xml:space="preserve">894186   </t>
  </si>
  <si>
    <t xml:space="preserve">1172101   </t>
  </si>
  <si>
    <t>BARRIO ALTO DEL CHOCHO MARINIL</t>
  </si>
  <si>
    <t>FO-25-1056519</t>
  </si>
  <si>
    <t>09-06 SE CAMBIA EQUIPOS POR PUERTO DE CARGA MALO</t>
  </si>
  <si>
    <t>II00J446</t>
  </si>
  <si>
    <t xml:space="preserve">958070   </t>
  </si>
  <si>
    <t xml:space="preserve">1121864   </t>
  </si>
  <si>
    <t>LA CEJA</t>
  </si>
  <si>
    <t>PTM LA CEJA MINIMERCADO VILLAS</t>
  </si>
  <si>
    <t>FO-25-1056003</t>
  </si>
  <si>
    <t xml:space="preserve">09-06 SE CAMBIO DATÁFONO POR DAÑO EN LECTOR CHIP </t>
  </si>
  <si>
    <t>9AEZZ612</t>
  </si>
  <si>
    <t xml:space="preserve">868780   </t>
  </si>
  <si>
    <t xml:space="preserve">815064   </t>
  </si>
  <si>
    <t>YOTOCO</t>
  </si>
  <si>
    <t>BARRIO CENTENARIO YOCOTO</t>
  </si>
  <si>
    <t>FO-25-1056514</t>
  </si>
  <si>
    <t xml:space="preserve">09-06 EN LA VISITA TÉCNICA REALIZADA SE ENCUENTRA EL DATÁFONO CONFIGURADO COMO PURO, Y DESDE LA SEMANA PASADA NO PERMITE HACER TRANSACCIONES,PERO EN REDEBÁN EL EQUIPO APARECE COMO MIXTO,SE REALIZÓ LA CONFIGURACIÓN E INICIALIZACIÓN OK SE REALIZARON LAS PRUEBAS DEJANDO EL SERVICIO OPERANDO SIN FALLAS Y SIN NOVEDAD </t>
  </si>
  <si>
    <t>A16ZZ226//10RZZ595</t>
  </si>
  <si>
    <t>24596CALDAS</t>
  </si>
  <si>
    <t>FO-25-1058159</t>
  </si>
  <si>
    <t xml:space="preserve">09-06 SE CAMBIA HUB POR DAÑO </t>
  </si>
  <si>
    <t>A00IZ750</t>
  </si>
  <si>
    <t xml:space="preserve">   NO SERIALIZADO</t>
  </si>
  <si>
    <t xml:space="preserve">  829712 </t>
  </si>
  <si>
    <t>SAN BERNARDO</t>
  </si>
  <si>
    <t>BARRIO CENTRO SAN BERNARDO 1</t>
  </si>
  <si>
    <t>FO-25-1059568</t>
  </si>
  <si>
    <t xml:space="preserve">09-06 SE ENCUENTRA QUE EL DATAFONO NO LEE TARJETAS SE REALIZA MANTENIMIENTO AL DATAFONO Y SE OBTIENE FUNCIONAMIENTO EXITOSO CONFIGURACIÓN OK PARÁMETROS OK Y SE REALIZAN PRUEBAS ÉXITOSAS DE TRANSACCIONES </t>
  </si>
  <si>
    <t>SASZZ702</t>
  </si>
  <si>
    <t>BARRIO ROBLEDO PAJARITO MEDELL</t>
  </si>
  <si>
    <t>FO-25-1060399</t>
  </si>
  <si>
    <t xml:space="preserve">09-06 SE CAMBIA DATÁFONO CON LECTOR DE TARJETAS CHIP MALO, SE DEJAN SERVICIOS FUNCIONANDO CORRECTAMENTE </t>
  </si>
  <si>
    <t>LN01Z963</t>
  </si>
  <si>
    <t xml:space="preserve">991393   </t>
  </si>
  <si>
    <t xml:space="preserve">1062177   </t>
  </si>
  <si>
    <t>BARRIO LA Y CAUCASIA</t>
  </si>
  <si>
    <t>FO-25-1049038</t>
  </si>
  <si>
    <t xml:space="preserve">09-06 SE VISITA SITIO, SE CAMBIA FUENTE DE PODER Y HUB  OK. SE REALIZA BORRADO DE MEMORIA AL EQUIPO YA QUE CB INDICA QUE LE ESTÁ SACANDO CIERRES DEL DÍA ANTERIOR.
SE REALIZAN VALIDACIONES DE SALDO ANTES DE BORRADO OK.
PRUEBAS EXITOSAS </t>
  </si>
  <si>
    <t>A4WZZ083</t>
  </si>
  <si>
    <t>PTM PIEDECUESTA JHONY</t>
  </si>
  <si>
    <t>FO-25-1057064</t>
  </si>
  <si>
    <t xml:space="preserve">09-06 SE REALIZA VISITA POR DAÑO EN EL TECLADO DEL DATAFONO, SE REALIZA CAMBIO DE EQUIPO Y SE VERIFICA SU CORREOCRO FUNCIONAMIENTO PRUEBAS EXITOSA </t>
  </si>
  <si>
    <t>9C6ZZ445-9A00M555</t>
  </si>
  <si>
    <t xml:space="preserve">1121819   </t>
  </si>
  <si>
    <t xml:space="preserve">1171909   </t>
  </si>
  <si>
    <t>BARRIO CENTRO CHOCONTA</t>
  </si>
  <si>
    <t>FO-25-1060401</t>
  </si>
  <si>
    <t xml:space="preserve">09-06 SE REALIZA CAMBIO DE EQUIPO Y FUENTE DE PODER POR FALLA NO ENCIENDE PRUEBAS OK CLIENTE CONFORME </t>
  </si>
  <si>
    <t>ABC0Q756</t>
  </si>
  <si>
    <t xml:space="preserve">963830   </t>
  </si>
  <si>
    <t xml:space="preserve">810291   </t>
  </si>
  <si>
    <t>PAGAFACIL OLAYA HERRERA B/QUIL</t>
  </si>
  <si>
    <t>FO-25-1057643</t>
  </si>
  <si>
    <t xml:space="preserve">09-06 SE REALIZA VISITA SE VALIDA LECTOR DE BARRAS Y POSIBLE FRACTURA DEL CABLE DE COMUNICACIÓN ,SE PROCEDE A REALIZAR CAMBIO ,SE HACEN PRUEBAS Y TODO OK, CB OPERATIVO </t>
  </si>
  <si>
    <t>AAAAL064</t>
  </si>
  <si>
    <t xml:space="preserve"> 873227  </t>
  </si>
  <si>
    <t xml:space="preserve"> 876899  </t>
  </si>
  <si>
    <t>BARRIO MELENDEZ CALI 4</t>
  </si>
  <si>
    <t>FO-25-1058282</t>
  </si>
  <si>
    <t>09-06 SE REALIZA CAMBIO DE CABLE MAGIC BOX AVERIADO, CB BANCOLOMBIA PURO, PRUEBAS OK</t>
  </si>
  <si>
    <t xml:space="preserve">CABLE MAGIC BOX </t>
  </si>
  <si>
    <t>V10ZZ845</t>
  </si>
  <si>
    <t>BARRIO CHIPRE MANIZALES 4</t>
  </si>
  <si>
    <t>FO-25-1062256</t>
  </si>
  <si>
    <t xml:space="preserve">09-06 SE REALIZA VISITA SE CAMBIA DATAFONO POR ERROR ALERT IRRUPTION SE CREAN USUARIOS SE HACEN PRUEBAS SERVICIO OK </t>
  </si>
  <si>
    <t>TRSZZ783</t>
  </si>
  <si>
    <t xml:space="preserve">1062072   </t>
  </si>
  <si>
    <t xml:space="preserve">1072338   </t>
  </si>
  <si>
    <t>BARRIO BARBOSA BARBOSA 4</t>
  </si>
  <si>
    <t>FO-25-1062730</t>
  </si>
  <si>
    <t>09-06 SE DETECTA CABLEADO EN MAL ESTADO SE CAMBIA TODO QUEDA OK</t>
  </si>
  <si>
    <t>Cableado lectora 9g</t>
  </si>
  <si>
    <t>9GZZZ452</t>
  </si>
  <si>
    <t>PTM BOGOTA MULTISERVICIOS IS</t>
  </si>
  <si>
    <t>FO-25-1061543</t>
  </si>
  <si>
    <t>09-06 SE VISITA CB BANCOLOMBIA, SE REALIZAN AJUSTES A LAS CONEXIONES DEL CABLE UTP, SE RESTABLECE LA COMUNICACIÓN, SE REALIZAN PRUEBAS OK, NO SE ALTERAN USUARIOS.</t>
  </si>
  <si>
    <t>MA002169</t>
  </si>
  <si>
    <t>BARRIO COSTA HERMOSA V SOLEDAD</t>
  </si>
  <si>
    <t>FO-25-1057920</t>
  </si>
  <si>
    <t xml:space="preserve">09-06 SE REMPLAZA DATAFONO,  MOSTRABA MENSAJE RETIRE TARJETA </t>
  </si>
  <si>
    <t>9A003073</t>
  </si>
  <si>
    <t xml:space="preserve">1169388   </t>
  </si>
  <si>
    <t xml:space="preserve">992779   </t>
  </si>
  <si>
    <t>MALLAMA</t>
  </si>
  <si>
    <t>BARRIO CENTRO MALLAMA</t>
  </si>
  <si>
    <t>FO-25-1054513</t>
  </si>
  <si>
    <t xml:space="preserve">09-06 SE VISITA EL CB PARA REALIZAR ACTUALIZACIÓN DE DATÁFONO, SE ENCUENTRA CON VERSIÓN 9.80 SE ACTUALIZA A 9.90 SE HACEN PRUEBAS OK, CB OPERATIVO </t>
  </si>
  <si>
    <t>9T1ZZ312</t>
  </si>
  <si>
    <t>BARRIO LUXEMBURGO FUSAGASUGA 5</t>
  </si>
  <si>
    <t>FO-25-1051513</t>
  </si>
  <si>
    <t>09-06 SE REALIZA VISITA DE CAMPO ENCONTRANDO QUE PINPAD SE ENCUENTRA ALERTADO, SE REALIZA CAMBIO CUPO USUARIO Y PRUEBAS OK.</t>
  </si>
  <si>
    <t>V100R745</t>
  </si>
  <si>
    <t xml:space="preserve">  848062 </t>
  </si>
  <si>
    <t xml:space="preserve">   1155490</t>
  </si>
  <si>
    <t>ARRIO SANTA MARIA - ITAGUI</t>
  </si>
  <si>
    <t>FO-25-1061220</t>
  </si>
  <si>
    <t>09-06 SE REALIZA CAMBIO DE EQUIPO DEBIDO A DAÑO EN PUERTO ETHERNET</t>
  </si>
  <si>
    <t>JAAAJ555</t>
  </si>
  <si>
    <t xml:space="preserve">1074682   </t>
  </si>
  <si>
    <t xml:space="preserve">1034262   </t>
  </si>
  <si>
    <t>BARRIO LAS PALMAS CALI</t>
  </si>
  <si>
    <t>FO-25-1062264</t>
  </si>
  <si>
    <t>09-06 SE VISITA EL CB Y  EL  CLIENTE INDICA QUE EL DATAFONO  LE ARROJA UN ERROR AL REALIZAR EL CIERRE GENERAL AL OPRIMIR LA TECLA VERDE PARA QUE BORRE, EL CLIENTE MUESTRA UN VIDEO QUE GRABO Y SE LE INDICA QUE EL MENSAJE DE ERROR QUE MUESTRA EL EQUIPO AL OPRIMIR LA TECLA VERDE ES NORMAL Y QUE TODO ESTA OK</t>
  </si>
  <si>
    <t>SASZZ623</t>
  </si>
  <si>
    <t>PTM BUCARAMANGA PAPELERIA LA C</t>
  </si>
  <si>
    <t>FO-25-1055988</t>
  </si>
  <si>
    <t xml:space="preserve">09-06 SE REALIZA VISITA AL COMERCIO SE HACE CAMBIO DE DATAFONO SE REALIZAN PRUEBAS OK </t>
  </si>
  <si>
    <t>FATZZ542-FATZZ902</t>
  </si>
  <si>
    <t xml:space="preserve">1057811   </t>
  </si>
  <si>
    <t xml:space="preserve">994921   </t>
  </si>
  <si>
    <t>BARRIO LLANO POPULAR FACATATIV</t>
  </si>
  <si>
    <t>FO-25-1058999</t>
  </si>
  <si>
    <t xml:space="preserve">09-06 SE VISITA CB POR FALLA EN TRANSACCIONES NO PERMITE COMUNICACIÓN SE VALIDA Y SE EVIDENCIA DESCONFIGURACION EN CANAL DE COMUNICACIÓN ESTÁ EN TONOS SE RECONFIGURAR EQUIPO VÍA ETHERNET SE INICIALIZA Y SE REALIZAN TRANSACCIONES DE PRUEBA OK DEJANDO CB OPERANDO SIN NOVEDAD </t>
  </si>
  <si>
    <t>EF003450</t>
  </si>
  <si>
    <t>VERGARA</t>
  </si>
  <si>
    <t>BARRIO SANTO DOMINGO VERGARA</t>
  </si>
  <si>
    <t>FO-25-1053711</t>
  </si>
  <si>
    <t xml:space="preserve">09-06 BORRADO DE SO Y VERSIÓN SE ACTUALIZA SE CONFIGURA CB MIXTO SE ENTREGA SERVICIO OPERATIVO </t>
  </si>
  <si>
    <t>HA00J550 A4YZZ675</t>
  </si>
  <si>
    <t>BARRIO AEROPUERTO RIONEGRO RIO</t>
  </si>
  <si>
    <t>FO-25-1059565</t>
  </si>
  <si>
    <t>09-06 SE CAMBIO DATÁFONO CON PUERTO LAN DAÑADO 0</t>
  </si>
  <si>
    <t>SVEZZ979</t>
  </si>
  <si>
    <t xml:space="preserve">772234   </t>
  </si>
  <si>
    <t xml:space="preserve">1172612   </t>
  </si>
  <si>
    <t>ESPINAL</t>
  </si>
  <si>
    <t>BARRIO ISAIAS OLIVAR ESPINAL</t>
  </si>
  <si>
    <t>FO-25-1059570</t>
  </si>
  <si>
    <t>09-06 SE VÁLIDA ERROR EN COMUNICACIÓN, SE PROCEDE A REALIZAR BORRADO Y ACTUALIZACIÓN DE VERSIÓN; SE REALIZA PRUEBAS DE FUNCIONAMIENTO OK CUBRE CLAVE INSTALADO.</t>
  </si>
  <si>
    <t>GA00E586</t>
  </si>
  <si>
    <t>DISTRICOL GRANERO 3 DE ABRIL</t>
  </si>
  <si>
    <t>FO-25-1059550</t>
  </si>
  <si>
    <t xml:space="preserve">09-06 CLIENTE INDICA DATAFONO CON CONSTANTES REINICIOS, SE REALIZA CAMBIO Y QUEDA OPERATIVO. </t>
  </si>
  <si>
    <t>1A00N232</t>
  </si>
  <si>
    <t xml:space="preserve">1141180   </t>
  </si>
  <si>
    <t xml:space="preserve">801671   </t>
  </si>
  <si>
    <t>BARRIO SAN MATEO SOACHA 21</t>
  </si>
  <si>
    <t>FO-25-1059557</t>
  </si>
  <si>
    <t xml:space="preserve">09-06 SE REALIZA CAMBIO DE EQUIPO POR CPT PARA CAMBIO DE PINPAD SERVICIO OPERATIVO PRUEBAS OK TRNA RBM </t>
  </si>
  <si>
    <t>9L0UZ988</t>
  </si>
  <si>
    <t>1235310  1219660 241587317561324755886875</t>
  </si>
  <si>
    <t>857270  SIN PLACA 1031562</t>
  </si>
  <si>
    <t>BARRIO TABLAZA LA ESTRELLA</t>
  </si>
  <si>
    <t>FO-25-1061421</t>
  </si>
  <si>
    <t xml:space="preserve">09-06 SE CAMBIAN EQUIPOS POR DAÑO EN IP Y LECTOR DE TARJETA </t>
  </si>
  <si>
    <t>DATAFONO C1 NO LEE TARJETAS - DATAFONO E3 NO COMUNICA MODEM</t>
  </si>
  <si>
    <t>HA00F639 - LA002055</t>
  </si>
  <si>
    <t xml:space="preserve">1050278 - 783687   </t>
  </si>
  <si>
    <t xml:space="preserve">802828 - 1108339   </t>
  </si>
  <si>
    <t>PTM CALIMA DROGAS CALIMA CENTR</t>
  </si>
  <si>
    <t>FO-25-1052637</t>
  </si>
  <si>
    <t xml:space="preserve">09-06 EN LA VISITA TÉCNICA SE REALIZÓ EL CAMBIO DE EL CABLE MAGIC BOX TETRA ( DESK 3500 ) YA QUE SE ENCONTRÓ AVERIADO </t>
  </si>
  <si>
    <t>CABLE MAGIC BOX TETRA DESK 3500</t>
  </si>
  <si>
    <t>A103Z535</t>
  </si>
  <si>
    <t>COOPENESSA CAC GIRON</t>
  </si>
  <si>
    <t>FO-25-1063139</t>
  </si>
  <si>
    <t>09-06 SE REALIZA VISITA AL COMERCIO CB ,SE VALIDA Y EL LECTOR DE BARRAS NO ESTA FUNCIONANDO, SE PROCEDE A HACER CAMBIO SE HACEN LAS RESPECTIVAS CONFIGURACIÓNES DEJANTO TODO OK</t>
  </si>
  <si>
    <t>JRZZZ851</t>
  </si>
  <si>
    <t xml:space="preserve"> 913127  </t>
  </si>
  <si>
    <t xml:space="preserve"> 1144815  </t>
  </si>
  <si>
    <t>BARRIO BELEN LA UNION</t>
  </si>
  <si>
    <t>FO-25-1051517</t>
  </si>
  <si>
    <t xml:space="preserve">09-06 SE VISITA COMERCIO SE IDENTIFICA DATÁFONO REINICIANDO SE REALIZA CAMBIO DE CALDEADO FUENTE DE PODER MAGIC Y HUB SE REALIZA PRUEBAS OK </t>
  </si>
  <si>
    <t xml:space="preserve">Cable magic  - Fuente de poder </t>
  </si>
  <si>
    <t>BL01Y157</t>
  </si>
  <si>
    <t>NO SERIALIZADO</t>
  </si>
  <si>
    <t>PTM BELLO  MAI STORE 25</t>
  </si>
  <si>
    <t>FO-25-1059554</t>
  </si>
  <si>
    <t xml:space="preserve">09-06 SE CAMBIA CABLE MAGICBOX AVERIADO, SE DEJAN SERVICIOS FUNCIONANDO CORRECTAMENTE </t>
  </si>
  <si>
    <t>UXZZZ425</t>
  </si>
  <si>
    <t>PUERTO CARREÑO</t>
  </si>
  <si>
    <t>REVAL PUERTO CARRENO</t>
  </si>
  <si>
    <t>FO-25-1014577</t>
  </si>
  <si>
    <t>09-06 SE REALIZA CAMBIO DE DATAFONO Y HUB, PRUEBAS OK.</t>
  </si>
  <si>
    <t>9CGZZ498</t>
  </si>
  <si>
    <t xml:space="preserve">908792   Sin placa </t>
  </si>
  <si>
    <t xml:space="preserve">803693  Sin placa 9C </t>
  </si>
  <si>
    <t>PAGAFACIL LAS PALMAS</t>
  </si>
  <si>
    <t>FO-25-1061075</t>
  </si>
  <si>
    <t xml:space="preserve">09-06 SE REALIZA VISITA AL COMERCIO SE HACE CAMBIO DE HUB SE REALIZAN PRUEBAS OK </t>
  </si>
  <si>
    <t>TZZZ602</t>
  </si>
  <si>
    <t xml:space="preserve">   No serializado </t>
  </si>
  <si>
    <t xml:space="preserve">  1200039 </t>
  </si>
  <si>
    <t>PAGAFACIL LA 14 ARMENIA</t>
  </si>
  <si>
    <t>FO-25-1058012</t>
  </si>
  <si>
    <t xml:space="preserve">09-06 SE VISITA COMERCIO SE REALIZÓ CAMBIO DE PINPAD POR INCOMPATIBILIDAD. SE REALIZÓ PRUEBAS OK. </t>
  </si>
  <si>
    <t>COMPATIBILIDAD</t>
  </si>
  <si>
    <t>PINPAD CPT CAMBIO POR TECNOLOGÍA</t>
  </si>
  <si>
    <t>1KZZZ685</t>
  </si>
  <si>
    <t xml:space="preserve">  827420 </t>
  </si>
  <si>
    <t xml:space="preserve">   719760</t>
  </si>
  <si>
    <t>REVAL CAD</t>
  </si>
  <si>
    <t>FO-25-1063145</t>
  </si>
  <si>
    <t xml:space="preserve">09-06 SE REALIZA VISITA A CB PARA ATENDER INCIDENTE SE REALIZA CONFIGURACIÓN DE PARÁMETROS DE RED ,SE REALIZAN PRUEBAS OK </t>
  </si>
  <si>
    <t>II00L304</t>
  </si>
  <si>
    <t>FO-25-1062270</t>
  </si>
  <si>
    <t xml:space="preserve">09-06 SE REALIZA VISITA AL COMERCIO PARA EJECUTAR CAMBIO DE 1 DATAFONO POR DAÑO EN LA COMUNICACION Y ACTUALIZACIÓN A OTRO POS POR FALLA DE INICIALIZACIÓN, VERSIÓN 9.90, PRUEBAS OK. </t>
  </si>
  <si>
    <t>DATAFONO CA CARGA DE APLICATIVO</t>
  </si>
  <si>
    <t>XP3ZZ249</t>
  </si>
  <si>
    <t xml:space="preserve">772355   </t>
  </si>
  <si>
    <t xml:space="preserve">909804   </t>
  </si>
  <si>
    <t>PUERTO SALGAR</t>
  </si>
  <si>
    <t>BARRIO PUERTO SALGAR PUERTO SA</t>
  </si>
  <si>
    <t>FO-25-1052024</t>
  </si>
  <si>
    <t xml:space="preserve">09-06 SE REALIZA CAMBIO DE DATAFONO POR FALLAS EN PUERTO IP DE INTERNET PRUEBA OK </t>
  </si>
  <si>
    <t>XP00W429</t>
  </si>
  <si>
    <t xml:space="preserve">988931   </t>
  </si>
  <si>
    <t xml:space="preserve">757015   </t>
  </si>
  <si>
    <t>ARATOCA</t>
  </si>
  <si>
    <t>BARRIO VEREDA SAN PEDRO ARATOC</t>
  </si>
  <si>
    <t>FO-25-1061957</t>
  </si>
  <si>
    <t xml:space="preserve">09-06 SE REALIZA CAMBIO DE EQUIPO DEBIDO NO ENCIENDE , SE REALIZA INYECCIÓN DE SISTEMA Y VERSIÓN INICIALIZADA OK PRUEBAS OK CUBRE CLAVE OK </t>
  </si>
  <si>
    <t>GB00L331</t>
  </si>
  <si>
    <t xml:space="preserve">891548   </t>
  </si>
  <si>
    <t xml:space="preserve">1121213   </t>
  </si>
  <si>
    <t>CAJICA</t>
  </si>
  <si>
    <t>BARRIO CAPELLANIA CAJICA 1</t>
  </si>
  <si>
    <t>FO-25-1055995</t>
  </si>
  <si>
    <t xml:space="preserve">09-06 DURANTE LA VISITA DE TECNICA ENCONTRAMOS QUE DATÁFONOS SE REINICIAN AL MOMENTO DE REALIZAR TRANSACCIONES SE PROCEDE A REALIZAR ACTUALIZACIÓN DE SO Y VERSION SE CREAN USUARIOS SE REALIZAN PRUEBAS QUEDANDO SERVICIO OK A CONFORMIDAD DE CB </t>
  </si>
  <si>
    <t>AD00S475-9A008647</t>
  </si>
  <si>
    <t>PAGAFACIL PLAZA MAYORISTA II</t>
  </si>
  <si>
    <t>FO-25-1061676</t>
  </si>
  <si>
    <t>09-06 SE LLEGA A PUNTO Y SE ENCUENTRA CERRADO, OPERARIA DE PUNTO NO CONTESTAN A NÚMERO BRINDADO 3246529310</t>
  </si>
  <si>
    <t>NONE</t>
  </si>
  <si>
    <t>PUERTO WILCHES</t>
  </si>
  <si>
    <t>BARRIO JACINTO PRADO PUERTO WI</t>
  </si>
  <si>
    <t>FO-25-1059548</t>
  </si>
  <si>
    <t xml:space="preserve">09-06 SE REALIZA CAMBIO DE LECTORA POR DAÑO EN CABLE USB PRUEBAS OK SERVICIO OPERATIVO </t>
  </si>
  <si>
    <t>9TZZZ331</t>
  </si>
  <si>
    <t xml:space="preserve"> 1145183  </t>
  </si>
  <si>
    <t xml:space="preserve"> 941029  </t>
  </si>
  <si>
    <t>BARRIO LA CUMBRE MOSQUERA 1</t>
  </si>
  <si>
    <t>FO-25-1061339</t>
  </si>
  <si>
    <t xml:space="preserve">09-06 SE VISITA COMERCIO POR FALLA EN LECTOR DE TARJETAS RETIRE TARJETA SE PROCEDE A GENERAR CAMBIO DE EQUIPO REALIZANDO TRANSACCIONES DE PRUEBA OKAY, SE DEJA CB OPERANDO SIN NOVEDAD </t>
  </si>
  <si>
    <t>A4WZZ839</t>
  </si>
  <si>
    <t xml:space="preserve">1105921   </t>
  </si>
  <si>
    <t xml:space="preserve">1072643   </t>
  </si>
  <si>
    <t>BARRIO CIUDAD JARDIN II VALLED</t>
  </si>
  <si>
    <t>FO-25-1062714</t>
  </si>
  <si>
    <t xml:space="preserve">09-06 SE REALIZA VISITA POR SOLICITUD DE CLIENTE ,SE LLEGA A SITIO SE ENCUENTRA EQUIPO CON MSJ DE ALERT INTERUPTION,SE REALIZA CAMBIÓ DE EQUIPO QUEDANDO OPERATIVO PRUEBAS OK AL 100 % </t>
  </si>
  <si>
    <t>NN00R864</t>
  </si>
  <si>
    <t xml:space="preserve">959366   </t>
  </si>
  <si>
    <t xml:space="preserve">930530   </t>
  </si>
  <si>
    <t>CHIMITA GIRON I SANTANDER</t>
  </si>
  <si>
    <t>FO-25-1061217</t>
  </si>
  <si>
    <t xml:space="preserve">09-06 SE REALIZA VISITA AL COMERCIO CB, SE VALIDA Y SE ENCUENTRA QUE EL PINPAD NO ESTA LEYENDO TARJETAS, SE PROCEDE A HACER CAMBIO DE TECNOLOGÍA POR INCOMPATIBILIDAD, SE COLOCA DATÁFONO, PINPAD, MAGIC BOX SE HACEN LAS RESPECTIVAS CONFIGURACIÓNES Y SE HACEN PRUEBAS DEJANDO TODO OK </t>
  </si>
  <si>
    <t>999OZ822</t>
  </si>
  <si>
    <t xml:space="preserve">1227956  1221214 SE INSTALO MAGIC BOX </t>
  </si>
  <si>
    <t>1069844  219107000891 1109733</t>
  </si>
  <si>
    <t>BARRIO HOGARES SOACHA 7</t>
  </si>
  <si>
    <t>FO-25-1058985</t>
  </si>
  <si>
    <t xml:space="preserve">09-06 SE REALIZA CAMBIO DE EQUIPO POR DAÑO EN LECTOR DE TARJETAS SERVICIO OPERATIVO PRUEBAS OK TRNA RBM </t>
  </si>
  <si>
    <t>EF00R073</t>
  </si>
  <si>
    <t xml:space="preserve">1106594   </t>
  </si>
  <si>
    <t xml:space="preserve">1072778   </t>
  </si>
  <si>
    <t>DISTRICOL MARTIMAXCOTAS</t>
  </si>
  <si>
    <t>FO-25-1063705</t>
  </si>
  <si>
    <t xml:space="preserve">09-06 CAMBIO DE LECTOR POR DAÑO  NO COMUNICA PRUEBAS OK </t>
  </si>
  <si>
    <t>NA00O895</t>
  </si>
  <si>
    <t xml:space="preserve"> 1103801  </t>
  </si>
  <si>
    <t xml:space="preserve"> 526404  </t>
  </si>
  <si>
    <t>BARRIO LA VICTORIA LA VICTORIA</t>
  </si>
  <si>
    <t>FO-25-1055310</t>
  </si>
  <si>
    <t xml:space="preserve">09-06 SE VISITA COMERCIO SE REALIZA CONFIGURACIÓN DE COMERCIO Y CB SE REALIZA PRUEBAS OK </t>
  </si>
  <si>
    <t>F1VZZ106</t>
  </si>
  <si>
    <t>CENTRO MELGAR TOLIMA</t>
  </si>
  <si>
    <t>FO-25-1059543</t>
  </si>
  <si>
    <t>09-06 SE REALIZA VISITA DE CAMPO ENCONTRANDO QUE COMERCIO NO CUENTA CON INTERNET PARA REALIZAR VISITA, SE INFORMA A SUPERVISOR QUIEN AUTORIZA CIERRE DE VISTA NO SE MANIPULA EQUIPOS.</t>
  </si>
  <si>
    <t>BARRIO LIBERTAD SINCELEJO</t>
  </si>
  <si>
    <t>FO-25-1058016</t>
  </si>
  <si>
    <t>09-06 SE VISITA COMERCIO POR FALLA, SE CAMBIA TAPA YA QUE SE ENCUENTRA AVERIADA, SE DEJA CON LA VERSIÓN 9.90, SE REALIZAN PRUEBAS OK.</t>
  </si>
  <si>
    <t>HA006877</t>
  </si>
  <si>
    <t>DISTRICOL VARIEDADES AUSTIN</t>
  </si>
  <si>
    <t>FO-25-1064334</t>
  </si>
  <si>
    <t xml:space="preserve">10-06 SE CAMBIA RODILLO YA QUE EL OTRO NO IMPRIMIA </t>
  </si>
  <si>
    <t xml:space="preserve">Tapa de impresora </t>
  </si>
  <si>
    <t>A4WZZ143</t>
  </si>
  <si>
    <t>MULTIPAGAS GUATAPURI</t>
  </si>
  <si>
    <t>FO-25-1064323</t>
  </si>
  <si>
    <t>10-06 SE REALIZA CAMBIO DE DATAFONO, YA QUE NO IMPRIMIA VARIOS CARÁCTERES EN LAS TIRILLAS, SE REALIZAN PRUEBAS DEJANDO SERVICIO FUNCIONAL AL 100 %</t>
  </si>
  <si>
    <t>111UZ693</t>
  </si>
  <si>
    <t xml:space="preserve">750974   </t>
  </si>
  <si>
    <t xml:space="preserve">1021601   </t>
  </si>
  <si>
    <t>FO-25-1062711</t>
  </si>
  <si>
    <t>10-06 SE CAMBIAN LOS TRES HUBS POR DAÑO NO SERIALIZADOS</t>
  </si>
  <si>
    <t>DAÑO HUB</t>
  </si>
  <si>
    <t>HUB HB1 DETERIORO CABLE - HUB HB1 DETERIORO CABLE - HUB HB1 DETERIORO CABLE</t>
  </si>
  <si>
    <t>AA00X637-FA01Z640-AA00X638</t>
  </si>
  <si>
    <t xml:space="preserve">   Sin serializar  - Sin seriales  - Sin serializar </t>
  </si>
  <si>
    <t xml:space="preserve">  829765 - Sin serializar  - Sin serializar  </t>
  </si>
  <si>
    <t>COMCARD MULTIPAGOS LA 28</t>
  </si>
  <si>
    <t>FO-25-1063422</t>
  </si>
  <si>
    <t xml:space="preserve">10-06 CAMBIO DE PINPAD POR DAÑO PRUEBAS EXITOSAS </t>
  </si>
  <si>
    <t>AD00P434</t>
  </si>
  <si>
    <t xml:space="preserve">  1108642 </t>
  </si>
  <si>
    <t xml:space="preserve">   1018770</t>
  </si>
  <si>
    <t>DISTRICOL PAPEL Y VARI GOYI</t>
  </si>
  <si>
    <t>FO-25-1064547</t>
  </si>
  <si>
    <t>10-06 SE REVISAN EQUIPOS Y ESTAN FUNCIONANDO CORRECTAMENTE</t>
  </si>
  <si>
    <t>II00Q068</t>
  </si>
  <si>
    <t>BARRIO LOS NISPEROS TURBANA</t>
  </si>
  <si>
    <t>FO-25-1061965</t>
  </si>
  <si>
    <t xml:space="preserve">10-06 SE REALIZA CAMBIO DE HUB TENÍA CABLE DEGOLLADO QUEDA UNO NUEVO FUNCIONANDO SIN PROBLEMAS SE HACEN PRUEBAS TODO OK </t>
  </si>
  <si>
    <t>GZ006904</t>
  </si>
  <si>
    <t>FO-25-1065068</t>
  </si>
  <si>
    <t xml:space="preserve">10-06 SE REALIZA EL CAMBIO DE EQUIPO POR PUERTO USB MALO ESTÁ INCOMPLETO </t>
  </si>
  <si>
    <t>V1YZZ446    V1YZZ796</t>
  </si>
  <si>
    <t xml:space="preserve">991136   </t>
  </si>
  <si>
    <t xml:space="preserve">1174356   </t>
  </si>
  <si>
    <t>COMCARD BELLO DIGINET</t>
  </si>
  <si>
    <t>FO-25-1064860</t>
  </si>
  <si>
    <t xml:space="preserve">10-06 SE ACTUALIZA DIRECCION Y SE CAMBIA LECTOR POR DAÑO </t>
  </si>
  <si>
    <t>9PZZZ332</t>
  </si>
  <si>
    <t xml:space="preserve"> 1231994  </t>
  </si>
  <si>
    <t xml:space="preserve"> A-526366  </t>
  </si>
  <si>
    <t>SAN GIL</t>
  </si>
  <si>
    <t>BARRIO CENTRO SAN GIL SANTANDE</t>
  </si>
  <si>
    <t>FO-25-1051522</t>
  </si>
  <si>
    <t xml:space="preserve">10-06 SE VISITA COMERCIO SE REALIZA MANTENIMIENTO , SE REALIZA INYECCIÓN DE SISTEMA Y VERSIÓN INICIALIZADA OK PRUEBAS OK CUBRE CLAVE OK </t>
  </si>
  <si>
    <t>MEMORIA DEL DISPOSITIVO INSUFICIENTE</t>
  </si>
  <si>
    <t>ON00N751</t>
  </si>
  <si>
    <t>BARRIO RICAURTE FLORENCIA</t>
  </si>
  <si>
    <t>FO-25-1060845</t>
  </si>
  <si>
    <t>10-06 SE REALIZA CAMBIO DE DATÁFONO POR DAÑO EN EL PUERTO DE RED, SE ENCUENTRA PARTIDO, PRUEBAS CB OK SE DEJA OPERATIVO.</t>
  </si>
  <si>
    <t>TR0MZ942</t>
  </si>
  <si>
    <t xml:space="preserve">1234158   </t>
  </si>
  <si>
    <t xml:space="preserve">988556   </t>
  </si>
  <si>
    <t>DON MATIAS</t>
  </si>
  <si>
    <t>BARRIO DON MATIAS DONMATIAS 2</t>
  </si>
  <si>
    <t>FO-25-1061538</t>
  </si>
  <si>
    <t xml:space="preserve">10-06 SE CAMBIA DATÁFONO POR FALLAS EN REINICIO </t>
  </si>
  <si>
    <t>DATAFONO A4 ERROR 0226</t>
  </si>
  <si>
    <t>9BGZZ206</t>
  </si>
  <si>
    <t xml:space="preserve">1036842   </t>
  </si>
  <si>
    <t xml:space="preserve">1216694   </t>
  </si>
  <si>
    <t>BARRIO CAMBULOS II NEIVA</t>
  </si>
  <si>
    <t>FO-25-1063438</t>
  </si>
  <si>
    <t>10-06 SE REALIZA CAMBIO DE EQUIPO POR FALLA AL LEER TARJETAS CHIP</t>
  </si>
  <si>
    <t>A00JZ235</t>
  </si>
  <si>
    <t xml:space="preserve">1069469   </t>
  </si>
  <si>
    <t xml:space="preserve">988382   </t>
  </si>
  <si>
    <t>BARRIO CUBA PEREIRA 4</t>
  </si>
  <si>
    <t>FO-25-1063134</t>
  </si>
  <si>
    <t xml:space="preserve">10-06 SE VISITA COMERCIO COMERCIO SE IDENTIFICA CABLE LECTORA AVERIADO SE REALIZA CAMBIO DE LECTORA SE REALIZA PRUEBAS OK </t>
  </si>
  <si>
    <t>XP001406</t>
  </si>
  <si>
    <t xml:space="preserve"> 1145746  </t>
  </si>
  <si>
    <t xml:space="preserve"> 864080  </t>
  </si>
  <si>
    <t>PAGAFACIL GUAMO</t>
  </si>
  <si>
    <t>FO-25-1063434</t>
  </si>
  <si>
    <t xml:space="preserve">10-06 SE CAMBIA LECTOR DE BARRAS POR DAÑO. SE HACEN PRUEBAS DE TRANSACCIONES TODO OK </t>
  </si>
  <si>
    <t>1111R285</t>
  </si>
  <si>
    <t xml:space="preserve"> 865101  </t>
  </si>
  <si>
    <t xml:space="preserve"> 903031  </t>
  </si>
  <si>
    <t>SIMITI</t>
  </si>
  <si>
    <t>BARRIO CENTRO SIMITI 1</t>
  </si>
  <si>
    <t>FO-25-1057039</t>
  </si>
  <si>
    <t xml:space="preserve">10-06 SE REALIZA CAMBIO DE MAGIC BOX Y PATCH CORD SE HACE BORRADO E INSTALACIÓN DE S.O Y VERSIÓN 9.90 CREACIÓN DE USUARIOS PRUEBAS OK SERVICIO OPERATIVO </t>
  </si>
  <si>
    <t>Magic box 3500, Patchcord</t>
  </si>
  <si>
    <t>IVZZZ965</t>
  </si>
  <si>
    <t>BARRIO VEREDA QUEBRADA SECA YO</t>
  </si>
  <si>
    <t>FO-25-1065815</t>
  </si>
  <si>
    <t xml:space="preserve">10-06 EN COMUNICACIÓN CON LA SEÑORA JENY LOPEZ AL NUMERO 3214715601 INDICA NO PUEDE RECIBIRNOS EL DIA DE HOY 10-6-2025, POR TEMAS PERSONALES. SE LE INFORMA QUE DEBE LLAMAR A LA LINEA, CUANDO TENGA LA DISPONIBILIDAD. </t>
  </si>
  <si>
    <t>SANTA ROSA DE OSOS</t>
  </si>
  <si>
    <t>BARRIO TUBERIAS SANTA ROSA DE</t>
  </si>
  <si>
    <t>FO-25-1061531</t>
  </si>
  <si>
    <t xml:space="preserve">10-06 SE LLEGA A PUNTO Y CLIENTE NOS INDICA QUE NO NOS PUEDE ATENDER PERO SI NOS MUESTRA EL PINPAD QUE SE ENCUENTRA EN ALERT INTERRUTION. SE LE EXPLICA QUE TOCA CAMBIAR EL EQUIPO Y LOS DICE QUE AHORA NO ES POSIBLE. SE LE DE LA OPCIÓN DE PASAR EL DÍA DE MAÑANA Y NOS DICE QUE NO PORQUE A ESTADO TRABAJANDO ASÍ SIN PINPAD Y LE PARECE QUE ES MUCHO MÁS FÁCIL. USUARIO INDICA QUE ESTA ANILIZADO MEJOR RETIRAR EL PINPAD. NOTIFICA QUE LLAMA A LA LÍNEA APENAS LO VEA CONVENIENTE </t>
  </si>
  <si>
    <t>XZZZZ113</t>
  </si>
  <si>
    <t>BARRIO CRR EL TRES TURBO</t>
  </si>
  <si>
    <t>FO-25-1065144</t>
  </si>
  <si>
    <t>10-06 SE REALIZA CAMBIO DATAFONO POR TECLADO BORROSO</t>
  </si>
  <si>
    <t>NN006453</t>
  </si>
  <si>
    <t xml:space="preserve">981801   </t>
  </si>
  <si>
    <t xml:space="preserve">1104944   </t>
  </si>
  <si>
    <t>RIVERA</t>
  </si>
  <si>
    <t>PAGAFACIL  RIVERA</t>
  </si>
  <si>
    <t>FO-25-1063711</t>
  </si>
  <si>
    <t>10-06 SE REALIZA CONFIGURACIÓN DE HORA DEL DATAFONO</t>
  </si>
  <si>
    <t>LA00X215</t>
  </si>
  <si>
    <t>BARRIO ITAGUI ITAGUI 18</t>
  </si>
  <si>
    <t>FO-25-1066237</t>
  </si>
  <si>
    <t>10-06 SE REALIZA EL CAMBIO DE DATÁFONO POR TAPA IMPRESORA EN MAL ESTADO SE CAMBI DATÁFONO Y SE DEJA TOTALMENTE OPERATIVO EL CB</t>
  </si>
  <si>
    <t>MA00L647</t>
  </si>
  <si>
    <t xml:space="preserve">784185   </t>
  </si>
  <si>
    <t xml:space="preserve">750881   </t>
  </si>
  <si>
    <t>PTM BARRANQUILLA ACCESORIOS CE</t>
  </si>
  <si>
    <t>FO-25-1065805</t>
  </si>
  <si>
    <t>10-06 SE REALIZA VISITA TÉCNICA SE CAMBIA EL DATAFONO Y LECTOR DE BARRAS, SE REALIZAN PRUEBAS EXITOSAS EQUIPO FUNCIONA CORRECTAMENTE, CB QUEDA OPERATIVO.</t>
  </si>
  <si>
    <t>MA00D634 - MA00D557</t>
  </si>
  <si>
    <t xml:space="preserve">958316 877066  </t>
  </si>
  <si>
    <t xml:space="preserve">1057356 885458  </t>
  </si>
  <si>
    <t>TENA</t>
  </si>
  <si>
    <t>TENA - CUNDINAMARCA</t>
  </si>
  <si>
    <t>FO-25-1064081</t>
  </si>
  <si>
    <t xml:space="preserve">10-06 CAMBIO DE EQUIPO IMPRESORA EN DAÑO </t>
  </si>
  <si>
    <t>A00IZ836 - 9A00Y624</t>
  </si>
  <si>
    <t xml:space="preserve">958762   </t>
  </si>
  <si>
    <t xml:space="preserve">1072422   </t>
  </si>
  <si>
    <t>BARRIO VEREDA MUNDO NUEVO PERE</t>
  </si>
  <si>
    <t>FO-25-1067726</t>
  </si>
  <si>
    <t xml:space="preserve">10-06 SE VISITA COMERCIO SE REALIZA CAMBIO DE CABLEADO FUENTE DE PODER Y MAGIC E INICIALIZACIÓN SE REALIZA PRUEBAS OK </t>
  </si>
  <si>
    <t>Fuente de poder y cable magic</t>
  </si>
  <si>
    <t>9C0GZ569</t>
  </si>
  <si>
    <t>BARRIO EL PRADO PALMIRA 2</t>
  </si>
  <si>
    <t>FO-25-1066914</t>
  </si>
  <si>
    <t xml:space="preserve">10-06 EN LA VISITA TÉCNICA SE REALIZÓ EL CAMBIO DE DATÁFONO CON SU RESPECTIVA FUENTE DE PODER Y CABLE MAGIC BOX TETRA DESK 3500 YA QUE SE ENCUENTRA BLOQUEADO (ALERT IRRUPTION) EL CAMBIO SE APRUEBA SE REALIZÓ LA CONFIGURACIÓN E INICIALIZACIÓN OK SE REALIZARON LAS PRUEBAS DEJANDO EL SERVICIO OPERANDO SIN FALLAS Y SIN NOVEDAD </t>
  </si>
  <si>
    <t>GB006409</t>
  </si>
  <si>
    <t xml:space="preserve">906404   </t>
  </si>
  <si>
    <t xml:space="preserve">851958   </t>
  </si>
  <si>
    <t>BOSCONIA</t>
  </si>
  <si>
    <t>BOSCONIA TERESA URBINA</t>
  </si>
  <si>
    <t>FO-25-1064337</t>
  </si>
  <si>
    <t>10-06 SE REALIZA CAMBIO DE DATAFONO YA QUE NO ENCENDÍA, SE CONFIGURA EL DATAFONO CON UNA IP FIJA YA QUE EN EL LOCAL TIENEN EL SERVICIO DE IP, SE LE DEJA LA IP 192.168.0.135, SE REALIZAN PRUEBAS DEJANDO SERVICIO FUNCIONAL AL 100 %</t>
  </si>
  <si>
    <t>ON00N717</t>
  </si>
  <si>
    <t xml:space="preserve">1168940   </t>
  </si>
  <si>
    <t xml:space="preserve">1057080   </t>
  </si>
  <si>
    <t>BARRIO SAN BENITO VILLAVICENCI</t>
  </si>
  <si>
    <t>FO-25-1067970</t>
  </si>
  <si>
    <t xml:space="preserve">10-06 SE REALIZA CAMBIO DE DATAFONO POR DAÑO EN EL PUERTO USB Y PUERTO DE RED. SE INSTALA NUEVO EQUIPO SE CONFIGURA POS SE INICIALIZA, SE CREAN USUARIOS CORRECTAMENTE Y SE REALIZAN PRUEBAS ÉXITOSAS PRUEBAS OK </t>
  </si>
  <si>
    <t>MN3ZZ467</t>
  </si>
  <si>
    <t xml:space="preserve">773618   </t>
  </si>
  <si>
    <t xml:space="preserve">1172388   </t>
  </si>
  <si>
    <t>BARRIO INDUSTRIALES MEDELLIN</t>
  </si>
  <si>
    <t>FO-25-1064428</t>
  </si>
  <si>
    <t xml:space="preserve">10-06 SE LLEGA AL PUNTO Y EL CLIENTE INDICA QUE ESTRABIO LA FUENTE DEL NEWLAND SE LE REPONE LA FUENTE TODO QUEDA OK </t>
  </si>
  <si>
    <t xml:space="preserve">Fuente </t>
  </si>
  <si>
    <t>GB00R877</t>
  </si>
  <si>
    <t>BARRIO NELSON MANDELA SEC VILL</t>
  </si>
  <si>
    <t>FO-25-1067963</t>
  </si>
  <si>
    <t xml:space="preserve">10-06 SE REALIZA CAMBIO DE MAGIC BOX SALÍA ERROR CONEXIÓN QUEDA FUNCIONANDO SIN PROBLEMAS SE HACEN PRUEBAS TODO OK </t>
  </si>
  <si>
    <t xml:space="preserve">Magic box </t>
  </si>
  <si>
    <t>9A003929</t>
  </si>
  <si>
    <t>BARRIO NIQUIA BELLO 16</t>
  </si>
  <si>
    <t>FO-25-1067735</t>
  </si>
  <si>
    <t xml:space="preserve">10-06 SE CAMBIA EQUIPO POR DAÑO EN LECTOR DE TARJETA </t>
  </si>
  <si>
    <t>9A00N419</t>
  </si>
  <si>
    <t xml:space="preserve">1235282   </t>
  </si>
  <si>
    <t xml:space="preserve">1116409   </t>
  </si>
  <si>
    <t>BARRIO LAS PALMAS 2 POPAYAN</t>
  </si>
  <si>
    <t>FO-25-1066288</t>
  </si>
  <si>
    <t xml:space="preserve">10-06 SE INGRESA SE CAMBIA CABLE MAGIC TETRA SE HACEN PRUEBAS OK TELECARGA DRNA </t>
  </si>
  <si>
    <t>9TZZZ202</t>
  </si>
  <si>
    <t>TOCANCIPA</t>
  </si>
  <si>
    <t>BARRIO ESPERANZA TINJACA TOCANCIPA</t>
  </si>
  <si>
    <t>FO-25-1061919</t>
  </si>
  <si>
    <t>10-06 SE VISITA CB BANCOLOMBIA, SE REVISAN PARÁMETROS DE COMUNICACIÓN, SE AJUSTAN LOS MISMO YA QUE UN PARÁMETRO ESTÁ MAL, SE REALIZAN LUEGO PRUEBAS OK, NO SR ALTERAN USUARIOS.</t>
  </si>
  <si>
    <t>LM5ZZ663</t>
  </si>
  <si>
    <t>FO-25-1063426</t>
  </si>
  <si>
    <t xml:space="preserve">10-06 SE ENCUENTRA DATAFONO CON PUERTO DE INTERNET DAÑADO SE REALIZA CAMBIO DE DATAFONO Y SE RECONFIGURA OK PARÁMETROS OK Y SE REALIZAN PRUEBAS ÉXITOSAS DE TRANSACCIONES </t>
  </si>
  <si>
    <t xml:space="preserve">963633   </t>
  </si>
  <si>
    <t xml:space="preserve">1172755   </t>
  </si>
  <si>
    <t>FO-25-1064734</t>
  </si>
  <si>
    <t xml:space="preserve">10-06 SE ESTABLECE COMUNICACIÓN CON EL CLIENTE QUIEN CONFIRMA QUE EL CB YA OPERA PERFECTAMENTE NOENS NECESARIA LA VISTA TÉCNICA. </t>
  </si>
  <si>
    <t>EMAIL</t>
  </si>
  <si>
    <t>PRUEBAS REDEBAN</t>
  </si>
  <si>
    <t>TA-25-721956</t>
  </si>
  <si>
    <t>FO-25-1063075</t>
  </si>
  <si>
    <t>10-06 SE VISITA FUNCIONARIO DESARROLLO BANCOLOMBIA SE REALIZA REPOSADO DE INFORMACIÓN DE DATÁFONO Y DATOS DE COMUNICACIÓN DATÁFONO SE DEJA EN COMUNICACIÓN EXITOSA SE REALIZA ESCALAMIENTO YA QUE AL CAMBIAR NII INFORMA TERMINAL INHABILITADO</t>
  </si>
  <si>
    <t>CNBBCL95</t>
  </si>
  <si>
    <t>BARRIO YARUMAL YARUMAL</t>
  </si>
  <si>
    <t>FO-25-1058287</t>
  </si>
  <si>
    <t xml:space="preserve">10-06 SE CAMBIA DATÁFONO POR FALLAS EN PUERTO ETERNETH MALO </t>
  </si>
  <si>
    <t>DATAFONO E4 PUERTO DE DIAL MALO</t>
  </si>
  <si>
    <t>AB0PZ995</t>
  </si>
  <si>
    <t xml:space="preserve">1036235   </t>
  </si>
  <si>
    <t xml:space="preserve">815661   </t>
  </si>
  <si>
    <t>URIBIA</t>
  </si>
  <si>
    <t>BARRIO ISAMAEL GARCIA URIBIA</t>
  </si>
  <si>
    <t>FO-25-1055089</t>
  </si>
  <si>
    <t>10-06 SE VALIDA PINPAD ,CABLEADO Y TODO OK ,SE VALIDA DATAFONO Y SE LO DAÑO EL PUERTO USB DEL MISMO ,SE PROCEDE A CAMBIAR ,SE HACEN PRUEBAS Y TODO OK</t>
  </si>
  <si>
    <t>FA0EZ908</t>
  </si>
  <si>
    <t xml:space="preserve">760789   </t>
  </si>
  <si>
    <t xml:space="preserve">1120598   </t>
  </si>
  <si>
    <t>DISTRICOL MINIVARIEDADES JUAND</t>
  </si>
  <si>
    <t>FO-25-1068448</t>
  </si>
  <si>
    <t xml:space="preserve">10-06 SE REALIZA CAMBIO DE DATÁFONO POR DAÑO EN TECLADO, SE REALIZA PRUEBAS DE FUNCIONAMIENTO OK. CUBRE CLAVE INSTALADO </t>
  </si>
  <si>
    <t>AD00I765</t>
  </si>
  <si>
    <t xml:space="preserve">762815   </t>
  </si>
  <si>
    <t xml:space="preserve">1111671   </t>
  </si>
  <si>
    <t>PITALITO HUILA, BRUSELAS</t>
  </si>
  <si>
    <t>FO-25-1061909</t>
  </si>
  <si>
    <t>10-06 SE REALIZA VISITA AL PUNTO,SE CAMBIA EQUIPO YA QUE ESTE PRESENTA DAÑO POR ALERT IRRUPTION, SE DEJA EQUIPO CON VR 9.90 PRUEBAS CB OK, CB OPERATIVO.</t>
  </si>
  <si>
    <t>ON008899</t>
  </si>
  <si>
    <t xml:space="preserve">1106188   </t>
  </si>
  <si>
    <t xml:space="preserve">1216762   </t>
  </si>
  <si>
    <t>BARRIO CALLE CALDAS GIRARDOTA</t>
  </si>
  <si>
    <t>FO-25-1067712</t>
  </si>
  <si>
    <t xml:space="preserve">10-06 SE CAMBIA EQUIPO POR DAÑO EN TECLADO </t>
  </si>
  <si>
    <t>A5ZZZ480</t>
  </si>
  <si>
    <t xml:space="preserve">1235398   </t>
  </si>
  <si>
    <t xml:space="preserve">743234   </t>
  </si>
  <si>
    <t>BAHIA SOLANO</t>
  </si>
  <si>
    <t>BARRIO PANQUIACO BAHIA SOLANO</t>
  </si>
  <si>
    <t>FO-25-1055983</t>
  </si>
  <si>
    <t xml:space="preserve">10-06 EN INCIDENTE TIPO IV ESPECIAL SE REALIZO LLAMADA PARA CONFIRMAR DAÑO CON USUARIO ANTES DE VIAJAR AL SITIO
AL REALIZAR VALIDACIONES USUARIA INFORMÓ QUE EN EL PUNTO NO TENÍA LECTOR. SE CONSULTÓ INVENTARIO Y SEBASTIAN GONZALEZ NOS CONFIRMÓ QUE EL PUNTO NO TENÍA ESTE ACCESORIO ASIGNADO, SE LE HABÍA DADO DE BAJA DESDE 2023. POR LO QUE DETERMINAMOS ENVÍO DE ACCESORIO AL MUNICIPIO POR AVIÓN. ESTE SE REALIZARÍA EL DÍA DE HOY Y HOY MISMO LE LLEGA EL LECTOR A USUARIO. SE ESPERA QUE LLEGUE AL PUNTO Y SE CONFIRMA QUE LA RECIBIÓ Y QUE QUEDÓ FUNCIONANDO BIEN </t>
  </si>
  <si>
    <t>TR00D584</t>
  </si>
  <si>
    <t xml:space="preserve"> 796016  </t>
  </si>
  <si>
    <t xml:space="preserve"> No aplica   </t>
  </si>
  <si>
    <t>TULUA</t>
  </si>
  <si>
    <t>DISTRICOL MERCA TODO LAURELES</t>
  </si>
  <si>
    <t>FO-25-1065824</t>
  </si>
  <si>
    <t xml:space="preserve">10-06 EN LA VISITA TÉCNICA SE REALIZÓ EL CAMBIO DE DATÁFONO CON SU RESPECTIVA FUENTE DE PODER Y CABLE MAGIC BOX TETRA YA QUE SE ENCONTRÓ CON LA TAPA SUPERIOR PARTIDA Y EL TECLADO BORROSO,EL CAMBIO FUE EJECUTADO SE REALIZÓ LA CONFIGURACIÓN E INICIALIZACIÓN OK,SE REALIZARON LAS PRUEBAS DEJANDO EL SERVICIO OPERANDO SIN FALLAS Y SIN NOVEDAD </t>
  </si>
  <si>
    <t>KA00F820</t>
  </si>
  <si>
    <t xml:space="preserve">1172785   </t>
  </si>
  <si>
    <t xml:space="preserve">1142876   </t>
  </si>
  <si>
    <t>PUEBLOVIEJO</t>
  </si>
  <si>
    <t>BARRIO CENTRO PUEBLOVIEJO</t>
  </si>
  <si>
    <t>FO-25-1065829</t>
  </si>
  <si>
    <t xml:space="preserve">10-06 SE REALIZA LA VISITA, EL DATÁFONO NO REALIZA CIERRE, SE ORO ESE A VALIDAR PERO EL PROBLEMA PERSISTE, EL USUARIO INFORMA QUE TIENE MÁS DE 4 MESES QUE NO HACE CIERRE, SE PROCEDE A BORRAR LAS TRANSACCIONES, SE REALIZAN PRUEBAS Y TODO OK </t>
  </si>
  <si>
    <t>GB0DZ058</t>
  </si>
  <si>
    <t>BARRIO NUEVA ESPERANZA VALLEDU</t>
  </si>
  <si>
    <t>FO-25-1065831</t>
  </si>
  <si>
    <t>10-06 SE REALIZA CAMBIO DE DATAFONO YA QUE SE REINICIABA CONSTANTEMENTE, DE IGUAL FORMA SE CAMBIA EL LECTOR PORQUE NO LEIA LOS CODIGOS DE BARRAS Y SI LO HACIA SE REINICIABA, SE CAMBIA PINPAD, POR COMPATIBILIDAD DE TECNOLOGÍA, YA QUE SE DEJO INSTALADO UN DESK 2600, SE REALIZAN PRUEBAS DEJANDO SERVICIO FUNCIONAL AL 100%</t>
  </si>
  <si>
    <t>AB1JZ765</t>
  </si>
  <si>
    <t>1235101 1239638 1219739 241587317561324755888457</t>
  </si>
  <si>
    <t>1069997 547173 NO SERIALIZADO 950526</t>
  </si>
  <si>
    <t>DISTRICOL EL FULL MARKET</t>
  </si>
  <si>
    <t>FO-25-1069208</t>
  </si>
  <si>
    <t>10-06 DATÁFONO CON MENSAJE DE CABLE DE RED DESCONECTADO, SE CAMBIA CABLE PATHC CORD PARA SOLUCIONAR FALLA, PRUEBAS OK</t>
  </si>
  <si>
    <t>Cable Pathc Cord</t>
  </si>
  <si>
    <t>V1SZZ229</t>
  </si>
  <si>
    <t>BARRIO EL BOSQUE CHIGORODO 3</t>
  </si>
  <si>
    <t>FO-25-1067718</t>
  </si>
  <si>
    <t>10-06 CAMBIO LECTOR DE CODIGO DE BARRAS POR INTERMITENCIA Y REINICIOS</t>
  </si>
  <si>
    <t>MN00V937</t>
  </si>
  <si>
    <t xml:space="preserve"> 1076451  </t>
  </si>
  <si>
    <t xml:space="preserve"> 1112425  </t>
  </si>
  <si>
    <t>BARRIO PUERTO TRIUNFO PUERTO T</t>
  </si>
  <si>
    <t>FO-25-1057047</t>
  </si>
  <si>
    <t xml:space="preserve">10-06 SE CAMBIA PINPAD POR DAÑO, ALERT IRRUPCIÓN </t>
  </si>
  <si>
    <t>SV00E605</t>
  </si>
  <si>
    <t xml:space="preserve">  1119701 No serializado </t>
  </si>
  <si>
    <t xml:space="preserve">  No serializado 1109570</t>
  </si>
  <si>
    <t>BARRIO LA PALMA SINCELEJO</t>
  </si>
  <si>
    <t>FO-25-1056522</t>
  </si>
  <si>
    <t>11-06 SE VISITA COMERCIO POR UNA FALLA, SE HACE CAMBIO DE DATAFONO, CAUSAL A6 ALERT IRRUPTION, SE DEJA CON LA VERSIÓN 9.90, SE REALIZAN PRUEBAS OK, SE CREA USUARIO Y CONTRASEÑA.</t>
  </si>
  <si>
    <t>BL09Z201</t>
  </si>
  <si>
    <t xml:space="preserve">1021698   </t>
  </si>
  <si>
    <t xml:space="preserve">853396   </t>
  </si>
  <si>
    <t>BARRIO ESTERO VILLAVICENCIO 6</t>
  </si>
  <si>
    <t>FO-25-1070687</t>
  </si>
  <si>
    <t xml:space="preserve">11-06 SE REALIZA VISITA A CB CANALES DE COMUNICACIÓN DEL COMERCIO CON FALLAS SE REALIZA CAMBIO DE MAGIC BOX FUENTE Y ENTORCHADO PRUEBAS OK SIN NOVEDADES </t>
  </si>
  <si>
    <t>Magic box  - Fuente de poder  - Cable ethernet</t>
  </si>
  <si>
    <t>TXZZZ490</t>
  </si>
  <si>
    <t>PTM BUCARAMANGA VARIEDADES EFE</t>
  </si>
  <si>
    <t>FO-25-1069005</t>
  </si>
  <si>
    <t>11-06 SE REALIZA VISITA AL COMERCIO CB, SE VALIDA Y SE ENCUENTRA QUE EL DATÁFONO ESTA EN DAÑO EN EL LECTOR DE TARJETAS, SE YACE CAMBIO DE EQUIPO SE HACEN LAS RESPECTIVAS CONFIGURACIÓNES Y SE HACEN PRUEBAS DEJANDO DATÁFONO OK</t>
  </si>
  <si>
    <t>LMQZZ726-LMQZZ750</t>
  </si>
  <si>
    <t xml:space="preserve">1175235   </t>
  </si>
  <si>
    <t xml:space="preserve">916543   </t>
  </si>
  <si>
    <t>Y S Y SUPPLIES ELECTRODOMESTICOS</t>
  </si>
  <si>
    <t>FO-25-1068999</t>
  </si>
  <si>
    <t>11-06 SE REALIZA VISITA TÉCNICA, SE CAMBIA EL DATAFONO, SE REALIZAN PRUEBAS EXITOSAS, EQUIPO FUNCIONA CORRECTAMENTE, CB QUEDA OPERATIVO.</t>
  </si>
  <si>
    <t>10OZZ054</t>
  </si>
  <si>
    <t xml:space="preserve">766400   </t>
  </si>
  <si>
    <t xml:space="preserve">1151683   </t>
  </si>
  <si>
    <t>MAICAO</t>
  </si>
  <si>
    <t>BARRIO CENTRO MAICAO  38</t>
  </si>
  <si>
    <t>FO-25-1056530</t>
  </si>
  <si>
    <t>11-06 SE REALIZA VISITA SE PROCEDE A VALIDAR EQUIPOS Y TODO OK ,SE VALIDA CABLEADO Y EL CABLE DE LA FUENTE DE PODER ESTÁ PARTIDO ,SE PROCEDE A CAMBIAR FUENTE DE PODER ,SE HACEN PRUEBAS Y TODO OK</t>
  </si>
  <si>
    <t>1 fuente de poder + cable de poder</t>
  </si>
  <si>
    <t>FACZZ319</t>
  </si>
  <si>
    <t>QUIBDO</t>
  </si>
  <si>
    <t>BARRIO QUIBDO QUIBDO 3</t>
  </si>
  <si>
    <t>FO-25-1051761</t>
  </si>
  <si>
    <t xml:space="preserve">11-06 SE REALIZA ACAMBIO DE EQUIPO POR DAÑO, SE REALIZAN PRUEBAS Y EL CB QUEDA OPERATIVO </t>
  </si>
  <si>
    <t>4A005985</t>
  </si>
  <si>
    <t xml:space="preserve">1062202   </t>
  </si>
  <si>
    <t xml:space="preserve">1172524   </t>
  </si>
  <si>
    <t>BARRIO EL DORADO FLORIDABLANCA</t>
  </si>
  <si>
    <t>FO-25-1072362</t>
  </si>
  <si>
    <t xml:space="preserve">11-06 CAMBIO DE FUENTE DE PODER PRUEBAS EXITOSAS </t>
  </si>
  <si>
    <t>AD00Y728</t>
  </si>
  <si>
    <t>PTM  BOGOTA PAPELERIA MULTISER</t>
  </si>
  <si>
    <t>FO-25-1068520</t>
  </si>
  <si>
    <t xml:space="preserve">11-06 SE REALIZA INICIALIZACIÓN POR CAMBIO DE HORA DEL DATAFONO PRUEBA OK </t>
  </si>
  <si>
    <t>AD00L179</t>
  </si>
  <si>
    <t>SAN MARTIN</t>
  </si>
  <si>
    <t>BARRIO PEDRO DAZA SAN MARTIN 2</t>
  </si>
  <si>
    <t>FO-25-1065809</t>
  </si>
  <si>
    <t xml:space="preserve">11-06 SE REALIZA VISITA A COMERCIO SE EVIDENCIA OBSTRUCCIÓN EN LECTOR CHIP SE BRINDA SOPORTE PRUEBAS OK SIN NOVEDADES </t>
  </si>
  <si>
    <t>F1SZZ786</t>
  </si>
  <si>
    <t>GOMEZ PLATA</t>
  </si>
  <si>
    <t>BARRIO CENTRO</t>
  </si>
  <si>
    <t>FO-25-1063429</t>
  </si>
  <si>
    <t>11-06 SE CAMBIA EQUIPO POR TECLADO SE SALE EL BOTON VERDE</t>
  </si>
  <si>
    <t>AA001403</t>
  </si>
  <si>
    <t xml:space="preserve">1235293   </t>
  </si>
  <si>
    <t xml:space="preserve">1072024   </t>
  </si>
  <si>
    <t>PTM CUCUTA FARMA EXITO PALMERA</t>
  </si>
  <si>
    <t>FO-25-1069014</t>
  </si>
  <si>
    <t>11-06 SE VISITA COMERCIO, SE REALIZA CONFIGURACION DE LECTOR DE CODIGOS, SE HACEN PRUEBAS EXITOSA, CB OPERATIVO</t>
  </si>
  <si>
    <t>TRSZZ729</t>
  </si>
  <si>
    <t>GUAMAL</t>
  </si>
  <si>
    <t>BARRIO CENTRO GUAMAL 3</t>
  </si>
  <si>
    <t>FO-25-1067730</t>
  </si>
  <si>
    <t xml:space="preserve">11-06 SE REALIZA VISITA A COMERCIO SE CAMBIA LECTOR CABLE AVERIADO SE REALIZAN PRUEBAS OK SIN NOVEDAD </t>
  </si>
  <si>
    <t>9TZZZ287</t>
  </si>
  <si>
    <t xml:space="preserve"> 1239631  </t>
  </si>
  <si>
    <t xml:space="preserve"> 913819  </t>
  </si>
  <si>
    <t>PAGAFACIL  AVENIDA QUINTA</t>
  </si>
  <si>
    <t>FO-25-1066769</t>
  </si>
  <si>
    <t xml:space="preserve">11-06 SE REALIZA VISITA, SE ENCUENTRA DATAFONO EN DAÑO, SE REALIZA CAMBIO, SE INSTALA ÚLTIMA VERSIÓN, SE CREAN USUARIOS OK, SE REALIZAN PRUEBAS Y CIERRES OK </t>
  </si>
  <si>
    <t>JA00L788</t>
  </si>
  <si>
    <t xml:space="preserve">784217   </t>
  </si>
  <si>
    <t xml:space="preserve">1045399   </t>
  </si>
  <si>
    <t>CCIAL EL TESORO MEDELLIN</t>
  </si>
  <si>
    <t>FO-25-1069213</t>
  </si>
  <si>
    <t xml:space="preserve">11-06 SE HACE ACTUALIZACIÓN DE VERSION </t>
  </si>
  <si>
    <t>GB0EZ309</t>
  </si>
  <si>
    <t>PTM BOGOTA SUPERMERCADO RG</t>
  </si>
  <si>
    <t>FO-25-1069522</t>
  </si>
  <si>
    <t>11-06 DURANTE LA VISITA TECNICA SE  ENCONTRAMOS QUE EL CARGADOR SE ENCUENTRA EN DAÑO REALIZA CAMBIO PRUEBA OK PARÁMETROS OKAY CIERRE OKAY</t>
  </si>
  <si>
    <t xml:space="preserve">FUENTE DE PODER </t>
  </si>
  <si>
    <t>EF8ZZ154-SV00V283</t>
  </si>
  <si>
    <t>OPRAP POBLADO SANTO TOMAS</t>
  </si>
  <si>
    <t>FO-25-1070000</t>
  </si>
  <si>
    <t>11-06 SE REALIZA VISITA TÉCNICA, SE CAMBIA LA TAPA DE LA IMPRESORA DEL DATAFONO, SE REALIZAN PRUEBAS EXITOSAS, EQUIPO FUNCIONA CORRECTAMENTE, CB OPERATIVO.</t>
  </si>
  <si>
    <t>GA0AZ310</t>
  </si>
  <si>
    <t>COMCARD MED MANRIQUE GARFIELD</t>
  </si>
  <si>
    <t>FO-25-1070013</t>
  </si>
  <si>
    <t xml:space="preserve">11-06 SE REALIZA ÉL CAMBIO DE TAPA DEL DATAFONO SE REALIZAN PRUEBAS Y QUEDA OPERATIVO </t>
  </si>
  <si>
    <t xml:space="preserve">Tapa de datafono </t>
  </si>
  <si>
    <t>TRZZZ949  AIZZZ292</t>
  </si>
  <si>
    <t>PTM CALI VARIEDADES VYP</t>
  </si>
  <si>
    <t>FO-25-1072241</t>
  </si>
  <si>
    <t>11-06 SE CAMBIA DATAFONO Y LECTOR YA QUE EL DEL CLIENTE ESTABAN MALOS</t>
  </si>
  <si>
    <t>BA00Z110</t>
  </si>
  <si>
    <t xml:space="preserve">975163 864383  </t>
  </si>
  <si>
    <t xml:space="preserve">929372 913914  </t>
  </si>
  <si>
    <t>EL RETEN</t>
  </si>
  <si>
    <t>BARRIO CAMPO MURCIA EL RETEN</t>
  </si>
  <si>
    <t>FO-25-1064776</t>
  </si>
  <si>
    <t xml:space="preserve">11-06 SE REALIZA LA VISITA EL CLIENTE MANIFIESTA SEGUIR TENIENDO PROBLEMAS CON LA COMUNICACIÓN YA QUE LE SIGUE MOSTRANDO EL MENSAJE DE ERROR DE CONEXIÓN O CABLE DESCONECTADO, SE PROCEDE A CAMBIAR EL EQUIPO SE REALIZAN PRUEBAS Y TODO OK </t>
  </si>
  <si>
    <t>7A002354</t>
  </si>
  <si>
    <t xml:space="preserve">991112   </t>
  </si>
  <si>
    <t xml:space="preserve">1106888   </t>
  </si>
  <si>
    <t>PAGAFACIL UNICENTRO CUCUTA</t>
  </si>
  <si>
    <t>FO-25-1073815</t>
  </si>
  <si>
    <t>11-06 SE VISITA COMERCIO, SE REALIZA CAMBIO DE DATAFONO POR DETERIORO DEL TECLADO, SE HACEN PRUEBAS EXITOSA, CB OPERATIVO</t>
  </si>
  <si>
    <t>AAAAL103</t>
  </si>
  <si>
    <t xml:space="preserve">1056142   </t>
  </si>
  <si>
    <t xml:space="preserve">959794   </t>
  </si>
  <si>
    <t>PAGAFACIL FUSAGASUGA</t>
  </si>
  <si>
    <t>FO-25-1066924</t>
  </si>
  <si>
    <t>11-06 SE VISITA COMERCIO POR AJUSTE HORARIO EN EQUIPOS YA QUE CADA DATÁFONO PRESENTA UNA HORA DIFERENTE  Y ESTOS LES GENERA INCONVENIENTES CON LOS CIERRES DIARIOS SE PROCEDE A GENERAL ACTUALIZACIÓN DE VERSIÓN EN EQUIPOS E INICIALIZACIÓN SE REALIZAN TRANSACCIONES DE PRUEBA Y SE DEJA CB OPERANDO SIN NOVEDAD</t>
  </si>
  <si>
    <t>AAAAR926,AAAAR924</t>
  </si>
  <si>
    <t>FO-25-1072250</t>
  </si>
  <si>
    <t xml:space="preserve">11-06 SE VISITA COMERCIO, SE REALIZA CAMBIO DE DATAFONO Y LECTOR DE BARRAS. PRUEBAS OK OPERATIVO EL SERVICIO </t>
  </si>
  <si>
    <t>FUA0K609</t>
  </si>
  <si>
    <t xml:space="preserve">994533 953555  </t>
  </si>
  <si>
    <t xml:space="preserve">782324 1008555  </t>
  </si>
  <si>
    <t>BARRIO CENTRO VILLA DE SAN DEI</t>
  </si>
  <si>
    <t>FO-25-1068444</t>
  </si>
  <si>
    <t xml:space="preserve">11-06 CAMBIO DE EQUIPO POR DAÑO SE ENTREGA SERVICIO OPERATIVO </t>
  </si>
  <si>
    <t>9CLZZ330</t>
  </si>
  <si>
    <t xml:space="preserve">786272   </t>
  </si>
  <si>
    <t xml:space="preserve">248642   </t>
  </si>
  <si>
    <t>PTM BOGOTA COLECCIONES JOSEPH</t>
  </si>
  <si>
    <t>FO-25-1073845</t>
  </si>
  <si>
    <t xml:space="preserve">11-06 SE REALIZA CAMBIO DE CABLE DE RED PRUEBAS OK , SE CONECTA DIRECTAMENTE AL MÓDEM YA QUE EL REPETIDOR ESTÁ PRESENTANDO FALLA </t>
  </si>
  <si>
    <t>CABLE TEFF AVERIADO</t>
  </si>
  <si>
    <t>9T00P676</t>
  </si>
  <si>
    <t>FO-25-1066931</t>
  </si>
  <si>
    <t>11-06 SE REVISA CABLEADO Y PUERTOS TODO EN BUEN ESTADO SE RECONFIGURA LECTORA Y SE HACEN PRUEBAS TODO QUEDA OK</t>
  </si>
  <si>
    <t>BARRIO CENTRO PUERTO GAITAN 4</t>
  </si>
  <si>
    <t>FO-25-1067968</t>
  </si>
  <si>
    <t xml:space="preserve">11-06 SE REALIZA CAMBIO DE MAGINBOX Y FUENTE DE PODER POR DAÑO SE REALIZAN PRUEBAS BÁSICAS SIN NOVEDAD </t>
  </si>
  <si>
    <t>Fuente de poder y entorchado XP</t>
  </si>
  <si>
    <t>XP00W515</t>
  </si>
  <si>
    <t>CHIA</t>
  </si>
  <si>
    <t>BARRIO CENTRO DE CHIA CHIA</t>
  </si>
  <si>
    <t>FO-25-1074780</t>
  </si>
  <si>
    <t>11-06 SE VISITA CB BANCOLOMBIA, SE REALIZAN CAMBIO DE DATAFONO PUES ESTE SE ESTÁ REINICIANDO VARIAS VECES AL REALIZAR TRX, SE DEJA EL NUEVO CON LOS USUARIOS DEL CLIENTE, SE REALIZAN PRUEBAS OK, NO UPS.</t>
  </si>
  <si>
    <t>IIWZZ594</t>
  </si>
  <si>
    <t xml:space="preserve">931313   </t>
  </si>
  <si>
    <t xml:space="preserve">768826   </t>
  </si>
  <si>
    <t>FO-25-1070685</t>
  </si>
  <si>
    <t xml:space="preserve">11-06 SE CAMBIA EQUIPO POR DAÑO EN TECLADO </t>
  </si>
  <si>
    <t>999VZ134</t>
  </si>
  <si>
    <t xml:space="preserve">1235404  1219911 </t>
  </si>
  <si>
    <t>709351   700860</t>
  </si>
  <si>
    <t>BARRIO POPULAR 1 MEDELLIN 1</t>
  </si>
  <si>
    <t>FO-25-1072253</t>
  </si>
  <si>
    <t>11-06 SE CAMBIA FUENTE DE PODER YA QUE ESTABA MALA</t>
  </si>
  <si>
    <t>111JZ627</t>
  </si>
  <si>
    <t>DISTRICOL PANALERA BABY SHOPPI</t>
  </si>
  <si>
    <t>FO-25-1070511</t>
  </si>
  <si>
    <t xml:space="preserve">11-06 SE VISITA COMERCIO SE REALIZÓ CAMBIO DE LECTOR POR FALLA, NO LEE NINGÚN CÓDIGO DE BARRAS. </t>
  </si>
  <si>
    <t>MN0SZ971</t>
  </si>
  <si>
    <t xml:space="preserve"> 905144  </t>
  </si>
  <si>
    <t xml:space="preserve"> 910924  </t>
  </si>
  <si>
    <t>BARRIO DIANA TURBAY BOGOTA 5</t>
  </si>
  <si>
    <t>FO-25-1074393</t>
  </si>
  <si>
    <t xml:space="preserve">11-06 SE REVISA CB PINPAD SE REINICIA SEGUIDO, HUB Y LECTURA MALO, SE CAMBIA DATÁFONO, HUB  Y PINPAD POR COMPATIBILIDAD, SE REALIZA PRUEBAS DE FUNCIONAMIENTO OK </t>
  </si>
  <si>
    <t>KA00J436</t>
  </si>
  <si>
    <t>1235262 1238707 1219450 243637317561365457309669</t>
  </si>
  <si>
    <t>1050529 1004607 830397 827441</t>
  </si>
  <si>
    <t>EL CARMEN DE BOLIVAR</t>
  </si>
  <si>
    <t>BARRIO CENTRO II EL CARMEN DE</t>
  </si>
  <si>
    <t>FO-25-1068516</t>
  </si>
  <si>
    <t xml:space="preserve">11-06 SE REALIZA CAMBIO DE LECTOR DE BARRAS PUERTO USB DEGOLLADO </t>
  </si>
  <si>
    <t>9B08Z086</t>
  </si>
  <si>
    <t xml:space="preserve"> 915260  </t>
  </si>
  <si>
    <t xml:space="preserve"> A-528366  </t>
  </si>
  <si>
    <t>BARRIO AMBALA IBAGUE 15</t>
  </si>
  <si>
    <t>FO-25-1074900</t>
  </si>
  <si>
    <t>11-06 SE REALIZA CAMBIO DE LECTOR DE BARRAS POR DAÑO EN PUERTO USB, SE REALIZA PRUEBAS DE FUNCIONAMIENTO OK CUBRE CLAVE INSTALADO.</t>
  </si>
  <si>
    <t>SASZ668</t>
  </si>
  <si>
    <t xml:space="preserve"> 905892  </t>
  </si>
  <si>
    <t xml:space="preserve"> 1102575  </t>
  </si>
  <si>
    <t>BARRIO BOSA CARBONEL BOGOTA</t>
  </si>
  <si>
    <t>FO-25-1072258</t>
  </si>
  <si>
    <t xml:space="preserve">11-06 SE REALIZA CAMBIO DE EQUIPO POR FALLAS EN BOTONES PRUEBA OK </t>
  </si>
  <si>
    <t>BL0HZ991</t>
  </si>
  <si>
    <t xml:space="preserve">1171813   </t>
  </si>
  <si>
    <t xml:space="preserve">783688   </t>
  </si>
  <si>
    <t>MUTIPAGAS SAN JERONIMO</t>
  </si>
  <si>
    <t>FO-25-1070138</t>
  </si>
  <si>
    <t xml:space="preserve">11-06 SE ESPERA AUTORIZACIÓN DE INGRESO SE VÁLIDA SE VALIDA PINPAD SE VALIDA EQUIPOS SE REALIZA CAMBIO YA QUE NO LEE TARJETAS SE REALIZAN PRUEBAS EXITOSAS SERVICIO OPERATIVO </t>
  </si>
  <si>
    <t>BBBBV413</t>
  </si>
  <si>
    <t xml:space="preserve"> 1139701  </t>
  </si>
  <si>
    <t xml:space="preserve"> A-528847  </t>
  </si>
  <si>
    <t>ITUANGO</t>
  </si>
  <si>
    <t>DISTRICOL AUTOSERVICIO EL COMB</t>
  </si>
  <si>
    <t>FO-25-1069008</t>
  </si>
  <si>
    <t xml:space="preserve">11-06 SE CAMBIA DATÁFONO POR FALLAS EN REINICIO Y NO AVANZA EL PAPEL </t>
  </si>
  <si>
    <t>AD000737</t>
  </si>
  <si>
    <t xml:space="preserve">1172018   </t>
  </si>
  <si>
    <t xml:space="preserve">859248   </t>
  </si>
  <si>
    <t>BARRIO CENTRO BOMBONA MEDELLIN</t>
  </si>
  <si>
    <t>FO-25-1075524</t>
  </si>
  <si>
    <t>11-06 SE CAMBIA LECTORA YA QUE LA OTRA TENÍA EL CABLE ROTO</t>
  </si>
  <si>
    <t>AA002181</t>
  </si>
  <si>
    <t xml:space="preserve"> 1114727  </t>
  </si>
  <si>
    <t xml:space="preserve"> 549237  </t>
  </si>
  <si>
    <t>BARRIO PRIMERO DE MAYO VALLEDU</t>
  </si>
  <si>
    <t>FO-25-1073674</t>
  </si>
  <si>
    <t>11-06 SE REALIZA VISITÁ POR SOLICITUD DE CLIENTE,SE LLEGA A SITIO SE REALIZA CBIO DE EQUIPO POR PUERTO ETHERNET QUEMADO, SE REALIZA CAMBIÓ SE INSTALA EQUIPO DESK 2600 PRUEBAS OK AL 100 %</t>
  </si>
  <si>
    <t>LN007835</t>
  </si>
  <si>
    <t xml:space="preserve">1235375   </t>
  </si>
  <si>
    <t xml:space="preserve">1212583   </t>
  </si>
  <si>
    <t>PTM ITAGUI DROGUERIA SAN VICE</t>
  </si>
  <si>
    <t>FO-25-1073854</t>
  </si>
  <si>
    <t xml:space="preserve">11-06 SE HACE CONFIGURACIÓN DE PARÁMETROS TODO OK </t>
  </si>
  <si>
    <t>9L08Z365 - 9L08Z742</t>
  </si>
  <si>
    <t>BARRIO LA PEDREGOSA BUCARAMANG</t>
  </si>
  <si>
    <t>FO-25-1075303</t>
  </si>
  <si>
    <t>11-06 SE REALIZA VISITA AL COMERCIO CB, SE VALIDA Y SE ENCUENTRA QUE LA DIRECCIÓN DONDE ESTA EL CB ES DIFERENTE A LA QUE APARECE EN LA ORDEN , DIRECCIÓN ACTUAL CRA 33 95 09, SE ESCALA CASO CON PAOLA BELTRAN QUIEN COMENTA QUE SE HACE EL INCIDENTE PERO CON EL COMPROMISO QUE WL CLIENTE HAGA LA ACTUALIZACIÓN DE LA DIRECCIÓN PARA EVITAR INCONVENIENTES DE UN PROXIMO INCIDENTE, SE LE COMENTA AL CLIENTE DICHA SITUACIÓN QUIEN SE COMPROMETE A HACER DICHA GESTIÓN, SE HACE CAMBIO DE DATÁFONO POR DAÑO EN EL TECLADO, SE HACEN LAS RESPECTIVAS CONFIGURACIÓNES Y PRUEBAS OK</t>
  </si>
  <si>
    <t>9BDZZ667</t>
  </si>
  <si>
    <t xml:space="preserve">1214342   </t>
  </si>
  <si>
    <t xml:space="preserve">901900   </t>
  </si>
  <si>
    <t>BARRIO DEPARTAMENTAL IBAGUE</t>
  </si>
  <si>
    <t>FO-25-1073851</t>
  </si>
  <si>
    <t>11-06 SE REALIZA CAMBIO DE DATÁFONO POR DAÑO EN PUERTO IP, SE REALIZA PRUEBAS DE FUNCIONAMIENTO OK SE INSTALA CUBRE CLAVE.</t>
  </si>
  <si>
    <t>9BGZZ259</t>
  </si>
  <si>
    <t xml:space="preserve">989476   </t>
  </si>
  <si>
    <t xml:space="preserve">1173482   </t>
  </si>
  <si>
    <t>FO-25-1064739</t>
  </si>
  <si>
    <t>11-06 SE REALIZA VISITA AL PUNTO, SE CAMBIA EQUIPO YA QUE ESTE PRESENTA DAÑO Y NO LEE LAS TARJETAS, SIEMPRE SALE EN FALLA . SE DEJA EQUIPO INSTALADO CON VR 9.90 PRUEBAS CB OK, CB OPERATIVO.</t>
  </si>
  <si>
    <t xml:space="preserve">904700   </t>
  </si>
  <si>
    <t>REDY VILLA COUNTRY</t>
  </si>
  <si>
    <t>FO-25-1073862</t>
  </si>
  <si>
    <t>11-06 SE REALIZA VISITA TÉCNICA, SE CAMBIA EL LECTOR DE BARRAS, SE REALIZAN PRUEBAS EXITOSAS, EQUIPO FUNCIONA CORRECTAMENTE, CB OPERATIVO.</t>
  </si>
  <si>
    <t>A1MZZ994 - A5ZZZ457</t>
  </si>
  <si>
    <t xml:space="preserve"> 1110739 - 1076682  </t>
  </si>
  <si>
    <t xml:space="preserve"> 1112423 - 1112411  </t>
  </si>
  <si>
    <t>PAGAFACIL LA 14 GIRARDOT</t>
  </si>
  <si>
    <t>FO-25-1068178</t>
  </si>
  <si>
    <t xml:space="preserve">11-06 SE VISITA CB POR FALLA EN DATÁFONOS DETERIORO TECLADO BORROSO EN LAS DOS TERMINALES DEL CB SE PROCEDE CON CAMBIO DE TERMINAL 1SZZZ674 Y HUB CON PLACA POR HUB SIN PLACA , EN LA TERMINAL 1SZZZ676 SE PROCEDE CON CAMBIO DE DATÁFONO ,HUB Y PINPAD POR CAMBIO DE TECNOLOGÍA A DESK 2600 SE INSTALA MAGICBOX CON SERIAL 241587317561324755886926 SE REALIZAN TRANSACCIONES DE PRUEBA OK Y SE DEJA CB OPERANDO SIN NOVEDAD </t>
  </si>
  <si>
    <t>DATAFONO F2 TECLADO BORROSO - DATAFONO F2 TECLADO BORROSO</t>
  </si>
  <si>
    <t>HUB HB1 DETERIORO CABLE - HUB HB1 DETERIORO CABLE</t>
  </si>
  <si>
    <t>ISZZZ674,1SZZZ676</t>
  </si>
  <si>
    <t>958896 - 1235263  1219651 Sin placa  - 241587317561324755886926</t>
  </si>
  <si>
    <t>1051332 - 916869  836253 - Sin placa  1062915</t>
  </si>
  <si>
    <t>BARRIO EL TRIANGULO PURIFICACI</t>
  </si>
  <si>
    <t>FO-25-1073868</t>
  </si>
  <si>
    <t>11-06 SE REALIZA CAMBIO DE DATÁFONO " REINICIA SOLO" CAMBIO DE LECTOR "PERDIÓ CONFIGURACIÓN"</t>
  </si>
  <si>
    <t>XP00F507</t>
  </si>
  <si>
    <t xml:space="preserve">1049516 903738  </t>
  </si>
  <si>
    <t xml:space="preserve">762341 877192  </t>
  </si>
  <si>
    <t>REDY BELLO</t>
  </si>
  <si>
    <t>FO-25-1070017</t>
  </si>
  <si>
    <t xml:space="preserve">11-06 SE REALIZA CAMBIO DE TAPA IMPRESORA POR DETERIORO OK,  EQUIPO QUEDA OPERATIVO </t>
  </si>
  <si>
    <t>ABCOZ291</t>
  </si>
  <si>
    <t>PUERTO NARE</t>
  </si>
  <si>
    <t>BARRIO PLAZA PRINCIPAL PUERTO</t>
  </si>
  <si>
    <t>FO-25-1069011</t>
  </si>
  <si>
    <t>12-06 SE LLAMA AL NÚMERO INDICADO Y LA USUARIA ME INDICA QUE EL EQUIPO YA ESTÁ FUNCIONANDO CON TOTAL NORMALIDAD, QUE LO QUE TENIA EL EQUIPO ERA QUE TENIA EL CABLE DE RED DESCONECTADO</t>
  </si>
  <si>
    <t>PTM BOGOTA HIPERSALUD 2</t>
  </si>
  <si>
    <t>FO-25-1077590</t>
  </si>
  <si>
    <t xml:space="preserve">12-06 SE LLEGA A LA DIRECCIÓN INDICADA COMERCIO INDICA QUE EL CABLE DE DATOS SE ENCONTRABA DESCONECTADO DEL EQUIPO, EL COMERCIO LO CONECTA CORRECTAMENTE Y SE SOLUCIONA LA FALLA, NO SE MANIPULAN EQUIPOS COMERCIO INDICA QUE NO LO REQUIERE </t>
  </si>
  <si>
    <t>LA00Q028</t>
  </si>
  <si>
    <t>GARCIA PASTRANA KEVIN FERNANDO</t>
  </si>
  <si>
    <t>COMCARD BELLO  JM</t>
  </si>
  <si>
    <t>FO-25-1076868</t>
  </si>
  <si>
    <t>12-06 SE CAMBIA RODILLO YA QUE EL OTRO IMPRIMIA BORROSO</t>
  </si>
  <si>
    <t xml:space="preserve">Rodillo de impresora </t>
  </si>
  <si>
    <t>9LZZZ793</t>
  </si>
  <si>
    <t>BARRIO SAN PEDRO MARTIR CARTAG</t>
  </si>
  <si>
    <t>FO-25-1074785</t>
  </si>
  <si>
    <t>12-06 SE REALIZA MANTENIMIENTO LECTOR DE TARJETAS Y TODO QUEDA OK</t>
  </si>
  <si>
    <t>NA00B109</t>
  </si>
  <si>
    <t>BARRIO CENTRO LA DORADA 13</t>
  </si>
  <si>
    <t>FO-25-1070291</t>
  </si>
  <si>
    <t xml:space="preserve">12-06 SE CAMBIA DATÁFONO POR REINICIO CONSTANTE. SE HACEN PRUEBAS DE TRANSACCIONES TODO OK </t>
  </si>
  <si>
    <t>10XZZ913</t>
  </si>
  <si>
    <t xml:space="preserve">759684   </t>
  </si>
  <si>
    <t xml:space="preserve">1090389   </t>
  </si>
  <si>
    <t>REDY SABANETA</t>
  </si>
  <si>
    <t>FO-25-1074309</t>
  </si>
  <si>
    <t xml:space="preserve">12-06 SE CAMBIA PIN PAD Y HUB POR DAÑO </t>
  </si>
  <si>
    <t>PINPAD E10 NO CARGA APLICATIVO</t>
  </si>
  <si>
    <t>AB1HZ155</t>
  </si>
  <si>
    <t xml:space="preserve">  1018600 NO SERIALIZADO</t>
  </si>
  <si>
    <t xml:space="preserve">  NO SERIALIZADO 951833</t>
  </si>
  <si>
    <t>BARRIO VILLA BLANCA BARRANQUIL</t>
  </si>
  <si>
    <t>FO-25-1075204</t>
  </si>
  <si>
    <t xml:space="preserve">12-06 DATAFONO SE REINICIABA DEPRONTO SIN TOCARLO, SE FORMATEA Y SE REINSTALA VERSIÓN Y QUEDA OK </t>
  </si>
  <si>
    <t>XP0EZ769</t>
  </si>
  <si>
    <t>BARRIO VEREDA CRISTALINA PUERT</t>
  </si>
  <si>
    <t>FO-25-1067214</t>
  </si>
  <si>
    <t xml:space="preserve">12-06 SE REALIZA AJUSTE DE CONEXIONES SE BORRA MEMORIA SE LE INDICA EL PROCESO DE COMO REALIZAR EL CIERRE SE ENTREGA OPERATIVO SIN NOVEDAD </t>
  </si>
  <si>
    <t>6A8ZZ278</t>
  </si>
  <si>
    <t>MULTIPAGAS MULTICENTRO</t>
  </si>
  <si>
    <t>FO-25-1076898</t>
  </si>
  <si>
    <t>12-06 SE REALIZA VALIDACIÓN DE DATÁFONOS DESACTUALIZADO, SE REALIZA PRUEBAS DE FUNCIONAMIENTO OK CUBRE CLAVE INSTALADO.</t>
  </si>
  <si>
    <t>GZ7ZZ174-GZ7ZZ176-GZ7ZZ177</t>
  </si>
  <si>
    <t>DISTRICOL LA CANASTA MAX BARAT</t>
  </si>
  <si>
    <t>FO-25-1077009</t>
  </si>
  <si>
    <t xml:space="preserve">12-06 SE REALIZA CAMBIO DE EQUIPO TECLADO BORROSO F2  Y SE CAMBIA CABLE MAGIC BOX AVERIADO, CB BANCOLOMBIA PURO, PRUEBAS OK </t>
  </si>
  <si>
    <t>SV00C187</t>
  </si>
  <si>
    <t xml:space="preserve">1141224   </t>
  </si>
  <si>
    <t xml:space="preserve">1112452   </t>
  </si>
  <si>
    <t>RIO QUITO</t>
  </si>
  <si>
    <t>BARRIO PAIMADO RIO QUITO</t>
  </si>
  <si>
    <t>FO-25-1076023</t>
  </si>
  <si>
    <t xml:space="preserve">12-06 SE REALIZA CONFIGURACIÓN DE LECTORA, TODO OK </t>
  </si>
  <si>
    <t>HA00W667</t>
  </si>
  <si>
    <t>MULTIPAGAS MONTERIA</t>
  </si>
  <si>
    <t>FO-25-1074791</t>
  </si>
  <si>
    <t>12-06 SE REALIZA VISITA TÉCNICA Y SE CAMBIA FMDATAFONO POR DAÑO EN TECLADO, TECLAS DURAS, SE RETIRA EQUIPO ICT PLACA 233444 Y SE INSTALA EQUIPO DESK 2600 PLACA 1227937, DE IGUAL MANERA POR TECNOLOGÍA SE RETIRA PINPAD 1500 PLACA 808536 Y SE INSTALA PINPAD 1600 PLACA 1219803, SE REALIZAN PRUEBAS Y SE DEJA EL SERVICIO FUNCIONANDO CORRECTAMENTE.</t>
  </si>
  <si>
    <t>AAAGZ637</t>
  </si>
  <si>
    <t>1227937  1219803 241597317561324755896081</t>
  </si>
  <si>
    <t>233444  No serializado  808536</t>
  </si>
  <si>
    <t>BARRIO SAN JOSE RIO QUITO</t>
  </si>
  <si>
    <t>FO-25-1074316</t>
  </si>
  <si>
    <t>HA00W666</t>
  </si>
  <si>
    <t>FO-25-1070681</t>
  </si>
  <si>
    <t>12-06 SE VISITA PUNTO Y SE NOTA QUÉ NO HAY LECTORA, CLIENTE REPORTA QUE SE PERDIÓ, SE LE INFORMA QUE DEBE REPORTAR PLACA DESAPARECIDA A LA POLICIA</t>
  </si>
  <si>
    <t>BARRIO EL JARDIN GRANADA</t>
  </si>
  <si>
    <t>FO-25-1074910</t>
  </si>
  <si>
    <t>12-06 SE REALIZA CAMBIO DE LECTORA POR DAÑO, NO PRENDE, PRUEBAS OK</t>
  </si>
  <si>
    <t>7A002362</t>
  </si>
  <si>
    <t xml:space="preserve"> 1239610  </t>
  </si>
  <si>
    <t xml:space="preserve"> 885164  </t>
  </si>
  <si>
    <t>FO-25-1069002</t>
  </si>
  <si>
    <t xml:space="preserve">12-06 SE REALIZA VISITA AL PUNTO, SE  CAMBIA LECTOR DE BARRAS POR DAÑO YA QUE ESTE NO ENVIA DATA. SE DEJA EQUIPO CON VR 9.90 PRUEBAS OK, XB OPERATIVO </t>
  </si>
  <si>
    <t xml:space="preserve"> 878556  </t>
  </si>
  <si>
    <t xml:space="preserve"> 1103004  </t>
  </si>
  <si>
    <t>SANTA ANA</t>
  </si>
  <si>
    <t>BARRIO LOS TUBOS SANTA ANA</t>
  </si>
  <si>
    <t>FO-25-1026308</t>
  </si>
  <si>
    <t>12-06 SE REALIZA VISITA POR SOLICITUD DE CLIENTE,SE LLEGA A SITIO Y SE EVIDENCIA PIN PAD CON ERROR EN LECTOR  DE TARJETAS SE REALIZA CAMBIÓ DE PIN PAD QUEDANDO SERVICIO OPERÁTIVO, PRUEBAS OK AL 100 %</t>
  </si>
  <si>
    <t>BL01Y221</t>
  </si>
  <si>
    <t xml:space="preserve">  1119947 </t>
  </si>
  <si>
    <t xml:space="preserve">   873168</t>
  </si>
  <si>
    <t>MERCAPAVA VENTA MAYORISTA</t>
  </si>
  <si>
    <t>FO-25-1075201</t>
  </si>
  <si>
    <t>12-06 SE CAMBIA DATAFON YA QUE EL DEL CLIENTE TENIA MALAS ALGUNAS TECLAS</t>
  </si>
  <si>
    <t>JAZZZ601-00297008</t>
  </si>
  <si>
    <t xml:space="preserve">1092751   </t>
  </si>
  <si>
    <t xml:space="preserve">725093   </t>
  </si>
  <si>
    <t>PTM FLORIDABLANCA MAY DETALLES</t>
  </si>
  <si>
    <t>FO-25-1077592</t>
  </si>
  <si>
    <t>12-06 SE ENCUENTRA PINPAD NO LEE TARJETAS SE PROCEDE A REALIZAR CAMBIO SE DEJA PINPAD NUEVO SE HACEN PRUEBAS OK VISITA EXITOSA</t>
  </si>
  <si>
    <t>BA0BZ033</t>
  </si>
  <si>
    <t xml:space="preserve">  1018780 </t>
  </si>
  <si>
    <t xml:space="preserve">   847666</t>
  </si>
  <si>
    <t>PTM BOGOTA COUNTRYFARMA</t>
  </si>
  <si>
    <t>FO-25-1076872</t>
  </si>
  <si>
    <t>12-06 SE VISITA CB BANCOLOMBIA, SE CAMBIA DATAFONOS PUES TIENE EL PUERTO USB DESPRENDIDO, SE DEJA EL NUEVO OK, SE CREAN USUARIOS DEL CLIENTE, SE REALIZAN PRUEBAS OK.</t>
  </si>
  <si>
    <t>AB0XZ204</t>
  </si>
  <si>
    <t xml:space="preserve">1171213   </t>
  </si>
  <si>
    <t xml:space="preserve">802825   </t>
  </si>
  <si>
    <t>VENTAQUEMADA - BOYACA</t>
  </si>
  <si>
    <t>FO-25-1069534</t>
  </si>
  <si>
    <t xml:space="preserve">12-06 SE REALIZA BORRADO A LOS EQUIPOS SE CAMBIAN FUENTES DE PODER PRUEBAS OK CLIENTE CONFORME </t>
  </si>
  <si>
    <t>TVIZZ647-A00JZ075</t>
  </si>
  <si>
    <t>PTM MED HILDA</t>
  </si>
  <si>
    <t>FO-25-1078136</t>
  </si>
  <si>
    <t xml:space="preserve">12-06 SE CAMBIA EQUIPO POR IMPRESORA MALA </t>
  </si>
  <si>
    <t>GZ00O496-HA006835</t>
  </si>
  <si>
    <t xml:space="preserve">1227978   </t>
  </si>
  <si>
    <t xml:space="preserve">814421   </t>
  </si>
  <si>
    <t>HATILLO DE LOBA</t>
  </si>
  <si>
    <t>BARRIO EL CARMEN HATILLO DE LO</t>
  </si>
  <si>
    <t>FO-25-1074059</t>
  </si>
  <si>
    <t>12-06 SE REALIZA CAMBIO DE DATAFONO YA QUE ESTABA ALERTADO, SE COLOCA UN DESK 2600, POR ENDE SE CAMBIA EL PINPAD POR COMPATIBILIDAD DE TECNOLOGIA, SE REALIZAN PRUEBAS DEJANDO SERVICIO FUNCIONAL AL 100 %</t>
  </si>
  <si>
    <t>JA008886</t>
  </si>
  <si>
    <t>1227983  1219722 241577317561324755875515</t>
  </si>
  <si>
    <t>764373  NO SERIALIZADO  1073441</t>
  </si>
  <si>
    <t>REDY PRADERA</t>
  </si>
  <si>
    <t>FO-25-1075310</t>
  </si>
  <si>
    <t>12-06 SE FORMATEA EQUIPO, SE CONFIGURA DESDE CERO, SE INICIALIZA Y SE REALIZAN PRUEBAS EXITOSAS</t>
  </si>
  <si>
    <t>MN3ZZ274</t>
  </si>
  <si>
    <t>REDY LA VICTORIA BARRANQUILLA</t>
  </si>
  <si>
    <t>FO-25-1076173</t>
  </si>
  <si>
    <t xml:space="preserve">12-06 SE REMPLAZA LECTOR, MOSTRABA FORMATO INVÁLIDO, SE TRATA DE RECONFIGURAR PERO NO LA TOMA </t>
  </si>
  <si>
    <t>A5ZZZ467</t>
  </si>
  <si>
    <t xml:space="preserve"> 861570  </t>
  </si>
  <si>
    <t xml:space="preserve"> A-529679  </t>
  </si>
  <si>
    <t>MAGDALENA SANTA ANA</t>
  </si>
  <si>
    <t>FO-25-1010880</t>
  </si>
  <si>
    <t xml:space="preserve">12-06 SE REALIZA VISITA POR SOLICITUD DE CLIENTE SE LLEGA A SITIO SE EVIDENCIA PIN PAD CON RESIDUOS PLASTICOS Y PAPEL ATASCADO DENTRO DEL LECTOR DE TARJETAS SE REALIZAN MANTENIMIENTO SE RETIRA LO MENCIONADO QUEDANDO PIN PAD OPERATIVO PRUEBAS OK AL 100% </t>
  </si>
  <si>
    <t>TV00L297</t>
  </si>
  <si>
    <t>PTM BUCARAMANGA WEB REAL</t>
  </si>
  <si>
    <t>FO-25-1078130</t>
  </si>
  <si>
    <t xml:space="preserve">12-06 CB DATAFONO NO IMPRIME, CAMBIO DE DATAFONO, BORRADO E INYECCIÓN DE SO +VER 9.90, CONFIGURACIÓN CB OK, CUBRE CLAVE OK, PRUEBAS OK. </t>
  </si>
  <si>
    <t>XP08Z010-9A3ZZ569</t>
  </si>
  <si>
    <t xml:space="preserve">1021766   </t>
  </si>
  <si>
    <t xml:space="preserve">1219073   </t>
  </si>
  <si>
    <t>PAGAFACIL POPAYAN</t>
  </si>
  <si>
    <t>FO-25-1074774</t>
  </si>
  <si>
    <t xml:space="preserve">12-06 SE INGRESA SE CAMBIA EQUIPO FALLA DE IMPRESIÓN PAPEL SE ATASCA SE PROCEDE A CAMBIAR EQUIPO SE INSTALA SISTEMA OPERATIVO VERSIÓN CREACIÓN DE USUARIOS PRUEBAS OKAY TELECARGA DRNA </t>
  </si>
  <si>
    <t>NN00L461</t>
  </si>
  <si>
    <t xml:space="preserve">759679   </t>
  </si>
  <si>
    <t xml:space="preserve">765063   </t>
  </si>
  <si>
    <t>SALAMINA</t>
  </si>
  <si>
    <t>COMCARD SALAMINA CELU CALZADO</t>
  </si>
  <si>
    <t>FO-25-1072263</t>
  </si>
  <si>
    <t xml:space="preserve">12-06 SE REALIZA VISITA SE CAMBIA DATAFONO POR TECLADO EN MAL ESTADO Y ADICIONAL EN OCASIONES SE QUEDA SIN CONEXIÓN SE CREAN USUARIOS SE HACEN PRUEBAS SERVICIO OK </t>
  </si>
  <si>
    <t>AB11O690 BL015579</t>
  </si>
  <si>
    <t xml:space="preserve">768920   </t>
  </si>
  <si>
    <t xml:space="preserve">767128   </t>
  </si>
  <si>
    <t>SAN JAVIER EL SOCORRO MEDELLIN</t>
  </si>
  <si>
    <t>FO-25-1079086</t>
  </si>
  <si>
    <t xml:space="preserve">12-06 SE CAMBIA EQUIPO POR DAÑO EN LECTOR DE TARJETA </t>
  </si>
  <si>
    <t>UXZZZ625</t>
  </si>
  <si>
    <t xml:space="preserve">1221331   </t>
  </si>
  <si>
    <t xml:space="preserve">858461   </t>
  </si>
  <si>
    <t>BARRIO SAN BENITO VILLAVICENCIO  16</t>
  </si>
  <si>
    <t>FO-25-1080481</t>
  </si>
  <si>
    <t xml:space="preserve">12-06 SE VISITA CB Y SE REALIZA CAMBIO DE DATAFONO POR DAÑÓ EN LA PANTALLA. SE INSTALA NUEVO EQUIPO SE CONFIGURA POS SE INCIALIZA SE CREAN USUARIOS CORRECTAMENTE Y SE REALIZA PRUEBAS ÉXITOSAS PRUEBAS OK </t>
  </si>
  <si>
    <t>A4UZZ557</t>
  </si>
  <si>
    <t xml:space="preserve">1169662   </t>
  </si>
  <si>
    <t xml:space="preserve">1234838   </t>
  </si>
  <si>
    <t>BARRIO PUERTO NUEVO PRADERA 1</t>
  </si>
  <si>
    <t>FO-25-1075299</t>
  </si>
  <si>
    <t xml:space="preserve">12-06 SE HACE MANTENIMIENTO AL EQUIPO SE LIMPIA PORTA ROLLOS Y FUNCIONA CORRECTAMENTE </t>
  </si>
  <si>
    <t>A16ZZ214</t>
  </si>
  <si>
    <t>LA ESPERANZA CERETE CORDOBA</t>
  </si>
  <si>
    <t>FO-25-1075821</t>
  </si>
  <si>
    <t>12-06 SE REALIZA VISITA TÉCNICA Y SE CAMBIA LECTOR DE CÓDIGO DE BARRAS YA QUE NO LEE CÓDIGOS, SE RETIRA LECTOR ÓPTICO PLACA 962047 Y SE INSTALA LECTORA ÓPTICO PLACA 877167, DE IGUAL MANERA SE EXPLICA INSTALACIÓN DE PINPAD PARA QUE SEA DETECTADO POR EL DATAFONO Y DEJARLO FUNCIONANDO BIEN, SE REALIZAN PRUEBAS Y SE DEJA EL SERVICIO FUNCIONANDO CORRECTAMENTE.</t>
  </si>
  <si>
    <t>UV00N112</t>
  </si>
  <si>
    <t xml:space="preserve"> 877167  </t>
  </si>
  <si>
    <t xml:space="preserve"> 962047  </t>
  </si>
  <si>
    <t>VDA PONTEZUELA RIONEGRO</t>
  </si>
  <si>
    <t>FO-25-1075374</t>
  </si>
  <si>
    <t xml:space="preserve">12-06 CABLE DE RED PARTIDO, SE CAMBIA, EQUIPOS OPERATIVOS </t>
  </si>
  <si>
    <t>CABLE DE RED</t>
  </si>
  <si>
    <t>9A003805</t>
  </si>
  <si>
    <t>SUAZA</t>
  </si>
  <si>
    <t>BARRIO EL CENTRO SUAZA</t>
  </si>
  <si>
    <t>FO-25-1072256</t>
  </si>
  <si>
    <t>12-06 SE REALIZA VISITA AL PUNTO, SE CAMBIA EQUIPO POR DAÑO YA ESTE NO LEE LAS TARJETAS. FALLA CHIP LECTOR DE TARJETAS. SE DEJA EQUIPO INSTALADO CON VR 9.90 PRUEBAS CB OK ,CB OPERATIVO.</t>
  </si>
  <si>
    <t>SASZZ720</t>
  </si>
  <si>
    <t xml:space="preserve">761361   </t>
  </si>
  <si>
    <t xml:space="preserve">981487   </t>
  </si>
  <si>
    <t>DISTRICOL DROGUERIA SUPERIOR D</t>
  </si>
  <si>
    <t>FO-25-1075313</t>
  </si>
  <si>
    <t xml:space="preserve">12-06 SE REALIZA CAMBIO DE EQUIPO POR DAÑO IMPRESIÓNNO AVANZA PAPEL Y CAMBIO  DEL LECTOR DE BARRAS POR CABLE EN MAL ESTADO DEJANDO PRUEBAS OK SIN TELECARGA NO AUTORIZADA </t>
  </si>
  <si>
    <t>AA00T586</t>
  </si>
  <si>
    <t xml:space="preserve">1173900 913261  </t>
  </si>
  <si>
    <t xml:space="preserve">895260 540318   </t>
  </si>
  <si>
    <t>BARRIO AV ARGELIA SINCELEJO</t>
  </si>
  <si>
    <t>FO-25-1078125</t>
  </si>
  <si>
    <t>12-06 SE VISITA COMERCIO POR UNA FALLA, YA QUE LE SALÍA VERIFIQUE LOS PARÁMETROS, SE HACE BORRADO S.O Y SE CARGA NUEVAMENTE, SE DEJA CON LA VERSIÓN 9.90, SE INICIALIZA DATÁFONO, SE REALIZA PRUEBA OK.</t>
  </si>
  <si>
    <t>SASZZ062</t>
  </si>
  <si>
    <t>PTM CUNDINAMARCA J L COMUNICAC</t>
  </si>
  <si>
    <t>FO-25-1078305</t>
  </si>
  <si>
    <t xml:space="preserve">12-06 SE REALIZA VISITA AL COMERCIO PARA EJECUTAR CAMBIO DE EQUIPO POR DAÑO EN EL TECLADO, VERSIÓN 9.90, PRUEBAS OK. </t>
  </si>
  <si>
    <t>AB17Z131 - XP0OZ414</t>
  </si>
  <si>
    <t xml:space="preserve">768466   </t>
  </si>
  <si>
    <t xml:space="preserve">929407   </t>
  </si>
  <si>
    <t>SAN ONOFRE</t>
  </si>
  <si>
    <t>BARRIO CENTRO SAN ONOFRE 3</t>
  </si>
  <si>
    <t>FO-25-1074323</t>
  </si>
  <si>
    <t>12-06 EN COMUNICACIÓN CON EL ALEX MARTINEZ, AL NÚMERO DE CONTACTO ( 3157089397 ), ME INFORMA QUE EN EL MOMENTO EL MUNICIPIO SE ENCUENTRA SIN SERVICIOS DE INTERNET PARA REALIZAR EL MANTENIMIENTO Y HASTA EL MOMENTO NO SESABE CUANDO LO HABILITEN NUEVAMENTE.</t>
  </si>
  <si>
    <t>BARRIO CORREGIMIENTO SANTA ELENA EL CERRITO</t>
  </si>
  <si>
    <t>FO-25-1081260</t>
  </si>
  <si>
    <t>12-06 SE REALIZA LIMPIEZA DEL LECTOR DE TARJETA, EL CUAL CONTENÍA PAPEL EN SU INTERIOR, SE REALIZAN PRUEBAS OPERATIVAS SIN NOVEDAD.</t>
  </si>
  <si>
    <t>A4WZZ827</t>
  </si>
  <si>
    <t>ALKOSTO PASTO CENTRO</t>
  </si>
  <si>
    <t>FO-25-1077025</t>
  </si>
  <si>
    <t xml:space="preserve">12-06 PREVIA COMUNICACIÓN CON LA SEÑORA DEYANIRA, SE ENVÍA DOCUMENTO SOLICITADOS PARA INGRESO SE ESTABLECE NUEVAMENTE COMUNICACION, INFORMA QUE  HASTA EL MOMENTO NO HAY AUTORIZACIÓN PARA EL INGRESO DEL PERSONAL TÉCNICO, SE LE INFORMA QUE UNA VEZ SE TENGA LOS PERMISOS SE DEBE COMUNICAR ALA LÍNEA PARA SOLICITAR LA  REVISIÓN SE AUTORIZA CERRAR ORDEN DE SERVICIO </t>
  </si>
  <si>
    <t>BRAVO MADROÑERO OSCAR ESTEBAN</t>
  </si>
  <si>
    <t>FO-25-1080440</t>
  </si>
  <si>
    <t xml:space="preserve">12-06 SE CONFIGURA DATÁFONO SE INICIALIZA Y FUNCIONA CORRECTAMENTE </t>
  </si>
  <si>
    <t>BARRIO SAN JOAQUIN MEDELLIN  4</t>
  </si>
  <si>
    <t>FO-25-1079082</t>
  </si>
  <si>
    <t xml:space="preserve">12-06 SE CAMBIA LECTOR POR DAÑO </t>
  </si>
  <si>
    <t>F1LZZ988</t>
  </si>
  <si>
    <t xml:space="preserve"> 1238909  </t>
  </si>
  <si>
    <t xml:space="preserve"> 903214  </t>
  </si>
  <si>
    <t>QUIBDO PANDEYUCA</t>
  </si>
  <si>
    <t>FO-25-1051846</t>
  </si>
  <si>
    <t>12-06 SE REALIZA CAMBIO DE LECTORA POR DAÑO DEL CABLE DE LA MISMAS SE REALIZAN PRUEBAS Y EL CB QUEDA OPERATIVO</t>
  </si>
  <si>
    <t>A00FZ301</t>
  </si>
  <si>
    <t xml:space="preserve"> 903920  </t>
  </si>
  <si>
    <t xml:space="preserve"> A-522198  </t>
  </si>
  <si>
    <t>FO-25-1074776</t>
  </si>
  <si>
    <t xml:space="preserve">12-06 SE REALIZA VISITA POR SOLICITUD DE CLIENTE,SE LLEGA A SITIO SE REALIZA ,CAMBIO DE EQUIPO POR TECLADO BORROSO Y POR LECTOR DE TARJETAS YA QUW SE ENCONTRABA RECHAZANDO LAS TARJETAS, SE INSTALA EQUIPOS DESK 2600 PRUEBAS OK AL 100% </t>
  </si>
  <si>
    <t>9C0NZ331</t>
  </si>
  <si>
    <t xml:space="preserve">1230867   </t>
  </si>
  <si>
    <t xml:space="preserve">1105509   </t>
  </si>
  <si>
    <t>BARRIO EL PILAR PASTO</t>
  </si>
  <si>
    <t>FO-25-1080931</t>
  </si>
  <si>
    <t>12-06 SE VERIFICÓ FALLA DE IMPRESIÓN NO PERMITE SALIR BIEN EL BAUCHER, SE CAMBIA DATAFONO SE EJECUTAN PRUEBAS TX EXITOSAS QUEDA OPERATIVO</t>
  </si>
  <si>
    <t xml:space="preserve">9A0NZ919 </t>
  </si>
  <si>
    <t xml:space="preserve">784714   </t>
  </si>
  <si>
    <t xml:space="preserve">852207   </t>
  </si>
  <si>
    <t>FO-25-1080625</t>
  </si>
  <si>
    <t>12-06 SE VISITA CB BANCOLOMBIA, SE CAMBIA EL LECTOR DE BARRAS PUES EL LECTOR QUE TENÍA ESTÁ CON EL CABLE DETERIORADO, SE DEJA EL NUEVO OK, SE REALIZAN PRUEBAS OK NO UPS.</t>
  </si>
  <si>
    <t>F1WZZ975 - LMQZZ790</t>
  </si>
  <si>
    <t xml:space="preserve"> 1238900  </t>
  </si>
  <si>
    <t xml:space="preserve"> 876924  </t>
  </si>
  <si>
    <t>FO-25-1061332</t>
  </si>
  <si>
    <t>12-06 SE REALIZA MANTENIMIENTO EN BODEGA LINEA CUCUTA, YA QUE POR TEMA DE ORDEN PUBLICO EN EL MUNICIPIO DE TIBU NO SE PUEDE VIAJAR, CLIENTE TRAE EQUIPO A BODEGA LINEA CUCUTA, SE REALIZA CAMBIO DE EQUIPO POR DAÑO DE LECTOR DE TARJETAS, SE HACEN PRUEBAS Y CIERRES EXITOSO, CB OPERATIVO.</t>
  </si>
  <si>
    <t>II0QZ551</t>
  </si>
  <si>
    <t xml:space="preserve">858472   </t>
  </si>
  <si>
    <t xml:space="preserve">929532   </t>
  </si>
  <si>
    <t>CAMPOALEGRE</t>
  </si>
  <si>
    <t>NUEVO HORIZONTE CAMPOALEGRE</t>
  </si>
  <si>
    <t>FO-25-1077040</t>
  </si>
  <si>
    <t xml:space="preserve">12-06 SE REALIZA CAMBIO DATAFONO POR TECLADO BORROSO Y FUENTE DE PODER , SE CONFIGURA E INICIALIZA , SE CREA USUARIO Y CLAVE CON EL CLIENTE, SE REALIZA PRUEBAS OK </t>
  </si>
  <si>
    <t>BL01Y315</t>
  </si>
  <si>
    <t xml:space="preserve">991230   </t>
  </si>
  <si>
    <t xml:space="preserve">858106   </t>
  </si>
  <si>
    <t>BARRIO EL DORADO MONTERIA 13</t>
  </si>
  <si>
    <t>FO-25-1080613</t>
  </si>
  <si>
    <t>12-06 SE REALIZA VISITA TÉCNICA Y SE CAMBIA DATAFONO POR FALLAS EN LECTURA DE TARJETAS, SE INSTALA DATAFONO DESK 2600 PLACA 1230853 Y SE RETIRA DATAFONO DESK 3500 PLACA 1112655, SE REALIZAN PRUEBAS Y SE DEJA EL SERVICIO NUEVAMENTE FUNCIONANDO OK.</t>
  </si>
  <si>
    <t>F1SZZ016</t>
  </si>
  <si>
    <t xml:space="preserve">1230853   </t>
  </si>
  <si>
    <t xml:space="preserve">1112655   </t>
  </si>
  <si>
    <t>BRR LAS AMERICAS PUERTO RICO</t>
  </si>
  <si>
    <t>FO-25-1077587</t>
  </si>
  <si>
    <t xml:space="preserve">12-06 SE REALIZA CAMBIO DE DATÁFONO YA QUE TIENE EL TECLADO BORROSA Y ALGUNAS TECLAS NO FUNCIONAN, PRUEBAS CB OK SE DEJA OPERATIVO </t>
  </si>
  <si>
    <t>JJZZZ813</t>
  </si>
  <si>
    <t xml:space="preserve">963631   </t>
  </si>
  <si>
    <t xml:space="preserve">773525   </t>
  </si>
  <si>
    <t>BARRIO ALBORAYA BARRANQUILLA</t>
  </si>
  <si>
    <t>FO-25-1079631</t>
  </si>
  <si>
    <t>12-06 SE REALIZA VISITA SE PROCEDE A VALIDAR EQUIPO Y SALE MENSAJE FALLA COMUNICACIÓN ,SE PROCEDE A FORMATEAR SE INICIALIZA SE HACEN PRUEBAS Y TODO OK</t>
  </si>
  <si>
    <t>A1MZZ072</t>
  </si>
  <si>
    <t>MULTIPAGAS CC UNICO CALI</t>
  </si>
  <si>
    <t>FO-25-1080621</t>
  </si>
  <si>
    <t xml:space="preserve">12-06 SE CAMBIA DATÁFONO YA QUE TIENE UNAS MANCHAS EN LA PANTALLA Y SE CAMBIA PIN PAD POR COMPATIBILIDAD </t>
  </si>
  <si>
    <t>DATAFONO B4 TAPA DE DISPLAY SUCIA</t>
  </si>
  <si>
    <t>CZZZZ488</t>
  </si>
  <si>
    <t xml:space="preserve">1235418  1220563 </t>
  </si>
  <si>
    <t>1121530   1073563</t>
  </si>
  <si>
    <t>TADO</t>
  </si>
  <si>
    <t>BARRIO SAN PEDRO TADO 3</t>
  </si>
  <si>
    <t>FO-25-1051295</t>
  </si>
  <si>
    <t>12-06 SE REALIZA CARGA DE VERSION ACTUALIZADA</t>
  </si>
  <si>
    <t>EG004587</t>
  </si>
  <si>
    <t>BARRIO CENTRO GARZON 4</t>
  </si>
  <si>
    <t>FO-25-1075296</t>
  </si>
  <si>
    <t>12-06 SE REALIZA VISITA AL PUNTO, SE CAMBIA EQUIPOR POR DAÑO EN TECLADO, SE DEJA EQUIPO INSTALADO CON VR 9.90 PRUEBAS CB OK, CB OPERATIVO.</t>
  </si>
  <si>
    <t>GA00W605-1A00A440-NA00H494</t>
  </si>
  <si>
    <t xml:space="preserve">737958   </t>
  </si>
  <si>
    <t xml:space="preserve">1006233   </t>
  </si>
  <si>
    <t>YAGUARA</t>
  </si>
  <si>
    <t>BARRIO LA MILAGROSA YAGUARA 1</t>
  </si>
  <si>
    <t>FO-25-1079435</t>
  </si>
  <si>
    <t>12-06 SE REALIZA CAMBIO DE LECTOR POR FALLA CABLE</t>
  </si>
  <si>
    <t>LMLZZ671</t>
  </si>
  <si>
    <t xml:space="preserve"> 1103052  </t>
  </si>
  <si>
    <t xml:space="preserve"> 1217500  </t>
  </si>
  <si>
    <t>VEGACHI</t>
  </si>
  <si>
    <t>BARRIO CALLE PRINCIPAL VEGACHI</t>
  </si>
  <si>
    <t>FO-25-1068175</t>
  </si>
  <si>
    <t xml:space="preserve">13-06 SE REVISA EQUIPO Y EL EQUIPO TIENE LA TECLADO BORROSO SE REALIZA EL CAMBIO, SE REALIZA PINPAD SE REALIZA LIMPIEZA, SE REALIZAN PRUEBAS EXITOSAS SERVICIO OPERATIVO </t>
  </si>
  <si>
    <t>TR001004</t>
  </si>
  <si>
    <t xml:space="preserve">1116555   </t>
  </si>
  <si>
    <t xml:space="preserve">853485   </t>
  </si>
  <si>
    <t>BARRIO MORICHAL VILLANUEVA</t>
  </si>
  <si>
    <t>FO-25-1069511</t>
  </si>
  <si>
    <t xml:space="preserve">13-06 SE REALIZA CAMBIO DE EQUIPO POR FALLAS EN TECLADO SE REALIZA PRUEBAS BÁSICAS SIN NOVEDAD </t>
  </si>
  <si>
    <t>1111F737</t>
  </si>
  <si>
    <t xml:space="preserve">767636   </t>
  </si>
  <si>
    <t xml:space="preserve">816027   </t>
  </si>
  <si>
    <t>FO-25-1081262</t>
  </si>
  <si>
    <t xml:space="preserve">13-06 SE REALIZÓ CAMBIO DE FUENTE DE PODER </t>
  </si>
  <si>
    <t>PAGAFACIL  VILLANUEVA</t>
  </si>
  <si>
    <t>FO-25-1077017</t>
  </si>
  <si>
    <t xml:space="preserve">13-06 SE REALIZA CAMBIO DE TAPA DE LA IMPRESORA SE ENTREGA OPERATIVO SIN NOVEDAD </t>
  </si>
  <si>
    <t>FUA0L750</t>
  </si>
  <si>
    <t>GAMEZA</t>
  </si>
  <si>
    <t>BARRIO CENTRO GAMEZA 1</t>
  </si>
  <si>
    <t>FO-25-1083507</t>
  </si>
  <si>
    <t xml:space="preserve">13-06 SE REALIZA CAMBIO DE EQUIPO Y FUENTE DE PODER POR POR FALLA EN LA IMPRESORA SE TRABA AL RELIZAR LA IMPRESIÓN  PRUEBAS OK CLIENTE CONFORME </t>
  </si>
  <si>
    <t>LA002070</t>
  </si>
  <si>
    <t xml:space="preserve">1062105   </t>
  </si>
  <si>
    <t xml:space="preserve">1169046   </t>
  </si>
  <si>
    <t>OPRAP EURO SABANETA</t>
  </si>
  <si>
    <t>FO-25-1081155</t>
  </si>
  <si>
    <t xml:space="preserve">13-06 SE CAMBIO RODILLO DE IMPRESORA </t>
  </si>
  <si>
    <t>A000L468</t>
  </si>
  <si>
    <t>FO-25-1085481</t>
  </si>
  <si>
    <t xml:space="preserve">13-06 SE REALIZA CAMBIO DE PINPAD POR DAÑO CON EL LECTOR DE REALIZAN PRUEBAS EXITOSAS SERVICIO OPERATIVO </t>
  </si>
  <si>
    <t xml:space="preserve">  919917 </t>
  </si>
  <si>
    <t xml:space="preserve">   1073298</t>
  </si>
  <si>
    <t>MULTIAPAGAS LA ESTACION</t>
  </si>
  <si>
    <t>FO-25-1082115</t>
  </si>
  <si>
    <t>13-06 SE REALIZA CAMBIO DE DATÁFONO POR TECLADO MALO, SE REALIZA PRUEBAS DE FUNCIONAMIENTO OK; CUBRE CLAVE INSTALADO.</t>
  </si>
  <si>
    <t>DATAFONO F3 TECLADO MALO - DATAFONO F3 TECLADO MALO</t>
  </si>
  <si>
    <t>GZ0TZ840-GT0TZ838</t>
  </si>
  <si>
    <t xml:space="preserve">1140838 - 1108250 547045  </t>
  </si>
  <si>
    <t xml:space="preserve">1171869 - 1141355 A-529353  </t>
  </si>
  <si>
    <t>DISTRICOL PANADERIA TRIGO PAN</t>
  </si>
  <si>
    <t>FO-25-1076900</t>
  </si>
  <si>
    <t>13-06 SE VISITA COMERCIO POR FALLA, SE REALIZA CAMBIO DE EQUIPO, CAUSAL C4 NO LEE TARJETA CHIP, SE DEJA CON LA VERSIÓN 9.90, SE HACE CIERRE, SE REALIZAN PRUEBAS OK, SE CREA USUARIO Y CONTRASEÑA.</t>
  </si>
  <si>
    <t>GZ00E681</t>
  </si>
  <si>
    <t xml:space="preserve">1057222   </t>
  </si>
  <si>
    <t xml:space="preserve">991159   </t>
  </si>
  <si>
    <t>OPRAP CENTRO COMERCIAL ELITE</t>
  </si>
  <si>
    <t>FO-25-1081700</t>
  </si>
  <si>
    <t>13-06 SE CAMBIA DATÁFONO YA QUE EL DEL CLIENTE TENIA LAS TECLAS BORROSAS</t>
  </si>
  <si>
    <t>9C00E732</t>
  </si>
  <si>
    <t xml:space="preserve">992031   </t>
  </si>
  <si>
    <t xml:space="preserve">1057949   </t>
  </si>
  <si>
    <t>PTM CARIBE MEDELLIN ALMACEN Y</t>
  </si>
  <si>
    <t>FO-25-1082122</t>
  </si>
  <si>
    <t>13-06 SE CAMBIA EQUIPO POR PUERTO DE INTERNET ROTO</t>
  </si>
  <si>
    <t>FATZZ880 - FATZZ493</t>
  </si>
  <si>
    <t xml:space="preserve">1221324   </t>
  </si>
  <si>
    <t xml:space="preserve">988673   </t>
  </si>
  <si>
    <t>GUADALUPE</t>
  </si>
  <si>
    <t>DISTRICOL MISCELANEA DANIFEL</t>
  </si>
  <si>
    <t>FO-25-1074318</t>
  </si>
  <si>
    <t xml:space="preserve">13-06 SE CAMBIA ACTIVO DEBIDO ALERT IRRUPTION SE REALIZA INYECCIÓN DE SISTEMA Y VERSIÓN INICIALIZADA  OK CUBRE CLAVE OK  , NO SE REALIZA PRUEBAS DEBIDO COMERCIO SE ENCUENTRA BLOQUEADO POR COMPENSACIÓN </t>
  </si>
  <si>
    <t>LA00V271</t>
  </si>
  <si>
    <t xml:space="preserve">1055311   </t>
  </si>
  <si>
    <t xml:space="preserve">790887   </t>
  </si>
  <si>
    <t>DISTRICOL UTILIDADES Y VARIEDA</t>
  </si>
  <si>
    <t>FO-25-1075816</t>
  </si>
  <si>
    <t>13-06 SE REALIZA LA VISITA SE ENCUENTRA EL DATÁFONO IMPRIMIENDO ALGUNOS CARACTERES BORROSO DEL LADO IZQUIERDO DEL PAPAL, SE PROCEDE A CAMBIAR LA TAPA DE LA IMPRESORA, Y SE REALIZA UNA LIMPIEZA, SE REALIZAN PRUEBAS ARROJANDO RESULTADOS SATISFACTORIOS,</t>
  </si>
  <si>
    <t xml:space="preserve">Tapa y rodillo de impresora </t>
  </si>
  <si>
    <t>AA08Z525</t>
  </si>
  <si>
    <t>BARRIO BARBOSA PARQUE BARBOSA</t>
  </si>
  <si>
    <t>FO-25-1081703</t>
  </si>
  <si>
    <t>13-06 SE CAMBIA DATAFONO POR TECLADO BORROSO</t>
  </si>
  <si>
    <t>AA0UZ041</t>
  </si>
  <si>
    <t xml:space="preserve">769090   </t>
  </si>
  <si>
    <t xml:space="preserve">1105981   </t>
  </si>
  <si>
    <t>FO-25-1084744</t>
  </si>
  <si>
    <t>13-06 SE CAMBIA PIN PAD POR TECLADO BORROSO</t>
  </si>
  <si>
    <t>PINPAD F2 TECLADO BORROSO</t>
  </si>
  <si>
    <t>BL0HZ953</t>
  </si>
  <si>
    <t xml:space="preserve">  965638 </t>
  </si>
  <si>
    <t xml:space="preserve">   987143</t>
  </si>
  <si>
    <t>PACORA</t>
  </si>
  <si>
    <t>DISTRICOL PACORA CVS COMNORTE</t>
  </si>
  <si>
    <t>FO-25-1079114</t>
  </si>
  <si>
    <t>13-06 SE VALIDA DAÑO CON CLIENTE EN LLAMADA LA CUAL ES SU FUENTE DE PODER YA QUE NO ENCIENDE POR IMPOSIBILIDAD DE TRANSPORTE HACIA EL MUNICIPIO POR DERRUMBES EN LA VIA DEBIDO A MAS LLUVIAS, CLIENTE INDICA QUE SE ENCUENTRA EN EL MUNICIPIO DE NEIRA Y ALLI SE LE ENTREGA LA FUENTE DE PODER, CLIENTE EL DIA DIA HOY PRUEBA LA FUENTE Y ENCIENDE CON NORMALIDAD E INDICA QUE EL SERVICIO SE ENCUENTRA OK</t>
  </si>
  <si>
    <t>GZ00A256</t>
  </si>
  <si>
    <t>LERIDA</t>
  </si>
  <si>
    <t>LERIDA  TOLIMA</t>
  </si>
  <si>
    <t>FO-25-1084239</t>
  </si>
  <si>
    <t xml:space="preserve">13-06 SE CAMBIA DATÁFONO POR IMPRESORA. SE HACEN PRUEBAS DE TRANSACCIONES TODO OK </t>
  </si>
  <si>
    <t>1KZZZ155</t>
  </si>
  <si>
    <t xml:space="preserve">1214760   </t>
  </si>
  <si>
    <t xml:space="preserve">1045323   </t>
  </si>
  <si>
    <t>BARRIO SAN CRISTOBAL CANDELARIA 1</t>
  </si>
  <si>
    <t>FO-25-1081255</t>
  </si>
  <si>
    <t xml:space="preserve">13-06 SE REALIZA CAMBIO DE EQUIPO PUERTO IP MALO E6, CB BANCOLOMBIA PURO, PRUEBAS OK </t>
  </si>
  <si>
    <t>1AMZZ075</t>
  </si>
  <si>
    <t xml:space="preserve">1045691   </t>
  </si>
  <si>
    <t xml:space="preserve">918502   </t>
  </si>
  <si>
    <t>DISTRICOL RECAUDOS CRISTO REY</t>
  </si>
  <si>
    <t>FO-25-1084227</t>
  </si>
  <si>
    <t xml:space="preserve">13-06 SE REALIZA MANTENIMIENTO CIERRES Y PRUEBAS OK </t>
  </si>
  <si>
    <t>JA00T556</t>
  </si>
  <si>
    <t>BARRIO VEINTE DE JULIO SOGAMOS</t>
  </si>
  <si>
    <t>FO-25-1084616</t>
  </si>
  <si>
    <t xml:space="preserve">13-06 SE REALIZA CAMBIO DE EQUIPO POR FALLA EN EL TECLADO PRUEBAS OK CLIENTE CONFORME </t>
  </si>
  <si>
    <t>AA00D400</t>
  </si>
  <si>
    <t xml:space="preserve">782858   </t>
  </si>
  <si>
    <t xml:space="preserve">959570   </t>
  </si>
  <si>
    <t>BARRIO CENTRO RIOHACHA 44</t>
  </si>
  <si>
    <t>FO-25-1078960</t>
  </si>
  <si>
    <t xml:space="preserve">13-06 SE REALIZA LA VISITA, SE ENCUENTRA EL PIN PAD CON ERROR DE LECTURA DE CHIP Y EN EL DATÁFONO MUESTRA UN MENSAJE DE RETIRÉ TARJETA, SE PROCEDE A CAMBIAR EL PIN PAD, SE REALIZAN PRUEBAS Y TODO OK </t>
  </si>
  <si>
    <t>EF00S417</t>
  </si>
  <si>
    <t xml:space="preserve">  847841 </t>
  </si>
  <si>
    <t xml:space="preserve">   951770</t>
  </si>
  <si>
    <t>PTM CARTAGENA PAPELERIA Y VARI</t>
  </si>
  <si>
    <t>FO-25-1085573</t>
  </si>
  <si>
    <t xml:space="preserve">13-06 SE REALIZA BORRADO DE VERSIÓN SE MONTA TODO SE HACEN PRUEBAS TODO OK </t>
  </si>
  <si>
    <t>CB: A103Z510 COMERCIO: A104Z857</t>
  </si>
  <si>
    <t>REDY CASA DEL TENDERO</t>
  </si>
  <si>
    <t>FO-25-1085762</t>
  </si>
  <si>
    <t>13-06 SE REALIZA CAMBIO DE HUB Y CABLE DE PIN PAD EN CB BANCOLOMBIA PURO DEBIDO A CONSTANTES REINICIOS, SE REALIZAN PRUEBAS OK.</t>
  </si>
  <si>
    <t>Cable de Pin pad</t>
  </si>
  <si>
    <t>1A00F263</t>
  </si>
  <si>
    <t xml:space="preserve">  No serializado  </t>
  </si>
  <si>
    <t>BARRIO SEGUNDO PARQUE BARBOSA</t>
  </si>
  <si>
    <t>FO-25-1082540</t>
  </si>
  <si>
    <t>13-06 SE CAMBIA EQUIPO PORQUE NO ESTABA LEYENDO LA MAYORÍA DE LAS TARJETAS</t>
  </si>
  <si>
    <t>AAAAH126</t>
  </si>
  <si>
    <t xml:space="preserve">1235211   </t>
  </si>
  <si>
    <t xml:space="preserve">1021367   </t>
  </si>
  <si>
    <t>PTM BOGOTA DISTRIBUCIONES JW</t>
  </si>
  <si>
    <t>FO-25-1084244</t>
  </si>
  <si>
    <t xml:space="preserve">13-06 CAMBIO DE EQUIPO POR DAÑO SE ENTREGA SERVICIO OPERATIVO </t>
  </si>
  <si>
    <t>II00T993 9T6ZZ319</t>
  </si>
  <si>
    <t xml:space="preserve">760304   </t>
  </si>
  <si>
    <t xml:space="preserve">981437   </t>
  </si>
  <si>
    <t>FUENTE DE ORO</t>
  </si>
  <si>
    <t>BARRIO CENTRO FUENTE DE ORO 4</t>
  </si>
  <si>
    <t>FO-25-1085500</t>
  </si>
  <si>
    <t xml:space="preserve">13-06 SE REALIZA CAMBIO DE EQUIPO TECLADO BORROSO TECLAS VERDE Y 4 NO FUNCIONAN SE REALIZA CAMBIO PRUEBAS OK SIN NOVEDADES </t>
  </si>
  <si>
    <t>JA007440</t>
  </si>
  <si>
    <t xml:space="preserve">1055382   </t>
  </si>
  <si>
    <t xml:space="preserve">891355   </t>
  </si>
  <si>
    <t>CHIPATA</t>
  </si>
  <si>
    <t>CHIPATA - SANTANDER 2</t>
  </si>
  <si>
    <t>FO-25-1083499</t>
  </si>
  <si>
    <t>13-06 SE VISITA CB MANTENIMIENTO POS CAMBIO DE EQUIPO POR DAÑO... PRUEBAS OK</t>
  </si>
  <si>
    <t>DATAFONO E2 NO INICIALIZA - DATAFONO F2 TECLADO BORROSO</t>
  </si>
  <si>
    <t>BL01P126</t>
  </si>
  <si>
    <t xml:space="preserve">1218214 - 895825   </t>
  </si>
  <si>
    <t xml:space="preserve">1218214 - 929661   </t>
  </si>
  <si>
    <t>BARRIO SAN JORGE SAN MARTIN</t>
  </si>
  <si>
    <t>FO-25-1086634</t>
  </si>
  <si>
    <t>13-06 SE REALIZA VISITA AL COMERCIO CB, SE VALIDE Y SE ENCUENTRA LECTOR DE BARRAS EN DAÑO NO ESTÁ LEYENDO NINGÚN CÓDIGO DE BARRA SE PROCEDE A HACER EL CAMBIO SE REALIZAN PRUEBAS DEJANDO TODO OKAY</t>
  </si>
  <si>
    <t>A30CZ922</t>
  </si>
  <si>
    <t xml:space="preserve"> 862735  </t>
  </si>
  <si>
    <t xml:space="preserve"> A-524335  </t>
  </si>
  <si>
    <t>MULTIPAGAS GRAN ESTACION</t>
  </si>
  <si>
    <t>FO-25-1086234</t>
  </si>
  <si>
    <t>13-06 SE VISITA MULTIPAGAS POR FALLA EN LECTORA LECTOR DAÑADO POR DESGASTE , SE PROCEDE CON CAMBIO DE LECTORA REALIZANDO LECTURAS DE PRUEBA OK , SE DEJA COMERCIO OPERANDO SIN NOVEDAD</t>
  </si>
  <si>
    <t>6ZZZZ656</t>
  </si>
  <si>
    <t xml:space="preserve"> 1238904  </t>
  </si>
  <si>
    <t xml:space="preserve"> 750676  </t>
  </si>
  <si>
    <t>BARRIO EL CENTRO OCANA 4</t>
  </si>
  <si>
    <t>FO-25-1082195</t>
  </si>
  <si>
    <t>0A00N194</t>
  </si>
  <si>
    <t>FO-25-1083626</t>
  </si>
  <si>
    <t>13-06 SE REALIZA VISITA SE PROCEDE A VALIDAR LECTOR Y TIENE CABLE MUY DETERIORADO ,SE CAMBIA LECTOR DE HACEN PRUEBAS Y TODO OK</t>
  </si>
  <si>
    <t>6Z005713</t>
  </si>
  <si>
    <t xml:space="preserve"> 903754  </t>
  </si>
  <si>
    <t xml:space="preserve"> 1076927  </t>
  </si>
  <si>
    <t>FO-25-1085088</t>
  </si>
  <si>
    <t xml:space="preserve">13-06 SE REALIZA VISITA A CB PARA ATENDER INCIDENTE SE REALIZA CAMBIO DE VERSIÓN 10.3N SE REALIZAN PRUEBAS OK </t>
  </si>
  <si>
    <t>BARRIO LA GABRIELA BELLO 5</t>
  </si>
  <si>
    <t>FO-25-1086414</t>
  </si>
  <si>
    <t xml:space="preserve">13-06 SE CAMBIA EQUIPO PUERTO DE USB MALO NO DEJA INSTALAR. VERSION </t>
  </si>
  <si>
    <t>DATAFONO A8 NO CARGA O.S.</t>
  </si>
  <si>
    <t>FA09Z467</t>
  </si>
  <si>
    <t xml:space="preserve">1235204   </t>
  </si>
  <si>
    <t xml:space="preserve">1151193   </t>
  </si>
  <si>
    <t>BARRIO ATALAYAS BOGOTA 1</t>
  </si>
  <si>
    <t>FO-25-1085513</t>
  </si>
  <si>
    <t>KA00M323</t>
  </si>
  <si>
    <t xml:space="preserve">761338   </t>
  </si>
  <si>
    <t xml:space="preserve">1106819   </t>
  </si>
  <si>
    <t>FO-25-1086122</t>
  </si>
  <si>
    <t xml:space="preserve">13-06 SE LIMPIA LECTOR DE TARJETA Y QUEDA FUNCIONA CORRECTAMENTE </t>
  </si>
  <si>
    <t>BARANOA</t>
  </si>
  <si>
    <t>BARRIO BARANOA 2 BARANOA</t>
  </si>
  <si>
    <t>FO-25-1081707</t>
  </si>
  <si>
    <t xml:space="preserve">13-06 SE REMPLAZA DATAFONO, TENÍA LAS TECLAS BORROSAS Y EL RODILLO DE IMPRESIÓN DAÑADO </t>
  </si>
  <si>
    <t>9HZZZ880</t>
  </si>
  <si>
    <t xml:space="preserve">963400   </t>
  </si>
  <si>
    <t xml:space="preserve">1106878   </t>
  </si>
  <si>
    <t>BARRIO FONTIBON BOGOTA 5</t>
  </si>
  <si>
    <t>FO-25-1085503</t>
  </si>
  <si>
    <t xml:space="preserve">13-06 SE REALIZA VISITA A CB PARA ATENDER INCIDENTE SE REALIZA CAMBIO DE DATAFONO POR FALLA EN IMPRESORA,SE REALIZAN PRUEBAS OK </t>
  </si>
  <si>
    <t>AB0DZ327</t>
  </si>
  <si>
    <t xml:space="preserve">1142269   </t>
  </si>
  <si>
    <t xml:space="preserve">870290   </t>
  </si>
  <si>
    <t>BARRIO LA PAZ II POPAYAN</t>
  </si>
  <si>
    <t>FO-25-1081709</t>
  </si>
  <si>
    <t>13-06 SE REALIZA LLAMADA AL CORRESPONSAL NO SE LOGRA COMUNICACIÓN SE DIRIGIÓ AL SITIO SE ENCUENTRA COMERCIO CERRADO</t>
  </si>
  <si>
    <t>NO APLICA</t>
  </si>
  <si>
    <t>BARRIO LAS FERIAS BOGOTA 5</t>
  </si>
  <si>
    <t>FO-25-1087382</t>
  </si>
  <si>
    <t xml:space="preserve">13-06 SE REALIZA CAMBIO DE DATAFONO POR REINICIO EN IMPRESIÓN, SALE EQUIPO BACKUP DAÑADO, SE REALIZA SEGUNDO CAMBIO DE DATAFONO </t>
  </si>
  <si>
    <t>DATAFONO G4 SE RESETEA AL IMPRIMIR - DATAFONO G4 SE RESETEA AL IMPRIMIR</t>
  </si>
  <si>
    <t>OA00C279</t>
  </si>
  <si>
    <t xml:space="preserve">1138850 - 856926   </t>
  </si>
  <si>
    <t xml:space="preserve">1138850 - 1072534   </t>
  </si>
  <si>
    <t>BARRIO SOLEDAD 2000 SOLEDAD 12</t>
  </si>
  <si>
    <t>FO-25-1087679</t>
  </si>
  <si>
    <t>13-06 SE REALIZA VISITA SE VALIDA CONEXIONES , EQUIPOS Y TODO OK ,SE CAMBIA CABLE ENTORCHADO (MAGIC BOX) SE HACEN PRUEBAS Y TODO OK ,POSIBLE DAÑO EN EL CABLE QUE CONECTA AL PUERTO DE RED DEL DATAFONO ,CB OPERATIVO</t>
  </si>
  <si>
    <t>3A00G775</t>
  </si>
  <si>
    <t>BARRIO RIONEGRO   ANTIOQUIA</t>
  </si>
  <si>
    <t>FO-25-1088214</t>
  </si>
  <si>
    <t>14-06 SE CAMBIA EQUIPO POR DAÑO EN IMPRESORA, CLIENTE DECIDIÓ CONTINUAR TRABAJANDO VON UN SEGUNDO DATAFONO YA QUE TENIA MUCHA GENTE.</t>
  </si>
  <si>
    <t>9HZZZ915</t>
  </si>
  <si>
    <t xml:space="preserve">1113118   </t>
  </si>
  <si>
    <t xml:space="preserve">1072055   </t>
  </si>
  <si>
    <t>BARRIO CENTRO SANTO TOMAS 5</t>
  </si>
  <si>
    <t>FO-25-1085583</t>
  </si>
  <si>
    <t xml:space="preserve">14-06 SE REALIZA VISITA AL COMERCIO SE ENCUENTRA DATÁFONO CON IMPRESORA DAÑADA LO CUAL NO DEJABA AVANZAR EL PAPEL SE CAMBIA DATÁFONO SE INSTALA VERSIÓN 9.90 SE REALIZAN PRUEBAS EXITOSAS Y EL CB QUEDA OPERATIVO </t>
  </si>
  <si>
    <t>AALFZ663</t>
  </si>
  <si>
    <t xml:space="preserve">963909   </t>
  </si>
  <si>
    <t xml:space="preserve">992377   </t>
  </si>
  <si>
    <t>PTM LEBRIJA AGUADA</t>
  </si>
  <si>
    <t>FO-25-1085760</t>
  </si>
  <si>
    <t xml:space="preserve">14-06 CB CON DEMORA EN LA IMPRESIÓN DEL CIERRE, BORRADO E INYECCIÓN DE SO +VER 9.90, CONFIGURACIÓN CB OK, PRUEBAS OK. </t>
  </si>
  <si>
    <t>XP08Z133-9A00M554</t>
  </si>
  <si>
    <t>PTM CALI BOXPHONE</t>
  </si>
  <si>
    <t>FO-25-1088114</t>
  </si>
  <si>
    <t xml:space="preserve">14-06 SE VISITA CORRESPONSAL Y SE REALIZA REMPLAZO DE LECTOR DE CÓDIGO DE BARRAS POR DAÑO. TRANSACCIONES DE PRUEBA EXITOSAS </t>
  </si>
  <si>
    <t>XP1ZZ967</t>
  </si>
  <si>
    <t xml:space="preserve"> 1114590  </t>
  </si>
  <si>
    <t xml:space="preserve"> 892738  </t>
  </si>
  <si>
    <t>BARRIO CANDELARIA LA NUEVA BOG</t>
  </si>
  <si>
    <t>FO-25-1089733</t>
  </si>
  <si>
    <t xml:space="preserve">14-06 SE REALIZA VISITA A CB PARA ATENDER INCIDENTE SE REALIZA CAMBIO DE DATAFONO POR FALLA ALERTADO ,SE REALIZAN PRUEBAS OK </t>
  </si>
  <si>
    <t>1A00N078</t>
  </si>
  <si>
    <t xml:space="preserve">804232   </t>
  </si>
  <si>
    <t xml:space="preserve">760461   </t>
  </si>
  <si>
    <t>BARRIO CENTRO BARRANQUILLA 27</t>
  </si>
  <si>
    <t>FO-25-1086280</t>
  </si>
  <si>
    <t xml:space="preserve">14-06 SE REMPLAZA DATAFONO, TENÍA PROBLEMAS AL LEER LAS TARJETAS DE CHIP </t>
  </si>
  <si>
    <t>TR00W413</t>
  </si>
  <si>
    <t xml:space="preserve">1173160   </t>
  </si>
  <si>
    <t xml:space="preserve">888203   </t>
  </si>
  <si>
    <t>RIO DE ORO</t>
  </si>
  <si>
    <t>DISTRICOL MACROQUIMICO</t>
  </si>
  <si>
    <t>FO-25-1081665</t>
  </si>
  <si>
    <t xml:space="preserve">14-06 SE REALIZA VISITA POR SOLICITUD DE CLIENTE,SE LLEGA A SITIO  SE REALZA VALIDACIÓN DE EQUIPO SE EVIDENCIA EQUIPO CON REINICIO FRECUENTE Y CON CABLEADO EN MAL ESTADO,SE REALIZA CAMBIÓ DE EQUIPO QUEDANDO EQUIPO DESK 2600 PRUEBAS OK AL 100%  </t>
  </si>
  <si>
    <t>ON00E088</t>
  </si>
  <si>
    <t xml:space="preserve">1235300   </t>
  </si>
  <si>
    <t xml:space="preserve">1116226   </t>
  </si>
  <si>
    <t>FO-25-1085508</t>
  </si>
  <si>
    <t xml:space="preserve">14-06 SE REALIZA CAMBIO DSTSFONO PANTALLA AZUL ALERT IRRUPTION. </t>
  </si>
  <si>
    <t xml:space="preserve">929548   </t>
  </si>
  <si>
    <t xml:space="preserve">1232239   </t>
  </si>
  <si>
    <t>PENOL - ANTIOQUIA</t>
  </si>
  <si>
    <t>FO-25-1081353</t>
  </si>
  <si>
    <t xml:space="preserve">14-06 SE CAMBIA HUB MALO, SE DEJAN SERVICIOS FUNCIONANDO CORRECTAMENTE </t>
  </si>
  <si>
    <t>LA02Z050</t>
  </si>
  <si>
    <t>BARRIO CENTRO III LA UNION</t>
  </si>
  <si>
    <t>FO-25-1086116</t>
  </si>
  <si>
    <t xml:space="preserve">14-06 VISITAMOS COMERCIO EL DATÁFONO NO ARROJA BIEN EL PAPEL SE ATASCA EN OCASIONES REALIZAMOS CAMBIO LO CONFIGURAMOS Y REALIZAMOS PRUEBAS CON EL NUEVO DATÁFONO OK. </t>
  </si>
  <si>
    <t>PZZZZ655</t>
  </si>
  <si>
    <t xml:space="preserve">771383   </t>
  </si>
  <si>
    <t xml:space="preserve">767172   </t>
  </si>
  <si>
    <t>PTM CALI MINI MARKET EL PARAIS</t>
  </si>
  <si>
    <t>FO-25-1087139</t>
  </si>
  <si>
    <t>14-06 SE REALIZA CAMBIO DE DATÁFONO POR DAÑO EN LA LECTURA DE TARJETAS.
SE REALIZAN PRUEBAS OPERATIVAS SIN NOVEDAD.
CB QUEDA OKEY.</t>
  </si>
  <si>
    <t>A30EZ522 - LN009459</t>
  </si>
  <si>
    <t xml:space="preserve">992025   </t>
  </si>
  <si>
    <t xml:space="preserve">914660   </t>
  </si>
  <si>
    <t>PTM IBAGUE INTERNET 2000K</t>
  </si>
  <si>
    <t>FO-25-1087822</t>
  </si>
  <si>
    <t xml:space="preserve">14-06 SE CONFIGURA NUEVAMENTE EL DATÁFONO, YA QUE TENÍA EL PROBLEMA DE LAS CLAVES INCORRECTAS EN DUPLICADO Y CIERRE. SE HACEN PRUEBAS DE TRANSACCIONES, DUPLICADOS Y CIERRE TODO OK </t>
  </si>
  <si>
    <t>A30ZZ507 - A30ZZ416</t>
  </si>
  <si>
    <t>BARRIO LAS MARIAS ALVARADO</t>
  </si>
  <si>
    <t>FO-25-1088020</t>
  </si>
  <si>
    <t>14-06 SE REALIZA CAMBIO DE EQUIPO " NO IMPRIME ALGUNOS CARACTERES"</t>
  </si>
  <si>
    <t>JAAQZ371/LN0YZ093</t>
  </si>
  <si>
    <t xml:space="preserve">1074140   </t>
  </si>
  <si>
    <t xml:space="preserve">1062082   </t>
  </si>
  <si>
    <t>MINIMERCADO EL HATILLO EXPRESS</t>
  </si>
  <si>
    <t>FO-25-1088202</t>
  </si>
  <si>
    <t xml:space="preserve">14-06 SE CAMBIA DATÁFONO POR FALLAS EN LECTOR CHIP DE TARJETAS PRUEBA EXITOSA </t>
  </si>
  <si>
    <t>BVZZZ207</t>
  </si>
  <si>
    <t xml:space="preserve">793170   </t>
  </si>
  <si>
    <t xml:space="preserve">764674   </t>
  </si>
  <si>
    <t>FO-25-1088206</t>
  </si>
  <si>
    <t xml:space="preserve">14-06 SE INGRESA EQUIPO CON ALERTINTERRUOTION SE PROCEDE A CAMBIAR EQUIPO SE INSTALA SISTEMA OPERATIVO VERSIÓN CREACIÓN DE USUARIOS PRUEBAS OKAY TELECARGA DRNA </t>
  </si>
  <si>
    <t xml:space="preserve">794185   </t>
  </si>
  <si>
    <t>DISTRICOL CLASE Y STYLO DEL PE</t>
  </si>
  <si>
    <t>FO-25-1089545</t>
  </si>
  <si>
    <t>14-06 SE CAMBIA EQUIPO POR DAÑO SE REINICA PRUEBAS OK NO TELECARGA</t>
  </si>
  <si>
    <t>1A00I157</t>
  </si>
  <si>
    <t xml:space="preserve">1216508   </t>
  </si>
  <si>
    <t xml:space="preserve">1141388   </t>
  </si>
  <si>
    <t>MULTIPAGAS CAJICA</t>
  </si>
  <si>
    <t>FO-25-1089738</t>
  </si>
  <si>
    <t>14-06 SE REALIZA VISITA DE CAMPO ENCONTRANDO QUE EL EQUIPO NO PRENDE POR LO CUAL SE CAMBIA EQUIPO PRUEBAS CUPO Y USUARIO OK.</t>
  </si>
  <si>
    <t>ABCFZ921</t>
  </si>
  <si>
    <t>791065   Sin placa</t>
  </si>
  <si>
    <t xml:space="preserve">981431  Sin placa </t>
  </si>
  <si>
    <t>BARRIO EL CARMELO</t>
  </si>
  <si>
    <t>FO-25-1090605</t>
  </si>
  <si>
    <t xml:space="preserve">14-06 SE HACE ACTUALIZACIÓN DE DIRECCIÓN </t>
  </si>
  <si>
    <t>114ZZ298</t>
  </si>
  <si>
    <t>PTM ENVIGADO VANESSA</t>
  </si>
  <si>
    <t>FO-25-1091419</t>
  </si>
  <si>
    <t>14-06 SE REALIZA CAMBIO DE DATÁFONO POR DAÑO EN LECTOR DE TARJETA</t>
  </si>
  <si>
    <t>GZ05Z882</t>
  </si>
  <si>
    <t>1235388 243637317561365457309540</t>
  </si>
  <si>
    <t xml:space="preserve">989229   </t>
  </si>
  <si>
    <t>PAGAFACIL LA AMERICA MEDELLIN</t>
  </si>
  <si>
    <t>FO-25-1091415</t>
  </si>
  <si>
    <t xml:space="preserve">14-06 SE REVISA EQUIPOS Y SALE MENSAJE DE RETIRO DE TARJETA SE FORMATEA EQUIPO PERO SIGUE EL PROBLEMA EL PINPAD TAMBIEN PRESENTA UN PROBLEMA NO LEE TARJETAS SE RELIZA CAMBIO SE PROCEDER CON EL CAMBIO DEL EQUIPO SE REALIZAN PRUEBAS EXITOSAS SERVICIO OPERATIVO </t>
  </si>
  <si>
    <t>A000L298</t>
  </si>
  <si>
    <t xml:space="preserve">1049984  986375 </t>
  </si>
  <si>
    <t>1092703   1073280</t>
  </si>
  <si>
    <t>BARRIO PARQUES DE LA ITALIA PA</t>
  </si>
  <si>
    <t>FO-25-1091202</t>
  </si>
  <si>
    <t xml:space="preserve">14-06 EN LA VISITA TÉCNICA SE REALIZA EL CAMBIO DE DATÁFONO YA QUE SE ENCONTRÓ CON EL RODILLO AVERIADO,SE CAMBIO LA FUENTE DE PODER Y CABLE MAGIC BOX TETRA,EL CAMBIO SE APRUEBA SE REALIZÓ LA CONFIGURACIÓN E INICIALIZACIÓN OK SE REALIZARON LAS PRUEBAS DEJANDO EL SERVICIO OPERANDO SIN FALLAS Y SIN NOVEDAD </t>
  </si>
  <si>
    <t>HA00N796</t>
  </si>
  <si>
    <t xml:space="preserve">1116186   </t>
  </si>
  <si>
    <t xml:space="preserve">1069089   </t>
  </si>
  <si>
    <t>BARRIO ROBLEDO MEDELLIN 17</t>
  </si>
  <si>
    <t>FO-25-1090842</t>
  </si>
  <si>
    <t xml:space="preserve">14-06 SE LIMPIA CONTACTO CHIP SE HACEN PRUEBAS TODO QUEDA OK </t>
  </si>
  <si>
    <t>9CQZZ666</t>
  </si>
  <si>
    <t>BARRIO CENTRO TIBANA 3</t>
  </si>
  <si>
    <t>FO-25-1090608</t>
  </si>
  <si>
    <t xml:space="preserve">14-06 SE REALIZA CAMBIO DE EQUIPO POR FALLA EN EL TECLADO PRUEBAS OK CLIENTE CONFORME </t>
  </si>
  <si>
    <t>II01Z051</t>
  </si>
  <si>
    <t xml:space="preserve">1039169   </t>
  </si>
  <si>
    <t xml:space="preserve">227678   </t>
  </si>
  <si>
    <t>FO-25-1090592</t>
  </si>
  <si>
    <t xml:space="preserve">14-06 CAMBIO EQUIPO POR DAÑO IMPRESORA SE QUEDA PEGADA A VECES PRUEBAS OK NO TELECARGA </t>
  </si>
  <si>
    <t>A1RZZ277 - UVSZZ853</t>
  </si>
  <si>
    <t xml:space="preserve">1057371   </t>
  </si>
  <si>
    <t xml:space="preserve">930856   </t>
  </si>
  <si>
    <t>BARRIO SANTA ELENA MEDELLIN 1</t>
  </si>
  <si>
    <t>FO-25-1091924</t>
  </si>
  <si>
    <t xml:space="preserve">14-06 SE CAMBIA PINPAD POR PROBLEMAS DE LECTOR CHIP TODO QUEDA OK </t>
  </si>
  <si>
    <t>II001561</t>
  </si>
  <si>
    <t xml:space="preserve">  950208 </t>
  </si>
  <si>
    <t xml:space="preserve">   920067</t>
  </si>
  <si>
    <t>BARRIO ANDALUCIA MEDELLIN</t>
  </si>
  <si>
    <t>FO-25-1090128</t>
  </si>
  <si>
    <t>14-06 SE CAMBIA DATAFONO POR DAÑO (ALERT IRRUPCION)</t>
  </si>
  <si>
    <t>9999X100</t>
  </si>
  <si>
    <t xml:space="preserve">1235209   </t>
  </si>
  <si>
    <t xml:space="preserve">1115301   </t>
  </si>
  <si>
    <t>FO-25-1085490</t>
  </si>
  <si>
    <t>14-06 SE VISITA COMERCIO POR UNA FALLA, SE HACE CAMBIO DE DATAFONO, CAUSAL A6 ALERT IRRUPTION, SE DEJA CON LA VERSIÓN 9.90, SE REALIZAN PRUEBAS OK, COMERCIO MIXTO CU 18427260 TERMINAL 6Z0IZ357, SE CREA USUARIO Y CONTRASEÑA.</t>
  </si>
  <si>
    <t>6A00D673 - 6Z0IZ357</t>
  </si>
  <si>
    <t xml:space="preserve">1173881   </t>
  </si>
  <si>
    <t xml:space="preserve">226810   </t>
  </si>
  <si>
    <t>ARMERO</t>
  </si>
  <si>
    <t>DISTRICOL PANDORA SOLUCIONES</t>
  </si>
  <si>
    <t>FO-25-1086258</t>
  </si>
  <si>
    <t xml:space="preserve">14-06 CAMBIO DE CABLE ENSORTIJADO CAMBIO DE FUENTE DE PODER </t>
  </si>
  <si>
    <t>10NZZ011</t>
  </si>
  <si>
    <t>BARRIO JARDIN DEL NORTE CHIQUI</t>
  </si>
  <si>
    <t>FO-25-1086830</t>
  </si>
  <si>
    <t xml:space="preserve">14-06 SE REALIZA CAMBIO DEL LECTOR DE BARRAS POR DAÑO DIFICULTAD PARA RECONOCER  LOS CODIGOS DE BARRAS DEJANDO PRUEBAS EXITOSAS SIN TELECARGA NO AUTORIZADA </t>
  </si>
  <si>
    <t>AA00D315-AB00O692</t>
  </si>
  <si>
    <t xml:space="preserve"> 1103670  </t>
  </si>
  <si>
    <t xml:space="preserve"> 984414  </t>
  </si>
  <si>
    <t>FO-25-1088211</t>
  </si>
  <si>
    <t xml:space="preserve">14-06 SE REALIZA CAMBIO DE EQUIPO C4 NO LEE TARJETAS CHIP, CB BANCOLOMBIA PURO, PRUEBAS OK </t>
  </si>
  <si>
    <t xml:space="preserve">1242437   </t>
  </si>
  <si>
    <t xml:space="preserve">1015946   </t>
  </si>
  <si>
    <t>COMCARD B/MANGA YENYHER</t>
  </si>
  <si>
    <t>FO-25-1092024</t>
  </si>
  <si>
    <t xml:space="preserve">14-06 SE REALIZA VISITA AL COMERCIO SE ENCUENTRA CERRADO SE ESTABLECE COMUNICACION AL NÚMERO 3016236727 NO SE OBTIENE RESPUESTA </t>
  </si>
  <si>
    <t xml:space="preserve">NO APLICA </t>
  </si>
  <si>
    <t>BARRIO CALIXTO II NEIVA</t>
  </si>
  <si>
    <t>FO-25-1090124</t>
  </si>
  <si>
    <t xml:space="preserve">14-06 SE REALIZA CAMBIO DATAFONO POR TECLADO DURO , SE CONFIGURA E INICIALIZA, SE CREA USUARIO Y CLAVE CON EL CLIENTE, SE REALIZA PRUEBAS OK, SE REALIZA CAMBIO LECTOR DE BARRAS , PRESENTA CABLE CON INTERFERENCIA </t>
  </si>
  <si>
    <t>JA004052</t>
  </si>
  <si>
    <t xml:space="preserve">782183 1144997  </t>
  </si>
  <si>
    <t xml:space="preserve">784604 546691  </t>
  </si>
  <si>
    <t>FO-25-1091291</t>
  </si>
  <si>
    <t>14-06 SE REALIZA VISITA SE VALIDA NUEVAMENTE DATAFONO TODO OK ,SE CAMBIA POR POSIBLE DAÑO EN EL PUERTO DE RED ,TAMBIÉN SE CAMBIA CABLE DE RED ,SE HACEN PRUEBAS Y TODO OK</t>
  </si>
  <si>
    <t>1 cable de red</t>
  </si>
  <si>
    <t xml:space="preserve">1088409   </t>
  </si>
  <si>
    <t xml:space="preserve">1088379   </t>
  </si>
  <si>
    <t>FO-25-1083514</t>
  </si>
  <si>
    <t xml:space="preserve">14-06 SE REALIZA GESTIÓN TELEFÓNICA ATIENDE EL SR CARLOS ANDRÉS CARVAJALINO  LA CUAL NOS INDICA QUE EL LECTOR LE RECHAZA ALGUNAS FACTURAS,SE LE ENVIA VIA WHATSAPP MANUAL DE CONFIGURACIÓN SYMBOL Y LE LE EXPLICA COMO CONFIGURARLO , CLIENTE REALIZA PROCESO Y NOS INDICA QUE  EL LECTOR DE BARRAS QIEDO OPERATIVO REALIZÓ PRUEBAS Y NOS INDICA QUE LA LE PERMITE REALIZAR CON FACTURAS </t>
  </si>
  <si>
    <t>BALBOA</t>
  </si>
  <si>
    <t>DISTRICOL DROGUERIA EL PROGRES</t>
  </si>
  <si>
    <t>FO-25-1084585</t>
  </si>
  <si>
    <t>15-06 SE REALIZA LLAMADA CELULAR CON LA SEÑORA NILSA INFORMA CORRESPONSAL YA OPERA CORRECTAMENTE OK</t>
  </si>
  <si>
    <t>BARRIO FUERA DEL MUNICIPIO DE</t>
  </si>
  <si>
    <t>FO-25-1095373</t>
  </si>
  <si>
    <t>16-06 SE REALIZA CAMBIO DE EQUIPO POR DAÑO EN PUERTO DE INTERNET, SE HACEN CIERRES Y PRUEBAS OK.</t>
  </si>
  <si>
    <t>2A0EZ029</t>
  </si>
  <si>
    <t xml:space="preserve">1232677   </t>
  </si>
  <si>
    <t xml:space="preserve">988668   </t>
  </si>
  <si>
    <t>FO-25-1093664</t>
  </si>
  <si>
    <t xml:space="preserve">16-06 SE REAILZA CAMBIO DE CABLE SE REALIZA PRUEBAS BÁSICAS SIN NOVEDAD SE ENTREGA OPERATIVO AL COMERCIO </t>
  </si>
  <si>
    <t xml:space="preserve">Cable maginbox y cable de pinpad </t>
  </si>
  <si>
    <t>COROZAL</t>
  </si>
  <si>
    <t>DISTRICOL CERCATODO</t>
  </si>
  <si>
    <t>FO-25-1090874</t>
  </si>
  <si>
    <t>16-06 SE VISITA COMERCIO POR FALLA, PUESTO QUE LAS TECLAS ESTAN DURAS, SE HACE CAMBIO DE EQUIPO, CAUSAL F3 TECLADO MALO, SE DEJA CON LA VERSIÓN 9.90, SE REALIZAN PRUEBAS OK, SE CREA USUARIO Y CONTRASEÑA.</t>
  </si>
  <si>
    <t>IKZZZ609</t>
  </si>
  <si>
    <t xml:space="preserve">1104329   </t>
  </si>
  <si>
    <t xml:space="preserve">172162   </t>
  </si>
  <si>
    <t>SUAREZ</t>
  </si>
  <si>
    <t>BARRIO BRISAS SUAREZ</t>
  </si>
  <si>
    <t>FO-25-1086906</t>
  </si>
  <si>
    <t>16-06 SE REALIZA LLAMADA CON LA SEÑORA HELEN INFORMA LA FALLA A UN CONTINÚA SE IBA A REALIZAR DESPLAZAMIENTO SE LLEGÓ A LA TERMINAL DE TRANSPORTE SE RECIBE LLAMADA NUEVAMENTE DE LA SEÑORA HELEN MUÑOZ INFORMA LE SALIÓ UN VIAJE DE IMPROVISTO Y NO PUEDE ATENDER LA VISITA EL DÍA DE HOY YA QUE ELLA ES QUIÉN ATIENDE EL PUNTO  POR TANTO SE LE INFORMA A LA SEÑORA HELEN VOLVER A LLAMAR NUEVAMENTE CUANDO YA ESTÉ EN SUÁREZ</t>
  </si>
  <si>
    <t>BARRIO URB LOS ARAUJOS MONTERIA</t>
  </si>
  <si>
    <t>FO-25-1093478</t>
  </si>
  <si>
    <t xml:space="preserve">16-06 SE VISITA SITIO, SE CAMBIA FUENTE DE PODER Y SE REALIZAN PRUEBAS EXITOSAS.OK
CB OPERATIVO </t>
  </si>
  <si>
    <t>A18ZZ401</t>
  </si>
  <si>
    <t>FO-25-1093483</t>
  </si>
  <si>
    <t>16-06 SE VISITA CORRESPONSAL Y SE REALIZA REEMPLAZO DATÁFONO POR DAÑO. TRANSACCIONES DE PRUEBA EXITOSAS. SE CREA USURIO</t>
  </si>
  <si>
    <t xml:space="preserve">765570 1114482  </t>
  </si>
  <si>
    <t>DISTRICOL MAS DE TODO MEDELLIN</t>
  </si>
  <si>
    <t>FO-25-1093952</t>
  </si>
  <si>
    <t xml:space="preserve">16-06 SE REALIZA REVISIÓN DE CABLEADO DEBIDO A REINICIOS, TODO OK </t>
  </si>
  <si>
    <t>XPHZZ332</t>
  </si>
  <si>
    <t>BARRIO LA Y VIA A PUERTO NUEVO, UNION PANAMERICANA CHOCO  UNION PANAMERICANA</t>
  </si>
  <si>
    <t>FO-25-1086900</t>
  </si>
  <si>
    <t xml:space="preserve">16-06 SE REALIZA CAMBIO DE EQUIPOS POR DAÑO EN EL PUERTO IP DE COMUNICACION CON EL MÓDEM, SE REALIZAN PRUEBAS Y EL CB QUEDA OPERATIVO </t>
  </si>
  <si>
    <t>SX9ZZ541</t>
  </si>
  <si>
    <t xml:space="preserve">756907   </t>
  </si>
  <si>
    <t xml:space="preserve">930705   </t>
  </si>
  <si>
    <t>GACHANCIPA BELEN</t>
  </si>
  <si>
    <t>FO-25-1090115</t>
  </si>
  <si>
    <t>16-06 DURANTE LA VISITA TECNICA ENCONTRAMOS QUE EL DATAFONO TIENE EN EL PUERTO USB DAÑADO REALIZA CAMBIO DE  DATAFONO PRUEBA OK PARÁMETROS OKAY CIERRE OKAY</t>
  </si>
  <si>
    <t>EF00R066</t>
  </si>
  <si>
    <t xml:space="preserve">1092727   </t>
  </si>
  <si>
    <t xml:space="preserve">1142240   </t>
  </si>
  <si>
    <t>SAN ANTERO</t>
  </si>
  <si>
    <t>BARRIO CENTRO SAN ANTERO</t>
  </si>
  <si>
    <t>FO-25-1092026</t>
  </si>
  <si>
    <t>16-06 SE REALIZA VISITA TÉCNICA Y SE CAMBIA DATAFONO POR FALLAS DE TECLADO, TECLADO DETERIORADO, SE INSTALA DATAFONO PLACA 1227971 Y SE RETIRA DATAFONO PLACA 1174069, SE REALIZAN PRUEBAS Y SE DEJA EL SERVICIO OK.</t>
  </si>
  <si>
    <t>9999F586 - ABCL740</t>
  </si>
  <si>
    <t xml:space="preserve">1227971   </t>
  </si>
  <si>
    <t xml:space="preserve">1174069   </t>
  </si>
  <si>
    <t>SALENTO</t>
  </si>
  <si>
    <t>BARRIO CENTRO SALENTO  5</t>
  </si>
  <si>
    <t>FO-25-1092177</t>
  </si>
  <si>
    <t xml:space="preserve">16-06 SE VISITA COMERCIO SE REALIZÓ CAMBIO DE DATAFONO POR ENTRADA DE PODER CON FALENCIAS. PRUEBAS OK. </t>
  </si>
  <si>
    <t xml:space="preserve"> V1OZZ853</t>
  </si>
  <si>
    <t xml:space="preserve">1140741   </t>
  </si>
  <si>
    <t xml:space="preserve">794213   </t>
  </si>
  <si>
    <t>FO-25-1092344</t>
  </si>
  <si>
    <t xml:space="preserve">16-06 SE REALIZA VISITA, SE ENCUENTRA CABLE MAGIC BOX EN DAÑO, SE REALIZA CAMBIO, SE REALIZAN PRUEBAS Y CIERRES OK </t>
  </si>
  <si>
    <t xml:space="preserve">Magic Box </t>
  </si>
  <si>
    <t>UARNE II  ANTIOQUIA</t>
  </si>
  <si>
    <t>FO-25-1095045</t>
  </si>
  <si>
    <t xml:space="preserve">16-06 SE REALIZA CAMBIO DE LECTOR POR DAÑO OK, LECTOR SE QUEMÓ  SE CAMBIA, LECTOR QUEDA OPERATIVO OK </t>
  </si>
  <si>
    <t>A00JZ762</t>
  </si>
  <si>
    <t xml:space="preserve"> 1238974  </t>
  </si>
  <si>
    <t xml:space="preserve"> 846583  </t>
  </si>
  <si>
    <t>DISTRICOL GRANERO SAMUEL</t>
  </si>
  <si>
    <t>FO-25-1095355</t>
  </si>
  <si>
    <t>16-06 DATAFONO SE REINCIA, SE PROCEDE A REALIZAR CAMBIO DE DATAFONO SE DEJA DSK 3500 CON VERSION 9.90 SE HACEN PRUEBAS OK VISITA EXITOSA</t>
  </si>
  <si>
    <t>II00F695</t>
  </si>
  <si>
    <t xml:space="preserve">1120605   </t>
  </si>
  <si>
    <t xml:space="preserve">1151216   </t>
  </si>
  <si>
    <t>BARRIO CARDALES SAN ANTERO</t>
  </si>
  <si>
    <t>FO-25-1092090</t>
  </si>
  <si>
    <t>16-06 SE REALIZA VISITA TÉCNICA Y SE CAMBIA LECTOR ÓPTICO POR DAÑO EN CABLEADO, SE RETIRA LECTOR ÓPTICO PLACA 905489 Y SE INSTALA LECTOR ÓPTICO PLACA 865188, SE REALIZAN PRUEBAS Y SE DEJA EL SERVICIO NUEVAMENTE FUNCIONANDO OK.</t>
  </si>
  <si>
    <t>6A0NZ523</t>
  </si>
  <si>
    <t xml:space="preserve"> 865188  </t>
  </si>
  <si>
    <t xml:space="preserve"> 905489  </t>
  </si>
  <si>
    <t>FO-25-1093471</t>
  </si>
  <si>
    <t>16-06 SE REALIZÓ REVISIÓN DE EQUIPO OK, SE LIMPIÓ EL LECTOR DE CHIPS OK, PRUEBAS OK, TELECARGA DRNA.</t>
  </si>
  <si>
    <t>BARRIO CALIMA III CALI</t>
  </si>
  <si>
    <t>FO-25-1095883</t>
  </si>
  <si>
    <t xml:space="preserve">16-06 SE REEMPLAZA FUENTE DE PODER POR DAÑO. TRANSACCIONES DE PRUEBA EXITOSAS. </t>
  </si>
  <si>
    <t>AAYZZ827</t>
  </si>
  <si>
    <t>REDY SAN CRISTOBAL</t>
  </si>
  <si>
    <t>FO-25-1096140</t>
  </si>
  <si>
    <t xml:space="preserve">16-06 SE HACE VALIDACION CON LA SEÑORITA TATIANA QUIEN CONFIRMA ESTAR OPERADO CON NORMALIDAD, QUE YA LA NOVEDAD CON LA TAPA DE LA EMPRESOSRA SE SOLUCIONO </t>
  </si>
  <si>
    <t>BARRIO VILLA BACHUE TUNJA</t>
  </si>
  <si>
    <t>FO-25-1093487</t>
  </si>
  <si>
    <t>16-06 SE REALIZA VISITA AL COMERCIO,  SE CAMBIA DATAFONO POR DAÑO, SE HACEN PRUEBAS OK.</t>
  </si>
  <si>
    <t>GZ009943-BL01A229</t>
  </si>
  <si>
    <t xml:space="preserve">1045449   </t>
  </si>
  <si>
    <t xml:space="preserve">1171529   </t>
  </si>
  <si>
    <t>CAJAMARCA</t>
  </si>
  <si>
    <t>BARRIO CENTRO CAJAMARCA 11</t>
  </si>
  <si>
    <t>FO-25-1093684</t>
  </si>
  <si>
    <t>16-06 SE REALIZA CAMBIO DE EQUIPO " ALERT IRRUPTION"</t>
  </si>
  <si>
    <t>NN00E680</t>
  </si>
  <si>
    <t xml:space="preserve">1216658   </t>
  </si>
  <si>
    <t xml:space="preserve">991485   </t>
  </si>
  <si>
    <t>BARRIO GUAYABAL SAN RAFAEL MEDELLIN</t>
  </si>
  <si>
    <t>FO-25-1096136</t>
  </si>
  <si>
    <t>16-06 SE CAMBIA EQUIPO POR DAÑO EN ENTRADA USB</t>
  </si>
  <si>
    <t>10XZZ977</t>
  </si>
  <si>
    <t xml:space="preserve">852895   </t>
  </si>
  <si>
    <t xml:space="preserve">991380   </t>
  </si>
  <si>
    <t>FO-25-1092958</t>
  </si>
  <si>
    <t>16-06 SE REALIZA INSTALACIÓN DE HUB Y CAMBIO DE CABLE LECTORA DAÑADO</t>
  </si>
  <si>
    <t>CABLE LECTORA</t>
  </si>
  <si>
    <t>JNZZZ056</t>
  </si>
  <si>
    <t xml:space="preserve">  SIN EQUIPO RETIRO  </t>
  </si>
  <si>
    <t>COMCARD MED VERDE MENTA YA</t>
  </si>
  <si>
    <t>FO-25-1096802</t>
  </si>
  <si>
    <t xml:space="preserve">16-06 SE CAMBIA LECTOR DE BARRAR POR FALLAS EN EN CABLEADO </t>
  </si>
  <si>
    <t>1111G614</t>
  </si>
  <si>
    <t xml:space="preserve"> 1238890  </t>
  </si>
  <si>
    <t xml:space="preserve"> 846581  </t>
  </si>
  <si>
    <t>BARRIO SUBA TURINGA BOGOTA</t>
  </si>
  <si>
    <t>FO-25-1096384</t>
  </si>
  <si>
    <t>16-06 SE REALIZA CAMBIO DE CABLE ENTORCHADO Y FUENTE DE PODER POR DAÑO</t>
  </si>
  <si>
    <t>TUZZZ329</t>
  </si>
  <si>
    <t>BUENOS AIRES</t>
  </si>
  <si>
    <t>BARRIO CENTRO BUENOS AIRES</t>
  </si>
  <si>
    <t>FO-25-1086186</t>
  </si>
  <si>
    <t xml:space="preserve">16-06 SE REALIZA CAMBIO DE FUENTE DE PODER QUEMADA, CB BANCOLOMBIA PURO, PRUEBAS OK </t>
  </si>
  <si>
    <t>BL01Y441</t>
  </si>
  <si>
    <t>PAGAFACIL CENTRO  PAGOS MONTER</t>
  </si>
  <si>
    <t>FO-25-1096362</t>
  </si>
  <si>
    <t>16-06 SE HACE MANTENIMIENTO A DOS TAPAS DE IMPRESORAS DEJÁNDOLAS TOTALMENTE FUNCIONALES Y OK</t>
  </si>
  <si>
    <t>JCZZZ331-JCZZZ332</t>
  </si>
  <si>
    <t>BARRIO LAS PALMAS SAN PEDRO DE</t>
  </si>
  <si>
    <t>FO-25-1059560</t>
  </si>
  <si>
    <t xml:space="preserve">16-06 MENSAJE RETIRE TARJETA, SE REALIZA CAMBIO DATÁFONO </t>
  </si>
  <si>
    <t>3A0CZ748</t>
  </si>
  <si>
    <t xml:space="preserve">853196   </t>
  </si>
  <si>
    <t xml:space="preserve">1039561   </t>
  </si>
  <si>
    <t>BARRIO LAS VEGAS VI</t>
  </si>
  <si>
    <t>FO-25-1094168</t>
  </si>
  <si>
    <t xml:space="preserve">16-06 SE REVISA EQUIPO Y LE FALLAN LAS TECLAS SE REALIZA CAMBIO DE EQUIPO SE REALIZAN PRUEBAS EXITOSAS SERVICIO OPERATIVO </t>
  </si>
  <si>
    <t>BL0AZ052</t>
  </si>
  <si>
    <t xml:space="preserve">917339   </t>
  </si>
  <si>
    <t xml:space="preserve">813109   </t>
  </si>
  <si>
    <t>FO-25-1096594</t>
  </si>
  <si>
    <t xml:space="preserve">16-06 SE REVISA CONEXION  Y SE CAMBIA CABLE MAGIC BOX YA QUE EL DEL CLIENTE ESTABA DEFECTUOSO </t>
  </si>
  <si>
    <t>PAGAFACIL ENGATIVA</t>
  </si>
  <si>
    <t>FO-25-1095489</t>
  </si>
  <si>
    <t xml:space="preserve">16-06 SE REALIZA CAMBIO DE DATÁFONO DETERIORADO EN TECLADO E IMPRESORA, COMERCIO REALIZA PRUEBAS OK </t>
  </si>
  <si>
    <t>9999E998</t>
  </si>
  <si>
    <t xml:space="preserve">771535   </t>
  </si>
  <si>
    <t xml:space="preserve">906244   </t>
  </si>
  <si>
    <t>MULTIPAGAS AVENIDA ROOSVELT</t>
  </si>
  <si>
    <t>FO-25-1096371</t>
  </si>
  <si>
    <t>16-06 SE REALIZA CONFIGURACIÓN DE IP EN EL EQUIPO.
SE REALIZARON PRUEBAS OPERATIVAS SIN NOVEDAD.
CB QUEDA OKEY.</t>
  </si>
  <si>
    <t>ABC0S899</t>
  </si>
  <si>
    <t>PAGAFACIL FRANCISCO PAULA SANT</t>
  </si>
  <si>
    <t>FO-25-1096406</t>
  </si>
  <si>
    <t xml:space="preserve">16-06 SE REALIZA VISITA AL COMERCIO Y SE ENCUENTRA HUD DAÑADO, SE REALIZA CAMBIO DE HUD PRUEBAS ÉXITOSAS </t>
  </si>
  <si>
    <t>JRZZZ884</t>
  </si>
  <si>
    <t xml:space="preserve">   Sin serial </t>
  </si>
  <si>
    <t xml:space="preserve">  Sin serial  </t>
  </si>
  <si>
    <t>SAMANIEGO</t>
  </si>
  <si>
    <t>17874000ANIEGO  MUNDO EDPHONE</t>
  </si>
  <si>
    <t>FO-25-1091050</t>
  </si>
  <si>
    <t xml:space="preserve">16-06 SE REALIZA CAMBIO DE EQUIPO POR DAÑO EN TECLADO BORROSO SE INSTALA VERSION SE CONFIGURA PARÁMETROS SE INICIALIZA SE REALIZA PRUEBAS DE FUNCIONAMIENTO EXITOSAS  CB QUEDA OPERATIVO </t>
  </si>
  <si>
    <t>II00T985</t>
  </si>
  <si>
    <t xml:space="preserve">1218623   </t>
  </si>
  <si>
    <t xml:space="preserve">279122   </t>
  </si>
  <si>
    <t>ARCHIPIELAGO DE SAN ANDRES Y PROVIDENCIA</t>
  </si>
  <si>
    <t>PROVIDENCIA</t>
  </si>
  <si>
    <t>PROVIDENCIA Y SAN ANDRES</t>
  </si>
  <si>
    <t>FO-25-1040382</t>
  </si>
  <si>
    <t xml:space="preserve">16-06 SE REALIZA MANTENIMIENTO Y SE CAMBIA EQUIPO POR PROBLEMAS PARA LEER TARJETAS </t>
  </si>
  <si>
    <t>A00IZ471</t>
  </si>
  <si>
    <t xml:space="preserve">1142166   </t>
  </si>
  <si>
    <t xml:space="preserve">1012157   </t>
  </si>
  <si>
    <t>OPRAP SUC 395 VIVA VILLAVICENC</t>
  </si>
  <si>
    <t>FO-25-1091820</t>
  </si>
  <si>
    <t xml:space="preserve">16-06 SE REALIZA CAMBIO DE LECTORA DE BARRAS Y HUB . SE REALIZAN PRUEBAS ÉXITOSAS DATAFONO FUNCIONA CORRECTAMENTE </t>
  </si>
  <si>
    <t>BRZZZ170</t>
  </si>
  <si>
    <t xml:space="preserve"> 884689  Sin serializar </t>
  </si>
  <si>
    <t xml:space="preserve"> 910950 Sin serializar  </t>
  </si>
  <si>
    <t>ONTIDUENO BELLO ANTIOQUIA</t>
  </si>
  <si>
    <t>FO-25-1095899</t>
  </si>
  <si>
    <t xml:space="preserve">16-06 SE REVISA EQUIPO Y SE CAMBIA LA TAPA DE IMPRESIÓN SE REALIZAN PRUEBAS EXITOSAS SERVICIO OPERATIVO </t>
  </si>
  <si>
    <t>ABC0D968</t>
  </si>
  <si>
    <t>BARRIO GUAYACANES CARTAGO</t>
  </si>
  <si>
    <t>FO-25-1095054</t>
  </si>
  <si>
    <t xml:space="preserve">16-06 VISITAMOS COMERCIO EL PIN PAD TIENE LA DE ALERT IRRUPTION, PERO DEBEMOS REALIZAMOS CAMBIO DE TECNOLOGÍA POR DESK 2600 CON PIN PAD 1600 Y MAGIC BOX DESK 2600 RETIRAMOS DESK 3500, PIN PAD 1500 Y HUB LO CONFIGURAMOS AL REALIZAR PRUEBAS EL DATAFONO COMIENZA A REALIZAR UNA DESCARGA DE ARCHIVOS REALIZAMOS ESCALAMIENTO CON REDEBAN LUEGO DE VARIAS PRUEBAS REALIZAMOS EL RETIRO DE LA TERMINAL AL DEL COMERCIO QUÉ ES HA00K606 DE CU 0019731405 EL CORRESPONSAL QUEDA COMO PURO REALIZAMOS PRUEBAS CON EL NUEVO DATÁFONO OK. </t>
  </si>
  <si>
    <t>OA001796</t>
  </si>
  <si>
    <t>1235442  1219577 Instalamos magic box tetra 2600</t>
  </si>
  <si>
    <t>1172587  Sin serial 986292</t>
  </si>
  <si>
    <t>DISTRICOL ALMACEN Y DISTRIBUID</t>
  </si>
  <si>
    <t>FO-25-1095382</t>
  </si>
  <si>
    <t xml:space="preserve">16-06 SE INGRESA, SE CAMBIA HUB EN MAL ESTADO EN SU CABLE SE HACEN PRUEBAS OK TELECARGA DRNA </t>
  </si>
  <si>
    <t>FACZZ589</t>
  </si>
  <si>
    <t xml:space="preserve">   SIN SERIAL </t>
  </si>
  <si>
    <t xml:space="preserve">  RA8GU12002959 </t>
  </si>
  <si>
    <t>LORICA</t>
  </si>
  <si>
    <t>DISTRICOL FERRETERIA FM</t>
  </si>
  <si>
    <t>FO-25-1096366</t>
  </si>
  <si>
    <t>16-06 SE REALIZA VISITA TÉCNICA Y SE CAMBIA DATAFONO POR DAÑO EN LA IMPRESORA, SE INSTALA DATAFONO PLACA 1221335 Y SE RETIRA DATAFONO PLACA 1072934, DE IGUAL FORMA SE CAMBIA PINPAD POR TECNOLOGÍA, RETIRANDO LA PLACA 907020 Y SE INSTALA LA PLACA 1220003, SE DEJA NUEVAMENTE EL SERVICIO FUNCIONANDO CORRECTAMENTE.</t>
  </si>
  <si>
    <t>ABCOZ363</t>
  </si>
  <si>
    <t>1221335  1220003 241597317561324755901658</t>
  </si>
  <si>
    <t>1072934  No serializado  907020</t>
  </si>
  <si>
    <t>BARRIO ESPERANZA SUR BOGOTA</t>
  </si>
  <si>
    <t>FO-25-1097018</t>
  </si>
  <si>
    <t xml:space="preserve">16-06 SE REALIZA VISITA A CB PARA ATENDER INCIDENTE SE ENCUENTRA CERRADO COMERCIO SE INTENTA CONTACTAR CON CLIENTE NO CONTESTAN NÚMEROS DE CONTACTO ,SE ESPERA POR MÁS DE 20 MINUTOS NO LLEGA AL CB </t>
  </si>
  <si>
    <t>PTM IBAGUE DROGIRAY</t>
  </si>
  <si>
    <t>FO-25-1092347</t>
  </si>
  <si>
    <t>16-06 SE REALIZA CAMBIO DE DATÁFONO POR DAÑO EN PUERTO USB, SE REALIZA PRUEBAS DE FUNCIONAMIENTO OK CUBRE CLAVE INSTALADO.</t>
  </si>
  <si>
    <t>FA00L831-LN0ZZ374</t>
  </si>
  <si>
    <t xml:space="preserve">1235351   </t>
  </si>
  <si>
    <t xml:space="preserve">1120920   </t>
  </si>
  <si>
    <t>FO-25-1093476</t>
  </si>
  <si>
    <t xml:space="preserve">16-06 SE REALIZA CAMBIO DE EQUIPO POR QUE SE ENCONTRABA ALERTADO </t>
  </si>
  <si>
    <t xml:space="preserve">1235339   </t>
  </si>
  <si>
    <t>BARRIO CORBONES ARMENIA 1</t>
  </si>
  <si>
    <t>FO-25-1094277</t>
  </si>
  <si>
    <t xml:space="preserve">16-06 SE VISITA COMERCIO SE REALIZÓ AJUSTE DE TAPA IMPRESORA, SE REALIZÓ PRUEBAS OK. </t>
  </si>
  <si>
    <t>4A00W941</t>
  </si>
  <si>
    <t>PTM CERETE VARIEDADES JM</t>
  </si>
  <si>
    <t>FO-25-1095358</t>
  </si>
  <si>
    <t xml:space="preserve">16-06 SE VISITA SITIO, SE CAMBIA DATAFONO DESK3500 POR ALERTA INTERRUPTION OK.
SE INSTALA EQUIPO DESK2600 OK
SE REALIZAN PRUEBAS EXITOSAS </t>
  </si>
  <si>
    <t>MA00M503-NA00K114</t>
  </si>
  <si>
    <t xml:space="preserve">1230791   </t>
  </si>
  <si>
    <t xml:space="preserve">894110   </t>
  </si>
  <si>
    <t>BARRIO SANTA BARBARA GUADALAJA</t>
  </si>
  <si>
    <t>FO-25-1095890</t>
  </si>
  <si>
    <t xml:space="preserve">16-06 SE REALIZÓ GESTIÓN TELEFÓNICA CON EL FIN DE CONFIRMAR LA VISITA TÉCNICA CON EL CLIENTE POR LA FALLA REPORTADA CON EL DATÁFONO PERO NO HUBO RESPUESTA, SE REALIZÓ LA VISITA TÉCNICA ENCONTRANDO EL CORRESPONSAL CERRADO SE TOCÓ LA PUERTA DEL ESTABLECIMIENTO PERO NADIE ATIENDE SE REALIZÓ NUEVAMENTE GESTIÓN TELEFÓNICA PERO NO SE OBTUVO RESPUESTA, DESPUÉS DE ESPERAR DURANTE MÁS DE 40 MINUTOS NO HUBO CONTACTO CON EL CLIENTE Y NO ABREN EL COMERCIO.ME RETIRE DE EL SITIO </t>
  </si>
  <si>
    <t>NO SE INTERVINO NINGUNA TERMINAL DURANTE LA VISITA TÉCNICA YA QUE EL COMERCIO SE ENCONTRÓ CERRADO</t>
  </si>
  <si>
    <t>PTM ITAGUI JC ESCAPES RACING</t>
  </si>
  <si>
    <t>FO-25-1097419</t>
  </si>
  <si>
    <t xml:space="preserve">16-06 SE CAMBIA LECTOR POR DAÑO </t>
  </si>
  <si>
    <t>GZ0GZ350</t>
  </si>
  <si>
    <t xml:space="preserve"> 1238887  </t>
  </si>
  <si>
    <t xml:space="preserve"> A-520533  </t>
  </si>
  <si>
    <t>CABUYARO  III M</t>
  </si>
  <si>
    <t>FO-25-1091047</t>
  </si>
  <si>
    <t xml:space="preserve">16-06 SE REALIZA CAMBIO DE FUENTE DE PODER POR DAÑO SE ENTREGA OPERATIVO SIN NOVEDAD </t>
  </si>
  <si>
    <t>9A002503</t>
  </si>
  <si>
    <t>FO-25-1096377</t>
  </si>
  <si>
    <t>16-06 SE RELIZA CAMBIO DE CABE DE RED, POR DAÑO EN EL MISMO.
SE EEALIZARON PRUEBAS OPERATIVAS SIN NOVEDAD.
CB QUEDA OKEY.</t>
  </si>
  <si>
    <t>BARRIO URB CURINCA SANTA MARTA 1</t>
  </si>
  <si>
    <t>FO-25-1096417</t>
  </si>
  <si>
    <t xml:space="preserve">16-06 SE REALIZA LA VISITA EL EQUIPO MUESTRA UN MENSAJE DE LETRAS ROJAS EN LA PANTALLA, SE BORRADO DE APLICATIVO E INSTALACIÓN DE VERSIÓN YA QUE EL EQUIPO MOSTRABA UN MENSAJE DE "WARNING KEY JAMMED" EL DATÁFONO TRABAJABA DE FORMA NORMAL AÚN CON ESTE MENSAJE, PERO SE HACE EL PROCESO DE CARGA DE APLICATIVO QUITANDO EL MENSAJE, Y MOSTRANDO RESULTADOS ÓPTIMOS, SE REALIZAN PRUEBAS Y TODO OK </t>
  </si>
  <si>
    <t>FLASH FULL</t>
  </si>
  <si>
    <t>ACTUALIZACION VERSION</t>
  </si>
  <si>
    <t>LM9ZZ655</t>
  </si>
  <si>
    <t>SAN ANDRES</t>
  </si>
  <si>
    <t>BARRIO LOMA BARRACK SAN ANDRES</t>
  </si>
  <si>
    <t>FO-25-1098658</t>
  </si>
  <si>
    <t>FO-25-1098660</t>
  </si>
  <si>
    <t>BARRIO CENTRO SAN ALBERTO CESA</t>
  </si>
  <si>
    <t>FO-25-1090133</t>
  </si>
  <si>
    <t>16-06 SE REALIZA VISITA AL COMERCIO CB ,SE VALIDA Y SE ENCUENTRA QUE EL DATÁFONO NO ENCIENDE,SE PROCEDE A HACER CAMBIO SE HACEN LAS RESPECTIVAS CONFIGURACIÓNES, SE HACEN PRUEBAS OK</t>
  </si>
  <si>
    <t>9999O560</t>
  </si>
  <si>
    <t xml:space="preserve">906131   </t>
  </si>
  <si>
    <t xml:space="preserve">916791   </t>
  </si>
  <si>
    <t>BARRIO CABECERA BUCARAMANGA 4</t>
  </si>
  <si>
    <t>FO-25-1097015</t>
  </si>
  <si>
    <t>16-06 A6 PINPAD ALERTADO, SE CAMBIA DATAFONO POR TECNOLOGIA , SE DEJA DSK 2600 CON SU RESPTECTIVO PINPAD SE HACEN PRUEBAS OK  VISITA EXITOSA</t>
  </si>
  <si>
    <t>AA0SZ421</t>
  </si>
  <si>
    <t xml:space="preserve">1235382  1219994 </t>
  </si>
  <si>
    <t>878590   856696</t>
  </si>
  <si>
    <t>SOCORRO</t>
  </si>
  <si>
    <t>BARRIO CENTRO SOCORRO SOCORRO</t>
  </si>
  <si>
    <t>FO-25-1095676</t>
  </si>
  <si>
    <t xml:space="preserve">16-06 SE VISITA COMERCIO POR ERROR , CLIENTE INDICA QUE SE DEMORA MÁS DE UNA CARGANDO CUANDO LO CONECTA EN LA MAÑANA, DESPUÉS DE ESTAR CONECTADO SE EMPIEZA A DESCARGAR LA BATERÍA Y EN OCASIONES NO IMPRIME EL SEGUNDO VOUCHER POR LO ANTERIOR SE REALIZA CAMBIO DE EQUIPO Y SE LLEVA A RBM PARA REVISAR POR SEGURIDAD, SE HACE PRUEBA EXITOSA </t>
  </si>
  <si>
    <t>F1SZZ027</t>
  </si>
  <si>
    <t xml:space="preserve">1235302   </t>
  </si>
  <si>
    <t xml:space="preserve">1235455   </t>
  </si>
  <si>
    <t>FO-25-1086826</t>
  </si>
  <si>
    <t xml:space="preserve">17-06 CAMBIO DE FUENTE PODER MALA PRUEBAS OK NO TELECARGA </t>
  </si>
  <si>
    <t>Fuente poder</t>
  </si>
  <si>
    <t>DISTRICOL AUTOSERVICIO JIREH</t>
  </si>
  <si>
    <t>FO-25-1094081</t>
  </si>
  <si>
    <t>17-06 SE REALIZA VISITA AL COMERCIO CN, SE VALIDA Y EL CLIENTE COMENTA QUE EL DATÁFONO SE YA ESTADO REINICIANDO CONSTANTEMENTE Y SE QUEDA SIN CONEXIÓN A INTERNET, SE PROCEDE A HACER FORMATEO DEL EQUIPO, CAMBIO DE CABLE ENTORCHADO Y CABLE DE PODER, ADICIONAL SE CAMBIO LECTOR SE BARRAS, SE HACEN LAS RESPECTIVAS CONFIGURACIÓNES, Y SE HACEN PRUEBAS DEJANDO TODO OK</t>
  </si>
  <si>
    <t>LECTOR BARRAS</t>
  </si>
  <si>
    <t>CABLE ENTORCHADO - FUENTE DE PODER</t>
  </si>
  <si>
    <t>6A006335</t>
  </si>
  <si>
    <t xml:space="preserve"> 974875  </t>
  </si>
  <si>
    <t xml:space="preserve"> 1071285  </t>
  </si>
  <si>
    <t>DISTRICOL DISTRIB. LA GRAN ESQ</t>
  </si>
  <si>
    <t>FO-25-1096815</t>
  </si>
  <si>
    <t>17-06 SE REALIZA CAMBIO DE CABLE MAGIC BOX AVERIADO, CB BANCOLOMBIA PURO, PRUEBAS OK, LA ACTIVIDAD SE ATENDIÓ EN LA CIUDAD DE CALI</t>
  </si>
  <si>
    <t>NN002856</t>
  </si>
  <si>
    <t>OCAMONTE</t>
  </si>
  <si>
    <t>OCAMONTE II SANTANDER</t>
  </si>
  <si>
    <t>FO-25-1093465</t>
  </si>
  <si>
    <t xml:space="preserve">17-06 VISITA PARA CAMBIAR EQUIPO POR DAÑO EN MEMORIA DEL DISPOSITIVO,PRUEBAS EXITOSA </t>
  </si>
  <si>
    <t>FLAS FULL</t>
  </si>
  <si>
    <t>DATAFONO RSEG REVISION DE SEGURIDAD</t>
  </si>
  <si>
    <t>BBBBJ048</t>
  </si>
  <si>
    <t xml:space="preserve">1069656   </t>
  </si>
  <si>
    <t xml:space="preserve">701608   </t>
  </si>
  <si>
    <t>LA ESPERANZA SAN JOSE DEL GUAV</t>
  </si>
  <si>
    <t>FO-25-1093032</t>
  </si>
  <si>
    <t xml:space="preserve">17-06 SE REALIZA CAMBIO DE EQUIPO POR FALLAS EN SHIP DE TARJETA SE ENTREGA OPERATIVO SIN NOVEDAD AL COMERCIO </t>
  </si>
  <si>
    <t>BL01Y246</t>
  </si>
  <si>
    <t xml:space="preserve">1235340   </t>
  </si>
  <si>
    <t xml:space="preserve">767408   </t>
  </si>
  <si>
    <t>BARRIO VILLA BENILDA YOPAL</t>
  </si>
  <si>
    <t>FO-25-1096356</t>
  </si>
  <si>
    <t xml:space="preserve">17-06 SE VISITA COMERCIO SE REALIZA CAMBIO DE DATAFONO. PRUEBAS OK. OPERATIVO EL SERVICIO </t>
  </si>
  <si>
    <t>BL01O328</t>
  </si>
  <si>
    <t xml:space="preserve">904490   </t>
  </si>
  <si>
    <t xml:space="preserve">784685   </t>
  </si>
  <si>
    <t>BARRIO MANIZALES CALDAS 1</t>
  </si>
  <si>
    <t>FO-25-1098249</t>
  </si>
  <si>
    <t xml:space="preserve">17-06 SE REALIZA VISITA SE CAMBIA DATAFONO POR ALERT IRRUPTION SE CREAN USUARIOS SE HACEN PRUEBAS SERVICIO OK </t>
  </si>
  <si>
    <t>GZ0AZ743</t>
  </si>
  <si>
    <t xml:space="preserve">1141662   </t>
  </si>
  <si>
    <t xml:space="preserve">989276   </t>
  </si>
  <si>
    <t>MESETAS</t>
  </si>
  <si>
    <t>BARRIO CENTRO MESETAS 8</t>
  </si>
  <si>
    <t>FO-25-1095896</t>
  </si>
  <si>
    <t xml:space="preserve">17-06 SE REALIZA ACTUALIZACIÓN Y BORRADO DE MEMORIA </t>
  </si>
  <si>
    <t>II0ZZ205</t>
  </si>
  <si>
    <t>BARRIO CALIMIO DECEPAZ CALI   1</t>
  </si>
  <si>
    <t>FO-25-1098816</t>
  </si>
  <si>
    <t xml:space="preserve">17-06 SE REALIZA CAMBIO DE LECTOR L4  SE BLOQUEA CB BANCOLOMBIA PURO, PRUEBAS OK </t>
  </si>
  <si>
    <t>F100V534</t>
  </si>
  <si>
    <t xml:space="preserve"> 1114595  </t>
  </si>
  <si>
    <t xml:space="preserve"> 1178897  </t>
  </si>
  <si>
    <t>BARRIO BELLO BELLO 9</t>
  </si>
  <si>
    <t>FO-25-1097412</t>
  </si>
  <si>
    <t xml:space="preserve">17-06 SE REVISA EQUIPOS Y SE REALIZA CAMBIO DEL EQUIPO POR DAÑO EN LA IMPRESORA SE REALIZAN PRUEBAS EXITOSAS SERVICIO OPERATIVO </t>
  </si>
  <si>
    <t>4A0AZ392</t>
  </si>
  <si>
    <t xml:space="preserve">1074806   </t>
  </si>
  <si>
    <t xml:space="preserve">1037088   </t>
  </si>
  <si>
    <t>BARRIO SAN PEDRO DE LOS MILAGR</t>
  </si>
  <si>
    <t>FO-25-1097425</t>
  </si>
  <si>
    <t xml:space="preserve">17-06 SE REALIZA CAMBIO DE LECTOR POR DAÑO OK, LECTOR PERDIÓ CONFIGURACIÓN OK, LECTOR NUEVO QUEDA OPERATIVO </t>
  </si>
  <si>
    <t>TRDZZ713</t>
  </si>
  <si>
    <t xml:space="preserve"> 1238663  </t>
  </si>
  <si>
    <t xml:space="preserve"> 892659  </t>
  </si>
  <si>
    <t>BARRIO BOTERO OBIRNE CARTAGO</t>
  </si>
  <si>
    <t>FO-25-1100328</t>
  </si>
  <si>
    <t xml:space="preserve">17-06 VISITAMOS COMERCIO EL DATÁFONO SE QUEDÓ EN LA PANTALLA BLANCA Y NO ENCIENDE REALOZAMOS CAMBIO LO CONFIGURAMOS Y REALIZAMOS PRUEBAS CON EL NUEVO DATÁFONO OK. </t>
  </si>
  <si>
    <t>6Z00H072</t>
  </si>
  <si>
    <t xml:space="preserve">1012254   </t>
  </si>
  <si>
    <t xml:space="preserve">931786   </t>
  </si>
  <si>
    <t>URRAO</t>
  </si>
  <si>
    <t>BARRIO PARQUE URRAO</t>
  </si>
  <si>
    <t>FO-25-1092955</t>
  </si>
  <si>
    <t xml:space="preserve">17-06 SE CAMBIO POR DAÑO EN LECTOR CHIP </t>
  </si>
  <si>
    <t>9A00X689</t>
  </si>
  <si>
    <t xml:space="preserve">804078   </t>
  </si>
  <si>
    <t xml:space="preserve">768553   </t>
  </si>
  <si>
    <t>DISTRICOL PAADERIA Y GUARD</t>
  </si>
  <si>
    <t>FO-25-1101025</t>
  </si>
  <si>
    <t xml:space="preserve">17-06 SE CAMBIA DATÁFONO POR FALLAS EN PUERTO USB MALO, PRUEBAS EXITOSAS </t>
  </si>
  <si>
    <t>EG004517</t>
  </si>
  <si>
    <t xml:space="preserve">1171328   </t>
  </si>
  <si>
    <t xml:space="preserve">1021845   </t>
  </si>
  <si>
    <t>BARRIO CENTRO SEVILLA 7</t>
  </si>
  <si>
    <t>FO-25-1098831</t>
  </si>
  <si>
    <t xml:space="preserve">17-06 SE VISITA COMERCIO SE REALIZÓ CONFIGURACIÓN DATAFONO, HE  INICIALIZACIÓN PRUEBAS OK. </t>
  </si>
  <si>
    <t>OA00C269</t>
  </si>
  <si>
    <t>BARRIO GIRASOLES BELLO</t>
  </si>
  <si>
    <t>FO-25-1097835</t>
  </si>
  <si>
    <t xml:space="preserve">17-06 SE REVISA EQUIPOS Y SE ENCUENTRA CON LA TAPA DE IMPRESIÓN MALA SE REALIZA CAMBIO, SE REALIZAN PRUEBAS EXITOSAS SERVICIO OPERATIVO </t>
  </si>
  <si>
    <t>GZ00Z193</t>
  </si>
  <si>
    <t>BARRIO VENECIA BOGOTA 5</t>
  </si>
  <si>
    <t>FO-25-1098823</t>
  </si>
  <si>
    <t xml:space="preserve">17-06 SE REALIZA CONFIGURACIÓN DE LA FECHA Y HORA, SE PARAMETRIZA, CB REALIZA PRUEBAS DE FUNCIONAMIENTO OK </t>
  </si>
  <si>
    <t>9C00G067</t>
  </si>
  <si>
    <t>DISTRICOL EDS MACK</t>
  </si>
  <si>
    <t>FO-25-1091054</t>
  </si>
  <si>
    <t xml:space="preserve">17-06 SE REALIZA VISITA AL COMERCIO CB, SE VALIDA Y EL DATÁFONO ESTA QUEMADO, SE PROCEDE A HACER CAMBIO DE EQUIPO, SE HACEN LAS RESPECTIVAS CONFIGURACIÓNES, Y PRUEBAS DEJANDO TODO OK </t>
  </si>
  <si>
    <t>AD009334</t>
  </si>
  <si>
    <t xml:space="preserve">870103   </t>
  </si>
  <si>
    <t xml:space="preserve">1169809   </t>
  </si>
  <si>
    <t>DISTRICOL PETROSUERTE</t>
  </si>
  <si>
    <t>FO-25-1096380</t>
  </si>
  <si>
    <t xml:space="preserve">17-06 CB CON PINPAD EN DAÑO, CAMBIO DE PINPAD, CAMBIO DE DATAFONO POR TECNOLOGÍA, BORRADO E INYECCIÓN DE SO +VER 10.3N,CONFIGURACIÓN CB OK, PRUEBAS OK. </t>
  </si>
  <si>
    <t>9B2ZZ597</t>
  </si>
  <si>
    <t>1242496  1220742 241577317561324755875387</t>
  </si>
  <si>
    <t>959826  838242 965664</t>
  </si>
  <si>
    <t>FO-25-1098628</t>
  </si>
  <si>
    <t xml:space="preserve">17-06 VISITAMOS COMERCIO EL DATÁFONO PRESENTA LA FALLA DE RECHAZO GENERAL SOLO EN LAS TRANZACCIONES DE RETIRO SE REALIZA ESCALAMIENTO CON REDEBAN LUEGO NOS INDICAN QUE LO INICIALICEMOS REALIZAMOS PRUEBAS OK. </t>
  </si>
  <si>
    <t>DISTRICOL MT STORE</t>
  </si>
  <si>
    <t>FO-25-1098820</t>
  </si>
  <si>
    <t>17-06 SE REALIZA LA VISITA, SE ENCUENTRA EL DATÁFONO CON PROBLEMAS DE COMUNICACIÓN SE REVISA Y SE ENCONTRABA EL CABLE DE RED DESCONECTADO, SE PROCEDE A CONECTARLO, , SE REALIZAN PRUEBAS Y TODO OK</t>
  </si>
  <si>
    <t>6A006342</t>
  </si>
  <si>
    <t>BARRIO ZAMORANO PALMIRA 2</t>
  </si>
  <si>
    <t>FO-25-1100335</t>
  </si>
  <si>
    <t xml:space="preserve">17-06 EN LA VISITA TÉCNICA SE REALIZÓ EL CAMBIO DE LA FUENTE DE PODER Y CABLE MAGIC BOX TETRA (ICT 220) YA QUE EL DATÁFONO SE ESTABA REINICIANDO AL MOVERSE A CAUSA DEL DAÑO EN EL CABLE, TAMBIÉN SE REALIZÓ EL CAMBIO DE EL LECTOR DE CÓDIGO DE BARRAS YA QUE ESTABA BLOQUEADO Y PRESENTANDO FALLAS PARA LA LECTURA DE FACTURAS </t>
  </si>
  <si>
    <t>FUENTE DE PODER Y CABLE MAGIC BOX TETRA (ICT 220)</t>
  </si>
  <si>
    <t>LA01Z116</t>
  </si>
  <si>
    <t xml:space="preserve"> A540178  </t>
  </si>
  <si>
    <t xml:space="preserve"> 1088756  </t>
  </si>
  <si>
    <t>MOÑITOS</t>
  </si>
  <si>
    <t>BARRIO CENTRO MONITOS 3</t>
  </si>
  <si>
    <t>FO-25-1096797</t>
  </si>
  <si>
    <t>17-06 SE REALIZÓ CAMBIO DE FUENTE DE PODER OK, PRUEBAS OK, TELECARGA DRNA.</t>
  </si>
  <si>
    <t>II00K362</t>
  </si>
  <si>
    <t>IARRIO CENTRO 3 SANTANDER DE Q</t>
  </si>
  <si>
    <t>FO-25-1098041</t>
  </si>
  <si>
    <t>17-06 SE REALIZA LIMPIEZA DEL LECTOR DE TARJETAS.
EL CUÁL CONTENÍA MUGRE, PLÁSTICO EN SU INTERIOR.
SE REALIZA. PRUEBAS OPERATIVAS SIN NOVEDAD.</t>
  </si>
  <si>
    <t>BL01Y528</t>
  </si>
  <si>
    <t>FO-25-1100343</t>
  </si>
  <si>
    <t xml:space="preserve">17-06 SE VISITA COMERCIO SE CAMBIA EQUIPO DEBIDO PUERTO USB DAÑADO , SE REALIZA INYECCIÓN DE SISTEMA Y VERSIÓN INICIALIZADA OK PRUEBAS OK CUBRE CLAVE OK </t>
  </si>
  <si>
    <t>BL0IZ451 - XP08Z000</t>
  </si>
  <si>
    <t xml:space="preserve">1216550   </t>
  </si>
  <si>
    <t xml:space="preserve">1057751   </t>
  </si>
  <si>
    <t>PTM CALI  IMPRESIONES LA 32</t>
  </si>
  <si>
    <t>FO-25-1101547</t>
  </si>
  <si>
    <t>17-06 SE CAMBIA CABLE MAGIC BOX YA QUE EL DEL CLIENTE ESTEBA MALO</t>
  </si>
  <si>
    <t>CABLE MAGIC BOX DESK 3500</t>
  </si>
  <si>
    <t>BA00Y363</t>
  </si>
  <si>
    <t>FO-25-1102228</t>
  </si>
  <si>
    <t xml:space="preserve">17-06 VISITAMOS COMERCIO EL LECTOR DE BARRAS NO LEE LOS CÓDIGOS DE BARRAS LUEGO DE ESCANEAR SE APAGA, REALIZAMOS CAMBIO REALIZAMOS PRUEBAS CON EL NUEVO LECTOR OK. </t>
  </si>
  <si>
    <t xml:space="preserve"> 1239773  </t>
  </si>
  <si>
    <t xml:space="preserve"> 523587  </t>
  </si>
  <si>
    <t>PAGAFACIL CENTRO PAGOS SUBAZAR</t>
  </si>
  <si>
    <t>FO-25-1097415</t>
  </si>
  <si>
    <t>17-06 SE REALIZA CAMBIO DE DATAFONO POR DAÑO EN TECLADO, SE REALIZA CAMBIO DE PINPAD, SE RETIRA HUB, SE INSTALA KIT 2600</t>
  </si>
  <si>
    <t>AAAXZ289</t>
  </si>
  <si>
    <t>1221336  1219458 241577317561324755875550</t>
  </si>
  <si>
    <t>802641  830008 304323</t>
  </si>
  <si>
    <t>MONTELIBANO</t>
  </si>
  <si>
    <t>PTM MONTELIBANO ABASTOS MEDALL</t>
  </si>
  <si>
    <t>FO-25-1091056</t>
  </si>
  <si>
    <t xml:space="preserve">17-06 SE VISITA SITIO, SE CAMBIA DATAFONO POR DAÑO EN TECLADO OK. SE INSTALA EQUIPO DESK2600.
SE REALIZAN PRUEBAS EN COMERCIO Y CB  OK
CB MIXTO BANCOLOMBIA </t>
  </si>
  <si>
    <t>AB1LZ599-LA00J751</t>
  </si>
  <si>
    <t xml:space="preserve">1235445   </t>
  </si>
  <si>
    <t xml:space="preserve">1045643   </t>
  </si>
  <si>
    <t>FO-25-1098826</t>
  </si>
  <si>
    <t>17-06 SE INGRESA CONECTOR DE CABLE DE RED MALO SE PROCEDE A CAMBIAR CONECTOR DE INTERNET RJ 45 PRUEBAS OK TELECARGA DRNA</t>
  </si>
  <si>
    <t>SX9ZZ546</t>
  </si>
  <si>
    <t>BARRIO SIMON BOLIVAR BARRANQUILLA 9</t>
  </si>
  <si>
    <t>FO-25-1100338</t>
  </si>
  <si>
    <t xml:space="preserve">17-06 SE REALIZA VISITA SE PROCEDE A CAMBIAR DATAFONO YA QUE POSIBLEMENTE TIENE EN DAÑO EL PUERTO DE RED , SE CAMBIA SE HACEN PRUEBAS Y TODO OK, TAMBIÉN SE CAMBIA LECTOR YA QUE SE REINICIA ,SE CAMBIA DE HACEN PRUEBAS Y TODO OK,CB OPERATIVO </t>
  </si>
  <si>
    <t>V1OZZ332</t>
  </si>
  <si>
    <t xml:space="preserve">1050394 915591  </t>
  </si>
  <si>
    <t xml:space="preserve">989372 953483  </t>
  </si>
  <si>
    <t>BARRIO CALATRAVA ITAGUI</t>
  </si>
  <si>
    <t>FO-25-1101552</t>
  </si>
  <si>
    <t xml:space="preserve">17-06 SE CAMBIA EQUIPO POR DAÑO EN TECLADO </t>
  </si>
  <si>
    <t>999OZ661</t>
  </si>
  <si>
    <t xml:space="preserve">783927   </t>
  </si>
  <si>
    <t xml:space="preserve">930845   </t>
  </si>
  <si>
    <t>BARRIO CIUDADELA BONANZA TURBA</t>
  </si>
  <si>
    <t>FO-25-1101540</t>
  </si>
  <si>
    <t xml:space="preserve">17-06 SE REVISA EQUIPO Y CABLES ESTÁN OK CLIENTE TENÍA PROBLEMA CON EL INTERNET YA ESTÁ OK SE CAMBIA TAPA DE IMPRESORA ESTABA AVERIADA </t>
  </si>
  <si>
    <t>SVFZZ018</t>
  </si>
  <si>
    <t>BECERRIL</t>
  </si>
  <si>
    <t>BARRIO CENTRO BECERRIL 6</t>
  </si>
  <si>
    <t>FO-25-1093467</t>
  </si>
  <si>
    <t>17-06 SE REALIZA VISITA POR SOLICITUD DE CLIENTE LA CUAL EL DATAFONO TIENE LAS TECLAS DURAS, SE REALIZA CAMBIÓ DE EQUIPO DEJANDO INSTALADO EQUIPO DESK 2600 PRUEBAS OK AL 100 %</t>
  </si>
  <si>
    <t>AA000775</t>
  </si>
  <si>
    <t xml:space="preserve">1242490   </t>
  </si>
  <si>
    <t xml:space="preserve">1169480   </t>
  </si>
  <si>
    <t>BARRIO UNION AGUACHICA 2</t>
  </si>
  <si>
    <t>FO-25-1098624</t>
  </si>
  <si>
    <t>17-06 SE REALIZA VISITA AL COMERCIO CB, SE VALIDA Y SE ENCUENTRA QUE EL DATÁFONO PRESENTÓ FALLAS POR MEMORIA LLENA AL ESTAR ASÍ EL EQUIPO SE REINICIABA O SE COLOCABA LENTO SE REALIZA EL DEBIDO PROCEDIMIENTO DESCARGANDO SISTEMA OPERATIVO Y VERSIÓN FORMATEÁNDOLO VOLVIENDO A CONFIGURARLO Y DEJANDO TODO OKAY PRUEBAS OKAY</t>
  </si>
  <si>
    <t>SASZZ601</t>
  </si>
  <si>
    <t>OROCUE</t>
  </si>
  <si>
    <t>DISTRICOL SUPER DROGAS DEL LLA</t>
  </si>
  <si>
    <t>FO-25-1083503</t>
  </si>
  <si>
    <t xml:space="preserve">17-06 SE VISITA COMERCIO, SE REALIZA CAMBIO DE DATAFONO. PRUEBAS OK. OPERATIVO EL SERVICIO </t>
  </si>
  <si>
    <t>9C6ZZ577</t>
  </si>
  <si>
    <t xml:space="preserve">871524   </t>
  </si>
  <si>
    <t xml:space="preserve">764824   </t>
  </si>
  <si>
    <t>INMACULADA NARINO</t>
  </si>
  <si>
    <t>FO-25-1100347</t>
  </si>
  <si>
    <t xml:space="preserve">17-06 SE REALIZA CAMBIO DE EQUIPO POR FALLAS EN PUERTO USB PRUEBA OK </t>
  </si>
  <si>
    <t>AAJYZ123</t>
  </si>
  <si>
    <t xml:space="preserve">794693   </t>
  </si>
  <si>
    <t xml:space="preserve">991835   </t>
  </si>
  <si>
    <t>BARRIO TRIUNFO CUMARAL</t>
  </si>
  <si>
    <t>FO-25-1095040</t>
  </si>
  <si>
    <t xml:space="preserve">17-06 SE VISITA CB Y SE REALIZA CAMBIO DE FUENTE DE PODER POR DAÑO. SE REALIZAN PRUEBAS ÉXITOSAS PRUEBAS OK </t>
  </si>
  <si>
    <t>NA00T81110</t>
  </si>
  <si>
    <t>PTM BOGOTA LAVASECO FEDERAL</t>
  </si>
  <si>
    <t>FO-25-1101938</t>
  </si>
  <si>
    <t>17-06 DURANTE LA VISITA TECNICA SE  ENCONTRAMOS QUE EL CARGADOR SE ENCUENTRA EN DAÑO REALIZA CAMBIO PRUEBA OK PARÁMETROS OKAY CIERRE OKAY</t>
  </si>
  <si>
    <t>AB1LZ612-NN005453</t>
  </si>
  <si>
    <t>BARRIO ALFONSO LOPEZ</t>
  </si>
  <si>
    <t>FO-25-1093954</t>
  </si>
  <si>
    <t xml:space="preserve">17-06 CAMBIO DE DATAFONO POR PUERTO IP MALO </t>
  </si>
  <si>
    <t>A18ZZ824</t>
  </si>
  <si>
    <t xml:space="preserve">958330   </t>
  </si>
  <si>
    <t xml:space="preserve">1219224   </t>
  </si>
  <si>
    <t>DISTRICOL PRODUCTOS AGRICOLAS</t>
  </si>
  <si>
    <t>FO-25-1098612</t>
  </si>
  <si>
    <t xml:space="preserve">17-06 VISITAMOS COMERCIO EL DATÁFONO PERDIO LOS PARÁMETROS LO CONFIGURAMOS NUEVAMENTE LO INICIALIZAMOS Y REALIZAMOS PRUEBAS OK. </t>
  </si>
  <si>
    <t>AD00Q102</t>
  </si>
  <si>
    <t>BARRIO JULIO RINCON SOACHA SOA</t>
  </si>
  <si>
    <t>FO-25-1101229</t>
  </si>
  <si>
    <t xml:space="preserve">17-06 SE REALIZA CAMBIO DE EQUIPO Y PINPAD POR DAÑO REINICIO CONSTANTE SERVICIO OPERATIVO PRUEBAS OK TRNA RBM </t>
  </si>
  <si>
    <t>GZ08Z117</t>
  </si>
  <si>
    <t>1235298  1219881 241587317561324755886684</t>
  </si>
  <si>
    <t>1115764  SIN PLACA 1143009</t>
  </si>
  <si>
    <t>PTM BOGOTA MINI MARKET ANGUSS</t>
  </si>
  <si>
    <t>FO-25-1102104</t>
  </si>
  <si>
    <t xml:space="preserve">17-06 CAMBIO DE LECTORA POR DAÑO SE REALIZA PRUEBAS OK SE ENTREGA SERVICIO OPERATIVO </t>
  </si>
  <si>
    <t>SXNZZ010</t>
  </si>
  <si>
    <t xml:space="preserve"> A-528750  </t>
  </si>
  <si>
    <t xml:space="preserve"> 835390  </t>
  </si>
  <si>
    <t>BARRIO GUSTAVO JIMENEZ SOGAMOS</t>
  </si>
  <si>
    <t>FO-25-1097020</t>
  </si>
  <si>
    <t>17-06 SE REALIZA VISITA AL COMERCIO, SE CAMBIA TAPA DE LA IMPRESORA,  SE HACEN PRUEBAS OK.</t>
  </si>
  <si>
    <t>LA009691</t>
  </si>
  <si>
    <t>PUNTA BRAVA GRANADA META</t>
  </si>
  <si>
    <t>FO-25-1100341</t>
  </si>
  <si>
    <t xml:space="preserve">17-06 SE REALIZA CAMBIO DE HUB POR QUE SE REINICIA SE REALIZA BORRADO DE EQUIPO SE INSTALA SISTEMA OPERATIVO Y VERSIÓN SE ENTREGA OPERATIVO AL COMERCIO </t>
  </si>
  <si>
    <t>AAL0V609</t>
  </si>
  <si>
    <t>PAGAFACIL CENABASTOS</t>
  </si>
  <si>
    <t>FO-25-1102110</t>
  </si>
  <si>
    <t xml:space="preserve">17-06 SE  CAMBIO DE FUENTE Y HUB POR MAL ESTADO SE REALIZA MANTENIMIENTO CIERRES Y PRUEBAS OK </t>
  </si>
  <si>
    <t xml:space="preserve">Fuente de poder desk3500 </t>
  </si>
  <si>
    <t>1UZZZ582</t>
  </si>
  <si>
    <t>COMCARD MEDELLIN CARIBE DACAR</t>
  </si>
  <si>
    <t>FO-25-1102627</t>
  </si>
  <si>
    <t xml:space="preserve">17-06 SE REALIZA MANTENIMIENTO OK, SE REALIZA CAMBIO DE TAPA IMPRESORA POR DETERIORO OK, EQUIPO QUEDA OPERATIVO OK </t>
  </si>
  <si>
    <t>AAYZZ905-IINZZ654</t>
  </si>
  <si>
    <t>BARRIO EL PLACER EL CERRITO</t>
  </si>
  <si>
    <t>FO-25-1098621</t>
  </si>
  <si>
    <t>17-06 SE VISITA CORRESPONSAL Y SE REEMPLAZA EQUIPO POR DAÑO. TRANSACCIONES DE PRUEBA EXITOSAS. SE CREA USUARIO.</t>
  </si>
  <si>
    <t>BL01J451</t>
  </si>
  <si>
    <t xml:space="preserve">870389   </t>
  </si>
  <si>
    <t xml:space="preserve">1116613   </t>
  </si>
  <si>
    <t>BARRIO BOITA BOGOTA 7</t>
  </si>
  <si>
    <t>FO-25-1102101</t>
  </si>
  <si>
    <t xml:space="preserve">17-06 SE REALIZA VISITA AL COMERCIO PARA EJECUTAR CONFIG DE LECTOR POR FALLA, VERSIÓN 9.90, PRUEBAS OK. </t>
  </si>
  <si>
    <t>LMUZZ969</t>
  </si>
  <si>
    <t>GUADUAS</t>
  </si>
  <si>
    <t>BARRIO CENTRO 3 GUADUAS</t>
  </si>
  <si>
    <t>FO-25-1096352</t>
  </si>
  <si>
    <t>17-06 CAMBIO DE EQUIPO  POR DAÑO EN TAPA DE IMPRESORA ROTA PRUEBAS OK</t>
  </si>
  <si>
    <t>BBBBI911 - V10JZ169</t>
  </si>
  <si>
    <t xml:space="preserve">1116021   </t>
  </si>
  <si>
    <t xml:space="preserve">1072454   </t>
  </si>
  <si>
    <t>BARRIO LUZ DEL PARAISO PIENDAM</t>
  </si>
  <si>
    <t>FO-25-1098252</t>
  </si>
  <si>
    <t>17-06 SE INGRESA SE ENCUENTRA EQUIPO CON MEMORIA LLENA SE FORMATIO EQUIPO SE INSTALA SISTEMA OPERATIVO VERSIÓN CREACIÓN DE USUARIOS PRUEBAS OKAY TELECARGA DRNA SE CAMBIA CABLE MAGIC BOX PRUEBAS OK</t>
  </si>
  <si>
    <t>XPTZZ181</t>
  </si>
  <si>
    <t>BARRIO PRADERA DE FONTIBON 4 B</t>
  </si>
  <si>
    <t>FO-25-1100331</t>
  </si>
  <si>
    <t xml:space="preserve">17-06 SE REALIZA CAMBIO DE DATAFONO POR ERRORES EN COMUNICACIÓN SE REALIZAN PRUEBAS </t>
  </si>
  <si>
    <t>DATAFONO SSR SELLOS DE SEGURIDAD ROTOS</t>
  </si>
  <si>
    <t>BA00T668</t>
  </si>
  <si>
    <t xml:space="preserve">1045645   </t>
  </si>
  <si>
    <t xml:space="preserve">1106866   </t>
  </si>
  <si>
    <t>CACERES</t>
  </si>
  <si>
    <t>PTM CACERES LA PRINCIPAL</t>
  </si>
  <si>
    <t>FO-25-1067211</t>
  </si>
  <si>
    <t xml:space="preserve">17-06 SE REALIZA CAMBIO DE CABLE ETHERNET DEBIDO A INTERMITENCIAS DE CONEXIÓN, EQUIPO OK </t>
  </si>
  <si>
    <t xml:space="preserve">CABLE PATCHCORD </t>
  </si>
  <si>
    <t>9A04Z241</t>
  </si>
  <si>
    <t>FO-25-1096790</t>
  </si>
  <si>
    <t xml:space="preserve">17-06 SE REALIZA VISITA POS SOLICITUD DE CLIENTE SE LLEGA A SITIO SE EVIDENCIA EQUIPO EN MAL ESTADO ,CON TAPA DE IMPRESORA PARTIDA Y LECTORA DE TARJETAS RECHAZANDO LAS MISMAS ,SE REALIZA CAMBIO DE EQUIPO DEJANDO DESK 2600 CON VERSIÓN 10.3 PRUEBAS OK AL 100% </t>
  </si>
  <si>
    <t>BL01Y736</t>
  </si>
  <si>
    <t xml:space="preserve">1242468   </t>
  </si>
  <si>
    <t xml:space="preserve">1150302   </t>
  </si>
  <si>
    <t>COPACABANA</t>
  </si>
  <si>
    <t>DISTRICOL COME LA 2000</t>
  </si>
  <si>
    <t>FO-25-1103795</t>
  </si>
  <si>
    <t xml:space="preserve">17-06 SE LLEGA AL SITIO Y SE REVISA EQUIPO SE REALIZA MANTENIMIENTO Y TODO ESTÁ FUNCIONANDO CORRECTAMENTE LA CHICA DEL CORRESPONSAL CONFIRMAR QUE TODO ESTÁ EN BUEN FUNCIONAMIENTO, PRUEBAS EXITOSAS SERVICIO OPERATIVO </t>
  </si>
  <si>
    <t>TVJZZ253</t>
  </si>
  <si>
    <t>BARRIO CENTRO CERETE 12</t>
  </si>
  <si>
    <t>FO-25-1101234</t>
  </si>
  <si>
    <t>17-06 SE REALIZA VISITA TÉCNICA Y SE CAMBIA DATAFONO POR DAÑO DE PANTALLA, SE RETIRA DAFONO DESK 3500 PLACA 1105530 Y DEJA INSTALADO DATAFONO 2600 PLACA 1235337 SE DEJA MAGICBOX 2600, SE REALIZAN PRUEBAS Y SE DEJA EL SERVICIO OPERATIVO.</t>
  </si>
  <si>
    <t>V10OZ381</t>
  </si>
  <si>
    <t xml:space="preserve">1235337   </t>
  </si>
  <si>
    <t xml:space="preserve">1105530   </t>
  </si>
  <si>
    <t>PTM BARRANCABERMEJA WILL&amp;CER N</t>
  </si>
  <si>
    <t>FO-25-1103685</t>
  </si>
  <si>
    <t xml:space="preserve">17-06 CB CON TECLADO EN DAÑO Y NO IMPRIME VARIOS CARACTERES, CAMBIO DE DATAFONO, BORRADO E INYECCIÓN DE SO +VER 9.90, CONFIGURACIÓN CB OK, CUBRE CLAVE OK, PRUEBAS OK. </t>
  </si>
  <si>
    <t>AB0TZ427-LA00A463</t>
  </si>
  <si>
    <t xml:space="preserve">1142852   </t>
  </si>
  <si>
    <t xml:space="preserve">894413   </t>
  </si>
  <si>
    <t>PTM LA DORADA D&amp;D MULTISERVICI</t>
  </si>
  <si>
    <t>FO-25-1101931</t>
  </si>
  <si>
    <t>17-06 SE LLEGA COMERCIO SE VALIDA SERVICIO OPERATIVO OK CLIENTE INDICA QUE POR UNAS HORAS NO LE IMPRIMO PERO LUEGO YA VALIDO FUNCIONA OK SE REALIZAN PRUEBAS OK</t>
  </si>
  <si>
    <t>A1RZZ258</t>
  </si>
  <si>
    <t>DISTRICOL ESTANCO LA AVENIDA</t>
  </si>
  <si>
    <t>FO-25-1098615</t>
  </si>
  <si>
    <t>18-06 SE REALIZA CAMBIO FUENTE DE PODER, SE VERIFICA OPERATIVIDAD OK</t>
  </si>
  <si>
    <t>SW00W500</t>
  </si>
  <si>
    <t>PUTUMAYO</t>
  </si>
  <si>
    <t>ORITO</t>
  </si>
  <si>
    <t>BARRIO MARCO FIDEL SUAREZ ORIT</t>
  </si>
  <si>
    <t>FO-25-1095363</t>
  </si>
  <si>
    <t xml:space="preserve">18-06 SE VISITA EL CB PARA REVISAR FALLA SE ENCUENTRA EQUIPO CON ALERT IRRUPTION, SE CAMBIA EQUIPO, SE CAMBIA MAGIC BOX POR MAL ESTADO, SE HACEN PRUEBAS OK, CB OPERATIVO </t>
  </si>
  <si>
    <t>SE REALIZÓ CAMBIO DE MAGIC BOX POR MAL ESTADO</t>
  </si>
  <si>
    <t>AB00U352</t>
  </si>
  <si>
    <t xml:space="preserve">1088611   </t>
  </si>
  <si>
    <t xml:space="preserve">761994   </t>
  </si>
  <si>
    <t>OPRAP ESTACIÓN SAN ANTONIO</t>
  </si>
  <si>
    <t>FO-25-1102819</t>
  </si>
  <si>
    <t>18-06 CAMBIO PIN PAD POR DAÑO SE REINICIA PRUEBAS OK NO TELECARGA</t>
  </si>
  <si>
    <t>LMHZZ237</t>
  </si>
  <si>
    <t xml:space="preserve">  1155508 </t>
  </si>
  <si>
    <t xml:space="preserve">   1155450</t>
  </si>
  <si>
    <t>PUERTO SANTANDER</t>
  </si>
  <si>
    <t>BARRIO  CENTRO PUERTO IAN IAND</t>
  </si>
  <si>
    <t>FO-25-1102625</t>
  </si>
  <si>
    <t xml:space="preserve">18-06 SE REALIZÓ VISITA AL COMERCIO Y SE ENCUENTRA DATAFONO DETERIORADO, SE REALIZA CAMBIO DE DATAFONO OK, PRUEBAS EXITOSAS </t>
  </si>
  <si>
    <t>AAAAH444</t>
  </si>
  <si>
    <t xml:space="preserve">1116196   </t>
  </si>
  <si>
    <t xml:space="preserve">1088519   </t>
  </si>
  <si>
    <t>COMCARD SAN ANT RAPIDAS Y EFEC</t>
  </si>
  <si>
    <t>FO-25-1103942</t>
  </si>
  <si>
    <t xml:space="preserve">18-06 SE REALIZA CAMBIO DE LECTOR POR DAÑO SE APAGABA Y SE DESCONFIGURABA CONSTANTEMENTE PRUEBAS OK </t>
  </si>
  <si>
    <t>AAAAS798-AD09Z121</t>
  </si>
  <si>
    <t xml:space="preserve"> 1238935  </t>
  </si>
  <si>
    <t xml:space="preserve"> 519902  </t>
  </si>
  <si>
    <t>OPRAP CC VIVA ENVIGADO SUR</t>
  </si>
  <si>
    <t>FO-25-1103789</t>
  </si>
  <si>
    <t>18-06 SE REALIZA CAMBIO DE LECTORA POR DAÑO EN CABLE</t>
  </si>
  <si>
    <t>11WZZ229</t>
  </si>
  <si>
    <t xml:space="preserve"> 1238896  </t>
  </si>
  <si>
    <t xml:space="preserve"> 549653  </t>
  </si>
  <si>
    <t>BARRIO FONTIBON CASANDRA BOGOT</t>
  </si>
  <si>
    <t>FO-25-1104192</t>
  </si>
  <si>
    <t xml:space="preserve">18-06 SE REALIZA CAMBIO DE DATAFONO POR DAÑO EN IMPRESORA </t>
  </si>
  <si>
    <t>AD0DZ260</t>
  </si>
  <si>
    <t xml:space="preserve">1111662   </t>
  </si>
  <si>
    <t xml:space="preserve">1176267   </t>
  </si>
  <si>
    <t>BARRIO CRISTO REY PITALITO</t>
  </si>
  <si>
    <t>FO-25-1095903</t>
  </si>
  <si>
    <t xml:space="preserve">18-06 SE REALIZA CAMBIO DE DATAFONO POR DAÑO EN TAPA E IMPRESIÓN BORROSA , SE INSTALA NUEVO EQUIPO, SE CONFIGURA E INICIALIZA, SE CREA USUARIO Y CLAVE CON EL CLIENTE, SE REALIZA PRUEBAS OK </t>
  </si>
  <si>
    <t>DATAFONO H4 TAPA SUPERIOR ROTA</t>
  </si>
  <si>
    <t>9BKZZ339</t>
  </si>
  <si>
    <t xml:space="preserve">901132   </t>
  </si>
  <si>
    <t xml:space="preserve">1069270   </t>
  </si>
  <si>
    <t>BARRIO VILLA CORELCA VALLEDUPA</t>
  </si>
  <si>
    <t>FO-25-1084747</t>
  </si>
  <si>
    <t>18-06 SE REALIZA RESET DE EQUIPO Y SE INSTALA VERSION 9.90, SE CONFIGURA PARÁMETROS Y SE REALIZAN PRUEBAS DEJANDO SERVICIO FUNCIONAL AL 100 %</t>
  </si>
  <si>
    <t>ABC0R199</t>
  </si>
  <si>
    <t>EL CARMEN DE VIBORAL</t>
  </si>
  <si>
    <t>PTM YHONCEL</t>
  </si>
  <si>
    <t>FO-25-1102823</t>
  </si>
  <si>
    <t xml:space="preserve">18-06 SE CAMBIA DATÁFONO CON TECLADO BORROSO, SE DEJAN SERVICIOS FUNCIONANDO CORRECTAMENTE </t>
  </si>
  <si>
    <t>AAHZZ474-LAFZZ010</t>
  </si>
  <si>
    <t xml:space="preserve">771198   </t>
  </si>
  <si>
    <t xml:space="preserve">1014183   </t>
  </si>
  <si>
    <t>BARRIO COCORNA COCORNA</t>
  </si>
  <si>
    <t>FO-25-1100996</t>
  </si>
  <si>
    <t>18-06 SE CAMBIA TAPA DE IMPRESORA YA QUE LA OTRA ESTABA MALA</t>
  </si>
  <si>
    <t>AB00N578</t>
  </si>
  <si>
    <t>FO-25-1104577</t>
  </si>
  <si>
    <t xml:space="preserve">18-06 SE CAMBIA LECTOR DE BARRAS POR FALLAS. SE HACEN PRUEBAS DE TRANSACCIONES TODO OK </t>
  </si>
  <si>
    <t xml:space="preserve"> 846638  </t>
  </si>
  <si>
    <t xml:space="preserve"> 905326  </t>
  </si>
  <si>
    <t>BARRIO EL ROSARIO EL TAMBO 2</t>
  </si>
  <si>
    <t>FO-25-1105510</t>
  </si>
  <si>
    <t xml:space="preserve">18-06 SE VERIFICÓ FALLA DE LECTOR DE CÓDIGO DE BARRAS NO PERMITE LEER CÓDIGOS, SE CONFIGURA PERO FALLA PERSISTE SE REALIZÓ CAMBIO DE LECTORA SE EJECUTAN PRUEBAS TX EXITOSAS QUEDA OPERATIVO </t>
  </si>
  <si>
    <t>TR0BZ789</t>
  </si>
  <si>
    <t xml:space="preserve"> 1097565  </t>
  </si>
  <si>
    <t xml:space="preserve"> 916949  </t>
  </si>
  <si>
    <t>PTM MED SAN JERONIMO</t>
  </si>
  <si>
    <t>FO-25-1105506</t>
  </si>
  <si>
    <t xml:space="preserve">18-06 SE CAMBIA EQUIPO YA QUE NO ESTÁ IMPRIMIENDO CLARO TODO QUEDA OK </t>
  </si>
  <si>
    <t>LA00A529</t>
  </si>
  <si>
    <t xml:space="preserve">782167   </t>
  </si>
  <si>
    <t xml:space="preserve">1168908   </t>
  </si>
  <si>
    <t>BARRIO LOS LAGOS CALI 2</t>
  </si>
  <si>
    <t>FO-25-1106009</t>
  </si>
  <si>
    <t>18-06 SE REALIZA CAMBIO DE LECTORA EN CB BANCOLOMBIA PURO DEBIDO A DAÑO EN EL CABLE LO QUE OCASIONABA CONSTANTES REINICIOS, SE REALIZAN PRUEBAS OK.</t>
  </si>
  <si>
    <t>6A0AZ104</t>
  </si>
  <si>
    <t xml:space="preserve"> 893369  </t>
  </si>
  <si>
    <t xml:space="preserve"> 903174  </t>
  </si>
  <si>
    <t>VILLA RICA</t>
  </si>
  <si>
    <t>BARRIO CENTRO 3 VILLA RICA</t>
  </si>
  <si>
    <t>FO-25-1102956</t>
  </si>
  <si>
    <t xml:space="preserve">18-06 EN LA VISITA TÉCNICA SE REALIZÓ EL CAMBIO DE DATÁFONO,HUB,PINPAD YA QUE EL PINPAD TENIA (ALERT IRRUPTION) Y DE BACKUP SE TENIA TECNOLOGÍA 1600 POR ESTE MOTIVO TAMBIÉN SE REALIZÓ EL CAMBIO DE DATÁFONO Y HUB POR INSTALACIÓN DE MAGIC BOX 2600 LOS CAMBIOS SE APRUEBAN, SE INSTALÓ SISTEMA OPERATIVO Y VERSIÓN 10.3N, SE REALIZÓ LA CONFIGURACIÓN E INICIALIZACIÓN OK, SE CREARON USUARIOS OK, SE REALIZARON LAS PRUEBAS DEJANDO EL SERVICIO OPERANDO SIN FALLAS Y SIN NOVEDAD </t>
  </si>
  <si>
    <t>BL01Y878</t>
  </si>
  <si>
    <t>1242419  1220010 241597317561324755897312</t>
  </si>
  <si>
    <t>1219285  NO SERIALIZADO  1074018</t>
  </si>
  <si>
    <t>GUAPI</t>
  </si>
  <si>
    <t>BARRIO GALERIA GUAPI</t>
  </si>
  <si>
    <t>FO-25-1058278</t>
  </si>
  <si>
    <t>18-06 SE REALIZA CAMBIO DE LECTOR L8 VENTANA DEL SCANER  ROTA</t>
  </si>
  <si>
    <t>LECTOR L8  DAÑO FÍSICO: VENTANA DE ESCÁNER ROTA</t>
  </si>
  <si>
    <t>AA0WZ689</t>
  </si>
  <si>
    <t xml:space="preserve"> 1114551  </t>
  </si>
  <si>
    <t xml:space="preserve"> 1103013  </t>
  </si>
  <si>
    <t>BARRIO YOMASA 6 BOGOTA</t>
  </si>
  <si>
    <t>FO-25-1107031</t>
  </si>
  <si>
    <t xml:space="preserve">18-06 SE REALIZA CAMBIO DE LECTOR DE BARRAS POR CONSTANTE FALLA NO LEE CÓDIGOS SERVICIO OPERATIVO PRUEBAS OK TRNA RBM </t>
  </si>
  <si>
    <t>9BKZZ467</t>
  </si>
  <si>
    <t xml:space="preserve"> 1238708  </t>
  </si>
  <si>
    <t xml:space="preserve"> 902194  </t>
  </si>
  <si>
    <t>BARRIO SANTA SOFIA</t>
  </si>
  <si>
    <t>FO-25-1103945</t>
  </si>
  <si>
    <t>18-06 SE REALIZA CAMBIO DE CABLE MAGICBOX, PRUEBAS OK</t>
  </si>
  <si>
    <t>BRZZZ359</t>
  </si>
  <si>
    <t>MONTERREY</t>
  </si>
  <si>
    <t>BARRIO CENTRO MONTERREY</t>
  </si>
  <si>
    <t>FO-25-1096412</t>
  </si>
  <si>
    <t xml:space="preserve">18-06 SE REALIZA SOPORTE TAPA IMPRESIÓN ROTA SE REALIZA CAMBIO OK SIN NOVEDADES </t>
  </si>
  <si>
    <t>GZ00P118</t>
  </si>
  <si>
    <t>DISTRICOL LA ECONOMIA DEL SUR</t>
  </si>
  <si>
    <t>FO-25-1106415</t>
  </si>
  <si>
    <t xml:space="preserve">18-06 SE REALIZA CAMBIO DATAFONO POR DAÑO EN EL RODILLO, SE CONFIGURA E INICIALIZA, SE CREA USUARIO Y CLAVE CON EL CLIENTE, SE REALIZA PRUEBAS OK </t>
  </si>
  <si>
    <t>BIZZZ846</t>
  </si>
  <si>
    <t xml:space="preserve">929956   </t>
  </si>
  <si>
    <t xml:space="preserve">1140812   </t>
  </si>
  <si>
    <t>BARRIO VALENCIA 3 POPAYAN</t>
  </si>
  <si>
    <t>FO-25-1105517</t>
  </si>
  <si>
    <t xml:space="preserve">18-06 SE INGRESA LECTOR CHIP DE TARJETAS MALO SE PROCEDE A CAMBIAR EQUIPO SE INSTALA SISTEMA OPERATIVO VERSIÓN CREACIÓN DE USUARIOS PRUEBAS OKAY TELECARGA DRNA </t>
  </si>
  <si>
    <t>BL09Z500</t>
  </si>
  <si>
    <t xml:space="preserve">1172165   </t>
  </si>
  <si>
    <t xml:space="preserve">1045391   </t>
  </si>
  <si>
    <t>SAN LUIS DE SINCE</t>
  </si>
  <si>
    <t>BARRIO CENTRO SAN LUIS DE SINC</t>
  </si>
  <si>
    <t>FO-25-1103798</t>
  </si>
  <si>
    <t>18-06 SE VISITA COMERCIO POR FALLA, YA QUE NO LE ARROJA LOS DATOS COMPLETOS EN EL BAUCHER, SE HACÉ BORRADOS DE S.O Y SE CARGA NUEVAMENTE SE DEJA CON LA VERSIÓN 9.90, SE REALIZAN PRUEBAS OK, COMERCIO MIXTO CU 22549372 TERMINAL LM0ZZ617.</t>
  </si>
  <si>
    <t>AA08Z442 - LM0ZZ617</t>
  </si>
  <si>
    <t>REDY NUESTRO SOLEDAD</t>
  </si>
  <si>
    <t>FO-25-1104195</t>
  </si>
  <si>
    <t>18-06 SE REALIZA VISITA AL COMERCIO SE ENCUENTRA DATÁFONO CON IMPRESORA DAÑADA LO CUAL NO DEJABA IMPRIMIR BIEN LOS VAUCHER SE CAMBIA DATÁFONO SE INSTALA VERSIÓN 9.90 SE REALIZAN PRUEBAS EXITOSAS Y EL CB QUEDA OPERATIVO</t>
  </si>
  <si>
    <t>999DZ790</t>
  </si>
  <si>
    <t xml:space="preserve">963858   </t>
  </si>
  <si>
    <t xml:space="preserve">888388   </t>
  </si>
  <si>
    <t>FO-25-1098112</t>
  </si>
  <si>
    <t>18-06 SE REALIZA CAMBIO DE EQUIPO POR DAÑO EN IMPRESORA SE INSTALA VERSION SE CONFIGURA PARÁMETROS SE INICIALIZA SE REALIZA PRUEBAS DE FUNCIONAMIENTO EXITOSAS CB QUEDA OPERATIVO</t>
  </si>
  <si>
    <t xml:space="preserve">Cable magic box </t>
  </si>
  <si>
    <t xml:space="preserve">790904   </t>
  </si>
  <si>
    <t>PTM GUARNE TIENDA D Y N</t>
  </si>
  <si>
    <t>FO-25-1106297</t>
  </si>
  <si>
    <t>18-06 SE CAMBIA EQUIPO POR PUERTO DE INTERNET MALO</t>
  </si>
  <si>
    <t>NA00T208-NA00T312</t>
  </si>
  <si>
    <t xml:space="preserve">782052   </t>
  </si>
  <si>
    <t xml:space="preserve">1151609   </t>
  </si>
  <si>
    <t>PTM MED KRISSTHAL</t>
  </si>
  <si>
    <t>FO-25-1104198</t>
  </si>
  <si>
    <t>18-06 CAMBIO EQUIPO POR DAÑO ALERT IRRUPTION PRUEBAS OK 7569</t>
  </si>
  <si>
    <t>AA0JZ930-HA006857</t>
  </si>
  <si>
    <t xml:space="preserve">1141936   </t>
  </si>
  <si>
    <t xml:space="preserve">756942   </t>
  </si>
  <si>
    <t>BARRIO REFUGIO CALI 1</t>
  </si>
  <si>
    <t>FO-25-1107013</t>
  </si>
  <si>
    <t xml:space="preserve">18-06 EN LA VISITA TÉCNICA SE REALIZÓ EL CAMBIO DE DATÁFONO YA QUE SE ENCONTRÓ CON (ALERT IRRUPTION) SE INSTALÓ SISTEMA OPERATIVO Y VERSIÓN 10.3N ,SE REALIZÓ LA CONFIGURACIÓN E INICIALIZACIÓN OK, SE CREARON LOS USUARIOS Y SE REALIZARON LAS PRUEBAS DEJANDO EL SERVICIO OPERANDO SIN FALLAS Y SIN NOVEDAD </t>
  </si>
  <si>
    <t>A4UZZ536</t>
  </si>
  <si>
    <t xml:space="preserve">1242497   </t>
  </si>
  <si>
    <t xml:space="preserve">1230896   </t>
  </si>
  <si>
    <t>BARRIO SUCRE GIRARDOT 7</t>
  </si>
  <si>
    <t>FO-25-1102116</t>
  </si>
  <si>
    <t xml:space="preserve">18-06 SE REALIZA VISITA DE CAMPO ENCONTRANDO QUE DATÁFONO NO REALIZA IMPRESION SE REALIZA CAMBIO DE POS PRUEBA OK PARÁMETROS OKAY CIERRE OK SALDO OK </t>
  </si>
  <si>
    <t>9GZZZ837</t>
  </si>
  <si>
    <t xml:space="preserve">1050115   </t>
  </si>
  <si>
    <t xml:space="preserve">1056915   </t>
  </si>
  <si>
    <t>BARRIO JARDIN SANTANDER IBAGUE</t>
  </si>
  <si>
    <t>FO-25-1106013</t>
  </si>
  <si>
    <t>18-06 SE REALIZA CAMBIO DE DATÁFONO POR DAÑO EN IMPRESIÓN, SE CAMBIA PINPAD Y ACCESORIOS; SE REALIZA PRUEBAS DE FUNCIONAMIENTO OK CUBRE CLAVE INSTALADO.</t>
  </si>
  <si>
    <t>PINPAD IR IRREPARABLE</t>
  </si>
  <si>
    <t>TR00W480-IXZZZ347</t>
  </si>
  <si>
    <t>1235441  1221226 2,41597317561324E+23</t>
  </si>
  <si>
    <t>888462  NO SERIALIZABLE  1155696</t>
  </si>
  <si>
    <t>SUBACHOQUE</t>
  </si>
  <si>
    <t>FO-25-1106018</t>
  </si>
  <si>
    <t>18-06 SE REALIZA CAMBIO DE DATÁFONO YA QUE LA IMPRESIÓN ESTÁ DEMASIADO CLARITA Y ESTABA METIENDO ALGUNOS ÍTEMS SE REALIZAN PRUEBAS EXITOSAS</t>
  </si>
  <si>
    <t>BL01Y396</t>
  </si>
  <si>
    <t xml:space="preserve">1241076   </t>
  </si>
  <si>
    <t xml:space="preserve">767664   </t>
  </si>
  <si>
    <t>FO-25-1107704</t>
  </si>
  <si>
    <t>18-06 CAMBIO DE FUENTE PODER MALA PRUEBAS OK NO TELECARGA</t>
  </si>
  <si>
    <t>AAYZZ905</t>
  </si>
  <si>
    <t>DISTRICOL ADRIANA</t>
  </si>
  <si>
    <t>FO-25-1106002</t>
  </si>
  <si>
    <t>18-06 SE REALIZA CAMBIO DE DATAFONO Y LECTOR DE BARRAS , SE DEJAN NUEVO VERSION10.3 DSK 2600 SE HACEN PRUEBAS OK VISITA EXITOSA</t>
  </si>
  <si>
    <t>6A0TZ924</t>
  </si>
  <si>
    <t xml:space="preserve">1235477 984529  </t>
  </si>
  <si>
    <t xml:space="preserve">929561 770362  </t>
  </si>
  <si>
    <t>BARRIO EL RIO SOLEDAD</t>
  </si>
  <si>
    <t>FO-25-1107562</t>
  </si>
  <si>
    <t xml:space="preserve">18-06 SE REALIZA VISITA AL COMERCIO SE ENCUENTRA DATÁFONO CON CABLE DE RED DESCONECTADO LO CUAL NO DEJABA REALIZAR NINGÚNA OPERACIÓN SE CONFIGURA NUEVAMENTE SE REALIZAN PRUEBAS EXITOSAS Y EL CB QUEDA OPERATIVO </t>
  </si>
  <si>
    <t>10XZZ957</t>
  </si>
  <si>
    <t>BARRIO FLORALIA CALI 8</t>
  </si>
  <si>
    <t>FO-25-1108211</t>
  </si>
  <si>
    <t>18-06 SE VISITA CORRESPONSAL Y SE REEMPLAZA DATÁFONO POR DAÑO. TRANSACCIONES DE PRUEBA EXITOSAS. SE CREA USUARIO</t>
  </si>
  <si>
    <t>SV00E619</t>
  </si>
  <si>
    <t xml:space="preserve">762963   </t>
  </si>
  <si>
    <t xml:space="preserve">802780   </t>
  </si>
  <si>
    <t>FO-25-1107058</t>
  </si>
  <si>
    <t xml:space="preserve">18-06 SE REALIZA CAMBIO DATAFONO POR TECLADO DURO Y BORROSO , SE INSTALA DATAFONO Y POR TEGNOLOGIA FUE NECESARIO CAMBIAR PIN PAD Y HUB, SE CONFIGURA E INICIALIZA, SE CREA USUARIO Y CLAVE CON EL CLIENTE, SE REALIZA PRUEBAS </t>
  </si>
  <si>
    <t>DATAFONO F1 TECLADO BLQUEADO</t>
  </si>
  <si>
    <t>XPMZZ116</t>
  </si>
  <si>
    <t>1230876  1219740 N/a</t>
  </si>
  <si>
    <t>250420  834479 305904</t>
  </si>
  <si>
    <t>DISTRICOL TELECOSMO</t>
  </si>
  <si>
    <t>FO-25-1108206</t>
  </si>
  <si>
    <t>18-06 EN LA VISITA TÉCNICA SE REALIZA EL CAMBIO DE FUENTE DE PODER, CABLE DE RED Y CABLE MAGIC BOX TETRA DESK 3500 ,SE FORMATEA EL DATÁFONO POR MEMORIA SATURADA ,SE INSTALA EL SISTEMA OPERATIVO Y VERSIÓN 9.90 SE REALIZÓ LA CONFIGURACIÓN E INICIALIZACIÓN OK, SE CREARON LOS USUARIOS Y SE REALIZARON LAS PRUEBAS DEJANDO EL SERVICIO OPERANDO SIN FALLAS Y SIN NOVEDAD</t>
  </si>
  <si>
    <t>FUENTE DE PODER - CABLE DE RED - CABLE MAGIC BOX</t>
  </si>
  <si>
    <t>BL07Z215</t>
  </si>
  <si>
    <t>BARRIO BELLO BELLO</t>
  </si>
  <si>
    <t>FO-25-1106419</t>
  </si>
  <si>
    <t xml:space="preserve"> SE REVISA EQUIPO Y SE REALIZA CAMBIO POR ALER INRRUPTION SE REALIZAN PRUEBAS EXITOSAS SERVICIO OPERATIVO </t>
  </si>
  <si>
    <t>AAOOD808</t>
  </si>
  <si>
    <t xml:space="preserve">1242599   </t>
  </si>
  <si>
    <t xml:space="preserve">145741   </t>
  </si>
  <si>
    <t>MULTIPAGAS PARQUE SOACHA</t>
  </si>
  <si>
    <t>FO-25-1107049</t>
  </si>
  <si>
    <t xml:space="preserve">18-6 SE REALIZA VISITA A CB PARA ATENDER INCIDENTE SE REALIZA CAMBIO DE LECTORA POR FALLA NO LEE NINGUN CODIGO,SE REALIZAN PRUEBAS OK </t>
  </si>
  <si>
    <t>ONLZZ089</t>
  </si>
  <si>
    <t>PTM BOGOTA DULF@</t>
  </si>
  <si>
    <t>TA-25-791696</t>
  </si>
  <si>
    <t>FO-25-1109544</t>
  </si>
  <si>
    <t xml:space="preserve">18-6 SE REALIZA CAMBIO DE DATAFONO POR SOLICITUD DE EDISON SAMBONY DE REDEBAN, EQUIPO QUEDA CON RG POR BLOQUEO POR TRASLADO EXTERNO, CLIENTE VALIDA CON LINEA DE CORRESPONSALES BANCARIOS Y LE INDICAN QUE SE DESBLOQUEA PARA PRUEBAS, SE ESPERA POR MÁS DE 40 MINUTOS Y EL RG PERSISTE, LE INDICAN EN LA LINEA QUE HASTA DESPUÉS DE SER REPORTADO EL TRASLADO COMO EXITOSO SE DEBE COMUNICAR PARA SOLICITAR LA ACTIVACIÓN DEL PUNTO </t>
  </si>
  <si>
    <t>AB0DZ391</t>
  </si>
  <si>
    <t>PAGAFACIL  AVENIDA LOS ESTUDI</t>
  </si>
  <si>
    <t>FO-25-1107045</t>
  </si>
  <si>
    <t xml:space="preserve">18-6 SE VERIFICÓ FALLA DE ERROR DE COMUNICACIÓN NO PERMITE REALIZAR TX NI CIERRES GENERAL, SE ENCONTRÓ FALLA DE IP GATEWAY LA CUAL FUE CAMBIADA, POR FALLAS INTERNAS, SE AJUSTA LA NUEVA DIRECCIÓN PERO YA NO PERMITE LA CONEXIÓN A CAJA LA CUAL LA VAN A REALIZAR LA CONFIGURACIÓN DESDE LA PARTE INTERNA DE SISTEMAS DE PAGA FACIL, SE EJECUTAN PRUEBAS TX EXITOSAS QUEDA OPERATIVO. </t>
  </si>
  <si>
    <t>FUA0L494</t>
  </si>
  <si>
    <t>ABRIAQUI</t>
  </si>
  <si>
    <t>ABRIAQUI - ANTIOQUIA</t>
  </si>
  <si>
    <t>FO-25-1101002</t>
  </si>
  <si>
    <t>18-6 SE REALIZA CAMBIO DE EQUIPO POR TECLADO MALO OK, EQUIPO NUEVO QUEDA OPERATIVO OK</t>
  </si>
  <si>
    <t>IZ7ZZ584</t>
  </si>
  <si>
    <t>PTM COPACABANA SMOKESHOP</t>
  </si>
  <si>
    <t>FO-25-1105522</t>
  </si>
  <si>
    <t xml:space="preserve">18-6 SE REALIZA CAMBIO DEL EQUIPO POR ERROR IRRUPCIÓN SE REALIZAN PRUEBAS EXITOSAS SERVICIO OPERATIVO </t>
  </si>
  <si>
    <t>AA0NZ736</t>
  </si>
  <si>
    <t>BARRIO CENTAUROS BUCARAMANGA 1</t>
  </si>
  <si>
    <t>FO-25-1108673</t>
  </si>
  <si>
    <t>18-6 SE VISITA COMERCIO SE CAMBIA ACTIVO DEBIDO ALERT IRRUPTION , SE REALIZA CAMBIO DE PINPAD DEBIDO POR TECNOLOGÍA , SE RETIRA HUB TRIPP LITE DEBIDO QUE YA NO ES NECESARIO, SE INSTALA EL MAGIC BOX  , PRUEBAS OK</t>
  </si>
  <si>
    <t>EG00Q151</t>
  </si>
  <si>
    <t>1242649-1219809</t>
  </si>
  <si>
    <t>1040792-1018714</t>
  </si>
  <si>
    <t>FO-25-1102316</t>
  </si>
  <si>
    <t>19-06 SE REALIZA INSTALACIÓN DE DATÁFONO DESK 2600 CON PLACA 1242544, LECTOR 865157,BASE,MAGIC BOX 243647317561365457310321,CABLE DESK 2600, FUENTE DESK 2600,POR REPOSICIÓN DE EQUIPO HURTADO PLACA 1142670-1138355
SE COMUNICA CON LA LÍNEA 018000953344
INFORMANDO QUE SE ENCUENTRA BLOQUEADO POR LA ENTIDAD, NO ES POSIBLE REALIZAR TRANSACCIONES EXITOSA SE LE INFORMA AL CLIENTE QUE DEBE NUEVAMENTE COMUNICARSE CON LA LÍNEA SOLICITANDO EL DESBLOQUEO 
SE REALIZA REPOSICIÓN DE DATÁFONO,LECTOR DE PLACAS 1142670-1138355 
POR HURTO</t>
  </si>
  <si>
    <t>MANTENIMIENTO</t>
  </si>
  <si>
    <t>MANTENIMIENTO GENERAL</t>
  </si>
  <si>
    <t>DATAFONO IR IRREPARABLE</t>
  </si>
  <si>
    <t>SAUZZ909</t>
  </si>
  <si>
    <t>1242544 865157</t>
  </si>
  <si>
    <t>VALIDACION CB</t>
  </si>
  <si>
    <t>TA-25-781257</t>
  </si>
  <si>
    <t>FO-25-1098737</t>
  </si>
  <si>
    <t xml:space="preserve">19-06 SE REALIZA CIERRE DE ORDEN , DÓNDE REDEBAN INDICA QUE ACTIVIDAD DE TELE CARGA FUE REALIZADA .
" EQUIPO, INFORMO QUE LOGRAMOS CONTACTAR A BANCOLOMBIA Y REALIZAR LA ACTIVIDAD MEDIANTE TELECARGA DE FORMA EXITOSA, COMPARTO VÁUCHER DE PRUEBA CON EVIDENCIA DE CARGA DE LA NUEVA VERSIÓN, POR FAVOR CERRAR LA ACTIVIDAD. GRACIAS. " 
</t>
  </si>
  <si>
    <t>BARRIO CENTRO SAN JOSE DEL GUA</t>
  </si>
  <si>
    <t>FO-25-1101928</t>
  </si>
  <si>
    <t xml:space="preserve">19-06 SE REALIZA CAMBIO DE EQUIPO POR FALLA CONSTANTE YA QUE SE REINICIA SE CAMBIA ENTREGANDO OPERATIVO SIN NOVEDAD </t>
  </si>
  <si>
    <t>II0DZ124</t>
  </si>
  <si>
    <t xml:space="preserve">1024672   </t>
  </si>
  <si>
    <t xml:space="preserve">1141774   </t>
  </si>
  <si>
    <t>FO-25-1107039</t>
  </si>
  <si>
    <t>19-06 SE REALIZA VISITA TÉCNICA Y SE CAMBIA DATAFONO POR FALLAS DE TECLADO, TECLAS SE PEGAN, SE INSTALA DATAFONO PLACA 1242585, Y SE RETIRA DATAFONO PLACA 767957, DE IGUAL MANERA SE CAM PINPAD POR TECNOLOGÍA, SE RETIRA LA PLACA 1031392 Y SE INSTALA LA PLACA 1220657, SE RETIRA HUB NO SERIALIZADO Y SE INSTALA MAGICBOX SERIALIZADO, SE REALIZAN PRUEBAS Y SE DEJA SERVICIO FUNCIONANDO CORRECTAMENTE.</t>
  </si>
  <si>
    <t>AAAGZ639</t>
  </si>
  <si>
    <t>1242584  1220657 241587317561324755887482</t>
  </si>
  <si>
    <t>767957  No serializado  1031392</t>
  </si>
  <si>
    <t>FO-25-1108689</t>
  </si>
  <si>
    <t xml:space="preserve">19-06 SE REALIZA CAMBIO DE LECTOR DE BARRAS POR DAÑO EN CABLE SE CAMBIA LECTOR SE CONFIGURA SE REALIZA PRUEBAS DE FUNCIONAMIENTO EXITOSAS CB QUEDA OPERATIVO </t>
  </si>
  <si>
    <t>9999W261</t>
  </si>
  <si>
    <t xml:space="preserve"> A-527511  </t>
  </si>
  <si>
    <t xml:space="preserve"> 549490  </t>
  </si>
  <si>
    <t>PTM CALI SOCIAL FRUVER SERVICA</t>
  </si>
  <si>
    <t>FO-25-1109704</t>
  </si>
  <si>
    <t>19-06 SE CAMBIA LECTOR Y FUNTE DE PODER YA QUE ESTABAN MALOS</t>
  </si>
  <si>
    <t>A302Z396</t>
  </si>
  <si>
    <t xml:space="preserve"> 1097126  </t>
  </si>
  <si>
    <t xml:space="preserve"> 876978  </t>
  </si>
  <si>
    <t>BARRIO VIA MONITOS MONTERIA</t>
  </si>
  <si>
    <t>FO-25-1107395</t>
  </si>
  <si>
    <t xml:space="preserve">19-06 SE VISITA SITIO, SE CAMBIA LECTOR POR DAÑO, NO LEE FACTURAS, SE REALIZAN PRUEBAS EXITOSAS </t>
  </si>
  <si>
    <t>FUA05676</t>
  </si>
  <si>
    <t xml:space="preserve"> 879508  </t>
  </si>
  <si>
    <t xml:space="preserve"> 910333  </t>
  </si>
  <si>
    <t>BARRIO LAS PLAYAS RIONEGRO</t>
  </si>
  <si>
    <t>FO-25-1111234</t>
  </si>
  <si>
    <t xml:space="preserve">19-06 SE CAMBIA RODILLO YA QUE IMPRIMÍ BORROSO </t>
  </si>
  <si>
    <t xml:space="preserve">Rodillo de impresion </t>
  </si>
  <si>
    <t>TR00R893</t>
  </si>
  <si>
    <t>PTM YOPAL M &amp; J MAGIC PAPER</t>
  </si>
  <si>
    <t>FO-25-1107698</t>
  </si>
  <si>
    <t xml:space="preserve">19-06 SE REALIZA VISITA A COMERCIO SE CONFIGURA LECTOR DE BARRAS PRUEBAS OK SIN NOVEDADES </t>
  </si>
  <si>
    <t>ON005600</t>
  </si>
  <si>
    <t>BARRIO VOTO NACIONAL BOGOTA 1</t>
  </si>
  <si>
    <t>FO-25-1108216</t>
  </si>
  <si>
    <t xml:space="preserve">19-06 SE REALIZA VISITA AL COMERCIO PARA EJECUTAR CAMBIO DE CABLE MAGICBOX POR DAÑO EN EL PUERTO DE COMUNICACIÓN, VERSIÓN 9.90, PRUEBAS OK. </t>
  </si>
  <si>
    <t>AAJQZ362</t>
  </si>
  <si>
    <t>DISTRACCION</t>
  </si>
  <si>
    <t>BARRIO DISTRACCION DISTRACCION</t>
  </si>
  <si>
    <t>FO-25-1091817</t>
  </si>
  <si>
    <t>19-06 SE REALIZA CAMBIO DE DATAFONO YA QUE EL TECLADO LO TENIA MUY DURO Y SE LE DIFICULTABA AL CLIENTE HACER LAS TRANSACCIONES, AE REALIZAN PRUEBAS DEJANDO SERVICIO FUNCIONAL AL 100 %</t>
  </si>
  <si>
    <t>AALFZ698</t>
  </si>
  <si>
    <t xml:space="preserve">1242374   </t>
  </si>
  <si>
    <t xml:space="preserve">771781   </t>
  </si>
  <si>
    <t>PTM SAN CARLOS SALSAMENTARIA P</t>
  </si>
  <si>
    <t>FO-25-1103682</t>
  </si>
  <si>
    <t xml:space="preserve">19-06 SE CAMBIO LECTOR DE BARRAS CON CABLE DAÑADO </t>
  </si>
  <si>
    <t>EGQZZ166 - LNPZZ499</t>
  </si>
  <si>
    <t xml:space="preserve"> 1238913  </t>
  </si>
  <si>
    <t xml:space="preserve"> 538841  </t>
  </si>
  <si>
    <t>BARRIO OBRERO IV PALMIRA</t>
  </si>
  <si>
    <t>FO-25-1108903</t>
  </si>
  <si>
    <t xml:space="preserve">19-06 EN LA VISITA TÉCNICA SE REALIZÓ EL CAMBIO DE EL DATÁFONO YA QUE SE ENCONTRÓ CON EL RODILLO AVERIADO Y NO IMPRIME LA INFORMACIÓN COMPLETA, SE CAMBIÓ EL HUB Y EL PINPAD POR TECNOLOGÍA,SE CAMBIÓ EL LECTOR DE CÓDIGO DE BARRAS QUE SE ENCONTRÓ AVERIADO,SE REALIZÓ LA INSTALACIÓN DEL SISTEMA OPERATIVO Y VERSIÓN 10.3N SE CONFIGURO E INICIALIZÓ OK, SE CREARON LOS USUARIOS Y SE REALIZARON LAS PRUEBAS DEJANDO EL SERVICIO OPERANDO SIN FALLAS Y SIN NOVEDAD </t>
  </si>
  <si>
    <t>NN00C299//FUA0V469</t>
  </si>
  <si>
    <t>1242567 1178467 1219842 241597317561324755895920</t>
  </si>
  <si>
    <t>1029965 900515 NO SERIALIZADO  1108404</t>
  </si>
  <si>
    <t>MULTIPAGAS IBAGUE</t>
  </si>
  <si>
    <t>FO-25-1109475</t>
  </si>
  <si>
    <t>19-06 SE REALIZA CAMBIO DE DATÁFONOS POR DETERIORO Y LECTORAS DE BARRAS POR DAÑO, SE REALIZA PRUEBAS DE FUNCIONAMIENTO OK, CUBRE CLAVE INSTALADO.</t>
  </si>
  <si>
    <t>DATAFONO IR IRREPARABLE - DATAFONO IR IRREPARABLE - DATAFONO IR IRREPARABLE</t>
  </si>
  <si>
    <t>PINPAD IR IRREPARABLE - PINPAD IR IRREPARABLE - PINPAD IR IRREPARABLE</t>
  </si>
  <si>
    <t>ABC09595</t>
  </si>
  <si>
    <t>1242541 - 1242558 - 1235269 905982 1219878 - 1219884 - 1219877 243637317561365457309785 - 241597317561324755901306 - 243637317561365457309786</t>
  </si>
  <si>
    <t>1142603 - 1172215 - 1142602 1178342 12002491 - 837672 - NO SERIALIZABLE  1018533 - 901672 - 1031387</t>
  </si>
  <si>
    <t>BARRIO LA ESPERANZA MEDELLIN</t>
  </si>
  <si>
    <t>FO-25-1109869</t>
  </si>
  <si>
    <t xml:space="preserve">19-06 SE CAMBIA LECTOR POR DAÑO </t>
  </si>
  <si>
    <t>SVFZZ008</t>
  </si>
  <si>
    <t xml:space="preserve"> 1238715  </t>
  </si>
  <si>
    <t xml:space="preserve"> 535886  </t>
  </si>
  <si>
    <t>PTM  BELLO PAPELERIA Y VARIEDA</t>
  </si>
  <si>
    <t>FO-25-1109871</t>
  </si>
  <si>
    <t xml:space="preserve">19-06 SE REVISA LECTORA Y NO ESTÁ FUNCIONANDO SE RECONFIGURA SIRVE POR UN MOMENTO Y LUEGO LUEGO A FALLA SE REALIZA CAMBIO DE EQUIPO SE REALIZAN PRUEBAS EXITOSAS SERVICIO OPERATIVO </t>
  </si>
  <si>
    <t>LN008429</t>
  </si>
  <si>
    <t xml:space="preserve"> 1238653  </t>
  </si>
  <si>
    <t xml:space="preserve"> 984824  </t>
  </si>
  <si>
    <t>DABEIBA</t>
  </si>
  <si>
    <t>DABEIBA II - ANTIOQUIA</t>
  </si>
  <si>
    <t>FO-25-1106023</t>
  </si>
  <si>
    <t>19-06 SE REALIZA CAMBIO DE EQUIPO POR DAÑO OK,  MENSAJE RETIRE TARJETAS,  DAÑO LECTOR CHIP OK, SE CAMBIA,  EQUIPO NUEVO QUEDA OPERATIVO OK</t>
  </si>
  <si>
    <t>JAAAA309</t>
  </si>
  <si>
    <t xml:space="preserve">1072483   </t>
  </si>
  <si>
    <t xml:space="preserve">975944   </t>
  </si>
  <si>
    <t>BARRIO COOPERATIVO CARTAGO 1</t>
  </si>
  <si>
    <t>FO-25-1111218</t>
  </si>
  <si>
    <t>19-06 SE FORMATEA, CONFIGURA E INICIALIZA EQUIPO, SE REALIZAN PRUEBAS OK.</t>
  </si>
  <si>
    <t>ON0TZ487</t>
  </si>
  <si>
    <t>FO-25-1102827</t>
  </si>
  <si>
    <t xml:space="preserve"> SE REALIZA CAMBIO DE EQUIPO POR DAÑO AL MOMENTO DE CARGAR MÁSTER KEY
SE REALIZAN PRUEBAS Y EL CB QUEDA OPERATIVO </t>
  </si>
  <si>
    <t>DATAFONO A9 NO CARGA MASTER KEY</t>
  </si>
  <si>
    <t xml:space="preserve">1242576   </t>
  </si>
  <si>
    <t xml:space="preserve">782124   </t>
  </si>
  <si>
    <t>GINEBRA</t>
  </si>
  <si>
    <t>MULTIPAGAS GINEBRA</t>
  </si>
  <si>
    <t>FO-25-1109700</t>
  </si>
  <si>
    <t>19-06 SE REALIZA CAMBIO DE PIN PAD DEBIDO A QUE ESTÁ ALERTADO, SE CAMBIA LECTORA DEBIDO A DAÑO EN CABLE, SE REALIZAN PRUEBAS OK.</t>
  </si>
  <si>
    <t>ABC0L818</t>
  </si>
  <si>
    <t xml:space="preserve"> 1139144 847708 </t>
  </si>
  <si>
    <t xml:space="preserve"> 549208  879812</t>
  </si>
  <si>
    <t>CANALETE</t>
  </si>
  <si>
    <t>DISTRICOL GRANERO CANALETE</t>
  </si>
  <si>
    <t>FO-25-1109710</t>
  </si>
  <si>
    <t xml:space="preserve">19-06 SE VISITA SITIO, SE CAMBIA DATAFONO POR DAÑO ALERT INTERRUPTION OK. SE INSTALA EQUIPO DESK2600. SE REALIZAN PRUEBAS EXITOSAS </t>
  </si>
  <si>
    <t>AC08Z128</t>
  </si>
  <si>
    <t xml:space="preserve">1235097   </t>
  </si>
  <si>
    <t xml:space="preserve">870377   </t>
  </si>
  <si>
    <t>SAN LUIS</t>
  </si>
  <si>
    <t>BARRI VEREDA LA LAGUNA SAN LUIS</t>
  </si>
  <si>
    <t>FO-25-1102618</t>
  </si>
  <si>
    <t>19-06 SE REALIZA CAMBIO DE EQUIPO "NO MPRIME ALGUNOS CARACTERES"</t>
  </si>
  <si>
    <t>F1MZZ643</t>
  </si>
  <si>
    <t xml:space="preserve">1057058   </t>
  </si>
  <si>
    <t xml:space="preserve">783794   </t>
  </si>
  <si>
    <t>ZONA BANANERA</t>
  </si>
  <si>
    <t>BARRIO CENTRO ZONA BANANERA 1</t>
  </si>
  <si>
    <t>FO-25-1103692</t>
  </si>
  <si>
    <t>19-06 SE REALIZA LA VISITA SE ENCUENTRA EL DATÁFONO CON PROBLEMAS DE LECTURA DE TARJETA, ESTE ES UN EQUIPO MIXTO, SE PROCEDE A CAMBIAR EL EQUIPO SE REALIZAN PRUEBAS DEL EQUIPO QUEDA OKAY</t>
  </si>
  <si>
    <t>FUA0G732, OA008026</t>
  </si>
  <si>
    <t xml:space="preserve">991094   </t>
  </si>
  <si>
    <t xml:space="preserve">1062183   </t>
  </si>
  <si>
    <t>BARRIO FONTIBON REFUGIO BOGOTA</t>
  </si>
  <si>
    <t>FO-25-1111459</t>
  </si>
  <si>
    <t>19-06 SE LLEGA COMERCIO CLIENTE INFORMA QUE YA ESTÁ FUNCIONANDO OK QUE YA SE HABÍA COMUNICADO PARA CANCELAR LA VISITA NO PERMITE MANIPULAR EQUIPO</t>
  </si>
  <si>
    <t>EGZZZ377</t>
  </si>
  <si>
    <t>BARRIO CLAVERIANO BUCARAMANGA</t>
  </si>
  <si>
    <t>FO-25-1108221</t>
  </si>
  <si>
    <t xml:space="preserve">19-06 SE REALIZA CAMBIO DE DATAFONO POR DAÑO CON IMPRESORA NO AVANZA PAPEL CAMBIO S.O Y VERSIÓN 9.90 PRUEBAS OK SERVICIO OPERATIVO </t>
  </si>
  <si>
    <t>II00F581</t>
  </si>
  <si>
    <t xml:space="preserve">1219239   </t>
  </si>
  <si>
    <t xml:space="preserve">1169739   </t>
  </si>
  <si>
    <t>PTM LA CEJA  TIENDA MINIMARKET</t>
  </si>
  <si>
    <t>FO-25-1103398</t>
  </si>
  <si>
    <t>19-06 SE LLEGA AL CB Y SE ENCUENTRA CERRADO SE LLAMA A LA SEÑORA ANTIER E INFORMA QUE ABRE DESPUÉS DE LAS 12</t>
  </si>
  <si>
    <t>..</t>
  </si>
  <si>
    <t>DISTRICOL DROGUERIA MANIZALES</t>
  </si>
  <si>
    <t>FO-25-1112235</t>
  </si>
  <si>
    <t>19-06 SE REALIZA VISITA TÉCNICA Y SE CAMBIA DATAFONO POR DETERIORO, TECLADO Y LECTOR DE TARJETAS DAÑADO, SE INSTALA DATAFONO PLACA 1242479 Y SE RETIRA DATAFONO PLACA 895246, SE REALIZAN PRUEBAS Y SE DEJA EL SERVICIO NUEVAMENTE OPERATIVO.</t>
  </si>
  <si>
    <t>BL07Z439</t>
  </si>
  <si>
    <t xml:space="preserve">1242479   </t>
  </si>
  <si>
    <t xml:space="preserve">895246   </t>
  </si>
  <si>
    <t xml:space="preserve">BARRIO CARMEN SAN DIEGO </t>
  </si>
  <si>
    <t>FO-25-1109716</t>
  </si>
  <si>
    <t>19-06 SE REALIZA CAMBIO DE LECTOR, YA QUE ESTABA DAÑADO, NO LEIA NINGUN CODIGO DE BARRAS, SE REALIZAN PRUEBAS DEJANDO SERVICIO FUNCIONAL AL 100 %</t>
  </si>
  <si>
    <t>FACZZ898</t>
  </si>
  <si>
    <t xml:space="preserve"> 1097268  </t>
  </si>
  <si>
    <t xml:space="preserve"> 911002  </t>
  </si>
  <si>
    <t>COMCARD BELLO MILE Y SAMU</t>
  </si>
  <si>
    <t>FO-25-1111694</t>
  </si>
  <si>
    <t xml:space="preserve">19-06 SE VALIDA LECTORA Y SE ENCUENTRA EL CABLE EL MAL ESTADO SE REALIZA CAMBIO DE LECTORA SE REALIZAN PRUEBAS EXITOSAS SERVICIO OPERATIVO </t>
  </si>
  <si>
    <t>GZ000776</t>
  </si>
  <si>
    <t xml:space="preserve"> 1238914  </t>
  </si>
  <si>
    <t xml:space="preserve"> 536559  </t>
  </si>
  <si>
    <t>BARRIO PORTALES DE  ALICANTE CARTAGENA DE NDIAS</t>
  </si>
  <si>
    <t>FO-25-1111987</t>
  </si>
  <si>
    <t>19-06 SE REALIZA CAMBIO DE TAPA IMPRESORA POR DAÑO DE LA ANTERIOR SE DEJA TODO OK</t>
  </si>
  <si>
    <t>SX0GZ270</t>
  </si>
  <si>
    <t>MATERIALES EMO    SAN BENITO</t>
  </si>
  <si>
    <t>FO-25-1112640</t>
  </si>
  <si>
    <t>19-06 SE LLEGA A PUNTO Y CLIENTE INDICA QUE  EL TECNICO DEL COMERCIO CAMBIO LAS IP ESTATICA Y EL DATAFONO QUEDÓ EN ERROR DE COMUNICACIÓN, SE INGREA IP NUEVA QUEDA OPERATIVO.</t>
  </si>
  <si>
    <t>JEZZZ882</t>
  </si>
  <si>
    <t>PTM BARRANQUILLA  TIENDA LA PR</t>
  </si>
  <si>
    <t>FO-25-1112642</t>
  </si>
  <si>
    <t xml:space="preserve">19-06 SE REALIZA VISITA AL COMERCIO SE ENCUENTRA PIN PAD ALERTADO LO CUAL NO DEJABA REALIZAR NINGÚN RETIRO SE CAMBIA PIN PAD SE REALIZAN PRUEBAS EXITOSAS Y EL CB QUEDA OPERATIVO </t>
  </si>
  <si>
    <t>BA0BZ024</t>
  </si>
  <si>
    <t xml:space="preserve">  1142996 </t>
  </si>
  <si>
    <t xml:space="preserve">   1108502</t>
  </si>
  <si>
    <t>BELALCAZAR</t>
  </si>
  <si>
    <t>ARA0056 PLAZA BELALCAZAR</t>
  </si>
  <si>
    <t>FO-25-1113364</t>
  </si>
  <si>
    <t>BARRIO TRAPICHE BELLO 3</t>
  </si>
  <si>
    <t>FO-25-1112450</t>
  </si>
  <si>
    <t xml:space="preserve">19-06 SE REVISA EQUIPOS Y TIENES LA PANTALLA MALO OSCURA SE REALIZA MANTENIMIENTO Y SIGUE IGUAL SE PROCEDE CON EL CAMBIO DEL EQUIPO SE REALIZA PRUEBAS EXITOSAS SERVICIO OPERATIVO OK </t>
  </si>
  <si>
    <t>DATAFONO B2 DISPLAY INTERMITENTE</t>
  </si>
  <si>
    <t>A4XZZ092</t>
  </si>
  <si>
    <t xml:space="preserve">1115358   </t>
  </si>
  <si>
    <t xml:space="preserve">1236624   </t>
  </si>
  <si>
    <t>DISTRICOL TEOCELL COMUNICACION</t>
  </si>
  <si>
    <t>FO-25-1112244</t>
  </si>
  <si>
    <t>19-06 SE CAMBIA EQUIPO POR DAÑO</t>
  </si>
  <si>
    <t>2A0EZ003</t>
  </si>
  <si>
    <t xml:space="preserve">931951   </t>
  </si>
  <si>
    <t xml:space="preserve">1034149   </t>
  </si>
  <si>
    <t>BARRIO SANTA BARBARA EL CERRIT</t>
  </si>
  <si>
    <t>FO-25-1112443</t>
  </si>
  <si>
    <t>19-06 SE CAMBIA DATÁFONO YA QUE EL DEL CLIENTE TIENE LAS TECLAS DURAS</t>
  </si>
  <si>
    <t>17ZZ250</t>
  </si>
  <si>
    <t xml:space="preserve">1141919   </t>
  </si>
  <si>
    <t xml:space="preserve">815001   </t>
  </si>
  <si>
    <t>PTM BOGOTA MERK FAST</t>
  </si>
  <si>
    <t>FO-25-1112093</t>
  </si>
  <si>
    <t>19-06 SE LLEGA LA DIRECCIÓN INDICADA, SE ACTUALIZA A VERSIÓN 9.90 SE CONFIGURAN PARÁMETROS Y SE REALIZA INICIALIZACIÓN DEL DATÁFONO SE REALIZAN PRUEBAS EXITOSAS</t>
  </si>
  <si>
    <t>GW0WZ984</t>
  </si>
  <si>
    <t>BARRIO CENTRO BARRANQUILLA 23</t>
  </si>
  <si>
    <t>FO-25-1112447</t>
  </si>
  <si>
    <t>19-06 SE REALIZA VISITA TÉCNICA, SE CAMBIA LA PIN PAD, SE REALIZAN PRUEBAS EXITOSAS, EQUIPO FUNCIONA CORRECTAMENTE, CB OPERATIVO.</t>
  </si>
  <si>
    <t>XP006272</t>
  </si>
  <si>
    <t xml:space="preserve">  1119807 </t>
  </si>
  <si>
    <t xml:space="preserve">   872999</t>
  </si>
  <si>
    <t>PAGAFACIL  RIOHACHA</t>
  </si>
  <si>
    <t>FO-25-1111205</t>
  </si>
  <si>
    <t xml:space="preserve">19-06 PIN PAD TENÍA EL CABLE PARTIDO, SE REMPLAZA, TAMBIÉN SE REMPLAZA EL MULTIPIERTO HUB USB </t>
  </si>
  <si>
    <t>XP004570</t>
  </si>
  <si>
    <t>BARRIO URBANIZACION HORIZONTE</t>
  </si>
  <si>
    <t>FO-25-1109866</t>
  </si>
  <si>
    <t xml:space="preserve">19-06 SE CAMBIA EQUIPO POR DAÑO DE DISPLAY DE CONFIGURA Y SE DEJA TODO OK </t>
  </si>
  <si>
    <t>JKZZZ156</t>
  </si>
  <si>
    <t xml:space="preserve">762017   </t>
  </si>
  <si>
    <t xml:space="preserve">991832   </t>
  </si>
  <si>
    <t>FO-25-1112239</t>
  </si>
  <si>
    <t>19-06 SE CAMBIA DATÁFONO YA QUE EL DEL CLIENTE ESTABA MALO</t>
  </si>
  <si>
    <t xml:space="preserve">1242651   </t>
  </si>
  <si>
    <t xml:space="preserve">299357   </t>
  </si>
  <si>
    <t>BARRIO CENTRO 2 SAN ALBERTO</t>
  </si>
  <si>
    <t>FO-25-1110664</t>
  </si>
  <si>
    <t>19-06 SE HACE PRESENCIA EN COMERCIO SE REALIZA CAMBIO DE LECTOR DE CÓDIGO DE BARRAS DEBIDO A QUE NO LEE NINGUNA FACTURA SE REALIZA PRUEBA OK</t>
  </si>
  <si>
    <t>999JZ611</t>
  </si>
  <si>
    <t xml:space="preserve"> 984625  </t>
  </si>
  <si>
    <t xml:space="preserve"> 798590  </t>
  </si>
  <si>
    <t>BARRIO VALLE ESTHER CUCUTA</t>
  </si>
  <si>
    <t>FO-25-1111930</t>
  </si>
  <si>
    <t>19-06 SE VISITA COMERCIO Y SE CAMBIA CABLE MAGICBOX, SE REALIZAN CIERRES Y PRUEBAS OK.</t>
  </si>
  <si>
    <t xml:space="preserve">Cable Magic box </t>
  </si>
  <si>
    <t>A0ZZZ037</t>
  </si>
  <si>
    <t>DISTRICOL CAFE MONTECARLO DE Y</t>
  </si>
  <si>
    <t>FO-25-1112231</t>
  </si>
  <si>
    <t xml:space="preserve">20-06 SE CAMBIA EQUIPO POR DAÑO EN RODILLO INTERNO </t>
  </si>
  <si>
    <t>AA0AZ794</t>
  </si>
  <si>
    <t xml:space="preserve">1172545   </t>
  </si>
  <si>
    <t xml:space="preserve">1092293   </t>
  </si>
  <si>
    <t>SUPERMERCADO TITO</t>
  </si>
  <si>
    <t>FO-25-1096813</t>
  </si>
  <si>
    <t xml:space="preserve">20-06 SE REALIZA VISITA AL PUNTO, SE CAMBIA EQUIPO YA QUE ESTE PRESENTA DAÑO  POR CAIDA Y NO ENCIENDE.  SE DEJA EQUIPO INSTALADO CON VR 9.90 PRUEBAS CB OK, CB OPERATIVO </t>
  </si>
  <si>
    <t>10LZZ921</t>
  </si>
  <si>
    <t xml:space="preserve">929478   </t>
  </si>
  <si>
    <t xml:space="preserve">1216878   </t>
  </si>
  <si>
    <t>PAGAFACIL PALMAS I</t>
  </si>
  <si>
    <t>FO-25-1111689</t>
  </si>
  <si>
    <t xml:space="preserve">20-06 SE REALIZA VISITA AL COMERCIO CB PAGAFACIL, SE VALIDA Y HUBO DEMORA PARA QUE NOS PERMITAN EL INGRESO, 30 MINUTOS, SE ACCEDE Y SE HACE CAMBIO DE DATÁFONO DESK 3500 POR DAÑO EN TECLADO POR UN DESK 2600 JUNTO CON PINPAD POR TECNOLOGÍA, SE HACEN LAS RESPECTIVAS CONFIGURACIÓNES Y SE HACEN PRUEBAS DEJANDO TODO OK. </t>
  </si>
  <si>
    <t>9B0FZ051</t>
  </si>
  <si>
    <t xml:space="preserve">1235495  1219855 NO APLICA SE INSTALO MAGIC BOX </t>
  </si>
  <si>
    <t>1107002  NO SERIALIZADO  986501</t>
  </si>
  <si>
    <t>DISTRICOL SUPERMERCADO PALACIO</t>
  </si>
  <si>
    <t>FO-25-1114998</t>
  </si>
  <si>
    <t>20-06 SE CAMBIA EQUIPO POR DAÑO EN PUERTO LAN</t>
  </si>
  <si>
    <t>GA07Z808</t>
  </si>
  <si>
    <t xml:space="preserve">1227972   </t>
  </si>
  <si>
    <t xml:space="preserve">1121416   </t>
  </si>
  <si>
    <t>COMCARD B MANGA ELLITA</t>
  </si>
  <si>
    <t>FO-25-1114111</t>
  </si>
  <si>
    <t xml:space="preserve">20-06 SE REALIZA CAMBIO DE EQUIPO DEBIDO PUERTO USB DAÑADO SE REALIZA INYECCIÓN DE SISTEMA Y VERSIÓN INICIALIZADA OK PRUEBAS OK CUBRE CLAVE OK </t>
  </si>
  <si>
    <t>1111G418 - HA006439</t>
  </si>
  <si>
    <t xml:space="preserve">1235401   </t>
  </si>
  <si>
    <t xml:space="preserve">1017413   </t>
  </si>
  <si>
    <t>REDY CALLE 58</t>
  </si>
  <si>
    <t>FO-25-1112967</t>
  </si>
  <si>
    <t xml:space="preserve">20-06 CAMBIO DE DATÁFONO BI IMPRIME VARIOS CARACTERÍSTICAS </t>
  </si>
  <si>
    <t>A04ZZ966</t>
  </si>
  <si>
    <t xml:space="preserve">801153   </t>
  </si>
  <si>
    <t xml:space="preserve">963849   </t>
  </si>
  <si>
    <t>BARRIO CENTRO MANIZALAES</t>
  </si>
  <si>
    <t>FO-25-1112104</t>
  </si>
  <si>
    <t xml:space="preserve">20-06 SE REALIZA VISITA SE CAMBIA DATAFONO POR TECLADO DESGASTADO Y TECLAS DURAS Y SE CAMBIA LECTORA POR FORMATO INVALIDO, SE CREAN USUARIOS SE HACEN PRUEBAS SERVICIO OK </t>
  </si>
  <si>
    <t>ON003858 II00S504</t>
  </si>
  <si>
    <t xml:space="preserve">1069565 903585  </t>
  </si>
  <si>
    <t xml:space="preserve">289591 884688  </t>
  </si>
  <si>
    <t>LLANOS DE CUIVA YARUMAL ANTIOQ</t>
  </si>
  <si>
    <t>FO-25-1108899</t>
  </si>
  <si>
    <t xml:space="preserve">20-06 SE RECONFIGURA LECTORA YA QUE NO TOMA FACTURAS SE REVISAN CONEXIONES TODO EN BUEN ESTADO SE HACEN PRUEBAS Y QUEDA OK </t>
  </si>
  <si>
    <t>ABC9Z828</t>
  </si>
  <si>
    <t>PAGAFACIL EL BANCO</t>
  </si>
  <si>
    <t>FO-25-1112407</t>
  </si>
  <si>
    <t>20-06 SE CAMBIA UNO DE LOS DATAFONOS YA QUE PRESENTABA FALLAS DE CONEXION DE RED, SE INSTALA UN DESK 2600 Y SE LE CAMBIA DE IGUAL FORMA EL PINPAD POR COMPATIBILIDAD DE TECNOLOGÍA, SE REALIZAN PRUEBAS EN EL OTRO DATAFONO Y SE ENCUENTRA OPERANDO DE MANERA NORMAL, SE REALIZAN PRUEBAS, DEJANDO SERVICIO FUNCIONAL AL 100 %</t>
  </si>
  <si>
    <t>9A00E756</t>
  </si>
  <si>
    <t>1242470  1241515 243637317561365457310146</t>
  </si>
  <si>
    <t>1120595  NO SERIALIZADO  1119614</t>
  </si>
  <si>
    <t>BARRIO UNIVERSITARIO SOGAMOSO</t>
  </si>
  <si>
    <t>FO-25-1111934</t>
  </si>
  <si>
    <t xml:space="preserve">20-06 SE REALIZA BORRADO AL EQUIPO INSTALANDO NUEVAMENTE VERSIÓN 9.90 SOLUCIONANDO LA FALLA REPORTADA POR EL CLIENTE PRUEBAS OK CLIENTE CONFORME </t>
  </si>
  <si>
    <t>AD0DZ210</t>
  </si>
  <si>
    <t>FO-25-1111225</t>
  </si>
  <si>
    <t xml:space="preserve">20-06 SE REALIZA CAMBIO DATAFONO POR TECLADO DURO Y POR CONSIGUIENTE REALIZAR CAMBIO DE PIN PAD POR TEGNOLOGIA, SE CONFIGURA E INICIALIZA, SE CREA USUARIO Y CLAVE CON EL CLIENTE, SE REALIZA PRUEBAS OK </t>
  </si>
  <si>
    <t>XPMZZ037</t>
  </si>
  <si>
    <t>1230829  1219735 N/a</t>
  </si>
  <si>
    <t>256485  834484 305788</t>
  </si>
  <si>
    <t>LA PAZ</t>
  </si>
  <si>
    <t>BARRIO LA MOCHILA LA PAZ</t>
  </si>
  <si>
    <t>FO-25-1111208</t>
  </si>
  <si>
    <t>20-06 SE REALIZA VISITA POR SOLICITUD DE CLIENTE,SE LLEGA A SITIO  SE EVIDENCIA TECLA VERDE QIE SE DEBE PRESIONAR MUY FUERTE Y LA TECLA NUMERO 2 Y 5 SE ENCUENTRAN BORROSAS, SE REALIZA CAMBIÓ DE EQUIPO DEJANDO EQUIPO DESK 2600, PRUEBAS OK AL 100 %</t>
  </si>
  <si>
    <t>9TZZZ209</t>
  </si>
  <si>
    <t xml:space="preserve">1242506   </t>
  </si>
  <si>
    <t xml:space="preserve">1050698   </t>
  </si>
  <si>
    <t>BARRIO VILLA SARA BUCARAMANGA</t>
  </si>
  <si>
    <t>FO-25-1114040</t>
  </si>
  <si>
    <t xml:space="preserve">20-06 SE REALIZA CAMBIO DE EQUIPO DEBIDO SE REINICIA SE REALIZA INYECCIÓN DE SISTEMA Y VERSIÓN INICIALIZADA OK PRUEBAS OK CUBRE CLAVE OK </t>
  </si>
  <si>
    <t>AA00H625</t>
  </si>
  <si>
    <t xml:space="preserve">1242560   </t>
  </si>
  <si>
    <t xml:space="preserve">1115809   </t>
  </si>
  <si>
    <t>BARRIO VILLA SONIA BOGOTA</t>
  </si>
  <si>
    <t>FO-25-1112961</t>
  </si>
  <si>
    <t xml:space="preserve">20-06 SE REALIZA CAMBIO DE EQUIPO POR FALLAS EN PUERTO DE CARGA DAÑADO .. PRUEBA CON NUEVOS EQUIPOS OK SE CREAN USUARIOS OK </t>
  </si>
  <si>
    <t>DATAFONO E8 CONECTOR POWER DEFECTUOSO</t>
  </si>
  <si>
    <t>BA05Z159</t>
  </si>
  <si>
    <t xml:space="preserve">981835   </t>
  </si>
  <si>
    <t xml:space="preserve">914597   </t>
  </si>
  <si>
    <t>BARRIO VILLA LUZ NEMOCON</t>
  </si>
  <si>
    <t>FO-25-1111993</t>
  </si>
  <si>
    <t>20-06 SE REALIZA CAMBIO DE EQUIPO POR REITERADAS FALLAS EN REINICIO CONSTANTE SERVICIO OPERATIVO PRUEBAS OK TRNA RBM SE INSTALA CUBRE TECLADO Y SE RECOMIENDA VALIDAR CABLEADO ELÉCTRICO EN EL PUNTO</t>
  </si>
  <si>
    <t>A1MZZ089</t>
  </si>
  <si>
    <t xml:space="preserve">793179   </t>
  </si>
  <si>
    <t xml:space="preserve">1171098   </t>
  </si>
  <si>
    <t>TA-25-792827</t>
  </si>
  <si>
    <t>FO-25-1112654</t>
  </si>
  <si>
    <t>20-06 SE ENTREGA DATAFONO CON CONFIGURACIÓN PARA VALIDACION DE CB DIRECCION AV 48C # 65-61</t>
  </si>
  <si>
    <t>9L06Z600</t>
  </si>
  <si>
    <t xml:space="preserve">906174   </t>
  </si>
  <si>
    <t xml:space="preserve">NO APLICA   </t>
  </si>
  <si>
    <t>VILLA DE LEYVA</t>
  </si>
  <si>
    <t>BARRIO VEREDA SABANA ALTA VILL</t>
  </si>
  <si>
    <t>FO-25-1115003</t>
  </si>
  <si>
    <t xml:space="preserve">20-06 SE REALIZA BORRADO  DE EQUIPO CARGANDO VERSIÓN 9_90 NUEVAMENTE CONFIGURANDO CB MIXTO SOLUCIONANDO RECHAZO GENERAL EN TRANSACCIONES DE RETIRO Y CONSULTA DE SALDO DEJÁNDO PRUEBAS EXITOSAS SIN TELECARGA NO AUTORIZADA </t>
  </si>
  <si>
    <t>NN00E639-F1XZZ166</t>
  </si>
  <si>
    <t>FO-25-1115254</t>
  </si>
  <si>
    <t xml:space="preserve">20-06 SE REALIZA VISITA POR SOLICITUD DE CLIENTE LA CUAL NOS INDICA QUE EL EQUIPO LE APARECE SIN CONEXIÓN A INTERNET , SE LLEGA A SITIO SE ENCIENTRA PUERTO ETHERNET DE MAGIC BOX QUEMADO,SE REALIZA EN CAMBIO DEL MISMO QUEDANDO EQUIPO OPERATIVO AL 100% , SE LE DEJA OBSERVACIONES A CLIENTE QUE SOLICITE VISITA TÉCNICA DE OPERADOR DE INTERNE YA QUE AL PARECER EL MODEM ESTÁ DEVOLVIENDO VOLTAJE HACIA EL DATÁFONO CAUSANDO DAÑO EN LOS PUERTOS ETHERNET </t>
  </si>
  <si>
    <t>BARRIO CENTRO CABUYARO</t>
  </si>
  <si>
    <t>FO-25-1109720</t>
  </si>
  <si>
    <t xml:space="preserve">20-06 SE REALIZA VISITA A CB TAPA IMPRESIÓN AVERIADA SE REALIZA CAMBIO SE REALIZAN PRUEBAS OK SIN NOVEDAD </t>
  </si>
  <si>
    <t>AD00L198</t>
  </si>
  <si>
    <t>BARRIO LAS DELICIAS TIBU 7</t>
  </si>
  <si>
    <t>FO-25-1106291</t>
  </si>
  <si>
    <t>20-06 SE LLAMA AL CLIENTE AL 3026527933 Y NOS INFORMA SOBRE EL DAÑO DEL CABLE MAGICBOX, SE ESCALA PARA APROBACIÓN DE ENVÍO, POR TEMAS DE ORDEN PÚBLICO EN LA ZONA CATATUMBO, SE REALIZA ENVÍO DE CABLE POR INTER RAPIDÍSIMO GUÍA 700161173873, SE VERIFICA LA CORRECTA INSTALACIÓN, CLIENTE REALIZA PRUEBAS OK.</t>
  </si>
  <si>
    <t>VABLE MAGIC BOX</t>
  </si>
  <si>
    <t>FO-25-1110342</t>
  </si>
  <si>
    <t>20-06 DURANTE LA VISITA TECNICA ENCONTRAMOS QUE LECTOR DE CODIGO DE BARRAS   NO LE FUNCIONAN NO LEE LAS FACTURAS SE  REALIZA CAMBIO DE LECTOR DE CÓDIGO DE BARRAS PRUEBA OK PARÁMETROS OKAY CIERRE OKAY</t>
  </si>
  <si>
    <t xml:space="preserve"> 533121  </t>
  </si>
  <si>
    <t xml:space="preserve"> 1034657  </t>
  </si>
  <si>
    <t>BARRIO LOS FUNDADORES VALLEDUP</t>
  </si>
  <si>
    <t>FO-25-1096665</t>
  </si>
  <si>
    <t>20-06 SE AGENDA VISITA A CLIENTE YANQUE EN DIAS ANTERIORES SE REALIZO CAMBIO DE EQUIPO POR INCOMPATIBILIDAD SE INSTALO DESK 2600 PERO EN ESE MOMENTO BIDEGA VALLEDUPAR NO CONTABA CON PINPAD 1600 ,AL DIA DE HOY  20/06/2025 YA CONTAMOS CON PINPAD DE BACKUP SE ATIENDE BISITA Y SE INSTALA PIN PAD DESK 1600 ,BO SE ISNTALA MAGIC BOX YA QUE EN VISITA ANTERIOR SE INSTALO, SE REALIZAN PRUEBAS QUEDANDO EQUIPO OPERATIVO AL 100%</t>
  </si>
  <si>
    <t>2A00B690</t>
  </si>
  <si>
    <t xml:space="preserve">  1219760 </t>
  </si>
  <si>
    <t xml:space="preserve">   901725</t>
  </si>
  <si>
    <t>COMCARD APARTADO GENESIS</t>
  </si>
  <si>
    <t>FO-25-1115258</t>
  </si>
  <si>
    <t>20-06 CAMBIO LECTORA BARRAS POR CABLE MALO</t>
  </si>
  <si>
    <t>11XZZ803</t>
  </si>
  <si>
    <t xml:space="preserve"> 827588  </t>
  </si>
  <si>
    <t xml:space="preserve"> 884974  </t>
  </si>
  <si>
    <t>BARRIO RICARDO BALCAZAR CALI 2</t>
  </si>
  <si>
    <t>FO-25-1116412</t>
  </si>
  <si>
    <t xml:space="preserve">20-06 SE  PROCEDE A CONFIGURAR Y INICIALIZAR Y FUNCIONA CORRECTA MENTE </t>
  </si>
  <si>
    <t>ON0TZ482</t>
  </si>
  <si>
    <t>BARRIO LAS AMERICAS II SANTA M</t>
  </si>
  <si>
    <t>FO-25-1114237</t>
  </si>
  <si>
    <t xml:space="preserve">20-06 SE REALIZA LA VISITA, SE ENCUENTRA EL DATÁFONO CON LAS TECLAS DURAS Y BORROSAS, SE PROCEDE A CAMBIAR EL EQUIPO, SE REALIZAN PRUEBAS Y TODO OK </t>
  </si>
  <si>
    <t>AAAGZ653, 00JTB001</t>
  </si>
  <si>
    <t xml:space="preserve">1219056   </t>
  </si>
  <si>
    <t xml:space="preserve">768143   </t>
  </si>
  <si>
    <t>SURTIFAMILIAR PORVENIR</t>
  </si>
  <si>
    <t>FO-25-1114240</t>
  </si>
  <si>
    <t xml:space="preserve">20-06 EN LA VISITA TÉCNICA SE REALIZÓ EL CAMBIO DE DATÁFONO YA QUE SE ENCONTRÓ CON EL RODILLO AVERIADO,SE INSTALÓ MAGIC BOX 2600,SISTEMA OPERATIVO Y VERSIÓN 10.3N ,SE REALIZÓ LA CONFIGURACIÓN E INICIALIZACIÓN OK,SE CREARON LOS USUARIOS Y SE REALIZARON LAS PRUEBAS DEJANDO EL SERVICIO OPERANDO SIN FALLAS Y SIN NOVEDAD </t>
  </si>
  <si>
    <t>SA00M806</t>
  </si>
  <si>
    <t xml:space="preserve">1242582   </t>
  </si>
  <si>
    <t xml:space="preserve">1172183   </t>
  </si>
  <si>
    <t>DISTRICOL COMUNICACIONES CAMAJ</t>
  </si>
  <si>
    <t>FO-25-1116755</t>
  </si>
  <si>
    <t>20-06 SE CAMBIA TAPA DE IMPRESORA YA QUE LA OTRA ESTABA MALA</t>
  </si>
  <si>
    <t>II00L315</t>
  </si>
  <si>
    <t>BARRIO MONCALEANO FLORIDA</t>
  </si>
  <si>
    <t>FO-25-1112555</t>
  </si>
  <si>
    <t>20-06 SE REALIZA CAMBIO DE LECTOR POR MOTIVO QUE NO ENCIENDE, SE REALIZA VALIDACIÓN ES NULA.
SE REALIZAN PRUEBAS OPERATIVAS SIN NOVEDAD.
CB QUEDA OKEY.</t>
  </si>
  <si>
    <t>1A00F294</t>
  </si>
  <si>
    <t xml:space="preserve"> 1114602  </t>
  </si>
  <si>
    <t xml:space="preserve"> 749605  </t>
  </si>
  <si>
    <t>FO-25-1112402</t>
  </si>
  <si>
    <t xml:space="preserve">20-06 SE CAMBIO DATAFONO POR TECNOLOGÍA Y PIN PAD POR DAÑO EN TECLADO SE INSTALA NUEVA VERSIÓN CIERRES Y PRUEBAS OK </t>
  </si>
  <si>
    <t>PINPAD F3 TECLADO MALO</t>
  </si>
  <si>
    <t xml:space="preserve">1242630  1220731 </t>
  </si>
  <si>
    <t>1074220   804318</t>
  </si>
  <si>
    <t>EL DORADO</t>
  </si>
  <si>
    <t>BARRIO CENTRO EL DORADO</t>
  </si>
  <si>
    <t>FO-25-1111466</t>
  </si>
  <si>
    <t xml:space="preserve">20-06 SE VISITA CB Y AE REALIZA CAMBIÓ DE DATAFONO POR DAÑO. SE INSTALA NUEVO EQUIPO, SE CONFIGURA POS,SE INCIALIZA, SE CREAN USUARIOSCORRECTAMENTE Y SE REALIZA PRUEBAS ÉXITOSAS PRUEBAS OK </t>
  </si>
  <si>
    <t>BYZZZ612</t>
  </si>
  <si>
    <t xml:space="preserve">991469   </t>
  </si>
  <si>
    <t xml:space="preserve">963591   </t>
  </si>
  <si>
    <t>BARRIO CENTRO PUERTO SALGAR 1</t>
  </si>
  <si>
    <t>FO-25-1107694</t>
  </si>
  <si>
    <t xml:space="preserve">20-06 SE REALIZA VISITA DE CAMPO ENCONTRANDO QUE PINPAD NO ESTA LEYENDO EL CHIP DE LA TARJETAS  SE  REALIZA CAMBIO  PRUEBA OK PARÁMETROS OKAY CIERRE OKAY SALDO OK A CONFORMIDAD DE CB </t>
  </si>
  <si>
    <t>9A0EZ916</t>
  </si>
  <si>
    <t xml:space="preserve">  986293 </t>
  </si>
  <si>
    <t xml:space="preserve">   1073704</t>
  </si>
  <si>
    <t>BARRIO CONCEPCION SANTA ANA</t>
  </si>
  <si>
    <t>FO-25-1096806</t>
  </si>
  <si>
    <t>20-06 SE REALIZA CAMBIO DE PINPAD YA QUE SE REINICIABA CONSTANTEMENTE Y APAGABA EL DATAFONO, TAMBIEN NO LEIA TODAS LAS TARJETAS, SE INSTALA UN DESK 1600 Y SE TUVO QUE CAMBIAR EL DATAFONO TAMBIÉN POR LA TECNOLOGÍA, SE REALIZAN PRUEBAS DEJANDO SERVICIO FUNCIONAL AL 100 %</t>
  </si>
  <si>
    <t>HUB HB3 NO RECONOCE CONECTOR - HUB HB3 NO RECONOCE CONECTOR</t>
  </si>
  <si>
    <t>PINPAD E7 SE QUEDA RECIBIENDO</t>
  </si>
  <si>
    <t>GZ0TZ928</t>
  </si>
  <si>
    <t>1242380  1220685 243637317561365457309961</t>
  </si>
  <si>
    <t>1050080  2196579000100 1073919</t>
  </si>
  <si>
    <t>JAMUNDI</t>
  </si>
  <si>
    <t>DISTRICOL TELECOMUNICACIONES M</t>
  </si>
  <si>
    <t>FO-25-1111938</t>
  </si>
  <si>
    <t xml:space="preserve">20-06 SE VISITAS CORRESPONSAL Y SE REEMPLAZA DATÁFONO Y LECTOR POR DETERIORO. TRANSACCIONES DE PRUEBA EXITOSAS. SE CREA USUARIO. </t>
  </si>
  <si>
    <t>LA002276</t>
  </si>
  <si>
    <t xml:space="preserve">1235440 1139810  </t>
  </si>
  <si>
    <t xml:space="preserve">1050495 533806  </t>
  </si>
  <si>
    <t>COYAIMA</t>
  </si>
  <si>
    <t>BARRIO LA LOMA COYAIMA</t>
  </si>
  <si>
    <t>FO-25-1112228</t>
  </si>
  <si>
    <t>20-06 SE CARGA VERSIÓN, E INCIALIZA DATÁFONO REALIZAN TRANSACCIONES DE PRUEBA O.K</t>
  </si>
  <si>
    <t>II00J501</t>
  </si>
  <si>
    <t>VALLE DEL CAUCA CALI</t>
  </si>
  <si>
    <t>FO-25-1114775</t>
  </si>
  <si>
    <t xml:space="preserve">20-06 LOS CIERRES LE SALIAN EN CERO TODOS SE PROCEDE A INICIALIZAR HACER PRUEBAS Y YA APARECEN LOS VALORES EN LOS CIERRES QUEDA FUNCIONANDO CORRECTAMENTE </t>
  </si>
  <si>
    <t>NN00N645</t>
  </si>
  <si>
    <t>BARRIO ALFONZO LOPEZ CALI</t>
  </si>
  <si>
    <t>FO-25-1116748</t>
  </si>
  <si>
    <t xml:space="preserve">20-06 SE LIMPIA PORTARROLOS Y FUNCIONA CORRECTAMENTE </t>
  </si>
  <si>
    <t>JAIZZ930</t>
  </si>
  <si>
    <t>BARRIO JARDIN SAN VICENTE DEL CAGUAN</t>
  </si>
  <si>
    <t>FO-25-1110950</t>
  </si>
  <si>
    <t>20-06 SE REALIZA VISITA AL PUNTO, SE CAMBIA FUENTE DE PODER YA QUE ESTA PRESENTA DAÑO Y HACE QUE EL EQUIPO SE REINICIE CUANDO VA A GENERAR UN BAUCHER,SE INICIALIZA EQUIPO SE DEJA EQUIPO CON VR 9.90.CB OPERATIVO.</t>
  </si>
  <si>
    <t>F1JZZ379</t>
  </si>
  <si>
    <t>DISTRICOL PAPELERIA Y COPIA ML</t>
  </si>
  <si>
    <t>FO-25-1116397</t>
  </si>
  <si>
    <t xml:space="preserve">20-06 VISITAMOS COMERCIO EL DATÁFONO TIENE LA HORA DESCONFIGURADA REALIZAMOS LA INICIALIZACION PARA CUADRAR LA HORA Y REALIZAMOS PRUEBAS OK. </t>
  </si>
  <si>
    <t>LA00A044</t>
  </si>
  <si>
    <t>BARRIO CENTRO LIBANO 4</t>
  </si>
  <si>
    <t>FO-25-1116865</t>
  </si>
  <si>
    <t xml:space="preserve">20-06 SE CAMBIA TAPA DE IMPRESORA DEL DATÁFONO POR PROBLEMAS DE IMPRESORA. SE HACEN PRUEBAS DE TRANSACCIONES TODO OK </t>
  </si>
  <si>
    <t>0A001780</t>
  </si>
  <si>
    <t>BARRIO LA VEGA EL BAGRE</t>
  </si>
  <si>
    <t>FO-25-1107022</t>
  </si>
  <si>
    <t>20-06 SE REALIZÓ CAMBIO DE EQUIPO OK, SE INSTALÓ MAGIC BOX, PRUEBAS OK, USUARIOS OK, TELECARGA DRNA.</t>
  </si>
  <si>
    <t>MN00C058</t>
  </si>
  <si>
    <t>DISTRICOL VETERINARIA LA TIEND</t>
  </si>
  <si>
    <t>FO-25-1117762</t>
  </si>
  <si>
    <t>20-06 SE REALIZA VISITA AL PUNTO, SE CAMBIA EQUIPO POR DAÑO EN EL TECLADO, SE CAMBIA LECTOR DE CODIGO DE BARRAS POR DAÑO EN EL CABLE USB, SE DEJA EQUIPO CON VR 9.90 PRUEBAS CB OK, CB OPERATIVO.</t>
  </si>
  <si>
    <t>9A005430</t>
  </si>
  <si>
    <t xml:space="preserve">793540 1145492  </t>
  </si>
  <si>
    <t xml:space="preserve">1105004 540110  </t>
  </si>
  <si>
    <t>FO-25-1109144</t>
  </si>
  <si>
    <t xml:space="preserve">20-06 SE INGRESA EQUIPO CON TECLADO MALO DETERIORO SE PROCEDE A CAMBIAR EQUIPO SE INSTALA SISTEMA OPERATIVO VERSIÓN CREACIÓN DE USUARIOS PRUEBAS OKAY TELECARGA DRNA </t>
  </si>
  <si>
    <t>1TZZZZ568</t>
  </si>
  <si>
    <t xml:space="preserve">1062364   </t>
  </si>
  <si>
    <t xml:space="preserve">930197   </t>
  </si>
  <si>
    <t>FO-25-1115228</t>
  </si>
  <si>
    <t xml:space="preserve">21-06 SE ENCUENTRA DATAFONO CON DUPLICACIÓN DE VOUCHER Y RECHAZO GENERAL SE REALIZA CONFIGURACIÓN  DE PARÁMETROS SE ACTIVA CAJA SE REALIZA PRUEBAS DE FUNCIONAMIENTO EXITOSAS CB QUEDA OPERATIVO </t>
  </si>
  <si>
    <t>PNT</t>
  </si>
  <si>
    <t>FO-25-1109147</t>
  </si>
  <si>
    <t>21-06 SE REALIZA CAMBIO DE MAGICBOX, YA QUE TENIA EL CABLE DEL 2600 AVERIADO, SE RECONFIGURA EL DATAFONO DE IGUAL MANERA, Y SE REALIZAN PRUEBAS DEJANDO SERVICIO FUNCIONAL AL 100 %</t>
  </si>
  <si>
    <t>PUERTO ASIS</t>
  </si>
  <si>
    <t>BARRIO VDA LA CARMELITA PUERTO</t>
  </si>
  <si>
    <t>FO-25-1111200</t>
  </si>
  <si>
    <t xml:space="preserve">21-06 POR SOLICITUD DE CLIENTE Y AUTORIZACIÓN DE RBM CLIENTE ENVÍO EQUIPO A LA CIUDAD DE PASTO PARA ATENDER Y DAR SOLUCIÓN AL INCIDENTE SE ENCUENTRA EQUIPO SIN ENCENDEDOR SE REALIZA CAMBIO DE DATAFONO SE INSTALA VERSION SE CONFIGURA PARÁMETROS SE INICIALIZA SE REALIZA PRUEBAS DE FUNCIONAMIENTO EXITOSAS CB QUEDA OPERATIVO Y SE REALIZA DESPACHO ALA CIUDAD DE ORIGEN Y SE CONFIRMA CON CLIENTE LOS DATOS </t>
  </si>
  <si>
    <t>TRSZZ888</t>
  </si>
  <si>
    <t xml:space="preserve">790938   </t>
  </si>
  <si>
    <t xml:space="preserve">1171614   </t>
  </si>
  <si>
    <t>FREDONIA</t>
  </si>
  <si>
    <t>CENTRO FREDONIA   ANTIOQUIA</t>
  </si>
  <si>
    <t>FO-25-1113192</t>
  </si>
  <si>
    <t xml:space="preserve">21-06 SE HACE MANTENIMIENTO PREVENTIVO DE LIMPIEZA IMPRESORA. SE LIMPIA LECTOR DE TARJETA, SE CAMBIA TAPA IMPRESORA </t>
  </si>
  <si>
    <t>999HZ279</t>
  </si>
  <si>
    <t>BARRIO CEBALLOS CARTAGENA DE I</t>
  </si>
  <si>
    <t>FO-25-1117775</t>
  </si>
  <si>
    <t xml:space="preserve">21-06 SE REALIZA CAMBIO DE EQUIPO TECLAS DURAS QUEDA UNO NUEVO FUNCIONANDO SIN PROBLEMAS SE HACEN PRUEBAS </t>
  </si>
  <si>
    <t>AB00U330</t>
  </si>
  <si>
    <t xml:space="preserve">1092635   </t>
  </si>
  <si>
    <t xml:space="preserve">930200   </t>
  </si>
  <si>
    <t>BARRIO ALTA SUIZA</t>
  </si>
  <si>
    <t>FO-25-1118491</t>
  </si>
  <si>
    <t xml:space="preserve">21-06 SE REALIZA VISITA SE CAMBIA DATAFONO POR TECLAS EN MAL ESTADO SE DEBEN DE OPRIMIR MUY DURO Y TECLAS YA NO SE VEN SE CREAN USUARIOS SE HACEN PRUEBAS SERVICIO OK </t>
  </si>
  <si>
    <t>9C006153</t>
  </si>
  <si>
    <t xml:space="preserve">1105526   </t>
  </si>
  <si>
    <t xml:space="preserve">858526   </t>
  </si>
  <si>
    <t>LIBERTADOR ESPINAL TOLIMA</t>
  </si>
  <si>
    <t>FO-25-1112405</t>
  </si>
  <si>
    <t>21-06 CAMBIO DE EQUIPO " NO LEE TARJETA CHIP", INSTALA DESK 2600, MAGIC BOX, CABLE DESK,FUENTE DESK, CAMBIO DE LECTORA 
TRANSACCIONES DE PRUEBA</t>
  </si>
  <si>
    <t>A40UZ736</t>
  </si>
  <si>
    <t xml:space="preserve">1242609 770503  </t>
  </si>
  <si>
    <t xml:space="preserve">1171072 1145860  </t>
  </si>
  <si>
    <t>DISTRICOL VARIEDADES MARY</t>
  </si>
  <si>
    <t>FO-25-1109723</t>
  </si>
  <si>
    <t>21-06 SE REALIZA VISITA AL PUNTO,SE CAMBIA CABLE MAGIX BOX EL CUAL PRESENTA DAÑO Y HACE QUE EL EQUIPO SE REINICIE CONSTANTEMENTE EQUIPO ACTUALZIADADO Y OPERATIVO.</t>
  </si>
  <si>
    <t>CABLE MAGIC BOX</t>
  </si>
  <si>
    <t>TR0VZ619</t>
  </si>
  <si>
    <t>COLOSO</t>
  </si>
  <si>
    <t>BARRIO AV DONALDO VADEL COLOSO</t>
  </si>
  <si>
    <t>FO-25-1109217</t>
  </si>
  <si>
    <t xml:space="preserve">21/06/2025 SE VISITA SITIO SE VERIFICA INFORMACIÓN SE REALIZA PRIMEROS AUXILIOS, DATÁFONO PRESENTA FALLA TECLADO BORROSO, DAÑO POS, CIERRE OK, PRUEBA TRX EXITOSA. </t>
  </si>
  <si>
    <t xml:space="preserve">MA00C954 </t>
  </si>
  <si>
    <t xml:space="preserve">1106411   </t>
  </si>
  <si>
    <t xml:space="preserve">267643   </t>
  </si>
  <si>
    <t>SAN VICENTE</t>
  </si>
  <si>
    <t>PTM SAN VICENTE JKSUPERMERCAD</t>
  </si>
  <si>
    <t>FO-25-1115271</t>
  </si>
  <si>
    <t xml:space="preserve">21-06 SE INSTALAN EQUIPOS OK </t>
  </si>
  <si>
    <t>AALUZ197</t>
  </si>
  <si>
    <t>BARRIO PRADOS DEL NORTE FLOREN</t>
  </si>
  <si>
    <t>FO-25-1111221</t>
  </si>
  <si>
    <t xml:space="preserve">21-06 SE REALIZA VISITA AL PUNTO, SE CAMBIA EQUIPO POR DAÑO ,NO LEE NINGUN CÓDIGO DE BARRAS SE DEJA EQUIPO CON VR 9.90 PRUEBAS CB OK, CB OPERATIVO </t>
  </si>
  <si>
    <t>1A00D119</t>
  </si>
  <si>
    <t xml:space="preserve">923396   </t>
  </si>
  <si>
    <t xml:space="preserve">908657   </t>
  </si>
  <si>
    <t>PTM MEDELLIN SUPERMERCADO TRAV</t>
  </si>
  <si>
    <t>FO-25-1116961</t>
  </si>
  <si>
    <t xml:space="preserve">21-06 LECTOR DE BARRAS DESCONFIGURO EN DATÁFONO, SE INDICA A CLIENTE COMO HABILITAR, REALIZA PRIEBA, EQUIPOS OPERATIVOS </t>
  </si>
  <si>
    <t>BARRIO BELLO BELLO 14</t>
  </si>
  <si>
    <t>FO-25-1117766</t>
  </si>
  <si>
    <t>21-06 CAMBIO EQUIPO POR DAÑO LECTOR CHIP PRUEBAS OK NO TELECARGA</t>
  </si>
  <si>
    <t>NN006461</t>
  </si>
  <si>
    <t xml:space="preserve">960913   </t>
  </si>
  <si>
    <t xml:space="preserve">878754   </t>
  </si>
  <si>
    <t>BARRIO PLAZA DE MERCADO</t>
  </si>
  <si>
    <t>FO-25-1114109</t>
  </si>
  <si>
    <t xml:space="preserve">21-06 SE CAMBIA LECTOR DE CÓDIGO DE BARRAS MALO, NO LEE FACTURAS </t>
  </si>
  <si>
    <t>1A007119</t>
  </si>
  <si>
    <t xml:space="preserve"> 1238647  </t>
  </si>
  <si>
    <t xml:space="preserve"> 913373  </t>
  </si>
  <si>
    <t>AARRIO LA SELVA IV CALI</t>
  </si>
  <si>
    <t>FO-25-1118583</t>
  </si>
  <si>
    <t xml:space="preserve">21-06 SE VISITA CORRESPONSAL Y SE REEMPLAZA DATÁFONO POR DETERIORO. TRANSACCIONES DE PRUEBA EXITOSAS. SE CREA USUARIO </t>
  </si>
  <si>
    <t>AIZZZ043</t>
  </si>
  <si>
    <t xml:space="preserve">810542   </t>
  </si>
  <si>
    <t xml:space="preserve">872555   </t>
  </si>
  <si>
    <t>RESTREPO</t>
  </si>
  <si>
    <t>BARRIO CENTRO RESTREPO META</t>
  </si>
  <si>
    <t>FO-25-1114778</t>
  </si>
  <si>
    <t xml:space="preserve">21-06 SE REALIZA VISITA A COMERCIO SE REALIZA BORRADO SO Y SISTEMA OPERATIVO SE ACTUALIZA SE REALIZAN PRUEBAS OK SIN NOVEDADES </t>
  </si>
  <si>
    <t>11113702</t>
  </si>
  <si>
    <t>FO-25-1116401</t>
  </si>
  <si>
    <t>21-06 SE REALIZA LLAMADA CON LA SEÑORA LUZ SÁNCHEZ INFORMA QUE EL DATÁFONO ESTÁ INTERMITENTE PERO INFORMA QUE VA A LLAMAR AL OPERADOR DE INTERNET YA QUE EL INTERNET ESTÁ INTERMITENTE INFORMA UNA VEZ QUE DE SOLUCIONES DEL CAMBIO DEL MÓDEM SE COMUNICA NUEVAMENTE PARA CONFIRMAR SI EL DATÁFONO ESTÁ FALLANDO O NO</t>
  </si>
  <si>
    <t>COMCARD LA CEJA COMPUARTE</t>
  </si>
  <si>
    <t>FO-25-1116867</t>
  </si>
  <si>
    <t>21-06 SE CAMBIA EQUIPO POR DAÑO EN EL CHIP DE LECTOR DE TARJETAS</t>
  </si>
  <si>
    <t>AA004669</t>
  </si>
  <si>
    <t xml:space="preserve">1235384   </t>
  </si>
  <si>
    <t xml:space="preserve">1234851   </t>
  </si>
  <si>
    <t>BARRIO EL ZARZAL COPACABANA</t>
  </si>
  <si>
    <t>FO-25-1117778</t>
  </si>
  <si>
    <t>21-06 SE REALIZA CAMBIO DE TAPA IMPRESORA OK PRUEBAS OK</t>
  </si>
  <si>
    <t>JUZZZ866</t>
  </si>
  <si>
    <t>BARRIO ROBLEDO MEDELLIN 23</t>
  </si>
  <si>
    <t>FO-25-1118108</t>
  </si>
  <si>
    <t>21-06 SE CAMBIA EQUIPO POR ALERT IRRUPTION,</t>
  </si>
  <si>
    <t>9L0UZ956</t>
  </si>
  <si>
    <t xml:space="preserve">853383   </t>
  </si>
  <si>
    <t xml:space="preserve">1042107   </t>
  </si>
  <si>
    <t>Alkomprar Unico Cali</t>
  </si>
  <si>
    <t>FO-25-1118098</t>
  </si>
  <si>
    <t>21-06 SE REALIZA CAMBIO DE LECTORA DEBIDO A QUE NO COMUNICA, LA LECTORA QUE PRESENTA LA FALLA NO CUENTA CON PLACA, VALIDANDO CON INVENTARIO DEL CB Y LOS ACTIVOS EXISTENTES EN EL PUNTO SE LE ASIGNA LA PLACA FALTANTE A LA LECTORA, SE VALIDAN LAS IP DE TODOS LOS EQUIPOS VERIFICANDO QUE NO ESTUVIERAN DUPLICADAS, SE REALIZAN PRUEBAS DE COMUNICACIÓN OK. SE REALIZAN AMBOS CIERRES Y SALEN OK.</t>
  </si>
  <si>
    <t>A1NZZ173 - A1NZZ363</t>
  </si>
  <si>
    <t xml:space="preserve"> 905215  </t>
  </si>
  <si>
    <t xml:space="preserve"> 530076  </t>
  </si>
  <si>
    <t>FO-25-1118114</t>
  </si>
  <si>
    <t>21-06 SE REALIZA CAMBIO DE EQUIPO POR FALLA CON DATÁFONO DEL CLIENTE, PANTALLA AZUL CON ERROR</t>
  </si>
  <si>
    <t>DATAFONO A6 ALERT IRRUPTION - DATAFONO RG RECHAZO GENERAL</t>
  </si>
  <si>
    <t>6A0ZZ339</t>
  </si>
  <si>
    <t xml:space="preserve">1111355 - 1074154   </t>
  </si>
  <si>
    <t xml:space="preserve">1015003 - 1111355   </t>
  </si>
  <si>
    <t>ARA0141 CTG CRESPO AEROPUERTO</t>
  </si>
  <si>
    <t>FO-25-1121129</t>
  </si>
  <si>
    <t xml:space="preserve"> 21-06 SE ESCALA CASO A LA RED YA QUE PERTENECE A LA FRANQUICIA ARA Y SERA ATENDICO POR LA FUERZA COMERCIAL.</t>
  </si>
  <si>
    <t>BARRIO EL LISTON BOGOTA 1</t>
  </si>
  <si>
    <t>FO-25-1118585</t>
  </si>
  <si>
    <t xml:space="preserve">21-06 SE CAMBIA DATÁFONO Y LECTORA POR DAÑO EN USB, SE REALIZA PRUEBAS OK </t>
  </si>
  <si>
    <t>LMUZZ970</t>
  </si>
  <si>
    <t xml:space="preserve">1142424 1238854  </t>
  </si>
  <si>
    <t xml:space="preserve">1039576 953510  </t>
  </si>
  <si>
    <t>ROLDANILLO</t>
  </si>
  <si>
    <t>BARRIO CENTRO 6 ROLDANILLO</t>
  </si>
  <si>
    <t>FO-25-1117095</t>
  </si>
  <si>
    <t>21-06 SE CAMBIA EQUIPO (1214340) YA QUE TIENE UNA TECLA MALA, SE CAMBIA EQUIPO (1106864) YA QUE TIENE EL TECLADO BORROSO, SE REALIZAN PRUEBAS OK.</t>
  </si>
  <si>
    <t>DATAFONO F2 TECLADO BORROSO - DATAFONO F3 TECLADO MALO</t>
  </si>
  <si>
    <t>6Z00P135-BBBDZ173</t>
  </si>
  <si>
    <t xml:space="preserve">1088580 - 930861   </t>
  </si>
  <si>
    <t xml:space="preserve">1214340 - 1106864   </t>
  </si>
  <si>
    <t>PTM GARZON  PARKING SOLUCIONES</t>
  </si>
  <si>
    <t>FO-25-1118091</t>
  </si>
  <si>
    <t>21-06 SE REALIZA CONFIGURACIÓN DE LECTOR DE BARRAS</t>
  </si>
  <si>
    <t>A30KZ099</t>
  </si>
  <si>
    <t>BARRIO PANAMERICANO SANTANDER</t>
  </si>
  <si>
    <t>FO-25-1118102</t>
  </si>
  <si>
    <t xml:space="preserve">21-06 SE REALIZA BORRADO Y CARGA DE VERSIÓN POR FLASH FULL, DISPOSITIVO INCOMPATIBLE REALICE MANTENIMIENTO, CB BANCOLOMBIA PURO, PRUEBAS OK </t>
  </si>
  <si>
    <t>BA00O055</t>
  </si>
  <si>
    <t>PTM JAMUNDI VARIEDADES MAILOVE</t>
  </si>
  <si>
    <t>FO-25-1119348</t>
  </si>
  <si>
    <t>21-06 NO SE PUEDE REALIZAR LA ACTIVIDAD POR MOTIVO QUE LA ENERGIA SE FUE EN LA ZONA. SE TIENE EQUIPO 2600 CON BATERIA REDONDA LA CUÁL NO CARGA. SE LE INDICA A LA SEÑORA JESSICA QUE DEBE DE REALIZAR LA LLAMADA A LA LINEA DE NUEVO.</t>
  </si>
  <si>
    <t>LA009518</t>
  </si>
  <si>
    <t>FO-25-1119888</t>
  </si>
  <si>
    <t xml:space="preserve">21-06 SE HACE ACTUALIZACIÓN DE DIRECCIÓN </t>
  </si>
  <si>
    <t>IZ7ZZ337</t>
  </si>
  <si>
    <t>PTM MEDELLIN  DEPOSITO Y FERRE</t>
  </si>
  <si>
    <t>FO-25-1119892</t>
  </si>
  <si>
    <t xml:space="preserve">21-06 ERROR VERIFICAR PARÁMETROS, SE INICIALIZA EQUIPOS OPERATIVOS </t>
  </si>
  <si>
    <t>TV002842</t>
  </si>
  <si>
    <t>BARRIO NUEVA ESPERANZA MONTERI</t>
  </si>
  <si>
    <t>FO-25-1118497</t>
  </si>
  <si>
    <t>21-06 BUEN DÍA. EN COMUNICACIÓN CON EL CB INDICA QUE NO SE ENCUENTRA EN LA DIRECCIÓN REGISTRADA EN FO  MZ 29 LOT 22 NUEVA ESPERANZA, INDICA QUE  ESTÁ EN OTRA DIRECCIÓN A LA ESPERA DE TRASLADO EXTERNO. SE LE INDICA QUE LLAME NUEVAMENTE CUANDO SE ENCUENTRE EN LA DIRECCIÓN REGISTRADA. SE CIERRA FO POR ERROR EN DIRECCIÓN.</t>
  </si>
  <si>
    <t>PTM POPAYAN DROGUERIA Y MINIMA</t>
  </si>
  <si>
    <t>FO-25-1119356</t>
  </si>
  <si>
    <t>21-06 SE CONTACTA CON EL CLIENTE POR WHATSAPP INFORMA EL PUNTO YA OPERA OK YA TIENE INTERNET</t>
  </si>
  <si>
    <t>BOSA CARBONEL BOGOTA 1</t>
  </si>
  <si>
    <t>FO-25-1119361</t>
  </si>
  <si>
    <t xml:space="preserve">21-06 SE REALIZA VISITA A CB PARA ATENDER INCIDENTE SE REALIZA CAMBIO DE DATAFONO POR FALLA EN IMPRESION NO AVANZA PAPEL ,SE REALIZAN PRUEBAS OK </t>
  </si>
  <si>
    <t>AALFZ7799</t>
  </si>
  <si>
    <t xml:space="preserve">1171619   </t>
  </si>
  <si>
    <t xml:space="preserve">981886   </t>
  </si>
  <si>
    <t>BARRIO CENTRO XLVI NEIVA</t>
  </si>
  <si>
    <t>FO-25-1120416</t>
  </si>
  <si>
    <t>21-06 SE REALIZA CAMBIO LECTOR DE BARRAS POR PRESENTAR CORTO , ENVÍA REINICIAR DATAFOOS Y PIN PAD , SE ORIENTA A LA CLIENTE COLOCAR LAS BASES DE DATAFONO  PARA BUE. FUNCIONAMIENTO DE CADA UNO DE LOS ELEMENTOS .SE INSTALAN NUEVAS LECTORAS DE BARRAS , SE REALIZA PRUEBAS OK</t>
  </si>
  <si>
    <t>LECTOR L5  REINICIA PERIFÉRICO - LECTOR L5  REINICIA PERIFÉRICO</t>
  </si>
  <si>
    <t>GB00V525-9C00X860</t>
  </si>
  <si>
    <t xml:space="preserve"> 1145054 - 1178310  </t>
  </si>
  <si>
    <t xml:space="preserve"> 840186 - 534643  </t>
  </si>
  <si>
    <t>BARRIO COROCITO SAHAGUN</t>
  </si>
  <si>
    <t>FO-25-1118290</t>
  </si>
  <si>
    <t>21-06 SE REALIZA VISITA TÉCNICA Y SE CAMBIA DATAFONO POR DAÑO EN LA TAPA DE LA IMPRESORA Y DETERIORO, SE INSTALA DATAFONO PLACA 1242644 Y SE RETIRA LA PLACA 1080343, DE IGUAL MANERA SE CAMBIA PINPAD POR TECNOLOGÍA, RETIRANDO PINPAD PLACA 920027 Y DEJANDO INSTALADO PINPAD PLACA 1220002, DE IGUAL FORMA SE DEJA INSTALADO MAGICBOX 2600, SE REALIZAN PRUEBAS Y SE DEJA NUEVAMENTE EL SERVICIO OPERATIVO.</t>
  </si>
  <si>
    <t>2A008689</t>
  </si>
  <si>
    <t>1242644  1220002 241597317561324755901334</t>
  </si>
  <si>
    <t>1080343  No serializado  920027</t>
  </si>
  <si>
    <t>BARRIO VILLA MARIA SUBA BOGOTA</t>
  </si>
  <si>
    <t>FO-25-1120410</t>
  </si>
  <si>
    <t>22-06 SE VISITA CB BANCOLOMBIA, SE EVIDENCIA QUE EL COMERCIO SE ENCUENTRA CERRADO, SE LLAMA AL TELÉFONO DE CONTACTO 3124740289 Y NO SE LOGRA COMUNICACIÓN CON EL CLIENTE, SE DA UNA ESPERA DE 20 MIN Y NO HAY CONTACTO O APERTURA DEL COMERCIO, SE TOMAN EVIDENCIAS DE LA VISITA Y NOS RETIRAMOS.</t>
  </si>
  <si>
    <t>FO-25-1122439</t>
  </si>
  <si>
    <t>22-06 SE REALIZA LLAMADA A USUARIO PARA CONFIRMAR VISITA TÉCNICA,  SEÑOR INFORMA QUE NO SE ENCUENTRA EN  EL PUNTO, NI LA ESPOSA OK</t>
  </si>
  <si>
    <t>ARA0226  CENTRO TOCANCIPA</t>
  </si>
  <si>
    <t>FO-25-1122805</t>
  </si>
  <si>
    <t>BARRIO BUENOS AIRES V MEDELLIN</t>
  </si>
  <si>
    <t>FO-25-1121121</t>
  </si>
  <si>
    <t>22-06 SE REALIZA LLAMADA A USUARIO PARA CONFIRMAR VISITA TÉCNICA SEGUN HORARIO DE PUNTO ESTE NO ABRE DÍAS DOMINGOS NI FESTIVOS, VISITA SE REALIZARÁ EN DÍA HABIL DE LA PROXIMA SEMANA.</t>
  </si>
  <si>
    <t>BARRIO ANTONIO JOSE DE SUCRE 3</t>
  </si>
  <si>
    <t>FO-25-1121939</t>
  </si>
  <si>
    <t>22-06 SE VISITA CB BANCOLOMBIA, SE CAMBIA EL LECTOR DE BARRAS YA QUE NO ENCIENDE EL QUE TIENEN SE DEJA EL NUEVO OK, SE REALIZAN PRUEBAS OK, NO UPS.</t>
  </si>
  <si>
    <t>BBEZZ623</t>
  </si>
  <si>
    <t xml:space="preserve"> 910858  </t>
  </si>
  <si>
    <t xml:space="preserve"> 953847  </t>
  </si>
  <si>
    <t>FO-25-1122429</t>
  </si>
  <si>
    <t xml:space="preserve">22-06 SE REALIZA CAMBIO DE LECTOR POR CABLE AVERIADO OK, LECTOR QUEDA OPERATIVO OK </t>
  </si>
  <si>
    <t>90QZZ666</t>
  </si>
  <si>
    <t xml:space="preserve"> 1095117  </t>
  </si>
  <si>
    <t xml:space="preserve"> 984697  </t>
  </si>
  <si>
    <t>CHIRIGUANA</t>
  </si>
  <si>
    <t>ARRIO CENTRO</t>
  </si>
  <si>
    <t>FO-25-1119885</t>
  </si>
  <si>
    <t>24-06 SE COMUNICA CON LA SR DAYANA REYES, LA CUAL MANIFIESTA QUE NO PODIA HACER EL CIERRE PORQUE LA CLAVE DE ADMINISTRADOR NO COINCIDIA, SE LE INDICA VIA TELEFONICA Y POR WHATSAPP EL PASO A PASO A SEGUIR PARA RESTABLECER LA CONTRASEÑA, LA CUAL REALIZA  RESTABLECIENDO EL SERVICIO CON NORMALIDAD, PROCEDE A REALIZAR PRUEBAS, EVIDENCIANDO QUE EL SERVICIO QUEDO FUNCIONANDO AL 100%</t>
  </si>
  <si>
    <t>BARRIO TRINIDAD BOGOTA 1</t>
  </si>
  <si>
    <t>FO-25-1122441</t>
  </si>
  <si>
    <t>24-06 SE LLEGA A LA DIRECCIÓN INDICADA Y SE REALIZA CAMBIO DE DATAFONO POR PANTALLA EN BLANCO DEBIDO A QUE EL COMERCIO LO DEJO CAER. SE REALIZAN PRUEBAS EXITOSAS</t>
  </si>
  <si>
    <t>LN00D294</t>
  </si>
  <si>
    <t xml:space="preserve">767517   </t>
  </si>
  <si>
    <t xml:space="preserve">1141052   </t>
  </si>
  <si>
    <t>FO-25-1121609</t>
  </si>
  <si>
    <t>24-06 SE LLEGA A SITIO Y SE EVIDENCIA QUE EL PINPAD NO LEE LAS TARJETAS, SE REALIZA LIMPIEZA DEL MISMO Y SE RECONFIGURA, SE REALIZAN PRUEBAS, DEJANDO SERVICIO FUNCIONAL AL 100 %</t>
  </si>
  <si>
    <t>SV00J135</t>
  </si>
  <si>
    <t>BARRIO EL CONSUELO BOGOTA</t>
  </si>
  <si>
    <t>FO-25-1124266</t>
  </si>
  <si>
    <t>24-06 SE LLEGA LA DIRECCIÓN INDICADA Y SE ACTUALIZA DATÁFONO SE CONFIGURAN PARÁMETROS Y SE REALIZAN PRUEBAS EXITOSAS</t>
  </si>
  <si>
    <t>9L0VZ008</t>
  </si>
  <si>
    <t>VILLA MARIA ET 4</t>
  </si>
  <si>
    <t>FO-25-1119880</t>
  </si>
  <si>
    <t xml:space="preserve">24-06 SE REALIZA CAMBIO DE RODILLO DE IMPRESORA PRUEBA DE IMPRESIÓN OK </t>
  </si>
  <si>
    <t>9L08Z762</t>
  </si>
  <si>
    <t>BARRIO LA VICTORIA BOGOTA 3</t>
  </si>
  <si>
    <t>FO-25-1125061</t>
  </si>
  <si>
    <t xml:space="preserve">24-06 SE BORRAN PARÁMETROS, SE REINSTALA VERSIÓN 10.3N SE REALIZAN PRUEBAS OK </t>
  </si>
  <si>
    <t>TR00W509</t>
  </si>
  <si>
    <t>BARRIO SAN PEDRO LOS ROBLES FO</t>
  </si>
  <si>
    <t>FO-25-1124344</t>
  </si>
  <si>
    <t xml:space="preserve">24-06 SE REALIZA BORRADO DE DATAFONO POR FALLAS DE REINICIO SE CARGA SO Y VERSIÓN 9.90 . PRUEBA OK SE CREAN USUARIOS OK </t>
  </si>
  <si>
    <t>TR00R938</t>
  </si>
  <si>
    <t>BARRIO PUERTO NUEVO SANTA MART</t>
  </si>
  <si>
    <t>FO-25-1121130</t>
  </si>
  <si>
    <t>24-06 SE REALIZA LA VISITA, SE ENCUENTRA EL DATÁFONO ALERTADO, ( LLT), SE PROCEDE A CAMBIAR EL EQUIPO, SE REALIZAN PRUEBAS Y TODO OK</t>
  </si>
  <si>
    <t>3A003031</t>
  </si>
  <si>
    <t xml:space="preserve">1216667   </t>
  </si>
  <si>
    <t xml:space="preserve">1056455   </t>
  </si>
  <si>
    <t>COMCARD SAN JAVIER TOTAL RED</t>
  </si>
  <si>
    <t>FO-25-1123590</t>
  </si>
  <si>
    <t>24-06 SE REALIZA EL CAMBIO DEL DATAFONO YA QUE ESTABA CON LA PANTALLA QUEMADA Y NO DABA INFORMACIÓN SE REALIZA PRUEBAS Y QUEDA OK</t>
  </si>
  <si>
    <t>ABC9Z872</t>
  </si>
  <si>
    <t xml:space="preserve">989413   </t>
  </si>
  <si>
    <t xml:space="preserve">1040958   </t>
  </si>
  <si>
    <t>FO-25-1126530</t>
  </si>
  <si>
    <t xml:space="preserve">24-06 SE CONFIGURA LECTORA YA QUE ESTABA DESCONFIGURADA </t>
  </si>
  <si>
    <t>DISTRICOL VARIEDADES Y DETALLE</t>
  </si>
  <si>
    <t>FO-25-1124828</t>
  </si>
  <si>
    <t xml:space="preserve">24-06 SE CAMBIA LECTORA YA QUE LA OTRA SE REINICIABA CONSTANTEMENTE </t>
  </si>
  <si>
    <t>1A003965</t>
  </si>
  <si>
    <t xml:space="preserve"> 1249349  </t>
  </si>
  <si>
    <t xml:space="preserve"> 913394  </t>
  </si>
  <si>
    <t>FO-25-1121874</t>
  </si>
  <si>
    <t xml:space="preserve">24-06 SE CAMBIA DATAFONO YA QUE EL DEL CLIENTE TENIA LAS TECLAS BORROSAS </t>
  </si>
  <si>
    <t xml:space="preserve">1051848   </t>
  </si>
  <si>
    <t>PONEDERA</t>
  </si>
  <si>
    <t>DISTRICOL TIENDA Y VARIEDADES</t>
  </si>
  <si>
    <t>FO-25-1123586</t>
  </si>
  <si>
    <t xml:space="preserve">24-06 SE REALIZA VISITA AL COMERCIO SE ENCUENTRA DATÁFONO CON PUERTO IP MALO SE CAMBIA DATÁFONO SE INSTALA VERSIÓN 9.90 SE REALIZAN PRUEBAS EXITOSAS Y EL CB QUEDA OPERATIVO </t>
  </si>
  <si>
    <t>999OZ804</t>
  </si>
  <si>
    <t xml:space="preserve">991212   </t>
  </si>
  <si>
    <t xml:space="preserve">1049682   </t>
  </si>
  <si>
    <t>OPRAP EXITO GRAN PLAZA FLORENCIA</t>
  </si>
  <si>
    <t>FO-25-1113211</t>
  </si>
  <si>
    <t xml:space="preserve">24-06 SE REALIZA BORRADO DE S.O Y VERSIÓN SE INSTALN NUEVAMENTE, SE CONFIGURA PARÁMETROS, SE INCIALIZA PRUEBAS CB OK SE DEJA OPERATIVO </t>
  </si>
  <si>
    <t>103ZZ224</t>
  </si>
  <si>
    <t>PAIPA</t>
  </si>
  <si>
    <t>BARRIO CENTRO PAIPA 5</t>
  </si>
  <si>
    <t>FO-25-1120527</t>
  </si>
  <si>
    <t xml:space="preserve">24-06 SE REALIZA CAMBIO DE LECTOR POR FALLA CABLE ROTO PRUEBAS OK CLIENTE CONFORME </t>
  </si>
  <si>
    <t>9A2ZZ554</t>
  </si>
  <si>
    <t xml:space="preserve"> 877148  </t>
  </si>
  <si>
    <t xml:space="preserve"> 536749  </t>
  </si>
  <si>
    <t>COMCARD ITAGUI TODOLINUX</t>
  </si>
  <si>
    <t>FO-25-1125054</t>
  </si>
  <si>
    <t xml:space="preserve">24-06 SE CAMBIA EQUIPO POR DAÑO EN IMPRESORA </t>
  </si>
  <si>
    <t xml:space="preserve">XPSZZ070 - AAAAD841 </t>
  </si>
  <si>
    <t xml:space="preserve">1151163   </t>
  </si>
  <si>
    <t>BARRIO MIRAFLOREZ PIEDECUESTA</t>
  </si>
  <si>
    <t>FO-25-1123322</t>
  </si>
  <si>
    <t xml:space="preserve">24-06 SE REALIZA VISITA AL COMERCIO SE HACE CAMBIO DE DATAFONO Y PINPAD SE REALIZAN PRUEBAS OK </t>
  </si>
  <si>
    <t>AALFZ750</t>
  </si>
  <si>
    <t>1242429  1219959 241587317561324755886609</t>
  </si>
  <si>
    <t>906260  No seríalizado 901514</t>
  </si>
  <si>
    <t>BARRIO JOSE MANUEL DE ALTAMIRA</t>
  </si>
  <si>
    <t>FO-25-1122864</t>
  </si>
  <si>
    <t>24-06 SE REALIZA VISITA TÉCNICA Y SE CAMBIA FUENTE DE PODER, POR PROBLEMAS DE ENCENDER Y REINICIOS DEL DATAFONO, NOTA: DE IGUAL MANERA SE INICIALIZA TERMINAL PARA BORRADO TOTAL DE MEMORIA.SE REALIZAN PRUEBAS Y SE DEJA EL SERVICIO NUEVAMENTE FUNCIONANDO SIN NOVEDAD.</t>
  </si>
  <si>
    <t>7A002343</t>
  </si>
  <si>
    <t>ALIRIO MORA CALI</t>
  </si>
  <si>
    <t>FO-25-1126506</t>
  </si>
  <si>
    <t>24-06 SE CAMBIA DATÁFONO, PINPAD, HUD POR COMBO DESK 2600 YA QUE EL DEL CLIENTE ESTABA MALO</t>
  </si>
  <si>
    <t>9T1ZZ325</t>
  </si>
  <si>
    <t>1235368  1241416 243637317561365457310122</t>
  </si>
  <si>
    <t>771286  No serializado  1120030</t>
  </si>
  <si>
    <t>ROSALPI BELLO 2</t>
  </si>
  <si>
    <t>FO-25-1126676</t>
  </si>
  <si>
    <t xml:space="preserve">24-06 SE REVISA EQUIPO Y NO ESTÁ COGIENDO INTERNET SE VALIDA CABLEADO E EQUIPOS Y ESTO TODO CORRECTAMENTE. SE LE SIGUIERE AL CLIENTE LLAMAR AL PROVEEDOR Y REVISAR EL MÓDEM YA QUE SE ENCUENTRA INTERMITENTE SE VA Y VUELVE </t>
  </si>
  <si>
    <t>UV008340</t>
  </si>
  <si>
    <t>BARRIO PARAISO MEDIO</t>
  </si>
  <si>
    <t>FO-25-1126524</t>
  </si>
  <si>
    <t>24-06 SE CAMBIA CABLE MAGIC BOX, PRUEBAS OK</t>
  </si>
  <si>
    <t>Cable magic box</t>
  </si>
  <si>
    <t>LN00F235</t>
  </si>
  <si>
    <t>BARRIO LA BOMBA SAN PEDRO DE L</t>
  </si>
  <si>
    <t>FO-25-1120421</t>
  </si>
  <si>
    <t>24-06 SE REALIZA CAMBIO DE EQUIPO POR DAÑO EN EL LECTOR CHIP OK MENSAJE RETIRE TARJETA, SE CAMBIA EQUIPO NUEVO QUEDA OPERATIVO OK</t>
  </si>
  <si>
    <t>11XZZ798</t>
  </si>
  <si>
    <t xml:space="preserve">1169074   </t>
  </si>
  <si>
    <t xml:space="preserve">1171505   </t>
  </si>
  <si>
    <t>TIBACUY</t>
  </si>
  <si>
    <t>BARRIO INSPECCION CUMACA TIBAC</t>
  </si>
  <si>
    <t>FO-25-1121942</t>
  </si>
  <si>
    <t>24-06 CAMBIO DE DATÁFONO EN DAÑO Y LECTORA EN DAÑO PRUEBAS OK</t>
  </si>
  <si>
    <t>BBBB7609</t>
  </si>
  <si>
    <t xml:space="preserve">1106977 839970  </t>
  </si>
  <si>
    <t xml:space="preserve">769630 A-527366  </t>
  </si>
  <si>
    <t>BARRIO JUAN 23 MEDELLIN 1</t>
  </si>
  <si>
    <t>FO-25-1123108</t>
  </si>
  <si>
    <t xml:space="preserve">24-06 SE REALIZA EL CAMBIO DEL DATAFONO POR PUERTO DE ENERGÍA MALO </t>
  </si>
  <si>
    <t>LMOZZ315</t>
  </si>
  <si>
    <t xml:space="preserve">768248   </t>
  </si>
  <si>
    <t xml:space="preserve">1040964   </t>
  </si>
  <si>
    <t>PUEBLO RICO</t>
  </si>
  <si>
    <t>BARRIO CENTRO PUEBLO RICO</t>
  </si>
  <si>
    <t>FO-25-1122443</t>
  </si>
  <si>
    <t xml:space="preserve">24-06 VISITAMOS COMERCIO EL DATÁFONO TIENE EL PUERTO USB DAÑADO, REALIZAMOS CAMBIO LO CONFIGURAMOS Y REALIZAMOS PRUEBAS CON EL NUEVO DATÁFONO OK. </t>
  </si>
  <si>
    <t>KZZZZ039</t>
  </si>
  <si>
    <t xml:space="preserve">773201   </t>
  </si>
  <si>
    <t xml:space="preserve">1062381   </t>
  </si>
  <si>
    <t>CHIBOLO</t>
  </si>
  <si>
    <t>BARRIO LA FRANCISCANA CHIBOLO</t>
  </si>
  <si>
    <t>FO-25-1124551</t>
  </si>
  <si>
    <t xml:space="preserve">24-06 SE REALIZA CAMBIO DE EQUIPO NO LEE TARJETAS CHIPS QUEDA UN EQUIPO NUEVO FUNCIONANDO SIN PROBLEMAS SE HACEN PRUEBAS TODO OK </t>
  </si>
  <si>
    <t>GA02Z194</t>
  </si>
  <si>
    <t xml:space="preserve">1175306   </t>
  </si>
  <si>
    <t xml:space="preserve">1120693   </t>
  </si>
  <si>
    <t>PUPIALES</t>
  </si>
  <si>
    <t>DISTRICOL SIS &amp; CONT SOLUCIONE</t>
  </si>
  <si>
    <t>FO-25-1124547</t>
  </si>
  <si>
    <t xml:space="preserve">24-06 SE ENCUENTRA DATAFONO DESCONFIGURADO SE REALIZA BORRADO Y RECONFIGURACION OK PARÁMETROS OK Y SE REALIZAN PRUEBAS ÉXITOSAS DE TRANSACCIONES </t>
  </si>
  <si>
    <t>EF00N601</t>
  </si>
  <si>
    <t>DISTRICOL VARIEDADES PAGA MAX</t>
  </si>
  <si>
    <t>FO-25-1126494</t>
  </si>
  <si>
    <t xml:space="preserve">24-06 SE REALIZA EQUIPO Y NO QUIERE LEER TARJETAS, SE REALIZA MANTENIMIENTO Y SIGUE SIN LEER TARJETAS, SE CAMBIA EQUIPO SE REALIZAN PRUEBAS EXITOSAS SERVICIO OPERATIVO </t>
  </si>
  <si>
    <t>ON00M688</t>
  </si>
  <si>
    <t xml:space="preserve">1014133   </t>
  </si>
  <si>
    <t xml:space="preserve">1040513   </t>
  </si>
  <si>
    <t>BARRIO ALTICO SOACHA</t>
  </si>
  <si>
    <t>FO-25-1126512</t>
  </si>
  <si>
    <t xml:space="preserve">24-06 SE REALIZA CAMBIO DE EQUIPO POR DETERIORO LA PANTALLA YA NO SE VE SERVICIO OPERATIVO PRUEBAS OK TRNA RBM </t>
  </si>
  <si>
    <t>GZ00Z238</t>
  </si>
  <si>
    <t xml:space="preserve">995394   </t>
  </si>
  <si>
    <t xml:space="preserve">765971   </t>
  </si>
  <si>
    <t>PACHO</t>
  </si>
  <si>
    <t>BARRIO CENTRO PACHO 1</t>
  </si>
  <si>
    <t>FO-25-1116739</t>
  </si>
  <si>
    <t xml:space="preserve">24-06 CAMBIO DE LECTOR DE BARRAS OK SE REALIZA PRUEBAS OK SE ENTREGA SERVICIO OPERATIVO </t>
  </si>
  <si>
    <t>11VZZ977</t>
  </si>
  <si>
    <t xml:space="preserve"> 531636  </t>
  </si>
  <si>
    <t xml:space="preserve"> 885415  </t>
  </si>
  <si>
    <t>BARRIO SANTA INES   SOGAMOSO</t>
  </si>
  <si>
    <t>FO-25-1120076</t>
  </si>
  <si>
    <t xml:space="preserve">24-06 SE REALIZA CAMBIO DE EQUIPO POR DAÑO PUERTO IP MALO  DEJANDO PRUEBAS OK SIN TELECARGA NO AUTORIZADA </t>
  </si>
  <si>
    <t>GZ002476- XUZZZ053</t>
  </si>
  <si>
    <t xml:space="preserve">1227979   </t>
  </si>
  <si>
    <t xml:space="preserve">1217003   </t>
  </si>
  <si>
    <t>PTM TURBO GRANERO BRISAS DE M</t>
  </si>
  <si>
    <t>FO-25-1121136</t>
  </si>
  <si>
    <t xml:space="preserve">24-06 DATAFONO SE REINICIA, SE REALIZA CAMBIO </t>
  </si>
  <si>
    <t>9C0NZ314- II0BZ504</t>
  </si>
  <si>
    <t xml:space="preserve">992079   </t>
  </si>
  <si>
    <t xml:space="preserve">264569   </t>
  </si>
  <si>
    <t>PTM  SOLEDAD CARNES FRUTAS Y V</t>
  </si>
  <si>
    <t>FO-25-1122433</t>
  </si>
  <si>
    <t xml:space="preserve">24-06 SE REMPLAZA DATAFONO, SALÍA MENSAJE NO COMPATIBLE POREMORIA Y ESTABA MUY DETERIORADO </t>
  </si>
  <si>
    <t>LLT MEMORIA INSUFICIENTE</t>
  </si>
  <si>
    <t>AD00C931 - MA00V105</t>
  </si>
  <si>
    <t xml:space="preserve">1230881   </t>
  </si>
  <si>
    <t xml:space="preserve">717857   </t>
  </si>
  <si>
    <t>LOS SANTOS</t>
  </si>
  <si>
    <t>COMCARD LOS SANTOS DROGUERIA</t>
  </si>
  <si>
    <t>FO-25-1122436</t>
  </si>
  <si>
    <t xml:space="preserve">24-06 SE REALIZA VISITA POR DAÑO EN TAPA DE IMPRESORA </t>
  </si>
  <si>
    <t>1111G399-KA00C734</t>
  </si>
  <si>
    <t xml:space="preserve">981965   </t>
  </si>
  <si>
    <t xml:space="preserve">1051277   </t>
  </si>
  <si>
    <t>SARDINATA</t>
  </si>
  <si>
    <t>BARRIO CENTRO 2 SARDINATA</t>
  </si>
  <si>
    <t>FO-25-1117782</t>
  </si>
  <si>
    <t xml:space="preserve">24-06 SE REALIZA VISITA, SE ENCUENTRA LECTOR DE BARRAS EN DAÑO, SE REALIZA CAMBIO, SE REALIZAN PRUEBAS Y CIERRES OK </t>
  </si>
  <si>
    <t>BBBBM708</t>
  </si>
  <si>
    <t xml:space="preserve"> 503718  </t>
  </si>
  <si>
    <t xml:space="preserve"> A-527605  </t>
  </si>
  <si>
    <t>BARRIO YARUMITO 2 ITAGUI</t>
  </si>
  <si>
    <t>FO-25-1120070</t>
  </si>
  <si>
    <t xml:space="preserve">24-06 SE CAMBIA EQUIPO POR DAÑO EN LECTOR DE TARJETA </t>
  </si>
  <si>
    <t>999EZ768</t>
  </si>
  <si>
    <t xml:space="preserve">772020   </t>
  </si>
  <si>
    <t xml:space="preserve">909798   </t>
  </si>
  <si>
    <t>BARRIO MINUTO DE DIOS MONTERIA 1</t>
  </si>
  <si>
    <t>FO-25-1120431</t>
  </si>
  <si>
    <t xml:space="preserve">24-06 SE VISITA SITIO, SE CAMBIA DATAFONO POR DAÑO EN LECTOR DE TARJETAS OK SE INSTALA EQUIPO DESK2600 OK. PRUEBAS EXITOSAS </t>
  </si>
  <si>
    <t>A18ZZ402</t>
  </si>
  <si>
    <t xml:space="preserve">1254328   </t>
  </si>
  <si>
    <t xml:space="preserve">1121834   </t>
  </si>
  <si>
    <t>ARBELAEZ</t>
  </si>
  <si>
    <t>BARRIO CENTRO ARBELAEZ</t>
  </si>
  <si>
    <t>FO-25-1121126</t>
  </si>
  <si>
    <t xml:space="preserve">24-06 DURANTE LA VISITA TECNICA ENCONTRAMOS QUE LECTOR DE CODIGO DE BARRAS   NO LE FUNCIONAN NO LEE LAS FACTURAS SE  REALIZA CAMBIO DE LECTOR DE CÓDIGO DE BARRAS PRUEBA OK PARÁMETROS OKAY CIERRE OKAY
ADICIONAL SE EVIDENCIA QUE LA DIRECCIÓN SE ENCUENTRA ERRADA SE BRINDA DE LOS PASOS A SEGUIR PARA REALIZAR EL TRASLADO DE CORRESPONSAL </t>
  </si>
  <si>
    <t>ABC0L706</t>
  </si>
  <si>
    <t xml:space="preserve"> 531442  </t>
  </si>
  <si>
    <t xml:space="preserve"> 876300  </t>
  </si>
  <si>
    <t>DISTRICOL UNICA N</t>
  </si>
  <si>
    <t>FO-25-1121614</t>
  </si>
  <si>
    <t xml:space="preserve">24-06 SE REALIZA CAMBIO DE LECTOR POR FALLA FORMATO INVÁLIDO PRUEBAS OK CLIENTE CONFORME </t>
  </si>
  <si>
    <t>1A00D105</t>
  </si>
  <si>
    <t xml:space="preserve"> 1103029  </t>
  </si>
  <si>
    <t xml:space="preserve"> 1071166  </t>
  </si>
  <si>
    <t>BARRIO POPULAR MEDELLIN 1</t>
  </si>
  <si>
    <t>FO-25-1123140</t>
  </si>
  <si>
    <t>24-06 SE HACE MANTENIMIENTO A LA IMPRESORA DEJÁNDOLA OK</t>
  </si>
  <si>
    <t>II00T998</t>
  </si>
  <si>
    <t>FO-25-1124269</t>
  </si>
  <si>
    <t>24-06 ‎SE REALIZA CAMBIO DE DATÁFONO POR MOTOR DE IMPRESIÓN EL CUÁL IMPRIME MUY CLARO LOS DATOS. SE CAMBIA DE TECNOLOGIA A 2600 POR LO QUE SE CAMBIA EL PIN PAD, SE INSTALA MAGIC BX2600 Y SE RETIRA EL HUB.
‎SE REALIZAN PRUEBAS OPERATIVAS SIN NOVEDAD.
‎CB QUEDA OKEY.</t>
  </si>
  <si>
    <t>LA009480 - LA009518</t>
  </si>
  <si>
    <t>1242465  1219960</t>
  </si>
  <si>
    <t>1171583  NO SERIALIZADO 986487</t>
  </si>
  <si>
    <t>BARRIO PIEDEMONTE PIEDECUESTA</t>
  </si>
  <si>
    <t>FO-25-1125711</t>
  </si>
  <si>
    <t xml:space="preserve">24-06 SE REALIZA VISITA AL COMERCIO SE HACE CAMBIO DE DATAFONO SE REALIZAN PRUEBAS OK </t>
  </si>
  <si>
    <t>FA01Z347</t>
  </si>
  <si>
    <t xml:space="preserve">906135   </t>
  </si>
  <si>
    <t xml:space="preserve">1115858   </t>
  </si>
  <si>
    <t>BARRIO PRADERAS DE SANTA RITA</t>
  </si>
  <si>
    <t>FO-25-1125762</t>
  </si>
  <si>
    <t>24-06 SE REALIZA CAMBIO DE DATÁFONO POR DAÑO EN LECTOR CHIP, SE REALIZA PRUEBAS DE FUNCIONAMIENTO OK CUBRE CLAVE INSTALADO.</t>
  </si>
  <si>
    <t>LN00E897</t>
  </si>
  <si>
    <t xml:space="preserve">1241038   </t>
  </si>
  <si>
    <t xml:space="preserve">1141905   </t>
  </si>
  <si>
    <t>DISTRICOL EXPRESARTE COLOMBIA</t>
  </si>
  <si>
    <t>FO-25-1126502</t>
  </si>
  <si>
    <t xml:space="preserve">24-06 SE VISITA CB MANTENIMIENTO DE EQUIPO...CAMBIO DE LECTOR POR DAÑO...PRUEBAS EXITOSAS </t>
  </si>
  <si>
    <t>FUA0U712</t>
  </si>
  <si>
    <t xml:space="preserve"> 1145274  </t>
  </si>
  <si>
    <t xml:space="preserve"> 789406  </t>
  </si>
  <si>
    <t>BELEN</t>
  </si>
  <si>
    <t>BARRIO CENTRO BELEN 5</t>
  </si>
  <si>
    <t>FO-25-1126683</t>
  </si>
  <si>
    <t xml:space="preserve">24-06 SE REALIZA CAMBIO DE EQUIPO POR FALLA ALERT INTERRUPTION PRUEBAS OK CLIENTE CONFORME </t>
  </si>
  <si>
    <t>DATAFONO E2 NO INICIALIZA - DATAFONO A6 ALERT IRRUPTION</t>
  </si>
  <si>
    <t>XP00I116</t>
  </si>
  <si>
    <t xml:space="preserve">274305 - 1221291   </t>
  </si>
  <si>
    <t xml:space="preserve">274305 - 210471   </t>
  </si>
  <si>
    <t>FO-25-1127275</t>
  </si>
  <si>
    <t>24-06 DATAFONO MOSTRABA ERROR EN PARÁMETROS DE COMUNICACIÓN, SE FORMATEA Y QUEDA OK</t>
  </si>
  <si>
    <t>BARRIO PASEO BOLIVAR CARTAGENA</t>
  </si>
  <si>
    <t>FO-25-1127285</t>
  </si>
  <si>
    <t xml:space="preserve">24-06 SE REALIZA CAMBIO DE EQUIPO POR DAÑO DE ALERTA INTERRUPCIÓN </t>
  </si>
  <si>
    <t>BL01K130</t>
  </si>
  <si>
    <t xml:space="preserve">793124   </t>
  </si>
  <si>
    <t>BARRIO ZAMORANO PALMIRA</t>
  </si>
  <si>
    <t>FO-25-1127496</t>
  </si>
  <si>
    <t>24-06 EN LA VISITA TÉCNICA SE FORMATEO EL DATÁFONO Y SE INSTALA NUEVAMENTE EL SISTEMA OPERATIVO Y VERSIÓN 10.3N ,SE  REALIZA LA CONFIGURACIÓN E INICIALIZACIÓN OK,SE CREAN LOS USUARIOS Y SE REALIZARON LAS PRUEBAS DEJANDO EL SERVICIO OPERANDO SIN FALLAS Y SIN NOVEDAD,SE LE EXPLICA AL CLIENTE QUE EL EQUIPO DEBE PERMANECER CONECTADO A LA ENERGÍA PARA QUE NO SE DESCARGUE Y DEBIDO A ESTO PRESENTE NOVEDAD.</t>
  </si>
  <si>
    <t>ABCVZ549</t>
  </si>
  <si>
    <t>BARRIO SABANETA SABANETA 7</t>
  </si>
  <si>
    <t>FO-25-1127744</t>
  </si>
  <si>
    <t xml:space="preserve">24-06 SE CAMBIA EQUIPO POR DAÑO EN SOFTWARE </t>
  </si>
  <si>
    <t>MN00C065</t>
  </si>
  <si>
    <t xml:space="preserve">810592   </t>
  </si>
  <si>
    <t xml:space="preserve">1105919   </t>
  </si>
  <si>
    <t>BARRIO VEREDA LA PALMA GIRARDO</t>
  </si>
  <si>
    <t>FO-25-1127748</t>
  </si>
  <si>
    <t xml:space="preserve">24-06 SE REALIZA CAMBIO DE EQUIPO DEBIDO A DAÑO EN IMPRESORA, NO AVANZA PAPEL, EQUIPO OK </t>
  </si>
  <si>
    <t>II00Y884</t>
  </si>
  <si>
    <t xml:space="preserve">1042238   </t>
  </si>
  <si>
    <t xml:space="preserve">790979   </t>
  </si>
  <si>
    <t>PAGAFACIL VAQUITA  BALSOS</t>
  </si>
  <si>
    <t>FO-25-1127950</t>
  </si>
  <si>
    <t xml:space="preserve">24-06 SE CAMBIO TAPA DE IMPRESORA </t>
  </si>
  <si>
    <t>111JZ423</t>
  </si>
  <si>
    <t>VALLE DEL LILI CALI 8</t>
  </si>
  <si>
    <t>FO-25-1128062</t>
  </si>
  <si>
    <t xml:space="preserve">24-06 SE VISITA EL COMERCIO, SE ENCUENTRA DATAFONO AL REALIZAR TRANSACCIONES DE RETIRO SALE RECHAZO GENERAL PERO SE ENCUENTRA UN FUNCIONARIO DE REDEBAN CONFIGURANDO EL DATAFONO A MIXTO CON LA TERMINAL DE ADQUIRENCIA Y VA ATENDER LA ACTIVIDAD </t>
  </si>
  <si>
    <t>LN00R312 - SAWZZ099</t>
  </si>
  <si>
    <t>BARRI VALLE DE LILI  CALI</t>
  </si>
  <si>
    <t>FO-25-1128077</t>
  </si>
  <si>
    <t xml:space="preserve">24-06 SE VISITA EL COMERCIO, SE ENCUENTRA DATAFONO LE SALE UNA LINEA BORROSA EN LAS TRANSACCIONES, SE LIMPIAN RESIDUOS RESOLVIENDO EL PROBLEMA, PRUEBAS OK, TELECARGA TRNA </t>
  </si>
  <si>
    <t>V10ZZ844</t>
  </si>
  <si>
    <t>BARRIO CENTRO  TENA</t>
  </si>
  <si>
    <t>FO-25-1128254</t>
  </si>
  <si>
    <t>24-06 SE REALIZA VISITA DE CAMPO ENCONTRANDO QUE COMERCIO ESTA CERRADO SE INTENTA COMUNICACIÓN EN VARIOS OCASIONES A LA LÍNEA 3124196218 NO HAY RESPUESTA, SE INFORMA A SUPERVISOR Y SE DA CIERRE A SOLICITUD.</t>
  </si>
  <si>
    <t>FO-25-1128528</t>
  </si>
  <si>
    <t xml:space="preserve">24-06 SE REALIZA COMPROBACIÓNES DE CABLES DEBIDO A INTERMITENCIAS EN LA RED, TODO OK </t>
  </si>
  <si>
    <t>UXZZZ425 - UXZZZ564</t>
  </si>
  <si>
    <t>BARRIO PABLO ESCOBAR MEDELLIN</t>
  </si>
  <si>
    <t>FO-25-1129748</t>
  </si>
  <si>
    <t>24-06 SE REALIZA CAMBIO EQUIPO POR DAÑO SE LES REINICIA CONSTANTEMENTE PRUEBAS OK NO TELECARGA</t>
  </si>
  <si>
    <t>9C00X931</t>
  </si>
  <si>
    <t xml:space="preserve">1039390   </t>
  </si>
  <si>
    <t>MULTIPAGAS PLAZA DE BOLIVAR PE</t>
  </si>
  <si>
    <t>FO-25-1128547</t>
  </si>
  <si>
    <t xml:space="preserve">24-06 SE VISITA COMERCIO SE IDENTIFICA TECLADO DAÑADO SE REALIZA CAMBIO DE DATÁFONO SE REALIZA PRUEBAS OK </t>
  </si>
  <si>
    <t>BA005210</t>
  </si>
  <si>
    <t xml:space="preserve">988370   </t>
  </si>
  <si>
    <t xml:space="preserve">786146   </t>
  </si>
  <si>
    <t>DISTRICOL ARTESANIAS ENCANTO</t>
  </si>
  <si>
    <t>FO-25-1123588</t>
  </si>
  <si>
    <t>24-06 SE CAMBIA CABLE ENSORTIJADO YA QUE ESTA PARTIDO</t>
  </si>
  <si>
    <t>SE CAMBIA CABLE ENSORTIJADO YA QUE ESTA PARTIDO</t>
  </si>
  <si>
    <t>SV00J117</t>
  </si>
  <si>
    <t>PAGAFACIL CARMEN DE BOLIVAR</t>
  </si>
  <si>
    <t>FO-25-1126515</t>
  </si>
  <si>
    <t xml:space="preserve">24-06 SE REALIZA BORRADO DE VERSIÓN Y S.O SALÍA RECHAZO QUEDA FUNCIONANDO SIN PROBLEMAS SE HACEN PRUEBAS </t>
  </si>
  <si>
    <t>AD00A072</t>
  </si>
  <si>
    <t>DISTRICOL DROGUERIA SAN NICOLA</t>
  </si>
  <si>
    <t>FO-25-1127953</t>
  </si>
  <si>
    <t xml:space="preserve">24-06 SE REALIZA CAMBIO DATAFONO POR IMPRESIÓN BORROSA , SE CONFIGURA E INICIALIZA, SE CREA USUARIO Y CLAVE CON EL CLIENTE, SE REALIZA PRUEBAS OK </t>
  </si>
  <si>
    <t>9B00K248</t>
  </si>
  <si>
    <t xml:space="preserve">768665   </t>
  </si>
  <si>
    <t xml:space="preserve">929210   </t>
  </si>
  <si>
    <t>BARRIO SANTA CRUZ VI MEDELLIN</t>
  </si>
  <si>
    <t>FO-25-1116877</t>
  </si>
  <si>
    <t xml:space="preserve">25-06 SE CAMBIA PIN PAD YA QUE EL OTRO NO ENCENDÍA </t>
  </si>
  <si>
    <t>GZ00D245</t>
  </si>
  <si>
    <t xml:space="preserve">  919735 </t>
  </si>
  <si>
    <t xml:space="preserve">   1119553</t>
  </si>
  <si>
    <t>CONQUISTADORES MEDELLIN ANTIOQ</t>
  </si>
  <si>
    <t>FO-25-1130443</t>
  </si>
  <si>
    <t xml:space="preserve">25-06 SE REALIZA EL MANTENIMIENTO A LA IMPRESORA YA QUE ESTABA IMPRIMIENDO BORROSO SE REALIZAN PRUEBAS Y QUEDA OK </t>
  </si>
  <si>
    <t>ABC0Q771</t>
  </si>
  <si>
    <t>BARRIO VILLA PRAGA ZAMORANO PA</t>
  </si>
  <si>
    <t>FO-25-1130511</t>
  </si>
  <si>
    <t xml:space="preserve">25-06 SE LIMPIA LECTOR DE TARJETA Y FUNCIONA CORRECTAMENTE </t>
  </si>
  <si>
    <t>A100F442</t>
  </si>
  <si>
    <t>FO-25-1130507</t>
  </si>
  <si>
    <t>25-06 SE REALIZA CAMBIO DE DATÁFONO POR DAÑO EN LECTOR DE BANDA MAGNÉTICA, SE REALIZA PRUEBAS DE FUNCIONAMIENTO OK; CUBRE CLAVE INSTALADO.</t>
  </si>
  <si>
    <t>DATAFONO C2 LECTOR DE BANDA DAÑADO</t>
  </si>
  <si>
    <t>GZ0TZ838</t>
  </si>
  <si>
    <t xml:space="preserve">885524   </t>
  </si>
  <si>
    <t xml:space="preserve">1140838   </t>
  </si>
  <si>
    <t>PAGAFACIL  CERETE</t>
  </si>
  <si>
    <t>FO-25-1127760</t>
  </si>
  <si>
    <t xml:space="preserve">25-06 SE VISITA SITIO, SE CAMBIA HUB POR DAÑO Y SE ACTUALIZA SO. OK.
SE REALIZAN PRUEBAS EXITOSAS </t>
  </si>
  <si>
    <t>BDZZZ188</t>
  </si>
  <si>
    <t xml:space="preserve">  S/N 2193845001927 </t>
  </si>
  <si>
    <t>BARRIO ESPERANZA CANDELARIA</t>
  </si>
  <si>
    <t>FO-25-1127945</t>
  </si>
  <si>
    <t xml:space="preserve">25-06 SE REALIZA VISITA AL COMERCIO SE ENCUENTRA LECTOR DE BARRAS DAÑADO LO CUAL NO DEJABA REALIZAR NINGÚN RECAUDO SE CAMBIA LECTOR DE BARRAS SE REALIZAN PRUEBAS EXITOSAS Y EL CB QUEDA OPERATIVO </t>
  </si>
  <si>
    <t>JA00X254</t>
  </si>
  <si>
    <t xml:space="preserve"> 865116  </t>
  </si>
  <si>
    <t xml:space="preserve"> 1088063  </t>
  </si>
  <si>
    <t>DISTRICOL DROGUERIA PUERTO PHA</t>
  </si>
  <si>
    <t>FO-25-1116085</t>
  </si>
  <si>
    <t xml:space="preserve">25-06 SE CAMBIA EQUIPO POR DAÑO EN IMPRESORA, SE CAMBIA LECTOR DE BARRAS POR CABLE DAÑADO </t>
  </si>
  <si>
    <t>SV00V487</t>
  </si>
  <si>
    <t xml:space="preserve">1219294 1249264  </t>
  </si>
  <si>
    <t xml:space="preserve">766839 A-528376  </t>
  </si>
  <si>
    <t>PAGAFACIL  LOS PATIOS 2</t>
  </si>
  <si>
    <t>FO-25-1129751</t>
  </si>
  <si>
    <t xml:space="preserve">25-06 SE REALIZÓ VISITA AL COMERCIO Y SE ENCUENTRA DATAFONO DAÑADO EN LA IMPRESIÓN, SE REALIZA CAMBIO DE EQUIPO, PRUEBAS EXITOSAS </t>
  </si>
  <si>
    <t>FUA0P412</t>
  </si>
  <si>
    <t xml:space="preserve">792465   </t>
  </si>
  <si>
    <t xml:space="preserve">1045395   </t>
  </si>
  <si>
    <t>PTM  BOGOTA  CLEANS CENTER</t>
  </si>
  <si>
    <t>FO-25-1129984</t>
  </si>
  <si>
    <t xml:space="preserve">25-06 SE REALIZA VISITA AL COMERCIO PARA EJECUTAR ACTUALIZACIÓN POR FALLA DE MANTENIMIENTO GENERAL, VERSIÓN 9.90. PRUEBAS OK </t>
  </si>
  <si>
    <t>TR00R874</t>
  </si>
  <si>
    <t>PTM IBAGUE VARIEDADES DIZA</t>
  </si>
  <si>
    <t>FO-25-1130689</t>
  </si>
  <si>
    <t xml:space="preserve">25-06 SE CAMBIA DATÁFONO POR IMPRESORA MALA. SE HACEN PRUEBAS DE TRANSACCIONES TODO OK </t>
  </si>
  <si>
    <t>XPSZZ325 - XPSZZ366</t>
  </si>
  <si>
    <t xml:space="preserve">1171967   </t>
  </si>
  <si>
    <t xml:space="preserve">793435   </t>
  </si>
  <si>
    <t>DISTRICOL AUTOSERVICIO COMPRAM</t>
  </si>
  <si>
    <t>FO-25-1125920</t>
  </si>
  <si>
    <t xml:space="preserve">25-06 SE REALIZA CAMBIO DATAFONO POR TECLADO BORROSO Y TAPA IMPRESORA MALA. </t>
  </si>
  <si>
    <t>GZ03Z099</t>
  </si>
  <si>
    <t xml:space="preserve">1169645   </t>
  </si>
  <si>
    <t xml:space="preserve">1165496   </t>
  </si>
  <si>
    <t>BARRIO EL DORADO PASTO</t>
  </si>
  <si>
    <t>FO-25-1131407</t>
  </si>
  <si>
    <t xml:space="preserve">25-06 SE LLEGA A COMERCIO SE ENCUENTRA EQUIPO CON LENTITUD EN PROCESO DE TRANSACCIONES SE REALIZA BORRADO DE VERSION SE INSTALA VERSION SE CONFIGURA PARÁMETROS SE INICIALIZA SE REALIZA PRUEBAS DE FUNCIONAMIENTO EXITOSAS SE EXPLICA A CLIENTE PROCESO CORRECTO DE REALIZAR CIERRE PARCIAL Y GENERAL CB QUEDA OPERATIVO </t>
  </si>
  <si>
    <t>A4QZZ279</t>
  </si>
  <si>
    <t>BARRIO CENTRO SABANALARGA 20</t>
  </si>
  <si>
    <t>FO-25-1129761</t>
  </si>
  <si>
    <t>25-06 SE REALIZA VISITA TÉCNICA, SE CAMBIA EL EQUIPO, SE REALIZAN PRUEBAS EXITOSAS, EQUIPO FUNCIONA CORRECTAMENTE, CB QUEDA OPERATIVO.</t>
  </si>
  <si>
    <t>MN007332</t>
  </si>
  <si>
    <t xml:space="preserve">963187   </t>
  </si>
  <si>
    <t xml:space="preserve">166617   </t>
  </si>
  <si>
    <t>DISTRICOL JOYERIA HOREB</t>
  </si>
  <si>
    <t>FO-25-1121092</t>
  </si>
  <si>
    <t xml:space="preserve">25-06 SE VISITA SITIO, SE CAMBIA DATAFONO POR RECHAZO GENERAL OK.
SE REALIZAN PRUEBAS Y SE DEJA CB OPERATIVO </t>
  </si>
  <si>
    <t>XP00I098</t>
  </si>
  <si>
    <t xml:space="preserve">1254226   </t>
  </si>
  <si>
    <t xml:space="preserve">1235313   </t>
  </si>
  <si>
    <t>BARRIO SIMON BOLIVAR ITAGUI</t>
  </si>
  <si>
    <t>FO-25-1132079</t>
  </si>
  <si>
    <t>25-06 SE REALIZA EL MANTENIMIENTO EN ÉL LECTOR BARRAS SE CONFIGURA, SE CAMBIA LA FUENTE SE PODER SE REALIZAN PRUEBAS Y QUEDA OK</t>
  </si>
  <si>
    <t>A00JZ266</t>
  </si>
  <si>
    <t>SALAZAR</t>
  </si>
  <si>
    <t>BARRIO PUENTE FORTUL SALZAR</t>
  </si>
  <si>
    <t>FO-25-1120523</t>
  </si>
  <si>
    <t>25-06 SE VISITA CB SE CAMBIA DATAFONO POR DAÑO DE LECTOR DE TARJETAS, SE HACEN PRUEBAS OK, CB OPERATIVO.</t>
  </si>
  <si>
    <t>SXLZZ578</t>
  </si>
  <si>
    <t xml:space="preserve">891543   </t>
  </si>
  <si>
    <t xml:space="preserve">930413   </t>
  </si>
  <si>
    <t>SAN FRANCISCO</t>
  </si>
  <si>
    <t>BARRIO SAN FRANCISCO SAN FRANC</t>
  </si>
  <si>
    <t>FO-25-1125720</t>
  </si>
  <si>
    <t>25-06 SE LLEGA A LA DIRECCIÓN INDICADADA, COMERCIO INDICA QUE EL PINPAD YA ESTÁ FUNCIONANDO , PERO EL CABLE DEL HUB SE ENCUENTRA CON CORTES EN EL ENCAUCHETADO, SE REALIZA CAMBIO DE HUB. SE REALIZAN PRUEBAS EXITOSAS.</t>
  </si>
  <si>
    <t>BL06Z565</t>
  </si>
  <si>
    <t xml:space="preserve">   No serializado</t>
  </si>
  <si>
    <t xml:space="preserve">  829222 </t>
  </si>
  <si>
    <t>FO-25-1125716</t>
  </si>
  <si>
    <t xml:space="preserve">25-06 SE REVISA EQUIPO Y NO SE EVIDENCIA NINGÚN DAÑO, DE IGUAL MANERA REVISO TODO EL EQUIPO </t>
  </si>
  <si>
    <t>BARRIO SAN JOSE GUADUAS</t>
  </si>
  <si>
    <t>FO-25-1126498</t>
  </si>
  <si>
    <t xml:space="preserve">25-06 SE REALIZA CAMBIO DE EQUIPO POR FALLA CONSTANTE SE REINICIA, SERVICIO OPERATIVO PRUEBAS OK TRNA RBM SE CAMBIA LECTOR DE BARRAS </t>
  </si>
  <si>
    <t>GZ00L495-MN003233</t>
  </si>
  <si>
    <t xml:space="preserve">1173401 1138379  </t>
  </si>
  <si>
    <t xml:space="preserve">991408 532564  </t>
  </si>
  <si>
    <t>SAN VICENTE DE CHUCURI II - SA</t>
  </si>
  <si>
    <t>FO-25-1126680</t>
  </si>
  <si>
    <t xml:space="preserve">25-06 SE REALIZA CAMBIO DE DATÁFONO POR DAÑO EN TECLADO BORROSOBYVTEVLAS DURAS CAMBIO S.O Y VERSIÓN 9.90 CREACIÓN DE USUARIOS PRUEBAS OK SERVICIO OPERATIVO </t>
  </si>
  <si>
    <t>IZ1ZZ855</t>
  </si>
  <si>
    <t xml:space="preserve">769258   </t>
  </si>
  <si>
    <t xml:space="preserve">869961   </t>
  </si>
  <si>
    <t>DISTRICOL TINY S.A.S ZOMAC</t>
  </si>
  <si>
    <t>FO-25-1128066</t>
  </si>
  <si>
    <t xml:space="preserve">25-06 SE REALIZA VISITA TÉCNICA PARA CORRECCIÓN DE PARÁMETROS DE COMUNICACIÓN, SE CONFIGURAN PARÁMETROS Y SE INICIALIZA TERMINAL, DEJANDO NUEVAMENTE EL SERVICIO OPERATIVO Y FUNCIONANDO CORRECTAMENTE. </t>
  </si>
  <si>
    <t>A30KZ076</t>
  </si>
  <si>
    <t>DISTRICOL AUTOSERVICIO CARMOCA</t>
  </si>
  <si>
    <t>FO-25-1128265</t>
  </si>
  <si>
    <t>25-06 SE CAMBIA EQUIPO POR AÑO EN LECTOR CHIP</t>
  </si>
  <si>
    <t>9A7ZZ919</t>
  </si>
  <si>
    <t xml:space="preserve">1121502   </t>
  </si>
  <si>
    <t xml:space="preserve">1142258   </t>
  </si>
  <si>
    <t>FO-25-1129991</t>
  </si>
  <si>
    <t>25-06 SE REALIZA CAMBIO DE LECTORAS POR FALLA AL LEER CÓDIGOS DE BARRAS.</t>
  </si>
  <si>
    <t>LECTOR L4  SE BLOQUEA - LECTOR L4  SE BLOQUEA</t>
  </si>
  <si>
    <t xml:space="preserve"> 1231032 - 940372  </t>
  </si>
  <si>
    <t>BARRIO EL SOCORRO CERETE 1</t>
  </si>
  <si>
    <t>FO-25-1131411</t>
  </si>
  <si>
    <t xml:space="preserve">25-06 SE VISITA SITIO, SE CAMBIA DATAFONO POR DAÑO Y PINPAD POR COMPATIBILIDAD CON EQUIPO DESK2600 OK SE REALIZAN PRUEBAS EXITOSAS </t>
  </si>
  <si>
    <t>7A00B328</t>
  </si>
  <si>
    <t>1254301  1219618 SN:243637317561365457309153_x000D_</t>
  </si>
  <si>
    <t>762495  Sin placa 879748</t>
  </si>
  <si>
    <t>PTM BELLO DROGUERIA LA 73</t>
  </si>
  <si>
    <t>FO-25-1130513</t>
  </si>
  <si>
    <t xml:space="preserve">25-06 SE CAMBIA EQUIPO POR DAÑO </t>
  </si>
  <si>
    <t xml:space="preserve">A1RZZ317 - A1RZZ275 </t>
  </si>
  <si>
    <t xml:space="preserve">1242623   </t>
  </si>
  <si>
    <t xml:space="preserve">1233245   </t>
  </si>
  <si>
    <t>GALAPA</t>
  </si>
  <si>
    <t>BARRIO CENTRO GALAPA 3</t>
  </si>
  <si>
    <t>FO-25-1131417</t>
  </si>
  <si>
    <t>25-06 SE REALIZA VISITA TÉCNICA, SE CAMBIA EL HUB, SE REALIZAN PRUEBAS EXITOSAS, EQUIPO FUNCIONA CORRECTAMENTE, CB QUEDA OPERATIVO.</t>
  </si>
  <si>
    <t>7A002312</t>
  </si>
  <si>
    <t xml:space="preserve">   NO SERIALIZADO / SIN PLACA</t>
  </si>
  <si>
    <t xml:space="preserve">  NO SERIALIZADO / SIN PLACA </t>
  </si>
  <si>
    <t>MULTIPAGAS POBLADO II</t>
  </si>
  <si>
    <t>FO-25-1132474</t>
  </si>
  <si>
    <t>25-06 SE CAMBIA EQUIPO POR PUERTO DE INTERNET MA</t>
  </si>
  <si>
    <t>AAHZZ617</t>
  </si>
  <si>
    <t xml:space="preserve">994578   </t>
  </si>
  <si>
    <t xml:space="preserve">870140   </t>
  </si>
  <si>
    <t>PTM CHIQUINQUIRA  VARIEDADES C</t>
  </si>
  <si>
    <t>FO-25-1132495</t>
  </si>
  <si>
    <t xml:space="preserve">25-06 SE REALIZA BORRADO AL EQUIPO INSTALANDO NUEVAMENTE VERSIÓN 9.90 SOLUCIONANDO LA FALLA REPORTADA PRUEBAS OK CLIENTE CONFORME </t>
  </si>
  <si>
    <t>SX0GZ273</t>
  </si>
  <si>
    <t>FO-25-1133759</t>
  </si>
  <si>
    <t xml:space="preserve">25-06 SE REALIZA CAMBIO CABLE ENTORCHADO, SE REINSTALA VERSIÓN 9.90 PRUEBAS OK </t>
  </si>
  <si>
    <t xml:space="preserve">Cable entorchado </t>
  </si>
  <si>
    <t>F10YZ560</t>
  </si>
  <si>
    <t>BARRIO BOSA LAURELES SUR BOGOT</t>
  </si>
  <si>
    <t>FO-25-1129976</t>
  </si>
  <si>
    <t xml:space="preserve">25-06 SE REALIZA VISITA AL COMERCIO PARA EJECUTAR CONFIG DE LECTOR POR FALLA. PRUEBAS OK </t>
  </si>
  <si>
    <t>II00J512</t>
  </si>
  <si>
    <t>PUERTO LOPEZ</t>
  </si>
  <si>
    <t>BARRIO ZONA RURAL PUERTO LOPEZ</t>
  </si>
  <si>
    <t>FO-25-1126810</t>
  </si>
  <si>
    <t>25-06 SE CAMBIA EQUIPO YA QUE SE QUEMO EL PUERTO DE RED, PRUEBAS OK</t>
  </si>
  <si>
    <t>9A08Z905</t>
  </si>
  <si>
    <t xml:space="preserve">1235476   </t>
  </si>
  <si>
    <t xml:space="preserve">1121668   </t>
  </si>
  <si>
    <t>FO-25-1127500</t>
  </si>
  <si>
    <t>25-06 SE REALIZÓ CAMBIO DE LECTOR DE CÓDIGO DE BARRAS OK, PRUEBAS OK, TELECARGA DRNA.</t>
  </si>
  <si>
    <t>IZ7ZZ883</t>
  </si>
  <si>
    <t xml:space="preserve"> 997522  </t>
  </si>
  <si>
    <t xml:space="preserve"> 750592  </t>
  </si>
  <si>
    <t>PAGAFACIL VIVA BUENAVENTURA</t>
  </si>
  <si>
    <t>FO-25-1128538</t>
  </si>
  <si>
    <t xml:space="preserve">25-06 SE REALIZA CAMBIO DE FUENTE DE PODER.
SE REALIAN PRUEBAS OPERATIVAS SIN NOVEDAD.
CB QUEDA OKEY.
</t>
  </si>
  <si>
    <t>ON00B540</t>
  </si>
  <si>
    <t>PTM MEDELLIN DONDE LUISA</t>
  </si>
  <si>
    <t>FO-25-1133122</t>
  </si>
  <si>
    <t xml:space="preserve">25-06 SE CAMBIA LECTORA YA QUE LA OTRA NO ENCENDÍA </t>
  </si>
  <si>
    <t>SASZZ595-SASZZ750</t>
  </si>
  <si>
    <t xml:space="preserve"> 1249398  </t>
  </si>
  <si>
    <t xml:space="preserve"> 789568  </t>
  </si>
  <si>
    <t>BARRIO VILLA CAFE PITALITO</t>
  </si>
  <si>
    <t>FO-25-1129890</t>
  </si>
  <si>
    <t>25-06 SE REALIZA CAMBIO DE LECTOR , SE REALIZA PRUEBAS OK</t>
  </si>
  <si>
    <t>AB2ZZ526</t>
  </si>
  <si>
    <t xml:space="preserve"> 1144134  </t>
  </si>
  <si>
    <t xml:space="preserve"> 1145341  </t>
  </si>
  <si>
    <t>BARRIO BOGOTA BOGOTA 3</t>
  </si>
  <si>
    <t>FO-25-1123070</t>
  </si>
  <si>
    <t xml:space="preserve">25-06 SE REALIZA CAMBIO DE DATAFONO, FUENTE DE PODER, CABLE DE RED POR DETERIORO EL CABLEADO Y DATAFONO POR DAÑO DISPLAY </t>
  </si>
  <si>
    <t>FUENTE DE PODER - CABLE DE RED</t>
  </si>
  <si>
    <t>II00F601</t>
  </si>
  <si>
    <t xml:space="preserve">1088446   </t>
  </si>
  <si>
    <t xml:space="preserve">1120675   </t>
  </si>
  <si>
    <t>PTM CALI MUNDO MOVIL</t>
  </si>
  <si>
    <t>FO-25-1133333</t>
  </si>
  <si>
    <t>25-06 SE CAMBIA DATAFONO YA QUE EL DEL CLIENTE TIENE MALO PUERTO IP</t>
  </si>
  <si>
    <t>AB11T085</t>
  </si>
  <si>
    <t xml:space="preserve">852191   </t>
  </si>
  <si>
    <t xml:space="preserve">1006075   </t>
  </si>
  <si>
    <t>PTM META OSCAR JAIR RINCON MOJ</t>
  </si>
  <si>
    <t>FO-25-1126798</t>
  </si>
  <si>
    <t>25-06 SE REALIZA CAMBIO POR DAÑO EN EL PUERTO DE RED, PRUEBAS OK</t>
  </si>
  <si>
    <t>GA0AZ651</t>
  </si>
  <si>
    <t xml:space="preserve">1235284   </t>
  </si>
  <si>
    <t xml:space="preserve">794089   </t>
  </si>
  <si>
    <t>FO-25-1132902</t>
  </si>
  <si>
    <t xml:space="preserve">25-06 EN LA VISITA TÉCNICA SE REALIZÓ EL CAMBIO DE DATÁFONO  Y LA INSTALACIÓN DE CABLE MAGIC BOX 2600,YA QUE SE ENCONTRÓ PRESENTANDO BLOQUEOS EN LAS TECLAS Y NO PERMITIA REALIZAR TRANSACCIONES,SE INSTALA EL SISTEMA OPERATIVO Y LA VERSIÓN 10.3N SE CONFIGURÓ E INICIALIZÓ OK SE CREARON LOS USUARIOS Y SE REALIZARON LAS PRUEBAS DEJANDO EL SERVICIO OPERANDO SIN FALLAS Y SIN NOVEDAD </t>
  </si>
  <si>
    <t xml:space="preserve">1242397   </t>
  </si>
  <si>
    <t xml:space="preserve">270782   </t>
  </si>
  <si>
    <t>BARRIO TAGANGA II SANTA MARTA</t>
  </si>
  <si>
    <t>FO-25-1132070</t>
  </si>
  <si>
    <t xml:space="preserve">25-06 SE REALIZA LA VISITA, SE ENCUENTRA LA LECTORA CON PROBLEMAS DE LECTURA DE FACTURAS, SE PROCEDE A CAMBIAR EL ACCESORIO, SE REALIZA PRUEBA Y TODO OK </t>
  </si>
  <si>
    <t>2A00Z951</t>
  </si>
  <si>
    <t xml:space="preserve"> 1231296  </t>
  </si>
  <si>
    <t xml:space="preserve"> 997112  </t>
  </si>
  <si>
    <t>DISTRICOL MERCADIARIO</t>
  </si>
  <si>
    <t>FO-25-1132076</t>
  </si>
  <si>
    <t>25-06 SE REALIZA CAMBIO DE EQUIPO POR DAÑO YA QUE ARROJA EL ERROR RETIRE TARJETA, PRUEBAS CB OK SE DEJA OPERATIVO</t>
  </si>
  <si>
    <t>1111F904</t>
  </si>
  <si>
    <t xml:space="preserve">783623   </t>
  </si>
  <si>
    <t xml:space="preserve">1017428   </t>
  </si>
  <si>
    <t>BARRIO  ROJAS PINILLA ET 2 ARMENIA</t>
  </si>
  <si>
    <t>FO-25-1132067</t>
  </si>
  <si>
    <t xml:space="preserve">25-06 SE VISITA COMERCIO SE IDENTIFICA PUERTO USB DAÑADO SE REALIZA CAMBIO DE DATÁFONO SE REALIZA PRUEBAS OK </t>
  </si>
  <si>
    <t>A16ZZ170</t>
  </si>
  <si>
    <t xml:space="preserve">1040456   </t>
  </si>
  <si>
    <t xml:space="preserve">1169881   </t>
  </si>
  <si>
    <t>BARRIO VILLA ESTRELLA 2 CARTAG</t>
  </si>
  <si>
    <t>FO-25-1132893</t>
  </si>
  <si>
    <t xml:space="preserve">25-06 SE LLEGA AL PUNTO CLIENTE NO TIENE INTERNET SE LE DAÑO ANOCHE POR EL VENDABAL SE REQUIERE CAMBIO DE EQUIPO Y NO HAY INTERNET SE LE INFORMA AL CLIENTE QUE LLAME CUANDO YA TENGA INTERNET NUEVAMENTE </t>
  </si>
  <si>
    <t>999HZ286</t>
  </si>
  <si>
    <t>FO-25-1132919</t>
  </si>
  <si>
    <t xml:space="preserve">25-06 SE VISITA SITIO, SE REVISA DATAFONO OK FUNCIONA CORRECTAMENTE, SE CAMBIA BATERÍA INTERNA POR DETERIORO. SE REALIZAN PRUEBAS EXITOSAS </t>
  </si>
  <si>
    <t>Batería desk2600</t>
  </si>
  <si>
    <t>BARRIO SAN LUIS I CALI 2</t>
  </si>
  <si>
    <t>FO-25-1133129</t>
  </si>
  <si>
    <t xml:space="preserve">25-06 SE LIMPIA PORTA ROLLOS Y FUNCIONA CORRECTAMENTE </t>
  </si>
  <si>
    <t>MA002221</t>
  </si>
  <si>
    <t>PTM SABALARGA TECNO REPUESTO D</t>
  </si>
  <si>
    <t>FO-25-1135975</t>
  </si>
  <si>
    <t>BARRIO EL HOYO PUERTO BERRIO</t>
  </si>
  <si>
    <t>FO-25-1124264</t>
  </si>
  <si>
    <t>25-06 SE CAMBIA EQUIPO POR TECLADO DURO</t>
  </si>
  <si>
    <t>AD000819</t>
  </si>
  <si>
    <t xml:space="preserve">1173922   </t>
  </si>
  <si>
    <t xml:space="preserve">872597   </t>
  </si>
  <si>
    <t>BARRIO GUATAPE LL VILLAVICENCI</t>
  </si>
  <si>
    <t>FO-25-1134109</t>
  </si>
  <si>
    <t xml:space="preserve">25-06 SE LLAMA A CLIENTE Y NOS INFORMA QUE LA TAPA ESTABA SUELTA PERO YA QUE LA PUSIERON NUEVAMENTE EN SU LUGAR Y YA LES FUNCIONÓ LA IMPRESORA. DATAFONO FUNCIONA CORRECTAMENTE DURANTE EL DÍA. </t>
  </si>
  <si>
    <t>PTM CALI DROGARIA VITAL SALUD</t>
  </si>
  <si>
    <t>FO-25-1134678</t>
  </si>
  <si>
    <t>25-06 SE REALIZA CAMBIO DE LECTOR L9 CABLE DE COMUNICACIÓN MALO Y SE LIMPIA SENSOR DE LA IMPRESORA, CB BANCOLOMBIA PURO, PRUEBAS OK</t>
  </si>
  <si>
    <t>6Z005687</t>
  </si>
  <si>
    <t xml:space="preserve"> 1114600  </t>
  </si>
  <si>
    <t>DISTRICOL ASESORES PROFESIONAL</t>
  </si>
  <si>
    <t>FO-25-1133340</t>
  </si>
  <si>
    <t xml:space="preserve">26-06 EN COMUNICACIÓN CON CLIENTE SE LE INDICA REALIZAR REINICIO DE DATÁFONO CLIENTE CONFIRMA OPERATIVIDAD DE PIN PAD </t>
  </si>
  <si>
    <t>BARRIO COMPARTIR SOACHA 4</t>
  </si>
  <si>
    <t>FO-25-1134114</t>
  </si>
  <si>
    <t xml:space="preserve">26-06 SE REALIZA RECONFIGURACIÓN DE EQUIPO POR PERDIDA DE ARCHIVOS INTERNOS SERVICIO OPERATIVO PRUEBAS OK TRNA RBM </t>
  </si>
  <si>
    <t>9B00K210</t>
  </si>
  <si>
    <t>REVAL 454 NEIVA</t>
  </si>
  <si>
    <t>FO-25-1133779</t>
  </si>
  <si>
    <t>26-06 SE LLEGA A SITIO, CLIENTE INFORMA QUE DATAFONO YA ESTÁ FUNCIONANDO BIEN SIN PROBLEMA, SE HACEN PRUEBAS EFECTIVAS</t>
  </si>
  <si>
    <t>AAAAE057</t>
  </si>
  <si>
    <t>DISTRICOL RECARGAS MOVILES</t>
  </si>
  <si>
    <t>FO-25-1133120</t>
  </si>
  <si>
    <t xml:space="preserve">26-06 SE REALIZA CAMBIO DSTSFONO POR TECLADO BORROSO. </t>
  </si>
  <si>
    <t>1QZZZ786</t>
  </si>
  <si>
    <t xml:space="preserve">963364   </t>
  </si>
  <si>
    <t xml:space="preserve">1045841   </t>
  </si>
  <si>
    <t>FO-25-1133771</t>
  </si>
  <si>
    <t xml:space="preserve">26-06 SE CONFIGURA PARÁMETROS DE NUEVO </t>
  </si>
  <si>
    <t>JAEZZ713-II0ZZ860</t>
  </si>
  <si>
    <t>DISTRICOL LUCHI07</t>
  </si>
  <si>
    <t>FO-25-1135375</t>
  </si>
  <si>
    <t>26-06 SE VISISTA COMERCIO, SE REALIZA CAMBIO DE DATAFONO POR DAÑO, SE HACEN PRUEBAS OK, CB OPERATIVO.</t>
  </si>
  <si>
    <t>6Z005698</t>
  </si>
  <si>
    <t xml:space="preserve">1108198   </t>
  </si>
  <si>
    <t xml:space="preserve">988563   </t>
  </si>
  <si>
    <t>PTM PEREIRA BARBER SHOP</t>
  </si>
  <si>
    <t>FO-25-1136000</t>
  </si>
  <si>
    <t xml:space="preserve">26-06 SE VISITA COMERCIO SE IDENTIFICA DATÁFONO CON PANTALLA EN BLANCO SE REALIZA CAMBIO DE DATÁFONO SE REALIZA PRUEBAS OK </t>
  </si>
  <si>
    <t>GB0KZ170-AB1FZ676</t>
  </si>
  <si>
    <t xml:space="preserve">1221437   </t>
  </si>
  <si>
    <t xml:space="preserve">1219244   </t>
  </si>
  <si>
    <t>COMCARD MED COPIAURES</t>
  </si>
  <si>
    <t>FO-25-1135998</t>
  </si>
  <si>
    <t xml:space="preserve">26-06 SE CAMBIA EQUIPO POR DAÑO EN TECLADO TIRILLA DEL CB SALE RG PORQUE AL CLIENTE LE ESTÁN SOLUCIONANDO UN PROBLEMA CON CÁMARA DE COMERCIO </t>
  </si>
  <si>
    <t xml:space="preserve">TRZZZ884 - 1FZZZ578 </t>
  </si>
  <si>
    <t>1254502  1220573 NA MAGIC BOX</t>
  </si>
  <si>
    <t>772676  NO SERIALIZADO 1024127</t>
  </si>
  <si>
    <t>MARIA LA BAJA</t>
  </si>
  <si>
    <t>EL PRADO MARIA LA BAJA BOLIVAR</t>
  </si>
  <si>
    <t>FO-25-1128257</t>
  </si>
  <si>
    <t xml:space="preserve">26-06 SE REALIZA RECUPERACIÓN DEL EQUIPO SALÍA FLAS FULL QUEDA FUNCIONANDO SIN PROBLEMAS SE HACEN PRUEBAS SE LE INDICA AL CLIENTE QUE TIENE QUE HACER EL CIERRE TODOS LOS DÍAS </t>
  </si>
  <si>
    <t>ABCGZ088</t>
  </si>
  <si>
    <t>BARRIO CIUDAD CORDOBA CALI 3</t>
  </si>
  <si>
    <t>FO-25-1137236</t>
  </si>
  <si>
    <t xml:space="preserve">26-06 SE CAMBIA DATÁFONO YA QUE EL DEL CLIENTE NO IMPIMIA UNO O BARIOS CARACTERES Y SE CAMBIA PINPAD POR COMPATIBILIDAD </t>
  </si>
  <si>
    <t>LA009582</t>
  </si>
  <si>
    <t>1254503  1241428 241597317561324755896607</t>
  </si>
  <si>
    <t>1016063  No serializado  901535</t>
  </si>
  <si>
    <t>BARRIO PARQUE PRINCIPAL SAN RA</t>
  </si>
  <si>
    <t>FO-25-1126687</t>
  </si>
  <si>
    <t xml:space="preserve">26-06 SE HACE MANTENIMIENTO OK SE LIMPIA IMPRESORA OK SE LUBRICA RODILLO </t>
  </si>
  <si>
    <t>UV002109</t>
  </si>
  <si>
    <t>BARRIO EL POBLADO MOSQUERA 1</t>
  </si>
  <si>
    <t>FO-25-1132513</t>
  </si>
  <si>
    <t xml:space="preserve">26-06 SE CAMBIA DATÁFONO HUB , SE ACTUALIZAN DATÁFONOS VERSIÓN 9.90 PRUEBAS DE FUNCIONAMIENTO OK </t>
  </si>
  <si>
    <t>TR000989-II01Z226</t>
  </si>
  <si>
    <t xml:space="preserve">759999   Sin serial </t>
  </si>
  <si>
    <t xml:space="preserve">1074841  837883 </t>
  </si>
  <si>
    <t>BARRIO ENCISO V MEDELLIN</t>
  </si>
  <si>
    <t>FO-25-1136592</t>
  </si>
  <si>
    <t xml:space="preserve">26-06 SE CAMBIA EQUIPO POR MENSAJE RETIRE SU TARJETA </t>
  </si>
  <si>
    <t>BL01X265</t>
  </si>
  <si>
    <t xml:space="preserve">1106639   </t>
  </si>
  <si>
    <t xml:space="preserve">1111319   </t>
  </si>
  <si>
    <t>BARRIO GIRON GIRON 13</t>
  </si>
  <si>
    <t>FO-25-1135564</t>
  </si>
  <si>
    <t xml:space="preserve">26-06 SE REALIZA CAMBIO DE DATAFONO,MAGIC BOX ,PIN PAD CAMBIO DE S.O Y VERSIÓN 10.3 CREACIÓN DE USUARIOS PRUEBAS OK SERVICIO OPERATIVO </t>
  </si>
  <si>
    <t>LN009191</t>
  </si>
  <si>
    <t>1221328  1219954 Se instala Magic box 2600-241587317561324755886561</t>
  </si>
  <si>
    <t>1106950  Sin placa serial 950572</t>
  </si>
  <si>
    <t>PTM IBAGUE  EVELYN ARIAS</t>
  </si>
  <si>
    <t>FO-25-1136604</t>
  </si>
  <si>
    <t>26-06 SE REALIZA CAMBIO DE EQUIPO "NO IMPRIME ALGUNOS CARACTERES"</t>
  </si>
  <si>
    <t>II00L312/EZZZZ992</t>
  </si>
  <si>
    <t xml:space="preserve">1106658   </t>
  </si>
  <si>
    <t xml:space="preserve">1062428   </t>
  </si>
  <si>
    <t>BARRIO EL CENTRO PUERTO PARRA</t>
  </si>
  <si>
    <t>FO-25-1132915</t>
  </si>
  <si>
    <t>26-06 SE REALIZA CAMBIO DE DATAFONO POR FALLA DE REINICIO CONSTANTE, PRUEBAS Y LIMPIEZA DE EQUIPOS OK.</t>
  </si>
  <si>
    <t>4A00C505</t>
  </si>
  <si>
    <t xml:space="preserve">908656   </t>
  </si>
  <si>
    <t xml:space="preserve">1173755   </t>
  </si>
  <si>
    <t>BARRIO LA PARADA VILLA DEL ROS</t>
  </si>
  <si>
    <t>FO-25-1136859</t>
  </si>
  <si>
    <t xml:space="preserve">26-06 SE REALIZA VISITA, SE ENCUENTRA DATAFONO EN DAÑO, SE REALIZA CAMBIO, SE INSTALA ÚLTIMA VERSIÓN, SE CREAN USUARIOS OK, SE REALIZAN PRUEBAS Y CIERRES OK </t>
  </si>
  <si>
    <t>BA03Z001</t>
  </si>
  <si>
    <t xml:space="preserve">1074224   </t>
  </si>
  <si>
    <t xml:space="preserve">917662   </t>
  </si>
  <si>
    <t>REDY TULUA</t>
  </si>
  <si>
    <t>FO-25-1137655</t>
  </si>
  <si>
    <t xml:space="preserve">26-06 EN LA VISITA TÉCNICA SE REALIZÓ LA CONFIGURACIÓN E INICIALIZACIÓN A AMBOS DATÁFONOS YA QUE UNO ESTABA CON HORA ADELANTADA Y EL OTRO TENÍA HORA ATRASADA, TAMBIÉN SE REALIZÓ CAMBIO DE UN HUB QUE SE ENCONTRÓ AVERIADO,SE REALIZARON LAS PRUEBAS DEJANDO EL SERVICIO OPERANDO SIN FALLAS Y SIN NOVEDAD </t>
  </si>
  <si>
    <t>GZ000789 // GZ000788</t>
  </si>
  <si>
    <t xml:space="preserve">   NO SERIALIZADO </t>
  </si>
  <si>
    <t xml:space="preserve">  NO SERIALIZADO  </t>
  </si>
  <si>
    <t>DISTRICOL CITYMOVIL</t>
  </si>
  <si>
    <t>FO-25-1138380</t>
  </si>
  <si>
    <t xml:space="preserve">26-06 SE REALIZA CAMBIO DATAFONO POR TECLADO DURO Y BORROSO , SE INSTALA , CONFIGURA E INICIALIZA, SE CREA USUARIO Y CLAVE CON EL CLIENTE, SE REALIZA PRUEBAS OK </t>
  </si>
  <si>
    <t>11115976</t>
  </si>
  <si>
    <t xml:space="preserve">783489   </t>
  </si>
  <si>
    <t xml:space="preserve">788870   </t>
  </si>
  <si>
    <t>SAMPUES</t>
  </si>
  <si>
    <t>BARRIO ZONA ARTESANAL II SAMPU</t>
  </si>
  <si>
    <t>FO-25-1132506</t>
  </si>
  <si>
    <t xml:space="preserve">26-06 SE VISITA SITIO SE VERIFICA INFORMACIÓN SE REALIZA CAMBIO DE EQUIPO POR DAÑO NO ENCIENDE, ADICIONAL SE CAMBIA PINPAD POR COMPATIBILIDAD DE TECNOLOGÍA; SE INSTALA MAGIC BOX 2600, CABLE PINPAD 1600, FUENTE 2600. SE RETIRA HUB POR CAMBIO DE TECNOLOGÍA. PRUEBAS TRX EXITOSAS </t>
  </si>
  <si>
    <t xml:space="preserve">ABC0L688 </t>
  </si>
  <si>
    <t>1230848  1220564 None</t>
  </si>
  <si>
    <t>202131  219C107001072 303690</t>
  </si>
  <si>
    <t>FO-25-1138403</t>
  </si>
  <si>
    <t xml:space="preserve">26-06 SE REALIZA CAMBIO DE PINPAD POR FALLAS ALLT PRUEBA OK </t>
  </si>
  <si>
    <t xml:space="preserve">  920123 </t>
  </si>
  <si>
    <t xml:space="preserve">   995817</t>
  </si>
  <si>
    <t>BARRIO SAN JUAN DE BOSCO VISTA</t>
  </si>
  <si>
    <t>FO-25-1133202</t>
  </si>
  <si>
    <t xml:space="preserve">26-06 SE REALIZA CAMBIO DE FUENTE DE PODER PRUEBAS OK SIN NOVEDADES </t>
  </si>
  <si>
    <t xml:space="preserve">JAANZ096 </t>
  </si>
  <si>
    <t>SAN JORGE FUSAGASUGA</t>
  </si>
  <si>
    <t>FO-25-1130435</t>
  </si>
  <si>
    <t xml:space="preserve">26-06 CAMBIO DE MAGICBOX POR DETERIORO SE ENTREGA SERVICIO OPERATIVO </t>
  </si>
  <si>
    <t>Magicbox desk 3500</t>
  </si>
  <si>
    <t>A00HZ374</t>
  </si>
  <si>
    <t>FO-25-1129899</t>
  </si>
  <si>
    <t xml:space="preserve">26-06 SE REALIZA CAMBIO DE LECTORA PRUEBAS OK SIN NOVEDADES </t>
  </si>
  <si>
    <t xml:space="preserve"> 915371  </t>
  </si>
  <si>
    <t xml:space="preserve"> 513550  </t>
  </si>
  <si>
    <t>BARRIO PALMITAS COMUNA 50 MEDE</t>
  </si>
  <si>
    <t>FO-25-1135557</t>
  </si>
  <si>
    <t xml:space="preserve">26-06 SE CAMBIA LECTOR POR DAÑO </t>
  </si>
  <si>
    <t>6Z00H035</t>
  </si>
  <si>
    <t xml:space="preserve"> 1233649  </t>
  </si>
  <si>
    <t xml:space="preserve"> 997356  </t>
  </si>
  <si>
    <t>PTM CALI QUESERA ROSERO</t>
  </si>
  <si>
    <t>FO-25-1137915</t>
  </si>
  <si>
    <t xml:space="preserve">26-06 SE CAMBIA FUEBTE DE PODER YA QUE LA DEL CLIENTE ESTABA MALA EL EQUIPO QUEDA FUNCIONANDO CORRECTAMENTE </t>
  </si>
  <si>
    <t>6Z00Y075</t>
  </si>
  <si>
    <t>FO-25-1136606</t>
  </si>
  <si>
    <t xml:space="preserve">26-06 COMERCIO CERRADO AL MOMENTO DE LA VISITA SE LLAMA AL NÚMERO +57 310 2308269 SIN RESPUESTA </t>
  </si>
  <si>
    <t>FO-25-1135690</t>
  </si>
  <si>
    <t>26-06 SE REALIZA EL CAMBIO DEL DATAFONO YA QUE NO ES COMPATIBLE CON LA TECNOLOGÍA , SE INSTALA PINPAD , MAGIC BOX Y DATAFONO 
SE RECOGE 1 PINPAD</t>
  </si>
  <si>
    <t>1254263  1219868 243627317561365457296951</t>
  </si>
  <si>
    <t>989413  NO SERIALIZADO 919834</t>
  </si>
  <si>
    <t>TRUJILLO</t>
  </si>
  <si>
    <t>TRUJILLO  VALLE DEL CAUCA</t>
  </si>
  <si>
    <t>FO-25-1133132</t>
  </si>
  <si>
    <t xml:space="preserve">26-06 EN LA VISITA TÉCNICA SE REALIZÓ EL CAMBIO DE LECTOR DE CÓDIGO DE BARRAS YA QUE SE ENCONTRÓ CON EL CABLE AVERIADO Y ESTABA GENERANDO CORTÓ CIRCUITO, ADICIONAL A ESO SE REALIZA LA CONFIGURACIÓN E INICIALIZACIÓN AL DATÁFONO YA QUE SE ENCONTRÓ CON LA HORA ATRASADA , LUEGO SE REALIZARON LAS PRUEBAS DEJANDO EL SERVICIO OPERANDO SIN FALLAS Y SIN NOVEDAD </t>
  </si>
  <si>
    <t>JAAAD113</t>
  </si>
  <si>
    <t xml:space="preserve"> 1114605  </t>
  </si>
  <si>
    <t xml:space="preserve"> 533294  </t>
  </si>
  <si>
    <t>FO-25-1135699</t>
  </si>
  <si>
    <t xml:space="preserve">26-06 SE VISITA COMERCIO SE IDENTIFICA DATÁFONO CON PUERTO USB DAÑADO SE REALIZA CAMBIO DE DATÁFONO SE REALIZA PRUEBAS OK </t>
  </si>
  <si>
    <t>F1WZZ572-F1WZZ968</t>
  </si>
  <si>
    <t xml:space="preserve">963217   </t>
  </si>
  <si>
    <t xml:space="preserve">906250   </t>
  </si>
  <si>
    <t>BARRIO CIUDADELA SIMON BOLIVAR 1 ETAPA IBAGUE</t>
  </si>
  <si>
    <t>FO-25-1138700</t>
  </si>
  <si>
    <t>26-06 SE REALIZA BORRADO Y ACTUALIZACIÓN DE VERSIÓN, SE REALIZA PRUEBAS DE FUNCIONAMIENTO OK; CUBRE CLAVE INSTALADO.</t>
  </si>
  <si>
    <t>A4IZZ001</t>
  </si>
  <si>
    <t>FO-25-1138819</t>
  </si>
  <si>
    <t xml:space="preserve">26-06 SE REALIZA CAMBIO DE EQUIPO POR FALLAS EN PUERTO USB PRUEBA OK </t>
  </si>
  <si>
    <t>V1YZZ431-LMQZZ789</t>
  </si>
  <si>
    <t xml:space="preserve">1188605   </t>
  </si>
  <si>
    <t xml:space="preserve">1106701   </t>
  </si>
  <si>
    <t>BARRIO LA PAMPA FUSAGASUGA</t>
  </si>
  <si>
    <t>FO-25-1130440</t>
  </si>
  <si>
    <t xml:space="preserve">26-06 CAMBIO DE EQUIPO POR DAÑO SE REALIZA PRUEBAS OK SE ENTREGA SERVICIO OPERATIVO </t>
  </si>
  <si>
    <t>1TZZZ398</t>
  </si>
  <si>
    <t xml:space="preserve">1151672   </t>
  </si>
  <si>
    <t xml:space="preserve">1104416   </t>
  </si>
  <si>
    <t>PAGAFACIL CHICO 94</t>
  </si>
  <si>
    <t>FO-25-1135547</t>
  </si>
  <si>
    <t>26-06 SE REALIZA CAMBIO DE HUB EN DAÑO POR REINICIOS</t>
  </si>
  <si>
    <t>TZZZZ589</t>
  </si>
  <si>
    <t xml:space="preserve">   Sin serializar</t>
  </si>
  <si>
    <t xml:space="preserve">  831701 </t>
  </si>
  <si>
    <t>BARRIO LIMONAR NEIVA</t>
  </si>
  <si>
    <t>FO-25-1136616</t>
  </si>
  <si>
    <t>26-06 SE REALIZA CAMBIO DE EQUIPO POR DAÑO IMPRESORA</t>
  </si>
  <si>
    <t>BBBBA812</t>
  </si>
  <si>
    <t xml:space="preserve">995256   </t>
  </si>
  <si>
    <t xml:space="preserve">812899   </t>
  </si>
  <si>
    <t>BARRIO GRAN COLOMBIA FUSAGASUGA 3</t>
  </si>
  <si>
    <t>FO-25-1133749</t>
  </si>
  <si>
    <t xml:space="preserve">26-06 SE REALIZA BORRADO DE. SO Y VERSIÓN SE ACTUALIZA SE ENTREGA SERVICIO OPERATIVO </t>
  </si>
  <si>
    <t>10LZZ942</t>
  </si>
  <si>
    <t>EL CENTRO SARAVENA ARAUCA</t>
  </si>
  <si>
    <t>FO-25-1070010</t>
  </si>
  <si>
    <t xml:space="preserve">26-06 SE CAMBIA ACTIVO DEBIDO TECLADO MALO , SE REALIZA INYECCIÓN DE SISTEMA Y VERSIÓN INICIALIZADA OK PRUEBAS OK CUBRE CLAVE OK </t>
  </si>
  <si>
    <t>AAAAS036</t>
  </si>
  <si>
    <t xml:space="preserve">1233969   </t>
  </si>
  <si>
    <t xml:space="preserve">750199   </t>
  </si>
  <si>
    <t>BARRIO EL LLANO CUCUTA 18</t>
  </si>
  <si>
    <t>FO-25-1137665</t>
  </si>
  <si>
    <t>26-06 SE REALIZÓ VISITA AL COMERCIO Y SE ENCUENTRA DATAFONO CON IMPRESORA DAÑADA, SE REALIZA CAMBIO DE EQUIPO, PRUEBAS EXITOSAS</t>
  </si>
  <si>
    <t>10008824</t>
  </si>
  <si>
    <t xml:space="preserve">1172538   </t>
  </si>
  <si>
    <t xml:space="preserve">1173505   </t>
  </si>
  <si>
    <t>FO-25-1140160</t>
  </si>
  <si>
    <t>26-06 SE REALIZA CAMBIO DE DATÁFONO POR SOLICITUD DEL CLIENTE INDICA FALLA EN LA PANTALLA, SE REALIZA PRUEBAS DE FUNCIONAMIENTO OK; CUBRE CLAVE INSTALADO.</t>
  </si>
  <si>
    <t>II00L312-EZZZZ992</t>
  </si>
  <si>
    <t xml:space="preserve">1242594   </t>
  </si>
  <si>
    <t>BARRIO EL SALADO IBAGUE 8</t>
  </si>
  <si>
    <t>FO-25-1140289</t>
  </si>
  <si>
    <t xml:space="preserve">26-06 SE CAMBIA DATÁFONO POR FALLA DE COMUNICACIÓN. SE HACEN PRUEBAS DE TRANSACCIONES TODO OK </t>
  </si>
  <si>
    <t>JA00G868</t>
  </si>
  <si>
    <t xml:space="preserve">794676   </t>
  </si>
  <si>
    <t xml:space="preserve">1142720   </t>
  </si>
  <si>
    <t>FO-25-1132486</t>
  </si>
  <si>
    <t xml:space="preserve">26-06 SE LLEGA AL SITIO SE VALIDA LECTORA Y NO QUIERE LEER SE REALIZA RECONFIGURACION Y SIGUE SIN LEER SE CAMBIA LECTOR SE REALIZAN PRUEBAS EXITOSAS SERVICIO OPERATIVO </t>
  </si>
  <si>
    <t>IIHZ083</t>
  </si>
  <si>
    <t xml:space="preserve"> 1249247  </t>
  </si>
  <si>
    <t xml:space="preserve"> 893012  </t>
  </si>
  <si>
    <t>BARRIO EL CASCOTE SECTOR MATADERO NOVITA CHOCO NOVITA</t>
  </si>
  <si>
    <t>FO-25-1128074</t>
  </si>
  <si>
    <t xml:space="preserve">27-06 SE RREALIZA CAMBIO DE EQUIPO POR DAÑO, SE REALIZAN PRUEBAS Y EL CB QUEDA OPERATIVO </t>
  </si>
  <si>
    <t>SXNZZ601</t>
  </si>
  <si>
    <t xml:space="preserve">1254218   </t>
  </si>
  <si>
    <t xml:space="preserve">1142822   </t>
  </si>
  <si>
    <t>BARRIO LA VIRGEN ANDES</t>
  </si>
  <si>
    <t>FO-25-1138406</t>
  </si>
  <si>
    <t xml:space="preserve">27-06 SE CAMBIO CABLE DE LECTOR </t>
  </si>
  <si>
    <t xml:space="preserve">Cable del lector </t>
  </si>
  <si>
    <t>TRSZZ890</t>
  </si>
  <si>
    <t>COMCARD MED SAMU RAMIREZ</t>
  </si>
  <si>
    <t>FO-25-1133451</t>
  </si>
  <si>
    <t>26-06 SE CAMBIA EQUIPO POR DAÑO</t>
  </si>
  <si>
    <t>NA001747 - GZ000778</t>
  </si>
  <si>
    <t xml:space="preserve">1254230   </t>
  </si>
  <si>
    <t xml:space="preserve">751024   </t>
  </si>
  <si>
    <t>ALFONSO LOPEZ SARAVENA ARAUCA</t>
  </si>
  <si>
    <t>FO-25-1127878</t>
  </si>
  <si>
    <t xml:space="preserve">27-06 SE CAMBIA ACTIVO DEBIDO ALERT IRRUPTION SE REALIZA INYECCIÓN DE SISTEMA Y VERSIÓN INICIALIZADA OK PRUEBAS OK CUBRE CLAVE OK </t>
  </si>
  <si>
    <t>AAAAS060</t>
  </si>
  <si>
    <t xml:space="preserve">1104409   </t>
  </si>
  <si>
    <t xml:space="preserve">260239   </t>
  </si>
  <si>
    <t>SANTA FE DE ANTIOQUIA</t>
  </si>
  <si>
    <t>BARRIO SANTA FE DE ANTIOQUIA S</t>
  </si>
  <si>
    <t>FO-25-1137276</t>
  </si>
  <si>
    <t>27-06 SE CAMBIA LECTOR DE BARRAS YA QUE NO ENCIENDE</t>
  </si>
  <si>
    <t>A1MZZ986</t>
  </si>
  <si>
    <t xml:space="preserve"> 1249276  </t>
  </si>
  <si>
    <t xml:space="preserve"> 902570  </t>
  </si>
  <si>
    <t>MULTIPAGAS GIRON</t>
  </si>
  <si>
    <t>FO-25-1138706</t>
  </si>
  <si>
    <t xml:space="preserve">27-06 SE REALIZA CAMBIO DE DATAFONO,HUB,PIN PAD ,BORRADO E INSTALACIÓN DE S.O Y VERSIÓN 10.3 CREACIÓN DE USUARIOS PRUEBAS OK SERVICIO OPERATIVO </t>
  </si>
  <si>
    <t>AB0PZ872</t>
  </si>
  <si>
    <t>1227976  1220712 243637317561365457309963</t>
  </si>
  <si>
    <t>991638  2192207000469 1109652</t>
  </si>
  <si>
    <t>FO-25-1140963</t>
  </si>
  <si>
    <t>27-06 SE REALIZA VISITA TÉCNICA Y SE CAMBIA DATAFONO POR FALLAS EN LECTURA DE TARJETAS, MENSAJE CONSTANTE DE RETIRE TARJETA, SE INSTALA DATAFONO PLACA 1242386 Y SE RETIRA DATAFONO PLACA 1235337, SE REALIZAN PRUEBAS Y SE DEJA EL SERVICIO EN FUNCIONAMIENTO NUEVAMENTE.</t>
  </si>
  <si>
    <t xml:space="preserve">1242386   </t>
  </si>
  <si>
    <t>RIOSUCIO</t>
  </si>
  <si>
    <t>CENTRO RIOSUCIO  CALDAS</t>
  </si>
  <si>
    <t>FO-25-1127753</t>
  </si>
  <si>
    <t xml:space="preserve">27-06 VISITAMOS COMERCIO EL DATÁFONO NO IMPRIME BIEN LAS TRX Y NO LEE ALGUNAS TARJETAS REALIZAMOS EL CAMBIO LO CONFIGURAMOS Y REALIZAMOS PRUEBAS CON EL NUEVO DATÁFONO OK. </t>
  </si>
  <si>
    <t>9DZZZ732</t>
  </si>
  <si>
    <t xml:space="preserve">793081   </t>
  </si>
  <si>
    <t xml:space="preserve">1045733   </t>
  </si>
  <si>
    <t>NUEVA GRANADA</t>
  </si>
  <si>
    <t>DISTRICOL INVERSIONES ALTAMIRA</t>
  </si>
  <si>
    <t>FO-25-1127279</t>
  </si>
  <si>
    <t>27-06 SE REALIZA VISITA POR SOLICITUD DE CLIENTE SE LLEGA A SITIO SE ENCUENTRA DESK 3500 CON MEMSAJE DE ALERT INTERUPTION,SE PROCEDE A CAMBIAR EQUIPO DEJANDO EQUIPO TECNOLOGÍA DESK 2600 CON VERSIÓN 10.3 PRUEBAS OK AL 100 %</t>
  </si>
  <si>
    <t>999OZ814</t>
  </si>
  <si>
    <t xml:space="preserve">1242467   </t>
  </si>
  <si>
    <t xml:space="preserve">1120824   </t>
  </si>
  <si>
    <t>CIMITARRA</t>
  </si>
  <si>
    <t>BARRIO VDA LA TERRAZA CIMITARR</t>
  </si>
  <si>
    <t>FO-25-1132908</t>
  </si>
  <si>
    <t>27-06 SE REALIZA CAMBIO DE DATAFONO POR TECNOLOGÍA, SE CAMBIA PINPAD EN DAÑO Y SE INSTALA MAGIC BOX 2600, PRUEBAS Y LIMPIEZA DE EQUIPOS OK.</t>
  </si>
  <si>
    <t>AA0WZ571</t>
  </si>
  <si>
    <t>1235286  1219597 None</t>
  </si>
  <si>
    <t>856839  Sin serial  901550</t>
  </si>
  <si>
    <t>JERICO</t>
  </si>
  <si>
    <t>BARRIO JERICO ANTIOQUIA</t>
  </si>
  <si>
    <t>FO-25-1138394</t>
  </si>
  <si>
    <t xml:space="preserve">27-06 SE REALIZÓ CAMBIO DE LECTORA CON CABLE DAÑADO </t>
  </si>
  <si>
    <t>AB00H679</t>
  </si>
  <si>
    <t xml:space="preserve"> 799792  </t>
  </si>
  <si>
    <t xml:space="preserve"> 546778  </t>
  </si>
  <si>
    <t>BARRIO EL CAMPESTRE BARRANCABE</t>
  </si>
  <si>
    <t>FO-25-1138694</t>
  </si>
  <si>
    <t xml:space="preserve">27-06 CB CON ERROR  DE COMUNICACIÓN, SE VALIDA CANAL DE COMERCIO Y CONEXIONES, BORRADO E INYECCIÓN DE SO+VER 9.90,CONFIGURACIÓN DE CB OK, PRUEBAS OK. CAMBIO DE FUENTE EN MAL ESTADO Y CABLE PACHT CORD. </t>
  </si>
  <si>
    <t>fuente de poder -  cable pacht cord</t>
  </si>
  <si>
    <t>LA00V312</t>
  </si>
  <si>
    <t>ARRIO ENTRE RIOS RIOHACHA</t>
  </si>
  <si>
    <t>FO-25-1138368</t>
  </si>
  <si>
    <t xml:space="preserve">27-06 SE REALIZA LA VISITA, SE ENCUENTRA EL RODILLO DEL DATÁFONO PARTID LO CUAL KO PERMITIA EL AVANCE DEL PAPEL,  SE PROCEDE A CAMBIARLO, SE REALIZA PRUEBAS Y TODO OK </t>
  </si>
  <si>
    <t xml:space="preserve">Rodillo y tapa de impresora </t>
  </si>
  <si>
    <t>9A00B632</t>
  </si>
  <si>
    <t>FO-25-1140163</t>
  </si>
  <si>
    <t xml:space="preserve">27-06 SE REALIZA LA CONFIGURACIÓN DEL LECTOR DE BARRAS YA QUE INDICABA FORMATO INVÁLIDO </t>
  </si>
  <si>
    <t>PAGAFACIL SAN NICOLAS BARRANQU</t>
  </si>
  <si>
    <t>FO-25-1140296</t>
  </si>
  <si>
    <t xml:space="preserve">27-06 DATAFONO ESTABA CONECTADO A UNA MULTITOMA QUE HACÍA FALSO CONTACTO, Y AL IMPRIMIR SE QUEDABA PEGADO, SE HACEN PRUEBAS EN UNA TOMA A LA PARED Y FUNCIONA CORRECTAMENTE, SE RECOMENDADA CAMBIAR LA MULTITOMA </t>
  </si>
  <si>
    <t>AAAXZ137</t>
  </si>
  <si>
    <t>GUACHETA</t>
  </si>
  <si>
    <t>BARRIO EL TEJAR GUACHETA</t>
  </si>
  <si>
    <t>FO-25-1133765</t>
  </si>
  <si>
    <t>27-06 SE REALIZA CAMBIO DE CABLE MAGIC BOX PRUEBA DE CONEXIÓN Y TRANSACCIÓN OK</t>
  </si>
  <si>
    <t>10LZZ943</t>
  </si>
  <si>
    <t>ARIGUANI</t>
  </si>
  <si>
    <t>BARRIO CENTRO ARIGUANI 1</t>
  </si>
  <si>
    <t>FO-25-1133773</t>
  </si>
  <si>
    <t>27-06 SE REALIZA VISITÁ POR SOLICITUD DE CLIENTE SE EVIDENCIA FALLO EN LECTOR DE BARRAS,SE REALIZA CAMBIÓ DE LECTOR DEJANDO LECTOR SYMBOL SE REALIZAN PRUEBAS QUEDANDO OPERATIVO AL 100 %</t>
  </si>
  <si>
    <t>9A00N329</t>
  </si>
  <si>
    <t xml:space="preserve"> 514331  </t>
  </si>
  <si>
    <t xml:space="preserve"> 997103  </t>
  </si>
  <si>
    <t>BARRIO EL PRADO SAN MARCOS</t>
  </si>
  <si>
    <t>FO-25-1135373</t>
  </si>
  <si>
    <t xml:space="preserve">27-06 SE VISITA SITIO, SE CAMBIA TAPA IMPRESORA POR DAÑO OK. SE REALIZAN PRUEBAS EXITOSAS </t>
  </si>
  <si>
    <t>BL0DZ154</t>
  </si>
  <si>
    <t>BARRIO LA FOGATA ARMENIA</t>
  </si>
  <si>
    <t>FO-25-1136599</t>
  </si>
  <si>
    <t>27-06 SE VISITA COMERCIO SE REALIZÓ AJUSTE TAPA DE IMPRESORA Y AJUSTE DE CABLEADO</t>
  </si>
  <si>
    <t>AA00D601</t>
  </si>
  <si>
    <t>FO-25-1142708</t>
  </si>
  <si>
    <t xml:space="preserve">27-06 SE VISITA COMERCIO SE IDENTIFICA DATÁFONO CON FALLA EN IMPRESIÓN SE REALIZA CAMBIO DE DATÁFONO SE REALIZA PRUEBAS OK </t>
  </si>
  <si>
    <t>AB1FZ676 GB0KZ170</t>
  </si>
  <si>
    <t xml:space="preserve">1221323   </t>
  </si>
  <si>
    <t>TABIO</t>
  </si>
  <si>
    <t>BARRIO CC LA REPUBLICA TABIO</t>
  </si>
  <si>
    <t>FO-25-1136612</t>
  </si>
  <si>
    <t xml:space="preserve">27-06 SE LLEGA COMERCIO SE VALIDA SIN LUZ HACE MÁS DE 1 HORA SE ESPERA POR MÁS DE 40 MINUTOS NO LLEGA LA LUZ , CLIENTE INDICA QUE LA LUZ HA ESTADO MOLESTANDO EN EL MUNICIPIO  DE TABIO CONSTANTEMENTE SE LE INFORMA AL COORDINADOR DE ZONA. SE LE INFORMA DE IGUAL MANERA AL CLIENTE Q SE COMUNIQUE NUEVAMENTE CUANDO EL SERVICIO DE LUZ SEA ESTABLE PARA PODER REALIZAR EL CAMBIO DE EQUIPO Y RECONFIGURACIÓN DE LECTURA QUE INDICA QUE LE MOLESTA </t>
  </si>
  <si>
    <t>PTM BOGOTA VIDEO ROA</t>
  </si>
  <si>
    <t>FO-25-1140945</t>
  </si>
  <si>
    <t xml:space="preserve">27-06 SE REALIZA VISITA AL COMERCIO PARA EJECUTAR CAMBIO DE LECTOR DE BARRAS POR DAÑO, VERSIÓN 9.90, PRUEBAS OK. </t>
  </si>
  <si>
    <t>9C00I714</t>
  </si>
  <si>
    <t xml:space="preserve"> 775812  </t>
  </si>
  <si>
    <t xml:space="preserve"> 884788  </t>
  </si>
  <si>
    <t>BARRIO PARQUE PRINCIPAL LA UNI</t>
  </si>
  <si>
    <t>FO-25-1143070</t>
  </si>
  <si>
    <t xml:space="preserve">27-06 SE CAMBIA TAPA IMPRESORA OK PRUEBAS EXITOSAS </t>
  </si>
  <si>
    <t>BL0DZ115</t>
  </si>
  <si>
    <t>FO-25-1140969</t>
  </si>
  <si>
    <t>27-06 SE CAMBIA DATÁFONO DAÑO PUERTO USB</t>
  </si>
  <si>
    <t>A300S502</t>
  </si>
  <si>
    <t xml:space="preserve">931824   </t>
  </si>
  <si>
    <t xml:space="preserve">981879   </t>
  </si>
  <si>
    <t>SOCHA</t>
  </si>
  <si>
    <t>CENTRO SOCHA I BOYACA</t>
  </si>
  <si>
    <t>FO-25-1134629</t>
  </si>
  <si>
    <t xml:space="preserve">27-06 SE REALIZA CAMBIO DE EQUIPO POR DAÑO LECTOR CHIP DEJANDO PRUEBAS OK SIN TELECARGA NO AUTORIZADA , SE CAMBIA CABLE PACTH CORD 3 METROS POR MANTENIMIENTO PREVENTIVO </t>
  </si>
  <si>
    <t xml:space="preserve">CABLE PACTH CORD 3 METROS </t>
  </si>
  <si>
    <t>GA00G191-111NZ469</t>
  </si>
  <si>
    <t xml:space="preserve">1221347   </t>
  </si>
  <si>
    <t xml:space="preserve">794215   </t>
  </si>
  <si>
    <t>FO-25-1138408</t>
  </si>
  <si>
    <t xml:space="preserve">TAPA IMPRESORA </t>
  </si>
  <si>
    <t>SV003313 SV003252</t>
  </si>
  <si>
    <t>COMCARD BELLO COPIBELLO</t>
  </si>
  <si>
    <t>FO-25-1143438</t>
  </si>
  <si>
    <t xml:space="preserve">27-06 SE REALIZA LIMPIEZA DEL RODILLO DE LA IMPRESORA Y ACETATO, SE DEJAN SERVICIOS FUNCIONANDO CORRECTAMENTE </t>
  </si>
  <si>
    <t>AA004691</t>
  </si>
  <si>
    <t>BARRIO SAN PEDRO LA UNION 1</t>
  </si>
  <si>
    <t>FO-25-1138401</t>
  </si>
  <si>
    <t xml:space="preserve">27-06 SE REALIZA CAMBIO DE EQUIPO F2 TECLADO BORRÓ Y POR TECNOLOGÍA Y SE CAMBIA PINPAD C4 NO LEE TARJETAS CHIP, ADEMAS SE RETIRA HUB CON PLACA POR CAMBIO DE TECNOLOGÍA COLOMBIA PURO, PRUEBAS OK </t>
  </si>
  <si>
    <t>MA00B542</t>
  </si>
  <si>
    <t xml:space="preserve">1242422  1241445 </t>
  </si>
  <si>
    <t>1030915  830254 808971</t>
  </si>
  <si>
    <t>FO-25-1144578</t>
  </si>
  <si>
    <t xml:space="preserve">27-06 SE REALIZA CAMBIO DE EQUIPO NO PRENDE QUEDA UNO NUEVO FUNCIONANDO SIN PROBLEMA SE HACEN PRUEBAS </t>
  </si>
  <si>
    <t xml:space="preserve">1242418   </t>
  </si>
  <si>
    <t xml:space="preserve">811932   </t>
  </si>
  <si>
    <t>BARRIO SAN DIEGO DE UBATE VILLA DE SAN DIEGO DE UBATE</t>
  </si>
  <si>
    <t>FO-25-1139941</t>
  </si>
  <si>
    <t xml:space="preserve">27-06 SE REALIZA ASIGNACIÓN DE NUEVA TERMINAL LMZZZ881 PARA CAMBIO DE CB PURO A MIXTO 
PRUEBA OK </t>
  </si>
  <si>
    <t>V100C087-LMZZZ881</t>
  </si>
  <si>
    <t>BARRIO EL PROGRESO  SAMANIEGO</t>
  </si>
  <si>
    <t>FO-25-1136582</t>
  </si>
  <si>
    <t xml:space="preserve">27-06 SE LLEGA A CORRESPONSAL SE VERIFICA FALLA EN LECTOR DE BARRAS CABLE DAÑADO SE REALIZA CAMBIO SE AJUSTA RODILLO DE TAPA DE IMPRESIÓN CB QUEDA LECTOR Y IMPRESORA FUNCIONANDO CB QUEDA OPERATIVO </t>
  </si>
  <si>
    <t>EG004600</t>
  </si>
  <si>
    <t xml:space="preserve"> 1103546  </t>
  </si>
  <si>
    <t xml:space="preserve"> 1107858  </t>
  </si>
  <si>
    <t>FO-25-1144309</t>
  </si>
  <si>
    <t xml:space="preserve">27-06 EN LA VISITA TÉCNICA SE REALIZÓ EL CAMBIO DE DATÁFONO YA QUE SE ENCONTRÓ CON EL TECLADO BORROSO Y DURO,SE RETIRÓ EL HUB Y SE INSTALÓ MAGIC BOX 2600,SE REALIZÓ CAMBIO DE EL PINPAD DESK 1500 POR TECNOLOGÍA DESK 1600,SE INSTALÓ EL SISTEMA OPERATIVO Y VERSIÓN 10.3N SE CREARON LOS USUARIOS Y SE REALIZARON LAS PRUEBAS DEJANDO EL SERVICIO OPERANDO SIN FALLAS Y SIN NOVEDAD </t>
  </si>
  <si>
    <t>A1006464</t>
  </si>
  <si>
    <t>1230941  1220694 241597317561324755897368</t>
  </si>
  <si>
    <t>732206  834440 1073361</t>
  </si>
  <si>
    <t>BARRIO COMFENALCO CALI</t>
  </si>
  <si>
    <t>FO-25-1141529</t>
  </si>
  <si>
    <t xml:space="preserve">27-06 SE VISITA CORRESPONSAL Y SE REEMPLAZA DATÁFONO POR DETERIORO Y PIN PAD POR TECNOLOGÍA. TRANSACCIONES DE PRUEBA EXITOSAS. SE CREA USUARIO </t>
  </si>
  <si>
    <t>DATAFONO BBD BOTON BLUETHOOTH DAÑADO</t>
  </si>
  <si>
    <t>9A003322</t>
  </si>
  <si>
    <t xml:space="preserve">1227946  1220690 </t>
  </si>
  <si>
    <t>759660  835924 1109756</t>
  </si>
  <si>
    <t>BARRIO COREGIMIENTO DE ARABIA</t>
  </si>
  <si>
    <t>FO-25-1142554</t>
  </si>
  <si>
    <t xml:space="preserve">27-06 SE VISITA COMERCIO SE IDENTIFICA FUENTE DE PODER QUEMADA SE REALIZA CAMBIO DE FUENTE SE REALIZA PRUEBAS OK </t>
  </si>
  <si>
    <t>IIJZZ001 JUZZZ835</t>
  </si>
  <si>
    <t>FRONTINO</t>
  </si>
  <si>
    <t>BARRIO PARQUE PRINCIPAL FRONTINO 1</t>
  </si>
  <si>
    <t>FO-25-1138389</t>
  </si>
  <si>
    <t>27-06 SE CAMBIA EQUIPO YA QUE NO PRENDE</t>
  </si>
  <si>
    <t>A4WZZ833</t>
  </si>
  <si>
    <t xml:space="preserve">1254374   </t>
  </si>
  <si>
    <t xml:space="preserve">1115673   </t>
  </si>
  <si>
    <t>FO-25-1137230</t>
  </si>
  <si>
    <t xml:space="preserve">27-06 SE REALIZA BORRADO DE EQUIPO CARGANDO VERSIÓN 10.3 N , INICIALIZANDO TERMINAL REPIZANDO LLAVE DEJANDO PRUEBAS OK SIN TELECARGA NO AUTORIZADA </t>
  </si>
  <si>
    <t>BARRIO CENTRO ARMENIA 7</t>
  </si>
  <si>
    <t>FO-25-1137910</t>
  </si>
  <si>
    <t xml:space="preserve">27-06 SE VISITA COMERCIO SE REALIZÓ CAMBIO DE PINPAD ALERTADO, SE REALIZÓ PRUEBAS OK. </t>
  </si>
  <si>
    <t>GZ00S529</t>
  </si>
  <si>
    <t xml:space="preserve">  986775 </t>
  </si>
  <si>
    <t xml:space="preserve">   986999</t>
  </si>
  <si>
    <t>FO-25-1136621</t>
  </si>
  <si>
    <t xml:space="preserve">27-06 SE VISITA SITIO SE VERIFICA INFORMACIÓN ,
SE REALIZA PRIMEROS AUXILIOS, DATÁFONO CONTINÚA CON LA FALLA, SE PROCEDE A CAMBIO DE EQUIPO. SE REALIZA PRUEBA TRX EXITOSA .
</t>
  </si>
  <si>
    <t>MA00C954</t>
  </si>
  <si>
    <t xml:space="preserve">1088204   </t>
  </si>
  <si>
    <t>BARRIO SAN PABLO GUAYABAL MEDE</t>
  </si>
  <si>
    <t>FO-25-1143022</t>
  </si>
  <si>
    <t xml:space="preserve">27-06 SE CAMBIA EQUIPO POR DAÑO EN PUERTO IP Y LECTOR NO ENCIENDE </t>
  </si>
  <si>
    <t>II5ZZ942</t>
  </si>
  <si>
    <t xml:space="preserve">1254304 540243  </t>
  </si>
  <si>
    <t xml:space="preserve">1105814 900233  </t>
  </si>
  <si>
    <t>BARRIO NIQUIA BELLO 12</t>
  </si>
  <si>
    <t>FO-25-1143482</t>
  </si>
  <si>
    <t xml:space="preserve">27-06 SE CAMBIA CABLE MAGICBOX AVERIADO, SE DEJAN SERVICIOS FUNCIONANDO CORRECTAMENTE </t>
  </si>
  <si>
    <t>XYZZZ976</t>
  </si>
  <si>
    <t>BARRIO GRANADA GIRARDOT</t>
  </si>
  <si>
    <t>FO-25-1137905</t>
  </si>
  <si>
    <t>27-06 DURANTE LA VISITA DE TECNICA ENCONTRAMOS QUE DATÁFONO NO LE FUNCIONAN LAS TECLAS SE REALIZA CAMBIO DE POS PRUEBA OK PARÁMETROS OKAY CIERRE OKAY</t>
  </si>
  <si>
    <t>9A0ZZ347</t>
  </si>
  <si>
    <t xml:space="preserve">1173814   </t>
  </si>
  <si>
    <t xml:space="preserve">794575   </t>
  </si>
  <si>
    <t>COMCARD TAMESIS PALER</t>
  </si>
  <si>
    <t>FO-25-1138714</t>
  </si>
  <si>
    <t xml:space="preserve">27-06 SE CAMBIA EQUIPO POR REINICIO CONSTANTEMENTE </t>
  </si>
  <si>
    <t>BBBPZ345</t>
  </si>
  <si>
    <t xml:space="preserve">1116502   </t>
  </si>
  <si>
    <t xml:space="preserve">1021206   </t>
  </si>
  <si>
    <t>LA VIRGINIA</t>
  </si>
  <si>
    <t>MULTIPAGAS LA VIRGINIA</t>
  </si>
  <si>
    <t>FO-25-1141249</t>
  </si>
  <si>
    <t>27-06 SE CAMBIA EQUIPOS POR COMPATIBILIDAD (1171182) (981405) CON EL PIN PAD, SE CAMBIA PIN PAD YA QUE NO LEE LAS TARJETAS CHIP (873107) (1108424)</t>
  </si>
  <si>
    <t>DATAFONO CPT CAMBIO POR TECNOLOGÍA - DATAFONO CPT CAMBIO POR TECNOLOGÍA</t>
  </si>
  <si>
    <t>PINPAD A13 RETIRE TARJETA - PINPAD A13 RETIRE TARJETA</t>
  </si>
  <si>
    <t>TVIZZ642-II001549</t>
  </si>
  <si>
    <t xml:space="preserve">1221316 - 1235264  1219974 - 1220562 </t>
  </si>
  <si>
    <t>984105 - 1171182   873107 - 1108424 - SIN SERIAL - 831488</t>
  </si>
  <si>
    <t>BARRIO VILLA GLORIA</t>
  </si>
  <si>
    <t>FO-25-1142013</t>
  </si>
  <si>
    <t xml:space="preserve">27-06 SE CAMBIA DATÁFONO POR DAÑO EN SO , SE REALIZA PRUEBAS DE FUNCIONAMIENTO OK </t>
  </si>
  <si>
    <t>1A003581</t>
  </si>
  <si>
    <t xml:space="preserve">1029960   </t>
  </si>
  <si>
    <t xml:space="preserve">180709   </t>
  </si>
  <si>
    <t>PTM MED PAPELERIA LAS PLAYAS</t>
  </si>
  <si>
    <t>FO-25-1142023</t>
  </si>
  <si>
    <t>27-06 SE REALIZA CONFIGURACIÓN DE LECTORA</t>
  </si>
  <si>
    <t>AB6ZZ325</t>
  </si>
  <si>
    <t>FO-25-1142329</t>
  </si>
  <si>
    <t>27-06 SE INGRESA SE CAMBIA EQUIPO YA QUE IMPRESORA TIENE RODILLO INTERNO AVERIADO SE PROCEDE A CAMBIAR SE HACEN PRUEBAS OK Y RECARGA DE RNA CUBRE CLAVE OKAY</t>
  </si>
  <si>
    <t xml:space="preserve">1235376   </t>
  </si>
  <si>
    <t xml:space="preserve">795252   </t>
  </si>
  <si>
    <t>BARRIO ROBLEDO MEDELLIN 20</t>
  </si>
  <si>
    <t>FO-25-1143829</t>
  </si>
  <si>
    <t>27-06 SE REALIZA CAMBIO DE EQUIPO PORQ PRESENTA FALLAS AL IMPRIMIR RECIBOS</t>
  </si>
  <si>
    <t>DATAFONO G3 TAPA DE IMPRESORA MALA - DATAFONO RG RECHAZO GENERAL</t>
  </si>
  <si>
    <t>7A06Z973</t>
  </si>
  <si>
    <t xml:space="preserve">958869 - 1111224   </t>
  </si>
  <si>
    <t xml:space="preserve">1111224 - 1036312   </t>
  </si>
  <si>
    <t>PTM BOGOTA  VIVERES LA HORMIGA</t>
  </si>
  <si>
    <t>FO-25-1144899</t>
  </si>
  <si>
    <t>27-06 SE REALIZA CAMBIO DE DATAFONO POR REINICIO, SE CREA USUARIOS, PRUEBAS OK.</t>
  </si>
  <si>
    <t>DATAFONO RG RECHAZO GENERAL - DATAFONO G4 SE RESETEA AL IMPRIMIR</t>
  </si>
  <si>
    <t>XP00J157</t>
  </si>
  <si>
    <t xml:space="preserve">959606 - 1138632   </t>
  </si>
  <si>
    <t xml:space="preserve">989485 - 1138632   </t>
  </si>
  <si>
    <t>PTM LA DORADA DISTRIBUCION Y V</t>
  </si>
  <si>
    <t>FO-25-1136626</t>
  </si>
  <si>
    <t>27-06 SE RAPASAN PARÁMETROS DE COMUNICACIÓN,REVISA CONEXIONES,CANAL DE COMUNICACIÓN TRANSACCIONES O.K</t>
  </si>
  <si>
    <t>CAMBIO DE IP</t>
  </si>
  <si>
    <t>SX00J090</t>
  </si>
  <si>
    <t>BARRIO SANTA ANA FLORIDABLANCA</t>
  </si>
  <si>
    <t>FO-25-1144320</t>
  </si>
  <si>
    <t xml:space="preserve">27-06 SE REALIZA MANTENIMIENTO A SISTEMA OPERATIVO Y VERSIÓN 9.90 SE INICIALIZA Y SE VERIFICA SU CORRECTO FUNCIONAMIENTO </t>
  </si>
  <si>
    <t>AD0BZ248</t>
  </si>
  <si>
    <t>BARRIO CENTRO RIOHACHA 33</t>
  </si>
  <si>
    <t>FO-25-1145012</t>
  </si>
  <si>
    <t xml:space="preserve">28-06 SE REALIZA CAMBIO DE DE LECTOR DE CODIGO DE BARRAS YA QUE EL QUE TENÍA ESTABA EL CABLE AVERIADO </t>
  </si>
  <si>
    <t>HA00L091</t>
  </si>
  <si>
    <t xml:space="preserve"> 1231504  </t>
  </si>
  <si>
    <t xml:space="preserve"> 1060037  </t>
  </si>
  <si>
    <t>BARRIO EL TRIUNFO PUERTO GAITA</t>
  </si>
  <si>
    <t>FO-25-1140284</t>
  </si>
  <si>
    <t xml:space="preserve">28-06 SE REALIZA CONTACTO TELEFÓNICO CON LA SEÑROA SONIA 3132157647 QUIEN MANIFIESTA FALLA E INFORMA NO NOS PUEDE ATENDER EL DÍA DE HOY POR FAVOR VISITAR EL DÍA MARTES SE LE INFORMA DEBE COMUNICARSE A LA LÍNEA 018000953344 Y SOLICITAR NUEVAMENTE VISITA </t>
  </si>
  <si>
    <t>PAGAFACIL CITY PLAZA</t>
  </si>
  <si>
    <t>FO-25-1147981</t>
  </si>
  <si>
    <t xml:space="preserve">28-06 SE CAMBIA EQUIPO POR DAÑO EN TECLADO E IMPRESORA </t>
  </si>
  <si>
    <t>JCZZZ322</t>
  </si>
  <si>
    <t>1254284  1241574 243627317561365457298847</t>
  </si>
  <si>
    <t>992722  829361 801484</t>
  </si>
  <si>
    <t>BARRIO PARQUE INDUSTRIAL SECTOR BOQUIA PEREIRA 1</t>
  </si>
  <si>
    <t>FO-25-1143448</t>
  </si>
  <si>
    <t xml:space="preserve">28-06 SE VISITA COMERCIO SE IDENTIFICA LECTORA CON FALLA SE REALIZA CAMBIO DE LECTORA SE REALIZA PRUEBAS OK </t>
  </si>
  <si>
    <t>LMNZZ915</t>
  </si>
  <si>
    <t xml:space="preserve"> 1239644  </t>
  </si>
  <si>
    <t xml:space="preserve"> 534266  </t>
  </si>
  <si>
    <t>BARRIO MONTELIBANO PEREIRA 1</t>
  </si>
  <si>
    <t>FO-25-1147581</t>
  </si>
  <si>
    <t xml:space="preserve">28-06 VISITAMOS COMERCIO EL DATÁFONO NO ESTÁ IMPRIMIENDO BIEN LAS TRX REALIZAMOS EL CAMBIO LO CONFIGURAMOS Y REALIZAMOS PRUEBAS CON EL NUEVO DATÁFONO OK. </t>
  </si>
  <si>
    <t>MN0SZ915</t>
  </si>
  <si>
    <t xml:space="preserve">1062644   </t>
  </si>
  <si>
    <t xml:space="preserve">1121826   </t>
  </si>
  <si>
    <t>DISTRICOL LA ESQUINIT DEL VECI</t>
  </si>
  <si>
    <t>FO-25-1146848</t>
  </si>
  <si>
    <t xml:space="preserve">28-06 SE ESTA ESTABLECE COMUNICACIÓN CON EL SEÑOR JUAN AL NÚMERO 3114823632 QUIEN INFORMA QUE NO ESTA PRESENTANDO NINGUNA FALLA QUE SOLO FUE EL DIA DE AYER PERO QUE ERA DEBIDO A UNA ACTUALIZACIÓN EN EL SISTEMA PERO QUE EL DIA DE HOY YA ESTA OPERATIVO POR LO QUE SE LE INFORMA QUE SE PROCEDE A CERRAR LA ORDEN DE TRABAJO GENERADA </t>
  </si>
  <si>
    <t>FO-25-1147025</t>
  </si>
  <si>
    <t>28-06 SE ENCONTRO BLOQUEADO SE DESBLOQUEA Y QUEDA OPERATIVO PRUEBAS OK NO TELECARGA</t>
  </si>
  <si>
    <t>BARRIO BOSA LA ASUCENA BOGOTA</t>
  </si>
  <si>
    <t>FO-25-1143827</t>
  </si>
  <si>
    <t xml:space="preserve">28-06 SE REALIZA VISITA AL COMERCIO PARA EJECUTAR CAMBIO DE EQUIPO POR DAÑO EN EL TECLADO, VERSIÓN 9.90, PRUEBAS OK. </t>
  </si>
  <si>
    <t>A100U399</t>
  </si>
  <si>
    <t xml:space="preserve">1074649   </t>
  </si>
  <si>
    <t xml:space="preserve">989326   </t>
  </si>
  <si>
    <t>HONDA</t>
  </si>
  <si>
    <t>BARRIO CENTRO HONDA</t>
  </si>
  <si>
    <t>FO-25-1143006</t>
  </si>
  <si>
    <t>28-06 SE REALIZA CAMBIO EQUIPO "SE REINICIA AL MOMENTO DE LA TRANSACCIÓN"</t>
  </si>
  <si>
    <t>AB00U346</t>
  </si>
  <si>
    <t xml:space="preserve">766210   </t>
  </si>
  <si>
    <t xml:space="preserve">1172012   </t>
  </si>
  <si>
    <t>BARRIO EL GAVAN YOPAL</t>
  </si>
  <si>
    <t>FO-25-1147043</t>
  </si>
  <si>
    <t xml:space="preserve">28-06 EN COMUNICACIÓN CON LA SEÑORA MICHEL REY AL NUMERO 3146344130, SE ORIENTA PARA AJUSTAR LA TAPA DE IMPRESION. INDICA OPERATIVO EL SERVICIO. </t>
  </si>
  <si>
    <t>FO-25-1144332</t>
  </si>
  <si>
    <t xml:space="preserve">28-06 SE REALIZA CAMBIO DE LECTORA DEBIDO A DAÑO, TODO OK </t>
  </si>
  <si>
    <t>BARRIO EL CARMEN TIBU 1</t>
  </si>
  <si>
    <t>FO-25-1130875</t>
  </si>
  <si>
    <t>28-06 CLIENTE ENVÍA EQUIPO Y SE REALIZA CAMBIO DE HUB, CABLE MAGICBOX, FUENTE DE PODER, SE REALIZAN CIERRES Y PRUEBAS OK.</t>
  </si>
  <si>
    <t xml:space="preserve">Fuente de poder  - Cable Magicbox </t>
  </si>
  <si>
    <t>1LZZZ886</t>
  </si>
  <si>
    <t xml:space="preserve">  855309 </t>
  </si>
  <si>
    <t>BARRIO CENTRO CAMPOALEGRE 5</t>
  </si>
  <si>
    <t>FO-25-1142566</t>
  </si>
  <si>
    <t>28-06 SE REALIZA CAMBIO DE FUENTE DE PODER</t>
  </si>
  <si>
    <t>9TZZZ261</t>
  </si>
  <si>
    <t>ANCUYA</t>
  </si>
  <si>
    <t>DISTRICOL CARNICOS SAMUEL</t>
  </si>
  <si>
    <t>FO-25-1143454</t>
  </si>
  <si>
    <t xml:space="preserve">28-06 SE VISITA EL CB PARA REVISAR FALLA DE DATAFONO, SE ENCUENTRA CON IMPRESORA MALA NO IMPRIME, TAMBIÉN TECLADO BORROSO ALGUNAS TECLAS, SE CAMBIA EQUIPO, PRUEBAS OK, CB OPERATIVO 
</t>
  </si>
  <si>
    <t>GZO0Z512</t>
  </si>
  <si>
    <t xml:space="preserve">959300   </t>
  </si>
  <si>
    <t xml:space="preserve">773004   </t>
  </si>
  <si>
    <t>FO-25-1147019</t>
  </si>
  <si>
    <t xml:space="preserve">28-06 SE REALIZA CAMBIO DE HUB POR DAÑO SE ENTREGA SERVICIO OPERATIVO </t>
  </si>
  <si>
    <t xml:space="preserve">   Sin placa</t>
  </si>
  <si>
    <t xml:space="preserve">  Sin placa </t>
  </si>
  <si>
    <t>GENOVA</t>
  </si>
  <si>
    <t>GENOVA  QUINDIO</t>
  </si>
  <si>
    <t>FO-25-1143548</t>
  </si>
  <si>
    <t xml:space="preserve">28-06 SE VISITA COMERCIO SE REALIZÓ CAMBIO DE DATAFONO POR DAÑO EN IMPRESORA, PRUEBAS OK. </t>
  </si>
  <si>
    <t>A00FZ279</t>
  </si>
  <si>
    <t xml:space="preserve">1106937   </t>
  </si>
  <si>
    <t xml:space="preserve">1072631   </t>
  </si>
  <si>
    <t>COMCARD PAPELERIA Y MISCELANEA</t>
  </si>
  <si>
    <t>FO-25-1145642</t>
  </si>
  <si>
    <t>28-06 SE REALIZA CAMBIO DE EQUIPO YA QUE SE QUEDA CONGELADO AL MOMENTO DE RETIRAR TARJETA</t>
  </si>
  <si>
    <t>BL02Z746</t>
  </si>
  <si>
    <t xml:space="preserve">1254250   </t>
  </si>
  <si>
    <t xml:space="preserve">1014951   </t>
  </si>
  <si>
    <t>BARRIO SAMARIA 2 PEREIRA 2</t>
  </si>
  <si>
    <t>FO-25-1148518</t>
  </si>
  <si>
    <t xml:space="preserve">28-06 VISITAMOS COMERCIO EL LECTOR DE BARRAS NO LEE ALGUNOS CÓDIGOS DE BARRA REALIZAMOS CAMBIO TAMBIÉN CAMBIAMOS EL CABLE MAGIC BOX TETRA YA QUE GENERA QUE SE REINICIE EL DATÁFONO REALIZAMOS PRUEBAS OK. </t>
  </si>
  <si>
    <t xml:space="preserve">Cable magic box tetra </t>
  </si>
  <si>
    <t>5A002529</t>
  </si>
  <si>
    <t xml:space="preserve"> 864151  </t>
  </si>
  <si>
    <t xml:space="preserve"> 537529  </t>
  </si>
  <si>
    <t>PAGAFACIL CUMARAL</t>
  </si>
  <si>
    <t>FO-25-1145639</t>
  </si>
  <si>
    <t>28-06 SE REALIZA CONFIGURACIÓN DE LECTORA DE BARRAS, PRUEBAS OK</t>
  </si>
  <si>
    <t>9T00P661</t>
  </si>
  <si>
    <t>FO-25-1148514</t>
  </si>
  <si>
    <t xml:space="preserve">28-06 SE REALIZA CAMBIO DE EQUIPO NO IMPRIME BIEN SALE BORROSO UNA PARTE QUEDA EQUIPO NUEVO FUNCIONANDO SIN PROBLEMAS SE HACE PRUEBAS </t>
  </si>
  <si>
    <t>Magic box 241587317561324755887219</t>
  </si>
  <si>
    <t>FO-25-1144946</t>
  </si>
  <si>
    <t>28-06 SE CAMBIO DATÁFONO CON PUERTO USB MALO</t>
  </si>
  <si>
    <t xml:space="preserve">759757   </t>
  </si>
  <si>
    <t xml:space="preserve">857573   </t>
  </si>
  <si>
    <t>DISTRICOL FRUTAS M&amp;A</t>
  </si>
  <si>
    <t>FO-25-1142559</t>
  </si>
  <si>
    <t xml:space="preserve">28-06 SE INGRESA EQUIPO CON ALERTINTERRUOTION SE PROCEDE A CAMBIAR SE INSTALA SISTEMA OPERATIVO VERSIÓN CREACIÓN DE USUARIOS PRUEBAS OKAY TELECARGA DRNA </t>
  </si>
  <si>
    <t>LN00F217</t>
  </si>
  <si>
    <t xml:space="preserve">1230924   </t>
  </si>
  <si>
    <t xml:space="preserve">1021386   </t>
  </si>
  <si>
    <t>PAGAFACIL  PLAZA DEL RIO</t>
  </si>
  <si>
    <t>FO-25-1147031</t>
  </si>
  <si>
    <t>28-06 CAMBIO DATAFONO POR TECNOLOGÍA Y PIN PAD MALO</t>
  </si>
  <si>
    <t>FUA0L753</t>
  </si>
  <si>
    <t xml:space="preserve">1235422  1219503 </t>
  </si>
  <si>
    <t>1069488   1155505</t>
  </si>
  <si>
    <t>COMCARD MED RED ASUMOTOS</t>
  </si>
  <si>
    <t>FO-25-1147579</t>
  </si>
  <si>
    <t xml:space="preserve">28-06 SE CAMBIA DATÁFONO CON TECLADO BORROSO, SE DEJAN SERVICIOS FUNCIONANDO CORRECTAMENTE </t>
  </si>
  <si>
    <t>BBQZZ204</t>
  </si>
  <si>
    <t xml:space="preserve">1254227   </t>
  </si>
  <si>
    <t xml:space="preserve">1021277   </t>
  </si>
  <si>
    <t>FO-25-1149225</t>
  </si>
  <si>
    <t xml:space="preserve">28-06 SE REALIZA LIMPIEZA DEL LECTOR DE TARJETAS CHIP, SE DEJAN SERVICIOS FUNCIONANDO CORRECTAMENTE </t>
  </si>
  <si>
    <t>BARRIO GRAN BRETANA POPAYAN</t>
  </si>
  <si>
    <t>FO-25-1143461</t>
  </si>
  <si>
    <t xml:space="preserve">28-06 SE INGRESA LECTOR DE CÓDIGO DE BARRAS CABLE MALO SE PROCEDE A CAMBIAR SE HACEN PRUEBAS OK TELECARGA DRNA </t>
  </si>
  <si>
    <t>BL0JZ844</t>
  </si>
  <si>
    <t xml:space="preserve"> 1139145  </t>
  </si>
  <si>
    <t xml:space="preserve"> 545354  </t>
  </si>
  <si>
    <t>ARA0557 VCENCIO RESTRE</t>
  </si>
  <si>
    <t>FO-25-1150678</t>
  </si>
  <si>
    <t>TORO CARDONA ELIZABETH</t>
  </si>
  <si>
    <t>FO-25-1145645</t>
  </si>
  <si>
    <t>28-06 SE REALIZA CAMBIO DE EQUIPO POR DAÑO DE ALERT INTERRUPTION AL MOMENTO DE REALIZAR LOS CIERRES, PRUEBAS CB OK SE DEJA OPERATIVO.</t>
  </si>
  <si>
    <t>104ZZ401</t>
  </si>
  <si>
    <t xml:space="preserve">1234857   </t>
  </si>
  <si>
    <t xml:space="preserve">1142068   </t>
  </si>
  <si>
    <t>BARRIO AV PASTRANA TURBACO</t>
  </si>
  <si>
    <t>FO-25-1143077</t>
  </si>
  <si>
    <t xml:space="preserve">28-06 SE CAMBIA EQUIPO POR DAÑO DE DISPLAY </t>
  </si>
  <si>
    <t>BBTZZ905</t>
  </si>
  <si>
    <t xml:space="preserve">1241382   </t>
  </si>
  <si>
    <t xml:space="preserve">764929   </t>
  </si>
  <si>
    <t>BARRIO BELLO LA 2000</t>
  </si>
  <si>
    <t>FO-25-1149870</t>
  </si>
  <si>
    <t>29-06 EL DÍA SÁBADO CON TICKET DE GARANTÍA SE REALIZÓ VISITA Y SE ACTUALIZÓ LA VERSIÓN CORRECTA DEL SISTEMA. SE REALIZARON PRUEBAS EXITOSAS.</t>
  </si>
  <si>
    <t>BARRIO PARQUE PRINCIPAL ABRIAQ</t>
  </si>
  <si>
    <t>FO-25-1141535</t>
  </si>
  <si>
    <t>28-06 SE CAMBIA EQUIPO POR TECLADO DURO</t>
  </si>
  <si>
    <t>11XZZ799</t>
  </si>
  <si>
    <t>Ciudad Sede</t>
  </si>
  <si>
    <t>OC</t>
  </si>
  <si>
    <t>CB</t>
  </si>
  <si>
    <t>Depto</t>
  </si>
  <si>
    <t>Fecha Asignación a Línea Comunicaciones (DD/MM/AAAA)</t>
  </si>
  <si>
    <t xml:space="preserve">Fecha de cierre
</t>
  </si>
  <si>
    <t>Área Responsable</t>
  </si>
  <si>
    <t>Tipo de Actividad</t>
  </si>
  <si>
    <t>Solicitud</t>
  </si>
  <si>
    <t>Descripción</t>
  </si>
  <si>
    <t xml:space="preserve">OBSERVACIÓN </t>
  </si>
  <si>
    <t>Serial / Placa</t>
  </si>
  <si>
    <t xml:space="preserve">Lector </t>
  </si>
  <si>
    <t xml:space="preserve">Terminal </t>
  </si>
  <si>
    <t>ESTADO SERVIENTREGA</t>
  </si>
  <si>
    <t>Ventanilla de Seguridad</t>
  </si>
  <si>
    <t># COMBOS
(Q TERMINALES A RETIRAR)</t>
  </si>
  <si>
    <t>DISTRICOL MIL COSITAS Y MAS</t>
  </si>
  <si>
    <t>FO-25-1025389</t>
  </si>
  <si>
    <t>EJECUTADO_EXITOSO</t>
  </si>
  <si>
    <t>EJECUTADO EXITOSO</t>
  </si>
  <si>
    <t>ORDEN DE CAMBIO</t>
  </si>
  <si>
    <t>BASEDATAFONO</t>
  </si>
  <si>
    <t>03/06/2025 SE REALIZA VISITA SE INSTALA BASE PARA DATAFONO YA QUE LA ANTERIOR SE DESPEGO Y ESTABA EN MAL ESTADO CERRAR</t>
  </si>
  <si>
    <t xml:space="preserve"> </t>
  </si>
  <si>
    <t xml:space="preserve">    </t>
  </si>
  <si>
    <t>EF02Z334</t>
  </si>
  <si>
    <t>1</t>
  </si>
  <si>
    <t>CB UNO A UNO</t>
  </si>
  <si>
    <t>FO-25-994754</t>
  </si>
  <si>
    <t>03/06/2025 SE INSTALA BASE EXITOSMANTE YA QUE LA ANTERIOR SE PARTIÓ  CERRAR</t>
  </si>
  <si>
    <t>FO-25-1021078</t>
  </si>
  <si>
    <t>03/06/2025 SE INSTALA BASE YA QUÉ NO HABÍA  CERRAR</t>
  </si>
  <si>
    <t>DISTRICOL DROGUERIA EL CID</t>
  </si>
  <si>
    <t>FO-25-1025391</t>
  </si>
  <si>
    <t>03/06/2025 SE INSTALA BASE YA QUE LA OTRA ESTABA ROTA  CERRAR</t>
  </si>
  <si>
    <t>A4WZZ138</t>
  </si>
  <si>
    <t>BARRIO CENTRO BARRANCABERMEJA</t>
  </si>
  <si>
    <t>FO-25-1017455</t>
  </si>
  <si>
    <t>03/06/2025 SE INSTALA BASE SE DEJA PEGADA DONDE CLIENTE INDICA VISITA EXITOSA CERRAR</t>
  </si>
  <si>
    <t>9A0PZ682</t>
  </si>
  <si>
    <t>DISTRICOL MTG SEGUROS</t>
  </si>
  <si>
    <t>FO-25-1032799</t>
  </si>
  <si>
    <t>03/06/2025 EN LA VISITA TÉCNICA SE REALIZÓ LA INSTALACIÓN DE PINPAD Y HUB , SE REALIZARON LAS PRUEBAS DEJANDO EL SERVICIO OPERANDO SIN FALLAS CERRAR</t>
  </si>
  <si>
    <t xml:space="preserve">   1073938 </t>
  </si>
  <si>
    <t>GA0LZ579</t>
  </si>
  <si>
    <t>BARRIO SANTA BARBARA BUCARAMAN</t>
  </si>
  <si>
    <t>FO-25-1020025</t>
  </si>
  <si>
    <t>03/06/2025 SE REALIZA NUEVAMENTE AJUSTES CON CINTA Y SE D HA BASE FIJA PARA DATAFONO  CERRAR</t>
  </si>
  <si>
    <t>UV0PZ175</t>
  </si>
  <si>
    <t>YOPAL LAGUITO</t>
  </si>
  <si>
    <t>FO-25-1030337</t>
  </si>
  <si>
    <t>03/06/2025 SE VISITA COMERCIO, SE REALIZA CAMBIO DE BASE, SE INSTALA BASE. OPERATIVO EL SERVICIO. SE ENCUENTRA BASE PARTIDA  CERRAR</t>
  </si>
  <si>
    <t>LN00M186</t>
  </si>
  <si>
    <t>BARRIO LA CENTRAL SOLEDAD 1</t>
  </si>
  <si>
    <t>FO-25-1018513</t>
  </si>
  <si>
    <t xml:space="preserve">03/06/2025 SE REALIZA VISITA TÉCNICA, CLIENTE INDICA QUE YA PEGO LA BASE A EL VIDRIO CON SILICONA, INDICA QUE YA ESTÁ BIEN LA BASE, QUE SI SE DAÑA DE NUEVO EL VUELVE A LLAMAR. </t>
  </si>
  <si>
    <t>V1SZZ211</t>
  </si>
  <si>
    <t>BARRIO HIPODROMO IBAGUE 6</t>
  </si>
  <si>
    <t>FO-25-1030950</t>
  </si>
  <si>
    <t>04/06/2025 SE INSTALA BASE PARA DATÁFONO SIN NOVEDAD.  CERRAR</t>
  </si>
  <si>
    <t>XPAZZ650</t>
  </si>
  <si>
    <t>PTM  SOLEDAD ALMACENES Y REMAT</t>
  </si>
  <si>
    <t>FO-25-1032881</t>
  </si>
  <si>
    <t>TRASLADO</t>
  </si>
  <si>
    <t>TRASLADO EXTERNO</t>
  </si>
  <si>
    <t xml:space="preserve">04/06/2025 SE REALIZA VISITA AL COMERCIO PARA REALIZAR EL TRASLADO DEL CORRESPONSAL BANCOLOMBIA EXITOSO SE REALIZAN PRUEBAS PERO EL CORRESPONSAL ESTÁ BLOQUEADO LE COMUNICO ALA PERSONA ENCARGADA QUE EN EL TRANSCURSO DEL DÍA LE HACEN EL DESBLOQUEO  Excelente </t>
  </si>
  <si>
    <t>9C00F991</t>
  </si>
  <si>
    <t>BARRIO EL CENTRO AYAPEL</t>
  </si>
  <si>
    <t>FO-25-1004422</t>
  </si>
  <si>
    <t>04/06/2025 SE REALIZA TRASLADO DE CB OK.
EQUIPOS DE ENCONTRARON EN NUEVA DIRECCIÓN, SE INICIALIZA TERMINAL Y VERIFICA CAMBIO DE DIRECCIÓN A CLL 8A#8A -11 OK.
NO SÉ REALIZAN PRUEBAS YA QUE EL CB SE ENCUENTRA BLOQUEADO POR ENTIDAD, SE LLAMA PARA EL DESBLOQUEO PERO NO SE TIENE RESPUESTA. SE CIERRA ORDEN CON ANTERIOR NOVEDAD  CB BLOQUEADO POR ENTIDAD CAMBIO DIRECCIÓN OK</t>
  </si>
  <si>
    <t>MA00B483</t>
  </si>
  <si>
    <t>DISTRICOL CHACUTERSALSAMECAVA</t>
  </si>
  <si>
    <t>FO-25-1032823</t>
  </si>
  <si>
    <t>04/06/2025 SE CAMBIO DATAFONO POR TECNOLOGÍA SE INSTALA DATAFONO Y PIN PAD SE DEJA NUEVA VERSIÓN CIERRES Y PRUEBAS OK  CERRAR</t>
  </si>
  <si>
    <t>783452 1235231</t>
  </si>
  <si>
    <t xml:space="preserve">   1220724 </t>
  </si>
  <si>
    <t>A4WZZ112</t>
  </si>
  <si>
    <t>COMCARD PIEDECUESTA MARYESS</t>
  </si>
  <si>
    <t>FO-25-1032806</t>
  </si>
  <si>
    <t>04/06/2025 VISITA PARA INSTALACIÓN DE PINPAD  CERRAR</t>
  </si>
  <si>
    <t xml:space="preserve">   1109158 </t>
  </si>
  <si>
    <t>BL010915</t>
  </si>
  <si>
    <t>PTM BUCARAMANGA  MERQUE + KENN</t>
  </si>
  <si>
    <t>FO-25-1032906</t>
  </si>
  <si>
    <t xml:space="preserve">04/06/2025 SE REALIZA TRASLADO INTERNO DE UNA CAJA A OTRA CAJA, PRUEBAS Y LIMPIEZA DE EQUIPOS OK. CB MIXTO TERMINAL EG4ZZ910, CU 17833385. Ninguna </t>
  </si>
  <si>
    <t>EG3ZZ023 - EG4ZZ910</t>
  </si>
  <si>
    <t>PTM IPIALES COMERCIALIZARA M&amp;G</t>
  </si>
  <si>
    <t>FO-25-1032786</t>
  </si>
  <si>
    <t>EJECUTADO_CANCELADO</t>
  </si>
  <si>
    <t>PETICIÓN USUARIO</t>
  </si>
  <si>
    <t>04/06/2025 SE VISITA ESTABLECIMIENTO Y CLIENTE INFORMA QUE SE HABÍA SOLICITADO PIN PAD YA QUE HABÍAN ADECUADO EL COMERCIO PERO FUE INCOMODA LA OPERACIÓN Y SE QUITÓ LA ADECUACIÓN. ACTUALMENTE NO REQUIERE PIN PAD  CERRAR</t>
  </si>
  <si>
    <t>FO-25-1004414</t>
  </si>
  <si>
    <t>04/06/2025 SE REALIZA TRASLADO DE CORRESPONSAL AL MOMENTO DE REALIZAR LAS PRUEBAS NOS ARROJA RECHAZO GENERAL TÉCNICO ESTABLES LLAMADA A LA LÍNEA ATENCIÓN PARA DESBLOQUEO Y REALIZAR PRUEBAS SE ESPERA POR MÁS DE 30 MINUTOS NO FUNCIONA CLIENTE SE COMUNICA LE INDICAN QUE EL CORRESPONSAL TIENE BLOQUEO POR TRASLADO NO REPORTADO  Ok</t>
  </si>
  <si>
    <t>DISTRICOL SERVIVISION NARINO</t>
  </si>
  <si>
    <t>FO-25-1032811</t>
  </si>
  <si>
    <t>04/06/2025 SE VISITA CORRESPONSAL Y SE INSTALA PIN PAD Y HUB USB  CERRAR</t>
  </si>
  <si>
    <t xml:space="preserve">   965897 </t>
  </si>
  <si>
    <t>LM8ZZ776</t>
  </si>
  <si>
    <t>BARRIO CORREGIMIENTO EL CANITO</t>
  </si>
  <si>
    <t>FO-25-1004429</t>
  </si>
  <si>
    <t>04/06/2025 EN VISITA TÉCNICA AL COMERCIO SE REALIZÓ TRASLADO DE DATAFONO, LECTOR DE BARRAS, ACCESORIOS TODOS EN BUEN ESTADO OK, SE REALIZARON PRUEBAS EXITOSAS OK, NUEVA DIRECCIÓN CONFIGURADA OK, CLIENTE CB VALIDA SALDO ANTES Y DESPUÉS DEL TRASLADO OK En visita técnica al comercio se realizó traslado de datafono, lector de barras, accesorios todos en buen estado ok, se realizaron pruebas exitosas ok, nueva dirección configurada ok, cliente cb valida saldo antes y después del traslado ok</t>
  </si>
  <si>
    <t>SV00E613</t>
  </si>
  <si>
    <t>FO-25-1029334</t>
  </si>
  <si>
    <t>04/06/2025 SE VISITA COMERCIO SE INSTALA BASE PARA DATÁFONO NUEVA  CERRAR</t>
  </si>
  <si>
    <t>FO-25-1032779</t>
  </si>
  <si>
    <t>04/06/2025 SE REALIZA VISITA AL COMERCIO SE HACE CAMBIO DE DATAFONO POR TECNOLOGÍA PARA INSTALAR PINPAD OK SE REALIZAN PRUEBAS OK  CERRAR</t>
  </si>
  <si>
    <t>916812 1235434</t>
  </si>
  <si>
    <t xml:space="preserve">   1221227 </t>
  </si>
  <si>
    <t>DISTRICOL KMK</t>
  </si>
  <si>
    <t>FO-25-1032782</t>
  </si>
  <si>
    <t>04/06/2025 SE REALIZA INSTALACIÓN DE PIND PAD, PRUEBAS EXITOSAS  CERRAR</t>
  </si>
  <si>
    <t xml:space="preserve">   986532 </t>
  </si>
  <si>
    <t>FACZZ592</t>
  </si>
  <si>
    <t>PTM BOGOTA J K RONALD LOAIZA</t>
  </si>
  <si>
    <t>FO-25-1032877</t>
  </si>
  <si>
    <t xml:space="preserve">04/06/2025 SE REALIZA TRASLADO , SE INSTALA DATAFONO , PINPAD, LECTOR Y HUB  SE VERIFICA PUBLICIDAD INSTALADA Y VENTANILLA DE SEGURIDAD  Ninguna </t>
  </si>
  <si>
    <t>NA00B104</t>
  </si>
  <si>
    <t>BARRIO NUEVO HORIZONTE VILLAVI</t>
  </si>
  <si>
    <t>FO-25-1021338</t>
  </si>
  <si>
    <t>04/06/2025 SE VISITA CB Y SE REALIZA CAMBIO DE BASE DE DATAFONO POR DAÑO. SE INSTALA NUEVA BASE Y SE UBICA EN EL SITIO ASIGNADO POR EL USUARIO ONT CERRAR</t>
  </si>
  <si>
    <t>ONTZZ188</t>
  </si>
  <si>
    <t>DISTRICOL CIBERPARQUE BOSQUE</t>
  </si>
  <si>
    <t>FO-25-1032838</t>
  </si>
  <si>
    <t>04/06/2025 SE REALIZA TRASLADO EXTERNO DE CB BANCOLOMBIA PURO, SE TRASLADA EQUIPO Y ACCESORIOS, EL CB AL MOMENTO DE LA VISITA SE ENCUENTRA BLOQUEADO, SE COMUNICA A LA LINEA DE ATENCIÓN PARA SOLICITAR EL DESBLOQUEO Y NOS INFORMAN QUE EL CORREO CON LA SOLICITUD YA HA SIDO ENVIADO, SE ESPERAN AL REDEDOR DE 20MIN PERO AÚN SIGUE BLOQUEADO. Se realiza traslado externo de CB Bancolombia puro, se traslada equipo y accesorios, el CB al momento de la visita se encuentra bloqueado, se comunica a la linea de atención para solicitar el desbloqueo y nos informan que el correo con la solicitud ya ha sido enviado, se esperan al rededor de 20min pero aún sigue bloqueado.</t>
  </si>
  <si>
    <t>AC0MZ810</t>
  </si>
  <si>
    <t>PTM CUCUTA SERVI PAGOS NIÑA CE</t>
  </si>
  <si>
    <t>FO-25-1032768</t>
  </si>
  <si>
    <t>04/06/2025 SE REALIZA VISITA, SE REALIZA CAMBIO DE DATAFONO POR CAMBIO DE TECNOLOGÍA, SE INSTALA MAGIC BOX, PINPAD, SE REALIZAN PRUEBAS Y CIERRES OK  CERRAR</t>
  </si>
  <si>
    <t>1037035 1221382</t>
  </si>
  <si>
    <t xml:space="preserve">   1219537 </t>
  </si>
  <si>
    <t>1ORZZ141-10RZZ182</t>
  </si>
  <si>
    <t>PTM PASTO DROGUERIA ANDEY</t>
  </si>
  <si>
    <t>FO-25-1032871</t>
  </si>
  <si>
    <t xml:space="preserve">04/06/2025 SE REALIZÓ TRASLADO EXTERNO DE CB BANCOLOMBIA CLIENTE YA TENÍA EQUIPOS PUBLICIDAD Y ACCESORIOS EN LA NUEVA DIRECCIÓN INSTALADOS SE CONFIGURA DIRECCIÓN SE EJECUTA PRUEBAS TX DE COMERCIO Y SALEN EXITOSAS, PERO SE REALIZAN PRUEBAS TX DE CB SALE RECHAZO GENERAL POR BLOQUEO DE LA ENTIDAD, CLIENTE SE COMUNICA CON LA ENTIDAD Y LA ALIANZA PTM PARA QUE LO ACTIVEN, DATÁFONO QUEDA OPERATIVO.  Ninguno </t>
  </si>
  <si>
    <t>9CBZZ799 // 9CBZZ898</t>
  </si>
  <si>
    <t>PTM TIBU SUPERMERCADO DO#A GLA</t>
  </si>
  <si>
    <t>FO-25-1032770</t>
  </si>
  <si>
    <t>05/06/2025 CLIENTE VISITA BODEGA PARA REALIZAR INSTALACIÓN DE PINPAD, SE REALIZA CAMBIO DE EQUIPO Y SE INSTALA DESK 2600, PINPAD DESK 1600, MAGIC BOX 2600, SE REALIZAN CIERRES Y PRUEBAS OK. CERRAR</t>
  </si>
  <si>
    <t>1115187 1235416</t>
  </si>
  <si>
    <t xml:space="preserve">   1221251 </t>
  </si>
  <si>
    <t>SV00J156 - TV00J333</t>
  </si>
  <si>
    <t>PTM CALI DETODITO COM</t>
  </si>
  <si>
    <t>FO-25-1032902</t>
  </si>
  <si>
    <t>05/06/2025 SE REALIZA TRASLADO EXTERNO DE CB BANCOLOMBIA MIXTO, DE TRASLADAN EQUIPO Y ACCESORIOS, SE INICIALIZAN AMBAS TERMINALES Y SE REALIZAN PRUEBAS OK. Se realiza traslado externo de CB Bancolombia mixto, de trasladan equipo y accesorios, se inicializan ambas terminales y se realizan pruebas ok.</t>
  </si>
  <si>
    <t>A100H158 - A100G803</t>
  </si>
  <si>
    <t>REDY</t>
  </si>
  <si>
    <t>FO-25-1034534</t>
  </si>
  <si>
    <t>05/06/2025 SE INSTALA BASE PARA DATÁFONO YA QUE LA DEL CLIENTE ESTABA PARTIDA  CERRAR</t>
  </si>
  <si>
    <t>GZ001401</t>
  </si>
  <si>
    <t>PTM NEIVA DROGUERIA EKONODROGA</t>
  </si>
  <si>
    <t>FO-25-1040706</t>
  </si>
  <si>
    <t>05/06/2025 SE REALIZA IMPLEMENTACION DE BASE SEGÚN PETICION USUARIO,  CERRAR</t>
  </si>
  <si>
    <t>GA0AZ644</t>
  </si>
  <si>
    <t>DISTRICOL VARIEDADES INTERPLEY</t>
  </si>
  <si>
    <t>FO-25-1032773</t>
  </si>
  <si>
    <t>05/06/2025 SE LLEGA AL SITIO, Y NOS INDICAN QUE LA SOLICITUD QUE SE REALIZÓ FUE LA INSTALACIÓN DE UN DATAFONO ADICIONAL CON PINPAD YA QUE EN EL SITIO EL DATAFONO QUE SE ENCUENTRA INSTALADO TIENE PINPAD. CERRAR</t>
  </si>
  <si>
    <t>DISTRICOL MAREMY</t>
  </si>
  <si>
    <t>FO-25-1034536</t>
  </si>
  <si>
    <t>05/06/2025 SE REALIZA VISITA TÉCNICA, PARA INSTALACIÓN DE BASE PARA DATAFONO, NO SE INTERVIENE TERMINAL. CERRAR</t>
  </si>
  <si>
    <t>NA00O896</t>
  </si>
  <si>
    <t>PTM LA UNION  J LA HUERTA</t>
  </si>
  <si>
    <t>FO-25-1032893</t>
  </si>
  <si>
    <t xml:space="preserve">05/06/2025 SE HACE TRASLADO OK NO SE PUEDE HACER PRUEBAS EXITOSAS YA QUÉ SE LLAMA AL BCO PARA ACTIVAR TERMINAL Y NO ES POSIBLE  Traslado ok </t>
  </si>
  <si>
    <t>BA00L804</t>
  </si>
  <si>
    <t>PTM PALMIRA AUTO LUJOS LIAM</t>
  </si>
  <si>
    <t>FO-25-1032764</t>
  </si>
  <si>
    <t>05/06/2025 SE REALIZA INSTALACIÓN DE PIN PAD + HUB, SE REALIZA. PRUEBAS OPERATIVAS OKEY. CERRAR</t>
  </si>
  <si>
    <t xml:space="preserve">   1119275 </t>
  </si>
  <si>
    <t>SAOZZ070</t>
  </si>
  <si>
    <t>PTM VALLEDUPAR PROVISIONES TIE</t>
  </si>
  <si>
    <t>FO-25-1032802</t>
  </si>
  <si>
    <t>05/06/2025 SE REALIZA VISITA POR  SOLICITUD DE PIN PAD DE CLIENTE, SE INSTALA PIN PAD CON SU HUB, PRUEBAS OK AL 100 % CERRAR</t>
  </si>
  <si>
    <t xml:space="preserve">   951869 </t>
  </si>
  <si>
    <t>MN00C143-MN00C325</t>
  </si>
  <si>
    <t>FO-25-1021084</t>
  </si>
  <si>
    <t>05/06/2025 SE INSTALA BASE DATÁFONO CON SU RESPECTIVA CINTA Y TORNILLOS  CERRAR</t>
  </si>
  <si>
    <t>SOMONDOCO</t>
  </si>
  <si>
    <t>BARRIO CENTRO SOMONDOCO 2</t>
  </si>
  <si>
    <t>FO-25-1042823</t>
  </si>
  <si>
    <t>05/06/2025 INSTALACIÓN DE BASE EXITOSA, SE INSTALA NUEVA BASE YA QUE LA ANTERIOR RESULTÓ ROTA. TIRILLA SUMINISTRADA POR EL CLIENTE CERRAR</t>
  </si>
  <si>
    <t>V1009457</t>
  </si>
  <si>
    <t>DISTRICOL GUAJE LAS VEGAS 1</t>
  </si>
  <si>
    <t>FO-25-1032844</t>
  </si>
  <si>
    <t xml:space="preserve">05/06/2025 DE REALIZA ACTUALIZACIÓN DE DIRECCIÓN, QUEDA PENDIENTE CAMBIO DE NOMBRE DEL CORRESPONSAL, SE ESCALA CON REDEBAN  DE REALIZA ACTUALIZACIÓN DE DIRECCIÓN, QUEDA PENDIENTE CAMBIO DE NOMBRE DEL CORRESPONSAL, SE ESCALA CON REDEBAN </t>
  </si>
  <si>
    <t>KA00O655</t>
  </si>
  <si>
    <t>REDY BARRIO 7 DE AGOSTO</t>
  </si>
  <si>
    <t>FO-25-1037287</t>
  </si>
  <si>
    <t>05/06/2025 SE INSTALAN DOS BASE DATÁFONOS DONDE INDICA COMERCIO CERRAR</t>
  </si>
  <si>
    <t>99990943</t>
  </si>
  <si>
    <t>PTM CARTAGENA CONSTRUSOLUCION</t>
  </si>
  <si>
    <t>FO-25-1032887</t>
  </si>
  <si>
    <t xml:space="preserve">06/06/2025 SE REALIZA TRASLADO DEL PUNTO CLIENTE YA TENÍA TODO EN LA DIRECCIÓN NUEVA EQUIPO LECTORA BASE PUBLICIDAD SE INICIALIZA Y SALE LA DIRECCIÓN NUEVA ESTÁ BLOQUEADO SE LLAMA AL BANCO PARA QUE LO DESBLOQUEE UNOS MINUTOS PARA HACER LA PRUEBA PERO NO LO DESBLOQUEAN QUEDA CON RECHAZO GENERAL  Se realiza traslado del punto cliente ya tenía todo en la dirección nueva equipo lectora base publicidad se inicializa y sale la dirección nueva está bloqueado se llama al banco para que lo desbloquee unos minutos para hacer la prueba pero no lo desbloquean </t>
  </si>
  <si>
    <t>JA00H738 TERMINAL COMERCIO: JA00H811</t>
  </si>
  <si>
    <t>FO-25-1040092</t>
  </si>
  <si>
    <t>06/06/2025 SE REALIZA INSTALACION DE BASE PARA DATAFONO.   CERRAR</t>
  </si>
  <si>
    <t>FO-25-1048682</t>
  </si>
  <si>
    <t>06/06/2025 SE LLEGA AL PUNTO ENCONTRANDO BASE DEL DATÁFONO EN MAL ESTADO, DETERIORADA, SE PROCEDE A REALIZAR EL CAMBIO DEJANDO NUEVA BASE INSTALADA OK CERRAR</t>
  </si>
  <si>
    <t>FO-25-1029991</t>
  </si>
  <si>
    <t>06/06/2025 SE INSTALA BASE CERRAR</t>
  </si>
  <si>
    <t>BARRIO PUERTO INIRIDA INIRIDA</t>
  </si>
  <si>
    <t>FO-25-992115</t>
  </si>
  <si>
    <t>06/06/2025 SE REALIZA VISITA DE CAMPO ENCONTRANDO QUE BASE SE PARTIÓ Y SE DESPEGÓ, POR LO CUAL SE PROCEDE A INSTALAR BASE DE ACUERDO A INDICACIONES DE CLIENTE.  CERRAR</t>
  </si>
  <si>
    <t>9C0RZ943</t>
  </si>
  <si>
    <t>DISTRICOL ALMACEN LAS CAPRICHO</t>
  </si>
  <si>
    <t>FO-25-1032835</t>
  </si>
  <si>
    <t xml:space="preserve">06/06/2025 SE REALIZA TRASLADO EXTERNO EXITOSAMENTE OK, SE REALIZAN PRUEBAS EXITOSAS OK  Se realiza traslado externo exitosamente ok, se realizan pruebas exitosas ok </t>
  </si>
  <si>
    <t>9B05Z545</t>
  </si>
  <si>
    <t>PTM  CARTAGENA PLASMARTE PUBLI</t>
  </si>
  <si>
    <t>FO-25-1037649</t>
  </si>
  <si>
    <t>06/06/2025 SE PEGA NUEVAMENTE LA BASE SE HABÍA DESPEGADO QUEDA TODO OK SE UTILIZA LA MISMA BASE ESTABA EN BUEN ESTADO  CERRAR</t>
  </si>
  <si>
    <t>TR008122</t>
  </si>
  <si>
    <t>COMCARD RED CARITAS FELICES</t>
  </si>
  <si>
    <t>FO-25-1032857</t>
  </si>
  <si>
    <t>06/06/2025 SE HACE RESPECTIVO TRASLADO DEL CB E INSTALACIÓN ESPERANDO ACTIVACIÓN  ESPERANDO RESPUESTA DE REDEBAN PARA ACTIVACION</t>
  </si>
  <si>
    <t>931758</t>
  </si>
  <si>
    <t>TRCZZ281</t>
  </si>
  <si>
    <t>BARRIO EL CARMEN DUITAMA</t>
  </si>
  <si>
    <t>FO-25-1042818</t>
  </si>
  <si>
    <t>06/06/2025 SE REALIZA CAMBIO DE BASE ROTA  CLIENTE CONFORME  CERRAR</t>
  </si>
  <si>
    <t>1A007837</t>
  </si>
  <si>
    <t>FO-25-1047259</t>
  </si>
  <si>
    <t>07/06/2025 SE REALIZA INSTALACION DE BASE YA QUE LAS QUE TENIA EL PUNTO SE ENCUENTRAN  DAÑADAS, PRUEBAS OK CERRAR</t>
  </si>
  <si>
    <t>GZ9ZZ667 - GZ0FZ867</t>
  </si>
  <si>
    <t>PTM BOGOTA DROGUERIA EL GUARDI</t>
  </si>
  <si>
    <t>FO-25-1032815</t>
  </si>
  <si>
    <t>07/06/2025 SE REALIZA VISITA A CB PARA ATENDER SOLICITUD DE INSTALACIÓN DE PINPAD SE EVIDENCIA QUE EL CLIENTE TIENE UN BLOQUEO POR TRASLADO Y YA EL CB SE ENCUENTRA EN DIRECCIÓN NUEVA ,SE LE INDICA AL CLIENTE PRIMERO REALIZAR EL TRÁMITE DE TRASLADO PARA PODER REALIZAR LA INSTALACIÓN DEL PINPAD NO FIRMA  CERRAR</t>
  </si>
  <si>
    <t>DISTRICOL GLS INMOBILIARIA</t>
  </si>
  <si>
    <t>FO-25-1032820</t>
  </si>
  <si>
    <t>07/06/2025 SE CAMBIA EQUIPO POR TECNOLOGÍA A PINPAD. A INSTALAR TODO QUEDA OK  CERRAR</t>
  </si>
  <si>
    <t>1171327 1235223</t>
  </si>
  <si>
    <t xml:space="preserve">   1220705 </t>
  </si>
  <si>
    <t>A4WZZ110</t>
  </si>
  <si>
    <t>DISTRICOL PAGO REFACIL</t>
  </si>
  <si>
    <t>FO-25-1043787</t>
  </si>
  <si>
    <t>07/06/2025 SE REALIZA INSTALACIÓN DE PINPAD TOCA CAMBIAR EL EQUIPO POR INCAPACIDAD DE REALIZAR PRUEBAS EXITOSAS SERVICIO OPERATIVO  CERRAR</t>
  </si>
  <si>
    <t>931538 1235224</t>
  </si>
  <si>
    <t xml:space="preserve">   1219861 </t>
  </si>
  <si>
    <t>A4WZZ144</t>
  </si>
  <si>
    <t>FO-25-1032864</t>
  </si>
  <si>
    <t xml:space="preserve">07/06/2025 SE REALIZA TRASLADO EXTERNO SE INICIALIZAR TERMINAL CON AVISO EXTERIOR NO ES POSIBLE REALIZAR PRUEBAS EXITOSAS POR QUÉ LA ENTIDAD NO DESBLOQUEO LA TERMINAL SE ESPERA 30 MIN  Se llama a la linea para desbloqueo de terminales para realizar pruebas pero no lo desbloquean se espera 15 min que es lo que indican nos retiramos del punto </t>
  </si>
  <si>
    <t>929407</t>
  </si>
  <si>
    <t>AB17Z131</t>
  </si>
  <si>
    <t>FO-25-1053219</t>
  </si>
  <si>
    <t>07/06/2025 SE VISITA COMERCIO SE REALIZÓ INSTALACION DE BASE DATAFONO  NUEVA.  CERRAR</t>
  </si>
  <si>
    <t>1KZZZ682</t>
  </si>
  <si>
    <t>FO-25-1037249</t>
  </si>
  <si>
    <t>07/06/2025 SE INSTALA BASE NUEVAMENTE YA QUE LA ANTERIOR SE DAÑÓ  CERRAR</t>
  </si>
  <si>
    <t>UV00U134</t>
  </si>
  <si>
    <t>FO-25-1044374</t>
  </si>
  <si>
    <t>07/06/2025 SE LLEGA LA PUNTO Y SE LE ORGANIZA LECTORA CON LA BASE  YA QUE NO SABÍA CÓMO ORGANIZARLO TODO QUEDA OK  CERRAR</t>
  </si>
  <si>
    <t>FO-25-1043782</t>
  </si>
  <si>
    <t>07/06/2025 SE REALIZA INSTALACIÓN DEL PINPAD SE COLOCA CABLE HUB PINPAD QUEDA OK SE HACEN PRUEBAS TODO OK  CERRAR</t>
  </si>
  <si>
    <t xml:space="preserve">   951254 </t>
  </si>
  <si>
    <t>NA00Q574</t>
  </si>
  <si>
    <t>PTM BOGOTA DIOS SEA ALABADO</t>
  </si>
  <si>
    <t>FO-25-1032794</t>
  </si>
  <si>
    <t>09/06/2025 CAMBIO DE EQUIPO PARA INSTALACIÓN DE PINPAD POR COMPATIBILIDAD TECNOLÓGICA, SERVICIO OPERATIVO PRUEBAS OK TRNA RBM  CERRAR</t>
  </si>
  <si>
    <t>851709 1235329</t>
  </si>
  <si>
    <t xml:space="preserve">   1219926 </t>
  </si>
  <si>
    <t>FATZZ910-LMQZZ771</t>
  </si>
  <si>
    <t>COMCARD LA CEJA VARIEDADES</t>
  </si>
  <si>
    <t>FO-25-1032854</t>
  </si>
  <si>
    <t xml:space="preserve">09/06/2025 TRASLADO EXTERNO EXITOSO SE ENTREGARON 40 ROLLOS AL MOMENTO DE HACER PRUEBAS CB SE ENCUENTRA BLOQUEADO  Ninguna </t>
  </si>
  <si>
    <t>1036709</t>
  </si>
  <si>
    <t>99DZZ432</t>
  </si>
  <si>
    <t>PTM MED LA SALIDA</t>
  </si>
  <si>
    <t>FO-25-1043790</t>
  </si>
  <si>
    <t>09/06/2025 SE INSTALA HUB Y PINPAD A PETICIÓN DEL USUARIO, SE DEJAN SERVICIOS FUNCIONANDO CORRECTAMENTE  CERRAR</t>
  </si>
  <si>
    <t xml:space="preserve">   1031621 </t>
  </si>
  <si>
    <t>9A00X652</t>
  </si>
  <si>
    <t>FO-25-1040937</t>
  </si>
  <si>
    <t>09/06/2025 SE REALIZA INSTALACIÓN DE BASE DESPEGADA SE FIJA NUEVAMENTE  CERRAR</t>
  </si>
  <si>
    <t>FO-25-1050812</t>
  </si>
  <si>
    <t>09/06/2025 SE VISITA COMERCIO SE REALIZA INSTALACIÓN DE BASE PARA DATÁFONO NUEVA  CERRAR</t>
  </si>
  <si>
    <t>6Z00P135</t>
  </si>
  <si>
    <t>DISTRICOL AUTOSERVICIO JARDINE</t>
  </si>
  <si>
    <t>FO-25-1058102</t>
  </si>
  <si>
    <t>09/06/2025 SE REALIZO FIJADO DE BASE, NI SE LOGRA HACER PRUEBAS EXITOSA Y QUE EL INTERNET DEL CORRESPONSAL ESTABA CAÍDO  CERRAR</t>
  </si>
  <si>
    <t>HA00W608</t>
  </si>
  <si>
    <t>CHOACHI</t>
  </si>
  <si>
    <t>PTM CHOACHI INFORMACION</t>
  </si>
  <si>
    <t>FO-25-1032829</t>
  </si>
  <si>
    <t xml:space="preserve">09/06/2025 SE REALIZA TRASLADO, INICIALIZACIÓN, CB BLOQUEADO POR EL TRASLADO Se realiza traslado, inicialización, cb bloqueado por el traslado </t>
  </si>
  <si>
    <t>772563</t>
  </si>
  <si>
    <t>AA0QZ383</t>
  </si>
  <si>
    <t>FO-25-1062045</t>
  </si>
  <si>
    <t>09/06/2025 SE VISITA CB Y SE REALIZA UBICACIÓN Y PEGADO DE LA BASE DE DATAFONO. SE UBICA EN EL LUGAR ASIGNADO POR EL CLIENTE  CERRAR</t>
  </si>
  <si>
    <t>PTM MEDELLIN  D&amp;TMOVIL</t>
  </si>
  <si>
    <t>FO-25-1050814</t>
  </si>
  <si>
    <t>09/06/2025 SE INSTALA BASE DE DATÁFONO A PETICIÓN DEL USUARIO, SE CAMBIA YA QUE LA PARTE SUPERIOR SE REVENTÓ  CERRAR</t>
  </si>
  <si>
    <t>II07Z166</t>
  </si>
  <si>
    <t>PTM GIRARDOT C&amp;J MASIVOS GIRAR</t>
  </si>
  <si>
    <t>FO-25-1032789</t>
  </si>
  <si>
    <t>09/06/2025 SE REALIZA VISITA DE CAMPO DONDE SE INSTALA EQUIPOS EN LUGARES INDICADOS POR CLIENTE  DE ACUERDO A LA SOLICITUD, PRUEBAS CUPO Y USUARIOS OK. CERRAR</t>
  </si>
  <si>
    <t xml:space="preserve">   1034935 </t>
  </si>
  <si>
    <t>A10RZ475-A10SZ863</t>
  </si>
  <si>
    <t>PTM LOS MUISCAS TUNJA DROGUERI</t>
  </si>
  <si>
    <t>FO-25-1061268</t>
  </si>
  <si>
    <t>09/06/2025 SE VISITA CB CAMBIO DE BASE POR DAÑO....PRUEBAS OK CERRAR</t>
  </si>
  <si>
    <t>SV0UZ863</t>
  </si>
  <si>
    <t>PTM MEDELLIN MERCADOS MI BENDI</t>
  </si>
  <si>
    <t>FO-25-1050809</t>
  </si>
  <si>
    <t>10/06/2025 SE CAMBIA BASE DE DATAFONO PORQUE SE LE DAÑO UN SOPORTE CERRAR</t>
  </si>
  <si>
    <t>1ADZZ673</t>
  </si>
  <si>
    <t>BARRIO CENTRO MEDELLIN 65</t>
  </si>
  <si>
    <t>FO-25-1053216</t>
  </si>
  <si>
    <t>10/06/2025 SE CAMBIA BASE YA QUE LA OTRA ESTÁ MALA  CERRAR</t>
  </si>
  <si>
    <t>BA005176</t>
  </si>
  <si>
    <t>CHIVOR</t>
  </si>
  <si>
    <t>BARRIO CENTRO CHIVOR 2</t>
  </si>
  <si>
    <t>FO-25-1060462</t>
  </si>
  <si>
    <t>10/06/2025 SE REALIZA INSTALACIÓN DE BASE SOPORTE POR DAÑO , DEJANDO PRUEBAS DE INSTALACIÓN EXITOSA , CERRAR</t>
  </si>
  <si>
    <t>AA0OZ828</t>
  </si>
  <si>
    <t>FO-25-1066987</t>
  </si>
  <si>
    <t>10/06/2025 SE VISITA CB Y SE REALIZA CAMBIO DE BASE OOR DAÑO. SE INSTALA NUEVA BASE EN EL LUGAR ASIGNADO POR EL CLIENTE. CERRAR</t>
  </si>
  <si>
    <t>PTM GUARNE ALMACEN PEPE GRILLO</t>
  </si>
  <si>
    <t>FO-25-1043785</t>
  </si>
  <si>
    <t>11/06/2025 SE INSTALA PINPAD EXITOSAMENTE POR SOLICITUD DE LA ENTIDAD NO SE LOGRÓ REALIZAR PRUEBAS YA QUE HABÍA MANTENIDO DEL ETHERNET EN EL SECTOR HASTA EL.MEDIO DÍA  CERRAR</t>
  </si>
  <si>
    <t xml:space="preserve">   856652 </t>
  </si>
  <si>
    <t>LN00U300-LN00U385</t>
  </si>
  <si>
    <t>BARRIO VILLA JULIANA VILLAVICE</t>
  </si>
  <si>
    <t>FO-25-1069844</t>
  </si>
  <si>
    <t>11/06/2025 SE VISITA DIRECCIÓN DE CB Y SE PEGA LA BASE DEL DATAFONO EN EL LUGAR ASIGNADO POR EL USUARIO  CERRAR</t>
  </si>
  <si>
    <t>FA003856</t>
  </si>
  <si>
    <t>FO-25-1064901</t>
  </si>
  <si>
    <t>11/06/2025 SE REALIZA INSTALACIÓN DE BASE PARA DATÁFONO SATISFACCIÓN DEL CLIENTE  CERRAR</t>
  </si>
  <si>
    <t>FO-25-1068107</t>
  </si>
  <si>
    <t>11/06/2025 SE VISITA COMERCIO SE INSTALA BASE NUEVA. SE ENCUENTRA BASE PARTIDA. OPERATIVO EL SERVICIO  CERRAR</t>
  </si>
  <si>
    <t xml:space="preserve">FUA0K609 </t>
  </si>
  <si>
    <t>REDY LOS PINOS</t>
  </si>
  <si>
    <t>FO-25-1074852</t>
  </si>
  <si>
    <t>11/06/2025 SE INSTALAN BASES OARA DATÁFONO YA QUE RL CLIENTE NUNCA A TENIDO  CERRAR</t>
  </si>
  <si>
    <t>GZ001392</t>
  </si>
  <si>
    <t>BARRIO EL PRADO CHOCO SINCELEJO</t>
  </si>
  <si>
    <t>FO-25-1043799</t>
  </si>
  <si>
    <t>GESTIÓN_TELEFÓNICA</t>
  </si>
  <si>
    <t>CANCELADO POR EL USUARIO</t>
  </si>
  <si>
    <t>12/06/2025 EN COMUNICACIÓN CON LA SEÑORA ERICA HERNÁNDEZ, ME INFORMA QUE YA SOLUCIONO EL PROBLEMA QUE TENÍA CON LA BASE, QUE YA NO ES NECESARIO IR AL CB. CERRAR</t>
  </si>
  <si>
    <t>BARRIO CENTRO TUNJA 31</t>
  </si>
  <si>
    <t>FO-25-1077835</t>
  </si>
  <si>
    <t>12/06/2025 SE REALIZA INSTALACIÓN PINPAD + MAGIC BOX REALIZANDO CAMBIO DE DATÁFONO POR COMPATIBILIDAD CON PINPAD DEJANDO PRUEBAS OK SIN TELECARGA NO AUTORIZADA  CERRAR</t>
  </si>
  <si>
    <t>766895 1221379</t>
  </si>
  <si>
    <t xml:space="preserve">   1220663 </t>
  </si>
  <si>
    <t>10XZZ962</t>
  </si>
  <si>
    <t>BARRIO APARTADO OBRERO APARATADO</t>
  </si>
  <si>
    <t>FO-25-1077796</t>
  </si>
  <si>
    <t>12/06/2025 INSTALACION PINPAD  CERRAR</t>
  </si>
  <si>
    <t>1169645 1230824</t>
  </si>
  <si>
    <t xml:space="preserve">   1214614 </t>
  </si>
  <si>
    <t>FA0BZ312</t>
  </si>
  <si>
    <t>BARRIO MOJICA CALI  2</t>
  </si>
  <si>
    <t>FO-25-1077851</t>
  </si>
  <si>
    <t>12/06/2025 SE INSTALA PINPAD Y HUB, CB BANCOLOMBIA PURO, PRUEBAS OK  CERRAR</t>
  </si>
  <si>
    <t xml:space="preserve">   1031532 </t>
  </si>
  <si>
    <t>A4UZZ534</t>
  </si>
  <si>
    <t>BARRIO RELIQUIA VILLAVICENCIO 7</t>
  </si>
  <si>
    <t>FO-25-1077784</t>
  </si>
  <si>
    <t>12/06/2025 SE REALIZA TRASLADO OK SIN NOVEDADES  Se traslado exitoso sin novedades pruebas ok</t>
  </si>
  <si>
    <t>772677</t>
  </si>
  <si>
    <t>LM5ZZ670</t>
  </si>
  <si>
    <t>BARRIO NINA CECI CUCUTA 2</t>
  </si>
  <si>
    <t>FO-25-1077813</t>
  </si>
  <si>
    <t>12/06/2025 SE VISITA COMERCIO, SE INSTALA PINPAD, HUB, SE HACEN PRUEBAS EXITOSA, CB OPERATIVO. CERRAR</t>
  </si>
  <si>
    <t xml:space="preserve">   1155717 </t>
  </si>
  <si>
    <t>GZ8ZZ832</t>
  </si>
  <si>
    <t>FO-25-1077780</t>
  </si>
  <si>
    <t>12/06/2025 SE REALIZA TRASLADO EXITOSO,  NO ES  POSIBLE REALIZAR PRUEBAS EXITOSAS YA QUE EL COMERCIO SE ENCUENTRA BLOQUEADO POR PARTE DE LA ENTIDAD SE LE INDICA AL COMERCIO QUE REALICE LA LLAMADA A LA LÍNEA DE ATENCIÓN Y EN LA ENTIDAD INDICAN QUE EN EL TRANSCURSO UN DÍA HÁBIL PARA LA ACTIVACIÓN. Ninguna</t>
  </si>
  <si>
    <t>1173509</t>
  </si>
  <si>
    <t>BARRIO POPULAR 1 MEDELLIN 3</t>
  </si>
  <si>
    <t>FO-25-1037258</t>
  </si>
  <si>
    <t>12/06/2025 SE INSTALA BASE YA QUE LA OTRA ESTABA MALA CERRAR</t>
  </si>
  <si>
    <t>AA0VZ966</t>
  </si>
  <si>
    <t>BARRIO EL RECREO SAN FELIX DOS</t>
  </si>
  <si>
    <t>FO-25-1060084</t>
  </si>
  <si>
    <t>12/06/2025 SE VISITA COMERCIO SE REALIZA INSTALACIÓN DE BASE PARA DATÁFONO NUEVA  CERRAR</t>
  </si>
  <si>
    <t>TR02Z977</t>
  </si>
  <si>
    <t>BARRIO BELMONTE POPAYAN</t>
  </si>
  <si>
    <t>FO-25-1062051</t>
  </si>
  <si>
    <t>12/06/2025 SE LLAMA AL CB NO RESPONDE SE LLEGA AL SITIO SE ENCUENTRA CERRADO CERRAR</t>
  </si>
  <si>
    <t>BARRIO COMUNEROS CARTAGENA SEL</t>
  </si>
  <si>
    <t>FO-25-1077003</t>
  </si>
  <si>
    <t>12/06/2025 SE REALIZA CAMBIO DE BASE YA QUE LA BASE SE PARTIÓ EN LA PARTE DONDE SE APRETA, SE DEJA INSTALA Y EN BUEN ESTADO. CERRAR</t>
  </si>
  <si>
    <t>II00K360</t>
  </si>
  <si>
    <t>FO-25-1073724</t>
  </si>
  <si>
    <t>12/06/2025 SE VISITA CB BANCOLOMBIA, SE INSTALA BASE DE DATAFONO SOLICITADA, NO SE MANIPULAN EQUIPOS, SERVICIO OK CERRAR</t>
  </si>
  <si>
    <t>BARRIO COMUNEROS  II CALI</t>
  </si>
  <si>
    <t>FO-25-1077790</t>
  </si>
  <si>
    <t xml:space="preserve">12/06/2025 SE TRASLADA EQUIPO, LECTOR, ACCESORIOS Y PUBLICIDAD, LUEGO SE INICIALIZA TERMINAL Y TODO QUEDA OK, PRUEBAS OK, NUEVA DIRECCIÓN OK TRASLADO CB BANCOLOMBIA PURO OK, NUEVA DIRECCIÓN OK </t>
  </si>
  <si>
    <t>1106690</t>
  </si>
  <si>
    <t>F1LZZ918</t>
  </si>
  <si>
    <t>FO-25-1077837</t>
  </si>
  <si>
    <t>12/06/2025 SE REALIZA VISITA AL COMERCIO Y SE INSTALA PID PAD 2600 CON CAMBIO POR COMPATIBILIDAD, PRUEBAS EXITOSAS  REPROGRAMAR</t>
  </si>
  <si>
    <t>853366 1235233</t>
  </si>
  <si>
    <t xml:space="preserve">   1219533 </t>
  </si>
  <si>
    <t>BARRIO CIUDAD CORDOBA CALI 6</t>
  </si>
  <si>
    <t>FO-25-1077782</t>
  </si>
  <si>
    <t xml:space="preserve">12/06/2025 SE TRASLADA EQUIPO, LECTOR, ACCESORIOS Y PUBLICIDAD, LUEGO SE INICIALIZA TERMINAL Y TODO QUEDA OK, PRUEBAS OK, NUEVA DIRECCIÓN OK TRASLADO EXTERNO CB BANCOLOMBIA PURO OK, NUEVA DIRECCIÓN OK </t>
  </si>
  <si>
    <t>1175433</t>
  </si>
  <si>
    <t>NRZZZ588</t>
  </si>
  <si>
    <t>BARRIO BOSA EL BOSQUE BOGOTA</t>
  </si>
  <si>
    <t>FO-25-1077819</t>
  </si>
  <si>
    <t>12/06/2025 INSTALACIÓN DE PINPAD OK PRUEBAS OK SE ENTREGA SERVICIO OPERATIVO  CERRAR</t>
  </si>
  <si>
    <t xml:space="preserve">   1031149 </t>
  </si>
  <si>
    <t>10XZZ891</t>
  </si>
  <si>
    <t>BARRIO VEGACHÍ CENTRO</t>
  </si>
  <si>
    <t>FO-25-1066976</t>
  </si>
  <si>
    <t>12/06/2025 SE REALIZA INDUCCIÓN DE BASE DE DATOFONO YA QUE LA ANTERIOR BASE SE PARTIÓ CON UNA CAÍDA  CERRAR</t>
  </si>
  <si>
    <t>A1006482</t>
  </si>
  <si>
    <t>JUNIN CALI VALLE</t>
  </si>
  <si>
    <t>FO-25-1067747</t>
  </si>
  <si>
    <t>13/06/2025 SE INSTAL BASE PARA DATÁFONO YA QUE LA DEL CLIENTE ESTABA PARTIDA  CERRAR</t>
  </si>
  <si>
    <t>A1006524</t>
  </si>
  <si>
    <t>BARRIO SAN ANTONIO ZIPAQUIRA</t>
  </si>
  <si>
    <t>FO-25-1077011</t>
  </si>
  <si>
    <t>13/06/2025 SE VISITA CB BANCOLOMBIA, SE ARREGLA LA BASE QUE TIENE EL CLIENTE YA QUE TAN SOLO ERA AJUSTAR EL TORNILLO QUE TRAE LA CABEZA DE LA BASE, SE REVISA QUE QUEDE BIEN, SE DEJA EQUIPO EN FUNCIONAMIENTO, NO SE MANIPULAN OPCIONES NI EQUIPO CB EN SI. CERRAR</t>
  </si>
  <si>
    <t>AB009680</t>
  </si>
  <si>
    <t>BARRIO SANTA CLARA ZIPAQUIRA</t>
  </si>
  <si>
    <t>FO-25-1077849</t>
  </si>
  <si>
    <t>13/06/2025 SE VISITA CB BANCOLOMBIA, SE CAMBIA DATÁFONO DESK 3500 POR UN DESK 2600 PARA INSTALAR PINPAD COMPATIBLE DESK1600, SE DEJA EL NUEVO CON LOS USUARIOS YA, SE REALIZAN PRUEBAS OK, NO UPS. CERRAR</t>
  </si>
  <si>
    <t>1121737 1235244</t>
  </si>
  <si>
    <t xml:space="preserve">   1219880 </t>
  </si>
  <si>
    <t>F1JZZ347</t>
  </si>
  <si>
    <t>EL PLAYON</t>
  </si>
  <si>
    <t xml:space="preserve">BARRIO EL CENTRO EL PLAYON </t>
  </si>
  <si>
    <t>FO-25-1077794</t>
  </si>
  <si>
    <t>13/06/2025 SE REALIZA VISITA A LA DIRECCIÓN DADA POR REDEBAN, SE VALIDA Y SE HACE TRASLADO EXTERNO, SE INSTALO AVISO , FLANGED Y DISPLAY SE DEJA DATÁFONO Y LECTOR DE BARRAS A GUSTO DEL CLIENTE, SE INICIALIZA QUEDANDO DIRECCIÓN CORRECTA, SE HACEN PRUEBAS DEJANDO TODO OK SE REALIZA VISITA A LA DIRECCIÓN DADA POR REDEBAN, SE VALIDA Y SE HACE TRASLADO EXTERNO, SE INSTALO AVISO , FLANGED Y DISPLAY SE DEJA DATÁFONO Y LECTOR DE BARRAS A GUSTO DEL CLIENTE, SE INICIALIZA QUEDANDO DIRECCIÓN CORRECTA, SE HACEN PRUEBAS DEJANDO TODO OK</t>
  </si>
  <si>
    <t>791259</t>
  </si>
  <si>
    <t>SASZZ657</t>
  </si>
  <si>
    <t>BARRIO BOSQUES DE PINARES AR</t>
  </si>
  <si>
    <t>FO-25-1077843</t>
  </si>
  <si>
    <t>13/06/2025 SE VISITA COMERCIO SE REALIZÓ INSTALACION DE PI PAD Y HUB, PRUEBAS OK.  SE CAMBIA DATAFONO POR COMPATIBILIDAD.  CERRAR</t>
  </si>
  <si>
    <t>906226 991405</t>
  </si>
  <si>
    <t xml:space="preserve">   1119934 </t>
  </si>
  <si>
    <t>ON006629</t>
  </si>
  <si>
    <t>TUCHIN</t>
  </si>
  <si>
    <t>BARRIO SAN MARTIN TUCHIN</t>
  </si>
  <si>
    <t>FO-25-1077824</t>
  </si>
  <si>
    <t>13/06/2025 SE REALIZA INSTALACIÓN DE PINPAD OK, SE CAMBIA EL DATÁFONO POR INCOMPATIBILIDAD, SE DEJA EN VR 10.3 OK, PRUEBAS OK, CERRAR</t>
  </si>
  <si>
    <t>891571 1230844</t>
  </si>
  <si>
    <t xml:space="preserve">   1219839 </t>
  </si>
  <si>
    <t>LMNZZ629</t>
  </si>
  <si>
    <t>BARRIO OBRERO IPIALES 2</t>
  </si>
  <si>
    <t>FO-25-1077828</t>
  </si>
  <si>
    <t>13/06/2025 SE REALIZA INSTALACIÓN DE PINPAD SE CONFIGURA SE REALIZA PRUEBAS DE FUNCIONAMIENTO EXITOSAS CB QUEDA OPERATIVO Y PINPAD HABILITADO  CERRAR</t>
  </si>
  <si>
    <t xml:space="preserve">   1212431 </t>
  </si>
  <si>
    <t>LNPZZ995</t>
  </si>
  <si>
    <t>BARRIO CENTRO PACHO 9</t>
  </si>
  <si>
    <t>FO-25-1066473</t>
  </si>
  <si>
    <t>13/06/2025 SE VISITA CB BANCOLOMBIA, SE CAMBIAN CAUCHOS DEL CABEZAL DE LA BASE, SE AJUSTA TORNILLO Y SE REALIZAN PRUEBAS OK, NO UPS, NO SE ALTERNAN USUARIOS. CERRAR</t>
  </si>
  <si>
    <t>1A003498</t>
  </si>
  <si>
    <t>FO-25-1084658</t>
  </si>
  <si>
    <t>13/06/2025 SE FIJA BASE CORRECTAMENTE BASE FIJADA EN VIDRIO SE LE INDICA AL CLIENTE QUE EN CASO QUE PERSISTA EL INCONVENIENTE CON LA BASE SE SUGIERE INSTALAR UNA BASE DONDE PODAMOS SUJETAR MÁS FIRMEMENTE LA BASE DEL CORRESPONSAL BANCARIO CLIENTE CONFORME  CERRAR</t>
  </si>
  <si>
    <t>FO-25-1077841</t>
  </si>
  <si>
    <t>13/06/2025 SE REALIZA VISITA AL COMERCIO CN, SE VALIDA Y SE YACE CAMBIO DE TECNOLOGÍA PARA PODER INSTALAR PINPAD, TENIAN DESK 3500 SE DEJA DESK 2600, SE HACEN LAS RESPECTIVAS CONFIGURACIONES, SE HACEN PRUEBAS DEJANDO TODO OK CERRAR</t>
  </si>
  <si>
    <t>1069202 1227950</t>
  </si>
  <si>
    <t xml:space="preserve">   1220729 </t>
  </si>
  <si>
    <t>FO-25-1085589</t>
  </si>
  <si>
    <t>13/06/2025 VISITAMOS COMERCIO REALIZAMOS INSTALACIÓN DE BASE DATAFONO YA QUE SE LE DESPEGÓ DE LA VITRINA CERRAR</t>
  </si>
  <si>
    <t>AQUITANIA</t>
  </si>
  <si>
    <t>BARRIO CENTRO AQUITANIA 6</t>
  </si>
  <si>
    <t>FO-25-1077839</t>
  </si>
  <si>
    <t>PETICIÓN RED</t>
  </si>
  <si>
    <t>13/06/2025 SE VISITA COMERCIO , SE CIERRA ORDEN ,CASO EFECTY , SE REALIZA ESCALAMIENTO CON COORDINADOR DE ZONA Y RBM REDEBAN INDICAN NO PORCEDER CON LA INSTALACIÓN DEL PINPAD  SE EVIDENCIA EL  PUNTO REALIZANDO UNA  CONSULTA DE SALDO PARA CONFIRMAR CB 43675 Y ESTA OPERANDO BAJO UN COMERCIO EFECTY , SE LLEGA AL LOCAL 2 DONDE OPERA UNA DROGUERÍA PARA VALIDAR CB  Y ME REMITEN AL SIGUENTE LOCAL DONDE ESTA TODA LA PUBLICIDAD EFECTY MISMO DONDE OPERA EL CORRESPONSAL  CERRAR</t>
  </si>
  <si>
    <t>9AGZZ089</t>
  </si>
  <si>
    <t>VARAUJO PABON LA PAZ</t>
  </si>
  <si>
    <t>FO-25-1077826</t>
  </si>
  <si>
    <t>13/06/2025 SE REALIZA LA INSTALACIÓN DEL PINPAD, SE CAMBIA DE DATAFONO POR COMPATIBILIDAD DE TECNOLOGÍA, YA QUE SE INSTALA UN DESK 160, SE REALIZAN PRUEBAS DEJANDO SERVICIO FUNCIONAL AL 100 % CERRAR</t>
  </si>
  <si>
    <t>751073 1235323</t>
  </si>
  <si>
    <t xml:space="preserve">   1219765 </t>
  </si>
  <si>
    <t>UV00N109</t>
  </si>
  <si>
    <t>BARRIO CIUDAD BOLIVAR SANTA ROSA DEL SUR</t>
  </si>
  <si>
    <t>FO-25-1077786</t>
  </si>
  <si>
    <t>13/06/2025 SE REALIZA VISITA PARA TRASLADO DE DIRECCIÓN, PRUEBA EXITOSA  No</t>
  </si>
  <si>
    <t>1165830</t>
  </si>
  <si>
    <t>FAEZZ450</t>
  </si>
  <si>
    <t>MULTIPAGAS AGUACHICA</t>
  </si>
  <si>
    <t>FO-25-1037254</t>
  </si>
  <si>
    <t>13/06/2025 SE REALZA INSTALACIÓN DE BASE OARA DATÁFONO SOLICITADA POR CLIENTE  CERRAR</t>
  </si>
  <si>
    <t>TR0BZ877</t>
  </si>
  <si>
    <t>FO-25-1065135</t>
  </si>
  <si>
    <t>13/06/2025 SE INSTALA BASE DE DATÁFONO  CERRAR</t>
  </si>
  <si>
    <t>V1YZZ796 - V1YZZ446</t>
  </si>
  <si>
    <t>BARRIO CAMELLON DEL QUINDIO CA</t>
  </si>
  <si>
    <t>FO-25-1076120</t>
  </si>
  <si>
    <t>14/06/2025 VISITAMOS COMERCIO REALIZAMOS INSTALACIÓN DE BASE DATAFONO LA QUE TENIA SE LE DAÑO. MA CERRAR</t>
  </si>
  <si>
    <t>MA00Q888</t>
  </si>
  <si>
    <t>BARRIO EL CEMENTERIO ARJONA</t>
  </si>
  <si>
    <t>FO-25-1077832</t>
  </si>
  <si>
    <t>14/06/2025 SE REALIZA INSTALACIÓN DEL PINPAD Y MAGIC BOX QUEDA OK SE CAMBIA EQUIPO NO ERA COMPATIBLE EL PINPAD TODO OK SE HACEN PRUEBAS  CERRAR</t>
  </si>
  <si>
    <t>255026 1221422</t>
  </si>
  <si>
    <t xml:space="preserve">   1220676 </t>
  </si>
  <si>
    <t>MV00Q991</t>
  </si>
  <si>
    <t>MULTIPAGAS MANRIQUE</t>
  </si>
  <si>
    <t>FO-25-1061022</t>
  </si>
  <si>
    <t>14/06/2025 SE HACE MANTENIMIENTO A LA BASE DEJÁNDOLA OK CERRAR</t>
  </si>
  <si>
    <t>JAAVZ967</t>
  </si>
  <si>
    <t>BARRIO LA MINA ENVIGADO 4</t>
  </si>
  <si>
    <t>FO-25-1063215</t>
  </si>
  <si>
    <t>14/06/2025 SE INSTALA BASE DE DATÁFONO  CERRAR</t>
  </si>
  <si>
    <t>AALFZ648</t>
  </si>
  <si>
    <t>FO-25-1086292</t>
  </si>
  <si>
    <t>14/06/2025 SE INSTALA BASE DE DATAFONO CERRAR</t>
  </si>
  <si>
    <t>AB0PZ909</t>
  </si>
  <si>
    <t>BARRIO CASTILLA MEDELLIN 15</t>
  </si>
  <si>
    <t>FO-25-1077792</t>
  </si>
  <si>
    <t xml:space="preserve">14/06/2025 SE VERIFICA TRASLADO CLIENTE YA TRASLADADO SE ACTUALIZO A DIRECCIÓN TODO QUEDA OK  No </t>
  </si>
  <si>
    <t>SXLZZ586</t>
  </si>
  <si>
    <t>BARRIO LA ESPERANZA SAN ANTERO</t>
  </si>
  <si>
    <t>FO-25-1077788</t>
  </si>
  <si>
    <t xml:space="preserve">14/06/2025 SE REALIZA TRASLADO DE CB OK, SE INICIALIZADO DATÁFONO PARA TOMAR NUEVA DIRECCIÓN OK, SE REALIZAN PRUEBAS OK  Ninguna </t>
  </si>
  <si>
    <t>EXZZZ689</t>
  </si>
  <si>
    <t>BARRIO CENTRO GRANADA 18</t>
  </si>
  <si>
    <t>FO-25-1087682</t>
  </si>
  <si>
    <t>14/06/2025 SE REALIZA INSTALACION DE BASE YA QUE LA QUE TENIA CB SE CAYÓ Y SE PARTIÓ, PRUEBAS OK CERRAR</t>
  </si>
  <si>
    <t>MNBZZ922</t>
  </si>
  <si>
    <t>BARRIO LA CAMILA BELLO BELLO</t>
  </si>
  <si>
    <t>FO-25-1063610</t>
  </si>
  <si>
    <t>14/06/2025 SE PEGA LA BASE A LA VITRINA DEJÁNDOLA OK CERRAR</t>
  </si>
  <si>
    <t>A1KZZ502</t>
  </si>
  <si>
    <t>FO-25-1076728</t>
  </si>
  <si>
    <t>16/06/2025 SE INSTALA BASE YA QUE LA OTRA ESTABA ROTA  CERRAR</t>
  </si>
  <si>
    <t>FO-25-1093960</t>
  </si>
  <si>
    <t>16/06/2025 SE CAMBIA BASE POR QUÉ LA OTRA ESTABA ROTA CERRAR</t>
  </si>
  <si>
    <t>FO-25-1090593</t>
  </si>
  <si>
    <t>16/06/2025 DURANTE LA VISITA TECNICA REALIZAMOS LA INSTALACIÓN DE LA BASE PARA EL DATAFONO POR DAÑO SE PARTIÓ, EN LUGARES INDICADOS POR COMERCIO SIN NOVEDAD EN LA INSTALACIÓN PRUEBAS OK SALDO OK A CONFORMIDAD DE CORRESPONSAL  CERRAR</t>
  </si>
  <si>
    <t>BARRIO LA INDEPENDENCIA FUSAGASUGA</t>
  </si>
  <si>
    <t>FO-25-1077800</t>
  </si>
  <si>
    <t>16/06/2025 SE REALIZA VISITA DE CAMPO DONDE SE INSTALA EQUIPOS SIN NOVEDAD, PRUEBAS CUPO Y USUARIO OK. CERRAR</t>
  </si>
  <si>
    <t xml:space="preserve">   1031352 </t>
  </si>
  <si>
    <t>A4WZZ830</t>
  </si>
  <si>
    <t>BARRIO LAS AMERICAS POPAYAN</t>
  </si>
  <si>
    <t>FO-25-1077845</t>
  </si>
  <si>
    <t>16/06/2025 SE INGRESA SE INSTALA HUB SIN SERIAL PINOAD CABLE PINPAD PRUEBAS OK CERRAR</t>
  </si>
  <si>
    <t xml:space="preserve">   906959 </t>
  </si>
  <si>
    <t>UV002110</t>
  </si>
  <si>
    <t>FO-25-1093962</t>
  </si>
  <si>
    <t>16/06/2025 SE INSTALA BASE DE DATAFONO DEBIDO A DESGASTE DEL ADHESIVO CERRAR</t>
  </si>
  <si>
    <t>BARRIO AGUILA CAUCASIA</t>
  </si>
  <si>
    <t>FO-25-1077769</t>
  </si>
  <si>
    <t>16/06/2025 SE REALIZÓ TRASLADO EXTERNO DE EQUIPOS Y PUBLICIDAD, SE INICIALIZA EQUIPO OK, PRUEBAS OK, TELECARGA DRNA. Se realizó traslado externo de equipos y publicidad, se inicializa equipo ok, pruebas ok, Telecarga DRNA.</t>
  </si>
  <si>
    <t>989550</t>
  </si>
  <si>
    <t>EG004521</t>
  </si>
  <si>
    <t>BARRIO NUEVA TIBABUYES BOGOTA</t>
  </si>
  <si>
    <t>FO-25-1077822</t>
  </si>
  <si>
    <t>16/06/2025 SE REALIZA INSTALACIÓN DE HUB Y PINPAD  CERRAR</t>
  </si>
  <si>
    <t xml:space="preserve">   1073782 </t>
  </si>
  <si>
    <t>LMUZZ973</t>
  </si>
  <si>
    <t>BARRIO BUENOS AIRES CAUCASIA</t>
  </si>
  <si>
    <t>FO-25-1077798</t>
  </si>
  <si>
    <t>16/06/2025 SE REALIZÓ INSTALACIÓN DE PINPAD Y HUB OK, PRUEBAS OK, TELECARGA DRNA. CERRAR</t>
  </si>
  <si>
    <t xml:space="preserve">   1119707 </t>
  </si>
  <si>
    <t>A4XZZ093</t>
  </si>
  <si>
    <t>BARRIO LAS DELICIAS VILLANUEVA</t>
  </si>
  <si>
    <t>FO-25-1077767</t>
  </si>
  <si>
    <t xml:space="preserve">16/06/2025 SE REALIZA VISITA POR SOLICITUD DE CLIENTE DE TRASLADO SE LLEGA A SITIO SE REALIZA CAMBIÓ DE DIRECCIÓN A DIRECCIÓN PARA DIRECCIÓN ACTUAL, NO ES POSIBLE REALIZAR PRUEBAS YA QUE CB SE ENCUENTRA BLOQUEADO HASTA QUE EL TRASLADO SEA EJECUTADO Ninguna </t>
  </si>
  <si>
    <t>959809</t>
  </si>
  <si>
    <t>9C6ZZ511</t>
  </si>
  <si>
    <t>BARRIO PRADO CAMPESTRE MEDELLIN 1</t>
  </si>
  <si>
    <t>FO-25-1077778</t>
  </si>
  <si>
    <t xml:space="preserve">16/06/2025 SE HACE ACTUALIZACIÓN DE DIRECCIÓN  SE HACE ACTUALIZACIÓN </t>
  </si>
  <si>
    <t>1216982</t>
  </si>
  <si>
    <t>SA0ZZ391</t>
  </si>
  <si>
    <t>FO-25-1092334</t>
  </si>
  <si>
    <t>16/06/2025 SE REALIZA INSTALACIÓN DE BASE PARA DATÁFONO POR DAÑO, SE INSTALA COMO EL CLIENTE INDICA. CERRAR</t>
  </si>
  <si>
    <t>FA00L831</t>
  </si>
  <si>
    <t>FO-25-1096637</t>
  </si>
  <si>
    <t>17/06/2025 SE REALIZÓ VISITA AL COMERCIO Y SE REALIZA LA INSTALACIÓN DE BASE PARA DATAFONO TODO OK  CERRAR</t>
  </si>
  <si>
    <t>FO-25-1093560</t>
  </si>
  <si>
    <t>17/06/2025 SE REALIZA INSTALACIÓN DE BASE PAEA DATAFONO SOLICITADA POR CLIENTE  CERRAR</t>
  </si>
  <si>
    <t>BARRIO ALTO BUENOS AIRES PUERTO SALGAR</t>
  </si>
  <si>
    <t>FO-25-1077815</t>
  </si>
  <si>
    <t>17/06/2025 INSTALACIÓN DE PIN PAD Y HUB OK PRUEBA OK  CERRAR</t>
  </si>
  <si>
    <t xml:space="preserve">   987719 </t>
  </si>
  <si>
    <t>A4WZZ821</t>
  </si>
  <si>
    <t>BARRIO SAN MARTIN CENTRO SOGAM</t>
  </si>
  <si>
    <t>FO-25-1102937</t>
  </si>
  <si>
    <t>17/06/2025 SE REALIZA VISITA AL COMERCIO, SE TRASLADAN EQUIPOS Y PUBLICIDAD,  SE HACEN PRUEBAS OK. Ninguna</t>
  </si>
  <si>
    <t>763494</t>
  </si>
  <si>
    <t>LN009180</t>
  </si>
  <si>
    <t>CENTRO MONTELIB</t>
  </si>
  <si>
    <t>FO-25-1077763</t>
  </si>
  <si>
    <t>17/06/2025 SE REALIZA TRASLADO EXTERNO OK EQUIPOS SE ENCONTRARON EN SITIO, SE INICIALIZA TERMINAL Y SE VERIFICA CAMBIO DE DIRECCIÓN OK.
CB OPERATIVO, PRUEBAS EXITOSAS  Traslado CB OK</t>
  </si>
  <si>
    <t>1074582</t>
  </si>
  <si>
    <t xml:space="preserve">910432 1061335 </t>
  </si>
  <si>
    <t>AGZZZ211</t>
  </si>
  <si>
    <t>FO-25-1096085</t>
  </si>
  <si>
    <t>18/06/2025 SE LLEGA AL PUNTO Y LA SRA NORELA INFORMA QUE NO HABÍA SOLICITADO BASE FUE UN INCIDENTE EL QUE HABÍA SOLICITADO Y YA HABÍAN IDO A ARREGLARLO POR LO QUE SE CIERRA ACTIVIDAD YA QUE NO PERMITE CERRAR</t>
  </si>
  <si>
    <t>BARRIO EL PRINCIPE TULUA 1</t>
  </si>
  <si>
    <t>FO-25-1102888</t>
  </si>
  <si>
    <t>18/06/2025 SE INSTALA PINPAD YA QUE EL CLIENTE CUENTA CON CABINA DE SEGURIDAD  CERRAR</t>
  </si>
  <si>
    <t xml:space="preserve">   1073563 </t>
  </si>
  <si>
    <t>LNQZZ016</t>
  </si>
  <si>
    <t>BARRIO PRIMERO DE MAYO VALLEDUPAR 5</t>
  </si>
  <si>
    <t>FO-25-1077847</t>
  </si>
  <si>
    <t>18/06/2025 SE REALIZA LA INSTALACIÓN DEL PINPAD, SE INSTALA UN DESK 1600, POR ENDE SE LE CAMBIA EL DATAFONO DE IGUAL FORMA POR TEMA DE COMPATIBILIDAD DE TECNOLOGÍA, SE REALIZAN PRUEBAS, DEJANDO SERVICIO FUNCIONAL AL 100 % CERRAR</t>
  </si>
  <si>
    <t>1172816 1235328</t>
  </si>
  <si>
    <t xml:space="preserve">   1241502 </t>
  </si>
  <si>
    <t>SASZZ728</t>
  </si>
  <si>
    <t>BARRIO LA ESMERALDA BOGOTA 1</t>
  </si>
  <si>
    <t>FO-25-1102917</t>
  </si>
  <si>
    <t>18/06/2025 SE REALIZA TRASLADO EXTERNO. OK PRUEBA NO SE PUEDE REALIZAR YA QUE EL CB SE ENCUENTRA BLOQUEADO, SE LE INFORMA A CLIENTE COMUNICARSE CON ENTIDAD BANCOLOMBIA PARA  DESBLOQUEAR LA  TERMINAL  Na</t>
  </si>
  <si>
    <t>1074737</t>
  </si>
  <si>
    <t>AD09Z923</t>
  </si>
  <si>
    <t>BOYACA DUITAMA 2</t>
  </si>
  <si>
    <t>FO-25-1102939</t>
  </si>
  <si>
    <t xml:space="preserve">18/06/2025 SE REALIZA VISITA AL COMERCIO,  SE BORRA Y ACTUALIZA EQUIPO, SE TRASLADAN EQUIPOS Y PUBLICIDAD, CLIENTE SE ENCUENTRA BLOQUEADO POR EL BANCO, SE SOLICITA DESBLOQUEO PARA REALIZAR PRUEBAS, BANCO NO DESBLOQUEA EL CB. Ninguna </t>
  </si>
  <si>
    <t>1111372</t>
  </si>
  <si>
    <t>LN00M086</t>
  </si>
  <si>
    <t>PELAYA</t>
  </si>
  <si>
    <t>BARRIO LAS DELICIAS PELAYA 2</t>
  </si>
  <si>
    <t>FO-25-1077774</t>
  </si>
  <si>
    <t xml:space="preserve">18/06/2025 SE REALIZA TRASLADO EXTERNO SOLICITADO POR CLIENTE, SE INSTALA EQUIPO Y ACCESORIOS EXISTENTE,SE REALIZAN PRUEBAS QUEDANDO EQUIPO OK AL 100% Cliente no tiene publicidad para instalar </t>
  </si>
  <si>
    <t>SV00T085</t>
  </si>
  <si>
    <t>FO-25-1104759</t>
  </si>
  <si>
    <t xml:space="preserve">18/06/2025 SE VISITA CB BANCOLOMBIA ROBUSTO, SE INSTALA BASE DE DATAFONO, NO SE MANIPULAN EQUIPOS, SERVICIO OK </t>
  </si>
  <si>
    <t>BARRIO ESCALLON VILLA CARTAGEN</t>
  </si>
  <si>
    <t>FO-25-1102926</t>
  </si>
  <si>
    <t xml:space="preserve">18/06/2025 SE REALIZA TRASLADO DE EQUIPOS Y SE VALIDA DIRECCIÓN ACTUALIZADA EN DATAFONO Se realiza traslado de equipos y se valida dirección actualizada en datafono y se instala aviso exterior </t>
  </si>
  <si>
    <t>1172804</t>
  </si>
  <si>
    <t>7A00B316</t>
  </si>
  <si>
    <t>BARRIO CIUDADELA SIGLO XXI FLO</t>
  </si>
  <si>
    <t>FO-25-1102919</t>
  </si>
  <si>
    <t xml:space="preserve">18/06/2025 SE REALIZA VISITA AL PUNTO,SE TRASLADA CON EXITOSO , BASE DATAFONO, LECTORA, AVISO EXTERIOR, FALANGED, CB OPERATIVO. PRUEBAS CB OK ,TRASLADO EXITOSO. CB OPERATIVO </t>
  </si>
  <si>
    <t>929573</t>
  </si>
  <si>
    <t>9C0NZ329</t>
  </si>
  <si>
    <t>BARRIO LA ESTRELLA FLORENCIA</t>
  </si>
  <si>
    <t>FO-25-1102968</t>
  </si>
  <si>
    <t>18/06/2025 SE REALIZA VISITA AL PUNTO, SE TRASLADA CON EXITO, BASE DATAFONO, LECTORA, AVISO EXTERIOR, FALANGED, DISPLAY HORARIOS, SE ACTUALIZA DIRECCION EN BAUCHER. SE DEJA EQUIPO CON VR 9.90 .NO SE REALIZAN PRUEBAS EXITOSAS YA QUE EL PUNTO SE ENCUENTRA BLOQUEADO POR TRASLADO</t>
  </si>
  <si>
    <t>908495</t>
  </si>
  <si>
    <t>V1OZZ346</t>
  </si>
  <si>
    <t>BARRIO CENTRO AYAPEL 4</t>
  </si>
  <si>
    <t>FO-25-1077771</t>
  </si>
  <si>
    <t xml:space="preserve">18/06/2025 SE REALIZA TRASLADO DE CB OK, SE INICIALIZA DATÁFONO PARA TOMAR DATOS DE LA NUEVA DIRECCIÓN OK, PRUEBAS CON RECHAZO GENERAL POR QUÉ EL CB ESTÁ BLOQUEADO POR EL BANCO Ninguna </t>
  </si>
  <si>
    <t>989119</t>
  </si>
  <si>
    <t>9A00N488</t>
  </si>
  <si>
    <t>BARRIO VATICANO DUITAMA 2</t>
  </si>
  <si>
    <t>FO-25-1102951</t>
  </si>
  <si>
    <t>18/06/2025 SE REALIZA VISITA AL COMERCIO, SE BORRA Y ACTUALIZA EQUIPO, SE TRASLADAN EQUIPOS Y PUBLICIDAD, CLIENTE SE ENCUENTRA BLOQUEADO POR EL BANCO, SE SOLICITA DESBLOQUEO PARA REALIZAR PRUEBAS, BANCO NO DESBLOQUEA EL CB</t>
  </si>
  <si>
    <t>1115501</t>
  </si>
  <si>
    <t>FA09Z427</t>
  </si>
  <si>
    <t>FO-25-1102923</t>
  </si>
  <si>
    <t>TRASLADO INTERNO</t>
  </si>
  <si>
    <t xml:space="preserve">18/06/2025 VISITAMOS COMERCIO REALIZAMOS TRASLADO INTERNO, SE CAMBIAN LOS EQUIPOS DE LUGAR EN EL MISMO ESTABLECIMIENTO.  Ninguna </t>
  </si>
  <si>
    <t>1070049</t>
  </si>
  <si>
    <t>BARRIO ACACIAS FLORENCIA</t>
  </si>
  <si>
    <t>FO-25-1102943</t>
  </si>
  <si>
    <t>18/06/2025 SE REALIZA VISITA AL PUNTO, SE TRASLADO CON EXITOSO BASE,DATAFONO. AVISO EXTERIOR .SE ACTUALIZA DORECCION EN BAUCHER, PRUEBAS OK .CB OPERATIVO. TRASLADO EXITOSO</t>
  </si>
  <si>
    <t>1142729</t>
  </si>
  <si>
    <t>EF00S378</t>
  </si>
  <si>
    <t>FO-25-1102896</t>
  </si>
  <si>
    <t>18/06/2025 SE INSTALA PIN PAD DESK  CERRAR</t>
  </si>
  <si>
    <t xml:space="preserve">   848055 </t>
  </si>
  <si>
    <t>BARRIO NUEVA COLOMBIA FLORENCI</t>
  </si>
  <si>
    <t>FO-25-1085908</t>
  </si>
  <si>
    <t>18/06/2025 SE REALIZA VISITA AL PUNTO, SE IMPLEMENTA BASE SEGÚN PETICIÓN USUARIO . YA LA BASE SE PARTIÓ EN LA PARTE SUPERIOR</t>
  </si>
  <si>
    <t>TRDZZ707</t>
  </si>
  <si>
    <t>BARRIO CARMEN DE VIVORAL EL CARMEN DE VIBORAL</t>
  </si>
  <si>
    <t>FO-25-1102958</t>
  </si>
  <si>
    <t xml:space="preserve">18/06/2025 SE REALIZA TRASLADO EXTERNO A PETICIÓN DEL USUARIO, PRUEBAS CON RECHAZO POR BLOQUEO DEL BANCO  Se realiza traslado externo a petición del usuario, pruebas con rechazo por bloqueo del banco </t>
  </si>
  <si>
    <t>1111695</t>
  </si>
  <si>
    <t>SX9ZZ552</t>
  </si>
  <si>
    <t>BARRIO ANTONIO NARIÑO MEDELLIN</t>
  </si>
  <si>
    <t>FO-25-1098565</t>
  </si>
  <si>
    <t>18/06/2025 SE PEGA BASE YA Q SE LE HABÍA DESPEGADO TODO QUEDA OK  CERRAR</t>
  </si>
  <si>
    <t>10XZZ979</t>
  </si>
  <si>
    <t>EL AGUILA</t>
  </si>
  <si>
    <t>EL AGUILA II VALLE DEL CAUCA</t>
  </si>
  <si>
    <t>FO-25-1102898</t>
  </si>
  <si>
    <t xml:space="preserve">18/06/2025 VISITAMOS COMERCIO REALIZAMOS TRASLADO ESTERNO DE DATÁFONO CON LECTOR DE BARRAS, SE LLAMA A LA LÍNEA PARA SOLICITAR EL DESBLOQUEO DEL CORRESPONSAL Y ASÍ PODER HACER PRUEBAS LUEGO DE LAS PRUEBAS SE LLAMA NUEVAMENTE PARA QUE REALICEN EL BLOQUE DENUEVO YA QUE ASÍ ELLOS LO INDICAN, LE INFORMAMOS AL CLIENTE QUE YA SE DEBEN COMUNICAR CON LA LÍNEA HE INFORMAR QUE EL TÉCNICO YA LES HIZO EL TRASLADO PARA ASÍ MIRAR CUAL ES EL PASO A SEGUIR PARA QUE LES QUITEN EL BLOQUEO.  Ninguna </t>
  </si>
  <si>
    <t>1115206</t>
  </si>
  <si>
    <t>AVZZZ435-JAAFZ968</t>
  </si>
  <si>
    <t>BARRIO SIERRA MORENA 1</t>
  </si>
  <si>
    <t>FO-25-1102903</t>
  </si>
  <si>
    <t xml:space="preserve">18/06/2025 SE VISITA COMERCIO POR TRASLADO EXTERNO DONDE SE GENERA CAMBIO DE DIRECCIÓN INICIALIZADO EQUIPOS , AL INTENTAR REALIZAR TRANSACCIONES DE PRUEBA PERO EL CB SE ENCUENTRA BLOQUEADO POR ENTIDAD CLIENTE SE COMUNICA TELEFÓNICAMENTE Y LE CONFIRMAN TIEMPO DE RESPUESTA PARA ACTIVACIÓN DE CB DE 24 HORAS CLIENTE ACEPTA Y SE FINALIZA ACTIVIDAD SIN MÁS NOVEDAD  Ninguna </t>
  </si>
  <si>
    <t>1116023</t>
  </si>
  <si>
    <t>119ZZ651</t>
  </si>
  <si>
    <t>DISTRICOL DIGITAL CASE</t>
  </si>
  <si>
    <t>FO-25-1107220</t>
  </si>
  <si>
    <t>18/06/2025 SE REALIZA VISITA AL COMERCIO,  SE TRASLADAN EQUIPOS Y PUBLICIDAD,  SE HACEN PRUEBAS OK. Ninguna</t>
  </si>
  <si>
    <t>1106622</t>
  </si>
  <si>
    <t>9A01Z119</t>
  </si>
  <si>
    <t>BARRIO URBANIZACION COLOMBIATON CARTAGENA DE INDIAS</t>
  </si>
  <si>
    <t>FO-25-1102953</t>
  </si>
  <si>
    <t>18/06/2025 SE REALIZA TRASLADO EXITOSO TODO OK</t>
  </si>
  <si>
    <t>1142178</t>
  </si>
  <si>
    <t>FA09Z430</t>
  </si>
  <si>
    <t>BARRIO CONGORA BARANOA</t>
  </si>
  <si>
    <t>FO-25-1102949</t>
  </si>
  <si>
    <t>18/06/2025 SE REALIZA VISITA TÉCNICA, SE BORRA SISTEMA OPERATIVO DEL DATAFONO, SE INSTALA EL SISTEMA OPERATIVO Y LA VERSIÓN 9.90, SE INICIALIZA SE REALIZAN PRUEBAS EXITOSAS, EQUIPO FUNCIONA CORRECTAMENTE, CB QUEDA OPERATIVO. TRASLADO EXITOSO</t>
  </si>
  <si>
    <t>1121541</t>
  </si>
  <si>
    <t>SX0GZ252</t>
  </si>
  <si>
    <t>BARRIO CENTRO ZARZAL 1</t>
  </si>
  <si>
    <t>FO-25-1102905</t>
  </si>
  <si>
    <t>18/06/2025 SE REALIZA INICIALIZACIÓN DE DATOFONO POR MOTIVO DE TRASLADO EXTERNO, LOS EQUIPOS Y LA PUBLICIDAD YA SE ENCONTRABAN EN LA DIRECCIÓN ACTUAL, NO SE REALIZAN PRUEBAS YA QUE EL EQUIPO ESTÁ BLOQUEADO POR EL BANCO</t>
  </si>
  <si>
    <t>1069618</t>
  </si>
  <si>
    <t>1NZZZ771 AA0UZ487</t>
  </si>
  <si>
    <t>DISTRICOL LA BERLINESA</t>
  </si>
  <si>
    <t>FO-25-1107227</t>
  </si>
  <si>
    <t>18/06/2025 SE VISITA COMERCIO POR RASPADO EXTERNO DONDE HAY AVISO EXTERIOR INSTALADO</t>
  </si>
  <si>
    <t>762592</t>
  </si>
  <si>
    <t>IKZZZ619</t>
  </si>
  <si>
    <t>DISTRICOL KOSTLOW PARKING</t>
  </si>
  <si>
    <t>FO-25-1107253</t>
  </si>
  <si>
    <t xml:space="preserve">18/06/2025 SE HACE PRESENCIA EN COMERCIO SE REALIZA ACTUALIZACIÓN DE DATOS EN EL EQUIPO Y EN EL SISTEMA SE OBSERVA QUE LA DIRECCIÓN SALE COMO CARRERA Y NO COMO CALLE SE LE INFORMA AL CLIENTE Y SE ME ESCALA EL CASO A REDEBAN YA QUE  SE VALIDA CON LA CAMARA DEL COMERCIO DEL CLIENTE </t>
  </si>
  <si>
    <t>1169487</t>
  </si>
  <si>
    <t>SAAZZ177</t>
  </si>
  <si>
    <t>FO-25-1112253</t>
  </si>
  <si>
    <t xml:space="preserve">20/06/2025 SE HACE PRESENCIA EN COMERCIO SE REALIZA ACTUALIZACIÓN DE DATOS EN EL EQUIPO Y EN EL SISTEMA  EQUIPO OPERATIVO </t>
  </si>
  <si>
    <t>TA-25-790608</t>
  </si>
  <si>
    <t>FO-25-1107256</t>
  </si>
  <si>
    <t>18/06/2025 SE REALIZA INSTALACIÓN DE BASE PARA DATAFONO, SE REALIZA INICIALIZACIÓN DE DATAFONO, PRUEBAS OK, SE INSTALA PATCH CORD, SE REALIZA CAMBIO DE DATAFONO A SOLICITUD DE EDISON SAMBONY DE REDEBAN, PRUEBAS OK</t>
  </si>
  <si>
    <t>942342 768650</t>
  </si>
  <si>
    <t>FO-25-1109045</t>
  </si>
  <si>
    <t xml:space="preserve">18/06/2025 EN LA VISITA TÉCNICA SE REALIZÓ LA INSTALACIÓN DE LA BASE SOPORTE DE EL DATÁFONO, SERVICIO REALIZADO OK SIN NOVEDAD </t>
  </si>
  <si>
    <t>FO-25-1104207</t>
  </si>
  <si>
    <t xml:space="preserve">18/06/2025 EN LA VISITA TÉCNICA SE REALIZÓ LA INSTALACIÓN DEL BACE  </t>
  </si>
  <si>
    <t>BARRIO CONJUNTO CERRADO LA PRA</t>
  </si>
  <si>
    <t>FO-25-1102930</t>
  </si>
  <si>
    <t xml:space="preserve">18/06/2025 SE REALIZA EL TRASLADO DEL CB, SE INICIALIZA DATAFONO, QUEDA PENDIENTE POR INSTALAR EL AVISO EXTERIOR, YA QUE EL LOCAL LO ESTA REMODELANDO EL USUARIO Y NO QUISO QUE LE COLOCARA EL AVISO, MANUFIESTA QUE LO VA A COLOCAR CUANDO TERMINE DE REMODELAR, SE REALIZAN PRUEBAS Y SALE RECHAZO GENERAL DEBIDO A QUE EL CB SE ENCUENTRA BLOQUEADO, SE LLAMA AL BANCO Y EFECTIVAMENTE LO CONFIRMA NO SE INSTALA PUBLICIDAD PORQUE ESTAN REMODELANDO EL LOCAL Y EL USUARIO NO QUISO QUE SE LA INSTALARA </t>
  </si>
  <si>
    <t>810339</t>
  </si>
  <si>
    <t>997245 1073315</t>
  </si>
  <si>
    <t>7A00B327</t>
  </si>
  <si>
    <t>BARRIO BRISAS DEL AEROPUERTO CUCUTA 1</t>
  </si>
  <si>
    <t>FO-25-1102962</t>
  </si>
  <si>
    <t xml:space="preserve">19/06/2025 SE REALIZA TRASLADO SE INSTALA DATAFONO LECTOR BASE Y PUBLICIDAD SE DEJA NUEVA VERSIÓN CIERRES Y PRUEBAS OK  En comunicación con el banco para el desbloqueo del cb para pruebas se realizaron 3 intentos dónde enviaron correo a la entidad sin respuesta,se procede a anexar pruebas con rechazo,no se logró el desbloqueo por parte de la entidad, se le informa al cliente comunicarse con el banco para la activación del punto 
</t>
  </si>
  <si>
    <t>1051082</t>
  </si>
  <si>
    <t>105ZZ343</t>
  </si>
  <si>
    <t>DISTRICOL RAPITIENDA LOS PAISA</t>
  </si>
  <si>
    <t>FO-25-1107245</t>
  </si>
  <si>
    <t xml:space="preserve">19/06/2025 EN LA VISITA TÉCNICA SE ENCONTRÓ QUE LOS EQUIPOS Y PUBLICIDAD YA SE ENCONTRABAN EN LA NUEVA DIRECCIÓN,SE REALIZÓ LA CONFIGURACIÓN E INICIALIZACIÓN AL DATÁFONO,SE VÁLIDO Y SE REALIZARON LAS PRUEBAS DEJANDO EL SERVICIO OPERANDO SIN FALLAS Y SIN NOVEDAD  EL SERVICIO SE REALIZÓ CORRECTAMENTE SIN NOVEDAD </t>
  </si>
  <si>
    <t>1120051</t>
  </si>
  <si>
    <t>A538062</t>
  </si>
  <si>
    <t>LM7ZZ457</t>
  </si>
  <si>
    <t>FO-25-1107231</t>
  </si>
  <si>
    <t>19/06/2025 SE REALIZA VISITA TÉCNICA PARA TRASLADO DE CB, SE INICIALIZA LA TERMINAL PARA LA NUEVA DIRECCIÓN, TRASLADO DE AVISO EXTERIOR Y HORARIO, SE REALIZAN PRUEBAS SE SE DEJA EL SERVICIO OK. Se realiza visita técnica para traslado de CB, se inicializa la terminal para la nueva dirección, traslado de aviso exterior y horario, se realizan pruebas se se deja el servicio ok.</t>
  </si>
  <si>
    <t>895246</t>
  </si>
  <si>
    <t>CHITA</t>
  </si>
  <si>
    <t>BARRIO AVENIDA LOS GOBERNADORE</t>
  </si>
  <si>
    <t>FO-25-1102921</t>
  </si>
  <si>
    <t>19/06/2025 SE REALIZA VISITA AL COMERCIO,  SE BORRA Y ACTUALIZA EQUIPO, SE TRASLADAN EQUIPOS Y PUBLICIDAD, CLIENTE SE ENCUENTRA BLOQUEADO POR EL BANCO, SE SOLICITA DESBLOQUEO PARA REALIZAR PRUEBAS, BANCO NO DESBLOQUEA EL CB. Ninguna</t>
  </si>
  <si>
    <t>1046017</t>
  </si>
  <si>
    <t>NA00F176</t>
  </si>
  <si>
    <t>BARRIO ALTOS DE GUALANDAY IBAGUE</t>
  </si>
  <si>
    <t>FO-25-1102884</t>
  </si>
  <si>
    <t>19/06/2025 INSTALACIÓN DATÁFONO DESK 2600,PINPAD 1600,MAGIC BOX,CABLE DESK 2600,FUENTE DESK 2600,CABLE PIN PAD CERRAR</t>
  </si>
  <si>
    <t>1074894 1235423</t>
  </si>
  <si>
    <t xml:space="preserve">   1221256 </t>
  </si>
  <si>
    <t>SX0ZZ557</t>
  </si>
  <si>
    <t>DISTRICOL VARI EL MIRADOR LA</t>
  </si>
  <si>
    <t>FO-25-1107240</t>
  </si>
  <si>
    <t>19/06/2025 VISITAMOS COMERCIO REALIZAMOS TRASLADO DE DATÁFONO, LECTOR DE BARRAS, PIN PAD Y HUB A LA NUEVA DIRECCIÓN CR 1 A 65 A 10 MZ 6 CA 7 LO INICIALIZAMOS Y REALIZAMOS PRUEBAS OK</t>
  </si>
  <si>
    <t>1142777</t>
  </si>
  <si>
    <t>1103187 986241</t>
  </si>
  <si>
    <t>TV00L313</t>
  </si>
  <si>
    <t>BARRIO INDEPENDENCIA ISTMINA 2</t>
  </si>
  <si>
    <t>FO-25-1102945</t>
  </si>
  <si>
    <t>19/06/2025 SE REALIZA TRASLADO DE EQUIPO Y PUBLICIDAD
CLIENTE LMAMA ALA BANCO PARA VALIDAD BLOQUEOS A LA TERMINAL Y COMENTAN QUE EN RL TRANSCURSO DE UN DÍA SE HABILITARÁ EL CB No</t>
  </si>
  <si>
    <t>1021389</t>
  </si>
  <si>
    <t>MN0SZ952</t>
  </si>
  <si>
    <t>BARRIO SAN ISIDRO ITAGUI</t>
  </si>
  <si>
    <t>FO-25-1105440</t>
  </si>
  <si>
    <t>19/06/2025 SE REALIZA CAMBIO DE BASE POR DAÑO CERRAR</t>
  </si>
  <si>
    <t>1000R483</t>
  </si>
  <si>
    <t>FO-25-1103929</t>
  </si>
  <si>
    <t>19/06/2025 SE INSTALA BASE YA QUE ESTABA PARTIDA CERRAR</t>
  </si>
  <si>
    <t>AAAAS798</t>
  </si>
  <si>
    <t>FO-25-1113708</t>
  </si>
  <si>
    <t>20/06/2025 INSTALACIÓN DE PINPAD, CAMBIO DE EQUIPO POR TECNOLOGÍA PRUEBA EXITOSA  CERRAR</t>
  </si>
  <si>
    <t>932021 1242416</t>
  </si>
  <si>
    <t xml:space="preserve">   1219835 </t>
  </si>
  <si>
    <t>BARRIO CEREABASTOS CERETE</t>
  </si>
  <si>
    <t>FO-25-1102908</t>
  </si>
  <si>
    <t xml:space="preserve">20/06/2025 SE REALIZA TRASLADO DE CB OK, SE INCIALIZA DATÁFONO PARA TOMAR DATOS DE LA NUEVA DIRECCIÓN, PRUEBAS CON RECHAZO GENERAL POR QUÉ ES CB ESTÁ BLOQUEADO POR EL BANCO  Ninguna </t>
  </si>
  <si>
    <t>1106183</t>
  </si>
  <si>
    <t>9A2ZZ426 - IISZZ879</t>
  </si>
  <si>
    <t>DISTRICOL OVINAGRO</t>
  </si>
  <si>
    <t>FO-25-1107238</t>
  </si>
  <si>
    <t xml:space="preserve">20/06/2025 SE REALIZA VISITA AL PUNTO ,SE TRASLADA CON EXITOSO ,BASE DATAFONO , LECTORA AVISO EXTERIOR, . SE ACTUALIZA DIRECCIÓN EN VAUCHER. CB OPERATIVO, TRASLADO EXITOSO  TRASLADO EXITOSO </t>
  </si>
  <si>
    <t>989279</t>
  </si>
  <si>
    <t>AAJQZ376</t>
  </si>
  <si>
    <t>FO-25-1113202</t>
  </si>
  <si>
    <t>20/06/2025 INSTALACIÓN DE BASE YA QUE SE ROMPIÓ LA QUE TENÍAN  CERRAR</t>
  </si>
  <si>
    <t>BARRIO SUBA BOGOTA 28</t>
  </si>
  <si>
    <t>FO-25-1110229</t>
  </si>
  <si>
    <t>20/06/2025 SE REALIZA INSTALACIÓN DE BASE PARA DATAFONO, LA LECTORA ES ÓPTICON QUEDA CONECTADA AL DATAFONO PERO SIN SUJETAR A LA BASE NO HAY FORMA DE HACERLO. CERRAR</t>
  </si>
  <si>
    <t>GB04Z638</t>
  </si>
  <si>
    <t>DISTRICOL TIENDA YIHAN</t>
  </si>
  <si>
    <t>FO-25-1113671</t>
  </si>
  <si>
    <t>20/06/2025 SE VISITA COMERCIO Y SE INSTALA PINPAD Y HUB NO SERIALIZADO, SE REALIZAN CIERRES Y PRUEBAS OK. CERRAR</t>
  </si>
  <si>
    <t xml:space="preserve">   987758 </t>
  </si>
  <si>
    <t>2A00L283</t>
  </si>
  <si>
    <t>DISTRICOL TODOSERVICIOS EL BAG</t>
  </si>
  <si>
    <t>FO-25-1113685</t>
  </si>
  <si>
    <t>20/06/2025 SE REALIZÓ INSTALACIÓN DE PINPAD Y HUB OK, PRUEBAS OK, TELECARGA DRNA. CERRAR</t>
  </si>
  <si>
    <t xml:space="preserve">   808804 </t>
  </si>
  <si>
    <t>NA00J411</t>
  </si>
  <si>
    <t>FO-25-1114055</t>
  </si>
  <si>
    <t>20/06/2025 SE REALIZA VISITA DE CAMPO, DONDE SE INSTALA BASE DEBIDO A QUE SE ROMPIÓ, INSTALACIÓN OK. CERRAR</t>
  </si>
  <si>
    <t>BARRIO LA CITA BOGOTA 3</t>
  </si>
  <si>
    <t>FO-25-1108187</t>
  </si>
  <si>
    <t>20/06/2025 SE INSTALA BASE DATÁFONO EN SUPERFICIE DE VIDRIO CON SU RESPECTIVA CINTA NO SE MANIPULAN DATÁFONOS  CERRAR</t>
  </si>
  <si>
    <t>4A0AZ487</t>
  </si>
  <si>
    <t>DISTRICOL CHINCHIN</t>
  </si>
  <si>
    <t>FO-25-1107242</t>
  </si>
  <si>
    <t>20/06/2025 SE REALIZA VISITA TÉCNICA PARA TRASLADO DE CB, SE TRASLADA DATAFONO PLACA 765452, LECTOR ÓPTICO PLACA A540076, AVISOS Y ACCESORIOS.
NOTA: SE INICIALIZA TERMINAL PARA CAMBIO DE DIRECCIÓN Y NOMBRE PERO EL DATAFONO NO LA TOMO, SE ESCALA A REDEBAN PARA ACTUALIZACION REMOTA. NOTA: Se inicializa terminal para cambio de dirección y nombre pero el datafono no la tomo, se escala a Redeban para actualizacion remota.</t>
  </si>
  <si>
    <t>765452</t>
  </si>
  <si>
    <t>NN00E655</t>
  </si>
  <si>
    <t>TA-25-795165</t>
  </si>
  <si>
    <t>FO-25-1118384</t>
  </si>
  <si>
    <t>CANCELADO POR LA RED-SOPORTE TELEFONICO</t>
  </si>
  <si>
    <t>DISTRICOL CELUSTAR COMUNICACIO</t>
  </si>
  <si>
    <t>TA-25-795166</t>
  </si>
  <si>
    <t>FO-25-1118386</t>
  </si>
  <si>
    <t>PTM BARRANCABERMEJA DADELA</t>
  </si>
  <si>
    <t>TA-25-795167</t>
  </si>
  <si>
    <t>FO-25-1118388</t>
  </si>
  <si>
    <t>DISTRICOL GLOBAL</t>
  </si>
  <si>
    <t>FO-25-1113688</t>
  </si>
  <si>
    <t>20/06/2025 DURANTE LA VISITA TECNICA SE REALIZAR LA INSTALACIÓN DE PIN PAD Y HUB CON LAS PRUEBAS OK PARÁMETROS OK USUARIOS OK A CONFORMIDAD DEL CLIENTE  CERRAR</t>
  </si>
  <si>
    <t xml:space="preserve">   1062915 </t>
  </si>
  <si>
    <t>AAJYZ100</t>
  </si>
  <si>
    <t>DISTRICOL ANGELES DEC Y REG JB</t>
  </si>
  <si>
    <t>TA-25-795499</t>
  </si>
  <si>
    <t>FO-25-1118911</t>
  </si>
  <si>
    <t>SOLICITUD_CANCELADA</t>
  </si>
  <si>
    <t>CANCELADO POR LA RED- CB CON INSUMOS</t>
  </si>
  <si>
    <t>DISTRICOL INVERSIONES OSORIO A</t>
  </si>
  <si>
    <t>TA-25-795500</t>
  </si>
  <si>
    <t>FO-25-1118912</t>
  </si>
  <si>
    <t>TA-25-795501</t>
  </si>
  <si>
    <t>FO-25-1118913</t>
  </si>
  <si>
    <t>FO-25-1102882</t>
  </si>
  <si>
    <t>21/06/2025 INSTALACIÓN DE PIN PAD OK PRUEBAS OK CERRAR</t>
  </si>
  <si>
    <t xml:space="preserve">   1219999 </t>
  </si>
  <si>
    <t>FO-25-1113699</t>
  </si>
  <si>
    <t>21/06/2025 SE REALIZA VISITA AL COMERCIO PARA EJECUTAR INSTALACIÓN DE PIN PAD POR SOLICITUD DEL CLIENTE, SE CAMBIA EQUIPO POR TECNOLOGÍA, VERSIÓN 10.3 , PRUEBAS OK.  CERRAR</t>
  </si>
  <si>
    <t>1015970 1235408</t>
  </si>
  <si>
    <t xml:space="preserve">   1220710 </t>
  </si>
  <si>
    <t>MN002471</t>
  </si>
  <si>
    <t>FO-25-1113722</t>
  </si>
  <si>
    <t>21/06/2025 SE REALIZA CAMBIO DE EQUIPO PARA INSTALACIÓN DE PINPAD SERVICIO OPERATIVO PRUEBAS OK TRNA RBM  CERRAR</t>
  </si>
  <si>
    <t>1236473 1235215</t>
  </si>
  <si>
    <t xml:space="preserve">   1219454 </t>
  </si>
  <si>
    <t>FO-25-1118670</t>
  </si>
  <si>
    <t>21/06/2025 SE CAMBIA DATÁFONO POR COMPATIBILIDAD SE INSTALA PINPAD MAS ACCESORIOS  CERRAR</t>
  </si>
  <si>
    <t>1141224 1242563</t>
  </si>
  <si>
    <t xml:space="preserve">   1220559 </t>
  </si>
  <si>
    <t>DISTRICOL DROGAS BULEVAR LA IT</t>
  </si>
  <si>
    <t>FO-25-1118682</t>
  </si>
  <si>
    <t xml:space="preserve">21/06/2025 EN LA VISITA TÉCNICA SE ENCONTRÓ QUE LOS EQUIPOS Y LA PUBLICIDAD YA SE ENCONTRABA EN LA NUEVA DIRECCIÓN,SE REALIZÓ LA CONFIGURACIÓN E INICIALIZACIÓN OK,SE REALIZARON LAS PRUEBAS DEJANDO EL SERVICIO OPERANDO SIN FALLAS Y SIN NOVEDAD  SERVICIO EJECUTADO OK SIN NOVEDAD </t>
  </si>
  <si>
    <t>043856</t>
  </si>
  <si>
    <t>HA00J509</t>
  </si>
  <si>
    <t>FO-25-1117131</t>
  </si>
  <si>
    <t>ENVÍO</t>
  </si>
  <si>
    <t>21/06/2025 SE INSTALA BASE DE DATÁFONO  CERRAR</t>
  </si>
  <si>
    <t>BBBDZ173</t>
  </si>
  <si>
    <t>VALLE DEL GUAMUEZ</t>
  </si>
  <si>
    <t>PTM  VALLE DEL GUAMUEZ DROGUER</t>
  </si>
  <si>
    <t>FO-25-1098777</t>
  </si>
  <si>
    <t>21/06/2025 SE REALIZÓ EL ENVÍO DE BASE DE DATÁFONO POR TRANSPORTE INTERMUNICIPAL, SE CONTACTA CON EL CLIENTE YA QUE POR INCONVENIENTES EN LA VÍA HACE EL DEPARTAMENTO DEL PUTUMAYO SE TO. A EN MUTUO ACUERDO ENVIAR EL ACCESORIO Y UNA VEZ LO RECIBE SE CONTACTARÁ NUEVAMENTE PARA REALIZAR LA INSTALACIÓN POR TELÉFONO, SE QUEDA PENDIENTE DE LA RECEPCIÓN DE LA BASE. NOTA: SIENDO LAS 11:08AM DEL 21/06/25, EL CLIENTE CONFIRMA QUE YA RECLAMO EL DÍA DE AYER LA BASE DEL DATAFONO, A LO CUAL SE LE EXPLICO EL PASO A PASO DE LA INSTALACION, INDICANDO QUE YA QUEDO OPERATIVO Y AJUSTADO SIN NOVEDAD.  CERRAR</t>
  </si>
  <si>
    <t>BA00Y366</t>
  </si>
  <si>
    <t>DISTRICOL GLENDA VARIEDADES</t>
  </si>
  <si>
    <t>FO-25-1113712</t>
  </si>
  <si>
    <t>21/06/2025 SE REALIZA VISITA TÉCNICA PARA INSTALACIÓN, DE PINPAD SE INSTALA PINPAD DESK 1500 PLACA 1109487, SE REALIZAN PRUEBAS DE FUNCIONALIDAD Y DE JA EL SERVICIO OPERANDO PERFECTAMENTE Y SIN NOVEDAD. CERRAR</t>
  </si>
  <si>
    <t xml:space="preserve">   1109487 </t>
  </si>
  <si>
    <t>GB00C500</t>
  </si>
  <si>
    <t>REPELON</t>
  </si>
  <si>
    <t>BARRIO CENTRO REPELON  4</t>
  </si>
  <si>
    <t>FO-25-1105931</t>
  </si>
  <si>
    <t>21/06/2025 SE REALIZA VISITA TÉCNICA, SE INSTALA LA BASE DEL DATAFONO, BASE QUE ESTABA EN SITIO PERDIÓ EL PEGAMENTO. CERRAR</t>
  </si>
  <si>
    <t>10XZZ948</t>
  </si>
  <si>
    <t>PTM MEDELLIN VARIEDADES Y DETA</t>
  </si>
  <si>
    <t>FO-25-1113705</t>
  </si>
  <si>
    <t>24/06/2025 SE REALIZA LA INSTALACIÓN DE 1 PINPAD 1 HUB NO SE HACEN CAMBIOS , SE HACEN PRUEBAS Y QUEDA OPERATIVO EL CB  CERRAR</t>
  </si>
  <si>
    <t xml:space="preserve">   1119355 </t>
  </si>
  <si>
    <t>SV00C115</t>
  </si>
  <si>
    <t>FO-25-1103937</t>
  </si>
  <si>
    <t>24/06/2025 SE REALIZA INSTALACIÓN DE BASE DE DATOFONO DEBIDO A QUE LA ANTERIOR SE ROMPIÓ  CERRAR</t>
  </si>
  <si>
    <t>PTM CALI JM SERVICELL</t>
  </si>
  <si>
    <t>FO-25-1118674</t>
  </si>
  <si>
    <t>24/06/2025 SE REALIZA INSTALACIÓN DE PIN PAD EN CB BANCOLOMBIA MIXTO, SE INSTALA MAGIC BOX, SE REALIZA CAMBIO DE DATAFONO POR TECNOLOGÍA, SE REALIZAN PRUEBAS OK. CERRAR</t>
  </si>
  <si>
    <t>1171578 1221404</t>
  </si>
  <si>
    <t xml:space="preserve">   1219916 </t>
  </si>
  <si>
    <t>SV0UZ885 - EF02Z988</t>
  </si>
  <si>
    <t>COMCARD MED PAPELERIA DETALLES</t>
  </si>
  <si>
    <t>FO-25-1113694</t>
  </si>
  <si>
    <t>24/06/2025 SE CAMBIA DATAFONO POR TECNOLOGÍA Y SE INSTALA PINPAD COMPATIBLE CON EL DATAFONO  CERRAR</t>
  </si>
  <si>
    <t>296380 1235095</t>
  </si>
  <si>
    <t xml:space="preserve">   1219885 </t>
  </si>
  <si>
    <t>99DZZ430-HA006830</t>
  </si>
  <si>
    <t>BARRIO CENTRAL BELLO</t>
  </si>
  <si>
    <t>FO-25-1102912</t>
  </si>
  <si>
    <t>24/06/2025 SE REALIZA TRASLADO DE CORRESPONSAL DE INICIALIZA NUEVA DIRECCIÓN REGISTRADA EQUIPO SE REALIZAN PRUEBAS EXITOSAS SERVICIO OPERATIVO  None</t>
  </si>
  <si>
    <t>AB11C643</t>
  </si>
  <si>
    <t>TA-25-795115</t>
  </si>
  <si>
    <t>FO-25-1117818</t>
  </si>
  <si>
    <t>24/06/2025 SE LLEGA A DIRECCIÓN ENCONTRANDO CERRADO SE VALIDA Y EL CLIENTE SE TRASLADO MEDIA CUADRA INDICA QUE YA SOLICITÓ EL TRASLADO DIRECCIÓN NUEVA CALLE 65 J 77I 36 SUR SE EXPLICA QUE HASTA NO ESTAR AL DÍA EL TRASLADO NO SE PUEDE INSTALAR EL PINPAD ADICIONAL EL CLIENTE ESTÁ CON BLOQUEO POR ESTE MODERNO TEMA NO FIRMAN CONTROL NI ENTREGAN CORREO  CERRAR</t>
  </si>
  <si>
    <t>ALDANA</t>
  </si>
  <si>
    <t>DISTRICOL MODA SPORT</t>
  </si>
  <si>
    <t>FO-25-1107235</t>
  </si>
  <si>
    <t>24/06/2025 SE REALIZA TRASLADO EXTERNO DE CB SE RECONFIGURA OK PARÁMETROS OK Y SE REALIZAN PRUEBAS ÉXITOSAS DE TRANSACCIONES, CAMBIO DE DIRECCIÓN OK  Ok</t>
  </si>
  <si>
    <t>9BKZZ325</t>
  </si>
  <si>
    <t>FO-25-1113666</t>
  </si>
  <si>
    <t>24/06/2025 SE REALIZÓ INSTALACIÓN DE PINPAD POR ROBO EN EL CORRESPONSAL  CERRAR</t>
  </si>
  <si>
    <t xml:space="preserve">   1155522 </t>
  </si>
  <si>
    <t>JCZZZ330</t>
  </si>
  <si>
    <t>FO-25-1113678</t>
  </si>
  <si>
    <t>24/06/2025 INSTALACION DE PIN PAD CON CAMBIO DE DATAFONO POR COMPATIBILIDAD OK PRUEBAS OK CERRAR</t>
  </si>
  <si>
    <t>1234850 1242608</t>
  </si>
  <si>
    <t xml:space="preserve">   1219866 </t>
  </si>
  <si>
    <t>111UZ794</t>
  </si>
  <si>
    <t>BARRIO JOSE ANTONIO GALAN B  BOGOTA</t>
  </si>
  <si>
    <t>FO-25-1119921</t>
  </si>
  <si>
    <t>24/06/2025 SE REALIZA INSTALACIÓN DE BASE PARA DATAFONO POR DAÑO DE CAYO Y SE ROMPIÓ SERVICIO OPERATIVO NO SE MANIPULA TERMINAL  CERRAR</t>
  </si>
  <si>
    <t>A40NZ732</t>
  </si>
  <si>
    <t>PTM MEDELLIN FERRETERIA EL IND</t>
  </si>
  <si>
    <t>FO-25-1113702</t>
  </si>
  <si>
    <t>24/06/2025 DE CAMBIA DARAFONO POR INCOMPATIBILIDAD CON EL PINPAD QUE SE ADICIONO CERRAR</t>
  </si>
  <si>
    <t>795363 1242618</t>
  </si>
  <si>
    <t xml:space="preserve">   1219859 </t>
  </si>
  <si>
    <t>OWZZZ999-UVRZZ166</t>
  </si>
  <si>
    <t>BARRIO SAN BENITO MEDELLIN 6</t>
  </si>
  <si>
    <t>FO-25-1116486</t>
  </si>
  <si>
    <t>24/06/2025 INSTALACIÓN EXITOSA DE PINPAD MÁS HUB CERRAR</t>
  </si>
  <si>
    <t>SXUZZ196</t>
  </si>
  <si>
    <t>2</t>
  </si>
  <si>
    <t>FO-25-1109674</t>
  </si>
  <si>
    <t>24/06/2025 SE REALIZA EL CAMBIO DE BASE DE DATAFONO QUEDA OK EL CB  CERRAR</t>
  </si>
  <si>
    <t>PAZ DE ARIPORO</t>
  </si>
  <si>
    <t>BARRIO 20 DE JULIO PAZ DE ARIPORO</t>
  </si>
  <si>
    <t>FO-25-1112616</t>
  </si>
  <si>
    <t>24/06/2025 SE VISITA COMERCIO, SE AJUSTA BASE CON CINTA DOBLE FAZ. OPERATIVO EL SERVICIO  CERRAR</t>
  </si>
  <si>
    <t>A16ZZ206</t>
  </si>
  <si>
    <t>FO-25-1120606</t>
  </si>
  <si>
    <t>24/06/2025 SE REALIZA INSTALACIÓN DE BASE NUEVA PRUEBAS OK SE LE INDICA AL CLIENTE QUE EN CASO QUE PERSISTA EL INCONVENIENTE CON LAS BASES SE LE SUGIERE INSTALAR UNA BASE EN MADERA DONDE PODAMOS SUJETAR LA BASE DEL DATAFONO ATORNILLADA CLIENTE CONFORME  CERRAR</t>
  </si>
  <si>
    <t>FO-25-1123303</t>
  </si>
  <si>
    <t>24/06/2025 SE REALIZA VISITA AL COMERCIO SE INSTALA BASE DE DATAFONO  CERRAR</t>
  </si>
  <si>
    <t>DISTRICOL TECNOLANDIA</t>
  </si>
  <si>
    <t>FO-25-1118680</t>
  </si>
  <si>
    <t>24/06/2025 SE LLEGA AL SITIO Y EL CLIENTE YA TIENE LOS EQUIPOS EL NUEVO DIRECCIÓN, SE REALIZA INICIALIZACION DEL EQUIPO PARA ACTUALIZACIÓN DE INFORMACIÓN Y DIRECCIÓN SE REALIZAN PRUEBAS EXITOSAS SERVICIO OPERATIVO  None</t>
  </si>
  <si>
    <t>SA0ZZ385</t>
  </si>
  <si>
    <t>DISTRICOL TAXSUPER</t>
  </si>
  <si>
    <t>FO-25-1113691</t>
  </si>
  <si>
    <t>24/06/2025 INSTALACIÓN DE PIN PAD CON CAMBIO POR COMPATIBILIDAD OK PRUEBAS OK NO TELECARGA  CERRAR</t>
  </si>
  <si>
    <t>793964 1242602</t>
  </si>
  <si>
    <t xml:space="preserve">   1220017 </t>
  </si>
  <si>
    <t>A4WZZ142</t>
  </si>
  <si>
    <t>DISTRICOL PA TI PAPELES II</t>
  </si>
  <si>
    <t>FO-25-1118686</t>
  </si>
  <si>
    <t>24/06/2025 SE VISITA CB TRASLADO EXTERNO... PRUEBAS OK SE VISITA CB TRASLADO EXTERNO..PRUEBAS OK</t>
  </si>
  <si>
    <t>LN00S306</t>
  </si>
  <si>
    <t>CUASPUD</t>
  </si>
  <si>
    <t>DISTRICOL COMPU JUANES Y ASESO</t>
  </si>
  <si>
    <t>FO-25-1107222</t>
  </si>
  <si>
    <t>24/06/2025 SE REALIZA TRASLADO EXTERNO SE INICIALIZA EQUIPO SE ACTUALIZA DIRECCIÓN SE REALIZA PRUEBAS DE FUNCIONAMIENTO EXITOSAS CB QUEDA OPERATIVO  Na</t>
  </si>
  <si>
    <t>AB1IZ030</t>
  </si>
  <si>
    <t>PLATO</t>
  </si>
  <si>
    <t>BARRIO LOS GUYACANES PLATO</t>
  </si>
  <si>
    <t>FO-25-1077817</t>
  </si>
  <si>
    <t>24/06/2025 SE REALIZA INSTALACIÓN DEL PINPAD QUEDA OK SE HACEN PRUEBAS  CERRAR</t>
  </si>
  <si>
    <t xml:space="preserve">   1241551 </t>
  </si>
  <si>
    <t>10XZZ941</t>
  </si>
  <si>
    <t>BARRIO CASTILLA BOGOTA 20</t>
  </si>
  <si>
    <t>FO-25-1119951</t>
  </si>
  <si>
    <t>24/06/2025 SE INSTALA BASE DE DATAFONO  CERRAR</t>
  </si>
  <si>
    <t>0N04Z846</t>
  </si>
  <si>
    <t>BASE LECTOR</t>
  </si>
  <si>
    <t>BARRIO CENTRO VISTAHERMOSA 9</t>
  </si>
  <si>
    <t>FO-25-1101114</t>
  </si>
  <si>
    <t>24/06/2025 SE REALIZA  INSTALACION DE CINTA DOBLE FAZ CERRAR</t>
  </si>
  <si>
    <t>SAAZZ144</t>
  </si>
  <si>
    <t>BARRIO CENTRO PUERTO COLOMBIA 13</t>
  </si>
  <si>
    <t>FO-25-1102965</t>
  </si>
  <si>
    <t xml:space="preserve">24/06/2025 SE REALIZA TRASLADO EXTERNO DEL CB , PASA DE LA CALLE 2B # 4-36 LOCAL 1, A LA CALLE 3 # 3-128 LOCAL 1 la prueba es fallida, se llama a la linea Pero cb está bloqueado y lo desbloquean en 24 horas </t>
  </si>
  <si>
    <t>V1MZZ309</t>
  </si>
  <si>
    <t>BARRIO JARDIN SANTANDER IBAGUE  1</t>
  </si>
  <si>
    <t>FO-25-1130054</t>
  </si>
  <si>
    <t xml:space="preserve">25/06/2025 SE HACE TRASLADO SIN NOVEDAD. SE ACTUALIZA DIRECCIÓN. SE HACEN PRUEBAS DE TRANSACCIONES TODO OK  Ninguna </t>
  </si>
  <si>
    <t>F1LZZ936</t>
  </si>
  <si>
    <t>SANTA LUCIA</t>
  </si>
  <si>
    <t>BARRIO CENTRO SANTA LUCIA 1</t>
  </si>
  <si>
    <t>FO-25-1129964</t>
  </si>
  <si>
    <t>25/06/2025 SE REALIZA VISITA AL COMERCIO PARA REALIZAR LA INSTALACIÓN DEL PIN PAD EXITOSO SE REALIZAN PRUEBAS EXITOSAS Y EL CB QUEDA OPERATIVO  CERRAR</t>
  </si>
  <si>
    <t xml:space="preserve">   1155573 </t>
  </si>
  <si>
    <t>5A002512</t>
  </si>
  <si>
    <t>FO-25-1120967</t>
  </si>
  <si>
    <t>25/06/2025 SE REALIZA CAMBIO DE BASE YA QUE ESTÁ PARTIDA DONDE SE APRETA LA BASE. CERRAR</t>
  </si>
  <si>
    <t>FO-25-1129977</t>
  </si>
  <si>
    <t>25/06/2025 SE INSTALA PIN PAD SE CAMBIA EQUIPO POR TECNOLOGÍA Y SE INSTALA HUB SE HACEN PRUEBAS Y TODO QUEDA OK CERRAR</t>
  </si>
  <si>
    <t>762017 1242438</t>
  </si>
  <si>
    <t xml:space="preserve">   1220749 </t>
  </si>
  <si>
    <t>BARRIO GAIRA SANTA MARTA 6</t>
  </si>
  <si>
    <t>FO-25-1130027</t>
  </si>
  <si>
    <t xml:space="preserve">25/06/2025 SE REALIZA TRASLADO DE CORRESPONSAL BANCOLOMBIA  El cliente solicita que por favor le desbloquee el corresponsal, ya que a la hora de hacer las transacciones aparece mensaje de rechazo general </t>
  </si>
  <si>
    <t>9L000627 - F1TZZ991</t>
  </si>
  <si>
    <t>BARRIO SAN LUIS BARRANQUILLA</t>
  </si>
  <si>
    <t>FO-25-1124642</t>
  </si>
  <si>
    <t>25/06/2025 SE REALIZA VISITA TÉCNICA PARA CAMBIO DE BASE DE DATÁFONO  CERRAR</t>
  </si>
  <si>
    <t>NN0UZ068</t>
  </si>
  <si>
    <t>MEZA MARTINEZ LUIS MATEO</t>
  </si>
  <si>
    <t>FO-25-1126549</t>
  </si>
  <si>
    <t>25/06/2025 INSTALACIÓN DE BASE A SOLICITUD DEL CLIENTE LA ANTERIOR SE CAYÓ Y SE ROMPIÓ NO SE MANIPULA TERMINAL  CERRAR</t>
  </si>
  <si>
    <t>GZ00L495</t>
  </si>
  <si>
    <t>BARRIO CENTRO BUCARAMANGA 14</t>
  </si>
  <si>
    <t>FO-25-1130024</t>
  </si>
  <si>
    <t xml:space="preserve">25/06/2025 SE REALIZA TRASLADO DE DATÁFONO, LECTORA,HUB,PIN PAD SE INICIALIZA TERMINAL PRUEBAS OK SERVICIO OPERATIVO CLIENTA CONFIRMA DESTRUCCIÓN DE PUBLICIDAD POR DETERIORO  Se realiza traslado externo de datáfono, lectora, hub,pin pad se inicializa terminal ,pruebas ok servicio operativo </t>
  </si>
  <si>
    <t>GZ00Y144</t>
  </si>
  <si>
    <t>FO-25-1126802</t>
  </si>
  <si>
    <t>25/06/2025 SE INSTALA BASE RBM YA QUE CLIENTE SE LE DAÑO CERRAR</t>
  </si>
  <si>
    <t>BARRIO GUAIMARAL CUCUTA 9</t>
  </si>
  <si>
    <t>FO-25-1130039</t>
  </si>
  <si>
    <t xml:space="preserve">25/06/2025 SE REALIZA TRASLADO DE EQUIPOS Y PUBLICIDAD,SE INSTALA NUEVA VERSIÓN CIERRES Y PRUEBAS OK  Se realiza traslado externo se instala publicidad y equipos ok </t>
  </si>
  <si>
    <t>FA01Z367</t>
  </si>
  <si>
    <t>DISTRICOL PAPELERIA 3 COLORES</t>
  </si>
  <si>
    <t>FO-25-1128856</t>
  </si>
  <si>
    <t>25/06/2025 SE REALIZA INSTALACIÓN DE BASE DE DATAFONO EXITOSA. CERRAR</t>
  </si>
  <si>
    <t>7A002296</t>
  </si>
  <si>
    <t>BARRIO CIUDAD JARDIN CUCUTA  2</t>
  </si>
  <si>
    <t>FO-25-1129985</t>
  </si>
  <si>
    <t>25/06/2025 SE REALIZA VISITA, SE REALIZA CAMBIO DE DATAFONO POR TECNOLOGÍA, SE INSTALA MAGIC BOX Y PINPAD, SE INSTALA ÚLTIMA VERSIÓN, SE CREAN USUARIOS OK, SE REALIZAN PRUEBAS Y CIERRES OK  CERRAR</t>
  </si>
  <si>
    <t>1142788 1242603</t>
  </si>
  <si>
    <t xml:space="preserve">   1219461 </t>
  </si>
  <si>
    <t>A1VZZ388</t>
  </si>
  <si>
    <t>BARRIO CIUDAD JARDIN CUCUTA 1</t>
  </si>
  <si>
    <t>FO-25-1130052</t>
  </si>
  <si>
    <t>25/06/2025 SE REALIZA VISITA, SE REALIZA TRASLADO EXTERNO, SE REALIZAN PRUEBAS Y CIERRES OK  None</t>
  </si>
  <si>
    <t>LM8ZZ318</t>
  </si>
  <si>
    <t>PTM ITAGUI PROVIMAX DROGUERÍA</t>
  </si>
  <si>
    <t>FO-25-1126799</t>
  </si>
  <si>
    <t>26/06/2025 DE CAMBIA BASE DE DATAFONO POR DAÑO  CERRAR</t>
  </si>
  <si>
    <t>106ZZ023</t>
  </si>
  <si>
    <t>DISTRICOL MINIMERCADO DETODITO</t>
  </si>
  <si>
    <t>FO-25-1113716</t>
  </si>
  <si>
    <t>26/06/2025 SE REALIZA EL CAMBIO DE DATÁFONO POR COMPATIBILIDAD DE TECNOLOGÍA , SE INSTALA MAGIC BOX , DATAFONO , Y PINPAD SE REALIZAN PRUEBAS Y QUEDA OK CERRAR</t>
  </si>
  <si>
    <t>1165180 1254355</t>
  </si>
  <si>
    <t xml:space="preserve">   1219891 </t>
  </si>
  <si>
    <t>FASZZ072</t>
  </si>
  <si>
    <t>BARRIO EL CONTENTO CUCUTA 4</t>
  </si>
  <si>
    <t>FO-25-1129972</t>
  </si>
  <si>
    <t>26/06/2025 SE VISITA COMERCIO, SE INSTALA PINPAD Y HUB EXITOSO, SE HACEN PRUEBAS OK, CB OPERATIVO. CERRAR</t>
  </si>
  <si>
    <t xml:space="preserve">   1155624 </t>
  </si>
  <si>
    <t>10XZZ915</t>
  </si>
  <si>
    <t>FO-25-1130001</t>
  </si>
  <si>
    <t>26/06/2025 SE LLEGA A SITIO PARA INSTALACIÓN DE PIN PAD, PERO NO SÉ PUEDE INSTALAR, YA QUE AL CLIENTE NOE HA LLEGADO EL DATAFONO ADICIONAL QUE SOLICITO, SE CANCELA ACTIVIDAD  CERRAR</t>
  </si>
  <si>
    <t>SASAIMA</t>
  </si>
  <si>
    <t>BR SANTA INES SASAIMA</t>
  </si>
  <si>
    <t>FO-25-1129996</t>
  </si>
  <si>
    <t>26/06/2025 SE VISITA CB BANCOLOMBIA, SE REALIZA INSTALACIÓN DE PINPAD SOLICITADO CAMBIANDO EL EQUIPO POR COMPATIBILIDAD A UN DESK2600 CON PINPAD DESK1600, SE DEJA CONFIGURADOS LOS USUARIOS DEL CLIENTE, SE REALIZAN PRUEBAS OK. CERRAR</t>
  </si>
  <si>
    <t>1175284 1242538</t>
  </si>
  <si>
    <t xml:space="preserve">   1219663 </t>
  </si>
  <si>
    <t>GZZZZ643</t>
  </si>
  <si>
    <t>FO-25-1127141</t>
  </si>
  <si>
    <t>26/06/2025 DURANTE LA VISITA TECNICA REALIZAMOS LA INSTALACIÓN DE LA BASE PARA EL DATAFONO POR DAÑO SE PARTIÓ, EN LUGARES INDICADOS POR COMERCIO SIN NOVEDAD EN LA INSTALACIÓN PRUEBAS OK SALDO OK A CONFORMIDAD DE CORRESPONSAL  CERRAR</t>
  </si>
  <si>
    <t>AD00S475</t>
  </si>
  <si>
    <t>BARRIO CENTRO VILLANUEVA 1</t>
  </si>
  <si>
    <t>FO-25-1131671</t>
  </si>
  <si>
    <t>27/06/2025 SE REALIZA CAMBIO DE BASE, YA QUE LA QUE TENIA EL CLIENTE SE PARTIO A LA MITAD, SE REALIZA PRUEBA DEJANDO SERVICIO FUNCIONAL AL 100 % CERRAR</t>
  </si>
  <si>
    <t>II00S483</t>
  </si>
  <si>
    <t>PTM ITAGUI MISCELANIA MY LADY</t>
  </si>
  <si>
    <t>FO-25-1118672</t>
  </si>
  <si>
    <t>27/06/2025 SE REALIZA EL CAMBIO DE DATÁFONO POR TECNOLOGÍA YA QUE SOLICITÓ INSTALACIÓN DE PINPAD 
SE CAMBIA DATAFONO, SE INSTALA MAGIC BOX , PINPAD  CERRAR</t>
  </si>
  <si>
    <t>929361 1254363</t>
  </si>
  <si>
    <t xml:space="preserve">   1219883 </t>
  </si>
  <si>
    <t>BARRIO QUINTA DEL CAMPESTRE GI</t>
  </si>
  <si>
    <t>FO-25-1143782</t>
  </si>
  <si>
    <t xml:space="preserve">27/06/2025 SE REALIZA TRASLADO EXTERNO DE DATAFONO ,Y LECTORA VERSIÓN 9.90 PRUEBAS OK SERVICIO OPERATIVO  Se realiza traslado de datafono y lectora versión 9.90 pruebas ok servicio operativo </t>
  </si>
  <si>
    <t>SV0UZ882</t>
  </si>
  <si>
    <t>BARRIO MALDONADO TUNJA 3</t>
  </si>
  <si>
    <t>FO-25-1143709</t>
  </si>
  <si>
    <t xml:space="preserve">27/06/2025 SE VISITA CB TRASLADO EXTERNO... INSTALACIÓN DE AVISO... PRUEBAS EXITOSAS  SE REALIZA TRASLADO EXTERNO INSTALACION DE AVISO EXTERIOR </t>
  </si>
  <si>
    <t>GZ0CZ018</t>
  </si>
  <si>
    <t>FO-25-1128862</t>
  </si>
  <si>
    <t>27/06/2025 SE REALIZA VISITA, LA BASE ESTÁ ESTÁ CORRECTO ESTADO, CLIENTE DEBE HACER ADECUACIÓN PARA ALCANCE A USUARIOS CERRAR</t>
  </si>
  <si>
    <t>FO-25-1130639</t>
  </si>
  <si>
    <t xml:space="preserve">27/06/2025 EN COMUNICACIÓN CON LA SEÑORA CRISTINA SÁNCHEZ AL NÚMERO DE TELÉFONO 3012017884 INFORMA QUE RECIENTEMENTE TUVO UNA VISITA TÉCNICA Y QUE EL TÉCNICO LE ARREGLÓ LA BASE Y QUE NO ES NECESARIA LA VISITA MUCHAS GRACIAS. </t>
  </si>
  <si>
    <t xml:space="preserve">NO HAY INFORMACIÓN FUE GESTIÓN TELEFÓNICA </t>
  </si>
  <si>
    <t>BARRIO EL CARMEN II DUITAMA</t>
  </si>
  <si>
    <t>FO-25-1143706</t>
  </si>
  <si>
    <t>27/06/2025 SE REALIZA VISITA AL COMERCIO, SE TRASLADAN EQUIPOS Y PUBLICIDAD, SE BORRA Y ACTUALIZAN EQUIPOS, SE HACEN PRUEBAS OK. Ninguna</t>
  </si>
  <si>
    <t>PZZZZ465-AB1BZ796</t>
  </si>
  <si>
    <t>BARRIO PUERTA DE LOS ALPES CARTAGENA DE INDIAS 2</t>
  </si>
  <si>
    <t>FO-25-1130032</t>
  </si>
  <si>
    <t xml:space="preserve">27/06/2025 SE REALIZA TRASLADO EXITOSAMENTE  Se realiza traslado exitosamente </t>
  </si>
  <si>
    <t>FA09Z432</t>
  </si>
  <si>
    <t>FO-25-1135813</t>
  </si>
  <si>
    <t>27/06/2025 SE INSTALA BASE  CERRAR</t>
  </si>
  <si>
    <t>FO-25-1144491</t>
  </si>
  <si>
    <t>27/06/2025 EN LA VISITA TÉCNICA SE REALIZÓ LA INSTALACIÓN DE LA BASE SOPORTE DEL DATÁFONO, EL SERVICIO SE REALIZÓ OKAY SIN NOVEDAD CERRAR</t>
  </si>
  <si>
    <t>BARRIO DARIEN FRONTINO</t>
  </si>
  <si>
    <t>FO-25-1111836</t>
  </si>
  <si>
    <t>27/06/2025 SE INSTALA BASE YA QUE ESTA PARTIDA CERRAR</t>
  </si>
  <si>
    <t>9L00R797</t>
  </si>
  <si>
    <t>DISTRICOL PAPELERIA CACIQUE PI</t>
  </si>
  <si>
    <t>FO-25-1113719</t>
  </si>
  <si>
    <t>27/06/2025 SE REALIZA INSTALACIÓN DE PIN PAD, HUB Y CABLE DE PIN PAD, SE HACEN PRUEBAS SERVICIO OK  CERRAR</t>
  </si>
  <si>
    <t xml:space="preserve">   1155520 </t>
  </si>
  <si>
    <t>SANTA MARIA</t>
  </si>
  <si>
    <t>CENTRO SANTA MARIA II HUILA</t>
  </si>
  <si>
    <t>FO-25-1130006</t>
  </si>
  <si>
    <t xml:space="preserve">28/06/2025 SE REALIZA VISITA AL PUNTO, SE TRASLADA CON EXITO, BASE DATAFONO LECTORA, AVISO EXTERIOR. SE DEJA EQUIPO CON VR 9.90 ,SE INICIALIZA Y SE ACTUALIZA DIRECCIÓN. NO SE REALIZAN PRUEBAS CB ,YA QUE EL CB QUEDA BLOQUEADO POR TRASLADO ,PRUEBAS ADQUIRENCIA OK </t>
  </si>
  <si>
    <t>BBNZZ802/EIZZZ861</t>
  </si>
  <si>
    <t>FO-25-1143467</t>
  </si>
  <si>
    <t>28/06/2025 SE VISITA COMERCIO SE IDENTIFICA BASE DAÑADA SE REALIZA CAMBIO DE BASE  CERRAR</t>
  </si>
  <si>
    <t>FO-25-1143837</t>
  </si>
  <si>
    <t>28/06/2025 SE REALIZA VISITÁ POR SOLICITUD DE CLIENTE DE PIN PAD , SE LLEGA A SITIO SE INSTALA PIN PAD 1.600 SE REALIZA CAMBIO DE EQUIPO POR INCOMPATIBILIDAD,SE REALIZAN PRUEBAS QUEDANDO EQUIPO OPERATIVO AL 100 % CERRAR</t>
  </si>
  <si>
    <t>1045500 1242376</t>
  </si>
  <si>
    <t xml:space="preserve">   1220718 </t>
  </si>
  <si>
    <t>BARRIO SAN LUIS CUCUTA  23</t>
  </si>
  <si>
    <t>FO-25-1143746</t>
  </si>
  <si>
    <t xml:space="preserve">28/06/2025 SE REALIZA VISITA AL COMERCIO Y SE REALIZA TRANSLADO DE DATAFONO, LECTORA, DIRECCIÓN OK, Ninguna </t>
  </si>
  <si>
    <t>LN00F245</t>
  </si>
  <si>
    <t>BARRIO CENTRO PUERTO TEJADA 1</t>
  </si>
  <si>
    <t>FO-25-1143722</t>
  </si>
  <si>
    <t>28/06/2025 SE REALIZA TRASLADO DE CB BANCOLOMBIA PURO, SE TRASLADAN EQUIPO, ACCESORIOS Y PUBLICIDAD, SE INICIALIZAN LOS EQUIPOS CON DIRECCIÓN ACTUALIZADA, SE LLAMA A LA LINEA SOLICITANDO EL DESBLOQUEO DEL CB, NOS INDICAN QUE EN 20MIN SE PUEDEN REALIZAR LAS PRUEBAS PERO AL ESPERAR ESE TIEMPO AÚN SIGUE BLOQUEADO. Se realiza traslado de CB Bancolombia puro, se trasladan equipo, accesorios y publicidad, se inicializan los equipos con dirección actualizada, se llama a la linea solicitando el desbloqueo del CB, nos indican que en 20min se pueden realizar las pruebas pero al esperar ese tiempo aún sigue bloqueado.</t>
  </si>
  <si>
    <t>11WZZ194 - JA00N366</t>
  </si>
  <si>
    <t>BARRIO LA 33 MEDELLIN 4</t>
  </si>
  <si>
    <t>FO-25-1130011</t>
  </si>
  <si>
    <t>28/06/2025 SE REALIZA TRASLADO DE DIRECCION Se realiza traslado de direccion</t>
  </si>
  <si>
    <t>1040734</t>
  </si>
  <si>
    <t>E1B90264</t>
  </si>
  <si>
    <t>GZ000425</t>
  </si>
  <si>
    <t>BARRIO SAN EUSEBIO BOGOTA</t>
  </si>
  <si>
    <t>FO-25-1134417</t>
  </si>
  <si>
    <t>28/06/2025 SE INSTALA BASE DATÁFONO CON CINTA 3M, SUPERFICIE DE VIDRIO  CERRAR</t>
  </si>
  <si>
    <t>FA006874</t>
  </si>
  <si>
    <t>BARRIO SAN RAFAEL CUCUTA  5</t>
  </si>
  <si>
    <t>FO-25-1143754</t>
  </si>
  <si>
    <t>28/06/2025 SE REALIZA VISITA, SE REALIZA TRASLADO EXTERNO, SE REALIZAN PRUEBAS Y CIERRES OK  None</t>
  </si>
  <si>
    <t>A1PZZ067</t>
  </si>
  <si>
    <t>BARRIO CAMPO VALDEZ MEDELLIN 1</t>
  </si>
  <si>
    <t>TA-25-686420</t>
  </si>
  <si>
    <t>FO-25-1020955</t>
  </si>
  <si>
    <t>CIERRE EXITOSO</t>
  </si>
  <si>
    <t>CAMBIO DE RAZÓN SOCIAL</t>
  </si>
  <si>
    <t>FECHA DE ATENCIÓN:31-05-2025
RESULTADO DE ACTIVIDAD:EJECUTADO_EXITOSO
SOLUCIÓN:31-05-2025 RETIRO DE DATAFONO Y LECTOR POR CAMBIO RAZON SOCIAL OK SE RETIRA AVISO Y FLANYER DETERIORADO SE DESTRUYE EN SITIO OK
PLACA/SERIAL DATAFONO RETIRADO:1062531
PLACA/SERIAL LECTOR RETIRADO: 885109
PLACA/SERIAL PINPAD RETIRADO:
PLACA/SERIAL HUB RETIRADO: 
¿RETIRO PUBLICIDAD?:SI</t>
  </si>
  <si>
    <t>1062531</t>
  </si>
  <si>
    <t xml:space="preserve">885109  </t>
  </si>
  <si>
    <t>LA009526</t>
  </si>
  <si>
    <t>EL PAUJIL</t>
  </si>
  <si>
    <t>BARRIO CENTRO EL PAUJIL 2</t>
  </si>
  <si>
    <t>TA-25-686002</t>
  </si>
  <si>
    <t>FO-25-1018562</t>
  </si>
  <si>
    <t>FECHA DE ATENCIÓN:03-06-2025
RESULTADO DE ACTIVIDAD:EJECUTADO_EXITOSO
SOLUCIÓN:03-06-2025 SE REALIZA RETIRO DE DATAFONO LECTORA BASE FUENTE DE PODER CABLE DE RED, ENCARGADO DE LA ENTREGA MANIFIESTA QUE NO TIENEN LA PUBLICIDAD,  LA DAÑARON CUANDO SE ESTABA RETIRANDO, CIERRE EXITOSO 
PLACA/SERIAL DATAFONO RETIRADO:1141794
PLACA/SERIAL LECTOR RETIRADO: 1114935
PLACA/SERIAL PINPAD RETIRADO:
PLACA/SERIAL HUB RETIRADO: 
¿RETIRO PUBLICIDAD?:NO</t>
  </si>
  <si>
    <t>1141794</t>
  </si>
  <si>
    <t xml:space="preserve">1114935  </t>
  </si>
  <si>
    <t>10HZZ107</t>
  </si>
  <si>
    <t>SANDONA</t>
  </si>
  <si>
    <t>BARRIO COMERCIO SANDONA</t>
  </si>
  <si>
    <t>TA-25-682393</t>
  </si>
  <si>
    <t>FO-25-1011028</t>
  </si>
  <si>
    <t>FECHA DE ATENCIÓN:03-06-2025
RESULTADO DE ACTIVIDAD:EJECUTADO_EXITOSO
SOLUCIÓN:03-06-2025 SE VISITA EL COMERCIO PARA REALIZAR CIERRE DEL CB, SE RETIRA DATÁFONO CON LECTORA, SE DESINSTALA PUBLICIDAD Y SE LA DESTRUYE EN SITIO, CIERRE OK
PLACA/SERIAL DATAFONO RETIRADO:929613
PLACA/SERIAL LECTOR RETIRADO: 1144058
PLACA/SERIAL PINPAD RETIRADO:
PLACA/SERIAL HUB RETIRADO: 
¿RETIRO PUBLICIDAD?:SI</t>
  </si>
  <si>
    <t>929613</t>
  </si>
  <si>
    <t xml:space="preserve">1144058  </t>
  </si>
  <si>
    <t>V10IZ676</t>
  </si>
  <si>
    <t>LISTA DE CHEQUEO</t>
  </si>
  <si>
    <t>DISTRICOL NIZA COMUNICACIONES</t>
  </si>
  <si>
    <t>TA-25-686017</t>
  </si>
  <si>
    <t>FO-25-1018599</t>
  </si>
  <si>
    <t>RECUPERACION DE EQUIPOS</t>
  </si>
  <si>
    <t>FECHA DE ATENCIÓN:03-06-2025
RESULTADO DE ACTIVIDAD:EJECUTADO_EXITOSO
SOLUCIÓN:03-06-2025 SE RECOGE EQUIPO EN LA SEDE DE DISTRICOL, AL DATAFONO LE FALTA LA TAPA TRASERA
PLACA/SERIAL DATAFONO RETIRADO:859025
PLACA/SERIAL LECTOR RETIRADO: 846421
PLACA/SERIAL PINPAD RETIRADO:
PLACA/SERIAL HUB RETIRADO: 
¿RETIRO PUBLICIDAD?:NO</t>
  </si>
  <si>
    <t>859025</t>
  </si>
  <si>
    <t xml:space="preserve">846421  </t>
  </si>
  <si>
    <t>AD000782</t>
  </si>
  <si>
    <t>ZARAGOZA</t>
  </si>
  <si>
    <t>BARRIO SAN GREGORIO ZARAGOZA</t>
  </si>
  <si>
    <t>TA-25-682423</t>
  </si>
  <si>
    <t>FO-25-1011072</t>
  </si>
  <si>
    <t>FECHA DE ATENCIÓN:03-06-2025
RESULTADO DE ACTIVIDAD:EJECUTADO_EXITOSO
SOLUCIÓN:03-06-2025 SE REALIZA VISTA TÉCNICA AL COMERCIO PARA CIERRE DE CORRESPONSAL, EN EL CIERRE SE RETIRO DATAFONO, LECTOR DE BARRAS Y ACCESORIOS EN BUEN ESTADO, PUBLICIDAD NO SE ENCONTRÓ EN EL PUNTO, CLIENTE INDICA QUE SE ESTRAVIO EN UNA REMODELACIÓN QUE SE HIZO EN EL NEGOCIO, ADICIONAL YA ESTABA EN MAL ESTÁDO DETERIORADA. CIERRE EXITOSO SIN NOVEDAD OK
PLACA/SERIAL DATAFONO RETIRADO:1036607
PLACA/SERIAL LECTOR RETIRADO: 798653
PLACA/SERIAL PINPAD RETIRADO:
PLACA/SERIAL HUB RETIRADO: 
¿RETIRO PUBLICIDAD?:NO</t>
  </si>
  <si>
    <t>1036607</t>
  </si>
  <si>
    <t xml:space="preserve">798653  </t>
  </si>
  <si>
    <t>4A005615</t>
  </si>
  <si>
    <t>DISTRICOL DETODITO LA LOMA</t>
  </si>
  <si>
    <t>TA-25-686015</t>
  </si>
  <si>
    <t>FO-25-1018593</t>
  </si>
  <si>
    <t>FECHA DE ATENCIÓN:03-06-2025
RESULTADO DE ACTIVIDAD:EJECUTADO_EXITOSO
SOLUCIÓN:03-06-2025 SE RECOGEN EQUIPOS EN LA SEDE DE DISTRICOL 
PLACA/SERIAL DATAFONO RETIRADO:992029
PLACA/SERIAL LECTOR RETIRADO: 1115036
PLACA/SERIAL PINPAD RETIRADO:
PLACA/SERIAL HUB RETIRADO: 
¿RETIRO PUBLICIDAD?:NO</t>
  </si>
  <si>
    <t>992029</t>
  </si>
  <si>
    <t xml:space="preserve">1115036  </t>
  </si>
  <si>
    <t>UV00U146</t>
  </si>
  <si>
    <t>DISTRICOL PAPELERIA KRAFT ARTE</t>
  </si>
  <si>
    <t>TA-25-686016</t>
  </si>
  <si>
    <t>FO-25-1018597</t>
  </si>
  <si>
    <t>FECHA DE ATENCIÓN:03-06-2025
RESULTADO DE ACTIVIDAD:EJECUTADO_EXITOSO
SOLUCIÓN:03-06-2025 SE RECOGEN EQUIPOS EN LA SEDE DE DISTRICOL 
PLACA/SERIAL DATAFONO RETIRADO:1171859
PLACA/SERIAL LECTOR RETIRADO: A-527606
PLACA/SERIAL PINPAD RETIRADO:
PLACA/SERIAL HUB RETIRADO: 
¿RETIRO PUBLICIDAD?:NO</t>
  </si>
  <si>
    <t>1171859</t>
  </si>
  <si>
    <t xml:space="preserve">A-527606  </t>
  </si>
  <si>
    <t>BA00L851</t>
  </si>
  <si>
    <t>ARMA - CALDAS</t>
  </si>
  <si>
    <t>TA-25-680774</t>
  </si>
  <si>
    <t>FO-25-1007175</t>
  </si>
  <si>
    <t>FECHA DE ATENCIÓN:03-06-2025
RESULTADO DE ACTIVIDAD:EJECUTADO_EXITOSO
SOLUCIÓN:03-06-2025 SE REALIZA LLAMADA CON USUARIO EL CUAL INDICA QUE ENTREGA LOS EQUIPOS EN OTRA DIRECCIÓN YA QUE EL COMERCIO DONDE LO TENIA YA NO HAY ESTABLECIMIENTO, PERSONA ENCARGADA INDICA NO PODER BRINDAR DATOS PERSONALES NI FIRMA POR SU SEGURIDAD, INDICA QUE LA PUBLICIDAD LA DESINSTALARON Y BOTARON YA QUE POR LOS AÑOS TENIA MUCHO DETERIORO Y ESTABA EN MAL ESTADO, NO ENTREGA ROLLOS
PLACA/SERIAL DATAFONO RETIRADO:1151371
PLACA/SERIAL LECTOR RETIRADO: 974808
PLACA/SERIAL PINPAD RETIRADO:
PLACA/SERIAL HUB RETIRADO: 
¿RETIRO PUBLICIDAD?:NO</t>
  </si>
  <si>
    <t>1151371</t>
  </si>
  <si>
    <t xml:space="preserve">974808  </t>
  </si>
  <si>
    <t>JAAAD111 FUA0N006</t>
  </si>
  <si>
    <t>DISTRICOL J Y D LICORES</t>
  </si>
  <si>
    <t>TA-25-686014</t>
  </si>
  <si>
    <t>FO-25-1018590</t>
  </si>
  <si>
    <t>FECHA DE ATENCIÓN:03-06-2025
RESULTADO DE ACTIVIDAD:EJECUTADO_EXITOSO
SOLUCIÓN:03-06-2025 SE RECOGEN EQUIPOS EN OTRA DIRECCIÓN 
PLACA/SERIAL DATAFONO RETIRADO:1141379
PLACA/SERIAL LECTOR RETIRADO: 845878
PLACA/SERIAL PINPAD RETIRADO:
PLACA/SERIAL HUB RETIRADO: 
¿RETIRO PUBLICIDAD?:NO</t>
  </si>
  <si>
    <t>1141379</t>
  </si>
  <si>
    <t xml:space="preserve">845878  </t>
  </si>
  <si>
    <t>UV008453</t>
  </si>
  <si>
    <t>BARRIO  ALTAVISTA CUBA PEREIRA</t>
  </si>
  <si>
    <t>TA-25-680791</t>
  </si>
  <si>
    <t>FO-25-1007229</t>
  </si>
  <si>
    <t>FECHA DE ATENCIÓN:03-06-2025
RESULTADO DE ACTIVIDAD:EJECUTADO_EXITOSO
SOLUCIÓN:03-06-2025 SE  VISITA DIRECCIÓN EN ARMENIA QUINDIO SE RECUPERAN EQUIPOS DE CB, SIN PUBLICIDAD EXISTENTE EN DIRECCIÓN. 
PLACA/SERIAL DATAFONO RETIRADO:761215
PLACA/SERIAL LECTOR RETIRADO: 1217595
PLACA/SERIAL PINPAD RETIRADO:
PLACA/SERIAL HUB RETIRADO: 
¿RETIRO PUBLICIDAD?:NO</t>
  </si>
  <si>
    <t>761215</t>
  </si>
  <si>
    <t xml:space="preserve">1217595  </t>
  </si>
  <si>
    <t>A1NZZ987</t>
  </si>
  <si>
    <t>AGUAZUL</t>
  </si>
  <si>
    <t>BARRIO LOS ANGELES AGUAZUL</t>
  </si>
  <si>
    <t>TA-25-683197</t>
  </si>
  <si>
    <t>FO-25-1013184</t>
  </si>
  <si>
    <t>FECHA DE ATENCIÓN:03-06-2025
RESULTADO DE ACTIVIDAD:EJECUTADO_EXITOSO
SOLUCIÓN:03-06-2025 SE VISITA COMERCIO, CLIENTE INDICA VOLUNTARIAMENTE DATÁFONO Y LECTOR DE BARRAS. PERSONA ENCARGADA INDICA NO SABER DE LA PUBLICIDAD.
PLACA/SERIAL DATAFONO RETIRADO:1088423
PLACA/SERIAL LECTOR RETIRADO: 915720
PLACA/SERIAL PINPAD RETIRADO:
PLACA/SERIAL HUB RETIRADO: 
¿RETIRO PUBLICIDAD?:NO</t>
  </si>
  <si>
    <t>1088423</t>
  </si>
  <si>
    <t xml:space="preserve">915720  </t>
  </si>
  <si>
    <t>XP0JZ111</t>
  </si>
  <si>
    <t>MEDELLIN BELEN 1</t>
  </si>
  <si>
    <t>TA-25-696573</t>
  </si>
  <si>
    <t>FO-25-1032817</t>
  </si>
  <si>
    <t>FECHA DE ATENCIÓN:03-06-2025
RESULTADO DE ACTIVIDAD:EJECUTADO_EXITOSO
SOLUCIÓN:03-06-2025 SE RETIRAN EQUIPOS OK 
PLACA/SERIAL DATAFONO RETIRADO:991310
PLACA/SERIAL LECTOR RETIRADO: 
PLACA/SERIAL PINPAD RETIRADO:
PLACA/SERIAL HUB RETIRADO: 
¿RETIRO PUBLICIDAD?:NO</t>
  </si>
  <si>
    <t>991310</t>
  </si>
  <si>
    <t>9L6ZZ621</t>
  </si>
  <si>
    <t>BARRIO KENNEDY CENTRAL BOGOTA</t>
  </si>
  <si>
    <t>TA-25-686010</t>
  </si>
  <si>
    <t>FO-25-1018577</t>
  </si>
  <si>
    <t>FECHA DE ATENCIÓN:03-06-2025
RESULTADO DE ACTIVIDAD:EJECUTADO_EXITOSO
SOLUCIÓN:03-06-2025 SE REALIZA CIERRE EXITOSO , SE RETIRA DATAFONO Y BASE , PUBLICIDAD NO SE ENCUENTRA INSTALADA EL COMERCIO REALIZÓ LA DESTRUCCIÓN Y DISPOSICION FINAL 
PLACA/SERIAL DATAFONO RETIRADO:
PLACA/SERIAL LECTOR RETIRADO: 
PLACA/SERIAL PINPAD RETIRADO:
PLACA/SERIAL HUB RETIRADO: 
¿RETIRO PUBLICIDAD?:</t>
  </si>
  <si>
    <t xml:space="preserve">528497  </t>
  </si>
  <si>
    <t>MNBZZ939</t>
  </si>
  <si>
    <t>BARRIO FLORIDABLANCA FLORIDABL</t>
  </si>
  <si>
    <t>TA-25-695313</t>
  </si>
  <si>
    <t>FO-25-1030401</t>
  </si>
  <si>
    <t>FECHA DE ATENCIÓN:03-06-2025
RESULTADO DE ACTIVIDAD:EJECUTADO_EXITOSO
SOLUCIÓN:03-06-2025 SE HACE PRESENCIA EN COMERCIO SE REALIZA RETIRO DE DOS DATAFONOS DOS LECTORES DE BARRAS DOS HUB Y DOS PIN PAD POR CAMBIO DE RAZON SOCIAL 
PLACA/SERIAL DATAFONO RETIRADO:909218 - 1062201
PLACA/SERIAL LECTOR RETIRADO: 905265 - 805292
PLACA/SERIAL PINPAD RETIRADO:919901 - 1062916
PLACA/SERIAL HUB RETIRADO: RA9IU12000022 - 835868
¿RETIRO PUBLICIDAD?:NO</t>
  </si>
  <si>
    <t>909218 - 1062201</t>
  </si>
  <si>
    <t>905265 - 805292 919901 - 1062916 RA9IU12000022 - 835868</t>
  </si>
  <si>
    <t>A00J471 - 9T5ZZ493</t>
  </si>
  <si>
    <t>BARRIO SANTA ANA 2</t>
  </si>
  <si>
    <t>TA-25-696731</t>
  </si>
  <si>
    <t>FO-25-1033894</t>
  </si>
  <si>
    <t>FECHA DE ATENCIÓN:03-06-2025
RESULTADO DE ACTIVIDAD:EJECUTADO_EXITOSO
SOLUCIÓN:03-06-2025 SE REALIZA CIERRE DEL CB POR CAMBIO RAZÓN SOCIAL EXITOSAMENTE OK, SE RETIRA DATÁFONO Y LECTOR OK
PLACA/SERIAL DATAFONO RETIRADO:852191
PLACA/SERIAL LECTOR RETIRADO: A-536603
PLACA/SERIAL PINPAD RETIRADO:
PLACA/SERIAL HUB RETIRADO: 
¿RETIRO PUBLICIDAD?:NO</t>
  </si>
  <si>
    <t>852191</t>
  </si>
  <si>
    <t xml:space="preserve">A-536603  </t>
  </si>
  <si>
    <t>BL01Y671</t>
  </si>
  <si>
    <t>BARRIO CASTILLA KENNEDY BOGOTA</t>
  </si>
  <si>
    <t>TA-25-695268</t>
  </si>
  <si>
    <t>FO-25-1029699</t>
  </si>
  <si>
    <t>RETIRO VOLUNTARIO</t>
  </si>
  <si>
    <t>FECHA DE ATENCIÓN:03-06-2025
RESULTADO DE ACTIVIDAD:EJECUTADO_EXITOSO
SOLUCIÓN:03-06-2025 SE REALIZA VISITA AL COMERCIO PARA EJECUTAR CIERRE DE CB BANCOLOMBIA POR CAMBIO DE RAZÓN SOCIAL. SE RETIRAN EQUIPOS OK 
PLACA/SERIAL DATAFONO RETIRADO:1115583
PLACA/SERIAL LECTOR RETIRADO: 1179116
PLACA/SERIAL PINPAD RETIRADO:986446
PLACA/SERIAL HUB RETIRADO: Sin Placa 
¿RETIRO PUBLICIDAD?:NO</t>
  </si>
  <si>
    <t>1115583</t>
  </si>
  <si>
    <t xml:space="preserve">1179116 986446 Sin Placa </t>
  </si>
  <si>
    <t>FA09Z439</t>
  </si>
  <si>
    <t>BARRIO PARQUES DEL TUNAL BOGOT</t>
  </si>
  <si>
    <t>TA-25-697272</t>
  </si>
  <si>
    <t>FO-25-1034623</t>
  </si>
  <si>
    <t>FECHA DE ATENCIÓN:03-06-2025
RESULTADO DE ACTIVIDAD:EJECUTADO_EXITOSO
SOLUCIÓN:03-06-2025 DURANTE LA VISITA TECNICA SE REALIZA RETIRO DE DATAFONO, LECTOR DE CODIGO DE BARRAS   POR CIERRE DE PUNTO PUBLICIDAD DISPONIBLE FUE RETIRADA Y DESTRUIDA
PLACA/SERIAL DATAFONO RETIRADO:214740
PLACA/SERIAL LECTOR RETIRADO: 1076918
PLACA/SERIAL PINPAD RETIRADO:
PLACA/SERIAL HUB RETIRADO: 
¿RETIRO PUBLICIDAD?:SI</t>
  </si>
  <si>
    <t>214740</t>
  </si>
  <si>
    <t xml:space="preserve">1076918  </t>
  </si>
  <si>
    <t>MA00L717</t>
  </si>
  <si>
    <t>BARRIO CENTRO II AYAPEL</t>
  </si>
  <si>
    <t>TA-25-686003</t>
  </si>
  <si>
    <t>FO-25-1018565</t>
  </si>
  <si>
    <t>FECHA DE ATENCIÓN:04-06-2025
RESULTADO DE ACTIVIDAD:EJECUTADO_EXITOSO
SOLUCIÓN:04-06-2025 SE REALIZA CIERRE CB BANCOLOMBIA OK SE RETIRAN EQUIPOS DATAFONO LECTOR EN BUEN ESTADO.
CIERRE EXITOSO 
PLACA/SERIAL DATAFONO RETIRADO:858337
PLACA/SERIAL LECTOR RETIRADO: 932986
PLACA/SERIAL PINPAD RETIRADO:
PLACA/SERIAL HUB RETIRADO: 
¿RETIRO PUBLICIDAD?:SI</t>
  </si>
  <si>
    <t>858337</t>
  </si>
  <si>
    <t xml:space="preserve">932986  </t>
  </si>
  <si>
    <t>AAJ1Z054</t>
  </si>
  <si>
    <t>BARRIO LA FLORESTA MONTERIA 4</t>
  </si>
  <si>
    <t>TA-25-682385</t>
  </si>
  <si>
    <t>FO-25-1011005</t>
  </si>
  <si>
    <t>FECHA DE ATENCIÓN:04-06-2025
RESULTADO DE ACTIVIDAD:EJECUTADO_EXITOSO
SOLUCIÓN:04-06-2025 SE REALIZA VISITA TÉCNICA PARA CIERRE DE CB SE RETIRA DATAFONO PLACA 904842 Y LECTOR ÓPTICO PLACA 902680, EN SITIO YA NO SE ENCONTRÓ NADA DE PUBLICIDAD, CLIENTE DESTRUYE POR REMODELACIÓN DE LOCAL.
PLACA/SERIAL DATAFONO RETIRADO:904842
PLACA/SERIAL LECTOR RETIRADO: 902680
PLACA/SERIAL PINPAD RETIRADO:
PLACA/SERIAL HUB RETIRADO: 
¿RETIRO PUBLICIDAD?:NO</t>
  </si>
  <si>
    <t>904842</t>
  </si>
  <si>
    <t xml:space="preserve">902680  </t>
  </si>
  <si>
    <t>9BMZZ468</t>
  </si>
  <si>
    <t>BARRIO EL PUERTO PURIFICACION</t>
  </si>
  <si>
    <t>TA-25-682408</t>
  </si>
  <si>
    <t>FO-25-1011048</t>
  </si>
  <si>
    <t>FECHA DE ATENCIÓN:04-06-2025
RESULTADO DE ACTIVIDAD:EJECUTADO_EXITOSO
SOLUCIÓN:04-06-2025 SE VISITA CB EN DIRECCIÓN INDICADA LA PERSONA QUE ATIENDE ES LA ENCARGADA DE HACE LA ENTREGA VOLUNTARIA DE DATÁFONO, LECTOR,AVISO EXTERIOR,DISPLAY DE HORARIO,SE DESTRUYE EN PRESENCIA DEL CLIENTE NO,ROLLOS
PLACA/SERIAL DATAFONO RETIRADO:1069208
PLACA/SERIAL LECTOR RETIRADO: 1040221
PLACA/SERIAL PINPAD RETIRADO:
PLACA/SERIAL HUB RETIRADO: 
¿RETIRO PUBLICIDAD?:SI</t>
  </si>
  <si>
    <t>1069208</t>
  </si>
  <si>
    <t xml:space="preserve">1040221  </t>
  </si>
  <si>
    <t>KA00L286</t>
  </si>
  <si>
    <t>ICONONZO  TOLIMA</t>
  </si>
  <si>
    <t>TA-25-686011</t>
  </si>
  <si>
    <t>FO-25-1018579</t>
  </si>
  <si>
    <t>FECHA DE ATENCIÓN:04-06-2025
RESULTADO DE ACTIVIDAD:EJECUTADO_EXITOSO
SOLUCIÓN:04-06-2025 SE RETIRA: DATÁFONO, LECTOR DE BARRAS, CABLE MAGIC BOX, CABLE Y FUENTE DE PODER. CLIENTE HACE DISPOSICIÓN FINAL DE LA PUBLICIDAD.
PLACA/SERIAL DATAFONO RETIRADO:1051047
PLACA/SERIAL LECTOR RETIRADO: 891072
PLACA/SERIAL PINPAD RETIRADO:
PLACA/SERIAL HUB RETIRADO: 
¿RETIRO PUBLICIDAD?:NO</t>
  </si>
  <si>
    <t>1051047</t>
  </si>
  <si>
    <t xml:space="preserve">891072  </t>
  </si>
  <si>
    <t>JAAAD629</t>
  </si>
  <si>
    <t>BARRIO GRANADA GRANADA</t>
  </si>
  <si>
    <t>TA-25-710863</t>
  </si>
  <si>
    <t>FO-25-1041131</t>
  </si>
  <si>
    <t>FECHA DE ATENCIÓN:04-06-2025
RESULTADO DE ACTIVIDAD:EJECUTADO_EXITOSO
SOLUCIÓN:04-06-2025 SE REALIZA CIERRE DE CORRESPONSAL BANCARIO SE RETIRAN EQUIPOS 
PLACA/SERIAL DATAFONO RETIRADO:1172514
PLACA/SERIAL LECTOR RETIRADO: 1144586
PLACA/SERIAL PINPAD RETIRADO:
PLACA/SERIAL HUB RETIRADO: 
¿RETIRO PUBLICIDAD?:NO</t>
  </si>
  <si>
    <t>1172514</t>
  </si>
  <si>
    <t xml:space="preserve">1144586  </t>
  </si>
  <si>
    <t>MNBZZ904</t>
  </si>
  <si>
    <t>BARRIO LAS ACACIAS BOGOTA</t>
  </si>
  <si>
    <t>TA-25-710448</t>
  </si>
  <si>
    <t>FO-25-1040839</t>
  </si>
  <si>
    <t>FECHA DE ATENCIÓN:04-06-2025
RESULTADO DE ACTIVIDAD:EJECUTADO_EXITOSO
SOLUCIÓN:04-06-2025 SE VISITA CB POR CIERRE DE PUNTO POR CAMBIO DE RAZÓN SOCIAL DONDE SE RETIRA Y DESTRUYE AVISO EXTERIOR EXISTENTE , SE RECOGE DATAFONO,BASE ,LECTORA, MAGICBOX, CABLE DE RED, FUENTE DE PODER, SE REALIZAN IMPRESIONES DE PRUEBA OK Y SE COMPLETA CIERRE SIN NOVEDAD 
PLACA/SERIAL DATAFONO RETIRADO:1036364
PLACA/SERIAL LECTOR RETIRADO: 549988
PLACA/SERIAL PINPAD RETIRADO:
PLACA/SERIAL HUB RETIRADO: 
¿RETIRO PUBLICIDAD?:SI</t>
  </si>
  <si>
    <t>1036364</t>
  </si>
  <si>
    <t xml:space="preserve">549988  </t>
  </si>
  <si>
    <t>9A0JZ367</t>
  </si>
  <si>
    <t>BARRIO CENTRO VILLA DE SAN DIEGO DE UBATÉ</t>
  </si>
  <si>
    <t>TA-25-682388</t>
  </si>
  <si>
    <t>FO-25-1011015</t>
  </si>
  <si>
    <t>FECHA DE ATENCIÓN:04-06-2025
RESULTADO DE ACTIVIDAD:EJECUTADO_EXITOSO
SOLUCIÓN:04-06-2025 RECOGIDA DE EQUIPOS POR CIERRE DE CORRESPONSAL OK 
PLACA/SERIAL DATAFONO RETIRADO:1863142
PLACA/SERIAL LECTOR RETIRADO: 905481
PLACA/SERIAL PINPAD RETIRADO:
PLACA/SERIAL HUB RETIRADO: 
¿RETIRO PUBLICIDAD?:NO</t>
  </si>
  <si>
    <t xml:space="preserve">905481  </t>
  </si>
  <si>
    <t>V1MZZ316</t>
  </si>
  <si>
    <t>BARRIO CENTRO SAN JACINTO</t>
  </si>
  <si>
    <t>TA-25-680775</t>
  </si>
  <si>
    <t>FO-25-1007178</t>
  </si>
  <si>
    <t>FECHA DE ATENCIÓN:04-06-2025
RESULTADO DE ACTIVIDAD:EJECUTADO_EXITOSO
SOLUCIÓN:04-06-2025 SE RECIBE EQUIPO Y LECTORA LECTORA CON CABLE DEGOLLADO Y SE EVIDENCIA PUBLICIDAD DE OTRO CORRESPONSAL LA CUAL SE DEJA YA QUE ESTA OPERATIVO CB 39726 BAJO MISMA DIRECCIÓN TODO OK
PLACA/SERIAL DATAFONO RETIRADO:733972
PLACA/SERIAL LECTOR RETIRADO: 519495
PLACA/SERIAL PINPAD RETIRADO:
PLACA/SERIAL HUB RETIRADO: 
¿RETIRO PUBLICIDAD?:NO</t>
  </si>
  <si>
    <t>733972</t>
  </si>
  <si>
    <t xml:space="preserve">519495  </t>
  </si>
  <si>
    <t>A00JZ461</t>
  </si>
  <si>
    <t>BARRIO CENTRO CHAGUANI</t>
  </si>
  <si>
    <t>TA-25-711525</t>
  </si>
  <si>
    <t>FO-25-1041343</t>
  </si>
  <si>
    <t>FECHA DE ATENCIÓN:04-06-2025
RESULTADO DE ACTIVIDAD:EJECUTADO_EXITOSO
SOLUCIÓN:04-06-2025 SE REALIZA RETIRO DE PUBLICIDAD Y DESTRUCCIÓN EN SITIO, SE RETIRA DATAFONO Y LECTOR DE BARRAS.
PLACA/SERIAL DATAFONO RETIRADO:858416
PLACA/SERIAL LECTOR RETIRADO: 545080
PLACA/SERIAL PINPAD RETIRADO:
PLACA/SERIAL HUB RETIRADO: 
¿RETIRO PUBLICIDAD?:SI</t>
  </si>
  <si>
    <t>858416</t>
  </si>
  <si>
    <t xml:space="preserve">545080  </t>
  </si>
  <si>
    <t>9A00A275</t>
  </si>
  <si>
    <t>MULTIPAGAS  MOVIL 644</t>
  </si>
  <si>
    <t>TA-25-710424</t>
  </si>
  <si>
    <t>FO-25-1040702</t>
  </si>
  <si>
    <t>FECHA DE ATENCIÓN:04-06-2025
RESULTADO DE ACTIVIDAD:EJECUTADO_EXITOSO
SOLUCIÓN:04-06-2025 SE REALIZA VISITA TÉCNICA Y SE RETIRA EN PINPAD PLACA 1031378, LA ENTREGA SE REALIZA EN DIRECCIÓN DIFERENTES A LA DEL CB, DIRECCIÓN DONDE SE RECIBE ACCESORIO, CL 39 NO 15A -4 BARRIO LA FLORESTA MONTERÍA.
NOTA: NO SE MANIPULÓ TERMINAL ALGUNA.
PLACA/SERIAL DATAFONO RETIRADO:
PLACA/SERIAL LECTOR RETIRADO: 
PLACA/SERIAL PINPAD RETIRADO:1031378
PLACA/SERIAL HUB RETIRADO: 
¿RETIRO PUBLICIDAD?:NO</t>
  </si>
  <si>
    <t xml:space="preserve"> 1031378 </t>
  </si>
  <si>
    <t xml:space="preserve">9BM22378 </t>
  </si>
  <si>
    <t>CAPARRAPI</t>
  </si>
  <si>
    <t>BARRIO CENTRO CAPARRAPÍ 1</t>
  </si>
  <si>
    <t>TA-25-683195</t>
  </si>
  <si>
    <t>FO-25-1013182</t>
  </si>
  <si>
    <t>FECHA DE ATENCIÓN:05-06-2025
RESULTADO DE ACTIVIDAD:EJECUTADO_EXITOSO
SOLUCIÓN:05-06-2025 SE RETIRA DATÁFONO Y LECTURA, CB HIZO LA DISPOSICIÓN FINAL DE LA PUBLICIDAD
PLACA/SERIAL DATAFONO RETIRADO:1169358
PLACA/SERIAL LECTOR RETIRADO: 538431
PLACA/SERIAL PINPAD RETIRADO:
PLACA/SERIAL HUB RETIRADO: 
¿RETIRO PUBLICIDAD?:NO</t>
  </si>
  <si>
    <t>1169358</t>
  </si>
  <si>
    <t xml:space="preserve">538431  </t>
  </si>
  <si>
    <t>EG3ZZ001</t>
  </si>
  <si>
    <t>BARRIO ACUERALES DEL BOSQUE PO</t>
  </si>
  <si>
    <t>TA-25-682376</t>
  </si>
  <si>
    <t>FO-25-1010993</t>
  </si>
  <si>
    <t>FECHA DE ATENCIÓN:05-06-2025
RESULTADO DE ACTIVIDAD:EJECUTADO_EXITOSO
SOLUCIÓN:05-06-2025 SE INGRESA SE RECOGE DATÁFONO LECTOR Y FUENTE Y AVISO EXTERIOR ESTÁ EQUIPOS OKAY
PLACA/SERIAL DATAFONO RETIRADO:793357
PLACA/SERIAL LECTOR RETIRADO: 793357
PLACA/SERIAL PINPAD RETIRADO:
PLACA/SERIAL HUB RETIRADO: 
¿RETIRO PUBLICIDAD?:SI</t>
  </si>
  <si>
    <t>793357</t>
  </si>
  <si>
    <t>JA008892</t>
  </si>
  <si>
    <t>BARRIO MORINDA POPAYAN</t>
  </si>
  <si>
    <t>TA-25-682380</t>
  </si>
  <si>
    <t>FO-25-1010999</t>
  </si>
  <si>
    <t>FECHA DE ATENCIÓN:05-06-2025
RESULTADO DE ACTIVIDAD:EJECUTADO_EXITOSO
SOLUCIÓN:05-06-2025 SE INGRESA SE RECOGE EQUIPOS DATÁFONO LECTOR BASE PUENTE AVISO EXTERIOR SE DESTRUYE EN SITIO
PLACA/SERIAL DATAFONO RETIRADO:1116634
PLACA/SERIAL LECTOR RETIRADO: 805574
PLACA/SERIAL PINPAD RETIRADO:
PLACA/SERIAL HUB RETIRADO: 
¿RETIRO PUBLICIDAD?:SI</t>
  </si>
  <si>
    <t>1116634</t>
  </si>
  <si>
    <t xml:space="preserve">805574  </t>
  </si>
  <si>
    <t>ON00N707</t>
  </si>
  <si>
    <t>BARRIO LOS SAUCES PALMIRA</t>
  </si>
  <si>
    <t>TA-25-714502</t>
  </si>
  <si>
    <t>FO-25-1044594</t>
  </si>
  <si>
    <t>FECHA DE ATENCIÓN:05-06-2025
RESULTADO DE ACTIVIDAD:EJECUTADO_EXITOSO
SOLUCIÓN:05-06-2025 SE REALIZA RETIRO VOLUNTARIO DEL CB POR CAMBIO DE RAZON SOCIAL, EL CUAL SE RETIRA DATÁFONO. LECTOR DEL SITIO.
PLACA/SERIAL DATAFONO RETIRADO:931778
PLACA/SERIAL LECTOR RETIRADO: 540178
PLACA/SERIAL PINPAD RETIRADO:
PLACA/SERIAL HUB RETIRADO: 
¿RETIRO PUBLICIDAD?:NO</t>
  </si>
  <si>
    <t>931778</t>
  </si>
  <si>
    <t xml:space="preserve">540178  </t>
  </si>
  <si>
    <t>9CHZZ728</t>
  </si>
  <si>
    <t>SUS IA II   CUNDI IA IAR IA</t>
  </si>
  <si>
    <t>TA-25-715707</t>
  </si>
  <si>
    <t>FO-25-1046443</t>
  </si>
  <si>
    <t>FECHA DE ATENCIÓN:05-06-2025
RESULTADO DE ACTIVIDAD:EJECUTADO_EXITOSO
SOLUCIÓN:05-06-2025 SE VISITA COMERCIO POR CIERRE DE PUNTO POR CAMBIO DE RAZÓN SOCIAL NO HAY PUBLICIDAD EXISTENTE DEL CORRESPONSAL CLIENTE YA LA HABÍA DESTRUIDO Y BOTADO, SE RECOGE DATAFONO ,LECTORA Y BASE , SE REALIZAN IMPRESIONES DE PRUEBA OK Y SE COMPLETA CIERRE SIN NOVEDAD 
PLACA/SERIAL DATAFONO RETIRADO:1141207
PLACA/SERIAL LECTOR RETIRADO: 846388
PLACA/SERIAL PINPAD RETIRADO:
PLACA/SERIAL HUB RETIRADO: 
¿RETIRO PUBLICIDAD?:NO</t>
  </si>
  <si>
    <t>1141207</t>
  </si>
  <si>
    <t xml:space="preserve">846388  </t>
  </si>
  <si>
    <t>IZ0YZ689</t>
  </si>
  <si>
    <t>BARRIO EL VALLE TOLEDO</t>
  </si>
  <si>
    <t>TA-25-682369</t>
  </si>
  <si>
    <t>FO-25-1010985</t>
  </si>
  <si>
    <t>FECHA DE ATENCIÓN:05-06-2025
RESULTADO DE ACTIVIDAD:EJECUTADO_EXITOSO
SOLUCIÓN:05-06-2025 SE REALIZA RETIRO DE EQUIPO DEL CORRESPONSAL BANCARIO, CIERRE DE CORRESPONSAL BANCARIO 
PLACA/SERIAL DATAFONO RETIRADO:262410
PLACA/SERIAL LECTOR RETIRADO: 514956
PLACA/SERIAL PINPAD RETIRADO:
PLACA/SERIAL HUB RETIRADO: 
¿RETIRO PUBLICIDAD?:NO</t>
  </si>
  <si>
    <t>262410</t>
  </si>
  <si>
    <t xml:space="preserve">514956  </t>
  </si>
  <si>
    <t>WZZZZ921</t>
  </si>
  <si>
    <t>BARRIO ALAMOS BOGOTA 6</t>
  </si>
  <si>
    <t>TA-25-716118</t>
  </si>
  <si>
    <t>FO-25-1047207</t>
  </si>
  <si>
    <t>FECHA DE ATENCIÓN:05-06-2025
RESULTADO DE ACTIVIDAD:EJECUTADO_EXITOSO
SOLUCIÓN:05-06-2025 SE REALIZA RETIRO DE DATAFONO Y LECTOR DE BARRAS POR CIERRE CB BANCOLOMBIA 
PLACA/SERIAL DATAFONO RETIRADO:1051460
PLACA/SERIAL LECTOR RETIRADO: 903528
PLACA/SERIAL PINPAD RETIRADO:
PLACA/SERIAL HUB RETIRADO: 
¿RETIRO PUBLICIDAD?:NO</t>
  </si>
  <si>
    <t>1051460</t>
  </si>
  <si>
    <t xml:space="preserve">903528  </t>
  </si>
  <si>
    <t>JA00H781</t>
  </si>
  <si>
    <t>BARRIO CAMPO BELLO POPAYAN 1</t>
  </si>
  <si>
    <t>TA-25-682378</t>
  </si>
  <si>
    <t>FO-25-1010996</t>
  </si>
  <si>
    <t>FECHA DE ATENCIÓN:05-06-2025
RESULTADO DE ACTIVIDAD:EJECUTADO_EXITOSO
SOLUCIÓN:05-06-2025 SE INGRESA SE RECOGE BASE FUENTE PATCH CORD CABLE ENTORCHADO ESTADO EQUIPOS OK SE RECOGE DISPLAY LEGAL DE HORARIO DEMÁS PUBLICIDAD FUE DETERIORADA INFORMA ENCARGADO
PLACA/SERIAL DATAFONO RETIRADO:957329
PLACA/SERIAL LECTOR RETIRADO: 805890
PLACA/SERIAL PINPAD RETIRADO:
PLACA/SERIAL HUB RETIRADO: 
¿RETIRO PUBLICIDAD?:SI</t>
  </si>
  <si>
    <t>957329</t>
  </si>
  <si>
    <t xml:space="preserve">805890  </t>
  </si>
  <si>
    <t>JA008893</t>
  </si>
  <si>
    <t>BARRIO NUEVO EXITO SOLEDAD  2</t>
  </si>
  <si>
    <t>TA-25-716475</t>
  </si>
  <si>
    <t>FO-25-1049221</t>
  </si>
  <si>
    <t>FECHA DE ATENCIÓN:06-06-2025
RESULTADO DE ACTIVIDAD:EJECUTADO_EXITOSO
SOLUCIÓN:06-06-2025 SE REALIZA VISITA AL COMERCIO PARA REALIZAR EL CIERRE DEL CORRESPONSAL BANCOLOMBIA SE RETIRAN EQUIPOS 
PLACA/SERIAL DATAFONO RETIRADO:810114
PLACA/SERIAL LECTOR RETIRADO: 1178353
PLACA/SERIAL PINPAD RETIRADO:
PLACA/SERIAL HUB RETIRADO: 
¿RETIRO PUBLICIDAD?:NO</t>
  </si>
  <si>
    <t>810114</t>
  </si>
  <si>
    <t xml:space="preserve">1178353  </t>
  </si>
  <si>
    <t>V1LZZ152</t>
  </si>
  <si>
    <t>BARRIO PARQUE PRINCIPAL VEGACH</t>
  </si>
  <si>
    <t>TA-25-716432</t>
  </si>
  <si>
    <t>FO-25-1049133</t>
  </si>
  <si>
    <t>FECHA DE ATENCIÓN:06-06-2025
RESULTADO DE ACTIVIDAD:EJECUTADO_EXITOSO
SOLUCIÓN:06-06-2025 SE REALIZA CIERRE CB
PLACA/SERIAL DATAFONO RETIRADO:870081
PLACA/SERIAL LECTOR RETIRADO: 800002
PLACA/SERIAL PINPAD RETIRADO:
PLACA/SERIAL HUB RETIRADO: 
¿RETIRO PUBLICIDAD?:SI</t>
  </si>
  <si>
    <t>870081</t>
  </si>
  <si>
    <t xml:space="preserve">800002  </t>
  </si>
  <si>
    <t>12ZZZ445</t>
  </si>
  <si>
    <t>BARRIO SAN ALONSO BUCARAMANGA</t>
  </si>
  <si>
    <t>TA-25-716453</t>
  </si>
  <si>
    <t>FO-25-1049179</t>
  </si>
  <si>
    <t>FECHA DE ATENCIÓN:06-06-2025
RESULTADO DE ACTIVIDAD:EJECUTADO_EXITOSO
SOLUCIÓN:06-06-2025 SE REALIZA VISITA AL COMERCIO DIRECCIÓN DADA POR LA RED SE VALIDA Y SE REALIZA RETIRO DE DATÁFONO LECTOR DE BARRA CON SUS RESPECTIVOS CABLES NO HAY PUBLICIDAD VISIBLE EN EL COMERCIO PREVIAMENTE DESTRUIDA POR EL CLIENTE
PLACA/SERIAL DATAFONO RETIRADO:792752
PLACA/SERIAL LECTOR RETIRADO: 1144200
PLACA/SERIAL PINPAD RETIRADO:
PLACA/SERIAL HUB RETIRADO: 
¿RETIRO PUBLICIDAD?:NO</t>
  </si>
  <si>
    <t>792752</t>
  </si>
  <si>
    <t xml:space="preserve">1144200  </t>
  </si>
  <si>
    <t>MN0ZZ068</t>
  </si>
  <si>
    <t>BARRIO VILLA RUBIELA EL PASO</t>
  </si>
  <si>
    <t>TA-25-716442</t>
  </si>
  <si>
    <t>FO-25-1049154</t>
  </si>
  <si>
    <t>FECHA DE ATENCIÓN:06-06-2025
RESULTADO DE ACTIVIDAD:EJECUTADO_EXITOSO
SOLUCIÓN:06-06-2025 SE REALIZA CIERRE DE CB, SE RECOGEN EQUIPOS, DATAFONO, LECTOR Y PUBLICIDAD SE DESTRUYE EN SITIO
PLACA/SERIAL DATAFONO RETIRADO:1050747
PLACA/SERIAL LECTOR RETIRADO: 1076622
PLACA/SERIAL PINPAD RETIRADO:
PLACA/SERIAL HUB RETIRADO: 
¿RETIRO PUBLICIDAD?:SI</t>
  </si>
  <si>
    <t>1050747</t>
  </si>
  <si>
    <t xml:space="preserve">1076622  </t>
  </si>
  <si>
    <t>LA00I002</t>
  </si>
  <si>
    <t>BARRIO CENTRO 8</t>
  </si>
  <si>
    <t>TA-25-716456</t>
  </si>
  <si>
    <t>FO-25-1049185</t>
  </si>
  <si>
    <t>FECHA DE ATENCIÓN:06-06-2025
RESULTADO DE ACTIVIDAD:EJECUTADO_EXITOSO
SOLUCIÓN:06-06-2025 VISITAMOS COMERCIO REALIZAMOS RETIRO DE DATÁFONO CON LECTOR DE BARRAS, DESMONTAMOS AVISO EXTERIOR Y LO DESTRUIMOS EN EL PUNTO, NO TIENE FLANGGER, DISPLAY LEGAL (HORARIO) CLIENTE HIZO DISPOSICIÓN FINAL NO TIENE NADA DE ROLLOS. 
PLACA/SERIAL DATAFONO RETIRADO:1116278
PLACA/SERIAL LECTOR RETIRADO: 529741
PLACA/SERIAL PINPAD RETIRADO:
PLACA/SERIAL HUB RETIRADO: 
¿RETIRO PUBLICIDAD?:SI</t>
  </si>
  <si>
    <t>1116278</t>
  </si>
  <si>
    <t xml:space="preserve">529741  </t>
  </si>
  <si>
    <t>11119983-1111N334</t>
  </si>
  <si>
    <t>SOLANO</t>
  </si>
  <si>
    <t>BARRIO CORREGIMIENTO CAMPO ALEGRE SOLANO</t>
  </si>
  <si>
    <t>TA-25-716439</t>
  </si>
  <si>
    <t>FO-25-1049147</t>
  </si>
  <si>
    <t>FECHA DE ATENCIÓN:06-06-2025
RESULTADO DE ACTIVIDAD:EJECUTADO_EXITOSO
SOLUCIÓN:06-06-2025 SE REALIZA RETIRO DE DATAFONO, LECTORA, BASE, FUENTE DE PODER Y CABLE DE RED, QUIEN REALIZA LA ENTREGA MANIFIESTA QUE LA SEÑORA LUZ DAÑÓ LA PUBLICIDAD Y NO CUENTA CON ELLA.
PLACA/SERIAL DATAFONO RETIRADO:1216891
PLACA/SERIAL LECTOR RETIRADO: 1231032
PLACA/SERIAL PINPAD RETIRADO:
PLACA/SERIAL HUB RETIRADO: 
¿RETIRO PUBLICIDAD?:NO</t>
  </si>
  <si>
    <t>1216891</t>
  </si>
  <si>
    <t xml:space="preserve">1231032  </t>
  </si>
  <si>
    <t>10HZZ152</t>
  </si>
  <si>
    <t>BARRIO SAN ANDRESITO SOGAMOSO</t>
  </si>
  <si>
    <t>TA-25-716435</t>
  </si>
  <si>
    <t>FO-25-1049140</t>
  </si>
  <si>
    <t>FECHA DE ATENCIÓN:06-06-2025
RESULTADO DE ACTIVIDAD:EJECUTADO_EXITOSO
SOLUCIÓN:06-06-2025 SE REALIZA CIERRE -RETIRO CB BANCOLOMBIA ,RETIRANDO EQUIPO DESK/3500-LECTOE CB - BASE SOPORTE - FUENTE DE PODER, CABLE PACTH CORD 3 METROS, AVISO EXTERIOR 1.50 METROS , DISPLAY DE HORARIO, DISPLAY CARTA ,SE DESTRUYE PUBLICIDAD EN SITIO POR ESTADO DEFICIENTE ,ENTREHA LOS EQUIPOS LAURA JOYA PATIÑO 
PLACA/SERIAL DATAFONO RETIRADO:942554
PLACA/SERIAL LECTOR RETIRADO: 908224
PLACA/SERIAL PINPAD RETIRADO:
PLACA/SERIAL HUB RETIRADO: 
¿RETIRO PUBLICIDAD?:SI</t>
  </si>
  <si>
    <t>942554</t>
  </si>
  <si>
    <t xml:space="preserve">908224  </t>
  </si>
  <si>
    <t>GB00H072</t>
  </si>
  <si>
    <t>BARRIO CARLOS PIZARRO CUCUTA</t>
  </si>
  <si>
    <t>TA-25-716468</t>
  </si>
  <si>
    <t>FO-25-1049208</t>
  </si>
  <si>
    <t>FECHA DE ATENCIÓN:06-06-2025
RESULTADO DE ACTIVIDAD:EJECUTADO_EXITOSO
SOLUCIÓN:06-06-2025 SE VISITA COMERCIO, SE RETIRA EQUIPOS RBM, SE REALIZA CIERRE EXITOSO.
PLACA/SERIAL DATAFONO RETIRADO:994985
PLACA/SERIAL LECTOR RETIRADO: A-526123
PLACA/SERIAL PINPAD RETIRADO:
PLACA/SERIAL HUB RETIRADO: 
¿RETIRO PUBLICIDAD?:NO</t>
  </si>
  <si>
    <t>994985</t>
  </si>
  <si>
    <t xml:space="preserve">A-526123  </t>
  </si>
  <si>
    <t>AC0MZ750</t>
  </si>
  <si>
    <t>BARRIO MOTILONES CUCUTA 28</t>
  </si>
  <si>
    <t>TA-25-716474</t>
  </si>
  <si>
    <t>FO-25-1049219</t>
  </si>
  <si>
    <t>FECHA DE ATENCIÓN:06-06-2025
RESULTADO DE ACTIVIDAD:EJECUTADO_EXITOSO
SOLUCIÓN:06-06-2025 SE RECOGEN EQUIPOS, CIERRE EXITOSO.
PLACA/SERIAL DATAFONO RETIRADO:1219418
PLACA/SERIAL LECTOR RETIRADO: 1107821
PLACA/SERIAL PINPAD RETIRADO:
PLACA/SERIAL HUB RETIRADO: 
¿RETIRO PUBLICIDAD?:NO</t>
  </si>
  <si>
    <t>1219418</t>
  </si>
  <si>
    <t xml:space="preserve">1107821  </t>
  </si>
  <si>
    <t>SX5ZZ546</t>
  </si>
  <si>
    <t>BARRIO LAS PALMERAS</t>
  </si>
  <si>
    <t>TA-25-716467</t>
  </si>
  <si>
    <t>FO-25-1049205</t>
  </si>
  <si>
    <t>FECHA DE ATENCIÓN:06-06-2025
RESULTADO DE ACTIVIDAD:EJECUTADO_EXITOSO
SOLUCIÓN:06-06-2025 SE REALIZA CIERRE POR SOLICITUD DEL CLIENTE, SE RETIRA DATÁFONO, LECTOR, BASE Y ACCESORIOS DE CONEXIÓN; SE DESMONTA AVISO EXTERIOR Y SE DESTRUYE.
PLACA/SERIAL DATAFONO RETIRADO:763728
PLACA/SERIAL LECTOR RETIRADO: A-522256
PLACA/SERIAL PINPAD RETIRADO:
PLACA/SERIAL HUB RETIRADO: 
¿RETIRO PUBLICIDAD?:SI</t>
  </si>
  <si>
    <t>763728</t>
  </si>
  <si>
    <t xml:space="preserve">A-522256  </t>
  </si>
  <si>
    <t>BYZZZ857</t>
  </si>
  <si>
    <t>BARRIO CENTRO VILLA DE LEYVA 6</t>
  </si>
  <si>
    <t>TA-25-716433</t>
  </si>
  <si>
    <t>FO-25-1049135</t>
  </si>
  <si>
    <t>FECHA DE ATENCIÓN:06-06-2025
RESULTADO DE ACTIVIDAD:EJECUTADO_EXITOSO
SOLUCIÓN:06-06-2025 SE VISITA CB CIERRE...RETIRO DE EQUIPOS Y PUBLICIDAD...PRUEBA OK
PLACA/SERIAL DATAFONO RETIRADO:1088605
PLACA/SERIAL LECTOR RETIRADO: 1076294
PLACA/SERIAL PINPAD RETIRADO:
PLACA/SERIAL HUB RETIRADO: 
¿RETIRO PUBLICIDAD?:SI</t>
  </si>
  <si>
    <t>1088605</t>
  </si>
  <si>
    <t xml:space="preserve">1076294  </t>
  </si>
  <si>
    <t>OA00O684</t>
  </si>
  <si>
    <t>PTM NECOCLI AUTOSERVICIO MAX D</t>
  </si>
  <si>
    <t>TA-25-686018</t>
  </si>
  <si>
    <t>FO-25-1018601</t>
  </si>
  <si>
    <t>FECHA DE ATENCIÓN:06-06-2025
RESULTADO DE ACTIVIDAD:EJECUTADO_EXITOSO
SOLUCIÓN:06-06-2025 SE RECOGEN EQUIPOS EN POBLADO CL 5A 39 -194 
PLACA/SERIAL DATAFONO RETIRADO:917305
PLACA/SERIAL LECTOR RETIRADO: 546215
PLACA/SERIAL PINPAD RETIRADO:
PLACA/SERIAL HUB RETIRADO: 
¿RETIRO PUBLICIDAD?:NO</t>
  </si>
  <si>
    <t>917305</t>
  </si>
  <si>
    <t xml:space="preserve">546215  </t>
  </si>
  <si>
    <t>II02Z769</t>
  </si>
  <si>
    <t>BARRIO SAN EDUARDO CUCUTA</t>
  </si>
  <si>
    <t>TA-25-716451</t>
  </si>
  <si>
    <t>FO-25-1049175</t>
  </si>
  <si>
    <t>FECHA DE ATENCIÓN:06-06-2025
RESULTADO DE ACTIVIDAD:EJECUTADO_EXITOSO
SOLUCIÓN:06-06-2025 SE REALIZÓ VISITA A LA DIRECCIÓN ASIGNADA POR EL CLIENTE Y SE RETIRA DATAFONO LECTORA CABLEADO, PUBLICIDAD FUE DESTRUIDA POR EL CLIENTE POR SU MAL ESTADO 
PLACA/SERIAL DATAFONO RETIRADO:1169074
PLACA/SERIAL LECTOR RETIRADO: 1113987
PLACA/SERIAL PINPAD RETIRADO:
PLACA/SERIAL HUB RETIRADO: 
¿RETIRO PUBLICIDAD?:NO</t>
  </si>
  <si>
    <t>1169074</t>
  </si>
  <si>
    <t xml:space="preserve">1113987  </t>
  </si>
  <si>
    <t>FACZZ883</t>
  </si>
  <si>
    <t>BARRIO SANTANDER NEIVA</t>
  </si>
  <si>
    <t>TA-25-716469</t>
  </si>
  <si>
    <t>FO-25-1049210</t>
  </si>
  <si>
    <t>FECHA DE ATENCIÓN:06-06-2025
RESULTADO DE ACTIVIDAD:EJECUTADO_EXITOSO
SOLUCIÓN:06-06-2025 SE REALIZA VISITA AL PUNTO, SE RETIRA CON EXITO ,BASE DATAFONO, LECTORA . AVISO EXTERIOR Y FLANGGED PUBLICIDAD QUE SE DESTRUYEN EN PUNTO, CIERRE EXITOSO.
PLACA/SERIAL DATAFONO RETIRADO:1080596
PLACA/SERIAL LECTOR RETIRADO: 1034641
PLACA/SERIAL PINPAD RETIRADO:
PLACA/SERIAL HUB RETIRADO: 
¿RETIRO PUBLICIDAD?:SI</t>
  </si>
  <si>
    <t>1080596</t>
  </si>
  <si>
    <t xml:space="preserve">1034641  </t>
  </si>
  <si>
    <t>3A00G796</t>
  </si>
  <si>
    <t>BARRIO CENTRO MELGAR  13</t>
  </si>
  <si>
    <t>TA-25-716455</t>
  </si>
  <si>
    <t>FO-25-1049183</t>
  </si>
  <si>
    <t>FECHA DE ATENCIÓN:06-06-2025
RESULTADO DE ACTIVIDAD:EJECUTADO_EXITOSO
SOLUCIÓN:06-06-2025 SE REALIZA EL RETIRO DE EQUIPOS DE CB BANCOLOMBIA SIN NOVEDAD 
PLACA/SERIAL DATAFONO RETIRADO:1169227
PLACA/SERIAL LECTOR RETIRADO: 932974
PLACA/SERIAL PINPAD RETIRADO:
PLACA/SERIAL HUB RETIRADO: 
¿RETIRO PUBLICIDAD?:SI</t>
  </si>
  <si>
    <t>1169227</t>
  </si>
  <si>
    <t xml:space="preserve">932974  </t>
  </si>
  <si>
    <t>SVFZZ051</t>
  </si>
  <si>
    <t>PTM PEREIRA  MISCELANIA LA MON</t>
  </si>
  <si>
    <t>TA-25-719472</t>
  </si>
  <si>
    <t>FO-25-1053428</t>
  </si>
  <si>
    <t>FECHA DE ATENCIÓN:07-06-2025
RESULTADO DE ACTIVIDAD:EJECUTADO_EXITOSO
SOLUCIÓN:07-06-2025 VISITAMOS COMERCIO REALIZAMOS RETIRO DE DATÁFONO CON LECTOR DE BARRAS, DESMONTAMOS AVISO EXTERIOR, FLANGGER Y DISPLAY LEGAL (HORARIO) DESTRUIMOS LA PUBLICIDAD EN EL PUNTO, TAMBIÉN RETIRAMOS 70 ROLLOS. 
PLACA/SERIAL DATAFONO RETIRADO:766835
PLACA/SERIAL LECTOR RETIRADO: 863584
PLACA/SERIAL PINPAD RETIRADO:
PLACA/SERIAL HUB RETIRADO: 
¿RETIRO PUBLICIDAD?:SI</t>
  </si>
  <si>
    <t>766835</t>
  </si>
  <si>
    <t xml:space="preserve">863584  </t>
  </si>
  <si>
    <t>TV003123-TV002851</t>
  </si>
  <si>
    <t>BARRIO ESMERALDA PUERRES 1</t>
  </si>
  <si>
    <t>TA-25-716450</t>
  </si>
  <si>
    <t>FO-25-1049173</t>
  </si>
  <si>
    <t>FECHA DE ATENCIÓN:07-06-2025
RESULTADO DE ACTIVIDAD:EJECUTADO_EXITOSO
SOLUCIÓN:07-06-2025 SE VISITA COMERCIO PARA REALIZAR CIERRE DE CORRESPONSAL, SE RETIRA DATÁFONO CON LECTORA, CLIENTE REALIZÓ DESTRUCCIÓN DE PUBLICIDAD, CIERRE OK 
PLACA/SERIAL DATAFONO RETIRADO:280355
PLACA/SERIAL LECTOR RETIRADO: 540111
PLACA/SERIAL PINPAD RETIRADO:
PLACA/SERIAL HUB RETIRADO: 
¿RETIRO PUBLICIDAD?:NO</t>
  </si>
  <si>
    <t>280355</t>
  </si>
  <si>
    <t xml:space="preserve">540111  </t>
  </si>
  <si>
    <t>GZ00P252</t>
  </si>
  <si>
    <t>PTM FLORIDABLANCA  WEAL MARKET</t>
  </si>
  <si>
    <t>TA-25-719475</t>
  </si>
  <si>
    <t>FO-25-1053439</t>
  </si>
  <si>
    <t>FECHA DE ATENCIÓN:07-06-2025
RESULTADO DE ACTIVIDAD:EJECUTADO_EXITOSO
SOLUCIÓN:07-06-2025 SE VISITA COMERCIO SE RETIRA DATAFONO ,LECTOR CABLES Y FUENTE DE PODER CIERRE EXITOSO
PLACA/SERIAL DATAFONO RETIRADO:1120395
PLACA/SERIAL LECTOR RETIRADO: 535945
PLACA/SERIAL PINPAD RETIRADO:
PLACA/SERIAL HUB RETIRADO: 
¿RETIRO PUBLICIDAD?:NO</t>
  </si>
  <si>
    <t>1120395</t>
  </si>
  <si>
    <t xml:space="preserve">535945  </t>
  </si>
  <si>
    <t>A10RZ473-A10SZ992</t>
  </si>
  <si>
    <t>BARRIO COMUNA 2</t>
  </si>
  <si>
    <t>TA-25-716465</t>
  </si>
  <si>
    <t>FO-25-1049201</t>
  </si>
  <si>
    <t>FECHA DE ATENCIÓN:07-06-2025
RESULTADO DE ACTIVIDAD:EJECUTADO_EXITOSO
SOLUCIÓN:07-06-2025 SE RETIRAN EQUIPOS LECTOR Y DATÁFONO NO SE RETIRA PUBLICIDAD YA QUE EL CLIENTE NO CUENTA CON ELLA 
PLACA/SERIAL DATAFONO RETIRADO:1088315
PLACA/SERIAL LECTOR RETIRADO: 1097166
PLACA/SERIAL PINPAD RETIRADO:
PLACA/SERIAL HUB RETIRADO: 
¿RETIRO PUBLICIDAD?:NO</t>
  </si>
  <si>
    <t>1088315</t>
  </si>
  <si>
    <t xml:space="preserve">1097166  </t>
  </si>
  <si>
    <t>9T00L503</t>
  </si>
  <si>
    <t>BARRIO CENTRO MANIZALES 23</t>
  </si>
  <si>
    <t>TA-25-716438</t>
  </si>
  <si>
    <t>FO-25-1049144</t>
  </si>
  <si>
    <t>FECHA DE ATENCIÓN:07-06-2025
RESULTADO DE ACTIVIDAD:EJECUTADO_EXITOSO
SOLUCIÓN:07-06-2025 SE REALIZA VISITA SE RETIRA DATAFONO Y LECTOR, CLIENTE CON PUBLICIDAD YA DESINSTALADA SOLO CONTABA CON DISPLAY DE HORARIO Y AVISO EXTERIOR SE DESTRUYEN EN SITIO POR ESTAR EN MAL ESTADO ENTREGA 270 ROLLOS
PLACA/SERIAL DATAFONO RETIRADO:1017577
PLACA/SERIAL LECTOR RETIRADO: A-528710
PLACA/SERIAL PINPAD RETIRADO:
PLACA/SERIAL HUB RETIRADO: 
¿RETIRO PUBLICIDAD?:SI</t>
  </si>
  <si>
    <t>1017577</t>
  </si>
  <si>
    <t xml:space="preserve">A-528710  </t>
  </si>
  <si>
    <t>9T1ZZ284</t>
  </si>
  <si>
    <t>BARRIO ALCALA ENVIGADO</t>
  </si>
  <si>
    <t>TA-25-716428</t>
  </si>
  <si>
    <t>FO-25-1049128</t>
  </si>
  <si>
    <t>FECHA DE ATENCIÓN:07-06-2025
RESULTADO DE ACTIVIDAD:EJECUTADO_EXITOSO
SOLUCIÓN:07-06-2025 SE RECOGEN EQUIPOS DE CIERRE 
PLACA/SERIAL DATAFONO RETIRADO:791841 - 988412
PLACA/SERIAL LECTOR RETIRADO: 1040050 - 933074
PLACA/SERIAL PINPAD RETIRADO:1108558 - 1108412
PLACA/SERIAL HUB RETIRADO: 
¿RETIRO PUBLICIDAD?:SI</t>
  </si>
  <si>
    <t>791841 - 988412</t>
  </si>
  <si>
    <t xml:space="preserve">1040050 - 933074 1108558 - 1108412 </t>
  </si>
  <si>
    <t>AAQ0Q857 - GZ00B563</t>
  </si>
  <si>
    <t>PTM BOGOTA PAPELERIA EL CASTI</t>
  </si>
  <si>
    <t>TA-25-719481</t>
  </si>
  <si>
    <t>FO-25-1053454</t>
  </si>
  <si>
    <t>FECHA DE ATENCIÓN:07-06-2025
RESULTADO DE ACTIVIDAD:EJECUTADO_EXITOSO
SOLUCIÓN:07-06-2025 SE VISITA COMERCIO POR CIERRE DE PUNTO DONDE NO SE RETIRA PUBLICIDAD EXISTENTE YA QUE CLIENTE YA LE REALIZÓ DISPOSICIÓN FINAL , SE RECOGE DATAFONO LECTORA , MAGIC BOX, CABLE DE RED, FUENTE, SE REALIZAN IMPRESIONES DE PRUEBA OK Y SE COMPLETA CIERRE SIN NOVEDAD 
PLACA/SERIAL DATAFONO RETIRADO:1021287
PLACA/SERIAL LECTOR RETIRADO: 805554
PLACA/SERIAL PINPAD RETIRADO:
PLACA/SERIAL HUB RETIRADO: 
¿RETIRO PUBLICIDAD?:NO</t>
  </si>
  <si>
    <t>1021287</t>
  </si>
  <si>
    <t xml:space="preserve">805554  </t>
  </si>
  <si>
    <t>9L6ZZ608</t>
  </si>
  <si>
    <t>BARRIO COMPARTIR SOACHA 10</t>
  </si>
  <si>
    <t>TA-25-716445</t>
  </si>
  <si>
    <t>FO-25-1049161</t>
  </si>
  <si>
    <t>FECHA DE ATENCIÓN:07-06-2025
RESULTADO DE ACTIVIDAD:EJECUTADO_EXITOSO
SOLUCIÓN:07-06-2025 CIERRE DE CB OK SE RETIRA DATAFONO Y LECTORA 
PLACA/SERIAL DATAFONO RETIRADO:989500
PLACA/SERIAL LECTOR RETIRADO: 1145406
PLACA/SERIAL PINPAD RETIRADO:
PLACA/SERIAL HUB RETIRADO: 
¿RETIRO PUBLICIDAD?:NO</t>
  </si>
  <si>
    <t>989500</t>
  </si>
  <si>
    <t xml:space="preserve">1145406  </t>
  </si>
  <si>
    <t>ON04Z855</t>
  </si>
  <si>
    <t>ARACATACA</t>
  </si>
  <si>
    <t>PTM ARACATACA MULTISERVICIOS M</t>
  </si>
  <si>
    <t>TA-25-719470</t>
  </si>
  <si>
    <t>FO-25-1053421</t>
  </si>
  <si>
    <t>FECHA DE ATENCIÓN:07-06-2025
RESULTADO DE ACTIVIDAD:EJECUTADO_EXITOSO
SOLUCIÓN:07-06-2025 SE REALIZA CIERRE DE CORRESPONSAL, SE RETIRA DATÁFONO Y LECTORA 
PLACA/SERIAL DATAFONO RETIRADO:1069984
PLACA/SERIAL LECTOR RETIRADO: 1123383
PLACA/SERIAL PINPAD RETIRADO:
PLACA/SERIAL HUB RETIRADO: 
¿RETIRO PUBLICIDAD?:NO</t>
  </si>
  <si>
    <t>1069984</t>
  </si>
  <si>
    <t xml:space="preserve">1123383  </t>
  </si>
  <si>
    <t>A1RZZ371</t>
  </si>
  <si>
    <t>PALMAR DE VARELA</t>
  </si>
  <si>
    <t>PTM PALMAR DE VARELA KATIKAS S</t>
  </si>
  <si>
    <t>TA-25-719463</t>
  </si>
  <si>
    <t>FO-25-1053401</t>
  </si>
  <si>
    <t>FECHA DE ATENCIÓN:07-06-2025
RESULTADO DE ACTIVIDAD:EJECUTADO_EXITOSO
SOLUCIÓN:07-06-2025 SE REALIZA VISITA SE PROCEDE A RETIRAR PUBLICIDAD ,AVISO EXTERIOR ,FLANGED ,DISPLAY LEGAL, PUBLICIDAD SE DESTRUYE EN SITIO ,ROLLOS NO TIENE CONSUMIÓ, EQUIPOS RETIRADOS: DATAFONO ,LECTOR ,PINPAD ,FUENTE DE PODER + CABLE DE PODER ,BASE DEL DATAFONO ,CABLE DE RED, 
NOTA: NO SE RETIRA EL HUB YA QUE LO TIENE EN UN CAJÓN CON LLAVE Y LA PERSONA CON LA LLAVE NO ESTÁ EN SITIO ,PERO DICE TENERLO ALLI
PLACA/SERIAL DATAFONO RETIRADO:1173966
PLACA/SERIAL LECTOR RETIRADO: 1178682
PLACA/SERIAL PINPAD RETIRADO:1039707
PLACA/SERIAL HUB RETIRADO: 
¿RETIRO PUBLICIDAD?:SI</t>
  </si>
  <si>
    <t>1173966</t>
  </si>
  <si>
    <t xml:space="preserve">1178682 1039707 </t>
  </si>
  <si>
    <t>A40UZ512 - A40UZ529</t>
  </si>
  <si>
    <t>BARRIO POA BOGOTA 1</t>
  </si>
  <si>
    <t>TA-25-716470</t>
  </si>
  <si>
    <t>FO-25-1049212</t>
  </si>
  <si>
    <t>FECHA DE ATENCIÓN:07-06-2025
RESULTADO DE ACTIVIDAD:EJECUTADO_EXITOSO
SOLUCIÓN:07-06-2025 SE REALIZA RETIRO DE DATAFONO Y LECTOR DE BARRAS POR CIERRE CB BANCOLOMBIA 
PLACA/SERIAL DATAFONO RETIRADO:1037070
PLACA/SERIAL LECTOR RETIRADO: 1145363
PLACA/SERIAL PINPAD RETIRADO:
PLACA/SERIAL HUB RETIRADO: 
¿RETIRO PUBLICIDAD?:NO</t>
  </si>
  <si>
    <t>1037070</t>
  </si>
  <si>
    <t xml:space="preserve">1145363  </t>
  </si>
  <si>
    <t>AAJ05751</t>
  </si>
  <si>
    <t>PTM CALI LA BANDERITA</t>
  </si>
  <si>
    <t>TA-25-719476</t>
  </si>
  <si>
    <t>FO-25-1053441</t>
  </si>
  <si>
    <t>FECHA DE ATENCIÓN:07-06-2025
RESULTADO DE ACTIVIDAD:EJECUTADO_EXITOSO
SOLUCIÓN:07-06-2025 SE REALIZA CIERRE CB BANCOLOMBIA POR SOLICITUD DEL BANCO, SE RETIRA DATAFONO, LECTORA,  ACCESORIOS EN BUEN ESTADO. SE DESTRUYE EN SITIO PUBLICIDAD AVISO EXTERIOR, FLANGER, DISPLAY HORARIO 
PLACA/SERIAL DATAFONO RETIRADO:858943
PLACA/SERIAL LECTOR RETIRADO: 846767
PLACA/SERIAL PINPAD RETIRADO:
PLACA/SERIAL HUB RETIRADO: 
¿RETIRO PUBLICIDAD?:SI</t>
  </si>
  <si>
    <t>858943</t>
  </si>
  <si>
    <t xml:space="preserve">846767  </t>
  </si>
  <si>
    <t>NRZZZ592-EF03Z013</t>
  </si>
  <si>
    <t>BARRIO PRADO VERANIEGO BOGOTA 9</t>
  </si>
  <si>
    <t>TA-25-716464</t>
  </si>
  <si>
    <t>FO-25-1049199</t>
  </si>
  <si>
    <t>FECHA DE ATENCIÓN:07-06-2025
RESULTADO DE ACTIVIDAD:EJECUTADO_EXITOSO
SOLUCIÓN:07-06-2025 SE REALIZA RETIRO DE DATAFONO Y LECTOR DE BARRAS POR CIERRE CB BANCOLOMBIA 
PLACA/SERIAL DATAFONO RETIRADO:1172440
PLACA/SERIAL LECTOR RETIRADO: 997801
PLACA/SERIAL PINPAD RETIRADO:
PLACA/SERIAL HUB RETIRADO: 
¿RETIRO PUBLICIDAD?:NO</t>
  </si>
  <si>
    <t>1172440</t>
  </si>
  <si>
    <t xml:space="preserve">997801  </t>
  </si>
  <si>
    <t>A40NZ731</t>
  </si>
  <si>
    <t>DISTRICOL DROG Y VAR EBENEZER</t>
  </si>
  <si>
    <t>TA-25-719489</t>
  </si>
  <si>
    <t>FO-25-1053491</t>
  </si>
  <si>
    <t>PARCIAL EXITOSO ACCESORIOS</t>
  </si>
  <si>
    <t>FECHA DE ATENCIÓN:09-06-2025
RESULTADO DE ACTIVIDAD:EJECUTADO_EXITOSO
SOLUCIÓN:09-06-2025 SE RECOGEN EQUIPOS OK NO APLICA PUBLICIDAD, NO ENTREGAN COD DE BARRAS 
PLACA/SERIAL DATAFONO RETIRADO:960827
PLACA/SERIAL LECTOR RETIRADO: 
PLACA/SERIAL PINPAD RETIRADO:
PLACA/SERIAL HUB RETIRADO: 
¿RETIRO PUBLICIDAD?:NO</t>
  </si>
  <si>
    <t>960827</t>
  </si>
  <si>
    <t>NN008054</t>
  </si>
  <si>
    <t>PTM BOGOTA  PEREMPRENDER</t>
  </si>
  <si>
    <t>TA-25-721680</t>
  </si>
  <si>
    <t>FO-25-1061511</t>
  </si>
  <si>
    <t>FECHA DE ATENCIÓN:09-06-2025
RESULTADO DE ACTIVIDAD:EJECUTADO_EXITOSO
SOLUCIÓN:09-06-2025 SE HACE CIERRE OK NO APLICA PUBLICIDAD 
PLACA/SERIAL DATAFONO RETIRADO:1069707
PLACA/SERIAL LECTOR RETIRADO: 903315
PLACA/SERIAL PINPAD RETIRADO:
PLACA/SERIAL HUB RETIRADO: 
¿RETIRO PUBLICIDAD?:NO</t>
  </si>
  <si>
    <t>1069707</t>
  </si>
  <si>
    <t xml:space="preserve">903315  </t>
  </si>
  <si>
    <t>UV001519-UV001649</t>
  </si>
  <si>
    <t>PTM ITAGUI MILE IMPRESIONES</t>
  </si>
  <si>
    <t>TA-25-719461</t>
  </si>
  <si>
    <t>FO-25-1053397</t>
  </si>
  <si>
    <t>FECHA DE ATENCIÓN:09-06-2025
RESULTADO DE ACTIVIDAD:EJECUTADO_EXITOSO
SOLUCIÓN:09-06-2025 SE RETIRAN EQUIPOS 
PLACA/SERIAL DATAFONO RETIRADO:1219325
PLACA/SERIAL LECTOR RETIRADO: 1076517
PLACA/SERIAL PINPAD RETIRADO:
PLACA/SERIAL HUB RETIRADO: 
¿RETIRO PUBLICIDAD?:SI</t>
  </si>
  <si>
    <t>1219325</t>
  </si>
  <si>
    <t xml:space="preserve">1076517  </t>
  </si>
  <si>
    <t>FATZZ890 - FATZZ512</t>
  </si>
  <si>
    <t>PTM POPAYAN SUR OCCIDENTE</t>
  </si>
  <si>
    <t>TA-25-721682</t>
  </si>
  <si>
    <t>FO-25-1061515</t>
  </si>
  <si>
    <t>FECHA DE ATENCIÓN:09-06-2025
RESULTADO DE ACTIVIDAD:EJECUTADO_EXITOSO
SOLUCIÓN:09-06-2025 SE HACE CIERRE OK NO APLICA PUBLICIDAD 
PLACA/SERIAL DATAFONO RETIRADO:1056132
PLACA/SERIAL LECTOR RETIRADO: 532737
PLACA/SERIAL PINPAD RETIRADO:1061259
PLACA/SERIAL HUB RETIRADO: No serializado 
¿RETIRO PUBLICIDAD?:NO</t>
  </si>
  <si>
    <t>1056132</t>
  </si>
  <si>
    <t xml:space="preserve">532737 1061259 No serializado </t>
  </si>
  <si>
    <t>AB1ZZ966</t>
  </si>
  <si>
    <t>BARRIO SECTRO HOSPITAL LA CEJA</t>
  </si>
  <si>
    <t>TA-25-685999</t>
  </si>
  <si>
    <t>FO-25-1018549</t>
  </si>
  <si>
    <t>FECHA DE ATENCIÓN:09-06-2025
RESULTADO DE ACTIVIDAD:EJECUTADO_EXITOSO
SOLUCIÓN:09-06-2025 CIERRE EXITOSO SIN PUBLICIDAD CB INFORMA QUE LE DIÓ DISPOSICIÓN FINAL A
PLACA/SERIAL DATAFONO RETIRADO:792494
PLACA/SERIAL LECTOR RETIRADO: 535159
PLACA/SERIAL PINPAD RETIRADO:
PLACA/SERIAL HUB RETIRADO: 
¿RETIRO PUBLICIDAD?:NO</t>
  </si>
  <si>
    <t>792494</t>
  </si>
  <si>
    <t xml:space="preserve">535159  </t>
  </si>
  <si>
    <t>GZ00M643</t>
  </si>
  <si>
    <t>BARRIO SAN PEDRO TURBACO</t>
  </si>
  <si>
    <t>TA-25-720434</t>
  </si>
  <si>
    <t>FO-25-1055441</t>
  </si>
  <si>
    <t>FECHA DE ATENCIÓN:09-06-2025
RESULTADO DE ACTIVIDAD:EJECUTADO_EXITOSO
SOLUCIÓN:09-06-2025 SE REALIZA CIERRE DE CORRESPONSAL SE RECIBEN SOLO EQUIPOS INFORMAN QUE NO TIENEN PUBLICIDAD CON EL TIEMPO SE PERDIO
PLACA/SERIAL DATAFONO RETIRADO:1107558
PLACA/SERIAL LECTOR RETIRADO: 916402
PLACA/SERIAL PINPAD RETIRADO:
PLACA/SERIAL HUB RETIRADO: 
¿RETIRO PUBLICIDAD?:NO</t>
  </si>
  <si>
    <t>1107558</t>
  </si>
  <si>
    <t xml:space="preserve">916402  </t>
  </si>
  <si>
    <t>AD04Z064</t>
  </si>
  <si>
    <t>BARRIO EL POZON CARTAGENA DE I</t>
  </si>
  <si>
    <t>TA-25-720425</t>
  </si>
  <si>
    <t>FO-25-1055437</t>
  </si>
  <si>
    <t>FECHA DE ATENCIÓN:09-06-2025
RESULTADO DE ACTIVIDAD:EJECUTADO_EXITOSO
SOLUCIÓN:09-06-2025 SE REALIZA CIERRE DEL CB CLIENTE ENTREGA EQUIPO LECTORA BASE FUENTE CABLES DE RED AVISO EXTERIOR NO TIENE MÁS PUBLICIDAD 
PLACA/SERIAL DATAFONO RETIRADO:1216468
PLACA/SERIAL LECTOR RETIRADO: 531605
PLACA/SERIAL PINPAD RETIRADO:
PLACA/SERIAL HUB RETIRADO: 
¿RETIRO PUBLICIDAD?:SI</t>
  </si>
  <si>
    <t>1216468</t>
  </si>
  <si>
    <t xml:space="preserve">531605  </t>
  </si>
  <si>
    <t>TR00W422</t>
  </si>
  <si>
    <t>DISTRICOL MERCADO SURAMERICA</t>
  </si>
  <si>
    <t>TA-25-719460</t>
  </si>
  <si>
    <t>FO-25-1053393</t>
  </si>
  <si>
    <t>FECHA DE ATENCIÓN:09-06-2025
RESULTADO DE ACTIVIDAD:EJECUTADO_EXITOSO
SOLUCIÓN:09-06-2025 SE RETIRAN EQUIPOS SIN PUBLICIDAD EN SITIO
PLACA/SERIAL DATAFONO RETIRADO:1173401
PLACA/SERIAL LECTOR RETIRADO: 1076185
PLACA/SERIAL PINPAD RETIRADO:
PLACA/SERIAL HUB RETIRADO: 
¿RETIRO PUBLICIDAD?:NO</t>
  </si>
  <si>
    <t>1173401</t>
  </si>
  <si>
    <t xml:space="preserve">1076185  </t>
  </si>
  <si>
    <t>EF003497</t>
  </si>
  <si>
    <t>BARRIO ESMERALDA POPAYAN 2</t>
  </si>
  <si>
    <t>TA-25-716440</t>
  </si>
  <si>
    <t>FO-25-1049151</t>
  </si>
  <si>
    <t>FECHA DE ATENCIÓN:09-06-2025
RESULTADO DE ACTIVIDAD:EJECUTADO_EXITOSO
SOLUCIÓN:09-06-2025 SE INGRESA SE RECOGE BASE FUENTE CABLE MAGIC BOX TETRA DATÁFONO LECTOR ESTADO OK CB SIN PUBLICIDAD POR DETERIORO
PLACA/SERIAL DATAFONO RETIRADO:773386
PLACA/SERIAL LECTOR RETIRADO: 534892
PLACA/SERIAL PINPAD RETIRADO:
PLACA/SERIAL HUB RETIRADO: 
¿RETIRO PUBLICIDAD?:NO</t>
  </si>
  <si>
    <t>773386</t>
  </si>
  <si>
    <t xml:space="preserve">534892  </t>
  </si>
  <si>
    <t>9B0NZ814</t>
  </si>
  <si>
    <t>TA-25-720430</t>
  </si>
  <si>
    <t>FO-25-1055439</t>
  </si>
  <si>
    <t>FECHA DE ATENCIÓN:09-06-2025
RESULTADO DE ACTIVIDAD:EJECUTADO_EXITOSO
SOLUCIÓN:09-06-2025 SE REALIZA CIERRE DEL CB CLIENTE ENTREGA EQUIPO LECTORA BASE FUENTE CABLE EL AVISO EL ACRÍLICO SE LES CAYÓ Y LO TIENEN GUARDADO SE DESTRUYE EN SITIO NO TIENE MÁS PUBLICIDAD 
PLACA/SERIAL DATAFONO RETIRADO:223943
PLACA/SERIAL LECTOR RETIRADO: 545803
PLACA/SERIAL PINPAD RETIRADO:
PLACA/SERIAL HUB RETIRADO: 
¿RETIRO PUBLICIDAD?:SI</t>
  </si>
  <si>
    <t>223943</t>
  </si>
  <si>
    <t xml:space="preserve">545803  </t>
  </si>
  <si>
    <t>TR00W423</t>
  </si>
  <si>
    <t>COVEÑAS</t>
  </si>
  <si>
    <t>BARRIO SECTOR LA COQUERITA COVEÑAS 2</t>
  </si>
  <si>
    <t>TA-25-716454</t>
  </si>
  <si>
    <t>FO-25-1049181</t>
  </si>
  <si>
    <t>FECHA DE ATENCIÓN:09-06-2025
RESULTADO DE ACTIVIDAD:EJECUTADO_EXITOSO
SOLUCIÓN:09-06-2025 SE REALIZA CIERRE DE CB OK, SE RETIRAN EQUIPOS OK, SE DESTRUYE PUBLICIDAD 
PLACA/SERIAL DATAFONO RETIRADO:1216504
PLACA/SERIAL LECTOR RETIRADO: 749570
PLACA/SERIAL PINPAD RETIRADO:
PLACA/SERIAL HUB RETIRADO: 
¿RETIRO PUBLICIDAD?:NO</t>
  </si>
  <si>
    <t>1216504</t>
  </si>
  <si>
    <t xml:space="preserve">749570  </t>
  </si>
  <si>
    <t>A19ZZ144</t>
  </si>
  <si>
    <t>BARRIO MANRIQUE JARDIN MEDELLI</t>
  </si>
  <si>
    <t>TA-25-716423</t>
  </si>
  <si>
    <t>FO-25-1049120</t>
  </si>
  <si>
    <t>FECHA DE ATENCIÓN:09-06-2025
RESULTADO DE ACTIVIDAD:EJECUTADO_EXITOSO
SOLUCIÓN:09-06-2025 SE HACE CIERRE OK NO APLICA PUBLICIDAD 
PLACA/SERIAL DATAFONO RETIRADO:888340
PLACA/SERIAL LECTOR RETIRADO: 913748
PLACA/SERIAL PINPAD RETIRADO:
PLACA/SERIAL HUB RETIRADO: 
¿RETIRO PUBLICIDAD?:SI</t>
  </si>
  <si>
    <t>888340</t>
  </si>
  <si>
    <t xml:space="preserve">913748  </t>
  </si>
  <si>
    <t>XP00W432</t>
  </si>
  <si>
    <t>BARRIO CENTRO MEDELLIN OPERA MEDELLIN</t>
  </si>
  <si>
    <t>TA-25-716473</t>
  </si>
  <si>
    <t>FO-25-1049216</t>
  </si>
  <si>
    <t>FECHA DE ATENCIÓN:09-06-2025
RESULTADO DE ACTIVIDAD:EJECUTADO_EXITOSO
SOLUCIÓN:09-06-2025 SE RETIRAN EQUIPOS Y ACCESORIOS EXITOSAMENTE 
PLACA/SERIAL DATAFONO RETIRADO:1142153
PLACA/SERIAL LECTOR RETIRADO: 940446
PLACA/SERIAL PINPAD RETIRADO:1119681
PLACA/SERIAL HUB RETIRADO: No serializado 
¿RETIRO PUBLICIDAD?:NO</t>
  </si>
  <si>
    <t>1142153</t>
  </si>
  <si>
    <t xml:space="preserve">940446 1119681 No serializado </t>
  </si>
  <si>
    <t>FA09Z474</t>
  </si>
  <si>
    <t>BARRIO PRADO CENTRO MEDELLIN</t>
  </si>
  <si>
    <t>TA-25-716426</t>
  </si>
  <si>
    <t>FO-25-1049124</t>
  </si>
  <si>
    <t>FECHA DE ATENCIÓN:09-06-2025
RESULTADO DE ACTIVIDAD:EJECUTADO_EXITOSO
SOLUCIÓN:09-06-2025 SE RETIRAN EQUIPOS SIN PUBLICIDAD 
PLACA/SERIAL DATAFONO RETIRADO:1169853
PLACA/SERIAL LECTOR RETIRADO: 845939
PLACA/SERIAL PINPAD RETIRADO:
PLACA/SERIAL HUB RETIRADO: 
¿RETIRO PUBLICIDAD?:NO</t>
  </si>
  <si>
    <t>1169853</t>
  </si>
  <si>
    <t xml:space="preserve">845939  </t>
  </si>
  <si>
    <t>MNPZZ656</t>
  </si>
  <si>
    <t>DISTRICOL ESTACION DE SERVICIO</t>
  </si>
  <si>
    <t>TA-25-719469</t>
  </si>
  <si>
    <t>FO-25-1053418</t>
  </si>
  <si>
    <t>FECHA DE ATENCIÓN:09-06-2025
RESULTADO DE ACTIVIDAD:EJECUTADO_EXITOSO
SOLUCIÓN:09-06-2025 SE REALIZA AL PUNTO SE RETIRA CON EXTISO, BASE ,DATAFONO, LECTORA. EN BUEN ESTADO GENERAL. SE RETIRA AVISO EXTERIOR EL CUAL SE DESTRUYE EN PUNTO.  CIERRE EXITOSO.
PLACA/SERIAL DATAFONO RETIRADO:1169405
PLACA/SERIAL LECTOR RETIRADO: 864694
PLACA/SERIAL PINPAD RETIRADO:
PLACA/SERIAL HUB RETIRADO: 
¿RETIRO PUBLICIDAD?:SI</t>
  </si>
  <si>
    <t>1169405</t>
  </si>
  <si>
    <t xml:space="preserve">864694  </t>
  </si>
  <si>
    <t>TR008146</t>
  </si>
  <si>
    <t>BARRIO CAMILO CORTES PUERTO CARREÑO</t>
  </si>
  <si>
    <t>TA-25-716458</t>
  </si>
  <si>
    <t>FO-25-1049188</t>
  </si>
  <si>
    <t>FECHA DE ATENCIÓN:09-06-2025
RESULTADO DE ACTIVIDAD:EJECUTADO_EXITOSO
SOLUCIÓN:09-06-2025 SE REALIZA RETIRO DE DATAFONO Y LECTOR DE BARRAS POR CIERRE CB BANCOLOMBIA 
PLACA/SERIAL DATAFONO RETIRADO:930798
PLACA/SERIAL LECTOR RETIRADO: 910303
PLACA/SERIAL PINPAD RETIRADO:
PLACA/SERIAL HUB RETIRADO: 
¿RETIRO PUBLICIDAD?:NO</t>
  </si>
  <si>
    <t>930798</t>
  </si>
  <si>
    <t xml:space="preserve">910303  </t>
  </si>
  <si>
    <t>F10YZ573</t>
  </si>
  <si>
    <t>BARRIO GIRON GIRON 6</t>
  </si>
  <si>
    <t>TA-25-720439</t>
  </si>
  <si>
    <t>FO-25-1055443</t>
  </si>
  <si>
    <t>FECHA DE ATENCIÓN:10-06-2025
RESULTADO DE ACTIVIDAD:EJECUTADO_EXITOSO
SOLUCIÓN:10-06-2025 SE REALIZA VISITA AL COMERCIO SE RETIRA DATÁFONO Y LECTORA CON SUS RESPECTIVOS ACCESORIOS 
PLACA/SERIAL DATAFONO RETIRADO:1069726
PLACA/SERIAL LECTOR RETIRADO: 770625
PLACA/SERIAL PINPAD RETIRADO:
PLACA/SERIAL HUB RETIRADO: 
¿RETIRO PUBLICIDAD?:NO</t>
  </si>
  <si>
    <t>1069726</t>
  </si>
  <si>
    <t xml:space="preserve">770625  </t>
  </si>
  <si>
    <t>9TZZZ325</t>
  </si>
  <si>
    <t>PTM FLORIDABLANCA DROGUERIA DY</t>
  </si>
  <si>
    <t>TA-25-722816</t>
  </si>
  <si>
    <t>FO-25-1065040</t>
  </si>
  <si>
    <t>FECHA DE ATENCIÓN:10-06-2025
RESULTADO DE ACTIVIDAD:EJECUTADO_EXITOSO
SOLUCIÓN:10-06-2025 SE REALIZA VISITA A LA DIRECCIÓN INDICADA POR EL CLIENTE SE RETIRA DATÁFONO Y LECTORA CON SUS RESPECTIVOS ACCESORIOS 
PLACA/SERIAL DATAFONO RETIRADO:917609
PLACA/SERIAL LECTOR RETIRADO: 1088173
PLACA/SERIAL PINPAD RETIRADO:
PLACA/SERIAL HUB RETIRADO: 
¿RETIRO PUBLICIDAD?:NO</t>
  </si>
  <si>
    <t>917609</t>
  </si>
  <si>
    <t xml:space="preserve">1088173  </t>
  </si>
  <si>
    <t>LA00X021-LA00X234</t>
  </si>
  <si>
    <t>BARRIO TINJACA TOCANCIPA</t>
  </si>
  <si>
    <t>TA-25-722653</t>
  </si>
  <si>
    <t>FO-25-1064614</t>
  </si>
  <si>
    <t>FECHA DE ATENCIÓN:10-06-2025
RESULTADO DE ACTIVIDAD:EJECUTADO_EXITOSO
SOLUCIÓN:10-06-2025 SE VISITA COMERCIO, SE RETIRAN EQUIPOS DE CB BANCOLOMBIA, DATAFONO, LECTOR DE BARRAS, BASE Y CABLEADO, NO UPS, NO SE MANIPULAN EQUIPOS, EN PUBLICIDAD SE RETIRA Y DESTRUYE EN SITIO AVISO EXTERIOR.
PLACA/SERIAL DATAFONO RETIRADO:1088446
PLACA/SERIAL LECTOR RETIRADO: 1034700
PLACA/SERIAL PINPAD RETIRADO:
PLACA/SERIAL HUB RETIRADO: 
¿RETIRO PUBLICIDAD?:SI</t>
  </si>
  <si>
    <t>1088446</t>
  </si>
  <si>
    <t xml:space="preserve">1034700  </t>
  </si>
  <si>
    <t>BBBBF048</t>
  </si>
  <si>
    <t>COMCARD ANDES GRANJERO</t>
  </si>
  <si>
    <t>TA-25-719480</t>
  </si>
  <si>
    <t>FO-25-1053452</t>
  </si>
  <si>
    <t>FECHA DE ATENCIÓN:10-06-2025
RESULTADO DE ACTIVIDAD:EJECUTADO_EXITOSO
SOLUCIÓN:10-06-2025 CIERRES EXITOSA SIN PUBLICIDAD CB INFORMA QUE LE DIÓ DISPOSICIÓN FINAL 
PLACA/SERIAL DATAFONO RETIRADO:724551
PLACA/SERIAL LECTOR RETIRADO: 531697
PLACA/SERIAL PINPAD RETIRADO:
PLACA/SERIAL HUB RETIRADO: 
¿RETIRO PUBLICIDAD?:NO</t>
  </si>
  <si>
    <t>724551</t>
  </si>
  <si>
    <t xml:space="preserve">531697  </t>
  </si>
  <si>
    <t>AAAAS958</t>
  </si>
  <si>
    <t>BARRIO PUENTE DE LA SUCIA CIUD</t>
  </si>
  <si>
    <t>TA-25-716427</t>
  </si>
  <si>
    <t>FO-25-1049126</t>
  </si>
  <si>
    <t>FECHA DE ATENCIÓN:10-06-2025
RESULTADO DE ACTIVIDAD:EJECUTADO_EXITOSO
SOLUCIÓN:10-06-2025 CIERRE EXITOSO SIN PUBLICIDAD CB INFORMA QUE LE DIÓ DISPOSICIÓN FINAL 
PLACA/SERIAL DATAFONO RETIRADO:1092698
PLACA/SERIAL LECTOR RETIRADO: 997379
PLACA/SERIAL PINPAD RETIRADO:
PLACA/SERIAL HUB RETIRADO: 
¿RETIRO PUBLICIDAD?:NO</t>
  </si>
  <si>
    <t>1092698</t>
  </si>
  <si>
    <t xml:space="preserve">997379  </t>
  </si>
  <si>
    <t>6Z00H037</t>
  </si>
  <si>
    <t>PTM CARTAGENA DISTRIBUIDORA IM</t>
  </si>
  <si>
    <t>TA-25-719464</t>
  </si>
  <si>
    <t>FO-25-1053407</t>
  </si>
  <si>
    <t>FECHA DE ATENCIÓN:10-06-2025
RESULTADO DE ACTIVIDAD:EJECUTADO_EXITOSO
SOLUCIÓN:10-06-2025 SE REALIZA CIERRE DEL CB CLIENTE ENTREGA EQUIPO LECTORA BASE FUENTE DE PODER MAGIC BOX ENTREGA AVISO EXTERIOR SOLO TENÍA ESA PUBLICIDAD SE DESTRUYE EN SITIO 
PLACA/SERIAL DATAFONO RETIRADO:1157391
PLACA/SERIAL LECTOR RETIRADO: 796073
PLACA/SERIAL PINPAD RETIRADO:
PLACA/SERIAL HUB RETIRADO: 
¿RETIRO PUBLICIDAD?:SI</t>
  </si>
  <si>
    <t>1157391</t>
  </si>
  <si>
    <t xml:space="preserve">796073  </t>
  </si>
  <si>
    <t>TERMINAL CB: F1KZZ745 TERMINAL COMERCIO: F1KZZ837</t>
  </si>
  <si>
    <t>BARRIO MANANTIAL VILLAVICENCIO</t>
  </si>
  <si>
    <t>TA-25-722658</t>
  </si>
  <si>
    <t>FO-25-1064627</t>
  </si>
  <si>
    <t>FECHA DE ATENCIÓN:10-06-2025
RESULTADO DE ACTIVIDAD:EJECUTADO_EXITOSO
SOLUCIÓN:10-06-2025 SE VISITA DIRECCIÓN Y SE REALIZA CIERRE DE CB. SE RETIRA DATAFONO Y LECTORA. SE DESTRUYE PUBLICIDAD EN SITIO AVISO EXTERIOR EN MAL ESTADO
PLACA/SERIAL DATAFONO RETIRADO:1072410
PLACA/SERIAL LECTOR RETIRADO: 1097473
PLACA/SERIAL PINPAD RETIRADO:
PLACA/SERIAL HUB RETIRADO: 
¿RETIRO PUBLICIDAD?:SI</t>
  </si>
  <si>
    <t>1072410</t>
  </si>
  <si>
    <t xml:space="preserve">1097473  </t>
  </si>
  <si>
    <t>TV000684</t>
  </si>
  <si>
    <t>BARRIO BOSA VILLA ANY SECTOR 2</t>
  </si>
  <si>
    <t>TA-25-722655</t>
  </si>
  <si>
    <t>FO-25-1064619</t>
  </si>
  <si>
    <t>FECHA DE ATENCIÓN:11-06-2025
RESULTADO DE ACTIVIDAD:EJECUTADO_EXITOSO
SOLUCIÓN:11-06-2025 RECOGIDA DE EQUIPOS POR CIERRE DE CORRESPONSAL 
PLACA/SERIAL DATAFONO RETIRADO:870243
PLACA/SERIAL LECTOR RETIRADO: 537887
PLACA/SERIAL PINPAD RETIRADO:951961
PLACA/SERIAL HUB RETIRADO: 837299
¿RETIRO PUBLICIDAD?:NO</t>
  </si>
  <si>
    <t>870243</t>
  </si>
  <si>
    <t>537887 951961 837299</t>
  </si>
  <si>
    <t>AD00A059</t>
  </si>
  <si>
    <t>MILAN</t>
  </si>
  <si>
    <t>DISTRICOL DROG MUNDO FARMACO</t>
  </si>
  <si>
    <t>TA-25-722821</t>
  </si>
  <si>
    <t>FO-25-1065053</t>
  </si>
  <si>
    <t>FECHA DE ATENCIÓN:11-06-2025
RESULTADO DE ACTIVIDAD:EJECUTADO_EXITOSO
SOLUCIÓN:11-06-2025 SE REALIZA RETIRO DE DATÁFONO, LECTORA, BASE, FUENTE, CABLE DE RED, SE REALIZA RETIRO DE PUBLICIDAD Y SE DESTRUYE, CIERRE EXITOSO.
PLACA/SERIAL DATAFONO RETIRADO:1143955
PLACA/SERIAL LECTOR RETIRADO: 940372
PLACA/SERIAL PINPAD RETIRADO:
PLACA/SERIAL HUB RETIRADO: 
¿RETIRO PUBLICIDAD?:SI</t>
  </si>
  <si>
    <t>1143955</t>
  </si>
  <si>
    <t xml:space="preserve">940372  </t>
  </si>
  <si>
    <t>XPRZZ673</t>
  </si>
  <si>
    <t>LA ESTRADA BOGOTA CUNDINAMARCA</t>
  </si>
  <si>
    <t>TA-25-724918</t>
  </si>
  <si>
    <t>FO-25-1069958</t>
  </si>
  <si>
    <t>FECHA DE ATENCIÓN:11-06-2025
RESULTADO DE ACTIVIDAD:EJECUTADO_EXITOSO
SOLUCIÓN:11-06-2025 SE REALIZA RETIRO DE DATAFONO Y LECTOR DE BARRAS POR CIERRE CB BANCOLOMBIA 
PLACA/SERIAL DATAFONO RETIRADO:1014133
PLACA/SERIAL LECTOR RETIRADO: 932250
PLACA/SERIAL PINPAD RETIRADO:
PLACA/SERIAL HUB RETIRADO: 
¿RETIRO PUBLICIDAD?:NO</t>
  </si>
  <si>
    <t>1014133</t>
  </si>
  <si>
    <t xml:space="preserve">932250  </t>
  </si>
  <si>
    <t>9T01Z895</t>
  </si>
  <si>
    <t>BARRIO GRANADA SUR BOGOTA</t>
  </si>
  <si>
    <t>TA-25-722659</t>
  </si>
  <si>
    <t>FO-25-1064633</t>
  </si>
  <si>
    <t>FECHA DE ATENCIÓN:11-06-2025
RESULTADO DE ACTIVIDAD:EJECUTADO_EXITOSO
SOLUCIÓN:11-06-2025 SE RETIRA PUBLICIDAD SE DESTRUYE SE RETIRA DATÁFONO Y LECTORA
PLACA/SERIAL DATAFONO RETIRADO:1120958
PLACA/SERIAL LECTOR RETIRADO: 1178255
PLACA/SERIAL PINPAD RETIRADO:
PLACA/SERIAL HUB RETIRADO: 
¿RETIRO PUBLICIDAD?:SI</t>
  </si>
  <si>
    <t>1120958</t>
  </si>
  <si>
    <t xml:space="preserve">1178255  </t>
  </si>
  <si>
    <t>EXZZZ737</t>
  </si>
  <si>
    <t>BARRIO DOCE DE OCTUBRE LOS PAT</t>
  </si>
  <si>
    <t>TA-25-722656</t>
  </si>
  <si>
    <t>FO-25-1064623</t>
  </si>
  <si>
    <t>FECHA DE ATENCIÓN:11-06-2025
RESULTADO DE ACTIVIDAD:EJECUTADO_EXITOSO
SOLUCIÓN:11-06-2025 SE VISITA COMERCIO, SE REALIZA RECUPERA EQUIPOS RBM EXITOSO, CIERRE OK.
PLACA/SERIAL DATAFONO RETIRADO:1042277
PLACA/SERIAL LECTOR RETIRADO: 864731
PLACA/SERIAL PINPAD RETIRADO:1073942
PLACA/SERIAL HUB RETIRADO: Sin placa
¿RETIRO PUBLICIDAD?:NO</t>
  </si>
  <si>
    <t>1042277</t>
  </si>
  <si>
    <t>864731 1073942 Sin placa</t>
  </si>
  <si>
    <t>FUA0G745</t>
  </si>
  <si>
    <t>DISTRICOL DISTRIBUIDORA Y SALO</t>
  </si>
  <si>
    <t>TA-25-722808</t>
  </si>
  <si>
    <t>FO-25-1065015</t>
  </si>
  <si>
    <t>FECHA DE ATENCIÓN:11-06-2025
RESULTADO DE ACTIVIDAD:EJECUTADO_EXITOSO
SOLUCIÓN:11-06-2025 SE EJECUTA CIERRE CORRESPONSAL BANCARIO BANCOLOMBIA RETIRANDO LOS EQUIPOS EXISTENTES SE RETIRAN EN LA CARRERA 6#8-31 SE DESTRUYE LA PUBLICIDAD EXISTENTE EN EL PUNTO
PLACA/SERIAL DATAFONO RETIRADO:914236
PLACA/SERIAL LECTOR RETIRADO: 799974
PLACA/SERIAL PINPAD RETIRADO:
PLACA/SERIAL HUB RETIRADO: 
¿RETIRO PUBLICIDAD?:SI</t>
  </si>
  <si>
    <t>914236</t>
  </si>
  <si>
    <t xml:space="preserve">799974  </t>
  </si>
  <si>
    <t>9A7ZZ913</t>
  </si>
  <si>
    <t>CHARALA</t>
  </si>
  <si>
    <t>BARRIO COMUNEROS CHARALA 2</t>
  </si>
  <si>
    <t>TA-25-724915</t>
  </si>
  <si>
    <t>FO-25-1069949</t>
  </si>
  <si>
    <t>FECHA DE ATENCIÓN:11-06-2025
RESULTADO DE ACTIVIDAD:EJECUTADO_EXITOSO
SOLUCIÓN:11-06-2025 SE REALIZA CIERRE DE CB BANCOLOMBIA PURO , SE RECOGE 1 DATÁFONO 1 LECTOR DE BARRAS , PUBLICIDAD SE DESTRUYE EN SITIO Y SE RETIRA DEL LUGAR 
PLACA/SERIAL DATAFONO RETIRADO:1088424
PLACA/SERIAL LECTOR RETIRADO: 1114342
PLACA/SERIAL PINPAD RETIRADO:
PLACA/SERIAL HUB RETIRADO: 
¿RETIRO PUBLICIDAD?:SI</t>
  </si>
  <si>
    <t>1088424</t>
  </si>
  <si>
    <t xml:space="preserve">1114342  </t>
  </si>
  <si>
    <t>LN009188</t>
  </si>
  <si>
    <t>DISTRICOL MIMOS DE REALEZA</t>
  </si>
  <si>
    <t>TA-25-719456</t>
  </si>
  <si>
    <t>FO-25-1053382</t>
  </si>
  <si>
    <t>FECHA DE ATENCIÓN:12-06-2025
RESULTADO DE ACTIVIDAD:EJECUTADO_EXITOSO
SOLUCIÓN:12-06-2025 SE RETIRAN EQUIPOS SIN PUBLICIDAD 
PLACA/SERIAL DATAFONO RETIRADO:751063
PLACA/SERIAL LECTOR RETIRADO: 1231487
PLACA/SERIAL PINPAD RETIRADO:
PLACA/SERIAL HUB RETIRADO: 
¿RETIRO PUBLICIDAD?:NO</t>
  </si>
  <si>
    <t>751063</t>
  </si>
  <si>
    <t xml:space="preserve">1231487  </t>
  </si>
  <si>
    <t>A1MZZ056</t>
  </si>
  <si>
    <t>DISTRICOL FRUTAS Y VERDURAS LA</t>
  </si>
  <si>
    <t>TA-25-722818</t>
  </si>
  <si>
    <t>FO-25-1065044</t>
  </si>
  <si>
    <t>FECHA DE ATENCIÓN:12-06-2025
RESULTADO DE ACTIVIDAD:EJECUTADO_EXITOSO
SOLUCIÓN:12-06-2025 SE RECOGEN EQUIPOS EN LA OFICINA DE DISTRICOL 
PLACA/SERIAL DATAFONO RETIRADO:1069309
PLACA/SERIAL LECTOR RETIRADO: 798421
PLACA/SERIAL PINPAD RETIRADO:
PLACA/SERIAL HUB RETIRADO: 
¿RETIRO PUBLICIDAD?:NO</t>
  </si>
  <si>
    <t>1069309</t>
  </si>
  <si>
    <t xml:space="preserve">798421  </t>
  </si>
  <si>
    <t>9AFZZ318</t>
  </si>
  <si>
    <t>DISTRICOL COMERCIALIZADORA CEN</t>
  </si>
  <si>
    <t>TA-25-722823</t>
  </si>
  <si>
    <t>FO-25-1065058</t>
  </si>
  <si>
    <t>FECHA DE ATENCIÓN:12-06-2025
RESULTADO DE ACTIVIDAD:EJECUTADO_EXITOSO
SOLUCIÓN:12-06-2025 SE RECOGEN EQUIPOS EN LA OFICINA DE DISTRICOL, DEJO COMO OBSERVACIÓN QUE EN SYTEX APARECE LA SIGUIENTE PLACA 1114839 PERO RECOJO FÍSICAMENTE LA PLACA 893481
PLACA/SERIAL DATAFONO RETIRADO:1120659
PLACA/SERIAL LECTOR RETIRADO: 893481
PLACA/SERIAL PINPAD RETIRADO:
PLACA/SERIAL HUB RETIRADO: 
¿RETIRO PUBLICIDAD?:NO</t>
  </si>
  <si>
    <t>1120659</t>
  </si>
  <si>
    <t xml:space="preserve">893481  </t>
  </si>
  <si>
    <t>MN00R005</t>
  </si>
  <si>
    <t>DISTRICOL MINIMARKET LUCILA</t>
  </si>
  <si>
    <t>TA-25-722820</t>
  </si>
  <si>
    <t>FO-25-1065050</t>
  </si>
  <si>
    <t>FECHA DE ATENCIÓN:12-06-2025
RESULTADO DE ACTIVIDAD:EJECUTADO_EXITOSO
SOLUCIÓN:12-06-2025 DE RECOGEN EQUIPOS EN LA OFICINA DE DISTRICOL, AL DATAFONO LE FALTA LA TAPA TRASERA
PLACA/SERIAL DATAFONO RETIRADO:186979
PLACA/SERIAL LECTOR RETIRADO: 893451
PLACA/SERIAL PINPAD RETIRADO:
PLACA/SERIAL HUB RETIRADO: 
¿RETIRO PUBLICIDAD?:NO</t>
  </si>
  <si>
    <t>186979</t>
  </si>
  <si>
    <t xml:space="preserve">893451  </t>
  </si>
  <si>
    <t>XPNZZ689</t>
  </si>
  <si>
    <t>SALDAÑA</t>
  </si>
  <si>
    <t>BARRIO AV LOS PUENTES</t>
  </si>
  <si>
    <t>TA-25-720443</t>
  </si>
  <si>
    <t>FO-25-1055445</t>
  </si>
  <si>
    <t>FECHA DE ATENCIÓN:12-06-2025
RESULTADO DE ACTIVIDAD:EJECUTADO_EXITOSO
SOLUCIÓN:12-06-2025 SE VISITA CB DIRECCIÓN INDICADA,LA PERSONA QUIEN ATIENDE HACE ENTREGA DE MANERA VOLUNTARIA DE DATÁFONO, LECTOR,NO PUBLICIDAD,NO ROLLOS,
PENDIENTE PIN PAD POR ENTREGAR SE LE INFORMA QUE CUANDO LO TENGA DEBE COMUNICARSE ALA LÍNEA 018000953344 SOLICITAR VISITA 
PLACA/SERIAL DATAFONO RETIRADO:768633
PLACA/SERIAL LECTOR RETIRADO: 1144336
PLACA/SERIAL PINPAD RETIRADO:
PLACA/SERIAL HUB RETIRADO: 
¿RETIRO PUBLICIDAD?:NO</t>
  </si>
  <si>
    <t>768633</t>
  </si>
  <si>
    <t xml:space="preserve">1144336  </t>
  </si>
  <si>
    <t>NN00E684</t>
  </si>
  <si>
    <t>BARRIO BOMBONA PASTO 1</t>
  </si>
  <si>
    <t>TA-25-748839</t>
  </si>
  <si>
    <t>FO-25-1077751</t>
  </si>
  <si>
    <t>FECHA DE ATENCIÓN:12-06-2025
RESULTADO DE ACTIVIDAD:EJECUTADO_EXITOSO
SOLUCIÓN:12-06-2025 SE REALIZA CIERRE DE CORRESPONSAL BANCARIO SE RETIRA DATAFONO, LECTOR FUENTE COMERCIO INFORMA QUE TODA LA PUBLICIDAD FUE DESTRUIDA CIERRE EXITOSO 
PLACA/SERIAL DATAFONO RETIRADO:154967
PLACA/SERIAL LECTOR RETIRADO: 902834
PLACA/SERIAL PINPAD RETIRADO:
PLACA/SERIAL HUB RETIRADO: 
¿RETIRO PUBLICIDAD?:NO</t>
  </si>
  <si>
    <t>154967</t>
  </si>
  <si>
    <t xml:space="preserve">902834  </t>
  </si>
  <si>
    <t>AB00H978</t>
  </si>
  <si>
    <t>BARRIO SAN ANTONIO VILLAVICENC</t>
  </si>
  <si>
    <t>TA-25-748835</t>
  </si>
  <si>
    <t>FO-25-1077743</t>
  </si>
  <si>
    <t>FECHA DE ATENCIÓN:12-06-2025
RESULTADO DE ACTIVIDAD:EJECUTADO_EXITOSO
SOLUCIÓN:12-06-2025 SE REALIZA CIERRE CB SE RECUPERA DATÁFONO Y LECTOR OK SIN NOVEDADES
PLACA/SERIAL DATAFONO RETIRADO:276176
PLACA/SERIAL LECTOR RETIRADO: 533224
PLACA/SERIAL PINPAD RETIRADO:
PLACA/SERIAL HUB RETIRADO: 
¿RETIRO PUBLICIDAD?:NO</t>
  </si>
  <si>
    <t>276176</t>
  </si>
  <si>
    <t xml:space="preserve">533224  </t>
  </si>
  <si>
    <t>XP00J169</t>
  </si>
  <si>
    <t>PTM ITAGUI D1 FARMA S A S</t>
  </si>
  <si>
    <t>TA-25-722819</t>
  </si>
  <si>
    <t>FO-25-1065047</t>
  </si>
  <si>
    <t>FECHA DE ATENCIÓN:12-06-2025
RESULTADO DE ACTIVIDAD:EJECUTADO_EXITOSO
SOLUCIÓN:12-06-2025 SE RECOGEN EQUIPOS EN LA OFICINA DE PTM
PLACA/SERIAL DATAFONO RETIRADO:932056
PLACA/SERIAL LECTOR RETIRADO: 798482
PLACA/SERIAL PINPAD RETIRADO:
PLACA/SERIAL HUB RETIRADO: 
¿RETIRO PUBLICIDAD?:NO</t>
  </si>
  <si>
    <t>932056</t>
  </si>
  <si>
    <t xml:space="preserve">798482  </t>
  </si>
  <si>
    <t>GZ7ZZ115-AD09Z063</t>
  </si>
  <si>
    <t>BARRIO PANADERIA PASTO</t>
  </si>
  <si>
    <t>TA-25-748838</t>
  </si>
  <si>
    <t>FO-25-1077749</t>
  </si>
  <si>
    <t>FECHA DE ATENCIÓN:12-06-2025
RESULTADO DE ACTIVIDAD:EJECUTADO_EXITOSO
SOLUCIÓN:12-06-2025 SE REALIZA CIERRE DE CORRESPONSAL BANCARIO SE RETIRA DATAFONO LECTOR BASE FUENTE AVISO EXTERIOR DISPLAY HORARIO FLANGER SE DESTRUYE PUBLICIDAD ROLLOS NO SE RETIRA CIERRE EXITOSO 
PLACA/SERIAL DATAFONO RETIRADO:1173542
PLACA/SERIAL LECTOR RETIRADO: 1145941
PLACA/SERIAL PINPAD RETIRADO:
PLACA/SERIAL HUB RETIRADO: 
¿RETIRO PUBLICIDAD?:SI</t>
  </si>
  <si>
    <t>1173542</t>
  </si>
  <si>
    <t xml:space="preserve">1145941  </t>
  </si>
  <si>
    <t>NN00B497</t>
  </si>
  <si>
    <t>BARRIO CAMELLON GONSALEZ SANTA</t>
  </si>
  <si>
    <t>TA-25-722648</t>
  </si>
  <si>
    <t>FO-25-1064596</t>
  </si>
  <si>
    <t>FECHA DE ATENCIÓN:12-06-2025
RESULTADO DE ACTIVIDAD:EJECUTADO_EXITOSO
SOLUCIÓN:12-06-2025 SE HACE CIERRE OK NO APLICA PUBLICIDAD 
PLACA/SERIAL DATAFONO RETIRADO:1104524
PLACA/SERIAL LECTOR RETIRADO: 1145358
PLACA/SERIAL PINPAD RETIRADO:
PLACA/SERIAL HUB RETIRADO: 
¿RETIRO PUBLICIDAD?:SI</t>
  </si>
  <si>
    <t>1104524</t>
  </si>
  <si>
    <t xml:space="preserve">1145358  </t>
  </si>
  <si>
    <t>MN00V945</t>
  </si>
  <si>
    <t>BARRIO CENTRO LA MESA 7</t>
  </si>
  <si>
    <t>TA-25-722660</t>
  </si>
  <si>
    <t>FO-25-1069367</t>
  </si>
  <si>
    <t>FECHA DE ATENCIÓN:12-06-2025
RESULTADO DE ACTIVIDAD:EJECUTADO_EXITOSO
SOLUCIÓN:12-06-2025 DURANTE LA VISITA TECNICA SE REALIZA RETIRO DE DATAFONO, LECTOR DE CODIGO DE BARRAS   POR CIERRE DE PUNTO PUBLICIDAD FUE RETIRADA Y DESTRUIDA POR COMERCIO INDICAN  
PLACA/SERIAL DATAFONO RETIRADO:1072112
PLACA/SERIAL LECTOR RETIRADO: 775711
PLACA/SERIAL PINPAD RETIRADO:
PLACA/SERIAL HUB RETIRADO: 
¿RETIRO PUBLICIDAD?:NO</t>
  </si>
  <si>
    <t>1072112</t>
  </si>
  <si>
    <t xml:space="preserve">775711  </t>
  </si>
  <si>
    <t>EG0OZ133</t>
  </si>
  <si>
    <t>PTM  ITAGUI DULCE ENSUENO V A</t>
  </si>
  <si>
    <t>TA-25-722809</t>
  </si>
  <si>
    <t>FO-25-1065019</t>
  </si>
  <si>
    <t>FECHA DE ATENCIÓN:12-06-2025
RESULTADO DE ACTIVIDAD:EJECUTADO_EXITOSO
SOLUCIÓN:12-06-2025 SE RETIRAN EQUIPOS EXITOSAMENTE
PLACA/SERIAL DATAFONO RETIRADO:853340
PLACA/SERIAL LECTOR RETIRADO: 846584
PLACA/SERIAL PINPAD RETIRADO:
PLACA/SERIAL HUB RETIRADO: 
¿RETIRO PUBLICIDAD?:SI</t>
  </si>
  <si>
    <t>853340</t>
  </si>
  <si>
    <t xml:space="preserve">846584  </t>
  </si>
  <si>
    <t>GB004565-XPSZZ071</t>
  </si>
  <si>
    <t>DISTRICOL DROGUERIA SIRDALUD</t>
  </si>
  <si>
    <t>TA-25-722806</t>
  </si>
  <si>
    <t>FO-25-1065011</t>
  </si>
  <si>
    <t>FECHA DE ATENCIÓN:12-06-2025
RESULTADO DE ACTIVIDAD:EJECUTADO_EXITOSO
SOLUCIÓN:12-06-2025 SE RETIRAN EQUIPOS SIN PUBLICIDAD 
PLACA/SERIAL DATAFONO RETIRADO:988374
PLACA/SERIAL LECTOR RETIRADO: 997956
PLACA/SERIAL PINPAD RETIRADO:
PLACA/SERIAL HUB RETIRADO: 
¿RETIRO PUBLICIDAD?:NO</t>
  </si>
  <si>
    <t>988374</t>
  </si>
  <si>
    <t xml:space="preserve">997956  </t>
  </si>
  <si>
    <t>5A00F709</t>
  </si>
  <si>
    <t>BARRIO BOCHICA SUR 2 BOGOTA</t>
  </si>
  <si>
    <t>TA-25-748840</t>
  </si>
  <si>
    <t>FO-25-1077753</t>
  </si>
  <si>
    <t>FECHA DE ATENCIÓN:12-06-2025
RESULTADO DE ACTIVIDAD:EJECUTADO_EXITOSO
SOLUCIÓN:12-06-2025 SE VISITA COMERCIO PARA RECUPERACIÓN EQUIPOS REDEBAN DE CB BANCOLOMBIA DONDE NO HAY PUBLICADAD  EXISTENTE SE RECOGE DATAFONO,LECTOR,BASE ,FUENTE DE PODER ,CABLE DE RED , SE REALIZAN IMPRESIONES DE PRUEBA OK Y SE DEJA CB OPERANDO SIN NOVEDAD 
PLACA/SERIAL DATAFONO RETIRADO:1006487
PLACA/SERIAL LECTOR RETIRADO: 
PLACA/SERIAL PINPAD RETIRADO:
PLACA/SERIAL HUB RETIRADO: 
¿RETIRO PUBLICIDAD?:NO</t>
  </si>
  <si>
    <t>1006487</t>
  </si>
  <si>
    <t>1AZZZ263</t>
  </si>
  <si>
    <t>BARRIO PORVENIR FUNZA 4</t>
  </si>
  <si>
    <t>TA-25-722649</t>
  </si>
  <si>
    <t>FO-25-1064600</t>
  </si>
  <si>
    <t>FECHA DE ATENCIÓN:12-06-2025
RESULTADO DE ACTIVIDAD:EJECUTADO_EXITOSO
SOLUCIÓN:12-06-2025 RECOGIDA DE EQUIPOS POR CIERRE DE CORRESPONSAL SE RECOGEN EQUIPOS EN MOSQUERA CORRESPONSAL QUEDABA EN FUNZA 
PLACA/SERIAL DATAFONO RETIRADO:960934
PLACA/SERIAL LECTOR RETIRADO: 932767
PLACA/SERIAL PINPAD RETIRADO:987719
PLACA/SERIAL HUB RETIRADO: Sin placa 
¿RETIRO PUBLICIDAD?:NO</t>
  </si>
  <si>
    <t>960934</t>
  </si>
  <si>
    <t xml:space="preserve">932767 987719 Sin placa </t>
  </si>
  <si>
    <t>0A00O691</t>
  </si>
  <si>
    <t>BARRIO ALTO DE MULATO TURBO</t>
  </si>
  <si>
    <t>TA-25-724910</t>
  </si>
  <si>
    <t>FO-25-1069941</t>
  </si>
  <si>
    <t>FECHA DE ATENCIÓN:12-06-2025
RESULTADO DE ACTIVIDAD:EJECUTADO_EXITOSO
SOLUCIÓN:12-06-2025 CB SIN PUBLICIDAD, INDICA QUE SE DERIORO Y LA DESTRUYERON
PLACA/SERIAL DATAFONO RETIRADO:765905
PLACA/SERIAL LECTOR RETIRADO: 775653
PLACA/SERIAL PINPAD RETIRADO:
PLACA/SERIAL HUB RETIRADO: 
¿RETIRO PUBLICIDAD?:NO</t>
  </si>
  <si>
    <t>765905</t>
  </si>
  <si>
    <t xml:space="preserve">775653  </t>
  </si>
  <si>
    <t>AB07Z329</t>
  </si>
  <si>
    <t>MOCOA</t>
  </si>
  <si>
    <t>DISTRICOL VIVERES Y ABARROTES</t>
  </si>
  <si>
    <t>TA-25-719479</t>
  </si>
  <si>
    <t>FO-25-1053446</t>
  </si>
  <si>
    <t>FECHA DE ATENCIÓN:12-06-2025
RESULTADO DE ACTIVIDAD:EJECUTADO_EXITOSO
SOLUCIÓN:12-06-2025 SE VISITA EL COMERCIO PARA REALIZAR CIERRE DEL CB, SE RETIRA DATÁFONO CON LECTORA, CB DESTRUYÓ LA PUBLICIDAD, CIERRE OK SIN NOVEDAD
PLACA/SERIAL DATAFONO RETIRADO:1174093
PLACA/SERIAL LECTOR RETIRADO: 1178390
PLACA/SERIAL PINPAD RETIRADO:
PLACA/SERIAL HUB RETIRADO: 
¿RETIRO PUBLICIDAD?:NO</t>
  </si>
  <si>
    <t>1174093</t>
  </si>
  <si>
    <t xml:space="preserve">1178390  </t>
  </si>
  <si>
    <t>EG0OZ135</t>
  </si>
  <si>
    <t>BARRIO ALFONSO LOPEZ BUCARAMAN</t>
  </si>
  <si>
    <t>TA-25-750426</t>
  </si>
  <si>
    <t>FO-25-1079344</t>
  </si>
  <si>
    <t>FECHA DE ATENCIÓN:12-06-2025
RESULTADO DE ACTIVIDAD:EJECUTADO_EXITOSO
SOLUCIÓN:12-06-2025 RETIRO DE EQUIPO DE CB BANCOLOMBIA POR CIERRE DE CORRESPONSAL 
PLACA/SERIAL DATAFONO RETIRADO:1141672
PLACA/SERIAL LECTOR RETIRADO: 1103894
PLACA/SERIAL PINPAD RETIRADO:
PLACA/SERIAL HUB RETIRADO: 
¿RETIRO PUBLICIDAD?:NO</t>
  </si>
  <si>
    <t>1141672</t>
  </si>
  <si>
    <t xml:space="preserve">1103894  </t>
  </si>
  <si>
    <t>SV00T110</t>
  </si>
  <si>
    <t>BARRIO LA XIMENA POPAYAN 2</t>
  </si>
  <si>
    <t>TA-25-724917</t>
  </si>
  <si>
    <t>FO-25-1069954</t>
  </si>
  <si>
    <t>FECHA DE ATENCIÓN:12-06-2025
RESULTADO DE ACTIVIDAD:EJECUTADO_EXITOSO
SOLUCIÓN:12-06-2025 SE INGRESA SE RECOGE AVISO EXTERIOR BASE PUENTE ESTADO DE EQUIPOS OKAY LA TAPO NO LECTOR SE DESTRUYE PUBLICIDAD EN SITIO
PLACA/SERIAL DATAFONO RETIRADO:1045858
PLACA/SERIAL LECTOR RETIRADO: 910861
PLACA/SERIAL PINPAD RETIRADO:
PLACA/SERIAL HUB RETIRADO: 
¿RETIRO PUBLICIDAD?:SI</t>
  </si>
  <si>
    <t>1045858</t>
  </si>
  <si>
    <t xml:space="preserve">910861  </t>
  </si>
  <si>
    <t>JA008895</t>
  </si>
  <si>
    <t>BARRIO EMPORIO VILLAVICENCIO 2</t>
  </si>
  <si>
    <t>TA-25-748836</t>
  </si>
  <si>
    <t>FO-25-1077745</t>
  </si>
  <si>
    <t>FECHA DE ATENCIÓN:12-06-2025
RESULTADO DE ACTIVIDAD:EJECUTADO_EXITOSO
SOLUCIÓN:12-06-2025 SE REALIZA RECUPERACIÓN DE DATÁFONO Y LECTOR SIN NOVEDADES 
PLACA/SERIAL DATAFONO RETIRADO:1006419
PLACA/SERIAL LECTOR RETIRADO: 1008100
PLACA/SERIAL PINPAD RETIRADO:
PLACA/SERIAL HUB RETIRADO: 
¿RETIRO PUBLICIDAD?:NO</t>
  </si>
  <si>
    <t>1006419</t>
  </si>
  <si>
    <t xml:space="preserve">1008100  </t>
  </si>
  <si>
    <t>9OZZZ296</t>
  </si>
  <si>
    <t>PTM MOSQUERA  CIGARRERIA NUEVA</t>
  </si>
  <si>
    <t>TA-25-722813</t>
  </si>
  <si>
    <t>FO-25-1065031</t>
  </si>
  <si>
    <t>FECHA DE ATENCIÓN:12-06-2025
RESULTADO DE ACTIVIDAD:EJECUTADO_EXITOSO
SOLUCIÓN:12-06-2025 RECOGIDA DE EQUIPOS POR CIERRE DE CORRESPONSAL OK 
PLACA/SERIAL DATAFONO RETIRADO:1169249
PLACA/SERIAL LECTOR RETIRADO: 1144845
PLACA/SERIAL PINPAD RETIRADO:
PLACA/SERIAL HUB RETIRADO: 
¿RETIRO PUBLICIDAD?:NO</t>
  </si>
  <si>
    <t>1169249</t>
  </si>
  <si>
    <t xml:space="preserve">1144845  </t>
  </si>
  <si>
    <t>NNLZZ169 - AB11O488</t>
  </si>
  <si>
    <t>BARRIO SAN EDUARDO POPAYAN 5</t>
  </si>
  <si>
    <t>TA-25-724913</t>
  </si>
  <si>
    <t>FO-25-1069943</t>
  </si>
  <si>
    <t>FECHA DE ATENCIÓN:12-06-2025
RESULTADO DE ACTIVIDAD:EJECUTADO_EXITOSO
SOLUCIÓN:12-06-2025 SE INGRESA SE DESINSTALA AVISO EXTERIOR SI RECOGE BASE FUENTE DATÁFONO LECTOR ESTÁ EQUIPOS OKAY SE LLEVA EQUIPOS A BODEGAS SE DESTRUYE PUBLICIDAD EN SITIO
PLACA/SERIAL DATAFONO RETIRADO:1172165
PLACA/SERIAL LECTOR RETIRADO: 546187
PLACA/SERIAL PINPAD RETIRADO:
PLACA/SERIAL HUB RETIRADO: 
¿RETIRO PUBLICIDAD?:SI</t>
  </si>
  <si>
    <t>1172165</t>
  </si>
  <si>
    <t xml:space="preserve">546187  </t>
  </si>
  <si>
    <t>A10RZ487</t>
  </si>
  <si>
    <t>PTM BOGOTA CIGARRERIA EL REFUG</t>
  </si>
  <si>
    <t>TA-25-722815</t>
  </si>
  <si>
    <t>FO-25-1082752</t>
  </si>
  <si>
    <t>FECHA DE ATENCIÓN:12-06-2025
RESULTADO DE ACTIVIDAD:EJECUTADO_EXITOSO
SOLUCIÓN:12-06-2025 SE VISITA DIRECCIÓN INDICADA POR EL CLIENTE PARA ENTREGAR LOS EQUIPOS, SE RETIRAN DATÁFONO EL CUAL ESTÁ ALERTADO (LLT), LECTOR DE BARRAS, BASE Y CABLEADO, NO UPS, NO SE MANIPULAN EQUIPOS, PUBLICIDAD NO TIENEN YA QUE FUE DESTRUIDA POR CLIENTE.
PLACA/SERIAL DATAFONO RETIRADO:894557
PLACA/SERIAL LECTOR RETIRADO: 932471
PLACA/SERIAL PINPAD RETIRADO:
PLACA/SERIAL HUB RETIRADO: 
¿RETIRO PUBLICIDAD?:NO</t>
  </si>
  <si>
    <t>894557</t>
  </si>
  <si>
    <t xml:space="preserve">932471  </t>
  </si>
  <si>
    <t>9L08Z750 - AAQ0P940</t>
  </si>
  <si>
    <t>DISTRICOL COPIAS Y DOCUMENTOS</t>
  </si>
  <si>
    <t>TA-25-722812</t>
  </si>
  <si>
    <t>FO-25-1065029</t>
  </si>
  <si>
    <t>FECHA DE ATENCIÓN:12-06-2025
RESULTADO DE ACTIVIDAD:EJECUTADO_EXITOSO
SOLUCIÓN:12-06-2025 SE REALIZA CIERRE CB CLIENTE YA DISPUSO DE PUBLICIDAD SE RETIRA DATÁFONO BASE PIN PAD HUB Y LECTORA 
PLACA/SERIAL DATAFONO RETIRADO:771205
PLACA/SERIAL LECTOR RETIRADO: 902890
PLACA/SERIAL PINPAD RETIRADO:1119406
PLACA/SERIAL HUB RETIRADO: No serializado
¿RETIRO PUBLICIDAD?:NO</t>
  </si>
  <si>
    <t>771205</t>
  </si>
  <si>
    <t>902890 1119406 No serializado</t>
  </si>
  <si>
    <t>TSZZZ629</t>
  </si>
  <si>
    <t>PTM BUCARAMANGA PUNTO SERVIS B</t>
  </si>
  <si>
    <t>TA-25-719473</t>
  </si>
  <si>
    <t>FO-25-1055503</t>
  </si>
  <si>
    <t>FECHA DE ATENCIÓN:12-06-2025
RESULTADO DE ACTIVIDAD:EJECUTADO_EXITOSO
SOLUCIÓN:12-06-2025 SE REALIZA VISITA A LA DIRECCIÓN DADA POR EL CLIENTE DÓNDE LA SRA MARIA PAZ TARAZONA HACE ENTREGA VOLUNTARIA DE DATÁFONO, PINPAD, HUB Y LECTORA DE BARRAS, BASE Y SUS RESPECTIVOS CABLEADO.
DIRECCIÓN PROPORCIONADA CRA 1A 55A 25 CENTAUROS 2 
PLACA/SERIAL DATAFONO RETIRADO:1219060
PLACA/SERIAL LECTOR RETIRADO: 1145440
PLACA/SERIAL PINPAD RETIRADO:1119308
PLACA/SERIAL HUB RETIRADO: NO SERIALIZADO 
¿RETIRO PUBLICIDAD?:NO</t>
  </si>
  <si>
    <t>1219060</t>
  </si>
  <si>
    <t xml:space="preserve">1145440 1119308 NO SERIALIZADO </t>
  </si>
  <si>
    <t>LMOZZ278-LMOZZ350</t>
  </si>
  <si>
    <t>CENTRO YOPAL I CASANARE</t>
  </si>
  <si>
    <t>TA-25-748837</t>
  </si>
  <si>
    <t>FO-25-1077747</t>
  </si>
  <si>
    <t>FECHA DE ATENCIÓN:13-06-2025
RESULTADO DE ACTIVIDAD:EJECUTADO_EXITOSO
SOLUCIÓN:13-06-2025 SE VISITA COMERCIO, CLIENTE ENTREGA VOLUNTARIAMENTE DATAFONO Y LECTOR. INDICA NO SABER DE LA PUBLICIDA. NO SE REGISTRA FOTO DE TIRILLA COMERCIO NO PERMITE CONECTAR EQUIPOS
PLACA/SERIAL DATAFONO RETIRADO:793991
PLACA/SERIAL LECTOR RETIRADO: 940611
PLACA/SERIAL PINPAD RETIRADO:
PLACA/SERIAL HUB RETIRADO: 
¿RETIRO PUBLICIDAD?:NO</t>
  </si>
  <si>
    <t>793991</t>
  </si>
  <si>
    <t xml:space="preserve">940611  </t>
  </si>
  <si>
    <t>ABCVZ454</t>
  </si>
  <si>
    <t>BARRIO SAN LUIS BARRANQUILLA 1</t>
  </si>
  <si>
    <t>TA-25-748834</t>
  </si>
  <si>
    <t>FO-25-1077741</t>
  </si>
  <si>
    <t>FECHA DE ATENCIÓN:13-06-2025
RESULTADO DE ACTIVIDAD:EJECUTADO_EXITOSO
SOLUCIÓN:13-06-2025 SE REALIZA VISITA TÉCNICA, SE RETIRA DATAFONO Y LECTOR DE BARRAS, SE DESTRUYE LA PUBLICIDAD QUE ESTÁ EN SITIO, LOS EQUIPOS SE ENVÍAN A BODEGA DE LÍNEA COMUNICACIONES EN LA CIUDAD DE BARRANQUILLA.
PLACA/SERIAL DATAFONO RETIRADO:794358
PLACA/SERIAL LECTOR RETIRADO: 1139696
PLACA/SERIAL PINPAD RETIRADO:
PLACA/SERIAL HUB RETIRADO: 
¿RETIRO PUBLICIDAD?:SI</t>
  </si>
  <si>
    <t>794358</t>
  </si>
  <si>
    <t xml:space="preserve">1139696  </t>
  </si>
  <si>
    <t>0N0IZ197</t>
  </si>
  <si>
    <t>BARRIO CENTRO BUCARAMANGA 38</t>
  </si>
  <si>
    <t>TA-25-755297</t>
  </si>
  <si>
    <t>FO-25-1083787</t>
  </si>
  <si>
    <t>FECHA DE ATENCIÓN:13-06-2025
RESULTADO DE ACTIVIDAD:EJECUTADO_EXITOSO
SOLUCIÓN:13-06-2025 SE RETIRA. DATAFONO ,HUB,PINPAD ,CABLES Y FUENTE DE PODER CIERRE EXITOSO,NO SE RETIRA LECTOR DEBIDO A Q CLIENTE NO LO ENCUENTRA INDICA Q CUANDO LO ENCUENTRE SE COMUNICARA PARA Q PASEN A RECOGERLO
PLACA/SERIAL DATAFONO RETIRADO:771350
PLACA/SERIAL LECTOR RETIRADO: 
PLACA/SERIAL PINPAD RETIRADO:901213
PLACA/SERIAL HUB RETIRADO: 855794
¿RETIRO PUBLICIDAD?:NO</t>
  </si>
  <si>
    <t>771350</t>
  </si>
  <si>
    <t xml:space="preserve"> 901213 855794</t>
  </si>
  <si>
    <t>9C0GZ570</t>
  </si>
  <si>
    <t>BARRIO EL CARMEN MOSQUERA</t>
  </si>
  <si>
    <t>TA-25-755293</t>
  </si>
  <si>
    <t>FO-25-1083780</t>
  </si>
  <si>
    <t>FECHA DE ATENCIÓN:13-06-2025
RESULTADO DE ACTIVIDAD:EJECUTADO_EXITOSO
SOLUCIÓN:13-06-2025 SE REALIZA RETIRO DE DATÁFONO Y LECTORA, CB HIZO LA DISPOSICIÓN FINAL DE LA PUBLICIDAD 
PLACA/SERIAL DATAFONO RETIRADO:1050624
PLACA/SERIAL LECTOR RETIRADO: 523586
PLACA/SERIAL PINPAD RETIRADO:
PLACA/SERIAL HUB RETIRADO: 
¿RETIRO PUBLICIDAD?:NO</t>
  </si>
  <si>
    <t>1050624</t>
  </si>
  <si>
    <t xml:space="preserve">523586  </t>
  </si>
  <si>
    <t>OA00O694</t>
  </si>
  <si>
    <t>DISTRICOL AGOSERVICIOS MAC</t>
  </si>
  <si>
    <t>TA-25-722814</t>
  </si>
  <si>
    <t>FO-25-1065034</t>
  </si>
  <si>
    <t>FECHA DE ATENCIÓN:13-06-2025
RESULTADO DE ACTIVIDAD:EJECUTADO_EXITOSO
SOLUCIÓN:13-06-2025 SE RETIRA DATÁFONO LECTOR BASE Y ACCESORIOS PUBLICIDAD FUE DESTRUIDA POR EL COMERCIO POR SU MAL ESTADO ROLLOS FUERON USADOS POR EL COMERCIO 
PLACA/SERIAL DATAFONO RETIRADO:802823
PLACA/SERIAL LECTOR RETIRADO: A-521103
PLACA/SERIAL PINPAD RETIRADO:
PLACA/SERIAL HUB RETIRADO: 
¿RETIRO PUBLICIDAD?:NO</t>
  </si>
  <si>
    <t>802823</t>
  </si>
  <si>
    <t xml:space="preserve">A-521103  </t>
  </si>
  <si>
    <t>SXSZZ721</t>
  </si>
  <si>
    <t>BARRIO EL EMPEDRADO POPAYAN</t>
  </si>
  <si>
    <t>TA-25-724916</t>
  </si>
  <si>
    <t>FO-25-1083761</t>
  </si>
  <si>
    <t>FECHA DE ATENCIÓN:13-06-2025
RESULTADO DE ACTIVIDAD:EJECUTADO_EXITOSO
SOLUCIÓN:13-06-2025 SE INGRESA SE RECOGE DATÁFONO LECTOR BASE FUENTE CABLE MAGIC BOSS ESTADO OKAY NO SE RECOGE PUBLICIDAD YA QUE SE INFORMA SE DESTRUYÓ ANTES DEL TRASTEO
PLACA/SERIAL DATAFONO RETIRADO:960400
PLACA/SERIAL LECTOR RETIRADO: 805215
PLACA/SERIAL PINPAD RETIRADO:
PLACA/SERIAL HUB RETIRADO: 
¿RETIRO PUBLICIDAD?:NO</t>
  </si>
  <si>
    <t>960400</t>
  </si>
  <si>
    <t xml:space="preserve">805215  </t>
  </si>
  <si>
    <t>JA008894</t>
  </si>
  <si>
    <t>BARRIO CENTRO ARMENIA 24</t>
  </si>
  <si>
    <t>TA-25-755296</t>
  </si>
  <si>
    <t>FO-25-1083785</t>
  </si>
  <si>
    <t>FECHA DE ATENCIÓN:14-06-2025
RESULTADO DE ACTIVIDAD:EJECUTADO_EXITOSO
SOLUCIÓN:14-06-2025 SE VISITA COMERCIO SE REALIZÓ DESINSTALACIÓN DATAFONO, LECTOR, SE DESTRUYE PUBLICIDAD QUE COMERCIO YA HABÍA DESINSTALADO. 
PLACA/SERIAL DATAFONO RETIRADO:1120235
PLACA/SERIAL LECTOR RETIRADO: 805475
PLACA/SERIAL PINPAD RETIRADO:
PLACA/SERIAL HUB RETIRADO: 
¿RETIRO PUBLICIDAD?:SI</t>
  </si>
  <si>
    <t>1120235</t>
  </si>
  <si>
    <t xml:space="preserve">805475  </t>
  </si>
  <si>
    <t>EXZZZ714</t>
  </si>
  <si>
    <t>PTM BOGOTA DIOSA GRIEGA</t>
  </si>
  <si>
    <t>TA-25-756337</t>
  </si>
  <si>
    <t>FO-25-1087044</t>
  </si>
  <si>
    <t>FECHA DE ATENCIÓN:14-06-2025
RESULTADO DE ACTIVIDAD:EJECUTADO_EXITOSO
SOLUCIÓN:14-06-2025 RECOGIDA DE EQUIPOS POR CIERRE DE CORRESPONSAL OK 
PLACA/SERIAL DATAFONO RETIRADO:1108359
PLACA/SERIAL LECTOR RETIRADO: 900498
PLACA/SERIAL PINPAD RETIRADO:
PLACA/SERIAL HUB RETIRADO: 
¿RETIRO PUBLICIDAD?:NO</t>
  </si>
  <si>
    <t>1108359</t>
  </si>
  <si>
    <t xml:space="preserve">900498  </t>
  </si>
  <si>
    <t>GZ00O374 - XP0KZ098</t>
  </si>
  <si>
    <t>PTM CUCUTA PRADOS DEL NORTE</t>
  </si>
  <si>
    <t>TA-25-756323</t>
  </si>
  <si>
    <t>FO-25-1087015</t>
  </si>
  <si>
    <t>FECHA DE ATENCIÓN:14-06-2025
RESULTADO DE ACTIVIDAD:EJECUTADO_EXITOSO
SOLUCIÓN:14-06-2025 SE REALIZÓ VISITA AL COMERCIO Y SE RETIRA DATAFONO LECTORA CABLEADO, PUBLICIDAD FUE DESTRUIDA POR EL CLIENTE POR SU MAL ESTADO
PLACA/SERIAL DATAFONO RETIRADO:1021691
PLACA/SERIAL LECTOR RETIRADO: 547556 - 789621
PLACA/SERIAL PINPAD RETIRADO:
PLACA/SERIAL HUB RETIRADO: 
¿RETIRO PUBLICIDAD?:NO</t>
  </si>
  <si>
    <t>1021691</t>
  </si>
  <si>
    <t xml:space="preserve">547556 - 789621  </t>
  </si>
  <si>
    <t>AB0DZ428</t>
  </si>
  <si>
    <t>BARRIO EL DORADO TUNJA 3</t>
  </si>
  <si>
    <t>TA-25-755290</t>
  </si>
  <si>
    <t>FO-25-1083774</t>
  </si>
  <si>
    <t>FECHA DE ATENCIÓN:14-06-2025
RESULTADO DE ACTIVIDAD:EJECUTADO_EXITOSO
SOLUCIÓN:14-06-2025 SE REALIZA RETIRO DE EQUIPOS Y PUBLICIDAD. 
PLACA/SERIAL DATAFONO RETIRADO:1219232
PLACA/SERIAL LECTOR RETIRADO: 915694
PLACA/SERIAL PINPAD RETIRADO:
PLACA/SERIAL HUB RETIRADO: 
¿RETIRO PUBLICIDAD?:SI</t>
  </si>
  <si>
    <t>1219232</t>
  </si>
  <si>
    <t xml:space="preserve">915694  </t>
  </si>
  <si>
    <t>9C0DZ636</t>
  </si>
  <si>
    <t>BARRIO VILLA MILENA NEIVA</t>
  </si>
  <si>
    <t>TA-25-756342</t>
  </si>
  <si>
    <t>FO-25-1087064</t>
  </si>
  <si>
    <t>FECHA DE ATENCIÓN:14-06-2025
RESULTADO DE ACTIVIDAD:EJECUTADO_EXITOSO
SOLUCIÓN:14-06-2025 CLIENTE ENTREGA DATAFONO , SOPORTE , LECTOR DE BARRAS , CABLE DE PODER , CABLE MAGIC BOX, ROLLOS NO HAY, PUBLICIDAD NO ENTREGA CLIENTE 
PLACA/SERIAL DATAFONO RETIRADO:763106
PLACA/SERIAL LECTOR RETIRADO: 1145948
PLACA/SERIAL PINPAD RETIRADO:
PLACA/SERIAL HUB RETIRADO: 
¿RETIRO PUBLICIDAD?:NO</t>
  </si>
  <si>
    <t>763106</t>
  </si>
  <si>
    <t xml:space="preserve">1145948  </t>
  </si>
  <si>
    <t>SA2ZZ149</t>
  </si>
  <si>
    <t>DISTRICOL MINIMARKET MERCAHORR</t>
  </si>
  <si>
    <t>TA-25-756331</t>
  </si>
  <si>
    <t>FO-25-1087032</t>
  </si>
  <si>
    <t>FECHA DE ATENCIÓN:14-06-2025
RESULTADO DE ACTIVIDAD:EJECUTADO_EXITOSO
SOLUCIÓN:14-06-2025 SE REALIZA CIERRE CB BANCOLOMBIA PURO POR SOLICITUD DEL BANCO, SE RETIRA DATAFONO, LECTORA, ACCESORIOS EN BUEN ESTADO. SE DESTRUYE LA PUBLICIDAD EN SITIO AVISO EXTERIOR, CLIENTE NO TIENE FLANGER, DISPLAY HORARIO 
PLACA/SERIAL DATAFONO RETIRADO:1171651
PLACA/SERIAL LECTOR RETIRADO: 1103957
PLACA/SERIAL PINPAD RETIRADO:
PLACA/SERIAL HUB RETIRADO: 
¿RETIRO PUBLICIDAD?:SI</t>
  </si>
  <si>
    <t>1171651</t>
  </si>
  <si>
    <t xml:space="preserve">1103957  </t>
  </si>
  <si>
    <t>ON00E084</t>
  </si>
  <si>
    <t>BARRIO CENTRO ARMENIA</t>
  </si>
  <si>
    <t>TA-25-755294</t>
  </si>
  <si>
    <t>FO-25-1083782</t>
  </si>
  <si>
    <t>FECHA DE ATENCIÓN:16-06-2025
RESULTADO DE ACTIVIDAD:EJECUTADO_EXITOSO
SOLUCIÓN:16-06-2025 SE VISITA COMERCIO SE REALIZÓ DESINSTALACIÓN DATAFONO Y LECTOR, CB YA HABÍA REALIZADO  DESINSTALACIÓN DE PÚBLICIDAD  Y DISPOSICIÓN FINAL. 
PLACA/SERIAL DATAFONO RETIRADO:1115626
PLACA/SERIAL LECTOR RETIRADO: 1110655
PLACA/SERIAL PINPAD RETIRADO:
PLACA/SERIAL HUB RETIRADO: 
¿RETIRO PUBLICIDAD?:SI</t>
  </si>
  <si>
    <t>1115626</t>
  </si>
  <si>
    <t xml:space="preserve">1110655  </t>
  </si>
  <si>
    <t>LN00M141</t>
  </si>
  <si>
    <t>BARRIO SAN JOAQUIN PEREIRA 1</t>
  </si>
  <si>
    <t>TA-25-756341</t>
  </si>
  <si>
    <t>FO-25-1087059</t>
  </si>
  <si>
    <t>FECHA DE ATENCIÓN:16-06-2025
RESULTADO DE ACTIVIDAD:EJECUTADO_EXITOSO
SOLUCIÓN:16-06-2025 VISITAMOS COMERCIO REALIZAMOS RETIRO DE DATÁFONO CON LECTOR DE BARRAS, DESMONTAMOS DISPLAY LEGAL (HORARIO) Y LO DESTRUIMOS EN EL PUNTO EL AVISO EXTERIOR Y FLANGGER CLIENTE HIZO DISPOSICIÓN FINAL NO TIENE ROLLOS. 
PLACA/SERIAL DATAFONO RETIRADO:760257
PLACA/SERIAL LECTOR RETIRADO: 1109015
PLACA/SERIAL PINPAD RETIRADO:
PLACA/SERIAL HUB RETIRADO: 
¿RETIRO PUBLICIDAD?:SI</t>
  </si>
  <si>
    <t>760257</t>
  </si>
  <si>
    <t xml:space="preserve">1109015  </t>
  </si>
  <si>
    <t>V14ZZ283</t>
  </si>
  <si>
    <t>DISTRICOL FIONEER SONIDO Y TEC</t>
  </si>
  <si>
    <t>TA-25-756318</t>
  </si>
  <si>
    <t>FO-25-1086998</t>
  </si>
  <si>
    <t>FECHA DE ATENCIÓN:16-06-2025
RESULTADO DE ACTIVIDAD:EJECUTADO_EXITOSO
SOLUCIÓN:16-06-2025 SE REALIZA RETIRO DE EQUIPOS SIN NOVEDAD.
PLACA/SERIAL DATAFONO RETIRADO:1142247
PLACA/SERIAL LECTOR RETIRADO: 885388
PLACA/SERIAL PINPAD RETIRADO:
PLACA/SERIAL HUB RETIRADO: 
¿RETIRO PUBLICIDAD?:NO</t>
  </si>
  <si>
    <t>1142247</t>
  </si>
  <si>
    <t xml:space="preserve">885388  </t>
  </si>
  <si>
    <t>99WZZ028</t>
  </si>
  <si>
    <t>DISTRICOL ALMACEN NAGHA</t>
  </si>
  <si>
    <t>TA-25-756329</t>
  </si>
  <si>
    <t>FO-25-1087027</t>
  </si>
  <si>
    <t>FECHA DE ATENCIÓN:16-06-2025
RESULTADO DE ACTIVIDAD:EJECUTADO_EXITOSO
SOLUCIÓN:16-06-2025 SE VISITA CB CIERRE...RETIRO DE EQUIPOS Y PUBLICIDAD 
PLACA/SERIAL DATAFONO RETIRADO:1106150
PLACA/SERIAL LECTOR RETIRADO: A-528276
PLACA/SERIAL PINPAD RETIRADO:
PLACA/SERIAL HUB RETIRADO: 
¿RETIRO PUBLICIDAD?:SI</t>
  </si>
  <si>
    <t>1106150</t>
  </si>
  <si>
    <t xml:space="preserve">A-528276  </t>
  </si>
  <si>
    <t>9B0IZ235</t>
  </si>
  <si>
    <t>PTM BOGOTA  @SHADDAI</t>
  </si>
  <si>
    <t>TA-25-756338</t>
  </si>
  <si>
    <t>FO-25-1091756</t>
  </si>
  <si>
    <t>FECHA DE ATENCIÓN:16-06-2025
RESULTADO DE ACTIVIDAD:EJECUTADO_EXITOSO
SOLUCIÓN:16-06-2025 SE RETIRA DATÁFONO Y LECTORA Y PUBLICIDAD SE DESTRUYE 
PLACA/SERIAL DATAFONO RETIRADO:761528
PLACA/SERIAL LECTOR RETIRADO: 902783
PLACA/SERIAL PINPAD RETIRADO:
PLACA/SERIAL HUB RETIRADO: 
¿RETIRO PUBLICIDAD?:SI</t>
  </si>
  <si>
    <t>761528</t>
  </si>
  <si>
    <t xml:space="preserve">902783  </t>
  </si>
  <si>
    <t>NN000799</t>
  </si>
  <si>
    <t>BARRIO CENTRO SANTA SOFIA 2</t>
  </si>
  <si>
    <t>TA-25-781010</t>
  </si>
  <si>
    <t>FO-25-1098294</t>
  </si>
  <si>
    <t>FECHA DE ATENCIÓN:16-06-2025
RESULTADO DE ACTIVIDAD:EJECUTADO_EXITOSO
SOLUCIÓN:16-06-2025 SE REALIZA CIERRE RETIRO CB BANCOLOMBIA RETIRANDO EQUIPO ICT 250-LECTOR CB - BASE SOPORTE -FUENTE DE PODER - AVISO EXTERIOR 1.50 MTRS ,SE DESTRUYE PUBLICIDAD EN SITIO POR ESTADO REGULAR ENTREGA LOS EQUIPOS LUZ DARY GOMEZ SAENZ 
PLACA/SERIAL DATAFONO RETIRADO:237716
PLACA/SERIAL LECTOR RETIRADO: 1217606
PLACA/SERIAL PINPAD RETIRADO:
PLACA/SERIAL HUB RETIRADO: 
¿RETIRO PUBLICIDAD?:SI</t>
  </si>
  <si>
    <t>237716</t>
  </si>
  <si>
    <t xml:space="preserve">1217606  </t>
  </si>
  <si>
    <t>9CHZZ712</t>
  </si>
  <si>
    <t>DISTRICOL SALACOPY</t>
  </si>
  <si>
    <t>TA-25-756330</t>
  </si>
  <si>
    <t>FO-25-1087030</t>
  </si>
  <si>
    <t>FECHA DE ATENCIÓN:16-06-2025
RESULTADO DE ACTIVIDAD:EJECUTADO_EXITOSO
SOLUCIÓN:16-06-2025 SE VISITA ESTABLECIMIENTO, SE REALIZA CIERRE CORRESPONSAL BANCOLOMBIA. SE RETIRAN EQUIPOS EN BUEN ESTADO Y PUBLICIDAD 
PLACA/SERIAL DATAFONO RETIRADO:1216496
PLACA/SERIAL LECTOR RETIRADO: 1178684
PLACA/SERIAL PINPAD RETIRADO:795659
PLACA/SERIAL HUB RETIRADO: 856442
¿RETIRO PUBLICIDAD?:SI</t>
  </si>
  <si>
    <t>1216496</t>
  </si>
  <si>
    <t>1178684 795659 856442</t>
  </si>
  <si>
    <t>JA008878</t>
  </si>
  <si>
    <t>TARSO</t>
  </si>
  <si>
    <t>SECTOR BOMBA ZEUS TARSO</t>
  </si>
  <si>
    <t>TA-25-724920</t>
  </si>
  <si>
    <t>FO-25-1069964</t>
  </si>
  <si>
    <t>FECHA DE ATENCIÓN:17-06-2025
RESULTADO DE ACTIVIDAD:EJECUTADO_EXITOSO
SOLUCIÓN:17-06-2025 SE REALIZA CIERRE EXITOSO TODO QUEDA OK 
PLACA/SERIAL DATAFONO RETIRADO:853082
PLACA/SERIAL LECTOR RETIRADO: 535120
PLACA/SERIAL PINPAD RETIRADO:
PLACA/SERIAL HUB RETIRADO: 
¿RETIRO PUBLICIDAD?:SI</t>
  </si>
  <si>
    <t>853082</t>
  </si>
  <si>
    <t xml:space="preserve">535120  </t>
  </si>
  <si>
    <t>TV00L263</t>
  </si>
  <si>
    <t>BARRIO CENTRO GIRARDOT 7</t>
  </si>
  <si>
    <t>TA-25-755292</t>
  </si>
  <si>
    <t>FO-25-1083778</t>
  </si>
  <si>
    <t>FECHA DE ATENCIÓN:17-06-2025
RESULTADO DE ACTIVIDAD:EJECUTADO_EXITOSO
SOLUCIÓN:17-06-2025 SE REALIZA EL RETIRO DE EQUIPO DE CB BANCOLOMBIA SIN NOVEDAD 
PLACA/SERIAL DATAFONO RETIRADO:1040979
PLACA/SERIAL LECTOR RETIRADO: 1076411
PLACA/SERIAL PINPAD RETIRADO:
PLACA/SERIAL HUB RETIRADO: 
¿RETIRO PUBLICIDAD?:SI</t>
  </si>
  <si>
    <t>1040979</t>
  </si>
  <si>
    <t xml:space="preserve">1076411  </t>
  </si>
  <si>
    <t>LA00V291</t>
  </si>
  <si>
    <t>BARRIO EL CALAVARIO PASTO</t>
  </si>
  <si>
    <t>TA-25-781404</t>
  </si>
  <si>
    <t>FO-25-1099096</t>
  </si>
  <si>
    <t>FECHA DE ATENCIÓN:17-06-2025
RESULTADO DE ACTIVIDAD:EJECUTADO_EXITOSO
SOLUCIÓN:17-06-2025 SE REALIZÓ EL RETIRO DE EQUIPOS PUBLICIDAD Y ACCESORIOS SE RECIBEN TODOS EN BUEN ESTADO SE REALIZÓ DESTRUCCIÓN DEL AVISO EXTERNO EN SITIO, CIERRE EXITOSO. 
PLACA/SERIAL DATAFONO RETIRADO:1219186
PLACA/SERIAL LECTOR RETIRADO: 539866
PLACA/SERIAL PINPAD RETIRADO:
PLACA/SERIAL HUB RETIRADO: 
¿RETIRO PUBLICIDAD?:SI</t>
  </si>
  <si>
    <t>1219186</t>
  </si>
  <si>
    <t xml:space="preserve">539866  </t>
  </si>
  <si>
    <t xml:space="preserve">A18ZZ404 </t>
  </si>
  <si>
    <t>PTM BOGOTA REPUESTOS MYM</t>
  </si>
  <si>
    <t>TA-25-781391</t>
  </si>
  <si>
    <t>FO-25-1099068</t>
  </si>
  <si>
    <t>FECHA DE ATENCIÓN:17-06-2025
RESULTADO DE ACTIVIDAD:EJECUTADO_EXITOSO
SOLUCIÓN:17-06-2025 SE REALIZA VISITA AL COMERCIO PARA EJECUTAR CIERRE DE CB BANCOLOMBIA POR SOLICITUD DEL CLIENTE OK. SE RETIRAN EQUIPOS OK 
PLACA/SERIAL DATAFONO RETIRADO:794603
PLACA/SERIAL LECTOR RETIRADO: 549987
PLACA/SERIAL PINPAD RETIRADO:
PLACA/SERIAL HUB RETIRADO: 
¿RETIRO PUBLICIDAD?:NO</t>
  </si>
  <si>
    <t>794603</t>
  </si>
  <si>
    <t xml:space="preserve">549987  </t>
  </si>
  <si>
    <t>9A3ZZ329</t>
  </si>
  <si>
    <t>PTM LEBRIJA PINATERIA Y JUGUE</t>
  </si>
  <si>
    <t>TA-25-781396</t>
  </si>
  <si>
    <t>FO-25-1099078</t>
  </si>
  <si>
    <t>FECHA DE ATENCIÓN:17-06-2025
RESULTADO DE ACTIVIDAD:EJECUTADO_EXITOSO
SOLUCIÓN:17-06-2025 SE RETIRA,DATAFONO , LECTOR CABLES Y FUENTE DE PODER , BASE CIERRE EXITOSO
PLACA/SERIAL DATAFONO RETIRADO:761101
PLACA/SERIAL LECTOR RETIRADO: 1076787
PLACA/SERIAL PINPAD RETIRADO:
PLACA/SERIAL HUB RETIRADO: 
¿RETIRO PUBLICIDAD?:NO</t>
  </si>
  <si>
    <t>761101</t>
  </si>
  <si>
    <t xml:space="preserve">1076787  </t>
  </si>
  <si>
    <t>LA00O176-MA00M797</t>
  </si>
  <si>
    <t>PTM BOGOTA VIMATEC TECNOLOGIA</t>
  </si>
  <si>
    <t>TA-25-781398</t>
  </si>
  <si>
    <t>FO-25-1099082</t>
  </si>
  <si>
    <t>FECHA DE ATENCIÓN:17-06-2025
RESULTADO DE ACTIVIDAD:EJECUTADO_EXITOSO
SOLUCIÓN:17-06-2025 SE REALIZA RETIRO DE DATAFONO Y LECTOR DE BARRAS POR CIERRE DE CORRESPONSAL BANCARIO.
PLACA/SERIAL DATAFONO RETIRADO:1034490
PLACA/SERIAL LECTOR RETIRADO: 941002
PLACA/SERIAL PINPAD RETIRADO:
PLACA/SERIAL HUB RETIRADO: 
¿RETIRO PUBLICIDAD?:NO</t>
  </si>
  <si>
    <t>1034490</t>
  </si>
  <si>
    <t xml:space="preserve">941002  </t>
  </si>
  <si>
    <t>6Z00Y077- 6Z00Y002</t>
  </si>
  <si>
    <t>DISTRICOL SOLUCIONES TRAVEL</t>
  </si>
  <si>
    <t>TA-25-781401</t>
  </si>
  <si>
    <t>FO-25-1099089</t>
  </si>
  <si>
    <t>FECHA DE ATENCIÓN:17-06-2025
RESULTADO DE ACTIVIDAD:EJECUTADO_EXITOSO
SOLUCIÓN:17-06-2025 SE RECOGEN EQUIPOS EN DISTRICOL
PLACA/SERIAL DATAFONO RETIRADO:1051710
PLACA/SERIAL LECTOR RETIRADO: 774023
PLACA/SERIAL PINPAD RETIRADO:
PLACA/SERIAL HUB RETIRADO: 
¿RETIRO PUBLICIDAD?:NO</t>
  </si>
  <si>
    <t>1051710</t>
  </si>
  <si>
    <t xml:space="preserve">774023  </t>
  </si>
  <si>
    <t>OA00C205</t>
  </si>
  <si>
    <t>CONCORDIA</t>
  </si>
  <si>
    <t>DISTRICOL FERRETERIA SAN ISIDR</t>
  </si>
  <si>
    <t>TA-25-781400</t>
  </si>
  <si>
    <t>FO-25-1099086</t>
  </si>
  <si>
    <t>FECHA DE ATENCIÓN:17-06-2025
RESULTADO DE ACTIVIDAD:EJECUTADO_EXITOSO
SOLUCIÓN:17-06-2025 SE RECOGEN EQUIPOS DE CIERRE EN DISTRICOL CR 30 # 8 B 25
PLACA/SERIAL DATAFONO RETIRADO:1051039
PLACA/SERIAL LECTOR RETIRADO: 546175
PLACA/SERIAL PINPAD RETIRADO:
PLACA/SERIAL HUB RETIRADO: 
¿RETIRO PUBLICIDAD?:NO</t>
  </si>
  <si>
    <t>1051039</t>
  </si>
  <si>
    <t xml:space="preserve">546175  </t>
  </si>
  <si>
    <t>GZ000512</t>
  </si>
  <si>
    <t>BARRIO TORRES DE MARACAIBO CALI</t>
  </si>
  <si>
    <t>TA-25-781407</t>
  </si>
  <si>
    <t>FO-25-1099101</t>
  </si>
  <si>
    <t>FECHA DE ATENCIÓN:17-06-2025
RESULTADO DE ACTIVIDAD:EJECUTADO_EXITOSO
SOLUCIÓN:17-06-2025 SE RETIRA EQUIPO, LECTOR, ACESORIOS, DISPLAY DE HORARIO, AVISO EXTERIOR Y FLANGGER, CIERR CB BANCOLOMBIA PURO 
PLACA/SERIAL DATAFONO RETIRADO:1021143
PLACA/SERIAL LECTOR RETIRADO: 750849
PLACA/SERIAL PINPAD RETIRADO:
PLACA/SERIAL HUB RETIRADO: 
¿RETIRO PUBLICIDAD?:SI</t>
  </si>
  <si>
    <t>1021143</t>
  </si>
  <si>
    <t xml:space="preserve">750849  </t>
  </si>
  <si>
    <t>V10ZZ841</t>
  </si>
  <si>
    <t>DISTRICOL YUDISPORT</t>
  </si>
  <si>
    <t>TA-25-756325</t>
  </si>
  <si>
    <t>FO-25-1087019</t>
  </si>
  <si>
    <t>FECHA DE ATENCIÓN:17-06-2025
RESULTADO DE ACTIVIDAD:EJECUTADO_EXITOSO
SOLUCIÓN:17-06-2025 SE REALIZA RETIRO DE EQUIPOS RBM, CIERRE EXITOSO.
PLACA/SERIAL DATAFONO RETIRADO:1121598
PLACA/SERIAL LECTOR RETIRADO: 846526
PLACA/SERIAL PINPAD RETIRADO:
PLACA/SERIAL HUB RETIRADO: 
¿RETIRO PUBLICIDAD?:NO</t>
  </si>
  <si>
    <t>1121598</t>
  </si>
  <si>
    <t xml:space="preserve">846526  </t>
  </si>
  <si>
    <t>A4WZZ125</t>
  </si>
  <si>
    <t>DISTRICOL MULTIRECARGAS  A Y C</t>
  </si>
  <si>
    <t>TA-25-781395</t>
  </si>
  <si>
    <t>FO-25-1099076</t>
  </si>
  <si>
    <t>FECHA DE ATENCIÓN:17-06-2025
RESULTADO DE ACTIVIDAD:EJECUTADO_EXITOSO
SOLUCIÓN:17-06-2025 CLIENTE ENTREGA DATAFONO CON SOPORTE , LECTOR DE BARRAS , CABLE MAGIC BOX,FUENTE DE PODER , 40 ROLLOS PAPEL RBM , AVISO EXTERIOR Y FLANGER DETERIORADOS SE DESTRUYE EN SITIO, SE TOMA MUESTRA FOTOGRÁFICA 
PLACA/SERIAL DATAFONO RETIRADO:1006305
PLACA/SERIAL LECTOR RETIRADO: 526177
PLACA/SERIAL PINPAD RETIRADO:
PLACA/SERIAL HUB RETIRADO: 
¿RETIRO PUBLICIDAD?:SI</t>
  </si>
  <si>
    <t>1006305</t>
  </si>
  <si>
    <t xml:space="preserve">526177  </t>
  </si>
  <si>
    <t>BDZZZ099</t>
  </si>
  <si>
    <t>VALDIVIA</t>
  </si>
  <si>
    <t>DISTRICOL EL MEJOR PRECIO AB</t>
  </si>
  <si>
    <t>TA-25-756317</t>
  </si>
  <si>
    <t>FO-25-1086995</t>
  </si>
  <si>
    <t>FECHA DE ATENCIÓN:18-06-2025
RESULTADO DE ACTIVIDAD:EJECUTADO_EXITOSO
SOLUCIÓN:18-06-2025 SE RETIRAN EQUIPOS OK SIN PUBLICIDAD EN SITIO 
PLACA/SERIAL DATAFONO RETIRADO:767871
PLACA/SERIAL LECTOR RETIRADO: 540265
PLACA/SERIAL PINPAD RETIRADO:
PLACA/SERIAL HUB RETIRADO: 
¿RETIRO PUBLICIDAD?:NO</t>
  </si>
  <si>
    <t>767871</t>
  </si>
  <si>
    <t xml:space="preserve">540265  </t>
  </si>
  <si>
    <t>AA0AZ787</t>
  </si>
  <si>
    <t>BARRIO LA GAVIOTA IBAGUE 7</t>
  </si>
  <si>
    <t>TA-25-789493</t>
  </si>
  <si>
    <t>FO-25-1104690</t>
  </si>
  <si>
    <t>FECHA DE ATENCIÓN:18-06-2025
RESULTADO DE ACTIVIDAD:EJECUTADO_EXITOSO
SOLUCIÓN:18-06-2025 SE REALIZA CIERRE POR SOLICITUD DEL CLIENTE, SE RETIRA DATÁFONO, LECTOR, BASE Y ACCESORIOS DE CONEXIÓN; SE RETIRA AVISO EXTERIOR Y FLANGED EL CUAL SE DESTRUYEN EN SITIO.
PLACA/SERIAL DATAFONO RETIRADO:1169957
PLACA/SERIAL LECTOR RETIRADO: 1114712
PLACA/SERIAL PINPAD RETIRADO:
PLACA/SERIAL HUB RETIRADO: 
¿RETIRO PUBLICIDAD?:SI</t>
  </si>
  <si>
    <t>1169957</t>
  </si>
  <si>
    <t xml:space="preserve">1114712  </t>
  </si>
  <si>
    <t>10LZZ946</t>
  </si>
  <si>
    <t>BARRIO CHAPINERO BOGOTA 24</t>
  </si>
  <si>
    <t>TA-25-789470</t>
  </si>
  <si>
    <t>FO-25-1104636</t>
  </si>
  <si>
    <t>FECHA DE ATENCIÓN:18-06-2025
RESULTADO DE ACTIVIDAD:EJECUTADO_EXITOSO
SOLUCIÓN:18-06-2025 SE REALIZA CIERRE CB BANCOLOMBIA NSE RETIRA DATAFONO, BASE, FUENTE DATOS Y LECTORA,SE RETIRA AVISO EXTERIOR Y HORARIO BASE DESTRUYE EN CITIO 
PLACA/SERIAL DATAFONO RETIRADO:1121535
PLACA/SERIAL LECTOR RETIRADO: 940726
PLACA/SERIAL PINPAD RETIRADO:
PLACA/SERIAL HUB RETIRADO: 
¿RETIRO PUBLICIDAD?:SI</t>
  </si>
  <si>
    <t>1121535</t>
  </si>
  <si>
    <t xml:space="preserve">940726  </t>
  </si>
  <si>
    <t>JA00F015</t>
  </si>
  <si>
    <t>BARRIO CENTRO ALGECIRAS 2</t>
  </si>
  <si>
    <t>TA-25-789460</t>
  </si>
  <si>
    <t>FO-25-1104612</t>
  </si>
  <si>
    <t>FECHA DE ATENCIÓN:18-06-2025
RESULTADO DE ACTIVIDAD:EJECUTADO_EXITOSO
SOLUCIÓN:18-06-2025 SE RETIRA DATAFONO CON LECTOR DE BARRAS
PLACA/SERIAL DATAFONO RETIRADO:733193
PLACA/SERIAL LECTOR RETIRADO: 546147
PLACA/SERIAL PINPAD RETIRADO:
PLACA/SERIAL HUB RETIRADO: 
¿RETIRO PUBLICIDAD?:NO</t>
  </si>
  <si>
    <t>733193</t>
  </si>
  <si>
    <t xml:space="preserve">546147  </t>
  </si>
  <si>
    <t>XP00W502</t>
  </si>
  <si>
    <t>PTM CUCUTA SERVI EXPRESS</t>
  </si>
  <si>
    <t>TA-25-781394</t>
  </si>
  <si>
    <t>FO-25-1099074</t>
  </si>
  <si>
    <t>FECHA DE ATENCIÓN:18-06-2025
RESULTADO DE ACTIVIDAD:EJECUTADO_EXITOSO
SOLUCIÓN:18-06-2025 SE VISITA COMERCIO, SE RECOGEN EQUIPOS RBM, SE REALIZA CIERRE EXITOSO.
PLACA/SERIAL DATAFONO RETIRADO:959377
PLACA/SERIAL LECTOR RETIRADO: 789680
PLACA/SERIAL PINPAD RETIRADO:
PLACA/SERIAL HUB RETIRADO: 
¿RETIRO PUBLICIDAD?:NO</t>
  </si>
  <si>
    <t>959377</t>
  </si>
  <si>
    <t xml:space="preserve">789680  </t>
  </si>
  <si>
    <t>9CMZZ636</t>
  </si>
  <si>
    <t>VILLAMARIA</t>
  </si>
  <si>
    <t>BARRIO LA PORTENA VILLAMARIA</t>
  </si>
  <si>
    <t>TA-25-789464</t>
  </si>
  <si>
    <t>FO-25-1104622</t>
  </si>
  <si>
    <t>FECHA DE ATENCIÓN:18-06-2025
RESULTADO DE ACTIVIDAD:EJECUTADO_EXITOSO
SOLUCIÓN:18-06-2025 SE REALIZA CIERRE DE CORRESPONSAL SE DESHABILITA EL CB, DATÁFONO QUEDA COMO ADQUIRIENTE, SE LE INDICA SI ES CONOCEDOR DE QUE YA ENTRARIA A FACTURAR CON REDEBAN LA MANUTENCIÓN O EL PRESTAMO DEL SERVICIO CON REDEBAN E INDICA SI CONOCER LAS CONDICIONES, SE RETIRA LECTORA, SE DESINSTALA AVISO EXTERIOR Y SE DESTRUYE EN SITIO
PLACA/SERIAL DATAFONO RETIRADO:
PLACA/SERIAL LECTOR RETIRADO: 892938
PLACA/SERIAL PINPAD RETIRADO:
PLACA/SERIAL HUB RETIRADO: 
¿RETIRO PUBLICIDAD?:SI</t>
  </si>
  <si>
    <t xml:space="preserve">892938  </t>
  </si>
  <si>
    <t>XP3ZZ026 XP000356</t>
  </si>
  <si>
    <t>BARRIO EL BOSQUE FLORIDABLANCA</t>
  </si>
  <si>
    <t>TA-25-789472</t>
  </si>
  <si>
    <t>FO-25-1104640</t>
  </si>
  <si>
    <t>FECHA DE ATENCIÓN:18-06-2025
RESULTADO DE ACTIVIDAD:EJECUTADO_EXITOSO
SOLUCIÓN:18-06-2025 SE HACE PRESENCIA EN COMERCIO SE REALIZA RETIRO DE UN DATAFONO CON SU RESPECTIVO LECTOR DE BARRAS,PIN PAD, HUB Y FUENTE DE PODER
PLACA/SERIAL DATAFONO RETIRADO:1173334
PLACA/SERIAL LECTOR RETIRADO: 538405
PLACA/SERIAL PINPAD RETIRADO:986315
PLACA/SERIAL HUB RETIRADO: NO SERIALIZADO 
¿RETIRO PUBLICIDAD?:NO</t>
  </si>
  <si>
    <t>1173334</t>
  </si>
  <si>
    <t xml:space="preserve">538405 986315 NO SERIALIZADO </t>
  </si>
  <si>
    <t>JA00X319</t>
  </si>
  <si>
    <t>BARRIO SAN JAVIER</t>
  </si>
  <si>
    <t>TA-25-789447</t>
  </si>
  <si>
    <t>FO-25-1104578</t>
  </si>
  <si>
    <t>FECHA DE ATENCIÓN:18-06-2025
RESULTADO DE ACTIVIDAD:EJECUTADO_EXITOSO
SOLUCIÓN:18-06-2025 SE REALIZA CIERRE EXITOSO CLIENTE INFORMA QUE SOLO TENÍA DOS LECTORAS Y NO TRES COMO APARECE EN EL INVENTARIO Y NO TENÍA LA 530289
PLACA/SERIAL DATAFONO RETIRADO:812441 - 852443
PLACA/SERIAL LECTOR RETIRADO: 840151 - 547048
PLACA/SERIAL PINPAD RETIRADO:986479 - 951891
PLACA/SERIAL HUB RETIRADO: 1200009 - 838259
¿RETIRO PUBLICIDAD?:NO</t>
  </si>
  <si>
    <t>812441 - 852443</t>
  </si>
  <si>
    <t>840151 - 547048 986479 - 951891 1200009 - 838259</t>
  </si>
  <si>
    <t>A00IZ794-BL0CZ163</t>
  </si>
  <si>
    <t>BARRIO CENTRO LII MEDELLIN</t>
  </si>
  <si>
    <t>TA-25-789451</t>
  </si>
  <si>
    <t>FO-25-1104587</t>
  </si>
  <si>
    <t>FECHA DE ATENCIÓN:18-06-2025
RESULTADO DE ACTIVIDAD:EJECUTADO_EXITOSO
SOLUCIÓN:18-06-2025 RETIRO DE DATAFONO Y LECTOR OK PUBLICIDAD SE DESTRUYE EN SITIO
PLACA/SERIAL DATAFONO RETIRADO:1173118
PLACA/SERIAL LECTOR RETIRADO: 546811
PLACA/SERIAL PINPAD RETIRADO:
PLACA/SERIAL HUB RETIRADO: 
¿RETIRO PUBLICIDAD?:SI</t>
  </si>
  <si>
    <t>1173118</t>
  </si>
  <si>
    <t xml:space="preserve">546811  </t>
  </si>
  <si>
    <t>AAAAH571</t>
  </si>
  <si>
    <t>BARRIO CAMPO REAL POPAYAN 1</t>
  </si>
  <si>
    <t>TA-25-789483</t>
  </si>
  <si>
    <t>FO-25-1104672</t>
  </si>
  <si>
    <t>FECHA DE ATENCIÓN:18-06-2025
RESULTADO DE ACTIVIDAD:EJECUTADO_EXITOSO
SOLUCIÓN:18-06-2025 SE INGRESA SE RECOGE DATÁFONO LECTOR FUENTE CABLE MAGIC BOX SE DESINSTALA PUBLICIDAD AVISO EXTERIOR FLANGER DISPLAY LEGAL SE DESTRUYE EN SITIO
PLACA/SERIAL DATAFONO RETIRADO:1173364
PLACA/SERIAL LECTOR RETIRADO: 1109006
PLACA/SERIAL PINPAD RETIRADO:
PLACA/SERIAL HUB RETIRADO: 
¿RETIRO PUBLICIDAD?:SI</t>
  </si>
  <si>
    <t>1173364</t>
  </si>
  <si>
    <t xml:space="preserve">1109006  </t>
  </si>
  <si>
    <t>MNPZZ687</t>
  </si>
  <si>
    <t>BARRIO CAMILO TORRES SOACHA</t>
  </si>
  <si>
    <t>TA-25-789487</t>
  </si>
  <si>
    <t>FO-25-1104680</t>
  </si>
  <si>
    <t>FECHA DE ATENCIÓN:18-06-2025
RESULTADO DE ACTIVIDAD:EJECUTADO_EXITOSO
SOLUCIÓN:18-06-2025 SE RETIRA DATÁFONO PIN PAD LECTORA SE DESTRUYE PUBLICIDAD EN SITIO 
PLACA/SERIAL DATAFONO RETIRADO:815952
PLACA/SERIAL LECTOR RETIRADO: 537856
PLACA/SERIAL PINPAD RETIRADO:1031718
PLACA/SERIAL HUB RETIRADO: 
¿RETIRO PUBLICIDAD?:SI</t>
  </si>
  <si>
    <t>815952</t>
  </si>
  <si>
    <t xml:space="preserve">537856 1031718 </t>
  </si>
  <si>
    <t>AB00H963</t>
  </si>
  <si>
    <t>LURUACO</t>
  </si>
  <si>
    <t>BARRIO CENTRO LURUACO 8</t>
  </si>
  <si>
    <t>TA-25-789477</t>
  </si>
  <si>
    <t>FO-25-1104653</t>
  </si>
  <si>
    <t>FECHA DE ATENCIÓN:18-06-2025
RESULTADO DE ACTIVIDAD:EJECUTADO_EXITOSO
SOLUCIÓN:18-06-2025 SE REALIZA VISITA TÉCNICA, SE RETIRA DEL SITIO DATAFONO Y LECTOR DE BARRA, SE ENVÍAN A BODEGA DE LÍNEA COMUNICACIONES EN LA CIUDAD DE BARRANQUILLA. NO SÉ RETIRA PUBLICIDAD, CLIENTE INDICA QUE LE DIÓ DISPOSICIÓN FINAL A LA PUBLICIDAD.
PLACA/SERIAL DATAFONO RETIRADO:761349
PLACA/SERIAL LECTOR RETIRADO: 913183
PLACA/SERIAL PINPAD RETIRADO:
PLACA/SERIAL HUB RETIRADO: 
¿RETIRO PUBLICIDAD?:NO</t>
  </si>
  <si>
    <t>761349</t>
  </si>
  <si>
    <t xml:space="preserve">913183  </t>
  </si>
  <si>
    <t>4A009753</t>
  </si>
  <si>
    <t>CHIPAQUE</t>
  </si>
  <si>
    <t>PTM CHIPAQUE PAPELERIA SAMY ST</t>
  </si>
  <si>
    <t>TA-25-781393</t>
  </si>
  <si>
    <t>FO-25-1099072</t>
  </si>
  <si>
    <t>FECHA DE ATENCIÓN:18-06-2025
RESULTADO DE ACTIVIDAD:EJECUTADO_EXITOSO
SOLUCIÓN:18-06-2025 RETIRO DE EQUIPOS POR CIERRE DE CB SIN PUBLICIDAD EN SITIO
PLACA/SERIAL DATAFONO RETIRADO:1115705
PLACA/SERIAL LECTOR RETIRADO: 1179117
PLACA/SERIAL PINPAD RETIRADO:
PLACA/SERIAL HUB RETIRADO: 
¿RETIRO PUBLICIDAD?:NO</t>
  </si>
  <si>
    <t>1115705</t>
  </si>
  <si>
    <t xml:space="preserve">1179117  </t>
  </si>
  <si>
    <t>LM0BZ656</t>
  </si>
  <si>
    <t>BARRIO LAS MARGARITAS CUCUTA</t>
  </si>
  <si>
    <t>TA-25-789478</t>
  </si>
  <si>
    <t>FO-25-1104655</t>
  </si>
  <si>
    <t>FECHA DE ATENCIÓN:18-06-2025
RESULTADO DE ACTIVIDAD:EJECUTADO_EXITOSO
SOLUCIÓN:18-06-2025 SE REALIZA CIERRE EXITOSO, SE RECOGEN EQUIPOS RBM.
PLACA/SERIAL DATAFONO RETIRADO:1092281
PLACA/SERIAL LECTOR RETIRADO: 1097178
PLACA/SERIAL PINPAD RETIRADO:
PLACA/SERIAL HUB RETIRADO: 
¿RETIRO PUBLICIDAD?:NO</t>
  </si>
  <si>
    <t>1092281</t>
  </si>
  <si>
    <t xml:space="preserve">1097178  </t>
  </si>
  <si>
    <t>9A00N520</t>
  </si>
  <si>
    <t>PTM CAJICA SUPER MARKET PRADO</t>
  </si>
  <si>
    <t>TA-25-781392</t>
  </si>
  <si>
    <t>FO-25-1099070</t>
  </si>
  <si>
    <t>FECHA DE ATENCIÓN:18-06-2025
RESULTADO DE ACTIVIDAD:EJECUTADO_EXITOSO
SOLUCIÓN:18-06-2025 SE REALIZA VISITA AL COMERCIO PARA EJECUTAR CIERRE DE CB BANCOLOMBIA POR SOLICITUD DEL CLIENTE OK.
SE RETIRAN EQUIPOS OK 
PLACA/SERIAL DATAFONO RETIRADO:1175268
PLACA/SERIAL LECTOR RETIRADO: 1113799
PLACA/SERIAL PINPAD RETIRADO:
PLACA/SERIAL HUB RETIRADO: 
¿RETIRO PUBLICIDAD?:NO</t>
  </si>
  <si>
    <t>1175268</t>
  </si>
  <si>
    <t xml:space="preserve">1113799  </t>
  </si>
  <si>
    <t>XP0YZ934 - TVHZZ331</t>
  </si>
  <si>
    <t>BARRIO SANTA INES BOGOTA 5</t>
  </si>
  <si>
    <t>TA-25-789468</t>
  </si>
  <si>
    <t>FO-25-1104631</t>
  </si>
  <si>
    <t>FECHA DE ATENCIÓN:18-06-2025
RESULTADO DE ACTIVIDAD:EJECUTADO_EXITOSO
SOLUCIÓN:18-06-2025 SE REALIZA RETIRO DE DATÁFONO, LECTORA, SE DESTRUYE PUBLICIDAD 
PLACA/SERIAL DATAFONO RETIRADO:893552
PLACA/SERIAL LECTOR RETIRADO: 863623
PLACA/SERIAL PINPAD RETIRADO:
PLACA/SERIAL HUB RETIRADO: 
¿RETIRO PUBLICIDAD?:SI</t>
  </si>
  <si>
    <t>893552</t>
  </si>
  <si>
    <t xml:space="preserve">863623  </t>
  </si>
  <si>
    <t>LA002197</t>
  </si>
  <si>
    <t>BARRIO PARIS IX BELLO</t>
  </si>
  <si>
    <t>TA-25-789450</t>
  </si>
  <si>
    <t>FO-25-1104585</t>
  </si>
  <si>
    <t>FECHA DE ATENCIÓN:18-06-2025
RESULTADO DE ACTIVIDAD:EJECUTADO_EXITOSO
SOLUCIÓN:18-06-2025 SE HACE CIERRE OK NO APLICA PUBLICIDAD 
PLACA/SERIAL DATAFONO RETIRADO:930174
PLACA/SERIAL LECTOR RETIRADO: 539673
PLACA/SERIAL PINPAD RETIRADO:
PLACA/SERIAL HUB RETIRADO: 
¿RETIRO PUBLICIDAD?:SI</t>
  </si>
  <si>
    <t>930174</t>
  </si>
  <si>
    <t xml:space="preserve">539673  </t>
  </si>
  <si>
    <t>A00JZ338</t>
  </si>
  <si>
    <t>BARRIO TIERRA BUENA KENNEDY BO</t>
  </si>
  <si>
    <t>TA-25-789494</t>
  </si>
  <si>
    <t>FO-25-1104693</t>
  </si>
  <si>
    <t>FECHA DE ATENCIÓN:18-06-2025
RESULTADO DE ACTIVIDAD:EJECUTADO_EXITOSO
SOLUCIÓN:18-06-2025 SE REALIZA VISITA DE CAMPO DONDE SE RETIRAN EQUIPOS SIN NOVEDAD.
PLACA/SERIAL DATAFONO RETIRADO:1050517
PLACA/SERIAL LECTOR RETIRADO: 864771
PLACA/SERIAL PINPAD RETIRADO:
PLACA/SERIAL HUB RETIRADO: 
¿RETIRO PUBLICIDAD?:NO</t>
  </si>
  <si>
    <t>1050517</t>
  </si>
  <si>
    <t xml:space="preserve">864771  </t>
  </si>
  <si>
    <t>JA002639</t>
  </si>
  <si>
    <t>TA-25-756321</t>
  </si>
  <si>
    <t>FO-25-1087007</t>
  </si>
  <si>
    <t>FECHA DE ATENCIÓN:18-06-2025
RESULTADO DE ACTIVIDAD:EJECUTADO_EXITOSO
SOLUCIÓN:18-06-2025 SE REALIZA EL CIERRE DEL CB, SE RECOGE DATAFONO, LECTOR, PINPAD,HUB Y PUBLICIDAD SE DESTRUYE EN SITIO
PLACA/SERIAL DATAFONO RETIRADO:1121903
PLACA/SERIAL LECTOR RETIRADO: 1103595
PLACA/SERIAL PINPAD RETIRADO:951869
PLACA/SERIAL HUB RETIRADO: NO SERIALIZADO 
¿RETIRO PUBLICIDAD?:SI</t>
  </si>
  <si>
    <t>1121903</t>
  </si>
  <si>
    <t xml:space="preserve">1103595 951869 NO SERIALIZADO </t>
  </si>
  <si>
    <t>MN00C143 - MN00C325</t>
  </si>
  <si>
    <t>BARRIO SANTA CRUZ CAJICA 1</t>
  </si>
  <si>
    <t>TA-25-789459</t>
  </si>
  <si>
    <t>FO-25-1104610</t>
  </si>
  <si>
    <t>FECHA DE ATENCIÓN:18-06-2025
RESULTADO DE ACTIVIDAD:EJECUTADO_EXITOSO
SOLUCIÓN:18-06-2025 SE REALIZA VISITA AL COMERCIO PARA EJECUTAR CIERRE DE CB BANCOLOMBIA POR SOLICITUD DEL CLIENTE OK. SE RETIRAN EQUIPOS OK 
PLACA/SERIAL DATAFONO RETIRADO:1142223
PLACA/SERIAL LECTOR RETIRADO: 539401
PLACA/SERIAL PINPAD RETIRADO:
PLACA/SERIAL HUB RETIRADO: 
¿RETIRO PUBLICIDAD?:NO</t>
  </si>
  <si>
    <t>1142223</t>
  </si>
  <si>
    <t xml:space="preserve">539401  </t>
  </si>
  <si>
    <t>9AMZZ168</t>
  </si>
  <si>
    <t>BARRIO URBANIZACION PORTALES D</t>
  </si>
  <si>
    <t>TA-25-789480</t>
  </si>
  <si>
    <t>FO-25-1104661</t>
  </si>
  <si>
    <t>FECHA DE ATENCIÓN:18-06-2025
RESULTADO DE ACTIVIDAD:EJECUTADO_EXITOSO
SOLUCIÓN:18-06-2025 SE REALIZA CIERRE POR SOLICITUD DE LA ENTIDAD, SE RETIRA DATÁFONO, LECTOR,BASE U ACCESORIOS DE CONEXIÓN; SE RETIRA AVISO EXTERIOR, FLANGED Y DISPLAY LEGAL EL CUAL SON DESTRUIDOS EN SITIO.
PLACA/SERIAL DATAFONO RETIRADO:1106834
PLACA/SERIAL LECTOR RETIRADO: 536462
PLACA/SERIAL PINPAD RETIRADO:
PLACA/SERIAL HUB RETIRADO: 
¿RETIRO PUBLICIDAD?:SI</t>
  </si>
  <si>
    <t>1106834</t>
  </si>
  <si>
    <t xml:space="preserve">536462  </t>
  </si>
  <si>
    <t>SV005483</t>
  </si>
  <si>
    <t>BARRIO EL TOPO TUNJA 1</t>
  </si>
  <si>
    <t>TA-25-789461</t>
  </si>
  <si>
    <t>FO-25-1104615</t>
  </si>
  <si>
    <t>FECHA DE ATENCIÓN:18-06-2025
RESULTADO DE ACTIVIDAD:EJECUTADO_EXITOSO
SOLUCIÓN:18-06-2025 SE REALIZA CIERRE RETIRO CB BANCOLOMBIA , RETIRANDO EQUIPO DESK/3500- LECTOR CB, BASE SOPORTE -FUENTE DE PODER, FLANGGER -DISPLAY DE HORARIO - AVISO EXTRA 1.50 SE DESTRUYE PUBLICIDAD EN SITIO POR ESTADO REGULAR 
PLACA/SERIAL DATAFONO RETIRADO:930099
PLACA/SERIAL LECTOR RETIRADO: 913225
PLACA/SERIAL PINPAD RETIRADO:
PLACA/SERIAL HUB RETIRADO: 
¿RETIRO PUBLICIDAD?:SI</t>
  </si>
  <si>
    <t>930099</t>
  </si>
  <si>
    <t xml:space="preserve">913225  </t>
  </si>
  <si>
    <t>GB09Z955</t>
  </si>
  <si>
    <t>BARRIO LAS FLORES VALLEDUPAR</t>
  </si>
  <si>
    <t>TA-25-789473</t>
  </si>
  <si>
    <t>FO-25-1104643</t>
  </si>
  <si>
    <t>FECHA DE ATENCIÓN:18-06-2025
RESULTADO DE ACTIVIDAD:EJECUTADO_EXITOSO
SOLUCIÓN:18-06-2025 SE REALIZA EL CIERRE DEL CB, SE RECOGE DATAFONO, LECTOR, PINPAD, HUB Y PUBLICIDAD SE DESTRUYE EN SITIO 
PLACA/SERIAL DATAFONO RETIRADO:1040917
PLACA/SERIAL LECTOR RETIRADO: 864901
PLACA/SERIAL PINPAD RETIRADO:1109704
PLACA/SERIAL HUB RETIRADO: NO SERIALIZADO 
¿RETIRO PUBLICIDAD?:SI</t>
  </si>
  <si>
    <t>1040917</t>
  </si>
  <si>
    <t xml:space="preserve">864901 1109704 NO SERIALIZADO </t>
  </si>
  <si>
    <t>LA00X261</t>
  </si>
  <si>
    <t>BARRIO PROVENZA BUCARAMANGA 17</t>
  </si>
  <si>
    <t>TA-25-789492</t>
  </si>
  <si>
    <t>FO-25-1104686</t>
  </si>
  <si>
    <t>FECHA DE ATENCIÓN:19-06-2025
RESULTADO DE ACTIVIDAD:EJECUTADO_EXITOSO
SOLUCIÓN:19-06-2025 SE REALIZA RECOLECCIÓN DE DATAFONO Y LECTORA CIERRE POR CAMBIO DE RAZÓN SOCIAL NO SE REALIZAN PRUEBAS 
PLACA/SERIAL DATAFONO RETIRADO:1168710
PLACA/SERIAL LECTOR RETIRADO: 915613
PLACA/SERIAL PINPAD RETIRADO:
PLACA/SERIAL HUB RETIRADO: 
¿RETIRO PUBLICIDAD?:NO</t>
  </si>
  <si>
    <t>1168710</t>
  </si>
  <si>
    <t xml:space="preserve">915613  </t>
  </si>
  <si>
    <t>FACZZ878</t>
  </si>
  <si>
    <t>BARRIO SECTOR IGLESIA PENOL</t>
  </si>
  <si>
    <t>TA-25-789457</t>
  </si>
  <si>
    <t>FO-25-1104606</t>
  </si>
  <si>
    <t>FECHA DE ATENCIÓN:19-06-2025
RESULTADO DE ACTIVIDAD:EJECUTADO_EXITOSO
SOLUCIÓN:19-06-2025 SE RETIRAN EQUIPOS SIN PUBLICIDAD 
PLACA/SERIAL DATAFONO RETIRADO:1168820
PLACA/SERIAL LECTOR RETIRADO: A-528185
PLACA/SERIAL PINPAD RETIRADO:
PLACA/SERIAL HUB RETIRADO: 
¿RETIRO PUBLICIDAD?:NO</t>
  </si>
  <si>
    <t>1168820</t>
  </si>
  <si>
    <t xml:space="preserve">A-528185  </t>
  </si>
  <si>
    <t>GZ00M655</t>
  </si>
  <si>
    <t>DISTRICOL ALM MUNDO RUEDAS</t>
  </si>
  <si>
    <t>TA-25-756319</t>
  </si>
  <si>
    <t>FO-25-1087000</t>
  </si>
  <si>
    <t>FECHA DE ATENCIÓN:19-06-2025
RESULTADO DE ACTIVIDAD:EJECUTADO_EXITOSO
SOLUCIÓN:19-06-2025 SE REALIZA VISITA USUARIO INDICA ENTREGAR EN OTRA DIRECCIÓN EN VRD DE AGUADAS SE RECOGE DATAFONO Y LECTOR NO ENTREGA ROLLOS, CLIENTE SIN PUBLICIDAD ENTREGA EN OTRO LUGAR INDICA QUE AL BAJARLA POR EL DETERIORO SE DAÑO Y LA BOTO Y PERSONA QUE ENTREGA NO FIRMA POR SEGURIDAD INDICA QUE ES UN FAVOR
PLACA/SERIAL DATAFONO RETIRADO:857887
PLACA/SERIAL LECTOR RETIRADO: 974765
PLACA/SERIAL PINPAD RETIRADO:
PLACA/SERIAL HUB RETIRADO: 
¿RETIRO PUBLICIDAD?:NO</t>
  </si>
  <si>
    <t>857887</t>
  </si>
  <si>
    <t xml:space="preserve">974765  </t>
  </si>
  <si>
    <t>5A00F724</t>
  </si>
  <si>
    <t>CANTAGALLO</t>
  </si>
  <si>
    <t>BARRIO CENTRO CANTAGALLO 1</t>
  </si>
  <si>
    <t>TA-25-789471</t>
  </si>
  <si>
    <t>FO-25-1104638</t>
  </si>
  <si>
    <t>FECHA DE ATENCIÓN:19-06-2025
RESULTADO DE ACTIVIDAD:EJECUTADO_EXITOSO
SOLUCIÓN:19-06-2025 SE REALIZA RETIRO DE DATAFONO, LECTOR DE BARRAS, FUENTE, CABLE PODER, PASCORD Y BASE DATAFONO.
PLACA/SERIAL DATAFONO RETIRADO:1069670
PLACA/SERIAL LECTOR RETIRADO: A-524092
PLACA/SERIAL PINPAD RETIRADO:
PLACA/SERIAL HUB RETIRADO: 
¿RETIRO PUBLICIDAD?:NO</t>
  </si>
  <si>
    <t>1069670</t>
  </si>
  <si>
    <t xml:space="preserve">A-524092  </t>
  </si>
  <si>
    <t>NA00O928</t>
  </si>
  <si>
    <t>BARRIO PARQUE FUNDADORES ARMEN</t>
  </si>
  <si>
    <t>TA-25-789466</t>
  </si>
  <si>
    <t>FO-25-1104627</t>
  </si>
  <si>
    <t>FECHA DE ATENCIÓN:19-06-2025
RESULTADO DE ACTIVIDAD:EJECUTADO_EXITOSO
SOLUCIÓN:19-06-2025 SE VISITA COMERCIO SE REALIZÓ DESINSTALACIÓN DATAFONO Y LECTOR, ÚNICA PUBLICIDAD EXISTE FLANGED SE DESINTALA Y SE DESTRUYE EN COMERCIO. 
PLACA/SERIAL DATAFONO RETIRADO:1171259
PLACA/SERIAL LECTOR RETIRADO: 892778
PLACA/SERIAL PINPAD RETIRADO:
PLACA/SERIAL HUB RETIRADO: 
¿RETIRO PUBLICIDAD?:SI</t>
  </si>
  <si>
    <t>1171259</t>
  </si>
  <si>
    <t xml:space="preserve">892778  </t>
  </si>
  <si>
    <t xml:space="preserve"> 9BMZZ502</t>
  </si>
  <si>
    <t>BARRIO CENTRO MONTERIA  52</t>
  </si>
  <si>
    <t>TA-25-789482</t>
  </si>
  <si>
    <t>FO-25-1104670</t>
  </si>
  <si>
    <t>FECHA DE ATENCIÓN:19-06-2025
RESULTADO DE ACTIVIDAD:EJECUTADO_EXITOSO
SOLUCIÓN:19-06-2025 SE REALIZA VISITA TÉCNICA PARA CIERRE DE CB, SE RETIRA DATAFONO DESK PLACA 1120320 Y LECTOR SYMBOL PLACA 114755, NOTA EN SITIO YA NO SE ENCONTRÓ NADA DE PUBLICIDAD POR LO TANTO NO SE RETIRA PUBLICIDAD.
PLACA/SERIAL DATAFONO RETIRADO:1120329
PLACA/SERIAL LECTOR RETIRADO: 1114755
PLACA/SERIAL PINPAD RETIRADO:
PLACA/SERIAL HUB RETIRADO: 
¿RETIRO PUBLICIDAD?:NO</t>
  </si>
  <si>
    <t>1120329</t>
  </si>
  <si>
    <t xml:space="preserve">1114755  </t>
  </si>
  <si>
    <t>SV0UZ865</t>
  </si>
  <si>
    <t>BARRIO TORICES CARTAGENA DE INDIAS 6</t>
  </si>
  <si>
    <t>TA-25-789485</t>
  </si>
  <si>
    <t>FO-25-1104676</t>
  </si>
  <si>
    <t>FECHA DE ATENCIÓN:19-06-2025
RESULTADO DE ACTIVIDAD:EJECUTADO_EXITOSO
SOLUCIÓN:19-06-2025 SE REALIZA CIERRE DE CORRESPONSAL EXITOSAMENTE Y SE DESTRUYE PUBLICIDAD EN SITIO 
PLACA/SERIAL DATAFONO RETIRADO:1116849
PLACA/SERIAL LECTOR RETIRADO: 1076812
PLACA/SERIAL PINPAD RETIRADO:
PLACA/SERIAL HUB RETIRADO: 
¿RETIRO PUBLICIDAD?:SI</t>
  </si>
  <si>
    <t>1116849</t>
  </si>
  <si>
    <t xml:space="preserve">1076812  </t>
  </si>
  <si>
    <t>V1OZZ338</t>
  </si>
  <si>
    <t>PTM  ARMENIA  PAPEL PLUS MULTI</t>
  </si>
  <si>
    <t>TA-25-781389</t>
  </si>
  <si>
    <t>FO-25-1099064</t>
  </si>
  <si>
    <t>FECHA DE ATENCIÓN:19-06-2025
RESULTADO DE ACTIVIDAD:EJECUTADO_EXITOSO
SOLUCIÓN:19-06-2025 SE VISITA COMERCIO SE REALIZÓ DESINSTALACIÓN DATAFONO Y LECTOR, ÚNICA PUBLICIDAD EXISTE FLANGED SE DESINTALA Y SE DESTRUYE EN COMERCIO. 
PLACA/SERIAL DATAFONO RETIRADO:1106664
PLACA/SERIAL LECTOR RETIRADO: 910398
PLACA/SERIAL PINPAD RETIRADO:
PLACA/SERIAL HUB RETIRADO: 
¿RETIRO PUBLICIDAD?:SI</t>
  </si>
  <si>
    <t>1106664</t>
  </si>
  <si>
    <t xml:space="preserve">910398  </t>
  </si>
  <si>
    <t xml:space="preserve"> GB007603-9B4ZZ638</t>
  </si>
  <si>
    <t>TA-25-793074</t>
  </si>
  <si>
    <t>FO-25-1113656</t>
  </si>
  <si>
    <t>FECHA DE ATENCIÓN:19-06-2025
RESULTADO DE ACTIVIDAD:EJECUTADO_EXITOSO
SOLUCIÓN:19-06-2025 SE INGRESA SE RECOGE BASE FUENTE PATCHCORE SE RECOGE DATÁFONO LECTOR ESTADO OK PUBLICIDAD NO SE RETIRA YA QUE SE ENCUENTRA EN BUEN ESTADO AVISO EXTERIOR Y DISPLAY LEGAL
PLACA/SERIAL DATAFONO RETIRADO:1019362
PLACA/SERIAL LECTOR RETIRADO: 1102503
PLACA/SERIAL PINPAD RETIRADO:
PLACA/SERIAL HUB RETIRADO: 
¿RETIRO PUBLICIDAD?:NO</t>
  </si>
  <si>
    <t>1019362</t>
  </si>
  <si>
    <t xml:space="preserve">1102503  </t>
  </si>
  <si>
    <t>9T3ZZ983</t>
  </si>
  <si>
    <t>HUILA NEIVA</t>
  </si>
  <si>
    <t>TA-25-792511</t>
  </si>
  <si>
    <t>FO-25-1111521</t>
  </si>
  <si>
    <t>FECHA DE ATENCIÓN:19-06-2025
RESULTADO DE ACTIVIDAD:EJECUTADO_EXITOSO
SOLUCIÓN:19-06-2025 SE RETIRA DATAFONO Y LECTOR DE BARRAS
PLACA/SERIAL DATAFONO RETIRADO:782709
PLACA/SERIAL LECTOR RETIRADO: 1110755
PLACA/SERIAL PINPAD RETIRADO:
PLACA/SERIAL HUB RETIRADO: 
¿RETIRO PUBLICIDAD?:NO</t>
  </si>
  <si>
    <t>782709</t>
  </si>
  <si>
    <t xml:space="preserve">1110755  </t>
  </si>
  <si>
    <t>MN00O630</t>
  </si>
  <si>
    <t>BARRIO SAN ANTONIO DE CARRIZAL GIRON 2</t>
  </si>
  <si>
    <t>TA-25-781405</t>
  </si>
  <si>
    <t>FO-25-1099098</t>
  </si>
  <si>
    <t>FECHA DE ATENCIÓN:20-06-2025
RESULTADO DE ACTIVIDAD:EJECUTADO_EXITOSO
SOLUCIÓN:20-06-2025 SE RETIRA DATAFONO ,LECTOR CABLES ,PINPAD ,HUB CIERRE EXITOSO 1072
PLACA/SERIAL DATAFONO RETIRADO:1072822
PLACA/SERIAL LECTOR RETIRADO: 876838
PLACA/SERIAL PINPAD RETIRADO:1119704
PLACA/SERIAL HUB RETIRADO: SIN PLACA
¿RETIRO PUBLICIDAD?:NO</t>
  </si>
  <si>
    <t>1072822</t>
  </si>
  <si>
    <t>876838 1119704 SIN PLACA</t>
  </si>
  <si>
    <t>V14ZZ269</t>
  </si>
  <si>
    <t>BARRIO ALTAMIRA PASTO</t>
  </si>
  <si>
    <t>TA-25-789496</t>
  </si>
  <si>
    <t>FO-25-1104697</t>
  </si>
  <si>
    <t>FECHA DE ATENCIÓN:20-06-2025
RESULTADO DE ACTIVIDAD:EJECUTADO_EXITOSO
SOLUCIÓN:20-06-2025 SE REALIZA CIERRE DE CORRESPONSAL BANCARIO SE RETIRA DATAFONO CON TAPA LECTOR BASE FUENTE AVISO EXTERIOR DISPLAY HORARIO FLANGER CANTIDAD DE ROLLOS RETIRADOS 100 PUBLICIDAD DESTRUIDA EN SITIO CIERRE EXITOSO 
PLACA/SERIAL DATAFONO RETIRADO:1171576
PLACA/SERIAL LECTOR RETIRADO: 530301
PLACA/SERIAL PINPAD RETIRADO:
PLACA/SERIAL HUB RETIRADO: 
¿RETIRO PUBLICIDAD?:SI</t>
  </si>
  <si>
    <t>1171576</t>
  </si>
  <si>
    <t xml:space="preserve">530301  </t>
  </si>
  <si>
    <t>FA01Z642</t>
  </si>
  <si>
    <t>BARRIO CAICEDO MEDELLIN 6</t>
  </si>
  <si>
    <t>TA-25-789465</t>
  </si>
  <si>
    <t>FO-25-1104624</t>
  </si>
  <si>
    <t>FECHA DE ATENCIÓN:20-06-2025
RESULTADO DE ACTIVIDAD:EJECUTADO_EXITOSO
SOLUCIÓN:20-06-2025 SE RETIRAN EQUIPOS SIN PUBLICIDAD 
PLACA/SERIAL DATAFONO RETIRADO:960995 - 1142263
PLACA/SERIAL LECTOR RETIRADO: 902080 - 539181
PLACA/SERIAL PINPAD RETIRADO:
PLACA/SERIAL HUB RETIRADO: 
¿RETIRO PUBLICIDAD?:NO</t>
  </si>
  <si>
    <t>960995 - 1142263</t>
  </si>
  <si>
    <t xml:space="preserve">902080 - 539181  </t>
  </si>
  <si>
    <t>JA001264-9CHZZ704</t>
  </si>
  <si>
    <t>BARRIO CENTRO  GUAMAL</t>
  </si>
  <si>
    <t>TA-25-789452</t>
  </si>
  <si>
    <t>FO-25-1104589</t>
  </si>
  <si>
    <t>FECHA DE ATENCIÓN:20-06-2025
RESULTADO DE ACTIVIDAD:EJECUTADO_EXITOSO
SOLUCIÓN:20-06-2025 SE REALIZA CIERRE DE CB, SE RECOGE DATAFONO, LECTOR Y PUBLICIDAD SE DESTRUYE EN SITIO 
PLACA/SERIAL DATAFONO RETIRADO:1172056
PLACA/SERIAL LECTOR RETIRADO: 903076
PLACA/SERIAL PINPAD RETIRADO:
PLACA/SERIAL HUB RETIRADO: 
¿RETIRO PUBLICIDAD?:SI</t>
  </si>
  <si>
    <t>1172056</t>
  </si>
  <si>
    <t xml:space="preserve">903076  </t>
  </si>
  <si>
    <t>BDZZZ112</t>
  </si>
  <si>
    <t>BARRIO SANTA FE BOGOTA</t>
  </si>
  <si>
    <t>TA-25-793216</t>
  </si>
  <si>
    <t>FO-25-1114283</t>
  </si>
  <si>
    <t>FECHA DE ATENCIÓN:20-06-2025
RESULTADO DE ACTIVIDAD:EJECUTADO_EXITOSO
SOLUCIÓN:20-06-2025 SE RETIRA DATÁFONO Y LECTORA 
PLACA/SERIAL DATAFONO RETIRADO:732701
PLACA/SERIAL LECTOR RETIRADO: 536897
PLACA/SERIAL PINPAD RETIRADO:
PLACA/SERIAL HUB RETIRADO: 
¿RETIRO PUBLICIDAD?:SI</t>
  </si>
  <si>
    <t>732701</t>
  </si>
  <si>
    <t xml:space="preserve">536897  </t>
  </si>
  <si>
    <t>ABCFZ907</t>
  </si>
  <si>
    <t>BARRIO CENTRO BUENAVENTURA 1</t>
  </si>
  <si>
    <t>TA-25-792512</t>
  </si>
  <si>
    <t>FO-25-1111525</t>
  </si>
  <si>
    <t>FECHA DE ATENCIÓN:20-06-2025
RESULTADO DE ACTIVIDAD:EJECUTADO_EXITOSO
SOLUCIÓN:20-06-2025 SE REALIZA CIERRE DE CB BANCOLOMBIA PURO, SE RETIRAN EQUIPO Y ACCESORIOS, SON TRASLADADOS A CALI Y ENTREGADOS EN BODEGA DE LINEA COMUNICACIONES. CB NO CUENTA CON PUBLICIDAD.
PLACA/SERIAL DATAFONO RETIRADO:1171591
PLACA/SERIAL LECTOR RETIRADO: 862567
PLACA/SERIAL PINPAD RETIRADO:
PLACA/SERIAL HUB RETIRADO: 
¿RETIRO PUBLICIDAD?:NO</t>
  </si>
  <si>
    <t>1171591</t>
  </si>
  <si>
    <t xml:space="preserve">862567  </t>
  </si>
  <si>
    <t>11WZZ730</t>
  </si>
  <si>
    <t>BARRIO CENTRO BUCARAMANGA 27</t>
  </si>
  <si>
    <t>TA-25-793214</t>
  </si>
  <si>
    <t>FO-25-1114279</t>
  </si>
  <si>
    <t>FECHA DE ATENCIÓN:20-06-2025
RESULTADO DE ACTIVIDAD:EJECUTADO_EXITOSO
SOLUCIÓN:20-06-2025 SE RETIRA DATAFONO, LECTOR CABLES Y FUENTE DE PODER,BASE CIERRE EXITOSO 894402
PLACA/SERIAL DATAFONO RETIRADO:894402
PLACA/SERIAL LECTOR RETIRADO: 902805
PLACA/SERIAL PINPAD RETIRADO:
PLACA/SERIAL HUB RETIRADO: 
¿RETIRO PUBLICIDAD?:NO</t>
  </si>
  <si>
    <t>894402</t>
  </si>
  <si>
    <t xml:space="preserve">902805  </t>
  </si>
  <si>
    <t>AD003932</t>
  </si>
  <si>
    <t>SESQUILE</t>
  </si>
  <si>
    <t>TA-25-789448</t>
  </si>
  <si>
    <t>FO-25-1104581</t>
  </si>
  <si>
    <t>FECHA DE ATENCIÓN:20-06-2025
RESULTADO DE ACTIVIDAD:EJECUTADO_EXITOSO
SOLUCIÓN:20-06-2025 SE REALIZA VISITA AL COMERCIO PARA EJECUTAR CIERRE DE CB BANCOLOMBIA POR SOLICITUD DEL CLIENTE OK. SE RETIRAN EQUIPOS OK
PLACA/SERIAL DATAFONO RETIRADO:813260
PLACA/SERIAL LECTOR RETIRADO: A-528718
PLACA/SERIAL PINPAD RETIRADO:
PLACA/SERIAL HUB RETIRADO: 
¿RETIRO PUBLICIDAD?:NO</t>
  </si>
  <si>
    <t>813260</t>
  </si>
  <si>
    <t xml:space="preserve">A-528718  </t>
  </si>
  <si>
    <t>99AZZ925</t>
  </si>
  <si>
    <t>PTM PIEDECUESTA GIGI</t>
  </si>
  <si>
    <t>TA-25-793220</t>
  </si>
  <si>
    <t>FO-25-1114292</t>
  </si>
  <si>
    <t>FECHA DE ATENCIÓN:20-06-2025
RESULTADO DE ACTIVIDAD:EJECUTADO_EXITOSO
SOLUCIÓN:20-06-2025 RETIRO DE EQUIPOS DE CB BANCOLOMBIA POR CIERRE DE CORRESPONSAL 
PLACA/SERIAL DATAFONO RETIRADO:814923
PLACA/SERIAL LECTOR RETIRADO: 805824
PLACA/SERIAL PINPAD RETIRADO:986290
PLACA/SERIAL HUB RETIRADO: Sin serial 
¿RETIRO PUBLICIDAD?:SI</t>
  </si>
  <si>
    <t>814923</t>
  </si>
  <si>
    <t xml:space="preserve">805824 986290 Sin serial </t>
  </si>
  <si>
    <t>XP08Z049-AA00I481</t>
  </si>
  <si>
    <t>PTM ACACIAS  NIPAU COM</t>
  </si>
  <si>
    <t>TA-25-793244</t>
  </si>
  <si>
    <t>FO-25-1114324</t>
  </si>
  <si>
    <t>FECHA DE ATENCIÓN:20-06-2025
RESULTADO DE ACTIVIDAD:EJECUTADO_EXITOSO
SOLUCIÓN:20-06-2025 SE REALIZA RETIRO DE EQUIPOS POR CIERRE DEL CORRESPONSAL SE ENTREGARÁN A BODEGA VILLAVICENCIO NO HAY PUBLICIDAD YA QUE INDICA QUE SE LA ROBARON 
PLACA/SERIAL DATAFONO RETIRADO:816360
PLACA/SERIAL LECTOR RETIRADO: 545183
PLACA/SERIAL PINPAD RETIRADO:
PLACA/SERIAL HUB RETIRADO: 
¿RETIRO PUBLICIDAD?:NO</t>
  </si>
  <si>
    <t>816360</t>
  </si>
  <si>
    <t xml:space="preserve">545183  </t>
  </si>
  <si>
    <t>TR003817</t>
  </si>
  <si>
    <t>BARRIO DUCALES 1 SECTOR SOACHA</t>
  </si>
  <si>
    <t>TA-25-789495</t>
  </si>
  <si>
    <t>FO-25-1110047</t>
  </si>
  <si>
    <t>FECHA DE ATENCIÓN:20-06-2025
RESULTADO DE ACTIVIDAD:EJECUTADO_EXITOSO
SOLUCIÓN:20-06-2025 SE REALIZA RETIRO DE EQUIPOS SIN NOVEDAD.
PLACA/SERIAL DATAFONO RETIRADO:1074903
PLACA/SERIAL LECTOR RETIRADO: 547376
PLACA/SERIAL PINPAD RETIRADO:
PLACA/SERIAL HUB RETIRADO: 
¿RETIRO PUBLICIDAD?:NO</t>
  </si>
  <si>
    <t>1074903</t>
  </si>
  <si>
    <t xml:space="preserve">547376  </t>
  </si>
  <si>
    <t>1A00N052</t>
  </si>
  <si>
    <t>BARRIO BOSQUE MANIZALES 2</t>
  </si>
  <si>
    <t>TA-25-793203</t>
  </si>
  <si>
    <t>FO-25-1114256</t>
  </si>
  <si>
    <t>FECHA DE ATENCIÓN:21-06-2025
RESULTADO DE ACTIVIDAD:EJECUTADO_EXITOSO
SOLUCIÓN:21-06-2025 SE REALIZA VISITA SE RETIRA DATAFONO Y LECTOR CLIENTE ENTREGA PUBLICIDAD Y SE DESTRUYE EN SITIO, NO ENTREGA ROLLOS
PLACA/SERIAL DATAFONO RETIRADO:1216630
PLACA/SERIAL LECTOR RETIRADO: 549169
PLACA/SERIAL PINPAD RETIRADO:
PLACA/SERIAL HUB RETIRADO: 
¿RETIRO PUBLICIDAD?:SI</t>
  </si>
  <si>
    <t>1216630</t>
  </si>
  <si>
    <t xml:space="preserve">549169  </t>
  </si>
  <si>
    <t>A4IZZ004</t>
  </si>
  <si>
    <t>BARRIO SAN FRANCISCO BOGOTA 4</t>
  </si>
  <si>
    <t>TA-25-795826</t>
  </si>
  <si>
    <t>FO-25-1121156</t>
  </si>
  <si>
    <t>FECHA DE ATENCIÓN:24-06-2025
RESULTADO DE ACTIVIDAD:EJECUTADO_EXITOSO
SOLUCIÓN:24-06-2025 RETIRO DE EQUIPOS POR CIERRE DEL CB DE RECIBEN EN PUNTO DIFERENTE NO HAY PUBLICIDAD NO ENTREGAN CABLES. NO SÉ PUEDE SACAR VOUCHER 
PLACA/SERIAL DATAFONO RETIRADO:1049987
PLACA/SERIAL LECTOR RETIRADO: 984670
PLACA/SERIAL PINPAD RETIRADO:
PLACA/SERIAL HUB RETIRADO: 
¿RETIRO PUBLICIDAD?:NO</t>
  </si>
  <si>
    <t>1049987</t>
  </si>
  <si>
    <t xml:space="preserve">984670  </t>
  </si>
  <si>
    <t>TRWZZ828</t>
  </si>
  <si>
    <t>TRINIDAD</t>
  </si>
  <si>
    <t>TA-25-781399</t>
  </si>
  <si>
    <t>FO-25-1099084</t>
  </si>
  <si>
    <t>FECHA DE ATENCIÓN:24-06-2025
RESULTADO DE ACTIVIDAD:EJECUTADO_EXITOSO
SOLUCIÓN:24-06-2025 SE VISITA COMERCIO ENTREGAN VOLUNTARIAMENTE DATAFONO LECTOR Y AVISO. INDICA NO SABER DE MAS PUBLICIDA. NO SE REGISTRA FOTO DE TIRILLA COMERCIO NO PERMITE 
PLACA/SERIAL DATAFONO RETIRADO:162580
PLACA/SERIAL LECTOR RETIRADO: 805370
PLACA/SERIAL PINPAD RETIRADO:
PLACA/SERIAL HUB RETIRADO: 
¿RETIRO PUBLICIDAD?:SI</t>
  </si>
  <si>
    <t>162580</t>
  </si>
  <si>
    <t xml:space="preserve">805370  </t>
  </si>
  <si>
    <t>9B05Z143</t>
  </si>
  <si>
    <t>COMCARD MED OSMAR</t>
  </si>
  <si>
    <t>TA-25-793221</t>
  </si>
  <si>
    <t>FO-25-1114294</t>
  </si>
  <si>
    <t>FECHA DE ATENCIÓN:24-06-2025
RESULTADO DE ACTIVIDAD:EJECUTADO_EXITOSO
SOLUCIÓN:24-06-2025 SE REALIZA RETIRO DE EQUIPOS OK
PLACA/SERIAL DATAFONO RETIRADO:1106797
PLACA/SERIAL LECTOR RETIRADO: 526351
PLACA/SERIAL PINPAD RETIRADO:
PLACA/SERIAL HUB RETIRADO: 
¿RETIRO PUBLICIDAD?:NO</t>
  </si>
  <si>
    <t>1106797</t>
  </si>
  <si>
    <t xml:space="preserve">526351  </t>
  </si>
  <si>
    <t>9PZZZ328 - II00T060</t>
  </si>
  <si>
    <t>BARRIO LOS MUISCAS TUNJA 2</t>
  </si>
  <si>
    <t>TA-25-793201</t>
  </si>
  <si>
    <t>FO-25-1114252</t>
  </si>
  <si>
    <t>FECHA DE ATENCIÓN:24-06-2025
RESULTADO DE ACTIVIDAD:EJECUTADO_EXITOSO
SOLUCIÓN:24-06-2025 SE VISITA CB CIERRE....RETIRO DE EQUIPOS...PRUEBAS OK
PLACA/SERIAL DATAFONO RETIRADO:870179
PLACA/SERIAL LECTOR RETIRADO: 1103159
PLACA/SERIAL PINPAD RETIRADO:901348
PLACA/SERIAL HUB RETIRADO: RA9IU12000671
¿RETIRO PUBLICIDAD?:NO</t>
  </si>
  <si>
    <t>870179</t>
  </si>
  <si>
    <t>1103159 901348 RA9IU12000671</t>
  </si>
  <si>
    <t>9C00G021</t>
  </si>
  <si>
    <t>BARRIO CENTRO 3 VALLEDUPAR</t>
  </si>
  <si>
    <t>TA-25-793206</t>
  </si>
  <si>
    <t>FO-25-1114265</t>
  </si>
  <si>
    <t>FECHA DE ATENCIÓN:24-06-2025
RESULTADO DE ACTIVIDAD:EJECUTADO_EXITOSO
SOLUCIÓN:24-06-2025 SE RETIRA EQUIPO Y ACCESORIOS DE CB EN DIRECCIÓN, SIN PUBLICIDAD 
PLACA/SERIAL DATAFONO RETIRADO:1173603
PLACA/SERIAL LECTOR RETIRADO: 547501
PLACA/SERIAL PINPAD RETIRADO:
PLACA/SERIAL HUB RETIRADO: 
¿RETIRO PUBLICIDAD?:NO</t>
  </si>
  <si>
    <t>1173603</t>
  </si>
  <si>
    <t xml:space="preserve">547501  </t>
  </si>
  <si>
    <t>9PZZZ321</t>
  </si>
  <si>
    <t>BARRIO PANORAMA VILLAVICENCIO</t>
  </si>
  <si>
    <t>TA-25-795827</t>
  </si>
  <si>
    <t>FO-25-1121159</t>
  </si>
  <si>
    <t>FECHA DE ATENCIÓN:24-06-2025
RESULTADO DE ACTIVIDAD:EJECUTADO_EXITOSO
SOLUCIÓN:24-06-2025 SE REALIZA RECUPERACIÓN DE EQUIPOS DATÁFONO Y LECTOR OK SIN NOVEDADES 
PLACA/SERIAL DATAFONO RETIRADO:1039437
PLACA/SERIAL LECTOR RETIRADO: A-527443
PLACA/SERIAL PINPAD RETIRADO:
PLACA/SERIAL HUB RETIRADO: 
¿RETIRO PUBLICIDAD?:NO</t>
  </si>
  <si>
    <t>1039437</t>
  </si>
  <si>
    <t xml:space="preserve">A-527443  </t>
  </si>
  <si>
    <t>AAL06558</t>
  </si>
  <si>
    <t>BARRIO VILLA OLIMPICA GRANADA</t>
  </si>
  <si>
    <t>TA-25-789475</t>
  </si>
  <si>
    <t>FO-25-1118927</t>
  </si>
  <si>
    <t>FECHA DE ATENCIÓN:24-06-2025
RESULTADO DE ACTIVIDAD:EJECUTADO_EXITOSO
SOLUCIÓN:24-06-2025 SE REALIZA CIERRE A SOLICITUD DE CLIENTE, ORUEBAS OK
PLACA/SERIAL DATAFONO RETIRADO:786587
PLACA/SERIAL LECTOR RETIRADO: 1113870
PLACA/SERIAL PINPAD RETIRADO:
PLACA/SERIAL HUB RETIRADO: 
¿RETIRO PUBLICIDAD?:NO</t>
  </si>
  <si>
    <t>786587</t>
  </si>
  <si>
    <t xml:space="preserve">1113870  </t>
  </si>
  <si>
    <t>LA01Z147</t>
  </si>
  <si>
    <t>BARRIO CENTRO FLORENCIA  37</t>
  </si>
  <si>
    <t>TA-25-793218</t>
  </si>
  <si>
    <t>FO-25-1114287</t>
  </si>
  <si>
    <t>FECHA DE ATENCIÓN:24-06-2025
RESULTADO DE ACTIVIDAD:EJECUTADO_EXITOSO
SOLUCIÓN:24-06-2025 SE REALIZA RETIRO DE DATAFONO, LECTORA, BASE, FUENTE DE PODER, CABLE DE RED, SE REALIZA RETIRO DE AVISO EXTERIOR Y PUBLICIDAD, SE DESTRUYE PUBLICIDAD, CIERRE EXITOSO.
PLACA/SERIAL DATAFONO RETIRADO:1095885
PLACA/SERIAL LECTOR RETIRADO: 913143
PLACA/SERIAL PINPAD RETIRADO:
PLACA/SERIAL HUB RETIRADO: 
¿RETIRO PUBLICIDAD?:SI</t>
  </si>
  <si>
    <t>1095885</t>
  </si>
  <si>
    <t xml:space="preserve">913143  </t>
  </si>
  <si>
    <t>V1OZZ345</t>
  </si>
  <si>
    <t>BARRIO PLAZA MINORISTA MEDELLI</t>
  </si>
  <si>
    <t>TA-25-793196</t>
  </si>
  <si>
    <t>FO-25-1114243</t>
  </si>
  <si>
    <t>FECHA DE ATENCIÓN:24-06-2025
RESULTADO DE ACTIVIDAD:EJECUTADO_EXITOSO
SOLUCIÓN:24-06-2025 CIERRE EXITOSO SIN PUBLICIDAD CB INFORMA QUE LE DIÓ DISPOSICIÓN FINAL 
PLACA/SERIAL DATAFONO RETIRADO:1051894
PLACA/SERIAL LECTOR RETIRADO: 1008202
PLACA/SERIAL PINPAD RETIRADO:
PLACA/SERIAL HUB RETIRADO: 
¿RETIRO PUBLICIDAD?:NO</t>
  </si>
  <si>
    <t>1051894</t>
  </si>
  <si>
    <t xml:space="preserve">1008202  </t>
  </si>
  <si>
    <t>9CUZZ940</t>
  </si>
  <si>
    <t>PTM ENVIGADO EL PAPIRO DORADO</t>
  </si>
  <si>
    <t>TA-25-793219</t>
  </si>
  <si>
    <t>FO-25-1114289</t>
  </si>
  <si>
    <t>FECHA DE ATENCIÓN:24-06-2025
RESULTADO DE ACTIVIDAD:EJECUTADO_EXITOSO
SOLUCIÓN:24-06-2025 SE REALIZA CIERRE DE CORRESPONSAL
PLACA/SERIAL DATAFONO RETIRADO:1036343
PLACA/SERIAL LECTOR RETIRADO: 798345
PLACA/SERIAL PINPAD RETIRADO:
PLACA/SERIAL HUB RETIRADO: 
¿RETIRO PUBLICIDAD?:SI</t>
  </si>
  <si>
    <t>1036343</t>
  </si>
  <si>
    <t xml:space="preserve">798345  </t>
  </si>
  <si>
    <t>4A009729 - TRZZZ989</t>
  </si>
  <si>
    <t>BARRIO EL TESORO</t>
  </si>
  <si>
    <t>TA-25-789453</t>
  </si>
  <si>
    <t>FO-25-1104591</t>
  </si>
  <si>
    <t>FECHA DE ATENCIÓN:24-06-2025
RESULTADO DE ACTIVIDAD:EJECUTADO_EXITOSO
SOLUCIÓN:24-06-2025 SE REALIZA VISITA DE CAMPO DONDE SE RETIRAN EQUIPOS SIN NOVEDAD.X
PLACA/SERIAL DATAFONO RETIRADO:814361
PLACA/SERIAL LECTOR RETIRADO: 846266
PLACA/SERIAL PINPAD RETIRADO:
PLACA/SERIAL HUB RETIRADO: 
¿RETIRO PUBLICIDAD?:NO</t>
  </si>
  <si>
    <t>814361</t>
  </si>
  <si>
    <t xml:space="preserve">846266  </t>
  </si>
  <si>
    <t xml:space="preserve">BOZZZ772 </t>
  </si>
  <si>
    <t>BARRIO BELALCAZAR IBAGUE 7</t>
  </si>
  <si>
    <t>TA-25-795823</t>
  </si>
  <si>
    <t>FO-25-1121148</t>
  </si>
  <si>
    <t>FECHA DE ATENCIÓN:24-06-2025
RESULTADO DE ACTIVIDAD:EJECUTADO_EXITOSO
SOLUCIÓN:24-06-2025 SE REALIZA CIERRE POR SOLICITUD DEL CLIENTE, SE RETIRA DATÁFONO, LECTOR, BASE Y ACCESORIOS DE CONEXIÓN; SE RETIRA PUBLICIDAD LA CUAL SE DESTRUYE EN SITIO.
PLACA/SERIAL DATAFONO RETIRADO:1172142
PLACA/SERIAL LECTOR RETIRADO: 527589
PLACA/SERIAL PINPAD RETIRADO:
PLACA/SERIAL HUB RETIRADO: 
¿RETIRO PUBLICIDAD?:SI</t>
  </si>
  <si>
    <t>1172142</t>
  </si>
  <si>
    <t xml:space="preserve">527589  </t>
  </si>
  <si>
    <t>10HZZ110</t>
  </si>
  <si>
    <t>TA-25-789463</t>
  </si>
  <si>
    <t>FO-25-1104619</t>
  </si>
  <si>
    <t>FECHA DE ATENCIÓN:24-06-2025
RESULTADO DE ACTIVIDAD:EJECUTADO_EXITOSO
SOLUCIÓN:24-06-2025 SE REALIZA RETIRO DE DATAFONOS Y LECTORAS, CLIENTE NO CUENTA CON LA PUBLICIDAD, MANIFIESTA QUE SE ROBARON LA PUBLICIDAD, CIERRE EXITOSO 
PLACA/SERIAL DATAFONO RETIRADO:1121936 - 1234158
PLACA/SERIAL LECTOR RETIRADO: 910517 - 1144315
PLACA/SERIAL PINPAD RETIRADO:
PLACA/SERIAL HUB RETIRADO: 
¿RETIRO PUBLICIDAD?:NO</t>
  </si>
  <si>
    <t>1121936 - 1234158</t>
  </si>
  <si>
    <t xml:space="preserve">910517 - 1144315  </t>
  </si>
  <si>
    <t>V1000870-TR0MZ942</t>
  </si>
  <si>
    <t>DISTRICOL PUNTOSERVIS ARAUCA</t>
  </si>
  <si>
    <t>TA-25-756333</t>
  </si>
  <si>
    <t>FO-25-1087038</t>
  </si>
  <si>
    <t>FECHA DE ATENCIÓN:24-06-2025
RESULTADO DE ACTIVIDAD:EJECUTADO_EXITOSO
SOLUCIÓN:24-06-2025 SE REALIZA CIERRE CB BANCOLOMBIA PURO SE RECOGE 1 DATÁFONO LECTOR DE BARRAS BASE DE DATAFONO , PUBLICIDAD SE DESTRUYE Y SE RETIRA DE SITIO 
PLACA/SERIAL DATAFONO RETIRADO:1104409
PLACA/SERIAL LECTOR RETIRADO: 846251
PLACA/SERIAL PINPAD RETIRADO:
PLACA/SERIAL HUB RETIRADO: 
¿RETIRO PUBLICIDAD?:SI</t>
  </si>
  <si>
    <t>1104409</t>
  </si>
  <si>
    <t xml:space="preserve">846251  </t>
  </si>
  <si>
    <t>F1SZZ797</t>
  </si>
  <si>
    <t>PTM LA DORADA RED WHITE</t>
  </si>
  <si>
    <t>TA-25-793222</t>
  </si>
  <si>
    <t>FO-25-1114297</t>
  </si>
  <si>
    <t>FECHA DE ATENCIÓN:25-06-2025
RESULTADO DE ACTIVIDAD:EJECUTADO_EXITOSO
SOLUCIÓN:25-06-2025 SE VISITA CB LA PERSONA ENCARGADA HACE ENTREGA DE MANERA VOLUNTARIA DE DATÁFONO, LECTOR, NO PUBLICIDAD,NO ROLLOS
PLACA/SERIAL DATAFONO RETIRADO:853053
PLACA/SERIAL LECTOR RETIRADO: 545595
PLACA/SERIAL PINPAD RETIRADO:
PLACA/SERIAL HUB RETIRADO: 
¿RETIRO PUBLICIDAD?:NO</t>
  </si>
  <si>
    <t>853053</t>
  </si>
  <si>
    <t xml:space="preserve">545595  </t>
  </si>
  <si>
    <t>9C001299</t>
  </si>
  <si>
    <t>CARLITOS PAPELERIA Y MUCHO MAS</t>
  </si>
  <si>
    <t>TA-25-795820</t>
  </si>
  <si>
    <t>FO-25-1121138</t>
  </si>
  <si>
    <t>FECHA DE ATENCIÓN:25-06-2025
RESULTADO DE ACTIVIDAD:EJECUTADO_EXITOSO
SOLUCIÓN:25-06-2025 CLIENTE ENTREGA DATAFONO CON SOPORTE, LECTOR DE BARRAS, CABLE MAGIC BOX, FUENTE DE PODER DATÁFONO,200 ROLLOS PAPEL RBM, AVISO EXTERIOR Y DISPLAY DETERIORADOS SE DESTRUYE EN SITIO, SE TOMA MUESTRA FOTOGRÁFICA 
PLACA/SERIAL DATAFONO RETIRADO:930437
PLACA/SERIAL LECTOR RETIRADO: 908325
PLACA/SERIAL PINPAD RETIRADO:
PLACA/SERIAL HUB RETIRADO: 
¿RETIRO PUBLICIDAD?:SI</t>
  </si>
  <si>
    <t>930437</t>
  </si>
  <si>
    <t xml:space="preserve">908325  </t>
  </si>
  <si>
    <t>XP0OZ149</t>
  </si>
  <si>
    <t>PLAZA BOLIVAR SAN MARCOS</t>
  </si>
  <si>
    <t>TA-25-789481</t>
  </si>
  <si>
    <t>FO-25-1104665</t>
  </si>
  <si>
    <t>FECHA DE ATENCIÓN:25-06-2025
RESULTADO DE ACTIVIDAD:EJECUTADO_EXITOSO
SOLUCIÓN:25-06-2025 SE REALIZA CIERRE DE CB OK, SE RETIRAN EQUIPOS OK, NO SE ENCUENTRA PUBLICIDAD EN SITIO 
PLACA/SERIAL DATAFONO RETIRADO:1105573
PLACA/SERIAL LECTOR RETIRADO: 1108714
PLACA/SERIAL PINPAD RETIRADO:
PLACA/SERIAL HUB RETIRADO: 
¿RETIRO PUBLICIDAD?:NO</t>
  </si>
  <si>
    <t>1105573</t>
  </si>
  <si>
    <t xml:space="preserve">1108714  </t>
  </si>
  <si>
    <t>UV008417</t>
  </si>
  <si>
    <t>BARRIO ALVARO GONZALEZ SANTANA</t>
  </si>
  <si>
    <t>TA-25-795825</t>
  </si>
  <si>
    <t>FO-25-1121154</t>
  </si>
  <si>
    <t>FECHA DE ATENCIÓN:25-06-2025
RESULTADO DE ACTIVIDAD:EJECUTADO_EXITOSO
SOLUCIÓN:25-06-2025 SE REALIZA CIERRE RETIRO CB BANCOLOMBIA RETIRANDO EQUIPO ICT 250-LECTOR CB -BASE SOPORTE -FUENTE DE PODER CABLE PACTH CORD 3, AVISO EXTERIOR 1.50 - DISPLAY CARTA -50 ROLLOS REDEBAN , SE DESTRUYE PUBLICIDAD EN SITIO, ENTREGA LOS EQUIPOS EN LA DIRECCIÓN CARRERA 23 # 2D - 25 DE SOGAMOSO 
PLACA/SERIAL DATAFONO RETIRADO:256886
PLACA/SERIAL LECTOR RETIRADO: 913419
PLACA/SERIAL PINPAD RETIRADO:
PLACA/SERIAL HUB RETIRADO: 
¿RETIRO PUBLICIDAD?:SI</t>
  </si>
  <si>
    <t>256886</t>
  </si>
  <si>
    <t xml:space="preserve">913419  </t>
  </si>
  <si>
    <t>XP00W470</t>
  </si>
  <si>
    <t>BARRIO SAN CARLOS CALI 1</t>
  </si>
  <si>
    <t>TA-25-800467</t>
  </si>
  <si>
    <t>FO-25-1131893</t>
  </si>
  <si>
    <t>FECHA DE ATENCIÓN:25-06-2025
RESULTADO DE ACTIVIDAD:EJECUTADO_EXITOSO
SOLUCIÓN:25-06-2025 SE RETIRA EQUIPO, LECTOR Y ACCESORIOS, CIERRE CB BANCOLOMBIA PURO POR CAMBIO DE RAZON SOCIAL
PLACA/SERIAL DATAFONO RETIRADO:1021141
PLACA/SERIAL LECTOR RETIRADO: 1110483
PLACA/SERIAL PINPAD RETIRADO:
PLACA/SERIAL HUB RETIRADO: 
¿RETIRO PUBLICIDAD?:NO</t>
  </si>
  <si>
    <t>1021141</t>
  </si>
  <si>
    <t xml:space="preserve">1110483  </t>
  </si>
  <si>
    <t>EF00B388</t>
  </si>
  <si>
    <t>BARRIO LA DECENA II CALDAS</t>
  </si>
  <si>
    <t>TA-25-793199</t>
  </si>
  <si>
    <t>FO-25-1114248</t>
  </si>
  <si>
    <t>FECHA DE ATENCIÓN:25-06-2025
RESULTADO DE ACTIVIDAD:EJECUTADO_EXITOSO
SOLUCIÓN:25-06-2025 SE REALIZA CIERRE POR CAMBIO DE RAZÓN SOCIAL
PLACA/SERIAL DATAFONO RETIRADO:1074227
PLACA/SERIAL LECTOR RETIRADO: 533204
PLACA/SERIAL PINPAD RETIRADO:
PLACA/SERIAL HUB RETIRADO: 
¿RETIRO PUBLICIDAD?:NO</t>
  </si>
  <si>
    <t>1074227</t>
  </si>
  <si>
    <t xml:space="preserve">533204  </t>
  </si>
  <si>
    <t>JABZZ463</t>
  </si>
  <si>
    <t>BARRIO RIACHUELO BELLO</t>
  </si>
  <si>
    <t>TA-25-800649</t>
  </si>
  <si>
    <t>FO-25-1132714</t>
  </si>
  <si>
    <t>FECHA DE ATENCIÓN:25-06-2025
RESULTADO DE ACTIVIDAD:EJECUTADO_EXITOSO
SOLUCIÓN:25-06-2025 SE REALIZA CIERRE DEL CB EXITOSAMENTE POR CAMBIO RAZÓN SOCIAL OK, 
PLACA/SERIAL DATAFONO RETIRADO:852700
PLACA/SERIAL LECTOR RETIRADO: 910233
PLACA/SERIAL PINPAD RETIRADO:
PLACA/SERIAL HUB RETIRADO: 
¿RETIRO PUBLICIDAD?:NO</t>
  </si>
  <si>
    <t>852700</t>
  </si>
  <si>
    <t xml:space="preserve">910233  </t>
  </si>
  <si>
    <t>GB04Z609</t>
  </si>
  <si>
    <t>BARRIO FERRY I BARRANQUILLA</t>
  </si>
  <si>
    <t>TA-25-795824</t>
  </si>
  <si>
    <t>FO-25-1121151</t>
  </si>
  <si>
    <t>FECHA DE ATENCIÓN:25-06-2025
RESULTADO DE ACTIVIDAD:EJECUTADO_EXITOSO
SOLUCIÓN:25-06-2025 SE RETIRAN EQUIPOS Y ACCESORIOS EN BUEN ESTADO X CIERRE DEL CB 
EL PIN PAD CON PLACA 1155346 NO APARECE, CLIENTE DICE QUE NO LO ENCUENTRA, QUE APENAS LO ENCUENTRE LLAMA LA LÍNEA PARA QUE PASEN A BUSCARLO 
PLACA/SERIAL DATAFONO RETIRADO:992944 - 1069570 - 801787
PLACA/SERIAL LECTOR RETIRADO: 531606 - 799208
PLACA/SERIAL PINPAD RETIRADO:987141 - 920006
PLACA/SERIAL HUB RETIRADO: 834239 - 856432
¿RETIRO PUBLICIDAD?:NO</t>
  </si>
  <si>
    <t>992944 - 1069570 - 801787</t>
  </si>
  <si>
    <t>531606 - 799208 987141 - 920006 834239 - 856432</t>
  </si>
  <si>
    <t>ABC04331-11119862-AA7ZZ984</t>
  </si>
  <si>
    <t>BARRIO SAN VICTORINO BOGOTA 10</t>
  </si>
  <si>
    <t>TA-25-795821</t>
  </si>
  <si>
    <t>FO-25-1121142</t>
  </si>
  <si>
    <t>FECHA DE ATENCIÓN:25-06-2025
RESULTADO DE ACTIVIDAD:EJECUTADO_EXITOSO
SOLUCIÓN:25-06-2025 SE REALIZA RICO Y EQUIPOS POR CIERRE EL CORRESPONSAL ENTREGAN EN OTRA DIRECCIÓN OKAY
PLACA/SERIAL DATAFONO RETIRADO:991826
PLACA/SERIAL LECTOR RETIRADO: 1097413
PLACA/SERIAL PINPAD RETIRADO:
PLACA/SERIAL HUB RETIRADO: 
¿RETIRO PUBLICIDAD?:NO</t>
  </si>
  <si>
    <t>991826</t>
  </si>
  <si>
    <t xml:space="preserve">1097413  </t>
  </si>
  <si>
    <t>AALUZ274</t>
  </si>
  <si>
    <t>BARRIO LA GABRIELA CALLE VIEJA</t>
  </si>
  <si>
    <t>TA-25-801652</t>
  </si>
  <si>
    <t>FO-25-1134268</t>
  </si>
  <si>
    <t>FECHA DE ATENCIÓN:25-06-2025
RESULTADO DE ACTIVIDAD:EJECUTADO_EXITOSO
SOLUCIÓN:25-06-2025 SE HACE CIERRE OK POR CAMBIO DE RAZÓN SOCIAL 
PLACA/SERIAL DATAFONO RETIRADO:1116165
PLACA/SERIAL LECTOR RETIRADO: 984490
PLACA/SERIAL PINPAD RETIRADO:
PLACA/SERIAL HUB RETIRADO: 
¿RETIRO PUBLICIDAD?:NO</t>
  </si>
  <si>
    <t>1116165</t>
  </si>
  <si>
    <t xml:space="preserve">984490  </t>
  </si>
  <si>
    <t>XPRZZ705</t>
  </si>
  <si>
    <t>BARRIO NIQUIA BELLO</t>
  </si>
  <si>
    <t>TA-25-801637</t>
  </si>
  <si>
    <t>FO-25-1134246</t>
  </si>
  <si>
    <t>FECHA DE ATENCIÓN:25-06-2025
RESULTADO DE ACTIVIDAD:EJECUTADO_EXITOSO
SOLUCIÓN:25-06-2025 SE REALIZA CIERRE DEL CB POR CAMBIO RAZÓN SOCIAL EXITOSAMENTE OK SE RETIRA DATÁFONO Y LECTOR OK 
PLACA/SERIAL DATAFONO RETIRADO:1142072
PLACA/SERIAL LECTOR RETIRADO: 1178533
PLACA/SERIAL PINPAD RETIRADO:
PLACA/SERIAL HUB RETIRADO: 
¿RETIRO PUBLICIDAD?:NO</t>
  </si>
  <si>
    <t>1142072</t>
  </si>
  <si>
    <t xml:space="preserve">1178533  </t>
  </si>
  <si>
    <t>FA09Z413</t>
  </si>
  <si>
    <t>DISTRICOL PANADERIANDINO</t>
  </si>
  <si>
    <t>TA-25-756336</t>
  </si>
  <si>
    <t>FO-25-1087040</t>
  </si>
  <si>
    <t>FECHA DE ATENCIÓN:25-06-2025
RESULTADO DE ACTIVIDAD:EJECUTADO_EXITOSO
SOLUCIÓN:25-06-2025 SE REALIZA CIERRE DE CB BANCOLOMBIA PURO SE RECOGE 1 DATÁFONO LECTOR DE BARRAS BASE DE DATAFONO PUBLICIDAD SE DESTRUYE EN SITIO Y SE RETIRA 
PLACA/SERIAL DATAFONO RETIRADO:1233969
PLACA/SERIAL LECTOR RETIRADO: 1146026
PLACA/SERIAL PINPAD RETIRADO:
PLACA/SERIAL HUB RETIRADO: 
¿RETIRO PUBLICIDAD?:SI</t>
  </si>
  <si>
    <t>1233969</t>
  </si>
  <si>
    <t xml:space="preserve">1146026  </t>
  </si>
  <si>
    <t>A4WZZ098</t>
  </si>
  <si>
    <t>BARRIO MIRAFLORES PASTO 3</t>
  </si>
  <si>
    <t>TA-25-800642</t>
  </si>
  <si>
    <t>FO-25-1132640</t>
  </si>
  <si>
    <t>FECHA DE ATENCIÓN:26-06-2025
RESULTADO DE ACTIVIDAD:EJECUTADO_EXITOSO
SOLUCIÓN:26-06-2025 SE RETIRA SOLO EQUIPOS EN BUEN ESTADO LA PUBLICIDAD Y ACCESORIOS SE DEJAN PARA EL CAMBIO DE RAZÓN SOCIAL YA QUE SE ENCUENTRAN EN BUEN ESTADO, SE RETIRAN ÚNICAMENTE DISPLAY HORARIO POR ESTAR EN MAL ESTADO, SE DESTRUYE EN SITIO, CIERRE EXITOSO. 
PLACA/SERIAL DATAFONO RETIRADO:1142770
PLACA/SERIAL LECTOR RETIRADO: 533495
PLACA/SERIAL PINPAD RETIRADO:
PLACA/SERIAL HUB RETIRADO: 
¿RETIRO PUBLICIDAD?:SI</t>
  </si>
  <si>
    <t>1142770</t>
  </si>
  <si>
    <t xml:space="preserve">533495  </t>
  </si>
  <si>
    <t>OA00O700</t>
  </si>
  <si>
    <t>GUATAVITA</t>
  </si>
  <si>
    <t>BARRIO CENTRO GUAATAVITA</t>
  </si>
  <si>
    <t>TA-25-793208</t>
  </si>
  <si>
    <t>FO-25-1114270</t>
  </si>
  <si>
    <t>FECHA DE ATENCIÓN:26-06-2025
RESULTADO DE ACTIVIDAD:EJECUTADO_EXITOSO
SOLUCIÓN:26-06-2025 SE RECOJE DATAFONO Y LECTORA
PLACA/SERIAL DATAFONO RETIRADO:1116058
PLACA/SERIAL LECTOR RETIRADO: 1144601
PLACA/SERIAL PINPAD RETIRADO:
PLACA/SERIAL HUB RETIRADO: 
¿RETIRO PUBLICIDAD?:SI</t>
  </si>
  <si>
    <t>1116058</t>
  </si>
  <si>
    <t xml:space="preserve">1144601  </t>
  </si>
  <si>
    <t>EGZZ559</t>
  </si>
  <si>
    <t>DISTRICOL DROGUERIA GRAN PORTA</t>
  </si>
  <si>
    <t>TA-25-799612</t>
  </si>
  <si>
    <t>FO-25-1130574</t>
  </si>
  <si>
    <t>FECHA DE ATENCIÓN:26-06-2025
RESULTADO DE ACTIVIDAD:EJECUTADO_EXITOSO
SOLUCIÓN:26-06-2025 SE REALIZA CIERRE EN OFICINA DISTRICOL 
PLACA/SERIAL DATAFONO RETIRADO:1074535
PLACA/SERIAL LECTOR RETIRADO: 997663
PLACA/SERIAL PINPAD RETIRADO:
PLACA/SERIAL HUB RETIRADO: 
¿RETIRO PUBLICIDAD?:NO</t>
  </si>
  <si>
    <t>1074535</t>
  </si>
  <si>
    <t xml:space="preserve">997663  </t>
  </si>
  <si>
    <t>5A00F721</t>
  </si>
  <si>
    <t>DISTRICOL MASIVOS ANDRES MEDIN</t>
  </si>
  <si>
    <t>TA-25-799613</t>
  </si>
  <si>
    <t>FO-25-1130578</t>
  </si>
  <si>
    <t>FECHA DE ATENCIÓN:26-06-2025
RESULTADO DE ACTIVIDAD:EJECUTADO_EXITOSO
SOLUCIÓN:26-06-2025 SE REALIZA CIERRE EN OFICINA DISTRICOL 
PLACA/SERIAL DATAFONO RETIRADO:869044
PLACA/SERIAL LECTOR RETIRADO: 537424
PLACA/SERIAL PINPAD RETIRADO:
PLACA/SERIAL HUB RETIRADO: 
¿RETIRO PUBLICIDAD?:NO</t>
  </si>
  <si>
    <t>869044</t>
  </si>
  <si>
    <t xml:space="preserve">537424  </t>
  </si>
  <si>
    <t>AD00I709</t>
  </si>
  <si>
    <t>SUPIA</t>
  </si>
  <si>
    <t>DISTRICOL NAF BOUTIQUE</t>
  </si>
  <si>
    <t>TA-25-799614</t>
  </si>
  <si>
    <t>FO-25-1130582</t>
  </si>
  <si>
    <t>FECHA DE ATENCIÓN:26-06-2025
RESULTADO DE ACTIVIDAD:EJECUTADO_EXITOSO
SOLUCIÓN:26-06-2025 SE REALIZA CIERRE EN OFICINA DISTRICOL 
PLACA/SERIAL DATAFONO RETIRADO:858641
PLACA/SERIAL LECTOR RETIRADO: 536432
PLACA/SERIAL PINPAD RETIRADO:
PLACA/SERIAL HUB RETIRADO: 
¿RETIRO PUBLICIDAD?:NO</t>
  </si>
  <si>
    <t>858641</t>
  </si>
  <si>
    <t xml:space="preserve">536432  </t>
  </si>
  <si>
    <t>9B09Z908</t>
  </si>
  <si>
    <t>PAILITAS</t>
  </si>
  <si>
    <t>DISTRICOL VIDRIERA Y MARQUETER</t>
  </si>
  <si>
    <t>TA-25-799615</t>
  </si>
  <si>
    <t>FO-25-1130586</t>
  </si>
  <si>
    <t>FECHA DE ATENCIÓN:26-06-2025
RESULTADO DE ACTIVIDAD:EJECUTADO_EXITOSO
SOLUCIÓN:26-06-2025 SE REALIZA CIERRE EN OFICINA DISTRICOL 
PLACA/SERIAL DATAFONO RETIRADO:893988
PLACA/SERIAL LECTOR RETIRADO: A-526236
PLACA/SERIAL PINPAD RETIRADO:
PLACA/SERIAL HUB RETIRADO: 
¿RETIRO PUBLICIDAD?:NO</t>
  </si>
  <si>
    <t>893988</t>
  </si>
  <si>
    <t xml:space="preserve">A-526236  </t>
  </si>
  <si>
    <t>9A00W509</t>
  </si>
  <si>
    <t>DISTRICOL PAPELERIA R.G</t>
  </si>
  <si>
    <t>TA-25-799617</t>
  </si>
  <si>
    <t>FO-25-1130591</t>
  </si>
  <si>
    <t>FECHA DE ATENCIÓN:26-06-2025
RESULTADO DE ACTIVIDAD:EJECUTADO_EXITOSO
SOLUCIÓN:26-06-2025 SE REALIZA CIERRE EN OFICINA DISTRICOL 
PLACA/SERIAL DATAFONO RETIRADO:1104623
PLACA/SERIAL LECTOR RETIRADO: A-523534
PLACA/SERIAL PINPAD RETIRADO:
PLACA/SERIAL HUB RETIRADO: 
¿RETIRO PUBLICIDAD?:NO</t>
  </si>
  <si>
    <t>1104623</t>
  </si>
  <si>
    <t xml:space="preserve">A-523534  </t>
  </si>
  <si>
    <t>MN002464</t>
  </si>
  <si>
    <t>DISTRICOL GANADEROS</t>
  </si>
  <si>
    <t>TA-25-799618</t>
  </si>
  <si>
    <t>FO-25-1130594</t>
  </si>
  <si>
    <t>FECHA DE ATENCIÓN:26-06-2025
RESULTADO DE ACTIVIDAD:EJECUTADO_EXITOSO
SOLUCIÓN:26-06-2025 SE REALIZA CIERRE EN OFICINA DISTRICOL, SE PIDE INVENTARIO A RBM Y CB NO CUENTA CON HUB
PLACA/SERIAL DATAFONO RETIRADO:1142824
PLACA/SERIAL LECTOR RETIRADO: 914084
PLACA/SERIAL PINPAD RETIRADO:919904
PLACA/SERIAL HUB RETIRADO: 
¿RETIRO PUBLICIDAD?:NO</t>
  </si>
  <si>
    <t>1142824</t>
  </si>
  <si>
    <t xml:space="preserve">914084 919904 </t>
  </si>
  <si>
    <t>MN00N653</t>
  </si>
  <si>
    <t>DISTRICOL AUTOSERVICIO SUPER E</t>
  </si>
  <si>
    <t>TA-25-799619</t>
  </si>
  <si>
    <t>FO-25-1130600</t>
  </si>
  <si>
    <t>FECHA DE ATENCIÓN:26-06-2025
RESULTADO DE ACTIVIDAD:EJECUTADO_EXITOSO
SOLUCIÓN:26-06-2025 SE REALIZA CIERRE EN OFICINA DISTRICOL 
PLACA/SERIAL DATAFONO RETIRADO:869151
PLACA/SERIAL LECTOR RETIRADO: 865244
PLACA/SERIAL PINPAD RETIRADO:
PLACA/SERIAL HUB RETIRADO: 
¿RETIRO PUBLICIDAD?:NO</t>
  </si>
  <si>
    <t>869151</t>
  </si>
  <si>
    <t xml:space="preserve">865244  </t>
  </si>
  <si>
    <t>II00F631</t>
  </si>
  <si>
    <t>BARRIO EL BOLO SAN ISIDRO CALI</t>
  </si>
  <si>
    <t>TA-25-803422</t>
  </si>
  <si>
    <t>FO-25-1137468</t>
  </si>
  <si>
    <t>FECHA DE ATENCIÓN:26-06-2025
RESULTADO DE ACTIVIDAD:EJECUTADO_EXITOSO
SOLUCIÓN:26-06-2025 SE RETIRA EQUIPO, LECTOR Y ACCESORIOS, CIERRE CB BANCOLOMBIA PURO POR CAMBIO DE RAZON SOCIAL 
PLACA/SERIAL DATAFONO RETIRADO:917484
PLACA/SERIAL LECTOR RETIRADO: 903457
PLACA/SERIAL PINPAD RETIRADO:
PLACA/SERIAL HUB RETIRADO: 
¿RETIRO PUBLICIDAD?:NO</t>
  </si>
  <si>
    <t>917484</t>
  </si>
  <si>
    <t xml:space="preserve">903457  </t>
  </si>
  <si>
    <t>BBBBA837</t>
  </si>
  <si>
    <t>BARRIO EL TEJAR ZIPAQUIR 1</t>
  </si>
  <si>
    <t>TA-25-804560</t>
  </si>
  <si>
    <t>FO-25-1139923</t>
  </si>
  <si>
    <t>FECHA DE ATENCIÓN:26-06-2025
RESULTADO DE ACTIVIDAD:EJECUTADO_EXITOSO
SOLUCIÓN:26-06-2025 DURANTE LA VISITA TECNICA SE REALIZA RETIRO DE DATAFONO, LECTOR DE CODIGO DE BARRAS   POR CIERRE DE PUNTO PUBLICIDAD DISPONIBLE FUE RETIRADA Y DESTRUIDA
PLACA/SERIAL DATAFONO RETIRADO:931705
PLACA/SERIAL LECTOR RETIRADO: 1144602
PLACA/SERIAL PINPAD RETIRADO:
PLACA/SERIAL HUB RETIRADO: 
¿RETIRO PUBLICIDAD?:SI</t>
  </si>
  <si>
    <t>931705</t>
  </si>
  <si>
    <t xml:space="preserve">1144602  </t>
  </si>
  <si>
    <t>EF8ZZ130</t>
  </si>
  <si>
    <t>TA-25-804873</t>
  </si>
  <si>
    <t>FO-25-1140772</t>
  </si>
  <si>
    <t>FECHA DE ATENCIÓN:26-06-2025
RESULTADO DE ACTIVIDAD:EJECUTADO_EXITOSO
SOLUCIÓN:26-06-2025 SE REALIZA VISITA DONDE SE RETIRAN EQUIPOS SIN NOVEDAD.
PLACA/SERIAL DATAFONO RETIRADO:1142216
PLACA/SERIAL LECTOR RETIRADO: 538851
PLACA/SERIAL PINPAD RETIRADO:827391
PLACA/SERIAL HUB RETIRADO: Sin placa
¿RETIRO PUBLICIDAD?:NO</t>
  </si>
  <si>
    <t>1142216</t>
  </si>
  <si>
    <t>538851 827391 Sin placa</t>
  </si>
  <si>
    <t>BRZZZ539</t>
  </si>
  <si>
    <t>BARRIO TOLEDO TOLEDO</t>
  </si>
  <si>
    <t>TA-25-795828</t>
  </si>
  <si>
    <t>FO-25-1121163</t>
  </si>
  <si>
    <t>FECHA DE ATENCIÓN:27-06-2025
RESULTADO DE ACTIVIDAD:EJECUTADO_EXITOSO
SOLUCIÓN:27-06-2025 SE REALIZA CIERRE EXITOSMANTE CLIENTE DISPUSO DE PUBLICIDAD POR MAL ESTADO LA VOTARON 
PLACA/SERIAL DATAFONO RETIRADO:1142278
PLACA/SERIAL LECTOR RETIRADO: 1114824
PLACA/SERIAL PINPAD RETIRADO:
PLACA/SERIAL HUB RETIRADO: 
¿RETIRO PUBLICIDAD?:NO</t>
  </si>
  <si>
    <t>1142278</t>
  </si>
  <si>
    <t xml:space="preserve">1114824  </t>
  </si>
  <si>
    <t>EF00S367</t>
  </si>
  <si>
    <t>COMCARD BELLO CELU PARIS</t>
  </si>
  <si>
    <t>TA-25-799606</t>
  </si>
  <si>
    <t>FO-25-1130560</t>
  </si>
  <si>
    <t>FECHA DE ATENCIÓN:27-06-2025
RESULTADO DE ACTIVIDAD:EJECUTADO_EXITOSO
SOLUCIÓN:27-06-2025 SE RECIBEN LOS EQUIPOS EN OTRA DIRECCIÓN A PETICIÓN DEL USUARIO, SE REVISAN Y FUNCIONA CON NORMALIDAD SE RETIRAN 2 DATÁFONO Y 2 LECTORES DE CÓDIGO DE BARRAS 
PLACA/SERIAL DATAFONO RETIRADO:994854 - 1092523
PLACA/SERIAL LECTOR RETIRADO: 546323 - 798502
PLACA/SERIAL PINPAD RETIRADO:
PLACA/SERIAL HUB RETIRADO: 
¿RETIRO PUBLICIDAD?:NO</t>
  </si>
  <si>
    <t>994854 - 1092523</t>
  </si>
  <si>
    <t xml:space="preserve">546323 - 798502  </t>
  </si>
  <si>
    <t>6Z00Y277-AAAAA401-XPBZZ078</t>
  </si>
  <si>
    <t>ENCINO</t>
  </si>
  <si>
    <t>ENCINO - SANTANDER</t>
  </si>
  <si>
    <t>TA-25-795822</t>
  </si>
  <si>
    <t>FO-25-1121145</t>
  </si>
  <si>
    <t>FECHA DE ATENCIÓN:27-06-2025
RESULTADO DE ACTIVIDAD:EJECUTADO_EXITOSO
SOLUCIÓN:27-06-2025 SE RETIRA , DATAFONO ,LECTOR ,CABLES Y FUENTE DE PODER CIERRE EXITOSO
PLACA/SERIAL DATAFONO RETIRADO:169698
PLACA/SERIAL LECTOR RETIRADO: 538102
PLACA/SERIAL PINPAD RETIRADO:
PLACA/SERIAL HUB RETIRADO: 
¿RETIRO PUBLICIDAD?:NO</t>
  </si>
  <si>
    <t>169698</t>
  </si>
  <si>
    <t xml:space="preserve">538102  </t>
  </si>
  <si>
    <t>JAAAE270</t>
  </si>
  <si>
    <t>BARRIO SAN ISIDRO VILLAVICENCIO 17</t>
  </si>
  <si>
    <t>TA-25-809580</t>
  </si>
  <si>
    <t>FO-25-1148192</t>
  </si>
  <si>
    <t>FECHA DE ATENCIÓN:28-06-2025
RESULTADO DE ACTIVIDAD:EJECUTADO_EXITOSO
SOLUCIÓN:28-06-2025 SE REALIZA CIERRE CB SE RECUPERA DATÁFONO Y LECTOR OK SIN NOVEDAD 
PLACA/SERIAL DATAFONO RETIRADO:1072062
PLACA/SERIAL LECTOR RETIRADO: 885381
PLACA/SERIAL PINPAD RETIRADO:
PLACA/SERIAL HUB RETIRADO: 
¿RETIRO PUBLICIDAD?:NO</t>
  </si>
  <si>
    <t>1072062</t>
  </si>
  <si>
    <t xml:space="preserve">885381  </t>
  </si>
  <si>
    <t>V14ZZ295</t>
  </si>
  <si>
    <t>DISTRICOL AGENCIA INT. TAMESIS</t>
  </si>
  <si>
    <t>TA-25-799608</t>
  </si>
  <si>
    <t>FO-25-1130564</t>
  </si>
  <si>
    <t>FECHA DE ATENCIÓN:28-06-2025
RESULTADO DE ACTIVIDAD:EJECUTADO_EXITOSO
SOLUCIÓN:28-06-2025 SE RETIRAN EQUIPOS SIN PUBLICIDAD 
PLACA/SERIAL DATAFONO RETIRADO:991504
PLACA/SERIAL LECTOR RETIRADO: 1110609
PLACA/SERIAL PINPAD RETIRADO:
PLACA/SERIAL HUB RETIRADO: 
¿RETIRO PUBLICIDAD?:NO</t>
  </si>
  <si>
    <t>991504</t>
  </si>
  <si>
    <t xml:space="preserve">1110609  </t>
  </si>
  <si>
    <t>ON00E074</t>
  </si>
  <si>
    <t>BARRIO TERMINAL DE TRANSPORTE</t>
  </si>
  <si>
    <t>TA-25-809557</t>
  </si>
  <si>
    <t>FO-25-1148101</t>
  </si>
  <si>
    <t>FECHA DE ATENCIÓN:28-06-2025
RESULTADO DE ACTIVIDAD:EJECUTADO_EXITOSO
SOLUCIÓN:28-06-2025 SE RETIRA EQUIPO Y ACCESORIOS, CIERRE CB BANCOLOMBIA PURO, NO SE ENCONTRÓ EL LECTOR, LA PERSONA ENCARGADA INFORMO QUE DESDE QUE RECIBIO EL CB NO HABIA LECTOR 
PLACA/SERIAL DATAFONO RETIRADO:894450
PLACA/SERIAL LECTOR RETIRADO: 519909
PLACA/SERIAL PINPAD RETIRADO:
PLACA/SERIAL HUB RETIRADO: 
¿RETIRO PUBLICIDAD?:NO</t>
  </si>
  <si>
    <t>894450</t>
  </si>
  <si>
    <t>IZ5ZZ492</t>
  </si>
  <si>
    <t>Cantidad rollos</t>
  </si>
  <si>
    <t>Guia</t>
  </si>
  <si>
    <t>OPERADOR</t>
  </si>
  <si>
    <t>BARRIO CENTRO DEL BAJO RIONEGRO</t>
  </si>
  <si>
    <t>FO-25-1011814</t>
  </si>
  <si>
    <t>ROLLOS</t>
  </si>
  <si>
    <t xml:space="preserve">ESTADO RESULTADO DE LA ACTIVIDAD :EJECUTADO
FORMA DE ATENCIÓN :ENVIO FLOTA - OPERADOR LOGISTICO
CANTIDAD DE ROLLOS :30
FECHA FIN DE LA ACTIVIDAD :01-06-2025
NOMBRES Y APELLIDOS DEL USUARIO :Karol Carrizosa
TELEFONO DEL USUARIO :3167002272
CORREO DEL USUARIO :controldevisitadigital@gmail.com
SOLUCIÓN :EN COMUNICACIÓN CON LA ADMINISTRADORA KAROL CARRIZOSA AL CELULAR 3167003372, INFORMA QUE SE REALICE EL ENVÍO POR LUSITANEA AL CORREGIMIENTO DE SAN RAFAEL, SE REALIZA ENVÍO DE 30 ROLLOS A ESPERA QUE CLIENTE RECLAMÉ PARA CERRAR ORDEN. EN COMUNICACIÓN CON LA ADMINISTRADORA KAROL CARRIZOSA AL CELULAR 3167003372, INFORMA, QUE YA RECLAMO LOS ROLLOS SE PROCEDE A CERRAR ORDEN </t>
  </si>
  <si>
    <t>FLOTA</t>
  </si>
  <si>
    <t>BARRIO CORDIALIDAD SABANALARGA</t>
  </si>
  <si>
    <t>FO-25-1018623</t>
  </si>
  <si>
    <t>ESTADO RESULTADO DE LA ACTIVIDAD :EJECUTADO
FORMA DE ATENCIÓN :VISITA TECNICA
CANTIDAD DE ROLLOS :20
FECHA FIN DE LA ACTIVIDAD :01-06-2025
NOMBRES Y APELLIDOS DEL USUARIO :Estefany Sampayo 
TELEFONO DEL USUARIO :3233307989
CORREO DEL USUARIO :edslamisericordiaghsas@gmail.com
SOLUCIÓN :SE ENTREGAN 20 ROLLOS</t>
  </si>
  <si>
    <t>BARRIO SANTO DOMINGO MEDELLIN</t>
  </si>
  <si>
    <t>FO-25-1021552</t>
  </si>
  <si>
    <t xml:space="preserve">ESTADO RESULTADO DE LA ACTIVIDAD :EJECUTADO
FORMA DE ATENCIÓN :VISITA TECNICA
CANTIDAD DE ROLLOS :260
FECHA FIN DE LA ACTIVIDAD :01-06-2025
NOMBRES Y APELLIDOS DEL USUARIO :YUDI CORREGO 
TELEFONO DEL USUARIO :3044754306
CORREO DEL USUARIO :yuorremora@gmail.com
SOLUCIÓN :SE REALIZA ENTREGA DE 260 ROLLOS EXITOSAMENTE OK </t>
  </si>
  <si>
    <t>FO-25-985460</t>
  </si>
  <si>
    <t>ESTADO RESULTADO DE LA ACTIVIDAD :CANCELADO
FORMA DE ATENCIÓN :SOPORTE TELEFONICO
CANTIDAD DE ROLLOS :
FECHA FIN DE LA ACTIVIDAD :03-06-2025
NOMBRES Y APELLIDOS DEL USUARIO :ND
TELEFONO DEL USUARIO :3024226529
CORREO DEL USUARIO :controldevicitadigital@gmail.com 
SOLUCIÓN :SE REALIZA CONSULTA VÍA TELEFÓNICA CLIENTE CANCELA PORQUE YA TIENE ROLLOS</t>
  </si>
  <si>
    <t>CEDEÑO AMAYA JORGE LUIS</t>
  </si>
  <si>
    <t>BIJAO EL BAGRE 4</t>
  </si>
  <si>
    <t>FO-25-968167</t>
  </si>
  <si>
    <t>ESTADO RESULTADO DE LA ACTIVIDAD :
FORMA DE ATENCIÓN :ENVIO
CANTIDAD DE ROLLOS :40
FECHA FIN DE LA ACTIVIDAD :03-06-2025
NOMBRES Y APELLIDOS DEL USUARIO :
TELEFONO DEL USUARIO :
CORREO DEL USUARIO :
SOLUCIÓN :</t>
  </si>
  <si>
    <t>SERVIENTREGA</t>
  </si>
  <si>
    <t>ENTREGADO</t>
  </si>
  <si>
    <t>DISTRICOL TRILLADORA AGROCENTR</t>
  </si>
  <si>
    <t>FO-25-992391</t>
  </si>
  <si>
    <t>ESTADO RESULTADO DE LA ACTIVIDAD :
FORMA DE ATENCIÓN :ENVIO
CANTIDAD DE ROLLOS :50
FECHA FIN DE LA ACTIVIDAD :03-06-2025
NOMBRES Y APELLIDOS DEL USUARIO :
TELEFONO DEL USUARIO :
CORREO DEL USUARIO :
SOLUCIÓN :</t>
  </si>
  <si>
    <t>EN ZONA DE DISTRIBUCION</t>
  </si>
  <si>
    <t>BARRIO VIRREY BOGOTA  6</t>
  </si>
  <si>
    <t>FO-25-1009541</t>
  </si>
  <si>
    <t xml:space="preserve">ESTADO RESULTADO DE LA ACTIVIDAD :EJECUTADO
FORMA DE ATENCIÓN :VISITA TECNICA
CANTIDAD DE ROLLOS :50
FECHA FIN DE LA ACTIVIDAD :03-06-2025
NOMBRES Y APELLIDOS DEL USUARIO :Mariana Ramirez
TELEFONO DEL USUARIO :3229062070
CORREO DEL USUARIO :loveandfire3@gmail.com
SOLUCIÓN :ENTREGA DE 50 ROLLOS PARA DATAFONO NO SE MANIPULA TERMINAL </t>
  </si>
  <si>
    <t>PTM DROGUERIA NOVOFARMA N1</t>
  </si>
  <si>
    <t>FO-25-1004011</t>
  </si>
  <si>
    <t>ESTADO RESULTADO DE LA ACTIVIDAD :EJECUTADO
FORMA DE ATENCIÓN :VISITA TECNICA
CANTIDAD DE ROLLOS :230
FECHA FIN DE LA ACTIVIDAD :03-06-2025
NOMBRES Y APELLIDOS DEL USUARIO :Yazmin segura
TELEFONO DEL USUARIO :3024191948
CORREO DEL USUARIO :droguerianovofarma@gmail.com
SOLUCIÓN :ENTREGA DE 230 ROLLOS EN SITIO OK</t>
  </si>
  <si>
    <t>PTM MED SANTO DOMINGO</t>
  </si>
  <si>
    <t>FO-25-1005663</t>
  </si>
  <si>
    <t>ESTADO RESULTADO DE LA ACTIVIDAD :EJECUTADO
FORMA DE ATENCIÓN :VISITA TECNICA
CANTIDAD DE ROLLOS :110
FECHA FIN DE LA ACTIVIDAD :03-06-2025
NOMBRES Y APELLIDOS DEL USUARIO :Edison grisales
TELEFONO DEL USUARIO :3206096060
CORREO DEL USUARIO :papeleria.sto@gmail.com
SOLUCIÓN :ENTREGA DE 110 ROLLOS EN SITIO OK</t>
  </si>
  <si>
    <t>PAGAFACIL PROFESIONALES</t>
  </si>
  <si>
    <t>FO-25-1022117</t>
  </si>
  <si>
    <t xml:space="preserve">ESTADO RESULTADO DE LA ACTIVIDAD :EJECUTADO
FORMA DE ATENCIÓN :VISITA TECNICA
CANTIDAD DE ROLLOS :270
FECHA FIN DE LA ACTIVIDAD :03-06-2025
NOMBRES Y APELLIDOS DEL USUARIO :Dasi Rangel 
TELEFONO DEL USUARIO :3508530597
CORREO DEL USUARIO :admonprofesionales@pagafacil.com.co
SOLUCIÓN :SE VISITA COMERCIO SE ENTREGA ROLLOS EN SITIO </t>
  </si>
  <si>
    <t>FO-25-1024907</t>
  </si>
  <si>
    <t xml:space="preserve">ESTADO RESULTADO DE LA ACTIVIDAD :EJECUTADO
FORMA DE ATENCIÓN :VISITA TECNICA
CANTIDAD DE ROLLOS :110
FECHA FIN DE LA ACTIVIDAD :03-06-2025
NOMBRES Y APELLIDOS DEL USUARIO :Liliana ramos 
TELEFONO DEL USUARIO :3104046484
CORREO DEL USUARIO :nancymartinezfranco43@gmail.com
SOLUCIÓN :SE REALIZA ENTREGA DE 110 ROLLOS PARA CORRESPONSAL </t>
  </si>
  <si>
    <t>DISTRICOL SOLUCIONES  VIAJERO</t>
  </si>
  <si>
    <t>FO-25-995923</t>
  </si>
  <si>
    <t>ESTADO RESULTADO DE LA ACTIVIDAD :EJECUTADO
FORMA DE ATENCIÓN :VISITA TECNICA
CANTIDAD DE ROLLOS :190
FECHA FIN DE LA ACTIVIDAD :03-06-2025
NOMBRES Y APELLIDOS DEL USUARIO :Esneider Salazar
TELEFONO DEL USUARIO :3128854092
CORREO DEL USUARIO :esneider19782011@hotmail.com
SOLUCIÓN :ENTREGA ROLLOS EN SITIO</t>
  </si>
  <si>
    <t>PTM IBAGUE INTERPLAY</t>
  </si>
  <si>
    <t>FO-25-1019990</t>
  </si>
  <si>
    <t>ESTADO RESULTADO DE LA ACTIVIDAD :EJECUTADO
FORMA DE ATENCIÓN :VISITA TECNICA
CANTIDAD DE ROLLOS :70
FECHA FIN DE LA ACTIVIDAD :03-06-2025
NOMBRES Y APELLIDOS DEL USUARIO :Linda Valdes
TELEFONO DEL USUARIO :3222688072
CORREO DEL USUARIO :cibercarga24@gmail.com
SOLUCIÓN :SE REALIZA ENTREGA DE 70 ROLLOS POR SOLICITUD DEL CLIENTE, SE DEJEN AL FRENTE DEL COMERCIO DEBIDO A QUE LA SEÑORA LINA VALDEZ NO HA APERTURADO SU ESTABLECIMIENTO COMERCIAL.</t>
  </si>
  <si>
    <t>BARRIO CORR ZAPATA</t>
  </si>
  <si>
    <t>FO-25-993272</t>
  </si>
  <si>
    <t xml:space="preserve">ESTADO RESULTADO DE LA ACTIVIDAD :EJECUTADO
FORMA DE ATENCIÓN :ENVIO FLOTA - OPERADOR LOGISTICO
CANTIDAD DE ROLLOS :30
FECHA FIN DE LA ACTIVIDAD :03-06-2025
NOMBRES Y APELLIDOS DEL USUARIO :Adriana Aguilar 
TELEFONO DEL USUARIO :3183213355
CORREO DEL USUARIO :no informado 
SOLUCIÓN :ENVÍO ROLLO CON EL CONDUCTOR, ENTREGA CONFIRMADA CON EL CLIENTE. </t>
  </si>
  <si>
    <t>BARRIO EL CENTRO CUCUTA 79</t>
  </si>
  <si>
    <t>FO-25-1021042</t>
  </si>
  <si>
    <t xml:space="preserve">ESTADO RESULTADO DE LA ACTIVIDAD :EJECUTADO
FORMA DE ATENCIÓN :VISITA TECNICA
CANTIDAD DE ROLLOS :10
FECHA FIN DE LA ACTIVIDAD :03-06-2025
NOMBRES Y APELLIDOS DEL USUARIO :Daniel cañas
TELEFONO DEL USUARIO :3144926322
CORREO DEL USUARIO :danielctorres27@gmail.com
SOLUCIÓN :SE REALIZA ENTREGA DE 10 ROLLOS RBM OK </t>
  </si>
  <si>
    <t>BARRIO VEREDA CODEMACO OLAYA H</t>
  </si>
  <si>
    <t>FO-25-949715</t>
  </si>
  <si>
    <t>ESTADO RESULTADO DE LA ACTIVIDAD :
FORMA DE ATENCIÓN :ENVIO
CANTIDAD DE ROLLOS :10
FECHA FIN DE LA ACTIVIDAD :03-06-2025
NOMBRES Y APELLIDOS DEL USUARIO :
TELEFONO DEL USUARIO :
CORREO DEL USUARIO :
SOLUCIÓN :</t>
  </si>
  <si>
    <t>DISTRICOL MAX PAGOS DE NARINO</t>
  </si>
  <si>
    <t>FO-25-967333</t>
  </si>
  <si>
    <t>ESTADO RESULTADO DE LA ACTIVIDAD :
FORMA DE ATENCIÓN :ENVIO
CANTIDAD DE ROLLOS :60
FECHA FIN DE LA ACTIVIDAD :03-06-2025
NOMBRES Y APELLIDOS DEL USUARIO :
TELEFONO DEL USUARIO :
CORREO DEL USUARIO :
SOLUCIÓN :</t>
  </si>
  <si>
    <t>DISTRICOL VARIEDADES HISA</t>
  </si>
  <si>
    <t>FO-25-985401</t>
  </si>
  <si>
    <t>ESTADO RESULTADO DE LA ACTIVIDAD :
FORMA DE ATENCIÓN :ENVIO
CANTIDAD DE ROLLOS :30
FECHA FIN DE LA ACTIVIDAD :03-06-2025
NOMBRES Y APELLIDOS DEL USUARIO :
TELEFONO DEL USUARIO :
CORREO DEL USUARIO :
SOLUCIÓN :</t>
  </si>
  <si>
    <t>EL TARRA</t>
  </si>
  <si>
    <t>PTM EL TARRAL  VARIEDADES EL D</t>
  </si>
  <si>
    <t>FO-25-969918</t>
  </si>
  <si>
    <t>ESTADO RESULTADO DE LA ACTIVIDAD :
FORMA DE ATENCIÓN :ENVIO
CANTIDAD DE ROLLOS :20
FECHA FIN DE LA ACTIVIDAD :03-06-2025
NOMBRES Y APELLIDOS DEL USUARIO :
TELEFONO DEL USUARIO :
CORREO DEL USUARIO :
SOLUCIÓN :</t>
  </si>
  <si>
    <t>BARRIO EL ROMANCE BARRANQUILLA</t>
  </si>
  <si>
    <t>FO-25-1014290</t>
  </si>
  <si>
    <t xml:space="preserve">ESTADO RESULTADO DE LA ACTIVIDAD :EJECUTADO
FORMA DE ATENCIÓN :VISITA TECNICA
CANTIDAD DE ROLLOS :170
FECHA FIN DE LA ACTIVIDAD :03-06-2025
NOMBRES Y APELLIDOS DEL USUARIO :Dasilr gomez
TELEFONO DEL USUARIO :3217167794
CORREO DEL USUARIO :dasilr5@gmail.com 
SOLUCIÓN :SE REALIZA VISITA TÉCNICA PARA ENTREGA DE ROLLOS DE REDEBAN </t>
  </si>
  <si>
    <t xml:space="preserve">BARRIO EL CASTILLO JAMUNDI </t>
  </si>
  <si>
    <t>FO-25-1017352</t>
  </si>
  <si>
    <t>ESTADO RESULTADO DE LA ACTIVIDAD :EJECUTADO
FORMA DE ATENCIÓN :VISITA TECNICA
CANTIDAD DE ROLLOS :60
FECHA FIN DE LA ACTIVIDAD :03-06-2025
NOMBRES Y APELLIDOS DEL USUARIO :ANGELA MUÑOZ
TELEFONO DEL USUARIO :3107544411
CORREO DEL USUARIO :rapimarketlahacienda@gmail.com
SOLUCIÓN :EN LA VISITA TECNICA REALIZADA AL COMERCIO SE LLEGA AL SITIO SE INFORMA EL MOTIVO DE LA VISITA SE LE ENTREGA AL CLIENTE 60 ROLLOS TERMICOS EL CLIENTE RECIBE ROLLOS</t>
  </si>
  <si>
    <t>BARRIO BUGA</t>
  </si>
  <si>
    <t>FO-25-1013947</t>
  </si>
  <si>
    <t xml:space="preserve">ESTADO RESULTADO DE LA ACTIVIDAD :EJECUTADO
FORMA DE ATENCIÓN :VISITA TECNICA
CANTIDAD DE ROLLOS :10
FECHA FIN DE LA ACTIVIDAD :03-06-2025
NOMBRES Y APELLIDOS DEL USUARIO :MARIO GERMÁN ARZAYUS
TELEFONO DEL USUARIO :0.3172531416
CORREO DEL USUARIO :mariogerman75@hotmail.com
SOLUCIÓN :EN LA VISITA TÉCNICA SE REALIZÓ LA ENTREGA DE 10 ROLLOS TERMICOS DE REDEBAN </t>
  </si>
  <si>
    <t>PTM POPAYA MALU PAPELERIA</t>
  </si>
  <si>
    <t>FO-25-1010056</t>
  </si>
  <si>
    <t>BARRIO LAS CALAVERAS SAN ANDRE</t>
  </si>
  <si>
    <t>FO-25-974163</t>
  </si>
  <si>
    <t>USUARIO NO RECIBE PEDIDO</t>
  </si>
  <si>
    <t>INGRESO AL CENTRO LOGISTICO POR DEVOLUCION</t>
  </si>
  <si>
    <t>PTM BUCARAMANGA AUTOSERVICIO M</t>
  </si>
  <si>
    <t>FO-25-1029023</t>
  </si>
  <si>
    <t xml:space="preserve">ESTADO RESULTADO DE LA ACTIVIDAD :EJECUTADO
FORMA DE ATENCIÓN :VISITA TECNICA
CANTIDAD DE ROLLOS :30
FECHA FIN DE LA ACTIVIDAD :03-06-2025
NOMBRES Y APELLIDOS DEL USUARIO :CARLOS VILLEGAS 
TELEFONO DEL USUARIO :3209226957
CORREO DEL USUARIO :mercantildiamante2@gmail.com
SOLUCIÓN :SE REALIZA VISITA AL COMERCIO CB, SE VALIDA Y SE HACE ENTREGA DE 30 ROLLOS </t>
  </si>
  <si>
    <t>BARRIO COSTA HERMOSA SOLEDAD 1</t>
  </si>
  <si>
    <t>FO-25-1024911</t>
  </si>
  <si>
    <t xml:space="preserve">ESTADO RESULTADO DE LA ACTIVIDAD :EJECUTADO
FORMA DE ATENCIÓN :VISITA TECNICA
CANTIDAD DE ROLLOS :40
FECHA FIN DE LA ACTIVIDAD :03-06-2025
NOMBRES Y APELLIDOS DEL USUARIO :JESÚS CALDERÓN
TELEFONO DEL USUARIO :3006787165
CORREO DEL USUARIO :controldevicitadigital@gmail.com 
SOLUCIÓN :SE REALIZA VISITA TÉCNICA PARA ENTREGA DE ROLLOS </t>
  </si>
  <si>
    <t>BARRIO CENTRO CHIMICHAGUA 15</t>
  </si>
  <si>
    <t>FO-25-1004992</t>
  </si>
  <si>
    <t>ESTADO RESULTADO DE LA ACTIVIDAD :
FORMA DE ATENCIÓN :
CANTIDAD DE ROLLOS :
FECHA FIN DE LA ACTIVIDAD :03-06-2025
NOMBRES Y APELLIDOS DEL USUARIO :
TELEFONO DEL USUARIO :
CORREO DEL USUARIO :
SOLUCIÓN :</t>
  </si>
  <si>
    <t>OPRAP CENTRO COMERCIAL ENSUENO</t>
  </si>
  <si>
    <t>FO-25-1012267</t>
  </si>
  <si>
    <t>ESTADO RESULTADO DE LA ACTIVIDAD :EJECUTADO
FORMA DE ATENCIÓN :VISITA TECNICA
CANTIDAD DE ROLLOS :320
FECHA FIN DE LA ACTIVIDAD :03-06-2025
NOMBRES Y APELLIDOS DEL USUARIO :OPRAP CENTRO COMERCIAL ENSUENO
TELEFONO DEL USUARIO :3023611105
CORREO DEL USUARIO :controldevisitadigital@gmail.com
SOLUCIÓN :SE ENTREGAN 320 AL COMERCIO OPRA CC GRAN PLAZA EL ENSUEÑO</t>
  </si>
  <si>
    <t>FO-25-1018631</t>
  </si>
  <si>
    <t>ESTADO RESULTADO DE LA ACTIVIDAD :EJECUTADO
FORMA DE ATENCIÓN :VISITA TECNICA
CANTIDAD DE ROLLOS :10
FECHA FIN DE LA ACTIVIDAD :03-06-2025
NOMBRES Y APELLIDOS DEL USUARIO :ONEYDA MOLINARES 
TELEFONO DEL USUARIO :3245051519
CORREO DEL USUARIO :georgepapi01@hotmail.com
SOLUCIÓN :SE REALIZA VISITA TÉCNICA, SE ENTREGA 10 ROLLOS PARA DATAFONO, EL CLIENTE RECIBE A SATISFACCIÓN, CB OPERATIVO.</t>
  </si>
  <si>
    <t>DISTRICOL TIENDA EL PORVENIR</t>
  </si>
  <si>
    <t>FO-25-999002</t>
  </si>
  <si>
    <t xml:space="preserve">ESTADO RESULTADO DE LA ACTIVIDAD :EJECUTADO
FORMA DE ATENCIÓN :ENVIO FLOTA - OPERADOR LOGISTICO
CANTIDAD DE ROLLOS :230
FECHA FIN DE LA ACTIVIDAD :03-06-2025
NOMBRES Y APELLIDOS DEL USUARIO :Dairo Restrepo 
TELEFONO DEL USUARIO :3024664591
CORREO DEL USUARIO :no informado 
SOLUCIÓN :ENVÍO ROLLOS DIRECTO CON EL CONDUCTOR, ENTREGA CONFIRMADA CON EL CLIENTE. </t>
  </si>
  <si>
    <t>DISTRICOL DISTRIBUIDORA LA 27</t>
  </si>
  <si>
    <t>FO-25-1005357</t>
  </si>
  <si>
    <t xml:space="preserve">ESTADO RESULTADO DE LA ACTIVIDAD :EJECUTADO
FORMA DE ATENCIÓN :VISITA TECNICA
CANTIDAD DE ROLLOS :20
FECHA FIN DE LA ACTIVIDAD :04-06-2025
NOMBRES Y APELLIDOS DEL USUARIO :DAVID QUINTERO VEGA
TELEFONO DEL USUARIO :3005250707
CORREO DEL USUARIO :controldevisitadigital@gmail.com 
SOLUCIÓN :SE REALIZA VISITA TÉCNICA PARA ENTREGA DE ROLLOS DE REDEBAN </t>
  </si>
  <si>
    <t>BARRIO MANANTIAL SOLEDAD 6</t>
  </si>
  <si>
    <t>FO-25-1017073</t>
  </si>
  <si>
    <t xml:space="preserve">ESTADO RESULTADO DE LA ACTIVIDAD :EJECUTADO
FORMA DE ATENCIÓN :VISITA TECNICA
CANTIDAD DE ROLLOS :270
FECHA FIN DE LA ACTIVIDAD :04-06-2025
NOMBRES Y APELLIDOS DEL USUARIO :Ledis oliberos
TELEFONO DEL USUARIO :3002747737
CORREO DEL USUARIO :controldevicitadigital@gmail.com 
SOLUCIÓN :SE REALIZA VISITA TÉCNICA PARA ENTREGA DE ROLLOS DE REDEBAN </t>
  </si>
  <si>
    <t>FO-25-979765</t>
  </si>
  <si>
    <t>ESTADO RESULTADO DE LA ACTIVIDAD :
FORMA DE ATENCIÓN :ENVIO
CANTIDAD DE ROLLOS :220
FECHA FIN DE LA ACTIVIDAD :04-06-2025
NOMBRES Y APELLIDOS DEL USUARIO :
TELEFONO DEL USUARIO :
CORREO DEL USUARIO :
SOLUCIÓN :</t>
  </si>
  <si>
    <t>BARRIO CORREGIMIENTO LA MATA L</t>
  </si>
  <si>
    <t>FO-25-1015584</t>
  </si>
  <si>
    <t>ESTADO RESULTADO DE LA ACTIVIDAD :
FORMA DE ATENCIÓN :ENVIO
CANTIDAD DE ROLLOS :20
FECHA FIN DE LA ACTIVIDAD :04-06-2025
NOMBRES Y APELLIDOS DEL USUARIO :
TELEFONO DEL USUARIO :
CORREO DEL USUARIO :
SOLUCIÓN :</t>
  </si>
  <si>
    <t>DISTRICOL TIENDA LA ESQUINA</t>
  </si>
  <si>
    <t>FO-25-1006662</t>
  </si>
  <si>
    <t>ESTADO RESULTADO DE LA ACTIVIDAD :
FORMA DE ATENCIÓN :ENVIO
CANTIDAD DE ROLLOS :50
FECHA FIN DE LA ACTIVIDAD :04-06-2025
NOMBRES Y APELLIDOS DEL USUARIO :
TELEFONO DEL USUARIO :
CORREO DEL USUARIO :
SOLUCIÓN :</t>
  </si>
  <si>
    <t>ENTREGADO A REMITENTE</t>
  </si>
  <si>
    <t>BARRIO VELEZ VELEZ</t>
  </si>
  <si>
    <t>FO-25-997553</t>
  </si>
  <si>
    <t xml:space="preserve">ESTADO RESULTADO DE LA ACTIVIDAD :EJECUTADO
FORMA DE ATENCIÓN :ENVIO FLOTA - OPERADOR LOGISTICO
CANTIDAD DE ROLLOS :20
FECHA FIN DE LA ACTIVIDAD :28-05-2025
NOMBRES Y APELLIDOS DEL USUARIO :HERNANDO CUBIDES
TELEFONO DEL USUARIO :3204999803
CORREO DEL USUARIO :maderaselcarare@gmail.com
SOLUCIÓN :SE REALIZA ENVIO DE 20 ROLLOS POR TRANSPORTADORA. </t>
  </si>
  <si>
    <t>INTERRAPIDISIMO</t>
  </si>
  <si>
    <t>BARRIO GAIRA SANTA MARTA 7</t>
  </si>
  <si>
    <t>FO-25-1009553</t>
  </si>
  <si>
    <t xml:space="preserve">ESTADO RESULTADO DE LA ACTIVIDAD :EJECUTADO
FORMA DE ATENCIÓN :VISITA TECNICA
CANTIDAD DE ROLLOS :10
FECHA FIN DE LA ACTIVIDAD :04-06-2025
NOMBRES Y APELLIDOS DEL USUARIO :Yulis Balmaceda 
TELEFONO DEL USUARIO :3007862171
CORREO DEL USUARIO :yulisbalmaceda@gmail.com
SOLUCIÓN :SE REALIZA ENTREGA DE 10 ROLLOS PARA DATÁFONO A SATISFACCIÓN DEL CLIENTE </t>
  </si>
  <si>
    <t>BARRIO AUTOPISTA NORTE COPACAB</t>
  </si>
  <si>
    <t>FO-25-1010966</t>
  </si>
  <si>
    <t xml:space="preserve">ESTADO RESULTADO DE LA ACTIVIDAD :EJECUTADO
FORMA DE ATENCIÓN :VISITA TECNICA
CANTIDAD DE ROLLOS :50
FECHA FIN DE LA ACTIVIDAD :04-06-2025
NOMBRES Y APELLIDOS DEL USUARIO :Paulina Ochoa 
TELEFONO DEL USUARIO :3122593721
CORREO DEL USUARIO :paulinaperezop@gmail.com
SOLUCIÓN :SE REALIZA LA ENTREGA DE 50 ROLLOS DE CB A LA ENCARGADA PAULINA OCHOA </t>
  </si>
  <si>
    <t>BAR EL CENTRO CORRG LAS MERCED</t>
  </si>
  <si>
    <t>FO-25-1026106</t>
  </si>
  <si>
    <t xml:space="preserve">ESTADO RESULTADO DE LA ACTIVIDAD :EJECUTADO
FORMA DE ATENCIÓN :VISITA TECNICA
CANTIDAD DE ROLLOS :20
FECHA FIN DE LA ACTIVIDAD :04-06-2025
NOMBRES Y APELLIDOS DEL USUARIO :Edy Ortega 
TELEFONO DEL USUARIO :3116126543
CORREO DEL USUARIO :comercializadoracarmomin@gmail.com
SOLUCIÓN :SE REALIZÓ VISITA A LA DIRECCIÓN ASIGNADA POR EL CLIENTE PARA LA ENTREGA DE ROLLOS, SE REALIZÓ ENTREGA DE 20 ROLLOS TODO OK </t>
  </si>
  <si>
    <t>PTM COPACABANA FONDA Y CAFETER</t>
  </si>
  <si>
    <t>FO-25-1013960</t>
  </si>
  <si>
    <t xml:space="preserve">ESTADO RESULTADO DE LA ACTIVIDAD :EJECUTADO
FORMA DE ATENCIÓN :VISITA TECNICA
CANTIDAD DE ROLLOS :30
FECHA FIN DE LA ACTIVIDAD :04-06-2025
NOMBRES Y APELLIDOS DEL USUARIO :Guillermo Yepez 
TELEFONO DEL USUARIO :3007045525
CORREO DEL USUARIO :controldevisitadigital@gmail.com
SOLUCIÓN :SE REALIZA LA ENTREGA DE 30 ROLLOS DE CB AL ENCARGADO GUILLERMO YEPEZ </t>
  </si>
  <si>
    <t>FO-25-1020727</t>
  </si>
  <si>
    <t xml:space="preserve">ESTADO RESULTADO DE LA ACTIVIDAD :EJECUTADO
FORMA DE ATENCIÓN :VISITA TECNICA
CANTIDAD DE ROLLOS :20
FECHA FIN DE LA ACTIVIDAD :04-06-2025
NOMBRES Y APELLIDOS DEL USUARIO :Nayda Galvis 
TELEFONO DEL USUARIO :3142754797
CORREO DEL USUARIO :ya.ortiz@fesc.edu.co
SOLUCIÓN :SE REALIZÓ VISITA A LA DIRECCIÓN ASIGNADA POR EL CLIENTE Y SE REALIZA ENTREGA DE 20 ROLLOS TODO OK </t>
  </si>
  <si>
    <t>BARRIO URB VEREDA TROPICAL MONTERIA</t>
  </si>
  <si>
    <t>FO-25-1009556</t>
  </si>
  <si>
    <t>ESTADO RESULTADO DE LA ACTIVIDAD :EJECUTADO
FORMA DE ATENCIÓN :VISITA TECNICA
CANTIDAD DE ROLLOS :20
FECHA FIN DE LA ACTIVIDAD :04-06-2025
NOMBRES Y APELLIDOS DEL USUARIO :Marcela Ospina 
TELEFONO DEL USUARIO :3145821659
CORREO DEL USUARIO :jaramillolauren10@gmail.com
SOLUCIÓN :SE REALIZA VISITA TÉCNICA PARA ENTREGA DE 20 ROLLOS PARA DATAFONO, NO SE INTERVIENE TERMINAL Y LA ENTREGA SE REALIZA SIN NOVEDAD.</t>
  </si>
  <si>
    <t>FO-25-1032938</t>
  </si>
  <si>
    <t xml:space="preserve">ESTADO RESULTADO DE LA ACTIVIDAD :EJECUTADO
FORMA DE ATENCIÓN :VISITA TECNICA
CANTIDAD DE ROLLOS :130
FECHA FIN DE LA ACTIVIDAD :04-06-2025
NOMBRES Y APELLIDOS DEL USUARIO :Alexandra Vallejo 
TELEFONO DEL USUARIO :3185231955
CORREO DEL USUARIO :neidyvallejos28@gmail.com
SOLUCIÓN :SE VISITA CORRESPONSAL Y SE REALIZA ENTREGA DE 130 ROLLOS </t>
  </si>
  <si>
    <t>HENAO CAMAYO CARLOS HERNAN</t>
  </si>
  <si>
    <t>DISTRICOL DROGUERIA CENTRAL ME</t>
  </si>
  <si>
    <t>FO-25-1024905</t>
  </si>
  <si>
    <t xml:space="preserve">ESTADO RESULTADO DE LA ACTIVIDAD :EJECUTADO
FORMA DE ATENCIÓN :VISITA TECNICA
CANTIDAD DE ROLLOS :160
FECHA FIN DE LA ACTIVIDAD :04-06-2025
NOMBRES Y APELLIDOS DEL USUARIO :Karen Alfaro 
TELEFONO DEL USUARIO :3206162179
CORREO DEL USUARIO :centralmedic07@gmail.com
SOLUCIÓN :SE VISITA COMERCIO SE REALIZA ENTREGA DE 160 ROLLOS DE PAPEL PARA DATÁFONO </t>
  </si>
  <si>
    <t>BARRIO COLORADOS BUCARAMANGA</t>
  </si>
  <si>
    <t>FO-25-1024903</t>
  </si>
  <si>
    <t>ESTADO RESULTADO DE LA ACTIVIDAD :EJECUTADO
FORMA DE ATENCIÓN :VISITA TECNICA
CANTIDAD DE ROLLOS :40
FECHA FIN DE LA ACTIVIDAD :04-06-2025
NOMBRES Y APELLIDOS DEL USUARIO :NAYERLI TRISTANCHO 
TELEFONO DEL USUARIO :3232269766
CORREO DEL USUARIO :luznayerlitristanchoparada@gmail.com
SOLUCIÓN :SE HACE PRESENCIA EN COMERCIO SE REALIZA ENTREGA DE 40 ROLLOS</t>
  </si>
  <si>
    <t>BARRIO CIUDAD KENEDY BOGOTA</t>
  </si>
  <si>
    <t>FO-25-1034425</t>
  </si>
  <si>
    <t>ESTADO RESULTADO DE LA ACTIVIDAD :EJECUTADO
FORMA DE ATENCIÓN :VISITA TECNICA
CANTIDAD DE ROLLOS :30
FECHA FIN DE LA ACTIVIDAD :04-06-2025
NOMBRES Y APELLIDOS DEL USUARIO :Camila santos 
TELEFONO DEL USUARIO :3202023106
CORREO DEL USUARIO :gina.bohirquue.84@gmail.com
SOLUCIÓN :30 ROLLOS</t>
  </si>
  <si>
    <t>REDY SANTIAGO PLAZA</t>
  </si>
  <si>
    <t>FO-25-1028988</t>
  </si>
  <si>
    <t>ESTADO RESULTADO DE LA ACTIVIDAD :EJECUTADO
FORMA DE ATENCIÓN :VISITA TECNICA
CANTIDAD DE ROLLOS :390
FECHA FIN DE LA ACTIVIDAD :04-06-2025
NOMBRES Y APELLIDOS DEL USUARIO :CLAUDIA PINTA
TELEFONO DEL USUARIO :3108365770
CORREO DEL USUARIO :santiagoplaza@redy.com.co
SOLUCIÓN :EN LA VISTA TECNICA REALIZADA AL CB SE LLEGA AL SITIO SE INFORMA EL MOTIVO DE LA VISITA SE ENTREGAN 390 ROLLOS TERMICOS EL CONTACTO RECIBE ROLLOS TERMICOS EL CONTACTO SOLICITO DEJAR LOS ROLLOS EN LA PARTE DE AFUERA DEL CB</t>
  </si>
  <si>
    <t>BARRIO VEREDA PORTACHUELO GIRA</t>
  </si>
  <si>
    <t>FO-25-1017097</t>
  </si>
  <si>
    <t xml:space="preserve">ESTADO RESULTADO DE LA ACTIVIDAD :EJECUTADO
FORMA DE ATENCIÓN :VISITA TECNICA
CANTIDAD DE ROLLOS :80
FECHA FIN DE LA ACTIVIDAD :04-06-2025
NOMBRES Y APELLIDOS DEL USUARIO :Alejandra zapata 
TELEFONO DEL USUARIO :3114867253
CORREO DEL USUARIO :yudiandrea1988@hotmail.com
SOLUCIÓN :SE REALIZA LA ENTREGA DE 80 ROLLOS A AL ENCARGADA YUDI QUINTERO </t>
  </si>
  <si>
    <t>DISTRICOL DROGUERIA ODISEA REA</t>
  </si>
  <si>
    <t>FO-25-1003997</t>
  </si>
  <si>
    <t xml:space="preserve">ESTADO RESULTADO DE LA ACTIVIDAD :EJECUTADO
FORMA DE ATENCIÓN :ENVIO FLOTA - OPERADOR LOGISTICO
CANTIDAD DE ROLLOS :40
FECHA FIN DE LA ACTIVIDAD :04-06-2025
NOMBRES Y APELLIDOS DEL USUARIO :Hirley Córdoba 
TELEFONO DEL USUARIO :3133474742
CORREO DEL USUARIO :no informado 
SOLUCIÓN :ENVÍO ROLLOS DIRECTO CON EL CONDUCTOR, ENTREGA CONFIRMADA CON EL CLIENTE. </t>
  </si>
  <si>
    <t>BARRIO CENTRO TOCANCIPA 5</t>
  </si>
  <si>
    <t>FO-25-1021431</t>
  </si>
  <si>
    <t>ESTADO RESULTADO DE LA ACTIVIDAD :EJECUTADO
FORMA DE ATENCIÓN :VISITA TECNICA
CANTIDAD DE ROLLOS :160
FECHA FIN DE LA ACTIVIDAD :04-06-2025
NOMBRES Y APELLIDOS DEL USUARIO :William Javier prieto Martínez 
TELEFONO DEL USUARIO :3123926909
CORREO DEL USUARIO :william.2014984@gmail.com
SOLUCIÓN :SE REALIZA ENTREGA DE 160 ROLLOS NO SE MANIPULA EQUIPOS.</t>
  </si>
  <si>
    <t>PTM  BELLO TIENDA NUEVA D'VILL</t>
  </si>
  <si>
    <t>FO-25-1019982</t>
  </si>
  <si>
    <t xml:space="preserve">ESTADO RESULTADO DE LA ACTIVIDAD :EJECUTADO
FORMA DE ATENCIÓN :VISITA TECNICA
CANTIDAD DE ROLLOS :60
FECHA FIN DE LA ACTIVIDAD :04-06-2025
NOMBRES Y APELLIDOS DEL USUARIO :Jesica de lo rios 
TELEFONO DEL USUARIO :3245052669
CORREO DEL USUARIO :yesikadelosrios@outlook.com
SOLUCIÓN :SE REALIZA LA ENTREGA DE 60 ROLLO DE CB A LA ENCARGADA YÉSICA DE LO RÍOS </t>
  </si>
  <si>
    <t>DISTRICOL TIENDA LA 67 D ELKIN</t>
  </si>
  <si>
    <t>FO-25-1015774</t>
  </si>
  <si>
    <t xml:space="preserve">ESTADO RESULTADO DE LA ACTIVIDAD :EJECUTADO
FORMA DE ATENCIÓN :VISITA TECNICA
CANTIDAD DE ROLLOS :140
FECHA FIN DE LA ACTIVIDAD :04-06-2025
NOMBRES Y APELLIDOS DEL USUARIO :Elkin García 
TELEFONO DEL USUARIO :3507421551
CORREO DEL USUARIO :elkinaguirre1096@gmail.com
SOLUCIÓN :SE REALIZA LA ENTREGA DE 140 ROLLOS DE CB AL ENCARAGDO ELKIN AGUIRRE </t>
  </si>
  <si>
    <t>BARRIO EL CENTRO CUCUTA 58</t>
  </si>
  <si>
    <t>FO-25-1035636</t>
  </si>
  <si>
    <t xml:space="preserve">ESTADO RESULTADO DE LA ACTIVIDAD :EJECUTADO
FORMA DE ATENCIÓN :VISITA TECNICA
CANTIDAD DE ROLLOS :10
FECHA FIN DE LA ACTIVIDAD :04-06-2025
NOMBRES Y APELLIDOS DEL USUARIO :Paola Sandoval 
TELEFONO DEL USUARIO :3024135808
CORREO DEL USUARIO :ya.ortiz@fesc.edu.co
SOLUCIÓN :SE REALIZÓ VISITA A LA DIRECCIÓN ASIGNADA POR EL CLIENTE Y SE HIZO ENTREGA DE 10 ROLLOS TODO OK </t>
  </si>
  <si>
    <t>BARRIO ALFONSO BONILLA ARAGON CALI  5</t>
  </si>
  <si>
    <t>FO-25-1032741</t>
  </si>
  <si>
    <t>ESTADO RESULTADO DE LA ACTIVIDAD :EJECUTADO
FORMA DE ATENCIÓN :VISITA TECNICA
CANTIDAD DE ROLLOS :60
FECHA FIN DE LA ACTIVIDAD :04-06-2025
NOMBRES Y APELLIDOS DEL USUARIO :LUISA FERNANDA HOMEN HURTADO
TELEFONO DEL USUARIO :3042512519
CORREO DEL USUARIO :ferhomen2003@gmail.com
SOLUCIÓN :EN LA VISITA TECNICA REALIZADA AL COMERCIO SE LLEGA AL SITIO SE ENTREGAN 60 ROLLOS TERMICOS EL CLIENTE RECIBE ROLLOS TERMICOS</t>
  </si>
  <si>
    <t>BARRIO ANDALUCIA BELLO BELLO</t>
  </si>
  <si>
    <t>FO-25-1017071</t>
  </si>
  <si>
    <t xml:space="preserve">ESTADO RESULTADO DE LA ACTIVIDAD :EJECUTADO
FORMA DE ATENCIÓN :VISITA TECNICA
CANTIDAD DE ROLLOS :60
FECHA FIN DE LA ACTIVIDAD :04-06-2025
NOMBRES Y APELLIDOS DEL USUARIO :Sebastian Yepez 
TELEFONO DEL USUARIO :3165851402
CORREO DEL USUARIO :sebasyepez9621@gmail.com
SOLUCIÓN :SE REALIZA LA ENTREGA DE 60 ROLLOS DE CB AL ENCARAGDO SEBASTIAN YEPEZ </t>
  </si>
  <si>
    <t>ESCOBAR LENIS JUAN SEBASTIAN</t>
  </si>
  <si>
    <t>DISTRICOL SAI LA 28</t>
  </si>
  <si>
    <t>FO-25-1028075</t>
  </si>
  <si>
    <t>COORDINADORA</t>
  </si>
  <si>
    <t>BARRIO LLORENTE SAN ANDRES DE</t>
  </si>
  <si>
    <t>FO-25-997855</t>
  </si>
  <si>
    <t xml:space="preserve">ESTADO RESULTADO DE LA ACTIVIDAD :EJECUTADO
FORMA DE ATENCIÓN :ENVIO FLOTA - OPERADOR LOGISTICO
CANTIDAD DE ROLLOS :60
FECHA FIN DE LA ACTIVIDAD :30-05-2025
NOMBRES Y APELLIDOS DEL USUARIO :Jhon Kevin Mallama 
TELEFONO DEL USUARIO :3105362091
CORREO DEL USUARIO :controldevisitadigital@gmail.com 
SOLUCIÓN :SE REALIZÓ EL ENVÍO DE PAPELERÍA SOLICITADA SE ENTREGA COPIA DE GUÍA AL CLIENTE PARA QUE RECLAME EN OFICINA </t>
  </si>
  <si>
    <t>RODRIGUEZ PEREA JUAN CAMILO</t>
  </si>
  <si>
    <t>CIENAGA DE ORO</t>
  </si>
  <si>
    <t>CENTRO CIENAGA DE ORO CORDOBA</t>
  </si>
  <si>
    <t>FO-25-1016131</t>
  </si>
  <si>
    <t>ESTADO RESULTADO DE LA ACTIVIDAD :EJECUTADO
FORMA DE ATENCIÓN :VISITA TECNICA
CANTIDAD DE ROLLOS :170
FECHA FIN DE LA ACTIVIDAD :04-06-2025
NOMBRES Y APELLIDOS DEL USUARIO :Linis Sevilla 
TELEFONO DEL USUARIO :3007363142
CORREO DEL USUARIO :linissevillas1@gmail.com
SOLUCIÓN :EN VISITA TÉCNICA AL PUNTO SE REALIZA ENTREGA DE 170 ROLLOS EN EL PUNTO SIN NOVEDAD, ENTREGA EN EL PUNTO NO REQUIERE INTERVENIR EQUIPOS</t>
  </si>
  <si>
    <t>BARRIO VRD JALISCO BELLO</t>
  </si>
  <si>
    <t>FO-25-1017347</t>
  </si>
  <si>
    <t>ESTADO RESULTADO DE LA ACTIVIDAD :EJECUTADO
FORMA DE ATENCIÓN :VISITA TECNICA
CANTIDAD DE ROLLOS :10
FECHA FIN DE LA ACTIVIDAD :04-06-2025
NOMBRES Y APELLIDOS DEL USUARIO :Nidia Fernanda 
TELEFONO DEL USUARIO :3007076074
CORREO DEL USUARIO :nydiaaguacia@gmail.com
SOLUCIÓN :SE REALIZ AL ENTREGA DE 10 ROLLOS DE CB A L ENCARGADA NIDIA FERNANDA</t>
  </si>
  <si>
    <t>OPRAP ÉXITO BUCARAMANGA CENTRO</t>
  </si>
  <si>
    <t>FO-25-1037775</t>
  </si>
  <si>
    <t>ESTADO RESULTADO DE LA ACTIVIDAD :EJECUTADO
FORMA DE ATENCIÓN :VISITA TECNICA
CANTIDAD DE ROLLOS :120
FECHA FIN DE LA ACTIVIDAD :04-06-2025
NOMBRES Y APELLIDOS DEL USUARIO :SILVIA ANGARITA 
TELEFONO DEL USUARIO :3023611105
CORREO DEL USUARIO :contactenos@oprap.com.co
SOLUCIÓN :SE REALIZA ENTREGA DE 120 ROLLOS CON VISITA.</t>
  </si>
  <si>
    <t>BARRIO BOSA PORVENIR BOGOTA 2</t>
  </si>
  <si>
    <t>FO-25-1032946</t>
  </si>
  <si>
    <t>ESTADO RESULTADO DE LA ACTIVIDAD :EJECUTADO
FORMA DE ATENCIÓN :VISITA TECNICA
CANTIDAD DE ROLLOS :40
FECHA FIN DE LA ACTIVIDAD :04-06-2025
NOMBRES Y APELLIDOS DEL USUARIO :Iván Darío Alfonso
TELEFONO DEL USUARIO :3118077376
CORREO DEL USUARIO :idañfonso00@gmail.com
SOLUCIÓN :SE DEJAN 40 ROLLOS</t>
  </si>
  <si>
    <t>BARRIO SAN JOSE CIENAGA DE ORO</t>
  </si>
  <si>
    <t>FO-25-1017093</t>
  </si>
  <si>
    <t>ESTADO RESULTADO DE LA ACTIVIDAD :EJECUTADO
FORMA DE ATENCIÓN :VISITA TECNICA
CANTIDAD DE ROLLOS :40
FECHA FIN DE LA ACTIVIDAD :04-06-2025
NOMBRES Y APELLIDOS DEL USUARIO :María Angélica vertel 
TELEFONO DEL USUARIO :3003708438
CORREO DEL USUARIO :drogcerete3rr@gmail.com
SOLUCIÓN :EN VISITA TÉCNICA AL PUNTO SE REALIZA ENTREGA DE 40 ROLLOS EN EL PUNTO SIN NOVEDAD, ENTREGA EN EL PUNTO NO REQUIERE INTERVENIR EQUIPOS</t>
  </si>
  <si>
    <t>BARRIO SUESCA SUESCA 2</t>
  </si>
  <si>
    <t>FO-25-1005429</t>
  </si>
  <si>
    <t>ESTADO RESULTADO DE LA ACTIVIDAD :EJECUTADO
FORMA DE ATENCIÓN :VISITA TECNICA
CANTIDAD DE ROLLOS :20
FECHA FIN DE LA ACTIVIDAD :04-06-2025
NOMBRES Y APELLIDOS DEL USUARIO :Diana  Amaya
TELEFONO DEL USUARIO :3144635000
CORREO DEL USUARIO :amayaraul2@hotmail.com
SOLUCIÓN :SE REALIZA ENTREGA DE 20 ROLLOS, NO SE MANIPULA EQUIPOS.</t>
  </si>
  <si>
    <t>BARRIO LA MATA LA GLORIA CESAR</t>
  </si>
  <si>
    <t>FO-25-991488</t>
  </si>
  <si>
    <t>ESTADO RESULTADO DE LA ACTIVIDAD :
FORMA DE ATENCIÓN :ENVIO
CANTIDAD DE ROLLOS :40
FECHA FIN DE LA ACTIVIDAD :04-06-2025
NOMBRES Y APELLIDOS DEL USUARIO :
TELEFONO DEL USUARIO :
CORREO DEL USUARIO :
SOLUCIÓN :</t>
  </si>
  <si>
    <t>VILLAGARZON</t>
  </si>
  <si>
    <t>BARRIO FATIMA VILLAGARZON 2</t>
  </si>
  <si>
    <t>FO-25-1004994</t>
  </si>
  <si>
    <t>BARRIO ESMERALDA IPIALES</t>
  </si>
  <si>
    <t>FO-25-1034433</t>
  </si>
  <si>
    <t xml:space="preserve">ESTADO RESULTADO DE LA ACTIVIDAD :EJECUTADO
FORMA DE ATENCIÓN :VISITA TECNICA
CANTIDAD DE ROLLOS :30
FECHA FIN DE LA ACTIVIDAD :04-06-2025
NOMBRES Y APELLIDOS DEL USUARIO :Lucía castro 
TELEFONO DEL USUARIO :3222165934
CORREO DEL USUARIO :comercialdys@outlook.com
SOLUCIÓN :SE LLAMA AL CONTACTO E INFORMA QUE LOS ROLLOS SEAN ENVIADOS POR TRANSPORTE TIPO CAMIONETA HACIA SU CORREGIMIENTO YA QUE HACIA EL SITIO EL DÍA DE HOY ENTRAN PERO NO SALEN VEHÍCULOS. CLIENTE INFORMA QUE YA RECIBIÓ LOS ROLLOS </t>
  </si>
  <si>
    <t>HERNANDEZ GUARIN MIGUEL JULIAN</t>
  </si>
  <si>
    <t>TONA</t>
  </si>
  <si>
    <t>BARRIO CORREGIMIENTO LA CORCOV</t>
  </si>
  <si>
    <t>FO-25-1026110</t>
  </si>
  <si>
    <t>ESTADO RESULTADO DE LA ACTIVIDAD :EJECUTADO
FORMA DE ATENCIÓN :VISITA TECNICA
CANTIDAD DE ROLLOS :10
FECHA FIN DE LA ACTIVIDAD :04-06-2025
NOMBRES Y APELLIDOS DEL USUARIO :EMERSON MENDOZA 
TELEFONO DEL USUARIO :3112633394
CORREO DEL USUARIO :hermides9712@gmail.com
SOLUCIÓN :EN COMUNICACIÓN CON EL ADMINISTRADOR EMERSON MENDOZA AL CELULAR 3112633394, INFORMA QUE EN ESTOS MOMENTOS SE ENCUENTRA EN LA CIUDAD DE BUCARAMANGA QUE PODEMOS PASAR A ENTREGAR LOS ROLLOS EN LA SIGUIENTE DIRECCIÓN CALLE 59 # 30-88, SE REALIZA ENTREGA DE 10 ROLLOS AL SEÑOR EMERSON MENDOZA.</t>
  </si>
  <si>
    <t>PTM SAN ALBERTO MULTIPAGOS LA</t>
  </si>
  <si>
    <t>FO-25-1006979</t>
  </si>
  <si>
    <t>ESTADO RESULTADO DE LA ACTIVIDAD :
FORMA DE ATENCIÓN :ENVIO
CANTIDAD DE ROLLOS :30
FECHA FIN DE LA ACTIVIDAD :04-06-2025
NOMBRES Y APELLIDOS DEL USUARIO :
TELEFONO DEL USUARIO :
CORREO DEL USUARIO :
SOLUCIÓN :</t>
  </si>
  <si>
    <t>BARRIO VRD LOS CEDROS MONTERIA</t>
  </si>
  <si>
    <t>FO-25-1009818</t>
  </si>
  <si>
    <t>ESTADO RESULTADO DE LA ACTIVIDAD :EJECUTADO
FORMA DE ATENCIÓN :VISITA TECNICA
CANTIDAD DE ROLLOS :10
FECHA FIN DE LA ACTIVIDAD :04-06-2025
NOMBRES Y APELLIDOS DEL USUARIO :William Chova
TELEFONO DEL USUARIO :3186308497
CORREO DEL USUARIO :williamchova399@gmail.com
SOLUCIÓN :SE REALIZA VISITA TÉCNICA PARA ENTREGA DE 10 ROLLOS PARA DATAFONO, NO SE INTERVIENE TERMINAL Y LA ENTREGA SE REALIZA SIN NOVEDAD.</t>
  </si>
  <si>
    <t>BARRIO CORREGIMIENTO EL TOTUMO</t>
  </si>
  <si>
    <t>FO-25-1034063</t>
  </si>
  <si>
    <t>ESTADO RESULTADO DE LA ACTIVIDAD :EJECUTADO
FORMA DE ATENCIÓN :ENVIO FLOTA - OPERADOR LOGISTICO
CANTIDAD DE ROLLOS :30
FECHA FIN DE LA ACTIVIDAD :04-06-2025
NOMBRES Y APELLIDOS DEL USUARIO :ANA SIBO 
TELEFONO DEL USUARIO :3128124170
CORREO DEL USUARIO :controldevisitadigital@gmail.com
SOLUCIÓN :EN COMUNICACIÓN CON LA SEÑORA ANA SIBO AL NUMERO 3128124170, PIDE EL FAVOR SE ENVIEN LOS ROLLOS POR SERVICIO DE FLOTA. RECIBIDO OK</t>
  </si>
  <si>
    <t>PTM LA REPUBLICA GIRON SUPERME</t>
  </si>
  <si>
    <t>FO-25-1035607</t>
  </si>
  <si>
    <t>ESTADO RESULTADO DE LA ACTIVIDAD :EJECUTADO
FORMA DE ATENCIÓN :VISITA TECNICA
CANTIDAD DE ROLLOS :20
FECHA FIN DE LA ACTIVIDAD :04-06-2025
NOMBRES Y APELLIDOS DEL USUARIO :JESUS RUEDA RIOS
TELEFONO DEL USUARIO :3212449499
CORREO DEL USUARIO :jesusrrios@outlook.com
SOLUCIÓN :SE HACE PRESENCIA EN COMERCIO SE REALIZA ENTREGA DE 20 ROLLOS</t>
  </si>
  <si>
    <t>DISTRICOL PAPELERIA LA UNION</t>
  </si>
  <si>
    <t>FO-25-1026100</t>
  </si>
  <si>
    <t xml:space="preserve">ESTADO RESULTADO DE LA ACTIVIDAD :EJECUTADO
FORMA DE ATENCIÓN :VISITA TECNICA
CANTIDAD DE ROLLOS :80
FECHA FIN DE LA ACTIVIDAD :04-06-2025
NOMBRES Y APELLIDOS DEL USUARIO :Maria camila
TELEFONO DEL USUARIO :3104241544
CORREO DEL USUARIO :controldevisitadigital@gmail.com
SOLUCIÓN :SE REALIZA VISITA TÉCNICA PARA ENTREGA DE ROLLOS DE REDEBAN </t>
  </si>
  <si>
    <t>BARRIO EL CARMEN SAN ANDRES DE</t>
  </si>
  <si>
    <t>FO-25-993039</t>
  </si>
  <si>
    <t xml:space="preserve">ESTADO RESULTADO DE LA ACTIVIDAD :EJECUTADO
FORMA DE ATENCIÓN :ENVIO FLOTA - OPERADOR LOGISTICO
CANTIDAD DE ROLLOS :20
FECHA FIN DE LA ACTIVIDAD :30-05-2025
NOMBRES Y APELLIDOS DEL USUARIO :Jhon Jarry Marín 
TELEFONO DEL USUARIO :3164957361
CORREO DEL USUARIO :controldevisitadigital@gmail.com 
SOLUCIÓN :SE REALIZÓ EL ENVÍO DE PAPELERÍA SOLICITADA SE ENTREGA COPIA DE GUÍA AL CLIENTE PARA QUE RECLAME EN OFICINA </t>
  </si>
  <si>
    <t>BARRIO VEREDA MINA EL ALACRAN</t>
  </si>
  <si>
    <t>FO-25-995908</t>
  </si>
  <si>
    <t>ESTADO RESULTADO DE LA ACTIVIDAD :EJECUTADO
FORMA DE ATENCIÓN :ENVIO FLOTA - OPERADOR LOGISTICO
CANTIDAD DE ROLLOS :10
FECHA FIN DE LA ACTIVIDAD :31-05-2025
NOMBRES Y APELLIDOS DEL USUARIO :María Garces
TELEFONO DEL USUARIO :3136815983
CORREO DEL USUARIO :controldevisitadigital@gmail.com
SOLUCIÓN :SE ENVÍAN 10 ROLLOS POR OPERADOR LOGÍSTICO INTERRAPIDISIMO, SE CONFIRMA ENVÍO AL CB OK</t>
  </si>
  <si>
    <t>PTM GIRON SUPERMERCADO MERCANT</t>
  </si>
  <si>
    <t>FO-25-1029007</t>
  </si>
  <si>
    <t xml:space="preserve">ESTADO RESULTADO DE LA ACTIVIDAD :EJECUTADO
FORMA DE ATENCIÓN :VISITA TECNICA
CANTIDAD DE ROLLOS :20
FECHA FIN DE LA ACTIVIDAD :04-06-2025
NOMBRES Y APELLIDOS DEL USUARIO :CARLOS VILLEGAS
TELEFONO DEL USUARIO :3209226957
CORREO DEL USUARIO :carlosvillegas@gmail.com
SOLUCIÓN :SE REALIZA ENTREGA DE 20 ROLLOS A CARLOS VILLEGAS </t>
  </si>
  <si>
    <t>NARI#O SAN ANDRES DE TUMACO</t>
  </si>
  <si>
    <t>FO-25-1005872</t>
  </si>
  <si>
    <t xml:space="preserve">ESTADO RESULTADO DE LA ACTIVIDAD :EJECUTADO
FORMA DE ATENCIÓN :ENVIO FLOTA - OPERADOR LOGISTICO
CANTIDAD DE ROLLOS :20
FECHA FIN DE LA ACTIVIDAD :30-05-2025
NOMBRES Y APELLIDOS DEL USUARIO :Germán Estupiñan 
TELEFONO DEL USUARIO :3184357004
CORREO DEL USUARIO :controldevisitadigital@gmail.com 
SOLUCIÓN :SE REALIZÓ EL ENVÍO DE PAPELERÍA SOLICITADA SE ENTREGA COPIA DE GUÍA AL CLIENTE PARA QUE RECLAME EN OFICINA. </t>
  </si>
  <si>
    <t>BARRIO EL PROGRESO RIOHACHA</t>
  </si>
  <si>
    <t>FO-25-1029517</t>
  </si>
  <si>
    <t>ESTADO RESULTADO DE LA ACTIVIDAD :
FORMA DE ATENCIÓN :ENVIO
CANTIDAD DE ROLLOS :40
FECHA FIN DE LA ACTIVIDAD :05-06-2025
NOMBRES Y APELLIDOS DEL USUARIO :
TELEFONO DEL USUARIO :
CORREO DEL USUARIO :
SOLUCIÓN :</t>
  </si>
  <si>
    <t>DISTRICOL PAPELERIA JAVIER</t>
  </si>
  <si>
    <t>FO-25-1004990</t>
  </si>
  <si>
    <t>ESTADO RESULTADO DE LA ACTIVIDAD :
FORMA DE ATENCIÓN :ENVIO
CANTIDAD DE ROLLOS :30
FECHA FIN DE LA ACTIVIDAD :05-06-2025
NOMBRES Y APELLIDOS DEL USUARIO :
TELEFONO DEL USUARIO :
CORREO DEL USUARIO :
SOLUCIÓN :</t>
  </si>
  <si>
    <t>BARRIO AV NAPOLES PUERTO TRIUN</t>
  </si>
  <si>
    <t>FO-25-1010060</t>
  </si>
  <si>
    <t>ESTADO RESULTADO DE LA ACTIVIDAD :
FORMA DE ATENCIÓN :ENVIO
CANTIDAD DE ROLLOS :90
FECHA FIN DE LA ACTIVIDAD :05-06-2025
NOMBRES Y APELLIDOS DEL USUARIO :
TELEFONO DEL USUARIO :
CORREO DEL USUARIO :
SOLUCIÓN :</t>
  </si>
  <si>
    <t>BARRIO CENTRO CHIRIGUANA 1</t>
  </si>
  <si>
    <t>FO-25-990935</t>
  </si>
  <si>
    <t>ESTADO RESULTADO DE LA ACTIVIDAD :
FORMA DE ATENCIÓN :ENVIO
CANTIDAD DE ROLLOS :20
FECHA FIN DE LA ACTIVIDAD :05-06-2025
NOMBRES Y APELLIDOS DEL USUARIO :
TELEFONO DEL USUARIO :
CORREO DEL USUARIO :
SOLUCIÓN :</t>
  </si>
  <si>
    <t>BARRIO PEREIRA RISARALDA 1</t>
  </si>
  <si>
    <t>FO-25-1035643</t>
  </si>
  <si>
    <t xml:space="preserve">ESTADO RESULTADO DE LA ACTIVIDAD :EJECUTADO
FORMA DE ATENCIÓN :VISITA TECNICA
CANTIDAD DE ROLLOS :130
FECHA FIN DE LA ACTIVIDAD :05-06-2025
NOMBRES Y APELLIDOS DEL USUARIO :Lina Marcela Giraldo 
TELEFONO DEL USUARIO :3113962000
CORREO DEL USUARIO :linamarcelagit104@gmail.com
SOLUCIÓN :VISITAMOS COMERCIO REALIZAMOS ENTREGA DE 130 ROLLOS. </t>
  </si>
  <si>
    <t>BARRIO NIQUIA 9   BELLO</t>
  </si>
  <si>
    <t>FO-25-1034267</t>
  </si>
  <si>
    <t xml:space="preserve">ESTADO RESULTADO DE LA ACTIVIDAD :EJECUTADO
FORMA DE ATENCIÓN :VISITA TECNICA
CANTIDAD DE ROLLOS :100
FECHA FIN DE LA ACTIVIDAD :05-06-2025
NOMBRES Y APELLIDOS DEL USUARIO :Claudia milena 
TELEFONO DEL USUARIO :3136001418
CORREO DEL USUARIO :milenamancilla535@gmail.com
SOLUCIÓN :SE REALIZA LA ENTREGA DE 100 ROLLOS DE CB A LA ENCARGADA CLAUDIA MILENA </t>
  </si>
  <si>
    <t>DISTRICOL VIVERES Y ABARROTE U</t>
  </si>
  <si>
    <t>FO-25-993193</t>
  </si>
  <si>
    <t>ENVIO PARA ENTREGA A DOMICILIO</t>
  </si>
  <si>
    <t>PTM BELLO MERCADOS EL PARAISO</t>
  </si>
  <si>
    <t>FO-25-1027748</t>
  </si>
  <si>
    <t xml:space="preserve">ESTADO RESULTADO DE LA ACTIVIDAD :EJECUTADO
FORMA DE ATENCIÓN :VISITA TECNICA
CANTIDAD DE ROLLOS :70
FECHA FIN DE LA ACTIVIDAD :05-06-2025
NOMBRES Y APELLIDOS DEL USUARIO :Julián David 
TELEFONO DEL USUARIO :3104411182
CORREO DEL USUARIO :julianrua2005@gmail.com
SOLUCIÓN :SE REALIZA LA ENTREGA DE 70 ROLLOS DE CB AL ENCARAGDO JULIÁN DAVID </t>
  </si>
  <si>
    <t>BARRIO ALTAGRACIA PEREIRA</t>
  </si>
  <si>
    <t>FO-25-1032738</t>
  </si>
  <si>
    <t xml:space="preserve">ESTADO RESULTADO DE LA ACTIVIDAD :EJECUTADO
FORMA DE ATENCIÓN :VISITA TECNICA
CANTIDAD DE ROLLOS :20
FECHA FIN DE LA ACTIVIDAD :05-06-2025
NOMBRES Y APELLIDOS DEL USUARIO :María Alejandra Bedoya
TELEFONO DEL USUARIO :3103936939
CORREO DEL USUARIO :altagro01@gmail.com
SOLUCIÓN :VISITAMOS COMERCIO REALIZAMOS ENTREGA DE 20 ROLLOS. </t>
  </si>
  <si>
    <t>FO-25-1035589</t>
  </si>
  <si>
    <t>ESTADO RESULTADO DE LA ACTIVIDAD :EJECUTADO
FORMA DE ATENCIÓN :VISITA TECNICA
CANTIDAD DE ROLLOS :380
FECHA FIN DE LA ACTIVIDAD :05-06-2025
NOMBRES Y APELLIDOS DEL USUARIO :MARIAN PERDOMO
TELEFONO DEL USUARIO :3186946152
CORREO DEL USUARIO :limonar@redy.com.co
SOLUCIÓN :SE ENTREGAN 380 ROLLOS A LA SEÑORITA MARIAN PERDOMO</t>
  </si>
  <si>
    <t>BARRIO ARCOIRIS ARMENIA</t>
  </si>
  <si>
    <t>FO-25-1041225</t>
  </si>
  <si>
    <t xml:space="preserve">ESTADO RESULTADO DE LA ACTIVIDAD :EJECUTADO
FORMA DE ATENCIÓN :VISITA TECNICA
CANTIDAD DE ROLLOS :20
FECHA FIN DE LA ACTIVIDAD :05-06-2025
NOMBRES Y APELLIDOS DEL USUARIO :MARÍA FRANCO
TELEFONO DEL USUARIO :31038372803
CORREO DEL USUARIO :todosalud09@gmail.com
SOLUCIÓN :SE VISITA COMERCIO SE REALIZÓ ENTREGA DE 20 ROLLOS. </t>
  </si>
  <si>
    <t>DISTRICOL TIENDA LAURITA</t>
  </si>
  <si>
    <t>FO-25-1042523</t>
  </si>
  <si>
    <t xml:space="preserve">ESTADO RESULTADO DE LA ACTIVIDAD :EJECUTADO
FORMA DE ATENCIÓN :VISITA TECNICA
CANTIDAD DE ROLLOS :10
FECHA FIN DE LA ACTIVIDAD :05-06-2025
NOMBRES Y APELLIDOS DEL USUARIO :Daniela botina 
TELEFONO DEL USUARIO :3167360548
CORREO DEL USUARIO :daniela101193@gmail.com
SOLUCIÓN :SE REALIZA DESPLAZAMIENTO HASTA EL CRUCE ENTRE SANTA BÁRBARA Y SANDONA, SE LLAMA AL CORRESPONSAL E INFORMA QUE ELLA SE DESPLAZA HASTA EL CRUCE PORQUE HASTA LA VEREDA NO HAY TRANSPORTE. SE LE ENTREGAN EN EL CRUCE LOS ROLLOS AL CORRESPONSAL </t>
  </si>
  <si>
    <t>PTM ARATOCA PARADOR LA CALIDAD</t>
  </si>
  <si>
    <t>FO-25-1019987</t>
  </si>
  <si>
    <t>ESTADO RESULTADO DE LA ACTIVIDAD :EJECUTADO
FORMA DE ATENCIÓN :VISITA TECNICA
CANTIDAD DE ROLLOS :10
FECHA FIN DE LA ACTIVIDAD :05-06-2025
NOMBRES Y APELLIDOS DEL USUARIO :VIVIANA FIALLO 
TELEFONO DEL USUARIO :3136653505
CORREO DEL USUARIO :vivita-2010@hotmail.com
SOLUCIÓN :SE HACE PRESENCIA EN COMERCIO SE REALIZA ENTREGA DE 10 ROLLOS</t>
  </si>
  <si>
    <t>BARRIO CENTRO MALAMBO 1</t>
  </si>
  <si>
    <t>FO-25-1019978</t>
  </si>
  <si>
    <t xml:space="preserve">ESTADO RESULTADO DE LA ACTIVIDAD :EJECUTADO
FORMA DE ATENCIÓN :VISITA TECNICA
CANTIDAD DE ROLLOS :100
FECHA FIN DE LA ACTIVIDAD :05-06-2025
NOMBRES Y APELLIDOS DEL USUARIO :LUZ SERRANO
TELEFONO DEL USUARIO :3045437799
CORREO DEL USUARIO :controldevicitadigital@gmail.com 
SOLUCIÓN :SE REALIZA VISITA TÉCNICA PARA ENTREGA DE ROLLOS DE REDEBAN </t>
  </si>
  <si>
    <t>BARRIO SAN CRISTOBAL BOGOTA 3</t>
  </si>
  <si>
    <t>FO-25-1042785</t>
  </si>
  <si>
    <t xml:space="preserve">ESTADO RESULTADO DE LA ACTIVIDAD :EJECUTADO
FORMA DE ATENCIÓN :VISITA TECNICA
CANTIDAD DE ROLLOS :50
FECHA FIN DE LA ACTIVIDAD :05-06-2025
NOMBRES Y APELLIDOS DEL USUARIO :MANUEL LÓPEZ
TELEFONO DEL USUARIO :3133673815
CORREO DEL USUARIO :internet1989100@gmail.com
SOLUCIÓN :SE REALIZA ENTREGA DE 50 ROLLOS </t>
  </si>
  <si>
    <t>BARRIO EL ROBLE FLORENCIA</t>
  </si>
  <si>
    <t>FO-25-1029032</t>
  </si>
  <si>
    <t xml:space="preserve">ESTADO RESULTADO DE LA ACTIVIDAD :EJECUTADO
FORMA DE ATENCIÓN :VISITA TECNICA
CANTIDAD DE ROLLOS :80
FECHA FIN DE LA ACTIVIDAD :05-06-2025
NOMBRES Y APELLIDOS DEL USUARIO :MARLODY GARRIDO HURTADO
TELEFONO DEL USUARIO :3133973235
CORREO DEL USUARIO :controldevisitadigital@gmail.com
SOLUCIÓN :SE REALIZA ENTREGA DE 80 ROLLOS RBM EN SITIO ENTREGA EXITOSA </t>
  </si>
  <si>
    <t>CIUDADELA 450 VALLEDUPAR</t>
  </si>
  <si>
    <t>FO-25-1040336</t>
  </si>
  <si>
    <t xml:space="preserve">ESTADO RESULTADO DE LA ACTIVIDAD :EJECUTADO
FORMA DE ATENCIÓN :VISITA TECNICA
CANTIDAD DE ROLLOS :180
FECHA FIN DE LA ACTIVIDAD :05-06-2025
NOMBRES Y APELLIDOS DEL USUARIO :Jesús Acosta 
TELEFONO DEL USUARIO :3158684494
CORREO DEL USUARIO :superfarmas.a@gmail.com
SOLUCIÓN :SE REALIZA ENTREGA DE 180.ROLLOS EN DIRECCIÓN </t>
  </si>
  <si>
    <t>BARRIO CENTRO FLORENCIA 18</t>
  </si>
  <si>
    <t>FO-25-1043955</t>
  </si>
  <si>
    <t xml:space="preserve">ESTADO RESULTADO DE LA ACTIVIDAD :EJECUTADO
FORMA DE ATENCIÓN :VISITA TECNICA
CANTIDAD DE ROLLOS :20
FECHA FIN DE LA ACTIVIDAD :05-06-2025
NOMBRES Y APELLIDOS DEL USUARIO :LUISA FERNANDA BAENA 
TELEFONO DEL USUARIO :3125429798
CORREO DEL USUARIO :controldevisitadigital@gmail.com
SOLUCIÓN :SE REALIZA ENTREGA DE 20 ROLLOS RBM EN SITIO ENTREGA EXITOSA </t>
  </si>
  <si>
    <t>BARRIO NUEVA FLORENCIA FLORENCIA 1</t>
  </si>
  <si>
    <t>FO-25-1015778</t>
  </si>
  <si>
    <t xml:space="preserve">ESTADO RESULTADO DE LA ACTIVIDAD :EJECUTADO
FORMA DE ATENCIÓN :VISITA TECNICA
CANTIDAD DE ROLLOS :50
FECHA FIN DE LA ACTIVIDAD :05-06-2025
NOMBRES Y APELLIDOS DEL USUARIO :YUDI HOYOS
TELEFONO DEL USUARIO :3112004360
CORREO DEL USUARIO :controldevisitadigital@gmail.com
SOLUCIÓN :SE REALIZA ENTREGA DE 50 ROLLOS RBM EN SITIO ENTREGA EXITOSA </t>
  </si>
  <si>
    <t>PTM RIONEGRO  CARNICERIA ALTO</t>
  </si>
  <si>
    <t>FO-25-1030894</t>
  </si>
  <si>
    <t xml:space="preserve">ESTADO RESULTADO DE LA ACTIVIDAD :EJECUTADO
FORMA DE ATENCIÓN :VISITA TECNICA
CANTIDAD DE ROLLOS :110
FECHA FIN DE LA ACTIVIDAD :05-06-2025
NOMBRES Y APELLIDOS DEL USUARIO :Alexander noreña
TELEFONO DEL USUARIO :3205158645
CORREO DEL USUARIO :alexandermarulanda372@gmail.com
SOLUCIÓN :SE ENTREGAN 110 ROLLOS EXITOSAMENTE </t>
  </si>
  <si>
    <t>BARRIO VERONA BOGOTA</t>
  </si>
  <si>
    <t>FO-25-1031727</t>
  </si>
  <si>
    <t>ESTADO RESULTADO DE LA ACTIVIDAD :EJECUTADO
FORMA DE ATENCIÓN :VISITA TECNICA
CANTIDAD DE ROLLOS :30
FECHA FIN DE LA ACTIVIDAD :05-06-2025
NOMBRES Y APELLIDOS DEL USUARIO :Celia galindo
TELEFONO DEL USUARIO :3102345243
CORREO DEL USUARIO :vg.2019m@gmail.com
SOLUCIÓN :SE DEJAN 30 ROLLOS</t>
  </si>
  <si>
    <t>DISTRICOL MINI MERCADO BRINEZ</t>
  </si>
  <si>
    <t>FO-25-1040346</t>
  </si>
  <si>
    <t>ESTADO RESULTADO DE LA ACTIVIDAD :EJECUTADO
FORMA DE ATENCIÓN :VISITA TECNICA
CANTIDAD DE ROLLOS :40
FECHA FIN DE LA ACTIVIDAD :05-06-2025
NOMBRES Y APELLIDOS DEL USUARIO :José Oviedo 
TELEFONO DEL USUARIO :3112029020
CORREO DEL USUARIO :minimercadobrinez@hotmail.com
SOLUCIÓN :SE ENTREGA 40 ROLLOS</t>
  </si>
  <si>
    <t>BARRIO SOLANO BOYACA  5</t>
  </si>
  <si>
    <t>FO-25-1041241</t>
  </si>
  <si>
    <t xml:space="preserve">ESTADO RESULTADO DE LA ACTIVIDAD :EJECUTADO
FORMA DE ATENCIÓN :VISITA TECNICA
CANTIDAD DE ROLLOS :40
FECHA FIN DE LA ACTIVIDAD :05-06-2025
NOMBRES Y APELLIDOS DEL USUARIO :YULIE ANGELA GOMEZ TORRES
TELEFONO DEL USUARIO :3202780362
CORREO DEL USUARIO :juliobbz10z3x@gmail.com
SOLUCIÓN :SE REALIZA ENTREGA DE 40 ROLLOS CON VISITA </t>
  </si>
  <si>
    <t>PTM BELLO MOTORUN74</t>
  </si>
  <si>
    <t>FO-25-1042529</t>
  </si>
  <si>
    <t xml:space="preserve">ESTADO RESULTADO DE LA ACTIVIDAD :EJECUTADO
FORMA DE ATENCIÓN :VISITA TECNICA
CANTIDAD DE ROLLOS :80
FECHA FIN DE LA ACTIVIDAD :05-06-2025
NOMBRES Y APELLIDOS DEL USUARIO :Melissa Hernández 
TELEFONO DEL USUARIO :3022780840
CORREO DEL USUARIO :motorun1927@gmail.com
SOLUCIÓN :SE REALIZA LA ENTREGA DE 80 ROLLOS DE CB A LA ENCARGADA MELISA HERNÁNDEZ </t>
  </si>
  <si>
    <t>FO-25-1042795</t>
  </si>
  <si>
    <t>ESTADO RESULTADO DE LA ACTIVIDAD :EJECUTADO
FORMA DE ATENCIÓN :VISITA TECNICA
CANTIDAD DE ROLLOS :70
FECHA FIN DE LA ACTIVIDAD :05-06-2025
NOMBRES Y APELLIDOS DEL USUARIO :Luisa Fernanda Mendoza 
TELEFONO DEL USUARIO :3012391355
CORREO DEL USUARIO :lufermen96@hotmail.com
SOLUCIÓN :SE ENTREGAN 70 ROLLOS CON VISITA OK</t>
  </si>
  <si>
    <t>BARRIO VRD SANTA FE MONTERIA</t>
  </si>
  <si>
    <t>FO-25-1030883</t>
  </si>
  <si>
    <t>ESTADO RESULTADO DE LA ACTIVIDAD :EJECUTADO
FORMA DE ATENCIÓN :VISITA TECNICA
CANTIDAD DE ROLLOS :40
FECHA FIN DE LA ACTIVIDAD :05-06-2025
NOMBRES Y APELLIDOS DEL USUARIO :DANIELA VERTEL 
TELEFONO DEL USUARIO :3116827079
CORREO DEL USUARIO :danielvertel977@gmail.com
SOLUCIÓN :SE ENTREGAN 40 ROLLOS CON VISITA OK</t>
  </si>
  <si>
    <t>DISTRICOL SERVICIOS GIPARE</t>
  </si>
  <si>
    <t>FO-25-1034431</t>
  </si>
  <si>
    <t xml:space="preserve">ESTADO RESULTADO DE LA ACTIVIDAD :EJECUTADO
FORMA DE ATENCIÓN :VISITA TECNICA
CANTIDAD DE ROLLOS :90
FECHA FIN DE LA ACTIVIDAD :05-06-2025
NOMBRES Y APELLIDOS DEL USUARIO :Luz Mary cristancho
TELEFONO DEL USUARIO :3204497001
CORREO DEL USUARIO :luzmerycristancho@hotmail.com
SOLUCIÓN :SE REALIZA ENTREGA EN SITIO DE 90 ROLLOS </t>
  </si>
  <si>
    <t>BARRIO SUBA GAITANA BOGOTA 1</t>
  </si>
  <si>
    <t>FO-25-1027753</t>
  </si>
  <si>
    <t xml:space="preserve">ESTADO RESULTADO DE LA ACTIVIDAD :EJECUTADO
FORMA DE ATENCIÓN :VISITA TECNICA
CANTIDAD DE ROLLOS :50
FECHA FIN DE LA ACTIVIDAD :05-06-2025
NOMBRES Y APELLIDOS DEL USUARIO :Gabriela Díaz 
TELEFONO DEL USUARIO :3186245865
CORREO DEL USUARIO :solucionesgaitana@gmail.com
SOLUCIÓN :SE REALIZA VISITA AL COMERCIO PARA ENTREGAR ROLLOS POR SOLICITUD DEL CLIENTE OK </t>
  </si>
  <si>
    <t>PTM TURBO TIENDA JHAN &amp; NEVIS</t>
  </si>
  <si>
    <t>FO-25-1005659</t>
  </si>
  <si>
    <t xml:space="preserve">ESTADO RESULTADO DE LA ACTIVIDAD :EJECUTADO
FORMA DE ATENCIÓN :ENVIO FLOTA - OPERADOR LOGISTICO
CANTIDAD DE ROLLOS :20
FECHA FIN DE LA ACTIVIDAD :05-06-2025
NOMBRES Y APELLIDOS DEL USUARIO :Jhan Carlos Ramos
TELEFONO DEL USUARIO :3216450976
CORREO DEL USUARIO :no informado 
SOLUCIÓN :ENVÍO ROLLOS DIRECTO CON EL CONDUCTOR, ENTREGA CONFIRMADA CON EL CLIENTE. </t>
  </si>
  <si>
    <t>BARRIO VEREDA ALTO DE TORRES V</t>
  </si>
  <si>
    <t>FO-25-1013077</t>
  </si>
  <si>
    <t xml:space="preserve">ESTADO RESULTADO DE LA ACTIVIDAD :EJECUTADO
FORMA DE ATENCIÓN :VISITA TECNICA
CANTIDAD DE ROLLOS :20
FECHA FIN DE LA ACTIVIDAD :05-06-2025
NOMBRES Y APELLIDOS DEL USUARIO :Nubia Castañeda 
TELEFONO DEL USUARIO :3007091256
CORREO DEL USUARIO :nubialu9@gmail.com
SOLUCIÓN :SE REALIZA ENTREGA DE 20 ROLLOS NO SE MANIPULAN TERMINALES </t>
  </si>
  <si>
    <t>DISTRICOL CELUVARIEDADES LA 21</t>
  </si>
  <si>
    <t>FO-25-1032745</t>
  </si>
  <si>
    <t xml:space="preserve">ESTADO RESULTADO DE LA ACTIVIDAD :EJECUTADO
FORMA DE ATENCIÓN :VISITA TECNICA
CANTIDAD DE ROLLOS :130
FECHA FIN DE LA ACTIVIDAD :05-06-2025
NOMBRES Y APELLIDOS DEL USUARIO :María Bustamante 
TELEFONO DEL USUARIO :3218263246
CORREO DEL USUARIO :maripatry80@hotmail.com
SOLUCIÓN :SE REALIZA VISITA TÉCNICA PARA ENTREGA DE 130 ROLLOS PARA DATAFONO, NO SE INTERVIENE TERMINAL Y LA ENTREGA SE REALIZA SIN NOVEDAD </t>
  </si>
  <si>
    <t>LA CUMBRE</t>
  </si>
  <si>
    <t>LA CUMBRE  VALLE DEL CAUCA</t>
  </si>
  <si>
    <t>FO-25-1029014</t>
  </si>
  <si>
    <t>ESTADO RESULTADO DE LA ACTIVIDAD :EJECUTADO
FORMA DE ATENCIÓN :VISITA TECNICA
CANTIDAD DE ROLLOS :140
FECHA FIN DE LA ACTIVIDAD :05-06-2025
NOMBRES Y APELLIDOS DEL USUARIO :CALIMO ENRIQUE BEDON CASAS
TELEFONO DEL USUARIO :3122596017
CORREO DEL USUARIO :camilobedon68@hotmail.com
SOLUCIÓN :EN LA VISITA TECNICA REALIZADA AL ESTABLECIMIENTO SE LLEGA AL SITIO PERO EL COMERCIO SE ENCUENTRA CERRADO SE LLAMA AL CONTACTO E INFORMA QUE EN EL MOMENTO NO SE ENCUENTRA PIDE EL FAVOR DE ENTREGAR LOS ROLLOS AL FRENTE EN UNA DROGUERIA DONDE LO CONOCEN LA FOTO DEL BOUCHER NO SE PUDO LOGRAR PORQUE EL ESTABLECIMIENTO ESTA CERRADO NO SE PUDO ACCEDER AL EQUIPO</t>
  </si>
  <si>
    <t>BELLO SAN FELIX</t>
  </si>
  <si>
    <t>FO-25-1034263</t>
  </si>
  <si>
    <t xml:space="preserve">ESTADO RESULTADO DE LA ACTIVIDAD :EJECUTADO
FORMA DE ATENCIÓN :VISITA TECNICA
CANTIDAD DE ROLLOS :70
FECHA FIN DE LA ACTIVIDAD :05-06-2025
NOMBRES Y APELLIDOS DEL USUARIO :Yasmín Bedoya 
TELEFONO DEL USUARIO :3122646025
CORREO DEL USUARIO :jazhenao1@gmail.com
SOLUCIÓN :SE REALIZA LA ENTREGA DE 70 ROLLOS DE CB A LA ENCARGADA YASMÍN BEDOYA </t>
  </si>
  <si>
    <t>BARRIO ANDALUCIA LA FRANCIA MEDELLIN 3</t>
  </si>
  <si>
    <t>FO-25-1040338</t>
  </si>
  <si>
    <t xml:space="preserve">ESTADO RESULTADO DE LA ACTIVIDAD :EJECUTADO
FORMA DE ATENCIÓN :VISITA TECNICA
CANTIDAD DE ROLLOS :70
FECHA FIN DE LA ACTIVIDAD :05-06-2025
NOMBRES Y APELLIDOS DEL USUARIO :Berenice álzate 
TELEFONO DEL USUARIO :3206805623
CORREO DEL USUARIO :controldevisitadigital@gmail.com
SOLUCIÓN :SE REALIZA LA ENTREGA DE 70 ROLLOS DE CB A L ENCARGADA BERENICE ÁLZATE </t>
  </si>
  <si>
    <t>PTM SABANETA PAPELERIA Y RECAR</t>
  </si>
  <si>
    <t>FO-25-1009810</t>
  </si>
  <si>
    <t xml:space="preserve">ESTADO RESULTADO DE LA ACTIVIDAD :EJECUTADO
FORMA DE ATENCIÓN :VISITA TECNICA
CANTIDAD DE ROLLOS :20
FECHA FIN DE LA ACTIVIDAD :05-06-2025
NOMBRES Y APELLIDOS DEL USUARIO :PAULA MEJIA 
TELEFONO DEL USUARIO :3014391869
CORREO DEL USUARIO :paulam820@hotmail.com
SOLUCIÓN :SE HACE ENTREGA DE ROLLOS </t>
  </si>
  <si>
    <t>BARRIO EL VINO BARRIO EL VINO</t>
  </si>
  <si>
    <t>FO-25-1018626</t>
  </si>
  <si>
    <t xml:space="preserve">ESTADO RESULTADO DE LA ACTIVIDAD :EJECUTADO
FORMA DE ATENCIÓN :VISITA TECNICA
CANTIDAD DE ROLLOS :10
FECHA FIN DE LA ACTIVIDAD :05-06-2025
NOMBRES Y APELLIDOS DEL USUARIO :Israel Beltrán 
TELEFONO DEL USUARIO :3106188230
CORREO DEL USUARIO :puntoisra@gmail.com
SOLUCIÓN :SE REALIZA ENTREGA DE 10 ROLLOS NO SE MANIPULAN TERMINALES </t>
  </si>
  <si>
    <t>CHACHAGUI</t>
  </si>
  <si>
    <t>BARRIO VEREDA CANO CHACHAGUI</t>
  </si>
  <si>
    <t>FO-25-1039833</t>
  </si>
  <si>
    <t>ESTADO RESULTADO DE LA ACTIVIDAD :EJECUTADO
FORMA DE ATENCIÓN :VISITA TECNICA
CANTIDAD DE ROLLOS :20
FECHA FIN DE LA ACTIVIDAD :05-06-2025
NOMBRES Y APELLIDOS DEL USUARIO :Lina dorado
TELEFONO DEL USUARIO :3215128449
CORREO DEL USUARIO :holtelgondelchachagui@gmail.com
SOLUCIÓN :SE VISITA CORRESPONSAL Y SE REALIZA ENTREGA DE 20 ROLLOS</t>
  </si>
  <si>
    <t>FO-25-1040329</t>
  </si>
  <si>
    <t xml:space="preserve">ESTADO RESULTADO DE LA ACTIVIDAD :EJECUTADO
FORMA DE ATENCIÓN :VISITA TECNICA
CANTIDAD DE ROLLOS :210
FECHA FIN DE LA ACTIVIDAD :05-06-2025
NOMBRES Y APELLIDOS DEL USUARIO :OSCAR IVAN LOPEZ 
TELEFONO DEL USUARIO :3177006651
CORREO DEL USUARIO :oscariva.2822@hotmail.com
SOLUCIÓN :SE REALIZA ENTREGA DE 210 ROLLOS CON VISITA, NO SE MANIPULA EQUIPOS </t>
  </si>
  <si>
    <t>BARRIO ZONA RURAL ACACIAS 2 AC</t>
  </si>
  <si>
    <t>FO-25-1026097</t>
  </si>
  <si>
    <t>ESTADO RESULTADO DE LA ACTIVIDAD :EJECUTADO
FORMA DE ATENCIÓN :VISITA TECNICA
CANTIDAD DE ROLLOS :40
FECHA FIN DE LA ACTIVIDAD :05-06-2025
NOMBRES Y APELLIDOS DEL USUARIO :Mauricio Santamaría 
TELEFONO DEL USUARIO :3132423294
CORREO DEL USUARIO :controldevisitadigital@gmail.com
SOLUCIÓN :SE REALIZA ENTREGA DE 40 ROLLOS DE PAPEL EN LA DIRECCIÓN CALLE 14 # 24-74 BRR SAN JOSÉ  SOLICITADA POR EL CLIENTE. SE DEJAN ROLLOS EN LA CASA DE UN FAMILIAR.</t>
  </si>
  <si>
    <t>BARRIO CENTRO CALIMA 1</t>
  </si>
  <si>
    <t>FO-25-1041229</t>
  </si>
  <si>
    <t xml:space="preserve">ESTADO RESULTADO DE LA ACTIVIDAD :EJECUTADO
FORMA DE ATENCIÓN :VISITA TECNICA
CANTIDAD DE ROLLOS :130
FECHA FIN DE LA ACTIVIDAD :05-06-2025
NOMBRES Y APELLIDOS DEL USUARIO :YINED AVILES DELGADO
TELEFONO DEL USUARIO :3168701390
CORREO DEL USUARIO :guaca369@hotmail.com
SOLUCIÓN :EN LA VISITA TÉCNICA SE REALIZÓ LA ENTREGA DE 130 ROLLOS TERMICOS DE REDEBAN </t>
  </si>
  <si>
    <t>PTM CALI COMPUGUIA.NET</t>
  </si>
  <si>
    <t>FO-25-1043891</t>
  </si>
  <si>
    <t>ESTADO RESULTADO DE LA ACTIVIDAD :EJECUTADO
FORMA DE ATENCIÓN :VISITA TECNICA
CANTIDAD DE ROLLOS :30
FECHA FIN DE LA ACTIVIDAD :05-06-2025
NOMBRES Y APELLIDOS DEL USUARIO :JENNY MARITZA HERNANDEZ 
TELEFONO DEL USUARIO :3128055005
CORREO DEL USUARIO :h-maritza@hotmail.com
SOLUCIÓN :EN LA VISITA TECNICA REALIZADA AL ESTABLECIMIENTO SE LLEGA AL SITIO SE CONTACTA CON LA SEÑORITA JENNY HERNANDEZ  SE ENTREGAN 30 ROLLOS TERMICOS EL CLIENTE RECIBE ROLLOS TERMICOS</t>
  </si>
  <si>
    <t>COROMORO</t>
  </si>
  <si>
    <t>BARRIO CORREGIMIENTO CINCELADA</t>
  </si>
  <si>
    <t>FO-25-990552</t>
  </si>
  <si>
    <t>ESTADO RESULTADO DE LA ACTIVIDAD :EJECUTADO
FORMA DE ATENCIÓN :ENVIO FLOTA - OPERADOR LOGISTICO
CANTIDAD DE ROLLOS :10
FECHA FIN DE LA ACTIVIDAD :27-05-2025
NOMBRES Y APELLIDOS DEL USUARIO :Luz Dary Cárdenas 
TELEFONO DEL USUARIO :3118882582
CORREO DEL USUARIO :controldevisitadigital@gmail.com
SOLUCIÓN :SE REALIZA ENVÍO DE 10 ROLLOS AL CORREGIMIENTO DE CINCELADA, POR INTERRAPIDISIMO SEGÚN INDICACIONES POR SYTEX.</t>
  </si>
  <si>
    <t>BARRIO INDA ZABALETA SAN ANDRE</t>
  </si>
  <si>
    <t>FO-25-1009518</t>
  </si>
  <si>
    <t xml:space="preserve">ESTADO RESULTADO DE LA ACTIVIDAD :EJECUTADO
FORMA DE ATENCIÓN :ENVIO FLOTA - OPERADOR LOGISTICO
CANTIDAD DE ROLLOS :60
FECHA FIN DE LA ACTIVIDAD :30-05-2025
NOMBRES Y APELLIDOS DEL USUARIO :OSCAR JOSA 
TELEFONO DEL USUARIO :3204639442
CORREO DEL USUARIO :controldevisitadigital@gmail.com
SOLUCIÓN :SE ENVIAN 60 ROLLOS POR INTERRAPIDISIMO A OSCAR JOSA </t>
  </si>
  <si>
    <t>FO-25-1045333</t>
  </si>
  <si>
    <t xml:space="preserve">ESTADO RESULTADO DE LA ACTIVIDAD :EJECUTADO
FORMA DE ATENCIÓN :VISITA TECNICA
CANTIDAD DE ROLLOS :100
FECHA FIN DE LA ACTIVIDAD :05-06-2025
NOMBRES Y APELLIDOS DEL USUARIO :Stella Aguillon 
TELEFONO DEL USUARIO :3153717416
CORREO DEL USUARIO :laestacionjs@gmail.com
SOLUCIÓN :SE ENTREGAN 100 ROLLOS </t>
  </si>
  <si>
    <t>BARRIO LA CANCHA LLORENTE NARI</t>
  </si>
  <si>
    <t>FO-25-1014864</t>
  </si>
  <si>
    <t xml:space="preserve">ESTADO RESULTADO DE LA ACTIVIDAD :EJECUTADO
FORMA DE ATENCIÓN :ENVIO FLOTA - OPERADOR LOGISTICO
CANTIDAD DE ROLLOS :20
FECHA FIN DE LA ACTIVIDAD :30-05-2025
NOMBRES Y APELLIDOS DEL USUARIO :Yandry Lucero Gómez 
TELEFONO DEL USUARIO :3227021476
CORREO DEL USUARIO :controldevisitadigital@gmail.com 
SOLUCIÓN :SE REALIZÓ EL ENVÍO DE PAPELERÍA SOLICITADA SE ENTREGA COPIA DE GUÍA AL CLIENTE PARA QUE RECLAME EN OFICINA </t>
  </si>
  <si>
    <t>AMALFI</t>
  </si>
  <si>
    <t>PUEBLO NUEVO AM</t>
  </si>
  <si>
    <t>FO-25-974149</t>
  </si>
  <si>
    <t>ESTADO RESULTADO DE LA ACTIVIDAD :
FORMA DE ATENCIÓN :
CANTIDAD DE ROLLOS :
FECHA FIN DE LA ACTIVIDAD :05-06-2025
NOMBRES Y APELLIDOS DEL USUARIO :
TELEFONO DEL USUARIO :
CORREO DEL USUARIO :
SOLUCIÓN :</t>
  </si>
  <si>
    <t>OPRAP EXITO COLINA BOGOTA</t>
  </si>
  <si>
    <t>FO-25-1039827</t>
  </si>
  <si>
    <t xml:space="preserve">ESTADO RESULTADO DE LA ACTIVIDAD :EJECUTADO
FORMA DE ATENCIÓN :VISITA TECNICA
CANTIDAD DE ROLLOS :220
FECHA FIN DE LA ACTIVIDAD :05-06-2025
NOMBRES Y APELLIDOS DEL USUARIO :Diana Ordóñez 
TELEFONO DEL USUARIO :746366667
CORREO DEL USUARIO :contactenos@oprap.com.co
SOLUCIÓN :SE REALIZA VISITA AL COMERCIO PARA ENTREGAR ROLLOS POR SOLICITUD DEL CLIENTE OK </t>
  </si>
  <si>
    <t>BARRIO CASERIO LA NOVIA SAN VI</t>
  </si>
  <si>
    <t>FO-25-1016275</t>
  </si>
  <si>
    <t>BARRIO CENTRO ENGATIVA BOGOTA</t>
  </si>
  <si>
    <t>FO-25-1043977</t>
  </si>
  <si>
    <t xml:space="preserve">ESTADO RESULTADO DE LA ACTIVIDAD :EJECUTADO
FORMA DE ATENCIÓN :VISITA TECNICA
CANTIDAD DE ROLLOS :70
FECHA FIN DE LA ACTIVIDAD :05-06-2025
NOMBRES Y APELLIDOS DEL USUARIO :Nadia Arias 
TELEFONO DEL USUARIO :3108588237
CORREO DEL USUARIO :papeleriafh124@gmail.com 
SOLUCIÓN :SE REALIZA ENTREGA DE 70 ROLLOS </t>
  </si>
  <si>
    <t>BARRIO SABANAS DEL DORADO BOGOTA 4</t>
  </si>
  <si>
    <t>FO-25-1043975</t>
  </si>
  <si>
    <t xml:space="preserve">ESTADO RESULTADO DE LA ACTIVIDAD :EJECUTADO
FORMA DE ATENCIÓN :VISITA TECNICA
CANTIDAD DE ROLLOS :20
FECHA FIN DE LA ACTIVIDAD :05-06-2025
NOMBRES Y APELLIDOS DEL USUARIO :María Hermelinda Delgadillo Ojeda
TELEFONO DEL USUARIO :3104286986
CORREO DEL USUARIO :delgadillo.85@gmail.com
SOLUCIÓN :SE REALIZA ENTREGA DE 20 ROLLOS </t>
  </si>
  <si>
    <t>BARRIO MUTIS IV BUCARAMANGA</t>
  </si>
  <si>
    <t>FO-25-1045910</t>
  </si>
  <si>
    <t>ESTADO RESULTADO DE LA ACTIVIDAD :EJECUTADO
FORMA DE ATENCIÓN :VISITA TECNICA
CANTIDAD DE ROLLOS :20
FECHA FIN DE LA ACTIVIDAD :05-06-2025
NOMBRES Y APELLIDOS DEL USUARIO :ALBA LUZ CARREÑO
TELEFONO DEL USUARIO :3014002072
CORREO DEL USUARIO :conexionpeople@hotmail.com
SOLUCIÓN :SE HACE PRESENCIA EN COMERCIO SE REALIZA ENTREGA DE 20 ROLLOS</t>
  </si>
  <si>
    <t>PTMBOGOTAPAPELERIA LYS</t>
  </si>
  <si>
    <t>FO-25-1043984</t>
  </si>
  <si>
    <t xml:space="preserve">ESTADO RESULTADO DE LA ACTIVIDAD :EJECUTADO
FORMA DE ATENCIÓN :VISITA TECNICA
CANTIDAD DE ROLLOS :120
FECHA FIN DE LA ACTIVIDAD :05-06-2025
NOMBRES Y APELLIDOS DEL USUARIO :Ingrid Solis 
TELEFONO DEL USUARIO :3108578237
CORREO DEL USUARIO :delgadillo.87@hotmail.com
SOLUCIÓN :SE REALIZA ENTREGA DE 120 ROLLOS </t>
  </si>
  <si>
    <t>BARRIO SAN ANTONIO GUADALAJARA</t>
  </si>
  <si>
    <t>FO-25-1028998</t>
  </si>
  <si>
    <t xml:space="preserve">ESTADO RESULTADO DE LA ACTIVIDAD :EJECUTADO
FORMA DE ATENCIÓN :VISITA TECNICA
CANTIDAD DE ROLLOS :10
FECHA FIN DE LA ACTIVIDAD :05-06-2025
NOMBRES Y APELLIDOS DEL USUARIO :DANIELA DÍAZ 
TELEFONO DEL USUARIO :3158166094
CORREO DEL USUARIO :jayopi@hotmail.com
SOLUCIÓN :EN LA VISITA TÉCNICA SE REALIZÓ LA ENTREGA DE 10 ROLLOS TERMICOS DE REDEBAN </t>
  </si>
  <si>
    <t>DISTRICOL SU DROGUERIA LIDERES</t>
  </si>
  <si>
    <t>FO-25-1016119</t>
  </si>
  <si>
    <t xml:space="preserve">ESTADO RESULTADO DE LA ACTIVIDAD :EJECUTADO
FORMA DE ATENCIÓN :ENVIO FLOTA - OPERADOR LOGISTICO
CANTIDAD DE ROLLOS :30
FECHA FIN DE LA ACTIVIDAD :03-06-2025
NOMBRES Y APELLIDOS DEL USUARIO :Leidy Portilla 
TELEFONO DEL USUARIO :3187989477
CORREO DEL USUARIO :controldevisitadigital@gmail.com 
SOLUCIÓN :SE REALIZÓ EL ENVÍO DE PAPELERÍA SOLICITADA SE ENTREGA COPIA DE GUÍA AL CLIENTE PARA QUE RECLAME EN OFICINA </t>
  </si>
  <si>
    <t>DISTRICOL INV YANBUN</t>
  </si>
  <si>
    <t>FO-25-1016126</t>
  </si>
  <si>
    <t xml:space="preserve">ESTADO RESULTADO DE LA ACTIVIDAD :EJECUTADO
FORMA DE ATENCIÓN :ENVIO FLOTA - OPERADOR LOGISTICO
CANTIDAD DE ROLLOS :20
FECHA FIN DE LA ACTIVIDAD :03-06-2025
NOMBRES Y APELLIDOS DEL USUARIO :Leidy Portilla 
TELEFONO DEL USUARIO :3187989477
CORREO DEL USUARIO :controldevisitadigital@gmail.com 
SOLUCIÓN :SE REALIZÓ EL ENVÍO DE PAPELERÍA SOLICITADA SE ENTREGA COPIA DE GUÍA AL CLIENTE PARA QUE RECLAME EN OFICINA </t>
  </si>
  <si>
    <t>REDY LA ESTRELLA</t>
  </si>
  <si>
    <t>FO-25-1037759</t>
  </si>
  <si>
    <t xml:space="preserve">ESTADO RESULTADO DE LA ACTIVIDAD :EJECUTADO
FORMA DE ATENCIÓN :VISITA TECNICA
CANTIDAD DE ROLLOS :460
FECHA FIN DE LA ACTIVIDAD :05-06-2025
NOMBRES Y APELLIDOS DEL USUARIO :PAOLA GALLEGO 
TELEFONO DEL USUARIO :6360036
CORREO DEL USUARIO :abgallego18@gmail.com 
SOLUCIÓN :SE HACE ENTREGA DE ROLLOS </t>
  </si>
  <si>
    <t>BARRIO CENTRO CAJICA 6</t>
  </si>
  <si>
    <t xml:space="preserve">FO-25-1042518
</t>
  </si>
  <si>
    <t>ESTADO RESULTADO DE LA ACTIVIDAD :EJECUTADO
FORMA DE ATENCIÓN :VISITA TECNICA
CANTIDAD DE ROLLOS :140
FECHA FIN DE LA ACTIVIDAD :05-06-2025
NOMBRES Y APELLIDOS DEL USUARIO :María Riaño
TELEFONO DEL USUARIO :3123606466
CORREO DEL USUARIO :mariafernandarianorodriguez@gmail.com
SOLUCIÓN :ENTREGA DE 140 ROLLOS NO SE MANIPULAN EQUIPOS</t>
  </si>
  <si>
    <t>RIOSUCIO BAJIRA</t>
  </si>
  <si>
    <t>FO-25-1011630</t>
  </si>
  <si>
    <t>ESTADO RESULTADO DE LA ACTIVIDAD :
FORMA DE ATENCIÓN :ENVIO
CANTIDAD DE ROLLOS :10
FECHA FIN DE LA ACTIVIDAD :06-06-2025
NOMBRES Y APELLIDOS DEL USUARIO :
TELEFONO DEL USUARIO :
CORREO DEL USUARIO :
SOLUCIÓN :</t>
  </si>
  <si>
    <t>BARRIO CENTRO BARRANQUILLA 30</t>
  </si>
  <si>
    <t>FO-25-1040799</t>
  </si>
  <si>
    <t xml:space="preserve">ESTADO RESULTADO DE LA ACTIVIDAD :EJECUTADO
FORMA DE ATENCIÓN :VISITA TECNICA
CANTIDAD DE ROLLOS :30
FECHA FIN DE LA ACTIVIDAD :06-06-2025
NOMBRES Y APELLIDOS DEL USUARIO :FREDY MÉNDEZ 
TELEFONO DEL USUARIO :3234604121
CORREO DEL USUARIO :controldevisitadigital@gmail.com 
SOLUCIÓN :SE REALIZA VISITA TÉCNICA PARA ENTREGA DE ROLLOS DE REDEBAN </t>
  </si>
  <si>
    <t>DISTRICOL INSSUCOL</t>
  </si>
  <si>
    <t>FO-25-1048290</t>
  </si>
  <si>
    <t xml:space="preserve">ESTADO RESULTADO DE LA ACTIVIDAD :EJECUTADO
FORMA DE ATENCIÓN :VISITA TECNICA
CANTIDAD DE ROLLOS :10
FECHA FIN DE LA ACTIVIDAD :06-06-2025
NOMBRES Y APELLIDOS DEL USUARIO :Paola Quintero 
TELEFONO DEL USUARIO :3134845262
CORREO DEL USUARIO :inssucol2025@gmail.com
SOLUCIÓN :SE REALIZA ENTREGA DE 10 ROLLOS NO SE MANIPULA TERMINAL </t>
  </si>
  <si>
    <t>DISTRICOL DROGUERIA PROVIDA</t>
  </si>
  <si>
    <t>FO-25-1017589</t>
  </si>
  <si>
    <t>ESTADO RESULTADO DE LA ACTIVIDAD :
FORMA DE ATENCIÓN :ENVIO
CANTIDAD DE ROLLOS :20
FECHA FIN DE LA ACTIVIDAD :06-06-2025
NOMBRES Y APELLIDOS DEL USUARIO :
TELEFONO DEL USUARIO :
CORREO DEL USUARIO :
SOLUCIÓN :</t>
  </si>
  <si>
    <t>BARRIO CUBA PEREIRA 6</t>
  </si>
  <si>
    <t>FO-25-1045905</t>
  </si>
  <si>
    <t xml:space="preserve">ESTADO RESULTADO DE LA ACTIVIDAD :EJECUTADO
FORMA DE ATENCIÓN :VISITA TECNICA
CANTIDAD DE ROLLOS :40
FECHA FIN DE LA ACTIVIDAD :06-06-2025
NOMBRES Y APELLIDOS DEL USUARIO :Nelcy Beatriz Meza
TELEFONO DEL USUARIO :3184808503
CORREO DEL USUARIO :beatriz.meza92@gmail.com
SOLUCIÓN :VISITAMOS COMERCIO REALIZAMOS ENTREGA DE 40 ROLLOS </t>
  </si>
  <si>
    <t>BARRIO SAN FERNANDO CARTAGENA</t>
  </si>
  <si>
    <t>FO-25-1035631</t>
  </si>
  <si>
    <t xml:space="preserve">ESTADO RESULTADO DE LA ACTIVIDAD :EJECUTADO
FORMA DE ATENCIÓN :VISITA TECNICA
CANTIDAD DE ROLLOS :150
FECHA FIN DE LA ACTIVIDAD :06-06-2025
NOMBRES Y APELLIDOS DEL USUARIO :Grecy ortiz
TELEFONO DEL USUARIO :3132817595
CORREO DEL USUARIO :greicyortiz@hotmail.com
SOLUCIÓN :SE ENTREGAN 150 ROLLOS TODO OK </t>
  </si>
  <si>
    <t>BARRIO SANTA ISABEL PROVIDENCI</t>
  </si>
  <si>
    <t>FO-25-1051874</t>
  </si>
  <si>
    <t/>
  </si>
  <si>
    <t>FO-25-1026103</t>
  </si>
  <si>
    <t xml:space="preserve">ESTADO RESULTADO DE LA ACTIVIDAD :EJECUTADO
FORMA DE ATENCIÓN :VISITA TECNICA
CANTIDAD DE ROLLOS :30
FECHA FIN DE LA ACTIVIDAD :06-06-2025
NOMBRES Y APELLIDOS DEL USUARIO :Angelica Mendoza 
TELEFONO DEL USUARIO :3016689221
CORREO DEL USUARIO :angiemendoza270@gmail.com
SOLUCIÓN :SE REALIZA LA ENTREGA DE 30 ROLLOS DE CB A LA ENCARGADA ANGELICA MENDOZA </t>
  </si>
  <si>
    <t>URB LOS JARDINEZ   CARTAGENA D</t>
  </si>
  <si>
    <t>FO-25-1035618</t>
  </si>
  <si>
    <t xml:space="preserve">ESTADO RESULTADO DE LA ACTIVIDAD :EJECUTADO
FORMA DE ATENCIÓN :VISITA TECNICA
CANTIDAD DE ROLLOS :20
FECHA FIN DE LA ACTIVIDAD :06-06-2025
NOMBRES Y APELLIDOS DEL USUARIO :Yovana Vargas 
TELEFONO DEL USUARIO :3104993004
CORREO DEL USUARIO :yovanamaria07@hotmail.com
SOLUCIÓN :SE ENTREGAN 20 ROLLOS </t>
  </si>
  <si>
    <t>PTM BOGOTA CACHARRERIA LA 159</t>
  </si>
  <si>
    <t>FO-25-1048022</t>
  </si>
  <si>
    <t xml:space="preserve">ESTADO RESULTADO DE LA ACTIVIDAD :EJECUTADO
FORMA DE ATENCIÓN :VISITA TECNICA
CANTIDAD DE ROLLOS :20
FECHA FIN DE LA ACTIVIDAD :06-06-2025
NOMBRES Y APELLIDOS DEL USUARIO :Flor rincón
TELEFONO DEL USUARIO :3112441371
CORREO DEL USUARIO :cacharreriala159.2022@gmail.com
SOLUCIÓN :ENTREGA DE 20 ROLLOS PARA DATAFONO NO SE MANIPULA TERMINAL </t>
  </si>
  <si>
    <t>FO-25-1047786</t>
  </si>
  <si>
    <t xml:space="preserve">ESTADO RESULTADO DE LA ACTIVIDAD :EJECUTADO
FORMA DE ATENCIÓN :VISITA TECNICA
CANTIDAD DE ROLLOS :40
FECHA FIN DE LA ACTIVIDAD :06-06-2025
NOMBRES Y APELLIDOS DEL USUARIO :FRADY MARYOLY CERVO PEÑA 
TELEFONO DEL USUARIO :3212005718
CORREO DEL USUARIO :fradycorcel@yahoo.com
SOLUCIÓN :SE REALIZA ENTREGA DE 40 ROLLOS RBM EN SITIO ENTREGA EXITOSA </t>
  </si>
  <si>
    <t>BARRIO PARQUE OBRERO LOS ANGEL</t>
  </si>
  <si>
    <t>FO-25-1020731</t>
  </si>
  <si>
    <t xml:space="preserve">ESTADO RESULTADO DE LA ACTIVIDAD :EJECUTADO
FORMA DE ATENCIÓN :VISITA TECNICA
CANTIDAD DE ROLLOS :70
FECHA FIN DE LA ACTIVIDAD :06-06-2025
NOMBRES Y APELLIDOS DEL USUARIO :Angela Pérez 
TELEFONO DEL USUARIO :3102203690
CORREO DEL USUARIO :ssomosanimales491@gmail.com
SOLUCIÓN :SE REALIZA LA ENTREGA DE 70 ROLLOS DE CB A LA ENCARGADA ANGELA PÉREZ </t>
  </si>
  <si>
    <t>BARRIO EL PORVENIR EL BAGRE 1</t>
  </si>
  <si>
    <t>FO-25-1003983</t>
  </si>
  <si>
    <t>ESTADO RESULTADO DE LA ACTIVIDAD :EJECUTADO
FORMA DE ATENCIÓN :ENVIO FLOTA - OPERADOR LOGISTICO
CANTIDAD DE ROLLOS :40
FECHA FIN DE LA ACTIVIDAD :31-05-2025
NOMBRES Y APELLIDOS DEL USUARIO :Diana Grisell Gil
TELEFONO DEL USUARIO :3146538517
CORREO DEL USUARIO :controldevisitadigital@gmail.com
SOLUCIÓN :SE ENVÍAN 40 ROLLOS POR OPERADOR LOGÍSTICO INTERRAPIDISIMO OK. SE CONFIRMA ENVIO A CB</t>
  </si>
  <si>
    <t>BARRIO EL BOSQUE TURBO</t>
  </si>
  <si>
    <t>FO-25-1011286</t>
  </si>
  <si>
    <t xml:space="preserve">ESTADO RESULTADO DE LA ACTIVIDAD :EJECUTADO
FORMA DE ATENCIÓN :ENVIO FLOTA - OPERADOR LOGISTICO
CANTIDAD DE ROLLOS :160
FECHA FIN DE LA ACTIVIDAD :06-06-2025
NOMBRES Y APELLIDOS DEL USUARIO :Samuel Arroyo
TELEFONO DEL USUARIO :3136561181
CORREO DEL USUARIO :no informado 
SOLUCIÓN :ENVÍO DIRECTO CON EL CONDUCTOR, ENTREGA CONFIRMADA CON EL CLIENTE. </t>
  </si>
  <si>
    <t>PTM MEDELLIN MINI LA 43</t>
  </si>
  <si>
    <t>FO-25-1042791</t>
  </si>
  <si>
    <t xml:space="preserve">ESTADO RESULTADO DE LA ACTIVIDAD :EJECUTADO
FORMA DE ATENCIÓN :VISITA TECNICA
CANTIDAD DE ROLLOS :20
FECHA FIN DE LA ACTIVIDAD :06-06-2025
NOMBRES Y APELLIDOS DEL USUARIO :Diana Pérez 
TELEFONO DEL USUARIO :3023706518
CORREO DEL USUARIO :natalugo0327@gmail.com
SOLUCIÓN :SE REALIZA LA ENTREGA DE 20 ROLLOS DE CB A LA ENCARGADA NATALIA SEPULVEDA </t>
  </si>
  <si>
    <t>DISTRICOL SERVIGAS PRINCIPAL</t>
  </si>
  <si>
    <t>FO-25-997025</t>
  </si>
  <si>
    <t>ESTADO RESULTADO DE LA ACTIVIDAD :EJECUTADO
FORMA DE ATENCIÓN :ENVIO FLOTA - OPERADOR LOGISTICO
CANTIDAD DE ROLLOS :20
FECHA FIN DE LA ACTIVIDAD :31-05-2025
NOMBRES Y APELLIDOS DEL USUARIO :Leanis Flores 
TELEFONO DEL USUARIO :3015933621
CORREO DEL USUARIO :controldevisitadigital@gmail.com
SOLUCIÓN :SE ENVÍAN 20 ROLLOS POR OPERADOR LOGÍSTICO INTERRAPIDISIMO SE CONFIRMA CON EL CB EL ENVÍO DE LOS ROLLOS OK</t>
  </si>
  <si>
    <t>AUTOSERVICIO BLUE MARKET</t>
  </si>
  <si>
    <t>FO-25-1043964</t>
  </si>
  <si>
    <t>ESTADO RESULTADO DE LA ACTIVIDAD :EJECUTADO
FORMA DE ATENCIÓN :VISITA TECNICA
CANTIDAD DE ROLLOS :20
FECHA FIN DE LA ACTIVIDAD :06-06-2025
NOMBRES Y APELLIDOS DEL USUARIO :Ivan Guillermo Lopez
TELEFONO DEL USUARIO :3125292033
CORREO DEL USUARIO :guillolopez16@hotmail.com
SOLUCIÓN :SE REALIZA ENTREGA DE 20 ROLLOS CON VISITA.</t>
  </si>
  <si>
    <t>FO-25-1042525</t>
  </si>
  <si>
    <t xml:space="preserve">ESTADO RESULTADO DE LA ACTIVIDAD :EJECUTADO
FORMA DE ATENCIÓN :VISITA TECNICA
CANTIDAD DE ROLLOS :80
FECHA FIN DE LA ACTIVIDAD :06-06-2025
NOMBRES Y APELLIDOS DEL USUARIO :José Manuel Zuluaga 
TELEFONO DEL USUARIO :3206899976
CORREO DEL USUARIO :controldevisitadigital@gmail.com
SOLUCIÓN :SE REALIZA LA ENTREGA DE 80 ROLLO DE CB AL ENCARGADO JOSÉ MANUEL ZULUAGA </t>
  </si>
  <si>
    <t>SANTA HELENA - ANTIOQUIA</t>
  </si>
  <si>
    <t>FO-25-1042819</t>
  </si>
  <si>
    <t xml:space="preserve">ESTADO RESULTADO DE LA ACTIVIDAD :EJECUTADO
FORMA DE ATENCIÓN :VISITA TECNICA
CANTIDAD DE ROLLOS :130
FECHA FIN DE LA ACTIVIDAD :06-06-2025
NOMBRES Y APELLIDOS DEL USUARIO :Aracaley Sánchez 
TELEFONO DEL USUARIO :3214518045
CORREO DEL USUARIO :coopasanagestióndocumental@gmail.com
SOLUCIÓN :SE REALIZA LA ENTREGA DE 130 ROLLOS DE CB A LA ENCARGADA ARACELY SANCHEZ </t>
  </si>
  <si>
    <t>BARRIO TIERRA LINDA LOS PATIOS  4</t>
  </si>
  <si>
    <t>FO-25-1048713</t>
  </si>
  <si>
    <t>ESTADO RESULTADO DE LA ACTIVIDAD :EJECUTADO
FORMA DE ATENCIÓN :VISITA TECNICA
CANTIDAD DE ROLLOS :20
FECHA FIN DE LA ACTIVIDAD :06-06-2025
NOMBRES Y APELLIDOS DEL USUARIO :Juliana Rodríguez 
TELEFONO DEL USUARIO :3223017417
CORREO DEL USUARIO :julianarodrigues_9401@hotmail.com
SOLUCIÓN :SE VISITA COMERCIO Y SE NCUENTRA CERRADO, CLIENTE AUTORIZA PARA DEJARLOS EN CASA DEL VECINO, SE ENTREGAN 20 ROLLOS OK.</t>
  </si>
  <si>
    <t>BARRIO VEREDA MAZO MEDELLIN</t>
  </si>
  <si>
    <t>FO-25-1042521</t>
  </si>
  <si>
    <t>ESTADO RESULTADO DE LA ACTIVIDAD :EJECUTADO
FORMA DE ATENCIÓN :VISITA TECNICA
CANTIDAD DE ROLLOS :60
FECHA FIN DE LA ACTIVIDAD :06-06-2025
NOMBRES Y APELLIDOS DEL USUARIO :Silvia soto 
TELEFONO DEL USUARIO :3217496313
CORREO DEL USUARIO :silviasoto0909@gmail.com
SOLUCIÓN :SILVIA SOTO</t>
  </si>
  <si>
    <t>FO-25-1048866</t>
  </si>
  <si>
    <t>ESTADO RESULTADO DE LA ACTIVIDAD :EJECUTADO
FORMA DE ATENCIÓN :VISITA TECNICA
CANTIDAD DE ROLLOS :20
FECHA FIN DE LA ACTIVIDAD :06-06-2025
NOMBRES Y APELLIDOS DEL USUARIO :Zandy leal 
TELEFONO DEL USUARIO :3213650642
CORREO DEL USUARIO :sandymildrei@gmail.com
SOLUCIÓN :SE VISITA COMERCIO Y SE ENTREGAN 20 ROLLOS OK</t>
  </si>
  <si>
    <t>BARRIO 29 DE NOVIEMBRE NUEVA C</t>
  </si>
  <si>
    <t>FO-25-1012275</t>
  </si>
  <si>
    <t xml:space="preserve">ESTADO RESULTADO DE LA ACTIVIDAD :EJECUTADO
FORMA DE ATENCIÓN :ENVIO FLOTA - OPERADOR LOGISTICO
CANTIDAD DE ROLLOS :80
FECHA FIN DE LA ACTIVIDAD :06-06-2025
NOMBRES Y APELLIDOS DEL USUARIO :NILSA VARGAS
TELEFONO DEL USUARIO :3212812310
CORREO DEL USUARIO :controldevisita@gmail.com
SOLUCIÓN :SE REALIZA ENVÍO DE 80 ROLLOS EXITOSAMENTE OK, USUARIO INFORMA DE HABERLOS RECIBIDO EXITOSAMENTE OK </t>
  </si>
  <si>
    <t>ENVIA</t>
  </si>
  <si>
    <t>PALESTINA</t>
  </si>
  <si>
    <t>ARRIO CENTRO PALESTINA</t>
  </si>
  <si>
    <t>FO-25-1039840</t>
  </si>
  <si>
    <t xml:space="preserve">ESTADO RESULTADO DE LA ACTIVIDAD :EJECUTADO
FORMA DE ATENCIÓN :VISITA TECNICA
CANTIDAD DE ROLLOS :100
FECHA FIN DE LA ACTIVIDAD :06-06-2025
NOMBRES Y APELLIDOS DEL USUARIO :Olga Rios
TELEFONO DEL USUARIO :3136432663
CORREO DEL USUARIO :olgarios71@hotmail.com
SOLUCIÓN :SE VISITA COMERCIO SE REALIZA ENTREGA DE 100 ROLLOS DE PAPEL PARA DATÁFONO </t>
  </si>
  <si>
    <t>BARRIO LA MANCHA ROJA PALMIRA</t>
  </si>
  <si>
    <t>FO-25-1041223</t>
  </si>
  <si>
    <t>ESTADO RESULTADO DE LA ACTIVIDAD :EJECUTADO
FORMA DE ATENCIÓN :VISITA TECNICA
CANTIDAD DE ROLLOS :250
FECHA FIN DE LA ACTIVIDAD :06-06-2025
NOMBRES Y APELLIDOS DEL USUARIO :ADOLFO LEON RAMIREZ
TELEFONO DEL USUARIO :3128738812
CORREO DEL USUARIO :gsm.service@hotmail.com
SOLUCIÓN :EN LA VISITA TECNICA REALIZADA AL COMERCIO SE LLEGA AL SITIO SE ENTREGA 250 ROLLOS TERMICOS EL CLIENTE RECIBE ROLLOS</t>
  </si>
  <si>
    <t>PTM CALI  MULTISERVICE NET</t>
  </si>
  <si>
    <t>FO-25-1043960</t>
  </si>
  <si>
    <t xml:space="preserve">ESTADO RESULTADO DE LA ACTIVIDAD :EJECUTADO
FORMA DE ATENCIÓN :VISITA TECNICA
CANTIDAD DE ROLLOS :40
FECHA FIN DE LA ACTIVIDAD :06-06-2025
NOMBRES Y APELLIDOS DEL USUARIO :MONICA VALENCIA 
TELEFONO DEL USUARIO :3153970504
CORREO DEL USUARIO :monicavalenciabotero@gmail.com
SOLUCIÓN :EN LA VISITA TÉCNICA SE REALIZÓ LA ENTREGA DE 40 ROLLOS TERMICOS DE REDEBAN </t>
  </si>
  <si>
    <t>BARRIO POLICARPA APARTADO 1</t>
  </si>
  <si>
    <t>FO-25-1021047</t>
  </si>
  <si>
    <t xml:space="preserve">ESTADO RESULTADO DE LA ACTIVIDAD :EJECUTADO
FORMA DE ATENCIÓN :VISITA TECNICA
CANTIDAD DE ROLLOS :250
FECHA FIN DE LA ACTIVIDAD :06-06-2025
NOMBRES Y APELLIDOS DEL USUARIO :GUSTAVO HERNÁN CORREA
TELEFONO DEL USUARIO :3165098068
CORREO DEL USUARIO :compramaspoli@hotmail.com
SOLUCIÓN :SE REALIZA ENTREGA DE 250 ROLLOS EXITOSAMENTE OK </t>
  </si>
  <si>
    <t>BARRIO CENTRO SANTA LUCIA 2</t>
  </si>
  <si>
    <t>FO-25-1039824</t>
  </si>
  <si>
    <t>ESTADO RESULTADO DE LA ACTIVIDAD :EJECUTADO
FORMA DE ATENCIÓN :VISITA TECNICA
CANTIDAD DE ROLLOS :20
FECHA FIN DE LA ACTIVIDAD :06-06-2025
NOMBRES Y APELLIDOS DEL USUARIO :Dana ariza
TELEFONO DEL USUARIO :3013404915
CORREO DEL USUARIO :harleyfarid1@gmail.com
SOLUCIÓN :SE REALIZA VISITA SE ENTREGA 20 UNIDADES DE ROLLOS AL CLIENTE</t>
  </si>
  <si>
    <t>COMCARD NECOCLI CALEXE</t>
  </si>
  <si>
    <t>FO-25-1030896</t>
  </si>
  <si>
    <t>ESTADO RESULTADO DE LA ACTIVIDAD :EJECUTADO
FORMA DE ATENCIÓN :ENVIO FLOTA - OPERADOR LOGISTICO
CANTIDAD DE ROLLOS :50
FECHA FIN DE LA ACTIVIDAD :06-06-2025
NOMBRES Y APELLIDOS DEL USUARIO :Martha Triana 
TELEFONO DEL USUARIO :3207280642
CORREO DEL USUARIO :controldevisitadigital@gmail.com
SOLUCIÓN :SE ENVÍAN 50 ROLLOS POR FLOTA HASTA CORREGIMIENTO PUEBLO NUEVO, SE CONFIRMA RECEPCIÓN CON EL CB OK</t>
  </si>
  <si>
    <t>DISTRICOL TECNOMOVIL SAS</t>
  </si>
  <si>
    <t>FO-25-1037818</t>
  </si>
  <si>
    <t>ESTADO RESULTADO DE LA ACTIVIDAD :EJECUTADO
FORMA DE ATENCIÓN :VISITA TECNICA
CANTIDAD DE ROLLOS :40
FECHA FIN DE LA ACTIVIDAD :06-06-2025
NOMBRES Y APELLIDOS DEL USUARIO :JENIFER SALAZAR
TELEFONO DEL USUARIO :3117298763
CORREO DEL USUARIO :tecnomovildelvalle@gmail.com
SOLUCIÓN :EN LA VISITA TECNICA REALIZADA AL COMERCIO SE LLEGA AL SITIO SE INFORMA EL MOTIVO DE LA VISITA SE LE ENTREGA AL CLIENTE 40 ROLLOS TERMICOS EL CLIENTE RECIBE ROLLOS</t>
  </si>
  <si>
    <t>BARRIO SAN JOSE VILLA DE SAN DIEGO DE UBATE</t>
  </si>
  <si>
    <t>FO-25-1029814</t>
  </si>
  <si>
    <t>ESTADO RESULTADO DE LA ACTIVIDAD :EJECUTADO
FORMA DE ATENCIÓN :VISITA TECNICA
CANTIDAD DE ROLLOS :20
FECHA FIN DE LA ACTIVIDAD :06-06-2025
NOMBRES Y APELLIDOS DEL USUARIO :Julián Alonso 
TELEFONO DEL USUARIO :3114857006
CORREO DEL USUARIO :corredorpradah@gmail.com
SOLUCIÓN :SE REALIZA ENTREGA DE 20 ROLLOS</t>
  </si>
  <si>
    <t>PTM BOGOTA  VILLA SOFIA MULTIS</t>
  </si>
  <si>
    <t>FO-25-1037764</t>
  </si>
  <si>
    <t xml:space="preserve">ESTADO RESULTADO DE LA ACTIVIDAD :EJECUTADO
FORMA DE ATENCIÓN :VISITA TECNICA
CANTIDAD DE ROLLOS :40
FECHA FIN DE LA ACTIVIDAD :06-06-2025
NOMBRES Y APELLIDOS DEL USUARIO :Juan Ramírez 
TELEFONO DEL USUARIO :3143068943
CORREO DEL USUARIO :yiparo@hotmail.com
SOLUCIÓN :SE VISITA COMERCIO PARA ENTREGA DE 40 ROLLOS TÉRMICOS NO SE MANIPULA EQUIPO Y SE COMPLETA ENTREGA SIN NOVEDAD </t>
  </si>
  <si>
    <t>PTM PUERTO TRIUNFO DROGUERIA</t>
  </si>
  <si>
    <t>FO-25-1006658</t>
  </si>
  <si>
    <t>ESTADO RESULTADO DE LA ACTIVIDAD :
FORMA DE ATENCIÓN :
CANTIDAD DE ROLLOS :
FECHA FIN DE LA ACTIVIDAD :06-06-2025
NOMBRES Y APELLIDOS DEL USUARIO :
TELEFONO DEL USUARIO :
CORREO DEL USUARIO :
SOLUCIÓN :</t>
  </si>
  <si>
    <t>PTM PUERTO NARE COMUNICACIONES</t>
  </si>
  <si>
    <t>FO-25-1009374</t>
  </si>
  <si>
    <t>MANAURE</t>
  </si>
  <si>
    <t>MANAURE GUAJIRA</t>
  </si>
  <si>
    <t>FO-25-1029568</t>
  </si>
  <si>
    <t>DISTRICOL TIENDA JANET</t>
  </si>
  <si>
    <t>FO-25-1030891</t>
  </si>
  <si>
    <t xml:space="preserve">ESTADO RESULTADO DE LA ACTIVIDAD :EJECUTADO
FORMA DE ATENCIÓN :VISITA TECNICA
CANTIDAD DE ROLLOS :50
FECHA FIN DE LA ACTIVIDAD :06-06-2025
NOMBRES Y APELLIDOS DEL USUARIO :Claudia Patricia 
TELEFONO DEL USUARIO :3014942978
CORREO DEL USUARIO :controldevisitadigital@gmail.com
SOLUCIÓN :SE REALIZA LA ENTREGA DE 50 ROLLOS DE CB A LA ENCARGADA CLAUDIA PATRICIA </t>
  </si>
  <si>
    <t>BARRIO SANTA MARIA BARRANQUILL</t>
  </si>
  <si>
    <t>FO-25-1040793</t>
  </si>
  <si>
    <t xml:space="preserve">ESTADO RESULTADO DE LA ACTIVIDAD :EJECUTADO
FORMA DE ATENCIÓN :VISITA TECNICA
CANTIDAD DE ROLLOS :140
FECHA FIN DE LA ACTIVIDAD :06-06-2025
NOMBRES Y APELLIDOS DEL USUARIO :Yenis toro
TELEFONO DEL USUARIO :3104242893
CORREO DEL USUARIO :controldevicitadigital@gmail.com 
SOLUCIÓN :SE REALIZA VISITA TÉCNICA PARA ENTREGA DE ROLLOS DE REDEBAN </t>
  </si>
  <si>
    <t>PTM  TURBO  VARIEDADES LINA Y</t>
  </si>
  <si>
    <t>FO-25-1045930</t>
  </si>
  <si>
    <t xml:space="preserve">ESTADO RESULTADO DE LA ACTIVIDAD :EJECUTADO
FORMA DE ATENCIÓN :VISITA TECNICA
CANTIDAD DE ROLLOS :30
FECHA FIN DE LA ACTIVIDAD :07-06-2025
NOMBRES Y APELLIDOS DEL USUARIO :ANA MILENA CANPILLO
TELEFONO DEL USUARIO :3104911057
CORREO DEL USUARIO :pagoma1980@hotmail.com
SOLUCIÓN :SW REALIZA ENTREGA DE 30 ROLLOS EXITOSAMENTE OK </t>
  </si>
  <si>
    <t>LA FRAGUA PAZ DE ARIPORO CASAN</t>
  </si>
  <si>
    <t>FO-25-1021435</t>
  </si>
  <si>
    <t>ESTADO RESULTADO DE LA ACTIVIDAD :EJECUTADO
FORMA DE ATENCIÓN :ENVIO FLOTA - OPERADOR LOGISTICO
CANTIDAD DE ROLLOS :220
FECHA FIN DE LA ACTIVIDAD :07-06-2025
NOMBRES Y APELLIDOS DEL USUARIO :EDILMA PORRAS 
TELEFONO DEL USUARIO :3185583711
CORREO DEL USUARIO :controldevisitadigital@gmail.com
SOLUCIÓN :EN COMUNICACIÓN CON LA SEÑORA EDILMA PORRAS AL NUMERO 3185583711, INDICA SE ENVIEN LOS ROLLOS POR SERVICIO DE TAXIS. RECIBIDO OK.</t>
  </si>
  <si>
    <t>DISTRICOL BOUTIQUE DIVINE ITAG</t>
  </si>
  <si>
    <t>FO-25-1041244</t>
  </si>
  <si>
    <t xml:space="preserve">ESTADO RESULTADO DE LA ACTIVIDAD :EJECUTADO
FORMA DE ATENCIÓN :VISITA TECNICA
CANTIDAD DE ROLLOS :40
FECHA FIN DE LA ACTIVIDAD :07-06-2025
NOMBRES Y APELLIDOS DEL USUARIO :David cárdenas 
TELEFONO DEL USUARIO :3145581188
CORREO DEL USUARIO :controldevisitadigital@gmail.com
SOLUCIÓN :SE REALIZA LA ENTREGA DE 40 ROLLOS DE CB LA TITULAR INDICA QUE LO DEJE EN EL LOCAL DE TIGO QUR ELLA AL LLEGAR LOS RECLAMA SE DEJAN CON DAVID CÁRDENAS </t>
  </si>
  <si>
    <t>BARRIO LAS PALMAS BALBOA</t>
  </si>
  <si>
    <t>FO-25-992237</t>
  </si>
  <si>
    <t>ESTADO RESULTADO DE LA ACTIVIDAD :
FORMA DE ATENCIÓN :ENVIO
CANTIDAD DE ROLLOS :10
FECHA FIN DE LA ACTIVIDAD :07-06-2025
NOMBRES Y APELLIDOS DEL USUARIO :
TELEFONO DEL USUARIO :
CORREO DEL USUARIO :
SOLUCIÓN :</t>
  </si>
  <si>
    <t>BARRIO CENTRO PUERTO LIBERTADO</t>
  </si>
  <si>
    <t>FO-25-1009377</t>
  </si>
  <si>
    <t>ESTADO RESULTADO DE LA ACTIVIDAD :
FORMA DE ATENCIÓN :ENVIO
CANTIDAD DE ROLLOS :60
FECHA FIN DE LA ACTIVIDAD :07-06-2025
NOMBRES Y APELLIDOS DEL USUARIO :
TELEFONO DEL USUARIO :
CORREO DEL USUARIO :
SOLUCIÓN :</t>
  </si>
  <si>
    <t>BARRIO SECTOR MERCADO CAMPESIN</t>
  </si>
  <si>
    <t>FO-25-1051628</t>
  </si>
  <si>
    <t>ESTADO RESULTADO DE LA ACTIVIDAD :EJECUTADO
FORMA DE ATENCIÓN :VISITA TECNICA
CANTIDAD DE ROLLOS :70
FECHA FIN DE LA ACTIVIDAD :07-06-2025
NOMBRES Y APELLIDOS DEL USUARIO :Angelica Silva 
TELEFONO DEL USUARIO :3112014815
CORREO DEL USUARIO :drofelix@hotmail.com
SOLUCIÓN :SE REALIZA ENTREGA DE 70 ROLLOS CON VISITA.</t>
  </si>
  <si>
    <t>BARRIO ITAGUI CATATRAVA ITAGUI</t>
  </si>
  <si>
    <t>FO-25-1054804</t>
  </si>
  <si>
    <t xml:space="preserve">ESTADO RESULTADO DE LA ACTIVIDAD :EJECUTADO
FORMA DE ATENCIÓN :VISITA TECNICA
CANTIDAD DE ROLLOS :50
FECHA FIN DE LA ACTIVIDAD :07-06-2025
NOMBRES Y APELLIDOS DEL USUARIO :Julián Bedoya 
TELEFONO DEL USUARIO :3004114236
CORREO DEL USUARIO :grubedoyaareiza@gmail.com
SOLUCIÓN :SE REALIZA LA ENTREGA DE 50 ROLLOS DE CB AL ENCARGADO </t>
  </si>
  <si>
    <t>PTM MEDELLIN MERCADO FAMILIAR</t>
  </si>
  <si>
    <t>FO-25-1040813</t>
  </si>
  <si>
    <t xml:space="preserve">ESTADO RESULTADO DE LA ACTIVIDAD :EJECUTADO
FORMA DE ATENCIÓN :VISITA TECNICA
CANTIDAD DE ROLLOS :20
FECHA FIN DE LA ACTIVIDAD :07-06-2025
NOMBRES Y APELLIDOS DEL USUARIO :Marlon garcia 
TELEFONO DEL USUARIO :3104391814
CORREO DEL USUARIO :marlon.gmartinez@gmail.com
SOLUCIÓN :SE REALIZA LA ENTREGA DE 20 ROLLOS DE CB AL ENCARAGDO MARLON GARCIA </t>
  </si>
  <si>
    <t>HERVEO</t>
  </si>
  <si>
    <t>DISTRICOL VARIEDADES ISABELLA</t>
  </si>
  <si>
    <t>FO-25-979212</t>
  </si>
  <si>
    <t>ESTADO RESULTADO DE LA ACTIVIDAD :
FORMA DE ATENCIÓN :ENVIO
CANTIDAD DE ROLLOS :100
FECHA FIN DE LA ACTIVIDAD :07-06-2025
NOMBRES Y APELLIDOS DEL USUARIO :
TELEFONO DEL USUARIO :
CORREO DEL USUARIO :
SOLUCIÓN :</t>
  </si>
  <si>
    <t>ACANDI</t>
  </si>
  <si>
    <t>BARRIO ACANDI ACANDI 1</t>
  </si>
  <si>
    <t>FO-25-1009521</t>
  </si>
  <si>
    <t xml:space="preserve">ESTADO RESULTADO DE LA ACTIVIDAD :EJECUTADO
FORMA DE ATENCIÓN :ENVIO FLOTA - OPERADOR LOGISTICO
CANTIDAD DE ROLLOS :110
FECHA FIN DE LA ACTIVIDAD :31-05-2025
NOMBRES Y APELLIDOS DEL USUARIO :EDILU PEÑALOZA
TELEFONO DEL USUARIO :3187938867
CORREO DEL USUARIO :none
SOLUCIÓN :SE LLAMA AL CLIENTE Y DICE QUE NO SE ENVÍE A ACANDI SI NO A LA OFICINA PRINCIPAL DE TURBO INTERRAPIDISIMO Y SE LE ENTREGA A LA SEÑORA EDILU PEÑALOZA </t>
  </si>
  <si>
    <t>DISTRICOL PUNTO SERVIX</t>
  </si>
  <si>
    <t>FO-25-1022119</t>
  </si>
  <si>
    <t xml:space="preserve">ESTADO RESULTADO DE LA ACTIVIDAD :EJECUTADO
FORMA DE ATENCIÓN :VISITA TECNICA
CANTIDAD DE ROLLOS :200
FECHA FIN DE LA ACTIVIDAD :07-06-2025
NOMBRES Y APELLIDOS DEL USUARIO :Alba toro 
TELEFONO DEL USUARIO :3117123933
CORREO DEL USUARIO :puntoservix@hotmail.com
SOLUCIÓN :SE REALIZA LA ENTREGA DE 200 ROLLOS DE CB A LA ENCARGADA ALBA TORO </t>
  </si>
  <si>
    <t>CIENAGA</t>
  </si>
  <si>
    <t>ZONA BANANERA   MAGDALENA</t>
  </si>
  <si>
    <t>FO-25-1041235</t>
  </si>
  <si>
    <t xml:space="preserve">ESTADO RESULTADO DE LA ACTIVIDAD :EJECUTADO
FORMA DE ATENCIÓN :VISITA TECNICA
CANTIDAD DE ROLLOS :100
FECHA FIN DE LA ACTIVIDAD :07-06-2025
NOMBRES Y APELLIDOS DEL USUARIO :Maxima Florian
TELEFONO DEL USUARIO :3133715508
CORREO DEL USUARIO :maximaflorian_10@hotmail.com
SOLUCIÓN :SE REALIZA ENTREGA DE 100 ROLLOS PARA DATÁFONO A SATISFACCIÓN DEL CLIENTE </t>
  </si>
  <si>
    <t>BARRIO VEREDA LOS PINOS RIONEG</t>
  </si>
  <si>
    <t>FO-25-1042797</t>
  </si>
  <si>
    <t>ESTADO RESULTADO DE LA ACTIVIDAD :EJECUTADO
FORMA DE ATENCIÓN :VISITA TECNICA
CANTIDAD DE ROLLOS :60
FECHA FIN DE LA ACTIVIDAD :07-06-2025
NOMBRES Y APELLIDOS DEL USUARIO :Luz quintero
TELEFONO DEL USUARIO :3219669055
CORREO DEL USUARIO :quinteropuertaluz15@gmail.com
SOLUCIÓN :SE ENTREGAN 60 ROLLOS</t>
  </si>
  <si>
    <t>MULTIPAGAS CC SAN FERNANDO CAR</t>
  </si>
  <si>
    <t>FO-25-1043897</t>
  </si>
  <si>
    <t>ESTADO RESULTADO DE LA ACTIVIDAD :EJECUTADO
FORMA DE ATENCIÓN :VISITA TECNICA
CANTIDAD DE ROLLOS :200
FECHA FIN DE LA ACTIVIDAD :07-06-2025
NOMBRES Y APELLIDOS DEL USUARIO :Deyanira Barroso 
TELEFONO DEL USUARIO :3023316183
CORREO DEL USUARIO :patriciagutierresm@hotmail.com
SOLUCIÓN :SE ENTREGAN 200 ROLLOS</t>
  </si>
  <si>
    <t>BARRIO OLAYA CARTAGENA DE INDIAS 2</t>
  </si>
  <si>
    <t>FO-25-1045913</t>
  </si>
  <si>
    <t xml:space="preserve">ESTADO RESULTADO DE LA ACTIVIDAD :EJECUTADO
FORMA DE ATENCIÓN :VISITA TECNICA
CANTIDAD DE ROLLOS :20
FECHA FIN DE LA ACTIVIDAD :07-06-2025
NOMBRES Y APELLIDOS DEL USUARIO :Wendy atencio montiel
TELEFONO DEL USUARIO :3117291720
CORREO DEL USUARIO :tesoreriadonmerke@gmail.com
SOLUCIÓN :SE REALIZA ENTREGA DE 20 ROLLOS PARA EL CORRESPONSAL </t>
  </si>
  <si>
    <t>ATACO</t>
  </si>
  <si>
    <t>BARRIO SANTIAGO PEREZ ATACO</t>
  </si>
  <si>
    <t>FO-25-1026118</t>
  </si>
  <si>
    <t>PTM JAMUNDI CUMBA.NET</t>
  </si>
  <si>
    <t>FO-25-1045918</t>
  </si>
  <si>
    <t>ESTADO RESULTADO DE LA ACTIVIDAD :EJECUTADO
FORMA DE ATENCIÓN :VISITA TECNICA
CANTIDAD DE ROLLOS :10
FECHA FIN DE LA ACTIVIDAD :07-06-2025
NOMBRES Y APELLIDOS DEL USUARIO :MIGUEL  ANGEL CUMBA
TELEFONO DEL USUARIO :3012688645
CORREO DEL USUARIO :miguelcumba123@gmail.com
SOLUCIÓN :SE REALIZA ENTREGA DE 10 ROLLOS TÉRMICOS EN EL CB.</t>
  </si>
  <si>
    <t>BARRIO VEREDA CUROS SAN MIGUEL</t>
  </si>
  <si>
    <t>FO-25-1048469</t>
  </si>
  <si>
    <t>ESTADO RESULTADO DE LA ACTIVIDAD :EJECUTADO
FORMA DE ATENCIÓN :VISITA TECNICA
CANTIDAD DE ROLLOS :20
FECHA FIN DE LA ACTIVIDAD :07-06-2025
NOMBRES Y APELLIDOS DEL USUARIO :OMAR QUINTERO 
TELEFONO DEL USUARIO :3124119359
CORREO DEL USUARIO :salcedoomar268@gmail.com
SOLUCIÓN :SE REALIZA ENTREGA DE 20 ROLLOS CON VISITA.</t>
  </si>
  <si>
    <t>DISTRICOL AUTOSERVICIO YIRETH</t>
  </si>
  <si>
    <t>FO-25-1051634</t>
  </si>
  <si>
    <t xml:space="preserve">ESTADO RESULTADO DE LA ACTIVIDAD :EJECUTADO
FORMA DE ATENCIÓN :VISITA TECNICA
CANTIDAD DE ROLLOS :90
FECHA FIN DE LA ACTIVIDAD :07-06-2025
NOMBRES Y APELLIDOS DEL USUARIO :Sonia Chávez 
TELEFONO DEL USUARIO :3217751517
CORREO DEL USUARIO :clientesyireth@gmail.com 
SOLUCIÓN :SE REALIZÓ LA ENTREGA DE PAPELERÍA SOLICITADA NO SE MANIPULA CB CLIENTE INFORMA QUE SE ENCUENTRA OPERATIVO </t>
  </si>
  <si>
    <t>OME GASCA MANUEL ALBERTO</t>
  </si>
  <si>
    <t>ROBERTO PAYAN</t>
  </si>
  <si>
    <t>BARRIO NUEVA UNION ROBERTO PAY</t>
  </si>
  <si>
    <t>FO-25-1017355</t>
  </si>
  <si>
    <t xml:space="preserve">ESTADO RESULTADO DE LA ACTIVIDAD :EJECUTADO
FORMA DE ATENCIÓN :ENVIO FLOTA - OPERADOR LOGISTICO
CANTIDAD DE ROLLOS :30
FECHA FIN DE LA ACTIVIDAD :03-06-2025
NOMBRES Y APELLIDOS DEL USUARIO :Carlos Arturo García 
TELEFONO DEL USUARIO :3128590121
CORREO DEL USUARIO :controldevisitadigital@gmail.com 
SOLUCIÓN :SE REALIZÓ EL ENVÍO DE PAPELERÍA SOLICITADA SE ENTREGA COPIA DE GUÍA AL CLIENTE PARA QUE RECLAME EN OFICINA </t>
  </si>
  <si>
    <t>RIOS CASTRILLON JUAN SEBASTIAN</t>
  </si>
  <si>
    <t>BARRIO CENTRO ITAGUI 5</t>
  </si>
  <si>
    <t>FO-25-1041231</t>
  </si>
  <si>
    <t xml:space="preserve">ESTADO RESULTADO DE LA ACTIVIDAD :EJECUTADO
FORMA DE ATENCIÓN :VISITA TECNICA
CANTIDAD DE ROLLOS :60
FECHA FIN DE LA ACTIVIDAD :07-06-2025
NOMBRES Y APELLIDOS DEL USUARIO :David zapata 
TELEFONO DEL USUARIO :3207500208
CORREO DEL USUARIO :dfzapata1@hotmail.com
SOLUCIÓN :SE REALIZA L ENTREGA DE 60 ROLLOS DE CB AL ENCARGADO DAVID ZAPATA </t>
  </si>
  <si>
    <t>BARRIO NELSON MANDELA SEC LOS ROBLES CARTAGENA DE INDIAS</t>
  </si>
  <si>
    <t>FO-25-1045320</t>
  </si>
  <si>
    <t xml:space="preserve">ESTADO RESULTADO DE LA ACTIVIDAD :EJECUTADO
FORMA DE ATENCIÓN :VISITA TECNICA
CANTIDAD DE ROLLOS :50
FECHA FIN DE LA ACTIVIDAD :07-06-2025
NOMBRES Y APELLIDOS DEL USUARIO :LUISA FERNANDA SÁNCHEZ MEJIA
TELEFONO DEL USUARIO :3164450547
CORREO DEL USUARIO :luisafsm99@hotmail.com
SOLUCIÓN :SE REALIZA ENTREGA DE 50 ROLLOS PARA EL CORRESPONSAL </t>
  </si>
  <si>
    <t>BARRIO EL CARMEN MANAURE BALCON DEL CESAR</t>
  </si>
  <si>
    <t>FO-25-1002673</t>
  </si>
  <si>
    <t xml:space="preserve">ESTADO RESULTADO DE LA ACTIVIDAD :EJECUTADO
FORMA DE ATENCIÓN :VISITA TECNICA
CANTIDAD DE ROLLOS :50
FECHA FIN DE LA ACTIVIDAD :07-06-2025
NOMBRES Y APELLIDOS DEL USUARIO :Jhon janer ospino 
TELEFONO DEL USUARIO :3116597863
CORREO DEL USUARIO :jhonospino26@gmail.com
SOLUCIÓN :SE REALIZA ENTREGA DE 50 ROLLOS EN DIRECCIÓN DE CB </t>
  </si>
  <si>
    <t>BARRIO PUEBLO PANCE CALI</t>
  </si>
  <si>
    <t>FO-25-1045573</t>
  </si>
  <si>
    <t>ESTADO RESULTADO DE LA ACTIVIDAD :EJECUTADO
FORMA DE ATENCIÓN :VISITA TECNICA
CANTIDAD DE ROLLOS :20
FECHA FIN DE LA ACTIVIDAD :07-06-2025
NOMBRES Y APELLIDOS DEL USUARIO :JHON DARIO GIRALDO
TELEFONO DEL USUARIO :3027111175
CORREO DEL USUARIO :john219705@gmail.com
SOLUCIÓN :EN LA VISITA TECNICA REALIZADA AL COMERCIO SE LLEGA AL SITIO SE ENTREGAN 20 ROLLOS TERMICOS EL CLIENTE RECIBE ROLLOS</t>
  </si>
  <si>
    <t>DISTRICOL FARMACELL</t>
  </si>
  <si>
    <t>FO-25-1045348</t>
  </si>
  <si>
    <t>ESTADO RESULTADO DE LA ACTIVIDAD :EJECUTADO
FORMA DE ATENCIÓN :VISITA TECNICA
CANTIDAD DE ROLLOS :40
FECHA FIN DE LA ACTIVIDAD :07-06-2025
NOMBRES Y APELLIDOS DEL USUARIO :Carlos Mercado 
TELEFONO DEL USUARIO :3133933419
CORREO DEL USUARIO :farmacellh@gmail.com
SOLUCIÓN :SE VISITA SITIO, SE ENTREGAN 40 ROLLOS OK</t>
  </si>
  <si>
    <t>BARRIO VISTA HERMOSA CARTAGENA</t>
  </si>
  <si>
    <t>FO-25-1045921</t>
  </si>
  <si>
    <t xml:space="preserve">ESTADO RESULTADO DE LA ACTIVIDAD :EJECUTADO
FORMA DE ATENCIÓN :VISITA TECNICA
CANTIDAD DE ROLLOS :230
FECHA FIN DE LA ACTIVIDAD :07-06-2025
NOMBRES Y APELLIDOS DEL USUARIO :Marieyis campo díaz
TELEFONO DEL USUARIO :3135630677
CORREO DEL USUARIO :marieyiscampo@gmail.com
SOLUCIÓN :SE REALIZA ENTREGA DE 230 ROLLOS PARA EL CORRESPONSAL </t>
  </si>
  <si>
    <t>PTM PASTO  AUTOSERVICIO CENTRA</t>
  </si>
  <si>
    <t>FO-25-1046455</t>
  </si>
  <si>
    <t xml:space="preserve">ESTADO RESULTADO DE LA ACTIVIDAD :EJECUTADO
FORMA DE ATENCIÓN :VISITA TECNICA
CANTIDAD DE ROLLOS :30
FECHA FIN DE LA ACTIVIDAD :07-06-2025
NOMBRES Y APELLIDOS DEL USUARIO :Alisson Insuasty 
TELEFONO DEL USUARIO :3203369034
CORREO DEL USUARIO :allison1503@gmail.com 
SOLUCIÓN :SE REALIZÓ LA ENTREGA DE PAPELERÍA SOLICITADA NO SE MANIPULA CB CLIENTE INFORMA QUE SE ENCUENTRA OPERATIVO </t>
  </si>
  <si>
    <t>PUENTE NACIONAL</t>
  </si>
  <si>
    <t>DISTRICOL EDS SANTA ROSA</t>
  </si>
  <si>
    <t>FO-25-1051638</t>
  </si>
  <si>
    <t xml:space="preserve">ESTADO RESULTADO DE LA ACTIVIDAD :EJECUTADO
FORMA DE ATENCIÓN :VISITA TECNICA
CANTIDAD DE ROLLOS :10
FECHA FIN DE LA ACTIVIDAD :07-06-2025
NOMBRES Y APELLIDOS DEL USUARIO :GLORIA SANTANA 
TELEFONO DEL USUARIO :3133474742
CORREO DEL USUARIO :estacionsantarosa@hotmail.com
SOLUCIÓN :SE REALIZA ENTREGA DE 10 ROLLOS CON VISITA </t>
  </si>
  <si>
    <t>DISTRICOL TECNODATS</t>
  </si>
  <si>
    <t>FO-25-1053280</t>
  </si>
  <si>
    <t xml:space="preserve">ESTADO RESULTADO DE LA ACTIVIDAD :EJECUTADO
FORMA DE ATENCIÓN :VISITA TECNICA
CANTIDAD DE ROLLOS :50
FECHA FIN DE LA ACTIVIDAD :07-06-2025
NOMBRES Y APELLIDOS DEL USUARIO :MARIA SANCHEZ
TELEFONO DEL USUARIO :3146929908
CORREO DEL USUARIO :teresatecnodas@gmail.com 
SOLUCIÓN :VISITAMOS COMERCIO REALIZAMOS ENTREGA DE 50 ROLLOS. </t>
  </si>
  <si>
    <t>BARRIO FRONTINITO TURBO</t>
  </si>
  <si>
    <t>FO-25-1037801</t>
  </si>
  <si>
    <t xml:space="preserve">ESTADO RESULTADO DE LA ACTIVIDAD :EJECUTADO
FORMA DE ATENCIÓN :VISITA TECNICA
CANTIDAD DE ROLLOS :260
FECHA FIN DE LA ACTIVIDAD :07-06-2025
NOMBRES Y APELLIDOS DEL USUARIO :MAXIMILIANO PEÑATE
TELEFONO DEL USUARIO :3006976556
CORREO DEL USUARIO :invervelezvillazomac@gmail.com
SOLUCIÓN :SE REALIZA ENTREGA DE 260 ROLLOS EXITOSAMENTE OK </t>
  </si>
  <si>
    <t>PTM CUCUTA DROGUERIA FARMABLUE</t>
  </si>
  <si>
    <t>FO-25-1053282</t>
  </si>
  <si>
    <t xml:space="preserve">ESTADO RESULTADO DE LA ACTIVIDAD :EJECUTADO
FORMA DE ATENCIÓN :VISITA TECNICA
CANTIDAD DE ROLLOS :30
FECHA FIN DE LA ACTIVIDAD :07-06-2025
NOMBRES Y APELLIDOS DEL USUARIO :Andrés delgado 
TELEFONO DEL USUARIO :3223815090
CORREO DEL USUARIO :drogueriafarmablue10@gmail.com
SOLUCIÓN :SE REALIZA ENTREGA DE 30 ROLLOS RBM OK </t>
  </si>
  <si>
    <t>DISTRICOL APOLO SISTEMAS</t>
  </si>
  <si>
    <t>FO-25-1053287</t>
  </si>
  <si>
    <t xml:space="preserve">ESTADO RESULTADO DE LA ACTIVIDAD :EJECUTADO
FORMA DE ATENCIÓN :VISITA TECNICA
CANTIDAD DE ROLLOS :30
FECHA FIN DE LA ACTIVIDAD :07-06-2025
NOMBRES Y APELLIDOS DEL USUARIO :Juan Gómez 
TELEFONO DEL USUARIO :3184122213
CORREO DEL USUARIO :controldevisitadigital@lineacom.co
SOLUCIÓN :SE LLEGA AL COMERCIO Y SE ENCONTRÓ CERRADO, SE LLAMA AL NÚMERO INDICADO Y SE CONFIRMA CON EL SEÑOR JUAN Y SE D EJAN CON EL COMERCIO DE AL LADO </t>
  </si>
  <si>
    <t>BARRIO ALFONSO LOPEZ CALI 4</t>
  </si>
  <si>
    <t>FO-25-1053291</t>
  </si>
  <si>
    <t xml:space="preserve">ESTADO RESULTADO DE LA ACTIVIDAD :EJECUTADO
FORMA DE ATENCIÓN :VISITA TECNICA
CANTIDAD DE ROLLOS :90
FECHA FIN DE LA ACTIVIDAD :07-06-2025
NOMBRES Y APELLIDOS DEL USUARIO :LEONARDO UPARELA 
TELEFONO DEL USUARIO :3156525621
CORREO DEL USUARIO :keo0304@hotmail.com
SOLUCIÓN :SE REALIZA ENTREGA DE 90 ROLLOS CON VISITA, NO SE MANIPULA EQUIPOS </t>
  </si>
  <si>
    <t>BARRIO BUENAVISTA MONTERIA 5</t>
  </si>
  <si>
    <t>FO-25-1053295</t>
  </si>
  <si>
    <t>ESTADO RESULTADO DE LA ACTIVIDAD :EJECUTADO
FORMA DE ATENCIÓN :VISITA TECNICA
CANTIDAD DE ROLLOS :50
FECHA FIN DE LA ACTIVIDAD :07-06-2025
NOMBRES Y APELLIDOS DEL USUARIO :Andrés Lozano 
TELEFONO DEL USUARIO :3114082887
CORREO DEL USUARIO :andreslozano-87@hotmail.com
SOLUCIÓN :SE REALIZA VISITA PARA ENTREGAR 50 ROLLOS PARA DATÁFONO, NO SE MANIPULA DATÁFONO, ENTREGA OK</t>
  </si>
  <si>
    <t>BARRIO LAS MARGARITAS BOGOTA 4</t>
  </si>
  <si>
    <t>FO-25-1054520</t>
  </si>
  <si>
    <t xml:space="preserve">ESTADO RESULTADO DE LA ACTIVIDAD :EJECUTADO
FORMA DE ATENCIÓN :VISITA TECNICA
CANTIDAD DE ROLLOS :20
FECHA FIN DE LA ACTIVIDAD :07-06-2025
NOMBRES Y APELLIDOS DEL USUARIO :German Prieto 
TELEFONO DEL USUARIO :3175298785
CORREO DEL USUARIO :danaarias@hotmail.com
SOLUCIÓN :SE REALIZA VISITA AL COMERCIO PARA ENTREGAR ROLLOS POR SOLICITUD DEL CLIENTE OK </t>
  </si>
  <si>
    <t>BARRIO BOSA NOVA BOGOTA 2</t>
  </si>
  <si>
    <t>FO-25-1054528</t>
  </si>
  <si>
    <t xml:space="preserve">ESTADO RESULTADO DE LA ACTIVIDAD :EJECUTADO
FORMA DE ATENCIÓN :VISITA TECNICA
CANTIDAD DE ROLLOS :60
FECHA FIN DE LA ACTIVIDAD :07-06-2025
NOMBRES Y APELLIDOS DEL USUARIO :LORENA YURLEY HINCAPIE BUSTOS
TELEFONO DEL USUARIO :3133979886
CORREO DEL USUARIO :pagofacillyh@gmail.com
SOLUCIÓN :SE ENTREGAN 60 ROLLOS </t>
  </si>
  <si>
    <t>BARRIO VILLA DE LOS SAUCES   B</t>
  </si>
  <si>
    <t>FO-25-1054811</t>
  </si>
  <si>
    <t xml:space="preserve">ESTADO RESULTADO DE LA ACTIVIDAD :EJECUTADO
FORMA DE ATENCIÓN :VISITA TECNICA
CANTIDAD DE ROLLOS :40
FECHA FIN DE LA ACTIVIDAD :07-06-2025
NOMBRES Y APELLIDOS DEL USUARIO :HEYDI ESPERANZA SALAS GIL
TELEFONO DEL USUARIO :3132045146
CORREO DEL USUARIO :alisale1030@hotmail.com
SOLUCIÓN :SE ENTREGAN 40 ROLLOS </t>
  </si>
  <si>
    <t>BARRIO CENTRO III SAN ANTONIO</t>
  </si>
  <si>
    <t>FO-25-1055126</t>
  </si>
  <si>
    <t xml:space="preserve">ESTADO RESULTADO DE LA ACTIVIDAD :EJECUTADO
FORMA DE ATENCIÓN :VISITA TECNICA
CANTIDAD DE ROLLOS :30
FECHA FIN DE LA ACTIVIDAD :07-06-2025
NOMBRES Y APELLIDOS DEL USUARIO :Patricia Jiménez 
TELEFONO DEL USUARIO :3217811990
CORREO DEL USUARIO :andresfce_94@gmail.com
SOLUCIÓN :SE REALIZA LA ENTREGA DE 30 ROLLO DE CB A AL ENCARGADA PATRICIA  JIMÉNEZ </t>
  </si>
  <si>
    <t>DISTRICOL ECO MOVIL</t>
  </si>
  <si>
    <t>FO-25-1004742</t>
  </si>
  <si>
    <t xml:space="preserve">ESTADO RESULTADO DE LA ACTIVIDAD :EJECUTADO
FORMA DE ATENCIÓN :VISITA TECNICA
CANTIDAD DE ROLLOS :190
FECHA FIN DE LA ACTIVIDAD :07-06-2025
NOMBRES Y APELLIDOS DEL USUARIO :Irangelis bello
TELEFONO DEL USUARIO :3124662305
CORREO DEL USUARIO :yeimibello01@gmail.com
SOLUCIÓN :SE REALIZA ENTREGA DE 190 ROLLOS EXITOSAMENTE OK </t>
  </si>
  <si>
    <t>COMCARD TURBO GRAN ALFA</t>
  </si>
  <si>
    <t>FO-25-1031732</t>
  </si>
  <si>
    <t xml:space="preserve">ESTADO RESULTADO DE LA ACTIVIDAD :EJECUTADO
FORMA DE ATENCIÓN :VISITA TECNICA
CANTIDAD DE ROLLOS :30
FECHA FIN DE LA ACTIVIDAD :07-06-2025
NOMBRES Y APELLIDOS DEL USUARIO :DIANA LADINO
TELEFONO DEL USUARIO :3117984293
CORREO DEL USUARIO :dojj24@hotmail.com 
SOLUCIÓN :SE REALIZA ENTREGA DE 30 ROLLOS EXITOSAMENTE OK </t>
  </si>
  <si>
    <t>BARRIO BALTAZAR TURBO 3</t>
  </si>
  <si>
    <t>FO-25-1046457</t>
  </si>
  <si>
    <t xml:space="preserve">ESTADO RESULTADO DE LA ACTIVIDAD :EJECUTADO
FORMA DE ATENCIÓN :VISITA TECNICA
CANTIDAD DE ROLLOS :20
FECHA FIN DE LA ACTIVIDAD :07-06-2025
NOMBRES Y APELLIDOS DEL USUARIO :NELCY MOSQUERA 
TELEFONO DEL USUARIO :3115940766
CORREO DEL USUARIO :mahozasesoria@gmail.com
SOLUCIÓN :SE REALIZA ENTREGA DE 20 ROLLOS EXITOSAMENTE OK </t>
  </si>
  <si>
    <t>BARRIO VEREDA PLANADAS FINCA C</t>
  </si>
  <si>
    <t>FO-25-1046461</t>
  </si>
  <si>
    <t xml:space="preserve">ESTADO RESULTADO DE LA ACTIVIDAD :EJECUTADO
FORMA DE ATENCIÓN :VISITA TECNICA
CANTIDAD DE ROLLOS :10
FECHA FIN DE LA ACTIVIDAD :07-06-2025
NOMBRES Y APELLIDOS DEL USUARIO :Yuri Sandoval 
TELEFONO DEL USUARIO :3172400405
CORREO DEL USUARIO :solucionesagricolashernandez@gmail.com
SOLUCIÓN :ENTREGA DE ROLLOS </t>
  </si>
  <si>
    <t>BARRIO CENTRO BARRANQUILLA 19</t>
  </si>
  <si>
    <t>FO-25-1054517</t>
  </si>
  <si>
    <t xml:space="preserve">ESTADO RESULTADO DE LA ACTIVIDAD :EJECUTADO
FORMA DE ATENCIÓN :VISITA TECNICA
CANTIDAD DE ROLLOS :40
FECHA FIN DE LA ACTIVIDAD :07-06-2025
NOMBRES Y APELLIDOS DEL USUARIO :Santiago Gutierrez 
TELEFONO DEL USUARIO :3145398777
CORREO DEL USUARIO :controldevicitadigital@gmail.com 
SOLUCIÓN :SE REALIZA VISITA TÉCNICA PARA ENTREGA DE ROLLOS DE REDEBAN </t>
  </si>
  <si>
    <t>PTM TURBO PAPELERIA Y VARIEDAD</t>
  </si>
  <si>
    <t>FO-25-1054525</t>
  </si>
  <si>
    <t xml:space="preserve">ESTADO RESULTADO DE LA ACTIVIDAD :EJECUTADO
FORMA DE ATENCIÓN :VISITA TECNICA
CANTIDAD DE ROLLOS :40
FECHA FIN DE LA ACTIVIDAD :07-06-2025
NOMBRES Y APELLIDOS DEL USUARIO :SEBASTIAN MUNETON
TELEFONO DEL USUARIO :3219497004
CORREO DEL USUARIO :caprichostienda6@gmail.com
SOLUCIÓN :SE REALIZA ENTREGA DE 40 ROLLOS EXITOSAMENTE OK </t>
  </si>
  <si>
    <t>PTM PUERTO WILCHES ALEX</t>
  </si>
  <si>
    <t>FO-25-1052681</t>
  </si>
  <si>
    <t xml:space="preserve">ESTADO RESULTADO DE LA ACTIVIDAD :EJECUTADO
FORMA DE ATENCIÓN :ENVIO FLOTA - OPERADOR LOGISTICO
CANTIDAD DE ROLLOS :60
FECHA FIN DE LA ACTIVIDAD :07-06-2025
NOMBRES Y APELLIDOS DEL USUARIO :Alexander Morales 
TELEFONO DEL USUARIO :3133696667
CORREO DEL USUARIO :almoralesrueda@gmail.com
SOLUCIÓN :ENVÍO DE 60 ROLLOS PARA DATAFONO  EL DÍA DE HOY 7 DE JUNIO SE CONFIRMA LA RECEPCIÓN DE LA PAPELERÍA OK </t>
  </si>
  <si>
    <t>BARRIO BAJO SARTENEJO GARZON</t>
  </si>
  <si>
    <t>FO-25-1009372</t>
  </si>
  <si>
    <t>ESTADO RESULTADO DE LA ACTIVIDAD :
FORMA DE ATENCIÓN :
CANTIDAD DE ROLLOS :
FECHA FIN DE LA ACTIVIDAD :08-06-2025
NOMBRES Y APELLIDOS DEL USUARIO :
TELEFONO DEL USUARIO :
CORREO DEL USUARIO :
SOLUCIÓN :</t>
  </si>
  <si>
    <t>PTM SANTA ROSA DE OSOS TIENDA</t>
  </si>
  <si>
    <t>FO-25-1030886</t>
  </si>
  <si>
    <t>ESTADO RESULTADO DE LA ACTIVIDAD :EJECUTADO
FORMA DE ATENCIÓN :ENVIO FLOTA - OPERADOR LOGISTICO
CANTIDAD DE ROLLOS :20
FECHA FIN DE LA ACTIVIDAD :08-06-2025
NOMBRES Y APELLIDOS DEL USUARIO :ERNEY GRANDA
TELEFONO DEL USUARIO :3196573222
CORREO DEL USUARIO :erney09h@gmail.com
SOLUCIÓN :SE REALIZA ENVÍO DE 20 ROLLOS CON EL CONDUCTOR POR INDICACIONES DEL CLIENTE</t>
  </si>
  <si>
    <t>BARRIO CORREGIMIENTO EL CAPRIC</t>
  </si>
  <si>
    <t>FO-25-1045104</t>
  </si>
  <si>
    <t>ESTADO RESULTADO DE LA ACTIVIDAD :
FORMA DE ATENCIÓN :ENVIO
CANTIDAD DE ROLLOS :20
FECHA FIN DE LA ACTIVIDAD :09-06-2025
NOMBRES Y APELLIDOS DEL USUARIO :
TELEFONO DEL USUARIO :
CORREO DEL USUARIO :
SOLUCIÓN :</t>
  </si>
  <si>
    <t>BARRIO PUERTO PARRA PUERTO PAR</t>
  </si>
  <si>
    <t>FO-25-1047880</t>
  </si>
  <si>
    <t>ESTADO RESULTADO DE LA ACTIVIDAD :
FORMA DE ATENCIÓN :ENVIO
CANTIDAD DE ROLLOS :60
FECHA FIN DE LA ACTIVIDAD :09-06-2025
NOMBRES Y APELLIDOS DEL USUARIO :
TELEFONO DEL USUARIO :
CORREO DEL USUARIO :
SOLUCIÓN :</t>
  </si>
  <si>
    <t>DISTRICOL LA BODEGA ZOMAC</t>
  </si>
  <si>
    <t>FO-25-1020735</t>
  </si>
  <si>
    <t>ESTADO RESULTADO DE LA ACTIVIDAD :EJECUTADO
FORMA DE ATENCIÓN :VISITA TECNICA
CANTIDAD DE ROLLOS :10
FECHA FIN DE LA ACTIVIDAD :09-06-2025
NOMBRES Y APELLIDOS DEL USUARIO :ALEJANDRA CANO
TELEFONO DEL USUARIO :3106679692
CORREO DEL USUARIO :controldevisitadigital@gmail.com
SOLUCIÓN :SE VISITA PUNTO,  SE ENCUENTRA CERRADO,  SE REALIZA ENTREGA DE 10 ROLLOS EN LA CASA DE LA SEÑORA ALEJANDRA CANO  OK</t>
  </si>
  <si>
    <t>DIBULLA</t>
  </si>
  <si>
    <t>PTM DIBULLA SERVICIOS JBK</t>
  </si>
  <si>
    <t>FO-25-1020793</t>
  </si>
  <si>
    <t>MONGUI</t>
  </si>
  <si>
    <t>BARRIO SAN ANTONIO MONGUI  1</t>
  </si>
  <si>
    <t>FO-25-1028086</t>
  </si>
  <si>
    <t>TCC</t>
  </si>
  <si>
    <t>DISTRICOL SOLUCIONES STEVEN</t>
  </si>
  <si>
    <t>FO-25-1034393</t>
  </si>
  <si>
    <t>ESTADO RESULTADO DE LA ACTIVIDAD :
FORMA DE ATENCIÓN :ENVIO
CANTIDAD DE ROLLOS :40
FECHA FIN DE LA ACTIVIDAD :09-06-2025
NOMBRES Y APELLIDOS DEL USUARIO :
TELEFONO DEL USUARIO :
CORREO DEL USUARIO :
SOLUCIÓN :</t>
  </si>
  <si>
    <t>FO-25-1035214</t>
  </si>
  <si>
    <t>TARAZONA REGINO YESID ALEXANDER</t>
  </si>
  <si>
    <t>DISTRICOL YARONEMA</t>
  </si>
  <si>
    <t>FO-25-1038686</t>
  </si>
  <si>
    <t>ESTADO RESULTADO DE LA ACTIVIDAD :
FORMA DE ATENCIÓN :ENVIO
CANTIDAD DE ROLLOS :80
FECHA FIN DE LA ACTIVIDAD :09-06-2025
NOMBRES Y APELLIDOS DEL USUARIO :
TELEFONO DEL USUARIO :
CORREO DEL USUARIO :
SOLUCIÓN :</t>
  </si>
  <si>
    <t>044017572827</t>
  </si>
  <si>
    <t>TEORAMA</t>
  </si>
  <si>
    <t>BARRIO SAN JUANCITO TEORAMA</t>
  </si>
  <si>
    <t>FO-25-1040611</t>
  </si>
  <si>
    <t>LA PLATA</t>
  </si>
  <si>
    <t>GALLEGO LA PLATA   HUILA</t>
  </si>
  <si>
    <t>FO-25-1044862</t>
  </si>
  <si>
    <t>ESTADO RESULTADO DE LA ACTIVIDAD :
FORMA DE ATENCIÓN :ENVIO
CANTIDAD DE ROLLOS :50
FECHA FIN DE LA ACTIVIDAD :09-06-2025
NOMBRES Y APELLIDOS DEL USUARIO :
TELEFONO DEL USUARIO :
CORREO DEL USUARIO :
SOLUCIÓN :</t>
  </si>
  <si>
    <t>DISTRICOL PUNTO CLAVE</t>
  </si>
  <si>
    <t>FO-25-1044866</t>
  </si>
  <si>
    <t>ESTADO RESULTADO DE LA ACTIVIDAD :
FORMA DE ATENCIÓN :ENVIO
CANTIDAD DE ROLLOS :30
FECHA FIN DE LA ACTIVIDAD :09-06-2025
NOMBRES Y APELLIDOS DEL USUARIO :
TELEFONO DEL USUARIO :
CORREO DEL USUARIO :
SOLUCIÓN :</t>
  </si>
  <si>
    <t>BARRIO OCANA OCANA</t>
  </si>
  <si>
    <t>FO-25-1052346</t>
  </si>
  <si>
    <t>240030344321</t>
  </si>
  <si>
    <t>COMCARD TURBO MICROMERC EL PRI</t>
  </si>
  <si>
    <t>FO-25-1004748</t>
  </si>
  <si>
    <t>ESTADO RESULTADO DE LA ACTIVIDAD :EJECUTADO
FORMA DE ATENCIÓN :ENVIO FLOTA - OPERADOR LOGISTICO
CANTIDAD DE ROLLOS :30
FECHA FIN DE LA ACTIVIDAD :09-06-2025
NOMBRES Y APELLIDOS DEL USUARIO :JUAN QUINTERO
TELEFONO DEL USUARIO :3117206439
CORREO DEL USUARIO :controldevisitadigital@gmail.com
SOLUCIÓN :SE REALIZA ENVÍO DE 30 ROLLOS CON EL CONDUCTOR PARA EL CORREGIMIENTO NUEVA COLONIA CALLE PRINCIPAL AUTOSERVICIO MELKOSTO COMO LO INDICA EL CLIENTE,  SE CONFIRMA RECIBIDO POR PARTE DEL CLIENTE OK</t>
  </si>
  <si>
    <t>SOPETRAN</t>
  </si>
  <si>
    <t>PTM SOPETRAN  SUPERMERCADO SOP</t>
  </si>
  <si>
    <t>FO-25-1032931</t>
  </si>
  <si>
    <t>ESTADO RESULTADO DE LA ACTIVIDAD :EJECUTADO
FORMA DE ATENCIÓN :ENVIO FLOTA - OPERADOR LOGISTICO
CANTIDAD DE ROLLOS :40
FECHA FIN DE LA ACTIVIDAD :09-06-2025
NOMBRES Y APELLIDOS DEL USUARIO :DANI ALEXANDER 
TELEFONO DEL USUARIO :3117083681
CORREO DEL USUARIO :controldevisitadigital@gmail.com
SOLUCIÓN :SE ENVÍAN 40 ROLLOS</t>
  </si>
  <si>
    <t>F301124880</t>
  </si>
  <si>
    <t>DISTRICOL INTERLASPALMAS</t>
  </si>
  <si>
    <t>FO-25-1040343</t>
  </si>
  <si>
    <t xml:space="preserve">ESTADO RESULTADO DE LA ACTIVIDAD :EJECUTADO
FORMA DE ATENCIÓN :ENVIO FLOTA - OPERADOR LOGISTICO
CANTIDAD DE ROLLOS :80
FECHA FIN DE LA ACTIVIDAD :09-06-2025
NOMBRES Y APELLIDOS DEL USUARIO :Adriana Lucia Mazo
TELEFONO DEL USUARIO :3116387999
CORREO DEL USUARIO :adrianaluciamazo1510@gmail.com
SOLUCIÓN :SE REALIZA ENVIO DE 80 ROLLOS PARA RECLAMAR EN OFICINA DE TRANSPORTADORA EN SUPIA POR PETICIÓN DEL USUARIO, SE VALIDA CON USUARIO QUE YA LOS RECIBIO </t>
  </si>
  <si>
    <t>E201-18947</t>
  </si>
  <si>
    <t>BARRIO MORAVIA MEDELLIN 2</t>
  </si>
  <si>
    <t>FO-25-1040350</t>
  </si>
  <si>
    <t xml:space="preserve">ESTADO RESULTADO DE LA ACTIVIDAD :EJECUTADO
FORMA DE ATENCIÓN :VISITA TECNICA
CANTIDAD DE ROLLOS :240
FECHA FIN DE LA ACTIVIDAD :09-06-2025
NOMBRES Y APELLIDOS DEL USUARIO :SANTIAGO GUERRA
TELEFONO DEL USUARIO :3017536050
CORREO DEL USUARIO :santiguerraji888gmail.com
SOLUCIÓN :SE REALIZA ENTREGA DE 240 ROLLOS EXITOSAMENTE OK </t>
  </si>
  <si>
    <t>BARRIO VRD DE TORRES POPAYAN</t>
  </si>
  <si>
    <t>FO-25-1043968</t>
  </si>
  <si>
    <t xml:space="preserve">ESTADO RESULTADO DE LA ACTIVIDAD :EJECUTADO
FORMA DE ATENCIÓN :VISITA TECNICA
CANTIDAD DE ROLLOS :60
FECHA FIN DE LA ACTIVIDAD :09-06-2025
NOMBRES Y APELLIDOS DEL USUARIO :Yina achipiz 
TELEFONO DEL USUARIO :3182000555
CORREO DEL USUARIO :yinaachipiz@gmail.com
SOLUCIÓN :SE INGRESA SE ENTREGAN 60 ROLLOS RBM </t>
  </si>
  <si>
    <t>PAGAFACIL  TERM TRANSP NORTE</t>
  </si>
  <si>
    <t>FO-25-1045345</t>
  </si>
  <si>
    <t>ESTADO RESULTADO DE LA ACTIVIDAD :EJECUTADO
FORMA DE ATENCIÓN :VISITA TECNICA
CANTIDAD DE ROLLOS :270
FECHA FIN DE LA ACTIVIDAD :09-06-2025
NOMBRES Y APELLIDOS DEL USUARIO :NATALIA RAMIREZ 
TELEFONO DEL USUARIO :3204294707
CORREO DEL USUARIO :natysarca81@gmail.com
SOLUCIÓN :SE ENTREGA 270 ROLLOS</t>
  </si>
  <si>
    <t>PAGAFACIL BELLO EL CARMELO</t>
  </si>
  <si>
    <t>FO-25-1055121</t>
  </si>
  <si>
    <t xml:space="preserve">ESTADO RESULTADO DE LA ACTIVIDAD :EJECUTADO
FORMA DE ATENCIÓN :VISITA TECNICA
CANTIDAD DE ROLLOS :140
FECHA FIN DE LA ACTIVIDAD :09-06-2025
NOMBRES Y APELLIDOS DEL USUARIO :Deisy sanchez 
TELEFONO DEL USUARIO :3178673536
CORREO DEL USUARIO :admoncarmelo@pagafacil.com
SOLUCIÓN :SE REALIZA ENTREGA DE 140 ROLLOS EXITOSAMENTE OK </t>
  </si>
  <si>
    <t>KAZAZA STUDIOS</t>
  </si>
  <si>
    <t>FO-25-1057768</t>
  </si>
  <si>
    <t>ESTADO RESULTADO DE LA ACTIVIDAD :EJECUTADO
FORMA DE ATENCIÓN :VISITA TECNICA
CANTIDAD DE ROLLOS :60
FECHA FIN DE LA ACTIVIDAD :09-06-2025
NOMBRES Y APELLIDOS DEL USUARIO :MARIA ELENA ZAMORA
TELEFONO DEL USUARIO :3105167016
CORREO DEL USUARIO :controldevisitadigital@gmail.com
SOLUCIÓN :SE ENTREGAN 60 ROLLOS A LA SEÑORA MARIA ELENA ZAMORA EL CLIENTE SE NIEGA A FIRMAR</t>
  </si>
  <si>
    <t>BARRIO CENTRO SALAMINA4</t>
  </si>
  <si>
    <t>FO-25-1057777</t>
  </si>
  <si>
    <t xml:space="preserve">ESTADO RESULTADO DE LA ACTIVIDAD :EJECUTADO
FORMA DE ATENCIÓN :VISITA TECNICA
CANTIDAD DE ROLLOS :20
FECHA FIN DE LA ACTIVIDAD :09-06-2025
NOMBRES Y APELLIDOS DEL USUARIO :Wilson davey Molina 
TELEFONO DEL USUARIO :3117675524
CORREO DEL USUARIO :daveymm20@gmail.com
SOLUCIÓN :SE ENTREGAN 20 ROLLOS EN DIRECCIÓN SOLICITADA POR USUARIO EN CLL 61 # 24 A - 27 EN MANIZALES </t>
  </si>
  <si>
    <t>VENECIA</t>
  </si>
  <si>
    <t>FO-25-1024914</t>
  </si>
  <si>
    <t>ESTADO RESULTADO DE LA ACTIVIDAD :EJECUTADO
FORMA DE ATENCIÓN :ENVIO FLOTA - OPERADOR LOGISTICO
CANTIDAD DE ROLLOS :120
FECHA FIN DE LA ACTIVIDAD :09-06-2025
NOMBRES Y APELLIDOS DEL USUARIO :EVER CANO 
TELEFONO DEL USUARIO :3146951366
CORREO DEL USUARIO :controldevisitadigital@gmail.com
SOLUCIÓN :SE ENVÍAN 120 ROLLOS, CLIENTE INDICA QUE YA RECIBIÓ LOS ROLLOS</t>
  </si>
  <si>
    <t>FE12699</t>
  </si>
  <si>
    <t>PTM CUCUTA DROGUERIA ANGEL FA</t>
  </si>
  <si>
    <t>FO-25-1056840</t>
  </si>
  <si>
    <t>ESTADO RESULTADO DE LA ACTIVIDAD :EJECUTADO
FORMA DE ATENCIÓN :VISITA TECNICA
CANTIDAD DE ROLLOS :100
FECHA FIN DE LA ACTIVIDAD :09-06-2025
NOMBRES Y APELLIDOS DEL USUARIO :Viviana Velasquez 
TELEFONO DEL USUARIO :3238030666
CORREO DEL USUARIO :velasquezviviana54@gmail.com
SOLUCIÓN :SE VISITA COMERCIO Y SE ENTREGAN 100 ROLLOS OK.</t>
  </si>
  <si>
    <t>DISTRICOL DROGUERÍA NUEVA GENE</t>
  </si>
  <si>
    <t>FO-25-1031738</t>
  </si>
  <si>
    <t xml:space="preserve">ESTADO RESULTADO DE LA ACTIVIDAD :EJECUTADO
FORMA DE ATENCIÓN :VISITA TECNICA
CANTIDAD DE ROLLOS :20
FECHA FIN DE LA ACTIVIDAD :09-06-2025
NOMBRES Y APELLIDOS DEL USUARIO :Jennifer Luna 
TELEFONO DEL USUARIO :3054808937
CORREO DEL USUARIO :jenniferlunamarquez05@gmail.com
SOLUCIÓN :SE REALIZA VISITA PARA ENTREGAR 20 ROLLOS PARA DATÁFONO, NO SE MANIPULA DATÁFONO, ENTREGA OK </t>
  </si>
  <si>
    <t>BARRIO CORREGIMIENTO DE PLAMIT</t>
  </si>
  <si>
    <t>FO-25-1035573</t>
  </si>
  <si>
    <t xml:space="preserve">ESTADO RESULTADO DE LA ACTIVIDAD :EJECUTADO
FORMA DE ATENCIÓN :VISITA TECNICA
CANTIDAD DE ROLLOS :80
FECHA FIN DE LA ACTIVIDAD :09-06-2025
NOMBRES Y APELLIDOS DEL USUARIO :Liliana Muñoz 
TELEFONO DEL USUARIO :3147924356
CORREO DEL USUARIO :fifilili-06@hotmail.com
SOLUCIÓN :SE REALIZA LA ENTREGA DE 80 ROLLOS DE CB A LA ENCARAGDO LILIANA MUÑOZ </t>
  </si>
  <si>
    <t>BARRIO PELAYA TURBACO</t>
  </si>
  <si>
    <t>FO-25-1048465</t>
  </si>
  <si>
    <t xml:space="preserve">ESTADO RESULTADO DE LA ACTIVIDAD :EJECUTADO
FORMA DE ATENCIÓN :VISITA TECNICA
CANTIDAD DE ROLLOS :10
FECHA FIN DE LA ACTIVIDAD :09-06-2025
NOMBRES Y APELLIDOS DEL USUARIO :MARILIN
BENEDETTI
TELEFONO DEL USUARIO :3215464114
CORREO DEL USUARIO :turbaco@tiendaao.co
SOLUCIÓN :SE ENTREGAN 10 ROLLOS PARA EL CORRESPONSAL </t>
  </si>
  <si>
    <t>BARRIO CENTENARIO 3 PASTO</t>
  </si>
  <si>
    <t>FO-25-1056835</t>
  </si>
  <si>
    <t xml:space="preserve">ESTADO RESULTADO DE LA ACTIVIDAD :EJECUTADO
FORMA DE ATENCIÓN :VISITA TECNICA
CANTIDAD DE ROLLOS :20
FECHA FIN DE LA ACTIVIDAD :09-06-2025
NOMBRES Y APELLIDOS DEL USUARIO :Iván Andres Chávez 
TELEFONO DEL USUARIO :3147993787
CORREO DEL USUARIO :novasm.contabilidad@gmail.com 
SOLUCIÓN :SE REALIZÓ LA ENTREGA DE PAPELERÍA SOLICITADA NO SE MANIPULA CB CLIENTE INFORMA QUE SE ENCUENTRA OPERATIVO </t>
  </si>
  <si>
    <t>DISTRICOL MIL COSAS Y ALGO MAS</t>
  </si>
  <si>
    <t>FO-25-1017959</t>
  </si>
  <si>
    <t>BARRIO ROBLEDO AURES III MEDEL</t>
  </si>
  <si>
    <t>FO-25-1040809</t>
  </si>
  <si>
    <t xml:space="preserve">ESTADO RESULTADO DE LA ACTIVIDAD :EJECUTADO
FORMA DE ATENCIÓN :VISITA TECNICA
CANTIDAD DE ROLLOS :200
FECHA FIN DE LA ACTIVIDAD :09-06-2025
NOMBRES Y APELLIDOS DEL USUARIO :Alejandra Grajales 
TELEFONO DEL USUARIO :3013743722
CORREO DEL USUARIO :alejagrajales81@gmail.com
SOLUCIÓN :SE REALIZA L ENTREGA DE 200 ROLLOS DE CB A L ENCARGADA ALEJANDRA GRAJALES </t>
  </si>
  <si>
    <t>MULTIPAGAS GIRARDOTA 2</t>
  </si>
  <si>
    <t>FO-25-1041238</t>
  </si>
  <si>
    <t xml:space="preserve">ESTADO RESULTADO DE LA ACTIVIDAD :EJECUTADO
FORMA DE ATENCIÓN :VISITA TECNICA
CANTIDAD DE ROLLOS :320
FECHA FIN DE LA ACTIVIDAD :09-06-2025
NOMBRES Y APELLIDOS DEL USUARIO :Senaida Gomez 
TELEFONO DEL USUARIO :3182274349
CORREO DEL USUARIO :multipagas.girardota@multival.com.co
SOLUCIÓN :SE REALIZA ENTREGA DE 320 ROLLOS EXITOSAMENTE OK </t>
  </si>
  <si>
    <t>BARRIO 12 DE OCTUBRE MEDELLIN</t>
  </si>
  <si>
    <t>FO-25-1045309</t>
  </si>
  <si>
    <t>ESTADO RESULTADO DE LA ACTIVIDAD :EJECUTADO
FORMA DE ATENCIÓN :VISITA TECNICA
CANTIDAD DE ROLLOS :150
FECHA FIN DE LA ACTIVIDAD :09-06-2025
NOMBRES Y APELLIDOS DEL USUARIO :Raul urrea 
TELEFONO DEL USUARIO :3011296890
CORREO DEL USUARIO :raulurreagiraldo@hotmail.con
SOLUCIÓN :SE REALIZA LA ENTREGA DE 150 ROLLOS DE CB AL ENCARAGDO RAÚL URREA</t>
  </si>
  <si>
    <t>OPRAP TUNAL CENTRO COMERCIAL</t>
  </si>
  <si>
    <t>FO-25-1056814</t>
  </si>
  <si>
    <t xml:space="preserve">ESTADO RESULTADO DE LA ACTIVIDAD :EJECUTADO
FORMA DE ATENCIÓN :VISITA TECNICA
CANTIDAD DE ROLLOS :320
FECHA FIN DE LA ACTIVIDAD :09-06-2025
NOMBRES Y APELLIDOS DEL USUARIO :Manuel Santos 
TELEFONO DEL USUARIO :3183623591
CORREO DEL USUARIO :lucan1969@hotmail.com 
SOLUCIÓN :SE REALIZA VISITA AL COMERCIO PARA ENTREGAR ROLLOS POR SOLICITUD DEL CLIENTE OK </t>
  </si>
  <si>
    <t>FO-25-1060157</t>
  </si>
  <si>
    <t>ESTADO RESULTADO DE LA ACTIVIDAD :EJECUTADO
FORMA DE ATENCIÓN :VISITA TECNICA
CANTIDAD DE ROLLOS :50
FECHA FIN DE LA ACTIVIDAD :09-06-2025
NOMBRES Y APELLIDOS DEL USUARIO :ROSEMBER LOZANO
TELEFONO DEL USUARIO :3113125839
CORREO DEL USUARIO :rosemberlozano@gmail.com
SOLUCIÓN :SE REALIZA ENTREGA DE 50 ROLLOS TÉRMICOS EN EL CB.</t>
  </si>
  <si>
    <t>FO-25-1056848</t>
  </si>
  <si>
    <t>ESTADO RESULTADO DE LA ACTIVIDAD :EJECUTADO
FORMA DE ATENCIÓN :VISITA TECNICA
CANTIDAD DE ROLLOS :10
FECHA FIN DE LA ACTIVIDAD :09-06-2025
NOMBRES Y APELLIDOS DEL USUARIO :VANESSA MARTINEZ
TELEFONO DEL USUARIO :3217704283
CORREO DEL USUARIO :cruzmariapaula1987@outlook.com
SOLUCIÓN :EN LA VISITA TECNICA REALIZADA AL COMERCIO SE LLAMA AL CONTACTO PARA ENTREGA DE ROLLOS EL CONTACTO INFORMA Y SOLICITA LA ENTREGA DE ROLLOS EN UNA DIRECCION DIFERENTE CRA 26G 9 73-18 A LA INFORMADA SE LLEGA AL SITIO SE ENTREGAN ROLLOS COMO LOS ROLLOS SE ENTREGARON EN UNA DIRECCION DIFERENTE EN EL LUGAR NO HAY TIRILLA DEL CORRESPONSAL</t>
  </si>
  <si>
    <t>BARRIO CIUDAD CAMELOT SOLEDAD</t>
  </si>
  <si>
    <t>FO-25-1054815</t>
  </si>
  <si>
    <t xml:space="preserve">ESTADO RESULTADO DE LA ACTIVIDAD :EJECUTADO
FORMA DE ATENCIÓN :VISITA TECNICA
CANTIDAD DE ROLLOS :10
FECHA FIN DE LA ACTIVIDAD :09-06-2025
NOMBRES Y APELLIDOS DEL USUARIO : YUDIS VIVIANA
TELEFONO DEL USUARIO :3014249398
CORREO DEL USUARIO :controldevicitadigital@gmail.com 
SOLUCIÓN :SE REALIZA VISITA TÉCNICA PARA ENTREGA DE ROLLOS DE REDEBAN </t>
  </si>
  <si>
    <t>BARRIO CENTRO PALMIRA 15</t>
  </si>
  <si>
    <t>FO-25-1060405</t>
  </si>
  <si>
    <t>ESTADO RESULTADO DE LA ACTIVIDAD :EJECUTADO
FORMA DE ATENCIÓN :VISITA TECNICA
CANTIDAD DE ROLLOS :30
FECHA FIN DE LA ACTIVIDAD :09-06-2025
NOMBRES Y APELLIDOS DEL USUARIO :Wbeimar delgado 
TELEFONO DEL USUARIO :3165134492
CORREO DEL USUARIO :ubeimar1614@gmail.com
SOLUCIÓN :SE VISITA CORRESPONSAL Y SE REALIZA ENTREGA DE 30 ROLLOS</t>
  </si>
  <si>
    <t>FO-25-1056824</t>
  </si>
  <si>
    <t xml:space="preserve">ESTADO RESULTADO DE LA ACTIVIDAD :EJECUTADO
FORMA DE ATENCIÓN :VISITA TECNICA
CANTIDAD DE ROLLOS :20
FECHA FIN DE LA ACTIVIDAD :09-06-2025
NOMBRES Y APELLIDOS DEL USUARIO :Lina Maldonado 
TELEFONO DEL USUARIO :3163278177
CORREO DEL USUARIO :linajm30@gmail.com
SOLUCIÓN :SE REALIZA VISITA AL COMERCIO SE ENTREGAN 20 ROLLOS </t>
  </si>
  <si>
    <t>FO-25-1053274</t>
  </si>
  <si>
    <t xml:space="preserve">ESTADO RESULTADO DE LA ACTIVIDAD :EJECUTADO
FORMA DE ATENCIÓN :VISITA TECNICA
CANTIDAD DE ROLLOS :60
FECHA FIN DE LA ACTIVIDAD :09-06-2025
NOMBRES Y APELLIDOS DEL USUARIO :Senaida Ruiz 
TELEFONO DEL USUARIO :3245173630
CORREO DEL USUARIO :controldevisitadigital@gmail.com
SOLUCIÓN :SE REALIZA LAENTREGA DE 60 ROLLOS DE CB A LA ENCARGADA  SENAIDA RUIZ </t>
  </si>
  <si>
    <t>BARRIO FLORIDA FLORIDA 3</t>
  </si>
  <si>
    <t>FO-25-1051648</t>
  </si>
  <si>
    <t xml:space="preserve">ESTADO RESULTADO DE LA ACTIVIDAD :EJECUTADO
FORMA DE ATENCIÓN :VISITA TECNICA
CANTIDAD DE ROLLOS :30
FECHA FIN DE LA ACTIVIDAD :09-06-2025
NOMBRES Y APELLIDOS DEL USUARIO :MANUEL SALAS 
TELEFONO DEL USUARIO :3135272479
CORREO DEL USUARIO :leidydianalagunarojas@gmail.com
SOLUCIÓN :SE ENTREGAN 30 ROLLOS A EL SEÑOR MANUEL </t>
  </si>
  <si>
    <t>BARRIO CAPELLANIA CAJICA 7</t>
  </si>
  <si>
    <t>FO-25-1054819</t>
  </si>
  <si>
    <t>ESTADO RESULTADO DE LA ACTIVIDAD :EJECUTADO
FORMA DE ATENCIÓN :VISITA TECNICA
CANTIDAD DE ROLLOS :50
FECHA FIN DE LA ACTIVIDAD :09-06-2025
NOMBRES Y APELLIDOS DEL USUARIO :LAURA GARZÓN 
TELEFONO DEL USUARIO :3229429247
CORREO DEL USUARIO :papelerialanacion2018@gmail.com
SOLUCIÓN :DURANTE LA VISITA TECNICA SE REALIZA ENTREGA DE ROLLOS PARA DATÁFONO NO SE MANIPULAN EQUIPOS SIN NOVEDAD EN ENTREGA</t>
  </si>
  <si>
    <t>FO-25-1048863</t>
  </si>
  <si>
    <t xml:space="preserve">ESTADO RESULTADO DE LA ACTIVIDAD :EJECUTADO
FORMA DE ATENCIÓN :VISITA TECNICA
CANTIDAD DE ROLLOS :50
FECHA FIN DE LA ACTIVIDAD :09-06-2025
NOMBRES Y APELLIDOS DEL USUARIO :Viviana zapata 
TELEFONO DEL USUARIO :3122822879
CORREO DEL USUARIO :lorenazapata2481@gmail.com
SOLUCIÓN :SE REALIZA LA ENTREGA DE 50 ROLLOS DE CB A L ENCARGADA BIBIANA  ZAPATA </t>
  </si>
  <si>
    <t>BARRIO SIMON BOLIVAR COPACABAN</t>
  </si>
  <si>
    <t>FO-25-1047783</t>
  </si>
  <si>
    <t xml:space="preserve">ESTADO RESULTADO DE LA ACTIVIDAD :EJECUTADO
FORMA DE ATENCIÓN :VISITA TECNICA
CANTIDAD DE ROLLOS :110
FECHA FIN DE LA ACTIVIDAD :09-06-2025
NOMBRES Y APELLIDOS DEL USUARIO :Sandra Milena
TELEFONO DEL USUARIO :3164627371
CORREO DEL USUARIO :isabellitas2011@gmail.com
SOLUCIÓN :SE REALIZA ENTREGA DE 110 ROLLOS EXITOSAMENTE OK </t>
  </si>
  <si>
    <t>PTM MEDELLIN CARNES TAURINA</t>
  </si>
  <si>
    <t>FO-25-1045330</t>
  </si>
  <si>
    <t xml:space="preserve">ESTADO RESULTADO DE LA ACTIVIDAD :EJECUTADO
FORMA DE ATENCIÓN :VISITA TECNICA
CANTIDAD DE ROLLOS :50
FECHA FIN DE LA ACTIVIDAD :09-06-2025
NOMBRES Y APELLIDOS DEL USUARIO :Natalia echeverry 
TELEFONO DEL USUARIO :3192885572
CORREO DEL USUARIO :isa.9818@hotmail.com
SOLUCIÓN :SE REALIZA LA ENTREGA DE 50 ROLLOS DE CB A LA ENCARGADA NATALIA ECHEVERRY </t>
  </si>
  <si>
    <t>BUGALAGRANDE</t>
  </si>
  <si>
    <t>BARRIO CENTRO BUGALAGRANDE 8</t>
  </si>
  <si>
    <t>FO-25-1055123</t>
  </si>
  <si>
    <t>ESTADO RESULTADO DE LA ACTIVIDAD :EJECUTADO
FORMA DE ATENCIÓN :VISITA TECNICA
CANTIDAD DE ROLLOS :40
FECHA FIN DE LA ACTIVIDAD :09-06-2025
NOMBRES Y APELLIDOS DEL USUARIO :CENEIDA PULGARIN
TELEFONO DEL USUARIO :316041814
CORREO DEL USUARIO :ceneidacaro23@gmail.com
SOLUCIÓN :SE REALIZA ENTREGA DE 40 ROLLOS TÉRMICOS EN LA UBICACIÓN DONDE ONDICA LA SEÑORA CENEIDA EN TULUÁ.</t>
  </si>
  <si>
    <t>FO-25-1060148</t>
  </si>
  <si>
    <t>ESTADO RESULTADO DE LA ACTIVIDAD :EJECUTADO
FORMA DE ATENCIÓN :VISITA TECNICA
CANTIDAD DE ROLLOS :140
FECHA FIN DE LA ACTIVIDAD :09-06-2025
NOMBRES Y APELLIDOS DEL USUARIO :CAROLINA AGUADO HERIDIA
TELEFONO DEL USUARIO :3183174788
CORREO DEL USUARIO :carolaguado208@gmail.com
SOLUCIÓN :SE REALIZA ENTREGA DE 120 ROLLOS TÉRMICOS EN EL CB.</t>
  </si>
  <si>
    <t>BARRIO POTRERILLO PALMIRA</t>
  </si>
  <si>
    <t>FO-25-1056838</t>
  </si>
  <si>
    <t>ESTADO RESULTADO DE LA ACTIVIDAD :EJECUTADO
FORMA DE ATENCIÓN :VISITA TECNICA
CANTIDAD DE ROLLOS :50
FECHA FIN DE LA ACTIVIDAD :09-06-2025
NOMBRES Y APELLIDOS DEL USUARIO :Diego luna 
TELEFONO DEL USUARIO :3242774377
CORREO DEL USUARIO :diegoluna1105@gmail.com
SOLUCIÓN :SE VISITA CORRESPONSAL Y SE REALIZA ENTREGA DE 50 ROLLOS</t>
  </si>
  <si>
    <t>PTM TULUA AUTOSERVICIO LA VILL</t>
  </si>
  <si>
    <t>FO-25-1029827</t>
  </si>
  <si>
    <t>ESTADO RESULTADO DE LA ACTIVIDAD :EJECUTADO
FORMA DE ATENCIÓN :VISITA TECNICA
CANTIDAD DE ROLLOS :50
FECHA FIN DE LA ACTIVIDAD :09-06-2025
NOMBRES Y APELLIDOS DEL USUARIO :MARIA JOSE CHAVARRÍA 
TELEFONO DEL USUARIO :3207059512
CORREO DEL USUARIO :leidylopera12@gmail.com
SOLUCIÓN :SE REALIZA ENTREGA DE 50 ROLLOS TÉRMICOS EN EL CB.</t>
  </si>
  <si>
    <t>TUQUERRES</t>
  </si>
  <si>
    <t>BARRIO SANTA ANA TUQUERRES</t>
  </si>
  <si>
    <t>FO-25-1058579</t>
  </si>
  <si>
    <t>ESTADO RESULTADO DE LA ACTIVIDAD :EJECUTADO
FORMA DE ATENCIÓN :VISITA TECNICA
CANTIDAD DE ROLLOS :20
FECHA FIN DE LA ACTIVIDAD :09-06-2025
NOMBRES Y APELLIDOS DEL USUARIO :AIDA VIVAS
TELEFONO DEL USUARIO :3134247813
CORREO DEL USUARIO :elizabethorjuela.36@gmail.com
SOLUCIÓN :SE ENCUENTRA CB CERRADO PARA ENTREGAR ROLLOS, SE COMUNICA CON USUARIA E INDICA QUE LOS PODEMOS DEJAR AL LADO CON UNA FAMILIAR</t>
  </si>
  <si>
    <t>LA ESPERANZA</t>
  </si>
  <si>
    <t>PTM   CORREGIMIENTO PUEBLO NUE</t>
  </si>
  <si>
    <t>FO-25-1029520</t>
  </si>
  <si>
    <t>BARRIO FILLO CASTRO BAHIA SOLA</t>
  </si>
  <si>
    <t>FO-25-1035209</t>
  </si>
  <si>
    <t>BARRIO CIUDAD EQUIDAD SANTA MA</t>
  </si>
  <si>
    <t>FO-25-1048711</t>
  </si>
  <si>
    <t xml:space="preserve">ESTADO RESULTADO DE LA ACTIVIDAD :EJECUTADO
FORMA DE ATENCIÓN :VISITA TECNICA
CANTIDAD DE ROLLOS :60
FECHA FIN DE LA ACTIVIDAD :09-06-2025
NOMBRES Y APELLIDOS DEL USUARIO :Leydi Jaimes 
TELEFONO DEL USUARIO :3235970436
CORREO DEL USUARIO :leydisjaimesbeltran@gmail.com
SOLUCIÓN :SE REALIZA ENTREGA DE 60 ROLLOS PARA DATÁFONO A SATISFACCIÓN DEL CLIENTE </t>
  </si>
  <si>
    <t>BARRIO VISTA HERMOSA</t>
  </si>
  <si>
    <t>FO-25-1056812</t>
  </si>
  <si>
    <t>DIRECCION ERRADA</t>
  </si>
  <si>
    <t xml:space="preserve">ESTADO RESULTADO DE LA ACTIVIDAD :EJECUTADO / CANCELADO
FORMA DE ATENCIÓN :SOPORTE TELEFONICO
CANTIDAD DE ROLLOS :
FECHA FIN DE LA ACTIVIDAD :09-06-2025
NOMBRES Y APELLIDOS DEL USUARIO :Nora Ayala 
TELEFONO DEL USUARIO :3014739289
CORREO DEL USUARIO :controldevisitadigital@gmail.com
SOLUCIÓN :SE ESTABLECE COMUNICACIÓN CON LA SRA NORA AYALA PARA CONFIRMAR DIRECCIÓN PORQUE NO EXISTE EN LA ZONA NORTE, EN CONTACTO CON ELLA INFORMA QUE ES EN EL SUR DE LA CIUDAD. SE ESCALA EL CASO AL SR. WILLIAM ROZO QUIEN AUTORIZA LA CANCELACIÓN DE LA ENTREGA DE ROLLOS Y ME INFORMA QUE LE DIGA AL CLIENTE QUE DEBE DE HACER EL CAMBIO DE DIRECCIÓN COMO ES DEBIDO. </t>
  </si>
  <si>
    <t>PTM LA PLATA DULCINET</t>
  </si>
  <si>
    <t>FO-25-1041314</t>
  </si>
  <si>
    <t>ESTADO RESULTADO DE LA ACTIVIDAD :
FORMA DE ATENCIÓN :ENVIO
CANTIDAD DE ROLLOS :80
FECHA FIN DE LA ACTIVIDAD :10-06-2025
NOMBRES Y APELLIDOS DEL USUARIO :
TELEFONO DEL USUARIO :
CORREO DEL USUARIO :
SOLUCIÓN :</t>
  </si>
  <si>
    <t>014131987196</t>
  </si>
  <si>
    <t>TAME</t>
  </si>
  <si>
    <t>BARRIO VEREDA EL BOTALON TAME</t>
  </si>
  <si>
    <t>FO-25-1044860</t>
  </si>
  <si>
    <t>ESTADO RESULTADO DE LA ACTIVIDAD :
FORMA DE ATENCIÓN :ENVIO
CANTIDAD DE ROLLOS :60
FECHA FIN DE LA ACTIVIDAD :10-06-2025
NOMBRES Y APELLIDOS DEL USUARIO :
TELEFONO DEL USUARIO :
CORREO DEL USUARIO :
SOLUCIÓN :</t>
  </si>
  <si>
    <t>BARRIO CENTRO POBLADO VILLA LO</t>
  </si>
  <si>
    <t>FO-25-1049226</t>
  </si>
  <si>
    <t>ESTADO RESULTADO DE LA ACTIVIDAD :
FORMA DE ATENCIÓN :ENVIO
CANTIDAD DE ROLLOS :20
FECHA FIN DE LA ACTIVIDAD :10-06-2025
NOMBRES Y APELLIDOS DEL USUARIO :
TELEFONO DEL USUARIO :
CORREO DEL USUARIO :
SOLUCIÓN :</t>
  </si>
  <si>
    <t>BARRIO LIBERTADORES TIBU</t>
  </si>
  <si>
    <t>FO-25-1034443</t>
  </si>
  <si>
    <t>SAN ANTONIO DEL TEQUENDAMA</t>
  </si>
  <si>
    <t>PTM SAN ANTONIO INTERCOST</t>
  </si>
  <si>
    <t>FO-25-1056829</t>
  </si>
  <si>
    <t>ESTADO RESULTADO DE LA ACTIVIDAD :EJECUTADO
FORMA DE ATENCIÓN :VISITA TECNICA
CANTIDAD DE ROLLOS :20
FECHA FIN DE LA ACTIVIDAD :10-06-2025
NOMBRES Y APELLIDOS DEL USUARIO :Costando vaquero 
TELEFONO DEL USUARIO :3138535911
CORREO DEL USUARIO :interpagatodo@gmail.com
SOLUCIÓN :ENTREGA DE ROLLOS EJECUTADO OK</t>
  </si>
  <si>
    <t>BARRIO VEREDA COELLO IBAGUE</t>
  </si>
  <si>
    <t>FO-25-1063864</t>
  </si>
  <si>
    <t>ESTADO RESULTADO DE LA ACTIVIDAD :EJECUTADO
FORMA DE ATENCIÓN :VISITA TECNICA
CANTIDAD DE ROLLOS :20
FECHA FIN DE LA ACTIVIDAD :10-06-2025
NOMBRES Y APELLIDOS DEL USUARIO :Catherine Martínez
TELEFONO DEL USUARIO :3016470068
CORREO DEL USUARIO :kathedylan.martinez1995@gmail.com
SOLUCIÓN :SE REALIZA ENTREGA DE 20 ROLLOS POR SOLICITUD DEL CLIENTE.</t>
  </si>
  <si>
    <t>BARRIO EL GUAYABAL PIEDECUESTA</t>
  </si>
  <si>
    <t>FO-25-1062978</t>
  </si>
  <si>
    <t xml:space="preserve">ESTADO RESULTADO DE LA ACTIVIDAD :EJECUTADO
FORMA DE ATENCIÓN :VISITA TECNICA
CANTIDAD DE ROLLOS :150
FECHA FIN DE LA ACTIVIDAD :10-06-2025
NOMBRES Y APELLIDOS DEL USUARIO :Valentina Uribe 
TELEFONO DEL USUARIO :3226806276
CORREO DEL USUARIO :uribeangaritavalentina@gmail.com
SOLUCIÓN :ENTREGA DE 150 ROLLO PARA DATÁFONO </t>
  </si>
  <si>
    <t>BARRIO CENTRO POBLADO DINJAMAR</t>
  </si>
  <si>
    <t>FO-25-1060145</t>
  </si>
  <si>
    <t xml:space="preserve">ESTADO RESULTADO DE LA ACTIVIDAD :EJECUTADO
FORMA DE ATENCIÓN :VISITA TECNICA
CANTIDAD DE ROLLOS :50
FECHA FIN DE LA ACTIVIDAD :10-06-2025
NOMBRES Y APELLIDOS DEL USUARIO :Ferney guzman
TELEFONO DEL USUARIO :3203404018
CORREO DEL USUARIO :ferney.guzman4018@gmail.com
SOLUCIÓN :SE REALIZA ENTREGA EN DIRECCIÓN SOLICITA POR TITULAR DE 50 ROLLOS OK SIN NOVEDADES </t>
  </si>
  <si>
    <t>BARRIO CANTALEJO BOGOTA</t>
  </si>
  <si>
    <t>FO-25-1056845</t>
  </si>
  <si>
    <t>ESTADO RESULTADO DE LA ACTIVIDAD :EJECUTADO
FORMA DE ATENCIÓN :VISITA TECNICA
CANTIDAD DE ROLLOS :40
FECHA FIN DE LA ACTIVIDAD :10-06-2025
NOMBRES Y APELLIDOS DEL USUARIO :Víctor Arias
TELEFONO DEL USUARIO :3218512958
CORREO DEL USUARIO :natadani.sas@gmail.com
SOLUCIÓN :SE LLEGA LA DIRECCIÓN INDICA Y SE ENTREGAN 40 ROLLOS NO SE MANIPULAN DATÁFONOS</t>
  </si>
  <si>
    <t>BARRIO LOS ALPES CARTAGENA DE</t>
  </si>
  <si>
    <t>FO-25-1056821</t>
  </si>
  <si>
    <t xml:space="preserve">ESTADO RESULTADO DE LA ACTIVIDAD :EJECUTADO
FORMA DE ATENCIÓN :VISITA TECNICA
CANTIDAD DE ROLLOS :70
FECHA FIN DE LA ACTIVIDAD :10-06-2025
NOMBRES Y APELLIDOS DEL USUARIO :Cristian castaño agudelo 
TELEFONO DEL USUARIO :3233278566
CORREO DEL USUARIO :kamilocristian27@gmail.com
SOLUCIÓN :SE ENTREGAN 70 ROLLOS </t>
  </si>
  <si>
    <t>BARRIO ZONA RURAL ACACIAS ACAC</t>
  </si>
  <si>
    <t>FO-25-1052688</t>
  </si>
  <si>
    <t xml:space="preserve">ESTADO RESULTADO DE LA ACTIVIDAD :EJECUTADO
FORMA DE ATENCIÓN :VISITA TECNICA
CANTIDAD DE ROLLOS :30
FECHA FIN DE LA ACTIVIDAD :10-06-2025
NOMBRES Y APELLIDOS DEL USUARIO :Ferney Guzmán 
TELEFONO DEL USUARIO :3203404018
CORREO DEL USUARIO :ferney.guzman4018@gmail.com
SOLUCIÓN :SE REALIZA ENTREGA DE 30 ROLLOS EN DIRECCIÓN SOLICITA POR TITULAR </t>
  </si>
  <si>
    <t>BARRIO VEREDA RINCON DAPA</t>
  </si>
  <si>
    <t>FO-25-1062993</t>
  </si>
  <si>
    <t>ESTADO RESULTADO DE LA ACTIVIDAD :EJECUTADO
FORMA DE ATENCIÓN :VISITA TECNICA
CANTIDAD DE ROLLOS :50
FECHA FIN DE LA ACTIVIDAD :10-06-2025
NOMBRES Y APELLIDOS DEL USUARIO :ARELIS ELEJALDE TRIANA 
TELEFONO DEL USUARIO :3122106170
CORREO DEL USUARIO :karita1-1985@hotmail.com
SOLUCIÓN :EN LA VISITA TECNICA REALIZADA AL COMERCIO SE LLEGA AL SITIO SE ENTREGAN 50 ROLLOS TERMICOS EL CLIENTE RECIBE ROLLOS</t>
  </si>
  <si>
    <t>PTM PASTO AUTOSERVICIO SURTIFA</t>
  </si>
  <si>
    <t>FO-25-1066615</t>
  </si>
  <si>
    <t xml:space="preserve">ESTADO RESULTADO DE LA ACTIVIDAD :EJECUTADO
FORMA DE ATENCIÓN :VISITA TECNICA
CANTIDAD DE ROLLOS :80
FECHA FIN DE LA ACTIVIDAD :10-06-2025
NOMBRES Y APELLIDOS DEL USUARIO :GLADYS ROSERO 
TELEFONO DEL USUARIO :3216582471
CORREO DEL USUARIO :surtifamiliar123@gmail.com
SOLUCIÓN :SE VISITA EL CB PARA ENTREGAR 80 ROLLOS, ENTREGA OK </t>
  </si>
  <si>
    <t>VALVANERA</t>
  </si>
  <si>
    <t>FO-25-1062998</t>
  </si>
  <si>
    <t>ESTADO RESULTADO DE LA ACTIVIDAD :EJECUTADO
FORMA DE ATENCIÓN :VISITA TECNICA
CANTIDAD DE ROLLOS :350
FECHA FIN DE LA ACTIVIDAD :10-06-2025
NOMBRES Y APELLIDOS DEL USUARIO :Martha angel
TELEFONO DEL USUARIO :3222425724
CORREO DEL USUARIO :martha201975@gmail.com
SOLUCIÓN :SE DEJAN 350 ROLLOS</t>
  </si>
  <si>
    <t>VAUPES</t>
  </si>
  <si>
    <t>MITU</t>
  </si>
  <si>
    <t>REVAL MITU</t>
  </si>
  <si>
    <t>FO-25-964122</t>
  </si>
  <si>
    <t>ESTADO RESULTADO DE LA ACTIVIDAD :
FORMA DE ATENCIÓN :ENVIO
CANTIDAD DE ROLLOS :210
FECHA FIN DE LA ACTIVIDAD :10-06-2025
NOMBRES Y APELLIDOS DEL USUARIO :
TELEFONO DEL USUARIO :
CORREO DEL USUARIO :
SOLUCIÓN :</t>
  </si>
  <si>
    <t>SALIO A CIUDAD DESTINO</t>
  </si>
  <si>
    <t>LOPEZ</t>
  </si>
  <si>
    <t>BARRIO CENTRO LOPEZ DE MICAY</t>
  </si>
  <si>
    <t>FO-25-996998</t>
  </si>
  <si>
    <t>ESTADO RESULTADO DE LA ACTIVIDAD :
FORMA DE ATENCIÓN :ENVIO
CANTIDAD DE ROLLOS :70
FECHA FIN DE LA ACTIVIDAD :10-06-2025
NOMBRES Y APELLIDOS DEL USUARIO :
TELEFONO DEL USUARIO :
CORREO DEL USUARIO :
SOLUCIÓN :</t>
  </si>
  <si>
    <t>FO-25-1015064</t>
  </si>
  <si>
    <t>ESTADO RESULTADO DE LA ACTIVIDAD :
FORMA DE ATENCIÓN :ENVIO
CANTIDAD DE ROLLOS :50
FECHA FIN DE LA ACTIVIDAD :10-06-2025
NOMBRES Y APELLIDOS DEL USUARIO :
TELEFONO DEL USUARIO :
CORREO DEL USUARIO :
SOLUCIÓN :</t>
  </si>
  <si>
    <t>DISTRICOL AUTOSERVI NUEVA BETA</t>
  </si>
  <si>
    <t>FO-25-1021244</t>
  </si>
  <si>
    <t>NA INO  NTIOQUIA</t>
  </si>
  <si>
    <t>FO-25-1022135</t>
  </si>
  <si>
    <t>ESTADO RESULTADO DE LA ACTIVIDAD :
FORMA DE ATENCIÓN :ENVIO
CANTIDAD DE ROLLOS :100
FECHA FIN DE LA ACTIVIDAD :10-06-2025
NOMBRES Y APELLIDOS DEL USUARIO :
TELEFONO DEL USUARIO :
CORREO DEL USUARIO :
SOLUCIÓN :</t>
  </si>
  <si>
    <t>DISTRICOL CEL PACIFICO</t>
  </si>
  <si>
    <t>FO-25-1022137</t>
  </si>
  <si>
    <t>FO-25-1030987</t>
  </si>
  <si>
    <t>SUAITA OLIVAL</t>
  </si>
  <si>
    <t>FO-25-1025013</t>
  </si>
  <si>
    <t>RECETOR</t>
  </si>
  <si>
    <t>BARRIO CENTRO RECETOR</t>
  </si>
  <si>
    <t>FO-25-1029572</t>
  </si>
  <si>
    <t>DISTRICOL PARADOR MONTE VERDE</t>
  </si>
  <si>
    <t>FO-25-1030992</t>
  </si>
  <si>
    <t>ESTADO RESULTADO DE LA ACTIVIDAD :
FORMA DE ATENCIÓN :ENVIO
CANTIDAD DE ROLLOS :90
FECHA FIN DE LA ACTIVIDAD :10-06-2025
NOMBRES Y APELLIDOS DEL USUARIO :
TELEFONO DEL USUARIO :
CORREO DEL USUARIO :
SOLUCIÓN :</t>
  </si>
  <si>
    <t>044014876705</t>
  </si>
  <si>
    <t>BARRIO ZONA RURAL DE PUERTO GA</t>
  </si>
  <si>
    <t>FO-25-1047881</t>
  </si>
  <si>
    <t>ORTEGA</t>
  </si>
  <si>
    <t>BARRIO VEREDA ORTEGA</t>
  </si>
  <si>
    <t>FO-25-1052349</t>
  </si>
  <si>
    <t>ESTADO RESULTADO DE LA ACTIVIDAD :
FORMA DE ATENCIÓN :ENVIO
CANTIDAD DE ROLLOS :10
FECHA FIN DE LA ACTIVIDAD :10-06-2025
NOMBRES Y APELLIDOS DEL USUARIO :
TELEFONO DEL USUARIO :
CORREO DEL USUARIO :
SOLUCIÓN :</t>
  </si>
  <si>
    <t>240030345779</t>
  </si>
  <si>
    <t>BARRIO LAS MERCEDES SARDINATA</t>
  </si>
  <si>
    <t>FO-25-1051642</t>
  </si>
  <si>
    <t xml:space="preserve">ESTADO RESULTADO DE LA ACTIVIDAD :EJECUTADO
FORMA DE ATENCIÓN :ENVIO FLOTA - OPERADOR LOGISTICO
CANTIDAD DE ROLLOS :20
FECHA FIN DE LA ACTIVIDAD :07-06-2025
NOMBRES Y APELLIDOS DEL USUARIO :Daniel Cardenas 
TELEFONO DEL USUARIO :3222874373
CORREO DEL USUARIO :pedrocardenas2597@gmail.com
SOLUCIÓN :SE REALIZÓ ENVÍO DE ROLLOS  20 POR INTERAPIDSIMO A LA OFICINA DE SARDINATA </t>
  </si>
  <si>
    <t>BARRIO CORRG LAS MERCEDES SARD</t>
  </si>
  <si>
    <t>FO-25-1051656</t>
  </si>
  <si>
    <t xml:space="preserve">ESTADO RESULTADO DE LA ACTIVIDAD :EJECUTADO
FORMA DE ATENCIÓN :ENVIO FLOTA - OPERADOR LOGISTICO
CANTIDAD DE ROLLOS :20
FECHA FIN DE LA ACTIVIDAD :07-06-2025
NOMBRES Y APELLIDOS DEL USUARIO :Daniel Cardenas 
TELEFONO DEL USUARIO :3218249024
CORREO DEL USUARIO :pedrocardenas2597@gmail.com
SOLUCIÓN :SE REALIZÓ ENVÍO DE 20 ROLLOS POR INTERAPIDISIMO A LA OFICINA DE SARDINATA </t>
  </si>
  <si>
    <t>BARRIO EL REFUJIO PIEDECUESTA</t>
  </si>
  <si>
    <t>FO-25-1064318</t>
  </si>
  <si>
    <t xml:space="preserve">ESTADO RESULTADO DE LA ACTIVIDAD :EJECUTADO
FORMA DE ATENCIÓN :VISITA TECNICA
CANTIDAD DE ROLLOS :10
FECHA FIN DE LA ACTIVIDAD :10-06-2025
NOMBRES Y APELLIDOS DEL USUARIO :Melissa Acevedo 
TELEFONO DEL USUARIO :3222712350
CORREO DEL USUARIO :meliyess78@hotmail.com
SOLUCIÓN :ENTRE DE 10 ROLLOS PARA DATÁFONO </t>
  </si>
  <si>
    <t>PTM GIRON SURTILUNA</t>
  </si>
  <si>
    <t>FO-25-1066201</t>
  </si>
  <si>
    <t xml:space="preserve">ESTADO RESULTADO DE LA ACTIVIDAD :EJECUTADO
FORMA DE ATENCIÓN :VISITA TECNICA
CANTIDAD DE ROLLOS :20
FECHA FIN DE LA ACTIVIDAD :10-06-2025
NOMBRES Y APELLIDOS DEL USUARIO :Flor maría luna 
TELEFONO DEL USUARIO :3016236727
CORREO DEL USUARIO :lunaflor368@gmail.com
SOLUCIÓN :SE REALIZA VISITA A LA DIRECCIÓN INDICADA POR EL CLIENTE SE ENTREGAN 20 ROLLOS DE REDEBAN </t>
  </si>
  <si>
    <t>BARRIO CENTRO COMERCIAL PARAGUITAS  FLORIDABLANCA</t>
  </si>
  <si>
    <t>FO-25-1066604</t>
  </si>
  <si>
    <t xml:space="preserve">ESTADO RESULTADO DE LA ACTIVIDAD :EJECUTADO
FORMA DE ATENCIÓN :VISITA TECNICA
CANTIDAD DE ROLLOS :20
FECHA FIN DE LA ACTIVIDAD :10-06-2025
NOMBRES Y APELLIDOS DEL USUARIO :Maria Jose Navarro 
TELEFONO DEL USUARIO :3158179698
CORREO DEL USUARIO :elbarbosaperez@gmail.com
SOLUCIÓN :ENTREGA DE 20 ROLLOS PARA DATÁFONO </t>
  </si>
  <si>
    <t>DISTRICOL TECNOCHUY 2</t>
  </si>
  <si>
    <t>FO-25-1034389</t>
  </si>
  <si>
    <t>ESTADO RESULTADO DE LA ACTIVIDAD :
FORMA DE ATENCIÓN :ENVIO
CANTIDAD DE ROLLOS :170
FECHA FIN DE LA ACTIVIDAD :10-06-2025
NOMBRES Y APELLIDOS DEL USUARIO :
TELEFONO DEL USUARIO :
CORREO DEL USUARIO :
SOLUCIÓN :</t>
  </si>
  <si>
    <t>BARRIO RICAUTE ANDALUCÍA 1</t>
  </si>
  <si>
    <t>FO-25-1057758</t>
  </si>
  <si>
    <t>ESTADO RESULTADO DE LA ACTIVIDAD :EJECUTADO
FORMA DE ATENCIÓN :VISITA TECNICA
CANTIDAD DE ROLLOS :30
FECHA FIN DE LA ACTIVIDAD :10-06-2025
NOMBRES Y APELLIDOS DEL USUARIO :CR 5 N 21 - 04 ,RICAUTE
TELEFONO DEL USUARIO :3153829019
CORREO DEL USUARIO :exitosuper21@gmail.com
SOLUCIÓN :EN LA VISITA TECNICA REALIZADA EL COMERCIO SE LLEGA AL SITIO SE INFORMA EL MOTIVO DE LA VISITA SE ENTREGA AL CLIENTE 30 ROLLOS TERMICOS EL CLIENTE RECIBE ROLLO TÉRMICOS</t>
  </si>
  <si>
    <t>BARRIO SAGRADO CORAZON BOGOTA</t>
  </si>
  <si>
    <t>FO-25-1060407</t>
  </si>
  <si>
    <t>ESTADO RESULTADO DE LA ACTIVIDAD :EJECUTADO
FORMA DE ATENCIÓN :VISITA TECNICA
CANTIDAD DE ROLLOS :10
FECHA FIN DE LA ACTIVIDAD :10-06-2025
NOMBRES Y APELLIDOS DEL USUARIO :URIEL LEONARDO CHOCONTÁ 
TELEFONO DEL USUARIO :3134014887
CORREO DEL USUARIO :la34ps@gmail.com
SOLUCIÓN :SE LLEGA LA DIRECCIÓN INDICADA Y SE ENTREGAN 10 ROLLOS NO SE MANIPULAN DATÁFONOS</t>
  </si>
  <si>
    <t>DISTRICOL KAIROS STORE</t>
  </si>
  <si>
    <t>FO-25-1064313</t>
  </si>
  <si>
    <t>ESTADO RESULTADO DE LA ACTIVIDAD :EJECUTADO
FORMA DE ATENCIÓN :VISITA TECNICA
CANTIDAD DE ROLLOS :50
FECHA FIN DE LA ACTIVIDAD :10-06-2025
NOMBRES Y APELLIDOS DEL USUARIO :Johan Camargo 
TELEFONO DEL USUARIO :3026527198
CORREO DEL USUARIO :jhoana.11@hotmail.com
SOLUCIÓN :SE VISITA DIRECCIÓN QUE INDICA EL CLIENTE Y SE ENTREGAN 50 ROLLOS OK.</t>
  </si>
  <si>
    <t>BARRIO PROTECHO IBAGUE</t>
  </si>
  <si>
    <t>FO-25-1064758</t>
  </si>
  <si>
    <t>ESTADO RESULTADO DE LA ACTIVIDAD :EJECUTADO
FORMA DE ATENCIÓN :VISITA TECNICA
CANTIDAD DE ROLLOS :30
FECHA FIN DE LA ACTIVIDAD :10-06-2025
NOMBRES Y APELLIDOS DEL USUARIO :DIANA CAROLINA VILLARREAL REYES
TELEFONO DEL USUARIO :3107500788
CORREO DEL USUARIO :villacaro1987@gmail.com
SOLUCIÓN :SE REALIZA ENTREGA DE 30 ROLLOS POR SOLICITUD DEL CLIENTE.</t>
  </si>
  <si>
    <t>BARRIO PANAMERICANO II</t>
  </si>
  <si>
    <t>FO-25-1066597</t>
  </si>
  <si>
    <t xml:space="preserve">ESTADO RESULTADO DE LA ACTIVIDAD :EJECUTADO
FORMA DE ATENCIÓN :VISITA TECNICA
CANTIDAD DE ROLLOS :150
FECHA FIN DE LA ACTIVIDAD :10-06-2025
NOMBRES Y APELLIDOS DEL USUARIO :ARMANDO SALAZAR 
TELEFONO DEL USUARIO :6023342484
CORREO DEL USUARIO :serviciosahorramasdelsur@gmail.com
SOLUCIÓN :SE REALIZA ENTREGA DE 150 ROLLOS CON VISITA, NO SE MANIPULA EQUIPOS </t>
  </si>
  <si>
    <t>DISTRICOL EDS NEW NOREAN</t>
  </si>
  <si>
    <t>FO-25-1041311</t>
  </si>
  <si>
    <t>ESTADO RESULTADO DE LA ACTIVIDAD :
FORMA DE ATENCIÓN :ENVIO
CANTIDAD DE ROLLOS :20
FECHA FIN DE LA ACTIVIDAD :11-06-2025
NOMBRES Y APELLIDOS DEL USUARIO :
TELEFONO DEL USUARIO :
CORREO DEL USUARIO :
SOLUCIÓN :</t>
  </si>
  <si>
    <t>PTM MAICAO TIENDA Y VARIEDADES</t>
  </si>
  <si>
    <t>FO-25-1049225</t>
  </si>
  <si>
    <t>ESTADO RESULTADO DE LA ACTIVIDAD :
FORMA DE ATENCIÓN :ENVIO
CANTIDAD DE ROLLOS :30
FECHA FIN DE LA ACTIVIDAD :11-06-2025
NOMBRES Y APELLIDOS DEL USUARIO :
TELEFONO DEL USUARIO :
CORREO DEL USUARIO :
SOLUCIÓN :</t>
  </si>
  <si>
    <t>044014876781</t>
  </si>
  <si>
    <t>COMCARD TIENDA MINAS DEL PARAI</t>
  </si>
  <si>
    <t>FO-25-1045096</t>
  </si>
  <si>
    <t>ESTADO RESULTADO DE LA ACTIVIDAD :
FORMA DE ATENCIÓN :ENVIO
CANTIDAD DE ROLLOS :120
FECHA FIN DE LA ACTIVIDAD :11-06-2025
NOMBRES Y APELLIDOS DEL USUARIO :
TELEFONO DEL USUARIO :
CORREO DEL USUARIO :
SOLUCIÓN :</t>
  </si>
  <si>
    <t>064106329405</t>
  </si>
  <si>
    <t>BARRIO CENTRO PAILITAS 1</t>
  </si>
  <si>
    <t>FO-25-1030994</t>
  </si>
  <si>
    <t>ESTADO RESULTADO DE LA ACTIVIDAD :
FORMA DE ATENCIÓN :ENVIO
CANTIDAD DE ROLLOS :50
FECHA FIN DE LA ACTIVIDAD :11-06-2025
NOMBRES Y APELLIDOS DEL USUARIO :
TELEFONO DEL USUARIO :
CORREO DEL USUARIO :
SOLUCIÓN :</t>
  </si>
  <si>
    <t>PAGAFACIL SABANALARGA</t>
  </si>
  <si>
    <t>FO-25-1069188</t>
  </si>
  <si>
    <t xml:space="preserve">ESTADO RESULTADO DE LA ACTIVIDAD :EJECUTADO
FORMA DE ATENCIÓN :VISITA TECNICA
CANTIDAD DE ROLLOS :150
FECHA FIN DE LA ACTIVIDAD :11-06-2025
NOMBRES Y APELLIDOS DEL USUARIO :Leydi Ortega 
TELEFONO DEL USUARIO :3002004973
CORREO DEL USUARIO :pfsabanalargapagafacail.com.co
SOLUCIÓN :SE ENTREGAN 150 ROLLOS DE LA RED RBM EXITOSOS </t>
  </si>
  <si>
    <t>FO-25-1070184</t>
  </si>
  <si>
    <t xml:space="preserve">ESTADO RESULTADO DE LA ACTIVIDAD :EJECUTADO
FORMA DE ATENCIÓN :VISITA TECNICA
CANTIDAD DE ROLLOS :10
FECHA FIN DE LA ACTIVIDAD :11-06-2025
NOMBRES Y APELLIDOS DEL USUARIO :JOHAN OSORIO 
TELEFONO DEL USUARIO :3169256494
CORREO DEL USUARIO :papeleriaefeso@gmail.com
SOLUCIÓN :SE REALIZA VISITA AL COMERCIO CB, SE HACE ENTREGA DE 10 ROLLOS AL SR JOHAN OSORIO </t>
  </si>
  <si>
    <t>DISTRICOL SR SERVICIOS ROZO</t>
  </si>
  <si>
    <t>FO-25-1068329</t>
  </si>
  <si>
    <t>ESTADO RESULTADO DE LA ACTIVIDAD :EJECUTADO
FORMA DE ATENCIÓN :VISITA TECNICA
CANTIDAD DE ROLLOS :80
FECHA FIN DE LA ACTIVIDAD :11-06-2025
NOMBRES Y APELLIDOS DEL USUARIO :ANGIE CARDONA 
TELEFONO DEL USUARIO :3015354427
CORREO DEL USUARIO :achd.0819@gmail.com
SOLUCIÓN :EN LA VISITA TÉCNICA SE REALIZÓ LA ENTREGA DE 80 ROLLOS TÉRMICOS DE REDEBAN</t>
  </si>
  <si>
    <t>PTM CUCUTA PUNTOSERVIS</t>
  </si>
  <si>
    <t>FO-25-1066189</t>
  </si>
  <si>
    <t>ESTADO RESULTADO DE LA ACTIVIDAD :EJECUTADO
FORMA DE ATENCIÓN :VISITA TECNICA
CANTIDAD DE ROLLOS :30
FECHA FIN DE LA ACTIVIDAD :11-06-2025
NOMBRES Y APELLIDOS DEL USUARIO :Luisa suarez
TELEFONO DEL USUARIO :3133360303
CORREO DEL USUARIO :puntoserviscucuta4@gmail.com
SOLUCIÓN :SE ENTREGAN 30 ROLLOS OK</t>
  </si>
  <si>
    <t>BARRIO SAMPER MENDOZA BOGOTA</t>
  </si>
  <si>
    <t>FO-25-1066181</t>
  </si>
  <si>
    <t>ESTADO RESULTADO DE LA ACTIVIDAD :EJECUTADO
FORMA DE ATENCIÓN :VISITA TECNICA
CANTIDAD DE ROLLOS :50
FECHA FIN DE LA ACTIVIDAD :11-06-2025
NOMBRES Y APELLIDOS DEL USUARIO :Alejandra paz 
TELEFONO DEL USUARIO :3105892587
CORREO DEL USUARIO :sandragarzonw@gmail.com
SOLUCIÓN :SE LLEGA LA DIRECCIÓN INDICA SE ENTREGAN 50 ROLLOS Y NO SE MANIPULAN DATÁFONOS</t>
  </si>
  <si>
    <t>COMCARD B MANGA SARAY</t>
  </si>
  <si>
    <t>FO-25-1065221</t>
  </si>
  <si>
    <t>ESTADO RESULTADO DE LA ACTIVIDAD :EJECUTADO
FORMA DE ATENCIÓN :VISITA TECNICA
CANTIDAD DE ROLLOS :90
FECHA FIN DE LA ACTIVIDAD :11-06-2025
NOMBRES Y APELLIDOS DEL USUARIO :SARAY PABON 
TELEFONO DEL USUARIO :3118817891
CORREO DEL USUARIO :saraypavon@gmail.com
SOLUCIÓN :SE HACE PRESENCIA EN COMERCIO SE REALIZA ENTREGA DE 90 ROLLOS</t>
  </si>
  <si>
    <t>FO-25-1064741</t>
  </si>
  <si>
    <t xml:space="preserve">ESTADO RESULTADO DE LA ACTIVIDAD :EJECUTADO
FORMA DE ATENCIÓN :VISITA TECNICA
CANTIDAD DE ROLLOS :20
FECHA FIN DE LA ACTIVIDAD :11-06-2025
NOMBRES Y APELLIDOS DEL USUARIO :Sebastian Sánchez 
TELEFONO DEL USUARIO :3218588427
CORREO DEL USUARIO :controldevisitadigital@gmail.com
SOLUCIÓN :SE REALIZA LA ENTREGA DE 20 ROLLOS DE CB A SEBASTIAN SÁNCHEZ </t>
  </si>
  <si>
    <t>BARRIO 1 DE DICIEMBRE SABANALARGA 1</t>
  </si>
  <si>
    <t>FO-25-1064746</t>
  </si>
  <si>
    <t xml:space="preserve">ESTADO RESULTADO DE LA ACTIVIDAD :EJECUTADO
FORMA DE ATENCIÓN :VISITA TECNICA
CANTIDAD DE ROLLOS :20
FECHA FIN DE LA ACTIVIDAD :11-06-2025
NOMBRES Y APELLIDOS DEL USUARIO :Francisco berdugo 
TELEFONO DEL USUARIO :3022135974
CORREO DEL USUARIO :franber111@gmail.com
SOLUCIÓN :SE ENTREGAN 20 ROLLOS DE LA RED RBM EXITOSOS </t>
  </si>
  <si>
    <t>OPRAP ESTACIÓN INDUSTRIALES</t>
  </si>
  <si>
    <t>FO-25-1055134</t>
  </si>
  <si>
    <t xml:space="preserve">ESTADO RESULTADO DE LA ACTIVIDAD :EJECUTADO
FORMA DE ATENCIÓN :VISITA TECNICA
CANTIDAD DE ROLLOS :150
FECHA FIN DE LA ACTIVIDAD :11-06-2025
NOMBRES Y APELLIDOS DEL USUARIO :Estefania Bedoya 
TELEFONO DEL USUARIO :3023611105
CORREO DEL USUARIO :contactenos@oprap.com.co
SOLUCIÓN :SE REALIZA LA ENTREGA DE 150 ROLLOS DE CB A LA ENCARGADA ELIZABETH </t>
  </si>
  <si>
    <t>BARRIO 12 DE MARZO MEDELLIN</t>
  </si>
  <si>
    <t>FO-25-1048706</t>
  </si>
  <si>
    <t>ESTADO RESULTADO DE LA ACTIVIDAD :EJECUTADO
FORMA DE ATENCIÓN :VISITA TECNICA
CANTIDAD DE ROLLOS :80
FECHA FIN DE LA ACTIVIDAD :11-06-2025
NOMBRES Y APELLIDOS DEL USUARIO :Julián galil
TELEFONO DEL USUARIO :3113603585
CORREO DEL USUARIO :controldevisitadigital@gmail.com
SOLUCIÓN :SE REALIZA LA ENTREGA DE 80 ROLLOS DE CB A EL ENCARAGDO JULIÁN GALLO</t>
  </si>
  <si>
    <t>FO-25-1010058</t>
  </si>
  <si>
    <t>BARRIO VRA MINAS DEL VAPOR PUE</t>
  </si>
  <si>
    <t>FO-25-1065239</t>
  </si>
  <si>
    <t>BARRIO CENTRO LURUACO 4</t>
  </si>
  <si>
    <t>FO-25-1062028</t>
  </si>
  <si>
    <t xml:space="preserve">ESTADO RESULTADO DE LA ACTIVIDAD :EJECUTADO
FORMA DE ATENCIÓN :VISITA TECNICA
CANTIDAD DE ROLLOS :50
FECHA FIN DE LA ACTIVIDAD :11-06-2025
NOMBRES Y APELLIDOS DEL USUARIO :Angie Gómez 
TELEFONO DEL USUARIO :3218345737
CORREO DEL USUARIO :acabarcas506@gmail.com
SOLUCIÓN :SE ENTREGAN 50 ROLLOS DE LA RED RBM EXITOSOS </t>
  </si>
  <si>
    <t>FO-25-1053278</t>
  </si>
  <si>
    <t xml:space="preserve">ESTADO RESULTADO DE LA ACTIVIDAD :EJECUTADO
FORMA DE ATENCIÓN :VISITA TECNICA
CANTIDAD DE ROLLOS :60
FECHA FIN DE LA ACTIVIDAD :11-06-2025
NOMBRES Y APELLIDOS DEL USUARIO :Luisa fernand a
TELEFONO DEL USUARIO :3007074660
CORREO DEL USUARIO :luisapancho24@gmail.com
SOLUCIÓN :SE REALIZA L ENTREGA DE 60 ROLLOS DE CB A LA ENCARGADA LUISA FERNANDA </t>
  </si>
  <si>
    <t>FO-25-1074217</t>
  </si>
  <si>
    <t xml:space="preserve">ESTADO RESULTADO DE LA ACTIVIDAD :EJECUTADO
FORMA DE ATENCIÓN :VISITA TECNICA
CANTIDAD DE ROLLOS :30
FECHA FIN DE LA ACTIVIDAD :11-06-2025
NOMBRES Y APELLIDOS DEL USUARIO :GABRIELA GUSMAN 
TELEFONO DEL USUARIO :3202231017
CORREO DEL USUARIO :gabyguzmanramirez.1117@gmail.com
SOLUCIÓN :SE ENTREGAN 30 ROLLOS A GABRIELA GUZMÁN </t>
  </si>
  <si>
    <t>DISTRICOL MISCELANEA MAPAL</t>
  </si>
  <si>
    <t>FO-25-1057773</t>
  </si>
  <si>
    <t>ESTADO RESULTADO DE LA ACTIVIDAD :EJECUTADO
FORMA DE ATENCIÓN :VISITA TECNICA
CANTIDAD DE ROLLOS :60
FECHA FIN DE LA ACTIVIDAD :11-06-2025
NOMBRES Y APELLIDOS DEL USUARIO :ESTEFY Torres
TELEFONO DEL USUARIO :3135542514
CORREO DEL USUARIO :merlin8005050@hotmail.com
SOLUCIÓN :ENTREGA ROLLOS EN SITIO</t>
  </si>
  <si>
    <t>DISTRICOL PAPELERÍA GAVIRIA</t>
  </si>
  <si>
    <t>FO-25-1045338</t>
  </si>
  <si>
    <t xml:space="preserve">ESTADO RESULTADO DE LA ACTIVIDAD :EJECUTADO
FORMA DE ATENCIÓN :VISITA TECNICA
CANTIDAD DE ROLLOS :60
FECHA FIN DE LA ACTIVIDAD :11-06-2025
NOMBRES Y APELLIDOS DEL USUARIO :Jhon Jairo gaviri 
TELEFONO DEL USUARIO :3116392977
CORREO DEL USUARIO :papeleriagaviriala38@hotmail.com
SOLUCIÓN :E REALIZA L ENTREGA DE 60 ROLLOS DE CB AL ENCARAGDO JHON JAIRON GAVIRIA </t>
  </si>
  <si>
    <t>BARRIO BELLO ORIENTE MEDELLIN</t>
  </si>
  <si>
    <t>FO-25-1045530</t>
  </si>
  <si>
    <t xml:space="preserve">ESTADO RESULTADO DE LA ACTIVIDAD :EJECUTADO
FORMA DE ATENCIÓN :VISITA TECNICA
CANTIDAD DE ROLLOS :80
FECHA FIN DE LA ACTIVIDAD :11-06-2025
NOMBRES Y APELLIDOS DEL USUARIO :Mariana Valencia 
TELEFONO DEL USUARIO :3014708326
CORREO DEL USUARIO :carolmar.1685@gmail.com
SOLUCIÓN :SE REALIZA LA ENTREGA DE 80 ROLLOS DE CB A LA ENCARGADA MARIANA VALENCIA </t>
  </si>
  <si>
    <t>DISTRICOL CARNICERIA J&amp;B</t>
  </si>
  <si>
    <t>FO-25-1054523</t>
  </si>
  <si>
    <t xml:space="preserve">ESTADO RESULTADO DE LA ACTIVIDAD :EJECUTADO
FORMA DE ATENCIÓN :VISITA TECNICA
CANTIDAD DE ROLLOS :10
FECHA FIN DE LA ACTIVIDAD :11-06-2025
NOMBRES Y APELLIDOS DEL USUARIO :Brenda Fernández 
TELEFONO DEL USUARIO :3023363422
CORREO DEL USUARIO :yorianyledezma@gmail.com
SOLUCIÓN :SE REALIZA L ENTREGA DE 10 ROLLOS DE CB A LA ENCARGADA BRENDA FERNÁNDEZ </t>
  </si>
  <si>
    <t>COMCARD TURBO CELESTE</t>
  </si>
  <si>
    <t>FO-25-1060142</t>
  </si>
  <si>
    <t xml:space="preserve">ESTADO RESULTADO DE LA ACTIVIDAD :EJECUTADO
FORMA DE ATENCIÓN :VISITA TECNICA
CANTIDAD DE ROLLOS :200
FECHA FIN DE LA ACTIVIDAD :11-06-2025
NOMBRES Y APELLIDOS DEL USUARIO :Paola Celeste 
TELEFONO DEL USUARIO :3016236727
CORREO DEL USUARIO :papeleríaceleste59@gmail.com 
SOLUCIÓN :ENTREGA ROLLOS EN SITIO </t>
  </si>
  <si>
    <t>BARRIO CEMENTERIO SOGAMOSO</t>
  </si>
  <si>
    <t>FO-25-1069884</t>
  </si>
  <si>
    <t xml:space="preserve">ESTADO RESULTADO DE LA ACTIVIDAD :EJECUTADO
FORMA DE ATENCIÓN :VISITA TECNICA
CANTIDAD DE ROLLOS :30
FECHA FIN DE LA ACTIVIDAD :11-06-2025
NOMBRES Y APELLIDOS DEL USUARIO :JOHANA URIBE 
TELEFONO DEL USUARIO :3136369748
CORREO DEL USUARIO :sanvaleuribe@gmail.com
SOLUCIÓN :SE REALIZA ENTREGA DE 30 ROLLOS CON VISITA </t>
  </si>
  <si>
    <t>FO-25-1068335</t>
  </si>
  <si>
    <t>ESTADO RESULTADO DE LA ACTIVIDAD :EJECUTADO
FORMA DE ATENCIÓN :VISITA TECNICA
CANTIDAD DE ROLLOS :10
FECHA FIN DE LA ACTIVIDAD :11-06-2025
NOMBRES Y APELLIDOS DEL USUARIO :DAVID URREA 
TELEFONO DEL USUARIO :3214715601
CORREO DEL USUARIO :davidurrea20066@gmail.com
SOLUCIÓN :SE VISITA COMERCIO, SE ENTREGAN 10 ROLLOS OK</t>
  </si>
  <si>
    <t>PTM CALI  AUTOSERVICIO EL CRUC</t>
  </si>
  <si>
    <t>FO-25-1062981</t>
  </si>
  <si>
    <t xml:space="preserve">ESTADO RESULTADO DE LA ACTIVIDAD :EJECUTADO
FORMA DE ATENCIÓN :VISITA TECNICA
CANTIDAD DE ROLLOS :40
FECHA FIN DE LA ACTIVIDAD :11-06-2025
NOMBRES Y APELLIDOS DEL USUARIO :ADRIANA CHAPARRO 
TELEFONO DEL USUARIO :3156756178
CORREO DEL USUARIO :dianachaparro24@hotmail.com
SOLUCIÓN :EN LA VISITA TÉCNICA SE REALIZA LA ENTREGA DE 40 ROLLOS TERMICOS DE REDEBAN </t>
  </si>
  <si>
    <t>GUALMATAN</t>
  </si>
  <si>
    <t>BARRIO SAN ANATONIO GUALTAMATA</t>
  </si>
  <si>
    <t>FO-25-1066611</t>
  </si>
  <si>
    <t xml:space="preserve">ESTADO RESULTADO DE LA ACTIVIDAD :EJECUTADO
FORMA DE ATENCIÓN :VISITA TECNICA
CANTIDAD DE ROLLOS :10
FECHA FIN DE LA ACTIVIDAD :11-06-2025
NOMBRES Y APELLIDOS DEL USUARIO :Franco cuaspu
TELEFONO DEL USUARIO :3135482704
CORREO DEL USUARIO :milupitask@hotmail.com
SOLUCIÓN :POR SOLICITUD DE CLIENTE SE DEJA EN LOCAL DE  AL AFRENTE YAQUE EN EL MOMENTO TUVO QUE SALIR A COMPENSAR Y NO SE ENCUENTRA EN EL MUNICIPIO SE ENTREGA 10 ROLLOS </t>
  </si>
  <si>
    <t>DISTRICOL DISTB. SUM. ORIENTE</t>
  </si>
  <si>
    <t>FO-25-1047780</t>
  </si>
  <si>
    <t xml:space="preserve">ESTADO RESULTADO DE LA ACTIVIDAD :EJECUTADO
FORMA DE ATENCIÓN :ENVIO FLOTA - OPERADOR LOGISTICO
CANTIDAD DE ROLLOS :40
FECHA FIN DE LA ACTIVIDAD :11-06-2025
NOMBRES Y APELLIDOS DEL USUARIO :Daniela aroyyave López 
TELEFONO DEL USUARIO :3136645502
CORREO DEL USUARIO :controldevisitadigital@gmail.com
SOLUCIÓN :SE LLAMA AL CLIENTE E INDICA QUE SE PUEDE ENVIAR CON EL CONDUCTOR DE LA VANS SE CONFIRMA QUE LOS RECIBO </t>
  </si>
  <si>
    <t>KILOMETRO 8 LOS PATIOS</t>
  </si>
  <si>
    <t>FO-25-1068331</t>
  </si>
  <si>
    <t xml:space="preserve">ESTADO RESULTADO DE LA ACTIVIDAD :EJECUTADO
FORMA DE ATENCIÓN :VISITA TECNICA
CANTIDAD DE ROLLOS :10
FECHA FIN DE LA ACTIVIDAD :11-06-2025
NOMBRES Y APELLIDOS DEL USUARIO :Diana Arevalo 
TELEFONO DEL USUARIO :3224700266
CORREO DEL USUARIO :tencho_1969@hotmail.com
SOLUCIÓN :SE ENTREGAN 10 ROLLOS </t>
  </si>
  <si>
    <t>FO-25-1074841</t>
  </si>
  <si>
    <t xml:space="preserve">ESTADO RESULTADO DE LA ACTIVIDAD :EJECUTADO
FORMA DE ATENCIÓN :VISITA TECNICA
CANTIDAD DE ROLLOS :240
FECHA FIN DE LA ACTIVIDAD :11-06-2025
NOMBRES Y APELLIDOS DEL USUARIO :LEIDY MARTINEZ 
TELEFONO DEL USUARIO :3157512749
CORREO DEL USUARIO :pinos@redy.com.co
SOLUCIÓN :SE ENTREGAN 240 ROLLOS A LA SEÑORITA LEIDY </t>
  </si>
  <si>
    <t>FO-25-997773</t>
  </si>
  <si>
    <t>ESTADO RESULTADO DE LA ACTIVIDAD :
FORMA DE ATENCIÓN :ENVIO
CANTIDAD DE ROLLOS :60
FECHA FIN DE LA ACTIVIDAD :11-06-2025
NOMBRES Y APELLIDOS DEL USUARIO :
TELEFONO DEL USUARIO :
CORREO DEL USUARIO :
SOLUCIÓN :</t>
  </si>
  <si>
    <t>BARRIO BRR INDEPENDENCIA VALDEZ ISTMINA CHOCO ISTMINA</t>
  </si>
  <si>
    <t>FO-25-997775</t>
  </si>
  <si>
    <t>DISTRICOL GANGAZO PAISA DEL 10</t>
  </si>
  <si>
    <t>FO-25-1009382</t>
  </si>
  <si>
    <t>BARRIO CGT VALLE SECTOR PARQUE TOLEDO</t>
  </si>
  <si>
    <t>FO-25-1046990</t>
  </si>
  <si>
    <t>BARRIO CORREGIMIENTO SANTA HEL</t>
  </si>
  <si>
    <t>FO-25-1054916</t>
  </si>
  <si>
    <t>240030393908</t>
  </si>
  <si>
    <t>BARRIO LOS ALMENDROS VILLA RICA 1</t>
  </si>
  <si>
    <t>FO-25-1061295</t>
  </si>
  <si>
    <t>BARRIO EL VERGEL ORTEGA</t>
  </si>
  <si>
    <t>FO-25-1066811</t>
  </si>
  <si>
    <t>ESTADO RESULTADO DE LA ACTIVIDAD :
FORMA DE ATENCIÓN :ENVIO
CANTIDAD DE ROLLOS :10
FECHA FIN DE LA ACTIVIDAD :11-06-2025
NOMBRES Y APELLIDOS DEL USUARIO :
TELEFONO DEL USUARIO :
CORREO DEL USUARIO :
SOLUCIÓN :</t>
  </si>
  <si>
    <t>240030536086</t>
  </si>
  <si>
    <t>SAN JERONIMO SAN JERONIMO</t>
  </si>
  <si>
    <t>FO-25-1029820</t>
  </si>
  <si>
    <t xml:space="preserve">ESTADO RESULTADO DE LA ACTIVIDAD :EJECUTADO
FORMA DE ATENCIÓN :VISITA TECNICA
CANTIDAD DE ROLLOS :20
FECHA FIN DE LA ACTIVIDAD :11-06-2025
NOMBRES Y APELLIDOS DEL USUARIO :LUZ OSPINA 
TELEFONO DEL USUARIO :3147367078
CORREO DEL USUARIO :madrocidente@gmail.com
SOLUCIÓN :SE REALIZA ENTREGA DE 20 ROLLOS OK </t>
  </si>
  <si>
    <t>BARRIO LOS CHORROS CALI 1</t>
  </si>
  <si>
    <t>FO-25-1067499</t>
  </si>
  <si>
    <t xml:space="preserve">ESTADO RESULTADO DE LA ACTIVIDAD :EJECUTADO
FORMA DE ATENCIÓN :VISITA TECNICA
CANTIDAD DE ROLLOS :100
FECHA FIN DE LA ACTIVIDAD :11-06-2025
NOMBRES Y APELLIDOS DEL USUARIO :MARGARITA HURTADO CUELLAR 
TELEFONO DEL USUARIO :3117405311
CORREO DEL USUARIO :margi256@hotmail.com
SOLUCIÓN :SE REALIZA ENTREGA DE 100 ROLLOS CON VISITA, NO SE MANIPULA EQUIPOS </t>
  </si>
  <si>
    <t>BARRIO PUERTO COLOMBIA PUERTO</t>
  </si>
  <si>
    <t>FO-25-1046452</t>
  </si>
  <si>
    <t xml:space="preserve">ESTADO RESULTADO DE LA ACTIVIDAD :EJECUTADO
FORMA DE ATENCIÓN :VISITA TECNICA
CANTIDAD DE ROLLOS :30
FECHA FIN DE LA ACTIVIDAD :11-06-2025
NOMBRES Y APELLIDOS DEL USUARIO :Jonathan moterrroza
TELEFONO DEL USUARIO :3506893442
CORREO DEL USUARIO :controldevicitadigital@gmail.com 
SOLUCIÓN :SE REALIZA VISITA TÉCNICA PARA ENTREGA DE ROLLOS DE REDEBAN </t>
  </si>
  <si>
    <t>EL PRADO TAMIMANGO</t>
  </si>
  <si>
    <t>FO-25-1055130</t>
  </si>
  <si>
    <t>ESTADO RESULTADO DE LA ACTIVIDAD :EJECUTADO
FORMA DE ATENCIÓN :ENVIO FLOTA - OPERADOR LOGISTICO
CANTIDAD DE ROLLOS :20
FECHA FIN DE LA ACTIVIDAD :12-06-2025
NOMBRES Y APELLIDOS DEL USUARIO :DIANA GUERRERO 
TELEFONO DEL USUARIO :3218598912
CORREO DEL USUARIO :farmaeconomica1990@gmail.com
SOLUCIÓN :SE REALIZÓ ENVÍO DE ROLLOS AL CB. CLIENTE CONFIRMA RECEPCION DE LOS ROLLOS.</t>
  </si>
  <si>
    <t>PTM SAN PEDRO TIENDA MEGA FAMI</t>
  </si>
  <si>
    <t>FO-25-1067494</t>
  </si>
  <si>
    <t>ESTADO RESULTADO DE LA ACTIVIDAD :EJECUTADO
FORMA DE ATENCIÓN :ENVIO FLOTA - OPERADOR LOGISTICO
CANTIDAD DE ROLLOS :20
FECHA FIN DE LA ACTIVIDAD :12-06-2025
NOMBRES Y APELLIDOS DEL USUARIO :GERALDINE BUSTAMANTE
TELEFONO DEL USUARIO :3053724798
CORREO DEL USUARIO :controldevisitadigital@gmail.com
SOLUCIÓN :SE REALIZA ENVÍO DE 20 ROLLOS EXITOSAMENTE OK,  USUARIO INFORMA DE HABERLOS RECIBIDO EXITOSAMENTE OK</t>
  </si>
  <si>
    <t>BE2119097</t>
  </si>
  <si>
    <t>BARRIO DIVINO NIÑO LA 70 ISTMINA</t>
  </si>
  <si>
    <t>FO-25-947774</t>
  </si>
  <si>
    <t>ESTADO RESULTADO DE LA ACTIVIDAD :
FORMA DE ATENCIÓN :ENVIO
CANTIDAD DE ROLLOS :30
FECHA FIN DE LA ACTIVIDAD :12-06-2025
NOMBRES Y APELLIDOS DEL USUARIO :
TELEFONO DEL USUARIO :
CORREO DEL USUARIO :
SOLUCIÓN :</t>
  </si>
  <si>
    <t>PTM PUERTO TRIUNFO PAPELERIA Y</t>
  </si>
  <si>
    <t>FO-25-1017588</t>
  </si>
  <si>
    <t>ESTADO RESULTADO DE LA ACTIVIDAD :
FORMA DE ATENCIÓN :ENVIO
CANTIDAD DE ROLLOS :20
FECHA FIN DE LA ACTIVIDAD :12-06-2025
NOMBRES Y APELLIDOS DEL USUARIO :
TELEFONO DEL USUARIO :
CORREO DEL USUARIO :
SOLUCIÓN :</t>
  </si>
  <si>
    <t>FO-25-1053528</t>
  </si>
  <si>
    <t>ESTADO RESULTADO DE LA ACTIVIDAD :
FORMA DE ATENCIÓN :ENVIO
CANTIDAD DE ROLLOS :50
FECHA FIN DE LA ACTIVIDAD :12-06-2025
NOMBRES Y APELLIDOS DEL USUARIO :
TELEFONO DEL USUARIO :
CORREO DEL USUARIO :
SOLUCIÓN :</t>
  </si>
  <si>
    <t xml:space="preserve"> SERVIENTREGA</t>
  </si>
  <si>
    <t>AMAZONAS</t>
  </si>
  <si>
    <t>LETICIA</t>
  </si>
  <si>
    <t>BARRIO CENTRO LETICIA  11</t>
  </si>
  <si>
    <t>FO-25-1030990</t>
  </si>
  <si>
    <t>PTM RIOHACHA TIENDA EL PARQUE</t>
  </si>
  <si>
    <t>FO-25-1049228</t>
  </si>
  <si>
    <t>044014876780</t>
  </si>
  <si>
    <t>PTM PUERTO TRIUNFO FARMASALUD+</t>
  </si>
  <si>
    <t>FO-25-1052353</t>
  </si>
  <si>
    <t>ESTADO RESULTADO DE LA ACTIVIDAD :
FORMA DE ATENCIÓN :ENVIO
CANTIDAD DE ROLLOS :40
FECHA FIN DE LA ACTIVIDAD :12-06-2025
NOMBRES Y APELLIDOS DEL USUARIO :
TELEFONO DEL USUARIO :
CORREO DEL USUARIO :
SOLUCIÓN :</t>
  </si>
  <si>
    <t>MAJAGUAL</t>
  </si>
  <si>
    <t>DISTRICOL DONDE ISMA</t>
  </si>
  <si>
    <t>FO-25-1054920</t>
  </si>
  <si>
    <t>ESTADO RESULTADO DE LA ACTIVIDAD :
FORMA DE ATENCIÓN :ENVIO
CANTIDAD DE ROLLOS :120
FECHA FIN DE LA ACTIVIDAD :12-06-2025
NOMBRES Y APELLIDOS DEL USUARIO :
TELEFONO DEL USUARIO :
CORREO DEL USUARIO :
SOLUCIÓN :</t>
  </si>
  <si>
    <t>240030394627</t>
  </si>
  <si>
    <t>PITAL</t>
  </si>
  <si>
    <t>BARRIO INSPECCION EL SOCORRO P</t>
  </si>
  <si>
    <t>FO-25-1068661</t>
  </si>
  <si>
    <t>014131987540</t>
  </si>
  <si>
    <t>FO-25-1078905</t>
  </si>
  <si>
    <t>DISTRICOL PAPELERIA Y FOTOCOPI</t>
  </si>
  <si>
    <t>FO-25-1046326</t>
  </si>
  <si>
    <t>ESTADO RESULTADO DE LA ACTIVIDAD :
FORMA DE ATENCIÓN :ENVIO
CANTIDAD DE ROLLOS :70
FECHA FIN DE LA ACTIVIDAD :12-06-2025
NOMBRES Y APELLIDOS DEL USUARIO :
TELEFONO DEL USUARIO :
CORREO DEL USUARIO :
SOLUCIÓN :</t>
  </si>
  <si>
    <t>PTM CALI TONNY ii</t>
  </si>
  <si>
    <t>FO-25-1077352</t>
  </si>
  <si>
    <t>ESTADO RESULTADO DE LA ACTIVIDAD :EJECUTADO
FORMA DE ATENCIÓN :VISITA TECNICA
CANTIDAD DE ROLLOS :40
FECHA FIN DE LA ACTIVIDAD :12-06-2025
NOMBRES Y APELLIDOS DEL USUARIO :ANA MARIA MARULANDA 
TELEFONO DEL USUARIO :3137960993
CORREO DEL USUARIO :deissysilvas1@gmail.com
SOLUCIÓN :SE REALIZA ENTREGA DE 40 ROLLOS</t>
  </si>
  <si>
    <t>FO-25-1058686</t>
  </si>
  <si>
    <t>ESTADO RESULTADO DE LA ACTIVIDAD :
FORMA DE ATENCIÓN :ENVIO
CANTIDAD DE ROLLOS :10
FECHA FIN DE LA ACTIVIDAD :12-06-2025
NOMBRES Y APELLIDOS DEL USUARIO :
TELEFONO DEL USUARIO :
CORREO DEL USUARIO :
SOLUCIÓN :</t>
  </si>
  <si>
    <t>FO-25-1057822</t>
  </si>
  <si>
    <t>MIRANDA</t>
  </si>
  <si>
    <t>PAGAFACIL MIRANDA</t>
  </si>
  <si>
    <t>FO-25-1046329</t>
  </si>
  <si>
    <t>ESTADO RESULTADO DE LA ACTIVIDAD :
FORMA DE ATENCIÓN :ENVIO
CANTIDAD DE ROLLOS :150
FECHA FIN DE LA ACTIVIDAD :12-06-2025
NOMBRES Y APELLIDOS DEL USUARIO :
TELEFONO DEL USUARIO :
CORREO DEL USUARIO :
SOLUCIÓN :</t>
  </si>
  <si>
    <t>DISTRICOL VARIEDADES FERCHO</t>
  </si>
  <si>
    <t>FO-25-1070189</t>
  </si>
  <si>
    <t>ESTADO RESULTADO DE LA ACTIVIDAD :EJECUTADO
FORMA DE ATENCIÓN :VISITA TECNICA
CANTIDAD DE ROLLOS :50
FECHA FIN DE LA ACTIVIDAD :12-06-2025
NOMBRES Y APELLIDOS DEL USUARIO :KATERLIN TORRES 
TELEFONO DEL USUARIO :3209260780
CORREO DEL USUARIO :ya.oritz@fesc.edu.co
SOLUCIÓN :SE REALIZO VISITA A LA DIRECCIÓN ASIGNADA POR EL CLIENTE Y SE HIZO ENTREGA DE 50 ROLLOS AL VIGILANCIA DE PORTERÍA DEL CONJUNTO,</t>
  </si>
  <si>
    <t>FO-25-1070193</t>
  </si>
  <si>
    <t xml:space="preserve">ESTADO RESULTADO DE LA ACTIVIDAD :EJECUTADO
FORMA DE ATENCIÓN :VISITA TECNICA
CANTIDAD DE ROLLOS :20
FECHA FIN DE LA ACTIVIDAD :12-06-2025
NOMBRES Y APELLIDOS DEL USUARIO :Felipe parada 
TELEFONO DEL USUARIO :3202796082
CORREO DEL USUARIO :felipeprada72@gmail.com
SOLUCIÓN :SE REALIZA ENTREGA DE 20 ROLLOS SOLICITADOS POR EL COMERCIO </t>
  </si>
  <si>
    <t>FO-25-911790</t>
  </si>
  <si>
    <t>BARRIO FONTIBON RECODO BOGOTA 2</t>
  </si>
  <si>
    <t>FO-25-1074221</t>
  </si>
  <si>
    <t>ESTADO RESULTADO DE LA ACTIVIDAD :EJECUTADO
FORMA DE ATENCIÓN :VISITA TECNICA
CANTIDAD DE ROLLOS :30
FECHA FIN DE LA ACTIVIDAD :12-06-2025
NOMBRES Y APELLIDOS DEL USUARIO :André galindo 
TELEFONO DEL USUARIO :3134053933
CORREO DEL USUARIO :nidiacruz.r@hotmail.com
SOLUCIÓN :SE LLEGA LA DIRECCIÓN INDICADA Y SE ENTREGAN 30 ROLLOS NO SE MANIPULAN DATÁFONOS</t>
  </si>
  <si>
    <t>BARRIO BARRANCABERMEJA BARRANC</t>
  </si>
  <si>
    <t>FO-25-1064469</t>
  </si>
  <si>
    <t>2259113223</t>
  </si>
  <si>
    <t>PTM CALI COLMENA Y VARIEDADES</t>
  </si>
  <si>
    <t>FO-25-1074234</t>
  </si>
  <si>
    <t>ESTADO RESULTADO DE LA ACTIVIDAD :EJECUTADO
FORMA DE ATENCIÓN :VISITA TECNICA
CANTIDAD DE ROLLOS :20
FECHA FIN DE LA ACTIVIDAD :12-06-2025
NOMBRES Y APELLIDOS DEL USUARIO :MÓNICA LISETH PAREDES CASTILLO 
TELEFONO DEL USUARIO :3218343375
CORREO DEL USUARIO :monicastillo2826@gmail.com
SOLUCIÓN :SE REALIZA ENTREGA DE 20 ROLLOS</t>
  </si>
  <si>
    <t>BARRIO GRAMALOTE VILLA DEL ROSARIO 5</t>
  </si>
  <si>
    <t>FO-25-1076481</t>
  </si>
  <si>
    <t>2O</t>
  </si>
  <si>
    <t xml:space="preserve">ESTADO RESULTADO DE LA ACTIVIDAD :EJECUTADO
FORMA DE ATENCIÓN :VISITA TECNICA
CANTIDAD DE ROLLOS :20
FECHA FIN DE LA ACTIVIDAD :12-06-2025
NOMBRES Y APELLIDOS DEL USUARIO :Shirley Beltrán 
TELEFONO DEL USUARIO :3165393393
CORREO DEL USUARIO :udytextil@gmail.com
SOLUCIÓN :SE ENTREGAN 20 ROLLOS </t>
  </si>
  <si>
    <t>OPRAP CENTRO COMERCIAL PRYCA</t>
  </si>
  <si>
    <t>FO-25-1074836</t>
  </si>
  <si>
    <t>ESTADO RESULTADO DE LA ACTIVIDAD :EJECUTADO
FORMA DE ATENCIÓN :VISITA TECNICA
CANTIDAD DE ROLLOS :330
FECHA FIN DE LA ACTIVIDAD :12-06-2025
NOMBRES Y APELLIDOS DEL USUARIO :TANIA MENDOZA
TELEFONO DEL USUARIO :4864561
CORREO DEL USUARIO :contactenos@oprap.com.co
SOLUCIÓN :EN LA VISTA TECNICA REALIZADA AL COMERCIO SE LLEGA AL SITIO SE INFORMA EL MOTIVO DE LA VISITA SE ENTREGAN 330 ROLLOS TERMICOS AL CLIENTE EL CLIENTE RECIBE ROLLO</t>
  </si>
  <si>
    <t>PAGAFACIL VENTURA PLAZA</t>
  </si>
  <si>
    <t>FO-25-1074213</t>
  </si>
  <si>
    <t>ESTADO RESULTADO DE LA ACTIVIDAD :EJECUTADO
FORMA DE ATENCIÓN :VISITA TECNICA
CANTIDAD DE ROLLOS :310
FECHA FIN DE LA ACTIVIDAD :12-06-2025
NOMBRES Y APELLIDOS DEL USUARIO :Diana marcela
TELEFONO DEL USUARIO :3003087605
CORREO DEL USUARIO :admonventuraplaza@pagafacil.com.co
SOLUCIÓN :SE ENTREGAN 310 ROLLOS OK</t>
  </si>
  <si>
    <t>GIRALDO</t>
  </si>
  <si>
    <t>BARRIO GIRALDO GIRALDO  1</t>
  </si>
  <si>
    <t>FO-25-1047884</t>
  </si>
  <si>
    <t>PTM CALI TIENDA VETERINARIA D</t>
  </si>
  <si>
    <t>FO-25-1078411</t>
  </si>
  <si>
    <t>ESTADO RESULTADO DE LA ACTIVIDAD :EJECUTADO
FORMA DE ATENCIÓN :VISITA TECNICA
CANTIDAD DE ROLLOS :40
FECHA FIN DE LA ACTIVIDAD :12-06-2025
NOMBRES Y APELLIDOS DEL USUARIO :DIANA CAROLINA LÓPEZ BARAJAS
TELEFONO DEL USUARIO :3007537951
CORREO DEL USUARIO :veterinariad4patas@gmail.com
SOLUCIÓN :LA VISITA TECNICA REALIZADA AL COMERCIO SE LLEGA AL SITIO SE INFORMA EL MOTIVO DE LA VISITA SE LE ENTREGAN 40 ROLLOS TERMICOS AL CLIENTE EL CLIENTE RECIBE ROLLOS TERMICOS</t>
  </si>
  <si>
    <t>BARRIO SAN CRISTOBAL NORTE BOG</t>
  </si>
  <si>
    <t>FO-25-1076952</t>
  </si>
  <si>
    <t>ESTADO RESULTADO DE LA ACTIVIDAD :EJECUTADO
FORMA DE ATENCIÓN :VISITA TECNICA
CANTIDAD DE ROLLOS :30
FECHA FIN DE LA ACTIVIDAD :12-06-2025
NOMBRES Y APELLIDOS DEL USUARIO :Sandra rivera
TELEFONO DEL USUARIO :3156549851
CORREO DEL USUARIO :sandra89@gmail.com
SOLUCIÓN :SE DEJAN 30 ROLLOS</t>
  </si>
  <si>
    <t>BARRIO SANTA CLARA CERETE</t>
  </si>
  <si>
    <t>FO-25-1075596</t>
  </si>
  <si>
    <t>ESTADO RESULTADO DE LA ACTIVIDAD :EJECUTADO
FORMA DE ATENCIÓN :VISITA TECNICA
CANTIDAD DE ROLLOS :20
FECHA FIN DE LA ACTIVIDAD :12-06-2025
NOMBRES Y APELLIDOS DEL USUARIO :Jader David Rodríguez 
TELEFONO DEL USUARIO :3208403604
CORREO DEL USUARIO :jaderr851@hotmail.com
SOLUCIÓN :SE REALIZA VISITA TÉCNICA PARA ENTREGA DE 20 ROLLOS PARA DATAFONO, NO SE INTERVIENE TERMINAL Y LA ENTREGA SE REALIZA SIN NOVEDAD.</t>
  </si>
  <si>
    <t>SECTOR LAS BOMBAS VILLETA CUND</t>
  </si>
  <si>
    <t>FO-25-1070584</t>
  </si>
  <si>
    <t>ESTADO RESULTADO DE LA ACTIVIDAD :EJECUTADO
FORMA DE ATENCIÓN :VISITA TECNICA
CANTIDAD DE ROLLOS :30
FECHA FIN DE LA ACTIVIDAD :12-06-2025
NOMBRES Y APELLIDOS DEL USUARIO :ASHLEY SELENA ÁLVAREZ 
TELEFONO DEL USUARIO :3118137188
CORREO DEL USUARIO :sasgimaso@gmail.com
SOLUCIÓN :SE ENTREGA 30 ROLLOS</t>
  </si>
  <si>
    <t>BARRIO CASTILLA MEDELLIN 14</t>
  </si>
  <si>
    <t>FO-25-1052685</t>
  </si>
  <si>
    <t xml:space="preserve">ESTADO RESULTADO DE LA ACTIVIDAD :EJECUTADO
FORMA DE ATENCIÓN :VISITA TECNICA
CANTIDAD DE ROLLOS :60
FECHA FIN DE LA ACTIVIDAD :12-06-2025
NOMBRES Y APELLIDOS DEL USUARIO :Noralba Tabarés 
TELEFONO DEL USUARIO :3157467724
CORREO DEL USUARIO :nora35tabares@gmail.com
SOLUCIÓN :SE REALIZA L ENTREGA DE 60 ROLLOS DE CB AL ENCARGADO </t>
  </si>
  <si>
    <t>BARRIO CASTILLA MEDELLIN 10</t>
  </si>
  <si>
    <t>FO-25-1048461</t>
  </si>
  <si>
    <t xml:space="preserve">ESTADO RESULTADO DE LA ACTIVIDAD :EJECUTADO
FORMA DE ATENCIÓN :VISITA TECNICA
CANTIDAD DE ROLLOS :100
FECHA FIN DE LA ACTIVIDAD :12-06-2025
NOMBRES Y APELLIDOS DEL USUARIO :Geraldine arcila
TELEFONO DEL USUARIO :3127827679
CORREO DEL USUARIO :geraldinearcilaquiceno@gmail.com
SOLUCIÓN :SE REALIZA LA ENTREGA DE 100 ROLLOS DE CB A LA ENCARGADA GERALDINE ARCILA </t>
  </si>
  <si>
    <t>COMCARD SINCE MAJU</t>
  </si>
  <si>
    <t>FO-25-1045313</t>
  </si>
  <si>
    <t>ESTADO RESULTADO DE LA ACTIVIDAD :EJECUTADO
FORMA DE ATENCIÓN :ENVIO FLOTA - OPERADOR LOGISTICO
CANTIDAD DE ROLLOS :60
FECHA FIN DE LA ACTIVIDAD :12-06-2025
NOMBRES Y APELLIDOS DEL USUARIO :Blanca Nury Hernández 
TELEFONO DEL USUARIO :3206332397
CORREO DEL USUARIO :none
SOLUCIÓN :SE HACE ENVÍO DE 60 ROLLOS POR FLOTA, A LA SEÑORA BLANCA NURY HERNÁNDEZ, SE LE INFORMA PARA QUE ESTÉ PENDIENTE, SE CONFIRMA RECIBIDO VÍA WHATSAPP.</t>
  </si>
  <si>
    <t>BARRIO  VEREDA LA CECILIA VILLAVICENCIO</t>
  </si>
  <si>
    <t>FO-25-1074227</t>
  </si>
  <si>
    <t xml:space="preserve">ESTADO RESULTADO DE LA ACTIVIDAD :EJECUTADO
FORMA DE ATENCIÓN :VISITA TECNICA
CANTIDAD DE ROLLOS :30
FECHA FIN DE LA ACTIVIDAD :12-06-2025
NOMBRES Y APELLIDOS DEL USUARIO :Luis Alberto Calderón 
TELEFONO DEL USUARIO :3044564471
CORREO DEL USUARIO :motta_129@hotmail.com
SOLUCIÓN :SE VISITA CB Y SE REALIZA ENTREGA DE 30 ROLLOS DE PAPEL TÉRMICO PARA DATAFONO </t>
  </si>
  <si>
    <t>BARRIO SAN ANTONIO VILLAVICENCIO 7</t>
  </si>
  <si>
    <t>FO-25-1074829</t>
  </si>
  <si>
    <t xml:space="preserve">ESTADO RESULTADO DE LA ACTIVIDAD :EJECUTADO
FORMA DE ATENCIÓN :VISITA TECNICA
CANTIDAD DE ROLLOS :20
FECHA FIN DE LA ACTIVIDAD :12-06-2025
NOMBRES Y APELLIDOS DEL USUARIO :Paola parra 
TELEFONO DEL USUARIO :3227464720
CORREO DEL USUARIO :drogueriamaxifarmaciajs01@outlook.com
SOLUCIÓN :SE VISITA CB Y SE REALIZA ENTREGA DE 20 ROLLOS TÉRMICOS PARA DATAFONO </t>
  </si>
  <si>
    <t>FO-25-1048299</t>
  </si>
  <si>
    <t xml:space="preserve">ESTADO RESULTADO DE LA ACTIVIDAD :EJECUTADO
FORMA DE ATENCIÓN :VISITA TECNICA
CANTIDAD DE ROLLOS :100
FECHA FIN DE LA ACTIVIDAD :12-06-2025
NOMBRES Y APELLIDOS DEL USUARIO :Jose parra 
TELEFONO DEL USUARIO :3246792117
CORREO DEL USUARIO :joseeparra747@gmail.com
SOLUCIÓN :SE REALIZA LA ENTREGA DE 100 ROLLOS DE CB A LA ENCARGADA </t>
  </si>
  <si>
    <t>FO-25-1052691</t>
  </si>
  <si>
    <t xml:space="preserve">ESTADO RESULTADO DE LA ACTIVIDAD :EJECUTADO
FORMA DE ATENCIÓN :VISITA TECNICA
CANTIDAD DE ROLLOS :50
FECHA FIN DE LA ACTIVIDAD :12-06-2025
NOMBRES Y APELLIDOS DEL USUARIO :Jhorman  González 
TELEFONO DEL USUARIO :3015239712
CORREO DEL USUARIO :yormangonzalezlopera18@gmail.com
SOLUCIÓN :SE REALIZA LA ENTREGA DE 50 ROLLOS DE CB AL ENCARGADO YORMAN GONZÁLEZ </t>
  </si>
  <si>
    <t>BARRIO EL PORVENIR PUERTO CALD</t>
  </si>
  <si>
    <t>FO-25-1060150</t>
  </si>
  <si>
    <t xml:space="preserve">ESTADO RESULTADO DE LA ACTIVIDAD :EJECUTADO
FORMA DE ATENCIÓN :VISITA TECNICA
CANTIDAD DE ROLLOS :50
FECHA FIN DE LA ACTIVIDAD :12-06-2025
NOMBRES Y APELLIDOS DEL USUARIO :GUSTAVO QUINTERO 
TELEFONO DEL USUARIO :3137151530
CORREO DEL USUARIO :gusandqui@gmail.com
SOLUCIÓN :SE REALIZA ENTREGA DE 50 ROLLOS CON VISITA, POR SOLICITUD DEL CLIENTE SE ENTREGA EN EL LOCAL DE ENSEGUIDA POR LO TANTO NO HAY TIRILLA DE PRUEBAS </t>
  </si>
  <si>
    <t>PTM ZONA BANANERA VARIEDADES</t>
  </si>
  <si>
    <t>FO-25-1070578</t>
  </si>
  <si>
    <t xml:space="preserve">ESTADO RESULTADO DE LA ACTIVIDAD :EJECUTADO
FORMA DE ATENCIÓN :VISITA TECNICA
CANTIDAD DE ROLLOS :20
FECHA FIN DE LA ACTIVIDAD :12-06-2025
NOMBRES Y APELLIDOS DEL USUARIO :Emelys correa
TELEFONO DEL USUARIO :3007880600
CORREO DEL USUARIO :variedadessalomezb@gmail.com
SOLUCIÓN :SE REALIZA ENTREGA DE 20 ROLLOS PARA DATÁFONO A SATISFACCIÓN DEL CLIENTE </t>
  </si>
  <si>
    <t>DISTRICOL CELUARIAS</t>
  </si>
  <si>
    <t>FO-25-1078415</t>
  </si>
  <si>
    <t>ESTADO RESULTADO DE LA ACTIVIDAD :EJECUTADO
FORMA DE ATENCIÓN :VISITA TECNICA
CANTIDAD DE ROLLOS :90
FECHA FIN DE LA ACTIVIDAD :12-06-2025
NOMBRES Y APELLIDOS DEL USUARIO :JOHAN CABALLERO 
TELEFONO DEL USUARIO :3156402193
CORREO DEL USUARIO :tatan.caballero.martinez@gmail.com
SOLUCIÓN :SE VISITA COMERCIO SE HACE ENTREGA DE 90 ROLLOS</t>
  </si>
  <si>
    <t>DISTRICOL TIENDA FERSAN</t>
  </si>
  <si>
    <t>FO-25-1048860</t>
  </si>
  <si>
    <t xml:space="preserve">ESTADO RESULTADO DE LA ACTIVIDAD :EJECUTADO
FORMA DE ATENCIÓN :VISITA TECNICA
CANTIDAD DE ROLLOS :120
FECHA FIN DE LA ACTIVIDAD :12-06-2025
NOMBRES Y APELLIDOS DEL USUARIO :Dina Graciano 
TELEFONO DEL USUARIO :3192404080
CORREO DEL USUARIO :ebedoyatamayo@gmail.com
SOLUCIÓN :SE REALIZA LA ENTREGA DE 120 ROLLOS DE CB A LA ENCARGADA DINA GRACIANO </t>
  </si>
  <si>
    <t>BARRIO LINARES MANIZALES 5</t>
  </si>
  <si>
    <t>FO-25-1070236</t>
  </si>
  <si>
    <t xml:space="preserve">ESTADO RESULTADO DE LA ACTIVIDAD :EJECUTADO
FORMA DE ATENCIÓN :VISITA TECNICA
CANTIDAD DE ROLLOS :10
FECHA FIN DE LA ACTIVIDAD :12-06-2025
NOMBRES Y APELLIDOS DEL USUARIO :Santiago Suarez 
TELEFONO DEL USUARIO :3205001384
CORREO DEL USUARIO :santisuarez0927@gmail.com
SOLUCIÓN :SE REALIZA ENTREGA DE 10 ROLLOS EN EL COMERCIO NO SE MANIPULAN EQUIPOS </t>
  </si>
  <si>
    <t>FO-25-1062035</t>
  </si>
  <si>
    <t xml:space="preserve">ESTADO RESULTADO DE LA ACTIVIDAD :EJECUTADO
FORMA DE ATENCIÓN :VISITA TECNICA
CANTIDAD DE ROLLOS :20
FECHA FIN DE LA ACTIVIDAD :12-06-2025
NOMBRES Y APELLIDOS DEL USUARIO :Sandra cárdenas 
TELEFONO DEL USUARIO :3218152940
CORREO DEL USUARIO :controldevisitadigital@gmail.com
SOLUCIÓN :SE REALIZA LA ENTREGA DE 20 ROLLOS DE CB A LA ENCARGADA SANDRA CÁRDENAS </t>
  </si>
  <si>
    <t>SINERGIAS SOPORTE LINEACOM</t>
  </si>
  <si>
    <t>BARRIO TERRANOVA PEREIRA</t>
  </si>
  <si>
    <t>FO-25-1062986</t>
  </si>
  <si>
    <t xml:space="preserve">ESTADO RESULTADO DE LA ACTIVIDAD :EJECUTADO
FORMA DE ATENCIÓN :VISITA TECNICA
CANTIDAD DE ROLLOS :20
FECHA FIN DE LA ACTIVIDAD :12-06-2025
NOMBRES Y APELLIDOS DEL USUARIO :Camilo Daza
TELEFONO DEL USUARIO :3122730952
CORREO DEL USUARIO :variedadescyb@gmail.com
SOLUCIÓN :SE VISITA COMERCIO SE ENTREGA 20 ROLLOS DE PAPEL PARA DATÁFONO </t>
  </si>
  <si>
    <t>CALARCA</t>
  </si>
  <si>
    <t>BARRIO EL CAIMO CALARCA</t>
  </si>
  <si>
    <t>FO-25-1074208</t>
  </si>
  <si>
    <t xml:space="preserve">ESTADO RESULTADO DE LA ACTIVIDAD :EJECUTADO
FORMA DE ATENCIÓN :VISITA TECNICA
CANTIDAD DE ROLLOS :30
FECHA FIN DE LA ACTIVIDAD :12-06-2025
NOMBRES Y APELLIDOS DEL USUARIO :YESICA HERNÁNDEZ
TELEFONO DEL USUARIO :3207150134
CORREO DEL USUARIO :danielfelipelopez@hotmail.com
SOLUCIÓN :SE VISITA COMERCIO SE REALIZÓ ENTREGA DE 30 ROLLOS </t>
  </si>
  <si>
    <t>DISTRICOL AUTOSERVICIO SURTIAL</t>
  </si>
  <si>
    <t>FO-25-1074230</t>
  </si>
  <si>
    <t>ESTADO RESULTADO DE LA ACTIVIDAD :EJECUTADO
FORMA DE ATENCIÓN :ENVIO FLOTA - OPERADOR LOGISTICO
CANTIDAD DE ROLLOS :40
FECHA FIN DE LA ACTIVIDAD :13-06-2025
NOMBRES Y APELLIDOS DEL USUARIO :MARITZA PAEZ
TELEFONO DEL USUARIO :3203028829
CORREO DEL USUARIO :controldevisitadigital@gmail.com
SOLUCIÓN :EN COMUNICACIÓN CON LA SEÑORA MARITZA PAEZ AL NUMERO 3203028829 INDICA SE ENVIEN LOS ROLLOS POR SERVICIO DE TAXI. RECIBIDO OK</t>
  </si>
  <si>
    <t>CORREGIM ZAPATA TIENDA DEL CIE</t>
  </si>
  <si>
    <t>FO-25-1075588</t>
  </si>
  <si>
    <t>ESTADO RESULTADO DE LA ACTIVIDAD :EJECUTADO
FORMA DE ATENCIÓN :ENVIO FLOTA - OPERADOR LOGISTICO
CANTIDAD DE ROLLOS :40
FECHA FIN DE LA ACTIVIDAD :12-06-2025
NOMBRES Y APELLIDOS DEL USUARIO :Janir Andrés Martínez 
TELEFONO DEL USUARIO :3143235800
CORREO DEL USUARIO :no informado 
SOLUCIÓN :ENVÍO ROLLOS EN FLOTA</t>
  </si>
  <si>
    <t>BARRIO GUACAMAYAL ZONA BANANER</t>
  </si>
  <si>
    <t>FO-25-1076945</t>
  </si>
  <si>
    <t xml:space="preserve">ESTADO RESULTADO DE LA ACTIVIDAD :EJECUTADO
FORMA DE ATENCIÓN :VISITA TECNICA
CANTIDAD DE ROLLOS :90
FECHA FIN DE LA ACTIVIDAD :12-06-2025
NOMBRES Y APELLIDOS DEL USUARIO :Adriana Bornaceli
TELEFONO DEL USUARIO :3108201585
CORREO DEL USUARIO :abornacelis0@gmail.com
SOLUCIÓN :SE REALIZA ENTREGA DE 90 ROLLOS PARA DATÁFONO A SATISFACCIÓN DEL CLIENTE </t>
  </si>
  <si>
    <t>PALERMO</t>
  </si>
  <si>
    <t>DISTRICOL MARIA LUZ ROJAS DUSS</t>
  </si>
  <si>
    <t>FO-25-1080373</t>
  </si>
  <si>
    <t xml:space="preserve">ESTADO RESULTADO DE LA ACTIVIDAD :EJECUTADO
FORMA DE ATENCIÓN :VISITA TECNICA
CANTIDAD DE ROLLOS :20
FECHA FIN DE LA ACTIVIDAD :12-06-2025
NOMBRES Y APELLIDOS DEL USUARIO :María Luz Rojas
TELEFONO DEL USUARIO :3184316605
CORREO DEL USUARIO :miscelaniarojas2405@gmail.com
SOLUCIÓN :SE LLEGA A SITIO SE ENTREGAN 20 ROLLOS RBM </t>
  </si>
  <si>
    <t>BARRIO ESTERO VILLAVICENCIO 16</t>
  </si>
  <si>
    <t>FO-25-1082182</t>
  </si>
  <si>
    <t xml:space="preserve">ESTADO RESULTADO DE LA ACTIVIDAD :EJECUTADO
FORMA DE ATENCIÓN :VISITA TECNICA
CANTIDAD DE ROLLOS :40
FECHA FIN DE LA ACTIVIDAD :12-06-2025
NOMBRES Y APELLIDOS DEL USUARIO :Leidy Soto
TELEFONO DEL USUARIO :3132549840
CORREO DEL USUARIO :medinatecnologia@hotmail.com
SOLUCIÓN :SE VISITA CB Y AE REALIZA ENTREGA DE 40 ROLLOS DE PAPEL TERMICO OARA DATAFONO </t>
  </si>
  <si>
    <t>PALMAS DEL SOCORRO</t>
  </si>
  <si>
    <t>BARRIO VILLA PALMAS  PALMAS DE</t>
  </si>
  <si>
    <t>FO-25-1061293</t>
  </si>
  <si>
    <t>ESTADO RESULTADO DE LA ACTIVIDAD :
FORMA DE ATENCIÓN :ENVIO
CANTIDAD DE ROLLOS :10
FECHA FIN DE LA ACTIVIDAD :13-06-2025
NOMBRES Y APELLIDOS DEL USUARIO :
TELEFONO DEL USUARIO :
CORREO DEL USUARIO :
SOLUCIÓN :</t>
  </si>
  <si>
    <t>BARRIO VEREDA EL RODEO</t>
  </si>
  <si>
    <t>FO-25-1057761</t>
  </si>
  <si>
    <t xml:space="preserve">ESTADO RESULTADO DE LA ACTIVIDAD :EJECUTADO
FORMA DE ATENCIÓN :ENVIO FLOTA - OPERADOR LOGISTICO
CANTIDAD DE ROLLOS :20
FECHA FIN DE LA ACTIVIDAD :11-06-2025
NOMBRES Y APELLIDOS DEL USUARIO :PATRICIA GARCIA
TELEFONO DEL USUARIO :3108946990
CORREO DEL USUARIO :controldevisitadigital@gmail.com
SOLUCIÓN :SE REALIZA ENVÍO DE 20 ROLLOS OK </t>
  </si>
  <si>
    <t>BARRIO CALLE PRINCIPAL CARTAGE</t>
  </si>
  <si>
    <t>FO-25-1060154</t>
  </si>
  <si>
    <t>ESTADO RESULTADO DE LA ACTIVIDAD :EJECUTADO
FORMA DE ATENCIÓN :VISITA TECNICA
CANTIDAD DE ROLLOS :30
FECHA FIN DE LA ACTIVIDAD :13-06-2025
NOMBRES Y APELLIDOS DEL USUARIO :Ana Zúñiga
TELEFONO DEL USUARIO :3215899073
CORREO DEL USUARIO :anazuniga0875@gmail.com
SOLUCIÓN :SE REALIZA ENTREGA DE ROLLOS EN DIRECCIÓN DE CARTAGENA CLIENTE INFORMA QUE TIENE REUNIÓN EN EL COLEGIO MIXTO DE LA POPA Y SE LE ENTREGAN EN EL SITIO A PETICIÓN DEL CLIENTE</t>
  </si>
  <si>
    <t>BARRIO COPACABANA COPACABANA  11</t>
  </si>
  <si>
    <t>FO-25-1064329</t>
  </si>
  <si>
    <t>ESTADO RESULTADO DE LA ACTIVIDAD :EJECUTADO
FORMA DE ATENCIÓN :VISITA TECNICA
CANTIDAD DE ROLLOS :20
FECHA FIN DE LA ACTIVIDAD :13-06-2025
NOMBRES Y APELLIDOS DEL USUARIO :Cristina caro 
TELEFONO DEL USUARIO :3146893813
CORREO DEL USUARIO :drogueriaalmas@gmail.com
SOLUCIÓN :SE REALIZA LA ENTREGA DE 20 ROLLOS A AL ENCARGADA CRISTINA CARO</t>
  </si>
  <si>
    <t>BARRIO CENTRO RIVERA 9</t>
  </si>
  <si>
    <t>FO-25-1079280</t>
  </si>
  <si>
    <t>ESTADO RESULTADO DE LA ACTIVIDAD :EJECUTADO
FORMA DE ATENCIÓN :VISITA TECNICA
CANTIDAD DE ROLLOS :30
FECHA FIN DE LA ACTIVIDAD :13-06-2025
NOMBRES Y APELLIDOS DEL USUARIO :Daniela Trujillo
TELEFONO DEL USUARIO :3174202785
CORREO DEL USUARIO :1975robertocalderon@gmail.com
SOLUCIÓN :SE LLEGA A SITIO, SE REALIZA ENTREGA DE 30 ROLLOS RBM</t>
  </si>
  <si>
    <t>BARRIO CORREGIMIENTO EL TAPART</t>
  </si>
  <si>
    <t>FO-25-1065240</t>
  </si>
  <si>
    <t>ESTADO RESULTADO DE LA ACTIVIDAD :
FORMA DE ATENCIÓN :ENVIO
CANTIDAD DE ROLLOS :20
FECHA FIN DE LA ACTIVIDAD :13-06-2025
NOMBRES Y APELLIDOS DEL USUARIO :
TELEFONO DEL USUARIO :
CORREO DEL USUARIO :
SOLUCIÓN :</t>
  </si>
  <si>
    <t>BARRIO PARQUE PRINCIPAL BARBOS</t>
  </si>
  <si>
    <t>FO-25-1057765</t>
  </si>
  <si>
    <t xml:space="preserve">ESTADO RESULTADO DE LA ACTIVIDAD :EJECUTADO
FORMA DE ATENCIÓN :VISITA TECNICA
CANTIDAD DE ROLLOS :260
FECHA FIN DE LA ACTIVIDAD :13-06-2025
NOMBRES Y APELLIDOS DEL USUARIO :Laura Calderón 
TELEFONO DEL USUARIO :3016615923
CORREO DEL USUARIO :lauracalderon809@hotmail.com
SOLUCIÓN :SE ENTREGAN 260 ROLLOS </t>
  </si>
  <si>
    <t>BARRIO VEREDA LA MATICA PARTE</t>
  </si>
  <si>
    <t>FO-25-1063674</t>
  </si>
  <si>
    <t>ESTADO RESULTADO DE LA ACTIVIDAD :EJECUTADO
FORMA DE ATENCIÓN :VISITA TECNICA
CANTIDAD DE ROLLOS :50
FECHA FIN DE LA ACTIVIDAD :13-06-2025
NOMBRES Y APELLIDOS DEL USUARIO :Johan Bedoya 
TELEFONO DEL USUARIO :3104077478
CORREO DEL USUARIO :controldevisitadigital@gmail.com
SOLUCIÓN :SE REALIZA LA ENTREGA DE 50 ROLLOS DE CB AL ENCARGADO JOHAN BEDOYAB</t>
  </si>
  <si>
    <t>BARRIO CHUCHURUBI MONTERIA 6</t>
  </si>
  <si>
    <t>FO-25-1064321</t>
  </si>
  <si>
    <t>ESTADO RESULTADO DE LA ACTIVIDAD :EJECUTADO
FORMA DE ATENCIÓN :VISITA TECNICA
CANTIDAD DE ROLLOS :20
FECHA FIN DE LA ACTIVIDAD :13-06-2025
NOMBRES Y APELLIDOS DEL USUARIO :Aury Vega
TELEFONO DEL USUARIO :50922201
CORREO DEL USUARIO :centinela2810@hotmail.com
SOLUCIÓN :SE REALIZA VISITA TÉCNICA PARA ENTREGA DE 20 ROLLOS PARA DATAFONO, NO SE INTERVIENE TERMINAL Y LA ENTREGA SE REALIZA SIN NOVEDAD.</t>
  </si>
  <si>
    <t>BARRIO LAS CANOAS COPACABANA</t>
  </si>
  <si>
    <t>FO-25-1064735</t>
  </si>
  <si>
    <t xml:space="preserve">ESTADO RESULTADO DE LA ACTIVIDAD :EJECUTADO
FORMA DE ATENCIÓN :VISITA TECNICA
CANTIDAD DE ROLLOS :30
FECHA FIN DE LA ACTIVIDAD :13-06-2025
NOMBRES Y APELLIDOS DEL USUARIO :Sandra rodriguez 
TELEFONO DEL USUARIO :3216669223
CORREO DEL USUARIO :controldevisitadigital@gmail.com
SOLUCIÓN :SE REALIZA LA ENTREGA DE 30 ROLLOS DE CB SE DEJAN EN LA TIENDA YA QUE USUARIO NO ESTÁ EN EL CB SE DEJAN CON GUSTAVO </t>
  </si>
  <si>
    <t>FO-25-1056817</t>
  </si>
  <si>
    <t xml:space="preserve">ESTADO RESULTADO DE LA ACTIVIDAD :EJECUTADO
FORMA DE ATENCIÓN :VISITA TECNICA
CANTIDAD DE ROLLOS :60
FECHA FIN DE LA ACTIVIDAD :13-06-2025
NOMBRES Y APELLIDOS DEL USUARIO :Yerson Hernández 
TELEFONO DEL USUARIO :3108302359
CORREO DEL USUARIO :jerssonahr@gmail.com
SOLUCIÓN :SE REALIZA LA ENTREGA DE 60 ROLLOS DE CB AL ENCARGADO YERSON HERNÁNDEZ </t>
  </si>
  <si>
    <t>BARRIO LA CONSOLATA CARTAGENA</t>
  </si>
  <si>
    <t>FO-25-1062030</t>
  </si>
  <si>
    <t xml:space="preserve">ESTADO RESULTADO DE LA ACTIVIDAD :EJECUTADO
FORMA DE ATENCIÓN :VISITA TECNICA
CANTIDAD DE ROLLOS :80
FECHA FIN DE LA ACTIVIDAD :13-06-2025
NOMBRES Y APELLIDOS DEL USUARIO :Doralys bastidas 
TELEFONO DEL USUARIO :3145424590
CORREO DEL USUARIO :laconsolata123@hotmail.com
SOLUCIÓN :SE ENTREGAN 80 ROLLOS </t>
  </si>
  <si>
    <t>BARRIO UNIDO RIONEGRO</t>
  </si>
  <si>
    <t>FO-25-1064749</t>
  </si>
  <si>
    <t xml:space="preserve">ESTADO RESULTADO DE LA ACTIVIDAD :EJECUTADO
FORMA DE ATENCIÓN :ENVIO FLOTA - OPERADOR LOGISTICO
CANTIDAD DE ROLLOS :60
FECHA FIN DE LA ACTIVIDAD :13-06-2025
NOMBRES Y APELLIDOS DEL USUARIO :DARLY AGUAS
TELEFONO DEL USUARIO :3164997456
CORREO DEL USUARIO :darlyaguas473@gmail.com
SOLUCIÓN :SE ESTABLECE COMUNICACIÓN CON LA SEÑORA DARLY AL NÚMERO 3164997456 SE LE INFORMA QUE SE LE REALIZA EL ENVÍO DE 60 ROLLOS </t>
  </si>
  <si>
    <t>BARRIO VILLA MERY MONTERIA 2</t>
  </si>
  <si>
    <t>FO-25-1068326</t>
  </si>
  <si>
    <t>ESTADO RESULTADO DE LA ACTIVIDAD :EJECUTADO
FORMA DE ATENCIÓN :VISITA TECNICA
CANTIDAD DE ROLLOS :40
FECHA FIN DE LA ACTIVIDAD :13-06-2025
NOMBRES Y APELLIDOS DEL USUARIO :Yessica Villalba Petro
TELEFONO DEL USUARIO :3103062606
CORREO DEL USUARIO :yessicavillalbapetro@gmail.com
SOLUCIÓN :SE REALIZA VISITA TÉCNICA PARA ENTREGA DE 40 ROLLOS PARA DATAFONO, NO SE INTERVIENE TERMINAL Y LA ENTREGA SE REALIZA SIN NOVEDAD.</t>
  </si>
  <si>
    <t>BARRIO LA CONCEPCION URB BARU</t>
  </si>
  <si>
    <t>FO-25-1068344</t>
  </si>
  <si>
    <t xml:space="preserve">ESTADO RESULTADO DE LA ACTIVIDAD :EJECUTADO
FORMA DE ATENCIÓN :VISITA TECNICA
CANTIDAD DE ROLLOS :80
FECHA FIN DE LA ACTIVIDAD :13-06-2025
NOMBRES Y APELLIDOS DEL USUARIO :Josué castro 
TELEFONO DEL USUARIO :3052389672
CORREO DEL USUARIO :mercadobaru@gmail.com
SOLUCIÓN :SE ENTREGAN 80 ROLLOS </t>
  </si>
  <si>
    <t>BARRIO CENTRO BUENOS AIRES 1</t>
  </si>
  <si>
    <t>FO-25-1072437</t>
  </si>
  <si>
    <t>ESTADO RESULTADO DE LA ACTIVIDAD :EJECUTADO
FORMA DE ATENCIÓN :ENVIO FLOTA - OPERADOR LOGISTICO
CANTIDAD DE ROLLOS :80
FECHA FIN DE LA ACTIVIDAD :13-06-2025
NOMBRES Y APELLIDOS DEL USUARIO :Deyi Valencia 
TELEFONO DEL USUARIO :3138889753
CORREO DEL USUARIO :esmeralda1234@gmail.com
SOLUCIÓN :SE REALIZA ENVÍO POR FLOTA DEBIDO A PROBLEMAS CON EL ORDEN PÚBLICO, LA FLOTA NO SUMINISTRA TIQUETE, EL PROCEDER ESTÁ APROBADO POR LÍNEA Y CLIENTE.</t>
  </si>
  <si>
    <t>BARRIO QUINTA PAREDES IV BOG</t>
  </si>
  <si>
    <t>FO-25-1080364</t>
  </si>
  <si>
    <t xml:space="preserve">ESTADO RESULTADO DE LA ACTIVIDAD :EJECUTADO
FORMA DE ATENCIÓN :VISITA TECNICA
CANTIDAD DE ROLLOS :10
FECHA FIN DE LA ACTIVIDAD :13-06-2025
NOMBRES Y APELLIDOS DEL USUARIO :Wilson Fajardo 
TELEFONO DEL USUARIO :3053715959
CORREO DEL USUARIO :crosodent@yahoo.com
SOLUCIÓN :SE LLEGA A LA DIRECCIÓN INDICADA Y SE ENTREGAN 10 ROLLOS ,NO SE MANIPULAN DATÁFONOS </t>
  </si>
  <si>
    <t>DISTRICOL MISCELANEA MEBARAK</t>
  </si>
  <si>
    <t>FO-25-1080958</t>
  </si>
  <si>
    <t>ESTADO RESULTADO DE LA ACTIVIDAD :EJECUTADO
FORMA DE ATENCIÓN :VISITA TECNICA
CANTIDAD DE ROLLOS :50
FECHA FIN DE LA ACTIVIDAD :13-06-2025
NOMBRES Y APELLIDOS DEL USUARIO :Lorena castro 
TELEFONO DEL USUARIO :3214401971
CORREO DEL USUARIO :loren_cas10@hotmail.com
SOLUCIÓN :SE VISITA DIRECCIÓN INDICADA POR EL CLIENTE Y SE ENTREGAN 50 ROLLOS.</t>
  </si>
  <si>
    <t>BARRIO SAN NICOLAS CALI   14</t>
  </si>
  <si>
    <t>FO-25-1082780</t>
  </si>
  <si>
    <t>ESTADO RESULTADO DE LA ACTIVIDAD :EJECUTADO
FORMA DE ATENCIÓN :VISITA TECNICA
CANTIDAD DE ROLLOS :60
FECHA FIN DE LA ACTIVIDAD :13-06-2025
NOMBRES Y APELLIDOS DEL USUARIO :JAIRO MELO
TELEFONO DEL USUARIO :3152850948
CORREO DEL USUARIO :jairomelo0830@gmail.com
SOLUCIÓN :SE ENTREGAN 60 ROLLOS A EL SEÑOR JAIRO</t>
  </si>
  <si>
    <t>PTM LA VIRGINIA MINIMERCADO CA</t>
  </si>
  <si>
    <t>FO-25-1083489</t>
  </si>
  <si>
    <t xml:space="preserve">ESTADO RESULTADO DE LA ACTIVIDAD :EJECUTADO
FORMA DE ATENCIÓN :VISITA TECNICA
CANTIDAD DE ROLLOS :10
FECHA FIN DE LA ACTIVIDAD :13-06-2025
NOMBRES Y APELLIDOS DEL USUARIO :Marisol Gómez 
TELEFONO DEL USUARIO :3128645771
CORREO DEL USUARIO :selenyta_13@hotmail.com
SOLUCIÓN :VISITAMOS COMERCIO REALIZAMOS ENTREGA DE 10 ROLLOS. </t>
  </si>
  <si>
    <t>PAGAFACIL  SAN ANDRESITO SAN</t>
  </si>
  <si>
    <t>FO-25-1083492</t>
  </si>
  <si>
    <t xml:space="preserve">ESTADO RESULTADO DE LA ACTIVIDAD :EJECUTADO
FORMA DE ATENCIÓN :VISITA TECNICA
CANTIDAD DE ROLLOS :290
FECHA FIN DE LA ACTIVIDAD :13-06-2025
NOMBRES Y APELLIDOS DEL USUARIO :Dora garzón 
TELEFONO DEL USUARIO :3213862013
CORREO DEL USUARIO :doragarz87@gmail.com
SOLUCIÓN :ENTREGA DE ROLLOS EJECUTADO OK </t>
  </si>
  <si>
    <t>FO-25-1083495</t>
  </si>
  <si>
    <t xml:space="preserve">ESTADO RESULTADO DE LA ACTIVIDAD :EJECUTADO
FORMA DE ATENCIÓN :VISITA TECNICA
CANTIDAD DE ROLLOS :200
FECHA FIN DE LA ACTIVIDAD :13-06-2025
NOMBRES Y APELLIDOS DEL USUARIO :Gina anillo 
TELEFONO DEL USUARIO :3187975300
CORREO DEL USUARIO :ginaanillof@gmail.com
SOLUCIÓN :SE ENTREGAN 200 ROLLOS </t>
  </si>
  <si>
    <t>COMCARD BELLO GLOBALRED</t>
  </si>
  <si>
    <t>FO-25-1054807</t>
  </si>
  <si>
    <t xml:space="preserve">ESTADO RESULTADO DE LA ACTIVIDAD :EJECUTADO
FORMA DE ATENCIÓN :VISITA TECNICA
CANTIDAD DE ROLLOS :100
FECHA FIN DE LA ACTIVIDAD :13-06-2025
NOMBRES Y APELLIDOS DEL USUARIO :Luz Mery buitrago 
TELEFONO DEL USUARIO :3218160202
CORREO DEL USUARIO :globalredservicio@gmail.com
SOLUCIÓN :SE REALIZA LA ENTREGA DE 100 ROLLOS DE CB A LA ENCARGADA LUZ MERY BUITRAGO </t>
  </si>
  <si>
    <t>BARRIO VILLAS DEL SOL NIQUIA B</t>
  </si>
  <si>
    <t>FO-25-1063485</t>
  </si>
  <si>
    <t xml:space="preserve">ESTADO RESULTADO DE LA ACTIVIDAD :EJECUTADO
FORMA DE ATENCIÓN :VISITA TECNICA
CANTIDAD DE ROLLOS :100
FECHA FIN DE LA ACTIVIDAD :13-06-2025
NOMBRES Y APELLIDOS DEL USUARIO :Sofía rojo 
TELEFONO DEL USUARIO :3001528480
CORREO DEL USUARIO :controldevisitadigital@gmail.com
SOLUCIÓN :SE REALIZA LA ENTREGA DE 100 ROLLOS DE CB A L ENCARGADA SOFÍA ROJO </t>
  </si>
  <si>
    <t>BARRIO CORREGIMIENTO EL LAURO CANDELARIA 1</t>
  </si>
  <si>
    <t>FO-25-1075888</t>
  </si>
  <si>
    <t xml:space="preserve">ESTADO RESULTADO DE LA ACTIVIDAD :EJECUTADO
FORMA DE ATENCIÓN :VISITA TECNICA
CANTIDAD DE ROLLOS :20
FECHA FIN DE LA ACTIVIDAD :13-06-2025
NOMBRES Y APELLIDOS DEL USUARIO :NUBIA DELGADO 
TELEFONO DEL USUARIO :3214696950
CORREO DEL USUARIO :lichaeraso1976@gmail.com
SOLUCIÓN :SE REALIZA ENTREGA DE 20 ROLLOS </t>
  </si>
  <si>
    <t>DISTRICOL MISCELANEA BLESSED</t>
  </si>
  <si>
    <t>FO-25-1082194</t>
  </si>
  <si>
    <t xml:space="preserve">ESTADO RESULTADO DE LA ACTIVIDAD :EJECUTADO
FORMA DE ATENCIÓN :VISITA TECNICA
CANTIDAD DE ROLLOS :50
FECHA FIN DE LA ACTIVIDAD :13-06-2025
NOMBRES Y APELLIDOS DEL USUARIO :Johan Camargo 
TELEFONO DEL USUARIO :3026527198
CORREO DEL USUARIO :jhoans.11@hotmail.com
SOLUCIÓN :SE VISITA DIRECCIÓN INDICADA POR EL CLIENTE Y SE ENTREGAN 50 ROLLOS </t>
  </si>
  <si>
    <t>BARRIO MANCHESTER BELLO 1</t>
  </si>
  <si>
    <t>FO-25-1058583</t>
  </si>
  <si>
    <t xml:space="preserve">ESTADO RESULTADO DE LA ACTIVIDAD :EJECUTADO
FORMA DE ATENCIÓN :VISITA TECNICA
CANTIDAD DE ROLLOS :10
FECHA FIN DE LA ACTIVIDAD :13-06-2025
NOMBRES Y APELLIDOS DEL USUARIO :Johana Hernández 
TELEFONO DEL USUARIO :3015332808
CORREO DEL USUARIO :controldevisitadigital@gmail.com
SOLUCIÓN :SE REALIZA L ENTREGA DE 10 ROLLOS DE CB AL ENCARGADO </t>
  </si>
  <si>
    <t>FO-25-1066184</t>
  </si>
  <si>
    <t xml:space="preserve">ESTADO RESULTADO DE LA ACTIVIDAD :EJECUTADO
FORMA DE ATENCIÓN :VISITA TECNICA
CANTIDAD DE ROLLOS :50
FECHA FIN DE LA ACTIVIDAD :13-06-2025
NOMBRES Y APELLIDOS DEL USUARIO :Esteban  Restrepo 
TELEFONO DEL USUARIO :3182743468
CORREO DEL USUARIO :controldevisitadigital@gmail.com
SOLUCIÓN :SE REALIZA L ENTREGA DE 50 ROLLOS DE CB SE DEJAN CON EL ENCARGADO ESTEBAN RESTREPO </t>
  </si>
  <si>
    <t>DISTRICOL PROYECTAR SOLUCIONES</t>
  </si>
  <si>
    <t>FO-25-1068340</t>
  </si>
  <si>
    <t>ESTADO RESULTADO DE LA ACTIVIDAD :EJECUTADO
FORMA DE ATENCIÓN :VISITA TECNICA
CANTIDAD DE ROLLOS :100
FECHA FIN DE LA ACTIVIDAD :13-06-2025
NOMBRES Y APELLIDOS DEL USUARIO :PATRICIA IBARRA
TELEFONO DEL USUARIO :3187213694
CORREO DEL USUARIO :patico.vale@outlook.es
SOLUCIÓN :SE REALIZA ENTREGA DE 100 ROLLOS TÉRMICOS EN EL CB.</t>
  </si>
  <si>
    <t>BARRIO ANOLAIMA ANOLAIMA</t>
  </si>
  <si>
    <t>FO-25-1072440</t>
  </si>
  <si>
    <t xml:space="preserve">ESTADO RESULTADO DE LA ACTIVIDAD :EJECUTADO
FORMA DE ATENCIÓN :VISITA TECNICA
CANTIDAD DE ROLLOS :50
FECHA FIN DE LA ACTIVIDAD :13-06-2025
NOMBRES Y APELLIDOS DEL USUARIO :Tatiana Niño 
TELEFONO DEL USUARIO :3134389229
CORREO DEL USUARIO :variedadescandypaper@gmail.com
SOLUCIÓN :SE REALIZA ENTREGA DE 50 ROLLOS </t>
  </si>
  <si>
    <t>BARRIO BESITO VOLAO MONTERIA</t>
  </si>
  <si>
    <t>FO-25-1080965</t>
  </si>
  <si>
    <t>ESTADO RESULTADO DE LA ACTIVIDAD :EJECUTADO
FORMA DE ATENCIÓN :VISITA TECNICA
CANTIDAD DE ROLLOS :20
FECHA FIN DE LA ACTIVIDAD :13-06-2025
NOMBRES Y APELLIDOS DEL USUARIO :Alis Sofan
TELEFONO DEL USUARIO :3145189680
CORREO DEL USUARIO :amalfisofiagonzales@gmail.com
SOLUCIÓN :SE REALIZA VISITA TÉCNICA PARA ENTREGA DE 20 ROLLOS PARA DATAFONO, NO SE INTERVIENE TERMINAL Y LA ENTREGA SE REALIZA SIN NOVEDAD.</t>
  </si>
  <si>
    <t>PTM BARBOSA EL PORVENIR</t>
  </si>
  <si>
    <t>FO-25-1060135</t>
  </si>
  <si>
    <t xml:space="preserve">ESTADO RESULTADO DE LA ACTIVIDAD :EJECUTADO
FORMA DE ATENCIÓN :VISITA TECNICA
CANTIDAD DE ROLLOS :60
FECHA FIN DE LA ACTIVIDAD :13-06-2025
NOMBRES Y APELLIDOS DEL USUARIO :Berónica montes
TELEFONO DEL USUARIO :3243061505
CORREO DEL USUARIO :beronicamvera@gmail.com
SOLUCIÓN :SE ENTREGAN 60 ROLLOS </t>
  </si>
  <si>
    <t>CHINU</t>
  </si>
  <si>
    <t>BARRIO CENTRO 2</t>
  </si>
  <si>
    <t>FO-25-1063489</t>
  </si>
  <si>
    <t xml:space="preserve">ESTADO RESULTADO DE LA ACTIVIDAD :EJECUTADO
FORMA DE ATENCIÓN :VISITA TECNICA
CANTIDAD DE ROLLOS :30
FECHA FIN DE LA ACTIVIDAD :13-06-2025
NOMBRES Y APELLIDOS DEL USUARIO :Jairo Vital 
TELEFONO DEL USUARIO :3006409289
CORREO DEL USUARIO :jairovital82@gmail.com
SOLUCIÓN :SE REALIZA VISITA PARA ENTREGAR 30 ROLLOS PARA DATÁFONO, NO SE MANIPULA DATÁFONO, ENTREGA OK </t>
  </si>
  <si>
    <t>DISTRICOL DON PAGO SANTA ISABE</t>
  </si>
  <si>
    <t>FO-25-1082773</t>
  </si>
  <si>
    <t xml:space="preserve">ESTADO RESULTADO DE LA ACTIVIDAD :EJECUTADO
FORMA DE ATENCIÓN :VISITA TECNICA
CANTIDAD DE ROLLOS :20
FECHA FIN DE LA ACTIVIDAD :13-06-2025
NOMBRES Y APELLIDOS DEL USUARIO :Natalia londoño 
TELEFONO DEL USUARIO :3213648272
CORREO DEL USUARIO :corporative@gmail.com
SOLUCIÓN :ENTREGA DE ROLLOS EJECUTADO OK </t>
  </si>
  <si>
    <t>PALESTINA - CALDAS</t>
  </si>
  <si>
    <t>FO-25-1085139</t>
  </si>
  <si>
    <t xml:space="preserve">ESTADO RESULTADO DE LA ACTIVIDAD :EJECUTADO
FORMA DE ATENCIÓN :VISITA TECNICA
CANTIDAD DE ROLLOS :30
FECHA FIN DE LA ACTIVIDAD :13-06-2025
NOMBRES Y APELLIDOS DEL USUARIO :Claudia Martínez 
TELEFONO DEL USUARIO :3148789890
CORREO DEL USUARIO :clauamartinezm74@gmail.com
SOLUCIÓN :SE REALIZA ENTREGA DE 30 ROLLOS EN EL COMERCIO NO SE MANIPULAN EQUIPOS </t>
  </si>
  <si>
    <t>PTM IBAGUE VARIEDADES ISIS</t>
  </si>
  <si>
    <t>FO-25-1070581</t>
  </si>
  <si>
    <t>ESTADO RESULTADO DE LA ACTIVIDAD :EJECUTADO
FORMA DE ATENCIÓN :VISITA TECNICA
CANTIDAD DE ROLLOS :50
FECHA FIN DE LA ACTIVIDAD :13-06-2025
NOMBRES Y APELLIDOS DEL USUARIO :Andrea Castañeda
TELEFONO DEL USUARIO :3132896724
CORREO DEL USUARIO :jhoanca21@gmail.com
SOLUCIÓN :SE REALIZA ENTREGA DE 50 ROLLOS POR SOLICITUD DEL CLIENTE.</t>
  </si>
  <si>
    <t>BARRIO CALLE DEL ORO SUAREZ 1</t>
  </si>
  <si>
    <t>FO-25-1045097</t>
  </si>
  <si>
    <t>ESTADO RESULTADO DE LA ACTIVIDAD :
FORMA DE ATENCIÓN :ENVIO
CANTIDAD DE ROLLOS :60
FECHA FIN DE LA ACTIVIDAD :13-06-2025
NOMBRES Y APELLIDOS DEL USUARIO :
TELEFONO DEL USUARIO :
CORREO DEL USUARIO :
SOLUCIÓN :</t>
  </si>
  <si>
    <t>BARRIO CENTRO PALESTINA 5</t>
  </si>
  <si>
    <t>FO-25-1069180</t>
  </si>
  <si>
    <t xml:space="preserve">ESTADO RESULTADO DE LA ACTIVIDAD :EJECUTADO
FORMA DE ATENCIÓN :VISITA TECNICA
CANTIDAD DE ROLLOS :40
FECHA FIN DE LA ACTIVIDAD :13-06-2025
NOMBRES Y APELLIDOS DEL USUARIO :Fernanda Henao
TELEFONO DEL USUARIO :3145031702
CORREO DEL USUARIO :gameoverarauca@gmail.com
SOLUCIÓN :SE ENTREGAN 40 ROLLOS EN EL COMERCIO NO SE MANIPULAN EQUIPOS </t>
  </si>
  <si>
    <t>ARAUQUITA</t>
  </si>
  <si>
    <t>DISTRICOL ARACADIASHOP</t>
  </si>
  <si>
    <t>FO-25-1045099</t>
  </si>
  <si>
    <t>BARRIO MIRAFLORES 1 PASTO</t>
  </si>
  <si>
    <t>FO-25-1086387</t>
  </si>
  <si>
    <t xml:space="preserve">ESTADO RESULTADO DE LA ACTIVIDAD :EJECUTADO
FORMA DE ATENCIÓN :VISITA TECNICA
CANTIDAD DE ROLLOS :50
FECHA FIN DE LA ACTIVIDAD :13-06-2025
NOMBRES Y APELLIDOS DEL USUARIO :Gina Milena Calvache 
TELEFONO DEL USUARIO :3113689229
CORREO DEL USUARIO :claudiabibiana.calvache@hotmail.com 
SOLUCIÓN :SE REALIZÓ LA ENTREGA DE PAPELERÍA SOLICITADA NO SE MANIPULA CB CLIENTE INFORMA QUE SE ENCUENTRA OPERATIVO </t>
  </si>
  <si>
    <t>SILVANIA</t>
  </si>
  <si>
    <t>BARRIO IPM SUBIA SILVANIA</t>
  </si>
  <si>
    <t>FO-25-1045901</t>
  </si>
  <si>
    <t xml:space="preserve">ESTADO RESULTADO DE LA ACTIVIDAD :EJECUTADO
FORMA DE ATENCIÓN :ENVIO FLOTA - OPERADOR LOGISTICO
CANTIDAD DE ROLLOS :80
FECHA FIN DE LA ACTIVIDAD :13-06-2025
NOMBRES Y APELLIDOS DEL USUARIO :Olga Molina 
TELEFONO DEL USUARIO :3202711090
CORREO DEL USUARIO :olgamolina07@hotmail.com
SOLUCIÓN :SE ENVÍAN 80 ROLLOS POR INTER RAPIDÍSIMO A IPM KM 37 VIA PANAMERICANA EN SUBÍA , CUNDINAMARCA BAJO GUÍA 700160348043 SE INDICA A CLIENTE NÚMERO DE GUIA VIA TELEFÓNICA  CLIENTE ACEPTA Y SE DEJA ORDEN EN SEGUIMIENTO PARA CIERRE DE LA MISMA UNA VEZ CLIENTE CONFIRME RECIBIDO , EN COMUNICACIÓN EL DÍA 13/06/2025, CLIENTE CONFIRMA RECIBIDO DE ROLLOS Y FINALIZA ACTIVIDAD SIN MÁS NOVEDAD </t>
  </si>
  <si>
    <t>BARRIO LUIS CARLOS GALAN 1 ETA</t>
  </si>
  <si>
    <t>FO-25-1082770</t>
  </si>
  <si>
    <t>ESTADO RESULTADO DE LA ACTIVIDAD :EJECUTADO
FORMA DE ATENCIÓN :VISITA TECNICA
CANTIDAD DE ROLLOS :30
FECHA FIN DE LA ACTIVIDAD :13-06-2025
NOMBRES Y APELLIDOS DEL USUARIO :Angel Antonio Patarrollo
TELEFONO DEL USUARIO :3164116405
CORREO DEL USUARIO :apararroyorojas@yahoo.es
SOLUCIÓN :SE LLEGA A SITIO, SE REALIZA ENTREGA DE 30 ROLLOS RBM</t>
  </si>
  <si>
    <t>BARRIO CENTRO TUNJA</t>
  </si>
  <si>
    <t>FO-25-1085143</t>
  </si>
  <si>
    <t xml:space="preserve">ESTADO RESULTADO DE LA ACTIVIDAD :EJECUTADO
FORMA DE ATENCIÓN :VISITA TECNICA
CANTIDAD DE ROLLOS :120
FECHA FIN DE LA ACTIVIDAD :13-06-2025
NOMBRES Y APELLIDOS DEL USUARIO :Sonia Ayala Jimenez 
TELEFONO DEL USUARIO :3138703607
CORREO DEL USUARIO :soniaayalajimenez@gmail.com
SOLUCIÓN :SE REALIZA ENTREGA DE 120 ROLLOS CON VISITA. </t>
  </si>
  <si>
    <t>BARRIO BOCAGRANDE CARTAGENA DE INDIAS 6</t>
  </si>
  <si>
    <t>FO-25-1066192</t>
  </si>
  <si>
    <t xml:space="preserve">ESTADO RESULTADO DE LA ACTIVIDAD :EJECUTADO
FORMA DE ATENCIÓN :VISITA TECNICA
CANTIDAD DE ROLLOS :10
FECHA FIN DE LA ACTIVIDAD :13-06-2025
NOMBRES Y APELLIDOS DEL USUARIO :BARRIO BOCAGRANDE CARTAGENA DE INDIAS 6
TELEFONO DEL USUARIO :3009822899
CORREO DEL USUARIO :vanessaanguloarrieta28@gmail.com
SOLUCIÓN :BUEN DIA SE REALIZA ENTREGA DE 10 ROLLOS PARA CORRESPONSAL EN DIRECCIÓN RESIDENCIAL DE LA CAJERA ANGIE MARTINEZ A SOLICITUD </t>
  </si>
  <si>
    <t>DISTRICOL TIENDA Y TERRAZA VIL</t>
  </si>
  <si>
    <t>FO-25-1080367</t>
  </si>
  <si>
    <t xml:space="preserve">ESTADO RESULTADO DE LA ACTIVIDAD :EJECUTADO
FORMA DE ATENCIÓN :VISITA TECNICA
CANTIDAD DE ROLLOS :70
FECHA FIN DE LA ACTIVIDAD :14-06-2025
NOMBRES Y APELLIDOS DEL USUARIO :Andreis urango
TELEFONO DEL USUARIO :3205710053
CORREO DEL USUARIO :urangoandris@gmail.com
SOLUCIÓN :SE REALIZA ENTREGA DE 70 ROLLOS PARA CORRESPONSAL </t>
  </si>
  <si>
    <t>BARRIO SAN JOSE DE LOS CAMPANO</t>
  </si>
  <si>
    <t>FO-25-1085133</t>
  </si>
  <si>
    <t xml:space="preserve">ESTADO RESULTADO DE LA ACTIVIDAD :EJECUTADO
FORMA DE ATENCIÓN :VISITA TECNICA
CANTIDAD DE ROLLOS :170
FECHA FIN DE LA ACTIVIDAD :14-06-2025
NOMBRES Y APELLIDOS DEL USUARIO :Willinton Hernández 
TELEFONO DEL USUARIO :3114208866
CORREO DEL USUARIO :macropapeleriaho@gmail.com
SOLUCIÓN :SE REALIZA ENTREGA DE 170 ROLLOS PARA CORRESPONSAL </t>
  </si>
  <si>
    <t>FO-25-1086904</t>
  </si>
  <si>
    <t>ESTADO RESULTADO DE LA ACTIVIDAD :EJECUTADO
FORMA DE ATENCIÓN :VISITA TECNICA
CANTIDAD DE ROLLOS :10
FECHA FIN DE LA ACTIVIDAD :14-06-2025
NOMBRES Y APELLIDOS DEL USUARIO :Willinton Suárez 
TELEFONO DEL USUARIO :3235462691
CORREO DEL USUARIO :will-1705@hotmail.com
SOLUCIÓN :SE REALIZA ENTREGA DE 10 ROLLOS EN EL COMERCIO NO SE MANIPULAN EQUIPOS CLIENTE INDICA QUE LA CANTIDAD ES MUY POCA Y NO LE ALCANZAN SI NO PARA 1 O 2 DIAS MAXIMO</t>
  </si>
  <si>
    <t>BARRIO OLIVARES ITAGUI</t>
  </si>
  <si>
    <t>FO-25-1063677</t>
  </si>
  <si>
    <t xml:space="preserve">ESTADO RESULTADO DE LA ACTIVIDAD :EJECUTADO
FORMA DE ATENCIÓN :VISITA TECNICA
CANTIDAD DE ROLLOS :40
FECHA FIN DE LA ACTIVIDAD :14-06-2025
NOMBRES Y APELLIDOS DEL USUARIO :Juliana Arango 
TELEFONO DEL USUARIO :3218866294
CORREO DEL USUARIO :arangojuliana742@gmail.com
SOLUCIÓN :SE REALIZA LA ENTREGA DE 40 ROLLOS DE CB A LA ENCARGADA JULIANA ARANGO </t>
  </si>
  <si>
    <t>BARRIO ITAGUI ITAGUI 29</t>
  </si>
  <si>
    <t>FO-25-1067503</t>
  </si>
  <si>
    <t xml:space="preserve">ESTADO RESULTADO DE LA ACTIVIDAD :EJECUTADO
FORMA DE ATENCIÓN :VISITA TECNICA
CANTIDAD DE ROLLOS :60
FECHA FIN DE LA ACTIVIDAD :14-06-2025
NOMBRES Y APELLIDOS DEL USUARIO :Diana Patricia 
TELEFONO DEL USUARIO :3185935243
CORREO DEL USUARIO :angelrincon2012@hotmail.com
SOLUCIÓN :SE REALIZA L ENTREGA DE 60 ROLLOS DE CB A LA ENCARGADA DIANA PATRICIA </t>
  </si>
  <si>
    <t>PAGAFACIL EXITO COLOMBIA II</t>
  </si>
  <si>
    <t>FO-25-1062970</t>
  </si>
  <si>
    <t xml:space="preserve">ESTADO RESULTADO DE LA ACTIVIDAD :EJECUTADO
FORMA DE ATENCIÓN :VISITA TECNICA
CANTIDAD DE ROLLOS :220
FECHA FIN DE LA ACTIVIDAD :14-06-2025
NOMBRES Y APELLIDOS DEL USUARIO :TATIANA CARO
TELEFONO DEL USUARIO :3148870220
CORREO DEL USUARIO :almodcolombia2@pagafacil.com
SOLUCIÓN :SE REALIZA ENTREGA DE 220 ROLLOS OK </t>
  </si>
  <si>
    <t>BARRIO PILSEN ITAGUI</t>
  </si>
  <si>
    <t>FO-25-1067515</t>
  </si>
  <si>
    <t xml:space="preserve">ESTADO RESULTADO DE LA ACTIVIDAD :EJECUTADO
FORMA DE ATENCIÓN :VISITA TECNICA
CANTIDAD DE ROLLOS :20
FECHA FIN DE LA ACTIVIDAD :14-06-2025
NOMBRES Y APELLIDOS DEL USUARIO :Lizeth Saenz 
TELEFONO DEL USUARIO :3105249340
CORREO DEL USUARIO :tesoreria@repuestossimombivar.com
SOLUCIÓN :SE REALIZA LA ENTREGA DE 20 ROLLOS DE CB A LA ENCARGADA LIZETH SAENZ </t>
  </si>
  <si>
    <t>BARRIO ITAGUI ITAGUI 4</t>
  </si>
  <si>
    <t>FO-25-1074196</t>
  </si>
  <si>
    <t xml:space="preserve">ESTADO RESULTADO DE LA ACTIVIDAD :EJECUTADO
FORMA DE ATENCIÓN :VISITA TECNICA
CANTIDAD DE ROLLOS :90
FECHA FIN DE LA ACTIVIDAD :14-06-2025
NOMBRES Y APELLIDOS DEL USUARIO :Marta castillo
TELEFONO DEL USUARIO :3168487110
CORREO DEL USUARIO :deinternacional@mototransportar.com.co
SOLUCIÓN :SE REALIZA L ENTREGA DE 90 ROLLOS DE CB A LA ENCARGADA MARTA CASTILLO </t>
  </si>
  <si>
    <t>FO-25-1076488</t>
  </si>
  <si>
    <t xml:space="preserve">ESTADO RESULTADO DE LA ACTIVIDAD :EJECUTADO
FORMA DE ATENCIÓN :VISITA TECNICA
CANTIDAD DE ROLLOS :20
FECHA FIN DE LA ACTIVIDAD :14-06-2025
NOMBRES Y APELLIDOS DEL USUARIO :MANUEL CRISTOBAL MORENO
TELEFONO DEL USUARIO :3015630195
CORREO DEL USUARIO :controldevicitadigital@gmail.com 
SOLUCIÓN :SE REALIZA VISITA TÉCNICA PARA ENTREGA DE ROLLOS DE REDEBAN </t>
  </si>
  <si>
    <t>BARRIO CORREGIMIENTO PUERTO NUEVO SAN PELAYO 1</t>
  </si>
  <si>
    <t>FO-25-1076950</t>
  </si>
  <si>
    <t>ESTADO RESULTADO DE LA ACTIVIDAD :EJECUTADO
FORMA DE ATENCIÓN :VISITA TECNICA
CANTIDAD DE ROLLOS :20
FECHA FIN DE LA ACTIVIDAD :14-06-2025
NOMBRES Y APELLIDOS DEL USUARIO :JAVIER AYALA
TELEFONO DEL USUARIO :3023021091
CORREO DEL USUARIO :javialvarez20192323@gmail.com
SOLUCIÓN :SE ENTREGAN 20 ROLLOS CON VISITA OK</t>
  </si>
  <si>
    <t>MULTIPAGAS SUCURSAL BARBOSA 3</t>
  </si>
  <si>
    <t>FO-25-1082776</t>
  </si>
  <si>
    <t xml:space="preserve">ESTADO RESULTADO DE LA ACTIVIDAD :EJECUTADO
FORMA DE ATENCIÓN :VISITA TECNICA
CANTIDAD DE ROLLOS :330
FECHA FIN DE LA ACTIVIDAD :14-06-2025
NOMBRES Y APELLIDOS DEL USUARIO :Rocío Bustamante 
TELEFONO DEL USUARIO :3144549774
CORREO DEL USUARIO :multipagas.barbosa@multival.com.co 
SOLUCIÓN :SE ENTREGA ROLLOS OK </t>
  </si>
  <si>
    <t>PTM CANDELARIA ESTACION DE SER</t>
  </si>
  <si>
    <t>FO-25-1086175</t>
  </si>
  <si>
    <t>ESTADO RESULTADO DE LA ACTIVIDAD :EJECUTADO
FORMA DE ATENCIÓN :VISITA TECNICA
CANTIDAD DE ROLLOS :10
FECHA FIN DE LA ACTIVIDAD :14-06-2025
NOMBRES Y APELLIDOS DEL USUARIO :Carolina Atoy 
TELEFONO DEL USUARIO :3107161882
CORREO DEL USUARIO :aboyingrid@gmail.com
SOLUCIÓN :SE REALIZA ENTREGA DE 10 ROLLOS.</t>
  </si>
  <si>
    <t>BARRIO IP LA ESPERANZA LA MESA</t>
  </si>
  <si>
    <t>FO-25-1075893</t>
  </si>
  <si>
    <t>ESTADO RESULTADO DE LA ACTIVIDAD :EJECUTADO
FORMA DE ATENCIÓN :VISITA TECNICA
CANTIDAD DE ROLLOS :20
FECHA FIN DE LA ACTIVIDAD :12-06-2025
NOMBRES Y APELLIDOS DEL USUARIO :JOSÉ GERARDO REYES ALBA 
TELEFONO DEL USUARIO :3006258090
CORREO DEL USUARIO :jose_reyes21@hotmail.com
SOLUCIÓN :DURANTE LA VISITA TECNICA SE REALIZA ENTREGA DE ROLLOS PARA DATÁFONO NO SE MANIPULAN EQUIPOS SIN NOVEDAD EN ENTREGA</t>
  </si>
  <si>
    <t>BARRIO RIO FRIO GIRON</t>
  </si>
  <si>
    <t>FO-25-1087709</t>
  </si>
  <si>
    <t xml:space="preserve">ESTADO RESULTADO DE LA ACTIVIDAD :EJECUTADO
FORMA DE ATENCIÓN :VISITA TECNICA
CANTIDAD DE ROLLOS :20
FECHA FIN DE LA ACTIVIDAD :14-06-2025
NOMBRES Y APELLIDOS DEL USUARIO :Yurley Guarguati
TELEFONO DEL USUARIO :3004656619
CORREO DEL USUARIO :mtofares7@hotmail.com
SOLUCIÓN :SE REALIZA ENTREGA DE 20 ROLLOS CON VISITA NO SE MANUPULA EQUIPO </t>
  </si>
  <si>
    <t>BARRIO SAN FRANCISCO ITAGUI 2</t>
  </si>
  <si>
    <t>FO-25-1064324</t>
  </si>
  <si>
    <t xml:space="preserve">ESTADO RESULTADO DE LA ACTIVIDAD :EJECUTADO
FORMA DE ATENCIÓN :VISITA TECNICA
CANTIDAD DE ROLLOS :90
FECHA FIN DE LA ACTIVIDAD :14-06-2025
NOMBRES Y APELLIDOS DEL USUARIO :Natalia rivera 
TELEFONO DEL USUARIO :3194432716
CORREO DEL USUARIO :papaleriaaltosdelparque@gmail.com
SOLUCIÓN :SE REALIZA LA ENTREGA DE 90 ROLLOS DE CB A LA ENCARGADA NATALIA RIVERA </t>
  </si>
  <si>
    <t>PTM ITAGUI ABEDUL</t>
  </si>
  <si>
    <t>FO-25-1063867</t>
  </si>
  <si>
    <t xml:space="preserve">ESTADO RESULTADO DE LA ACTIVIDAD :EJECUTADO
FORMA DE ATENCIÓN :VISITA TECNICA
CANTIDAD DE ROLLOS :10
FECHA FIN DE LA ACTIVIDAD :14-06-2025
NOMBRES Y APELLIDOS DEL USUARIO :Mateo Serna 
TELEFONO DEL USUARIO :3192903598
CORREO DEL USUARIO :abedulmarket@gmail.com
SOLUCIÓN :SE REALIZA LA ENTREGA DE 10 ROLLOS DE CB A LOS ENCARGADO MATEO SERNA </t>
  </si>
  <si>
    <t>BARRIO SAN JAVIER XI MEDELLIN</t>
  </si>
  <si>
    <t>FO-25-1060444</t>
  </si>
  <si>
    <t xml:space="preserve">ESTADO RESULTADO DE LA ACTIVIDAD :EJECUTADO
FORMA DE ATENCIÓN :VISITA TECNICA
CANTIDAD DE ROLLOS :90
FECHA FIN DE LA ACTIVIDAD :14-06-2025
NOMBRES Y APELLIDOS DEL USUARIO :YULIANA MARCELA SALAZAR
TELEFONO DEL USUARIO :3184473148
CORREO DEL USUARIO :controldevisitadigital@gmail.com
SOLUCIÓN :SE REALIZA ENTREGA DE 90 ROLLOS OK </t>
  </si>
  <si>
    <t>SAN ANTERO   CORDOBA</t>
  </si>
  <si>
    <t>FO-25-1065213</t>
  </si>
  <si>
    <t xml:space="preserve">ESTADO RESULTADO DE LA ACTIVIDAD :EJECUTADO
FORMA DE ATENCIÓN :VISITA TECNICA
CANTIDAD DE ROLLOS :110
FECHA FIN DE LA ACTIVIDAD :14-06-2025
NOMBRES Y APELLIDOS DEL USUARIO :Luis Andrés Licona 
TELEFONO DEL USUARIO :3008190156
CORREO DEL USUARIO :luanlica1911@gmail.com
SOLUCIÓN :SE REALIZA VISITA PARA ENTREGAR 110 ROLLOS PARA DATÁFONO, NO SE MANIPULA DATÁFONO, ENTREGA OK </t>
  </si>
  <si>
    <t>BARRIO ARIZONA VALLEDUPAR</t>
  </si>
  <si>
    <t>FO-25-1066590</t>
  </si>
  <si>
    <t xml:space="preserve">ESTADO RESULTADO DE LA ACTIVIDAD :EJECUTADO
FORMA DE ATENCIÓN :VISITA TECNICA
CANTIDAD DE ROLLOS :60
FECHA FIN DE LA ACTIVIDAD :14-06-2025
NOMBRES Y APELLIDOS DEL USUARIO :DUBER GUERRA
TELEFONO DEL USUARIO :3175244378
CORREO DEL USUARIO :duberestremendo@gmail.com
SOLUCIÓN :SE REALIZA ENTREGA DE 60 ROLLOS EN SITIO </t>
  </si>
  <si>
    <t>BARRIO CALLE REAL TURBACO 1</t>
  </si>
  <si>
    <t>FO-25-1070180</t>
  </si>
  <si>
    <t xml:space="preserve">ESTADO RESULTADO DE LA ACTIVIDAD :EJECUTADO
FORMA DE ATENCIÓN :VISITA TECNICA
CANTIDAD DE ROLLOS :20
FECHA FIN DE LA ACTIVIDAD :14-06-2025
NOMBRES Y APELLIDOS DEL USUARIO :Yorlemis Cipriano 
TELEFONO DEL USUARIO :3016196466
CORREO DEL USUARIO :alhslyntrespa12@hotmail.com
SOLUCIÓN :SE ENTREGAN 20 ROLLOS </t>
  </si>
  <si>
    <t>BARRIO SAN ANTONIO DE PRADO MEDELLIN 3</t>
  </si>
  <si>
    <t>FO-25-1076947</t>
  </si>
  <si>
    <t xml:space="preserve">ESTADO RESULTADO DE LA ACTIVIDAD :EJECUTADO
FORMA DE ATENCIÓN :VISITA TECNICA
CANTIDAD DE ROLLOS :20
FECHA FIN DE LA ACTIVIDAD :14-06-2025
NOMBRES Y APELLIDOS DEL USUARIO :Daniel piedrahita 
TELEFONO DEL USUARIO :3012937270
CORREO DEL USUARIO :danielpiedrahita2003@gmail.com
SOLUCIÓN :SE REALIZA LA ENTREGA DE 20 ROLLOS DE CB AL ENCARGADO DANIEL PIEDRAHITA </t>
  </si>
  <si>
    <t>FO-25-1081286</t>
  </si>
  <si>
    <t xml:space="preserve">ESTADO RESULTADO DE LA ACTIVIDAD :EJECUTADO
FORMA DE ATENCIÓN :VISITA TECNICA
CANTIDAD DE ROLLOS :30
FECHA FIN DE LA ACTIVIDAD :14-06-2025
NOMBRES Y APELLIDOS DEL USUARIO :Jesus carmona 
TELEFONO DEL USUARIO :3014711902
CORREO DEL USUARIO :hseq@vialtruch.net
SOLUCIÓN :SE ENTREGAN 30 ROLLOS </t>
  </si>
  <si>
    <t>FO-25-1085152</t>
  </si>
  <si>
    <t xml:space="preserve">ESTADO RESULTADO DE LA ACTIVIDAD :EJECUTADO
FORMA DE ATENCIÓN :VISITA TECNICA
CANTIDAD DE ROLLOS :20
FECHA FIN DE LA ACTIVIDAD :14-06-2025
NOMBRES Y APELLIDOS DEL USUARIO :NILSA TOLOSA 
TELEFONO DEL USUARIO :3102497003
CORREO DEL USUARIO :mercadostolosa@gmail.com
SOLUCIÓN :SE REALIZA ENTREGA DE 20 ROLLOS REDEBAN EN LA DIRECCION CARRERA 9 A 3 -64 LA PALMA A SOLICITUD DEL USUARIO EL SEÑOR KENNETH , RECIBE PAPELERIA NILSA TOLOSA </t>
  </si>
  <si>
    <t>BARRIO TUNA ALTA BOGOTA</t>
  </si>
  <si>
    <t>FO-25-1086915</t>
  </si>
  <si>
    <t>ESTADO RESULTADO DE LA ACTIVIDAD :EJECUTADO
FORMA DE ATENCIÓN :VISITA TECNICA
CANTIDAD DE ROLLOS :20
FECHA FIN DE LA ACTIVIDAD :14-06-2025
NOMBRES Y APELLIDOS DEL USUARIO :Dena Garcia 
TELEFONO DEL USUARIO :3012225469
CORREO DEL USUARIO :solucionessalitre@gmail.com
SOLUCIÓN :SE VISITA CB BANCOLOMBIA, SE ENTREGAN ROLLOS DE PAPEL SOLICITADOS PARA EL DATÁFONO, NO UPS, NO SE MANIPULAN EQUIPOS.</t>
  </si>
  <si>
    <t>FO-25-1063915</t>
  </si>
  <si>
    <t>ESTADO RESULTADO DE LA ACTIVIDAD :EJECUTADO
FORMA DE ATENCIÓN :VISITA TECNICA
CANTIDAD DE ROLLOS :30
FECHA FIN DE LA ACTIVIDAD :14-06-2025
NOMBRES Y APELLIDOS DEL USUARIO :Onaida molinares
TELEFONO DEL USUARIO :3245050720
CORREO DEL USUARIO :controldevicitadigital@gmail.com 
SOLUCIÓN :SE ENTREGÓ 40 ROLLO POR MOTIVO DE GRAN DEMANDA QUE TIENE EL ESTABLECIMIENTO</t>
  </si>
  <si>
    <t>BARRIO NATAL OLAYA HERRERA 1</t>
  </si>
  <si>
    <t>FO-25-1017586</t>
  </si>
  <si>
    <t>BARRIO SAN ANTONIO LOPEZ DE MI</t>
  </si>
  <si>
    <t>FO-25-1007630</t>
  </si>
  <si>
    <t xml:space="preserve">ESTADO RESULTADO DE LA ACTIVIDAD :EJECUTADO
FORMA DE ATENCIÓN :ENVIO FLOTA - OPERADOR LOGISTICO
CANTIDAD DE ROLLOS :20
FECHA FIN DE LA ACTIVIDAD :29-05-2025
NOMBRES Y APELLIDOS DEL USUARIO :YENILCEN RIASCOS 
TELEFONO DEL USUARIO :3122670282
CORREO DEL USUARIO :controldevisitadigital@gmail.com
SOLUCIÓN :SE ENVIAN 20 ROLLOS A LA SEÑORA YENILCEN RIASCOS POR INTERRAPIDISIMO </t>
  </si>
  <si>
    <t>BARRIO IMBILI SAN ANDRES DE TU</t>
  </si>
  <si>
    <t>FO-25-1057825</t>
  </si>
  <si>
    <t>ESTADO RESULTADO DE LA ACTIVIDAD :
FORMA DE ATENCIÓN :ENVIO
CANTIDAD DE ROLLOS :30
FECHA FIN DE LA ACTIVIDAD :13-06-2025
NOMBRES Y APELLIDOS DEL USUARIO :
TELEFONO DEL USUARIO :
CORREO DEL USUARIO :
SOLUCIÓN :</t>
  </si>
  <si>
    <t>BARRIO VILLA LA PAZ CORREGIMIE</t>
  </si>
  <si>
    <t>FO-25-1064467</t>
  </si>
  <si>
    <t>SAN JUAN DE ARAMA</t>
  </si>
  <si>
    <t>BARRIO CENTRO SAN JUAN DE ARAMA 3</t>
  </si>
  <si>
    <t>FO-25-1076837</t>
  </si>
  <si>
    <t>ESTADO RESULTADO DE LA ACTIVIDAD :
FORMA DE ATENCIÓN :ENVIO
CANTIDAD DE ROLLOS :50
FECHA FIN DE LA ACTIVIDAD :14-06-2025
NOMBRES Y APELLIDOS DEL USUARIO :
TELEFONO DEL USUARIO :
CORREO DEL USUARIO :
SOLUCIÓN :</t>
  </si>
  <si>
    <t>FO-25-1084185</t>
  </si>
  <si>
    <t>ESTADO RESULTADO DE LA ACTIVIDAD :
FORMA DE ATENCIÓN :ENVIO
CANTIDAD DE ROLLOS :20
FECHA FIN DE LA ACTIVIDAD :14-06-2025
NOMBRES Y APELLIDOS DEL USUARIO :
TELEFONO DEL USUARIO :
CORREO DEL USUARIO :
SOLUCIÓN :</t>
  </si>
  <si>
    <t>014131987720</t>
  </si>
  <si>
    <t>PUERTO ESCONDIDO</t>
  </si>
  <si>
    <t>BARRIO CIUDAD FUTURO PUERTO ESCONDIDO</t>
  </si>
  <si>
    <t>FO-25-1062085</t>
  </si>
  <si>
    <t>ESTADO RESULTADO DE LA ACTIVIDAD :
FORMA DE ATENCIÓN :ENVIO
CANTIDAD DE ROLLOS :10
FECHA FIN DE LA ACTIVIDAD :16-06-2025
NOMBRES Y APELLIDOS DEL USUARIO :
TELEFONO DEL USUARIO :
CORREO DEL USUARIO :
SOLUCIÓN :</t>
  </si>
  <si>
    <t>240030473650</t>
  </si>
  <si>
    <t>FO-25-1086931</t>
  </si>
  <si>
    <t xml:space="preserve">ESTADO RESULTADO DE LA ACTIVIDAD :EJECUTADO
FORMA DE ATENCIÓN :VISITA TECNICA
CANTIDAD DE ROLLOS :110
FECHA FIN DE LA ACTIVIDAD :16-06-2025
NOMBRES Y APELLIDOS DEL USUARIO :Yenifer Agudelo 
TELEFONO DEL USUARIO :3132071492
CORREO DEL USUARIO :yennyagudelo17@hotmail.com
SOLUCIÓN :SE REALIZA VISITA A LA DIRECCIÓN ASIGNADA POR EL CLIENTE Y SE ENTREGAN 110 ROLLOS OK </t>
  </si>
  <si>
    <t>BARRIO GIRASOL BELLO</t>
  </si>
  <si>
    <t>FO-25-1063681</t>
  </si>
  <si>
    <t>ESTADO RESULTADO DE LA ACTIVIDAD :EJECUTADO
FORMA DE ATENCIÓN :VISITA TECNICA
CANTIDAD DE ROLLOS :30
FECHA FIN DE LA ACTIVIDAD :16-06-2025
NOMBRES Y APELLIDOS DEL USUARIO :Laura jarraba 
TELEFONO DEL USUARIO :3116350641
CORREO DEL USUARIO :controldevisitadigital@gmail.com
SOLUCIÓN :SE REALIZA LA ENTREGA DE LOS ROLLOS DE CB EN LA TIENDA YA QUE USUARIO ESTABA EN HORA DE ALMUERZO SE DEJAN CON MARIO OCHOA</t>
  </si>
  <si>
    <t>SAN PELAYO</t>
  </si>
  <si>
    <t>BARRIO CORREGIMIENTO SAN ISIDR</t>
  </si>
  <si>
    <t>FO-25-1065224</t>
  </si>
  <si>
    <t xml:space="preserve">ESTADO RESULTADO DE LA ACTIVIDAD :EJECUTADO
FORMA DE ATENCIÓN :VISITA TECNICA
CANTIDAD DE ROLLOS :30
FECHA FIN DE LA ACTIVIDAD :16-06-2025
NOMBRES Y APELLIDOS DEL USUARIO :WILLIAN ENRIQUE 
TELEFONO DEL USUARIO :3145798828
CORREO DEL USUARIO :elprogresoyuces@gmail.com
SOLUCIÓN :SE ENTREGAN 30 ROLLOS CON VISITA OK </t>
  </si>
  <si>
    <t>BARRIO LA CENTRAL SAN ANDRES D</t>
  </si>
  <si>
    <t>FO-25-1054918</t>
  </si>
  <si>
    <t>ESTADO RESULTADO DE LA ACTIVIDAD :
FORMA DE ATENCIÓN :ENVIO
CANTIDAD DE ROLLOS :20
FECHA FIN DE LA ACTIVIDAD :16-06-2025
NOMBRES Y APELLIDOS DEL USUARIO :
TELEFONO DEL USUARIO :
CORREO DEL USUARIO :
SOLUCIÓN :</t>
  </si>
  <si>
    <t xml:space="preserve"> 240030438199 </t>
  </si>
  <si>
    <t>PATIA</t>
  </si>
  <si>
    <t>BARRIO BALBOITA PATIA</t>
  </si>
  <si>
    <t>FO-25-1053530</t>
  </si>
  <si>
    <t>ESTADO RESULTADO DE LA ACTIVIDAD :
FORMA DE ATENCIÓN :ENVIO
CANTIDAD DE ROLLOS :90
FECHA FIN DE LA ACTIVIDAD :16-06-2025
NOMBRES Y APELLIDOS DEL USUARIO :
TELEFONO DEL USUARIO :
CORREO DEL USUARIO :
SOLUCIÓN :</t>
  </si>
  <si>
    <t xml:space="preserve"> 240030361234 </t>
  </si>
  <si>
    <t>BARRIO CENTRO CARTAGENA DE CHAIRA</t>
  </si>
  <si>
    <t>FO-25-1068657</t>
  </si>
  <si>
    <t>ESTADO RESULTADO DE LA ACTIVIDAD :
FORMA DE ATENCIÓN :ENVIO
CANTIDAD DE ROLLOS :30
FECHA FIN DE LA ACTIVIDAD :16-06-2025
NOMBRES Y APELLIDOS DEL USUARIO :
TELEFONO DEL USUARIO :
CORREO DEL USUARIO :
SOLUCIÓN :</t>
  </si>
  <si>
    <t>240030562814</t>
  </si>
  <si>
    <t>CHINACOTA</t>
  </si>
  <si>
    <t>FO-25-1072435</t>
  </si>
  <si>
    <t xml:space="preserve">ESTADO RESULTADO DE LA ACTIVIDAD :EJECUTADO
FORMA DE ATENCIÓN :ENVIO FLOTA - OPERADOR LOGISTICO
CANTIDAD DE ROLLOS :10
FECHA FIN DE LA ACTIVIDAD :13-06-2025
NOMBRES Y APELLIDOS DEL USUARIO :MAGALY SANCHEZ BLANCO
TELEFONO DEL USUARIO :3504473736
CORREO DEL USUARIO :keyja1431@hotmail.com
SOLUCIÓN :SE REALIZA ENVÍO POR INTERAPIDSIMO A LA OFICINA DEL MUNICIPIO LA DONJUNA BOCHALEMA 10 ROLLOS TODO OK </t>
  </si>
  <si>
    <t>DISTRICOL TLMOTOREPUESTOS MYG</t>
  </si>
  <si>
    <t>FO-25-1080569</t>
  </si>
  <si>
    <t>ESTADO RESULTADO DE LA ACTIVIDAD :
FORMA DE ATENCIÓN :ENVIO
CANTIDAD DE ROLLOS :40
FECHA FIN DE LA ACTIVIDAD :16-06-2025
NOMBRES Y APELLIDOS DEL USUARIO :
TELEFONO DEL USUARIO :
CORREO DEL USUARIO :
SOLUCIÓN :</t>
  </si>
  <si>
    <t>BARRIO GUAIMARAL CUCUTA 12</t>
  </si>
  <si>
    <t>FO-25-1086378</t>
  </si>
  <si>
    <t xml:space="preserve">ESTADO RESULTADO DE LA ACTIVIDAD :EJECUTADO
FORMA DE ATENCIÓN :VISITA TECNICA
CANTIDAD DE ROLLOS :40
FECHA FIN DE LA ACTIVIDAD :16-06-2025
NOMBRES Y APELLIDOS DEL USUARIO :JAVIER ESTEBAN LIZCANO
TELEFONO DEL USUARIO :3102704689
CORREO DEL USUARIO :javier.lizcano@hotmail.com
SOLUCIÓN :SE REALIZA ENTREGA DE 40 ROLLOS RBM OK </t>
  </si>
  <si>
    <t>IQUIRA</t>
  </si>
  <si>
    <t>PTM IQUIRA LOS MEMOS</t>
  </si>
  <si>
    <t>FO-25-1082782</t>
  </si>
  <si>
    <t>ESTADO RESULTADO DE LA ACTIVIDAD :EJECUTADO
FORMA DE ATENCIÓN :ENVIO FLOTA - OPERADOR LOGISTICO
CANTIDAD DE ROLLOS :20
FECHA FIN DE LA ACTIVIDAD :13-06-2025
NOMBRES Y APELLIDOS DEL USUARIO :Yilber Mendez
TELEFONO DEL USUARIO :3213671038
CORREO DEL USUARIO :cafeyilber@outlook.com
SOLUCIÓN :EN LLAMADA CON EL SEÑOR YILBER MENDEZ AL NÚMERO 3213671038 SOLICITA SE LE ENVÍEN LOS ROLLOS AL INTERRAPIDISIMO PRINCIPAL DE IQUIRA HUILA</t>
  </si>
  <si>
    <t>PTM MEDELLIN MERKATODO EL PARA</t>
  </si>
  <si>
    <t>FO-25-1068403</t>
  </si>
  <si>
    <t xml:space="preserve">ESTADO RESULTADO DE LA ACTIVIDAD :EJECUTADO
FORMA DE ATENCIÓN :VISITA TECNICA
CANTIDAD DE ROLLOS :60
FECHA FIN DE LA ACTIVIDAD :16-06-2025
NOMBRES Y APELLIDOS DEL USUARIO :Jorge burgos 
TELEFONO DEL USUARIO :3243734152
CORREO DEL USUARIO :merkatodo16@gmail.com
SOLUCIÓN :SE ENTREGA ROLLOS OK </t>
  </si>
  <si>
    <t>FO-25-1069176</t>
  </si>
  <si>
    <t xml:space="preserve">ESTADO RESULTADO DE LA ACTIVIDAD :EJECUTADO
FORMA DE ATENCIÓN :VISITA TECNICA
CANTIDAD DE ROLLOS :310
FECHA FIN DE LA ACTIVIDAD :16-06-2025
NOMBRES Y APELLIDOS DEL USUARIO :JESSICA GOMEZ 
TELEFONO DEL USUARIO :3042194825
CORREO DEL USUARIO :admoncityplaza@pagafacil.com.co 
SOLUCIÓN :SE HACE ENTREGA DE ROLLOS </t>
  </si>
  <si>
    <t>PTM GUARNE MINIMERCADO JACOMA</t>
  </si>
  <si>
    <t>FO-25-1069185</t>
  </si>
  <si>
    <t xml:space="preserve">ESTADO RESULTADO DE LA ACTIVIDAD :EJECUTADO
FORMA DE ATENCIÓN :VISITA TECNICA
CANTIDAD DE ROLLOS :30
FECHA FIN DE LA ACTIVIDAD :16-06-2025
NOMBRES Y APELLIDOS DEL USUARIO :Luis Osorio 
TELEFONO DEL USUARIO :3041365725
CORREO DEL USUARIO :laosorio23@hotmail.com
SOLUCIÓN :SE ENTREGARON 30 ROLLOS </t>
  </si>
  <si>
    <t>PTM  LANDAZURI  TECHNO SNOW</t>
  </si>
  <si>
    <t>FO-25-1066814</t>
  </si>
  <si>
    <t>ESTADO RESULTADO DE LA ACTIVIDAD :
FORMA DE ATENCIÓN :ENVIO
CANTIDAD DE ROLLOS :50
FECHA FIN DE LA ACTIVIDAD :16-06-2025
NOMBRES Y APELLIDOS DEL USUARIO :
TELEFONO DEL USUARIO :
CORREO DEL USUARIO :
SOLUCIÓN :</t>
  </si>
  <si>
    <t>2259113038</t>
  </si>
  <si>
    <t>PTM SAN PEDRO DE URABA TIENDA</t>
  </si>
  <si>
    <t>FO-25-1070547</t>
  </si>
  <si>
    <t>ESTADO RESULTADO DE LA ACTIVIDAD :
FORMA DE ATENCIÓN :ENVIO
CANTIDAD DE ROLLOS :70
FECHA FIN DE LA ACTIVIDAD :16-06-2025
NOMBRES Y APELLIDOS DEL USUARIO :
TELEFONO DEL USUARIO :
CORREO DEL USUARIO :
SOLUCIÓN :</t>
  </si>
  <si>
    <t>2212425354</t>
  </si>
  <si>
    <t>FO-25-1072443</t>
  </si>
  <si>
    <t xml:space="preserve">ESTADO RESULTADO DE LA ACTIVIDAD :EJECUTADO
FORMA DE ATENCIÓN :VISITA TECNICA
CANTIDAD DE ROLLOS :270
FECHA FIN DE LA ACTIVIDAD :16-06-2025
NOMBRES Y APELLIDOS DEL USUARIO :JUAN HENAO 
TELEFONO DEL USUARIO :3229709071
CORREO DEL USUARIO :servi-papel@hotmail.com 
SOLUCIÓN :SE HACE ENTREGA DE ROLLOS </t>
  </si>
  <si>
    <t>BARRIO SAN CRISTOBAL MEDELLIN</t>
  </si>
  <si>
    <t>FO-25-1072445</t>
  </si>
  <si>
    <t xml:space="preserve">ESTADO RESULTADO DE LA ACTIVIDAD :EJECUTADO
FORMA DE ATENCIÓN :VISITA TECNICA
CANTIDAD DE ROLLOS :60
FECHA FIN DE LA ACTIVIDAD :16-06-2025
NOMBRES Y APELLIDOS DEL USUARIO :LEIDY MONTOYA 
TELEFONO DEL USUARIO :3012538976
CORREO DEL USUARIO :facturacionsanefesas@gmail.com
SOLUCIÓN :SE ENTREGA ROLLOS OK </t>
  </si>
  <si>
    <t>PTM BELLO JOHANA</t>
  </si>
  <si>
    <t>FO-25-1075593</t>
  </si>
  <si>
    <t xml:space="preserve">ESTADO RESULTADO DE LA ACTIVIDAD :EJECUTADO
FORMA DE ATENCIÓN :VISITA TECNICA
CANTIDAD DE ROLLOS :130
FECHA FIN DE LA ACTIVIDAD :16-06-2025
NOMBRES Y APELLIDOS DEL USUARIO :JOHANA GARCÍA 
TELEFONO DEL USUARIO :3013633008
CORREO DEL USUARIO :leidyjoho2904@gmail.com
SOLUCIÓN :SE REALIZA ENTREGA DE 130 ROLLOS OK </t>
  </si>
  <si>
    <t>PTM BELLO VARIEDADES ENCANTO M</t>
  </si>
  <si>
    <t>FO-25-1076938</t>
  </si>
  <si>
    <t xml:space="preserve">ESTADO RESULTADO DE LA ACTIVIDAD :EJECUTADO
FORMA DE ATENCIÓN :VISITA TECNICA
CANTIDAD DE ROLLOS :10
FECHA FIN DE LA ACTIVIDAD :16-06-2025
NOMBRES Y APELLIDOS DEL USUARIO :Sandra arboleda 
TELEFONO DEL USUARIO :3053217243
CORREO DEL USUARIO :variedadesencantomys@gmail.com
SOLUCIÓN :SE REALIZA LA ENTREGA DE 10 ROLLOS DE CB A LA ENCARGADA SANDRA ARBOLEDA </t>
  </si>
  <si>
    <t>DISTRICOL THOMI Y VALE</t>
  </si>
  <si>
    <t>FO-25-1075883</t>
  </si>
  <si>
    <t xml:space="preserve">ESTADO RESULTADO DE LA ACTIVIDAD :EJECUTADO
FORMA DE ATENCIÓN :VISITA TECNICA
CANTIDAD DE ROLLOS :10
FECHA FIN DE LA ACTIVIDAD :16-06-2025
NOMBRES Y APELLIDOS DEL USUARIO :Luisa Restrepo 
TELEFONO DEL USUARIO :3012213545
CORREO DEL USUARIO :yepmmatias1703@gmail.com
SOLUCIÓN :SE REALIZA L ENTREGA DE 10 ROLLOS DE CB A LA ENCARGADA LUISA RESTREPO </t>
  </si>
  <si>
    <t>BARRIO BELLO BELLO 24</t>
  </si>
  <si>
    <t>FO-25-1075886</t>
  </si>
  <si>
    <t xml:space="preserve">ESTADO RESULTADO DE LA ACTIVIDAD :EJECUTADO
FORMA DE ATENCIÓN :VISITA TECNICA
CANTIDAD DE ROLLOS :20
FECHA FIN DE LA ACTIVIDAD :16-06-2025
NOMBRES Y APELLIDOS DEL USUARIO :Lina Gaviria 
TELEFONO DEL USUARIO :3022107763
CORREO DEL USUARIO :controldevisitadigital@gmail.com
SOLUCIÓN :SE REALIZA LA ENTREGA DE 20 ROLLOS DE CB LA USUARIA INDICA QUE LO DEJE EN LA LEGUMBRERIA QUE ELLA AL LLEGAR LOS RECLAMA SE DEJAN CON HUGO HURTADO </t>
  </si>
  <si>
    <t>ULLOA</t>
  </si>
  <si>
    <t>BARRIO SECTOR MOCTEZUMA ULLOA</t>
  </si>
  <si>
    <t>FO-25-1081284</t>
  </si>
  <si>
    <t xml:space="preserve">ESTADO RESULTADO DE LA ACTIVIDAD :EJECUTADO
FORMA DE ATENCIÓN :VISITA TECNICA
CANTIDAD DE ROLLOS :20
FECHA FIN DE LA ACTIVIDAD :16-06-2025
NOMBRES Y APELLIDOS DEL USUARIO :Edwin Pinilla
TELEFONO DEL USUARIO :3118033999
CORREO DEL USUARIO :edwin121621@gmail.com
SOLUCIÓN :VISITAMOS COMERCIO REALIZAMOS ENTREGA DE 20 ROLLOS. </t>
  </si>
  <si>
    <t>OPRAP CENTRO COMERCIAL PARQUE</t>
  </si>
  <si>
    <t>FO-25-1081289</t>
  </si>
  <si>
    <t xml:space="preserve">ESTADO RESULTADO DE LA ACTIVIDAD :EJECUTADO
FORMA DE ATENCIÓN :VISITA TECNICA
CANTIDAD DE ROLLOS :400
FECHA FIN DE LA ACTIVIDAD :16-06-2025
NOMBRES Y APELLIDOS DEL USUARIO :JENIFER GARCIA
TELEFONO DEL USUARIO :3106768832
CORREO DEL USUARIO :liceo_1966_11@hotmail.com
SOLUCIÓN :SE REALIZA ENTREGA DE 400 ROLLOS OK </t>
  </si>
  <si>
    <t>BARRIO BALCONES DEL SUR BUCARA</t>
  </si>
  <si>
    <t>FO-25-1091840</t>
  </si>
  <si>
    <t xml:space="preserve">ESTADO RESULTADO DE LA ACTIVIDAD :EJECUTADO
FORMA DE ATENCIÓN :VISITA TECNICA
CANTIDAD DE ROLLOS :30
FECHA FIN DE LA ACTIVIDAD :16-06-2025
NOMBRES Y APELLIDOS DEL USUARIO :Elizabeth Hernández 
TELEFONO DEL USUARIO :3223676051
CORREO DEL USUARIO :crayolapapeleria1317@gmail.com
SOLUCIÓN :SE REALIZA ENTREGA DE 30 ROLLOS CON VISITA NO SE MANIPULA TERMINAL </t>
  </si>
  <si>
    <t>BARRIO CONGOLO BELLO</t>
  </si>
  <si>
    <t>FO-25-1065217</t>
  </si>
  <si>
    <t xml:space="preserve">ESTADO RESULTADO DE LA ACTIVIDAD :EJECUTADO
FORMA DE ATENCIÓN :VISITA TECNICA
CANTIDAD DE ROLLOS :150
FECHA FIN DE LA ACTIVIDAD :16-06-2025
NOMBRES Y APELLIDOS DEL USUARIO :EVELIN CASTAÑO CARDONA
TELEFONO DEL USUARIO :3227568691
CORREO DEL USUARIO :maxxtuendala57@gmail.com
SOLUCIÓN :SE REALIZA ENTREGA DE 150 ROLLOS OK </t>
  </si>
  <si>
    <t>PAGAFACIL ITAGUI PLAZA</t>
  </si>
  <si>
    <t>FO-25-1083487</t>
  </si>
  <si>
    <t xml:space="preserve">ESTADO RESULTADO DE LA ACTIVIDAD :EJECUTADO
FORMA DE ATENCIÓN :VISITA TECNICA
CANTIDAD DE ROLLOS :230
FECHA FIN DE LA ACTIVIDAD :16-06-2025
NOMBRES Y APELLIDOS DEL USUARIO :ANGELA HOLGUIN 
TELEFONO DEL USUARIO :3015744027
CORREO DEL USUARIO :angelaholguin7319@hotmail.com 
SOLUCIÓN :SE HACE ENTREGA DE ROLLOS </t>
  </si>
  <si>
    <t>FO-25-1066177</t>
  </si>
  <si>
    <t>ESTADO RESULTADO DE LA ACTIVIDAD :EJECUTADO
FORMA DE ATENCIÓN :VISITA TECNICA
CANTIDAD DE ROLLOS :110
FECHA FIN DE LA ACTIVIDAD :16-06-2025
NOMBRES Y APELLIDOS DEL USUARIO :CINDY MONSALVE 
TELEFONO DEL USUARIO :3126402526
CORREO DEL USUARIO :yili_monsa@gmail.com
SOLUCIÓN :SE REALIZA ENTREGA DE 110 ROLLOS OK</t>
  </si>
  <si>
    <t>PTM BELLO DROGUERIA TO#A</t>
  </si>
  <si>
    <t>FO-25-1085783</t>
  </si>
  <si>
    <t xml:space="preserve">ESTADO RESULTADO DE LA ACTIVIDAD :EJECUTADO
FORMA DE ATENCIÓN :VISITA TECNICA
CANTIDAD DE ROLLOS :30
FECHA FIN DE LA ACTIVIDAD :16-06-2025
NOMBRES Y APELLIDOS DEL USUARIO :Piedad pulgarin 
TELEFONO DEL USUARIO :3143786292
CORREO DEL USUARIO :controldevisitadigital@gmail.com
SOLUCIÓN :SE REALIZA L ENTREGA DE 30 ROLLOS DE CB A LA ENCARGADA PIEDAD PULGARIN </t>
  </si>
  <si>
    <t>OPRAP ESTACIÓN NIQUIA</t>
  </si>
  <si>
    <t>FO-25-1086172</t>
  </si>
  <si>
    <t xml:space="preserve">ESTADO RESULTADO DE LA ACTIVIDAD :EJECUTADO
FORMA DE ATENCIÓN :VISITA TECNICA
CANTIDAD DE ROLLOS :130
FECHA FIN DE LA ACTIVIDAD :16-06-2025
NOMBRES Y APELLIDOS DEL USUARIO :MARÍA FERNANDA CÓRDOBA
TELEFONO DEL USUARIO :3152076699
CORREO DEL USUARIO :controldevisitadigital@gmail.com
SOLUCIÓN :SE REALIZA ENTREGA DE 130 ROLLOS OK </t>
  </si>
  <si>
    <t>PTM BELLO REPLAY MS</t>
  </si>
  <si>
    <t>FO-25-1086384</t>
  </si>
  <si>
    <t xml:space="preserve">ESTADO RESULTADO DE LA ACTIVIDAD :EJECUTADO
FORMA DE ATENCIÓN :VISITA TECNICA
CANTIDAD DE ROLLOS :20
FECHA FIN DE LA ACTIVIDAD :16-06-2025
NOMBRES Y APELLIDOS DEL USUARIO :Carolina Upegui 
TELEFONO DEL USUARIO :3014833869
CORREO DEL USUARIO :angieupegui1@hotmail.com
SOLUCIÓN :SE REALIZA LA ENTREGA DE 20 ROLLOS DE CB A LA ENCARGADA CAROLINA UPEGUI </t>
  </si>
  <si>
    <t>FO-25-1090354</t>
  </si>
  <si>
    <t>ESTADO RESULTADO DE LA ACTIVIDAD :EJECUTADO
FORMA DE ATENCIÓN :VISITA TECNICA
CANTIDAD DE ROLLOS :50
FECHA FIN DE LA ACTIVIDAD :16-06-2025
NOMBRES Y APELLIDOS DEL USUARIO :ALEIDA ROLDAN
TELEFONO DEL USUARIO :3159281918
CORREO DEL USUARIO :aleidaroldanc@hotmail.com
SOLUCIÓN :SE ENTREGAN 50 ROLLOS</t>
  </si>
  <si>
    <t>BARRIO SAN CRISTOBAL 3 MEDELLI</t>
  </si>
  <si>
    <t>FO-25-1074204</t>
  </si>
  <si>
    <t>ESTADO RESULTADO DE LA ACTIVIDAD :EJECUTADO
FORMA DE ATENCIÓN :VISITA TECNICA
CANTIDAD DE ROLLOS :20
FECHA FIN DE LA ACTIVIDAD :16-06-2025
NOMBRES Y APELLIDOS DEL USUARIO :Marcela Vergara 
TELEFONO DEL USUARIO :3016802837
CORREO DEL USUARIO :controldevisitadigital@gmail.com 
SOLUCIÓN :SE ENTREGA ROLLOS OK SE DOCUMENTA EN OTRA DIRECCIÓN YA QUE NO SE CONTABA CON SEÑAL</t>
  </si>
  <si>
    <t>BARRIO URBANIZACION MODELIA I</t>
  </si>
  <si>
    <t>FO-25-1090358</t>
  </si>
  <si>
    <t>ESTADO RESULTADO DE LA ACTIVIDAD :EJECUTADO
FORMA DE ATENCIÓN :VISITA TECNICA
CANTIDAD DE ROLLOS :70
FECHA FIN DE LA ACTIVIDAD :16-06-2025
NOMBRES Y APELLIDOS DEL USUARIO :Andrea Cubillos 
TELEFONO DEL USUARIO :3152832168
CORREO DEL USUARIO :paocubillosgri1@gmail.com
SOLUCIÓN :SE ENTREGA 70 ROLLOS</t>
  </si>
  <si>
    <t>BARRIO  CITE BARBOSA</t>
  </si>
  <si>
    <t>FO-25-1090367</t>
  </si>
  <si>
    <t>ESTADO RESULTADO DE LA ACTIVIDAD :EJECUTADO
FORMA DE ATENCIÓN :VISITA TECNICA
CANTIDAD DE ROLLOS :10
FECHA FIN DE LA ACTIVIDAD :16-06-2025
NOMBRES Y APELLIDOS DEL USUARIO :EULALIA CUBILLOS
TELEFONO DEL USUARIO :3015598247
CORREO DEL USUARIO :martineu2007@gmail.com
SOLUCIÓN :SE VISITA CB ENTREGA 10 ROLLOS</t>
  </si>
  <si>
    <t>DISTRICOL TIENDA Y PANADERIA E</t>
  </si>
  <si>
    <t>FO-25-1090381</t>
  </si>
  <si>
    <t xml:space="preserve">ESTADO RESULTADO DE LA ACTIVIDAD :EJECUTADO
FORMA DE ATENCIÓN :VISITA TECNICA
CANTIDAD DE ROLLOS :70
FECHA FIN DE LA ACTIVIDAD :16-06-2025
NOMBRES Y APELLIDOS DEL USUARIO :Mario toro
TELEFONO DEL USUARIO :3146181196
CORREO DEL USUARIO :mariotoroelabasto@gmail.com
SOLUCIÓN :SE ENTREGARON 70 ROLLOS </t>
  </si>
  <si>
    <t>DISTRICOL CARNICER BARENAS I</t>
  </si>
  <si>
    <t>FO-25-1076941</t>
  </si>
  <si>
    <t xml:space="preserve">ESTADO RESULTADO DE LA ACTIVIDAD :EJECUTADO
FORMA DE ATENCIÓN :VISITA TECNICA
CANTIDAD DE ROLLOS :40
FECHA FIN DE LA ACTIVIDAD :16-06-2025
NOMBRES Y APELLIDOS DEL USUARIO :Erick dimas 
TELEFONO DEL USUARIO :3132865948
CORREO DEL USUARIO :erickdimas93@gmail.com
SOLUCIÓN :SE REALIZA L ENTREGA DE 40 ROLLOS DE CB AL ENCARAGDO ERICK DIMAS </t>
  </si>
  <si>
    <t>PAGAFACIL BELEN PARQUE</t>
  </si>
  <si>
    <t>FO-25-1091220</t>
  </si>
  <si>
    <t>ESTADO RESULTADO DE LA ACTIVIDAD :EJECUTADO
FORMA DE ATENCIÓN :VISITA TECNICA
CANTIDAD DE ROLLOS :560
FECHA FIN DE LA ACTIVIDAD :16-06-2025
NOMBRES Y APELLIDOS DEL USUARIO :XIOMARA Arenas 
TELEFONO DEL USUARIO :3178673536
CORREO DEL USUARIO :controldevisitadigital@gmail.com
SOLUCIÓN :SE ENTREGAN 520 ROLLOS OK</t>
  </si>
  <si>
    <t>FO-25-1070196</t>
  </si>
  <si>
    <t xml:space="preserve">ESTADO RESULTADO DE LA ACTIVIDAD :EJECUTADO
FORMA DE ATENCIÓN :VISITA TECNICA
CANTIDAD DE ROLLOS :50
FECHA FIN DE LA ACTIVIDAD :16-06-2025
NOMBRES Y APELLIDOS DEL USUARIO :Luz Durango 
TELEFONO DEL USUARIO :3246200161
CORREO DEL USUARIO :luzdurango15@gmail.com
SOLUCIÓN :SE REALIZA LA ENTREGA DE 50 ROLLOS DE CB A L ENCARGADA LUZ DURANGO </t>
  </si>
  <si>
    <t>MAGDALENA SANTA MARTA 1</t>
  </si>
  <si>
    <t>FO-25-1081292</t>
  </si>
  <si>
    <t xml:space="preserve">ESTADO RESULTADO DE LA ACTIVIDAD :EJECUTADO
FORMA DE ATENCIÓN :VISITA TECNICA
CANTIDAD DE ROLLOS :20
FECHA FIN DE LA ACTIVIDAD :16-06-2025
NOMBRES Y APELLIDOS DEL USUARIO :Javier Brito 
TELEFONO DEL USUARIO :3023739159
CORREO DEL USUARIO :carneslaferrocarril@hotmail.com
SOLUCIÓN :SE REALIZA ENTREGA DE 20 ROLLOS PARA DATÁFONO A SATISFACCIÓN DEL CLIENTE </t>
  </si>
  <si>
    <t>BARRIO BELLO BELLO 1</t>
  </si>
  <si>
    <t>FO-25-1085772</t>
  </si>
  <si>
    <t xml:space="preserve">ESTADO RESULTADO DE LA ACTIVIDAD :EJECUTADO
FORMA DE ATENCIÓN :VISITA TECNICA
CANTIDAD DE ROLLOS :90
FECHA FIN DE LA ACTIVIDAD :16-06-2025
NOMBRES Y APELLIDOS DEL USUARIO :Marly Botero 
TELEFONO DEL USUARIO :3153549927
CORREO DEL USUARIO :simoncastrillonbotero89@gmail.com
SOLUCIÓN :SE REALIZA LA ENTREGA DE 90 ROLLOS DE CB A LA ENCARGADA MARLY BOTERO </t>
  </si>
  <si>
    <t>FO-25-1085776</t>
  </si>
  <si>
    <t>ESTADO RESULTADO DE LA ACTIVIDAD :EJECUTADO
FORMA DE ATENCIÓN :VISITA TECNICA
CANTIDAD DE ROLLOS :20
FECHA FIN DE LA ACTIVIDAD :16-06-2025
NOMBRES Y APELLIDOS DEL USUARIO :Fabián Pineda Navarro
TELEFONO DEL USUARIO :3014128985
CORREO DEL USUARIO :yenysgs05@gmail.com
SOLUCIÓN :SE VISITA COMERCIO Y SE HACE ENTREGA DE 20 ROLLOS AL SEÑOR FABIÁN PINEDA NAVARRO</t>
  </si>
  <si>
    <t>DISTRICOL HELADERIA LA LELA</t>
  </si>
  <si>
    <t>FO-25-1086910</t>
  </si>
  <si>
    <t xml:space="preserve">ESTADO RESULTADO DE LA ACTIVIDAD :EJECUTADO
FORMA DE ATENCIÓN :VISITA TECNICA
CANTIDAD DE ROLLOS :10
FECHA FIN DE LA ACTIVIDAD :16-06-2025
NOMBRES Y APELLIDOS DEL USUARIO :Sofía bedoya 
TELEFONO DEL USUARIO :3206853051
CORREO DEL USUARIO :sofiabedoya989@gmail.com
SOLUCIÓN :SE ENTREGARON 10 ROLLOS </t>
  </si>
  <si>
    <t>BARRIO SOLEDAD 2000 SOLEDAD 5</t>
  </si>
  <si>
    <t>FO-25-1069889</t>
  </si>
  <si>
    <t xml:space="preserve">ESTADO RESULTADO DE LA ACTIVIDAD :EJECUTADO
FORMA DE ATENCIÓN :VISITA TECNICA
CANTIDAD DE ROLLOS :110
FECHA FIN DE LA ACTIVIDAD :16-06-2025
NOMBRES Y APELLIDOS DEL USUARIO :Orlando García 
TELEFONO DEL USUARIO :3135347067
CORREO DEL USUARIO :controldevicitadigital@gmail.com 
SOLUCIÓN :SE REALIZA VISITA TÉCNICA PARA ENTREGA DE ROLLOS DE REDEBAN </t>
  </si>
  <si>
    <t>FO-25-1091838</t>
  </si>
  <si>
    <t xml:space="preserve">ESTADO RESULTADO DE LA ACTIVIDAD :EJECUTADO
FORMA DE ATENCIÓN :VISITA TECNICA
CANTIDAD DE ROLLOS :70
FECHA FIN DE LA ACTIVIDAD :16-06-2025
NOMBRES Y APELLIDOS DEL USUARIO :Melba Benavides 
TELEFONO DEL USUARIO :3167685076
CORREO DEL USUARIO :mbenavidesgrijalba@gmail.com 
SOLUCIÓN :SE REALIZÓ LA ENTREGA DE PAPELERÍA SOLICITADA NO SE MANIPULA CB CLIENTE INFORMA QUE SE ENCUENTRA OPERATIVO. </t>
  </si>
  <si>
    <t>DISTRICOL CARNICER. LA COSECHA</t>
  </si>
  <si>
    <t>FO-25-1075598</t>
  </si>
  <si>
    <t xml:space="preserve">ESTADO RESULTADO DE LA ACTIVIDAD :EJECUTADO
FORMA DE ATENCIÓN :VISITA TECNICA
CANTIDAD DE ROLLOS :80
FECHA FIN DE LA ACTIVIDAD :16-06-2025
NOMBRES Y APELLIDOS DEL USUARIO :Pablo agudelo 
TELEFONO DEL USUARIO :3018686294
CORREO DEL USUARIO :controldevisitadigital@gmail.com
SOLUCIÓN :SE REALIZA L ENTREGA DE 80 ROLLOS DE CB A LA ENCARGADO PABLO AGUDELO </t>
  </si>
  <si>
    <t>DISTRICOL MERCADOS ALGI</t>
  </si>
  <si>
    <t>FO-25-1086370</t>
  </si>
  <si>
    <t xml:space="preserve">ESTADO RESULTADO DE LA ACTIVIDAD :EJECUTADO
FORMA DE ATENCIÓN :VISITA TECNICA
CANTIDAD DE ROLLOS :80
FECHA FIN DE LA ACTIVIDAD :16-06-2025
NOMBRES Y APELLIDOS DEL USUARIO :Ericka masarenta 
TELEFONO DEL USUARIO :3003372461
CORREO DEL USUARIO :controldevisitadigital@gmail.com
SOLUCIÓN :SE REALIZA K ENTREGA DE 80 ROLLOS DE CB A LA ENCARGADA ERICKA MASARENTA </t>
  </si>
  <si>
    <t>CACHIPAY</t>
  </si>
  <si>
    <t>DISTRICOL STATION CYBER</t>
  </si>
  <si>
    <t>FO-25-1086924</t>
  </si>
  <si>
    <t xml:space="preserve">ESTADO RESULTADO DE LA ACTIVIDAD :EJECUTADO
FORMA DE ATENCIÓN :VISITA TECNICA
CANTIDAD DE ROLLOS :50
FECHA FIN DE LA ACTIVIDAD :16-06-2025
NOMBRES Y APELLIDOS DEL USUARIO :Edison ayala
TELEFONO DEL USUARIO :3043404146
CORREO DEL USUARIO :pichin.14@hotmail.com
SOLUCIÓN :ENTREGA DE 50 ROLLOS NO SE MANIPULAN EQUIPOS </t>
  </si>
  <si>
    <t>PTM MEDELLIN  DROGUERIA MAKRO</t>
  </si>
  <si>
    <t>FO-25-1075591</t>
  </si>
  <si>
    <t>ESTADO RESULTADO DE LA ACTIVIDAD :EJECUTADO
FORMA DE ATENCIÓN :VISITA TECNICA
CANTIDAD DE ROLLOS :110
FECHA FIN DE LA ACTIVIDAD :16-06-2025
NOMBRES Y APELLIDOS DEL USUARIO :SEBASTIAN AGUIRRE 
TELEFONO DEL USUARIO :3014702728
CORREO DEL USUARIO :aguirresebastian850@gmail.com
SOLUCIÓN :SE ENTREGAN 110 ROLLOS</t>
  </si>
  <si>
    <t>PTM GUARNE TIENDA CUATRO ESQU</t>
  </si>
  <si>
    <t>FO-25-1091843</t>
  </si>
  <si>
    <t xml:space="preserve">ESTADO RESULTADO DE LA ACTIVIDAD :EJECUTADO
FORMA DE ATENCIÓN :VISITA TECNICA
CANTIDAD DE ROLLOS :20
FECHA FIN DE LA ACTIVIDAD :16-06-2025
NOMBRES Y APELLIDOS DEL USUARIO :ERIKA  MONTOYA 
TELEFONO DEL USUARIO :3137101727
CORREO DEL USUARIO :hiikaa@gmail.com
SOLUCIÓN :SE REALIZA ENTREGA DE 20 ROLLOS EXITOSAMENTE OK </t>
  </si>
  <si>
    <t>BARRIO SANTA MARTA SANTA MARTA</t>
  </si>
  <si>
    <t>FO-25-1090375</t>
  </si>
  <si>
    <t xml:space="preserve">ESTADO RESULTADO DE LA ACTIVIDAD :EJECUTADO
FORMA DE ATENCIÓN :VISITA TECNICA
CANTIDAD DE ROLLOS :30
FECHA FIN DE LA ACTIVIDAD :16-06-2025
NOMBRES Y APELLIDOS DEL USUARIO :Amparo  Valle 
TELEFONO DEL USUARIO :3183831035
CORREO DEL USUARIO :ampy8151@hotmail.com
SOLUCIÓN :SE REALIZA ENTREGA DE 30 ROLLOS PAR DATÁFONO A SATISFACCIÓN DEL CLIENTE </t>
  </si>
  <si>
    <t>DISTRICOL TARMITES CONTABLES</t>
  </si>
  <si>
    <t>FO-25-1076479</t>
  </si>
  <si>
    <t>ESTADO RESULTADO DE LA ACTIVIDAD :EJECUTADO
FORMA DE ATENCIÓN :VISITA TECNICA
CANTIDAD DE ROLLOS :20
FECHA FIN DE LA ACTIVIDAD :16-06-2025
NOMBRES Y APELLIDOS DEL USUARIO :Diana de la Ossa 
TELEFONO DEL USUARIO :3114375825
CORREO DEL USUARIO :tramites.contablescaucasia@hotmail.com
SOLUCIÓN :SE REALIZÓ ENTREGA DE 20 ROLLOS PARA CB BANCOLOMBIA, NO SE MANIPULÓ EQUIPOS.</t>
  </si>
  <si>
    <t>DISTRICOL SALON DE BELLEZA DIM</t>
  </si>
  <si>
    <t>FO-25-1090362</t>
  </si>
  <si>
    <t>ESTADO RESULTADO DE LA ACTIVIDAD :EJECUTADO
FORMA DE ATENCIÓN :VISITA TECNICA
CANTIDAD DE ROLLOS :60
FECHA FIN DE LA ACTIVIDAD :16-06-2025
NOMBRES Y APELLIDOS DEL USUARIO :MARTHA PINZON
TELEFONO DEL USUARIO :3188464837
CORREO DEL USUARIO :alexandrapinzon52@gmail.com
SOLUCIÓN :SE HACE PRESENCIA EN COMERCIO SE REALIZA ENTREGA DE 60 ROLLOS</t>
  </si>
  <si>
    <t>DISTRICOL RESTAURANTE LICETH</t>
  </si>
  <si>
    <t>FO-25-1068658</t>
  </si>
  <si>
    <t>240030563618</t>
  </si>
  <si>
    <t>BARRIO VEREDA LA COROCITA SAHA</t>
  </si>
  <si>
    <t>FO-25-1066195</t>
  </si>
  <si>
    <t xml:space="preserve">ESTADO RESULTADO DE LA ACTIVIDAD :EJECUTADO
FORMA DE ATENCIÓN :VISITA TECNICA
CANTIDAD DE ROLLOS :100
FECHA FIN DE LA ACTIVIDAD :16-06-2025
NOMBRES Y APELLIDOS DEL USUARIO :Andrés Molina
TELEFONO DEL USUARIO :3105369755
CORREO DEL USUARIO :oviedomoly@gmail.com
SOLUCIÓN :SE REALIZA VISITA PARA ENTREGAR 100 ROLLOS PARA DATÁFONO, NO SE MANIPULA DATÁFONO, ENTREGA OK </t>
  </si>
  <si>
    <t>LA ARGENTINA</t>
  </si>
  <si>
    <t>FO-25-1076834</t>
  </si>
  <si>
    <t>BARRIO PRADOS NORTE CUCUTA 1</t>
  </si>
  <si>
    <t>FO-25-1095916</t>
  </si>
  <si>
    <t xml:space="preserve">ESTADO RESULTADO DE LA ACTIVIDAD :EJECUTADO
FORMA DE ATENCIÓN :VISITA TECNICA
CANTIDAD DE ROLLOS :10
FECHA FIN DE LA ACTIVIDAD :16-06-2025
NOMBRES Y APELLIDOS DEL USUARIO :NORLY ALEJANDRA AGUILAR QUINTERO 
TELEFONO DEL USUARIO :3177338883
CORREO DEL USUARIO :jeiggarvacation@jeiggar.com
SOLUCIÓN :SE REALIZA ENTREGA DE 10 ROLLOS RBM OK </t>
  </si>
  <si>
    <t>BARRIO CHOCO SINCELEJO</t>
  </si>
  <si>
    <t>FO-25-1086934</t>
  </si>
  <si>
    <t>ESTADO RESULTADO DE LA ACTIVIDAD :EJECUTADO
FORMA DE ATENCIÓN :VISITA TECNICA
CANTIDAD DE ROLLOS :40
FECHA FIN DE LA ACTIVIDAD :16-06-2025
NOMBRES Y APELLIDOS DEL USUARIO :Ernedis Flores
TELEFONO DEL USUARIO :3116592738
CORREO DEL USUARIO :sandi199212@hotmail.com
SOLUCIÓN :SE VISITA COMERCIO Y SE HACE ENTREGA DE 40 ROLLOS A LA SEÑORA ERNEDIS FLORES, SE ENTREGAN LOS ROLLOS EN EL LOCAL DE AL LADO DONDE EL PAPÁ.</t>
  </si>
  <si>
    <t>DISTRICOL LA BODEGA DE ALEJO</t>
  </si>
  <si>
    <t>FO-25-1086928</t>
  </si>
  <si>
    <t xml:space="preserve">ESTADO RESULTADO DE LA ACTIVIDAD :EJECUTADO
FORMA DE ATENCIÓN :VISITA TECNICA
CANTIDAD DE ROLLOS :70
FECHA FIN DE LA ACTIVIDAD :17-06-2025
NOMBRES Y APELLIDOS DEL USUARIO :FRAN ALEXANDER RESTREPO
TELEFONO DEL USUARIO :3132688063
CORREO DEL USUARIO :luiferhuila1983@hotmail.com
SOLUCIÓN :SE VISITA COMERCIO SE REALIZÓ ENTREGA DE 70 ROLLOS NO SE SUBE EVIDENCIA DE BAUCHER SECTOR SE ENCUENTRA SIN SERVICIO DE ENERGÍA POR MOVIMIENTO DE POSTERIA. </t>
  </si>
  <si>
    <t>DISTRICOL STAR TECHNOLOGY JF</t>
  </si>
  <si>
    <t>FO-25-1098523</t>
  </si>
  <si>
    <t xml:space="preserve">ESTADO RESULTADO DE LA ACTIVIDAD :EJECUTADO
FORMA DE ATENCIÓN :VISITA TECNICA
CANTIDAD DE ROLLOS :30
FECHA FIN DE LA ACTIVIDAD :17-06-2025
NOMBRES Y APELLIDOS DEL USUARIO :Diego Chica 
TELEFONO DEL USUARIO :3103850779
CORREO DEL USUARIO :francemilist@gmail.com
SOLUCIÓN :VISITAMOS COMERCIO PERO ESTA CERRADO REALIZAMOS LLAMADA CLIENTE INDICA QUE ABRE MÁS TARDE YA QUE ESTA HACIENDO UNA VUELTAS NOS PIDE EL FAVOR QUE LO ENTREGUEMOS EN LA DROGUERÍA QUÉ CUANDO EL LLEGUE LOS RECLAMA REALIZAMOS ENTREGA DE 30 ROLLOS. </t>
  </si>
  <si>
    <t>PTM ITAGUI  LEGUMBRERIA Y ALGO</t>
  </si>
  <si>
    <t>FO-25-1094097</t>
  </si>
  <si>
    <t>ESTADO RESULTADO DE LA ACTIVIDAD :EJECUTADO
FORMA DE ATENCIÓN :VISITA TECNICA
CANTIDAD DE ROLLOS :50
FECHA FIN DE LA ACTIVIDAD :17-06-2025
NOMBRES Y APELLIDOS DEL USUARIO :Mary rios 
TELEFONO DEL USUARIO :3007979359
CORREO DEL USUARIO :controldevisitadigital@gmail.com
SOLUCIÓN :SE REALIZA LA ENTREGA DE 50 ROLLOS DE CB A LA ENCARGADA MARY RÍOS</t>
  </si>
  <si>
    <t>FO-25-1097238</t>
  </si>
  <si>
    <t xml:space="preserve">ESTADO RESULTADO DE LA ACTIVIDAD :EJECUTADO
FORMA DE ATENCIÓN :VISITA TECNICA
CANTIDAD DE ROLLOS :410
FECHA FIN DE LA ACTIVIDAD :17-06-2025
NOMBRES Y APELLIDOS DEL USUARIO :Andrea rubiano
TELEFONO DEL USUARIO :3115175132
CORREO DEL USUARIO :dirección.operaciones@opra.com.co
SOLUCIÓN :SE LLEGA A LA DIRECCIÓN INDICADA Y SE ENTREGAN 410 ROLLOS NO SE MANIPULAN DATÁFONOS </t>
  </si>
  <si>
    <t>BARRIO BARZAL VILLAVICENCIO 13</t>
  </si>
  <si>
    <t>FO-25-1098525</t>
  </si>
  <si>
    <t xml:space="preserve">ESTADO RESULTADO DE LA ACTIVIDAD :EJECUTADO
FORMA DE ATENCIÓN :VISITA TECNICA
CANTIDAD DE ROLLOS :70
FECHA FIN DE LA ACTIVIDAD :17-06-2025
NOMBRES Y APELLIDOS DEL USUARIO :Lizeth Agudelo 
TELEFONO DEL USUARIO :3123979029
CORREO DEL USUARIO :lasaninversiones@gmail.com
SOLUCIÓN :SE VISITA CB Y SE REALIZA ENTREGA DE 70 ROLLOS DE PAPEL TERMICO PARA DATAFONO </t>
  </si>
  <si>
    <t>FO-25-1085155</t>
  </si>
  <si>
    <t xml:space="preserve">ESTADO RESULTADO DE LA ACTIVIDAD :EJECUTADO
FORMA DE ATENCIÓN :VISITA TECNICA
CANTIDAD DE ROLLOS :70
FECHA FIN DE LA ACTIVIDAD :17-06-2025
NOMBRES Y APELLIDOS DEL USUARIO :Natalia Álvarez 
TELEFONO DEL USUARIO :3012030117
CORREO DEL USUARIO :drogueriaprovimax@gmail.com
SOLUCIÓN :SE REALIZA LA ENTREGA DE 70ROLLOS DE CB A LA ENCARGADA NATALIA ÁLVAREZ </t>
  </si>
  <si>
    <t>PTM IBAGUE MUNDO CREATIVO LYL</t>
  </si>
  <si>
    <t>FO-25-1097927</t>
  </si>
  <si>
    <t xml:space="preserve">ESTADO RESULTADO DE LA ACTIVIDAD :EJECUTADO
FORMA DE ATENCIÓN :VISITA TECNICA
CANTIDAD DE ROLLOS :60
FECHA FIN DE LA ACTIVIDAD :17-06-2025
NOMBRES Y APELLIDOS DEL USUARIO :Diana sierra
TELEFONO DEL USUARIO :3167423917
CORREO DEL USUARIO :marcefrank@hotmail.es
SOLUCIÓN :SE REALIZA ENTREGA DE 60 ROLLOS EN DIRECCIÓN INDICADA </t>
  </si>
  <si>
    <t>DISTRICOL MYLE</t>
  </si>
  <si>
    <t>FO-25-1082178</t>
  </si>
  <si>
    <t xml:space="preserve">ESTADO RESULTADO DE LA ACTIVIDAD :EJECUTADO
FORMA DE ATENCIÓN :VISITA TECNICA
CANTIDAD DE ROLLOS :70
FECHA FIN DE LA ACTIVIDAD :17-06-2025
NOMBRES Y APELLIDOS DEL USUARIO :Jennifer Pérez 
TELEFONO DEL USUARIO :3244927502
CORREO DEL USUARIO :stivenmilenios@gmail.com
SOLUCIÓN :SE REALIZA LA ENTREGA DE 70 ROLLOS DE CB A LA ENCARGADA JENNIFER PÉREZ </t>
  </si>
  <si>
    <t>BARRIO VEREDA LOS CUROS PIEDEC</t>
  </si>
  <si>
    <t>FO-25-1090372</t>
  </si>
  <si>
    <t>ESTADO RESULTADO DE LA ACTIVIDAD :EJECUTADO
FORMA DE ATENCIÓN :VISITA TECNICA
CANTIDAD DE ROLLOS :30
FECHA FIN DE LA ACTIVIDAD :17-06-2025
NOMBRES Y APELLIDOS DEL USUARIO :EDGAR BARAJAS
TELEFONO DEL USUARIO :3166281983
CORREO DEL USUARIO :barajasjaimesedgar68@gmail.com
SOLUCIÓN :SE HACE PRESENCIA EN COMERCIO SE REALIZA ENTREGA DE 30 ROLLOS</t>
  </si>
  <si>
    <t>PTM GIRON MISCELANEA GRAFFITI</t>
  </si>
  <si>
    <t>FO-25-1097944</t>
  </si>
  <si>
    <t>ESTADO RESULTADO DE LA ACTIVIDAD :EJECUTADO
FORMA DE ATENCIÓN :VISITA TECNICA
CANTIDAD DE ROLLOS :50
FECHA FIN DE LA ACTIVIDAD :17-06-2025
NOMBRES Y APELLIDOS DEL USUARIO :Romira ardila
TELEFONO DEL USUARIO :3184123687
CORREO DEL USUARIO :miscelaneagraffitis01@outlokk.com
SOLUCIÓN :SE VISITA COMERCIO SE HACE WNTREGA DE 50 ROLLOS</t>
  </si>
  <si>
    <t>BARRIO MOLINOS SUR BOGOTA</t>
  </si>
  <si>
    <t>FO-25-1097232</t>
  </si>
  <si>
    <t xml:space="preserve">ESTADO RESULTADO DE LA ACTIVIDAD :EJECUTADO
FORMA DE ATENCIÓN :VISITA TECNICA
CANTIDAD DE ROLLOS :80
FECHA FIN DE LA ACTIVIDAD :17-06-2025
NOMBRES Y APELLIDOS DEL USUARIO :Karol moreno
TELEFONO DEL USUARIO :3112343499
CORREO DEL USUARIO :nesal75@gmail.com
SOLUCIÓN :SE VISITA COMERCIO PARA ENTREGA DE 80 ROLLOS NO SE MANIPULA EQUIPO Y SE COMPLETA ENTREGA SIN NOVEDAD </t>
  </si>
  <si>
    <t>FO-25-1097236</t>
  </si>
  <si>
    <t xml:space="preserve">ESTADO RESULTADO DE LA ACTIVIDAD :EJECUTADO
FORMA DE ATENCIÓN :VISITA TECNICA
CANTIDAD DE ROLLOS :50
FECHA FIN DE LA ACTIVIDAD :17-06-2025
NOMBRES Y APELLIDOS DEL USUARIO :Gloria zabala
TELEFONO DEL USUARIO :3183917972
CORREO DEL USUARIO :jazane33@hotmail.com
SOLUCIÓN :SE REALIZA LA ENTREGA DE 50 ROLLOS EN DIRECCIÓN INDICADA </t>
  </si>
  <si>
    <t>BARRIO CENTRO PALESTINA 3</t>
  </si>
  <si>
    <t>FO-25-1098687</t>
  </si>
  <si>
    <t xml:space="preserve">ESTADO RESULTADO DE LA ACTIVIDAD :EJECUTADO
FORMA DE ATENCIÓN :VISITA TECNICA
CANTIDAD DE ROLLOS :40
FECHA FIN DE LA ACTIVIDAD :17-06-2025
NOMBRES Y APELLIDOS DEL USUARIO :Gloria Rodríguez 
TELEFONO DEL USUARIO :3137744862
CORREO DEL USUARIO :gloriayanethrb@gmail.com
SOLUCIÓN :SE REALIZA ENTREGA DE 40 EN ROLLOS EN EL COMERCIO NO SE MANIPULAN EQUIPOS </t>
  </si>
  <si>
    <t>DISTRICOL MUNDO DE WANBA</t>
  </si>
  <si>
    <t>FO-25-1098833</t>
  </si>
  <si>
    <t>ESTADO RESULTADO DE LA ACTIVIDAD :EJECUTADO
FORMA DE ATENCIÓN :VISITA TECNICA
CANTIDAD DE ROLLOS :40
FECHA FIN DE LA ACTIVIDAD :17-06-2025
NOMBRES Y APELLIDOS DEL USUARIO :NORA CHACON
TELEFONO DEL USUARIO :3156812695
CORREO DEL USUARIO :nohorachacon@yahoo.es
SOLUCIÓN :SE HACE PRESENCIA EN COMERCIO SE REALIZA ENTREGA DE 40 ROLLOS</t>
  </si>
  <si>
    <t>BARRIO GUARUMAL SAN CARLOS 1</t>
  </si>
  <si>
    <t>FO-25-1086380</t>
  </si>
  <si>
    <t xml:space="preserve">ESTADO RESULTADO DE LA ACTIVIDAD :EJECUTADO
FORMA DE ATENCIÓN :VISITA TECNICA
CANTIDAD DE ROLLOS :50
FECHA FIN DE LA ACTIVIDAD :17-06-2025
NOMBRES Y APELLIDOS DEL USUARIO :Daniela Rodelo 
TELEFONO DEL USUARIO :3013495069
CORREO DEL USUARIO :manuel2008999@gmail.com
SOLUCIÓN :SE REALIZA VISITA PARA ENTREGAR 50 ROLLOS PARA DATÁFONO, NO SE MANIPULA DATÁFONO, ENTREGA OK </t>
  </si>
  <si>
    <t>PTM CALI ALKA EXPRESS</t>
  </si>
  <si>
    <t>FO-25-1098521</t>
  </si>
  <si>
    <t xml:space="preserve">ESTADO RESULTADO DE LA ACTIVIDAD :EJECUTADO
FORMA DE ATENCIÓN :VISITA TECNICA
CANTIDAD DE ROLLOS :20
FECHA FIN DE LA ACTIVIDAD :17-06-2025
NOMBRES Y APELLIDOS DEL USUARIO :MAYRA RODALLEGA 
TELEFONO DEL USUARIO :3148943506
CORREO DEL USUARIO :alkaexpress31@gmail.com
SOLUCIÓN :SE ENTREGAN 20 ROLLOS A LA SEÑORA MAYRA RODALLEGA </t>
  </si>
  <si>
    <t>PTM CARTAGENA CRISTO TE AMA PA</t>
  </si>
  <si>
    <t>FO-25-1100765</t>
  </si>
  <si>
    <t xml:space="preserve">ESTADO RESULTADO DE LA ACTIVIDAD :EJECUTADO
FORMA DE ATENCIÓN :VISITA TECNICA
CANTIDAD DE ROLLOS :50
FECHA FIN DE LA ACTIVIDAD :17-06-2025
NOMBRES Y APELLIDOS DEL USUARIO :Alex Mendoza 
TELEFONO DEL USUARIO :3106554287
CORREO DEL USUARIO :alexis23855@gmail.com
SOLUCIÓN :SE ENTREGAN 50 ROLLOS </t>
  </si>
  <si>
    <t>BARRIO FLLO CASTRO BAHIA SOLAN</t>
  </si>
  <si>
    <t>FO-25-1074610</t>
  </si>
  <si>
    <t>ESTADO RESULTADO DE LA ACTIVIDAD :
FORMA DE ATENCIÓN :ENVIO
CANTIDAD DE ROLLOS :60
FECHA FIN DE LA ACTIVIDAD :17-06-2025
NOMBRES Y APELLIDOS DEL USUARIO :
TELEFONO DEL USUARIO :
CORREO DEL USUARIO :
SOLUCIÓN :</t>
  </si>
  <si>
    <t>2259113615</t>
  </si>
  <si>
    <t>PTM TIBU FARMA YURI</t>
  </si>
  <si>
    <t>FO-25-1097331</t>
  </si>
  <si>
    <t>ESTADO RESULTADO DE LA ACTIVIDAD :EJECUTADO
FORMA DE ATENCIÓN :VISITA TECNICA
CANTIDAD DE ROLLOS :30
FECHA FIN DE LA ACTIVIDAD :17-06-2025
NOMBRES Y APELLIDOS DEL USUARIO :Yuri Zapata 
TELEFONO DEL USUARIO :3222365808
CORREO DEL USUARIO :zapatayurii@gmail.com
SOLUCIÓN :SE VISITA DIRECCIÓN INDICADA POR EL CLIENTE Y SE ENTREGAN 30 ROLLOS OK.</t>
  </si>
  <si>
    <t>BARRIO PARAISO BOGOTA 5</t>
  </si>
  <si>
    <t>FO-25-1098505</t>
  </si>
  <si>
    <t xml:space="preserve">ESTADO RESULTADO DE LA ACTIVIDAD :EJECUTADO
FORMA DE ATENCIÓN :VISITA TECNICA
CANTIDAD DE ROLLOS :30
FECHA FIN DE LA ACTIVIDAD :17-06-2025
NOMBRES Y APELLIDOS DEL USUARIO :Luz Dary Sanabria
TELEFONO DEL USUARIO :3046437607
CORREO DEL USUARIO :lusdarysanabriarodriguez@gmail.com
SOLUCIÓN :SE REALIZA VISITA AL COMERCIO PARA ENTREGAR ROLLOS POR SOLICITUD DEL CLIENTE OK </t>
  </si>
  <si>
    <t>PAGAFACIL CORABASTOS</t>
  </si>
  <si>
    <t>FO-25-1102073</t>
  </si>
  <si>
    <t xml:space="preserve">ESTADO RESULTADO DE LA ACTIVIDAD :EJECUTADO
FORMA DE ATENCIÓN :VISITA TECNICA
CANTIDAD DE ROLLOS :340
FECHA FIN DE LA ACTIVIDAD :17-06-2025
NOMBRES Y APELLIDOS DEL USUARIO :Sandra vega
TELEFONO DEL USUARIO :3212097551
CORREO DEL USUARIO :sandra03042013@gmail.com
SOLUCIÓN :ENTREGA DE 340 ROLLOS NO SE MANIPULAN EQUIPOS </t>
  </si>
  <si>
    <t>BARRIO CORREGIMIENTO NOANAMITO</t>
  </si>
  <si>
    <t>FO-25-1013017</t>
  </si>
  <si>
    <t>ESTADO RESULTADO DE LA ACTIVIDAD :
FORMA DE ATENCIÓN :ENVIO
CANTIDAD DE ROLLOS :10
FECHA FIN DE LA ACTIVIDAD :17-06-2025
NOMBRES Y APELLIDOS DEL USUARIO :
TELEFONO DEL USUARIO :
CORREO DEL USUARIO :
SOLUCIÓN :</t>
  </si>
  <si>
    <t>INZA</t>
  </si>
  <si>
    <t>BARRIO BOLIVAR INZA</t>
  </si>
  <si>
    <t>FO-25-1041312</t>
  </si>
  <si>
    <t>ALLE PPAL SAN ANDRES DE TUMAC</t>
  </si>
  <si>
    <t>FO-25-1054919</t>
  </si>
  <si>
    <t>ESTADO RESULTADO DE LA ACTIVIDAD :
FORMA DE ATENCIÓN :ENVIO
CANTIDAD DE ROLLOS :30
FECHA FIN DE LA ACTIVIDAD :17-06-2025
NOMBRES Y APELLIDOS DEL USUARIO :
TELEFONO DEL USUARIO :
CORREO DEL USUARIO :
SOLUCIÓN :</t>
  </si>
  <si>
    <t xml:space="preserve"> 240030437699 </t>
  </si>
  <si>
    <t>BARRIO JERUSALEN SONSON</t>
  </si>
  <si>
    <t>FO-25-1057826</t>
  </si>
  <si>
    <t>ESTADO RESULTADO DE LA ACTIVIDAD :
FORMA DE ATENCIÓN :ENVIO
CANTIDAD DE ROLLOS :90
FECHA FIN DE LA ACTIVIDAD :17-06-2025
NOMBRES Y APELLIDOS DEL USUARIO :
TELEFONO DEL USUARIO :
CORREO DEL USUARIO :
SOLUCIÓN :</t>
  </si>
  <si>
    <t>240030462658</t>
  </si>
  <si>
    <t>MORALES</t>
  </si>
  <si>
    <t>BARRIO MINA GALLO MORALES</t>
  </si>
  <si>
    <t>FO-25-1063322</t>
  </si>
  <si>
    <t>ESTADO RESULTADO DE LA ACTIVIDAD :
FORMA DE ATENCIÓN :ENVIO
CANTIDAD DE ROLLOS :20
FECHA FIN DE LA ACTIVIDAD :17-06-2025
NOMBRES Y APELLIDOS DEL USUARIO :
TELEFONO DEL USUARIO :
CORREO DEL USUARIO :
SOLUCIÓN :</t>
  </si>
  <si>
    <t>CENTRO ATACO TOLIMA</t>
  </si>
  <si>
    <t>FO-25-1066815</t>
  </si>
  <si>
    <t>240030535653</t>
  </si>
  <si>
    <t>DISTRICOL EKIRASEDEMERCADNUEVO</t>
  </si>
  <si>
    <t>FO-25-1076835</t>
  </si>
  <si>
    <t>044014876962</t>
  </si>
  <si>
    <t>BARRIO CORREGIMIENTO EL CENTRO</t>
  </si>
  <si>
    <t>FO-25-1084917</t>
  </si>
  <si>
    <t xml:space="preserve">BARRIO LOS CANELOS SANTA ROSA DEL SUR </t>
  </si>
  <si>
    <t>FO-25-1079074</t>
  </si>
  <si>
    <t>240030666721</t>
  </si>
  <si>
    <t>LA PRIMAVERA OCANA 5</t>
  </si>
  <si>
    <t>FO-25-1084188</t>
  </si>
  <si>
    <t>064106329537</t>
  </si>
  <si>
    <t>LEJANIAS</t>
  </si>
  <si>
    <t>BARRIO CACAYAL CL PRINCIPAL LEJANIAS</t>
  </si>
  <si>
    <t>FO-25-1091215</t>
  </si>
  <si>
    <t xml:space="preserve">ESTADO RESULTADO DE LA ACTIVIDAD :EJECUTADO
FORMA DE ATENCIÓN :ENVIO FLOTA - OPERADOR LOGISTICO
CANTIDAD DE ROLLOS :20
FECHA FIN DE LA ACTIVIDAD :14-06-2025
NOMBRES Y APELLIDOS DEL USUARIO :EJECUTADO_EXITOSO
TELEFONO DEL USUARIO :EJECUTADO EXITOSO
CORREO DEL USUARIO :controldevisitadigital@gmail.com 
SOLUCIÓN :SE REALIZA ENVÍO DE 20 ROLLOS AL COMERCIO </t>
  </si>
  <si>
    <t>BARRIO CENTRO SANTA ROSA DE OSOS 4</t>
  </si>
  <si>
    <t>FO-25-1077348</t>
  </si>
  <si>
    <t>ESTADO RESULTADO DE LA ACTIVIDAD :EJECUTADO
FORMA DE ATENCIÓN :VISITA TECNICA
CANTIDAD DE ROLLOS :20
FECHA FIN DE LA ACTIVIDAD :17-06-2025
NOMBRES Y APELLIDOS DEL USUARIO :Estefania pelaez
TELEFONO DEL USUARIO :3154383017
CORREO DEL USUARIO :estefaniapelaez80@gmail.com
SOLUCIÓN :ENTREGA DE 20 ROLLOS EN SITIO OK</t>
  </si>
  <si>
    <t>CALOTO</t>
  </si>
  <si>
    <t>BARRIO CENTRO CALOTO 2</t>
  </si>
  <si>
    <t>FO-25-1090379</t>
  </si>
  <si>
    <t>ESTADO RESULTADO DE LA ACTIVIDAD :EJECUTADO
FORMA DE ATENCIÓN :VISITA TECNICA
CANTIDAD DE ROLLOS :340
FECHA FIN DE LA ACTIVIDAD :17-06-2025
NOMBRES Y APELLIDOS DEL USUARIO :LUZ DARY RIVERA
TELEFONO DEL USUARIO :3177823710
CORREO DEL USUARIO :riveraluzdary071@gmail.com
SOLUCIÓN :SE REALIZA ENTREGA DE 340 ROLLOS TÉRMICOS EN EL CB.</t>
  </si>
  <si>
    <t>BARRIO LA GAITA CARTAGENA DE INDIAS</t>
  </si>
  <si>
    <t>FO-25-1096513</t>
  </si>
  <si>
    <t xml:space="preserve">ESTADO RESULTADO DE LA ACTIVIDAD :EJECUTADO
FORMA DE ATENCIÓN :VISITA TECNICA
CANTIDAD DE ROLLOS :30
FECHA FIN DE LA ACTIVIDAD :17-06-2025
NOMBRES Y APELLIDOS DEL USUARIO :Natalia marin 
TELEFONO DEL USUARIO :3116323282
CORREO DEL USUARIO :nataliasofiamarinrico@gmail.com
SOLUCIÓN :SE ENTREGAN 30 ROLLOS </t>
  </si>
  <si>
    <t>BARRIO CENTRO EL CERRITO 1</t>
  </si>
  <si>
    <t>FO-25-1096519</t>
  </si>
  <si>
    <t>ESTADO RESULTADO DE LA ACTIVIDAD :EJECUTADO
FORMA DE ATENCIÓN :VISITA TECNICA
CANTIDAD DE ROLLOS :110
FECHA FIN DE LA ACTIVIDAD :17-06-2025
NOMBRES Y APELLIDOS DEL USUARIO :Jorge Armando Reyes García
TELEFONO DEL USUARIO :3137596565
CORREO DEL USUARIO :jareyesga@hotmail.com
SOLUCIÓN :SE VISITA CORRESPONSAL Y SE REALIZA ENTREGA DE 110 ROLLOS</t>
  </si>
  <si>
    <t>FO-25-1079272</t>
  </si>
  <si>
    <t>ESTADO RESULTADO DE LA ACTIVIDAD :EJECUTADO
FORMA DE ATENCIÓN :VISITA TECNICA
CANTIDAD DE ROLLOS :200
FECHA FIN DE LA ACTIVIDAD :17-06-2025
NOMBRES Y APELLIDOS DEL USUARIO :Carolina Moreno
TELEFONO DEL USUARIO :3113825523
CORREO DEL USUARIO :dianacmoreno@hotmail.com 
SOLUCIÓN :ENTREGA ROLLOS EN SITIO</t>
  </si>
  <si>
    <t>TRONCAL NORTE DON MATIAS</t>
  </si>
  <si>
    <t>FO-25-1087999</t>
  </si>
  <si>
    <t>ESTADO RESULTADO DE LA ACTIVIDAD :EJECUTADO
FORMA DE ATENCIÓN :VISITA TECNICA
CANTIDAD DE ROLLOS :20
FECHA FIN DE LA ACTIVIDAD :17-06-2025
NOMBRES Y APELLIDOS DEL USUARIO :Hernan montoya
TELEFONO DEL USUARIO :3006190537
CORREO DEL USUARIO :hernanmontoyac@yahoo.es
SOLUCIÓN :ENTREGA DE 20 ROLLOS EN SITIO OK</t>
  </si>
  <si>
    <t>BARRIO SANTA BIBIANA BOGOTA</t>
  </si>
  <si>
    <t>FO-25-1098510</t>
  </si>
  <si>
    <t xml:space="preserve">ESTADO RESULTADO DE LA ACTIVIDAD :EJECUTADO
FORMA DE ATENCIÓN :VISITA TECNICA
CANTIDAD DE ROLLOS :10
FECHA FIN DE LA ACTIVIDAD :17-06-2025
NOMBRES Y APELLIDOS DEL USUARIO :José Midanda 
TELEFONO DEL USUARIO :3222133794
CORREO DEL USUARIO :belpao-11@hotmail.com
SOLUCIÓN :SE REALIZA VISITA AL COMERCIO PARA ENTREGAR ROLLOS POR SOLICITUD DEL CLIENTE OK </t>
  </si>
  <si>
    <t>BARRIO BELLAVISTA CUCUTA 4</t>
  </si>
  <si>
    <t>FO-25-1098515</t>
  </si>
  <si>
    <t xml:space="preserve">ESTADO RESULTADO DE LA ACTIVIDAD :EJECUTADO
FORMA DE ATENCIÓN :VISITA TECNICA
CANTIDAD DE ROLLOS :10
FECHA FIN DE LA ACTIVIDAD :17-06-2025
NOMBRES Y APELLIDOS DEL USUARIO :Edgar Molina 
TELEFONO DEL USUARIO :3187500185
CORREO DEL USUARIO :lucesit4@outlook.es
SOLUCIÓN :SE REALIZÓ VISITA Y SE ENTREGAN 10 ROLLOS TODO OK </t>
  </si>
  <si>
    <t>FO-25-1098681</t>
  </si>
  <si>
    <t>ESTADO RESULTADO DE LA ACTIVIDAD :EJECUTADO
FORMA DE ATENCIÓN :VISITA TECNICA
CANTIDAD DE ROLLOS :80
FECHA FIN DE LA ACTIVIDAD :17-06-2025
NOMBRES Y APELLIDOS DEL USUARIO :Blanca loaiza
TELEFONO DEL USUARIO :3128096841
CORREO DEL USUARIO :eliecer@mercapava.com.co
SOLUCIÓN :SE VISITA CORRESPONSAL Y SE ENTREGAR  80 ROLLOS</t>
  </si>
  <si>
    <t>BARRIO SAN ANTONIO VILLAVICENCIO 9</t>
  </si>
  <si>
    <t>FO-25-1098780</t>
  </si>
  <si>
    <t xml:space="preserve">ESTADO RESULTADO DE LA ACTIVIDAD :EJECUTADO
FORMA DE ATENCIÓN :VISITA TECNICA
CANTIDAD DE ROLLOS :10
FECHA FIN DE LA ACTIVIDAD :17-06-2025
NOMBRES Y APELLIDOS DEL USUARIO :María Camila prieto 
TELEFONO DEL USUARIO :3203219314
CORREO DEL USUARIO :maricamilaprieto11@gmail.com
SOLUCIÓN :SE VISITA CB Y SE REALIZA ENTREGA DE 10 ROLLOS DE PAPEL TERMICO PARA DATAFONO </t>
  </si>
  <si>
    <t>FO-25-1102650</t>
  </si>
  <si>
    <t>ESTADO RESULTADO DE LA ACTIVIDAD :EJECUTADO
FORMA DE ATENCIÓN :VISITA TECNICA
CANTIDAD DE ROLLOS :40
FECHA FIN DE LA ACTIVIDAD :17-06-2025
NOMBRES Y APELLIDOS DEL USUARIO :Tatiana ducuara
TELEFONO DEL USUARIO :3125345864
CORREO DEL USUARIO :tatianapeña755@gmail.com
SOLUCIÓN :SE REALIZA ENTREGA DE 40 ROLLOS POR SOLICITUD DEL CLIENTE.</t>
  </si>
  <si>
    <t>COMCARD TURBO YARLYS</t>
  </si>
  <si>
    <t>FO-25-1064752</t>
  </si>
  <si>
    <t xml:space="preserve">ESTADO RESULTADO DE LA ACTIVIDAD :EJECUTADO
FORMA DE ATENCIÓN :VISITA TECNICA
CANTIDAD DE ROLLOS :310
FECHA FIN DE LA ACTIVIDAD :17-06-2025
NOMBRES Y APELLIDOS DEL USUARIO :Miguel Llorente
TELEFONO DEL USUARIO :3137177383
CORREO DEL USUARIO :miguelllorente-24@hotmail.com
SOLUCIÓN :ENTREGA ROLLOS EN SITIO </t>
  </si>
  <si>
    <t>BARRIO CENTRO FLORENCIA 17</t>
  </si>
  <si>
    <t>FO-25-1078405</t>
  </si>
  <si>
    <t xml:space="preserve">ESTADO RESULTADO DE LA ACTIVIDAD :EJECUTADO
FORMA DE ATENCIÓN :VISITA TECNICA
CANTIDAD DE ROLLOS :40
FECHA FIN DE LA ACTIVIDAD :17-06-2025
NOMBRES Y APELLIDOS DEL USUARIO :YEIMI PARRA 
TELEFONO DEL USUARIO :3214332957
CORREO DEL USUARIO :yeimiparra29@hotmail.com
SOLUCIÓN :SE REALIZA VISITA AL PUNTO, SE ENTEGAN 40 ROLLOS PAPEL RBM CLIENTE RECIBE A SATISFACCIÓN </t>
  </si>
  <si>
    <t>DISTRICOL GRANERO Y VARIEDADES</t>
  </si>
  <si>
    <t>FO-25-1080960</t>
  </si>
  <si>
    <t xml:space="preserve">ESTADO RESULTADO DE LA ACTIVIDAD :EJECUTADO
FORMA DE ATENCIÓN :ENVIO FLOTA - OPERADOR LOGISTICO
CANTIDAD DE ROLLOS :90
FECHA FIN DE LA ACTIVIDAD :17-06-2025
NOMBRES Y APELLIDOS DEL USUARIO :Doney Delgado 
TELEFONO DEL USUARIO :3175159545
CORREO DEL USUARIO :no informado 
SOLUCIÓN :ENVÍO DIRECTO CON EL CONDUCTOR, ENTREGA CONFIRMADA CON EL CLIENTE. </t>
  </si>
  <si>
    <t>BARRIO VILLA MADY SINCELEJO</t>
  </si>
  <si>
    <t>FO-25-1081294</t>
  </si>
  <si>
    <t>ESTADO RESULTADO DE LA ACTIVIDAD :EJECUTADO
FORMA DE ATENCIÓN :VISITA TECNICA
CANTIDAD DE ROLLOS :20
FECHA FIN DE LA ACTIVIDAD :17-06-2025
NOMBRES Y APELLIDOS DEL USUARIO :Marleny García 
TELEFONO DEL USUARIO :3246186736
CORREO DEL USUARIO :carlos_1031@hotmail.com
SOLUCIÓN :SE VISITA COMERCIO Y SE HACE ENTREGA DE 20 ROLLOS A LA SEÑORA MARLENY GARCÍA.</t>
  </si>
  <si>
    <t>CONCEPCION</t>
  </si>
  <si>
    <t>CONCEPCION CENTRO</t>
  </si>
  <si>
    <t>FO-25-1080572</t>
  </si>
  <si>
    <t>ESTADO RESULTADO DE LA ACTIVIDAD :
FORMA DE ATENCIÓN :ENVIO
CANTIDAD DE ROLLOS :30
FECHA FIN DE LA ACTIVIDAD :18-06-2025
NOMBRES Y APELLIDOS DEL USUARIO :
TELEFONO DEL USUARIO :
CORREO DEL USUARIO :
SOLUCIÓN :</t>
  </si>
  <si>
    <t>DISTRICOL PAPELERIA PRINCIPAL</t>
  </si>
  <si>
    <t>FO-25-1065238</t>
  </si>
  <si>
    <t>ESTADO RESULTADO DE LA ACTIVIDAD :
FORMA DE ATENCIÓN :ENVIO
CANTIDAD DE ROLLOS :40
FECHA FIN DE LA ACTIVIDAD :18-06-2025
NOMBRES Y APELLIDOS DEL USUARIO :
TELEFONO DEL USUARIO :
CORREO DEL USUARIO :
SOLUCIÓN :</t>
  </si>
  <si>
    <t>DISTRICOL PAPELERIA MUNDO</t>
  </si>
  <si>
    <t>FO-25-1080575</t>
  </si>
  <si>
    <t>ESTADO RESULTADO DE LA ACTIVIDAD :
FORMA DE ATENCIÓN :ENVIO
CANTIDAD DE ROLLOS :70
FECHA FIN DE LA ACTIVIDAD :18-06-2025
NOMBRES Y APELLIDOS DEL USUARIO :
TELEFONO DEL USUARIO :
CORREO DEL USUARIO :
SOLUCIÓN :</t>
  </si>
  <si>
    <t>2212425367</t>
  </si>
  <si>
    <t>PTM PUERTO NARE AUTOSERVICIO J</t>
  </si>
  <si>
    <t>FO-25-1022134</t>
  </si>
  <si>
    <t>ESTADO RESULTADO DE LA ACTIVIDAD :
FORMA DE ATENCIÓN :ENVIO
CANTIDAD DE ROLLOS :60
FECHA FIN DE LA ACTIVIDAD :18-06-2025
NOMBRES Y APELLIDOS DEL USUARIO :
TELEFONO DEL USUARIO :
CORREO DEL USUARIO :
SOLUCIÓN :</t>
  </si>
  <si>
    <t>DISTRICOL CARNES JUANSER</t>
  </si>
  <si>
    <t>FO-25-1078910</t>
  </si>
  <si>
    <t xml:space="preserve">ESTADO RESULTADO DE LA ACTIVIDAD :EJECUTADO
FORMA DE ATENCIÓN :VISITA TECNICA
CANTIDAD DE ROLLOS :150
FECHA FIN DE LA ACTIVIDAD :18-06-2025
NOMBRES Y APELLIDOS DEL USUARIO :Yujesy González 
TELEFONO DEL USUARIO :3206626977
CORREO DEL USUARIO :yujesigonzalez@gmail.com
SOLUCIÓN :SE REALIZA L ENTREGA DE 150 ROLLOS DE CB A LA ENCARGADA YUJESI GONZÁLEZ </t>
  </si>
  <si>
    <t>AYALA ROMERO MAYKOL DANILO</t>
  </si>
  <si>
    <t>TIQUISIO</t>
  </si>
  <si>
    <t>BARRIO CENTRO PUERTO RICO DE T</t>
  </si>
  <si>
    <t>FO-25-1040608</t>
  </si>
  <si>
    <t>ESTADO RESULTADO DE LA ACTIVIDAD :
FORMA DE ATENCIÓN :ENVIO
CANTIDAD DE ROLLOS :20
FECHA FIN DE LA ACTIVIDAD :18-06-2025
NOMBRES Y APELLIDOS DEL USUARIO :
TELEFONO DEL USUARIO :
CORREO DEL USUARIO :
SOLUCIÓN :</t>
  </si>
  <si>
    <t>PAGAFACIL LA TABLAZA</t>
  </si>
  <si>
    <t>FO-25-1077355</t>
  </si>
  <si>
    <t>ESTADO RESULTADO DE LA ACTIVIDAD :EJECUTADO
FORMA DE ATENCIÓN :VISITA TECNICA
CANTIDAD DE ROLLOS :120
FECHA FIN DE LA ACTIVIDAD :18-06-2025
NOMBRES Y APELLIDOS DEL USUARIO :Deysi puerta 
TELEFONO DEL USUARIO :3507787366
CORREO DEL USUARIO :pflatablaza@pagafacil.com.co
SOLUCIÓN :SE ENTREGARON 120 ROLLOS</t>
  </si>
  <si>
    <t>BARRIO SANTIAGO LONDOÑO FRAILES DOSQUEBRADAS</t>
  </si>
  <si>
    <t>FO-25-1104840</t>
  </si>
  <si>
    <t xml:space="preserve">ESTADO RESULTADO DE LA ACTIVIDAD :EJECUTADO
FORMA DE ATENCIÓN :VISITA TECNICA
CANTIDAD DE ROLLOS :40
FECHA FIN DE LA ACTIVIDAD :18-06-2025
NOMBRES Y APELLIDOS DEL USUARIO :Yesica Paola Torres
TELEFONO DEL USUARIO :3215651092
CORREO DEL USUARIO :slipkorn8428@gmail.com
SOLUCIÓN :SE ENTREGAN 40 ROLLOS </t>
  </si>
  <si>
    <t>BARRIO CENTRO MEDELLIN 105</t>
  </si>
  <si>
    <t>FO-25-1079274</t>
  </si>
  <si>
    <t xml:space="preserve">ESTADO RESULTADO DE LA ACTIVIDAD :EJECUTADO
FORMA DE ATENCIÓN :VISITA TECNICA
CANTIDAD DE ROLLOS :70
FECHA FIN DE LA ACTIVIDAD :18-06-2025
NOMBRES Y APELLIDOS DEL USUARIO :Diana Patricia 
TELEFONO DEL USUARIO :3136565940
CORREO DEL USUARIO :tecnifriopacbancolombia@gmail.com
SOLUCIÓN :SE REALIZA L ENTREGA DE 70 ROLLOS DE CB A L ENCARGADA DIANA PATRICIA </t>
  </si>
  <si>
    <t>BARRIO CENTRO ZIPAQUIRA 11</t>
  </si>
  <si>
    <t>FO-25-1085765</t>
  </si>
  <si>
    <t xml:space="preserve">ESTADO RESULTADO DE LA ACTIVIDAD :EJECUTADO
FORMA DE ATENCIÓN :VISITA TECNICA
CANTIDAD DE ROLLOS :50
FECHA FIN DE LA ACTIVIDAD :18-06-2025
NOMBRES Y APELLIDOS DEL USUARIO :Fernando Martinez 
TELEFONO DEL USUARIO :3005539879
CORREO DEL USUARIO :fernandomartinezmurcia@hotmail.com
SOLUCIÓN :SE REALIZA VISITA AL COMERCIO PARA ENTREGAR ROLLOS POR SOLICITUD DEL CLIENTE OK </t>
  </si>
  <si>
    <t>PAGAFACIL  EXITO DE COLOMBIA</t>
  </si>
  <si>
    <t>FO-25-1085768</t>
  </si>
  <si>
    <t>ESTADO RESULTADO DE LA ACTIVIDAD :EJECUTADO
FORMA DE ATENCIÓN :VISITA TECNICA
CANTIDAD DE ROLLOS :330
FECHA FIN DE LA ACTIVIDAD :18-06-2025
NOMBRES Y APELLIDOS DEL USUARIO :Nataly fernandez
TELEFONO DEL USUARIO :3046808445
CORREO DEL USUARIO :admoncolombia@pagafacil.com.co
SOLUCIÓN :ENTREGA DE 330 ROLLOS EN SITIO OK</t>
  </si>
  <si>
    <t>BARRIO VILLATINA MEDELLIN 3</t>
  </si>
  <si>
    <t>FO-25-1076476</t>
  </si>
  <si>
    <t xml:space="preserve">ESTADO RESULTADO DE LA ACTIVIDAD :EJECUTADO
FORMA DE ATENCIÓN :VISITA TECNICA
CANTIDAD DE ROLLOS :60
FECHA FIN DE LA ACTIVIDAD :18-06-2025
NOMBRES Y APELLIDOS DEL USUARIO :Sergio gomez 
TELEFONO DEL USUARIO :3135556003
CORREO DEL USUARIO :controldevisitadigital@gmail.com
SOLUCIÓN :SE REALIZA L ENTREGA DE 60 ROLLOS DE CB AL ENCARGADO SERGIO GOMEZ </t>
  </si>
  <si>
    <t>FO-25-1104833</t>
  </si>
  <si>
    <t>ESTADO RESULTADO DE LA ACTIVIDAD :EJECUTADO
FORMA DE ATENCIÓN :VISITA TECNICA
CANTIDAD DE ROLLOS :10
FECHA FIN DE LA ACTIVIDAD :18-06-2025
NOMBRES Y APELLIDOS DEL USUARIO :Lidia Caicedo 
TELEFONO DEL USUARIO :3217704283
CORREO DEL USUARIO :cruzmariapaola1987@outlook.com
SOLUCIÓN :SE REALIZA ENTREGA DE ROLLOS EN DIRECCIÓN DIFERENTE A LA DEL CB POR INDICACIONES DEL CLIENTE, LA ENTREGA DE SERALIZA EN LA CRA 26 G9 #73-18, CALI</t>
  </si>
  <si>
    <t>FO-25-1079277</t>
  </si>
  <si>
    <t xml:space="preserve">ESTADO RESULTADO DE LA ACTIVIDAD :EJECUTADO
FORMA DE ATENCIÓN :VISITA TECNICA
CANTIDAD DE ROLLOS :30
FECHA FIN DE LA ACTIVIDAD :18-06-2025
NOMBRES Y APELLIDOS DEL USUARIO :Zaira maría Cardona 
TELEFONO DEL USUARIO :3023991541
CORREO DEL USUARIO :papeleriasanjoaquinn2023@gmail.com
SOLUCIÓN :SE REALIZA L ENTREGA DE 30 ROLLOS DE CB A L ENCARGADA ZAIRA MARÍA CARDONA </t>
  </si>
  <si>
    <t>BARRIO COMULTRASAN BARBOSA BARBOSA</t>
  </si>
  <si>
    <t>FO-25-1097243</t>
  </si>
  <si>
    <t xml:space="preserve">ESTADO RESULTADO DE LA ACTIVIDAD :EJECUTADO
FORMA DE ATENCIÓN :VISITA TECNICA
CANTIDAD DE ROLLOS :10
FECHA FIN DE LA ACTIVIDAD :
NOMBRES Y APELLIDOS DEL USUARIO :FREDY TORRADO ALVAREZ
TELEFONO DEL USUARIO :3103442853
CORREO DEL USUARIO :fredytorradoalvarez@gmail.com
SOLUCIÓN :SE REALIZA ENTREGA DE 10 ROLLOS CON VISITA </t>
  </si>
  <si>
    <t>BARRIO LA MAGDALENA CORREGIMIE</t>
  </si>
  <si>
    <t>FO-25-1084186</t>
  </si>
  <si>
    <t>ESTADO RESULTADO DE LA ACTIVIDAD :
FORMA DE ATENCIÓN :
CANTIDAD DE ROLLOS :
FECHA FIN DE LA ACTIVIDAD :18-06-2025
NOMBRES Y APELLIDOS DEL USUARIO :
TELEFONO DEL USUARIO :
CORREO DEL USUARIO :
SOLUCIÓN :</t>
  </si>
  <si>
    <t>240030729096</t>
  </si>
  <si>
    <t>PTM CHUCURI LA HOGARENA</t>
  </si>
  <si>
    <t>FO-25-1084921</t>
  </si>
  <si>
    <t>ESTADO RESULTADO DE LA ACTIVIDAD :
FORMA DE ATENCIÓN :ENVIO
CANTIDAD DE ROLLOS :10
FECHA FIN DE LA ACTIVIDAD :18-06-2025
NOMBRES Y APELLIDOS DEL USUARIO :
TELEFONO DEL USUARIO :
CORREO DEL USUARIO :
SOLUCIÓN :</t>
  </si>
  <si>
    <t>064106329535</t>
  </si>
  <si>
    <t>PTM MEDELLIN VARIEDADES ST GLA</t>
  </si>
  <si>
    <t>FO-25-1085779</t>
  </si>
  <si>
    <t>ESTADO RESULTADO DE LA ACTIVIDAD :EJECUTADO
FORMA DE ATENCIÓN :VISITA TECNICA
CANTIDAD DE ROLLOS :70
FECHA FIN DE LA ACTIVIDAD :18-06-2025
NOMBRES Y APELLIDOS DEL USUARIO :Mario atehourtua
TELEFONO DEL USUARIO :3205062100
CORREO DEL USUARIO :controldevisitdigital@gmail.com
SOLUCIÓN :SE REALIZA L ENTREGA DE 70 ROLLOS DE CB AL ENCARGADO MARIO ATEHORTUA</t>
  </si>
  <si>
    <t>FO-25-1095912</t>
  </si>
  <si>
    <t xml:space="preserve">ESTADO RESULTADO DE LA ACTIVIDAD :EJECUTADO
FORMA DE ATENCIÓN :VISITA TECNICA
CANTIDAD DE ROLLOS :80
FECHA FIN DE LA ACTIVIDAD :18-06-2025
NOMBRES Y APELLIDOS DEL USUARIO :Diana Pérez 
TELEFONO DEL USUARIO :3023706518
CORREO DEL USUARIO :natalugo0327@gmail.com
SOLUCIÓN :SE REALIZA L ENTREGA DE 80 ROLLOS DE CB A LA ENCARGADA DIANA PÉREZ </t>
  </si>
  <si>
    <t>BARRIO EL TRES TURBO</t>
  </si>
  <si>
    <t>FO-25-1091845</t>
  </si>
  <si>
    <t xml:space="preserve">ESTADO RESULTADO DE LA ACTIVIDAD :EJECUTADO
FORMA DE ATENCIÓN :VISITA TECNICA
CANTIDAD DE ROLLOS :60
FECHA FIN DE LA ACTIVIDAD :18-06-2025
NOMBRES Y APELLIDOS DEL USUARIO :Lina Marcela Cedron Areiza 
TELEFONO DEL USUARIO :3148018612
CORREO DEL USUARIO :inversionessumaoma@gmail.com 
SOLUCIÓN :ENTREGA ROLLOS EN SITIO </t>
  </si>
  <si>
    <t>DISTRICOL EDS LA CAMILA</t>
  </si>
  <si>
    <t>FO-25-1087705</t>
  </si>
  <si>
    <t xml:space="preserve">ESTADO RESULTADO DE LA ACTIVIDAD :EJECUTADO
FORMA DE ATENCIÓN :VISITA TECNICA
CANTIDAD DE ROLLOS :90
FECHA FIN DE LA ACTIVIDAD :18-06-2025
NOMBRES Y APELLIDOS DEL USUARIO :Anny Vanesa Escobar 
TELEFONO DEL USUARIO :3217444077
CORREO DEL USUARIO :edslacamilasas@gmail.com
SOLUCIÓN :ENTREGA ROLLOS EN SITIO </t>
  </si>
  <si>
    <t>BARRIO KENNEDY TAMINANGO 1</t>
  </si>
  <si>
    <t>FO-25-1087707</t>
  </si>
  <si>
    <t xml:space="preserve">ESTADO RESULTADO DE LA ACTIVIDAD :EJECUTADO
FORMA DE ATENCIÓN :ENVIO FLOTA - OPERADOR LOGISTICO
CANTIDAD DE ROLLOS :50
FECHA FIN DE LA ACTIVIDAD :18-06-2025
NOMBRES Y APELLIDOS DEL USUARIO :Edilsa Ortega Daza
TELEFONO DEL USUARIO :3145710444
CORREO DEL USUARIO :controldevisitadigital@gmail.com 
SOLUCIÓN :SE REALIZÓ EL ENVÍO DE PAPELERÍA SOLICITADA SE QUEDA EN ESPERA DE RESPUESTA POR EL CLIENTE DE LA RECEPCIÓN POR VÍA WHATSAPP O TELÉFONO </t>
  </si>
  <si>
    <t>BARRIO PICACHO MEDELLIN 4</t>
  </si>
  <si>
    <t>FO-25-1088003</t>
  </si>
  <si>
    <t xml:space="preserve">ESTADO RESULTADO DE LA ACTIVIDAD :EJECUTADO
FORMA DE ATENCIÓN :VISITA TECNICA
CANTIDAD DE ROLLOS :20
FECHA FIN DE LA ACTIVIDAD :18-06-2025
NOMBRES Y APELLIDOS DEL USUARIO :DANIELA YOTAGRIS
TELEFONO DEL USUARIO :3017910157
CORREO DEL USUARIO :controldevisitadigital@gmail.com 
SOLUCIÓN :SE ENTREGA ROLLOS OK </t>
  </si>
  <si>
    <t>BARRIO ALMENDROS 1 SOLEDAD</t>
  </si>
  <si>
    <t>FO-25-1090364</t>
  </si>
  <si>
    <t xml:space="preserve">ESTADO RESULTADO DE LA ACTIVIDAD :EJECUTADO
FORMA DE ATENCIÓN :VISITA TECNICA
CANTIDAD DE ROLLOS :60
FECHA FIN DE LA ACTIVIDAD :18-06-2025
NOMBRES Y APELLIDOS DEL USUARIO :
TELEFONO DEL USUARIO :
CORREO DEL USUARIO :
SOLUCIÓN :SE REALIZA VISITA TÉCNICA PARA ENTREGA DE ROLLOS DE REDEBAN </t>
  </si>
  <si>
    <t>FO-25-1092288</t>
  </si>
  <si>
    <t xml:space="preserve">ESTADO RESULTADO DE LA ACTIVIDAD :EJECUTADO
FORMA DE ATENCIÓN :VISITA TECNICA
CANTIDAD DE ROLLOS :50
FECHA FIN DE LA ACTIVIDAD :18-06-2025
NOMBRES Y APELLIDOS DEL USUARIO :Andrea Gil 
TELEFONO DEL USUARIO :3212811149
CORREO DEL USUARIO :hugoalzatecastro@hotmail.com
SOLUCIÓN :SE ENTREGAN 50 ROLLOS </t>
  </si>
  <si>
    <t>PTM VALLEDUPAR PUNTOSERVIS VAL</t>
  </si>
  <si>
    <t>FO-25-1104000</t>
  </si>
  <si>
    <t xml:space="preserve">ESTADO RESULTADO DE LA ACTIVIDAD :EJECUTADO
FORMA DE ATENCIÓN :VISITA TECNICA
CANTIDAD DE ROLLOS :70
FECHA FIN DE LA ACTIVIDAD :18-06-2025
NOMBRES Y APELLIDOS DEL USUARIO :AILYN BLANCO
TELEFONO DEL USUARIO :3243103961
CORREO DEL USUARIO :puntoservis14@gmail.com
SOLUCIÓN :SE REALIZA ENTREGA DE 70 ROLLOS EN SITIO </t>
  </si>
  <si>
    <t>BARRIO VEREDA VERACRUZ CUMARAL</t>
  </si>
  <si>
    <t>FO-25-1092876</t>
  </si>
  <si>
    <t>BARRIO LA CONCEPCION SABANALARGA 1</t>
  </si>
  <si>
    <t>FO-25-1097240</t>
  </si>
  <si>
    <t>ESTADO RESULTADO DE LA ACTIVIDAD :EJECUTADO
FORMA DE ATENCIÓN :VISITA TECNICA
CANTIDAD DE ROLLOS :20
FECHA FIN DE LA ACTIVIDAD :18-06-2025
NOMBRES Y APELLIDOS DEL USUARIO :LUIS NEVIO ALZATE 
TELEFONO DEL USUARIO :3145388898
CORREO DEL USUARIO :luisnevioa@gmail.com
SOLUCIÓN :SE REALIZA VISITA TÉCNICA, SE ENTREGA 20 ROLLOS PARA DATAFONO, EL CLIENTE RECIBE A SATISFACCIÓN, CB OPERATIVO.</t>
  </si>
  <si>
    <t>BARRIO CENTRO IPIALES 14</t>
  </si>
  <si>
    <t>FO-25-1103871</t>
  </si>
  <si>
    <t xml:space="preserve">ESTADO RESULTADO DE LA ACTIVIDAD :EJECUTADO
FORMA DE ATENCIÓN :VISITA TECNICA
CANTIDAD DE ROLLOS :30
FECHA FIN DE LA ACTIVIDAD :18-06-2025
NOMBRES Y APELLIDOS DEL USUARIO :Dario montenegro
TELEFONO DEL USUARIO :3162978765
CORREO DEL USUARIO :daalmopo@gmail.com
SOLUCIÓN :SE REALIZA ENTREGA DE 30 ROLLOS EN EL COMERCIO </t>
  </si>
  <si>
    <t>BARRIO LA AMISTAD EL TABLON DE GOMEZ</t>
  </si>
  <si>
    <t>FO-25-1097930</t>
  </si>
  <si>
    <t xml:space="preserve">ESTADO RESULTADO DE LA ACTIVIDAD :EJECUTADO
FORMA DE ATENCIÓN :ENVIO FLOTA - OPERADOR LOGISTICO
CANTIDAD DE ROLLOS :10
FECHA FIN DE LA ACTIVIDAD :18-06-2025
NOMBRES Y APELLIDOS DEL USUARIO :María Emma Adarme
TELEFONO DEL USUARIO :3217459076
CORREO DEL USUARIO :controldevisitadigital@gmail.com 
SOLUCIÓN :SE REALIZÓ EL ENVÍO DE PAPELERÍA SOLICITADA SE QUEDA PENDIENTE DE LA RECEPCIÓN Y RESPUESTA POR PARTE DEL CLIENTE VÍA WHATSAPP O TELÉFONO. </t>
  </si>
  <si>
    <t>BARRIO LA ALIANZA SOLEDAD</t>
  </si>
  <si>
    <t>FO-25-1102646</t>
  </si>
  <si>
    <t>ESTADO RESULTADO DE LA ACTIVIDAD :EJECUTADO
FORMA DE ATENCIÓN :VISITA TECNICA
CANTIDAD DE ROLLOS :130
FECHA FIN DE LA ACTIVIDAD :18-06-2025
NOMBRES Y APELLIDOS DEL USUARIO :
TELEFONO DEL USUARIO :
CORREO DEL USUARIO :
SOLUCIÓN :</t>
  </si>
  <si>
    <t>BARRIO BERLIN CENTRO TONA</t>
  </si>
  <si>
    <t>FO-25-1102477</t>
  </si>
  <si>
    <t xml:space="preserve">ESTADO RESULTADO DE LA ACTIVIDAD :EJECUTADO
FORMA DE ATENCIÓN :ENVIO FLOTA - OPERADOR LOGISTICO
CANTIDAD DE ROLLOS :40
FECHA FIN DE LA ACTIVIDAD :18-06-2025
NOMBRES Y APELLIDOS DEL USUARIO :Berenice rojas 
TELEFONO DEL USUARIO :3153043565
CORREO DEL USUARIO :
SOLUCIÓN :SE REALIZA ENVÍO DE 50 ROLLOS A SOLICITUD DE LA USUARIA QUIEN NOS SOLICITA SEAN ENVIADOS CON CONDUCTOR DE CONFIANZA </t>
  </si>
  <si>
    <t>BARRIO LA FLORIDA PEREIRA</t>
  </si>
  <si>
    <t>FO-25-1102096</t>
  </si>
  <si>
    <t>ESTADO RESULTADO DE LA ACTIVIDAD :EJECUTADO
FORMA DE ATENCIÓN :VISITA TECNICA
CANTIDAD DE ROLLOS :30
FECHA FIN DE LA ACTIVIDAD :18-06-2025
NOMBRES Y APELLIDOS DEL USUARIO :Etelvina Peña
TELEFONO DEL USUARIO :3148068166
CORREO DEL USUARIO :ranchoag@hotmail.com
SOLUCIÓN :SE ENTREGAN 30 ROLLOS.</t>
  </si>
  <si>
    <t>BARRIO CENTRO LURUACO 2</t>
  </si>
  <si>
    <t>FO-25-1097941</t>
  </si>
  <si>
    <t>ESTADO RESULTADO DE LA ACTIVIDAD :EJECUTADO
FORMA DE ATENCIÓN :VISITA TECNICA
CANTIDAD DE ROLLOS :30
FECHA FIN DE LA ACTIVIDAD :18-06-2025
NOMBRES Y APELLIDOS DEL USUARIO :RODOLFO DE LAS AGUAS GAMARRA
TELEFONO DEL USUARIO :3148333916
CORREO DEL USUARIO :rodolfo.plata@hotmail.com
SOLUCIÓN :SE REALIZA VISITA TÉCNICA, SE ENTREGA 30 ROLLOS PARA DATAFONO, EL CLIENTE RECIBE A SATISFACCIÓN, CB OPERATIVO.</t>
  </si>
  <si>
    <t>BARRIO CEVILLAR V BARRANQUILLA</t>
  </si>
  <si>
    <t>FO-25-1102090</t>
  </si>
  <si>
    <t>BARRIO CENTRO LURUACO 5</t>
  </si>
  <si>
    <t>FO-25-1102080</t>
  </si>
  <si>
    <t>ESTADO RESULTADO DE LA ACTIVIDAD :EJECUTADO
FORMA DE ATENCIÓN :VISITA TECNICA
CANTIDAD DE ROLLOS :30
FECHA FIN DE LA ACTIVIDAD :18-06-2025
NOMBRES Y APELLIDOS DEL USUARIO :JORGE LEMUS PINO 
TELEFONO DEL USUARIO :3014137323
CORREO DEL USUARIO :jorgealbertolp89@gmail.com
SOLUCIÓN :SE REALIZA VISITA TÉCNICA, SE ENTREGA 30 ROLLOS PARA DATAFONO, EL CLIENTE RECIBE A SATISFACCIÓN, CB OPERATIVO.</t>
  </si>
  <si>
    <t>BARRIO CORREGIMIENTO SAN CRIST</t>
  </si>
  <si>
    <t>FO-25-1100769</t>
  </si>
  <si>
    <t xml:space="preserve">ESTADO RESULTADO DE LA ACTIVIDAD :EJECUTADO
FORMA DE ATENCIÓN :VISITA TECNICA
CANTIDAD DE ROLLOS :40
FECHA FIN DE LA ACTIVIDAD :18-06-2025
NOMBRES Y APELLIDOS DEL USUARIO :Melosa cruz 
TELEFONO DEL USUARIO :3174037538
CORREO DEL USUARIO :controldevisitadigital@gmail.com 
SOLUCIÓN :SE ENTREGA ROLLOS OK </t>
  </si>
  <si>
    <t>BARRIO CABAL GUADALAJARA DE BU</t>
  </si>
  <si>
    <t>FO-25-1102066</t>
  </si>
  <si>
    <t>ESTADO RESULTADO DE LA ACTIVIDAD :EJECUTADO
FORMA DE ATENCIÓN :VISITA TECNICA
CANTIDAD DE ROLLOS :30
FECHA FIN DE LA ACTIVIDAD :18-06-2025
NOMBRES Y APELLIDOS DEL USUARIO :CLAUDIA MOLINA
TELEFONO DEL USUARIO :3173832529
CORREO DEL USUARIO :inmobiliariaamandaescobar@gmail.com
SOLUCIÓN :SE ENTREGAN 30 ROLLOS A LA SEÑORITA CLAUDIA MOLINA</t>
  </si>
  <si>
    <t>BARRIO ALFONSO LOPEZ  TIERRALTA</t>
  </si>
  <si>
    <t>FO-25-1087905</t>
  </si>
  <si>
    <t>864100024159</t>
  </si>
  <si>
    <t>BARRIO CENTENARIO SAHAGUN 5</t>
  </si>
  <si>
    <t>FO-25-1091847</t>
  </si>
  <si>
    <t>PTM TURBACO MULTISERVICIOS LBM</t>
  </si>
  <si>
    <t>FO-25-1092285</t>
  </si>
  <si>
    <t>COMCARD VILLAVICENCIO FLOR</t>
  </si>
  <si>
    <t>FO-25-1096517</t>
  </si>
  <si>
    <t>DISTRICOL DECOEUROPA PVC</t>
  </si>
  <si>
    <t>FO-25-1092795</t>
  </si>
  <si>
    <t>BARRIO VEREDA BELLA SUIZA</t>
  </si>
  <si>
    <t>FO-25-1095231</t>
  </si>
  <si>
    <t>FO-25-1095909</t>
  </si>
  <si>
    <t>PTM CALI VARIEDADES LUISANGEL</t>
  </si>
  <si>
    <t>FO-25-1105757</t>
  </si>
  <si>
    <t xml:space="preserve">ESTADO RESULTADO DE LA ACTIVIDAD :EJECUTADO
FORMA DE ATENCIÓN :VISITA TECNICA
CANTIDAD DE ROLLOS :40
FECHA FIN DE LA ACTIVIDAD :18-06-2025
NOMBRES Y APELLIDOS DEL USUARIO :Natalia Rivas 
TELEFONO DEL USUARIO :3127317078
CORREO DEL USUARIO :nataliarivas968@gmail.com
SOLUCIÓN :SE REALIZA ENTREGA DE 40 ROLLOS </t>
  </si>
  <si>
    <t>PTM SINCE DISTRIBUIDORA SINCE</t>
  </si>
  <si>
    <t>FO-25-1098788</t>
  </si>
  <si>
    <t xml:space="preserve">ESTADO RESULTADO DE LA ACTIVIDAD :EJECUTADO
FORMA DE ATENCIÓN :VISITA TECNICA
CANTIDAD DE ROLLOS :60
FECHA FIN DE LA ACTIVIDAD :18-06-2025
NOMBRES Y APELLIDOS DEL USUARIO :Roberto Romero 
TELEFONO DEL USUARIO :3145439948
CORREO DEL USUARIO :depisitoelrebajondesince@gmail.com
SOLUCIÓN :SE VISITA COMERCIO Y SE HACE ENTREGA DE 60 ROLLOS AL SEÑOR ROBERTO ROMERO </t>
  </si>
  <si>
    <t>ALKOMPRAR CUCUTA</t>
  </si>
  <si>
    <t>FO-25-1100788</t>
  </si>
  <si>
    <t xml:space="preserve">ESTADO RESULTADO DE LA ACTIVIDAD :EJECUTADO
FORMA DE ATENCIÓN :VISITA TECNICA
CANTIDAD DE ROLLOS :10
FECHA FIN DE LA ACTIVIDAD :18-06-2025
NOMBRES Y APELLIDOS DEL USUARIO :Jorge Mendoza 
TELEFONO DEL USUARIO :3222223147
CORREO DEL USUARIO :cucuta.caja01@colcomercio.com.co
SOLUCIÓN :SE REALIZÓ VISITA AL COMERCIO Y SE HIZO LA ENTREGA DE 10 ROLLOS </t>
  </si>
  <si>
    <t>EL CENTRO EL PLAYON 1</t>
  </si>
  <si>
    <t>FO-25-1102093</t>
  </si>
  <si>
    <t>ESTADO RESULTADO DE LA ACTIVIDAD :EJECUTADO
FORMA DE ATENCIÓN :ENVIO FLOTA - OPERADOR LOGISTICO
CANTIDAD DE ROLLOS :60
FECHA FIN DE LA ACTIVIDAD :18-06-2025
NOMBRES Y APELLIDOS DEL USUARIO :Adolfo Meneses 
TELEFONO DEL USUARIO :3168003451
CORREO DEL USUARIO :controldevisitadigital@gmail.com
SOLUCIÓN :EN COMUNICACIÓN CON EL ADMINISTRADOR ADOLFO MENESES AL CELULAR 3168003451, INFORMA QUE SE LE ENVÍEN LOS ROLLOS POR INTER RAPIDÍSIMO AL PLAYÓN, SE REALIZA ENVÍO DE 60 ROLLOS A ESPERA QUE CLIENTE RECLAME PARA CERRAR LA ORDEN.</t>
  </si>
  <si>
    <t>FO-25-1107501</t>
  </si>
  <si>
    <t>ESTADO RESULTADO DE LA ACTIVIDAD :EJECUTADO
FORMA DE ATENCIÓN :VISITA TECNICA
CANTIDAD DE ROLLOS :10
FECHA FIN DE LA ACTIVIDAD :18-06-2025
NOMBRES Y APELLIDOS DEL USUARIO :Kiberly martini 
TELEFONO DEL USUARIO :3134885324
CORREO DEL USUARIO :kiberlys.mardini@gmail.com
SOLUCIÓN :SE VISITA COMERCIO Y SE ENTREGAN 10 ROLLOS OK.</t>
  </si>
  <si>
    <t>BARRIO LA VICTORIA BUCARAMANGA 6</t>
  </si>
  <si>
    <t>FO-25-1106856</t>
  </si>
  <si>
    <t xml:space="preserve">ESTADO RESULTADO DE LA ACTIVIDAD :EJECUTADO
FORMA DE ATENCIÓN :VISITA TECNICA
CANTIDAD DE ROLLOS :20
FECHA FIN DE LA ACTIVIDAD :18-06-2025
NOMBRES Y APELLIDOS DEL USUARIO :Carol Balbuena 
TELEFONO DEL USUARIO :3207377420
CORREO DEL USUARIO :briannayuselpinzon@gmail.com
SOLUCIÓN :SE REALIZA ENTREGA DE 20 ROLLOS CON VISITA NO SE MANIPULA TERMINAL </t>
  </si>
  <si>
    <t>BARRIO PANAMERICANO CUCUTA 2</t>
  </si>
  <si>
    <t>FO-25-1106842</t>
  </si>
  <si>
    <t xml:space="preserve">ESTADO RESULTADO DE LA ACTIVIDAD :EJECUTADO
FORMA DE ATENCIÓN :VISITA TECNICA
CANTIDAD DE ROLLOS :20
FECHA FIN DE LA ACTIVIDAD :18-06-2025
NOMBRES Y APELLIDOS DEL USUARIO :RUBEN ALBARRACIN  
TELEFONO DEL USUARIO :3219920119
CORREO DEL USUARIO :yeseniaalb@gmail.com
SOLUCIÓN :SE REALIZA ENTREGA DE 20 ROLLOS RBM OK </t>
  </si>
  <si>
    <t>BARRIO VILLA FONTANA PALMIRA</t>
  </si>
  <si>
    <t>FO-25-1102642</t>
  </si>
  <si>
    <t xml:space="preserve">ESTADO RESULTADO DE LA ACTIVIDAD :EJECUTADO
FORMA DE ATENCIÓN :VISITA TECNICA
CANTIDAD DE ROLLOS :10
FECHA FIN DE LA ACTIVIDAD :18-06-2025
NOMBRES Y APELLIDOS DEL USUARIO :VERONICA GRISALES 
TELEFONO DEL USUARIO :3177324021
CORREO DEL USUARIO :veryo92@hotmail.com
SOLUCIÓN :SE REALIZA ENTREGA DE 10 ROLLOS CON VISITA, EL CLIENTE HABÍA YA CERRADO EL COMERCIO POR LO TANTO NO HAY TIRILLA DE PRUEBAS </t>
  </si>
  <si>
    <t>BARRIO DEPARTAMENTAL O PANAMERICANO CALI</t>
  </si>
  <si>
    <t>FO-25-1103866</t>
  </si>
  <si>
    <t xml:space="preserve">ESTADO RESULTADO DE LA ACTIVIDAD :EJECUTADO
FORMA DE ATENCIÓN :VISITA TECNICA
CANTIDAD DE ROLLOS :30
FECHA FIN DE LA ACTIVIDAD :18-06-2025
NOMBRES Y APELLIDOS DEL USUARIO :TERRY MURILLO 
TELEFONO DEL USUARIO :3207726760
CORREO DEL USUARIO :edicamaras_digital@hotmail.com
SOLUCIÓN :EN LA VISITA TÉCNICA SE REALIZÓ LA ENTREGA DE 30 ROLLOS TERMICOS DE REDEBAN </t>
  </si>
  <si>
    <t>PTM BOGOTA PAPELERIA MULTISERV</t>
  </si>
  <si>
    <t>FO-25-1102652</t>
  </si>
  <si>
    <t xml:space="preserve">ESTADO RESULTADO DE LA ACTIVIDAD :EJECUTADO
FORMA DE ATENCIÓN :VISITA TECNICA
CANTIDAD DE ROLLOS :30
FECHA FIN DE LA ACTIVIDAD :18-06-2025
NOMBRES Y APELLIDOS DEL USUARIO :Maria Yolima Orihuela 
TELEFONO DEL USUARIO :3173639417
CORREO DEL USUARIO :luna.servipapeleria@gmail.com
SOLUCIÓN :SE LLEGA AL CB SE ENCUENTRA CERRADO, SE LLAMA AL NÚMERO 3173639417, CB SE COMUNICA CON LA VECINA DEL COMERCIO DE AL LADO PARA QUE LE RECIBAN LA PAPELERÍA, SE ENTREGAN 30 ROLLOS </t>
  </si>
  <si>
    <t>BARRIO CRISTOBAL COLON CALI 5</t>
  </si>
  <si>
    <t>FO-25-1109718</t>
  </si>
  <si>
    <t xml:space="preserve">ESTADO RESULTADO DE LA ACTIVIDAD :EJECUTADO
FORMA DE ATENCIÓN :VISITA TECNICA
CANTIDAD DE ROLLOS :50
FECHA FIN DE LA ACTIVIDAD :19-06-2025
NOMBRES Y APELLIDOS DEL USUARIO :3163617795
TELEFONO DEL USUARIO :3163617795
CORREO DEL USUARIO :caro.diaz.1228@gmail.com
SOLUCIÓN :SE ENTREGAN 50 ROLLOS A LA SEÑORA CAROLINA DIAZ </t>
  </si>
  <si>
    <t>VARIEDADES LAS 50 B</t>
  </si>
  <si>
    <t>FO-25-1086921</t>
  </si>
  <si>
    <t>ESTADO RESULTADO DE LA ACTIVIDAD :EJECUTADO
FORMA DE ATENCIÓN :VISITA TECNICA
CANTIDAD DE ROLLOS :190
FECHA FIN DE LA ACTIVIDAD :19-06-2025
NOMBRES Y APELLIDOS DEL USUARIO :ROSA  ARISTIZÁBAL
TELEFONO DEL USUARIO :3147017931
CORREO DEL USUARIO :controldevisitadigital@gmail.com
SOLUCIÓN :SE REALIZA ENTREGA DE 190 OK</t>
  </si>
  <si>
    <t>FO-25-1091222</t>
  </si>
  <si>
    <t xml:space="preserve">ESTADO RESULTADO DE LA ACTIVIDAD :EJECUTADO
FORMA DE ATENCIÓN :VISITA TECNICA
CANTIDAD DE ROLLOS :130
FECHA FIN DE LA ACTIVIDAD :19-06-2025
NOMBRES Y APELLIDOS DEL USUARIO :Antonio gomez 
TELEFONO DEL USUARIO :3128338882
CORREO DEL USUARIO :todolinuxcomunicaciones@gmail.com
SOLUCIÓN :SE REALIZA LA ENTREGA DE 130 ROLLOS DE CB AL ENCARGADO ANTONIO GOMEZ </t>
  </si>
  <si>
    <t>PAGAFACIL PARQUE DE BELLO</t>
  </si>
  <si>
    <t>FO-25-1086374</t>
  </si>
  <si>
    <t xml:space="preserve">ESTADO RESULTADO DE LA ACTIVIDAD :EJECUTADO
FORMA DE ATENCIÓN :VISITA TECNICA
CANTIDAD DE ROLLOS :480
FECHA FIN DE LA ACTIVIDAD :19-06-2025
NOMBRES Y APELLIDOS DEL USUARIO :MONICA ACEVEDO
TELEFONO DEL USUARIO :3122230278
CORREO DEL USUARIO :adminbello@pagafacil.com
SOLUCIÓN :SE REALIZA ENTREGA DE 480 ROLLOS OK </t>
  </si>
  <si>
    <t>PTM ITAGUI LA PAPELERA DE ISAB</t>
  </si>
  <si>
    <t>FO-25-1098785</t>
  </si>
  <si>
    <t xml:space="preserve">ESTADO RESULTADO DE LA ACTIVIDAD :EJECUTADO
FORMA DE ATENCIÓN :VISITA TECNICA
CANTIDAD DE ROLLOS :130
FECHA FIN DE LA ACTIVIDAD :19-06-2025
NOMBRES Y APELLIDOS DEL USUARIO :Gisela Díaz 
TELEFONO DEL USUARIO :3246509758
CORREO DEL USUARIO :la bodeguera.papel@gmail.com
SOLUCIÓN :SE REALIZA L ENTREGA DE 130 ROLLOS DE CB A LA ENCARGADA GISELA DÍAZ </t>
  </si>
  <si>
    <t>PTM SANTA MARTA MERCADOS Y CAR</t>
  </si>
  <si>
    <t>FO-25-1100773</t>
  </si>
  <si>
    <t>ESTADO RESULTADO DE LA ACTIVIDAD :EJECUTADO
FORMA DE ATENCIÓN :VISITA TECNICA
CANTIDAD DE ROLLOS :70
FECHA FIN DE LA ACTIVIDAD :19-06-2025
NOMBRES Y APELLIDOS DEL USUARIO :Cesar Acosta 
TELEFONO DEL USUARIO :3007075619
CORREO DEL USUARIO :cesaracosta192000@gmail.com
SOLUCIÓN :SE REALIZA ENTREGA DE 70 ROLLOS PARA DATÁFONO A SATISFACCIÓN DEL CLIENTE</t>
  </si>
  <si>
    <t>COMCARD BMANGA MAYITA</t>
  </si>
  <si>
    <t>FO-25-1109369</t>
  </si>
  <si>
    <t>ESTADO RESULTADO DE LA ACTIVIDAD :EJECUTADO
FORMA DE ATENCIÓN :VISITA TECNICA
CANTIDAD DE ROLLOS :90
FECHA FIN DE LA ACTIVIDAD :19-06-2025
NOMBRES Y APELLIDOS DEL USUARIO :NUBIA VERA
TELEFONO DEL USUARIO :3016236727
CORREO DEL USUARIO :nvera@gmail.com
SOLUCIÓN :SE REALIZA VISITA AL COMERCIO CB SE CALIDA Y SE HACE ENTREGA DE 90 ROLLOS</t>
  </si>
  <si>
    <t>COMCARD ITAGUI PAPELERIA ASTUR</t>
  </si>
  <si>
    <t>FO-25-1091224</t>
  </si>
  <si>
    <t xml:space="preserve">ESTADO RESULTADO DE LA ACTIVIDAD :EJECUTADO
FORMA DE ATENCIÓN :VISITA TECNICA
CANTIDAD DE ROLLOS :220
FECHA FIN DE LA ACTIVIDAD :19-06-2025
NOMBRES Y APELLIDOS DEL USUARIO :Valeria colorado 
TELEFONO DEL USUARIO :301623672
CORREO DEL USUARIO :papaleria_asturias@hotmail.com
SOLUCIÓN :SE REALIZA LA ENTREGA DE 220 ROLLOS DE CB A L ENCARGADA VALERIA COLORADO </t>
  </si>
  <si>
    <t>DISTRICOL ABASTOS Y VARIEDADES</t>
  </si>
  <si>
    <t>FO-25-1098518</t>
  </si>
  <si>
    <t>ESTADO RESULTADO DE LA ACTIVIDAD :EJECUTADO
FORMA DE ATENCIÓN :VISITA TECNICA
CANTIDAD DE ROLLOS :30
FECHA FIN DE LA ACTIVIDAD :19-06-2025
NOMBRES Y APELLIDOS DEL USUARIO :Yesenia Yanes 
TELEFONO DEL USUARIO :3215629020
CORREO DEL USUARIO :yanezvilladiegoyesenia@gmail.com
SOLUCIÓN :SE REALIZA VISITA PARA ENTREGAR 30 ROLLOS PARA DATÁFONO, NO SE MANIPULA DATÁFONO, ENTREGA OK</t>
  </si>
  <si>
    <t>BARRIO RIO FRIO ZONA BANANERA</t>
  </si>
  <si>
    <t>FO-25-1100780</t>
  </si>
  <si>
    <t>ESTADO RESULTADO DE LA ACTIVIDAD :EJECUTADO
FORMA DE ATENCIÓN :VISITA TECNICA
CANTIDAD DE ROLLOS :90
FECHA FIN DE LA ACTIVIDAD :19-06-2025
NOMBRES Y APELLIDOS DEL USUARIO :Ana Rodriguez
TELEFONO DEL USUARIO :3046494487
CORREO DEL USUARIO :azzrh_@hotmail.com
SOLUCIÓN :SE REALIZA ENTREGA DE 90 ROLLOS PARA TELÉFONO A SATISFACCIÓN DEL CLIENTE</t>
  </si>
  <si>
    <t>BARRIO EL CANEY CALI 4</t>
  </si>
  <si>
    <t>FO-25-1104830</t>
  </si>
  <si>
    <t>ESTADO RESULTADO DE LA ACTIVIDAD :EJECUTADO
FORMA DE ATENCIÓN :VISITA TECNICA
CANTIDAD DE ROLLOS :40
FECHA FIN DE LA ACTIVIDAD :19-06-2025
NOMBRES Y APELLIDOS DEL USUARIO :JONÁS RODRÍGUEZ
TELEFONO DEL USUARIO :3247466009
CORREO DEL USUARIO :josejosejonas49@gmail.com
SOLUCIÓN :SE ENTREGAN 40 ROLLOS A JONÁS RODRÍGUEZ</t>
  </si>
  <si>
    <t>PAGAFACIL PARQUE DE LA CANA</t>
  </si>
  <si>
    <t>FO-25-1107837</t>
  </si>
  <si>
    <t>ESTADO RESULTADO DE LA ACTIVIDAD :EJECUTADO
FORMA DE ATENCIÓN :VISITA TECNICA
CANTIDAD DE ROLLOS :160
FECHA FIN DE LA ACTIVIDAD :19-06-2025
NOMBRES Y APELLIDOS DEL USUARIO :ANGIE BRAVO
TELEFONO DEL USUARIO :3197278236
CORREO DEL USUARIO :pfparquedelacana@pagafacil.com.co
SOLUCIÓN :SE REALIZA ENTREGA DE 160 ROLLOS TÉRMICOS EN EL CB.</t>
  </si>
  <si>
    <t>ARAUCA - CALDAS</t>
  </si>
  <si>
    <t>FO-25-1106861</t>
  </si>
  <si>
    <t xml:space="preserve">ESTADO RESULTADO DE LA ACTIVIDAD :EJECUTADO
FORMA DE ATENCIÓN :VISITA TECNICA
CANTIDAD DE ROLLOS :270
FECHA FIN DE LA ACTIVIDAD :19-06-2025
NOMBRES Y APELLIDOS DEL USUARIO :Sandra Vélez 
TELEFONO DEL USUARIO :3137359795
CORREO DEL USUARIO :joseleogiraldo@hotmail.com
SOLUCIÓN :SE VISITA COMERCIO SE REALIZA ENTREGA DE 270 ROLLOS DE PAPEL PARA DATÁFONO </t>
  </si>
  <si>
    <t>PAGAFACIL SAN ANTONIO DE PRADO</t>
  </si>
  <si>
    <t>FO-25-1082188</t>
  </si>
  <si>
    <t xml:space="preserve">ESTADO RESULTADO DE LA ACTIVIDAD :EJECUTADO
FORMA DE ATENCIÓN :VISITA TECNICA
CANTIDAD DE ROLLOS :150
FECHA FIN DE LA ACTIVIDAD :19-06-2025
NOMBRES Y APELLIDOS DEL USUARIO :Gloria Ospina 
TELEFONO DEL USUARIO :6043666417
CORREO DEL USUARIO :admonprado2@pagafacil.com.co
SOLUCIÓN :SE REALIZA LA ENTREGA DE 150 ROLLOS DE CB A LA ENCARGADA GLORIA OSPINA </t>
  </si>
  <si>
    <t>FO-25-1106869</t>
  </si>
  <si>
    <t>ESTADO RESULTADO DE LA ACTIVIDAD :EJECUTADO
FORMA DE ATENCIÓN :VISITA TECNICA
CANTIDAD DE ROLLOS :50
FECHA FIN DE LA ACTIVIDAD :19-06-2025
NOMBRES Y APELLIDOS DEL USUARIO :Didier acosta
TELEFONO DEL USUARIO :3133112707
CORREO DEL USUARIO :w.wcomunicar@gmail.com
SOLUCIÓN :SE DEJAN 50 ROLLOS</t>
  </si>
  <si>
    <t>LLORENTE</t>
  </si>
  <si>
    <t>DISTRICOL FERRE PANAMERICANA</t>
  </si>
  <si>
    <t>FO-25-1082913</t>
  </si>
  <si>
    <t>ESTADO RESULTADO DE LA ACTIVIDAD :
FORMA DE ATENCIÓN :ENVIO
CANTIDAD DE ROLLOS :90
FECHA FIN DE LA ACTIVIDAD :19-06-2025
NOMBRES Y APELLIDOS DEL USUARIO :
TELEFONO DEL USUARIO :
CORREO DEL USUARIO :
SOLUCIÓN :</t>
  </si>
  <si>
    <t xml:space="preserve"> 240030728036 </t>
  </si>
  <si>
    <t>PTM CUCUTA PAPELERIA MOKI</t>
  </si>
  <si>
    <t>FO-25-1107840</t>
  </si>
  <si>
    <t xml:space="preserve">ESTADO RESULTADO DE LA ACTIVIDAD :EJECUTADO
FORMA DE ATENCIÓN :VISITA TECNICA
CANTIDAD DE ROLLOS :30
FECHA FIN DE LA ACTIVIDAD :19-06-2025
NOMBRES Y APELLIDOS DEL USUARIO :Nelson  Boada
TELEFONO DEL USUARIO :3133314841
CORREO DEL USUARIO :nelsonlabark@gmail.com
SOLUCIÓN :SE REALIZA ENTREGA DE 30 ROLLOS RBM OK </t>
  </si>
  <si>
    <t>TORIBIO</t>
  </si>
  <si>
    <t>TACUEYO TORIBIO</t>
  </si>
  <si>
    <t>FO-25-1018547</t>
  </si>
  <si>
    <t>ESTADO RESULTADO DE LA ACTIVIDAD :
FORMA DE ATENCIÓN :ENVIO
CANTIDAD DE ROLLOS :40
FECHA FIN DE LA ACTIVIDAD :19-06-2025
NOMBRES Y APELLIDOS DEL USUARIO :
TELEFONO DEL USUARIO :
CORREO DEL USUARIO :
SOLUCIÓN :</t>
  </si>
  <si>
    <t>INGRESO AL CENTRO LOGISTICO</t>
  </si>
  <si>
    <t>DISTRICOL MUNDOCELL</t>
  </si>
  <si>
    <t>FO-25-1053526</t>
  </si>
  <si>
    <t>ESTADO RESULTADO DE LA ACTIVIDAD :
FORMA DE ATENCIÓN :ENVIO
CANTIDAD DE ROLLOS :20
FECHA FIN DE LA ACTIVIDAD :19-06-2025
NOMBRES Y APELLIDOS DEL USUARIO :
TELEFONO DEL USUARIO :
CORREO DEL USUARIO :
SOLUCIÓN :</t>
  </si>
  <si>
    <t>034049428267</t>
  </si>
  <si>
    <t>BARRIO EL POBLADO BAHIA SOLANO</t>
  </si>
  <si>
    <t>FO-25-1069206</t>
  </si>
  <si>
    <t>ESTADO RESULTADO DE LA ACTIVIDAD :
FORMA DE ATENCIÓN :ENVIO
CANTIDAD DE ROLLOS :30
FECHA FIN DE LA ACTIVIDAD :19-06-2025
NOMBRES Y APELLIDOS DEL USUARIO :
TELEFONO DEL USUARIO :
CORREO DEL USUARIO :
SOLUCIÓN :</t>
  </si>
  <si>
    <t xml:space="preserve">LLORENTE </t>
  </si>
  <si>
    <t>BARRIO CENTRO SAN ANDRES DE TU</t>
  </si>
  <si>
    <t>FO-25-1074613</t>
  </si>
  <si>
    <t>ESTADO RESULTADO DE LA ACTIVIDAD :
FORMA DE ATENCIÓN :ENVIO
CANTIDAD DE ROLLOS :60
FECHA FIN DE LA ACTIVIDAD :19-06-2025
NOMBRES Y APELLIDOS DEL USUARIO :
TELEFONO DEL USUARIO :
CORREO DEL USUARIO :
SOLUCIÓN :</t>
  </si>
  <si>
    <t xml:space="preserve"> 240030609308 </t>
  </si>
  <si>
    <t>BARRIO CALLE PRINCIPAL LLORENT</t>
  </si>
  <si>
    <t>FO-25-1075962</t>
  </si>
  <si>
    <t>ESTADO RESULTADO DE LA ACTIVIDAD :
FORMA DE ATENCIÓN :ENVIO
CANTIDAD DE ROLLOS :130
FECHA FIN DE LA ACTIVIDAD :19-06-2025
NOMBRES Y APELLIDOS DEL USUARIO :
TELEFONO DEL USUARIO :
CORREO DEL USUARIO :
SOLUCIÓN :</t>
  </si>
  <si>
    <t xml:space="preserve"> 240030627884 </t>
  </si>
  <si>
    <t>TARQUI</t>
  </si>
  <si>
    <t>DISTRICOL JOTIAGRO</t>
  </si>
  <si>
    <t>FO-25-1091702</t>
  </si>
  <si>
    <t>240030856640</t>
  </si>
  <si>
    <t>BARRIO LA PRIMAVERA OCAÑA 6</t>
  </si>
  <si>
    <t>FO-25-1092909</t>
  </si>
  <si>
    <t>ESTADO RESULTADO DE LA ACTIVIDAD :
FORMA DE ATENCIÓN :ENVIO
CANTIDAD DE ROLLOS :10
FECHA FIN DE LA ACTIVIDAD :19-06-2025
NOMBRES Y APELLIDOS DEL USUARIO :
TELEFONO DEL USUARIO :
CORREO DEL USUARIO :
SOLUCIÓN :</t>
  </si>
  <si>
    <t>064106329568</t>
  </si>
  <si>
    <t>FO-25-1086382</t>
  </si>
  <si>
    <t xml:space="preserve">ESTADO RESULTADO DE LA ACTIVIDAD :EJECUTADO
FORMA DE ATENCIÓN :VISITA TECNICA
CANTIDAD DE ROLLOS :190
FECHA FIN DE LA ACTIVIDAD :19-06-2025
NOMBRES Y APELLIDOS DEL USUARIO :Lincy Díaz 
TELEFONO DEL USUARIO :3003166032
CORREO DEL USUARIO :urregojaramilloalejandra@gmail.com
SOLUCIÓN :SE REALIZA LA ENTREGA DE 190 ROLLOS DE CB A LA ENCARGADA LINCI </t>
  </si>
  <si>
    <t>ACEVEDO</t>
  </si>
  <si>
    <t>LAS MERCEDES ACEVEDO</t>
  </si>
  <si>
    <t>FO-25-1097500</t>
  </si>
  <si>
    <t>240030898729</t>
  </si>
  <si>
    <t>OPRAP CARULLA SAN LUCAS</t>
  </si>
  <si>
    <t>FO-25-1092800</t>
  </si>
  <si>
    <t xml:space="preserve">ESTADO RESULTADO DE LA ACTIVIDAD :EJECUTADO
FORMA DE ATENCIÓN :VISITA TECNICA
CANTIDAD DE ROLLOS :100
FECHA FIN DE LA ACTIVIDAD :19-06-2025
NOMBRES Y APELLIDOS DEL USUARIO :Jaír valencia 
TELEFONO DEL USUARIO :3005040768
CORREO DEL USUARIO :controldevisitadigital@gmail.com
SOLUCIÓN :SE REALIZA LA ENTREGA DE 100 ROLLOS DE CB </t>
  </si>
  <si>
    <t>SAN JOSE</t>
  </si>
  <si>
    <t>BARRIO CENTRO SAN JOSE 1</t>
  </si>
  <si>
    <t>FO-25-1106874</t>
  </si>
  <si>
    <t xml:space="preserve">ESTADO RESULTADO DE LA ACTIVIDAD :EJECUTADO
FORMA DE ATENCIÓN :VISITA TECNICA
CANTIDAD DE ROLLOS :40
FECHA FIN DE LA ACTIVIDAD :19-06-2025
NOMBRES Y APELLIDOS DEL USUARIO :Alexander Cardona 
TELEFONO DEL USUARIO :3104863187
CORREO DEL USUARIO :sanjoseinternet@hotmail.com
SOLUCIÓN :SE VISITA COMERCIO SE REALIZA ENTREGA DE 40 ROLLOS DE PAPEL PARA DATÁFONO </t>
  </si>
  <si>
    <t>PTM CUCUTA AUTOLUJOS Y SERVICI</t>
  </si>
  <si>
    <t>FO-25-1109627</t>
  </si>
  <si>
    <t xml:space="preserve">ESTADO RESULTADO DE LA ACTIVIDAD :EJECUTADO
FORMA DE ATENCIÓN :VISITA TECNICA
CANTIDAD DE ROLLOS :30
FECHA FIN DE LA ACTIVIDAD :19-06-2025
NOMBRES Y APELLIDOS DEL USUARIO :Paola Valencia 
TELEFONO DEL USUARIO :3133468938
CORREO DEL USUARIO :autolujosyservicioslaredoma@gmail.com
SOLUCIÓN :SE REALIZÓ VISITA AL COMERCIO Y SE HIZO LA ENTREGA DE 30 ROLLOS TODO OK </t>
  </si>
  <si>
    <t>BARRIO SAN BARTOLOME BOCHALEMA</t>
  </si>
  <si>
    <t>FO-25-1111131</t>
  </si>
  <si>
    <t>ESTADO RESULTADO DE LA ACTIVIDAD :EJECUTADO
FORMA DE ATENCIÓN :VISITA TECNICA
CANTIDAD DE ROLLOS :20
FECHA FIN DE LA ACTIVIDAD :19-06-2025
NOMBRES Y APELLIDOS DEL USUARIO :Emilse barrera ochoa
TELEFONO DEL USUARIO :3123763042
CORREO DEL USUARIO :emilseochoabarrera1@gmail.com
SOLUCIÓN :SE REALIZÓ LLAMADA TELEFÓNICA Y SE HABLÓ CON LA SRA EMILSE INDICA QUE LE ENTREGUEMOS AL HERMANO QUE SE ENCUENTRA EN LA CIUDAD DE CUCUTA, SE REALIZA ENTREGA EN LA TERMINAL DE TRANSPORTE LA CANTIDAD DE 20 ROLLOS AL SEÑOR OMAR.</t>
  </si>
  <si>
    <t>BARRIO SAMARIA ITAGUI 4</t>
  </si>
  <si>
    <t>FO-25-1104825</t>
  </si>
  <si>
    <t>ESTADO RESULTADO DE LA ACTIVIDAD :EJECUTADO
FORMA DE ATENCIÓN :VISITA TECNICA
CANTIDAD DE ROLLOS :130
FECHA FIN DE LA ACTIVIDAD :19-06-2025
NOMBRES Y APELLIDOS DEL USUARIO :Lina Marcela gomez
TELEFONO DEL USUARIO :3114239749
CORREO DEL USUARIO :linamarcelagomezalvararez@gmail.com
SOLUCIÓN :SE HACE ENTREGA DE 130 ROLLOS</t>
  </si>
  <si>
    <t>FO-25-1112130</t>
  </si>
  <si>
    <t xml:space="preserve">ESTADO RESULTADO DE LA ACTIVIDAD :EJECUTADO
FORMA DE ATENCIÓN :VISITA TECNICA
CANTIDAD DE ROLLOS :20
FECHA FIN DE LA ACTIVIDAD :19-06-2025
NOMBRES Y APELLIDOS DEL USUARIO :ANA MILENA SANCHEZ DONADO
TELEFONO DEL USUARIO :3166209192
CORREO DEL USUARIO :amile80@hotmail.com
SOLUCIÓN :SE REALIZA ENTREGA DE 50 ROLLOS PARA EL CORRESPONSAL </t>
  </si>
  <si>
    <t>DISTRICOL VARIEDADES Y PAPELER</t>
  </si>
  <si>
    <t>FO-25-1111127</t>
  </si>
  <si>
    <t xml:space="preserve">ESTADO RESULTADO DE LA ACTIVIDAD :EJECUTADO
FORMA DE ATENCIÓN :VISITA TECNICA
CANTIDAD DE ROLLOS :50
FECHA FIN DE LA ACTIVIDAD :19-06-2025
NOMBRES Y APELLIDOS DEL USUARIO :PAOLA JIMÉNEZ 
TELEFONO DEL USUARIO :3115009711
CORREO DEL USUARIO :paolajimenezprada@gmail.com
SOLUCIÓN :SE REALIZA VISITA AL COMERCIO CB, SE VALIDA Y SE HACE ENTREGA DE 50 ROLLOS A LA SRTA PAOLA JIMÉNEZ </t>
  </si>
  <si>
    <t>DISTRICOL REMATES ELDAMAR</t>
  </si>
  <si>
    <t>FO-25-1104848</t>
  </si>
  <si>
    <t xml:space="preserve">ESTADO RESULTADO DE LA ACTIVIDAD :EJECUTADO
FORMA DE ATENCIÓN :VISITA TECNICA
CANTIDAD DE ROLLOS :70
FECHA FIN DE LA ACTIVIDAD :19-06-2025
NOMBRES Y APELLIDOS DEL USUARIO :Ariana Ortiz
TELEFONO DEL USUARIO :3046508449
CORREO DEL USUARIO :ariannaortizvaldes@gmil.com
SOLUCIÓN :SE REALIZA ENTREGA DE 70 ROLLOS PARA DATÁFONO A SATISFACCIÓN DEL CLIENTE </t>
  </si>
  <si>
    <t>BARRIO TANQUE JERUSALEN BOGOTA</t>
  </si>
  <si>
    <t>FO-25-1110456</t>
  </si>
  <si>
    <t>ESTADO RESULTADO DE LA ACTIVIDAD :EJECUTADO
FORMA DE ATENCIÓN :VISITA TECNICA
CANTIDAD DE ROLLOS :40
FECHA FIN DE LA ACTIVIDAD :19-06-2025
NOMBRES Y APELLIDOS DEL USUARIO :JEANNETH ALDUVI ROBAYO FORERO
TELEFONO DEL USUARIO :3219318328
CORREO DEL USUARIO :teletanque123@gmail.com
SOLUCIÓN :DURANTE LA VISITA TECNICA SE REALIZA ENTREGA DE ROLLOS PARA DATÁFONO NO SE MANIPULAN EQUIPOS SIN NOVEDAD EN ENTREGA</t>
  </si>
  <si>
    <t>BARRIO VRD LA CURVA DE NARVAEZ</t>
  </si>
  <si>
    <t>FO-25-1086166</t>
  </si>
  <si>
    <t xml:space="preserve">ESTADO RESULTADO DE LA ACTIVIDAD :EJECUTADO
FORMA DE ATENCIÓN :VISITA TECNICA
CANTIDAD DE ROLLOS :20
FECHA FIN DE LA ACTIVIDAD :19-06-2025
NOMBRES Y APELLIDOS DEL USUARIO :Juan Narváez 
TELEFONO DEL USUARIO :3117402955
CORREO DEL USUARIO :juannarvae818@gmail.com
SOLUCIÓN :SE REALIZA VISITA PARA ENTREGAR 20 ROLLOS PARA DATÁFONO, NO SE MANIPULA DATÁFONO, ENTREGA OK </t>
  </si>
  <si>
    <t>FO-25-1109128</t>
  </si>
  <si>
    <t>ESTADO RESULTADO DE LA ACTIVIDAD :EJECUTADO
FORMA DE ATENCIÓN :VISITA TECNICA
CANTIDAD DE ROLLOS :90
FECHA FIN DE LA ACTIVIDAD :19-06-2025
NOMBRES Y APELLIDOS DEL USUARIO :YAJAIRA ALBA ROJAS 
TELEFONO DEL USUARIO :3112231114
CORREO DEL USUARIO :yajaira_alba0408@ hotmail.com
SOLUCIÓN :SE ENTREGA 90 ROLLOS OK.</t>
  </si>
  <si>
    <t>PTM SOACHA EL ETERNO SALSAMENT</t>
  </si>
  <si>
    <t>FO-25-1108087</t>
  </si>
  <si>
    <t xml:space="preserve">ESTADO RESULTADO DE LA ACTIVIDAD :EJECUTADO
FORMA DE ATENCIÓN :VISITA TECNICA
CANTIDAD DE ROLLOS :40
FECHA FIN DE LA ACTIVIDAD :19-06-2025
NOMBRES Y APELLIDOS DEL USUARIO :Fredy Arango 
TELEFONO DEL USUARIO :3133207249
CORREO DEL USUARIO :arangoempresarialsas@gmail.com
SOLUCIÓN :SE REALIZA ENTREGA DE 40 ROLLOS NO SE MANIPULAN EQUIPOS </t>
  </si>
  <si>
    <t>DISTRICOL PATY NAILS STUDIO</t>
  </si>
  <si>
    <t>FO-25-1109132</t>
  </si>
  <si>
    <t xml:space="preserve">ESTADO RESULTADO DE LA ACTIVIDAD :EJECUTADO
FORMA DE ATENCIÓN :VISITA TECNICA
CANTIDAD DE ROLLOS :20
FECHA FIN DE LA ACTIVIDAD :19-06-2025
NOMBRES Y APELLIDOS DEL USUARIO :Astrid 
TELEFONO DEL USUARIO :3104906352
CORREO DEL USUARIO :j_velasqueasa87@hotmail.com
SOLUCIÓN :SE ENTREGAN 20 ROLLOS, DATAFONO NO SE ENCUENTRA EN LA DIRECCIÓN DE ENTREGA </t>
  </si>
  <si>
    <t>UNGUIA</t>
  </si>
  <si>
    <t>DISTRICOL SUPER TIENDA LA GITA</t>
  </si>
  <si>
    <t>FO-25-1087702</t>
  </si>
  <si>
    <t xml:space="preserve">ESTADO RESULTADO DE LA ACTIVIDAD :EJECUTADO
FORMA DE ATENCIÓN :VISITA TECNICA
CANTIDAD DE ROLLOS :20
FECHA FIN DE LA ACTIVIDAD :19-06-2025
NOMBRES Y APELLIDOS DEL USUARIO :Jesús Días
TELEFONO DEL USUARIO :3114138815
CORREO DEL USUARIO :controldevisitadigital@gmail.com
SOLUCIÓN :SE REALIZA ENTREGA DE 20 ROLLOS EXITOSAMENTE AL SEÑOR JESÚS DÍAS A LA DIRECCIÓN CALLE 76 #82-35 CASA 1B CONJUNTO REFUGIO DEL PAPAGALLO CAREPA ANTIOQUIA , COMO INDICÓ USUARIO OK, </t>
  </si>
  <si>
    <t>FO-25-1111118</t>
  </si>
  <si>
    <t xml:space="preserve">ESTADO RESULTADO DE LA ACTIVIDAD :EJECUTADO
FORMA DE ATENCIÓN :VISITA TECNICA
CANTIDAD DE ROLLOS :70
FECHA FIN DE LA ACTIVIDAD :20-06-2025
NOMBRES Y APELLIDOS DEL USUARIO :Paola Rojas 
TELEFONO DEL USUARIO :3204341925
CORREO DEL USUARIO :edslasbrisas@hotmail.com
SOLUCIÓN :SE ENTREGA 70 ROLLOS </t>
  </si>
  <si>
    <t>PTM CARTAGENA SUPERFARMAX</t>
  </si>
  <si>
    <t>FO-25-1111134</t>
  </si>
  <si>
    <t>ESTADO RESULTADO DE LA ACTIVIDAD :EJECUTADO
FORMA DE ATENCIÓN :VISITA TECNICA
CANTIDAD DE ROLLOS :70
FECHA FIN DE LA ACTIVIDAD :20-06-2025
NOMBRES Y APELLIDOS DEL USUARIO :Sioamara polo 
TELEFONO DEL USUARIO :3145418026
CORREO DEL USUARIO :donjuank@hormial.com
SOLUCIÓN :SE ENTREGAN 70 ROLLOSN</t>
  </si>
  <si>
    <t>DISTRICOL WEB PRESS CAFE</t>
  </si>
  <si>
    <t>FO-25-1106828</t>
  </si>
  <si>
    <t xml:space="preserve">ESTADO RESULTADO DE LA ACTIVIDAD :EJECUTADO
FORMA DE ATENCIÓN :VISITA TECNICA
CANTIDAD DE ROLLOS :170
FECHA FIN DE LA ACTIVIDAD :20-06-2025
NOMBRES Y APELLIDOS DEL USUARIO :TATIANA TAUTAS
TELEFONO DEL USUARIO :3163365469
CORREO DEL USUARIO :tatis8084@hotmail.com
SOLUCIÓN :SE REALIZA ENTREGA DE 170 ROLLOS NO SE MANIPULA DATAFONO CB CONFIRMA OPERATIVIDAD DEL EQUIPO </t>
  </si>
  <si>
    <t>BARRIO OLAYA SECTOR CENTRAL CA</t>
  </si>
  <si>
    <t>FO-25-1113188</t>
  </si>
  <si>
    <t xml:space="preserve">ESTADO RESULTADO DE LA ACTIVIDAD :EJECUTADO
FORMA DE ATENCIÓN :VISITA TECNICA
CANTIDAD DE ROLLOS :110
FECHA FIN DE LA ACTIVIDAD :20-06-2025
NOMBRES Y APELLIDOS DEL USUARIO :Yesenia Vergara 
TELEFONO DEL USUARIO :3002416071
CORREO DEL USUARIO :vercyvc@gmail.com
SOLUCIÓN :SE REALIZA ENTREGA DE 110 ROLLOS </t>
  </si>
  <si>
    <t>BARRIO SAMANARES DE GUADALUPE</t>
  </si>
  <si>
    <t>FO-25-1111108</t>
  </si>
  <si>
    <t>ESTADO RESULTADO DE LA ACTIVIDAD :EJECUTADO
FORMA DE ATENCIÓN :VISITA TECNICA
CANTIDAD DE ROLLOS :60
FECHA FIN DE LA ACTIVIDAD :20-06-2025
NOMBRES Y APELLIDOS DEL USUARIO :MIGUEL RAMÍREZ
TELEFONO DEL USUARIO :3166630098
CORREO DEL USUARIO :gam_93@gmail.com
SOLUCIÓN :SE ENTREGAN 60 ROLLOS A MIGUEL RAMÍREZ</t>
  </si>
  <si>
    <t>FO-25-1084920</t>
  </si>
  <si>
    <t>ESTADO RESULTADO DE LA ACTIVIDAD :
FORMA DE ATENCIÓN :ENVIO
CANTIDAD DE ROLLOS :30
FECHA FIN DE LA ACTIVIDAD :20-06-2025
NOMBRES Y APELLIDOS DEL USUARIO :
TELEFONO DEL USUARIO :
CORREO DEL USUARIO :
SOLUCIÓN :</t>
  </si>
  <si>
    <t>DISTRICOL SUPERMERCADO ALCANCI</t>
  </si>
  <si>
    <t>FO-25-1102242</t>
  </si>
  <si>
    <t>2259115760</t>
  </si>
  <si>
    <t>CALARCA C BARCELONA</t>
  </si>
  <si>
    <t>FO-25-1112132</t>
  </si>
  <si>
    <t xml:space="preserve">ESTADO RESULTADO DE LA ACTIVIDAD :EJECUTADO
FORMA DE ATENCIÓN :VISITA TECNICA
CANTIDAD DE ROLLOS :30
FECHA FIN DE LA ACTIVIDAD :20-06-2025
NOMBRES Y APELLIDOS DEL USUARIO :MARÍA LUCERO VALENCIA
TELEFONO DEL USUARIO :3226176861
CORREO DEL USUARIO :supermercadoladiez@gmail.com
SOLUCIÓN :SE VISITA COMERCIO SE REALIZÓ ENTREGA DE 30 ROLLOS </t>
  </si>
  <si>
    <t>BARRIO EL LIMONAR GARZON 1</t>
  </si>
  <si>
    <t>FO-25-1102244</t>
  </si>
  <si>
    <t>ESTADO RESULTADO DE LA ACTIVIDAD :
FORMA DE ATENCIÓN :ENVIO
CANTIDAD DE ROLLOS :90
FECHA FIN DE LA ACTIVIDAD :20-06-2025
NOMBRES Y APELLIDOS DEL USUARIO :
TELEFONO DEL USUARIO :
CORREO DEL USUARIO :
SOLUCIÓN :</t>
  </si>
  <si>
    <t>240030953725</t>
  </si>
  <si>
    <t>DISTRICOL VARIEDADES PECESITO</t>
  </si>
  <si>
    <t>FO-25-1103419</t>
  </si>
  <si>
    <t>ESTADO RESULTADO DE LA ACTIVIDAD :
FORMA DE ATENCIÓN :ENVIO
CANTIDAD DE ROLLOS :40
FECHA FIN DE LA ACTIVIDAD :20-06-2025
NOMBRES Y APELLIDOS DEL USUARIO :
TELEFONO DEL USUARIO :
CORREO DEL USUARIO :
SOLUCIÓN :</t>
  </si>
  <si>
    <t>240030968834</t>
  </si>
  <si>
    <t>FO-25-1113892</t>
  </si>
  <si>
    <t xml:space="preserve">ESTADO RESULTADO DE LA ACTIVIDAD :EJECUTADO
FORMA DE ATENCIÓN :VISITA TECNICA
CANTIDAD DE ROLLOS :20
FECHA FIN DE LA ACTIVIDAD :20-06-2025
NOMBRES Y APELLIDOS DEL USUARIO :Karla bravo 
TELEFONO DEL USUARIO :3024466224
CORREO DEL USUARIO :construsolucionesfb@gmail.com
SOLUCIÓN :SE REALIZA ENTREGA DE 20 ROLLOS PARA EL CORRESPONSAL </t>
  </si>
  <si>
    <t>BARRIO FACHAMATE JAMUNDI</t>
  </si>
  <si>
    <t>FO-25-1114105</t>
  </si>
  <si>
    <t xml:space="preserve">ESTADO RESULTADO DE LA ACTIVIDAD :EJECUTADO
FORMA DE ATENCIÓN :VISITA TECNICA
CANTIDAD DE ROLLOS :150
FECHA FIN DE LA ACTIVIDAD :20-06-2025
NOMBRES Y APELLIDOS DEL USUARIO :Isabel viveros 
TELEFONO DEL USUARIO :3103818364
CORREO DEL USUARIO :ventaydespachos@gmail.com
SOLUCIÓN :SE VISITA CORRESPONSAL Y SE ENTREGAN 150 ROLLOS </t>
  </si>
  <si>
    <t>BARRIO SANTA CRUZ MEDELLIN 14</t>
  </si>
  <si>
    <t>FO-25-1096523</t>
  </si>
  <si>
    <t xml:space="preserve">ESTADO RESULTADO DE LA ACTIVIDAD :EJECUTADO
FORMA DE ATENCIÓN :VISITA TECNICA
CANTIDAD DE ROLLOS :60
FECHA FIN DE LA ACTIVIDAD :20-06-2025
NOMBRES Y APELLIDOS DEL USUARIO :Tatiana Echavarría 
TELEFONO DEL USUARIO :3042421775
CORREO DEL USUARIO :controldevisitadigital@gmail.com
SOLUCIÓN :SE REALIZA L ENTREGA DE 60 ROLLOS DE CB A LA ENCARGADA TATIANA ECHAVARRÍA </t>
  </si>
  <si>
    <t>BARRIO 6 DE SEPTIEMBRE SOGAMOSO</t>
  </si>
  <si>
    <t>FO-25-1107842</t>
  </si>
  <si>
    <t xml:space="preserve">ESTADO RESULTADO DE LA ACTIVIDAD :EJECUTADO
FORMA DE ATENCIÓN :VISITA TECNICA
CANTIDAD DE ROLLOS :30
FECHA FIN DE LA ACTIVIDAD :20-06-2025
NOMBRES Y APELLIDOS DEL USUARIO :NURI GONZÁLEZ
TELEFONO DEL USUARIO :3107758539
CORREO DEL USUARIO :orbedisas@gmail.com
SOLUCIÓN :SE REALIZA ENTREGA DE 30 ROLLOS CON VISITA </t>
  </si>
  <si>
    <t>FO-25-1115674</t>
  </si>
  <si>
    <t>ESTADO RESULTADO DE LA ACTIVIDAD :EJECUTADO
FORMA DE ATENCIÓN :VISITA TECNICA
CANTIDAD DE ROLLOS :60
FECHA FIN DE LA ACTIVIDAD :20-06-2025
NOMBRES Y APELLIDOS DEL USUARIO :Ana Luz canteros
TELEFONO DEL USUARIO :3133673815
CORREO DEL USUARIO :internet1989100@gmail.com 
SOLUCIÓN :SE LLEGA LA DIRECCIÓN INDICADA Y SE ENTREGAN 60 ROLLOS NO SE MANIPULAN DATÁFONOS</t>
  </si>
  <si>
    <t>JAMUNDI VILLA PYME</t>
  </si>
  <si>
    <t>FO-25-1111766</t>
  </si>
  <si>
    <t xml:space="preserve">ESTADO RESULTADO DE LA ACTIVIDAD :EJECUTADO
FORMA DE ATENCIÓN :VISITA TECNICA
CANTIDAD DE ROLLOS :20
FECHA FIN DE LA ACTIVIDAD :20-06-2025
NOMBRES Y APELLIDOS DEL USUARIO :Libia Franco 
TELEFONO DEL USUARIO :321277007
CORREO DEL USUARIO :libia_lorena@hotmail.com
SOLUCIÓN :SE VISITA CORRESPONSAL Y SE ENTREGAN 20 ROLLOS. CLIENTE AUTORIZA DEJARLOS FRENTE A SU CASA YA QUE SALIÓ HACER UNA DILIGENCIA Y NO DEMORA </t>
  </si>
  <si>
    <t>BARRIO RICAURTE CHIQUINQUIRA</t>
  </si>
  <si>
    <t>FO-25-1111768</t>
  </si>
  <si>
    <t>ESTADO RESULTADO DE LA ACTIVIDAD :
FORMA DE ATENCIÓN :ENVIO
CANTIDAD DE ROLLOS :80
FECHA FIN DE LA ACTIVIDAD :20-06-2025
NOMBRES Y APELLIDOS DEL USUARIO :
TELEFONO DEL USUARIO :
CORREO DEL USUARIO :
SOLUCIÓN :</t>
  </si>
  <si>
    <t>2259116685</t>
  </si>
  <si>
    <t>COMCARD SANTO DOMINGO DJV</t>
  </si>
  <si>
    <t>FO-25-1097234</t>
  </si>
  <si>
    <t xml:space="preserve">ESTADO RESULTADO DE LA ACTIVIDAD :EJECUTADO
FORMA DE ATENCIÓN :VISITA TECNICA
CANTIDAD DE ROLLOS :100
FECHA FIN DE LA ACTIVIDAD :20-06-2025
NOMBRES Y APELLIDOS DEL USUARIO :Diana palacio 
TELEFONO DEL USUARIO :3185439663
CORREO DEL USUARIO :dianapalacio43@gmail.com
SOLUCIÓN :SE REALIZA LA ENTREGA DE 100 ROLLOS DE CB A LA ENCARGADA DIANA PALACIO </t>
  </si>
  <si>
    <t>PTM MEDELLIN PAPELERIA LORE &amp;</t>
  </si>
  <si>
    <t>FO-25-1104817</t>
  </si>
  <si>
    <t xml:space="preserve">ESTADO RESULTADO DE LA ACTIVIDAD :EJECUTADO
FORMA DE ATENCIÓN :VISITA TECNICA
CANTIDAD DE ROLLOS :40
FECHA FIN DE LA ACTIVIDAD :20-06-2025
NOMBRES Y APELLIDOS DEL USUARIO :Lorena gomez 
TELEFONO DEL USUARIO :3012697781
CORREO DEL USUARIO :papelerialore4@gmail.com
SOLUCIÓN :SE REALIZA LA ENTREGA DE 40 ROLLOS DE CB A L ENCARGADA LORENA GOMEZ </t>
  </si>
  <si>
    <t>CLEMENCIA</t>
  </si>
  <si>
    <t>PTM CLEMENCIA FERRETERIA Y ALM</t>
  </si>
  <si>
    <t>FO-25-1097936</t>
  </si>
  <si>
    <t xml:space="preserve">ESTADO RESULTADO DE LA ACTIVIDAD :EJECUTADO
FORMA DE ATENCIÓN :VISITA TECNICA
CANTIDAD DE ROLLOS :40
FECHA FIN DE LA ACTIVIDAD :20-06-2025
NOMBRES Y APELLIDOS DEL USUARIO :Ivan soto 
TELEFONO DEL USUARIO :3022497134
CORREO DEL USUARIO :josuesotolinares@gmail.com
SOLUCIÓN :SE ENTREGAN 40 ROLLOS </t>
  </si>
  <si>
    <t>FO-25-1104838</t>
  </si>
  <si>
    <t xml:space="preserve">ESTADO RESULTADO DE LA ACTIVIDAD :EJECUTADO
FORMA DE ATENCIÓN :VISITA TECNICA
CANTIDAD DE ROLLOS :30
FECHA FIN DE LA ACTIVIDAD :20-06-2025
NOMBRES Y APELLIDOS DEL USUARIO :Brenda  Fernández 
TELEFONO DEL USUARIO :3023363421
CORREO DEL USUARIO :yorianyledezma@gmail.com
SOLUCIÓN :SE REALIZA LA ENTREGA DE 30 ROLLOS DE CB A LA ENCARGADA BRENDA </t>
  </si>
  <si>
    <t>PTM BELLO DEPOSITO Y FERRETERI</t>
  </si>
  <si>
    <t>FO-25-1102063</t>
  </si>
  <si>
    <t xml:space="preserve">ESTADO RESULTADO DE LA ACTIVIDAD :EJECUTADO
FORMA DE ATENCIÓN :VISITA TECNICA
CANTIDAD DE ROLLOS :30
FECHA FIN DE LA ACTIVIDAD :20-06-2025
NOMBRES Y APELLIDOS DEL USUARIO :Adriana Loera
TELEFONO DEL USUARIO :3005687940
CORREO DEL USUARIO :adrianamariacuartasl@gmail.com
SOLUCIÓN :SE REALIZA LA ENTREGA DE 30 ROLLOS DE CB A L ENCARGADA ADRIANA MARÍA </t>
  </si>
  <si>
    <t>BARRIO CAMPINA YOPAL 1</t>
  </si>
  <si>
    <t>FO-25-1102077</t>
  </si>
  <si>
    <t xml:space="preserve">ESTADO RESULTADO DE LA ACTIVIDAD :EJECUTADO
FORMA DE ATENCIÓN :VISITA TECNICA
CANTIDAD DE ROLLOS :40
FECHA FIN DE LA ACTIVIDAD :20-06-2025
NOMBRES Y APELLIDOS DEL USUARIO :MARIA PAN
TELEFONO DEL USUARIO :3138032577
CORREO DEL USUARIO :crisbelypan427@gmail.com
SOLUCIÓN :SE VISITA DIRECCIÓN INDICADA, POR LA SEÑORA MARIA PAN, SE ENTREGAN 40 ROLLOS. NO SE REGISTRA FOTO DE TIRILLA CB SE ENCUENTRA CERRADO. </t>
  </si>
  <si>
    <t>PTM TURBO MARCE Y CARLOS</t>
  </si>
  <si>
    <t>FO-25-1103860</t>
  </si>
  <si>
    <t>ESTADO RESULTADO DE LA ACTIVIDAD :EJECUTADO
FORMA DE ATENCIÓN :VISITA TECNICA
CANTIDAD DE ROLLOS :60
FECHA FIN DE LA ACTIVIDAD :20-06-2025
NOMBRES Y APELLIDOS DEL USUARIO :Carlos Mario Morcillo Cogollo
TELEFONO DEL USUARIO :3202783638
CORREO DEL USUARIO :carlos.leicarma@gmail.com
SOLUCIÓN :ENTREGA ROLLOS EN SITIO</t>
  </si>
  <si>
    <t>PAGAFACIL RAMBLAS</t>
  </si>
  <si>
    <t>FO-25-1103869</t>
  </si>
  <si>
    <t xml:space="preserve">ESTADO RESULTADO DE LA ACTIVIDAD :EJECUTADO
FORMA DE ATENCIÓN :VISITA TECNICA
CANTIDAD DE ROLLOS :120
FECHA FIN DE LA ACTIVIDAD :20-06-2025
NOMBRES Y APELLIDOS DEL USUARIO :Jessica Pérez 
TELEFONO DEL USUARIO :3178673536
CORREO DEL USUARIO :pfcclasramblas@pagafacil.com.co
SOLUCIÓN :SE REALIZA ENTREGA DE 120 ROLLOS PARA EL CORRESPONSAL </t>
  </si>
  <si>
    <t>SAN MARTIN DE LOBA</t>
  </si>
  <si>
    <t>FO-25-1098757</t>
  </si>
  <si>
    <t>ESTADO RESULTADO DE LA ACTIVIDAD :
FORMA DE ATENCIÓN :ENVIO
CANTIDAD DE ROLLOS :70
FECHA FIN DE LA ACTIVIDAD :20-06-2025
NOMBRES Y APELLIDOS DEL USUARIO :
TELEFONO DEL USUARIO :
CORREO DEL USUARIO :
SOLUCIÓN :</t>
  </si>
  <si>
    <t>240030940501</t>
  </si>
  <si>
    <t>SAN JOSE DEL FRAGUA</t>
  </si>
  <si>
    <t>PTM SAN JOSE DEL FRAGUA FARMAC</t>
  </si>
  <si>
    <t>FO-25-1107309</t>
  </si>
  <si>
    <t>2212425416</t>
  </si>
  <si>
    <t>BARRIO EL PINAR BELLO   2</t>
  </si>
  <si>
    <t>FO-25-1104821</t>
  </si>
  <si>
    <t xml:space="preserve">ESTADO RESULTADO DE LA ACTIVIDAD :EJECUTADO
FORMA DE ATENCIÓN :VISITA TECNICA
CANTIDAD DE ROLLOS :20
FECHA FIN DE LA ACTIVIDAD :20-06-2025
NOMBRES Y APELLIDOS DEL USUARIO :Diego Guzmán 
TELEFONO DEL USUARIO :3007077330
CORREO DEL USUARIO :controldevisitadigital@gmail.com
SOLUCIÓN :SE REALIZA LA ENTREGA DE 20 ROLLOS DE CB USUARIO INDICA QUE LOS DEJE EN LA TIENDA QUE ELLA AL LLEGAR LO RECLAMA SE DEJAN CON DIEGO GUZMÁN </t>
  </si>
  <si>
    <t>PTM IBAGUE TIENDA FRUVER TTATT</t>
  </si>
  <si>
    <t>FO-25-1107832</t>
  </si>
  <si>
    <t>ESTADO RESULTADO DE LA ACTIVIDAD :EJECUTADO
FORMA DE ATENCIÓN :VISITA TECNICA
CANTIDAD DE ROLLOS :100
FECHA FIN DE LA ACTIVIDAD :20-06-2025
NOMBRES Y APELLIDOS DEL USUARIO :Arturo Mendieta
TELEFONO DEL USUARIO :3058139023
CORREO DEL USUARIO :mendietacarlos2020@gmail.com
SOLUCIÓN :SE REALIZA ENTREGA DE 100 ROLLOS POR SOLICITUD DEL CLIENTE.</t>
  </si>
  <si>
    <t>DISTRICOL MED FARMA #2</t>
  </si>
  <si>
    <t>FO-25-1108742</t>
  </si>
  <si>
    <t xml:space="preserve">ESTADO RESULTADO DE LA ACTIVIDAD :EJECUTADO
FORMA DE ATENCIÓN :VISITA TECNICA
CANTIDAD DE ROLLOS :10
FECHA FIN DE LA ACTIVIDAD :20-06-2025
NOMBRES Y APELLIDOS DEL USUARIO :ANDREA TOVAR 
TELEFONO DEL USUARIO :3016279671
CORREO DEL USUARIO :medfarmadrogueria@gmail.com 
SOLUCIÓN :SE VISITA SITIO SE VERIFICA INFORMACIÓN SE REALIZA ENTREGA DE ROLLOS RBM NO SE MANIPULA EQUIPOS, FIRMA QUIEN RECIBE LOS ROLLOS. </t>
  </si>
  <si>
    <t>BARRIO VILLA LILIANA ARMENIA 2</t>
  </si>
  <si>
    <t>FO-25-1109713</t>
  </si>
  <si>
    <t xml:space="preserve">ESTADO RESULTADO DE LA ACTIVIDAD :EJECUTADO
FORMA DE ATENCIÓN :VISITA TECNICA
CANTIDAD DE ROLLOS :50
FECHA FIN DE LA ACTIVIDAD :20-06-2025
NOMBRES Y APELLIDOS DEL USUARIO :CARLOS GALINDO
TELEFONO DEL USUARIO :3135915676
CORREO DEL USUARIO :carlosgalindo.comfenalco@gmail.com
SOLUCIÓN :SE VISITA COMERCIO SE REALIZÓ ENTREGA DE 50 ROLLOS </t>
  </si>
  <si>
    <t>ARRIO ORQUIDEAS BOGOTA 9</t>
  </si>
  <si>
    <t>FO-25-1111769</t>
  </si>
  <si>
    <t>ESTADO RESULTADO DE LA ACTIVIDAD :EJECUTADO
FORMA DE ATENCIÓN :VISITA TECNICA
CANTIDAD DE ROLLOS :20
FECHA FIN DE LA ACTIVIDAD :20-06-2025
NOMBRES Y APELLIDOS DEL USUARIO :Carmen Zarate 
TELEFONO DEL USUARIO :3003956014
CORREO DEL USUARIO :desvare.niky@gmail.com
SOLUCIÓN :SE LLEGA LA DIRECCIÓN INDICADA Y SE ENTREGAN 20 ROLLOS NO SE MANIPULAN DATÁFONOS</t>
  </si>
  <si>
    <t>FO-25-1112286</t>
  </si>
  <si>
    <t>ESTADO RESULTADO DE LA ACTIVIDAD :EJECUTADO
FORMA DE ATENCIÓN :VISITA TECNICA
CANTIDAD DE ROLLOS :260
FECHA FIN DE LA ACTIVIDAD :20-06-2025
NOMBRES Y APELLIDOS DEL USUARIO :CAROLINA CASTELLANOS 
TELEFONO DEL USUARIO :3027483691
CORREO DEL USUARIO :tenquedama21@gmail.com
SOLUCIÓN :SE DEJAN 260 ROLLOS</t>
  </si>
  <si>
    <t>FO-25-1095918</t>
  </si>
  <si>
    <t xml:space="preserve">ESTADO RESULTADO DE LA ACTIVIDAD :EJECUTADO
FORMA DE ATENCIÓN :VISITA TECNICA
CANTIDAD DE ROLLOS :90
FECHA FIN DE LA ACTIVIDAD :20-06-2025
NOMBRES Y APELLIDOS DEL USUARIO :Mary rios 
TELEFONO DEL USUARIO :3007979359
CORREO DEL USUARIO :bodegacampofresk@gmail.com
SOLUCIÓN :SE REALIZA L ENTREGA DE 90 ROLLOS DE CB A L ENCARGADA </t>
  </si>
  <si>
    <t>FO-25-1104819</t>
  </si>
  <si>
    <t xml:space="preserve">ESTADO RESULTADO DE LA ACTIVIDAD :EJECUTADO
FORMA DE ATENCIÓN :VISITA TECNICA
CANTIDAD DE ROLLOS :50
FECHA FIN DE LA ACTIVIDAD :20-06-2025
NOMBRES Y APELLIDOS DEL USUARIO :Nelly Pineda 
TELEFONO DEL USUARIO :3117916111
CORREO DEL USUARIO :controldevisitadigital@gmail.com
SOLUCIÓN :SE REALIZA LA ENTREGA DE 50 ROLLOS DE CB A L ENCARGADA NELLY PINEDA </t>
  </si>
  <si>
    <t>BARRIO PROGRESO PASTO</t>
  </si>
  <si>
    <t>FO-25-1113521</t>
  </si>
  <si>
    <t xml:space="preserve">ESTADO RESULTADO DE LA ACTIVIDAD :EJECUTADO
FORMA DE ATENCIÓN :VISITA TECNICA
CANTIDAD DE ROLLOS :150
FECHA FIN DE LA ACTIVIDAD :20-06-2025
NOMBRES Y APELLIDOS DEL USUARIO :Jessica daza
TELEFONO DEL USUARIO :3127822045
CORREO DEL USUARIO :vividaza17@hotmail.com
SOLUCIÓN :SE REALIZA ENTREGA DE 150 ROLLOS POR SOLICITUD DE CLIENTE NO SE MANIPULA DATAFONO </t>
  </si>
  <si>
    <t>BARRIO CORREGIMIENTO LA CUMBRE</t>
  </si>
  <si>
    <t>FO-25-1104151</t>
  </si>
  <si>
    <t xml:space="preserve">ESTADO RESULTADO DE LA ACTIVIDAD :EJECUTADO
FORMA DE ATENCIÓN :ENVIO FLOTA - OPERADOR LOGISTICO
CANTIDAD DE ROLLOS :40
FECHA FIN DE LA ACTIVIDAD :20-06-2025
NOMBRES Y APELLIDOS DEL USUARIO :LAURA ORDOÑEZ 
TELEFONO DEL USUARIO :3207346629
CORREO DEL USUARIO :controldevisitadigital@gmail.com
SOLUCIÓN :SE ENVIAN 40 ROLLOS A LA SEÑORITA LAURA ORDOÑEZ YA QUE EL CLIENTE ASI LO SOLICITO POR QUE ESTA MUY DIFÍCIL EL INGRESO AYA EL CLIENTE CONFIRMA HABER RECIBIDO LOS ROLLOS </t>
  </si>
  <si>
    <t>DISTRICOL MESCELANEA YASMII</t>
  </si>
  <si>
    <t>FO-25-1104850</t>
  </si>
  <si>
    <t>ESTADO RESULTADO DE LA ACTIVIDAD :EJECUTADO
FORMA DE ATENCIÓN :VISITA TECNICA
CANTIDAD DE ROLLOS :50
FECHA FIN DE LA ACTIVIDAD :20-06-2025
NOMBRES Y APELLIDOS DEL USUARIO :Fernando Ochoa Hernández 0
TELEFONO DEL USUARIO :3013951675
CORREO DEL USUARIO :fejoher0710@hotmail.com
SOLUCIÓN :SE REALIZA VISITA TÉCNICA PARA ENTREGA DE 50 ROLLOS PARA DATAFONO, NO SE INTERVIENE TERMINAL Y LA ENTREGA SE REALIZA SIN NOVEDAD.</t>
  </si>
  <si>
    <t>PTM LA PAZ APARTADO CYBER LA P</t>
  </si>
  <si>
    <t>FO-25-1107498</t>
  </si>
  <si>
    <t xml:space="preserve">ESTADO RESULTADO DE LA ACTIVIDAD :EJECUTADO
FORMA DE ATENCIÓN :VISITA TECNICA
CANTIDAD DE ROLLOS :40
FECHA FIN DE LA ACTIVIDAD :20-06-2025
NOMBRES Y APELLIDOS DEL USUARIO :Blanca Oblelly Ramos
TELEFONO DEL USUARIO :3206174420
CORREO DEL USUARIO :oblelly@hotmail.com
SOLUCIÓN :ENTREGA ROLLOS EN SITIO </t>
  </si>
  <si>
    <t>BARRIO SANTA MARIA II - ITAGUI</t>
  </si>
  <si>
    <t>FO-25-1102830</t>
  </si>
  <si>
    <t xml:space="preserve">ESTADO RESULTADO DE LA ACTIVIDAD :EJECUTADO
FORMA DE ATENCIÓN :VISITA TECNICA
CANTIDAD DE ROLLOS :120
FECHA FIN DE LA ACTIVIDAD :21-06-2025
NOMBRES Y APELLIDOS DEL USUARIO :Gustavo Valencia 
TELEFONO DEL USUARIO :3113245715
CORREO DEL USUARIO :vardelfines@gmail.com
SOLUCIÓN :SE REALIZA L ENTREGA DE 120 ROLLOS DE CB AL ENCARGADO GUSTAVO VALENCIA </t>
  </si>
  <si>
    <t>BARRIO ZONA RURAL ACACIAS ACACIAS 2</t>
  </si>
  <si>
    <t>FO-25-1108750</t>
  </si>
  <si>
    <t xml:space="preserve">ESTADO RESULTADO DE LA ACTIVIDAD :EJECUTADO
FORMA DE ATENCIÓN :VISITA TECNICA
CANTIDAD DE ROLLOS :10
FECHA FIN DE LA ACTIVIDAD :20-06-2025
NOMBRES Y APELLIDOS DEL USUARIO :Deyanira Hincapié 
TELEFONO DEL USUARIO :3124496184
CORREO DEL USUARIO :afch123456789@gmail.com
SOLUCIÓN :SE REALIZA ENTREGA DE 10 ROLLOS DE PAPEL TERMICO PARA DATAFONO </t>
  </si>
  <si>
    <t>PTM SARDINATA NOWNOW</t>
  </si>
  <si>
    <t>FO-25-1113888</t>
  </si>
  <si>
    <t xml:space="preserve">ESTADO RESULTADO DE LA ACTIVIDAD :EJECUTADO
FORMA DE ATENCIÓN :VISITA TECNICA
CANTIDAD DE ROLLOS :30
FECHA FIN DE LA ACTIVIDAD :20-06-2025
NOMBRES Y APELLIDOS DEL USUARIO :Juan Carlos Perea
TELEFONO DEL USUARIO :3229232123
CORREO DEL USUARIO :controldevisitadigital@gmail.com
SOLUCIÓN :SE REALIZA VISITA, SE ENTREGAN 30 ROLLOS, DATAFONO NO SE ENCUENTRA EN LA DIRECCIÓN DE ENTREGA </t>
  </si>
  <si>
    <t>COMCARD RIONEGRO MAS CHIC</t>
  </si>
  <si>
    <t>FO-25-1115098</t>
  </si>
  <si>
    <t xml:space="preserve">ESTADO RESULTADO DE LA ACTIVIDAD :EJECUTADO
FORMA DE ATENCIÓN :ENVIO FLOTA - OPERADOR LOGISTICO
CANTIDAD DE ROLLOS :90
FECHA FIN DE LA ACTIVIDAD :21-06-2025
NOMBRES Y APELLIDOS DEL USUARIO :DIANA FONCE
TELEFONO DEL USUARIO :3164496285
CORREO DEL USUARIO :dianafonce28@hotmail.com
SOLUCIÓN :SE ESTABLECE COMUNICACIÓN CON LA SEÑORA DIANA FONCE AL NÚMERO 3164496285 SE LE INFORMA QUE SE LE REALIZA ENVÍO DE LOS ROLLOS QUE SOLICITO </t>
  </si>
  <si>
    <t>FO-25-1091700</t>
  </si>
  <si>
    <t>ESTADO RESULTADO DE LA ACTIVIDAD :
FORMA DE ATENCIÓN :ENVIO
CANTIDAD DE ROLLOS :170
FECHA FIN DE LA ACTIVIDAD :21-06-2025
NOMBRES Y APELLIDOS DEL USUARIO :
TELEFONO DEL USUARIO :
CORREO DEL USUARIO :
SOLUCIÓN :</t>
  </si>
  <si>
    <t>024023291980</t>
  </si>
  <si>
    <t xml:space="preserve">  ENVIA</t>
  </si>
  <si>
    <t>DISTRICOL MULTISERVICIOS MAJO</t>
  </si>
  <si>
    <t>FO-25-1116577</t>
  </si>
  <si>
    <t>ESTADO RESULTADO DE LA ACTIVIDAD :EJECUTADO / CANCELADO
FORMA DE ATENCIÓN :VISITA TECNICA
CANTIDAD DE ROLLOS :
FECHA FIN DE LA ACTIVIDAD :21-06-2025
NOMBRES Y APELLIDOS DEL USUARIO :Jenifer Mendez 
TELEFONO DEL USUARIO :3214290607
CORREO DEL USUARIO :controldevisitadigital@gmail.com
SOLUCIÓN :SE LLEGA AL PUNTO , NO SE EVIDENCIA CORRESPONSAL , NO HAY PUBLICIDAD INSTALADA , NO SALE NADIES DE LA VIVIENDA , SE INDAGA CON VECINOS SOBRE EL CORRESPONSAL COMENTANDO QUE SE AHY NO HA HABIDO CORRESPONSAL.</t>
  </si>
  <si>
    <t>PTM BARBOSA  UNICASA DE MI HOG</t>
  </si>
  <si>
    <t>FO-25-1095921</t>
  </si>
  <si>
    <t xml:space="preserve">ESTADO RESULTADO DE LA ACTIVIDAD :EJECUTADO
FORMA DE ATENCIÓN :VISITA TECNICA
CANTIDAD DE ROLLOS :50
FECHA FIN DE LA ACTIVIDAD :21-06-2025
NOMBRES Y APELLIDOS DEL USUARIO :Arbey Restrepo 
TELEFONO DEL USUARIO :3002072731
CORREO DEL USUARIO :torresgarciamonicamaria8@gmail.com
SOLUCIÓN :SE ENTREGAN 50 ROLLOS </t>
  </si>
  <si>
    <t>BARRIO BARRANCABERMEJA  BARRANCABERMEJA</t>
  </si>
  <si>
    <t>FO-25-1097495</t>
  </si>
  <si>
    <t>ESTADO RESULTADO DE LA ACTIVIDAD :
FORMA DE ATENCIÓN :ENVIO
CANTIDAD DE ROLLOS :30
FECHA FIN DE LA ACTIVIDAD :21-06-2025
NOMBRES Y APELLIDOS DEL USUARIO :
TELEFONO DEL USUARIO :
CORREO DEL USUARIO :
SOLUCIÓN :</t>
  </si>
  <si>
    <t>240030895083</t>
  </si>
  <si>
    <t>DISTRICOL MERCADOS LA 52</t>
  </si>
  <si>
    <t>FO-25-1102826</t>
  </si>
  <si>
    <t xml:space="preserve">ESTADO RESULTADO DE LA ACTIVIDAD :EJECUTADO
FORMA DE ATENCIÓN :VISITA TECNICA
CANTIDAD DE ROLLOS :170
FECHA FIN DE LA ACTIVIDAD :21-06-2025
NOMBRES Y APELLIDOS DEL USUARIO :Paula zapata 
TELEFONO DEL USUARIO :3182789796
CORREO DEL USUARIO :paulaandreazapatacuartas@gmail.com
SOLUCIÓN :SE REALIZA LA ENTREGA DE 170 ROLLOS DE CB A AL ENCARGADA PAULA ZAPATA </t>
  </si>
  <si>
    <t>BARRIO DIVINO NINO EL PASO 1</t>
  </si>
  <si>
    <t>FO-25-1102248</t>
  </si>
  <si>
    <t>ESTADO RESULTADO DE LA ACTIVIDAD :
FORMA DE ATENCIÓN :ENVIO
CANTIDAD DE ROLLOS :100
FECHA FIN DE LA ACTIVIDAD :21-06-2025
NOMBRES Y APELLIDOS DEL USUARIO :
TELEFONO DEL USUARIO :
CORREO DEL USUARIO :
SOLUCIÓN :</t>
  </si>
  <si>
    <t>2259115743</t>
  </si>
  <si>
    <t>DISTRICOL DROGUERIA LA SALUD S</t>
  </si>
  <si>
    <t>FO-25-1110448</t>
  </si>
  <si>
    <t>ESTADO RESULTADO DE LA ACTIVIDAD :EJECUTADO
FORMA DE ATENCIÓN :ENVIO FLOTA - OPERADOR LOGISTICO
CANTIDAD DE ROLLOS :30
FECHA FIN DE LA ACTIVIDAD :21-06-2025
NOMBRES Y APELLIDOS DEL USUARIO :CONSTANZA ILES
TELEFONO DEL USUARIO :3103379792
CORREO DEL USUARIO :velasconstanza72@gmail.com
SOLUCIÓN :EN COMUNICACIÓN CON LA SEÑORA CONSTANZA ILES AL NUMERO 3103379792, INDICA DE ENVIEN LOS ROLLOS POR SERVICIO DE FLOTA. RECIBIDO OK</t>
  </si>
  <si>
    <t>DISTRICOL CARNICERIA SALAMAR</t>
  </si>
  <si>
    <t>FO-25-1102754</t>
  </si>
  <si>
    <t>2259115936</t>
  </si>
  <si>
    <t>FO-25-1102865</t>
  </si>
  <si>
    <t xml:space="preserve">ESTADO RESULTADO DE LA ACTIVIDAD :EJECUTADO
FORMA DE ATENCIÓN :VISITA TECNICA
CANTIDAD DE ROLLOS :120
FECHA FIN DE LA ACTIVIDAD :21-06-2025
NOMBRES Y APELLIDOS DEL USUARIO :Giovanna García 
TELEFONO DEL USUARIO :3012291350
CORREO DEL USUARIO :juanpablo23.1@hotmail.com
SOLUCIÓN :SE ENTREGAN 120 ROLLOS </t>
  </si>
  <si>
    <t>DISTRICOL TIENDA DE MASCOTAS P</t>
  </si>
  <si>
    <t>FO-25-1104859</t>
  </si>
  <si>
    <t>ESTADO RESULTADO DE LA ACTIVIDAD :EJECUTADO
FORMA DE ATENCIÓN :VISITA TECNICA
CANTIDAD DE ROLLOS :140
FECHA FIN DE LA ACTIVIDAD :21-06-2025
NOMBRES Y APELLIDOS DEL USUARIO :Mary luz 
TELEFONO DEL USUARIO :3207120961
CORREO DEL USUARIO :controldevisitadigital@gmail.com
SOLUCIÓN :SE REALIZA LA ENTREGA DE 140 ROLLOS DE CB LA ENCARGADA INDICA QUE LO DEJE EN LA PANADERÍA SE DEJAN CIN MARY</t>
  </si>
  <si>
    <t>BARR CEBALLOS CARTAGENA DE INDIAS</t>
  </si>
  <si>
    <t>FO-25-1118062</t>
  </si>
  <si>
    <t xml:space="preserve">ESTADO RESULTADO DE LA ACTIVIDAD :EJECUTADO
FORMA DE ATENCIÓN :VISITA TECNICA
CANTIDAD DE ROLLOS :30
FECHA FIN DE LA ACTIVIDAD :21-06-2025
NOMBRES Y APELLIDOS DEL USUARIO :Maricruz Sandon 
TELEFONO DEL USUARIO :3172476415
CORREO DEL USUARIO :sandontorres@gmail.com
SOLUCIÓN :SE ENTREGAN 30 ROLLOS </t>
  </si>
  <si>
    <t>BARRIO PANORAMA PAZ DE ARIPORO</t>
  </si>
  <si>
    <t>FO-25-1112008</t>
  </si>
  <si>
    <t>ESTADO RESULTADO DE LA ACTIVIDAD :EJECUTADO
FORMA DE ATENCIÓN :ENVIO FLOTA - OPERADOR LOGISTICO
CANTIDAD DE ROLLOS :30
FECHA FIN DE LA ACTIVIDAD :21-06-2025
NOMBRES Y APELLIDOS DEL USUARIO :YUCCY VELANDIA 
TELEFONO DEL USUARIO :3507373664
CORREO DEL USUARIO :yuccyvelandia@gmail.com
SOLUCIÓN :EN COMUNICACIÓN CON LA SEÑORA YUCCY VELANDIA AL NUMERO 3507373664, INDICA SE ENVIEN LOS ROLLOS POR SERVICIO DE TAXI. RECIBIDO OK</t>
  </si>
  <si>
    <t>DISTRICOL GRANERO CARPAL SURTI</t>
  </si>
  <si>
    <t>FO-25-1100776</t>
  </si>
  <si>
    <t xml:space="preserve">ESTADO RESULTADO DE LA ACTIVIDAD :EJECUTADO
FORMA DE ATENCIÓN :ENVIO FLOTA - OPERADOR LOGISTICO
CANTIDAD DE ROLLOS :50
FECHA FIN DE LA ACTIVIDAD :21-06-2025
NOMBRES Y APELLIDOS DEL USUARIO :Over Darío Carpio
TELEFONO DEL USUARIO :3226574681
CORREO DEL USUARIO :no informado 
SOLUCIÓN :ENVÍO DIRECTO CON EL CONDUCTOR, ENTREGA CONFIRMADA CON EL CLIENTE. </t>
  </si>
  <si>
    <t>BARRIO LA AMERICA MEDELLIN 10</t>
  </si>
  <si>
    <t>FO-25-1102473</t>
  </si>
  <si>
    <t xml:space="preserve">ESTADO RESULTADO DE LA ACTIVIDAD :EJECUTADO
FORMA DE ATENCIÓN :VISITA TECNICA
CANTIDAD DE ROLLOS :220
FECHA FIN DE LA ACTIVIDAD :21-06-2025
NOMBRES Y APELLIDOS DEL USUARIO :Jaime álzate 
TELEFONO DEL USUARIO :3042109586
CORREO DEL USUARIO :alexanderalzate1509@gmail.com
SOLUCIÓN :SE REALIZA LA ENTREGA DE 220 ROLLOS DE CB A EL ENCARGADO JAIME ÁLZATE </t>
  </si>
  <si>
    <t>FO-25-1104846</t>
  </si>
  <si>
    <t xml:space="preserve">ESTADO RESULTADO DE LA ACTIVIDAD :EJECUTADO
FORMA DE ATENCIÓN :VISITA TECNICA
CANTIDAD DE ROLLOS :160
FECHA FIN DE LA ACTIVIDAD :21-06-2025
NOMBRES Y APELLIDOS DEL USUARIO :YORFRAN PEREZ 
TELEFONO DEL USUARIO :3052574517
CORREO DEL USUARIO :yapp290490@gmail.com 
SOLUCIÓN :SE REALIZA ENTREGA DE 160 ROLLOS EXITOSAMENTE OK, </t>
  </si>
  <si>
    <t>AMAGA</t>
  </si>
  <si>
    <t>PTM  AMAGA  DOTACIONES JM</t>
  </si>
  <si>
    <t>FO-25-1111779</t>
  </si>
  <si>
    <t xml:space="preserve">ESTADO RESULTADO DE LA ACTIVIDAD :EJECUTADO
FORMA DE ATENCIÓN :VISITA TECNICA
CANTIDAD DE ROLLOS :30
FECHA FIN DE LA ACTIVIDAD :21-06-2025
NOMBRES Y APELLIDOS DEL USUARIO :Tatiana Rios 
TELEFONO DEL USUARIO :3016236727
CORREO DEL USUARIO :controldevisitadigital@gmail.com 
SOLUCIÓN :SE ENTREGA ROLLOS OK </t>
  </si>
  <si>
    <t>BARRIO AMPARO CAÑIZARES BOGOTA</t>
  </si>
  <si>
    <t>FO-25-1118055</t>
  </si>
  <si>
    <t>ESTADO RESULTADO DE LA ACTIVIDAD :EJECUTADO
FORMA DE ATENCIÓN :VISITA TECNICA
CANTIDAD DE ROLLOS :10
FECHA FIN DE LA ACTIVIDAD :21-06-2025
NOMBRES Y APELLIDOS DEL USUARIO :Victor Alfonso Carvajal 
TELEFONO DEL USUARIO :3213183331
CORREO DEL USUARIO :camilapies455@gmail.com
SOLUCIÓN :SE REALIZA ENTREGA DE 10 ROLLOS NO SE MANIPULA EQUIPOS.</t>
  </si>
  <si>
    <t>PTM B MANGA JAIMES</t>
  </si>
  <si>
    <t>FO-25-1119508</t>
  </si>
  <si>
    <t xml:space="preserve">ESTADO RESULTADO DE LA ACTIVIDAD :EJECUTADO
FORMA DE ATENCIÓN :VISITA TECNICA
CANTIDAD DE ROLLOS :50
FECHA FIN DE LA ACTIVIDAD :21-06-2025
NOMBRES Y APELLIDOS DEL USUARIO :María Mendez
TELEFONO DEL USUARIO :3187336245
CORREO DEL USUARIO :mariastellamendezmiranda@gmail.com
SOLUCIÓN :SE REALIZA ENTREGA DE 50 ROLLOS CON VISITA NO SE MANUPULA EQUIPO. </t>
  </si>
  <si>
    <t>FO-25-1119499</t>
  </si>
  <si>
    <t>ESTADO RESULTADO DE LA ACTIVIDAD :EJECUTADO
FORMA DE ATENCIÓN :VISITA TECNICA
CANTIDAD DE ROLLOS :50
FECHA FIN DE LA ACTIVIDAD :21-06-2025
NOMBRES Y APELLIDOS DEL USUARIO :OMAR CALA
TELEFONO DEL USUARIO :3174822132
CORREO DEL USUARIO :yensecala@gmail.com
SOLUCIÓN :SE VISITA COMERCIO Y SE HACE ENTREGA DE 50</t>
  </si>
  <si>
    <t>BARRIO SABANALARGA SABANALARGA</t>
  </si>
  <si>
    <t>FO-25-1118066</t>
  </si>
  <si>
    <t>ESTADO RESULTADO DE LA ACTIVIDAD :EJECUTADO
FORMA DE ATENCIÓN :VISITA TECNICA
CANTIDAD DE ROLLOS :90
FECHA FIN DE LA ACTIVIDAD :21-06-2025
NOMBRES Y APELLIDOS DEL USUARIO :JUAN FELIPE GONZÁLEZ 
TELEFONO DEL USUARIO :3182970840
CORREO DEL USUARIO :realessebastian@hotmail.com
SOLUCIÓN :SE REALIZA VISITA TÉCNICA, SE ENTREGA 90 ROLLOS PARA DATAFONO, EL CLIENTE RECIBE A SATISFACCIÓN, CB OPERATIVO.</t>
  </si>
  <si>
    <t>DISTRICOL CAFETERIA AROMA DE C</t>
  </si>
  <si>
    <t>FO-25-1111137</t>
  </si>
  <si>
    <t xml:space="preserve">ESTADO RESULTADO DE LA ACTIVIDAD :EJECUTADO
FORMA DE ATENCIÓN :ENVIO FLOTA - OPERADOR LOGISTICO
CANTIDAD DE ROLLOS :20
FECHA FIN DE LA ACTIVIDAD :21-06-2025
NOMBRES Y APELLIDOS DEL USUARIO :Hermes Andrade
TELEFONO DEL USUARIO :3226574681
CORREO DEL USUARIO :no informado 
SOLUCIÓN :ENVÍO ROLLOS DIRECTO CON EL CONDUCTOR. ENTREGA CONFIRMADA CON EL CLIENTE. </t>
  </si>
  <si>
    <t>FO-25-1119495</t>
  </si>
  <si>
    <t xml:space="preserve">ESTADO RESULTADO DE LA ACTIVIDAD :EJECUTADO
FORMA DE ATENCIÓN :VISITA TECNICA
CANTIDAD DE ROLLOS :50
FECHA FIN DE LA ACTIVIDAD :21-06-2025
NOMBRES Y APELLIDOS DEL USUARIO :Alexa Pabon
TELEFONO DEL USUARIO :3102879977
CORREO DEL USUARIO :luznayerlitristanchoparada@gmail.com
SOLUCIÓN :SE REALIZA ENTREGA DE 50 ROLLOS CON VISITA NO SE MANUPULA EQUIPO, </t>
  </si>
  <si>
    <t>FO-25-1118510</t>
  </si>
  <si>
    <t>ESTADO RESULTADO DE LA ACTIVIDAD :EJECUTADO
FORMA DE ATENCIÓN :ENVIO FLOTA - OPERADOR LOGISTICO
CANTIDAD DE ROLLOS :40
FECHA FIN DE LA ACTIVIDAD :21-06-2025
NOMBRES Y APELLIDOS DEL USUARIO :AURA RODRIGUEZ 
TELEFONO DEL USUARIO :3115620669
CORREO DEL USUARIO :auritha675@gmail.com
SOLUCIÓN :SE LOGRA COMUNICACION CON LA SEÑORA AURA RODRIGUEZ QUIEN SOLICITA QUE SE LE REALICE ENVIO POR INTERRAPIDISIMO,  SE REALIZA ENVIO DE 40 ROLLOS POR TRANSPORTADORA.</t>
  </si>
  <si>
    <t>DISTRICOL PAPELERIA Y VARIEDAD</t>
  </si>
  <si>
    <t>FO-25-1104842</t>
  </si>
  <si>
    <t xml:space="preserve">ESTADO RESULTADO DE LA ACTIVIDAD :EJECUTADO
FORMA DE ATENCIÓN :ENVIO FLOTA - OPERADOR LOGISTICO
CANTIDAD DE ROLLOS :110
FECHA FIN DE LA ACTIVIDAD :21-06-2025
NOMBRES Y APELLIDOS DEL USUARIO :Alexandra Córdoba 
TELEFONO DEL USUARIO :323474702
CORREO DEL USUARIO :no informado 
SOLUCIÓN :ENVÍO DIRECTO CON EL CONDUCTOR, ENTREGA CONFIRMADA CON EL CLIENTE. </t>
  </si>
  <si>
    <t>VEREDA EL PARAISO ALGECIRAS</t>
  </si>
  <si>
    <t>FO-25-1111141</t>
  </si>
  <si>
    <t>ESTADO RESULTADO DE LA ACTIVIDAD :EJECUTADO
FORMA DE ATENCIÓN :ENVIO FLOTA - OPERADOR LOGISTICO
CANTIDAD DE ROLLOS :60
FECHA FIN DE LA ACTIVIDAD :20-06-2025
NOMBRES Y APELLIDOS DEL USUARIO :Yurani Salcedo
TELEFONO DEL USUARIO :3146158061
CORREO DEL USUARIO :yuranisalcedo44@gmail.com
SOLUCIÓN :SE REALIZA ENVÍO DE 60 ROLLOS POR INTERRAPIDISIMO</t>
  </si>
  <si>
    <t>DISTRICOL MASCOTAS SHOP LA ABU</t>
  </si>
  <si>
    <t>FO-25-1112012</t>
  </si>
  <si>
    <t xml:space="preserve">ESTADO RESULTADO DE LA ACTIVIDAD :EJECUTADO
FORMA DE ATENCIÓN :VISITA TECNICA
CANTIDAD DE ROLLOS :10
FECHA FIN DE LA ACTIVIDAD :21-06-2025
NOMBRES Y APELLIDOS DEL USUARIO :David rincon
TELEFONO DEL USUARIO :3137797749
CORREO DEL USUARIO :davidrinconj@gmail.com
SOLUCIÓN :SE ENTREGAN 10 ROLLOS EXITOSAMENTE </t>
  </si>
  <si>
    <t>BARRIO AURES BOGOTA 3</t>
  </si>
  <si>
    <t>FO-25-1115101</t>
  </si>
  <si>
    <t xml:space="preserve">ESTADO RESULTADO DE LA ACTIVIDAD :EJECUTADO
FORMA DE ATENCIÓN :VISITA TECNICA
CANTIDAD DE ROLLOS :90
FECHA FIN DE LA ACTIVIDAD :21-06-2025
NOMBRES Y APELLIDOS DEL USUARIO :Lida pinzon
TELEFONO DEL USUARIO :3132134685
CORREO DEL USUARIO :lyda.pinzon@gmail.com
SOLUCIÓN :SE DEJAN 90 ROLLOS </t>
  </si>
  <si>
    <t>BARRIO EDMUNDO LOPEZ MONTERIA</t>
  </si>
  <si>
    <t>FO-25-1102941</t>
  </si>
  <si>
    <t>ESTADO RESULTADO DE LA ACTIVIDAD :EJECUTADO
FORMA DE ATENCIÓN :VISITA TECNICA
CANTIDAD DE ROLLOS :20
FECHA FIN DE LA ACTIVIDAD :21-06-2025
NOMBRES Y APELLIDOS DEL USUARIO :Lisbeth Peñate
TELEFONO DEL USUARIO :3013713042
CORREO DEL USUARIO :lisbet18@gmail.com
SOLUCIÓN :SE REALIZA VISITA TÉCNICA PARA ENTREGA DE 20 ROLLOS PARA DATAFONO, NO SE INTERVIENE TERMINAL Y LA ENTREGA SE REALIZA SIN NOVEDAD.</t>
  </si>
  <si>
    <t>LLANOGRANDE RIONEGRO</t>
  </si>
  <si>
    <t>FO-25-1107830</t>
  </si>
  <si>
    <t>CB CERRADO - DESOCUPADO</t>
  </si>
  <si>
    <t xml:space="preserve">ESTADO RESULTADO DE LA ACTIVIDAD :CANCELADO
FORMA DE ATENCIÓN :VISITA TECNICA
CANTIDAD DE ROLLOS :
FECHA FIN DE LA ACTIVIDAD :21-06-2025
NOMBRES Y APELLIDOS DEL USUARIO :None
TELEFONO DEL USUARIO :3053431176
CORREO DEL USUARIO :none
SOLUCIÓN :SE VISITA COMERCIO Y SE ENCUENTRA CERRADO </t>
  </si>
  <si>
    <t>PTM PUPIALES HELADERIA ZONA 7</t>
  </si>
  <si>
    <t>FO-25-1118504</t>
  </si>
  <si>
    <t xml:space="preserve">ESTADO RESULTADO DE LA ACTIVIDAD :EJECUTADO
FORMA DE ATENCIÓN :ENVIO FLOTA - OPERADOR LOGISTICO
CANTIDAD DE ROLLOS :30
FECHA FIN DE LA ACTIVIDAD :21-06-2025
NOMBRES Y APELLIDOS DEL USUARIO :Emilio cañizares 
TELEFONO DEL USUARIO :3165671205
CORREO DEL USUARIO :emolio1987@gmail.com
SOLUCIÓN :SE REALIZA ENVIO DE 30 ROLLOS POR SOLICITUD DE CLIENTE SE ENVÍAN A LA CIUDAD DE IPIALES YA QUE EN EL MOMENTO NO SE ENCUENTRA EN EL CB SE COMPARTE NÚMERO DE GUÍA CONFIRMA RECIBIDO DE ROLLOS </t>
  </si>
  <si>
    <t>FO-25-1106198</t>
  </si>
  <si>
    <t>ESTADO RESULTADO DE LA ACTIVIDAD :
FORMA DE ATENCIÓN :
CANTIDAD DE ROLLOS :
FECHA FIN DE LA ACTIVIDAD :22-06-2025
NOMBRES Y APELLIDOS DEL USUARIO :
TELEFONO DEL USUARIO :
CORREO DEL USUARIO :
SOLUCIÓN :</t>
  </si>
  <si>
    <t xml:space="preserve"> 240031017846 </t>
  </si>
  <si>
    <t xml:space="preserve">  INTERRAPIDISIMO</t>
  </si>
  <si>
    <t>N(A</t>
  </si>
  <si>
    <t>LA PAZ MONTELIBANO</t>
  </si>
  <si>
    <t>FO-25-1107306</t>
  </si>
  <si>
    <t>2212425418</t>
  </si>
  <si>
    <t>FO-25-1080574</t>
  </si>
  <si>
    <t>ESTADO RESULTADO DE LA ACTIVIDAD :
FORMA DE ATENCIÓN :ENVIO
CANTIDAD DE ROLLOS :40
FECHA FIN DE LA ACTIVIDAD :24-06-2025
NOMBRES Y APELLIDOS DEL USUARIO :
TELEFONO DEL USUARIO :
CORREO DEL USUARIO :
SOLUCIÓN :</t>
  </si>
  <si>
    <t>SAN RAFAEL ZARZAL</t>
  </si>
  <si>
    <t>FO-25-1108062</t>
  </si>
  <si>
    <t>ESTADO RESULTADO DE LA ACTIVIDAD :
FORMA DE ATENCIÓN :ENVIO
CANTIDAD DE ROLLOS :220
FECHA FIN DE LA ACTIVIDAD :24-06-2025
NOMBRES Y APELLIDOS DEL USUARIO :
TELEFONO DEL USUARIO :
CORREO DEL USUARIO :
SOLUCIÓN :</t>
  </si>
  <si>
    <t xml:space="preserve">  COORDINADORA</t>
  </si>
  <si>
    <t>BARRIO VEREDA CHIQUINQUIRA</t>
  </si>
  <si>
    <t>FO-25-1116283</t>
  </si>
  <si>
    <t>ESTADO RESULTADO DE LA ACTIVIDAD :
FORMA DE ATENCIÓN :ENVIO
CANTIDAD DE ROLLOS :10
FECHA FIN DE LA ACTIVIDAD :24-06-2025
NOMBRES Y APELLIDOS DEL USUARIO :
TELEFONO DEL USUARIO :
CORREO DEL USUARIO :
SOLUCIÓN :</t>
  </si>
  <si>
    <t>014131988195</t>
  </si>
  <si>
    <t>FO-25-1096507</t>
  </si>
  <si>
    <t xml:space="preserve">ESTADO RESULTADO DE LA ACTIVIDAD :EJECUTADO
FORMA DE ATENCIÓN :VISITA TECNICA
CANTIDAD DE ROLLOS :400
FECHA FIN DE LA ACTIVIDAD :24-06-2025
NOMBRES Y APELLIDOS DEL USUARIO :Tatiana Barrientos 
TELEFONO DEL USUARIO :3024053917
CORREO DEL USUARIO :sancristobal@redy.com.co
SOLUCIÓN :SE REALIZA ENTREGA DE 400 ROLLOS EXITOSAMENTE OK </t>
  </si>
  <si>
    <t>BARRIO PARIS BELLO BELLO</t>
  </si>
  <si>
    <t>FO-25-1107834</t>
  </si>
  <si>
    <t>ESTADO RESULTADO DE LA ACTIVIDAD :EJECUTADO
FORMA DE ATENCIÓN :VISITA TECNICA
CANTIDAD DE ROLLOS :30
FECHA FIN DE LA ACTIVIDAD :24-06-2025
NOMBRES Y APELLIDOS DEL USUARIO :DIANA LUCIA GÓMEZ MOLINA 
TELEFONO DEL USUARIO :3003142098
CORREO DEL USUARIO :controldevisitadigital@gmail.com
SOLUCIÓN :SE ENTREGAN 30 ROLLOS OK</t>
  </si>
  <si>
    <t>CENTRAL MAYORISTA ITAGUI</t>
  </si>
  <si>
    <t>FO-25-1115970</t>
  </si>
  <si>
    <t xml:space="preserve">ESTADO RESULTADO DE LA ACTIVIDAD :EJECUTADO
FORMA DE ATENCIÓN :VISITA TECNICA
CANTIDAD DE ROLLOS :220
FECHA FIN DE LA ACTIVIDAD :24-06-2025
NOMBRES Y APELLIDOS DEL USUARIO :MAURICIO MUÑOZ 
TELEFONO DEL USUARIO :3132656389
CORREO DEL USUARIO :mauro900112@hotmail.com 
SOLUCIÓN :SE HACE ENTREGA DE ROLLOS </t>
  </si>
  <si>
    <t>BARRIO FLORALIA CALI 10</t>
  </si>
  <si>
    <t>FO-25-1118516</t>
  </si>
  <si>
    <t>PETICIÓN BANCOLOMBIA</t>
  </si>
  <si>
    <t xml:space="preserve">ESTADO RESULTADO DE LA ACTIVIDAD :EJECUTADO / CANCELADO
FORMA DE ATENCIÓN :VISITA TECNICA
CANTIDAD DE ROLLOS :
FECHA FIN DE LA ACTIVIDAD :24-06-2025
NOMBRES Y APELLIDOS DEL USUARIO :SANTIAGO FERNANDEZ
TELEFONO DEL USUARIO :3205630066
CORREO DEL USUARIO :controldevisitadigital@gmail.com
SOLUCIÓN :SE LLEGA AL COMERCIO PERO EL CLIENTE CUENTA CON CORRESPONSAL BANCO DE BOGOTA NO SE PUEDE HACER LA ENTREGA DE ROLLOS DEBIDO A ESO SE HACE EL REPORTE </t>
  </si>
  <si>
    <t>FO-25-1121226</t>
  </si>
  <si>
    <t xml:space="preserve">ESTADO RESULTADO DE LA ACTIVIDAD :EJECUTADO
FORMA DE ATENCIÓN :VISITA TECNICA
CANTIDAD DE ROLLOS :50
FECHA FIN DE LA ACTIVIDAD :24-06-2025
NOMBRES Y APELLIDOS DEL USUARIO :Yenny Caldas 
TELEFONO DEL USUARIO :3205001384
CORREO DEL USUARIO :yennipaolacaldas@gmail.com
SOLUCIÓN :SE ENTREGAN 50 ROLLOS EN EL COMERCIO NO SE MANIPULAN EQUIPOS USUARIO INDICA QUE CASI NO LE DURAN Y SOLICITA MÁS </t>
  </si>
  <si>
    <t>PTM MANIZALES LONDON PAPELERIA</t>
  </si>
  <si>
    <t>FO-25-1121232</t>
  </si>
  <si>
    <t>ESTADO RESULTADO DE LA ACTIVIDAD :EJECUTADO / CANCELADO
FORMA DE ATENCIÓN :VISITA TECNICA
CANTIDAD DE ROLLOS :
FECHA FIN DE LA ACTIVIDAD :24-06-2025
NOMBRES Y APELLIDOS DEL USUARIO :N/a
TELEFONO DEL USUARIO :3152025719
CORREO DEL USUARIO :n/a
SOLUCIÓN :SE LLEGA AL COMERCIO SE EVIDENCIA EXISTENCIA DE CORRESPONSALES AVAL Y BANCOLOMBIA EN EL MISMO LOCAL SE REALIZA NOTIFICACIÓN A REDEBAN NO SE REALIZA ENTREGA DE ROLLOS</t>
  </si>
  <si>
    <t>PALACIOS GOMEZ BRAHIAN ANDRES</t>
  </si>
  <si>
    <t>BARRIO CAICEDO MEDELLIN 9</t>
  </si>
  <si>
    <t>FO-25-1096525</t>
  </si>
  <si>
    <t>ESTADO RESULTADO DE LA ACTIVIDAD :EJECUTADO
FORMA DE ATENCIÓN :VISITA TECNICA
CANTIDAD DE ROLLOS :180
FECHA FIN DE LA ACTIVIDAD :24-06-2025
NOMBRES Y APELLIDOS DEL USUARIO :Paula galvis
TELEFONO DEL USUARIO :3192405528
CORREO DEL USUARIO :paulacristinaglvsdz@gmail.com
SOLUCIÓN :ENTREGA DE 180 ROLLOS EN SITIO OK</t>
  </si>
  <si>
    <t>FO-25-1102639</t>
  </si>
  <si>
    <t xml:space="preserve">ESTADO RESULTADO DE LA ACTIVIDAD :EJECUTADO
FORMA DE ATENCIÓN :VISITA TECNICA
CANTIDAD DE ROLLOS :230
FECHA FIN DE LA ACTIVIDAD :24-06-2025
NOMBRES Y APELLIDOS DEL USUARIO :Luisa Fernanda Espinosa 
TELEFONO DEL USUARIO :3188893384
CORREO DEL USUARIO :lui.espinoza13@gmail.com
SOLUCIÓN :SE REALIZA ENTREGA DE 230 ROLLOS EXITOSAMENTE OK </t>
  </si>
  <si>
    <t>BARRIO ONCE DE OCTUBRE PAZ DE ARIPORO</t>
  </si>
  <si>
    <t>FO-25-1104844</t>
  </si>
  <si>
    <t xml:space="preserve">ESTADO RESULTADO DE LA ACTIVIDAD :EJECUTADO
FORMA DE ATENCIÓN :ENVIO FLOTA - OPERADOR LOGISTICO
CANTIDAD DE ROLLOS :60
FECHA FIN DE LA ACTIVIDAD :24-06-2025
NOMBRES Y APELLIDOS DEL USUARIO :LIGIA MOLANO
TELEFONO DEL USUARIO :3102162657
CORREO DEL USUARIO :controldevisitadigital@gmail.com
SOLUCIÓN :EN COMUNICACIÓN CON LA SEÑORA LIGIA MOLANO AL NUMERO 3102162657, INDICA SE ENVIEN LOS ROLLOS POR SERVICIO DE FLOTA. RECIBIDO OK </t>
  </si>
  <si>
    <t>CENTRO COMERCIAL HAYUELOS</t>
  </si>
  <si>
    <t>FO-25-1112137</t>
  </si>
  <si>
    <t xml:space="preserve">ESTADO RESULTADO DE LA ACTIVIDAD :EJECUTADO
FORMA DE ATENCIÓN :VISITA TECNICA
CANTIDAD DE ROLLOS :470
FECHA FIN DE LA ACTIVIDAD :24-06-2025
NOMBRES Y APELLIDOS DEL USUARIO :Marcela Gómez
TELEFONO DEL USUARIO :3143511678
CORREO DEL USUARIO :oprahayuelos@gmail.com
SOLUCIÓN :SE DEJAN 470 ROLLOS </t>
  </si>
  <si>
    <t>BARRIO EL BRILLANTE VILLAVICENCIO 1</t>
  </si>
  <si>
    <t>FO-25-1112135</t>
  </si>
  <si>
    <t>ESTADO RESULTADO DE LA ACTIVIDAD :EJECUTADO
FORMA DE ATENCIÓN :VISITA TECNICA
CANTIDAD DE ROLLOS :20
FECHA FIN DE LA ACTIVIDAD :23-06-2025
NOMBRES Y APELLIDOS DEL USUARIO :Anaye duarte
TELEFONO DEL USUARIO :3133190402
CORREO DEL USUARIO :duarteduarteanaye@gmail.com
SOLUCIÓN :SE ENTREGAN 20 ROLLOS RBM</t>
  </si>
  <si>
    <t>BARRIO POZON SCTOR VICTOR BLAN</t>
  </si>
  <si>
    <t>FO-25-1112385</t>
  </si>
  <si>
    <t xml:space="preserve">ESTADO RESULTADO DE LA ACTIVIDAD :EJECUTADO
FORMA DE ATENCIÓN :VISITA TECNICA
CANTIDAD DE ROLLOS :40
FECHA FIN DE LA ACTIVIDAD :23-06-2025
NOMBRES Y APELLIDOS DEL USUARIO :Eduardo Rafael Soriano 
TELEFONO DEL USUARIO :3135774112
CORREO DEL USUARIO :erso1988@hotmail.com
SOLUCIÓN :SE REALIZA ENTREGA DE 40 ROLLOS PARA EL CORRESPONSAL </t>
  </si>
  <si>
    <t>BARRIO SAN ANTONIO VILLAVICENCIO 10</t>
  </si>
  <si>
    <t>FO-25-1122528</t>
  </si>
  <si>
    <t xml:space="preserve">ESTADO RESULTADO DE LA ACTIVIDAD :EJECUTADO
FORMA DE ATENCIÓN :VISITA TECNICA
CANTIDAD DE ROLLOS :30
FECHA FIN DE LA ACTIVIDAD :24-06-2025
NOMBRES Y APELLIDOS DEL USUARIO :Zully quintaco 
TELEFONO DEL USUARIO :3115668858
CORREO DEL USUARIO :suli2968@gmail.com
SOLUCIÓN :SE REALIZA ENTREGA EN SITIO DE 30 ROLLOS </t>
  </si>
  <si>
    <t>BARRIO EL PORVENIR EL CERRITO</t>
  </si>
  <si>
    <t>FO-25-1122534</t>
  </si>
  <si>
    <t xml:space="preserve">ESTADO RESULTADO DE LA ACTIVIDAD :EJECUTADO
FORMA DE ATENCIÓN :VISITA TECNICA
CANTIDAD DE ROLLOS :70
FECHA FIN DE LA ACTIVIDAD :24-06-2025
NOMBRES Y APELLIDOS DEL USUARIO :JORGE QUEVEDO
TELEFONO DEL USUARIO :3117575718
CORREO DEL USUARIO :castro.208@hotmail.com
SOLUCIÓN :SE REALIZA ENTREGA DE 70 ROLLOS CON VISITA, NO SE MANIPULA EQUIPOS </t>
  </si>
  <si>
    <t>PTM MONTERIA FARMA 1</t>
  </si>
  <si>
    <t>FO-25-1117704</t>
  </si>
  <si>
    <t>ESTADO RESULTADO DE LA ACTIVIDAD :EJECUTADO
FORMA DE ATENCIÓN :VISITA TECNICA
CANTIDAD DE ROLLOS :20
FECHA FIN DE LA ACTIVIDAD :24-06-2025
NOMBRES Y APELLIDOS DEL USUARIO :JUAN ESCUDERO 
TELEFONO DEL USUARIO :3008462578
CORREO DEL USUARIO :juancamiloescuderog@gmail.com
SOLUCIÓN :SE ENTREGAN 20 ROLLOS CON VISITA OK</t>
  </si>
  <si>
    <t>BARRIO EL 3 TURBO</t>
  </si>
  <si>
    <t>FO-25-1112277</t>
  </si>
  <si>
    <t xml:space="preserve">ESTADO RESULTADO DE LA ACTIVIDAD :EJECUTADO
FORMA DE ATENCIÓN :VISITA TECNICA
CANTIDAD DE ROLLOS :170
FECHA FIN DE LA ACTIVIDAD :24-06-2025
NOMBRES Y APELLIDOS DEL USUARIO :Manuel be a Hernández 
TELEFONO DEL USUARIO :3217844327
CORREO DEL USUARIO :manuel.dingh03@gmail.com
SOLUCIÓN :ENTREGA ROLLOS EN SITIO </t>
  </si>
  <si>
    <t>BARRIO VEREDA LLANO DE MONTAÑA SOPETRAN</t>
  </si>
  <si>
    <t>FO-25-1102100</t>
  </si>
  <si>
    <t xml:space="preserve">ESTADO RESULTADO DE LA ACTIVIDAD :EJECUTADO
FORMA DE ATENCIÓN :VISITA TECNICA
CANTIDAD DE ROLLOS :40
FECHA FIN DE LA ACTIVIDAD :24-06-2025
NOMBRES Y APELLIDOS DEL USUARIO :Oscar Humberto Rodríguez 
TELEFONO DEL USUARIO :3207774417
CORREO DEL USUARIO :oscarh03@hotmail.con
SOLUCIÓN :SE ENTREGAN 40 ROLLOS A ÓSCAR </t>
  </si>
  <si>
    <t>BARRIO CASTILLA MEDELLIN 13</t>
  </si>
  <si>
    <t>FO-25-1103876</t>
  </si>
  <si>
    <t xml:space="preserve">ESTADO RESULTADO DE LA ACTIVIDAD :EJECUTADO
FORMA DE ATENCIÓN :VISITA TECNICA
CANTIDAD DE ROLLOS :70
FECHA FIN DE LA ACTIVIDAD :24-06-2025
NOMBRES Y APELLIDOS DEL USUARIO :DOREIDA SUAZA 
TELEFONO DEL USUARIO :3015861276
CORREO DEL USUARIO :controldevisitadigital@gmail.com
SOLUCIÓN :SE ENTREGAN 70 ROLLOS </t>
  </si>
  <si>
    <t>BARRIO VEREDA SAN BENITO SIBATE</t>
  </si>
  <si>
    <t>FO-25-1117006</t>
  </si>
  <si>
    <t>ESTADO RESULTADO DE LA ACTIVIDAD :EJECUTADO
FORMA DE ATENCIÓN :VISITA TECNICA
CANTIDAD DE ROLLOS :30
FECHA FIN DE LA ACTIVIDAD :24-06-2025
NOMBRES Y APELLIDOS DEL USUARIO :EDWIN ESPINEL 
TELEFONO DEL USUARIO :3007076428
CORREO DEL USUARIO :steffanyortiz2613@gmail.com 
SOLUCIÓN :DURANTE LA VISITA TECNICA SE REALIZA ENTREGA DE ROLLOS PARA DATÁFONO NO SE MANIPULAN EQUIPOS SIN NOVEDAD EN ENTREGA</t>
  </si>
  <si>
    <t>BARRIO MARROQUIN II CALI</t>
  </si>
  <si>
    <t>FO-25-1119504</t>
  </si>
  <si>
    <t>ESTADO RESULTADO DE LA ACTIVIDAD :EJECUTADO
FORMA DE ATENCIÓN :VISITA TECNICA
CANTIDAD DE ROLLOS :20
FECHA FIN DE LA ACTIVIDAD :24-06-2025
NOMBRES Y APELLIDOS DEL USUARIO :María Eugenia Delgado 
TELEFONO DEL USUARIO :3206760571
CORREO DEL USUARIO :mariu2284delgado@gmail.com
SOLUCIÓN :SE REALIZA ENTREGA DE 20 ROLLOS</t>
  </si>
  <si>
    <t>OPRAP EXITO BULEVAR ENVIGADO</t>
  </si>
  <si>
    <t>FO-25-1109365</t>
  </si>
  <si>
    <t>ESTADO RESULTADO DE LA ACTIVIDAD :EJECUTADO
FORMA DE ATENCIÓN :VISITA TECNICA
CANTIDAD DE ROLLOS :330
FECHA FIN DE LA ACTIVIDAD :24-06-2025
NOMBRES Y APELLIDOS DEL USUARIO :Arley garces
TELEFONO DEL USUARIO :3174122251
CORREO DEL USUARIO :josearleygarces1911@gmail.com
SOLUCIÓN :SE REALIZA ENTREGA DE ROLLOS</t>
  </si>
  <si>
    <t>BARRIO POBLADO 1  CALI</t>
  </si>
  <si>
    <t>FO-25-1119512</t>
  </si>
  <si>
    <t xml:space="preserve">ESTADO RESULTADO DE LA ACTIVIDAD :EJECUTADO
FORMA DE ATENCIÓN :VISITA TECNICA
CANTIDAD DE ROLLOS :30
FECHA FIN DE LA ACTIVIDAD :24-06-2025
NOMBRES Y APELLIDOS DEL USUARIO :Zuly Johana Ramirez 
TELEFONO DEL USUARIO :3215773591
CORREO DEL USUARIO :jeiderrivas@hotmail.com
SOLUCIÓN :SE REALIZA ENTREGA DE 30 ROLLOS </t>
  </si>
  <si>
    <t>BARRIO EL CENTRO PUERTO ASIS 1</t>
  </si>
  <si>
    <t>FO-25-1106199</t>
  </si>
  <si>
    <t>ESTADO RESULTADO DE LA ACTIVIDAD :
FORMA DE ATENCIÓN :ENVIO
CANTIDAD DE ROLLOS :20
FECHA FIN DE LA ACTIVIDAD :24-06-2025
NOMBRES Y APELLIDOS DEL USUARIO :
TELEFONO DEL USUARIO :
CORREO DEL USUARIO :
SOLUCIÓN :</t>
  </si>
  <si>
    <t xml:space="preserve"> 240031017443 </t>
  </si>
  <si>
    <t>FO-25-1117711</t>
  </si>
  <si>
    <t xml:space="preserve">ESTADO RESULTADO DE LA ACTIVIDAD :EJECUTADO
FORMA DE ATENCIÓN :VISITA TECNICA
CANTIDAD DE ROLLOS :30
FECHA FIN DE LA ACTIVIDAD :24-06-2025
NOMBRES Y APELLIDOS DEL USUARIO :Daniel cañas
TELEFONO DEL USUARIO :3144926322
CORREO DEL USUARIO :danielctorres27@gmail.com
SOLUCIÓN :SE REALIZA ENTREGA DE 30 ROLLOS RBM OK </t>
  </si>
  <si>
    <t>BARRIO GALAN BARRANQUILLA 7</t>
  </si>
  <si>
    <t>FO-25-1104836</t>
  </si>
  <si>
    <t>ESTADO RESULTADO DE LA ACTIVIDAD :EJECUTADO
FORMA DE ATENCIÓN :VISITA TECNICA
CANTIDAD DE ROLLOS :50
FECHA FIN DE LA ACTIVIDAD :24-06-2025
NOMBRES Y APELLIDOS DEL USUARIO :LIZETH GONZÁLEZ
TELEFONO DEL USUARIO :3042927752
CORREO DEL USUARIO :controldevicitadigital@gmail.com 
SOLUCIÓN :SE REALIZA VISITA TÉCNICA PARA ENTREGA DE ROLLOS DE REDEBAN CANTIDAD 50</t>
  </si>
  <si>
    <t>BARRIO LA CANDELARIA CENTRO MEDELLIN MEDELLIN</t>
  </si>
  <si>
    <t>FO-25-1104823</t>
  </si>
  <si>
    <t>ESTADO RESULTADO DE LA ACTIVIDAD :EJECUTADO
FORMA DE ATENCIÓN :VISITA TECNICA
CANTIDAD DE ROLLOS :30
FECHA FIN DE LA ACTIVIDAD :24-06-2025
NOMBRES Y APELLIDOS DEL USUARIO :Nidia durango
TELEFONO DEL USUARIO :3128271529
CORREO DEL USUARIO :dejesus27@hotmail.com
SOLUCIÓN :ENTREGA DE 30 ROLLOS EN SITIO OK</t>
  </si>
  <si>
    <t>USUARIO NO CONTESTA</t>
  </si>
  <si>
    <t>DISTRICOL CAFE JUANITA</t>
  </si>
  <si>
    <t>FO-25-1106848</t>
  </si>
  <si>
    <t>ESTADO RESULTADO DE LA ACTIVIDAD :EJECUTADO
FORMA DE ATENCIÓN :VISITA TECNICA
CANTIDAD DE ROLLOS :40
FECHA FIN DE LA ACTIVIDAD :24-06-2025
NOMBRES Y APELLIDOS DEL USUARIO :David castrillon 
TELEFONO DEL USUARIO :3103931171
CORREO DEL USUARIO :ingrid_199855@hotmail.com
SOLUCIÓN :SE ENTREGAN 40 ROLLOS</t>
  </si>
  <si>
    <t>BARRIO SAN JOAQUIN LA MESA 1</t>
  </si>
  <si>
    <t>FO-25-1108760</t>
  </si>
  <si>
    <t>ESTADO RESULTADO DE LA ACTIVIDAD :EJECUTADO
FORMA DE ATENCIÓN :VISITA TECNICA
CANTIDAD DE ROLLOS :30
FECHA FIN DE LA ACTIVIDAD :24-06-2025
NOMBRES Y APELLIDOS DEL USUARIO :Vladimir Bermeo
TELEFONO DEL USUARIO :3045877913
CORREO DEL USUARIO :rivera-1933@hotmail.com
SOLUCIÓN :SE REALIZA VISITA DE CAMPO DONDE SE ENTREGAN 30 ROLLOS, NO SE MANIPULA EQUIPOS.</t>
  </si>
  <si>
    <t>OPRAP CC VIVA ENVIGADO NORTE</t>
  </si>
  <si>
    <t>FO-25-1112282</t>
  </si>
  <si>
    <t xml:space="preserve">ESTADO RESULTADO DE LA ACTIVIDAD :EJECUTADO
FORMA DE ATENCIÓN :VISITA TECNICA
CANTIDAD DE ROLLOS :420
FECHA FIN DE LA ACTIVIDAD :24-06-2025
NOMBRES Y APELLIDOS DEL USUARIO :Estefany ocampo
TELEFONO DEL USUARIO :3206950941
CORREO DEL USUARIO :estefany669446@hotmail.com
SOLUCIÓN :SE REALIZA ENTREGA DE ROLLOS </t>
  </si>
  <si>
    <t>FO-25-1117706</t>
  </si>
  <si>
    <t>ESTADO RESULTADO DE LA ACTIVIDAD :EJECUTADO
FORMA DE ATENCIÓN :VISITA TECNICA
CANTIDAD DE ROLLOS :100
FECHA FIN DE LA ACTIVIDAD :24-06-2025
NOMBRES Y APELLIDOS DEL USUARIO :Carolina aguado
TELEFONO DEL USUARIO :3183174788
CORREO DEL USUARIO :caroagudelo208@gmail.com
SOLUCIÓN :SE VISITA CORRESPONSAL Y SE ENTREGAN 100 ROLLOS</t>
  </si>
  <si>
    <t>BARRIO URB TORCOROMA 2 CUCUTA</t>
  </si>
  <si>
    <t>FO-25-1118506</t>
  </si>
  <si>
    <t xml:space="preserve">ESTADO RESULTADO DE LA ACTIVIDAD :EJECUTADO
FORMA DE ATENCIÓN :VISITA TECNICA
CANTIDAD DE ROLLOS :10
FECHA FIN DE LA ACTIVIDAD :24-06-2025
NOMBRES Y APELLIDOS DEL USUARIO :Daniel Vargas 
TELEFONO DEL USUARIO :3102233008
CORREO DEL USUARIO :danielatrejos08@gmail.com
SOLUCIÓN :SE REALIZA VISITA AL COMERCIO Y SE HIZO ENTREGA DE 10 ROLLOS TODO OK </t>
  </si>
  <si>
    <t>PTM CUCUTA MINIMERCADO MW</t>
  </si>
  <si>
    <t>FO-25-1120567</t>
  </si>
  <si>
    <t>ESTADO RESULTADO DE LA ACTIVIDAD :EJECUTADO
FORMA DE ATENCIÓN :VISITA TECNICA
CANTIDAD DE ROLLOS :50
FECHA FIN DE LA ACTIVIDAD :24-06-2025
NOMBRES Y APELLIDOS DEL USUARIO :Wálter Contreras 
TELEFONO DEL USUARIO :3124350900
CORREO DEL USUARIO :walex_wacv@hotmail.com
SOLUCIÓN :SE REALIZÓ VISITA AL COMERCIO Y SE HIZO ENTREGA DE 50 ROLLOS TODO OK</t>
  </si>
  <si>
    <t>FO-25-1120574</t>
  </si>
  <si>
    <t xml:space="preserve">ESTADO RESULTADO DE LA ACTIVIDAD :EJECUTADO
FORMA DE ATENCIÓN :VISITA TECNICA
CANTIDAD DE ROLLOS :10
FECHA FIN DE LA ACTIVIDAD :24-06-2025
NOMBRES Y APELLIDOS DEL USUARIO :Andrea Sepúlveda 
TELEFONO DEL USUARIO :3233325768
CORREO DEL USUARIO :odiseapili@gmail.com
SOLUCIÓN :SE VISITA COMERCIO SE REALIZA ENTREGA DE 10 ROLLOS DE PAPEL PARA DATÁFONO </t>
  </si>
  <si>
    <t>COMCARD ASPER TECNOLOGÍA</t>
  </si>
  <si>
    <t>FO-25-1102086</t>
  </si>
  <si>
    <t xml:space="preserve">ESTADO RESULTADO DE LA ACTIVIDAD :EJECUTADO
FORMA DE ATENCIÓN :VISITA TECNICA
CANTIDAD DE ROLLOS :80
FECHA FIN DE LA ACTIVIDAD :24-06-2025
NOMBRES Y APELLIDOS DEL USUARIO :Oscar aristizabal
TELEFONO DEL USUARIO :3128227330
CORREO DEL USUARIO :v70679924@gmail.com
SOLUCIÓN :SE ENTREGAN 80 ROLLOS EXITOSAMENTE </t>
  </si>
  <si>
    <t>BARRIO LA CRISTALINA 2</t>
  </si>
  <si>
    <t>FO-25-1036341</t>
  </si>
  <si>
    <t>BARRIO VEREDA LA CRISTALINA PU</t>
  </si>
  <si>
    <t>FO-25-1036338</t>
  </si>
  <si>
    <t>DISTRICOL ASESORIAS Y TRAMITES</t>
  </si>
  <si>
    <t>FO-25-1098756</t>
  </si>
  <si>
    <t>DISTRICOL DROGUERIA EL CORAL</t>
  </si>
  <si>
    <t>FO-25-1087909</t>
  </si>
  <si>
    <t>ESTADO RESULTADO DE LA ACTIVIDAD :
FORMA DE ATENCIÓN :ENVIO
CANTIDAD DE ROLLOS :
FECHA FIN DE LA ACTIVIDAD :24-06-2025
NOMBRES Y APELLIDOS DEL USUARIO :
TELEFONO DEL USUARIO :
CORREO DEL USUARIO :
SOLUCIÓN :</t>
  </si>
  <si>
    <t>DISTRICOL CAMPOAGROP S.A.S</t>
  </si>
  <si>
    <t>FO-25-1106194</t>
  </si>
  <si>
    <t>240031019512</t>
  </si>
  <si>
    <t>BARRIO CORREGIMIENTO GUACACALL</t>
  </si>
  <si>
    <t>FO-25-1111762</t>
  </si>
  <si>
    <t>240031088985</t>
  </si>
  <si>
    <t>DISTRICOL AVICOLA AGRO PENEYA</t>
  </si>
  <si>
    <t>FO-25-1112966</t>
  </si>
  <si>
    <t>DISTRICOL MERCADITO EL PROPIO</t>
  </si>
  <si>
    <t>FO-25-1111765</t>
  </si>
  <si>
    <t>ESTADO RESULTADO DE LA ACTIVIDAD :
FORMA DE ATENCIÓN :ENVIO
CANTIDAD DE ROLLOS :110
FECHA FIN DE LA ACTIVIDAD :24-06-2025
NOMBRES Y APELLIDOS DEL USUARIO :
TELEFONO DEL USUARIO :
CORREO DEL USUARIO :
SOLUCIÓN :</t>
  </si>
  <si>
    <t>2259116684</t>
  </si>
  <si>
    <t>PAGAFACIL PARQUE COMERCIAL TEQ</t>
  </si>
  <si>
    <t>FO-25-1115964</t>
  </si>
  <si>
    <t>ESTADO RESULTADO DE LA ACTIVIDAD :EJECUTADO
FORMA DE ATENCIÓN :VISITA TECNICA
CANTIDAD DE ROLLOS :90
FECHA FIN DE LA ACTIVIDAD :24-06-2025
NOMBRES Y APELLIDOS DEL USUARIO :Andrea Rodríguez 
TELEFONO DEL USUARIO :3178673536
CORREO DEL USUARIO :pfttequendama@pafacil.com
SOLUCIÓN :SE REALIZA ENTREGA DE 90 ROLLOS NO SE MANIPULA EQUIPOS.</t>
  </si>
  <si>
    <t>FO-25-1118058</t>
  </si>
  <si>
    <t xml:space="preserve">ESTADO RESULTADO DE LA ACTIVIDAD :EJECUTADO
FORMA DE ATENCIÓN :VISITA TECNICA
CANTIDAD DE ROLLOS :20
FECHA FIN DE LA ACTIVIDAD :24-06-2025
NOMBRES Y APELLIDOS DEL USUARIO :Yeimi luna 
TELEFONO DEL USUARIO :3203714884
CORREO DEL USUARIO :pedroluna_15@hotmail.com
SOLUCIÓN :SE REALIZÓ VISITA AL COMERCIO Y SE HIZO ENTREGA DE 20 ROLLOS TODO OK </t>
  </si>
  <si>
    <t>BARRIO TOLEDO PLATA CUCUTA 3</t>
  </si>
  <si>
    <t>FO-25-1118605</t>
  </si>
  <si>
    <t xml:space="preserve">ESTADO RESULTADO DE LA ACTIVIDAD :EJECUTADO
FORMA DE ATENCIÓN :VISITA TECNICA
CANTIDAD DE ROLLOS :20
FECHA FIN DE LA ACTIVIDAD :24-06-2025
NOMBRES Y APELLIDOS DEL USUARIO :DESIDET LAZARO GALVIS 
TELEFONO DEL USUARIO :3223318521
CORREO DEL USUARIO :decy_21@hotmail.com
SOLUCIÓN :SE REALIZA ENTREGA DE 20 ROLLOS RBM </t>
  </si>
  <si>
    <t>PTM IBAGUE TIENDA ONLYS</t>
  </si>
  <si>
    <t>FO-25-1121214</t>
  </si>
  <si>
    <t xml:space="preserve">ESTADO RESULTADO DE LA ACTIVIDAD :EJECUTADO
FORMA DE ATENCIÓN :VISITA TECNICA
CANTIDAD DE ROLLOS :80
FECHA FIN DE LA ACTIVIDAD :24-06-2025
NOMBRES Y APELLIDOS DEL USUARIO :Gladis Gutiérrez 
TELEFONO DEL USUARIO :3125288088
CORREO DEL USUARIO :glaguti68@gmail.com
SOLUCIÓN :SE ENTREGA 80 ROLLOS </t>
  </si>
  <si>
    <t>BARRIO EL RECREO LA MESA  LA MESA</t>
  </si>
  <si>
    <t>FO-25-1123047</t>
  </si>
  <si>
    <t>ESTADO RESULTADO DE LA ACTIVIDAD :EJECUTADO
FORMA DE ATENCIÓN :VISITA TECNICA
CANTIDAD DE ROLLOS :40
FECHA FIN DE LA ACTIVIDAD :24-06-2025
NOMBRES Y APELLIDOS DEL USUARIO :Valentina Vanegas 
TELEFONO DEL USUARIO :3147368470
CORREO DEL USUARIO :minucell2009@gmaill.com
SOLUCIÓN :SE REALIZA VISITA DE CAMPO DONDE SE ENTREGAN 40 ROLLOS, NO SE MANIPULA EQUIPOS.</t>
  </si>
  <si>
    <t>DISTRICOL MERK DELFFO</t>
  </si>
  <si>
    <t>FO-25-1122544</t>
  </si>
  <si>
    <t xml:space="preserve">ESTADO RESULTADO DE LA ACTIVIDAD :EJECUTADO / CANCELADO
FORMA DE ATENCIÓN :VISITA TECNICA
CANTIDAD DE ROLLOS :
FECHA FIN DE LA ACTIVIDAD :24-06-2025
NOMBRES Y APELLIDOS DEL USUARIO :None
TELEFONO DEL USUARIO :3133474742
CORREO DEL USUARIO :none
SOLUCIÓN :SE LLEGA A LA DIRECCIÓN Y ESTÁ CERRADO. SE LLAMA AL NÚMERO DE TELÉFONO 3133474742 PARA HACER CONTACTO Y NO CONTESTA </t>
  </si>
  <si>
    <t>BARRIO PARQUES DE LA ITALIA PALMIRA 5</t>
  </si>
  <si>
    <t>FO-25-1127244</t>
  </si>
  <si>
    <t xml:space="preserve">ESTADO RESULTADO DE LA ACTIVIDAD :EJECUTADO
FORMA DE ATENCIÓN :VISITA TECNICA
CANTIDAD DE ROLLOS :10
FECHA FIN DE LA ACTIVIDAD :24-06-2025
NOMBRES Y APELLIDOS DEL USUARIO :MAYERLIN PARRA 
TELEFONO DEL USUARIO :3153303376
CORREO DEL USUARIO :mayerlinparra@hotmail.com
SOLUCIÓN :EN LA VISITA TÉCNICA SE REALIZÓ LA ENTREGA DE 10 ROLLOS TERMICOS DE REDEBAN </t>
  </si>
  <si>
    <t>PTM CUCUTA YUDICELL</t>
  </si>
  <si>
    <t>FO-25-1127237</t>
  </si>
  <si>
    <t xml:space="preserve">ESTADO RESULTADO DE LA ACTIVIDAD :EJECUTADO
FORMA DE ATENCIÓN :VISITA TECNICA
CANTIDAD DE ROLLOS :100
FECHA FIN DE LA ACTIVIDAD :24-06-2025
NOMBRES Y APELLIDOS DEL USUARIO :Anayu reyes henao
TELEFONO DEL USUARIO :3022027250
CORREO DEL USUARIO :anayud39@hotmail.com
SOLUCIÓN :SE REALIZA ENTREGA DE 100 ROLLOS RBM OK </t>
  </si>
  <si>
    <t>LAS MARGARITAS</t>
  </si>
  <si>
    <t>FO-25-1117016</t>
  </si>
  <si>
    <t xml:space="preserve">ESTADO RESULTADO DE LA ACTIVIDAD :EJECUTADO
FORMA DE ATENCIÓN :VISITA TECNICA
CANTIDAD DE ROLLOS :20
FECHA FIN DE LA ACTIVIDAD :24-06-2025
NOMBRES Y APELLIDOS DEL USUARIO :Carolina Quintero 
TELEFONO DEL USUARIO :3138858787
CORREO DEL USUARIO :novopelzipa@gmail.com
SOLUCIÓN :ENTREGA DE 20 ROLLOS NO SE MANIPULAN EQUIPOS </t>
  </si>
  <si>
    <t>BARRIO EL PUERTO FLORENCIA 1</t>
  </si>
  <si>
    <t>FO-25-1121220</t>
  </si>
  <si>
    <t>ESTADO RESULTADO DE LA ACTIVIDAD :EJECUTADO
FORMA DE ATENCIÓN :VISITA TECNICA
CANTIDAD DE ROLLOS :30
FECHA FIN DE LA ACTIVIDAD :24-06-2025
NOMBRES Y APELLIDOS DEL USUARIO :MARLY ISABEL ACOSTA
TELEFONO DEL USUARIO :3144549664
CORREO DEL USUARIO :valentinareyeslopez13@gmail.com
SOLUCIÓN :SE REALIZA ENTREGA DE 30 ROLLOS RBM EN SITIO ENTREGA EXITOSA.</t>
  </si>
  <si>
    <t>DISTRICOL SUPER TIENDA CANAAN</t>
  </si>
  <si>
    <t>FO-25-1120586</t>
  </si>
  <si>
    <t>ESTADO RESULTADO DE LA ACTIVIDAD :EJECUTADO
FORMA DE ATENCIÓN :ENVIO FLOTA - OPERADOR LOGISTICO
CANTIDAD DE ROLLOS :50
FECHA FIN DE LA ACTIVIDAD :24-06-2025
NOMBRES Y APELLIDOS DEL USUARIO :Carolina Molina
TELEFONO DEL USUARIO :3148521715
CORREO DEL USUARIO :canamsupertienda1@gmail.com
SOLUCIÓN :SE ENVIARON 50 ROLLOS DESDE EL PUERTO DE PASO NUEVO A ISLA FUERTE, PARA ENTREGA EN TIENDA CANAN DE ISLA FUERTE.
NOTA: SE REALIZÓ SEGUIMIENTO AL ENVÍO Y SE CONFIRMA RECEPCIÓN CON LA SRA JOJANIS PAREDES EN EL NO 3148521715.</t>
  </si>
  <si>
    <t>FO-25-1121229</t>
  </si>
  <si>
    <t xml:space="preserve">ESTADO RESULTADO DE LA ACTIVIDAD :EJECUTADO
FORMA DE ATENCIÓN :VISITA TECNICA
CANTIDAD DE ROLLOS :10
FECHA FIN DE LA ACTIVIDAD :24-06-2025
NOMBRES Y APELLIDOS DEL USUARIO :Diego zuluaga 
TELEFONO DEL USUARIO :3126211914
CORREO DEL USUARIO :granerobrisasdemulatos@gmail.com 
SOLUCIÓN :ENTREGA ROLLOS EN SITIO </t>
  </si>
  <si>
    <t>COMCARD ITAGUI MAGNA</t>
  </si>
  <si>
    <t>FO-25-1108085</t>
  </si>
  <si>
    <t xml:space="preserve">ESTADO RESULTADO DE LA ACTIVIDAD :EJECUTADO
FORMA DE ATENCIÓN :VISITA TECNICA
CANTIDAD DE ROLLOS :50
FECHA FIN DE LA ACTIVIDAD :25-06-2025
NOMBRES Y APELLIDOS DEL USUARIO :Juliana Aguirre 
TELEFONO DEL USUARIO :3216519769
CORREO DEL USUARIO :papalmagna@gmail.com
SOLUCIÓN :SE REALIZA LA ENTREGA DE 50 ROLLOS DE CB A LA ENCARGADA JULIANA AGUIRRE </t>
  </si>
  <si>
    <t>BARRIO SOACHA SOACHA 9</t>
  </si>
  <si>
    <t>FO-25-1127228</t>
  </si>
  <si>
    <t>ESTADO RESULTADO DE LA ACTIVIDAD :EJECUTADO
FORMA DE ATENCIÓN :VISITA TECNICA
CANTIDAD DE ROLLOS :50
FECHA FIN DE LA ACTIVIDAD :25-06-2025
NOMBRES Y APELLIDOS DEL USUARIO :EDISON MIGUEL SUBA 
TELEFONO DEL USUARIO :3118606637
CORREO DEL USUARIO :mayiparra@gmail.com
SOLUCIÓN :DURANTE LA VISITA TECNICA SE REALIZA ENTREGA DE ROLLOS PARA DATÁFONO NO SE MANIPULAN EQUIPOS SIN NOVEDAD EN ENTREGA</t>
  </si>
  <si>
    <t>BARRIO SAN MATEO SOACHA 14</t>
  </si>
  <si>
    <t>FO-25-1126753</t>
  </si>
  <si>
    <t>ESTADO RESULTADO DE LA ACTIVIDAD :EJECUTADO
FORMA DE ATENCIÓN :VISITA TECNICA
CANTIDAD DE ROLLOS :50
FECHA FIN DE LA ACTIVIDAD :25-06-2025
NOMBRES Y APELLIDOS DEL USUARIO :YOLANDA CASTRO
TELEFONO DEL USUARIO :3142143013
CORREO DEL USUARIO :compumora098@gmail.com
SOLUCIÓN :DURANTE LA VISITA TECNICA SE REALIZA ENTREGA DE ROLLOS PARA DATÁFONO NO SE MANIPULAN EQUIPOS SIN NOVEDAD EN ENTREGA</t>
  </si>
  <si>
    <t>BARRIO ITAGUI VIVIENDAS DEL SUR ITAGUI</t>
  </si>
  <si>
    <t>FO-25-1109624</t>
  </si>
  <si>
    <t>ESTADO RESULTADO DE LA ACTIVIDAD :EJECUTADO
FORMA DE ATENCIÓN :VISITA TECNICA
CANTIDAD DE ROLLOS :60
FECHA FIN DE LA ACTIVIDAD :25-06-2025
NOMBRES Y APELLIDOS DEL USUARIO :Oscar rios 
TELEFONO DEL USUARIO :3117477869
CORREO DEL USUARIO :controldevisitadigital@gmail.com
SOLUCIÓN :SE REALIZA LA ENTREGA DE 60 ROLLOS DE CB USUARIA INDICA QUE LO DEJE EN LA TIENDA QUE ELLA AL LLEGAR LOS RECLAMA SE DEJAN CON</t>
  </si>
  <si>
    <t>BARRIO  POPULAR N DOS</t>
  </si>
  <si>
    <t>FO-25-1108093</t>
  </si>
  <si>
    <t xml:space="preserve">ESTADO RESULTADO DE LA ACTIVIDAD :EJECUTADO
FORMA DE ATENCIÓN :VISITA TECNICA
CANTIDAD DE ROLLOS :200
FECHA FIN DE LA ACTIVIDAD :25-06-2025
NOMBRES Y APELLIDOS DEL USUARIO :YANETH CARO 
TELEFONO DEL USUARIO :3182360885
CORREO DEL USUARIO :yanetcaroar@hotmail.com 
SOLUCIÓN :SE HACE ENTREGA DE ROLLOS </t>
  </si>
  <si>
    <t>DISTRICOL INTER SAN JAVIER</t>
  </si>
  <si>
    <t>FO-25-1104828</t>
  </si>
  <si>
    <t xml:space="preserve">ESTADO RESULTADO DE LA ACTIVIDAD :EJECUTADO
FORMA DE ATENCIÓN :VISITA TECNICA
CANTIDAD DE ROLLOS :20
FECHA FIN DE LA ACTIVIDAD :25-06-2025
NOMBRES Y APELLIDOS DEL USUARIO :Juan Camilo velez 
TELEFONO DEL USUARIO :3116067716
CORREO DEL USUARIO :milo724@hotmail.com
SOLUCIÓN :SE REALIZA LA ENTREGA DE 20 ROLLOS DE CB AL ENCARAGDO JUAN CAMILO VELEZ </t>
  </si>
  <si>
    <t>EL CARMEN DE VIBORAL III ANTIO</t>
  </si>
  <si>
    <t>FO-25-1106835</t>
  </si>
  <si>
    <t xml:space="preserve">ESTADO RESULTADO DE LA ACTIVIDAD :EJECUTADO
FORMA DE ATENCIÓN :VISITA TECNICA
CANTIDAD DE ROLLOS :120
FECHA FIN DE LA ACTIVIDAD :25-06-2025
NOMBRES Y APELLIDOS DEL USUARIO :Estefania valencia
TELEFONO DEL USUARIO :3137496175
CORREO DEL USUARIO :estefaniavalencia507@gmail.com
SOLUCIÓN :SE ENTREGAN 120 ROLLOS EXITOSAMENTE </t>
  </si>
  <si>
    <t>FO-25-1110424</t>
  </si>
  <si>
    <t xml:space="preserve">ESTADO RESULTADO DE LA ACTIVIDAD :EJECUTADO
FORMA DE ATENCIÓN :VISITA TECNICA
CANTIDAD DE ROLLOS :190
FECHA FIN DE LA ACTIVIDAD :25-06-2025
NOMBRES Y APELLIDOS DEL USUARIO :EDISON MOLINA 
TELEFONO DEL USUARIO :3146014218
CORREO DEL USUARIO :variedadesgol88@gmail.com 
SOLUCIÓN :SE HACE ENTREGA DE ROLLOS </t>
  </si>
  <si>
    <t>BARRIO TERRANOVA ETAPA 6 JAMUN</t>
  </si>
  <si>
    <t>FO-25-1126742</t>
  </si>
  <si>
    <t xml:space="preserve">ESTADO RESULTADO DE LA ACTIVIDAD :EJECUTADO
FORMA DE ATENCIÓN :VISITA TECNICA
CANTIDAD DE ROLLOS :130
FECHA FIN DE LA ACTIVIDAD :25-06-2025
NOMBRES Y APELLIDOS DEL USUARIO :YANETH TORRES 
TELEFONO DEL USUARIO :3114453979
CORREO DEL USUARIO :yanethtorressanchez7@gmail.com
SOLUCIÓN :EN LA VISITA TÉCNICA SE REALIZÓ LA ENTREGA DE 130 ROLLOS TERMICOS DE REDEBAN </t>
  </si>
  <si>
    <t>BARRIO BOSA LIBERTAD II BOGOTA</t>
  </si>
  <si>
    <t>FO-25-1127240</t>
  </si>
  <si>
    <t xml:space="preserve">ESTADO RESULTADO DE LA ACTIVIDAD :EJECUTADO
FORMA DE ATENCIÓN :VISITA TECNICA
CANTIDAD DE ROLLOS :180
FECHA FIN DE LA ACTIVIDAD :25-06-2025
NOMBRES Y APELLIDOS DEL USUARIO :Mónica Triana
TELEFONO DEL USUARIO :3114684635
CORREO DEL USUARIO :pagainter@hotmail.com
SOLUCIÓN :SE REALIZA VISITA AL COMERCIO PARA ENTREGAR ROLLOS POR SOLICITUD DEL CLIENTE OK </t>
  </si>
  <si>
    <t>FO-25-1128722</t>
  </si>
  <si>
    <t xml:space="preserve">ESTADO RESULTADO DE LA ACTIVIDAD :EJECUTADO
FORMA DE ATENCIÓN :VISITA TECNICA
CANTIDAD DE ROLLOS :330
FECHA FIN DE LA ACTIVIDAD :25-06-2025
NOMBRES Y APELLIDOS DEL USUARIO :LEON ZAPATA 
TELEFONO DEL USUARIO :3128936679
CORREO DEL USUARIO :jhonza1112@hotmail.com
SOLUCIÓN :EN LA VISITA TÉCNICA SE REALIZÓ LA ENTREGA DE UNA CAJA ? COMPLETA CON 330 UNIDADES DE ROLLOS TERMICOS DE REDEBAN </t>
  </si>
  <si>
    <t>BARRIO LA PALMA VILLA DE LEYVA</t>
  </si>
  <si>
    <t>FO-25-1129776</t>
  </si>
  <si>
    <t xml:space="preserve">ESTADO RESULTADO DE LA ACTIVIDAD :EJECUTADO
FORMA DE ATENCIÓN :VISITA TECNICA
CANTIDAD DE ROLLOS :40
FECHA FIN DE LA ACTIVIDAD :25-06-2025
NOMBRES Y APELLIDOS DEL USUARIO :NILSAN STELL TOLOSA
TELEFONO DEL USUARIO :3102497003
CORREO DEL USUARIO :mercadostolosa@gmail.com
SOLUCIÓN :SE REALIZA ENTREGA DE 40 ROLLOS CON VISITA </t>
  </si>
  <si>
    <t>BARRIO SOCHAMATE JAMUNDI</t>
  </si>
  <si>
    <t>FO-25-1128695</t>
  </si>
  <si>
    <t xml:space="preserve">ESTADO RESULTADO DE LA ACTIVIDAD :EJECUTADO
FORMA DE ATENCIÓN :VISITA TECNICA
CANTIDAD DE ROLLOS :20
FECHA FIN DE LA ACTIVIDAD :25-06-2025
NOMBRES Y APELLIDOS DEL USUARIO :MARILIN MONTOYA 
TELEFONO DEL USUARIO :3165463460
CORREO DEL USUARIO :papelerialaura123@hotmail.com
SOLUCIÓN :EN LA VISITA TÉCNICA SE REALIZÓ LA ENTREGA DE 20 ROLLOS TERMICOS DE REDEBAN </t>
  </si>
  <si>
    <t>POLICARPA</t>
  </si>
  <si>
    <t>DISTRICOL VAR MUNDO DIGITAL</t>
  </si>
  <si>
    <t>FO-25-1098760</t>
  </si>
  <si>
    <t>ESTADO RESULTADO DE LA ACTIVIDAD :
FORMA DE ATENCIÓN :ENVIO
CANTIDAD DE ROLLOS :30
FECHA FIN DE LA ACTIVIDAD :25-06-2025
NOMBRES Y APELLIDOS DEL USUARIO :
TELEFONO DEL USUARIO :
CORREO DEL USUARIO :
SOLUCIÓN :</t>
  </si>
  <si>
    <t>FO-25-1117583</t>
  </si>
  <si>
    <t>ESTADO RESULTADO DE LA ACTIVIDAD :
FORMA DE ATENCIÓN :ENVIO
CANTIDAD DE ROLLOS :20
FECHA FIN DE LA ACTIVIDAD :25-06-2025
NOMBRES Y APELLIDOS DEL USUARIO :
TELEFONO DEL USUARIO :
CORREO DEL USUARIO :
SOLUCIÓN :</t>
  </si>
  <si>
    <t>2212425436</t>
  </si>
  <si>
    <t>FO-25-1108746</t>
  </si>
  <si>
    <t>ESTADO RESULTADO DE LA ACTIVIDAD :EJECUTADO
FORMA DE ATENCIÓN :VISITA TECNICA
CANTIDAD DE ROLLOS :60
FECHA FIN DE LA ACTIVIDAD :25-06-2025
NOMBRES Y APELLIDOS DEL USUARIO :Katherine londono
TELEFONO DEL USUARIO :3104391814
CORREO DEL USUARIO :marlon.gmartinez@gmail.com
SOLUCIÓN :SE REALIZA LA ENTREGA DE 60 ROLLOS DE CB A LA ENCARGADA KATHERINE LONDOÑO</t>
  </si>
  <si>
    <t>BARRIO PARQUE ITAGUI 6</t>
  </si>
  <si>
    <t>FO-25-1108755</t>
  </si>
  <si>
    <t xml:space="preserve">ESTADO RESULTADO DE LA ACTIVIDAD :EJECUTADO
FORMA DE ATENCIÓN :VISITA TECNICA
CANTIDAD DE ROLLOS :210
FECHA FIN DE LA ACTIVIDAD :25-06-2025
NOMBRES Y APELLIDOS DEL USUARIO :Camilo Gómez 
TELEFONO DEL USUARIO :3006008585
CORREO DEL USUARIO :pagosmultiya@gmail.com
SOLUCIÓN :SE REALIZA LA ENTREGA DE 210 ROLLOS DE CB AL ENCARGADO CAMILO GÓMEZ </t>
  </si>
  <si>
    <t>PTM PUERTO TRIUNFO TECNOLOGIA</t>
  </si>
  <si>
    <t>FO-25-1111759</t>
  </si>
  <si>
    <t xml:space="preserve">ESTADO RESULTADO DE LA ACTIVIDAD :EJECUTADO
FORMA DE ATENCIÓN :ENVIO FLOTA - OPERADOR LOGISTICO
CANTIDAD DE ROLLOS :10
FECHA FIN DE LA ACTIVIDAD :25-06-2025
NOMBRES Y APELLIDOS DEL USUARIO :OMAR GUZMAN
TELEFONO DEL USUARIO :3504272643
CORREO DEL USUARIO :controldevisitadigital@gmail.com
SOLUCIÓN :SE REALIZA ENVÍO DE 10 ROLLOS EXITOSAMENTE OK,  USUARIO INFORMA DE HABERLO RECIBIDO EXITOSAMENTE OK </t>
  </si>
  <si>
    <t>BARRIO URB LA FLORESTA LOS PAT</t>
  </si>
  <si>
    <t>FO-25-1119492</t>
  </si>
  <si>
    <t xml:space="preserve">ESTADO RESULTADO DE LA ACTIVIDAD :EJECUTADO
FORMA DE ATENCIÓN :VISITA TECNICA
CANTIDAD DE ROLLOS :10
FECHA FIN DE LA ACTIVIDAD :25-06-2025
NOMBRES Y APELLIDOS DEL USUARIO :Mónica Jaimes 
TELEFONO DEL USUARIO :3228189156
CORREO DEL USUARIO :alexispalencia87@hotmail.com
SOLUCIÓN :SE ENTREGAN 10 ROLLOS, DATAFONO NO SE ENCUENTRA EN LA DIRECCIÓN DE ENTREGA </t>
  </si>
  <si>
    <t>PTM BOGOTA  DON PAGO FENIX</t>
  </si>
  <si>
    <t>FO-25-1120570</t>
  </si>
  <si>
    <t xml:space="preserve">ESTADO RESULTADO DE LA ACTIVIDAD :EJECUTADO
FORMA DE ATENCIÓN :VISITA TECNICA
CANTIDAD DE ROLLOS :20
FECHA FIN DE LA ACTIVIDAD :25-06-2025
NOMBRES Y APELLIDOS DEL USUARIO :Milena Ruiz 
TELEFONO DEL USUARIO :3193691732
CORREO DEL USUARIO :donpagofenix2240@outlook.com
SOLUCIÓN :ENTREGA DE ROLLOS EJECUTADO OK </t>
  </si>
  <si>
    <t>DISTRICOL JORNADA MOVIL AJ</t>
  </si>
  <si>
    <t>FO-25-1128729</t>
  </si>
  <si>
    <t xml:space="preserve">ESTADO RESULTADO DE LA ACTIVIDAD :EJECUTADO
FORMA DE ATENCIÓN :VISITA TECNICA
CANTIDAD DE ROLLOS :90
FECHA FIN DE LA ACTIVIDAD :25-06-2025
NOMBRES Y APELLIDOS DEL USUARIO :Luis Vargas 
TELEFONO DEL USUARIO :3236999982
CORREO DEL USUARIO :vargasflas41@gmail.com
SOLUCIÓN :SE REALIZA VISITA, SE ENTREGAN 90 ROLLOS </t>
  </si>
  <si>
    <t>BARRIO LA FLORESTA TURBACO</t>
  </si>
  <si>
    <t>FO-25-1118609</t>
  </si>
  <si>
    <t xml:space="preserve">ESTADO RESULTADO DE LA ACTIVIDAD :EJECUTADO
FORMA DE ATENCIÓN :VISITA TECNICA
CANTIDAD DE ROLLOS :70
FECHA FIN DE LA ACTIVIDAD :25-06-2025
NOMBRES Y APELLIDOS DEL USUARIO :Elvira Tovar 
TELEFONO DEL USUARIO :3135943427
CORREO DEL USUARIO :superpuntorico@gmail.com
SOLUCIÓN :SE ENTREGAN 70 ROLLOS TODO OK </t>
  </si>
  <si>
    <t>FO-25-1128713</t>
  </si>
  <si>
    <t>ESTADO RESULTADO DE LA ACTIVIDAD :EJECUTADO
FORMA DE ATENCIÓN :VISITA TECNICA
CANTIDAD DE ROLLOS :50
FECHA FIN DE LA ACTIVIDAD :25-06-2025
NOMBRES Y APELLIDOS DEL USUARIO :Katalina Ordóñez 
TELEFONO DEL USUARIO :3016236727
CORREO DEL USUARIO :katalinaordonez9@gmail.com
SOLUCIÓN :SE REALIZA ENTREGA DE 50 ROLLOS CON VISITA.</t>
  </si>
  <si>
    <t>BARRIO VEREDA AGUABONITA SILVANIA</t>
  </si>
  <si>
    <t>FO-25-1113518</t>
  </si>
  <si>
    <t>ESTADO RESULTADO DE LA ACTIVIDAD :EJECUTADO
FORMA DE ATENCIÓN :VISITA TECNICA
CANTIDAD DE ROLLOS :20
FECHA FIN DE LA ACTIVIDAD :24-06-2025
NOMBRES Y APELLIDOS DEL USUARIO :JOSE MANUEL LOPEZ MUÑOZ
TELEFONO DEL USUARIO :3042144702
CORREO DEL USUARIO :jmlm.0122@gmail.com
SOLUCIÓN :DURANTE LA VISITA TECNICA SE REALIZA ENTREGA DE ROLLOS PARA DATÁFONO NO SE MANIPULAN EQUIPOS SIN NOVEDAD EN ENTREGA</t>
  </si>
  <si>
    <t>PTM CAUCASIA D' TODITOS MIL LO</t>
  </si>
  <si>
    <t>FO-25-1127226</t>
  </si>
  <si>
    <t>ESTADO RESULTADO DE LA ACTIVIDAD :EJECUTADO
FORMA DE ATENCIÓN :VISITA TECNICA
CANTIDAD DE ROLLOS :20
FECHA FIN DE LA ACTIVIDAD :25-06-2025
NOMBRES Y APELLIDOS DEL USUARIO :Paula Andrea Cabrera
TELEFONO DEL USUARIO :3127080610
CORREO DEL USUARIO :paulacabrerarivera58@gmail.com
SOLUCIÓN :SE REALIZA VISITA TÉCNICA PARA ENTREGA DE 20 ROLLOS PARA DATAFONO, NO SE INTERVIENE TERMINAL Y LA ENTREGA SE REALIZA SIN NOVEDAD.</t>
  </si>
  <si>
    <t>BARRIO VILLA MAYOR BOGOTA 3</t>
  </si>
  <si>
    <t>FO-25-1127233</t>
  </si>
  <si>
    <t xml:space="preserve">ESTADO RESULTADO DE LA ACTIVIDAD :EJECUTADO
FORMA DE ATENCIÓN :VISITA TECNICA
CANTIDAD DE ROLLOS :20
FECHA FIN DE LA ACTIVIDAD :25-06-2025
NOMBRES Y APELLIDOS DEL USUARIO :Juan Carlos 
TELEFONO DEL USUARIO :3115024715
CORREO DEL USUARIO :juancarlosdiazcadena@hotmail.com
SOLUCIÓN :ENTREGA DE ROLLOS EJECUTADO OK </t>
  </si>
  <si>
    <t>BARRIO VRD SAN VICENTE DEL CAGUAN</t>
  </si>
  <si>
    <t>FO-25-1108059</t>
  </si>
  <si>
    <t>2259116386</t>
  </si>
  <si>
    <t>AL PASO CESAR</t>
  </si>
  <si>
    <t>FO-25-1115446</t>
  </si>
  <si>
    <t>ESTADO RESULTADO DE LA ACTIVIDAD :
FORMA DE ATENCIÓN :ENVIO
CANTIDAD DE ROLLOS :70
FECHA FIN DE LA ACTIVIDAD :25-06-2025
NOMBRES Y APELLIDOS DEL USUARIO :
TELEFONO DEL USUARIO :
CORREO DEL USUARIO :
SOLUCIÓN :</t>
  </si>
  <si>
    <t>BARRIO BOSQUE VILLAVICENCIO 2</t>
  </si>
  <si>
    <t>FO-25-1126062</t>
  </si>
  <si>
    <t xml:space="preserve">ESTADO RESULTADO DE LA ACTIVIDAD :EJECUTADO
FORMA DE ATENCIÓN :VISITA TECNICA
CANTIDAD DE ROLLOS :40
FECHA FIN DE LA ACTIVIDAD :25-06-2025
NOMBRES Y APELLIDOS DEL USUARIO :Fernanda carrillo 
TELEFONO DEL USUARIO :3212185023
CORREO DEL USUARIO :fercarrillo13.2010@gmail.com
SOLUCIÓN :SE VISITA CB Y SE REALIZA ENTREGA DE 40 ROLLOS DE PAPEL TERMICO PARA DATAFONO </t>
  </si>
  <si>
    <t>BARRIO LAS MORAS BARRANQUILLA</t>
  </si>
  <si>
    <t>FO-25-1115661</t>
  </si>
  <si>
    <t>ESTADO RESULTADO DE LA ACTIVIDAD :EJECUTADO
FORMA DE ATENCIÓN :VISITA TECNICA
CANTIDAD DE ROLLOS :260
FECHA FIN DE LA ACTIVIDAD :25-06-2025
NOMBRES Y APELLIDOS DEL USUARIO :Gaby mar catañeda 
TELEFONO DEL USUARIO :3016615186
CORREO DEL USUARIO :controldevicitadigital@gmail.com 
SOLUCIÓN :SE REALIZA VISITA TÉCNICA PARA ENTREGA DE ROLLOS DE REDEBAN CANTIDAD 260</t>
  </si>
  <si>
    <t>DISTRICOL VARIEDADES RJ CAUCA</t>
  </si>
  <si>
    <t>FO-25-1108082</t>
  </si>
  <si>
    <t>ESTADO RESULTADO DE LA ACTIVIDAD :EJECUTADO
FORMA DE ATENCIÓN :VISITA TECNICA
CANTIDAD DE ROLLOS :70
FECHA FIN DE LA ACTIVIDAD :25-06-2025
NOMBRES Y APELLIDOS DEL USUARIO :Rebeca jara
TELEFONO DEL USUARIO :3146720021
CORREO DEL USUARIO :rebecajara@gmail.com
SOLUCIÓN :SE INGRESA SE ENTREGA 70 ROLLOS RBM</t>
  </si>
  <si>
    <t>FO-25-1118501</t>
  </si>
  <si>
    <t xml:space="preserve">ESTADO RESULTADO DE LA ACTIVIDAD :EJECUTADO
FORMA DE ATENCIÓN :ENVIO FLOTA - OPERADOR LOGISTICO
CANTIDAD DE ROLLOS :170
FECHA FIN DE LA ACTIVIDAD :25-06-2025
NOMBRES Y APELLIDOS DEL USUARIO :Martin cantillo
TELEFONO DEL USUARIO :3104962870
CORREO DEL USUARIO :controldevisitadigital@lineacom.co
SOLUCIÓN :SE REALIZA ENVÍO DE 170 ROLLOS PARA DATÁFONO A SATISFACCIÓN DEL CLIENTE, EL CLIENTE CONFIRMA RECEPCIÓN DE LOS ROLLOS DESPUÉS DE 2 HORAS 30 MINUTOS </t>
  </si>
  <si>
    <t>PTM SANTA MARTA TIENDA SHADAY</t>
  </si>
  <si>
    <t>FO-25-1120565</t>
  </si>
  <si>
    <t>ESTADO RESULTADO DE LA ACTIVIDAD :EJECUTADO
FORMA DE ATENCIÓN :VISITA TECNICA
CANTIDAD DE ROLLOS :40
FECHA FIN DE LA ACTIVIDAD :25-06-2025
NOMBRES Y APELLIDOS DEL USUARIO :Edilso Botello
TELEFONO DEL USUARIO :3205589173
CORREO DEL USUARIO :edilso.botello@gmail.com
SOLUCIÓN :SE REALIZA ENTREGA DE 40 ROLLOS PARA DATÁFONO SATISFACCIÓN DEL CLIENTE</t>
  </si>
  <si>
    <t>BARRIO VEREDA EL GUAFAL MONTER</t>
  </si>
  <si>
    <t>FO-25-1130674</t>
  </si>
  <si>
    <t>ESTADO RESULTADO DE LA ACTIVIDAD :EJECUTADO
FORMA DE ATENCIÓN :ENVIO FLOTA - OPERADOR LOGISTICO
CANTIDAD DE ROLLOS :40
FECHA FIN DE LA ACTIVIDAD :26-06-2025
NOMBRES Y APELLIDOS DEL USUARIO :JOSE IBAÑEZ
TELEFONO DEL USUARIO :3218847539
CORREO DEL USUARIO :joset_00@hotmail.com
SOLUCIÓN :EN COMUNICACIÓN CON EL SEÑOR JOSE IBAÑEZ AL NUMERO 3218847539, INDICA SE ENVIEN LOS ROLLOS POR SERVICIO DE TAXIS. RECIBIDO OK.</t>
  </si>
  <si>
    <t>CENTRO ALEGRE SANTANDER</t>
  </si>
  <si>
    <t>FO-25-1094138</t>
  </si>
  <si>
    <t>ESTADO RESULTADO DE LA ACTIVIDAD :
FORMA DE ATENCIÓN :ENVIO
CANTIDAD DE ROLLOS :180
FECHA FIN DE LA ACTIVIDAD :26-06-2025
NOMBRES Y APELLIDOS DEL USUARIO :
TELEFONO DEL USUARIO :
CORREO DEL USUARIO :
SOLUCIÓN :</t>
  </si>
  <si>
    <t>064106329567</t>
  </si>
  <si>
    <t>FO-25-1107302</t>
  </si>
  <si>
    <t>ESTADO RESULTADO DE LA ACTIVIDAD :
FORMA DE ATENCIÓN :ENVIO
CANTIDAD DE ROLLOS :20
FECHA FIN DE LA ACTIVIDAD :26-06-2025
NOMBRES Y APELLIDOS DEL USUARIO :
TELEFONO DEL USUARIO :
CORREO DEL USUARIO :
SOLUCIÓN :</t>
  </si>
  <si>
    <t>240031021657</t>
  </si>
  <si>
    <t>CENTRO SAN VICENTE DEL CAGUAN</t>
  </si>
  <si>
    <t>FO-25-1112962</t>
  </si>
  <si>
    <t>ESTADO RESULTADO DE LA ACTIVIDAD :
FORMA DE ATENCIÓN :ENVIO
CANTIDAD DE ROLLOS :40
FECHA FIN DE LA ACTIVIDAD :26-06-2025
NOMBRES Y APELLIDOS DEL USUARIO :
TELEFONO DEL USUARIO :
CORREO DEL USUARIO :
SOLUCIÓN :</t>
  </si>
  <si>
    <t>BARRIO VEREDA SASA CHIQUINQUIR</t>
  </si>
  <si>
    <t>FO-25-1118263</t>
  </si>
  <si>
    <t>ESTADO RESULTADO DE LA ACTIVIDAD :
FORMA DE ATENCIÓN :ENVIO
CANTIDAD DE ROLLOS :10
FECHA FIN DE LA ACTIVIDAD :26-06-2025
NOMBRES Y APELLIDOS DEL USUARIO :
TELEFONO DEL USUARIO :
CORREO DEL USUARIO :
SOLUCIÓN :</t>
  </si>
  <si>
    <t>535700501</t>
  </si>
  <si>
    <t>BARRIO JOSE ANTONIO GALAN OCAN</t>
  </si>
  <si>
    <t>FO-25-1119634</t>
  </si>
  <si>
    <t>ESTADO RESULTADO DE LA ACTIVIDAD :
FORMA DE ATENCIÓN :ENVIO
CANTIDAD DE ROLLOS :50
FECHA FIN DE LA ACTIVIDAD :26-06-2025
NOMBRES Y APELLIDOS DEL USUARIO :
TELEFONO DEL USUARIO :
CORREO DEL USUARIO :
SOLUCIÓN :</t>
  </si>
  <si>
    <t>064106329688</t>
  </si>
  <si>
    <t>DISTRICOL SUPERMERCADO Y VARIE</t>
  </si>
  <si>
    <t>FO-25-1128121</t>
  </si>
  <si>
    <t>ESTADO RESULTADO DE LA ACTIVIDAD :
FORMA DE ATENCIÓN :ENVIO
CANTIDAD DE ROLLOS :30
FECHA FIN DE LA ACTIVIDAD :26-06-2025
NOMBRES Y APELLIDOS DEL USUARIO :
TELEFONO DEL USUARIO :
CORREO DEL USUARIO :
SOLUCIÓN :</t>
  </si>
  <si>
    <t>240031354223</t>
  </si>
  <si>
    <t>SAN FRANCISCO COPACABANA 1</t>
  </si>
  <si>
    <t>FO-25-1112667</t>
  </si>
  <si>
    <t xml:space="preserve">ESTADO RESULTADO DE LA ACTIVIDAD :EJECUTADO
FORMA DE ATENCIÓN :VISITA TECNICA
CANTIDAD DE ROLLOS :70
FECHA FIN DE LA ACTIVIDAD :26-06-2025
NOMBRES Y APELLIDOS DEL USUARIO :Daniela Vázquez 
TELEFONO DEL USUARIO :3104396019
CORREO DEL USUARIO :controldevisitadigital@gmail.com
SOLUCIÓN :SE REALIZA LA ENTREGA DE 70 ROLLOS DE CB A LA ENCARGADA DANIELA VÁZQUEZ </t>
  </si>
  <si>
    <t>PTM MEDELLIN DISTRIBUIDORA JT1</t>
  </si>
  <si>
    <t>FO-25-1110433</t>
  </si>
  <si>
    <t>ESTADO RESULTADO DE LA ACTIVIDAD :EJECUTADO
FORMA DE ATENCIÓN :VISITA TECNICA
CANTIDAD DE ROLLOS :90
FECHA FIN DE LA ACTIVIDAD :26-06-2025
NOMBRES Y APELLIDOS DEL USUARIO :Dora Elena Jiménez 
TELEFONO DEL USUARIO :3008744466
CORREO DEL USUARIO :doraj044@gmail.com 
SOLUCIÓN :SE ENTREGAN 90 ROLLO</t>
  </si>
  <si>
    <t>FO-25-1109140</t>
  </si>
  <si>
    <t>ESTADO RESULTADO DE LA ACTIVIDAD :EJECUTADO
FORMA DE ATENCIÓN :VISITA TECNICA
CANTIDAD DE ROLLOS :30
FECHA FIN DE LA ACTIVIDAD :26-06-2025
NOMBRES Y APELLIDOS DEL USUARIO :Eriza yuliana gomez
TELEFONO DEL USUARIO :3218507509
CORREO DEL USUARIO :farma.ahorrola45@gmail.com 
SOLUCIÓN :SE REALIZA ENTREGA DE ROLLOS</t>
  </si>
  <si>
    <t>FO-25-1135748</t>
  </si>
  <si>
    <t xml:space="preserve">ESTADO RESULTADO DE LA ACTIVIDAD :EJECUTADO
FORMA DE ATENCIÓN :VISITA TECNICA
CANTIDAD DE ROLLOS :10
FECHA FIN DE LA ACTIVIDAD :26-06-2025
NOMBRES Y APELLIDOS DEL USUARIO :Yuri Ortega 
TELEFONO DEL USUARIO :3224265926
CORREO DEL USUARIO :celisyuriortega@gmail.com
SOLUCIÓN :SE VISITA COMERCIO SE ENTREGA ROLLOS EN SITIO </t>
  </si>
  <si>
    <t>BARRIO LA FLORESTA CUCUTA</t>
  </si>
  <si>
    <t>FO-25-1126069</t>
  </si>
  <si>
    <t xml:space="preserve">ESTADO RESULTADO DE LA ACTIVIDAD :EJECUTADO
FORMA DE ATENCIÓN :VISITA TECNICA
CANTIDAD DE ROLLOS :20
FECHA FIN DE LA ACTIVIDAD :26-06-2025
NOMBRES Y APELLIDOS DEL USUARIO :Angie Camila Riaño Jaimes 
TELEFONO DEL USUARIO :3153085489
CORREO DEL USUARIO :camilar.jaimes24@gmail.com
SOLUCIÓN :SE REALIZÓ VISITA AL COMERCIO Y SE HIZO ENTREGA  DE 20 ROLLOS TODO OK </t>
  </si>
  <si>
    <t>BARRIO ESCOBAR AL LADO DEL COLEGIO LA MILAGROSA RIOSUCIO</t>
  </si>
  <si>
    <t>FO-25-1082911</t>
  </si>
  <si>
    <t>BARRIO LA FLORESTA MONTERIA 6</t>
  </si>
  <si>
    <t>FO-25-1128735</t>
  </si>
  <si>
    <t>ESTADO RESULTADO DE LA ACTIVIDAD :EJECUTADO
FORMA DE ATENCIÓN :VISITA TECNICA
CANTIDAD DE ROLLOS :50
FECHA FIN DE LA ACTIVIDAD :26-06-2025
NOMBRES Y APELLIDOS DEL USUARIO :Ana Ruiz 
TELEFONO DEL USUARIO :3104701730
CORREO DEL USUARIO :ana_rh1992@hotmail.com
SOLUCIÓN :SE REALIZA VISITA PARA ENTREGAR 50 ROLLOS PARA DATAFONO, NO SE MANIPULA DATAFONO, ENTREGA OK</t>
  </si>
  <si>
    <t>BARRIO VDA BODEGAS PUERTO BERR</t>
  </si>
  <si>
    <t>FO-25-1097499</t>
  </si>
  <si>
    <t>2259115469</t>
  </si>
  <si>
    <t>OPRAP ESTACIÓN ACEVEDO</t>
  </si>
  <si>
    <t>FO-25-1112015</t>
  </si>
  <si>
    <t xml:space="preserve">ESTADO RESULTADO DE LA ACTIVIDAD :EJECUTADO
FORMA DE ATENCIÓN :VISITA TECNICA
CANTIDAD DE ROLLOS :200
FECHA FIN DE LA ACTIVIDAD :26-06-2025
NOMBRES Y APELLIDOS DEL USUARIO :Nora Avendaño 
TELEFONO DEL USUARIO :3013588072
CORREO DEL USUARIO :navendano1215@gmail.com
SOLUCIÓN :SE REALIZA LA ENTREGA DE 200 ROLLOS DE CB  A LA ENCARGADA NORA AVENDAÑO </t>
  </si>
  <si>
    <t>FO-25-1137042</t>
  </si>
  <si>
    <t xml:space="preserve">ESTADO RESULTADO DE LA ACTIVIDAD :EJECUTADO
FORMA DE ATENCIÓN :VISITA TECNICA
CANTIDAD DE ROLLOS :120
FECHA FIN DE LA ACTIVIDAD :26-06-2025
NOMBRES Y APELLIDOS DEL USUARIO :Everth Sánchez 
TELEFONO DEL USUARIO :3114754095
CORREO DEL USUARIO :everthsh001@gmail.com
SOLUCIÓN :SE REALIZA LA ENTREGA DE 120 ROLLOS EN DIRECCIÓN INDICADA </t>
  </si>
  <si>
    <t>PTM BMANGA EL MIRADOR</t>
  </si>
  <si>
    <t>FO-25-1137064</t>
  </si>
  <si>
    <t xml:space="preserve">ESTADO RESULTADO DE LA ACTIVIDAD :EJECUTADO
FORMA DE ATENCIÓN :VISITA TECNICA
CANTIDAD DE ROLLOS :30
FECHA FIN DE LA ACTIVIDAD :26-06-2025
NOMBRES Y APELLIDOS DEL USUARIO :Flor Monsalve 
TELEFONO DEL USUARIO :3016236727
CORREO DEL USUARIO :monsalveflor329@gmail.com
SOLUCIÓN :ENTREGA DE 30 ROLLOS PARA DATAFONO </t>
  </si>
  <si>
    <t>FO-25-1110431</t>
  </si>
  <si>
    <t xml:space="preserve">ESTADO RESULTADO DE LA ACTIVIDAD :EJECUTADO
FORMA DE ATENCIÓN :VISITA TECNICA
CANTIDAD DE ROLLOS :60
FECHA FIN DE LA ACTIVIDAD :26-06-2025
NOMBRES Y APELLIDOS DEL USUARIO :Didier builes 
TELEFONO DEL USUARIO :3022295050
CORREO DEL USUARIO : controldevisitadigital@gmail.com
SOLUCIÓN :SE REALIZA LA ENTREGA DE 60 ROLLOS DE CB AL ENCARGADO </t>
  </si>
  <si>
    <t>PTM MEDELLIN POMPOSO DECORACIO</t>
  </si>
  <si>
    <t>FO-25-1110436</t>
  </si>
  <si>
    <t xml:space="preserve">ESTADO RESULTADO DE LA ACTIVIDAD :EJECUTADO
FORMA DE ATENCIÓN :VISITA TECNICA
CANTIDAD DE ROLLOS :140
FECHA FIN DE LA ACTIVIDAD :26-06-2025
NOMBRES Y APELLIDOS DEL USUARIO :Daniel Mejia 
TELEFONO DEL USUARIO :3023116887
CORREO DEL USUARIO :pomposodecoraciones@gmail.com
SOLUCIÓN :SE REALIZA LA ENTREGA DE 140 ROLLOS DE CB AL ENCARGADO DANIEL MEJIA </t>
  </si>
  <si>
    <t>FO-25-1131763</t>
  </si>
  <si>
    <t>ESTADO RESULTADO DE LA ACTIVIDAD :EJECUTADO
FORMA DE ATENCIÓN :VISITA TECNICA
CANTIDAD DE ROLLOS :50
FECHA FIN DE LA ACTIVIDAD :26-06-2025
NOMBRES Y APELLIDOS DEL USUARIO :ERICK AGUDELO
TELEFONO DEL USUARIO :3112055156
CORREO DEL USUARIO :salomeguerrerosanchez@gmail.com
SOLUCIÓN :SE ENTREGAN 50 ROLLOS A ERICK AGUDELO</t>
  </si>
  <si>
    <t>BARRIO LINDEROS LOS SANTOS</t>
  </si>
  <si>
    <t>FO-25-1132930</t>
  </si>
  <si>
    <t xml:space="preserve">ESTADO RESULTADO DE LA ACTIVIDAD :EJECUTADO
FORMA DE ATENCIÓN :VISITA TECNICA
CANTIDAD DE ROLLOS :30
FECHA FIN DE LA ACTIVIDAD :26-06-2025
NOMBRES Y APELLIDOS DEL USUARIO :David Jaimez
TELEFONO DEL USUARIO :3134409632
CORREO DEL USUARIO :david70109@gmail.com
SOLUCIÓN :SE REALIZA ENTREGA DE 30ROLLOS CON VISITA, NO SE MANIPULA EQUIPOS. </t>
  </si>
  <si>
    <t>BARRIO CENTRO LEBRIJA 8</t>
  </si>
  <si>
    <t>FO-25-1135756</t>
  </si>
  <si>
    <t>ESTADO RESULTADO DE LA ACTIVIDAD :EJECUTADO
FORMA DE ATENCIÓN :VISITA TECNICA
CANTIDAD DE ROLLOS :60
FECHA FIN DE LA ACTIVIDAD :26-06-2025
NOMBRES Y APELLIDOS DEL USUARIO :Claudia monsalve
TELEFONO DEL USUARIO :3186258206
CORREO DEL USUARIO :claudmons@hotmail.com
SOLUCIÓN :SE REALIZA ENTREGA DE 60 ROLLOS CON VISITA NO SE MANIPULA TERMINAL</t>
  </si>
  <si>
    <t>BARRIO NI#O DIOS LA UNION  3</t>
  </si>
  <si>
    <t>FO-25-1109681</t>
  </si>
  <si>
    <t xml:space="preserve"> 2259116655 </t>
  </si>
  <si>
    <t>CORREGIMIENTO EL OVERO SEC EL</t>
  </si>
  <si>
    <t>FO-25-1135761</t>
  </si>
  <si>
    <t>ESTADO RESULTADO DE LA ACTIVIDAD :EJECUTADO
FORMA DE ATENCIÓN :VISITA TECNICA
CANTIDAD DE ROLLOS :60
FECHA FIN DE LA ACTIVIDAD :26-06-2025
NOMBRES Y APELLIDOS DEL USUARIO :Andrés Felipe Londoño
TELEFONO DEL USUARIO :3218465477
CORREO DEL USUARIO :andresfe416a@gmail.com
SOLUCIÓN :SE LLAMA AL CONTACTO Y CLIENTE PIDE ENTREGAR ROLLOS PERSONALMENTE  EN BUGALAGRANDE Y QUE SE ENCONTRABA EN ESA CIUDAD. CLIENTE RECIBE PERSONALMENTE.</t>
  </si>
  <si>
    <t>PTM CALI MULTIMARCAS LOS CHINO</t>
  </si>
  <si>
    <t>FO-25-1137037</t>
  </si>
  <si>
    <t>ESTADO RESULTADO DE LA ACTIVIDAD :EJECUTADO
FORMA DE ATENCIÓN :VISITA TECNICA
CANTIDAD DE ROLLOS :30
FECHA FIN DE LA ACTIVIDAD :26-06-2025
NOMBRES Y APELLIDOS DEL USUARIO :JULIETH VALENCIA 
TELEFONO DEL USUARIO :3155196505
CORREO DEL USUARIO :juliethjhoana@gmail.com
SOLUCIÓN :SE ENTREGAN 30 ROLLOS A LA SEÑORITA JULIETH</t>
  </si>
  <si>
    <t>DISTRICOL CF COMERCIAL ZOMAC S</t>
  </si>
  <si>
    <t>FO-25-1102251</t>
  </si>
  <si>
    <t>ESTADO RESULTADO DE LA ACTIVIDAD :
FORMA DE ATENCIÓN :ENVIO
CANTIDAD DE ROLLOS :150
FECHA FIN DE LA ACTIVIDAD :26-06-2025
NOMBRES Y APELLIDOS DEL USUARIO :
TELEFONO DEL USUARIO :
CORREO DEL USUARIO :
SOLUCIÓN :</t>
  </si>
  <si>
    <t>2259115754</t>
  </si>
  <si>
    <t>25-5 AUN NO RECIBE</t>
  </si>
  <si>
    <t>FO-25-1108060</t>
  </si>
  <si>
    <t>2259116379</t>
  </si>
  <si>
    <t xml:space="preserve">26-6 AUN NO RECIBE </t>
  </si>
  <si>
    <t>FO-25-1132792</t>
  </si>
  <si>
    <t xml:space="preserve">ESTADO RESULTADO DE LA ACTIVIDAD :EJECUTADO
FORMA DE ATENCIÓN :VISITA TECNICA
CANTIDAD DE ROLLOS :70
FECHA FIN DE LA ACTIVIDAD :26-06-2025
NOMBRES Y APELLIDOS DEL USUARIO :JENNY MARITZA HERNÁNDEZ 
TELEFONO DEL USUARIO :3128055005
CORREO DEL USUARIO :h-maritza@hotmail.com
SOLUCIÓN :SE REALIZA ENTREGA DE 70 ROLLOS CON VISITA, NO SE INTERVIENE EQUIPOS </t>
  </si>
  <si>
    <t>BARRIO CHAPINERO CUCUTA 12</t>
  </si>
  <si>
    <t>FO-25-1133339</t>
  </si>
  <si>
    <t>ESTADO RESULTADO DE LA ACTIVIDAD :EJECUTADO
FORMA DE ATENCIÓN :VISITA TECNICA
CANTIDAD DE ROLLOS :30
FECHA FIN DE LA ACTIVIDAD :26-06-2025
NOMBRES Y APELLIDOS DEL USUARIO :Elizabeth cruz
TELEFONO DEL USUARIO :3115417264
CORREO DEL USUARIO :controldevisitadigital@gmail.com
SOLUCIÓN :SE ENTREGAN 30 ROLLOS OK</t>
  </si>
  <si>
    <t>PTM PIEDECUESTA DROGUERIA NUEV</t>
  </si>
  <si>
    <t>FO-25-1138165</t>
  </si>
  <si>
    <t>ESTADO RESULTADO DE LA ACTIVIDAD :EJECUTADO
FORMA DE ATENCIÓN :VISITA TECNICA
CANTIDAD DE ROLLOS :20
FECHA FIN DE LA ACTIVIDAD :26-06-2025
NOMBRES Y APELLIDOS DEL USUARIO :LUIS SANTAMARIA 
TELEFONO DEL USUARIO :3133857718
CORREO DEL USUARIO :drogcolombia918@gmail.com
SOLUCIÓN :SE HACE PRESENCIA EN COMERCIO SE REALIZA ENTREGA DE 20 ROLLOS</t>
  </si>
  <si>
    <t>PTM NEIVA MISCELANEA BOSQUES</t>
  </si>
  <si>
    <t>FO-25-1130525</t>
  </si>
  <si>
    <t>ESTADO RESULTADO DE LA ACTIVIDAD :EJECUTADO
FORMA DE ATENCIÓN :VISITA TECNICA
CANTIDAD DE ROLLOS :30
FECHA FIN DE LA ACTIVIDAD :26-06-2025
NOMBRES Y APELLIDOS DEL USUARIO :Ana González
TELEFONO DEL USUARIO :3102847618
CORREO DEL USUARIO :haroldfierro1976@hotmail.com
SOLUCIÓN :SE LLEGA A SITIO, SE ENTREGAN 30 ROLLOS RBM</t>
  </si>
  <si>
    <t>FO-25-1126073</t>
  </si>
  <si>
    <t xml:space="preserve">ESTADO RESULTADO DE LA ACTIVIDAD :EJECUTADO
FORMA DE ATENCIÓN :VISITA TECNICA
CANTIDAD DE ROLLOS :140
FECHA FIN DE LA ACTIVIDAD :26-06-2025
NOMBRES Y APELLIDOS DEL USUARIO :Jessica sarasty 
TELEFONO DEL USUARIO :3176989999
CORREO DEL USUARIO :jjj.04080@gmail.com 
SOLUCIÓN :SE REALIZA ENTREGA DE 140 ROLLOS NO SE MANIPULA DATAFONO </t>
  </si>
  <si>
    <t>BARRIO LA COLMENA - PATILLAL</t>
  </si>
  <si>
    <t>FO-25-1111776</t>
  </si>
  <si>
    <t>ESTADO RESULTADO DE LA ACTIVIDAD :EJECUTADO
FORMA DE ATENCIÓN :ENVIO FLOTA - OPERADOR LOGISTICO
CANTIDAD DE ROLLOS :50
FECHA FIN DE LA ACTIVIDAD :26-06-2025
NOMBRES Y APELLIDOS DEL USUARIO :Mariana Hinojosa 
TELEFONO DEL USUARIO :3104098708
CORREO DEL USUARIO :mariana.hinojosa.patillal@hotmail.com
SOLUCIÓN :SE REALIZA ENVÍO DE 50  ROLLOS EN CARRO PARTICULAR CON EL SEÑOR RICARDO MAESTRE - SE LLAMA EL USUARIO Y NOS CONFIRMA RECIBIDO.</t>
  </si>
  <si>
    <t>FO-25-1137019</t>
  </si>
  <si>
    <t xml:space="preserve">ESTADO RESULTADO DE LA ACTIVIDAD :EJECUTADO
FORMA DE ATENCIÓN :VISITA TECNICA
CANTIDAD DE ROLLOS :60
FECHA FIN DE LA ACTIVIDAD :26-06-2025
NOMBRES Y APELLIDOS DEL USUARIO :1LORENA YURLEY HINCAPIE BUSTOS
TELEFONO DEL USUARIO :3133979886
CORREO DEL USUARIO :pagofacillyh@gmail.com
SOLUCIÓN :SE REALIZA LA ENTREGA DE 60 ROLLOS </t>
  </si>
  <si>
    <t xml:space="preserve">BARRIO ALFONSO LOPEZ VILLETA </t>
  </si>
  <si>
    <t>FO-25-1110440</t>
  </si>
  <si>
    <t>ESTADO RESULTADO DE LA ACTIVIDAD :EJECUTADO
FORMA DE ATENCIÓN :VISITA TECNICA
CANTIDAD DE ROLLOS :40
FECHA FIN DE LA ACTIVIDAD :26-06-2025
NOMBRES Y APELLIDOS DEL USUARIO :Marcela Millan 
TELEFONO DEL USUARIO :3212827364
CORREO DEL USUARIO :marce1715@hotmail.com
SOLUCIÓN :SE VISITA CB BANCOLOMBIA, SE ENTREGAN ROLLOS DE PAPELERÍA SOLICITADOS PARA EL DATAFONO, NO UPS, NO SE MANIPULAN EQUIPOS.</t>
  </si>
  <si>
    <t>BARRIO SALGAR PUERTO COLOMBIA</t>
  </si>
  <si>
    <t>FO-25-1111111</t>
  </si>
  <si>
    <t>ESTADO RESULTADO DE LA ACTIVIDAD :EJECUTADO
FORMA DE ATENCIÓN :VISITA TECNICA
CANTIDAD DE ROLLOS :60
FECHA FIN DE LA ACTIVIDAD :27-06-2025
NOMBRES Y APELLIDOS DEL USUARIO :Yegardine fonseca  
TELEFONO DEL USUARIO :3003141697
CORREO DEL USUARIO :controldevicitadigital@gmail.com 
SOLUCIÓN :SE REALIZA VISITA TÉCNICA PARA ENTREGA DE ROLLOS DE REDEBAN CANTIDAD 50</t>
  </si>
  <si>
    <t>FO-25-1111122</t>
  </si>
  <si>
    <t>ESTADO RESULTADO DE LA ACTIVIDAD :EJECUTADO
FORMA DE ATENCIÓN :VISITA TECNICA
CANTIDAD DE ROLLOS :20
FECHA FIN DE LA ACTIVIDAD :27-06-2025
NOMBRES Y APELLIDOS DEL USUARIO :KATERINE CALDERÓN 
TELEFONO DEL USUARIO :3045227910
CORREO DEL USUARIO :kate688cm@hotmail.com
SOLUCIÓN :SE ENTREGAN 20 ROLLOS EN SITIO</t>
  </si>
  <si>
    <t>BARRIO SECTOR LA PALMA CAJICA</t>
  </si>
  <si>
    <t>FO-25-1115669</t>
  </si>
  <si>
    <t>ESTADO RESULTADO DE LA ACTIVIDAD :EJECUTADO
FORMA DE ATENCIÓN :VISITA TECNICA
CANTIDAD DE ROLLOS :20
FECHA FIN DE LA ACTIVIDAD :26-06-2025
NOMBRES Y APELLIDOS DEL USUARIO :MIGUEL PINZON
TELEFONO DEL USUARIO :3214256572
CORREO DEL USUARIO :andreasami09@outlook.es
SOLUCIÓN :DURANTE LA VISITA TECNICA SE REALIZA ENTREGA DE ROLLOS PARA DATÁFONO NO SE MANIPULAN EQUIPOS SIN NOVEDAD EN ENTREGA</t>
  </si>
  <si>
    <t>FO-25-1140146</t>
  </si>
  <si>
    <t xml:space="preserve">ESTADO RESULTADO DE LA ACTIVIDAD :EJECUTADO
FORMA DE ATENCIÓN :VISITA TECNICA
CANTIDAD DE ROLLOS :330
FECHA FIN DE LA ACTIVIDAD :26-06-2025
NOMBRES Y APELLIDOS DEL USUARIO :Yesica Saldaña 
TELEFONO DEL USUARIO :3023611105
CORREO DEL USUARIO :direccion.operaciones@oprap.com.co
SOLUCIÓN :SE VISITA CB Y SE REALIZA ENTREGA DE 330 ROLLOS DE PAPEL TERMICO PARA DATAFONO </t>
  </si>
  <si>
    <t>BARRIO SAN CARLOS MADRID 3</t>
  </si>
  <si>
    <t>FO-25-1122525</t>
  </si>
  <si>
    <t xml:space="preserve">ESTADO RESULTADO DE LA ACTIVIDAD :EJECUTADO
FORMA DE ATENCIÓN :VISITA TECNICA
CANTIDAD DE ROLLOS :80
FECHA FIN DE LA ACTIVIDAD :26-06-2025
NOMBRES Y APELLIDOS DEL USUARIO :LEYDI MORALES
TELEFONO DEL USUARIO :3146672201
CORREO DEL USUARIO :govanita1122@gmail.com
SOLUCIÓN :SE REALIZA ENTREGA DE 80 ROLLOS NO SE MANIPULAN EQUIPOS </t>
  </si>
  <si>
    <t>BARRIO VILLAS DEL TEJAR CUCUTA.</t>
  </si>
  <si>
    <t>FO-25-1132934</t>
  </si>
  <si>
    <t>ESTADO RESULTADO DE LA ACTIVIDAD :EJECUTADO
FORMA DE ATENCIÓN :VISITA TECNICA
CANTIDAD DE ROLLOS :40
FECHA FIN DE LA ACTIVIDAD :26-06-2025
NOMBRES Y APELLIDOS DEL USUARIO :JEFFERSON ISSSID
TELEFONO DEL USUARIO :3146617796
CORREO DEL USUARIO :controldevisitadigital@gmail.com
SOLUCIÓN :SE ENTREGAN 40 ROLLOS OK.</t>
  </si>
  <si>
    <t>PTM CUCUTATU PAPELERIA ESCOLAR</t>
  </si>
  <si>
    <t>FO-25-1133670</t>
  </si>
  <si>
    <t xml:space="preserve">ESTADO RESULTADO DE LA ACTIVIDAD :EJECUTADO
FORMA DE ATENCIÓN :VISITA TECNICA
CANTIDAD DE ROLLOS :20
FECHA FIN DE LA ACTIVIDAD :26-06-2025
NOMBRES Y APELLIDOS DEL USUARIO :Cenith Malpica 
TELEFONO DEL USUARIO :3163717126
CORREO DEL USUARIO :senithmalpica@gmail.com
SOLUCIÓN :SE REALIZA VISITA, SE ENTREGAN 20 ROLLOS </t>
  </si>
  <si>
    <t>FO-25-1134670</t>
  </si>
  <si>
    <t xml:space="preserve">ESTADO RESULTADO DE LA ACTIVIDAD :EJECUTADO
FORMA DE ATENCIÓN :VISITA TECNICA
CANTIDAD DE ROLLOS :40
FECHA FIN DE LA ACTIVIDAD :26-06-2025
NOMBRES Y APELLIDOS DEL USUARIO :Lina
TELEFONO DEL USUARIO :3163278177
CORREO DEL USUARIO :linaja30@gmail.com
SOLUCIÓN :ENTREGA DE 40 ROLLOS </t>
  </si>
  <si>
    <t>PTM CARTAGENA DROGUERIA LA BEN</t>
  </si>
  <si>
    <t>FO-25-1137052</t>
  </si>
  <si>
    <t xml:space="preserve">ESTADO RESULTADO DE LA ACTIVIDAD :EJECUTADO
FORMA DE ATENCIÓN :VISITA TECNICA
CANTIDAD DE ROLLOS :110
FECHA FIN DE LA ACTIVIDAD :27-06-2025
NOMBRES Y APELLIDOS DEL USUARIO :Duvan Camargo 
TELEFONO DEL USUARIO :3145009429
CORREO DEL USUARIO :variedadkf@outlook.com
SOLUCIÓN :SE ENTREGAN 110 ROLLOS </t>
  </si>
  <si>
    <t>PTM  BUCARAMANGA  LA GRAN ESQU</t>
  </si>
  <si>
    <t>FO-25-1140143</t>
  </si>
  <si>
    <t xml:space="preserve">ESTADO RESULTADO DE LA ACTIVIDAD :EJECUTADO
FORMA DE ATENCIÓN :VISITA TECNICA
CANTIDAD DE ROLLOS :20
FECHA FIN DE LA ACTIVIDAD :27-06-2025
NOMBRES Y APELLIDOS DEL USUARIO :Tatiana Bernal 
TELEFONO DEL USUARIO :3242351195
CORREO DEL USUARIO :bernalorregotatiana@gmail.com
SOLUCIÓN :SE REALIZA VISITA AL COMERCIO SE ENTREGAN 20 ROLLOS DE REDEBAN </t>
  </si>
  <si>
    <t>PTM CARTAGENA FARMACIA LOS MEL</t>
  </si>
  <si>
    <t>FO-25-1139268</t>
  </si>
  <si>
    <t xml:space="preserve">ESTADO RESULTADO DE LA ACTIVIDAD :EJECUTADO
FORMA DE ATENCIÓN :VISITA TECNICA
CANTIDAD DE ROLLOS :40
FECHA FIN DE LA ACTIVIDAD :27-06-2025
NOMBRES Y APELLIDOS DEL USUARIO :Yerlis cervante 
TELEFONO DEL USUARIO :3235131830
CORREO DEL USUARIO :yerliscervantepallares@gmail.com
SOLUCIÓN :SE ENTREGAN 40 ROLLOS </t>
  </si>
  <si>
    <t>DISTRICOL EDS PETROLEOS DEL DA</t>
  </si>
  <si>
    <t>FO-25-1086442</t>
  </si>
  <si>
    <t>ESTADO RESULTADO DE LA ACTIVIDAD :
FORMA DE ATENCIÓN :ENVIO
CANTIDAD DE ROLLOS :20
FECHA FIN DE LA ACTIVIDAD :27-06-2025
NOMBRES Y APELLIDOS DEL USUARIO :
TELEFONO DEL USUARIO :
CORREO DEL USUARIO :
SOLUCIÓN :</t>
  </si>
  <si>
    <t>240030790311</t>
  </si>
  <si>
    <t>VEREDA CITRONELA</t>
  </si>
  <si>
    <t>FO-25-1103909</t>
  </si>
  <si>
    <t>ESTADO RESULTADO DE LA ACTIVIDAD :
FORMA DE ATENCIÓN :ENVIO
CANTIDAD DE ROLLOS :41
FECHA FIN DE LA ACTIVIDAD :27-06-2025
NOMBRES Y APELLIDOS DEL USUARIO :
TELEFONO DEL USUARIO :
CORREO DEL USUARIO :
SOLUCIÓN :</t>
  </si>
  <si>
    <t xml:space="preserve"> 2212425414 </t>
  </si>
  <si>
    <t>CUNDAY</t>
  </si>
  <si>
    <t>DISTRICOL MISCELANEA DOSAGA</t>
  </si>
  <si>
    <t>FO-25-1115659</t>
  </si>
  <si>
    <t>ESTADO RESULTADO DE LA ACTIVIDAD :EJECUTADO
FORMA DE ATENCIÓN :ENVIO FLOTA - OPERADOR LOGISTICO
CANTIDAD DE ROLLOS :20
FECHA FIN DE LA ACTIVIDAD :25-06-2025
NOMBRES Y APELLIDOS DEL USUARIO :DORIS SÁNCHEZ GARCÍA
TELEFONO DEL USUARIO :3133474742
CORREO DEL USUARIO :none
SOLUCIÓN :SE REALIZA ENVÍO DE 20 ROLLOS ALA OFICINA PRINCIPAL DE CUNDAY DE INTERRAPIDISMO  POR SOLICITUD DE LA SEÑORA DORIS SÁNCHEZ LA CUAL NOS COMUNICAMOS AL NÚMERO 3133474742.</t>
  </si>
  <si>
    <t>BARRIO SANTA CLARA  CUCUTA</t>
  </si>
  <si>
    <t>FO-25-1133673</t>
  </si>
  <si>
    <t xml:space="preserve">ESTADO RESULTADO DE LA ACTIVIDAD :EJECUTADO
FORMA DE ATENCIÓN :VISITA TECNICA
CANTIDAD DE ROLLOS :50
FECHA FIN DE LA ACTIVIDAD :27-06-2025
NOMBRES Y APELLIDOS DEL USUARIO :María del Carmen García castellanos 
TELEFONO DEL USUARIO :3054428839
CORREO DEL USUARIO :drogueríamedicplusunion@gmail.com
SOLUCIÓN :SE REALIZÓ VISITA AL COMERCIO Y SE HIZO ENTREGA DE 50 ROLLOS TODO OK </t>
  </si>
  <si>
    <t>BARRIO SANTA BARBARA PALERMO</t>
  </si>
  <si>
    <t>FO-25-1135753</t>
  </si>
  <si>
    <t>ESTADO RESULTADO DE LA ACTIVIDAD :EJECUTADO
FORMA DE ATENCIÓN :VISITA TECNICA
CANTIDAD DE ROLLOS :50
FECHA FIN DE LA ACTIVIDAD :27-06-2025
NOMBRES Y APELLIDOS DEL USUARIO :NATALIA AGUDELO 
TELEFONO DEL USUARIO :3184523812
CORREO DEL USUARIO :agudelonatalia02@gmail.com
SOLUCIÓN :SE REALIZA VISITA AL PUNTO, SE ENTREGAN 50 ROLLOS PAPEL RBM CLIENTE RECIBE A SATISFACCIÓN.</t>
  </si>
  <si>
    <t>BARRIO SANTA MARIA ITAGUI 7</t>
  </si>
  <si>
    <t>FO-25-1122536</t>
  </si>
  <si>
    <t xml:space="preserve">ESTADO RESULTADO DE LA ACTIVIDAD :EJECUTADO
FORMA DE ATENCIÓN :VISITA TECNICA
CANTIDAD DE ROLLOS :170
FECHA FIN DE LA ACTIVIDAD :27-06-2025
NOMBRES Y APELLIDOS DEL USUARIO :Gloria Arismendi 
TELEFONO DEL USUARIO :3113373972
CORREO DEL USUARIO :controldevisitadigital@gmail.com
SOLUCIÓN :SE REALIZA LA ENTREGA DE 170 ROLLOS DE CB A LA ENCARGADA GLORIA ARISMENDI </t>
  </si>
  <si>
    <t>FO-25-1134685</t>
  </si>
  <si>
    <t xml:space="preserve">ESTADO RESULTADO DE LA ACTIVIDAD :EJECUTADO
FORMA DE ATENCIÓN :VISITA TECNICA
CANTIDAD DE ROLLOS :20
FECHA FIN DE LA ACTIVIDAD :27-06-2025
NOMBRES Y APELLIDOS DEL USUARIO :EDITH ORTIZ 
TELEFONO DEL USUARIO :3007608601
CORREO DEL USUARIO :fonsecamjuanse@gmail.com
SOLUCIÓN :SE REALIZA ENTREGA DE 20 ROLLOS EN SITIO </t>
  </si>
  <si>
    <t>BARRIO CORREGIMIENTO LA CHAPAR</t>
  </si>
  <si>
    <t>FO-25-1140432</t>
  </si>
  <si>
    <t xml:space="preserve">ESTADO RESULTADO DE LA ACTIVIDAD :EJECUTADO
FORMA DE ATENCIÓN :ENVIO FLOTA - OPERADOR LOGISTICO
CANTIDAD DE ROLLOS :40
FECHA FIN DE LA ACTIVIDAD :27-06-2025
NOMBRES Y APELLIDOS DEL USUARIO :FREDY RIVEROS 
TELEFONO DEL USUARIO :3142863372
CORREO DEL USUARIO :controldevisitadigital@gmail.com
SOLUCIÓN :EN COMUNICACIÓN CON EL SEÑOR FREDY RIVEROS AL NUMERO 3142863372, INDICA SE ENVIEN LOS ROLLOS POR SERVICIO DE TAXIS. RECIBIDO OK </t>
  </si>
  <si>
    <t>FO-25-1127223</t>
  </si>
  <si>
    <t xml:space="preserve">ESTADO RESULTADO DE LA ACTIVIDAD :EJECUTADO
FORMA DE ATENCIÓN :VISITA TECNICA
CANTIDAD DE ROLLOS :90
FECHA FIN DE LA ACTIVIDAD :27-06-2025
NOMBRES Y APELLIDOS DEL USUARIO :Antonio gomez 
TELEFONO DEL USUARIO :3128338882
CORREO DEL USUARIO :todolinuxcomunicaciones@gmail.com
SOLUCIÓN :SE REALIZA LA ENTREGA DE 90 ROLLOS DE CB AL ENCARGADO ANTONIO GOMEZ </t>
  </si>
  <si>
    <t>DISTRICOL DYLER APPLE STORE</t>
  </si>
  <si>
    <t>FO-25-1137026</t>
  </si>
  <si>
    <t>ESTADO RESULTADO DE LA ACTIVIDAD :EJECUTADO
FORMA DE ATENCIÓN :VISITA TECNICA
CANTIDAD DE ROLLOS :30
FECHA FIN DE LA ACTIVIDAD :27-06-2025
NOMBRES Y APELLIDOS DEL USUARIO :NICOL CIFUENTES 
TELEFONO DEL USUARIO :3046220572
CORREO DEL USUARIO :yondayesica@gmail.com
SOLUCIÓN :SE REALIZA ENTREGA DE 30 ROLLOS TÉRMICOS EN EL CB.</t>
  </si>
  <si>
    <t>BARRIO SAN GABRIEL ITAGUI 4</t>
  </si>
  <si>
    <t>FO-25-1116574</t>
  </si>
  <si>
    <t xml:space="preserve">ESTADO RESULTADO DE LA ACTIVIDAD :EJECUTADO
FORMA DE ATENCIÓN :VISITA TECNICA
CANTIDAD DE ROLLOS :90
FECHA FIN DE LA ACTIVIDAD :27-06-2025
NOMBRES Y APELLIDOS DEL USUARIO :Nubia zapata 
TELEFONO DEL USUARIO :3122256648
CORREO DEL USUARIO :nubiabuileszapata@gmail.com
SOLUCIÓN :SE REALIZA L ENTREGA DE 90 ROLLOS DE CB A LA ENCARGADA NUBIA ZAPATA </t>
  </si>
  <si>
    <t>FO-25-1116584</t>
  </si>
  <si>
    <t xml:space="preserve">ESTADO RESULTADO DE LA ACTIVIDAD :EJECUTADO
FORMA DE ATENCIÓN :VISITA TECNICA
CANTIDAD DE ROLLOS :20
FECHA FIN DE LA ACTIVIDAD :27-06-2025
NOMBRES Y APELLIDOS DEL USUARIO :Kareliz Márquez 
TELEFONO DEL USUARIO :3007038802
CORREO DEL USUARIO :karelisdelcarmen1993@gmail.com
SOLUCIÓN :SE REALIZA LA ENTREGA DE 20 ROLLOS DE CB A LA ENCARGADA KARELIZ MARQUEZ </t>
  </si>
  <si>
    <t>FO-25-1122538</t>
  </si>
  <si>
    <t xml:space="preserve">ESTADO RESULTADO DE LA ACTIVIDAD :EJECUTADO
FORMA DE ATENCIÓN :VISITA TECNICA
CANTIDAD DE ROLLOS :10
FECHA FIN DE LA ACTIVIDAD :27-06-2025
NOMBRES Y APELLIDOS DEL USUARIO :Laura Arboleda 
TELEFONO DEL USUARIO :3218132620
CORREO DEL USUARIO :controldevisitadigital@gmail.com 
SOLUCIÓN :SE ENTREGA ROLLOS OK </t>
  </si>
  <si>
    <t>PTM PASTO SOLUCIONES AVDA. COL</t>
  </si>
  <si>
    <t>FO-25-1130676</t>
  </si>
  <si>
    <t>ESTADO RESULTADO DE LA ACTIVIDAD :EJECUTADO
FORMA DE ATENCIÓN :VISITA TECNICA
CANTIDAD DE ROLLOS :30
FECHA FIN DE LA ACTIVIDAD :27-06-2025
NOMBRES Y APELLIDOS DEL USUARIO :ELIZABETH ROSERO 
TELEFONO DEL USUARIO :3156644419
CORREO DEL USUARIO :elizabethromo1974@hotmail.com
SOLUCIÓN :SE VISITA EL CB PARA ENTREGAR 30 ROLLOS. ENTREGA OK</t>
  </si>
  <si>
    <t>BARRIO EL CARMEN TIBU 3</t>
  </si>
  <si>
    <t>FO-25-1111771</t>
  </si>
  <si>
    <t>ESTADO RESULTADO DE LA ACTIVIDAD :
FORMA DE ATENCIÓN :ENVIO
CANTIDAD DE ROLLOS :30
FECHA FIN DE LA ACTIVIDAD :27-06-2025
NOMBRES Y APELLIDOS DEL USUARIO :
TELEFONO DEL USUARIO :
CORREO DEL USUARIO :
SOLUCIÓN :</t>
  </si>
  <si>
    <t>2259116679</t>
  </si>
  <si>
    <t>PTM DROGUERIA LA ESPECIALISTA</t>
  </si>
  <si>
    <t>FO-25-1114222</t>
  </si>
  <si>
    <t xml:space="preserve">ESTADO RESULTADO DE LA ACTIVIDAD :EJECUTADO
FORMA DE ATENCIÓN :VISITA TECNICA
CANTIDAD DE ROLLOS :20
FECHA FIN DE LA ACTIVIDAD :27-06-2025
NOMBRES Y APELLIDOS DEL USUARIO :Mabel Hernández 
TELEFONO DEL USUARIO :3041132569
CORREO DEL USUARIO :deoguerialaespecialista2021@gmail.com
SOLUCIÓN :SE REALIZA LA ENTREGA DE 20 ROLLOS DE CB A LA ENCARGADA MABEL HERNÁNDEZ </t>
  </si>
  <si>
    <t>FO-25-1127212</t>
  </si>
  <si>
    <t xml:space="preserve">ESTADO RESULTADO DE LA ACTIVIDAD :EJECUTADO
FORMA DE ATENCIÓN :VISITA TECNICA
CANTIDAD DE ROLLOS :10
FECHA FIN DE LA ACTIVIDAD :27-06-2025
NOMBRES Y APELLIDOS DEL USUARIO :DANIELA GALEANO 
TELEFONO DEL USUARIO :3206853051
CORREO DEL USUARIO :controldevisitadigital@gmail.com 
SOLUCIÓN :SE ENTREGA ROLLOS OK </t>
  </si>
  <si>
    <t>CORREGIMIENTO ZUNGO EMBARCADER</t>
  </si>
  <si>
    <t>FO-25-1112662</t>
  </si>
  <si>
    <t xml:space="preserve">ESTADO RESULTADO DE LA ACTIVIDAD :EJECUTADO
FORMA DE ATENCIÓN :VISITA TECNICA
CANTIDAD DE ROLLOS :20
FECHA FIN DE LA ACTIVIDAD :27-06-2025
NOMBRES Y APELLIDOS DEL USUARIO :GUSTAVO DE JESUS RESTREPO
TELEFONO DEL USUARIO :3128186808
CORREO DEL USUARIO :gustadodara70rj@gmail.com
SOLUCIÓN :VISITA ENTREGA DE ROLLOS </t>
  </si>
  <si>
    <t>BARRIO HOSPITAL ITUANGO ANTIOQ</t>
  </si>
  <si>
    <t>FO-25-1115094</t>
  </si>
  <si>
    <t xml:space="preserve">ESTADO RESULTADO DE LA ACTIVIDAD :EJECUTADO
FORMA DE ATENCIÓN :VISITA TECNICA
CANTIDAD DE ROLLOS :20
FECHA FIN DE LA ACTIVIDAD :27-06-2025
NOMBRES Y APELLIDOS DEL USUARIO :OSCAR DUQUE 
TELEFONO DEL USUARIO :325632563
CORREO DEL USUARIO :oscareduq@hotmail.com 
SOLUCIÓN :SE HACE ENTREGA DE ROLLOS
 CLL 46 54 28 </t>
  </si>
  <si>
    <t>SABANA NORTE JUMBO CHIA</t>
  </si>
  <si>
    <t>FO-25-1121624</t>
  </si>
  <si>
    <t xml:space="preserve">ESTADO RESULTADO DE LA ACTIVIDAD :EJECUTADO
FORMA DE ATENCIÓN :VISITA TECNICA
CANTIDAD DE ROLLOS :330
FECHA FIN DE LA ACTIVIDAD :27-06-2025
NOMBRES Y APELLIDOS DEL USUARIO :Amyamile Hernández 
TELEFONO DEL USUARIO :3143526703
CORREO DEL USUARIO :contactenos@oprap.com.co
SOLUCIÓN :SE LLEGA A LA DIRECCIÓN INDICADA Y SE ENTREGAN 330 ROLLOS , NO SE MANIPULAN DATÁFONOS </t>
  </si>
  <si>
    <t>PTM CARTAGENA  LA BENDICION DE</t>
  </si>
  <si>
    <t>FO-25-1122542</t>
  </si>
  <si>
    <t xml:space="preserve">ESTADO RESULTADO DE LA ACTIVIDAD :EJECUTADO
FORMA DE ATENCIÓN :VISITA TECNICA
CANTIDAD DE ROLLOS :90
FECHA FIN DE LA ACTIVIDAD :27-06-2025
NOMBRES Y APELLIDOS DEL USUARIO :Katerin Salgado 
TELEFONO DEL USUARIO :3052165113
CORREO DEL USUARIO :chavelita438@hotmail.com
SOLUCIÓN :SE REALIZA ENTREGA DE 90 ROLLOS </t>
  </si>
  <si>
    <t>FO-25-1124319</t>
  </si>
  <si>
    <t xml:space="preserve">ESTADO RESULTADO DE LA ACTIVIDAD :EJECUTADO
FORMA DE ATENCIÓN :VISITA TECNICA
CANTIDAD DE ROLLOS :10
FECHA FIN DE LA ACTIVIDAD :27-06-2025
NOMBRES Y APELLIDOS DEL USUARIO :Paula Trujillo 
TELEFONO DEL USUARIO :3126881025
CORREO DEL USUARIO :paulalatuty17@gmail.com
SOLUCIÓN :SE ENTREGARON 10 ROLLOS </t>
  </si>
  <si>
    <t>BARRIO EL TAMARINDO SANTA ROSA</t>
  </si>
  <si>
    <t>FO-25-1115678</t>
  </si>
  <si>
    <t xml:space="preserve">ESTADO RESULTADO DE LA ACTIVIDAD :EJECUTADO
FORMA DE ATENCIÓN :VISITA TECNICA
CANTIDAD DE ROLLOS :170
FECHA FIN DE LA ACTIVIDAD :27-06-2025
NOMBRES Y APELLIDOS DEL USUARIO :Ana orozco
TELEFONO DEL USUARIO :3004361143
CORREO DEL USUARIO :blancoagamez27@hotmail.com
SOLUCIÓN :SE REALIZA ENTREGA 170 DE ROLLOS PARA CORRESPONSAL </t>
  </si>
  <si>
    <t>REDY BRISAS ALAMOS</t>
  </si>
  <si>
    <t>FO-25-1138705</t>
  </si>
  <si>
    <t xml:space="preserve">ESTADO RESULTADO DE LA ACTIVIDAD :EJECUTADO
FORMA DE ATENCIÓN :VISITA TECNICA
CANTIDAD DE ROLLOS :200
FECHA FIN DE LA ACTIVIDAD :27-06-2025
NOMBRES Y APELLIDOS DEL USUARIO :Johana Valencia 
TELEFONO DEL USUARIO :3174995990
CORREO DEL USUARIO :brisasalamos@redy.com.co
SOLUCIÓN :SE VISITA CORRESPONSAL Y SE REALIZA ENTREGA DE 200 ROLLOS </t>
  </si>
  <si>
    <t>DISTRICOL VARIEDADES NELSY</t>
  </si>
  <si>
    <t>FO-25-1113185</t>
  </si>
  <si>
    <t xml:space="preserve">ESTADO RESULTADO DE LA ACTIVIDAD :EJECUTADO
FORMA DE ATENCIÓN :VISITA TECNICA
CANTIDAD DE ROLLOS :70
FECHA FIN DE LA ACTIVIDAD :27-06-2025
NOMBRES Y APELLIDOS DEL USUARIO :Nelsy Vasquez berrio
TELEFONO DEL USUARIO :3218150287
CORREO DEL USUARIO :nelsyvasquez83@hotmail.com
SOLUCIÓN :VISITA ENTREGA DE ROLLOS </t>
  </si>
  <si>
    <t>DISTRICOL DROGUERIA LA SOLUCI</t>
  </si>
  <si>
    <t>FO-25-1133603</t>
  </si>
  <si>
    <t>ESTADO RESULTADO DE LA ACTIVIDAD :
FORMA DE ATENCIÓN :ENVIO
CANTIDAD DE ROLLOS :190
FECHA FIN DE LA ACTIVIDAD :27-06-2025
NOMBRES Y APELLIDOS DEL USUARIO :
TELEFONO DEL USUARIO :
CORREO DEL USUARIO :
SOLUCIÓN :</t>
  </si>
  <si>
    <t>044014877329</t>
  </si>
  <si>
    <t>PTM CALI PUNTOSERVIS CALI 14</t>
  </si>
  <si>
    <t>FO-25-1142780</t>
  </si>
  <si>
    <t>ESTADO RESULTADO DE LA ACTIVIDAD :EJECUTADO
FORMA DE ATENCIÓN :VISITA TECNICA
CANTIDAD DE ROLLOS :70
FECHA FIN DE LA ACTIVIDAD :27-06-2025
NOMBRES Y APELLIDOS DEL USUARIO :ANGELICA CORRALES
TELEFONO DEL USUARIO :3138325741
CORREO DEL USUARIO :puntoserviscali14@gmail.com
SOLUCIÓN :SE ENTREGAN 70 ROLLOS A ANGELICA CORRALES</t>
  </si>
  <si>
    <t>PTM CARTAGENA DROGUERIA ANA V</t>
  </si>
  <si>
    <t>FO-25-1135758</t>
  </si>
  <si>
    <t xml:space="preserve">ESTADO RESULTADO DE LA ACTIVIDAD :EJECUTADO
FORMA DE ATENCIÓN :VISITA TECNICA
CANTIDAD DE ROLLOS :50
FECHA FIN DE LA ACTIVIDAD :27-06-2025
NOMBRES Y APELLIDOS DEL USUARIO :Elsy Cristóbal 
TELEFONO DEL USUARIO :3043371600
CORREO DEL USUARIO :diazjudith910@gmail.com
SOLUCIÓN :SE ENTREGAN 50 ROLLOS </t>
  </si>
  <si>
    <t>BARRIO LOS TANQUES 3 BOCHALEMA</t>
  </si>
  <si>
    <t>FO-25-1131770</t>
  </si>
  <si>
    <t xml:space="preserve">ESTADO RESULTADO DE LA ACTIVIDAD :EJECUTADO
FORMA DE ATENCIÓN :VISITA TECNICA
CANTIDAD DE ROLLOS :10
FECHA FIN DE LA ACTIVIDAD :27-06-2025
NOMBRES Y APELLIDOS DEL USUARIO :Hugo castro 
TELEFONO DEL USUARIO :3124546716
CORREO DEL USUARIO :hugocastrobochalema@gmail.com
SOLUCIÓN :SE REALIZA ENTREGA DE 10 ROLLOS RBM OK </t>
  </si>
  <si>
    <t>BARRIO BUENOS AIRES CUCUTA  5</t>
  </si>
  <si>
    <t>FO-25-1139055</t>
  </si>
  <si>
    <t>ESTADO RESULTADO DE LA ACTIVIDAD :EJECUTADO
FORMA DE ATENCIÓN :VISITA TECNICA
CANTIDAD DE ROLLOS :10
FECHA FIN DE LA ACTIVIDAD :27-06-2025
NOMBRES Y APELLIDOS DEL USUARIO :Aleida caicedo
TELEFONO DEL USUARIO :3125798995
CORREO DEL USUARIO :aleidacaicedoramires@gmail.com
SOLUCIÓN :SE REALIZA ENTREGA DE 10 ROLLOS OK.</t>
  </si>
  <si>
    <t>OPRAP VIVA FONTIBON</t>
  </si>
  <si>
    <t>FO-25-1140686</t>
  </si>
  <si>
    <t xml:space="preserve">ESTADO RESULTADO DE LA ACTIVIDAD :EJECUTADO
FORMA DE ATENCIÓN :VISITA TECNICA
CANTIDAD DE ROLLOS :170
FECHA FIN DE LA ACTIVIDAD :27-06-2025
NOMBRES Y APELLIDOS DEL USUARIO :Milena Medellín 
TELEFONO DEL USUARIO :3123655702
CORREO DEL USUARIO :milemedellin1@hotmail.com
SOLUCIÓN :SE REALIZA VISITA AL COMERCIO PARA ENTREGAR ROLLOS POR SOLICITUD DEL CLIENTE OK </t>
  </si>
  <si>
    <t>PTM TURBO AGROINSUMOS NUEVO AN</t>
  </si>
  <si>
    <t>FO-25-1117011</t>
  </si>
  <si>
    <t xml:space="preserve">ESTADO RESULTADO DE LA ACTIVIDAD :EJECUTADO
FORMA DE ATENCIÓN :ENVIO FLOTA - OPERADOR LOGISTICO
CANTIDAD DE ROLLOS :40
FECHA FIN DE LA ACTIVIDAD :27-06-2025
NOMBRES Y APELLIDOS DEL USUARIO :Rocío Aldana
TELEFONO DEL USUARIO :3147351662
CORREO DEL USUARIO :no informado 
SOLUCIÓN :ENVÍO ROLLOS DIRECTO CON EL CONDUCTOR, ENTREGA CONFIRMADA CON EL CLIENTE. </t>
  </si>
  <si>
    <t>DISTRICOL LA ESMERALDA NUEVA C</t>
  </si>
  <si>
    <t>FO-25-1118508</t>
  </si>
  <si>
    <t xml:space="preserve">ESTADO RESULTADO DE LA ACTIVIDAD :EJECUTADO
FORMA DE ATENCIÓN :ENVIO FLOTA - OPERADOR LOGISTICO
CANTIDAD DE ROLLOS :20
FECHA FIN DE LA ACTIVIDAD :27-06-2025
NOMBRES Y APELLIDOS DEL USUARIO :Claudia Herrera 
TELEFONO DEL USUARIO :3128642365
CORREO DEL USUARIO :no informado 
SOLUCIÓN :ENVÍO ROLLOS DIRECTO CON EL CONDUCTOR, ENTREGA CONFIRMADA CON EL CLIENTE </t>
  </si>
  <si>
    <t>FO-25-1126055</t>
  </si>
  <si>
    <t xml:space="preserve">ESTADO RESULTADO DE LA ACTIVIDAD :EJECUTADO
FORMA DE ATENCIÓN :VISITA TECNICA
CANTIDAD DE ROLLOS :260
FECHA FIN DE LA ACTIVIDAD :27-06-2025
NOMBRES Y APELLIDOS DEL USUARIO :Dario morales
TELEFONO DEL USUARIO :3206995921
CORREO DEL USUARIO :compramaspoli@hotmail.com
SOLUCIÓN :VISITA ENTREGA DE ROLLOS </t>
  </si>
  <si>
    <t>BARRIO TIBABUYES BOGOTA</t>
  </si>
  <si>
    <t>FO-25-1132789</t>
  </si>
  <si>
    <t>ESTADO RESULTADO DE LA ACTIVIDAD :EJECUTADO
FORMA DE ATENCIÓN :VISITA TECNICA
CANTIDAD DE ROLLOS :10
FECHA FIN DE LA ACTIVIDAD :27-06-2025
NOMBRES Y APELLIDOS DEL USUARIO :Luz mateus
TELEFONO DEL USUARIO :3176537784
CORREO DEL USUARIO :luz21@gmail.com
SOLUCIÓN :SE DEJAN 10 ROLLOS</t>
  </si>
  <si>
    <t>DISTRICOL JC INNOVATION</t>
  </si>
  <si>
    <t>FO-25-1137033</t>
  </si>
  <si>
    <t>ESTADO RESULTADO DE LA ACTIVIDAD :EJECUTADO / CANCELADO
FORMA DE ATENCIÓN :VISITA TECNICA
CANTIDAD DE ROLLOS :
FECHA FIN DE LA ACTIVIDAD :27-06-2025
NOMBRES Y APELLIDOS DEL USUARIO :Jhoan calderon
TELEFONO DEL USUARIO :3244600257
CORREO DEL USUARIO :controldevisitadigital@gmail.com
SOLUCIÓN :SE VISITA CB EN SITIO, NO SE ENCUENTRA CB EN DIRECCION, SE LLAMA AL NUMERO DEL CLIENTE, TELEFONO FUERA DE SERVICIO, CB ILOCALIZABLE</t>
  </si>
  <si>
    <t>BARRIO VRD FONQUETA CHIA</t>
  </si>
  <si>
    <t>FO-25-1137056</t>
  </si>
  <si>
    <t>ESTADO RESULTADO DE LA ACTIVIDAD :EJECUTADO
FORMA DE ATENCIÓN :VISITA TECNICA
CANTIDAD DE ROLLOS :50
FECHA FIN DE LA ACTIVIDAD :27-06-2025
NOMBRES Y APELLIDOS DEL USUARIO :Ana Gómez 
TELEFONO DEL USUARIO :3236671430
CORREO DEL USUARIO :papelypunto74@gmail.com
SOLUCIÓN :SE ENTREGAN 50 ROLLOS</t>
  </si>
  <si>
    <t>PTM TURBO ASESORIAS DE SEGURID</t>
  </si>
  <si>
    <t>FO-25-1118607</t>
  </si>
  <si>
    <t xml:space="preserve">ESTADO RESULTADO DE LA ACTIVIDAD :EJECUTADO
FORMA DE ATENCIÓN :VISITA TECNICA
CANTIDAD DE ROLLOS :30
FECHA FIN DE LA ACTIVIDAD :27-06-2025
NOMBRES Y APELLIDOS DEL USUARIO :Sonia Abadia
TELEFONO DEL USUARIO :3135571963
CORREO DEL USUARIO :filial tramites. gerencia@gmail.com
SOLUCIÓN :ENTREGA ROLLOS EN SITIO </t>
  </si>
  <si>
    <t>BARRIO SAN FRANCISCO TAMINANGO</t>
  </si>
  <si>
    <t>FO-25-1131780</t>
  </si>
  <si>
    <t xml:space="preserve">ESTADO RESULTADO DE LA ACTIVIDAD :EJECUTADO
FORMA DE ATENCIÓN :ENVIO FLOTA - OPERADOR LOGISTICO
CANTIDAD DE ROLLOS :30
FECHA FIN DE LA ACTIVIDAD :27-06-2025
NOMBRES Y APELLIDOS DEL USUARIO :Leidy Quintero 
TELEFONO DEL USUARIO :3127890485
CORREO DEL USUARIO :leidypatricia34@hotmail.com
SOLUCIÓN :SE REALIZA ENVIO DE 30 ROLLOS POR SOLICITUD DE CLIENTE SE ENVÍA EN FLOTA QUE VIAJAN A LA ZONA CONFIRMA RECIBIDO DE ROLLOS </t>
  </si>
  <si>
    <t>PTM NEIVA VARIEDADES HORIZONT</t>
  </si>
  <si>
    <t>FO-25-1133346</t>
  </si>
  <si>
    <t>ESTADO RESULTADO DE LA ACTIVIDAD :EJECUTADO
FORMA DE ATENCIÓN :VISITA TECNICA
CANTIDAD DE ROLLOS :20
FECHA FIN DE LA ACTIVIDAD :27-06-2025
NOMBRES Y APELLIDOS DEL USUARIO :José Chala
TELEFONO DEL USUARIO :3134754305
CORREO DEL USUARIO :joseerminso30@gmail.com
SOLUCIÓN :SE LLEGA A DIRECCIÓN INDICADA POR EL CLIENTE CL 71 # 24 - 75 Y SE ENTREGA 20 ROLLOS RBM.</t>
  </si>
  <si>
    <t>DISTRICOL MP NOVEDADES</t>
  </si>
  <si>
    <t>FO-25-1137030</t>
  </si>
  <si>
    <t xml:space="preserve">ESTADO RESULTADO DE LA ACTIVIDAD :EJECUTADO
FORMA DE ATENCIÓN :VISITA TECNICA
CANTIDAD DE ROLLOS :30
FECHA FIN DE LA ACTIVIDAD :27-06-2025
NOMBRES Y APELLIDOS DEL USUARIO :Joan 
TELEFONO DEL USUARIO :3134102920
CORREO DEL USUARIO :controldevisitadigital@gmail.com
SOLUCIÓN :SE REALIZA ENTREGA DE 30 ROLLOS, DATAFONO NO SE ENCUENTRA EN LA DIRECCIÓN DE ENTREGA </t>
  </si>
  <si>
    <t>PTM PEREIRA VARIEDADES MISAM</t>
  </si>
  <si>
    <t>FO-25-1137048</t>
  </si>
  <si>
    <t>ESTADO RESULTADO DE LA ACTIVIDAD :EJECUTADO
FORMA DE ATENCIÓN :VISITA TECNICA
CANTIDAD DE ROLLOS :40
FECHA FIN DE LA ACTIVIDAD :27-06-2025
NOMBRES Y APELLIDOS DEL USUARIO :Erika Natalia 
TELEFONO DEL USUARIO :3103313338
CORREO DEL USUARIO :nathy_9323@hotmail.com
SOLUCIÓN :SE ENTREGAN 40 ROLLOS.</t>
  </si>
  <si>
    <t>BARRIO SAN NICOLAS II LOS PATIOS</t>
  </si>
  <si>
    <t>FO-25-1139048</t>
  </si>
  <si>
    <t xml:space="preserve">ESTADO RESULTADO DE LA ACTIVIDAD :EJECUTADO
FORMA DE ATENCIÓN :VISITA TECNICA
CANTIDAD DE ROLLOS :10
FECHA FIN DE LA ACTIVIDAD :27-06-2025
NOMBRES Y APELLIDOS DEL USUARIO :Deisy Mora
TELEFONO DEL USUARIO :3134993307
CORREO DEL USUARIO :demimoge@hotmail.com
SOLUCIÓN :SE ENTREGAN 10 ROLLOS </t>
  </si>
  <si>
    <t>BARRIO SANTA CLARA TAMINANGO</t>
  </si>
  <si>
    <t>FO-25-1139274</t>
  </si>
  <si>
    <t xml:space="preserve">ESTADO RESULTADO DE LA ACTIVIDAD :EJECUTADO
FORMA DE ATENCIÓN :ENVIO FLOTA - OPERADOR LOGISTICO
CANTIDAD DE ROLLOS :10
FECHA FIN DE LA ACTIVIDAD :27-06-2025
NOMBRES Y APELLIDOS DEL USUARIO :Manuela gomez
TELEFONO DEL USUARIO :3218967195
CORREO DEL USUARIO :manuelagomez@gmail.com
SOLUCIÓN :EN COMUNICACIÓN CON EL SEÑOR FERNANDO SOLICITA ENVÍO POR FLOTA QUE VIAJAN ALA ZONA SE REALIZA ENVIO DE 10 ROLLOS CONFIRMA RECIBIDO DE ROLLOS </t>
  </si>
  <si>
    <t>BARRIO RESTREPO LA VIRGINIA</t>
  </si>
  <si>
    <t>FO-25-1139750</t>
  </si>
  <si>
    <t>ESTADO RESULTADO DE LA ACTIVIDAD :EJECUTADO
FORMA DE ATENCIÓN :VISITA TECNICA
CANTIDAD DE ROLLOS :80
FECHA FIN DE LA ACTIVIDAD :27-06-2025
NOMBRES Y APELLIDOS DEL USUARIO :Elizabeth Martínez 
TELEFONO DEL USUARIO :3122121980
CORREO DEL USUARIO :accesoriosdymau@gmail.com
SOLUCIÓN :SE ENTREGAN 80 ROLLOS.</t>
  </si>
  <si>
    <t>PTM BARRANCABERMEJA KIMBERLY</t>
  </si>
  <si>
    <t>FO-25-1118473</t>
  </si>
  <si>
    <t>ESTADO RESULTADO DE LA ACTIVIDAD :
FORMA DE ATENCIÓN :ENVIO
CANTIDAD DE ROLLOS :50
FECHA FIN DE LA ACTIVIDAD :28-06-2025
NOMBRES Y APELLIDOS DEL USUARIO :
TELEFONO DEL USUARIO :
CORREO DEL USUARIO :
SOLUCIÓN :</t>
  </si>
  <si>
    <t>2259117597</t>
  </si>
  <si>
    <t>DISTRICOL CYBERCOM JEICAM</t>
  </si>
  <si>
    <t>FO-25-1131698</t>
  </si>
  <si>
    <t>ESTADO RESULTADO DE LA ACTIVIDAD :
FORMA DE ATENCIÓN :ENVIO
CANTIDAD DE ROLLOS :101
FECHA FIN DE LA ACTIVIDAD :28-06-2025
NOMBRES Y APELLIDOS DEL USUARIO :
TELEFONO DEL USUARIO :
CORREO DEL USUARIO :
SOLUCIÓN :</t>
  </si>
  <si>
    <t>2212425453</t>
  </si>
  <si>
    <t>BARRIO LIDO CALI</t>
  </si>
  <si>
    <t>FO-25-1138182</t>
  </si>
  <si>
    <t xml:space="preserve">ESTADO RESULTADO DE LA ACTIVIDAD :EJECUTADO
FORMA DE ATENCIÓN :VISITA TECNICA
CANTIDAD DE ROLLOS :20
FECHA FIN DE LA ACTIVIDAD :28-06-2025
NOMBRES Y APELLIDOS DEL USUARIO :YANETH BOTINA
TELEFONO DEL USUARIO :3182349975
CORREO DEL USUARIO :eyanethb@hotmail.com
SOLUCIÓN :SE REALIZA ENTERA DE 20 ROLLOS TÉRMICOS EN EL CB </t>
  </si>
  <si>
    <t>REDY CIUDAD DEL RIO</t>
  </si>
  <si>
    <t>FO-25-1117105</t>
  </si>
  <si>
    <t>ESTADO RESULTADO DE LA ACTIVIDAD :EJECUTADO
FORMA DE ATENCIÓN :VISITA TECNICA
CANTIDAD DE ROLLOS :270
FECHA FIN DE LA ACTIVIDAD :28-06-2025
NOMBRES Y APELLIDOS DEL USUARIO :Alma García 
TELEFONO DEL USUARIO :3226225169
CORREO DEL USUARIO :ciudadrio@redy.com.co
SOLUCIÓN :SE ENTREGA 270 ROLLOS</t>
  </si>
  <si>
    <t>DISTRICOL DROGAS DE JESUS</t>
  </si>
  <si>
    <t>FO-25-1132797</t>
  </si>
  <si>
    <t>ESTADO RESULTADO DE LA ACTIVIDAD :EJECUTADO
FORMA DE ATENCIÓN :VISITA TECNICA
CANTIDAD DE ROLLOS :50
FECHA FIN DE LA ACTIVIDAD :28-06-2025
NOMBRES Y APELLIDOS DEL USUARIO :Kevin Hernández 
TELEFONO DEL USUARIO :3054551854
CORREO DEL USUARIO :kejoherher@gmail.com
SOLUCIÓN :SE REALIZÓ ENTREGA DE 50 ROLLOS PARA CB BANCOLOMBIA, NO SE MANIPULÓ EQUIPOS.</t>
  </si>
  <si>
    <t>BARRIO SOCORRO CARTAGENA DE INDIAS 2</t>
  </si>
  <si>
    <t>FO-25-1142131</t>
  </si>
  <si>
    <t xml:space="preserve">ESTADO RESULTADO DE LA ACTIVIDAD :EJECUTADO
FORMA DE ATENCIÓN :VISITA TECNICA
CANTIDAD DE ROLLOS :30
FECHA FIN DE LA ACTIVIDAD :28-06-2025
NOMBRES Y APELLIDOS DEL USUARIO :Karine Patricia González 
TELEFONO DEL USUARIO :3005395154
CORREO DEL USUARIO :herrerakarina697@gmail.com
SOLUCIÓN :SE ENTREGAN 30 ROLLOS </t>
  </si>
  <si>
    <t>FO-25-1146215</t>
  </si>
  <si>
    <t>ESTADO RESULTADO DE LA ACTIVIDAD :EJECUTADO
FORMA DE ATENCIÓN :VISITA TECNICA
CANTIDAD DE ROLLOS :10
FECHA FIN DE LA ACTIVIDAD :28-06-2025
NOMBRES Y APELLIDOS DEL USUARIO :DANIEL BOLAÑOS
TELEFONO DEL USUARIO :3127633636
CORREO DEL USUARIO :sml.palmas@gmail.com
SOLUCIÓN :SE REALIZA ENTREGA DE 10CROLLOS TÉRMICOS EN EL CB.</t>
  </si>
  <si>
    <t>BARRIO CAICEDO MEDELLIN  14</t>
  </si>
  <si>
    <t>FO-25-1115103</t>
  </si>
  <si>
    <t>ESTADO RESULTADO DE LA ACTIVIDAD :EJECUTADO
FORMA DE ATENCIÓN :VISITA TECNICA
CANTIDAD DE ROLLOS :10
FECHA FIN DE LA ACTIVIDAD :28-06-2025
NOMBRES Y APELLIDOS DEL USUARIO :Edwin aguirre
TELEFONO DEL USUARIO :3106747302
CORREO DEL USUARIO :edw9015@gmail.com
SOLUCIÓN :ENTREGA DE 10 ROLLOS EN SITIO OK</t>
  </si>
  <si>
    <t>FO-25-1118602</t>
  </si>
  <si>
    <t xml:space="preserve">ESTADO RESULTADO DE LA ACTIVIDAD :EJECUTADO
FORMA DE ATENCIÓN :VISITA TECNICA
CANTIDAD DE ROLLOS :50
FECHA FIN DE LA ACTIVIDAD :28-06-2025
NOMBRES Y APELLIDOS DEL USUARIO :CLAUDIA RESTREPO 
TELEFONO DEL USUARIO :3163827662
CORREO DEL USUARIO :claudiarestrepo072@gmail.com 
SOLUCIÓN :SE HACE ENTREGA DE ROLLOS </t>
  </si>
  <si>
    <t>FO-25-1142784</t>
  </si>
  <si>
    <t xml:space="preserve">ESTADO RESULTADO DE LA ACTIVIDAD :EJECUTADO
FORMA DE ATENCIÓN :VISITA TECNICA
CANTIDAD DE ROLLOS :40
FECHA FIN DE LA ACTIVIDAD :28-06-2025
NOMBRES Y APELLIDOS DEL USUARIO :Paola Quintero
TELEFONO DEL USUARIO :3134845262
CORREO DEL USUARIO :paola1219.npq@gmail.com
SOLUCIÓN :SE REALIZA VISITA Y SE ENTREGA 40 ROLLOS, NO SE MANIPULA EQUIPOS. </t>
  </si>
  <si>
    <t>BARRIO ARANJUEZ MEDELLIN 22</t>
  </si>
  <si>
    <t>FO-25-1117064</t>
  </si>
  <si>
    <t>ESTADO RESULTADO DE LA ACTIVIDAD :EJECUTADO
FORMA DE ATENCIÓN :VISITA TECNICA
CANTIDAD DE ROLLOS :240
FECHA FIN DE LA ACTIVIDAD :28-06-2025
NOMBRES Y APELLIDOS DEL USUARIO :Estiven blandón 
TELEFONO DEL USUARIO :3246358787
CORREO DEL USUARIO :estibenblandonrodriguez5@gmail.com
SOLUCIÓN :SE ENTREGAN 240 ROLLOS</t>
  </si>
  <si>
    <t>BARRIO CANEY CALI 5</t>
  </si>
  <si>
    <t>FO-25-1138171</t>
  </si>
  <si>
    <t>ESTADO RESULTADO DE LA ACTIVIDAD :EJECUTADO
FORMA DE ATENCIÓN :VISITA TECNICA
CANTIDAD DE ROLLOS :10
FECHA FIN DE LA ACTIVIDAD :28-06-2025
NOMBRES Y APELLIDOS DEL USUARIO :SANDRA CARDENAS
TELEFONO DEL USUARIO :3503712744
CORREO DEL USUARIO :aguila-cartinal@hotmail.es
SOLUCIÓN :SE REALIZA ENTREGA DE 10 ROLLOS TÉRMICOS EN EL CB SIN NOVEDAD.</t>
  </si>
  <si>
    <t>BARRIO BELLO ESTACION BELLO</t>
  </si>
  <si>
    <t>FO-25-1120577</t>
  </si>
  <si>
    <t xml:space="preserve">ESTADO RESULTADO DE LA ACTIVIDAD :EJECUTADO
FORMA DE ATENCIÓN :VISITA TECNICA
CANTIDAD DE ROLLOS :20
FECHA FIN DE LA ACTIVIDAD :28-06-2025
NOMBRES Y APELLIDOS DEL USUARIO :Eider meza 
TELEFONO DEL USUARIO :3023712745
CORREO DEL USUARIO :mezaacevedoeideralexis@gmail.com
SOLUCIÓN :SE REALIZA LA ENTREGA DE 20 ROLLOS DE CB AL ENCARGADO EIDER MEZA </t>
  </si>
  <si>
    <t>DISTRICOL MINIM. MONROY MANCHE</t>
  </si>
  <si>
    <t>FO-25-1126737</t>
  </si>
  <si>
    <t>ESTADO RESULTADO DE LA ACTIVIDAD :EJECUTADO
FORMA DE ATENCIÓN :VISITA TECNICA
CANTIDAD DE ROLLOS :110
FECHA FIN DE LA ACTIVIDAD :28-06-2025
NOMBRES Y APELLIDOS DEL USUARIO :Jesica castillo 
TELEFONO DEL USUARIO :3197582173
CORREO DEL USUARIO :controldevisitadigital@gmail.com
SOLUCIÓN :SE REALIZA L ENTREGA DE 110 ROLLOS DE CB A L ENCARGADA JESICA CASTILLO</t>
  </si>
  <si>
    <t>FO-25-1144815</t>
  </si>
  <si>
    <t xml:space="preserve">ESTADO RESULTADO DE LA ACTIVIDAD :EJECUTADO
FORMA DE ATENCIÓN :VISITA TECNICA
CANTIDAD DE ROLLOS :20
FECHA FIN DE LA ACTIVIDAD :28-06-2025
NOMBRES Y APELLIDOS DEL USUARIO :CARLOS GARRIDO 
TELEFONO DEL USUARIO :3246186736
CORREO DEL USUARIO :carlos_1031@hotmail.com 
SOLUCIÓN :SE VISITA SITIO SE VERIFICA INFORMACIÓN SE REALIZA ENTREGA DE ROLLOS RBM NO SE MANIPULA EQUIPOS, FIRMA QUIEN RECIBE LOS ROLLOS. </t>
  </si>
  <si>
    <t>COMCARD MED MONARKS</t>
  </si>
  <si>
    <t>FO-25-1118513</t>
  </si>
  <si>
    <t xml:space="preserve">ESTADO RESULTADO DE LA ACTIVIDAD :EJECUTADO / CANCELADO
FORMA DE ATENCIÓN :VISITA TECNICA
CANTIDAD DE ROLLOS :
FECHA FIN DE LA ACTIVIDAD :28-06-2025
NOMBRES Y APELLIDOS DEL USUARIO :MARCELA OQUENDO
TELEFONO DEL USUARIO :3192578922
CORREO DEL USUARIO :controldevisidigital@gmail.com
SOLUCIÓN :SE VISITA EN 2 OCASIONES CB SE ENCONTRÓ CERRADO SE INTENTA COMUNICACIÓN TELEFÓNICA SIN RESPUESTA </t>
  </si>
  <si>
    <t>DISTRICOL CHARCUTERIA Y GRANER</t>
  </si>
  <si>
    <t>FO-25-1121223</t>
  </si>
  <si>
    <t>ESTADO RESULTADO DE LA ACTIVIDAD :EJECUTADO
FORMA DE ATENCIÓN :VISITA TECNICA
CANTIDAD DE ROLLOS :50
FECHA FIN DE LA ACTIVIDAD :28-06-2025
NOMBRES Y APELLIDOS DEL USUARIO :TATIANA RODRIGUEZ 
TELEFONO DEL USUARIO :3218009873
CORREO DEL USUARIO :maryoritatiana1996@hotmail.es
SOLUCIÓN :SE ENTREGAN 50 ROLLOS OK</t>
  </si>
  <si>
    <t>BARRIO LAS GRANJAS BELLO</t>
  </si>
  <si>
    <t>FO-25-1122523</t>
  </si>
  <si>
    <t xml:space="preserve">ESTADO RESULTADO DE LA ACTIVIDAD :EJECUTADO
FORMA DE ATENCIÓN :VISITA TECNICA
CANTIDAD DE ROLLOS :100
FECHA FIN DE LA ACTIVIDAD :28-06-2025
NOMBRES Y APELLIDOS DEL USUARIO :Jesica Muñoz 
TELEFONO DEL USUARIO :3103792151
CORREO DEL USUARIO :ralr@audiocarla46.com
SOLUCIÓN :SE REALIZA LA ENTREGA DE 100 ROLLOS DE CB A LA ENCARGADA JESSICA MUÑOZ </t>
  </si>
  <si>
    <t>BARRIO MESA BELLO</t>
  </si>
  <si>
    <t>FO-25-1122532</t>
  </si>
  <si>
    <t xml:space="preserve">ESTADO RESULTADO DE LA ACTIVIDAD :EJECUTADO
FORMA DE ATENCIÓN :VISITA TECNICA
CANTIDAD DE ROLLOS :60
FECHA FIN DE LA ACTIVIDAD :28-06-2025
NOMBRES Y APELLIDOS DEL USUARIO :Estefanía Montoya 
TELEFONO DEL USUARIO :3202426081
CORREO DEL USUARIO :mazpel86@gmail.com
SOLUCIÓN :SE REALIZA L ENTREGA DE 60 ROLLOS DE CB A LA ENCARGADA ESTEFANIA MONTOYA </t>
  </si>
  <si>
    <t>BARRIO NUEVA ZELANDIA BOGOTA 9</t>
  </si>
  <si>
    <t>FO-25-1128756</t>
  </si>
  <si>
    <t>ESTADO RESULTADO DE LA ACTIVIDAD :EJECUTADO
FORMA DE ATENCIÓN :VISITA TECNICA
CANTIDAD DE ROLLOS :10
FECHA FIN DE LA ACTIVIDAD :28-06-2025
NOMBRES Y APELLIDOS DEL USUARIO :Carolina Damaris García 
TELEFONO DEL USUARIO :3053687607
CORREO DEL USUARIO :maritzareina@gmail.com
SOLUCIÓN :SE REALIZA ENTREGA DE 10 ROLLOS</t>
  </si>
  <si>
    <t>PAGAFACIL  CHINACOTA</t>
  </si>
  <si>
    <t>FO-25-1146209</t>
  </si>
  <si>
    <t>ESTADO RESULTADO DE LA ACTIVIDAD :EJECUTADO
FORMA DE ATENCIÓN :VISITA TECNICA
CANTIDAD DE ROLLOS :140
FECHA FIN DE LA ACTIVIDAD :28-06-2025
NOMBRES Y APELLIDOS DEL USUARIO :Jorge basto
TELEFONO DEL USUARIO :3142748778
CORREO DEL USUARIO :pfchinacota@pagafacil.com.co
SOLUCIÓN :SE REALIZA ENTREGA DE 140 ROLLOS EXITOSA</t>
  </si>
  <si>
    <t>BARRIO BIZERTA PALMIRA</t>
  </si>
  <si>
    <t>FO-25-1147227</t>
  </si>
  <si>
    <t xml:space="preserve">ESTADO RESULTADO DE LA ACTIVIDAD :EJECUTADO / CANCELADO
FORMA DE ATENCIÓN :VISITA TECNICA
CANTIDAD DE ROLLOS :
FECHA FIN DE LA ACTIVIDAD :28-06-2025
NOMBRES Y APELLIDOS DEL USUARIO :NO HUBO CONTACTO 
TELEFONO DEL USUARIO :3102383904
CORREO DEL USUARIO :no se tiene esta información no hubo, contacto 
SOLUCIÓN :SE REALIZÓ GESTIÓN TELEFÓNICA PARA CONFIRMAR LA VISITA PARA LA ENTREGA DE LOS ROLLOS PERO NO HUBO RESPUESTA,SE REALIZÓ LA VISITA TÉCNICA SE ENCONTRÓ EL COMERCIO CERRADO SE TOCÓ AL TIMBRE SE REALIZÓ NUEVAMENTE GESTIÓN TELEFÓNICA NO HUBO RESPUESTA,SE DEJA MENSAJE DE WHATSAPP AL CLIENTE INDICANDO QUE DEBE LLAMAR A LA LÍNEA DE BANCOLOMBIA A SOLICITAR NUEVAMENTE LOS ROLLOS </t>
  </si>
  <si>
    <t>FO-25-1141440</t>
  </si>
  <si>
    <t xml:space="preserve">ESTADO RESULTADO DE LA ACTIVIDAD :EJECUTADO
FORMA DE ATENCIÓN :VISITA TECNICA
CANTIDAD DE ROLLOS :30
FECHA FIN DE LA ACTIVIDAD :28-06-2025
NOMBRES Y APELLIDOS DEL USUARIO :MIGUEL CUMBA 
TELEFONO DEL USUARIO :3012688645
CORREO DEL USUARIO :miguelcumba123@gmail.com
SOLUCIÓN :SE REALIZA ENTREGA DE 30 ROLLOS CON VISITA, NO SE INTERVIENE EQUIPOS </t>
  </si>
  <si>
    <t>FO-25-1140676</t>
  </si>
  <si>
    <t xml:space="preserve">ESTADO RESULTADO DE LA ACTIVIDAD :EJECUTADO
FORMA DE ATENCIÓN :VISITA TECNICA
CANTIDAD DE ROLLOS :20
FECHA FIN DE LA ACTIVIDAD :28-06-2025
NOMBRES Y APELLIDOS DEL USUARIO :Johana rojas
TELEFONO DEL USUARIO :3133788985
CORREO DEL USUARIO :meryjohanarojasgomez@gmail.com
SOLUCIÓN :ENTREGA DE 20 ROLLOS NO SE MANIPULAN EQUIPOS </t>
  </si>
  <si>
    <t>BARRIO CENTRO 3 VILLA DE LEYVA</t>
  </si>
  <si>
    <t>FO-25-1134464</t>
  </si>
  <si>
    <t xml:space="preserve">ESTADO RESULTADO DE LA ACTIVIDAD :EJECUTADO
FORMA DE ATENCIÓN :VISITA TECNICA
CANTIDAD DE ROLLOS :30
FECHA FIN DE LA ACTIVIDAD :28-06-2025
NOMBRES Y APELLIDOS DEL USUARIO :LUZ CETINA
TELEFONO DEL USUARIO :3112945406
CORREO DEL USUARIO :syst&amp;comp@gmail.com
SOLUCIÓN :SE REALIZA ENTREGA DE 30 ROLLOS CON VISITA </t>
  </si>
  <si>
    <t>MULTIPAGAS MARINILLA</t>
  </si>
  <si>
    <t>FO-25-1126049</t>
  </si>
  <si>
    <t xml:space="preserve">ESTADO RESULTADO DE LA ACTIVIDAD :EJECUTADO
FORMA DE ATENCIÓN :VISITA TECNICA
CANTIDAD DE ROLLOS :210
FECHA FIN DE LA ACTIVIDAD :28-06-2025
NOMBRES Y APELLIDOS DEL USUARIO :Eliana Prieto 
TELEFONO DEL USUARIO :3234826098
CORREO DEL USUARIO :controldevisitadigital@gmail.com 
SOLUCIÓN :SE ENTREGA ROLLOS OK </t>
  </si>
  <si>
    <t>PAGAFACIL ITAGUÍ</t>
  </si>
  <si>
    <t>FO-25-1116580</t>
  </si>
  <si>
    <t xml:space="preserve">ESTADO RESULTADO DE LA ACTIVIDAD :EJECUTADO
FORMA DE ATENCIÓN :VISITA TECNICA
CANTIDAD DE ROLLOS :370
FECHA FIN DE LA ACTIVIDAD :28-06-2025
NOMBRES Y APELLIDOS DEL USUARIO :SANDRA VILLA 
TELEFONO DEL USUARIO :3136522356
CORREO DEL USUARIO :sandravilla
SOLUCIÓN :SE HACE ENTREGA DE ROLLOS </t>
  </si>
  <si>
    <t>FO-25-1147258</t>
  </si>
  <si>
    <t>ESTADO RESULTADO DE LA ACTIVIDAD :EJECUTADO
FORMA DE ATENCIÓN :VISITA TECNICA
CANTIDAD DE ROLLOS :60
FECHA FIN DE LA ACTIVIDAD :28-06-2025
NOMBRES Y APELLIDOS DEL USUARIO :Andrea Castañeda
TELEFONO DEL USUARIO :3132896724
CORREO DEL USUARIO :jhoanca21@gmail.com
SOLUCIÓN :SE REALIZA ENTREGA DE 60 ROLLOS POR SOLICITUD DEL CLIENTE.</t>
  </si>
  <si>
    <t>BARRIO SANTO DOMINGO   BELLO</t>
  </si>
  <si>
    <t>FO-25-1117014</t>
  </si>
  <si>
    <t xml:space="preserve">ESTADO RESULTADO DE LA ACTIVIDAD :EJECUTADO
FORMA DE ATENCIÓN :VISITA TECNICA
CANTIDAD DE ROLLOS :170
FECHA FIN DE LA ACTIVIDAD :28-06-2025
NOMBRES Y APELLIDOS DEL USUARIO :Jhon Gil 
TELEFONO DEL USUARIO :31653019311
CORREO DEL USUARIO :jotagil16@hotmail.com
SOLUCIÓN :SE REALIZA ENTREGA DE 170 ROLLO DE CB AL ENCARGADO JHON GIL </t>
  </si>
  <si>
    <t>FO-25-1124322</t>
  </si>
  <si>
    <t xml:space="preserve">ESTADO RESULTADO DE LA ACTIVIDAD :EJECUTADO
FORMA DE ATENCIÓN :VISITA TECNICA
CANTIDAD DE ROLLOS :20
FECHA FIN DE LA ACTIVIDAD :28-06-2025
NOMBRES Y APELLIDOS DEL USUARIO :JHON ANTHONY PERNIA
TELEFONO DEL USUARIO :3012225469
CORREO DEL USUARIO :solucionessalitre@gmail.com 
SOLUCIÓN :SE REALIZA ENTREGA DE 20 ROLLOS </t>
  </si>
  <si>
    <t>BARRIO EL COMERCIO CANDELARIA</t>
  </si>
  <si>
    <t>FO-25-1130529</t>
  </si>
  <si>
    <t>ESTADO RESULTADO DE LA ACTIVIDAD :EJECUTADO
FORMA DE ATENCIÓN :VISITA TECNICA
CANTIDAD DE ROLLOS :50
FECHA FIN DE LA ACTIVIDAD :28-06-2025
NOMBRES Y APELLIDOS DEL USUARIO :María orejuela 
TELEFONO DEL USUARIO :3144521048
CORREO DEL USUARIO :hmosqueralopez@gmail.com
SOLUCIÓN :SE VISITAS CORRESPONSAL Y SE REALIZA ENTREGA 50 ROLLOS</t>
  </si>
  <si>
    <t>FO-25-1140139</t>
  </si>
  <si>
    <t>ESTADO RESULTADO DE LA ACTIVIDAD :EJECUTADO
FORMA DE ATENCIÓN :VISITA TECNICA
CANTIDAD DE ROLLOS :90
FECHA FIN DE LA ACTIVIDAD :28-06-2025
NOMBRES Y APELLIDOS DEL USUARIO :Wilinton Suárez 
TELEFONO DEL USUARIO :3235462695
CORREO DEL USUARIO :yennipaolacaldas@gmail.com
SOLUCIÓN :SE ENTREGAN 90 ROLLOS.</t>
  </si>
  <si>
    <t>PTM TURBACO  DROGUERIA LA GRAN</t>
  </si>
  <si>
    <t>FO-25-1140679</t>
  </si>
  <si>
    <t xml:space="preserve">ESTADO RESULTADO DE LA ACTIVIDAD :EJECUTADO
FORMA DE ATENCIÓN :VISITA TECNICA
CANTIDAD DE ROLLOS :80
FECHA FIN DE LA ACTIVIDAD :28-06-2025
NOMBRES Y APELLIDOS DEL USUARIO :DARLEDIS BALLESTEROS
TELEFONO DEL USUARIO :3142527173
CORREO DEL USUARIO :nimapaso@hotmail.com
SOLUCIÓN :SE REALIZA ENTREGA DE 80 ROLLOS PARA EL CORRESPONSAL </t>
  </si>
  <si>
    <t>PTM CANDELARIA  SERVICENTRO TE</t>
  </si>
  <si>
    <t>FO-25-1142139</t>
  </si>
  <si>
    <t xml:space="preserve">ESTADO RESULTADO DE LA ACTIVIDAD :EJECUTADO
FORMA DE ATENCIÓN :VISITA TECNICA
CANTIDAD DE ROLLOS :100
FECHA FIN DE LA ACTIVIDAD :28-06-2025
NOMBRES Y APELLIDOS DEL USUARIO :Johana Quiñones 
TELEFONO DEL USUARIO :3108273773
CORREO DEL USUARIO :manuelasst9@gmail.com
SOLUCIÓN :SE VISITA CORRESPONSAL Y SE REALIZA ENTREGA DE 100 ROLLOS. NO SE PUEDE DILIGENCIAR EN CAMPO SYTEX DEBIDO A QUE LA APP NO ABRIÓ POR FALTA DE SEÑAL. VALIDAR FOTOS EN ESTE ÍTEM </t>
  </si>
  <si>
    <t>BARRIO LAS FERIAS BOGOTA 3</t>
  </si>
  <si>
    <t>FO-25-1133343</t>
  </si>
  <si>
    <t xml:space="preserve">ESTADO RESULTADO DE LA ACTIVIDAD :EJECUTADO
FORMA DE ATENCIÓN :VISITA TECNICA
CANTIDAD DE ROLLOS :130
FECHA FIN DE LA ACTIVIDAD :28-06-2025
NOMBRES Y APELLIDOS DEL USUARIO :Emili Lares 313484
TELEFONO DEL USUARIO :3134841620
CORREO DEL USUARIO :porvenirferiascorresponsal@gmail.com
SOLUCIÓN :SE REALIZA ENTREGA DE 130 ROLLOS </t>
  </si>
  <si>
    <t>FO-25-1138933</t>
  </si>
  <si>
    <t>ESTADO RESULTADO DE LA ACTIVIDAD :
FORMA DE ATENCIÓN :ENVIO
CANTIDAD DE ROLLOS :20
FECHA FIN DE LA ACTIVIDAD :28-06-2025
NOMBRES Y APELLIDOS DEL USUARIO :
TELEFONO DEL USUARIO :
CORREO DEL USUARIO :
SOLUCIÓN :</t>
  </si>
  <si>
    <t>284607312</t>
  </si>
  <si>
    <t>PTM BARRANCABERMEJA AFILIAR B</t>
  </si>
  <si>
    <t>FO-25-1144570</t>
  </si>
  <si>
    <t>ESTADO RESULTADO DE LA ACTIVIDAD :
FORMA DE ATENCIÓN :ENVIO
CANTIDAD DE ROLLOS :30
FECHA FIN DE LA ACTIVIDAD :28-06-2025
NOMBRES Y APELLIDOS DEL USUARIO :
TELEFONO DEL USUARIO :
CORREO DEL USUARIO :
SOLUCIÓN :</t>
  </si>
  <si>
    <t>2212425492</t>
  </si>
  <si>
    <t>PTM  BARRANCABERMEJA  PAPELERI</t>
  </si>
  <si>
    <t>FO-25-1144577</t>
  </si>
  <si>
    <t>2212425491</t>
  </si>
  <si>
    <t>DISTRICOL ORION PC STORE</t>
  </si>
  <si>
    <t>FO-25-1147244</t>
  </si>
  <si>
    <t xml:space="preserve">ESTADO RESULTADO DE LA ACTIVIDAD :EJECUTADO
FORMA DE ATENCIÓN :VISITA TECNICA
CANTIDAD DE ROLLOS :50
FECHA FIN DE LA ACTIVIDAD :28-06-2025
NOMBRES Y APELLIDOS DEL USUARIO :Franklyn díaz 
TELEFONO DEL USUARIO :3017217485
CORREO DEL USUARIO :orionpcstore@gmail.com
SOLUCIÓN :SE ENTREGAN 50 ROLLOS </t>
  </si>
  <si>
    <t>DISTRICOL TIENDA ZZ GUACIMAL</t>
  </si>
  <si>
    <t>FO-25-1138167</t>
  </si>
  <si>
    <t>ESTADO RESULTADO DE LA ACTIVIDAD :EJECUTADO
FORMA DE ATENCIÓN :ENVIO FLOTA - OPERADOR LOGISTICO
CANTIDAD DE ROLLOS :30
FECHA FIN DE LA ACTIVIDAD :28-06-2025
NOMBRES Y APELLIDOS DEL USUARIO :Lina Alvarez 
TELEFONO DEL USUARIO :3207055300
CORREO DEL USUARIO :linamaralu@gmail.com
SOLUCIÓN :SE REALIZÓ ENVÍO DE 30 ROLLOS PARA EL CGT GUASIMAL, EL ENVÍO SE REALIZÓ EN MOTOTAXI HASTA EL PUNTO.</t>
  </si>
  <si>
    <t>BARRIO CENTRO YOPAL 6</t>
  </si>
  <si>
    <t>FO-25-1149377</t>
  </si>
  <si>
    <t>ESTADO RESULTADO DE LA ACTIVIDAD :EJECUTADO
FORMA DE ATENCIÓN :ENVIO FLOTA - OPERADOR LOGISTICO
CANTIDAD DE ROLLOS :40
FECHA FIN DE LA ACTIVIDAD :29-06-2025
NOMBRES Y APELLIDOS DEL USUARIO :CAROLINA RODRIGUEZ 
TELEFONO DEL USUARIO :3112850059
CORREO DEL USUARIO :villajuliana2005@hotmail.com
SOLUCIÓN :EN COMUNICACIÓN CON LA SEÑORA CAROLINA RODRIGUEZ AL NUMERO 3112850059, INDICA SE ENVIEN LOS ROLLOS POR SERVICIO DE TAXIS. RECIBIDO OK</t>
  </si>
  <si>
    <t>FO-25-1109233</t>
  </si>
  <si>
    <t>ESTADO RESULTADO DE LA ACTIVIDAD :
FORMA DE ATENCIÓN :ENVIO
CANTIDAD DE ROLLOS :60
FECHA FIN DE LA ACTIVIDAD :29-06-2025
NOMBRES Y APELLIDOS DEL USUARIO :
TELEFONO DEL USUARIO :
CORREO DEL USUARIO :
SOLUCIÓN :</t>
  </si>
  <si>
    <t>2259116626</t>
  </si>
  <si>
    <t>COD. CIUDAD</t>
  </si>
  <si>
    <t>DESDE DONDE SE ATIENDE</t>
  </si>
  <si>
    <t>TIPO DE TRAYECTO NUEVO</t>
  </si>
  <si>
    <t>TIPOLOGIA NUEVA</t>
  </si>
  <si>
    <t>EL ENCANTO</t>
  </si>
  <si>
    <t>LA CHORRERA</t>
  </si>
  <si>
    <t>LA PEDRERA</t>
  </si>
  <si>
    <t>MIRITI - PARANA</t>
  </si>
  <si>
    <t>PUERTO ALEGRIA</t>
  </si>
  <si>
    <t>PUERTO ARICA</t>
  </si>
  <si>
    <t>PUERTO NARIÑO</t>
  </si>
  <si>
    <t>TARAPACA</t>
  </si>
  <si>
    <t>BETULIA</t>
  </si>
  <si>
    <t>SANTA BARBARA</t>
  </si>
  <si>
    <t>VALPARAISO</t>
  </si>
  <si>
    <t>ABEJORRAL</t>
  </si>
  <si>
    <t>ALEJANDRIA</t>
  </si>
  <si>
    <t>ANGOSTURA</t>
  </si>
  <si>
    <t>ANORI</t>
  </si>
  <si>
    <t>ANZA</t>
  </si>
  <si>
    <t>BELMIRA</t>
  </si>
  <si>
    <t>BETANIA</t>
  </si>
  <si>
    <t>CAICEDO</t>
  </si>
  <si>
    <t>CAMPAMENTO</t>
  </si>
  <si>
    <t>CAÑASGORDAS</t>
  </si>
  <si>
    <t>CAROLINA</t>
  </si>
  <si>
    <t>EL SANTUARIO</t>
  </si>
  <si>
    <t>HELICONIA</t>
  </si>
  <si>
    <t>JARDIN</t>
  </si>
  <si>
    <t>LA PINTADA</t>
  </si>
  <si>
    <t>LIBORINA</t>
  </si>
  <si>
    <t>MACEO</t>
  </si>
  <si>
    <t>MONTEBELLO</t>
  </si>
  <si>
    <t>MURINDO</t>
  </si>
  <si>
    <t>OLAYA</t>
  </si>
  <si>
    <t>PEQUE</t>
  </si>
  <si>
    <t>PUEBLORRICO</t>
  </si>
  <si>
    <t>RETIRO</t>
  </si>
  <si>
    <t>SALGAR</t>
  </si>
  <si>
    <t>SAN ANDRES DE CUERQUIA</t>
  </si>
  <si>
    <t>SAN JOSE DE LA MONTAÑA</t>
  </si>
  <si>
    <t>SAN JUAN DE URABA</t>
  </si>
  <si>
    <t>TARAZA</t>
  </si>
  <si>
    <t>TITIRIBI</t>
  </si>
  <si>
    <t>URAMITA</t>
  </si>
  <si>
    <t>VIGIA DEL FUERTE</t>
  </si>
  <si>
    <t>YALI</t>
  </si>
  <si>
    <t>YONDO</t>
  </si>
  <si>
    <t>CRAVO NORTE</t>
  </si>
  <si>
    <t>FORTUL</t>
  </si>
  <si>
    <t>PUERTO RONDON</t>
  </si>
  <si>
    <t>CAMPO DE LA CRUZ</t>
  </si>
  <si>
    <t>JUAN DE ACOSTA</t>
  </si>
  <si>
    <t>MANATI</t>
  </si>
  <si>
    <t>PIOJO</t>
  </si>
  <si>
    <t>POLONUEVO</t>
  </si>
  <si>
    <t>SABANAGRANDE</t>
  </si>
  <si>
    <t>SUAN</t>
  </si>
  <si>
    <t>TUBARA</t>
  </si>
  <si>
    <t>CALAMAR</t>
  </si>
  <si>
    <t>EL PEÑON</t>
  </si>
  <si>
    <t>SAN PABLO</t>
  </si>
  <si>
    <t>ACHI</t>
  </si>
  <si>
    <t>CICUCO</t>
  </si>
  <si>
    <t>EL GUAMO</t>
  </si>
  <si>
    <t>MAHATES</t>
  </si>
  <si>
    <t>MARGARITA</t>
  </si>
  <si>
    <t>MOMPOS</t>
  </si>
  <si>
    <t>MONTECRISTO</t>
  </si>
  <si>
    <t>NOROSI</t>
  </si>
  <si>
    <t>PINILLOS</t>
  </si>
  <si>
    <t>REGIDOR</t>
  </si>
  <si>
    <t>SAN CRISTOBAL</t>
  </si>
  <si>
    <t>SAN ESTANISLAO</t>
  </si>
  <si>
    <t>SAN FERNANDO</t>
  </si>
  <si>
    <t>SAN JACINTO DEL CAUCA</t>
  </si>
  <si>
    <t>SANTA CATALINA</t>
  </si>
  <si>
    <t>SOPLAVIENTO</t>
  </si>
  <si>
    <t>TALAIGUA NUEVO</t>
  </si>
  <si>
    <t>ZAMBRANO</t>
  </si>
  <si>
    <t>BUENAVISTA</t>
  </si>
  <si>
    <t>MIRAFLORES</t>
  </si>
  <si>
    <t>PAEZ</t>
  </si>
  <si>
    <t>ALMEIDA</t>
  </si>
  <si>
    <t>ARCABUCO</t>
  </si>
  <si>
    <t>BERBEO</t>
  </si>
  <si>
    <t>BETEITIVA</t>
  </si>
  <si>
    <t>BOAVITA</t>
  </si>
  <si>
    <t>BUSBANZA</t>
  </si>
  <si>
    <t>CAMPOHERMOSO</t>
  </si>
  <si>
    <t>CERINZA</t>
  </si>
  <si>
    <t>CHINAVITA</t>
  </si>
  <si>
    <t>CHIQUIZA</t>
  </si>
  <si>
    <t>CHISCAS</t>
  </si>
  <si>
    <t>CHITARAQUE</t>
  </si>
  <si>
    <t>CHIVATA</t>
  </si>
  <si>
    <t>COMBITA</t>
  </si>
  <si>
    <t>CORRALES</t>
  </si>
  <si>
    <t>COVARACHIA</t>
  </si>
  <si>
    <t>CUCAITA</t>
  </si>
  <si>
    <t>CUITIVA</t>
  </si>
  <si>
    <t>EL COCUY</t>
  </si>
  <si>
    <t>EL ESPINO</t>
  </si>
  <si>
    <t>FIRAVITOBA</t>
  </si>
  <si>
    <t>FLORESTA</t>
  </si>
  <si>
    <t>GARAGOA</t>
  </si>
  <si>
    <t>GUACAMAYAS</t>
  </si>
  <si>
    <t>GUATEQUE</t>
  </si>
  <si>
    <t>GUICAN</t>
  </si>
  <si>
    <t>IZA</t>
  </si>
  <si>
    <t>LA CAPILLA</t>
  </si>
  <si>
    <t>LA UVITA</t>
  </si>
  <si>
    <t>LABRANZAGRANDE</t>
  </si>
  <si>
    <t>MACANAL</t>
  </si>
  <si>
    <t>MARIPI</t>
  </si>
  <si>
    <t>MONGUA</t>
  </si>
  <si>
    <t>MONIQUIRA</t>
  </si>
  <si>
    <t>MOTAVITA</t>
  </si>
  <si>
    <t>MUZO</t>
  </si>
  <si>
    <t>NOBSA</t>
  </si>
  <si>
    <t>NUEVO COLON</t>
  </si>
  <si>
    <t>OICATA</t>
  </si>
  <si>
    <t>PACHAVITA</t>
  </si>
  <si>
    <t>PAJARITO</t>
  </si>
  <si>
    <t>PANQUEBA</t>
  </si>
  <si>
    <t>PAUNA</t>
  </si>
  <si>
    <t>PAYA</t>
  </si>
  <si>
    <t>PAZ DE RIO</t>
  </si>
  <si>
    <t>PESCA</t>
  </si>
  <si>
    <t>PISBA</t>
  </si>
  <si>
    <t>QUIPAMA</t>
  </si>
  <si>
    <t>RAMIRIQUI</t>
  </si>
  <si>
    <t>RAQUIRA</t>
  </si>
  <si>
    <t>RONDON</t>
  </si>
  <si>
    <t>SABOYA</t>
  </si>
  <si>
    <t>SACHICA</t>
  </si>
  <si>
    <t>SAN EDUARDO</t>
  </si>
  <si>
    <t>SAN JOSE DE PARE</t>
  </si>
  <si>
    <t>SAN LUIS DE GACENO</t>
  </si>
  <si>
    <t>SAN MATEO</t>
  </si>
  <si>
    <t>SAN MIGUEL DE SEMA</t>
  </si>
  <si>
    <t>SANTA ROSA DE VITERBO</t>
  </si>
  <si>
    <t>SANTANA</t>
  </si>
  <si>
    <t>SATIVANORTE</t>
  </si>
  <si>
    <t>SATIVASUR</t>
  </si>
  <si>
    <t>SIACHOQUE</t>
  </si>
  <si>
    <t>SOATA</t>
  </si>
  <si>
    <t>SOCOTA</t>
  </si>
  <si>
    <t>SORA</t>
  </si>
  <si>
    <t>SORACA</t>
  </si>
  <si>
    <t>SOTAQUIRA</t>
  </si>
  <si>
    <t>SUSACON</t>
  </si>
  <si>
    <t>SUTAMARCHAN</t>
  </si>
  <si>
    <t>SUTATENZA</t>
  </si>
  <si>
    <t>TASCO</t>
  </si>
  <si>
    <t>TENZA</t>
  </si>
  <si>
    <t>TINJACA</t>
  </si>
  <si>
    <t>TIPACOQUE</t>
  </si>
  <si>
    <t>TOCA</t>
  </si>
  <si>
    <t>TOGÜI</t>
  </si>
  <si>
    <t>TOPAGA</t>
  </si>
  <si>
    <t>TOTA</t>
  </si>
  <si>
    <t>TUNUNGUA</t>
  </si>
  <si>
    <t>TUTA</t>
  </si>
  <si>
    <t>TUTAZA</t>
  </si>
  <si>
    <t>UMBITA</t>
  </si>
  <si>
    <t>VIRACACHA</t>
  </si>
  <si>
    <t>ZETAQUIRA</t>
  </si>
  <si>
    <t>ANSERMA</t>
  </si>
  <si>
    <t>ARANZAZU</t>
  </si>
  <si>
    <t>FILADELFIA</t>
  </si>
  <si>
    <t>LA MERCED</t>
  </si>
  <si>
    <t>MANZANARES</t>
  </si>
  <si>
    <t>MARMATO</t>
  </si>
  <si>
    <t>MARQUETALIA</t>
  </si>
  <si>
    <t>MARULANDA</t>
  </si>
  <si>
    <t>NORCASIA</t>
  </si>
  <si>
    <t>PENSILVANIA</t>
  </si>
  <si>
    <t>VICTORIA</t>
  </si>
  <si>
    <t>ALBANIA</t>
  </si>
  <si>
    <t>BELEN DE LOS ANDAQUIES</t>
  </si>
  <si>
    <t>CURILLO</t>
  </si>
  <si>
    <t>EL DONCELLO</t>
  </si>
  <si>
    <t>MORELIA</t>
  </si>
  <si>
    <t>SOLITA</t>
  </si>
  <si>
    <t>CHAMEZA</t>
  </si>
  <si>
    <t>HATO COROZAL</t>
  </si>
  <si>
    <t>LA SALINA</t>
  </si>
  <si>
    <t>MANI</t>
  </si>
  <si>
    <t>NUNCHIA</t>
  </si>
  <si>
    <t>PORE</t>
  </si>
  <si>
    <t>SACAMA</t>
  </si>
  <si>
    <t>SAN LUIS DE PALENQUE</t>
  </si>
  <si>
    <t>TAMARA</t>
  </si>
  <si>
    <t>ALMAGUER</t>
  </si>
  <si>
    <t>CAJIBIO</t>
  </si>
  <si>
    <t>CALDONO</t>
  </si>
  <si>
    <t>CORINTO</t>
  </si>
  <si>
    <t>GUACHENE</t>
  </si>
  <si>
    <t>JAMBALO</t>
  </si>
  <si>
    <t>LA SIERRA</t>
  </si>
  <si>
    <t>PADILLA</t>
  </si>
  <si>
    <t>PIAMONTE</t>
  </si>
  <si>
    <t>PURACE</t>
  </si>
  <si>
    <t>SAN SEBASTIAN</t>
  </si>
  <si>
    <t>SOTARA</t>
  </si>
  <si>
    <t>TOTORO</t>
  </si>
  <si>
    <t>ASTREA</t>
  </si>
  <si>
    <t>CURUMANI</t>
  </si>
  <si>
    <t>GAMARRA</t>
  </si>
  <si>
    <t>GONZALEZ</t>
  </si>
  <si>
    <t>PUEBLO BELLO</t>
  </si>
  <si>
    <t>TAMALAMEQUE</t>
  </si>
  <si>
    <t>ALTO BAUDO</t>
  </si>
  <si>
    <t>ATRATO</t>
  </si>
  <si>
    <t>BAGADO</t>
  </si>
  <si>
    <t>BAJO BAUDO</t>
  </si>
  <si>
    <t>BELEN DE BAJIRA</t>
  </si>
  <si>
    <t>BOJAYA</t>
  </si>
  <si>
    <t>CARMEN DEL DARIEN</t>
  </si>
  <si>
    <t>CERTEGUI</t>
  </si>
  <si>
    <t>CONDOTO</t>
  </si>
  <si>
    <t>EL LITORAL DEL SAN JUAN</t>
  </si>
  <si>
    <t>TERRESTRE / FLUVIAL</t>
  </si>
  <si>
    <t>JURADO</t>
  </si>
  <si>
    <t>LLORO</t>
  </si>
  <si>
    <t>MEDIO ATRATO</t>
  </si>
  <si>
    <t>MEDIO BAUDO</t>
  </si>
  <si>
    <t>MEDIO SAN JUAN</t>
  </si>
  <si>
    <t>NOVITA</t>
  </si>
  <si>
    <t>RIO IRO</t>
  </si>
  <si>
    <t>SAN JOSE DEL PALMAR</t>
  </si>
  <si>
    <t>SIPI</t>
  </si>
  <si>
    <t>CHIMA</t>
  </si>
  <si>
    <t>LA APARTADA</t>
  </si>
  <si>
    <t>LOS CORDOBAS</t>
  </si>
  <si>
    <t>MOMIL</t>
  </si>
  <si>
    <t>PUEBLO NUEVO</t>
  </si>
  <si>
    <t>PURISIMA</t>
  </si>
  <si>
    <t>SAN ANDRES SOTAVENTO</t>
  </si>
  <si>
    <t>VALENCIA</t>
  </si>
  <si>
    <t>CABRERA</t>
  </si>
  <si>
    <t>SAN CAYETANO</t>
  </si>
  <si>
    <t>AGUA DE DIOS</t>
  </si>
  <si>
    <t>APULO</t>
  </si>
  <si>
    <t>BELTRAN</t>
  </si>
  <si>
    <t>BITUIMA</t>
  </si>
  <si>
    <t>BOJACA</t>
  </si>
  <si>
    <t>CAQUEZA</t>
  </si>
  <si>
    <t>CARMEN DE CARUPA</t>
  </si>
  <si>
    <t>COGUA</t>
  </si>
  <si>
    <t>COTA</t>
  </si>
  <si>
    <t>CUCUNUBA</t>
  </si>
  <si>
    <t>EL COLEGIO</t>
  </si>
  <si>
    <t>EL ROSAL</t>
  </si>
  <si>
    <t>FOMEQUE</t>
  </si>
  <si>
    <t>FOSCA</t>
  </si>
  <si>
    <t>FUQUENE</t>
  </si>
  <si>
    <t>GACHALA</t>
  </si>
  <si>
    <t>GAMA</t>
  </si>
  <si>
    <t>GUASCA</t>
  </si>
  <si>
    <t>GUATAQUI</t>
  </si>
  <si>
    <t>GUAYABAL DE SIQUIMA</t>
  </si>
  <si>
    <t>GUAYABETAL</t>
  </si>
  <si>
    <t>GUTIERREZ</t>
  </si>
  <si>
    <t>JERUSALEN</t>
  </si>
  <si>
    <t>JUNIN</t>
  </si>
  <si>
    <t>LA CALERA</t>
  </si>
  <si>
    <t>LA PEÑA</t>
  </si>
  <si>
    <t>LENGUAZAQUE</t>
  </si>
  <si>
    <t>MACHETA</t>
  </si>
  <si>
    <t>MANTA</t>
  </si>
  <si>
    <t>MEDINA</t>
  </si>
  <si>
    <t>NILO</t>
  </si>
  <si>
    <t>NIMAIMA</t>
  </si>
  <si>
    <t>NOCAIMA</t>
  </si>
  <si>
    <t>PAIME</t>
  </si>
  <si>
    <t>PANDI</t>
  </si>
  <si>
    <t>PARATEBUENO</t>
  </si>
  <si>
    <t>PASCA</t>
  </si>
  <si>
    <t>PULI</t>
  </si>
  <si>
    <t>QUETAME</t>
  </si>
  <si>
    <t>QUIPILE</t>
  </si>
  <si>
    <t>SAN JUAN DE RIO SECO</t>
  </si>
  <si>
    <t>SIMIJACA</t>
  </si>
  <si>
    <t>SUPATA</t>
  </si>
  <si>
    <t>SUSA</t>
  </si>
  <si>
    <t>SUTATAUSA</t>
  </si>
  <si>
    <t>TENJO</t>
  </si>
  <si>
    <t>TIBIRITA</t>
  </si>
  <si>
    <t>TOCAIMA</t>
  </si>
  <si>
    <t>TOPAIPI</t>
  </si>
  <si>
    <t>UBALA</t>
  </si>
  <si>
    <t>UBAQUE</t>
  </si>
  <si>
    <t>UTICA</t>
  </si>
  <si>
    <t>VIANI</t>
  </si>
  <si>
    <t>VILLAGOMEZ</t>
  </si>
  <si>
    <t>VILLAPINZON</t>
  </si>
  <si>
    <t>VIOTA</t>
  </si>
  <si>
    <t>YACOPI</t>
  </si>
  <si>
    <t>ZIPACON</t>
  </si>
  <si>
    <t>BARRANCO MINAS</t>
  </si>
  <si>
    <t>CACAHUAL</t>
  </si>
  <si>
    <t>LA GUADALUPE</t>
  </si>
  <si>
    <t>MAPIRIPANA</t>
  </si>
  <si>
    <t>MORICHAL</t>
  </si>
  <si>
    <t>PANA PANA</t>
  </si>
  <si>
    <t>SAN FELIPE</t>
  </si>
  <si>
    <t>AGRADO</t>
  </si>
  <si>
    <t>AIPE</t>
  </si>
  <si>
    <t>ALTAMIRA</t>
  </si>
  <si>
    <t>BARAYA</t>
  </si>
  <si>
    <t>COLOMBIA</t>
  </si>
  <si>
    <t>ELIAS</t>
  </si>
  <si>
    <t>GIGANTE</t>
  </si>
  <si>
    <t>HOBO</t>
  </si>
  <si>
    <t>NATAGA</t>
  </si>
  <si>
    <t>OPORAPA</t>
  </si>
  <si>
    <t>PAICOL</t>
  </si>
  <si>
    <t>SALADOBLANCO</t>
  </si>
  <si>
    <t>TELLO</t>
  </si>
  <si>
    <t>TERUEL</t>
  </si>
  <si>
    <t>TESALIA</t>
  </si>
  <si>
    <t>TIMANA</t>
  </si>
  <si>
    <t>VILLAVIEJA</t>
  </si>
  <si>
    <t>EL MOLINO</t>
  </si>
  <si>
    <t>FONSECA</t>
  </si>
  <si>
    <t>LA JAGUA DEL PILAR</t>
  </si>
  <si>
    <t>SAN JUAN DEL CESAR</t>
  </si>
  <si>
    <t>URUMITA</t>
  </si>
  <si>
    <t>ALGARROBO</t>
  </si>
  <si>
    <t>CERRO SAN ANTONIO</t>
  </si>
  <si>
    <t>EL PIÑON</t>
  </si>
  <si>
    <t>FUNDACION</t>
  </si>
  <si>
    <t>PEDRAZA</t>
  </si>
  <si>
    <t>PIJIÑO DEL CARMEN</t>
  </si>
  <si>
    <t>PIVIJAY</t>
  </si>
  <si>
    <t>REMOLINO</t>
  </si>
  <si>
    <t>SABANAS DE SAN ANGEL</t>
  </si>
  <si>
    <t>SAN ZENON</t>
  </si>
  <si>
    <t>SANTA BARBARA DE PINTO</t>
  </si>
  <si>
    <t>SITIONUEVO</t>
  </si>
  <si>
    <t>TENERIFE</t>
  </si>
  <si>
    <t>ZAPAYAN</t>
  </si>
  <si>
    <t>BARRANCA DE UPIA</t>
  </si>
  <si>
    <t>CASTILLA LA NUEVA</t>
  </si>
  <si>
    <t>CUBARRAL</t>
  </si>
  <si>
    <t>EL CALVARIO</t>
  </si>
  <si>
    <t>EL CASTILLO</t>
  </si>
  <si>
    <t>LA MACARENA</t>
  </si>
  <si>
    <t>MAPIRIPAN</t>
  </si>
  <si>
    <t>PUERTO CONCORDIA</t>
  </si>
  <si>
    <t>PUERTO LLERAS</t>
  </si>
  <si>
    <t>SAN JUANITO</t>
  </si>
  <si>
    <t>COLON</t>
  </si>
  <si>
    <t>ARBOLEDA</t>
  </si>
  <si>
    <t>BUESACO</t>
  </si>
  <si>
    <t>CONSACA</t>
  </si>
  <si>
    <t>CONTADERO</t>
  </si>
  <si>
    <t>CUMBAL</t>
  </si>
  <si>
    <t>CUMBITARA</t>
  </si>
  <si>
    <t>EL CHARCO</t>
  </si>
  <si>
    <t>EL PEÑOL</t>
  </si>
  <si>
    <t>EL ROSARIO</t>
  </si>
  <si>
    <t>FRANCISCO PIZARRO</t>
  </si>
  <si>
    <t>FUNES</t>
  </si>
  <si>
    <t>ILES</t>
  </si>
  <si>
    <t>IMUES</t>
  </si>
  <si>
    <t>LA FLORIDA</t>
  </si>
  <si>
    <t>LA LLANADA</t>
  </si>
  <si>
    <t>LA TOLA</t>
  </si>
  <si>
    <t>LEIVA</t>
  </si>
  <si>
    <t>LINARES</t>
  </si>
  <si>
    <t>LOS ANDES</t>
  </si>
  <si>
    <t>MAGUI</t>
  </si>
  <si>
    <t>OSPINA</t>
  </si>
  <si>
    <t>POTOSI</t>
  </si>
  <si>
    <t>SAN LORENZO</t>
  </si>
  <si>
    <t>SAN PEDRO DE CARTAGO</t>
  </si>
  <si>
    <t>SANTACRUZ</t>
  </si>
  <si>
    <t>SAPUYES</t>
  </si>
  <si>
    <t>SANTIAGO</t>
  </si>
  <si>
    <t>ABREGO</t>
  </si>
  <si>
    <t>ARBOLEDAS</t>
  </si>
  <si>
    <t>BUCARASICA</t>
  </si>
  <si>
    <t>CACHIRA</t>
  </si>
  <si>
    <t>CACOTA</t>
  </si>
  <si>
    <t>CHITAGA</t>
  </si>
  <si>
    <t>CUCUTILLA</t>
  </si>
  <si>
    <t>DURANIA</t>
  </si>
  <si>
    <t>EL CARMEN</t>
  </si>
  <si>
    <t>GRAMALOTE</t>
  </si>
  <si>
    <t>HACARI</t>
  </si>
  <si>
    <t>HERRAN</t>
  </si>
  <si>
    <t>LA PLAYA</t>
  </si>
  <si>
    <t>LABATECA</t>
  </si>
  <si>
    <t>LOURDES</t>
  </si>
  <si>
    <t>MUTISCUA</t>
  </si>
  <si>
    <t>PAMPLONITA</t>
  </si>
  <si>
    <t>RAGONVALIA</t>
  </si>
  <si>
    <t>SAN CALIXTO</t>
  </si>
  <si>
    <t>SILOS</t>
  </si>
  <si>
    <t>VILLA CARO</t>
  </si>
  <si>
    <t>SAN MIGUEL</t>
  </si>
  <si>
    <t>LEGUIZAMO</t>
  </si>
  <si>
    <t>PUERTO CAICEDO</t>
  </si>
  <si>
    <t>PUERTO GUZMAN</t>
  </si>
  <si>
    <t>SIBUNDOY</t>
  </si>
  <si>
    <t>CIRCASIA</t>
  </si>
  <si>
    <t>FILANDIA</t>
  </si>
  <si>
    <t>LA TEBAIDA</t>
  </si>
  <si>
    <t>MONTENEGRO</t>
  </si>
  <si>
    <t>PIJAO</t>
  </si>
  <si>
    <t>QUIMBAYA</t>
  </si>
  <si>
    <t>APIA</t>
  </si>
  <si>
    <t>GUATICA</t>
  </si>
  <si>
    <t>LA CELIA</t>
  </si>
  <si>
    <t>MARSELLA</t>
  </si>
  <si>
    <t>MISTRATO</t>
  </si>
  <si>
    <t>QUINCHIA</t>
  </si>
  <si>
    <t>SANTUARIO</t>
  </si>
  <si>
    <t>AGUADA</t>
  </si>
  <si>
    <t>BARICHARA</t>
  </si>
  <si>
    <t>CALIFORNIA</t>
  </si>
  <si>
    <t>CAPITANEJO</t>
  </si>
  <si>
    <t>CARCASI</t>
  </si>
  <si>
    <t>CEPITA</t>
  </si>
  <si>
    <t>CERRITO</t>
  </si>
  <si>
    <t>CHARTA</t>
  </si>
  <si>
    <t>CONFINES</t>
  </si>
  <si>
    <t>CONTRATACION</t>
  </si>
  <si>
    <t>CURITI</t>
  </si>
  <si>
    <t>EL CARMEN DE CHUCURI</t>
  </si>
  <si>
    <t>EL GUACAMAYO</t>
  </si>
  <si>
    <t>ENCISO</t>
  </si>
  <si>
    <t>FLORIAN</t>
  </si>
  <si>
    <t>GALAN</t>
  </si>
  <si>
    <t>GAMBITA</t>
  </si>
  <si>
    <t>GUACA</t>
  </si>
  <si>
    <t>GUAPOTA</t>
  </si>
  <si>
    <t>GUAVATA</t>
  </si>
  <si>
    <t>GUEPSA</t>
  </si>
  <si>
    <t>HATO</t>
  </si>
  <si>
    <t>JESUS MARIA</t>
  </si>
  <si>
    <t>JORDAN</t>
  </si>
  <si>
    <t>LA BELLEZA</t>
  </si>
  <si>
    <t>MACARAVITA</t>
  </si>
  <si>
    <t>MATANZA</t>
  </si>
  <si>
    <t>MOGOTES</t>
  </si>
  <si>
    <t>MOLAGAVITA</t>
  </si>
  <si>
    <t>ONZAGA</t>
  </si>
  <si>
    <t>PALMAR</t>
  </si>
  <si>
    <t>PARAMO</t>
  </si>
  <si>
    <t>PINCHOTE</t>
  </si>
  <si>
    <t>SAN BENITO</t>
  </si>
  <si>
    <t>SAN JOAQUIN</t>
  </si>
  <si>
    <t>SAN JOSE DE MIRANDA</t>
  </si>
  <si>
    <t>SANTA HELENA DEL OPON</t>
  </si>
  <si>
    <t>SURATA</t>
  </si>
  <si>
    <t>VALLE DE SAN JOSE</t>
  </si>
  <si>
    <t>VETAS</t>
  </si>
  <si>
    <t>CAIMITO</t>
  </si>
  <si>
    <t>CHALAN</t>
  </si>
  <si>
    <t>EL ROBLE</t>
  </si>
  <si>
    <t>GALERAS</t>
  </si>
  <si>
    <t>GUARANDA</t>
  </si>
  <si>
    <t>LOS PALMITOS</t>
  </si>
  <si>
    <t>MORROA</t>
  </si>
  <si>
    <t>PALMITO</t>
  </si>
  <si>
    <t>SAN BENITO ABAD</t>
  </si>
  <si>
    <t>SAN JUAN DE BETULIA</t>
  </si>
  <si>
    <t>SANTIAGO DE TOLU</t>
  </si>
  <si>
    <t>ALPUJARRA</t>
  </si>
  <si>
    <t>ALVARADO</t>
  </si>
  <si>
    <t>AMBALEMA</t>
  </si>
  <si>
    <t>ANZOATEGUI</t>
  </si>
  <si>
    <t>CARMEN DE APICALA</t>
  </si>
  <si>
    <t>CASABIANCA</t>
  </si>
  <si>
    <t>COELLO</t>
  </si>
  <si>
    <t>DOLORES</t>
  </si>
  <si>
    <t>FALAN</t>
  </si>
  <si>
    <t>FLANDES</t>
  </si>
  <si>
    <t>FRESNO</t>
  </si>
  <si>
    <t>MURILLO</t>
  </si>
  <si>
    <t>NATAGAIMA</t>
  </si>
  <si>
    <t>PALOCABILDO</t>
  </si>
  <si>
    <t>PIEDRAS</t>
  </si>
  <si>
    <t>PLANADAS</t>
  </si>
  <si>
    <t>PRADO</t>
  </si>
  <si>
    <t>RIOBLANCO</t>
  </si>
  <si>
    <t>RONCESVALLES</t>
  </si>
  <si>
    <t>ROVIRA</t>
  </si>
  <si>
    <t>SAN ANTONIO</t>
  </si>
  <si>
    <t>SANTA ISABEL</t>
  </si>
  <si>
    <t>VALLE DE SAN JUAN</t>
  </si>
  <si>
    <t>VENADILLO</t>
  </si>
  <si>
    <t>VILLAHERMOSA</t>
  </si>
  <si>
    <t>VILLARRICA</t>
  </si>
  <si>
    <t>ALCALA</t>
  </si>
  <si>
    <t>ANSERMANUEVO</t>
  </si>
  <si>
    <t>EL CAIRO</t>
  </si>
  <si>
    <t>EL DOVIO</t>
  </si>
  <si>
    <t>RIOFRIO</t>
  </si>
  <si>
    <t>TORO</t>
  </si>
  <si>
    <t>VERSALLES</t>
  </si>
  <si>
    <t>VIJES</t>
  </si>
  <si>
    <t>CARURU</t>
  </si>
  <si>
    <t>PACOA</t>
  </si>
  <si>
    <t>PAPUNAUA</t>
  </si>
  <si>
    <t>TARAIRA</t>
  </si>
  <si>
    <t>YAVARATE</t>
  </si>
  <si>
    <t>LA PRIMAVERA</t>
  </si>
  <si>
    <t>SANTA ROSALIA</t>
  </si>
  <si>
    <t>CIUDA BASE</t>
  </si>
  <si>
    <t>CODIGO DANE</t>
  </si>
  <si>
    <t>FECHA ENVIO DE LISTA</t>
  </si>
  <si>
    <t>FECHA PROGRAMADA</t>
  </si>
  <si>
    <t>FECHA DE INICIO</t>
  </si>
  <si>
    <t>FECHA DE FIN</t>
  </si>
  <si>
    <t>CODIGO DEL PUNTO</t>
  </si>
  <si>
    <t>CÓDIGO CIIU</t>
  </si>
  <si>
    <t xml:space="preserve">OBSERVACIONES RESULTADO DE ACTIVIDAD </t>
  </si>
  <si>
    <t>SERIAL DATAFONOS INSTALADOS</t>
  </si>
  <si>
    <t>SERIAL DATAFONOS RETIRADOS</t>
  </si>
  <si>
    <t>SERIAL LECTOR INSTALADO</t>
  </si>
  <si>
    <t xml:space="preserve"> SERIAL LECTOR RETIRADO</t>
  </si>
  <si>
    <t>OBSERVACION ESTANDAR</t>
  </si>
  <si>
    <t>PRIMER CAUSAL  DE INCUMPLIMIENTO</t>
  </si>
  <si>
    <t>Codigo CB</t>
  </si>
  <si>
    <t xml:space="preserve">CB Implementado
</t>
  </si>
  <si>
    <t>Entidad Bancaria</t>
  </si>
  <si>
    <t>Grupo_Falla</t>
  </si>
  <si>
    <t xml:space="preserve">Otros Activos
</t>
  </si>
  <si>
    <t>Terminales intervenidas</t>
  </si>
  <si>
    <t>4 ultimos numeros Tarjeta de sembrado</t>
  </si>
  <si>
    <t>Trayecto</t>
  </si>
  <si>
    <t>Numero de caso ARANDA</t>
  </si>
  <si>
    <t>Fecha apertura del incidente (DD/MM/AAAA)</t>
  </si>
  <si>
    <t>Fecha real de solución (DD/MM/AAAA)</t>
  </si>
  <si>
    <t>Fecha vencimiento del incidente</t>
  </si>
  <si>
    <t>Tiempo de Solucion (DÍAS)</t>
  </si>
  <si>
    <t>Dentro de Los SLAs</t>
  </si>
  <si>
    <t>SOLUCIONADO A TIEMPO</t>
  </si>
  <si>
    <t>Clase de envío</t>
  </si>
  <si>
    <t>DESCRIPCIÓN ARANDA</t>
  </si>
  <si>
    <t>Realimentación O.T.</t>
  </si>
  <si>
    <t>Cantidad Terminales retiradas (solo cierres exitosos)</t>
  </si>
  <si>
    <t>Número Terminal retirada (solo cierres exitosos)</t>
  </si>
  <si>
    <t>TEBAIDA</t>
  </si>
  <si>
    <t>FO-25-1099113</t>
  </si>
  <si>
    <t>SI</t>
  </si>
  <si>
    <t>CUMPLE</t>
  </si>
  <si>
    <t>BBVA</t>
  </si>
  <si>
    <t>18-06 SE VISITA COMERCIO SE REALIZÓ DESINSTALACIÓN DATAFONO, LECTOR, PINPAD Y HUB SIN SERIAL.</t>
  </si>
  <si>
    <t>LM9ZZ152</t>
  </si>
  <si>
    <t>FO-25-1099115</t>
  </si>
  <si>
    <t>LM9ZZ150</t>
  </si>
  <si>
    <t>CÓDIGO AVAL</t>
  </si>
  <si>
    <t>BANCO</t>
  </si>
  <si>
    <t>PLACA LECTOR RETIRADO</t>
  </si>
  <si>
    <t>TARJETA DE SEMBRADO</t>
  </si>
  <si>
    <t>TA-25-666958</t>
  </si>
  <si>
    <t>FO-25-976374</t>
  </si>
  <si>
    <t>SMARTPHONECENTERSAS</t>
  </si>
  <si>
    <t>BANCO DE BOGOTA</t>
  </si>
  <si>
    <t>22-05-2024 SE REALIZA LLAMADA AL CLIENTE, SE HABLA CON LA SRA SMARTPHONECENTERSAS SE VALIDA DIRECCIÓN OK, CANAL OK, TARJETA DE SEMBRADO OK, DISPONIBILIDAD TOTAL, SE CONFIRMA 4 ULTIMOS DIGITOS DE LA TARJETA: NO - CLIENTE NO LA TIENE A LA MANO (SE LE COMPARTE DIGITOS ENVIADOS EN LISTA), LLAMAR EL DÍA LA INSTALACIÓN PARA CONFIRMAR VISITA // CONTACTO REALIZADOPOR WPP // 3-06-2025 SE REALIZA INSTALACION DE CORRESPONSAL AVAL, SE INSTALAN EQUIPOS, SEMBRADO DE TARJETA, CB QUEDA OPERATIVO.</t>
  </si>
  <si>
    <t>F1PZZ125</t>
  </si>
  <si>
    <t>20 ROLLOS</t>
  </si>
  <si>
    <t>TA-25-676146</t>
  </si>
  <si>
    <t>FO-25-998229</t>
  </si>
  <si>
    <t>ASUCAP TV SAN JORGE SOMOS RED COMUNITARIA EDUCATIVA Y CULTURAL</t>
  </si>
  <si>
    <t>27-05-2025 SE REALIZA LLAMADA AL CLIENTE, SE HABLA CON EL SR OSWALDO AUGUSTO JACOME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30/05/2025 SE CONTACTA TELEFÓNICAMENTE AL COMERCIO, EL SEÑOR OSWALDO JÁCOME, ME INFORMA QUE NO TIENE LA TARJETA DE SEMBRADO EN EL LOCAL. SOLICITA QUE SE LE CONTACTE EL DÍA 03/06 PARA CONFIRMAR QUE LA TARJETA DE SEMBRADO YA SE ENCUENTRA EN EL LOCAL // 3-06-2025 SE CONTACTA TELEFÓNICAMENTE AL COMERCIO, EL SEÑOR OSWALDO JÁCOME, INFORMA QUE NO TIENE LA TARJETA DE SEMBRADO EN EL LOCAL. SOLICITA QUE SE LE CONTACTE EL DÍA 04/06 PARA CONFIRMAR QUE LA TARJETA DE SEMBRADO YA SE ENCUENTRA EN EL LOCAL // 4/06/2025 EN COMUNICACIÓN TELEFÓNICA AL NÚMERO 3117852050 CON EL SEÑOR OSWALDO JACOME NOS INDICA QUE NO TIENE EN SU PODER LA TARJETA DE SEMBRADO REALIZÓ EL ENVÍO DESDE LA CIUDAD DE BOGOTÁ Y NO HA LLEGADO AL MUNICIPIO DE OCAÑA SE LE INDICA REPROGRAMAR VISITA TÉCNICA, SE HARA VALIDACION EL DIA 06 YA SEA PARA PROCEDER CON LA APERTURA O CERRAR LA ORDEN // 06/06/2025 SE AGENDA VISITA CON EL CLIENTE PARA LA PROXIMA SEMANA, TENIENDO EN CUENTA LA DISPONIBILIDAD DEL CLIENTE Y EL VIAJE PROGRAMADO DEL PERSONAL TECNICO A LA ZONA. // 10/06/2025 SE REALIZA INSTALACION DE CORRESPONSAL AVAL, SE INSTALAN EQUIPOS, SEMBRADO DE TARJETA, CB QUEDA OPERATIVO.</t>
  </si>
  <si>
    <t>AAIZZ802</t>
  </si>
  <si>
    <t>TA-25-676157</t>
  </si>
  <si>
    <t>FO-25-998316</t>
  </si>
  <si>
    <t>COMUNICACIONES HERNANDEZ TIBU</t>
  </si>
  <si>
    <t>27-05-2025 SE REALIZA LLAMADA AL CLIENTE, SE HABLA CON EL SR LIBARDO HERNANDEZ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9/06/2025 SE COMUNICA CON EL CLIENTE LUZ SALDARRIAGA PERSONA ENCARGDA AL # 3153311336 PARA CONFIRMAR TARJETA Y ENVÍO DE QUIPOS RBM, CLIENTE CONFIRMA ENVIÓ Y YA TIENE LA TARJETA AVAL #5516 EN EL COMERCIO, SE PROCEDE A ENVIAR LOS EQUIPOS CONFIGURADOS POR TRANSPORTADORA POR LA NOVEDAD DE ORDEN PÚBLICO QUE SE PRESENTA EN LA ZONA, SE REALIZA SEMBRADO DE TARJETA CON LA CLIENTE ENCARGADA SE HACEN PRUEBAS OK, SE HABILITAN CIERRES EXITOSOS, CB OPERATIVO.</t>
  </si>
  <si>
    <t>LA002260</t>
  </si>
  <si>
    <t>TA-25-680170</t>
  </si>
  <si>
    <t>FO-25-1005519</t>
  </si>
  <si>
    <t>ABASTECEMOS DE OCCIDENTE</t>
  </si>
  <si>
    <t>BANCO AV VILLAS</t>
  </si>
  <si>
    <t>28-05-2025 SE REALIZA LLAMADA AL CLIENTE, SE HABLA CON EL SR DIEGO FRANCISCO TOBAR SANCHEZ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3-06 SE PRESENTAN PROBLEMAS DE MOVILIDAD PARA SALIR HACIA EL MUNICIPIO DE YUMBO, SE HABLA CON EL CLIENTE PARA VALIDAR HORARIO DE ATENCION PERO INDICA QUE HACIA LAS 5 PM SE VAN DEL SITIO, PREFIERE MEJOR SER VISITADO MAÑANA A PRIMERA HORA // 4/06/2025 SE REALIZA INSTALACION DE DATAFONO ADICIONAL, PRUEBA EXITOSAS, CB QUEDA OPERATIVO</t>
  </si>
  <si>
    <t>LMYZZ714</t>
  </si>
  <si>
    <t>TA-25-680171</t>
  </si>
  <si>
    <t>FO-25-1005521</t>
  </si>
  <si>
    <t>TECPHONE - KENNEDY</t>
  </si>
  <si>
    <t>28-05-2025 SE REALIZA LLAMADA AL CLIENTE, SE HABLA CON EL SR JUAN MARTINEZ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3-06-2025 SE REALIZA INSTALACION DE CORRESPONSAL AVAL, SE INSTALAN EQUIPOS, SEMBRADO DE TARJETA, CB QUEDA OPERATIVO. NO SE INSTALA CUBRE CLAVE NO HAY PARA ICT EN BODEGA</t>
  </si>
  <si>
    <t>A1YZZ780</t>
  </si>
  <si>
    <t>TA-25-680175</t>
  </si>
  <si>
    <t>FO-25-1005529</t>
  </si>
  <si>
    <t>*SUPER PAN</t>
  </si>
  <si>
    <t>28-05-2025 SE REALIZA LLAMADA AL CLIENTE, SE HABLA CON EL SR CRISTIAN DAVID BOLAÑOS AMORTEGUI SE VALIDA DIRECCIÓN OK, CANAL OK, TARJETA DE SEMBRADO OK, DISPONIBILIDAD TOTAL, SE CONFIRMA 4 ULTIMOS DIGITOS DE LA TARJETA: OK, LLAMAR EL DÍA LA INSTALACIÓN PARA CONFIRMAR VISITA// CONTACTO REALIZADO POR LA APP // // 3-06-2025 SE REALIZA INSTALACION DE CORRESPONSAL AVAL, SE INSTALAN EQUIPOS, SEMBRADO DE TARJETA, CB QUEDA OPERATIVO. NO SE INSTALA CUBRE CLAVE NO HAY PARA ICT EN BODEGA</t>
  </si>
  <si>
    <t>LMYZZ718</t>
  </si>
  <si>
    <t>TA-25-680178</t>
  </si>
  <si>
    <t>FO-25-1017874</t>
  </si>
  <si>
    <t>S &amp; A COMUNICACIONES</t>
  </si>
  <si>
    <t>28-05-2025 SE REALIZA LLAMADA AL CLIENTE, SE HABLA CON LA ENCARGADA DE S &amp; A COMUNICACIONES LTDA.I SE VALIDA DIRECCIÓN OK, CANAL OK, TARJETA DE SEMBRADO OK, DISPONIBILIDAD TOTAL, SE CONFIRMA 4 ULTIMOS DIGITOS DE LA TARJETA: OK, LLAMAR EL DÍA LA INSTALACIÓN PARA CONFIRMAR VISITA// CONTACTO REALIZADO POR LA APP // 30/05/2025 SE REALIZA VISITA EN PUNTO DONDE NOS ATIENDE LORENA VARGAS QUIEN LUEGO DE VALIDAR NOS AFIRMA QUE ELLOS NO HAN RECIBIDO NINGÚN EQUIPO PARA REALIZAR LA INSTALACIÓN SE PROCEDE A REALIZAR VALIDACIÓN CON RBM MEDIANTE ESCALAMIENTO CON COORDINADOR DE ZONA MIGUEL HERNÁNDEZ QUIEN NOS COMUNICA QUE EL EQUIPO PLACA 760589 FUE ENTREGADO AL COMERCIO SEGÚN INDICACIONES DE RBM A LO CUAL SE LE INDICA AL USUARIO QUE DEBEN REALIZAR VALIDACIÓN Y EN CASO DE NO CONTAR CON ESTE ACTIVO SE DEBE REALIZAR DENUNCIA CON NOTA CRIMINAL ANTE FISCALÍA INDICANDO LO SUCEDIDO SE LE TRANSMITE INFORMACIÓN A LA USUARIA QUIEN NOS INDICA QUE SE COMUNICARÁ CON REDEBAN PARA VALIDAR ESTA INFORMACIÓN SE REALIZARA VISITA NUEVAMENTE EL MARTES PARA VALIDAR SI ENCONTRARON EL EQUIPO O REALIZAR NUEVAMENTE ESCALAMIENTO CON RBM // 3-06 SE COMUNICA LA SEÑORA LORENA ROJAS QUIEN COMENTA QUE PUDO HALLAR EL DATÁFONO QUE SE ESTABA BUSCANDO PARA PODER REALIZAR DICHA MIGRACIÓN DEL CORRESPONSAL AVAL, PERO COMENTA QUE NOS PUEDE RECIBIR EL DÍA DE MAÑANA MIÉRCOLES 4 DE JUNIO A PARTIR DE LAS 8 DE LA MAÑANA, SE REALIZA VISITA POR SEGUNDA VEZ EN PUNTO DONDE NOS ATIENDE LORENA VARGAS QUIEN LUEGO DE VALIDAR NOS AFIRMA QUE ELLOS NO HAN RECIBIDO NINGÚN EQUIPO PARA REALIZAR LA INSTALACIÓN SE PROCEDE A REALIZAR VALIDACIÓN CON RBM MEDIANTE ESCALAMIENTO CON COORDINADOR DE ZONA MIGUEL HERNÁNDEZ QUIEN NOS COMUNICA QUE EL EQUIPO PLACA 760589 FUE ENTREGADO AL COMERCIO SEGÚN INDICACIONES DE RBM A LO CUAL SE LE INDICA AL USUARIO QUE DEBEN REALIZAR VALIDACIÓN Y EN CASO DE NO CONTAR CON ESTE ACTIVO SE DEBE REALIZAR DENUNCIA CON NOTA CRIMINAL ANTE FISCALÍA INDICANDO LO SUCEDIDO SE LE TRANSMITE INFORMACIÓN A LA USUARIA QUIEN NOS INDICA QUE SE COMUNICARÁ CON REDEBAN PARA VALIDAR ESTA INFORMACIÓN SE REALIZARA VISITA NUEVAMENTE EL MARTES PARA VALIDAR SI ENCONTRARON EL EQUIPO O REALIZAR NUEVAMENTE ESCALAMIENTO CON RBM, SE LE COMPARTE INFORMACIÓN PARA QUE PUEDA REALIZAR DICHA DENUNCIA ANTE LA FISCALÍA , SE ESCALÓ DICHA SITUACIÓN CON EL ÁREA ENCARGADA , SE CIERRA SERVICIO HASTA NUEVA ORDEN // 4/06/2025 SE REALIZA NUEVAMENTE VISITA AL COMERCIO DONDE LA CLIENTE CONFIRMO QUE YA ENCONTRO EL DATÁFONO, SE PROCEDE A DESCARGAR SISTEMA OPERATIVO NUEVO Y VERSION 10.6, AL MOMENTO DE ABRIR TERMINAL SALE ERROR DE BASE 24, SE ESCALA CASO CON EL COORDINADOR QUIEN HACE LAS RESPECTIVAS VALIDACIONES CON LA RED A LA ESPERA DE ALGUNA RESPUESTA. NOS CONFIRMAN QUE DICHA TERMINAL ESTA BLOQUEADA POR TAL MOTIVO SE DEBE CREAR UNA NUEVA E INSTALAR UNA PLACA NUEVA SEGUN INDICACION PROPORCIONA POR JHON SAMBONY DE RBM SE INSTALO DATÁFONO NUEVO DE PLACA 1175264, BASE, LECTOR DE BARRAS, HUB Y PINPAD YA QUE MANEJAN MODULO EN VIDRIO, SE CONFIGURA Y SE HACE SEMBRADO DE TARJETA 2679, SE HACEN PRUEBAS DEJANDO TODO OK</t>
  </si>
  <si>
    <t>V1WZZ258</t>
  </si>
  <si>
    <t>916911-HUB SIN SERIAL</t>
  </si>
  <si>
    <t>TA-25-682410</t>
  </si>
  <si>
    <t>FO-25-1011054</t>
  </si>
  <si>
    <t>CREDICEL SANTUARIO</t>
  </si>
  <si>
    <t>29-05 SE REALIZA LLAMADA AL CLIENTE, SE HABLA CON  LA SRA INGRID KATHERINE SANCHEZ POSADA, SE VALIDA DIRECCIÓN OK, CANAL OK, TARJETA DE SEMBRADO OK, DISPONIBILIDAD TOTAL, SE CONFIRMA 4 ULTIMOS DIGITOS DE LA TARJETA: NO - CLIENTE NO LA TIENE A LA MANO (SE LE COMPARTE DIGITOS ENVIADOS EN LISTA), LLAMAR EL DÍA LA INSTALACIÓN PARA CONFIRMAR VISITA // 04/06/2025 SE REALIZA INSTALACION DE CORRESPONSAL AVAL, SE INSTALAN EQUIPOS, SEMBRADO DE TARJETA, CB QUEDA OPERATIVO.</t>
  </si>
  <si>
    <t>F1RZZ835</t>
  </si>
  <si>
    <t>TA-25-682414</t>
  </si>
  <si>
    <t>FO-25-1011064</t>
  </si>
  <si>
    <t>D`VELEZ COMUNICACIONES</t>
  </si>
  <si>
    <t>29-05-2025 SE REALIZA LLAMADA AL CLIENTE, SE HABLA CON LA SRA DOLLY PATRICIA VELEZ PARRADO SE VALIDA DIRECCIÓN OK, CANAL OK, TARJETA DE SEMBRADO OK, DISPONIBILIDAD TOTAL, SE CONFIRMA 4 ULTIMOS DIGITOS DE LA TARJETA: OK, LLAMAR EL DÍA LA INSTALACIÓN PARA CONFIRMAR VISITA// CONTACTO REALIZADO POR LA APP // 04/06/2025 SE REALIZA INSTALACION DE CORRESPONSAL AVAL, SE INSTALAN EQUIPOS, SEMBRADO DE TARJETA, CB QUEDA OPERATIVO.</t>
  </si>
  <si>
    <t>10RZZ925</t>
  </si>
  <si>
    <t>TA-25-682416</t>
  </si>
  <si>
    <t>FO-25-1011070</t>
  </si>
  <si>
    <t>MINISUPERMERCADO JOSEMY</t>
  </si>
  <si>
    <t>29-05 SE REALIZA COMUNICACION CON LA SRA JENNIFER GALINDO SABOYA,  SE VALIDA DIRECCIÓN OK, CANAL OK, TARJETA DE SEMBRADO OK, DISPONIBILIDAD TOTAL, SE CONFIRMA 4 ULTIMOS DIGITOS DE LA TARJETA:SI, LLAMAR EL DÍA LA INSTALACIÓN PARA CONFIRMAR VISITA  // 3-06-2025 SE REALIZA INSTALACION DE CORRESPONSAL AVAL, SE INSTALAN EQUIPOS, SEMBRADO DE TARJETA, CB QUEDA OPERATIVO.</t>
  </si>
  <si>
    <t>SXUZZ569</t>
  </si>
  <si>
    <t>TA-25-682428</t>
  </si>
  <si>
    <t>FO-25-1011074</t>
  </si>
  <si>
    <t>MIX,ALEX Y RUBY</t>
  </si>
  <si>
    <t>29-05 SE REALIZA LLAMADA AL CLIENTE, SE HABLA CON EL SR HELMER ALEXANDER QUIROGA PEREZ, SE VALIDA DIRECCIÓN OK, CANAL OK, TARJETA DE SEMBRADO OK, DISPONIBILIDAD TOTAL, SE CONFIRMA 4 ULTIMOS DIGITOS DE LA TARJETA:SI, LLAMAR EL DÍA LA INSTALACIÓN PARA CONFIRMAR VISITA // 03/06/2025 DE ACUERDO A COMUNICACIÓN CON CB, ESTE CORREGIMIENTO, PERTENECE A MORALES (BOLIVAR), PERO SU INGRESO ES POR MUNICIPIO SANTA ROSA DEL SUR, POR TAL MOTIVO SERÁ ATENDIDO DESDE SEDE BUCARAMANGA // 04/06/2025 EN COMUNICACIÓN CON EL SEÑOR ALEX AL NUMERO 310 5520992, NOS INFORMA Q HOY NO TIENE DISPONIBILIDAD DE ATENDERNOS DEBIDO A QUE SE ENCUENTRA DE VIAJE POR MOTIVOS PERSONALES, MANIFIESTA QUE SE LE LLAME EL DIA DE MAÑANA JUEVES 5 DE JUNIO NUEVAMENTE // 05/06/2025 SE REALIZA CONTACTO CON EL CLIENTE EL CUAL CONFIRMA QUE LOS EQUIPOS Y LA TARJETA SE ENCUENTRAN EN BUCARAMANGA, Y SIENDO MORALES UNA ZONA UN POCO DELICADA (MAS QUE TODO QUE EL PUNTO ESTA EN UN CORREGIMIENTO). EN COMUNICACION CON EL COORDINADOR DE ZONA SE PLANEA ATENDER LA ACTIVIDAD EN ESTA CIUDAD YA QUE SE CUENTA CON DISPONIBILIDAD Y EQUIPOS POR PARTE DEL CLIENTE // 6/06/2025 SE REALIZA LA CONFIGURACIÓN DEL EQUIPO Y TERMINAL CON SU RESPECTIVA PRUEBA DE FUNCIONAMIENTO CORRECTAMENTE EN LA DIRECCIÓN CASA 106 PISO 102 EN EL BARRIO HACIENDA DE PUERTO RICO EN BUCARAMANGA AUTORIZADO POR LA RED YA QUE EL CORRESPONSAL BANCARIO VA QUEDAR INSTALADO EN EL MUNICIPIO DE MORALES BOLIVAR POR LO ANTERIOR RECIBE EN ESTA DIRECCIÓN EL SEÑOR CESAR VEGA</t>
  </si>
  <si>
    <t>10VZZ468</t>
  </si>
  <si>
    <t>TA-25-682455</t>
  </si>
  <si>
    <t>FO-25-1011079</t>
  </si>
  <si>
    <t>DROGUERIA DAR VIDA</t>
  </si>
  <si>
    <t>29-05-2025 SE REALIZA LLAMADA AL CLIENTE, SE HABLA CON LA SRA ANDRILEY ZABALA SE VALIDA DIRECCIÓN OK, CANAL OK, TARJETA DE SEMBRADO OK, DISPONIBILIDAD TOTAL, SE CONFIRMA 4 ULTIMOS DIGITOS DE LA TARJETA: OK, LLAMAR EL DÍA LA INSTALACIÓN PARA CONFIRMAR VISITA// CONTACTO REALIZADO POR WHATSAPP // 3-06-2025 SE REALIZA INSTALACION DE CORRESPONSAL AVAL, SE INSTALAN EQUIPOS, SEMBRADO DE TARJETA, CB QUEDA OPERATIVO.</t>
  </si>
  <si>
    <t>SXUZZ570</t>
  </si>
  <si>
    <t>TA-25-682456</t>
  </si>
  <si>
    <t>FO-25-1011085</t>
  </si>
  <si>
    <t xml:space="preserve">CAPITAL PAGOS </t>
  </si>
  <si>
    <t>29-05 SE REALIZA LLAMADA AL CLIENTE, SE HABLA CON LA SRA CLAUDIA MILENA VASQUEZ CHIQUIZA, SE VALIDA DIRECCIÓN OK, CANAL OK, TARJETA DE SEMBRADO OK, DISPONIBILIDAD TOTAL, SE CONFIRMA 4 ULTIMOS DIGITOS DE LA TARJETA:SI, LLAMAR EL DÍA LA INSTALACIÓN PARA CONFIRMAR VISITA // 3-06-2025 SE REALIZA INSTALACION DE CORRESPONSAL AVAL, SE INSTALAN EQUIPOS, SEMBRADO DE TARJETA, CB QUEDA OPERATIVO.</t>
  </si>
  <si>
    <t>A30CZ228</t>
  </si>
  <si>
    <t>TA-25-682457</t>
  </si>
  <si>
    <t>FO-25-1011087</t>
  </si>
  <si>
    <t>PRISMA PLUS</t>
  </si>
  <si>
    <t>29-05 SE REALIZA LLAMADA AL CLIENTE, SE HABLA CON EL SR JUAN FELIPE CASTAÑO NIEVES, SE VALIDA DIRECCIÓN OK, CANAL OK, TARJETA DE SEMBRADO OK, DISPONIBILIDAD TOTAL, SE CONFIRMA 4 ULTIMOS DIGITOS DE LA TARJETA: NO - CLIENTE NO LA TIENE A LA MANO (SE LE COMPARTE DIGITOS ENVIADOS EN LISTA), LLAMAR EL DÍA LA INSTALACIÓN PARA CONFIRMAR VISITA//  COMUNICARSE AL 3026326630 SONIA YA QUE EL CLIENTE NO SE VA HA ENCONTRAR EL DIA DE LA INSTALACION // 04/06/2025 SE REALIZA INSTALACION DE CORRESPONSAL AVAL, SE INSTALAN EQUIPOS, SEMBRADO DE TARJETA, CB QUEDA OPERATIVO.</t>
  </si>
  <si>
    <t>SXUZZ572</t>
  </si>
  <si>
    <t>TA-25-682460</t>
  </si>
  <si>
    <t>FO-25-1011092</t>
  </si>
  <si>
    <t>CONEXIONES MF</t>
  </si>
  <si>
    <t>29-05 SE REALIZA LLAMADA AL CLIENTE, SE HABLA CON EL SR MILTON FABIAN MONTAÑO MARTINEZ, SE VALIDA DIRECCIÓN OK, CANAL OK, TARJETA DE SEMBRADO OK, DISPONIBILIDAD TOTAL, SE CONFIRMA 4 ULTIMOS DIGITOS DE LA TARJETA:SI, LLAMAR EL DÍA LA INSTALACIÓN PARA CONFIRMAR VISITA // 3-06-2025 SE REALIZA INSTALACION DE CORRESPONSAL AVAL, SE INSTALAN EQUIPOS, SEMBRADO DE TARJETA, CB QUEDA OPERATIVO.</t>
  </si>
  <si>
    <t>AAGZZ975</t>
  </si>
  <si>
    <t>25 ROLLOS</t>
  </si>
  <si>
    <t>TA-25-682462</t>
  </si>
  <si>
    <t>FO-25-1011096</t>
  </si>
  <si>
    <t>DAVITEL COMUNICACIONES</t>
  </si>
  <si>
    <t>29-05-2025 SE REALIZA LLAMADA AL CLIENTE, SE HABLA CON LA SRA NATALIA BRIGITTE GRISALES PENAGOS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04/06/2025 SE REALIZA INSTALACIÓN DE CB AVAL CAMBIO DE RED PRUEBA OK SE CREAN USUARIOS Y SE HABILITAN CIERRES OK EN TERMINAL 9T1ZZ209. REALIZADA PRUEBA CON LA OTRA TERMINAL SXUZZ575 PRESENTA TARJETA USO RESTRINGIDO. SE ESCALA CON COORDINADOR Y SOPORTE REDABAN EL CUAL NOS INFORMA QUE PUEDE SER FALLA DE ENTIDAD, PERO YA POR LA HORA NO SE PUEDE NO SE TIENE SOPORTE DE LA ENTIDAD. AUTORIZAN DEJAR EL DATAFONO INSTALADO Y SE REALIZARÁ EL SEGUIMIENTO DEL MISMO</t>
  </si>
  <si>
    <t>9T1ZZ209 SXUZZ575</t>
  </si>
  <si>
    <t>286482-709660</t>
  </si>
  <si>
    <t>522203-902682</t>
  </si>
  <si>
    <t>9121-0929</t>
  </si>
  <si>
    <t>TA-25-682464</t>
  </si>
  <si>
    <t>FO-25-1011099</t>
  </si>
  <si>
    <t>AUTOSERVICIO SAN CARLOS DE MADRID</t>
  </si>
  <si>
    <t>29-05-2025 SE REALIZA LLAMADA AL CLIENTE, SE HABLA CON LA SRA ARNULFO BAUTISTA ORTIZ SE VALIDA DIRECCIÓN OK, CANAL OK, TARJETA DE SEMBRADO OK, DISPONIBILIDAD TOTAL, SE CONFIRMA 4 ULTIMOS DIGITOS DE LA TARJETA: OK, LLAMAR EL DÍA LA INSTALACIÓN PARA CONFIRMAR VISITA// CONTACTO REALIZADO POR LA APP // 04/06/2025 SE REALIZA INSTALACION DE CORRESPONSAL AVAL, SE INSTALAN EQUIPOS, SEMBRADO DE TARJETA, CB QUEDA OPERATIVO.</t>
  </si>
  <si>
    <t>V1OZZ256</t>
  </si>
  <si>
    <t>TA-25-682466</t>
  </si>
  <si>
    <t>FO-25-1011104</t>
  </si>
  <si>
    <t>YASIB MULTISERVICIOS</t>
  </si>
  <si>
    <t>29-05-2025 SE REALIZA LLAMADA AL CLIENTE, SE HABLA CON LA SRA YENNI ALEXANDRA SILVA BOHORQUEZ SE VALIDA DIRECCIÓN OK, CANAL OK, TARJETA DE SEMBRADO OK, DISPONIBILIDAD TOTAL, SE CONFIRMA 4 ULTIMOS DIGITOS DE LA TARJETA: OK, LLAMAR EL DÍA LA INSTALACIÓN PARA CONFIRMAR VISITA// CONTACTO REALIZADO POR WHATSAPP // 03/06/2025 SE REALIZA INSTALACION DE CORRESPONSAL AVAL, SE INSTALAN EQUIPOS, SEMBRADO DE TARJETA, CB QUEDA OPERATIVO.</t>
  </si>
  <si>
    <t>SXUZZ579</t>
  </si>
  <si>
    <t>TA-25-683082</t>
  </si>
  <si>
    <t>FO-25-1012539</t>
  </si>
  <si>
    <t>CAFINORTE</t>
  </si>
  <si>
    <t>29-05-2025 SE REALIZA LLAMADA AL UNICO NUMERO DE LA LISTA EL CUAL TIMBRA PERO NADIE CONTESTA, SE DEJA MENSAJE POR WHATSAPP EN ESPERA DE RESPUESTA DEL CLIENTE // 30-05-2025 SE REALIZA LLAMADA AL CLIENTE, SE HABLA CON LA ENCARGADA DE CAFINORTE SE VALIDA DIRECCIÓN OK, CANAL OK, TARJETA DE SEMBRADO OK, DISPONIBILIDAD TOTAL, SE CONFIRMA 4 ULTIMOS DIGITOS DE LA TARJETA: OK, LLAMAR EL DÍA LA INSTALACIÓN PARA CONFIRMAR VISITA// CONTACTO REALIZADO POR WHATSAPP // 04/06/2025 SE REALIZA INSTALACION DE CORRESPONSAL AVAL, SE INSTALAN EQUIPOS, SEMBRADO DE TARJETA, CB QUEDA OPERATIVO.</t>
  </si>
  <si>
    <t>SXUZZ583</t>
  </si>
  <si>
    <t>TA-25-682469</t>
  </si>
  <si>
    <t>FO-25-1011112</t>
  </si>
  <si>
    <t>DROGUERIA NINO DIOS</t>
  </si>
  <si>
    <t>29-05-2025 SE REALIZA LLAMADA AL CLIENTE, SE HABLA CON LA SRA JENNY MARCELA ALVARADO TORO SE VALIDA DIRECCIÓN OK, CANAL OK, TARJETA DE SEMBRADO OK, DISPONIBILIDAD TOTAL, SE CONFIRMA 4 ULTIMOS DIGITOS DE LA TARJETA: OK, LLAMAR EL DÍA LA INSTALACIÓN PARA CONFIRMAR VISITA// CONTACTO REALIZADO POR WHATSAPP // 03/06/2025 SE REALIZA INSTALACION DE CORRESPONSAL AVAL, SE INSTALAN EQUIPOS, SEMBRADO DE TARJETA, CB QUEDA OPERATIVO.</t>
  </si>
  <si>
    <t>MA00U269</t>
  </si>
  <si>
    <t>TA-25-685437</t>
  </si>
  <si>
    <t>FO-25-1017130</t>
  </si>
  <si>
    <t>CELUCOM JANNY</t>
  </si>
  <si>
    <t>30-05-2025 SE REALIZA LLAMADA AL CLIENTE, SE HABLA CON LA SRA ROSALBA DE JESUS  MONA GONZALEZ SE VALIDA DIRECCIÓN OK, CANAL OK, TARJETA DE SEMBRADO OK, DISPONIBILIDAD TOTAL, SE CONFIRMA 4 ULTIMOS DIGITOS DE LA TARJETA: NO - CLIENTE NO LA TIENE A LA MANO (SE LE COMPARTE DIGITOS ENVIADOS EN LISTA), LLAMAR EL DÍA LA INSTALACIÓN PARA CONFIRMAR VISITA// CONTACTO REALIZADO POR WHATSAPP // 05/06/2025 SE REALIZA INSTALACION DE CORRESPONSAL AVAL, SE INSTALAN EQUIPOS, SEMBRADO DE TARJETA, CB QUEDA OPERATIVO.</t>
  </si>
  <si>
    <t>F1RZZ551</t>
  </si>
  <si>
    <t>TA-25-685444</t>
  </si>
  <si>
    <t>FO-25-1017139</t>
  </si>
  <si>
    <t>DEPOSITO Y AGROVETERINARIA DIVINO NIÑO</t>
  </si>
  <si>
    <t>30-05-2025 SE REALIZA LLAMADA AL CLIENTE, SE HABLA CON EL SR Raul Alzate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04/06/2025 SE REALIZA INSTALACION DE CORRESPONSAL AVAL, SE INSTALAN EQUIPOS, SEMBRADO DE TARJETA, CB QUEDA OPERATIVO.</t>
  </si>
  <si>
    <t>F1RZZ290</t>
  </si>
  <si>
    <t>TA-25-685445</t>
  </si>
  <si>
    <t>FO-25-1017142</t>
  </si>
  <si>
    <t>CAOBA MARKET</t>
  </si>
  <si>
    <t>30-05-2025 SE REALIZA LLAMADA AL CLIENTE, SE HABLA CON EL SR HEIVER MAURICIO CORAL DUENAS SE VALIDA DIRECCIÓN OK, CANAL OK, TARJETA DE SEMBRADO OK, DISPONIBILIDAD TOTAL, SE CONFIRMA 4 ULTIMOS DIGITOS DE LA TARJETA: NO - CLIENTE NO LA TIENE A LA MANO (SE LE COMPARTE DIGITOS ENVIADOS EN LISTA), LLAMAR EL DÍA LA INSTALACIÓN PARA CONFIRMAR VISITA// CONTACTO REALIZADO POR WHATSAPP // 04/06/2025 SE REALIZA INSTALACION DE CORRESPONSAL AVAL, SE INSTALAN EQUIPOS, SEMBRADO DE TARJETA, CB QUEDA OPERATIVO.</t>
  </si>
  <si>
    <t>A1RZZ532</t>
  </si>
  <si>
    <t>TA-25-685452</t>
  </si>
  <si>
    <t>FO-25-1017150</t>
  </si>
  <si>
    <t>JASA LA ESMERALDA</t>
  </si>
  <si>
    <t>30-05-2025 SE REALIZA LLAMADA AL CLIENTE, SE HABLA CON EL SR JAIDER OSWALDO PEÑA ORTIZ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4/06/2025 INSTALACIÓN DE CB AVAL, INSTALACIÓN Y ADECUACIÓN DE DATAFONO LECTORA BASE FUENTE Y CUBRE CLAVE, INYECCIÓN DE SO +VER 10.6, CONFIGURACIÓN CB OK, SEMBRADO DE TARJETA #4540, PRUEBAS DE ADQUIRENCIA OK, PRUEBAS DE CORRESPONSAL CON RECHAZO GENERAL, ESCALADO A LA RED. TERMINAL Y PLACA EN DAÑO POR SOLICITUD DE REDEBAN SE CREA UNA NUEVA TERMINAL Y SE PRE INSTALA UNA NUEVA PLACA, PLACA SE DESASOCIA Y USA PARA BACKUP</t>
  </si>
  <si>
    <t>JA02Z257</t>
  </si>
  <si>
    <t>TA-25-702797</t>
  </si>
  <si>
    <t>FO-25-1037242</t>
  </si>
  <si>
    <t>MELTEC ORIENTE CVS SUBA</t>
  </si>
  <si>
    <t>3-06-2025 SE REALIZA MULTIPLES LLAMADAS AL CLIENTE, SE INTENTA COMUNICACIÓN A LOS NÚMEROS INDICADOS EN VARIAS OCACIONES, TIMBRA PERO NO CONTESTAN // LLAMADA REALIZADA POR LA APP  p 1:19 p. m. s 1:29 p. m. s 1:39 p. m. // 04-06-2025 SE REALIZA LLAMADA AL CLIENTE, SE HABLA CON LA SRA MARGA SUTA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06/06/2025 SE REALIZA INSTALACION DE CORRESPONSAL AVAL, SE INSTALAN EQUIPOS, SEMBRADO DE TARJETA, CB QUEDA OPERATIVO.</t>
  </si>
  <si>
    <t>LMYZZ979</t>
  </si>
  <si>
    <t>TA-25-696591</t>
  </si>
  <si>
    <t>FO-25-1032925</t>
  </si>
  <si>
    <t>PAPELERIA Y MISCELANEA MARGARITA</t>
  </si>
  <si>
    <t>3-06-2025 SE REALIZA LLAMADA AL CLIENTE, SE HABLA CON LA SRA MARIA NIEVES AVENDAÑO IGUABITA, SE VALIDA DIRECCIÓN OK, CANAL OK, TARJETA DE SEMBRADO OK, DISPONIBILIDAD TOTAL. SE CONFIRMA 4 ULTIMOS DIGITOS DE LA TARJETA: NO - CLIENTE NO LA TIENE A LA MANO (SE LE COMPARTE DIGITOS ENVIADOS EN LISTA). LLAMAR EL DÍA LA INSTALACIÓN PARA CONFIRMAR VISITA. // LLAMADA REALIZADA POR LA APP 1:54 p. m. // 06/06/2025 SE REALIZA INSTALACION DE CORRESPONSAL AVAL, SE INSTALAN EQUIPOS, SEMBRADO DE TARJETA, CB QUEDA OPERATIVO.</t>
  </si>
  <si>
    <t>A4UZZ743</t>
  </si>
  <si>
    <t>TA-25-696593</t>
  </si>
  <si>
    <t>FO-25-1032932</t>
  </si>
  <si>
    <t xml:space="preserve">PAPELERIA Y MISCELANEA M LUCIANA </t>
  </si>
  <si>
    <t>3-06-2025 SE REALIZA LLAMADA AL CLIENTE, SE HABLA CON LA SRA ZULMA LUCERO MARTINEZ ORTEGA, SE VALIDA DIRECCIÓN OK, CANAL OK, TARJETA DE SEMBRADO OK, DISPONIBILIDAD TOTAL. SE CONFIRMA 4 ULTIMOS DIGITOS DE LA TARJETA: NO - CLIENTE NO LA TIENE A LA MANO (SE LE COMPARTE DIGITOS ENVIADOS EN LISTA). LLAMAR EL DÍA LA INSTALACIÓN PARA CONFIRMAR VISITA. // LLAMADA REALIZADA POR LA APP 1:14 p. m. // 4/06/2025 SE HACE PRESENCIA EN COMERCIO SE REALIZA ADECUACIÓN DE UN DATAFONO CON SU RESPECTIVO LECTOR DE BARRAS FUENTE PODER Y BRAZO DE SOPORTE SE REALIZA PRUEBA AUTORIZADA POR LA RED CONVENIO 4998! TELETON VALOR DE 1 PESO OK SE CREA USUARIO Y CONTRASEÑA TARJETA DE SEMBRADO # 1242</t>
  </si>
  <si>
    <t>A4XZZ941</t>
  </si>
  <si>
    <t>TA-25-702806</t>
  </si>
  <si>
    <t>FO-25-1037253</t>
  </si>
  <si>
    <t>BERNAL LESMES GIOANNI EDUARDO</t>
  </si>
  <si>
    <t>3-06-2025 SE REALIZA MULTIPLES LLAMADAS AL CLIENTE, SE INTENTA COMUNICACIÓN A LOS NÚMEROS INDICADOS EN VARIAS OCACIONES, TIMBRA PERO NO CONTESTAN // LLAMADA REALIZADA POR LA APP  1:20 p. m. // 04-06-2025 SE REALIZA LLAMADA AL CLIENTE, SE HABLA CON EL SR GIOVANNI EDUARDO BERNAL LESMES SE VALIDA DIRECCIÓN OK, CANAL OK, TARJETA DE SEMBRADO OK, DISPONIBILIDAD TOTAL, SE CONFIRMA 4 ULTIMOS DIGITOS DE LA TARJETA: NO - CLIENTE NO LA TIENE A LA MANO (SE LE COMPARTE DIGITOS ENVIADOS EN LISTA), LLAMAR EL DÍA LA INSTALACIÓN PARA CONFIRMAR VISITA// CONTACTO REALIZADO POR WHATSAPP // 6/06/2025 EN COMUNICACIÓN AL NÚMERO DE CONTACTO 3176181400, COMENTA EL SEÑOR GIOVANNI EDUARDO BERNAL NOS INDICA QUE NO TIENE DISPONIBILIDAD EL DÍA DE HOY PARA PODER RECIBIR LA VISITA TÉCNICA PIDE QUE POR FAVOR SE LE PUEDA ATENDER EL DÍA LUNES 9 DE JUNIO A PARTIR DE LAS 9 DE LA MAÑANA //9/06/2025 SE REALIZA VISITA AL COMERCIO, SE HACE APERTURA AVAL SE INSTALA BASE LECTOR DE BARRAS , CLIENTE YA LE HABIAN ENVIADO EQUIPO DATÁFONO, SE HACE SEMBRADO DE TARJETA 5870, SE HACEN LAS RESPECTIVAS CONFIGURACIÓNES Y SE HACEN PRUEBAS DEJANDO TODO OK</t>
  </si>
  <si>
    <t>A4YZZ548</t>
  </si>
  <si>
    <t>TA-25-696595</t>
  </si>
  <si>
    <t>FO-25-1032940</t>
  </si>
  <si>
    <t>RED SERVI VILLA</t>
  </si>
  <si>
    <t>3-06-2025 SE REALIZA LLAMADA AL CLIENTE, SE HABLA CON EL SR JESUS LIBARDO CUASPUD BOTINAº, SE VALIDA DIRECCIÓN OK, CANAL OK, TARJETA DE SEMBRADO OK, DISPONIBILIDAD TOTAL. SE CONFIRMA 4 ULTIMOS DIGITOS DE LA TARJETA: NO - CLIENTE NO LA TIENE A LA MANO (SE LE COMPARTE DIGITOS ENVIADOS EN LISTA). LLAMAR EL DÍA LA INSTALACIÓN PARA CONFIRMAR VISITA. // LLAMADA REALIZADA POR LA APP 1:25 p. m. // 05/06/2025 SE VISITA EL COMERCIO PARA INSTALAR DATÁFONO DE CORRESPONSAL AVAL, SE REALIZA INSTALACIÓN OK, SEMBRADO TARJETA OK, PRUEBAS OK, EN VOUCHER APARECE NOMBRE DEL CLIENTE NO DEL COMERCIO, CLIENTE REALIZARÁ COMUNICACION CON ENTIDAD PARA CORREGIR LA INFORMACIÓN</t>
  </si>
  <si>
    <t>A4YZZ556</t>
  </si>
  <si>
    <t>TA-25-712494</t>
  </si>
  <si>
    <t>FO-25-1041597</t>
  </si>
  <si>
    <t xml:space="preserve">LA ROCA TELECOMUNICACIONES </t>
  </si>
  <si>
    <t>04-06  SE REALIZA LLAMADA AL CLIENTE, SE HABLA CON LA SRA OLGA LUCIA MARTINEZ SABOGAL SE VALIDA DIRECCIÓN OK, CANAL OK, TARJETA DE SEMBRADO OK, DISPONIBILIDAD TOTAL, SE CONFIRMA 4 ULTIMOS DIGITOS DE LA TARJETA: SI, LLAMAR EL DÍA LA INSTALACIÓN PARA CONFIRMAR VISITA // 06/06/2025 SE REALIZA INSTALACION DE CORRESPONSAL AVAL, SE INSTALAN EQUIPOS, SEMBRADO DE TARJETA, CB QUEDA OPERATIVO.</t>
  </si>
  <si>
    <t>F1SZZ174</t>
  </si>
  <si>
    <t>TA-25-712507</t>
  </si>
  <si>
    <t>FO-25-1041608</t>
  </si>
  <si>
    <t>S@NTY-STORE</t>
  </si>
  <si>
    <t>04-06  SE REALIZA LLAMADA AL CLIENTE, SE HABLA CON LA SRA RUTH BIBIANA MANRIQUE ANAYA SE VALIDA DIRECCIÓN OK, CANAL OK, TARJETA DE SEMBRADO OK, DISPONIBILIDAD TOTAL, SE CONFIRMA 4 ULTIMOS DIGITOS DE LA TARJETA: OK, LLAMAR EL DÍA LA INSTALACIÓN PARA CONFIRMAR VISITA// CONTACTO REALIZADO POR LA APP // 06/06/2025 SE REALIZA INSTALACION DE CORRESPONSAL AVAL, SE INSTALAN EQUIPOS, SEMBRADO DE TARJETA, CB QUEDA OPERATIVO.</t>
  </si>
  <si>
    <t>FATZZ985</t>
  </si>
  <si>
    <t>TA-25-714246</t>
  </si>
  <si>
    <t>FO-25-1044150</t>
  </si>
  <si>
    <t>MULTISERVICIOS LA 23 YOPAL</t>
  </si>
  <si>
    <t>4-06 SE REALIZA COMUNICACION CON EL SR LUIS ROBINSON FUQUEN VEGA, AL NUMERO 3112641851, CONTESTA Y CUELGA SE LE HACEN VARIOS INTENTOS // 04-06-2025 SE REALIZA LLAMADA AL CLIENTE, SE HABLA CON EL SR LUIS ROBINSON FUQUEN VEGA SE VALIDA DIRECCIÓN OK, CANAL OK, TARJETA DE SEMBRADO OK, DISPONIBILIDAD TOTAL, SE CONFIRMA 4 ULTIMOS DIGITOS DE LA TARJETA: OK, LLAMAR EL DÍA LA INSTALACIÓN PARA CONFIRMAR VISITA// CONTACTO REALIZADO POR WHATSAPP // 6/06/2025 SE VISITA COMERCIO, SE INSTALA LECTOR DE BARRAS, SE REALIZA SEMBRADO DE TARJETA. PRUEBAS OK. OPERATIVO EL SERVICIO. CLIENTE INDICA NO REQUIERE BASE.</t>
  </si>
  <si>
    <t>FAPZZ413</t>
  </si>
  <si>
    <t>TA-25-712514</t>
  </si>
  <si>
    <t>FO-25-1041613</t>
  </si>
  <si>
    <t>SUPER DROGAS LAS AVENIDAS2</t>
  </si>
  <si>
    <t>4-06 SE REALIZA LLAMADA AL CLIENTE, SE HABLA CON LA SRA YESICA DANIELA CASANOVA DIAZ, SE VALIDA DIRECCIÓN OK, CANAL OK, TARJETA DE SEMBRADO OK, DISPONIBILIDAD TOTAL, SE CONFIRMA 4 ULTIMOS DIGITOS DE LA TARJETA: NO - CLIENTE NO LA TIENE A LA MANO (SE LE COMPARTE DIGITOS ENVIADOS EN LISTA), LLAMAR EL DÍA LA INSTALACIÓN PARA CONFIRMAR VISITA // 05/06/2025 SE REALIZA CONFIGURACIÓN DE PARÁMETROS, SE INCIALIZA DATAFONO, CLIENTE CUENTA CON DATAFONO Y LECTORA, SE INSTALA SOLO LA BASE Y SE DEJA 20 ROLLOS RBM, SE SIEMBRA TARJETA #7826 PRUEBAS CB OK SE DEJA OPERATIVO</t>
  </si>
  <si>
    <t>LAPZZ566</t>
  </si>
  <si>
    <t>TA-25-714250</t>
  </si>
  <si>
    <t>FO-25-1044155</t>
  </si>
  <si>
    <t>DISTRIHOGAR PC</t>
  </si>
  <si>
    <t>4-06 SE INTENTA COMUNICACION CON LA SR PEDRO MANUEL CERRO AGUAS, AL NUMERO 3205073747, SE DIRIGE A CORREO DE VOZ // 05-06-2025 SE REALIZA LLAMADA AL CLIENTE, SE HABLA CON EL SR PEDRO MANUEL CERRO AGUAS SE VALIDA DIRECCIÓN OK, CANAL OK, TARJETA DE SEMBRADO OK, DISPONIBILIDAD TOTAL, SE CONFIRMA 4 ULTIMOS DIGITOS DE LA TARJETA: OK, LLAMAR EL DÍA LA INSTALACIÓN PARA CONFIRMAR VISITA// CONTACTO REALIZADO POR WHATSAPP // 06/06/2025 SE REALIZA INSTALACION DE CORRESPONSAL AVAL, SE INSTALAN EQUIPOS, SEMBRADO DE TARJETA, CB QUEDA OPERATIVO.</t>
  </si>
  <si>
    <t>A4VZZ405</t>
  </si>
  <si>
    <t>TA-25-712519</t>
  </si>
  <si>
    <t>FO-25-1041618</t>
  </si>
  <si>
    <t>MULTISERVICIOS JULIO</t>
  </si>
  <si>
    <t>04-06  SE REALIZA LLAMADA AL CLIENTE, SE HABLA CON EL SR JULIO CESAR VARGAS SALAMESE VALIDA DIRECCIÓN OK, CANAL OK, TARJETA DE SEMBRADO OK, DISPONIBILIDAD TOTAL, SE CONFIRMA 4 ULTIMOS DIGITOS DE LA TARJETA: SI, LLAMAR EL DÍA LA INSTALACIÓN PARA CONFIRMAR VISITA // 06/06/2025 SE REALIZA INSTALACION DE CORRESPONSAL AVAL, SE INSTALAN EQUIPOS, SEMBRADO DE TARJETA, CB QUEDA OPERATIVO.</t>
  </si>
  <si>
    <t>A4VZZ929</t>
  </si>
  <si>
    <t>TA-25-714255</t>
  </si>
  <si>
    <t>FO-25-1044163</t>
  </si>
  <si>
    <t>DROGUERIA JULY SALUD</t>
  </si>
  <si>
    <t>04-06 SE INTENTA COMUNICACION CON LA SRA MARYBEL SHIRLEY USUGA LOAIZA, AL NUMERO 3182013298  SUENA NO CONTESTA - 3244667794  CORREO DE VOZ // 05-06-2025 SE REALIZA LLAMADA AL CLIENTE, SE HABLA CON LA SRA MARYBEL SHIRLEY USUGA LOAIZA SE VALIDA DIRECCIÓN OK, CANAL OK, TARJETA DE SEMBRADO OK, DISPONIBILIDAD TOTAL, SE CONFIRMA 4 ULTIMOS DIGITOS DE LA TARJETA: NO - CLIENTE NO LA TIENE A LA MANO (SE LE COMPARTE DIGITOS ENVIADOS EN LISTA), LLAMAR EL DÍA LA INSTALACIÓN PARA CONFIRMAR VISITA// CONTACTO REALIZADO POR WHATSAPP // 06/06/2025 SE REALIZA INSTALACION DE CORRESPONSAL AVAL, SE INSTALAN EQUIPOS, SEMBRADO DE TARJETA, CB QUEDA OPERATIVO.</t>
  </si>
  <si>
    <t>A4VZZ803</t>
  </si>
  <si>
    <t>TA-25-712526</t>
  </si>
  <si>
    <t>FO-25-1041626</t>
  </si>
  <si>
    <t>SER COMUNICACIONES SAS 2</t>
  </si>
  <si>
    <t>04-06  SE REALIZA LLAMADA AL CLIENTE, SE HABLA CON SER COMUNICACIONES S.A.S., SE VALIDA DIRECCIÓN OK, CANAL OK, TARJETA DE SEMBRADO OK, DISPONIBILIDAD TOTAL, SE CONFIRMA 4 ULTIMOS DIGITOS DE LA TARJETA:  NO - CLIENTE NO LA TIENE A LA MANO (SE LE COMPARTE DIGITOS ENVIADOS EN LISTA), LLAMAR EL DÍA LA INSTALACIÓN PARA CONFIRMAR VISITA // 06/06/2025 SE REALIZA INSTALACION DE CORRESPONSAL AVAL, SE INSTALAN EQUIPOS, SEMBRADO DE TARJETA, CB QUEDA OPERATIVO.</t>
  </si>
  <si>
    <t>V1ZZZ055</t>
  </si>
  <si>
    <t>TA-25-712535</t>
  </si>
  <si>
    <t>FO-25-1041633</t>
  </si>
  <si>
    <t>PAPELERIA SAHARA.</t>
  </si>
  <si>
    <t>04-06  SE REALIZA LLAMADA AL CLIENTE, SE HABLA CON LA SRA ANGELA MARIA AREVALO RODRIGUEZ, SE VALIDA DIRECCIÓN OK, CANAL OK, TARJETA DE SEMBRADO OK, DISPONIBILIDAD TOTAL, SE CONFIRMA 4 ULTIMOS DIGITOS DE LA TARJETA: SI, LLAMAR EL DÍA LA INSTALACIÓN PARA CONFIRMAR VISITA // 09/06/2025 SE REALIZA INSTALACION DE CORRESPONSAL AVAL, SE INSTALAN EQUIPOS, SEMBRADO DE TARJETA, CB QUEDA OPERATIVO.</t>
  </si>
  <si>
    <t>A4VZZ723</t>
  </si>
  <si>
    <t>TA-25-712543</t>
  </si>
  <si>
    <t>FO-25-1041639</t>
  </si>
  <si>
    <t>CELU&amp;REPARAMOS</t>
  </si>
  <si>
    <t>04-06  SE REALIZA LLAMADA AL CLIENTE, SE HABLA CON LA SRA VIVIANA MARCELA BRAVO FORERO, SE VALIDA DIRECCIÓN OK, CANAL OK, TARJETA DE SEMBRADO OK, DISPONIBILIDAD TOTAL, SE CONFIRMA 4 ULTIMOS DIGITOS DE LA TARJETA: SI, LLAMAR EL DÍA LA INSTALACIÓN PARA CONFIRMAR VISITA // 06/06/2025 SE REALIZA INSTALACION DE CORRESPONSAL AVAL, SE INSTALAN EQUIPOS, SEMBRADO DE TARJETA, CB QUEDA OPERATIVO.</t>
  </si>
  <si>
    <t>A4WZZ664</t>
  </si>
  <si>
    <t>TA-25-712548</t>
  </si>
  <si>
    <t>FO-25-1041642</t>
  </si>
  <si>
    <t>DROGUERIA Y VARIEDADES FARMA CARIBE</t>
  </si>
  <si>
    <t>04-06  SE REALIZA LLAMADA AL CLIENTE, SE HABLA CON EL SR CESAR ANTONIO PEREIRA ORTIZ, SE VALIDA DIRECCIÓN OK, CANAL OK, TARJETA DE SEMBRADO OK, DISPONIBILIDAD TOTAL, SE CONFIRMA 4 ULTIMOS DIGITOS DE LA TARJETA: SI, LLAMAR EL DÍA LA INSTALACIÓN PARA CONFIRMAR VISITA // 06/06/2025 SE REALIZA INSTALACION DE CORRESPONSAL AVAL, SE INSTALAN EQUIPOS, SEMBRADO DE TARJETA, CB QUEDA OPERATIVO.</t>
  </si>
  <si>
    <t>A4WZZ514</t>
  </si>
  <si>
    <t>TA-25-712552</t>
  </si>
  <si>
    <t>FO-25-1041644</t>
  </si>
  <si>
    <t>LICORES Y VARIEDADES DYS</t>
  </si>
  <si>
    <t>04-06  SE REALIZA LLAMADA AL CLIENTE, SE HABLA CON LA SRA IVON CARDENAS MANZANO, SE VALIDA DIRECCIÓN OK, CANAL OK, TARJETA DE SEMBRADO OK, DISPONIBILIDAD TOTAL, SE CONFIRMA 4 ULTIMOS DIGITOS DE LA TARJETA: SI, LLAMAR EL DÍA LA INSTALACIÓN PARA CONFIRMAR VISITA // 09/06/2025 SE REALIZA INSTALACION DE CORRESPONSAL AVAL, SE INSTALAN EQUIPOS, SEMBRADO DE TARJETA, CB QUEDA OPERATIVO.</t>
  </si>
  <si>
    <t>LARZZ641</t>
  </si>
  <si>
    <t>TA-25-712557</t>
  </si>
  <si>
    <t>FO-25-1041646</t>
  </si>
  <si>
    <t>EDS EL TREBOL SALDAÑA</t>
  </si>
  <si>
    <t>04-06  SE REALIZA LLAMADA AL CLIENTE, SE HABLA CON EDS EL TREBOL SALDAÑA SAS., SE VALIDA DIRECCIÓN OK, CANAL OK, TARJETA DE SEMBRADO OK, DISPONIBILIDAD TOTAL, SE CONFIRMA 4 ULTIMOS DIGITOS DE LA TARJETA:  NO - CLIENTE NO LA TIENE A LA MANO (SE LE COMPARTE DIGITOS ENVIADOS EN LISTA), LLAMAR EL DÍA LA INSTALACIÓN PARA CONFIRMAR VISITA // 5/06/2025 EL TÉCNICO EN COMUNICACIÓN CON EL USUARIO PARA CONFIRMAR DISPONIBILIDAD PARA ATENCIÓN DE LA APERTURA, LE INDICA QUE EL COMERCIO ESTÁ UBICADO EN SALDAÑA, TOLIMA KILOMETRO 7 VIA SALDAÑA – NEIVA, Y NO EN EL DEPARTAMENTO HUILA, NI EN EL MUNICIPIO NEIVA. POR LO QUE POR DEPARTAMENTO Y MUNICIPIO ESTÁN ERRADO. POR FAVOR NOS INDICA COMO PROCEDER. // RESPUESTA DE ENTIDAD: "Revisando en la plataforma de Redeban evidenciamos que la apertura esta actualizada como indica en el correo en Saldaña con dirección KM 7 VIA SALDANA, por favor implementar." // 06/06/2025 SE REALIZA INSTALACION DE CORRESPONSAL AVAL, SE INSTALAN EQUIPOS, SEMBRADO DE TARJETA, CB QUEDA OPERATIVO.</t>
  </si>
  <si>
    <t>F1SZZ384</t>
  </si>
  <si>
    <t>TA-25-712562</t>
  </si>
  <si>
    <t>FO-25-1054475</t>
  </si>
  <si>
    <t>SOLUCION DE PROYECTOS INTELIGENTES S.A.S.</t>
  </si>
  <si>
    <t>04-06  SE REALIZA LLAMADA AL CLIENTE, SE HABLA CON SOLUCION DE PROYECTOS INTELIGENTES S.A.S. SE VALIDA DIRECCIÓN OK, CANAL OK, TARJETA DE SEMBRADO OK, DISPONIBILIDAD TOTAL, SE CONFIRMA 4 ULTIMOS DIGITOS DE LA TARJETA:  NO - CLIENTE NO LA TIENE A LA MANO (SE LE COMPARTE DIGITOS ENVIADOS EN LISTA), LLAMAR EL DÍA LA INSTALACIÓN PARA CONFIRMAR VISITA // CONTACTO REALIZADO POR LA APP // 6/06/2025 SE LLEGA AL PUNTO, PERO EL CLIENTE INDICA QUE NO LE HABÍAN INDICADO QUE LA TARJETA TENÍA QUE ESTAR EN EL PUNTO Y EL QUE LA TIENE NO ESTÁ EN LA CIUDAD POR LO QUE SE APLAZA INSTALACIÓN PARA EL DIA 11/06, SE COMIUNICARA ANTES DEL DESPLAZAMIENTO PARA VALIDAR TARJETA EN SITIO // 09/06/2025 SE REALIZA INSTALACION DE CORRESPONSAL AVAL, SE INSTALAN EQUIPOS, SEMBRADO DE TARJETA, PRUEBA CB EN RECHAZO ESCALADO A RBM RECHAZO POR ENTIDAD</t>
  </si>
  <si>
    <t>SV00I716</t>
  </si>
  <si>
    <t>TA-25-712603</t>
  </si>
  <si>
    <t>FO-25-1041656</t>
  </si>
  <si>
    <t>S&amp;SAT CONSULTORIA SAS</t>
  </si>
  <si>
    <t>04-06 SE INTENTA COMUNICACION CON S&amp;SAT CONSULTORIA SAS, AL NUMERO 3224733336  - 3224733335  SUENA NO CONTESTA SE LE HACEN VARIOS INTENTOS // 04-06-2025 SE REALIZA LLAMADA AL CLIENTE, SE HABLA CON LA SEÑORA YENNY ERAZO SE VALIDA DIRECCIÓN OK, CANAL OK, TARJETA DE SEMBRADO OK, DISPONIBILIDAD TOTAL, SE CONFIRMA 4 ULTIMOS DIGITOS DE LA TARJETA: NO - CLIENTE NO LA TIENE A LA MANO (SE LE COMPARTE DIGITOS ENVIADOS EN LISTA), LLAMAR EL DÍA LA INSTALACIÓN PARA CONFIRMAR VISITA// CONTACTO REALIZADO POR WHATSAPP // 06/06/2025 SE REALIZA INSTALACION DE CORRESPONSAL AVAL, SE INSTALAN EQUIPOS, SEMBRADO DE TARJETA, CB QUEDA OPERATIVO.</t>
  </si>
  <si>
    <t>V1ZZZ095</t>
  </si>
  <si>
    <t>TA-25-712612</t>
  </si>
  <si>
    <t>FO-25-1041672</t>
  </si>
  <si>
    <t xml:space="preserve">ALMACEN DEL CAFÉ SAN ANTONIO </t>
  </si>
  <si>
    <t>04-06-2025 SE REALIZA LLAMADA AL CLIENTE, SE HABLA CON LA SRA PATRICIA ROJAS SE VALIDA DIRECCIÓN OK, CANAL OK, TARJETA DE SEMBRADO OK, DISPONIBILIDAD TOTAL, SE CONFIRMA 4 ULTIMOS DIGITOS DE LA TARJETA: NO - CLIENTE NO LA TIENE A LA MANO (SE LE COMPARTE DIGITOS ENVIADOS EN LISTA), LLAMAR EL DÍA LA INSTALACIÓN PARA CONFIRMAR VISITA// CONTACTO REALIZADO POR WHATSAPP, POR FAVOR LLAMAR AL NUMERO // 06/06/2025 SE REALIZA INSTALACION DE CORRESPONSAL AVAL, SE INSTALAN EQUIPOS, SEMBRADO DE TARJETA, TRANSACCION DECLINADA - FONDOS INSUFICIENTES</t>
  </si>
  <si>
    <t>11DZZ927</t>
  </si>
  <si>
    <t>TA-25-712617</t>
  </si>
  <si>
    <t>FO-25-1041676</t>
  </si>
  <si>
    <t>ALMACEN DEL CAFE GARZON</t>
  </si>
  <si>
    <t>SX7ZZ575</t>
  </si>
  <si>
    <t>TA-25-712623</t>
  </si>
  <si>
    <t>FO-25-1041682</t>
  </si>
  <si>
    <t>MORENO`S PELUQUERIA &amp; BARBERIA</t>
  </si>
  <si>
    <t>04-06-2025 SE REALIZA LLAMADA AL CLIENTE, SE HABLA CON LA SRA SANDRA MORENO GOMEZ SE VALIDA DIRECCIÓN OK, CANAL OK, TARJETA DE SEMBRADO OK, DISPONIBILIDAD TOTAL, SE CONFIRMA 4 ULTIMOS DIGITOS DE LA TARJETA: OK, LLAMAR EL DÍA LA INSTALACIÓN PARA CONFIRMAR VISITA// CONTACTO REALIZADO POR LA APP // 05/06/2025 SE REALIZA INSTALACION DE CORRESPONSAL AVAL, SE INSTALAN EQUIPOS, SEMBRADO DE TARJETA, CB QUEDA OPERATIVO.</t>
  </si>
  <si>
    <t>UVAZZ141</t>
  </si>
  <si>
    <t>TA-25-712634</t>
  </si>
  <si>
    <t>FO-25-1041690</t>
  </si>
  <si>
    <t>DROGUERIA EL NEGRITO NO 3 LOCAL 1</t>
  </si>
  <si>
    <t>04-06-2025 SE REALIZA LLAMADA AL CLIENTE, SE HABLA CON LA SRA MARIA CRISTINA ROJAS VELASQUEZ SE VALIDA DIRECCIÓN OK, CANAL OK, TARJETA DE SEMBRADO OK, DISPONIBILIDAD TOTAL, SE CONFIRMA 4 ULTIMOS DIGITOS DE LA TARJETA: OK, LLAMAR EL DÍA LA INSTALACIÓN PARA CONFIRMAR VISITA// CONTACTO REALIZADO POR LA APP // 06/06/2025 SE REALIZA INSTALACION DE CORRESPONSAL AVAL, SE INSTALAN EQUIPOS, SEMBRADO DE TARJETA, CB QUEDA OPERATIVO.</t>
  </si>
  <si>
    <t>F1UZZ111</t>
  </si>
  <si>
    <t>TA-25-712639</t>
  </si>
  <si>
    <t>FO-25-1041695</t>
  </si>
  <si>
    <t>GZLZZ872</t>
  </si>
  <si>
    <t>TA-25-712644</t>
  </si>
  <si>
    <t>FO-25-1041699</t>
  </si>
  <si>
    <t>ALMACENES COOCENTRAL ACEVEDO</t>
  </si>
  <si>
    <t>04-06-2025 SE REALIZA LLAMADA AL CLIENTE, SE HABLA CON LA SRA PATRICIA ROJAS SE VALIDA DIRECCIÓN OK, CANAL OK, TARJETA DE SEMBRADO OK, DISPONIBILIDAD TOTAL, SE CONFIRMA 4 ULTIMOS DIGITOS DE LA TARJETA: NO - CLIENTE NO LA TIENE A LA MANO (SE LE COMPARTE DIGITOS ENVIADOS EN LISTA), LLAMAR EL DÍA LA INSTALACIÓN PARA CONFIRMAR VISITA// CONTACTO REALIZADO POR WHATSAPP, POR FAVOR LLAMAR AL NUMERO // 09/06/2025 EN COMUNICACIÓN CON LA PERSONA ENCARGA DE LOS PUNTOS COOCENTRAL, LA SEÑORA PATRICIA ROJAS , NOS INDICA QUE EL DIA DE HOY NO TIENE SERVICIO YA QUE ESTE PUNTO NO SE ABRE EL DIA LUNES,YA QUE TRABAJAN LOS DOMINGOS. ADICIONAL LA CARRETERA DE ACCESO A ACEVEDO SE ENCUENTRA CERRADA POR DAÑOS SIGNIFICATIVOS EN LA VIA POR FUERTES LLUVIAS EN LA ZONA .SE ESTARÁ EN COMUNICACIÓN CON EL CLIENTE PARA VALIDAR VIABILDIAD DE INGRESO A LA ZONA. // 10/06/2025 SE REALIZA INSTALACION DE CORRESPONSAL AVAL, SE INSTALAN EQUIPOS, SEMBRADO DE TARJETA, PRUEBAS DE CB QUEDA COMO DECLINADA , YA QUE EL PUNTO NO TIENE CUPO</t>
  </si>
  <si>
    <t>HA00K716</t>
  </si>
  <si>
    <t>TA-25-712649</t>
  </si>
  <si>
    <t>FO-25-1041702</t>
  </si>
  <si>
    <t>SX7ZZ603</t>
  </si>
  <si>
    <t>TA-25-712655</t>
  </si>
  <si>
    <t>FO-25-1041707</t>
  </si>
  <si>
    <t xml:space="preserve">ALMACEN DEL CAFÉ QUITURO </t>
  </si>
  <si>
    <t>SX7ZZ577 F1UZZ120</t>
  </si>
  <si>
    <t>249807-289652</t>
  </si>
  <si>
    <t>865026-903862</t>
  </si>
  <si>
    <t>1299-7578</t>
  </si>
  <si>
    <t>TA-25-712664</t>
  </si>
  <si>
    <t>FO-25-1041714</t>
  </si>
  <si>
    <t>ALMACEN DEL CAFE GUADALUPE</t>
  </si>
  <si>
    <t>04-06-2025 SE REALIZA LLAMADA AL CLIENTE, SE HABLA CON LA SRA PATRICIA ROJAS SE VALIDA DIRECCIÓN OK, CANAL OK, TARJETA DE SEMBRADO OK, DISPONIBILIDAD TOTAL, SE CONFIRMA 4 ULTIMOS DIGITOS DE LA TARJETA: NO - CLIENTE NO LA TIENE A LA MANO (SE LE COMPARTE DIGITOS ENVIADOS EN LISTA), LLAMAR EL DÍA LA INSTALACIÓN PARA CONFIRMAR VISITA// CONTACTO REALIZADO POR WHATSAPP, POR FAVOR LLAMAR AL NUMERO // 09/06/2025 EN COMUNICACIÓN CON LA PERSONA ENCARGA DE LOS PUNTOS COOCENTRAL, LA SEÑORA PATRICIA ROJAS , NOS INDICA QUE EL DIA DE HOY NO TIENE SERVICIO YA QUE ESTE PUNTO NO SE ABRE EL DIA LUNES,YA QUE TRABAJAN LOS DOMINGOS.EMPIEZAN A ATENDER NUEVAMENTE DESDE EL DIA MARTES . // 10/06/2025 SE REALIZA INSTALACION DE CORRESPONSAL AVAL, SE INSTALAN EQUIPOS, SEMBRADO DE TARJETA, PRUEBAS DE CB QUEDA DECLINA YA QUE EL PUNTO NO TIENE CUPO</t>
  </si>
  <si>
    <t>SX7ZZ602</t>
  </si>
  <si>
    <t>TA-25-712670</t>
  </si>
  <si>
    <t>FO-25-1041718</t>
  </si>
  <si>
    <t>ALMACEN DEL CAFE SUAZA</t>
  </si>
  <si>
    <t>04-06-2025 SE REALIZA LLAMADA AL CLIENTE, SE HABLA CON LA SRA PATRICIA ROJAS SE VALIDA DIRECCIÓN OK, CANAL OK, TARJETA DE SEMBRADO OK, DISPONIBILIDAD TOTAL, SE CONFIRMA 4 ULTIMOS DIGITOS DE LA TARJETA: NO - CLIENTE NO LA TIENE A LA MANO (SE LE COMPARTE DIGITOS ENVIADOS EN LISTA), LLAMAR EL DÍA LA INSTALACIÓN PARA CONFIRMAR VISITA// CONTACTO REALIZADO POR WHATSAPP, POR FAVOR LLAMAR AL NUMERO // 09/06/2025 EN COMUNICACIÓN CON LA PERSONA ENCARGA DE LOS PUNTOS COOCENTRAL, LA SEÑORA PATRICIA ROJAS , NOS INDICA QUE EL DIA DE HOY NO TIENE SERVICIO YA QUE ESTE PUNTO NO SE ABRE EL DIA LUNES,YA QUE TRABAJAN LOS DOMINGOS.EMPIEZAN A ATENDER NUEVAMENTE DESDE EL DIA MARTES . // 10/06/2025 SE REALIZA INSTALACION DE CORRESPONSAL AVAL, SE INSTALAN EQUIPOS, SEMBRADO DE TARJETA, PRUEBAS DE CB" DECLINADA" YA QUE EL PUNTO NO TIENE CUPO PARA REALIZAR PRUEBA.</t>
  </si>
  <si>
    <t>SX7ZZ579</t>
  </si>
  <si>
    <t>TA-25-712679</t>
  </si>
  <si>
    <t>FO-25-1041724</t>
  </si>
  <si>
    <t>MERCAMAXP</t>
  </si>
  <si>
    <t>04-06-2025 SE REALIZA LLAMADA AL CLIENTE, SE HABLA CON EL SR MANUEL CHAPARRO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06/06/2025 SE REALIZA INSTALACION DE CORRESPONSAL AVAL, SE INSTALAN EQUIPOS, SEMBRADO DE TARJETA, CB QUEDA OPERATIVO.</t>
  </si>
  <si>
    <t>F1UZZ126</t>
  </si>
  <si>
    <t>TA-25-712687</t>
  </si>
  <si>
    <t>FO-25-1041730</t>
  </si>
  <si>
    <t>CAFE INTERNET Y ACCESORIOS NIÑO.NET</t>
  </si>
  <si>
    <t>04-06-2025 SE REALIZA LLAMADA AL CLIENTE, SE HABLA CON EL SR JAIR ALBERTO PEREZ GONZALEZ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CLIENTE SOLICITA QUE EL TECNICO LLAME ANTES DE IR NO SIEMPRE ESTA DISPONIBLE ASI QUE NECESUTRA SABER CUANDO VA A IR EL TECNICO // 09/06/2025 SE REALIZA INSTALACION DE CORRESPONSAL AVAL, SE INSTALAN EQUIPOS, SEMBRADO DE TARJETA, CB QUEDA OPERATIVO.</t>
  </si>
  <si>
    <t>F1UZZ127</t>
  </si>
  <si>
    <t>TA-25-716356</t>
  </si>
  <si>
    <t>FO-25-1048483</t>
  </si>
  <si>
    <t>VARIEDADES PATY PALERMO</t>
  </si>
  <si>
    <t>05-06-2025 SE REALIZA LLAMADA AL CLIENTE, SE HABLA CON LA SRA ROSALIA POLANIA SALAZAR SE VALIDA DIRECCIÓN OK, CANAL OK, TARJETA DE SEMBRADO OK, DISPONIBILIDAD TOTAL, SE CONFIRMA 4 ULTIMOS DIGITOS DE LA TARJETA: OK, LLAMAR EL DÍA LA INSTALACIÓN PARA CONFIRMAR VISITA// CONTACTO REALIZADO POR LA APP // 10/06/2025 SE REALIZA INSTALACION DE DATAFONO ADICIONAL, PRUEBA EXITOSAS, CB QUEDA OPERATIVO</t>
  </si>
  <si>
    <t>F1UZZ826</t>
  </si>
  <si>
    <t>TA-25-716359</t>
  </si>
  <si>
    <t>FO-25-1048496</t>
  </si>
  <si>
    <t>GARZON OFICINA PRINCIPAL</t>
  </si>
  <si>
    <t>05-06 SE REALIZA LLAMADA AL NÚMERO 3143608709 CONTESTA UN SR EL CUAL INDICA TODA LA INFORMACIÓN DE LOS CORRESPONSALES SE DEBE TRATAR CON EL SR DANILO AL NÚMERO 3102315058, SE REALIZARON MULTIPLES LLAMADA AL NÚMERO INDICADO TIMBRA PERO NADIE RESPONDE, SE DEJO MSJ POR WPP PERO TAMPOCO HAY RESPUESTA // 5/06/2025 EN COMUNICACIÓN CON EL SR DANILO AL NUMERO 310 2315058 INDICA QUE AUN NO TIENE LAS TARJETAS DE SEMBRADO PARA LOS PUNTOS, QUE LAS TARJETAS QUE RECIBIERON FUERON DE UNOS PUNTOS DE LOS CUALES SE LES HABIA PERDIDO LA TARJETA Y EL BANCO LE HIZO REPOSICIÓN, SEGUN INDICACION DE REDEBAN SE PROGRAMA ACTIVIDAD CON EL OBJETIVO DE INDAGAR SI LA PROXIMA SEMANA YA TENDRIAN LAS TARJETAS EN CADA ESTABLECIMIENTO DANDO UN PLAZO AL COMERCIO // 10/06/2025 EN COMUNICACIÓN CON ADRIANA MONSALVE, LIDER DE CENTRO DE GESTIÓN DE SU CHANCE, NOS INDICA QUE LA TARJETA DE SEMBRADO ESTARÍA DISPONIBLE A PARTIR DEL DÍA JUEVES. PIDE Y SE PASE AL PUNTO DESPUÉS DE ESE DIA.// 12/06/2025 SE REALIZA INSTALACION DE DATAFONO ADICIONAL, PRUEBA EXITOSAS, CB QUEDA OPERATIVO</t>
  </si>
  <si>
    <t>F1UZZ827</t>
  </si>
  <si>
    <t>TA-25-716360</t>
  </si>
  <si>
    <t>FO-25-1048500</t>
  </si>
  <si>
    <t>OFICINA PPAL NEIVA</t>
  </si>
  <si>
    <t>05-06 SE REALIZA LLAMADA AL NÚMERO 3143608709 CONTESTA UN SR EL CUAL INDICA TODA LA INFORMACIÓN DE LOS CORRESPONSALES SE DEBE TRATAR CON EL SR DANILO AL NÚMERO 3102315058, SE REALIZARON MULTIPLES LLAMADA AL NÚMERO INDICADO TIMBRA PERO NADIE RESPONDE, SE DEJO MSJ POR WPP PERO TAMPOCO HAY RESPUESTA // 5/06/2025 EN COMUNICACIÓN CON EL SR DANILO AL NUMERO 310 2315058 INDICA QUE AUN NO TIENE LAS TARJETAS DE SEMBRADO PARA LOS PUNTOS, QUE LAS TARJETAS QUE RECIBIERON FUERON DE UNOS PUNTOS DE LOS CUALES SE LES HABIA PERDIDO LA TARJETA Y EL BANCO LE HIZO REPOSICIÓN, SEGUN INDICACION DE REDEBAN SE PROGRAMA ACTIVIDAD CON EL OBJETIVO DE INDAGAR SI LA PROXIMA SEMANA YA TENDRIAN LAS TARJETAS EN CADA ESTABLECIMIENTO DANDO UN PLAZO AL COMERCIO // 9/06/2025 SE REALIZA INSTALACION DE DATAFONO ADICIONAL, PRUEBA EXITOSAS, CB QUEDA OPERATIVO</t>
  </si>
  <si>
    <t>F1UZZ829</t>
  </si>
  <si>
    <t>TA-25-716361</t>
  </si>
  <si>
    <t>FO-25-1048503</t>
  </si>
  <si>
    <t>SAIRE ELECTRIFICADORA</t>
  </si>
  <si>
    <t>05-06 SE REALIZA LLAMADA AL NÚMERO 3143608709 CONTESTA UN SR EL CUAL INDICA TODA LA INFORMACIÓN DE LOS CORRESPONSALES SE DEBE TRATAR CON EL SR DANILO AL NÚMERO 3102315058, SE REALIZARON MULTIPLES LLAMADA AL NÚMERO INDICADO TIMBRA PERO NADIE RESPONDE, SE DEJO MSJ POR WPP PERO TAMPOCO HAY RESPUESTA // 5/06/2025 EN COMUNICACIÓN CON EL SR DANILO AL NUMERO 310 2315058 INDICA QUE AUN NO TIENE LAS TARJETAS DE SEMBRADO PARA LOS PUNTOS, QUE LAS TARJETAS QUE RECIBIERON FUERON DE UNOS PUNTOS DE LOS CUALES SE LES HABIA PERDIDO LA TARJETA Y EL BANCO LE HIZO REPOSICIÓN, SEGUN INDICACION DE REDEBAN SE PROGRAMA ACTIVIDAD CON EL OBJETIVO DE INDAGAR SI LA PROXIMA SEMANA YA TENDRIAN LAS TARJETAS EN CADA ESTABLECIMIENTO DANDO UN PLAZO AL COMERCIO // 09/06/2025 SE REALIZA INSTALACION DE DATAFONO ADICIONAL, PRUEBA EXITOSAS, CB QUEDA OPERATIVO</t>
  </si>
  <si>
    <t>F1UZZ830</t>
  </si>
  <si>
    <t>TA-25-716362</t>
  </si>
  <si>
    <t>FO-25-1048506</t>
  </si>
  <si>
    <t>IGLESIA PALMAS</t>
  </si>
  <si>
    <t>05-06 SE REALIZA LLAMADA AL NÚMERO 3143608709 CONTESTA UN SR EL CUAL INDICA TODA LA INFORMACIÓN DE LOS CORRESPONSALES SE DEBE TRATAR CON EL SR DANILO AL NÚMERO 3102315058, SE REALIZARON MULTIPLES LLAMADA AL NÚMERO INDICADO TIMBRA PERO NADIE RESPONDE, SE DEJO MSJ POR WPP PERO TAMPOCO HAY RESPUESTA // 5/06/2025 EN COMUNICACIÓN CON EL SR DANILO AL NUMERO 310 2315058 INDICA QUE AUN NO TIENE LAS TARJETAS DE SEMBRADO PARA LOS PUNTOS, QUE LAS TARJETAS QUE RECIBIERON FUERON DE UNOS PUNTOS DE LOS CUALES SE LES HABIA PERDIDO LA TARJETA Y EL BANCO LE HIZO REPOSICIÓN, SEGUN INDICACION DE REDEBAN SE PROGRAMA ACTIVIDAD CON EL OBJETIVO DE INDAGAR SI LA PROXIMA SEMANA YA TENDRIAN LAS TARJETAS EN CADA ESTABLECIMIENTO DANDO UN PLAZO AL COMERCIO // 10/06/2025 SE REALIZA INSTALACION DE DATAFONO ADICIONAL, PRUEBA EXITOSAS, CB QUEDA OPERATIVO</t>
  </si>
  <si>
    <t>F1UZZ837</t>
  </si>
  <si>
    <t>TA-25-716363</t>
  </si>
  <si>
    <t>FO-25-1048510</t>
  </si>
  <si>
    <t>CLUB SOCIAL</t>
  </si>
  <si>
    <t>F1UZZ838</t>
  </si>
  <si>
    <t>TA-25-716364</t>
  </si>
  <si>
    <t>FO-25-1048515</t>
  </si>
  <si>
    <t>CAMELLON DE LA 14</t>
  </si>
  <si>
    <t>05-06 SE REALIZA LLAMADA AL NÚMERO 3143608709 CONTESTA UN SR EL CUAL INDICA TODA LA INFORMACIÓN DE LOS CORRESPONSALES SE DEBE TRATAR CON EL SR DANILO AL NÚMERO 3102315058, SE REALIZARON MULTIPLES LLAMADA AL NÚMERO INDICADO TIMBRA PERO NADIE RESPONDE, SE DEJO MSJ POR WPP PERO TAMPOCO HAY RESPUESTA // 5/06/2025 EN COMUNICACIÓN CON EL SR DANILO AL NUMERO 310 2315058 INDICA QUE AUN NO TIENE LAS TARJETAS DE SEMBRADO PARA LOS PUNTOS, QUE LAS TARJETAS QUE RECIBIERON FUERON DE UNOS PUNTOS DE LOS CUALES SE LES HABIA PERDIDO LA TARJETA Y EL BANCO LE HIZO REPOSICIÓN, SEGUN INDICACION DE REDEBAN SE PROGRAMA ACTIVIDAD CON EL OBJETIVO DE INDAGAR SI LA PROXIMA SEMANA YA TENDRIAN LAS TARJETAS EN CADA ESTABLECIMIENTO DANDO UN PLAZO AL COMERCIO // 09/06/2025 SE REALIZA GESTION TELEFONICA AL ENCARGADO DE LOS ESTABLECIMIENTOS, INDICA QUE AUN NO HA LLEGADO LA TARJETA, SOLICITA LLAMAR EL DIA DE MAÑANA PARA CONFIRMAR Y PROCEDER CON LA VISITA // 10/06/2025 SE REALIZA INSTALACION DE DATAFONO ADICIONAL, PRUEBA EXITOSAS, CB QUEDA OPERATIVO</t>
  </si>
  <si>
    <t>F1UZZ841</t>
  </si>
  <si>
    <t>TA-25-716365</t>
  </si>
  <si>
    <t>FO-25-1048517</t>
  </si>
  <si>
    <t>CANAIMA</t>
  </si>
  <si>
    <t>EJECUTADO/CANCELADO</t>
  </si>
  <si>
    <t>05-06 SE REALIZA LLAMADA AL NÚMERO 3143608709 CONTESTA UN SR EL CUAL INDICA TODA LA INFORMACIÓN DE LOS CORRESPONSALES SE DEBE TRATAR CON EL SR DANILO AL NÚMERO 3102315058, SE REALIZARON MULTIPLES LLAMADA AL NÚMERO INDICADO TIMBRA PERO NADIE RESPONDE, SE DEJO MSJ POR WPP PERO TAMPOCO HAY RESPUESTA // 5/06/2025 EN COMUNICACIÓN CON EL SR DANILO AL NUMERO 310 2315058 INDICA QUE AUN NO TIENE LAS TARJETAS DE SEMBRADO PARA LOS PUNTOS, QUE LAS TARJETAS QUE RECIBIERON FUERON DE UNOS PUNTOS DE LOS CUALES SE LES HABIA PERDIDO LA TARJETA Y EL BANCO LE HIZO REPOSICIÓN, SEGUN INDICACION DE REDEBAN SE PROGRAMA ACTIVIDAD CON EL OBJETIVO DE INDAGAR SI LA PROXIMA SEMANA YA TENDRIAN LAS TARJETAS EN CADA ESTABLECIMIENTO DANDO UN PLAZO AL COMERCIO // 10/06/2025 EN COMUNICACIÓN CON ADRIANA MONSALVE, LÍDER DE CENTRO DE CONTROL DE SU CHANCE, NOS INDICA QUE LA TARJETA DE SEMBRADO TADAVIA NO ESTA EN EL PUNTO, POSIBLEMENTE EL DIA DE MAÑANA YA ESTE, PIDE Y SE LLAME NUEVAMENTE PARA VALIDAR Y ASI REALIZAR VISITA EFECTIVA // 11/06/2025 SE REALIZA VISITA PARA INSTALACIÓN DE DATAFONO ADICIONAL, PERO SE EVIDENCIA QUE EL COMERCIO ESTÁ UBICADO EN LA CRA 22 # 24 - 27 SUR Y NO EN LA CARRERA 22 NO. 23 SUR - 04 CON ESTÁ RELACIONADO EN LISTA DE CHEQUEO, POR TAL RAZÓN SE CANCELA.</t>
  </si>
  <si>
    <t>F1UZZ842</t>
  </si>
  <si>
    <t>TA-25-716366</t>
  </si>
  <si>
    <t>FO-25-1048522</t>
  </si>
  <si>
    <t>PINOS ALTO</t>
  </si>
  <si>
    <t>F1UZZ846</t>
  </si>
  <si>
    <t>TA-25-716367</t>
  </si>
  <si>
    <t>FO-25-1048532</t>
  </si>
  <si>
    <t>TIMANCO</t>
  </si>
  <si>
    <t>05-06 SE REALIZA LLAMADA AL NÚMERO 3143608709 CONTESTA UN SR EL CUAL INDICA TODA LA INFORMACIÓN DE LOS CORRESPONSALES SE DEBE TRATAR CON EL SR DANILO AL NÚMERO 3102315058, SE REALIZARON MULTIPLES LLAMADA AL NÚMERO INDICADO TIMBRA PERO NADIE RESPONDE, SE DEJO MSJ POR WPP PERO TAMPOCO HAY RESPUESTA // 5/06/2025 EN COMUNICACIÓN CON EL SR DANILO AL NUMERO 310 2315058 INDICA QUE AUN NO TIENE LAS TARJETAS DE SEMBRADO PARA LOS PUNTOS, QUE LAS TARJETAS QUE RECIBIERON FUERON DE UNOS PUNTOS DE LOS CUALES SE LES HABIA PERDIDO LA TARJETA Y EL BANCO LE HIZO REPOSICIÓN, SEGUN INDICACION DE REDEBAN SE PROGRAMA ACTIVIDAD CON EL OBJETIVO DE INDAGAR SI LA PROXIMA SEMANA YA TENDRIAN LAS TARJETAS EN CADA ESTABLECIMIENTO DANDO UN PLAZO AL COMERCIO // 10/06/2025 EN COMUNICACIÓN CON ADRIANA MONSALVE, LÍDER DE CENTRO DE CONTROL DE SU CHANCE, NOS INDICA QUE LA TARJETA DE SEMBRADO TADAVIA NO ESTA EN EL PUNTO, POSIBLEMENTE EL DIA DE MAÑANA YA ESTE, PIDE Y SE LLAME NUEVAMENTE PARA VALIDAR Y ASI REALIZAR VISITA EFECTIVA // 11/06/2025 SE REALIZA INSTALACION DE DATAFONO ADICIONAL, PRUEBA EXITOSAS, CB QUEDA OPERATIVO</t>
  </si>
  <si>
    <t>F1UZZ847</t>
  </si>
  <si>
    <t>TA-25-716369</t>
  </si>
  <si>
    <t>FO-25-1048535</t>
  </si>
  <si>
    <t>APUESTAS NACIONALES DE COLOMBIA</t>
  </si>
  <si>
    <t>F1UZZ849</t>
  </si>
  <si>
    <t>TA-25-716370</t>
  </si>
  <si>
    <t>FO-25-1048538</t>
  </si>
  <si>
    <t>APUESTAS NACIONALES DE COLOMBIA LIMONAR ALTO</t>
  </si>
  <si>
    <t>05-06 SE REALIZA LLAMADA AL NÚMERO 3143608709 CONTESTA UN SR EL CUAL INDICA TODA LA INFORMACIÓN DE LOS CORRESPONSALES SE DEBE TRATAR CON EL SR DANILO AL NÚMERO 3102315058, SE REALIZARON MULTIPLES LLAMADA AL NÚMERO INDICADO TIMBRA PERO NADIE RESPONDE, SE DEJO MSJ POR WPP PERO TAMPOCO HAY RESPUESTA // 5/06/2025 EN COMUNICACIÓN CON EL SR DANILO AL NUMERO 310 2315058 INDICA QUE AUN NO TIENE LAS TARJETAS DE SEMBRADO PARA LOS PUNTOS, QUE LAS TARJETAS QUE RECIBIERON FUERON DE UNOS PUNTOS DE LOS CUALES SE LES HABIA PERDIDO LA TARJETA Y EL BANCO LE HIZO REPOSICIÓN, SEGUN INDICACION DE REDEBAN SE PROGRAMA ACTIVIDAD CON EL OBJETIVO DE INDAGAR SI LA PROXIMA SEMANA YA TENDRIAN LAS TARJETAS EN CADA ESTABLECIMIENTO DANDO UN PLAZO AL COMERCIO // 10/06/2025 EN COMUNICACIÓN CON ADRIANA MONSALVE, LÍDER DE CENTRO DE CONTROL DE SU CHANCE, NOS INDICA QUE LA TARJETA DE SEMBRADO TADAVIA NO ESTA EN EL PUNTO, POSIBLEMENTE EL DIA DE MAÑANA YA ESTE, PIDE Y SE LLAME NUEVAMENTE PARA VALIDAR Y ASI REALIZAR VISITA EFECTIVA // 11/06/2025 SE REALIZA VISITA PARA INSTALACIÓN DE DATAFONO ADICIONAL, PERO SE EVIDENCIA QUE EN LA DIRECCIÓN RELACIONADA CARRERA 39 NO. 21 – 69 EN LISTA DE CHEQUEO NO EXISTE EL COMERCIO, SE LLAMA A LA PERSONA ENCARGADA DE LOS CB DE LA CADENA E INDICA QUE ESTÁN UBICADOS EN LA DIRECCIÓN CARRERA 38 NO. 18B - 21 SUR EL LIMONAR, LA CUAL NO CORRESPONDE A LA RELACIONADA EN LISTA DE CHEQUEO, POR TAL RAZÓN SE CANCELA.</t>
  </si>
  <si>
    <t>F1UZZ856</t>
  </si>
  <si>
    <t>TA-25-716372</t>
  </si>
  <si>
    <t>FO-25-1048544</t>
  </si>
  <si>
    <t>APUESTAS NACIONALES DE COLOMBIA CAGUAN</t>
  </si>
  <si>
    <t>05-06 SE REALIZA LLAMADA AL NÚMERO 3143608709 CONTESTA UN SR EL CUAL INDICA TODA LA INFORMACIÓN DE LOS CORRESPONSALES SE DEBE TRATAR CON EL SR DANILO AL NÚMERO 3102315058, SE REALIZARON MULTIPLES LLAMADA AL NÚMERO INDICADO TIMBRA PERO NADIE RESPONDE, SE DEJO MSJ POR WPP PERO TAMPOCO HAY RESPUESTA // 5/06/2025 EN COMUNICACIÓN CON EL SR DANILO AL NUMERO 310 2315058 INDICA QUE AUN NO TIENE LAS TARJETAS DE SEMBRADO PARA LOS PUNTOS, QUE LAS TARJETAS QUE RECIBIERON FUERON DE UNOS PUNTOS DE LOS CUALES SE LES HABIA PERDIDO LA TARJETA Y EL BANCO LE HIZO REPOSICIÓN, SEGUN INDICACION DE REDEBAN SE PROGRAMA ACTIVIDAD CON EL OBJETIVO DE INDAGAR SI LA PROXIMA SEMANA YA TENDRIAN LAS TARJETAS EN CADA ESTABLECIMIENTO DANDO UN PLAZO AL COMERCIO // 09/06/2025 SE CANCELA CON LA INSTALACIÓN DEL DATAFONO ADICIONAL, PUESTO QUE LA DIRECCIÓN DEL COMERCIO CALLE 4 # 4 -60 CORREGIMIENTO CAGUAN, NO CORRESPONDE A LA RELACIONADA EN LA LISTA DE CHEQUEO CRA 3 A NO 4 - 104.</t>
  </si>
  <si>
    <t>F1UZZ860</t>
  </si>
  <si>
    <t>TA-25-716374</t>
  </si>
  <si>
    <t>FO-25-1048550</t>
  </si>
  <si>
    <t>FUSION NET</t>
  </si>
  <si>
    <t>05-06 SE REALIZA LLAMADA AL CLIENTE, SE HABLA CON LA SRA MARGARITA MARIA GRISMALDO GONZALEZ, SE VALIDA DIRECCIÓN OK, CANAL OK, TARJETA DE SEMBRADO OK, DISPONIBILIDAD TOTAL, SE CONFIRMA 4 ULTIMOS DIGITOS DE LA TARJETA:SI, LLAMAR EL DÍA LA INSTALACIÓN PARA CONFIRMAR VISITA // 09/06/2025 SE REALIZA INSTALACION DE CORRESPONSAL AVAL, SE INSTALAN EQUIPOS, SEMBRADO DE TARJETA, CB QUEDA OPERATIVO.</t>
  </si>
  <si>
    <t>A4WZZ924</t>
  </si>
  <si>
    <t>TA-25-716375</t>
  </si>
  <si>
    <t>FO-25-1048554</t>
  </si>
  <si>
    <t>CVS WINCELL SAN BERNARDO</t>
  </si>
  <si>
    <t>04-06-2025 SE REALIZA LLAMADA AL CLIENTE, SE HABLA CON LA SRA JOHANA SE VALIDA DIRECCIÓN OK, CANAL OK, TARJETA DE SEMBRADO OK, DISPONIBILIDAD TOTAL, SE CONFIRMA 4 ULTIMOS DIGITOS DE LA TARJETA: OK, LLAMAR EL DÍA LA INSTALACIÓN PARA CONFIRMAR VISITA// CONTACTO REALIZADO POR LA APP // 10/06/2025 SE REALIZA INSTALACION DE CORRESPONSAL AVAL, SE INSTALAN EQUIPOS, SEMBRADO DE TARJETA, CB QUEDA OPERATIVO.</t>
  </si>
  <si>
    <t>F1UZZ870</t>
  </si>
  <si>
    <t>TA-25-716376</t>
  </si>
  <si>
    <t>FO-25-1048556</t>
  </si>
  <si>
    <t>CVS WINCELL CIENAGA DE ORO</t>
  </si>
  <si>
    <t>F1UZZ876</t>
  </si>
  <si>
    <t>TA-25-716377</t>
  </si>
  <si>
    <t>FO-25-1048560</t>
  </si>
  <si>
    <t>CVS WINCELL CHINU</t>
  </si>
  <si>
    <t>04-06-2025 SE REALIZA LLAMADA AL CLIENTE, SE HABLA CON LA SRA JOHANA SE VALIDA DIRECCIÓN OK, CANAL OK, TARJETA DE SEMBRADO OK, DISPONIBILIDAD TOTAL, SE CONFIRMA 4 ULTIMOS DIGITOS DE LA TARJETA: OK, LLAMAR EL DÍA LA INSTALACIÓN PARA CONFIRMAR VISITA// CONTACTO REALIZADO POR LA APP // 09/06/2025 SE REALIZA INSTALACION DE CORRESPONSAL AVAL, SE INSTALAN EQUIPOS, SEMBRADO DE TARJETA, CB QUEDA OPERATIVO.</t>
  </si>
  <si>
    <t>F1UZZ877</t>
  </si>
  <si>
    <t>TA-25-716378</t>
  </si>
  <si>
    <t>FO-25-1048565</t>
  </si>
  <si>
    <t>CVS WINCELL SAHAGUN</t>
  </si>
  <si>
    <t>F1UZZ878</t>
  </si>
  <si>
    <t>TA-25-716380</t>
  </si>
  <si>
    <t>FO-25-1048573</t>
  </si>
  <si>
    <t>PURIFICADORA AGUA BETEL CAMTAGALLO</t>
  </si>
  <si>
    <t>05-06 SE REALIZA LLAMADA AL CLIENTE, SE HABLA CON EL SR JESUS DAVID RODRIGUEZ GARCIA, SE VALIDA DIRECCIÓN OK, CANAL OK, TARJETA DE SEMBRADO OK, DISPONIBILIDAD TOTAL, SE CONFIRMA 4 ULTIMOS DIGITOS DE LA TARJETA: NO - CLIENTE NO LA TIENE A LA MANO (SE LE COMPARTE DIGITOS ENVIADOS EN LISTA), LLAMAR EL DÍA LA INSTALACIÓN PARA CONFIRMAR VISITA // 10/06/2025 SE REALIZA INSTALACION DE CORRESPONSAL AVAL, SE INSTALAN EQUIPOS, SEMBRADO DE TARJETA, CB QUEDA OPERATIVO.</t>
  </si>
  <si>
    <t>A1WZZ859</t>
  </si>
  <si>
    <t>TA-25-716381</t>
  </si>
  <si>
    <t>FO-25-1048577</t>
  </si>
  <si>
    <t>CENTRO DE PAGOS Y SERVICIOS EL SOL</t>
  </si>
  <si>
    <t>05-06 SE REALIZA LLAMADA AL CLIENTE, SE HABLA CON EL SR YACKSON GYVER GUTIERREZ BONILLA, SE VALIDA DIRECCIÓN OK, CANAL OK, TARJETA DE SEMBRADO OK, DISPONIBILIDAD TOTAL, SE CONFIRMA 4 ULTIMOS DIGITOS DE LA TARJETA:SI, LLAMAR EL DÍA LA INSTALACIÓN PARA CONFIRMAR VISITA // 10/06/2025 SE REALIZA INSTALACION DE CORRESPONSAL AVAL, SE INSTALAN EQUIPOS, SEMBRADO DE TARJETA, CB QUEDA OPERATIVO.</t>
  </si>
  <si>
    <t>SAUZZ008</t>
  </si>
  <si>
    <t>TA-25-716382</t>
  </si>
  <si>
    <t>FO-25-1048580</t>
  </si>
  <si>
    <t>ZAFIRO ACCESORIOS A.S</t>
  </si>
  <si>
    <t>05-06 SE REALIZA LLAMADA AL CLIENTE, SE HABLA CON LA SRA YURANY ALEJANDRA SANCHEZ LOPEZ, SE VALIDA DIRECCIÓN OK, CANAL OK, TARJETA DE SEMBRADO OK, DISPONIBILIDAD TOTAL, SE CONFIRMA 4 ULTIMOS DIGITOS DE LA TARJETA:SI, LLAMAR EL DÍA LA INSTALACIÓN PARA CONFIRMAR VISITA // 09/06/2025 SE REALIZA INSTALACION DE CORRESPONSAL AVAL, SE INSTALAN EQUIPOS, SEMBRADO DE TARJETA, CB QUEDA OPERATIVO.</t>
  </si>
  <si>
    <t>A4VZZ991</t>
  </si>
  <si>
    <t>TA-25-716383</t>
  </si>
  <si>
    <t>FO-25-1048585</t>
  </si>
  <si>
    <t>ZAHARA JEWELRY</t>
  </si>
  <si>
    <t>05-06 SE REALIZA LLAMADA AL CLIENTE, SE HABLA CON LA SRA SARA STEFANIA CERQUERA CORDOBA, SE VALIDA DIRECCIÓN OK, CANAL OK, TARJETA DE SEMBRADO OK, DISPONIBILIDAD TOTAL, SE CONFIRMA 4 ULTIMOS DIGITOS DE LA TARJETA:SI, LLAMAR EL DÍA LA INSTALACIÓN PARA CONFIRMAR VISITA // 09/06/2025 SE REALIZA INSTALACION DE CORRESPONSAL AVAL, SE INSTALAN EQUIPOS, SEMBRADO DE TARJETA, CB QUEDA OPERATIVO.</t>
  </si>
  <si>
    <t>LMUZZ753</t>
  </si>
  <si>
    <t>TA-25-716384</t>
  </si>
  <si>
    <t>FO-25-1048588</t>
  </si>
  <si>
    <t>CORRESPONSAL BANCARIO MULTISERVICIOS BJOE</t>
  </si>
  <si>
    <t>05-06 SE REALIZA LLAMADA AL CLIENTE, SE HABLA CON LA SRA DAMARIS JOHANNA GIRALDO SORACIPA, SE VALIDA DIRECCIÓN OK, CANAL OK, TARJETA DE SEMBRADO OK, DISPONIBILIDAD TOTAL, SE CONFIRMA 4 ULTIMOS DIGITOS DE LA TARJETA:SI, LLAMAR EL DÍA LA INSTALACIÓN PARA CONFIRMAR VISITA // 09/06/2025 SE REALIZA INSTALACION DE CORRESPONSAL AVAL, SE INSTALAN EQUIPOS, SEMBRADO DE TARJETA, CB QUEDA OPERATIVO.</t>
  </si>
  <si>
    <t>LMUZZ851</t>
  </si>
  <si>
    <t>TA-25-716386</t>
  </si>
  <si>
    <t>FO-25-1048594</t>
  </si>
  <si>
    <t>INVERSIONES GMR 5</t>
  </si>
  <si>
    <t>05-06 SE REALIZA LLAMADA AL CLIENTE, SE HABLA CON EL SR GUSTAVO MALAGON RODRIGUEZ, SE VALIDA DIRECCIÓN OK, CANAL OK, TARJETA DE SEMBRADO OK, DISPONIBILIDAD TOTAL, SE CONFIRMA 4 ULTIMOS DIGITOS DE LA TARJETA: NO - CLIENTE NO LA TIENE A LA MANO (SE LE COMPARTE DIGITOS ENVIADOS EN LISTA), LLAMAR EL DÍA LA INSTALACIÓN PARA CONFIRMAR VISITA // CONTACTO REALIZADO POR LA APP // 09/06/2025 SE REALIZA INSTALACION DE CORRESPONSAL AVAL, SE INSTALAN EQUIPOS, SEMBRADO DE TARJETA, CB QUEDA OPERATIVO.</t>
  </si>
  <si>
    <t>A1YZZ570</t>
  </si>
  <si>
    <t>TA-25-716387</t>
  </si>
  <si>
    <t>FO-25-1048599</t>
  </si>
  <si>
    <t>PAPELERIA Y CENTRO DE PAGOS LA WED</t>
  </si>
  <si>
    <t>05-06 SE REALIZA LLAMADA AL CLIENTE, SE HABLA CON EL SR JOSE BENIGNO PRIETO GARZON, SE VALIDA DIRECCIÓN OK, CANAL OK, TARJETA DE SEMBRADO OK, DISPONIBILIDAD TOTAL, SE CONFIRMA 4 ULTIMOS DIGITOS DE LA TARJETA:SI, LLAMAR EL DÍA LA INSTALACIÓN PARA CONFIRMAR VISITA // 09/06/2025 SE REALIZA INSTALACION DE CORRESPONSAL AVAL, SE INSTALAN EQUIPOS, SEMBRADO DE TARJETA, CB QUEDA OPERATIVO.</t>
  </si>
  <si>
    <t>A1XZZ244</t>
  </si>
  <si>
    <t>TA-25-716388</t>
  </si>
  <si>
    <t>FO-25-1048603</t>
  </si>
  <si>
    <t xml:space="preserve">PAPELERIA TATA </t>
  </si>
  <si>
    <t>05-06 SE REALIZA LLAMADA AL CLIENTE, SE HABLA CON EL SR FELIPE GARCES MORENO, SE VALIDA DIRECCIÓN OK, CANAL OK, TARJETA DE SEMBRADO OK, DISPONIBILIDAD TOTAL, SE CONFIRMA 4 ULTIMOS DIGITOS DE LA TARJETA:SI, LLAMAR EL DÍA LA INSTALACIÓN PARA CONFIRMAR VISITA // 09/06/2025 SE REALIZA INSTALACION DE CORRESPONSAL AVAL, SE INSTALAN EQUIPOS, SEMBRADO DE TARJETA, CB QUEDA OPERATIVO.</t>
  </si>
  <si>
    <t>A1WZZ911</t>
  </si>
  <si>
    <t>TA-25-718038</t>
  </si>
  <si>
    <t>FO-25-1050439</t>
  </si>
  <si>
    <t>PARDU´S BARBER 1.0</t>
  </si>
  <si>
    <t>05-06 SE INTENTA COMUNICACION CON EL SR ARLEY CRISANTO PARDO LUGO, AL NUMERO  3177486111 - 302494073 , SUENA NO CONTESTA. SE LE HACEN VARIOS INTENTOS // 06-06-2025 SE REALIZA LLAMADA AL CLIENTE, SE HABLA CON EL SR ARLEY CRISANTO PARDO LUGO SE VALIDA DIRECCIÓN OK, CANAL OK, TARJETA DE SEMBRADO OK, DISPONIBILIDAD TOTAL, SE CONFIRMA 4 ULTIMOS DIGITOS DE LA TARJETA: OK, LLAMAR EL DÍA LA INSTALACIÓN PARA CONFIRMAR VISITA// CONTACTO REALIZADO POR LA APP // 10/06/2025 SE REALIZA INSTALACION DE CORRESPONSAL AVAL, SE INSTALAN EQUIPOS, SEMBRADO DE TARJETA, CB QUEDA OPERATIVO.</t>
  </si>
  <si>
    <t>LMYZZ913</t>
  </si>
  <si>
    <t>TA-25-716389</t>
  </si>
  <si>
    <t>FO-25-1048606</t>
  </si>
  <si>
    <t xml:space="preserve">TIENDA DONDE LEIDY NUÑEZ </t>
  </si>
  <si>
    <t>05-06 SE REALIZA LLAMADA AL CLIENTE, SE HABLA CON LA SRA LEIDY YOHANNA NUÑEZ RUEDA, SE VALIDA DIRECCIÓN OK, CANAL OK, TARJETA DE SEMBRADO OK, DISPONIBILIDAD TOTAL, SE CONFIRMA 4 ULTIMOS DIGITOS DE LA TARJETA:SI, LLAMAR EL DÍA LA INSTALACIÓN PARA CONFIRMAR VISITA // 09/06/2025 SE REALIZA INSTALACION DE CORRESPONSAL AVAL, SE INSTALAN EQUIPOS, SEMBRADO DE TARJETA, CB QUEDA OPERATIVO.</t>
  </si>
  <si>
    <t>A4YZZ564</t>
  </si>
  <si>
    <t>TA-25-716390</t>
  </si>
  <si>
    <t>FO-25-1048610</t>
  </si>
  <si>
    <t>GRAFIKOLOR</t>
  </si>
  <si>
    <t>05-06 SE REALIZA LLAMADA AL CLIENTE, SE HABLA CON EL SR JHON ALEXIS JARAMILLO SAAVEDRA, SE VALIDA DIRECCIÓN OK, CANAL OK, TARJETA DE SEMBRADO OK, DISPONIBILIDAD TOTAL, SE CONFIRMA 4 ULTIMOS DIGITOS DE LA TARJETA:SI, LLAMAR EL DÍA LA INSTALACIÓN PARA CONFIRMAR VISITA // CONTACTO REALIZADO POR LA APP // 09/06/2025 SE REALIZA INSTALACION DE CORRESPONSAL AVAL, SE INSTALAN EQUIPOS, SEMBRADO DE TARJETA, CB QUEDA OPERATIVO.</t>
  </si>
  <si>
    <t>F1VZZ109</t>
  </si>
  <si>
    <t>TA-25-716391</t>
  </si>
  <si>
    <t>FO-25-1048616</t>
  </si>
  <si>
    <t>MISCELANEA SARACAMILA Y ALEJO</t>
  </si>
  <si>
    <t>05-06 SE REALIZA LLAMADA AL CLIENTE, SE HABLA CON LA SRA DIANA MARCELA ROMERO, SE VALIDA DIRECCIÓN OK, CANAL OK, TARJETA DE SEMBRADO OK, DISPONIBILIDAD TOTAL, SE CONFIRMA 4 ULTIMOS DIGITOS DE LA TARJETA:SI, LLAMAR EL DÍA LA INSTALACIÓN PARA CONFIRMAR VISITA // 10/06/2025 SE REALIZA INSTALACION DE CORRESPONSAL AVAL, SE INSTALAN EQUIPOS, SEMBRADO DE TARJETA, CB QUEDA OPERATIVO.</t>
  </si>
  <si>
    <t>F1VZZ110</t>
  </si>
  <si>
    <t>TA-25-719429</t>
  </si>
  <si>
    <t>FO-25-1053342</t>
  </si>
  <si>
    <t>DISTRIBUIDORA Y COMERCIALIZADORA LOS ANGELES DE BUENAVISTA</t>
  </si>
  <si>
    <t>06-06-2025 SE REALIZA LLAMADA AL CLIENTE, SE HABLA CON LA SRA BINYELIS MILDRED DELGADO BERROCAL SE VALIDA DIRECCIÓN OK, CANAL OK, TARJETA DE SEMBRADO OK, DISPONIBILIDAD TOTAL, SE CONFIRMA 4 ULTIMOS DIGITOS DE LA TARJETA: OK, LLAMAR EL DÍA LA INSTALACIÓN PARA CONFIRMAR VISITA// CONTACTO REALIZADO POR LA APP // 11/06/2025 SE REALIZA INSTALACION DE CORRESPONSAL AVAL, SE INSTALAN EQUIPOS, SEMBRADO DE TARJETA, CB QUEDA OPERATIVO.</t>
  </si>
  <si>
    <t>A4YZZ256</t>
  </si>
  <si>
    <t>TA-25-719432</t>
  </si>
  <si>
    <t>FO-25-1053346</t>
  </si>
  <si>
    <t>MULTISOLUCIONES TECNOLOGICAS DUITAMA</t>
  </si>
  <si>
    <t>06-06-2025 SE REALIZA LLAMADA AL CLIENTE, SE HABLA CON EL SR ELKIN GIOVANNY RODRIGUEZ SALOMON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10/06/2025 SE REALIZA INSTALACION DE CORRESPONSAL AVAL, SE INSTALAN EQUIPOS, SEMBRADO DE TARJETA, CB QUEDA OPERATIVO.</t>
  </si>
  <si>
    <t>A1WZZ759</t>
  </si>
  <si>
    <t>TA-25-719433</t>
  </si>
  <si>
    <t>FO-25-1053351</t>
  </si>
  <si>
    <t xml:space="preserve">LA TOSKANA </t>
  </si>
  <si>
    <t>06-06-2025 SE REALIZA LLAMADA AL CLIENTE, SE HABLA CON LA SRA NANCY JHORLENY MONSALVE GOMEZ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10/06/2025 SE REALIZA INSTALACION DE CORRESPONSAL AVAL, SE INSTALAN EQUIPOS, SEMBRADO DE TARJETA, CB QUEDA OPERATIVO.</t>
  </si>
  <si>
    <t>F1WZZ668</t>
  </si>
  <si>
    <t>TA-25-719434</t>
  </si>
  <si>
    <t>FO-25-1053353</t>
  </si>
  <si>
    <t xml:space="preserve">ISA COMUNICACIONES B O </t>
  </si>
  <si>
    <t>06-06-2025 SE REALIZA LLAMADA AL CLIENTE, SE HABLA CON LA SRA BEATRIZ ELENA OBANDO CORREA SE VALIDA DIRECCIÓN OK, CANAL OK, TARJETA DE SEMBRADO OK, DISPONIBILIDAD TOTAL, SE CONFIRMA 4 ULTIMOS DIGITOS DE LA TARJETA: OK, LLAMAR EL DÍA LA INSTALACIÓN PARA CONFIRMAR VISITA// CONTACTO REALIZADO POR WHATSAPP // 11/06/2025 SE REALIZA LLAMADA AL NUMERO DE LA LISTA, SE HABLA CON LA SEÑORA BEATRIZ OBANDOQUIEN NOS INFORMA QUE NO TIENEN PUNTO DE RED PARA CONECTAR LOS EQUIPOS HASTA EL DÍA MIERCOLES, SE PROGRAMA VISITA PARA EL DIA JUEVES 12/06 // 12/06/2025 SE REALIZA INSTALACION DE CORRESPONSAL AVAL, SE INSTALAN EQUIPOS, SEMBRADO DE TARJETA, CB QUEDA OPERATIVO.</t>
  </si>
  <si>
    <t>LMYZZ461</t>
  </si>
  <si>
    <t>TA-25-719435</t>
  </si>
  <si>
    <t>FO-25-1053355</t>
  </si>
  <si>
    <t>DIGICELL COMUNICACIONES DEL CAUCA</t>
  </si>
  <si>
    <t>06-06-2025 SE REALIZA LLAMADA AL CLIENTE, SE HABLA CON EL SR DIDIER FERNEY VEGA BURBANO SE VALIDA DIRECCIÓN OK, CANAL OK, TARJETA DE SEMBRADO OK, DISPONIBILIDAD TOTAL, SE CONFIRMA 4 ULTIMOS DIGITOS DE LA TARJETA: OK, LLAMAR EL DÍA LA INSTALACIÓN PARA CONFIRMAR VISITA// CONTACTO REALIZADO POR LA APP // 10/06/2025 SE INGRESA SE INSTALA BASE FUENTE PATCHCORE CABLE MAGIC BOX DATÁFONO LECTOR SEMBRADO TARJETA SE CAMBIA EQUIPO PRUEBAS SIGUEN GENERANDO MENSAJE TARJETA NO SOPORTADA, SE ESCALA A REDEBAN DANDO COMO RESPUESTA AL ESCALAMIENTO “SE CANCELA POR QUE EL CLIENTE NO TIENE LA FRANQUICIA VISA”,POR ORDEN DE REDEBAN SE DESMONTA TODO LO QUIERA INSTALADO</t>
  </si>
  <si>
    <t>SXUZZ843</t>
  </si>
  <si>
    <t>TA-25-719439</t>
  </si>
  <si>
    <t>FO-25-1053362</t>
  </si>
  <si>
    <t>MASIVOS BOITA</t>
  </si>
  <si>
    <t>06-06-2025 SE REALIZA LLAMADA AL CLIENTE, SE HABLA CON EL SR JOSE FABIAN CALDERON OSTOS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10/06/2025 SE REALIZA INSTALACION DE CORRESPONSAL AVAL, SE INSTALAN EQUIPOS, SEMBRADO DE TARJETA, CB QUEDA OPERATIVO.</t>
  </si>
  <si>
    <t>10VZZ725</t>
  </si>
  <si>
    <t>TA-25-719443</t>
  </si>
  <si>
    <t>FO-25-1053366</t>
  </si>
  <si>
    <t>AUTOSERVICIO SUPER AHORRO RS</t>
  </si>
  <si>
    <t>06-06-2025 SE REALIZA LLAMADA AL CLIENTE, SE HABLA CON EL SR ELKIN GIOVANNY RODRIGUEZ SALOMON SE VALIDA DIRECCIÓN OK, CANAL OK, TARJETA DE SEMBRADO OK, DISPONIBILIDAD TOTAL, SE CONFIRMA 4 ULTIMOS DIGITOS DE LA TARJETA: OK, LLAMAR EL DÍA LA INSTALACIÓN PARA CONFIRMAR VISITA// CONTACTO REALIZADO POR LA APP // 10/06/2025 SE ESTABLECE COMUNICACIÓN CON EL CLIENTE AL NÚMERO CELULAR 3115730831 SEÑOR ELKIN GEOVANNI RODRÍGUEZ, EL SEÑOR ELKIN INDICA QUE TIENE PROBLEMAS CON EL PROVEDOR DEL INTERNET EL CUAL NO CUENTA CON EL SERVICIO PARA REALIZAR LA INSTALACIÓN, SE LE INDICA AL CLIENTE QUE SE REALIZARA SEGUIMIENTO  EN EL TRANSCURSO DE LAS PROXIMAS 48 HORAS PARA QUE CONFIRME QUE YA CUENTE CON EL SERVICIO DE INTERNET, DE SER ASI SE VISITARA EL DIA JUEVES 12 DE JUNIO PARA PROCEDER CON LA INSTALACIÓN, CLIENTE CONFORME // 11/06/2025 SE REALIZA INSTALACION DE CORRESPONSAL AVAL, SE INSTALAN EQUIPOS, SEMBRADO DE TARJETA, CB QUEDA OPERATIVO.</t>
  </si>
  <si>
    <t>F1WZZ679</t>
  </si>
  <si>
    <t>TA-25-722312</t>
  </si>
  <si>
    <t>FO-25-1063755</t>
  </si>
  <si>
    <t>COLOMBIA YANAGUE TOURS</t>
  </si>
  <si>
    <t>09-06 SE REALIZA LLAMADA AL CLIENTE, SE HABLA CON  LA SRA YOLANDA PARRA SOLANO, SE VALIDA DIRECCIÓN OK, CANAL OK, TARJETA DE SEMBRADO OK, DISPONIBILIDAD TOTAL, SE CONFIRMA 4 ULTIMOS DIGITOS DE LA TARJETA:SI, LLAMAR EL DÍA LA INSTALACIÓN PARA CONFIRMAR VISITA // 11/06/2025 SE REALIZA INSTALACION DE CORRESPONSAL AVAL, SE INSTALAN EQUIPOS, SEMBRADO DE TARJETA, CB QUEDA OPERATIVO.</t>
  </si>
  <si>
    <t>FASZZ787</t>
  </si>
  <si>
    <t>TA-25-722313</t>
  </si>
  <si>
    <t>FO-25-1063758</t>
  </si>
  <si>
    <t>SOLUCIONES HMP&amp;P</t>
  </si>
  <si>
    <t>09-06 SE REALIZA LLAMADA AL CLIENTE, SE HABLA CON  LA SRA LILIANA ANGELINA CRUZ TORRES, SE VALIDA DIRECCIÓN OK, CANAL OK, TARJETA DE SEMBRADO OK, DISPONIBILIDAD TOTAL, SE CONFIRMA 4 ULTIMOS DIGITOS DE LA TARJETA:SI, LLAMAR EL DÍA LA INSTALACIÓN PARA CONFIRMAR VISITA // 11/06/2025 EN COMUNICACIÓN CON LA SEÑORA LILIANA CRUZ AL NUMERO 3118825475, INDICA QUE NOS ATIENDE EL DIA 12-6-2024, POR MOTIVOS PERSONALES // 12/06/2025 SE REALIZA INSTALACION DE CORRESPONSAL AVAL, SE INSTALAN ACCESORIOS EQUIPO YA SE ENCONTRABA EN EL COMERCIO, SEMBRADO DE TARJETA, CB QUEDA OPERATIVO.</t>
  </si>
  <si>
    <t>SASZZ105</t>
  </si>
  <si>
    <t>TA-25-722314</t>
  </si>
  <si>
    <t>FO-25-1063765</t>
  </si>
  <si>
    <t xml:space="preserve">TECNO - HOGAR </t>
  </si>
  <si>
    <t>09-06 SE REALIZA LLAMADA AL CLIENTE, SE HABLA CON  LA SRA KATERINE VARGAS GOMEZ, SE VALIDA DIRECCIÓN OK, CANAL OK, TARJETA DE SEMBRADO OK, DISPONIBILIDAD TOTAL, SE CONFIRMA 4 ULTIMOS DIGITOS DE LA TARJETA:SI, LLAMAR EL DÍA LA INSTALACIÓN PARA CONFIRMAR VISITA // 12/06/2025 SE REALIZA INSTALACION DE CORRESPONSAL AVAL, SE INSTALAN EQUIPOS, SEMBRADO DE TARJETA, CB QUEDA OPERATIVO.</t>
  </si>
  <si>
    <t>A1UZZ542</t>
  </si>
  <si>
    <t>TA-25-722315</t>
  </si>
  <si>
    <t>FO-25-1063769</t>
  </si>
  <si>
    <t xml:space="preserve">LA GRANJITA DE NOE </t>
  </si>
  <si>
    <t>09-06 SE REALIZA LLAMADA AL CLIENTE, SE HABLA CON  LA SRA KAREN ADRIANA FERREIRA SANCHEZ, SE VALIDA DIRECCIÓN OK, CANAL OK, TARJETA DE SEMBRADO OK, DISPONIBILIDAD TOTAL, SE CONFIRMA 4 ULTIMOS DIGITOS DE LA TARJETA:SI, LLAMAR EL DÍA LA INSTALACIÓN PARA CONFIRMAR VISITA // 12/06/2025 SE REALIZA INSTALACION DE CORRESPONSAL AVAL, SE INSTALAN ACCESORIOS EQUIPO SE ENCONTRABA EN EL COMERCIO, SEMBRADO DE TARJETA, CB QUEDA OPERATIVO.</t>
  </si>
  <si>
    <t>10YZZ966</t>
  </si>
  <si>
    <t>TA-25-722317</t>
  </si>
  <si>
    <t>FO-25-1063773</t>
  </si>
  <si>
    <t xml:space="preserve">COMERCIALIZADORA SERVISUPER LTDA </t>
  </si>
  <si>
    <t>09-06 SE REALIZA LLAMADA AL CLIENTE, SE HABLA CON COMERCIALIZADORA SERVISUPER LTDA., SE VALIDA DIRECCIÓN OK, CANAL OK, TARJETA DE SEMBRADO OK, DISPONIBILIDAD TOTAL, SE CONFIRMA 4 ULTIMOS DIGITOS DE LA TARJETA:SI, LLAMAR EL DÍA LA INSTALACIÓN PARA CONFIRMAR VISITA // 12/06/2025 SE REALIZA INSTALACION DE CORRESPONSAL AVAL, SE INSTALAN EQUIPOS, SEMBRADO DE TARJETA, CB QUEDA OPERATIVO.</t>
  </si>
  <si>
    <t>MFP01001</t>
  </si>
  <si>
    <t>TA-25-722319</t>
  </si>
  <si>
    <t>FO-25-1063782</t>
  </si>
  <si>
    <t>BARBER FAMILY D &amp; K</t>
  </si>
  <si>
    <t>09-06 SE REALIZA LLAMADA AL CLIENTE, SE HABLA CON EL SR DAMIAN YAMITH URREGO BELTRAN., SE VALIDA DIRECCIÓN OK, CANAL OK, TARJETA DE SEMBRADO OK, DISPONIBILIDAD TOTAL, SE CONFIRMA 4 ULTIMOS DIGITOS DE LA TARJETA:SI, LLAMAR EL DÍA LA INSTALACIÓN PARA CONFIRMAR VISITA // 12/06/2025 SE REALIZA INSTALACION DE CORRESPONSAL AVAL, SE INSTALAN EQUIPOS, SEMBRADO DE TARJETA, CB QUEDA OPERATIVO.</t>
  </si>
  <si>
    <t>10VZZ482</t>
  </si>
  <si>
    <t>TA-25-722327</t>
  </si>
  <si>
    <t>FO-25-1063790</t>
  </si>
  <si>
    <t>ASEGURADORA LOS ALPES</t>
  </si>
  <si>
    <t>09-06 SE REALIZA LLAMADA AL CLIENTE, SE HABLA CON LA SRA LENNIS FABIOLA MEDINA SIERRA., SE VALIDA DIRECCIÓN OK, CANAL OK, TARJETA DE SEMBRADO OK, DISPONIBILIDAD TOTAL, SE CONFIRMA 4 ULTIMOS DIGITOS DE LA TARJETA:SI, LLAMAR EL DÍA LA INSTALACIÓN PARA CONFIRMAR VISITA // 11/06/2025 SE REALIZA INSTALACION DE CORRESPONSAL AVAL, SE INSTALAN EQUIPOS, SEMBRADO DE TARJETA, CB QUEDA OPERATIVO.</t>
  </si>
  <si>
    <t>F1XZZ434</t>
  </si>
  <si>
    <t>TA-25-722330</t>
  </si>
  <si>
    <t>FO-25-1063798</t>
  </si>
  <si>
    <t>TIENDA MINIMERCADO HG</t>
  </si>
  <si>
    <t>09-06-2025 SE REALIZA LLAMADA AL CLIENTE, SE HABLA CON EL SR ISMAEL DAVID GUERRA ALEAN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12/06/2025 SE REALIZA INSTALACION DE CORRESPONSAL AVAL, SE INSTALAN EQUIPOS, SEMBRADO DE TARJETA, CB QUEDA OPERATIVO.</t>
  </si>
  <si>
    <t>F1XZZ445</t>
  </si>
  <si>
    <t>TA-25-722333</t>
  </si>
  <si>
    <t>FO-25-1082331</t>
  </si>
  <si>
    <t>AHORRAMAX FUNZA</t>
  </si>
  <si>
    <t>09-06-2025 SE REALIZA LLAMADA AL CLIENTE, SE HABLA CON EL SR HILDA SOFIA VARGAS GONZALEZ SE VALIDA DIRECCIÓN OK, CANAL OK, TARJETA DE SEMBRADO OK, DISPONIBILIDAD TOTAL, SE CONFIRMA 4 ULTIMOS DIGITOS DE LA TARJETA: NO - CLIENTE NO LA TIENE A LA MANO (SE LE COMPARTE DIGITOS ENVIADOS EN LISTA), LLAMAR EL DÍA LA INSTALACIÓN PARA CONFIRMAR VISITA// CONTACTO REALIZADO POR WHATSAPP // 12/06/2025 EN VISITA AL COMERCIO CB 27337856 AHORRAMAX FUNZA PARA REALIZAR APERTURA AVAL, EN SITIO EL COMERCIO NO TIENE EL # DE LA PLACA EN LA FACHADA, ES AMPLIO, SUMINISRTAN RECIBO CR 11 14-34, NO PRESENTA CÁMARA COMERCIO. FRENTE AL LOCAL SE ENCUENTRA PLACA CON NUMERACIÓN AVENIDA 11  14-41 // DIRECCIÓN LISTA DE CHEQUEO: AVENIDA 11 14 – 40 // DIRECCIÓN EN SITIO RECIBO: CARRERA 11 14-34, ESCALA CASO AL COORDINADOR EL CUAL NO TIENE RESPUESTA DE REDEBAN PARA VALIDAR AUTORIZACIÓN DE INSTALACIÓN SE LE INFORMA A LA CLIENTE QUE SE REPROGRAMA MIENTRAS SE ESPERA RESPUESTA DE CASO. FOTO DE RECIBO PÚBLICO ENVIADA POR CORREO CLIENTE MOLESTA NO LO PRESTA MÁS PARA PODER TOMAR LA FOTO DE SYTEX; RESPUESTA DE LA ENTIDAD:"DE ACUERDO CON LA CONVERSACIÓN SOSTENIDA Y LA VERIFICACIÓN REALIZADA, SE EVIDENCIA QUE LA DIRECCIÓN REGISTRADA EN LA LISTA DE CHEQUEO COINCIDE CON LA UBICACIÓN ACTUAL DEL COMERCIO. ASIMISMO, SE HA IDENTIFICADO EN EL AVISO DEL ESTABLECIMIENTO EL NOMBRE COMERCIAL “AHORRA MÁS”, LO CUAL REFUERZA LA CORRESPONDENCIA ENTRE LA INFORMACIÓN SUMINISTRADA Y LA REALIDAD DEL PUNTO. SIN EMBARGO, CON EL FIN DE DEJAR COMPLETAMENTE LEGALIZADA LA IMPLEMENTACIÓN, ES IMPORTANTE QUE PERSUADAMOS AL CB PARA QUE NOS FACILITE UNA COPIA ACTUALIZADA DEL CERTIFICADO DE CÁMARA DE COMERCIO. ESTE DOCUMENTO ES FUNDAMENTAL PARA FORMALIZAR EL PROCESO Y GARANTIZAR EL CUMPLIMIENTO DE LOS REQUISITOS ESTABLECIDOS" // 13/06/2025 SE SOLICITA AL COMERCIO CAMARA  Y COMERCIO EL DIA DE AYER 12/06 PARA CONFIRMAR LA INFORMACION DE LA LISTA Y VALIDAR SI SE PROCEDE CON LA INSTALACION SIN EMBARGO EL CLIENTE NO TUVO LA DISPONIBILIDAD DE COMPARTIR O INFORMAR SOBRE LA SOLICITUD, HOY SE CONTACTA A CLIENTE QUEIN INDICA QUE APENAS LLEGUE AL COMERCIO BUSCARAN LA CAMARA Y COMERCIO Y LA ENVIARAN, SI LA DIRECCION ES CORRECTA SE PROCEDERA CON LA VISITA EL DIA DE HOY // 13/06/2025 SE REALIZA INSTALACION DE CORRESPONSAL AVAL, SE INSTALAN EQUIPOS, SEMBRADO DE TARJETA, CB QUEDA OPERATIVO.</t>
  </si>
  <si>
    <t>9T0ZZ863</t>
  </si>
  <si>
    <t>TA-25-722335</t>
  </si>
  <si>
    <t>FO-25-1063809</t>
  </si>
  <si>
    <t>COMUNICACIONES EL TREBOL J.R</t>
  </si>
  <si>
    <t>09-06-2025 SE REALIZA LLAMADA AL CLIENTE, SE HABLA CON EL SR LUIS RICARDO MORENO VALERO SE VALIDA DIRECCIÓN OK, CANAL OK, TARJETA DE SEMBRADO OK, DISPONIBILIDAD TOTAL, SE CONFIRMA 4 ULTIMOS DIGITOS DE LA TARJETA: OK, LLAMAR EL DÍA LA INSTALACIÓN PARA CONFIRMAR VISITA// CONTACTO REALIZADO POR LA APP // CLIENTE RECOMIENDA VISITA EL MIERCOLES YA QUE NO VA A ESTAR EN BOGOTA EL JUEVES // 11/06/2025 SE REALIZA INSTALACIÓN, AL HACER LAS PRUEBAS DE TRANSACCIONES GENERA ERROR "TARJETA DE USO RESTRINGIDO" SE INFORMA A COORDINACIÓN DE PROYECTO QUIEN ESCALA A RBM Y AUTORIZAN FINALIZAR LA INSTALACIÓN CON LA NOVEDAD PRESENTADA, YA QUE INDICAN QUE SE REALIZÓ ESCALAMIENTO CON ENTIDAD Y SE QUEDA A ESPERA DE RESPUESTA</t>
  </si>
  <si>
    <t>LMUZZ865</t>
  </si>
  <si>
    <t>TA-25-722336</t>
  </si>
  <si>
    <t>FO-25-1075971</t>
  </si>
  <si>
    <t>D&amp;B MEJORESPROFESIONALES</t>
  </si>
  <si>
    <t>09-06-2025 SE REALIZA LLAMADA AL CLIENTE, SE HABLA CON EL SR BRYAN STIVE GALEANO GOMEZ SE VALIDA DIRECCIÓN OK, CANAL OK, TARJETA DE SEMBRADO OK, DISPONIBILIDAD TOTAL, SE CONFIRMA 4 ULTIMOS DIGITOS DE LA TARJETA: OK, LLAMAR EL DÍA LA INSTALACIÓN PARA CONFIRMAR VISITA// CONTACTO REALIZADO POR LA APP // 11/06/2025 COMERCIO NO TIENE LA TARJETA DE SEMBRADO, PIDE REPROGRAMAR PARA EL DÍA DE MAÑANA 12-06 // 12/06/2025 SE REALIZA INSTALACION DE CORRESPONSAL AVAL, SE INSTALAN EQUIPOS, SEMBRADO DE TARJETA, APERTURA AVAL CAMBIO DE RED OK SIN PRUEBAS CB BLOQUEADO POR COMPENSACIÓN AUTORIZA RBM PAOLA GARZÓN</t>
  </si>
  <si>
    <t>F1XZZ448</t>
  </si>
  <si>
    <t>TA-25-722337</t>
  </si>
  <si>
    <t>FO-25-1063816</t>
  </si>
  <si>
    <t>MAXI SERVICIOS  LA AVENIDA</t>
  </si>
  <si>
    <t>09-06-2025 SE REALIZA LLAMADA AL CLIENTE, SE HABLA CON EL SR MARIO ALBERTO PAJOY TORRES SE VALIDA DIRECCIÓN OK, CANAL OK, TARJETA DE SEMBRADO OK, DISPONIBILIDAD TOTAL, SE CONFIRMA 4 ULTIMOS DIGITOS DE LA TARJETA: OK, LLAMAR EL DÍA LA INSTALACIÓN PARA CONFIRMAR VISITA// CONTACTO REALIZADO POR LA APP // 10/06/2025 SE REALIZA VISITA AL COMERCIO, PERO ESTABLECIMIENTO CUENTA CON OTRA DIRECCIÓN QUE NO ES, LA DIRECCIÓN REAL DEL COMERCIO ES CARRERA 6 NO. 6 A - 89 BARRIO CENTRO SE LE REPORTA AL COORDINADOR DE LA ZONA Y A RBM QUIEN MANIFIESTA QUE SE DEBE CANCELAR LA INSTALACIÓN POR QUE LA DIRECCIÓN NO COINCIDE, SE LE INDICA AL CLIENTE LA NOVEDAD.</t>
  </si>
  <si>
    <t>AA0DZ276</t>
  </si>
  <si>
    <t>TA-25-731451</t>
  </si>
  <si>
    <t>FO-25-1072143</t>
  </si>
  <si>
    <t xml:space="preserve">DROGUERIA Y PEFUMERIA STELLITA </t>
  </si>
  <si>
    <t>10-06 SE INTENTA COMUNICACION CON LA SRA LUZ STELLA SANCHEZ CASTELLANOS,AL NUMERO 057-6382828( FUERA DE SERVICIO) - 3166956714 ( CORREO DE VOZ )- 051-6736198( FUERA DE SERVICIO) - 3213368048( FUERA DE SERVICIO) - SE DEJA MENSAJE AL UNICO NUMERO DISPONIBLE PARA WHATSAPP // 11-06-2025 SE REALIZA LLAMADA AL CLIENTE, SE HABLA CON LA SRA LUZ STELLA SANCHEZ CASTELLANOS SE VALIDA DIRECCIÓN OK, CANAL OK, TARJETA DE SEMBRADO OK, DISPONIBILIDAD TOTAL, SE CONFIRMA 4 ULTIMOS DIGITOS DE LA TARJETA: OK, LLAMAR EL DÍA LA INSTALACIÓN PARA CONFIRMAR VISITA// CONTACTO REALIZADO POR WHATSAPP // 12/06/2025 SE REALIZA INSTALACION DE CORRESPONSAL AVAL, SE INSTALAN EQUIPOS, SEMBRADO DE TARJETA, CB QUEDA OPERATIVO.</t>
  </si>
  <si>
    <t>A4YZZ715</t>
  </si>
  <si>
    <t>TA-25-724558</t>
  </si>
  <si>
    <t>FO-25-1069118</t>
  </si>
  <si>
    <t>VARIEDADES EL CARRIEL</t>
  </si>
  <si>
    <t>10-06 SE REALIZA LLAMADA AL CLIENTE, SE HABLA CON LA SRA NATALIA YAQUELI DAVID TABORDA, SE VALIDA DIRECCIÓN OK, CANAL OK, TARJETA DE SEMBRADO OK, DISPONIBILIDAD TOTAL, SE CONFIRMA 4 ULTIMOS DIGITOS DE LA TARJETA:SI, LLAMAR EL DÍA LA INSTALACIÓN PARA CONFIRMAR VISITA // 13/06/2025 SE REALIZA INSTALACION DE CORRESPONSAL AVAL, SE INSTALAN EQUIPOS, SEMBRADO DE TARJETA, CB QUEDA OPERATIVO.</t>
  </si>
  <si>
    <t>LMYZZ074</t>
  </si>
  <si>
    <t>TA-25-724559</t>
  </si>
  <si>
    <t>FO-25-1069123</t>
  </si>
  <si>
    <t>DROGUERIA MARED S.C.A</t>
  </si>
  <si>
    <t>10-06 SE REALIZA LLAMADA AL CLIENTE, SE HABLA CON LA SRA MARTHA JANNETH HERNANDEZ HERNANDEZ, SE VALIDA DIRECCIÓN OK, CANAL OK, TARJETA DE SEMBRADO OK, DISPONIBILIDAD TOTAL, SE CONFIRMA 4 ULTIMOS DIGITOS DE LA TARJETA: NO - CLIENTE NO LA TIENE A LA MANO (SE LE COMPARTE DIGITOS ENVIADOS EN LISTA), LLAMAR EL DÍA LA INSTALACIÓN PARA CONFIRMAR VISITA // 13/06/2025 SE REALIZA INSTALACION DE CORRESPONSAL AVAL, SE INSTALAN EQUIPOS, SEMBRADO DE TARJETA, CB QUEDA OPERATIVO.</t>
  </si>
  <si>
    <t>A1UZZ544</t>
  </si>
  <si>
    <t>TA-25-724562</t>
  </si>
  <si>
    <t>FO-25-1069134</t>
  </si>
  <si>
    <t>EMMANUEL YORSO</t>
  </si>
  <si>
    <t>10-06 SE REALIZA LLAMADA AL CLIENTE, SE HABLA CON LA SRA FABIOLA RODRIGUEZ MURILLO, SE VALIDA DIRECCIÓN OK, CANAL OK, TARJETA DE SEMBRADO OK, DISPONIBILIDAD TOTAL, SE CONFIRMA 4 ULTIMOS DIGITOS DE LA TARJETA:SI, LLAMAR EL DÍA LA INSTALACIÓN PARA CONFIRMAR VISITA // 12/06/2025 SE REALIZA INSTALACION DE CORRESPONSAL AVAL, SE INSTALAN EQUIPOS, SEMBRADO DE TARJETA, CB QUEDA OPERATIVO.</t>
  </si>
  <si>
    <t>10YZZ970</t>
  </si>
  <si>
    <t>TA-25-724564</t>
  </si>
  <si>
    <t>FO-25-1069138</t>
  </si>
  <si>
    <t>GISEL DAYANNA RICO MORALES</t>
  </si>
  <si>
    <t>10-06-2025 SE REALIZA LLAMADA AL CLIENTE, SE HABLA CON LA SRA GISEL DAYANNA RICO MORALES SE VALIDA DIRECCIÓN OK, CANAL OK, TARJETA DE SEMBRADO OK, DISPONIBILIDAD TOTAL, SE CONFIRMA 4 ULTIMOS DIGITOS DE LA TARJETA: OK, LLAMAR EL DÍA LA INSTALACIÓN PARA CONFIRMAR VISITA// CONTACTO REALIZADO POR LA APP // 12/06/2025 SE REALIZA INSTALACIÓN DE CB AVAL SE REALIZAN PRUEBAS CB SIN CUPO CLIENTE MANIFIESTA NO HABER REALIZADO COMPENSACIÓN, SE LE INFORMA DEBE REALIZARLA PARA PODER REALIZAR OPERACIONES TS 2209</t>
  </si>
  <si>
    <t>FAUZZ137</t>
  </si>
  <si>
    <t>TA-25-744757</t>
  </si>
  <si>
    <t>FO-25-1075913</t>
  </si>
  <si>
    <t>MISCELANEA NUEVO MILENEO</t>
  </si>
  <si>
    <t>11-06-2025 SE REALIZA LLAMADA AL CLIENTE, SE HABLA CON LA SRA RUTH SE VALIDA DIRECCIÓN OK, CANAL OK, TARJETA DE SEMBRADO OK, DISPONIBILIDAD TOTAL, SE CONFIRMA 4 ULTIMOS DIGITOS DE LA TARJETA:OK, LLAMAR EL DÍA LA INSTALACIÓN PARA CONFIRMAR VISITA// CONTACTO REALIZADO POR WHATSAPP // OBSERVACION DEL CLIENTE: el horario acá es de 8-12, 1:30 a 5  para que más o menos pueda cuadrar su llegada // 13/06/2025 SE REALIZA INSTALACION DE DATAFONO ADICIONAL, PRUEBA EXITOSAS, CB QUEDA OPERATIVO</t>
  </si>
  <si>
    <t>FAVZZ929</t>
  </si>
  <si>
    <t>TA-25-744802</t>
  </si>
  <si>
    <t>FO-25-1075922</t>
  </si>
  <si>
    <t>BONITAS ACCESORIOS</t>
  </si>
  <si>
    <t>11-06-2025 SE REALIZA LLAMADA AL CLIENTE, SE HABLA CON LA SRA LUZ EDILMA GOMEZ MUNOZ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16/06/2025 SE INSTALAN EQUIPOS A PETICIÓN DEL USUARIO, SE DEJAN SERVICIOS FUNCIONANDO CORRECTAMENTE, INFORMAMOS QUE EN TIRILLA NO SALE NOMBRE DE PUNTO SINO EL NOMBRE DE CONTACTO. ESCALAMOS PARA QUE SE VERIFIQUE INFORMACIÓN. EL RESTO DE DATOS SALE CORRECTOS POR LO QUE SE CONTINUARÁ INSTALACIÓN.</t>
  </si>
  <si>
    <t>FAPZZ527</t>
  </si>
  <si>
    <t>TA-25-744838</t>
  </si>
  <si>
    <t>FO-25-1075927</t>
  </si>
  <si>
    <t xml:space="preserve">FERRETERIA R &amp; V </t>
  </si>
  <si>
    <t>11-06-2025 SE REALIZA LLAMADA AL CLIENTE, SE HABLA CON LA SRA CLAUDIA  ESPERANZA VARGAS SILVA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13/06/2025 SE REALIZA INSTALACION DE CORRESPONSAL AVAL, SE INSTALAN EQUIPOS, SEMBRADO DE TARJETA, CB QUEDA OPERATIVO.</t>
  </si>
  <si>
    <t>10YZZ967</t>
  </si>
  <si>
    <t>TA-25-744877</t>
  </si>
  <si>
    <t>FO-25-1075932</t>
  </si>
  <si>
    <t>KAMICELL COMUNICACIONES</t>
  </si>
  <si>
    <t>11-06-2025 SE REALIZA LLAMADA AL CLIENTE, SE HABLA CON EL SR JUAN PABLO VILLA HOYOS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13/06/2025 SE REALIZA INSTALACION DE CORRESPONSAL AVAL, SE INSTALAN EQUIPOS, SEMBRADO DE TARJETA, CB QUEDA OPERATIVO.</t>
  </si>
  <si>
    <t>A4YZZ560</t>
  </si>
  <si>
    <t>TA-25-744912</t>
  </si>
  <si>
    <t>FO-25-1075935</t>
  </si>
  <si>
    <t>MINI TIENDA LORENY</t>
  </si>
  <si>
    <t>11-06-2025 SE REALIZA LLAMADA AL CLIENTE, SE HABLA CON LA SRA LORENY ANDREA BENAVIDES GUARAMA SE VALIDA DIRECCIÓN OK, CANAL OK, TARJETA DE SEMBRADO OK, DISPONIBILIDAD TOTAL, SE CONFIRMA 4 ULTIMOS DIGITOS DE LA TARJETA: OK, LLAMAR EL DÍA LA INSTALACIÓN PARA CONFIRMAR VISITA// CONTACTO REALIZADO POR LA APP // 16/06/2025 NO SE HA PODIDO LLEGAR AL SITIO DEBIDO A COMPLICACIONES EN EL SECTOR POR LLUVIAS Y DERRUMBE, SE ESPERA MAÑANA ATENDER LA ACTIVIDAD, YA SE REALIZÓ COMUNICACIÓN CON USUARIA Y SE LE COMENTO LO SUCEDIDO, Y SE INFORMO QUE MAÑANA SE LE ESTARÁ REALIZANDO LA VISITA // 17/06/2025 SE REALIZA INSTALACION DE CORRESPONSAL AVAL, SE INSTALAN EQUIPOS, SEMBRADO DE TARJETA, CB QUEDA OPERATIVO.</t>
  </si>
  <si>
    <t>10VZZ469</t>
  </si>
  <si>
    <t>TA-25-744966</t>
  </si>
  <si>
    <t>FO-25-1075944</t>
  </si>
  <si>
    <t xml:space="preserve">VARIEDADES LOLITA HD </t>
  </si>
  <si>
    <t>11-06-2025 SE REALIZA LLAMADA AL CLIENTE, SE HABLA CON EL SR HERNAN DARIO ORDONEZ MORENO SE VALIDA DIRECCIÓN OK, CANAL OK, TARJETA DE SEMBRADO OK, DISPONIBILIDAD TOTAL, SE CONFIRMA 4 ULTIMOS DIGITOS DE LA TARJETA: OK, LLAMAR EL DÍA LA INSTALACIÓN PARA CONFIRMAR VISITA// CONTACTO REALIZADO POR LA APP // 14/06/2025 SE REALIZA INSTALACION DE CORRESPONSAL AVAL, SE INSTALAN EQUIPOS, SEMBRADO DE TARJETA, CB QUEDA OPERATIVO.</t>
  </si>
  <si>
    <t>SXXZZ363</t>
  </si>
  <si>
    <t>TA-25-745002</t>
  </si>
  <si>
    <t>FO-25-1075949</t>
  </si>
  <si>
    <t>ARTESANIAS NORMA ESQUINA</t>
  </si>
  <si>
    <t>11-06-2025 SE REALIZA LLAMADA AL CLIENTE, SE HABLA CON LA SRA NORMA LOPEZ SANCHEZ SE VALIDA DIRECCIÓN OK, CANAL OK, TARJETA DE SEMBRADO OK, DISPONIBILIDAD TOTAL, SE CONFIRMA 4 ULTIMOS DIGITOS DE LA TARJETA: OK, LLAMAR EL DÍA LA INSTALACIÓN PARA CONFIRMAR VISITA// CONTACTO REALIZADO POR LA APP // OBSERVACION DEL CLIENTE: SOLICITA DE LO POSIBLE ATENDER EN LA MAÑANA YA QUE EN ESE HORARIO TIENE MAS DISPONIBILIDAD // 13/06/2025 SE REALIZA INSTALACION DE CORRESPONSAL AVAL, SE INSTALAN EQUIPOS, SEMBRADO DE TARJETA, CB QUEDA OPERATIVO.</t>
  </si>
  <si>
    <t>LMYZZ927</t>
  </si>
  <si>
    <t>TA-25-745064</t>
  </si>
  <si>
    <t>FO-25-1075954</t>
  </si>
  <si>
    <t>ADRIANA SUAREZ Y JUNIOR SAAVEDRA</t>
  </si>
  <si>
    <t>11-06-2025 SE REALIZA LLAMADA AL CLIENTE, SE HABLA CON EL SR JUNIOR ALFREDO SAAVEDRA VARGAS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13/06/2025 SE REALIZA INSTALACION DE CORRESPONSAL AVAL, SE INSTALAN EQUIPOS, SEMBRADO DE TARJETA, CB QUEDA OPERATIVO.</t>
  </si>
  <si>
    <t>LMXZZ312</t>
  </si>
  <si>
    <t>TA-25-745184</t>
  </si>
  <si>
    <t>FO-25-1075965</t>
  </si>
  <si>
    <t>GJ ASESORES &amp; CONSULTORES FUNZA</t>
  </si>
  <si>
    <t>11-06 SE REALIZA LLAMADA AL CLIENTE, SE HABLA CON EL SR OSCAR HERNAN MORENO BANDERAS, SE VALIDA DIRECCIÓN OK, CANAL OK, TARJETA DE SEMBRADO OK, DISPONIBILIDAD TOTAL, SE CONFIRMA 4 ULTIMOS DIGITOS DE LA TARJETA:SI, LLAMAR EL DÍA LA INSTALACIÓN PARA CONFIRMAR VISITA // 13/06/2025 SE REALIZA INSTALACION DE CORRESPONSAL AVAL, SE INSTALAN EQUIPOS, SEMBRADO DE TARJETA, CB QUEDA OPERATIVO.</t>
  </si>
  <si>
    <t>FAVZZ943</t>
  </si>
  <si>
    <t>TA-25-745220</t>
  </si>
  <si>
    <t>FO-25-1075968</t>
  </si>
  <si>
    <t>MISCELANEA IMPERIAL CV2</t>
  </si>
  <si>
    <t>11-06 SE REALIZA LLAMADA AL CLIENTE, SE HABLA CON EL SR NEIDER GILBERTO SERRANO RODRIGUEZ, SE VALIDA DIRECCIÓN OK, CANAL OK, TARJETA DE SEMBRADO OK, DISPONIBILIDAD TOTAL, SE CONFIRMA 4 ULTIMOS DIGITOS DE LA TARJETA:SI, LLAMAR EL DÍA LA INSTALACIÓN PARA CONFIRMAR VISITA // 13/06/2025 SE REALIZA INSTALACION DE CORRESPONSAL AVAL, SE INSTALAN EQUIPOS, SEMBRADO DE TARJETA, CB QUEDA OPERATIVO.</t>
  </si>
  <si>
    <t>A1SZZ586</t>
  </si>
  <si>
    <t>TA-25-749544</t>
  </si>
  <si>
    <t>FO-25-1078218</t>
  </si>
  <si>
    <t>COMPUNET RM</t>
  </si>
  <si>
    <t>11-06  SE INTENTA COMUNICACION CON EL SR RAMIRO CIFUENTES VILLARRAGA, AL NUMERO 3213483489, SUENA NO CONTESTA SE LE HACEN VARIOS INTENTOS // 12-06-2025 SE REALIZA LLAMADA AL CLIENTE, SE HABLA CON EL SR RAMIRO CIFUENTES VILLARRAGA SE VALIDA DIRECCIÓN OK, CANAL OK, TARJETA DE SEMBRADO OK, DISPONIBILIDAD TOTAL, SE CONFIRMA 4 ULTIMOS DIGITOS DE LA TARJETA: OK, LLAMAR EL DÍA LA INSTALACIÓN PARA CONFIRMAR VISITA// CONTACTO REALIZADO POR LA APP // 13/06/2025 SE REALIZA INSTALACION DE CORRESPONSAL AVAL, SE INSTALAN EQUIPOS, SEMBRADO DE TARJETA, CB QUEDA OPERATIVO.</t>
  </si>
  <si>
    <t>LATZZ566</t>
  </si>
  <si>
    <t>TA-25-749545</t>
  </si>
  <si>
    <t>FO-25-1078225</t>
  </si>
  <si>
    <t>CELUCLICK COLOMBIA</t>
  </si>
  <si>
    <t>11-06  SE INTENTA COMUNICACION CON CELUCLICK COLOMBIA SAS, AL NUMERO 3204094374 con el señor Diego, SUENA NO CONTESTA SE LE HACEN VARIOS INTENTOS //  12-06-2025 SE REALIZA LLAMADA AL CLIENTE, SE HABLA CON EL SR Diego SE VALIDA DIRECCIÓN OK, CANAL OK, TARJETA DE SEMBRADO OK, DISPONIBILIDAD TOTAL, SE CONFIRMA 4 ULTIMOS DIGITOS DE LA TARJETA: NO - CLIENTE NO LA TIENE A LA MANO (SE LE COMPARTE DIGITOS ENVIADOS EN LISTA), LLAMAR EL DÍA LA INSTALACIÓN PARA CONFIRMAR VISITA// CONTACTO REALIZADO POR WHATSAPP // OBSERVACION DEL CLIENTE: hay una persona de lunes a viernes en horario de oficina y sábado a partir de las 9 // 13/06/2025 SE REALIZA INSTALACION DE CORRESPONSAL AVAL, SE INSTALAN EQUIPOS, SEMBRADO DE TARJETA, CB QUEDA OPERATIVO.</t>
  </si>
  <si>
    <t>F1RZZ862</t>
  </si>
  <si>
    <t>TA-25-749546</t>
  </si>
  <si>
    <t>FO-25-1078227</t>
  </si>
  <si>
    <t>INVERSIONES GERA MAICAO CVS CENTRO</t>
  </si>
  <si>
    <t>11-06  SE INTENTA COMUNICACION CON INVERSIONES GERA S.A.S, AL NUMERO 3104043189, SUENA NO CONTESTA SE LE HACEN VARIOS INTENTOS // 12-06-2025 SE REALIZA LLAMADA AL CLIENTE, SE HABLA CON LA SRA ASTRID GOMEZ SE VALIDA DIRECCIÓN OK, CANAL OK, TARJETA DE SEMBRADO OK, DISPONIBILIDAD TOTAL, SE CONFIRMA 4 ULTIMOS DIGITOS DE LA TARJETA: NO - CLIENTE NO LA TIENE A LA MANO (SE LE COMPARTE DIGITOS ENVIADOS EN LISTA), LLAMAR EL DÍA LA INSTALACIÓN PARA CONFIRMAR VISITA// CONTACTO REALIZADO POR WHATSAPP // 13/06/2025 SE REALIZA INSTALACION DE CORRESPONSAL AVAL, SE INSTALAN EQUIPOS, SEMBRADO DE TARJETA, CB QUEDA OPERATIVO.</t>
  </si>
  <si>
    <t>THOMAS CAMPO SIGIFREDO SEGUNDO</t>
  </si>
  <si>
    <t>SXUZZ761</t>
  </si>
  <si>
    <t>TA-25-745275</t>
  </si>
  <si>
    <t>FO-25-1075972</t>
  </si>
  <si>
    <t>CVS WINCELL TUCHIN</t>
  </si>
  <si>
    <t>11-06 SE REALIZA LLAMADA AL CLIENTE, SE HABLA CON LA SRA JOHANA, SE VALIDA DIRECCIÓN OK, CANAL OK, TARJETA DE SEMBRADO OK, DISPONIBILIDAD TOTAL, SE CONFIRMA 4 ULTIMOS DIGITOS DE LA TARJETA:SI, LLAMAR EL DÍA LA INSTALACIÓN PARA CONFIRMAR VISITA // 13/06/2025 SE REALIZA INSTALACION DE CORRESPONSAL AVAL, SE INSTALAN EQUIPOS, SEMBRADO DE TARJETA, CB QUEDA OPERATIVO.</t>
  </si>
  <si>
    <t>FAVZZ947</t>
  </si>
  <si>
    <t>TA-25-745326</t>
  </si>
  <si>
    <t>FO-25-1075975</t>
  </si>
  <si>
    <t>COMUNICACIONES DANNYS</t>
  </si>
  <si>
    <t>11-06 SE REALIZA LLAMADA AL CLIENTE, SE HABLA CON LA SRA SARA YAZMIN GUTIERREZ BONILLA, SE VALIDA DIRECCIÓN OK, CANAL OK, TARJETA DE SEMBRADO OK, DISPONIBILIDAD TOTAL, SE CONFIRMA 4 ULTIMOS DIGITOS DE LA TARJETA:SI, LLAMAR EL DÍA LA INSTALACIÓN PARA CONFIRMAR VISITA // 13/06/2025 SE REALIZA INSTALACION DE CORRESPONSAL AVAL, SE INSTALAN EQUIPOS, SEMBRADO DE TARJETA, CB QUEDA OPERATIVO.</t>
  </si>
  <si>
    <t>LATZZ462</t>
  </si>
  <si>
    <t>TA-25-745360</t>
  </si>
  <si>
    <t>FO-25-1075982</t>
  </si>
  <si>
    <t>SUPERMERCADO LA FLORIDA</t>
  </si>
  <si>
    <t>11-06 SE REALIZA LLAMADA AL CLIENTE, SE HABLA CON INVERSIONES VARGAS OTELO SAS (NESTOR FABIO ROMERO), SE VALIDA DIRECCIÓN OK, CANAL OK, TARJETA DE SEMBRADO OK, DISPONIBILIDAD TOTAL, SE CONFIRMA 4 ULTIMOS DIGITOS DE LA TARJETA: NO - CLIENTE NO LA TIENE A LA MANO (SE LE COMPARTE DIGITOS ENVIADOS EN LISTA), LLAMAR EL DÍA LA INSTALACIÓN PARA CONFIRMAR VISITA // 13/06/2025 SE REALIZA INSTALACION DE CORRESPONSAL AVAL, SE INSTALAN EQUIPOS, SEMBRADO DE TARJETA, CB QUEDA OPERATIVO.</t>
  </si>
  <si>
    <t>KA00V327</t>
  </si>
  <si>
    <t>TA-25-745397</t>
  </si>
  <si>
    <t>FO-25-1075986</t>
  </si>
  <si>
    <t>COMERCIALIZADORA PAPELERA LA ESMERALDA</t>
  </si>
  <si>
    <t>11-06 SE REALIZA LLAMADA AL CLIENTE, SE HABLA CON LA SRA YENNY ESMERALDA AVILA CAICEDO, SE VALIDA DIRECCIÓN OK, CANAL OK, TARJETA DE SEMBRADO OK, DISPONIBILIDAD TOTAL, SE CONFIRMA 4 ULTIMOS DIGITOS DE LA TARJETA: NO - CLIENTE NO LA TIENE A LA MANO (SE LE COMPARTE DIGITOS ENVIADOS EN LISTA), LLAMAR EL DÍA LA INSTALACIÓN PARA CONFIRMAR VISITA // 13/06/2025 SE REALIZA INSTALACION DE CORRESPONSAL AVAL, SE INSTALAN EQUIPOS, SEMBRADO DE TARJETA, CB QUEDA OPERATIVO.</t>
  </si>
  <si>
    <t>FAVZZ980</t>
  </si>
  <si>
    <t>TA-25-749548</t>
  </si>
  <si>
    <t>FO-25-1078230</t>
  </si>
  <si>
    <t>CIBERCADE ALL BANK SERVICES</t>
  </si>
  <si>
    <t>11-06  SE INTENTA COMUNICACION CON EL SR RODRIGO DEL CARMEN FABRA, AL NUMERO 3177218975 - 6015751323, SUENA NO CONTESTA SE LE HACEN VARIOS INTENTOS // 12-06-2025 SE REALIZA LLAMADA AL CLIENTE, SE HABLA CON EL SR RODRIGO DEL CARMEN FABRA SE VALIDA DIRECCIÓN OK, CANAL OK, TARJETA DE SEMBRADO OK, DISPONIBILIDAD TOTAL, SE CONFIRMA 4 ULTIMOS DIGITOS DE LA TARJETA: OK, LLAMAR EL DÍA LA INSTALACIÓN PARA CONFIRMAR VISITA// CONTACTO REALIZADO POR LA APP // 13/06/2025 SE REALIZA INSTALACION DE CORRESPONSAL AVAL, SE INSTALAN EQUIPOS, SEMBRADO DE TARJETA, CB QUEDA OPERATIVO.</t>
  </si>
  <si>
    <t>A1QZZ666</t>
  </si>
  <si>
    <t>TA-25-745439</t>
  </si>
  <si>
    <t>FO-25-1075990</t>
  </si>
  <si>
    <t>AGROINSUMOS EL SURTIDOR</t>
  </si>
  <si>
    <t>11-06 SE REALIZA LLAMADA AL CLIENTE, SE HABLA CON EL SR MANUEL OSWALDO PACHECO PRADILLA, SE VALIDA DIRECCIÓN OK, CANAL OK, TARJETA DE SEMBRADO OK, DISPONIBILIDAD TOTAL, SE CONFIRMA 4 ULTIMOS DIGITOS DE LA TARJETA: NO - CLIENTE NO LA TIENE A LA MANO (SE LE COMPARTE DIGITOS ENVIADOS EN LISTA), LLAMAR EL DÍA LA INSTALACIÓN PARA CONFIRMAR VISITA // 13/06/2025 SE REALIZA INSTALACION DE CORRESPONSAL AVAL, SE INSTALAN EQUIPOS, SEMBRADO DE TARJETA, CB QUEDA OPERATIVO.</t>
  </si>
  <si>
    <t>SX7ZZ604</t>
  </si>
  <si>
    <t>TA-25-755874</t>
  </si>
  <si>
    <t>FO-25-1085305</t>
  </si>
  <si>
    <t>AUTOSERVICIO ANGELICA GARZON</t>
  </si>
  <si>
    <t>12-06 SE INTENTA COMUNICACION CON LA SRA ANGELICA LORENA RAMIREZ LOPEZ, AL NUMERO 313 3347546 CORREODE VOZ. SE LE HACE VARIOS INTENTOS // 13-06-2025 SE REALIZA LLAMADA AL CLIENTE, SE HABLA CON LA SRA ANGELICA LORENA RAMIREZ LOPEZ SE VALIDA DIRECCIÓN OK, CANAL OK, TARJETA DE SEMBRADO OK, DISPONIBILIDAD TOTAL, SE CONFIRMA 4 ULTIMOS DIGITOS DE LA TARJETA: OK, LLAMAR EL DÍA LA INSTALACIÓN PARA CONFIRMAR VISITA// CONTACTO REALIZADO POR WHATSAPP // OBSERVACION DEL CLIENTE: "El autoservicio queda frente al restaurante el corral del loco" // 16/06/2025 SE REALIZA INSTALACION DE CORRESPONSAL AVAL, SE INSTALAN EQUIPOS, SEMBRADO DE TARJETA, CB QUEDA OPERATIVO.</t>
  </si>
  <si>
    <t>SXTZZ072</t>
  </si>
  <si>
    <t>TA-25-755876</t>
  </si>
  <si>
    <t>FO-25-1085307</t>
  </si>
  <si>
    <t>WINCELL TOLU</t>
  </si>
  <si>
    <t>12-06 SE INTENTA COMUNICACION CON LA SRA JOHANA-INVERSIONES ARAUJO DOMINGUEZ, AL NUMERO 3126910428- 3135358500 SUENA NO CONTESTA. SE LE HACE VARIOS INTENTOS  // 13-06-2025 SE REALIZA LLAMADA AL CLIENTE, SE HABLA CON LA SRA JOHANA-INVERSIONES ARAUJO DOMINGUEZ SE VALIDA DIRECCIÓN OK, CANAL OK, TARJETA DE SEMBRADO OK, DISPONIBILIDAD TOTAL, SE CONFIRMA 4 ULTIMOS DIGITOS DE LA TARJETA:NO - CLIENTE NO LA TIENE A LA MANO (SE LE COMPARTE DIGITOS ENVIADOS EN LISTA), LLAMAR EL DÍA LA INSTALACIÓN PARA CONFIRMAR VISITA // 17/06/2025 SE REALIZA INSTALACION DE CORRESPONSAL AVAL, SE INSTALAN EQUIPOS, SEMBRADO DE TARJETA, CB QUEDA OPERATIVO.</t>
  </si>
  <si>
    <t>FAWZZ532</t>
  </si>
  <si>
    <t>TA-25-754105</t>
  </si>
  <si>
    <t>FO-25-1081745</t>
  </si>
  <si>
    <t>LYZ TECNOLOGIA COLOMBIA</t>
  </si>
  <si>
    <t>12-06 SE REALIZA LLAMADA AL CLIENTE, SE HABLA CON LA SRA YANETH ZARATE FLOREZ, SE VALIDA DIRECCIÓN OK, CANAL OK, TARJETA DE SEMBRADO OK, DISPONIBILIDAD TOTAL, SE CONFIRMA 4 ULTIMOS DIGITOS DE LA TARJETA: NO - CLIENTE NO LA TIENE A LA MANO (SE LE COMPARTE DIGITOS ENVIADOS EN LISTA), LLAMAR EL DÍA LA INSTALACIÓN PARA CONFIRMAR VISITA // 17/06/2025 SE REALIZA INSTALACION DE CORRESPONSAL AVAL, SE INSTALAN EQUIPOS, SEMBRADO DE TARJETA, CB QUEDA OPERATIVO.</t>
  </si>
  <si>
    <t>10YZZ957</t>
  </si>
  <si>
    <t>TA-25-754107</t>
  </si>
  <si>
    <t>FO-25-1081747</t>
  </si>
  <si>
    <t xml:space="preserve">SMARTEC </t>
  </si>
  <si>
    <t>12-06 SE REALIZA LLAMADA AL CLIENTE, SE HABLA CON LA SRA EDEINIS ANDREA MERCADO RODRIGUEZ, SE VALIDA DIRECCIÓN OK, CANAL OK, TARJETA DE SEMBRADO OK, DISPONIBILIDAD TOTAL, SE CONFIRMA 4 ULTIMOS DIGITOS DE LA TARJETA:SI, LLAMAR EL DÍA LA INSTALACIÓN PARA CONFIRMAR VISITA // 14/06/2025 SE REALIZA INSTALACIÓN DE BASE, LECTORA, BORRADO E INSTALACIÓN DE S.O Y VERSIÓN 10.6 SEMBRADO DE TARJETA CREACIÓN DE USUARIOS PRUEBAS PENDIENTES POR CUENTA INVALIDA SE PROCEDERÁ CON VERIFICACIÓN DEL SERVICIO PARA PODER CULMINAR LA ORDEN DE SERVICIO // 16/06/2025 SE PROCEDE A VALIDAR SERVICIO LUEGO DE ESCALAMIENTO CON LA ENTIDAD AL ARROJAR CUENTA INVALIDA A LO CUAL LA FALLA PERSISTE Y SE PROCEDE A INICIALIZAR NUEVAMENTE EL EQUIPO Y A RESEMBRAR TARJETA SE REALIZA CREACIÓN DE USUARIOS PRUEBAS OK CON CONVENIO 4998 SE ENTREGA SERVICIO OPERATIVO</t>
  </si>
  <si>
    <t>LMYZZ497</t>
  </si>
  <si>
    <t>TA-25-754109</t>
  </si>
  <si>
    <t>FO-25-1081752</t>
  </si>
  <si>
    <t xml:space="preserve">INTER Z E </t>
  </si>
  <si>
    <t>12-06 SE REALIZA LLAMADA AL CLIENTE, SE HABLA CON LA SRA ANGELA SALAMANCA FAJARDO, SE VALIDA DIRECCIÓN OK, CANAL OK, TARJETA DE SEMBRADO OK, DISPONIBILIDAD TOTAL, SE CONFIRMA 4 ULTIMOS DIGITOS DE LA TARJETA:SI, LLAMAR EL DÍA LA INSTALACIÓN PARA CONFIRMAR VISITA // 17/06/2025 SE REALIZA INSTALACION DE DATAFONO ADICIONAL, PRUEBA EXITOSAS, CB QUEDA OPERATIVO</t>
  </si>
  <si>
    <t>FAWZZ534</t>
  </si>
  <si>
    <t>1114564- MAGIC BOX 241597317561324755897262</t>
  </si>
  <si>
    <t>TA-25-754111</t>
  </si>
  <si>
    <t>FO-25-1081755</t>
  </si>
  <si>
    <t>TECNOMOVIL E N B</t>
  </si>
  <si>
    <t>12-06 SE REALIZA LLAMADA AL CLIENTE, SE HABLA CON LA SRA DEISY JOHANA PEREZ ESCOBAR, SE VALIDA DIRECCIÓN OK, CANAL OK, TARJETA DE SEMBRADO OK, DISPONIBILIDAD TOTAL, SE CONFIRMA 4 ULTIMOS DIGITOS DE LA TARJETA:SI, LLAMAR EL DÍA LA INSTALACIÓN PARA CONFIRMAR VISITA // 17/06/2025 SE REALIZA INSTALACION DE CORRESPONSAL AVAL, SE INSTALAN EQUIPOS, SEMBRADO DE TARJETA, CB QUEDA OPERATIVO.</t>
  </si>
  <si>
    <t>LMYZZ795</t>
  </si>
  <si>
    <t>TA-25-755878</t>
  </si>
  <si>
    <t>FO-25-1105144</t>
  </si>
  <si>
    <t>CLARO CEL LANDAZURI</t>
  </si>
  <si>
    <t>12-06 SE INTENTA COMUNICACION CON CLAROCEL S,A,S, AL NUMERO 3105701481 - 3115980035&amp;nbsp SUENA NO CONTESTA. SE LE HACE VARIOS INTENTOS //  13-06-2025 SE HABLA CON  CLAROCEL S,A,S, DOMINGUEZ SE VALIDA DIRECCIÓN OK, CANAL OK, TARJETA DE SEMBRADO OK, DISPONIBILIDAD TOTAL, SE CONFIRMA 4 ULTIMOS DIGITOS DE LA TARJETA:NO - CLIENTE NO LA TIENE A LA MANO (SE LE COMPARTE DIGITOS ENVIADOS EN LISTA), LLAMAR EL DÍA LA INSTALACIÓN PARA CONFIRMAR VISITA // 17/06/2025 SE REALIZA VISITA PARA INSTALACIÓN DEL CB, PROBLEMAS CON EL SEMBRADO DE LA TARJETA NO HABILITA EL MÓDULO DE CORRESPONSAL BANCARIO MENSAJE TRANSACCIÓN NO PERMITIDA SE LE INDICA AL CLIENTE SOLICITAR TARJETA NUEVA PARA REALIZAR RESEMBRADO EN LA PRÓXIMA VISITA, ACTIVIDAD SE PROGRAMA PARA MAÑANA 18/06 // 18/06/2025 SE REALIZA INSTALACION DE CORRESPONSAL AVAL, SE INSTALAN EQUIPOS, SEMBRADO DE TARJETA, CB QUEDA OPERATIVO.</t>
  </si>
  <si>
    <t>FAWZZ536</t>
  </si>
  <si>
    <t>931246-772357</t>
  </si>
  <si>
    <t>1103325-MAGIC BOX 241597317561324755901222</t>
  </si>
  <si>
    <t>TA-25-755882</t>
  </si>
  <si>
    <t>FO-25-1085318</t>
  </si>
  <si>
    <t>PAPELERIA Y MISCELANEA MUNDO Y ARTE</t>
  </si>
  <si>
    <t>12-06 SE INTENTA COMUNICACION CON  EL SR OSCAR MAURICIO PUENTES REYNA, AL NUMERO 057-6391942 - 3214813864( CORREO DE VOZ) - 057-6832392. SE LE HACE VARIOS INTENTOS // 13-06-2025 SE REALIZA LLAMADA AL CLIENTE, SE HABLA CON EL SR OSCAR MAURICIO PUENTES REYNA, SE VALIDA DIRECCIÓN OK, CANAL OK, TARJETA DE SEMBRADO OK, DISPONIBILIDAD TOTAL, SE CONFIRMA 4 ULTIMOS DIGITOS DE LA TARJETA: OK, LLAMAR EL DÍA LA INSTALACIÓN PARA CONFIRMAR VISITA // 16/06/2025SE HACE PRESENCIA EN COMERCIO SE REALIZA ADECUACION DE UN DATAFONO CON SU RESPECTIVO LECTOR DE BARRAS Y BRAZO DE SOPORTE SE REALIZA PRUEBA AUTORIZADA POR LA RED CONVENIO 4998 TELETÓN VALOR DE 1 PESO OK SE CREA USUARIO Y CONTRASEÑA TARJETA SEMBRADO #0982</t>
  </si>
  <si>
    <t>10YZZ964</t>
  </si>
  <si>
    <t>TA-25-754117</t>
  </si>
  <si>
    <t>FO-25-1081764</t>
  </si>
  <si>
    <t>TIENDA Y MISCELANEA LA 34</t>
  </si>
  <si>
    <t>12-06-2025 SE REALIZA LLAMADA AL CLIENTE, SE HABLA CON LA SRA JOHANNA ANDREA ANGEL TOVAR SE VALIDA DIRECCIÓN OK, CANAL OK, TARJETA DE SEMBRADO OK, DISPONIBILIDAD TOTAL, SE CONFIRMA 4 ULTIMOS DIGITOS DE LA TARJETA: OK, LLAMAR EL DÍA LA INSTALACIÓN PARA CONFIRMAR VISITA// CONTACTO REALIZADO POR LA APP // 17/06/2025 SE REALIZA INSTALACION DE CORRESPONSAL AVAL, SE INSTALAN EQUIPOS, SEMBRADO DE TARJETA, CB QUEDA OPERATIVO.</t>
  </si>
  <si>
    <t>FAWZZ537</t>
  </si>
  <si>
    <t>TA-25-754119</t>
  </si>
  <si>
    <t>FO-25-1081767</t>
  </si>
  <si>
    <t>IMPRESOS Y FORMAS COPICENTRO</t>
  </si>
  <si>
    <t>12-06-2025 SE REALIZA LLAMADA AL CLIENTE, SE HABLA CON LA SRA LUZ MARINA ROA FERNANDEZ SE VALIDA DIRECCIÓN OK, CANAL OK, TARJETA DE SEMBRADO OK, DISPONIBILIDAD TOTAL, SE CONFIRMA 4 ULTIMOS DIGITOS DE LA TARJETA: OK, LLAMAR EL DÍA LA INSTALACIÓN PARA CONFIRMAR VISITA// CONTACTO REALIZADO POR LA APP // 17/06/2025 SE REALIZA INSTALACION DE CORRESPONSAL AVAL, SE INSTALAN EQUIPOS, SEMBRADO DE TARJETA, TRANSACCION DECLINADA - FONDOS INSUFICIENTES</t>
  </si>
  <si>
    <t>FAWZZ539</t>
  </si>
  <si>
    <t>TA-25-756351</t>
  </si>
  <si>
    <t>FO-25-1087103</t>
  </si>
  <si>
    <t>CACHARRERIA LA IBAGUEREÑA</t>
  </si>
  <si>
    <t>13-06-2025 SE REALIZA LLAMADA AL CLIENTE, SE HABLA CON LA SRA DANNA VALENTINA SANCHEZ TORRES SE VALIDA DIRECCIÓN OK, CANAL OK, TARJETA DE SEMBRADO OK, DISPONIBILIDAD TOTAL, SE CONFIRMA 4 ULTIMOS DIGITOS DE LA TARJETA: NO - CLIENTE NO LA TIENE A LA MANO (SE LE COMPARTE DIGITOS ENVIADOS EN LISTA), LLAMAR EL DÍA LA INSTALACIÓN PARA CONFIRMAR VISITA// CONTACTO REALIZADO POR WHATSAPP // 17/06/2025 SE REALIZA INSTALACION DE CORRESPONSAL AVAL, SE INSTALAN EQUIPOS, SEMBRADO DE TARJETA, CB QUEDA OPERATIVO.</t>
  </si>
  <si>
    <t>LATZZ638</t>
  </si>
  <si>
    <t>TA-25-756352</t>
  </si>
  <si>
    <t>FO-25-1087106</t>
  </si>
  <si>
    <t>DEJANDO HUELLAS</t>
  </si>
  <si>
    <t>13-06-2025 SE REALIZA LLAMADA AL CLIENTE, SE HABLA CON LA SRA CLAUDIA LORENA MUÑOZ FOLLECO SE VALIDA DIRECCIÓN OK, CANAL OK, TARJETA DE SEMBRADO OK, DISPONIBILIDAD TOTAL, SE CONFIRMA 4 ULTIMOS DIGITOS DE LA TARJETA: OK, LLAMAR EL DÍA LA INSTALACIÓN PARA CONFIRMAR VISITA// CONTACTO REALIZADO POR LA APP // 17/06/2025 SE REALIZA INSTALACION DE DATAFONO ADICIONAL, PRUEBA EXITOSAS, CB QUEDA OPERATIVO</t>
  </si>
  <si>
    <t>LAYZZ330</t>
  </si>
  <si>
    <t>TA-25-756354</t>
  </si>
  <si>
    <t>FO-25-1087111</t>
  </si>
  <si>
    <t>WAIBARBER</t>
  </si>
  <si>
    <t>13-06-2025 SE REALIZA LLAMADA AL CLIENTE, SE HABLA CON EL SR JADER LUIS CABRIA RAMIREZ SE VALIDA DIRECCIÓN OK, CANAL OK, TARJETA DE SEMBRADO OK, DISPONIBILIDAD TOTAL, SE CONFIRMA 4 ULTIMOS DIGITOS DE LA TARJETA: NO - CLIENTE NO LA TIENE A LA MANO (SE LE COMPARTE DIGITOS ENVIADOS EN LISTA), LLAMAR EL DÍA LA INSTALACIÓN PARA CONFIRMAR VISITA// CONTACTO REALIZADO POR WHATSAPP // 17/06/2025 SE REALIZA INSTALACION DE CORRESPONSAL AVAL, SE INSTALAN EQUIPOS, SEMBRADO DE TARJETA, CB QUEDA OPERATIVO.</t>
  </si>
  <si>
    <t>LMYZZ087</t>
  </si>
  <si>
    <t>TA-25-756355</t>
  </si>
  <si>
    <t>FO-25-1087115</t>
  </si>
  <si>
    <t>MERCAYA CHAMORRO</t>
  </si>
  <si>
    <t>13-06-2025 SE REALIZA LLAMADA AL CLIENTE, SE HABLA CON EL SR EDISON ANDRES CHAMORRO MENA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17/06/2025 SE REALIZA INSTALACION DE CORRESPONSAL AVAL, SE INSTALAN EQUIPOS, SEMBRADO DE TARJETA, CB QUEDA OPERATIVO.</t>
  </si>
  <si>
    <t>A1XZZ271</t>
  </si>
  <si>
    <t>TA-25-756356</t>
  </si>
  <si>
    <t>FO-25-1087120</t>
  </si>
  <si>
    <t>EL IMPERIO DE LA MODA - ABRIAQUI</t>
  </si>
  <si>
    <t>13-06-2025 SE REALIZA LLAMADA AL CLIENTE, SE HABLA CON LA SRA SARA ISABEL AGUDELO GOMEZ SE VALIDA DIRECCIÓN OK, CANAL OK, TARJETA DE SEMBRADO OK, DISPONIBILIDAD TOTAL, SE CONFIRMA 4 ULTIMOS DIGITOS DE LA TARJETA: OK, LLAMAR EL DÍA LA INSTALACIÓN PARA CONFIRMAR VISITA// CONTACTO REALIZADO POR LA APP // 18/06/2025 SE REALIZA INSTALACION DE CORRESPONSAL AVAL, SE INSTALAN EQUIPOS, SEMBRADO DE TARJETA, CB QUEDA OPERATIVO.</t>
  </si>
  <si>
    <t>10YZZ960</t>
  </si>
  <si>
    <t>TA-25-756357</t>
  </si>
  <si>
    <t>FO-25-1087124</t>
  </si>
  <si>
    <t xml:space="preserve">DM DEISY MORA SPA </t>
  </si>
  <si>
    <t>13-06-2025 SE REALIZA LLAMADA AL CLIENTE, SE HABLA CON LA SRA DEISY JOHANA MORA VELEZ SE VALIDA DIRECCIÓN OK, CANAL OK, TARJETA DE SEMBRADO OK, DISPONIBILIDAD TOTAL, SE CONFIRMA 4 ULTIMOS DIGITOS DE LA TARJETA: OK, LLAMAR EL DÍA LA INSTALACIÓN PARA CONFIRMAR VISITA// CONTACTO REALIZADO POR LA APP // 18/06/2025 SE REALIZA INSTALACION DE CORRESPONSAL AVAL, SE INSTALAN EQUIPOS, SEMBRADO DE TARJETA, CB QUEDA OPERATIVO.</t>
  </si>
  <si>
    <t>V1WZZ817</t>
  </si>
  <si>
    <t>TA-25-775285</t>
  </si>
  <si>
    <t>FO-25-1090743</t>
  </si>
  <si>
    <t>BARBERIA UNIVERSAL</t>
  </si>
  <si>
    <t>13-06-2025 SE REALIZA LLAMADA A LOS NUMEROS DE LA LISTA LOS CUALES TIMBRAN PERO NADIE CONTESTA, SE DEJA MENSAJE POR WHATSAPP // 14-06-2025 SE REALIZA LLAMADA AL CLIENTE, SE HABLA CON EL SR RODRIGO ANDRES CARDONA AREIZA SE VALIDA DIRECCIÓN OK, CANAL OK, TARJETA DE SEMBRADO OK, DISPONIBILIDAD TOTAL, SE CONFIRMA 4 ULTIMOS DIGITOS DE LA TARJETA: OK, LLAMAR EL DÍA LA INSTALACIÓN PARA CONFIRMAR VISITA// CONTACTO REALIZADO POR WHATSAPP // 18/06/2025 SE REALIZA INSTALACION DE CORRESPONSAL AVAL, SE INSTALAN EQUIPOS, SEMBRADO DE TARJETA, CB QUEDA OPERATIVO.</t>
  </si>
  <si>
    <t>LMUZZ866</t>
  </si>
  <si>
    <t>TA-25-756359</t>
  </si>
  <si>
    <t>FO-25-1087128</t>
  </si>
  <si>
    <t>JK RONALD LOAIZA</t>
  </si>
  <si>
    <t>13-06-2025 SE REALIZA LLAMADA AL CLIENTE, SE HABLA CON EL SR RONALD FABIAN LOAIZA AVILA SE VALIDA DIRECCIÓN OK, CANAL OK, TARJETA DE SEMBRADO OK, DISPONIBILIDAD TOTAL, SE CONFIRMA 4 ULTIMOS DIGITOS DE LA TARJETA: OK, LLAMAR EL DÍA LA INSTALACIÓN PARA CONFIRMAR VISITA// CONTACTO REALIZADO POR WHATSAPP // 17/06/2025 SE REALIZA INSTALACION DE CORRESPONSAL AVAL, SE INSTALAN EQUIPOS, SEMBRADO DE TARJETA, CB QUEDA OPERATIVO.</t>
  </si>
  <si>
    <t>LAYZZ347</t>
  </si>
  <si>
    <t>1238705-MAGIC BOX 241577317561324755875561</t>
  </si>
  <si>
    <t>TA-25-756360</t>
  </si>
  <si>
    <t>FO-25-1103754</t>
  </si>
  <si>
    <t>CELL CENTER PLUS SAS</t>
  </si>
  <si>
    <t>13-06-2025 SE REALIZA LLAMADA AL CLIENTE, SE HABLA CON EL SR JORGE NEIRA SE VALIDA DIRECCIÓN OK, CANAL OK, TARJETA DE SEMBRADO OK, DISPONIBILIDAD TOTAL, SE CONFIRMA 4 ULTIMOS DIGITOS DE LA TARJETA: OK, LLAMAR EL DÍA LA INSTALACIÓN PARA CONFIRMAR VISITA// CONTACTO REALIZADO POR LA APP // 17/06/2025 SE REALIZA PRIMERA VISITA AL CB PARA INSTALACION DE EQUIPOS, CLIENTE MANIFIESTA QUE SOLITO DOS EQUIPOS PARA CB Y NO RECIBE INSTALACION DEL EQUIPO SINO TRAEN LOS DOS EQUIPOS SOLICITADOS(SIENDO EL PRIMER EQUIPO LA INSTALACION Y EL SEGUNDO EQUIPO EL DATAFONO ADICIONAL), DESPUES EL CLIENTE SE COMUNICA NUEVAMENTE PARA CONFIRMA VISITA A PARTIR DEL DÍA VIERNES YA QUE DEBEN VALIDAR INVENTARIOS DE LOS PUNTOS Y LOCALIZAR EL EQUIPO DE LA INSTALACION // 18/06/2025 SE REALIZA INSTALACIÓN DATÁFONO ADICIONAL INSTALADO EQUIPO ICT 250-LECTOR CB -BASE SOPORTE -FUENTE DE PODER CABLE PACTH CORD 3 METROS 20 ROLLOS REDEBAN CUBRE CLAVE TARJETA SEMBRADA 6444 DEJANDO PRUEBAS OK SIN TELECARGA NO AUTORIZADA SE EXPLICA INGRESO AL MODULO AVAL , ADQUIRENCIA CIERRE PARCIAL Y TOTAL</t>
  </si>
  <si>
    <t>LAYZZ348</t>
  </si>
  <si>
    <t>TA-25-756361</t>
  </si>
  <si>
    <t>FO-25-1087140</t>
  </si>
  <si>
    <t>MICROMERCADO MINAS DEL PARAISO</t>
  </si>
  <si>
    <t>13-06-2025 SE REALIZA LLAMADA AL CLIENTE, SE HABLA CON LA ESPOSA DEL SR IVAN DARIO GOMEZ ROMERO SE VALIDA DIRECCIÓN OK, CANAL OK, TARJETA DE SEMBRADO OK, DISPONIBILIDAD TOTAL, SE CONFIRMA 4 ULTIMOS DIGITOS DE LA TARJETA: OK, LLAMAR EL DÍA LA INSTALACIÓN PARA CONFIRMAR VISITA// CONTACTO REALIZADO POR LA APP // HORARIO DEL COMERCIO DE 7:00 AM A 9:30 PM HORARIO CONTINUO // 17/06/2025 SE REALIZA INSTALACION DE CORRESPONSAL AVAL, SE INSTALAN EQUIPOS, SEMBRADO DE TARJETA, CB QUEDA OPERATIVO.</t>
  </si>
  <si>
    <t>F1TZZ964</t>
  </si>
  <si>
    <t>TA-25-756364</t>
  </si>
  <si>
    <t>FO-25-1087149</t>
  </si>
  <si>
    <t>J,A MORGAN CHASE</t>
  </si>
  <si>
    <t>13-06 SE REALIZA LLAMADA AL CLIENTE, SE HABLA CON EL SR JHON MAURICIO ARIAS HERNANDEZ, SE VALIDA DIRECCIÓN OK, CANAL OK, TARJETA DE SEMBRADO OK, DISPONIBILIDAD TOTAL, SE CONFIRMA 4 ULTIMOS DIGITOS DE LA TARJETA: NO - CLIENTE NO LA TIENE A LA MANO (SE LE COMPARTE DIGITOS ENVIADOS EN LISTA), LLAMAR EL DÍA LA INSTALACIÓN PARA CONFIRMAR VISITA // 17/06/2025 SE REALIZA INSTALACION DE CORRESPONSAL AVAL, SE INSTALAN EQUIPOS, SEMBRADO DE TARJETA, CB QUEDA OPERATIVO.</t>
  </si>
  <si>
    <t>V1SZZ472</t>
  </si>
  <si>
    <t>TA-25-756376</t>
  </si>
  <si>
    <t>FO-25-1087160</t>
  </si>
  <si>
    <t>JESMAR COMUNICACIONES AGENCIA LA PLATA CPS</t>
  </si>
  <si>
    <t>13-06 SE REALIZA LLAMADA AL CLIENTE, SE HABLA CON EL SR JESMAR HURTADO Y COMPAÑÍA S EN C, SE VALIDA DIRECCIÓN OK, CANAL OK, TARJETA DE SEMBRADO OK, DISPONIBILIDAD TOTAL, SE CONFIRMA 4 ULTIMOS DIGITOS DE LA TARJETA: NO - CLIENTE NO LA TIENE A LA MANO (SE LE COMPARTE DIGITOS ENVIADOS EN LISTA), LLAMAR EL DÍA LA INSTALACIÓN PARA CONFIRMAR VISITA // 17/06/2025 SE REALIZA INSTALACION DE CORRESPONSAL AVAL, SE INSTALAN EQUIPOS, SEMBRADO DE TARJETA, CB QUEDA OPERATIVO.</t>
  </si>
  <si>
    <t>A1SZZ602</t>
  </si>
  <si>
    <t>TA-25-756377</t>
  </si>
  <si>
    <t>FO-25-1087164</t>
  </si>
  <si>
    <t>COMUNICACIONES POVEDA</t>
  </si>
  <si>
    <t>13-06 SE REALIZA LLAMADA AL CLIENTE, SE HABLA CON EL SR JHON FREDDY POVEDA CAMACHO, SE VALIDA DIRECCIÓN OK, CANAL OK, TARJETA DE SEMBRADO OK, DISPONIBILIDAD TOTAL, SE CONFIRMA 4 ULTIMOS DIGITOS DE LA TARJETA: NO - CLIENTE NO LA TIENE A LA MANO (SE LE COMPARTE DIGITOS ENVIADOS EN LISTA), LLAMAR EL DÍA LA INSTALACIÓN PARA CONFIRMAR VISITA // 18/06/2025 SE REALIZA INSTALACIÓN CORRESPONSAL BANCO BOGOTÁ, SE INSTALA BASE Y LECTORA SE REALIZA SEMBRADO DE TARJETA, TRANSACCIONES DE CB QUEDAN EN RECHAZO SE COMUNICA CON ENTIDAD EN INFORMAN DEJAR TARJETA SEMBRADA</t>
  </si>
  <si>
    <t>FADZZ323</t>
  </si>
  <si>
    <t>TA-25-775286</t>
  </si>
  <si>
    <t>FO-25-1090746</t>
  </si>
  <si>
    <t>DROGUERIA PHARMA WILLIAM</t>
  </si>
  <si>
    <t>13-06 SE INTENTA COMUNICACION CON   DROGUERIA PHARMA WILLIAM, AL NUMERO058-6450357 - 3212834207( SUENA NO RESPONDE) - 315823709 (CORREO DE VOZ) SE LE HACE VAROS INTENTOS // 14-06-2025 SE REALIZA LLAMADA AL CLIENTE, SE HABLA CON ENCARAGADO DROGUERIA PHARMA WILLIAM SE VALIDA DIRECCIÓN OK, CANAL OK, TARJETA DE SEMBRADO OK, DISPONIBILIDAD TOTAL, SE CONFIRMA 4 ULTIMOS DIGITOS DE LA TARJETA: NO - CLIENTE NO LA TIENE A LA MANO (SE LE COMPARTE DIGITOS ENVIADOS EN LISTA), LLAMAR EL DÍA LA INSTALACIÓN PARA CONFIRMAR VISITA// CONTACTO REALIZADO POR WHATSAPP // 17/06/2025 SE REALIZA INSTALACION DE CORRESPONSAL AVAL, SE INSTALAN EQUIPOS, SEMBRADO DE TARJETA, SE REALIZAN PRUEBAS DECLINADAS TARJETA CON USO RESTRINGIDO SE REALIZA ESCALAMIENTO CON ENTIDAD TS 9280</t>
  </si>
  <si>
    <t>LAYZZ367</t>
  </si>
  <si>
    <t>TA-25-756383</t>
  </si>
  <si>
    <t>FO-25-1087175</t>
  </si>
  <si>
    <t>TRAMITES Y SERVICIOS DONDE LILO</t>
  </si>
  <si>
    <t>13-06 SE REALIZA LLAMADA AL CLIENTE, SE HABLA CON LA SRA ROSA MERYS OTERO PEREZ, SE VALIDA DIRECCIÓN OK, CANAL OK, TARJETA DE SEMBRADO OK, DISPONIBILIDAD TOTAL, SE CONFIRMA 4 ULTIMOS DIGITOS DE LA TARJETA: NO - CLIENTE NO LA TIENE A LA MANO (SE LE COMPARTE DIGITOS ENVIADOS EN LISTA), LLAMAR EL DÍA LA INSTALACIÓN PARA CONFIRMAR VISITA // 18/06/2025 SE REALIZA INSTALACION DE CORRESPONSAL AVAL, SE INSTALAN EQUIPOS, SEMBRADO DE TARJETA, CB QUEDA OPERATIVO.</t>
  </si>
  <si>
    <t>A4XZZ834</t>
  </si>
  <si>
    <t>TA-25-756386</t>
  </si>
  <si>
    <t>FO-25-1087181</t>
  </si>
  <si>
    <t>DROGUERIA PHARMA LUJO</t>
  </si>
  <si>
    <t>13-06-2025 SE REALIZA LLAMADA AL CLIENTE, SE HABLA CON LA SRA NUBIA ROCIO APOLINAR RODRIGUEZ, SE VALIDA DIRECCIÓN OK, CANAL OK, TARJETA DE SEMBRADO OK, DISPONIBILIDAD TOTAL, SE CONFIRMA 4 ULTIMOS DIGITOS DE LA TARJETA: OK, LLAMAR EL DÍA LA INSTALACIÓN PARA CONFIRMAR VISITA // 17/06/2025 NO SÉ LOGRA CONTACTO INICIAL CON CLIENTE TÉCNICO INICIA DESPLAZAMIENTO AL LLEGAR A SITIO LA DIRECCIÓN COINCIDE EN EL BARRIO SAN NICOLÁS PERO NO EXISTE LA 39A 08 SE HACE NUEVAMENTE CONTACTO CON LA CLIENTE CONTESTA LA SEÑORA NUBIA 322 9461468 INDICA QUE ES EL BARRIO LEÓN XIII SE EXPLICA QUE LA DIRECCIÓN ESTÁ MAL EN LA ORDEN YA LLEVA LA PALABRA SUR Y PARA LEÓN XIII NO VA CON SUR LA CLIENTA SE EXALTA E INDICA QUE YA NO DESEA EL SERVICIO QUE LLEVA DOS MESES ESPERANDO EL TÉCNICO LE PIDE ENVIAR UNA FOTO DEL CÁMARA Y COMERCIO PARA CONFIRMAR SI ESTÁ CON O SIN SUR PARA ESCALAR SE LE INDICA QUE ANTES DE MEDIO DÍA TÉCNICO ESPERARA SON LAS 11:30 SOBRE LAS 12 DE MEDIO DÍA ENVÍA FOTO DIRECCIÓN TIENE SUR NO SE PUEDE INSTALAR SE ESCALA A COORDINADOR Y RBM. CARRERA 8 39 A - 08 SUR - LISTA DE CHEQUEO - TRANSV 12 A 39A-50 - CÁMARA DE COMERCIO,SE INFORMA AL COMERCIO QUE DEBE ACTUALIZAR DIRECCIÓN SEGÚN CÁMARA DE COMERCIO</t>
  </si>
  <si>
    <t>LAYZZ368</t>
  </si>
  <si>
    <t>TA-25-775287</t>
  </si>
  <si>
    <t>FO-25-1090752</t>
  </si>
  <si>
    <t>DROGAS SAN MIGUEL LARANDIA</t>
  </si>
  <si>
    <t>13-06 SE INTENTA COMUNICACION CON EL SR JUAN RICARDO CORREA CHIMBACO, AL NUMERO 3188961735 SE LE HACE VAROS INTENTOS // 14-06-2025 SE REALIZA LLAMADA AL CLIENTE, SE HABLA CON EL SR JUAN RICARDO CORREA CHIMBACO SE VALIDA DIRECCIÓN OK, CANAL OK, TARJETA DE SEMBRADO OK, DISPONIBILIDAD TOTAL, SE CONFIRMA 4 ULTIMOS DIGITOS DE LA TARJETA: OK, LLAMAR EL DÍA LA INSTALACIÓN PARA CONFIRMAR VISITA// CONTACTO REALIZADO POR WHATSAPP // OBSERVACION DEL CLIENTE: EL SEÑOR JUAN INDICA QUE COMO EL COMERCIO ESTA EN UN BATALLON NO PERMITE INGRESO DE PERSONAL NO AUTORIZADO POR LO CUAL SOLICITA SER VISITADO EN OTRO ESTABLECIMIENTO CON EL QUE CUENTA, PARA QUE SE CONFIGURE EL EQUIPO Y LO PUEDE DESPUES TRASLADAR DESPUES AL BATALLON, LA DIRECCION DEL COMERCIO ES: Calle 15 # 14-27 barrio centro Florencia // 18/06/2025 SE REALIZA INSTALACION DE CORRESPONSAL AVAL, SE INSTALAN EQUIPOS, SEMBRADO DE TARJETA, CB QUEDA OPERATIVO. SE REALIZA IMPLEMENTACIÓN EN DIRECCIÓN DIFERENTE, ACCION APROBADA POR RBM.</t>
  </si>
  <si>
    <t>LAYZZ369</t>
  </si>
  <si>
    <t>TA-25-775288</t>
  </si>
  <si>
    <t>FO-25-1090756</t>
  </si>
  <si>
    <t>MULTISERVICIOS PAWI</t>
  </si>
  <si>
    <t>13-06 SE INTENTA COMUNICACION CON LA SRA GINNA PAOLA RIVEROS CAÑAS, AL NUMERO 3115933829  SE LE HACE VAROS INTENTOS // 14-06-2025 SE REALIZA LLAMADA AL CLIENTE, SE HABLA CON LA SRA GINNA PAOLA RIVEROS CAÑAS SE VALIDA DIRECCIÓN OK, CANAL OK, TARJETA DE SEMBRADO OK, DISPONIBILIDAD TOTAL, SE CONFIRMA 4 ULTIMOS DIGITOS DE LA TARJETA: OK, LLAMAR EL DÍA LA INSTALACIÓN PARA CONFIRMAR VISITA// CONTACTO REALIZADO POR WHATSAPP // OBSERVACION DEL CLIENTE: EN CASO DE NO TENER CONTACTO CON EL PRIMER NUMERO LLAMAR A 3132097952 WILSON RIVEROS (PADRE) // 18/06/2025 SE REALIZA INSTALACIÓN DE CB AVAL MIGRACIÓN OK TS 2759 PRUEBAS DE COMERCIO OK PRUEBAS DE CB TRX DECLINADA FONDOS INSUFICIENTES SE REPORTA NOVEDAD A COORDINADOR PARA ESCALAR A ENTIDAD, SE REALIZA CAMBIO DE EQUIPO PANTALLA NEGRA</t>
  </si>
  <si>
    <t>LAYZZ371</t>
  </si>
  <si>
    <t>TA-25-756398</t>
  </si>
  <si>
    <t>FO-25-1087187</t>
  </si>
  <si>
    <t>DROGUERIA DE LOS MEDICOS DE TIBU</t>
  </si>
  <si>
    <t>13-06 SE REALIZA LLAMADA AL CLIENTE, SE HABLA CON LA SRA DORIS ESTELLA ORELLANOS RONDON, SE VALIDA DIRECCIÓN OK, CANAL OK, TARJETA DE SEMBRADO OK, DISPONIBILIDAD TOTAL, SE CONFIRMA 4 ULTIMOS DIGITOS DE LA TARJETA: NO - CLIENTE NO LA TIENE A LA MANO (SE LE COMPARTE DIGITOS ENVIADOS EN LISTA), LLAMAR EL DÍA LA INSTALACIÓN PARA CONFIRMAR VISITA // 17/06/2025 SE REALIZA INSTALACION DE CORRESPONSAL AVAL, SE INSTALAN EQUIPOS, SEMBRADO DE TARJETA, CB QUEDA OPERATIVO.APERTURA REALIZADA EN BODEGA CUCUTA, POR TEMAS DE ORDEN PÚBLICO EN LA ZONA CATATUMBO. APROBADO POR LA ENTIDAD</t>
  </si>
  <si>
    <t>LMYZZ069</t>
  </si>
  <si>
    <t>TA-25-780834</t>
  </si>
  <si>
    <t>FO-25-1097680</t>
  </si>
  <si>
    <t>P &amp; T STEYLIN</t>
  </si>
  <si>
    <t>16-06-2025 SE REALIZA LLAMADA AL CLIENTE, SE HABLA CON LA SRA LILIANA MARITZA GUTIERREZ SE VALIDA DIRECCIÓN OK, CANAL OK, TARJETA DE SEMBRADO OK, DISPONIBILIDAD TOTAL, SE CONFIRMA 4 ULTIMOS DIGITOS DE LA TARJETA: OK, LLAMAR EL DÍA LA INSTALACIÓN PARA CONFIRMAR VISITA// CONTACTO REALIZADO POR WHATSAPP, INSISTIR EN LA LLAMADA YA QUE NO ATIENDE NUMEROS EXTRAÑOS // 19/06/2025 SE REALIZA INSTALACIÓN DE DATAFONO LECTOR CABLES BASE FUENTE SE VALIDA ERROR CON DANIEL MURCIA PERSONAL DE RBM YA QUE SALE (TARJETA USO RESTRINGIDO) SE ESCALA CON ENTIDAD E INFORMA QUE NOS RETIREMOS DEJANDO TARJETAS SEMBRADA EN EQUIPO</t>
  </si>
  <si>
    <t>FADZZ935</t>
  </si>
  <si>
    <t>TA-25-780837</t>
  </si>
  <si>
    <t>FO-25-1097682</t>
  </si>
  <si>
    <t>PAPELERIA Y VARIEDADES ETHAN</t>
  </si>
  <si>
    <t>16-06-2025 SE REALIZA LLAMADA AL CLIENTE, SE HABLA CON LA SRA MARLIES ALEXANDRA POVEDA MESA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18/06/2025 SE VISITA COMERCIO POR APERTURA AVAL DONDE HAY UN EQUIPO PREINSTALADO SE DEJA BASE , LECTORA FUENTE ,CABLE DE RED , 20 ROLLOS ,NO SE INSTALA CUBRE CLAVE POR FALTA DE UNIDADES EN BODEGA, SE REALIZA SEMBRADO DE TARJETA OK , SE REALIZAN TRANSACCIONES DE PRUEBA OK ,PERO SE EVIDENCIA QUE LA DIRECCIÓN QUE ESTÁ ARRASTRANDO EL BAUCHER NO COINCIDE CON LA DE LA PÁG. DE INICIALIZACIÓN SE ESCALA CASO CON ÁREA ENCARGADA QUIEN CONFIRMA EN EL TRANSCURSO DEL DÍA SE ENVIARA INICIALIZACIÓN REMOTA PARA GENERAR LA MODIFICACIÓN CORRESPONDIENTE EN LA DIRECCIÓN SE INFORMA A CLIENTE QUIEN ACEPTA Y SE FINALIZA ACTIVIDAD SIN MÁS NOVEDAD</t>
  </si>
  <si>
    <t>F1SZZ175</t>
  </si>
  <si>
    <t>TA-25-780840</t>
  </si>
  <si>
    <t>FO-25-1097691</t>
  </si>
  <si>
    <t>MULTISERVICIOS CONTABLES M &amp; R</t>
  </si>
  <si>
    <t>16-06-2025 SE REALIZA LLAMADA AL CLIENTE, SE HABLA CON LA SRA BLANCA MARGARITA QUIROGA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19/06/2025 SE REALIZA INSTALACION DE CORRESPONSAL AVAL, SE INSTALAN ACCESORIOS EQUIPO YA SE ENCONTRABA EN EL COMERCIO, SEMBRADO DE TARJETA, CB QUEDA OPERATIVO.</t>
  </si>
  <si>
    <t>SATZZ052</t>
  </si>
  <si>
    <t>TA-25-780842</t>
  </si>
  <si>
    <t>FO-25-1097696</t>
  </si>
  <si>
    <t>ACUANE COMUNICACIONES</t>
  </si>
  <si>
    <t>16-06-2025 SE REALIZA LLAMADA AL CLIENTE, SE HABLA CON LA SRA ALBEIRO DE JESUS LOAIZA RAMIREZ SE VALIDA DIRECCIÓN OK, CANAL OK, TARJETA DE SEMBRADO OK, DISPONIBILIDAD TOTAL, SE CONFIRMA 4 ULTIMOS DIGITOS DE LA TARJETA: OK, LLAMAR EL DÍA LA INSTALACIÓN PARA CONFIRMAR VISITA// CONTACTO REALIZADO POR LA APP // HORARIO DE ATENCION DE 8:00 AM - 8:00 PM HORARIO CONTINUO // 18/06/2025 SE REALIZA INSTALACION DE CORRESPONSAL AVAL, SE INSTALAN EQUIPOS, SEMBRADO DE TARJETA, CB QUEDA OPERATIVO.</t>
  </si>
  <si>
    <t>LMYZZ499</t>
  </si>
  <si>
    <t>TA-25-780843</t>
  </si>
  <si>
    <t>FO-25-1097698</t>
  </si>
  <si>
    <t>NOVUS MULTISERVICIOS</t>
  </si>
  <si>
    <t>16-06-2025 SE REALIZA LLAMADA AL CLIENTE, SE HABLA CON EL SR JOSE FABIAN ROJAS PANIAGUA SE VALIDA DIRECCIÓN OK, CANAL OK, TARJETA DE SEMBRADO OK, DISPONIBILIDAD TOTAL, SE CONFIRMA 4 ULTIMOS DIGITOS DE LA TARJETA: OK, LLAMAR EL DÍA LA INSTALACIÓN PARA CONFIRMAR VISITA// CONTACTO REALIZADO POR LA APP // 19/06/2025 SE REALIZA INSTALACION DE CORRESPONSAL AVAL, SE INSTALAN EQUIPOS, SEMBRADO DE TARJETA, CB QUEDA OPERATIVO.</t>
  </si>
  <si>
    <t>A1YZZ648</t>
  </si>
  <si>
    <t>TA-25-780844</t>
  </si>
  <si>
    <t>FO-25-1097701</t>
  </si>
  <si>
    <t>GC PAPELERIA</t>
  </si>
  <si>
    <t>16-06 SE REALIZA LLAMADA AL CLIENTE, SE HABLA CON LA SRA DAYANA YAMILE CEBALLOS REVELO, SE VALIDA DIRECCIÓN OK, CANAL OK, TARJETA DE SEMBRADO OK, DISPONIBILIDAD TOTAL, SE CONFIRMA 4 ULTIMOS DIGITOS DE LA TARJETA: NO - CLIENTE NO LA TIENE A LA MANO (SE LE COMPARTE DIGITOS ENVIADOS EN LISTA), LLAMAR EL DÍA LA INSTALACIÓN PARA CONFIRMAR VISITA // 19/06/2025 SE REALIZA INSTALACION DE CORRESPONSAL AVAL, SE INSTALAN EQUIPOS, SEMBRADO DE TARJETA, CB QUEDA OPERATIVO.</t>
  </si>
  <si>
    <t>A1YZZ567</t>
  </si>
  <si>
    <t>TA-25-780846</t>
  </si>
  <si>
    <t>FO-25-1097705</t>
  </si>
  <si>
    <t xml:space="preserve">WORLD GLOBAL COMUNICACIONES </t>
  </si>
  <si>
    <t>16-06 SE REALIZA LLAMADA AL CLIENTE, SE HABLA CON EL SR HERNAN DARIO PRADO CHACUA, SE VALIDA DIRECCIÓN OK, CANAL OK, TARJETA DE SEMBRADO OK, DISPONIBILIDAD TOTAL, SE CONFIRMA 4 ULTIMOS DIGITOS DE LA TARJETA: NO - CLIENTE NO LA TIENE A LA MANO (SE LE COMPARTE DIGITOS ENVIADOS EN LISTA), LLAMAR EL DÍA LA INSTALACIÓN PARA CONFIRMAR VISITA // CONTACTO REALIZADO POR WHATSAPP // 18/06/2025 SE REALIZA INSTALACION DE CORRESPONSAL AVAL, SE INSTALAN EQUIPOS, SEMBRADO DE TARJETA, CB QUEDA OPERATIVO.</t>
  </si>
  <si>
    <t>LMYZZ758</t>
  </si>
  <si>
    <t>TA-25-780849</t>
  </si>
  <si>
    <t>FO-25-1097709</t>
  </si>
  <si>
    <t>PAPELERIA Y MISCELANEA LA MISERICORDIA</t>
  </si>
  <si>
    <t>16-06 SE REALIZA LLAMADA AL CLIENTE, SE HABLA CON LA SRA DAYANA YAMILE CEBALLOS REVELO, SE VALIDA DIRECCIÓN OK, CANAL OK, TARJETA DE SEMBRADO OK, DISPONIBILIDAD TOTAL, SE CONFIRMA 4 ULTIMOS DIGITOS DE LA TARJETA: NO - CLIENTE NO LA TIENE A LA MANO (SE LE COMPARTE DIGITOS ENVIADOS EN LISTA), LLAMAR EL DÍA LA INSTALACIÓN PARA CONFIRMAR VISITA // 18/06/2025 SE REALIZA INSTALACION DE CORRESPONSAL AVAL, SE INSTALAN EQUIPOS, SEMBRADO DE TARJETA, CB QUEDA OPERATIVO.</t>
  </si>
  <si>
    <t>V1KZZ883</t>
  </si>
  <si>
    <t>TA-25-780850</t>
  </si>
  <si>
    <t>FO-25-1097714</t>
  </si>
  <si>
    <t>VARIARTE</t>
  </si>
  <si>
    <t>16-06 SE REALIZA LLAMADA AL CLIENTE, SE HABLA CON EL SR HOVER FERNANDO CULCHAC PERENGUEZ, SE VALIDA DIRECCIÓN OK, CANAL OK, TARJETA DE SEMBRADO OK, DISPONIBILIDAD TOTAL, SE CONFIRMA 4 ULTIMOS DIGITOS DE LA TARJETA: NO - CLIENTE NO LA TIENE A LA MANO (SE LE COMPARTE DIGITOS ENVIADOS EN LISTA), LLAMAR EL DÍA LA INSTALACIÓN PARA CONFIRMAR VISITA // 18/06/2025 SE VISITA EL COMERCIO, SE INSTALA DATAFONO, LECTORA, ACCESORIOS EN APERTURA CB AVAL MIXTO, TARJETA DE SEMBRADO 1440, PRUEBAS OK, TELECARGA TRNA. SE CAMBIAN DOS VECES EQUIPOS UNO POR TECNOLOGÍA Y EL OTRO POR IMPRESORA MALA</t>
  </si>
  <si>
    <t>SXTZZ285</t>
  </si>
  <si>
    <t>881120-1235427</t>
  </si>
  <si>
    <t xml:space="preserve">1139804- MAGIC BOX 243627317561365457297264 </t>
  </si>
  <si>
    <t>TA-25-780852</t>
  </si>
  <si>
    <t>FO-25-1097718</t>
  </si>
  <si>
    <t>TIENDA МIХТA Y VARIEDADES RENACER</t>
  </si>
  <si>
    <t>16-06 SE REALIZA LLAMADA AL CLIENTE, SE HABLA CON  LA SRA DANNA VALENTINA GRISALES URBANO, SE VALIDA DIRECCIÓN OK, CANAL OK, TARJETA DE SEMBRADO OK, DISPONIBILIDAD TOTAL, SE CONFIRMA 4 ULTIMOS DIGITOS DE LA TARJETA:SI, LLAMAR EL DÍA LA INSTALACIÓN PARA CONFIRMAR VISITA // 19/06/2025 SE REALIZA INSTALACION DE CORRESPONSAL AVAL, SE INSTALAN EQUIPOS, SEMBRADO DE TARJETA, CB QUEDA OPERATIVO.</t>
  </si>
  <si>
    <t>V1SZZ041</t>
  </si>
  <si>
    <t>TA-25-780860</t>
  </si>
  <si>
    <t>FO-25-1097731</t>
  </si>
  <si>
    <t>SURICAT3</t>
  </si>
  <si>
    <t>16-06 SE REALIZA LLAMADA AL CLIENTE, SE HABLA CON EL SR DIEGO ALEJANDRO SASTRE RODRIGUEZ, SE VALIDA DIRECCIÓN OK, CANAL OK, TARJETA DE SEMBRADO OK, DISPONIBILIDAD TOTAL, SE CONFIRMA 4 ULTIMOS DIGITOS DE LA TARJETA:SI, LLAMAR EL DÍA LA INSTALACIÓN PARA CONFIRMAR VISITA // 18/06/2025 SE REALIZA VISITA DE CAMPO DONDE SE INSTALA EQUIPOS DE ACUERDO A INDICACIONES DEL CLIENTE, AL REALIZAR PRUEBAS ARROJA ERROR "FONDO INSUFICIENTES", SE ESCALA CON EDISON SAMBONY DE REDEBAN QUIEN AUTORIZA DEJAR EQUIPOS, CORRESPONSAL SE DEJA CON LA TRANSACCIÓN DECLINADA POR BLOQUEO DE ENTIDAD, TARJETA DE SEMBRADO 2837 OK.</t>
  </si>
  <si>
    <t>SVWZZ109</t>
  </si>
  <si>
    <t>TA-25-780861</t>
  </si>
  <si>
    <t>FO-25-1097738</t>
  </si>
  <si>
    <t>RED724 6</t>
  </si>
  <si>
    <t>16-06 SE REALIZA LLAMADA AL CLIENTE, SE HABLA CON RED724 TRADE SAS SIGLA ACTIVA AGRO SERVICIOS EU, SE VALIDA DIRECCIÓN OK, CANAL OK, TARJETA DE SEMBRADO OK, DISPONIBILIDAD TOTAL, SE CONFIRMA 4 ULTIMOS DIGITOS DE LA TARJETA:SI, LLAMAR EL DÍA LA INSTALACIÓN PARA CONFIRMAR VISITA // 18/06/2025 SE REALIZA INSTALACION DE CORRESPONSAL AVAL, SE INSTALAN EQUIPOS, SEMBRADO DE TARJETA, CB QUEDA OPERATIVO.</t>
  </si>
  <si>
    <t>LATZZ153</t>
  </si>
  <si>
    <t>TA-25-780862</t>
  </si>
  <si>
    <t>FO-25-1097740</t>
  </si>
  <si>
    <t>CORRESPONSAL EL EMBAJADOR</t>
  </si>
  <si>
    <t>16-06 SE REALIZA LLAMADA AL CLIENTE, SE HABLA CON EL SR CRISTIAN DAVID VILLARRAGA MORENO , SE VALIDA DIRECCIÓN OK, CANAL OK, TARJETA DE SEMBRADO OK, DISPONIBILIDAD TOTAL, SE CONFIRMA 4 ULTIMOS DIGITOS DE LA TARJETA:SI, LLAMAR EL DÍA LA INSTALACIÓN PARA CONFIRMAR VISITA // CONTACTO REALIZADO POR WHATSAPP // 18/06/2025 SE REALIZA INSTALACION DE CORRESPONSAL AVAL, SE INSTALAN EQUIPOS, SEMBRADO DE TARJETA, CB QUEDA OPERATIVO.</t>
  </si>
  <si>
    <t>SVWZZ110</t>
  </si>
  <si>
    <t>TA-25-784307</t>
  </si>
  <si>
    <t>FO-25-1100169</t>
  </si>
  <si>
    <t>MULTISERVICIOS TORRES MENSAJEROS</t>
  </si>
  <si>
    <t>17-06 SE INTENTA COMUNICACION CON LA SRA ADRIANA JIMENEZ CELIS, AL NUMERO 3142012958, SUENA NO CONTESTA.  SE HACE VARIOS INTENTOS // 17-06-2025 SE REALIZA LLAMADA AL CLIENTE, SE HABLA CON EL SR Jorge Alberto Torres SE VALIDA DIRECCIÓN OK, CANAL OK, TARJETA DE SEMBRADO OK, DISPONIBILIDAD TOTAL, SE CONFIRMA 4 ULTIMOS DIGITOS DE LA TARJETA: OK, LLAMAR EL DÍA LA INSTALACIÓN PARA CONFIRMAR VISITA// CONTACTO REALIZADO POR LA APP // HORARIO DEL COMERCIO: 9:00 AM - 12:00 PM Y DE 2:00PM - 5:00 PM // 18/06/2025 SE REALIZA CAMBIO DE EQUIPO Y SE INSTALA LECTOR, SEMBRADO DE TARJETA 3940 SE CAPACITA EN INGRESO A MENU DE CB AVAL, CREACIÓN DE USUARIO TRANSACCIONES DE PRUEBA O.K, COMPARTE NÚMERO DE SOPORTE AVAL</t>
  </si>
  <si>
    <t>GUTIERREZ CAMILO ANDRES</t>
  </si>
  <si>
    <t>OA00F534</t>
  </si>
  <si>
    <t>TA-25-780864</t>
  </si>
  <si>
    <t>FO-25-1097747</t>
  </si>
  <si>
    <t>G.E SURTI MASS S.A.S ZAPATOCA</t>
  </si>
  <si>
    <t>16-06 SE REALIZA LLAMADA AL CLIENTE, SE HABLA CON  LA SRA Edisabel Sierra, SE VALIDA DIRECCIÓN OK, CANAL OK, TARJETA DE SEMBRADO OK, DISPONIBILIDAD TOTAL, SE CONFIRMA 4 ULTIMOS DIGITOS DE LA TARJETA:SI, LLAMAR EL DÍA LA INSTALACIÓN PARA CONFIRMAR VISITA // 18/06/2025 SE INSTALA DATAFONO SE DEJA LECTOR, CABLE Y FUENTE, BASE 20 ROLLOS SE SIEMBRA TARJETA 0290 PRUEBAS FONDOS INSUFICIENTES, SE LE INDICA AL CLIENTE Q SE DEBE COMUNICAR CON EL BANCO</t>
  </si>
  <si>
    <t>EF2ZZ540</t>
  </si>
  <si>
    <t>TA-25-789037</t>
  </si>
  <si>
    <t>FO-25-1103287</t>
  </si>
  <si>
    <t>MICELANEA CIELO JUANITA</t>
  </si>
  <si>
    <t>17-06-2025 SE REALIZA LLAMADA AL CLIENTE, SE HABLA CON LA SRA NANCY MARIA CONTRERAS VARGAS, SE VALIDA DIRECCIÓN OK, CANAL OK, TARJETA DE SEMBRADO OK, DISPONIBILIDAD TOTAL, SE CONFIRMA 4 ULTIMOS DIGITOS DE LA TARJETA: SI, LLAMAR EL DÍA LA INSTALACIÓN PARA CONFIRMAR VISITA // 19/06/2025 SE REALIZA INSTALACION DE CORRESPONSAL AVAL, SE INSTALAN EQUIPOS, SEMBRADO DE TARJETA, CB QUEDA OPERATIVO.</t>
  </si>
  <si>
    <t>A4YZZ217</t>
  </si>
  <si>
    <t>TA-25-789038</t>
  </si>
  <si>
    <t>FO-25-1103290</t>
  </si>
  <si>
    <t>CIUDAD FARMA</t>
  </si>
  <si>
    <t>17-06-2025 SE REALIZA LLAMADA AL CLIENTE, SE HABLA CON LA SRA CLARA LILIANA GONZALEZ CAMACHO, SE VALIDA DIRECCIÓN OK, CANAL OK, TARJETA DE SEMBRADO OK, DISPONIBILIDAD TOTAL, SE CONFIRMA 4 ULTIMOS DIGITOS DE LA TARJETA: SI, LLAMAR EL DÍA LA INSTALACIÓN PARA CONFIRMAR VISITA // 20/06/2025 SE REALIZA INSTALACION DE CORRESPONSAL AVAL, SE INSTALAN EQUIPOS, SEMBRADO DE TARJETA, CB QUEDA OPERATIVO.</t>
  </si>
  <si>
    <t>10VZZ355</t>
  </si>
  <si>
    <t>TA-25-789041</t>
  </si>
  <si>
    <t>FO-25-1103293</t>
  </si>
  <si>
    <t>MULTISERVICIOS Y TECNOLOGIA CRISTAL</t>
  </si>
  <si>
    <t>17-06-2025 SE REALIZA LLAMADA AL CLIENTE, SE HABLA CON LA  ESPOSA, SE VALIDA DIRECCIÓN OK, CANAL OK, TARJETA DE SEMBRADO OK, DISPONIBILIDAD TOTAL, SE CONFIRMA 4 ULTIMOS DIGITOS DE LA TARJETA:  NO - CLIENTE NO LA TIENE A LA MANO (SE LE COMPARTE DIGITOS ENVIADOS EN LISTA), LLAMAR EL DÍA LA INSTALACIÓN PARA CONFIRMAR VISITA, LLAMAR EL DÍA LA INSTALACIÓN PARA CONFIRMAR VISITA // 19/06/2025 SE REALIZA INSTALACION DE CORRESPONSAL AVAL, SE INSTALAN EQUIPOS, SEMBRADO DE TARJETA, CB QUEDA OPERATIVO.</t>
  </si>
  <si>
    <t>10VZZ356</t>
  </si>
  <si>
    <t>TA-25-789042</t>
  </si>
  <si>
    <t>FO-25-1103298</t>
  </si>
  <si>
    <t>PAPELERIA BARAK DE ORTEGA</t>
  </si>
  <si>
    <t>17-06-2025 SE REALIZA LLAMADA AL CLIENTE, SE HABLA CON LA NURY CAPERA MENDOZA, SE VALIDA DIRECCIÓN OK, CANAL OK, TARJETA DE SEMBRADO OK, DISPONIBILIDAD TOTAL, SE CONFIRMA 4 ULTIMOS DIGITOS DE LA TARJETA:  NO - CLIENTE NO LA TIENE A LA MANO (SE LE COMPARTE DIGITOS ENVIADOS EN LISTA), LLAMAR EL DÍA LA INSTALACIÓN PARA CONFIRMAR VISITA, LLAMAR EL DÍA LA INSTALACIÓN PARA CONFIRMAR VISITA // 20/06/2025 SE REALIZA INSTALACION DE CORRESPONSAL AVAL, SE INSTALAN EQUIPOS, SEMBRADO DE TARJETA, CB QUEDA OPERATIVO.</t>
  </si>
  <si>
    <t>10ZZZ077</t>
  </si>
  <si>
    <t>TA-25-789044</t>
  </si>
  <si>
    <t>FO-25-1103302</t>
  </si>
  <si>
    <t>TIENDA CREATIVA PAPEL&amp;ARTE</t>
  </si>
  <si>
    <t>17-06-2025 SE REALIZA LLAMADA AL CLIENTE, SE HABLA CON DISTRIBUCIONES SBC S.A.S S.A.S, SE VALIDA DIRECCIÓN OK, CANAL OK, TARJETA DE SEMBRADO OK, DISPONIBILIDAD TOTAL, SE CONFIRMA 4 ULTIMOS DIGITOS DE LA TARJETA:  NO - CLIENTE NO LA TIENE A LA MANO (SE LE COMPARTE DIGITOS ENVIADOS EN LISTA), LLAMAR EL DÍA LA INSTALACIÓN PARA CONFIRMAR VISITA, LLAMAR EL DÍA LA INSTALACIÓN PARA CONFIRMAR VISITA // 19/06/2025 SE REALIZA VISITA AL COMERCIO, SE VALIDA Y SE ENCUENTRA QUE EL DATÁFONO QUE LE HABIAN DEJADO AL CLIENTE ESTA EN FALLA NO TOMA CONEXIÓN DE RED, SE PROCEDE A CAMBIAR POR UN DESK 2600 , SE HACE LA DESCARGA DE LA VERSIÓN 10.5N, Y SISTEMA OPERATIVO, SE CONFIGURA SE INSTALA APARTE DEL DATÁFONO, BASE, LECTOR SE BARRAS SE HACEN PRUEBAS DEJANDO TODO OK</t>
  </si>
  <si>
    <t>A4UZZ272</t>
  </si>
  <si>
    <t>514987-MAGIC BOX 241597317561324755897410</t>
  </si>
  <si>
    <t>TA-25-789047</t>
  </si>
  <si>
    <t>FO-25-1103306</t>
  </si>
  <si>
    <t>COMUNICACIONES V Y V</t>
  </si>
  <si>
    <t>17-06-2025 SE REALIZA LLAMADA AL CLIENTE, SE HABLA CON LA SRA LIZETH VALERIA GUAPACHA MUNOZ, SE VALIDA DIRECCIÓN OK, CANAL OK, TARJETA DE SEMBRADO OK, DISPONIBILIDAD TOTAL, SE CONFIRMA 4 ULTIMOS DIGITOS DE LA TARJETA: SI, LLAMAR EL DÍA LA INSTALACIÓN PARA CONFIRMAR VISITA // 19/06/2025 SE REALIZA INSTALACION DE CORRESPONSAL AVAL, SE INSTALAN EQUIPOS, SEMBRADO DE TARJETA, CB QUEDA OPERATIVO.</t>
  </si>
  <si>
    <t>LMYZZ071</t>
  </si>
  <si>
    <t>TA-25-789053</t>
  </si>
  <si>
    <t>FO-25-1103311</t>
  </si>
  <si>
    <t xml:space="preserve">TU RED A LA MANO </t>
  </si>
  <si>
    <t>17-06-2025 SE REALIZA LLAMADA AL CLIENTE, SE HABLA CON LA SRA DIANA SOLEIDY FLOREZ SUAZA, SE VALIDA DIRECCIÓN OK, CANAL OK, TARJETA DE SEMBRADO OK, DISPONIBILIDAD TOTAL, SE CONFIRMA 4 ULTIMOS DIGITOS DE LA TARJETA: NO - CLIENTE NO LA TIENE A LA MANO (SE LE COMPARTE DIGITOS ENVIADOS EN LISTA), LLAMAR EL DÍA LA INSTALACIÓN PARA CONFIRMAR VISITA // 19/06/2025 SE REALIZA INSTALACION DE CORRESPONSAL AVAL, SE INSTALAN EQUIPOS, SEMBRADO DE TARJETA, CB QUEDA OPERATIVO.</t>
  </si>
  <si>
    <t>A1XZZ267</t>
  </si>
  <si>
    <t>TA-25-789055</t>
  </si>
  <si>
    <t>FO-25-1103317</t>
  </si>
  <si>
    <t xml:space="preserve">SE LE TIENE AMALFI </t>
  </si>
  <si>
    <t>17-06-2025 SE REALIZA LLAMADA AL CLIENTE, SE HABLA CON LA SRA ESTEFANY JHOANNA CABRERA LONDONO, SE VALIDA DIRECCIÓN OK, CANAL OK, TARJETA DE SEMBRADO OK, DISPONIBILIDAD TOTAL, SE CONFIRMA 4 ULTIMOS DIGITOS DE LA TARJETA: NO - CLIENTE NO LA TIENE A LA MANO (SE LE COMPARTE DIGITOS ENVIADOS EN LISTA), LLAMAR EL DÍA LA INSTALACIÓN PARA CONFIRMAR VISITA // 19/06/2025 SE LLEGA A SITIO Y CLIENTE MANIFIESTA NO TENER LA TARJETA DE SEMBRADO QUE LA TIENE EN MEDELLÍN. SE CANCELA ACTIVIDAD</t>
  </si>
  <si>
    <t>A1XZZ270</t>
  </si>
  <si>
    <t>TA-25-789058</t>
  </si>
  <si>
    <t>FO-25-1103321</t>
  </si>
  <si>
    <t>ELECTRONICAS J&amp;M</t>
  </si>
  <si>
    <t>17-06-2025 SE REALIZA LLAMADA AL CLIENTE, SE HABLA CON EL SR JAIRO FLORIAN GOMEZ, SE VALIDA DIRECCIÓN OK, CANAL OK, TARJETA DE SEMBRADO OK, DISPONIBILIDAD TOTAL, SE CONFIRMA 4 ULTIMOS DIGITOS DE LA TARJETA: SI, LLAMAR EL DÍA LA INSTALACIÓN PARA CONFIRMAR VISITA // 19/06/2025 SE REALIZA INSTALACION DE CORRESPONSAL AVAL, SE INSTALAN EQUIPOS, SEMBRADO DE TARJETA, CB QUEDA OPERATIVO.</t>
  </si>
  <si>
    <t>LMYZZ498</t>
  </si>
  <si>
    <t>TA-25-789059</t>
  </si>
  <si>
    <t>FO-25-1103324</t>
  </si>
  <si>
    <t>DROGUERIA SANTA ANA</t>
  </si>
  <si>
    <t>17-06-2025 SE REALIZA LLAMADA AL CLIENTE, SE HABLA CON EL SR EDINSON PADILLA ATENCIA, SE VALIDA DIRECCIÓN OK, CANAL OK, TARJETA DE SEMBRADO OK, DISPONIBILIDAD TOTAL, SE CONFIRMA 4 ULTIMOS DIGITOS DE LA TARJETA: NO - CLIENTE NO LA TIENE A LA MANO (SE LE COMPARTE DIGITOS ENVIADOS EN LISTA), LLAMAR EL DÍA LA INSTALACIÓN PARA CONFIRMAR VISITA // 19/06/2025 SE REALIZA INSTALACION DE CORRESPONSAL AVAL, SE INSTALAN EQUIPOS, SEMBRADO DE TARJETA, CB QUEDA OPERATIVO.</t>
  </si>
  <si>
    <t>SAUZZ893</t>
  </si>
  <si>
    <t>TA-25-789062</t>
  </si>
  <si>
    <t>FO-25-1103330</t>
  </si>
  <si>
    <t>INTERTUNA.NET</t>
  </si>
  <si>
    <t>17-06-2025 SE REALIZA LLAMADA AL CLIENTE, SE HABLA CON LA SRA YULYET ARACELY GARZON VIASUS, SE VALIDA DIRECCIÓN OK, CANAL OK, TARJETA DE SEMBRADO OK, DISPONIBILIDAD TOTAL, SE CONFIRMA 4 ULTIMOS DIGITOS DE LA TARJETA: NO - CLIENTE NO LA TIENE A LA MANO (SE LE COMPARTE DIGITOS ENVIADOS EN LISTA), LLAMAR EL DÍA LA INSTALACIÓN PARA CONFIRMAR VISITA // 19/06/2025 SE REALIZA INSTALACION DE CORRESPONSAL AVAL, SE INSTALAN ACCESORIOS EQUIPO YA SE ENCONTRABA EN EL COMERCIO, SEMBRADO DE TARJETA, CB QUEDA OPERATIVO.</t>
  </si>
  <si>
    <t>A1YZZ577</t>
  </si>
  <si>
    <t>TA-25-789064</t>
  </si>
  <si>
    <t>FO-25-1103333</t>
  </si>
  <si>
    <t>MISCELÁNEA Y PERFUMERÍA LA ESMERALDA</t>
  </si>
  <si>
    <t>17-06-2025 SE REALIZA LLAMADA AL CLIENTE, SE HABLA CON LA SRA MAGDA LORENA JAIMES BUITRAGO SE VALIDA DIRECCIÓN OK, CANAL OK, TARJETA DE SEMBRADO OK, DISPONIBILIDAD TOTAL, SE CONFIRMA 4 ULTIMOS DIGITOS DE LA TARJETA: OK, LLAMAR EL DÍA LA INSTALACIÓN PARA CONFIRMAR VISITA// CONTACTO REALIZADO POR LA APP // 19/06/2025 SE REALIZA INSTALACION DE CORRESPONSAL AVAL, SE INSTALAN EQUIPOS, SEMBRADO DE TARJETA, CB QUEDA OPERATIVO.</t>
  </si>
  <si>
    <t>V1WZZ799</t>
  </si>
  <si>
    <t>TA-25-789065</t>
  </si>
  <si>
    <t>FO-25-1103335</t>
  </si>
  <si>
    <t>TRISOL TECNOLOGIA SEDE SANTANDER DE QUILICHAO</t>
  </si>
  <si>
    <t>17-06-2025 SE REALIZA LLAMADA AL CLIENTE, SE HABLA CON EL SR ALEXANDER VIDAL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20/06/2025 SE REALIZA INSTALACION DE CORRESPONSAL AVAL, SE INSTALAN EQUIPOS, SEMBRADO DE TARJETA, CB QUEDA OPERATIVO.</t>
  </si>
  <si>
    <t>FAWZZ132</t>
  </si>
  <si>
    <t>TA-25-789066</t>
  </si>
  <si>
    <t>FO-25-1103339</t>
  </si>
  <si>
    <t>WINNER - PACK</t>
  </si>
  <si>
    <t>17-06-2025 SE REALIZA LLAMADA AL CLIENTE, SE HABLA CON EL SR HECTOR DANIEL OROSCO CAMACHO SE VALIDA DIRECCIÓN OK, CANAL OK, TARJETA DE SEMBRADO OK, DISPONIBILIDAD TOTAL, SE CONFIRMA 4 ULTIMOS DIGITOS DE LA TARJETA: OK, LLAMAR EL DÍA LA INSTALACIÓN PARA CONFIRMAR VISITA// CONTACTO REALIZADO POR LA APP // 19/06/2025 SE REALIZA INSTALACIÓN DE CB AVAL PRUEBA NO QUEDA DATAFONO CON RECHAZO GENERAL SE ESCALA CON COORDINADOR Y SOPORTE REDEBAN EL CUAL INFORMA QUE ES UNA FALLA CON LA TARJETA DE SEMBRADO. AUTORIZAN DEJAR IMPLEMENTACIÓN Y CERRAR VISITA. ADICIONAL EL COMERCIAL YA TIENE INFORMACIÓN DEL TEMA Y SE ENCARGARA DE GENERAR NUEVA TARJETA .SE CREAN USUARIOS Y SE HABILITAN CIERRES OK</t>
  </si>
  <si>
    <t>SAUZZ898</t>
  </si>
  <si>
    <t>1238874- MAGIC BOX 241587317561324755888487</t>
  </si>
  <si>
    <t>TA-25-789068</t>
  </si>
  <si>
    <t>FO-25-1103344</t>
  </si>
  <si>
    <t xml:space="preserve">ATH GRUPO EMPRESARIAL </t>
  </si>
  <si>
    <t>17-06-2025 SE REALIZA LLAMADA AL CLIENTE, SE HABLA CON EL SR CARLOS SE VALIDA DIRECCIÓN OK, CANAL OK, TARJETA DE SEMBRADO OK, DISPONIBILIDAD TOTAL, SE CONFIRMA 4 ULTIMOS DIGITOS DE LA TARJETA: OK, LLAMAR EL DÍA LA INSTALACIÓN PARA CONFIRMAR VISITA// CONTACTO REALIZADO POR WHATSAPP // 19/06/2025 SE REALIZA INSTALACION DE CORRESPONSAL AVAL, SE INSTALAN EQUIPOS, SEMBRADO DE TARJETA, CB QUEDA OPERATIVO.</t>
  </si>
  <si>
    <t>9L00V088</t>
  </si>
  <si>
    <t>1217597- MAGIC BOX 243637317561365457309575</t>
  </si>
  <si>
    <t>TA-25-789069</t>
  </si>
  <si>
    <t>FO-25-1103349</t>
  </si>
  <si>
    <t>DROGUERIA FARMAGUTI J Y M</t>
  </si>
  <si>
    <t>17-06-2025 SE REALIZA LLAMADA AL CLIENTE, SE HABLA CON EL SR JHON FERNANDO GUTIERREZ SE VALIDA DIRECCIÓN OK, CANAL OK, TARJETA DE SEMBRADO OK, DISPONIBILIDAD TOTAL, SE CONFIRMA 4 ULTIMOS DIGITOS DE LA TARJETA: OK, LLAMAR EL DÍA LA INSTALACIÓN PARA CONFIRMAR VISITA// CONTACTO REALIZADO POR WHATSAPP // 19/06/2025 SE REALIZA APERTURA DE CB. SE INSTALA DATAFONO, LECTOR DE BARRAS. BASE. SE CONFIGURA POS, SE INCIALIZA, SE SIEMBRA TARJETA 9126, SE CREAN USUARIOS CORRECTAMENTE NO ES POSIBLE REALIZAR PRUEBAS DE CB POR QUE REGISTRA NOVEDAD TRANSACCION DECLINADA TARJETA USO RESTRINGIDO. PRUEBAS MODULO COMERCIO ÉXITOSAS PRUEBAS OK . SE INSTALA ÚNICAMENTE UN SOLO EQUIPO DEBIDO A QUE CLIENTE SOLO REQUIERE DE UN POS EDISON SAMBONY INDICA QUE DEJEMOS IMPLEMENTADO Y QUE NOS RETIREMOS DEL COMERCIO</t>
  </si>
  <si>
    <t>FUA0O892 SAUZZ899</t>
  </si>
  <si>
    <t>9754-9126</t>
  </si>
  <si>
    <t>TA-25-789070</t>
  </si>
  <si>
    <t>FO-25-1103354</t>
  </si>
  <si>
    <t>AQUA SPA Y&amp;Y</t>
  </si>
  <si>
    <t>17-06-2025 SE REALIZA LLAMADA AL CLIENTE, SE HABLA CON LA SRA YURANI SALAZAR LOPEZ SE VALIDA DIRECCIÓN OK, CANAL OK, TARJETA DE SEMBRADO OK, DISPONIBILIDAD TOTAL, SE CONFIRMA 4 ULTIMOS DIGITOS DE LA TARJETA: OK, LLAMAR EL DÍA LA INSTALACIÓN PARA CONFIRMAR VISITA// CONTACTO REALIZADO POR WHATSAPP // 19/06/2025 SE REALIZA VISITA A COMERCIO, AL LLEGAR AL SITIO INDICAN QUE LA INSTALACIÓN DEBE REALIZARSE EN EL LOCAL 21, LA INSTALACIÓN VIENE SOLICITADA PARA EL LOCAL 8, SE INFORMA A WILLIAM ROZO QUIEN A SU VEZ ESCALA A REDEBAN QUIEN INDICA CANCELAR LA ACTIVIDAD</t>
  </si>
  <si>
    <t>SAUZZ900</t>
  </si>
  <si>
    <t>TA-25-789072</t>
  </si>
  <si>
    <t>FO-25-1103357</t>
  </si>
  <si>
    <t>ESTACION DE SERVICIO LA LIBERTAD</t>
  </si>
  <si>
    <t>17-06-2025 SE REALIZA LLAMADA AL CLIENTE, SE HABLA CON EL SR RAUL ARMANDO CASTRO JIMENEZ SE VALIDA DIRECCIÓN OK, CANAL OK, TARJETA DE SEMBRADO OK, DISPONIBILIDAD TOTAL, SE CONFIRMA 4 ULTIMOS DIGITOS DE LA TARJETA: OK, LLAMAR EL DÍA LA INSTALACIÓN PARA CONFIRMAR VISITA// CONTACTO REALIZADO POR LA APP // 19/06/2025 SE REALIZA INSTALACIÓN CB AVAL , INSTALANDO EQUIPO ICT 250-LECTOR CB - BASE SOPORTE, FUENTE DE DE PODER , CABLE PACTH CORD 3 METROS, 20 ROLLOS REDEBAN CUBRE CLAVE TARJETA SEMBRADA 5591 DEJANDO PRUEBAS OK DE COMERCIO , SIN PRUEBAS EXITOSAS DE TRANSACCIONES DEBIDO A QUE EL USUARIO TIENE LA CUENTA CB SIN FONDOS SIN TELECARGA NO AUTORIZADA, SE EXPLICA INGRESO AL MODULO AVAL, ADQUIRENCIA, DUPLICADO, ANULACION -CIERRE PARCIAL Y TOTAL</t>
  </si>
  <si>
    <t>SX7ZZ462</t>
  </si>
  <si>
    <t>TA-25-789073</t>
  </si>
  <si>
    <t>FO-25-1103361</t>
  </si>
  <si>
    <t>17-06-2025 SE REALIZA LLAMADA AL CLIENTE, SE HABLA CON EL SR CARLOS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20/06/2025 SE REALIZA INSTALACION DE CORRESPONSAL AVAL, SE INSTALAN EQUIPOS, SEMBRADO DE TARJETA, CB QUEDA OPERATIVO.</t>
  </si>
  <si>
    <t>SAUZZ901</t>
  </si>
  <si>
    <t>1114463-MAGIC BOX 243637317561365457309640</t>
  </si>
  <si>
    <t>TA-25-789075</t>
  </si>
  <si>
    <t>FO-25-1103369</t>
  </si>
  <si>
    <t>MAXI SERVICIOS LA AVENIDA</t>
  </si>
  <si>
    <t>17-06-2025 SE REALIZA LLAMADA AL CLIENTE, SE HABLA CON EL SR MARIO ALBERTO PAJOY TORRES SE VALIDA DIRECCIÓN OK, CANAL OK, TARJETA DE SEMBRADO OK, DISPONIBILIDAD TOTAL, SE CONFIRMA 4 ULTIMOS DIGITOS DE LA TARJETA: NO - CLIENTE NO LA TIENE A LA MANO (SE LE COMPARTE DIGITOS ENVIADOS EN LISTA), LLAMAR EL DÍA LA INSTALACIÓN PARA CONFIRMAR VISITA// CONTACTO REALIZADO POR WHATSAPP // 19/06/2025 SE REALIZA INSTALACION DE CORRESPONSAL AVAL, SE INSTALAN EQUIPOS, SEMBRADO DE TARJETA, CB QUEDA OPERATIVO.</t>
  </si>
  <si>
    <t>SAUZZ903</t>
  </si>
  <si>
    <t>TA-25-791287</t>
  </si>
  <si>
    <t>FO-25-1108202</t>
  </si>
  <si>
    <t>DISTRINOVA EJE</t>
  </si>
  <si>
    <t>18-06-2025 SE REALIZA LLAMADA AL CLIENTE, SE HABLA CON LA SRA Laura Johanna Vera Cabarcas SE VALIDA DIRECCIÓN OK, CANAL OK, TARJETA DE SEMBRADO OK, DISPONIBILIDAD TOTAL, SE CONFIRMA 4 ULTIMOS DIGITOS DE LA TARJETA: OK, LLAMAR EL DÍA LA INSTALACIÓN PARA CONFIRMAR VISITA// CONTACTO REALIZADO POR WHATSAPP // 20/06/2025 SE REALIZA INSTALACION DE CORRESPONSAL AVAL, SE INSTALAN EQUIPOS, SEMBRADO DE TARJETA, CB QUEDA OPERATIVO.</t>
  </si>
  <si>
    <t>SASZZ452</t>
  </si>
  <si>
    <t>1217204-MAGIC BOX 243637317561365457309726</t>
  </si>
  <si>
    <t>6***********7162</t>
  </si>
  <si>
    <t>TA-25-791292</t>
  </si>
  <si>
    <t>FO-25-1108215</t>
  </si>
  <si>
    <t>TECNI CELL PARK</t>
  </si>
  <si>
    <t>18-06 SE REALIZA COMUNICACION CON LA SRA SANDRA PATRICIA ARIAS VARGAS, SE VALIDA DIRECCIÓN OK, CANAL OK, TARJETA DE SEMBRADO OK, DISPONIBILIDAD TOTAL, SE CONFIRMA 4 ULTIMOS DIGITOS DE LA TARJETA: SI, LLAMAR EL DÍA LA INSTALACIÓN PARA CONFIRMAR VISITA // 24/06/2025 SE REALIZA INSTALACION DE CORRESPONSAL AVAL, SE INSTALAN EQUIPOS, SEMBRADO DE TARJETA, CB QUEDA OPERATIVO.</t>
  </si>
  <si>
    <t>A4UZZ307</t>
  </si>
  <si>
    <t>TA-25-791293</t>
  </si>
  <si>
    <t>FO-25-1108219</t>
  </si>
  <si>
    <t>PAPELERIA EL PARNASO</t>
  </si>
  <si>
    <t>18-06 SE REALIZA COMUNICACION CON EL SR ARTURO CARDONA, SE VALIDA DIRECCIÓN OK, CANAL OK, TARJETA DE SEMBRADO OK, DISPONIBILIDAD TOTAL, SE CONFIRMA 4 ULTIMOS DIGITOS DE LA TARJETA: SI, LLAMAR EL DÍA LA INSTALACIÓN PARA CONFIRMAR VISITA // 20/06/2025 SE REALIZA INSTALACION DE CORRESPONSAL AVAL, SE INSTALAN EQUIPOS, SEMBRADO DE TARJETA, CB QUEDA OPERATIVO.</t>
  </si>
  <si>
    <t>V1XZZ125</t>
  </si>
  <si>
    <t>TA-25-791295</t>
  </si>
  <si>
    <t>FO-25-1108225</t>
  </si>
  <si>
    <t>LA FRAGUA CLUB</t>
  </si>
  <si>
    <t>18-06 SE REALIZA COMUNICACION CON EL SR FIDIAR HUERTAS VIDES, SE VALIDA DIRECCIÓN OK, CANAL OK, TARJETA DE SEMBRADO OK, DISPONIBILIDAD TOTAL, SE CONFIRMA 4 ULTIMOS DIGITOS DE LA TARJETA: NO - CLIENTE NO LA TIENE A LA MANO (SE LE COMPARTE DIGITOS ENVIADOS EN LISTA), LLAMAR EL DÍA LA INSTALACIÓN PARA CONFIRMAR VISITA // 24/06/2025 SE REALIZA INSTALACION DE CORRESPONSAL AVAL, SE INSTALAN EQUIPOS, SEMBRADO DE TARJETA, CB QUEDA OPERATIVO.</t>
  </si>
  <si>
    <t>A1UZZ442</t>
  </si>
  <si>
    <t>TA-25-792862</t>
  </si>
  <si>
    <t>FO-25-1112754</t>
  </si>
  <si>
    <t xml:space="preserve">ANURA TIENDA Y DISTRBUIDOR DE MAQUILLAJE </t>
  </si>
  <si>
    <t>19-06-2025 SE REALIZA LLAMADA AL CLIENTE, SE HABLA CON LA SRA ANDREA URINTIVE RAMIREZ SE VALIDA DIRECCIÓN OK, CANAL OK, TARJETA DE SEMBRADO OK, DISPONIBILIDAD TOTAL, SE CONFIRMA 4 ULTIMOS DIGITOS DE LA TARJETA: OK, LLAMAR EL DÍA LA INSTALACIÓN PARA CONFIRMAR VISITA// CONTACTO REALIZADO POR LA APP // 25/06/2025 SE REALIZA INSTALACION DE CORRESPONSAL AVAL, SE INSTALAN ACCESORIOS EQUIPO YA SE ENCONTRABA EN EL COMERCIO, SEMBRADO DE TARJETA, CB QUEDA OPERATIVO.</t>
  </si>
  <si>
    <t>10VZZ481</t>
  </si>
  <si>
    <t>TA-25-792863</t>
  </si>
  <si>
    <t>FO-25-1112757</t>
  </si>
  <si>
    <t>FARMACIA HEALTHY LIFE</t>
  </si>
  <si>
    <t>19-06-2025 SE REALIZA LLAMADA AL CLIENTE, SE HABLA CON LA SRA LEIDY JHOJANA RESTREPO TUQUERRES SE VALIDA DIRECCIÓN OK, CANAL OK, TARJETA DE SEMBRADO OK, DISPONIBILIDAD TOTAL, SE CONFIRMA 4 ULTIMOS DIGITOS DE LA TARJETA: OK, LLAMAR EL DÍA LA INSTALACIÓN PARA CONFIRMAR VISITA// CONTACTO REALIZADO POR LA APP // 24/06/2025 SE REALIZA INSTALACION DE CORRESPONSAL AVAL, SE INSTALAN EQUIPOS, SEMBRADO DE TARJETA, CB QUEDA OPERATIVO.</t>
  </si>
  <si>
    <t>A4UZZ286</t>
  </si>
  <si>
    <t>TA-25-792865</t>
  </si>
  <si>
    <t>FO-25-1112763</t>
  </si>
  <si>
    <t>KING MOVIL TECNOLOGIA</t>
  </si>
  <si>
    <t>19-06-2025 SE REALIZA LLAMADA AL CLIENTE, SE HABLA CON EL SR WILSON FERNEY IDARRAGA ARISTIZABAL SE VALIDA DIRECCIÓN OK, CANAL OK, TARJETA DE SEMBRADO OK, DISPONIBILIDAD TOTAL, SE CONFIRMA 4 ULTIMOS DIGITOS DE LA TARJETA: OK, LLAMAR EL DÍA LA INSTALACIÓN PARA CONFIRMAR VISITA// CONTACTO REALIZADO POR LA APP // 24/06/2025 SE REALIZA INSTALACION DE CORRESPONSAL AVAL, SE INSTALAN EQUIPOS, LECTORA YA SE ENCONTRABA EN EL COMERCIO SEMBRADO DE TARJETA, CB QUEDA OPERATIVO.</t>
  </si>
  <si>
    <t>A1WZZ832</t>
  </si>
  <si>
    <t>TA-25-792868</t>
  </si>
  <si>
    <t>FO-25-1112770</t>
  </si>
  <si>
    <t>PAPELERIA Y CENTRO DE COPIADO CHAFI</t>
  </si>
  <si>
    <t>19-06-2025 SE REALIZA LLAMADA AL CLIENTE, SE HABLA CON LA SRA YUDY ESPERANZA BAUTISTA ROMERO SE VALIDA DIRECCIÓN OK, CANAL OK, TARJETA DE SEMBRADO OK, DISPONIBILIDAD TOTAL, SE CONFIRMA 4 ULTIMOS DIGITOS DE LA TARJETA: OK, LLAMAR EL DÍA LA INSTALACIÓN PARA CONFIRMAR VISITA// CONTACTO REALIZADO POR LA APP // 24/06/2025 SE REALIZA INSTALACION DE CORRESPONSAL AVAL, SE INSTALAN EQUIPOS, SEMBRADO DE TARJETA, CB QUEDA OPERATIVO.</t>
  </si>
  <si>
    <t>V1XZZ141</t>
  </si>
  <si>
    <t>TA-25-792871</t>
  </si>
  <si>
    <t>FO-25-1112775</t>
  </si>
  <si>
    <t>COMPUE-CELL Y PAPELERIA RM</t>
  </si>
  <si>
    <t>19-06-2025 SE REALIZA LLAMADA AL CLIENTE, SE HABLA CON LA SRA RUTH GRACIELA MORA TOBAR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25/06/2025 SE REALIZA INSTALACION DE CORRESPONSAL AVAL, SE INSTALAN EQUIPOS, SEMBRADO DE TARJETA, CB QUEDA OPERATIVO.</t>
  </si>
  <si>
    <t>FAVZZ775</t>
  </si>
  <si>
    <t>TA-25-792873</t>
  </si>
  <si>
    <t>FO-25-1112780</t>
  </si>
  <si>
    <t>MINIMERKADO KASANDRA</t>
  </si>
  <si>
    <t>19-06-2025 SE REALIZA LLAMADA AL CLIENTE, SE HABLA CON EL SR GILBERTO DE JESUS BARRIENTOS VILLEGAS SE VALIDA DIRECCIÓN OK, CANAL OK, TARJETA DE SEMBRADO OK, DISPONIBILIDAD TOTAL, SE CONFIRMA 4 ULTIMOS DIGITOS DE LA TARJETA: NO - CLIENTE NO LA TIENE A LA MANO (SE LE COMPARTE DIGITOS ENVIADOS EN LISTA), LLAMAR EL DÍA LA INSTALACIÓN PARA CONFIRMAR VISITA// CONTACTO REALIZADO POR WHATSAPP // 25/06/2025 SE REALIZA INSTALACION DE CORRESPONSAL AVAL, SE INSTALAN EQUIPOS, SEMBRADO DE TARJETA, CB QUEDA OPERATIVO.</t>
  </si>
  <si>
    <t>LAPZZ598</t>
  </si>
  <si>
    <t>0634</t>
  </si>
  <si>
    <t>TA-25-792874</t>
  </si>
  <si>
    <t>FO-25-1112783</t>
  </si>
  <si>
    <t>SERVICENTRO EL PLATEADO</t>
  </si>
  <si>
    <t>19-06-2025 SE REALIZA LLAMADA AL CLIENTE, SE HABLA CON LA SRA MARCELA FERNANDA TUMBAJOY ARMERO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25/06/2025 LA APERTURA EN 89161806 SERVICENTRO EL PLATEADO, SE TENÍA PROGRAMADA PARA EL DÍA DE HOY, PERO DEBIDO A PROBLEMAS DE ORDEN PÚBLICO EN LA ZONA DEL PLATEADO CAUCA, NO SE PUEDE REALIZAR DESPLAZAMIENTO DEL TÉCNICO, SE CONTACTA EL CLIENTE PERO ESTE NOS INDICA QUE ELLA SABE QUE ES COMPLICADO ENTRAR A LA ZONA Y POR ESO ELLA ESTÁ REALIZANDO EL DESPLAZAMIENTO HACIA EL CASCO URBANO DE POPAYÁN PARA QUE SEA ALLÍ DONDE SE LE PUEDA REALIZAR LA CONFIGURACIÓN DEL EQUIPO Y LAS PRUEBAS PERTINENTES Y ELLA YA PUEDA REGRESAR A SU RESIDENCIA CON TODOS LOS EQUIPOS LISTOS, LAMENTABLEMENTE EL DÍA DE HOY LA CLIENTE NO PUDO LLEGAR A POPAYÁN PUES UN PARO ARMADO LE IMPIDIÓ LA SALIDA, REALIZARA DESPLAZAMIENTO EL DÍA DE MAÑANA Y UNA VEZ ESTÉ EN POPAYÁN PODREMOS REALIZAR TODA LA GESTIÓN DE LA ACTIVIDAD. QUEDAMOS A LA ESPERA QUE EL CLIENTE NOS CONFIRMA QUE SI PUDO DESPLAZARSE HACIA POPAYÁN Y EN ESPERA DE LA LLEGADA DEL EQUIPO PARA PROCEDER CON LA IMPLEMENTACIÓN. // 27/06/2025 27/06/2025 SE REALIZA INSTALACION DE CORRESPONSAL AVAL, SE INSTALAN EQUIPOS, SEMBRADO DE TARJETA, CB QUEDA OPERATIVO. // 27/06/2025 SE REALIZA INSTALACION DE CORRESPONSAL AVAL, SE INSTALAN EQUIPOS, SEMBRADO DE TARJETA, CB QUEDA OPERATIVO. ACTIVIDAD SE ATIENDE EN POPAYÁN DEBIDO A PROBLEMAS DE ORDEN PÚBLICO EN LA ZONA</t>
  </si>
  <si>
    <t>V1PZZ527</t>
  </si>
  <si>
    <t>TA-25-792876</t>
  </si>
  <si>
    <t>FO-25-1112786</t>
  </si>
  <si>
    <t>DROGUERIA VIDA Y SALUD JG</t>
  </si>
  <si>
    <t>19-06-2025 SE REALIZA LLAMADA AL CLIENTE, SE HABLA CON LA SRA KELLY YARITZA LEON TARAPUES SE VALIDA DIRECCIÓN OK, CANAL OK, TARJETA DE SEMBRADO OK, DISPONIBILIDAD TOTAL, SE CONFIRMA 4 ULTIMOS DIGITOS DE LA TARJETA: NO - CLIENTE NO LA TIENE A LA MANO (SE LE COMPARTE DIGITOS ENVIADOS EN LISTA), LLAMAR EL DÍA LA INSTALACIÓN PARA CONFIRMAR VISITA// CONTACTO REALIZADO POR WHATSAPP // 24/06/2025 SE REALIZA INSTALACION DE CORRESPONSAL AVAL, SE INSTALAN EQUIPOS, SEMBRADO DE TARJETA, CB QUEDA OPERATIVO.</t>
  </si>
  <si>
    <t>V1QZZ223</t>
  </si>
  <si>
    <t>TA-25-792877</t>
  </si>
  <si>
    <t>FO-25-1112791</t>
  </si>
  <si>
    <t>DISTRIBUCIONES GABRIELA</t>
  </si>
  <si>
    <t>19-06-2025 SE REALIZA LLAMADA AL CLIENTE, SE HABLA CON EL SR CRISTIAN LEONARDO PINZON SE VALIDA DIRECCIÓN OK, CANAL OK, TARJETA DE SEMBRADO OK, DISPONIBILIDAD TOTAL, SE CONFIRMA 4 ULTIMOS DIGITOS DE LA TARJETA: OK, LLAMAR EL DÍA LA INSTALACIÓN PARA CONFIRMAR VISITA// CONTACTO REALIZADO POR LA APP // 24/06/2025 SE LLAMA AL 3107861157 Y SE HABLA CON EL SEÑOR CRISTIAN PINZÓN Y SE LE INFORMA QUE POR TEMAS DE ORDEN PÚBLICO EN LA ZONA NO SE PUEDE VIAJAR HASTA ALLÁ, SE LE INDICA QUE NOS ENCONTRAMOS EN EL MUNICIPIO DE OCAÑA PARA PODER REALIZAR LA INSTALACIÓN, EL CLIENTE QUEDA POR CONFIRMAR DISPONIBILIDAD PARA EL DÍA 26/06/2025. // 25/06/2025 SE PROGRAMA ACTIVIDAD DE APERTURA AVAL, EL SEÑOR CRISTIAN LEONARDO PINZÓN INDICA QUE SE PUEDE DESPLAZAR PARA EL MUNICIPIO DE OCAÑA DE NORTE DE SANTANDER EL DÍA DE MAÑANA 26/06/2025 PARA CONFIGURACIÓN Y ENTREGA DE ACCESORIOS, CLIENTE INDICA QUE ESTA POSIBLEMENTE DE 8:00 AM A 11:00 AM, SOLICITAMOS LA AUTORIZACIÓN PARA LA ATENCIÓN DE LA ORDEN TENIENDO EN CUENTA QUE POR MEDIDAS DE SEGURIDAD SE DIFICULTA IR A LA ZONA. DEBIDO AL CONFLICTO DE LOS GRUPOS AL MARGEN DE LA LEY EN EL MUNICIPIO DE TIBÚ // 26/06/2025 SE REALIZA INSTALACIÓN EN EL MUNICIPIO DE OCAÑA POR TEMAS DE ORDEN PÚBLICO EN LA ZONA, SE INSTALAN DATAFONO, LECTOR, ACCESORIOS, SE REALIZA SEMBRADO DE TARJETA, SE HACEN CIERRES Y PRUEBAS OK.</t>
  </si>
  <si>
    <t>TRPZZ349</t>
  </si>
  <si>
    <t>TA-25-794997</t>
  </si>
  <si>
    <t>FO-25-1117283</t>
  </si>
  <si>
    <t>VARIEDADES SEBASTIAN Q P</t>
  </si>
  <si>
    <t>20-06 SE REALIZA LLAMADA AL CLIENTE, SE HABLA CON LA SRA CLARIVEL VELASQUEZ MARIN SE VALIDA DIRECCIÓN OK, CANAL OK, TARJETA DE SEMBRADO OK, DISPONIBILIDAD TOTAL, SE CONFIRMA 4 ULTIMOS DIGITOS DE LA TARJETA: NO - CLIENTE NO LA TIENE A LA MANO (SE LE COMPARTE DIGITOS ENVIADOS EN LISTA), LLAMAR EL DÍA LA INSTALACIÓN PARA CONFIRMAR VISITA // 24/06/2025 SE REALIZA INSTALACION DE CORRESPONSAL AVAL, SE INSTALAN EQUIPOS, SEMBRADO DE TARJETA, CB QUEDA OPERATIVO.</t>
  </si>
  <si>
    <t>A1RZZ970</t>
  </si>
  <si>
    <t>TA-25-795002</t>
  </si>
  <si>
    <t>FO-25-1117288</t>
  </si>
  <si>
    <t>AVE FENIX.COM.CO</t>
  </si>
  <si>
    <t>20-06 SE REALIZA LLAMADA AL CLIENTE, SE HABLA CON LA SRA ELVIA ROMERO ROMERO, SE VALIDA DIRECCIÓN OK, CANAL OK, TARJETA DE SEMBRADO OK, DISPONIBILIDAD TOTAL, SE CONFIRMA 4 ULTIMOS DIGITOS DE LA TARJETA:SI, LLAMAR EL DÍA LA INSTALACIÓN PARA CONFIRMAR VISITA // 25/06/2025 SE REALIZA INSTALACION DE CORRESPONSAL AVAL, SE INSTALAN EQUIPOS, SEMBRADO DE TARJETA, CB QUEDA OPERATIVO.</t>
  </si>
  <si>
    <t>SXTZZ373</t>
  </si>
  <si>
    <t>1238732-MAGIC BOX 241597317561324755900952</t>
  </si>
  <si>
    <t>TA-25-795006</t>
  </si>
  <si>
    <t>FO-25-1136417</t>
  </si>
  <si>
    <t>CLARO JARDIN</t>
  </si>
  <si>
    <t>20-06-2025 SE REALIZA LLAMADA AL CLIENTE, SE HABLA CON LA SRA Ayda Soto SE VALIDA DIRECCIÓN OK, CANAL OK, TARJETA DE SEMBRADO OK, DISPONIBILIDAD TOTAL, SE CONFIRMA 4 ULTIMOS DIGITOS DE LA TARJETA: OK, LLAMAR EL DÍA LA INSTALACIÓN PARA CONFIRMAR VISITA// CONTACTO REALIZADO POR LA APP // 25/06/2025 DURANTE LA VISITA TECNICA PARA REALIZAR INSTALACIÓN DE CB AVAL NO ES POSIBLE POR QUE COMERCIO NO CUENTA CON LA TARJETA DE SEMBRADO COMERCIO NOS INDICA QUE DICHA TARJETA ESTARA EL DÍA VIERNES 27 DE JUNIO PRESENTE AÑO PARA LA INSTALACIÓN // 27/06/2025 SE REALIZA INSTALACION DE CORRESPONSAL AVAL, SE INSTALAN EQUIPOS, SEMBRADO DE TARJETA, CB QUEDA OPERATIVO.</t>
  </si>
  <si>
    <t>SASZZ188</t>
  </si>
  <si>
    <t>TA-25-795007</t>
  </si>
  <si>
    <t>FO-25-1117297</t>
  </si>
  <si>
    <t>ELECRTICOS Y MAS MUNDIAL DAYSER 2</t>
  </si>
  <si>
    <t>20-06 SE REALIZA LLAMADA AL CLIENTE, SE HABLA CON EL SR SERGIO LUIS CARRASCAL MARENCOS, SE VALIDA DIRECCIÓN OK, CANAL OK, TARJETA DE SEMBRADO OK, DISPONIBILIDAD TOTAL, SE CONFIRMA 4 ULTIMOS DIGITOS DE LA TARJETA:SI, LLAMAR EL DÍA LA INSTALACIÓN PARA CONFIRMAR VISITA//SI NO CONTESTA FAVOR ESCRIBIR AL WHATSAPP 3045644987, LA SEÑAL ES MALA DICE EL CLIENTE // 25/06/2025 SE REALIZÓ LLAMADA TELEFÓNICA AL NÚMERO 3045644987 SE HABLÓ CON EL SR SERGIO Y NOS MANIFIESTA QUE EL DÍA DE HOY SE ENCUENTRA CERRADO EL COMERCIO QUE REALICEMOS LA VISITA EL DÍA JUEVES 26/06/2025. // 26/06/2025 SE REALIZA INSTALACION DE CORRESPONSAL AVAL, SE INSTALAN EQUIPOS, SEMBRADO DE TARJETA, CB QUEDA OPERATIVO.</t>
  </si>
  <si>
    <t>A1YZZ640</t>
  </si>
  <si>
    <t>TA-25-795008</t>
  </si>
  <si>
    <t>FO-25-1117300</t>
  </si>
  <si>
    <t xml:space="preserve">MULTISERVICIO SANCHEZ </t>
  </si>
  <si>
    <t>20-06 SE REALIZA LLAMADA AL CLIENTE, SE HABLA CON LA SRA ASTRID LEONOR RODRIGUEZ SANCHEZ, SE VALIDA DIRECCIÓN OK, CANAL OK, TARJETA DE SEMBRADO OK, DISPONIBILIDAD TOTAL, SE CONFIRMA 4 ULTIMOS DIGITOS DE LA TARJETA:SI, LLAMAR EL DÍA LA INSTALACIÓN PARA CONFIRMAR VISITA // 25/06/2025 SE REALIZA INSTALACION DE CORRESPONSAL AVAL, SE INSTALAN EQUIPOS, SEMBRADO DE TARJETA, CB QUEDA OPERATIVO.</t>
  </si>
  <si>
    <t>SXXZZ406</t>
  </si>
  <si>
    <t>TA-25-798679</t>
  </si>
  <si>
    <t>FO-25-1126901</t>
  </si>
  <si>
    <t>LA TIENDA DE THALI</t>
  </si>
  <si>
    <t>20-06 SE INTENTA COMUNICACION CON LA SRA DIANA CAROLINA MENDEZ MORATO, AL NUMERO 3202321335, SUENA NO CONTESTA.SE LE HACEN VARIOS INTENTOS // 24-06-2025 SE REALIZA LLAMADA AL CLIENTE, SE HABLA CON LA SRA DIANA CAROLINA MENDEZ MORATO SE VALIDA DIRECCIÓN OK, CANAL OK, TARJETA DE SEMBRADO OK, DISPONIBILIDAD TOTAL, SE CONFIRMA 4 ULTIMOS DIGITOS DE LA TARJETA: OK, LLAMAR EL DÍA LA INSTALACIÓN PARA CONFIRMAR VISITA// CONTACTO REALIZADO POR LA APP // 25/06/2025 SE REALIZA INSTALACION DE CORRESPONSAL AVAL, SE INSTALAN EQUIPOS, SEMBRADO DE TARJETA, CB QUEDA OPERATIVO.</t>
  </si>
  <si>
    <t>V1XZZ106</t>
  </si>
  <si>
    <t>TA-25-795009</t>
  </si>
  <si>
    <t>FO-25-1117305</t>
  </si>
  <si>
    <t>TEPAGA.COM</t>
  </si>
  <si>
    <t>20-06 SE REALIZA LLAMADA AL CLIENTE, SE HABLA CON LA SRA MARIA ISABEL RAMIREZ CONTRERAS, SE VALIDA DIRECCIÓN OK, CANAL OK, TARJETA DE SEMBRADO OK, DISPONIBILIDAD TOTAL, SE CONFIRMA 4 ULTIMOS DIGITOS DE LA TARJETA:SI, LLAMAR EL DÍA LA INSTALACIÓN PARA CONFIRMAR VISITA // 25/06/2025 SE LLEGA AL COMERCIO, PERO CLIENTE NO CUENTA CON TARJETA DE SEMBRANDO, INFORMAN QUE LA TIENEN EN OTRO LADO. SE LE INDICO AL CLIENTE QUE YA CUANDO LA LLEVE LA TARJETA VUELVAN A SOLICITAR LA INSTALACIÓN</t>
  </si>
  <si>
    <t>FAWZZ301</t>
  </si>
  <si>
    <t>TA-25-795010</t>
  </si>
  <si>
    <t>FO-25-1117310</t>
  </si>
  <si>
    <t>ALMACEN DE ROPA ARISE STORE</t>
  </si>
  <si>
    <t>20-06 SE REALIZA LLAMADA AL CLIENTE, SE HABLA CON EL SR JOSE DAVID ESTEBAN CONTRERAS&amp;nbsp, SE VALIDA DIRECCIÓN OK, CANAL OK, TARJETA DE SEMBRADO OK, DISPONIBILIDAD TOTAL, SE CONFIRMA 4 ULTIMOS DIGITOS DE LA TARJETA: NO - CLIENTE NO LA TIENE A LA MANO (SE LE COMPARTE DIGITOS ENVIADOS EN LISTA), LLAMAR EL DÍA LA INSTALACIÓN PARA CONFIRMAR VISITA // 25/06/2025 SE REALIZA INSTALACION DE CORRESPONSAL AVAL, SE INSTALAN EQUIPOS, SEMBRADO DE TARJETA, CB QUEDA OPERATIVO.</t>
  </si>
  <si>
    <t>A4QZZ310</t>
  </si>
  <si>
    <t>TA-25-795015</t>
  </si>
  <si>
    <t>FO-25-1117318</t>
  </si>
  <si>
    <t>ALMACEN OPORTUNIDADES N 139</t>
  </si>
  <si>
    <t>20-06-2025 SE REALIZA LLAMADA AL CLIENTE, SE HABLA CON LA SRA MARCELA CASTAÑO SE VALIDA DIRECCIÓN OK, CANAL OK, TARJETA DE SEMBRADO OK, DISPONIBILIDAD TOTAL, SE CONFIRMA 4 ULTIMOS DIGITOS DE LA TARJETA: OK, LLAMAR EL DÍA LA INSTALACIÓN PARA CONFIRMAR VISITA// CONTACTO REALIZADO POR LA APP // OBSERVACION DEL CLIENTE: LAS TARJETAS SE ENCUENTRAN EN LA SEDE PRINCIPAL DE PEREIRA, ME INDICA QUE VA A SER TODO LO POSIBLE PARA ENVIARLAS EL DIA DE HOY PARA QUE LLEGUEN PARA LA FECHA PROGRAMADA. PARA ESTE PUNTO VILLANUEVA Y PITALITO SOLICITA LLAMAR EL DIA PROGRAMADO PARA CONFIRMAR, YA QUE NO ES SEGURO QUE LLEGUEN A TIEMPO // 26/06/2025 SE VISITA COMERCIO, SE INSTALA LECTOR DE BARRAS. PRUEBAS OK. OPERATIVO EL SERVICIO. SE REALIZA SEMBRADO DE TARJETA. CLIENTE INDICA NO REQUIERE BASE</t>
  </si>
  <si>
    <t>TRDZZ200</t>
  </si>
  <si>
    <t>TA-25-795017</t>
  </si>
  <si>
    <t>FO-25-1117324</t>
  </si>
  <si>
    <t>ALMACEN OPORTUNIDADES N 133</t>
  </si>
  <si>
    <t>20-06-2025 SE REALIZA LLAMADA AL CLIENTE, SE HABLA CON LA SRA MARCELA CASTAÑO SE VALIDA DIRECCIÓN OK, CANAL OK, TARJETA DE SEMBRADO OK, DISPONIBILIDAD TOTAL, SE CONFIRMA 4 ULTIMOS DIGITOS DE LA TARJETA: OK, LLAMAR EL DÍA LA INSTALACIÓN PARA CONFIRMAR VISITA// CONTACTO REALIZADO POR LA APP // OBSERVACION DEL CLIENTE: LAS TARJETAS SE ENCUENTRAN EN LA SEDE PRINCIPAL DE PEREIRA, ME INDICA QUE VA A SER TODO LO POSIBLE PARA ENVIARLAS EL DIA DE HOY PARA QUE LLEGUEN PARA LA FECHA PROGRAMADA. // 24/06/2025 SE REALIZA INSTALACION DE CORRESPONSAL AVAL, SE INSTALAN EQUIPOS, SEMBRADO DE TARJETA, CB QUEDA OPERATIVO.</t>
  </si>
  <si>
    <t>BXZ06001</t>
  </si>
  <si>
    <t>TA-25-795019</t>
  </si>
  <si>
    <t>FO-25-1117330</t>
  </si>
  <si>
    <t>ALMACEN OPORTUNIDADES N 125</t>
  </si>
  <si>
    <t>20-06-2025 SE REALIZA LLAMADA AL CLIENTE, SE HABLA CON LA SRA MARCELA CASTAÑO SE VALIDA DIRECCIÓN OK, CANAL OK, TARJETA DE SEMBRADO OK, DISPONIBILIDAD TOTAL, SE CONFIRMA 4 ULTIMOS DIGITOS DE LA TARJETA: OK, LLAMAR EL DÍA LA INSTALACIÓN PARA CONFIRMAR VISITA// CONTACTO REALIZADO POR LA APP // OBSERVACION DEL CLIENTE: LAS TARJETAS SE ENCUENTRAN EN LA SEDE PRINCIPAL DE PEREIRA, ME INDICA QUE VA A SER TODO LO POSIBLE PARA ENVIARLAS EL DIA DE HOY PARA QUE LLEGUEN PARA LA FECHA PROGRAMADA. // 25/06/2025 SE VISITA COMERCIO SE REALIZA APERTURA AVAL SE CONFIGURA DATÁFONO EXISTENTE SE REALIZA SEMBRADO SE REALIZA INSTALACIÓN BASE Y LECTORA SE ENTREGA ROLLOS DE PAPEL PARA DATÁFONO Y SE REALIZA PRUEBAS OK</t>
  </si>
  <si>
    <t>BXZ22001</t>
  </si>
  <si>
    <t>TA-25-795021</t>
  </si>
  <si>
    <t>FO-25-1117335</t>
  </si>
  <si>
    <t>ALMACEN OPORTUNIDADES N 146</t>
  </si>
  <si>
    <t>20-06-2025 SE REALIZA LLAMADA AL CLIENTE, SE HABLA CON LA SRA MARCELA CASTAÑO SE VALIDA DIRECCIÓN OK, CANAL OK, TARJETA DE SEMBRADO OK, DISPONIBILIDAD TOTAL, SE CONFIRMA 4 ULTIMOS DIGITOS DE LA TARJETA: OK, LLAMAR EL DÍA LA INSTALACIÓN PARA CONFIRMAR VISITA// CONTACTO REALIZADO POR LA APP // OBSERVACION DEL CLIENTE: LAS TARJETAS SE ENCUENTRAN EN LA SEDE PRINCIPAL DE PEREIRA, ME INDICA QUE VA A SER TODO LO POSIBLE PARA ENVIARLAS EL DIA DE HOY PARA QUE LLEGUEN PARA LA FECHA PROGRAMADA. PARA ESTE PUNTO VILLANUEVA Y PITALITO SOLICITA LLAMAR EL DIA PROGRAMADO PARA CONFIRMAR, YA QUE NO ES SEGURO QUE LLEGUEN A TIEMPO // 26/06/2025 SE REALIZA INSTALACION DE CORRESPONSAL AVAL, SE INSTALAN EQUIPOS, SEMBRADO DE TARJETA, CB QUEDA OPERATIVO.</t>
  </si>
  <si>
    <t>9999V615</t>
  </si>
  <si>
    <t>TA-25-799246</t>
  </si>
  <si>
    <t>FO-25-1129079</t>
  </si>
  <si>
    <t>DROGUERIA FENIX</t>
  </si>
  <si>
    <t>24-06 SE REALIZA LLAMADA AL CLIENTE, SE HABLA CON  EL SR MIGUEL ANGEL  ARAOS SANTOS, SE VALIDA DIRECCIÓN OK, CANAL OK, TARJETA DE SEMBRADO OK, DISPONIBILIDAD TOTAL, SE CONFIRMA 4 ULTIMOS DIGITOS DE LA TARJETA: NO - CLIENTE NO LA TIENE A LA MANO (SE LE COMPARTE DIGITOS ENVIADOS EN LISTA), LLAMAR EL DÍA LA INSTALACIÓN PARA CONFIRMAR VISITA // 27/06/2025 SE REALIZA INSTALACION DE CORRESPONSAL AVAL, SE INSTALAN EQUIPOS, SEMBRADO DE TARJETA, CB QUEDA OPERATIVO.</t>
  </si>
  <si>
    <t>LMXZZ742</t>
  </si>
  <si>
    <t>TA-25-799248</t>
  </si>
  <si>
    <t>FO-25-1129086</t>
  </si>
  <si>
    <t>GJ ASESORES Y CONSULTORES - MOSQUERA</t>
  </si>
  <si>
    <t>24-06 SE REALIZA LLAMADA AL CLIENTE, SE HABLA CON  EL SR OSCAR JAVIER PEÑA CARDENAS, SE VALIDA DIRECCIÓN OK, CANAL OK, TARJETA DE SEMBRADO OK, DISPONIBILIDAD TOTAL, SE CONFIRMA 4 ULTIMOS DIGITOS DE LA TARJETA: SI, LLAMAR EL DÍA LA INSTALACIÓN PARA CONFIRMAR VISITA // 26/06/2025 SE REALIZA INSTALACIÓN DE DATÁFONO ADICIONAL DONDE YA SE HABÍA HECHO LA APERTURA, ES EN CENTRO COMERCIAL EL CUAL NO CUENTA CON NOMENCLATURA, SE INSTALA DATÁFONO, BASE Y LECTORA SE SIEMBRA TARJETA, SE ACTIVA CIERRE Y SE REALIZA PRUEBAS OK ADICIONAL SE ENTREGA 20 ROLLOS</t>
  </si>
  <si>
    <t>LMZZZ872</t>
  </si>
  <si>
    <t>TA-25-799249</t>
  </si>
  <si>
    <t>FO-25-1129089</t>
  </si>
  <si>
    <t>TAYLU</t>
  </si>
  <si>
    <t>24-06 SE REALIZA LLAMADA AL CLIENTE, SE HABLA CON  LA SRA ANYI TATIANA BEDOYA GOMEZ, SE VALIDA DIRECCIÓN OK, CANAL OK, TARJETA DE SEMBRADO OK, DISPONIBILIDAD TOTAL, SE CONFIRMA 4 ULTIMOS DIGITOS DE LA TARJETA: SI, LLAMAR EL DÍA LA INSTALACIÓN PARA CONFIRMAR VISITA // 27/06/2025 SE REALIZA INSTALACION DE CORRESPONSAL AVAL, SE INSTALAN EQUIPOS, SEMBRADO DE TARJETA, CB QUEDA OPERATIVO.</t>
  </si>
  <si>
    <t>F1XZZ577</t>
  </si>
  <si>
    <t>TA-25-799251</t>
  </si>
  <si>
    <t>FO-25-1129096</t>
  </si>
  <si>
    <t>VARIEDADES DANI G</t>
  </si>
  <si>
    <t>24-06 SE REALIZA LLAMADA AL CLIENTE, SE HABLA CON  LA SRA DANIELA DEL PILAR HERNANDEZ GOMEZ, SE VALIDA DIRECCIÓN OK, CANAL OK, TARJETA DE SEMBRADO OK, DISPONIBILIDAD TOTAL, SE CONFIRMA 4 ULTIMOS DIGITOS DE LA TARJETA: SI, LLAMAR EL DÍA LA INSTALACIÓN PARA CONFIRMAR VISITA // 26/06/2025 SE REALIZA INSTALACION DE CORRESPONSAL AVAL, SE INSTALAN EQUIPOS, SEMBRADO DE TARJETA, CB QUEDA OPERATIVO.</t>
  </si>
  <si>
    <t>A4YZZ433</t>
  </si>
  <si>
    <t>TA-25-799255</t>
  </si>
  <si>
    <t>FO-25-1129107</t>
  </si>
  <si>
    <t>EL GRAN CASTILLO CORRESPONSAL / PERFUMERIA</t>
  </si>
  <si>
    <t>24-06 SE REALIZA LLAMADA AL CLIENTE, SE HABLA CON  LA SRA OLGA LUCIA CASTILLO FARIAS, SE VALIDA DIRECCIÓN OK, CANAL OK, TARJETA DE SEMBRADO OK, DISPONIBILIDAD TOTAL, SE CONFIRMA 4 ULTIMOS DIGITOS DE LA TARJETA: SI, LLAMAR EL DÍA LA INSTALACIÓN PARA CONFIRMAR VISITA // 27/06/2025 SE REALIZA INSTALACION DE CORRESPONSAL AVAL, SE INSTALAN EQUIPOS, SEMBRADO DE TARJETA, CB QUEDA OPERATIVO.</t>
  </si>
  <si>
    <t>A1WZZ959</t>
  </si>
  <si>
    <t>TA-25-799258</t>
  </si>
  <si>
    <t>FO-25-1129117</t>
  </si>
  <si>
    <t>PAPELERIA Y MISCELANEA ANGEL</t>
  </si>
  <si>
    <t>24-06-2025 SE REALIZA LLAMADA AL CLIENTE, SE HABLA CON LA SRA SANDRA PASTORA JURADO MELO SE VALIDA DIRECCIÓN OK, CANAL OK, TARJETA DE SEMBRADO OK, DISPONIBILIDAD TOTAL, SE CONFIRMA 4 ULTIMOS DIGITOS DE LA TARJETA: OK, LLAMAR EL DÍA LA INSTALACIÓN PARA CONFIRMAR VISITA// CONTACTO REALIZADO POR WHATSAPP // 27/06/2025 SE LLAMA AL CONTACTO EN HORAS DE LA MAÑANA AL NÚMERO 3113560136 CONTESTA LA SEÑORA SANDRA JURADO E INFORMA QUE NO SE ENCUENTRA EN EL LOCAL YA QUE TUVO UNA NOVEDAD CON LA ENTREGA DEL MISMO. SE LE PREGUNTA QUE SI ES POSIBLE QUE ESTÉ HOY PARA RECIBIR LA VISITA Y RESPONDE QUE NO SABE. SE INTENTÓ COMUNICAR DURANTE VARIAS OCASIONES Y NO CONTESTÓ. SE PROCEDIÓ A REALIZAR VISITA AL PUNTO Y SE ENCONTRÓ CERRADO. SE CANCELA ACTIVIDAD AL NO TENER MAS CONTACTO CON EL CLIENTE Y COMERCIO CERRADO</t>
  </si>
  <si>
    <t>SXMZZ868</t>
  </si>
  <si>
    <t>TA-25-799263</t>
  </si>
  <si>
    <t>FO-25-1129131</t>
  </si>
  <si>
    <t xml:space="preserve">DOTACIONES H Y M </t>
  </si>
  <si>
    <t>24-06 SE REALIZA LLAMADA AL CLIENTE, SE HABLA CON DOTACIONES H Y M S.A.S, SE VALIDA DIRECCIÓN OK, CANAL OK, TARJETA DE SEMBRADO OK, DISPONIBILIDAD TOTAL, SE CONFIRMA 4 ULTIMOS DIGITOS DE LA TARJETA: SI, LLAMAR EL DÍA LA INSTALACIÓN PARA CONFIRMAR VISITA // 26/06/2025 SE REALIZA INSTALACION DE CORRESPONSAL AVAL, SE INSTALAN EQUIPOS, SEMBRADO DE TARJETA, CB QUEDA OPERATIVO.</t>
  </si>
  <si>
    <t>LMYZZ743</t>
  </si>
  <si>
    <t>770242-MAGIC BOX 243637317561365457310049</t>
  </si>
  <si>
    <t>TA-25-799267</t>
  </si>
  <si>
    <t>FO-25-1129141</t>
  </si>
  <si>
    <t>CHLOE TECH</t>
  </si>
  <si>
    <t>24-06 SE REALIZA LLAMADA AL CLIENTE, SE HABLA CON LA SRA MARIA JOHANNA ROJAS BUITRAGO, SE VALIDA DIRECCIÓN OK, CANAL OK, TARJETA DE SEMBRADO OK, DISPONIBILIDAD TOTAL, SE CONFIRMA 4 ULTIMOS DIGITOS DE LA TARJETA:  NO - CLIENTE NO LA TIENE A LA MANO (SE LE COMPARTE DIGITOS ENVIADOS EN LISTA), LLAMAR EL DÍA LA INSTALACIÓN PARA CONFIRMAR VISITA // 27/06/2025 SE REALIZA INSTALACION DE CORRESPONSAL AVAL, SE INSTALAN EQUIPOS, SEMBRADO DE TARJETA, CB QUEDA OPERATIVO.</t>
  </si>
  <si>
    <t>LMYZZ783</t>
  </si>
  <si>
    <t>TA-25-799269</t>
  </si>
  <si>
    <t>FO-25-1129148</t>
  </si>
  <si>
    <t>PAPELERIA 187</t>
  </si>
  <si>
    <t>24-06 SE REALIZA LLAMADA AL CLIENTE, SE HABLA CON EL SR OSCAR DAVID BOLIVAR RAMIREZ, SE VALIDA DIRECCIÓN OK, CANAL OK, TARJETA DE SEMBRADO OK, DISPONIBILIDAD TOTAL, SE CONFIRMA 4 ULTIMOS DIGITOS DE LA TARJETA:  NO - CLIENTE NO LA TIENE A LA MANO (SE LE COMPARTE DIGITOS ENVIADOS EN LISTA), LLAMAR EL DÍA LA INSTALACIÓN PARA CONFIRMAR VISITA // 27/06/2025 SE REALIZA INSTALACION DE CORRESPONSAL AVAL, SE INSTALAN EQUIPOS, SEMBRADO DE TARJETA, CB QUEDA OPERATIVO.</t>
  </si>
  <si>
    <t>LMYZZ980</t>
  </si>
  <si>
    <t>TA-25-799270</t>
  </si>
  <si>
    <t>FO-25-1129152</t>
  </si>
  <si>
    <t xml:space="preserve"> MISCELANEA EL GRAN ÉXITO</t>
  </si>
  <si>
    <t>24-06 SE REALIZA LLAMADA AL CLIENTE, SE HABLA CON LA SRAYOLANDA YUNDA MENDIETA, SE VALIDA DIRECCIÓN OK, CANAL OK, TARJETA DE SEMBRADO OK, DISPONIBILIDAD TOTAL, SE CONFIRMA 4 ULTIMOS DIGITOS DE LA TARJETA: SI, LLAMAR EL DÍA LA INSTALACIÓN PARA CONFIRMAR VISITA // 27/06/2025 SE REALIZA INSTALACION DE CORRESPONSAL AVAL, SE INSTALAN EQUIPOS, SEMBRADO DE TARJETA, CB QUEDA OPERATIVO.</t>
  </si>
  <si>
    <t>F1XZZ554</t>
  </si>
  <si>
    <t>TA-25-799276</t>
  </si>
  <si>
    <t>FO-25-1129160</t>
  </si>
  <si>
    <t>SERVIJM</t>
  </si>
  <si>
    <t>24-06-2025 SE REALIZA LLAMADA AL CLIENTE, SE HABLA CON EL SR JHON JAIRO CASTILLO VELASCO SE VALIDA DIRECCIÓN OK, CANAL OK, TARJETA DE SEMBRADO OK, DISPONIBILIDAD TOTAL, SE CONFIRMA 4 ULTIMOS DIGITOS DE LA TARJETA: NO - CLIENTE NO LA TIENE A LA MANO (SE LE COMPARTE DIGITOS ENVIADOS EN LISTA), LLAMAR EL DÍA LA INSTALACIÓN PARA CONFIRMAR VISITA// CONTACTO REALIZADO POR WHATSAPP// OBSERVACION DEL CLIENTE: LLEGAR AL PUNTO HORARIOS: DE 8:00 AM A 12:00 PM - DE 1:00 PM A 7:00 PM, CLIENTE NO CONTESTA LLAMADAS DESCONOCIDAS // 27/06/2025 SE REALIZA INSTALACION DE CORRESPONSAL AVAL, SE INSTALAN EQUIPOS, SEMBRADO DE TARJETA, CB QUEDA OPERATIVO.</t>
  </si>
  <si>
    <t>V1ZZZ107</t>
  </si>
  <si>
    <t>TA-25-799278</t>
  </si>
  <si>
    <t>FO-25-1129165</t>
  </si>
  <si>
    <t>PERFUMERIA Y BISUTERIA DANNA</t>
  </si>
  <si>
    <t>24-06-2025 SE REALIZA LLAMADA AL CLIENTE, SE HABLA CON LA SRA ERIKA JOHANNA RAMIREZ LONDOÑO SE VALIDA DIRECCIÓN OK, CANAL OK, TARJETA DE SEMBRADO OK, DISPONIBILIDAD TOTAL, SE CONFIRMA 4 ULTIMOS DIGITOS DE LA TARJETA: OK, LLAMAR EL DÍA LA INSTALACIÓN PARA CONFIRMAR VISITA// CONTACTO REALIZADO POR LA APP // 27/06/2025 SE REALIZA INSTALACION DE CORRESPONSAL AVAL, SE INSTALAN EQUIPOS, SEMBRADO DE TARJETA, CB QUEDA OPERATIVO.</t>
  </si>
  <si>
    <t>UV002484</t>
  </si>
  <si>
    <t>TA-25-799279</t>
  </si>
  <si>
    <t>FO-25-1129172</t>
  </si>
  <si>
    <t>RAPITIENDA SUPERMAX</t>
  </si>
  <si>
    <t>24-06-2025 SE REALIZA LLAMADA AL CLIENTE, SE HABLA CON LA SRA JAZMIN DUQUE GOMEZ SE VALIDA DIRECCIÓN OK, CANAL OK, TARJETA DE SEMBRADO OK, DISPONIBILIDAD TOTAL, SE CONFIRMA 4 ULTIMOS DIGITOS DE LA TARJETA: OK, LLAMAR EL DÍA LA INSTALACIÓN PARA CONFIRMAR VISITA// CONTACTO REALIZADO POR LA APP // 27/06/2025 SE REALIZA INSTALACION DE CORRESPONSAL AVAL, SE INSTALAN EQUIPOS, SEMBRADO DE TARJETA, CB QUEDA OPERATIVO.</t>
  </si>
  <si>
    <t>SX7ZZ477</t>
  </si>
  <si>
    <t>773958-MAGIC BOX 241597317561324755899443</t>
  </si>
  <si>
    <t>TA-25-799282</t>
  </si>
  <si>
    <t>FO-25-1129178</t>
  </si>
  <si>
    <t>MISCELANEA JUC</t>
  </si>
  <si>
    <t>24-06-2025 SE REALIZA LLAMADA AL CLIENTE, SE HABLA CON EL SR JIMMY FELIPE URREGO CORTES SE VALIDA DIRECCIÓN OK, CANAL OK, TARJETA DE SEMBRADO OK, DISPONIBILIDAD TOTAL, SE CONFIRMA 4 ULTIMOS DIGITOS DE LA TARJETA: OK, LLAMAR EL DÍA LA INSTALACIÓN PARA CONFIRMAR VISITA// CONTACTO REALIZADO POR LA APP// OBSERVACION DEL CLIENTE: LLEGAR AL PUNTO HORARIOS: DE 8:30 AM A 7:00 PM // 27/06/2025 SE REALIZA INSTALACION DE CORRESPONSAL AVAL, SE INSTALAN EQUIPOS, SEMBRADO DE TARJETA, CB QUEDA OPERATIVO.</t>
  </si>
  <si>
    <t>TVJZZ071</t>
  </si>
  <si>
    <t>538718-MAGIC BOX 241597317561324755896937</t>
  </si>
  <si>
    <t>TA-25-799284</t>
  </si>
  <si>
    <t>FO-25-1129184</t>
  </si>
  <si>
    <t>PERFUMARY ESENCIA Y CO</t>
  </si>
  <si>
    <t>24-06-2025 SE REALIZA LLAMADA AL CLIENTE, SE HABLA CON LA SRA LEYDY JOHANNA LOZADA MARTINEZ SE VALIDA DIRECCIÓN OK, CANAL OK, TARJETA DE SEMBRADO OK, DISPONIBILIDAD TOTAL, SE CONFIRMA 4 ULTIMOS DIGITOS DE LA TARJETA: OK, LLAMAR EL DÍA LA INSTALACIÓN PARA CONFIRMAR VISITA// CONTACTO REALIZADO POR LA APP // 27/06/2025 VISITA CANCELADA CB NO CUENTA CON LA TARJETA DE SEMBRADO SE ESCALA A COORDINADOR WILLIAM ROZO CLIENTE INDICA QUE CUANDO LA TENGA SE COMUNICA AL BANCO PARA GENERAR UNA NUEVA VISITA</t>
  </si>
  <si>
    <t>V1ZZZ115</t>
  </si>
  <si>
    <t>TA-25-799287</t>
  </si>
  <si>
    <t>FO-25-1129194</t>
  </si>
  <si>
    <t>MULTISERVICIOS CV</t>
  </si>
  <si>
    <t>24-06-2025 SE REALIZA LLAMADA AL CLIENTE, SE HABLA CON LA SRA MARIA CAROLINA VARGAS RUIZ SE VALIDA DIRECCIÓN OK, CANAL OK, TARJETA DE SEMBRADO OK, DISPONIBILIDAD TOTAL, SE CONFIRMA 4 ULTIMOS DIGITOS DE LA TARJETA: OK, LLAMAR EL DÍA LA INSTALACIÓN PARA CONFIRMAR VISITA// CONTACTO REALIZADO POR LA APP // 27/06/2025 SE REALIZA INSTALACION DE CORRESPONSAL AVAL, SE INSTALAN EQUIPOS, SEMBRADO DE TARJETA, CB QUEDA OPERATIVO.</t>
  </si>
  <si>
    <t>F1UZZ319</t>
  </si>
  <si>
    <t>TA-25-799291</t>
  </si>
  <si>
    <t>FO-25-1129206</t>
  </si>
  <si>
    <t>AUTOSERVICIO LA CABAÑA</t>
  </si>
  <si>
    <t>24-06-2025 SE REALIZA LLAMADA AL CLIENTE, SE HABLA CON LA SRA KARINA ROJAS SE VALIDA DIRECCIÓN OK, CANAL OK, TARJETA DE SEMBRADO OK, DISPONIBILIDAD TOTAL, SE CONFIRMA 4 ULTIMOS DIGITOS DE LA TARJETA: NO - CLIENTE NO LA TIENE A LA MANO (SE LE COMPARTE DIGITOS ENVIADOS EN LISTA), LLAMAR EL DÍA LA INSTALACIÓN PARA CONFIRMAR VISITA// CONTACTO REALIZADO POR WHASTAPP // 26/06/2025 SE REALIZA INSTALACION DE CORRESPONSAL AVAL, SE INSTALAN EQUIPOS, SEMBRADO DE TARJETA, CB QUEDA OPERATIVO.</t>
  </si>
  <si>
    <t>V1ZZZ129</t>
  </si>
  <si>
    <t>905520-MAGIC BOX 243637317561365457310008</t>
  </si>
  <si>
    <t>TA-25-801117</t>
  </si>
  <si>
    <t>FO-25-1133643</t>
  </si>
  <si>
    <t>MULTISERVICIOS LA ESMERALDA DAVID 2</t>
  </si>
  <si>
    <t>25-06-2025 SE REALIZA LLAMADA AL CLIENTE, SE HABLA CON EL HIJO DE LA SEÑORA ESMERALDA GALLEGO ROMERO SE VALIDA DIRECCIÓN OK, CANAL OK, TARJETA DE SEMBRADO OK, DISPONIBILIDAD TOTAL, SE CONFIRMA 4 ULTIMOS DIGITOS DE LA TARJETA: OK, LLAMAR EL DÍA LA INSTALACIÓN PARA CONFIRMAR VISITA// CONTACTO REALIZADO POR LA APP // 27/06/2025 SE REALIZA INSTALACION DE CORRESPONSAL AVAL, SE INSTALAN EQUIPOS, SEMBRADO DE TARJETA, CB QUEDA OPERATIVO.</t>
  </si>
  <si>
    <t>A4UZZ748</t>
  </si>
  <si>
    <t>MILENIO 2.000</t>
  </si>
  <si>
    <t>FO-25-1021541</t>
  </si>
  <si>
    <t>31-05 SE ESCALA PARA VISITA. LLAMAR ANTES DE VISITAR, CONFIRMAR FALLA Y DATOS
01/06/2025 ESTABLECEMOS COMUNICACIÓN TELEFÓNICA CON EL CLIENTE ALEXANDER EL CUAL NOS INDICA QUE NO DA APERTURA LOS DÍAS DOMINGO Y CB REQUIERE CAMBIO DE EQUIPO SIN SOPORTE DE RBM
03-06 / SOLUCIÓN: SE REALIZA CAMBIO DE EQUIPO POR DAÑO SE ENTREGA SERVICIO OPERATIVO  / USUARIO: Franceneth alarcon TELEFONO: 3204207318 CORREO: francy_1718@hotmail.com</t>
  </si>
  <si>
    <t>A4PZZ043</t>
  </si>
  <si>
    <t xml:space="preserve">1860662   </t>
  </si>
  <si>
    <t xml:space="preserve">267846   </t>
  </si>
  <si>
    <t>VARIEDADES S Y S 67</t>
  </si>
  <si>
    <t>FO-25-1021940</t>
  </si>
  <si>
    <t>31-05 SE ESCALA PARA VISITA. LLAMAR ANTES DE VISITAR, CONFIRMAR FALLA Y DATOS
01/06/2025 ESTABLECEMOS COMUNICACIÓN TELEFÓNICA CON LA SEÑORA DIANA ROMERO 3115716678 LA CUAL NOS INDICA QUE NO DA APERTURA LOS DOMINGOS NI FESTIVOS SE LE INDICA QUE SERÁ VISITADO A PARTIR DEL DÍA MARTES
03-06 / SOLUCIÓN: SE REALIZA AJUSTE DE CONEXIÓNES FÍSICAS DEL DATAFONO SE CONECTA CABLE DE RED SE ENTREGA SERVICIO OPERATIVO  / USUARIO: Diana romero  TELEFONO: 3115716678 CORREO: veredadesypapeleria@gmail.com</t>
  </si>
  <si>
    <t>USUARIO</t>
  </si>
  <si>
    <t>CONEXIONES DE COMERCIO</t>
  </si>
  <si>
    <t>A1RZZ862</t>
  </si>
  <si>
    <t>CONECTIVIDAD MOVIL CHAPARRAL CVS</t>
  </si>
  <si>
    <t>FO-25-1018548</t>
  </si>
  <si>
    <t>30-05 SE REALIZA CONTACTO CON EL SEÑOR FERNANDO AL NUMERO 3124017898 INDICA QUE EL LECTOR DE BARRAS SE PRENDE Y APAGA SOLO Y CUANDO LEE FACTURAS PITA PERO NO HACE NADA TIENE CONECTOR DETERIORADO SE HACEN VALIDACIONES Y SE ESCALA PARA VISITA TECNICA
0
03-06 / SOLUCIÓN: SE REALIZA CAMBIO DE LECTOR "CABLE AVERIADO" / USUARIO: Fernando rojas díaz  TELEFONO: 3124017898 CORREO: frojas-1973@hotmail.com</t>
  </si>
  <si>
    <t>EG00U605</t>
  </si>
  <si>
    <t xml:space="preserve"> 913202  </t>
  </si>
  <si>
    <t xml:space="preserve"> 913388  </t>
  </si>
  <si>
    <t>PROVISIONES OCA@A EN V/DUPAR</t>
  </si>
  <si>
    <t>FO-25-1029348</t>
  </si>
  <si>
    <t>3-06  SE ESCALA PARA VISITA. LLAMAR ANTES DE VISITAR, CONFIRMAR FALLA Y DATOS
0
03-06 / SOLUCIÓN: SE REALIZA VISITA POR SOLICITUD DE CLIENTE SE LLEGA A SITIO SE ENCUENTRA EQUIPO CON MSJ DE ALERT INTERUPTION, SE REALIZAN CAMBIO DE EQUIPO Y LECTORA DE BARRAS QUE PRESENTA PROBLEMAS AL LEER LAS FACTURAS,SE DEJA EQUIPO OPERÁTIVO SEMBRADO DE TARJERA OK, PRUEBAS OK AL 100%  / USUARIO: Silena saltaren  TELEFONO: 3024170587 CORREO: provisionesocana2025@gmail.com</t>
  </si>
  <si>
    <t>IZ0WZ761</t>
  </si>
  <si>
    <t xml:space="preserve">1069829 1217513  </t>
  </si>
  <si>
    <t xml:space="preserve">1214464 530165  </t>
  </si>
  <si>
    <t>SERVIGALS PRINCIPAL</t>
  </si>
  <si>
    <t>FO-25-1030880</t>
  </si>
  <si>
    <t>3-06  SE ESCALA PARA VISITA. LLAMAR ANTES DE VISITAR, CONFIRMAR FALLA Y DATOS
0
03-06 / SOLUCIÓN: SE LLAMA AL CLIENTE AL NÚMERO 3117747346 HABLO CON LA SRA. KAREN CARTAGENA INFORMA QUE ESTÁ MAÑANA QUE HIZO EL REPORTE TENÍA PROBLEMAS DE RECHAZO GENERAL LLAMO AL BANCO LE INFORMARON QUE ERA UNA FALLA GENERAL, NO SABÍA INTERPRETARLO QUE SE HABÍA CAÍDO EL CB BOGOTA PERO QUE YA HIZO PRUEBAS EXITOSAS SE SOLUCIONO, CLIENTE YA NO REQUIERE LA VISITA  / USUARIO: KAREN CARTAGENA  TELEFONO: 3117747346 CORREO: kcartagenaveloz@gmail.com</t>
  </si>
  <si>
    <t>COMPUCRIS SISTEMAS</t>
  </si>
  <si>
    <t>FO-25-1021943</t>
  </si>
  <si>
    <t xml:space="preserve">31-05 SE ESCALA PARA VISITA. LLAMAR ANTES DE VISITAR, CONFIRMAR FALLA Y DATOS
31/05/2025 EN COMUNICACIÓN CON LA ADMINISTRADORA CRITINA CARASQUILLA, AL CELULAR 3102144937, INFORMA QUE LE CAMBIEN LOS EQUIPOS POR DETERIORO Y ERROR DE TRANSACIONES, SE LE INFORMA QUE LA ESTAREMOS VISITANDO EL DIA MARTES 3 DE JUNIO DEL 2025, YA QUE PARA LOS CAMBIOS DE EQUIPOS REDEBAN ATIENDE LOS SABADOS HASTA LAS 3:00 PM, DOMINGO Y LUNES FESTIVO NO HAY SOPORTE PARA CAMBIOS DE EQUIPOS. QUE PORFAVOR LA VISITEMOS EN HORARIO DEL MEDIO DIA POR EL FLUJO DE CLIENTES EN EL NEGOCIO.
03-06 / SOLUCIÓN: SE VISITA PUNTO ENCONTRANDO LOS EQUIPOS OPERATIVOS CLIENTE INDICA QUE EN OCASIONES  LE RECHAZA LAS TX Y ADEMÁS REQUIERE QUE LE ARROJE LA INFORMACIÓN DEL CLIENTE ANTES DE FINALIZAR LAS TX SE LE INFORMA QUE EL TEMA DE LA INFORMACIÓN DEL CLIENTE ES UN TEMA  DE BANCO NO LE PODEMOS BRINDAR UNA SOLUCIÓN A ESO ADEMÁS  QUIERE QUE SE LE CAMBIEN LOS EQUIPOS SE LE INDICA QUE NO ES POSIBLE YA QUE LOS EQUIPOS SE ENCUENTRAN EN BUEN ESTADO PRÁCTICAMENTE NUEVOS SE LE BRINDA LA SOLUCIÓN DE REALIZARLE UN  BORRADO Y ACTUALIZARLO NUEVAMENTE CLIENTA SE MOLESTA E INDICA QUE NO PERMITE MANIPULAR LOS EQUIPOS QUE DEJARLOS ASÍ COMO ESTÁN QUE A ELLA NO LE SIRVE DE NADA LA SOLUCION QUE LE BRINDAMOS DE INMEDIATO CLIENTE SALE DEL COMERCIO Y NO RECIBE SERVICIO PROCEDO A RETIRARME DEL PUNTO CLIENTE NO ACEPTA LA SOLUCIÓN QUE SE LE BRINDO. / USUARIO: Cristina Carrasquilla TELEFONO: 3102144937 CORREO: cliente no brinda información no recibe actividad la cancela </t>
  </si>
  <si>
    <t>NA</t>
  </si>
  <si>
    <t>DON PAGOS LINCOLN</t>
  </si>
  <si>
    <t>FO-25-1029340</t>
  </si>
  <si>
    <t>3-06  SE ESCALA PARA VISITA. LLAMAR ANTES DE VISITAR, CONFIRMAR FALLA Y DATOS
0
03-06 / SOLUCIÓN: SE REALIZA VISITA A CB PARA ATENDER INCIDENTE SE REALIZA CAMBIO DE CABLE ENTORCHADO ,S,SE ACTUALIZA A VERSIÓN 10.6,SE REALIZAN PRUEBAS OK,SE SIEMBRA TARJETA TERMINADA EN 8406 / USUARIO: Yolima Sánchez  TELEFONO: 3158495223 CORREO: donpagolincon@gmail.com</t>
  </si>
  <si>
    <t>GA08Z099</t>
  </si>
  <si>
    <t>VARIEDADES DIEVALE</t>
  </si>
  <si>
    <t>FO-25-1029988</t>
  </si>
  <si>
    <t>3-06  SE ESCALA PARA VISITA. LLAMAR ANTES DE VISITAR, CONFIRMAR FALLA Y DATOS
0
03-06 / SOLUCIÓN: SE HACE PRESENCIA EN COMERCIO SE VÁLIDA CONFIGURACIÓN DE EQUIPO Y SEMBRANDO DE TARJETA SE OBSERVA QUE TODO SE ENCUENTRA EN ORDEN CLIENTE ESTABLECE COMUNICACIÓN CON EL ASESOR DEL BANCO QUIÉN LE INFORMA QUE  EL SERVIDOR DEL BANCO SE ENCUENTRA CAÍDO Y POR TAL MOTIVO ES LA FALLA QUE ESTÁ PRESENTANDO  / USUARIO: LEYDI DELGADO  TELEFONO: 3223042421 CORREO: papeleriadievale@hotmail.com</t>
  </si>
  <si>
    <t>ENTIDAD</t>
  </si>
  <si>
    <t>SIN CUPO HABILITADO</t>
  </si>
  <si>
    <t>7A003909</t>
  </si>
  <si>
    <t>PAPELERIA SHADAI</t>
  </si>
  <si>
    <t>FO-25-1030855</t>
  </si>
  <si>
    <t>3-06  SE ESCALA PARA VISITA. LLAMAR ANTES DE VISITAR, CONFIRMAR FALLA Y DATOS
0
03-06 / SOLUCIÓN: SE REALIZA VISITA A CB PARA ATENDER INCIDENTE SE REALIZA VALIDACIÓNES CON REDEBAN EVIDENCIA QUE NO ES FALLA NI CON SOFTWARE NI HARDWARE ,VIENE RECHAZANDO LAS TRANSACCIONES POR LA ENTIDAD SE REALIZA ESCALAMIENTO CON EL BANCO Y NO SE REALIZAN PRUEBAS EXITOSAS ,SE ACTUALIZA VERSIÓN 10.4 ,SE SIEMBRA TARJETA TERMINADA EN 8705 / USUARIO: Dora Contreras  TELEFONO: 3502718893 CORREO: vidanuevadigital2022@gmail.com</t>
  </si>
  <si>
    <t>TRANSACCION NO PERMITIDA</t>
  </si>
  <si>
    <t>GZ002328</t>
  </si>
  <si>
    <t>DROGAS PINILLA</t>
  </si>
  <si>
    <t>FO-25-1030857</t>
  </si>
  <si>
    <t>3-06  SE ESCALA PARA VISITA. LLAMAR ANTES DE VISITAR, CONFIRMAR FALLA Y DATOS
0
03-06 / SOLUCIÓN: SE VISITA CB Y SE REALIZA CAMBIO DE CABLE MÁGIC BOX DE DATAFONO POR DAÑO. SE INSTALA NUEVO CABLE MÁGIC BOX, SE REALIZAN PRUEBAS ÉXITOSAS PRUEBAS OK  / USUARIO: Emilse Salgado  TELEFONO: 3105695581 CORREO: ma_misal@hotmail.com</t>
  </si>
  <si>
    <t>BBBBP299</t>
  </si>
  <si>
    <t>PRODUCTOS ISABELLA BM</t>
  </si>
  <si>
    <t>FO-25-1029354</t>
  </si>
  <si>
    <t>3-06  SE ESCALA PARA VISITA. LLAMAR ANTES DE VISITAR, CONFIRMAR FALLA Y DATOS
0
04-06 / SOLUCIÓN: SE REALIZA VISITA A CB PARA ATENDER INCIDENTE SE ENCUENTRA CERRADO SE INTENTA CONTACTAR CON CLIENTE NO CONTESTAN SE ESPERAN 20MIN EN SITIO NO LLEGA CLIENTE NI HAY CONTACTO CON EL CLIENTE  / USUARIO: Sofia Godoy  TELEFONO: 3227489743 CORREO: controldevisitadigital@gmail.com</t>
  </si>
  <si>
    <t>PIPE RECAUDOS Y ALGO MAS</t>
  </si>
  <si>
    <t>FO-25-1037429</t>
  </si>
  <si>
    <t xml:space="preserve">SE ESCALA CASO A LA RED SOLICITANDO AUTORIZACION, ADICIONAL SE CIERRA ESTE RADICADO YA QUE SE ATENDERA CON LA ORDEN 5658185
0
04-06 / SOLUCIÓN:  / USUARIO:  TELEFONO:  CORREO: </t>
  </si>
  <si>
    <t>AVAL TARJETA DE SEMBRADO</t>
  </si>
  <si>
    <t>RESEMBRADO DE TARJETA</t>
  </si>
  <si>
    <t>SUPER SERVICIOS</t>
  </si>
  <si>
    <t>FO-25-1024869</t>
  </si>
  <si>
    <t>2-06  SE ESCALA PARA VISITA. LLAMAR ANTES DE VISITAR, CONFIRMAR FALLA Y DATOS
0
04-06 / SOLUCIÓN: SE REALIZA VISITA AL COMERCIO SE HACE CAMBIO DE FUENTE DE PODER SE REALIZAN PRUEBAS OK / USUARIO: Jairo Ruiz  TELEFONO: 3133885352 CORREO: superserviciosocana@hotmail.com</t>
  </si>
  <si>
    <t>BB0ZZ354</t>
  </si>
  <si>
    <t>CVS BUIMON LOS PATIOS</t>
  </si>
  <si>
    <t>FO-25-1029999</t>
  </si>
  <si>
    <t>3-06  SE ESCALA PARA VISITA. LLAMAR ANTES DE VISITAR, CONFIRMAR FALLA Y DATOS
0
04-06 / SOLUCIÓN: SE VISITA COMERCIO Y SE FORMATEA EQUIPO, SE CARGA SOFTWARE Y VERSIÓN, SE REALIZAN CIERRES Y PRUEBAS OK. / USUARIO: María rincón  TELEFONO: 3222230244 CORREO: ktherin_88@hotmial.com</t>
  </si>
  <si>
    <t>V1LZZ802</t>
  </si>
  <si>
    <t>J&amp;S VARIEDADES Y SERVICIOS</t>
  </si>
  <si>
    <t>FO-25-1031069</t>
  </si>
  <si>
    <t>3-06  SE ESCALA PARA VISITA. LLAMAR ANTES DE VISITAR, CONFIRMAR FALLA Y DATOS
0
04-06 / SOLUCIÓN: SE CAMBIA EQUIPO POR DAÑO EN EL TECLADO / USUARIO: Jhon enciso TELEFONO: 3142201437 CORREO: jhon.enciso@hotmail.com</t>
  </si>
  <si>
    <t>9L00V081</t>
  </si>
  <si>
    <t xml:space="preserve">963279   </t>
  </si>
  <si>
    <t xml:space="preserve">269160   </t>
  </si>
  <si>
    <t>ASESORIA Y SERVICIOS MYM</t>
  </si>
  <si>
    <t>FO-25-1032344</t>
  </si>
  <si>
    <t>3-06  SE ESCALA PARA VISITA. LLAMAR ANTES DE VISITAR, CONFIRMAR FALLA Y DATOS
0
03-06 / SOLUCIÓN: SE HABLA CON EL CLIENTE QUIEN INDICA QUE EN LA MAÑANA LE ESTABA ARROJANDO RECHAZO GENERAL E LAS TRANSACCIONES PERO QUE YA LE ESTA PERMITIENDO TRANSAR, SE VALIDA CON REDEBAN Y SE ENCUENTRA QUE HUBO UNA CAIDA DE ENTIDAD, POR LO CUAL SE PRESENTABA EL RECHAZO, SE CIERRA EL CASO / USUARIO: mauricio avila TELEFONO: 3185281813 CORREO: controldevisitadigital@gmail.com</t>
  </si>
  <si>
    <t>HENAO CARDONA DIEGO FERNANDO</t>
  </si>
  <si>
    <t>VICMAN SERVICES CALI SUR</t>
  </si>
  <si>
    <t>FO-25-1032366</t>
  </si>
  <si>
    <t>3-06  SE ESCALA PARA VISITA. LLAMAR ANTES DE VISITAR, CONFIRMAR FALLA Y DATOS
0
03-06 / SOLUCIÓN: SE LLAMA AL CLIENTE AL NÚMERO 3044618841 HABLO CON LA SRA. ANGIE OSPINA INFORMA QUE LLAMO AL BANCO TENÍA PROBLEMAS DE RECHAZO GENERAL, NOS INFORMA REDEBAN QUE ERA UNA CAÍDA DEL GRUPO AVAL QUE SE PRESENTÓ DURANTE LA MAÑANA HASTA EL MEDIO DIA. EL CLIENTE HIZO UNAS PRUEBAS EN LA TARDE EXITOSAS YA NO SE REQUIERE LA VISITA  / USUARIO: ANGIE OSPINA TELEFONO: 3044618841 CORREO: controldevisitadigital@gmail.com</t>
  </si>
  <si>
    <t>BRAVO MARROQUIN DIANA MARIA</t>
  </si>
  <si>
    <t>FO-25-1033480</t>
  </si>
  <si>
    <t>3-06  SE ESCALA PARA VISITA. LLAMAR ANTES DE VISITAR, CONFIRMAR FALLA Y DATOS
0
04-06 / SOLUCIÓN: SE REALIZA VISITA A CB PARA ATENDER INCIDENTE SE REALIZA CAMBIO DE DATAFONO POR FALLA EN PUERTO DE CARGA ,SE REALIZAN PRUEBAS OK ,SE SIEMBRA TARJETA TERMINADA EN 0910 / USUARIO: DIANA BRAVO  TELEFONO: 3134005591 CORREO: bravodiana2007@hotmail.com</t>
  </si>
  <si>
    <t>10OZZ476</t>
  </si>
  <si>
    <t xml:space="preserve">1080363   </t>
  </si>
  <si>
    <t xml:space="preserve">1171885   </t>
  </si>
  <si>
    <t>0910</t>
  </si>
  <si>
    <t>DROGUERIA SIERRA MORENA</t>
  </si>
  <si>
    <t>FO-25-1031075</t>
  </si>
  <si>
    <t>3-06  SE ESCALA PARA VISITA. LLAMAR ANTES DE VISITAR, CONFIRMAR FALLA Y DATOS
0
04-06 / SOLUCIÓN: SE REALIZA VISITA A CB PARA ATENDER INCIDENTE SE REALIZA VALIDACIÓNES SOBRE FALLA EN FONDOS INSUFICIENTES CON REDEBAN INDICA DONQUE TIENE UN BLOQUEO POR EL BANCO ,CLIENTE INFORMA TAMBIÉN QUE LE SOLICITARON UNA DOCUMENTACIÓN PARA VOLVER A TENER HABILITADO EL CUPO ,NO SE ACTUALIZA VERSIÓN YA QUE NO CUENTA CON LA TARJETA EN EL MOMENTO ,NO SE REALIZAN PRUEBAS OK  / USUARIO: Mari helena masmela  TELEFONO: 3162350959 CORREO: tique.cristobal57@gmail.com</t>
  </si>
  <si>
    <t>BBBXZ003</t>
  </si>
  <si>
    <t>CELUDMOVIL</t>
  </si>
  <si>
    <t>FO-25-1032352</t>
  </si>
  <si>
    <t xml:space="preserve">3-06  SE ESCALA PARA VISITA. LLAMAR ANTES DE VISITAR, CONFIRMAR FALLA Y DATOS
0
04-06 / SOLUCIÓN: CLIENTE TIENE DOS DATAFONOS UNO CORRESPONSAL Y UNO COMERCIO EL DEL CORRESPONSAL FUNCIONA CORRECTAMENTE SE LE DICE AL CLIENTE QUE LLAME NUEVAMENTE A REDEBAN PARA QUE SOLUCIONE LO DEL OTRO DATAFONO  / USUARIO: MONICA RIOS  TELEFONO: 3146629890 CORREO: contabilidadceludmovil202@gmail.com </t>
  </si>
  <si>
    <t>CANAL DEL COMERCIO</t>
  </si>
  <si>
    <t>V1LZZ173</t>
  </si>
  <si>
    <t>VICMAN SERVICES UNICENTRO</t>
  </si>
  <si>
    <t>FO-25-1032373</t>
  </si>
  <si>
    <t>3-06  SE ESCALA PARA VISITA. LLAMAR ANTES DE VISITAR, CONFIRMAR FALLA Y DATOS
0
04-06 / SOLUCIÓN: BORRADO DE SO Y VERSIÓN SE ACTUALIZA SE REALIZA PRUEBAS OK SE ENTREGA SERVICIO OPERATIVO  / USUARIO: Esteban Benítez  TELEFONO: 3114484337 CORREO: ciatran.unicentro@holdingvml.net</t>
  </si>
  <si>
    <t>9BHZZ080</t>
  </si>
  <si>
    <t>TEC PHONE SUBA</t>
  </si>
  <si>
    <t>FO-25-1021504</t>
  </si>
  <si>
    <t>31-05 SE ESCALA PARA VISITA. LLAMAR ANTES DE VISITAR, CONFIRMAR FALLA Y DATOS
01/06/2025 ESTABLECEMOS COMUNICACIÓN TELEFÓNICA CON LA SEÑORA CAROLINA HERRERA LA CUAL NOS INDICA. QUE DATAFONO Y PINPAD SE ENCUENTRA ALERTADOS REQUIERE CAMBIO DE EQUIPO Y EL DÍA DE HOY NO CONTAMOS CON SOPORTE DE RBM SE LE INDICA QUE SERÁ VISITADO A PARTIR DEL DÍA MARTES
04-06 / SOLUCIÓN: CB INDICA QUE NO TIENEN TARJETA DE SEMBRADO, QUE YA LA SOLICITARON PERO NO HA LLEGADO,  SE LES INFORMA QUE SE NECESITA PARA CAMBIAR DATÁFONO, Y QUE CUANDO LLEGUE LA TARJETA LLAMEN NUEVAMENTE  / USUARIO: Carolina Herrera  TELEFONO: 3202424397 CORREO: cvssuba@tecphonesas.com</t>
  </si>
  <si>
    <t>HIPER FRVER DEL LLANO</t>
  </si>
  <si>
    <t>FO-25-1030864</t>
  </si>
  <si>
    <t>3-06  SE ESCALA PARA VISITA. LLAMAR ANTES DE VISITAR, CONFIRMAR FALLA Y DATOS
0
04-06 / SOLUCIÓN: SE REALIZA VISITA A CB SE ACTUALIZADO VERSIÓN 10. SE REALIZA BORRADO DE MEMORIA SE ACTUALIZA OK PRUEBAS OK SIN NOVEDADES  TS 6956 / USUARIO: Yolanda granados  TELEFONO: 3112172958 CORREO: andresgranados8825@hotmail.es</t>
  </si>
  <si>
    <t>JAAAF922</t>
  </si>
  <si>
    <t>TIENDA CAFETERIA LA SEXTA</t>
  </si>
  <si>
    <t>FO-25-1032360</t>
  </si>
  <si>
    <t>3-06  SE ESCALA PARA VISITA. LLAMAR ANTES DE VISITAR, CONFIRMAR FALLA Y DATOS
0
04-06 / SOLUCIÓN: SE REALIZA CAMBIO DE DATÁFONO POR DAÑO, SE REALIZA PRUEBAS DE FUNCIONAMIENTO OK; CUBRE CLAVE INSTALADO.  / USUARIO: Eliécer Pardo TELEFONO: 3103414689 CORREO: urielpardo26@hotmail.com</t>
  </si>
  <si>
    <t>V10NZ756</t>
  </si>
  <si>
    <t xml:space="preserve">732343   </t>
  </si>
  <si>
    <t xml:space="preserve">1168829   </t>
  </si>
  <si>
    <t>CREDITEXPRESS</t>
  </si>
  <si>
    <t>FO-25-1018553</t>
  </si>
  <si>
    <t>30-05 SE REALIZA CONTACTO CON LA SEÑORA DAYANA AL NUMERO 3114396442 QUIEN INDICA QUE EL DAFATONO DICE TRANSACCION DECLINADA ERROR DE CONEXION Y EL ICONO DE INTERNET SALE EN BLANCO SE HACEN VALIDACIONES Y SE ESCALA PARA VISITA TECNICA TENER PRESENTE QUE NO LABORA DOMINGOS Y FESTIVOS
31/05/2025 ESTABLECEMOS COMUNICACIÓN TELEFÓNICA CON EL CLIENTE NOS INDICA QUE NO DA APERTURA DEL COMERCIO LOS DÍAS DOMINGO NI FESTIVOS Y SOLICITA CAMBIO. DE DATAFONO POR FALLAS CONSTANTES 3114396442. ADICIONAL NO HAY SOPORTE DE REDEBAN
04-06 / SOLUCIÓN: SE REALIZA VISITA AL COMERCIO PARA EJECUTAR CONFIGURACIÓN DE COMUNICACIÓN POR FALLA, CB QUEDA OPERANDO PERFECTAMENTE... VERSIÓN 10.6 . PRUEBAS OK  / USUARIO: Dayana Zarate  TELEFONO: 3213724568 CORREO: jafortiz@gmail.com</t>
  </si>
  <si>
    <t>A308Z015</t>
  </si>
  <si>
    <t>ALMACEN CASA FERRETERA</t>
  </si>
  <si>
    <t>FO-25-1032790</t>
  </si>
  <si>
    <t>3-06  SE ESCALA PARA VISITA. LLAMAR ANTES DE VISITAR, CONFIRMAR FALLA Y DATOS
0
04-06 / SOLUCIÓN: SE VISITA COMERCIO SE REALIZÓ CAMBIO DATAFONO POR DETERIORO, EQUIPO ESTÉTICAMENTE DESGASTADO, SE REALIZAN PRUEBAS OK.  / USUARIO: LILIANA HINCAPIÉ TELEFONO: 3216438264 CORREO: casa.ferretera@hotmail.com</t>
  </si>
  <si>
    <t>JAAKZ261</t>
  </si>
  <si>
    <t xml:space="preserve">963252   </t>
  </si>
  <si>
    <t xml:space="preserve">145569   </t>
  </si>
  <si>
    <t>SER COMUNICACIONES</t>
  </si>
  <si>
    <t>FO-25-1037463</t>
  </si>
  <si>
    <t xml:space="preserve"> 4-06 SE RECIBE AUTORIZACION PARA PROCEDER LA ACTIVIDAD
0
04-06 / SOLUCIÓN: SE LLEGA A PUNTO Y CLIENTE INDICA QUE TIENE 2 DATAFONOS PERO SOLO UNA TARJETA DE SEMBRADO, LA TARJETA QUE EXISTES DEL EQUIPO QUE ESTA FUNCIONANDO, SE INDICA QUE SE COMUNIQUEN CON EL BANCO PARA QUE LE HAGAN RNVIO DE OTRA TARJETA / USUARIO: CLAUDIA TRUJILLO  TELEFONO: 3103820001 CORREO: cajaitagui1@sercomunicaciones.com</t>
  </si>
  <si>
    <t>BL01P793</t>
  </si>
  <si>
    <t>TIENDA LA FORTALEZA DE LA 84</t>
  </si>
  <si>
    <t>FO-25-1039955</t>
  </si>
  <si>
    <t>4-06  SE ESCALA PARA VISITA. LLAMAR ANTES DE VISITAR, CONFIRMAR FALLA Y DATOS
0
04-06 / SOLUCIÓN: SE REALIZA VISITA AL COMERCIO SE ENCUENTRA DATÁFONO EN ALERT IRRUPTIÓN LO CUAL NO DEJABA REALIZAR NINGÚNA OPERACIÓN SE CAMBIA DATÁFONO SE INSTALA VERSIÓN 10.5 SE REALIZAN PRUEBAS EXITOSAS Y EL CB QUEDA OPERATIVO  / USUARIO: Jennyfer Martinez  TELEFONO: 3160856027 CORREO: jennigato@hotmail.com</t>
  </si>
  <si>
    <t>10MZZ553</t>
  </si>
  <si>
    <t xml:space="preserve">765333   </t>
  </si>
  <si>
    <t xml:space="preserve">157005   </t>
  </si>
  <si>
    <t>INTERAUTOLATAS ANACAV</t>
  </si>
  <si>
    <t>FO-25-1027706</t>
  </si>
  <si>
    <t>3-06  SE ESCALA PARA VISITA. LLAMAR ANTES DE VISITAR, CONFIRMAR FALLA Y DATOS
0
04-06 / SOLUCIÓN: SE ESTABLECE COMUNICACIÓN CON EL SEÑOR MIGUEL CASTRO QUIEN INFORMA QUE LA FALLA DEL CB ES FONDOS INSUFICIENTE, SE ESCALA EL CASO A RBM LA SEÑORITA PAOLA GARZÓN QUIEN ME INFORMA QUE EL CB SE ENCUENTRA BLOQUEADO POR LA ENTIDAD POR SOBREGIROS. POS PERFECTAMENTE CONFIGURADO POR PARTE DE RBM. SE CIERRA ACTIVIDAD Y SE LE INFORMA AL CLIENTE POR AUTORIZACIÓN DE PAOLA GARZÓN DE RBM .  / USUARIO: Miguel Castro  TELEFONO: 3213036205 CORREO: controldevisitadigital@gmail.com</t>
  </si>
  <si>
    <t>SMART GARAGE</t>
  </si>
  <si>
    <t>FO-25-1039968</t>
  </si>
  <si>
    <t>4-06  SE ESCALA PARA VISITA. LLAMAR ANTES DE VISITAR, CONFIRMAR FALLA Y DATOS
0
04-06 / SOLUCIÓN: SE REALIZA VISITA AL PUNTO, SE CAMBIA EQUIPO YA QUE ESTE PRESENTA DAÑO Y SE REINICIA AL CONECTARLO A LA CORRIENTE , SE DEJA EQUIPO CON VR 10.6, PRUEBAS CB OK, SE SIEMRBRA TARJETA #6824 / USUARIO: ANDRES ARAGONÉS  TELEFONO: 3142249133 CORREO: perdomonicolas2009@gmail.com</t>
  </si>
  <si>
    <t>6A008852</t>
  </si>
  <si>
    <t xml:space="preserve">957219   </t>
  </si>
  <si>
    <t xml:space="preserve">1106080   </t>
  </si>
  <si>
    <t>SU DROGUERIA FARMAVITAL</t>
  </si>
  <si>
    <t>FO-25-1037420</t>
  </si>
  <si>
    <t xml:space="preserve">3-06  SE ESCALA RESEMBRADO A LA RED ** 4-06 SE RECIBE AUTORIZACION PARA PROCEDER LA ACTIVIDAD
0
04-06 / SOLUCIÓN: SE REALIZA RESEMBRADO DE TARJETA NÚMERO 4341 PERO SALE ERROR DE TARJETA USO RESTRINGIDO, SE ESCALA NOVEDAD A RBM YA QUE EL CLIENTE TIENE OTRA TARJETA ADICIONAL PERO LA ENTIDAD INDICA QUE NO LA TIENE EN SISTEMA, ASÍ QUE SE DEJA RESEMBRADA LA TARJETA 4341 EN ESPERA DE RESPUESTA POR LA ENTIDAD BANCARIA, DATÁFONO QUEDA OPERATIVO.  / USUARIO: 
Jenifer Natalia Santacruz  TELEFONO: 3182913110 CORREO: jenis_1452@hotmail.com </t>
  </si>
  <si>
    <t xml:space="preserve">FAIZZ397 </t>
  </si>
  <si>
    <t>FO-25-1043840</t>
  </si>
  <si>
    <t>SE ESCALA CASO A LA RED, YA QUE NO REGISTRA INFO EN NUESTRAS MATRICES
0
SE RECIBE AUTORIZACION DE LA RED PARA CERRAR EL CASO YA QUE NO TIENE ESTA REGISTRADO EN NUESTRAS BASES DE SITIOS ACTIVOS</t>
  </si>
  <si>
    <t>MERCADOS LA GRAN COSECHA 2</t>
  </si>
  <si>
    <t>FO-25-1021501</t>
  </si>
  <si>
    <t>31-05 SE ESCALA PARA VISITA. LLAMAR ANTES DE VISITAR, CONFIRMAR FALLA Y DATOS
01/06/2025 SIN SOPORTE DE ACTIVOS RBM PARA CAMBIO DE DATAFONO
04-06 / SOLUCIÓN: SE VISITA DIRECCIÓN DE CB Y SE REALIZA CAMBIO DE DATAFONO POR DAÑO EN EL LECTOR DE TARJETA. SE INSTALA NUEVO EQUIPO SE CONFIGURA POS SE INCIALIZA SE SIEMBRA TARJETA SE CREAN USUARIOS CORRECTAMENTE Y SE REALIZA PRUEBAS ÉXITOSAS PRUEBAS OK  / USUARIO: Mayra cuellar  TELEFONO: 3138283389 CORREO: victorduquelacosecha@gmail.com</t>
  </si>
  <si>
    <t>10PZZ077</t>
  </si>
  <si>
    <t xml:space="preserve">716910   </t>
  </si>
  <si>
    <t xml:space="preserve">745363   </t>
  </si>
  <si>
    <t>SMARTMOBILE MERCURIO</t>
  </si>
  <si>
    <t>FO-25-1025878</t>
  </si>
  <si>
    <t>2-06  SE ESCALA PARA VISITA. LLAMAR ANTES DE VISITAR, CONFIRMAR FALLA Y DATOS
0
04-06 / SOLUCIÓN: SE REALIZA VISITA A CB PARA ATENDER INCIDENTE CLIENTE INDICA QUE NO TIENEN NINGUNA FALLA CON LOS DATAFONOS NO FIRMA NO AUTORIZAN INGRESO A VÁLIDAR ,NO FIRMA  / USUARIO: Jesus García  TELEFONO: 3107676703 CORREO: controldevisitadigital@gmail.com</t>
  </si>
  <si>
    <t>PAPELERIA VALE Y NIKO</t>
  </si>
  <si>
    <t>FO-25-1037498</t>
  </si>
  <si>
    <t>4-06  SE ESCALA PARA VISITA. LLAMAR ANTES DE VISITAR, CONFIRMAR FALLA Y DATOS
04/06/2025 INCIDENTE NO SE PUEDE ATENDER YA QUE SE PERDIÓ MUCHO TIEMPO CON CAMBIO DE EQUIPO EN LA ACTIVIDAD DE INCIDENTE CB 3007056778
TA 2246411
05-06 / SOLUCIÓN: EN COMUNICACIÓN TELEFÓNICA CON LA CLIENTE LA SEÑORA  SARA INFORMA QUE NO USO EL DATÁFONO POR UNA SEMANA YA QUE SE ENCONTRABA MAL DE SALUD CUANDO LO FUE A USAR LE APARECE TRANSACCIÓN INVÁLIDA CON LA TARJETA DE SEMBRADO PARA REALIZAR EL MANTENIMIENTO YA QUE EL DÍA DE LA INSTALACIÓN SE LE EXTRAVIÓ Y YA SE COMUNICÓ CON EL BANCO Y EL ASESOR DEL CORRESPONSAL PARA GESTIONAR LA NUEVA TARJETA DE SEMBRADO LOS CUALES INDICARON QUE EN LOS PRÓXIMOS DÍAS LE LLEGABA LA NUEVA.  / USUARIO: Sara millano TELEFONO: 3027052053 CORREO: zaritam1978@gmail.com</t>
  </si>
  <si>
    <t>GRUPO EXPRESS PRINCIPAL</t>
  </si>
  <si>
    <t>FO-25-1041631</t>
  </si>
  <si>
    <t>4-06  SE ESCALA PARA VISITA. LLAMAR ANTES DE VISITAR, CONFIRMAR FALLA Y DATOS
0
04-06 / SOLUCIÓN: SE VISITA CORRESPONSAL Y SE REEMPLAZA DATÁFONO POR DAÑO, TAMBIÉN SE REEMPLAZA LECTOR POR DAÑO  TRANSACCIONES DE PRUEBA EXITOSAS. SE HABILITA CIERRE Y SE CREA USUARIO. / USUARIO: Leidy Benavides  TELEFONO: 3166273454 CORREO: grupoexpressltda@hotmail.com</t>
  </si>
  <si>
    <t>9A0SZ285</t>
  </si>
  <si>
    <t xml:space="preserve">1141565 984154  </t>
  </si>
  <si>
    <t xml:space="preserve">812362 862674  </t>
  </si>
  <si>
    <t>LEFCOM CVS VILLAPINZON</t>
  </si>
  <si>
    <t>FO-25-1032419</t>
  </si>
  <si>
    <t>3-06  SE ESCALA PARA VISITA. LLAMAR ANTES DE VISITAR, CONFIRMAR FALLA Y DATOS
0
05-06 / SOLUCIÓN: CLIENTE INFORMA QUE HUBO UN ERROR GENERAL DE TRANSACCIONES DEBIDO A VARIOS REPORTES EN DISTINTOS PUNTOS LEFCOM. SE VALIDA SISTEMA SE ENCUENTRA DESACTUALIZADO, SE ACTUALIZA E INICIALIZA SISTEMA A VER 10.6 EXITOSA PRUEBAS OK. / USUARIO: Elizabeth Arévalo López  TELEFONO: 3103069243 CORREO: elizmelcel@hotmail.com</t>
  </si>
  <si>
    <t>AB1GZ084</t>
  </si>
  <si>
    <t>PTO DE SERVICIOS CIUDADELA NTE</t>
  </si>
  <si>
    <t>FO-25-1043507</t>
  </si>
  <si>
    <t>5-06  SE ESCALA PARA VISITA. LLAMAR ANTES DE VISITAR, CONFIRMAR FALLA Y DATOS
0
05-06 / SOLUCIÓN: CAMILO ANDRES CASTRO PAREDES
3202562387 ME INFORMA QUE EL BANCO LE INFORMA QUE EL ERROR NO ES DEL DATAFONO, QUE ES DE LA CUENTA BLOQUEÓ POR CUPO EN SOBREGIRO , YA LA ENTIDAD SE ENCARGARÍA DE DARLE SOLUCIÓN A ESE BLOQUEO  / USUARIO: CAMILO ANDRES CASTRO PAREDES TELEFONO: 3202562387 CORREO: controldevisitadigital@gmail.com</t>
  </si>
  <si>
    <t>TARJETA INACTIVA</t>
  </si>
  <si>
    <t>DROG Y MISC PHARMAVIDA REAL</t>
  </si>
  <si>
    <t>FO-25-1044326</t>
  </si>
  <si>
    <t>5-06  SE ESCALA PARA VISITA. LLAMAR ANTES DE VISITAR, CONFIRMAR FALLA Y DATOS
0
05-06 / SOLUCIÓN: SE LLAMA AL SEÑOR OMAR PARA CONFIRMAR DIRECCIONE, PERO AL MOMENTO NOS INFORMA QUE CANCELA LA VISITA YA QUE ERA UN ERROR DE LA ENTIDAD Y YA ESTÁ OPERANDO CORRECTAMENTE POR LO ANTERIOR CANCELAR VISITA TÉCNICA  / USUARIO: Omar Arguello  TELEFONO: 3107829411 CORREO: arguello_omar@hotmail.com</t>
  </si>
  <si>
    <t>WESTERN</t>
  </si>
  <si>
    <t>FO-25-1043501</t>
  </si>
  <si>
    <t>5-06  SE ESCALA PARA VISITA. LLAMAR ANTES DE VISITAR, CONFIRMAR FALLA Y DATOS
0
05-06 / SOLUCIÓN: SE REALIZA ACTUALIZACIÓN DE VERSIÓN EN DATAFONOS DE CB AVAL DEBIDO A RG EN ALGUNAS TRX, SE REALIZAN PRUEBAS OK. / USUARIO: Leyder Galíndez Caicedo  TELEFONO: 3113238472 CORREO: leyderg@hotmail.com</t>
  </si>
  <si>
    <t>JAAEZ294 - 9999J039</t>
  </si>
  <si>
    <t>PANADERIA VIVI PAN</t>
  </si>
  <si>
    <t>FO-25-1040662</t>
  </si>
  <si>
    <t>4-06  SE ESCALA PARA VISITA. LLAMAR ANTES DE VISITAR, CONFIRMAR FALLA Y DATOS
05/06/2025 COMERCIO INFORMA RECIBIR EN HORAS DE LA TARDE, ESTA TRABAJANDO EL EQUIPO, PERO EN MOMENTOS SE REINICIA
05-06 / SOLUCIÓN: SE REALIZA VISITA AL COMERCIO PARA EJECUTAR CAMBIO DE EQUIPO POR DAÑO, POS SE REINICIA CONSTANTEMENTE, VERSIÓN 10.6 PRUEBAS OK, TARJETA DE SEMBRADO N 2497 / USUARIO: Cesar Quintero  TELEFONO: 3155323165 CORREO: cesarquintero.777@hotmail.com</t>
  </si>
  <si>
    <t>99GZZ678</t>
  </si>
  <si>
    <t xml:space="preserve">1105642   </t>
  </si>
  <si>
    <t xml:space="preserve">771676   </t>
  </si>
  <si>
    <t>DISTRICELPARK</t>
  </si>
  <si>
    <t>FO-25-1044878</t>
  </si>
  <si>
    <t>5-06  SE ESCALA PARA VISITA. LLAMAR ANTES DE VISITAR, CONFIRMAR FALLA Y DATOS
0
05-06 / SOLUCIÓN: SE REALIZA CAMBIO DE EQUIPO NO AVANZA PAPEL SE REALIZAN PRUEBAS OK SIN NOVEDADES  / USUARIO: Steven Aldana  TELEFONO: 3108848503 CORREO: andersonaldana1704@gmail.com</t>
  </si>
  <si>
    <t>AD003501</t>
  </si>
  <si>
    <t xml:space="preserve">1169284   </t>
  </si>
  <si>
    <t xml:space="preserve">1169655   </t>
  </si>
  <si>
    <t>CONECTADOS MOVIL SAS</t>
  </si>
  <si>
    <t>FO-25-1043504</t>
  </si>
  <si>
    <t>5-06  SE ESCALA PARA VISITA. LLAMAR ANTES DE VISITAR, CONFIRMAR FALLA Y DATOS
0
05-06 / SOLUCIÓN: SE VISITA COMERCIO INDICAN NO REQUIEREN EL SERVICIO TÉCNICO, LA FALLA ES EN CONEXIONES INTERNAS. INDICAN SE ENCUENTRA OPERATIVO EL SERVICIO  / USUARIO: LILIBETH SANCHEZ  TELEFONO: 3125389281 CORREO: facturacionconec19@gmail.com</t>
  </si>
  <si>
    <t xml:space="preserve">NO REQUIERE EL SERVICIO TÉCNICO </t>
  </si>
  <si>
    <t>DROGUERIA SUPER EXTRABARATAS N</t>
  </si>
  <si>
    <t>FO-25-1044717</t>
  </si>
  <si>
    <t>5-06  SE ESCALA PARA VISITA. LLAMAR ANTES DE VISITAR, CONFIRMAR FALLA Y DATOS
0
05-06 / SOLUCIÓN: SE LLEGO A COMERCIO PARA REVISAR FALLA PERO CLIENTE INDICA QUE NO HA REPORTADO NINGUN DAÑO DEL DATAFONO O LECTOR, NO SE MANIPULA EQUIPO, CB FUNCIONA OK / USUARIO: JORGE ROSERO  TELEFONO: 3043507045 CORREO: dgriatamasagra@gmail.com</t>
  </si>
  <si>
    <t>EF00S141</t>
  </si>
  <si>
    <t>DROGUERIA TAMASAGRA</t>
  </si>
  <si>
    <t>FO-25-1046432</t>
  </si>
  <si>
    <t xml:space="preserve">5-06  SE ESCALA PARA VISITA. LLAMAR ANTES DE VISITAR, CONFIRMAR FALLA Y DATOS
0
05-06 / SOLUCIÓN: SE VERIFICÓ FALLA DE LECTOR DE CÓDIGO DE BARRAS NO PERMITE LEER CÓDIGOS, SE CONFIGURA PERO FALLA PERSISTE, SE REALIZO CAMBIO DE LECTORA SE EJECUTAN PRUEBAS TX EXITOSAS QUEDA OPERATIVO  / USUARIO: Cristian Camilo Benavides  TELEFONO: 3157132519 CORREO: benburc16@hotmail.com </t>
  </si>
  <si>
    <t>GB00H817</t>
  </si>
  <si>
    <t xml:space="preserve"> 1233491  </t>
  </si>
  <si>
    <t xml:space="preserve"> 864271  </t>
  </si>
  <si>
    <t>PDV CONFECCIONES CHAVITA</t>
  </si>
  <si>
    <t>FO-25-1037482</t>
  </si>
  <si>
    <t>4-06  SE ESCALA PARA VISITA. LLAMAR ANTES DE VISITAR, CONFIRMAR FALLA Y DATOS
0
05-06 / SOLUCIÓN: SE REALIZA CAMBIO DE FUENTE DE PODER POR DAÑO. DATAFONO FUNCIONA CORRECTAMENTE SE REALIZAN PRUEBAS ÉXITOSAS PRUEBAS OK  / USUARIO: Leidy león  TELEFONO: 3144886809 CORREO: centrodecontacto@consuerte.com</t>
  </si>
  <si>
    <t>GZ2ZZ916</t>
  </si>
  <si>
    <t>DISTRIBUCIONES Y VENTAS MANIZALEZ</t>
  </si>
  <si>
    <t>FO-25-1044712</t>
  </si>
  <si>
    <t>5-06  SE ESCALA PARA VISITA. LLAMAR ANTES DE VISITAR, CONFIRMAR FALLA Y DATOS
0
05-06 / SOLUCIÓN: SE VISITA SITIO, SE REALIZA RESEMBRADO DE TARJETA Y SE CAMBIA LECTOR DE BARRAS POR REINICIOS OK.
SE TOMAN PRUEBAS EXITOSAS  / USUARIO: PATRICIA MUÑOZ TELEFONO: 3234373720 CORREO: rapipagalacoquera@gmail.com</t>
  </si>
  <si>
    <t>FUA0C300</t>
  </si>
  <si>
    <t xml:space="preserve"> 1145980  </t>
  </si>
  <si>
    <t xml:space="preserve"> 1233492  </t>
  </si>
  <si>
    <t>DON PAGO BUENAVISTA</t>
  </si>
  <si>
    <t>FO-25-1039964</t>
  </si>
  <si>
    <t>4-06  SE ESCALA PARA VISITA. LLAMAR ANTES DE VISITAR, CONFIRMAR FALLA Y DATOS
0
05-06 / SOLUCIÓN: EN VISITA TÉCNICA AL PUNTO SE REALIZA CAMBIO DE EQUIPO POR DAÑO EN PUERTO IP, SE QUEDA CONECTANDO Y REINICIA EL EQUIPO, SE IGUAL FORMA SE CAMBIA EL LECTOR DE BARRAS POR DAÑO EN EL CABLE, AVERIADO, SE DEJAN NUEVOS EQUIPOS Y LECTOR OPERATIVO SIN NOVEDAD, PRUEBAS CB OK, PRUEBAS COMERCIO OK, SEMBRADO DE TARJETA 0587 OK / USUARIO: Doris berrio Salgado  TELEFONO: 3205413219 CORREO: dorisberrio91@hotmail.com</t>
  </si>
  <si>
    <t>TR0XZ676</t>
  </si>
  <si>
    <t xml:space="preserve">1174624 805746  </t>
  </si>
  <si>
    <t xml:space="preserve">766887 893096  </t>
  </si>
  <si>
    <t>0587</t>
  </si>
  <si>
    <t>PAPEL Y VARIED VILLA DE LOS RI</t>
  </si>
  <si>
    <t>FO-25-1045500</t>
  </si>
  <si>
    <t>5-06  SE ESCALA PARA VISITA. LLAMAR ANTES DE VISITAR, CONFIRMAR FALLA Y DATOS
0
05-06 / SOLUCIÓN: SE VISITA EL COMERCIO PARA REVISAR EL CB, USUARIO MANIFIESTA FALLAS DE REINICIO, SE VERIFICA CABLEADO OK, SE REALIZA BORRADO DE SO Y VERSIÓN, SE REINSTALA Y SE SIEMBRA TARJETA OK, PRUEBAS OK CORRESPONSAL OPERATIVO  / USUARIO: MARIA FERNANDA PASICHANA TELEFONO: 3168873267 CORREO: papeleriavilladelosrios@gmail.com</t>
  </si>
  <si>
    <t>AA00E500</t>
  </si>
  <si>
    <t>FO-25-1045721</t>
  </si>
  <si>
    <t>5-06  SE ESCALA PARA VISITA. LLAMAR ANTES DE VISITAR, CONFIRMAR FALLA Y DATOS
0
05-06 / SOLUCIÓN: SE REALIZA VISITA A CB PARA ATENDER INCIDENTE BAE REALIZA CAMBIO DE PINPAD POR FALLA SE REINICIA Y CAMBIO DE DATAFONO POR COMPATIBILIDAD,SE REALIZAN PRUEBAS OK ,SE SIEMBRA TARJETA TERMINADA 5740,SE REALIZAN PRUEBAS OK  / USUARIO: Sofia guerrero  TELEFONO: 3218945901 CORREO: snsofia11@gmail.com</t>
  </si>
  <si>
    <t>A300Q582</t>
  </si>
  <si>
    <t>1235322  1219897 241597317561324755898586</t>
  </si>
  <si>
    <t xml:space="preserve">958473  808784 Sin placa </t>
  </si>
  <si>
    <t>DROGUERIA SALUD Y VIDA</t>
  </si>
  <si>
    <t>FO-25-1042506</t>
  </si>
  <si>
    <t>4-06 SE RECIBE AUTORIZACION DE LA RED PARA PROCEDER CON EL RESEMBRADO.
0
05-06 / SOLUCIÓN: SE VISITA EL COMERCIO, SE REALIZA RESEMBRADO DE TARJETA NUMERO 7113 BANCO AV VILLAS, PRUEBAS OK, TELECARGA TRNA  / USUARIO: MAIRA ALEJANDRA RIVAS VALENCIA  TELEFONO: 3135590339 CORREO: alejandramafla2211@gmail.com</t>
  </si>
  <si>
    <t>10SZZ850</t>
  </si>
  <si>
    <t>ALMACEN MARYLU</t>
  </si>
  <si>
    <t>FO-25-1042510</t>
  </si>
  <si>
    <t xml:space="preserve">4-06  SE ESCALA PARA VISITA. LLAMAR ANTES DE VISITAR, CONFIRMAR FALLA Y DATOS
0
05-06 / SOLUCIÓN: SE HACE MANTENIMIENTO SE OK PRUEBAS EXITOSAS  / USUARIO: ANA CARDONA  TELEFONO: 3218318864 CORREO: djxardona@yahoo.com </t>
  </si>
  <si>
    <t>9999G297</t>
  </si>
  <si>
    <t>FO-25-1029359</t>
  </si>
  <si>
    <t>3-06  SE ESCALA PARA VISITA. LLAMAR ANTES DE VISITAR, CONFIRMAR FALLA Y DATOS
0
05-06 / SOLUCIÓN: CB CON ALERT INTERRUPTION, CAMBIO DE DATAFONO, BORRADO E INYECCIÓN DE SO +VER 10.6, CONFIGURACIÓN CB OK, SEMBRADO DE TARJETA #2172, PRUEBAS OK.  / USUARIO: Gina Tovar TELEFONO: 3203047628 CORREO: jgprato13@gmail.com</t>
  </si>
  <si>
    <t>AD00K641</t>
  </si>
  <si>
    <t xml:space="preserve">1142246   </t>
  </si>
  <si>
    <t xml:space="preserve">737728   </t>
  </si>
  <si>
    <t>FERREELECTRICOS JOSTY</t>
  </si>
  <si>
    <t>FO-25-1044882</t>
  </si>
  <si>
    <t>5-06  SE ESCALA PARA VISITA. LLAMAR ANTES DE VISITAR, CONFIRMAR FALLA Y DATOS
0
06-06 / SOLUCIÓN: SE REALIZAN VISITA A CB PARA ATENDER INCIDENTE CLIENTE INDICA QUE YA NO NECESITA EL MANTENIMIENTO QUE ERA PROBLEMA CON EL OPERADOR DEL INTERNET,NO AUTORIZAN INGRESO NO SE MANIPULAN EQUIPOS ,NO FIRMA  / USUARIO: Miriam Perilla TELEFONO: 3016906416 CORREO: mirianperilla82@gmail.com</t>
  </si>
  <si>
    <t>CELTRONICK TECNOLOGY</t>
  </si>
  <si>
    <t>FO-25-1046417</t>
  </si>
  <si>
    <t>5-06  SE ESCALA PARA VISITA. LLAMAR ANTES DE VISITAR, CONFIRMAR FALLA Y DATOS
05/06/2025 SE REALIZA CONTACTO TELEFÓNICO CON LA USUARIA PAOLA CASTILLO AL NÚMERO 313 8507178  ANTES DE REALIZAR DESPLAZAMIENTO AL PUNTO LA CUAL SE ENCUENTRA CERRADO NOS SOLICITA QUE REALICEMOS  LA VISITA EL DÍA DE MAÑANA EN FRANJA HORARIA AM DADO QUE TUVO QUE CERRAR PARA REALIZAR UNA DILIGENCIA PERSONAL
06-06 / SOLUCIÓN: SE REALIZA INICIALIZACION DE TERMINAL REPISANDO LLAVE Y GRUPO SE HACE RESEMBRADO DE TARJETA CREACIÓN DE USUARIOS PRUEBAS OK SE ENTREGA SERVICIO OPERATIVO  / USUARIO: Paola castillo  TELEFONO: 3172958377 CORREO: te.fy1@hotmail.com</t>
  </si>
  <si>
    <t>TVDZZ340</t>
  </si>
  <si>
    <t>DROGUERIA FARMAMEDIC MINIMARKET</t>
  </si>
  <si>
    <t>FO-25-1047203</t>
  </si>
  <si>
    <t>5-06  SE ESCALA PARA VISITA. LLAMAR ANTES DE VISITAR, CONFIRMAR FALLA Y DATOS
0
06-06 / SOLUCIÓN: SE VISITA EL COMERCIO PARA REVISAR FALLA, USUARIA REPORTA QUE DATAFONO EN RETIROS CON TARJETA DA MSJ RETIRE TARJETA, SE REALIZA CAMBIO DE EQUIPO, SE HACEN PRUEBAS OK, CORRESPONSAL OPERATIVO / USUARIO: MARIA JOSE PAZ TELEFONO: 3184759953 CORREO: majopaz16@gmail.com</t>
  </si>
  <si>
    <t>A4VZZ441</t>
  </si>
  <si>
    <t xml:space="preserve">714756   </t>
  </si>
  <si>
    <t xml:space="preserve">716019   </t>
  </si>
  <si>
    <t>MOTIVOS Y DETALLES</t>
  </si>
  <si>
    <t>FO-25-1041271</t>
  </si>
  <si>
    <t>4-06  SE INTENTA COMUNICACION CON CB PARA CONFIRMAR FALLA Y UBICACION PERO NO HUBO RESPUESTA, POR FAVOR COMUNICARSE CON CB ANTES DE IR AL SITIO
0
06-06 / SOLUCIÓN: SE REALIZA VISITA AL PUNTO PARA EL INCIDENTE DEL CORRESPONSAL AVAL,  USUARIO INFORMA DE TENER LA TARJETA DE SEMBRADO EN UNA CAJA FUERTE Y ES IMPOSIBLE ABRIR YA QUE EL DUEÑO NO SE ENCUENTRA OK / USUARIO: GLORIA PIEDRAHITA TELEFONO: 3137717682 CORREO: motivosydetalleseu@hotmail.com</t>
  </si>
  <si>
    <t>AAJ0U886</t>
  </si>
  <si>
    <t>MORENOS PELUQUERIA Y BARBERIA</t>
  </si>
  <si>
    <t>FO-25-1048736</t>
  </si>
  <si>
    <t>SE ESCALA CASO A LA RED, YA QUE NO REGISTRA INFO EN NUESTRAS MATRICES** SE RECIBE INFORMACION DE LA RED Y SE PROCEDE A CREAR CASO PARA ATENCION.
0
06-06 / SOLUCIÓN: SE REALIZA CAMBIO DE EQUIPO "ALERT IRRUPTION" / USUARIO: Luisa González  TELEFONO: 3243129171 CORREO: smorenogomez2018@gmail.com</t>
  </si>
  <si>
    <t xml:space="preserve">1037100   </t>
  </si>
  <si>
    <t xml:space="preserve">227456   </t>
  </si>
  <si>
    <t>COOPEOCCIDENTE EL BRASIL</t>
  </si>
  <si>
    <t>FO-25-1037434</t>
  </si>
  <si>
    <t>4-06  SE ESCALA PARA VISITA. LLAMAR ANTES DE VISITAR, CONFIRMAR FALLA Y DATOS
04/06/2025 HORARIO DE ATENCIÓN EL COMERCIO ES DE VIERNES A DOMINGO. VISITA SE REALIZARÁ POR FUERA DE LOS SLA DEBIDO A ESTO. SE VISITA DÍA VIERNES 6.
06-06 / SOLUCIÓN: SE CAMBIO FUENTE DE PODER  / USUARIO: Yoverney silva  TELEFONO: 3045340188 CORREO: yoverneysilva@gmail.com</t>
  </si>
  <si>
    <t>JAAWZ884</t>
  </si>
  <si>
    <t>GREEN ENERGY MOTORS SAS</t>
  </si>
  <si>
    <t>FO-25-1047196</t>
  </si>
  <si>
    <t>5-06  SE ESCALA PARA VISITA. LLAMAR ANTES DE VISITAR, CONFIRMAR FALLA Y DATOS
06/06/2025 SE RETRASA LA FINALIZACIÓN DE LA ACTIVIDAD POR PROBLEMA CON EL DATÁFONO O LA RED AVAL, YA QUE A LA HORA DE HACER LA TRANSACCIÓN APARECE RECHAZO GENERAL, SE ESCALA CON REDEBAN DESDE HACE MÁS DE UNA HORA Y NO HAN DADO SOLUCIÓN
06-06 / SOLUCIÓN: SE REALIZA LA VISITA SE ENCUENTRA EL DATÁFONO CON PROBLEMA DE LECTURA DE TARJETA, SE PROCEDE A CAMBIAR EL EQUIPO SE REALIZA. PRUEBAS Y TODO OK, SE RETRASA LA OPERACIÓN YA QUE EL DATÁFONO MOSTRABA UN ERROR DE RECHAZO GENERAL  / USUARIO: Harold Hernández  TELEFONO: 3505192100 CORREO: harold@greenenergymotors.co</t>
  </si>
  <si>
    <t>AC00Z140</t>
  </si>
  <si>
    <t xml:space="preserve">814167   </t>
  </si>
  <si>
    <t>SERVISERVICIOS</t>
  </si>
  <si>
    <t>FO-25-1045717</t>
  </si>
  <si>
    <t>5-06  SE ESCALA PARA VISITA. LLAMAR ANTES DE VISITAR, CONFIRMAR FALLA Y DATOS
0
06-06 / SOLUCIÓN: SE VISITA COMERCIO SE VÁLIDA CABLEADO LECTOR EN DAÑO SE REALIZÓ CAMBIO, PRUEBAS OK.  / USUARIO: LINA MILENA BOBADILLA TELEFONO: 3217013890 CORREO: limibolo@hotmail.com</t>
  </si>
  <si>
    <t>JA00F076</t>
  </si>
  <si>
    <t xml:space="preserve"> 789386  </t>
  </si>
  <si>
    <t xml:space="preserve"> 1008376  </t>
  </si>
  <si>
    <t>MOVILCO SOGAMOSO</t>
  </si>
  <si>
    <t>FO-25-1046600</t>
  </si>
  <si>
    <t>5-06  SE ESCALA PARA VISITA. LLAMAR ANTES DE VISITAR, CONFIRMAR FALLA Y DATOS
05/06/2025 SE LOGRA COMUNICACIÓN CON EL CLIENTE AL NÚMERO CELULAR 3143757556 SEÑORA ADREA NIÑO , SE VALIDA  FALLA CLIETE INDICA QUE NO ENCIENDE EL EQUIPO, SE LLEGARIA AL SITIO  A LA HORA EN QUE YA NO HABRIA SOPORTE PARA CAMBIO DE EQUIPO POR PARTE DE RBM REDEBAN , SE LE INDICA AL USUARIO QUE SE VISITARA EL DIA DE MAÑANA 06 DE JUNIO DEL 2025 EN EL TRANSCURSO DEL DIA  , CLIENTE CONFORME
06-06 / SOLUCIÓN: SE RESLIZA CAMBIO DE EQUIPO POR DAÑO  NO ENCIENDE , DEJÁNDO PRUEBAS EXITOSAS SIN TELECARGA NO AUTORIZADA , SE CAMBIA HUB USB Y FUENTE DE PODER  POR POSOBLE BLOQUEO Y REINICIO  / USUARIO: ANDREA NIÑO  TELEFONO: 3143757556 CORREO: cpssogamoso@movilco.com.co</t>
  </si>
  <si>
    <t>SXOZZ364</t>
  </si>
  <si>
    <t xml:space="preserve">851625   SIN SERIAL </t>
  </si>
  <si>
    <t xml:space="preserve">765347   SIN SERIAL </t>
  </si>
  <si>
    <t>FO-25-1048434</t>
  </si>
  <si>
    <t>5-06  SE ESCALA PARA VISITA. LLAMAR ANTES DE VISITAR, CONFIRMAR FALLA Y DATOS
0
06-06 / SOLUCIÓN: EN LA VISITA TÉCNICA SE REALIZÓ CAMBIO DE DATÁFONO YA QUE SE ENCONTRÓ CON EL PUERTO DE ETHERNET MALO ,SE CAMBIÓ FUENTE DE PODER Y CABLE MAGIC BOX TETRA,EL CAMBIO SE APRUEBA,SE INSTALÓ SISTEMA OPERATIVO Y LA VERSIÓN 10.06 , CONFIGURACIÓN E INICIALIZACIÓN OK,SE REALIZARON LAS PRUEBAS DEJANDO EL SERVICIO OPERANDO SIN FALLAS Y SIN NOVEDAD  / USUARIO: DIANA FERNANDA PEREZ LÓPEZ  TELEFONO: 3105283862 CORREO: admzonal2c.ciatran@holdingvml.net</t>
  </si>
  <si>
    <t>II5ZZ854</t>
  </si>
  <si>
    <t xml:space="preserve">1141062   </t>
  </si>
  <si>
    <t xml:space="preserve">772318   </t>
  </si>
  <si>
    <t>SOMERWICAS</t>
  </si>
  <si>
    <t>FO-25-1046424</t>
  </si>
  <si>
    <t>5-06  SE ESCALA PARA VISITA. LLAMAR ANTES DE VISITAR, CONFIRMAR FALLA Y DATOS
0
06-06 / SOLUCIÓN: SE INTENTA CONTACTO CON CLIENTE SIN ÉXITO AL NÚMERO 3115995187 TÉCNICO SE DESPLAZA A VEREDA VERGANZO DE TOCANCIPA PERO NO DA LA DIRECCIÓN DE INTENTA NUEVAMENTE CONTACTO ESTA VEZ EL SEÑOR WILLIAM RESPONDE E INDICA QUE NO ES TOCANCIPA SI NO EN CHIA SE INDICA AL CLIENTE QUE LOS DATOS ESTÁN ERRADOS Y SI ESE EQUIPO ESTÁ EN CHIA DEBE SOLICITAR UN TRASLADO PARA QUE SALGA CON LA DIRECCIÓN CORRECTA CLIENTE DE PONE UN POCO MOLESTO PERO SI O SI DEBE ACTUALIZAR DIRECCIÓN POR LO TANTO NO SE PUEDE PROCEDER CON EL MANTENIMIENTO / USUARIO: William TELEFONO: 3115995187 CORREO: controldevisitadigital@gmail.com</t>
  </si>
  <si>
    <t>CENTRO DE MEDICINA NATURAL VIDA SANA Y FELIZ</t>
  </si>
  <si>
    <t>FO-25-1047168</t>
  </si>
  <si>
    <t>5-6 SE ESCALA CASO A LA RED YA QUE NO TENEMOS EL NUMERO DEL COMERCIO, A LA ESPERA DE RESPUESTA** SE RECIBE RESPUESTA DE LA RED Y SE CREA CASO PARA PROCEDER CON LA GESTION
0
06-06 / SOLUCIÓN: SE VISITA CB AVAL, SE EVIDENCIA QUE EL LECTOR DE BARRAS NO LEE LOS CÓDIGOS DE BARRAS Y ADICIONAL SE QUEDA BLOQUEADO EL EQUIPO AL NO PODER LEERLOS, SE DEJA UN NUEVO LECTOR DE CÓDIGOS DE BARRAS, SE REALIZAN PRUEBAS OK, NO SE ALTERAN USUARIOS. / USUARIO: Lina Cala TELEFONO: 3026741069 CORREO: gina180869@gmail.com</t>
  </si>
  <si>
    <t>FAPZZ759</t>
  </si>
  <si>
    <t xml:space="preserve"> 839833  </t>
  </si>
  <si>
    <t xml:space="preserve"> 789414  </t>
  </si>
  <si>
    <t>RUTA CELULAR MOVIL</t>
  </si>
  <si>
    <t>FO-25-1047686</t>
  </si>
  <si>
    <t>5-06  SE ESCALA PARA VISITA. LLAMAR ANTES DE VISITAR, CONFIRMAR FALLA Y DATOS
0
06-06 / SOLUCIÓN: SE REALIZA VISITA, SE REALIZA MANTENIMIENTO, SE REALIZAN PRUEBAS Y CIERRES OK  / USUARIO: Alejandra Marin  TELEFONO: 3102160953 CORREO: rutacelularmovil@gmail.com</t>
  </si>
  <si>
    <t>9B6ZZ087</t>
  </si>
  <si>
    <t>SER COMUNICACIONES S A S</t>
  </si>
  <si>
    <t>FO-25-1048740</t>
  </si>
  <si>
    <t>5-06  SE ESCALA PARA VISITA. LLAMAR ANTES DE VISITAR, CONFIRMAR FALLA Y DATOS
0
06-06 / SOLUCIÓN: SE TRATA DE RECONFIGURAR LECTORA PERO SIGUE FALLANDO SE CAMBIA LECTORA YA QUE NO COJE FACTURAS TODO QUEDA OK  / USUARIO: Katerin Moncada cano  TELEFONO: 3113820001 CORREO: cajaitagui1@sercomunicaciones.com</t>
  </si>
  <si>
    <t>FO-25-1052711</t>
  </si>
  <si>
    <t xml:space="preserve">6-06  SE ESCALA PARA VISITA. LLAMAR ANTES DE VISITAR, CONFIRMAR FALLA Y DATOS
0
06-06 / SOLUCIÓN: SE LLEGA A LA VISITA SE ENCUENTRA CERRADO EL CB , SE INTENTA COMUNICARSE CON 3112553790  / USUARIO: SARA MILLAN  TELEFONO: 3112553790 CORREO: na </t>
  </si>
  <si>
    <t xml:space="preserve">NA </t>
  </si>
  <si>
    <t>PAULA ANDREA RESTREPO CAMARGO</t>
  </si>
  <si>
    <t>FO-25-1053842</t>
  </si>
  <si>
    <t>6-06  SE ESCALA PARA VISITA. LLAMAR ANTES DE VISITAR, CONFIRMAR FALLA Y DATOS
0
06-06 / SOLUCIÓN: DURANTE VISITA TECNICA  ENCONTRAMOS QUE DATAFONO AL MOMENTO DE REALIZAR UNA TRANSACCIÓN DATÁFONO ARROJA  LLAMAR AL EMISOR  SE REALIZA BORRADO DE SO Y VERSION, NUEVAMENTE SE REALIZA SEMBRADO DE TARJETA PERSISTIENDO LA FALLA SE ESCALAMIENTO CON RBM INDICANDO QUE EL RECHAZO LO ESTA GENERANDO LA ENTIDAD SE BRINDA INFORMACIÓN AL CB PARA QUE REALICE GESTIÓN CON LA ENTIDAD BANCARIA / USUARIO: PAULA ANDREA RESTREPO CAMARGO TELEFONO: 3212049898 CORREO: papeleriaayb2021@gmail.com</t>
  </si>
  <si>
    <t>V1MZZ490</t>
  </si>
  <si>
    <t>FO-25-1047199</t>
  </si>
  <si>
    <t>5-06  SE ESCALA PARA VISITA. LLAMAR ANTES DE VISITAR, CONFIRMAR FALLA Y DATOS
0
06-06 / SOLUCIÓN: SE REALIZA VISITA A COMERCIO SE INDICA AL CLIENTE LA MANERA CORRECTA DE REALIZAR EL INGRESO DEL VALOR PARA EL PAGO DE LA FACTURA  / USUARIO: Sonia Nieves  TELEFONO: 3026326630 CORREO: prismapluspym@gmail.com</t>
  </si>
  <si>
    <t>USUARIOS</t>
  </si>
  <si>
    <t>MALA MANIPULACION POS</t>
  </si>
  <si>
    <t>MULTISERVICIO JYD LA AVENIDA</t>
  </si>
  <si>
    <t>FO-25-1052705</t>
  </si>
  <si>
    <t>6-06  SE ESCALA PARA VISITA. LLAMAR ANTES DE VISITAR, CONFIRMAR FALLA Y DATOS
0
06-06 / SOLUCIÓN: SE REALIZA VERIFICACIÓN DEL EQUIPO ANGES DE REALIZAR EL CAMBIO, SE VALIDA QUE SE REINICIA SIN ESTAR CONECTADO HUB, PINPAD Y LECTOR.
SE REALIZA CAMBIO DE EQUIPO SIN NOVEDAD, SE REALIZARON PRUEBAS OPERATIVAS OKEY.
CB QUEDA OKEY. / USUARIO: JORGE BOLAÑOS RODRÍGUEZ  TELEFONO: 3168875133 CORREO: corresponsalcande@gmail.com</t>
  </si>
  <si>
    <t>AB119865</t>
  </si>
  <si>
    <t xml:space="preserve">760408   </t>
  </si>
  <si>
    <t xml:space="preserve">815699   </t>
  </si>
  <si>
    <t xml:space="preserve">DC COMUNICACIONES </t>
  </si>
  <si>
    <t>FO-25-1034355</t>
  </si>
  <si>
    <t>3-06  SE ESCALA PARA VISITA. LLAMAR ANTES DE VISITAR, CONFIRMAR FALLA Y DATOS
06/06/2025 SE REALIZÓ GESTIÓN TELEFÓNICA SE HABLO CON EL SEÑOR JHON SE LE EXPLICA EL MANEJO DE PAGO DE FACTURAS, PERO PIDE VISITA TÉCNICA PARA REPROGRAMAR EL DATÁFONO Y SEMBRAR TARJETA NUEVAMENTE, INDICA QUE SEA EL DÍA SÁBADO YA QUE EL VIERNES NO SE ENCUENTRA EN EL NEGOCIO
07-06 / SOLUCIÓN: SE REALIZÓ ACTUALIZACIÓN DE VERSIÓN Y SEMBRANDO DE TARJETA  / USUARIO: Jhon cano  TELEFONO: 3004656728 CORREO: dc.com73@gmail.com</t>
  </si>
  <si>
    <t>V14ZZ097</t>
  </si>
  <si>
    <t>FO-25-1052964</t>
  </si>
  <si>
    <t>6-06  SE ESCALA PARA VISITA. LLAMAR ANTES DE VISITAR, CONFIRMAR FALLA Y DATOS
0
07-06 / SOLUCIÓN: SE REALIZA CAMBIO DE EQUIPO POR DAÑO OK, TECLADO BORROSO Y REINICIO CONSTANTEMENTE OK, CAMBIO REALIZADO Y QUEDA OPERATIVO OK  / USUARIO: GLORIA PIEDRAHITA TELEFONO: 3137717682 CORREO: motivosydetalleseu@hotmail.com</t>
  </si>
  <si>
    <t xml:space="preserve">960513   </t>
  </si>
  <si>
    <t xml:space="preserve">290982   </t>
  </si>
  <si>
    <t>JER SUC TUNJA UNICENTRO</t>
  </si>
  <si>
    <t>FO-25-1052700</t>
  </si>
  <si>
    <t>6-06  SE ESCALA PARA VISITA. LLAMAR ANTES DE VISITAR, CONFIRMAR FALLA Y DATOS
06/06/2025 SE LOGRA COMUNICACION CON SEÑORA MARIA PAULA AL NUMERO TELEFONICO 3142963822 QUIEN NOS INFORMA QUE NO PUEDE ATENDER LA VISITA YA QUE SE ENCUENTRA EN UNA AUDITORIA Y NO PUEDE ATENDER LA VISITA, CLIENTE INFORMA QUE ATIENDE LA VISITA EL DIA DE MAÑANA A LAS 11AM.
07/06/2025 A LA ESPERA DE CONFIRMACION DE DATOS POR PARTE DEL CLIENTE A LA ENTIDAD
07-06 / SOLUCIÓN: CAMBIO DE EQUIPO DEBIDO A FALLA DE COMUNICACIÓN, PRUEBAS EXITOSAS. / USUARIO: Laura Daza  TELEFONO: 3124015051 CORREO: laurisnjs@gmail.com</t>
  </si>
  <si>
    <t>99EZZ586</t>
  </si>
  <si>
    <t xml:space="preserve">725373   </t>
  </si>
  <si>
    <t xml:space="preserve">851575   </t>
  </si>
  <si>
    <t>SUBSIDROGAS MADRID</t>
  </si>
  <si>
    <t>FO-25-1046410</t>
  </si>
  <si>
    <t>5-06  SE ESCALA PARA VISITA. LLAMAR ANTES DE VISITAR, CONFIRMAR FALLA Y DATOS
0
07-06 / SOLUCIÓN: SE VISITA CB AVAL, SE EVIDENCIA QUE ESTÁ PRESENTANDO EL DATAFONO FALLAS EN LAS TRX DE TARJETA, SE REALIZA UNA ACTUALIZACIÓN DE LA VERSIÓN YA QUE SE ENCONTRABAJA DESACTUALIZADO, SE DEJAN USUARIOS DEL CLIENTE, SE SIEMBRA TARJETA #5786, SE REALIZAN PRUEBAS OK. / USUARIO: Samuel Valero  TELEFONO: 3113506024 CORREO: samuelvaleroe@gmail.com</t>
  </si>
  <si>
    <t>10KZZ341</t>
  </si>
  <si>
    <t>FO-25-1055010</t>
  </si>
  <si>
    <t>6-06  SE ESCALA PARA VISITA. LLAMAR ANTES DE VISITAR, CONFIRMAR FALLA Y DATOS
0
07-06 / SOLUCIÓN: SE REALIZA VISITA AL SITIO, SE REALIZA MANTENIMIENTO, SE INICIALIZA, SE VERIFICAN PARÁMETROS, NO SE PUEDE CORROBORAR ESTADO DE LA CUENTA DEL CB, NO SE PUEDE EJECUTAR PRUEBAS EXITOSA DE CB, NO SE CUENTA CON SOPORTE EL DÍA DE HOY  / USUARIO: Harold Hernández  TELEFONO: 3003751402 CORREO: haroldafx@gmail.com</t>
  </si>
  <si>
    <t>GUTIERREZ PEREZ LUIS ALBERTO</t>
  </si>
  <si>
    <t>FO-25-1055013</t>
  </si>
  <si>
    <t xml:space="preserve">6-06  SE ESCALA PARA VISITA. LLAMAR ANTES DE VISITAR, CONFIRMAR FALLA Y DATOS
0
07-06 / SOLUCIÓN: SE LLEGA AL COMERCIO E INDICA EL SEÑOR BRAYAN QUÉ EL DÍA DE AYER REALIZARON EL SOPORTE TÉCNICO Y CAMBIARON EL EQUIPO Y HASTA EL MOMENTO ESTA FUNCIONANDO SIN NOVEDAD NO HAY INGRESO NI SE MANIPULAN LOS EQUIPOS  / USUARIO: Bryan perdosa  TELEFONO: 3118094372 CORREO: districelparksas@gmail.com </t>
  </si>
  <si>
    <t>MISCELANEA Y PAPELER EL SAFIRO</t>
  </si>
  <si>
    <t>FO-25-1055091</t>
  </si>
  <si>
    <t>6-06  SE ESCALA PARA VISITA. LLAMAR ANTES DE VISITAR, CONFIRMAR FALLA Y DATOS
0
07-06 / SOLUCIÓN: SE REALIZA VISITA A LA DIRECCIÓN ASIGNADA (CALLE 42A SUR # 86C-28) PARA DAR SOLUCION AL INCIDENTE SOLICITADO POR EL CLIENTE PERO AL LLEGAR AL PUNTO EL COMERCIO YA NO EXISTE, REALIZÓ CONTACTO CON EL CLIENTE AL NÚMERO 3134422622 EL SR. NELSON BUITRAGO QUIEN INFORMA QUE EL SOLICITÓ FUE UN CAMBIO DE DIRECCIÓN Y YA SE ENCUENTRA OPERANDO EL CB EN LA NUEVA DIRECCIÓN QUE ES (CALLE 22 # 6-24 LOC 1). SE ESCALA AL SR. WILLIAM ROZO QUIEN AUTORIZA CERRAR LA ACTIVIDAD Y INFORMARLE AL CLIENTE QUE DEBE COMUNICARSE DE NUEVO Y SOLICITAR UN TRASLADO.  / USUARIO: Nelson Buitrago  TELEFONO: 3134422622 CORREO: controldevisitadigital@gmail.com</t>
  </si>
  <si>
    <t>TEAM COMMUNICATIONS SOGAMOSO S</t>
  </si>
  <si>
    <t>FO-25-1055007</t>
  </si>
  <si>
    <t xml:space="preserve">6-06  SE ESCALA PARA VISITA. LLAMAR ANTES DE VISITAR, CONFIRMAR FALLA Y DATOS
0
07-06 / SOLUCIÓN: SE REVISA EQUIPO TRABAJANDO CORRECTAMENTE ,SE REALIZA BORRADO DE EQUIPO ACTUALIZANDO A VERSIÓN 10.6 INICIALIZANDO TERMINAL ,SE CAMBIA FUENTE DE PODER Y HUB USB POR POSIBLE REINICIO DEJANDO PRUEBAS OK SIN TELECARGA NO AUTORIZADA  / USUARIO: CLAUDIA SALCEDO  TELEFONO: 3104164990 CORREO: cajasogamoso2@teamcomuniccaiones.com </t>
  </si>
  <si>
    <t>9CCZZ312</t>
  </si>
  <si>
    <t>BETOS PAPEL</t>
  </si>
  <si>
    <t>FO-25-1054052</t>
  </si>
  <si>
    <t>6-06  SE ESCALA PARA VISITA. LLAMAR ANTES DE VISITAR, CONFIRMAR FALLA Y DATOS
0
07-06 / SOLUCIÓN: EN LA VISITA TÉCNICA EL CLIENTE MANIFIESTA ESTAR TENIENDO PROBLEMAS CONSTANTEMENTE CON LAS TRANSACCIONES YA QUE LE APARECIA RECHAZADA EN EL DATÁFONO,PERO EN LA PLATAFORMA DEL BANCO LE APARECIA EXITOSA,EL DATÁFONO TENIA LA VERSIÓN 10.5,SE FORMATEO EL DATÁFONO Y SE INSTALÓ SISTEMA OPERATIVO Y LA VERSIÓN 10.06 ,SE REALIZÓ LA CONFIGURACIÓN E INICIALIZACIÓN OK,SE REALIZÓ EL SEMBRADO DE TARJETA OKAY, SE REALIZARON LAS PRUEBAS DEJANDO EL SERVICIO OPERANDO SIN FALLAS Y SIN NOVEDAD  / USUARIO: ALBERTO JOSE SÁNCHEZ URREA  TELEFONO: 3113049140 CORREO: albertosanchezu@hotmail.com</t>
  </si>
  <si>
    <t>JAAWZ717</t>
  </si>
  <si>
    <t>I S C CENTRO DE SOLUCIONES</t>
  </si>
  <si>
    <t>FO-25-1056137</t>
  </si>
  <si>
    <t>7-06  SE ESCALA PARA VISITA. LLAMAR ANTES DE VISITAR, CONFIRMAR FALLA Y DATOS
0
07-06 / SOLUCIÓN: SE REALIZA CAMBIO DE LECTORA POR PROBLEMAS EN EL ESCANEO / USUARIO: GABRIEL MARTÍNEZ TELEFONO: 3224338966 CORREO: gamar0271@gmail.com</t>
  </si>
  <si>
    <t>9L006678</t>
  </si>
  <si>
    <t xml:space="preserve"> 984333  </t>
  </si>
  <si>
    <t xml:space="preserve"> 908233  </t>
  </si>
  <si>
    <t>DROGUERIA SU GRAN SALUD 4</t>
  </si>
  <si>
    <t>FO-25-1057048</t>
  </si>
  <si>
    <t>7-06  SE ESCALA PARA VISITA. LLAMAR ANTES DE VISITAR, CONFIRMAR FALLA Y DATOS
0
07-06 / SOLUCIÓN: SE REALIZA CAMBIO DE DATAFONO POR DAÑO ALERT RUTION / USUARIO: Any patiño TELEFONO: 3138843832 CORREO: anypatino232@gmail.com</t>
  </si>
  <si>
    <t>1A00H897</t>
  </si>
  <si>
    <t xml:space="preserve">1034361   </t>
  </si>
  <si>
    <t xml:space="preserve">1092280   </t>
  </si>
  <si>
    <t>TRAMITES Y SEGUROS BOTINA</t>
  </si>
  <si>
    <t>FO-25-1056887</t>
  </si>
  <si>
    <t>7-06  SE ESCALA PARA VISITA. LLAMAR ANTES DE VISITAR, CONFIRMAR FALLA Y DATOS
07/06/2025 SE VALIDA CON EL CLIENTE PARA ATECION DE INCIDENTE, PERO EL CLIENTE SOLO LABORA HASTA MEDIO DIA, Y DEBIDO AL SITIO YA NO SE ELCANZA A REALIZAR DESPLAZAMIENTO , SE VALIDARA EL DIA LUNES PARA VISITAR
09-06 / SOLUCIÓN: SE LLAMA EL CLIENTE PERO CLIENTE NOS INDICA QUE EN EL DÍA DE HOY NO NOS PUEDE ATENDER YA QUE TUVO PROBLEMAS FAMILIARES / USUARIO: RICHARD BERNAL   TELEFONO: 3147820573 CORREO: rikrealb33@gmail.com</t>
  </si>
  <si>
    <t>LALZZ846</t>
  </si>
  <si>
    <t>VARIEDADES ANGIE KATERINE</t>
  </si>
  <si>
    <t>FO-25-1059784</t>
  </si>
  <si>
    <t>8-06  SE ESCALA PARA VISITA. LLAMAR ANTES DE VISITAR, CONFIRMAR FALLA Y DATOS
0
09-06 / SOLUCIÓN: SE REALIZA CAMBIO DATAFONO POR ALERT IRRUPTION, SE CONFIGURA E INICIALIZA, SE CREA USUARIO Y CLAVE CON EL CLIENTE, SE REALIZA PRUEBAS OK ,SE SIEMBRA TARJETA XXXX-XXXX-XXXX-9561 / USUARIO: Gustavo González  TELEFONO: 3167563144 CORREO: guzgomu@hotmail.com</t>
  </si>
  <si>
    <t>LMKZZ641</t>
  </si>
  <si>
    <t xml:space="preserve">703791   </t>
  </si>
  <si>
    <t xml:space="preserve">255727   </t>
  </si>
  <si>
    <t>SUPERMERCADO LOS GIRALDO 6</t>
  </si>
  <si>
    <t>FO-25-1063406</t>
  </si>
  <si>
    <t>9-06  SE ESCALA PARA VISITA. LLAMAR ANTES DE VISITAR, CONFIRMAR FALLA Y DATOS
0
09-06 / SOLUCIÓN: SE HACE MANTENIMIENTO OK SE VALIDA OPERATIVAIDAD DE LOS EQUIPOS Y DE HACEN PRUEBAS OK. SE INDICA AL CLIENTE QUE ESA FALLA ES DE LA ENTIDAD SE HACE ESCALAMIENTO  / USUARIO: Jhon Giraldo  TELEFONO: 3116054694 CORREO: giraldocompraspopular@gmail.com</t>
  </si>
  <si>
    <t>9YZZZ587</t>
  </si>
  <si>
    <t>BRATLY CELL</t>
  </si>
  <si>
    <t>FO-25-1054568</t>
  </si>
  <si>
    <t>6-06  SE ESCALA PARA VISITA. LLAMAR ANTES DE VISITAR, CONFIRMAR FALLA Y DATOS
09/06/2025 SE REALIZA VISITA A COMERCIO SE PRESENTA NOVEDAD CON PRESTADOR DE SERVICIO INTERNET MASIVA EN EL MUNICIPIO NO ES POSIBLE EJECUTAR INICIALIZACIÓN Y PRUEBAS EN EL MOMENTO
09-06 / SOLUCIÓN: SE REALIZA CAMBIO DE EQUIPO NO AVANZA PAPEL PRUEBAS OK TS 1971 OK SIN NOVEDADES  / USUARIO: Natalia morales  TELEFONO: 3229639511 CORREO: morales.yerardid02@gmail.com</t>
  </si>
  <si>
    <t>V1MZZ973</t>
  </si>
  <si>
    <t xml:space="preserve">292825   </t>
  </si>
  <si>
    <t xml:space="preserve">506234   </t>
  </si>
  <si>
    <t>TEAM COMMUNICATIONS CARTAGO</t>
  </si>
  <si>
    <t>FO-25-1062511</t>
  </si>
  <si>
    <t>9-06  SE ESCALA PARA VISITA. LLAMAR ANTES DE VISITAR, CONFIRMAR FALLA Y DATOS
0
09-06 / SOLUCIÓN: SE REALIZA LLAMADA Y SE HABLA CON LA SEÑORA PAOLA , SE LE INDICA REVISAR CONEXIONES DEL DATAFONO, LA CLIENTE DESCONECTA LOS CABLES DEL INTERNET Y VUELVE A CONECTARLOS Y REALIZA REVISION DE COMUNICACION EN EL DATAFONO, SE ENCUENTRA EXITOSA, PROCEDE A REALIZAR PRUEBAS Y ESTA OK, SE CIERRA CASO / USUARIO: paola buitrago TELEFONO: 3173863315 CORREO: controldevisitadigital@gmail.com</t>
  </si>
  <si>
    <t>CVS MELTEC DE ORIENTE FUSA LA SEXTA</t>
  </si>
  <si>
    <t>FO-25-1053261</t>
  </si>
  <si>
    <t>6-06  SE ESCALA PARA VISITA. LLAMAR ANTES DE VISITAR, CONFIRMAR FALLA Y DATOS
07/06/2025 NO SE VISITA COMERCIO PARA REVISAR INCIDENTE YA QUE EL DAÑO ES RECHAZO GENERAL, NO HAY SOPORTE DE RBM PARA  VISITAR, SE PROGRAMA PARA LA PRÓXIMA SEMANA.
09-06 / SOLUCIÓN: SE REALIZA VISITA DE CAMPO ENCONTRANDO QUE EQUIPO HACE LA TX PERO EN VAUCHER NO ARROJA INFORMACIÓN SOLO SALE "TRANSACCIONE EXITOSA",  SE REALIZA ESCALAMIENTO CON LA SRTA ALEJANDRA SILVA DE REDEBAN  QUIEN INFORMA QUE LAS TX NO APARECEN EN SISTEMA Y SOLICITA CAMBIAR EQUIPO CON EL FIN DE DESCARTAR FALLA DEL MISMO, SE CAMBIA EQUIPO PRUEBAS CUPO Y USUARIO  OK. / USUARIO: YULIETH RAMOS  TELEFONO: 3204557285 CORREO: cajaprincipalfusasexta@meltegoriente.co</t>
  </si>
  <si>
    <t>NN00S652</t>
  </si>
  <si>
    <t xml:space="preserve">769076   </t>
  </si>
  <si>
    <t xml:space="preserve">239689   </t>
  </si>
  <si>
    <t>MERCASUR AUTOSERVICIO</t>
  </si>
  <si>
    <t>FO-25-1062499</t>
  </si>
  <si>
    <t>9-06  SE ESCALA PARA VISITA. LLAMAR ANTES DE VISITAR, CONFIRMAR FALLA Y DATOS
0
09-06 / SOLUCIÓN: SE VALIDAN PARÁMETROS DEL DATÁFONO PERO AL MOMENTO DE INICIALIZACIÓN PRESENTA BLOQUEO EN LA WEB SE CONSULTA CON SOPORTE REDEBAN INDICAN QUE LLEVA TIEMPO BLOQUEADO, SE LES INFORMA PARA QUE SE COMUNIQUEN CON EL BANCO  / USUARIO: Henry Sánchez  TELEFONO: 3132955656 CORREO: henrysang48@gmail.com</t>
  </si>
  <si>
    <t>JAPZZ867</t>
  </si>
  <si>
    <t>FO-25-1063403</t>
  </si>
  <si>
    <t>9-06  SE ESCALA PARA VISITA. LLAMAR ANTES DE VISITAR, CONFIRMAR FALLA Y DATOS
0
09-06 / SOLUCIÓN: SE HACE CONFIGURACIÓN DE CIERRE  / USUARIO: JOHANA ACEVEDO  TELEFONO: 3116403031 CORREO: cbsedestrella@sercomunicaciones.com</t>
  </si>
  <si>
    <t>APUESTAS NALES DE COLOMBIA</t>
  </si>
  <si>
    <t>FO-25-1064511</t>
  </si>
  <si>
    <t>9-06  SE ESCALA PARA VISITA. LLAMAR ANTES DE VISITAR, CONFIRMAR FALLA Y DATOS
0
10-06 / SOLUCIÓN: SE REALIZA CAMBIO DATAFONO POR DAÑO, SE CONFIGURA E INICIALIZA, SE CREA USUARIO Y CLAVE CON EL CLIENTE, SE REALIZA PRUEBAS OK . SE SIEMBRA TARJETA XXXX-XXXX-XXXC-3580. / USUARIO: Sandra Motta  TELEFONO: 3219065787 CORREO: sandramotta125@gmail.com</t>
  </si>
  <si>
    <t>JAOZZ489</t>
  </si>
  <si>
    <t xml:space="preserve">981836   </t>
  </si>
  <si>
    <t xml:space="preserve">1171439   </t>
  </si>
  <si>
    <t>FO-25-1064513</t>
  </si>
  <si>
    <t>9-06  SE ESCALA PARA VISITA. LLAMAR ANTES DE VISITAR, CONFIRMAR FALLA Y DATOS
0
10-06 / SOLUCIÓN: SE FORMATEA EQUIPO, SE CONFIGURA E INICIALIZA, SE CREA USUARIO Y CLAVE CON EL CLIENTE, SE REALIZA PRUEBAS OK, SE SIEMBRA TARJETA XXXX-XXXX-XXXX-1657. / USUARIO: Albenis gordo Perdomo  TELEFONO: 3219065787 CORREO: albenisgordo-001@outlook.es</t>
  </si>
  <si>
    <t>XZZZZ731</t>
  </si>
  <si>
    <t>AUTOCHANCE MONTECARLO</t>
  </si>
  <si>
    <t>FO-25-1065419</t>
  </si>
  <si>
    <t>9-06  SE ESCALA PARA VISITA. LLAMAR ANTES DE VISITAR, CONFIRMAR FALLA Y DATOS
0
10-06 / SOLUCIÓN: SE VISITA DIRECCIÓN DE CB Y SE PROCEDE A REALIZAR CAMBIO DE CABLE MÁGIC BOX Y CABLE PATCH CORD. CABLES EN MAL ESTADO. SE REALIZAN PRUEBAS ÉXITOSAS. DATAFONO FUNCIONA CORRECTAMENTE  / USUARIO: Xiomara torres  TELEFONO: 3144886809 CORREO: centrodecontacto@consuerte.com</t>
  </si>
  <si>
    <t xml:space="preserve">Patchcord 3mts  - Cable Magic box </t>
  </si>
  <si>
    <t>BL0EZ158</t>
  </si>
  <si>
    <t>TRAMI@TAS</t>
  </si>
  <si>
    <t>FO-25-1062504</t>
  </si>
  <si>
    <t>9-06  SE ESCALA PARA VISITA. LLAMAR ANTES DE VISITAR, CONFIRMAR FALLA Y DATOS
0
10-06 / SOLUCIÓN: EN COMUNICACIÓN CON LA SEÑORA YANNIS ANAYA, AL NÚMERO DE CONTACTO ( 3162483003 ), ME INFORMA QUE EL SERVICIO SE ENCUENTRA FUNCIONANDO CORRECTAMENTE. / USUARIO: YANNIS ANAYA TELEFONO: 3162483003 CORREO: none</t>
  </si>
  <si>
    <t>ADRIANA MERCEDES OSORIO GARCIA</t>
  </si>
  <si>
    <t>FO-25-1062518</t>
  </si>
  <si>
    <t>09-06 SE REALIZA CONTACTO CON LA SEÑOR OSCAR AL NUMERO 3118330186 CONFIRMA DATOS, FALLA, SE ESCALA PARA VISITA
0
10-06 / SOLUCIÓN: SE REALIZA VISITA AL COMERCIO CB AVAL , SE VALIDA Y SE ENCUENTRA TECLADO EN DAÑO SE HACE CAMBIO SE HACE SEMBRADO DE TARJETA 8418, SE REALIZAN CONFIGURACIÓNES DEJANTO TODO OK  / USUARIO: OSCAR VERA TELEFONO: 3118330186 CORREO: oscar.vera140275@hotmail.com</t>
  </si>
  <si>
    <t>HA00D799</t>
  </si>
  <si>
    <t xml:space="preserve">1104553   </t>
  </si>
  <si>
    <t xml:space="preserve">281861   </t>
  </si>
  <si>
    <t>LUZ ADRIANA QUIÑONEZ PARRA</t>
  </si>
  <si>
    <t>FO-25-1067560</t>
  </si>
  <si>
    <t>10-06  SE ESCALA PARA VISITA. LLAMAR ANTES DE VISITAR, CONFIRMAR FALLA Y DATOS
0
10-06 / SOLUCIÓN: DATÁFONO EN RECHAZO GENERAL, SE ACTUALIZA DATÁFONO A VERSIÓN 10.6 SE REALIZA PRUEBAS DE FUNCIONAMIENTO OK  / USUARIO: LUZ ADRIANA QUINONEZ PARRA TELEFONO: 3202101656 CORREO: luzqp1983@gmail.com</t>
  </si>
  <si>
    <t>A30QZ678</t>
  </si>
  <si>
    <t>VARIEDADES ANA</t>
  </si>
  <si>
    <t>FO-25-1068431</t>
  </si>
  <si>
    <t>10-06 SE REALIZA CONTACTO CON ANA HERNANDEZ AL NUMERO 3103705090 CONFIRMA DATOS, FALLA, SE ESCALA PARA VISITA
0
10-06 / SOLUCIÓN: SE VISITA SITIO, SE CONFIGURA LECTOR DE CÓDIGOS DE BARRAS OK. SE REALIZAN PRUEBAS EXITOSAS OK.
CB OPERATIVO  / USUARIO: ANA MILENA HERNÁNDEZ  TELEFONO: 3103705090 CORREO: anahernm@hotmail.com</t>
  </si>
  <si>
    <t>V1QZZ634</t>
  </si>
  <si>
    <t>CORRESPONSAL HANNAH HERNANDEZ</t>
  </si>
  <si>
    <t>FO-25-1068427</t>
  </si>
  <si>
    <t xml:space="preserve">10-06  SE ESCALA PARA VISITA. LLAMAR ANTES DE VISITAR, CONFIRMAR FALLA Y DATOS
0
10-06 / SOLUCIÓN: SE REALIZA CAMBIO DE EQUIPO POR DAÑO EN TECLADO SE REALIZA CAMBIO Y PRUEBAS BÁSICAS OK  / USUARIO: Harol Hernández  TELEFONO: 3142868392 CORREO: jharold8@hotmail.com </t>
  </si>
  <si>
    <t>9L0SZ220</t>
  </si>
  <si>
    <t xml:space="preserve">245555   </t>
  </si>
  <si>
    <t xml:space="preserve">957458   </t>
  </si>
  <si>
    <t>MULTISERVICIOS TRIUNFO SAMPUES</t>
  </si>
  <si>
    <t>FO-25-1063696</t>
  </si>
  <si>
    <t>9-06  SE ESCALA PARA VISITA. LLAMAR ANTES DE VISITAR, CONFIRMAR FALLA Y DATOS
0
10-06 / SOLUCIÓN: SE VISITA COMERCIO POR FALLA, PUESTO QUE LAS TECLAS ESTAN DURAS, SE HACE CAMBIO DE EQUIPO, CAUSAL F3 TECLADO MALO, SE DEJA CON LA VERSIÓN 9.90, SE REALIZAN PRUEBAS OK, SE CREA USUARIO Y CONTRASEÑA. / USUARIO: Leidy Castro Brieva TELEFONO: 3024155451 CORREO: multi_sampues@hotmail.com</t>
  </si>
  <si>
    <t>MN00Q186</t>
  </si>
  <si>
    <t xml:space="preserve">1106015   </t>
  </si>
  <si>
    <t xml:space="preserve">279547   </t>
  </si>
  <si>
    <t>INTERNET COM LOS CUATES</t>
  </si>
  <si>
    <t>FO-25-1068600</t>
  </si>
  <si>
    <t>10-06  SE ESCALA PARA VISITA. LLAMAR ANTES DE VISITAR, CONFIRMAR FALLA Y DATOS
0
10-06 / SOLUCIÓN: SE REALIZA VISITA A CB PARA ATENDER INCIDENTE SE REALIZA VALIDACIÓNES CLIENTE INDICA QUE NO TIENEN LA FALLA QUE ERA PROBLEMA POR EL CANAL DE INTERNET ,SE REALIZAN PRUEBAS OK  / USUARIO: Héctor Alfredo Bernal  TELEFONO: 3138342999 CORREO: héctorguerrero.1@hotmail.com</t>
  </si>
  <si>
    <t>10WZZ145</t>
  </si>
  <si>
    <t>FO-25-1069790</t>
  </si>
  <si>
    <t>10-06  SE ESCALA PARA VISITA. LLAMAR ANTES DE VISITAR, CONFIRMAR FALLA Y DATOS
0
10-06 / SOLUCIÓN: SE LLEGA AL PUNTO SE TRATA CONFIGURARÁ LA LECTORA Y NO SE PUDO CONFIGURARÁ Y SE CAMBIA LECTORA  / USUARIO: Katerin Moncada  TELEFONO: 3113820001 CORREO: cajaitagui1@sercomunicaciones.com</t>
  </si>
  <si>
    <t xml:space="preserve"> 1103042  </t>
  </si>
  <si>
    <t xml:space="preserve"> 876947  </t>
  </si>
  <si>
    <t>CONSUERTE SEPTIMA 2</t>
  </si>
  <si>
    <t>FO-25-1068435</t>
  </si>
  <si>
    <t xml:space="preserve">10-06  SE ESCALA PARA VISITA. LLAMAR ANTES DE VISITAR, CONFIRMAR FALLA Y DATOS
0
10-06 / SOLUCIÓN: SE REALIZA CAMBIO DE ENTORCHADO FUENTE SE ENTREGA OPERATIVO SIN NOVEDAD  / USUARIO: Camila velandia  TELEFONO: 3138792751 CORREO: centrodecontacto@consuerte.com.co </t>
  </si>
  <si>
    <t xml:space="preserve">Entorchado y fuente de poder </t>
  </si>
  <si>
    <t>GZYZZ756</t>
  </si>
  <si>
    <t>FO-25-1070049</t>
  </si>
  <si>
    <t>10-06  SE ESCALA PARA VISITA. LLAMAR ANTES DE VISITAR, CONFIRMAR FALLA Y DATOS
11/06/2025 EN COMUNICACION CON LA SEÑORA LEYDI AL MOVIL 3164364448, INDICA QUE EN EL MOMENTO NO SE ENCUENTRA EN EL ESTABLECIMIENTO, PORFAVOR VISITARLA DESPUÉS DE LAS 9AM QUÉ YA SE ENCUENTRE EN EL LOCAL.
11-06 / SOLUCIÓN: CB CON RECHAZO GENERAL, SE REALIZA RESEMBRADO DE TARJETA #8775, EQUIPO CON VERSIÓN 10.6, PRUEBAS OK.  / USUARIO: Leidy Delgado TELEFONO: 3223042421 CORREO: papeleriadievale@hotmail.com</t>
  </si>
  <si>
    <t>FO-25-1064424</t>
  </si>
  <si>
    <t>9-06  SE ESCALA PARA VISITA. LLAMAR ANTES DE VISITAR, CONFIRMAR FALLA Y DATOS
0
11-06 / SOLUCIÓN: SE REALIZA VISITA AL COMERCIO Y SE ENCUENTRA DATAFONO DAÑADO, SE REALIZA CAMBIO DE EQUIPO PRUEBAS EXITOSAS  / USUARIO: Romary perez TELEFONO: 3183785378 CORREO: rutacelularmovil@gmail.com</t>
  </si>
  <si>
    <t xml:space="preserve">1075103   </t>
  </si>
  <si>
    <t xml:space="preserve">942418   </t>
  </si>
  <si>
    <t>COMUNICACIONES MALLERRY</t>
  </si>
  <si>
    <t>FO-25-1069641</t>
  </si>
  <si>
    <t>10-06  SE ESCALA PARA VISITA. LLAMAR ANTES DE VISITAR, CONFIRMAR FALLA Y DATOS
0
11-06 / SOLUCIÓN: SE VISITA CB AVAL, SE REALIZA FORMATEO DE VERSIÓN EN EL EQUIPO Y SE INICIALIZA NUEVAMENTE DEJANDO USUARIOS DEL CLIENTE PARA VALIDAR SI RETOMA LA LLAVE LÓGICA DEL EQUIPO, SE SIEMBRA TARJETA #2144, SE REALIZAN PRUEBAS OK, NO UPS. / USUARIO: Angela Mallerly Alvarez  TELEFONO: 3007279574 CORREO: papeleriamalle@gmail.com</t>
  </si>
  <si>
    <t>V1OZZ133</t>
  </si>
  <si>
    <t>DISTRIBUIDORA AGROCAM</t>
  </si>
  <si>
    <t>FO-25-1062619</t>
  </si>
  <si>
    <t>09-06 ORDEN LLEGA COMO INSTALCION DE PIN PAD ..EN COMUNICACIÓN CON EL JORGE MIELES, NOS CONFIRMA QUE YA CUENTA CON PIN PAD, SE VALIDA ÚLTIMOS NÚMEROS DE LA TARJETA 4987 Y NOS INDICA QUE REQUIERE CAMBIO DEL PIN PAD YA QUE PRESENTA FALLAS, NOS INDICAS POR FAVOR COMO PROCEDER .. SE ESCALA A LA RED Y LA RED AUTORIZA EL CAMBIO DEL PIN PAD
0
11-06 / SOLUCIÓN: SE REALIZA CAMBIO DE PINPAD, YA QUE CUANDO SE INTRODUCIA LA TARJETA MANDABA A RETIRARLA, SE REALIZAN PRUEBAS DEJANDO EL SERVICIO FUNCIONAL AL 100 % / USUARIO: KAREN MIELES TELEFONO: 3182320679 CORREO: concentrados.agrocam@gmail.com</t>
  </si>
  <si>
    <t>AC0AZ875</t>
  </si>
  <si>
    <t xml:space="preserve">  1119283 </t>
  </si>
  <si>
    <t xml:space="preserve">  987663 </t>
  </si>
  <si>
    <t>CONSUERTE RESTREPO</t>
  </si>
  <si>
    <t>FO-25-1068438</t>
  </si>
  <si>
    <t>10-06  SE ESCALA PARA VISITA. LLAMAR ANTES DE VISITAR, CONFIRMAR FALLA Y DATOS
0
11-06 / SOLUCIÓN: SE VISITA CB Y SE REALIZA HABILITACIÓN DEL CIERRE. SE REALIZAN PRUEBAS ÉXITOSAS PRUEBAS OK  / USUARIO: Yuly Andrea Barriga  TELEFONO: 3144886809 CORREO: centrodecontacto@consuerte.com</t>
  </si>
  <si>
    <t>COMERCIO NO REALIZA CIERRE</t>
  </si>
  <si>
    <t>9A00Z859</t>
  </si>
  <si>
    <t>DISTRIBUIDORA LAURENES</t>
  </si>
  <si>
    <t>FO-25-1074109</t>
  </si>
  <si>
    <t>11-06  SE ESCALA PARA VISITA. LLAMAR ANTES DE VISITAR, CONFIRMAR FALLA Y DATOS
0
11-06 / SOLUCIÓN: SE REALIZÓ EL RESEMBRADO DE TARJETA, SE ACTUALIZA VERSIÓN DEL SISTEMA DEL DATÁFONO SE EJECUTAN PRUEBAS TX EXITOSAS QUEDA OPERATIVO.  / USUARIO: Edison Duvan Estrada  TELEFONO: 3137081307 CORREO: distribuidoralaurenes@gmail.com</t>
  </si>
  <si>
    <t>JA00I862</t>
  </si>
  <si>
    <t>JERE SUC MUISCAS</t>
  </si>
  <si>
    <t>FO-25-1072535</t>
  </si>
  <si>
    <t>11-06  SE ESCALA PARA VISITA. LLAMAR ANTES DE VISITAR, CONFIRMAR FALLA Y DATOS
0
11-06 / SOLUCIÓN: SE VISITA CB PARA REALIZAR MANTENIMIENTO A POS....CLIENTE MANIFIESTA QUE EQUIPO YA SE ENCUENTRA FUNCIONANDO CORRECTAMENTE Y NO REQUIERE MANTENIMIENTO A POS...PRUEBA FUNCIONANDO TRANSACCIÓN REALIZADA POR CLIENTE  / USUARIO: ALEXANDRA GONZALEZ TELEFONO: 3202727455 CORREO: alexagonzalez993@gmail.com</t>
  </si>
  <si>
    <t>CAPACITACION MANIPULACION DE COMERCIO</t>
  </si>
  <si>
    <t>EZZZZ635</t>
  </si>
  <si>
    <t>VIVERES Y LICORES LA FRONTERA</t>
  </si>
  <si>
    <t>FO-25-1073074</t>
  </si>
  <si>
    <t>11-06  SE ESCALA PARA VISITA. LLAMAR ANTES DE VISITAR, CONFIRMAR FALLA Y DATOS
0
11-06 / SOLUCIÓN: SE LLEGA LA DIRECCIÓN INDICA , SE REALIZAN VALIDACIONES CON TIRILLAS EJECUTADAS  POR EL COMERCIO, SE SOLICITA TARJETA DE SEMBRADO PARA ACTUALIZAR EQUIPO , PERO MANIFIESTA QUE NO POSEE LA TARJETA DE SEMBRADO QUE SE LE PERDIÓ POR LO QUE NO SE PUEDE MANIPULAR EL DATÁFONO PARA REALIZAR CAMBIOS.SE LE INDICA AL CLIENTE QUE CUANDO TENGAN LA NUEVA SE COMUNIQUE NUEVAMENTE PARA REALIZAR EL RESEMBRADO DE LA TARJETA NUEVA NO FIRMA  / USUARIO: José Manuel  TELEFONO: 3105573675 CORREO: fronteragn2020@gmail.com</t>
  </si>
  <si>
    <t>GZ00H680</t>
  </si>
  <si>
    <t>MAOSERVI</t>
  </si>
  <si>
    <t>FO-25-1075749</t>
  </si>
  <si>
    <t>11-06  SE ESCALA PARA VISITA. LLAMAR ANTES DE VISITAR, CONFIRMAR FALLA Y DATOS
0
11-06 / SOLUCIÓN: DURANTE LA VISITA TECNICA ENCONTRAMOS QUE LECTOR DE CODIGO DE BARRAS   NO LE FUNCIONAN NO LEE LAS FACTURAS SE  REALIZA CAMBIO DE LECTOR DE CÓDIGO DE BARRAS PRUEBA OK PARÁMETROS OKAY CIERRE OKAY / USUARIO: JOSE MAURICIO MONTAÑEZ  TELEFONO: 3107887364 CORREO: maomontanez200@hotmail.com</t>
  </si>
  <si>
    <t>SXNZZ615</t>
  </si>
  <si>
    <t xml:space="preserve"> 1238853  </t>
  </si>
  <si>
    <t xml:space="preserve"> 863899  </t>
  </si>
  <si>
    <t>CALZADO LUMARY</t>
  </si>
  <si>
    <t>FO-25-1060014</t>
  </si>
  <si>
    <t>7-06  SE ESCALA PARA VISITA. LLAMAR ANTES DE VISITAR, CONFIRMAR FALLA Y DATOS 08-06 SE CREA INC EVIDENCIANDO QUE EL FO QUE TENIA ERA DE PUBLICIDAD Y LA TA NO ESTABA CREADA
0
11-06 / SOLUCIÓN: SE REALIZA VALIDACION CON EL CIENTE QUIEN INDICA QUE LA FALLA SE DEBIO AL OPERADOR DE INTERNET DEL MUNICIPIO, YA QUE EL DIA DE HOY LE SOLUCIONARON EL PROBLEMA, Y YA ESTA OPERANDO / USUARIO: MARY MUELAS TELEFONO: 3224130541 CORREO: controldevisitadigital@gmail.com</t>
  </si>
  <si>
    <t>DROGUERIA Y VARIEDADES MELISSA</t>
  </si>
  <si>
    <t>FO-25-1021274</t>
  </si>
  <si>
    <t>31-05 SE REALIZA CONTACTO CON LA SEÑORA LUZ AL NUMERO 3206158031 QUIEN INDICA QUE EL DATAFONO NO ENCIENTE LO CONECTA Y SE QUEDA LA PANTALLA EN NEGRO SE HACEN VALIDACIONES Y SE ESCALA PARA VISITA
05/06/2025 SE CONTACTA CON LA CLIENTE Y COMENTA QUE NO SUENRRA EN EL COMERCIO Y QUE UNA TRABAJADORA SE ENCARGA EN SITIO
11-06 / SOLUCIÓN: SE REALIZA CAMBIO DE EQUIPO DEBIDO ALERT IRRUPTION, TODO OK  / USUARIO: HECTOR RODRIGUEZ AGUILAR TELEFONO: 3206158031 CORREO: fca_cimarrones@yahoo.es</t>
  </si>
  <si>
    <t>SE INSTALA MÁGIC BOX 2600</t>
  </si>
  <si>
    <t>AB11M399</t>
  </si>
  <si>
    <t xml:space="preserve">1235096   </t>
  </si>
  <si>
    <t xml:space="preserve">182314   </t>
  </si>
  <si>
    <t>AUTOSERVICIO JN SEDE COMERCIAL</t>
  </si>
  <si>
    <t>FO-25-1074185</t>
  </si>
  <si>
    <t>11-06 SE INTENTA COMUNICACIÓN CON EL CB PARA CONFIRMAR FALLA Y UBICACION PERO NO HUBO RESPUESTA .. LA RED CONFIRMA EL PROCEDER CON EL RESEMBRADO, POR FAVOR COMUNICARSE CON CB ANTES DE IR AL SITIO
0
11-06 / SOLUCIÓN: SE REALIZA VISITA A CB PARA ATENDER INCIDENTE SE REALIZA RESEEMBRADO DE TARJETA TERMINADA EN 9434,SE ACTUALIZA VERSIÓN 10.6 ,SE REALIZAN PRUEBAS OK  / USUARIO: Diana Mahecha  TELEFONO: 3102897009 CORREO: dimatingod850416@gmail.com</t>
  </si>
  <si>
    <t>BA00Y817</t>
  </si>
  <si>
    <t>CONSUERTE LA CEIBA</t>
  </si>
  <si>
    <t>FO-25-1075399</t>
  </si>
  <si>
    <t>11-06  SE ESCALA PARA VISITA. LLAMAR ANTES DE VISITAR, CONFIRMAR FALLA Y DATOS
0
11-06 / SOLUCIÓN: SE REALIZA VISITA A CB TAPA DE IMPRESIÓN SE ENCUENTRA SUELTA SE REALIZA AJUSTE PRUEBAS OK SIN NOVEDADES  / USUARIO: Andrea pardo TELEFONO: 3144886809 CORREO: centrodecontacto@consuerte.com.co</t>
  </si>
  <si>
    <t>ABCWZ269</t>
  </si>
  <si>
    <t>CELULARES Y TELECOMUNICACIONES CELTEL S.A.</t>
  </si>
  <si>
    <t>FO-25-1065923</t>
  </si>
  <si>
    <t>10-06  SE INTENTA COMUNICACION CON CB PARA CONFIRMAR FALLA Y UBICACION PERO NO HUBO RESPUESTA, POR FAVOR COMUNICARSE CON CB ANTES DE IR AL SITIO
0
11-06 / SOLUCIÓN: SE REALIZA CAMBIO DE DATÁFONO Y FUENTE POR FALLA DE REINICIO, SE REALIZA PRUEBAS Y LIMPIEZA DE EQUIPOS OK. TARJETA DE SEMBRADO # 5802 / USUARIO: Yolanda Vezga TELEFONO: 3103250584 CORREO: cpssanv@celtelsa.net</t>
  </si>
  <si>
    <t>9B0KZ597</t>
  </si>
  <si>
    <t xml:space="preserve">1140847   </t>
  </si>
  <si>
    <t xml:space="preserve">958099   </t>
  </si>
  <si>
    <t>FO-25-1075403</t>
  </si>
  <si>
    <t>11-06  SE ESCALA PARA VISITA. LLAMAR ANTES DE VISITAR, CONFIRMAR FALLA Y DATOS
0
11-06 / SOLUCIÓN: SE REALIZA VISITA A CB PARA ATENDER INCIDENTE SE REALIZA INICIALIZACIÓN Y REFRESCO DE LLAVE ,GRUPO,SE SIEMBRA TARJETA TERMINADA EN 9122,SE REALIZAN PRUEBAS OK  / USUARIO: Sol Angie Ramirez  TELEFONO: 3125696602 CORREO: masivos.kenedyboita01@gmail.com</t>
  </si>
  <si>
    <t>SUPERMERCADO BAYUNCA</t>
  </si>
  <si>
    <t>FO-25-1073743</t>
  </si>
  <si>
    <t>11-06  SE ESCALA PARA VISITA. LLAMAR ANTES DE VISITAR, CONFIRMAR FALLA Y DATOS
0
11-06 / SOLUCIÓN: SE INSTALA VERSIÓN PARA CORRESPONSAL AVAL Y SE DEJA TARJETA SEMBRADA OK ACTUALMENTE NO SE ENCUENTRA LA LECTORA INSTALADA  / USUARIO: NATALIA CATILLO TELEFONO: 3166180828 CORREO: lacentralfactura@gmail.com</t>
  </si>
  <si>
    <t>111RZ366</t>
  </si>
  <si>
    <t>FO-25-1068422</t>
  </si>
  <si>
    <t>10-06  SE ESCALA PARA VISITA. LLAMAR ANTES DE VISITAR, CONFIRMAR FALLA Y DATOS
0
11-06 / SOLUCIÓN: SE VISITA CB Y SE REALIZA CAMBIO DE CABLE MÁGIC BOX POR DAÑO. SE INSTALA NUEVO MÁGIC BOX Y SE REALIZAN PRUEBAS ÉXITOSAS. DATAFONO FUNCIONA CORRECTAMENTE  / USUARIO: Ana Milena Bautista  TELEFONO: 3214699565 CORREO: anami_49@hotmail.com</t>
  </si>
  <si>
    <t>Magic box</t>
  </si>
  <si>
    <t>TELECOMUNICACIONES SAN JOSE</t>
  </si>
  <si>
    <t>FO-25-1075770</t>
  </si>
  <si>
    <t>11-06 LA RED INDICA: POR FAVOR PROCEDER CON EL CORRESPONDIENTE RESEMBRADO DE TARJETA
0
11-06 / SOLUCIÓN: SE REALIZA SEMBRADO DE TARJETA Y CAMBIO DE EQUIPO PORQUE NO IMPRIME BIEN Y AVISO DE LECTORA PORQUE PERDIÓ CONFIGURACIÓN, SE REALIZA CONFIGURACIÓN DE PARÁMETROS, SE INICIALIZA Y SE DEJA OPERATIVO, PRUEBAS CB OK SE DEJA OPERATIVO. / USUARIO: LICIMACO ROJAS TELEFONO: 3118058347 CORREO: lisimarojas@hotmail.com</t>
  </si>
  <si>
    <t>1FZZZ874</t>
  </si>
  <si>
    <t xml:space="preserve">244709 905929  </t>
  </si>
  <si>
    <t xml:space="preserve">298971 538467  </t>
  </si>
  <si>
    <t>TELECOMUNICACIONES INTERGALACT</t>
  </si>
  <si>
    <t>FO-25-1076291</t>
  </si>
  <si>
    <t>11-06  SE ESCALA PARA VISITA. LLAMAR ANTES DE VISITAR, CONFIRMAR FALLA Y DATOS
0
12-06 / SOLUCIÓN: SE RETIALIZA ACTUALIZACION DEL DATÁFONO VERSIÓN 10.6 PRUEBAS OK, SE LES INDICA QUE SI LA FALLA DE TOPES EN MOVIMIENTO PERSISTE YA ES DE LA ENTIDAD  / USUARIO: Carmen Amelia Ponguta Montañez  TELEFONO: 3113060479 CORREO: intergalactica2011@gmail.com</t>
  </si>
  <si>
    <t>BBBB8482</t>
  </si>
  <si>
    <t>PAPELERIA SYSLLEY</t>
  </si>
  <si>
    <t>FO-25-1063179</t>
  </si>
  <si>
    <t>9-06  SE INTENTA COMUNICACION CON CB PARA CONFIRMAR FALLA Y UBICACION PERO NO HUBO RESPUESTA, POR FAVOR COMUNICARSE CON CB ANTES DE IR AL SITIO
0
12-06 / SOLUCIÓN: SE LLAMA A LA SEÑORA RUBELLY GUTIÉRREZ AL NÚMERO 3105693252, ME INDICA QUE EL DATÁFONO ESTÁ FUNCIONANDO CORRECTAMENTE Y QUE ESTÁ EN LA VERSIÓN ACTUAL 10.6 PARA DATAFONO DESK3500. / USUARIO: Rubelly Gutiérrez  TELEFONO: 3105693252 CORREO: none</t>
  </si>
  <si>
    <t>CUYABROS ONLINE</t>
  </si>
  <si>
    <t>FO-25-1075767</t>
  </si>
  <si>
    <t>11-06  SE ESCALA PARA VISITA. LLAMAR ANTES DE VISITAR, CONFIRMAR FALLA Y DATOS
0
12-06 / SOLUCIÓN: SE VISITA COMERCIO, SE CÁLIDA CONFIGURACIÓN EQUIPO Y SEMBRADO DE TARJETA PERO SIGUE ARROJANDO ERROR LA TRANSACCIÓN SE VÁLIDO CON ENTIDAD INDICANDO QUE LA TARJETA DE SEMBRADO SE ENCUENTRA CANCELADA, INDICAN QUE LA NOVEDAD YA FUE REPORTADA AL ANALISTA DE ELLOS .  / USUARIO: LUIS ORLANDO HOYOS  TELEFONO: 6067347569 CORREO: red1_63@hotmail.com</t>
  </si>
  <si>
    <t>AC00O300</t>
  </si>
  <si>
    <t>PAPELERIA Y VARIEDADES MM</t>
  </si>
  <si>
    <t>FO-25-1075393</t>
  </si>
  <si>
    <t>11-06  SE ESCALA PARA VISITA. LLAMAR ANTES DE VISITAR, CONFIRMAR FALLA Y DATOS
12/06/2025 ESTAMOS EN SITIO DESDE LAS 9.7AM, NO SE HA LOGRADO DAR SOLUCIÓN DEBIDO A NOVEDAD CON NUEVA VERSIÓN Y SO DE EQUIPO DESK2600 PARA AVAL. ESTAMOS CON SOPORTE TELEFONICO PARA TRATAR DE SOLUCIONAR NOVEDAD. SE ESTÁ A LA ESPERA DE SOLUCIÓN DE ESTA NOVEDAD PARA CERRAR TICKET.
12-06 / SOLUCIÓN: SE REALIZA EL CAMBIO DEL DATAFONO POR PUERTO ETHERNET QUEMADO POR RAYO SE DEJA TOTALMENTE OPERATIVO EL CB AVAL  / USUARIO: Juan David Osorio  TELEFONO: 3206281859 CORREO: papeleriayvariedadesmm@gmail.com</t>
  </si>
  <si>
    <t>1A0NZ488</t>
  </si>
  <si>
    <t xml:space="preserve">1227974   </t>
  </si>
  <si>
    <t xml:space="preserve">762408   </t>
  </si>
  <si>
    <t>LA OFICINA SOLUCIONES INFORMAT</t>
  </si>
  <si>
    <t>FO-25-1074189</t>
  </si>
  <si>
    <t>11-06 SE REALIZA CONTACTO CON DANILO HERNANDEZ AL NUMERO 3122463633 CONFIRMA DATOS, FALLA, SE ESCALA PARA VISITA
0
12-06 / SOLUCIÓN: SE REALIZA CAMBIO DE DATAFONO POR DAÑO EN IMPRESORA SE RECONFIGURA OK PARÁMETROS OK Y SE REALIZAN PRUEBAS ÉXITOSAS DE TRANSACCIONES  / USUARIO: DANILO bucheli TELEFONO: 3122463633 CORREO: danoher8107@outlook.com</t>
  </si>
  <si>
    <t>BBBBE050</t>
  </si>
  <si>
    <t xml:space="preserve">231767   </t>
  </si>
  <si>
    <t xml:space="preserve">224494   </t>
  </si>
  <si>
    <t>GRANERO EL SEVERO</t>
  </si>
  <si>
    <t>FO-25-1010512</t>
  </si>
  <si>
    <t>29-05 SE REALIZA CONTACTO TELEFONICO CON EL SR JORGE RIVAS AL 3128613499 QUIEN INDICA QUE EL DATAFONO PRESENTA DETERIORO DEL TECLADO NO SE VEN LOS NUMEROS INDICA TIENE LA TARJETA DE SEMBRADO EN EL PUNTO SE HACEN VALIDACIONES Y SE ESCALA PARA VISITA TECNICA
30/05/2025 SE PRESENTA PARO EN ÑA VÍA A LA ALTURA DEL MUNICIPIO DE CERTEGUI
03/06/2025 SE PRESENTA BLOQUEO EN LA VÍA QUE CONDUCE EL MUNICIPIO DE CONDOTO A L MUNICIPIO DE NOVITA EN EL MUNICIPIO DE CONDOTO POR PARTE DE LOS ESTUDIANTES DEL COLEGIO EXCEPCION
05/06/2025 SE INTENTA COMUNICACIÓN CON EL COMERCIO SIN TENER RESPUESTA
07/06/2025 SE REPRESENTA AVERÍA EN EL VEHÍCULO A LA ALTURA DE OPOGODO SE REALIZA ESPERA POR MÁS DE 3 HORAS, SE PROCEDE A REALIZAR RETORNO POR DEMORAS
12-06 / SOLUCIÓN: SE REALIZA CAMBIO POR TECLADO Y DETERIORO DE EQUIPO  / USUARIO: JORGE RIVAS ASPRILLA TELEFONO: 3128613499 CORREO: jorgerivasasprilla@gmail.com</t>
  </si>
  <si>
    <t>MÁGIC BOX 2600</t>
  </si>
  <si>
    <t>BBBB8717</t>
  </si>
  <si>
    <t xml:space="preserve">1227969   </t>
  </si>
  <si>
    <t xml:space="preserve">852389   </t>
  </si>
  <si>
    <t>DISTRIBUIDOR DE COMUNICACIONES Y TECNOLOGIA SAS</t>
  </si>
  <si>
    <t>FO-25-1074517</t>
  </si>
  <si>
    <t>11-06  SE ESCALA PARA VISITA. LLAMAR ANTES DE VISITAR, CONFIRMAR FALLA Y DATOS
0
12-06 / SOLUCIÓN: SE VISITA COMERCIO SE REALIZÓ CAMBIO DATAFONO POR REINICIO FRECUENTE, CAMBIO EXITOSO PRUEBAS OK.  / USUARIO: GLADYS LUCÍA CARRERA TELEFONO: 3117192660 CORREO: cajaarmenia@ditcomsas.com</t>
  </si>
  <si>
    <t xml:space="preserve"> 10MZZ436</t>
  </si>
  <si>
    <t xml:space="preserve">786589   </t>
  </si>
  <si>
    <t xml:space="preserve">991553   </t>
  </si>
  <si>
    <t>TEAM COMMUNICATIONS MARINILLA CVS PARQUE</t>
  </si>
  <si>
    <t>FO-25-1079875</t>
  </si>
  <si>
    <t>12-06  SE ESCALA A LA RED PORQUE LLEGO EL CASO SIN CU, LA RED INDICA EL CU , SE ESCALA PARA VISITA. LLAMAR ANTES DE VISITAR, CONFIRMAR FALLA Y DATOS
0
12-06 / SOLUCIÓN: SE CAMBIA LECTOR DE BARRAS YA QUE TIENE EL CABLE PARTIDO, SE HABILITA CIERRE YA QUE ESTÁ DESHABILITADO  / USUARIO: DIANA CANO TELEFONO: 3107253223 CORREO: cusmarinilla@teamcomunicaciones.com</t>
  </si>
  <si>
    <t>A1QZZ971</t>
  </si>
  <si>
    <t xml:space="preserve"> 984699  </t>
  </si>
  <si>
    <t xml:space="preserve"> 1218145  </t>
  </si>
  <si>
    <t>SHOPING STORE 1</t>
  </si>
  <si>
    <t>FO-25-1080823</t>
  </si>
  <si>
    <t>12-06  SE ESCALA PARA VISITA. LLAMAR ANTES DE VISITAR, CONFIRMAR FALLA Y DATOS
0
12-06 / SOLUCIÓN: SE REALIZA VISITA A CB PARA ATENDER INCIDENTE SE REALIZA CAMBIO DE LECTORA POR FALLA NO LEE NINGUN CODIGO,SE REALIZAN PRUEBAS OK,SE LE EXPLICA AL CLIENTE COMO GENERAR CIERRE  / USUARIO: Miriam Valencia  TELEFONO: 3132248505 CORREO: luvatru77@hotmail.com</t>
  </si>
  <si>
    <t>A4UZZ246</t>
  </si>
  <si>
    <t xml:space="preserve"> 1238752  </t>
  </si>
  <si>
    <t xml:space="preserve"> 770471  </t>
  </si>
  <si>
    <t>AUTOSERVICIO MERCAPUNTO</t>
  </si>
  <si>
    <t>FO-25-1080829</t>
  </si>
  <si>
    <t>12-06  SE ESCALA PARA VISITA. LLAMAR ANTES DE VISITAR, CONFIRMAR FALLA Y DATOS
0
12-06 / SOLUCIÓN: SE REALIZA CAMBIO DE CABLE MAGIC BOX AVERIADO, CB AVAL BANCO DE BOGOTÁ, PRUEBAS OK  / USUARIO: YADIRA QUIÑONES  TELEFONO: 3104260806 CORREO: autoserviciomercapunto@hotmail.com</t>
  </si>
  <si>
    <t>JAAAO315</t>
  </si>
  <si>
    <t>VARIEDADES LA U</t>
  </si>
  <si>
    <t>FO-25-1081427</t>
  </si>
  <si>
    <t>12-06  SE ESCALA PARA VISITA. LLAMAR ANTES DE VISITAR, CONFIRMAR FALLA Y DATOS
0
12-06 / SOLUCIÓN: SE REALIZA CAMBIO DE EQUIPO POR DAÑO EN DISPLAY INTERMITENTE SE INSTALA VERSION EN NUEVO EQUIPO SE CONFIGURA PARÁMETROS SE INICIALIZA SE REALIZA CAMBIO DE LECTOR DE BARRAS POR DAÑO EN CABLE PRUEBAS DE FUNCIONAMIENTO EXITOSAS CB QUEDA OPERATIVO  / USUARIO: Andrés tulcan TELEFONO: 3235299965 CORREO: pipets1147@gmail.com</t>
  </si>
  <si>
    <t>F1UZZ017</t>
  </si>
  <si>
    <t xml:space="preserve">991241 1139765  </t>
  </si>
  <si>
    <t xml:space="preserve">1034111 915650  </t>
  </si>
  <si>
    <t>JER COOSERVICIOS</t>
  </si>
  <si>
    <t>FO-25-1081430</t>
  </si>
  <si>
    <t>12-06  SE ESCALA PARA VISITA. LLAMAR ANTES DE VISITAR, CONFIRMAR FALLA Y DATOS
0
13-06 / SOLUCIÓN: SE VISITA CB MANTENIMIENTO POS...CAMBIO DE LECTOR POR DAÑO...PRUEBAS OK / USUARIO: SINDY JOHANA DIAZ CASTRO TELEFONO: 3227100343 CORREO: cindyjdc95@hotmail.com</t>
  </si>
  <si>
    <t>7A001725</t>
  </si>
  <si>
    <t xml:space="preserve"> 774067  </t>
  </si>
  <si>
    <t xml:space="preserve"> A-529564  </t>
  </si>
  <si>
    <t>COOPENESSA</t>
  </si>
  <si>
    <t>FO-25-1084251</t>
  </si>
  <si>
    <t>BANCO POPULAR</t>
  </si>
  <si>
    <t>13-06  SE ESCALA PARA VISITA. LLAMAR ANTES DE VISITAR, CONFIRMAR FALLA Y DATOS
0
13-06 / SOLUCIÓN: CB CON DAÑO ERROR DE CONEXIÓN, CONECTOR RJ45 DE CLIENTE EN DAÑO, CAMBIO DE CONECTOR RJ45, EQUIPO CON VERSIÓN 10.6, PRUEBAS OK.  / USUARIO: Yeny Marisol Mesa TELEFONO: 3187017768 CORREO: genny1507@hotmail.com</t>
  </si>
  <si>
    <t>AB00W089</t>
  </si>
  <si>
    <t>FORTUDENT</t>
  </si>
  <si>
    <t>FO-25-1082430</t>
  </si>
  <si>
    <t>12-06  SE INTENTA COMUNICACION CON CB PARA CONFIRMAR FALLA Y UBICACION PERO NO HUBO RESPUESTA, POR FAVOR COMUNICARSE CON CB ANTES DE IR AL SITIO
0
13-06 / SOLUCIÓN: CAMBIO DE EQUIPO POR DETERIORO SE RESERTEA AL IMPRIMIR  / USUARIO: Claudia Ballesteros  TELEFONO: 3133368856 CORREO: samuelballesteros1987@gmail.com</t>
  </si>
  <si>
    <t>ONAZZ683</t>
  </si>
  <si>
    <t xml:space="preserve">1039487   </t>
  </si>
  <si>
    <t xml:space="preserve">905012   </t>
  </si>
  <si>
    <t>FERRETERIA ARBOLEDANA</t>
  </si>
  <si>
    <t>FO-25-1084132</t>
  </si>
  <si>
    <t>13-06  SE ESCALA PARA VISITA. LLAMAR ANTES DE VISITAR, CONFIRMAR FALLA Y DATOS
0
13-06 / SOLUCIÓN: SE VISITA COMERCIO, SE ESCALA CON REDEBAN, NOS INFORMA QUE LA ENTIDAD TIENE BLOQUEADO AL CLIENTE POR LO TANTON NO PERMITE OPERAR, SE LE INFORMA AL CLIENTE QUE SE COMUNIQUE CON LA ENTIDAD PARA VALIDAR EL BLOQUE Y PUEDAN VOLVER ACTIVAR CB. / USUARIO: EDGAR PARADA  TELEFONO: 3212068573 CORREO: eduarstop@hotmail.com</t>
  </si>
  <si>
    <t>10MZZ543</t>
  </si>
  <si>
    <t>TEAM COMMUNICATIONS VILLA LUZ</t>
  </si>
  <si>
    <t>FO-25-1082080</t>
  </si>
  <si>
    <t>12-06  SE ESCALA PARA VISITA. LLAMAR ANTES DE VISITAR, CONFIRMAR FALLA Y DATOS
13/06/2025 SE PIERDE TIEMPO CON RBM POR MAS DE DOS HORAS EN ATENCIÓN A INCIDENTE INCIDENTE AVAL	10913507	SUPERMERCA Y D/DORA LA GAITANA, SE LE INFORMA A RBM QUE SE TIENE MAS PROGRAMACIÓN
13-06 / SOLUCIÓN: SE REALIZA VISITA A COMERCIO, SE HABLA CON LA SRA. ERIKA LÓPEZ QUIEN INFORMA QUE EL DÍA DE AYER 12-06-2025 EL DATAFONO HIZO CIERRE Y SE APAGÓ, SE REALIZÓ ACTUALIZACIÓN DE VERSIÓN POR TELECARGA, EL DÍA DE HOY 13-06-2025 EL DATAFONO HA FUNCIONADO DE MANERA CORRECTA. / USUARIO: Erika López  TELEFONO: 3102259630 CORREO: cajavillaluz@teamcomunicaciones.com</t>
  </si>
  <si>
    <t>9L006647</t>
  </si>
  <si>
    <t>CONTRUCCIONES Y MATERIALES CASA LINDA</t>
  </si>
  <si>
    <t>FO-25-1079201</t>
  </si>
  <si>
    <t>12-06  SE ESCALA PARA VISITA. LLAMAR ANTES DE VISITAR, CONFIRMAR FALLA Y DATOS
0
13-06 / SOLUCIÓN: SE REALIZA CAMBIO DE DATAFONO Y SE DEJA UN DESK 2600, YA QUE ESTABA ALERTADO Y SEGUIA DANDO EL ERROR EN LOS DATAFONOS ICT250, SE REALIZAN PRUEBAS DEJANDO SERVICIO FUNCIONAL AL 100 % / USUARIO: DANIEL DURAN TELEFONO: 3223179770 CORREO: durandanydaniel@gmail.com</t>
  </si>
  <si>
    <t>MAGINBOX 2600</t>
  </si>
  <si>
    <t>MN00C875</t>
  </si>
  <si>
    <t xml:space="preserve">1221334   </t>
  </si>
  <si>
    <t xml:space="preserve">262320   </t>
  </si>
  <si>
    <t>CONSUERTE PDV MANANTIAL</t>
  </si>
  <si>
    <t>FO-25-1083366</t>
  </si>
  <si>
    <t>12-06 SE REALIZA CONTACTO TELEFONICO CON LA SRA CIELO PARDO AL 3114654396 CONFIRMA DATOS, FALLA, SE ESCALA PARA VISITA
0
13-06 / SOLUCIÓN: SE VISITA CB Y SE REALIZA AJUSTE DE TAPA Y LIMPIEZA DEL RODILLO DE IMPRESORA. SE REALIZAN PRUEBAS DE IMPRESIÓN ÉXITOSAS PRUEBAS OK  / USUARIO: Eneida Ramirez  TELEFONO: 3115233235 CORREO: centrodecontacto@consuerte.com</t>
  </si>
  <si>
    <t>ABCWZ279</t>
  </si>
  <si>
    <t>PUNTO DE PAGO LA 40</t>
  </si>
  <si>
    <t>FO-25-1085655</t>
  </si>
  <si>
    <t xml:space="preserve">13-06  SE ESCALA PARA VISITA. LLAMAR ANTES DE VISITAR, CONFIRMAR FALLA Y DATOS
0
13-06 / SOLUCIÓN: SE VISITA COMERCIO, SE ACTUALIZA DIRECCIÓN. PRUEBAS OK. OPERATIVO EL SERVICIO  / USUARIO: NICOLAS RODRIGUEZ  TELEFONO: 3216406592 CORREO: puntodepagolacuarenta@outlook.com </t>
  </si>
  <si>
    <t>LMKZZ106</t>
  </si>
  <si>
    <t>VARIEDADES MONICA ROS</t>
  </si>
  <si>
    <t>FO-25-1082086</t>
  </si>
  <si>
    <t>12-06  SE ESCALA PARA VISITA. LLAMAR ANTES DE VISITAR, CONFIRMAR FALLA Y DATOS
0
13-06 / SOLUCIÓN: SE ENCUENTRA DATÁFONO FUNCIONANDO CORRECTAMENTE, SE LE EXPLICA AL CLIENTE QUE LAS CONSULTA DE SALDO SE HACEN ES POR EL MÓDULO DEL CB Y NO POR EL MÓDULO DEL COMERCIO, SE REALIZA PRUEBAS EN EL MÓDULO DEL CB OK / USUARIO: Mariana Álvarez  TELEFONO: 3008816997 CORREO: monicaojedamendoza@hotmail.com</t>
  </si>
  <si>
    <t>A405Z293</t>
  </si>
  <si>
    <t>NEWCOFFEE NET</t>
  </si>
  <si>
    <t>FO-25-1083374</t>
  </si>
  <si>
    <t>12-06  SE ESCALA PARA VISITA. LLAMAR ANTES DE VISITAR, CONFIRMAR FALLA Y DATOS
0
13-06 / SOLUCIÓN: SE REALIZA VISITA, SE ENCUENTRA PUERTO USB EN DAÑO, SE REALIZA CAMBIO, SE INSTALA ÚLTIMA VERSIÓN, SE CREAN USUARIOS OK, SE REALIZAN PRUEBAS Y CIERRES OK  / USUARIO: Cristian López  TELEFONO: 3102212411 CORREO: internetlospatios@gmail.com</t>
  </si>
  <si>
    <t>6Z00X496</t>
  </si>
  <si>
    <t xml:space="preserve">852770   </t>
  </si>
  <si>
    <t xml:space="preserve">762835   </t>
  </si>
  <si>
    <t>EL CYBER DE ANDRES</t>
  </si>
  <si>
    <t>FO-25-1082082</t>
  </si>
  <si>
    <t>12-06  SE ESCALA PARA VISITA. LLAMAR ANTES DE VISITAR, CONFIRMAR FALLA Y DATOS
0
13-06 / SOLUCIÓN: SE ESTABLECE COMUNICACIÓN TELEFÓNICA CON EL SEÑOR ANDRÉS CUERVO AL NÚMERO DE CONTACTO 3102957407 CLIENTE INDICA QUE LA FALLA REPORTA FUE PORQUE NO ENCENDIA EL DATAFONO AL VERIFICAR LAS CONEXIONES DEL COMERCIO CLIENTE AVIDENCIO QUÉ EL CARGADOR DEL EQUIPO ESTABA HACIENDO UN MAL CONTACTO PROCEDE A CONECTARLO NUEVAMENTE CORRECTAMENTE FUNCIONANDO EL DATAFONO INDICA QUE NO REQUIERE DE LA VISITA TECNICA YA QUE EL CORRESPONSAL ESTA OPERATIVO FUNCIONANDO CORRECTAMENTE SE LE INDICA QUE SE PROCEDERÁ CON EL CIERRE DE LA ORDEN CLIENTE CONFORME.  / USUARIO: ANDRES CUERVO TELEFONO: 3102957407 CORREO: andrescuervo956@hotmail.com</t>
  </si>
  <si>
    <t>MICROEMP INDEPEN ASOCIADOS MIA</t>
  </si>
  <si>
    <t>FO-25-1085744</t>
  </si>
  <si>
    <t>13-06  SE ESCALA PARA VISITA. LLAMAR ANTES DE VISITAR, CONFIRMAR FALLA Y DATOS
0
13-06 / SOLUCIÓN: VISITAMOS COMERCIO EL LECTOR DE BARRAS NO LEE LOS CÓDIGOS DE BARRAS LO CAMBIAMOS Y REALIZAMOS PRUEBAS CON EL NUEVO LECTOR OK.  / USUARIO: ELIANA LOPEZ TELEFONO: 3168746859 CORREO: registro.operaciones.mia@gmail.com</t>
  </si>
  <si>
    <t>JAAAQ468</t>
  </si>
  <si>
    <t xml:space="preserve"> 903924  </t>
  </si>
  <si>
    <t xml:space="preserve"> 510951  </t>
  </si>
  <si>
    <t>FO-25-1069637</t>
  </si>
  <si>
    <t xml:space="preserve">10-06  SE ESCALA PARA VISITA. LLAMAR ANTES DE VISITAR, CONFIRMAR FALLA Y DATOS 12-06 EN EL DESPLAZAMIENTO AL TECNICO LO ATRACAN POR LO CUAL SE VA A REALIZAR EL ENVIO DE LOS EQUIPOS Y CONIFIGURADOS REMOTAMENTE
11/06/2025 DEBIDO A PROBLEMAS DE ORDEN PUBLICO PRESENTADOS EN EL DEPARTAMENTO DEL VALLE Y EL CAUCA NO SE HA PODIDO REALIZAR DESPLAZAMIENTO AL SITIO, SE QUEDA A LA ESPERA DE PODER VALIDAR LA SITUACION PARA VISITAR PUNTO
13-06 / SOLUCIÓN: SE REALIZA ESCALAMIENTO A REDEBAN POR INCONVENIENTES DE ORDEN PÚBLICO EN LA ZONA PARA DESPLAZARSE AL SITIO, LA RED AUTORIZA EL CIERRE DE LA ACTIVIDAD,SE REALIZÓ EL ESCALAMIENTO A LA ENTIDAD PARA REVISAR COMO SE ATENDERÁ ESTA VISITA. / USUARIO: RICHARD BERNAL  TELEFONO: 3147820573 CORREO: no me brindó el correo electrónico en la llamada </t>
  </si>
  <si>
    <t>FERRE SERVYS INSTA Y RE DE GAS</t>
  </si>
  <si>
    <t>FO-25-1086626</t>
  </si>
  <si>
    <t>13-06  SE ESCALA PARA VISITA. LLAMAR ANTES DE VISITAR, CONFIRMAR FALLA Y DATOS
0
13-06 / SOLUCIÓN: SE VISITA COMERCIO POR FALLA EN DATÁFONOS SE REINICIA CONSTANTEMENTE AL VALIDAR ESTE CUENTA CON VERSIONAMIENTO 10.5 SE PROCEDE A ACTUALIZAR VERSIONAMIENTO A 10.6 Y SE INSTALA S.O SE REALIZA SEMBRADO DE TARJETA OK, SE REALIZAN TRANSACCIONES DE PRUEBA OK Y SE DEJA CB OPERANDO SIN NOVEDAD  / USUARIO: Aleixy Gutiérrez  TELEFONO: 3112392782 CORREO: aleixygutierrezrojas@gmail.com</t>
  </si>
  <si>
    <t>AB0CZ351</t>
  </si>
  <si>
    <t>SUPERMERCA Y D/DORA LA GAITANA</t>
  </si>
  <si>
    <t>FO-25-1086279</t>
  </si>
  <si>
    <t>12-06  SE ESCALA PARA VISITA. LLAMAR ANTES DE VISITAR, CONFIRMAR FALLA Y DATOS
0
13-06 / SOLUCIÓN: SE REALIZA VISITA A COMERCIO, SE ACTUALIZO VERSIÓN DEL DATAFONO AL REALIZAR PROCESO PARA INICIALIZAR SOBRE LA WEB DE REDEBAN GENERA ERROR, SE ESCALA A SOPORTE REDEBAN QUIEN INDICA A RETIRO DEL COMERCIO. / USUARIO: María Arenales  TELEFONO: 3115563029 CORREO: lagaitanasupermercado@hotmail.com 1
0
13-06 / SOLUCIÓN: SE REALIZA FORMATEO DE DATAFONO, SE INSTALA SO CON PARCHE, SE INSTALA VERSIÓN ACTUALIZADA, SE REALIZA SEMBRANDO DE TARJETA 4683, PRUEBAS OK. / USUARIO: María Arenales TELEFONO: 3115563029 CORREO: lagaitanasupermercado@hotmail.com</t>
  </si>
  <si>
    <t>W0001580</t>
  </si>
  <si>
    <t>SERVICIOS MARIA EUGENIA</t>
  </si>
  <si>
    <t>FO-25-1079145</t>
  </si>
  <si>
    <t>12-06  SE ESCALA PARA VISITA. LLAMAR ANTES DE VISITAR, CONFIRMAR FALLA Y DATOS
0
13-06 / SOLUCIÓN: SE REALIZA VISITA A COMERCIO, SE ACTUALIZO VERSIÓN DEL DATAFONO AL REALIZAR PROCESO PARA INICIALIZAR SOBRE LA WEB DE REDEBAN GENERA ERROR, SE ESCALA A SOPORTE REDEBAN QUIEN INDICA A RETIRO DEL COMERCIO. / USUARIO: María Arenales  TELEFONO: 3115563029 CORREO: lagaitanasupermercado@hotmail.com 1</t>
  </si>
  <si>
    <t>REPRESENTACIONES FERROPINTURAS</t>
  </si>
  <si>
    <t>FO-25-1083218</t>
  </si>
  <si>
    <t>12-06 SE REALIZA CONTACTO TELEFONICO CON LA SRA ALBA AL 3117465461CONFIRMA DATOS, FALLA, SE ESCALA PARA VISITA
0
14-06 / SOLUCIÓN: SE REALIZA CAMBIO DE EQUIPO DEBIDO ALERT IRRUPTION, TODO OK  / USUARIO: ALBA SALDARRIAGA TELEFONO: 3117465461 CORREO: ferropinturarepresentaciones@gmail.com</t>
  </si>
  <si>
    <t>999XZ150</t>
  </si>
  <si>
    <t xml:space="preserve">904864   </t>
  </si>
  <si>
    <t xml:space="preserve">214908   </t>
  </si>
  <si>
    <t>FO-25-1090241</t>
  </si>
  <si>
    <t xml:space="preserve">14-06  SE ESCALA PARA VISITA. LLAMAR ANTES DE VISITAR, CONFIRMAR FALLA Y DATOS
0
14-06 / SOLUCIÓN: SE LLAMA AL CB EL CUAL INDICA QUE NO PUEDE HACER CIERRE POR SEPARADO, SE LE INFORMA LA FORMA CORRECTA DE HACERLO  / USUARIO: Néstor romero  TELEFONO: 3135707362 CORREO: superflorida01@gmail.com </t>
  </si>
  <si>
    <t>SERVIPAGOS DE NARINO CL 20</t>
  </si>
  <si>
    <t>FO-25-1087327</t>
  </si>
  <si>
    <t>13-06  SE ESCALA PARA VISITA. LLAMAR ANTES DE VISITAR, CONFIRMAR FALLA Y DATOS
0
14-06 / SOLUCIÓN: SE ENCUENTRA DATAFONO CON REINICIO CONSTANTE SE REALIZA BORRADO COMPLETO DE DATAFONO Y SE RECONFIGURA OK PARÁMETROS OK Y SE REALIZAN PRUEBAS ÉXITOSAS DE TRANSACCIONES  / USUARIO: Diego Andrés insuasti TELEFONO: 3155584647 CORREO: servipagosdenarino77@gmail.com</t>
  </si>
  <si>
    <t>KA00L177</t>
  </si>
  <si>
    <t>YYL ASESORIAS Y SEGUROS</t>
  </si>
  <si>
    <t>FO-25-1086427</t>
  </si>
  <si>
    <t>13-06  SE ESCALA PARA VISITA. LLAMAR ANTES DE VISITAR, CONFIRMAR FALLA Y DATOS
0
14-06 / SOLUCIÓN: SE LLEGA A SITIO, SE REALIZA EL SEMBRADO DE TARJETA TERMINADA EN 2057, YA QUE LA CLIENTE MANIFIESTA QUE SE LA DIERON EL DIA DE AYER, YA QUE LA QUE TENIA SE LE DAÑO, SE REALIZAN PRUEBAS Y SALE LA TRANSACCION DECLINADA LLAMAR REF, SE DEBE ESCALAR A REDEBAN PARA VALIDAR EL ERROR / USUARIO: YENITH PALOMINO TELEFONO: 3207754655 CORREO: yenith26@gmail.com</t>
  </si>
  <si>
    <t>FUA08038</t>
  </si>
  <si>
    <t>EDI VARIEDADES CHINU</t>
  </si>
  <si>
    <t>FO-25-1087311</t>
  </si>
  <si>
    <t>13-06  SE ESCALA PARA VISITA. LLAMAR ANTES DE VISITAR, CONFIRMAR FALLA Y DATOS
0
14-06 / SOLUCIÓN: SE REALIZA VISITA TÉCNICA Y SE CAMBIA DATAFONO POR FALLAS DE ENCENDIDO Y DETERIORO, SE INSTALA ICT 250 PLACA 267899 Y SE RETIRA DESK 3500 PLACA 916689, SE REALIZAN PRUEBAS Y SE DEJA EL SERVICIO NUEVAMENTE FUNCIONANDO BIEN. / USUARIO: Edilsa Romero302 TELEFONO: 3022598176 CORREO: edirom13@hotmail.com</t>
  </si>
  <si>
    <t>GZ00M509</t>
  </si>
  <si>
    <t xml:space="preserve">267899   </t>
  </si>
  <si>
    <t xml:space="preserve">916689   </t>
  </si>
  <si>
    <t>FARMA S O S BODEGA</t>
  </si>
  <si>
    <t>FO-25-1087516</t>
  </si>
  <si>
    <t>13-06  SE ESCALA PARA VISITA. LLAMAR ANTES DE VISITAR, CONFIRMAR FALLA Y DATOS
0
14-06 / SOLUCIÓN: SE VISITA DIRECCIÓN DADA EN LA ORDEN PERO SE EVIDENCIA QUE EL ESTABLECIMIENTO SE ENCUENTRA CERRADO, SE LLAMA AL TELÉFONO DE CONTACTO Y NO HAY RESPUESTA, SE TOMAN EVIDENCIAS DE LA VISITA Y NOS RETIRAMOS. / USUARIO: None TELEFONO: 6016942119 CORREO: none</t>
  </si>
  <si>
    <t>MINIMERCADO DAYANA JUAN PABLO II</t>
  </si>
  <si>
    <t>FO-25-1090250</t>
  </si>
  <si>
    <t>14-06  SE ESCALA PARA VISITA. LLAMAR ANTES DE VISITAR, CONFIRMAR FALLA Y DATOS
0
14-06 / SOLUCIÓN: SE REALIZA CAMBIO DE EQUIPO POR FALLAS EN LECTOR CHIP PRUEBA OK SE CREAN USUARIOS Y SE HABILITAN CIERRES OK  / USUARIO: Daniel Gutierrez  TELEFONO: 3209832586 CORREO: mdayan.s@hotmail.com</t>
  </si>
  <si>
    <t>A1NZZ952</t>
  </si>
  <si>
    <t xml:space="preserve">714561   </t>
  </si>
  <si>
    <t xml:space="preserve">1004800   </t>
  </si>
  <si>
    <t>FERRETERIA Y MISCELANEA SANFLO</t>
  </si>
  <si>
    <t>FO-25-1089175</t>
  </si>
  <si>
    <t>13-06  SE ESCALA PARA VISITA. LLAMAR ANTES DE VISITAR, CONFIRMAR FALLA Y DATOS
0
14-06 / SOLUCIÓN: SE REALIZA CAMBIO DE DATÁFONO EL CUAL SE REINICIA CONSTANTEMENTE SE HACE BORRADO E INSTALACIÓN DE S.O Y VERSIÓN 10.6 SEMBRADO DE TARJETA CREACIÓN DE USUARIOS PRUEBAS OK SERVICIO OPERATIVO  / USUARIO: Luz Helena flores  TELEFONO: 3168402731 CORREO: luzelenafloga0428@hotmail.com</t>
  </si>
  <si>
    <t>15ZZZ163</t>
  </si>
  <si>
    <t xml:space="preserve">1142599   </t>
  </si>
  <si>
    <t xml:space="preserve">783784   </t>
  </si>
  <si>
    <t>FO-25-1090729</t>
  </si>
  <si>
    <t>14-06  SE ESCALA PARA VISITA. LLAMAR ANTES DE VISITAR, CONFIRMAR FALLA Y DATOS
0
14-06 / SOLUCIÓN: SE REALIZA VISITA TÉCNICA Y SE CAMBIA FUENTE DE PODER POR DAÑO, SE QUEMA DEBIDO A UN BAJÓN DE ENERGÍA, SE INSTALA NUEVA FUENTE Y SE DEJA EL SERVICIO NUEVAMENTE OPERATIVO. SE REALIZAN PRUEBAS CON CONVENIO AUTORIZADO. / USUARIO: Cila Alvarez  TELEFONO: 3114205348 CORREO: cajaschinu@wincell.com.co</t>
  </si>
  <si>
    <t>DROGUERIA MEGAFARMA J C</t>
  </si>
  <si>
    <t>FO-25-1090808</t>
  </si>
  <si>
    <t>14-06  SE ESCALA PARA VISITA. LLAMAR ANTES DE VISITAR, CONFIRMAR FALLA Y DATOS
0
14-06 / SOLUCIÓN: SE REALIZA HABILITACIÓN DE CIERRE PRUEBAS OK / USUARIO: OSBALDO JIMENEZ TELEFONO: 3505364667 CORREO: osvaldo.megafarmacj@hotmail.com</t>
  </si>
  <si>
    <t>AAZZZ784</t>
  </si>
  <si>
    <t>CIBERCEL SAS CABECERA</t>
  </si>
  <si>
    <t>FO-25-1092690</t>
  </si>
  <si>
    <t>14-06  SE ESCALA PARA VISITA. LLAMAR ANTES DE VISITAR, CONFIRMAR FALLA Y DATOS
0
14-06 / SOLUCIÓN: SE ESTA ESTABLECE COMUNICACIÓN CON EL SEÑOR JHON ZANABRIA AL NÚMERO 3112289814 QUIEN INFORMA QUE LA FALLA REPORTADA ES POR PARTE DEL PROVEEDOR DE RED DE ELLOS QUE EL EQUIPO SE ENCUENTRA OPERATIVO Y SIN PROBLEMAS SE INFORMA QUE SE PROCEDE A CERRAR LA ORDEN DE TRABAJO GENERADA  / USUARIO: JHON ZANABRIA  TELEFONO: 3112289814 CORREO: gerencia@cibercelcomcel.com</t>
  </si>
  <si>
    <t>COMUNICACIONES NY</t>
  </si>
  <si>
    <t>FO-25-1086355</t>
  </si>
  <si>
    <t>13-06  SE ESCALA PARA VISITA. LLAMAR ANTES DE VISITAR, CONFIRMAR FALLA Y DATOS
0
15-06 / SOLUCIÓN: SE CAMBIA FUENTE DE PODER YA QUE LA OTRA ESTABA MALA / USUARIO: Nancy Alvarez  TELEFONO: 3103725424 CORREO: doraalvarez.80@hotmail.com</t>
  </si>
  <si>
    <t>1A004799</t>
  </si>
  <si>
    <t>DROGUERIA Y MINIMARKET STA ELE</t>
  </si>
  <si>
    <t>FO-25-1091707</t>
  </si>
  <si>
    <t>14-06  SE ESCALA PARA VISITA. LLAMAR ANTES DE VISITAR, CONFIRMAR FALLA Y DATOS
14/06/2025 SE LLAMA AL CLIENTE PARA VALIDAR DIRECCIÓN Y DAÑOS DEL EQUIPO EN EL MOMENTO EL CLIENTE NO CUENTA CON LA TARJETA DE SEMBRADO EN EL COMERCIO Y SIN ESA TARJETA NO PODEMOS HACER NADA YA QUE TOCA ACTUALIZAR EL EQUIPO SE REPROGRAMA LA VISITA PARA EL DIA LUNES
14-06 / SOLUCIÓN: SE LLAMA AL CLIENTE Y NOS DAMOS CUENTA QUE NO TIENE LA TARJETA DE SEMBRADO EN EL COMERCIO SE REPROGRAMA VISITA PARA EL DIA LUNES YA QUE TOCA ACTUALIZAR EQUIPOS Y SIN LA TARJETA NO SE PUEDE  / USUARIO: ESCILDA BOCANEGRA  TELEFONO: 3173971766 CORREO: controldevisitadigital@gmail.com
0
16-06 / SOLUCIÓN: SE LLEGA AL PUNTO SE INICIALIZA PERO LA FALLA PERSISTE EN LOS RETIROS EN EL MOMENTO EL CLIENTE NO CUENTA CON TARJETA DE SEMBRADO SE LE INDICA QUE DEBE DE LLAMAR A SOLICITARLA Y CUANDO LA TENGA VOLVER A REALIZAR LA VISITA  / USUARIO: ESCILDA BOCANEGRA TELEFONO: 3173971766 CORREO: drogeriaminimarke@gmail.com</t>
  </si>
  <si>
    <t>FACTURAS VENCIDAD</t>
  </si>
  <si>
    <t>9AKZZ426</t>
  </si>
  <si>
    <t>DITCOM CHINCHINA</t>
  </si>
  <si>
    <t>FO-25-1091640</t>
  </si>
  <si>
    <t>14-06  SE ESCALA PARA VISITA. LLAMAR ANTES DE VISITAR, CONFIRMAR FALLA Y DATOS
15/06/2025 SE VALIDA DAÑO PARA CB PERO INDICA QUE SOLO LABORA LOS SABADOS HASTA MEDIO DIA, SE DE DEBE PROGRAMAR VISITA EL DIA LUNES
16-06 / SOLUCIÓN: SE REALIZA VISITA DE EVIDENCIA DATÁFONO CON VERSIÓN 10.5 SE ACTUALIZA A 10.6 QUE ES LA ACTUAL SE CREAN USUARIOS SE SIEMBRA TARJETA SE HABILITAN CIERRES SE HACEN PRUEBAS SERVICIO OK  / USUARIO: Michael Muñoz TELEFONO: 3107047274 CORREO: maykol6483@gmail.com</t>
  </si>
  <si>
    <t>LMMZZ172</t>
  </si>
  <si>
    <t>FO-25-1090245</t>
  </si>
  <si>
    <t xml:space="preserve">14-06  SE ESCALA PARA VISITA. LLAMAR ANTES DE VISITAR, CONFIRMAR FALLA Y DATOS
0
16-06 / SOLUCIÓN: SE VISITA COMERCIO PERO LA USUARIA INDICA QUE NO TIENE LA TARJETA DE SEMBRADO, LE INDICO QUE DEBE DE COMUNICARSE AL BANCO PARA QUE LE ASIGNEN UNA NUEVA  / USUARIO: Marcela serna TELEFONO: 3507683959 CORREO: controldevisitadigital@gmail.com </t>
  </si>
  <si>
    <t>AUTOSERVICIO KASA LIMPIA EXPRESS</t>
  </si>
  <si>
    <t>FO-25-1095000</t>
  </si>
  <si>
    <t>14-06 SE ESCALA SOLICITUD A LA RED PARA VALIDAR SU ATENCION**16-06 RESPUESTA DE LA RED: POR FAVOR PROCEDER CON EL CORRESPONDIENTE RESEMBRADO DE TARJETA
0
16-06 / SOLUCIÓN: SE REALIZA RESEMBRADO DE TARGETA BLANCA, PRUEBAS EXITOSAS  / USUARIO: Ines Galvis  TELEFONO: 3118039983 CORREO: kasalimpia.s@gmail.com</t>
  </si>
  <si>
    <t>A1LZZ762</t>
  </si>
  <si>
    <t>BLACKMOVIL ARMENIA</t>
  </si>
  <si>
    <t>FO-25-1092692</t>
  </si>
  <si>
    <t>14-06  SE ESCALA PARA VISITA. LLAMAR ANTES DE VISITAR, CONFIRMAR FALLA Y DATOS
0
16-06 / SOLUCIÓN: SE LLAMA A LA SEÑORITA KELLY ALEJANDRA BAÑOL AL TELÉFONO 3118993459 INDICA QUE NO HA SOLICITADO NINGU MANTENIMIENTO AL SERVICIO DE REDEBAN QUE TUVO UNA FALENCIAS PERO FUE CON UN EQUIPO DE CREDIBANCO QUE EL SERVICIO DEL CB ESTA EN PERFECTO FUNCIONAMIENTO.  / USUARIO: KELLY ALEJANDRA BAÑOL TELEFONO: 3118993459 CORREO: controldevisitadigital@gmail.com</t>
  </si>
  <si>
    <t>PDV SAN ISIDRO</t>
  </si>
  <si>
    <t>FO-25-1087320</t>
  </si>
  <si>
    <t xml:space="preserve">13-06  SE ESCALA PARA VISITA. LLAMAR ANTES DE VISITAR, CONFIRMAR FALLA Y DATOS
0
14-06 / SOLUCIÓN: SE REALIZA CAMBIO DE EQUIPO TECLADO MALO SE REALIZAN PRUEBAS TRANSACCIÓN DECLINADA TARJETA USO RESTRINGIDO, NO ES POSIBLE EJECUTAR PRUEBAS EXITOSAS, SIN SOPORTE DE REDEBAN PARA REALIZAR VALIDACIONES TS 3672 / USUARIO: Jackeline Trujillo  TELEFONO: 3202143170 CORREO: centrodecontacto@consuere.com.co
0
16-06 / SOLUCIÓN: SE REALIZA SOPORTE TELEFÓNICO CON LA SEÑORA JACKELINE SE LE INFORMA TS INACTIVA SE DEBE COMUNICAR CON EL BANCO E INFORMA QUE LA TARJETA YA FUE RECIBIDA PARA REALIZAR ACTIVACIÓN  / USUARIO: Jackeline Trujillo  TELEFONO: 3202143170 CORREO: jackeline trujillo </t>
  </si>
  <si>
    <t>9999M955</t>
  </si>
  <si>
    <t xml:space="preserve">274151   </t>
  </si>
  <si>
    <t xml:space="preserve">202614   </t>
  </si>
  <si>
    <t>CELLPLUS</t>
  </si>
  <si>
    <t>FO-25-1093617</t>
  </si>
  <si>
    <t>15-06 EN COMUNICACIÓN CON LA SEÑORA YULIETH GRIJALBA LA NUMERO 3218744744 INFORMA QUE EL DATAFONO ARROJA MENSAJE RETIRE SU TARJETA. SE ESCALA PARA VISITA
0
16-06 / SOLUCIÓN: SE CAMBIA DATAFONO YA QUE EL DEL CLIENTE LE SALIA MENSAJE RETIRE SU TARJETA PERMANENTEMENTE  / USUARIO: PAULA ANDREA BANGUERO TELEFONO: 3106120961 CORREO: banpaula2015@gmail.com</t>
  </si>
  <si>
    <t>9C0FZ405</t>
  </si>
  <si>
    <t>1242546   MAGIC BOX DESK 2600</t>
  </si>
  <si>
    <t xml:space="preserve">904833   NO APLICA </t>
  </si>
  <si>
    <t>ENVIO DINAMICO ORQUIDEAS</t>
  </si>
  <si>
    <t>FO-25-1096129</t>
  </si>
  <si>
    <t>16-06  SE ESCALA PARA VISITA. LLAMAR ANTES DE VISITAR, CONFIRMAR FALLA Y DATOS
0
16-06 / SOLUCIÓN: SE REALIZA VISITA A COMERCIO, ATIENDE EL SR. ALFREDO POVEDA QUIEN INDICA QUE NO HA SOLICITADO VISITA TECNICA, SE INFORMA A COORDINACIÓN PROYECTO QUIEN INDICA CERRAR VISITA COMO EJECUTADO/CANCELADO. / USUARIO: Alfredo Poveda  TELEFONO: 3204813511 CORREO: controldevisitadigital@gmail.com</t>
  </si>
  <si>
    <t>FO-25-1094995</t>
  </si>
  <si>
    <t>14-06 SE ESCALA SOLICITUD A LA RED PARA VALIDAR SU ATENCION**16-06 RESPUESTA DE LA RED: POR FAVOR PROCEDER CON EL CORRESPONDIENTE RESEMBRADO DE TARJETA
0
16-06 / SOLUCIÓN: SE REALIZA RESEMBRADO DE TARJETA A SOLICITUD DEL BANCO SERVICIO OPERATIVO PRUEBAS OK TRNA RBM SEMBRADO DE TARJETA CC  / USUARIO: Paula Restrepo TELEFONO: 3212049898 CORREO: papeleriaayb2021@gmail.com</t>
  </si>
  <si>
    <t>MERCALOTERIAS AV SEXTA PTO 05</t>
  </si>
  <si>
    <t>FO-25-1095868</t>
  </si>
  <si>
    <t>16-06 SE REALIZA GESTION TELEFONICA AL NUMERO 3503031743 SRA MAIRA INDICA QUE LA FALLA ES QUE EL DATAFONO DECLINA PAGO DE FACTURAS PERO SI SE REALIZA EL PAGO SE ESCALA PARA VISITA TECNICA
0
16-06 / SOLUCIÓN: SE VISITÓ ESTABLECIMIENTO Y SE REVISA DATÁFONO Y SE ENCONTRÓ EN PERFECTO ESTADO FÍSICO Y REALIZANDO TRANSACCIONES CORRECTAMENTE, REVISA ESTADO DE CABLEADO Y ESTÁ EN PERFECTO ESTADO. SE PREGUNTA AL COMERCIO SOBRE EL REPORTE E INDICA QUE QUE ( REALIZÓ UNA TRANSACCIÓN Y NO SALIÓ EXITOSA EN EL EQUIPO PERO AL CLIENTE SI LE REFLEJÓ) SIENDO ESA LA RAZÓN DE REPORTE.  SE PROCEDE A  CERRAR CASO POR POSIBLE CAÍDA MOMENTÁNEA O ERROR DE LA RED EN ALGÚN MOMENTO.  / USUARIO: Adriana Gómez  TELEFONO: 3106142934 CORREO: adrianaagomez7@gmail.com</t>
  </si>
  <si>
    <t>FUA04028</t>
  </si>
  <si>
    <t>FERRETERIA FATIMA</t>
  </si>
  <si>
    <t>FO-25-1096716</t>
  </si>
  <si>
    <t xml:space="preserve">16-06  SE ESCALA PARA VISITA. LLAMAR ANTES DE VISITAR, CONFIRMAR FALLA Y DATOS
0
16-06 / SOLUCIÓN: SE VERIFICÓ FALLA DE LECTOR DE CÓDIGO DE BARRAS NO PERMITE LEER CÓDIGOS SE ENCONTRÓ DAÑO EN CABLE, SE CAMBIA LECTORA, SE ACTUALIZA VERSIÓN DEL DATAFONO, SE EJECUTAN PRUEBAS TX EXITOSAS QUEDA OPERATIVO.  / USUARIO: Edgar Arteaga  TELEFONO: 3154864439 CORREO: facturacionferrefatima@gmail.com </t>
  </si>
  <si>
    <t>JAAMZ731</t>
  </si>
  <si>
    <t xml:space="preserve"> 1218007  </t>
  </si>
  <si>
    <t xml:space="preserve"> 528068  </t>
  </si>
  <si>
    <t>INVERSIONES GERA CARTAGENA</t>
  </si>
  <si>
    <t>FO-25-1097370</t>
  </si>
  <si>
    <t>16-06  SE ESCALA PARA VISITA. LLAMAR ANTES DE VISITAR, CONFIRMAR FALLA Y DATOS
0
16-06 / SOLUCIÓN: SE REALIZA CONEXIÓN DEL LOS CABLES ESTABAN MAL CONECTADOS QUEDA TODO OK SE HACEN PRUEBAS TODO OK  / USUARIO: Iliana Pérez Muñoz gracias  TELEFONO: 3002387628 CORREO: ailyncuadrocomercial@gmail.com</t>
  </si>
  <si>
    <t>TR00E406</t>
  </si>
  <si>
    <t>MUNDO DE COLORES YULKER</t>
  </si>
  <si>
    <t>FO-25-1098858</t>
  </si>
  <si>
    <t xml:space="preserve">16-06 SE REALIZA GESTIÓN TELEFÓNICA CON LA SRA YULIETH AL NÚMERO 3224383738 INDICA QUE EL CB ESTÁ BLOQUEADO Y SOLO TUVO CERRADO 2 DÍAS Y QUE EL SALDO LE SALE SOLO 1 PESO CUANDO ELLA TENÍA TODO AL DÍA, INDICA QUE TIENE DUDAS EN CUANTO A LAS POLÍTICAS DEL BANCO CON RESPECTO AL CB COMO CUANTOS DÍAS MÁXIMO ESTA SIN USO, COMPENSACIÓN Y DEMÁS POLÍTICAS CON RESPECTO AL CB INDICA QUE EN CUANTO A OPERACIÓN DEL DATAFONO ESTA BIEN NOS INDICAS COMO PROCEDER**16-06 DE ACUERDO CON TU SOLICITUD EL CLIENTE DEBE COMUNICARSE CON LA ENTIDAD PORQUE ELLOS SON LOS ENCARGADOS DE MANEJAR EL CUPO DEL CORRESPONSAL Y TODO EL TEMA RELACIONADO CON LA COMPENSACIÓN. POR FAVOR INDICARLE AL CLIENTE Y PROCEDER CON EL CIERRE DEL CASO
0
16-06 / SOLUCIÓN:  / USUARIO:  TELEFONO:  CORREO: </t>
  </si>
  <si>
    <t>LA SEPTIMA PARADA 5 - 1</t>
  </si>
  <si>
    <t>FO-25-1098860</t>
  </si>
  <si>
    <t xml:space="preserve">16-06 NOS LLEGA EL SIGUIENTE CASO QUE SEGÚN LO QUE REPORTA REQUIERE CAPACITACIÓN PARA OPERAR EL EQUIPO SE INTENTA CONTACTO TELEFÓNICO EN REPETIDAS OCASIONES AL 3143823556 SIN RESPUESTA SE ESCALA  A LA RED**16-06 RESPUESTA RED: DE ACUERDO CON TU SOLICITUD POR SER UN CB AVAL ACTIVO EL CLIENTE DEBE COMUNICARSE CON LA ENTIDAD PARA SOLICITAR LA CAPACITACIÓN DEL CORRESPONSAL. POR FAVOR PROCEDER CON EL CIERRE DEL CASO
0
16-06 / SOLUCIÓN:  / USUARIO:  TELEFONO:  CORREO: </t>
  </si>
  <si>
    <t>VARIEDADES REYMAR 30V</t>
  </si>
  <si>
    <t>FO-25-1096315</t>
  </si>
  <si>
    <t>16-06  SE ESCALA PARA VISITA. LLAMAR ANTES DE VISITAR, CONFIRMAR FALLA Y DATOS
0
16-06 / SOLUCIÓN: SE REALIZA VISITA, SE ENCUENTRA HUB EN DAÑO, SE REALIZA CAMBIO, SE INSTALA ÚLTIMA VERSIÓN, SE CREAN USUARIOS OK, SE REALIZAN PRUEBAS Y CIERRES OK  / USUARIO: María Jiménez  TELEFONO: 3212846027 CORREO: variedadesreymar30@gmail.com</t>
  </si>
  <si>
    <t>5A00Z716</t>
  </si>
  <si>
    <t xml:space="preserve">   SIN SERIAL</t>
  </si>
  <si>
    <t>MULTISERVICIOS MARE C&amp;M</t>
  </si>
  <si>
    <t>FO-25-1095005</t>
  </si>
  <si>
    <t>14-06 SE ESCALA SOLICITUD A LA RED PARA VALIDAR SU ATENCION**16-06 RESPUESTA DE LA RED: POR FAVOR PROCEDER CON EL CORRESPONDIENTE RESEMBRADO DE TARJETA
17/06/2025 EN COMUNICACION CON LA SEÑORA MARELVI AL MOVIL 3115199005, SE CONFIRMA DISPONIBILIDAD DE ATENCIÓN PARA DESPUÉS DE LAS 9 AM, POR DISPONIBILIDAD DE TRANSPORTE HACIA LA ZONA DEBIDO A DERRUMBES EN LA VÍA.
17-06 / SOLUCIÓN: RESEMBRADO DE TARJETA #1737, EQUIPO CON VERSIÓN 10.6, CONFIGURACIÓN CB OK, PRUEBAS OK.  / USUARIO: Marelby Cadena TELEFONO: 3004262979 CORREO: marelvicadena55@gmail.com</t>
  </si>
  <si>
    <t>EF1ZZ248</t>
  </si>
  <si>
    <t>VALERIA MOLINA GARCIA</t>
  </si>
  <si>
    <t>FO-25-1098792</t>
  </si>
  <si>
    <t>16-06  SE ESCALA PARA VISITA. LLAMAR ANTES DE VISITAR, CONFIRMAR FALLA Y DATOS
0
17-06 / SOLUCIÓN: SE CAMBIA EQUIPO POR IMPRESORA MALA / USUARIO: Valeria Molina Garcia  TELEFONO: 3128622279 CORREO: valentina-99@hotmail.com</t>
  </si>
  <si>
    <t>LN00S127</t>
  </si>
  <si>
    <t xml:space="preserve">1057749   </t>
  </si>
  <si>
    <t xml:space="preserve">701049   </t>
  </si>
  <si>
    <t>ADORNOS EL SOLL</t>
  </si>
  <si>
    <t>FO-25-1100388</t>
  </si>
  <si>
    <t>17-06  SE ESCALA PARA VISITA. LLAMAR ANTES DE VISITAR, CONFIRMAR FALLA Y DATOS
0
17-06 / SOLUCIÓN: SE REALIZA VISITA DE CAMPO DONDE COMERCIO INFORMA QUE EL SERVICIO SE ENCUENTRA FUNCIONANDO SIN NINGÚN INCONVENIENTE, NO SE MANIPULA EQUIPOS. / USUARIO: Aura Jenny torres  TELEFONO: 3208948482 CORREO: adornoselsol@gmail.com</t>
  </si>
  <si>
    <t>INTER - REPUESTOS</t>
  </si>
  <si>
    <t>FO-25-1100576</t>
  </si>
  <si>
    <t>17-06  SE ESCALA PARA VISITA. LLAMAR ANTES DE VISITAR, CONFIRMAR FALLA Y DATOS
0
17-06 / SOLUCIÓN: EN COMUNICACIÓN CON EL SEÑOR DARWIN TACAREMA AL NUMERO 3209498825, SE CAPACITA COMO REALIZAR EL CIERRE DE CB Y CIERRE DE COMERCIO. INDICA OPERATIVO EL SERVICIO. / USUARIO: DARWIN TOCAREMA TELEFONO: 3209498825 CORREO: inter_repuestos@yahoo.es</t>
  </si>
  <si>
    <t>FO-25-1102396</t>
  </si>
  <si>
    <t>17-06 NOS LLEGA EL SIGUIENTE CASO SIN INFORMACIÓN SE LLAMA AL NÚMERO 3224970199 REGISTRADO EN BASE EL SR LUIS ORLANDO NOS INDICA QUE TENIA LA TARJETA SEMBRADO BLOQUEADA Y QUE EL BANCO LE ENTREGO UNA NUEVA 0955 Y REQUIERE EL SEMBRADO, POR FAVOR NOS INDICAS SI ESTA AUTORIZADO Y COMO PROCEDER ESCALADO A LA RED**17-06 RESPUESTA RED:DE ACUERDO CON TU SOLICITUD NO TENEMOS EL V°B DE LA ENTIDAD PARA PROCEDER CON EL RESEMBRADO, POR FAVOR INDICARLE AL CLIENTE QUE DEBE REALIZAR EL ACUSE DE RECIBIDO DE LA TARJETA PARA QUE NOS REMITAN EL CASO SE LLAMA A CLIENTE PARA INFORMARLE PERO NO RESPONDE MOVIL
0
0</t>
  </si>
  <si>
    <t>TECPHONE BOSA</t>
  </si>
  <si>
    <t>FO-25-1097333</t>
  </si>
  <si>
    <t>16-06  SE ESCALA PARA VISITA. LLAMAR ANTES DE VISITAR, CONFIRMAR FALLA Y DATOS
0
17-06 / SOLUCIÓN: SE REALIZA VISITA DE CAMPO ENCONTRANDO QUE EQUIPO SE REINICIA CONSTANTEMENTE POR LA CUAL SE CAMBIA EQUIPO PRUEBAS CUPO Y USUARIO OK. / USUARIO: Martha leaño TELEFONO: 3134662652 CORREO: marthaleanorincon@gmail.com</t>
  </si>
  <si>
    <t>TR00A534</t>
  </si>
  <si>
    <t xml:space="preserve">783509   </t>
  </si>
  <si>
    <t xml:space="preserve">901107   </t>
  </si>
  <si>
    <t>LIDA ANDREA ZAPATA MONDRAGON</t>
  </si>
  <si>
    <t>FO-25-1098310</t>
  </si>
  <si>
    <t>16-06  SE ESCALA PARA VISITA. LLAMAR ANTES DE VISITAR, CONFIRMAR FALLA Y DATOS
0
17-06 / SOLUCIÓN: SE CAMBIA DATÁFONO YA QUE EL DEL CLIENTE ESTABA MALO / USUARIO: LIDA ZAPATA  TELEFONO: 3017118213 CORREO: papeleriamacalita@gmail.com</t>
  </si>
  <si>
    <t>6Z00Y470</t>
  </si>
  <si>
    <t>1242427   243627317561365457296980</t>
  </si>
  <si>
    <t>210606   NO APLICA</t>
  </si>
  <si>
    <t>FO-25-1098318</t>
  </si>
  <si>
    <t xml:space="preserve">16-06  SE ESCALA PARA VISITA. LLAMAR ANTES DE VISITAR, CONFIRMAR FALLA Y DATOS
0
17-06 / SOLUCIÓN: SE HACE CONFIGURACIÓN DE CIERRE TOTAL / USUARIO: Johana acevedo TELEFONO: 3114139417 CORREO: milemejialu@gmail.com </t>
  </si>
  <si>
    <t xml:space="preserve">ARCOIRIS ROPA INFANTIL DULCERIA </t>
  </si>
  <si>
    <t>FO-25-1095010</t>
  </si>
  <si>
    <t>14-06 SE ESCALA SOLICITUD A LA RED PARA VALIDAR SU ATENCION CB SIN CU**16-06 RESPUESTA DE LA RED: DE ACUERDO CON TU SOLICITUD TE COMPARTO INFORMACIÓN ES UN CB AVAL ACTIVO
16/06/2025 SE LOGRA COMUNICACION CON LA SEÑORA SAYDA GISELL AL NUMERO TELEFONICO 3102465489 QUIEN NOS INFORMA QUE EL DIA DE HOY NO CUENTA CON SERVICIO DE LUZ ELÉCTRICA EN EL COMERCIO YA QUE EN LA CIUDAD SE ENCUENTRAN REALIZANDO AJUSTES A LA RED ELÉCTRICA,  CLIENTE CONFIRMA VISITA PARA EL DIA DE MAÑANA A LAS 2PM.
17-06 / SOLUCIÓN: SE REALIZA VISITA AL COMERCIO, SE CAMBIA DATAFONO POR DAÑO, SE HACEN PRUEBAS OK. / USUARIO: Sayda Giselle Lopez TELEFONO: 3247064188 CORREO: nata.12@hotmail.com</t>
  </si>
  <si>
    <t>SXTZZ571</t>
  </si>
  <si>
    <t xml:space="preserve">1218214   </t>
  </si>
  <si>
    <t xml:space="preserve">784412   </t>
  </si>
  <si>
    <t>CONSUERTE CATUMARE</t>
  </si>
  <si>
    <t>FO-25-1098305</t>
  </si>
  <si>
    <t>16-06  SE ESCALA PARA VISITA. LLAMAR ANTES DE VISITAR, CONFIRMAR FALLA Y DATOS
0
17-06 / SOLUCIÓN: SE REALIZA CAMBIÓ DE LECTORA DE BARRAS POR DAÑO. SE INSTALA NUEVA LECTORA Y SE REALIZAN PRUEBAS ÉXITOSAS. DATAFONO FUNCIONA CORRECTAMENTE  / USUARIO: Jeismy Calderón  TELEFONO: 3144886809 CORREO: centrodecontacto@consuerte.com</t>
  </si>
  <si>
    <t>BL0EZ127</t>
  </si>
  <si>
    <t xml:space="preserve"> 1145234  </t>
  </si>
  <si>
    <t xml:space="preserve"> 549848  </t>
  </si>
  <si>
    <t>DON PAGO DONDE POMPI</t>
  </si>
  <si>
    <t>FO-25-1098490</t>
  </si>
  <si>
    <t xml:space="preserve">16-06  SE ESCALA PARA VISITA. LLAMAR ANTES DE VISITAR, CONFIRMAR FALLA Y DATOS
0
17-06 / SOLUCIÓN: SE VISITA CORRESPONSAL BANCARIO POR FALLA EN TRANSACCIONES RECHAZO GENERAL AL VALIDAR COMERCIO SE PRUEBA TERMINAL DE ADQUIRENCIA LA CUAL PERMITE TRANSAR SE VALIDA CONVENIO 113258 Y 113682 LOS CUALES ARROJAN RECHAZO GENERAL SE VALIDA CONVENIO 4998 ASIGNADO POR ENTIDAD PARA REALIZAR PRUEBA Y ESTE PERMITE LA TRANSACCIÓN CON NORMALIDAD SE CONFIRMA A CLIENTE QUE LA NOVEDAD LA PRESENTA EL CONVENIO AL CUAL DESEA PAGAR YA QUE EL CB ESTÁ OPERANDO SIN NOVEDAD ,CLIENTE ACEPTA Y SE FINALIZA ACTIVIDAD  / USUARIO: Jenny melo TELEFONO: 3175306384 CORREO: jmelootalora@gmail.com </t>
  </si>
  <si>
    <t>CONVENIOS NO HABILITADOS</t>
  </si>
  <si>
    <t>LA5ZZ037</t>
  </si>
  <si>
    <t>ACCOUNTANT</t>
  </si>
  <si>
    <t>FO-25-1096721</t>
  </si>
  <si>
    <t>16-06 SE INTENTA COMUNICACION CON CB AL NUMERO 3123593363 SIN RESPUESTA, SE ESCALA PARA ATENCION, FAVOR LLAMAR A CLIENTE ANTES DE DESPLAZARSE
0
17-06 / SOLUCIÓN: EN COMUNICACION CON EL SEÑOR MANUEL AL MOVIL 3124710865, SE CONFIRMA QUE EL CLIENTE REQUIERE ES LA INSTALACIÓN DE PINPAD, SE VALIDA CON COORDINADOR EL INVENTARIO Y EL CB NO CUENTA CON PINPAD, SE INFORMA A CLIENTE QUE LA ORDEN NO PROCEDE YA QUE LLEGO FUE COMO REPORTE DE DAÑO Y NO COMO SOLICITUD DE INSTALACIÓN, SE LE INFORMA DE LLAMAR NUEVAMENTE A LA. LÍNEA DE ATENCIÓN Y REALIZAR NUEVAMENTE EL REQUERIMIENTO DE FORMA CORRECTA, CLIENTE CONFORME.  / USUARIO: Manuel Gonzalez TELEFONO: 3124710865 CORREO: mahs_0@hotmail.com</t>
  </si>
  <si>
    <t>FO-25-1100392</t>
  </si>
  <si>
    <t>17-06  SE ESCALA PARA VISITA. LLAMAR ANTES DE VISITAR, CONFIRMAR FALLA Y DATOS
0
17-06 / SOLUCIÓN: SE REALIZA CAMBIO DE DATAFONO POR QUE NO IMPRIME VARIOS CARACTERES.
SE REALIZAN PRUEBAS OPERATIVAS SIN NOVEDAD.
CB QUEDA OKEY / USUARIO: JULIETH GRIJAMBA TELEFONO: 3106120961 CORREO: banpaula2015@gmail.com</t>
  </si>
  <si>
    <t xml:space="preserve">1242420   </t>
  </si>
  <si>
    <t xml:space="preserve">1242546   </t>
  </si>
  <si>
    <t>LA 12 MULTISERVICIO</t>
  </si>
  <si>
    <t>FO-25-1101679</t>
  </si>
  <si>
    <t>17-06  SE ESCALA PARA VISITA. LLAMAR ANTES DE VISITAR, CONFIRMAR FALLA Y DATOS
0
17-06 / SOLUCIÓN: SE VISITA COMERCIO Y SE CAMBIA DATAFONO ALERTADO, SE REALIZAN CIERRES Y PRUEBAS OK. / USUARIO: Dayana Sánchez  TELEFONO: 3214987049 CORREO: dayana1421501@gmail.com</t>
  </si>
  <si>
    <t>FALZZ519</t>
  </si>
  <si>
    <t xml:space="preserve">1040929   </t>
  </si>
  <si>
    <t xml:space="preserve">270061   </t>
  </si>
  <si>
    <t>BYZA</t>
  </si>
  <si>
    <t>FO-25-1098485</t>
  </si>
  <si>
    <t>16-06 E ESCALA A LA RED YA QUE NO TIENE CODIGO UNICO EL CASO**16-06 RESPUESTA RED: POR FAVOR PROCEDER CON LA ATENCIÓN DEL INCIDENTE ES UN CB AVAL ACTIVO
0
17-06 / SOLUCIÓN: SE FORMATE EQUIPO SE INSTALA VERSION SE CONFIGURA PARÁMETROS SE INICIALIZA SE REALIZA SEMBRADO DE TARJETA PRUEBAS DE FUNCIONAMIENTO EXITOSAS CB QUEDA OPERATIVO  / USUARIO: KATHERINE ESTRADA TELEFONO: 3168695648 CORREO: contabilidad@grupobyza.com</t>
  </si>
  <si>
    <t>SXSZZ875</t>
  </si>
  <si>
    <t>FO-25-1103123</t>
  </si>
  <si>
    <t>17-06  SE ESCALA PARA VISITA. LLAMAR ANTES DE VISITAR, CONFIRMAR FALLA Y DATOS
0
17-06 / SOLUCIÓN: EN COMUNICACIÓN A LA LÍNEA 3134662652 SE BRINDA CAPACITACION DE LA FORMA CORRECTA Y SE VALIDA CON USUARIO CIERRES OK. / USUARIO: Martha leaño TELEFONO: 3134662652 CORREO: marthaleanorincon@gmail.com</t>
  </si>
  <si>
    <t>FO-25-1103128</t>
  </si>
  <si>
    <t>17-06  SE ESCALA PARA VISITA. LLAMAR ANTES DE VISITAR, CONFIRMAR FALLA Y DATOS
0
17-06 / SOLUCIÓN: SE VISITA EL COMERCIO, SE ENCUENTRA DATAFONO CON DAÑO EN EL PUERTO USB POR LO QUE SE CAMBIA RESOLVIENDO EL DAÑO, TARJETA DE SEMBRADO 2359, PRUEBAS OK, TELECARGA TRNA  / USUARIO: CLAUDIA LORENA MUÑOZ FOLLECO TELEFONO: 3167541321 CORREO: claudis_041888@hotmail.com</t>
  </si>
  <si>
    <t>AAQ03971</t>
  </si>
  <si>
    <t>1242414   SN:241577317561324755875542</t>
  </si>
  <si>
    <t>851607   None</t>
  </si>
  <si>
    <t>FO-25-1104740</t>
  </si>
  <si>
    <t>17-06 SE REALIZA CONTACTO TELEFÓNICO CON EL SR JOSE AL 3105573675 QUIEN INDICA QUE YA LE ENTREGARON LA TARJETA DE SEMBRADO Y SOLICITA VISITA PARA CONFIGURARLA NO TIENE LA TARJETA A LA MANO PARA CONFIRMAR NÚMERO DE TARJETA SE ESCALA A LA RED**17-06 RESPUESTA RED: DE ACUERDO CON TU SOLICITUD NO TENEMOS EL V°B DE LA ENTIDAD PARA PROCEDER CON EL RESEMBRADO, POR FAVOR INDICARLE AL CLIENTE QUE DEBE REALIZAR EL ACUSE DE RECIBIDO DE LA TARJETA PARA QUE NOS REMITAN EL CASO. PROCEDER CON EL CIERRE DEL CASO
0</t>
  </si>
  <si>
    <t>FO-25-1104741</t>
  </si>
  <si>
    <t>17-06 SE REALIZA CONTACTO TELEFÓNICO AL NÚMERO 3134422622 SR NELSON INDICA QUE SE TRASLADO Y AUN SALE LA DIRECCIÓN ANTIGUA QUE ES CALLE 42A SUR 86C-24 Y LA NUEVA ES CALLE 22 6-24 LOCAL 1 Y QUE DEL BANCO LE DIJERON QUE YA ESTABA LA DIRECCIÓN ACTUALIZADA QUE SOLO FALTABA EL DATAFONO**17-06 RESPUESTA RED: DE ACUERDO CON TU SOLICITUD VAMOS A PROGRAMAR INICIALIZACIÓN REMOTA PORQUE EN EL SISTEMA YA SE ENCUENTRA ACTUALIZADA LA DIRECCIÓN. TE AGRADEZCO DECIRLE AL CLIENTE QUE VALIDE LA INFORMACIÓN EL DÍA JUEVES CUANDO REALICE LA PRIMERA TRANSACCIÓN DEL DÍA PARA QUE BAJE LA ACTUALIZACIÓN. POR FAVOR PROCEDER CON EL CIERRE DEL CASO SE INTENTA CONTACTO CON CLIENTE PERO NO RESPONDE
0</t>
  </si>
  <si>
    <t>LEVEL TECNOSHOP</t>
  </si>
  <si>
    <t>FO-25-1106212</t>
  </si>
  <si>
    <t>17-06 SE INTENTA GESTIÓN TELEFÓNICA A LOS NÚMEROS REGISTRADOS SIN RESPUESTA SE ESCALA A LA RED*18-06 DE ACUERDO A RESPUESTA DE LA RED SE HACE GESTION POR SER TIPO 2 PERO NO HAY RESPUESTA EN LLAMADA NI WHATSAPP LA RED INDICA DE ACUERDO CON TU SOLICITUD, POR FAVOR PROCEDER CON EL CIERRE DE CASO POR NO TENER CONTACTO TELEFÓNICO
0</t>
  </si>
  <si>
    <t>PAPELERIA SOL Y LUNA</t>
  </si>
  <si>
    <t>FO-25-1101684</t>
  </si>
  <si>
    <t>17-06  SE ESCALA PARA VISITA. LLAMAR ANTES DE VISITAR, CONFIRMAR FALLA Y DATOS
0
18-06 / SOLUCIÓN: SE REALIZA VISITA A CB PARA ATENDER INCIDENTE SE EVIDENCIA QUE EL CLIENTE TIENE PROBLEMAS CON UNA TRANSACCIÓN Y NO FALLA COMO TAL DEL EQUIPO SE REALIZA PRUEBA Y SE ENCUENTRA SIN FONDOS YA QUE EL CLIENTE NO HAY GENERADO LA COMPENSACIÓN,SE LE INDICA AL CLIENTE LLAMAR AL BANCO A SOLUCIONAR TEMA DEL CUPO Y DEMÁS Q / USUARIO: Ana Elsa Suárez  TELEFONO: 3112685414 CORREO: papeleriasolyluna2016@gmail.com</t>
  </si>
  <si>
    <t>ON006878</t>
  </si>
  <si>
    <t>SUPER A</t>
  </si>
  <si>
    <t>FO-25-1106433</t>
  </si>
  <si>
    <t>18-06  SE ESCALA PARA VISITA. LLAMAR ANTES DE VISITAR, CONFIRMAR FALLA Y DATOS
18-06 SE VALIDA CON EL CLIENTE EN LLAMADA YA QUE INDICA QUE EL ROTER SE DAÑO Y NOS MANIFIESTA QUE ASI ES QUE UN ROUTER PROPIEDAD DE REDEBAN QUE FUE INSTALADO EN EL SITIO SE DAÑO, QUE ALGUNOS DATAFONOS LOS TRANSLADARON A AL RED DE ELLOS PERO QUE REQUIEREN EL CAMBIO DE ESE ROUTER QUE ES DE CLARO PERO QUE FUE SIMINISTRADO POR REDEBAN, SE LE INDICA AL CLIENTE QUE LA ACTIVIDAD QUEDO MAL DIRECCIONADA, YA QUE DEBE SER DIRECTAMENTE CON REDEBAN PARA LA SOLUCION DE ESTE INCONVENIENTE, SE HABLA CON PAOLA Y AUTORIZA EL CIERRE DEL CASO.</t>
  </si>
  <si>
    <t>JER SUC SOATA</t>
  </si>
  <si>
    <t>FO-25-1104407</t>
  </si>
  <si>
    <t xml:space="preserve">17-06 SE INTENTA COMUNICACION CON CB AL NUMERO 3209428485 EN REPETIDAS OCASIONES SIN RESPUESTA, SE DEJA MSJ DE VOZ SE ESCALA PARA ATENCION, FAVOR LLAMAR A CLIENTE ANTES DE DESPLAZARSE PARA VALIDAR SOLICITUD Y DATOS
0
SE VISITA CB MANTENIMIENTO DE EQUIPO... CAMBIO DE POS POR DAÑO PRUEBAS EXITOSAS </t>
  </si>
  <si>
    <t>EZZZZ669</t>
  </si>
  <si>
    <t>CENTRO DOCUMENTACION SERVICIO INMOBILIARIO</t>
  </si>
  <si>
    <t>FO-25-1103133</t>
  </si>
  <si>
    <t>17-06  SE ESCALA PARA VISITA. LLAMAR ANTES DE VISITAR, CONFIRMAR FALLA Y DATOS
0
18-06 SE REALIZA VISITA A CB PARA ATENDER INCIDENTE SE ENCUENTRA CERRADO ,SE INTENTA COMUNICAR CON CLIENTE NO CONTESTAN SE ESPERAN 20 MINUTOS NO LLEGA CLIENTE</t>
  </si>
  <si>
    <t>MULTISERVICE`S</t>
  </si>
  <si>
    <t>FO-25-1101604</t>
  </si>
  <si>
    <t>17-06 SE INTENTA COMUNICACION CON CB AL NUMERO 3155469621 EN REPETIDAS OCASIONES SIN RESPUESTA, NO PERMITE DEJAR MSJ DE VOZ SE ESCALA PARA ATENCION, FAVOR LLAMAR A CLIENTE ANTES DE DESPLAZARSE PARA VALIDAR SOLICITUD Y DATOS
17/06/2025 SE INTENTA COMUNICACIÓN CON LA SEÑORA BILBA CAMACHO 
AL NÚMERO DE CONTACTO 3155469621 NO ES POSIBLE CONTACTARLA A ESPERA DE LOGRAR CONTACTO CON CLIENTE PARA CONFIRMACIÓN Y VALIDACIÓN DE LA ORDEN SOLICITADA.
17/06/2025 SE INTENTA NUEVAMENTE COMUNICACIÓN CON LA SEÑORA BILBA CAMACHO 
AL NÚMERO DE CONTACTO 3155469621 NO ES POSIBLE CONTACTARLA SE DEJA MENSAJE POR WHATSAPP INDICÁNDOLE QUÉ NOS ESTAMOS TRATANDO DE CONTACTAR  CON ELLA PARA CONFIRMACIÓN Y VALIDACIÓN DE LA ORDEN SOLICITADA AÚN SIN UNA RESPUESTA POR PARTE DEL CLIENTE.
17/06/2025 CLIENTE SEÑORA BILBA CAMACHO SE CONTACTA POR WHATSAPP CONFIRMANDO LA VISITA PARA EL DÍA DE MAÑANA EN LOS HORARIOS 8 A 12 Y 2 A 6
18-06 SE REALIZA CAMBIO DE EQUIPO POR FALLA ALERT INTERRUPTION PRUEBAS OK CLIENTE CONFORME</t>
  </si>
  <si>
    <t>SV003060</t>
  </si>
  <si>
    <t>FO-25-1098315</t>
  </si>
  <si>
    <t>16-06  SE ESCALA PARA VISITA. LLAMAR ANTES DE VISITAR, CONFIRMAR FALLA Y DATOS
0
18-06 / SOLUCIÓN: SE VISITA SITIO, SE CAMBIA DATAFONO Y LECTOR POR DAÑO OK
SE REALIZA SEMBRADO TARJETA NO 7567 DE FORMA EXITOSA, SE REALIZAN PRUEBAS OK / USUARIO: YINA MORALES TELEFONO: 3114205348 CORREO: cajaschinu@wincell.com.co</t>
  </si>
  <si>
    <t xml:space="preserve">717741 915317  </t>
  </si>
  <si>
    <t xml:space="preserve">280885 913416  </t>
  </si>
  <si>
    <t>TECPHONE VILLETA 2</t>
  </si>
  <si>
    <t>FO-25-1103237</t>
  </si>
  <si>
    <t>17-06  SE ESCALA PARA VISITA. LLAMAR ANTES DE VISITAR, CONFIRMAR FALLA Y DATOS
0
18-06 / SOLUCIÓN: SE REALIZA CREACIÓN DE USUARIOS A PETICIÓN DE CLIENTE PRUEBA OK  / USUARIO: Maria campos  TELEFONO: 3213297624 CORREO: paula-sofis24@oulook.com</t>
  </si>
  <si>
    <t>CREACION DE USUARIOS</t>
  </si>
  <si>
    <t>A19ZZ694</t>
  </si>
  <si>
    <t>EL MANGO S C</t>
  </si>
  <si>
    <t>FO-25-1105695</t>
  </si>
  <si>
    <t>18-06  SE ESCALA PARA VISITA. LLAMAR ANTES DE VISITAR, CONFIRMAR FALLA Y DATOS
0
18-06 / SOLUCIÓN: SE VISITA COMERCIO SE CAMBIA LECTOR DE BARRAS SE REINICIA , SE REALIZA ACTUALIZACIÓN DE VERSIÓN INICIALIZADA OK PRUEBAS OK CUBRE CLAVE OK SEMBRADO DE TARJETA OK  / USUARIO: Jhoana Esteban  TELEFONO: 3108572076 CORREO: johandrea757@gmail.com</t>
  </si>
  <si>
    <t>3A00B261</t>
  </si>
  <si>
    <t xml:space="preserve"> 519834  </t>
  </si>
  <si>
    <t xml:space="preserve"> 910597  </t>
  </si>
  <si>
    <t>LLANOVIVERES MIRIAM</t>
  </si>
  <si>
    <t>FO-25-1097277</t>
  </si>
  <si>
    <t>16-06 SE REALIZA CONTACTO CON LA SEÑORA MIRIAM AL NUMERO 3134342474 QUIEN INDICA QUE AL DATAFONO NO LE ESTA IMPRIMIENDO NO SALE NADA, SE HACEN VALIDACIONES Y SE ESCALA PARA VISITA TECNICA 
0
18-06 / SOLUCIÓN: SE REALIZA CAMBIO DE DATAFONO POR DAÑO EN LA IMPRESORA. SE INSTALA NUEVO EQUIPO, SE CONFIGURA POS, SE INCIALIZA SE SIEMBRA TARJETA, SE CREAN USUARIOS CORRECTAMENTE Y SE REALIZA PRUEBAS ÉXITOSAS PRUEBAS OK  / USUARIO: Miriam Vera Arias  TELEFONO: 3134342474 CORREO: veraariasmiriam@hotmail.com</t>
  </si>
  <si>
    <t>F1MZZ155</t>
  </si>
  <si>
    <t xml:space="preserve">263560   </t>
  </si>
  <si>
    <t xml:space="preserve">745331   </t>
  </si>
  <si>
    <t>FO-25-1109216</t>
  </si>
  <si>
    <t>18-06 SE ESCALA A LA RED YA QUE ESTE CASO LLEGO EL DIA DE AYER Y ES UN RESEMBRADO DE TARJETA QUE EL CLIENTE YA TIENE EN SU PODER PERO NO HA LLEGADO ACUSE DE RECIBIDO NI AUTORIZACION DE LA RED PARA VISITA**18-06 RESPUESTA RED: DE ACUERDO CON TU SOLICITUD NO TENEMOS EL V°B DE ENTIDAD PARA PROCEDER CON EL RESEMBRADO, POR FAVOR CERRAR EL CASO VAMOS A HACER EL ESCALAMIENTO CON LA ENTIDAD PARA QUE NOS APOYEN REVISANDO ESE CASO
0</t>
  </si>
  <si>
    <t>MENSAJERIA AILAY SERVICE</t>
  </si>
  <si>
    <t>FO-25-1107729</t>
  </si>
  <si>
    <t xml:space="preserve">18-06  SE ESCALA PARA VISITA. LLAMAR ANTES DE VISITAR, CONFIRMAR FALLA Y DATOS
0
18-06 SE REALIZA VISITA AL COMERCIO CB AVAL SE VALIDA Y SE ENCUENTRA LECTOR DE BARRAS EN DAÑO SE PROCEDE A HACER CAMBIO, SE HACEN PRUEBAS DEJANDO TODO OK </t>
  </si>
  <si>
    <t>TVEZZ901</t>
  </si>
  <si>
    <t>FO-25-1107196</t>
  </si>
  <si>
    <t>18-06  SE ESCALA PARA VISITA. LLAMAR ANTES DE VISITAR, CONFIRMAR FALLA Y DATOS
0
18-06 SE LLEGA A SITIO SE VALIDA OPERATIVAIDAD DEL DATAFONO OK, PERO FALLA CONTINUA SE ESCALA A REDEBAN Y NOS INDICA QUE ES PROBLEMA DE LA ENTIDAD. SE HACE PRUEBAS OK DE TELETON PERO LAS DEMÁS TXS SALEN EN FACTURA NO EXISTE. EN COMUNICACIÓN CON REDEBAN VALIDAN COD OPERATIVOS Y TERMINAL OK</t>
  </si>
  <si>
    <t>DROGUERIA PRADOS DEL ESTE</t>
  </si>
  <si>
    <t>FO-25-1105340</t>
  </si>
  <si>
    <t xml:space="preserve">18-06  SE ESCALA PARA VISITA. LLAMAR ANTES DE VISITAR, CONFIRMAR FALLA Y DATOS
0
18-06 / SOLUCIÓN:  / USUARIO:  TELEFONO:  CORREO: </t>
  </si>
  <si>
    <t>JABZZ037</t>
  </si>
  <si>
    <t>INVERSIONES ALTERNOVA</t>
  </si>
  <si>
    <t>FO-25-1102385</t>
  </si>
  <si>
    <t>17-06  SE ESCALA PARA VISITA. LLAMAR ANTES DE VISITAR, CONFIRMAR FALLA Y DATOS
0
18-06 / SOLUCIÓN: SE CAMBIA DATÁFONO CON PROBLEMAS DE REINICIOS, SE DEJAN SERVICIOS FUNCIONANDO CORRECTAMENTE  / USUARIO: Juan Guillermo Álvarez  TELEFONO: 3127524932 CORREO: juanguialvarez500@gmail.com</t>
  </si>
  <si>
    <t>99BZZ635</t>
  </si>
  <si>
    <t xml:space="preserve">1171566   </t>
  </si>
  <si>
    <t xml:space="preserve">732187   </t>
  </si>
  <si>
    <t>FO-25-1098308</t>
  </si>
  <si>
    <t>16-06  SE ESCALA PARA VISITA. LLAMAR ANTES DE VISITAR, CONFIRMAR FALLA Y DATOS** 17-06 ACTIVIDAD PENDIENTE POR CAPACIDAD OPERATIVA, TECNICOEN DESPLAZAMIENTO
0
18-06 / SOLUCIÓN: SE LLAMA A LA SEÑORA YENITH PALOMINO, LA CUAL MANIFIESTA QUE EL SERVICIO YA SE ENCUENTRA OPERATIVO, EN DIAS ANTERIORES NO PERMITIS REALIZAR NINGUN TIPO DE TRANSACCIONES YA QUE LE SALIA EL ERROR LLAMAR A REF, ESE CASO SE HABIA ESCALADO A REDEBAN Y YA HOY EL SERVICIO ESTA FUNCIONANDO CORRECTAMENTE  / USUARIO: YENITH PALOMINO  TELEFONO: 3207654655 CORREO: yenith26@gmail.com</t>
  </si>
  <si>
    <t>FO-25-1106216</t>
  </si>
  <si>
    <t>18-06  SE ESCALA PARA VISITA. LLAMAR ANTES DE VISITAR, CONFIRMAR FALLA Y DATOS
0
18-06 / SOLUCIÓN: SE VISITA COMERCIO POR FALLA, YA QUE SE LE DESCONECTA CONSTANTEMENTE DEL INTERNET, SE HACE CAMBIO DE CABLE MAGIC BOX POR DETERIORO, SE DEJA CON LA VERSIÓN 10.6, REALIZAN PRUEBAS OK. / USUARIO: Yannis María Anaya Gutiérrez  TELEFONO: 3162483003 CORREO: yannismanayag@gmail.com</t>
  </si>
  <si>
    <t>EG000267</t>
  </si>
  <si>
    <t>DONDE EL PAISANO</t>
  </si>
  <si>
    <t>FO-25-1106213</t>
  </si>
  <si>
    <t>18-06  SE ESCALA PARA VISITA. LLAMAR ANTES DE VISITAR, CONFIRMAR FALLA Y DATOS
0
18-06 / SOLUCIÓN: SE VÁLIDA FALLA EN CONEXIÓNES DE COMERCIO  / USUARIO: Isael lizarazo TELEFONO: 3208583520 CORREO: zulivera19@hotmaio.com</t>
  </si>
  <si>
    <t>A4IZZ057</t>
  </si>
  <si>
    <t>FO-25-1109176</t>
  </si>
  <si>
    <t>18-06  SE ESCALA PARA VISITA. LLAMAR ANTES DE VISITAR, CONFIRMAR FALLA Y DATOS
0
19-06 / SOLUCIÓN: SE REALIZA VISITA AL COMERCIO PARA EJECUTAR CAMBIO DE EQUIPO POR DAÑO EN EL TECLADO, VERSIÓN 10.6, PRUEBAS OK, TARJETA DE SEMBRADO N 2997 / USUARIO: Carmen Gamba  TELEFONO: 3103195814 CORREO: docs.inmob126@gmail.com</t>
  </si>
  <si>
    <t>A4UZZ239</t>
  </si>
  <si>
    <t xml:space="preserve">1240704   </t>
  </si>
  <si>
    <t xml:space="preserve">245138   </t>
  </si>
  <si>
    <t>FO-25-1110328</t>
  </si>
  <si>
    <t>19-06  SE ESCALA PARA VISITA. LLAMAR ANTES DE VISITAR, CONFIRMAR FALLA Y DATOS
0
19-06 / SOLUCIÓN: SE VISITA COMERCIO, SE FORMATEA DATAFONO, SE REPISAN PARAMETROS DE COMUNICACION, SE SIEMBRA TARJETA, SE HACEB PRUEBAS OK, CB OPERATIVO. / USUARIO: Javier ramirez TELEFONO: 3156744553 CORREO: javierramirezcucuta@hotmail.com</t>
  </si>
  <si>
    <t>TA-25-792389</t>
  </si>
  <si>
    <t>FO-25-1110937</t>
  </si>
  <si>
    <t>19-06  SE ESCALA PARA VISITA. LLAMAR ANTES DE VISITAR, CONFIRMAR FALLA Y DATOS
0
19-06 / SOLUCIÓN: SE REALIZÓ CAMBIO DE EQUIPO NO CARGA SISTEMA OPERATIVO Y PINPAD POR TECNOLOGÍA  / USUARIO: Diana cano  TELEFONO: 3107253223 CORREO: cvsmarinilla@teamcomunicaciones.com</t>
  </si>
  <si>
    <t xml:space="preserve">1039635  1062671 No serializado </t>
  </si>
  <si>
    <t>767045  1219521 Na</t>
  </si>
  <si>
    <t>COOP DE CAFICULTORES DE AGUADA</t>
  </si>
  <si>
    <t>FO-25-1104181</t>
  </si>
  <si>
    <t>17-06 SE REALIZA CONTACTO CON LA SEÑORA LUZ AL NUMERO 3218525818 QUIEN INDICA QUE AL DATAFONO NO LE PERMITE HACER RETIROS NI CONSULTAS DE SALDO, SE HACEN VALIDACIONES Y SE ESCALA PARA VISITA TECNICA 
0
19-06 / SOLUCIÓN: SE REALIZA VISITA SE CAMBIA DATAFONO POR MENSAJE RETIRE TARJETA NO LAS LEE SE SIEMBRA TARJETA SE HABILITAN CIERRES SE CREAN USUARIOS SE HACEN PRUEBAS SERVICIO OK  / USUARIO: Daniela Arias  TELEFONO: 3128400858 CORREO: ferrecoopaguadas@gmail.com</t>
  </si>
  <si>
    <t>JAHZZ547</t>
  </si>
  <si>
    <t xml:space="preserve">1233292   </t>
  </si>
  <si>
    <t xml:space="preserve">262565   </t>
  </si>
  <si>
    <t>MINISUPER TRAIGA LA BOLSITA</t>
  </si>
  <si>
    <t>FO-25-1111829</t>
  </si>
  <si>
    <t xml:space="preserve">19-06  SE ESCALA PARA VISITA. LLAMAR ANTES DE VISITAR, CONFIRMAR FALLA Y DATOS
0
19-06 / SOLUCIÓN: SE VISITA COMERCIO, DATAFONO SE ENCONTRABA DESCONECTADO DE LA RES ELECTRÓNICA , SE REALIZA  REVISION DEL EQUIPO  TRABAJANDO CORRECTAMENTE, SE REALIZA BORRADO DE EQUIPO ACTUALIZANDO VERSIÓN 10.6 DEJÁNDO PRUEBAS EXITOSAS SIN TELECARGA NO AUTORIZADA, SE CONSULTA INVENTARIO CON RBM REDEBAN , TARJETA SEMBRADA 7753 , SE REALIZA LIMPIEZA AL DATÁFONO  / USUARIO: ANTONIO BRIJALDO  TELEFONO: 3223788434 CORREO: jejeronimo2015@gmail.com </t>
  </si>
  <si>
    <t>AC00O294</t>
  </si>
  <si>
    <t>GRANERO CALEXE</t>
  </si>
  <si>
    <t>FO-25-1102699</t>
  </si>
  <si>
    <t>17-06  SE ESCALA PARA VISITA. LLAMAR ANTES DE VISITAR, CONFIRMAR FALLA Y DATOS
19/06/2025 EN COMUNICACIÓN CON EL USUARIO INFORMA QUE NO ESTA EN EL CORREGIMIENTO SINO EN LA CIDUAD Y QUE NUEVAMENTE ESTÁ A LAS 12:00 PM, PIDE QUE LE DEN ESPERA MIENTRAS LLEGA
19-06 / SOLUCIÓN: DATÁFONO CON ERROR DE COMUNICACIÓN CABLE DE RED DESCONECTADO, SE CAMBIA DATÁFONO PARA SOLUCIONAR FALLA, PRUEBAS OK / USUARIO: Albert Fabra  TELEFONO: 3207280642 CORREO: albertfabrah@live.com</t>
  </si>
  <si>
    <t>TRUZZ345</t>
  </si>
  <si>
    <t xml:space="preserve">289624   </t>
  </si>
  <si>
    <t xml:space="preserve">994842   </t>
  </si>
  <si>
    <t>TA-25-792158</t>
  </si>
  <si>
    <t>FO-25-1110331</t>
  </si>
  <si>
    <t>19-06  SE ESCALA PARA VISITA. LLAMAR ANTES DE VISITAR, CONFIRMAR FALLA Y DATOS
0
19-06 / SOLUCIÓN: SE REALIZA VISITA DE CAMPO PARA REALIZAR CAMBIO DE DIRECCIÓN SOLICITADA POR COMERCIO SE REALIZA REINSTALACIÓN DE SO Y VERSIÓN VALIDANDO DATOS CORRECTOS SOLICITADOS POR CB PRUEBAS OKAY PARAMETROS OKAY CIERRES OKAY A USUARIO OK CONFORMIDAD DE CB  / USUARIO: MARLIES ALEXANDRA POVEDA MESA TELEFONO: 3106875731 CORREO: marliesalexandrapoveda@gmail.com</t>
  </si>
  <si>
    <t>CONSUERTE PUERTO LOPEZ</t>
  </si>
  <si>
    <t>FO-25-1105699</t>
  </si>
  <si>
    <t>18-06  SE ESCALA PARA VISITA. LLAMAR ANTES DE VISITAR, CONFIRMAR FALLA Y DATOS
0
19-06 / SOLUCIÓN: SE REALIZA CAMBIO POR DAÑO, ALERT IRRUPTION / USUARIO: Luisa cardozo TELEFONO: 3205158346 CORREO: centrodecontacto@consuerte.com.co</t>
  </si>
  <si>
    <t>ABHZZ162</t>
  </si>
  <si>
    <t xml:space="preserve">1221320   </t>
  </si>
  <si>
    <t xml:space="preserve">259201   </t>
  </si>
  <si>
    <t>FO-25-1107188</t>
  </si>
  <si>
    <t>18-06 SE REALIZA CONTACTO TELEFONICO CON LA SRA ANGELA AL 3005418143 INDICA QUE NO LE PERMITE NINGUN RETIRO SEA CON TARJETA O CON CODIGO INDICA TIENE TARJETA DE SEMBRADO EN PUNTO SE PROGRAMA VISITA TECNICA
0
19-06 / SOLUCIÓN: SE REALIZA VISITA DE CAMPO DONDE SE EVIDENCIA QUE CLIENTE NO PUEDE HACER RETIROS NI CONSULTAS DE SALDO, SE FORMATEA EQUIPO, PRUEBAS CUPO Y USUARIO OK. / USUARIO: Ángela María  TELEFONO: 3005418143 CORREO: amar93@hotmail.es</t>
  </si>
  <si>
    <t>FO-25-1112365</t>
  </si>
  <si>
    <t>19-06 SE ESCALA A LA RED PARA AUTORIZACION CLIENTE YA TIENE TARJETA EN SU PODER**19-06 POR FAVOR PROCEDER CON EL CORRESPONDIENTE RESEMBRADO DE TARJETA
0
19-06 / SOLUCIÓN: SE REALIZA ACTUALIZACIÓN A VERSIÓN 10.6 Y SEMBRANDO DE TARJETA 3237 / USUARIO: María rojas TELEFONO: 3105573675 CORREO: fronteragn2020@gmil.com</t>
  </si>
  <si>
    <t xml:space="preserve">SUMPAPER </t>
  </si>
  <si>
    <t>FO-25-1111478</t>
  </si>
  <si>
    <t xml:space="preserve">19-06  SE ESCALA PARA VISITA. LLAMAR ANTES DE VISITAR, CONFIRMAR FALLA Y DATOS
0
19-06 / SOLUCIÓN: SE VISITA COMERCIO  EN FRIO , NO FUE POSIBLE LA COMUNICACIÓN CON EL USUARIO POR NUMERO CELULAR ERRSDO , SE REVISA EQUIPO , TRABAJANDO CORRECTAMENTE  , LA NODEDAD  QUE LE PIDE  DIGITAR TEXTO EN LA TRANSACCIÓN DE RETIRO ES NORMAL POR SISTEMA OPERATIVO INTERNO DEL DATAFONO ,SE LE INDICA QUE ES DARLE OMITIR A ESE PASO Y SEGUIR LA OPERACIÓN , NO SE PUEDE ACTUALIZAR VERSION A 10.6 YA QUE EL USUARIO NO CUENTA CON LA TARJETA DE SEMBRADO EN SITIO , CORRESPONSAL OPERATIVO , CLIENTE SE COMUNICARA NUEVAMENTE CON LA ENTIDAD CUANDO TENGA LA TARMEJETA DE SEMBRADO EN SITIO PARA ACTUALIZAR VERSION  / USUARIO: NANCY PACHECO  TELEFONO: 3107617261 CORREO: nancy601@hotmail.com </t>
  </si>
  <si>
    <t>V1OZZ138</t>
  </si>
  <si>
    <t>TEAM COMMUNICATIONS PEREIRA CVS SEDE 2</t>
  </si>
  <si>
    <t>FO-25-1111484</t>
  </si>
  <si>
    <t>19-06  SE ESCALA PARA VISITA. LLAMAR ANTES DE VISITAR, CONFIRMAR FALLA Y DATOS
0
19-06 / SOLUCIÓN: SE CAMBIA DATÁFONO YA QUE SE REINICIA CONSTANTEMENTE, SE CAMBIA PIN PAD YA QUE NO ES COMPATIBLE CON LA TECNOLOGÍA INSTALADA, SE REALIZAN PRUEBAS OK. / USUARIO: Team Comunications S.A TELEFONO: 3173315369 CORREO: cajabolivar@teamcomunicaciones.com</t>
  </si>
  <si>
    <t>LMKZZ531-LMKZZ530</t>
  </si>
  <si>
    <t>1227988 - 1221366  1219572 1219996</t>
  </si>
  <si>
    <t>802212 - 1121056  1073482 1119997</t>
  </si>
  <si>
    <t>MULTISERVICIOS BOULEVARD</t>
  </si>
  <si>
    <t>FO-25-1110847</t>
  </si>
  <si>
    <t>19-06  SE ESCALA PARA VISITA. LLAMAR ANTES DE VISITAR, CONFIRMAR FALLA Y DATOS
0
19-06 / SOLUCIÓN: ERROR EN TRANSACCIONES  " EXCEDE INTENTO DE PIN" SE CAMBIA EQUIPO SE SIEMBRA TARJETA Y EL ERROR PERSISTE SE ESCALA A RBM  / USUARIO: JANETH ROCIO ARENIS TELEFONO: 3183785118 CORREO: yaroarpa@hotmail.com</t>
  </si>
  <si>
    <t>SA2ZZ508</t>
  </si>
  <si>
    <t>1242425  1219961 SN:241577317561324755875299</t>
  </si>
  <si>
    <t>963662  1142913 SIN PLACA</t>
  </si>
  <si>
    <t>SURTIMAYORISTA CHIA</t>
  </si>
  <si>
    <t>FO-25-1116185</t>
  </si>
  <si>
    <t>20-06 SE ESCALA A LA RED YA QUE PERTENECE A LA CADENA SURTIMAYORISTA**20-06 EQUIPO @ORJUELA CORTES MIGUEL AGRADECEMOS EL APOYO PARA DIRECCIONAR ESTA SOLICITUD A LA REGIONAL CORRESPONDIENTE YA QUE PERTENECE A LA CADENA GRUPO ÉXITO EQUIPO @CG_LINEACOM DOCUMENTAR Y CERRAR CASO
0
0</t>
  </si>
  <si>
    <t>STILO PARIS MANOS Y PIES</t>
  </si>
  <si>
    <t>FO-25-1111490</t>
  </si>
  <si>
    <t>19-06  SE ESCALA PARA VISITA. LLAMAR ANTES DE VISITAR, CONFIRMAR FALLA Y DATOS
20/06/2025 EN SITIO, A LA ESPERA DE AUTORIZACIÓN DE INGRESO POR PARTE DEL CLIENTE
20-06 / SOLUCIÓN: SE REALIZA VISITA, SE ENCUENTRA DATAFONO CON ERROR ALERTA IRRUPTION, SE REALIZA CAMBIO, SE INSTALA ÚLTIMA VERSIÓN, SE CREAN USUARIOS OK, SE REALIZAN PRUEBAS Y CIERRES OK  / USUARIO: Andrea Diaz  TELEFONO: 3204177721 CORREO: andreitaud23@gmail.com</t>
  </si>
  <si>
    <t>SA1ZZ727</t>
  </si>
  <si>
    <t xml:space="preserve">801152   </t>
  </si>
  <si>
    <t xml:space="preserve">262800   </t>
  </si>
  <si>
    <t>COLPAR.NET</t>
  </si>
  <si>
    <t>FO-25-1112688</t>
  </si>
  <si>
    <t>19-06  SE ESCALA PARA VISITA. LLAMAR ANTES DE VISITAR, CONFIRMAR FALLA Y DATOS
0
20-06 / SOLUCIÓN: SE REALIZA CAMBIO DE CABLEADO MAGIC BOX PRUEBAS OK
NO SÉ  ACTUALIZA A VERSIÓN 10.6 YA QUE EL COMERCIO EN EL MOMENTO NO CUENTA CON LA TARJETA DE SEMBRARDO  / USUARIO: Cesar  TELEFONO: 3124871310 CORREO: oscarsancheznt@yahoo.es</t>
  </si>
  <si>
    <t>BBBB2815</t>
  </si>
  <si>
    <t>CAFE INTERNET TELECABINAS</t>
  </si>
  <si>
    <t>FO-25-1112858</t>
  </si>
  <si>
    <t>19-06  SE ESCALA PARA VISITA. LLAMAR ANTES DE VISITAR, CONFIRMAR FALLA Y DATOS
0
20-06 / SOLUCIÓN: SE CAMBIA DATÁFONO CB REALIZA PRUEBAS DE FUNCIONAMIENTO OK  / USUARIO: Miguel Ángel Pinzón TELEFONO: 3158467628 CORREO: wilsonhermo@yahoo.com</t>
  </si>
  <si>
    <t>AB4ZZ236</t>
  </si>
  <si>
    <t xml:space="preserve">857477   </t>
  </si>
  <si>
    <t xml:space="preserve">1072829   </t>
  </si>
  <si>
    <t>EPOKA VARIEDADES</t>
  </si>
  <si>
    <t>FO-25-1113593</t>
  </si>
  <si>
    <t>19-06  SE ESCALA PARA VISITA. LLAMAR ANTES DE VISITAR, CONFIRMAR FALLA Y DATOS
0
20-06 / SOLUCIÓN: SE REALIZA VISITA AL COMERCIO SE ENCUENTRA DATÁFONO CON FUENTE DE PODER DAÑADA LO CUAL OCASIONABA QUE EL DATÁFONO SE REINICIARA CONSTANTEMENTE SE CAMBIA FUENTE DE PODER SE REALIZAN PRUEBAS EXITOSAS Y EL CB QUEDA OPERATIVO  / USUARIO: Edelfina camargo TELEFONO: 3145018129 CORREO: ede281169@gmail.com</t>
  </si>
  <si>
    <t>ABC07248</t>
  </si>
  <si>
    <t>FO-25-1112369</t>
  </si>
  <si>
    <t>19-06 SE ESCALA A LA RED PARA AUTORIZACION CLIENTE YA TIENE TARJETA EN SU PODER**19-06 RESPUESTA RED: POR FAVOR PROCEDER CON EL CORRESPONDIENTES RESEMBRADO DE TARJETA, COMPARTO AUTORIZACIÓN
0
20-06 / SOLUCIÓN: SE VISITA COMERCIO SE REALIZÓ RE SEMBRADO DE TARJETA Y CONFIGURACIÓN, PRUEBAS OK.  / USUARIO: LUIS ORLANDO HOYOS  TELEFONO: 3133894973 CORREO: cuyabrosoline@hotmail.com</t>
  </si>
  <si>
    <t xml:space="preserve"> AC00O300</t>
  </si>
  <si>
    <t>INVERSIONES OBAMAR SAS</t>
  </si>
  <si>
    <t>FO-25-1114195</t>
  </si>
  <si>
    <t>19-06  SE ESCALA PARA VISITA. LLAMAR ANTES DE VISITAR, CONFIRMAR FALLA Y DATOS
0
20-06 / SOLUCIÓN: SE CAMBIA DATÁFONO YA QUE EL DEL CLIENTE ESTABA MALO / USUARIO: PAULA SARRIA TELEFONO: 3183815898 CORREO: sarriapao0618@gmail.com</t>
  </si>
  <si>
    <t>SXNZZ128</t>
  </si>
  <si>
    <t>1242641   243627317561365457297079</t>
  </si>
  <si>
    <t>289377   No aplica</t>
  </si>
  <si>
    <t>COMTEL</t>
  </si>
  <si>
    <t>FO-25-1115895</t>
  </si>
  <si>
    <t>20-06  SE ESCALA PARA VISITA. LLAMAR ANTES DE VISITAR, CONFIRMAR FALLA Y DATOS
0
20-06 / SOLUCIÓN: SE REALIZA LA VISITA, SE ENCUENTRA EL DATÁFONO TRABAJANDO DE FORMA NORMAL, PERO TIENE LA VERSIÓN 10.5, EL CLIENTE INFORMA QUE SOLO LE PRESENTO UN PROBLEMA QUE NO LE IMPRIMIÓ EL BAUCHER DE  UN RECAUDO QUE REALIZÓ PERO A LA HORA DE REALIZAR PRUEBAS EL DATÁFONO ESTÁ TRABAJANDO NORMAL, SE PROCEDE A ACTUALIZAR LA VERSIÓN DEL DATÁFONO A 10.6 SE REALIZAN PRUEBAS Y TODO OK / USUARIO: Marta Villanueva  TELEFONO: 3116609922 CORREO: caja2comtel@gmail.com</t>
  </si>
  <si>
    <t>GA0FZ641</t>
  </si>
  <si>
    <t>FO-25-1115011</t>
  </si>
  <si>
    <t>20-06  SE ESCALA PARA VISITA. LLAMAR ANTES DE VISITAR, CONFIRMAR FALLA Y DATOS
20/06/2025 EN COMUNICACION CON LA SEÑORA JANETH AL MOVIL 3183725118, SE VALIDA QUE PRESENTA INCONFORMIDAD CON LA TECNOLOGÍA DE DATAFONO INSTALADO, SE LE INDICA QUE VAMOS A ESCALAR LA NOVEDAD A COORDINADOR DEBIDO A QUE EN BODEGA NO CONTAMOS CON MÁS TECNOLOGÍAS.
20-06 / SOLUCIÓN: CB CON REPORTE DE TECLADO EN MAL ESTADO Y PROBLEMAS DE IMPRESIÓN, SE ESCALAMIENTO DE INCIDENTE A LA RED. SE VISITA POR ORDEN DE LA RED, SE VALIDA CON CLIENTE Y SE ENCUENTRA INCONFORME CON LA TECNOLOGÍA DEBIDO A QUE INDICA QUE EL TECLADO ES DEMASIADO DURO AL TACTO Y LA TIRILLA PRESENTA PROBLEMAS DE IMPRESIÓN AL SALIR YA QUE SE ENCUENTRA EN LA PARTE DE ATRÁS LA RANURA DE IMPRESIÓN LA CUAL SE BLOQUEA AL TENER EL EQUIPO EN LA BASE, SE VALIDA FUNCIONAMIENTO DEL EQUIPO EL CUAL ESTA OPERANDO Y TRANSANDO CORRECTAMENTE, EQUIPO CON VERSIÓN 10.5N,PRUEBAS OK.  / USUARIO: Janeth Pabon TELEFONO: 3183725118 CORREO: yaroarpa@hotmail.com</t>
  </si>
  <si>
    <t>FO-25-1116196</t>
  </si>
  <si>
    <t xml:space="preserve">20-06  SE ESCALA PARA VISITA. LLAMAR ANTES DE VISITAR, CONFIRMAR FALLA Y DATOS
0
20-06 / SOLUCIÓN: SE HACE CONFIGURACIÓN DE CIERRE  / USUARIO: JOHANNA ACEVEDO  TELEFONO: 3116403031 CORREO: milemejialu@gmail.com </t>
  </si>
  <si>
    <t>CONEX DISTRIBUCIONES</t>
  </si>
  <si>
    <t>FO-25-1117930</t>
  </si>
  <si>
    <t>20-06  SE ESCALA PARA VISITA. LLAMAR ANTES DE VISITAR, CONFIRMAR FALLA Y DATOS
0
21-06 / SOLUCIÓN: SE REALIZA VISITA AL COMERCIO SE ENCUENTRA CERRADO SE ESTABLECE COMUNICACIÓN AL NÚMERO 3014002072 NO SE OBTIENE RESPUESTA  / USUARIO: Alba Carreño  TELEFONO: 3014002072 CORREO: controldevisita.redeban1@lineacom.co</t>
  </si>
  <si>
    <t>FO-25-1118029</t>
  </si>
  <si>
    <t xml:space="preserve">20-06  SE ESCALA PARA VISITA. LLAMAR ANTES DE VISITAR, CONFIRMAR FALLA Y DATOS
0
21-06 / SOLUCIÓN: SE LLAMA AL NÚMERO INDICADO PERO LA USUARIA ME INDICA QUE NO CUENTA CON LA TARJETA DE SEMBRADO, QUE LA VA A BUSCAR HABER SI LA ENCUENTRA O SINO LLAMA AL BANCO PARA QUE LE SUMINISTRE UNA / USUARIO: None TELEFONO: 3104736061 CORREO: controldevisitadigital@gmail.com </t>
  </si>
  <si>
    <t>FO-25-1118576</t>
  </si>
  <si>
    <t>20-06  SE ESCALA PARA VISITA. LLAMAR ANTES DE VISITAR, CONFIRMAR FALLA Y DATOS
0
21-06 / SOLUCIÓN: SE REALIZA CAMBIO DATAFONO POR DAÑO PUERTO RJ45, SE CONFIGURA E INICIALIZA, SE CREA USUARIO Y CLAVE CON EL CLIENTE, SE REALIZA PRUEBAS OK  / USUARIO: Lina rojas  TELEFONO: 3219065787 CORREO: servicioalcliente@suchance.com.co</t>
  </si>
  <si>
    <t>AA0NZ548</t>
  </si>
  <si>
    <t xml:space="preserve">1104440   </t>
  </si>
  <si>
    <t xml:space="preserve">970566   </t>
  </si>
  <si>
    <t xml:space="preserve">COMPUCOPIAS OK </t>
  </si>
  <si>
    <t>FO-25-1116187</t>
  </si>
  <si>
    <t>20-06 SE REALIZA CONTACTO CON LA SEÑORA MAIRA AL NUMERO 3133770778 QUIEN INDICA QUE AL DATAFONO NO ESTA IMPRIMIENDO, SE HACEN VALIDACIONES Y SE ESCALA PARA VISITA TECNICA 
0
21-06 / SOLUCIÓN: SE REALIZA VISITA AL COMERCIO CB, SE VALIDA Y SE ENCUENTRA DATÁFONO CON PROBLEMAS PARA IMPRIMIR, SE PROCEDE A HACER CAMBIO DEL EQUIPO POR UN DESK 2600 SIN PINPAD, SE COLOCA MAGIC BOX, SE HACEN LAS RESPECTIVAS CONFIGURACIÓNES, SE HACE SEMBRADO DE TARJETA 0519, SE HACEN PRUEBAS DEJANDO TODO OK  / USUARIO: MAYRA PINILLA TELEFONO: 3133770778 CORREO: compucopiasc939@gmail.com</t>
  </si>
  <si>
    <t xml:space="preserve">SE INSTALO MAGIC BOX </t>
  </si>
  <si>
    <t>9A06Z285</t>
  </si>
  <si>
    <t xml:space="preserve">1242478   </t>
  </si>
  <si>
    <t xml:space="preserve">1169455   </t>
  </si>
  <si>
    <t>TA-25-794718</t>
  </si>
  <si>
    <t>FO-25-1116815</t>
  </si>
  <si>
    <t>20-06  SE ESCALA PARA VISITA. LLAMAR ANTES DE VISITAR, CONFIRMAR FALLA Y DATOS
0
21-06 / SOLUCIÓN: SE LLEGA LA DIRECCIÓN INDICADA AL MOMENTO DE EMPEZAR SE REALIZAN PRUEBAS DE CONSULTA Y PAGO DE FACTURA CON CONVENIO Y ARROJA RECHAZO GENERAL SE PROCEDE A INICIALIZAR EL EQUIPO , SE REALIZAN PRUEBAS CONSULTA DE SALDO CON TARJETA DE CLIENTE PAGO DE FACTURA CON CONVENIO AUTORIZADO, DA COMO RESULTADO PRUEBAS EXITOSAS. SE VALÍAN MÓDULO DE ADQUIRENCIA FUNCIONANDO CORRECTAMENTE. PUNTUALMENTE LO QUE EL COMERCIO ESTÁ SOLICITANDO ES TENER DOS DATÁFONOS DIFERENTES  UNO PARA ADQUIRENCIA Y OTRO PARA EL CBN. TAMBIÉN MANIFIESTA QUE AÚN EL ASESOR DEL BANCO NO HA REALIZADO LA CAPACITACIÓN. / USUARIO: Jonathan Galindo   TELEFONO: 3104624090 CORREO: supelflorida@hotmail.com</t>
  </si>
  <si>
    <t>KA0CV327</t>
  </si>
  <si>
    <t>FO-25-1116180</t>
  </si>
  <si>
    <t>20-06 SE INTENTA CONTACTO TELEFÓNICO CON EL CB AL 3173971766 PARA CONFIRMAR SOLICITUD SIN RESPUESTA SE ESCALA A LA RED PARA AUTORIZACION**20-06 EQUIPO, POR FAVOR PROCEDAMOS CON VISITA AL PUNTO YA QUE LA ACTIVIDAD VIENE APROBADA DESDE ENTIDAD, EN CASO DE NOVEDAD, INFORMAR AL TÉCNICO SE COMUNIQUE CON SOPORTE EQUIPO CB GMA REDEBAN
0
21-06 / SOLUCIÓN: SE VISITA EL COMERCIO, SE REALIZA RESEMBRADO DE TARJETA 7433, PRUEBAS OK, TELECARGA TRNA  / USUARIO: ESCILDA BOCANEGRA  TELEFONO: 3173971766 CORREO: drogeriaminimsrke@gmail.com</t>
  </si>
  <si>
    <t>PDV TRANSITO RESTREPO</t>
  </si>
  <si>
    <t>FO-25-1118572</t>
  </si>
  <si>
    <t>20-06  SE ESCALA PARA VISITA. LLAMAR ANTES DE VISITAR, CONFIRMAR FALLA Y DATOS
0
21-06 / SOLUCIÓN: SE REALIZA VISITA A COMERCIO FUENTE DE PODER AVERIADA CLIENTE MANIFIESTA PRESENCIA DE RODEDORES QUE DAÑAN CABLES SE REALIZA CAMBIO PRUEBAS OK SIN NOVEDADES  / USUARIO: Cristina Ortiz  TELEFONO: 3144886809 CORREO: centrodecontacto@consuerte.com.co</t>
  </si>
  <si>
    <t>GZ2ZZ966</t>
  </si>
  <si>
    <t>CONECTIVIDAD MOVIL ESPINAL CVS</t>
  </si>
  <si>
    <t>FO-25-1116698</t>
  </si>
  <si>
    <t>20-06  SE ESCALA PARA VISITA. LLAMAR ANTES DE VISITAR, CONFIRMAR FALLA Y DATOS
0
21-06 / SOLUCIÓN: SE REALIZA CAMBIO DE EQUIPO "ALERT IRRUPTION" TRANSACCIONES DE PRUEBA O.K / USUARIO: Juan Valencia  TELEFONO: 3227030544 CORREO: cajaespinal2@conectividadmovil.com.co</t>
  </si>
  <si>
    <t>EG00U604</t>
  </si>
  <si>
    <t xml:space="preserve">277449   </t>
  </si>
  <si>
    <t xml:space="preserve">1008908   </t>
  </si>
  <si>
    <t>FO-25-1117242</t>
  </si>
  <si>
    <t>NO REGISTRA</t>
  </si>
  <si>
    <t>20-06  SE ESCALA PARA VISITA. LLAMAR ANTES DE VISITAR, CONFIRMAR FALLA Y DATOS
0
21-06 / SOLUCIÓN: SE VISITA CB AVAL, SE EVIDENCIA QUE EL CLIENTE NO TIENE LA TARJETA DE SEMBRANDO PUES PRESENTA LLT EN EL EQUIPO Y ES NECESARIO CAMBIARLO PERO SIN LA TARJETA NO QUEDARÍA EL CB FUNCIONAL, SE CIERRA ORDEN Y SE LE INDICA AL CLIENTE QUE DEBE SOLICITAR LA VISITA NUEVAMENTE CUANDO TENGA LA TARJETA EN EL SITIO. / USUARIO: George Stiven TELEFONO: 3133606344 CORREO: gstiven123@gmail.com</t>
  </si>
  <si>
    <t>AMI COMPARTEL LA VICTORIA</t>
  </si>
  <si>
    <t>FO-25-1119725</t>
  </si>
  <si>
    <t>21-06  SE ESCALA PARA VISITA. LLAMAR ANTES DE VISITAR, CONFIRMAR FALLA Y DATOS
0
21-06 / SOLUCIÓN: SE REALIZA LLAMADA AL CLIENTE SE HABLA CON EL SEÑOR JESUS, SE ENCUENTRA QUE EL CORRESPONSAL ESTA ACTIVO PARA RETIROS PERO EN PAGOS DE FACTURAS LE SALE QUE SE DEBE COMUNICAR CON LA ENTIDAD,  EL CLIENTE INDICA QUE EN DIAS PASADOS LE HABIAN BLOQUEADO LA TARJETA POR UN URTO, SE LE INFORMA AL CLIENTE QUE ESTE DAÑO NO ES DE EQUIPO PUES EL EQUIPO ESTA OPERATIVO PARA OTRAS TRANSACCIONES, SE LE INDICA DEBE VALIDAR CON LA ENTIDAD EL BLOQUEO QUE LE HABIAN GENERADO A LA CUENTAA / USUARIO: JESUS GALINDEZ TELEFONO: 3013461975 CORREO: controldevisitadigital@gmail.com</t>
  </si>
  <si>
    <t>GRANERO Y FERRET ESPERANZA PON</t>
  </si>
  <si>
    <t>FO-25-1124297</t>
  </si>
  <si>
    <t>23-06 SE ESCALA PARA VISITA. LLAMAR ANTES DE VISITAR Y CONFIRMAR DATOS, DIRECCION Y SOLICITUD
0
24-06 / SOLUCIÓN: SE REALIZA VISITA AL COMERCIO SE ENCUENTRA DATÁFONO CON PUERTO IP MALO SE CAMBIA DATÁFONO SE INSTALA VERSIÓN 10.6 SE REALIZAN PRUEBAS EXITOSAS Y EL CB QUEDA OPERATIVO  / USUARIO: Angela Rivera  TELEFONO: 3108204487 CORREO: angelariverasuarez@hotmail.com</t>
  </si>
  <si>
    <t>BBBJZ420</t>
  </si>
  <si>
    <t xml:space="preserve">857647   </t>
  </si>
  <si>
    <t xml:space="preserve">1227814   </t>
  </si>
  <si>
    <t>MULTISERVICIIOS YULIETH</t>
  </si>
  <si>
    <t>FO-25-1126768</t>
  </si>
  <si>
    <t>24-06 EN COMUNICACION CON LA SEÑORA MYRIAM CABALLOS AL NUMERO 3148885414, CONFIRMA FALLA, DATOS CORRECTOS. SE ESCALA PARA VISITA
0
24-06 / SOLUCIÓN: SE REALIZA VALIDACION CON EL CLIENTE Y SE ENCUENTRA QUE EL CLIENTE SE LE DAÑO LA TARJETA DE SEMBRADO Y LA ENTIDAD LE REALIZO CAMBIO DE TARJETA, LA CUAL YA FUE RESEMBRADA POR EL ASESOR DE LA ENTIDAD, PERO ESTA LE ARROJA UN MENSAJE DE TARJETA BLOQUEADA, SE VALIDA CON REDEBAN , SE ESCALA A A ENTIDAD QUIEN INDICA QUE YA FUE REPORTADA Y QUE EN 24 HORAS YA PUEDE USAR EL SERVICIO, SE CIERRA CASO INDICANDOLE AL CLIENTE QUE ESTE YA ES UN TEMA NETAMENTE DE ENTIDAD Y SE QUEDA A LA ESPERA DEL DESBLOQUEO, / USUARIO: Miriam Ceballos TELEFONO: 3148885414 CORREO: controldevisitadigital@gmail.com</t>
  </si>
  <si>
    <t>JER SOGAMOSO PARQUE DE LA VILL</t>
  </si>
  <si>
    <t>FO-25-1123646</t>
  </si>
  <si>
    <t xml:space="preserve">23-06 SE ESCALA PARA VISITA. LLAMAR ANTES DE VISITAR Y CONFIRMAR DATOS, DIRECCION Y SOLICITUD
0
24-06 / SOLUCIÓN: SE VISITA PUNTO , SE VALIDA EQUIPO TRABAJANDO CORRECTAMENTE , SE REALIZA BORRADO DE EQUIPO CARGANDO VERSIÓN 10.6 , SE REALIZA LIMPIEZA AL DATÁFONO Y CAMBIO DE FUENTE DE PODER POR MANTENIMIENTO PREVENTIVO, SEMBRANDO TARJETA 9786 DEJÁNDO PRUEBAS EXITOSAS , SIN TELECARGA NO AUTORIZADA  / USUARIO: ANA AVILA  TELEFONO: 3214008531 CORREO: armar825@gmail.com </t>
  </si>
  <si>
    <t>999IZ300</t>
  </si>
  <si>
    <t>FO-25-1127818</t>
  </si>
  <si>
    <t>24-06 SE ESCALA PARA VISITA. LLAMAR ANTES DE VISITAR Y CONFIRMAR DATOS, DIRECCION Y SOLICITUD
0
24-06 / SOLUCIÓN: SE REALIZA VISITA A COMERCIO SE CAMBIA FUENTE DE PODER AVERIADA PRUEBAS OK SIN NOVEDADES  / USUARIO: Laura Ortega  TELEFONO: 3112079814 CORREO: centrodecontacto@consuerte.com.co</t>
  </si>
  <si>
    <t>GZXZZ464</t>
  </si>
  <si>
    <t xml:space="preserve">RYMELL BEAUTY MARKET </t>
  </si>
  <si>
    <t>FO-25-1127823</t>
  </si>
  <si>
    <t>24-06 SE ESCALA PARA VISITA. LLAMAR ANTES DE VISITAR Y CONFIRMAR DATOS, DIRECCION Y SOLICITUD
0
24-06 / SOLUCIÓN: SE REALIZA CAMBIO DE EQUIPO POR FALLAS ALLT PRUEBA OK SE CREAN USUARIOS Y SE HABILITAN CIERRES OK  / USUARIO: Ingrid Peña  TELEFONO: 3028377475 CORREO: ilorenap@gmail.com</t>
  </si>
  <si>
    <t>LATZZ594</t>
  </si>
  <si>
    <t xml:space="preserve">767642   </t>
  </si>
  <si>
    <t xml:space="preserve">707884   </t>
  </si>
  <si>
    <t>ALEJAMAR</t>
  </si>
  <si>
    <t>FO-25-1127811</t>
  </si>
  <si>
    <t>24-06 SE ESCALA PARA VISITA. LLAMAR ANTES DE VISITAR Y CONFIRMAR DATOS, DIRECCION Y SOLICITUD
0
24-06 / SOLUCIÓN: A6 ALERTA INTERRUPTION , SE REALIZA CAMBIO DE DATÁFONO SE DEJA DAK 3500 CON VERSION10?6 SE HACEN PRUEBAS OK TS 0408 / USUARIO: JAVIER ROJAS TELEFONO: 3046834871 CORREO: javimar_82@hotmail.com</t>
  </si>
  <si>
    <t>9B00R238</t>
  </si>
  <si>
    <t>FO-25-1119246</t>
  </si>
  <si>
    <t>21-06  SE ESCALA PARA VISITA. LLAMAR ANTES DE VISITAR, CONFIRMAR FALLA Y DATOS..22-6 ESTOS 2 POR HORARIO DE ATENCIÓN COMERCIO CERRADO VUELVE ABRIR EN DIA HABIL.
22/06/2025 POR HORARIO DE ATENCIÓN COMERCIO CERRADO. VUELVE ABRIR EN DIA HABIL.
24-06 / SOLUCIÓN: SE REALIZA AJUSTE CABLE FUENTE DE PODER / USUARIO: Ana Sofia Castañeda TELEFONO: 3152679007 CORREO: anitayfabiancito2017@gmail.com</t>
  </si>
  <si>
    <t>JA0ZZ512</t>
  </si>
  <si>
    <t>LONDON CEL COMUNICACIONES</t>
  </si>
  <si>
    <t>FO-25-1113951</t>
  </si>
  <si>
    <t>19-06 SE INTENTA COMUNICACION CON CB AL NUMERO 3212736194 EN REPETIDAS OCASIONES SIN RESPUESTA, SE DEJA MSJ DE VOZ SE ESCALA PARA ATENCION, FAVOR LLAMAR A CLIENTE ANTES DE DESPLAZARSE PARA VALIDAR SOLICITUD Y DATOS..22-6 SIN SOPORTE DE ACTIVOS RBM PARA CAMBIO DE DATAFONO.
22/06/2025 SIN SOPORTE DE ACTIVOS RBM PARA CAMBIO DE DATAFONO.
24-06 / SOLUCIÓN: SE REALIZA CAMBIO DE CABLE ENSORTIJADO TRANSACCIONES DE PRUEBA O.K / USUARIO: Diego Basto TELEFONO: 3212736194 CORREO: santafe1820@gmail.com</t>
  </si>
  <si>
    <t xml:space="preserve">Cable ensortijado </t>
  </si>
  <si>
    <t>OA004448</t>
  </si>
  <si>
    <t>FO-25-1129923</t>
  </si>
  <si>
    <t xml:space="preserve">24-06 EN COMUNICACION CON LA SEÑORA ELIZABETH VELA  AL NUMERO 3224646625, CONFIRMA FALLA, DATOS CORRECTOS. SE ESCALA PARA VISITA
0
25-06 / SOLUCIÓN: DURANTE LA VISITA TECNICA SE  ENCONTRAMOS QUE  CABLE MAGIC BOX SE ENCUENTRA EN DAÑO REALIZA CAMBIO PRUEBA OK PARÁMETROS OKAY CIERRE OKAY / USUARIO:  TELEFONO:  CORREO: </t>
  </si>
  <si>
    <t xml:space="preserve">MAGIC BOX </t>
  </si>
  <si>
    <t>INTERNET NICOLLE</t>
  </si>
  <si>
    <t>FO-25-1131540</t>
  </si>
  <si>
    <t>25-06 SE ESCALA PARA VISITA. LLAMAR ANTES DE VISITAR Y CONFIRMAR DATOS, DIRECCION Y SOLICITUD
0
25-06 / SOLUCIÓN: SE REALIZA BORRADO DE DATAFONO POR FALLAS EN TRANSACCIONES.. SE CARGA SO Y VERSIÓN 10.6 PRUEBA OK SE CREAN USUARIOS Y SE HABILITAN CIERRES OK  / USUARIO: ANGELICA OYOLA TELEFONO: 3125467329 CORREO: internicolle@gmail.com</t>
  </si>
  <si>
    <t>AB00B176</t>
  </si>
  <si>
    <t>PAPELERIA TRES COLORES</t>
  </si>
  <si>
    <t>FO-25-1130503</t>
  </si>
  <si>
    <t>24-06 SE ESCALA PARA VISITA. LLAMAR ANTES DE VISITAR Y CONFIRMAR DATOS, DIRECCION Y SOLICITUD
0
25-06 / SOLUCIÓN: SE REALIZA CAMBIO DE DATAFONO YA QUE A RATO LE SALE MENSAJE DE ALERTA INRRUPTION, PRUEBAS Y LIMPIEZA DE EQUIPOS OK, TARJETA DE SEMBRADO # 1771. / USUARIO: Nicol Dayana Rueda  TELEFONO: 3246479779 CORREO: papeleriatrescolores@hotmail.com</t>
  </si>
  <si>
    <t>6A00O185</t>
  </si>
  <si>
    <t xml:space="preserve">810372   </t>
  </si>
  <si>
    <t xml:space="preserve">1219122   </t>
  </si>
  <si>
    <t>MOVILCO VILLAVICENCIO</t>
  </si>
  <si>
    <t>FO-25-1129851</t>
  </si>
  <si>
    <t>24-06 SE ESCALA PARA VISITA. LLAMAR ANTES DE VISITAR Y CONFIRMAR DATOS, DIRECCION Y SOLICITUD
0
25-06 / SOLUCIÓN: SE REALIZA CAMBIO DE DATAFONO Y PIN PAD POR INCOMPATIBILIDAD. SE CONFIGURA POS, SE INCIALIZA, SE SIEMBRA TARJETA SE CREAN USUARIOS CORRECTAMENTE Y SE REALIZA PRUEBAS ÉXITOSAS PRUEBAS OK  / USUARIO: Valentina Díaz  TELEFONO: 3115167019 CORREO: cpsvillavicencio@movilco.co</t>
  </si>
  <si>
    <t>SXOZZ357</t>
  </si>
  <si>
    <t xml:space="preserve">773010  1073923 </t>
  </si>
  <si>
    <t xml:space="preserve">280957  719388 </t>
  </si>
  <si>
    <t>APUESTAS NACIONALES DE COLOMBI</t>
  </si>
  <si>
    <t>FO-25-1118574</t>
  </si>
  <si>
    <t>20-06 SE INTENTA COMUNICACION CON CB AL NUMERO 3219065787 EN REPETIDAS OCASIONES SIN RESPUESTA, SE DEJA MSJ DE VOZ SE ESCALA PARA ATENCION, FAVOR LLAMAR A CLIENTE ANTES DE DESPLAZARSE PARA VALIDAR SOLICITUD Y DATOS..22-6 ESTOS 2 POR HORARIO DE ATENCIÓN COMERCIO CERRADO VUELVE ABRIR EN DIA HABIL.
22/06/2025 POR HORARIO DE ATENCIÓN COMERCIO CERRADO. VUELVE ABRIR EN DIA HABIL.
25-06 / SOLUCIÓN: SE REALIZA VISITA AL PUNTO , SE CAMBIA EQUIPO YA QUE ESTE PRESENTA DAÑO POR TECLAS DURAS . SE DEJA EQUIPO INSTALADO CON VR 10.6, PRUEBAS MIXTAS OK, SE SIEMBRA TARJETA #4520. CB OPERATIVO. / USUARIO: MARINELA HERRERA  TELEFONO: 3212276470 CORREO: hrrmar3@gmail.com</t>
  </si>
  <si>
    <t>AA00T893</t>
  </si>
  <si>
    <t xml:space="preserve">286990   </t>
  </si>
  <si>
    <t xml:space="preserve">178517   </t>
  </si>
  <si>
    <t>VARIEDADES EL RINCONCITO MALE</t>
  </si>
  <si>
    <t>FO-25-1130500</t>
  </si>
  <si>
    <t>24-06 SE ESCALA PARA VISITA. LLAMAR ANTES DE VISITAR Y CONFIRMAR DATOS, DIRECCION Y SOLICITUD
0
25-06 / SOLUCIÓN: EN LA VISITA TÉCNICA REALIZADA NO SE PUDO REALIZAR EL SERVICIO PARA DEJAR OPERATIVO EL CB YA QUE EL CLIENTE PENSO QUE TENÍA LA TARJETA DE SEMBRADO,PERO AL SOLICITARLE PARA VALIDAR LA BUSCÓ Y NO LA ENCUENTRO, EL CLIENTE SOLICITA REPROGRAMAR LA VISITA PARA BUSCAR LA TARJETA O EN CASO DE PERDIDA SOLICITAR UNA NUEVA AL BANCO DE BOGOTÁ / USUARIO: MARIA ELENA SÁNCHEZ  TELEFONO: 3136484564 CORREO: maesafo0711@gmail.com</t>
  </si>
  <si>
    <t>A30YZ174</t>
  </si>
  <si>
    <t>FO-25-1130152</t>
  </si>
  <si>
    <t>24-06 LA RED: POR FAVOR PROCEDER CON EL CORRESPONDIENTE RESEMBRADO DE TARJETA ** SE ESCALA PARA VISITA. LLAMAR ANTES DE VISITAR, CONFIRMAR FALLA Y DATOS
0
25-06 / SOLUCIÓN: SE REALIZA CONTACTO TELÉFONICO CON CLIENTE SARA MILLANO A NÚMERO REGISTRADO 3112553790 LA CUAL INFORMAN QUE HOY NO SE ENCUENTRA EN EL COMERCIO SE LE INFORMA QUE SE DEBE DE VOLVER A COMUNICAR CON ENTIDAD Y AGENDAR NUEVA VISITA  / USUARIO: Sara Millano  TELEFONO: 3112553790 CORREO: controldevisita@gmail.com</t>
  </si>
  <si>
    <t>FO-25-1132832</t>
  </si>
  <si>
    <t>25-06 SE ESCALA PARA VISITA. LLAMAR ANTES DE VISITAR Y CONFIRMAR DATOS, DIRECCION Y SOLICITUD
0
25-06 / SOLUCIÓN: SE REALIZÓ VISITA AL COMERCIO Y SE ENCUENTRA CABLE MAGIC BOX DAÑADO, SE REALIZA CAMBIO DE CABLE, PRUEBAS EXITOSAS  / USUARIO: Maria Jiménez  TELEFONO: 3212846027 CORREO: variedadesreymar30@gmail.com</t>
  </si>
  <si>
    <t>SERVI TG</t>
  </si>
  <si>
    <t>FO-25-1134039</t>
  </si>
  <si>
    <t>25-06 SE ESCALA PARA VISITA. LLAMAR ANTES DE VISITAR Y CONFIRMAR DATOS, DIRECCION Y SOLICITUD
0
25-06 / SOLUCIÓN: SE VALIDA INCONVENIENTE CON EL CLIENTE, SE REALIZA ESCALAMIENTO CON REDEBAN Y SE ENCUENTRA QUE EL PROBLEMA ES QUE EL CLIENTE NO TIENE EL CUPO DE SOBRE GIRO HABILITADO, SE PROCEDE A CERRAR CASO POR AUTORIZACION DE REDEBAN Y SE LE INFORMA AL CLIENTE. / USUARIO: LEYDI TOVAR TELEFONO: 3176615042 CORREO: controldevisitadigital@gmail.com</t>
  </si>
  <si>
    <t>PAGOS.PUNTO NET</t>
  </si>
  <si>
    <t>FO-25-1130751</t>
  </si>
  <si>
    <t>24-06 SE ESCALA PARA VISITA. LLAMAR ANTES DE VISITAR Y CONFIRMAR DATOS, DIRECCION Y SOLICITUD
0
25-06 / SOLUCIÓN: SE VISITA EL CORRESPONSAL PARA REVISAR FALLA POR DOBLE FACTURACIÓN FALLA DE VERSIÓN DEL DATAFONO SE ACTUALIZA DE 10.05 A 10.06 PARA CORREGIR FALLO, SE REALIZÓ PRUEBAS OK, CORRESPONSAL OPERATIVO  / USUARIO: MARIA CALPA TELEFONO: 3155857654 CORREO: vikycalpa123@hotmail.com</t>
  </si>
  <si>
    <t>BBHZZ217</t>
  </si>
  <si>
    <t>SURTIHOGAR PUEBLO NUEVO</t>
  </si>
  <si>
    <t>FO-25-1127493</t>
  </si>
  <si>
    <t>24-06 SE ESCALA PARA VISITA. LLAMAR ANTES DE VISITAR Y CONFIRMAR DATOS, DIRECCION Y SOLICITUD
0
25-06 / SOLUCIÓN: SE ACTUALIZA VERSION Y S.O , PRUEBAS OK / USUARIO: Angie Duarte TELEFONO: 3103242903 CORREO: anngieduarte@gmail.com</t>
  </si>
  <si>
    <t>A18ZZ903</t>
  </si>
  <si>
    <t>PAPELERIA INTERNET MARCAR.COM</t>
  </si>
  <si>
    <t>FO-25-1131531</t>
  </si>
  <si>
    <t>25-06 SE ESCALA PARA VISITA. LLAMAR ANTES DE VISITAR Y CONFIRMAR DATOS, DIRECCION Y SOLICITUD
0
25-06 / SOLUCIÓN: SE VISITA CB, SE REALIZA CAMBIO DE DATAFONO POR DAÑO ALERT IRRUPTION. SE INSTALA NUEVO EQUIPO, SE CONFIGURA POS, SE INCIALIZA, SE SIEMBRA TARJETA, SE CREAN USUARIOS CORRECTAMENTE Y SE REALIZA PRUEBAS ÉXITOSAS PRUEBAS OK  / USUARIO: Carlos Urrea  TELEFONO: 3202383757 CORREO: caenur2011@hotmail.com</t>
  </si>
  <si>
    <t>LMLZZ716</t>
  </si>
  <si>
    <t xml:space="preserve">264634   </t>
  </si>
  <si>
    <t xml:space="preserve">1212282   </t>
  </si>
  <si>
    <t>FO-25-1133721</t>
  </si>
  <si>
    <t>25-06 EN COMUNICACION CON EL SEÑOR CARLOS GRAJALES AL NUMERO 3104443114, CONFIRMA FALLA, DATOS CORRECTOS. SE ESCALA PARA VISITA
0
25-06 / SOLUCIÓN: SE REALIZA VALIDACION CON EL CLIENTE QUIEN INDICA QUE HAY UN CONVENIO QUE NO LE PERMITE MODIFICAR EL VALOR EN EL DATAFONO , SE ESCALA CON REDEBAN QUIEN INDICA QUE EL CLIENTE DEBE COMUNICARSE CON LA ENTIDAD PARA QUE LE FACILITEN OTRA FORMA DE PAGO DE ESE CONVENIO PUES LA VERSION FUE DISEÑADA ASI POR LA ENTIDAD Y NO PUEDE SER MODIFICADA / USUARIO: Carlos Grajales TELEFONO: 3104443114 CORREO: controldevisitadigital@gmail.com</t>
  </si>
  <si>
    <t>FO-25-1130754</t>
  </si>
  <si>
    <t>24-06 SE ESCALA PARA VISITA. LLAMAR ANTES DE VISITAR Y CONFIRMAR DATOS, DIRECCION Y SOLICITUD
25/06/2025 SE PIERDE TIEMPO POR RG,  CASO ESCALADO CON RBM
25-06 / SOLUCIÓN: PINPAD SE REINICIA Y BLOQUEA EL DATÁFONO, SE CAMBIA DATÁFONO, PINPAD Y HUB, SE REALIZA PRUEBAS DE FUNCIONAMIENTO OK  / USUARIO: Diana Mahecha  TELEFONO: 3158467628 CORREO: wilsonhermo@yahoo.com</t>
  </si>
  <si>
    <t>PINPAD A12 SE BLOQUEA AL INICIALIZAR</t>
  </si>
  <si>
    <t>1227942  1219448 243637317561365457309666</t>
  </si>
  <si>
    <t xml:space="preserve">857477  920123 Sin serial </t>
  </si>
  <si>
    <t>TEAM COMUNICATIONS PORTAL LA 80</t>
  </si>
  <si>
    <t>FO-25-1131546</t>
  </si>
  <si>
    <t>25-06 SE ESCALA PARA VISITA. LLAMAR ANTES DE VISITAR Y CONFIRMAR DATOS, DIRECCION Y SOLICITUD
0
25-06 / SOLUCIÓN: SE REALIZA BORRADO DE DATOFONO, SE INSTALA PARCHE, SE INSTALA VERSIÓN 10.5N, SE REALIZA SEMBRADO DE TARJETA 9812, SE CREA USUARIO, PRUEBAS OK. / USUARIO: Leidy Contreras  TELEFONO: 3217645468 CORREO: bodegaportal80@teamcomunicaciones</t>
  </si>
  <si>
    <t>10PZZ023</t>
  </si>
  <si>
    <t>MULTISERVICIOS SARADI PAGOS Y ENVIOS</t>
  </si>
  <si>
    <t>FO-25-1136145</t>
  </si>
  <si>
    <t>25-06 SE ESCALA PARA VISITA. LLAMAR ANTES DE VISITAR, CONFIRMAR FALLA Y DATOS
0
26-06 / SOLUCIÓN: SE VALIDA FALLA Y LA FALLA FONDOS INSUFICIENTES, NO ES TEMA DE DATAFONO, ES TEMA DE ENTIDAD, DADO QUE EL CUPO DE SOBREGIROS DEL CLIENTE ESTA INHABILITADO Y EL CLIENTE DEBE CONSIGNAR PARA PODER SEGUIR OPERANDO, POR LO TANTO NO ES PROBLEMA FISICO DE EQUIPO. / USUARIO: ANGELICA MORALES TELEFONO: 6017428602 CORREO: controldevisitadigital@gmail.com</t>
  </si>
  <si>
    <t>SUPERMERCADO BELALCAZAR</t>
  </si>
  <si>
    <t>FO-25-1131917</t>
  </si>
  <si>
    <t>25-06 LA RED: POR FAVOR PROCEDER CON EL CORRESPONDIENTE RESEMBRADO DE TARJETA ** SE ESCALA PARA VISITA. LLAMAR ANTES DE VISITAR, CONFIRMAR FALLA Y DATOS..26-6 EN  SITIO, SE ESTA ESPERANDO AUTORIZACION DE INGRESO AL SUPERMERCADO PARA PROCEDER CON LA LABOR
26/06/2025 NOS ENCONTRAMOS EN EL SITIO, SE ESTA ESPERANDO AUTORIZACION DE INGRESO AL SUPERMERXADO PARA PROCEDER CON LA LABOR
26-06 / SOLUCIÓN: SE SIEMBRA TARJETA Y QUEDA FUNCIONANDO CORRECTAMENTE  / USUARIO: VIVIANA RIOS  TELEFONO: 3108484087 CORREO: magaly118902@gmail.com</t>
  </si>
  <si>
    <t>BL01W596</t>
  </si>
  <si>
    <t>CPS DATOS MOVILES EN LINEA LTDA</t>
  </si>
  <si>
    <t>FO-25-1136081</t>
  </si>
  <si>
    <t>25-06 SE INTENTA COMUNICACION CON LA SEÑORA WENDY BALLESTEROS AL NUMERO 3233434981, PERO NO CONTESTA LA LLAMADA. SE ESCALA PARA VISITA, CONFIRMAR FALLA Y DATOS
0
26-06 / SOLUCIÓN: SE CAMBIA EQUIPO DEBIDO TAPA IMPRESORA DAÑADA SE REALIZA INYECCIÓN DE SISTEMA Y VERSIÓN INICIALIZADA OK PRUEBAS OK CUBRE CLAVE OK  / USUARIO: Wendy Ayala TELEFONO: 3232434981 CORREO: cajeroarauca1@datosmoviles.net</t>
  </si>
  <si>
    <t>SAJZZ089</t>
  </si>
  <si>
    <t xml:space="preserve">786411   </t>
  </si>
  <si>
    <t xml:space="preserve">185532   </t>
  </si>
  <si>
    <t>MOVILCO GARZON</t>
  </si>
  <si>
    <t>FO-25-1129854</t>
  </si>
  <si>
    <t>24-06 EN COMUNICACION CON LA SEÑORA ELIZABETH VELA  AL NUMERO 3224646625, CONFIRMA FALLA, DATOS CORRECTOS. SE ESCALA PARA VISITA
0
26-06 / SOLUCIÓN: SE REALIZA VISITA AL PUNTO, INICIALMENTE CLIENTE REPORTE ERROR DE TRANSACCIONES "RECHAZO GENERAL" NO RECIBE TARJETAS DE DÉBITO. AL MOMENTO DE MANIPULAR EQUIPO ESTE SE ALERTA. POSTERIORMENTE SE REALIZA CAMBIO DE EQUIPO POR ALERT IRRUPCIÓN. SE ESCALA RECHAZO GENERAL CON RBM, QUIEN INDICA QUE TERMINAL SE ENCUENTRA BIEN PARAMETRIZADA E INDICA QUE AL PARECER ES UN BLOQUEO O RESTRICCIÓN POR PARTE DE ENTIDAD. INDICA QUE EL CLIENTE SE TIENE QUE COMUNICAR CON LA ENTIDAD BANCARIA PARA VALIDAR LA RESTRICCIÓN. SE DEJA EQUIPO CON VR 10.6, SE SIEMBRA TARJETA #8461. PRUEBAS DE CB OK ,PRUEBAS DE ADQUIRENCIA FALLIDA, (EN REVISIÓN POR ENTIDAD ). SE ESCALO EQUIPO QUEDÓ OPERATIVO . FUNCIONANDO AMBOS MÓDULOS ADQUIRENCIA Y CB. / USUARIO: ELISABETH VELA  TELEFONO: 3224646625 CORREO: cpsgarzon@movilco.co</t>
  </si>
  <si>
    <t>10NZZ098</t>
  </si>
  <si>
    <t xml:space="preserve">248237   </t>
  </si>
  <si>
    <t xml:space="preserve">231533   </t>
  </si>
  <si>
    <t>CENTRO DE PAGOS GLOBAL SERVICES</t>
  </si>
  <si>
    <t>FO-25-1135704</t>
  </si>
  <si>
    <t>25-06 SE ESCALA PARA VISITA. LLAMAR ANTES DE VISITAR Y CONFIRMAR DATOS, DIRECCION Y SOLICITUD
0
26-06 / SOLUCIÓN: SE LLEGA A DIRECCIÓN INDICADA SE CAMBIA CABLE ENTORCHADO POR PINES EN MAL ESTA DE CONECTOR DE DATOS, SE ACTUALIZA VERSIÓN. SE REALIZAN PRUEBAS EXITOSAS  / USUARIO: María Espitia  TELEFONO: 3007780307 CORREO: mafespitia@hotmail.com</t>
  </si>
  <si>
    <t>NA003723</t>
  </si>
  <si>
    <t>SONIA MARTINEZ MARTINEZ 2</t>
  </si>
  <si>
    <t>FO-25-1136608</t>
  </si>
  <si>
    <t>25-06 SE ESCALA A LA RED PARA AUTORIZACION ** 26-06 LA RED: POR FAVOR PROCEDER CON EL CORRESPONDIENTE RESEMBRADO DE TARJETA ** SE ESCALA PARA VISITA. LLAMAR ANTES DE VISITAR, CONFIRMAR FALLA Y DATOS
0
26-06 / SOLUCIÓN: SE REALIZA VISITA AL COMERCIO SE REALIZA CONFIGURACION DE DATAFONO VERSIÓN 10.6 SEMBRADO DE TARJETA #7823 SE REALIZAN PRUEBAS OK  / USUARIO: Sonia Martínez  TELEFONO: 3102783266 CORREO: negrita13s@hotmail.com</t>
  </si>
  <si>
    <t>9AGZZ805</t>
  </si>
  <si>
    <t>ESTACION DE SERVICIOS LA ISABELA</t>
  </si>
  <si>
    <t>FO-25-1137173</t>
  </si>
  <si>
    <t>26-06 SE ESCALA PARA VISITA. LLAMAR ANTES DE VISITAR, CONFIRMAR FALLA Y DATOS
0
26-06 / SOLUCIÓN: CB CON ERROR DE CABLE DE RED DESCONECTADO, SE REALIZA VALIDACIÓN DE CONEXIÓN Y CABLEADO, SWICHT DE CLIENTE EN DAÑO, EQUIPO CON VERSIÓN 10.6,PRUEBAS OK. SE CONFIRMA SERVICIO "CONECTADO DATÁFONO A MÓDEM TRANSACCIÓNES EXITOSAS.  / USUARIO: Fredy Franco  TELEFONO: 3153074717 CORREO: cucofranco1025@hotmail.com</t>
  </si>
  <si>
    <t>A3KZZ371</t>
  </si>
  <si>
    <t>MOVILCO MELGAR</t>
  </si>
  <si>
    <t>FO-25-1127498</t>
  </si>
  <si>
    <t>24-06 SE ESCALA PARA VISITA. LLAMAR ANTES DE VISITAR Y CONFIRMAR DATOS, DIRECCION Y SOLICITUD
25/06/2025 EN COMUNICACIÓN CON EL COMERCIO  KAREN PARRA TELÉFONO: 3194345121, QUIEN SE LE INFORMA DE LA VISITA, MANIFIESTA QUE PUEDE RECIBIR MAÑANA EN HORAS DE LA TARDE
26-06 / SOLUCIÓN: CAMBIO DE EQUIPO POR DAÑO SE REALIZA PRUEBAS OK SE ENTREGA SERVICIO OPERATIVO  / USUARIO: Juliana Parra TELEFONO: 3144334278 CORREO: katherine.parra0415@gmail.com</t>
  </si>
  <si>
    <t>A1KZZ909</t>
  </si>
  <si>
    <t xml:space="preserve">1234275   </t>
  </si>
  <si>
    <t xml:space="preserve">762980   </t>
  </si>
  <si>
    <t>FO-25-1134233</t>
  </si>
  <si>
    <t>25-06 SE ESCALA PARA VISITA. LLAMAR ANTES DE VISITAR Y CONFIRMAR DATOS, DIRECCION Y SOLICITUD
0
26-06 / SOLUCIÓN: SE VISITA EL COMERCIO, SE ENCUENTRA DATAFONO FALLA NO LEE LAS TARJETAS CHIP POR LO QUE SE CAMBIA RESOLVIENDO EL PROBLEMAS, TARJETA DE SEMBRADO 6371, PRUEBAS OK, TELECARGA TRNA  / USUARIO: SANDRA PATRICIA URBANO  TELEFONO: 3162539024 CORREO: urbano.3710@gmail.com</t>
  </si>
  <si>
    <t>1235439   SN:241597317561324755895927</t>
  </si>
  <si>
    <t>1050107   Sin serial</t>
  </si>
  <si>
    <t>DIAMOND BOUTIQUE Y ESTILO</t>
  </si>
  <si>
    <t>FO-25-1135779</t>
  </si>
  <si>
    <t>25-06 SE ESCALA PARA VISITA. LLAMAR ANTES DE VISITAR, CONFIRMAR FALLA Y DATOS
0
26-06 / SOLUCIÓN: SE LLEGA A LA DIRECCIÓN INDICADA SE RECONFIGURA, INICIALIZA Y SE VUELVE A SEMBRAR LA TARJETA , PERO SIGUE CON EL RECHAZO"LLAME AL ASESOR" SE REALIZAN PRUEBAS POR ADQUIRENCIA Y LA PRUEBA ES SATISFACTORIA , EL RECHAZO ES CON EL MÓDULO DE CBN, SE ESCALA EL CASO CON REDEBAN E INDICAN QUE EL BLOQUEO ES POR PARTE DEL BANCO QUE SE ESCALA EL CASO, SE INFORMA AL CLIENTE QUE SE DEBO COMUNICAR CON LA ENTIDAD  / USUARIO: Juan Carlos Arévalo  TELEFONO: 3134253081 CORREO: descargasjuancarlos@gmail.com</t>
  </si>
  <si>
    <t>A1LZZ028</t>
  </si>
  <si>
    <t>FO-25-1127893</t>
  </si>
  <si>
    <t xml:space="preserve">24-06 SE ESCALA PARA VISITA. LLAMAR ANTES DE VISITAR Y CONFIRMAR DATOS, DIRECCION Y SOLICITUD
26/06/2025 SE ESTA EN DESPLAZAMIENTO HACIA AL SITIO PERO POR PROBLEMAS DE PARE Y SIGA EN LA VIA NO SE HA PODIDO LLEGAR EL MUNICIPIO.
26-06 / SOLUCIÓN: SE LLEGA A COMERCIO SE VERIFICA FALLA EN LECTOR DE BARRAS DESCONFIGURADO SE REALIZA CONFIGURACIÓN SE REALIZA PRUEBAS DE FUNCIONAMIENTO EXITOSAS CB QUEDA OPERATIVO Y LECTOR FUNCIONANDO  / USUARIO: DANNY GUSTIN TELEFONO: 3216805252 CORREO: gcgc7287@gmail.com </t>
  </si>
  <si>
    <t xml:space="preserve">MERKA TODO PARQUE </t>
  </si>
  <si>
    <t>FO-25-1136928</t>
  </si>
  <si>
    <t xml:space="preserve">26-06 SE ESCALA PARA VISITA. LLAMAR ANTES DE VISITAR, CONFIRMAR FALLA Y DATOS
0
26-06 / SOLUCIÓN: SE LLAMA A LA USUARIA (MARYORI HERNANDEZ) ESTA INDICA QUE EL EQUIPO YA ESTÁ FUNCIONANDO CON TOTAL NORMALIDAD, HABÍA UN CABLE DESCONECTADO PERO YA LO CONECTARON  / USUARIO: Maryori hernandez  TELEFONO: 3104899546 CORREO: controldevisitadigital@gmail.com </t>
  </si>
  <si>
    <t>MISCEL PAPEL E INTERNET SMITH</t>
  </si>
  <si>
    <t>FO-25-1138383</t>
  </si>
  <si>
    <t>26-06 SE ESCALA PARA VISITA. LLAMAR ANTES DE VISITAR, CONFIRMAR FALLA Y DATOS
0
26-06 / SOLUCIÓN: SE REALIZA VISITA AL COMERCIO SE CONFIGURA DATAFONO A LA VERSIÓN 10.6 SE REALIZA SEMBRADO DE TARJETA #4634 SE REALIZAN PRUEBAS OK  / USUARIO: Armando Parada  TELEFONO: 3212291516 CORREO: armandopj1120@hotmail.com</t>
  </si>
  <si>
    <t>JAAAD020</t>
  </si>
  <si>
    <t>PAPELERIA FOTOCOPIADORA</t>
  </si>
  <si>
    <t>FO-25-1138374</t>
  </si>
  <si>
    <t>26-06 SE ESCALA PARA VISITA. LLAMAR ANTES DE VISITAR, CONFIRMAR FALLA Y DATOS
0
26-06 / SOLUCIÓN: SE REALIZAN PRUEBAS POR FALLA EN TRANSACCIONES RECONFIGURACIÓN DE EQUIPO Y NUEVAMENTE SEMBRADO DE TARJETA CC, CON EL CONVENIO DE TELETÓN LA OPERACIÓN SALE EXITOSA PERO CON OTRO CONVENIO PERSISTE LA FALLA, SE ESCALA A RBM QUERÉS ESCALAN A CENTRO DE OPERACIONES ESTAMOS EN ESPERA DE ESTA RESPUESTA DESDE LAS 13:30. SIENDO LAS 14:30 NOS CONFIRMAN BLOQUEO POR PARTE DE INCOCREDITO POR TEMAS DE FACTURA DIGITAL LO CUAL YA ES TEMA ENTRE BANCO Y CLIENTE SERVICIO PARA RBM Y LINEACOM ESTÁ OK SERVICIO OPERATIVO PRUEBAS OK TRNA RBM SEMBRADO DE TARJETA CC  / USUARIO: Liliana quiseno TELEFONO: 3002092219 CORREO: liliq2104@hotmail.com</t>
  </si>
  <si>
    <t>IZ8ZZ698</t>
  </si>
  <si>
    <t>PAPELERIA BUGS</t>
  </si>
  <si>
    <t>FO-25-1138077</t>
  </si>
  <si>
    <t>26-06 SE ESCALA PARA VISITA. LLAMAR ANTES DE VISITAR, CONFIRMAR FALLA Y DATOS
0
26-06 / SOLUCIÓN: SE LLEGA A DIRECCIÓN PARA ATENDER INCIDENTE, AL LLEGAR LA TARJETA DE SEMBRADO NO ESTÁ EN SITIO SE DA ESPERA PARA QUE LA PUEDAN TRAER PERO LA TIENEN LEJOS Y LLEGARÁ HASTA LA NOCHE, SE INDICA A CLIENTE QUE DEBERÁ VOLVER A LLAMAR PARA SOLICITAR NUEVAMENTE EL MANTENIMIENTO SE DEBE CAMBIAR EQUIPO POR DAÑO EN LA IMPRESORA  / USUARIO: Fernando Restrepo  TELEFONO: 3132602711 CORREO: marti1492@hotmail.com</t>
  </si>
  <si>
    <t>CELULARES Y TELECOMUNICACIONES CELTEL S.A</t>
  </si>
  <si>
    <t>FO-25-1138135</t>
  </si>
  <si>
    <t>26-06 EN COMUNICACION CON LA SEÑORA KARINA CASTELLANOS AL NUMERO 3103250569, CONFIRMA FALLA, DATOS CORRECTOS. SE ESCALA PARA VISITA
0
26-06 / SOLUCIÓN: SE FORMATEA DATAFONO , SE LE INSTALA S.O Y VERSION 10.6 SE SIMEBRA TARJETA 7398, SE HACEN PRUEBAS OK 771969 / USUARIO: KARINA CASTELLANOS TELEFONO: 3103250569 CORREO: cpssocorro@celtelsa.net</t>
  </si>
  <si>
    <t>A4OZZ779</t>
  </si>
  <si>
    <t>FO-25-1138752</t>
  </si>
  <si>
    <t xml:space="preserve">26-06 SE ESCALA PARA VISITA. LLAMAR ANTES DE VISITAR, CONFIRMAR FALLA Y DATOS
0
27-06 / SOLUCIÓN: SE VERIFICÓ FALLA DE LECTOR DE CÓDIGO DE BARRAS NO PERMITE LEER CÓDIGOS SE CONFIGURA PERO FALLA PERSISTE SE REALIZÓ CAMBIO DE LECTORA SE EJECUTAN PRUEBAS TX EXITOSAS QUEDA OPERATIVO.  / USUARIO: Jonathan Posso  TELEFONO: 3043507045 CORREO: dgriatamasagra@gmail.com </t>
  </si>
  <si>
    <t xml:space="preserve"> 529208  </t>
  </si>
  <si>
    <t xml:space="preserve"> 914000  </t>
  </si>
  <si>
    <t>PIJAMERA Y VARIEDAD MUNDO BABY</t>
  </si>
  <si>
    <t>FO-25-1141451</t>
  </si>
  <si>
    <t>26-06 EN COMUNICACION CON EL SEÑOR OSCAR CEPEDA AL NUMERO 3204498931, CONFIRMA FALLA, DATOS CORRECTOS. SE ESCALA PARA VISITA
0
27-06 / SOLUCIÓN: SE REALIZA VALIDACIÓN FONDOS INSUFICIENTE SE VALÍA CON PAOLA GARZÓN DE REDEBAN LA CUAL VALÍA CON ENTIDAD INDICAN QUE TIENE BLOQUEO POR SOBREGIRO CLIENTE DEBE ACERCARSE A LA ENTIDAD / USUARIO: Felipe Rivera  TELEFONO: 3125088008 CORREO: andresrivera131119@gmail.com</t>
  </si>
  <si>
    <t>AA00A596</t>
  </si>
  <si>
    <t>FO-25-1133508</t>
  </si>
  <si>
    <t>25-06 SE ESCALA PARA VISITA. LLAMAR ANTES DE VISITAR Y CONFIRMAR DATOS, DIRECCION Y SOLICITUD
27/06/2025 SE ESTÁ DANDO SOLUCIÓN A LA FALLA SE LLEGA DESDE LAS 9:40 AM Y AUN SEGUIMOS EN COMERCIO
27-06 / SOLUCIÓN: SE CAMBIA DATÁFONO POR FALLAS EN REINICIO. Y PINPAD NO LEER LAS TARJETAS  / USUARIO: ANA MARÍA LOPERA  TELEFONO: 3186597945 CORREO: cajamarinillaparque@teamcomunicaciones.com</t>
  </si>
  <si>
    <t>DATAFONO A3 ERROR 0316</t>
  </si>
  <si>
    <t>1254291  1241522 243627317561365457299486</t>
  </si>
  <si>
    <t>1039635  1062671 Na</t>
  </si>
  <si>
    <t xml:space="preserve">ESTUDIO FOTOGRAFICO MARGARITA </t>
  </si>
  <si>
    <t>FO-25-1139232</t>
  </si>
  <si>
    <t>26-06 SE ESCALA PARA VISITA. LLAMAR ANTES DE VISITAR, CONFIRMAR FALLA Y DATOS
0
27-06 / SOLUCIÓN: SE REALIZA CONFIGURACIÓN DE PARÁMETROS  / USUARIO: Aura Londoño TELEFONO: 3103700383 CORREO: loondobeta@gmail.com</t>
  </si>
  <si>
    <t>LMNZZ308</t>
  </si>
  <si>
    <t>DROGUERIA Y PERF SANTA RITA</t>
  </si>
  <si>
    <t>FO-25-1141410</t>
  </si>
  <si>
    <t>26-06 SE ESCALA PARA VISITA. LLAMAR ANTES DE VISITAR, CONFIRMAR FALLA Y DATOS
0
27-06 / SOLUCIÓN: SE REALIZA VISITA AL COMERCIO SE ACTUALIZA DATAFONO A LA VERSIÓN 10.6 SE REALIZA SEMBRADO DE TARJETA #7304 SE REALIZAN PRUEBAS OK  / USUARIO: Yenny Sánchez  TELEFONO: 3125903342 CORREO: rosaparias12@hotmail.com</t>
  </si>
  <si>
    <t>IZ0FZ917</t>
  </si>
  <si>
    <t>FO-25-1140028</t>
  </si>
  <si>
    <t>26-06 EN COMUNICACION CON EL SEÑOR FERNEY VEGA AL NUMERO 3112154528, CONFIRMA FALLA, DATOS CORRECTOS. SE ESCALA PARA VISITA
0
27-06 / SOLUCIÓN: SE INGRESA SE INSTALA LECTOR DE CÓDIGO DE BARRAS Y BASE YA QUE EN LA ANTERIOR VISITA NO SE INSTALÓ DEBIDO A QUE LA ENTIDAD NO TENÍA REGISTRADA LA FRANQUICIA VISA PARA CORRESPONSAL SE HACEN PRUEBAS OK SE FORMATIO SE SEMBRÓ TARJETA PRUEBAS OK TELECARGA DRNA CREACIÓN DE USUARIOS / USUARIO: Didier Vega  TELEFONO: 3112154518 CORREO: telecneacomunicaciones@gmail.com</t>
  </si>
  <si>
    <t>DROGUERIA SUPERDESCUENTOS</t>
  </si>
  <si>
    <t>FO-25-1142835</t>
  </si>
  <si>
    <t>27-06 EN COMUNICACION CON EL SEÑOR JOSE LUIS GAVIRIA AL NUMERO 3147017344, CONFIRMA FALLA, DATOS CORRECTOS. SE ESCALA PARA VISITA
0
27-06 / SOLUCIÓN: SE REALIZA LLAMADA AL CLIENTE, Y SE VALIDA EL INCONVENIENTE EL CLIENTE INDICA QUE SE COMUNICO CON EL ASESOR Y LE INDICARON QUE EL PROBLEMA NO ERA DEL DATAFONO SINO EL SOBRE GIRO DEL CUPO QUE NO ESTA HABILITADO POR TAL MOTIVO AUTORIZA CERRAR LA VISITA. / USUARIO: JOSE LUIS GAVIRIA TELEFONO: 3147017344 CORREO: controldevisitadigital@gmail.com</t>
  </si>
  <si>
    <t>FO-25-1138526</t>
  </si>
  <si>
    <t>26-06 SE ESCALA PARA VISITA. LLAMAR ANTES DE VISITAR, CONFIRMAR FALLA Y DATOS
0
27-06 / SOLUCIÓN: SE LLEGA LA DIRECCIÓN INDICA SE REALIZA CAMBIO DE DATÁFONO POR MSJ LLT. SEMBRADO DE TARJETA OKAY ACTUALIZACIÓN OKAY SE REALIZAN PRUEBAS EXITOSAS / USUARIO: William Castellanos  TELEFONO: 3115995187 CORREO: somerwicas@gmail.com</t>
  </si>
  <si>
    <t>JAANZ765</t>
  </si>
  <si>
    <t xml:space="preserve">963223   </t>
  </si>
  <si>
    <t xml:space="preserve">203596   </t>
  </si>
  <si>
    <t>PDV PORFIA ESPECIALIZADO</t>
  </si>
  <si>
    <t>FO-25-1141408</t>
  </si>
  <si>
    <t>26-06 SE ESCALA PARA VISITA. LLAMAR ANTES DE VISITAR, CONFIRMAR FALLA Y DATOS
0
27-06 / SOLUCIÓN: SE REALIZA CONTACTO TELEFONICO CON LA SEÑORA  KATHERINE ENCARGADA DEL PUNTO LA CUAL INDICA QUE EL DAÑO FUE SOLUCIONADO EL DÍA DE AYER, QUE EL EQUIPO ESTA FUNCIONANDO OK / USUARIO: Katerine TELEFONO: 3166127212 CORREO: centrodecontacto@consuerte.com.co</t>
  </si>
  <si>
    <t>COOP - ALIANZAS</t>
  </si>
  <si>
    <t>FO-25-1142117</t>
  </si>
  <si>
    <t>27-06 SE ESCALA PARA VISITA. LLAMAR ANTES DE VISITAR, CONFIRMAR FALLA Y DATOS
0
27-06 / SOLUCIÓN: SE REALIZÓ CAMBIO DE EQUIPO OK, USUARIOS OK, PRUEBAS OK, TELECARGA DRNA. / USUARIO: Ladys Correa  TELEFONO: 3113942738 CORREO: ladyscm35@gmail.com</t>
  </si>
  <si>
    <t>FAPZZ529</t>
  </si>
  <si>
    <t xml:space="preserve">506857   </t>
  </si>
  <si>
    <t xml:space="preserve">232674   </t>
  </si>
  <si>
    <t>FO-25-1142813</t>
  </si>
  <si>
    <t>26-06 SE ESCALA A LA RED PARA AUTORIZACION ** 27-06 LA RED: POR FAVOR PROCEDER CON EL RESEMBRADO DE TARJETA ** SE ESCALA PARA VISITA. LLAMAR ANTES DE VISITAR, CONFIRMAR FALLA Y DATOS
0
27-06 / SOLUCIÓN: SE REALIZA RECONFIGURACIÓN DE EQUIPO Y RESEMBRADO DE TARJETA A SOLICITUD DEL BANCO SERVICIO OPERATIVO PRUEBAS OK TRNA RBM SEMBRADO DE TARJETA CC  / USUARIO: Sara Millan TELEFONO: 3112553790 CORREO: zaritam1978@gmail.com</t>
  </si>
  <si>
    <t>10VZZ543</t>
  </si>
  <si>
    <t>COOPENESSA C.A.C CENTRO</t>
  </si>
  <si>
    <t>FO-25-1140033</t>
  </si>
  <si>
    <t>26-06 SE ESCALA PARA VISITA. LLAMAR ANTES DE VISITAR, CONFIRMAR FALLA Y DATOS
27/06/2025 SE LLEGA AL PUNTO EL CUAL SE ENCUENTRA CERRADO INDICAN QUE VUELVEN ABRIR HASTA LAS 2:30 PM
27-06 / SOLUCIÓN: SE REALIZA CAMBIO DE DATAFONO EL CUAL SE REINICIA CONSTANTEMENTE EN ESPECIAL AL RECIBIR LAS TARJETAS DE CAJASAN VERSIÓN 10.5 TARJETA DE SEMBRADO EN DETERIORO SE LE INDICA AL USUARIO QUE ES NECESARIO SOLICITAR EL CAMBIO DE TARJETA PRUEBAS OK SERVICIO OPERATIVO  / USUARIO: Jonathan Monsalve TELEFONO: 3142179615 CORREO: monsalvejonathan2106@gmail.com</t>
  </si>
  <si>
    <t>PINPAD C2 LECTOR DE BANDA DAÑADO</t>
  </si>
  <si>
    <t>AB00W186</t>
  </si>
  <si>
    <t>1254479  1220678 241597317561324755898828</t>
  </si>
  <si>
    <t xml:space="preserve">991476  879600 Sin placa serial </t>
  </si>
  <si>
    <t>REYES Y CRIADO S.A.S.</t>
  </si>
  <si>
    <t>FO-25-1142112</t>
  </si>
  <si>
    <t>27-06 SE ESCALA PARA VISITA. LLAMAR ANTES DE VISITAR, CONFIRMAR FALLA Y DATOS
0
27-06 / SOLUCIÓN: SE VISITA COMERCIO Y SE ENCUENTRA QUE EL CIERRE NO ESTÁ HABILITADO, SE PROCEDE A HABILITAR CIERRE Y SE HACEN TRANSACCIONES EFECTIVAS / USUARIO: Fredy Díaz  TELEFONO: 3102783266 CORREO: multiserviciosdesantandersas@gmail.com</t>
  </si>
  <si>
    <t>A100G748</t>
  </si>
  <si>
    <t>FO-25-1142355</t>
  </si>
  <si>
    <t>27-06 SE ESCALA PARA VISITA. LLAMAR ANTES DE VISITAR, CONFIRMAR FALLA Y DATOS
0
27-06 / SOLUCIÓN: SE HACE PRESENCIA EN COMERCIO DEBIDO A QUE NO COMUNICA CON EL MÓDEM DEL INTERNET SE REALIZA PRUEBA AUTORIZADA POR LA RED CONVENIO 4998 TELETON VALOR DE 1 PESO OK SE CREAN USUARIOS Y CONTRASEÑA  / USUARIO: FREDDY FRANCO TELEFONO: 3153074717 CORREO: cucofranco1025@hotmail.com</t>
  </si>
  <si>
    <t xml:space="preserve">243962   </t>
  </si>
  <si>
    <t>FO-25-1127569</t>
  </si>
  <si>
    <t>24-06 EN COMUNICACION CON LA SEÑORA JENIFER CORONADO AL NUMERO 3016379562, CONFIRMA FALLA, DATOS CORRECTOS. SE ESCALA PARA VISITA
0
27-06 / SOLUCIÓN: SE REALIZA LA VISITA SE ENCUENTRA EL DATÁFONO CON LAA TECLAS UN POCO DURAS EN OCASIONES, SE PROCEDE A CAMBIAR EL EQUIPO, SE REALIZAN PRUEBAS PERO A LA HORA DE HACER LA TRANSACCIÓN DE RECAUDO DE PRUEBA AVAL APARECE EL MENSAJE DE TRANSACCIÓN "DECLINADA LLAMARAL REF" QUE INDICA SEGÚN EL CLIENTE QUE LLAMO AL BANCO QUE ES UN PROBLEMA DEL SERVIDOR DEL BANCO, Y QUE SERÁ SOLUCIONADO EN LA PRÓXIMA HORAS  / USUARIO: Yenifer Coronado  TELEFONO: 3016379562 CORREO: yenifercoroce@gmail.com</t>
  </si>
  <si>
    <t xml:space="preserve">1170887   </t>
  </si>
  <si>
    <t xml:space="preserve">772287   </t>
  </si>
  <si>
    <t>FO-25-1140039</t>
  </si>
  <si>
    <t>26-06 SE ESCALA PARA VISITA. LLAMAR ANTES DE VISITAR, CONFIRMAR FALLA Y DATOS
0
27-06 / SOLUCIÓN: SE REALIZA CAMBIO DE DATÁFONO ALERT IRRUPTION.
SE CAMBIA HUB + PINPAD POR CAMBIO DE TECNOLOGÍA.
SE REALIZAN PRUEBAS OPERATIVAS SIN NOVEDAD. / USUARIO: VILMA PAZ MORENO  TELEFONO: 3136484564 CORREO: vilmitapaz22@gmail.com</t>
  </si>
  <si>
    <t>DATAFONO A6 ALERT IRRUPTION - DATAFONO A12 SE BLOQUEA AL INICIALIZAR</t>
  </si>
  <si>
    <t>1242406 - 1235466  1219479 243637317561365457309695</t>
  </si>
  <si>
    <t>1104882 - 1242406  1109802 NO SERIALIZADO</t>
  </si>
  <si>
    <t>FO-25-1142386</t>
  </si>
  <si>
    <t>27-06 SE ESCALA PARA VISITA. LLAMAR ANTES DE VISITAR, CONFIRMAR FALLA Y DATOS
0
27-06 / SOLUCIÓN: SE REALIZA LLAMADA PARA ATENDER INCIDENCIAS PERO SEÑORA SONIA  INDICA QUE ERA UN ERROR. EN LA TRANACCIONQU ESTUVO PRESENTANDO LA ENTIDAD EN HORAS DE LA MAÑANA PERO QUE YA SE RESTABLECIÓ Y YA ESTÁ OPERANDO CORRECTAMENTE POR LO ANTERIOR CANCELA VISITA  / USUARIO: Sonia Martinez  TELEFONO: 3102783266 CORREO: controldevisitadigital@lineacom.co</t>
  </si>
  <si>
    <t>MC - MULTICELL SAS OCEAN MALL</t>
  </si>
  <si>
    <t>FO-25-1143129</t>
  </si>
  <si>
    <t>27-06 SE ESCALA PARA VISITA. LLAMAR ANTES DE VISITAR, CONFIRMAR FALLA Y DATOS
0
27-06 / SOLUCIÓN: SE REALIZA VISITA AL PUNTO, SE REALIZA CAMBIO DE EQUIPO POR ALERT IRRUPTION, SE INICIALIZA, SE REALIZAN PRUEBAS, TODO OK  / USUARIO: Eliana acuña  TELEFONO: 3218399375 CORREO: eliana16117@outlook.com</t>
  </si>
  <si>
    <t>A1RZZ037</t>
  </si>
  <si>
    <t xml:space="preserve">281390   </t>
  </si>
  <si>
    <t xml:space="preserve">243323   </t>
  </si>
  <si>
    <t>FO-25-1143537</t>
  </si>
  <si>
    <t>27-06 SE ESCALA PARA VISITA. LLAMAR ANTES DE VISITAR, CONFIRMAR FALLA Y DATOS
0
28-06 / SOLUCIÓN: SE REALIZA CAMBIO DE EQUIPO POR DAÑO EN IMPRESORA NO AVANZA PAPEL AL IMPRIMIR SERVICIO OPERATIVO PRUEBAS OK TRNA RBM SEMBRADO DE TARJETA CC  / USUARIO: Martin Rodríguez  TELEFONO: 3132602711 CORREO: marti1492@hotmail.com</t>
  </si>
  <si>
    <t>9B006471</t>
  </si>
  <si>
    <t xml:space="preserve">1169795   </t>
  </si>
  <si>
    <t xml:space="preserve">815591   </t>
  </si>
  <si>
    <t>DON PAGO JUMBO 20 DE JULIO</t>
  </si>
  <si>
    <t>FO-25-1145306</t>
  </si>
  <si>
    <t>27-06 SE ESCALA PARA VISITA. LLAMAR ANTES DE VISITAR, CONFIRMAR FALLA Y DATOS
0
28-06 / SOLUCIÓN: SE ACTUALIZA DATÁFONO, SE CAMBIA CABLE DE INTERNET, SE REALIZA PRUEBAS OK  / USUARIO: FABIO GUZMÁN  TELEFONO: 3057832191 CORREO: 20dejulio2@gmail.com</t>
  </si>
  <si>
    <t xml:space="preserve">Cable de red </t>
  </si>
  <si>
    <t>AB113626</t>
  </si>
  <si>
    <t>FO-25-1146180</t>
  </si>
  <si>
    <t>27-06 SE ESCALA PARA VISITA. LLAMAR ANTES DE VISITAR, CONFIRMAR FALLA Y DATOS
0
28-06 / SOLUCIÓN: SE LLEGA A CORRESPONSAL SE VERIFICA FALLA EN TRANSACCIÓNES RECHAZO GENERAL SE REALIZA RESEMBRADO DE TARJETA PRUEBAS DE FUNCIONAMIENTO EXITOSAS CB QUEDA OPERATIVO  / USUARIO: Johana romo TELEFONO: 3128785960 CORREO: dgiatamasagra@gmail.com</t>
  </si>
  <si>
    <t>FO-25-1145311</t>
  </si>
  <si>
    <t>27-06 SE ESCALA PARA VISITA. LLAMAR ANTES DE VISITAR, CONFIRMAR FALLA Y DATOS
0
28-06 / SOLUCIÓN: SE REALIZA VISITA AL SITIO SE DETECTA DAÑO  EN EL TECLADO SE REALIZA CAMBIO DE EQUIPO SE REALIZA INICIALIZACIÓN SE REALIZAN PRUEBAS TODO OKAY / USUARIO: Jairo Florian  TELEFONO: 3012930658 CORREO: jaflogo@hotmail.com</t>
  </si>
  <si>
    <t xml:space="preserve">1216713   </t>
  </si>
  <si>
    <t xml:space="preserve">767911   </t>
  </si>
  <si>
    <t>JER AGENCIA LA DECIMA</t>
  </si>
  <si>
    <t>FO-25-1148524</t>
  </si>
  <si>
    <t>28-06 SE ESCALA PARA VISITA. LLAMAR ANTES DE VISITAR, CONFIRMAR FALLA Y DATOS
0
28-06 / SOLUCIÓN: SE REALIZA VISITA AL COMERCIO, SE BORRA Y ACTUALIZA EQUIPO A VERSION 10.6, PRUEBAS OK. / USUARIO: Sandra Marcela Días  TELEFONO: 3202739218 CORREO: smarceladiaz88.16@gmail.com</t>
  </si>
  <si>
    <t>OZZZZ454</t>
  </si>
  <si>
    <t>FO-25-1147444</t>
  </si>
  <si>
    <t>27-06 EN COMUNICACION CON EL SEÑOR FIDIAR DUARTE AL NÚMERO 3233220034, CONFIRMA FALLA, DATOS CORRECTOS. SE ESCALA PARA VISITA
0
28-06 / SOLUCIÓN: SE REALIZA VISITA TÉCNICA Y SE CAMBIA DATAFONO POR FALLAS EN EL ENCENDIDO, SE APAGA AL ENCENDER, SE RETIRA LA PLACA 745244 Y SE INSTALA LA PLACA 274974, SE REALIZA PRUEBA CON CONVENIO AUTORIZADO Y SE DEJA EL SERVICIO OK. / USUARIO: Fidiar Huertas Vides TELEFONO: 3233220034 CORREO: fidiarhuertasv@hotmail.com</t>
  </si>
  <si>
    <t xml:space="preserve">274973   </t>
  </si>
  <si>
    <t xml:space="preserve">745244   </t>
  </si>
  <si>
    <t>AUTOSERVICIO MERCAPAVA CAUCA</t>
  </si>
  <si>
    <t>FO-25-1143132</t>
  </si>
  <si>
    <t>27-06 SE ESCALA PARA VISITA. LLAMAR ANTES DE VISITAR, CONFIRMAR FALLA Y DATOS
0
28-06 / SOLUCIÓN: SE REALIZA CAMBIO DE FUENTE DE PODER DEBIDO A REINICIOS EN LECTORA DE BARRAS, SE ACTUALIZA VERSIÓN DE 10.5 A 10.6, SE REALIZAN PRUEBAS OK  / USUARIO: Shirley Arcila TELEFONO: 3187962541 CORREO: jefecontable.paga@mercapava.com.co</t>
  </si>
  <si>
    <t>Fuente de Poder</t>
  </si>
  <si>
    <t>GZ001455</t>
  </si>
  <si>
    <t>TELECOMUNICACIONES LANI</t>
  </si>
  <si>
    <t>FO-25-1004815</t>
  </si>
  <si>
    <t>04-06-2025 / Solución: SE REALIZA VISITA DE CAMPO ENCONTRANDO QUE EL COMERCIO ESTÁ CERRADO SE GENERA COMUNICACIÓN A LA LÍNEA 3246700037 DONDE NO HAY RESPUESTA, SE INFORMA A SUPERVISOR Y SE DA CIERRE A SOLICITUD. / Usuario: None Telefono: 3246700037 / Correo: controldevisitadigital@gmail.com</t>
  </si>
  <si>
    <t>NE&amp;TEL.COM</t>
  </si>
  <si>
    <t>FO-25-1030733</t>
  </si>
  <si>
    <t>04-06-2025 / Solución: SE REALIZA INSTALACIÓN PINPAD + MAGIC BOX  REALIZANDO CAMBIOS DE EQUIPOS POR COMPATIBILIDAD DE TECNOLOGÍA DEJANDO PRUEBAS OK SIN TELECARGA NO AUTORIZADA  / Usuario: GLADYS LOPEZ  Telefono: 3103460412 / Correo: coordingencps@neytel.com</t>
  </si>
  <si>
    <t>XP009059 - A4GZZ904</t>
  </si>
  <si>
    <t>FO-25-1030737</t>
  </si>
  <si>
    <t>04-06-2025 / Solución: EN COMUNICACIÓN CON LA SEÑORA DIANA SILVA AL NUMERO 3124578327, SE LE INDICA QUE SE DEBE COMUNICAR CON LA ENTIDAD PARA REALIZAR LA SOLICITUD DE LOS 3 PINPAD REQUERIDOS.  POR INDICACIONES DE RBM NO SE REALIZA ACTIVIDAD. / Usuario: DIANA SILVA Telefono: 3124578327 / Correo: cbsyopal@gmail.com</t>
  </si>
  <si>
    <t>CPS NEYTEL IWOKA</t>
  </si>
  <si>
    <t>FO-25-1030745</t>
  </si>
  <si>
    <t>04-06-2025 / Solución: SE REALIZA CAMBIO DE EQUIPOS POR COMPATIBILIDAD CON PINPAD PRUEBAS OK CLIENTE CONFORME  / Usuario: Blanca cecilia muñoz  Telefono: 3124572321 / Correo: cpsiwoka@neytel.com</t>
  </si>
  <si>
    <t>A4GZZ907 - XP009039</t>
  </si>
  <si>
    <t>CVS 2 NEYTEL.COM CHIQUINQUIRA</t>
  </si>
  <si>
    <t>FO-25-1030759</t>
  </si>
  <si>
    <t>05-06-2025 / Solución: SE REALIZA VISITA AL COMERCIO, SE CAMBIA DATAFONO POR COMPATIBILIDAD,  SE INSTALA PINPAD Y MAGICBOX, PRUEBAS OK. / Usuario: Laura Sanchez Telefono: 3124572321 / Correo: cvschiquinquirajulioflorez@neytel.com</t>
  </si>
  <si>
    <t>XP009044</t>
  </si>
  <si>
    <t>C.P.S DUITAMA NE&amp;TEL.COM</t>
  </si>
  <si>
    <t>FO-25-1030740</t>
  </si>
  <si>
    <t>06-06-2025 / Solución: SE REALIZA CAMBIO DE EQUIPOS POR COMPATIBILIDAD CON PINPAD PRUEBAS OK CLIENTE CONFORME  / Usuario: Yissell Shirley Parra ravelo Telefono: 3108921581 / Correo: coordigencpszona2@neytel.com</t>
  </si>
  <si>
    <t>XP009037 - A4GZZ902</t>
  </si>
  <si>
    <t>CPS NE&amp;TEL.COM LTDA SOGAMOSO</t>
  </si>
  <si>
    <t>FO-25-1030747</t>
  </si>
  <si>
    <t xml:space="preserve">05-06-2025 / Solución: SE REALIZA INSTALACIÓN DE PINPAD + MAGIC BOX REALIZANDO CAMBIO DE EQUIPOS POR COMPATIBILIDAD DEJÁNDO PRUEBAS EXITOSAS SIN TELECARGA NO AUTORIZADA , USUARIO REALIZA TRANSACCIONES EN UNA TERMINAL MIENTRAS LA INSTALACIÓN DEL PINPAD EN LA OTRA TERMINAL  / Usuario: BLANCA CECILIA MUÑOS  Telefono: 3103460397 / Correo: sogamoso@neytel.com </t>
  </si>
  <si>
    <t>XP009077 - A4GZZ899</t>
  </si>
  <si>
    <t>CPS NEYTEL.COM SAMACA</t>
  </si>
  <si>
    <t>FO-25-1030763</t>
  </si>
  <si>
    <t>05-06-2025 / Solución: SE REALIZA VISITA AL COMERCIO, SE CAMBIA DATAFONO POR COMPATIBILIDAD,  SE INSTALA PINPAD Y MAGICBOX, PRUEBAS OK. / Usuario: Helen Lopez Telefono: 33172584679 / Correo: cvssamaca@gmail.com</t>
  </si>
  <si>
    <t>A1MZZ949</t>
  </si>
  <si>
    <t>CVS NEYTEL.COM SOPO</t>
  </si>
  <si>
    <t>FO-25-1030768</t>
  </si>
  <si>
    <t>05-06-2025 / Solución: SE VISITA COMERCIO PARA INSTALACIÓN DE PINPAD AL LLEGAR AL COMERCIO CLIENTE CONFIRMA QUE YA TENÍAN PINPAD INSTALADO Y QUE UN COORDINADOR DE CLARO NO RECORDABA QUE YA TENÍAN UN EQUIPO INSTALADO CON PLACA 1119876 POR LO QUE NO REQUIEREN DE OTRO PINPAD SE CONFIRMA CB ESTÁ OPERANDO OK Y SE CIERRA SOLICITUD SIN MÁS NOVEDAD , CLIENTE NO PERMITE MANIPULAR EQUIPO YA QUE NO REQUIERE EL SERVICIO TECNICO / Usuario: Valentina peña Telefono: 3124578327 / Correo: coordigencpszona2@neytel.com</t>
  </si>
  <si>
    <t>NEYTEL.COM MONIQUIRA</t>
  </si>
  <si>
    <t>FO-25-1030770</t>
  </si>
  <si>
    <t>04-06-2025 / Solución: INSTALACIÓN DE PINPAD EXITOSA, PRUEBAS CON TARJETA SATISFACTORIOS / Usuario: Wilson mora Telefono: 3103460427 / Correo: cpsmoniquira@neytel.com</t>
  </si>
  <si>
    <t>XP009055</t>
  </si>
  <si>
    <t>MERKAEXITOELTESORO</t>
  </si>
  <si>
    <t>FO-25-1033060</t>
  </si>
  <si>
    <t>05-06-2025 / Solución: INSTALACION DE BASE PARA DATAFONO CLIENTE INDICA QUE NUNCA SE LA ENTREGARON CUANDO LE INSTALARON  / Usuario: Sandra Paola  Telefono: 3173560556 / Correo: juanpabin128@hotmail.com</t>
  </si>
  <si>
    <t>F1SZZ373</t>
  </si>
  <si>
    <t xml:space="preserve">EMAIL </t>
  </si>
  <si>
    <t>TA-25-709828</t>
  </si>
  <si>
    <t>FO-25-1040099</t>
  </si>
  <si>
    <t>05-06-2025 / Solución: SE VISITA CB Y SE REALIZA INSTALACIÓN DE BASE DE DATAFONO. SE UBICA EN EL SITIO ASIGNADO POR EL CLIENTE  / Usuario: Leidy león  Telefono: 3144886809 / Correo: centrodecontacto@consuerte.com</t>
  </si>
  <si>
    <t>GZUZZ675</t>
  </si>
  <si>
    <t>SERVICIOS MIDAYA</t>
  </si>
  <si>
    <t>FO-25-1040101</t>
  </si>
  <si>
    <t>06-06-2025 / Solución: SE REALIZA INSTALACIÓN DE BASE A SOLICITUD DEL CLIENTE YA QUE LA ANTERIOR SE LE CALLO Y SE ROMPIÓ  / Usuario: Miguel angel Rivero  Telefono: 3102478457 / Correo: mibaya1972@gmail.com</t>
  </si>
  <si>
    <t>SXMZZ010</t>
  </si>
  <si>
    <t>CPS NEYTEL.COM AQUITANIA</t>
  </si>
  <si>
    <t>FO-25-1030752</t>
  </si>
  <si>
    <t xml:space="preserve">06-06-2025 / Solución: SE REALIZA INSTALACIÓN PINPAD + MAGIC BOX REALIZANDO CAMBIOS DE EQUIPO POR COMPATIBILIDAD DEJÁNDO PRUEBAS EXITOSAS SIN TELECARGA NO AUTORIZADA  / Usuario: LAURA LISETH CHAPARRO PEREZ  Telefono: 3143192498 / Correo: cvsaquitania@gmail.com </t>
  </si>
  <si>
    <t>A4GZZ918</t>
  </si>
  <si>
    <t>NE&amp;TEL.COM SAS UBATE</t>
  </si>
  <si>
    <t>FO-25-1030766</t>
  </si>
  <si>
    <t>06-06-2025 / Solución: SE REALIZA CAMBIO DE DATAFONO POR COMPATIBILIDAD, SE INSTALA PINPAD 1600 Y MAGICBOX 1600, SE REALIZA SEMBRADO DE TARJETA 6722 / Usuario: Isamar Rincón  Telefono: 3219264357 / Correo: cvsubate@gmail.com</t>
  </si>
  <si>
    <t>A4GZZ906</t>
  </si>
  <si>
    <t>MULTISERVICIO LA BILLETERA #2</t>
  </si>
  <si>
    <t>FO-25-1048787</t>
  </si>
  <si>
    <t>06-06-2025 / Solución: SE REALIZA VISITA SE PROCEDE A CAMBIAR DATAFONO YA QUE NO ERA COMPATIBLE CON PINPAD ,SE PROCEDE A INSTALAR COMBO DESK 2600 PINPAD 1600 CON MAGIC BOX DESK 2600,SE SIEMBRA TARJETA SE HACEN PRUEBAS Y TODO OK,INSTALACIÓN DE PINPAD OK / Usuario: Marianella villa  Telefono: 3118398463 / Correo: marianellavilla1976@gmail.com</t>
  </si>
  <si>
    <t>F1KZZ398</t>
  </si>
  <si>
    <t> </t>
  </si>
  <si>
    <t>FO-25-1048789</t>
  </si>
  <si>
    <t>07-06-2025 / Solución: SE REALIZA CAMBIO DE BASE DE DATAFONO POR DAÑO SE PARTIÓ. / Usuario: Andrés Aragonés Telefono: 3142249133 / Correo: perdomonicolas2009@gmail.com</t>
  </si>
  <si>
    <t>SUTA COMUNICACIONES</t>
  </si>
  <si>
    <t>FO-25-1052716</t>
  </si>
  <si>
    <t>07-06-2025 / Solución: SE REALIZA VISITA AL COMERCIO, SE INSTALA BASE PARA DATAFONO. / Usuario: Greys Russi Telefono: 3105747052 / Correo: greysarielarussilaiton@gmail.com</t>
  </si>
  <si>
    <t>V1NZZ008</t>
  </si>
  <si>
    <t>FO-25-1061091</t>
  </si>
  <si>
    <t>09-06-2025 / Solución: SE CAMBIO DATAFONO POR TECNOLOGÍA SE INSTALA PIN PAD Y HUB SE DEJA NUEVA VERSIÓN CIERRES Y PRUEBAS OK  / Usuario: ANDRILEY ZABALA Telefono: 3229624478 / Correo: drogueríadarvida@gmail.com</t>
  </si>
  <si>
    <t>MANGA MARTINEZ DONALDO ENRIQUE</t>
  </si>
  <si>
    <t>FO-25-1062860</t>
  </si>
  <si>
    <t>09-06-2025 / Solución: VISITA PARA INSTALAR PINPAD, PRUEBA EXITOSA, / Usuario: Donald manga  Telefono: 3165153632 / Correo: efecty903448@outlook.com</t>
  </si>
  <si>
    <t>OA00O214</t>
  </si>
  <si>
    <t>VARIEDADES ARENAS SOL Y LUNA</t>
  </si>
  <si>
    <t>FO-25-1062866</t>
  </si>
  <si>
    <t>09-06-2025 / Solución: SE INSTALA PIN PAD Y HUD YA QUE EL CLIENTE CUENTA CON CABINA DE SEGURIDAD  / Usuario: SANTIAGO FERNANDEZ Telefono: 3163466176 / Correo: sf712698@gmail.com</t>
  </si>
  <si>
    <t>LAMZZ135</t>
  </si>
  <si>
    <t>VARIEDADES Y TELECOMUNICACIONES WILLIAM CEL</t>
  </si>
  <si>
    <t>FO-25-1062872</t>
  </si>
  <si>
    <t>10-06-2025 / Solución: SE REALIZA VISITA TÉCNICA, SE CAMBIA EL DATAFONO, SE INSTALA PIN PAD, SE REALIZA PRUEBAS EXITOSAS, EQUIPO FUNCIONA CORRECTAMENTE, CB OPERATIVO. / Usuario: MARYLUZ CABRERA  Telefono: 3186445297 / Correo: malu_0425@hotmail.com</t>
  </si>
  <si>
    <t>10OZZ152</t>
  </si>
  <si>
    <t>LAVASECO Y VARIDADES CRISTIAN EXPRESS</t>
  </si>
  <si>
    <t>FO-25-1062855</t>
  </si>
  <si>
    <t>10-06-2025 / Solución: SE REALIZA LA INSTALACIÓN DE PINPAD DESK 1500 CON HUB, SE REALIZAN PRUEBAS EXITOSAS  / Usuario: Laura Vargas  Telefono: 3228621152 / Correo: vatiedadescristian960@gmail.com</t>
  </si>
  <si>
    <t>MNZZZ297</t>
  </si>
  <si>
    <t>FO-25-1065209</t>
  </si>
  <si>
    <t>10-06-2025 / Solución: SE REALIZA CAMBIO DE DATAFONO POR INCOMPATIBILIDAD SE INSTALA MAGIC BOX Y PINPAD ,SE REALIZAN PRUEBAS OK ,SE SIEMBRA TARJETA TERMINADA EN 0892  / Usuario: Héctor Alfredo Bernal  Telefono: 3138342999 / Correo: héctorguerrero.1@hotmail.com</t>
  </si>
  <si>
    <t>VARIEDADES CREATIX</t>
  </si>
  <si>
    <t>FO-25-1056051</t>
  </si>
  <si>
    <t>11-06-2025 / Solución: SE REALIZA INSTALACIÓN DE PINPAD , SE AGREGA 1 HUB  , SE REALIZA INYECCIÓN DE SISTEMA Y VERSIÓN INICIALIZADA OK PRUEBAS OK CUBRE CLAVE OK  / Usuario: María Sandoval  Telefono: 3125872567 / Correo: creatix1828@gmail.com</t>
  </si>
  <si>
    <t>9T00A893</t>
  </si>
  <si>
    <t>CACHARRERIA DONDE IAM</t>
  </si>
  <si>
    <t>FO-25-1068573</t>
  </si>
  <si>
    <t>11-06-2025 / Solución: SE REALIZA VISITA AL COMERCIO SE INSTALA PIN PAD Y HUB CON SUS RESPECTIVOS ACCESORIOS SE REALIZAN PRUEBAS OK  / Usuario: Sergio Jiménez Prada  Telefono: 3156161051 / Correo: sergiojimenezprada@gmail.com</t>
  </si>
  <si>
    <t>A40ZZ534</t>
  </si>
  <si>
    <t>CAPITAL PAGOS</t>
  </si>
  <si>
    <t>FO-25-1065211</t>
  </si>
  <si>
    <t>11-06-2025 / Solución: CAMBIO DE EQUIPO POR TECNOLOGÍA INSTALACIÓN DE PIN PAD / Usuario: Leidy daza Telefono: 3148621198 / Correo: capital.pagos@gmail.com</t>
  </si>
  <si>
    <t>FO-25-1065216</t>
  </si>
  <si>
    <t>11-06-2025 / Solución: DURANTE LA VISITA TECNICA SE REALIZAR LA INSTALACIÓN DE PIN PAD Y HUB CON LAS PRUEBAS OK PARÁMETROS OK USUARIOS OK A CONFORMIDAD DEL CLIENTE  / Usuario: JOSE MAURICIO MONTAÑEZ  Telefono: 3107887364 / Correo: maomontanez200@hotmail.com</t>
  </si>
  <si>
    <t>DAMAJE SERVICIOS</t>
  </si>
  <si>
    <t>FO-25-1065426</t>
  </si>
  <si>
    <t>BASELECTOR</t>
  </si>
  <si>
    <t>12-06-2025 / Solución: SE REALIZA VISITA, COMERCIO INFORMA QUE EL REPORTE ES POR EL DAÑO DEL DATAFONO, SE LE INFORMA QUE DEBE COMUNICARSE NUEVAMENTE Y HACER EL REPORTE PARA ATENDER LA SOLICITUD. / Usuario: Cristian López  Telefono: 3102212411 / Correo: internetlospatios@gmail.com</t>
  </si>
  <si>
    <t>FO-25-1095405</t>
  </si>
  <si>
    <t>16-06-2025 / Solución: SE REALIZA VISITA AL COMERCIO PARA EJECUTAR CAMBIO DE EQUIPO POR TECNOLOGÍA PARA INSTALACION DE PIN PAD POR SOLICITUD DEL CLIENTE OK, VERSIÓN 10.6, PRUEBAS OK, TARJETA DE SEMBRADO N 9122. / Usuario: Solange Ramirez  Telefono: 3125696602 / Correo: masivos.kennedyboita01@gmail.com</t>
  </si>
  <si>
    <t>MULTISERVICIOS PERALTA</t>
  </si>
  <si>
    <t>FO-25-1095407</t>
  </si>
  <si>
    <t>16-06-2025 / Solución: SE INSTALA PIN PAD PERO FUE NECESARIO CAMBIO DE DATAFONO POR TEGNOLOGIA, SE CONFIGURA E INICIALIZA , SE CREA USUARIO Y CLAVE CON EL CLIENTE, SE SIEMBRA TARJETA XXXX-XXXX-XXXX-7086, SE REALIZA PRUEBAS OK  / Usuario: Lorena suarez charry Telefono: 3173015936 / Correo: lornasuarez2016@hotmail.com</t>
  </si>
  <si>
    <t>EF00C138</t>
  </si>
  <si>
    <t>DON PAGO SALAMENTARIA LA 14 DEL RESTREPO</t>
  </si>
  <si>
    <t>FO-25-1095413</t>
  </si>
  <si>
    <t>16-06-2025 / Solución: CAMBIO DE EQUIPO POR TECNOLOGÍA PARA INSTALACIÓN DE PIN PAD OK  / Usuario: Omar Rubiano  Telefono: 3182788816 / Correo: oera1dc@gmail.com</t>
  </si>
  <si>
    <t>SXTZZ423</t>
  </si>
  <si>
    <t>COMPUNET EL PROFE</t>
  </si>
  <si>
    <t>FO-25-1085225</t>
  </si>
  <si>
    <t>17-06-2025 / Solución: SE REALIZA INSTALACIÓN DE BASE DATÁFONO POR DAÑO OK SIN NOVEDAD  / Usuario: Josue Bedoya  Telefono: 3137715230 / Correo: compunetelprofe@gmail.com</t>
  </si>
  <si>
    <t>A4UZZ746</t>
  </si>
  <si>
    <t>MERCALOTERIA SANTIAGO PLAZA 50</t>
  </si>
  <si>
    <t>FO-25-1096395</t>
  </si>
  <si>
    <t>17-06-2025 / Solución: SE INSTALA BASE PARA DATÁFONO YA QUE LA DEL CLIENTE ESTA MALA / Usuario: VIVIANA MURILLO  Telefono: 3503031740 / Correo: operacione@mercaloterias.com</t>
  </si>
  <si>
    <t>FUA00182</t>
  </si>
  <si>
    <t>TA-25-790590</t>
  </si>
  <si>
    <t>FO-25-1107150</t>
  </si>
  <si>
    <t>19-06-2025 / Solución: SE REALIZA INSTALACIÓN DE PINPAD, MAGIC BOX, SE CAMBIA DATAFONO POR COMPATIBILIDAD, PRUEBAS Y LIMPIEZA DE EQUIPOS OK, TARJETA DE SEMBRADO # 5228. / Usuario: Manuel Hernández Sandoval  Telefono: 3187215631 / Correo: contabilidadrr2021@gmail.com</t>
  </si>
  <si>
    <t>SXSZZ063</t>
  </si>
  <si>
    <t>FO-25-1112810</t>
  </si>
  <si>
    <t>20-06-2025 / Solución: INSTALACIÓN DE PINPAD, CAMBIO DE DATAFONO POR TECNOLOGÍA, INYECCIÓN DE SO+VER 10.5N, INSTALACIÓN DE MAGICBOX Y PINPAD, SEMBRADO DE TARJETA #8897, CONFIGURACIÓN CB OK, PRUEBAS OK.  / Usuario: Alba Luz Carrelo Telefono: 3014002072 / Correo: conexionpeople@hotmail.com</t>
  </si>
  <si>
    <t>A30DZ976</t>
  </si>
  <si>
    <t>FO-25-1115746</t>
  </si>
  <si>
    <t>21-06-2025 / Solución: SE REALIZA VISITA AL COMERCIO Y SE INSTALA PID PAD, CAMBIO DE TECNOLOGÍA  / Usuario: Julio cesar Vargas  Telefono: 3153750669 / Correo: juliovargas05@hotmail.com</t>
  </si>
  <si>
    <t>CANCELADO POR LA ENTIDAD-SOPORTE TELEFONICO</t>
  </si>
  <si>
    <t>PDV PARADERO SAN ANTONIO</t>
  </si>
  <si>
    <t>FO-25-1130709</t>
  </si>
  <si>
    <t>26-06-2025 / Solución: SE REALIZA CAMBIÓ DE BASE POR DAÑO. SE UBICA EN EL SITIO SOLICITADA POR EL CLIENTE. DATAFONO QUEA OPERATIVO  / Usuario: Laura González  Telefono: 3108235671 / Correo: centrodecontacto@consuerte.com.co</t>
  </si>
  <si>
    <t>GZ2ZZ814</t>
  </si>
  <si>
    <t>FO-25-1112807</t>
  </si>
  <si>
    <t>26-06-2025 / Solución: SE CAMBIA DATAFONO POR INCOMPATIBILIDAD CON EL PINPAD Y SE INSTALA PINPAD / Usuario: Beatriz Obando Telefono: 3216264949 / Correo: isa.comunicaciones@hotmail.com</t>
  </si>
  <si>
    <t>MULTISERVICIOS LA ESMERALDA DAVID</t>
  </si>
  <si>
    <t>FO-25-1135818</t>
  </si>
  <si>
    <t>27-06-2025 / Solución: SE INSTALA PIN PAD Y SE CAMBIA EQUIPO POR NO COMPATIBILIDAD  / Usuario: ESTEFANIA MAZUTIER ROMERO Telefono: 3023739914 / Correo: ceo@red724.co</t>
  </si>
  <si>
    <t>FO-25-1136042</t>
  </si>
  <si>
    <t xml:space="preserve">27-06-2025 / Solución: SE CAMBIA EQUIPO POR TECNOLOGÍA Y SE COLOCA PIN
PIN PAD  / Usuario: YESSICA CASTRO  Telefono: 3006549518 / Correo: cdacomercializadoraservisuper@hotmail.com </t>
  </si>
  <si>
    <t xml:space="preserve">MFP01001 </t>
  </si>
  <si>
    <t>MULTISERVICIOS MCD</t>
  </si>
  <si>
    <t>FO-25-1142143</t>
  </si>
  <si>
    <t>27-06-2025 / Solución: SE VISITÓ EL CORRESPONSAL PARA VERIFICAR FALLA DE BASE. SE DESPEGÓ, SE REALIZÓ NUEVAMENTE ADECUACIÓN Y SE PEGÓ LA BASE, NO REQUIERE CAMBIO, CORRESPONSAL FUNCIONA OK SIN NOVEDAD  / Usuario: MERCEDES HERRERA  Telefono: 3006517431 / Correo: marianaurgilesh@hotmail.com</t>
  </si>
  <si>
    <t>6Z008304</t>
  </si>
  <si>
    <t>LOGRAR CIA DE CONSUL Y ASESORE</t>
  </si>
  <si>
    <t>FO-25-1137676</t>
  </si>
  <si>
    <t>27-06-2025 / Solución: SE VISITA EL COMERCIO, SE INSTALA PINPAD, HUB, PRUEBAS OK, TELECARGA TRNA  / Usuario: CAMILA GONZALEZ  Telefono: 3172629134 / Correo: lograr.sas@gmail.com</t>
  </si>
  <si>
    <t>AD00V454</t>
  </si>
  <si>
    <t>TA-25-710358</t>
  </si>
  <si>
    <t>FO-25-1040580</t>
  </si>
  <si>
    <t>04-06-2025 SE REALIZA RETIRO DE DATÁFONO CON SUS CABLES ORDEN GESTIONADA POR LA RED</t>
  </si>
  <si>
    <t>TRJZZ254</t>
  </si>
  <si>
    <t>TA-25-716122</t>
  </si>
  <si>
    <t>FO-25-1047213</t>
  </si>
  <si>
    <t>05-06-2025 SE LLEGA A LA DIRECCION DADA POR LA DIANA CAROLINA, SE REALIZA RETIRO DE EQUIPOS DATÁFONO Y LECTOR DE BARRA.</t>
  </si>
  <si>
    <t>GH00H176</t>
  </si>
  <si>
    <t>MYC COMUNICACIONES B</t>
  </si>
  <si>
    <t>TA-25-722416</t>
  </si>
  <si>
    <t>FO-25-1063919</t>
  </si>
  <si>
    <t>10-06-2025 SE REALIZA VISITA DE CAMPO DONDE SE RETIRAN EQUIPOS SIN NOVEDAD.</t>
  </si>
  <si>
    <t>AD07Z525</t>
  </si>
  <si>
    <t>MULTISERVICIOS VILLA ALSACIA</t>
  </si>
  <si>
    <t>TA-25-741661</t>
  </si>
  <si>
    <t>FO-25-1075661</t>
  </si>
  <si>
    <t>12-06-2025 SE REALIZA VISITA DE CAMPO DONDE SE RETIRAN EQUIPOS SIN NOVEDAD.</t>
  </si>
  <si>
    <t>BBBZZ580-JAAAS741</t>
  </si>
  <si>
    <t>PAPELERIA JUANES</t>
  </si>
  <si>
    <t>TA-25-741662</t>
  </si>
  <si>
    <t>FO-25-1075666</t>
  </si>
  <si>
    <t>12-06-2025 SE LLEGA A SITIO SE RETIRA DATAFONO CON ACCESORIOS Y LECTOR DE BARRAS</t>
  </si>
  <si>
    <t>SV00Y852</t>
  </si>
  <si>
    <t>DON PAGO SOLUCION AHORA</t>
  </si>
  <si>
    <t>TA-25-722418</t>
  </si>
  <si>
    <t>FO-25-1077274</t>
  </si>
  <si>
    <t xml:space="preserve">13-06-2025 DURANTE LA VISITA TECNICA SE REALIZA RETIRO DE DATAFONO, LECTOR DE CODIGO DE BARRAS   POR CIERRE DE PUNTO PUBLICIDAD FUE RETIRADA Y DESTRUIDA POR COMERCIO INDICAN  </t>
  </si>
  <si>
    <t>7A00A820</t>
  </si>
  <si>
    <t>CELL PEOPLE VILLAMARIA</t>
  </si>
  <si>
    <t>TA-25-756722</t>
  </si>
  <si>
    <t>FO-25-1087851</t>
  </si>
  <si>
    <t>NO TIENE INVENTARIO ACTIVO</t>
  </si>
  <si>
    <t>TIENDA BRISAS DE MARLY</t>
  </si>
  <si>
    <t>TA-25-756725</t>
  </si>
  <si>
    <t>FO-25-1087856</t>
  </si>
  <si>
    <t xml:space="preserve">14-06-2025 RETIRAR EQUIPOS DE CB BANCO BOGOTÁ POR CIERRE DE CORRESPONSAL </t>
  </si>
  <si>
    <t>SA0EZ077</t>
  </si>
  <si>
    <t>ALMACEN OFELITA</t>
  </si>
  <si>
    <t>TA-25-756724</t>
  </si>
  <si>
    <t>FO-25-1087854</t>
  </si>
  <si>
    <t>NO_EXITOSO</t>
  </si>
  <si>
    <t>CB NO ENTREGA EQUIPO</t>
  </si>
  <si>
    <t xml:space="preserve">17-06-2025 SE LOGRA COMUNICACION CON LA SEÑORA MIRIAM LEONOR LEAL AL NUMERO TELEFONICO 3112320621 PARA CONFIRMAR LA VISITA, EL CLIENTE INDICA QUE YA REALIZO LA ENTREGA DE LOS EQUIPO HACE MAS DE 3 MESES, CLIENTE INFORMA QUE REALIZO EL ENVIO POR INTERRAPIDISIMO. </t>
  </si>
  <si>
    <t>E-MOBILE PLAZOLETA CENTRO COMERCIAL BUCACENTRO</t>
  </si>
  <si>
    <t>TA-25-780794</t>
  </si>
  <si>
    <t>FO-25-1097626</t>
  </si>
  <si>
    <t>17-06-2025 SE HACE PRESENCIA EN COMERCIO SE REALIZA RETIRO DE UN DATAFONO CON SU RESPECTIVO LECTOR DE BARRAS HUB Y PIN PAD</t>
  </si>
  <si>
    <t>JA001039</t>
  </si>
  <si>
    <t>COTREM</t>
  </si>
  <si>
    <t>TA-25-780795</t>
  </si>
  <si>
    <t>FO-25-1097630</t>
  </si>
  <si>
    <t>ILOCALIZADO</t>
  </si>
  <si>
    <t xml:space="preserve">17-06-2025 SE REALIZA VISITA Y. COMERCIO SE ENCUENTRA CERRADO Y NO ES POSIBLE CONTACTO TELEFONICO </t>
  </si>
  <si>
    <t>DROGUERIA LUCY</t>
  </si>
  <si>
    <t>TA-25-789079</t>
  </si>
  <si>
    <t>FO-25-1103384</t>
  </si>
  <si>
    <t xml:space="preserve">17-06-2025 SE RETIRAN EQUIPOS OK </t>
  </si>
  <si>
    <t>JAAAD197</t>
  </si>
  <si>
    <t>CLAROCEL LANDAZURI</t>
  </si>
  <si>
    <t>TA-25-789500</t>
  </si>
  <si>
    <t>FO-25-1104706</t>
  </si>
  <si>
    <t xml:space="preserve">18-06-2025 SE REALIZA VISITA AL COMERCIO SE RETIRA DATAFONO </t>
  </si>
  <si>
    <t>SATZZ058</t>
  </si>
  <si>
    <t>DROGAS EL PALMAR LA 24</t>
  </si>
  <si>
    <t>TA-25-789076</t>
  </si>
  <si>
    <t>FO-25-1103374</t>
  </si>
  <si>
    <t xml:space="preserve">18-06-2025 SE RETIRAN EQUIPOS DATAFONO Y LECTORA </t>
  </si>
  <si>
    <t>A10LZ146</t>
  </si>
  <si>
    <t>DROGUERIA GERSALUD</t>
  </si>
  <si>
    <t>TA-25-789078</t>
  </si>
  <si>
    <t>FO-25-1103382</t>
  </si>
  <si>
    <t>18-06-2025 SE REALIZA CIERRE DE CB AVAL SE RETIRA DATAFONO CON BASE Y LECTORA COMPLETOS, CIERRE OK</t>
  </si>
  <si>
    <t>SV00T316</t>
  </si>
  <si>
    <t>CELL PEOPLE</t>
  </si>
  <si>
    <t>TA-25-756717</t>
  </si>
  <si>
    <t>FO-25-1087836</t>
  </si>
  <si>
    <t xml:space="preserve">18-06-2025 SE REALIZA CIERRE SE RECOGEN EQUIPOS ENTREGADOS POR EL USUARIO EN EL COMERCIO NO CUENTA CON MAS EQUIPOS, NO ENTREGA ROLLOS, UNO DE LOS DATAFONOS SE ENCONTRABA DESCONECTADO DE LA ENERGIA Y SIN CABLES PARA ADJUNTAR TIRILLA DE PRUEBA </t>
  </si>
  <si>
    <t>TR004753 9ADZZ279</t>
  </si>
  <si>
    <t>TA-25-756718</t>
  </si>
  <si>
    <t>FO-25-1087839</t>
  </si>
  <si>
    <t>PARCIAL EXITOSO PTE. DATAFONO</t>
  </si>
  <si>
    <t xml:space="preserve">18-06-2025 SE REALIZA CIERRE DE EQUIPOS USUARIO ENTREGA TODOS LOS EQUIPOS QUE CONTABA EN EL LOCAL, INDICA NO TENER MAS, ENTREGA EN OTRA DIRECCIÓN ACORDADA CON EL USUARIO EN VILLAMARIA CR 5 # 7 - 12 NO ENTREGA ROLLOS, DATÁFONOS YA DESCONECTADOS DE LA ENERGÍA NO SE ADJUNTA TIRILLA YA QUE NO HAY FORMA DE CONECTARLOS YA QUE NO ENTREGAN FUENTES DE PODER </t>
  </si>
  <si>
    <t>TR003323 TR003322</t>
  </si>
  <si>
    <t>CELL PEOPLE ANSERMA</t>
  </si>
  <si>
    <t>TA-25-756719</t>
  </si>
  <si>
    <t>FO-25-1087842</t>
  </si>
  <si>
    <t xml:space="preserve">18-06-2025 SE REALIZA CIERRE DE EQUIPOS USUARIO ENTREGA TODOS LOS EQUIPOS QUE CONTABA EN EL LOCAL, INDICA NO TENER MAS, ENTREGA EN OTRA DIRECCIÓN ACORDADA CON EL USUARIO EN VILLAMARIA CR 5 # 7 - 12 NO ENTREGA ROLLOS, DATÁFONOS YA DESCONECTADOS DE LA ENERGÍA NO SE ADJUNTA TIRILLA </t>
  </si>
  <si>
    <t>BA003702</t>
  </si>
  <si>
    <t>CELL PEOPLE CHINCHINA</t>
  </si>
  <si>
    <t>TA-25-756720</t>
  </si>
  <si>
    <t>FO-25-1087848</t>
  </si>
  <si>
    <t>9C00E924</t>
  </si>
  <si>
    <t>FAMABA.COM</t>
  </si>
  <si>
    <t>TA-25-756723</t>
  </si>
  <si>
    <t>FO-25-1087852</t>
  </si>
  <si>
    <t xml:space="preserve">18-06-2025 SE REALIZA RETIRO DE EQUIPOS. </t>
  </si>
  <si>
    <t>999SZ619</t>
  </si>
  <si>
    <t>CVS FOTOSPORT UNICENTRO</t>
  </si>
  <si>
    <t>TA-25-780793</t>
  </si>
  <si>
    <t>FO-25-1097622</t>
  </si>
  <si>
    <t xml:space="preserve">20-06-2025 SE VISITA DIRECCIÓN , SE VALIDA LOCAL  COMERCIO NO EXISTE ,  SE INTENTA COMUNICACIÓN A LOS NÚMEROS 3115044496 -  3102849085-3158741107-3115993195-31002209905  NO ES POSOBLE LA COMUNICACIÓN  SE VAN A BUZON DE VOZ , SE CIERRA ORDEN YA QUE NO HAY QUIEN CONFIRME LA ENTREGA  DE LOS EQUIPOS . </t>
  </si>
  <si>
    <t>DINAMIK ACCESORIOS Y ALGO MAS</t>
  </si>
  <si>
    <t>TA-25-789077</t>
  </si>
  <si>
    <t>FO-25-1103378</t>
  </si>
  <si>
    <t>20-06-2025 SE VISITA EL COMERCIO PARA RETIRAR EQUIPOS DEL CORRESPONSAL, SE RETIRA DATÁFONO CON LECTORA, CIERRE OK</t>
  </si>
  <si>
    <t>FA0LZ665</t>
  </si>
  <si>
    <t>PUNTOSERVIS FOMEQUE 1</t>
  </si>
  <si>
    <t>TA-25-790638</t>
  </si>
  <si>
    <t>FO-25-1107318</t>
  </si>
  <si>
    <t xml:space="preserve">24-06-2025 SE REALIZA RETIRO DE DATAFONO Y LECTOR DE BARRAS POR CIERRE CB BANCO DE BOGOTÁ </t>
  </si>
  <si>
    <t>F1TZZ961</t>
  </si>
  <si>
    <t>GRANERO EL MILAGRO DE ALCALA</t>
  </si>
  <si>
    <t>TA-25-798751</t>
  </si>
  <si>
    <t>FO-25-1127358</t>
  </si>
  <si>
    <t xml:space="preserve">26-06-2025 SE RETIRAN EQUIPOS EXITOSAMENTE </t>
  </si>
  <si>
    <t>BL0GZ025</t>
  </si>
  <si>
    <t>TA-25-805022</t>
  </si>
  <si>
    <t>FO-25-1141153</t>
  </si>
  <si>
    <t>27-06-2025 SE REALIZA VISITA A COMERCIO LOCAL CERRADO NO ES POSIBLE COMUNICARSE CON LA SEÑORA LILIANA 3204499368</t>
  </si>
  <si>
    <t>ADOARTE</t>
  </si>
  <si>
    <t>TA-25-804982</t>
  </si>
  <si>
    <t>FO-25-1141033</t>
  </si>
  <si>
    <t xml:space="preserve">27-06-2025 SE HACE PRESENCIA EN COMERCIO PERSONA ENCARGADA INFORMA QUE LOS EQUIPOS SE ENCUENTRA GUARDADOS EN LA BODEGA Y QUE NO TIENE ACCESO A ELLA SE LE INFORMA QUE SE PROCEDE A CERRAR LA ORDEN DE TRABAJO GENERADA Y QUE TAN PRONTO TENGA LOS EQUIPOS EN SU PODER SE COMUNIQUE A LA LÍNEA DE ATENCIÓN AL CLIENTE Y SOLICITE LA RECOLECCIÓN DE LOS MISMO </t>
  </si>
  <si>
    <t xml:space="preserve">VARIEDADES OTTI </t>
  </si>
  <si>
    <t>TA-25-805029</t>
  </si>
  <si>
    <t>FO-25-1141171</t>
  </si>
  <si>
    <t xml:space="preserve">27-06-2025 SE HACE PRESENCIA EN COMERCIO SE REALIZA RETIRO DE 1 DATAFONO CON SU RESPECTIVO LECTOR DE BARRAS FUENTE DE PODER Y BRAZO DE SOPORTE </t>
  </si>
  <si>
    <t>A16ZZ047</t>
  </si>
  <si>
    <t>DROGUERIA MANA</t>
  </si>
  <si>
    <t>TA-25-804988</t>
  </si>
  <si>
    <t>FO-25-1141053</t>
  </si>
  <si>
    <t xml:space="preserve">27-06-2025 SE REALIZA VISITA AL SITIO, SE RETIRA EQUIPO DATAFONOS, LECTOR BASE CABLEADO, SE REALIZA CIERRE EXITOSO TODO OK </t>
  </si>
  <si>
    <t>9B06Z457</t>
  </si>
  <si>
    <t>ECONOMIA LA 28</t>
  </si>
  <si>
    <t>TA-25-798749</t>
  </si>
  <si>
    <t>FO-25-1127350</t>
  </si>
  <si>
    <t>24/06/2025 SE REALIZA VISITA AL COMERCIO, AL LLEGAR AL SITIO NO ES POSIBLE RETIRAR LOS EQUIPOS DEBIDO A QUE NO SE ENCUENTRA LA ENCARGADA, SE COMUNICA CON ELLA VÍA TELEFÓNICA AL NÚMERO 3044959808 E INDICA QUE EL DÍA DE MAÑANA PUEDE RECIBIR LA VISITA DE 7:30AM A 2:00PM. SE REPROGRAMA LA VISITA. SE VUELVE A LLAMAR PARA PEDIR INFORMACIÓN PARA LLENAR LOS FO PERO NO CONTESTA</t>
  </si>
  <si>
    <t>MULTISERVICIOS TATIANA</t>
  </si>
  <si>
    <t>TA-25-805127</t>
  </si>
  <si>
    <t>FO-25-1141368</t>
  </si>
  <si>
    <t xml:space="preserve">27-06-2025 SE REALIZA VISITA AL COMERCIO EL CUAL SE ENCUENTRA CERRADO, EN COMUNICACIÓN CON EL SEÑOR JESUALDO REALES NOS INFORMA QUE EN ESTOS MOMENTOS ESTÁ HOSPITALIZADO Y POR TAL MOTIVO NO HAY NADIE QUE PUEDA REALIZAR ESA ENTREGA, POR LO ANTERIOR INDICA UNA COMUNICACIÓN EL DÍA 10 DE JULIO QUE PIENSA YA ESTÁ FUERA DEL HOSPITAL </t>
  </si>
  <si>
    <t>AC MULTISERVICIOS</t>
  </si>
  <si>
    <t>TA-25-804977</t>
  </si>
  <si>
    <t>FO-25-1141021</t>
  </si>
  <si>
    <t>27/06/2025 SE VISITA COMERCIO Y SE HABLÓ CON SEÑOR DANILO QUIEN INDICA QUE POR ORDEN DE EL ASESOR DE EL BANCO DEBE PRIMERO PASAR UNA CARTA PARA CANCELACIÓN DE EL CORRESPONSAL BANCARIO PARA AHÍ SI GENERAR LA ENTREGA DE EQUIPO POR ESTE MOTIVO NO ENTREGA LOS EQUIPOS</t>
  </si>
  <si>
    <t>GUERRERO PULIDO MARY DANELLY</t>
  </si>
  <si>
    <t>TA-25-805141</t>
  </si>
  <si>
    <t>FO-25-1141406</t>
  </si>
  <si>
    <t xml:space="preserve">27-06-2025 SE HACE PRESENCIA EN COMERCIO SE REALIZA RETIRO DE UN DATAFONO CON SU RESPECTIVO LECTOR DE BARRAS FUENTE DE PODER Y BRAZO DE SOPORTE </t>
  </si>
  <si>
    <t>JA00H201</t>
  </si>
  <si>
    <t>PAPELERIA CAMILA</t>
  </si>
  <si>
    <t>TA-25-805138</t>
  </si>
  <si>
    <t>FO-25-1141399</t>
  </si>
  <si>
    <t xml:space="preserve">27-06-2025 RETIRO DE EQUIPOS DE CB BANCO BOGOTÁ POR CIERRE DE CORRESPONSAL </t>
  </si>
  <si>
    <t>IOZZZ869</t>
  </si>
  <si>
    <t>SERVIFORMA BUCARICA</t>
  </si>
  <si>
    <t>TA-25-804996</t>
  </si>
  <si>
    <t>FO-25-1141076</t>
  </si>
  <si>
    <t xml:space="preserve">27-06-2025 VISTA PARA RETIRAR EQUIPOS DE CB BANCO BOGOTÁ </t>
  </si>
  <si>
    <t>GB0KZ503</t>
  </si>
  <si>
    <t>COMERCIALIZADORA DE BELLEZA MA</t>
  </si>
  <si>
    <t>TA-25-805106</t>
  </si>
  <si>
    <t>FO-25-1141315</t>
  </si>
  <si>
    <t>27-06-2025 SE RETIRA: DATAFONO, LECTOR DE BARRAS, CABLE MAGIC BOX, PATCHCORD, BASE PARA DATÁFONO, CABLE Y FUENTE DE PODER.</t>
  </si>
  <si>
    <t>UVSZZ471</t>
  </si>
  <si>
    <t>PICTUREKA</t>
  </si>
  <si>
    <t>TA-25-805115</t>
  </si>
  <si>
    <t>FO-25-1141338</t>
  </si>
  <si>
    <t xml:space="preserve">27-06-2025 SE HACE PRESENCIA EN COMERCIO PERSONA ENCARGADA INFORMA QUE NO TIENE CONOCIMIENTO DE LA RECOLECCIÓN DE LOS EQUIPOS Y NO TIENE AUTORIZACIÓN PARA HACER ENTREGA DE LOS MISMO SE TRATA DE ESTABLECER A LA DUEÑA QUIEN VIVE EN ESPAÑA NO SE OBTIENE RESPUESTA ALGUNA SE LE INFORMA QUE SE PROCEDE A CERRAR LA ORDEN DE TRABAJO GENERADA Y QUE TAN PRONTO CUENTE CON AUTORIZACIÓN PARA HACER ENTREGA DE LOS EQUIPOS SE COMUNIQUE A LA LÍNEA DE SOPORTE DEL BANCO O CON EL ASESOR </t>
  </si>
  <si>
    <t>DOCTORA PC MANTENIMIENTO DE IMPRESORAS Y COMPUTADORES</t>
  </si>
  <si>
    <t>TA-25-805052</t>
  </si>
  <si>
    <t>FO-25-1141215</t>
  </si>
  <si>
    <t xml:space="preserve">27-06-2025 SE LLEGA AL PUNTO , SE INSISTE EN EL PUNTO DEBIDO A QUE ESTÁ CERRADO, SE LLAMA AL NÚMERO QUE APARECE EN LA ORDEN SONANDO PERO NO CONTESTAN , SE ESCRIBE POR WHATSAPP NO HAY RESPUESTA, SE CIERRA LA ORDEN DE CIERRE </t>
  </si>
  <si>
    <t>MERCADO DE BIENES RAICES</t>
  </si>
  <si>
    <t>TA-25-804911</t>
  </si>
  <si>
    <t>FO-25-1140840</t>
  </si>
  <si>
    <t>27-06-2025 SE HACE PRESENCIA EN COMERCIO SE REALIZA RETIRO DE 1 LECTOR DE BARRAS NO SE RETIRA DATAFONO CLIENTE INFORMA QUE ELLA LO COMPRÓ SE REALIZA DESHABILITACIÓN DE CB AVAL</t>
  </si>
  <si>
    <t>A000G125</t>
  </si>
  <si>
    <t>VARIEDADES SIERR@ MOCARI</t>
  </si>
  <si>
    <t>TA-25-805020</t>
  </si>
  <si>
    <t>FO-25-1141148</t>
  </si>
  <si>
    <t>27-06-2025 SE REALIZA VISITA TÉCNICA PARA CIERRE DE CB, SE RETIRA DATAFONO PLACA 1120330 Y LECTOR ÓPTICO PLACA 1114928, NO SE RETIRA PUBLICIDAD Y EL CIERRE SE REALIZA SIN NOVEDAD.</t>
  </si>
  <si>
    <t>FACZZ920</t>
  </si>
  <si>
    <t>ORINTELCO</t>
  </si>
  <si>
    <t>TA-25-805101</t>
  </si>
  <si>
    <t>FO-25-1141304</t>
  </si>
  <si>
    <t xml:space="preserve">27-06-2025 SE VISITA SITIO DE COMERCIO PARA RETIRAR EQUIPOS DE CB BANCO BOGOTÁ. PERO LA SEÑORITA SIRLI CONTRERAS QUIEN SE ENCUENTRA AHORA EN EL COMERCIO NOS INDICA QUE LA SEMANA PASADA YA SE LLEVARON TODO LO DE EL BANCO DE BOGOTÁ POR LO TANTO NO SE RETIRA NADA DE EL PUNTO </t>
  </si>
  <si>
    <t>PROCESS AGENCIA</t>
  </si>
  <si>
    <t>TA-25-805129</t>
  </si>
  <si>
    <t>FO-25-1141373</t>
  </si>
  <si>
    <t xml:space="preserve">27-06-2025 SE REALIZA VISITA AL COMERCIO YA NO FUNCIONA NINGÚN CORRESPONSAL EN LA DIRECCIÓN INDICADA EL NUEVO ESTABLECIMIENTO ES DE COMIDAS RÁPIDAS LO CUAL NOS INDICA QUE NO TIENEN NINGÚN CONOCIMIENTO </t>
  </si>
  <si>
    <t>DROGUERIA EL PAISITA</t>
  </si>
  <si>
    <t>TA-25-804474</t>
  </si>
  <si>
    <t>FO-25-1139767</t>
  </si>
  <si>
    <t xml:space="preserve">27-06-2025 SE REALIZA CIERRE CB AVAL SE RECOGE 1 DATÁFONO LECTOR DE BARRAS </t>
  </si>
  <si>
    <t>999EZ496</t>
  </si>
  <si>
    <t>INCENTRO</t>
  </si>
  <si>
    <t>TA-25-804953</t>
  </si>
  <si>
    <t>FO-25-1140950</t>
  </si>
  <si>
    <t>27-06-2025 SE REALIZA RETIRO DE DATÁFONO LECTORA, Y CABLE MAGICBOX</t>
  </si>
  <si>
    <t>JAAAW901</t>
  </si>
  <si>
    <t>INVERS Y NEGOCIOS FRANG Y CIA</t>
  </si>
  <si>
    <t>TA-25-804965</t>
  </si>
  <si>
    <t>FO-25-1140987</t>
  </si>
  <si>
    <t>PARCIALMENTE EXITOSO ACCESORIOS</t>
  </si>
  <si>
    <t xml:space="preserve">27-06-2025 SE REALIZA VISITA A COMERCIO SE REALIZA CIERRE DE CB SE RECUPERA DATÁFONO DESK (1074791) Y LECTOR NEWLAND (799995) CLIENTE MANIFIESTA NO TENER MÁS EQUIPOS. LECTOR770462 NO EXISTE EN COMERCIO  </t>
  </si>
  <si>
    <t>AB0OZ463</t>
  </si>
  <si>
    <t>HELADERIA COMIDASRAPIDAS DYLAN</t>
  </si>
  <si>
    <t>TA-25-805008</t>
  </si>
  <si>
    <t>FO-25-1141109</t>
  </si>
  <si>
    <t xml:space="preserve">27-06-2025 SE VISITA DIRECCIÓN DE COMERCIO PERO AL LLEGAR AL SITIO EL COMERCIO YA NO EXISTE EN EL SITIO FUNCIONA OTRO COMERCIO. SE LLAMA AL NÚMERO 3126745336 PERO EL NÚMERO NO SIRVE ESTÁ FUERA DE SERVICIO. NO ES POSIBLE LOCALIZAR AL CLIENTE </t>
  </si>
  <si>
    <t>FERRETERIA MIL MATERIALES</t>
  </si>
  <si>
    <t>TA-25-805103</t>
  </si>
  <si>
    <t>FO-25-1141308</t>
  </si>
  <si>
    <t xml:space="preserve">27-06-2025 SE REALIZA VISITA AL PUNTO SE REALIZA RETIRO DE DATAFONO LECTOR BASE CABLEADO. CIERRE EXITOSO </t>
  </si>
  <si>
    <t>LN00M913</t>
  </si>
  <si>
    <t>DON PAGO MARIA PAZ</t>
  </si>
  <si>
    <t>TA-25-804978</t>
  </si>
  <si>
    <t>FO-25-1141025</t>
  </si>
  <si>
    <t>27/06/2025B SE REALIZA VISITA DE CAMPO ENCONTRANDO QUE COMERCIO NO EXISTE EN DIRECCIÓN DE RUTA, SE INTENTA COMUNICACIÓN A LA LINEA 3134156531 NO HAY RESPUESTA, SE INFORMA A SUPERVISOR Y SE DA CIERRE A SOLICITUD</t>
  </si>
  <si>
    <t>DROGUERIA JIREH.</t>
  </si>
  <si>
    <t>TA-25-805050</t>
  </si>
  <si>
    <t>FO-25-1141212</t>
  </si>
  <si>
    <t>27-06-2025 SE VISITA DIRECCIÓN DE COMERCIO PERO AL LELGAR AL SITIO INFORMAN QUE EL COMERCIO CAMBIO DE DUEÑO Y DE RAZÓN SOCIAL. DESCONOCEN DEL ANTERIOR DUEÑO NO BRINDAN MAS INFORMACIÓN SE LLAMA AL NÚMERO 3134521032 PERO PASA A BUZÓN DE VOZ. NO ES POSIBLE LOCALIZAR AL SEÑOR CARLOS VALENCIA CARABALI</t>
  </si>
  <si>
    <t>DON PEDRO D Y D</t>
  </si>
  <si>
    <t>TA-25-805045</t>
  </si>
  <si>
    <t>FO-25-1141201</t>
  </si>
  <si>
    <t>27-06-2025 SE REALIZA VISITA TÉCNICA PARA CIERRE DE CB, SE RETIRA DATAFONO PLACA 724158 Y LECTOR ÓPTICO PLACA 1231065, NO SE RETIRA PUBLICIDAD Y EL CIERRE SE REALIZA SIN NOVEDAD.</t>
  </si>
  <si>
    <t>FA00W247</t>
  </si>
  <si>
    <t>DROGUERIA EL FENIX</t>
  </si>
  <si>
    <t>TA-25-807348</t>
  </si>
  <si>
    <t>FO-25-1145021</t>
  </si>
  <si>
    <t xml:space="preserve">27-06-2025 DURANTE LA VISITA TECNICA SE REALIZO RETIRO DE DATAFONO, LECTOR DE CODIGO DE BARRAS  BRAZO POSICIONADOR  POR CIERRE DE PUNTO </t>
  </si>
  <si>
    <t>JZZZZ535</t>
  </si>
  <si>
    <t>DROGUERIA WILLY JHON</t>
  </si>
  <si>
    <t>TA-25-804994</t>
  </si>
  <si>
    <t>FO-25-1141069</t>
  </si>
  <si>
    <t>27-06-2025 SE REALIZÓ VISITA AL COMERCIO Y SE RETIRA DATAFONO LECTORA CABLEADO</t>
  </si>
  <si>
    <t>GB07Z567</t>
  </si>
  <si>
    <t>GMR COMUNICACIONES</t>
  </si>
  <si>
    <t>TA-25-805011</t>
  </si>
  <si>
    <t>FO-25-1141121</t>
  </si>
  <si>
    <t>27-06-2025 SE VISITA COMERCIO, SE REALIZA RETIRO DE EQUIPOS RBM EXITOSO, CIERRE OK.</t>
  </si>
  <si>
    <t>TR0LZ389</t>
  </si>
  <si>
    <t>COMUNIEFICAZ</t>
  </si>
  <si>
    <t>TA-25-805016</t>
  </si>
  <si>
    <t>FO-25-1141138</t>
  </si>
  <si>
    <t>27-06-2025 SE REALIZA VISITA DE CAMPO DONDE COMERCIO NO EXISTE EN DIRECCIÓN INDICADA EN RUTA , SE VALIDA CON COMERCIOS ALEDAÑOS NO CONOCEN NEGOCIO, SE INTENTA TA COMUNICACIÓN A LA LÍNEA 3138864704 SIN RESPUESTA, SE INFORMA A SUOERVIAOR Y SE DA CIERRE A SOLICITUD.</t>
  </si>
  <si>
    <t>TA-25-807652</t>
  </si>
  <si>
    <t>FO-25-1145123</t>
  </si>
  <si>
    <t>27-06-2025 SE RETIRA DATÁFONO A PETICIÓN DEL CLIENTE</t>
  </si>
  <si>
    <t>SXXZZ231</t>
  </si>
  <si>
    <t>MATERIALES LA 22 ARQUITECTURA</t>
  </si>
  <si>
    <t>TA-25-805122</t>
  </si>
  <si>
    <t>FO-25-1141355</t>
  </si>
  <si>
    <t xml:space="preserve">28-06-2025 SE REALIZA VISITA AL COMERCIO PARA REALIZAR EL CIERRE DEL CORRESPONSAL AVAL ÉXITOSO SE RETIRAN EQUIPOS </t>
  </si>
  <si>
    <t>FUA0S002</t>
  </si>
  <si>
    <t>GRANERO EL VACANO DE CAMPO DE LA CRUZ</t>
  </si>
  <si>
    <t>TA-25-805023</t>
  </si>
  <si>
    <t>FO-25-1141155</t>
  </si>
  <si>
    <t xml:space="preserve">28-06-2025 EN COMUNICACIÓN CON EL SEÑOR HELI PLATA PRADA AL NÚMERO 3235830540 ME MANIFIESTA QUE NO SE ENCUENTRA EN LA CIUDAD PARA PODER ENTREGARME LOS EQUIPOS LE MANIFIESTO QUE APENAS LLEGUÉ SE COMUNIQUE A LA LÍNEA DE SOPORTE PARA REAGENDAR LA VISITA </t>
  </si>
  <si>
    <t>SUPERMERCADO KOMPREMAS</t>
  </si>
  <si>
    <t>TA-25-804914</t>
  </si>
  <si>
    <t>FO-25-1140846</t>
  </si>
  <si>
    <t xml:space="preserve">27-06-2025 DURANTE LA VISITA TECNICA PARA REALIZAR RETIRO DE DATAFONO Y LECTORES NO ES POSIBLE POR QUE COMERCIO INDICA QUE  NO HAN SIDO NOTIFICADO DE DICHOS CIERRE SE INFORMA SE BRINDA NUEVAMENTE LA INFORMACIÓN DEL MOTIVO SE CIERRE INDICANDO QUE ES POR NO USO LO CUAL MOLESTA AL COMERCIO Y PROCEDEN A LLAMAR A PERSONA INDIFERENTES A MI CONOCIMIENTO LAS CUAL EN ALTAVOS DICEN QUE YO NO PERTENEZCO A LÍNEA COMUNICACIONES NO A REDEBAN SE LE INDICA LAS LINEAS DE REDEBAN PARA QUE VALIDEN MI IDENTIDAD EL CUAL EL COMERCIO NO REALIZA. SE PROCEDE A INFORMAR A COORDINADOR Y A EDISON SAMBONY DE LO SUCEDIDO EL CUAL NO INDICA QUE LE INFORME AL COMERCIO DE NO REALIZAR LA ENTREGA DE LOS EQUIPOS ENTRAN A COBRO POR DISPONIBILIDAD DE TECNOLOGÍA INDICAN QUE VALIDARAN CON GERENTE DE CUENTA SE PROCEDE AL CIERRE DE LA ACTIVIDAD </t>
  </si>
  <si>
    <t>QVU01002</t>
  </si>
  <si>
    <t>CEN INTEGRAL DE ATENCION Y EDU</t>
  </si>
  <si>
    <t>TA-25-805136</t>
  </si>
  <si>
    <t>FO-25-1141394</t>
  </si>
  <si>
    <t>28-06-2025 SE LLEGA A LA DIRECCIÓN INDICADA, SE VÁLIDA QUE EXISTE PLACA DE DATÁFONO EN EL COMERCIO PERO COMERCIO NO PERMITE RETIRAR.</t>
  </si>
  <si>
    <t>TRNZZ564</t>
  </si>
  <si>
    <t>CAFETERIA EL EDEN DE TUTAZA</t>
  </si>
  <si>
    <t>TA-25-804925</t>
  </si>
  <si>
    <t>FO-25-1140874</t>
  </si>
  <si>
    <t xml:space="preserve">27-06-2025  SE ESTABLECE COMUNICACIÓN CON EL CLIENTE AL NÚMERO CELULAR 3132102624 SEÑORA EDILMA CASTRO JAIME , QUIEN INDICA QUE NO SE ENCUENTRA EN EL MUNICIPIO DE TUTAZA E INDICA QUE ESTARIA DISPONIBLE DESPUES DEL DEL 5 DE JULIO, SE LE INDICA A LA SEÑORA EDILMA QUE CUANDO YA SE ENCUENTRE DISPONIBLE PARA DEVOLVER LOS EQUIPOS SE COMUNIQUE NUEVAMENTE CON LA ENTIDAD PARA  QUE REALICE LA SOLICITUD DE LA ENTEGA DE LOS EQUIPOS , SE PROCEDE A CERRAR ORDEN POR LA NO DISPONIBILIDAD DEL USUARIO ANTES DEL 4 DE JULIO FECHA EN LA QUE SE VENCE LA ORDEN </t>
  </si>
  <si>
    <t>MISCELANEA Y PAPELERIA J,C</t>
  </si>
  <si>
    <t>TA-25-805037</t>
  </si>
  <si>
    <t>FO-25-1141186</t>
  </si>
  <si>
    <t xml:space="preserve">28-06-2025 COMERCIO INDICA QUE NO SOLICITARON EL CIERRE DE CB NO ENTREGAN, YA QUE NO VAN A QUITAR EL CORRESPONSAL </t>
  </si>
  <si>
    <t>A17ZZ134</t>
  </si>
  <si>
    <t>NET ACCES</t>
  </si>
  <si>
    <t>TA-25-804964</t>
  </si>
  <si>
    <t>FO-25-1140984</t>
  </si>
  <si>
    <t>27-06-2025 SE VISITA DIRECCIÓN INDICA POR EL CLIENTE LA PERSONA QUE ATIENDE HACE ENTREGA DE MANERA VOLUNTARIA DE DATÁFONO, LECTOR,BASE, FUENTE PODER</t>
  </si>
  <si>
    <t>GZ00O101</t>
  </si>
  <si>
    <t>SERVICIOS CLICK</t>
  </si>
  <si>
    <t>TA-25-805026</t>
  </si>
  <si>
    <t>FO-25-1141165</t>
  </si>
  <si>
    <t xml:space="preserve">27-06-2025 CIERRE FALLIDO NO SE ENCUENTRA LA PERSONA ENCARGADA DE LA ENTREGA DE LOS EQUIPOS COMERCIO NO DESEA FIRMAR </t>
  </si>
  <si>
    <t>MULTISERVICIOS JULIANA</t>
  </si>
  <si>
    <t>TA-25-805059</t>
  </si>
  <si>
    <t>FO-25-1141222</t>
  </si>
  <si>
    <t>27-06-2025 SE VISITA CB PARA REALIZAR CIERRE ...CB NO SE ENCUENTRA EN DIRECCIÓN CLIENTE NO RESPONDE LINEA TELEFÓNICA, VISITA FALLIDA</t>
  </si>
  <si>
    <t>TIENDA BOL&amp;VAR</t>
  </si>
  <si>
    <t>TA-25-805043</t>
  </si>
  <si>
    <t>FO-25-1141197</t>
  </si>
  <si>
    <t>28-06-2025 DESPUÉS DE VARIOS INTENTOS DE LOGRA VÍA WAPP AL NÚMERO 3172956963 CONTACTO CON EL SEÑOR JAIRO PARA CONFIRMAR DIRECCIÓN DE ENTREGA DON JAIRO INDICA QUE ES DATAFONO ESTÁ OPERATIVO Y FUNCIONANDO QUE ES UN ERROR DEL BANCO EL CUAL YA FUE ESCALADO Y POR LO TANTO NO ENTREGARÁ LOS EQUIPOS SE INDICA LLAMAR A SI ASESOR PARA VALIDAR NOVEDAD Y SE CIERRA TA</t>
  </si>
  <si>
    <t>MISCELANEA Y PAPELERIA D Y V</t>
  </si>
  <si>
    <t>TA-25-805075</t>
  </si>
  <si>
    <t>FO-25-1141250</t>
  </si>
  <si>
    <t>27-06-2025 SE VISITA COMERCIO, SE ENCUENTRA CERRADO, SE ESTABLECEMOS COMUNICACIÓN TELEFÓNICA CON LA SEÑORA MÓNICA CUELLAR 3112182009 L ACTUAL NOS INDICA QUE YA NO VIVE EN BOGOTÁ SE TRASLADO PARA CACHIPAY CUNDINAMARCA INDICA QUE SE COMUNICARÁ NUEVAMENTE PARA CONCRETAR UNA NUEVA CITA</t>
  </si>
  <si>
    <t>CELUGAMA LABORATORIO TECNICO</t>
  </si>
  <si>
    <t>TA-25-804967</t>
  </si>
  <si>
    <t>FO-25-1140992</t>
  </si>
  <si>
    <t xml:space="preserve">28-06-2025 SE LLEGA AL COMERCIO PERO EL COMERCIO ESTA CERRADO SE LLAMA AL CLIENTE Y NO CONTESTA </t>
  </si>
  <si>
    <t>AC009324</t>
  </si>
  <si>
    <t>VARIEDADES MOTTA</t>
  </si>
  <si>
    <t>TA-25-805024</t>
  </si>
  <si>
    <t>FO-25-1141160</t>
  </si>
  <si>
    <t>CB EN NEGOCIACIÓN CON BANCO</t>
  </si>
  <si>
    <t>28-06-2025 SE LLEGA AL CB Y CLIENTE MANIFIESTA QUE ELLA NO HA SOLICITADO EL CIERRE DEL CORRESPONSAL, QUE EL DÍA DE AYER 27 DE JUNIO FUE AL BANCO PARA SOLICITAR LA ACTIVACIÓN DEL CORRESPONSAL, ESTÁ A LA ESPERA DE LA RESPUESTA DE LA ENTIDAD.</t>
  </si>
  <si>
    <t>A4HZZ443</t>
  </si>
  <si>
    <t>DROGUERIA EL RENACER PLUS C</t>
  </si>
  <si>
    <t>TA-25-805133</t>
  </si>
  <si>
    <t>FO-25-1141382</t>
  </si>
  <si>
    <t>27-06-2025 SE VISITA COMERCIO, SE RETIRAN EQUIPOS RBM EXITOSO.</t>
  </si>
  <si>
    <t>IQZZZ554</t>
  </si>
  <si>
    <t>HERY ALFONSO LEON CAMACHO</t>
  </si>
  <si>
    <t>TA-25-804892</t>
  </si>
  <si>
    <t>FO-25-1140804</t>
  </si>
  <si>
    <t xml:space="preserve">28-06-2025 SE REALIZA VISITA AL COMERCIO PARA EJECUTAR CIERRE DE CB, PERO AL LLEGAR AL PUNTO SE ENCUENTRA CERRADO, SE INTENTA CONTACTO CON EL CLIENTE AL NÚMERO 3143488943 Y NO HAY RESPUESTA. </t>
  </si>
  <si>
    <t>PAPELERIA Y SOLUCIONES D YARI</t>
  </si>
  <si>
    <t>TA-25-805004</t>
  </si>
  <si>
    <t>FO-25-1141094</t>
  </si>
  <si>
    <t>28-06-2025 SE LLEGA LA DIRECCIÓN INDICA SE ENCUENTRA COMERCIO CERRADO. SE LOGRA CONTACTO CON NÚMEROS TELEFÓNICOS CONTESTA LA SEÑORA YAMILETH ROJAS E INDICA QUE NO SE ENCUENTRA DENTRO DE LA CIUDAD QUE NO PUEDE ATENDER</t>
  </si>
  <si>
    <t>DIEYICELL VARIEDADES</t>
  </si>
  <si>
    <t>TA-25-805085</t>
  </si>
  <si>
    <t>FO-25-1141275</t>
  </si>
  <si>
    <t xml:space="preserve">28-06-2025 SE LLEGA A CB, ESTÁ CERRADO, SE MARCA A CLIENTE #3012704858 INFORMA QUE NO SE ENCUENTRA EN EL MUNICIPIO PARA ENTREGAR LOS EQUIPOS </t>
  </si>
  <si>
    <t>1A0JZ481</t>
  </si>
  <si>
    <t>AUTOSERVICIOS PANORAMA</t>
  </si>
  <si>
    <t>TA-25-804945</t>
  </si>
  <si>
    <t>FO-25-1140907</t>
  </si>
  <si>
    <t xml:space="preserve">28-06-2025 SE REALIZA CIERRE DE CORRESPONSAL AVAL SE DEJA EQUIPOS TRABAJANDO COMO COMERCIO SOLO SE RETIRA LECTORA Y SE DESABILITA LA PARTE CORRESPONSAL </t>
  </si>
  <si>
    <t>AZZZZ401-A47ZZ218</t>
  </si>
  <si>
    <t>LA ECONOMIANET</t>
  </si>
  <si>
    <t>TA-25-804920</t>
  </si>
  <si>
    <t>FO-25-1140859</t>
  </si>
  <si>
    <t>28-06-2025 RETIRO DE EQUIPOS POR CIERRE DEL CB DATAFONO Y LECTURA CON CABLES</t>
  </si>
  <si>
    <t>111DZ233</t>
  </si>
  <si>
    <t>PAPELERIA Y MISCELANEA LIZ</t>
  </si>
  <si>
    <t>TA-25-804970</t>
  </si>
  <si>
    <t>FO-25-1140999</t>
  </si>
  <si>
    <t>28-06-2025 COMERCIO CERRADO TEL DE CONTACTO NO RESPONDE 3144823490</t>
  </si>
  <si>
    <t>PUNTO VECI LOMAS</t>
  </si>
  <si>
    <t>TA-25-804958</t>
  </si>
  <si>
    <t>FO-25-1140968</t>
  </si>
  <si>
    <t xml:space="preserve">28-06-2025 COMERCIO NO EXISTE EN LA DIRECCIÓN, SE LLAMA AL NÚMERO DE CONTACTO 3232305085-3192972076 SIN RESPUESTA </t>
  </si>
  <si>
    <t>JEAN KARLO HOLGUIN GARCIA</t>
  </si>
  <si>
    <t>TA-25-805058</t>
  </si>
  <si>
    <t>FO-25-1141220</t>
  </si>
  <si>
    <t xml:space="preserve">28-06-2025 SE LLEGA AL COMERCIO PERO NO SE ENCUENTRA SE LLAMA AL CLIENTE Y NO CONTESTA </t>
  </si>
  <si>
    <t>MUNDO DIGITAL KD FLORENCIA</t>
  </si>
  <si>
    <t>TA-25-805009</t>
  </si>
  <si>
    <t>FO-25-1141111</t>
  </si>
  <si>
    <t>28-06-2025 SE REALIZA RETIRO DE DATÁFONO CLIENTE NO CUENTA CON LA LECTORA MANIFIESTA QUE REALIZARA LA ENTREGA CUANDO LA ENCUENTRE LLÁMANDO A LA LÍNEA NUEVAMENTE.</t>
  </si>
  <si>
    <t>XPFZZ109</t>
  </si>
  <si>
    <t>DROGUERIA LAS 4 VIAS</t>
  </si>
  <si>
    <t>TA-25-804940</t>
  </si>
  <si>
    <t>FO-25-1140898</t>
  </si>
  <si>
    <t>28-06-2025 SE REALIZA VISITA TÉCNICA, SE RETIRA DEL SITIO DATAFONO INGENICO ICT 250, SE ENVÍA A BODEGA DE LÍNEA COMUNICACIONES EN LA CIUDAD DE BARRANQUILLA. NO SÉ RETIRA LECTOR DE BARRAS, CLIENTE INDICA QUE SE LE ESTRAVIO.</t>
  </si>
  <si>
    <t>BEZZZ110</t>
  </si>
  <si>
    <t>BOLANOCELL ORO</t>
  </si>
  <si>
    <t>TA-25-805013</t>
  </si>
  <si>
    <t>FO-25-1141128</t>
  </si>
  <si>
    <t xml:space="preserve">28-06-2025 SE RETIRAN EQUIPOS Y ACCESORIOS EN BUEN ESTADO POR CIERRE DEL CB </t>
  </si>
  <si>
    <t>AD003489</t>
  </si>
  <si>
    <t>ALISMAR PIJAMAS</t>
  </si>
  <si>
    <t>TA-25-805001</t>
  </si>
  <si>
    <t>FO-25-1141087</t>
  </si>
  <si>
    <t xml:space="preserve">28-06-2025 SE VISITA DIRECCIÓN DE COMERCIO PERO AL LLEGAR AL SITIO COMERCIO SE ENCUENTRA CERRADO. SE LLAMA AL NÚMEROS REGISTRADOS PERO PASAN A BUZÓN DE VOZ NO CONTESTAN NO HAY RESPUESTA </t>
  </si>
  <si>
    <t>TIENDA EL CHICLE</t>
  </si>
  <si>
    <t>TA-25-804927</t>
  </si>
  <si>
    <t>FO-25-1140877</t>
  </si>
  <si>
    <t xml:space="preserve">28-06-2025 SE REALIZA A VISITAR SITIO EN EL MOMENTO LA VISITA DE LA ADMINISTRACIÓN NOS INFORMA QUE EL DUEÑO NO SE ENCUENTRA EN EL LOCAL Y NO SE PUEDE REALIZAR EL CIERRE, CIERRE FALLIDO </t>
  </si>
  <si>
    <t>DROGUERIA MARIA ALEJA</t>
  </si>
  <si>
    <t>TA-25-804919</t>
  </si>
  <si>
    <t>FO-25-1140857</t>
  </si>
  <si>
    <t>28-06-2025 SE RETIRA DATÁFONO Y LECTORA</t>
  </si>
  <si>
    <t>9C00B177</t>
  </si>
  <si>
    <t>ALL STAR COMUNICACIONES</t>
  </si>
  <si>
    <t>TA-25-804932</t>
  </si>
  <si>
    <t>FO-25-1140886</t>
  </si>
  <si>
    <t>28-06-2025 SE REALIZA VISITA TÉCNICA, SE RETIRA DEL SITIO 2 DATAFONO INGENICO DESK 3500, 1 PIN PAD INGENICO DESK 1500, 2 LECTORES DE BARRAS, 1 HUB, SE ENVÍAN A BODEGA DE LÍNEA COMUNICACIONES EN LA CIUDAD DE BARRANQUILLA.</t>
  </si>
  <si>
    <t>II004084 - GA0KZ967</t>
  </si>
  <si>
    <t>100 COMUNIEFICAZ DIVERPLAZA</t>
  </si>
  <si>
    <t>TA-25-805018</t>
  </si>
  <si>
    <t>FO-25-1141143</t>
  </si>
  <si>
    <t>28-06-2025 SE REALIZA VISITA A COMERCIO ATIENDE LA SRTA. SINDY SARMIENTO QUIEN INFORMA QUE EL COMERCIO YA NO EXISTE EN ESTE LOCAL, SIGUEN SIENDO FRANQUICIA CLARO PERO BAJO LA FIRMA TECPHONE SAS, DICE NO TENER NÚMERO DE CONTACTO DEL ALIADO ANTERIOR Y NO TENER EQUIPOS DE ESA FIRMA PARA ENTREGA.</t>
  </si>
  <si>
    <t>ALMACEN PIMOS</t>
  </si>
  <si>
    <t>TA-25-804897</t>
  </si>
  <si>
    <t>FO-25-1140814</t>
  </si>
  <si>
    <t>28-06-2025 SE RETIRAN EQUIPOS Y ACCESORIOS EN BUEN ESTADO , SE RECOGEN EN LA DIRECCIÓN KRA 9 # 7-18</t>
  </si>
  <si>
    <t>JAAAO098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</si>
</sst>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43" formatCode="_-* #,##0.00_-;\-* #,##0.00_-;_-* &quot;-&quot;??_-;_-@_-"/>
    <numFmt numFmtId="164" formatCode="_(&quot;$&quot;\ * #,##0.00_);_(&quot;$&quot;\ * \(#,##0.00\);_(&quot;$&quot;\ * &quot;-&quot;??_);_(@_)"/>
    <numFmt numFmtId="165" formatCode="_(* #,##0.00_);_(* \(#,##0.00\);_(* &quot;-&quot;??_);_(@_)"/>
    <numFmt numFmtId="166" formatCode="&quot;$&quot;#,##0;[Red]\-&quot;$&quot;#,##0"/>
    <numFmt numFmtId="167" formatCode="_-&quot;$&quot;* #,##0.00_-;\-&quot;$&quot;* #,##0.00_-;_-&quot;$&quot;* &quot;-&quot;??_-;_-@_-"/>
    <numFmt numFmtId="168" formatCode="[$-409]d\-m\-yy\ h:mm\ AM/PM;@"/>
    <numFmt numFmtId="169" formatCode="[$-240A]dddd\,\ dd&quot; de &quot;mmmm&quot; de &quot;yyyy"/>
    <numFmt numFmtId="170" formatCode="_ &quot;$&quot;\ * #,##0_ ;_ &quot;$&quot;\ * \-#,##0_ ;_ &quot;$&quot;\ * &quot;-&quot;??_ ;_ @_ "/>
    <numFmt numFmtId="171" formatCode="&quot;$&quot;\ #,##0"/>
    <numFmt numFmtId="172" formatCode="_ * #,##0.00_ ;_ * \-#,##0.00_ ;_ * &quot;-&quot;??_ ;_ @_ "/>
    <numFmt numFmtId="173" formatCode="_ [$€-2]\ * #,##0.00_ ;_ [$€-2]\ * \-#,##0.00_ ;_ [$€-2]\ * &quot;-&quot;??_ "/>
    <numFmt numFmtId="174" formatCode="_-&quot;$&quot;* #,##0_-;\-&quot;$&quot;* #,##0_-;_-&quot;$&quot;* &quot;-&quot;??_-;_-@_-"/>
    <numFmt numFmtId="175" formatCode="_(&quot;$&quot;\ * #,##0_);_(&quot;$&quot;\ * \(#,##0\);_(&quot;$&quot;\ * &quot;-&quot;??_);_(@_)"/>
    <numFmt numFmtId="176" formatCode="_-[$$-240A]\ * #,##0.00_-;\-[$$-240A]\ * #,##0.00_-;_-[$$-240A]\ * &quot;-&quot;??_-;_-@_-"/>
    <numFmt numFmtId="177" formatCode="_-* #,##0.00\ _€_-;\-* #,##0.00\ _€_-;_-* &quot;-&quot;??\ _€_-;_-@_-"/>
    <numFmt numFmtId="178" formatCode="_ &quot;$&quot;\ * #,##0.00_ ;_ &quot;$&quot;\ * \-#,##0.00_ ;_ &quot;$&quot;\ * &quot;-&quot;??_ ;_ @_ "/>
    <numFmt numFmtId="179" formatCode="[$-C0A]d\-mmm\-yy;@"/>
    <numFmt numFmtId="180" formatCode="[$-240A]General"/>
    <numFmt numFmtId="181" formatCode="0.000%"/>
    <numFmt numFmtId="182" formatCode="_ * #,##0.00_ ;_ * \-#,##0.00_ ;_ * \-??_ ;_ @_ "/>
    <numFmt numFmtId="183" formatCode="_-[$$-240A]\ * #,##0_-;\-[$$-240A]\ * #,##0_-;_-[$$-240A]\ * &quot;-&quot;??_-;_-@_-"/>
    <numFmt numFmtId="184" formatCode="dd/mm/yyyy;@"/>
    <numFmt numFmtId="185" formatCode="dd/mm/yyyy"/>
    <numFmt numFmtId="186" formatCode="0.0"/>
  </numFmts>
  <fonts count="117">
    <font>
      <sz val="11"/>
      <color theme="1"/>
      <name val="Calibri"/>
      <family val="2"/>
      <scheme val="minor"/>
    </font>
    <font>
      <sz val="11"/>
      <color indexed="8"/>
      <name val="Calibri"/>
      <family val="2"/>
    </font>
    <font>
      <sz val="10"/>
      <name val="Arial"/>
      <family val="2"/>
    </font>
    <font>
      <sz val="10"/>
      <name val="Arial"/>
      <family val="2"/>
    </font>
    <font>
      <sz val="11"/>
      <color indexed="8"/>
      <name val="Calibri"/>
      <family val="2"/>
    </font>
    <font>
      <sz val="10"/>
      <name val="Arial"/>
      <family val="2"/>
    </font>
    <font>
      <sz val="11"/>
      <color indexed="9"/>
      <name val="Calibri"/>
      <family val="2"/>
    </font>
    <font>
      <sz val="11"/>
      <color indexed="17"/>
      <name val="Calibri"/>
      <family val="2"/>
    </font>
    <font>
      <b/>
      <sz val="11"/>
      <color indexed="52"/>
      <name val="Calibri"/>
      <family val="2"/>
    </font>
    <font>
      <b/>
      <sz val="11"/>
      <color indexed="9"/>
      <name val="Calibri"/>
      <family val="2"/>
    </font>
    <font>
      <sz val="11"/>
      <color indexed="52"/>
      <name val="Calibri"/>
      <family val="2"/>
    </font>
    <font>
      <b/>
      <sz val="11"/>
      <color indexed="56"/>
      <name val="Calibri"/>
      <family val="2"/>
    </font>
    <font>
      <sz val="11"/>
      <color indexed="62"/>
      <name val="Calibri"/>
      <family val="2"/>
    </font>
    <font>
      <sz val="11"/>
      <color indexed="20"/>
      <name val="Calibri"/>
      <family val="2"/>
    </font>
    <font>
      <sz val="11"/>
      <color indexed="60"/>
      <name val="Calibri"/>
      <family val="2"/>
    </font>
    <font>
      <b/>
      <sz val="11"/>
      <color indexed="63"/>
      <name val="Calibri"/>
      <family val="2"/>
    </font>
    <font>
      <sz val="11"/>
      <color indexed="10"/>
      <name val="Calibri"/>
      <family val="2"/>
    </font>
    <font>
      <i/>
      <sz val="11"/>
      <color indexed="23"/>
      <name val="Calibri"/>
      <family val="2"/>
    </font>
    <font>
      <b/>
      <sz val="18"/>
      <color indexed="56"/>
      <name val="Cambria"/>
      <family val="2"/>
    </font>
    <font>
      <b/>
      <sz val="15"/>
      <color indexed="56"/>
      <name val="Calibri"/>
      <family val="2"/>
    </font>
    <font>
      <b/>
      <sz val="13"/>
      <color indexed="56"/>
      <name val="Calibri"/>
      <family val="2"/>
    </font>
    <font>
      <b/>
      <sz val="11"/>
      <color indexed="8"/>
      <name val="Calibri"/>
      <family val="2"/>
    </font>
    <font>
      <u/>
      <sz val="10"/>
      <color indexed="12"/>
      <name val="Arial"/>
      <family val="2"/>
    </font>
    <font>
      <sz val="12"/>
      <name val="Times New Roman"/>
      <family val="1"/>
    </font>
    <font>
      <sz val="10"/>
      <name val="Arial"/>
      <family val="2"/>
      <charset val="162"/>
    </font>
    <font>
      <sz val="11"/>
      <color theme="1"/>
      <name val="Calibri"/>
      <family val="2"/>
      <scheme val="minor"/>
    </font>
    <font>
      <sz val="10"/>
      <color theme="1"/>
      <name val="Apex"/>
      <family val="2"/>
    </font>
    <font>
      <sz val="10"/>
      <color rgb="FF000000"/>
      <name val="Arial"/>
      <family val="2"/>
    </font>
    <font>
      <sz val="8"/>
      <color theme="1"/>
      <name val="Calibri"/>
      <family val="2"/>
      <scheme val="minor"/>
    </font>
    <font>
      <sz val="10"/>
      <color theme="1"/>
      <name val="Arial"/>
      <family val="2"/>
    </font>
    <font>
      <sz val="10"/>
      <color theme="1"/>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theme="3"/>
      <name val="Cambria"/>
      <family val="2"/>
      <scheme val="major"/>
    </font>
    <font>
      <sz val="11"/>
      <color rgb="FF000000"/>
      <name val="Arial"/>
      <family val="2"/>
    </font>
    <font>
      <sz val="11"/>
      <color rgb="FFFFFFFF"/>
      <name val="Arial"/>
      <family val="2"/>
    </font>
    <font>
      <sz val="11"/>
      <color rgb="FF000000"/>
      <name val="Calibri"/>
      <family val="2"/>
    </font>
    <font>
      <u/>
      <sz val="11"/>
      <color theme="10"/>
      <name val="Calibri"/>
      <family val="2"/>
    </font>
    <font>
      <u/>
      <sz val="11"/>
      <color theme="10"/>
      <name val="Calibri"/>
      <family val="2"/>
      <scheme val="minor"/>
    </font>
    <font>
      <u/>
      <sz val="12.1"/>
      <color theme="10"/>
      <name val="Calibri"/>
      <family val="2"/>
    </font>
    <font>
      <sz val="12"/>
      <color theme="1"/>
      <name val="Trebuchet MS"/>
      <family val="2"/>
    </font>
    <font>
      <sz val="11"/>
      <color theme="1"/>
      <name val="ApexSansBookT"/>
      <family val="2"/>
    </font>
    <font>
      <sz val="10"/>
      <color indexed="64"/>
      <name val="Arial"/>
      <family val="2"/>
    </font>
    <font>
      <sz val="10"/>
      <color theme="1"/>
      <name val="Tw Cen MT"/>
      <family val="2"/>
    </font>
    <font>
      <sz val="10"/>
      <name val="MS Sans Serif"/>
      <family val="2"/>
    </font>
    <font>
      <sz val="10"/>
      <color indexed="8"/>
      <name val="Arial"/>
      <family val="2"/>
    </font>
    <font>
      <sz val="11"/>
      <name val="Calibri"/>
      <family val="2"/>
    </font>
    <font>
      <sz val="11"/>
      <color rgb="FF000000"/>
      <name val="Calibri"/>
      <family val="2"/>
      <charset val="1"/>
    </font>
    <font>
      <sz val="11"/>
      <color rgb="FF006100"/>
      <name val="Arial"/>
      <family val="2"/>
    </font>
    <font>
      <sz val="11"/>
      <color rgb="FF9C0006"/>
      <name val="Arial"/>
      <family val="2"/>
    </font>
    <font>
      <b/>
      <sz val="18"/>
      <color rgb="FF1F4A7E"/>
      <name val="Cambria"/>
      <family val="2"/>
    </font>
    <font>
      <b/>
      <sz val="15"/>
      <color rgb="FF1F4A7E"/>
      <name val="Arial"/>
      <family val="2"/>
    </font>
    <font>
      <b/>
      <sz val="13"/>
      <color rgb="FF1F4A7E"/>
      <name val="Arial"/>
      <family val="2"/>
    </font>
    <font>
      <b/>
      <sz val="11"/>
      <color rgb="FF1F4A7E"/>
      <name val="Arial"/>
      <family val="2"/>
    </font>
    <font>
      <b/>
      <sz val="11"/>
      <color rgb="FFFFFFFF"/>
      <name val="Arial"/>
      <family val="2"/>
    </font>
    <font>
      <b/>
      <sz val="11"/>
      <color rgb="FF000000"/>
      <name val="Arial"/>
      <family val="2"/>
    </font>
    <font>
      <i/>
      <sz val="11"/>
      <color rgb="FF7F7F7F"/>
      <name val="Arial"/>
      <family val="2"/>
    </font>
    <font>
      <sz val="11"/>
      <color rgb="FFFF0000"/>
      <name val="Arial"/>
      <family val="2"/>
    </font>
    <font>
      <b/>
      <sz val="11"/>
      <color rgb="FFFA7D00"/>
      <name val="Arial"/>
      <family val="2"/>
    </font>
    <font>
      <sz val="11"/>
      <color rgb="FF3F3F76"/>
      <name val="Arial"/>
      <family val="2"/>
    </font>
    <font>
      <b/>
      <sz val="11"/>
      <color rgb="FF3F3F3F"/>
      <name val="Arial"/>
      <family val="2"/>
    </font>
    <font>
      <sz val="11"/>
      <color rgb="FF9C6500"/>
      <name val="Arial"/>
      <family val="2"/>
    </font>
    <font>
      <sz val="11"/>
      <color rgb="FFFA7D00"/>
      <name val="Arial"/>
      <family val="2"/>
    </font>
    <font>
      <b/>
      <sz val="9"/>
      <color indexed="81"/>
      <name val="Tahoma"/>
      <family val="2"/>
    </font>
    <font>
      <sz val="9"/>
      <color indexed="81"/>
      <name val="Tahoma"/>
      <family val="2"/>
    </font>
    <font>
      <b/>
      <sz val="8"/>
      <name val="Gelion Thin"/>
    </font>
    <font>
      <sz val="8"/>
      <color theme="1"/>
      <name val="Gelion Thin"/>
    </font>
    <font>
      <sz val="11"/>
      <color theme="1"/>
      <name val="Gelion Thin"/>
    </font>
    <font>
      <b/>
      <sz val="8"/>
      <color rgb="FF000000"/>
      <name val="Gelion Thin"/>
    </font>
    <font>
      <b/>
      <sz val="10"/>
      <name val="Gelion Thin"/>
    </font>
    <font>
      <sz val="10"/>
      <color theme="1"/>
      <name val="Gelion Thin"/>
    </font>
    <font>
      <sz val="10"/>
      <name val="Gelion Thin"/>
    </font>
    <font>
      <sz val="8"/>
      <color rgb="FF000000"/>
      <name val="Gelion Thin"/>
    </font>
    <font>
      <b/>
      <sz val="10"/>
      <color rgb="FF000000"/>
      <name val="Gelion Thin"/>
    </font>
    <font>
      <sz val="10"/>
      <color rgb="FF000000"/>
      <name val="Gelion Thin"/>
    </font>
    <font>
      <b/>
      <sz val="11"/>
      <color theme="1"/>
      <name val="Gelion Thin"/>
    </font>
    <font>
      <sz val="11"/>
      <color rgb="FF000000"/>
      <name val="Calibri"/>
      <family val="2"/>
      <scheme val="minor"/>
    </font>
    <font>
      <b/>
      <i/>
      <sz val="11"/>
      <color rgb="FFFFFFFF"/>
      <name val="Century Gothic"/>
      <family val="2"/>
    </font>
    <font>
      <sz val="10"/>
      <color rgb="FF000000"/>
      <name val="Century Gothic"/>
      <family val="2"/>
    </font>
    <font>
      <sz val="10"/>
      <color rgb="FF3A3838"/>
      <name val="Century Gothic"/>
      <family val="2"/>
    </font>
    <font>
      <sz val="8"/>
      <color rgb="FFFF0000"/>
      <name val="Gelion Thin"/>
    </font>
    <font>
      <sz val="8"/>
      <name val="Gelion Thin"/>
    </font>
    <font>
      <sz val="10"/>
      <name val="Calibri"/>
      <family val="2"/>
      <scheme val="minor"/>
    </font>
    <font>
      <sz val="11"/>
      <name val="Calibri"/>
      <family val="2"/>
      <scheme val="minor"/>
    </font>
    <font>
      <sz val="10"/>
      <color theme="1"/>
      <name val="Cambria"/>
      <family val="2"/>
      <scheme val="major"/>
    </font>
    <font>
      <sz val="10"/>
      <name val="Cambria"/>
      <family val="2"/>
      <scheme val="major"/>
    </font>
    <font>
      <sz val="8"/>
      <name val="Gelion Light"/>
    </font>
    <font>
      <sz val="11"/>
      <name val="Gelion Thin"/>
    </font>
    <font>
      <sz val="11"/>
      <color rgb="FFC00000"/>
      <name val="Calibri"/>
      <family val="2"/>
      <scheme val="minor"/>
    </font>
    <font>
      <sz val="8"/>
      <color rgb="FFC00000"/>
      <name val="Gelion Light"/>
    </font>
    <font>
      <sz val="11"/>
      <color rgb="FFC00000"/>
      <name val="Gelion Thin"/>
    </font>
    <font>
      <b/>
      <sz val="9"/>
      <color rgb="FFC00000"/>
      <name val="Gelion Thin"/>
    </font>
    <font>
      <b/>
      <sz val="10"/>
      <color rgb="FFC00000"/>
      <name val="Gelion Thin"/>
    </font>
    <font>
      <sz val="10"/>
      <color rgb="FFC00000"/>
      <name val="Gelion Thin"/>
    </font>
    <font>
      <sz val="9"/>
      <name val="Calibri"/>
      <family val="2"/>
      <scheme val="minor"/>
    </font>
    <font>
      <sz val="9"/>
      <color rgb="FFC00000"/>
      <name val="Gelion Light"/>
    </font>
    <font>
      <b/>
      <sz val="10"/>
      <name val="Gelion Light"/>
    </font>
    <font>
      <sz val="10"/>
      <name val="Gelion Light"/>
    </font>
    <font>
      <sz val="9"/>
      <name val="Gelion Light"/>
    </font>
    <font>
      <b/>
      <sz val="9"/>
      <color rgb="FFC00000"/>
      <name val="Gelion Light"/>
    </font>
    <font>
      <sz val="10"/>
      <name val="Calibri"/>
      <family val="2"/>
    </font>
    <font>
      <sz val="8"/>
      <color theme="1"/>
      <name val="Gelion Light"/>
    </font>
    <font>
      <sz val="8"/>
      <color rgb="FFC00000"/>
      <name val="Century Gothic"/>
      <family val="2"/>
    </font>
    <font>
      <sz val="8"/>
      <color rgb="FF000000"/>
      <name val="Gelion Light"/>
    </font>
    <font>
      <sz val="8"/>
      <color rgb="FF9C0006"/>
      <name val="Gelion Light"/>
    </font>
  </fonts>
  <fills count="94">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0" tint="-0.34998626667073579"/>
        <bgColor indexed="64"/>
      </patternFill>
    </fill>
    <fill>
      <patternFill patternType="solid">
        <fgColor theme="0" tint="-0.249977111117893"/>
        <bgColor indexed="64"/>
      </patternFill>
    </fill>
    <fill>
      <patternFill patternType="solid">
        <fgColor rgb="FFBFBFBF"/>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CE5F1"/>
      </patternFill>
    </fill>
    <fill>
      <patternFill patternType="solid">
        <fgColor rgb="FFF2DCDB"/>
      </patternFill>
    </fill>
    <fill>
      <patternFill patternType="solid">
        <fgColor rgb="FFEAF1DD"/>
      </patternFill>
    </fill>
    <fill>
      <patternFill patternType="solid">
        <fgColor rgb="FFE5DFEC"/>
      </patternFill>
    </fill>
    <fill>
      <patternFill patternType="solid">
        <fgColor rgb="FFDBEEF3"/>
      </patternFill>
    </fill>
    <fill>
      <patternFill patternType="solid">
        <fgColor rgb="FFFDE9D9"/>
      </patternFill>
    </fill>
    <fill>
      <patternFill patternType="solid">
        <fgColor rgb="FFB8CBE4"/>
      </patternFill>
    </fill>
    <fill>
      <patternFill patternType="solid">
        <fgColor rgb="FFE5B8B6"/>
      </patternFill>
    </fill>
    <fill>
      <patternFill patternType="solid">
        <fgColor rgb="FFD5E3BB"/>
      </patternFill>
    </fill>
    <fill>
      <patternFill patternType="solid">
        <fgColor rgb="FFCABFD8"/>
      </patternFill>
    </fill>
    <fill>
      <patternFill patternType="solid">
        <fgColor rgb="FFB6DDE8"/>
      </patternFill>
    </fill>
    <fill>
      <patternFill patternType="solid">
        <fgColor rgb="FFFBD3B3"/>
      </patternFill>
    </fill>
    <fill>
      <patternFill patternType="solid">
        <fgColor rgb="FF96B3D7"/>
      </patternFill>
    </fill>
    <fill>
      <patternFill patternType="solid">
        <fgColor rgb="FFD99694"/>
      </patternFill>
    </fill>
    <fill>
      <patternFill patternType="solid">
        <fgColor rgb="FFC2D69B"/>
      </patternFill>
    </fill>
    <fill>
      <patternFill patternType="solid">
        <fgColor rgb="FFB2A1C6"/>
      </patternFill>
    </fill>
    <fill>
      <patternFill patternType="solid">
        <fgColor rgb="FF94CDDD"/>
      </patternFill>
    </fill>
    <fill>
      <patternFill patternType="solid">
        <fgColor rgb="FFFABF8F"/>
      </patternFill>
    </fill>
    <fill>
      <patternFill patternType="solid">
        <fgColor rgb="FF5181BD"/>
      </patternFill>
    </fill>
    <fill>
      <patternFill patternType="solid">
        <fgColor rgb="FFC0514D"/>
      </patternFill>
    </fill>
    <fill>
      <patternFill patternType="solid">
        <fgColor rgb="FF9ABA58"/>
      </patternFill>
    </fill>
    <fill>
      <patternFill patternType="solid">
        <fgColor rgb="FF7E62A1"/>
      </patternFill>
    </fill>
    <fill>
      <patternFill patternType="solid">
        <fgColor rgb="FF4CACC6"/>
      </patternFill>
    </fill>
    <fill>
      <patternFill patternType="solid">
        <fgColor rgb="FFF79544"/>
      </patternFill>
    </fill>
    <fill>
      <patternFill patternType="solid">
        <fgColor rgb="FF305496"/>
        <bgColor rgb="FF000000"/>
      </patternFill>
    </fill>
    <fill>
      <patternFill patternType="solid">
        <fgColor rgb="FFACB9CA"/>
        <bgColor rgb="FF000000"/>
      </patternFill>
    </fill>
    <fill>
      <patternFill patternType="solid">
        <fgColor rgb="FF00B0F0"/>
        <bgColor rgb="FF000000"/>
      </patternFill>
    </fill>
    <fill>
      <patternFill patternType="solid">
        <fgColor rgb="FFFFFF00"/>
        <bgColor rgb="FF000000"/>
      </patternFill>
    </fill>
    <fill>
      <patternFill patternType="solid">
        <fgColor rgb="FF00B0F0"/>
        <bgColor indexed="64"/>
      </patternFill>
    </fill>
    <fill>
      <patternFill patternType="solid">
        <fgColor rgb="FF92D050"/>
        <bgColor indexed="64"/>
      </patternFill>
    </fill>
    <fill>
      <patternFill patternType="solid">
        <fgColor theme="0"/>
        <bgColor indexed="64"/>
      </patternFill>
    </fill>
    <fill>
      <patternFill patternType="solid">
        <fgColor rgb="FF93F50A"/>
        <bgColor indexed="64"/>
      </patternFill>
    </fill>
    <fill>
      <patternFill patternType="solid">
        <fgColor rgb="FFCCFF66"/>
        <bgColor indexed="64"/>
      </patternFill>
    </fill>
    <fill>
      <patternFill patternType="solid">
        <fgColor theme="6" tint="0.79998168889431442"/>
        <bgColor indexed="64"/>
      </patternFill>
    </fill>
    <fill>
      <patternFill patternType="solid">
        <fgColor rgb="FFFFC000"/>
        <bgColor indexed="64"/>
      </patternFill>
    </fill>
    <fill>
      <patternFill patternType="solid">
        <fgColor rgb="FFFFC7CE"/>
        <bgColor rgb="FF000000"/>
      </patternFill>
    </fill>
  </fills>
  <borders count="48">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indexed="64"/>
      </right>
      <top style="thin">
        <color indexed="64"/>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indexed="64"/>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ck">
        <color rgb="FF5181BD"/>
      </bottom>
      <diagonal/>
    </border>
    <border>
      <left/>
      <right/>
      <top/>
      <bottom style="thick">
        <color rgb="FFA6BFDD"/>
      </bottom>
      <diagonal/>
    </border>
    <border>
      <left/>
      <right/>
      <top/>
      <bottom style="medium">
        <color rgb="FF96B3D7"/>
      </bottom>
      <diagonal/>
    </border>
    <border>
      <left/>
      <right/>
      <top style="thin">
        <color rgb="FF5181BD"/>
      </top>
      <bottom style="double">
        <color rgb="FF5181BD"/>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top/>
      <bottom/>
      <diagonal/>
    </border>
    <border>
      <left style="thin">
        <color indexed="64"/>
      </left>
      <right/>
      <top style="thin">
        <color indexed="64"/>
      </top>
      <bottom/>
      <diagonal/>
    </border>
    <border>
      <left style="thin">
        <color rgb="FF000000"/>
      </left>
      <right/>
      <top style="thin">
        <color rgb="FF000000"/>
      </top>
      <bottom/>
      <diagonal/>
    </border>
    <border>
      <left/>
      <right style="thin">
        <color rgb="FF000000"/>
      </right>
      <top/>
      <bottom style="thin">
        <color rgb="FF000000"/>
      </bottom>
      <diagonal/>
    </border>
    <border>
      <left/>
      <right style="thin">
        <color rgb="FF000000"/>
      </right>
      <top/>
      <bottom/>
      <diagonal/>
    </border>
    <border>
      <left style="thin">
        <color rgb="FF000000"/>
      </left>
      <right/>
      <top/>
      <bottom style="thin">
        <color rgb="FF000000"/>
      </bottom>
      <diagonal/>
    </border>
    <border>
      <left/>
      <right/>
      <top/>
      <bottom style="thin">
        <color indexed="64"/>
      </bottom>
      <diagonal/>
    </border>
  </borders>
  <cellStyleXfs count="39543">
    <xf numFmtId="0" fontId="0"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6" fillId="12"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3"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7" borderId="0" applyNumberFormat="0" applyBorder="0" applyAlignment="0" applyProtection="0"/>
    <xf numFmtId="0" fontId="6" fillId="18" borderId="0" applyNumberFormat="0" applyBorder="0" applyAlignment="0" applyProtection="0"/>
    <xf numFmtId="0" fontId="6" fillId="13" borderId="0" applyNumberFormat="0" applyBorder="0" applyAlignment="0" applyProtection="0"/>
    <xf numFmtId="0" fontId="6" fillId="14" borderId="0" applyNumberFormat="0" applyBorder="0" applyAlignment="0" applyProtection="0"/>
    <xf numFmtId="0" fontId="6" fillId="19" borderId="0" applyNumberFormat="0" applyBorder="0" applyAlignment="0" applyProtection="0"/>
    <xf numFmtId="0" fontId="13" fillId="3"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8" fillId="20" borderId="1" applyNumberFormat="0" applyAlignment="0" applyProtection="0"/>
    <xf numFmtId="0" fontId="8" fillId="20" borderId="1" applyNumberFormat="0" applyAlignment="0" applyProtection="0"/>
    <xf numFmtId="0" fontId="8" fillId="20" borderId="1" applyNumberFormat="0" applyAlignment="0" applyProtection="0"/>
    <xf numFmtId="0" fontId="8" fillId="20" borderId="1" applyNumberFormat="0" applyAlignment="0" applyProtection="0"/>
    <xf numFmtId="0" fontId="8" fillId="20" borderId="1" applyNumberFormat="0" applyAlignment="0" applyProtection="0"/>
    <xf numFmtId="0" fontId="8" fillId="20" borderId="1" applyNumberFormat="0" applyAlignment="0" applyProtection="0"/>
    <xf numFmtId="0" fontId="8" fillId="20" borderId="1" applyNumberFormat="0" applyAlignment="0" applyProtection="0"/>
    <xf numFmtId="0" fontId="8" fillId="20" borderId="1" applyNumberFormat="0" applyAlignment="0" applyProtection="0"/>
    <xf numFmtId="0" fontId="8" fillId="20" borderId="1" applyNumberFormat="0" applyAlignment="0" applyProtection="0"/>
    <xf numFmtId="0" fontId="8" fillId="20" borderId="1" applyNumberFormat="0" applyAlignment="0" applyProtection="0"/>
    <xf numFmtId="0" fontId="8" fillId="20" borderId="1" applyNumberFormat="0" applyAlignment="0" applyProtection="0"/>
    <xf numFmtId="0" fontId="8" fillId="20" borderId="1" applyNumberFormat="0" applyAlignment="0" applyProtection="0"/>
    <xf numFmtId="0" fontId="9" fillId="21" borderId="2" applyNumberFormat="0" applyAlignment="0" applyProtection="0"/>
    <xf numFmtId="0" fontId="9" fillId="21" borderId="2" applyNumberFormat="0" applyAlignment="0" applyProtection="0"/>
    <xf numFmtId="0" fontId="9" fillId="21" borderId="2" applyNumberFormat="0" applyAlignment="0" applyProtection="0"/>
    <xf numFmtId="0" fontId="9" fillId="21" borderId="2" applyNumberFormat="0" applyAlignment="0" applyProtection="0"/>
    <xf numFmtId="0" fontId="9" fillId="21" borderId="2" applyNumberFormat="0" applyAlignment="0" applyProtection="0"/>
    <xf numFmtId="0" fontId="9" fillId="21" borderId="2" applyNumberFormat="0" applyAlignment="0" applyProtection="0"/>
    <xf numFmtId="0" fontId="9" fillId="21" borderId="2" applyNumberFormat="0" applyAlignment="0" applyProtection="0"/>
    <xf numFmtId="0" fontId="9" fillId="21" borderId="2" applyNumberFormat="0" applyAlignment="0" applyProtection="0"/>
    <xf numFmtId="0" fontId="9" fillId="21" borderId="2" applyNumberFormat="0" applyAlignment="0" applyProtection="0"/>
    <xf numFmtId="0" fontId="9" fillId="21" borderId="2" applyNumberFormat="0" applyAlignment="0" applyProtection="0"/>
    <xf numFmtId="0" fontId="9" fillId="21" borderId="2" applyNumberFormat="0" applyAlignment="0" applyProtection="0"/>
    <xf numFmtId="0" fontId="10" fillId="0" borderId="3" applyNumberFormat="0" applyFill="0" applyAlignment="0" applyProtection="0"/>
    <xf numFmtId="0" fontId="10" fillId="0" borderId="3" applyNumberFormat="0" applyFill="0" applyAlignment="0" applyProtection="0"/>
    <xf numFmtId="0" fontId="10" fillId="0" borderId="3" applyNumberFormat="0" applyFill="0" applyAlignment="0" applyProtection="0"/>
    <xf numFmtId="0" fontId="10" fillId="0" borderId="3" applyNumberFormat="0" applyFill="0" applyAlignment="0" applyProtection="0"/>
    <xf numFmtId="0" fontId="10" fillId="0" borderId="3" applyNumberFormat="0" applyFill="0" applyAlignment="0" applyProtection="0"/>
    <xf numFmtId="0" fontId="10" fillId="0" borderId="3" applyNumberFormat="0" applyFill="0" applyAlignment="0" applyProtection="0"/>
    <xf numFmtId="0" fontId="10" fillId="0" borderId="3" applyNumberFormat="0" applyFill="0" applyAlignment="0" applyProtection="0"/>
    <xf numFmtId="0" fontId="10" fillId="0" borderId="3" applyNumberFormat="0" applyFill="0" applyAlignment="0" applyProtection="0"/>
    <xf numFmtId="0" fontId="10" fillId="0" borderId="3" applyNumberFormat="0" applyFill="0" applyAlignment="0" applyProtection="0"/>
    <xf numFmtId="0" fontId="10" fillId="0" borderId="3" applyNumberFormat="0" applyFill="0" applyAlignment="0" applyProtection="0"/>
    <xf numFmtId="0" fontId="10" fillId="0" borderId="3" applyNumberFormat="0" applyFill="0" applyAlignment="0" applyProtection="0"/>
    <xf numFmtId="0" fontId="9" fillId="21" borderId="2" applyNumberFormat="0" applyAlignment="0" applyProtection="0"/>
    <xf numFmtId="164" fontId="2" fillId="0" borderId="0" applyFon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7" borderId="0" applyNumberFormat="0" applyBorder="0" applyAlignment="0" applyProtection="0"/>
    <xf numFmtId="0" fontId="6" fillId="17" borderId="0" applyNumberFormat="0" applyBorder="0" applyAlignment="0" applyProtection="0"/>
    <xf numFmtId="0" fontId="6" fillId="17" borderId="0" applyNumberFormat="0" applyBorder="0" applyAlignment="0" applyProtection="0"/>
    <xf numFmtId="0" fontId="6" fillId="17" borderId="0" applyNumberFormat="0" applyBorder="0" applyAlignment="0" applyProtection="0"/>
    <xf numFmtId="0" fontId="6" fillId="17" borderId="0" applyNumberFormat="0" applyBorder="0" applyAlignment="0" applyProtection="0"/>
    <xf numFmtId="0" fontId="6" fillId="17" borderId="0" applyNumberFormat="0" applyBorder="0" applyAlignment="0" applyProtection="0"/>
    <xf numFmtId="0" fontId="6" fillId="17" borderId="0" applyNumberFormat="0" applyBorder="0" applyAlignment="0" applyProtection="0"/>
    <xf numFmtId="0" fontId="6" fillId="17" borderId="0" applyNumberFormat="0" applyBorder="0" applyAlignment="0" applyProtection="0"/>
    <xf numFmtId="0" fontId="6" fillId="17" borderId="0" applyNumberFormat="0" applyBorder="0" applyAlignment="0" applyProtection="0"/>
    <xf numFmtId="0" fontId="6" fillId="17" borderId="0" applyNumberFormat="0" applyBorder="0" applyAlignment="0" applyProtection="0"/>
    <xf numFmtId="0" fontId="6" fillId="17" borderId="0" applyNumberFormat="0" applyBorder="0" applyAlignment="0" applyProtection="0"/>
    <xf numFmtId="0" fontId="6" fillId="18" borderId="0" applyNumberFormat="0" applyBorder="0" applyAlignment="0" applyProtection="0"/>
    <xf numFmtId="0" fontId="6" fillId="18" borderId="0" applyNumberFormat="0" applyBorder="0" applyAlignment="0" applyProtection="0"/>
    <xf numFmtId="0" fontId="6" fillId="18" borderId="0" applyNumberFormat="0" applyBorder="0" applyAlignment="0" applyProtection="0"/>
    <xf numFmtId="0" fontId="6" fillId="18" borderId="0" applyNumberFormat="0" applyBorder="0" applyAlignment="0" applyProtection="0"/>
    <xf numFmtId="0" fontId="6" fillId="18" borderId="0" applyNumberFormat="0" applyBorder="0" applyAlignment="0" applyProtection="0"/>
    <xf numFmtId="0" fontId="6" fillId="18" borderId="0" applyNumberFormat="0" applyBorder="0" applyAlignment="0" applyProtection="0"/>
    <xf numFmtId="0" fontId="6" fillId="18" borderId="0" applyNumberFormat="0" applyBorder="0" applyAlignment="0" applyProtection="0"/>
    <xf numFmtId="0" fontId="6" fillId="18" borderId="0" applyNumberFormat="0" applyBorder="0" applyAlignment="0" applyProtection="0"/>
    <xf numFmtId="0" fontId="6" fillId="18" borderId="0" applyNumberFormat="0" applyBorder="0" applyAlignment="0" applyProtection="0"/>
    <xf numFmtId="0" fontId="6" fillId="18" borderId="0" applyNumberFormat="0" applyBorder="0" applyAlignment="0" applyProtection="0"/>
    <xf numFmtId="0" fontId="6" fillId="18"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12" fillId="7" borderId="1" applyNumberFormat="0" applyAlignment="0" applyProtection="0"/>
    <xf numFmtId="0" fontId="12" fillId="7" borderId="1" applyNumberFormat="0" applyAlignment="0" applyProtection="0"/>
    <xf numFmtId="0" fontId="12" fillId="7" borderId="1" applyNumberFormat="0" applyAlignment="0" applyProtection="0"/>
    <xf numFmtId="0" fontId="12" fillId="7" borderId="1" applyNumberFormat="0" applyAlignment="0" applyProtection="0"/>
    <xf numFmtId="0" fontId="12" fillId="7" borderId="1" applyNumberFormat="0" applyAlignment="0" applyProtection="0"/>
    <xf numFmtId="0" fontId="12" fillId="7" borderId="1" applyNumberFormat="0" applyAlignment="0" applyProtection="0"/>
    <xf numFmtId="0" fontId="12" fillId="7" borderId="1" applyNumberFormat="0" applyAlignment="0" applyProtection="0"/>
    <xf numFmtId="0" fontId="12" fillId="7" borderId="1" applyNumberFormat="0" applyAlignment="0" applyProtection="0"/>
    <xf numFmtId="0" fontId="12" fillId="7" borderId="1" applyNumberFormat="0" applyAlignment="0" applyProtection="0"/>
    <xf numFmtId="0" fontId="12" fillId="7" borderId="1" applyNumberFormat="0" applyAlignment="0" applyProtection="0"/>
    <xf numFmtId="0" fontId="12" fillId="7" borderId="1" applyNumberFormat="0" applyAlignment="0" applyProtection="0"/>
    <xf numFmtId="173" fontId="1" fillId="0" borderId="0" applyFont="0" applyFill="0" applyBorder="0" applyAlignment="0" applyProtection="0"/>
    <xf numFmtId="0" fontId="4" fillId="0" borderId="0"/>
    <xf numFmtId="0" fontId="1" fillId="0" borderId="0"/>
    <xf numFmtId="0" fontId="17" fillId="0" borderId="0" applyNumberFormat="0" applyFill="0" applyBorder="0" applyAlignment="0" applyProtection="0"/>
    <xf numFmtId="0" fontId="7" fillId="4" borderId="0" applyNumberFormat="0" applyBorder="0" applyAlignment="0" applyProtection="0"/>
    <xf numFmtId="0" fontId="19" fillId="0" borderId="4" applyNumberFormat="0" applyFill="0" applyAlignment="0" applyProtection="0"/>
    <xf numFmtId="0" fontId="20" fillId="0" borderId="5" applyNumberFormat="0" applyFill="0" applyAlignment="0" applyProtection="0"/>
    <xf numFmtId="0" fontId="11" fillId="0" borderId="6" applyNumberFormat="0" applyFill="0" applyAlignment="0" applyProtection="0"/>
    <xf numFmtId="0" fontId="11" fillId="0" borderId="0" applyNumberFormat="0" applyFill="0" applyBorder="0" applyAlignment="0" applyProtection="0"/>
    <xf numFmtId="0" fontId="22" fillId="0" borderId="0" applyNumberFormat="0" applyFill="0" applyBorder="0" applyAlignment="0" applyProtection="0">
      <alignment vertical="top"/>
      <protection locked="0"/>
    </xf>
    <xf numFmtId="0" fontId="13" fillId="3" borderId="0" applyNumberFormat="0" applyBorder="0" applyAlignment="0" applyProtection="0"/>
    <xf numFmtId="0" fontId="13" fillId="3" borderId="0" applyNumberFormat="0" applyBorder="0" applyAlignment="0" applyProtection="0"/>
    <xf numFmtId="0" fontId="13" fillId="3" borderId="0" applyNumberFormat="0" applyBorder="0" applyAlignment="0" applyProtection="0"/>
    <xf numFmtId="0" fontId="13" fillId="3" borderId="0" applyNumberFormat="0" applyBorder="0" applyAlignment="0" applyProtection="0"/>
    <xf numFmtId="0" fontId="13" fillId="3" borderId="0" applyNumberFormat="0" applyBorder="0" applyAlignment="0" applyProtection="0"/>
    <xf numFmtId="0" fontId="13" fillId="3" borderId="0" applyNumberFormat="0" applyBorder="0" applyAlignment="0" applyProtection="0"/>
    <xf numFmtId="0" fontId="13" fillId="3" borderId="0" applyNumberFormat="0" applyBorder="0" applyAlignment="0" applyProtection="0"/>
    <xf numFmtId="0" fontId="13" fillId="3" borderId="0" applyNumberFormat="0" applyBorder="0" applyAlignment="0" applyProtection="0"/>
    <xf numFmtId="0" fontId="13" fillId="3" borderId="0" applyNumberFormat="0" applyBorder="0" applyAlignment="0" applyProtection="0"/>
    <xf numFmtId="0" fontId="13" fillId="3" borderId="0" applyNumberFormat="0" applyBorder="0" applyAlignment="0" applyProtection="0"/>
    <xf numFmtId="0" fontId="13" fillId="3" borderId="0" applyNumberFormat="0" applyBorder="0" applyAlignment="0" applyProtection="0"/>
    <xf numFmtId="0" fontId="12" fillId="7" borderId="1" applyNumberFormat="0" applyAlignment="0" applyProtection="0"/>
    <xf numFmtId="0" fontId="10" fillId="0" borderId="3" applyNumberFormat="0" applyFill="0" applyAlignment="0" applyProtection="0"/>
    <xf numFmtId="43" fontId="25" fillId="0" borderId="0" applyFont="0" applyFill="0" applyBorder="0" applyAlignment="0" applyProtection="0"/>
    <xf numFmtId="0" fontId="1" fillId="0" borderId="0" applyFont="0" applyFill="0" applyBorder="0" applyAlignment="0" applyProtection="0"/>
    <xf numFmtId="165" fontId="25"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72" fontId="2" fillId="0" borderId="0" applyFont="0" applyFill="0" applyBorder="0" applyAlignment="0" applyProtection="0"/>
    <xf numFmtId="164" fontId="25"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0" fontId="14" fillId="22" borderId="0" applyNumberFormat="0" applyBorder="0" applyAlignment="0" applyProtection="0"/>
    <xf numFmtId="0" fontId="14" fillId="22" borderId="0" applyNumberFormat="0" applyBorder="0" applyAlignment="0" applyProtection="0"/>
    <xf numFmtId="0" fontId="14" fillId="22" borderId="0" applyNumberFormat="0" applyBorder="0" applyAlignment="0" applyProtection="0"/>
    <xf numFmtId="0" fontId="14" fillId="22" borderId="0" applyNumberFormat="0" applyBorder="0" applyAlignment="0" applyProtection="0"/>
    <xf numFmtId="0" fontId="14" fillId="22" borderId="0" applyNumberFormat="0" applyBorder="0" applyAlignment="0" applyProtection="0"/>
    <xf numFmtId="0" fontId="14" fillId="22" borderId="0" applyNumberFormat="0" applyBorder="0" applyAlignment="0" applyProtection="0"/>
    <xf numFmtId="0" fontId="14" fillId="22" borderId="0" applyNumberFormat="0" applyBorder="0" applyAlignment="0" applyProtection="0"/>
    <xf numFmtId="0" fontId="14" fillId="22" borderId="0" applyNumberFormat="0" applyBorder="0" applyAlignment="0" applyProtection="0"/>
    <xf numFmtId="0" fontId="14" fillId="22" borderId="0" applyNumberFormat="0" applyBorder="0" applyAlignment="0" applyProtection="0"/>
    <xf numFmtId="0" fontId="14" fillId="22" borderId="0" applyNumberFormat="0" applyBorder="0" applyAlignment="0" applyProtection="0"/>
    <xf numFmtId="0" fontId="14" fillId="22" borderId="0" applyNumberFormat="0" applyBorder="0" applyAlignment="0" applyProtection="0"/>
    <xf numFmtId="0" fontId="1" fillId="0" borderId="0"/>
    <xf numFmtId="168" fontId="25" fillId="0" borderId="0"/>
    <xf numFmtId="0" fontId="25" fillId="0" borderId="0"/>
    <xf numFmtId="173"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0" fontId="26" fillId="0" borderId="0"/>
    <xf numFmtId="0" fontId="3" fillId="0" borderId="0"/>
    <xf numFmtId="0" fontId="2" fillId="0" borderId="0"/>
    <xf numFmtId="0" fontId="2" fillId="0" borderId="0"/>
    <xf numFmtId="0" fontId="2" fillId="0" borderId="0"/>
    <xf numFmtId="168" fontId="25" fillId="0" borderId="0"/>
    <xf numFmtId="169" fontId="2" fillId="0" borderId="0"/>
    <xf numFmtId="0" fontId="25" fillId="0" borderId="0"/>
    <xf numFmtId="168" fontId="2" fillId="0" borderId="0"/>
    <xf numFmtId="0" fontId="25" fillId="0" borderId="0"/>
    <xf numFmtId="0" fontId="2" fillId="0" borderId="0"/>
    <xf numFmtId="0" fontId="2" fillId="0" borderId="0"/>
    <xf numFmtId="0" fontId="25" fillId="0" borderId="0"/>
    <xf numFmtId="0" fontId="25" fillId="0" borderId="0"/>
    <xf numFmtId="0" fontId="2" fillId="0" borderId="0"/>
    <xf numFmtId="0" fontId="27" fillId="0" borderId="0"/>
    <xf numFmtId="0" fontId="2" fillId="0" borderId="0"/>
    <xf numFmtId="16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7" fillId="0" borderId="0"/>
    <xf numFmtId="0" fontId="2" fillId="0" borderId="0"/>
    <xf numFmtId="0" fontId="25" fillId="0" borderId="0"/>
    <xf numFmtId="0" fontId="1" fillId="0" borderId="0"/>
    <xf numFmtId="0" fontId="5" fillId="0" borderId="0"/>
    <xf numFmtId="0" fontId="1" fillId="0" borderId="0"/>
    <xf numFmtId="0" fontId="2" fillId="0" borderId="0"/>
    <xf numFmtId="0" fontId="2" fillId="0" borderId="0"/>
    <xf numFmtId="0" fontId="2" fillId="0" borderId="0"/>
    <xf numFmtId="168" fontId="2" fillId="0" borderId="0"/>
    <xf numFmtId="170" fontId="2" fillId="0" borderId="0" applyFont="0" applyFill="0" applyBorder="0" applyAlignment="0" applyProtection="0"/>
    <xf numFmtId="0" fontId="2" fillId="0" borderId="0"/>
    <xf numFmtId="0" fontId="2" fillId="0" borderId="0"/>
    <xf numFmtId="0" fontId="1" fillId="0" borderId="0"/>
    <xf numFmtId="0" fontId="1" fillId="23" borderId="7" applyNumberFormat="0" applyFont="0" applyAlignment="0" applyProtection="0"/>
    <xf numFmtId="0" fontId="1" fillId="23" borderId="7" applyNumberFormat="0" applyFont="0" applyAlignment="0" applyProtection="0"/>
    <xf numFmtId="0" fontId="1" fillId="23" borderId="7" applyNumberFormat="0" applyFont="0" applyAlignment="0" applyProtection="0"/>
    <xf numFmtId="0" fontId="1" fillId="23" borderId="7" applyNumberFormat="0" applyFont="0" applyAlignment="0" applyProtection="0"/>
    <xf numFmtId="0" fontId="1" fillId="23" borderId="7" applyNumberFormat="0" applyFont="0" applyAlignment="0" applyProtection="0"/>
    <xf numFmtId="0" fontId="1" fillId="23" borderId="7" applyNumberFormat="0" applyFont="0" applyAlignment="0" applyProtection="0"/>
    <xf numFmtId="0" fontId="1" fillId="23" borderId="7" applyNumberFormat="0" applyFont="0" applyAlignment="0" applyProtection="0"/>
    <xf numFmtId="0" fontId="1" fillId="23" borderId="7" applyNumberFormat="0" applyFont="0" applyAlignment="0" applyProtection="0"/>
    <xf numFmtId="0" fontId="1" fillId="23" borderId="7" applyNumberFormat="0" applyFont="0" applyAlignment="0" applyProtection="0"/>
    <xf numFmtId="0" fontId="1" fillId="23" borderId="7" applyNumberFormat="0" applyFont="0" applyAlignment="0" applyProtection="0"/>
    <xf numFmtId="0" fontId="1" fillId="23" borderId="7" applyNumberFormat="0" applyFont="0" applyAlignment="0" applyProtection="0"/>
    <xf numFmtId="0" fontId="1" fillId="23" borderId="7" applyNumberFormat="0" applyFont="0" applyAlignment="0" applyProtection="0"/>
    <xf numFmtId="0" fontId="15" fillId="20" borderId="8" applyNumberFormat="0" applyAlignment="0" applyProtection="0"/>
    <xf numFmtId="9" fontId="2" fillId="0" borderId="0" applyFont="0" applyFill="0" applyBorder="0" applyAlignment="0" applyProtection="0"/>
    <xf numFmtId="0" fontId="15" fillId="20" borderId="8" applyNumberFormat="0" applyAlignment="0" applyProtection="0"/>
    <xf numFmtId="0" fontId="15" fillId="20" borderId="8" applyNumberFormat="0" applyAlignment="0" applyProtection="0"/>
    <xf numFmtId="0" fontId="15" fillId="20" borderId="8" applyNumberFormat="0" applyAlignment="0" applyProtection="0"/>
    <xf numFmtId="0" fontId="15" fillId="20" borderId="8" applyNumberFormat="0" applyAlignment="0" applyProtection="0"/>
    <xf numFmtId="0" fontId="15" fillId="20" borderId="8" applyNumberFormat="0" applyAlignment="0" applyProtection="0"/>
    <xf numFmtId="0" fontId="15" fillId="20" borderId="8" applyNumberFormat="0" applyAlignment="0" applyProtection="0"/>
    <xf numFmtId="0" fontId="15" fillId="20" borderId="8" applyNumberFormat="0" applyAlignment="0" applyProtection="0"/>
    <xf numFmtId="0" fontId="15" fillId="20" borderId="8" applyNumberFormat="0" applyAlignment="0" applyProtection="0"/>
    <xf numFmtId="0" fontId="15" fillId="20" borderId="8" applyNumberFormat="0" applyAlignment="0" applyProtection="0"/>
    <xf numFmtId="0" fontId="15" fillId="20" borderId="8" applyNumberFormat="0" applyAlignment="0" applyProtection="0"/>
    <xf numFmtId="0" fontId="15" fillId="20" borderId="8" applyNumberFormat="0" applyAlignment="0" applyProtection="0"/>
    <xf numFmtId="0" fontId="23" fillId="0" borderId="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20" fillId="0" borderId="5" applyNumberFormat="0" applyFill="0" applyAlignment="0" applyProtection="0"/>
    <xf numFmtId="0" fontId="20" fillId="0" borderId="5" applyNumberFormat="0" applyFill="0" applyAlignment="0" applyProtection="0"/>
    <xf numFmtId="0" fontId="20" fillId="0" borderId="5" applyNumberFormat="0" applyFill="0" applyAlignment="0" applyProtection="0"/>
    <xf numFmtId="0" fontId="20" fillId="0" borderId="5" applyNumberFormat="0" applyFill="0" applyAlignment="0" applyProtection="0"/>
    <xf numFmtId="0" fontId="20" fillId="0" borderId="5" applyNumberFormat="0" applyFill="0" applyAlignment="0" applyProtection="0"/>
    <xf numFmtId="0" fontId="20" fillId="0" borderId="5" applyNumberFormat="0" applyFill="0" applyAlignment="0" applyProtection="0"/>
    <xf numFmtId="0" fontId="20" fillId="0" borderId="5" applyNumberFormat="0" applyFill="0" applyAlignment="0" applyProtection="0"/>
    <xf numFmtId="0" fontId="20" fillId="0" borderId="5" applyNumberFormat="0" applyFill="0" applyAlignment="0" applyProtection="0"/>
    <xf numFmtId="0" fontId="20" fillId="0" borderId="5" applyNumberFormat="0" applyFill="0" applyAlignment="0" applyProtection="0"/>
    <xf numFmtId="0" fontId="20" fillId="0" borderId="5" applyNumberFormat="0" applyFill="0" applyAlignment="0" applyProtection="0"/>
    <xf numFmtId="0" fontId="20" fillId="0" borderId="5" applyNumberFormat="0" applyFill="0" applyAlignment="0" applyProtection="0"/>
    <xf numFmtId="0" fontId="11" fillId="0" borderId="6" applyNumberFormat="0" applyFill="0" applyAlignment="0" applyProtection="0"/>
    <xf numFmtId="0" fontId="11" fillId="0" borderId="6" applyNumberFormat="0" applyFill="0" applyAlignment="0" applyProtection="0"/>
    <xf numFmtId="0" fontId="11" fillId="0" borderId="6" applyNumberFormat="0" applyFill="0" applyAlignment="0" applyProtection="0"/>
    <xf numFmtId="0" fontId="11" fillId="0" borderId="6" applyNumberFormat="0" applyFill="0" applyAlignment="0" applyProtection="0"/>
    <xf numFmtId="0" fontId="11" fillId="0" borderId="6" applyNumberFormat="0" applyFill="0" applyAlignment="0" applyProtection="0"/>
    <xf numFmtId="0" fontId="11" fillId="0" borderId="6" applyNumberFormat="0" applyFill="0" applyAlignment="0" applyProtection="0"/>
    <xf numFmtId="0" fontId="11" fillId="0" borderId="6" applyNumberFormat="0" applyFill="0" applyAlignment="0" applyProtection="0"/>
    <xf numFmtId="0" fontId="11" fillId="0" borderId="6" applyNumberFormat="0" applyFill="0" applyAlignment="0" applyProtection="0"/>
    <xf numFmtId="0" fontId="11" fillId="0" borderId="6" applyNumberFormat="0" applyFill="0" applyAlignment="0" applyProtection="0"/>
    <xf numFmtId="0" fontId="11" fillId="0" borderId="6" applyNumberFormat="0" applyFill="0" applyAlignment="0" applyProtection="0"/>
    <xf numFmtId="0" fontId="11" fillId="0" borderId="6" applyNumberFormat="0" applyFill="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16" fillId="0" borderId="0" applyNumberFormat="0" applyFill="0" applyBorder="0" applyAlignment="0" applyProtection="0"/>
    <xf numFmtId="0" fontId="24" fillId="0" borderId="0">
      <alignment wrapText="1"/>
    </xf>
    <xf numFmtId="164" fontId="2" fillId="0" borderId="0" applyFont="0" applyFill="0" applyBorder="0" applyAlignment="0" applyProtection="0"/>
    <xf numFmtId="164" fontId="25"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0" fontId="2" fillId="0" borderId="0"/>
    <xf numFmtId="0" fontId="2" fillId="0" borderId="0"/>
    <xf numFmtId="167" fontId="25" fillId="0" borderId="0" applyFont="0" applyFill="0" applyBorder="0" applyAlignment="0" applyProtection="0"/>
    <xf numFmtId="0" fontId="25" fillId="35" borderId="0" applyNumberFormat="0" applyBorder="0" applyAlignment="0" applyProtection="0"/>
    <xf numFmtId="0" fontId="25" fillId="35" borderId="0" applyNumberFormat="0" applyBorder="0" applyAlignment="0" applyProtection="0"/>
    <xf numFmtId="0" fontId="25" fillId="35" borderId="0" applyNumberFormat="0" applyBorder="0" applyAlignment="0" applyProtection="0"/>
    <xf numFmtId="0" fontId="25" fillId="35" borderId="0" applyNumberFormat="0" applyBorder="0" applyAlignment="0" applyProtection="0"/>
    <xf numFmtId="0" fontId="25" fillId="35" borderId="0" applyNumberFormat="0" applyBorder="0" applyAlignment="0" applyProtection="0"/>
    <xf numFmtId="0" fontId="25" fillId="39" borderId="0" applyNumberFormat="0" applyBorder="0" applyAlignment="0" applyProtection="0"/>
    <xf numFmtId="0" fontId="25" fillId="39" borderId="0" applyNumberFormat="0" applyBorder="0" applyAlignment="0" applyProtection="0"/>
    <xf numFmtId="0" fontId="25" fillId="39" borderId="0" applyNumberFormat="0" applyBorder="0" applyAlignment="0" applyProtection="0"/>
    <xf numFmtId="0" fontId="25" fillId="39" borderId="0" applyNumberFormat="0" applyBorder="0" applyAlignment="0" applyProtection="0"/>
    <xf numFmtId="0" fontId="25" fillId="39" borderId="0" applyNumberFormat="0" applyBorder="0" applyAlignment="0" applyProtection="0"/>
    <xf numFmtId="0" fontId="25" fillId="43" borderId="0" applyNumberFormat="0" applyBorder="0" applyAlignment="0" applyProtection="0"/>
    <xf numFmtId="0" fontId="25" fillId="43" borderId="0" applyNumberFormat="0" applyBorder="0" applyAlignment="0" applyProtection="0"/>
    <xf numFmtId="0" fontId="25" fillId="43" borderId="0" applyNumberFormat="0" applyBorder="0" applyAlignment="0" applyProtection="0"/>
    <xf numFmtId="0" fontId="25" fillId="43" borderId="0" applyNumberFormat="0" applyBorder="0" applyAlignment="0" applyProtection="0"/>
    <xf numFmtId="0" fontId="25" fillId="43" borderId="0" applyNumberFormat="0" applyBorder="0" applyAlignment="0" applyProtection="0"/>
    <xf numFmtId="0" fontId="25" fillId="47" borderId="0" applyNumberFormat="0" applyBorder="0" applyAlignment="0" applyProtection="0"/>
    <xf numFmtId="0" fontId="25" fillId="47" borderId="0" applyNumberFormat="0" applyBorder="0" applyAlignment="0" applyProtection="0"/>
    <xf numFmtId="0" fontId="25" fillId="47" borderId="0" applyNumberFormat="0" applyBorder="0" applyAlignment="0" applyProtection="0"/>
    <xf numFmtId="0" fontId="25" fillId="47" borderId="0" applyNumberFormat="0" applyBorder="0" applyAlignment="0" applyProtection="0"/>
    <xf numFmtId="0" fontId="25" fillId="47" borderId="0" applyNumberFormat="0" applyBorder="0" applyAlignment="0" applyProtection="0"/>
    <xf numFmtId="0" fontId="25" fillId="51" borderId="0" applyNumberFormat="0" applyBorder="0" applyAlignment="0" applyProtection="0"/>
    <xf numFmtId="0" fontId="25" fillId="51" borderId="0" applyNumberFormat="0" applyBorder="0" applyAlignment="0" applyProtection="0"/>
    <xf numFmtId="0" fontId="25" fillId="51" borderId="0" applyNumberFormat="0" applyBorder="0" applyAlignment="0" applyProtection="0"/>
    <xf numFmtId="0" fontId="25" fillId="51" borderId="0" applyNumberFormat="0" applyBorder="0" applyAlignment="0" applyProtection="0"/>
    <xf numFmtId="0" fontId="25" fillId="51" borderId="0" applyNumberFormat="0" applyBorder="0" applyAlignment="0" applyProtection="0"/>
    <xf numFmtId="0" fontId="25" fillId="55" borderId="0" applyNumberFormat="0" applyBorder="0" applyAlignment="0" applyProtection="0"/>
    <xf numFmtId="0" fontId="25" fillId="55" borderId="0" applyNumberFormat="0" applyBorder="0" applyAlignment="0" applyProtection="0"/>
    <xf numFmtId="0" fontId="25" fillId="55" borderId="0" applyNumberFormat="0" applyBorder="0" applyAlignment="0" applyProtection="0"/>
    <xf numFmtId="0" fontId="25" fillId="55" borderId="0" applyNumberFormat="0" applyBorder="0" applyAlignment="0" applyProtection="0"/>
    <xf numFmtId="0" fontId="25" fillId="55" borderId="0" applyNumberFormat="0" applyBorder="0" applyAlignment="0" applyProtection="0"/>
    <xf numFmtId="0" fontId="25" fillId="35" borderId="0" applyNumberFormat="0" applyBorder="0" applyAlignment="0" applyProtection="0"/>
    <xf numFmtId="0" fontId="25" fillId="35" borderId="0" applyNumberFormat="0" applyBorder="0" applyAlignment="0" applyProtection="0"/>
    <xf numFmtId="0" fontId="25" fillId="35" borderId="0" applyNumberFormat="0" applyBorder="0" applyAlignment="0" applyProtection="0"/>
    <xf numFmtId="0" fontId="25" fillId="35" borderId="0" applyNumberFormat="0" applyBorder="0" applyAlignment="0" applyProtection="0"/>
    <xf numFmtId="0" fontId="25" fillId="35" borderId="0" applyNumberFormat="0" applyBorder="0" applyAlignment="0" applyProtection="0"/>
    <xf numFmtId="0" fontId="25" fillId="39" borderId="0" applyNumberFormat="0" applyBorder="0" applyAlignment="0" applyProtection="0"/>
    <xf numFmtId="0" fontId="25" fillId="39" borderId="0" applyNumberFormat="0" applyBorder="0" applyAlignment="0" applyProtection="0"/>
    <xf numFmtId="0" fontId="25" fillId="39" borderId="0" applyNumberFormat="0" applyBorder="0" applyAlignment="0" applyProtection="0"/>
    <xf numFmtId="0" fontId="25" fillId="39" borderId="0" applyNumberFormat="0" applyBorder="0" applyAlignment="0" applyProtection="0"/>
    <xf numFmtId="0" fontId="25" fillId="39" borderId="0" applyNumberFormat="0" applyBorder="0" applyAlignment="0" applyProtection="0"/>
    <xf numFmtId="0" fontId="25" fillId="43" borderId="0" applyNumberFormat="0" applyBorder="0" applyAlignment="0" applyProtection="0"/>
    <xf numFmtId="0" fontId="25" fillId="43" borderId="0" applyNumberFormat="0" applyBorder="0" applyAlignment="0" applyProtection="0"/>
    <xf numFmtId="0" fontId="25" fillId="43" borderId="0" applyNumberFormat="0" applyBorder="0" applyAlignment="0" applyProtection="0"/>
    <xf numFmtId="0" fontId="25" fillId="43" borderId="0" applyNumberFormat="0" applyBorder="0" applyAlignment="0" applyProtection="0"/>
    <xf numFmtId="0" fontId="25" fillId="43" borderId="0" applyNumberFormat="0" applyBorder="0" applyAlignment="0" applyProtection="0"/>
    <xf numFmtId="0" fontId="25" fillId="47" borderId="0" applyNumberFormat="0" applyBorder="0" applyAlignment="0" applyProtection="0"/>
    <xf numFmtId="0" fontId="25" fillId="47" borderId="0" applyNumberFormat="0" applyBorder="0" applyAlignment="0" applyProtection="0"/>
    <xf numFmtId="0" fontId="25" fillId="47" borderId="0" applyNumberFormat="0" applyBorder="0" applyAlignment="0" applyProtection="0"/>
    <xf numFmtId="0" fontId="25" fillId="47" borderId="0" applyNumberFormat="0" applyBorder="0" applyAlignment="0" applyProtection="0"/>
    <xf numFmtId="0" fontId="25" fillId="47" borderId="0" applyNumberFormat="0" applyBorder="0" applyAlignment="0" applyProtection="0"/>
    <xf numFmtId="0" fontId="25" fillId="51" borderId="0" applyNumberFormat="0" applyBorder="0" applyAlignment="0" applyProtection="0"/>
    <xf numFmtId="0" fontId="25" fillId="51" borderId="0" applyNumberFormat="0" applyBorder="0" applyAlignment="0" applyProtection="0"/>
    <xf numFmtId="0" fontId="25" fillId="51" borderId="0" applyNumberFormat="0" applyBorder="0" applyAlignment="0" applyProtection="0"/>
    <xf numFmtId="0" fontId="25" fillId="51" borderId="0" applyNumberFormat="0" applyBorder="0" applyAlignment="0" applyProtection="0"/>
    <xf numFmtId="0" fontId="25" fillId="51" borderId="0" applyNumberFormat="0" applyBorder="0" applyAlignment="0" applyProtection="0"/>
    <xf numFmtId="0" fontId="25" fillId="55" borderId="0" applyNumberFormat="0" applyBorder="0" applyAlignment="0" applyProtection="0"/>
    <xf numFmtId="0" fontId="25" fillId="55" borderId="0" applyNumberFormat="0" applyBorder="0" applyAlignment="0" applyProtection="0"/>
    <xf numFmtId="0" fontId="25" fillId="55" borderId="0" applyNumberFormat="0" applyBorder="0" applyAlignment="0" applyProtection="0"/>
    <xf numFmtId="0" fontId="25" fillId="55" borderId="0" applyNumberFormat="0" applyBorder="0" applyAlignment="0" applyProtection="0"/>
    <xf numFmtId="0" fontId="25" fillId="55" borderId="0" applyNumberFormat="0" applyBorder="0" applyAlignment="0" applyProtection="0"/>
    <xf numFmtId="0" fontId="46" fillId="58" borderId="0" applyNumberFormat="0" applyBorder="0" applyAlignment="0" applyProtection="0"/>
    <xf numFmtId="0" fontId="46" fillId="59" borderId="0" applyNumberFormat="0" applyBorder="0" applyAlignment="0" applyProtection="0"/>
    <xf numFmtId="0" fontId="46" fillId="60" borderId="0" applyNumberFormat="0" applyBorder="0" applyAlignment="0" applyProtection="0"/>
    <xf numFmtId="0" fontId="46" fillId="61" borderId="0" applyNumberFormat="0" applyBorder="0" applyAlignment="0" applyProtection="0"/>
    <xf numFmtId="0" fontId="46" fillId="62" borderId="0" applyNumberFormat="0" applyBorder="0" applyAlignment="0" applyProtection="0"/>
    <xf numFmtId="0" fontId="46" fillId="63" borderId="0" applyNumberFormat="0" applyBorder="0" applyAlignment="0" applyProtection="0"/>
    <xf numFmtId="0" fontId="25" fillId="36" borderId="0" applyNumberFormat="0" applyBorder="0" applyAlignment="0" applyProtection="0"/>
    <xf numFmtId="0" fontId="25" fillId="36" borderId="0" applyNumberFormat="0" applyBorder="0" applyAlignment="0" applyProtection="0"/>
    <xf numFmtId="0" fontId="25" fillId="36" borderId="0" applyNumberFormat="0" applyBorder="0" applyAlignment="0" applyProtection="0"/>
    <xf numFmtId="0" fontId="25" fillId="36" borderId="0" applyNumberFormat="0" applyBorder="0" applyAlignment="0" applyProtection="0"/>
    <xf numFmtId="0" fontId="25" fillId="36" borderId="0" applyNumberFormat="0" applyBorder="0" applyAlignment="0" applyProtection="0"/>
    <xf numFmtId="0" fontId="25" fillId="40" borderId="0" applyNumberFormat="0" applyBorder="0" applyAlignment="0" applyProtection="0"/>
    <xf numFmtId="0" fontId="25" fillId="40" borderId="0" applyNumberFormat="0" applyBorder="0" applyAlignment="0" applyProtection="0"/>
    <xf numFmtId="0" fontId="25" fillId="40" borderId="0" applyNumberFormat="0" applyBorder="0" applyAlignment="0" applyProtection="0"/>
    <xf numFmtId="0" fontId="25" fillId="40" borderId="0" applyNumberFormat="0" applyBorder="0" applyAlignment="0" applyProtection="0"/>
    <xf numFmtId="0" fontId="25" fillId="40" borderId="0" applyNumberFormat="0" applyBorder="0" applyAlignment="0" applyProtection="0"/>
    <xf numFmtId="0" fontId="25" fillId="44" borderId="0" applyNumberFormat="0" applyBorder="0" applyAlignment="0" applyProtection="0"/>
    <xf numFmtId="0" fontId="25" fillId="44" borderId="0" applyNumberFormat="0" applyBorder="0" applyAlignment="0" applyProtection="0"/>
    <xf numFmtId="0" fontId="25" fillId="44" borderId="0" applyNumberFormat="0" applyBorder="0" applyAlignment="0" applyProtection="0"/>
    <xf numFmtId="0" fontId="25" fillId="44" borderId="0" applyNumberFormat="0" applyBorder="0" applyAlignment="0" applyProtection="0"/>
    <xf numFmtId="0" fontId="25" fillId="44" borderId="0" applyNumberFormat="0" applyBorder="0" applyAlignment="0" applyProtection="0"/>
    <xf numFmtId="0" fontId="25" fillId="48" borderId="0" applyNumberFormat="0" applyBorder="0" applyAlignment="0" applyProtection="0"/>
    <xf numFmtId="0" fontId="25" fillId="48" borderId="0" applyNumberFormat="0" applyBorder="0" applyAlignment="0" applyProtection="0"/>
    <xf numFmtId="0" fontId="25" fillId="48" borderId="0" applyNumberFormat="0" applyBorder="0" applyAlignment="0" applyProtection="0"/>
    <xf numFmtId="0" fontId="25" fillId="48" borderId="0" applyNumberFormat="0" applyBorder="0" applyAlignment="0" applyProtection="0"/>
    <xf numFmtId="0" fontId="25" fillId="48" borderId="0" applyNumberFormat="0" applyBorder="0" applyAlignment="0" applyProtection="0"/>
    <xf numFmtId="0" fontId="25" fillId="52" borderId="0" applyNumberFormat="0" applyBorder="0" applyAlignment="0" applyProtection="0"/>
    <xf numFmtId="0" fontId="25" fillId="52" borderId="0" applyNumberFormat="0" applyBorder="0" applyAlignment="0" applyProtection="0"/>
    <xf numFmtId="0" fontId="25" fillId="52" borderId="0" applyNumberFormat="0" applyBorder="0" applyAlignment="0" applyProtection="0"/>
    <xf numFmtId="0" fontId="25" fillId="52" borderId="0" applyNumberFormat="0" applyBorder="0" applyAlignment="0" applyProtection="0"/>
    <xf numFmtId="0" fontId="25" fillId="52" borderId="0" applyNumberFormat="0" applyBorder="0" applyAlignment="0" applyProtection="0"/>
    <xf numFmtId="0" fontId="25" fillId="56" borderId="0" applyNumberFormat="0" applyBorder="0" applyAlignment="0" applyProtection="0"/>
    <xf numFmtId="0" fontId="25" fillId="56" borderId="0" applyNumberFormat="0" applyBorder="0" applyAlignment="0" applyProtection="0"/>
    <xf numFmtId="0" fontId="25" fillId="56" borderId="0" applyNumberFormat="0" applyBorder="0" applyAlignment="0" applyProtection="0"/>
    <xf numFmtId="0" fontId="25" fillId="56" borderId="0" applyNumberFormat="0" applyBorder="0" applyAlignment="0" applyProtection="0"/>
    <xf numFmtId="0" fontId="25" fillId="56" borderId="0" applyNumberFormat="0" applyBorder="0" applyAlignment="0" applyProtection="0"/>
    <xf numFmtId="0" fontId="25" fillId="36" borderId="0" applyNumberFormat="0" applyBorder="0" applyAlignment="0" applyProtection="0"/>
    <xf numFmtId="0" fontId="25" fillId="36" borderId="0" applyNumberFormat="0" applyBorder="0" applyAlignment="0" applyProtection="0"/>
    <xf numFmtId="0" fontId="25" fillId="36" borderId="0" applyNumberFormat="0" applyBorder="0" applyAlignment="0" applyProtection="0"/>
    <xf numFmtId="0" fontId="25" fillId="36" borderId="0" applyNumberFormat="0" applyBorder="0" applyAlignment="0" applyProtection="0"/>
    <xf numFmtId="0" fontId="25" fillId="36" borderId="0" applyNumberFormat="0" applyBorder="0" applyAlignment="0" applyProtection="0"/>
    <xf numFmtId="0" fontId="25" fillId="40" borderId="0" applyNumberFormat="0" applyBorder="0" applyAlignment="0" applyProtection="0"/>
    <xf numFmtId="0" fontId="25" fillId="40" borderId="0" applyNumberFormat="0" applyBorder="0" applyAlignment="0" applyProtection="0"/>
    <xf numFmtId="0" fontId="25" fillId="40" borderId="0" applyNumberFormat="0" applyBorder="0" applyAlignment="0" applyProtection="0"/>
    <xf numFmtId="0" fontId="25" fillId="40" borderId="0" applyNumberFormat="0" applyBorder="0" applyAlignment="0" applyProtection="0"/>
    <xf numFmtId="0" fontId="25" fillId="40" borderId="0" applyNumberFormat="0" applyBorder="0" applyAlignment="0" applyProtection="0"/>
    <xf numFmtId="0" fontId="25" fillId="44" borderId="0" applyNumberFormat="0" applyBorder="0" applyAlignment="0" applyProtection="0"/>
    <xf numFmtId="0" fontId="25" fillId="44" borderId="0" applyNumberFormat="0" applyBorder="0" applyAlignment="0" applyProtection="0"/>
    <xf numFmtId="0" fontId="25" fillId="44" borderId="0" applyNumberFormat="0" applyBorder="0" applyAlignment="0" applyProtection="0"/>
    <xf numFmtId="0" fontId="25" fillId="44" borderId="0" applyNumberFormat="0" applyBorder="0" applyAlignment="0" applyProtection="0"/>
    <xf numFmtId="0" fontId="25" fillId="44" borderId="0" applyNumberFormat="0" applyBorder="0" applyAlignment="0" applyProtection="0"/>
    <xf numFmtId="0" fontId="25" fillId="48" borderId="0" applyNumberFormat="0" applyBorder="0" applyAlignment="0" applyProtection="0"/>
    <xf numFmtId="0" fontId="25" fillId="48" borderId="0" applyNumberFormat="0" applyBorder="0" applyAlignment="0" applyProtection="0"/>
    <xf numFmtId="0" fontId="25" fillId="48" borderId="0" applyNumberFormat="0" applyBorder="0" applyAlignment="0" applyProtection="0"/>
    <xf numFmtId="0" fontId="25" fillId="48" borderId="0" applyNumberFormat="0" applyBorder="0" applyAlignment="0" applyProtection="0"/>
    <xf numFmtId="0" fontId="25" fillId="48" borderId="0" applyNumberFormat="0" applyBorder="0" applyAlignment="0" applyProtection="0"/>
    <xf numFmtId="0" fontId="25" fillId="52" borderId="0" applyNumberFormat="0" applyBorder="0" applyAlignment="0" applyProtection="0"/>
    <xf numFmtId="0" fontId="25" fillId="52" borderId="0" applyNumberFormat="0" applyBorder="0" applyAlignment="0" applyProtection="0"/>
    <xf numFmtId="0" fontId="25" fillId="52" borderId="0" applyNumberFormat="0" applyBorder="0" applyAlignment="0" applyProtection="0"/>
    <xf numFmtId="0" fontId="25" fillId="52" borderId="0" applyNumberFormat="0" applyBorder="0" applyAlignment="0" applyProtection="0"/>
    <xf numFmtId="0" fontId="25" fillId="52" borderId="0" applyNumberFormat="0" applyBorder="0" applyAlignment="0" applyProtection="0"/>
    <xf numFmtId="0" fontId="25" fillId="56" borderId="0" applyNumberFormat="0" applyBorder="0" applyAlignment="0" applyProtection="0"/>
    <xf numFmtId="0" fontId="25" fillId="56" borderId="0" applyNumberFormat="0" applyBorder="0" applyAlignment="0" applyProtection="0"/>
    <xf numFmtId="0" fontId="25" fillId="56" borderId="0" applyNumberFormat="0" applyBorder="0" applyAlignment="0" applyProtection="0"/>
    <xf numFmtId="0" fontId="25" fillId="56" borderId="0" applyNumberFormat="0" applyBorder="0" applyAlignment="0" applyProtection="0"/>
    <xf numFmtId="0" fontId="25" fillId="56" borderId="0" applyNumberFormat="0" applyBorder="0" applyAlignment="0" applyProtection="0"/>
    <xf numFmtId="0" fontId="46" fillId="64" borderId="0" applyNumberFormat="0" applyBorder="0" applyAlignment="0" applyProtection="0"/>
    <xf numFmtId="0" fontId="46" fillId="65" borderId="0" applyNumberFormat="0" applyBorder="0" applyAlignment="0" applyProtection="0"/>
    <xf numFmtId="0" fontId="46" fillId="66" borderId="0" applyNumberFormat="0" applyBorder="0" applyAlignment="0" applyProtection="0"/>
    <xf numFmtId="0" fontId="46" fillId="67" borderId="0" applyNumberFormat="0" applyBorder="0" applyAlignment="0" applyProtection="0"/>
    <xf numFmtId="0" fontId="46" fillId="68" borderId="0" applyNumberFormat="0" applyBorder="0" applyAlignment="0" applyProtection="0"/>
    <xf numFmtId="0" fontId="46" fillId="69" borderId="0" applyNumberFormat="0" applyBorder="0" applyAlignment="0" applyProtection="0"/>
    <xf numFmtId="0" fontId="44" fillId="37" borderId="0" applyNumberFormat="0" applyBorder="0" applyAlignment="0" applyProtection="0"/>
    <xf numFmtId="0" fontId="44" fillId="37" borderId="0" applyNumberFormat="0" applyBorder="0" applyAlignment="0" applyProtection="0"/>
    <xf numFmtId="0" fontId="44" fillId="37" borderId="0" applyNumberFormat="0" applyBorder="0" applyAlignment="0" applyProtection="0"/>
    <xf numFmtId="0" fontId="44" fillId="37" borderId="0" applyNumberFormat="0" applyBorder="0" applyAlignment="0" applyProtection="0"/>
    <xf numFmtId="0" fontId="44" fillId="37" borderId="0" applyNumberFormat="0" applyBorder="0" applyAlignment="0" applyProtection="0"/>
    <xf numFmtId="0" fontId="44" fillId="41" borderId="0" applyNumberFormat="0" applyBorder="0" applyAlignment="0" applyProtection="0"/>
    <xf numFmtId="0" fontId="44" fillId="41" borderId="0" applyNumberFormat="0" applyBorder="0" applyAlignment="0" applyProtection="0"/>
    <xf numFmtId="0" fontId="44" fillId="41" borderId="0" applyNumberFormat="0" applyBorder="0" applyAlignment="0" applyProtection="0"/>
    <xf numFmtId="0" fontId="44" fillId="41" borderId="0" applyNumberFormat="0" applyBorder="0" applyAlignment="0" applyProtection="0"/>
    <xf numFmtId="0" fontId="44" fillId="41" borderId="0" applyNumberFormat="0" applyBorder="0" applyAlignment="0" applyProtection="0"/>
    <xf numFmtId="0" fontId="44" fillId="45" borderId="0" applyNumberFormat="0" applyBorder="0" applyAlignment="0" applyProtection="0"/>
    <xf numFmtId="0" fontId="44" fillId="45" borderId="0" applyNumberFormat="0" applyBorder="0" applyAlignment="0" applyProtection="0"/>
    <xf numFmtId="0" fontId="44" fillId="45" borderId="0" applyNumberFormat="0" applyBorder="0" applyAlignment="0" applyProtection="0"/>
    <xf numFmtId="0" fontId="44" fillId="45" borderId="0" applyNumberFormat="0" applyBorder="0" applyAlignment="0" applyProtection="0"/>
    <xf numFmtId="0" fontId="44" fillId="45" borderId="0" applyNumberFormat="0" applyBorder="0" applyAlignment="0" applyProtection="0"/>
    <xf numFmtId="0" fontId="44" fillId="49" borderId="0" applyNumberFormat="0" applyBorder="0" applyAlignment="0" applyProtection="0"/>
    <xf numFmtId="0" fontId="44" fillId="49" borderId="0" applyNumberFormat="0" applyBorder="0" applyAlignment="0" applyProtection="0"/>
    <xf numFmtId="0" fontId="44" fillId="49" borderId="0" applyNumberFormat="0" applyBorder="0" applyAlignment="0" applyProtection="0"/>
    <xf numFmtId="0" fontId="44" fillId="49" borderId="0" applyNumberFormat="0" applyBorder="0" applyAlignment="0" applyProtection="0"/>
    <xf numFmtId="0" fontId="44" fillId="49" borderId="0" applyNumberFormat="0" applyBorder="0" applyAlignment="0" applyProtection="0"/>
    <xf numFmtId="0" fontId="44" fillId="53" borderId="0" applyNumberFormat="0" applyBorder="0" applyAlignment="0" applyProtection="0"/>
    <xf numFmtId="0" fontId="44" fillId="53" borderId="0" applyNumberFormat="0" applyBorder="0" applyAlignment="0" applyProtection="0"/>
    <xf numFmtId="0" fontId="44" fillId="53" borderId="0" applyNumberFormat="0" applyBorder="0" applyAlignment="0" applyProtection="0"/>
    <xf numFmtId="0" fontId="44" fillId="53" borderId="0" applyNumberFormat="0" applyBorder="0" applyAlignment="0" applyProtection="0"/>
    <xf numFmtId="0" fontId="44" fillId="53" borderId="0" applyNumberFormat="0" applyBorder="0" applyAlignment="0" applyProtection="0"/>
    <xf numFmtId="0" fontId="44" fillId="57" borderId="0" applyNumberFormat="0" applyBorder="0" applyAlignment="0" applyProtection="0"/>
    <xf numFmtId="0" fontId="44" fillId="57" borderId="0" applyNumberFormat="0" applyBorder="0" applyAlignment="0" applyProtection="0"/>
    <xf numFmtId="0" fontId="44" fillId="57" borderId="0" applyNumberFormat="0" applyBorder="0" applyAlignment="0" applyProtection="0"/>
    <xf numFmtId="0" fontId="44" fillId="57" borderId="0" applyNumberFormat="0" applyBorder="0" applyAlignment="0" applyProtection="0"/>
    <xf numFmtId="0" fontId="44" fillId="57" borderId="0" applyNumberFormat="0" applyBorder="0" applyAlignment="0" applyProtection="0"/>
    <xf numFmtId="0" fontId="44" fillId="37" borderId="0" applyNumberFormat="0" applyBorder="0" applyAlignment="0" applyProtection="0"/>
    <xf numFmtId="0" fontId="44" fillId="37" borderId="0" applyNumberFormat="0" applyBorder="0" applyAlignment="0" applyProtection="0"/>
    <xf numFmtId="0" fontId="44" fillId="37" borderId="0" applyNumberFormat="0" applyBorder="0" applyAlignment="0" applyProtection="0"/>
    <xf numFmtId="0" fontId="44" fillId="37" borderId="0" applyNumberFormat="0" applyBorder="0" applyAlignment="0" applyProtection="0"/>
    <xf numFmtId="0" fontId="44" fillId="37" borderId="0" applyNumberFormat="0" applyBorder="0" applyAlignment="0" applyProtection="0"/>
    <xf numFmtId="0" fontId="44" fillId="41" borderId="0" applyNumberFormat="0" applyBorder="0" applyAlignment="0" applyProtection="0"/>
    <xf numFmtId="0" fontId="44" fillId="41" borderId="0" applyNumberFormat="0" applyBorder="0" applyAlignment="0" applyProtection="0"/>
    <xf numFmtId="0" fontId="44" fillId="41" borderId="0" applyNumberFormat="0" applyBorder="0" applyAlignment="0" applyProtection="0"/>
    <xf numFmtId="0" fontId="44" fillId="41" borderId="0" applyNumberFormat="0" applyBorder="0" applyAlignment="0" applyProtection="0"/>
    <xf numFmtId="0" fontId="44" fillId="41" borderId="0" applyNumberFormat="0" applyBorder="0" applyAlignment="0" applyProtection="0"/>
    <xf numFmtId="0" fontId="44" fillId="45" borderId="0" applyNumberFormat="0" applyBorder="0" applyAlignment="0" applyProtection="0"/>
    <xf numFmtId="0" fontId="44" fillId="45" borderId="0" applyNumberFormat="0" applyBorder="0" applyAlignment="0" applyProtection="0"/>
    <xf numFmtId="0" fontId="44" fillId="45" borderId="0" applyNumberFormat="0" applyBorder="0" applyAlignment="0" applyProtection="0"/>
    <xf numFmtId="0" fontId="44" fillId="45" borderId="0" applyNumberFormat="0" applyBorder="0" applyAlignment="0" applyProtection="0"/>
    <xf numFmtId="0" fontId="44" fillId="45" borderId="0" applyNumberFormat="0" applyBorder="0" applyAlignment="0" applyProtection="0"/>
    <xf numFmtId="0" fontId="44" fillId="49" borderId="0" applyNumberFormat="0" applyBorder="0" applyAlignment="0" applyProtection="0"/>
    <xf numFmtId="0" fontId="44" fillId="49" borderId="0" applyNumberFormat="0" applyBorder="0" applyAlignment="0" applyProtection="0"/>
    <xf numFmtId="0" fontId="44" fillId="49" borderId="0" applyNumberFormat="0" applyBorder="0" applyAlignment="0" applyProtection="0"/>
    <xf numFmtId="0" fontId="44" fillId="49" borderId="0" applyNumberFormat="0" applyBorder="0" applyAlignment="0" applyProtection="0"/>
    <xf numFmtId="0" fontId="44" fillId="49" borderId="0" applyNumberFormat="0" applyBorder="0" applyAlignment="0" applyProtection="0"/>
    <xf numFmtId="0" fontId="44" fillId="53" borderId="0" applyNumberFormat="0" applyBorder="0" applyAlignment="0" applyProtection="0"/>
    <xf numFmtId="0" fontId="44" fillId="53" borderId="0" applyNumberFormat="0" applyBorder="0" applyAlignment="0" applyProtection="0"/>
    <xf numFmtId="0" fontId="44" fillId="53" borderId="0" applyNumberFormat="0" applyBorder="0" applyAlignment="0" applyProtection="0"/>
    <xf numFmtId="0" fontId="44" fillId="53" borderId="0" applyNumberFormat="0" applyBorder="0" applyAlignment="0" applyProtection="0"/>
    <xf numFmtId="0" fontId="44" fillId="53" borderId="0" applyNumberFormat="0" applyBorder="0" applyAlignment="0" applyProtection="0"/>
    <xf numFmtId="0" fontId="44" fillId="57" borderId="0" applyNumberFormat="0" applyBorder="0" applyAlignment="0" applyProtection="0"/>
    <xf numFmtId="0" fontId="44" fillId="57" borderId="0" applyNumberFormat="0" applyBorder="0" applyAlignment="0" applyProtection="0"/>
    <xf numFmtId="0" fontId="44" fillId="57" borderId="0" applyNumberFormat="0" applyBorder="0" applyAlignment="0" applyProtection="0"/>
    <xf numFmtId="0" fontId="44" fillId="57" borderId="0" applyNumberFormat="0" applyBorder="0" applyAlignment="0" applyProtection="0"/>
    <xf numFmtId="0" fontId="44" fillId="57" borderId="0" applyNumberFormat="0" applyBorder="0" applyAlignment="0" applyProtection="0"/>
    <xf numFmtId="0" fontId="47" fillId="70" borderId="0" applyNumberFormat="0" applyBorder="0" applyAlignment="0" applyProtection="0"/>
    <xf numFmtId="0" fontId="47" fillId="71" borderId="0" applyNumberFormat="0" applyBorder="0" applyAlignment="0" applyProtection="0"/>
    <xf numFmtId="0" fontId="47" fillId="72" borderId="0" applyNumberFormat="0" applyBorder="0" applyAlignment="0" applyProtection="0"/>
    <xf numFmtId="0" fontId="47" fillId="73" borderId="0" applyNumberFormat="0" applyBorder="0" applyAlignment="0" applyProtection="0"/>
    <xf numFmtId="0" fontId="47" fillId="74" borderId="0" applyNumberFormat="0" applyBorder="0" applyAlignment="0" applyProtection="0"/>
    <xf numFmtId="0" fontId="47" fillId="75" borderId="0" applyNumberFormat="0" applyBorder="0" applyAlignment="0" applyProtection="0"/>
    <xf numFmtId="0" fontId="44" fillId="34" borderId="0" applyNumberFormat="0" applyBorder="0" applyAlignment="0" applyProtection="0"/>
    <xf numFmtId="0" fontId="44" fillId="34" borderId="0" applyNumberFormat="0" applyBorder="0" applyAlignment="0" applyProtection="0"/>
    <xf numFmtId="0" fontId="44" fillId="34" borderId="0" applyNumberFormat="0" applyBorder="0" applyAlignment="0" applyProtection="0"/>
    <xf numFmtId="0" fontId="44" fillId="34" borderId="0" applyNumberFormat="0" applyBorder="0" applyAlignment="0" applyProtection="0"/>
    <xf numFmtId="0" fontId="44" fillId="34" borderId="0" applyNumberFormat="0" applyBorder="0" applyAlignment="0" applyProtection="0"/>
    <xf numFmtId="0" fontId="44" fillId="38" borderId="0" applyNumberFormat="0" applyBorder="0" applyAlignment="0" applyProtection="0"/>
    <xf numFmtId="0" fontId="44" fillId="38" borderId="0" applyNumberFormat="0" applyBorder="0" applyAlignment="0" applyProtection="0"/>
    <xf numFmtId="0" fontId="44" fillId="38" borderId="0" applyNumberFormat="0" applyBorder="0" applyAlignment="0" applyProtection="0"/>
    <xf numFmtId="0" fontId="44" fillId="38" borderId="0" applyNumberFormat="0" applyBorder="0" applyAlignment="0" applyProtection="0"/>
    <xf numFmtId="0" fontId="44" fillId="38" borderId="0" applyNumberFormat="0" applyBorder="0" applyAlignment="0" applyProtection="0"/>
    <xf numFmtId="0" fontId="44" fillId="42" borderId="0" applyNumberFormat="0" applyBorder="0" applyAlignment="0" applyProtection="0"/>
    <xf numFmtId="0" fontId="44" fillId="42" borderId="0" applyNumberFormat="0" applyBorder="0" applyAlignment="0" applyProtection="0"/>
    <xf numFmtId="0" fontId="44" fillId="42" borderId="0" applyNumberFormat="0" applyBorder="0" applyAlignment="0" applyProtection="0"/>
    <xf numFmtId="0" fontId="44" fillId="42" borderId="0" applyNumberFormat="0" applyBorder="0" applyAlignment="0" applyProtection="0"/>
    <xf numFmtId="0" fontId="44" fillId="42" borderId="0" applyNumberFormat="0" applyBorder="0" applyAlignment="0" applyProtection="0"/>
    <xf numFmtId="0" fontId="44" fillId="46" borderId="0" applyNumberFormat="0" applyBorder="0" applyAlignment="0" applyProtection="0"/>
    <xf numFmtId="0" fontId="44" fillId="46" borderId="0" applyNumberFormat="0" applyBorder="0" applyAlignment="0" applyProtection="0"/>
    <xf numFmtId="0" fontId="44" fillId="46" borderId="0" applyNumberFormat="0" applyBorder="0" applyAlignment="0" applyProtection="0"/>
    <xf numFmtId="0" fontId="44" fillId="46" borderId="0" applyNumberFormat="0" applyBorder="0" applyAlignment="0" applyProtection="0"/>
    <xf numFmtId="0" fontId="44" fillId="46" borderId="0" applyNumberFormat="0" applyBorder="0" applyAlignment="0" applyProtection="0"/>
    <xf numFmtId="0" fontId="44" fillId="50" borderId="0" applyNumberFormat="0" applyBorder="0" applyAlignment="0" applyProtection="0"/>
    <xf numFmtId="0" fontId="44" fillId="50" borderId="0" applyNumberFormat="0" applyBorder="0" applyAlignment="0" applyProtection="0"/>
    <xf numFmtId="0" fontId="44" fillId="50" borderId="0" applyNumberFormat="0" applyBorder="0" applyAlignment="0" applyProtection="0"/>
    <xf numFmtId="0" fontId="44" fillId="50" borderId="0" applyNumberFormat="0" applyBorder="0" applyAlignment="0" applyProtection="0"/>
    <xf numFmtId="0" fontId="44" fillId="50" borderId="0" applyNumberFormat="0" applyBorder="0" applyAlignment="0" applyProtection="0"/>
    <xf numFmtId="0" fontId="44" fillId="54" borderId="0" applyNumberFormat="0" applyBorder="0" applyAlignment="0" applyProtection="0"/>
    <xf numFmtId="0" fontId="44" fillId="54" borderId="0" applyNumberFormat="0" applyBorder="0" applyAlignment="0" applyProtection="0"/>
    <xf numFmtId="0" fontId="44" fillId="54" borderId="0" applyNumberFormat="0" applyBorder="0" applyAlignment="0" applyProtection="0"/>
    <xf numFmtId="0" fontId="44" fillId="54" borderId="0" applyNumberFormat="0" applyBorder="0" applyAlignment="0" applyProtection="0"/>
    <xf numFmtId="0" fontId="44" fillId="54" borderId="0" applyNumberFormat="0" applyBorder="0" applyAlignment="0" applyProtection="0"/>
    <xf numFmtId="0" fontId="35" fillId="28" borderId="0" applyNumberFormat="0" applyBorder="0" applyAlignment="0" applyProtection="0"/>
    <xf numFmtId="0" fontId="35" fillId="28" borderId="0" applyNumberFormat="0" applyBorder="0" applyAlignment="0" applyProtection="0"/>
    <xf numFmtId="0" fontId="35" fillId="28" borderId="0" applyNumberFormat="0" applyBorder="0" applyAlignment="0" applyProtection="0"/>
    <xf numFmtId="0" fontId="35" fillId="28" borderId="0" applyNumberFormat="0" applyBorder="0" applyAlignment="0" applyProtection="0"/>
    <xf numFmtId="0" fontId="35" fillId="28" borderId="0" applyNumberFormat="0" applyBorder="0" applyAlignment="0" applyProtection="0"/>
    <xf numFmtId="0" fontId="34" fillId="27" borderId="0" applyNumberFormat="0" applyBorder="0" applyAlignment="0" applyProtection="0"/>
    <xf numFmtId="0" fontId="7" fillId="4" borderId="0" applyNumberFormat="0" applyBorder="0" applyAlignment="0" applyProtection="0"/>
    <xf numFmtId="0" fontId="34" fillId="27"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8" fillId="31" borderId="23" applyNumberFormat="0" applyAlignment="0" applyProtection="0"/>
    <xf numFmtId="0" fontId="38" fillId="31" borderId="23" applyNumberFormat="0" applyAlignment="0" applyProtection="0"/>
    <xf numFmtId="0" fontId="38" fillId="31" borderId="23" applyNumberFormat="0" applyAlignment="0" applyProtection="0"/>
    <xf numFmtId="0" fontId="38" fillId="31" borderId="23" applyNumberFormat="0" applyAlignment="0" applyProtection="0"/>
    <xf numFmtId="0" fontId="38" fillId="31" borderId="23" applyNumberFormat="0" applyAlignment="0" applyProtection="0"/>
    <xf numFmtId="0" fontId="38" fillId="31" borderId="23" applyNumberFormat="0" applyAlignment="0" applyProtection="0"/>
    <xf numFmtId="0" fontId="38" fillId="31" borderId="23" applyNumberFormat="0" applyAlignment="0" applyProtection="0"/>
    <xf numFmtId="0" fontId="38" fillId="31" borderId="23" applyNumberFormat="0" applyAlignment="0" applyProtection="0"/>
    <xf numFmtId="0" fontId="38" fillId="31" borderId="23" applyNumberFormat="0" applyAlignment="0" applyProtection="0"/>
    <xf numFmtId="0" fontId="38" fillId="31" borderId="23" applyNumberFormat="0" applyAlignment="0" applyProtection="0"/>
    <xf numFmtId="0" fontId="40" fillId="32" borderId="26" applyNumberFormat="0" applyAlignment="0" applyProtection="0"/>
    <xf numFmtId="0" fontId="9" fillId="21" borderId="2" applyNumberFormat="0" applyAlignment="0" applyProtection="0"/>
    <xf numFmtId="0" fontId="40" fillId="32" borderId="26" applyNumberFormat="0" applyAlignment="0" applyProtection="0"/>
    <xf numFmtId="0" fontId="9" fillId="21" borderId="2" applyNumberFormat="0" applyAlignment="0" applyProtection="0"/>
    <xf numFmtId="0" fontId="9" fillId="21" borderId="2" applyNumberFormat="0" applyAlignment="0" applyProtection="0"/>
    <xf numFmtId="0" fontId="9" fillId="21" borderId="2" applyNumberFormat="0" applyAlignment="0" applyProtection="0"/>
    <xf numFmtId="0" fontId="40" fillId="32" borderId="26" applyNumberFormat="0" applyAlignment="0" applyProtection="0"/>
    <xf numFmtId="0" fontId="40" fillId="32" borderId="26" applyNumberFormat="0" applyAlignment="0" applyProtection="0"/>
    <xf numFmtId="0" fontId="40" fillId="32" borderId="26" applyNumberFormat="0" applyAlignment="0" applyProtection="0"/>
    <xf numFmtId="0" fontId="40" fillId="32" borderId="26" applyNumberFormat="0" applyAlignment="0" applyProtection="0"/>
    <xf numFmtId="0" fontId="40" fillId="32" borderId="26" applyNumberFormat="0" applyAlignment="0" applyProtection="0"/>
    <xf numFmtId="0" fontId="40" fillId="32" borderId="26" applyNumberFormat="0" applyAlignment="0" applyProtection="0"/>
    <xf numFmtId="0" fontId="40" fillId="32" borderId="26" applyNumberFormat="0" applyAlignment="0" applyProtection="0"/>
    <xf numFmtId="0" fontId="39" fillId="0" borderId="25" applyNumberFormat="0" applyFill="0" applyAlignment="0" applyProtection="0"/>
    <xf numFmtId="0" fontId="10" fillId="0" borderId="3" applyNumberFormat="0" applyFill="0" applyAlignment="0" applyProtection="0"/>
    <xf numFmtId="0" fontId="39" fillId="0" borderId="25" applyNumberFormat="0" applyFill="0" applyAlignment="0" applyProtection="0"/>
    <xf numFmtId="0" fontId="10" fillId="0" borderId="3" applyNumberFormat="0" applyFill="0" applyAlignment="0" applyProtection="0"/>
    <xf numFmtId="0" fontId="10" fillId="0" borderId="3" applyNumberFormat="0" applyFill="0" applyAlignment="0" applyProtection="0"/>
    <xf numFmtId="0" fontId="10" fillId="0" borderId="3" applyNumberFormat="0" applyFill="0" applyAlignment="0" applyProtection="0"/>
    <xf numFmtId="0" fontId="39" fillId="0" borderId="25" applyNumberFormat="0" applyFill="0" applyAlignment="0" applyProtection="0"/>
    <xf numFmtId="0" fontId="39" fillId="0" borderId="25" applyNumberFormat="0" applyFill="0" applyAlignment="0" applyProtection="0"/>
    <xf numFmtId="0" fontId="39" fillId="0" borderId="25" applyNumberFormat="0" applyFill="0" applyAlignment="0" applyProtection="0"/>
    <xf numFmtId="0" fontId="39" fillId="0" borderId="25" applyNumberFormat="0" applyFill="0" applyAlignment="0" applyProtection="0"/>
    <xf numFmtId="0" fontId="39" fillId="0" borderId="25" applyNumberFormat="0" applyFill="0" applyAlignment="0" applyProtection="0"/>
    <xf numFmtId="0" fontId="39" fillId="0" borderId="25" applyNumberFormat="0" applyFill="0" applyAlignment="0" applyProtection="0"/>
    <xf numFmtId="0" fontId="39" fillId="0" borderId="25" applyNumberFormat="0" applyFill="0" applyAlignment="0" applyProtection="0"/>
    <xf numFmtId="0" fontId="40" fillId="32" borderId="26" applyNumberFormat="0" applyAlignment="0" applyProtection="0"/>
    <xf numFmtId="0" fontId="40" fillId="32" borderId="26" applyNumberFormat="0" applyAlignment="0" applyProtection="0"/>
    <xf numFmtId="0" fontId="40" fillId="32" borderId="26" applyNumberFormat="0" applyAlignment="0" applyProtection="0"/>
    <xf numFmtId="0" fontId="40" fillId="32" borderId="26" applyNumberFormat="0" applyAlignment="0" applyProtection="0"/>
    <xf numFmtId="0" fontId="40" fillId="32" borderId="26" applyNumberFormat="0" applyAlignment="0" applyProtection="0"/>
    <xf numFmtId="43" fontId="2" fillId="0" borderId="0" applyFont="0" applyFill="0" applyBorder="0" applyAlignment="0" applyProtection="0"/>
    <xf numFmtId="0" fontId="33" fillId="0" borderId="0" applyNumberFormat="0" applyFill="0" applyBorder="0" applyAlignment="0" applyProtection="0"/>
    <xf numFmtId="0" fontId="11" fillId="0" borderId="0" applyNumberFormat="0" applyFill="0" applyBorder="0" applyAlignment="0" applyProtection="0"/>
    <xf numFmtId="0" fontId="33"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44" fillId="34" borderId="0" applyNumberFormat="0" applyBorder="0" applyAlignment="0" applyProtection="0"/>
    <xf numFmtId="0" fontId="44" fillId="34" borderId="0" applyNumberFormat="0" applyBorder="0" applyAlignment="0" applyProtection="0"/>
    <xf numFmtId="0" fontId="44" fillId="34" borderId="0" applyNumberFormat="0" applyBorder="0" applyAlignment="0" applyProtection="0"/>
    <xf numFmtId="0" fontId="44" fillId="34" borderId="0" applyNumberFormat="0" applyBorder="0" applyAlignment="0" applyProtection="0"/>
    <xf numFmtId="0" fontId="44" fillId="34" borderId="0" applyNumberFormat="0" applyBorder="0" applyAlignment="0" applyProtection="0"/>
    <xf numFmtId="0" fontId="44" fillId="38" borderId="0" applyNumberFormat="0" applyBorder="0" applyAlignment="0" applyProtection="0"/>
    <xf numFmtId="0" fontId="44" fillId="38" borderId="0" applyNumberFormat="0" applyBorder="0" applyAlignment="0" applyProtection="0"/>
    <xf numFmtId="0" fontId="44" fillId="38" borderId="0" applyNumberFormat="0" applyBorder="0" applyAlignment="0" applyProtection="0"/>
    <xf numFmtId="0" fontId="44" fillId="38" borderId="0" applyNumberFormat="0" applyBorder="0" applyAlignment="0" applyProtection="0"/>
    <xf numFmtId="0" fontId="44" fillId="38" borderId="0" applyNumberFormat="0" applyBorder="0" applyAlignment="0" applyProtection="0"/>
    <xf numFmtId="0" fontId="44" fillId="42" borderId="0" applyNumberFormat="0" applyBorder="0" applyAlignment="0" applyProtection="0"/>
    <xf numFmtId="0" fontId="44" fillId="42" borderId="0" applyNumberFormat="0" applyBorder="0" applyAlignment="0" applyProtection="0"/>
    <xf numFmtId="0" fontId="44" fillId="42" borderId="0" applyNumberFormat="0" applyBorder="0" applyAlignment="0" applyProtection="0"/>
    <xf numFmtId="0" fontId="44" fillId="42" borderId="0" applyNumberFormat="0" applyBorder="0" applyAlignment="0" applyProtection="0"/>
    <xf numFmtId="0" fontId="44" fillId="42" borderId="0" applyNumberFormat="0" applyBorder="0" applyAlignment="0" applyProtection="0"/>
    <xf numFmtId="0" fontId="44" fillId="46" borderId="0" applyNumberFormat="0" applyBorder="0" applyAlignment="0" applyProtection="0"/>
    <xf numFmtId="0" fontId="44" fillId="46" borderId="0" applyNumberFormat="0" applyBorder="0" applyAlignment="0" applyProtection="0"/>
    <xf numFmtId="0" fontId="44" fillId="46" borderId="0" applyNumberFormat="0" applyBorder="0" applyAlignment="0" applyProtection="0"/>
    <xf numFmtId="0" fontId="44" fillId="46" borderId="0" applyNumberFormat="0" applyBorder="0" applyAlignment="0" applyProtection="0"/>
    <xf numFmtId="0" fontId="44" fillId="46" borderId="0" applyNumberFormat="0" applyBorder="0" applyAlignment="0" applyProtection="0"/>
    <xf numFmtId="0" fontId="44" fillId="50" borderId="0" applyNumberFormat="0" applyBorder="0" applyAlignment="0" applyProtection="0"/>
    <xf numFmtId="0" fontId="44" fillId="50" borderId="0" applyNumberFormat="0" applyBorder="0" applyAlignment="0" applyProtection="0"/>
    <xf numFmtId="0" fontId="44" fillId="50" borderId="0" applyNumberFormat="0" applyBorder="0" applyAlignment="0" applyProtection="0"/>
    <xf numFmtId="0" fontId="44" fillId="50" borderId="0" applyNumberFormat="0" applyBorder="0" applyAlignment="0" applyProtection="0"/>
    <xf numFmtId="0" fontId="44" fillId="50" borderId="0" applyNumberFormat="0" applyBorder="0" applyAlignment="0" applyProtection="0"/>
    <xf numFmtId="0" fontId="44" fillId="54" borderId="0" applyNumberFormat="0" applyBorder="0" applyAlignment="0" applyProtection="0"/>
    <xf numFmtId="0" fontId="44" fillId="54" borderId="0" applyNumberFormat="0" applyBorder="0" applyAlignment="0" applyProtection="0"/>
    <xf numFmtId="0" fontId="44" fillId="54" borderId="0" applyNumberFormat="0" applyBorder="0" applyAlignment="0" applyProtection="0"/>
    <xf numFmtId="0" fontId="44" fillId="54" borderId="0" applyNumberFormat="0" applyBorder="0" applyAlignment="0" applyProtection="0"/>
    <xf numFmtId="0" fontId="44" fillId="54" borderId="0" applyNumberFormat="0" applyBorder="0" applyAlignment="0" applyProtection="0"/>
    <xf numFmtId="0" fontId="36" fillId="30" borderId="23" applyNumberFormat="0" applyAlignment="0" applyProtection="0"/>
    <xf numFmtId="0" fontId="12" fillId="7" borderId="1" applyNumberFormat="0" applyAlignment="0" applyProtection="0"/>
    <xf numFmtId="0" fontId="36" fillId="30" borderId="23" applyNumberFormat="0" applyAlignment="0" applyProtection="0"/>
    <xf numFmtId="0" fontId="12" fillId="7" borderId="1" applyNumberFormat="0" applyAlignment="0" applyProtection="0"/>
    <xf numFmtId="0" fontId="12" fillId="7" borderId="1" applyNumberFormat="0" applyAlignment="0" applyProtection="0"/>
    <xf numFmtId="0" fontId="12" fillId="7" borderId="1" applyNumberFormat="0" applyAlignment="0" applyProtection="0"/>
    <xf numFmtId="0" fontId="36" fillId="30" borderId="23" applyNumberFormat="0" applyAlignment="0" applyProtection="0"/>
    <xf numFmtId="0" fontId="36" fillId="30" borderId="23" applyNumberFormat="0" applyAlignment="0" applyProtection="0"/>
    <xf numFmtId="0" fontId="36" fillId="30" borderId="23" applyNumberFormat="0" applyAlignment="0" applyProtection="0"/>
    <xf numFmtId="0" fontId="36" fillId="30" borderId="23" applyNumberFormat="0" applyAlignment="0" applyProtection="0"/>
    <xf numFmtId="0" fontId="36" fillId="30" borderId="23" applyNumberFormat="0" applyAlignment="0" applyProtection="0"/>
    <xf numFmtId="0" fontId="36" fillId="30" borderId="23" applyNumberFormat="0" applyAlignment="0" applyProtection="0"/>
    <xf numFmtId="0" fontId="36" fillId="30" borderId="23" applyNumberFormat="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73"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79" fontId="1" fillId="0" borderId="0"/>
    <xf numFmtId="180" fontId="48" fillId="0" borderId="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1" fillId="0" borderId="20" applyNumberFormat="0" applyFill="0" applyAlignment="0" applyProtection="0"/>
    <xf numFmtId="0" fontId="31" fillId="0" borderId="20" applyNumberFormat="0" applyFill="0" applyAlignment="0" applyProtection="0"/>
    <xf numFmtId="0" fontId="31" fillId="0" borderId="20" applyNumberFormat="0" applyFill="0" applyAlignment="0" applyProtection="0"/>
    <xf numFmtId="0" fontId="31" fillId="0" borderId="20" applyNumberFormat="0" applyFill="0" applyAlignment="0" applyProtection="0"/>
    <xf numFmtId="0" fontId="31" fillId="0" borderId="20" applyNumberFormat="0" applyFill="0" applyAlignment="0" applyProtection="0"/>
    <xf numFmtId="0" fontId="32" fillId="0" borderId="21" applyNumberFormat="0" applyFill="0" applyAlignment="0" applyProtection="0"/>
    <xf numFmtId="0" fontId="32" fillId="0" borderId="21" applyNumberFormat="0" applyFill="0" applyAlignment="0" applyProtection="0"/>
    <xf numFmtId="0" fontId="32" fillId="0" borderId="21" applyNumberFormat="0" applyFill="0" applyAlignment="0" applyProtection="0"/>
    <xf numFmtId="0" fontId="32" fillId="0" borderId="21" applyNumberFormat="0" applyFill="0" applyAlignment="0" applyProtection="0"/>
    <xf numFmtId="0" fontId="32" fillId="0" borderId="21" applyNumberFormat="0" applyFill="0" applyAlignment="0" applyProtection="0"/>
    <xf numFmtId="0" fontId="33" fillId="0" borderId="22" applyNumberFormat="0" applyFill="0" applyAlignment="0" applyProtection="0"/>
    <xf numFmtId="0" fontId="33" fillId="0" borderId="22" applyNumberFormat="0" applyFill="0" applyAlignment="0" applyProtection="0"/>
    <xf numFmtId="0" fontId="33" fillId="0" borderId="22" applyNumberFormat="0" applyFill="0" applyAlignment="0" applyProtection="0"/>
    <xf numFmtId="0" fontId="33" fillId="0" borderId="22" applyNumberFormat="0" applyFill="0" applyAlignment="0" applyProtection="0"/>
    <xf numFmtId="0" fontId="33" fillId="0" borderId="22" applyNumberFormat="0" applyFill="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22" fillId="0" borderId="0" applyNumberFormat="0" applyFill="0" applyBorder="0" applyAlignment="0" applyProtection="0"/>
    <xf numFmtId="0" fontId="49" fillId="0" borderId="0" applyNumberFormat="0" applyFill="0" applyBorder="0" applyAlignment="0" applyProtection="0">
      <alignment vertical="top"/>
      <protection locked="0"/>
    </xf>
    <xf numFmtId="0" fontId="50" fillId="0" borderId="0" applyNumberFormat="0" applyFill="0" applyBorder="0" applyAlignment="0" applyProtection="0"/>
    <xf numFmtId="0" fontId="49" fillId="0" borderId="0" applyNumberFormat="0" applyFill="0" applyBorder="0" applyAlignment="0" applyProtection="0">
      <alignment vertical="top"/>
      <protection locked="0"/>
    </xf>
    <xf numFmtId="0" fontId="51" fillId="0" borderId="0" applyNumberFormat="0" applyFill="0" applyBorder="0" applyAlignment="0" applyProtection="0">
      <alignment vertical="top"/>
      <protection locked="0"/>
    </xf>
    <xf numFmtId="179" fontId="50" fillId="0" borderId="0" applyNumberFormat="0" applyFill="0" applyBorder="0" applyAlignment="0" applyProtection="0"/>
    <xf numFmtId="0" fontId="35" fillId="28" borderId="0" applyNumberFormat="0" applyBorder="0" applyAlignment="0" applyProtection="0"/>
    <xf numFmtId="0" fontId="35" fillId="28" borderId="0" applyNumberFormat="0" applyBorder="0" applyAlignment="0" applyProtection="0"/>
    <xf numFmtId="0" fontId="35" fillId="28" borderId="0" applyNumberFormat="0" applyBorder="0" applyAlignment="0" applyProtection="0"/>
    <xf numFmtId="0" fontId="35" fillId="28" borderId="0" applyNumberFormat="0" applyBorder="0" applyAlignment="0" applyProtection="0"/>
    <xf numFmtId="0" fontId="35" fillId="28" borderId="0" applyNumberFormat="0" applyBorder="0" applyAlignment="0" applyProtection="0"/>
    <xf numFmtId="0" fontId="36" fillId="30" borderId="23" applyNumberFormat="0" applyAlignment="0" applyProtection="0"/>
    <xf numFmtId="0" fontId="36" fillId="30" borderId="23" applyNumberFormat="0" applyAlignment="0" applyProtection="0"/>
    <xf numFmtId="0" fontId="36" fillId="30" borderId="23" applyNumberFormat="0" applyAlignment="0" applyProtection="0"/>
    <xf numFmtId="0" fontId="36" fillId="30" borderId="23" applyNumberFormat="0" applyAlignment="0" applyProtection="0"/>
    <xf numFmtId="0" fontId="36" fillId="30" borderId="23" applyNumberFormat="0" applyAlignment="0" applyProtection="0"/>
    <xf numFmtId="0" fontId="39" fillId="0" borderId="25" applyNumberFormat="0" applyFill="0" applyAlignment="0" applyProtection="0"/>
    <xf numFmtId="0" fontId="39" fillId="0" borderId="25" applyNumberFormat="0" applyFill="0" applyAlignment="0" applyProtection="0"/>
    <xf numFmtId="0" fontId="39" fillId="0" borderId="25" applyNumberFormat="0" applyFill="0" applyAlignment="0" applyProtection="0"/>
    <xf numFmtId="0" fontId="39" fillId="0" borderId="25" applyNumberFormat="0" applyFill="0" applyAlignment="0" applyProtection="0"/>
    <xf numFmtId="0" fontId="39" fillId="0" borderId="25" applyNumberFormat="0" applyFill="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7" fontId="25"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43" fontId="25"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43" fontId="5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81" fontId="2" fillId="0" borderId="0" applyFont="0" applyFill="0" applyBorder="0" applyAlignment="0" applyProtection="0"/>
    <xf numFmtId="172" fontId="2" fillId="0" borderId="0" applyFont="0" applyFill="0" applyBorder="0" applyAlignment="0" applyProtection="0"/>
    <xf numFmtId="43" fontId="25"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43" fontId="25"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43" fontId="52" fillId="0" borderId="0" applyFont="0" applyFill="0" applyBorder="0" applyAlignment="0" applyProtection="0"/>
    <xf numFmtId="177" fontId="25"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43" fontId="1"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43" fontId="1"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2"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43" fontId="1"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82" fontId="2" fillId="0" borderId="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82" fontId="2" fillId="0" borderId="0" applyFill="0" applyBorder="0" applyAlignment="0" applyProtection="0"/>
    <xf numFmtId="172"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2"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43" fontId="5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7" fontId="25"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43" fontId="5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43" fontId="5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43" fontId="5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43" fontId="25"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7" fontId="25"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7" fontId="25" fillId="0" borderId="0" applyFont="0" applyFill="0" applyBorder="0" applyAlignment="0" applyProtection="0"/>
    <xf numFmtId="177" fontId="25" fillId="0" borderId="0" applyFont="0" applyFill="0" applyBorder="0" applyAlignment="0" applyProtection="0"/>
    <xf numFmtId="177" fontId="25" fillId="0" borderId="0" applyFont="0" applyFill="0" applyBorder="0" applyAlignment="0" applyProtection="0"/>
    <xf numFmtId="177" fontId="25" fillId="0" borderId="0" applyFont="0" applyFill="0" applyBorder="0" applyAlignment="0" applyProtection="0"/>
    <xf numFmtId="177" fontId="25" fillId="0" borderId="0" applyFont="0" applyFill="0" applyBorder="0" applyAlignment="0" applyProtection="0"/>
    <xf numFmtId="177" fontId="25" fillId="0" borderId="0" applyFont="0" applyFill="0" applyBorder="0" applyAlignment="0" applyProtection="0"/>
    <xf numFmtId="177" fontId="25" fillId="0" borderId="0" applyFont="0" applyFill="0" applyBorder="0" applyAlignment="0" applyProtection="0"/>
    <xf numFmtId="172" fontId="2" fillId="0" borderId="0" applyFont="0" applyFill="0" applyBorder="0" applyAlignment="0" applyProtection="0"/>
    <xf numFmtId="177" fontId="25" fillId="0" borderId="0" applyFont="0" applyFill="0" applyBorder="0" applyAlignment="0" applyProtection="0"/>
    <xf numFmtId="177" fontId="25" fillId="0" borderId="0" applyFont="0" applyFill="0" applyBorder="0" applyAlignment="0" applyProtection="0"/>
    <xf numFmtId="172" fontId="2" fillId="0" borderId="0" applyFont="0" applyFill="0" applyBorder="0" applyAlignment="0" applyProtection="0"/>
    <xf numFmtId="177" fontId="25" fillId="0" borderId="0" applyFont="0" applyFill="0" applyBorder="0" applyAlignment="0" applyProtection="0"/>
    <xf numFmtId="177" fontId="25" fillId="0" borderId="0" applyFont="0" applyFill="0" applyBorder="0" applyAlignment="0" applyProtection="0"/>
    <xf numFmtId="177" fontId="25" fillId="0" borderId="0" applyFont="0" applyFill="0" applyBorder="0" applyAlignment="0" applyProtection="0"/>
    <xf numFmtId="177" fontId="25" fillId="0" borderId="0" applyFont="0" applyFill="0" applyBorder="0" applyAlignment="0" applyProtection="0"/>
    <xf numFmtId="177" fontId="25" fillId="0" borderId="0" applyFont="0" applyFill="0" applyBorder="0" applyAlignment="0" applyProtection="0"/>
    <xf numFmtId="177" fontId="25" fillId="0" borderId="0" applyFont="0" applyFill="0" applyBorder="0" applyAlignment="0" applyProtection="0"/>
    <xf numFmtId="177" fontId="25" fillId="0" borderId="0" applyFont="0" applyFill="0" applyBorder="0" applyAlignment="0" applyProtection="0"/>
    <xf numFmtId="177" fontId="25" fillId="0" borderId="0" applyFont="0" applyFill="0" applyBorder="0" applyAlignment="0" applyProtection="0"/>
    <xf numFmtId="177" fontId="25"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7" fontId="25"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7" fontId="25" fillId="0" borderId="0" applyFont="0" applyFill="0" applyBorder="0" applyAlignment="0" applyProtection="0"/>
    <xf numFmtId="177" fontId="25" fillId="0" borderId="0" applyFont="0" applyFill="0" applyBorder="0" applyAlignment="0" applyProtection="0"/>
    <xf numFmtId="177" fontId="25" fillId="0" borderId="0" applyFont="0" applyFill="0" applyBorder="0" applyAlignment="0" applyProtection="0"/>
    <xf numFmtId="177" fontId="25" fillId="0" borderId="0" applyFont="0" applyFill="0" applyBorder="0" applyAlignment="0" applyProtection="0"/>
    <xf numFmtId="177" fontId="25" fillId="0" borderId="0" applyFont="0" applyFill="0" applyBorder="0" applyAlignment="0" applyProtection="0"/>
    <xf numFmtId="177" fontId="25" fillId="0" borderId="0" applyFont="0" applyFill="0" applyBorder="0" applyAlignment="0" applyProtection="0"/>
    <xf numFmtId="177" fontId="25" fillId="0" borderId="0" applyFont="0" applyFill="0" applyBorder="0" applyAlignment="0" applyProtection="0"/>
    <xf numFmtId="172" fontId="2" fillId="0" borderId="0" applyFont="0" applyFill="0" applyBorder="0" applyAlignment="0" applyProtection="0"/>
    <xf numFmtId="177" fontId="25" fillId="0" borderId="0" applyFont="0" applyFill="0" applyBorder="0" applyAlignment="0" applyProtection="0"/>
    <xf numFmtId="177" fontId="25" fillId="0" borderId="0" applyFont="0" applyFill="0" applyBorder="0" applyAlignment="0" applyProtection="0"/>
    <xf numFmtId="172" fontId="2" fillId="0" borderId="0" applyFont="0" applyFill="0" applyBorder="0" applyAlignment="0" applyProtection="0"/>
    <xf numFmtId="177" fontId="25" fillId="0" borderId="0" applyFont="0" applyFill="0" applyBorder="0" applyAlignment="0" applyProtection="0"/>
    <xf numFmtId="177" fontId="25" fillId="0" borderId="0" applyFont="0" applyFill="0" applyBorder="0" applyAlignment="0" applyProtection="0"/>
    <xf numFmtId="177" fontId="25" fillId="0" borderId="0" applyFont="0" applyFill="0" applyBorder="0" applyAlignment="0" applyProtection="0"/>
    <xf numFmtId="177" fontId="25" fillId="0" borderId="0" applyFont="0" applyFill="0" applyBorder="0" applyAlignment="0" applyProtection="0"/>
    <xf numFmtId="177" fontId="25" fillId="0" borderId="0" applyFont="0" applyFill="0" applyBorder="0" applyAlignment="0" applyProtection="0"/>
    <xf numFmtId="177" fontId="25" fillId="0" borderId="0" applyFont="0" applyFill="0" applyBorder="0" applyAlignment="0" applyProtection="0"/>
    <xf numFmtId="177" fontId="25" fillId="0" borderId="0" applyFont="0" applyFill="0" applyBorder="0" applyAlignment="0" applyProtection="0"/>
    <xf numFmtId="177" fontId="25" fillId="0" borderId="0" applyFont="0" applyFill="0" applyBorder="0" applyAlignment="0" applyProtection="0"/>
    <xf numFmtId="177" fontId="25"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7" fontId="25"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7" fontId="25"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7" fontId="25"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7" fontId="25"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7" fontId="25"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7" fontId="25"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7" fontId="25"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7" fontId="25"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7" fontId="25"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7" fontId="25" fillId="0" borderId="0" applyFont="0" applyFill="0" applyBorder="0" applyAlignment="0" applyProtection="0"/>
    <xf numFmtId="177" fontId="25" fillId="0" borderId="0" applyFont="0" applyFill="0" applyBorder="0" applyAlignment="0" applyProtection="0"/>
    <xf numFmtId="177" fontId="25"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7" fontId="25" fillId="0" borderId="0" applyFont="0" applyFill="0" applyBorder="0" applyAlignment="0" applyProtection="0"/>
    <xf numFmtId="177" fontId="25" fillId="0" borderId="0" applyFont="0" applyFill="0" applyBorder="0" applyAlignment="0" applyProtection="0"/>
    <xf numFmtId="177" fontId="25" fillId="0" borderId="0" applyFont="0" applyFill="0" applyBorder="0" applyAlignment="0" applyProtection="0"/>
    <xf numFmtId="177" fontId="25" fillId="0" borderId="0" applyFont="0" applyFill="0" applyBorder="0" applyAlignment="0" applyProtection="0"/>
    <xf numFmtId="177" fontId="25" fillId="0" borderId="0" applyFont="0" applyFill="0" applyBorder="0" applyAlignment="0" applyProtection="0"/>
    <xf numFmtId="177" fontId="25" fillId="0" borderId="0" applyFont="0" applyFill="0" applyBorder="0" applyAlignment="0" applyProtection="0"/>
    <xf numFmtId="177" fontId="25" fillId="0" borderId="0" applyFont="0" applyFill="0" applyBorder="0" applyAlignment="0" applyProtection="0"/>
    <xf numFmtId="177" fontId="25" fillId="0" borderId="0" applyFont="0" applyFill="0" applyBorder="0" applyAlignment="0" applyProtection="0"/>
    <xf numFmtId="172" fontId="2" fillId="0" borderId="0" applyFont="0" applyFill="0" applyBorder="0" applyAlignment="0" applyProtection="0"/>
    <xf numFmtId="177" fontId="25" fillId="0" borderId="0" applyFont="0" applyFill="0" applyBorder="0" applyAlignment="0" applyProtection="0"/>
    <xf numFmtId="172" fontId="2" fillId="0" borderId="0" applyFont="0" applyFill="0" applyBorder="0" applyAlignment="0" applyProtection="0"/>
    <xf numFmtId="177" fontId="25" fillId="0" borderId="0" applyFont="0" applyFill="0" applyBorder="0" applyAlignment="0" applyProtection="0"/>
    <xf numFmtId="172" fontId="2" fillId="0" borderId="0" applyFont="0" applyFill="0" applyBorder="0" applyAlignment="0" applyProtection="0"/>
    <xf numFmtId="177" fontId="25" fillId="0" borderId="0" applyFont="0" applyFill="0" applyBorder="0" applyAlignment="0" applyProtection="0"/>
    <xf numFmtId="177" fontId="25" fillId="0" borderId="0" applyFont="0" applyFill="0" applyBorder="0" applyAlignment="0" applyProtection="0"/>
    <xf numFmtId="172" fontId="2" fillId="0" borderId="0" applyFont="0" applyFill="0" applyBorder="0" applyAlignment="0" applyProtection="0"/>
    <xf numFmtId="177" fontId="25" fillId="0" borderId="0" applyFont="0" applyFill="0" applyBorder="0" applyAlignment="0" applyProtection="0"/>
    <xf numFmtId="177" fontId="25" fillId="0" borderId="0" applyFont="0" applyFill="0" applyBorder="0" applyAlignment="0" applyProtection="0"/>
    <xf numFmtId="177" fontId="25"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7" fontId="25" fillId="0" borderId="0" applyFont="0" applyFill="0" applyBorder="0" applyAlignment="0" applyProtection="0"/>
    <xf numFmtId="177" fontId="25" fillId="0" borderId="0" applyFont="0" applyFill="0" applyBorder="0" applyAlignment="0" applyProtection="0"/>
    <xf numFmtId="177" fontId="25" fillId="0" borderId="0" applyFont="0" applyFill="0" applyBorder="0" applyAlignment="0" applyProtection="0"/>
    <xf numFmtId="177" fontId="25" fillId="0" borderId="0" applyFont="0" applyFill="0" applyBorder="0" applyAlignment="0" applyProtection="0"/>
    <xf numFmtId="177" fontId="25" fillId="0" borderId="0" applyFont="0" applyFill="0" applyBorder="0" applyAlignment="0" applyProtection="0"/>
    <xf numFmtId="177" fontId="25" fillId="0" borderId="0" applyFont="0" applyFill="0" applyBorder="0" applyAlignment="0" applyProtection="0"/>
    <xf numFmtId="177" fontId="25" fillId="0" borderId="0" applyFont="0" applyFill="0" applyBorder="0" applyAlignment="0" applyProtection="0"/>
    <xf numFmtId="177" fontId="25"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7" fontId="25" fillId="0" borderId="0" applyFont="0" applyFill="0" applyBorder="0" applyAlignment="0" applyProtection="0"/>
    <xf numFmtId="177" fontId="25" fillId="0" borderId="0" applyFont="0" applyFill="0" applyBorder="0" applyAlignment="0" applyProtection="0"/>
    <xf numFmtId="177" fontId="25" fillId="0" borderId="0" applyFont="0" applyFill="0" applyBorder="0" applyAlignment="0" applyProtection="0"/>
    <xf numFmtId="177" fontId="25"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7" fontId="25"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7" fontId="25"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7" fontId="25" fillId="0" borderId="0" applyFont="0" applyFill="0" applyBorder="0" applyAlignment="0" applyProtection="0"/>
    <xf numFmtId="177" fontId="25" fillId="0" borderId="0" applyFont="0" applyFill="0" applyBorder="0" applyAlignment="0" applyProtection="0"/>
    <xf numFmtId="177" fontId="25" fillId="0" borderId="0" applyFont="0" applyFill="0" applyBorder="0" applyAlignment="0" applyProtection="0"/>
    <xf numFmtId="177" fontId="25" fillId="0" borderId="0" applyFont="0" applyFill="0" applyBorder="0" applyAlignment="0" applyProtection="0"/>
    <xf numFmtId="177" fontId="25" fillId="0" borderId="0" applyFont="0" applyFill="0" applyBorder="0" applyAlignment="0" applyProtection="0"/>
    <xf numFmtId="177" fontId="25" fillId="0" borderId="0" applyFont="0" applyFill="0" applyBorder="0" applyAlignment="0" applyProtection="0"/>
    <xf numFmtId="177" fontId="25" fillId="0" borderId="0" applyFont="0" applyFill="0" applyBorder="0" applyAlignment="0" applyProtection="0"/>
    <xf numFmtId="177" fontId="25" fillId="0" borderId="0" applyFont="0" applyFill="0" applyBorder="0" applyAlignment="0" applyProtection="0"/>
    <xf numFmtId="177" fontId="25" fillId="0" borderId="0" applyFont="0" applyFill="0" applyBorder="0" applyAlignment="0" applyProtection="0"/>
    <xf numFmtId="177" fontId="25"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7" fontId="25" fillId="0" borderId="0" applyFont="0" applyFill="0" applyBorder="0" applyAlignment="0" applyProtection="0"/>
    <xf numFmtId="177" fontId="25" fillId="0" borderId="0" applyFont="0" applyFill="0" applyBorder="0" applyAlignment="0" applyProtection="0"/>
    <xf numFmtId="177" fontId="25" fillId="0" borderId="0" applyFont="0" applyFill="0" applyBorder="0" applyAlignment="0" applyProtection="0"/>
    <xf numFmtId="177" fontId="25" fillId="0" borderId="0" applyFont="0" applyFill="0" applyBorder="0" applyAlignment="0" applyProtection="0"/>
    <xf numFmtId="177" fontId="25" fillId="0" borderId="0" applyFont="0" applyFill="0" applyBorder="0" applyAlignment="0" applyProtection="0"/>
    <xf numFmtId="177" fontId="25" fillId="0" borderId="0" applyFont="0" applyFill="0" applyBorder="0" applyAlignment="0" applyProtection="0"/>
    <xf numFmtId="177" fontId="25" fillId="0" borderId="0" applyFont="0" applyFill="0" applyBorder="0" applyAlignment="0" applyProtection="0"/>
    <xf numFmtId="177" fontId="25" fillId="0" borderId="0" applyFont="0" applyFill="0" applyBorder="0" applyAlignment="0" applyProtection="0"/>
    <xf numFmtId="177" fontId="25" fillId="0" borderId="0" applyFont="0" applyFill="0" applyBorder="0" applyAlignment="0" applyProtection="0"/>
    <xf numFmtId="177" fontId="25" fillId="0" borderId="0" applyFont="0" applyFill="0" applyBorder="0" applyAlignment="0" applyProtection="0"/>
    <xf numFmtId="177" fontId="25" fillId="0" borderId="0" applyFont="0" applyFill="0" applyBorder="0" applyAlignment="0" applyProtection="0"/>
    <xf numFmtId="177" fontId="25" fillId="0" borderId="0" applyFont="0" applyFill="0" applyBorder="0" applyAlignment="0" applyProtection="0"/>
    <xf numFmtId="177" fontId="25" fillId="0" borderId="0" applyFont="0" applyFill="0" applyBorder="0" applyAlignment="0" applyProtection="0"/>
    <xf numFmtId="177" fontId="25" fillId="0" borderId="0" applyFont="0" applyFill="0" applyBorder="0" applyAlignment="0" applyProtection="0"/>
    <xf numFmtId="177" fontId="25" fillId="0" borderId="0" applyFont="0" applyFill="0" applyBorder="0" applyAlignment="0" applyProtection="0"/>
    <xf numFmtId="177" fontId="25" fillId="0" borderId="0" applyFont="0" applyFill="0" applyBorder="0" applyAlignment="0" applyProtection="0"/>
    <xf numFmtId="177" fontId="25" fillId="0" borderId="0" applyFont="0" applyFill="0" applyBorder="0" applyAlignment="0" applyProtection="0"/>
    <xf numFmtId="177" fontId="25" fillId="0" borderId="0" applyFont="0" applyFill="0" applyBorder="0" applyAlignment="0" applyProtection="0"/>
    <xf numFmtId="177" fontId="25" fillId="0" borderId="0" applyFont="0" applyFill="0" applyBorder="0" applyAlignment="0" applyProtection="0"/>
    <xf numFmtId="177" fontId="25" fillId="0" borderId="0" applyFont="0" applyFill="0" applyBorder="0" applyAlignment="0" applyProtection="0"/>
    <xf numFmtId="177" fontId="25" fillId="0" borderId="0" applyFont="0" applyFill="0" applyBorder="0" applyAlignment="0" applyProtection="0"/>
    <xf numFmtId="177" fontId="25" fillId="0" borderId="0" applyFont="0" applyFill="0" applyBorder="0" applyAlignment="0" applyProtection="0"/>
    <xf numFmtId="177" fontId="25" fillId="0" borderId="0" applyFont="0" applyFill="0" applyBorder="0" applyAlignment="0" applyProtection="0"/>
    <xf numFmtId="177" fontId="25" fillId="0" borderId="0" applyFont="0" applyFill="0" applyBorder="0" applyAlignment="0" applyProtection="0"/>
    <xf numFmtId="177" fontId="25" fillId="0" borderId="0" applyFont="0" applyFill="0" applyBorder="0" applyAlignment="0" applyProtection="0"/>
    <xf numFmtId="177" fontId="25"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7" fontId="25"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7" fontId="25"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8" fontId="2" fillId="0" borderId="0" applyFont="0" applyFill="0" applyBorder="0" applyAlignment="0" applyProtection="0"/>
    <xf numFmtId="164" fontId="25" fillId="0" borderId="0" applyFont="0" applyFill="0" applyBorder="0" applyAlignment="0" applyProtection="0"/>
    <xf numFmtId="178" fontId="2" fillId="0" borderId="0" applyFont="0" applyFill="0" applyBorder="0" applyAlignment="0" applyProtection="0"/>
    <xf numFmtId="164" fontId="25" fillId="0" borderId="0" applyFont="0" applyFill="0" applyBorder="0" applyAlignment="0" applyProtection="0"/>
    <xf numFmtId="178" fontId="2" fillId="0" borderId="0" applyFont="0" applyFill="0" applyBorder="0" applyAlignment="0" applyProtection="0"/>
    <xf numFmtId="164" fontId="25" fillId="0" borderId="0" applyFont="0" applyFill="0" applyBorder="0" applyAlignment="0" applyProtection="0"/>
    <xf numFmtId="178" fontId="2" fillId="0" borderId="0" applyFont="0" applyFill="0" applyBorder="0" applyAlignment="0" applyProtection="0"/>
    <xf numFmtId="164" fontId="25"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67" fontId="25"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78" fontId="2" fillId="0" borderId="0" applyFont="0" applyFill="0" applyBorder="0" applyAlignment="0" applyProtection="0"/>
    <xf numFmtId="167" fontId="25" fillId="0" borderId="0" applyFont="0" applyFill="0" applyBorder="0" applyAlignment="0" applyProtection="0"/>
    <xf numFmtId="167" fontId="2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68"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68"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68"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0"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 fillId="0" borderId="0"/>
    <xf numFmtId="0" fontId="25" fillId="0" borderId="0"/>
    <xf numFmtId="0" fontId="25" fillId="0" borderId="0"/>
    <xf numFmtId="0" fontId="2"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0" fontId="2" fillId="0" borderId="0"/>
    <xf numFmtId="0" fontId="2" fillId="0" borderId="0"/>
    <xf numFmtId="0" fontId="2" fillId="0" borderId="0"/>
    <xf numFmtId="0" fontId="25" fillId="0" borderId="0"/>
    <xf numFmtId="0" fontId="2" fillId="0" borderId="0"/>
    <xf numFmtId="0" fontId="2" fillId="0" borderId="0"/>
    <xf numFmtId="0" fontId="2" fillId="0" borderId="0"/>
    <xf numFmtId="0" fontId="2" fillId="0" borderId="0"/>
    <xf numFmtId="0" fontId="2" fillId="0" borderId="0"/>
    <xf numFmtId="0" fontId="25" fillId="0" borderId="0"/>
    <xf numFmtId="0" fontId="25" fillId="0" borderId="0"/>
    <xf numFmtId="168" fontId="2" fillId="0" borderId="0"/>
    <xf numFmtId="0" fontId="25" fillId="0" borderId="0"/>
    <xf numFmtId="0" fontId="2" fillId="0" borderId="0">
      <alignment vertical="top"/>
    </xf>
    <xf numFmtId="0" fontId="2" fillId="0" borderId="0">
      <alignment vertical="top"/>
    </xf>
    <xf numFmtId="0" fontId="2" fillId="0" borderId="0"/>
    <xf numFmtId="0" fontId="2" fillId="0" borderId="0"/>
    <xf numFmtId="0" fontId="2" fillId="0" borderId="0"/>
    <xf numFmtId="0" fontId="2" fillId="0" borderId="0"/>
    <xf numFmtId="0" fontId="2" fillId="0" borderId="0"/>
    <xf numFmtId="0" fontId="2" fillId="0" borderId="0"/>
    <xf numFmtId="0" fontId="53" fillId="0" borderId="0"/>
    <xf numFmtId="0" fontId="2" fillId="0" borderId="0"/>
    <xf numFmtId="0" fontId="2" fillId="0" borderId="0"/>
    <xf numFmtId="0" fontId="53" fillId="0" borderId="0"/>
    <xf numFmtId="0" fontId="2" fillId="0" borderId="0"/>
    <xf numFmtId="0" fontId="2" fillId="0" borderId="0"/>
    <xf numFmtId="0" fontId="5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0" fontId="25" fillId="0" borderId="0" applyNumberFormat="0" applyFill="0" applyBorder="0" applyAlignment="0" applyProtection="0"/>
    <xf numFmtId="0" fontId="2" fillId="0" borderId="0"/>
    <xf numFmtId="179"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179" fontId="2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8" fontId="2" fillId="0" borderId="0"/>
    <xf numFmtId="0" fontId="2" fillId="0" borderId="0"/>
    <xf numFmtId="0" fontId="2" fillId="0" borderId="0"/>
    <xf numFmtId="0" fontId="2" fillId="0" borderId="0"/>
    <xf numFmtId="0" fontId="2" fillId="0" borderId="0"/>
    <xf numFmtId="0" fontId="2" fillId="0" borderId="0"/>
    <xf numFmtId="0" fontId="2" fillId="0" borderId="0"/>
    <xf numFmtId="179" fontId="2" fillId="0" borderId="0"/>
    <xf numFmtId="0" fontId="2" fillId="0" borderId="0"/>
    <xf numFmtId="179" fontId="2" fillId="0" borderId="0"/>
    <xf numFmtId="0" fontId="2" fillId="0" borderId="0"/>
    <xf numFmtId="0" fontId="53" fillId="0" borderId="0"/>
    <xf numFmtId="179" fontId="2" fillId="0" borderId="0"/>
    <xf numFmtId="0" fontId="53" fillId="0" borderId="0"/>
    <xf numFmtId="179" fontId="2" fillId="0" borderId="0"/>
    <xf numFmtId="0" fontId="53" fillId="0" borderId="0"/>
    <xf numFmtId="179" fontId="2" fillId="0" borderId="0"/>
    <xf numFmtId="0" fontId="53" fillId="0" borderId="0"/>
    <xf numFmtId="179" fontId="2" fillId="0" borderId="0"/>
    <xf numFmtId="0" fontId="53" fillId="0" borderId="0"/>
    <xf numFmtId="179" fontId="52" fillId="0" borderId="0"/>
    <xf numFmtId="0" fontId="53" fillId="0" borderId="0"/>
    <xf numFmtId="0" fontId="53" fillId="0" borderId="0"/>
    <xf numFmtId="0" fontId="53" fillId="0" borderId="0"/>
    <xf numFmtId="0" fontId="53" fillId="0" borderId="0"/>
    <xf numFmtId="0" fontId="53" fillId="0" borderId="0"/>
    <xf numFmtId="0" fontId="2" fillId="0" borderId="0"/>
    <xf numFmtId="0" fontId="2" fillId="0" borderId="0"/>
    <xf numFmtId="0" fontId="2" fillId="0" borderId="0"/>
    <xf numFmtId="179" fontId="52"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2" fillId="0" borderId="0"/>
    <xf numFmtId="0" fontId="2" fillId="0" borderId="0"/>
    <xf numFmtId="0" fontId="2" fillId="0" borderId="0"/>
    <xf numFmtId="179" fontId="2" fillId="0" borderId="0"/>
    <xf numFmtId="168" fontId="2"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2" fillId="0" borderId="0"/>
    <xf numFmtId="0" fontId="2" fillId="0" borderId="0"/>
    <xf numFmtId="0" fontId="2" fillId="0" borderId="0"/>
    <xf numFmtId="0" fontId="2" fillId="0" borderId="0"/>
    <xf numFmtId="179" fontId="2" fillId="0" borderId="0"/>
    <xf numFmtId="168" fontId="2"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2" fillId="0" borderId="0"/>
    <xf numFmtId="0" fontId="2" fillId="0" borderId="0"/>
    <xf numFmtId="0" fontId="2" fillId="0" borderId="0"/>
    <xf numFmtId="0" fontId="2" fillId="0" borderId="0"/>
    <xf numFmtId="179" fontId="2"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2" fillId="0" borderId="0"/>
    <xf numFmtId="0" fontId="2" fillId="0" borderId="0"/>
    <xf numFmtId="0" fontId="2" fillId="0" borderId="0"/>
    <xf numFmtId="0" fontId="2" fillId="0" borderId="0"/>
    <xf numFmtId="179" fontId="2" fillId="0" borderId="0"/>
    <xf numFmtId="168" fontId="2"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2" fillId="0" borderId="0"/>
    <xf numFmtId="0" fontId="2" fillId="0" borderId="0"/>
    <xf numFmtId="0" fontId="2" fillId="0" borderId="0"/>
    <xf numFmtId="0" fontId="2" fillId="0" borderId="0"/>
    <xf numFmtId="179" fontId="2"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2" fillId="0" borderId="0"/>
    <xf numFmtId="0" fontId="2" fillId="0" borderId="0"/>
    <xf numFmtId="0" fontId="2" fillId="0" borderId="0"/>
    <xf numFmtId="0" fontId="2" fillId="0" borderId="0"/>
    <xf numFmtId="179" fontId="2"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2" fillId="0" borderId="0"/>
    <xf numFmtId="0" fontId="2" fillId="0" borderId="0"/>
    <xf numFmtId="0" fontId="2" fillId="0" borderId="0"/>
    <xf numFmtId="0" fontId="2" fillId="0" borderId="0"/>
    <xf numFmtId="179" fontId="52" fillId="0" borderId="0"/>
    <xf numFmtId="0" fontId="2" fillId="0" borderId="0"/>
    <xf numFmtId="0" fontId="2" fillId="0" borderId="0"/>
    <xf numFmtId="0" fontId="2" fillId="0" borderId="0"/>
    <xf numFmtId="0" fontId="2" fillId="0" borderId="0"/>
    <xf numFmtId="179" fontId="2"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 fillId="0" borderId="0"/>
    <xf numFmtId="179" fontId="2" fillId="0" borderId="0"/>
    <xf numFmtId="179" fontId="2" fillId="0" borderId="0"/>
    <xf numFmtId="179" fontId="2" fillId="0" borderId="0"/>
    <xf numFmtId="179" fontId="2" fillId="0" borderId="0"/>
    <xf numFmtId="179" fontId="2" fillId="0" borderId="0"/>
    <xf numFmtId="179" fontId="2" fillId="0" borderId="0"/>
    <xf numFmtId="179" fontId="2" fillId="0" borderId="0"/>
    <xf numFmtId="179" fontId="2"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 fillId="0" borderId="0"/>
    <xf numFmtId="179" fontId="2" fillId="0" borderId="0"/>
    <xf numFmtId="179" fontId="2" fillId="0" borderId="0"/>
    <xf numFmtId="179" fontId="2" fillId="0" borderId="0"/>
    <xf numFmtId="179" fontId="2" fillId="0" borderId="0"/>
    <xf numFmtId="179" fontId="2" fillId="0" borderId="0"/>
    <xf numFmtId="179" fontId="2" fillId="0" borderId="0"/>
    <xf numFmtId="179" fontId="2" fillId="0" borderId="0"/>
    <xf numFmtId="179" fontId="2" fillId="0" borderId="0"/>
    <xf numFmtId="179" fontId="2"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68" fontId="2"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68" fontId="2" fillId="0" borderId="0"/>
    <xf numFmtId="179" fontId="25" fillId="0" borderId="0"/>
    <xf numFmtId="179" fontId="25" fillId="0" borderId="0"/>
    <xf numFmtId="179" fontId="25" fillId="0" borderId="0"/>
    <xf numFmtId="179" fontId="25" fillId="0" borderId="0"/>
    <xf numFmtId="179" fontId="25" fillId="0" borderId="0"/>
    <xf numFmtId="168" fontId="2" fillId="0" borderId="0"/>
    <xf numFmtId="179" fontId="25" fillId="0" borderId="0"/>
    <xf numFmtId="168" fontId="2" fillId="0" borderId="0"/>
    <xf numFmtId="179" fontId="25" fillId="0" borderId="0"/>
    <xf numFmtId="168" fontId="2"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68" fontId="2" fillId="0" borderId="0"/>
    <xf numFmtId="179" fontId="25" fillId="0" borderId="0"/>
    <xf numFmtId="179" fontId="25" fillId="0" borderId="0"/>
    <xf numFmtId="179" fontId="25" fillId="0" borderId="0"/>
    <xf numFmtId="179" fontId="25" fillId="0" borderId="0"/>
    <xf numFmtId="179" fontId="25" fillId="0" borderId="0"/>
    <xf numFmtId="168" fontId="2"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68" fontId="2"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68" fontId="2" fillId="0" borderId="0"/>
    <xf numFmtId="179" fontId="25" fillId="0" borderId="0"/>
    <xf numFmtId="179" fontId="25" fillId="0" borderId="0"/>
    <xf numFmtId="179" fontId="25" fillId="0" borderId="0"/>
    <xf numFmtId="179" fontId="25" fillId="0" borderId="0"/>
    <xf numFmtId="179" fontId="25" fillId="0" borderId="0"/>
    <xf numFmtId="168" fontId="2" fillId="0" borderId="0"/>
    <xf numFmtId="179" fontId="25" fillId="0" borderId="0"/>
    <xf numFmtId="168" fontId="2" fillId="0" borderId="0"/>
    <xf numFmtId="179" fontId="25" fillId="0" borderId="0"/>
    <xf numFmtId="168" fontId="2"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68" fontId="2" fillId="0" borderId="0"/>
    <xf numFmtId="179" fontId="25" fillId="0" borderId="0"/>
    <xf numFmtId="179" fontId="25" fillId="0" borderId="0"/>
    <xf numFmtId="179" fontId="25" fillId="0" borderId="0"/>
    <xf numFmtId="179" fontId="25" fillId="0" borderId="0"/>
    <xf numFmtId="179" fontId="25" fillId="0" borderId="0"/>
    <xf numFmtId="168" fontId="2"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68" fontId="2"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 fillId="0" borderId="0"/>
    <xf numFmtId="179" fontId="2" fillId="0" borderId="0"/>
    <xf numFmtId="179" fontId="2" fillId="0" borderId="0"/>
    <xf numFmtId="179" fontId="2" fillId="0" borderId="0"/>
    <xf numFmtId="179" fontId="2" fillId="0" borderId="0"/>
    <xf numFmtId="179" fontId="2" fillId="0" borderId="0"/>
    <xf numFmtId="179" fontId="2" fillId="0" borderId="0"/>
    <xf numFmtId="179" fontId="2" fillId="0" borderId="0"/>
    <xf numFmtId="179" fontId="2" fillId="0" borderId="0"/>
    <xf numFmtId="179" fontId="2" fillId="0" borderId="0"/>
    <xf numFmtId="168" fontId="2" fillId="0" borderId="0"/>
    <xf numFmtId="168" fontId="2" fillId="0" borderId="0"/>
    <xf numFmtId="168" fontId="2" fillId="0" borderId="0"/>
    <xf numFmtId="168" fontId="2" fillId="0" borderId="0"/>
    <xf numFmtId="168" fontId="2" fillId="0" borderId="0"/>
    <xf numFmtId="179" fontId="2" fillId="0" borderId="0"/>
    <xf numFmtId="179" fontId="2" fillId="0" borderId="0"/>
    <xf numFmtId="179" fontId="2" fillId="0" borderId="0"/>
    <xf numFmtId="179" fontId="2" fillId="0" borderId="0"/>
    <xf numFmtId="179" fontId="2" fillId="0" borderId="0"/>
    <xf numFmtId="179" fontId="2" fillId="0" borderId="0"/>
    <xf numFmtId="179" fontId="2" fillId="0" borderId="0"/>
    <xf numFmtId="179" fontId="2" fillId="0" borderId="0"/>
    <xf numFmtId="179" fontId="2" fillId="0" borderId="0"/>
    <xf numFmtId="179" fontId="2" fillId="0" borderId="0"/>
    <xf numFmtId="179" fontId="2" fillId="0" borderId="0"/>
    <xf numFmtId="168" fontId="2"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68" fontId="2" fillId="0" borderId="0"/>
    <xf numFmtId="179" fontId="2" fillId="0" borderId="0"/>
    <xf numFmtId="179" fontId="2" fillId="0" borderId="0"/>
    <xf numFmtId="179" fontId="2" fillId="0" borderId="0"/>
    <xf numFmtId="179" fontId="2" fillId="0" borderId="0"/>
    <xf numFmtId="179" fontId="2" fillId="0" borderId="0"/>
    <xf numFmtId="179" fontId="2" fillId="0" borderId="0"/>
    <xf numFmtId="179" fontId="2" fillId="0" borderId="0"/>
    <xf numFmtId="179" fontId="2" fillId="0" borderId="0"/>
    <xf numFmtId="179" fontId="2" fillId="0" borderId="0"/>
    <xf numFmtId="179" fontId="2" fillId="0" borderId="0"/>
    <xf numFmtId="179" fontId="2"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 fillId="0" borderId="0"/>
    <xf numFmtId="179" fontId="25" fillId="0" borderId="0"/>
    <xf numFmtId="179" fontId="25" fillId="0" borderId="0"/>
    <xf numFmtId="179" fontId="25" fillId="0" borderId="0"/>
    <xf numFmtId="179" fontId="25" fillId="0" borderId="0"/>
    <xf numFmtId="168" fontId="2" fillId="0" borderId="0"/>
    <xf numFmtId="179" fontId="25" fillId="0" borderId="0"/>
    <xf numFmtId="179" fontId="2" fillId="0" borderId="0"/>
    <xf numFmtId="179" fontId="2" fillId="0" borderId="0"/>
    <xf numFmtId="179" fontId="2" fillId="0" borderId="0"/>
    <xf numFmtId="179" fontId="2" fillId="0" borderId="0"/>
    <xf numFmtId="179" fontId="2" fillId="0" borderId="0"/>
    <xf numFmtId="179" fontId="2"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68" fontId="2" fillId="0" borderId="0"/>
    <xf numFmtId="179" fontId="2"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 fillId="0" borderId="0"/>
    <xf numFmtId="179" fontId="2" fillId="0" borderId="0"/>
    <xf numFmtId="179" fontId="2" fillId="0" borderId="0"/>
    <xf numFmtId="179" fontId="2" fillId="0" borderId="0"/>
    <xf numFmtId="179" fontId="2" fillId="0" borderId="0"/>
    <xf numFmtId="179" fontId="2" fillId="0" borderId="0"/>
    <xf numFmtId="179" fontId="2" fillId="0" borderId="0"/>
    <xf numFmtId="179" fontId="2" fillId="0" borderId="0"/>
    <xf numFmtId="168" fontId="2"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 fillId="0" borderId="0"/>
    <xf numFmtId="179" fontId="2" fillId="0" borderId="0"/>
    <xf numFmtId="179" fontId="2" fillId="0" borderId="0"/>
    <xf numFmtId="179" fontId="2" fillId="0" borderId="0"/>
    <xf numFmtId="179" fontId="2" fillId="0" borderId="0"/>
    <xf numFmtId="179" fontId="2" fillId="0" borderId="0"/>
    <xf numFmtId="179" fontId="2" fillId="0" borderId="0"/>
    <xf numFmtId="179" fontId="2" fillId="0" borderId="0"/>
    <xf numFmtId="179" fontId="2" fillId="0" borderId="0"/>
    <xf numFmtId="179" fontId="2" fillId="0" borderId="0"/>
    <xf numFmtId="179" fontId="2" fillId="0" borderId="0"/>
    <xf numFmtId="179" fontId="2"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 fillId="0" borderId="0"/>
    <xf numFmtId="179" fontId="25" fillId="0" borderId="0"/>
    <xf numFmtId="179" fontId="25" fillId="0" borderId="0"/>
    <xf numFmtId="179" fontId="25" fillId="0" borderId="0"/>
    <xf numFmtId="179" fontId="25" fillId="0" borderId="0"/>
    <xf numFmtId="179" fontId="2" fillId="0" borderId="0"/>
    <xf numFmtId="179" fontId="2" fillId="0" borderId="0"/>
    <xf numFmtId="179" fontId="2" fillId="0" borderId="0"/>
    <xf numFmtId="179" fontId="2" fillId="0" borderId="0"/>
    <xf numFmtId="179" fontId="2" fillId="0" borderId="0"/>
    <xf numFmtId="179" fontId="2"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68" fontId="2" fillId="0" borderId="0"/>
    <xf numFmtId="179" fontId="2"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68" fontId="2" fillId="0" borderId="0"/>
    <xf numFmtId="179" fontId="25" fillId="0" borderId="0"/>
    <xf numFmtId="179" fontId="2" fillId="0" borderId="0"/>
    <xf numFmtId="179" fontId="2" fillId="0" borderId="0"/>
    <xf numFmtId="179" fontId="2" fillId="0" borderId="0"/>
    <xf numFmtId="179" fontId="2"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68" fontId="2" fillId="0" borderId="0"/>
    <xf numFmtId="179" fontId="25" fillId="0" borderId="0"/>
    <xf numFmtId="179" fontId="25" fillId="0" borderId="0"/>
    <xf numFmtId="179" fontId="25" fillId="0" borderId="0"/>
    <xf numFmtId="179" fontId="25" fillId="0" borderId="0"/>
    <xf numFmtId="179" fontId="25" fillId="0" borderId="0"/>
    <xf numFmtId="168" fontId="2" fillId="0" borderId="0"/>
    <xf numFmtId="179" fontId="25" fillId="0" borderId="0"/>
    <xf numFmtId="0" fontId="2" fillId="0" borderId="0">
      <alignment vertical="top"/>
    </xf>
    <xf numFmtId="168" fontId="2" fillId="0" borderId="0"/>
    <xf numFmtId="179" fontId="25" fillId="0" borderId="0"/>
    <xf numFmtId="168" fontId="2" fillId="0" borderId="0"/>
    <xf numFmtId="179" fontId="25" fillId="0" borderId="0"/>
    <xf numFmtId="168" fontId="2" fillId="0" borderId="0"/>
    <xf numFmtId="168" fontId="2"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68" fontId="2" fillId="0" borderId="0"/>
    <xf numFmtId="179" fontId="25" fillId="0" borderId="0"/>
    <xf numFmtId="168" fontId="2"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68" fontId="2" fillId="0" borderId="0"/>
    <xf numFmtId="179" fontId="25" fillId="0" borderId="0"/>
    <xf numFmtId="179" fontId="25" fillId="0" borderId="0"/>
    <xf numFmtId="179" fontId="25" fillId="0" borderId="0"/>
    <xf numFmtId="179" fontId="25" fillId="0" borderId="0"/>
    <xf numFmtId="179" fontId="25" fillId="0" borderId="0"/>
    <xf numFmtId="168" fontId="2" fillId="0" borderId="0"/>
    <xf numFmtId="179" fontId="25" fillId="0" borderId="0"/>
    <xf numFmtId="168" fontId="2" fillId="0" borderId="0"/>
    <xf numFmtId="179" fontId="25" fillId="0" borderId="0"/>
    <xf numFmtId="168" fontId="2"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68" fontId="2" fillId="0" borderId="0"/>
    <xf numFmtId="179" fontId="25" fillId="0" borderId="0"/>
    <xf numFmtId="179" fontId="25" fillId="0" borderId="0"/>
    <xf numFmtId="179" fontId="25" fillId="0" borderId="0"/>
    <xf numFmtId="179" fontId="25" fillId="0" borderId="0"/>
    <xf numFmtId="179" fontId="25" fillId="0" borderId="0"/>
    <xf numFmtId="168" fontId="2"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68" fontId="2" fillId="0" borderId="0"/>
    <xf numFmtId="179" fontId="25" fillId="0" borderId="0"/>
    <xf numFmtId="168" fontId="2"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0" fontId="2"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0" fontId="2"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68" fontId="2" fillId="0" borderId="0"/>
    <xf numFmtId="179" fontId="2" fillId="0" borderId="0"/>
    <xf numFmtId="179" fontId="2" fillId="0" borderId="0"/>
    <xf numFmtId="179" fontId="2" fillId="0" borderId="0"/>
    <xf numFmtId="179" fontId="2" fillId="0" borderId="0"/>
    <xf numFmtId="179" fontId="2" fillId="0" borderId="0"/>
    <xf numFmtId="179" fontId="2" fillId="0" borderId="0"/>
    <xf numFmtId="179" fontId="2" fillId="0" borderId="0"/>
    <xf numFmtId="179" fontId="2" fillId="0" borderId="0"/>
    <xf numFmtId="179" fontId="2" fillId="0" borderId="0"/>
    <xf numFmtId="179" fontId="2" fillId="0" borderId="0"/>
    <xf numFmtId="168" fontId="2"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68" fontId="2" fillId="0" borderId="0"/>
    <xf numFmtId="179" fontId="2" fillId="0" borderId="0"/>
    <xf numFmtId="179" fontId="2" fillId="0" borderId="0"/>
    <xf numFmtId="179" fontId="2" fillId="0" borderId="0"/>
    <xf numFmtId="179" fontId="2" fillId="0" borderId="0"/>
    <xf numFmtId="179" fontId="2" fillId="0" borderId="0"/>
    <xf numFmtId="179" fontId="2" fillId="0" borderId="0"/>
    <xf numFmtId="179" fontId="2" fillId="0" borderId="0"/>
    <xf numFmtId="179" fontId="2" fillId="0" borderId="0"/>
    <xf numFmtId="179" fontId="2" fillId="0" borderId="0"/>
    <xf numFmtId="179" fontId="2" fillId="0" borderId="0"/>
    <xf numFmtId="179" fontId="2" fillId="0" borderId="0"/>
    <xf numFmtId="179" fontId="2"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 fillId="0" borderId="0"/>
    <xf numFmtId="179" fontId="25" fillId="0" borderId="0"/>
    <xf numFmtId="179" fontId="25" fillId="0" borderId="0"/>
    <xf numFmtId="179" fontId="25" fillId="0" borderId="0"/>
    <xf numFmtId="179" fontId="25" fillId="0" borderId="0"/>
    <xf numFmtId="168" fontId="2" fillId="0" borderId="0"/>
    <xf numFmtId="179" fontId="25" fillId="0" borderId="0"/>
    <xf numFmtId="179" fontId="2" fillId="0" borderId="0"/>
    <xf numFmtId="179" fontId="2" fillId="0" borderId="0"/>
    <xf numFmtId="179" fontId="2" fillId="0" borderId="0"/>
    <xf numFmtId="179" fontId="2" fillId="0" borderId="0"/>
    <xf numFmtId="179" fontId="2" fillId="0" borderId="0"/>
    <xf numFmtId="179" fontId="2"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68" fontId="2" fillId="0" borderId="0"/>
    <xf numFmtId="179" fontId="2"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 fillId="0" borderId="0"/>
    <xf numFmtId="179" fontId="2" fillId="0" borderId="0"/>
    <xf numFmtId="179" fontId="2" fillId="0" borderId="0"/>
    <xf numFmtId="179" fontId="2" fillId="0" borderId="0"/>
    <xf numFmtId="179" fontId="2" fillId="0" borderId="0"/>
    <xf numFmtId="179" fontId="2" fillId="0" borderId="0"/>
    <xf numFmtId="179" fontId="2" fillId="0" borderId="0"/>
    <xf numFmtId="179" fontId="2" fillId="0" borderId="0"/>
    <xf numFmtId="179" fontId="2" fillId="0" borderId="0"/>
    <xf numFmtId="179" fontId="2" fillId="0" borderId="0"/>
    <xf numFmtId="168" fontId="2" fillId="0" borderId="0"/>
    <xf numFmtId="168" fontId="2" fillId="0" borderId="0"/>
    <xf numFmtId="179" fontId="2" fillId="0" borderId="0"/>
    <xf numFmtId="179" fontId="2" fillId="0" borderId="0"/>
    <xf numFmtId="179" fontId="2" fillId="0" borderId="0"/>
    <xf numFmtId="179" fontId="2" fillId="0" borderId="0"/>
    <xf numFmtId="179" fontId="2"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68" fontId="2" fillId="0" borderId="0"/>
    <xf numFmtId="179" fontId="25" fillId="0" borderId="0"/>
    <xf numFmtId="179" fontId="2" fillId="0" borderId="0"/>
    <xf numFmtId="179" fontId="2" fillId="0" borderId="0"/>
    <xf numFmtId="179" fontId="2" fillId="0" borderId="0"/>
    <xf numFmtId="179" fontId="2" fillId="0" borderId="0"/>
    <xf numFmtId="179" fontId="2" fillId="0" borderId="0"/>
    <xf numFmtId="179" fontId="25" fillId="0" borderId="0"/>
    <xf numFmtId="179" fontId="2" fillId="0" borderId="0"/>
    <xf numFmtId="179" fontId="2" fillId="0" borderId="0"/>
    <xf numFmtId="179" fontId="2" fillId="0" borderId="0"/>
    <xf numFmtId="179" fontId="2" fillId="0" borderId="0"/>
    <xf numFmtId="179" fontId="2" fillId="0" borderId="0"/>
    <xf numFmtId="179" fontId="2" fillId="0" borderId="0"/>
    <xf numFmtId="179" fontId="2" fillId="0" borderId="0"/>
    <xf numFmtId="179" fontId="2" fillId="0" borderId="0"/>
    <xf numFmtId="179" fontId="2" fillId="0" borderId="0"/>
    <xf numFmtId="179" fontId="2"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68" fontId="2" fillId="0" borderId="0"/>
    <xf numFmtId="179" fontId="2" fillId="0" borderId="0"/>
    <xf numFmtId="179" fontId="2" fillId="0" borderId="0"/>
    <xf numFmtId="179" fontId="2" fillId="0" borderId="0"/>
    <xf numFmtId="179" fontId="2" fillId="0" borderId="0"/>
    <xf numFmtId="179" fontId="2" fillId="0" borderId="0"/>
    <xf numFmtId="179" fontId="2" fillId="0" borderId="0"/>
    <xf numFmtId="179" fontId="2" fillId="0" borderId="0"/>
    <xf numFmtId="179" fontId="2" fillId="0" borderId="0"/>
    <xf numFmtId="179" fontId="2" fillId="0" borderId="0"/>
    <xf numFmtId="179" fontId="2" fillId="0" borderId="0"/>
    <xf numFmtId="168" fontId="2"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68" fontId="2" fillId="0" borderId="0"/>
    <xf numFmtId="179" fontId="2"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 fillId="0" borderId="0"/>
    <xf numFmtId="179" fontId="25" fillId="0" borderId="0"/>
    <xf numFmtId="179" fontId="25" fillId="0" borderId="0"/>
    <xf numFmtId="179" fontId="25" fillId="0" borderId="0"/>
    <xf numFmtId="179" fontId="25" fillId="0" borderId="0"/>
    <xf numFmtId="168" fontId="2" fillId="0" borderId="0"/>
    <xf numFmtId="179" fontId="25" fillId="0" borderId="0"/>
    <xf numFmtId="179" fontId="2" fillId="0" borderId="0"/>
    <xf numFmtId="179" fontId="2" fillId="0" borderId="0"/>
    <xf numFmtId="179" fontId="2" fillId="0" borderId="0"/>
    <xf numFmtId="179" fontId="2" fillId="0" borderId="0"/>
    <xf numFmtId="179" fontId="2" fillId="0" borderId="0"/>
    <xf numFmtId="179" fontId="2" fillId="0" borderId="0"/>
    <xf numFmtId="168" fontId="2" fillId="0" borderId="0"/>
    <xf numFmtId="179" fontId="2" fillId="0" borderId="0"/>
    <xf numFmtId="168" fontId="2" fillId="0" borderId="0"/>
    <xf numFmtId="179" fontId="25" fillId="0" borderId="0"/>
    <xf numFmtId="179" fontId="25" fillId="0" borderId="0"/>
    <xf numFmtId="179" fontId="25" fillId="0" borderId="0"/>
    <xf numFmtId="179" fontId="25" fillId="0" borderId="0"/>
    <xf numFmtId="179" fontId="25" fillId="0" borderId="0"/>
    <xf numFmtId="168" fontId="2"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0" fontId="2" fillId="0" borderId="0"/>
    <xf numFmtId="179" fontId="25" fillId="0" borderId="0"/>
    <xf numFmtId="179" fontId="25" fillId="0" borderId="0"/>
    <xf numFmtId="179" fontId="25" fillId="0" borderId="0"/>
    <xf numFmtId="179" fontId="25" fillId="0" borderId="0"/>
    <xf numFmtId="179" fontId="25" fillId="0" borderId="0"/>
    <xf numFmtId="0" fontId="2"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 fillId="0" borderId="0"/>
    <xf numFmtId="179" fontId="2" fillId="0" borderId="0"/>
    <xf numFmtId="179" fontId="2" fillId="0" borderId="0"/>
    <xf numFmtId="179" fontId="2" fillId="0" borderId="0"/>
    <xf numFmtId="179" fontId="2" fillId="0" borderId="0"/>
    <xf numFmtId="179" fontId="2" fillId="0" borderId="0"/>
    <xf numFmtId="179" fontId="2" fillId="0" borderId="0"/>
    <xf numFmtId="179" fontId="2" fillId="0" borderId="0"/>
    <xf numFmtId="179" fontId="2" fillId="0" borderId="0"/>
    <xf numFmtId="179" fontId="2" fillId="0" borderId="0"/>
    <xf numFmtId="0" fontId="2" fillId="0" borderId="0"/>
    <xf numFmtId="179" fontId="2" fillId="0" borderId="0"/>
    <xf numFmtId="0" fontId="2" fillId="0" borderId="0"/>
    <xf numFmtId="179" fontId="2" fillId="0" borderId="0"/>
    <xf numFmtId="179" fontId="2" fillId="0" borderId="0"/>
    <xf numFmtId="179" fontId="2" fillId="0" borderId="0"/>
    <xf numFmtId="179" fontId="2" fillId="0" borderId="0"/>
    <xf numFmtId="179" fontId="2" fillId="0" borderId="0"/>
    <xf numFmtId="179" fontId="2" fillId="0" borderId="0"/>
    <xf numFmtId="179" fontId="2" fillId="0" borderId="0"/>
    <xf numFmtId="179" fontId="2" fillId="0" borderId="0"/>
    <xf numFmtId="179" fontId="2" fillId="0" borderId="0"/>
    <xf numFmtId="179" fontId="2" fillId="0" borderId="0"/>
    <xf numFmtId="168"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 fillId="0" borderId="0"/>
    <xf numFmtId="179" fontId="2" fillId="0" borderId="0"/>
    <xf numFmtId="179" fontId="2" fillId="0" borderId="0"/>
    <xf numFmtId="179" fontId="2" fillId="0" borderId="0"/>
    <xf numFmtId="179" fontId="2" fillId="0" borderId="0"/>
    <xf numFmtId="179" fontId="2" fillId="0" borderId="0"/>
    <xf numFmtId="179" fontId="2" fillId="0" borderId="0"/>
    <xf numFmtId="179" fontId="2" fillId="0" borderId="0"/>
    <xf numFmtId="179" fontId="2" fillId="0" borderId="0"/>
    <xf numFmtId="179" fontId="2" fillId="0" borderId="0"/>
    <xf numFmtId="179" fontId="2"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 fillId="0" borderId="0"/>
    <xf numFmtId="179" fontId="25" fillId="0" borderId="0"/>
    <xf numFmtId="179" fontId="25" fillId="0" borderId="0"/>
    <xf numFmtId="179" fontId="25" fillId="0" borderId="0"/>
    <xf numFmtId="179" fontId="25" fillId="0" borderId="0"/>
    <xf numFmtId="179" fontId="2" fillId="0" borderId="0"/>
    <xf numFmtId="179" fontId="2" fillId="0" borderId="0"/>
    <xf numFmtId="179" fontId="2" fillId="0" borderId="0"/>
    <xf numFmtId="179" fontId="2" fillId="0" borderId="0"/>
    <xf numFmtId="179" fontId="2" fillId="0" borderId="0"/>
    <xf numFmtId="179" fontId="2"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0" fontId="2" fillId="0" borderId="0"/>
    <xf numFmtId="179" fontId="2" fillId="0" borderId="0"/>
    <xf numFmtId="0" fontId="2"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 fillId="0" borderId="0"/>
    <xf numFmtId="179" fontId="2"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 fillId="0" borderId="0"/>
    <xf numFmtId="179" fontId="2" fillId="0" borderId="0"/>
    <xf numFmtId="179" fontId="2" fillId="0" borderId="0"/>
    <xf numFmtId="179" fontId="2" fillId="0" borderId="0"/>
    <xf numFmtId="179" fontId="2" fillId="0" borderId="0"/>
    <xf numFmtId="179" fontId="2" fillId="0" borderId="0"/>
    <xf numFmtId="179" fontId="2" fillId="0" borderId="0"/>
    <xf numFmtId="168"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 fillId="0" borderId="0"/>
    <xf numFmtId="179" fontId="2" fillId="0" borderId="0"/>
    <xf numFmtId="179" fontId="2" fillId="0" borderId="0"/>
    <xf numFmtId="179" fontId="2" fillId="0" borderId="0"/>
    <xf numFmtId="179" fontId="2" fillId="0" borderId="0"/>
    <xf numFmtId="179" fontId="2" fillId="0" borderId="0"/>
    <xf numFmtId="179" fontId="2" fillId="0" borderId="0"/>
    <xf numFmtId="179" fontId="2" fillId="0" borderId="0"/>
    <xf numFmtId="179" fontId="2" fillId="0" borderId="0"/>
    <xf numFmtId="179" fontId="2" fillId="0" borderId="0"/>
    <xf numFmtId="179" fontId="2" fillId="0" borderId="0"/>
    <xf numFmtId="179" fontId="2"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 fillId="0" borderId="0"/>
    <xf numFmtId="179" fontId="25" fillId="0" borderId="0"/>
    <xf numFmtId="179" fontId="25" fillId="0" borderId="0"/>
    <xf numFmtId="179" fontId="25" fillId="0" borderId="0"/>
    <xf numFmtId="179" fontId="25" fillId="0" borderId="0"/>
    <xf numFmtId="179" fontId="2" fillId="0" borderId="0"/>
    <xf numFmtId="179" fontId="2" fillId="0" borderId="0"/>
    <xf numFmtId="179" fontId="2" fillId="0" borderId="0"/>
    <xf numFmtId="179" fontId="2" fillId="0" borderId="0"/>
    <xf numFmtId="179" fontId="2" fillId="0" borderId="0"/>
    <xf numFmtId="179" fontId="2"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0" fontId="2" fillId="0" borderId="0"/>
    <xf numFmtId="179" fontId="2" fillId="0" borderId="0"/>
    <xf numFmtId="0" fontId="2"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 fillId="0" borderId="0"/>
    <xf numFmtId="0" fontId="25" fillId="0" borderId="0"/>
    <xf numFmtId="179" fontId="25" fillId="0" borderId="0"/>
    <xf numFmtId="0" fontId="2" fillId="0" borderId="0"/>
    <xf numFmtId="0" fontId="2" fillId="0" borderId="0"/>
    <xf numFmtId="179" fontId="2" fillId="0" borderId="0"/>
    <xf numFmtId="0" fontId="2" fillId="0" borderId="0"/>
    <xf numFmtId="0" fontId="2" fillId="0" borderId="0"/>
    <xf numFmtId="179" fontId="2" fillId="0" borderId="0"/>
    <xf numFmtId="0" fontId="2" fillId="0" borderId="0"/>
    <xf numFmtId="0" fontId="2" fillId="0" borderId="0"/>
    <xf numFmtId="179" fontId="2" fillId="0" borderId="0"/>
    <xf numFmtId="0" fontId="2" fillId="0" borderId="0"/>
    <xf numFmtId="0" fontId="2" fillId="0" borderId="0"/>
    <xf numFmtId="179" fontId="2" fillId="0" borderId="0"/>
    <xf numFmtId="0" fontId="2" fillId="0" borderId="0"/>
    <xf numFmtId="0" fontId="2" fillId="0" borderId="0"/>
    <xf numFmtId="179" fontId="52" fillId="0" borderId="0"/>
    <xf numFmtId="0" fontId="2" fillId="0" borderId="0"/>
    <xf numFmtId="0" fontId="2" fillId="0" borderId="0"/>
    <xf numFmtId="179" fontId="52" fillId="0" borderId="0"/>
    <xf numFmtId="0" fontId="2" fillId="0" borderId="0"/>
    <xf numFmtId="0" fontId="2" fillId="0" borderId="0"/>
    <xf numFmtId="179" fontId="52" fillId="0" borderId="0"/>
    <xf numFmtId="0" fontId="2" fillId="0" borderId="0">
      <alignment vertical="top"/>
    </xf>
    <xf numFmtId="0" fontId="2" fillId="0" borderId="0">
      <alignment vertical="top"/>
    </xf>
    <xf numFmtId="0" fontId="2" fillId="0" borderId="0"/>
    <xf numFmtId="179" fontId="52" fillId="0" borderId="0"/>
    <xf numFmtId="0" fontId="2" fillId="0" borderId="0"/>
    <xf numFmtId="0" fontId="2" fillId="0" borderId="0"/>
    <xf numFmtId="179" fontId="2" fillId="0" borderId="0"/>
    <xf numFmtId="0" fontId="2" fillId="0" borderId="0"/>
    <xf numFmtId="0" fontId="2" fillId="0" borderId="0"/>
    <xf numFmtId="179" fontId="52" fillId="0" borderId="0"/>
    <xf numFmtId="0" fontId="2" fillId="0" borderId="0"/>
    <xf numFmtId="0" fontId="2" fillId="0" borderId="0"/>
    <xf numFmtId="179" fontId="2" fillId="0" borderId="0"/>
    <xf numFmtId="0" fontId="2" fillId="0" borderId="0"/>
    <xf numFmtId="0" fontId="2" fillId="0" borderId="0"/>
    <xf numFmtId="179" fontId="52" fillId="0" borderId="0"/>
    <xf numFmtId="0" fontId="2" fillId="0" borderId="0"/>
    <xf numFmtId="0" fontId="2" fillId="0" borderId="0"/>
    <xf numFmtId="179" fontId="2" fillId="0" borderId="0"/>
    <xf numFmtId="0" fontId="2" fillId="0" borderId="0"/>
    <xf numFmtId="0" fontId="2" fillId="0" borderId="0"/>
    <xf numFmtId="179" fontId="52" fillId="0" borderId="0"/>
    <xf numFmtId="0"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0" fontId="2"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0" fontId="25" fillId="0" borderId="0"/>
    <xf numFmtId="179" fontId="25" fillId="0" borderId="0"/>
    <xf numFmtId="179" fontId="25" fillId="0" borderId="0"/>
    <xf numFmtId="179" fontId="25" fillId="0" borderId="0"/>
    <xf numFmtId="179" fontId="25" fillId="0" borderId="0"/>
    <xf numFmtId="179" fontId="25" fillId="0" borderId="0"/>
    <xf numFmtId="0" fontId="25" fillId="0" borderId="0"/>
    <xf numFmtId="179" fontId="25" fillId="0" borderId="0"/>
    <xf numFmtId="0" fontId="2" fillId="0" borderId="0"/>
    <xf numFmtId="179" fontId="25" fillId="0" borderId="0"/>
    <xf numFmtId="0" fontId="2"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0" fontId="2" fillId="0" borderId="0"/>
    <xf numFmtId="179" fontId="25" fillId="0" borderId="0"/>
    <xf numFmtId="179" fontId="25" fillId="0" borderId="0"/>
    <xf numFmtId="179" fontId="25" fillId="0" borderId="0"/>
    <xf numFmtId="179" fontId="25" fillId="0" borderId="0"/>
    <xf numFmtId="179" fontId="25" fillId="0" borderId="0"/>
    <xf numFmtId="0" fontId="2"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0" fontId="2"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0" fontId="2" fillId="0" borderId="0"/>
    <xf numFmtId="179" fontId="25" fillId="0" borderId="0"/>
    <xf numFmtId="179" fontId="25" fillId="0" borderId="0"/>
    <xf numFmtId="179" fontId="25" fillId="0" borderId="0"/>
    <xf numFmtId="179" fontId="25" fillId="0" borderId="0"/>
    <xf numFmtId="179" fontId="25" fillId="0" borderId="0"/>
    <xf numFmtId="0" fontId="2"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0" fontId="2" fillId="0" borderId="0"/>
    <xf numFmtId="179" fontId="25" fillId="0" borderId="0"/>
    <xf numFmtId="179" fontId="25" fillId="0" borderId="0"/>
    <xf numFmtId="179" fontId="25" fillId="0" borderId="0"/>
    <xf numFmtId="179" fontId="25" fillId="0" borderId="0"/>
    <xf numFmtId="179" fontId="25" fillId="0" borderId="0"/>
    <xf numFmtId="0" fontId="2"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0" fontId="25" fillId="0" borderId="0"/>
    <xf numFmtId="179" fontId="25" fillId="0" borderId="0"/>
    <xf numFmtId="0" fontId="2" fillId="0" borderId="0"/>
    <xf numFmtId="179" fontId="25" fillId="0" borderId="0"/>
    <xf numFmtId="179" fontId="25" fillId="0" borderId="0"/>
    <xf numFmtId="179" fontId="25" fillId="0" borderId="0"/>
    <xf numFmtId="179" fontId="25" fillId="0" borderId="0"/>
    <xf numFmtId="179" fontId="25" fillId="0" borderId="0"/>
    <xf numFmtId="0" fontId="2" fillId="0" borderId="0"/>
    <xf numFmtId="179" fontId="25" fillId="0" borderId="0"/>
    <xf numFmtId="0" fontId="25" fillId="0" borderId="0"/>
    <xf numFmtId="179" fontId="25" fillId="0" borderId="0"/>
    <xf numFmtId="0"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0" fontId="2" fillId="0" borderId="0"/>
    <xf numFmtId="0" fontId="2" fillId="0" borderId="0"/>
    <xf numFmtId="179" fontId="2" fillId="0" borderId="0"/>
    <xf numFmtId="0" fontId="2" fillId="0" borderId="0"/>
    <xf numFmtId="0" fontId="2" fillId="0" borderId="0"/>
    <xf numFmtId="0" fontId="46" fillId="0" borderId="0"/>
    <xf numFmtId="179" fontId="52" fillId="0" borderId="0"/>
    <xf numFmtId="0" fontId="2" fillId="0" borderId="0"/>
    <xf numFmtId="0" fontId="2" fillId="0" borderId="0"/>
    <xf numFmtId="0" fontId="46" fillId="0" borderId="0"/>
    <xf numFmtId="179" fontId="52" fillId="0" borderId="0"/>
    <xf numFmtId="0" fontId="2" fillId="0" borderId="0"/>
    <xf numFmtId="0" fontId="2" fillId="0" borderId="0"/>
    <xf numFmtId="0" fontId="54" fillId="0" borderId="0"/>
    <xf numFmtId="0" fontId="46" fillId="0" borderId="0"/>
    <xf numFmtId="0" fontId="54" fillId="0" borderId="0"/>
    <xf numFmtId="0" fontId="54" fillId="0" borderId="0"/>
    <xf numFmtId="0" fontId="46" fillId="0" borderId="0"/>
    <xf numFmtId="179" fontId="52" fillId="0" borderId="0"/>
    <xf numFmtId="0" fontId="54" fillId="0" borderId="0"/>
    <xf numFmtId="0" fontId="46" fillId="0" borderId="0"/>
    <xf numFmtId="0" fontId="54" fillId="0" borderId="0"/>
    <xf numFmtId="0" fontId="2" fillId="0" borderId="0"/>
    <xf numFmtId="0" fontId="2" fillId="0" borderId="0"/>
    <xf numFmtId="0" fontId="46" fillId="0" borderId="0"/>
    <xf numFmtId="179" fontId="2" fillId="0" borderId="0"/>
    <xf numFmtId="0" fontId="2" fillId="0" borderId="0"/>
    <xf numFmtId="0" fontId="2" fillId="0" borderId="0"/>
    <xf numFmtId="0" fontId="46" fillId="0" borderId="0"/>
    <xf numFmtId="179" fontId="52" fillId="0" borderId="0"/>
    <xf numFmtId="0" fontId="2" fillId="0" borderId="0"/>
    <xf numFmtId="0" fontId="2" fillId="0" borderId="0"/>
    <xf numFmtId="0" fontId="54" fillId="0" borderId="0"/>
    <xf numFmtId="179" fontId="2" fillId="0" borderId="0"/>
    <xf numFmtId="0" fontId="2" fillId="0" borderId="0"/>
    <xf numFmtId="0" fontId="2" fillId="0" borderId="0"/>
    <xf numFmtId="179" fontId="52" fillId="0" borderId="0"/>
    <xf numFmtId="0" fontId="2" fillId="0" borderId="0"/>
    <xf numFmtId="0" fontId="2" fillId="0" borderId="0"/>
    <xf numFmtId="179" fontId="52" fillId="0" borderId="0"/>
    <xf numFmtId="0" fontId="2" fillId="0" borderId="0"/>
    <xf numFmtId="0" fontId="2" fillId="0" borderId="0"/>
    <xf numFmtId="179" fontId="52" fillId="0" borderId="0"/>
    <xf numFmtId="168" fontId="52"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2" fillId="0" borderId="0">
      <alignmen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6" fillId="0" borderId="0"/>
    <xf numFmtId="0" fontId="2" fillId="0" borderId="0"/>
    <xf numFmtId="0" fontId="46" fillId="0" borderId="0"/>
    <xf numFmtId="0" fontId="2" fillId="0" borderId="0"/>
    <xf numFmtId="0" fontId="46" fillId="0" borderId="0"/>
    <xf numFmtId="0" fontId="46" fillId="0" borderId="0"/>
    <xf numFmtId="0" fontId="2" fillId="0" borderId="0"/>
    <xf numFmtId="0" fontId="46" fillId="0" borderId="0"/>
    <xf numFmtId="0" fontId="2" fillId="0" borderId="0"/>
    <xf numFmtId="168" fontId="52" fillId="0" borderId="0"/>
    <xf numFmtId="0" fontId="2" fillId="0" borderId="0"/>
    <xf numFmtId="0" fontId="46"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8" fontId="52" fillId="0" borderId="0"/>
    <xf numFmtId="0" fontId="52" fillId="0" borderId="0"/>
    <xf numFmtId="0" fontId="2" fillId="0" borderId="0"/>
    <xf numFmtId="168" fontId="52" fillId="0" borderId="0"/>
    <xf numFmtId="0" fontId="2" fillId="0" borderId="0"/>
    <xf numFmtId="0" fontId="46" fillId="0" borderId="0"/>
    <xf numFmtId="179" fontId="52" fillId="0" borderId="0"/>
    <xf numFmtId="0" fontId="46" fillId="0" borderId="0"/>
    <xf numFmtId="168" fontId="52" fillId="0" borderId="0"/>
    <xf numFmtId="0" fontId="46" fillId="0" borderId="0"/>
    <xf numFmtId="0" fontId="46" fillId="0" borderId="0"/>
    <xf numFmtId="0" fontId="46" fillId="0" borderId="0"/>
    <xf numFmtId="0" fontId="46" fillId="0" borderId="0"/>
    <xf numFmtId="0" fontId="2" fillId="0" borderId="0"/>
    <xf numFmtId="0" fontId="2" fillId="0" borderId="0"/>
    <xf numFmtId="179" fontId="2" fillId="0" borderId="0"/>
    <xf numFmtId="168" fontId="2" fillId="0" borderId="0"/>
    <xf numFmtId="0" fontId="2" fillId="0" borderId="0"/>
    <xf numFmtId="0" fontId="2" fillId="0" borderId="0"/>
    <xf numFmtId="0" fontId="2" fillId="0" borderId="0"/>
    <xf numFmtId="0" fontId="2" fillId="0" borderId="0"/>
    <xf numFmtId="0" fontId="2" fillId="0" borderId="0"/>
    <xf numFmtId="168" fontId="2" fillId="0" borderId="0"/>
    <xf numFmtId="179" fontId="2" fillId="0" borderId="0"/>
    <xf numFmtId="16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9" fontId="52" fillId="0" borderId="0"/>
    <xf numFmtId="0" fontId="2" fillId="0" borderId="0"/>
    <xf numFmtId="0" fontId="2" fillId="0" borderId="0"/>
    <xf numFmtId="179" fontId="52" fillId="0" borderId="0"/>
    <xf numFmtId="0" fontId="2" fillId="0" borderId="0"/>
    <xf numFmtId="0" fontId="2" fillId="0" borderId="0"/>
    <xf numFmtId="179" fontId="52" fillId="0" borderId="0"/>
    <xf numFmtId="0" fontId="2" fillId="0" borderId="0"/>
    <xf numFmtId="0" fontId="2" fillId="0" borderId="0"/>
    <xf numFmtId="179" fontId="52" fillId="0" borderId="0"/>
    <xf numFmtId="0" fontId="2" fillId="0" borderId="0"/>
    <xf numFmtId="0" fontId="2" fillId="0" borderId="0"/>
    <xf numFmtId="179" fontId="2" fillId="0" borderId="0"/>
    <xf numFmtId="0" fontId="2" fillId="0" borderId="0"/>
    <xf numFmtId="0" fontId="2" fillId="0" borderId="0"/>
    <xf numFmtId="179" fontId="2" fillId="0" borderId="0"/>
    <xf numFmtId="0" fontId="2" fillId="0" borderId="0"/>
    <xf numFmtId="0" fontId="2" fillId="0" borderId="0"/>
    <xf numFmtId="179" fontId="52" fillId="0" borderId="0"/>
    <xf numFmtId="0" fontId="2" fillId="0" borderId="0"/>
    <xf numFmtId="0" fontId="2" fillId="0" borderId="0"/>
    <xf numFmtId="179" fontId="2" fillId="0" borderId="0"/>
    <xf numFmtId="179" fontId="2" fillId="0" borderId="0"/>
    <xf numFmtId="179" fontId="2" fillId="0" borderId="0"/>
    <xf numFmtId="179" fontId="2" fillId="0" borderId="0"/>
    <xf numFmtId="179" fontId="2" fillId="0" borderId="0"/>
    <xf numFmtId="179" fontId="2" fillId="0" borderId="0"/>
    <xf numFmtId="179" fontId="2" fillId="0" borderId="0"/>
    <xf numFmtId="179" fontId="2" fillId="0" borderId="0"/>
    <xf numFmtId="179" fontId="2" fillId="0" borderId="0"/>
    <xf numFmtId="179" fontId="2" fillId="0" borderId="0"/>
    <xf numFmtId="179" fontId="2" fillId="0" borderId="0"/>
    <xf numFmtId="0" fontId="2" fillId="0" borderId="0"/>
    <xf numFmtId="179" fontId="52" fillId="0" borderId="0"/>
    <xf numFmtId="179" fontId="52" fillId="0" borderId="0"/>
    <xf numFmtId="179" fontId="52" fillId="0" borderId="0"/>
    <xf numFmtId="179" fontId="52" fillId="0" borderId="0"/>
    <xf numFmtId="179" fontId="52" fillId="0" borderId="0"/>
    <xf numFmtId="179" fontId="52" fillId="0" borderId="0"/>
    <xf numFmtId="179" fontId="52" fillId="0" borderId="0"/>
    <xf numFmtId="179" fontId="52" fillId="0" borderId="0"/>
    <xf numFmtId="179" fontId="52" fillId="0" borderId="0"/>
    <xf numFmtId="179" fontId="52" fillId="0" borderId="0"/>
    <xf numFmtId="179" fontId="52" fillId="0" borderId="0"/>
    <xf numFmtId="179" fontId="2" fillId="0" borderId="0"/>
    <xf numFmtId="179" fontId="2" fillId="0" borderId="0"/>
    <xf numFmtId="179" fontId="2" fillId="0" borderId="0"/>
    <xf numFmtId="179" fontId="2" fillId="0" borderId="0"/>
    <xf numFmtId="179" fontId="2" fillId="0" borderId="0"/>
    <xf numFmtId="179" fontId="2" fillId="0" borderId="0"/>
    <xf numFmtId="179" fontId="2" fillId="0" borderId="0"/>
    <xf numFmtId="179" fontId="2" fillId="0" borderId="0"/>
    <xf numFmtId="179" fontId="2" fillId="0" borderId="0"/>
    <xf numFmtId="179" fontId="2" fillId="0" borderId="0"/>
    <xf numFmtId="179" fontId="2" fillId="0" borderId="0"/>
    <xf numFmtId="179" fontId="2" fillId="0" borderId="0"/>
    <xf numFmtId="179" fontId="2" fillId="0" borderId="0"/>
    <xf numFmtId="179" fontId="2" fillId="0" borderId="0"/>
    <xf numFmtId="179" fontId="2" fillId="0" borderId="0"/>
    <xf numFmtId="179" fontId="2" fillId="0" borderId="0"/>
    <xf numFmtId="179" fontId="2" fillId="0" borderId="0"/>
    <xf numFmtId="179" fontId="2" fillId="0" borderId="0"/>
    <xf numFmtId="179" fontId="2" fillId="0" borderId="0"/>
    <xf numFmtId="179" fontId="52" fillId="0" borderId="0"/>
    <xf numFmtId="0" fontId="2" fillId="0" borderId="0"/>
    <xf numFmtId="179" fontId="2" fillId="0" borderId="0"/>
    <xf numFmtId="0" fontId="46" fillId="0" borderId="0"/>
    <xf numFmtId="179" fontId="52" fillId="0" borderId="0"/>
    <xf numFmtId="179" fontId="52" fillId="0" borderId="0"/>
    <xf numFmtId="179" fontId="52" fillId="0" borderId="0"/>
    <xf numFmtId="179" fontId="52" fillId="0" borderId="0"/>
    <xf numFmtId="179" fontId="52" fillId="0" borderId="0"/>
    <xf numFmtId="179" fontId="52" fillId="0" borderId="0"/>
    <xf numFmtId="179" fontId="52" fillId="0" borderId="0"/>
    <xf numFmtId="179" fontId="2" fillId="0" borderId="0"/>
    <xf numFmtId="179" fontId="2" fillId="0" borderId="0"/>
    <xf numFmtId="179" fontId="2" fillId="0" borderId="0"/>
    <xf numFmtId="179" fontId="2" fillId="0" borderId="0"/>
    <xf numFmtId="179" fontId="2" fillId="0" borderId="0"/>
    <xf numFmtId="179" fontId="2" fillId="0" borderId="0"/>
    <xf numFmtId="179" fontId="2" fillId="0" borderId="0"/>
    <xf numFmtId="179" fontId="2" fillId="0" borderId="0"/>
    <xf numFmtId="179" fontId="2" fillId="0" borderId="0"/>
    <xf numFmtId="179" fontId="2" fillId="0" borderId="0"/>
    <xf numFmtId="168" fontId="25" fillId="0" borderId="0"/>
    <xf numFmtId="168" fontId="25" fillId="0" borderId="0"/>
    <xf numFmtId="179" fontId="2" fillId="0" borderId="0"/>
    <xf numFmtId="0" fontId="54" fillId="0" borderId="0"/>
    <xf numFmtId="179" fontId="2" fillId="0" borderId="0"/>
    <xf numFmtId="179" fontId="2" fillId="0" borderId="0"/>
    <xf numFmtId="179" fontId="2" fillId="0" borderId="0"/>
    <xf numFmtId="179" fontId="2" fillId="0" borderId="0"/>
    <xf numFmtId="0" fontId="2" fillId="0" borderId="0"/>
    <xf numFmtId="179" fontId="52" fillId="0" borderId="0"/>
    <xf numFmtId="179" fontId="2" fillId="0" borderId="0"/>
    <xf numFmtId="0" fontId="2" fillId="0" borderId="0"/>
    <xf numFmtId="179" fontId="2" fillId="0" borderId="0"/>
    <xf numFmtId="0" fontId="46" fillId="0" borderId="0"/>
    <xf numFmtId="179" fontId="2" fillId="0" borderId="0"/>
    <xf numFmtId="0" fontId="54" fillId="0" borderId="0"/>
    <xf numFmtId="179" fontId="2" fillId="0" borderId="0"/>
    <xf numFmtId="0" fontId="54" fillId="0" borderId="0"/>
    <xf numFmtId="179" fontId="2" fillId="0" borderId="0"/>
    <xf numFmtId="179" fontId="2" fillId="0" borderId="0"/>
    <xf numFmtId="0" fontId="2" fillId="0" borderId="0"/>
    <xf numFmtId="0" fontId="2" fillId="0" borderId="0"/>
    <xf numFmtId="179" fontId="52" fillId="0" borderId="0"/>
    <xf numFmtId="0" fontId="2" fillId="0" borderId="0"/>
    <xf numFmtId="0" fontId="2" fillId="0" borderId="0"/>
    <xf numFmtId="0" fontId="2" fillId="0" borderId="0"/>
    <xf numFmtId="0" fontId="2" fillId="0" borderId="0"/>
    <xf numFmtId="179" fontId="52" fillId="0" borderId="0"/>
    <xf numFmtId="0" fontId="2" fillId="0" borderId="0"/>
    <xf numFmtId="0" fontId="2" fillId="0" borderId="0"/>
    <xf numFmtId="0" fontId="2" fillId="0" borderId="0"/>
    <xf numFmtId="0" fontId="2" fillId="0" borderId="0"/>
    <xf numFmtId="179" fontId="52" fillId="0" borderId="0"/>
    <xf numFmtId="0" fontId="2" fillId="0" borderId="0"/>
    <xf numFmtId="0" fontId="2" fillId="0" borderId="0"/>
    <xf numFmtId="0" fontId="2" fillId="0" borderId="0"/>
    <xf numFmtId="0" fontId="2" fillId="0" borderId="0"/>
    <xf numFmtId="179" fontId="52" fillId="0" borderId="0"/>
    <xf numFmtId="0" fontId="2" fillId="0" borderId="0"/>
    <xf numFmtId="0" fontId="2" fillId="0" borderId="0"/>
    <xf numFmtId="0" fontId="2" fillId="0" borderId="0"/>
    <xf numFmtId="0" fontId="2" fillId="0" borderId="0"/>
    <xf numFmtId="179" fontId="52" fillId="0" borderId="0"/>
    <xf numFmtId="0" fontId="2" fillId="0" borderId="0"/>
    <xf numFmtId="0" fontId="2" fillId="0" borderId="0"/>
    <xf numFmtId="0" fontId="2" fillId="0" borderId="0"/>
    <xf numFmtId="0" fontId="2" fillId="0" borderId="0"/>
    <xf numFmtId="179" fontId="52" fillId="0" borderId="0"/>
    <xf numFmtId="0" fontId="2" fillId="0" borderId="0"/>
    <xf numFmtId="0" fontId="2" fillId="0" borderId="0"/>
    <xf numFmtId="0" fontId="2" fillId="0" borderId="0"/>
    <xf numFmtId="0" fontId="2" fillId="0" borderId="0"/>
    <xf numFmtId="179" fontId="52" fillId="0" borderId="0"/>
    <xf numFmtId="0" fontId="2" fillId="0" borderId="0"/>
    <xf numFmtId="0" fontId="2" fillId="0" borderId="0"/>
    <xf numFmtId="0" fontId="2" fillId="0" borderId="0"/>
    <xf numFmtId="0" fontId="2" fillId="0" borderId="0"/>
    <xf numFmtId="179" fontId="52" fillId="0" borderId="0"/>
    <xf numFmtId="0" fontId="2" fillId="0" borderId="0"/>
    <xf numFmtId="0" fontId="2" fillId="0" borderId="0"/>
    <xf numFmtId="0" fontId="2" fillId="0" borderId="0"/>
    <xf numFmtId="0" fontId="2" fillId="0" borderId="0"/>
    <xf numFmtId="179" fontId="2" fillId="0" borderId="0"/>
    <xf numFmtId="0" fontId="2" fillId="0" borderId="0"/>
    <xf numFmtId="0" fontId="2" fillId="0" borderId="0"/>
    <xf numFmtId="0" fontId="2" fillId="0" borderId="0"/>
    <xf numFmtId="0" fontId="2" fillId="0" borderId="0"/>
    <xf numFmtId="179" fontId="2" fillId="0" borderId="0"/>
    <xf numFmtId="179" fontId="2" fillId="0" borderId="0"/>
    <xf numFmtId="179" fontId="2" fillId="0" borderId="0"/>
    <xf numFmtId="179" fontId="2" fillId="0" borderId="0"/>
    <xf numFmtId="179" fontId="2" fillId="0" borderId="0"/>
    <xf numFmtId="179" fontId="2" fillId="0" borderId="0"/>
    <xf numFmtId="179" fontId="2" fillId="0" borderId="0"/>
    <xf numFmtId="179" fontId="2" fillId="0" borderId="0"/>
    <xf numFmtId="179" fontId="2" fillId="0" borderId="0"/>
    <xf numFmtId="179" fontId="2" fillId="0" borderId="0"/>
    <xf numFmtId="179" fontId="2" fillId="0" borderId="0"/>
    <xf numFmtId="179" fontId="2" fillId="0" borderId="0"/>
    <xf numFmtId="179" fontId="52" fillId="0" borderId="0"/>
    <xf numFmtId="179" fontId="52" fillId="0" borderId="0"/>
    <xf numFmtId="179" fontId="52" fillId="0" borderId="0"/>
    <xf numFmtId="179" fontId="52" fillId="0" borderId="0"/>
    <xf numFmtId="179" fontId="52" fillId="0" borderId="0"/>
    <xf numFmtId="179" fontId="52" fillId="0" borderId="0"/>
    <xf numFmtId="179" fontId="52" fillId="0" borderId="0"/>
    <xf numFmtId="179" fontId="52" fillId="0" borderId="0"/>
    <xf numFmtId="179" fontId="52" fillId="0" borderId="0"/>
    <xf numFmtId="179" fontId="52" fillId="0" borderId="0"/>
    <xf numFmtId="179" fontId="52" fillId="0" borderId="0"/>
    <xf numFmtId="179" fontId="52" fillId="0" borderId="0"/>
    <xf numFmtId="0" fontId="2" fillId="0" borderId="0"/>
    <xf numFmtId="179" fontId="52" fillId="0" borderId="0"/>
    <xf numFmtId="179" fontId="52" fillId="0" borderId="0"/>
    <xf numFmtId="179" fontId="52" fillId="0" borderId="0"/>
    <xf numFmtId="179" fontId="52" fillId="0" borderId="0"/>
    <xf numFmtId="179" fontId="52" fillId="0" borderId="0"/>
    <xf numFmtId="179" fontId="52" fillId="0" borderId="0"/>
    <xf numFmtId="179" fontId="52" fillId="0" borderId="0"/>
    <xf numFmtId="179" fontId="2" fillId="0" borderId="0"/>
    <xf numFmtId="0" fontId="2" fillId="0" borderId="0"/>
    <xf numFmtId="179" fontId="52" fillId="0" borderId="0"/>
    <xf numFmtId="179" fontId="2" fillId="0" borderId="0"/>
    <xf numFmtId="179" fontId="2" fillId="0" borderId="0"/>
    <xf numFmtId="179" fontId="2" fillId="0" borderId="0"/>
    <xf numFmtId="179" fontId="2" fillId="0" borderId="0"/>
    <xf numFmtId="179" fontId="2" fillId="0" borderId="0"/>
    <xf numFmtId="179" fontId="2" fillId="0" borderId="0"/>
    <xf numFmtId="179"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9" fontId="5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9" fontId="52" fillId="0" borderId="0"/>
    <xf numFmtId="0" fontId="2" fillId="0" borderId="0"/>
    <xf numFmtId="0" fontId="2" fillId="0" borderId="0"/>
    <xf numFmtId="0" fontId="2" fillId="0" borderId="0"/>
    <xf numFmtId="0" fontId="2" fillId="0" borderId="0"/>
    <xf numFmtId="0" fontId="2" fillId="0" borderId="0"/>
    <xf numFmtId="179" fontId="2" fillId="0" borderId="0"/>
    <xf numFmtId="0" fontId="2" fillId="0" borderId="0"/>
    <xf numFmtId="179" fontId="2" fillId="0" borderId="0"/>
    <xf numFmtId="0" fontId="2" fillId="0" borderId="0"/>
    <xf numFmtId="0" fontId="2" fillId="0" borderId="0"/>
    <xf numFmtId="168" fontId="2" fillId="0" borderId="0"/>
    <xf numFmtId="0" fontId="2" fillId="0" borderId="0"/>
    <xf numFmtId="168" fontId="2" fillId="0" borderId="0"/>
    <xf numFmtId="0" fontId="2" fillId="0" borderId="0" applyNumberFormat="0" applyFill="0" applyBorder="0" applyAlignment="0" applyProtection="0"/>
    <xf numFmtId="0" fontId="2" fillId="0" borderId="0"/>
    <xf numFmtId="0" fontId="2" fillId="0" borderId="0"/>
    <xf numFmtId="179" fontId="2" fillId="0" borderId="0"/>
    <xf numFmtId="0" fontId="2" fillId="0" borderId="0"/>
    <xf numFmtId="168" fontId="2" fillId="0" borderId="0"/>
    <xf numFmtId="0" fontId="2" fillId="0" borderId="0" applyNumberFormat="0" applyFill="0" applyBorder="0" applyAlignment="0" applyProtection="0"/>
    <xf numFmtId="0" fontId="2" fillId="0" borderId="0"/>
    <xf numFmtId="0" fontId="2" fillId="0" borderId="0"/>
    <xf numFmtId="0" fontId="2" fillId="0" borderId="0" applyNumberFormat="0" applyFill="0" applyBorder="0" applyAlignment="0" applyProtection="0"/>
    <xf numFmtId="0" fontId="2" fillId="0" borderId="0"/>
    <xf numFmtId="0" fontId="2" fillId="0" borderId="0"/>
    <xf numFmtId="179" fontId="2" fillId="0" borderId="0"/>
    <xf numFmtId="0" fontId="2" fillId="0" borderId="0"/>
    <xf numFmtId="0" fontId="53" fillId="0" borderId="0"/>
    <xf numFmtId="0" fontId="2" fillId="0" borderId="0"/>
    <xf numFmtId="0" fontId="2" fillId="0" borderId="0"/>
    <xf numFmtId="179" fontId="2" fillId="0" borderId="0"/>
    <xf numFmtId="0" fontId="2" fillId="0" borderId="0"/>
    <xf numFmtId="0" fontId="53" fillId="0" borderId="0"/>
    <xf numFmtId="179" fontId="2" fillId="0" borderId="0"/>
    <xf numFmtId="0" fontId="2" fillId="0" borderId="0"/>
    <xf numFmtId="0" fontId="2" fillId="0" borderId="0"/>
    <xf numFmtId="0" fontId="2" fillId="0" borderId="0"/>
    <xf numFmtId="179" fontId="2" fillId="0" borderId="0"/>
    <xf numFmtId="0" fontId="2" fillId="0" borderId="0"/>
    <xf numFmtId="0" fontId="53" fillId="0" borderId="0"/>
    <xf numFmtId="179" fontId="2" fillId="0" borderId="0"/>
    <xf numFmtId="0" fontId="53" fillId="0" borderId="0"/>
    <xf numFmtId="179" fontId="2" fillId="0" borderId="0"/>
    <xf numFmtId="0" fontId="53" fillId="0" borderId="0"/>
    <xf numFmtId="179" fontId="2" fillId="0" borderId="0"/>
    <xf numFmtId="0" fontId="53" fillId="0" borderId="0"/>
    <xf numFmtId="179" fontId="2" fillId="0" borderId="0"/>
    <xf numFmtId="0" fontId="53" fillId="0" borderId="0"/>
    <xf numFmtId="179" fontId="2" fillId="0" borderId="0"/>
    <xf numFmtId="0" fontId="53" fillId="0" borderId="0"/>
    <xf numFmtId="179" fontId="2" fillId="0" borderId="0"/>
    <xf numFmtId="0" fontId="53" fillId="0" borderId="0"/>
    <xf numFmtId="179" fontId="2" fillId="0" borderId="0"/>
    <xf numFmtId="0" fontId="53" fillId="0" borderId="0"/>
    <xf numFmtId="179" fontId="2" fillId="0" borderId="0"/>
    <xf numFmtId="0" fontId="53" fillId="0" borderId="0"/>
    <xf numFmtId="179" fontId="2" fillId="0" borderId="0"/>
    <xf numFmtId="0" fontId="53" fillId="0" borderId="0"/>
    <xf numFmtId="179"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8" fontId="2" fillId="0" borderId="0"/>
    <xf numFmtId="0" fontId="2" fillId="0" borderId="0"/>
    <xf numFmtId="0" fontId="2" fillId="0" borderId="0"/>
    <xf numFmtId="0" fontId="2" fillId="0" borderId="0"/>
    <xf numFmtId="0" fontId="2" fillId="0" borderId="0"/>
    <xf numFmtId="0" fontId="2" fillId="0" borderId="0"/>
    <xf numFmtId="0" fontId="2" fillId="0" borderId="0"/>
    <xf numFmtId="16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0" fontId="2" fillId="0" borderId="0"/>
    <xf numFmtId="0" fontId="2" fillId="0" borderId="0"/>
    <xf numFmtId="0" fontId="2" fillId="0" borderId="0"/>
    <xf numFmtId="0" fontId="2" fillId="0" borderId="0"/>
    <xf numFmtId="16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0" fontId="2" fillId="0" borderId="0"/>
    <xf numFmtId="0" fontId="2" fillId="0" borderId="0"/>
    <xf numFmtId="0" fontId="2" fillId="0" borderId="0"/>
    <xf numFmtId="0" fontId="2" fillId="0" borderId="0"/>
    <xf numFmtId="16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0" fontId="2" fillId="0" borderId="0"/>
    <xf numFmtId="179"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0" fontId="2" fillId="0" borderId="0"/>
    <xf numFmtId="179"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0" fontId="2" fillId="0" borderId="0"/>
    <xf numFmtId="0" fontId="2" fillId="0" borderId="0"/>
    <xf numFmtId="0" fontId="2" fillId="0" borderId="0"/>
    <xf numFmtId="179"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0" fontId="2" fillId="0" borderId="0"/>
    <xf numFmtId="0" fontId="25" fillId="0" borderId="0"/>
    <xf numFmtId="168" fontId="2" fillId="0" borderId="0"/>
    <xf numFmtId="0" fontId="2" fillId="0" borderId="0"/>
    <xf numFmtId="179"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0" fontId="2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0" fontId="2" fillId="0" borderId="0"/>
    <xf numFmtId="0" fontId="2" fillId="0" borderId="0"/>
    <xf numFmtId="0" fontId="2" fillId="0" borderId="0"/>
    <xf numFmtId="0" fontId="2" fillId="0" borderId="0"/>
    <xf numFmtId="16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0" fontId="2" fillId="0" borderId="0"/>
    <xf numFmtId="179" fontId="2" fillId="0" borderId="0"/>
    <xf numFmtId="0" fontId="2" fillId="0" borderId="0"/>
    <xf numFmtId="0" fontId="2" fillId="0" borderId="0"/>
    <xf numFmtId="0" fontId="25" fillId="0" borderId="0"/>
    <xf numFmtId="0" fontId="2" fillId="0" borderId="0"/>
    <xf numFmtId="179"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0" fontId="2" fillId="0" borderId="0"/>
    <xf numFmtId="0" fontId="2" fillId="0" borderId="0"/>
    <xf numFmtId="0" fontId="2" fillId="0" borderId="0"/>
    <xf numFmtId="0" fontId="2" fillId="0" borderId="0"/>
    <xf numFmtId="16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9"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9" fontId="5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9" fontId="5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9" fontId="5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9" fontId="5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9" fontId="52" fillId="0" borderId="0"/>
    <xf numFmtId="0" fontId="2" fillId="0" borderId="0"/>
    <xf numFmtId="0" fontId="2" fillId="0" borderId="0"/>
    <xf numFmtId="0" fontId="2" fillId="0" borderId="0"/>
    <xf numFmtId="0" fontId="2" fillId="0" borderId="0"/>
    <xf numFmtId="0" fontId="2" fillId="0" borderId="0"/>
    <xf numFmtId="0" fontId="55" fillId="0" borderId="0"/>
    <xf numFmtId="0" fontId="25" fillId="0" borderId="0"/>
    <xf numFmtId="0" fontId="55" fillId="0" borderId="0"/>
    <xf numFmtId="0" fontId="25" fillId="0" borderId="0"/>
    <xf numFmtId="0" fontId="55" fillId="0" borderId="0"/>
    <xf numFmtId="0" fontId="25" fillId="0" borderId="0"/>
    <xf numFmtId="0" fontId="55" fillId="0" borderId="0"/>
    <xf numFmtId="0" fontId="25" fillId="0" borderId="0"/>
    <xf numFmtId="0" fontId="55" fillId="0" borderId="0"/>
    <xf numFmtId="0" fontId="25" fillId="0" borderId="0"/>
    <xf numFmtId="0" fontId="55" fillId="0" borderId="0"/>
    <xf numFmtId="0" fontId="25" fillId="0" borderId="0"/>
    <xf numFmtId="0" fontId="55" fillId="0" borderId="0"/>
    <xf numFmtId="0" fontId="2" fillId="0" borderId="0"/>
    <xf numFmtId="0" fontId="2" fillId="0" borderId="0"/>
    <xf numFmtId="0" fontId="55" fillId="0" borderId="0"/>
    <xf numFmtId="0" fontId="2" fillId="0" borderId="0"/>
    <xf numFmtId="0" fontId="2" fillId="0" borderId="0"/>
    <xf numFmtId="0" fontId="2" fillId="0" borderId="0"/>
    <xf numFmtId="0" fontId="2" fillId="0" borderId="0"/>
    <xf numFmtId="0" fontId="2" fillId="0" borderId="0"/>
    <xf numFmtId="0" fontId="2" fillId="0" borderId="0"/>
    <xf numFmtId="179" fontId="52" fillId="0" borderId="0"/>
    <xf numFmtId="0" fontId="2" fillId="0" borderId="0"/>
    <xf numFmtId="0" fontId="55" fillId="0" borderId="0"/>
    <xf numFmtId="0" fontId="2" fillId="0" borderId="0"/>
    <xf numFmtId="0" fontId="2" fillId="0" borderId="0"/>
    <xf numFmtId="0" fontId="55" fillId="0" borderId="0"/>
    <xf numFmtId="0" fontId="2" fillId="0" borderId="0"/>
    <xf numFmtId="0" fontId="2" fillId="0" borderId="0"/>
    <xf numFmtId="0" fontId="55" fillId="0" borderId="0"/>
    <xf numFmtId="0" fontId="2" fillId="0" borderId="0"/>
    <xf numFmtId="0" fontId="2" fillId="0" borderId="0"/>
    <xf numFmtId="0" fontId="55" fillId="0" borderId="0"/>
    <xf numFmtId="0" fontId="25" fillId="0" borderId="0"/>
    <xf numFmtId="0" fontId="55" fillId="0" borderId="0"/>
    <xf numFmtId="0" fontId="55" fillId="0" borderId="0"/>
    <xf numFmtId="0" fontId="55" fillId="0" borderId="0"/>
    <xf numFmtId="0" fontId="55" fillId="0" borderId="0"/>
    <xf numFmtId="0" fontId="55" fillId="0" borderId="0"/>
    <xf numFmtId="0" fontId="55" fillId="0" borderId="0"/>
    <xf numFmtId="0" fontId="2" fillId="0" borderId="0"/>
    <xf numFmtId="0" fontId="2" fillId="0" borderId="0"/>
    <xf numFmtId="0" fontId="2" fillId="0" borderId="0"/>
    <xf numFmtId="0" fontId="2" fillId="0" borderId="0"/>
    <xf numFmtId="179" fontId="52" fillId="0" borderId="0"/>
    <xf numFmtId="0" fontId="2"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2" fillId="0" borderId="0"/>
    <xf numFmtId="0" fontId="2" fillId="0" borderId="0"/>
    <xf numFmtId="0" fontId="2" fillId="0" borderId="0"/>
    <xf numFmtId="0" fontId="2" fillId="0" borderId="0"/>
    <xf numFmtId="179" fontId="52" fillId="0" borderId="0"/>
    <xf numFmtId="0" fontId="2" fillId="0" borderId="0"/>
    <xf numFmtId="0" fontId="55" fillId="0" borderId="0"/>
    <xf numFmtId="0" fontId="55" fillId="0" borderId="0"/>
    <xf numFmtId="0" fontId="2" fillId="0" borderId="0"/>
    <xf numFmtId="0" fontId="2" fillId="0" borderId="0"/>
    <xf numFmtId="0" fontId="2" fillId="0" borderId="0"/>
    <xf numFmtId="0" fontId="2" fillId="0" borderId="0"/>
    <xf numFmtId="179" fontId="52" fillId="0" borderId="0"/>
    <xf numFmtId="0" fontId="2" fillId="0" borderId="0"/>
    <xf numFmtId="0" fontId="2" fillId="0" borderId="0"/>
    <xf numFmtId="0" fontId="2" fillId="0" borderId="0"/>
    <xf numFmtId="0" fontId="2" fillId="0" borderId="0"/>
    <xf numFmtId="0" fontId="2" fillId="0" borderId="0"/>
    <xf numFmtId="179" fontId="5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9" fontId="52" fillId="0" borderId="0"/>
    <xf numFmtId="0" fontId="2" fillId="0" borderId="0">
      <alignment vertical="top"/>
    </xf>
    <xf numFmtId="0" fontId="2" fillId="0" borderId="0"/>
    <xf numFmtId="0" fontId="2" fillId="0" borderId="0"/>
    <xf numFmtId="0" fontId="2" fillId="0" borderId="0"/>
    <xf numFmtId="0" fontId="2" fillId="0" borderId="0"/>
    <xf numFmtId="0" fontId="2" fillId="0" borderId="0"/>
    <xf numFmtId="0" fontId="2" fillId="0" borderId="0"/>
    <xf numFmtId="179" fontId="52" fillId="0" borderId="0"/>
    <xf numFmtId="0" fontId="2" fillId="0" borderId="0"/>
    <xf numFmtId="0" fontId="2" fillId="0" borderId="0"/>
    <xf numFmtId="0" fontId="2" fillId="0" borderId="0"/>
    <xf numFmtId="0" fontId="2" fillId="0" borderId="0"/>
    <xf numFmtId="179" fontId="52" fillId="0" borderId="0"/>
    <xf numFmtId="0" fontId="2" fillId="0" borderId="0"/>
    <xf numFmtId="0" fontId="2" fillId="0" borderId="0"/>
    <xf numFmtId="0" fontId="2" fillId="0" borderId="0"/>
    <xf numFmtId="0" fontId="2" fillId="0" borderId="0"/>
    <xf numFmtId="179" fontId="52" fillId="0" borderId="0"/>
    <xf numFmtId="0" fontId="2" fillId="0" borderId="0"/>
    <xf numFmtId="0" fontId="2" fillId="0" borderId="0"/>
    <xf numFmtId="0" fontId="2" fillId="0" borderId="0"/>
    <xf numFmtId="0" fontId="2" fillId="0" borderId="0"/>
    <xf numFmtId="179" fontId="52" fillId="0" borderId="0"/>
    <xf numFmtId="0" fontId="2" fillId="0" borderId="0"/>
    <xf numFmtId="0" fontId="2" fillId="0" borderId="0"/>
    <xf numFmtId="0" fontId="2" fillId="0" borderId="0"/>
    <xf numFmtId="0" fontId="2" fillId="0" borderId="0"/>
    <xf numFmtId="179" fontId="52" fillId="0" borderId="0"/>
    <xf numFmtId="0" fontId="2" fillId="0" borderId="0"/>
    <xf numFmtId="0" fontId="2" fillId="0" borderId="0"/>
    <xf numFmtId="0" fontId="2" fillId="0" borderId="0"/>
    <xf numFmtId="0" fontId="2" fillId="0" borderId="0"/>
    <xf numFmtId="179" fontId="52" fillId="0" borderId="0"/>
    <xf numFmtId="0" fontId="2" fillId="0" borderId="0"/>
    <xf numFmtId="0" fontId="2" fillId="0" borderId="0"/>
    <xf numFmtId="0" fontId="2" fillId="0" borderId="0"/>
    <xf numFmtId="0" fontId="2" fillId="0" borderId="0"/>
    <xf numFmtId="179" fontId="52" fillId="0" borderId="0"/>
    <xf numFmtId="0" fontId="2" fillId="0" borderId="0"/>
    <xf numFmtId="0" fontId="2" fillId="0" borderId="0"/>
    <xf numFmtId="0" fontId="2" fillId="0" borderId="0"/>
    <xf numFmtId="179" fontId="52" fillId="0" borderId="0"/>
    <xf numFmtId="0" fontId="2" fillId="0" borderId="0"/>
    <xf numFmtId="0" fontId="2" fillId="0" borderId="0"/>
    <xf numFmtId="179" fontId="52" fillId="0" borderId="0"/>
    <xf numFmtId="0" fontId="2" fillId="0" borderId="0"/>
    <xf numFmtId="0" fontId="2" fillId="0" borderId="0"/>
    <xf numFmtId="179" fontId="5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8" fontId="2" fillId="0" borderId="0"/>
    <xf numFmtId="0" fontId="2" fillId="0" borderId="0"/>
    <xf numFmtId="179" fontId="5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9" fontId="52" fillId="0" borderId="0"/>
    <xf numFmtId="0" fontId="2" fillId="0" borderId="0"/>
    <xf numFmtId="0" fontId="2" fillId="0" borderId="0"/>
    <xf numFmtId="179" fontId="52" fillId="0" borderId="0"/>
    <xf numFmtId="0" fontId="2" fillId="0" borderId="0"/>
    <xf numFmtId="0" fontId="2" fillId="0" borderId="0"/>
    <xf numFmtId="179" fontId="52" fillId="0" borderId="0"/>
    <xf numFmtId="0" fontId="2" fillId="0" borderId="0"/>
    <xf numFmtId="0" fontId="2" fillId="0" borderId="0"/>
    <xf numFmtId="179" fontId="52" fillId="0" borderId="0"/>
    <xf numFmtId="0" fontId="2" fillId="0" borderId="0"/>
    <xf numFmtId="0" fontId="2" fillId="0" borderId="0"/>
    <xf numFmtId="179" fontId="52" fillId="0" borderId="0"/>
    <xf numFmtId="0" fontId="2" fillId="0" borderId="0"/>
    <xf numFmtId="0" fontId="2" fillId="0" borderId="0"/>
    <xf numFmtId="179" fontId="52" fillId="0" borderId="0"/>
    <xf numFmtId="0" fontId="2" fillId="0" borderId="0"/>
    <xf numFmtId="0" fontId="2" fillId="0" borderId="0"/>
    <xf numFmtId="179" fontId="52" fillId="0" borderId="0"/>
    <xf numFmtId="0" fontId="2" fillId="0" borderId="0"/>
    <xf numFmtId="0" fontId="2" fillId="0" borderId="0"/>
    <xf numFmtId="179" fontId="52" fillId="0" borderId="0"/>
    <xf numFmtId="0" fontId="2" fillId="0" borderId="0"/>
    <xf numFmtId="0" fontId="2" fillId="0" borderId="0"/>
    <xf numFmtId="179" fontId="52" fillId="0" borderId="0"/>
    <xf numFmtId="0" fontId="2" fillId="0" borderId="0"/>
    <xf numFmtId="0" fontId="2" fillId="0" borderId="0"/>
    <xf numFmtId="179" fontId="52" fillId="0" borderId="0"/>
    <xf numFmtId="0" fontId="2" fillId="0" borderId="0"/>
    <xf numFmtId="0" fontId="2" fillId="0" borderId="0"/>
    <xf numFmtId="0" fontId="2" fillId="0" borderId="0"/>
    <xf numFmtId="0" fontId="2" fillId="0" borderId="0"/>
    <xf numFmtId="179" fontId="52" fillId="0" borderId="0"/>
    <xf numFmtId="0" fontId="2" fillId="0" borderId="0"/>
    <xf numFmtId="0" fontId="2" fillId="0" borderId="0"/>
    <xf numFmtId="0" fontId="2" fillId="0" borderId="0"/>
    <xf numFmtId="179" fontId="52" fillId="0" borderId="0"/>
    <xf numFmtId="0" fontId="2" fillId="0" borderId="0"/>
    <xf numFmtId="0" fontId="2" fillId="0" borderId="0"/>
    <xf numFmtId="179" fontId="52" fillId="0" borderId="0"/>
    <xf numFmtId="0" fontId="2" fillId="0" borderId="0"/>
    <xf numFmtId="0" fontId="2" fillId="0" borderId="0"/>
    <xf numFmtId="179" fontId="52" fillId="0" borderId="0"/>
    <xf numFmtId="0" fontId="2" fillId="0" borderId="0"/>
    <xf numFmtId="0" fontId="2" fillId="0" borderId="0"/>
    <xf numFmtId="179" fontId="52" fillId="0" borderId="0"/>
    <xf numFmtId="0" fontId="2" fillId="0" borderId="0"/>
    <xf numFmtId="0" fontId="2" fillId="0" borderId="0"/>
    <xf numFmtId="179" fontId="52" fillId="0" borderId="0"/>
    <xf numFmtId="0" fontId="2" fillId="0" borderId="0"/>
    <xf numFmtId="0" fontId="2" fillId="0" borderId="0"/>
    <xf numFmtId="179" fontId="52" fillId="0" borderId="0"/>
    <xf numFmtId="0" fontId="2" fillId="0" borderId="0"/>
    <xf numFmtId="0" fontId="2" fillId="0" borderId="0"/>
    <xf numFmtId="179" fontId="5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9" fontId="5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9" fontId="5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9" fontId="5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9" fontId="5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9" fontId="5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0" fontId="2"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0" fontId="25" fillId="0" borderId="0"/>
    <xf numFmtId="179" fontId="25" fillId="0" borderId="0"/>
    <xf numFmtId="179" fontId="25" fillId="0" borderId="0"/>
    <xf numFmtId="179" fontId="25" fillId="0" borderId="0"/>
    <xf numFmtId="179" fontId="25" fillId="0" borderId="0"/>
    <xf numFmtId="179" fontId="25" fillId="0" borderId="0"/>
    <xf numFmtId="0"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0" fontId="2"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0"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0" fontId="25" fillId="0" borderId="0"/>
    <xf numFmtId="0" fontId="2" fillId="0" borderId="0"/>
    <xf numFmtId="0" fontId="25" fillId="0" borderId="0"/>
    <xf numFmtId="0" fontId="25" fillId="0" borderId="0"/>
    <xf numFmtId="179" fontId="52" fillId="0" borderId="0"/>
    <xf numFmtId="0" fontId="25" fillId="0" borderId="0"/>
    <xf numFmtId="0" fontId="2" fillId="0" borderId="0"/>
    <xf numFmtId="0" fontId="25" fillId="0" borderId="0"/>
    <xf numFmtId="0" fontId="25" fillId="0" borderId="0"/>
    <xf numFmtId="179" fontId="52" fillId="0" borderId="0"/>
    <xf numFmtId="0" fontId="25" fillId="0" borderId="0"/>
    <xf numFmtId="0" fontId="2" fillId="0" borderId="0"/>
    <xf numFmtId="0" fontId="25" fillId="0" borderId="0"/>
    <xf numFmtId="0" fontId="25" fillId="0" borderId="0"/>
    <xf numFmtId="179" fontId="52" fillId="0" borderId="0"/>
    <xf numFmtId="0" fontId="25" fillId="0" borderId="0"/>
    <xf numFmtId="0" fontId="2" fillId="0" borderId="0"/>
    <xf numFmtId="0" fontId="25" fillId="0" borderId="0"/>
    <xf numFmtId="0" fontId="25" fillId="0" borderId="0"/>
    <xf numFmtId="179" fontId="52" fillId="0" borderId="0"/>
    <xf numFmtId="0" fontId="25" fillId="0" borderId="0"/>
    <xf numFmtId="0" fontId="2" fillId="0" borderId="0"/>
    <xf numFmtId="0" fontId="25" fillId="0" borderId="0"/>
    <xf numFmtId="0" fontId="25" fillId="0" borderId="0"/>
    <xf numFmtId="179" fontId="52" fillId="0" borderId="0"/>
    <xf numFmtId="0" fontId="25" fillId="0" borderId="0"/>
    <xf numFmtId="0" fontId="2" fillId="0" borderId="0"/>
    <xf numFmtId="0" fontId="25" fillId="0" borderId="0"/>
    <xf numFmtId="0" fontId="25" fillId="0" borderId="0"/>
    <xf numFmtId="179" fontId="52" fillId="0" borderId="0"/>
    <xf numFmtId="0"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0" fontId="2"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0" fontId="25" fillId="0" borderId="0"/>
    <xf numFmtId="179" fontId="25" fillId="0" borderId="0"/>
    <xf numFmtId="179" fontId="25" fillId="0" borderId="0"/>
    <xf numFmtId="179" fontId="25" fillId="0" borderId="0"/>
    <xf numFmtId="179" fontId="25" fillId="0" borderId="0"/>
    <xf numFmtId="179" fontId="25" fillId="0" borderId="0"/>
    <xf numFmtId="0"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0" fontId="2"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0"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0" fontId="25" fillId="0" borderId="0"/>
    <xf numFmtId="0" fontId="2" fillId="0" borderId="0"/>
    <xf numFmtId="0" fontId="25" fillId="0" borderId="0"/>
    <xf numFmtId="0" fontId="25" fillId="0" borderId="0"/>
    <xf numFmtId="179" fontId="52" fillId="0" borderId="0"/>
    <xf numFmtId="0" fontId="25" fillId="0" borderId="0"/>
    <xf numFmtId="0" fontId="2" fillId="0" borderId="0"/>
    <xf numFmtId="0" fontId="25" fillId="0" borderId="0"/>
    <xf numFmtId="0" fontId="25" fillId="0" borderId="0"/>
    <xf numFmtId="179" fontId="52" fillId="0" borderId="0"/>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xf numFmtId="0" fontId="2" fillId="0" borderId="0">
      <alignment vertical="top"/>
    </xf>
    <xf numFmtId="0" fontId="2" fillId="0" borderId="0">
      <alignment vertical="top"/>
    </xf>
    <xf numFmtId="0" fontId="2" fillId="0" borderId="0"/>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5" fillId="0" borderId="0"/>
    <xf numFmtId="0" fontId="2" fillId="0" borderId="0">
      <alignment vertical="top"/>
    </xf>
    <xf numFmtId="179" fontId="52" fillId="0" borderId="0"/>
    <xf numFmtId="0" fontId="2" fillId="0" borderId="0">
      <alignment vertical="top"/>
    </xf>
    <xf numFmtId="0" fontId="2" fillId="0" borderId="0"/>
    <xf numFmtId="0" fontId="25" fillId="0" borderId="0"/>
    <xf numFmtId="0" fontId="2" fillId="0" borderId="0"/>
    <xf numFmtId="0" fontId="25" fillId="0" borderId="0"/>
    <xf numFmtId="0" fontId="25" fillId="0" borderId="0"/>
    <xf numFmtId="179" fontId="52" fillId="0" borderId="0"/>
    <xf numFmtId="0" fontId="25" fillId="0" borderId="0"/>
    <xf numFmtId="0" fontId="2" fillId="0" borderId="0"/>
    <xf numFmtId="0" fontId="25" fillId="0" borderId="0"/>
    <xf numFmtId="0" fontId="25" fillId="0" borderId="0"/>
    <xf numFmtId="179" fontId="52" fillId="0" borderId="0"/>
    <xf numFmtId="0" fontId="2" fillId="0" borderId="0"/>
    <xf numFmtId="0" fontId="2" fillId="0" borderId="0"/>
    <xf numFmtId="179" fontId="52" fillId="0" borderId="0"/>
    <xf numFmtId="0" fontId="2" fillId="0" borderId="0"/>
    <xf numFmtId="0" fontId="2" fillId="0" borderId="0"/>
    <xf numFmtId="0" fontId="2" fillId="0" borderId="0"/>
    <xf numFmtId="0" fontId="25" fillId="0" borderId="0"/>
    <xf numFmtId="0" fontId="25" fillId="0" borderId="0"/>
    <xf numFmtId="0" fontId="25" fillId="0" borderId="0"/>
    <xf numFmtId="0" fontId="25" fillId="0" borderId="0"/>
    <xf numFmtId="0" fontId="2" fillId="0" borderId="0">
      <alignment vertical="top"/>
    </xf>
    <xf numFmtId="168" fontId="2" fillId="0" borderId="0"/>
    <xf numFmtId="0" fontId="2" fillId="0" borderId="0">
      <alignment vertical="top"/>
    </xf>
    <xf numFmtId="179" fontId="52" fillId="0" borderId="0"/>
    <xf numFmtId="0" fontId="2" fillId="0" borderId="0"/>
    <xf numFmtId="0" fontId="2" fillId="0" borderId="0"/>
    <xf numFmtId="0" fontId="2" fillId="0" borderId="0"/>
    <xf numFmtId="0" fontId="2" fillId="0" borderId="0">
      <alignment vertical="top"/>
    </xf>
    <xf numFmtId="0" fontId="2" fillId="0" borderId="0"/>
    <xf numFmtId="0" fontId="2" fillId="0" borderId="0"/>
    <xf numFmtId="0" fontId="2" fillId="0" borderId="0"/>
    <xf numFmtId="0" fontId="2" fillId="0" borderId="0"/>
    <xf numFmtId="0" fontId="2" fillId="0" borderId="0"/>
    <xf numFmtId="0" fontId="2" fillId="0" borderId="0">
      <alignment vertical="top"/>
    </xf>
    <xf numFmtId="0" fontId="2" fillId="0" borderId="0">
      <alignment vertical="top"/>
    </xf>
    <xf numFmtId="0" fontId="25" fillId="0" borderId="0"/>
    <xf numFmtId="0" fontId="2" fillId="0" borderId="0">
      <alignment vertical="top"/>
    </xf>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 fillId="0" borderId="0"/>
    <xf numFmtId="0" fontId="25" fillId="0" borderId="0"/>
    <xf numFmtId="0" fontId="25" fillId="0" borderId="0"/>
    <xf numFmtId="179" fontId="52"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 fillId="0" borderId="0"/>
    <xf numFmtId="0" fontId="25" fillId="0" borderId="0"/>
    <xf numFmtId="0" fontId="25" fillId="0" borderId="0"/>
    <xf numFmtId="179" fontId="52" fillId="0" borderId="0"/>
    <xf numFmtId="0" fontId="25" fillId="0" borderId="0"/>
    <xf numFmtId="0" fontId="25" fillId="0" borderId="0"/>
    <xf numFmtId="0" fontId="25" fillId="0" borderId="0"/>
    <xf numFmtId="0" fontId="25" fillId="0" borderId="0"/>
    <xf numFmtId="0" fontId="25" fillId="0" borderId="0"/>
    <xf numFmtId="0" fontId="2" fillId="0" borderId="0"/>
    <xf numFmtId="0" fontId="2" fillId="0" borderId="0"/>
    <xf numFmtId="0" fontId="2" fillId="0" borderId="0"/>
    <xf numFmtId="0" fontId="2" fillId="0" borderId="0"/>
    <xf numFmtId="0" fontId="2" fillId="0" borderId="0"/>
    <xf numFmtId="0" fontId="25" fillId="0" borderId="0"/>
    <xf numFmtId="0" fontId="2" fillId="0" borderId="0"/>
    <xf numFmtId="0" fontId="25" fillId="0" borderId="0"/>
    <xf numFmtId="0" fontId="25" fillId="0" borderId="0"/>
    <xf numFmtId="179" fontId="52" fillId="0" borderId="0"/>
    <xf numFmtId="179" fontId="52" fillId="0" borderId="0"/>
    <xf numFmtId="0" fontId="25" fillId="0" borderId="0"/>
    <xf numFmtId="0" fontId="2" fillId="0" borderId="0"/>
    <xf numFmtId="0" fontId="25" fillId="0" borderId="0"/>
    <xf numFmtId="0" fontId="25" fillId="0" borderId="0"/>
    <xf numFmtId="179" fontId="52" fillId="0" borderId="0"/>
    <xf numFmtId="0" fontId="25" fillId="0" borderId="0"/>
    <xf numFmtId="0" fontId="2" fillId="0" borderId="0"/>
    <xf numFmtId="0" fontId="25" fillId="0" borderId="0"/>
    <xf numFmtId="0" fontId="25" fillId="0" borderId="0"/>
    <xf numFmtId="179" fontId="52" fillId="0" borderId="0"/>
    <xf numFmtId="0" fontId="25" fillId="0" borderId="0"/>
    <xf numFmtId="0" fontId="2" fillId="0" borderId="0"/>
    <xf numFmtId="0" fontId="25" fillId="0" borderId="0"/>
    <xf numFmtId="0" fontId="25" fillId="0" borderId="0"/>
    <xf numFmtId="179" fontId="5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0" fontId="25" fillId="0" borderId="0"/>
    <xf numFmtId="0" fontId="2" fillId="0" borderId="0"/>
    <xf numFmtId="179" fontId="2" fillId="0" borderId="0"/>
    <xf numFmtId="0" fontId="53" fillId="0" borderId="0"/>
    <xf numFmtId="0" fontId="25" fillId="0" borderId="0"/>
    <xf numFmtId="0" fontId="56" fillId="0" borderId="0"/>
    <xf numFmtId="0" fontId="53" fillId="0" borderId="0"/>
    <xf numFmtId="0" fontId="56" fillId="0" borderId="0"/>
    <xf numFmtId="168" fontId="25" fillId="0" borderId="0"/>
    <xf numFmtId="0" fontId="56" fillId="0" borderId="0"/>
    <xf numFmtId="0" fontId="53" fillId="0" borderId="0"/>
    <xf numFmtId="0" fontId="25" fillId="0" borderId="0"/>
    <xf numFmtId="0" fontId="25" fillId="0" borderId="0"/>
    <xf numFmtId="0" fontId="56" fillId="0" borderId="0"/>
    <xf numFmtId="0" fontId="53" fillId="0" borderId="0"/>
    <xf numFmtId="0" fontId="56" fillId="0" borderId="0"/>
    <xf numFmtId="0" fontId="56" fillId="0" borderId="0"/>
    <xf numFmtId="0" fontId="53" fillId="0" borderId="0"/>
    <xf numFmtId="0" fontId="56" fillId="0" borderId="0"/>
    <xf numFmtId="0" fontId="56" fillId="0" borderId="0"/>
    <xf numFmtId="0" fontId="53" fillId="0" borderId="0"/>
    <xf numFmtId="0" fontId="57" fillId="0" borderId="0"/>
    <xf numFmtId="0" fontId="53" fillId="0" borderId="0"/>
    <xf numFmtId="0" fontId="57" fillId="0" borderId="0"/>
    <xf numFmtId="0" fontId="53" fillId="0" borderId="0"/>
    <xf numFmtId="0" fontId="56" fillId="0" borderId="0"/>
    <xf numFmtId="0" fontId="56"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 fillId="0" borderId="0"/>
    <xf numFmtId="0" fontId="25" fillId="0" borderId="0"/>
    <xf numFmtId="0" fontId="25" fillId="0" borderId="0"/>
    <xf numFmtId="0" fontId="2"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168" fontId="2" fillId="0" borderId="0"/>
    <xf numFmtId="0" fontId="2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0" fontId="2" fillId="0" borderId="0"/>
    <xf numFmtId="0" fontId="2" fillId="0" borderId="0"/>
    <xf numFmtId="0" fontId="2" fillId="0" borderId="0"/>
    <xf numFmtId="0" fontId="25" fillId="0" borderId="0"/>
    <xf numFmtId="0" fontId="2" fillId="0" borderId="0"/>
    <xf numFmtId="0" fontId="2" fillId="0" borderId="0"/>
    <xf numFmtId="0" fontId="2" fillId="0" borderId="0"/>
    <xf numFmtId="0" fontId="2" fillId="0" borderId="0"/>
    <xf numFmtId="0" fontId="2" fillId="0" borderId="0"/>
    <xf numFmtId="0" fontId="25" fillId="0" borderId="0"/>
    <xf numFmtId="0" fontId="25" fillId="0" borderId="0"/>
    <xf numFmtId="168" fontId="2" fillId="0" borderId="0"/>
    <xf numFmtId="179"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0"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3" fillId="0" borderId="0"/>
    <xf numFmtId="0" fontId="2" fillId="0" borderId="0"/>
    <xf numFmtId="0" fontId="2" fillId="0" borderId="0"/>
    <xf numFmtId="0" fontId="2" fillId="0" borderId="0"/>
    <xf numFmtId="0" fontId="2" fillId="0" borderId="0"/>
    <xf numFmtId="0" fontId="2" fillId="0" borderId="0"/>
    <xf numFmtId="0" fontId="2" fillId="0" borderId="0"/>
    <xf numFmtId="0" fontId="53" fillId="0" borderId="0"/>
    <xf numFmtId="0" fontId="2" fillId="0" borderId="0"/>
    <xf numFmtId="0" fontId="2" fillId="0" borderId="0"/>
    <xf numFmtId="0" fontId="53" fillId="0" borderId="0"/>
    <xf numFmtId="0" fontId="2" fillId="0" borderId="0"/>
    <xf numFmtId="0" fontId="2" fillId="0" borderId="0"/>
    <xf numFmtId="0" fontId="53"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0" fontId="2" fillId="0" borderId="0"/>
    <xf numFmtId="0" fontId="25" fillId="0" borderId="0"/>
    <xf numFmtId="0" fontId="25" fillId="0" borderId="0"/>
    <xf numFmtId="0" fontId="58" fillId="0" borderId="0"/>
    <xf numFmtId="0" fontId="25" fillId="0" borderId="0"/>
    <xf numFmtId="0" fontId="2" fillId="0" borderId="0"/>
    <xf numFmtId="0" fontId="2" fillId="0" borderId="0"/>
    <xf numFmtId="0" fontId="2" fillId="0" borderId="0"/>
    <xf numFmtId="0" fontId="2" fillId="0" borderId="0"/>
    <xf numFmtId="170" fontId="2" fillId="0" borderId="0" applyFont="0" applyFill="0" applyBorder="0" applyAlignment="0" applyProtection="0"/>
    <xf numFmtId="179" fontId="2" fillId="0" borderId="0"/>
    <xf numFmtId="0" fontId="53" fillId="0" borderId="0"/>
    <xf numFmtId="0" fontId="2" fillId="0" borderId="0"/>
    <xf numFmtId="0" fontId="2" fillId="0" borderId="0"/>
    <xf numFmtId="0" fontId="53" fillId="0" borderId="0"/>
    <xf numFmtId="0" fontId="2" fillId="0" borderId="0"/>
    <xf numFmtId="0" fontId="2" fillId="0" borderId="0"/>
    <xf numFmtId="0" fontId="2" fillId="0" borderId="0"/>
    <xf numFmtId="0" fontId="53" fillId="0" borderId="0"/>
    <xf numFmtId="0" fontId="2" fillId="0" borderId="0"/>
    <xf numFmtId="0" fontId="2" fillId="0" borderId="0"/>
    <xf numFmtId="0" fontId="2" fillId="0" borderId="0"/>
    <xf numFmtId="0" fontId="2" fillId="0" borderId="0"/>
    <xf numFmtId="0" fontId="53" fillId="0" borderId="0"/>
    <xf numFmtId="0" fontId="2" fillId="0" borderId="0"/>
    <xf numFmtId="0" fontId="2" fillId="0" borderId="0"/>
    <xf numFmtId="0" fontId="53" fillId="0" borderId="0"/>
    <xf numFmtId="0" fontId="2" fillId="0" borderId="0"/>
    <xf numFmtId="0" fontId="2" fillId="0" borderId="0"/>
    <xf numFmtId="0" fontId="2" fillId="0" borderId="0"/>
    <xf numFmtId="0" fontId="2" fillId="0" borderId="0"/>
    <xf numFmtId="0" fontId="5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 fillId="0" borderId="0"/>
    <xf numFmtId="0" fontId="25" fillId="0" borderId="0"/>
    <xf numFmtId="0" fontId="25" fillId="0" borderId="0"/>
    <xf numFmtId="0" fontId="2"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 fillId="0" borderId="0"/>
    <xf numFmtId="0" fontId="2" fillId="0" borderId="0"/>
    <xf numFmtId="0" fontId="2" fillId="0" borderId="0"/>
    <xf numFmtId="0" fontId="2" fillId="0" borderId="0"/>
    <xf numFmtId="0" fontId="25" fillId="0" borderId="0"/>
    <xf numFmtId="0" fontId="25" fillId="0" borderId="0"/>
    <xf numFmtId="0" fontId="2" fillId="0" borderId="0"/>
    <xf numFmtId="0" fontId="2" fillId="0" borderId="0"/>
    <xf numFmtId="0" fontId="2" fillId="0" borderId="0"/>
    <xf numFmtId="0" fontId="2" fillId="0" borderId="0"/>
    <xf numFmtId="0" fontId="25" fillId="0" borderId="0"/>
    <xf numFmtId="0" fontId="25" fillId="0" borderId="0"/>
    <xf numFmtId="0" fontId="2" fillId="0" borderId="0"/>
    <xf numFmtId="0" fontId="2" fillId="0" borderId="0"/>
    <xf numFmtId="0" fontId="2" fillId="0" borderId="0"/>
    <xf numFmtId="0" fontId="2" fillId="0" borderId="0"/>
    <xf numFmtId="0" fontId="25" fillId="0" borderId="0"/>
    <xf numFmtId="0" fontId="25" fillId="0" borderId="0"/>
    <xf numFmtId="0" fontId="2" fillId="0" borderId="0"/>
    <xf numFmtId="0" fontId="2" fillId="0" borderId="0"/>
    <xf numFmtId="0" fontId="2" fillId="0" borderId="0"/>
    <xf numFmtId="0" fontId="2" fillId="0" borderId="0"/>
    <xf numFmtId="0" fontId="25" fillId="0" borderId="0"/>
    <xf numFmtId="0" fontId="25" fillId="0" borderId="0"/>
    <xf numFmtId="0" fontId="2" fillId="0" borderId="0"/>
    <xf numFmtId="0" fontId="2" fillId="0" borderId="0"/>
    <xf numFmtId="0" fontId="2" fillId="0" borderId="0"/>
    <xf numFmtId="0" fontId="2" fillId="0" borderId="0"/>
    <xf numFmtId="0" fontId="25" fillId="0" borderId="0"/>
    <xf numFmtId="0" fontId="25" fillId="0" borderId="0"/>
    <xf numFmtId="0" fontId="2" fillId="0" borderId="0"/>
    <xf numFmtId="0" fontId="2" fillId="0" borderId="0"/>
    <xf numFmtId="0" fontId="2" fillId="0" borderId="0"/>
    <xf numFmtId="0" fontId="2" fillId="0" borderId="0"/>
    <xf numFmtId="0" fontId="25" fillId="0" borderId="0"/>
    <xf numFmtId="0" fontId="25" fillId="0" borderId="0"/>
    <xf numFmtId="0" fontId="2" fillId="0" borderId="0"/>
    <xf numFmtId="0" fontId="2" fillId="0" borderId="0"/>
    <xf numFmtId="0" fontId="2" fillId="0" borderId="0"/>
    <xf numFmtId="0" fontId="2" fillId="0" borderId="0"/>
    <xf numFmtId="0" fontId="25" fillId="0" borderId="0"/>
    <xf numFmtId="0" fontId="25" fillId="0" borderId="0"/>
    <xf numFmtId="0" fontId="2" fillId="0" borderId="0"/>
    <xf numFmtId="0" fontId="2" fillId="0" borderId="0"/>
    <xf numFmtId="0" fontId="2" fillId="0" borderId="0"/>
    <xf numFmtId="0" fontId="2" fillId="0" borderId="0"/>
    <xf numFmtId="0" fontId="25" fillId="0" borderId="0"/>
    <xf numFmtId="0" fontId="25" fillId="0" borderId="0"/>
    <xf numFmtId="0" fontId="2" fillId="0" borderId="0"/>
    <xf numFmtId="0" fontId="2" fillId="0" borderId="0"/>
    <xf numFmtId="0" fontId="2" fillId="0" borderId="0"/>
    <xf numFmtId="0" fontId="2" fillId="0" borderId="0"/>
    <xf numFmtId="0" fontId="25" fillId="0" borderId="0"/>
    <xf numFmtId="0" fontId="25" fillId="0" borderId="0"/>
    <xf numFmtId="0" fontId="2" fillId="0" borderId="0"/>
    <xf numFmtId="0" fontId="2" fillId="0" borderId="0"/>
    <xf numFmtId="0" fontId="2" fillId="0" borderId="0"/>
    <xf numFmtId="0" fontId="2" fillId="0" borderId="0"/>
    <xf numFmtId="0" fontId="25" fillId="0" borderId="0"/>
    <xf numFmtId="0" fontId="25" fillId="0" borderId="0"/>
    <xf numFmtId="0" fontId="2" fillId="0" borderId="0"/>
    <xf numFmtId="0" fontId="25" fillId="0" borderId="0"/>
    <xf numFmtId="0" fontId="2" fillId="0" borderId="0"/>
    <xf numFmtId="0" fontId="2" fillId="0" borderId="0"/>
    <xf numFmtId="0" fontId="2" fillId="0" borderId="0"/>
    <xf numFmtId="0" fontId="25" fillId="0" borderId="0"/>
    <xf numFmtId="0" fontId="25" fillId="0" borderId="0"/>
    <xf numFmtId="0" fontId="2" fillId="0" borderId="0"/>
    <xf numFmtId="0" fontId="2" fillId="0" borderId="0"/>
    <xf numFmtId="0" fontId="2" fillId="0" borderId="0"/>
    <xf numFmtId="0" fontId="2" fillId="0" borderId="0"/>
    <xf numFmtId="0" fontId="25" fillId="0" borderId="0"/>
    <xf numFmtId="0" fontId="25" fillId="0" borderId="0"/>
    <xf numFmtId="0" fontId="2" fillId="0" borderId="0"/>
    <xf numFmtId="0" fontId="2" fillId="0" borderId="0"/>
    <xf numFmtId="0" fontId="25" fillId="0" borderId="0"/>
    <xf numFmtId="0" fontId="2" fillId="0" borderId="0"/>
    <xf numFmtId="0" fontId="2" fillId="0" borderId="0"/>
    <xf numFmtId="0" fontId="2" fillId="0" borderId="0"/>
    <xf numFmtId="0" fontId="25" fillId="0" borderId="0"/>
    <xf numFmtId="0" fontId="25" fillId="0" borderId="0"/>
    <xf numFmtId="0" fontId="2" fillId="0" borderId="0"/>
    <xf numFmtId="0" fontId="2" fillId="0" borderId="0"/>
    <xf numFmtId="0" fontId="2" fillId="0" borderId="0"/>
    <xf numFmtId="0" fontId="2" fillId="0" borderId="0"/>
    <xf numFmtId="0" fontId="25" fillId="0" borderId="0"/>
    <xf numFmtId="0" fontId="25" fillId="0" borderId="0"/>
    <xf numFmtId="0" fontId="2" fillId="0" borderId="0"/>
    <xf numFmtId="0" fontId="2" fillId="0" borderId="0"/>
    <xf numFmtId="0" fontId="2" fillId="0" borderId="0"/>
    <xf numFmtId="0" fontId="25" fillId="0" borderId="0"/>
    <xf numFmtId="0" fontId="2" fillId="0" borderId="0"/>
    <xf numFmtId="0" fontId="2" fillId="0" borderId="0"/>
    <xf numFmtId="0" fontId="2" fillId="0" borderId="0"/>
    <xf numFmtId="0" fontId="2" fillId="0" borderId="0"/>
    <xf numFmtId="0" fontId="25" fillId="0" borderId="0"/>
    <xf numFmtId="0" fontId="25" fillId="0" borderId="0"/>
    <xf numFmtId="0" fontId="2" fillId="0" borderId="0"/>
    <xf numFmtId="0" fontId="2" fillId="0" borderId="0"/>
    <xf numFmtId="0" fontId="2" fillId="0" borderId="0"/>
    <xf numFmtId="0" fontId="2" fillId="0" borderId="0"/>
    <xf numFmtId="0" fontId="25" fillId="0" borderId="0"/>
    <xf numFmtId="0" fontId="25" fillId="0" borderId="0"/>
    <xf numFmtId="0" fontId="2" fillId="0" borderId="0"/>
    <xf numFmtId="0" fontId="2" fillId="0" borderId="0"/>
    <xf numFmtId="0" fontId="25" fillId="0" borderId="0"/>
    <xf numFmtId="0" fontId="2" fillId="0" borderId="0"/>
    <xf numFmtId="0" fontId="2" fillId="0" borderId="0"/>
    <xf numFmtId="0" fontId="25" fillId="0" borderId="0"/>
    <xf numFmtId="0" fontId="2" fillId="0" borderId="0"/>
    <xf numFmtId="0" fontId="25" fillId="0" borderId="0"/>
    <xf numFmtId="168" fontId="2" fillId="0" borderId="0"/>
    <xf numFmtId="168" fontId="2" fillId="0" borderId="0"/>
    <xf numFmtId="168" fontId="2" fillId="0" borderId="0"/>
    <xf numFmtId="0" fontId="25" fillId="0" borderId="0"/>
    <xf numFmtId="0" fontId="25" fillId="0" borderId="0"/>
    <xf numFmtId="168" fontId="2" fillId="0" borderId="0"/>
    <xf numFmtId="0" fontId="25" fillId="0" borderId="0"/>
    <xf numFmtId="0" fontId="2" fillId="0" borderId="0"/>
    <xf numFmtId="0" fontId="2" fillId="0" borderId="0"/>
    <xf numFmtId="0" fontId="2" fillId="0" borderId="0"/>
    <xf numFmtId="0" fontId="25" fillId="0" borderId="0"/>
    <xf numFmtId="0" fontId="25" fillId="0" borderId="0"/>
    <xf numFmtId="0" fontId="2" fillId="0" borderId="0"/>
    <xf numFmtId="0" fontId="2" fillId="0" borderId="0"/>
    <xf numFmtId="0" fontId="2" fillId="0" borderId="0"/>
    <xf numFmtId="0" fontId="2" fillId="0" borderId="0"/>
    <xf numFmtId="0" fontId="25" fillId="0" borderId="0"/>
    <xf numFmtId="0" fontId="25" fillId="0" borderId="0"/>
    <xf numFmtId="0" fontId="2" fillId="0" borderId="0"/>
    <xf numFmtId="0" fontId="2" fillId="0" borderId="0"/>
    <xf numFmtId="0" fontId="2" fillId="0" borderId="0"/>
    <xf numFmtId="0" fontId="2" fillId="0" borderId="0"/>
    <xf numFmtId="0" fontId="25" fillId="0" borderId="0"/>
    <xf numFmtId="0" fontId="25" fillId="0" borderId="0"/>
    <xf numFmtId="0" fontId="2" fillId="0" borderId="0"/>
    <xf numFmtId="0" fontId="2" fillId="0" borderId="0"/>
    <xf numFmtId="0" fontId="2" fillId="0" borderId="0"/>
    <xf numFmtId="0" fontId="2" fillId="0" borderId="0"/>
    <xf numFmtId="0" fontId="25" fillId="0" borderId="0"/>
    <xf numFmtId="0" fontId="25" fillId="0" borderId="0"/>
    <xf numFmtId="0" fontId="2" fillId="0" borderId="0"/>
    <xf numFmtId="0" fontId="2" fillId="0" borderId="0"/>
    <xf numFmtId="0" fontId="2" fillId="0" borderId="0"/>
    <xf numFmtId="0" fontId="2" fillId="0" borderId="0"/>
    <xf numFmtId="0" fontId="25" fillId="0" borderId="0"/>
    <xf numFmtId="0" fontId="25" fillId="0" borderId="0"/>
    <xf numFmtId="0" fontId="2" fillId="0" borderId="0"/>
    <xf numFmtId="0" fontId="2" fillId="0" borderId="0"/>
    <xf numFmtId="0" fontId="2" fillId="0" borderId="0"/>
    <xf numFmtId="0" fontId="2" fillId="0" borderId="0"/>
    <xf numFmtId="0" fontId="25" fillId="0" borderId="0"/>
    <xf numFmtId="0" fontId="25" fillId="0" borderId="0"/>
    <xf numFmtId="0" fontId="2" fillId="0" borderId="0"/>
    <xf numFmtId="0" fontId="2" fillId="0" borderId="0"/>
    <xf numFmtId="0" fontId="2" fillId="0" borderId="0"/>
    <xf numFmtId="0" fontId="2" fillId="0" borderId="0"/>
    <xf numFmtId="0" fontId="2" fillId="0" borderId="0"/>
    <xf numFmtId="0" fontId="25" fillId="0" borderId="0"/>
    <xf numFmtId="0" fontId="25" fillId="0" borderId="0"/>
    <xf numFmtId="0" fontId="2" fillId="0" borderId="0"/>
    <xf numFmtId="0" fontId="2" fillId="0" borderId="0"/>
    <xf numFmtId="0" fontId="2" fillId="0" borderId="0"/>
    <xf numFmtId="0" fontId="25" fillId="0" borderId="0"/>
    <xf numFmtId="0" fontId="25" fillId="0" borderId="0"/>
    <xf numFmtId="0" fontId="2" fillId="0" borderId="0"/>
    <xf numFmtId="0" fontId="2" fillId="0" borderId="0"/>
    <xf numFmtId="0" fontId="2" fillId="0" borderId="0"/>
    <xf numFmtId="0" fontId="2" fillId="0" borderId="0"/>
    <xf numFmtId="0" fontId="2" fillId="0" borderId="0"/>
    <xf numFmtId="0" fontId="25" fillId="0" borderId="0"/>
    <xf numFmtId="0" fontId="25" fillId="0" borderId="0"/>
    <xf numFmtId="0" fontId="2" fillId="0" borderId="0"/>
    <xf numFmtId="0" fontId="2" fillId="0" borderId="0"/>
    <xf numFmtId="0" fontId="2" fillId="0" borderId="0"/>
    <xf numFmtId="0" fontId="25" fillId="0" borderId="0"/>
    <xf numFmtId="0" fontId="25" fillId="0" borderId="0"/>
    <xf numFmtId="0" fontId="2" fillId="0" borderId="0"/>
    <xf numFmtId="0" fontId="53" fillId="0" borderId="0"/>
    <xf numFmtId="0" fontId="2" fillId="0" borderId="0"/>
    <xf numFmtId="0" fontId="2" fillId="0" borderId="0"/>
    <xf numFmtId="0" fontId="2" fillId="0" borderId="0"/>
    <xf numFmtId="0" fontId="25" fillId="0" borderId="0"/>
    <xf numFmtId="0" fontId="25" fillId="0" borderId="0"/>
    <xf numFmtId="0" fontId="2" fillId="0" borderId="0"/>
    <xf numFmtId="0" fontId="2" fillId="0" borderId="0"/>
    <xf numFmtId="0" fontId="2" fillId="0" borderId="0"/>
    <xf numFmtId="0" fontId="25" fillId="0" borderId="0"/>
    <xf numFmtId="0" fontId="25" fillId="0" borderId="0"/>
    <xf numFmtId="0" fontId="2" fillId="0" borderId="0"/>
    <xf numFmtId="0" fontId="2" fillId="0" borderId="0"/>
    <xf numFmtId="0" fontId="53" fillId="0" borderId="0"/>
    <xf numFmtId="0" fontId="2" fillId="0" borderId="0"/>
    <xf numFmtId="0" fontId="2" fillId="0" borderId="0"/>
    <xf numFmtId="0" fontId="2" fillId="0" borderId="0"/>
    <xf numFmtId="0" fontId="25" fillId="0" borderId="0"/>
    <xf numFmtId="0" fontId="25" fillId="0" borderId="0"/>
    <xf numFmtId="0" fontId="2" fillId="0" borderId="0"/>
    <xf numFmtId="0" fontId="2" fillId="0" borderId="0"/>
    <xf numFmtId="0" fontId="2" fillId="0" borderId="0"/>
    <xf numFmtId="0" fontId="25" fillId="0" borderId="0"/>
    <xf numFmtId="0" fontId="25" fillId="0" borderId="0"/>
    <xf numFmtId="0" fontId="2" fillId="0" borderId="0"/>
    <xf numFmtId="0" fontId="2" fillId="0" borderId="0"/>
    <xf numFmtId="0" fontId="53" fillId="0" borderId="0"/>
    <xf numFmtId="0" fontId="2" fillId="0" borderId="0"/>
    <xf numFmtId="0" fontId="2" fillId="0" borderId="0"/>
    <xf numFmtId="0" fontId="2" fillId="0" borderId="0"/>
    <xf numFmtId="0" fontId="25" fillId="0" borderId="0"/>
    <xf numFmtId="0" fontId="25" fillId="0" borderId="0"/>
    <xf numFmtId="0" fontId="2" fillId="0" borderId="0"/>
    <xf numFmtId="0" fontId="2" fillId="0" borderId="0"/>
    <xf numFmtId="0" fontId="2" fillId="0" borderId="0"/>
    <xf numFmtId="0" fontId="25" fillId="0" borderId="0"/>
    <xf numFmtId="0" fontId="25"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0" fontId="25" fillId="0" borderId="0"/>
    <xf numFmtId="0" fontId="2" fillId="0" borderId="0"/>
    <xf numFmtId="0" fontId="2" fillId="0" borderId="0"/>
    <xf numFmtId="0" fontId="2" fillId="0" borderId="0"/>
    <xf numFmtId="0" fontId="25" fillId="0" borderId="0"/>
    <xf numFmtId="0" fontId="25" fillId="0" borderId="0"/>
    <xf numFmtId="0" fontId="2" fillId="0" borderId="0"/>
    <xf numFmtId="0" fontId="53" fillId="0" borderId="0"/>
    <xf numFmtId="0" fontId="2" fillId="0" borderId="0"/>
    <xf numFmtId="0" fontId="2" fillId="0" borderId="0"/>
    <xf numFmtId="0" fontId="2" fillId="0" borderId="0"/>
    <xf numFmtId="0" fontId="25" fillId="0" borderId="0"/>
    <xf numFmtId="0" fontId="25" fillId="0" borderId="0"/>
    <xf numFmtId="0" fontId="2" fillId="0" borderId="0"/>
    <xf numFmtId="0" fontId="2" fillId="0" borderId="0"/>
    <xf numFmtId="0" fontId="2" fillId="0" borderId="0"/>
    <xf numFmtId="0" fontId="25" fillId="0" borderId="0"/>
    <xf numFmtId="0" fontId="25"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0" fontId="25" fillId="0" borderId="0"/>
    <xf numFmtId="0" fontId="2" fillId="0" borderId="0"/>
    <xf numFmtId="0" fontId="2" fillId="0" borderId="0"/>
    <xf numFmtId="0" fontId="2" fillId="0" borderId="0"/>
    <xf numFmtId="0" fontId="25" fillId="0" borderId="0"/>
    <xf numFmtId="0" fontId="25" fillId="0" borderId="0"/>
    <xf numFmtId="0" fontId="2" fillId="0" borderId="0"/>
    <xf numFmtId="0" fontId="2" fillId="0" borderId="0"/>
    <xf numFmtId="0" fontId="2" fillId="0" borderId="0"/>
    <xf numFmtId="0" fontId="2" fillId="0" borderId="0"/>
    <xf numFmtId="0" fontId="2" fillId="0" borderId="0"/>
    <xf numFmtId="0" fontId="25" fillId="0" borderId="0"/>
    <xf numFmtId="0" fontId="25" fillId="0" borderId="0"/>
    <xf numFmtId="0" fontId="2" fillId="0" borderId="0"/>
    <xf numFmtId="0" fontId="2" fillId="0" borderId="0"/>
    <xf numFmtId="0" fontId="2" fillId="0" borderId="0"/>
    <xf numFmtId="0" fontId="25" fillId="0" borderId="0"/>
    <xf numFmtId="0" fontId="25" fillId="0" borderId="0"/>
    <xf numFmtId="0" fontId="2" fillId="0" borderId="0"/>
    <xf numFmtId="0" fontId="53" fillId="0" borderId="0"/>
    <xf numFmtId="0" fontId="2" fillId="0" borderId="0"/>
    <xf numFmtId="0" fontId="2" fillId="0" borderId="0"/>
    <xf numFmtId="0" fontId="2" fillId="0" borderId="0"/>
    <xf numFmtId="0" fontId="25" fillId="0" borderId="0"/>
    <xf numFmtId="0" fontId="25" fillId="0" borderId="0"/>
    <xf numFmtId="0" fontId="2" fillId="0" borderId="0"/>
    <xf numFmtId="0" fontId="2" fillId="0" borderId="0"/>
    <xf numFmtId="0" fontId="2" fillId="0" borderId="0"/>
    <xf numFmtId="0" fontId="25" fillId="0" borderId="0"/>
    <xf numFmtId="0" fontId="25" fillId="0" borderId="0"/>
    <xf numFmtId="0" fontId="2" fillId="0" borderId="0"/>
    <xf numFmtId="0" fontId="2" fillId="0" borderId="0"/>
    <xf numFmtId="0" fontId="2" fillId="23" borderId="7" applyNumberFormat="0" applyFont="0" applyAlignment="0" applyProtection="0"/>
    <xf numFmtId="0" fontId="1" fillId="33" borderId="27" applyNumberFormat="0" applyFont="0" applyAlignment="0" applyProtection="0"/>
    <xf numFmtId="0" fontId="2" fillId="23" borderId="7" applyNumberFormat="0" applyFont="0" applyAlignment="0" applyProtection="0"/>
    <xf numFmtId="0" fontId="1" fillId="33" borderId="27" applyNumberFormat="0" applyFont="0" applyAlignment="0" applyProtection="0"/>
    <xf numFmtId="0" fontId="2" fillId="23" borderId="7" applyNumberFormat="0" applyFont="0" applyAlignment="0" applyProtection="0"/>
    <xf numFmtId="0" fontId="2" fillId="23" borderId="7" applyNumberFormat="0" applyFont="0" applyAlignment="0" applyProtection="0"/>
    <xf numFmtId="0" fontId="2" fillId="23" borderId="7" applyNumberFormat="0" applyFont="0" applyAlignment="0" applyProtection="0"/>
    <xf numFmtId="0" fontId="25" fillId="0" borderId="0"/>
    <xf numFmtId="0" fontId="25" fillId="0" borderId="0"/>
    <xf numFmtId="0" fontId="2" fillId="23" borderId="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25" fillId="0" borderId="0"/>
    <xf numFmtId="0" fontId="25" fillId="0" borderId="0"/>
    <xf numFmtId="0" fontId="1" fillId="33" borderId="27" applyNumberFormat="0" applyFont="0" applyAlignment="0" applyProtection="0"/>
    <xf numFmtId="0" fontId="2" fillId="23" borderId="7" applyNumberFormat="0" applyFont="0" applyAlignment="0" applyProtection="0"/>
    <xf numFmtId="0" fontId="2" fillId="23" borderId="7" applyNumberFormat="0" applyFont="0" applyAlignment="0" applyProtection="0"/>
    <xf numFmtId="0" fontId="25" fillId="0" borderId="0"/>
    <xf numFmtId="0" fontId="25" fillId="0" borderId="0"/>
    <xf numFmtId="0" fontId="2" fillId="23" borderId="7" applyNumberFormat="0" applyFont="0" applyAlignment="0" applyProtection="0"/>
    <xf numFmtId="0" fontId="2" fillId="23" borderId="7" applyNumberFormat="0" applyFont="0" applyAlignment="0" applyProtection="0"/>
    <xf numFmtId="0" fontId="2" fillId="23" borderId="7" applyNumberFormat="0" applyFont="0" applyAlignment="0" applyProtection="0"/>
    <xf numFmtId="0" fontId="2" fillId="23" borderId="7" applyNumberFormat="0" applyFont="0" applyAlignment="0" applyProtection="0"/>
    <xf numFmtId="0" fontId="25" fillId="0" borderId="0"/>
    <xf numFmtId="0" fontId="25" fillId="0" borderId="0"/>
    <xf numFmtId="0" fontId="2" fillId="23" borderId="7" applyNumberFormat="0" applyFont="0" applyAlignment="0" applyProtection="0"/>
    <xf numFmtId="0" fontId="2" fillId="23" borderId="7" applyNumberFormat="0" applyFont="0" applyAlignment="0" applyProtection="0"/>
    <xf numFmtId="0" fontId="2" fillId="23" borderId="7" applyNumberFormat="0" applyFont="0" applyAlignment="0" applyProtection="0"/>
    <xf numFmtId="0" fontId="2" fillId="23" borderId="7" applyNumberFormat="0" applyFont="0" applyAlignment="0" applyProtection="0"/>
    <xf numFmtId="0" fontId="25" fillId="0" borderId="0"/>
    <xf numFmtId="0" fontId="25" fillId="0" borderId="0"/>
    <xf numFmtId="0" fontId="2" fillId="23" borderId="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25" fillId="0" borderId="0"/>
    <xf numFmtId="0" fontId="25" fillId="0" borderId="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25" fillId="0" borderId="0"/>
    <xf numFmtId="0" fontId="25" fillId="0" borderId="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25" fillId="0" borderId="0"/>
    <xf numFmtId="0" fontId="25" fillId="0" borderId="0"/>
    <xf numFmtId="0" fontId="1" fillId="33" borderId="27" applyNumberFormat="0" applyFont="0" applyAlignment="0" applyProtection="0"/>
    <xf numFmtId="0" fontId="25" fillId="33" borderId="27" applyNumberFormat="0" applyFont="0" applyAlignment="0" applyProtection="0"/>
    <xf numFmtId="0" fontId="25" fillId="33" borderId="27" applyNumberFormat="0" applyFont="0" applyAlignment="0" applyProtection="0"/>
    <xf numFmtId="0" fontId="25" fillId="33" borderId="27" applyNumberFormat="0" applyFont="0" applyAlignment="0" applyProtection="0"/>
    <xf numFmtId="0" fontId="25" fillId="0" borderId="0"/>
    <xf numFmtId="0" fontId="25" fillId="0" borderId="0"/>
    <xf numFmtId="0" fontId="25" fillId="33" borderId="27" applyNumberFormat="0" applyFont="0" applyAlignment="0" applyProtection="0"/>
    <xf numFmtId="0" fontId="2" fillId="23" borderId="7" applyNumberFormat="0" applyFont="0" applyAlignment="0" applyProtection="0"/>
    <xf numFmtId="0" fontId="2" fillId="23" borderId="7" applyNumberFormat="0" applyFont="0" applyAlignment="0" applyProtection="0"/>
    <xf numFmtId="0" fontId="25" fillId="0" borderId="0"/>
    <xf numFmtId="0" fontId="25" fillId="0" borderId="0"/>
    <xf numFmtId="0" fontId="2" fillId="23" borderId="7" applyNumberFormat="0" applyFont="0" applyAlignment="0" applyProtection="0"/>
    <xf numFmtId="0" fontId="2" fillId="23" borderId="7" applyNumberFormat="0" applyFont="0" applyAlignment="0" applyProtection="0"/>
    <xf numFmtId="0" fontId="25" fillId="33" borderId="27" applyNumberFormat="0" applyFont="0" applyAlignment="0" applyProtection="0"/>
    <xf numFmtId="0" fontId="25" fillId="33" borderId="27" applyNumberFormat="0" applyFont="0" applyAlignment="0" applyProtection="0"/>
    <xf numFmtId="0" fontId="25" fillId="33" borderId="27" applyNumberFormat="0" applyFont="0" applyAlignment="0" applyProtection="0"/>
    <xf numFmtId="0" fontId="25" fillId="0" borderId="0"/>
    <xf numFmtId="0" fontId="25" fillId="0" borderId="0"/>
    <xf numFmtId="0" fontId="25" fillId="33" borderId="27" applyNumberFormat="0" applyFont="0" applyAlignment="0" applyProtection="0"/>
    <xf numFmtId="0" fontId="1" fillId="23" borderId="7" applyNumberFormat="0" applyFont="0" applyAlignment="0" applyProtection="0"/>
    <xf numFmtId="0" fontId="2" fillId="23" borderId="7" applyNumberFormat="0" applyFont="0" applyAlignment="0" applyProtection="0"/>
    <xf numFmtId="0" fontId="2" fillId="23" borderId="7" applyNumberFormat="0" applyFont="0" applyAlignment="0" applyProtection="0"/>
    <xf numFmtId="0" fontId="25" fillId="0" borderId="0"/>
    <xf numFmtId="0" fontId="25" fillId="0" borderId="0"/>
    <xf numFmtId="0" fontId="2" fillId="23" borderId="7" applyNumberFormat="0" applyFont="0" applyAlignment="0" applyProtection="0"/>
    <xf numFmtId="0" fontId="2" fillId="23" borderId="7" applyNumberFormat="0" applyFont="0" applyAlignment="0" applyProtection="0"/>
    <xf numFmtId="0" fontId="2" fillId="23" borderId="7" applyNumberFormat="0" applyFont="0" applyAlignment="0" applyProtection="0"/>
    <xf numFmtId="0" fontId="2" fillId="23" borderId="7" applyNumberFormat="0" applyFont="0" applyAlignment="0" applyProtection="0"/>
    <xf numFmtId="0" fontId="25" fillId="0" borderId="0"/>
    <xf numFmtId="0" fontId="25" fillId="0" borderId="0"/>
    <xf numFmtId="0" fontId="2" fillId="23" borderId="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25" fillId="0" borderId="0"/>
    <xf numFmtId="0" fontId="25" fillId="0" borderId="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25" fillId="0" borderId="0"/>
    <xf numFmtId="0" fontId="25" fillId="0" borderId="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25" fillId="0" borderId="0"/>
    <xf numFmtId="0" fontId="25" fillId="0" borderId="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25" fillId="0" borderId="0"/>
    <xf numFmtId="0" fontId="25" fillId="0" borderId="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25" fillId="0" borderId="0"/>
    <xf numFmtId="0" fontId="25" fillId="0" borderId="0"/>
    <xf numFmtId="0" fontId="1" fillId="33" borderId="27" applyNumberFormat="0" applyFont="0" applyAlignment="0" applyProtection="0"/>
    <xf numFmtId="0" fontId="1" fillId="33" borderId="27" applyNumberFormat="0" applyFont="0" applyAlignment="0" applyProtection="0"/>
    <xf numFmtId="0" fontId="25" fillId="0" borderId="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25" fillId="0" borderId="0"/>
    <xf numFmtId="0" fontId="25" fillId="0" borderId="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25" fillId="0" borderId="0"/>
    <xf numFmtId="0" fontId="25" fillId="0" borderId="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25" fillId="0" borderId="0"/>
    <xf numFmtId="0" fontId="25" fillId="0" borderId="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25" fillId="0" borderId="0"/>
    <xf numFmtId="0" fontId="25" fillId="0" borderId="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25" fillId="0" borderId="0"/>
    <xf numFmtId="0" fontId="25" fillId="0" borderId="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25" fillId="0" borderId="0"/>
    <xf numFmtId="0" fontId="25" fillId="0" borderId="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25" fillId="0" borderId="0"/>
    <xf numFmtId="0" fontId="25" fillId="0" borderId="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25" fillId="0" borderId="0"/>
    <xf numFmtId="0" fontId="25" fillId="0" borderId="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25" fillId="0" borderId="0"/>
    <xf numFmtId="0" fontId="25" fillId="0" borderId="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25" fillId="0" borderId="0"/>
    <xf numFmtId="0" fontId="25" fillId="0" borderId="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25" fillId="0" borderId="0"/>
    <xf numFmtId="0" fontId="25" fillId="0" borderId="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25" fillId="0" borderId="0"/>
    <xf numFmtId="0" fontId="25" fillId="0" borderId="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25" fillId="0" borderId="0"/>
    <xf numFmtId="0" fontId="25" fillId="0" borderId="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25" fillId="0" borderId="0"/>
    <xf numFmtId="0" fontId="25" fillId="0" borderId="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25" fillId="0" borderId="0"/>
    <xf numFmtId="0" fontId="25" fillId="0" borderId="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25" fillId="0" borderId="0"/>
    <xf numFmtId="0" fontId="25" fillId="0" borderId="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25" fillId="0" borderId="0"/>
    <xf numFmtId="0" fontId="25" fillId="0" borderId="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25" fillId="0" borderId="0"/>
    <xf numFmtId="0" fontId="25" fillId="0" borderId="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25" fillId="0" borderId="0"/>
    <xf numFmtId="0" fontId="25" fillId="0" borderId="0"/>
    <xf numFmtId="0" fontId="1" fillId="33" borderId="27" applyNumberFormat="0" applyFont="0" applyAlignment="0" applyProtection="0"/>
    <xf numFmtId="0" fontId="1" fillId="33" borderId="27" applyNumberFormat="0" applyFont="0" applyAlignment="0" applyProtection="0"/>
    <xf numFmtId="0" fontId="1" fillId="33" borderId="27" applyNumberFormat="0" applyFont="0" applyAlignment="0" applyProtection="0"/>
    <xf numFmtId="0" fontId="25" fillId="0" borderId="0"/>
    <xf numFmtId="0" fontId="37" fillId="31" borderId="24" applyNumberFormat="0" applyAlignment="0" applyProtection="0"/>
    <xf numFmtId="0" fontId="37" fillId="31" borderId="24" applyNumberFormat="0" applyAlignment="0" applyProtection="0"/>
    <xf numFmtId="0" fontId="37" fillId="31" borderId="24" applyNumberFormat="0" applyAlignment="0" applyProtection="0"/>
    <xf numFmtId="0" fontId="37" fillId="31" borderId="24" applyNumberFormat="0" applyAlignment="0" applyProtection="0"/>
    <xf numFmtId="0" fontId="25" fillId="0" borderId="0"/>
    <xf numFmtId="0" fontId="25" fillId="0" borderId="0"/>
    <xf numFmtId="0" fontId="37" fillId="31" borderId="24" applyNumberFormat="0" applyAlignment="0" applyProtection="0"/>
    <xf numFmtId="0" fontId="37" fillId="31" borderId="24" applyNumberFormat="0" applyAlignment="0" applyProtection="0"/>
    <xf numFmtId="0" fontId="37" fillId="31" borderId="24" applyNumberFormat="0" applyAlignment="0" applyProtection="0"/>
    <xf numFmtId="0" fontId="37" fillId="31" borderId="24" applyNumberFormat="0" applyAlignment="0" applyProtection="0"/>
    <xf numFmtId="0" fontId="25" fillId="0" borderId="0"/>
    <xf numFmtId="0" fontId="25" fillId="0" borderId="0"/>
    <xf numFmtId="0" fontId="37" fillId="31" borderId="24" applyNumberFormat="0" applyAlignment="0" applyProtection="0"/>
    <xf numFmtId="0" fontId="37" fillId="31" borderId="24" applyNumberFormat="0" applyAlignment="0" applyProtection="0"/>
    <xf numFmtId="0" fontId="37" fillId="31" borderId="24" applyNumberFormat="0" applyAlignment="0" applyProtection="0"/>
    <xf numFmtId="0" fontId="37" fillId="31" borderId="24" applyNumberFormat="0" applyAlignment="0" applyProtection="0"/>
    <xf numFmtId="0" fontId="25" fillId="0" borderId="0"/>
    <xf numFmtId="0" fontId="25" fillId="0" borderId="0"/>
    <xf numFmtId="0" fontId="37" fillId="31" borderId="24" applyNumberFormat="0" applyAlignment="0" applyProtection="0"/>
    <xf numFmtId="0" fontId="37" fillId="31" borderId="24" applyNumberFormat="0" applyAlignment="0" applyProtection="0"/>
    <xf numFmtId="0" fontId="37" fillId="31" borderId="24" applyNumberFormat="0" applyAlignment="0" applyProtection="0"/>
    <xf numFmtId="0" fontId="37" fillId="31" borderId="24" applyNumberFormat="0" applyAlignment="0" applyProtection="0"/>
    <xf numFmtId="0" fontId="25" fillId="0" borderId="0"/>
    <xf numFmtId="0" fontId="25" fillId="0" borderId="0"/>
    <xf numFmtId="0" fontId="37" fillId="31" borderId="24" applyNumberFormat="0" applyAlignment="0" applyProtection="0"/>
    <xf numFmtId="0" fontId="37" fillId="31" borderId="24" applyNumberFormat="0" applyAlignment="0" applyProtection="0"/>
    <xf numFmtId="0" fontId="37" fillId="31" borderId="24" applyNumberFormat="0" applyAlignment="0" applyProtection="0"/>
    <xf numFmtId="0" fontId="25" fillId="0" borderId="0"/>
    <xf numFmtId="0" fontId="25" fillId="0" borderId="0"/>
    <xf numFmtId="0" fontId="37" fillId="31" borderId="24" applyNumberForma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5" fillId="0" borderId="0"/>
    <xf numFmtId="0" fontId="25" fillId="0" borderId="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5" fillId="0" borderId="0"/>
    <xf numFmtId="0" fontId="25" fillId="0" borderId="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5" fillId="0" borderId="0"/>
    <xf numFmtId="0" fontId="25" fillId="0" borderId="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5" fillId="0" borderId="0"/>
    <xf numFmtId="0" fontId="25" fillId="0" borderId="0"/>
    <xf numFmtId="9" fontId="2" fillId="0" borderId="0" applyFont="0" applyFill="0" applyBorder="0" applyAlignment="0" applyProtection="0"/>
    <xf numFmtId="0" fontId="25" fillId="0" borderId="0"/>
    <xf numFmtId="0" fontId="37" fillId="31" borderId="24" applyNumberFormat="0" applyAlignment="0" applyProtection="0"/>
    <xf numFmtId="0" fontId="15" fillId="20" borderId="8" applyNumberFormat="0" applyAlignment="0" applyProtection="0"/>
    <xf numFmtId="0" fontId="15" fillId="20" borderId="8" applyNumberFormat="0" applyAlignment="0" applyProtection="0"/>
    <xf numFmtId="0" fontId="25" fillId="0" borderId="0"/>
    <xf numFmtId="0" fontId="37" fillId="31" borderId="24" applyNumberFormat="0" applyAlignment="0" applyProtection="0"/>
    <xf numFmtId="0" fontId="25" fillId="0" borderId="0"/>
    <xf numFmtId="0" fontId="15" fillId="20" borderId="8" applyNumberFormat="0" applyAlignment="0" applyProtection="0"/>
    <xf numFmtId="0" fontId="15" fillId="20" borderId="8" applyNumberFormat="0" applyAlignment="0" applyProtection="0"/>
    <xf numFmtId="0" fontId="15" fillId="20" borderId="8" applyNumberFormat="0" applyAlignment="0" applyProtection="0"/>
    <xf numFmtId="0" fontId="25" fillId="0" borderId="0"/>
    <xf numFmtId="0" fontId="25" fillId="0" borderId="0"/>
    <xf numFmtId="0" fontId="15" fillId="20" borderId="8" applyNumberFormat="0" applyAlignment="0" applyProtection="0"/>
    <xf numFmtId="0" fontId="15" fillId="20" borderId="8" applyNumberFormat="0" applyAlignment="0" applyProtection="0"/>
    <xf numFmtId="0" fontId="15" fillId="20" borderId="8" applyNumberFormat="0" applyAlignment="0" applyProtection="0"/>
    <xf numFmtId="0" fontId="25" fillId="0" borderId="0"/>
    <xf numFmtId="0" fontId="25" fillId="0" borderId="0"/>
    <xf numFmtId="0" fontId="15" fillId="20" borderId="8" applyNumberFormat="0" applyAlignment="0" applyProtection="0"/>
    <xf numFmtId="0" fontId="37" fillId="31" borderId="24" applyNumberFormat="0" applyAlignment="0" applyProtection="0"/>
    <xf numFmtId="0" fontId="37" fillId="31" borderId="24" applyNumberFormat="0" applyAlignment="0" applyProtection="0"/>
    <xf numFmtId="0" fontId="37" fillId="31" borderId="24" applyNumberFormat="0" applyAlignment="0" applyProtection="0"/>
    <xf numFmtId="0" fontId="25" fillId="0" borderId="0"/>
    <xf numFmtId="0" fontId="25" fillId="0" borderId="0"/>
    <xf numFmtId="0" fontId="37" fillId="31" borderId="24" applyNumberFormat="0" applyAlignment="0" applyProtection="0"/>
    <xf numFmtId="0" fontId="37" fillId="31" borderId="24" applyNumberFormat="0" applyAlignment="0" applyProtection="0"/>
    <xf numFmtId="0" fontId="37" fillId="31" borderId="24" applyNumberFormat="0" applyAlignment="0" applyProtection="0"/>
    <xf numFmtId="0" fontId="37" fillId="31" borderId="24" applyNumberFormat="0" applyAlignment="0" applyProtection="0"/>
    <xf numFmtId="0" fontId="25" fillId="0" borderId="0"/>
    <xf numFmtId="0" fontId="25" fillId="0" borderId="0"/>
    <xf numFmtId="0" fontId="37" fillId="31" borderId="24" applyNumberFormat="0" applyAlignment="0" applyProtection="0"/>
    <xf numFmtId="0" fontId="37" fillId="31" borderId="24" applyNumberFormat="0" applyAlignment="0" applyProtection="0"/>
    <xf numFmtId="0" fontId="37" fillId="31" borderId="24" applyNumberFormat="0" applyAlignment="0" applyProtection="0"/>
    <xf numFmtId="0" fontId="37" fillId="31" borderId="24" applyNumberFormat="0" applyAlignment="0" applyProtection="0"/>
    <xf numFmtId="0" fontId="25" fillId="0" borderId="0"/>
    <xf numFmtId="0" fontId="25" fillId="0" borderId="0"/>
    <xf numFmtId="0" fontId="37" fillId="31" borderId="24" applyNumberFormat="0" applyAlignment="0" applyProtection="0"/>
    <xf numFmtId="0" fontId="37" fillId="31" borderId="24" applyNumberFormat="0" applyAlignment="0" applyProtection="0"/>
    <xf numFmtId="0" fontId="37" fillId="31" borderId="24" applyNumberFormat="0" applyAlignment="0" applyProtection="0"/>
    <xf numFmtId="0" fontId="37" fillId="31" borderId="24" applyNumberFormat="0" applyAlignment="0" applyProtection="0"/>
    <xf numFmtId="0" fontId="25" fillId="0" borderId="0"/>
    <xf numFmtId="0" fontId="25" fillId="0" borderId="0"/>
    <xf numFmtId="0" fontId="37" fillId="31" borderId="24" applyNumberFormat="0" applyAlignment="0" applyProtection="0"/>
    <xf numFmtId="0" fontId="37" fillId="31" borderId="24" applyNumberFormat="0" applyAlignment="0" applyProtection="0"/>
    <xf numFmtId="0" fontId="37" fillId="31" borderId="24" applyNumberFormat="0" applyAlignment="0" applyProtection="0"/>
    <xf numFmtId="0" fontId="25" fillId="0" borderId="0"/>
    <xf numFmtId="0" fontId="59" fillId="0" borderId="0"/>
    <xf numFmtId="0" fontId="59" fillId="0" borderId="0"/>
    <xf numFmtId="0" fontId="59" fillId="0" borderId="0"/>
    <xf numFmtId="0" fontId="25" fillId="0" borderId="0"/>
    <xf numFmtId="0" fontId="25" fillId="0" borderId="0"/>
    <xf numFmtId="0" fontId="59" fillId="0" borderId="0"/>
    <xf numFmtId="0" fontId="41" fillId="0" borderId="0" applyNumberFormat="0" applyFill="0" applyBorder="0" applyAlignment="0" applyProtection="0"/>
    <xf numFmtId="0" fontId="41" fillId="0" borderId="0" applyNumberFormat="0" applyFill="0" applyBorder="0" applyAlignment="0" applyProtection="0"/>
    <xf numFmtId="0" fontId="25" fillId="0" borderId="0"/>
    <xf numFmtId="0" fontId="25" fillId="0" borderId="0"/>
    <xf numFmtId="0" fontId="41" fillId="0" borderId="0" applyNumberFormat="0" applyFill="0" applyBorder="0" applyAlignment="0" applyProtection="0"/>
    <xf numFmtId="0" fontId="41" fillId="0" borderId="0" applyNumberFormat="0" applyFill="0" applyBorder="0" applyAlignment="0" applyProtection="0"/>
    <xf numFmtId="0" fontId="16" fillId="0" borderId="0" applyNumberFormat="0" applyFill="0" applyBorder="0" applyAlignment="0" applyProtection="0"/>
    <xf numFmtId="0" fontId="41"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25" fillId="0" borderId="0"/>
    <xf numFmtId="0" fontId="25" fillId="0" borderId="0"/>
    <xf numFmtId="0" fontId="16"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25" fillId="0" borderId="0"/>
    <xf numFmtId="0" fontId="25" fillId="0" borderId="0"/>
    <xf numFmtId="0" fontId="41"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25" fillId="0" borderId="0"/>
    <xf numFmtId="0" fontId="25" fillId="0" borderId="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25" fillId="0" borderId="0"/>
    <xf numFmtId="0" fontId="25" fillId="0" borderId="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25" fillId="0" borderId="0"/>
    <xf numFmtId="0" fontId="25" fillId="0" borderId="0"/>
    <xf numFmtId="0" fontId="16"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25" fillId="0" borderId="0"/>
    <xf numFmtId="0" fontId="25" fillId="0" borderId="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25" fillId="0" borderId="0"/>
    <xf numFmtId="0" fontId="25" fillId="0" borderId="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25" fillId="0" borderId="0"/>
    <xf numFmtId="0" fontId="25" fillId="0" borderId="0"/>
    <xf numFmtId="0" fontId="41"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25" fillId="0" borderId="0"/>
    <xf numFmtId="0" fontId="25" fillId="0" borderId="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25" fillId="0" borderId="0"/>
    <xf numFmtId="0" fontId="25" fillId="0" borderId="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25" fillId="0" borderId="0"/>
    <xf numFmtId="0" fontId="25" fillId="0" borderId="0"/>
    <xf numFmtId="0" fontId="16"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25" fillId="0" borderId="0"/>
    <xf numFmtId="0" fontId="25" fillId="0" borderId="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25" fillId="0" borderId="0"/>
    <xf numFmtId="0" fontId="25" fillId="0" borderId="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25" fillId="0" borderId="0"/>
    <xf numFmtId="0" fontId="25" fillId="0" borderId="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25" fillId="0" borderId="0"/>
    <xf numFmtId="0" fontId="25" fillId="0" borderId="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25" fillId="0" borderId="0"/>
    <xf numFmtId="0" fontId="25" fillId="0" borderId="0"/>
    <xf numFmtId="0" fontId="41" fillId="0" borderId="0" applyNumberFormat="0" applyFill="0" applyBorder="0" applyAlignment="0" applyProtection="0"/>
    <xf numFmtId="0" fontId="25" fillId="0" borderId="0"/>
    <xf numFmtId="0" fontId="42"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25" fillId="0" borderId="0"/>
    <xf numFmtId="0" fontId="42" fillId="0" borderId="0" applyNumberFormat="0" applyFill="0" applyBorder="0" applyAlignment="0" applyProtection="0"/>
    <xf numFmtId="0" fontId="25" fillId="0" borderId="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25" fillId="0" borderId="0"/>
    <xf numFmtId="0" fontId="25" fillId="0" borderId="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25" fillId="0" borderId="0"/>
    <xf numFmtId="0" fontId="25" fillId="0" borderId="0"/>
    <xf numFmtId="0" fontId="17"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25" fillId="0" borderId="0"/>
    <xf numFmtId="0" fontId="25" fillId="0" borderId="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25" fillId="0" borderId="0"/>
    <xf numFmtId="0" fontId="25" fillId="0" borderId="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25" fillId="0" borderId="0"/>
    <xf numFmtId="0" fontId="25" fillId="0" borderId="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25" fillId="0" borderId="0"/>
    <xf numFmtId="0" fontId="25" fillId="0" borderId="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25" fillId="0" borderId="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25" fillId="0" borderId="0"/>
    <xf numFmtId="0" fontId="25" fillId="0" borderId="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25" fillId="0" borderId="0"/>
    <xf numFmtId="0" fontId="25" fillId="0" borderId="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25" fillId="0" borderId="0"/>
    <xf numFmtId="0" fontId="25" fillId="0" borderId="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25" fillId="0" borderId="0"/>
    <xf numFmtId="0" fontId="25" fillId="0" borderId="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25" fillId="0" borderId="0"/>
    <xf numFmtId="0" fontId="25" fillId="0" borderId="0"/>
    <xf numFmtId="0" fontId="45" fillId="0" borderId="0" applyNumberFormat="0" applyFill="0" applyBorder="0" applyAlignment="0" applyProtection="0"/>
    <xf numFmtId="0" fontId="25" fillId="0" borderId="0"/>
    <xf numFmtId="0" fontId="31" fillId="0" borderId="20" applyNumberFormat="0" applyFill="0" applyAlignment="0" applyProtection="0"/>
    <xf numFmtId="0" fontId="19" fillId="0" borderId="4" applyNumberFormat="0" applyFill="0" applyAlignment="0" applyProtection="0"/>
    <xf numFmtId="0" fontId="19" fillId="0" borderId="4" applyNumberFormat="0" applyFill="0" applyAlignment="0" applyProtection="0"/>
    <xf numFmtId="0" fontId="19" fillId="0" borderId="4" applyNumberFormat="0" applyFill="0" applyAlignment="0" applyProtection="0"/>
    <xf numFmtId="0" fontId="25" fillId="0" borderId="0"/>
    <xf numFmtId="0" fontId="25" fillId="0" borderId="0"/>
    <xf numFmtId="0" fontId="19" fillId="0" borderId="4" applyNumberFormat="0" applyFill="0" applyAlignment="0" applyProtection="0"/>
    <xf numFmtId="0" fontId="19" fillId="0" borderId="4" applyNumberFormat="0" applyFill="0" applyAlignment="0" applyProtection="0"/>
    <xf numFmtId="0" fontId="19" fillId="0" borderId="4" applyNumberFormat="0" applyFill="0" applyAlignment="0" applyProtection="0"/>
    <xf numFmtId="0" fontId="19" fillId="0" borderId="4" applyNumberFormat="0" applyFill="0" applyAlignment="0" applyProtection="0"/>
    <xf numFmtId="0" fontId="25" fillId="0" borderId="0"/>
    <xf numFmtId="0" fontId="25" fillId="0" borderId="0"/>
    <xf numFmtId="0" fontId="19" fillId="0" borderId="4" applyNumberFormat="0" applyFill="0" applyAlignment="0" applyProtection="0"/>
    <xf numFmtId="0" fontId="19" fillId="0" borderId="4" applyNumberFormat="0" applyFill="0" applyAlignment="0" applyProtection="0"/>
    <xf numFmtId="0" fontId="19" fillId="0" borderId="4" applyNumberFormat="0" applyFill="0" applyAlignment="0" applyProtection="0"/>
    <xf numFmtId="0" fontId="19" fillId="0" borderId="4" applyNumberFormat="0" applyFill="0" applyAlignment="0" applyProtection="0"/>
    <xf numFmtId="0" fontId="25" fillId="0" borderId="0"/>
    <xf numFmtId="0" fontId="25" fillId="0" borderId="0"/>
    <xf numFmtId="0" fontId="19" fillId="0" borderId="4" applyNumberFormat="0" applyFill="0" applyAlignment="0" applyProtection="0"/>
    <xf numFmtId="0" fontId="31" fillId="0" borderId="20" applyNumberFormat="0" applyFill="0" applyAlignment="0" applyProtection="0"/>
    <xf numFmtId="0" fontId="31" fillId="0" borderId="20" applyNumberFormat="0" applyFill="0" applyAlignment="0" applyProtection="0"/>
    <xf numFmtId="0" fontId="31" fillId="0" borderId="20" applyNumberFormat="0" applyFill="0" applyAlignment="0" applyProtection="0"/>
    <xf numFmtId="0" fontId="25" fillId="0" borderId="0"/>
    <xf numFmtId="0" fontId="25" fillId="0" borderId="0"/>
    <xf numFmtId="0" fontId="31" fillId="0" borderId="20" applyNumberFormat="0" applyFill="0" applyAlignment="0" applyProtection="0"/>
    <xf numFmtId="0" fontId="31" fillId="0" borderId="20" applyNumberFormat="0" applyFill="0" applyAlignment="0" applyProtection="0"/>
    <xf numFmtId="0" fontId="31" fillId="0" borderId="20" applyNumberFormat="0" applyFill="0" applyAlignment="0" applyProtection="0"/>
    <xf numFmtId="0" fontId="31" fillId="0" borderId="20" applyNumberFormat="0" applyFill="0" applyAlignment="0" applyProtection="0"/>
    <xf numFmtId="0" fontId="25" fillId="0" borderId="0"/>
    <xf numFmtId="0" fontId="25" fillId="0" borderId="0"/>
    <xf numFmtId="0" fontId="31" fillId="0" borderId="20" applyNumberFormat="0" applyFill="0" applyAlignment="0" applyProtection="0"/>
    <xf numFmtId="0" fontId="31" fillId="0" borderId="20" applyNumberFormat="0" applyFill="0" applyAlignment="0" applyProtection="0"/>
    <xf numFmtId="0" fontId="31" fillId="0" borderId="20" applyNumberFormat="0" applyFill="0" applyAlignment="0" applyProtection="0"/>
    <xf numFmtId="0" fontId="31" fillId="0" borderId="20" applyNumberFormat="0" applyFill="0" applyAlignment="0" applyProtection="0"/>
    <xf numFmtId="0" fontId="25" fillId="0" borderId="0"/>
    <xf numFmtId="0" fontId="25" fillId="0" borderId="0"/>
    <xf numFmtId="0" fontId="31" fillId="0" borderId="20" applyNumberFormat="0" applyFill="0" applyAlignment="0" applyProtection="0"/>
    <xf numFmtId="0" fontId="31" fillId="0" borderId="20" applyNumberFormat="0" applyFill="0" applyAlignment="0" applyProtection="0"/>
    <xf numFmtId="0" fontId="31" fillId="0" borderId="20" applyNumberFormat="0" applyFill="0" applyAlignment="0" applyProtection="0"/>
    <xf numFmtId="0" fontId="31" fillId="0" borderId="20" applyNumberFormat="0" applyFill="0" applyAlignment="0" applyProtection="0"/>
    <xf numFmtId="0" fontId="25" fillId="0" borderId="0"/>
    <xf numFmtId="0" fontId="25" fillId="0" borderId="0"/>
    <xf numFmtId="0" fontId="31" fillId="0" borderId="20" applyNumberFormat="0" applyFill="0" applyAlignment="0" applyProtection="0"/>
    <xf numFmtId="0" fontId="31" fillId="0" borderId="20" applyNumberFormat="0" applyFill="0" applyAlignment="0" applyProtection="0"/>
    <xf numFmtId="0" fontId="31" fillId="0" borderId="20" applyNumberFormat="0" applyFill="0" applyAlignment="0" applyProtection="0"/>
    <xf numFmtId="0" fontId="25" fillId="0" borderId="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25" fillId="0" borderId="0"/>
    <xf numFmtId="0" fontId="25" fillId="0" borderId="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25" fillId="0" borderId="0"/>
    <xf numFmtId="0" fontId="25" fillId="0" borderId="0"/>
    <xf numFmtId="0" fontId="45" fillId="0" borderId="0" applyNumberFormat="0" applyFill="0" applyBorder="0" applyAlignment="0" applyProtection="0"/>
    <xf numFmtId="0" fontId="25" fillId="0" borderId="0"/>
    <xf numFmtId="0" fontId="32" fillId="0" borderId="21" applyNumberFormat="0" applyFill="0" applyAlignment="0" applyProtection="0"/>
    <xf numFmtId="0" fontId="20" fillId="0" borderId="5" applyNumberFormat="0" applyFill="0" applyAlignment="0" applyProtection="0"/>
    <xf numFmtId="0" fontId="20" fillId="0" borderId="5" applyNumberFormat="0" applyFill="0" applyAlignment="0" applyProtection="0"/>
    <xf numFmtId="0" fontId="25" fillId="0" borderId="0"/>
    <xf numFmtId="0" fontId="32" fillId="0" borderId="21" applyNumberFormat="0" applyFill="0" applyAlignment="0" applyProtection="0"/>
    <xf numFmtId="0" fontId="25" fillId="0" borderId="0"/>
    <xf numFmtId="0" fontId="20" fillId="0" borderId="5" applyNumberFormat="0" applyFill="0" applyAlignment="0" applyProtection="0"/>
    <xf numFmtId="0" fontId="20" fillId="0" borderId="5" applyNumberFormat="0" applyFill="0" applyAlignment="0" applyProtection="0"/>
    <xf numFmtId="0" fontId="20" fillId="0" borderId="5" applyNumberFormat="0" applyFill="0" applyAlignment="0" applyProtection="0"/>
    <xf numFmtId="0" fontId="25" fillId="0" borderId="0"/>
    <xf numFmtId="0" fontId="25" fillId="0" borderId="0"/>
    <xf numFmtId="0" fontId="20" fillId="0" borderId="5" applyNumberFormat="0" applyFill="0" applyAlignment="0" applyProtection="0"/>
    <xf numFmtId="0" fontId="20" fillId="0" borderId="5" applyNumberFormat="0" applyFill="0" applyAlignment="0" applyProtection="0"/>
    <xf numFmtId="0" fontId="20" fillId="0" borderId="5" applyNumberFormat="0" applyFill="0" applyAlignment="0" applyProtection="0"/>
    <xf numFmtId="0" fontId="25" fillId="0" borderId="0"/>
    <xf numFmtId="0" fontId="25" fillId="0" borderId="0"/>
    <xf numFmtId="0" fontId="20" fillId="0" borderId="5" applyNumberFormat="0" applyFill="0" applyAlignment="0" applyProtection="0"/>
    <xf numFmtId="0" fontId="32" fillId="0" borderId="21" applyNumberFormat="0" applyFill="0" applyAlignment="0" applyProtection="0"/>
    <xf numFmtId="0" fontId="32" fillId="0" borderId="21" applyNumberFormat="0" applyFill="0" applyAlignment="0" applyProtection="0"/>
    <xf numFmtId="0" fontId="32" fillId="0" borderId="21" applyNumberFormat="0" applyFill="0" applyAlignment="0" applyProtection="0"/>
    <xf numFmtId="0" fontId="25" fillId="0" borderId="0"/>
    <xf numFmtId="0" fontId="25" fillId="0" borderId="0"/>
    <xf numFmtId="0" fontId="32" fillId="0" borderId="21" applyNumberFormat="0" applyFill="0" applyAlignment="0" applyProtection="0"/>
    <xf numFmtId="0" fontId="32" fillId="0" borderId="21" applyNumberFormat="0" applyFill="0" applyAlignment="0" applyProtection="0"/>
    <xf numFmtId="0" fontId="32" fillId="0" borderId="21" applyNumberFormat="0" applyFill="0" applyAlignment="0" applyProtection="0"/>
    <xf numFmtId="0" fontId="32" fillId="0" borderId="21" applyNumberFormat="0" applyFill="0" applyAlignment="0" applyProtection="0"/>
    <xf numFmtId="0" fontId="25" fillId="0" borderId="0"/>
    <xf numFmtId="0" fontId="25" fillId="0" borderId="0"/>
    <xf numFmtId="0" fontId="32" fillId="0" borderId="21" applyNumberFormat="0" applyFill="0" applyAlignment="0" applyProtection="0"/>
    <xf numFmtId="0" fontId="32" fillId="0" borderId="21" applyNumberFormat="0" applyFill="0" applyAlignment="0" applyProtection="0"/>
    <xf numFmtId="0" fontId="32" fillId="0" borderId="21" applyNumberFormat="0" applyFill="0" applyAlignment="0" applyProtection="0"/>
    <xf numFmtId="0" fontId="32" fillId="0" borderId="21" applyNumberFormat="0" applyFill="0" applyAlignment="0" applyProtection="0"/>
    <xf numFmtId="0" fontId="25" fillId="0" borderId="0"/>
    <xf numFmtId="0" fontId="25" fillId="0" borderId="0"/>
    <xf numFmtId="0" fontId="32" fillId="0" borderId="21" applyNumberFormat="0" applyFill="0" applyAlignment="0" applyProtection="0"/>
    <xf numFmtId="0" fontId="32" fillId="0" borderId="21" applyNumberFormat="0" applyFill="0" applyAlignment="0" applyProtection="0"/>
    <xf numFmtId="0" fontId="32" fillId="0" borderId="21" applyNumberFormat="0" applyFill="0" applyAlignment="0" applyProtection="0"/>
    <xf numFmtId="0" fontId="32" fillId="0" borderId="21" applyNumberFormat="0" applyFill="0" applyAlignment="0" applyProtection="0"/>
    <xf numFmtId="0" fontId="25" fillId="0" borderId="0"/>
    <xf numFmtId="0" fontId="25" fillId="0" borderId="0"/>
    <xf numFmtId="0" fontId="32" fillId="0" borderId="21" applyNumberFormat="0" applyFill="0" applyAlignment="0" applyProtection="0"/>
    <xf numFmtId="0" fontId="32" fillId="0" borderId="21" applyNumberFormat="0" applyFill="0" applyAlignment="0" applyProtection="0"/>
    <xf numFmtId="0" fontId="32" fillId="0" borderId="21" applyNumberFormat="0" applyFill="0" applyAlignment="0" applyProtection="0"/>
    <xf numFmtId="0" fontId="25" fillId="0" borderId="0"/>
    <xf numFmtId="0" fontId="25" fillId="0" borderId="0"/>
    <xf numFmtId="0" fontId="33" fillId="0" borderId="22" applyNumberFormat="0" applyFill="0" applyAlignment="0" applyProtection="0"/>
    <xf numFmtId="0" fontId="11" fillId="0" borderId="6" applyNumberFormat="0" applyFill="0" applyAlignment="0" applyProtection="0"/>
    <xf numFmtId="0" fontId="11" fillId="0" borderId="6" applyNumberFormat="0" applyFill="0" applyAlignment="0" applyProtection="0"/>
    <xf numFmtId="0" fontId="25" fillId="0" borderId="0"/>
    <xf numFmtId="0" fontId="33" fillId="0" borderId="22" applyNumberFormat="0" applyFill="0" applyAlignment="0" applyProtection="0"/>
    <xf numFmtId="0" fontId="25" fillId="0" borderId="0"/>
    <xf numFmtId="0" fontId="11" fillId="0" borderId="6" applyNumberFormat="0" applyFill="0" applyAlignment="0" applyProtection="0"/>
    <xf numFmtId="0" fontId="11" fillId="0" borderId="6" applyNumberFormat="0" applyFill="0" applyAlignment="0" applyProtection="0"/>
    <xf numFmtId="0" fontId="11" fillId="0" borderId="6" applyNumberFormat="0" applyFill="0" applyAlignment="0" applyProtection="0"/>
    <xf numFmtId="0" fontId="25" fillId="0" borderId="0"/>
    <xf numFmtId="0" fontId="25" fillId="0" borderId="0"/>
    <xf numFmtId="0" fontId="11" fillId="0" borderId="6" applyNumberFormat="0" applyFill="0" applyAlignment="0" applyProtection="0"/>
    <xf numFmtId="0" fontId="11" fillId="0" borderId="6" applyNumberFormat="0" applyFill="0" applyAlignment="0" applyProtection="0"/>
    <xf numFmtId="0" fontId="11" fillId="0" borderId="6" applyNumberFormat="0" applyFill="0" applyAlignment="0" applyProtection="0"/>
    <xf numFmtId="0" fontId="25" fillId="0" borderId="0"/>
    <xf numFmtId="0" fontId="25" fillId="0" borderId="0"/>
    <xf numFmtId="0" fontId="11" fillId="0" borderId="6" applyNumberFormat="0" applyFill="0" applyAlignment="0" applyProtection="0"/>
    <xf numFmtId="0" fontId="33" fillId="0" borderId="22" applyNumberFormat="0" applyFill="0" applyAlignment="0" applyProtection="0"/>
    <xf numFmtId="0" fontId="33" fillId="0" borderId="22" applyNumberFormat="0" applyFill="0" applyAlignment="0" applyProtection="0"/>
    <xf numFmtId="0" fontId="33" fillId="0" borderId="22" applyNumberFormat="0" applyFill="0" applyAlignment="0" applyProtection="0"/>
    <xf numFmtId="0" fontId="25" fillId="0" borderId="0"/>
    <xf numFmtId="0" fontId="25" fillId="0" borderId="0"/>
    <xf numFmtId="0" fontId="33" fillId="0" borderId="22" applyNumberFormat="0" applyFill="0" applyAlignment="0" applyProtection="0"/>
    <xf numFmtId="0" fontId="33" fillId="0" borderId="22" applyNumberFormat="0" applyFill="0" applyAlignment="0" applyProtection="0"/>
    <xf numFmtId="0" fontId="33" fillId="0" borderId="22" applyNumberFormat="0" applyFill="0" applyAlignment="0" applyProtection="0"/>
    <xf numFmtId="0" fontId="33" fillId="0" borderId="22" applyNumberFormat="0" applyFill="0" applyAlignment="0" applyProtection="0"/>
    <xf numFmtId="0" fontId="25" fillId="0" borderId="0"/>
    <xf numFmtId="0" fontId="25" fillId="0" borderId="0"/>
    <xf numFmtId="0" fontId="33" fillId="0" borderId="22" applyNumberFormat="0" applyFill="0" applyAlignment="0" applyProtection="0"/>
    <xf numFmtId="0" fontId="33" fillId="0" borderId="22" applyNumberFormat="0" applyFill="0" applyAlignment="0" applyProtection="0"/>
    <xf numFmtId="0" fontId="33" fillId="0" borderId="22" applyNumberFormat="0" applyFill="0" applyAlignment="0" applyProtection="0"/>
    <xf numFmtId="0" fontId="33" fillId="0" borderId="22" applyNumberFormat="0" applyFill="0" applyAlignment="0" applyProtection="0"/>
    <xf numFmtId="0" fontId="25" fillId="0" borderId="0"/>
    <xf numFmtId="0" fontId="25" fillId="0" borderId="0"/>
    <xf numFmtId="0" fontId="33" fillId="0" borderId="22" applyNumberFormat="0" applyFill="0" applyAlignment="0" applyProtection="0"/>
    <xf numFmtId="0" fontId="33" fillId="0" borderId="22" applyNumberFormat="0" applyFill="0" applyAlignment="0" applyProtection="0"/>
    <xf numFmtId="0" fontId="33" fillId="0" borderId="22" applyNumberFormat="0" applyFill="0" applyAlignment="0" applyProtection="0"/>
    <xf numFmtId="0" fontId="33" fillId="0" borderId="22" applyNumberFormat="0" applyFill="0" applyAlignment="0" applyProtection="0"/>
    <xf numFmtId="0" fontId="25" fillId="0" borderId="0"/>
    <xf numFmtId="0" fontId="25" fillId="0" borderId="0"/>
    <xf numFmtId="0" fontId="33" fillId="0" borderId="22" applyNumberFormat="0" applyFill="0" applyAlignment="0" applyProtection="0"/>
    <xf numFmtId="0" fontId="33" fillId="0" borderId="22" applyNumberFormat="0" applyFill="0" applyAlignment="0" applyProtection="0"/>
    <xf numFmtId="0" fontId="33" fillId="0" borderId="22" applyNumberFormat="0" applyFill="0" applyAlignment="0" applyProtection="0"/>
    <xf numFmtId="0" fontId="25" fillId="0" borderId="0"/>
    <xf numFmtId="0" fontId="18" fillId="0" borderId="0" applyNumberFormat="0" applyFill="0" applyBorder="0" applyAlignment="0" applyProtection="0"/>
    <xf numFmtId="0" fontId="18" fillId="0" borderId="0" applyNumberFormat="0" applyFill="0" applyBorder="0" applyAlignment="0" applyProtection="0"/>
    <xf numFmtId="0" fontId="25" fillId="0" borderId="0"/>
    <xf numFmtId="0" fontId="45" fillId="0" borderId="0" applyNumberFormat="0" applyFill="0" applyBorder="0" applyAlignment="0" applyProtection="0"/>
    <xf numFmtId="0" fontId="25" fillId="0" borderId="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25" fillId="0" borderId="0"/>
    <xf numFmtId="0" fontId="45" fillId="0" borderId="0" applyNumberFormat="0" applyFill="0" applyBorder="0" applyAlignment="0" applyProtection="0"/>
    <xf numFmtId="0" fontId="25" fillId="0" borderId="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25" fillId="0" borderId="0"/>
    <xf numFmtId="0" fontId="25" fillId="0" borderId="0"/>
    <xf numFmtId="0" fontId="18"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25" fillId="0" borderId="0"/>
    <xf numFmtId="0" fontId="25" fillId="0" borderId="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25" fillId="0" borderId="0"/>
    <xf numFmtId="0" fontId="25" fillId="0" borderId="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25" fillId="0" borderId="0"/>
    <xf numFmtId="0" fontId="25" fillId="0" borderId="0"/>
    <xf numFmtId="0" fontId="45" fillId="0" borderId="0" applyNumberFormat="0" applyFill="0" applyBorder="0" applyAlignment="0" applyProtection="0"/>
    <xf numFmtId="0" fontId="21" fillId="0" borderId="9" applyNumberFormat="0" applyFill="0" applyAlignment="0" applyProtection="0"/>
    <xf numFmtId="0" fontId="21" fillId="0" borderId="9" applyNumberFormat="0" applyFill="0" applyAlignment="0" applyProtection="0"/>
    <xf numFmtId="0" fontId="25" fillId="0" borderId="0"/>
    <xf numFmtId="0" fontId="25" fillId="0" borderId="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5" fillId="0" borderId="0"/>
    <xf numFmtId="0" fontId="25" fillId="0" borderId="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5" fillId="0" borderId="0"/>
    <xf numFmtId="0" fontId="25" fillId="0" borderId="0"/>
    <xf numFmtId="0" fontId="21" fillId="0" borderId="9" applyNumberFormat="0" applyFill="0" applyAlignment="0" applyProtection="0"/>
    <xf numFmtId="0" fontId="43" fillId="0" borderId="28" applyNumberFormat="0" applyFill="0" applyAlignment="0" applyProtection="0"/>
    <xf numFmtId="0" fontId="43" fillId="0" borderId="28" applyNumberFormat="0" applyFill="0" applyAlignment="0" applyProtection="0"/>
    <xf numFmtId="0" fontId="25" fillId="0" borderId="0"/>
    <xf numFmtId="0" fontId="25" fillId="0" borderId="0"/>
    <xf numFmtId="0" fontId="43" fillId="0" borderId="28" applyNumberFormat="0" applyFill="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25" fillId="0" borderId="0"/>
    <xf numFmtId="0" fontId="25" fillId="0" borderId="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25" fillId="0" borderId="0"/>
    <xf numFmtId="0" fontId="25" fillId="0" borderId="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25" fillId="0" borderId="0"/>
    <xf numFmtId="0" fontId="25" fillId="0" borderId="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25" fillId="0" borderId="0"/>
    <xf numFmtId="0" fontId="25" fillId="0" borderId="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25" fillId="0" borderId="0"/>
    <xf numFmtId="0" fontId="25" fillId="0" borderId="0"/>
    <xf numFmtId="0" fontId="41" fillId="0" borderId="0" applyNumberFormat="0" applyFill="0" applyBorder="0" applyAlignment="0" applyProtection="0"/>
    <xf numFmtId="0" fontId="60" fillId="27" borderId="0" applyNumberFormat="0" applyBorder="0" applyAlignment="0" applyProtection="0"/>
    <xf numFmtId="0" fontId="61" fillId="28" borderId="0" applyNumberFormat="0" applyBorder="0" applyAlignment="0" applyProtection="0"/>
    <xf numFmtId="0" fontId="47" fillId="76" borderId="0" applyNumberFormat="0" applyBorder="0" applyAlignment="0" applyProtection="0"/>
    <xf numFmtId="0" fontId="47" fillId="77" borderId="0" applyNumberFormat="0" applyBorder="0" applyAlignment="0" applyProtection="0"/>
    <xf numFmtId="0" fontId="47" fillId="78" borderId="0" applyNumberFormat="0" applyBorder="0" applyAlignment="0" applyProtection="0"/>
    <xf numFmtId="0" fontId="47" fillId="79" borderId="0" applyNumberFormat="0" applyBorder="0" applyAlignment="0" applyProtection="0"/>
    <xf numFmtId="0" fontId="47" fillId="80" borderId="0" applyNumberFormat="0" applyBorder="0" applyAlignment="0" applyProtection="0"/>
    <xf numFmtId="0" fontId="47" fillId="81" borderId="0" applyNumberFormat="0" applyBorder="0" applyAlignment="0" applyProtection="0"/>
    <xf numFmtId="0" fontId="62" fillId="0" borderId="0" applyNumberFormat="0" applyFill="0" applyBorder="0" applyAlignment="0" applyProtection="0"/>
    <xf numFmtId="0" fontId="63" fillId="0" borderId="29" applyNumberFormat="0" applyFill="0" applyAlignment="0" applyProtection="0"/>
    <xf numFmtId="0" fontId="64" fillId="0" borderId="30" applyNumberFormat="0" applyFill="0" applyAlignment="0" applyProtection="0"/>
    <xf numFmtId="0" fontId="65" fillId="0" borderId="31" applyNumberFormat="0" applyFill="0" applyAlignment="0" applyProtection="0"/>
    <xf numFmtId="0" fontId="65" fillId="0" borderId="0" applyNumberFormat="0" applyFill="0" applyBorder="0" applyAlignment="0" applyProtection="0"/>
    <xf numFmtId="0" fontId="66" fillId="32" borderId="26" applyNumberFormat="0" applyAlignment="0" applyProtection="0"/>
    <xf numFmtId="0" fontId="67" fillId="0" borderId="32" applyNumberFormat="0" applyFill="0" applyAlignment="0" applyProtection="0"/>
    <xf numFmtId="0" fontId="46" fillId="33" borderId="27" applyNumberFormat="0" applyFont="0" applyAlignment="0" applyProtection="0"/>
    <xf numFmtId="0" fontId="68" fillId="0" borderId="0" applyNumberFormat="0" applyFill="0" applyBorder="0" applyAlignment="0" applyProtection="0"/>
    <xf numFmtId="0" fontId="69" fillId="0" borderId="0" applyNumberFormat="0" applyFill="0" applyBorder="0" applyAlignment="0" applyProtection="0"/>
    <xf numFmtId="0" fontId="70" fillId="31" borderId="23" applyNumberFormat="0" applyAlignment="0" applyProtection="0"/>
    <xf numFmtId="0" fontId="71" fillId="30" borderId="23" applyNumberFormat="0" applyAlignment="0" applyProtection="0"/>
    <xf numFmtId="0" fontId="72" fillId="31" borderId="24" applyNumberFormat="0" applyAlignment="0" applyProtection="0"/>
    <xf numFmtId="0" fontId="73" fillId="29" borderId="0" applyNumberFormat="0" applyBorder="0" applyAlignment="0" applyProtection="0"/>
    <xf numFmtId="0" fontId="74" fillId="0" borderId="25" applyNumberFormat="0" applyFill="0" applyAlignment="0" applyProtection="0"/>
    <xf numFmtId="0" fontId="50" fillId="0" borderId="0" applyNumberFormat="0" applyFill="0" applyBorder="0" applyAlignment="0" applyProtection="0"/>
    <xf numFmtId="0" fontId="26" fillId="0" borderId="0"/>
    <xf numFmtId="0" fontId="30" fillId="0" borderId="0"/>
    <xf numFmtId="0" fontId="30" fillId="0" borderId="0"/>
    <xf numFmtId="0" fontId="58" fillId="0" borderId="0">
      <alignment vertical="center"/>
    </xf>
    <xf numFmtId="0" fontId="58" fillId="0" borderId="0">
      <alignment vertical="center"/>
    </xf>
    <xf numFmtId="0" fontId="58" fillId="0" borderId="0">
      <alignment vertical="center"/>
    </xf>
    <xf numFmtId="0" fontId="58" fillId="0" borderId="0">
      <alignment vertical="center"/>
    </xf>
    <xf numFmtId="0" fontId="58" fillId="0" borderId="0">
      <alignment vertical="center"/>
    </xf>
    <xf numFmtId="0" fontId="58" fillId="0" borderId="0">
      <alignment vertical="center"/>
    </xf>
    <xf numFmtId="0" fontId="58" fillId="0" borderId="0">
      <alignment vertical="center"/>
    </xf>
    <xf numFmtId="0" fontId="58" fillId="0" borderId="0">
      <alignment vertical="center"/>
    </xf>
    <xf numFmtId="0" fontId="58" fillId="0" borderId="0">
      <alignment vertical="center"/>
    </xf>
    <xf numFmtId="0" fontId="58" fillId="0" borderId="0">
      <alignment vertical="center"/>
    </xf>
    <xf numFmtId="0" fontId="58" fillId="0" borderId="0">
      <alignment vertical="center"/>
    </xf>
    <xf numFmtId="0" fontId="58" fillId="0" borderId="0">
      <alignment vertical="center"/>
    </xf>
    <xf numFmtId="0" fontId="58" fillId="0" borderId="0">
      <alignment vertical="center"/>
    </xf>
    <xf numFmtId="0" fontId="58" fillId="0" borderId="0">
      <alignment vertical="center"/>
    </xf>
    <xf numFmtId="0" fontId="58" fillId="0" borderId="0">
      <alignment vertical="center"/>
    </xf>
    <xf numFmtId="0" fontId="58" fillId="0" borderId="0">
      <alignment vertical="center"/>
    </xf>
    <xf numFmtId="0" fontId="58" fillId="0" borderId="0">
      <alignment vertical="center"/>
    </xf>
    <xf numFmtId="0" fontId="58" fillId="0" borderId="0">
      <alignment vertical="center"/>
    </xf>
    <xf numFmtId="167" fontId="25" fillId="0" borderId="0" applyFont="0" applyFill="0" applyBorder="0" applyAlignment="0" applyProtection="0"/>
    <xf numFmtId="0" fontId="25" fillId="0" borderId="0"/>
    <xf numFmtId="0" fontId="25" fillId="0" borderId="0"/>
  </cellStyleXfs>
  <cellXfs count="245">
    <xf numFmtId="0" fontId="0" fillId="0" borderId="0" xfId="0"/>
    <xf numFmtId="0" fontId="28" fillId="0" borderId="0" xfId="0" applyFont="1"/>
    <xf numFmtId="164" fontId="28" fillId="0" borderId="0" xfId="388" applyFont="1"/>
    <xf numFmtId="0" fontId="29" fillId="0" borderId="0" xfId="0" applyFont="1"/>
    <xf numFmtId="0" fontId="28" fillId="0" borderId="0" xfId="0" applyFont="1" applyAlignment="1">
      <alignment horizontal="center"/>
    </xf>
    <xf numFmtId="0" fontId="78" fillId="0" borderId="0" xfId="0" applyFont="1"/>
    <xf numFmtId="0" fontId="78" fillId="0" borderId="0" xfId="0" applyFont="1" applyAlignment="1">
      <alignment horizontal="center"/>
    </xf>
    <xf numFmtId="0" fontId="82" fillId="0" borderId="0" xfId="0" applyFont="1"/>
    <xf numFmtId="0" fontId="83" fillId="0" borderId="10" xfId="0" applyFont="1" applyBorder="1"/>
    <xf numFmtId="0" fontId="81" fillId="24" borderId="10" xfId="0" applyFont="1" applyFill="1" applyBorder="1"/>
    <xf numFmtId="0" fontId="83" fillId="0" borderId="10" xfId="0" applyFont="1" applyBorder="1" applyAlignment="1">
      <alignment horizontal="center"/>
    </xf>
    <xf numFmtId="171" fontId="82" fillId="0" borderId="0" xfId="0" applyNumberFormat="1" applyFont="1"/>
    <xf numFmtId="0" fontId="85" fillId="26" borderId="10" xfId="0" applyFont="1" applyFill="1" applyBorder="1" applyAlignment="1">
      <alignment horizontal="center" vertical="center" wrapText="1"/>
    </xf>
    <xf numFmtId="0" fontId="86" fillId="0" borderId="13" xfId="0" applyFont="1" applyBorder="1" applyAlignment="1">
      <alignment horizontal="center" vertical="center" wrapText="1" readingOrder="1"/>
    </xf>
    <xf numFmtId="166" fontId="86" fillId="0" borderId="16" xfId="0" applyNumberFormat="1" applyFont="1" applyBorder="1" applyAlignment="1">
      <alignment horizontal="center" vertical="center" wrapText="1" readingOrder="1"/>
    </xf>
    <xf numFmtId="0" fontId="86" fillId="0" borderId="10" xfId="0" applyFont="1" applyBorder="1" applyAlignment="1">
      <alignment horizontal="center" vertical="center" wrapText="1" readingOrder="1"/>
    </xf>
    <xf numFmtId="183" fontId="82" fillId="0" borderId="0" xfId="0" applyNumberFormat="1" applyFont="1"/>
    <xf numFmtId="0" fontId="83" fillId="0" borderId="14" xfId="0" applyFont="1" applyBorder="1" applyAlignment="1">
      <alignment wrapText="1"/>
    </xf>
    <xf numFmtId="175" fontId="82" fillId="0" borderId="0" xfId="388" applyNumberFormat="1" applyFont="1"/>
    <xf numFmtId="0" fontId="85" fillId="26" borderId="10" xfId="0" applyFont="1" applyFill="1" applyBorder="1" applyAlignment="1">
      <alignment horizontal="left" vertical="center" wrapText="1"/>
    </xf>
    <xf numFmtId="164" fontId="82" fillId="0" borderId="0" xfId="388" applyFont="1"/>
    <xf numFmtId="0" fontId="85" fillId="26" borderId="10" xfId="0" applyFont="1" applyFill="1" applyBorder="1" applyAlignment="1">
      <alignment vertical="center" wrapText="1"/>
    </xf>
    <xf numFmtId="0" fontId="82" fillId="0" borderId="0" xfId="0" applyFont="1" applyAlignment="1">
      <alignment horizontal="center"/>
    </xf>
    <xf numFmtId="175" fontId="82" fillId="0" borderId="0" xfId="388" applyNumberFormat="1" applyFont="1" applyBorder="1"/>
    <xf numFmtId="0" fontId="87" fillId="0" borderId="10" xfId="39542" applyFont="1" applyBorder="1"/>
    <xf numFmtId="0" fontId="25" fillId="0" borderId="0" xfId="39542"/>
    <xf numFmtId="0" fontId="79" fillId="0" borderId="10" xfId="39542" applyFont="1" applyBorder="1"/>
    <xf numFmtId="166" fontId="82" fillId="0" borderId="0" xfId="0" applyNumberFormat="1" applyFont="1"/>
    <xf numFmtId="0" fontId="88" fillId="0" borderId="0" xfId="0" applyFont="1"/>
    <xf numFmtId="0" fontId="89" fillId="82" borderId="10" xfId="0" applyFont="1" applyFill="1" applyBorder="1" applyAlignment="1">
      <alignment wrapText="1"/>
    </xf>
    <xf numFmtId="0" fontId="89" fillId="82" borderId="33" xfId="0" applyFont="1" applyFill="1" applyBorder="1" applyAlignment="1">
      <alignment wrapText="1"/>
    </xf>
    <xf numFmtId="0" fontId="89" fillId="83" borderId="33" xfId="0" applyFont="1" applyFill="1" applyBorder="1" applyAlignment="1">
      <alignment wrapText="1"/>
    </xf>
    <xf numFmtId="0" fontId="90" fillId="0" borderId="34" xfId="0" applyFont="1" applyBorder="1"/>
    <xf numFmtId="0" fontId="90" fillId="84" borderId="36" xfId="0" applyFont="1" applyFill="1" applyBorder="1"/>
    <xf numFmtId="0" fontId="90" fillId="0" borderId="36" xfId="0" applyFont="1" applyBorder="1"/>
    <xf numFmtId="0" fontId="91" fillId="0" borderId="36" xfId="0" applyFont="1" applyBorder="1"/>
    <xf numFmtId="0" fontId="90" fillId="84" borderId="10" xfId="0" applyFont="1" applyFill="1" applyBorder="1"/>
    <xf numFmtId="0" fontId="90" fillId="85" borderId="36" xfId="0" applyFont="1" applyFill="1" applyBorder="1"/>
    <xf numFmtId="0" fontId="83" fillId="0" borderId="11" xfId="0" applyFont="1" applyBorder="1"/>
    <xf numFmtId="14" fontId="88" fillId="0" borderId="0" xfId="0" applyNumberFormat="1" applyFont="1"/>
    <xf numFmtId="169" fontId="80" fillId="87" borderId="12" xfId="0" applyNumberFormat="1" applyFont="1" applyFill="1" applyBorder="1" applyAlignment="1">
      <alignment horizontal="center" vertical="center" wrapText="1"/>
    </xf>
    <xf numFmtId="0" fontId="88" fillId="0" borderId="0" xfId="0" applyFont="1" applyAlignment="1">
      <alignment horizontal="center"/>
    </xf>
    <xf numFmtId="175" fontId="84" fillId="0" borderId="34" xfId="0" applyNumberFormat="1" applyFont="1" applyBorder="1"/>
    <xf numFmtId="0" fontId="80" fillId="86" borderId="10" xfId="0" applyFont="1" applyFill="1" applyBorder="1" applyAlignment="1" applyProtection="1">
      <alignment horizontal="center" vertical="center" wrapText="1"/>
      <protection locked="0"/>
    </xf>
    <xf numFmtId="169" fontId="80" fillId="87" borderId="19" xfId="0" applyNumberFormat="1" applyFont="1" applyFill="1" applyBorder="1" applyAlignment="1">
      <alignment horizontal="center" vertical="center" wrapText="1"/>
    </xf>
    <xf numFmtId="169" fontId="77" fillId="86" borderId="10" xfId="0" applyNumberFormat="1" applyFont="1" applyFill="1" applyBorder="1" applyAlignment="1" applyProtection="1">
      <alignment horizontal="center" vertical="center" wrapText="1"/>
      <protection locked="0"/>
    </xf>
    <xf numFmtId="0" fontId="77" fillId="86" borderId="10" xfId="419" applyFont="1" applyFill="1" applyBorder="1" applyAlignment="1">
      <alignment horizontal="center" vertical="center" wrapText="1"/>
    </xf>
    <xf numFmtId="2" fontId="77" fillId="86" borderId="10" xfId="419" applyNumberFormat="1" applyFont="1" applyFill="1" applyBorder="1" applyAlignment="1">
      <alignment horizontal="center" vertical="center" wrapText="1"/>
    </xf>
    <xf numFmtId="2" fontId="77" fillId="86" borderId="10" xfId="419" applyNumberFormat="1" applyFont="1" applyFill="1" applyBorder="1" applyAlignment="1">
      <alignment horizontal="center" vertical="center"/>
    </xf>
    <xf numFmtId="0" fontId="77" fillId="86" borderId="10" xfId="419" applyFont="1" applyFill="1" applyBorder="1" applyAlignment="1">
      <alignment horizontal="center" vertical="center"/>
    </xf>
    <xf numFmtId="0" fontId="41" fillId="0" borderId="0" xfId="0" applyFont="1"/>
    <xf numFmtId="0" fontId="93" fillId="0" borderId="10" xfId="0" applyFont="1" applyBorder="1" applyAlignment="1">
      <alignment horizontal="center"/>
    </xf>
    <xf numFmtId="0" fontId="94" fillId="0" borderId="10" xfId="0" applyFont="1" applyBorder="1" applyAlignment="1">
      <alignment horizontal="left"/>
    </xf>
    <xf numFmtId="0" fontId="30" fillId="0" borderId="10" xfId="0" applyFont="1" applyBorder="1" applyAlignment="1">
      <alignment horizontal="left"/>
    </xf>
    <xf numFmtId="0" fontId="95" fillId="0" borderId="0" xfId="0" applyFont="1"/>
    <xf numFmtId="175" fontId="93" fillId="0" borderId="10" xfId="388" applyNumberFormat="1" applyFont="1" applyFill="1" applyBorder="1" applyAlignment="1"/>
    <xf numFmtId="175" fontId="93" fillId="0" borderId="10" xfId="0" applyNumberFormat="1" applyFont="1" applyBorder="1"/>
    <xf numFmtId="0" fontId="96" fillId="0" borderId="10" xfId="0" applyFont="1" applyBorder="1" applyAlignment="1">
      <alignment horizontal="left"/>
    </xf>
    <xf numFmtId="14" fontId="96" fillId="0" borderId="10" xfId="0" applyNumberFormat="1" applyFont="1" applyBorder="1" applyAlignment="1">
      <alignment horizontal="left"/>
    </xf>
    <xf numFmtId="0" fontId="96" fillId="0" borderId="10" xfId="0" applyFont="1" applyBorder="1" applyAlignment="1">
      <alignment horizontal="left" vertical="center"/>
    </xf>
    <xf numFmtId="0" fontId="97" fillId="0" borderId="10" xfId="0" applyFont="1" applyBorder="1" applyAlignment="1">
      <alignment horizontal="left" vertical="center"/>
    </xf>
    <xf numFmtId="167" fontId="77" fillId="86" borderId="10" xfId="551" applyFont="1" applyFill="1" applyBorder="1" applyAlignment="1">
      <alignment horizontal="center" vertical="center" wrapText="1"/>
    </xf>
    <xf numFmtId="0" fontId="79" fillId="0" borderId="0" xfId="0" applyFont="1"/>
    <xf numFmtId="0" fontId="0" fillId="0" borderId="0" xfId="0" pivotButton="1"/>
    <xf numFmtId="183" fontId="0" fillId="0" borderId="0" xfId="0" applyNumberFormat="1"/>
    <xf numFmtId="0" fontId="0" fillId="89" borderId="0" xfId="0" applyFill="1"/>
    <xf numFmtId="10" fontId="0" fillId="0" borderId="0" xfId="0" applyNumberFormat="1"/>
    <xf numFmtId="181" fontId="0" fillId="0" borderId="0" xfId="0" applyNumberFormat="1"/>
    <xf numFmtId="174" fontId="93" fillId="0" borderId="10" xfId="2604" applyNumberFormat="1" applyFont="1" applyFill="1" applyBorder="1" applyAlignment="1">
      <alignment horizontal="left"/>
    </xf>
    <xf numFmtId="169" fontId="77" fillId="87" borderId="12" xfId="0" applyNumberFormat="1" applyFont="1" applyFill="1" applyBorder="1" applyAlignment="1">
      <alignment horizontal="center" vertical="center" wrapText="1"/>
    </xf>
    <xf numFmtId="0" fontId="93" fillId="0" borderId="10" xfId="0" applyFont="1" applyBorder="1" applyAlignment="1">
      <alignment horizontal="center" vertical="center"/>
    </xf>
    <xf numFmtId="0" fontId="95" fillId="0" borderId="0" xfId="0" applyFont="1" applyAlignment="1">
      <alignment wrapText="1"/>
    </xf>
    <xf numFmtId="0" fontId="98" fillId="0" borderId="10" xfId="0" applyFont="1" applyBorder="1" applyAlignment="1">
      <alignment horizontal="center" vertical="center"/>
    </xf>
    <xf numFmtId="0" fontId="92" fillId="0" borderId="10" xfId="0" applyFont="1" applyBorder="1" applyAlignment="1">
      <alignment horizontal="center"/>
    </xf>
    <xf numFmtId="175" fontId="0" fillId="0" borderId="0" xfId="0" applyNumberFormat="1"/>
    <xf numFmtId="0" fontId="0" fillId="0" borderId="0" xfId="0" applyAlignment="1">
      <alignment horizontal="center"/>
    </xf>
    <xf numFmtId="10" fontId="82" fillId="90" borderId="10" xfId="0" applyNumberFormat="1" applyFont="1" applyFill="1" applyBorder="1" applyAlignment="1">
      <alignment horizontal="center" vertical="center"/>
    </xf>
    <xf numFmtId="166" fontId="86" fillId="91" borderId="16" xfId="0" applyNumberFormat="1" applyFont="1" applyFill="1" applyBorder="1" applyAlignment="1">
      <alignment horizontal="center" vertical="center" wrapText="1" readingOrder="1"/>
    </xf>
    <xf numFmtId="0" fontId="86" fillId="0" borderId="39" xfId="0" applyFont="1" applyBorder="1" applyAlignment="1">
      <alignment horizontal="center" vertical="center" wrapText="1" readingOrder="1"/>
    </xf>
    <xf numFmtId="166" fontId="86" fillId="91" borderId="10" xfId="0" applyNumberFormat="1" applyFont="1" applyFill="1" applyBorder="1" applyAlignment="1">
      <alignment horizontal="center" vertical="center" wrapText="1" readingOrder="1"/>
    </xf>
    <xf numFmtId="0" fontId="86" fillId="91" borderId="10" xfId="0" applyFont="1" applyFill="1" applyBorder="1" applyAlignment="1">
      <alignment horizontal="center" vertical="center" wrapText="1" readingOrder="1"/>
    </xf>
    <xf numFmtId="0" fontId="83" fillId="91" borderId="10" xfId="0" applyFont="1" applyFill="1" applyBorder="1" applyAlignment="1">
      <alignment wrapText="1"/>
    </xf>
    <xf numFmtId="0" fontId="82" fillId="92" borderId="0" xfId="0" applyFont="1" applyFill="1"/>
    <xf numFmtId="0" fontId="99" fillId="0" borderId="0" xfId="0" applyFont="1"/>
    <xf numFmtId="169" fontId="81" fillId="87" borderId="12" xfId="0" applyNumberFormat="1" applyFont="1" applyFill="1" applyBorder="1" applyAlignment="1">
      <alignment horizontal="center" vertical="center" wrapText="1"/>
    </xf>
    <xf numFmtId="0" fontId="83" fillId="0" borderId="0" xfId="0" applyFont="1"/>
    <xf numFmtId="0" fontId="100" fillId="0" borderId="0" xfId="0" applyFont="1"/>
    <xf numFmtId="0" fontId="102" fillId="0" borderId="0" xfId="0" applyFont="1"/>
    <xf numFmtId="174" fontId="103" fillId="0" borderId="10" xfId="2604" applyNumberFormat="1" applyFont="1" applyFill="1" applyBorder="1" applyAlignment="1">
      <alignment horizontal="left"/>
    </xf>
    <xf numFmtId="0" fontId="101" fillId="0" borderId="0" xfId="0" applyFont="1"/>
    <xf numFmtId="14" fontId="101" fillId="0" borderId="0" xfId="0" applyNumberFormat="1" applyFont="1"/>
    <xf numFmtId="0" fontId="83" fillId="0" borderId="40" xfId="0" applyFont="1" applyBorder="1"/>
    <xf numFmtId="0" fontId="83" fillId="0" borderId="13" xfId="0" applyFont="1" applyBorder="1" applyAlignment="1">
      <alignment horizontal="center"/>
    </xf>
    <xf numFmtId="0" fontId="83" fillId="0" borderId="10" xfId="0" applyFont="1" applyBorder="1" applyAlignment="1">
      <alignment horizontal="right"/>
    </xf>
    <xf numFmtId="167" fontId="81" fillId="86" borderId="10" xfId="551" applyFont="1" applyFill="1" applyBorder="1" applyAlignment="1">
      <alignment horizontal="center" vertical="center" wrapText="1"/>
    </xf>
    <xf numFmtId="0" fontId="83" fillId="0" borderId="13" xfId="0" applyFont="1" applyBorder="1" applyAlignment="1">
      <alignment horizontal="center" vertical="center"/>
    </xf>
    <xf numFmtId="0" fontId="83" fillId="0" borderId="10" xfId="0" applyFont="1" applyBorder="1" applyAlignment="1">
      <alignment horizontal="center" vertical="center"/>
    </xf>
    <xf numFmtId="174" fontId="83" fillId="0" borderId="10" xfId="2604" applyNumberFormat="1" applyFont="1" applyFill="1" applyBorder="1" applyAlignment="1">
      <alignment horizontal="left"/>
    </xf>
    <xf numFmtId="0" fontId="81" fillId="86" borderId="10" xfId="419" applyFont="1" applyFill="1" applyBorder="1" applyAlignment="1">
      <alignment horizontal="center" vertical="center" wrapText="1"/>
    </xf>
    <xf numFmtId="169" fontId="81" fillId="86" borderId="10" xfId="0" applyNumberFormat="1" applyFont="1" applyFill="1" applyBorder="1" applyAlignment="1" applyProtection="1">
      <alignment horizontal="center" vertical="center" wrapText="1"/>
      <protection locked="0"/>
    </xf>
    <xf numFmtId="2" fontId="81" fillId="86" borderId="10" xfId="419" applyNumberFormat="1" applyFont="1" applyFill="1" applyBorder="1" applyAlignment="1">
      <alignment horizontal="center" vertical="center" wrapText="1"/>
    </xf>
    <xf numFmtId="2" fontId="81" fillId="86" borderId="10" xfId="419" applyNumberFormat="1" applyFont="1" applyFill="1" applyBorder="1" applyAlignment="1">
      <alignment horizontal="center" vertical="center"/>
    </xf>
    <xf numFmtId="0" fontId="81" fillId="86" borderId="10" xfId="419" applyFont="1" applyFill="1" applyBorder="1" applyAlignment="1">
      <alignment horizontal="center" vertical="center"/>
    </xf>
    <xf numFmtId="22" fontId="83" fillId="0" borderId="13" xfId="0" applyNumberFormat="1" applyFont="1" applyBorder="1" applyAlignment="1">
      <alignment horizontal="center"/>
    </xf>
    <xf numFmtId="0" fontId="83" fillId="0" borderId="13" xfId="0" applyFont="1" applyBorder="1"/>
    <xf numFmtId="0" fontId="28" fillId="88" borderId="10" xfId="0" applyFont="1" applyFill="1" applyBorder="1"/>
    <xf numFmtId="0" fontId="28" fillId="88" borderId="10" xfId="0" applyFont="1" applyFill="1" applyBorder="1" applyAlignment="1">
      <alignment horizontal="center"/>
    </xf>
    <xf numFmtId="22" fontId="28" fillId="88" borderId="10" xfId="0" applyNumberFormat="1" applyFont="1" applyFill="1" applyBorder="1"/>
    <xf numFmtId="22" fontId="28" fillId="88" borderId="10" xfId="0" applyNumberFormat="1" applyFont="1" applyFill="1" applyBorder="1" applyAlignment="1">
      <alignment horizontal="right"/>
    </xf>
    <xf numFmtId="0" fontId="28" fillId="88" borderId="10" xfId="0" applyFont="1" applyFill="1" applyBorder="1" applyAlignment="1">
      <alignment vertical="center"/>
    </xf>
    <xf numFmtId="22" fontId="83" fillId="0" borderId="10" xfId="0" applyNumberFormat="1" applyFont="1" applyBorder="1" applyAlignment="1">
      <alignment horizontal="center"/>
    </xf>
    <xf numFmtId="0" fontId="81" fillId="86" borderId="10" xfId="551" applyNumberFormat="1" applyFont="1" applyFill="1" applyBorder="1" applyAlignment="1">
      <alignment horizontal="center" vertical="center" wrapText="1"/>
    </xf>
    <xf numFmtId="174" fontId="83" fillId="0" borderId="33" xfId="2604" applyNumberFormat="1" applyFont="1" applyFill="1" applyBorder="1" applyAlignment="1">
      <alignment horizontal="left"/>
    </xf>
    <xf numFmtId="0" fontId="81" fillId="86" borderId="11" xfId="419" applyFont="1" applyFill="1" applyBorder="1" applyAlignment="1">
      <alignment horizontal="left" vertical="center" wrapText="1"/>
    </xf>
    <xf numFmtId="169" fontId="81" fillId="86" borderId="11" xfId="0" applyNumberFormat="1" applyFont="1" applyFill="1" applyBorder="1" applyAlignment="1" applyProtection="1">
      <alignment horizontal="center" vertical="center" wrapText="1"/>
      <protection locked="0"/>
    </xf>
    <xf numFmtId="167" fontId="81" fillId="86" borderId="10" xfId="551" applyFont="1" applyFill="1" applyBorder="1" applyAlignment="1">
      <alignment horizontal="left" vertical="center" wrapText="1"/>
    </xf>
    <xf numFmtId="176" fontId="81" fillId="86" borderId="10" xfId="551" applyNumberFormat="1" applyFont="1" applyFill="1" applyBorder="1" applyAlignment="1">
      <alignment horizontal="left" vertical="center" wrapText="1"/>
    </xf>
    <xf numFmtId="0" fontId="83" fillId="0" borderId="13" xfId="0" applyFont="1" applyBorder="1" applyAlignment="1">
      <alignment vertical="center"/>
    </xf>
    <xf numFmtId="1" fontId="83" fillId="0" borderId="13" xfId="0" applyNumberFormat="1" applyFont="1" applyBorder="1" applyAlignment="1">
      <alignment horizontal="center" vertical="center"/>
    </xf>
    <xf numFmtId="0" fontId="83" fillId="0" borderId="35" xfId="0" applyFont="1" applyBorder="1"/>
    <xf numFmtId="169" fontId="81" fillId="86" borderId="10" xfId="0" applyNumberFormat="1" applyFont="1" applyFill="1" applyBorder="1" applyAlignment="1">
      <alignment horizontal="center" vertical="center" wrapText="1"/>
    </xf>
    <xf numFmtId="0" fontId="83" fillId="0" borderId="11" xfId="0" applyFont="1" applyBorder="1" applyAlignment="1">
      <alignment horizontal="left"/>
    </xf>
    <xf numFmtId="0" fontId="83" fillId="0" borderId="10" xfId="0" applyFont="1" applyBorder="1" applyAlignment="1">
      <alignment horizontal="left"/>
    </xf>
    <xf numFmtId="14" fontId="83" fillId="0" borderId="11" xfId="0" applyNumberFormat="1" applyFont="1" applyBorder="1" applyAlignment="1" applyProtection="1">
      <alignment horizontal="left" vertical="center"/>
      <protection locked="0"/>
    </xf>
    <xf numFmtId="0" fontId="83" fillId="0" borderId="11" xfId="0" applyFont="1" applyBorder="1" applyAlignment="1" applyProtection="1">
      <alignment horizontal="left"/>
      <protection locked="0"/>
    </xf>
    <xf numFmtId="1" fontId="83" fillId="0" borderId="11" xfId="0" applyNumberFormat="1" applyFont="1" applyBorder="1" applyAlignment="1">
      <alignment horizontal="left"/>
    </xf>
    <xf numFmtId="0" fontId="83" fillId="88" borderId="11" xfId="0" applyFont="1" applyFill="1" applyBorder="1" applyAlignment="1" applyProtection="1">
      <alignment horizontal="left"/>
      <protection locked="0"/>
    </xf>
    <xf numFmtId="175" fontId="83" fillId="0" borderId="10" xfId="388" applyNumberFormat="1" applyFont="1" applyFill="1" applyBorder="1"/>
    <xf numFmtId="175" fontId="83" fillId="0" borderId="10" xfId="0" applyNumberFormat="1" applyFont="1" applyBorder="1"/>
    <xf numFmtId="14" fontId="83" fillId="0" borderId="10" xfId="0" applyNumberFormat="1" applyFont="1" applyBorder="1" applyAlignment="1" applyProtection="1">
      <alignment horizontal="left" vertical="center"/>
      <protection locked="0"/>
    </xf>
    <xf numFmtId="1" fontId="83" fillId="0" borderId="10" xfId="0" applyNumberFormat="1" applyFont="1" applyBorder="1" applyAlignment="1">
      <alignment horizontal="left"/>
    </xf>
    <xf numFmtId="0" fontId="83" fillId="88" borderId="10" xfId="0" applyFont="1" applyFill="1" applyBorder="1" applyAlignment="1" applyProtection="1">
      <alignment horizontal="left"/>
      <protection locked="0"/>
    </xf>
    <xf numFmtId="0" fontId="81" fillId="24" borderId="13" xfId="0" applyFont="1" applyFill="1" applyBorder="1"/>
    <xf numFmtId="0" fontId="105" fillId="0" borderId="0" xfId="0" applyFont="1"/>
    <xf numFmtId="14" fontId="105" fillId="0" borderId="0" xfId="0" applyNumberFormat="1" applyFont="1"/>
    <xf numFmtId="175" fontId="104" fillId="0" borderId="34" xfId="0" applyNumberFormat="1" applyFont="1" applyBorder="1"/>
    <xf numFmtId="0" fontId="94" fillId="0" borderId="11" xfId="0" applyFont="1" applyBorder="1" applyAlignment="1">
      <alignment horizontal="left"/>
    </xf>
    <xf numFmtId="0" fontId="94" fillId="0" borderId="11" xfId="0" applyFont="1" applyBorder="1" applyAlignment="1" applyProtection="1">
      <alignment horizontal="left" vertical="center"/>
      <protection locked="0"/>
    </xf>
    <xf numFmtId="0" fontId="94" fillId="0" borderId="11" xfId="0" applyFont="1" applyBorder="1" applyAlignment="1" applyProtection="1">
      <alignment horizontal="left"/>
      <protection locked="0"/>
    </xf>
    <xf numFmtId="0" fontId="94" fillId="0" borderId="10" xfId="0" applyFont="1" applyBorder="1" applyAlignment="1" applyProtection="1">
      <alignment horizontal="left"/>
      <protection locked="0"/>
    </xf>
    <xf numFmtId="0" fontId="94" fillId="0" borderId="15" xfId="0" applyFont="1" applyBorder="1" applyAlignment="1" applyProtection="1">
      <alignment horizontal="left"/>
      <protection locked="0"/>
    </xf>
    <xf numFmtId="0" fontId="94" fillId="0" borderId="33" xfId="0" applyFont="1" applyBorder="1" applyAlignment="1" applyProtection="1">
      <alignment horizontal="left"/>
      <protection locked="0"/>
    </xf>
    <xf numFmtId="184" fontId="94" fillId="0" borderId="11" xfId="0" applyNumberFormat="1" applyFont="1" applyBorder="1" applyAlignment="1" applyProtection="1">
      <alignment horizontal="left" vertical="center"/>
      <protection locked="0"/>
    </xf>
    <xf numFmtId="14" fontId="94" fillId="0" borderId="11" xfId="0" applyNumberFormat="1" applyFont="1" applyBorder="1" applyAlignment="1" applyProtection="1">
      <alignment horizontal="left" vertical="center"/>
      <protection locked="0"/>
    </xf>
    <xf numFmtId="184" fontId="94" fillId="0" borderId="10" xfId="0" applyNumberFormat="1" applyFont="1" applyBorder="1" applyAlignment="1" applyProtection="1">
      <alignment horizontal="left" vertical="center"/>
      <protection locked="0"/>
    </xf>
    <xf numFmtId="14" fontId="94" fillId="0" borderId="10" xfId="0" applyNumberFormat="1" applyFont="1" applyBorder="1" applyAlignment="1" applyProtection="1">
      <alignment horizontal="left" vertical="center"/>
      <protection locked="0"/>
    </xf>
    <xf numFmtId="1" fontId="94" fillId="0" borderId="11" xfId="0" applyNumberFormat="1" applyFont="1" applyBorder="1" applyAlignment="1">
      <alignment horizontal="left"/>
    </xf>
    <xf numFmtId="1" fontId="94" fillId="0" borderId="10" xfId="0" applyNumberFormat="1" applyFont="1" applyBorder="1" applyAlignment="1">
      <alignment horizontal="left"/>
    </xf>
    <xf numFmtId="0" fontId="106" fillId="0" borderId="11" xfId="0" applyFont="1" applyBorder="1" applyAlignment="1">
      <alignment horizontal="left"/>
    </xf>
    <xf numFmtId="185" fontId="94" fillId="0" borderId="10" xfId="0" applyNumberFormat="1" applyFont="1" applyBorder="1" applyAlignment="1" applyProtection="1">
      <alignment horizontal="left" vertical="center"/>
      <protection locked="0"/>
    </xf>
    <xf numFmtId="0" fontId="94" fillId="0" borderId="10" xfId="0" applyFont="1" applyBorder="1" applyAlignment="1" applyProtection="1">
      <alignment horizontal="left" vertical="center"/>
      <protection locked="0"/>
    </xf>
    <xf numFmtId="0" fontId="107" fillId="0" borderId="0" xfId="0" applyFont="1"/>
    <xf numFmtId="14" fontId="107" fillId="0" borderId="0" xfId="0" applyNumberFormat="1" applyFont="1"/>
    <xf numFmtId="0" fontId="107" fillId="0" borderId="0" xfId="0" applyFont="1" applyAlignment="1">
      <alignment horizontal="center"/>
    </xf>
    <xf numFmtId="0" fontId="108" fillId="86" borderId="10" xfId="0" applyFont="1" applyFill="1" applyBorder="1" applyAlignment="1" applyProtection="1">
      <alignment horizontal="center" vertical="center" wrapText="1"/>
      <protection locked="0"/>
    </xf>
    <xf numFmtId="0" fontId="109" fillId="0" borderId="10" xfId="0" applyFont="1" applyBorder="1" applyAlignment="1">
      <alignment horizontal="center"/>
    </xf>
    <xf numFmtId="0" fontId="110" fillId="0" borderId="0" xfId="0" applyFont="1"/>
    <xf numFmtId="14" fontId="94" fillId="0" borderId="11" xfId="0" applyNumberFormat="1" applyFont="1" applyBorder="1" applyAlignment="1" applyProtection="1">
      <alignment horizontal="left"/>
      <protection locked="0"/>
    </xf>
    <xf numFmtId="14" fontId="94" fillId="0" borderId="10" xfId="0" applyNumberFormat="1" applyFont="1" applyBorder="1" applyAlignment="1">
      <alignment horizontal="left"/>
    </xf>
    <xf numFmtId="0" fontId="94" fillId="88" borderId="11" xfId="0" applyFont="1" applyFill="1" applyBorder="1" applyAlignment="1" applyProtection="1">
      <alignment horizontal="left"/>
      <protection locked="0"/>
    </xf>
    <xf numFmtId="0" fontId="94" fillId="0" borderId="15" xfId="0" applyFont="1" applyBorder="1" applyAlignment="1">
      <alignment horizontal="left"/>
    </xf>
    <xf numFmtId="175" fontId="111" fillId="0" borderId="0" xfId="0" applyNumberFormat="1" applyFont="1"/>
    <xf numFmtId="169" fontId="108" fillId="87" borderId="19" xfId="0" applyNumberFormat="1" applyFont="1" applyFill="1" applyBorder="1" applyAlignment="1">
      <alignment horizontal="center" vertical="center" wrapText="1"/>
    </xf>
    <xf numFmtId="169" fontId="108" fillId="87" borderId="12" xfId="0" applyNumberFormat="1" applyFont="1" applyFill="1" applyBorder="1" applyAlignment="1">
      <alignment horizontal="center" vertical="center" wrapText="1"/>
    </xf>
    <xf numFmtId="0" fontId="109" fillId="0" borderId="0" xfId="0" applyFont="1"/>
    <xf numFmtId="0" fontId="94" fillId="0" borderId="10" xfId="0" applyFont="1" applyBorder="1"/>
    <xf numFmtId="185" fontId="94" fillId="0" borderId="11" xfId="0" applyNumberFormat="1" applyFont="1" applyBorder="1" applyAlignment="1" applyProtection="1">
      <alignment horizontal="left" vertical="center"/>
      <protection locked="0"/>
    </xf>
    <xf numFmtId="175" fontId="109" fillId="0" borderId="10" xfId="388" applyNumberFormat="1" applyFont="1" applyFill="1" applyBorder="1" applyAlignment="1"/>
    <xf numFmtId="175" fontId="109" fillId="0" borderId="10" xfId="0" applyNumberFormat="1" applyFont="1" applyBorder="1"/>
    <xf numFmtId="16" fontId="94" fillId="0" borderId="11" xfId="0" applyNumberFormat="1" applyFont="1" applyBorder="1" applyAlignment="1" applyProtection="1">
      <alignment horizontal="left" vertical="center"/>
      <protection locked="0"/>
    </xf>
    <xf numFmtId="0" fontId="112" fillId="0" borderId="36" xfId="0" applyFont="1" applyBorder="1" applyAlignment="1">
      <alignment horizontal="left"/>
    </xf>
    <xf numFmtId="0" fontId="98" fillId="0" borderId="10" xfId="0" applyFont="1" applyBorder="1" applyAlignment="1">
      <alignment horizontal="center"/>
    </xf>
    <xf numFmtId="22" fontId="98" fillId="0" borderId="10" xfId="0" applyNumberFormat="1" applyFont="1" applyBorder="1" applyAlignment="1">
      <alignment horizontal="center"/>
    </xf>
    <xf numFmtId="174" fontId="100" fillId="0" borderId="0" xfId="0" applyNumberFormat="1" applyFont="1"/>
    <xf numFmtId="167" fontId="81" fillId="86" borderId="10" xfId="551" applyFont="1" applyFill="1" applyBorder="1" applyAlignment="1">
      <alignment horizontal="center" vertical="center"/>
    </xf>
    <xf numFmtId="169" fontId="81" fillId="87" borderId="12" xfId="0" applyNumberFormat="1" applyFont="1" applyFill="1" applyBorder="1" applyAlignment="1">
      <alignment horizontal="center" vertical="center"/>
    </xf>
    <xf numFmtId="22" fontId="98" fillId="0" borderId="13" xfId="0" applyNumberFormat="1" applyFont="1" applyBorder="1" applyAlignment="1">
      <alignment horizontal="center"/>
    </xf>
    <xf numFmtId="1" fontId="98" fillId="0" borderId="13" xfId="0" applyNumberFormat="1" applyFont="1" applyBorder="1" applyAlignment="1">
      <alignment horizontal="center"/>
    </xf>
    <xf numFmtId="0" fontId="98" fillId="0" borderId="13" xfId="0" applyFont="1" applyBorder="1" applyAlignment="1">
      <alignment horizontal="center"/>
    </xf>
    <xf numFmtId="0" fontId="98" fillId="0" borderId="0" xfId="0" applyFont="1"/>
    <xf numFmtId="1" fontId="113" fillId="88" borderId="38" xfId="0" applyNumberFormat="1" applyFont="1" applyFill="1" applyBorder="1" applyAlignment="1">
      <alignment horizontal="center"/>
    </xf>
    <xf numFmtId="1" fontId="113" fillId="88" borderId="13" xfId="0" applyNumberFormat="1" applyFont="1" applyFill="1" applyBorder="1" applyAlignment="1">
      <alignment horizontal="center"/>
    </xf>
    <xf numFmtId="22" fontId="113" fillId="88" borderId="13" xfId="0" applyNumberFormat="1" applyFont="1" applyFill="1" applyBorder="1" applyAlignment="1">
      <alignment horizontal="center"/>
    </xf>
    <xf numFmtId="0" fontId="113" fillId="88" borderId="13" xfId="0" applyFont="1" applyFill="1" applyBorder="1" applyAlignment="1">
      <alignment horizontal="center"/>
    </xf>
    <xf numFmtId="14" fontId="100" fillId="0" borderId="0" xfId="0" applyNumberFormat="1" applyFont="1"/>
    <xf numFmtId="0" fontId="100" fillId="0" borderId="0" xfId="0" applyFont="1" applyAlignment="1">
      <alignment horizontal="center"/>
    </xf>
    <xf numFmtId="22" fontId="98" fillId="0" borderId="13" xfId="0" applyNumberFormat="1" applyFont="1" applyBorder="1" applyAlignment="1">
      <alignment horizontal="center" vertical="center"/>
    </xf>
    <xf numFmtId="0" fontId="98" fillId="0" borderId="13" xfId="0" applyFont="1" applyBorder="1" applyAlignment="1">
      <alignment horizontal="center" vertical="center"/>
    </xf>
    <xf numFmtId="49" fontId="98" fillId="0" borderId="13" xfId="0" applyNumberFormat="1" applyFont="1" applyBorder="1" applyAlignment="1">
      <alignment horizontal="center" vertical="center"/>
    </xf>
    <xf numFmtId="22" fontId="98" fillId="0" borderId="13" xfId="0" applyNumberFormat="1" applyFont="1" applyBorder="1" applyAlignment="1">
      <alignment horizontal="center" vertical="center" wrapText="1"/>
    </xf>
    <xf numFmtId="0" fontId="98" fillId="0" borderId="13" xfId="0" quotePrefix="1" applyFont="1" applyBorder="1" applyAlignment="1">
      <alignment horizontal="center" vertical="center"/>
    </xf>
    <xf numFmtId="0" fontId="98" fillId="0" borderId="0" xfId="0" applyFont="1" applyAlignment="1">
      <alignment horizontal="center"/>
    </xf>
    <xf numFmtId="1" fontId="98" fillId="0" borderId="13" xfId="0" applyNumberFormat="1" applyFont="1" applyBorder="1" applyAlignment="1">
      <alignment horizontal="center" vertical="center"/>
    </xf>
    <xf numFmtId="49" fontId="98" fillId="0" borderId="13" xfId="0" applyNumberFormat="1" applyFont="1" applyBorder="1" applyAlignment="1">
      <alignment horizontal="center"/>
    </xf>
    <xf numFmtId="1" fontId="98" fillId="0" borderId="38" xfId="0" applyNumberFormat="1" applyFont="1" applyBorder="1" applyAlignment="1">
      <alignment horizontal="center" vertical="center"/>
    </xf>
    <xf numFmtId="1" fontId="98" fillId="0" borderId="16" xfId="0" applyNumberFormat="1" applyFont="1" applyBorder="1" applyAlignment="1">
      <alignment horizontal="center"/>
    </xf>
    <xf numFmtId="186" fontId="98" fillId="0" borderId="13" xfId="0" applyNumberFormat="1" applyFont="1" applyBorder="1" applyAlignment="1">
      <alignment horizontal="center"/>
    </xf>
    <xf numFmtId="22" fontId="98" fillId="0" borderId="13" xfId="0" applyNumberFormat="1" applyFont="1" applyBorder="1" applyAlignment="1">
      <alignment horizontal="center" wrapText="1"/>
    </xf>
    <xf numFmtId="0" fontId="114" fillId="0" borderId="0" xfId="0" applyFont="1" applyAlignment="1">
      <alignment horizontal="center"/>
    </xf>
    <xf numFmtId="0" fontId="95" fillId="0" borderId="0" xfId="0" applyFont="1" applyAlignment="1">
      <alignment horizontal="center"/>
    </xf>
    <xf numFmtId="0" fontId="98" fillId="0" borderId="33" xfId="0" applyFont="1" applyBorder="1" applyAlignment="1">
      <alignment horizontal="center" vertical="center"/>
    </xf>
    <xf numFmtId="0" fontId="98" fillId="0" borderId="10" xfId="0" applyFont="1" applyBorder="1" applyAlignment="1">
      <alignment horizontal="center" wrapText="1"/>
    </xf>
    <xf numFmtId="22" fontId="98" fillId="0" borderId="10" xfId="0" applyNumberFormat="1" applyFont="1" applyBorder="1" applyAlignment="1">
      <alignment horizontal="center" wrapText="1"/>
    </xf>
    <xf numFmtId="22" fontId="98" fillId="0" borderId="10" xfId="0" applyNumberFormat="1" applyFont="1" applyBorder="1" applyAlignment="1">
      <alignment horizontal="center" vertical="center"/>
    </xf>
    <xf numFmtId="16" fontId="98" fillId="0" borderId="10" xfId="0" applyNumberFormat="1" applyFont="1" applyBorder="1" applyAlignment="1">
      <alignment horizontal="center" vertical="center"/>
    </xf>
    <xf numFmtId="0" fontId="115" fillId="0" borderId="13" xfId="0" applyFont="1" applyBorder="1"/>
    <xf numFmtId="0" fontId="115" fillId="0" borderId="16" xfId="0" applyFont="1" applyBorder="1"/>
    <xf numFmtId="0" fontId="115" fillId="0" borderId="13" xfId="0" applyFont="1" applyBorder="1" applyAlignment="1">
      <alignment horizontal="center"/>
    </xf>
    <xf numFmtId="0" fontId="115" fillId="0" borderId="16" xfId="0" applyFont="1" applyBorder="1" applyAlignment="1">
      <alignment horizontal="center"/>
    </xf>
    <xf numFmtId="0" fontId="115" fillId="0" borderId="10" xfId="0" applyFont="1" applyBorder="1"/>
    <xf numFmtId="0" fontId="115" fillId="0" borderId="34" xfId="0" applyFont="1" applyBorder="1"/>
    <xf numFmtId="0" fontId="115" fillId="0" borderId="10" xfId="0" applyFont="1" applyBorder="1" applyAlignment="1">
      <alignment horizontal="center"/>
    </xf>
    <xf numFmtId="0" fontId="115" fillId="0" borderId="34" xfId="0" applyFont="1" applyBorder="1" applyAlignment="1">
      <alignment horizontal="center"/>
    </xf>
    <xf numFmtId="0" fontId="116" fillId="93" borderId="10" xfId="0" applyFont="1" applyFill="1" applyBorder="1"/>
    <xf numFmtId="0" fontId="115" fillId="0" borderId="38" xfId="0" applyFont="1" applyBorder="1"/>
    <xf numFmtId="0" fontId="115" fillId="0" borderId="44" xfId="0" applyFont="1" applyBorder="1"/>
    <xf numFmtId="0" fontId="115" fillId="0" borderId="38" xfId="0" applyFont="1" applyBorder="1" applyAlignment="1">
      <alignment horizontal="center"/>
    </xf>
    <xf numFmtId="0" fontId="115" fillId="0" borderId="44" xfId="0" applyFont="1" applyBorder="1" applyAlignment="1">
      <alignment horizontal="center"/>
    </xf>
    <xf numFmtId="0" fontId="116" fillId="93" borderId="38" xfId="0" applyFont="1" applyFill="1" applyBorder="1" applyAlignment="1">
      <alignment horizontal="center"/>
    </xf>
    <xf numFmtId="22" fontId="115" fillId="0" borderId="13" xfId="0" applyNumberFormat="1" applyFont="1" applyBorder="1"/>
    <xf numFmtId="22" fontId="115" fillId="0" borderId="16" xfId="0" applyNumberFormat="1" applyFont="1" applyBorder="1"/>
    <xf numFmtId="0" fontId="115" fillId="0" borderId="45" xfId="0" applyFont="1" applyBorder="1"/>
    <xf numFmtId="0" fontId="115" fillId="0" borderId="46" xfId="0" applyFont="1" applyBorder="1"/>
    <xf numFmtId="175" fontId="83" fillId="0" borderId="13" xfId="388" applyNumberFormat="1" applyFont="1" applyBorder="1"/>
    <xf numFmtId="171" fontId="81" fillId="0" borderId="13" xfId="0" applyNumberFormat="1" applyFont="1" applyBorder="1"/>
    <xf numFmtId="171" fontId="83" fillId="0" borderId="13" xfId="0" applyNumberFormat="1" applyFont="1" applyBorder="1"/>
    <xf numFmtId="0" fontId="81" fillId="24" borderId="35" xfId="0" applyFont="1" applyFill="1" applyBorder="1"/>
    <xf numFmtId="0" fontId="83" fillId="0" borderId="35" xfId="0" applyFont="1" applyBorder="1" applyAlignment="1">
      <alignment horizontal="center"/>
    </xf>
    <xf numFmtId="0" fontId="83" fillId="0" borderId="42" xfId="0" applyFont="1" applyBorder="1" applyAlignment="1">
      <alignment horizontal="center"/>
    </xf>
    <xf numFmtId="0" fontId="83" fillId="0" borderId="43" xfId="0" applyFont="1" applyBorder="1" applyAlignment="1">
      <alignment horizontal="center"/>
    </xf>
    <xf numFmtId="0" fontId="83" fillId="0" borderId="10" xfId="0" applyFont="1" applyBorder="1" applyAlignment="1">
      <alignment horizontal="right"/>
    </xf>
    <xf numFmtId="0" fontId="79" fillId="0" borderId="35" xfId="0" applyFont="1" applyBorder="1" applyAlignment="1">
      <alignment horizontal="right"/>
    </xf>
    <xf numFmtId="0" fontId="81" fillId="0" borderId="10" xfId="0" applyFont="1" applyBorder="1" applyAlignment="1">
      <alignment horizontal="right"/>
    </xf>
    <xf numFmtId="0" fontId="81" fillId="0" borderId="35" xfId="0" applyFont="1" applyBorder="1" applyAlignment="1">
      <alignment horizontal="right"/>
    </xf>
    <xf numFmtId="0" fontId="81" fillId="0" borderId="37" xfId="0" applyFont="1" applyBorder="1" applyAlignment="1">
      <alignment horizontal="right"/>
    </xf>
    <xf numFmtId="0" fontId="81" fillId="0" borderId="47" xfId="0" applyFont="1" applyBorder="1" applyAlignment="1">
      <alignment horizontal="right"/>
    </xf>
    <xf numFmtId="0" fontId="81" fillId="24" borderId="41" xfId="0" applyFont="1" applyFill="1" applyBorder="1" applyAlignment="1">
      <alignment horizontal="center"/>
    </xf>
    <xf numFmtId="0" fontId="81" fillId="24" borderId="0" xfId="0" applyFont="1" applyFill="1" applyAlignment="1">
      <alignment horizontal="center"/>
    </xf>
    <xf numFmtId="17" fontId="81" fillId="24" borderId="41" xfId="0" applyNumberFormat="1" applyFont="1" applyFill="1" applyBorder="1" applyAlignment="1">
      <alignment horizontal="center"/>
    </xf>
    <xf numFmtId="17" fontId="81" fillId="24" borderId="0" xfId="0" applyNumberFormat="1" applyFont="1" applyFill="1" applyAlignment="1">
      <alignment horizontal="center"/>
    </xf>
    <xf numFmtId="0" fontId="85" fillId="25" borderId="17" xfId="0" applyFont="1" applyFill="1" applyBorder="1" applyAlignment="1">
      <alignment horizontal="center" vertical="center" wrapText="1" readingOrder="1"/>
    </xf>
    <xf numFmtId="0" fontId="85" fillId="25" borderId="18" xfId="0" applyFont="1" applyFill="1" applyBorder="1" applyAlignment="1">
      <alignment horizontal="center" vertical="center" wrapText="1" readingOrder="1"/>
    </xf>
    <xf numFmtId="0" fontId="85" fillId="26" borderId="10" xfId="0" applyFont="1" applyFill="1" applyBorder="1" applyAlignment="1">
      <alignment horizontal="center" vertical="center" wrapText="1"/>
    </xf>
    <xf numFmtId="0" fontId="82" fillId="91" borderId="10" xfId="0" applyFont="1" applyFill="1" applyBorder="1" applyAlignment="1">
      <alignment horizontal="left" vertical="center" wrapText="1"/>
    </xf>
    <xf numFmtId="0" fontId="82" fillId="0" borderId="10" xfId="0" applyFont="1" applyBorder="1" applyAlignment="1">
      <alignment horizontal="left" vertical="center" wrapText="1"/>
    </xf>
  </cellXfs>
  <cellStyles count="39543">
    <cellStyle name="20% - Accent1" xfId="1" xr:uid="{00000000-0005-0000-0000-000000000000}"/>
    <cellStyle name="20% - Accent1 2" xfId="553" xr:uid="{00000000-0005-0000-0000-000001000000}"/>
    <cellStyle name="20% - Accent1 3" xfId="554" xr:uid="{00000000-0005-0000-0000-000002000000}"/>
    <cellStyle name="20% - Accent1 4" xfId="555" xr:uid="{00000000-0005-0000-0000-000003000000}"/>
    <cellStyle name="20% - Accent1 5" xfId="556" xr:uid="{00000000-0005-0000-0000-000004000000}"/>
    <cellStyle name="20% - Accent1 6" xfId="552" xr:uid="{00000000-0005-0000-0000-000005000000}"/>
    <cellStyle name="20% - Accent2" xfId="2" xr:uid="{00000000-0005-0000-0000-000006000000}"/>
    <cellStyle name="20% - Accent2 2" xfId="558" xr:uid="{00000000-0005-0000-0000-000007000000}"/>
    <cellStyle name="20% - Accent2 3" xfId="559" xr:uid="{00000000-0005-0000-0000-000008000000}"/>
    <cellStyle name="20% - Accent2 4" xfId="560" xr:uid="{00000000-0005-0000-0000-000009000000}"/>
    <cellStyle name="20% - Accent2 5" xfId="561" xr:uid="{00000000-0005-0000-0000-00000A000000}"/>
    <cellStyle name="20% - Accent2 6" xfId="557" xr:uid="{00000000-0005-0000-0000-00000B000000}"/>
    <cellStyle name="20% - Accent3" xfId="3" xr:uid="{00000000-0005-0000-0000-00000C000000}"/>
    <cellStyle name="20% - Accent3 2" xfId="563" xr:uid="{00000000-0005-0000-0000-00000D000000}"/>
    <cellStyle name="20% - Accent3 3" xfId="564" xr:uid="{00000000-0005-0000-0000-00000E000000}"/>
    <cellStyle name="20% - Accent3 4" xfId="565" xr:uid="{00000000-0005-0000-0000-00000F000000}"/>
    <cellStyle name="20% - Accent3 5" xfId="566" xr:uid="{00000000-0005-0000-0000-000010000000}"/>
    <cellStyle name="20% - Accent3 6" xfId="562" xr:uid="{00000000-0005-0000-0000-000011000000}"/>
    <cellStyle name="20% - Accent4" xfId="4" xr:uid="{00000000-0005-0000-0000-000012000000}"/>
    <cellStyle name="20% - Accent4 2" xfId="568" xr:uid="{00000000-0005-0000-0000-000013000000}"/>
    <cellStyle name="20% - Accent4 3" xfId="569" xr:uid="{00000000-0005-0000-0000-000014000000}"/>
    <cellStyle name="20% - Accent4 4" xfId="570" xr:uid="{00000000-0005-0000-0000-000015000000}"/>
    <cellStyle name="20% - Accent4 5" xfId="571" xr:uid="{00000000-0005-0000-0000-000016000000}"/>
    <cellStyle name="20% - Accent4 6" xfId="567" xr:uid="{00000000-0005-0000-0000-000017000000}"/>
    <cellStyle name="20% - Accent5" xfId="5" xr:uid="{00000000-0005-0000-0000-000018000000}"/>
    <cellStyle name="20% - Accent5 2" xfId="573" xr:uid="{00000000-0005-0000-0000-000019000000}"/>
    <cellStyle name="20% - Accent5 3" xfId="574" xr:uid="{00000000-0005-0000-0000-00001A000000}"/>
    <cellStyle name="20% - Accent5 4" xfId="575" xr:uid="{00000000-0005-0000-0000-00001B000000}"/>
    <cellStyle name="20% - Accent5 5" xfId="576" xr:uid="{00000000-0005-0000-0000-00001C000000}"/>
    <cellStyle name="20% - Accent5 6" xfId="572" xr:uid="{00000000-0005-0000-0000-00001D000000}"/>
    <cellStyle name="20% - Accent6" xfId="6" xr:uid="{00000000-0005-0000-0000-00001E000000}"/>
    <cellStyle name="20% - Accent6 2" xfId="578" xr:uid="{00000000-0005-0000-0000-00001F000000}"/>
    <cellStyle name="20% - Accent6 3" xfId="579" xr:uid="{00000000-0005-0000-0000-000020000000}"/>
    <cellStyle name="20% - Accent6 4" xfId="580" xr:uid="{00000000-0005-0000-0000-000021000000}"/>
    <cellStyle name="20% - Accent6 5" xfId="581" xr:uid="{00000000-0005-0000-0000-000022000000}"/>
    <cellStyle name="20% - Accent6 6" xfId="577" xr:uid="{00000000-0005-0000-0000-000023000000}"/>
    <cellStyle name="20% - Énfasis1 10" xfId="7" xr:uid="{00000000-0005-0000-0000-000024000000}"/>
    <cellStyle name="20% - Énfasis1 11" xfId="8" xr:uid="{00000000-0005-0000-0000-000025000000}"/>
    <cellStyle name="20% - Énfasis1 12" xfId="9" xr:uid="{00000000-0005-0000-0000-000026000000}"/>
    <cellStyle name="20% - Énfasis1 2" xfId="10" xr:uid="{00000000-0005-0000-0000-000027000000}"/>
    <cellStyle name="20% - Énfasis1 2 2" xfId="582" xr:uid="{00000000-0005-0000-0000-000028000000}"/>
    <cellStyle name="20% - Énfasis1 3" xfId="11" xr:uid="{00000000-0005-0000-0000-000029000000}"/>
    <cellStyle name="20% - Énfasis1 4" xfId="12" xr:uid="{00000000-0005-0000-0000-00002A000000}"/>
    <cellStyle name="20% - Énfasis1 5" xfId="13" xr:uid="{00000000-0005-0000-0000-00002B000000}"/>
    <cellStyle name="20% - Énfasis1 5 2" xfId="583" xr:uid="{00000000-0005-0000-0000-00002C000000}"/>
    <cellStyle name="20% - Énfasis1 6" xfId="14" xr:uid="{00000000-0005-0000-0000-00002D000000}"/>
    <cellStyle name="20% - Énfasis1 6 2" xfId="584" xr:uid="{00000000-0005-0000-0000-00002E000000}"/>
    <cellStyle name="20% - Énfasis1 7" xfId="15" xr:uid="{00000000-0005-0000-0000-00002F000000}"/>
    <cellStyle name="20% - Énfasis1 7 2" xfId="585" xr:uid="{00000000-0005-0000-0000-000030000000}"/>
    <cellStyle name="20% - Énfasis1 8" xfId="16" xr:uid="{00000000-0005-0000-0000-000031000000}"/>
    <cellStyle name="20% - Énfasis1 8 2" xfId="586" xr:uid="{00000000-0005-0000-0000-000032000000}"/>
    <cellStyle name="20% - Énfasis1 9" xfId="17" xr:uid="{00000000-0005-0000-0000-000033000000}"/>
    <cellStyle name="20% - Énfasis2 10" xfId="18" xr:uid="{00000000-0005-0000-0000-000034000000}"/>
    <cellStyle name="20% - Énfasis2 11" xfId="19" xr:uid="{00000000-0005-0000-0000-000035000000}"/>
    <cellStyle name="20% - Énfasis2 12" xfId="20" xr:uid="{00000000-0005-0000-0000-000036000000}"/>
    <cellStyle name="20% - Énfasis2 2" xfId="21" xr:uid="{00000000-0005-0000-0000-000037000000}"/>
    <cellStyle name="20% - Énfasis2 2 2" xfId="587" xr:uid="{00000000-0005-0000-0000-000038000000}"/>
    <cellStyle name="20% - Énfasis2 3" xfId="22" xr:uid="{00000000-0005-0000-0000-000039000000}"/>
    <cellStyle name="20% - Énfasis2 4" xfId="23" xr:uid="{00000000-0005-0000-0000-00003A000000}"/>
    <cellStyle name="20% - Énfasis2 5" xfId="24" xr:uid="{00000000-0005-0000-0000-00003B000000}"/>
    <cellStyle name="20% - Énfasis2 5 2" xfId="588" xr:uid="{00000000-0005-0000-0000-00003C000000}"/>
    <cellStyle name="20% - Énfasis2 6" xfId="25" xr:uid="{00000000-0005-0000-0000-00003D000000}"/>
    <cellStyle name="20% - Énfasis2 6 2" xfId="589" xr:uid="{00000000-0005-0000-0000-00003E000000}"/>
    <cellStyle name="20% - Énfasis2 7" xfId="26" xr:uid="{00000000-0005-0000-0000-00003F000000}"/>
    <cellStyle name="20% - Énfasis2 7 2" xfId="590" xr:uid="{00000000-0005-0000-0000-000040000000}"/>
    <cellStyle name="20% - Énfasis2 8" xfId="27" xr:uid="{00000000-0005-0000-0000-000041000000}"/>
    <cellStyle name="20% - Énfasis2 8 2" xfId="591" xr:uid="{00000000-0005-0000-0000-000042000000}"/>
    <cellStyle name="20% - Énfasis2 9" xfId="28" xr:uid="{00000000-0005-0000-0000-000043000000}"/>
    <cellStyle name="20% - Énfasis3 10" xfId="29" xr:uid="{00000000-0005-0000-0000-000044000000}"/>
    <cellStyle name="20% - Énfasis3 11" xfId="30" xr:uid="{00000000-0005-0000-0000-000045000000}"/>
    <cellStyle name="20% - Énfasis3 12" xfId="31" xr:uid="{00000000-0005-0000-0000-000046000000}"/>
    <cellStyle name="20% - Énfasis3 2" xfId="32" xr:uid="{00000000-0005-0000-0000-000047000000}"/>
    <cellStyle name="20% - Énfasis3 2 2" xfId="592" xr:uid="{00000000-0005-0000-0000-000048000000}"/>
    <cellStyle name="20% - Énfasis3 3" xfId="33" xr:uid="{00000000-0005-0000-0000-000049000000}"/>
    <cellStyle name="20% - Énfasis3 4" xfId="34" xr:uid="{00000000-0005-0000-0000-00004A000000}"/>
    <cellStyle name="20% - Énfasis3 5" xfId="35" xr:uid="{00000000-0005-0000-0000-00004B000000}"/>
    <cellStyle name="20% - Énfasis3 5 2" xfId="593" xr:uid="{00000000-0005-0000-0000-00004C000000}"/>
    <cellStyle name="20% - Énfasis3 6" xfId="36" xr:uid="{00000000-0005-0000-0000-00004D000000}"/>
    <cellStyle name="20% - Énfasis3 6 2" xfId="594" xr:uid="{00000000-0005-0000-0000-00004E000000}"/>
    <cellStyle name="20% - Énfasis3 7" xfId="37" xr:uid="{00000000-0005-0000-0000-00004F000000}"/>
    <cellStyle name="20% - Énfasis3 7 2" xfId="595" xr:uid="{00000000-0005-0000-0000-000050000000}"/>
    <cellStyle name="20% - Énfasis3 8" xfId="38" xr:uid="{00000000-0005-0000-0000-000051000000}"/>
    <cellStyle name="20% - Énfasis3 8 2" xfId="596" xr:uid="{00000000-0005-0000-0000-000052000000}"/>
    <cellStyle name="20% - Énfasis3 9" xfId="39" xr:uid="{00000000-0005-0000-0000-000053000000}"/>
    <cellStyle name="20% - Énfasis4 10" xfId="40" xr:uid="{00000000-0005-0000-0000-000054000000}"/>
    <cellStyle name="20% - Énfasis4 11" xfId="41" xr:uid="{00000000-0005-0000-0000-000055000000}"/>
    <cellStyle name="20% - Énfasis4 12" xfId="42" xr:uid="{00000000-0005-0000-0000-000056000000}"/>
    <cellStyle name="20% - Énfasis4 2" xfId="43" xr:uid="{00000000-0005-0000-0000-000057000000}"/>
    <cellStyle name="20% - Énfasis4 2 2" xfId="597" xr:uid="{00000000-0005-0000-0000-000058000000}"/>
    <cellStyle name="20% - Énfasis4 3" xfId="44" xr:uid="{00000000-0005-0000-0000-000059000000}"/>
    <cellStyle name="20% - Énfasis4 4" xfId="45" xr:uid="{00000000-0005-0000-0000-00005A000000}"/>
    <cellStyle name="20% - Énfasis4 5" xfId="46" xr:uid="{00000000-0005-0000-0000-00005B000000}"/>
    <cellStyle name="20% - Énfasis4 5 2" xfId="598" xr:uid="{00000000-0005-0000-0000-00005C000000}"/>
    <cellStyle name="20% - Énfasis4 6" xfId="47" xr:uid="{00000000-0005-0000-0000-00005D000000}"/>
    <cellStyle name="20% - Énfasis4 6 2" xfId="599" xr:uid="{00000000-0005-0000-0000-00005E000000}"/>
    <cellStyle name="20% - Énfasis4 7" xfId="48" xr:uid="{00000000-0005-0000-0000-00005F000000}"/>
    <cellStyle name="20% - Énfasis4 7 2" xfId="600" xr:uid="{00000000-0005-0000-0000-000060000000}"/>
    <cellStyle name="20% - Énfasis4 8" xfId="49" xr:uid="{00000000-0005-0000-0000-000061000000}"/>
    <cellStyle name="20% - Énfasis4 8 2" xfId="601" xr:uid="{00000000-0005-0000-0000-000062000000}"/>
    <cellStyle name="20% - Énfasis4 9" xfId="50" xr:uid="{00000000-0005-0000-0000-000063000000}"/>
    <cellStyle name="20% - Énfasis5 10" xfId="51" xr:uid="{00000000-0005-0000-0000-000064000000}"/>
    <cellStyle name="20% - Énfasis5 11" xfId="52" xr:uid="{00000000-0005-0000-0000-000065000000}"/>
    <cellStyle name="20% - Énfasis5 12" xfId="53" xr:uid="{00000000-0005-0000-0000-000066000000}"/>
    <cellStyle name="20% - Énfasis5 2" xfId="54" xr:uid="{00000000-0005-0000-0000-000067000000}"/>
    <cellStyle name="20% - Énfasis5 2 2" xfId="602" xr:uid="{00000000-0005-0000-0000-000068000000}"/>
    <cellStyle name="20% - Énfasis5 3" xfId="55" xr:uid="{00000000-0005-0000-0000-000069000000}"/>
    <cellStyle name="20% - Énfasis5 4" xfId="56" xr:uid="{00000000-0005-0000-0000-00006A000000}"/>
    <cellStyle name="20% - Énfasis5 5" xfId="57" xr:uid="{00000000-0005-0000-0000-00006B000000}"/>
    <cellStyle name="20% - Énfasis5 5 2" xfId="603" xr:uid="{00000000-0005-0000-0000-00006C000000}"/>
    <cellStyle name="20% - Énfasis5 6" xfId="58" xr:uid="{00000000-0005-0000-0000-00006D000000}"/>
    <cellStyle name="20% - Énfasis5 6 2" xfId="604" xr:uid="{00000000-0005-0000-0000-00006E000000}"/>
    <cellStyle name="20% - Énfasis5 7" xfId="59" xr:uid="{00000000-0005-0000-0000-00006F000000}"/>
    <cellStyle name="20% - Énfasis5 7 2" xfId="605" xr:uid="{00000000-0005-0000-0000-000070000000}"/>
    <cellStyle name="20% - Énfasis5 8" xfId="60" xr:uid="{00000000-0005-0000-0000-000071000000}"/>
    <cellStyle name="20% - Énfasis5 8 2" xfId="606" xr:uid="{00000000-0005-0000-0000-000072000000}"/>
    <cellStyle name="20% - Énfasis5 9" xfId="61" xr:uid="{00000000-0005-0000-0000-000073000000}"/>
    <cellStyle name="20% - Énfasis6 10" xfId="62" xr:uid="{00000000-0005-0000-0000-000074000000}"/>
    <cellStyle name="20% - Énfasis6 11" xfId="63" xr:uid="{00000000-0005-0000-0000-000075000000}"/>
    <cellStyle name="20% - Énfasis6 12" xfId="64" xr:uid="{00000000-0005-0000-0000-000076000000}"/>
    <cellStyle name="20% - Énfasis6 2" xfId="65" xr:uid="{00000000-0005-0000-0000-000077000000}"/>
    <cellStyle name="20% - Énfasis6 2 2" xfId="607" xr:uid="{00000000-0005-0000-0000-000078000000}"/>
    <cellStyle name="20% - Énfasis6 3" xfId="66" xr:uid="{00000000-0005-0000-0000-000079000000}"/>
    <cellStyle name="20% - Énfasis6 4" xfId="67" xr:uid="{00000000-0005-0000-0000-00007A000000}"/>
    <cellStyle name="20% - Énfasis6 5" xfId="68" xr:uid="{00000000-0005-0000-0000-00007B000000}"/>
    <cellStyle name="20% - Énfasis6 5 2" xfId="608" xr:uid="{00000000-0005-0000-0000-00007C000000}"/>
    <cellStyle name="20% - Énfasis6 6" xfId="69" xr:uid="{00000000-0005-0000-0000-00007D000000}"/>
    <cellStyle name="20% - Énfasis6 6 2" xfId="609" xr:uid="{00000000-0005-0000-0000-00007E000000}"/>
    <cellStyle name="20% - Énfasis6 7" xfId="70" xr:uid="{00000000-0005-0000-0000-00007F000000}"/>
    <cellStyle name="20% - Énfasis6 7 2" xfId="610" xr:uid="{00000000-0005-0000-0000-000080000000}"/>
    <cellStyle name="20% - Énfasis6 8" xfId="71" xr:uid="{00000000-0005-0000-0000-000081000000}"/>
    <cellStyle name="20% - Énfasis6 8 2" xfId="611" xr:uid="{00000000-0005-0000-0000-000082000000}"/>
    <cellStyle name="20% - Énfasis6 9" xfId="72" xr:uid="{00000000-0005-0000-0000-000083000000}"/>
    <cellStyle name="20% - 强调文字颜色 1" xfId="612" xr:uid="{00000000-0005-0000-0000-000084000000}"/>
    <cellStyle name="20% - 强调文字颜色 2" xfId="613" xr:uid="{00000000-0005-0000-0000-000085000000}"/>
    <cellStyle name="20% - 强调文字颜色 3" xfId="614" xr:uid="{00000000-0005-0000-0000-000086000000}"/>
    <cellStyle name="20% - 强调文字颜色 4" xfId="615" xr:uid="{00000000-0005-0000-0000-000087000000}"/>
    <cellStyle name="20% - 强调文字颜色 5" xfId="616" xr:uid="{00000000-0005-0000-0000-000088000000}"/>
    <cellStyle name="20% - 强调文字颜色 6" xfId="617" xr:uid="{00000000-0005-0000-0000-000089000000}"/>
    <cellStyle name="40% - Accent1" xfId="73" xr:uid="{00000000-0005-0000-0000-00008A000000}"/>
    <cellStyle name="40% - Accent1 2" xfId="619" xr:uid="{00000000-0005-0000-0000-00008B000000}"/>
    <cellStyle name="40% - Accent1 3" xfId="620" xr:uid="{00000000-0005-0000-0000-00008C000000}"/>
    <cellStyle name="40% - Accent1 4" xfId="621" xr:uid="{00000000-0005-0000-0000-00008D000000}"/>
    <cellStyle name="40% - Accent1 5" xfId="622" xr:uid="{00000000-0005-0000-0000-00008E000000}"/>
    <cellStyle name="40% - Accent1 6" xfId="618" xr:uid="{00000000-0005-0000-0000-00008F000000}"/>
    <cellStyle name="40% - Accent2" xfId="74" xr:uid="{00000000-0005-0000-0000-000090000000}"/>
    <cellStyle name="40% - Accent2 2" xfId="624" xr:uid="{00000000-0005-0000-0000-000091000000}"/>
    <cellStyle name="40% - Accent2 3" xfId="625" xr:uid="{00000000-0005-0000-0000-000092000000}"/>
    <cellStyle name="40% - Accent2 4" xfId="626" xr:uid="{00000000-0005-0000-0000-000093000000}"/>
    <cellStyle name="40% - Accent2 5" xfId="627" xr:uid="{00000000-0005-0000-0000-000094000000}"/>
    <cellStyle name="40% - Accent2 6" xfId="623" xr:uid="{00000000-0005-0000-0000-000095000000}"/>
    <cellStyle name="40% - Accent3" xfId="75" xr:uid="{00000000-0005-0000-0000-000096000000}"/>
    <cellStyle name="40% - Accent3 2" xfId="629" xr:uid="{00000000-0005-0000-0000-000097000000}"/>
    <cellStyle name="40% - Accent3 3" xfId="630" xr:uid="{00000000-0005-0000-0000-000098000000}"/>
    <cellStyle name="40% - Accent3 4" xfId="631" xr:uid="{00000000-0005-0000-0000-000099000000}"/>
    <cellStyle name="40% - Accent3 5" xfId="632" xr:uid="{00000000-0005-0000-0000-00009A000000}"/>
    <cellStyle name="40% - Accent3 6" xfId="628" xr:uid="{00000000-0005-0000-0000-00009B000000}"/>
    <cellStyle name="40% - Accent4" xfId="76" xr:uid="{00000000-0005-0000-0000-00009C000000}"/>
    <cellStyle name="40% - Accent4 2" xfId="634" xr:uid="{00000000-0005-0000-0000-00009D000000}"/>
    <cellStyle name="40% - Accent4 3" xfId="635" xr:uid="{00000000-0005-0000-0000-00009E000000}"/>
    <cellStyle name="40% - Accent4 4" xfId="636" xr:uid="{00000000-0005-0000-0000-00009F000000}"/>
    <cellStyle name="40% - Accent4 5" xfId="637" xr:uid="{00000000-0005-0000-0000-0000A0000000}"/>
    <cellStyle name="40% - Accent4 6" xfId="633" xr:uid="{00000000-0005-0000-0000-0000A1000000}"/>
    <cellStyle name="40% - Accent5" xfId="77" xr:uid="{00000000-0005-0000-0000-0000A2000000}"/>
    <cellStyle name="40% - Accent5 2" xfId="639" xr:uid="{00000000-0005-0000-0000-0000A3000000}"/>
    <cellStyle name="40% - Accent5 3" xfId="640" xr:uid="{00000000-0005-0000-0000-0000A4000000}"/>
    <cellStyle name="40% - Accent5 4" xfId="641" xr:uid="{00000000-0005-0000-0000-0000A5000000}"/>
    <cellStyle name="40% - Accent5 5" xfId="642" xr:uid="{00000000-0005-0000-0000-0000A6000000}"/>
    <cellStyle name="40% - Accent5 6" xfId="638" xr:uid="{00000000-0005-0000-0000-0000A7000000}"/>
    <cellStyle name="40% - Accent6" xfId="78" xr:uid="{00000000-0005-0000-0000-0000A8000000}"/>
    <cellStyle name="40% - Accent6 2" xfId="644" xr:uid="{00000000-0005-0000-0000-0000A9000000}"/>
    <cellStyle name="40% - Accent6 3" xfId="645" xr:uid="{00000000-0005-0000-0000-0000AA000000}"/>
    <cellStyle name="40% - Accent6 4" xfId="646" xr:uid="{00000000-0005-0000-0000-0000AB000000}"/>
    <cellStyle name="40% - Accent6 5" xfId="647" xr:uid="{00000000-0005-0000-0000-0000AC000000}"/>
    <cellStyle name="40% - Accent6 6" xfId="643" xr:uid="{00000000-0005-0000-0000-0000AD000000}"/>
    <cellStyle name="40% - Énfasis1 10" xfId="79" xr:uid="{00000000-0005-0000-0000-0000AE000000}"/>
    <cellStyle name="40% - Énfasis1 11" xfId="80" xr:uid="{00000000-0005-0000-0000-0000AF000000}"/>
    <cellStyle name="40% - Énfasis1 12" xfId="81" xr:uid="{00000000-0005-0000-0000-0000B0000000}"/>
    <cellStyle name="40% - Énfasis1 2" xfId="82" xr:uid="{00000000-0005-0000-0000-0000B1000000}"/>
    <cellStyle name="40% - Énfasis1 2 2" xfId="648" xr:uid="{00000000-0005-0000-0000-0000B2000000}"/>
    <cellStyle name="40% - Énfasis1 3" xfId="83" xr:uid="{00000000-0005-0000-0000-0000B3000000}"/>
    <cellStyle name="40% - Énfasis1 4" xfId="84" xr:uid="{00000000-0005-0000-0000-0000B4000000}"/>
    <cellStyle name="40% - Énfasis1 5" xfId="85" xr:uid="{00000000-0005-0000-0000-0000B5000000}"/>
    <cellStyle name="40% - Énfasis1 5 2" xfId="649" xr:uid="{00000000-0005-0000-0000-0000B6000000}"/>
    <cellStyle name="40% - Énfasis1 6" xfId="86" xr:uid="{00000000-0005-0000-0000-0000B7000000}"/>
    <cellStyle name="40% - Énfasis1 6 2" xfId="650" xr:uid="{00000000-0005-0000-0000-0000B8000000}"/>
    <cellStyle name="40% - Énfasis1 7" xfId="87" xr:uid="{00000000-0005-0000-0000-0000B9000000}"/>
    <cellStyle name="40% - Énfasis1 7 2" xfId="651" xr:uid="{00000000-0005-0000-0000-0000BA000000}"/>
    <cellStyle name="40% - Énfasis1 8" xfId="88" xr:uid="{00000000-0005-0000-0000-0000BB000000}"/>
    <cellStyle name="40% - Énfasis1 8 2" xfId="652" xr:uid="{00000000-0005-0000-0000-0000BC000000}"/>
    <cellStyle name="40% - Énfasis1 9" xfId="89" xr:uid="{00000000-0005-0000-0000-0000BD000000}"/>
    <cellStyle name="40% - Énfasis2 10" xfId="90" xr:uid="{00000000-0005-0000-0000-0000BE000000}"/>
    <cellStyle name="40% - Énfasis2 11" xfId="91" xr:uid="{00000000-0005-0000-0000-0000BF000000}"/>
    <cellStyle name="40% - Énfasis2 12" xfId="92" xr:uid="{00000000-0005-0000-0000-0000C0000000}"/>
    <cellStyle name="40% - Énfasis2 2" xfId="93" xr:uid="{00000000-0005-0000-0000-0000C1000000}"/>
    <cellStyle name="40% - Énfasis2 2 2" xfId="653" xr:uid="{00000000-0005-0000-0000-0000C2000000}"/>
    <cellStyle name="40% - Énfasis2 3" xfId="94" xr:uid="{00000000-0005-0000-0000-0000C3000000}"/>
    <cellStyle name="40% - Énfasis2 4" xfId="95" xr:uid="{00000000-0005-0000-0000-0000C4000000}"/>
    <cellStyle name="40% - Énfasis2 5" xfId="96" xr:uid="{00000000-0005-0000-0000-0000C5000000}"/>
    <cellStyle name="40% - Énfasis2 5 2" xfId="654" xr:uid="{00000000-0005-0000-0000-0000C6000000}"/>
    <cellStyle name="40% - Énfasis2 6" xfId="97" xr:uid="{00000000-0005-0000-0000-0000C7000000}"/>
    <cellStyle name="40% - Énfasis2 6 2" xfId="655" xr:uid="{00000000-0005-0000-0000-0000C8000000}"/>
    <cellStyle name="40% - Énfasis2 7" xfId="98" xr:uid="{00000000-0005-0000-0000-0000C9000000}"/>
    <cellStyle name="40% - Énfasis2 7 2" xfId="656" xr:uid="{00000000-0005-0000-0000-0000CA000000}"/>
    <cellStyle name="40% - Énfasis2 8" xfId="99" xr:uid="{00000000-0005-0000-0000-0000CB000000}"/>
    <cellStyle name="40% - Énfasis2 8 2" xfId="657" xr:uid="{00000000-0005-0000-0000-0000CC000000}"/>
    <cellStyle name="40% - Énfasis2 9" xfId="100" xr:uid="{00000000-0005-0000-0000-0000CD000000}"/>
    <cellStyle name="40% - Énfasis3 10" xfId="101" xr:uid="{00000000-0005-0000-0000-0000CE000000}"/>
    <cellStyle name="40% - Énfasis3 11" xfId="102" xr:uid="{00000000-0005-0000-0000-0000CF000000}"/>
    <cellStyle name="40% - Énfasis3 12" xfId="103" xr:uid="{00000000-0005-0000-0000-0000D0000000}"/>
    <cellStyle name="40% - Énfasis3 2" xfId="104" xr:uid="{00000000-0005-0000-0000-0000D1000000}"/>
    <cellStyle name="40% - Énfasis3 2 2" xfId="658" xr:uid="{00000000-0005-0000-0000-0000D2000000}"/>
    <cellStyle name="40% - Énfasis3 3" xfId="105" xr:uid="{00000000-0005-0000-0000-0000D3000000}"/>
    <cellStyle name="40% - Énfasis3 4" xfId="106" xr:uid="{00000000-0005-0000-0000-0000D4000000}"/>
    <cellStyle name="40% - Énfasis3 5" xfId="107" xr:uid="{00000000-0005-0000-0000-0000D5000000}"/>
    <cellStyle name="40% - Énfasis3 5 2" xfId="659" xr:uid="{00000000-0005-0000-0000-0000D6000000}"/>
    <cellStyle name="40% - Énfasis3 6" xfId="108" xr:uid="{00000000-0005-0000-0000-0000D7000000}"/>
    <cellStyle name="40% - Énfasis3 6 2" xfId="660" xr:uid="{00000000-0005-0000-0000-0000D8000000}"/>
    <cellStyle name="40% - Énfasis3 7" xfId="109" xr:uid="{00000000-0005-0000-0000-0000D9000000}"/>
    <cellStyle name="40% - Énfasis3 7 2" xfId="661" xr:uid="{00000000-0005-0000-0000-0000DA000000}"/>
    <cellStyle name="40% - Énfasis3 8" xfId="110" xr:uid="{00000000-0005-0000-0000-0000DB000000}"/>
    <cellStyle name="40% - Énfasis3 8 2" xfId="662" xr:uid="{00000000-0005-0000-0000-0000DC000000}"/>
    <cellStyle name="40% - Énfasis3 9" xfId="111" xr:uid="{00000000-0005-0000-0000-0000DD000000}"/>
    <cellStyle name="40% - Énfasis4 10" xfId="112" xr:uid="{00000000-0005-0000-0000-0000DE000000}"/>
    <cellStyle name="40% - Énfasis4 11" xfId="113" xr:uid="{00000000-0005-0000-0000-0000DF000000}"/>
    <cellStyle name="40% - Énfasis4 12" xfId="114" xr:uid="{00000000-0005-0000-0000-0000E0000000}"/>
    <cellStyle name="40% - Énfasis4 2" xfId="115" xr:uid="{00000000-0005-0000-0000-0000E1000000}"/>
    <cellStyle name="40% - Énfasis4 2 2" xfId="663" xr:uid="{00000000-0005-0000-0000-0000E2000000}"/>
    <cellStyle name="40% - Énfasis4 3" xfId="116" xr:uid="{00000000-0005-0000-0000-0000E3000000}"/>
    <cellStyle name="40% - Énfasis4 4" xfId="117" xr:uid="{00000000-0005-0000-0000-0000E4000000}"/>
    <cellStyle name="40% - Énfasis4 5" xfId="118" xr:uid="{00000000-0005-0000-0000-0000E5000000}"/>
    <cellStyle name="40% - Énfasis4 5 2" xfId="664" xr:uid="{00000000-0005-0000-0000-0000E6000000}"/>
    <cellStyle name="40% - Énfasis4 6" xfId="119" xr:uid="{00000000-0005-0000-0000-0000E7000000}"/>
    <cellStyle name="40% - Énfasis4 6 2" xfId="665" xr:uid="{00000000-0005-0000-0000-0000E8000000}"/>
    <cellStyle name="40% - Énfasis4 7" xfId="120" xr:uid="{00000000-0005-0000-0000-0000E9000000}"/>
    <cellStyle name="40% - Énfasis4 7 2" xfId="666" xr:uid="{00000000-0005-0000-0000-0000EA000000}"/>
    <cellStyle name="40% - Énfasis4 8" xfId="121" xr:uid="{00000000-0005-0000-0000-0000EB000000}"/>
    <cellStyle name="40% - Énfasis4 8 2" xfId="667" xr:uid="{00000000-0005-0000-0000-0000EC000000}"/>
    <cellStyle name="40% - Énfasis4 9" xfId="122" xr:uid="{00000000-0005-0000-0000-0000ED000000}"/>
    <cellStyle name="40% - Énfasis5 10" xfId="123" xr:uid="{00000000-0005-0000-0000-0000EE000000}"/>
    <cellStyle name="40% - Énfasis5 11" xfId="124" xr:uid="{00000000-0005-0000-0000-0000EF000000}"/>
    <cellStyle name="40% - Énfasis5 12" xfId="125" xr:uid="{00000000-0005-0000-0000-0000F0000000}"/>
    <cellStyle name="40% - Énfasis5 2" xfId="126" xr:uid="{00000000-0005-0000-0000-0000F1000000}"/>
    <cellStyle name="40% - Énfasis5 2 2" xfId="668" xr:uid="{00000000-0005-0000-0000-0000F2000000}"/>
    <cellStyle name="40% - Énfasis5 3" xfId="127" xr:uid="{00000000-0005-0000-0000-0000F3000000}"/>
    <cellStyle name="40% - Énfasis5 4" xfId="128" xr:uid="{00000000-0005-0000-0000-0000F4000000}"/>
    <cellStyle name="40% - Énfasis5 5" xfId="129" xr:uid="{00000000-0005-0000-0000-0000F5000000}"/>
    <cellStyle name="40% - Énfasis5 5 2" xfId="669" xr:uid="{00000000-0005-0000-0000-0000F6000000}"/>
    <cellStyle name="40% - Énfasis5 6" xfId="130" xr:uid="{00000000-0005-0000-0000-0000F7000000}"/>
    <cellStyle name="40% - Énfasis5 6 2" xfId="670" xr:uid="{00000000-0005-0000-0000-0000F8000000}"/>
    <cellStyle name="40% - Énfasis5 7" xfId="131" xr:uid="{00000000-0005-0000-0000-0000F9000000}"/>
    <cellStyle name="40% - Énfasis5 7 2" xfId="671" xr:uid="{00000000-0005-0000-0000-0000FA000000}"/>
    <cellStyle name="40% - Énfasis5 8" xfId="132" xr:uid="{00000000-0005-0000-0000-0000FB000000}"/>
    <cellStyle name="40% - Énfasis5 8 2" xfId="672" xr:uid="{00000000-0005-0000-0000-0000FC000000}"/>
    <cellStyle name="40% - Énfasis5 9" xfId="133" xr:uid="{00000000-0005-0000-0000-0000FD000000}"/>
    <cellStyle name="40% - Énfasis6 10" xfId="134" xr:uid="{00000000-0005-0000-0000-0000FE000000}"/>
    <cellStyle name="40% - Énfasis6 11" xfId="135" xr:uid="{00000000-0005-0000-0000-0000FF000000}"/>
    <cellStyle name="40% - Énfasis6 12" xfId="136" xr:uid="{00000000-0005-0000-0000-000000010000}"/>
    <cellStyle name="40% - Énfasis6 2" xfId="137" xr:uid="{00000000-0005-0000-0000-000001010000}"/>
    <cellStyle name="40% - Énfasis6 2 2" xfId="673" xr:uid="{00000000-0005-0000-0000-000002010000}"/>
    <cellStyle name="40% - Énfasis6 3" xfId="138" xr:uid="{00000000-0005-0000-0000-000003010000}"/>
    <cellStyle name="40% - Énfasis6 4" xfId="139" xr:uid="{00000000-0005-0000-0000-000004010000}"/>
    <cellStyle name="40% - Énfasis6 5" xfId="140" xr:uid="{00000000-0005-0000-0000-000005010000}"/>
    <cellStyle name="40% - Énfasis6 5 2" xfId="674" xr:uid="{00000000-0005-0000-0000-000006010000}"/>
    <cellStyle name="40% - Énfasis6 6" xfId="141" xr:uid="{00000000-0005-0000-0000-000007010000}"/>
    <cellStyle name="40% - Énfasis6 6 2" xfId="675" xr:uid="{00000000-0005-0000-0000-000008010000}"/>
    <cellStyle name="40% - Énfasis6 7" xfId="142" xr:uid="{00000000-0005-0000-0000-000009010000}"/>
    <cellStyle name="40% - Énfasis6 7 2" xfId="676" xr:uid="{00000000-0005-0000-0000-00000A010000}"/>
    <cellStyle name="40% - Énfasis6 8" xfId="143" xr:uid="{00000000-0005-0000-0000-00000B010000}"/>
    <cellStyle name="40% - Énfasis6 8 2" xfId="677" xr:uid="{00000000-0005-0000-0000-00000C010000}"/>
    <cellStyle name="40% - Énfasis6 9" xfId="144" xr:uid="{00000000-0005-0000-0000-00000D010000}"/>
    <cellStyle name="40% - 强调文字颜色 1" xfId="678" xr:uid="{00000000-0005-0000-0000-00000E010000}"/>
    <cellStyle name="40% - 强调文字颜色 2" xfId="679" xr:uid="{00000000-0005-0000-0000-00000F010000}"/>
    <cellStyle name="40% - 强调文字颜色 3" xfId="680" xr:uid="{00000000-0005-0000-0000-000010010000}"/>
    <cellStyle name="40% - 强调文字颜色 4" xfId="681" xr:uid="{00000000-0005-0000-0000-000011010000}"/>
    <cellStyle name="40% - 强调文字颜色 5" xfId="682" xr:uid="{00000000-0005-0000-0000-000012010000}"/>
    <cellStyle name="40% - 强调文字颜色 6" xfId="683" xr:uid="{00000000-0005-0000-0000-000013010000}"/>
    <cellStyle name="60% - Accent1" xfId="145" xr:uid="{00000000-0005-0000-0000-000014010000}"/>
    <cellStyle name="60% - Accent1 2" xfId="685" xr:uid="{00000000-0005-0000-0000-000015010000}"/>
    <cellStyle name="60% - Accent1 3" xfId="686" xr:uid="{00000000-0005-0000-0000-000016010000}"/>
    <cellStyle name="60% - Accent1 4" xfId="687" xr:uid="{00000000-0005-0000-0000-000017010000}"/>
    <cellStyle name="60% - Accent1 5" xfId="688" xr:uid="{00000000-0005-0000-0000-000018010000}"/>
    <cellStyle name="60% - Accent1 6" xfId="684" xr:uid="{00000000-0005-0000-0000-000019010000}"/>
    <cellStyle name="60% - Accent2" xfId="146" xr:uid="{00000000-0005-0000-0000-00001A010000}"/>
    <cellStyle name="60% - Accent2 2" xfId="690" xr:uid="{00000000-0005-0000-0000-00001B010000}"/>
    <cellStyle name="60% - Accent2 3" xfId="691" xr:uid="{00000000-0005-0000-0000-00001C010000}"/>
    <cellStyle name="60% - Accent2 4" xfId="692" xr:uid="{00000000-0005-0000-0000-00001D010000}"/>
    <cellStyle name="60% - Accent2 5" xfId="693" xr:uid="{00000000-0005-0000-0000-00001E010000}"/>
    <cellStyle name="60% - Accent2 6" xfId="689" xr:uid="{00000000-0005-0000-0000-00001F010000}"/>
    <cellStyle name="60% - Accent3" xfId="147" xr:uid="{00000000-0005-0000-0000-000020010000}"/>
    <cellStyle name="60% - Accent3 2" xfId="695" xr:uid="{00000000-0005-0000-0000-000021010000}"/>
    <cellStyle name="60% - Accent3 3" xfId="696" xr:uid="{00000000-0005-0000-0000-000022010000}"/>
    <cellStyle name="60% - Accent3 4" xfId="697" xr:uid="{00000000-0005-0000-0000-000023010000}"/>
    <cellStyle name="60% - Accent3 5" xfId="698" xr:uid="{00000000-0005-0000-0000-000024010000}"/>
    <cellStyle name="60% - Accent3 6" xfId="694" xr:uid="{00000000-0005-0000-0000-000025010000}"/>
    <cellStyle name="60% - Accent4" xfId="148" xr:uid="{00000000-0005-0000-0000-000026010000}"/>
    <cellStyle name="60% - Accent4 2" xfId="700" xr:uid="{00000000-0005-0000-0000-000027010000}"/>
    <cellStyle name="60% - Accent4 3" xfId="701" xr:uid="{00000000-0005-0000-0000-000028010000}"/>
    <cellStyle name="60% - Accent4 4" xfId="702" xr:uid="{00000000-0005-0000-0000-000029010000}"/>
    <cellStyle name="60% - Accent4 5" xfId="703" xr:uid="{00000000-0005-0000-0000-00002A010000}"/>
    <cellStyle name="60% - Accent4 6" xfId="699" xr:uid="{00000000-0005-0000-0000-00002B010000}"/>
    <cellStyle name="60% - Accent5" xfId="149" xr:uid="{00000000-0005-0000-0000-00002C010000}"/>
    <cellStyle name="60% - Accent5 2" xfId="705" xr:uid="{00000000-0005-0000-0000-00002D010000}"/>
    <cellStyle name="60% - Accent5 3" xfId="706" xr:uid="{00000000-0005-0000-0000-00002E010000}"/>
    <cellStyle name="60% - Accent5 4" xfId="707" xr:uid="{00000000-0005-0000-0000-00002F010000}"/>
    <cellStyle name="60% - Accent5 5" xfId="708" xr:uid="{00000000-0005-0000-0000-000030010000}"/>
    <cellStyle name="60% - Accent5 6" xfId="704" xr:uid="{00000000-0005-0000-0000-000031010000}"/>
    <cellStyle name="60% - Accent6" xfId="150" xr:uid="{00000000-0005-0000-0000-000032010000}"/>
    <cellStyle name="60% - Accent6 2" xfId="710" xr:uid="{00000000-0005-0000-0000-000033010000}"/>
    <cellStyle name="60% - Accent6 3" xfId="711" xr:uid="{00000000-0005-0000-0000-000034010000}"/>
    <cellStyle name="60% - Accent6 4" xfId="712" xr:uid="{00000000-0005-0000-0000-000035010000}"/>
    <cellStyle name="60% - Accent6 5" xfId="713" xr:uid="{00000000-0005-0000-0000-000036010000}"/>
    <cellStyle name="60% - Accent6 6" xfId="709" xr:uid="{00000000-0005-0000-0000-000037010000}"/>
    <cellStyle name="60% - Énfasis1 10" xfId="151" xr:uid="{00000000-0005-0000-0000-000038010000}"/>
    <cellStyle name="60% - Énfasis1 11" xfId="152" xr:uid="{00000000-0005-0000-0000-000039010000}"/>
    <cellStyle name="60% - Énfasis1 12" xfId="153" xr:uid="{00000000-0005-0000-0000-00003A010000}"/>
    <cellStyle name="60% - Énfasis1 2" xfId="154" xr:uid="{00000000-0005-0000-0000-00003B010000}"/>
    <cellStyle name="60% - Énfasis1 2 2" xfId="714" xr:uid="{00000000-0005-0000-0000-00003C010000}"/>
    <cellStyle name="60% - Énfasis1 3" xfId="155" xr:uid="{00000000-0005-0000-0000-00003D010000}"/>
    <cellStyle name="60% - Énfasis1 4" xfId="156" xr:uid="{00000000-0005-0000-0000-00003E010000}"/>
    <cellStyle name="60% - Énfasis1 5" xfId="157" xr:uid="{00000000-0005-0000-0000-00003F010000}"/>
    <cellStyle name="60% - Énfasis1 5 2" xfId="715" xr:uid="{00000000-0005-0000-0000-000040010000}"/>
    <cellStyle name="60% - Énfasis1 6" xfId="158" xr:uid="{00000000-0005-0000-0000-000041010000}"/>
    <cellStyle name="60% - Énfasis1 6 2" xfId="716" xr:uid="{00000000-0005-0000-0000-000042010000}"/>
    <cellStyle name="60% - Énfasis1 7" xfId="159" xr:uid="{00000000-0005-0000-0000-000043010000}"/>
    <cellStyle name="60% - Énfasis1 7 2" xfId="717" xr:uid="{00000000-0005-0000-0000-000044010000}"/>
    <cellStyle name="60% - Énfasis1 8" xfId="160" xr:uid="{00000000-0005-0000-0000-000045010000}"/>
    <cellStyle name="60% - Énfasis1 8 2" xfId="718" xr:uid="{00000000-0005-0000-0000-000046010000}"/>
    <cellStyle name="60% - Énfasis1 9" xfId="161" xr:uid="{00000000-0005-0000-0000-000047010000}"/>
    <cellStyle name="60% - Énfasis2 10" xfId="162" xr:uid="{00000000-0005-0000-0000-000048010000}"/>
    <cellStyle name="60% - Énfasis2 11" xfId="163" xr:uid="{00000000-0005-0000-0000-000049010000}"/>
    <cellStyle name="60% - Énfasis2 12" xfId="164" xr:uid="{00000000-0005-0000-0000-00004A010000}"/>
    <cellStyle name="60% - Énfasis2 2" xfId="165" xr:uid="{00000000-0005-0000-0000-00004B010000}"/>
    <cellStyle name="60% - Énfasis2 2 2" xfId="719" xr:uid="{00000000-0005-0000-0000-00004C010000}"/>
    <cellStyle name="60% - Énfasis2 3" xfId="166" xr:uid="{00000000-0005-0000-0000-00004D010000}"/>
    <cellStyle name="60% - Énfasis2 4" xfId="167" xr:uid="{00000000-0005-0000-0000-00004E010000}"/>
    <cellStyle name="60% - Énfasis2 5" xfId="168" xr:uid="{00000000-0005-0000-0000-00004F010000}"/>
    <cellStyle name="60% - Énfasis2 5 2" xfId="720" xr:uid="{00000000-0005-0000-0000-000050010000}"/>
    <cellStyle name="60% - Énfasis2 6" xfId="169" xr:uid="{00000000-0005-0000-0000-000051010000}"/>
    <cellStyle name="60% - Énfasis2 6 2" xfId="721" xr:uid="{00000000-0005-0000-0000-000052010000}"/>
    <cellStyle name="60% - Énfasis2 7" xfId="170" xr:uid="{00000000-0005-0000-0000-000053010000}"/>
    <cellStyle name="60% - Énfasis2 7 2" xfId="722" xr:uid="{00000000-0005-0000-0000-000054010000}"/>
    <cellStyle name="60% - Énfasis2 8" xfId="171" xr:uid="{00000000-0005-0000-0000-000055010000}"/>
    <cellStyle name="60% - Énfasis2 8 2" xfId="723" xr:uid="{00000000-0005-0000-0000-000056010000}"/>
    <cellStyle name="60% - Énfasis2 9" xfId="172" xr:uid="{00000000-0005-0000-0000-000057010000}"/>
    <cellStyle name="60% - Énfasis3 10" xfId="173" xr:uid="{00000000-0005-0000-0000-000058010000}"/>
    <cellStyle name="60% - Énfasis3 11" xfId="174" xr:uid="{00000000-0005-0000-0000-000059010000}"/>
    <cellStyle name="60% - Énfasis3 12" xfId="175" xr:uid="{00000000-0005-0000-0000-00005A010000}"/>
    <cellStyle name="60% - Énfasis3 2" xfId="176" xr:uid="{00000000-0005-0000-0000-00005B010000}"/>
    <cellStyle name="60% - Énfasis3 2 2" xfId="724" xr:uid="{00000000-0005-0000-0000-00005C010000}"/>
    <cellStyle name="60% - Énfasis3 3" xfId="177" xr:uid="{00000000-0005-0000-0000-00005D010000}"/>
    <cellStyle name="60% - Énfasis3 4" xfId="178" xr:uid="{00000000-0005-0000-0000-00005E010000}"/>
    <cellStyle name="60% - Énfasis3 5" xfId="179" xr:uid="{00000000-0005-0000-0000-00005F010000}"/>
    <cellStyle name="60% - Énfasis3 5 2" xfId="725" xr:uid="{00000000-0005-0000-0000-000060010000}"/>
    <cellStyle name="60% - Énfasis3 6" xfId="180" xr:uid="{00000000-0005-0000-0000-000061010000}"/>
    <cellStyle name="60% - Énfasis3 6 2" xfId="726" xr:uid="{00000000-0005-0000-0000-000062010000}"/>
    <cellStyle name="60% - Énfasis3 7" xfId="181" xr:uid="{00000000-0005-0000-0000-000063010000}"/>
    <cellStyle name="60% - Énfasis3 7 2" xfId="727" xr:uid="{00000000-0005-0000-0000-000064010000}"/>
    <cellStyle name="60% - Énfasis3 8" xfId="182" xr:uid="{00000000-0005-0000-0000-000065010000}"/>
    <cellStyle name="60% - Énfasis3 8 2" xfId="728" xr:uid="{00000000-0005-0000-0000-000066010000}"/>
    <cellStyle name="60% - Énfasis3 9" xfId="183" xr:uid="{00000000-0005-0000-0000-000067010000}"/>
    <cellStyle name="60% - Énfasis4 10" xfId="184" xr:uid="{00000000-0005-0000-0000-000068010000}"/>
    <cellStyle name="60% - Énfasis4 11" xfId="185" xr:uid="{00000000-0005-0000-0000-000069010000}"/>
    <cellStyle name="60% - Énfasis4 12" xfId="186" xr:uid="{00000000-0005-0000-0000-00006A010000}"/>
    <cellStyle name="60% - Énfasis4 2" xfId="187" xr:uid="{00000000-0005-0000-0000-00006B010000}"/>
    <cellStyle name="60% - Énfasis4 2 2" xfId="729" xr:uid="{00000000-0005-0000-0000-00006C010000}"/>
    <cellStyle name="60% - Énfasis4 3" xfId="188" xr:uid="{00000000-0005-0000-0000-00006D010000}"/>
    <cellStyle name="60% - Énfasis4 4" xfId="189" xr:uid="{00000000-0005-0000-0000-00006E010000}"/>
    <cellStyle name="60% - Énfasis4 5" xfId="190" xr:uid="{00000000-0005-0000-0000-00006F010000}"/>
    <cellStyle name="60% - Énfasis4 5 2" xfId="730" xr:uid="{00000000-0005-0000-0000-000070010000}"/>
    <cellStyle name="60% - Énfasis4 6" xfId="191" xr:uid="{00000000-0005-0000-0000-000071010000}"/>
    <cellStyle name="60% - Énfasis4 6 2" xfId="731" xr:uid="{00000000-0005-0000-0000-000072010000}"/>
    <cellStyle name="60% - Énfasis4 7" xfId="192" xr:uid="{00000000-0005-0000-0000-000073010000}"/>
    <cellStyle name="60% - Énfasis4 7 2" xfId="732" xr:uid="{00000000-0005-0000-0000-000074010000}"/>
    <cellStyle name="60% - Énfasis4 8" xfId="193" xr:uid="{00000000-0005-0000-0000-000075010000}"/>
    <cellStyle name="60% - Énfasis4 8 2" xfId="733" xr:uid="{00000000-0005-0000-0000-000076010000}"/>
    <cellStyle name="60% - Énfasis4 9" xfId="194" xr:uid="{00000000-0005-0000-0000-000077010000}"/>
    <cellStyle name="60% - Énfasis5 10" xfId="195" xr:uid="{00000000-0005-0000-0000-000078010000}"/>
    <cellStyle name="60% - Énfasis5 11" xfId="196" xr:uid="{00000000-0005-0000-0000-000079010000}"/>
    <cellStyle name="60% - Énfasis5 12" xfId="197" xr:uid="{00000000-0005-0000-0000-00007A010000}"/>
    <cellStyle name="60% - Énfasis5 2" xfId="198" xr:uid="{00000000-0005-0000-0000-00007B010000}"/>
    <cellStyle name="60% - Énfasis5 2 2" xfId="734" xr:uid="{00000000-0005-0000-0000-00007C010000}"/>
    <cellStyle name="60% - Énfasis5 3" xfId="199" xr:uid="{00000000-0005-0000-0000-00007D010000}"/>
    <cellStyle name="60% - Énfasis5 4" xfId="200" xr:uid="{00000000-0005-0000-0000-00007E010000}"/>
    <cellStyle name="60% - Énfasis5 5" xfId="201" xr:uid="{00000000-0005-0000-0000-00007F010000}"/>
    <cellStyle name="60% - Énfasis5 5 2" xfId="735" xr:uid="{00000000-0005-0000-0000-000080010000}"/>
    <cellStyle name="60% - Énfasis5 6" xfId="202" xr:uid="{00000000-0005-0000-0000-000081010000}"/>
    <cellStyle name="60% - Énfasis5 6 2" xfId="736" xr:uid="{00000000-0005-0000-0000-000082010000}"/>
    <cellStyle name="60% - Énfasis5 7" xfId="203" xr:uid="{00000000-0005-0000-0000-000083010000}"/>
    <cellStyle name="60% - Énfasis5 7 2" xfId="737" xr:uid="{00000000-0005-0000-0000-000084010000}"/>
    <cellStyle name="60% - Énfasis5 8" xfId="204" xr:uid="{00000000-0005-0000-0000-000085010000}"/>
    <cellStyle name="60% - Énfasis5 8 2" xfId="738" xr:uid="{00000000-0005-0000-0000-000086010000}"/>
    <cellStyle name="60% - Énfasis5 9" xfId="205" xr:uid="{00000000-0005-0000-0000-000087010000}"/>
    <cellStyle name="60% - Énfasis6 10" xfId="206" xr:uid="{00000000-0005-0000-0000-000088010000}"/>
    <cellStyle name="60% - Énfasis6 11" xfId="207" xr:uid="{00000000-0005-0000-0000-000089010000}"/>
    <cellStyle name="60% - Énfasis6 12" xfId="208" xr:uid="{00000000-0005-0000-0000-00008A010000}"/>
    <cellStyle name="60% - Énfasis6 2" xfId="209" xr:uid="{00000000-0005-0000-0000-00008B010000}"/>
    <cellStyle name="60% - Énfasis6 2 2" xfId="739" xr:uid="{00000000-0005-0000-0000-00008C010000}"/>
    <cellStyle name="60% - Énfasis6 3" xfId="210" xr:uid="{00000000-0005-0000-0000-00008D010000}"/>
    <cellStyle name="60% - Énfasis6 4" xfId="211" xr:uid="{00000000-0005-0000-0000-00008E010000}"/>
    <cellStyle name="60% - Énfasis6 5" xfId="212" xr:uid="{00000000-0005-0000-0000-00008F010000}"/>
    <cellStyle name="60% - Énfasis6 5 2" xfId="740" xr:uid="{00000000-0005-0000-0000-000090010000}"/>
    <cellStyle name="60% - Énfasis6 6" xfId="213" xr:uid="{00000000-0005-0000-0000-000091010000}"/>
    <cellStyle name="60% - Énfasis6 6 2" xfId="741" xr:uid="{00000000-0005-0000-0000-000092010000}"/>
    <cellStyle name="60% - Énfasis6 7" xfId="214" xr:uid="{00000000-0005-0000-0000-000093010000}"/>
    <cellStyle name="60% - Énfasis6 7 2" xfId="742" xr:uid="{00000000-0005-0000-0000-000094010000}"/>
    <cellStyle name="60% - Énfasis6 8" xfId="215" xr:uid="{00000000-0005-0000-0000-000095010000}"/>
    <cellStyle name="60% - Énfasis6 8 2" xfId="743" xr:uid="{00000000-0005-0000-0000-000096010000}"/>
    <cellStyle name="60% - Énfasis6 9" xfId="216" xr:uid="{00000000-0005-0000-0000-000097010000}"/>
    <cellStyle name="60% - 强调文字颜色 1" xfId="744" xr:uid="{00000000-0005-0000-0000-000098010000}"/>
    <cellStyle name="60% - 强调文字颜色 2" xfId="745" xr:uid="{00000000-0005-0000-0000-000099010000}"/>
    <cellStyle name="60% - 强调文字颜色 3" xfId="746" xr:uid="{00000000-0005-0000-0000-00009A010000}"/>
    <cellStyle name="60% - 强调文字颜色 4" xfId="747" xr:uid="{00000000-0005-0000-0000-00009B010000}"/>
    <cellStyle name="60% - 强调文字颜色 5" xfId="748" xr:uid="{00000000-0005-0000-0000-00009C010000}"/>
    <cellStyle name="60% - 强调文字颜色 6" xfId="749" xr:uid="{00000000-0005-0000-0000-00009D010000}"/>
    <cellStyle name="Accent1" xfId="217" xr:uid="{00000000-0005-0000-0000-00009E010000}"/>
    <cellStyle name="Accent1 2" xfId="751" xr:uid="{00000000-0005-0000-0000-00009F010000}"/>
    <cellStyle name="Accent1 3" xfId="752" xr:uid="{00000000-0005-0000-0000-0000A0010000}"/>
    <cellStyle name="Accent1 4" xfId="753" xr:uid="{00000000-0005-0000-0000-0000A1010000}"/>
    <cellStyle name="Accent1 5" xfId="754" xr:uid="{00000000-0005-0000-0000-0000A2010000}"/>
    <cellStyle name="Accent1 6" xfId="750" xr:uid="{00000000-0005-0000-0000-0000A3010000}"/>
    <cellStyle name="Accent2" xfId="218" xr:uid="{00000000-0005-0000-0000-0000A4010000}"/>
    <cellStyle name="Accent2 2" xfId="756" xr:uid="{00000000-0005-0000-0000-0000A5010000}"/>
    <cellStyle name="Accent2 3" xfId="757" xr:uid="{00000000-0005-0000-0000-0000A6010000}"/>
    <cellStyle name="Accent2 4" xfId="758" xr:uid="{00000000-0005-0000-0000-0000A7010000}"/>
    <cellStyle name="Accent2 5" xfId="759" xr:uid="{00000000-0005-0000-0000-0000A8010000}"/>
    <cellStyle name="Accent2 6" xfId="755" xr:uid="{00000000-0005-0000-0000-0000A9010000}"/>
    <cellStyle name="Accent3" xfId="219" xr:uid="{00000000-0005-0000-0000-0000AA010000}"/>
    <cellStyle name="Accent3 2" xfId="761" xr:uid="{00000000-0005-0000-0000-0000AB010000}"/>
    <cellStyle name="Accent3 3" xfId="762" xr:uid="{00000000-0005-0000-0000-0000AC010000}"/>
    <cellStyle name="Accent3 4" xfId="763" xr:uid="{00000000-0005-0000-0000-0000AD010000}"/>
    <cellStyle name="Accent3 5" xfId="764" xr:uid="{00000000-0005-0000-0000-0000AE010000}"/>
    <cellStyle name="Accent3 6" xfId="760" xr:uid="{00000000-0005-0000-0000-0000AF010000}"/>
    <cellStyle name="Accent4" xfId="220" xr:uid="{00000000-0005-0000-0000-0000B0010000}"/>
    <cellStyle name="Accent4 2" xfId="766" xr:uid="{00000000-0005-0000-0000-0000B1010000}"/>
    <cellStyle name="Accent4 3" xfId="767" xr:uid="{00000000-0005-0000-0000-0000B2010000}"/>
    <cellStyle name="Accent4 4" xfId="768" xr:uid="{00000000-0005-0000-0000-0000B3010000}"/>
    <cellStyle name="Accent4 5" xfId="769" xr:uid="{00000000-0005-0000-0000-0000B4010000}"/>
    <cellStyle name="Accent4 6" xfId="765" xr:uid="{00000000-0005-0000-0000-0000B5010000}"/>
    <cellStyle name="Accent5" xfId="221" xr:uid="{00000000-0005-0000-0000-0000B6010000}"/>
    <cellStyle name="Accent5 2" xfId="771" xr:uid="{00000000-0005-0000-0000-0000B7010000}"/>
    <cellStyle name="Accent5 3" xfId="772" xr:uid="{00000000-0005-0000-0000-0000B8010000}"/>
    <cellStyle name="Accent5 4" xfId="773" xr:uid="{00000000-0005-0000-0000-0000B9010000}"/>
    <cellStyle name="Accent5 5" xfId="774" xr:uid="{00000000-0005-0000-0000-0000BA010000}"/>
    <cellStyle name="Accent5 6" xfId="770" xr:uid="{00000000-0005-0000-0000-0000BB010000}"/>
    <cellStyle name="Accent6" xfId="222" xr:uid="{00000000-0005-0000-0000-0000BC010000}"/>
    <cellStyle name="Accent6 2" xfId="776" xr:uid="{00000000-0005-0000-0000-0000BD010000}"/>
    <cellStyle name="Accent6 3" xfId="777" xr:uid="{00000000-0005-0000-0000-0000BE010000}"/>
    <cellStyle name="Accent6 4" xfId="778" xr:uid="{00000000-0005-0000-0000-0000BF010000}"/>
    <cellStyle name="Accent6 5" xfId="779" xr:uid="{00000000-0005-0000-0000-0000C0010000}"/>
    <cellStyle name="Accent6 6" xfId="775" xr:uid="{00000000-0005-0000-0000-0000C1010000}"/>
    <cellStyle name="Bad" xfId="223" xr:uid="{00000000-0005-0000-0000-0000C2010000}"/>
    <cellStyle name="Bad 2" xfId="781" xr:uid="{00000000-0005-0000-0000-0000C3010000}"/>
    <cellStyle name="Bad 3" xfId="782" xr:uid="{00000000-0005-0000-0000-0000C4010000}"/>
    <cellStyle name="Bad 4" xfId="783" xr:uid="{00000000-0005-0000-0000-0000C5010000}"/>
    <cellStyle name="Bad 5" xfId="784" xr:uid="{00000000-0005-0000-0000-0000C6010000}"/>
    <cellStyle name="Bad 6" xfId="780" xr:uid="{00000000-0005-0000-0000-0000C7010000}"/>
    <cellStyle name="Buena 10" xfId="224" xr:uid="{00000000-0005-0000-0000-0000C8010000}"/>
    <cellStyle name="Buena 11" xfId="225" xr:uid="{00000000-0005-0000-0000-0000C9010000}"/>
    <cellStyle name="Buena 12" xfId="226" xr:uid="{00000000-0005-0000-0000-0000CA010000}"/>
    <cellStyle name="Buena 2" xfId="227" xr:uid="{00000000-0005-0000-0000-0000CB010000}"/>
    <cellStyle name="Buena 2 2" xfId="785" xr:uid="{00000000-0005-0000-0000-0000CC010000}"/>
    <cellStyle name="Buena 2 2 2" xfId="786" xr:uid="{00000000-0005-0000-0000-0000CD010000}"/>
    <cellStyle name="Buena 2 2 2 2" xfId="787" xr:uid="{00000000-0005-0000-0000-0000CE010000}"/>
    <cellStyle name="Buena 2 2 2 2 2" xfId="788" xr:uid="{00000000-0005-0000-0000-0000CF010000}"/>
    <cellStyle name="Buena 2 2 3" xfId="789" xr:uid="{00000000-0005-0000-0000-0000D0010000}"/>
    <cellStyle name="Buena 2 2 4" xfId="790" xr:uid="{00000000-0005-0000-0000-0000D1010000}"/>
    <cellStyle name="Buena 2 3" xfId="791" xr:uid="{00000000-0005-0000-0000-0000D2010000}"/>
    <cellStyle name="Buena 2 4" xfId="792" xr:uid="{00000000-0005-0000-0000-0000D3010000}"/>
    <cellStyle name="Buena 3" xfId="228" xr:uid="{00000000-0005-0000-0000-0000D4010000}"/>
    <cellStyle name="Buena 4" xfId="229" xr:uid="{00000000-0005-0000-0000-0000D5010000}"/>
    <cellStyle name="Buena 5" xfId="230" xr:uid="{00000000-0005-0000-0000-0000D6010000}"/>
    <cellStyle name="Buena 5 2" xfId="793" xr:uid="{00000000-0005-0000-0000-0000D7010000}"/>
    <cellStyle name="Buena 6" xfId="231" xr:uid="{00000000-0005-0000-0000-0000D8010000}"/>
    <cellStyle name="Buena 6 2" xfId="794" xr:uid="{00000000-0005-0000-0000-0000D9010000}"/>
    <cellStyle name="Buena 7" xfId="232" xr:uid="{00000000-0005-0000-0000-0000DA010000}"/>
    <cellStyle name="Buena 7 2" xfId="795" xr:uid="{00000000-0005-0000-0000-0000DB010000}"/>
    <cellStyle name="Buena 8" xfId="233" xr:uid="{00000000-0005-0000-0000-0000DC010000}"/>
    <cellStyle name="Buena 8 2" xfId="796" xr:uid="{00000000-0005-0000-0000-0000DD010000}"/>
    <cellStyle name="Buena 9" xfId="234" xr:uid="{00000000-0005-0000-0000-0000DE010000}"/>
    <cellStyle name="Buena 9 2" xfId="797" xr:uid="{00000000-0005-0000-0000-0000DF010000}"/>
    <cellStyle name="Calculation" xfId="235" xr:uid="{00000000-0005-0000-0000-0000E0010000}"/>
    <cellStyle name="Calculation 2" xfId="799" xr:uid="{00000000-0005-0000-0000-0000E1010000}"/>
    <cellStyle name="Calculation 3" xfId="800" xr:uid="{00000000-0005-0000-0000-0000E2010000}"/>
    <cellStyle name="Calculation 4" xfId="801" xr:uid="{00000000-0005-0000-0000-0000E3010000}"/>
    <cellStyle name="Calculation 5" xfId="802" xr:uid="{00000000-0005-0000-0000-0000E4010000}"/>
    <cellStyle name="Calculation 6" xfId="798" xr:uid="{00000000-0005-0000-0000-0000E5010000}"/>
    <cellStyle name="Cálculo 10" xfId="236" xr:uid="{00000000-0005-0000-0000-0000E6010000}"/>
    <cellStyle name="Cálculo 11" xfId="237" xr:uid="{00000000-0005-0000-0000-0000E7010000}"/>
    <cellStyle name="Cálculo 12" xfId="238" xr:uid="{00000000-0005-0000-0000-0000E8010000}"/>
    <cellStyle name="Cálculo 2" xfId="239" xr:uid="{00000000-0005-0000-0000-0000E9010000}"/>
    <cellStyle name="Cálculo 2 2" xfId="803" xr:uid="{00000000-0005-0000-0000-0000EA010000}"/>
    <cellStyle name="Cálculo 3" xfId="240" xr:uid="{00000000-0005-0000-0000-0000EB010000}"/>
    <cellStyle name="Cálculo 4" xfId="241" xr:uid="{00000000-0005-0000-0000-0000EC010000}"/>
    <cellStyle name="Cálculo 5" xfId="242" xr:uid="{00000000-0005-0000-0000-0000ED010000}"/>
    <cellStyle name="Cálculo 5 2" xfId="804" xr:uid="{00000000-0005-0000-0000-0000EE010000}"/>
    <cellStyle name="Cálculo 6" xfId="243" xr:uid="{00000000-0005-0000-0000-0000EF010000}"/>
    <cellStyle name="Cálculo 6 2" xfId="805" xr:uid="{00000000-0005-0000-0000-0000F0010000}"/>
    <cellStyle name="Cálculo 7" xfId="244" xr:uid="{00000000-0005-0000-0000-0000F1010000}"/>
    <cellStyle name="Cálculo 7 2" xfId="806" xr:uid="{00000000-0005-0000-0000-0000F2010000}"/>
    <cellStyle name="Cálculo 8" xfId="245" xr:uid="{00000000-0005-0000-0000-0000F3010000}"/>
    <cellStyle name="Cálculo 8 2" xfId="807" xr:uid="{00000000-0005-0000-0000-0000F4010000}"/>
    <cellStyle name="Cálculo 9" xfId="246" xr:uid="{00000000-0005-0000-0000-0000F5010000}"/>
    <cellStyle name="Celda de comprobación 10" xfId="247" xr:uid="{00000000-0005-0000-0000-0000F6010000}"/>
    <cellStyle name="Celda de comprobación 11" xfId="248" xr:uid="{00000000-0005-0000-0000-0000F7010000}"/>
    <cellStyle name="Celda de comprobación 12" xfId="249" xr:uid="{00000000-0005-0000-0000-0000F8010000}"/>
    <cellStyle name="Celda de comprobación 2" xfId="250" xr:uid="{00000000-0005-0000-0000-0000F9010000}"/>
    <cellStyle name="Celda de comprobación 2 2" xfId="808" xr:uid="{00000000-0005-0000-0000-0000FA010000}"/>
    <cellStyle name="Celda de comprobación 2 2 2" xfId="809" xr:uid="{00000000-0005-0000-0000-0000FB010000}"/>
    <cellStyle name="Celda de comprobación 2 2 2 2" xfId="810" xr:uid="{00000000-0005-0000-0000-0000FC010000}"/>
    <cellStyle name="Celda de comprobación 2 2 2 2 2" xfId="811" xr:uid="{00000000-0005-0000-0000-0000FD010000}"/>
    <cellStyle name="Celda de comprobación 2 2 3" xfId="812" xr:uid="{00000000-0005-0000-0000-0000FE010000}"/>
    <cellStyle name="Celda de comprobación 2 2 4" xfId="813" xr:uid="{00000000-0005-0000-0000-0000FF010000}"/>
    <cellStyle name="Celda de comprobación 2 3" xfId="814" xr:uid="{00000000-0005-0000-0000-000000020000}"/>
    <cellStyle name="Celda de comprobación 2 4" xfId="815" xr:uid="{00000000-0005-0000-0000-000001020000}"/>
    <cellStyle name="Celda de comprobación 3" xfId="251" xr:uid="{00000000-0005-0000-0000-000002020000}"/>
    <cellStyle name="Celda de comprobación 4" xfId="252" xr:uid="{00000000-0005-0000-0000-000003020000}"/>
    <cellStyle name="Celda de comprobación 5" xfId="253" xr:uid="{00000000-0005-0000-0000-000004020000}"/>
    <cellStyle name="Celda de comprobación 5 2" xfId="816" xr:uid="{00000000-0005-0000-0000-000005020000}"/>
    <cellStyle name="Celda de comprobación 6" xfId="254" xr:uid="{00000000-0005-0000-0000-000006020000}"/>
    <cellStyle name="Celda de comprobación 6 2" xfId="817" xr:uid="{00000000-0005-0000-0000-000007020000}"/>
    <cellStyle name="Celda de comprobación 7" xfId="255" xr:uid="{00000000-0005-0000-0000-000008020000}"/>
    <cellStyle name="Celda de comprobación 7 2" xfId="818" xr:uid="{00000000-0005-0000-0000-000009020000}"/>
    <cellStyle name="Celda de comprobación 8" xfId="256" xr:uid="{00000000-0005-0000-0000-00000A020000}"/>
    <cellStyle name="Celda de comprobación 8 2" xfId="819" xr:uid="{00000000-0005-0000-0000-00000B020000}"/>
    <cellStyle name="Celda de comprobación 9" xfId="257" xr:uid="{00000000-0005-0000-0000-00000C020000}"/>
    <cellStyle name="Celda de comprobación 9 2" xfId="820" xr:uid="{00000000-0005-0000-0000-00000D020000}"/>
    <cellStyle name="Celda vinculada 10" xfId="258" xr:uid="{00000000-0005-0000-0000-00000E020000}"/>
    <cellStyle name="Celda vinculada 11" xfId="259" xr:uid="{00000000-0005-0000-0000-00000F020000}"/>
    <cellStyle name="Celda vinculada 12" xfId="260" xr:uid="{00000000-0005-0000-0000-000010020000}"/>
    <cellStyle name="Celda vinculada 2" xfId="261" xr:uid="{00000000-0005-0000-0000-000011020000}"/>
    <cellStyle name="Celda vinculada 2 2" xfId="821" xr:uid="{00000000-0005-0000-0000-000012020000}"/>
    <cellStyle name="Celda vinculada 2 2 2" xfId="822" xr:uid="{00000000-0005-0000-0000-000013020000}"/>
    <cellStyle name="Celda vinculada 2 2 2 2" xfId="823" xr:uid="{00000000-0005-0000-0000-000014020000}"/>
    <cellStyle name="Celda vinculada 2 2 2 2 2" xfId="824" xr:uid="{00000000-0005-0000-0000-000015020000}"/>
    <cellStyle name="Celda vinculada 2 2 3" xfId="825" xr:uid="{00000000-0005-0000-0000-000016020000}"/>
    <cellStyle name="Celda vinculada 2 2 4" xfId="826" xr:uid="{00000000-0005-0000-0000-000017020000}"/>
    <cellStyle name="Celda vinculada 2 3" xfId="827" xr:uid="{00000000-0005-0000-0000-000018020000}"/>
    <cellStyle name="Celda vinculada 2 4" xfId="828" xr:uid="{00000000-0005-0000-0000-000019020000}"/>
    <cellStyle name="Celda vinculada 3" xfId="262" xr:uid="{00000000-0005-0000-0000-00001A020000}"/>
    <cellStyle name="Celda vinculada 4" xfId="263" xr:uid="{00000000-0005-0000-0000-00001B020000}"/>
    <cellStyle name="Celda vinculada 5" xfId="264" xr:uid="{00000000-0005-0000-0000-00001C020000}"/>
    <cellStyle name="Celda vinculada 5 2" xfId="829" xr:uid="{00000000-0005-0000-0000-00001D020000}"/>
    <cellStyle name="Celda vinculada 6" xfId="265" xr:uid="{00000000-0005-0000-0000-00001E020000}"/>
    <cellStyle name="Celda vinculada 6 2" xfId="830" xr:uid="{00000000-0005-0000-0000-00001F020000}"/>
    <cellStyle name="Celda vinculada 7" xfId="266" xr:uid="{00000000-0005-0000-0000-000020020000}"/>
    <cellStyle name="Celda vinculada 7 2" xfId="831" xr:uid="{00000000-0005-0000-0000-000021020000}"/>
    <cellStyle name="Celda vinculada 8" xfId="267" xr:uid="{00000000-0005-0000-0000-000022020000}"/>
    <cellStyle name="Celda vinculada 8 2" xfId="832" xr:uid="{00000000-0005-0000-0000-000023020000}"/>
    <cellStyle name="Celda vinculada 9" xfId="268" xr:uid="{00000000-0005-0000-0000-000024020000}"/>
    <cellStyle name="Celda vinculada 9 2" xfId="833" xr:uid="{00000000-0005-0000-0000-000025020000}"/>
    <cellStyle name="Check Cell" xfId="269" xr:uid="{00000000-0005-0000-0000-000026020000}"/>
    <cellStyle name="Check Cell 2" xfId="835" xr:uid="{00000000-0005-0000-0000-000027020000}"/>
    <cellStyle name="Check Cell 3" xfId="836" xr:uid="{00000000-0005-0000-0000-000028020000}"/>
    <cellStyle name="Check Cell 4" xfId="837" xr:uid="{00000000-0005-0000-0000-000029020000}"/>
    <cellStyle name="Check Cell 5" xfId="838" xr:uid="{00000000-0005-0000-0000-00002A020000}"/>
    <cellStyle name="Check Cell 6" xfId="834" xr:uid="{00000000-0005-0000-0000-00002B020000}"/>
    <cellStyle name="Coma 2" xfId="839" xr:uid="{00000000-0005-0000-0000-00002C020000}"/>
    <cellStyle name="Currency 2" xfId="270" xr:uid="{00000000-0005-0000-0000-00002D020000}"/>
    <cellStyle name="Currency 2 2" xfId="543" xr:uid="{00000000-0005-0000-0000-00002E020000}"/>
    <cellStyle name="Encabezado 4 10" xfId="271" xr:uid="{00000000-0005-0000-0000-00002F020000}"/>
    <cellStyle name="Encabezado 4 11" xfId="272" xr:uid="{00000000-0005-0000-0000-000030020000}"/>
    <cellStyle name="Encabezado 4 12" xfId="273" xr:uid="{00000000-0005-0000-0000-000031020000}"/>
    <cellStyle name="Encabezado 4 2" xfId="274" xr:uid="{00000000-0005-0000-0000-000032020000}"/>
    <cellStyle name="Encabezado 4 2 2" xfId="840" xr:uid="{00000000-0005-0000-0000-000033020000}"/>
    <cellStyle name="Encabezado 4 2 2 2" xfId="841" xr:uid="{00000000-0005-0000-0000-000034020000}"/>
    <cellStyle name="Encabezado 4 2 2 2 2" xfId="842" xr:uid="{00000000-0005-0000-0000-000035020000}"/>
    <cellStyle name="Encabezado 4 2 2 2 2 2" xfId="843" xr:uid="{00000000-0005-0000-0000-000036020000}"/>
    <cellStyle name="Encabezado 4 2 2 3" xfId="844" xr:uid="{00000000-0005-0000-0000-000037020000}"/>
    <cellStyle name="Encabezado 4 2 2 4" xfId="845" xr:uid="{00000000-0005-0000-0000-000038020000}"/>
    <cellStyle name="Encabezado 4 2 3" xfId="846" xr:uid="{00000000-0005-0000-0000-000039020000}"/>
    <cellStyle name="Encabezado 4 2 4" xfId="847" xr:uid="{00000000-0005-0000-0000-00003A020000}"/>
    <cellStyle name="Encabezado 4 3" xfId="275" xr:uid="{00000000-0005-0000-0000-00003B020000}"/>
    <cellStyle name="Encabezado 4 4" xfId="276" xr:uid="{00000000-0005-0000-0000-00003C020000}"/>
    <cellStyle name="Encabezado 4 5" xfId="277" xr:uid="{00000000-0005-0000-0000-00003D020000}"/>
    <cellStyle name="Encabezado 4 5 2" xfId="848" xr:uid="{00000000-0005-0000-0000-00003E020000}"/>
    <cellStyle name="Encabezado 4 6" xfId="278" xr:uid="{00000000-0005-0000-0000-00003F020000}"/>
    <cellStyle name="Encabezado 4 6 2" xfId="849" xr:uid="{00000000-0005-0000-0000-000040020000}"/>
    <cellStyle name="Encabezado 4 7" xfId="279" xr:uid="{00000000-0005-0000-0000-000041020000}"/>
    <cellStyle name="Encabezado 4 7 2" xfId="850" xr:uid="{00000000-0005-0000-0000-000042020000}"/>
    <cellStyle name="Encabezado 4 8" xfId="280" xr:uid="{00000000-0005-0000-0000-000043020000}"/>
    <cellStyle name="Encabezado 4 8 2" xfId="851" xr:uid="{00000000-0005-0000-0000-000044020000}"/>
    <cellStyle name="Encabezado 4 9" xfId="281" xr:uid="{00000000-0005-0000-0000-000045020000}"/>
    <cellStyle name="Encabezado 4 9 2" xfId="852" xr:uid="{00000000-0005-0000-0000-000046020000}"/>
    <cellStyle name="Énfasis1 10" xfId="282" xr:uid="{00000000-0005-0000-0000-000047020000}"/>
    <cellStyle name="Énfasis1 11" xfId="283" xr:uid="{00000000-0005-0000-0000-000048020000}"/>
    <cellStyle name="Énfasis1 12" xfId="284" xr:uid="{00000000-0005-0000-0000-000049020000}"/>
    <cellStyle name="Énfasis1 2" xfId="285" xr:uid="{00000000-0005-0000-0000-00004A020000}"/>
    <cellStyle name="Énfasis1 2 2" xfId="853" xr:uid="{00000000-0005-0000-0000-00004B020000}"/>
    <cellStyle name="Énfasis1 3" xfId="286" xr:uid="{00000000-0005-0000-0000-00004C020000}"/>
    <cellStyle name="Énfasis1 4" xfId="287" xr:uid="{00000000-0005-0000-0000-00004D020000}"/>
    <cellStyle name="Énfasis1 5" xfId="288" xr:uid="{00000000-0005-0000-0000-00004E020000}"/>
    <cellStyle name="Énfasis1 5 2" xfId="854" xr:uid="{00000000-0005-0000-0000-00004F020000}"/>
    <cellStyle name="Énfasis1 6" xfId="289" xr:uid="{00000000-0005-0000-0000-000050020000}"/>
    <cellStyle name="Énfasis1 6 2" xfId="855" xr:uid="{00000000-0005-0000-0000-000051020000}"/>
    <cellStyle name="Énfasis1 7" xfId="290" xr:uid="{00000000-0005-0000-0000-000052020000}"/>
    <cellStyle name="Énfasis1 7 2" xfId="856" xr:uid="{00000000-0005-0000-0000-000053020000}"/>
    <cellStyle name="Énfasis1 8" xfId="291" xr:uid="{00000000-0005-0000-0000-000054020000}"/>
    <cellStyle name="Énfasis1 8 2" xfId="857" xr:uid="{00000000-0005-0000-0000-000055020000}"/>
    <cellStyle name="Énfasis1 9" xfId="292" xr:uid="{00000000-0005-0000-0000-000056020000}"/>
    <cellStyle name="Énfasis2 10" xfId="293" xr:uid="{00000000-0005-0000-0000-000057020000}"/>
    <cellStyle name="Énfasis2 11" xfId="294" xr:uid="{00000000-0005-0000-0000-000058020000}"/>
    <cellStyle name="Énfasis2 12" xfId="295" xr:uid="{00000000-0005-0000-0000-000059020000}"/>
    <cellStyle name="Énfasis2 2" xfId="296" xr:uid="{00000000-0005-0000-0000-00005A020000}"/>
    <cellStyle name="Énfasis2 2 2" xfId="858" xr:uid="{00000000-0005-0000-0000-00005B020000}"/>
    <cellStyle name="Énfasis2 3" xfId="297" xr:uid="{00000000-0005-0000-0000-00005C020000}"/>
    <cellStyle name="Énfasis2 4" xfId="298" xr:uid="{00000000-0005-0000-0000-00005D020000}"/>
    <cellStyle name="Énfasis2 5" xfId="299" xr:uid="{00000000-0005-0000-0000-00005E020000}"/>
    <cellStyle name="Énfasis2 5 2" xfId="859" xr:uid="{00000000-0005-0000-0000-00005F020000}"/>
    <cellStyle name="Énfasis2 6" xfId="300" xr:uid="{00000000-0005-0000-0000-000060020000}"/>
    <cellStyle name="Énfasis2 6 2" xfId="860" xr:uid="{00000000-0005-0000-0000-000061020000}"/>
    <cellStyle name="Énfasis2 7" xfId="301" xr:uid="{00000000-0005-0000-0000-000062020000}"/>
    <cellStyle name="Énfasis2 7 2" xfId="861" xr:uid="{00000000-0005-0000-0000-000063020000}"/>
    <cellStyle name="Énfasis2 8" xfId="302" xr:uid="{00000000-0005-0000-0000-000064020000}"/>
    <cellStyle name="Énfasis2 8 2" xfId="862" xr:uid="{00000000-0005-0000-0000-000065020000}"/>
    <cellStyle name="Énfasis2 9" xfId="303" xr:uid="{00000000-0005-0000-0000-000066020000}"/>
    <cellStyle name="Énfasis3 10" xfId="304" xr:uid="{00000000-0005-0000-0000-000067020000}"/>
    <cellStyle name="Énfasis3 11" xfId="305" xr:uid="{00000000-0005-0000-0000-000068020000}"/>
    <cellStyle name="Énfasis3 12" xfId="306" xr:uid="{00000000-0005-0000-0000-000069020000}"/>
    <cellStyle name="Énfasis3 2" xfId="307" xr:uid="{00000000-0005-0000-0000-00006A020000}"/>
    <cellStyle name="Énfasis3 2 2" xfId="863" xr:uid="{00000000-0005-0000-0000-00006B020000}"/>
    <cellStyle name="Énfasis3 3" xfId="308" xr:uid="{00000000-0005-0000-0000-00006C020000}"/>
    <cellStyle name="Énfasis3 4" xfId="309" xr:uid="{00000000-0005-0000-0000-00006D020000}"/>
    <cellStyle name="Énfasis3 5" xfId="310" xr:uid="{00000000-0005-0000-0000-00006E020000}"/>
    <cellStyle name="Énfasis3 5 2" xfId="864" xr:uid="{00000000-0005-0000-0000-00006F020000}"/>
    <cellStyle name="Énfasis3 6" xfId="311" xr:uid="{00000000-0005-0000-0000-000070020000}"/>
    <cellStyle name="Énfasis3 6 2" xfId="865" xr:uid="{00000000-0005-0000-0000-000071020000}"/>
    <cellStyle name="Énfasis3 7" xfId="312" xr:uid="{00000000-0005-0000-0000-000072020000}"/>
    <cellStyle name="Énfasis3 7 2" xfId="866" xr:uid="{00000000-0005-0000-0000-000073020000}"/>
    <cellStyle name="Énfasis3 8" xfId="313" xr:uid="{00000000-0005-0000-0000-000074020000}"/>
    <cellStyle name="Énfasis3 8 2" xfId="867" xr:uid="{00000000-0005-0000-0000-000075020000}"/>
    <cellStyle name="Énfasis3 9" xfId="314" xr:uid="{00000000-0005-0000-0000-000076020000}"/>
    <cellStyle name="Énfasis4 10" xfId="315" xr:uid="{00000000-0005-0000-0000-000077020000}"/>
    <cellStyle name="Énfasis4 11" xfId="316" xr:uid="{00000000-0005-0000-0000-000078020000}"/>
    <cellStyle name="Énfasis4 12" xfId="317" xr:uid="{00000000-0005-0000-0000-000079020000}"/>
    <cellStyle name="Énfasis4 2" xfId="318" xr:uid="{00000000-0005-0000-0000-00007A020000}"/>
    <cellStyle name="Énfasis4 2 2" xfId="868" xr:uid="{00000000-0005-0000-0000-00007B020000}"/>
    <cellStyle name="Énfasis4 3" xfId="319" xr:uid="{00000000-0005-0000-0000-00007C020000}"/>
    <cellStyle name="Énfasis4 4" xfId="320" xr:uid="{00000000-0005-0000-0000-00007D020000}"/>
    <cellStyle name="Énfasis4 5" xfId="321" xr:uid="{00000000-0005-0000-0000-00007E020000}"/>
    <cellStyle name="Énfasis4 5 2" xfId="869" xr:uid="{00000000-0005-0000-0000-00007F020000}"/>
    <cellStyle name="Énfasis4 6" xfId="322" xr:uid="{00000000-0005-0000-0000-000080020000}"/>
    <cellStyle name="Énfasis4 6 2" xfId="870" xr:uid="{00000000-0005-0000-0000-000081020000}"/>
    <cellStyle name="Énfasis4 7" xfId="323" xr:uid="{00000000-0005-0000-0000-000082020000}"/>
    <cellStyle name="Énfasis4 7 2" xfId="871" xr:uid="{00000000-0005-0000-0000-000083020000}"/>
    <cellStyle name="Énfasis4 8" xfId="324" xr:uid="{00000000-0005-0000-0000-000084020000}"/>
    <cellStyle name="Énfasis4 8 2" xfId="872" xr:uid="{00000000-0005-0000-0000-000085020000}"/>
    <cellStyle name="Énfasis4 9" xfId="325" xr:uid="{00000000-0005-0000-0000-000086020000}"/>
    <cellStyle name="Énfasis5 10" xfId="326" xr:uid="{00000000-0005-0000-0000-000087020000}"/>
    <cellStyle name="Énfasis5 11" xfId="327" xr:uid="{00000000-0005-0000-0000-000088020000}"/>
    <cellStyle name="Énfasis5 12" xfId="328" xr:uid="{00000000-0005-0000-0000-000089020000}"/>
    <cellStyle name="Énfasis5 2" xfId="329" xr:uid="{00000000-0005-0000-0000-00008A020000}"/>
    <cellStyle name="Énfasis5 2 2" xfId="873" xr:uid="{00000000-0005-0000-0000-00008B020000}"/>
    <cellStyle name="Énfasis5 3" xfId="330" xr:uid="{00000000-0005-0000-0000-00008C020000}"/>
    <cellStyle name="Énfasis5 4" xfId="331" xr:uid="{00000000-0005-0000-0000-00008D020000}"/>
    <cellStyle name="Énfasis5 5" xfId="332" xr:uid="{00000000-0005-0000-0000-00008E020000}"/>
    <cellStyle name="Énfasis5 5 2" xfId="874" xr:uid="{00000000-0005-0000-0000-00008F020000}"/>
    <cellStyle name="Énfasis5 6" xfId="333" xr:uid="{00000000-0005-0000-0000-000090020000}"/>
    <cellStyle name="Énfasis5 6 2" xfId="875" xr:uid="{00000000-0005-0000-0000-000091020000}"/>
    <cellStyle name="Énfasis5 7" xfId="334" xr:uid="{00000000-0005-0000-0000-000092020000}"/>
    <cellStyle name="Énfasis5 7 2" xfId="876" xr:uid="{00000000-0005-0000-0000-000093020000}"/>
    <cellStyle name="Énfasis5 8" xfId="335" xr:uid="{00000000-0005-0000-0000-000094020000}"/>
    <cellStyle name="Énfasis5 8 2" xfId="877" xr:uid="{00000000-0005-0000-0000-000095020000}"/>
    <cellStyle name="Énfasis5 9" xfId="336" xr:uid="{00000000-0005-0000-0000-000096020000}"/>
    <cellStyle name="Énfasis6 10" xfId="337" xr:uid="{00000000-0005-0000-0000-000097020000}"/>
    <cellStyle name="Énfasis6 11" xfId="338" xr:uid="{00000000-0005-0000-0000-000098020000}"/>
    <cellStyle name="Énfasis6 12" xfId="339" xr:uid="{00000000-0005-0000-0000-000099020000}"/>
    <cellStyle name="Énfasis6 2" xfId="340" xr:uid="{00000000-0005-0000-0000-00009A020000}"/>
    <cellStyle name="Énfasis6 2 2" xfId="878" xr:uid="{00000000-0005-0000-0000-00009B020000}"/>
    <cellStyle name="Énfasis6 3" xfId="341" xr:uid="{00000000-0005-0000-0000-00009C020000}"/>
    <cellStyle name="Énfasis6 4" xfId="342" xr:uid="{00000000-0005-0000-0000-00009D020000}"/>
    <cellStyle name="Énfasis6 5" xfId="343" xr:uid="{00000000-0005-0000-0000-00009E020000}"/>
    <cellStyle name="Énfasis6 5 2" xfId="879" xr:uid="{00000000-0005-0000-0000-00009F020000}"/>
    <cellStyle name="Énfasis6 6" xfId="344" xr:uid="{00000000-0005-0000-0000-0000A0020000}"/>
    <cellStyle name="Énfasis6 6 2" xfId="880" xr:uid="{00000000-0005-0000-0000-0000A1020000}"/>
    <cellStyle name="Énfasis6 7" xfId="345" xr:uid="{00000000-0005-0000-0000-0000A2020000}"/>
    <cellStyle name="Énfasis6 7 2" xfId="881" xr:uid="{00000000-0005-0000-0000-0000A3020000}"/>
    <cellStyle name="Énfasis6 8" xfId="346" xr:uid="{00000000-0005-0000-0000-0000A4020000}"/>
    <cellStyle name="Énfasis6 8 2" xfId="882" xr:uid="{00000000-0005-0000-0000-0000A5020000}"/>
    <cellStyle name="Énfasis6 9" xfId="347" xr:uid="{00000000-0005-0000-0000-0000A6020000}"/>
    <cellStyle name="Entrada 10" xfId="348" xr:uid="{00000000-0005-0000-0000-0000A7020000}"/>
    <cellStyle name="Entrada 11" xfId="349" xr:uid="{00000000-0005-0000-0000-0000A8020000}"/>
    <cellStyle name="Entrada 12" xfId="350" xr:uid="{00000000-0005-0000-0000-0000A9020000}"/>
    <cellStyle name="Entrada 2" xfId="351" xr:uid="{00000000-0005-0000-0000-0000AA020000}"/>
    <cellStyle name="Entrada 2 2" xfId="883" xr:uid="{00000000-0005-0000-0000-0000AB020000}"/>
    <cellStyle name="Entrada 2 2 2" xfId="884" xr:uid="{00000000-0005-0000-0000-0000AC020000}"/>
    <cellStyle name="Entrada 2 2 2 2" xfId="885" xr:uid="{00000000-0005-0000-0000-0000AD020000}"/>
    <cellStyle name="Entrada 2 2 2 2 2" xfId="886" xr:uid="{00000000-0005-0000-0000-0000AE020000}"/>
    <cellStyle name="Entrada 2 2 3" xfId="887" xr:uid="{00000000-0005-0000-0000-0000AF020000}"/>
    <cellStyle name="Entrada 2 2 4" xfId="888" xr:uid="{00000000-0005-0000-0000-0000B0020000}"/>
    <cellStyle name="Entrada 2 3" xfId="889" xr:uid="{00000000-0005-0000-0000-0000B1020000}"/>
    <cellStyle name="Entrada 2 4" xfId="890" xr:uid="{00000000-0005-0000-0000-0000B2020000}"/>
    <cellStyle name="Entrada 3" xfId="352" xr:uid="{00000000-0005-0000-0000-0000B3020000}"/>
    <cellStyle name="Entrada 4" xfId="353" xr:uid="{00000000-0005-0000-0000-0000B4020000}"/>
    <cellStyle name="Entrada 5" xfId="354" xr:uid="{00000000-0005-0000-0000-0000B5020000}"/>
    <cellStyle name="Entrada 5 2" xfId="891" xr:uid="{00000000-0005-0000-0000-0000B6020000}"/>
    <cellStyle name="Entrada 6" xfId="355" xr:uid="{00000000-0005-0000-0000-0000B7020000}"/>
    <cellStyle name="Entrada 6 2" xfId="892" xr:uid="{00000000-0005-0000-0000-0000B8020000}"/>
    <cellStyle name="Entrada 7" xfId="356" xr:uid="{00000000-0005-0000-0000-0000B9020000}"/>
    <cellStyle name="Entrada 7 2" xfId="893" xr:uid="{00000000-0005-0000-0000-0000BA020000}"/>
    <cellStyle name="Entrada 8" xfId="357" xr:uid="{00000000-0005-0000-0000-0000BB020000}"/>
    <cellStyle name="Entrada 8 2" xfId="894" xr:uid="{00000000-0005-0000-0000-0000BC020000}"/>
    <cellStyle name="Entrada 9" xfId="358" xr:uid="{00000000-0005-0000-0000-0000BD020000}"/>
    <cellStyle name="Entrada 9 2" xfId="895" xr:uid="{00000000-0005-0000-0000-0000BE020000}"/>
    <cellStyle name="Estilo 1" xfId="896" xr:uid="{00000000-0005-0000-0000-0000BF020000}"/>
    <cellStyle name="Estilo 1 10" xfId="897" xr:uid="{00000000-0005-0000-0000-0000C0020000}"/>
    <cellStyle name="Estilo 1 10 2" xfId="898" xr:uid="{00000000-0005-0000-0000-0000C1020000}"/>
    <cellStyle name="Estilo 1 10 3" xfId="899" xr:uid="{00000000-0005-0000-0000-0000C2020000}"/>
    <cellStyle name="Estilo 1 10_Enlaces" xfId="900" xr:uid="{00000000-0005-0000-0000-0000C3020000}"/>
    <cellStyle name="Estilo 1 100" xfId="901" xr:uid="{00000000-0005-0000-0000-0000C4020000}"/>
    <cellStyle name="Estilo 1 100 2" xfId="902" xr:uid="{00000000-0005-0000-0000-0000C5020000}"/>
    <cellStyle name="Estilo 1 101" xfId="903" xr:uid="{00000000-0005-0000-0000-0000C6020000}"/>
    <cellStyle name="Estilo 1 101 2" xfId="904" xr:uid="{00000000-0005-0000-0000-0000C7020000}"/>
    <cellStyle name="Estilo 1 102" xfId="905" xr:uid="{00000000-0005-0000-0000-0000C8020000}"/>
    <cellStyle name="Estilo 1 102 2" xfId="906" xr:uid="{00000000-0005-0000-0000-0000C9020000}"/>
    <cellStyle name="Estilo 1 103" xfId="907" xr:uid="{00000000-0005-0000-0000-0000CA020000}"/>
    <cellStyle name="Estilo 1 103 2" xfId="908" xr:uid="{00000000-0005-0000-0000-0000CB020000}"/>
    <cellStyle name="Estilo 1 104" xfId="909" xr:uid="{00000000-0005-0000-0000-0000CC020000}"/>
    <cellStyle name="Estilo 1 104 2" xfId="910" xr:uid="{00000000-0005-0000-0000-0000CD020000}"/>
    <cellStyle name="Estilo 1 105" xfId="911" xr:uid="{00000000-0005-0000-0000-0000CE020000}"/>
    <cellStyle name="Estilo 1 105 2" xfId="912" xr:uid="{00000000-0005-0000-0000-0000CF020000}"/>
    <cellStyle name="Estilo 1 106" xfId="913" xr:uid="{00000000-0005-0000-0000-0000D0020000}"/>
    <cellStyle name="Estilo 1 106 2" xfId="914" xr:uid="{00000000-0005-0000-0000-0000D1020000}"/>
    <cellStyle name="Estilo 1 107" xfId="915" xr:uid="{00000000-0005-0000-0000-0000D2020000}"/>
    <cellStyle name="Estilo 1 107 2" xfId="916" xr:uid="{00000000-0005-0000-0000-0000D3020000}"/>
    <cellStyle name="Estilo 1 108" xfId="917" xr:uid="{00000000-0005-0000-0000-0000D4020000}"/>
    <cellStyle name="Estilo 1 108 2" xfId="918" xr:uid="{00000000-0005-0000-0000-0000D5020000}"/>
    <cellStyle name="Estilo 1 109" xfId="919" xr:uid="{00000000-0005-0000-0000-0000D6020000}"/>
    <cellStyle name="Estilo 1 109 2" xfId="920" xr:uid="{00000000-0005-0000-0000-0000D7020000}"/>
    <cellStyle name="Estilo 1 11" xfId="921" xr:uid="{00000000-0005-0000-0000-0000D8020000}"/>
    <cellStyle name="Estilo 1 11 2" xfId="922" xr:uid="{00000000-0005-0000-0000-0000D9020000}"/>
    <cellStyle name="Estilo 1 11 3" xfId="923" xr:uid="{00000000-0005-0000-0000-0000DA020000}"/>
    <cellStyle name="Estilo 1 11_Enlaces" xfId="924" xr:uid="{00000000-0005-0000-0000-0000DB020000}"/>
    <cellStyle name="Estilo 1 110" xfId="925" xr:uid="{00000000-0005-0000-0000-0000DC020000}"/>
    <cellStyle name="Estilo 1 110 2" xfId="926" xr:uid="{00000000-0005-0000-0000-0000DD020000}"/>
    <cellStyle name="Estilo 1 111" xfId="927" xr:uid="{00000000-0005-0000-0000-0000DE020000}"/>
    <cellStyle name="Estilo 1 111 2" xfId="928" xr:uid="{00000000-0005-0000-0000-0000DF020000}"/>
    <cellStyle name="Estilo 1 112" xfId="929" xr:uid="{00000000-0005-0000-0000-0000E0020000}"/>
    <cellStyle name="Estilo 1 112 2" xfId="930" xr:uid="{00000000-0005-0000-0000-0000E1020000}"/>
    <cellStyle name="Estilo 1 113" xfId="931" xr:uid="{00000000-0005-0000-0000-0000E2020000}"/>
    <cellStyle name="Estilo 1 113 2" xfId="932" xr:uid="{00000000-0005-0000-0000-0000E3020000}"/>
    <cellStyle name="Estilo 1 114" xfId="933" xr:uid="{00000000-0005-0000-0000-0000E4020000}"/>
    <cellStyle name="Estilo 1 114 2" xfId="934" xr:uid="{00000000-0005-0000-0000-0000E5020000}"/>
    <cellStyle name="Estilo 1 115" xfId="935" xr:uid="{00000000-0005-0000-0000-0000E6020000}"/>
    <cellStyle name="Estilo 1 115 2" xfId="936" xr:uid="{00000000-0005-0000-0000-0000E7020000}"/>
    <cellStyle name="Estilo 1 116" xfId="937" xr:uid="{00000000-0005-0000-0000-0000E8020000}"/>
    <cellStyle name="Estilo 1 116 2" xfId="938" xr:uid="{00000000-0005-0000-0000-0000E9020000}"/>
    <cellStyle name="Estilo 1 117" xfId="939" xr:uid="{00000000-0005-0000-0000-0000EA020000}"/>
    <cellStyle name="Estilo 1 117 2" xfId="940" xr:uid="{00000000-0005-0000-0000-0000EB020000}"/>
    <cellStyle name="Estilo 1 118" xfId="941" xr:uid="{00000000-0005-0000-0000-0000EC020000}"/>
    <cellStyle name="Estilo 1 118 2" xfId="942" xr:uid="{00000000-0005-0000-0000-0000ED020000}"/>
    <cellStyle name="Estilo 1 119" xfId="943" xr:uid="{00000000-0005-0000-0000-0000EE020000}"/>
    <cellStyle name="Estilo 1 119 2" xfId="944" xr:uid="{00000000-0005-0000-0000-0000EF020000}"/>
    <cellStyle name="Estilo 1 12" xfId="945" xr:uid="{00000000-0005-0000-0000-0000F0020000}"/>
    <cellStyle name="Estilo 1 12 2" xfId="946" xr:uid="{00000000-0005-0000-0000-0000F1020000}"/>
    <cellStyle name="Estilo 1 12 3" xfId="947" xr:uid="{00000000-0005-0000-0000-0000F2020000}"/>
    <cellStyle name="Estilo 1 12_Enlaces" xfId="948" xr:uid="{00000000-0005-0000-0000-0000F3020000}"/>
    <cellStyle name="Estilo 1 120" xfId="949" xr:uid="{00000000-0005-0000-0000-0000F4020000}"/>
    <cellStyle name="Estilo 1 120 2" xfId="950" xr:uid="{00000000-0005-0000-0000-0000F5020000}"/>
    <cellStyle name="Estilo 1 121" xfId="951" xr:uid="{00000000-0005-0000-0000-0000F6020000}"/>
    <cellStyle name="Estilo 1 121 2" xfId="952" xr:uid="{00000000-0005-0000-0000-0000F7020000}"/>
    <cellStyle name="Estilo 1 122" xfId="953" xr:uid="{00000000-0005-0000-0000-0000F8020000}"/>
    <cellStyle name="Estilo 1 122 2" xfId="954" xr:uid="{00000000-0005-0000-0000-0000F9020000}"/>
    <cellStyle name="Estilo 1 123" xfId="955" xr:uid="{00000000-0005-0000-0000-0000FA020000}"/>
    <cellStyle name="Estilo 1 123 2" xfId="956" xr:uid="{00000000-0005-0000-0000-0000FB020000}"/>
    <cellStyle name="Estilo 1 124" xfId="957" xr:uid="{00000000-0005-0000-0000-0000FC020000}"/>
    <cellStyle name="Estilo 1 124 2" xfId="958" xr:uid="{00000000-0005-0000-0000-0000FD020000}"/>
    <cellStyle name="Estilo 1 125" xfId="959" xr:uid="{00000000-0005-0000-0000-0000FE020000}"/>
    <cellStyle name="Estilo 1 125 2" xfId="960" xr:uid="{00000000-0005-0000-0000-0000FF020000}"/>
    <cellStyle name="Estilo 1 126" xfId="961" xr:uid="{00000000-0005-0000-0000-000000030000}"/>
    <cellStyle name="Estilo 1 126 2" xfId="962" xr:uid="{00000000-0005-0000-0000-000001030000}"/>
    <cellStyle name="Estilo 1 127" xfId="963" xr:uid="{00000000-0005-0000-0000-000002030000}"/>
    <cellStyle name="Estilo 1 127 2" xfId="964" xr:uid="{00000000-0005-0000-0000-000003030000}"/>
    <cellStyle name="Estilo 1 128" xfId="965" xr:uid="{00000000-0005-0000-0000-000004030000}"/>
    <cellStyle name="Estilo 1 128 2" xfId="966" xr:uid="{00000000-0005-0000-0000-000005030000}"/>
    <cellStyle name="Estilo 1 129" xfId="967" xr:uid="{00000000-0005-0000-0000-000006030000}"/>
    <cellStyle name="Estilo 1 129 2" xfId="968" xr:uid="{00000000-0005-0000-0000-000007030000}"/>
    <cellStyle name="Estilo 1 13" xfId="969" xr:uid="{00000000-0005-0000-0000-000008030000}"/>
    <cellStyle name="Estilo 1 13 2" xfId="970" xr:uid="{00000000-0005-0000-0000-000009030000}"/>
    <cellStyle name="Estilo 1 13 3" xfId="971" xr:uid="{00000000-0005-0000-0000-00000A030000}"/>
    <cellStyle name="Estilo 1 13_Enlaces" xfId="972" xr:uid="{00000000-0005-0000-0000-00000B030000}"/>
    <cellStyle name="Estilo 1 130" xfId="973" xr:uid="{00000000-0005-0000-0000-00000C030000}"/>
    <cellStyle name="Estilo 1 130 2" xfId="974" xr:uid="{00000000-0005-0000-0000-00000D030000}"/>
    <cellStyle name="Estilo 1 131" xfId="975" xr:uid="{00000000-0005-0000-0000-00000E030000}"/>
    <cellStyle name="Estilo 1 131 2" xfId="976" xr:uid="{00000000-0005-0000-0000-00000F030000}"/>
    <cellStyle name="Estilo 1 132" xfId="977" xr:uid="{00000000-0005-0000-0000-000010030000}"/>
    <cellStyle name="Estilo 1 132 2" xfId="978" xr:uid="{00000000-0005-0000-0000-000011030000}"/>
    <cellStyle name="Estilo 1 133" xfId="979" xr:uid="{00000000-0005-0000-0000-000012030000}"/>
    <cellStyle name="Estilo 1 133 2" xfId="980" xr:uid="{00000000-0005-0000-0000-000013030000}"/>
    <cellStyle name="Estilo 1 134" xfId="981" xr:uid="{00000000-0005-0000-0000-000014030000}"/>
    <cellStyle name="Estilo 1 134 2" xfId="982" xr:uid="{00000000-0005-0000-0000-000015030000}"/>
    <cellStyle name="Estilo 1 135" xfId="983" xr:uid="{00000000-0005-0000-0000-000016030000}"/>
    <cellStyle name="Estilo 1 135 2" xfId="984" xr:uid="{00000000-0005-0000-0000-000017030000}"/>
    <cellStyle name="Estilo 1 136" xfId="985" xr:uid="{00000000-0005-0000-0000-000018030000}"/>
    <cellStyle name="Estilo 1 136 2" xfId="986" xr:uid="{00000000-0005-0000-0000-000019030000}"/>
    <cellStyle name="Estilo 1 137" xfId="987" xr:uid="{00000000-0005-0000-0000-00001A030000}"/>
    <cellStyle name="Estilo 1 137 2" xfId="988" xr:uid="{00000000-0005-0000-0000-00001B030000}"/>
    <cellStyle name="Estilo 1 138" xfId="989" xr:uid="{00000000-0005-0000-0000-00001C030000}"/>
    <cellStyle name="Estilo 1 138 2" xfId="990" xr:uid="{00000000-0005-0000-0000-00001D030000}"/>
    <cellStyle name="Estilo 1 139" xfId="991" xr:uid="{00000000-0005-0000-0000-00001E030000}"/>
    <cellStyle name="Estilo 1 139 2" xfId="992" xr:uid="{00000000-0005-0000-0000-00001F030000}"/>
    <cellStyle name="Estilo 1 14" xfId="993" xr:uid="{00000000-0005-0000-0000-000020030000}"/>
    <cellStyle name="Estilo 1 14 2" xfId="994" xr:uid="{00000000-0005-0000-0000-000021030000}"/>
    <cellStyle name="Estilo 1 14 3" xfId="995" xr:uid="{00000000-0005-0000-0000-000022030000}"/>
    <cellStyle name="Estilo 1 14_Enlaces" xfId="996" xr:uid="{00000000-0005-0000-0000-000023030000}"/>
    <cellStyle name="Estilo 1 140" xfId="997" xr:uid="{00000000-0005-0000-0000-000024030000}"/>
    <cellStyle name="Estilo 1 140 2" xfId="998" xr:uid="{00000000-0005-0000-0000-000025030000}"/>
    <cellStyle name="Estilo 1 141" xfId="999" xr:uid="{00000000-0005-0000-0000-000026030000}"/>
    <cellStyle name="Estilo 1 141 2" xfId="1000" xr:uid="{00000000-0005-0000-0000-000027030000}"/>
    <cellStyle name="Estilo 1 142" xfId="1001" xr:uid="{00000000-0005-0000-0000-000028030000}"/>
    <cellStyle name="Estilo 1 142 2" xfId="1002" xr:uid="{00000000-0005-0000-0000-000029030000}"/>
    <cellStyle name="Estilo 1 143" xfId="1003" xr:uid="{00000000-0005-0000-0000-00002A030000}"/>
    <cellStyle name="Estilo 1 143 2" xfId="1004" xr:uid="{00000000-0005-0000-0000-00002B030000}"/>
    <cellStyle name="Estilo 1 144" xfId="1005" xr:uid="{00000000-0005-0000-0000-00002C030000}"/>
    <cellStyle name="Estilo 1 144 2" xfId="1006" xr:uid="{00000000-0005-0000-0000-00002D030000}"/>
    <cellStyle name="Estilo 1 145" xfId="1007" xr:uid="{00000000-0005-0000-0000-00002E030000}"/>
    <cellStyle name="Estilo 1 145 2" xfId="1008" xr:uid="{00000000-0005-0000-0000-00002F030000}"/>
    <cellStyle name="Estilo 1 146" xfId="1009" xr:uid="{00000000-0005-0000-0000-000030030000}"/>
    <cellStyle name="Estilo 1 146 2" xfId="1010" xr:uid="{00000000-0005-0000-0000-000031030000}"/>
    <cellStyle name="Estilo 1 147" xfId="1011" xr:uid="{00000000-0005-0000-0000-000032030000}"/>
    <cellStyle name="Estilo 1 147 2" xfId="1012" xr:uid="{00000000-0005-0000-0000-000033030000}"/>
    <cellStyle name="Estilo 1 148" xfId="1013" xr:uid="{00000000-0005-0000-0000-000034030000}"/>
    <cellStyle name="Estilo 1 148 2" xfId="1014" xr:uid="{00000000-0005-0000-0000-000035030000}"/>
    <cellStyle name="Estilo 1 149" xfId="1015" xr:uid="{00000000-0005-0000-0000-000036030000}"/>
    <cellStyle name="Estilo 1 149 2" xfId="1016" xr:uid="{00000000-0005-0000-0000-000037030000}"/>
    <cellStyle name="Estilo 1 15" xfId="1017" xr:uid="{00000000-0005-0000-0000-000038030000}"/>
    <cellStyle name="Estilo 1 15 2" xfId="1018" xr:uid="{00000000-0005-0000-0000-000039030000}"/>
    <cellStyle name="Estilo 1 15 3" xfId="1019" xr:uid="{00000000-0005-0000-0000-00003A030000}"/>
    <cellStyle name="Estilo 1 15_Enlaces" xfId="1020" xr:uid="{00000000-0005-0000-0000-00003B030000}"/>
    <cellStyle name="Estilo 1 150" xfId="1021" xr:uid="{00000000-0005-0000-0000-00003C030000}"/>
    <cellStyle name="Estilo 1 150 2" xfId="1022" xr:uid="{00000000-0005-0000-0000-00003D030000}"/>
    <cellStyle name="Estilo 1 151" xfId="1023" xr:uid="{00000000-0005-0000-0000-00003E030000}"/>
    <cellStyle name="Estilo 1 151 2" xfId="1024" xr:uid="{00000000-0005-0000-0000-00003F030000}"/>
    <cellStyle name="Estilo 1 152" xfId="1025" xr:uid="{00000000-0005-0000-0000-000040030000}"/>
    <cellStyle name="Estilo 1 152 2" xfId="1026" xr:uid="{00000000-0005-0000-0000-000041030000}"/>
    <cellStyle name="Estilo 1 153" xfId="1027" xr:uid="{00000000-0005-0000-0000-000042030000}"/>
    <cellStyle name="Estilo 1 153 2" xfId="1028" xr:uid="{00000000-0005-0000-0000-000043030000}"/>
    <cellStyle name="Estilo 1 154" xfId="1029" xr:uid="{00000000-0005-0000-0000-000044030000}"/>
    <cellStyle name="Estilo 1 154 2" xfId="1030" xr:uid="{00000000-0005-0000-0000-000045030000}"/>
    <cellStyle name="Estilo 1 155" xfId="1031" xr:uid="{00000000-0005-0000-0000-000046030000}"/>
    <cellStyle name="Estilo 1 155 2" xfId="1032" xr:uid="{00000000-0005-0000-0000-000047030000}"/>
    <cellStyle name="Estilo 1 156" xfId="1033" xr:uid="{00000000-0005-0000-0000-000048030000}"/>
    <cellStyle name="Estilo 1 156 2" xfId="1034" xr:uid="{00000000-0005-0000-0000-000049030000}"/>
    <cellStyle name="Estilo 1 157" xfId="1035" xr:uid="{00000000-0005-0000-0000-00004A030000}"/>
    <cellStyle name="Estilo 1 157 2" xfId="1036" xr:uid="{00000000-0005-0000-0000-00004B030000}"/>
    <cellStyle name="Estilo 1 158" xfId="1037" xr:uid="{00000000-0005-0000-0000-00004C030000}"/>
    <cellStyle name="Estilo 1 158 2" xfId="1038" xr:uid="{00000000-0005-0000-0000-00004D030000}"/>
    <cellStyle name="Estilo 1 159" xfId="1039" xr:uid="{00000000-0005-0000-0000-00004E030000}"/>
    <cellStyle name="Estilo 1 159 2" xfId="1040" xr:uid="{00000000-0005-0000-0000-00004F030000}"/>
    <cellStyle name="Estilo 1 16" xfId="1041" xr:uid="{00000000-0005-0000-0000-000050030000}"/>
    <cellStyle name="Estilo 1 16 2" xfId="1042" xr:uid="{00000000-0005-0000-0000-000051030000}"/>
    <cellStyle name="Estilo 1 16 3" xfId="1043" xr:uid="{00000000-0005-0000-0000-000052030000}"/>
    <cellStyle name="Estilo 1 16_Enlaces" xfId="1044" xr:uid="{00000000-0005-0000-0000-000053030000}"/>
    <cellStyle name="Estilo 1 160" xfId="1045" xr:uid="{00000000-0005-0000-0000-000054030000}"/>
    <cellStyle name="Estilo 1 160 2" xfId="1046" xr:uid="{00000000-0005-0000-0000-000055030000}"/>
    <cellStyle name="Estilo 1 161" xfId="1047" xr:uid="{00000000-0005-0000-0000-000056030000}"/>
    <cellStyle name="Estilo 1 161 2" xfId="1048" xr:uid="{00000000-0005-0000-0000-000057030000}"/>
    <cellStyle name="Estilo 1 162" xfId="1049" xr:uid="{00000000-0005-0000-0000-000058030000}"/>
    <cellStyle name="Estilo 1 162 2" xfId="1050" xr:uid="{00000000-0005-0000-0000-000059030000}"/>
    <cellStyle name="Estilo 1 163" xfId="1051" xr:uid="{00000000-0005-0000-0000-00005A030000}"/>
    <cellStyle name="Estilo 1 163 2" xfId="1052" xr:uid="{00000000-0005-0000-0000-00005B030000}"/>
    <cellStyle name="Estilo 1 164" xfId="1053" xr:uid="{00000000-0005-0000-0000-00005C030000}"/>
    <cellStyle name="Estilo 1 164 2" xfId="1054" xr:uid="{00000000-0005-0000-0000-00005D030000}"/>
    <cellStyle name="Estilo 1 165" xfId="1055" xr:uid="{00000000-0005-0000-0000-00005E030000}"/>
    <cellStyle name="Estilo 1 165 2" xfId="1056" xr:uid="{00000000-0005-0000-0000-00005F030000}"/>
    <cellStyle name="Estilo 1 166" xfId="1057" xr:uid="{00000000-0005-0000-0000-000060030000}"/>
    <cellStyle name="Estilo 1 166 2" xfId="1058" xr:uid="{00000000-0005-0000-0000-000061030000}"/>
    <cellStyle name="Estilo 1 167" xfId="1059" xr:uid="{00000000-0005-0000-0000-000062030000}"/>
    <cellStyle name="Estilo 1 167 2" xfId="1060" xr:uid="{00000000-0005-0000-0000-000063030000}"/>
    <cellStyle name="Estilo 1 168" xfId="1061" xr:uid="{00000000-0005-0000-0000-000064030000}"/>
    <cellStyle name="Estilo 1 168 2" xfId="1062" xr:uid="{00000000-0005-0000-0000-000065030000}"/>
    <cellStyle name="Estilo 1 169" xfId="1063" xr:uid="{00000000-0005-0000-0000-000066030000}"/>
    <cellStyle name="Estilo 1 169 2" xfId="1064" xr:uid="{00000000-0005-0000-0000-000067030000}"/>
    <cellStyle name="Estilo 1 17" xfId="1065" xr:uid="{00000000-0005-0000-0000-000068030000}"/>
    <cellStyle name="Estilo 1 17 2" xfId="1066" xr:uid="{00000000-0005-0000-0000-000069030000}"/>
    <cellStyle name="Estilo 1 17 3" xfId="1067" xr:uid="{00000000-0005-0000-0000-00006A030000}"/>
    <cellStyle name="Estilo 1 17_Enlaces" xfId="1068" xr:uid="{00000000-0005-0000-0000-00006B030000}"/>
    <cellStyle name="Estilo 1 170" xfId="1069" xr:uid="{00000000-0005-0000-0000-00006C030000}"/>
    <cellStyle name="Estilo 1 170 2" xfId="1070" xr:uid="{00000000-0005-0000-0000-00006D030000}"/>
    <cellStyle name="Estilo 1 171" xfId="1071" xr:uid="{00000000-0005-0000-0000-00006E030000}"/>
    <cellStyle name="Estilo 1 171 2" xfId="1072" xr:uid="{00000000-0005-0000-0000-00006F030000}"/>
    <cellStyle name="Estilo 1 172" xfId="1073" xr:uid="{00000000-0005-0000-0000-000070030000}"/>
    <cellStyle name="Estilo 1 172 2" xfId="1074" xr:uid="{00000000-0005-0000-0000-000071030000}"/>
    <cellStyle name="Estilo 1 173" xfId="1075" xr:uid="{00000000-0005-0000-0000-000072030000}"/>
    <cellStyle name="Estilo 1 173 2" xfId="1076" xr:uid="{00000000-0005-0000-0000-000073030000}"/>
    <cellStyle name="Estilo 1 174" xfId="1077" xr:uid="{00000000-0005-0000-0000-000074030000}"/>
    <cellStyle name="Estilo 1 174 2" xfId="1078" xr:uid="{00000000-0005-0000-0000-000075030000}"/>
    <cellStyle name="Estilo 1 175" xfId="1079" xr:uid="{00000000-0005-0000-0000-000076030000}"/>
    <cellStyle name="Estilo 1 175 2" xfId="1080" xr:uid="{00000000-0005-0000-0000-000077030000}"/>
    <cellStyle name="Estilo 1 176" xfId="1081" xr:uid="{00000000-0005-0000-0000-000078030000}"/>
    <cellStyle name="Estilo 1 176 2" xfId="1082" xr:uid="{00000000-0005-0000-0000-000079030000}"/>
    <cellStyle name="Estilo 1 177" xfId="1083" xr:uid="{00000000-0005-0000-0000-00007A030000}"/>
    <cellStyle name="Estilo 1 177 2" xfId="1084" xr:uid="{00000000-0005-0000-0000-00007B030000}"/>
    <cellStyle name="Estilo 1 178" xfId="1085" xr:uid="{00000000-0005-0000-0000-00007C030000}"/>
    <cellStyle name="Estilo 1 178 2" xfId="1086" xr:uid="{00000000-0005-0000-0000-00007D030000}"/>
    <cellStyle name="Estilo 1 179" xfId="1087" xr:uid="{00000000-0005-0000-0000-00007E030000}"/>
    <cellStyle name="Estilo 1 179 2" xfId="1088" xr:uid="{00000000-0005-0000-0000-00007F030000}"/>
    <cellStyle name="Estilo 1 18" xfId="1089" xr:uid="{00000000-0005-0000-0000-000080030000}"/>
    <cellStyle name="Estilo 1 18 2" xfId="1090" xr:uid="{00000000-0005-0000-0000-000081030000}"/>
    <cellStyle name="Estilo 1 18 3" xfId="1091" xr:uid="{00000000-0005-0000-0000-000082030000}"/>
    <cellStyle name="Estilo 1 18_Enlaces" xfId="1092" xr:uid="{00000000-0005-0000-0000-000083030000}"/>
    <cellStyle name="Estilo 1 180" xfId="1093" xr:uid="{00000000-0005-0000-0000-000084030000}"/>
    <cellStyle name="Estilo 1 180 2" xfId="1094" xr:uid="{00000000-0005-0000-0000-000085030000}"/>
    <cellStyle name="Estilo 1 181" xfId="1095" xr:uid="{00000000-0005-0000-0000-000086030000}"/>
    <cellStyle name="Estilo 1 181 2" xfId="1096" xr:uid="{00000000-0005-0000-0000-000087030000}"/>
    <cellStyle name="Estilo 1 182" xfId="1097" xr:uid="{00000000-0005-0000-0000-000088030000}"/>
    <cellStyle name="Estilo 1 182 2" xfId="1098" xr:uid="{00000000-0005-0000-0000-000089030000}"/>
    <cellStyle name="Estilo 1 183" xfId="1099" xr:uid="{00000000-0005-0000-0000-00008A030000}"/>
    <cellStyle name="Estilo 1 183 2" xfId="1100" xr:uid="{00000000-0005-0000-0000-00008B030000}"/>
    <cellStyle name="Estilo 1 184" xfId="1101" xr:uid="{00000000-0005-0000-0000-00008C030000}"/>
    <cellStyle name="Estilo 1 184 2" xfId="1102" xr:uid="{00000000-0005-0000-0000-00008D030000}"/>
    <cellStyle name="Estilo 1 185" xfId="1103" xr:uid="{00000000-0005-0000-0000-00008E030000}"/>
    <cellStyle name="Estilo 1 185 2" xfId="1104" xr:uid="{00000000-0005-0000-0000-00008F030000}"/>
    <cellStyle name="Estilo 1 186" xfId="1105" xr:uid="{00000000-0005-0000-0000-000090030000}"/>
    <cellStyle name="Estilo 1 186 2" xfId="1106" xr:uid="{00000000-0005-0000-0000-000091030000}"/>
    <cellStyle name="Estilo 1 187" xfId="1107" xr:uid="{00000000-0005-0000-0000-000092030000}"/>
    <cellStyle name="Estilo 1 187 2" xfId="1108" xr:uid="{00000000-0005-0000-0000-000093030000}"/>
    <cellStyle name="Estilo 1 188" xfId="1109" xr:uid="{00000000-0005-0000-0000-000094030000}"/>
    <cellStyle name="Estilo 1 188 2" xfId="1110" xr:uid="{00000000-0005-0000-0000-000095030000}"/>
    <cellStyle name="Estilo 1 189" xfId="1111" xr:uid="{00000000-0005-0000-0000-000096030000}"/>
    <cellStyle name="Estilo 1 189 2" xfId="1112" xr:uid="{00000000-0005-0000-0000-000097030000}"/>
    <cellStyle name="Estilo 1 19" xfId="1113" xr:uid="{00000000-0005-0000-0000-000098030000}"/>
    <cellStyle name="Estilo 1 19 2" xfId="1114" xr:uid="{00000000-0005-0000-0000-000099030000}"/>
    <cellStyle name="Estilo 1 19 3" xfId="1115" xr:uid="{00000000-0005-0000-0000-00009A030000}"/>
    <cellStyle name="Estilo 1 19_Enlaces" xfId="1116" xr:uid="{00000000-0005-0000-0000-00009B030000}"/>
    <cellStyle name="Estilo 1 190" xfId="1117" xr:uid="{00000000-0005-0000-0000-00009C030000}"/>
    <cellStyle name="Estilo 1 190 2" xfId="1118" xr:uid="{00000000-0005-0000-0000-00009D030000}"/>
    <cellStyle name="Estilo 1 191" xfId="1119" xr:uid="{00000000-0005-0000-0000-00009E030000}"/>
    <cellStyle name="Estilo 1 191 2" xfId="1120" xr:uid="{00000000-0005-0000-0000-00009F030000}"/>
    <cellStyle name="Estilo 1 192" xfId="1121" xr:uid="{00000000-0005-0000-0000-0000A0030000}"/>
    <cellStyle name="Estilo 1 192 2" xfId="1122" xr:uid="{00000000-0005-0000-0000-0000A1030000}"/>
    <cellStyle name="Estilo 1 193" xfId="1123" xr:uid="{00000000-0005-0000-0000-0000A2030000}"/>
    <cellStyle name="Estilo 1 193 2" xfId="1124" xr:uid="{00000000-0005-0000-0000-0000A3030000}"/>
    <cellStyle name="Estilo 1 194" xfId="1125" xr:uid="{00000000-0005-0000-0000-0000A4030000}"/>
    <cellStyle name="Estilo 1 194 2" xfId="1126" xr:uid="{00000000-0005-0000-0000-0000A5030000}"/>
    <cellStyle name="Estilo 1 195" xfId="1127" xr:uid="{00000000-0005-0000-0000-0000A6030000}"/>
    <cellStyle name="Estilo 1 195 2" xfId="1128" xr:uid="{00000000-0005-0000-0000-0000A7030000}"/>
    <cellStyle name="Estilo 1 196" xfId="1129" xr:uid="{00000000-0005-0000-0000-0000A8030000}"/>
    <cellStyle name="Estilo 1 196 2" xfId="1130" xr:uid="{00000000-0005-0000-0000-0000A9030000}"/>
    <cellStyle name="Estilo 1 197" xfId="1131" xr:uid="{00000000-0005-0000-0000-0000AA030000}"/>
    <cellStyle name="Estilo 1 197 2" xfId="1132" xr:uid="{00000000-0005-0000-0000-0000AB030000}"/>
    <cellStyle name="Estilo 1 198" xfId="1133" xr:uid="{00000000-0005-0000-0000-0000AC030000}"/>
    <cellStyle name="Estilo 1 198 2" xfId="1134" xr:uid="{00000000-0005-0000-0000-0000AD030000}"/>
    <cellStyle name="Estilo 1 199" xfId="1135" xr:uid="{00000000-0005-0000-0000-0000AE030000}"/>
    <cellStyle name="Estilo 1 199 2" xfId="1136" xr:uid="{00000000-0005-0000-0000-0000AF030000}"/>
    <cellStyle name="Estilo 1 2" xfId="1137" xr:uid="{00000000-0005-0000-0000-0000B0030000}"/>
    <cellStyle name="Estilo 1 2 2" xfId="1138" xr:uid="{00000000-0005-0000-0000-0000B1030000}"/>
    <cellStyle name="Estilo 1 2 2 2" xfId="1139" xr:uid="{00000000-0005-0000-0000-0000B2030000}"/>
    <cellStyle name="Estilo 1 2 3" xfId="1140" xr:uid="{00000000-0005-0000-0000-0000B3030000}"/>
    <cellStyle name="Estilo 1 2 3 2" xfId="1141" xr:uid="{00000000-0005-0000-0000-0000B4030000}"/>
    <cellStyle name="Estilo 1 2 4" xfId="1142" xr:uid="{00000000-0005-0000-0000-0000B5030000}"/>
    <cellStyle name="Estilo 1 2 4 2" xfId="1143" xr:uid="{00000000-0005-0000-0000-0000B6030000}"/>
    <cellStyle name="Estilo 1 2 5" xfId="1144" xr:uid="{00000000-0005-0000-0000-0000B7030000}"/>
    <cellStyle name="Estilo 1 2 6" xfId="1145" xr:uid="{00000000-0005-0000-0000-0000B8030000}"/>
    <cellStyle name="Estilo 1 2 7" xfId="1146" xr:uid="{00000000-0005-0000-0000-0000B9030000}"/>
    <cellStyle name="Estilo 1 2 7 2" xfId="1147" xr:uid="{00000000-0005-0000-0000-0000BA030000}"/>
    <cellStyle name="Estilo 1 2_Enlaces" xfId="1148" xr:uid="{00000000-0005-0000-0000-0000BB030000}"/>
    <cellStyle name="Estilo 1 20" xfId="1149" xr:uid="{00000000-0005-0000-0000-0000BC030000}"/>
    <cellStyle name="Estilo 1 20 2" xfId="1150" xr:uid="{00000000-0005-0000-0000-0000BD030000}"/>
    <cellStyle name="Estilo 1 20 3" xfId="1151" xr:uid="{00000000-0005-0000-0000-0000BE030000}"/>
    <cellStyle name="Estilo 1 20_Enlaces" xfId="1152" xr:uid="{00000000-0005-0000-0000-0000BF030000}"/>
    <cellStyle name="Estilo 1 200" xfId="1153" xr:uid="{00000000-0005-0000-0000-0000C0030000}"/>
    <cellStyle name="Estilo 1 200 2" xfId="1154" xr:uid="{00000000-0005-0000-0000-0000C1030000}"/>
    <cellStyle name="Estilo 1 21" xfId="1155" xr:uid="{00000000-0005-0000-0000-0000C2030000}"/>
    <cellStyle name="Estilo 1 21 2" xfId="1156" xr:uid="{00000000-0005-0000-0000-0000C3030000}"/>
    <cellStyle name="Estilo 1 21_Enlaces" xfId="1157" xr:uid="{00000000-0005-0000-0000-0000C4030000}"/>
    <cellStyle name="Estilo 1 22" xfId="1158" xr:uid="{00000000-0005-0000-0000-0000C5030000}"/>
    <cellStyle name="Estilo 1 22 2" xfId="1159" xr:uid="{00000000-0005-0000-0000-0000C6030000}"/>
    <cellStyle name="Estilo 1 22_Enlaces" xfId="1160" xr:uid="{00000000-0005-0000-0000-0000C7030000}"/>
    <cellStyle name="Estilo 1 23" xfId="1161" xr:uid="{00000000-0005-0000-0000-0000C8030000}"/>
    <cellStyle name="Estilo 1 23 2" xfId="1162" xr:uid="{00000000-0005-0000-0000-0000C9030000}"/>
    <cellStyle name="Estilo 1 23_Enlaces" xfId="1163" xr:uid="{00000000-0005-0000-0000-0000CA030000}"/>
    <cellStyle name="Estilo 1 24" xfId="1164" xr:uid="{00000000-0005-0000-0000-0000CB030000}"/>
    <cellStyle name="Estilo 1 24 2" xfId="1165" xr:uid="{00000000-0005-0000-0000-0000CC030000}"/>
    <cellStyle name="Estilo 1 24_Enlaces" xfId="1166" xr:uid="{00000000-0005-0000-0000-0000CD030000}"/>
    <cellStyle name="Estilo 1 25" xfId="1167" xr:uid="{00000000-0005-0000-0000-0000CE030000}"/>
    <cellStyle name="Estilo 1 25 2" xfId="1168" xr:uid="{00000000-0005-0000-0000-0000CF030000}"/>
    <cellStyle name="Estilo 1 25_Enlaces" xfId="1169" xr:uid="{00000000-0005-0000-0000-0000D0030000}"/>
    <cellStyle name="Estilo 1 26" xfId="1170" xr:uid="{00000000-0005-0000-0000-0000D1030000}"/>
    <cellStyle name="Estilo 1 26 2" xfId="1171" xr:uid="{00000000-0005-0000-0000-0000D2030000}"/>
    <cellStyle name="Estilo 1 26_Enlaces" xfId="1172" xr:uid="{00000000-0005-0000-0000-0000D3030000}"/>
    <cellStyle name="Estilo 1 27" xfId="1173" xr:uid="{00000000-0005-0000-0000-0000D4030000}"/>
    <cellStyle name="Estilo 1 27 2" xfId="1174" xr:uid="{00000000-0005-0000-0000-0000D5030000}"/>
    <cellStyle name="Estilo 1 27_Enlaces" xfId="1175" xr:uid="{00000000-0005-0000-0000-0000D6030000}"/>
    <cellStyle name="Estilo 1 28" xfId="1176" xr:uid="{00000000-0005-0000-0000-0000D7030000}"/>
    <cellStyle name="Estilo 1 29" xfId="1177" xr:uid="{00000000-0005-0000-0000-0000D8030000}"/>
    <cellStyle name="Estilo 1 3" xfId="1178" xr:uid="{00000000-0005-0000-0000-0000D9030000}"/>
    <cellStyle name="Estilo 1 3 2" xfId="1179" xr:uid="{00000000-0005-0000-0000-0000DA030000}"/>
    <cellStyle name="Estilo 1 3 3" xfId="1180" xr:uid="{00000000-0005-0000-0000-0000DB030000}"/>
    <cellStyle name="Estilo 1 3_Enlaces" xfId="1181" xr:uid="{00000000-0005-0000-0000-0000DC030000}"/>
    <cellStyle name="Estilo 1 30" xfId="1182" xr:uid="{00000000-0005-0000-0000-0000DD030000}"/>
    <cellStyle name="Estilo 1 31" xfId="1183" xr:uid="{00000000-0005-0000-0000-0000DE030000}"/>
    <cellStyle name="Estilo 1 32" xfId="1184" xr:uid="{00000000-0005-0000-0000-0000DF030000}"/>
    <cellStyle name="Estilo 1 33" xfId="1185" xr:uid="{00000000-0005-0000-0000-0000E0030000}"/>
    <cellStyle name="Estilo 1 34" xfId="1186" xr:uid="{00000000-0005-0000-0000-0000E1030000}"/>
    <cellStyle name="Estilo 1 35" xfId="1187" xr:uid="{00000000-0005-0000-0000-0000E2030000}"/>
    <cellStyle name="Estilo 1 36" xfId="1188" xr:uid="{00000000-0005-0000-0000-0000E3030000}"/>
    <cellStyle name="Estilo 1 37" xfId="1189" xr:uid="{00000000-0005-0000-0000-0000E4030000}"/>
    <cellStyle name="Estilo 1 38" xfId="1190" xr:uid="{00000000-0005-0000-0000-0000E5030000}"/>
    <cellStyle name="Estilo 1 39" xfId="1191" xr:uid="{00000000-0005-0000-0000-0000E6030000}"/>
    <cellStyle name="Estilo 1 4" xfId="1192" xr:uid="{00000000-0005-0000-0000-0000E7030000}"/>
    <cellStyle name="Estilo 1 4 2" xfId="1193" xr:uid="{00000000-0005-0000-0000-0000E8030000}"/>
    <cellStyle name="Estilo 1 4 3" xfId="1194" xr:uid="{00000000-0005-0000-0000-0000E9030000}"/>
    <cellStyle name="Estilo 1 4_Enlaces" xfId="1195" xr:uid="{00000000-0005-0000-0000-0000EA030000}"/>
    <cellStyle name="Estilo 1 40" xfId="1196" xr:uid="{00000000-0005-0000-0000-0000EB030000}"/>
    <cellStyle name="Estilo 1 41" xfId="1197" xr:uid="{00000000-0005-0000-0000-0000EC030000}"/>
    <cellStyle name="Estilo 1 42" xfId="1198" xr:uid="{00000000-0005-0000-0000-0000ED030000}"/>
    <cellStyle name="Estilo 1 43" xfId="1199" xr:uid="{00000000-0005-0000-0000-0000EE030000}"/>
    <cellStyle name="Estilo 1 44" xfId="1200" xr:uid="{00000000-0005-0000-0000-0000EF030000}"/>
    <cellStyle name="Estilo 1 45" xfId="1201" xr:uid="{00000000-0005-0000-0000-0000F0030000}"/>
    <cellStyle name="Estilo 1 46" xfId="1202" xr:uid="{00000000-0005-0000-0000-0000F1030000}"/>
    <cellStyle name="Estilo 1 47" xfId="1203" xr:uid="{00000000-0005-0000-0000-0000F2030000}"/>
    <cellStyle name="Estilo 1 48" xfId="1204" xr:uid="{00000000-0005-0000-0000-0000F3030000}"/>
    <cellStyle name="Estilo 1 49" xfId="1205" xr:uid="{00000000-0005-0000-0000-0000F4030000}"/>
    <cellStyle name="Estilo 1 5" xfId="1206" xr:uid="{00000000-0005-0000-0000-0000F5030000}"/>
    <cellStyle name="Estilo 1 5 2" xfId="1207" xr:uid="{00000000-0005-0000-0000-0000F6030000}"/>
    <cellStyle name="Estilo 1 5 3" xfId="1208" xr:uid="{00000000-0005-0000-0000-0000F7030000}"/>
    <cellStyle name="Estilo 1 5_Enlaces" xfId="1209" xr:uid="{00000000-0005-0000-0000-0000F8030000}"/>
    <cellStyle name="Estilo 1 50" xfId="1210" xr:uid="{00000000-0005-0000-0000-0000F9030000}"/>
    <cellStyle name="Estilo 1 51" xfId="1211" xr:uid="{00000000-0005-0000-0000-0000FA030000}"/>
    <cellStyle name="Estilo 1 52" xfId="1212" xr:uid="{00000000-0005-0000-0000-0000FB030000}"/>
    <cellStyle name="Estilo 1 53" xfId="1213" xr:uid="{00000000-0005-0000-0000-0000FC030000}"/>
    <cellStyle name="Estilo 1 54" xfId="1214" xr:uid="{00000000-0005-0000-0000-0000FD030000}"/>
    <cellStyle name="Estilo 1 55" xfId="1215" xr:uid="{00000000-0005-0000-0000-0000FE030000}"/>
    <cellStyle name="Estilo 1 56" xfId="1216" xr:uid="{00000000-0005-0000-0000-0000FF030000}"/>
    <cellStyle name="Estilo 1 57" xfId="1217" xr:uid="{00000000-0005-0000-0000-000000040000}"/>
    <cellStyle name="Estilo 1 57 2" xfId="1218" xr:uid="{00000000-0005-0000-0000-000001040000}"/>
    <cellStyle name="Estilo 1 57 3" xfId="1219" xr:uid="{00000000-0005-0000-0000-000002040000}"/>
    <cellStyle name="Estilo 1 57 4" xfId="1220" xr:uid="{00000000-0005-0000-0000-000003040000}"/>
    <cellStyle name="Estilo 1 57 5" xfId="1221" xr:uid="{00000000-0005-0000-0000-000004040000}"/>
    <cellStyle name="Estilo 1 57 6" xfId="1222" xr:uid="{00000000-0005-0000-0000-000005040000}"/>
    <cellStyle name="Estilo 1 58" xfId="1223" xr:uid="{00000000-0005-0000-0000-000006040000}"/>
    <cellStyle name="Estilo 1 58 2" xfId="1224" xr:uid="{00000000-0005-0000-0000-000007040000}"/>
    <cellStyle name="Estilo 1 58 3" xfId="1225" xr:uid="{00000000-0005-0000-0000-000008040000}"/>
    <cellStyle name="Estilo 1 58 4" xfId="1226" xr:uid="{00000000-0005-0000-0000-000009040000}"/>
    <cellStyle name="Estilo 1 58 5" xfId="1227" xr:uid="{00000000-0005-0000-0000-00000A040000}"/>
    <cellStyle name="Estilo 1 58 6" xfId="1228" xr:uid="{00000000-0005-0000-0000-00000B040000}"/>
    <cellStyle name="Estilo 1 59" xfId="1229" xr:uid="{00000000-0005-0000-0000-00000C040000}"/>
    <cellStyle name="Estilo 1 59 2" xfId="1230" xr:uid="{00000000-0005-0000-0000-00000D040000}"/>
    <cellStyle name="Estilo 1 59 3" xfId="1231" xr:uid="{00000000-0005-0000-0000-00000E040000}"/>
    <cellStyle name="Estilo 1 6" xfId="1232" xr:uid="{00000000-0005-0000-0000-00000F040000}"/>
    <cellStyle name="Estilo 1 6 2" xfId="1233" xr:uid="{00000000-0005-0000-0000-000010040000}"/>
    <cellStyle name="Estilo 1 6 3" xfId="1234" xr:uid="{00000000-0005-0000-0000-000011040000}"/>
    <cellStyle name="Estilo 1 6_Enlaces" xfId="1235" xr:uid="{00000000-0005-0000-0000-000012040000}"/>
    <cellStyle name="Estilo 1 60" xfId="1236" xr:uid="{00000000-0005-0000-0000-000013040000}"/>
    <cellStyle name="Estilo 1 60 2" xfId="1237" xr:uid="{00000000-0005-0000-0000-000014040000}"/>
    <cellStyle name="Estilo 1 60 3" xfId="1238" xr:uid="{00000000-0005-0000-0000-000015040000}"/>
    <cellStyle name="Estilo 1 61" xfId="1239" xr:uid="{00000000-0005-0000-0000-000016040000}"/>
    <cellStyle name="Estilo 1 61 2" xfId="1240" xr:uid="{00000000-0005-0000-0000-000017040000}"/>
    <cellStyle name="Estilo 1 61 3" xfId="1241" xr:uid="{00000000-0005-0000-0000-000018040000}"/>
    <cellStyle name="Estilo 1 62" xfId="1242" xr:uid="{00000000-0005-0000-0000-000019040000}"/>
    <cellStyle name="Estilo 1 62 2" xfId="1243" xr:uid="{00000000-0005-0000-0000-00001A040000}"/>
    <cellStyle name="Estilo 1 62 3" xfId="1244" xr:uid="{00000000-0005-0000-0000-00001B040000}"/>
    <cellStyle name="Estilo 1 63" xfId="1245" xr:uid="{00000000-0005-0000-0000-00001C040000}"/>
    <cellStyle name="Estilo 1 63 2" xfId="1246" xr:uid="{00000000-0005-0000-0000-00001D040000}"/>
    <cellStyle name="Estilo 1 63 3" xfId="1247" xr:uid="{00000000-0005-0000-0000-00001E040000}"/>
    <cellStyle name="Estilo 1 64" xfId="1248" xr:uid="{00000000-0005-0000-0000-00001F040000}"/>
    <cellStyle name="Estilo 1 64 2" xfId="1249" xr:uid="{00000000-0005-0000-0000-000020040000}"/>
    <cellStyle name="Estilo 1 64 3" xfId="1250" xr:uid="{00000000-0005-0000-0000-000021040000}"/>
    <cellStyle name="Estilo 1 65" xfId="1251" xr:uid="{00000000-0005-0000-0000-000022040000}"/>
    <cellStyle name="Estilo 1 65 2" xfId="1252" xr:uid="{00000000-0005-0000-0000-000023040000}"/>
    <cellStyle name="Estilo 1 65 3" xfId="1253" xr:uid="{00000000-0005-0000-0000-000024040000}"/>
    <cellStyle name="Estilo 1 66" xfId="1254" xr:uid="{00000000-0005-0000-0000-000025040000}"/>
    <cellStyle name="Estilo 1 66 2" xfId="1255" xr:uid="{00000000-0005-0000-0000-000026040000}"/>
    <cellStyle name="Estilo 1 66 3" xfId="1256" xr:uid="{00000000-0005-0000-0000-000027040000}"/>
    <cellStyle name="Estilo 1 67" xfId="1257" xr:uid="{00000000-0005-0000-0000-000028040000}"/>
    <cellStyle name="Estilo 1 67 2" xfId="1258" xr:uid="{00000000-0005-0000-0000-000029040000}"/>
    <cellStyle name="Estilo 1 67 3" xfId="1259" xr:uid="{00000000-0005-0000-0000-00002A040000}"/>
    <cellStyle name="Estilo 1 68" xfId="1260" xr:uid="{00000000-0005-0000-0000-00002B040000}"/>
    <cellStyle name="Estilo 1 68 2" xfId="1261" xr:uid="{00000000-0005-0000-0000-00002C040000}"/>
    <cellStyle name="Estilo 1 68 3" xfId="1262" xr:uid="{00000000-0005-0000-0000-00002D040000}"/>
    <cellStyle name="Estilo 1 69" xfId="1263" xr:uid="{00000000-0005-0000-0000-00002E040000}"/>
    <cellStyle name="Estilo 1 69 2" xfId="1264" xr:uid="{00000000-0005-0000-0000-00002F040000}"/>
    <cellStyle name="Estilo 1 69 3" xfId="1265" xr:uid="{00000000-0005-0000-0000-000030040000}"/>
    <cellStyle name="Estilo 1 7" xfId="1266" xr:uid="{00000000-0005-0000-0000-000031040000}"/>
    <cellStyle name="Estilo 1 7 2" xfId="1267" xr:uid="{00000000-0005-0000-0000-000032040000}"/>
    <cellStyle name="Estilo 1 7 3" xfId="1268" xr:uid="{00000000-0005-0000-0000-000033040000}"/>
    <cellStyle name="Estilo 1 7_Enlaces" xfId="1269" xr:uid="{00000000-0005-0000-0000-000034040000}"/>
    <cellStyle name="Estilo 1 70" xfId="1270" xr:uid="{00000000-0005-0000-0000-000035040000}"/>
    <cellStyle name="Estilo 1 70 2" xfId="1271" xr:uid="{00000000-0005-0000-0000-000036040000}"/>
    <cellStyle name="Estilo 1 70 3" xfId="1272" xr:uid="{00000000-0005-0000-0000-000037040000}"/>
    <cellStyle name="Estilo 1 71" xfId="1273" xr:uid="{00000000-0005-0000-0000-000038040000}"/>
    <cellStyle name="Estilo 1 71 2" xfId="1274" xr:uid="{00000000-0005-0000-0000-000039040000}"/>
    <cellStyle name="Estilo 1 71 3" xfId="1275" xr:uid="{00000000-0005-0000-0000-00003A040000}"/>
    <cellStyle name="Estilo 1 72" xfId="1276" xr:uid="{00000000-0005-0000-0000-00003B040000}"/>
    <cellStyle name="Estilo 1 72 2" xfId="1277" xr:uid="{00000000-0005-0000-0000-00003C040000}"/>
    <cellStyle name="Estilo 1 72 3" xfId="1278" xr:uid="{00000000-0005-0000-0000-00003D040000}"/>
    <cellStyle name="Estilo 1 73" xfId="1279" xr:uid="{00000000-0005-0000-0000-00003E040000}"/>
    <cellStyle name="Estilo 1 73 2" xfId="1280" xr:uid="{00000000-0005-0000-0000-00003F040000}"/>
    <cellStyle name="Estilo 1 73 3" xfId="1281" xr:uid="{00000000-0005-0000-0000-000040040000}"/>
    <cellStyle name="Estilo 1 74" xfId="1282" xr:uid="{00000000-0005-0000-0000-000041040000}"/>
    <cellStyle name="Estilo 1 74 2" xfId="1283" xr:uid="{00000000-0005-0000-0000-000042040000}"/>
    <cellStyle name="Estilo 1 74 3" xfId="1284" xr:uid="{00000000-0005-0000-0000-000043040000}"/>
    <cellStyle name="Estilo 1 75" xfId="1285" xr:uid="{00000000-0005-0000-0000-000044040000}"/>
    <cellStyle name="Estilo 1 75 2" xfId="1286" xr:uid="{00000000-0005-0000-0000-000045040000}"/>
    <cellStyle name="Estilo 1 75 3" xfId="1287" xr:uid="{00000000-0005-0000-0000-000046040000}"/>
    <cellStyle name="Estilo 1 76" xfId="1288" xr:uid="{00000000-0005-0000-0000-000047040000}"/>
    <cellStyle name="Estilo 1 76 2" xfId="1289" xr:uid="{00000000-0005-0000-0000-000048040000}"/>
    <cellStyle name="Estilo 1 76 3" xfId="1290" xr:uid="{00000000-0005-0000-0000-000049040000}"/>
    <cellStyle name="Estilo 1 77" xfId="1291" xr:uid="{00000000-0005-0000-0000-00004A040000}"/>
    <cellStyle name="Estilo 1 77 2" xfId="1292" xr:uid="{00000000-0005-0000-0000-00004B040000}"/>
    <cellStyle name="Estilo 1 77 3" xfId="1293" xr:uid="{00000000-0005-0000-0000-00004C040000}"/>
    <cellStyle name="Estilo 1 78" xfId="1294" xr:uid="{00000000-0005-0000-0000-00004D040000}"/>
    <cellStyle name="Estilo 1 78 2" xfId="1295" xr:uid="{00000000-0005-0000-0000-00004E040000}"/>
    <cellStyle name="Estilo 1 78 3" xfId="1296" xr:uid="{00000000-0005-0000-0000-00004F040000}"/>
    <cellStyle name="Estilo 1 79" xfId="1297" xr:uid="{00000000-0005-0000-0000-000050040000}"/>
    <cellStyle name="Estilo 1 79 2" xfId="1298" xr:uid="{00000000-0005-0000-0000-000051040000}"/>
    <cellStyle name="Estilo 1 79 3" xfId="1299" xr:uid="{00000000-0005-0000-0000-000052040000}"/>
    <cellStyle name="Estilo 1 8" xfId="1300" xr:uid="{00000000-0005-0000-0000-000053040000}"/>
    <cellStyle name="Estilo 1 8 2" xfId="1301" xr:uid="{00000000-0005-0000-0000-000054040000}"/>
    <cellStyle name="Estilo 1 8 3" xfId="1302" xr:uid="{00000000-0005-0000-0000-000055040000}"/>
    <cellStyle name="Estilo 1 8_Enlaces" xfId="1303" xr:uid="{00000000-0005-0000-0000-000056040000}"/>
    <cellStyle name="Estilo 1 80" xfId="1304" xr:uid="{00000000-0005-0000-0000-000057040000}"/>
    <cellStyle name="Estilo 1 80 2" xfId="1305" xr:uid="{00000000-0005-0000-0000-000058040000}"/>
    <cellStyle name="Estilo 1 80 3" xfId="1306" xr:uid="{00000000-0005-0000-0000-000059040000}"/>
    <cellStyle name="Estilo 1 81" xfId="1307" xr:uid="{00000000-0005-0000-0000-00005A040000}"/>
    <cellStyle name="Estilo 1 81 2" xfId="1308" xr:uid="{00000000-0005-0000-0000-00005B040000}"/>
    <cellStyle name="Estilo 1 81 3" xfId="1309" xr:uid="{00000000-0005-0000-0000-00005C040000}"/>
    <cellStyle name="Estilo 1 82" xfId="1310" xr:uid="{00000000-0005-0000-0000-00005D040000}"/>
    <cellStyle name="Estilo 1 82 2" xfId="1311" xr:uid="{00000000-0005-0000-0000-00005E040000}"/>
    <cellStyle name="Estilo 1 82 3" xfId="1312" xr:uid="{00000000-0005-0000-0000-00005F040000}"/>
    <cellStyle name="Estilo 1 83" xfId="1313" xr:uid="{00000000-0005-0000-0000-000060040000}"/>
    <cellStyle name="Estilo 1 84" xfId="1314" xr:uid="{00000000-0005-0000-0000-000061040000}"/>
    <cellStyle name="Estilo 1 85" xfId="1315" xr:uid="{00000000-0005-0000-0000-000062040000}"/>
    <cellStyle name="Estilo 1 86" xfId="1316" xr:uid="{00000000-0005-0000-0000-000063040000}"/>
    <cellStyle name="Estilo 1 87" xfId="1317" xr:uid="{00000000-0005-0000-0000-000064040000}"/>
    <cellStyle name="Estilo 1 88" xfId="1318" xr:uid="{00000000-0005-0000-0000-000065040000}"/>
    <cellStyle name="Estilo 1 89" xfId="1319" xr:uid="{00000000-0005-0000-0000-000066040000}"/>
    <cellStyle name="Estilo 1 9" xfId="1320" xr:uid="{00000000-0005-0000-0000-000067040000}"/>
    <cellStyle name="Estilo 1 9 2" xfId="1321" xr:uid="{00000000-0005-0000-0000-000068040000}"/>
    <cellStyle name="Estilo 1 9 3" xfId="1322" xr:uid="{00000000-0005-0000-0000-000069040000}"/>
    <cellStyle name="Estilo 1 9_Enlaces" xfId="1323" xr:uid="{00000000-0005-0000-0000-00006A040000}"/>
    <cellStyle name="Estilo 1 90" xfId="1324" xr:uid="{00000000-0005-0000-0000-00006B040000}"/>
    <cellStyle name="Estilo 1 90 2" xfId="1325" xr:uid="{00000000-0005-0000-0000-00006C040000}"/>
    <cellStyle name="Estilo 1 91" xfId="1326" xr:uid="{00000000-0005-0000-0000-00006D040000}"/>
    <cellStyle name="Estilo 1 91 2" xfId="1327" xr:uid="{00000000-0005-0000-0000-00006E040000}"/>
    <cellStyle name="Estilo 1 92" xfId="1328" xr:uid="{00000000-0005-0000-0000-00006F040000}"/>
    <cellStyle name="Estilo 1 92 2" xfId="1329" xr:uid="{00000000-0005-0000-0000-000070040000}"/>
    <cellStyle name="Estilo 1 93" xfId="1330" xr:uid="{00000000-0005-0000-0000-000071040000}"/>
    <cellStyle name="Estilo 1 93 2" xfId="1331" xr:uid="{00000000-0005-0000-0000-000072040000}"/>
    <cellStyle name="Estilo 1 94" xfId="1332" xr:uid="{00000000-0005-0000-0000-000073040000}"/>
    <cellStyle name="Estilo 1 94 2" xfId="1333" xr:uid="{00000000-0005-0000-0000-000074040000}"/>
    <cellStyle name="Estilo 1 95" xfId="1334" xr:uid="{00000000-0005-0000-0000-000075040000}"/>
    <cellStyle name="Estilo 1 95 2" xfId="1335" xr:uid="{00000000-0005-0000-0000-000076040000}"/>
    <cellStyle name="Estilo 1 96" xfId="1336" xr:uid="{00000000-0005-0000-0000-000077040000}"/>
    <cellStyle name="Estilo 1 96 2" xfId="1337" xr:uid="{00000000-0005-0000-0000-000078040000}"/>
    <cellStyle name="Estilo 1 97" xfId="1338" xr:uid="{00000000-0005-0000-0000-000079040000}"/>
    <cellStyle name="Estilo 1 97 2" xfId="1339" xr:uid="{00000000-0005-0000-0000-00007A040000}"/>
    <cellStyle name="Estilo 1 98" xfId="1340" xr:uid="{00000000-0005-0000-0000-00007B040000}"/>
    <cellStyle name="Estilo 1 98 2" xfId="1341" xr:uid="{00000000-0005-0000-0000-00007C040000}"/>
    <cellStyle name="Estilo 1 99" xfId="1342" xr:uid="{00000000-0005-0000-0000-00007D040000}"/>
    <cellStyle name="Estilo 1 99 2" xfId="1343" xr:uid="{00000000-0005-0000-0000-00007E040000}"/>
    <cellStyle name="Estilo 1_Enlaces" xfId="1344" xr:uid="{00000000-0005-0000-0000-00007F040000}"/>
    <cellStyle name="Euro" xfId="359" xr:uid="{00000000-0005-0000-0000-000080040000}"/>
    <cellStyle name="Euro 10" xfId="1346" xr:uid="{00000000-0005-0000-0000-000081040000}"/>
    <cellStyle name="Euro 11" xfId="1347" xr:uid="{00000000-0005-0000-0000-000082040000}"/>
    <cellStyle name="Euro 12" xfId="1348" xr:uid="{00000000-0005-0000-0000-000083040000}"/>
    <cellStyle name="Euro 13" xfId="1349" xr:uid="{00000000-0005-0000-0000-000084040000}"/>
    <cellStyle name="Euro 14" xfId="1350" xr:uid="{00000000-0005-0000-0000-000085040000}"/>
    <cellStyle name="Euro 15" xfId="1351" xr:uid="{00000000-0005-0000-0000-000086040000}"/>
    <cellStyle name="Euro 16" xfId="1352" xr:uid="{00000000-0005-0000-0000-000087040000}"/>
    <cellStyle name="Euro 17" xfId="1353" xr:uid="{00000000-0005-0000-0000-000088040000}"/>
    <cellStyle name="Euro 18" xfId="1354" xr:uid="{00000000-0005-0000-0000-000089040000}"/>
    <cellStyle name="Euro 19" xfId="1355" xr:uid="{00000000-0005-0000-0000-00008A040000}"/>
    <cellStyle name="Euro 2" xfId="1356" xr:uid="{00000000-0005-0000-0000-00008B040000}"/>
    <cellStyle name="Euro 2 2" xfId="1357" xr:uid="{00000000-0005-0000-0000-00008C040000}"/>
    <cellStyle name="Euro 20" xfId="1358" xr:uid="{00000000-0005-0000-0000-00008D040000}"/>
    <cellStyle name="Euro 21" xfId="1359" xr:uid="{00000000-0005-0000-0000-00008E040000}"/>
    <cellStyle name="Euro 22" xfId="1345" xr:uid="{00000000-0005-0000-0000-00008F040000}"/>
    <cellStyle name="Euro 3" xfId="1360" xr:uid="{00000000-0005-0000-0000-000090040000}"/>
    <cellStyle name="Euro 4" xfId="1361" xr:uid="{00000000-0005-0000-0000-000091040000}"/>
    <cellStyle name="Euro 5" xfId="1362" xr:uid="{00000000-0005-0000-0000-000092040000}"/>
    <cellStyle name="Euro 6" xfId="1363" xr:uid="{00000000-0005-0000-0000-000093040000}"/>
    <cellStyle name="Euro 7" xfId="1364" xr:uid="{00000000-0005-0000-0000-000094040000}"/>
    <cellStyle name="Euro 8" xfId="1365" xr:uid="{00000000-0005-0000-0000-000095040000}"/>
    <cellStyle name="Euro 9" xfId="1366" xr:uid="{00000000-0005-0000-0000-000096040000}"/>
    <cellStyle name="Excel Built-in Normal" xfId="360" xr:uid="{00000000-0005-0000-0000-000097040000}"/>
    <cellStyle name="Excel Built-in Normal 2" xfId="361" xr:uid="{00000000-0005-0000-0000-000098040000}"/>
    <cellStyle name="Excel Built-in Normal 2 2" xfId="1367" xr:uid="{00000000-0005-0000-0000-000099040000}"/>
    <cellStyle name="Excel Built-in Normal 3" xfId="1368" xr:uid="{00000000-0005-0000-0000-00009A040000}"/>
    <cellStyle name="Explanatory Text" xfId="362" xr:uid="{00000000-0005-0000-0000-00009B040000}"/>
    <cellStyle name="Explanatory Text 2" xfId="1370" xr:uid="{00000000-0005-0000-0000-00009C040000}"/>
    <cellStyle name="Explanatory Text 3" xfId="1371" xr:uid="{00000000-0005-0000-0000-00009D040000}"/>
    <cellStyle name="Explanatory Text 4" xfId="1372" xr:uid="{00000000-0005-0000-0000-00009E040000}"/>
    <cellStyle name="Explanatory Text 5" xfId="1373" xr:uid="{00000000-0005-0000-0000-00009F040000}"/>
    <cellStyle name="Explanatory Text 6" xfId="1369" xr:uid="{00000000-0005-0000-0000-0000A0040000}"/>
    <cellStyle name="Good" xfId="363" xr:uid="{00000000-0005-0000-0000-0000A1040000}"/>
    <cellStyle name="Good 2" xfId="1375" xr:uid="{00000000-0005-0000-0000-0000A2040000}"/>
    <cellStyle name="Good 3" xfId="1376" xr:uid="{00000000-0005-0000-0000-0000A3040000}"/>
    <cellStyle name="Good 4" xfId="1377" xr:uid="{00000000-0005-0000-0000-0000A4040000}"/>
    <cellStyle name="Good 5" xfId="1378" xr:uid="{00000000-0005-0000-0000-0000A5040000}"/>
    <cellStyle name="Good 6" xfId="1374" xr:uid="{00000000-0005-0000-0000-0000A6040000}"/>
    <cellStyle name="Heading 1" xfId="364" xr:uid="{00000000-0005-0000-0000-0000A7040000}"/>
    <cellStyle name="Heading 1 2" xfId="1380" xr:uid="{00000000-0005-0000-0000-0000A8040000}"/>
    <cellStyle name="Heading 1 3" xfId="1381" xr:uid="{00000000-0005-0000-0000-0000A9040000}"/>
    <cellStyle name="Heading 1 4" xfId="1382" xr:uid="{00000000-0005-0000-0000-0000AA040000}"/>
    <cellStyle name="Heading 1 5" xfId="1383" xr:uid="{00000000-0005-0000-0000-0000AB040000}"/>
    <cellStyle name="Heading 1 6" xfId="1379" xr:uid="{00000000-0005-0000-0000-0000AC040000}"/>
    <cellStyle name="Heading 2" xfId="365" xr:uid="{00000000-0005-0000-0000-0000AD040000}"/>
    <cellStyle name="Heading 2 2" xfId="1385" xr:uid="{00000000-0005-0000-0000-0000AE040000}"/>
    <cellStyle name="Heading 2 3" xfId="1386" xr:uid="{00000000-0005-0000-0000-0000AF040000}"/>
    <cellStyle name="Heading 2 4" xfId="1387" xr:uid="{00000000-0005-0000-0000-0000B0040000}"/>
    <cellStyle name="Heading 2 5" xfId="1388" xr:uid="{00000000-0005-0000-0000-0000B1040000}"/>
    <cellStyle name="Heading 2 6" xfId="1384" xr:uid="{00000000-0005-0000-0000-0000B2040000}"/>
    <cellStyle name="Heading 3" xfId="366" xr:uid="{00000000-0005-0000-0000-0000B3040000}"/>
    <cellStyle name="Heading 3 2" xfId="1390" xr:uid="{00000000-0005-0000-0000-0000B4040000}"/>
    <cellStyle name="Heading 3 3" xfId="1391" xr:uid="{00000000-0005-0000-0000-0000B5040000}"/>
    <cellStyle name="Heading 3 4" xfId="1392" xr:uid="{00000000-0005-0000-0000-0000B6040000}"/>
    <cellStyle name="Heading 3 5" xfId="1393" xr:uid="{00000000-0005-0000-0000-0000B7040000}"/>
    <cellStyle name="Heading 3 6" xfId="1389" xr:uid="{00000000-0005-0000-0000-0000B8040000}"/>
    <cellStyle name="Heading 4" xfId="367" xr:uid="{00000000-0005-0000-0000-0000B9040000}"/>
    <cellStyle name="Heading 4 2" xfId="1395" xr:uid="{00000000-0005-0000-0000-0000BA040000}"/>
    <cellStyle name="Heading 4 3" xfId="1396" xr:uid="{00000000-0005-0000-0000-0000BB040000}"/>
    <cellStyle name="Heading 4 4" xfId="1397" xr:uid="{00000000-0005-0000-0000-0000BC040000}"/>
    <cellStyle name="Heading 4 5" xfId="1398" xr:uid="{00000000-0005-0000-0000-0000BD040000}"/>
    <cellStyle name="Heading 4 6" xfId="1394" xr:uid="{00000000-0005-0000-0000-0000BE040000}"/>
    <cellStyle name="Hipervínculo 2" xfId="368" xr:uid="{00000000-0005-0000-0000-0000BF040000}"/>
    <cellStyle name="Hipervínculo 2 2" xfId="1399" xr:uid="{00000000-0005-0000-0000-0000C0040000}"/>
    <cellStyle name="Hipervínculo 3" xfId="1400" xr:uid="{00000000-0005-0000-0000-0000C1040000}"/>
    <cellStyle name="Hipervínculo 3 2" xfId="1401" xr:uid="{00000000-0005-0000-0000-0000C2040000}"/>
    <cellStyle name="Hipervínculo 4" xfId="1402" xr:uid="{00000000-0005-0000-0000-0000C3040000}"/>
    <cellStyle name="Hipervínculo 5" xfId="1403" xr:uid="{00000000-0005-0000-0000-0000C4040000}"/>
    <cellStyle name="Hipervínculo 6" xfId="1404" xr:uid="{00000000-0005-0000-0000-0000C5040000}"/>
    <cellStyle name="Hyperlink" xfId="39518" xr:uid="{00000000-0005-0000-0000-0000C6040000}"/>
    <cellStyle name="Incorrecto 10" xfId="369" xr:uid="{00000000-0005-0000-0000-0000C7040000}"/>
    <cellStyle name="Incorrecto 11" xfId="370" xr:uid="{00000000-0005-0000-0000-0000C8040000}"/>
    <cellStyle name="Incorrecto 12" xfId="371" xr:uid="{00000000-0005-0000-0000-0000C9040000}"/>
    <cellStyle name="Incorrecto 2" xfId="372" xr:uid="{00000000-0005-0000-0000-0000CA040000}"/>
    <cellStyle name="Incorrecto 2 2" xfId="1405" xr:uid="{00000000-0005-0000-0000-0000CB040000}"/>
    <cellStyle name="Incorrecto 3" xfId="373" xr:uid="{00000000-0005-0000-0000-0000CC040000}"/>
    <cellStyle name="Incorrecto 4" xfId="374" xr:uid="{00000000-0005-0000-0000-0000CD040000}"/>
    <cellStyle name="Incorrecto 5" xfId="375" xr:uid="{00000000-0005-0000-0000-0000CE040000}"/>
    <cellStyle name="Incorrecto 5 2" xfId="1406" xr:uid="{00000000-0005-0000-0000-0000CF040000}"/>
    <cellStyle name="Incorrecto 6" xfId="376" xr:uid="{00000000-0005-0000-0000-0000D0040000}"/>
    <cellStyle name="Incorrecto 6 2" xfId="1407" xr:uid="{00000000-0005-0000-0000-0000D1040000}"/>
    <cellStyle name="Incorrecto 7" xfId="377" xr:uid="{00000000-0005-0000-0000-0000D2040000}"/>
    <cellStyle name="Incorrecto 7 2" xfId="1408" xr:uid="{00000000-0005-0000-0000-0000D3040000}"/>
    <cellStyle name="Incorrecto 8" xfId="378" xr:uid="{00000000-0005-0000-0000-0000D4040000}"/>
    <cellStyle name="Incorrecto 8 2" xfId="1409" xr:uid="{00000000-0005-0000-0000-0000D5040000}"/>
    <cellStyle name="Incorrecto 9" xfId="379" xr:uid="{00000000-0005-0000-0000-0000D6040000}"/>
    <cellStyle name="Input" xfId="380" xr:uid="{00000000-0005-0000-0000-0000D7040000}"/>
    <cellStyle name="Input 2" xfId="1411" xr:uid="{00000000-0005-0000-0000-0000D8040000}"/>
    <cellStyle name="Input 3" xfId="1412" xr:uid="{00000000-0005-0000-0000-0000D9040000}"/>
    <cellStyle name="Input 4" xfId="1413" xr:uid="{00000000-0005-0000-0000-0000DA040000}"/>
    <cellStyle name="Input 5" xfId="1414" xr:uid="{00000000-0005-0000-0000-0000DB040000}"/>
    <cellStyle name="Input 6" xfId="1410" xr:uid="{00000000-0005-0000-0000-0000DC040000}"/>
    <cellStyle name="Linked Cell" xfId="381" xr:uid="{00000000-0005-0000-0000-0000DD040000}"/>
    <cellStyle name="Linked Cell 2" xfId="1416" xr:uid="{00000000-0005-0000-0000-0000DE040000}"/>
    <cellStyle name="Linked Cell 3" xfId="1417" xr:uid="{00000000-0005-0000-0000-0000DF040000}"/>
    <cellStyle name="Linked Cell 4" xfId="1418" xr:uid="{00000000-0005-0000-0000-0000E0040000}"/>
    <cellStyle name="Linked Cell 5" xfId="1419" xr:uid="{00000000-0005-0000-0000-0000E1040000}"/>
    <cellStyle name="Linked Cell 6" xfId="1415" xr:uid="{00000000-0005-0000-0000-0000E2040000}"/>
    <cellStyle name="Millares 10" xfId="1420" xr:uid="{00000000-0005-0000-0000-0000E4040000}"/>
    <cellStyle name="Millares 10 10" xfId="1421" xr:uid="{00000000-0005-0000-0000-0000E5040000}"/>
    <cellStyle name="Millares 10 11" xfId="1422" xr:uid="{00000000-0005-0000-0000-0000E6040000}"/>
    <cellStyle name="Millares 10 12" xfId="1423" xr:uid="{00000000-0005-0000-0000-0000E7040000}"/>
    <cellStyle name="Millares 10 13" xfId="1424" xr:uid="{00000000-0005-0000-0000-0000E8040000}"/>
    <cellStyle name="Millares 10 14" xfId="1425" xr:uid="{00000000-0005-0000-0000-0000E9040000}"/>
    <cellStyle name="Millares 10 15" xfId="1426" xr:uid="{00000000-0005-0000-0000-0000EA040000}"/>
    <cellStyle name="Millares 10 16" xfId="1427" xr:uid="{00000000-0005-0000-0000-0000EB040000}"/>
    <cellStyle name="Millares 10 17" xfId="1428" xr:uid="{00000000-0005-0000-0000-0000EC040000}"/>
    <cellStyle name="Millares 10 18" xfId="1429" xr:uid="{00000000-0005-0000-0000-0000ED040000}"/>
    <cellStyle name="Millares 10 19" xfId="1430" xr:uid="{00000000-0005-0000-0000-0000EE040000}"/>
    <cellStyle name="Millares 10 2" xfId="1431" xr:uid="{00000000-0005-0000-0000-0000EF040000}"/>
    <cellStyle name="Millares 10 2 2" xfId="1432" xr:uid="{00000000-0005-0000-0000-0000F0040000}"/>
    <cellStyle name="Millares 10 2 3" xfId="1433" xr:uid="{00000000-0005-0000-0000-0000F1040000}"/>
    <cellStyle name="Millares 10 20" xfId="1434" xr:uid="{00000000-0005-0000-0000-0000F2040000}"/>
    <cellStyle name="Millares 10 21" xfId="1435" xr:uid="{00000000-0005-0000-0000-0000F3040000}"/>
    <cellStyle name="Millares 10 22" xfId="1436" xr:uid="{00000000-0005-0000-0000-0000F4040000}"/>
    <cellStyle name="Millares 10 23" xfId="1437" xr:uid="{00000000-0005-0000-0000-0000F5040000}"/>
    <cellStyle name="Millares 10 24" xfId="1438" xr:uid="{00000000-0005-0000-0000-0000F6040000}"/>
    <cellStyle name="Millares 10 25" xfId="1439" xr:uid="{00000000-0005-0000-0000-0000F7040000}"/>
    <cellStyle name="Millares 10 3" xfId="1440" xr:uid="{00000000-0005-0000-0000-0000F8040000}"/>
    <cellStyle name="Millares 10 3 2" xfId="1441" xr:uid="{00000000-0005-0000-0000-0000F9040000}"/>
    <cellStyle name="Millares 10 3 3" xfId="1442" xr:uid="{00000000-0005-0000-0000-0000FA040000}"/>
    <cellStyle name="Millares 10 4" xfId="1443" xr:uid="{00000000-0005-0000-0000-0000FB040000}"/>
    <cellStyle name="Millares 10 5" xfId="1444" xr:uid="{00000000-0005-0000-0000-0000FC040000}"/>
    <cellStyle name="Millares 10 6" xfId="1445" xr:uid="{00000000-0005-0000-0000-0000FD040000}"/>
    <cellStyle name="Millares 10 7" xfId="1446" xr:uid="{00000000-0005-0000-0000-0000FE040000}"/>
    <cellStyle name="Millares 10 8" xfId="1447" xr:uid="{00000000-0005-0000-0000-0000FF040000}"/>
    <cellStyle name="Millares 10 9" xfId="1448" xr:uid="{00000000-0005-0000-0000-000000050000}"/>
    <cellStyle name="Millares 11" xfId="1449" xr:uid="{00000000-0005-0000-0000-000001050000}"/>
    <cellStyle name="Millares 11 2" xfId="1450" xr:uid="{00000000-0005-0000-0000-000002050000}"/>
    <cellStyle name="Millares 12" xfId="1451" xr:uid="{00000000-0005-0000-0000-000003050000}"/>
    <cellStyle name="Millares 12 2" xfId="1452" xr:uid="{00000000-0005-0000-0000-000004050000}"/>
    <cellStyle name="Millares 13" xfId="1453" xr:uid="{00000000-0005-0000-0000-000005050000}"/>
    <cellStyle name="Millares 13 2" xfId="1454" xr:uid="{00000000-0005-0000-0000-000006050000}"/>
    <cellStyle name="Millares 14" xfId="1455" xr:uid="{00000000-0005-0000-0000-000007050000}"/>
    <cellStyle name="Millares 15" xfId="1456" xr:uid="{00000000-0005-0000-0000-000008050000}"/>
    <cellStyle name="Millares 15 2" xfId="1457" xr:uid="{00000000-0005-0000-0000-000009050000}"/>
    <cellStyle name="Millares 16" xfId="1458" xr:uid="{00000000-0005-0000-0000-00000A050000}"/>
    <cellStyle name="Millares 16 2" xfId="1459" xr:uid="{00000000-0005-0000-0000-00000B050000}"/>
    <cellStyle name="Millares 17" xfId="1460" xr:uid="{00000000-0005-0000-0000-00000C050000}"/>
    <cellStyle name="Millares 17 2" xfId="1461" xr:uid="{00000000-0005-0000-0000-00000D050000}"/>
    <cellStyle name="Millares 18" xfId="1462" xr:uid="{00000000-0005-0000-0000-00000E050000}"/>
    <cellStyle name="Millares 19" xfId="1463" xr:uid="{00000000-0005-0000-0000-00000F050000}"/>
    <cellStyle name="Millares 19 2" xfId="1464" xr:uid="{00000000-0005-0000-0000-000010050000}"/>
    <cellStyle name="Millares 19 3" xfId="1465" xr:uid="{00000000-0005-0000-0000-000011050000}"/>
    <cellStyle name="Millares 2" xfId="382" xr:uid="{00000000-0005-0000-0000-000012050000}"/>
    <cellStyle name="Millares 2 10" xfId="1467" xr:uid="{00000000-0005-0000-0000-000013050000}"/>
    <cellStyle name="Millares 2 10 2" xfId="1468" xr:uid="{00000000-0005-0000-0000-000014050000}"/>
    <cellStyle name="Millares 2 10 3" xfId="1469" xr:uid="{00000000-0005-0000-0000-000015050000}"/>
    <cellStyle name="Millares 2 11" xfId="1470" xr:uid="{00000000-0005-0000-0000-000016050000}"/>
    <cellStyle name="Millares 2 12" xfId="1471" xr:uid="{00000000-0005-0000-0000-000017050000}"/>
    <cellStyle name="Millares 2 13" xfId="1472" xr:uid="{00000000-0005-0000-0000-000018050000}"/>
    <cellStyle name="Millares 2 13 2" xfId="1473" xr:uid="{00000000-0005-0000-0000-000019050000}"/>
    <cellStyle name="Millares 2 13 2 2" xfId="1474" xr:uid="{00000000-0005-0000-0000-00001A050000}"/>
    <cellStyle name="Millares 2 14" xfId="1475" xr:uid="{00000000-0005-0000-0000-00001B050000}"/>
    <cellStyle name="Millares 2 14 2" xfId="1476" xr:uid="{00000000-0005-0000-0000-00001C050000}"/>
    <cellStyle name="Millares 2 14 3" xfId="1477" xr:uid="{00000000-0005-0000-0000-00001D050000}"/>
    <cellStyle name="Millares 2 15" xfId="1478" xr:uid="{00000000-0005-0000-0000-00001E050000}"/>
    <cellStyle name="Millares 2 15 2" xfId="1479" xr:uid="{00000000-0005-0000-0000-00001F050000}"/>
    <cellStyle name="Millares 2 15 3" xfId="1480" xr:uid="{00000000-0005-0000-0000-000020050000}"/>
    <cellStyle name="Millares 2 16" xfId="1481" xr:uid="{00000000-0005-0000-0000-000021050000}"/>
    <cellStyle name="Millares 2 16 2" xfId="1482" xr:uid="{00000000-0005-0000-0000-000022050000}"/>
    <cellStyle name="Millares 2 17" xfId="1483" xr:uid="{00000000-0005-0000-0000-000023050000}"/>
    <cellStyle name="Millares 2 17 2" xfId="1484" xr:uid="{00000000-0005-0000-0000-000024050000}"/>
    <cellStyle name="Millares 2 18" xfId="1485" xr:uid="{00000000-0005-0000-0000-000025050000}"/>
    <cellStyle name="Millares 2 19" xfId="1486" xr:uid="{00000000-0005-0000-0000-000026050000}"/>
    <cellStyle name="Millares 2 2" xfId="383" xr:uid="{00000000-0005-0000-0000-000027050000}"/>
    <cellStyle name="Millares 2 2 10" xfId="1488" xr:uid="{00000000-0005-0000-0000-000028050000}"/>
    <cellStyle name="Millares 2 2 11" xfId="1489" xr:uid="{00000000-0005-0000-0000-000029050000}"/>
    <cellStyle name="Millares 2 2 12" xfId="1490" xr:uid="{00000000-0005-0000-0000-00002A050000}"/>
    <cellStyle name="Millares 2 2 13" xfId="1491" xr:uid="{00000000-0005-0000-0000-00002B050000}"/>
    <cellStyle name="Millares 2 2 14" xfId="1492" xr:uid="{00000000-0005-0000-0000-00002C050000}"/>
    <cellStyle name="Millares 2 2 15" xfId="1493" xr:uid="{00000000-0005-0000-0000-00002D050000}"/>
    <cellStyle name="Millares 2 2 16" xfId="1494" xr:uid="{00000000-0005-0000-0000-00002E050000}"/>
    <cellStyle name="Millares 2 2 17" xfId="1495" xr:uid="{00000000-0005-0000-0000-00002F050000}"/>
    <cellStyle name="Millares 2 2 18" xfId="1496" xr:uid="{00000000-0005-0000-0000-000030050000}"/>
    <cellStyle name="Millares 2 2 19" xfId="1497" xr:uid="{00000000-0005-0000-0000-000031050000}"/>
    <cellStyle name="Millares 2 2 2" xfId="1498" xr:uid="{00000000-0005-0000-0000-000032050000}"/>
    <cellStyle name="Millares 2 2 2 10" xfId="1499" xr:uid="{00000000-0005-0000-0000-000033050000}"/>
    <cellStyle name="Millares 2 2 2 11" xfId="1500" xr:uid="{00000000-0005-0000-0000-000034050000}"/>
    <cellStyle name="Millares 2 2 2 12" xfId="1501" xr:uid="{00000000-0005-0000-0000-000035050000}"/>
    <cellStyle name="Millares 2 2 2 13" xfId="1502" xr:uid="{00000000-0005-0000-0000-000036050000}"/>
    <cellStyle name="Millares 2 2 2 14" xfId="1503" xr:uid="{00000000-0005-0000-0000-000037050000}"/>
    <cellStyle name="Millares 2 2 2 15" xfId="1504" xr:uid="{00000000-0005-0000-0000-000038050000}"/>
    <cellStyle name="Millares 2 2 2 16" xfId="1505" xr:uid="{00000000-0005-0000-0000-000039050000}"/>
    <cellStyle name="Millares 2 2 2 17" xfId="1506" xr:uid="{00000000-0005-0000-0000-00003A050000}"/>
    <cellStyle name="Millares 2 2 2 18" xfId="1507" xr:uid="{00000000-0005-0000-0000-00003B050000}"/>
    <cellStyle name="Millares 2 2 2 19" xfId="1508" xr:uid="{00000000-0005-0000-0000-00003C050000}"/>
    <cellStyle name="Millares 2 2 2 2" xfId="1509" xr:uid="{00000000-0005-0000-0000-00003D050000}"/>
    <cellStyle name="Millares 2 2 2 2 10" xfId="1510" xr:uid="{00000000-0005-0000-0000-00003E050000}"/>
    <cellStyle name="Millares 2 2 2 2 11" xfId="1511" xr:uid="{00000000-0005-0000-0000-00003F050000}"/>
    <cellStyle name="Millares 2 2 2 2 12" xfId="1512" xr:uid="{00000000-0005-0000-0000-000040050000}"/>
    <cellStyle name="Millares 2 2 2 2 13" xfId="1513" xr:uid="{00000000-0005-0000-0000-000041050000}"/>
    <cellStyle name="Millares 2 2 2 2 14" xfId="1514" xr:uid="{00000000-0005-0000-0000-000042050000}"/>
    <cellStyle name="Millares 2 2 2 2 15" xfId="1515" xr:uid="{00000000-0005-0000-0000-000043050000}"/>
    <cellStyle name="Millares 2 2 2 2 16" xfId="1516" xr:uid="{00000000-0005-0000-0000-000044050000}"/>
    <cellStyle name="Millares 2 2 2 2 17" xfId="1517" xr:uid="{00000000-0005-0000-0000-000045050000}"/>
    <cellStyle name="Millares 2 2 2 2 18" xfId="1518" xr:uid="{00000000-0005-0000-0000-000046050000}"/>
    <cellStyle name="Millares 2 2 2 2 19" xfId="1519" xr:uid="{00000000-0005-0000-0000-000047050000}"/>
    <cellStyle name="Millares 2 2 2 2 2" xfId="1520" xr:uid="{00000000-0005-0000-0000-000048050000}"/>
    <cellStyle name="Millares 2 2 2 2 2 10" xfId="1521" xr:uid="{00000000-0005-0000-0000-000049050000}"/>
    <cellStyle name="Millares 2 2 2 2 2 11" xfId="1522" xr:uid="{00000000-0005-0000-0000-00004A050000}"/>
    <cellStyle name="Millares 2 2 2 2 2 12" xfId="1523" xr:uid="{00000000-0005-0000-0000-00004B050000}"/>
    <cellStyle name="Millares 2 2 2 2 2 13" xfId="1524" xr:uid="{00000000-0005-0000-0000-00004C050000}"/>
    <cellStyle name="Millares 2 2 2 2 2 14" xfId="1525" xr:uid="{00000000-0005-0000-0000-00004D050000}"/>
    <cellStyle name="Millares 2 2 2 2 2 15" xfId="1526" xr:uid="{00000000-0005-0000-0000-00004E050000}"/>
    <cellStyle name="Millares 2 2 2 2 2 16" xfId="1527" xr:uid="{00000000-0005-0000-0000-00004F050000}"/>
    <cellStyle name="Millares 2 2 2 2 2 17" xfId="1528" xr:uid="{00000000-0005-0000-0000-000050050000}"/>
    <cellStyle name="Millares 2 2 2 2 2 18" xfId="1529" xr:uid="{00000000-0005-0000-0000-000051050000}"/>
    <cellStyle name="Millares 2 2 2 2 2 19" xfId="1530" xr:uid="{00000000-0005-0000-0000-000052050000}"/>
    <cellStyle name="Millares 2 2 2 2 2 2" xfId="1531" xr:uid="{00000000-0005-0000-0000-000053050000}"/>
    <cellStyle name="Millares 2 2 2 2 2 2 10" xfId="1532" xr:uid="{00000000-0005-0000-0000-000054050000}"/>
    <cellStyle name="Millares 2 2 2 2 2 2 11" xfId="1533" xr:uid="{00000000-0005-0000-0000-000055050000}"/>
    <cellStyle name="Millares 2 2 2 2 2 2 12" xfId="1534" xr:uid="{00000000-0005-0000-0000-000056050000}"/>
    <cellStyle name="Millares 2 2 2 2 2 2 13" xfId="1535" xr:uid="{00000000-0005-0000-0000-000057050000}"/>
    <cellStyle name="Millares 2 2 2 2 2 2 14" xfId="1536" xr:uid="{00000000-0005-0000-0000-000058050000}"/>
    <cellStyle name="Millares 2 2 2 2 2 2 15" xfId="1537" xr:uid="{00000000-0005-0000-0000-000059050000}"/>
    <cellStyle name="Millares 2 2 2 2 2 2 16" xfId="1538" xr:uid="{00000000-0005-0000-0000-00005A050000}"/>
    <cellStyle name="Millares 2 2 2 2 2 2 17" xfId="1539" xr:uid="{00000000-0005-0000-0000-00005B050000}"/>
    <cellStyle name="Millares 2 2 2 2 2 2 18" xfId="1540" xr:uid="{00000000-0005-0000-0000-00005C050000}"/>
    <cellStyle name="Millares 2 2 2 2 2 2 19" xfId="1541" xr:uid="{00000000-0005-0000-0000-00005D050000}"/>
    <cellStyle name="Millares 2 2 2 2 2 2 2" xfId="1542" xr:uid="{00000000-0005-0000-0000-00005E050000}"/>
    <cellStyle name="Millares 2 2 2 2 2 2 2 10" xfId="1543" xr:uid="{00000000-0005-0000-0000-00005F050000}"/>
    <cellStyle name="Millares 2 2 2 2 2 2 2 11" xfId="1544" xr:uid="{00000000-0005-0000-0000-000060050000}"/>
    <cellStyle name="Millares 2 2 2 2 2 2 2 12" xfId="1545" xr:uid="{00000000-0005-0000-0000-000061050000}"/>
    <cellStyle name="Millares 2 2 2 2 2 2 2 13" xfId="1546" xr:uid="{00000000-0005-0000-0000-000062050000}"/>
    <cellStyle name="Millares 2 2 2 2 2 2 2 14" xfId="1547" xr:uid="{00000000-0005-0000-0000-000063050000}"/>
    <cellStyle name="Millares 2 2 2 2 2 2 2 15" xfId="1548" xr:uid="{00000000-0005-0000-0000-000064050000}"/>
    <cellStyle name="Millares 2 2 2 2 2 2 2 16" xfId="1549" xr:uid="{00000000-0005-0000-0000-000065050000}"/>
    <cellStyle name="Millares 2 2 2 2 2 2 2 17" xfId="1550" xr:uid="{00000000-0005-0000-0000-000066050000}"/>
    <cellStyle name="Millares 2 2 2 2 2 2 2 18" xfId="1551" xr:uid="{00000000-0005-0000-0000-000067050000}"/>
    <cellStyle name="Millares 2 2 2 2 2 2 2 19" xfId="1552" xr:uid="{00000000-0005-0000-0000-000068050000}"/>
    <cellStyle name="Millares 2 2 2 2 2 2 2 2" xfId="1553" xr:uid="{00000000-0005-0000-0000-000069050000}"/>
    <cellStyle name="Millares 2 2 2 2 2 2 2 2 10" xfId="1554" xr:uid="{00000000-0005-0000-0000-00006A050000}"/>
    <cellStyle name="Millares 2 2 2 2 2 2 2 2 11" xfId="1555" xr:uid="{00000000-0005-0000-0000-00006B050000}"/>
    <cellStyle name="Millares 2 2 2 2 2 2 2 2 12" xfId="1556" xr:uid="{00000000-0005-0000-0000-00006C050000}"/>
    <cellStyle name="Millares 2 2 2 2 2 2 2 2 13" xfId="1557" xr:uid="{00000000-0005-0000-0000-00006D050000}"/>
    <cellStyle name="Millares 2 2 2 2 2 2 2 2 14" xfId="1558" xr:uid="{00000000-0005-0000-0000-00006E050000}"/>
    <cellStyle name="Millares 2 2 2 2 2 2 2 2 15" xfId="1559" xr:uid="{00000000-0005-0000-0000-00006F050000}"/>
    <cellStyle name="Millares 2 2 2 2 2 2 2 2 2" xfId="1560" xr:uid="{00000000-0005-0000-0000-000070050000}"/>
    <cellStyle name="Millares 2 2 2 2 2 2 2 2 2 10" xfId="1561" xr:uid="{00000000-0005-0000-0000-000071050000}"/>
    <cellStyle name="Millares 2 2 2 2 2 2 2 2 2 11" xfId="1562" xr:uid="{00000000-0005-0000-0000-000072050000}"/>
    <cellStyle name="Millares 2 2 2 2 2 2 2 2 2 12" xfId="1563" xr:uid="{00000000-0005-0000-0000-000073050000}"/>
    <cellStyle name="Millares 2 2 2 2 2 2 2 2 2 13" xfId="1564" xr:uid="{00000000-0005-0000-0000-000074050000}"/>
    <cellStyle name="Millares 2 2 2 2 2 2 2 2 2 14" xfId="1565" xr:uid="{00000000-0005-0000-0000-000075050000}"/>
    <cellStyle name="Millares 2 2 2 2 2 2 2 2 2 15" xfId="1566" xr:uid="{00000000-0005-0000-0000-000076050000}"/>
    <cellStyle name="Millares 2 2 2 2 2 2 2 2 2 2" xfId="1567" xr:uid="{00000000-0005-0000-0000-000077050000}"/>
    <cellStyle name="Millares 2 2 2 2 2 2 2 2 2 2 10" xfId="1568" xr:uid="{00000000-0005-0000-0000-000078050000}"/>
    <cellStyle name="Millares 2 2 2 2 2 2 2 2 2 2 11" xfId="1569" xr:uid="{00000000-0005-0000-0000-000079050000}"/>
    <cellStyle name="Millares 2 2 2 2 2 2 2 2 2 2 12" xfId="1570" xr:uid="{00000000-0005-0000-0000-00007A050000}"/>
    <cellStyle name="Millares 2 2 2 2 2 2 2 2 2 2 2" xfId="1571" xr:uid="{00000000-0005-0000-0000-00007B050000}"/>
    <cellStyle name="Millares 2 2 2 2 2 2 2 2 2 2 2 10" xfId="1572" xr:uid="{00000000-0005-0000-0000-00007C050000}"/>
    <cellStyle name="Millares 2 2 2 2 2 2 2 2 2 2 2 2" xfId="1573" xr:uid="{00000000-0005-0000-0000-00007D050000}"/>
    <cellStyle name="Millares 2 2 2 2 2 2 2 2 2 2 2 3" xfId="1574" xr:uid="{00000000-0005-0000-0000-00007E050000}"/>
    <cellStyle name="Millares 2 2 2 2 2 2 2 2 2 2 2 4" xfId="1575" xr:uid="{00000000-0005-0000-0000-00007F050000}"/>
    <cellStyle name="Millares 2 2 2 2 2 2 2 2 2 2 2 5" xfId="1576" xr:uid="{00000000-0005-0000-0000-000080050000}"/>
    <cellStyle name="Millares 2 2 2 2 2 2 2 2 2 2 2 6" xfId="1577" xr:uid="{00000000-0005-0000-0000-000081050000}"/>
    <cellStyle name="Millares 2 2 2 2 2 2 2 2 2 2 2 7" xfId="1578" xr:uid="{00000000-0005-0000-0000-000082050000}"/>
    <cellStyle name="Millares 2 2 2 2 2 2 2 2 2 2 2 8" xfId="1579" xr:uid="{00000000-0005-0000-0000-000083050000}"/>
    <cellStyle name="Millares 2 2 2 2 2 2 2 2 2 2 2 9" xfId="1580" xr:uid="{00000000-0005-0000-0000-000084050000}"/>
    <cellStyle name="Millares 2 2 2 2 2 2 2 2 2 2 3" xfId="1581" xr:uid="{00000000-0005-0000-0000-000085050000}"/>
    <cellStyle name="Millares 2 2 2 2 2 2 2 2 2 2 4" xfId="1582" xr:uid="{00000000-0005-0000-0000-000086050000}"/>
    <cellStyle name="Millares 2 2 2 2 2 2 2 2 2 2 5" xfId="1583" xr:uid="{00000000-0005-0000-0000-000087050000}"/>
    <cellStyle name="Millares 2 2 2 2 2 2 2 2 2 2 6" xfId="1584" xr:uid="{00000000-0005-0000-0000-000088050000}"/>
    <cellStyle name="Millares 2 2 2 2 2 2 2 2 2 2 7" xfId="1585" xr:uid="{00000000-0005-0000-0000-000089050000}"/>
    <cellStyle name="Millares 2 2 2 2 2 2 2 2 2 2 8" xfId="1586" xr:uid="{00000000-0005-0000-0000-00008A050000}"/>
    <cellStyle name="Millares 2 2 2 2 2 2 2 2 2 2 9" xfId="1587" xr:uid="{00000000-0005-0000-0000-00008B050000}"/>
    <cellStyle name="Millares 2 2 2 2 2 2 2 2 2 3" xfId="1588" xr:uid="{00000000-0005-0000-0000-00008C050000}"/>
    <cellStyle name="Millares 2 2 2 2 2 2 2 2 2 4" xfId="1589" xr:uid="{00000000-0005-0000-0000-00008D050000}"/>
    <cellStyle name="Millares 2 2 2 2 2 2 2 2 2 5" xfId="1590" xr:uid="{00000000-0005-0000-0000-00008E050000}"/>
    <cellStyle name="Millares 2 2 2 2 2 2 2 2 2 6" xfId="1591" xr:uid="{00000000-0005-0000-0000-00008F050000}"/>
    <cellStyle name="Millares 2 2 2 2 2 2 2 2 2 6 10" xfId="1592" xr:uid="{00000000-0005-0000-0000-000090050000}"/>
    <cellStyle name="Millares 2 2 2 2 2 2 2 2 2 6 2" xfId="1593" xr:uid="{00000000-0005-0000-0000-000091050000}"/>
    <cellStyle name="Millares 2 2 2 2 2 2 2 2 2 6 3" xfId="1594" xr:uid="{00000000-0005-0000-0000-000092050000}"/>
    <cellStyle name="Millares 2 2 2 2 2 2 2 2 2 6 4" xfId="1595" xr:uid="{00000000-0005-0000-0000-000093050000}"/>
    <cellStyle name="Millares 2 2 2 2 2 2 2 2 2 6 5" xfId="1596" xr:uid="{00000000-0005-0000-0000-000094050000}"/>
    <cellStyle name="Millares 2 2 2 2 2 2 2 2 2 6 6" xfId="1597" xr:uid="{00000000-0005-0000-0000-000095050000}"/>
    <cellStyle name="Millares 2 2 2 2 2 2 2 2 2 6 7" xfId="1598" xr:uid="{00000000-0005-0000-0000-000096050000}"/>
    <cellStyle name="Millares 2 2 2 2 2 2 2 2 2 6 8" xfId="1599" xr:uid="{00000000-0005-0000-0000-000097050000}"/>
    <cellStyle name="Millares 2 2 2 2 2 2 2 2 2 6 9" xfId="1600" xr:uid="{00000000-0005-0000-0000-000098050000}"/>
    <cellStyle name="Millares 2 2 2 2 2 2 2 2 2 7" xfId="1601" xr:uid="{00000000-0005-0000-0000-000099050000}"/>
    <cellStyle name="Millares 2 2 2 2 2 2 2 2 2 8" xfId="1602" xr:uid="{00000000-0005-0000-0000-00009A050000}"/>
    <cellStyle name="Millares 2 2 2 2 2 2 2 2 2 9" xfId="1603" xr:uid="{00000000-0005-0000-0000-00009B050000}"/>
    <cellStyle name="Millares 2 2 2 2 2 2 2 2 3" xfId="1604" xr:uid="{00000000-0005-0000-0000-00009C050000}"/>
    <cellStyle name="Millares 2 2 2 2 2 2 2 2 4" xfId="1605" xr:uid="{00000000-0005-0000-0000-00009D050000}"/>
    <cellStyle name="Millares 2 2 2 2 2 2 2 2 5" xfId="1606" xr:uid="{00000000-0005-0000-0000-00009E050000}"/>
    <cellStyle name="Millares 2 2 2 2 2 2 2 2 6" xfId="1607" xr:uid="{00000000-0005-0000-0000-00009F050000}"/>
    <cellStyle name="Millares 2 2 2 2 2 2 2 2 6 10" xfId="1608" xr:uid="{00000000-0005-0000-0000-0000A0050000}"/>
    <cellStyle name="Millares 2 2 2 2 2 2 2 2 6 2" xfId="1609" xr:uid="{00000000-0005-0000-0000-0000A1050000}"/>
    <cellStyle name="Millares 2 2 2 2 2 2 2 2 6 3" xfId="1610" xr:uid="{00000000-0005-0000-0000-0000A2050000}"/>
    <cellStyle name="Millares 2 2 2 2 2 2 2 2 6 4" xfId="1611" xr:uid="{00000000-0005-0000-0000-0000A3050000}"/>
    <cellStyle name="Millares 2 2 2 2 2 2 2 2 6 5" xfId="1612" xr:uid="{00000000-0005-0000-0000-0000A4050000}"/>
    <cellStyle name="Millares 2 2 2 2 2 2 2 2 6 6" xfId="1613" xr:uid="{00000000-0005-0000-0000-0000A5050000}"/>
    <cellStyle name="Millares 2 2 2 2 2 2 2 2 6 7" xfId="1614" xr:uid="{00000000-0005-0000-0000-0000A6050000}"/>
    <cellStyle name="Millares 2 2 2 2 2 2 2 2 6 8" xfId="1615" xr:uid="{00000000-0005-0000-0000-0000A7050000}"/>
    <cellStyle name="Millares 2 2 2 2 2 2 2 2 6 9" xfId="1616" xr:uid="{00000000-0005-0000-0000-0000A8050000}"/>
    <cellStyle name="Millares 2 2 2 2 2 2 2 2 7" xfId="1617" xr:uid="{00000000-0005-0000-0000-0000A9050000}"/>
    <cellStyle name="Millares 2 2 2 2 2 2 2 2 8" xfId="1618" xr:uid="{00000000-0005-0000-0000-0000AA050000}"/>
    <cellStyle name="Millares 2 2 2 2 2 2 2 2 9" xfId="1619" xr:uid="{00000000-0005-0000-0000-0000AB050000}"/>
    <cellStyle name="Millares 2 2 2 2 2 2 2 20" xfId="1620" xr:uid="{00000000-0005-0000-0000-0000AC050000}"/>
    <cellStyle name="Millares 2 2 2 2 2 2 2 21" xfId="1621" xr:uid="{00000000-0005-0000-0000-0000AD050000}"/>
    <cellStyle name="Millares 2 2 2 2 2 2 2 22" xfId="1622" xr:uid="{00000000-0005-0000-0000-0000AE050000}"/>
    <cellStyle name="Millares 2 2 2 2 2 2 2 23" xfId="1623" xr:uid="{00000000-0005-0000-0000-0000AF050000}"/>
    <cellStyle name="Millares 2 2 2 2 2 2 2 24" xfId="1624" xr:uid="{00000000-0005-0000-0000-0000B0050000}"/>
    <cellStyle name="Millares 2 2 2 2 2 2 2 25" xfId="1625" xr:uid="{00000000-0005-0000-0000-0000B1050000}"/>
    <cellStyle name="Millares 2 2 2 2 2 2 2 25 10" xfId="1626" xr:uid="{00000000-0005-0000-0000-0000B2050000}"/>
    <cellStyle name="Millares 2 2 2 2 2 2 2 25 2" xfId="1627" xr:uid="{00000000-0005-0000-0000-0000B3050000}"/>
    <cellStyle name="Millares 2 2 2 2 2 2 2 25 3" xfId="1628" xr:uid="{00000000-0005-0000-0000-0000B4050000}"/>
    <cellStyle name="Millares 2 2 2 2 2 2 2 25 4" xfId="1629" xr:uid="{00000000-0005-0000-0000-0000B5050000}"/>
    <cellStyle name="Millares 2 2 2 2 2 2 2 25 5" xfId="1630" xr:uid="{00000000-0005-0000-0000-0000B6050000}"/>
    <cellStyle name="Millares 2 2 2 2 2 2 2 25 6" xfId="1631" xr:uid="{00000000-0005-0000-0000-0000B7050000}"/>
    <cellStyle name="Millares 2 2 2 2 2 2 2 25 7" xfId="1632" xr:uid="{00000000-0005-0000-0000-0000B8050000}"/>
    <cellStyle name="Millares 2 2 2 2 2 2 2 25 8" xfId="1633" xr:uid="{00000000-0005-0000-0000-0000B9050000}"/>
    <cellStyle name="Millares 2 2 2 2 2 2 2 25 9" xfId="1634" xr:uid="{00000000-0005-0000-0000-0000BA050000}"/>
    <cellStyle name="Millares 2 2 2 2 2 2 2 26" xfId="1635" xr:uid="{00000000-0005-0000-0000-0000BB050000}"/>
    <cellStyle name="Millares 2 2 2 2 2 2 2 27" xfId="1636" xr:uid="{00000000-0005-0000-0000-0000BC050000}"/>
    <cellStyle name="Millares 2 2 2 2 2 2 2 28" xfId="1637" xr:uid="{00000000-0005-0000-0000-0000BD050000}"/>
    <cellStyle name="Millares 2 2 2 2 2 2 2 29" xfId="1638" xr:uid="{00000000-0005-0000-0000-0000BE050000}"/>
    <cellStyle name="Millares 2 2 2 2 2 2 2 3" xfId="1639" xr:uid="{00000000-0005-0000-0000-0000BF050000}"/>
    <cellStyle name="Millares 2 2 2 2 2 2 2 30" xfId="1640" xr:uid="{00000000-0005-0000-0000-0000C0050000}"/>
    <cellStyle name="Millares 2 2 2 2 2 2 2 31" xfId="1641" xr:uid="{00000000-0005-0000-0000-0000C1050000}"/>
    <cellStyle name="Millares 2 2 2 2 2 2 2 32" xfId="1642" xr:uid="{00000000-0005-0000-0000-0000C2050000}"/>
    <cellStyle name="Millares 2 2 2 2 2 2 2 33" xfId="1643" xr:uid="{00000000-0005-0000-0000-0000C3050000}"/>
    <cellStyle name="Millares 2 2 2 2 2 2 2 34" xfId="1644" xr:uid="{00000000-0005-0000-0000-0000C4050000}"/>
    <cellStyle name="Millares 2 2 2 2 2 2 2 4" xfId="1645" xr:uid="{00000000-0005-0000-0000-0000C5050000}"/>
    <cellStyle name="Millares 2 2 2 2 2 2 2 5" xfId="1646" xr:uid="{00000000-0005-0000-0000-0000C6050000}"/>
    <cellStyle name="Millares 2 2 2 2 2 2 2 6" xfId="1647" xr:uid="{00000000-0005-0000-0000-0000C7050000}"/>
    <cellStyle name="Millares 2 2 2 2 2 2 2 7" xfId="1648" xr:uid="{00000000-0005-0000-0000-0000C8050000}"/>
    <cellStyle name="Millares 2 2 2 2 2 2 2 8" xfId="1649" xr:uid="{00000000-0005-0000-0000-0000C9050000}"/>
    <cellStyle name="Millares 2 2 2 2 2 2 2 9" xfId="1650" xr:uid="{00000000-0005-0000-0000-0000CA050000}"/>
    <cellStyle name="Millares 2 2 2 2 2 2 20" xfId="1651" xr:uid="{00000000-0005-0000-0000-0000CB050000}"/>
    <cellStyle name="Millares 2 2 2 2 2 2 21" xfId="1652" xr:uid="{00000000-0005-0000-0000-0000CC050000}"/>
    <cellStyle name="Millares 2 2 2 2 2 2 22" xfId="1653" xr:uid="{00000000-0005-0000-0000-0000CD050000}"/>
    <cellStyle name="Millares 2 2 2 2 2 2 23" xfId="1654" xr:uid="{00000000-0005-0000-0000-0000CE050000}"/>
    <cellStyle name="Millares 2 2 2 2 2 2 24" xfId="1655" xr:uid="{00000000-0005-0000-0000-0000CF050000}"/>
    <cellStyle name="Millares 2 2 2 2 2 2 25" xfId="1656" xr:uid="{00000000-0005-0000-0000-0000D0050000}"/>
    <cellStyle name="Millares 2 2 2 2 2 2 25 10" xfId="1657" xr:uid="{00000000-0005-0000-0000-0000D1050000}"/>
    <cellStyle name="Millares 2 2 2 2 2 2 25 2" xfId="1658" xr:uid="{00000000-0005-0000-0000-0000D2050000}"/>
    <cellStyle name="Millares 2 2 2 2 2 2 25 3" xfId="1659" xr:uid="{00000000-0005-0000-0000-0000D3050000}"/>
    <cellStyle name="Millares 2 2 2 2 2 2 25 4" xfId="1660" xr:uid="{00000000-0005-0000-0000-0000D4050000}"/>
    <cellStyle name="Millares 2 2 2 2 2 2 25 5" xfId="1661" xr:uid="{00000000-0005-0000-0000-0000D5050000}"/>
    <cellStyle name="Millares 2 2 2 2 2 2 25 6" xfId="1662" xr:uid="{00000000-0005-0000-0000-0000D6050000}"/>
    <cellStyle name="Millares 2 2 2 2 2 2 25 7" xfId="1663" xr:uid="{00000000-0005-0000-0000-0000D7050000}"/>
    <cellStyle name="Millares 2 2 2 2 2 2 25 8" xfId="1664" xr:uid="{00000000-0005-0000-0000-0000D8050000}"/>
    <cellStyle name="Millares 2 2 2 2 2 2 25 9" xfId="1665" xr:uid="{00000000-0005-0000-0000-0000D9050000}"/>
    <cellStyle name="Millares 2 2 2 2 2 2 26" xfId="1666" xr:uid="{00000000-0005-0000-0000-0000DA050000}"/>
    <cellStyle name="Millares 2 2 2 2 2 2 27" xfId="1667" xr:uid="{00000000-0005-0000-0000-0000DB050000}"/>
    <cellStyle name="Millares 2 2 2 2 2 2 28" xfId="1668" xr:uid="{00000000-0005-0000-0000-0000DC050000}"/>
    <cellStyle name="Millares 2 2 2 2 2 2 29" xfId="1669" xr:uid="{00000000-0005-0000-0000-0000DD050000}"/>
    <cellStyle name="Millares 2 2 2 2 2 2 3" xfId="1670" xr:uid="{00000000-0005-0000-0000-0000DE050000}"/>
    <cellStyle name="Millares 2 2 2 2 2 2 30" xfId="1671" xr:uid="{00000000-0005-0000-0000-0000DF050000}"/>
    <cellStyle name="Millares 2 2 2 2 2 2 31" xfId="1672" xr:uid="{00000000-0005-0000-0000-0000E0050000}"/>
    <cellStyle name="Millares 2 2 2 2 2 2 32" xfId="1673" xr:uid="{00000000-0005-0000-0000-0000E1050000}"/>
    <cellStyle name="Millares 2 2 2 2 2 2 33" xfId="1674" xr:uid="{00000000-0005-0000-0000-0000E2050000}"/>
    <cellStyle name="Millares 2 2 2 2 2 2 34" xfId="1675" xr:uid="{00000000-0005-0000-0000-0000E3050000}"/>
    <cellStyle name="Millares 2 2 2 2 2 2 35" xfId="1676" xr:uid="{00000000-0005-0000-0000-0000E4050000}"/>
    <cellStyle name="Millares 2 2 2 2 2 2 4" xfId="1677" xr:uid="{00000000-0005-0000-0000-0000E5050000}"/>
    <cellStyle name="Millares 2 2 2 2 2 2 5" xfId="1678" xr:uid="{00000000-0005-0000-0000-0000E6050000}"/>
    <cellStyle name="Millares 2 2 2 2 2 2 6" xfId="1679" xr:uid="{00000000-0005-0000-0000-0000E7050000}"/>
    <cellStyle name="Millares 2 2 2 2 2 2 7" xfId="1680" xr:uid="{00000000-0005-0000-0000-0000E8050000}"/>
    <cellStyle name="Millares 2 2 2 2 2 2 8" xfId="1681" xr:uid="{00000000-0005-0000-0000-0000E9050000}"/>
    <cellStyle name="Millares 2 2 2 2 2 2 9" xfId="1682" xr:uid="{00000000-0005-0000-0000-0000EA050000}"/>
    <cellStyle name="Millares 2 2 2 2 2 20" xfId="1683" xr:uid="{00000000-0005-0000-0000-0000EB050000}"/>
    <cellStyle name="Millares 2 2 2 2 2 21" xfId="1684" xr:uid="{00000000-0005-0000-0000-0000EC050000}"/>
    <cellStyle name="Millares 2 2 2 2 2 22" xfId="1685" xr:uid="{00000000-0005-0000-0000-0000ED050000}"/>
    <cellStyle name="Millares 2 2 2 2 2 23" xfId="1686" xr:uid="{00000000-0005-0000-0000-0000EE050000}"/>
    <cellStyle name="Millares 2 2 2 2 2 24" xfId="1687" xr:uid="{00000000-0005-0000-0000-0000EF050000}"/>
    <cellStyle name="Millares 2 2 2 2 2 25" xfId="1688" xr:uid="{00000000-0005-0000-0000-0000F0050000}"/>
    <cellStyle name="Millares 2 2 2 2 2 26" xfId="1689" xr:uid="{00000000-0005-0000-0000-0000F1050000}"/>
    <cellStyle name="Millares 2 2 2 2 2 27" xfId="1690" xr:uid="{00000000-0005-0000-0000-0000F2050000}"/>
    <cellStyle name="Millares 2 2 2 2 2 28" xfId="1691" xr:uid="{00000000-0005-0000-0000-0000F3050000}"/>
    <cellStyle name="Millares 2 2 2 2 2 29" xfId="1692" xr:uid="{00000000-0005-0000-0000-0000F4050000}"/>
    <cellStyle name="Millares 2 2 2 2 2 3" xfId="1693" xr:uid="{00000000-0005-0000-0000-0000F5050000}"/>
    <cellStyle name="Millares 2 2 2 2 2 30" xfId="1694" xr:uid="{00000000-0005-0000-0000-0000F6050000}"/>
    <cellStyle name="Millares 2 2 2 2 2 31" xfId="1695" xr:uid="{00000000-0005-0000-0000-0000F7050000}"/>
    <cellStyle name="Millares 2 2 2 2 2 32" xfId="1696" xr:uid="{00000000-0005-0000-0000-0000F8050000}"/>
    <cellStyle name="Millares 2 2 2 2 2 33" xfId="1697" xr:uid="{00000000-0005-0000-0000-0000F9050000}"/>
    <cellStyle name="Millares 2 2 2 2 2 34" xfId="1698" xr:uid="{00000000-0005-0000-0000-0000FA050000}"/>
    <cellStyle name="Millares 2 2 2 2 2 35" xfId="1699" xr:uid="{00000000-0005-0000-0000-0000FB050000}"/>
    <cellStyle name="Millares 2 2 2 2 2 36" xfId="1700" xr:uid="{00000000-0005-0000-0000-0000FC050000}"/>
    <cellStyle name="Millares 2 2 2 2 2 37" xfId="1701" xr:uid="{00000000-0005-0000-0000-0000FD050000}"/>
    <cellStyle name="Millares 2 2 2 2 2 38" xfId="1702" xr:uid="{00000000-0005-0000-0000-0000FE050000}"/>
    <cellStyle name="Millares 2 2 2 2 2 38 10" xfId="1703" xr:uid="{00000000-0005-0000-0000-0000FF050000}"/>
    <cellStyle name="Millares 2 2 2 2 2 38 2" xfId="1704" xr:uid="{00000000-0005-0000-0000-000000060000}"/>
    <cellStyle name="Millares 2 2 2 2 2 38 3" xfId="1705" xr:uid="{00000000-0005-0000-0000-000001060000}"/>
    <cellStyle name="Millares 2 2 2 2 2 38 4" xfId="1706" xr:uid="{00000000-0005-0000-0000-000002060000}"/>
    <cellStyle name="Millares 2 2 2 2 2 38 5" xfId="1707" xr:uid="{00000000-0005-0000-0000-000003060000}"/>
    <cellStyle name="Millares 2 2 2 2 2 38 6" xfId="1708" xr:uid="{00000000-0005-0000-0000-000004060000}"/>
    <cellStyle name="Millares 2 2 2 2 2 38 7" xfId="1709" xr:uid="{00000000-0005-0000-0000-000005060000}"/>
    <cellStyle name="Millares 2 2 2 2 2 38 8" xfId="1710" xr:uid="{00000000-0005-0000-0000-000006060000}"/>
    <cellStyle name="Millares 2 2 2 2 2 38 9" xfId="1711" xr:uid="{00000000-0005-0000-0000-000007060000}"/>
    <cellStyle name="Millares 2 2 2 2 2 39" xfId="1712" xr:uid="{00000000-0005-0000-0000-000008060000}"/>
    <cellStyle name="Millares 2 2 2 2 2 4" xfId="1713" xr:uid="{00000000-0005-0000-0000-000009060000}"/>
    <cellStyle name="Millares 2 2 2 2 2 40" xfId="1714" xr:uid="{00000000-0005-0000-0000-00000A060000}"/>
    <cellStyle name="Millares 2 2 2 2 2 41" xfId="1715" xr:uid="{00000000-0005-0000-0000-00000B060000}"/>
    <cellStyle name="Millares 2 2 2 2 2 42" xfId="1716" xr:uid="{00000000-0005-0000-0000-00000C060000}"/>
    <cellStyle name="Millares 2 2 2 2 2 43" xfId="1717" xr:uid="{00000000-0005-0000-0000-00000D060000}"/>
    <cellStyle name="Millares 2 2 2 2 2 44" xfId="1718" xr:uid="{00000000-0005-0000-0000-00000E060000}"/>
    <cellStyle name="Millares 2 2 2 2 2 45" xfId="1719" xr:uid="{00000000-0005-0000-0000-00000F060000}"/>
    <cellStyle name="Millares 2 2 2 2 2 46" xfId="1720" xr:uid="{00000000-0005-0000-0000-000010060000}"/>
    <cellStyle name="Millares 2 2 2 2 2 47" xfId="1721" xr:uid="{00000000-0005-0000-0000-000011060000}"/>
    <cellStyle name="Millares 2 2 2 2 2 48" xfId="1722" xr:uid="{00000000-0005-0000-0000-000012060000}"/>
    <cellStyle name="Millares 2 2 2 2 2 5" xfId="1723" xr:uid="{00000000-0005-0000-0000-000013060000}"/>
    <cellStyle name="Millares 2 2 2 2 2 6" xfId="1724" xr:uid="{00000000-0005-0000-0000-000014060000}"/>
    <cellStyle name="Millares 2 2 2 2 2 7" xfId="1725" xr:uid="{00000000-0005-0000-0000-000015060000}"/>
    <cellStyle name="Millares 2 2 2 2 2 8" xfId="1726" xr:uid="{00000000-0005-0000-0000-000016060000}"/>
    <cellStyle name="Millares 2 2 2 2 2 9" xfId="1727" xr:uid="{00000000-0005-0000-0000-000017060000}"/>
    <cellStyle name="Millares 2 2 2 2 20" xfId="1728" xr:uid="{00000000-0005-0000-0000-000018060000}"/>
    <cellStyle name="Millares 2 2 2 2 21" xfId="1729" xr:uid="{00000000-0005-0000-0000-000019060000}"/>
    <cellStyle name="Millares 2 2 2 2 22" xfId="1730" xr:uid="{00000000-0005-0000-0000-00001A060000}"/>
    <cellStyle name="Millares 2 2 2 2 23" xfId="1731" xr:uid="{00000000-0005-0000-0000-00001B060000}"/>
    <cellStyle name="Millares 2 2 2 2 24" xfId="1732" xr:uid="{00000000-0005-0000-0000-00001C060000}"/>
    <cellStyle name="Millares 2 2 2 2 25" xfId="1733" xr:uid="{00000000-0005-0000-0000-00001D060000}"/>
    <cellStyle name="Millares 2 2 2 2 26" xfId="1734" xr:uid="{00000000-0005-0000-0000-00001E060000}"/>
    <cellStyle name="Millares 2 2 2 2 27" xfId="1735" xr:uid="{00000000-0005-0000-0000-00001F060000}"/>
    <cellStyle name="Millares 2 2 2 2 28" xfId="1736" xr:uid="{00000000-0005-0000-0000-000020060000}"/>
    <cellStyle name="Millares 2 2 2 2 29" xfId="1737" xr:uid="{00000000-0005-0000-0000-000021060000}"/>
    <cellStyle name="Millares 2 2 2 2 3" xfId="1738" xr:uid="{00000000-0005-0000-0000-000022060000}"/>
    <cellStyle name="Millares 2 2 2 2 30" xfId="1739" xr:uid="{00000000-0005-0000-0000-000023060000}"/>
    <cellStyle name="Millares 2 2 2 2 31" xfId="1740" xr:uid="{00000000-0005-0000-0000-000024060000}"/>
    <cellStyle name="Millares 2 2 2 2 32" xfId="1741" xr:uid="{00000000-0005-0000-0000-000025060000}"/>
    <cellStyle name="Millares 2 2 2 2 33" xfId="1742" xr:uid="{00000000-0005-0000-0000-000026060000}"/>
    <cellStyle name="Millares 2 2 2 2 34" xfId="1743" xr:uid="{00000000-0005-0000-0000-000027060000}"/>
    <cellStyle name="Millares 2 2 2 2 35" xfId="1744" xr:uid="{00000000-0005-0000-0000-000028060000}"/>
    <cellStyle name="Millares 2 2 2 2 36" xfId="1745" xr:uid="{00000000-0005-0000-0000-000029060000}"/>
    <cellStyle name="Millares 2 2 2 2 37" xfId="1746" xr:uid="{00000000-0005-0000-0000-00002A060000}"/>
    <cellStyle name="Millares 2 2 2 2 38" xfId="1747" xr:uid="{00000000-0005-0000-0000-00002B060000}"/>
    <cellStyle name="Millares 2 2 2 2 39" xfId="1748" xr:uid="{00000000-0005-0000-0000-00002C060000}"/>
    <cellStyle name="Millares 2 2 2 2 39 10" xfId="1749" xr:uid="{00000000-0005-0000-0000-00002D060000}"/>
    <cellStyle name="Millares 2 2 2 2 39 2" xfId="1750" xr:uid="{00000000-0005-0000-0000-00002E060000}"/>
    <cellStyle name="Millares 2 2 2 2 39 3" xfId="1751" xr:uid="{00000000-0005-0000-0000-00002F060000}"/>
    <cellStyle name="Millares 2 2 2 2 39 4" xfId="1752" xr:uid="{00000000-0005-0000-0000-000030060000}"/>
    <cellStyle name="Millares 2 2 2 2 39 5" xfId="1753" xr:uid="{00000000-0005-0000-0000-000031060000}"/>
    <cellStyle name="Millares 2 2 2 2 39 6" xfId="1754" xr:uid="{00000000-0005-0000-0000-000032060000}"/>
    <cellStyle name="Millares 2 2 2 2 39 7" xfId="1755" xr:uid="{00000000-0005-0000-0000-000033060000}"/>
    <cellStyle name="Millares 2 2 2 2 39 8" xfId="1756" xr:uid="{00000000-0005-0000-0000-000034060000}"/>
    <cellStyle name="Millares 2 2 2 2 39 9" xfId="1757" xr:uid="{00000000-0005-0000-0000-000035060000}"/>
    <cellStyle name="Millares 2 2 2 2 4" xfId="1758" xr:uid="{00000000-0005-0000-0000-000036060000}"/>
    <cellStyle name="Millares 2 2 2 2 4 10" xfId="1759" xr:uid="{00000000-0005-0000-0000-000037060000}"/>
    <cellStyle name="Millares 2 2 2 2 4 11" xfId="1760" xr:uid="{00000000-0005-0000-0000-000038060000}"/>
    <cellStyle name="Millares 2 2 2 2 4 12" xfId="1761" xr:uid="{00000000-0005-0000-0000-000039060000}"/>
    <cellStyle name="Millares 2 2 2 2 4 13" xfId="1762" xr:uid="{00000000-0005-0000-0000-00003A060000}"/>
    <cellStyle name="Millares 2 2 2 2 4 14" xfId="1763" xr:uid="{00000000-0005-0000-0000-00003B060000}"/>
    <cellStyle name="Millares 2 2 2 2 4 15" xfId="1764" xr:uid="{00000000-0005-0000-0000-00003C060000}"/>
    <cellStyle name="Millares 2 2 2 2 4 16" xfId="1765" xr:uid="{00000000-0005-0000-0000-00003D060000}"/>
    <cellStyle name="Millares 2 2 2 2 4 17" xfId="1766" xr:uid="{00000000-0005-0000-0000-00003E060000}"/>
    <cellStyle name="Millares 2 2 2 2 4 18" xfId="1767" xr:uid="{00000000-0005-0000-0000-00003F060000}"/>
    <cellStyle name="Millares 2 2 2 2 4 19" xfId="1768" xr:uid="{00000000-0005-0000-0000-000040060000}"/>
    <cellStyle name="Millares 2 2 2 2 4 2" xfId="1769" xr:uid="{00000000-0005-0000-0000-000041060000}"/>
    <cellStyle name="Millares 2 2 2 2 4 2 10" xfId="1770" xr:uid="{00000000-0005-0000-0000-000042060000}"/>
    <cellStyle name="Millares 2 2 2 2 4 2 11" xfId="1771" xr:uid="{00000000-0005-0000-0000-000043060000}"/>
    <cellStyle name="Millares 2 2 2 2 4 2 12" xfId="1772" xr:uid="{00000000-0005-0000-0000-000044060000}"/>
    <cellStyle name="Millares 2 2 2 2 4 2 13" xfId="1773" xr:uid="{00000000-0005-0000-0000-000045060000}"/>
    <cellStyle name="Millares 2 2 2 2 4 2 14" xfId="1774" xr:uid="{00000000-0005-0000-0000-000046060000}"/>
    <cellStyle name="Millares 2 2 2 2 4 2 15" xfId="1775" xr:uid="{00000000-0005-0000-0000-000047060000}"/>
    <cellStyle name="Millares 2 2 2 2 4 2 16" xfId="1776" xr:uid="{00000000-0005-0000-0000-000048060000}"/>
    <cellStyle name="Millares 2 2 2 2 4 2 17" xfId="1777" xr:uid="{00000000-0005-0000-0000-000049060000}"/>
    <cellStyle name="Millares 2 2 2 2 4 2 18" xfId="1778" xr:uid="{00000000-0005-0000-0000-00004A060000}"/>
    <cellStyle name="Millares 2 2 2 2 4 2 19" xfId="1779" xr:uid="{00000000-0005-0000-0000-00004B060000}"/>
    <cellStyle name="Millares 2 2 2 2 4 2 2" xfId="1780" xr:uid="{00000000-0005-0000-0000-00004C060000}"/>
    <cellStyle name="Millares 2 2 2 2 4 2 20" xfId="1781" xr:uid="{00000000-0005-0000-0000-00004D060000}"/>
    <cellStyle name="Millares 2 2 2 2 4 2 3" xfId="1782" xr:uid="{00000000-0005-0000-0000-00004E060000}"/>
    <cellStyle name="Millares 2 2 2 2 4 2 4" xfId="1783" xr:uid="{00000000-0005-0000-0000-00004F060000}"/>
    <cellStyle name="Millares 2 2 2 2 4 2 5" xfId="1784" xr:uid="{00000000-0005-0000-0000-000050060000}"/>
    <cellStyle name="Millares 2 2 2 2 4 2 6" xfId="1785" xr:uid="{00000000-0005-0000-0000-000051060000}"/>
    <cellStyle name="Millares 2 2 2 2 4 2 7" xfId="1786" xr:uid="{00000000-0005-0000-0000-000052060000}"/>
    <cellStyle name="Millares 2 2 2 2 4 2 8" xfId="1787" xr:uid="{00000000-0005-0000-0000-000053060000}"/>
    <cellStyle name="Millares 2 2 2 2 4 2 9" xfId="1788" xr:uid="{00000000-0005-0000-0000-000054060000}"/>
    <cellStyle name="Millares 2 2 2 2 4 20" xfId="1789" xr:uid="{00000000-0005-0000-0000-000055060000}"/>
    <cellStyle name="Millares 2 2 2 2 4 3" xfId="1790" xr:uid="{00000000-0005-0000-0000-000056060000}"/>
    <cellStyle name="Millares 2 2 2 2 4 4" xfId="1791" xr:uid="{00000000-0005-0000-0000-000057060000}"/>
    <cellStyle name="Millares 2 2 2 2 4 5" xfId="1792" xr:uid="{00000000-0005-0000-0000-000058060000}"/>
    <cellStyle name="Millares 2 2 2 2 4 6" xfId="1793" xr:uid="{00000000-0005-0000-0000-000059060000}"/>
    <cellStyle name="Millares 2 2 2 2 4 7" xfId="1794" xr:uid="{00000000-0005-0000-0000-00005A060000}"/>
    <cellStyle name="Millares 2 2 2 2 4 8" xfId="1795" xr:uid="{00000000-0005-0000-0000-00005B060000}"/>
    <cellStyle name="Millares 2 2 2 2 4 9" xfId="1796" xr:uid="{00000000-0005-0000-0000-00005C060000}"/>
    <cellStyle name="Millares 2 2 2 2 40" xfId="1797" xr:uid="{00000000-0005-0000-0000-00005D060000}"/>
    <cellStyle name="Millares 2 2 2 2 41" xfId="1798" xr:uid="{00000000-0005-0000-0000-00005E060000}"/>
    <cellStyle name="Millares 2 2 2 2 42" xfId="1799" xr:uid="{00000000-0005-0000-0000-00005F060000}"/>
    <cellStyle name="Millares 2 2 2 2 43" xfId="1800" xr:uid="{00000000-0005-0000-0000-000060060000}"/>
    <cellStyle name="Millares 2 2 2 2 44" xfId="1801" xr:uid="{00000000-0005-0000-0000-000061060000}"/>
    <cellStyle name="Millares 2 2 2 2 45" xfId="1802" xr:uid="{00000000-0005-0000-0000-000062060000}"/>
    <cellStyle name="Millares 2 2 2 2 46" xfId="1803" xr:uid="{00000000-0005-0000-0000-000063060000}"/>
    <cellStyle name="Millares 2 2 2 2 47" xfId="1804" xr:uid="{00000000-0005-0000-0000-000064060000}"/>
    <cellStyle name="Millares 2 2 2 2 48" xfId="1805" xr:uid="{00000000-0005-0000-0000-000065060000}"/>
    <cellStyle name="Millares 2 2 2 2 5" xfId="1806" xr:uid="{00000000-0005-0000-0000-000066060000}"/>
    <cellStyle name="Millares 2 2 2 2 6" xfId="1807" xr:uid="{00000000-0005-0000-0000-000067060000}"/>
    <cellStyle name="Millares 2 2 2 2 7" xfId="1808" xr:uid="{00000000-0005-0000-0000-000068060000}"/>
    <cellStyle name="Millares 2 2 2 2 8" xfId="1809" xr:uid="{00000000-0005-0000-0000-000069060000}"/>
    <cellStyle name="Millares 2 2 2 2 9" xfId="1810" xr:uid="{00000000-0005-0000-0000-00006A060000}"/>
    <cellStyle name="Millares 2 2 2 20" xfId="1811" xr:uid="{00000000-0005-0000-0000-00006B060000}"/>
    <cellStyle name="Millares 2 2 2 21" xfId="1812" xr:uid="{00000000-0005-0000-0000-00006C060000}"/>
    <cellStyle name="Millares 2 2 2 22" xfId="1813" xr:uid="{00000000-0005-0000-0000-00006D060000}"/>
    <cellStyle name="Millares 2 2 2 23" xfId="1814" xr:uid="{00000000-0005-0000-0000-00006E060000}"/>
    <cellStyle name="Millares 2 2 2 24" xfId="1815" xr:uid="{00000000-0005-0000-0000-00006F060000}"/>
    <cellStyle name="Millares 2 2 2 25" xfId="1816" xr:uid="{00000000-0005-0000-0000-000070060000}"/>
    <cellStyle name="Millares 2 2 2 26" xfId="1817" xr:uid="{00000000-0005-0000-0000-000071060000}"/>
    <cellStyle name="Millares 2 2 2 27" xfId="1818" xr:uid="{00000000-0005-0000-0000-000072060000}"/>
    <cellStyle name="Millares 2 2 2 28" xfId="1819" xr:uid="{00000000-0005-0000-0000-000073060000}"/>
    <cellStyle name="Millares 2 2 2 29" xfId="1820" xr:uid="{00000000-0005-0000-0000-000074060000}"/>
    <cellStyle name="Millares 2 2 2 3" xfId="1821" xr:uid="{00000000-0005-0000-0000-000075060000}"/>
    <cellStyle name="Millares 2 2 2 3 10" xfId="1822" xr:uid="{00000000-0005-0000-0000-000076060000}"/>
    <cellStyle name="Millares 2 2 2 3 11" xfId="1823" xr:uid="{00000000-0005-0000-0000-000077060000}"/>
    <cellStyle name="Millares 2 2 2 3 12" xfId="1824" xr:uid="{00000000-0005-0000-0000-000078060000}"/>
    <cellStyle name="Millares 2 2 2 3 13" xfId="1825" xr:uid="{00000000-0005-0000-0000-000079060000}"/>
    <cellStyle name="Millares 2 2 2 3 14" xfId="1826" xr:uid="{00000000-0005-0000-0000-00007A060000}"/>
    <cellStyle name="Millares 2 2 2 3 15" xfId="1827" xr:uid="{00000000-0005-0000-0000-00007B060000}"/>
    <cellStyle name="Millares 2 2 2 3 16" xfId="1828" xr:uid="{00000000-0005-0000-0000-00007C060000}"/>
    <cellStyle name="Millares 2 2 2 3 17" xfId="1829" xr:uid="{00000000-0005-0000-0000-00007D060000}"/>
    <cellStyle name="Millares 2 2 2 3 18" xfId="1830" xr:uid="{00000000-0005-0000-0000-00007E060000}"/>
    <cellStyle name="Millares 2 2 2 3 19" xfId="1831" xr:uid="{00000000-0005-0000-0000-00007F060000}"/>
    <cellStyle name="Millares 2 2 2 3 2" xfId="1832" xr:uid="{00000000-0005-0000-0000-000080060000}"/>
    <cellStyle name="Millares 2 2 2 3 2 10" xfId="1833" xr:uid="{00000000-0005-0000-0000-000081060000}"/>
    <cellStyle name="Millares 2 2 2 3 2 11" xfId="1834" xr:uid="{00000000-0005-0000-0000-000082060000}"/>
    <cellStyle name="Millares 2 2 2 3 2 12" xfId="1835" xr:uid="{00000000-0005-0000-0000-000083060000}"/>
    <cellStyle name="Millares 2 2 2 3 2 13" xfId="1836" xr:uid="{00000000-0005-0000-0000-000084060000}"/>
    <cellStyle name="Millares 2 2 2 3 2 14" xfId="1837" xr:uid="{00000000-0005-0000-0000-000085060000}"/>
    <cellStyle name="Millares 2 2 2 3 2 15" xfId="1838" xr:uid="{00000000-0005-0000-0000-000086060000}"/>
    <cellStyle name="Millares 2 2 2 3 2 16" xfId="1839" xr:uid="{00000000-0005-0000-0000-000087060000}"/>
    <cellStyle name="Millares 2 2 2 3 2 17" xfId="1840" xr:uid="{00000000-0005-0000-0000-000088060000}"/>
    <cellStyle name="Millares 2 2 2 3 2 18" xfId="1841" xr:uid="{00000000-0005-0000-0000-000089060000}"/>
    <cellStyle name="Millares 2 2 2 3 2 19" xfId="1842" xr:uid="{00000000-0005-0000-0000-00008A060000}"/>
    <cellStyle name="Millares 2 2 2 3 2 2" xfId="1843" xr:uid="{00000000-0005-0000-0000-00008B060000}"/>
    <cellStyle name="Millares 2 2 2 3 2 2 10" xfId="1844" xr:uid="{00000000-0005-0000-0000-00008C060000}"/>
    <cellStyle name="Millares 2 2 2 3 2 2 11" xfId="1845" xr:uid="{00000000-0005-0000-0000-00008D060000}"/>
    <cellStyle name="Millares 2 2 2 3 2 2 12" xfId="1846" xr:uid="{00000000-0005-0000-0000-00008E060000}"/>
    <cellStyle name="Millares 2 2 2 3 2 2 13" xfId="1847" xr:uid="{00000000-0005-0000-0000-00008F060000}"/>
    <cellStyle name="Millares 2 2 2 3 2 2 14" xfId="1848" xr:uid="{00000000-0005-0000-0000-000090060000}"/>
    <cellStyle name="Millares 2 2 2 3 2 2 15" xfId="1849" xr:uid="{00000000-0005-0000-0000-000091060000}"/>
    <cellStyle name="Millares 2 2 2 3 2 2 16" xfId="1850" xr:uid="{00000000-0005-0000-0000-000092060000}"/>
    <cellStyle name="Millares 2 2 2 3 2 2 17" xfId="1851" xr:uid="{00000000-0005-0000-0000-000093060000}"/>
    <cellStyle name="Millares 2 2 2 3 2 2 18" xfId="1852" xr:uid="{00000000-0005-0000-0000-000094060000}"/>
    <cellStyle name="Millares 2 2 2 3 2 2 19" xfId="1853" xr:uid="{00000000-0005-0000-0000-000095060000}"/>
    <cellStyle name="Millares 2 2 2 3 2 2 2" xfId="1854" xr:uid="{00000000-0005-0000-0000-000096060000}"/>
    <cellStyle name="Millares 2 2 2 3 2 2 20" xfId="1855" xr:uid="{00000000-0005-0000-0000-000097060000}"/>
    <cellStyle name="Millares 2 2 2 3 2 2 3" xfId="1856" xr:uid="{00000000-0005-0000-0000-000098060000}"/>
    <cellStyle name="Millares 2 2 2 3 2 2 4" xfId="1857" xr:uid="{00000000-0005-0000-0000-000099060000}"/>
    <cellStyle name="Millares 2 2 2 3 2 2 5" xfId="1858" xr:uid="{00000000-0005-0000-0000-00009A060000}"/>
    <cellStyle name="Millares 2 2 2 3 2 2 6" xfId="1859" xr:uid="{00000000-0005-0000-0000-00009B060000}"/>
    <cellStyle name="Millares 2 2 2 3 2 2 7" xfId="1860" xr:uid="{00000000-0005-0000-0000-00009C060000}"/>
    <cellStyle name="Millares 2 2 2 3 2 2 8" xfId="1861" xr:uid="{00000000-0005-0000-0000-00009D060000}"/>
    <cellStyle name="Millares 2 2 2 3 2 2 9" xfId="1862" xr:uid="{00000000-0005-0000-0000-00009E060000}"/>
    <cellStyle name="Millares 2 2 2 3 2 20" xfId="1863" xr:uid="{00000000-0005-0000-0000-00009F060000}"/>
    <cellStyle name="Millares 2 2 2 3 2 3" xfId="1864" xr:uid="{00000000-0005-0000-0000-0000A0060000}"/>
    <cellStyle name="Millares 2 2 2 3 2 4" xfId="1865" xr:uid="{00000000-0005-0000-0000-0000A1060000}"/>
    <cellStyle name="Millares 2 2 2 3 2 5" xfId="1866" xr:uid="{00000000-0005-0000-0000-0000A2060000}"/>
    <cellStyle name="Millares 2 2 2 3 2 6" xfId="1867" xr:uid="{00000000-0005-0000-0000-0000A3060000}"/>
    <cellStyle name="Millares 2 2 2 3 2 7" xfId="1868" xr:uid="{00000000-0005-0000-0000-0000A4060000}"/>
    <cellStyle name="Millares 2 2 2 3 2 8" xfId="1869" xr:uid="{00000000-0005-0000-0000-0000A5060000}"/>
    <cellStyle name="Millares 2 2 2 3 2 9" xfId="1870" xr:uid="{00000000-0005-0000-0000-0000A6060000}"/>
    <cellStyle name="Millares 2 2 2 3 20" xfId="1871" xr:uid="{00000000-0005-0000-0000-0000A7060000}"/>
    <cellStyle name="Millares 2 2 2 3 21" xfId="1872" xr:uid="{00000000-0005-0000-0000-0000A8060000}"/>
    <cellStyle name="Millares 2 2 2 3 22" xfId="1873" xr:uid="{00000000-0005-0000-0000-0000A9060000}"/>
    <cellStyle name="Millares 2 2 2 3 23" xfId="1874" xr:uid="{00000000-0005-0000-0000-0000AA060000}"/>
    <cellStyle name="Millares 2 2 2 3 24" xfId="1875" xr:uid="{00000000-0005-0000-0000-0000AB060000}"/>
    <cellStyle name="Millares 2 2 2 3 25" xfId="1876" xr:uid="{00000000-0005-0000-0000-0000AC060000}"/>
    <cellStyle name="Millares 2 2 2 3 26" xfId="1877" xr:uid="{00000000-0005-0000-0000-0000AD060000}"/>
    <cellStyle name="Millares 2 2 2 3 27" xfId="1878" xr:uid="{00000000-0005-0000-0000-0000AE060000}"/>
    <cellStyle name="Millares 2 2 2 3 28" xfId="1879" xr:uid="{00000000-0005-0000-0000-0000AF060000}"/>
    <cellStyle name="Millares 2 2 2 3 29" xfId="1880" xr:uid="{00000000-0005-0000-0000-0000B0060000}"/>
    <cellStyle name="Millares 2 2 2 3 3" xfId="1881" xr:uid="{00000000-0005-0000-0000-0000B1060000}"/>
    <cellStyle name="Millares 2 2 2 3 30" xfId="1882" xr:uid="{00000000-0005-0000-0000-0000B2060000}"/>
    <cellStyle name="Millares 2 2 2 3 31" xfId="1883" xr:uid="{00000000-0005-0000-0000-0000B3060000}"/>
    <cellStyle name="Millares 2 2 2 3 32" xfId="1884" xr:uid="{00000000-0005-0000-0000-0000B4060000}"/>
    <cellStyle name="Millares 2 2 2 3 33" xfId="1885" xr:uid="{00000000-0005-0000-0000-0000B5060000}"/>
    <cellStyle name="Millares 2 2 2 3 4" xfId="1886" xr:uid="{00000000-0005-0000-0000-0000B6060000}"/>
    <cellStyle name="Millares 2 2 2 3 5" xfId="1887" xr:uid="{00000000-0005-0000-0000-0000B7060000}"/>
    <cellStyle name="Millares 2 2 2 3 6" xfId="1888" xr:uid="{00000000-0005-0000-0000-0000B8060000}"/>
    <cellStyle name="Millares 2 2 2 3 7" xfId="1889" xr:uid="{00000000-0005-0000-0000-0000B9060000}"/>
    <cellStyle name="Millares 2 2 2 3 8" xfId="1890" xr:uid="{00000000-0005-0000-0000-0000BA060000}"/>
    <cellStyle name="Millares 2 2 2 3 9" xfId="1891" xr:uid="{00000000-0005-0000-0000-0000BB060000}"/>
    <cellStyle name="Millares 2 2 2 30" xfId="1892" xr:uid="{00000000-0005-0000-0000-0000BC060000}"/>
    <cellStyle name="Millares 2 2 2 31" xfId="1893" xr:uid="{00000000-0005-0000-0000-0000BD060000}"/>
    <cellStyle name="Millares 2 2 2 32" xfId="1894" xr:uid="{00000000-0005-0000-0000-0000BE060000}"/>
    <cellStyle name="Millares 2 2 2 33" xfId="1895" xr:uid="{00000000-0005-0000-0000-0000BF060000}"/>
    <cellStyle name="Millares 2 2 2 34" xfId="1896" xr:uid="{00000000-0005-0000-0000-0000C0060000}"/>
    <cellStyle name="Millares 2 2 2 35" xfId="1897" xr:uid="{00000000-0005-0000-0000-0000C1060000}"/>
    <cellStyle name="Millares 2 2 2 36" xfId="1898" xr:uid="{00000000-0005-0000-0000-0000C2060000}"/>
    <cellStyle name="Millares 2 2 2 37" xfId="1899" xr:uid="{00000000-0005-0000-0000-0000C3060000}"/>
    <cellStyle name="Millares 2 2 2 38" xfId="1900" xr:uid="{00000000-0005-0000-0000-0000C4060000}"/>
    <cellStyle name="Millares 2 2 2 39" xfId="1901" xr:uid="{00000000-0005-0000-0000-0000C5060000}"/>
    <cellStyle name="Millares 2 2 2 39 10" xfId="1902" xr:uid="{00000000-0005-0000-0000-0000C6060000}"/>
    <cellStyle name="Millares 2 2 2 39 2" xfId="1903" xr:uid="{00000000-0005-0000-0000-0000C7060000}"/>
    <cellStyle name="Millares 2 2 2 39 3" xfId="1904" xr:uid="{00000000-0005-0000-0000-0000C8060000}"/>
    <cellStyle name="Millares 2 2 2 39 4" xfId="1905" xr:uid="{00000000-0005-0000-0000-0000C9060000}"/>
    <cellStyle name="Millares 2 2 2 39 5" xfId="1906" xr:uid="{00000000-0005-0000-0000-0000CA060000}"/>
    <cellStyle name="Millares 2 2 2 39 6" xfId="1907" xr:uid="{00000000-0005-0000-0000-0000CB060000}"/>
    <cellStyle name="Millares 2 2 2 39 7" xfId="1908" xr:uid="{00000000-0005-0000-0000-0000CC060000}"/>
    <cellStyle name="Millares 2 2 2 39 8" xfId="1909" xr:uid="{00000000-0005-0000-0000-0000CD060000}"/>
    <cellStyle name="Millares 2 2 2 39 9" xfId="1910" xr:uid="{00000000-0005-0000-0000-0000CE060000}"/>
    <cellStyle name="Millares 2 2 2 4" xfId="1911" xr:uid="{00000000-0005-0000-0000-0000CF060000}"/>
    <cellStyle name="Millares 2 2 2 4 10" xfId="1912" xr:uid="{00000000-0005-0000-0000-0000D0060000}"/>
    <cellStyle name="Millares 2 2 2 4 11" xfId="1913" xr:uid="{00000000-0005-0000-0000-0000D1060000}"/>
    <cellStyle name="Millares 2 2 2 4 12" xfId="1914" xr:uid="{00000000-0005-0000-0000-0000D2060000}"/>
    <cellStyle name="Millares 2 2 2 4 13" xfId="1915" xr:uid="{00000000-0005-0000-0000-0000D3060000}"/>
    <cellStyle name="Millares 2 2 2 4 14" xfId="1916" xr:uid="{00000000-0005-0000-0000-0000D4060000}"/>
    <cellStyle name="Millares 2 2 2 4 15" xfId="1917" xr:uid="{00000000-0005-0000-0000-0000D5060000}"/>
    <cellStyle name="Millares 2 2 2 4 16" xfId="1918" xr:uid="{00000000-0005-0000-0000-0000D6060000}"/>
    <cellStyle name="Millares 2 2 2 4 17" xfId="1919" xr:uid="{00000000-0005-0000-0000-0000D7060000}"/>
    <cellStyle name="Millares 2 2 2 4 18" xfId="1920" xr:uid="{00000000-0005-0000-0000-0000D8060000}"/>
    <cellStyle name="Millares 2 2 2 4 19" xfId="1921" xr:uid="{00000000-0005-0000-0000-0000D9060000}"/>
    <cellStyle name="Millares 2 2 2 4 2" xfId="1922" xr:uid="{00000000-0005-0000-0000-0000DA060000}"/>
    <cellStyle name="Millares 2 2 2 4 2 10" xfId="1923" xr:uid="{00000000-0005-0000-0000-0000DB060000}"/>
    <cellStyle name="Millares 2 2 2 4 2 11" xfId="1924" xr:uid="{00000000-0005-0000-0000-0000DC060000}"/>
    <cellStyle name="Millares 2 2 2 4 2 12" xfId="1925" xr:uid="{00000000-0005-0000-0000-0000DD060000}"/>
    <cellStyle name="Millares 2 2 2 4 2 13" xfId="1926" xr:uid="{00000000-0005-0000-0000-0000DE060000}"/>
    <cellStyle name="Millares 2 2 2 4 2 14" xfId="1927" xr:uid="{00000000-0005-0000-0000-0000DF060000}"/>
    <cellStyle name="Millares 2 2 2 4 2 15" xfId="1928" xr:uid="{00000000-0005-0000-0000-0000E0060000}"/>
    <cellStyle name="Millares 2 2 2 4 2 16" xfId="1929" xr:uid="{00000000-0005-0000-0000-0000E1060000}"/>
    <cellStyle name="Millares 2 2 2 4 2 17" xfId="1930" xr:uid="{00000000-0005-0000-0000-0000E2060000}"/>
    <cellStyle name="Millares 2 2 2 4 2 18" xfId="1931" xr:uid="{00000000-0005-0000-0000-0000E3060000}"/>
    <cellStyle name="Millares 2 2 2 4 2 19" xfId="1932" xr:uid="{00000000-0005-0000-0000-0000E4060000}"/>
    <cellStyle name="Millares 2 2 2 4 2 2" xfId="1933" xr:uid="{00000000-0005-0000-0000-0000E5060000}"/>
    <cellStyle name="Millares 2 2 2 4 2 20" xfId="1934" xr:uid="{00000000-0005-0000-0000-0000E6060000}"/>
    <cellStyle name="Millares 2 2 2 4 2 3" xfId="1935" xr:uid="{00000000-0005-0000-0000-0000E7060000}"/>
    <cellStyle name="Millares 2 2 2 4 2 4" xfId="1936" xr:uid="{00000000-0005-0000-0000-0000E8060000}"/>
    <cellStyle name="Millares 2 2 2 4 2 5" xfId="1937" xr:uid="{00000000-0005-0000-0000-0000E9060000}"/>
    <cellStyle name="Millares 2 2 2 4 2 6" xfId="1938" xr:uid="{00000000-0005-0000-0000-0000EA060000}"/>
    <cellStyle name="Millares 2 2 2 4 2 7" xfId="1939" xr:uid="{00000000-0005-0000-0000-0000EB060000}"/>
    <cellStyle name="Millares 2 2 2 4 2 8" xfId="1940" xr:uid="{00000000-0005-0000-0000-0000EC060000}"/>
    <cellStyle name="Millares 2 2 2 4 2 9" xfId="1941" xr:uid="{00000000-0005-0000-0000-0000ED060000}"/>
    <cellStyle name="Millares 2 2 2 4 20" xfId="1942" xr:uid="{00000000-0005-0000-0000-0000EE060000}"/>
    <cellStyle name="Millares 2 2 2 4 3" xfId="1943" xr:uid="{00000000-0005-0000-0000-0000EF060000}"/>
    <cellStyle name="Millares 2 2 2 4 4" xfId="1944" xr:uid="{00000000-0005-0000-0000-0000F0060000}"/>
    <cellStyle name="Millares 2 2 2 4 5" xfId="1945" xr:uid="{00000000-0005-0000-0000-0000F1060000}"/>
    <cellStyle name="Millares 2 2 2 4 6" xfId="1946" xr:uid="{00000000-0005-0000-0000-0000F2060000}"/>
    <cellStyle name="Millares 2 2 2 4 7" xfId="1947" xr:uid="{00000000-0005-0000-0000-0000F3060000}"/>
    <cellStyle name="Millares 2 2 2 4 8" xfId="1948" xr:uid="{00000000-0005-0000-0000-0000F4060000}"/>
    <cellStyle name="Millares 2 2 2 4 9" xfId="1949" xr:uid="{00000000-0005-0000-0000-0000F5060000}"/>
    <cellStyle name="Millares 2 2 2 40" xfId="1950" xr:uid="{00000000-0005-0000-0000-0000F6060000}"/>
    <cellStyle name="Millares 2 2 2 41" xfId="1951" xr:uid="{00000000-0005-0000-0000-0000F7060000}"/>
    <cellStyle name="Millares 2 2 2 42" xfId="1952" xr:uid="{00000000-0005-0000-0000-0000F8060000}"/>
    <cellStyle name="Millares 2 2 2 43" xfId="1953" xr:uid="{00000000-0005-0000-0000-0000F9060000}"/>
    <cellStyle name="Millares 2 2 2 44" xfId="1954" xr:uid="{00000000-0005-0000-0000-0000FA060000}"/>
    <cellStyle name="Millares 2 2 2 45" xfId="1955" xr:uid="{00000000-0005-0000-0000-0000FB060000}"/>
    <cellStyle name="Millares 2 2 2 46" xfId="1956" xr:uid="{00000000-0005-0000-0000-0000FC060000}"/>
    <cellStyle name="Millares 2 2 2 47" xfId="1957" xr:uid="{00000000-0005-0000-0000-0000FD060000}"/>
    <cellStyle name="Millares 2 2 2 48" xfId="1958" xr:uid="{00000000-0005-0000-0000-0000FE060000}"/>
    <cellStyle name="Millares 2 2 2 49" xfId="1959" xr:uid="{00000000-0005-0000-0000-0000FF060000}"/>
    <cellStyle name="Millares 2 2 2 5" xfId="1960" xr:uid="{00000000-0005-0000-0000-000000070000}"/>
    <cellStyle name="Millares 2 2 2 6" xfId="1961" xr:uid="{00000000-0005-0000-0000-000001070000}"/>
    <cellStyle name="Millares 2 2 2 7" xfId="1962" xr:uid="{00000000-0005-0000-0000-000002070000}"/>
    <cellStyle name="Millares 2 2 2 8" xfId="1963" xr:uid="{00000000-0005-0000-0000-000003070000}"/>
    <cellStyle name="Millares 2 2 2 9" xfId="1964" xr:uid="{00000000-0005-0000-0000-000004070000}"/>
    <cellStyle name="Millares 2 2 20" xfId="1965" xr:uid="{00000000-0005-0000-0000-000005070000}"/>
    <cellStyle name="Millares 2 2 21" xfId="1966" xr:uid="{00000000-0005-0000-0000-000006070000}"/>
    <cellStyle name="Millares 2 2 22" xfId="1967" xr:uid="{00000000-0005-0000-0000-000007070000}"/>
    <cellStyle name="Millares 2 2 23" xfId="1968" xr:uid="{00000000-0005-0000-0000-000008070000}"/>
    <cellStyle name="Millares 2 2 24" xfId="1969" xr:uid="{00000000-0005-0000-0000-000009070000}"/>
    <cellStyle name="Millares 2 2 25" xfId="1970" xr:uid="{00000000-0005-0000-0000-00000A070000}"/>
    <cellStyle name="Millares 2 2 26" xfId="1971" xr:uid="{00000000-0005-0000-0000-00000B070000}"/>
    <cellStyle name="Millares 2 2 27" xfId="1972" xr:uid="{00000000-0005-0000-0000-00000C070000}"/>
    <cellStyle name="Millares 2 2 28" xfId="1973" xr:uid="{00000000-0005-0000-0000-00000D070000}"/>
    <cellStyle name="Millares 2 2 29" xfId="1974" xr:uid="{00000000-0005-0000-0000-00000E070000}"/>
    <cellStyle name="Millares 2 2 3" xfId="1975" xr:uid="{00000000-0005-0000-0000-00000F070000}"/>
    <cellStyle name="Millares 2 2 3 10" xfId="1976" xr:uid="{00000000-0005-0000-0000-000010070000}"/>
    <cellStyle name="Millares 2 2 3 11" xfId="1977" xr:uid="{00000000-0005-0000-0000-000011070000}"/>
    <cellStyle name="Millares 2 2 3 12" xfId="1978" xr:uid="{00000000-0005-0000-0000-000012070000}"/>
    <cellStyle name="Millares 2 2 3 13" xfId="1979" xr:uid="{00000000-0005-0000-0000-000013070000}"/>
    <cellStyle name="Millares 2 2 3 14" xfId="1980" xr:uid="{00000000-0005-0000-0000-000014070000}"/>
    <cellStyle name="Millares 2 2 3 15" xfId="1981" xr:uid="{00000000-0005-0000-0000-000015070000}"/>
    <cellStyle name="Millares 2 2 3 16" xfId="1982" xr:uid="{00000000-0005-0000-0000-000016070000}"/>
    <cellStyle name="Millares 2 2 3 17" xfId="1983" xr:uid="{00000000-0005-0000-0000-000017070000}"/>
    <cellStyle name="Millares 2 2 3 18" xfId="1984" xr:uid="{00000000-0005-0000-0000-000018070000}"/>
    <cellStyle name="Millares 2 2 3 19" xfId="1985" xr:uid="{00000000-0005-0000-0000-000019070000}"/>
    <cellStyle name="Millares 2 2 3 2" xfId="1986" xr:uid="{00000000-0005-0000-0000-00001A070000}"/>
    <cellStyle name="Millares 2 2 3 2 10" xfId="1987" xr:uid="{00000000-0005-0000-0000-00001B070000}"/>
    <cellStyle name="Millares 2 2 3 2 11" xfId="1988" xr:uid="{00000000-0005-0000-0000-00001C070000}"/>
    <cellStyle name="Millares 2 2 3 2 12" xfId="1989" xr:uid="{00000000-0005-0000-0000-00001D070000}"/>
    <cellStyle name="Millares 2 2 3 2 13" xfId="1990" xr:uid="{00000000-0005-0000-0000-00001E070000}"/>
    <cellStyle name="Millares 2 2 3 2 14" xfId="1991" xr:uid="{00000000-0005-0000-0000-00001F070000}"/>
    <cellStyle name="Millares 2 2 3 2 15" xfId="1992" xr:uid="{00000000-0005-0000-0000-000020070000}"/>
    <cellStyle name="Millares 2 2 3 2 16" xfId="1993" xr:uid="{00000000-0005-0000-0000-000021070000}"/>
    <cellStyle name="Millares 2 2 3 2 17" xfId="1994" xr:uid="{00000000-0005-0000-0000-000022070000}"/>
    <cellStyle name="Millares 2 2 3 2 18" xfId="1995" xr:uid="{00000000-0005-0000-0000-000023070000}"/>
    <cellStyle name="Millares 2 2 3 2 19" xfId="1996" xr:uid="{00000000-0005-0000-0000-000024070000}"/>
    <cellStyle name="Millares 2 2 3 2 2" xfId="1997" xr:uid="{00000000-0005-0000-0000-000025070000}"/>
    <cellStyle name="Millares 2 2 3 2 2 10" xfId="1998" xr:uid="{00000000-0005-0000-0000-000026070000}"/>
    <cellStyle name="Millares 2 2 3 2 2 11" xfId="1999" xr:uid="{00000000-0005-0000-0000-000027070000}"/>
    <cellStyle name="Millares 2 2 3 2 2 12" xfId="2000" xr:uid="{00000000-0005-0000-0000-000028070000}"/>
    <cellStyle name="Millares 2 2 3 2 2 13" xfId="2001" xr:uid="{00000000-0005-0000-0000-000029070000}"/>
    <cellStyle name="Millares 2 2 3 2 2 14" xfId="2002" xr:uid="{00000000-0005-0000-0000-00002A070000}"/>
    <cellStyle name="Millares 2 2 3 2 2 15" xfId="2003" xr:uid="{00000000-0005-0000-0000-00002B070000}"/>
    <cellStyle name="Millares 2 2 3 2 2 16" xfId="2004" xr:uid="{00000000-0005-0000-0000-00002C070000}"/>
    <cellStyle name="Millares 2 2 3 2 2 17" xfId="2005" xr:uid="{00000000-0005-0000-0000-00002D070000}"/>
    <cellStyle name="Millares 2 2 3 2 2 18" xfId="2006" xr:uid="{00000000-0005-0000-0000-00002E070000}"/>
    <cellStyle name="Millares 2 2 3 2 2 19" xfId="2007" xr:uid="{00000000-0005-0000-0000-00002F070000}"/>
    <cellStyle name="Millares 2 2 3 2 2 2" xfId="2008" xr:uid="{00000000-0005-0000-0000-000030070000}"/>
    <cellStyle name="Millares 2 2 3 2 2 20" xfId="2009" xr:uid="{00000000-0005-0000-0000-000031070000}"/>
    <cellStyle name="Millares 2 2 3 2 2 3" xfId="2010" xr:uid="{00000000-0005-0000-0000-000032070000}"/>
    <cellStyle name="Millares 2 2 3 2 2 4" xfId="2011" xr:uid="{00000000-0005-0000-0000-000033070000}"/>
    <cellStyle name="Millares 2 2 3 2 2 5" xfId="2012" xr:uid="{00000000-0005-0000-0000-000034070000}"/>
    <cellStyle name="Millares 2 2 3 2 2 6" xfId="2013" xr:uid="{00000000-0005-0000-0000-000035070000}"/>
    <cellStyle name="Millares 2 2 3 2 2 7" xfId="2014" xr:uid="{00000000-0005-0000-0000-000036070000}"/>
    <cellStyle name="Millares 2 2 3 2 2 8" xfId="2015" xr:uid="{00000000-0005-0000-0000-000037070000}"/>
    <cellStyle name="Millares 2 2 3 2 2 9" xfId="2016" xr:uid="{00000000-0005-0000-0000-000038070000}"/>
    <cellStyle name="Millares 2 2 3 2 20" xfId="2017" xr:uid="{00000000-0005-0000-0000-000039070000}"/>
    <cellStyle name="Millares 2 2 3 2 3" xfId="2018" xr:uid="{00000000-0005-0000-0000-00003A070000}"/>
    <cellStyle name="Millares 2 2 3 2 4" xfId="2019" xr:uid="{00000000-0005-0000-0000-00003B070000}"/>
    <cellStyle name="Millares 2 2 3 2 5" xfId="2020" xr:uid="{00000000-0005-0000-0000-00003C070000}"/>
    <cellStyle name="Millares 2 2 3 2 6" xfId="2021" xr:uid="{00000000-0005-0000-0000-00003D070000}"/>
    <cellStyle name="Millares 2 2 3 2 7" xfId="2022" xr:uid="{00000000-0005-0000-0000-00003E070000}"/>
    <cellStyle name="Millares 2 2 3 2 8" xfId="2023" xr:uid="{00000000-0005-0000-0000-00003F070000}"/>
    <cellStyle name="Millares 2 2 3 2 9" xfId="2024" xr:uid="{00000000-0005-0000-0000-000040070000}"/>
    <cellStyle name="Millares 2 2 3 20" xfId="2025" xr:uid="{00000000-0005-0000-0000-000041070000}"/>
    <cellStyle name="Millares 2 2 3 21" xfId="2026" xr:uid="{00000000-0005-0000-0000-000042070000}"/>
    <cellStyle name="Millares 2 2 3 22" xfId="2027" xr:uid="{00000000-0005-0000-0000-000043070000}"/>
    <cellStyle name="Millares 2 2 3 23" xfId="2028" xr:uid="{00000000-0005-0000-0000-000044070000}"/>
    <cellStyle name="Millares 2 2 3 24" xfId="2029" xr:uid="{00000000-0005-0000-0000-000045070000}"/>
    <cellStyle name="Millares 2 2 3 25" xfId="2030" xr:uid="{00000000-0005-0000-0000-000046070000}"/>
    <cellStyle name="Millares 2 2 3 26" xfId="2031" xr:uid="{00000000-0005-0000-0000-000047070000}"/>
    <cellStyle name="Millares 2 2 3 27" xfId="2032" xr:uid="{00000000-0005-0000-0000-000048070000}"/>
    <cellStyle name="Millares 2 2 3 28" xfId="2033" xr:uid="{00000000-0005-0000-0000-000049070000}"/>
    <cellStyle name="Millares 2 2 3 29" xfId="2034" xr:uid="{00000000-0005-0000-0000-00004A070000}"/>
    <cellStyle name="Millares 2 2 3 3" xfId="2035" xr:uid="{00000000-0005-0000-0000-00004B070000}"/>
    <cellStyle name="Millares 2 2 3 30" xfId="2036" xr:uid="{00000000-0005-0000-0000-00004C070000}"/>
    <cellStyle name="Millares 2 2 3 31" xfId="2037" xr:uid="{00000000-0005-0000-0000-00004D070000}"/>
    <cellStyle name="Millares 2 2 3 32" xfId="2038" xr:uid="{00000000-0005-0000-0000-00004E070000}"/>
    <cellStyle name="Millares 2 2 3 33" xfId="2039" xr:uid="{00000000-0005-0000-0000-00004F070000}"/>
    <cellStyle name="Millares 2 2 3 34" xfId="2040" xr:uid="{00000000-0005-0000-0000-000050070000}"/>
    <cellStyle name="Millares 2 2 3 35" xfId="2041" xr:uid="{00000000-0005-0000-0000-000051070000}"/>
    <cellStyle name="Millares 2 2 3 4" xfId="2042" xr:uid="{00000000-0005-0000-0000-000052070000}"/>
    <cellStyle name="Millares 2 2 3 5" xfId="2043" xr:uid="{00000000-0005-0000-0000-000053070000}"/>
    <cellStyle name="Millares 2 2 3 6" xfId="2044" xr:uid="{00000000-0005-0000-0000-000054070000}"/>
    <cellStyle name="Millares 2 2 3 7" xfId="2045" xr:uid="{00000000-0005-0000-0000-000055070000}"/>
    <cellStyle name="Millares 2 2 3 8" xfId="2046" xr:uid="{00000000-0005-0000-0000-000056070000}"/>
    <cellStyle name="Millares 2 2 3 9" xfId="2047" xr:uid="{00000000-0005-0000-0000-000057070000}"/>
    <cellStyle name="Millares 2 2 30" xfId="2048" xr:uid="{00000000-0005-0000-0000-000058070000}"/>
    <cellStyle name="Millares 2 2 31" xfId="2049" xr:uid="{00000000-0005-0000-0000-000059070000}"/>
    <cellStyle name="Millares 2 2 32" xfId="2050" xr:uid="{00000000-0005-0000-0000-00005A070000}"/>
    <cellStyle name="Millares 2 2 33" xfId="2051" xr:uid="{00000000-0005-0000-0000-00005B070000}"/>
    <cellStyle name="Millares 2 2 34" xfId="2052" xr:uid="{00000000-0005-0000-0000-00005C070000}"/>
    <cellStyle name="Millares 2 2 35" xfId="2053" xr:uid="{00000000-0005-0000-0000-00005D070000}"/>
    <cellStyle name="Millares 2 2 36" xfId="2054" xr:uid="{00000000-0005-0000-0000-00005E070000}"/>
    <cellStyle name="Millares 2 2 37" xfId="2055" xr:uid="{00000000-0005-0000-0000-00005F070000}"/>
    <cellStyle name="Millares 2 2 38" xfId="2056" xr:uid="{00000000-0005-0000-0000-000060070000}"/>
    <cellStyle name="Millares 2 2 39" xfId="2057" xr:uid="{00000000-0005-0000-0000-000061070000}"/>
    <cellStyle name="Millares 2 2 39 10" xfId="2058" xr:uid="{00000000-0005-0000-0000-000062070000}"/>
    <cellStyle name="Millares 2 2 39 2" xfId="2059" xr:uid="{00000000-0005-0000-0000-000063070000}"/>
    <cellStyle name="Millares 2 2 39 3" xfId="2060" xr:uid="{00000000-0005-0000-0000-000064070000}"/>
    <cellStyle name="Millares 2 2 39 4" xfId="2061" xr:uid="{00000000-0005-0000-0000-000065070000}"/>
    <cellStyle name="Millares 2 2 39 5" xfId="2062" xr:uid="{00000000-0005-0000-0000-000066070000}"/>
    <cellStyle name="Millares 2 2 39 6" xfId="2063" xr:uid="{00000000-0005-0000-0000-000067070000}"/>
    <cellStyle name="Millares 2 2 39 7" xfId="2064" xr:uid="{00000000-0005-0000-0000-000068070000}"/>
    <cellStyle name="Millares 2 2 39 8" xfId="2065" xr:uid="{00000000-0005-0000-0000-000069070000}"/>
    <cellStyle name="Millares 2 2 39 9" xfId="2066" xr:uid="{00000000-0005-0000-0000-00006A070000}"/>
    <cellStyle name="Millares 2 2 4" xfId="2067" xr:uid="{00000000-0005-0000-0000-00006B070000}"/>
    <cellStyle name="Millares 2 2 4 10" xfId="2068" xr:uid="{00000000-0005-0000-0000-00006C070000}"/>
    <cellStyle name="Millares 2 2 4 11" xfId="2069" xr:uid="{00000000-0005-0000-0000-00006D070000}"/>
    <cellStyle name="Millares 2 2 4 12" xfId="2070" xr:uid="{00000000-0005-0000-0000-00006E070000}"/>
    <cellStyle name="Millares 2 2 4 13" xfId="2071" xr:uid="{00000000-0005-0000-0000-00006F070000}"/>
    <cellStyle name="Millares 2 2 4 14" xfId="2072" xr:uid="{00000000-0005-0000-0000-000070070000}"/>
    <cellStyle name="Millares 2 2 4 15" xfId="2073" xr:uid="{00000000-0005-0000-0000-000071070000}"/>
    <cellStyle name="Millares 2 2 4 16" xfId="2074" xr:uid="{00000000-0005-0000-0000-000072070000}"/>
    <cellStyle name="Millares 2 2 4 17" xfId="2075" xr:uid="{00000000-0005-0000-0000-000073070000}"/>
    <cellStyle name="Millares 2 2 4 18" xfId="2076" xr:uid="{00000000-0005-0000-0000-000074070000}"/>
    <cellStyle name="Millares 2 2 4 19" xfId="2077" xr:uid="{00000000-0005-0000-0000-000075070000}"/>
    <cellStyle name="Millares 2 2 4 2" xfId="2078" xr:uid="{00000000-0005-0000-0000-000076070000}"/>
    <cellStyle name="Millares 2 2 4 2 10" xfId="2079" xr:uid="{00000000-0005-0000-0000-000077070000}"/>
    <cellStyle name="Millares 2 2 4 2 11" xfId="2080" xr:uid="{00000000-0005-0000-0000-000078070000}"/>
    <cellStyle name="Millares 2 2 4 2 12" xfId="2081" xr:uid="{00000000-0005-0000-0000-000079070000}"/>
    <cellStyle name="Millares 2 2 4 2 13" xfId="2082" xr:uid="{00000000-0005-0000-0000-00007A070000}"/>
    <cellStyle name="Millares 2 2 4 2 14" xfId="2083" xr:uid="{00000000-0005-0000-0000-00007B070000}"/>
    <cellStyle name="Millares 2 2 4 2 15" xfId="2084" xr:uid="{00000000-0005-0000-0000-00007C070000}"/>
    <cellStyle name="Millares 2 2 4 2 16" xfId="2085" xr:uid="{00000000-0005-0000-0000-00007D070000}"/>
    <cellStyle name="Millares 2 2 4 2 17" xfId="2086" xr:uid="{00000000-0005-0000-0000-00007E070000}"/>
    <cellStyle name="Millares 2 2 4 2 18" xfId="2087" xr:uid="{00000000-0005-0000-0000-00007F070000}"/>
    <cellStyle name="Millares 2 2 4 2 19" xfId="2088" xr:uid="{00000000-0005-0000-0000-000080070000}"/>
    <cellStyle name="Millares 2 2 4 2 2" xfId="2089" xr:uid="{00000000-0005-0000-0000-000081070000}"/>
    <cellStyle name="Millares 2 2 4 2 20" xfId="2090" xr:uid="{00000000-0005-0000-0000-000082070000}"/>
    <cellStyle name="Millares 2 2 4 2 3" xfId="2091" xr:uid="{00000000-0005-0000-0000-000083070000}"/>
    <cellStyle name="Millares 2 2 4 2 4" xfId="2092" xr:uid="{00000000-0005-0000-0000-000084070000}"/>
    <cellStyle name="Millares 2 2 4 2 5" xfId="2093" xr:uid="{00000000-0005-0000-0000-000085070000}"/>
    <cellStyle name="Millares 2 2 4 2 6" xfId="2094" xr:uid="{00000000-0005-0000-0000-000086070000}"/>
    <cellStyle name="Millares 2 2 4 2 7" xfId="2095" xr:uid="{00000000-0005-0000-0000-000087070000}"/>
    <cellStyle name="Millares 2 2 4 2 8" xfId="2096" xr:uid="{00000000-0005-0000-0000-000088070000}"/>
    <cellStyle name="Millares 2 2 4 2 9" xfId="2097" xr:uid="{00000000-0005-0000-0000-000089070000}"/>
    <cellStyle name="Millares 2 2 4 20" xfId="2098" xr:uid="{00000000-0005-0000-0000-00008A070000}"/>
    <cellStyle name="Millares 2 2 4 3" xfId="2099" xr:uid="{00000000-0005-0000-0000-00008B070000}"/>
    <cellStyle name="Millares 2 2 4 4" xfId="2100" xr:uid="{00000000-0005-0000-0000-00008C070000}"/>
    <cellStyle name="Millares 2 2 4 5" xfId="2101" xr:uid="{00000000-0005-0000-0000-00008D070000}"/>
    <cellStyle name="Millares 2 2 4 6" xfId="2102" xr:uid="{00000000-0005-0000-0000-00008E070000}"/>
    <cellStyle name="Millares 2 2 4 7" xfId="2103" xr:uid="{00000000-0005-0000-0000-00008F070000}"/>
    <cellStyle name="Millares 2 2 4 8" xfId="2104" xr:uid="{00000000-0005-0000-0000-000090070000}"/>
    <cellStyle name="Millares 2 2 4 9" xfId="2105" xr:uid="{00000000-0005-0000-0000-000091070000}"/>
    <cellStyle name="Millares 2 2 40" xfId="2106" xr:uid="{00000000-0005-0000-0000-000092070000}"/>
    <cellStyle name="Millares 2 2 41" xfId="2107" xr:uid="{00000000-0005-0000-0000-000093070000}"/>
    <cellStyle name="Millares 2 2 42" xfId="2108" xr:uid="{00000000-0005-0000-0000-000094070000}"/>
    <cellStyle name="Millares 2 2 43" xfId="2109" xr:uid="{00000000-0005-0000-0000-000095070000}"/>
    <cellStyle name="Millares 2 2 44" xfId="2110" xr:uid="{00000000-0005-0000-0000-000096070000}"/>
    <cellStyle name="Millares 2 2 45" xfId="2111" xr:uid="{00000000-0005-0000-0000-000097070000}"/>
    <cellStyle name="Millares 2 2 46" xfId="2112" xr:uid="{00000000-0005-0000-0000-000098070000}"/>
    <cellStyle name="Millares 2 2 47" xfId="2113" xr:uid="{00000000-0005-0000-0000-000099070000}"/>
    <cellStyle name="Millares 2 2 48" xfId="2114" xr:uid="{00000000-0005-0000-0000-00009A070000}"/>
    <cellStyle name="Millares 2 2 49" xfId="1487" xr:uid="{00000000-0005-0000-0000-00009B070000}"/>
    <cellStyle name="Millares 2 2 5" xfId="2115" xr:uid="{00000000-0005-0000-0000-00009C070000}"/>
    <cellStyle name="Millares 2 2 6" xfId="2116" xr:uid="{00000000-0005-0000-0000-00009D070000}"/>
    <cellStyle name="Millares 2 2 7" xfId="2117" xr:uid="{00000000-0005-0000-0000-00009E070000}"/>
    <cellStyle name="Millares 2 2 8" xfId="2118" xr:uid="{00000000-0005-0000-0000-00009F070000}"/>
    <cellStyle name="Millares 2 2 9" xfId="2119" xr:uid="{00000000-0005-0000-0000-0000A0070000}"/>
    <cellStyle name="Millares 2 20" xfId="2120" xr:uid="{00000000-0005-0000-0000-0000A1070000}"/>
    <cellStyle name="Millares 2 21" xfId="1466" xr:uid="{00000000-0005-0000-0000-0000A2070000}"/>
    <cellStyle name="Millares 2 22" xfId="2121" xr:uid="{00000000-0005-0000-0000-0000A3070000}"/>
    <cellStyle name="Millares 2 24" xfId="2122" xr:uid="{00000000-0005-0000-0000-0000A4070000}"/>
    <cellStyle name="Millares 2 26" xfId="2123" xr:uid="{00000000-0005-0000-0000-0000A5070000}"/>
    <cellStyle name="Millares 2 28" xfId="2124" xr:uid="{00000000-0005-0000-0000-0000A6070000}"/>
    <cellStyle name="Millares 2 3" xfId="384" xr:uid="{00000000-0005-0000-0000-0000A7070000}"/>
    <cellStyle name="Millares 2 3 2" xfId="2126" xr:uid="{00000000-0005-0000-0000-0000A8070000}"/>
    <cellStyle name="Millares 2 3 3" xfId="2127" xr:uid="{00000000-0005-0000-0000-0000A9070000}"/>
    <cellStyle name="Millares 2 3 4" xfId="2128" xr:uid="{00000000-0005-0000-0000-0000AA070000}"/>
    <cellStyle name="Millares 2 3 5" xfId="2129" xr:uid="{00000000-0005-0000-0000-0000AB070000}"/>
    <cellStyle name="Millares 2 3 6" xfId="2130" xr:uid="{00000000-0005-0000-0000-0000AC070000}"/>
    <cellStyle name="Millares 2 3 7" xfId="2125" xr:uid="{00000000-0005-0000-0000-0000AD070000}"/>
    <cellStyle name="Millares 2 30" xfId="2131" xr:uid="{00000000-0005-0000-0000-0000AE070000}"/>
    <cellStyle name="Millares 2 32" xfId="2132" xr:uid="{00000000-0005-0000-0000-0000AF070000}"/>
    <cellStyle name="Millares 2 34" xfId="2133" xr:uid="{00000000-0005-0000-0000-0000B0070000}"/>
    <cellStyle name="Millares 2 36" xfId="2134" xr:uid="{00000000-0005-0000-0000-0000B1070000}"/>
    <cellStyle name="Millares 2 4" xfId="2135" xr:uid="{00000000-0005-0000-0000-0000B2070000}"/>
    <cellStyle name="Millares 2 4 2" xfId="2136" xr:uid="{00000000-0005-0000-0000-0000B3070000}"/>
    <cellStyle name="Millares 2 4 3" xfId="2137" xr:uid="{00000000-0005-0000-0000-0000B4070000}"/>
    <cellStyle name="Millares 2 4 4" xfId="2138" xr:uid="{00000000-0005-0000-0000-0000B5070000}"/>
    <cellStyle name="Millares 2 4 5" xfId="2139" xr:uid="{00000000-0005-0000-0000-0000B6070000}"/>
    <cellStyle name="Millares 2 4 6" xfId="2140" xr:uid="{00000000-0005-0000-0000-0000B7070000}"/>
    <cellStyle name="Millares 2 4 7" xfId="2141" xr:uid="{00000000-0005-0000-0000-0000B8070000}"/>
    <cellStyle name="Millares 2 4 8" xfId="2142" xr:uid="{00000000-0005-0000-0000-0000B9070000}"/>
    <cellStyle name="Millares 2 5" xfId="2143" xr:uid="{00000000-0005-0000-0000-0000BA070000}"/>
    <cellStyle name="Millares 2 6" xfId="2144" xr:uid="{00000000-0005-0000-0000-0000BB070000}"/>
    <cellStyle name="Millares 2 6 2" xfId="2145" xr:uid="{00000000-0005-0000-0000-0000BC070000}"/>
    <cellStyle name="Millares 2 7" xfId="2146" xr:uid="{00000000-0005-0000-0000-0000BD070000}"/>
    <cellStyle name="Millares 2 7 2" xfId="2147" xr:uid="{00000000-0005-0000-0000-0000BE070000}"/>
    <cellStyle name="Millares 2 7 3" xfId="2148" xr:uid="{00000000-0005-0000-0000-0000BF070000}"/>
    <cellStyle name="Millares 2 8" xfId="2149" xr:uid="{00000000-0005-0000-0000-0000C0070000}"/>
    <cellStyle name="Millares 2 8 2" xfId="2150" xr:uid="{00000000-0005-0000-0000-0000C1070000}"/>
    <cellStyle name="Millares 2 8 3" xfId="2151" xr:uid="{00000000-0005-0000-0000-0000C2070000}"/>
    <cellStyle name="Millares 2 9" xfId="2152" xr:uid="{00000000-0005-0000-0000-0000C3070000}"/>
    <cellStyle name="Millares 2 9 2" xfId="2153" xr:uid="{00000000-0005-0000-0000-0000C4070000}"/>
    <cellStyle name="Millares 2 9 3" xfId="2154" xr:uid="{00000000-0005-0000-0000-0000C5070000}"/>
    <cellStyle name="Millares 20" xfId="2155" xr:uid="{00000000-0005-0000-0000-0000C6070000}"/>
    <cellStyle name="Millares 20 2" xfId="2156" xr:uid="{00000000-0005-0000-0000-0000C7070000}"/>
    <cellStyle name="Millares 21" xfId="2157" xr:uid="{00000000-0005-0000-0000-0000C8070000}"/>
    <cellStyle name="Millares 21 2" xfId="2158" xr:uid="{00000000-0005-0000-0000-0000C9070000}"/>
    <cellStyle name="Millares 22" xfId="2159" xr:uid="{00000000-0005-0000-0000-0000CA070000}"/>
    <cellStyle name="Millares 28" xfId="2160" xr:uid="{00000000-0005-0000-0000-0000CB070000}"/>
    <cellStyle name="Millares 28 10" xfId="2161" xr:uid="{00000000-0005-0000-0000-0000CC070000}"/>
    <cellStyle name="Millares 28 11" xfId="2162" xr:uid="{00000000-0005-0000-0000-0000CD070000}"/>
    <cellStyle name="Millares 28 12" xfId="2163" xr:uid="{00000000-0005-0000-0000-0000CE070000}"/>
    <cellStyle name="Millares 28 13" xfId="2164" xr:uid="{00000000-0005-0000-0000-0000CF070000}"/>
    <cellStyle name="Millares 28 14" xfId="2165" xr:uid="{00000000-0005-0000-0000-0000D0070000}"/>
    <cellStyle name="Millares 28 15" xfId="2166" xr:uid="{00000000-0005-0000-0000-0000D1070000}"/>
    <cellStyle name="Millares 28 16" xfId="2167" xr:uid="{00000000-0005-0000-0000-0000D2070000}"/>
    <cellStyle name="Millares 28 17" xfId="2168" xr:uid="{00000000-0005-0000-0000-0000D3070000}"/>
    <cellStyle name="Millares 28 18" xfId="2169" xr:uid="{00000000-0005-0000-0000-0000D4070000}"/>
    <cellStyle name="Millares 28 19" xfId="2170" xr:uid="{00000000-0005-0000-0000-0000D5070000}"/>
    <cellStyle name="Millares 28 2" xfId="2171" xr:uid="{00000000-0005-0000-0000-0000D6070000}"/>
    <cellStyle name="Millares 28 2 2" xfId="2172" xr:uid="{00000000-0005-0000-0000-0000D7070000}"/>
    <cellStyle name="Millares 28 2 3" xfId="2173" xr:uid="{00000000-0005-0000-0000-0000D8070000}"/>
    <cellStyle name="Millares 28 20" xfId="2174" xr:uid="{00000000-0005-0000-0000-0000D9070000}"/>
    <cellStyle name="Millares 28 21" xfId="2175" xr:uid="{00000000-0005-0000-0000-0000DA070000}"/>
    <cellStyle name="Millares 28 22" xfId="2176" xr:uid="{00000000-0005-0000-0000-0000DB070000}"/>
    <cellStyle name="Millares 28 23" xfId="2177" xr:uid="{00000000-0005-0000-0000-0000DC070000}"/>
    <cellStyle name="Millares 28 24" xfId="2178" xr:uid="{00000000-0005-0000-0000-0000DD070000}"/>
    <cellStyle name="Millares 28 25" xfId="2179" xr:uid="{00000000-0005-0000-0000-0000DE070000}"/>
    <cellStyle name="Millares 28 3" xfId="2180" xr:uid="{00000000-0005-0000-0000-0000DF070000}"/>
    <cellStyle name="Millares 28 3 2" xfId="2181" xr:uid="{00000000-0005-0000-0000-0000E0070000}"/>
    <cellStyle name="Millares 28 3 3" xfId="2182" xr:uid="{00000000-0005-0000-0000-0000E1070000}"/>
    <cellStyle name="Millares 28 4" xfId="2183" xr:uid="{00000000-0005-0000-0000-0000E2070000}"/>
    <cellStyle name="Millares 28 5" xfId="2184" xr:uid="{00000000-0005-0000-0000-0000E3070000}"/>
    <cellStyle name="Millares 28 6" xfId="2185" xr:uid="{00000000-0005-0000-0000-0000E4070000}"/>
    <cellStyle name="Millares 28 7" xfId="2186" xr:uid="{00000000-0005-0000-0000-0000E5070000}"/>
    <cellStyle name="Millares 28 8" xfId="2187" xr:uid="{00000000-0005-0000-0000-0000E6070000}"/>
    <cellStyle name="Millares 28 9" xfId="2188" xr:uid="{00000000-0005-0000-0000-0000E7070000}"/>
    <cellStyle name="Millares 29" xfId="2189" xr:uid="{00000000-0005-0000-0000-0000E8070000}"/>
    <cellStyle name="Millares 29 10" xfId="2190" xr:uid="{00000000-0005-0000-0000-0000E9070000}"/>
    <cellStyle name="Millares 29 11" xfId="2191" xr:uid="{00000000-0005-0000-0000-0000EA070000}"/>
    <cellStyle name="Millares 29 12" xfId="2192" xr:uid="{00000000-0005-0000-0000-0000EB070000}"/>
    <cellStyle name="Millares 29 13" xfId="2193" xr:uid="{00000000-0005-0000-0000-0000EC070000}"/>
    <cellStyle name="Millares 29 14" xfId="2194" xr:uid="{00000000-0005-0000-0000-0000ED070000}"/>
    <cellStyle name="Millares 29 15" xfId="2195" xr:uid="{00000000-0005-0000-0000-0000EE070000}"/>
    <cellStyle name="Millares 29 16" xfId="2196" xr:uid="{00000000-0005-0000-0000-0000EF070000}"/>
    <cellStyle name="Millares 29 17" xfId="2197" xr:uid="{00000000-0005-0000-0000-0000F0070000}"/>
    <cellStyle name="Millares 29 18" xfId="2198" xr:uid="{00000000-0005-0000-0000-0000F1070000}"/>
    <cellStyle name="Millares 29 19" xfId="2199" xr:uid="{00000000-0005-0000-0000-0000F2070000}"/>
    <cellStyle name="Millares 29 2" xfId="2200" xr:uid="{00000000-0005-0000-0000-0000F3070000}"/>
    <cellStyle name="Millares 29 2 2" xfId="2201" xr:uid="{00000000-0005-0000-0000-0000F4070000}"/>
    <cellStyle name="Millares 29 2 3" xfId="2202" xr:uid="{00000000-0005-0000-0000-0000F5070000}"/>
    <cellStyle name="Millares 29 20" xfId="2203" xr:uid="{00000000-0005-0000-0000-0000F6070000}"/>
    <cellStyle name="Millares 29 21" xfId="2204" xr:uid="{00000000-0005-0000-0000-0000F7070000}"/>
    <cellStyle name="Millares 29 22" xfId="2205" xr:uid="{00000000-0005-0000-0000-0000F8070000}"/>
    <cellStyle name="Millares 29 23" xfId="2206" xr:uid="{00000000-0005-0000-0000-0000F9070000}"/>
    <cellStyle name="Millares 29 24" xfId="2207" xr:uid="{00000000-0005-0000-0000-0000FA070000}"/>
    <cellStyle name="Millares 29 25" xfId="2208" xr:uid="{00000000-0005-0000-0000-0000FB070000}"/>
    <cellStyle name="Millares 29 3" xfId="2209" xr:uid="{00000000-0005-0000-0000-0000FC070000}"/>
    <cellStyle name="Millares 29 3 2" xfId="2210" xr:uid="{00000000-0005-0000-0000-0000FD070000}"/>
    <cellStyle name="Millares 29 3 3" xfId="2211" xr:uid="{00000000-0005-0000-0000-0000FE070000}"/>
    <cellStyle name="Millares 29 4" xfId="2212" xr:uid="{00000000-0005-0000-0000-0000FF070000}"/>
    <cellStyle name="Millares 29 5" xfId="2213" xr:uid="{00000000-0005-0000-0000-000000080000}"/>
    <cellStyle name="Millares 29 6" xfId="2214" xr:uid="{00000000-0005-0000-0000-000001080000}"/>
    <cellStyle name="Millares 29 7" xfId="2215" xr:uid="{00000000-0005-0000-0000-000002080000}"/>
    <cellStyle name="Millares 29 8" xfId="2216" xr:uid="{00000000-0005-0000-0000-000003080000}"/>
    <cellStyle name="Millares 29 9" xfId="2217" xr:uid="{00000000-0005-0000-0000-000004080000}"/>
    <cellStyle name="Millares 3" xfId="385" xr:uid="{00000000-0005-0000-0000-000005080000}"/>
    <cellStyle name="Millares 3 10" xfId="2219" xr:uid="{00000000-0005-0000-0000-000006080000}"/>
    <cellStyle name="Millares 3 10 10" xfId="2220" xr:uid="{00000000-0005-0000-0000-000007080000}"/>
    <cellStyle name="Millares 3 10 11" xfId="2221" xr:uid="{00000000-0005-0000-0000-000008080000}"/>
    <cellStyle name="Millares 3 10 12" xfId="2222" xr:uid="{00000000-0005-0000-0000-000009080000}"/>
    <cellStyle name="Millares 3 10 13" xfId="2223" xr:uid="{00000000-0005-0000-0000-00000A080000}"/>
    <cellStyle name="Millares 3 10 14" xfId="2224" xr:uid="{00000000-0005-0000-0000-00000B080000}"/>
    <cellStyle name="Millares 3 10 15" xfId="2225" xr:uid="{00000000-0005-0000-0000-00000C080000}"/>
    <cellStyle name="Millares 3 10 16" xfId="2226" xr:uid="{00000000-0005-0000-0000-00000D080000}"/>
    <cellStyle name="Millares 3 10 17" xfId="2227" xr:uid="{00000000-0005-0000-0000-00000E080000}"/>
    <cellStyle name="Millares 3 10 18" xfId="2228" xr:uid="{00000000-0005-0000-0000-00000F080000}"/>
    <cellStyle name="Millares 3 10 19" xfId="2229" xr:uid="{00000000-0005-0000-0000-000010080000}"/>
    <cellStyle name="Millares 3 10 2" xfId="2230" xr:uid="{00000000-0005-0000-0000-000011080000}"/>
    <cellStyle name="Millares 3 10 2 10" xfId="2231" xr:uid="{00000000-0005-0000-0000-000012080000}"/>
    <cellStyle name="Millares 3 10 2 11" xfId="2232" xr:uid="{00000000-0005-0000-0000-000013080000}"/>
    <cellStyle name="Millares 3 10 2 12" xfId="2233" xr:uid="{00000000-0005-0000-0000-000014080000}"/>
    <cellStyle name="Millares 3 10 2 13" xfId="2234" xr:uid="{00000000-0005-0000-0000-000015080000}"/>
    <cellStyle name="Millares 3 10 2 14" xfId="2235" xr:uid="{00000000-0005-0000-0000-000016080000}"/>
    <cellStyle name="Millares 3 10 2 15" xfId="2236" xr:uid="{00000000-0005-0000-0000-000017080000}"/>
    <cellStyle name="Millares 3 10 2 16" xfId="2237" xr:uid="{00000000-0005-0000-0000-000018080000}"/>
    <cellStyle name="Millares 3 10 2 17" xfId="2238" xr:uid="{00000000-0005-0000-0000-000019080000}"/>
    <cellStyle name="Millares 3 10 2 2" xfId="2239" xr:uid="{00000000-0005-0000-0000-00001A080000}"/>
    <cellStyle name="Millares 3 10 2 3" xfId="2240" xr:uid="{00000000-0005-0000-0000-00001B080000}"/>
    <cellStyle name="Millares 3 10 2 3 2" xfId="2241" xr:uid="{00000000-0005-0000-0000-00001C080000}"/>
    <cellStyle name="Millares 3 10 2 4" xfId="2242" xr:uid="{00000000-0005-0000-0000-00001D080000}"/>
    <cellStyle name="Millares 3 10 2 5" xfId="2243" xr:uid="{00000000-0005-0000-0000-00001E080000}"/>
    <cellStyle name="Millares 3 10 2 6" xfId="2244" xr:uid="{00000000-0005-0000-0000-00001F080000}"/>
    <cellStyle name="Millares 3 10 2 7" xfId="2245" xr:uid="{00000000-0005-0000-0000-000020080000}"/>
    <cellStyle name="Millares 3 10 2 8" xfId="2246" xr:uid="{00000000-0005-0000-0000-000021080000}"/>
    <cellStyle name="Millares 3 10 2 9" xfId="2247" xr:uid="{00000000-0005-0000-0000-000022080000}"/>
    <cellStyle name="Millares 3 10 3" xfId="2248" xr:uid="{00000000-0005-0000-0000-000023080000}"/>
    <cellStyle name="Millares 3 10 4" xfId="2249" xr:uid="{00000000-0005-0000-0000-000024080000}"/>
    <cellStyle name="Millares 3 10 5" xfId="2250" xr:uid="{00000000-0005-0000-0000-000025080000}"/>
    <cellStyle name="Millares 3 10 6" xfId="2251" xr:uid="{00000000-0005-0000-0000-000026080000}"/>
    <cellStyle name="Millares 3 10 7" xfId="2252" xr:uid="{00000000-0005-0000-0000-000027080000}"/>
    <cellStyle name="Millares 3 10 8" xfId="2253" xr:uid="{00000000-0005-0000-0000-000028080000}"/>
    <cellStyle name="Millares 3 10 9" xfId="2254" xr:uid="{00000000-0005-0000-0000-000029080000}"/>
    <cellStyle name="Millares 3 11" xfId="2255" xr:uid="{00000000-0005-0000-0000-00002A080000}"/>
    <cellStyle name="Millares 3 11 10" xfId="2256" xr:uid="{00000000-0005-0000-0000-00002B080000}"/>
    <cellStyle name="Millares 3 11 11" xfId="2257" xr:uid="{00000000-0005-0000-0000-00002C080000}"/>
    <cellStyle name="Millares 3 11 12" xfId="2258" xr:uid="{00000000-0005-0000-0000-00002D080000}"/>
    <cellStyle name="Millares 3 11 13" xfId="2259" xr:uid="{00000000-0005-0000-0000-00002E080000}"/>
    <cellStyle name="Millares 3 11 14" xfId="2260" xr:uid="{00000000-0005-0000-0000-00002F080000}"/>
    <cellStyle name="Millares 3 11 15" xfId="2261" xr:uid="{00000000-0005-0000-0000-000030080000}"/>
    <cellStyle name="Millares 3 11 16" xfId="2262" xr:uid="{00000000-0005-0000-0000-000031080000}"/>
    <cellStyle name="Millares 3 11 17" xfId="2263" xr:uid="{00000000-0005-0000-0000-000032080000}"/>
    <cellStyle name="Millares 3 11 18" xfId="2264" xr:uid="{00000000-0005-0000-0000-000033080000}"/>
    <cellStyle name="Millares 3 11 19" xfId="2265" xr:uid="{00000000-0005-0000-0000-000034080000}"/>
    <cellStyle name="Millares 3 11 2" xfId="2266" xr:uid="{00000000-0005-0000-0000-000035080000}"/>
    <cellStyle name="Millares 3 11 2 10" xfId="2267" xr:uid="{00000000-0005-0000-0000-000036080000}"/>
    <cellStyle name="Millares 3 11 2 11" xfId="2268" xr:uid="{00000000-0005-0000-0000-000037080000}"/>
    <cellStyle name="Millares 3 11 2 12" xfId="2269" xr:uid="{00000000-0005-0000-0000-000038080000}"/>
    <cellStyle name="Millares 3 11 2 13" xfId="2270" xr:uid="{00000000-0005-0000-0000-000039080000}"/>
    <cellStyle name="Millares 3 11 2 14" xfId="2271" xr:uid="{00000000-0005-0000-0000-00003A080000}"/>
    <cellStyle name="Millares 3 11 2 15" xfId="2272" xr:uid="{00000000-0005-0000-0000-00003B080000}"/>
    <cellStyle name="Millares 3 11 2 16" xfId="2273" xr:uid="{00000000-0005-0000-0000-00003C080000}"/>
    <cellStyle name="Millares 3 11 2 17" xfId="2274" xr:uid="{00000000-0005-0000-0000-00003D080000}"/>
    <cellStyle name="Millares 3 11 2 2" xfId="2275" xr:uid="{00000000-0005-0000-0000-00003E080000}"/>
    <cellStyle name="Millares 3 11 2 3" xfId="2276" xr:uid="{00000000-0005-0000-0000-00003F080000}"/>
    <cellStyle name="Millares 3 11 2 3 2" xfId="2277" xr:uid="{00000000-0005-0000-0000-000040080000}"/>
    <cellStyle name="Millares 3 11 2 4" xfId="2278" xr:uid="{00000000-0005-0000-0000-000041080000}"/>
    <cellStyle name="Millares 3 11 2 5" xfId="2279" xr:uid="{00000000-0005-0000-0000-000042080000}"/>
    <cellStyle name="Millares 3 11 2 6" xfId="2280" xr:uid="{00000000-0005-0000-0000-000043080000}"/>
    <cellStyle name="Millares 3 11 2 7" xfId="2281" xr:uid="{00000000-0005-0000-0000-000044080000}"/>
    <cellStyle name="Millares 3 11 2 8" xfId="2282" xr:uid="{00000000-0005-0000-0000-000045080000}"/>
    <cellStyle name="Millares 3 11 2 9" xfId="2283" xr:uid="{00000000-0005-0000-0000-000046080000}"/>
    <cellStyle name="Millares 3 11 3" xfId="2284" xr:uid="{00000000-0005-0000-0000-000047080000}"/>
    <cellStyle name="Millares 3 11 4" xfId="2285" xr:uid="{00000000-0005-0000-0000-000048080000}"/>
    <cellStyle name="Millares 3 11 5" xfId="2286" xr:uid="{00000000-0005-0000-0000-000049080000}"/>
    <cellStyle name="Millares 3 11 6" xfId="2287" xr:uid="{00000000-0005-0000-0000-00004A080000}"/>
    <cellStyle name="Millares 3 11 7" xfId="2288" xr:uid="{00000000-0005-0000-0000-00004B080000}"/>
    <cellStyle name="Millares 3 11 8" xfId="2289" xr:uid="{00000000-0005-0000-0000-00004C080000}"/>
    <cellStyle name="Millares 3 11 9" xfId="2290" xr:uid="{00000000-0005-0000-0000-00004D080000}"/>
    <cellStyle name="Millares 3 12" xfId="2291" xr:uid="{00000000-0005-0000-0000-00004E080000}"/>
    <cellStyle name="Millares 3 12 10" xfId="2292" xr:uid="{00000000-0005-0000-0000-00004F080000}"/>
    <cellStyle name="Millares 3 12 11" xfId="2293" xr:uid="{00000000-0005-0000-0000-000050080000}"/>
    <cellStyle name="Millares 3 12 12" xfId="2294" xr:uid="{00000000-0005-0000-0000-000051080000}"/>
    <cellStyle name="Millares 3 12 13" xfId="2295" xr:uid="{00000000-0005-0000-0000-000052080000}"/>
    <cellStyle name="Millares 3 12 14" xfId="2296" xr:uid="{00000000-0005-0000-0000-000053080000}"/>
    <cellStyle name="Millares 3 12 15" xfId="2297" xr:uid="{00000000-0005-0000-0000-000054080000}"/>
    <cellStyle name="Millares 3 12 16" xfId="2298" xr:uid="{00000000-0005-0000-0000-000055080000}"/>
    <cellStyle name="Millares 3 12 17" xfId="2299" xr:uid="{00000000-0005-0000-0000-000056080000}"/>
    <cellStyle name="Millares 3 12 2" xfId="2300" xr:uid="{00000000-0005-0000-0000-000057080000}"/>
    <cellStyle name="Millares 3 12 3" xfId="2301" xr:uid="{00000000-0005-0000-0000-000058080000}"/>
    <cellStyle name="Millares 3 12 3 2" xfId="2302" xr:uid="{00000000-0005-0000-0000-000059080000}"/>
    <cellStyle name="Millares 3 12 4" xfId="2303" xr:uid="{00000000-0005-0000-0000-00005A080000}"/>
    <cellStyle name="Millares 3 12 5" xfId="2304" xr:uid="{00000000-0005-0000-0000-00005B080000}"/>
    <cellStyle name="Millares 3 12 6" xfId="2305" xr:uid="{00000000-0005-0000-0000-00005C080000}"/>
    <cellStyle name="Millares 3 12 7" xfId="2306" xr:uid="{00000000-0005-0000-0000-00005D080000}"/>
    <cellStyle name="Millares 3 12 8" xfId="2307" xr:uid="{00000000-0005-0000-0000-00005E080000}"/>
    <cellStyle name="Millares 3 12 9" xfId="2308" xr:uid="{00000000-0005-0000-0000-00005F080000}"/>
    <cellStyle name="Millares 3 13" xfId="2309" xr:uid="{00000000-0005-0000-0000-000060080000}"/>
    <cellStyle name="Millares 3 13 10" xfId="2310" xr:uid="{00000000-0005-0000-0000-000061080000}"/>
    <cellStyle name="Millares 3 13 11" xfId="2311" xr:uid="{00000000-0005-0000-0000-000062080000}"/>
    <cellStyle name="Millares 3 13 12" xfId="2312" xr:uid="{00000000-0005-0000-0000-000063080000}"/>
    <cellStyle name="Millares 3 13 13" xfId="2313" xr:uid="{00000000-0005-0000-0000-000064080000}"/>
    <cellStyle name="Millares 3 13 14" xfId="2314" xr:uid="{00000000-0005-0000-0000-000065080000}"/>
    <cellStyle name="Millares 3 13 15" xfId="2315" xr:uid="{00000000-0005-0000-0000-000066080000}"/>
    <cellStyle name="Millares 3 13 16" xfId="2316" xr:uid="{00000000-0005-0000-0000-000067080000}"/>
    <cellStyle name="Millares 3 13 17" xfId="2317" xr:uid="{00000000-0005-0000-0000-000068080000}"/>
    <cellStyle name="Millares 3 13 2" xfId="2318" xr:uid="{00000000-0005-0000-0000-000069080000}"/>
    <cellStyle name="Millares 3 13 3" xfId="2319" xr:uid="{00000000-0005-0000-0000-00006A080000}"/>
    <cellStyle name="Millares 3 13 3 2" xfId="2320" xr:uid="{00000000-0005-0000-0000-00006B080000}"/>
    <cellStyle name="Millares 3 13 4" xfId="2321" xr:uid="{00000000-0005-0000-0000-00006C080000}"/>
    <cellStyle name="Millares 3 13 5" xfId="2322" xr:uid="{00000000-0005-0000-0000-00006D080000}"/>
    <cellStyle name="Millares 3 13 6" xfId="2323" xr:uid="{00000000-0005-0000-0000-00006E080000}"/>
    <cellStyle name="Millares 3 13 7" xfId="2324" xr:uid="{00000000-0005-0000-0000-00006F080000}"/>
    <cellStyle name="Millares 3 13 8" xfId="2325" xr:uid="{00000000-0005-0000-0000-000070080000}"/>
    <cellStyle name="Millares 3 13 9" xfId="2326" xr:uid="{00000000-0005-0000-0000-000071080000}"/>
    <cellStyle name="Millares 3 14" xfId="2327" xr:uid="{00000000-0005-0000-0000-000072080000}"/>
    <cellStyle name="Millares 3 14 10" xfId="2328" xr:uid="{00000000-0005-0000-0000-000073080000}"/>
    <cellStyle name="Millares 3 14 11" xfId="2329" xr:uid="{00000000-0005-0000-0000-000074080000}"/>
    <cellStyle name="Millares 3 14 12" xfId="2330" xr:uid="{00000000-0005-0000-0000-000075080000}"/>
    <cellStyle name="Millares 3 14 13" xfId="2331" xr:uid="{00000000-0005-0000-0000-000076080000}"/>
    <cellStyle name="Millares 3 14 14" xfId="2332" xr:uid="{00000000-0005-0000-0000-000077080000}"/>
    <cellStyle name="Millares 3 14 15" xfId="2333" xr:uid="{00000000-0005-0000-0000-000078080000}"/>
    <cellStyle name="Millares 3 14 16" xfId="2334" xr:uid="{00000000-0005-0000-0000-000079080000}"/>
    <cellStyle name="Millares 3 14 17" xfId="2335" xr:uid="{00000000-0005-0000-0000-00007A080000}"/>
    <cellStyle name="Millares 3 14 2" xfId="2336" xr:uid="{00000000-0005-0000-0000-00007B080000}"/>
    <cellStyle name="Millares 3 14 3" xfId="2337" xr:uid="{00000000-0005-0000-0000-00007C080000}"/>
    <cellStyle name="Millares 3 14 3 2" xfId="2338" xr:uid="{00000000-0005-0000-0000-00007D080000}"/>
    <cellStyle name="Millares 3 14 4" xfId="2339" xr:uid="{00000000-0005-0000-0000-00007E080000}"/>
    <cellStyle name="Millares 3 14 5" xfId="2340" xr:uid="{00000000-0005-0000-0000-00007F080000}"/>
    <cellStyle name="Millares 3 14 6" xfId="2341" xr:uid="{00000000-0005-0000-0000-000080080000}"/>
    <cellStyle name="Millares 3 14 7" xfId="2342" xr:uid="{00000000-0005-0000-0000-000081080000}"/>
    <cellStyle name="Millares 3 14 8" xfId="2343" xr:uid="{00000000-0005-0000-0000-000082080000}"/>
    <cellStyle name="Millares 3 14 9" xfId="2344" xr:uid="{00000000-0005-0000-0000-000083080000}"/>
    <cellStyle name="Millares 3 15" xfId="2345" xr:uid="{00000000-0005-0000-0000-000084080000}"/>
    <cellStyle name="Millares 3 16" xfId="2346" xr:uid="{00000000-0005-0000-0000-000085080000}"/>
    <cellStyle name="Millares 3 17" xfId="2347" xr:uid="{00000000-0005-0000-0000-000086080000}"/>
    <cellStyle name="Millares 3 18" xfId="2348" xr:uid="{00000000-0005-0000-0000-000087080000}"/>
    <cellStyle name="Millares 3 19" xfId="2349" xr:uid="{00000000-0005-0000-0000-000088080000}"/>
    <cellStyle name="Millares 3 2" xfId="386" xr:uid="{00000000-0005-0000-0000-000089080000}"/>
    <cellStyle name="Millares 3 2 10" xfId="2351" xr:uid="{00000000-0005-0000-0000-00008A080000}"/>
    <cellStyle name="Millares 3 2 11" xfId="2352" xr:uid="{00000000-0005-0000-0000-00008B080000}"/>
    <cellStyle name="Millares 3 2 12" xfId="2353" xr:uid="{00000000-0005-0000-0000-00008C080000}"/>
    <cellStyle name="Millares 3 2 13" xfId="2354" xr:uid="{00000000-0005-0000-0000-00008D080000}"/>
    <cellStyle name="Millares 3 2 14" xfId="2355" xr:uid="{00000000-0005-0000-0000-00008E080000}"/>
    <cellStyle name="Millares 3 2 15" xfId="2356" xr:uid="{00000000-0005-0000-0000-00008F080000}"/>
    <cellStyle name="Millares 3 2 16" xfId="2357" xr:uid="{00000000-0005-0000-0000-000090080000}"/>
    <cellStyle name="Millares 3 2 17" xfId="2358" xr:uid="{00000000-0005-0000-0000-000091080000}"/>
    <cellStyle name="Millares 3 2 18" xfId="2359" xr:uid="{00000000-0005-0000-0000-000092080000}"/>
    <cellStyle name="Millares 3 2 19" xfId="2360" xr:uid="{00000000-0005-0000-0000-000093080000}"/>
    <cellStyle name="Millares 3 2 2" xfId="2361" xr:uid="{00000000-0005-0000-0000-000094080000}"/>
    <cellStyle name="Millares 3 2 2 10" xfId="2362" xr:uid="{00000000-0005-0000-0000-000095080000}"/>
    <cellStyle name="Millares 3 2 2 11" xfId="2363" xr:uid="{00000000-0005-0000-0000-000096080000}"/>
    <cellStyle name="Millares 3 2 2 12" xfId="2364" xr:uid="{00000000-0005-0000-0000-000097080000}"/>
    <cellStyle name="Millares 3 2 2 13" xfId="2365" xr:uid="{00000000-0005-0000-0000-000098080000}"/>
    <cellStyle name="Millares 3 2 2 14" xfId="2366" xr:uid="{00000000-0005-0000-0000-000099080000}"/>
    <cellStyle name="Millares 3 2 2 15" xfId="2367" xr:uid="{00000000-0005-0000-0000-00009A080000}"/>
    <cellStyle name="Millares 3 2 2 16" xfId="2368" xr:uid="{00000000-0005-0000-0000-00009B080000}"/>
    <cellStyle name="Millares 3 2 2 17" xfId="2369" xr:uid="{00000000-0005-0000-0000-00009C080000}"/>
    <cellStyle name="Millares 3 2 2 18" xfId="2370" xr:uid="{00000000-0005-0000-0000-00009D080000}"/>
    <cellStyle name="Millares 3 2 2 2" xfId="2371" xr:uid="{00000000-0005-0000-0000-00009E080000}"/>
    <cellStyle name="Millares 3 2 2 2 2" xfId="2372" xr:uid="{00000000-0005-0000-0000-00009F080000}"/>
    <cellStyle name="Millares 3 2 2 2 2 2" xfId="2373" xr:uid="{00000000-0005-0000-0000-0000A0080000}"/>
    <cellStyle name="Millares 3 2 2 2 2 2 2" xfId="2374" xr:uid="{00000000-0005-0000-0000-0000A1080000}"/>
    <cellStyle name="Millares 3 2 2 2 2 2 2 2" xfId="2375" xr:uid="{00000000-0005-0000-0000-0000A2080000}"/>
    <cellStyle name="Millares 3 2 2 2 2 2 2 3" xfId="2376" xr:uid="{00000000-0005-0000-0000-0000A3080000}"/>
    <cellStyle name="Millares 3 2 2 2 2 2 3" xfId="2377" xr:uid="{00000000-0005-0000-0000-0000A4080000}"/>
    <cellStyle name="Millares 3 2 2 2 2 3" xfId="2378" xr:uid="{00000000-0005-0000-0000-0000A5080000}"/>
    <cellStyle name="Millares 3 2 2 2 2 4" xfId="2379" xr:uid="{00000000-0005-0000-0000-0000A6080000}"/>
    <cellStyle name="Millares 3 2 2 2 2 5" xfId="2380" xr:uid="{00000000-0005-0000-0000-0000A7080000}"/>
    <cellStyle name="Millares 3 2 2 2 3" xfId="2381" xr:uid="{00000000-0005-0000-0000-0000A8080000}"/>
    <cellStyle name="Millares 3 2 2 2 4" xfId="2382" xr:uid="{00000000-0005-0000-0000-0000A9080000}"/>
    <cellStyle name="Millares 3 2 2 2 5" xfId="2383" xr:uid="{00000000-0005-0000-0000-0000AA080000}"/>
    <cellStyle name="Millares 3 2 2 3" xfId="2384" xr:uid="{00000000-0005-0000-0000-0000AB080000}"/>
    <cellStyle name="Millares 3 2 2 4" xfId="2385" xr:uid="{00000000-0005-0000-0000-0000AC080000}"/>
    <cellStyle name="Millares 3 2 2 5" xfId="2386" xr:uid="{00000000-0005-0000-0000-0000AD080000}"/>
    <cellStyle name="Millares 3 2 2 5 10" xfId="2387" xr:uid="{00000000-0005-0000-0000-0000AE080000}"/>
    <cellStyle name="Millares 3 2 2 5 11" xfId="2388" xr:uid="{00000000-0005-0000-0000-0000AF080000}"/>
    <cellStyle name="Millares 3 2 2 5 12" xfId="2389" xr:uid="{00000000-0005-0000-0000-0000B0080000}"/>
    <cellStyle name="Millares 3 2 2 5 13" xfId="2390" xr:uid="{00000000-0005-0000-0000-0000B1080000}"/>
    <cellStyle name="Millares 3 2 2 5 14" xfId="2391" xr:uid="{00000000-0005-0000-0000-0000B2080000}"/>
    <cellStyle name="Millares 3 2 2 5 15" xfId="2392" xr:uid="{00000000-0005-0000-0000-0000B3080000}"/>
    <cellStyle name="Millares 3 2 2 5 16" xfId="2393" xr:uid="{00000000-0005-0000-0000-0000B4080000}"/>
    <cellStyle name="Millares 3 2 2 5 17" xfId="2394" xr:uid="{00000000-0005-0000-0000-0000B5080000}"/>
    <cellStyle name="Millares 3 2 2 5 18" xfId="2395" xr:uid="{00000000-0005-0000-0000-0000B6080000}"/>
    <cellStyle name="Millares 3 2 2 5 2" xfId="2396" xr:uid="{00000000-0005-0000-0000-0000B7080000}"/>
    <cellStyle name="Millares 3 2 2 5 2 10" xfId="2397" xr:uid="{00000000-0005-0000-0000-0000B8080000}"/>
    <cellStyle name="Millares 3 2 2 5 2 11" xfId="2398" xr:uid="{00000000-0005-0000-0000-0000B9080000}"/>
    <cellStyle name="Millares 3 2 2 5 2 12" xfId="2399" xr:uid="{00000000-0005-0000-0000-0000BA080000}"/>
    <cellStyle name="Millares 3 2 2 5 2 13" xfId="2400" xr:uid="{00000000-0005-0000-0000-0000BB080000}"/>
    <cellStyle name="Millares 3 2 2 5 2 14" xfId="2401" xr:uid="{00000000-0005-0000-0000-0000BC080000}"/>
    <cellStyle name="Millares 3 2 2 5 2 15" xfId="2402" xr:uid="{00000000-0005-0000-0000-0000BD080000}"/>
    <cellStyle name="Millares 3 2 2 5 2 2" xfId="2403" xr:uid="{00000000-0005-0000-0000-0000BE080000}"/>
    <cellStyle name="Millares 3 2 2 5 2 2 2" xfId="2404" xr:uid="{00000000-0005-0000-0000-0000BF080000}"/>
    <cellStyle name="Millares 3 2 2 5 2 2 3" xfId="2405" xr:uid="{00000000-0005-0000-0000-0000C0080000}"/>
    <cellStyle name="Millares 3 2 2 5 2 2 4" xfId="2406" xr:uid="{00000000-0005-0000-0000-0000C1080000}"/>
    <cellStyle name="Millares 3 2 2 5 2 2 5" xfId="2407" xr:uid="{00000000-0005-0000-0000-0000C2080000}"/>
    <cellStyle name="Millares 3 2 2 5 2 2 6" xfId="2408" xr:uid="{00000000-0005-0000-0000-0000C3080000}"/>
    <cellStyle name="Millares 3 2 2 5 2 3" xfId="2409" xr:uid="{00000000-0005-0000-0000-0000C4080000}"/>
    <cellStyle name="Millares 3 2 2 5 2 4" xfId="2410" xr:uid="{00000000-0005-0000-0000-0000C5080000}"/>
    <cellStyle name="Millares 3 2 2 5 2 5" xfId="2411" xr:uid="{00000000-0005-0000-0000-0000C6080000}"/>
    <cellStyle name="Millares 3 2 2 5 2 6" xfId="2412" xr:uid="{00000000-0005-0000-0000-0000C7080000}"/>
    <cellStyle name="Millares 3 2 2 5 2 7" xfId="2413" xr:uid="{00000000-0005-0000-0000-0000C8080000}"/>
    <cellStyle name="Millares 3 2 2 5 2 8" xfId="2414" xr:uid="{00000000-0005-0000-0000-0000C9080000}"/>
    <cellStyle name="Millares 3 2 2 5 2 9" xfId="2415" xr:uid="{00000000-0005-0000-0000-0000CA080000}"/>
    <cellStyle name="Millares 3 2 2 5 3" xfId="2416" xr:uid="{00000000-0005-0000-0000-0000CB080000}"/>
    <cellStyle name="Millares 3 2 2 5 3 10" xfId="2417" xr:uid="{00000000-0005-0000-0000-0000CC080000}"/>
    <cellStyle name="Millares 3 2 2 5 3 2" xfId="2418" xr:uid="{00000000-0005-0000-0000-0000CD080000}"/>
    <cellStyle name="Millares 3 2 2 5 3 3" xfId="2419" xr:uid="{00000000-0005-0000-0000-0000CE080000}"/>
    <cellStyle name="Millares 3 2 2 5 3 4" xfId="2420" xr:uid="{00000000-0005-0000-0000-0000CF080000}"/>
    <cellStyle name="Millares 3 2 2 5 3 5" xfId="2421" xr:uid="{00000000-0005-0000-0000-0000D0080000}"/>
    <cellStyle name="Millares 3 2 2 5 3 6" xfId="2422" xr:uid="{00000000-0005-0000-0000-0000D1080000}"/>
    <cellStyle name="Millares 3 2 2 5 3 7" xfId="2423" xr:uid="{00000000-0005-0000-0000-0000D2080000}"/>
    <cellStyle name="Millares 3 2 2 5 3 8" xfId="2424" xr:uid="{00000000-0005-0000-0000-0000D3080000}"/>
    <cellStyle name="Millares 3 2 2 5 3 9" xfId="2425" xr:uid="{00000000-0005-0000-0000-0000D4080000}"/>
    <cellStyle name="Millares 3 2 2 5 4" xfId="2426" xr:uid="{00000000-0005-0000-0000-0000D5080000}"/>
    <cellStyle name="Millares 3 2 2 5 5" xfId="2427" xr:uid="{00000000-0005-0000-0000-0000D6080000}"/>
    <cellStyle name="Millares 3 2 2 5 6" xfId="2428" xr:uid="{00000000-0005-0000-0000-0000D7080000}"/>
    <cellStyle name="Millares 3 2 2 5 7" xfId="2429" xr:uid="{00000000-0005-0000-0000-0000D8080000}"/>
    <cellStyle name="Millares 3 2 2 5 8" xfId="2430" xr:uid="{00000000-0005-0000-0000-0000D9080000}"/>
    <cellStyle name="Millares 3 2 2 5 9" xfId="2431" xr:uid="{00000000-0005-0000-0000-0000DA080000}"/>
    <cellStyle name="Millares 3 2 2 6" xfId="2432" xr:uid="{00000000-0005-0000-0000-0000DB080000}"/>
    <cellStyle name="Millares 3 2 2 7" xfId="2433" xr:uid="{00000000-0005-0000-0000-0000DC080000}"/>
    <cellStyle name="Millares 3 2 2 8" xfId="2434" xr:uid="{00000000-0005-0000-0000-0000DD080000}"/>
    <cellStyle name="Millares 3 2 2 9" xfId="2435" xr:uid="{00000000-0005-0000-0000-0000DE080000}"/>
    <cellStyle name="Millares 3 2 20" xfId="2436" xr:uid="{00000000-0005-0000-0000-0000DF080000}"/>
    <cellStyle name="Millares 3 2 21" xfId="2437" xr:uid="{00000000-0005-0000-0000-0000E0080000}"/>
    <cellStyle name="Millares 3 2 22" xfId="2438" xr:uid="{00000000-0005-0000-0000-0000E1080000}"/>
    <cellStyle name="Millares 3 2 23" xfId="2439" xr:uid="{00000000-0005-0000-0000-0000E2080000}"/>
    <cellStyle name="Millares 3 2 24" xfId="2440" xr:uid="{00000000-0005-0000-0000-0000E3080000}"/>
    <cellStyle name="Millares 3 2 25" xfId="2350" xr:uid="{00000000-0005-0000-0000-0000E4080000}"/>
    <cellStyle name="Millares 3 2 3" xfId="2441" xr:uid="{00000000-0005-0000-0000-0000E5080000}"/>
    <cellStyle name="Millares 3 2 4" xfId="2442" xr:uid="{00000000-0005-0000-0000-0000E6080000}"/>
    <cellStyle name="Millares 3 2 5" xfId="2443" xr:uid="{00000000-0005-0000-0000-0000E7080000}"/>
    <cellStyle name="Millares 3 2 6" xfId="2444" xr:uid="{00000000-0005-0000-0000-0000E8080000}"/>
    <cellStyle name="Millares 3 2 7" xfId="2445" xr:uid="{00000000-0005-0000-0000-0000E9080000}"/>
    <cellStyle name="Millares 3 2 8" xfId="2446" xr:uid="{00000000-0005-0000-0000-0000EA080000}"/>
    <cellStyle name="Millares 3 2 9" xfId="2447" xr:uid="{00000000-0005-0000-0000-0000EB080000}"/>
    <cellStyle name="Millares 3 20" xfId="2448" xr:uid="{00000000-0005-0000-0000-0000EC080000}"/>
    <cellStyle name="Millares 3 21" xfId="2449" xr:uid="{00000000-0005-0000-0000-0000ED080000}"/>
    <cellStyle name="Millares 3 22" xfId="2450" xr:uid="{00000000-0005-0000-0000-0000EE080000}"/>
    <cellStyle name="Millares 3 23" xfId="2451" xr:uid="{00000000-0005-0000-0000-0000EF080000}"/>
    <cellStyle name="Millares 3 24" xfId="2452" xr:uid="{00000000-0005-0000-0000-0000F0080000}"/>
    <cellStyle name="Millares 3 25" xfId="2453" xr:uid="{00000000-0005-0000-0000-0000F1080000}"/>
    <cellStyle name="Millares 3 26" xfId="2454" xr:uid="{00000000-0005-0000-0000-0000F2080000}"/>
    <cellStyle name="Millares 3 27" xfId="2455" xr:uid="{00000000-0005-0000-0000-0000F3080000}"/>
    <cellStyle name="Millares 3 28" xfId="2456" xr:uid="{00000000-0005-0000-0000-0000F4080000}"/>
    <cellStyle name="Millares 3 29" xfId="2457" xr:uid="{00000000-0005-0000-0000-0000F5080000}"/>
    <cellStyle name="Millares 3 3" xfId="2458" xr:uid="{00000000-0005-0000-0000-0000F6080000}"/>
    <cellStyle name="Millares 3 30" xfId="2459" xr:uid="{00000000-0005-0000-0000-0000F7080000}"/>
    <cellStyle name="Millares 3 31" xfId="2218" xr:uid="{00000000-0005-0000-0000-0000F8080000}"/>
    <cellStyle name="Millares 3 4" xfId="2460" xr:uid="{00000000-0005-0000-0000-0000F9080000}"/>
    <cellStyle name="Millares 3 5" xfId="2461" xr:uid="{00000000-0005-0000-0000-0000FA080000}"/>
    <cellStyle name="Millares 3 6" xfId="2462" xr:uid="{00000000-0005-0000-0000-0000FB080000}"/>
    <cellStyle name="Millares 3 7" xfId="2463" xr:uid="{00000000-0005-0000-0000-0000FC080000}"/>
    <cellStyle name="Millares 3 8" xfId="2464" xr:uid="{00000000-0005-0000-0000-0000FD080000}"/>
    <cellStyle name="Millares 3 9" xfId="2465" xr:uid="{00000000-0005-0000-0000-0000FE080000}"/>
    <cellStyle name="Millares 30" xfId="2466" xr:uid="{00000000-0005-0000-0000-0000FF080000}"/>
    <cellStyle name="Millares 30 10" xfId="2467" xr:uid="{00000000-0005-0000-0000-000000090000}"/>
    <cellStyle name="Millares 30 11" xfId="2468" xr:uid="{00000000-0005-0000-0000-000001090000}"/>
    <cellStyle name="Millares 30 12" xfId="2469" xr:uid="{00000000-0005-0000-0000-000002090000}"/>
    <cellStyle name="Millares 30 13" xfId="2470" xr:uid="{00000000-0005-0000-0000-000003090000}"/>
    <cellStyle name="Millares 30 14" xfId="2471" xr:uid="{00000000-0005-0000-0000-000004090000}"/>
    <cellStyle name="Millares 30 15" xfId="2472" xr:uid="{00000000-0005-0000-0000-000005090000}"/>
    <cellStyle name="Millares 30 16" xfId="2473" xr:uid="{00000000-0005-0000-0000-000006090000}"/>
    <cellStyle name="Millares 30 17" xfId="2474" xr:uid="{00000000-0005-0000-0000-000007090000}"/>
    <cellStyle name="Millares 30 18" xfId="2475" xr:uid="{00000000-0005-0000-0000-000008090000}"/>
    <cellStyle name="Millares 30 19" xfId="2476" xr:uid="{00000000-0005-0000-0000-000009090000}"/>
    <cellStyle name="Millares 30 2" xfId="2477" xr:uid="{00000000-0005-0000-0000-00000A090000}"/>
    <cellStyle name="Millares 30 2 2" xfId="2478" xr:uid="{00000000-0005-0000-0000-00000B090000}"/>
    <cellStyle name="Millares 30 2 3" xfId="2479" xr:uid="{00000000-0005-0000-0000-00000C090000}"/>
    <cellStyle name="Millares 30 20" xfId="2480" xr:uid="{00000000-0005-0000-0000-00000D090000}"/>
    <cellStyle name="Millares 30 21" xfId="2481" xr:uid="{00000000-0005-0000-0000-00000E090000}"/>
    <cellStyle name="Millares 30 22" xfId="2482" xr:uid="{00000000-0005-0000-0000-00000F090000}"/>
    <cellStyle name="Millares 30 23" xfId="2483" xr:uid="{00000000-0005-0000-0000-000010090000}"/>
    <cellStyle name="Millares 30 24" xfId="2484" xr:uid="{00000000-0005-0000-0000-000011090000}"/>
    <cellStyle name="Millares 30 25" xfId="2485" xr:uid="{00000000-0005-0000-0000-000012090000}"/>
    <cellStyle name="Millares 30 3" xfId="2486" xr:uid="{00000000-0005-0000-0000-000013090000}"/>
    <cellStyle name="Millares 30 3 2" xfId="2487" xr:uid="{00000000-0005-0000-0000-000014090000}"/>
    <cellStyle name="Millares 30 3 3" xfId="2488" xr:uid="{00000000-0005-0000-0000-000015090000}"/>
    <cellStyle name="Millares 30 4" xfId="2489" xr:uid="{00000000-0005-0000-0000-000016090000}"/>
    <cellStyle name="Millares 30 5" xfId="2490" xr:uid="{00000000-0005-0000-0000-000017090000}"/>
    <cellStyle name="Millares 30 6" xfId="2491" xr:uid="{00000000-0005-0000-0000-000018090000}"/>
    <cellStyle name="Millares 30 7" xfId="2492" xr:uid="{00000000-0005-0000-0000-000019090000}"/>
    <cellStyle name="Millares 30 8" xfId="2493" xr:uid="{00000000-0005-0000-0000-00001A090000}"/>
    <cellStyle name="Millares 30 9" xfId="2494" xr:uid="{00000000-0005-0000-0000-00001B090000}"/>
    <cellStyle name="Millares 4" xfId="387" xr:uid="{00000000-0005-0000-0000-00001C090000}"/>
    <cellStyle name="Millares 4 2" xfId="2495" xr:uid="{00000000-0005-0000-0000-00001D090000}"/>
    <cellStyle name="Millares 4 3" xfId="2496" xr:uid="{00000000-0005-0000-0000-00001E090000}"/>
    <cellStyle name="Millares 5" xfId="2497" xr:uid="{00000000-0005-0000-0000-00001F090000}"/>
    <cellStyle name="Millares 5 10" xfId="2498" xr:uid="{00000000-0005-0000-0000-000020090000}"/>
    <cellStyle name="Millares 5 11" xfId="2499" xr:uid="{00000000-0005-0000-0000-000021090000}"/>
    <cellStyle name="Millares 5 12" xfId="2500" xr:uid="{00000000-0005-0000-0000-000022090000}"/>
    <cellStyle name="Millares 5 13" xfId="2501" xr:uid="{00000000-0005-0000-0000-000023090000}"/>
    <cellStyle name="Millares 5 14" xfId="2502" xr:uid="{00000000-0005-0000-0000-000024090000}"/>
    <cellStyle name="Millares 5 15" xfId="2503" xr:uid="{00000000-0005-0000-0000-000025090000}"/>
    <cellStyle name="Millares 5 16" xfId="2504" xr:uid="{00000000-0005-0000-0000-000026090000}"/>
    <cellStyle name="Millares 5 17" xfId="2505" xr:uid="{00000000-0005-0000-0000-000027090000}"/>
    <cellStyle name="Millares 5 18" xfId="2506" xr:uid="{00000000-0005-0000-0000-000028090000}"/>
    <cellStyle name="Millares 5 19" xfId="2507" xr:uid="{00000000-0005-0000-0000-000029090000}"/>
    <cellStyle name="Millares 5 2" xfId="2508" xr:uid="{00000000-0005-0000-0000-00002A090000}"/>
    <cellStyle name="Millares 5 2 2" xfId="2509" xr:uid="{00000000-0005-0000-0000-00002B090000}"/>
    <cellStyle name="Millares 5 20" xfId="2510" xr:uid="{00000000-0005-0000-0000-00002C090000}"/>
    <cellStyle name="Millares 5 21" xfId="2511" xr:uid="{00000000-0005-0000-0000-00002D090000}"/>
    <cellStyle name="Millares 5 22" xfId="2512" xr:uid="{00000000-0005-0000-0000-00002E090000}"/>
    <cellStyle name="Millares 5 23" xfId="2513" xr:uid="{00000000-0005-0000-0000-00002F090000}"/>
    <cellStyle name="Millares 5 24" xfId="2514" xr:uid="{00000000-0005-0000-0000-000030090000}"/>
    <cellStyle name="Millares 5 25" xfId="2515" xr:uid="{00000000-0005-0000-0000-000031090000}"/>
    <cellStyle name="Millares 5 26" xfId="2516" xr:uid="{00000000-0005-0000-0000-000032090000}"/>
    <cellStyle name="Millares 5 3" xfId="2517" xr:uid="{00000000-0005-0000-0000-000033090000}"/>
    <cellStyle name="Millares 5 4" xfId="2518" xr:uid="{00000000-0005-0000-0000-000034090000}"/>
    <cellStyle name="Millares 5 5" xfId="2519" xr:uid="{00000000-0005-0000-0000-000035090000}"/>
    <cellStyle name="Millares 5 6" xfId="2520" xr:uid="{00000000-0005-0000-0000-000036090000}"/>
    <cellStyle name="Millares 5 7" xfId="2521" xr:uid="{00000000-0005-0000-0000-000037090000}"/>
    <cellStyle name="Millares 5 8" xfId="2522" xr:uid="{00000000-0005-0000-0000-000038090000}"/>
    <cellStyle name="Millares 5 9" xfId="2523" xr:uid="{00000000-0005-0000-0000-000039090000}"/>
    <cellStyle name="Millares 6" xfId="2524" xr:uid="{00000000-0005-0000-0000-00003A090000}"/>
    <cellStyle name="Millares 6 2" xfId="2525" xr:uid="{00000000-0005-0000-0000-00003B090000}"/>
    <cellStyle name="Millares 7" xfId="2526" xr:uid="{00000000-0005-0000-0000-00003C090000}"/>
    <cellStyle name="Millares 7 10" xfId="2527" xr:uid="{00000000-0005-0000-0000-00003D090000}"/>
    <cellStyle name="Millares 7 11" xfId="2528" xr:uid="{00000000-0005-0000-0000-00003E090000}"/>
    <cellStyle name="Millares 7 12" xfId="2529" xr:uid="{00000000-0005-0000-0000-00003F090000}"/>
    <cellStyle name="Millares 7 13" xfId="2530" xr:uid="{00000000-0005-0000-0000-000040090000}"/>
    <cellStyle name="Millares 7 14" xfId="2531" xr:uid="{00000000-0005-0000-0000-000041090000}"/>
    <cellStyle name="Millares 7 15" xfId="2532" xr:uid="{00000000-0005-0000-0000-000042090000}"/>
    <cellStyle name="Millares 7 16" xfId="2533" xr:uid="{00000000-0005-0000-0000-000043090000}"/>
    <cellStyle name="Millares 7 17" xfId="2534" xr:uid="{00000000-0005-0000-0000-000044090000}"/>
    <cellStyle name="Millares 7 18" xfId="2535" xr:uid="{00000000-0005-0000-0000-000045090000}"/>
    <cellStyle name="Millares 7 19" xfId="2536" xr:uid="{00000000-0005-0000-0000-000046090000}"/>
    <cellStyle name="Millares 7 2" xfId="2537" xr:uid="{00000000-0005-0000-0000-000047090000}"/>
    <cellStyle name="Millares 7 20" xfId="2538" xr:uid="{00000000-0005-0000-0000-000048090000}"/>
    <cellStyle name="Millares 7 21" xfId="2539" xr:uid="{00000000-0005-0000-0000-000049090000}"/>
    <cellStyle name="Millares 7 22" xfId="2540" xr:uid="{00000000-0005-0000-0000-00004A090000}"/>
    <cellStyle name="Millares 7 23" xfId="2541" xr:uid="{00000000-0005-0000-0000-00004B090000}"/>
    <cellStyle name="Millares 7 24" xfId="2542" xr:uid="{00000000-0005-0000-0000-00004C090000}"/>
    <cellStyle name="Millares 7 3" xfId="2543" xr:uid="{00000000-0005-0000-0000-00004D090000}"/>
    <cellStyle name="Millares 7 4" xfId="2544" xr:uid="{00000000-0005-0000-0000-00004E090000}"/>
    <cellStyle name="Millares 7 5" xfId="2545" xr:uid="{00000000-0005-0000-0000-00004F090000}"/>
    <cellStyle name="Millares 7 6" xfId="2546" xr:uid="{00000000-0005-0000-0000-000050090000}"/>
    <cellStyle name="Millares 7 7" xfId="2547" xr:uid="{00000000-0005-0000-0000-000051090000}"/>
    <cellStyle name="Millares 7 8" xfId="2548" xr:uid="{00000000-0005-0000-0000-000052090000}"/>
    <cellStyle name="Millares 7 9" xfId="2549" xr:uid="{00000000-0005-0000-0000-000053090000}"/>
    <cellStyle name="Millares 8" xfId="2550" xr:uid="{00000000-0005-0000-0000-000054090000}"/>
    <cellStyle name="Millares 8 10" xfId="2551" xr:uid="{00000000-0005-0000-0000-000055090000}"/>
    <cellStyle name="Millares 8 11" xfId="2552" xr:uid="{00000000-0005-0000-0000-000056090000}"/>
    <cellStyle name="Millares 8 12" xfId="2553" xr:uid="{00000000-0005-0000-0000-000057090000}"/>
    <cellStyle name="Millares 8 13" xfId="2554" xr:uid="{00000000-0005-0000-0000-000058090000}"/>
    <cellStyle name="Millares 8 14" xfId="2555" xr:uid="{00000000-0005-0000-0000-000059090000}"/>
    <cellStyle name="Millares 8 15" xfId="2556" xr:uid="{00000000-0005-0000-0000-00005A090000}"/>
    <cellStyle name="Millares 8 16" xfId="2557" xr:uid="{00000000-0005-0000-0000-00005B090000}"/>
    <cellStyle name="Millares 8 17" xfId="2558" xr:uid="{00000000-0005-0000-0000-00005C090000}"/>
    <cellStyle name="Millares 8 18" xfId="2559" xr:uid="{00000000-0005-0000-0000-00005D090000}"/>
    <cellStyle name="Millares 8 19" xfId="2560" xr:uid="{00000000-0005-0000-0000-00005E090000}"/>
    <cellStyle name="Millares 8 2" xfId="2561" xr:uid="{00000000-0005-0000-0000-00005F090000}"/>
    <cellStyle name="Millares 8 20" xfId="2562" xr:uid="{00000000-0005-0000-0000-000060090000}"/>
    <cellStyle name="Millares 8 21" xfId="2563" xr:uid="{00000000-0005-0000-0000-000061090000}"/>
    <cellStyle name="Millares 8 22" xfId="2564" xr:uid="{00000000-0005-0000-0000-000062090000}"/>
    <cellStyle name="Millares 8 23" xfId="2565" xr:uid="{00000000-0005-0000-0000-000063090000}"/>
    <cellStyle name="Millares 8 24" xfId="2566" xr:uid="{00000000-0005-0000-0000-000064090000}"/>
    <cellStyle name="Millares 8 3" xfId="2567" xr:uid="{00000000-0005-0000-0000-000065090000}"/>
    <cellStyle name="Millares 8 4" xfId="2568" xr:uid="{00000000-0005-0000-0000-000066090000}"/>
    <cellStyle name="Millares 8 5" xfId="2569" xr:uid="{00000000-0005-0000-0000-000067090000}"/>
    <cellStyle name="Millares 8 6" xfId="2570" xr:uid="{00000000-0005-0000-0000-000068090000}"/>
    <cellStyle name="Millares 8 7" xfId="2571" xr:uid="{00000000-0005-0000-0000-000069090000}"/>
    <cellStyle name="Millares 8 8" xfId="2572" xr:uid="{00000000-0005-0000-0000-00006A090000}"/>
    <cellStyle name="Millares 8 9" xfId="2573" xr:uid="{00000000-0005-0000-0000-00006B090000}"/>
    <cellStyle name="Millares 9" xfId="2574" xr:uid="{00000000-0005-0000-0000-00006C090000}"/>
    <cellStyle name="Moneda" xfId="388" builtinId="4"/>
    <cellStyle name="Moneda 2" xfId="389" xr:uid="{00000000-0005-0000-0000-00006F090000}"/>
    <cellStyle name="Moneda 2 10" xfId="390" xr:uid="{00000000-0005-0000-0000-000070090000}"/>
    <cellStyle name="Moneda 2 10 2" xfId="546" xr:uid="{00000000-0005-0000-0000-000071090000}"/>
    <cellStyle name="Moneda 2 11" xfId="39540" xr:uid="{00000000-0005-0000-0000-000072090000}"/>
    <cellStyle name="Moneda 2 2" xfId="545" xr:uid="{00000000-0005-0000-0000-000073090000}"/>
    <cellStyle name="Moneda 2 2 2" xfId="391" xr:uid="{00000000-0005-0000-0000-000074090000}"/>
    <cellStyle name="Moneda 2 2 2 2" xfId="547" xr:uid="{00000000-0005-0000-0000-000075090000}"/>
    <cellStyle name="Moneda 2 2 3" xfId="2576" xr:uid="{00000000-0005-0000-0000-000076090000}"/>
    <cellStyle name="Moneda 2 2 4" xfId="2575" xr:uid="{00000000-0005-0000-0000-000077090000}"/>
    <cellStyle name="Moneda 2 3" xfId="2577" xr:uid="{00000000-0005-0000-0000-000078090000}"/>
    <cellStyle name="Moneda 2 3 2" xfId="2578" xr:uid="{00000000-0005-0000-0000-000079090000}"/>
    <cellStyle name="Moneda 2 4" xfId="2579" xr:uid="{00000000-0005-0000-0000-00007A090000}"/>
    <cellStyle name="Moneda 2 4 2" xfId="2580" xr:uid="{00000000-0005-0000-0000-00007B090000}"/>
    <cellStyle name="Moneda 2 5" xfId="2581" xr:uid="{00000000-0005-0000-0000-00007C090000}"/>
    <cellStyle name="Moneda 2 5 2" xfId="2582" xr:uid="{00000000-0005-0000-0000-00007D090000}"/>
    <cellStyle name="Moneda 2 6" xfId="2583" xr:uid="{00000000-0005-0000-0000-00007E090000}"/>
    <cellStyle name="Moneda 2 6 2" xfId="2584" xr:uid="{00000000-0005-0000-0000-00007F090000}"/>
    <cellStyle name="Moneda 2 7" xfId="2585" xr:uid="{00000000-0005-0000-0000-000080090000}"/>
    <cellStyle name="Moneda 2 7 2" xfId="2586" xr:uid="{00000000-0005-0000-0000-000081090000}"/>
    <cellStyle name="Moneda 2 8" xfId="2587" xr:uid="{00000000-0005-0000-0000-000082090000}"/>
    <cellStyle name="Moneda 2 8 2" xfId="2588" xr:uid="{00000000-0005-0000-0000-000083090000}"/>
    <cellStyle name="Moneda 2 9" xfId="2589" xr:uid="{00000000-0005-0000-0000-000084090000}"/>
    <cellStyle name="Moneda 26" xfId="2590" xr:uid="{00000000-0005-0000-0000-000085090000}"/>
    <cellStyle name="Moneda 26 2" xfId="2591" xr:uid="{00000000-0005-0000-0000-000086090000}"/>
    <cellStyle name="Moneda 26 2 2" xfId="2592" xr:uid="{00000000-0005-0000-0000-000087090000}"/>
    <cellStyle name="Moneda 26 2 3" xfId="2593" xr:uid="{00000000-0005-0000-0000-000088090000}"/>
    <cellStyle name="Moneda 26 3" xfId="2594" xr:uid="{00000000-0005-0000-0000-000089090000}"/>
    <cellStyle name="Moneda 26 3 2" xfId="2595" xr:uid="{00000000-0005-0000-0000-00008A090000}"/>
    <cellStyle name="Moneda 26 3 3" xfId="2596" xr:uid="{00000000-0005-0000-0000-00008B090000}"/>
    <cellStyle name="Moneda 26 4" xfId="2597" xr:uid="{00000000-0005-0000-0000-00008C090000}"/>
    <cellStyle name="Moneda 3" xfId="544" xr:uid="{00000000-0005-0000-0000-00008D090000}"/>
    <cellStyle name="Moneda 3 2" xfId="2599" xr:uid="{00000000-0005-0000-0000-00008E090000}"/>
    <cellStyle name="Moneda 3 3" xfId="2600" xr:uid="{00000000-0005-0000-0000-00008F090000}"/>
    <cellStyle name="Moneda 3 4" xfId="2601" xr:uid="{00000000-0005-0000-0000-000090090000}"/>
    <cellStyle name="Moneda 3 5" xfId="2602" xr:uid="{00000000-0005-0000-0000-000091090000}"/>
    <cellStyle name="Moneda 3 6" xfId="2603" xr:uid="{00000000-0005-0000-0000-000092090000}"/>
    <cellStyle name="Moneda 3 7" xfId="2604" xr:uid="{00000000-0005-0000-0000-000093090000}"/>
    <cellStyle name="Moneda 3 8" xfId="2605" xr:uid="{00000000-0005-0000-0000-000094090000}"/>
    <cellStyle name="Moneda 3 9" xfId="2598" xr:uid="{00000000-0005-0000-0000-000095090000}"/>
    <cellStyle name="Moneda 4" xfId="392" xr:uid="{00000000-0005-0000-0000-000096090000}"/>
    <cellStyle name="Moneda 4 2" xfId="548" xr:uid="{00000000-0005-0000-0000-000097090000}"/>
    <cellStyle name="Moneda 5" xfId="551" xr:uid="{00000000-0005-0000-0000-000098090000}"/>
    <cellStyle name="Neutral 10" xfId="393" xr:uid="{00000000-0005-0000-0000-000099090000}"/>
    <cellStyle name="Neutral 11" xfId="394" xr:uid="{00000000-0005-0000-0000-00009A090000}"/>
    <cellStyle name="Neutral 12" xfId="395" xr:uid="{00000000-0005-0000-0000-00009B090000}"/>
    <cellStyle name="Neutral 2" xfId="396" xr:uid="{00000000-0005-0000-0000-00009C090000}"/>
    <cellStyle name="Neutral 3" xfId="397" xr:uid="{00000000-0005-0000-0000-00009D090000}"/>
    <cellStyle name="Neutral 4" xfId="398" xr:uid="{00000000-0005-0000-0000-00009E090000}"/>
    <cellStyle name="Neutral 5" xfId="399" xr:uid="{00000000-0005-0000-0000-00009F090000}"/>
    <cellStyle name="Neutral 6" xfId="400" xr:uid="{00000000-0005-0000-0000-0000A0090000}"/>
    <cellStyle name="Neutral 7" xfId="401" xr:uid="{00000000-0005-0000-0000-0000A1090000}"/>
    <cellStyle name="Neutral 8" xfId="402" xr:uid="{00000000-0005-0000-0000-0000A2090000}"/>
    <cellStyle name="Neutral 9" xfId="403" xr:uid="{00000000-0005-0000-0000-0000A3090000}"/>
    <cellStyle name="Normal" xfId="0" builtinId="0"/>
    <cellStyle name="Normal 10" xfId="404" xr:uid="{00000000-0005-0000-0000-0000A5090000}"/>
    <cellStyle name="Normal 10 10" xfId="2607" xr:uid="{00000000-0005-0000-0000-0000A6090000}"/>
    <cellStyle name="Normal 10 11" xfId="2608" xr:uid="{00000000-0005-0000-0000-0000A7090000}"/>
    <cellStyle name="Normal 10 12" xfId="2609" xr:uid="{00000000-0005-0000-0000-0000A8090000}"/>
    <cellStyle name="Normal 10 13" xfId="2610" xr:uid="{00000000-0005-0000-0000-0000A9090000}"/>
    <cellStyle name="Normal 10 14" xfId="2611" xr:uid="{00000000-0005-0000-0000-0000AA090000}"/>
    <cellStyle name="Normal 10 15" xfId="2612" xr:uid="{00000000-0005-0000-0000-0000AB090000}"/>
    <cellStyle name="Normal 10 16" xfId="2613" xr:uid="{00000000-0005-0000-0000-0000AC090000}"/>
    <cellStyle name="Normal 10 17" xfId="2614" xr:uid="{00000000-0005-0000-0000-0000AD090000}"/>
    <cellStyle name="Normal 10 18" xfId="2615" xr:uid="{00000000-0005-0000-0000-0000AE090000}"/>
    <cellStyle name="Normal 10 19" xfId="2616" xr:uid="{00000000-0005-0000-0000-0000AF090000}"/>
    <cellStyle name="Normal 10 2" xfId="2617" xr:uid="{00000000-0005-0000-0000-0000B0090000}"/>
    <cellStyle name="Normal 10 2 10" xfId="405" xr:uid="{00000000-0005-0000-0000-0000B1090000}"/>
    <cellStyle name="Normal 10 2 10 10" xfId="2618" xr:uid="{00000000-0005-0000-0000-0000B2090000}"/>
    <cellStyle name="Normal 10 2 10 10 10" xfId="2619" xr:uid="{00000000-0005-0000-0000-0000B3090000}"/>
    <cellStyle name="Normal 10 2 10 10 11" xfId="2620" xr:uid="{00000000-0005-0000-0000-0000B4090000}"/>
    <cellStyle name="Normal 10 2 10 10 12" xfId="2621" xr:uid="{00000000-0005-0000-0000-0000B5090000}"/>
    <cellStyle name="Normal 10 2 10 10 13" xfId="2622" xr:uid="{00000000-0005-0000-0000-0000B6090000}"/>
    <cellStyle name="Normal 10 2 10 10 14" xfId="2623" xr:uid="{00000000-0005-0000-0000-0000B7090000}"/>
    <cellStyle name="Normal 10 2 10 10 2" xfId="2624" xr:uid="{00000000-0005-0000-0000-0000B8090000}"/>
    <cellStyle name="Normal 10 2 10 10 2 10" xfId="2625" xr:uid="{00000000-0005-0000-0000-0000B9090000}"/>
    <cellStyle name="Normal 10 2 10 10 2 2" xfId="2626" xr:uid="{00000000-0005-0000-0000-0000BA090000}"/>
    <cellStyle name="Normal 10 2 10 10 2 3" xfId="2627" xr:uid="{00000000-0005-0000-0000-0000BB090000}"/>
    <cellStyle name="Normal 10 2 10 10 2 4" xfId="2628" xr:uid="{00000000-0005-0000-0000-0000BC090000}"/>
    <cellStyle name="Normal 10 2 10 10 2 5" xfId="2629" xr:uid="{00000000-0005-0000-0000-0000BD090000}"/>
    <cellStyle name="Normal 10 2 10 10 2 6" xfId="2630" xr:uid="{00000000-0005-0000-0000-0000BE090000}"/>
    <cellStyle name="Normal 10 2 10 10 2 7" xfId="2631" xr:uid="{00000000-0005-0000-0000-0000BF090000}"/>
    <cellStyle name="Normal 10 2 10 10 2 8" xfId="2632" xr:uid="{00000000-0005-0000-0000-0000C0090000}"/>
    <cellStyle name="Normal 10 2 10 10 2 9" xfId="2633" xr:uid="{00000000-0005-0000-0000-0000C1090000}"/>
    <cellStyle name="Normal 10 2 10 10 3" xfId="2634" xr:uid="{00000000-0005-0000-0000-0000C2090000}"/>
    <cellStyle name="Normal 10 2 10 10 3 10" xfId="2635" xr:uid="{00000000-0005-0000-0000-0000C3090000}"/>
    <cellStyle name="Normal 10 2 10 10 3 2" xfId="2636" xr:uid="{00000000-0005-0000-0000-0000C4090000}"/>
    <cellStyle name="Normal 10 2 10 10 3 3" xfId="2637" xr:uid="{00000000-0005-0000-0000-0000C5090000}"/>
    <cellStyle name="Normal 10 2 10 10 3 4" xfId="2638" xr:uid="{00000000-0005-0000-0000-0000C6090000}"/>
    <cellStyle name="Normal 10 2 10 10 3 5" xfId="2639" xr:uid="{00000000-0005-0000-0000-0000C7090000}"/>
    <cellStyle name="Normal 10 2 10 10 3 6" xfId="2640" xr:uid="{00000000-0005-0000-0000-0000C8090000}"/>
    <cellStyle name="Normal 10 2 10 10 3 7" xfId="2641" xr:uid="{00000000-0005-0000-0000-0000C9090000}"/>
    <cellStyle name="Normal 10 2 10 10 3 8" xfId="2642" xr:uid="{00000000-0005-0000-0000-0000CA090000}"/>
    <cellStyle name="Normal 10 2 10 10 3 9" xfId="2643" xr:uid="{00000000-0005-0000-0000-0000CB090000}"/>
    <cellStyle name="Normal 10 2 10 10 4" xfId="2644" xr:uid="{00000000-0005-0000-0000-0000CC090000}"/>
    <cellStyle name="Normal 10 2 10 10 4 10" xfId="2645" xr:uid="{00000000-0005-0000-0000-0000CD090000}"/>
    <cellStyle name="Normal 10 2 10 10 4 2" xfId="2646" xr:uid="{00000000-0005-0000-0000-0000CE090000}"/>
    <cellStyle name="Normal 10 2 10 10 4 3" xfId="2647" xr:uid="{00000000-0005-0000-0000-0000CF090000}"/>
    <cellStyle name="Normal 10 2 10 10 4 4" xfId="2648" xr:uid="{00000000-0005-0000-0000-0000D0090000}"/>
    <cellStyle name="Normal 10 2 10 10 4 5" xfId="2649" xr:uid="{00000000-0005-0000-0000-0000D1090000}"/>
    <cellStyle name="Normal 10 2 10 10 4 6" xfId="2650" xr:uid="{00000000-0005-0000-0000-0000D2090000}"/>
    <cellStyle name="Normal 10 2 10 10 4 7" xfId="2651" xr:uid="{00000000-0005-0000-0000-0000D3090000}"/>
    <cellStyle name="Normal 10 2 10 10 4 8" xfId="2652" xr:uid="{00000000-0005-0000-0000-0000D4090000}"/>
    <cellStyle name="Normal 10 2 10 10 4 9" xfId="2653" xr:uid="{00000000-0005-0000-0000-0000D5090000}"/>
    <cellStyle name="Normal 10 2 10 10 5" xfId="2654" xr:uid="{00000000-0005-0000-0000-0000D6090000}"/>
    <cellStyle name="Normal 10 2 10 10 5 10" xfId="2655" xr:uid="{00000000-0005-0000-0000-0000D7090000}"/>
    <cellStyle name="Normal 10 2 10 10 5 2" xfId="2656" xr:uid="{00000000-0005-0000-0000-0000D8090000}"/>
    <cellStyle name="Normal 10 2 10 10 5 3" xfId="2657" xr:uid="{00000000-0005-0000-0000-0000D9090000}"/>
    <cellStyle name="Normal 10 2 10 10 5 4" xfId="2658" xr:uid="{00000000-0005-0000-0000-0000DA090000}"/>
    <cellStyle name="Normal 10 2 10 10 5 5" xfId="2659" xr:uid="{00000000-0005-0000-0000-0000DB090000}"/>
    <cellStyle name="Normal 10 2 10 10 5 6" xfId="2660" xr:uid="{00000000-0005-0000-0000-0000DC090000}"/>
    <cellStyle name="Normal 10 2 10 10 5 7" xfId="2661" xr:uid="{00000000-0005-0000-0000-0000DD090000}"/>
    <cellStyle name="Normal 10 2 10 10 5 8" xfId="2662" xr:uid="{00000000-0005-0000-0000-0000DE090000}"/>
    <cellStyle name="Normal 10 2 10 10 5 9" xfId="2663" xr:uid="{00000000-0005-0000-0000-0000DF090000}"/>
    <cellStyle name="Normal 10 2 10 10 6" xfId="2664" xr:uid="{00000000-0005-0000-0000-0000E0090000}"/>
    <cellStyle name="Normal 10 2 10 10 7" xfId="2665" xr:uid="{00000000-0005-0000-0000-0000E1090000}"/>
    <cellStyle name="Normal 10 2 10 10 8" xfId="2666" xr:uid="{00000000-0005-0000-0000-0000E2090000}"/>
    <cellStyle name="Normal 10 2 10 10 9" xfId="2667" xr:uid="{00000000-0005-0000-0000-0000E3090000}"/>
    <cellStyle name="Normal 10 2 10 11" xfId="2668" xr:uid="{00000000-0005-0000-0000-0000E4090000}"/>
    <cellStyle name="Normal 10 2 10 11 10" xfId="2669" xr:uid="{00000000-0005-0000-0000-0000E5090000}"/>
    <cellStyle name="Normal 10 2 10 11 11" xfId="2670" xr:uid="{00000000-0005-0000-0000-0000E6090000}"/>
    <cellStyle name="Normal 10 2 10 11 12" xfId="2671" xr:uid="{00000000-0005-0000-0000-0000E7090000}"/>
    <cellStyle name="Normal 10 2 10 11 13" xfId="2672" xr:uid="{00000000-0005-0000-0000-0000E8090000}"/>
    <cellStyle name="Normal 10 2 10 11 14" xfId="2673" xr:uid="{00000000-0005-0000-0000-0000E9090000}"/>
    <cellStyle name="Normal 10 2 10 11 2" xfId="2674" xr:uid="{00000000-0005-0000-0000-0000EA090000}"/>
    <cellStyle name="Normal 10 2 10 11 2 10" xfId="2675" xr:uid="{00000000-0005-0000-0000-0000EB090000}"/>
    <cellStyle name="Normal 10 2 10 11 2 2" xfId="2676" xr:uid="{00000000-0005-0000-0000-0000EC090000}"/>
    <cellStyle name="Normal 10 2 10 11 2 3" xfId="2677" xr:uid="{00000000-0005-0000-0000-0000ED090000}"/>
    <cellStyle name="Normal 10 2 10 11 2 4" xfId="2678" xr:uid="{00000000-0005-0000-0000-0000EE090000}"/>
    <cellStyle name="Normal 10 2 10 11 2 5" xfId="2679" xr:uid="{00000000-0005-0000-0000-0000EF090000}"/>
    <cellStyle name="Normal 10 2 10 11 2 6" xfId="2680" xr:uid="{00000000-0005-0000-0000-0000F0090000}"/>
    <cellStyle name="Normal 10 2 10 11 2 7" xfId="2681" xr:uid="{00000000-0005-0000-0000-0000F1090000}"/>
    <cellStyle name="Normal 10 2 10 11 2 8" xfId="2682" xr:uid="{00000000-0005-0000-0000-0000F2090000}"/>
    <cellStyle name="Normal 10 2 10 11 2 9" xfId="2683" xr:uid="{00000000-0005-0000-0000-0000F3090000}"/>
    <cellStyle name="Normal 10 2 10 11 3" xfId="2684" xr:uid="{00000000-0005-0000-0000-0000F4090000}"/>
    <cellStyle name="Normal 10 2 10 11 3 10" xfId="2685" xr:uid="{00000000-0005-0000-0000-0000F5090000}"/>
    <cellStyle name="Normal 10 2 10 11 3 2" xfId="2686" xr:uid="{00000000-0005-0000-0000-0000F6090000}"/>
    <cellStyle name="Normal 10 2 10 11 3 3" xfId="2687" xr:uid="{00000000-0005-0000-0000-0000F7090000}"/>
    <cellStyle name="Normal 10 2 10 11 3 4" xfId="2688" xr:uid="{00000000-0005-0000-0000-0000F8090000}"/>
    <cellStyle name="Normal 10 2 10 11 3 5" xfId="2689" xr:uid="{00000000-0005-0000-0000-0000F9090000}"/>
    <cellStyle name="Normal 10 2 10 11 3 6" xfId="2690" xr:uid="{00000000-0005-0000-0000-0000FA090000}"/>
    <cellStyle name="Normal 10 2 10 11 3 7" xfId="2691" xr:uid="{00000000-0005-0000-0000-0000FB090000}"/>
    <cellStyle name="Normal 10 2 10 11 3 8" xfId="2692" xr:uid="{00000000-0005-0000-0000-0000FC090000}"/>
    <cellStyle name="Normal 10 2 10 11 3 9" xfId="2693" xr:uid="{00000000-0005-0000-0000-0000FD090000}"/>
    <cellStyle name="Normal 10 2 10 11 4" xfId="2694" xr:uid="{00000000-0005-0000-0000-0000FE090000}"/>
    <cellStyle name="Normal 10 2 10 11 4 10" xfId="2695" xr:uid="{00000000-0005-0000-0000-0000FF090000}"/>
    <cellStyle name="Normal 10 2 10 11 4 2" xfId="2696" xr:uid="{00000000-0005-0000-0000-0000000A0000}"/>
    <cellStyle name="Normal 10 2 10 11 4 3" xfId="2697" xr:uid="{00000000-0005-0000-0000-0000010A0000}"/>
    <cellStyle name="Normal 10 2 10 11 4 4" xfId="2698" xr:uid="{00000000-0005-0000-0000-0000020A0000}"/>
    <cellStyle name="Normal 10 2 10 11 4 5" xfId="2699" xr:uid="{00000000-0005-0000-0000-0000030A0000}"/>
    <cellStyle name="Normal 10 2 10 11 4 6" xfId="2700" xr:uid="{00000000-0005-0000-0000-0000040A0000}"/>
    <cellStyle name="Normal 10 2 10 11 4 7" xfId="2701" xr:uid="{00000000-0005-0000-0000-0000050A0000}"/>
    <cellStyle name="Normal 10 2 10 11 4 8" xfId="2702" xr:uid="{00000000-0005-0000-0000-0000060A0000}"/>
    <cellStyle name="Normal 10 2 10 11 4 9" xfId="2703" xr:uid="{00000000-0005-0000-0000-0000070A0000}"/>
    <cellStyle name="Normal 10 2 10 11 5" xfId="2704" xr:uid="{00000000-0005-0000-0000-0000080A0000}"/>
    <cellStyle name="Normal 10 2 10 11 5 10" xfId="2705" xr:uid="{00000000-0005-0000-0000-0000090A0000}"/>
    <cellStyle name="Normal 10 2 10 11 5 2" xfId="2706" xr:uid="{00000000-0005-0000-0000-00000A0A0000}"/>
    <cellStyle name="Normal 10 2 10 11 5 3" xfId="2707" xr:uid="{00000000-0005-0000-0000-00000B0A0000}"/>
    <cellStyle name="Normal 10 2 10 11 5 4" xfId="2708" xr:uid="{00000000-0005-0000-0000-00000C0A0000}"/>
    <cellStyle name="Normal 10 2 10 11 5 5" xfId="2709" xr:uid="{00000000-0005-0000-0000-00000D0A0000}"/>
    <cellStyle name="Normal 10 2 10 11 5 6" xfId="2710" xr:uid="{00000000-0005-0000-0000-00000E0A0000}"/>
    <cellStyle name="Normal 10 2 10 11 5 7" xfId="2711" xr:uid="{00000000-0005-0000-0000-00000F0A0000}"/>
    <cellStyle name="Normal 10 2 10 11 5 8" xfId="2712" xr:uid="{00000000-0005-0000-0000-0000100A0000}"/>
    <cellStyle name="Normal 10 2 10 11 5 9" xfId="2713" xr:uid="{00000000-0005-0000-0000-0000110A0000}"/>
    <cellStyle name="Normal 10 2 10 11 6" xfId="2714" xr:uid="{00000000-0005-0000-0000-0000120A0000}"/>
    <cellStyle name="Normal 10 2 10 11 7" xfId="2715" xr:uid="{00000000-0005-0000-0000-0000130A0000}"/>
    <cellStyle name="Normal 10 2 10 11 8" xfId="2716" xr:uid="{00000000-0005-0000-0000-0000140A0000}"/>
    <cellStyle name="Normal 10 2 10 11 9" xfId="2717" xr:uid="{00000000-0005-0000-0000-0000150A0000}"/>
    <cellStyle name="Normal 10 2 10 12" xfId="2718" xr:uid="{00000000-0005-0000-0000-0000160A0000}"/>
    <cellStyle name="Normal 10 2 10 12 10" xfId="2719" xr:uid="{00000000-0005-0000-0000-0000170A0000}"/>
    <cellStyle name="Normal 10 2 10 12 11" xfId="2720" xr:uid="{00000000-0005-0000-0000-0000180A0000}"/>
    <cellStyle name="Normal 10 2 10 12 12" xfId="2721" xr:uid="{00000000-0005-0000-0000-0000190A0000}"/>
    <cellStyle name="Normal 10 2 10 12 13" xfId="2722" xr:uid="{00000000-0005-0000-0000-00001A0A0000}"/>
    <cellStyle name="Normal 10 2 10 12 14" xfId="2723" xr:uid="{00000000-0005-0000-0000-00001B0A0000}"/>
    <cellStyle name="Normal 10 2 10 12 2" xfId="2724" xr:uid="{00000000-0005-0000-0000-00001C0A0000}"/>
    <cellStyle name="Normal 10 2 10 12 2 10" xfId="2725" xr:uid="{00000000-0005-0000-0000-00001D0A0000}"/>
    <cellStyle name="Normal 10 2 10 12 2 2" xfId="2726" xr:uid="{00000000-0005-0000-0000-00001E0A0000}"/>
    <cellStyle name="Normal 10 2 10 12 2 3" xfId="2727" xr:uid="{00000000-0005-0000-0000-00001F0A0000}"/>
    <cellStyle name="Normal 10 2 10 12 2 4" xfId="2728" xr:uid="{00000000-0005-0000-0000-0000200A0000}"/>
    <cellStyle name="Normal 10 2 10 12 2 5" xfId="2729" xr:uid="{00000000-0005-0000-0000-0000210A0000}"/>
    <cellStyle name="Normal 10 2 10 12 2 6" xfId="2730" xr:uid="{00000000-0005-0000-0000-0000220A0000}"/>
    <cellStyle name="Normal 10 2 10 12 2 7" xfId="2731" xr:uid="{00000000-0005-0000-0000-0000230A0000}"/>
    <cellStyle name="Normal 10 2 10 12 2 8" xfId="2732" xr:uid="{00000000-0005-0000-0000-0000240A0000}"/>
    <cellStyle name="Normal 10 2 10 12 2 9" xfId="2733" xr:uid="{00000000-0005-0000-0000-0000250A0000}"/>
    <cellStyle name="Normal 10 2 10 12 3" xfId="2734" xr:uid="{00000000-0005-0000-0000-0000260A0000}"/>
    <cellStyle name="Normal 10 2 10 12 3 10" xfId="2735" xr:uid="{00000000-0005-0000-0000-0000270A0000}"/>
    <cellStyle name="Normal 10 2 10 12 3 2" xfId="2736" xr:uid="{00000000-0005-0000-0000-0000280A0000}"/>
    <cellStyle name="Normal 10 2 10 12 3 3" xfId="2737" xr:uid="{00000000-0005-0000-0000-0000290A0000}"/>
    <cellStyle name="Normal 10 2 10 12 3 4" xfId="2738" xr:uid="{00000000-0005-0000-0000-00002A0A0000}"/>
    <cellStyle name="Normal 10 2 10 12 3 5" xfId="2739" xr:uid="{00000000-0005-0000-0000-00002B0A0000}"/>
    <cellStyle name="Normal 10 2 10 12 3 6" xfId="2740" xr:uid="{00000000-0005-0000-0000-00002C0A0000}"/>
    <cellStyle name="Normal 10 2 10 12 3 7" xfId="2741" xr:uid="{00000000-0005-0000-0000-00002D0A0000}"/>
    <cellStyle name="Normal 10 2 10 12 3 8" xfId="2742" xr:uid="{00000000-0005-0000-0000-00002E0A0000}"/>
    <cellStyle name="Normal 10 2 10 12 3 9" xfId="2743" xr:uid="{00000000-0005-0000-0000-00002F0A0000}"/>
    <cellStyle name="Normal 10 2 10 12 4" xfId="2744" xr:uid="{00000000-0005-0000-0000-0000300A0000}"/>
    <cellStyle name="Normal 10 2 10 12 4 10" xfId="2745" xr:uid="{00000000-0005-0000-0000-0000310A0000}"/>
    <cellStyle name="Normal 10 2 10 12 4 2" xfId="2746" xr:uid="{00000000-0005-0000-0000-0000320A0000}"/>
    <cellStyle name="Normal 10 2 10 12 4 3" xfId="2747" xr:uid="{00000000-0005-0000-0000-0000330A0000}"/>
    <cellStyle name="Normal 10 2 10 12 4 4" xfId="2748" xr:uid="{00000000-0005-0000-0000-0000340A0000}"/>
    <cellStyle name="Normal 10 2 10 12 4 5" xfId="2749" xr:uid="{00000000-0005-0000-0000-0000350A0000}"/>
    <cellStyle name="Normal 10 2 10 12 4 6" xfId="2750" xr:uid="{00000000-0005-0000-0000-0000360A0000}"/>
    <cellStyle name="Normal 10 2 10 12 4 7" xfId="2751" xr:uid="{00000000-0005-0000-0000-0000370A0000}"/>
    <cellStyle name="Normal 10 2 10 12 4 8" xfId="2752" xr:uid="{00000000-0005-0000-0000-0000380A0000}"/>
    <cellStyle name="Normal 10 2 10 12 4 9" xfId="2753" xr:uid="{00000000-0005-0000-0000-0000390A0000}"/>
    <cellStyle name="Normal 10 2 10 12 5" xfId="2754" xr:uid="{00000000-0005-0000-0000-00003A0A0000}"/>
    <cellStyle name="Normal 10 2 10 12 5 10" xfId="2755" xr:uid="{00000000-0005-0000-0000-00003B0A0000}"/>
    <cellStyle name="Normal 10 2 10 12 5 2" xfId="2756" xr:uid="{00000000-0005-0000-0000-00003C0A0000}"/>
    <cellStyle name="Normal 10 2 10 12 5 3" xfId="2757" xr:uid="{00000000-0005-0000-0000-00003D0A0000}"/>
    <cellStyle name="Normal 10 2 10 12 5 4" xfId="2758" xr:uid="{00000000-0005-0000-0000-00003E0A0000}"/>
    <cellStyle name="Normal 10 2 10 12 5 5" xfId="2759" xr:uid="{00000000-0005-0000-0000-00003F0A0000}"/>
    <cellStyle name="Normal 10 2 10 12 5 6" xfId="2760" xr:uid="{00000000-0005-0000-0000-0000400A0000}"/>
    <cellStyle name="Normal 10 2 10 12 5 7" xfId="2761" xr:uid="{00000000-0005-0000-0000-0000410A0000}"/>
    <cellStyle name="Normal 10 2 10 12 5 8" xfId="2762" xr:uid="{00000000-0005-0000-0000-0000420A0000}"/>
    <cellStyle name="Normal 10 2 10 12 5 9" xfId="2763" xr:uid="{00000000-0005-0000-0000-0000430A0000}"/>
    <cellStyle name="Normal 10 2 10 12 6" xfId="2764" xr:uid="{00000000-0005-0000-0000-0000440A0000}"/>
    <cellStyle name="Normal 10 2 10 12 7" xfId="2765" xr:uid="{00000000-0005-0000-0000-0000450A0000}"/>
    <cellStyle name="Normal 10 2 10 12 8" xfId="2766" xr:uid="{00000000-0005-0000-0000-0000460A0000}"/>
    <cellStyle name="Normal 10 2 10 12 9" xfId="2767" xr:uid="{00000000-0005-0000-0000-0000470A0000}"/>
    <cellStyle name="Normal 10 2 10 13" xfId="2768" xr:uid="{00000000-0005-0000-0000-0000480A0000}"/>
    <cellStyle name="Normal 10 2 10 13 10" xfId="2769" xr:uid="{00000000-0005-0000-0000-0000490A0000}"/>
    <cellStyle name="Normal 10 2 10 13 11" xfId="2770" xr:uid="{00000000-0005-0000-0000-00004A0A0000}"/>
    <cellStyle name="Normal 10 2 10 13 12" xfId="2771" xr:uid="{00000000-0005-0000-0000-00004B0A0000}"/>
    <cellStyle name="Normal 10 2 10 13 13" xfId="2772" xr:uid="{00000000-0005-0000-0000-00004C0A0000}"/>
    <cellStyle name="Normal 10 2 10 13 14" xfId="2773" xr:uid="{00000000-0005-0000-0000-00004D0A0000}"/>
    <cellStyle name="Normal 10 2 10 13 2" xfId="2774" xr:uid="{00000000-0005-0000-0000-00004E0A0000}"/>
    <cellStyle name="Normal 10 2 10 13 2 10" xfId="2775" xr:uid="{00000000-0005-0000-0000-00004F0A0000}"/>
    <cellStyle name="Normal 10 2 10 13 2 2" xfId="2776" xr:uid="{00000000-0005-0000-0000-0000500A0000}"/>
    <cellStyle name="Normal 10 2 10 13 2 3" xfId="2777" xr:uid="{00000000-0005-0000-0000-0000510A0000}"/>
    <cellStyle name="Normal 10 2 10 13 2 4" xfId="2778" xr:uid="{00000000-0005-0000-0000-0000520A0000}"/>
    <cellStyle name="Normal 10 2 10 13 2 5" xfId="2779" xr:uid="{00000000-0005-0000-0000-0000530A0000}"/>
    <cellStyle name="Normal 10 2 10 13 2 6" xfId="2780" xr:uid="{00000000-0005-0000-0000-0000540A0000}"/>
    <cellStyle name="Normal 10 2 10 13 2 7" xfId="2781" xr:uid="{00000000-0005-0000-0000-0000550A0000}"/>
    <cellStyle name="Normal 10 2 10 13 2 8" xfId="2782" xr:uid="{00000000-0005-0000-0000-0000560A0000}"/>
    <cellStyle name="Normal 10 2 10 13 2 9" xfId="2783" xr:uid="{00000000-0005-0000-0000-0000570A0000}"/>
    <cellStyle name="Normal 10 2 10 13 3" xfId="2784" xr:uid="{00000000-0005-0000-0000-0000580A0000}"/>
    <cellStyle name="Normal 10 2 10 13 3 10" xfId="2785" xr:uid="{00000000-0005-0000-0000-0000590A0000}"/>
    <cellStyle name="Normal 10 2 10 13 3 2" xfId="2786" xr:uid="{00000000-0005-0000-0000-00005A0A0000}"/>
    <cellStyle name="Normal 10 2 10 13 3 3" xfId="2787" xr:uid="{00000000-0005-0000-0000-00005B0A0000}"/>
    <cellStyle name="Normal 10 2 10 13 3 4" xfId="2788" xr:uid="{00000000-0005-0000-0000-00005C0A0000}"/>
    <cellStyle name="Normal 10 2 10 13 3 5" xfId="2789" xr:uid="{00000000-0005-0000-0000-00005D0A0000}"/>
    <cellStyle name="Normal 10 2 10 13 3 6" xfId="2790" xr:uid="{00000000-0005-0000-0000-00005E0A0000}"/>
    <cellStyle name="Normal 10 2 10 13 3 7" xfId="2791" xr:uid="{00000000-0005-0000-0000-00005F0A0000}"/>
    <cellStyle name="Normal 10 2 10 13 3 8" xfId="2792" xr:uid="{00000000-0005-0000-0000-0000600A0000}"/>
    <cellStyle name="Normal 10 2 10 13 3 9" xfId="2793" xr:uid="{00000000-0005-0000-0000-0000610A0000}"/>
    <cellStyle name="Normal 10 2 10 13 4" xfId="2794" xr:uid="{00000000-0005-0000-0000-0000620A0000}"/>
    <cellStyle name="Normal 10 2 10 13 4 10" xfId="2795" xr:uid="{00000000-0005-0000-0000-0000630A0000}"/>
    <cellStyle name="Normal 10 2 10 13 4 2" xfId="2796" xr:uid="{00000000-0005-0000-0000-0000640A0000}"/>
    <cellStyle name="Normal 10 2 10 13 4 3" xfId="2797" xr:uid="{00000000-0005-0000-0000-0000650A0000}"/>
    <cellStyle name="Normal 10 2 10 13 4 4" xfId="2798" xr:uid="{00000000-0005-0000-0000-0000660A0000}"/>
    <cellStyle name="Normal 10 2 10 13 4 5" xfId="2799" xr:uid="{00000000-0005-0000-0000-0000670A0000}"/>
    <cellStyle name="Normal 10 2 10 13 4 6" xfId="2800" xr:uid="{00000000-0005-0000-0000-0000680A0000}"/>
    <cellStyle name="Normal 10 2 10 13 4 7" xfId="2801" xr:uid="{00000000-0005-0000-0000-0000690A0000}"/>
    <cellStyle name="Normal 10 2 10 13 4 8" xfId="2802" xr:uid="{00000000-0005-0000-0000-00006A0A0000}"/>
    <cellStyle name="Normal 10 2 10 13 4 9" xfId="2803" xr:uid="{00000000-0005-0000-0000-00006B0A0000}"/>
    <cellStyle name="Normal 10 2 10 13 5" xfId="2804" xr:uid="{00000000-0005-0000-0000-00006C0A0000}"/>
    <cellStyle name="Normal 10 2 10 13 5 10" xfId="2805" xr:uid="{00000000-0005-0000-0000-00006D0A0000}"/>
    <cellStyle name="Normal 10 2 10 13 5 2" xfId="2806" xr:uid="{00000000-0005-0000-0000-00006E0A0000}"/>
    <cellStyle name="Normal 10 2 10 13 5 3" xfId="2807" xr:uid="{00000000-0005-0000-0000-00006F0A0000}"/>
    <cellStyle name="Normal 10 2 10 13 5 4" xfId="2808" xr:uid="{00000000-0005-0000-0000-0000700A0000}"/>
    <cellStyle name="Normal 10 2 10 13 5 5" xfId="2809" xr:uid="{00000000-0005-0000-0000-0000710A0000}"/>
    <cellStyle name="Normal 10 2 10 13 5 6" xfId="2810" xr:uid="{00000000-0005-0000-0000-0000720A0000}"/>
    <cellStyle name="Normal 10 2 10 13 5 7" xfId="2811" xr:uid="{00000000-0005-0000-0000-0000730A0000}"/>
    <cellStyle name="Normal 10 2 10 13 5 8" xfId="2812" xr:uid="{00000000-0005-0000-0000-0000740A0000}"/>
    <cellStyle name="Normal 10 2 10 13 5 9" xfId="2813" xr:uid="{00000000-0005-0000-0000-0000750A0000}"/>
    <cellStyle name="Normal 10 2 10 13 6" xfId="2814" xr:uid="{00000000-0005-0000-0000-0000760A0000}"/>
    <cellStyle name="Normal 10 2 10 13 7" xfId="2815" xr:uid="{00000000-0005-0000-0000-0000770A0000}"/>
    <cellStyle name="Normal 10 2 10 13 8" xfId="2816" xr:uid="{00000000-0005-0000-0000-0000780A0000}"/>
    <cellStyle name="Normal 10 2 10 13 9" xfId="2817" xr:uid="{00000000-0005-0000-0000-0000790A0000}"/>
    <cellStyle name="Normal 10 2 10 14" xfId="2818" xr:uid="{00000000-0005-0000-0000-00007A0A0000}"/>
    <cellStyle name="Normal 10 2 10 14 10" xfId="2819" xr:uid="{00000000-0005-0000-0000-00007B0A0000}"/>
    <cellStyle name="Normal 10 2 10 14 11" xfId="2820" xr:uid="{00000000-0005-0000-0000-00007C0A0000}"/>
    <cellStyle name="Normal 10 2 10 14 12" xfId="2821" xr:uid="{00000000-0005-0000-0000-00007D0A0000}"/>
    <cellStyle name="Normal 10 2 10 14 13" xfId="2822" xr:uid="{00000000-0005-0000-0000-00007E0A0000}"/>
    <cellStyle name="Normal 10 2 10 14 14" xfId="2823" xr:uid="{00000000-0005-0000-0000-00007F0A0000}"/>
    <cellStyle name="Normal 10 2 10 14 2" xfId="2824" xr:uid="{00000000-0005-0000-0000-0000800A0000}"/>
    <cellStyle name="Normal 10 2 10 14 2 10" xfId="2825" xr:uid="{00000000-0005-0000-0000-0000810A0000}"/>
    <cellStyle name="Normal 10 2 10 14 2 2" xfId="2826" xr:uid="{00000000-0005-0000-0000-0000820A0000}"/>
    <cellStyle name="Normal 10 2 10 14 2 3" xfId="2827" xr:uid="{00000000-0005-0000-0000-0000830A0000}"/>
    <cellStyle name="Normal 10 2 10 14 2 4" xfId="2828" xr:uid="{00000000-0005-0000-0000-0000840A0000}"/>
    <cellStyle name="Normal 10 2 10 14 2 5" xfId="2829" xr:uid="{00000000-0005-0000-0000-0000850A0000}"/>
    <cellStyle name="Normal 10 2 10 14 2 6" xfId="2830" xr:uid="{00000000-0005-0000-0000-0000860A0000}"/>
    <cellStyle name="Normal 10 2 10 14 2 7" xfId="2831" xr:uid="{00000000-0005-0000-0000-0000870A0000}"/>
    <cellStyle name="Normal 10 2 10 14 2 8" xfId="2832" xr:uid="{00000000-0005-0000-0000-0000880A0000}"/>
    <cellStyle name="Normal 10 2 10 14 2 9" xfId="2833" xr:uid="{00000000-0005-0000-0000-0000890A0000}"/>
    <cellStyle name="Normal 10 2 10 14 3" xfId="2834" xr:uid="{00000000-0005-0000-0000-00008A0A0000}"/>
    <cellStyle name="Normal 10 2 10 14 3 10" xfId="2835" xr:uid="{00000000-0005-0000-0000-00008B0A0000}"/>
    <cellStyle name="Normal 10 2 10 14 3 2" xfId="2836" xr:uid="{00000000-0005-0000-0000-00008C0A0000}"/>
    <cellStyle name="Normal 10 2 10 14 3 3" xfId="2837" xr:uid="{00000000-0005-0000-0000-00008D0A0000}"/>
    <cellStyle name="Normal 10 2 10 14 3 4" xfId="2838" xr:uid="{00000000-0005-0000-0000-00008E0A0000}"/>
    <cellStyle name="Normal 10 2 10 14 3 5" xfId="2839" xr:uid="{00000000-0005-0000-0000-00008F0A0000}"/>
    <cellStyle name="Normal 10 2 10 14 3 6" xfId="2840" xr:uid="{00000000-0005-0000-0000-0000900A0000}"/>
    <cellStyle name="Normal 10 2 10 14 3 7" xfId="2841" xr:uid="{00000000-0005-0000-0000-0000910A0000}"/>
    <cellStyle name="Normal 10 2 10 14 3 8" xfId="2842" xr:uid="{00000000-0005-0000-0000-0000920A0000}"/>
    <cellStyle name="Normal 10 2 10 14 3 9" xfId="2843" xr:uid="{00000000-0005-0000-0000-0000930A0000}"/>
    <cellStyle name="Normal 10 2 10 14 4" xfId="2844" xr:uid="{00000000-0005-0000-0000-0000940A0000}"/>
    <cellStyle name="Normal 10 2 10 14 4 10" xfId="2845" xr:uid="{00000000-0005-0000-0000-0000950A0000}"/>
    <cellStyle name="Normal 10 2 10 14 4 2" xfId="2846" xr:uid="{00000000-0005-0000-0000-0000960A0000}"/>
    <cellStyle name="Normal 10 2 10 14 4 3" xfId="2847" xr:uid="{00000000-0005-0000-0000-0000970A0000}"/>
    <cellStyle name="Normal 10 2 10 14 4 4" xfId="2848" xr:uid="{00000000-0005-0000-0000-0000980A0000}"/>
    <cellStyle name="Normal 10 2 10 14 4 5" xfId="2849" xr:uid="{00000000-0005-0000-0000-0000990A0000}"/>
    <cellStyle name="Normal 10 2 10 14 4 6" xfId="2850" xr:uid="{00000000-0005-0000-0000-00009A0A0000}"/>
    <cellStyle name="Normal 10 2 10 14 4 7" xfId="2851" xr:uid="{00000000-0005-0000-0000-00009B0A0000}"/>
    <cellStyle name="Normal 10 2 10 14 4 8" xfId="2852" xr:uid="{00000000-0005-0000-0000-00009C0A0000}"/>
    <cellStyle name="Normal 10 2 10 14 4 9" xfId="2853" xr:uid="{00000000-0005-0000-0000-00009D0A0000}"/>
    <cellStyle name="Normal 10 2 10 14 5" xfId="2854" xr:uid="{00000000-0005-0000-0000-00009E0A0000}"/>
    <cellStyle name="Normal 10 2 10 14 5 10" xfId="2855" xr:uid="{00000000-0005-0000-0000-00009F0A0000}"/>
    <cellStyle name="Normal 10 2 10 14 5 2" xfId="2856" xr:uid="{00000000-0005-0000-0000-0000A00A0000}"/>
    <cellStyle name="Normal 10 2 10 14 5 3" xfId="2857" xr:uid="{00000000-0005-0000-0000-0000A10A0000}"/>
    <cellStyle name="Normal 10 2 10 14 5 4" xfId="2858" xr:uid="{00000000-0005-0000-0000-0000A20A0000}"/>
    <cellStyle name="Normal 10 2 10 14 5 5" xfId="2859" xr:uid="{00000000-0005-0000-0000-0000A30A0000}"/>
    <cellStyle name="Normal 10 2 10 14 5 6" xfId="2860" xr:uid="{00000000-0005-0000-0000-0000A40A0000}"/>
    <cellStyle name="Normal 10 2 10 14 5 7" xfId="2861" xr:uid="{00000000-0005-0000-0000-0000A50A0000}"/>
    <cellStyle name="Normal 10 2 10 14 5 8" xfId="2862" xr:uid="{00000000-0005-0000-0000-0000A60A0000}"/>
    <cellStyle name="Normal 10 2 10 14 5 9" xfId="2863" xr:uid="{00000000-0005-0000-0000-0000A70A0000}"/>
    <cellStyle name="Normal 10 2 10 14 6" xfId="2864" xr:uid="{00000000-0005-0000-0000-0000A80A0000}"/>
    <cellStyle name="Normal 10 2 10 14 7" xfId="2865" xr:uid="{00000000-0005-0000-0000-0000A90A0000}"/>
    <cellStyle name="Normal 10 2 10 14 8" xfId="2866" xr:uid="{00000000-0005-0000-0000-0000AA0A0000}"/>
    <cellStyle name="Normal 10 2 10 14 9" xfId="2867" xr:uid="{00000000-0005-0000-0000-0000AB0A0000}"/>
    <cellStyle name="Normal 10 2 10 15" xfId="2868" xr:uid="{00000000-0005-0000-0000-0000AC0A0000}"/>
    <cellStyle name="Normal 10 2 10 15 10" xfId="2869" xr:uid="{00000000-0005-0000-0000-0000AD0A0000}"/>
    <cellStyle name="Normal 10 2 10 15 11" xfId="2870" xr:uid="{00000000-0005-0000-0000-0000AE0A0000}"/>
    <cellStyle name="Normal 10 2 10 15 12" xfId="2871" xr:uid="{00000000-0005-0000-0000-0000AF0A0000}"/>
    <cellStyle name="Normal 10 2 10 15 13" xfId="2872" xr:uid="{00000000-0005-0000-0000-0000B00A0000}"/>
    <cellStyle name="Normal 10 2 10 15 14" xfId="2873" xr:uid="{00000000-0005-0000-0000-0000B10A0000}"/>
    <cellStyle name="Normal 10 2 10 15 2" xfId="2874" xr:uid="{00000000-0005-0000-0000-0000B20A0000}"/>
    <cellStyle name="Normal 10 2 10 15 2 10" xfId="2875" xr:uid="{00000000-0005-0000-0000-0000B30A0000}"/>
    <cellStyle name="Normal 10 2 10 15 2 2" xfId="2876" xr:uid="{00000000-0005-0000-0000-0000B40A0000}"/>
    <cellStyle name="Normal 10 2 10 15 2 3" xfId="2877" xr:uid="{00000000-0005-0000-0000-0000B50A0000}"/>
    <cellStyle name="Normal 10 2 10 15 2 4" xfId="2878" xr:uid="{00000000-0005-0000-0000-0000B60A0000}"/>
    <cellStyle name="Normal 10 2 10 15 2 5" xfId="2879" xr:uid="{00000000-0005-0000-0000-0000B70A0000}"/>
    <cellStyle name="Normal 10 2 10 15 2 6" xfId="2880" xr:uid="{00000000-0005-0000-0000-0000B80A0000}"/>
    <cellStyle name="Normal 10 2 10 15 2 7" xfId="2881" xr:uid="{00000000-0005-0000-0000-0000B90A0000}"/>
    <cellStyle name="Normal 10 2 10 15 2 8" xfId="2882" xr:uid="{00000000-0005-0000-0000-0000BA0A0000}"/>
    <cellStyle name="Normal 10 2 10 15 2 9" xfId="2883" xr:uid="{00000000-0005-0000-0000-0000BB0A0000}"/>
    <cellStyle name="Normal 10 2 10 15 3" xfId="2884" xr:uid="{00000000-0005-0000-0000-0000BC0A0000}"/>
    <cellStyle name="Normal 10 2 10 15 3 10" xfId="2885" xr:uid="{00000000-0005-0000-0000-0000BD0A0000}"/>
    <cellStyle name="Normal 10 2 10 15 3 2" xfId="2886" xr:uid="{00000000-0005-0000-0000-0000BE0A0000}"/>
    <cellStyle name="Normal 10 2 10 15 3 3" xfId="2887" xr:uid="{00000000-0005-0000-0000-0000BF0A0000}"/>
    <cellStyle name="Normal 10 2 10 15 3 4" xfId="2888" xr:uid="{00000000-0005-0000-0000-0000C00A0000}"/>
    <cellStyle name="Normal 10 2 10 15 3 5" xfId="2889" xr:uid="{00000000-0005-0000-0000-0000C10A0000}"/>
    <cellStyle name="Normal 10 2 10 15 3 6" xfId="2890" xr:uid="{00000000-0005-0000-0000-0000C20A0000}"/>
    <cellStyle name="Normal 10 2 10 15 3 7" xfId="2891" xr:uid="{00000000-0005-0000-0000-0000C30A0000}"/>
    <cellStyle name="Normal 10 2 10 15 3 8" xfId="2892" xr:uid="{00000000-0005-0000-0000-0000C40A0000}"/>
    <cellStyle name="Normal 10 2 10 15 3 9" xfId="2893" xr:uid="{00000000-0005-0000-0000-0000C50A0000}"/>
    <cellStyle name="Normal 10 2 10 15 4" xfId="2894" xr:uid="{00000000-0005-0000-0000-0000C60A0000}"/>
    <cellStyle name="Normal 10 2 10 15 4 10" xfId="2895" xr:uid="{00000000-0005-0000-0000-0000C70A0000}"/>
    <cellStyle name="Normal 10 2 10 15 4 2" xfId="2896" xr:uid="{00000000-0005-0000-0000-0000C80A0000}"/>
    <cellStyle name="Normal 10 2 10 15 4 3" xfId="2897" xr:uid="{00000000-0005-0000-0000-0000C90A0000}"/>
    <cellStyle name="Normal 10 2 10 15 4 4" xfId="2898" xr:uid="{00000000-0005-0000-0000-0000CA0A0000}"/>
    <cellStyle name="Normal 10 2 10 15 4 5" xfId="2899" xr:uid="{00000000-0005-0000-0000-0000CB0A0000}"/>
    <cellStyle name="Normal 10 2 10 15 4 6" xfId="2900" xr:uid="{00000000-0005-0000-0000-0000CC0A0000}"/>
    <cellStyle name="Normal 10 2 10 15 4 7" xfId="2901" xr:uid="{00000000-0005-0000-0000-0000CD0A0000}"/>
    <cellStyle name="Normal 10 2 10 15 4 8" xfId="2902" xr:uid="{00000000-0005-0000-0000-0000CE0A0000}"/>
    <cellStyle name="Normal 10 2 10 15 4 9" xfId="2903" xr:uid="{00000000-0005-0000-0000-0000CF0A0000}"/>
    <cellStyle name="Normal 10 2 10 15 5" xfId="2904" xr:uid="{00000000-0005-0000-0000-0000D00A0000}"/>
    <cellStyle name="Normal 10 2 10 15 5 10" xfId="2905" xr:uid="{00000000-0005-0000-0000-0000D10A0000}"/>
    <cellStyle name="Normal 10 2 10 15 5 2" xfId="2906" xr:uid="{00000000-0005-0000-0000-0000D20A0000}"/>
    <cellStyle name="Normal 10 2 10 15 5 3" xfId="2907" xr:uid="{00000000-0005-0000-0000-0000D30A0000}"/>
    <cellStyle name="Normal 10 2 10 15 5 4" xfId="2908" xr:uid="{00000000-0005-0000-0000-0000D40A0000}"/>
    <cellStyle name="Normal 10 2 10 15 5 5" xfId="2909" xr:uid="{00000000-0005-0000-0000-0000D50A0000}"/>
    <cellStyle name="Normal 10 2 10 15 5 6" xfId="2910" xr:uid="{00000000-0005-0000-0000-0000D60A0000}"/>
    <cellStyle name="Normal 10 2 10 15 5 7" xfId="2911" xr:uid="{00000000-0005-0000-0000-0000D70A0000}"/>
    <cellStyle name="Normal 10 2 10 15 5 8" xfId="2912" xr:uid="{00000000-0005-0000-0000-0000D80A0000}"/>
    <cellStyle name="Normal 10 2 10 15 5 9" xfId="2913" xr:uid="{00000000-0005-0000-0000-0000D90A0000}"/>
    <cellStyle name="Normal 10 2 10 15 6" xfId="2914" xr:uid="{00000000-0005-0000-0000-0000DA0A0000}"/>
    <cellStyle name="Normal 10 2 10 15 7" xfId="2915" xr:uid="{00000000-0005-0000-0000-0000DB0A0000}"/>
    <cellStyle name="Normal 10 2 10 15 8" xfId="2916" xr:uid="{00000000-0005-0000-0000-0000DC0A0000}"/>
    <cellStyle name="Normal 10 2 10 15 9" xfId="2917" xr:uid="{00000000-0005-0000-0000-0000DD0A0000}"/>
    <cellStyle name="Normal 10 2 10 16" xfId="2918" xr:uid="{00000000-0005-0000-0000-0000DE0A0000}"/>
    <cellStyle name="Normal 10 2 10 16 10" xfId="2919" xr:uid="{00000000-0005-0000-0000-0000DF0A0000}"/>
    <cellStyle name="Normal 10 2 10 16 11" xfId="2920" xr:uid="{00000000-0005-0000-0000-0000E00A0000}"/>
    <cellStyle name="Normal 10 2 10 16 12" xfId="2921" xr:uid="{00000000-0005-0000-0000-0000E10A0000}"/>
    <cellStyle name="Normal 10 2 10 16 13" xfId="2922" xr:uid="{00000000-0005-0000-0000-0000E20A0000}"/>
    <cellStyle name="Normal 10 2 10 16 14" xfId="2923" xr:uid="{00000000-0005-0000-0000-0000E30A0000}"/>
    <cellStyle name="Normal 10 2 10 16 2" xfId="2924" xr:uid="{00000000-0005-0000-0000-0000E40A0000}"/>
    <cellStyle name="Normal 10 2 10 16 2 10" xfId="2925" xr:uid="{00000000-0005-0000-0000-0000E50A0000}"/>
    <cellStyle name="Normal 10 2 10 16 2 2" xfId="2926" xr:uid="{00000000-0005-0000-0000-0000E60A0000}"/>
    <cellStyle name="Normal 10 2 10 16 2 3" xfId="2927" xr:uid="{00000000-0005-0000-0000-0000E70A0000}"/>
    <cellStyle name="Normal 10 2 10 16 2 4" xfId="2928" xr:uid="{00000000-0005-0000-0000-0000E80A0000}"/>
    <cellStyle name="Normal 10 2 10 16 2 5" xfId="2929" xr:uid="{00000000-0005-0000-0000-0000E90A0000}"/>
    <cellStyle name="Normal 10 2 10 16 2 6" xfId="2930" xr:uid="{00000000-0005-0000-0000-0000EA0A0000}"/>
    <cellStyle name="Normal 10 2 10 16 2 7" xfId="2931" xr:uid="{00000000-0005-0000-0000-0000EB0A0000}"/>
    <cellStyle name="Normal 10 2 10 16 2 8" xfId="2932" xr:uid="{00000000-0005-0000-0000-0000EC0A0000}"/>
    <cellStyle name="Normal 10 2 10 16 2 9" xfId="2933" xr:uid="{00000000-0005-0000-0000-0000ED0A0000}"/>
    <cellStyle name="Normal 10 2 10 16 3" xfId="2934" xr:uid="{00000000-0005-0000-0000-0000EE0A0000}"/>
    <cellStyle name="Normal 10 2 10 16 3 10" xfId="2935" xr:uid="{00000000-0005-0000-0000-0000EF0A0000}"/>
    <cellStyle name="Normal 10 2 10 16 3 2" xfId="2936" xr:uid="{00000000-0005-0000-0000-0000F00A0000}"/>
    <cellStyle name="Normal 10 2 10 16 3 3" xfId="2937" xr:uid="{00000000-0005-0000-0000-0000F10A0000}"/>
    <cellStyle name="Normal 10 2 10 16 3 4" xfId="2938" xr:uid="{00000000-0005-0000-0000-0000F20A0000}"/>
    <cellStyle name="Normal 10 2 10 16 3 5" xfId="2939" xr:uid="{00000000-0005-0000-0000-0000F30A0000}"/>
    <cellStyle name="Normal 10 2 10 16 3 6" xfId="2940" xr:uid="{00000000-0005-0000-0000-0000F40A0000}"/>
    <cellStyle name="Normal 10 2 10 16 3 7" xfId="2941" xr:uid="{00000000-0005-0000-0000-0000F50A0000}"/>
    <cellStyle name="Normal 10 2 10 16 3 8" xfId="2942" xr:uid="{00000000-0005-0000-0000-0000F60A0000}"/>
    <cellStyle name="Normal 10 2 10 16 3 9" xfId="2943" xr:uid="{00000000-0005-0000-0000-0000F70A0000}"/>
    <cellStyle name="Normal 10 2 10 16 4" xfId="2944" xr:uid="{00000000-0005-0000-0000-0000F80A0000}"/>
    <cellStyle name="Normal 10 2 10 16 4 10" xfId="2945" xr:uid="{00000000-0005-0000-0000-0000F90A0000}"/>
    <cellStyle name="Normal 10 2 10 16 4 2" xfId="2946" xr:uid="{00000000-0005-0000-0000-0000FA0A0000}"/>
    <cellStyle name="Normal 10 2 10 16 4 3" xfId="2947" xr:uid="{00000000-0005-0000-0000-0000FB0A0000}"/>
    <cellStyle name="Normal 10 2 10 16 4 4" xfId="2948" xr:uid="{00000000-0005-0000-0000-0000FC0A0000}"/>
    <cellStyle name="Normal 10 2 10 16 4 5" xfId="2949" xr:uid="{00000000-0005-0000-0000-0000FD0A0000}"/>
    <cellStyle name="Normal 10 2 10 16 4 6" xfId="2950" xr:uid="{00000000-0005-0000-0000-0000FE0A0000}"/>
    <cellStyle name="Normal 10 2 10 16 4 7" xfId="2951" xr:uid="{00000000-0005-0000-0000-0000FF0A0000}"/>
    <cellStyle name="Normal 10 2 10 16 4 8" xfId="2952" xr:uid="{00000000-0005-0000-0000-0000000B0000}"/>
    <cellStyle name="Normal 10 2 10 16 4 9" xfId="2953" xr:uid="{00000000-0005-0000-0000-0000010B0000}"/>
    <cellStyle name="Normal 10 2 10 16 5" xfId="2954" xr:uid="{00000000-0005-0000-0000-0000020B0000}"/>
    <cellStyle name="Normal 10 2 10 16 5 10" xfId="2955" xr:uid="{00000000-0005-0000-0000-0000030B0000}"/>
    <cellStyle name="Normal 10 2 10 16 5 2" xfId="2956" xr:uid="{00000000-0005-0000-0000-0000040B0000}"/>
    <cellStyle name="Normal 10 2 10 16 5 3" xfId="2957" xr:uid="{00000000-0005-0000-0000-0000050B0000}"/>
    <cellStyle name="Normal 10 2 10 16 5 4" xfId="2958" xr:uid="{00000000-0005-0000-0000-0000060B0000}"/>
    <cellStyle name="Normal 10 2 10 16 5 5" xfId="2959" xr:uid="{00000000-0005-0000-0000-0000070B0000}"/>
    <cellStyle name="Normal 10 2 10 16 5 6" xfId="2960" xr:uid="{00000000-0005-0000-0000-0000080B0000}"/>
    <cellStyle name="Normal 10 2 10 16 5 7" xfId="2961" xr:uid="{00000000-0005-0000-0000-0000090B0000}"/>
    <cellStyle name="Normal 10 2 10 16 5 8" xfId="2962" xr:uid="{00000000-0005-0000-0000-00000A0B0000}"/>
    <cellStyle name="Normal 10 2 10 16 5 9" xfId="2963" xr:uid="{00000000-0005-0000-0000-00000B0B0000}"/>
    <cellStyle name="Normal 10 2 10 16 6" xfId="2964" xr:uid="{00000000-0005-0000-0000-00000C0B0000}"/>
    <cellStyle name="Normal 10 2 10 16 7" xfId="2965" xr:uid="{00000000-0005-0000-0000-00000D0B0000}"/>
    <cellStyle name="Normal 10 2 10 16 8" xfId="2966" xr:uid="{00000000-0005-0000-0000-00000E0B0000}"/>
    <cellStyle name="Normal 10 2 10 16 9" xfId="2967" xr:uid="{00000000-0005-0000-0000-00000F0B0000}"/>
    <cellStyle name="Normal 10 2 10 17" xfId="2968" xr:uid="{00000000-0005-0000-0000-0000100B0000}"/>
    <cellStyle name="Normal 10 2 10 17 10" xfId="2969" xr:uid="{00000000-0005-0000-0000-0000110B0000}"/>
    <cellStyle name="Normal 10 2 10 17 11" xfId="2970" xr:uid="{00000000-0005-0000-0000-0000120B0000}"/>
    <cellStyle name="Normal 10 2 10 17 12" xfId="2971" xr:uid="{00000000-0005-0000-0000-0000130B0000}"/>
    <cellStyle name="Normal 10 2 10 17 13" xfId="2972" xr:uid="{00000000-0005-0000-0000-0000140B0000}"/>
    <cellStyle name="Normal 10 2 10 17 14" xfId="2973" xr:uid="{00000000-0005-0000-0000-0000150B0000}"/>
    <cellStyle name="Normal 10 2 10 17 2" xfId="2974" xr:uid="{00000000-0005-0000-0000-0000160B0000}"/>
    <cellStyle name="Normal 10 2 10 17 2 10" xfId="2975" xr:uid="{00000000-0005-0000-0000-0000170B0000}"/>
    <cellStyle name="Normal 10 2 10 17 2 2" xfId="2976" xr:uid="{00000000-0005-0000-0000-0000180B0000}"/>
    <cellStyle name="Normal 10 2 10 17 2 3" xfId="2977" xr:uid="{00000000-0005-0000-0000-0000190B0000}"/>
    <cellStyle name="Normal 10 2 10 17 2 4" xfId="2978" xr:uid="{00000000-0005-0000-0000-00001A0B0000}"/>
    <cellStyle name="Normal 10 2 10 17 2 5" xfId="2979" xr:uid="{00000000-0005-0000-0000-00001B0B0000}"/>
    <cellStyle name="Normal 10 2 10 17 2 6" xfId="2980" xr:uid="{00000000-0005-0000-0000-00001C0B0000}"/>
    <cellStyle name="Normal 10 2 10 17 2 7" xfId="2981" xr:uid="{00000000-0005-0000-0000-00001D0B0000}"/>
    <cellStyle name="Normal 10 2 10 17 2 8" xfId="2982" xr:uid="{00000000-0005-0000-0000-00001E0B0000}"/>
    <cellStyle name="Normal 10 2 10 17 2 9" xfId="2983" xr:uid="{00000000-0005-0000-0000-00001F0B0000}"/>
    <cellStyle name="Normal 10 2 10 17 3" xfId="2984" xr:uid="{00000000-0005-0000-0000-0000200B0000}"/>
    <cellStyle name="Normal 10 2 10 17 3 10" xfId="2985" xr:uid="{00000000-0005-0000-0000-0000210B0000}"/>
    <cellStyle name="Normal 10 2 10 17 3 2" xfId="2986" xr:uid="{00000000-0005-0000-0000-0000220B0000}"/>
    <cellStyle name="Normal 10 2 10 17 3 3" xfId="2987" xr:uid="{00000000-0005-0000-0000-0000230B0000}"/>
    <cellStyle name="Normal 10 2 10 17 3 4" xfId="2988" xr:uid="{00000000-0005-0000-0000-0000240B0000}"/>
    <cellStyle name="Normal 10 2 10 17 3 5" xfId="2989" xr:uid="{00000000-0005-0000-0000-0000250B0000}"/>
    <cellStyle name="Normal 10 2 10 17 3 6" xfId="2990" xr:uid="{00000000-0005-0000-0000-0000260B0000}"/>
    <cellStyle name="Normal 10 2 10 17 3 7" xfId="2991" xr:uid="{00000000-0005-0000-0000-0000270B0000}"/>
    <cellStyle name="Normal 10 2 10 17 3 8" xfId="2992" xr:uid="{00000000-0005-0000-0000-0000280B0000}"/>
    <cellStyle name="Normal 10 2 10 17 3 9" xfId="2993" xr:uid="{00000000-0005-0000-0000-0000290B0000}"/>
    <cellStyle name="Normal 10 2 10 17 4" xfId="2994" xr:uid="{00000000-0005-0000-0000-00002A0B0000}"/>
    <cellStyle name="Normal 10 2 10 17 4 10" xfId="2995" xr:uid="{00000000-0005-0000-0000-00002B0B0000}"/>
    <cellStyle name="Normal 10 2 10 17 4 2" xfId="2996" xr:uid="{00000000-0005-0000-0000-00002C0B0000}"/>
    <cellStyle name="Normal 10 2 10 17 4 3" xfId="2997" xr:uid="{00000000-0005-0000-0000-00002D0B0000}"/>
    <cellStyle name="Normal 10 2 10 17 4 4" xfId="2998" xr:uid="{00000000-0005-0000-0000-00002E0B0000}"/>
    <cellStyle name="Normal 10 2 10 17 4 5" xfId="2999" xr:uid="{00000000-0005-0000-0000-00002F0B0000}"/>
    <cellStyle name="Normal 10 2 10 17 4 6" xfId="3000" xr:uid="{00000000-0005-0000-0000-0000300B0000}"/>
    <cellStyle name="Normal 10 2 10 17 4 7" xfId="3001" xr:uid="{00000000-0005-0000-0000-0000310B0000}"/>
    <cellStyle name="Normal 10 2 10 17 4 8" xfId="3002" xr:uid="{00000000-0005-0000-0000-0000320B0000}"/>
    <cellStyle name="Normal 10 2 10 17 4 9" xfId="3003" xr:uid="{00000000-0005-0000-0000-0000330B0000}"/>
    <cellStyle name="Normal 10 2 10 17 5" xfId="3004" xr:uid="{00000000-0005-0000-0000-0000340B0000}"/>
    <cellStyle name="Normal 10 2 10 17 5 10" xfId="3005" xr:uid="{00000000-0005-0000-0000-0000350B0000}"/>
    <cellStyle name="Normal 10 2 10 17 5 2" xfId="3006" xr:uid="{00000000-0005-0000-0000-0000360B0000}"/>
    <cellStyle name="Normal 10 2 10 17 5 3" xfId="3007" xr:uid="{00000000-0005-0000-0000-0000370B0000}"/>
    <cellStyle name="Normal 10 2 10 17 5 4" xfId="3008" xr:uid="{00000000-0005-0000-0000-0000380B0000}"/>
    <cellStyle name="Normal 10 2 10 17 5 5" xfId="3009" xr:uid="{00000000-0005-0000-0000-0000390B0000}"/>
    <cellStyle name="Normal 10 2 10 17 5 6" xfId="3010" xr:uid="{00000000-0005-0000-0000-00003A0B0000}"/>
    <cellStyle name="Normal 10 2 10 17 5 7" xfId="3011" xr:uid="{00000000-0005-0000-0000-00003B0B0000}"/>
    <cellStyle name="Normal 10 2 10 17 5 8" xfId="3012" xr:uid="{00000000-0005-0000-0000-00003C0B0000}"/>
    <cellStyle name="Normal 10 2 10 17 5 9" xfId="3013" xr:uid="{00000000-0005-0000-0000-00003D0B0000}"/>
    <cellStyle name="Normal 10 2 10 17 6" xfId="3014" xr:uid="{00000000-0005-0000-0000-00003E0B0000}"/>
    <cellStyle name="Normal 10 2 10 17 7" xfId="3015" xr:uid="{00000000-0005-0000-0000-00003F0B0000}"/>
    <cellStyle name="Normal 10 2 10 17 8" xfId="3016" xr:uid="{00000000-0005-0000-0000-0000400B0000}"/>
    <cellStyle name="Normal 10 2 10 17 9" xfId="3017" xr:uid="{00000000-0005-0000-0000-0000410B0000}"/>
    <cellStyle name="Normal 10 2 10 18" xfId="3018" xr:uid="{00000000-0005-0000-0000-0000420B0000}"/>
    <cellStyle name="Normal 10 2 10 18 10" xfId="3019" xr:uid="{00000000-0005-0000-0000-0000430B0000}"/>
    <cellStyle name="Normal 10 2 10 18 11" xfId="3020" xr:uid="{00000000-0005-0000-0000-0000440B0000}"/>
    <cellStyle name="Normal 10 2 10 18 12" xfId="3021" xr:uid="{00000000-0005-0000-0000-0000450B0000}"/>
    <cellStyle name="Normal 10 2 10 18 13" xfId="3022" xr:uid="{00000000-0005-0000-0000-0000460B0000}"/>
    <cellStyle name="Normal 10 2 10 18 14" xfId="3023" xr:uid="{00000000-0005-0000-0000-0000470B0000}"/>
    <cellStyle name="Normal 10 2 10 18 2" xfId="3024" xr:uid="{00000000-0005-0000-0000-0000480B0000}"/>
    <cellStyle name="Normal 10 2 10 18 2 10" xfId="3025" xr:uid="{00000000-0005-0000-0000-0000490B0000}"/>
    <cellStyle name="Normal 10 2 10 18 2 2" xfId="3026" xr:uid="{00000000-0005-0000-0000-00004A0B0000}"/>
    <cellStyle name="Normal 10 2 10 18 2 3" xfId="3027" xr:uid="{00000000-0005-0000-0000-00004B0B0000}"/>
    <cellStyle name="Normal 10 2 10 18 2 4" xfId="3028" xr:uid="{00000000-0005-0000-0000-00004C0B0000}"/>
    <cellStyle name="Normal 10 2 10 18 2 5" xfId="3029" xr:uid="{00000000-0005-0000-0000-00004D0B0000}"/>
    <cellStyle name="Normal 10 2 10 18 2 6" xfId="3030" xr:uid="{00000000-0005-0000-0000-00004E0B0000}"/>
    <cellStyle name="Normal 10 2 10 18 2 7" xfId="3031" xr:uid="{00000000-0005-0000-0000-00004F0B0000}"/>
    <cellStyle name="Normal 10 2 10 18 2 8" xfId="3032" xr:uid="{00000000-0005-0000-0000-0000500B0000}"/>
    <cellStyle name="Normal 10 2 10 18 2 9" xfId="3033" xr:uid="{00000000-0005-0000-0000-0000510B0000}"/>
    <cellStyle name="Normal 10 2 10 18 3" xfId="3034" xr:uid="{00000000-0005-0000-0000-0000520B0000}"/>
    <cellStyle name="Normal 10 2 10 18 3 10" xfId="3035" xr:uid="{00000000-0005-0000-0000-0000530B0000}"/>
    <cellStyle name="Normal 10 2 10 18 3 2" xfId="3036" xr:uid="{00000000-0005-0000-0000-0000540B0000}"/>
    <cellStyle name="Normal 10 2 10 18 3 3" xfId="3037" xr:uid="{00000000-0005-0000-0000-0000550B0000}"/>
    <cellStyle name="Normal 10 2 10 18 3 4" xfId="3038" xr:uid="{00000000-0005-0000-0000-0000560B0000}"/>
    <cellStyle name="Normal 10 2 10 18 3 5" xfId="3039" xr:uid="{00000000-0005-0000-0000-0000570B0000}"/>
    <cellStyle name="Normal 10 2 10 18 3 6" xfId="3040" xr:uid="{00000000-0005-0000-0000-0000580B0000}"/>
    <cellStyle name="Normal 10 2 10 18 3 7" xfId="3041" xr:uid="{00000000-0005-0000-0000-0000590B0000}"/>
    <cellStyle name="Normal 10 2 10 18 3 8" xfId="3042" xr:uid="{00000000-0005-0000-0000-00005A0B0000}"/>
    <cellStyle name="Normal 10 2 10 18 3 9" xfId="3043" xr:uid="{00000000-0005-0000-0000-00005B0B0000}"/>
    <cellStyle name="Normal 10 2 10 18 4" xfId="3044" xr:uid="{00000000-0005-0000-0000-00005C0B0000}"/>
    <cellStyle name="Normal 10 2 10 18 4 10" xfId="3045" xr:uid="{00000000-0005-0000-0000-00005D0B0000}"/>
    <cellStyle name="Normal 10 2 10 18 4 2" xfId="3046" xr:uid="{00000000-0005-0000-0000-00005E0B0000}"/>
    <cellStyle name="Normal 10 2 10 18 4 3" xfId="3047" xr:uid="{00000000-0005-0000-0000-00005F0B0000}"/>
    <cellStyle name="Normal 10 2 10 18 4 4" xfId="3048" xr:uid="{00000000-0005-0000-0000-0000600B0000}"/>
    <cellStyle name="Normal 10 2 10 18 4 5" xfId="3049" xr:uid="{00000000-0005-0000-0000-0000610B0000}"/>
    <cellStyle name="Normal 10 2 10 18 4 6" xfId="3050" xr:uid="{00000000-0005-0000-0000-0000620B0000}"/>
    <cellStyle name="Normal 10 2 10 18 4 7" xfId="3051" xr:uid="{00000000-0005-0000-0000-0000630B0000}"/>
    <cellStyle name="Normal 10 2 10 18 4 8" xfId="3052" xr:uid="{00000000-0005-0000-0000-0000640B0000}"/>
    <cellStyle name="Normal 10 2 10 18 4 9" xfId="3053" xr:uid="{00000000-0005-0000-0000-0000650B0000}"/>
    <cellStyle name="Normal 10 2 10 18 5" xfId="3054" xr:uid="{00000000-0005-0000-0000-0000660B0000}"/>
    <cellStyle name="Normal 10 2 10 18 5 10" xfId="3055" xr:uid="{00000000-0005-0000-0000-0000670B0000}"/>
    <cellStyle name="Normal 10 2 10 18 5 2" xfId="3056" xr:uid="{00000000-0005-0000-0000-0000680B0000}"/>
    <cellStyle name="Normal 10 2 10 18 5 3" xfId="3057" xr:uid="{00000000-0005-0000-0000-0000690B0000}"/>
    <cellStyle name="Normal 10 2 10 18 5 4" xfId="3058" xr:uid="{00000000-0005-0000-0000-00006A0B0000}"/>
    <cellStyle name="Normal 10 2 10 18 5 5" xfId="3059" xr:uid="{00000000-0005-0000-0000-00006B0B0000}"/>
    <cellStyle name="Normal 10 2 10 18 5 6" xfId="3060" xr:uid="{00000000-0005-0000-0000-00006C0B0000}"/>
    <cellStyle name="Normal 10 2 10 18 5 7" xfId="3061" xr:uid="{00000000-0005-0000-0000-00006D0B0000}"/>
    <cellStyle name="Normal 10 2 10 18 5 8" xfId="3062" xr:uid="{00000000-0005-0000-0000-00006E0B0000}"/>
    <cellStyle name="Normal 10 2 10 18 5 9" xfId="3063" xr:uid="{00000000-0005-0000-0000-00006F0B0000}"/>
    <cellStyle name="Normal 10 2 10 18 6" xfId="3064" xr:uid="{00000000-0005-0000-0000-0000700B0000}"/>
    <cellStyle name="Normal 10 2 10 18 7" xfId="3065" xr:uid="{00000000-0005-0000-0000-0000710B0000}"/>
    <cellStyle name="Normal 10 2 10 18 8" xfId="3066" xr:uid="{00000000-0005-0000-0000-0000720B0000}"/>
    <cellStyle name="Normal 10 2 10 18 9" xfId="3067" xr:uid="{00000000-0005-0000-0000-0000730B0000}"/>
    <cellStyle name="Normal 10 2 10 19" xfId="3068" xr:uid="{00000000-0005-0000-0000-0000740B0000}"/>
    <cellStyle name="Normal 10 2 10 19 10" xfId="3069" xr:uid="{00000000-0005-0000-0000-0000750B0000}"/>
    <cellStyle name="Normal 10 2 10 19 11" xfId="3070" xr:uid="{00000000-0005-0000-0000-0000760B0000}"/>
    <cellStyle name="Normal 10 2 10 19 12" xfId="3071" xr:uid="{00000000-0005-0000-0000-0000770B0000}"/>
    <cellStyle name="Normal 10 2 10 19 13" xfId="3072" xr:uid="{00000000-0005-0000-0000-0000780B0000}"/>
    <cellStyle name="Normal 10 2 10 19 14" xfId="3073" xr:uid="{00000000-0005-0000-0000-0000790B0000}"/>
    <cellStyle name="Normal 10 2 10 19 2" xfId="3074" xr:uid="{00000000-0005-0000-0000-00007A0B0000}"/>
    <cellStyle name="Normal 10 2 10 19 2 10" xfId="3075" xr:uid="{00000000-0005-0000-0000-00007B0B0000}"/>
    <cellStyle name="Normal 10 2 10 19 2 2" xfId="3076" xr:uid="{00000000-0005-0000-0000-00007C0B0000}"/>
    <cellStyle name="Normal 10 2 10 19 2 3" xfId="3077" xr:uid="{00000000-0005-0000-0000-00007D0B0000}"/>
    <cellStyle name="Normal 10 2 10 19 2 4" xfId="3078" xr:uid="{00000000-0005-0000-0000-00007E0B0000}"/>
    <cellStyle name="Normal 10 2 10 19 2 5" xfId="3079" xr:uid="{00000000-0005-0000-0000-00007F0B0000}"/>
    <cellStyle name="Normal 10 2 10 19 2 6" xfId="3080" xr:uid="{00000000-0005-0000-0000-0000800B0000}"/>
    <cellStyle name="Normal 10 2 10 19 2 7" xfId="3081" xr:uid="{00000000-0005-0000-0000-0000810B0000}"/>
    <cellStyle name="Normal 10 2 10 19 2 8" xfId="3082" xr:uid="{00000000-0005-0000-0000-0000820B0000}"/>
    <cellStyle name="Normal 10 2 10 19 2 9" xfId="3083" xr:uid="{00000000-0005-0000-0000-0000830B0000}"/>
    <cellStyle name="Normal 10 2 10 19 3" xfId="3084" xr:uid="{00000000-0005-0000-0000-0000840B0000}"/>
    <cellStyle name="Normal 10 2 10 19 3 10" xfId="3085" xr:uid="{00000000-0005-0000-0000-0000850B0000}"/>
    <cellStyle name="Normal 10 2 10 19 3 2" xfId="3086" xr:uid="{00000000-0005-0000-0000-0000860B0000}"/>
    <cellStyle name="Normal 10 2 10 19 3 3" xfId="3087" xr:uid="{00000000-0005-0000-0000-0000870B0000}"/>
    <cellStyle name="Normal 10 2 10 19 3 4" xfId="3088" xr:uid="{00000000-0005-0000-0000-0000880B0000}"/>
    <cellStyle name="Normal 10 2 10 19 3 5" xfId="3089" xr:uid="{00000000-0005-0000-0000-0000890B0000}"/>
    <cellStyle name="Normal 10 2 10 19 3 6" xfId="3090" xr:uid="{00000000-0005-0000-0000-00008A0B0000}"/>
    <cellStyle name="Normal 10 2 10 19 3 7" xfId="3091" xr:uid="{00000000-0005-0000-0000-00008B0B0000}"/>
    <cellStyle name="Normal 10 2 10 19 3 8" xfId="3092" xr:uid="{00000000-0005-0000-0000-00008C0B0000}"/>
    <cellStyle name="Normal 10 2 10 19 3 9" xfId="3093" xr:uid="{00000000-0005-0000-0000-00008D0B0000}"/>
    <cellStyle name="Normal 10 2 10 19 4" xfId="3094" xr:uid="{00000000-0005-0000-0000-00008E0B0000}"/>
    <cellStyle name="Normal 10 2 10 19 4 10" xfId="3095" xr:uid="{00000000-0005-0000-0000-00008F0B0000}"/>
    <cellStyle name="Normal 10 2 10 19 4 2" xfId="3096" xr:uid="{00000000-0005-0000-0000-0000900B0000}"/>
    <cellStyle name="Normal 10 2 10 19 4 3" xfId="3097" xr:uid="{00000000-0005-0000-0000-0000910B0000}"/>
    <cellStyle name="Normal 10 2 10 19 4 4" xfId="3098" xr:uid="{00000000-0005-0000-0000-0000920B0000}"/>
    <cellStyle name="Normal 10 2 10 19 4 5" xfId="3099" xr:uid="{00000000-0005-0000-0000-0000930B0000}"/>
    <cellStyle name="Normal 10 2 10 19 4 6" xfId="3100" xr:uid="{00000000-0005-0000-0000-0000940B0000}"/>
    <cellStyle name="Normal 10 2 10 19 4 7" xfId="3101" xr:uid="{00000000-0005-0000-0000-0000950B0000}"/>
    <cellStyle name="Normal 10 2 10 19 4 8" xfId="3102" xr:uid="{00000000-0005-0000-0000-0000960B0000}"/>
    <cellStyle name="Normal 10 2 10 19 4 9" xfId="3103" xr:uid="{00000000-0005-0000-0000-0000970B0000}"/>
    <cellStyle name="Normal 10 2 10 19 5" xfId="3104" xr:uid="{00000000-0005-0000-0000-0000980B0000}"/>
    <cellStyle name="Normal 10 2 10 19 5 10" xfId="3105" xr:uid="{00000000-0005-0000-0000-0000990B0000}"/>
    <cellStyle name="Normal 10 2 10 19 5 2" xfId="3106" xr:uid="{00000000-0005-0000-0000-00009A0B0000}"/>
    <cellStyle name="Normal 10 2 10 19 5 3" xfId="3107" xr:uid="{00000000-0005-0000-0000-00009B0B0000}"/>
    <cellStyle name="Normal 10 2 10 19 5 4" xfId="3108" xr:uid="{00000000-0005-0000-0000-00009C0B0000}"/>
    <cellStyle name="Normal 10 2 10 19 5 5" xfId="3109" xr:uid="{00000000-0005-0000-0000-00009D0B0000}"/>
    <cellStyle name="Normal 10 2 10 19 5 6" xfId="3110" xr:uid="{00000000-0005-0000-0000-00009E0B0000}"/>
    <cellStyle name="Normal 10 2 10 19 5 7" xfId="3111" xr:uid="{00000000-0005-0000-0000-00009F0B0000}"/>
    <cellStyle name="Normal 10 2 10 19 5 8" xfId="3112" xr:uid="{00000000-0005-0000-0000-0000A00B0000}"/>
    <cellStyle name="Normal 10 2 10 19 5 9" xfId="3113" xr:uid="{00000000-0005-0000-0000-0000A10B0000}"/>
    <cellStyle name="Normal 10 2 10 19 6" xfId="3114" xr:uid="{00000000-0005-0000-0000-0000A20B0000}"/>
    <cellStyle name="Normal 10 2 10 19 7" xfId="3115" xr:uid="{00000000-0005-0000-0000-0000A30B0000}"/>
    <cellStyle name="Normal 10 2 10 19 8" xfId="3116" xr:uid="{00000000-0005-0000-0000-0000A40B0000}"/>
    <cellStyle name="Normal 10 2 10 19 9" xfId="3117" xr:uid="{00000000-0005-0000-0000-0000A50B0000}"/>
    <cellStyle name="Normal 10 2 10 2" xfId="3118" xr:uid="{00000000-0005-0000-0000-0000A60B0000}"/>
    <cellStyle name="Normal 10 2 10 2 10" xfId="3119" xr:uid="{00000000-0005-0000-0000-0000A70B0000}"/>
    <cellStyle name="Normal 10 2 10 2 10 10" xfId="3120" xr:uid="{00000000-0005-0000-0000-0000A80B0000}"/>
    <cellStyle name="Normal 10 2 10 2 10 11" xfId="3121" xr:uid="{00000000-0005-0000-0000-0000A90B0000}"/>
    <cellStyle name="Normal 10 2 10 2 10 12" xfId="3122" xr:uid="{00000000-0005-0000-0000-0000AA0B0000}"/>
    <cellStyle name="Normal 10 2 10 2 10 13" xfId="3123" xr:uid="{00000000-0005-0000-0000-0000AB0B0000}"/>
    <cellStyle name="Normal 10 2 10 2 10 14" xfId="3124" xr:uid="{00000000-0005-0000-0000-0000AC0B0000}"/>
    <cellStyle name="Normal 10 2 10 2 10 2" xfId="3125" xr:uid="{00000000-0005-0000-0000-0000AD0B0000}"/>
    <cellStyle name="Normal 10 2 10 2 10 2 10" xfId="3126" xr:uid="{00000000-0005-0000-0000-0000AE0B0000}"/>
    <cellStyle name="Normal 10 2 10 2 10 2 2" xfId="3127" xr:uid="{00000000-0005-0000-0000-0000AF0B0000}"/>
    <cellStyle name="Normal 10 2 10 2 10 2 3" xfId="3128" xr:uid="{00000000-0005-0000-0000-0000B00B0000}"/>
    <cellStyle name="Normal 10 2 10 2 10 2 4" xfId="3129" xr:uid="{00000000-0005-0000-0000-0000B10B0000}"/>
    <cellStyle name="Normal 10 2 10 2 10 2 5" xfId="3130" xr:uid="{00000000-0005-0000-0000-0000B20B0000}"/>
    <cellStyle name="Normal 10 2 10 2 10 2 6" xfId="3131" xr:uid="{00000000-0005-0000-0000-0000B30B0000}"/>
    <cellStyle name="Normal 10 2 10 2 10 2 7" xfId="3132" xr:uid="{00000000-0005-0000-0000-0000B40B0000}"/>
    <cellStyle name="Normal 10 2 10 2 10 2 8" xfId="3133" xr:uid="{00000000-0005-0000-0000-0000B50B0000}"/>
    <cellStyle name="Normal 10 2 10 2 10 2 9" xfId="3134" xr:uid="{00000000-0005-0000-0000-0000B60B0000}"/>
    <cellStyle name="Normal 10 2 10 2 10 3" xfId="3135" xr:uid="{00000000-0005-0000-0000-0000B70B0000}"/>
    <cellStyle name="Normal 10 2 10 2 10 3 10" xfId="3136" xr:uid="{00000000-0005-0000-0000-0000B80B0000}"/>
    <cellStyle name="Normal 10 2 10 2 10 3 2" xfId="3137" xr:uid="{00000000-0005-0000-0000-0000B90B0000}"/>
    <cellStyle name="Normal 10 2 10 2 10 3 3" xfId="3138" xr:uid="{00000000-0005-0000-0000-0000BA0B0000}"/>
    <cellStyle name="Normal 10 2 10 2 10 3 4" xfId="3139" xr:uid="{00000000-0005-0000-0000-0000BB0B0000}"/>
    <cellStyle name="Normal 10 2 10 2 10 3 5" xfId="3140" xr:uid="{00000000-0005-0000-0000-0000BC0B0000}"/>
    <cellStyle name="Normal 10 2 10 2 10 3 6" xfId="3141" xr:uid="{00000000-0005-0000-0000-0000BD0B0000}"/>
    <cellStyle name="Normal 10 2 10 2 10 3 7" xfId="3142" xr:uid="{00000000-0005-0000-0000-0000BE0B0000}"/>
    <cellStyle name="Normal 10 2 10 2 10 3 8" xfId="3143" xr:uid="{00000000-0005-0000-0000-0000BF0B0000}"/>
    <cellStyle name="Normal 10 2 10 2 10 3 9" xfId="3144" xr:uid="{00000000-0005-0000-0000-0000C00B0000}"/>
    <cellStyle name="Normal 10 2 10 2 10 4" xfId="3145" xr:uid="{00000000-0005-0000-0000-0000C10B0000}"/>
    <cellStyle name="Normal 10 2 10 2 10 4 10" xfId="3146" xr:uid="{00000000-0005-0000-0000-0000C20B0000}"/>
    <cellStyle name="Normal 10 2 10 2 10 4 2" xfId="3147" xr:uid="{00000000-0005-0000-0000-0000C30B0000}"/>
    <cellStyle name="Normal 10 2 10 2 10 4 3" xfId="3148" xr:uid="{00000000-0005-0000-0000-0000C40B0000}"/>
    <cellStyle name="Normal 10 2 10 2 10 4 4" xfId="3149" xr:uid="{00000000-0005-0000-0000-0000C50B0000}"/>
    <cellStyle name="Normal 10 2 10 2 10 4 5" xfId="3150" xr:uid="{00000000-0005-0000-0000-0000C60B0000}"/>
    <cellStyle name="Normal 10 2 10 2 10 4 6" xfId="3151" xr:uid="{00000000-0005-0000-0000-0000C70B0000}"/>
    <cellStyle name="Normal 10 2 10 2 10 4 7" xfId="3152" xr:uid="{00000000-0005-0000-0000-0000C80B0000}"/>
    <cellStyle name="Normal 10 2 10 2 10 4 8" xfId="3153" xr:uid="{00000000-0005-0000-0000-0000C90B0000}"/>
    <cellStyle name="Normal 10 2 10 2 10 4 9" xfId="3154" xr:uid="{00000000-0005-0000-0000-0000CA0B0000}"/>
    <cellStyle name="Normal 10 2 10 2 10 5" xfId="3155" xr:uid="{00000000-0005-0000-0000-0000CB0B0000}"/>
    <cellStyle name="Normal 10 2 10 2 10 5 10" xfId="3156" xr:uid="{00000000-0005-0000-0000-0000CC0B0000}"/>
    <cellStyle name="Normal 10 2 10 2 10 5 2" xfId="3157" xr:uid="{00000000-0005-0000-0000-0000CD0B0000}"/>
    <cellStyle name="Normal 10 2 10 2 10 5 3" xfId="3158" xr:uid="{00000000-0005-0000-0000-0000CE0B0000}"/>
    <cellStyle name="Normal 10 2 10 2 10 5 4" xfId="3159" xr:uid="{00000000-0005-0000-0000-0000CF0B0000}"/>
    <cellStyle name="Normal 10 2 10 2 10 5 5" xfId="3160" xr:uid="{00000000-0005-0000-0000-0000D00B0000}"/>
    <cellStyle name="Normal 10 2 10 2 10 5 6" xfId="3161" xr:uid="{00000000-0005-0000-0000-0000D10B0000}"/>
    <cellStyle name="Normal 10 2 10 2 10 5 7" xfId="3162" xr:uid="{00000000-0005-0000-0000-0000D20B0000}"/>
    <cellStyle name="Normal 10 2 10 2 10 5 8" xfId="3163" xr:uid="{00000000-0005-0000-0000-0000D30B0000}"/>
    <cellStyle name="Normal 10 2 10 2 10 5 9" xfId="3164" xr:uid="{00000000-0005-0000-0000-0000D40B0000}"/>
    <cellStyle name="Normal 10 2 10 2 10 6" xfId="3165" xr:uid="{00000000-0005-0000-0000-0000D50B0000}"/>
    <cellStyle name="Normal 10 2 10 2 10 7" xfId="3166" xr:uid="{00000000-0005-0000-0000-0000D60B0000}"/>
    <cellStyle name="Normal 10 2 10 2 10 8" xfId="3167" xr:uid="{00000000-0005-0000-0000-0000D70B0000}"/>
    <cellStyle name="Normal 10 2 10 2 10 9" xfId="3168" xr:uid="{00000000-0005-0000-0000-0000D80B0000}"/>
    <cellStyle name="Normal 10 2 10 2 11" xfId="3169" xr:uid="{00000000-0005-0000-0000-0000D90B0000}"/>
    <cellStyle name="Normal 10 2 10 2 11 10" xfId="3170" xr:uid="{00000000-0005-0000-0000-0000DA0B0000}"/>
    <cellStyle name="Normal 10 2 10 2 11 11" xfId="3171" xr:uid="{00000000-0005-0000-0000-0000DB0B0000}"/>
    <cellStyle name="Normal 10 2 10 2 11 12" xfId="3172" xr:uid="{00000000-0005-0000-0000-0000DC0B0000}"/>
    <cellStyle name="Normal 10 2 10 2 11 13" xfId="3173" xr:uid="{00000000-0005-0000-0000-0000DD0B0000}"/>
    <cellStyle name="Normal 10 2 10 2 11 14" xfId="3174" xr:uid="{00000000-0005-0000-0000-0000DE0B0000}"/>
    <cellStyle name="Normal 10 2 10 2 11 2" xfId="3175" xr:uid="{00000000-0005-0000-0000-0000DF0B0000}"/>
    <cellStyle name="Normal 10 2 10 2 11 2 10" xfId="3176" xr:uid="{00000000-0005-0000-0000-0000E00B0000}"/>
    <cellStyle name="Normal 10 2 10 2 11 2 2" xfId="3177" xr:uid="{00000000-0005-0000-0000-0000E10B0000}"/>
    <cellStyle name="Normal 10 2 10 2 11 2 3" xfId="3178" xr:uid="{00000000-0005-0000-0000-0000E20B0000}"/>
    <cellStyle name="Normal 10 2 10 2 11 2 4" xfId="3179" xr:uid="{00000000-0005-0000-0000-0000E30B0000}"/>
    <cellStyle name="Normal 10 2 10 2 11 2 5" xfId="3180" xr:uid="{00000000-0005-0000-0000-0000E40B0000}"/>
    <cellStyle name="Normal 10 2 10 2 11 2 6" xfId="3181" xr:uid="{00000000-0005-0000-0000-0000E50B0000}"/>
    <cellStyle name="Normal 10 2 10 2 11 2 7" xfId="3182" xr:uid="{00000000-0005-0000-0000-0000E60B0000}"/>
    <cellStyle name="Normal 10 2 10 2 11 2 8" xfId="3183" xr:uid="{00000000-0005-0000-0000-0000E70B0000}"/>
    <cellStyle name="Normal 10 2 10 2 11 2 9" xfId="3184" xr:uid="{00000000-0005-0000-0000-0000E80B0000}"/>
    <cellStyle name="Normal 10 2 10 2 11 3" xfId="3185" xr:uid="{00000000-0005-0000-0000-0000E90B0000}"/>
    <cellStyle name="Normal 10 2 10 2 11 3 10" xfId="3186" xr:uid="{00000000-0005-0000-0000-0000EA0B0000}"/>
    <cellStyle name="Normal 10 2 10 2 11 3 2" xfId="3187" xr:uid="{00000000-0005-0000-0000-0000EB0B0000}"/>
    <cellStyle name="Normal 10 2 10 2 11 3 3" xfId="3188" xr:uid="{00000000-0005-0000-0000-0000EC0B0000}"/>
    <cellStyle name="Normal 10 2 10 2 11 3 4" xfId="3189" xr:uid="{00000000-0005-0000-0000-0000ED0B0000}"/>
    <cellStyle name="Normal 10 2 10 2 11 3 5" xfId="3190" xr:uid="{00000000-0005-0000-0000-0000EE0B0000}"/>
    <cellStyle name="Normal 10 2 10 2 11 3 6" xfId="3191" xr:uid="{00000000-0005-0000-0000-0000EF0B0000}"/>
    <cellStyle name="Normal 10 2 10 2 11 3 7" xfId="3192" xr:uid="{00000000-0005-0000-0000-0000F00B0000}"/>
    <cellStyle name="Normal 10 2 10 2 11 3 8" xfId="3193" xr:uid="{00000000-0005-0000-0000-0000F10B0000}"/>
    <cellStyle name="Normal 10 2 10 2 11 3 9" xfId="3194" xr:uid="{00000000-0005-0000-0000-0000F20B0000}"/>
    <cellStyle name="Normal 10 2 10 2 11 4" xfId="3195" xr:uid="{00000000-0005-0000-0000-0000F30B0000}"/>
    <cellStyle name="Normal 10 2 10 2 11 4 10" xfId="3196" xr:uid="{00000000-0005-0000-0000-0000F40B0000}"/>
    <cellStyle name="Normal 10 2 10 2 11 4 2" xfId="3197" xr:uid="{00000000-0005-0000-0000-0000F50B0000}"/>
    <cellStyle name="Normal 10 2 10 2 11 4 3" xfId="3198" xr:uid="{00000000-0005-0000-0000-0000F60B0000}"/>
    <cellStyle name="Normal 10 2 10 2 11 4 4" xfId="3199" xr:uid="{00000000-0005-0000-0000-0000F70B0000}"/>
    <cellStyle name="Normal 10 2 10 2 11 4 5" xfId="3200" xr:uid="{00000000-0005-0000-0000-0000F80B0000}"/>
    <cellStyle name="Normal 10 2 10 2 11 4 6" xfId="3201" xr:uid="{00000000-0005-0000-0000-0000F90B0000}"/>
    <cellStyle name="Normal 10 2 10 2 11 4 7" xfId="3202" xr:uid="{00000000-0005-0000-0000-0000FA0B0000}"/>
    <cellStyle name="Normal 10 2 10 2 11 4 8" xfId="3203" xr:uid="{00000000-0005-0000-0000-0000FB0B0000}"/>
    <cellStyle name="Normal 10 2 10 2 11 4 9" xfId="3204" xr:uid="{00000000-0005-0000-0000-0000FC0B0000}"/>
    <cellStyle name="Normal 10 2 10 2 11 5" xfId="3205" xr:uid="{00000000-0005-0000-0000-0000FD0B0000}"/>
    <cellStyle name="Normal 10 2 10 2 11 5 10" xfId="3206" xr:uid="{00000000-0005-0000-0000-0000FE0B0000}"/>
    <cellStyle name="Normal 10 2 10 2 11 5 2" xfId="3207" xr:uid="{00000000-0005-0000-0000-0000FF0B0000}"/>
    <cellStyle name="Normal 10 2 10 2 11 5 3" xfId="3208" xr:uid="{00000000-0005-0000-0000-0000000C0000}"/>
    <cellStyle name="Normal 10 2 10 2 11 5 4" xfId="3209" xr:uid="{00000000-0005-0000-0000-0000010C0000}"/>
    <cellStyle name="Normal 10 2 10 2 11 5 5" xfId="3210" xr:uid="{00000000-0005-0000-0000-0000020C0000}"/>
    <cellStyle name="Normal 10 2 10 2 11 5 6" xfId="3211" xr:uid="{00000000-0005-0000-0000-0000030C0000}"/>
    <cellStyle name="Normal 10 2 10 2 11 5 7" xfId="3212" xr:uid="{00000000-0005-0000-0000-0000040C0000}"/>
    <cellStyle name="Normal 10 2 10 2 11 5 8" xfId="3213" xr:uid="{00000000-0005-0000-0000-0000050C0000}"/>
    <cellStyle name="Normal 10 2 10 2 11 5 9" xfId="3214" xr:uid="{00000000-0005-0000-0000-0000060C0000}"/>
    <cellStyle name="Normal 10 2 10 2 11 6" xfId="3215" xr:uid="{00000000-0005-0000-0000-0000070C0000}"/>
    <cellStyle name="Normal 10 2 10 2 11 7" xfId="3216" xr:uid="{00000000-0005-0000-0000-0000080C0000}"/>
    <cellStyle name="Normal 10 2 10 2 11 8" xfId="3217" xr:uid="{00000000-0005-0000-0000-0000090C0000}"/>
    <cellStyle name="Normal 10 2 10 2 11 9" xfId="3218" xr:uid="{00000000-0005-0000-0000-00000A0C0000}"/>
    <cellStyle name="Normal 10 2 10 2 12" xfId="3219" xr:uid="{00000000-0005-0000-0000-00000B0C0000}"/>
    <cellStyle name="Normal 10 2 10 2 12 10" xfId="3220" xr:uid="{00000000-0005-0000-0000-00000C0C0000}"/>
    <cellStyle name="Normal 10 2 10 2 12 11" xfId="3221" xr:uid="{00000000-0005-0000-0000-00000D0C0000}"/>
    <cellStyle name="Normal 10 2 10 2 12 12" xfId="3222" xr:uid="{00000000-0005-0000-0000-00000E0C0000}"/>
    <cellStyle name="Normal 10 2 10 2 12 13" xfId="3223" xr:uid="{00000000-0005-0000-0000-00000F0C0000}"/>
    <cellStyle name="Normal 10 2 10 2 12 14" xfId="3224" xr:uid="{00000000-0005-0000-0000-0000100C0000}"/>
    <cellStyle name="Normal 10 2 10 2 12 2" xfId="3225" xr:uid="{00000000-0005-0000-0000-0000110C0000}"/>
    <cellStyle name="Normal 10 2 10 2 12 2 10" xfId="3226" xr:uid="{00000000-0005-0000-0000-0000120C0000}"/>
    <cellStyle name="Normal 10 2 10 2 12 2 2" xfId="3227" xr:uid="{00000000-0005-0000-0000-0000130C0000}"/>
    <cellStyle name="Normal 10 2 10 2 12 2 3" xfId="3228" xr:uid="{00000000-0005-0000-0000-0000140C0000}"/>
    <cellStyle name="Normal 10 2 10 2 12 2 4" xfId="3229" xr:uid="{00000000-0005-0000-0000-0000150C0000}"/>
    <cellStyle name="Normal 10 2 10 2 12 2 5" xfId="3230" xr:uid="{00000000-0005-0000-0000-0000160C0000}"/>
    <cellStyle name="Normal 10 2 10 2 12 2 6" xfId="3231" xr:uid="{00000000-0005-0000-0000-0000170C0000}"/>
    <cellStyle name="Normal 10 2 10 2 12 2 7" xfId="3232" xr:uid="{00000000-0005-0000-0000-0000180C0000}"/>
    <cellStyle name="Normal 10 2 10 2 12 2 8" xfId="3233" xr:uid="{00000000-0005-0000-0000-0000190C0000}"/>
    <cellStyle name="Normal 10 2 10 2 12 2 9" xfId="3234" xr:uid="{00000000-0005-0000-0000-00001A0C0000}"/>
    <cellStyle name="Normal 10 2 10 2 12 3" xfId="3235" xr:uid="{00000000-0005-0000-0000-00001B0C0000}"/>
    <cellStyle name="Normal 10 2 10 2 12 3 10" xfId="3236" xr:uid="{00000000-0005-0000-0000-00001C0C0000}"/>
    <cellStyle name="Normal 10 2 10 2 12 3 2" xfId="3237" xr:uid="{00000000-0005-0000-0000-00001D0C0000}"/>
    <cellStyle name="Normal 10 2 10 2 12 3 3" xfId="3238" xr:uid="{00000000-0005-0000-0000-00001E0C0000}"/>
    <cellStyle name="Normal 10 2 10 2 12 3 4" xfId="3239" xr:uid="{00000000-0005-0000-0000-00001F0C0000}"/>
    <cellStyle name="Normal 10 2 10 2 12 3 5" xfId="3240" xr:uid="{00000000-0005-0000-0000-0000200C0000}"/>
    <cellStyle name="Normal 10 2 10 2 12 3 6" xfId="3241" xr:uid="{00000000-0005-0000-0000-0000210C0000}"/>
    <cellStyle name="Normal 10 2 10 2 12 3 7" xfId="3242" xr:uid="{00000000-0005-0000-0000-0000220C0000}"/>
    <cellStyle name="Normal 10 2 10 2 12 3 8" xfId="3243" xr:uid="{00000000-0005-0000-0000-0000230C0000}"/>
    <cellStyle name="Normal 10 2 10 2 12 3 9" xfId="3244" xr:uid="{00000000-0005-0000-0000-0000240C0000}"/>
    <cellStyle name="Normal 10 2 10 2 12 4" xfId="3245" xr:uid="{00000000-0005-0000-0000-0000250C0000}"/>
    <cellStyle name="Normal 10 2 10 2 12 4 10" xfId="3246" xr:uid="{00000000-0005-0000-0000-0000260C0000}"/>
    <cellStyle name="Normal 10 2 10 2 12 4 2" xfId="3247" xr:uid="{00000000-0005-0000-0000-0000270C0000}"/>
    <cellStyle name="Normal 10 2 10 2 12 4 3" xfId="3248" xr:uid="{00000000-0005-0000-0000-0000280C0000}"/>
    <cellStyle name="Normal 10 2 10 2 12 4 4" xfId="3249" xr:uid="{00000000-0005-0000-0000-0000290C0000}"/>
    <cellStyle name="Normal 10 2 10 2 12 4 5" xfId="3250" xr:uid="{00000000-0005-0000-0000-00002A0C0000}"/>
    <cellStyle name="Normal 10 2 10 2 12 4 6" xfId="3251" xr:uid="{00000000-0005-0000-0000-00002B0C0000}"/>
    <cellStyle name="Normal 10 2 10 2 12 4 7" xfId="3252" xr:uid="{00000000-0005-0000-0000-00002C0C0000}"/>
    <cellStyle name="Normal 10 2 10 2 12 4 8" xfId="3253" xr:uid="{00000000-0005-0000-0000-00002D0C0000}"/>
    <cellStyle name="Normal 10 2 10 2 12 4 9" xfId="3254" xr:uid="{00000000-0005-0000-0000-00002E0C0000}"/>
    <cellStyle name="Normal 10 2 10 2 12 5" xfId="3255" xr:uid="{00000000-0005-0000-0000-00002F0C0000}"/>
    <cellStyle name="Normal 10 2 10 2 12 5 10" xfId="3256" xr:uid="{00000000-0005-0000-0000-0000300C0000}"/>
    <cellStyle name="Normal 10 2 10 2 12 5 2" xfId="3257" xr:uid="{00000000-0005-0000-0000-0000310C0000}"/>
    <cellStyle name="Normal 10 2 10 2 12 5 3" xfId="3258" xr:uid="{00000000-0005-0000-0000-0000320C0000}"/>
    <cellStyle name="Normal 10 2 10 2 12 5 4" xfId="3259" xr:uid="{00000000-0005-0000-0000-0000330C0000}"/>
    <cellStyle name="Normal 10 2 10 2 12 5 5" xfId="3260" xr:uid="{00000000-0005-0000-0000-0000340C0000}"/>
    <cellStyle name="Normal 10 2 10 2 12 5 6" xfId="3261" xr:uid="{00000000-0005-0000-0000-0000350C0000}"/>
    <cellStyle name="Normal 10 2 10 2 12 5 7" xfId="3262" xr:uid="{00000000-0005-0000-0000-0000360C0000}"/>
    <cellStyle name="Normal 10 2 10 2 12 5 8" xfId="3263" xr:uid="{00000000-0005-0000-0000-0000370C0000}"/>
    <cellStyle name="Normal 10 2 10 2 12 5 9" xfId="3264" xr:uid="{00000000-0005-0000-0000-0000380C0000}"/>
    <cellStyle name="Normal 10 2 10 2 12 6" xfId="3265" xr:uid="{00000000-0005-0000-0000-0000390C0000}"/>
    <cellStyle name="Normal 10 2 10 2 12 7" xfId="3266" xr:uid="{00000000-0005-0000-0000-00003A0C0000}"/>
    <cellStyle name="Normal 10 2 10 2 12 8" xfId="3267" xr:uid="{00000000-0005-0000-0000-00003B0C0000}"/>
    <cellStyle name="Normal 10 2 10 2 12 9" xfId="3268" xr:uid="{00000000-0005-0000-0000-00003C0C0000}"/>
    <cellStyle name="Normal 10 2 10 2 13" xfId="3269" xr:uid="{00000000-0005-0000-0000-00003D0C0000}"/>
    <cellStyle name="Normal 10 2 10 2 13 10" xfId="3270" xr:uid="{00000000-0005-0000-0000-00003E0C0000}"/>
    <cellStyle name="Normal 10 2 10 2 13 11" xfId="3271" xr:uid="{00000000-0005-0000-0000-00003F0C0000}"/>
    <cellStyle name="Normal 10 2 10 2 13 12" xfId="3272" xr:uid="{00000000-0005-0000-0000-0000400C0000}"/>
    <cellStyle name="Normal 10 2 10 2 13 13" xfId="3273" xr:uid="{00000000-0005-0000-0000-0000410C0000}"/>
    <cellStyle name="Normal 10 2 10 2 13 14" xfId="3274" xr:uid="{00000000-0005-0000-0000-0000420C0000}"/>
    <cellStyle name="Normal 10 2 10 2 13 2" xfId="3275" xr:uid="{00000000-0005-0000-0000-0000430C0000}"/>
    <cellStyle name="Normal 10 2 10 2 13 2 10" xfId="3276" xr:uid="{00000000-0005-0000-0000-0000440C0000}"/>
    <cellStyle name="Normal 10 2 10 2 13 2 2" xfId="3277" xr:uid="{00000000-0005-0000-0000-0000450C0000}"/>
    <cellStyle name="Normal 10 2 10 2 13 2 3" xfId="3278" xr:uid="{00000000-0005-0000-0000-0000460C0000}"/>
    <cellStyle name="Normal 10 2 10 2 13 2 4" xfId="3279" xr:uid="{00000000-0005-0000-0000-0000470C0000}"/>
    <cellStyle name="Normal 10 2 10 2 13 2 5" xfId="3280" xr:uid="{00000000-0005-0000-0000-0000480C0000}"/>
    <cellStyle name="Normal 10 2 10 2 13 2 6" xfId="3281" xr:uid="{00000000-0005-0000-0000-0000490C0000}"/>
    <cellStyle name="Normal 10 2 10 2 13 2 7" xfId="3282" xr:uid="{00000000-0005-0000-0000-00004A0C0000}"/>
    <cellStyle name="Normal 10 2 10 2 13 2 8" xfId="3283" xr:uid="{00000000-0005-0000-0000-00004B0C0000}"/>
    <cellStyle name="Normal 10 2 10 2 13 2 9" xfId="3284" xr:uid="{00000000-0005-0000-0000-00004C0C0000}"/>
    <cellStyle name="Normal 10 2 10 2 13 3" xfId="3285" xr:uid="{00000000-0005-0000-0000-00004D0C0000}"/>
    <cellStyle name="Normal 10 2 10 2 13 3 10" xfId="3286" xr:uid="{00000000-0005-0000-0000-00004E0C0000}"/>
    <cellStyle name="Normal 10 2 10 2 13 3 2" xfId="3287" xr:uid="{00000000-0005-0000-0000-00004F0C0000}"/>
    <cellStyle name="Normal 10 2 10 2 13 3 3" xfId="3288" xr:uid="{00000000-0005-0000-0000-0000500C0000}"/>
    <cellStyle name="Normal 10 2 10 2 13 3 4" xfId="3289" xr:uid="{00000000-0005-0000-0000-0000510C0000}"/>
    <cellStyle name="Normal 10 2 10 2 13 3 5" xfId="3290" xr:uid="{00000000-0005-0000-0000-0000520C0000}"/>
    <cellStyle name="Normal 10 2 10 2 13 3 6" xfId="3291" xr:uid="{00000000-0005-0000-0000-0000530C0000}"/>
    <cellStyle name="Normal 10 2 10 2 13 3 7" xfId="3292" xr:uid="{00000000-0005-0000-0000-0000540C0000}"/>
    <cellStyle name="Normal 10 2 10 2 13 3 8" xfId="3293" xr:uid="{00000000-0005-0000-0000-0000550C0000}"/>
    <cellStyle name="Normal 10 2 10 2 13 3 9" xfId="3294" xr:uid="{00000000-0005-0000-0000-0000560C0000}"/>
    <cellStyle name="Normal 10 2 10 2 13 4" xfId="3295" xr:uid="{00000000-0005-0000-0000-0000570C0000}"/>
    <cellStyle name="Normal 10 2 10 2 13 4 10" xfId="3296" xr:uid="{00000000-0005-0000-0000-0000580C0000}"/>
    <cellStyle name="Normal 10 2 10 2 13 4 2" xfId="3297" xr:uid="{00000000-0005-0000-0000-0000590C0000}"/>
    <cellStyle name="Normal 10 2 10 2 13 4 3" xfId="3298" xr:uid="{00000000-0005-0000-0000-00005A0C0000}"/>
    <cellStyle name="Normal 10 2 10 2 13 4 4" xfId="3299" xr:uid="{00000000-0005-0000-0000-00005B0C0000}"/>
    <cellStyle name="Normal 10 2 10 2 13 4 5" xfId="3300" xr:uid="{00000000-0005-0000-0000-00005C0C0000}"/>
    <cellStyle name="Normal 10 2 10 2 13 4 6" xfId="3301" xr:uid="{00000000-0005-0000-0000-00005D0C0000}"/>
    <cellStyle name="Normal 10 2 10 2 13 4 7" xfId="3302" xr:uid="{00000000-0005-0000-0000-00005E0C0000}"/>
    <cellStyle name="Normal 10 2 10 2 13 4 8" xfId="3303" xr:uid="{00000000-0005-0000-0000-00005F0C0000}"/>
    <cellStyle name="Normal 10 2 10 2 13 4 9" xfId="3304" xr:uid="{00000000-0005-0000-0000-0000600C0000}"/>
    <cellStyle name="Normal 10 2 10 2 13 5" xfId="3305" xr:uid="{00000000-0005-0000-0000-0000610C0000}"/>
    <cellStyle name="Normal 10 2 10 2 13 5 10" xfId="3306" xr:uid="{00000000-0005-0000-0000-0000620C0000}"/>
    <cellStyle name="Normal 10 2 10 2 13 5 2" xfId="3307" xr:uid="{00000000-0005-0000-0000-0000630C0000}"/>
    <cellStyle name="Normal 10 2 10 2 13 5 3" xfId="3308" xr:uid="{00000000-0005-0000-0000-0000640C0000}"/>
    <cellStyle name="Normal 10 2 10 2 13 5 4" xfId="3309" xr:uid="{00000000-0005-0000-0000-0000650C0000}"/>
    <cellStyle name="Normal 10 2 10 2 13 5 5" xfId="3310" xr:uid="{00000000-0005-0000-0000-0000660C0000}"/>
    <cellStyle name="Normal 10 2 10 2 13 5 6" xfId="3311" xr:uid="{00000000-0005-0000-0000-0000670C0000}"/>
    <cellStyle name="Normal 10 2 10 2 13 5 7" xfId="3312" xr:uid="{00000000-0005-0000-0000-0000680C0000}"/>
    <cellStyle name="Normal 10 2 10 2 13 5 8" xfId="3313" xr:uid="{00000000-0005-0000-0000-0000690C0000}"/>
    <cellStyle name="Normal 10 2 10 2 13 5 9" xfId="3314" xr:uid="{00000000-0005-0000-0000-00006A0C0000}"/>
    <cellStyle name="Normal 10 2 10 2 13 6" xfId="3315" xr:uid="{00000000-0005-0000-0000-00006B0C0000}"/>
    <cellStyle name="Normal 10 2 10 2 13 7" xfId="3316" xr:uid="{00000000-0005-0000-0000-00006C0C0000}"/>
    <cellStyle name="Normal 10 2 10 2 13 8" xfId="3317" xr:uid="{00000000-0005-0000-0000-00006D0C0000}"/>
    <cellStyle name="Normal 10 2 10 2 13 9" xfId="3318" xr:uid="{00000000-0005-0000-0000-00006E0C0000}"/>
    <cellStyle name="Normal 10 2 10 2 14" xfId="3319" xr:uid="{00000000-0005-0000-0000-00006F0C0000}"/>
    <cellStyle name="Normal 10 2 10 2 14 10" xfId="3320" xr:uid="{00000000-0005-0000-0000-0000700C0000}"/>
    <cellStyle name="Normal 10 2 10 2 14 11" xfId="3321" xr:uid="{00000000-0005-0000-0000-0000710C0000}"/>
    <cellStyle name="Normal 10 2 10 2 14 12" xfId="3322" xr:uid="{00000000-0005-0000-0000-0000720C0000}"/>
    <cellStyle name="Normal 10 2 10 2 14 13" xfId="3323" xr:uid="{00000000-0005-0000-0000-0000730C0000}"/>
    <cellStyle name="Normal 10 2 10 2 14 14" xfId="3324" xr:uid="{00000000-0005-0000-0000-0000740C0000}"/>
    <cellStyle name="Normal 10 2 10 2 14 2" xfId="3325" xr:uid="{00000000-0005-0000-0000-0000750C0000}"/>
    <cellStyle name="Normal 10 2 10 2 14 2 10" xfId="3326" xr:uid="{00000000-0005-0000-0000-0000760C0000}"/>
    <cellStyle name="Normal 10 2 10 2 14 2 2" xfId="3327" xr:uid="{00000000-0005-0000-0000-0000770C0000}"/>
    <cellStyle name="Normal 10 2 10 2 14 2 3" xfId="3328" xr:uid="{00000000-0005-0000-0000-0000780C0000}"/>
    <cellStyle name="Normal 10 2 10 2 14 2 4" xfId="3329" xr:uid="{00000000-0005-0000-0000-0000790C0000}"/>
    <cellStyle name="Normal 10 2 10 2 14 2 5" xfId="3330" xr:uid="{00000000-0005-0000-0000-00007A0C0000}"/>
    <cellStyle name="Normal 10 2 10 2 14 2 6" xfId="3331" xr:uid="{00000000-0005-0000-0000-00007B0C0000}"/>
    <cellStyle name="Normal 10 2 10 2 14 2 7" xfId="3332" xr:uid="{00000000-0005-0000-0000-00007C0C0000}"/>
    <cellStyle name="Normal 10 2 10 2 14 2 8" xfId="3333" xr:uid="{00000000-0005-0000-0000-00007D0C0000}"/>
    <cellStyle name="Normal 10 2 10 2 14 2 9" xfId="3334" xr:uid="{00000000-0005-0000-0000-00007E0C0000}"/>
    <cellStyle name="Normal 10 2 10 2 14 3" xfId="3335" xr:uid="{00000000-0005-0000-0000-00007F0C0000}"/>
    <cellStyle name="Normal 10 2 10 2 14 3 10" xfId="3336" xr:uid="{00000000-0005-0000-0000-0000800C0000}"/>
    <cellStyle name="Normal 10 2 10 2 14 3 2" xfId="3337" xr:uid="{00000000-0005-0000-0000-0000810C0000}"/>
    <cellStyle name="Normal 10 2 10 2 14 3 3" xfId="3338" xr:uid="{00000000-0005-0000-0000-0000820C0000}"/>
    <cellStyle name="Normal 10 2 10 2 14 3 4" xfId="3339" xr:uid="{00000000-0005-0000-0000-0000830C0000}"/>
    <cellStyle name="Normal 10 2 10 2 14 3 5" xfId="3340" xr:uid="{00000000-0005-0000-0000-0000840C0000}"/>
    <cellStyle name="Normal 10 2 10 2 14 3 6" xfId="3341" xr:uid="{00000000-0005-0000-0000-0000850C0000}"/>
    <cellStyle name="Normal 10 2 10 2 14 3 7" xfId="3342" xr:uid="{00000000-0005-0000-0000-0000860C0000}"/>
    <cellStyle name="Normal 10 2 10 2 14 3 8" xfId="3343" xr:uid="{00000000-0005-0000-0000-0000870C0000}"/>
    <cellStyle name="Normal 10 2 10 2 14 3 9" xfId="3344" xr:uid="{00000000-0005-0000-0000-0000880C0000}"/>
    <cellStyle name="Normal 10 2 10 2 14 4" xfId="3345" xr:uid="{00000000-0005-0000-0000-0000890C0000}"/>
    <cellStyle name="Normal 10 2 10 2 14 4 10" xfId="3346" xr:uid="{00000000-0005-0000-0000-00008A0C0000}"/>
    <cellStyle name="Normal 10 2 10 2 14 4 2" xfId="3347" xr:uid="{00000000-0005-0000-0000-00008B0C0000}"/>
    <cellStyle name="Normal 10 2 10 2 14 4 3" xfId="3348" xr:uid="{00000000-0005-0000-0000-00008C0C0000}"/>
    <cellStyle name="Normal 10 2 10 2 14 4 4" xfId="3349" xr:uid="{00000000-0005-0000-0000-00008D0C0000}"/>
    <cellStyle name="Normal 10 2 10 2 14 4 5" xfId="3350" xr:uid="{00000000-0005-0000-0000-00008E0C0000}"/>
    <cellStyle name="Normal 10 2 10 2 14 4 6" xfId="3351" xr:uid="{00000000-0005-0000-0000-00008F0C0000}"/>
    <cellStyle name="Normal 10 2 10 2 14 4 7" xfId="3352" xr:uid="{00000000-0005-0000-0000-0000900C0000}"/>
    <cellStyle name="Normal 10 2 10 2 14 4 8" xfId="3353" xr:uid="{00000000-0005-0000-0000-0000910C0000}"/>
    <cellStyle name="Normal 10 2 10 2 14 4 9" xfId="3354" xr:uid="{00000000-0005-0000-0000-0000920C0000}"/>
    <cellStyle name="Normal 10 2 10 2 14 5" xfId="3355" xr:uid="{00000000-0005-0000-0000-0000930C0000}"/>
    <cellStyle name="Normal 10 2 10 2 14 5 10" xfId="3356" xr:uid="{00000000-0005-0000-0000-0000940C0000}"/>
    <cellStyle name="Normal 10 2 10 2 14 5 2" xfId="3357" xr:uid="{00000000-0005-0000-0000-0000950C0000}"/>
    <cellStyle name="Normal 10 2 10 2 14 5 3" xfId="3358" xr:uid="{00000000-0005-0000-0000-0000960C0000}"/>
    <cellStyle name="Normal 10 2 10 2 14 5 4" xfId="3359" xr:uid="{00000000-0005-0000-0000-0000970C0000}"/>
    <cellStyle name="Normal 10 2 10 2 14 5 5" xfId="3360" xr:uid="{00000000-0005-0000-0000-0000980C0000}"/>
    <cellStyle name="Normal 10 2 10 2 14 5 6" xfId="3361" xr:uid="{00000000-0005-0000-0000-0000990C0000}"/>
    <cellStyle name="Normal 10 2 10 2 14 5 7" xfId="3362" xr:uid="{00000000-0005-0000-0000-00009A0C0000}"/>
    <cellStyle name="Normal 10 2 10 2 14 5 8" xfId="3363" xr:uid="{00000000-0005-0000-0000-00009B0C0000}"/>
    <cellStyle name="Normal 10 2 10 2 14 5 9" xfId="3364" xr:uid="{00000000-0005-0000-0000-00009C0C0000}"/>
    <cellStyle name="Normal 10 2 10 2 14 6" xfId="3365" xr:uid="{00000000-0005-0000-0000-00009D0C0000}"/>
    <cellStyle name="Normal 10 2 10 2 14 7" xfId="3366" xr:uid="{00000000-0005-0000-0000-00009E0C0000}"/>
    <cellStyle name="Normal 10 2 10 2 14 8" xfId="3367" xr:uid="{00000000-0005-0000-0000-00009F0C0000}"/>
    <cellStyle name="Normal 10 2 10 2 14 9" xfId="3368" xr:uid="{00000000-0005-0000-0000-0000A00C0000}"/>
    <cellStyle name="Normal 10 2 10 2 15" xfId="3369" xr:uid="{00000000-0005-0000-0000-0000A10C0000}"/>
    <cellStyle name="Normal 10 2 10 2 15 10" xfId="3370" xr:uid="{00000000-0005-0000-0000-0000A20C0000}"/>
    <cellStyle name="Normal 10 2 10 2 15 11" xfId="3371" xr:uid="{00000000-0005-0000-0000-0000A30C0000}"/>
    <cellStyle name="Normal 10 2 10 2 15 12" xfId="3372" xr:uid="{00000000-0005-0000-0000-0000A40C0000}"/>
    <cellStyle name="Normal 10 2 10 2 15 13" xfId="3373" xr:uid="{00000000-0005-0000-0000-0000A50C0000}"/>
    <cellStyle name="Normal 10 2 10 2 15 14" xfId="3374" xr:uid="{00000000-0005-0000-0000-0000A60C0000}"/>
    <cellStyle name="Normal 10 2 10 2 15 2" xfId="3375" xr:uid="{00000000-0005-0000-0000-0000A70C0000}"/>
    <cellStyle name="Normal 10 2 10 2 15 2 10" xfId="3376" xr:uid="{00000000-0005-0000-0000-0000A80C0000}"/>
    <cellStyle name="Normal 10 2 10 2 15 2 2" xfId="3377" xr:uid="{00000000-0005-0000-0000-0000A90C0000}"/>
    <cellStyle name="Normal 10 2 10 2 15 2 3" xfId="3378" xr:uid="{00000000-0005-0000-0000-0000AA0C0000}"/>
    <cellStyle name="Normal 10 2 10 2 15 2 4" xfId="3379" xr:uid="{00000000-0005-0000-0000-0000AB0C0000}"/>
    <cellStyle name="Normal 10 2 10 2 15 2 5" xfId="3380" xr:uid="{00000000-0005-0000-0000-0000AC0C0000}"/>
    <cellStyle name="Normal 10 2 10 2 15 2 6" xfId="3381" xr:uid="{00000000-0005-0000-0000-0000AD0C0000}"/>
    <cellStyle name="Normal 10 2 10 2 15 2 7" xfId="3382" xr:uid="{00000000-0005-0000-0000-0000AE0C0000}"/>
    <cellStyle name="Normal 10 2 10 2 15 2 8" xfId="3383" xr:uid="{00000000-0005-0000-0000-0000AF0C0000}"/>
    <cellStyle name="Normal 10 2 10 2 15 2 9" xfId="3384" xr:uid="{00000000-0005-0000-0000-0000B00C0000}"/>
    <cellStyle name="Normal 10 2 10 2 15 3" xfId="3385" xr:uid="{00000000-0005-0000-0000-0000B10C0000}"/>
    <cellStyle name="Normal 10 2 10 2 15 3 10" xfId="3386" xr:uid="{00000000-0005-0000-0000-0000B20C0000}"/>
    <cellStyle name="Normal 10 2 10 2 15 3 2" xfId="3387" xr:uid="{00000000-0005-0000-0000-0000B30C0000}"/>
    <cellStyle name="Normal 10 2 10 2 15 3 3" xfId="3388" xr:uid="{00000000-0005-0000-0000-0000B40C0000}"/>
    <cellStyle name="Normal 10 2 10 2 15 3 4" xfId="3389" xr:uid="{00000000-0005-0000-0000-0000B50C0000}"/>
    <cellStyle name="Normal 10 2 10 2 15 3 5" xfId="3390" xr:uid="{00000000-0005-0000-0000-0000B60C0000}"/>
    <cellStyle name="Normal 10 2 10 2 15 3 6" xfId="3391" xr:uid="{00000000-0005-0000-0000-0000B70C0000}"/>
    <cellStyle name="Normal 10 2 10 2 15 3 7" xfId="3392" xr:uid="{00000000-0005-0000-0000-0000B80C0000}"/>
    <cellStyle name="Normal 10 2 10 2 15 3 8" xfId="3393" xr:uid="{00000000-0005-0000-0000-0000B90C0000}"/>
    <cellStyle name="Normal 10 2 10 2 15 3 9" xfId="3394" xr:uid="{00000000-0005-0000-0000-0000BA0C0000}"/>
    <cellStyle name="Normal 10 2 10 2 15 4" xfId="3395" xr:uid="{00000000-0005-0000-0000-0000BB0C0000}"/>
    <cellStyle name="Normal 10 2 10 2 15 4 10" xfId="3396" xr:uid="{00000000-0005-0000-0000-0000BC0C0000}"/>
    <cellStyle name="Normal 10 2 10 2 15 4 2" xfId="3397" xr:uid="{00000000-0005-0000-0000-0000BD0C0000}"/>
    <cellStyle name="Normal 10 2 10 2 15 4 3" xfId="3398" xr:uid="{00000000-0005-0000-0000-0000BE0C0000}"/>
    <cellStyle name="Normal 10 2 10 2 15 4 4" xfId="3399" xr:uid="{00000000-0005-0000-0000-0000BF0C0000}"/>
    <cellStyle name="Normal 10 2 10 2 15 4 5" xfId="3400" xr:uid="{00000000-0005-0000-0000-0000C00C0000}"/>
    <cellStyle name="Normal 10 2 10 2 15 4 6" xfId="3401" xr:uid="{00000000-0005-0000-0000-0000C10C0000}"/>
    <cellStyle name="Normal 10 2 10 2 15 4 7" xfId="3402" xr:uid="{00000000-0005-0000-0000-0000C20C0000}"/>
    <cellStyle name="Normal 10 2 10 2 15 4 8" xfId="3403" xr:uid="{00000000-0005-0000-0000-0000C30C0000}"/>
    <cellStyle name="Normal 10 2 10 2 15 4 9" xfId="3404" xr:uid="{00000000-0005-0000-0000-0000C40C0000}"/>
    <cellStyle name="Normal 10 2 10 2 15 5" xfId="3405" xr:uid="{00000000-0005-0000-0000-0000C50C0000}"/>
    <cellStyle name="Normal 10 2 10 2 15 5 10" xfId="3406" xr:uid="{00000000-0005-0000-0000-0000C60C0000}"/>
    <cellStyle name="Normal 10 2 10 2 15 5 2" xfId="3407" xr:uid="{00000000-0005-0000-0000-0000C70C0000}"/>
    <cellStyle name="Normal 10 2 10 2 15 5 3" xfId="3408" xr:uid="{00000000-0005-0000-0000-0000C80C0000}"/>
    <cellStyle name="Normal 10 2 10 2 15 5 4" xfId="3409" xr:uid="{00000000-0005-0000-0000-0000C90C0000}"/>
    <cellStyle name="Normal 10 2 10 2 15 5 5" xfId="3410" xr:uid="{00000000-0005-0000-0000-0000CA0C0000}"/>
    <cellStyle name="Normal 10 2 10 2 15 5 6" xfId="3411" xr:uid="{00000000-0005-0000-0000-0000CB0C0000}"/>
    <cellStyle name="Normal 10 2 10 2 15 5 7" xfId="3412" xr:uid="{00000000-0005-0000-0000-0000CC0C0000}"/>
    <cellStyle name="Normal 10 2 10 2 15 5 8" xfId="3413" xr:uid="{00000000-0005-0000-0000-0000CD0C0000}"/>
    <cellStyle name="Normal 10 2 10 2 15 5 9" xfId="3414" xr:uid="{00000000-0005-0000-0000-0000CE0C0000}"/>
    <cellStyle name="Normal 10 2 10 2 15 6" xfId="3415" xr:uid="{00000000-0005-0000-0000-0000CF0C0000}"/>
    <cellStyle name="Normal 10 2 10 2 15 7" xfId="3416" xr:uid="{00000000-0005-0000-0000-0000D00C0000}"/>
    <cellStyle name="Normal 10 2 10 2 15 8" xfId="3417" xr:uid="{00000000-0005-0000-0000-0000D10C0000}"/>
    <cellStyle name="Normal 10 2 10 2 15 9" xfId="3418" xr:uid="{00000000-0005-0000-0000-0000D20C0000}"/>
    <cellStyle name="Normal 10 2 10 2 16" xfId="3419" xr:uid="{00000000-0005-0000-0000-0000D30C0000}"/>
    <cellStyle name="Normal 10 2 10 2 16 10" xfId="3420" xr:uid="{00000000-0005-0000-0000-0000D40C0000}"/>
    <cellStyle name="Normal 10 2 10 2 16 11" xfId="3421" xr:uid="{00000000-0005-0000-0000-0000D50C0000}"/>
    <cellStyle name="Normal 10 2 10 2 16 12" xfId="3422" xr:uid="{00000000-0005-0000-0000-0000D60C0000}"/>
    <cellStyle name="Normal 10 2 10 2 16 13" xfId="3423" xr:uid="{00000000-0005-0000-0000-0000D70C0000}"/>
    <cellStyle name="Normal 10 2 10 2 16 14" xfId="3424" xr:uid="{00000000-0005-0000-0000-0000D80C0000}"/>
    <cellStyle name="Normal 10 2 10 2 16 2" xfId="3425" xr:uid="{00000000-0005-0000-0000-0000D90C0000}"/>
    <cellStyle name="Normal 10 2 10 2 16 2 10" xfId="3426" xr:uid="{00000000-0005-0000-0000-0000DA0C0000}"/>
    <cellStyle name="Normal 10 2 10 2 16 2 2" xfId="3427" xr:uid="{00000000-0005-0000-0000-0000DB0C0000}"/>
    <cellStyle name="Normal 10 2 10 2 16 2 3" xfId="3428" xr:uid="{00000000-0005-0000-0000-0000DC0C0000}"/>
    <cellStyle name="Normal 10 2 10 2 16 2 4" xfId="3429" xr:uid="{00000000-0005-0000-0000-0000DD0C0000}"/>
    <cellStyle name="Normal 10 2 10 2 16 2 5" xfId="3430" xr:uid="{00000000-0005-0000-0000-0000DE0C0000}"/>
    <cellStyle name="Normal 10 2 10 2 16 2 6" xfId="3431" xr:uid="{00000000-0005-0000-0000-0000DF0C0000}"/>
    <cellStyle name="Normal 10 2 10 2 16 2 7" xfId="3432" xr:uid="{00000000-0005-0000-0000-0000E00C0000}"/>
    <cellStyle name="Normal 10 2 10 2 16 2 8" xfId="3433" xr:uid="{00000000-0005-0000-0000-0000E10C0000}"/>
    <cellStyle name="Normal 10 2 10 2 16 2 9" xfId="3434" xr:uid="{00000000-0005-0000-0000-0000E20C0000}"/>
    <cellStyle name="Normal 10 2 10 2 16 3" xfId="3435" xr:uid="{00000000-0005-0000-0000-0000E30C0000}"/>
    <cellStyle name="Normal 10 2 10 2 16 3 10" xfId="3436" xr:uid="{00000000-0005-0000-0000-0000E40C0000}"/>
    <cellStyle name="Normal 10 2 10 2 16 3 2" xfId="3437" xr:uid="{00000000-0005-0000-0000-0000E50C0000}"/>
    <cellStyle name="Normal 10 2 10 2 16 3 3" xfId="3438" xr:uid="{00000000-0005-0000-0000-0000E60C0000}"/>
    <cellStyle name="Normal 10 2 10 2 16 3 4" xfId="3439" xr:uid="{00000000-0005-0000-0000-0000E70C0000}"/>
    <cellStyle name="Normal 10 2 10 2 16 3 5" xfId="3440" xr:uid="{00000000-0005-0000-0000-0000E80C0000}"/>
    <cellStyle name="Normal 10 2 10 2 16 3 6" xfId="3441" xr:uid="{00000000-0005-0000-0000-0000E90C0000}"/>
    <cellStyle name="Normal 10 2 10 2 16 3 7" xfId="3442" xr:uid="{00000000-0005-0000-0000-0000EA0C0000}"/>
    <cellStyle name="Normal 10 2 10 2 16 3 8" xfId="3443" xr:uid="{00000000-0005-0000-0000-0000EB0C0000}"/>
    <cellStyle name="Normal 10 2 10 2 16 3 9" xfId="3444" xr:uid="{00000000-0005-0000-0000-0000EC0C0000}"/>
    <cellStyle name="Normal 10 2 10 2 16 4" xfId="3445" xr:uid="{00000000-0005-0000-0000-0000ED0C0000}"/>
    <cellStyle name="Normal 10 2 10 2 16 4 10" xfId="3446" xr:uid="{00000000-0005-0000-0000-0000EE0C0000}"/>
    <cellStyle name="Normal 10 2 10 2 16 4 2" xfId="3447" xr:uid="{00000000-0005-0000-0000-0000EF0C0000}"/>
    <cellStyle name="Normal 10 2 10 2 16 4 3" xfId="3448" xr:uid="{00000000-0005-0000-0000-0000F00C0000}"/>
    <cellStyle name="Normal 10 2 10 2 16 4 4" xfId="3449" xr:uid="{00000000-0005-0000-0000-0000F10C0000}"/>
    <cellStyle name="Normal 10 2 10 2 16 4 5" xfId="3450" xr:uid="{00000000-0005-0000-0000-0000F20C0000}"/>
    <cellStyle name="Normal 10 2 10 2 16 4 6" xfId="3451" xr:uid="{00000000-0005-0000-0000-0000F30C0000}"/>
    <cellStyle name="Normal 10 2 10 2 16 4 7" xfId="3452" xr:uid="{00000000-0005-0000-0000-0000F40C0000}"/>
    <cellStyle name="Normal 10 2 10 2 16 4 8" xfId="3453" xr:uid="{00000000-0005-0000-0000-0000F50C0000}"/>
    <cellStyle name="Normal 10 2 10 2 16 4 9" xfId="3454" xr:uid="{00000000-0005-0000-0000-0000F60C0000}"/>
    <cellStyle name="Normal 10 2 10 2 16 5" xfId="3455" xr:uid="{00000000-0005-0000-0000-0000F70C0000}"/>
    <cellStyle name="Normal 10 2 10 2 16 5 10" xfId="3456" xr:uid="{00000000-0005-0000-0000-0000F80C0000}"/>
    <cellStyle name="Normal 10 2 10 2 16 5 2" xfId="3457" xr:uid="{00000000-0005-0000-0000-0000F90C0000}"/>
    <cellStyle name="Normal 10 2 10 2 16 5 3" xfId="3458" xr:uid="{00000000-0005-0000-0000-0000FA0C0000}"/>
    <cellStyle name="Normal 10 2 10 2 16 5 4" xfId="3459" xr:uid="{00000000-0005-0000-0000-0000FB0C0000}"/>
    <cellStyle name="Normal 10 2 10 2 16 5 5" xfId="3460" xr:uid="{00000000-0005-0000-0000-0000FC0C0000}"/>
    <cellStyle name="Normal 10 2 10 2 16 5 6" xfId="3461" xr:uid="{00000000-0005-0000-0000-0000FD0C0000}"/>
    <cellStyle name="Normal 10 2 10 2 16 5 7" xfId="3462" xr:uid="{00000000-0005-0000-0000-0000FE0C0000}"/>
    <cellStyle name="Normal 10 2 10 2 16 5 8" xfId="3463" xr:uid="{00000000-0005-0000-0000-0000FF0C0000}"/>
    <cellStyle name="Normal 10 2 10 2 16 5 9" xfId="3464" xr:uid="{00000000-0005-0000-0000-0000000D0000}"/>
    <cellStyle name="Normal 10 2 10 2 16 6" xfId="3465" xr:uid="{00000000-0005-0000-0000-0000010D0000}"/>
    <cellStyle name="Normal 10 2 10 2 16 7" xfId="3466" xr:uid="{00000000-0005-0000-0000-0000020D0000}"/>
    <cellStyle name="Normal 10 2 10 2 16 8" xfId="3467" xr:uid="{00000000-0005-0000-0000-0000030D0000}"/>
    <cellStyle name="Normal 10 2 10 2 16 9" xfId="3468" xr:uid="{00000000-0005-0000-0000-0000040D0000}"/>
    <cellStyle name="Normal 10 2 10 2 17" xfId="3469" xr:uid="{00000000-0005-0000-0000-0000050D0000}"/>
    <cellStyle name="Normal 10 2 10 2 17 10" xfId="3470" xr:uid="{00000000-0005-0000-0000-0000060D0000}"/>
    <cellStyle name="Normal 10 2 10 2 17 11" xfId="3471" xr:uid="{00000000-0005-0000-0000-0000070D0000}"/>
    <cellStyle name="Normal 10 2 10 2 17 12" xfId="3472" xr:uid="{00000000-0005-0000-0000-0000080D0000}"/>
    <cellStyle name="Normal 10 2 10 2 17 13" xfId="3473" xr:uid="{00000000-0005-0000-0000-0000090D0000}"/>
    <cellStyle name="Normal 10 2 10 2 17 14" xfId="3474" xr:uid="{00000000-0005-0000-0000-00000A0D0000}"/>
    <cellStyle name="Normal 10 2 10 2 17 2" xfId="3475" xr:uid="{00000000-0005-0000-0000-00000B0D0000}"/>
    <cellStyle name="Normal 10 2 10 2 17 2 10" xfId="3476" xr:uid="{00000000-0005-0000-0000-00000C0D0000}"/>
    <cellStyle name="Normal 10 2 10 2 17 2 2" xfId="3477" xr:uid="{00000000-0005-0000-0000-00000D0D0000}"/>
    <cellStyle name="Normal 10 2 10 2 17 2 3" xfId="3478" xr:uid="{00000000-0005-0000-0000-00000E0D0000}"/>
    <cellStyle name="Normal 10 2 10 2 17 2 4" xfId="3479" xr:uid="{00000000-0005-0000-0000-00000F0D0000}"/>
    <cellStyle name="Normal 10 2 10 2 17 2 5" xfId="3480" xr:uid="{00000000-0005-0000-0000-0000100D0000}"/>
    <cellStyle name="Normal 10 2 10 2 17 2 6" xfId="3481" xr:uid="{00000000-0005-0000-0000-0000110D0000}"/>
    <cellStyle name="Normal 10 2 10 2 17 2 7" xfId="3482" xr:uid="{00000000-0005-0000-0000-0000120D0000}"/>
    <cellStyle name="Normal 10 2 10 2 17 2 8" xfId="3483" xr:uid="{00000000-0005-0000-0000-0000130D0000}"/>
    <cellStyle name="Normal 10 2 10 2 17 2 9" xfId="3484" xr:uid="{00000000-0005-0000-0000-0000140D0000}"/>
    <cellStyle name="Normal 10 2 10 2 17 3" xfId="3485" xr:uid="{00000000-0005-0000-0000-0000150D0000}"/>
    <cellStyle name="Normal 10 2 10 2 17 3 10" xfId="3486" xr:uid="{00000000-0005-0000-0000-0000160D0000}"/>
    <cellStyle name="Normal 10 2 10 2 17 3 2" xfId="3487" xr:uid="{00000000-0005-0000-0000-0000170D0000}"/>
    <cellStyle name="Normal 10 2 10 2 17 3 3" xfId="3488" xr:uid="{00000000-0005-0000-0000-0000180D0000}"/>
    <cellStyle name="Normal 10 2 10 2 17 3 4" xfId="3489" xr:uid="{00000000-0005-0000-0000-0000190D0000}"/>
    <cellStyle name="Normal 10 2 10 2 17 3 5" xfId="3490" xr:uid="{00000000-0005-0000-0000-00001A0D0000}"/>
    <cellStyle name="Normal 10 2 10 2 17 3 6" xfId="3491" xr:uid="{00000000-0005-0000-0000-00001B0D0000}"/>
    <cellStyle name="Normal 10 2 10 2 17 3 7" xfId="3492" xr:uid="{00000000-0005-0000-0000-00001C0D0000}"/>
    <cellStyle name="Normal 10 2 10 2 17 3 8" xfId="3493" xr:uid="{00000000-0005-0000-0000-00001D0D0000}"/>
    <cellStyle name="Normal 10 2 10 2 17 3 9" xfId="3494" xr:uid="{00000000-0005-0000-0000-00001E0D0000}"/>
    <cellStyle name="Normal 10 2 10 2 17 4" xfId="3495" xr:uid="{00000000-0005-0000-0000-00001F0D0000}"/>
    <cellStyle name="Normal 10 2 10 2 17 4 10" xfId="3496" xr:uid="{00000000-0005-0000-0000-0000200D0000}"/>
    <cellStyle name="Normal 10 2 10 2 17 4 2" xfId="3497" xr:uid="{00000000-0005-0000-0000-0000210D0000}"/>
    <cellStyle name="Normal 10 2 10 2 17 4 3" xfId="3498" xr:uid="{00000000-0005-0000-0000-0000220D0000}"/>
    <cellStyle name="Normal 10 2 10 2 17 4 4" xfId="3499" xr:uid="{00000000-0005-0000-0000-0000230D0000}"/>
    <cellStyle name="Normal 10 2 10 2 17 4 5" xfId="3500" xr:uid="{00000000-0005-0000-0000-0000240D0000}"/>
    <cellStyle name="Normal 10 2 10 2 17 4 6" xfId="3501" xr:uid="{00000000-0005-0000-0000-0000250D0000}"/>
    <cellStyle name="Normal 10 2 10 2 17 4 7" xfId="3502" xr:uid="{00000000-0005-0000-0000-0000260D0000}"/>
    <cellStyle name="Normal 10 2 10 2 17 4 8" xfId="3503" xr:uid="{00000000-0005-0000-0000-0000270D0000}"/>
    <cellStyle name="Normal 10 2 10 2 17 4 9" xfId="3504" xr:uid="{00000000-0005-0000-0000-0000280D0000}"/>
    <cellStyle name="Normal 10 2 10 2 17 5" xfId="3505" xr:uid="{00000000-0005-0000-0000-0000290D0000}"/>
    <cellStyle name="Normal 10 2 10 2 17 5 10" xfId="3506" xr:uid="{00000000-0005-0000-0000-00002A0D0000}"/>
    <cellStyle name="Normal 10 2 10 2 17 5 2" xfId="3507" xr:uid="{00000000-0005-0000-0000-00002B0D0000}"/>
    <cellStyle name="Normal 10 2 10 2 17 5 3" xfId="3508" xr:uid="{00000000-0005-0000-0000-00002C0D0000}"/>
    <cellStyle name="Normal 10 2 10 2 17 5 4" xfId="3509" xr:uid="{00000000-0005-0000-0000-00002D0D0000}"/>
    <cellStyle name="Normal 10 2 10 2 17 5 5" xfId="3510" xr:uid="{00000000-0005-0000-0000-00002E0D0000}"/>
    <cellStyle name="Normal 10 2 10 2 17 5 6" xfId="3511" xr:uid="{00000000-0005-0000-0000-00002F0D0000}"/>
    <cellStyle name="Normal 10 2 10 2 17 5 7" xfId="3512" xr:uid="{00000000-0005-0000-0000-0000300D0000}"/>
    <cellStyle name="Normal 10 2 10 2 17 5 8" xfId="3513" xr:uid="{00000000-0005-0000-0000-0000310D0000}"/>
    <cellStyle name="Normal 10 2 10 2 17 5 9" xfId="3514" xr:uid="{00000000-0005-0000-0000-0000320D0000}"/>
    <cellStyle name="Normal 10 2 10 2 17 6" xfId="3515" xr:uid="{00000000-0005-0000-0000-0000330D0000}"/>
    <cellStyle name="Normal 10 2 10 2 17 7" xfId="3516" xr:uid="{00000000-0005-0000-0000-0000340D0000}"/>
    <cellStyle name="Normal 10 2 10 2 17 8" xfId="3517" xr:uid="{00000000-0005-0000-0000-0000350D0000}"/>
    <cellStyle name="Normal 10 2 10 2 17 9" xfId="3518" xr:uid="{00000000-0005-0000-0000-0000360D0000}"/>
    <cellStyle name="Normal 10 2 10 2 18" xfId="3519" xr:uid="{00000000-0005-0000-0000-0000370D0000}"/>
    <cellStyle name="Normal 10 2 10 2 18 10" xfId="3520" xr:uid="{00000000-0005-0000-0000-0000380D0000}"/>
    <cellStyle name="Normal 10 2 10 2 18 11" xfId="3521" xr:uid="{00000000-0005-0000-0000-0000390D0000}"/>
    <cellStyle name="Normal 10 2 10 2 18 12" xfId="3522" xr:uid="{00000000-0005-0000-0000-00003A0D0000}"/>
    <cellStyle name="Normal 10 2 10 2 18 13" xfId="3523" xr:uid="{00000000-0005-0000-0000-00003B0D0000}"/>
    <cellStyle name="Normal 10 2 10 2 18 14" xfId="3524" xr:uid="{00000000-0005-0000-0000-00003C0D0000}"/>
    <cellStyle name="Normal 10 2 10 2 18 2" xfId="3525" xr:uid="{00000000-0005-0000-0000-00003D0D0000}"/>
    <cellStyle name="Normal 10 2 10 2 18 2 10" xfId="3526" xr:uid="{00000000-0005-0000-0000-00003E0D0000}"/>
    <cellStyle name="Normal 10 2 10 2 18 2 2" xfId="3527" xr:uid="{00000000-0005-0000-0000-00003F0D0000}"/>
    <cellStyle name="Normal 10 2 10 2 18 2 3" xfId="3528" xr:uid="{00000000-0005-0000-0000-0000400D0000}"/>
    <cellStyle name="Normal 10 2 10 2 18 2 4" xfId="3529" xr:uid="{00000000-0005-0000-0000-0000410D0000}"/>
    <cellStyle name="Normal 10 2 10 2 18 2 5" xfId="3530" xr:uid="{00000000-0005-0000-0000-0000420D0000}"/>
    <cellStyle name="Normal 10 2 10 2 18 2 6" xfId="3531" xr:uid="{00000000-0005-0000-0000-0000430D0000}"/>
    <cellStyle name="Normal 10 2 10 2 18 2 7" xfId="3532" xr:uid="{00000000-0005-0000-0000-0000440D0000}"/>
    <cellStyle name="Normal 10 2 10 2 18 2 8" xfId="3533" xr:uid="{00000000-0005-0000-0000-0000450D0000}"/>
    <cellStyle name="Normal 10 2 10 2 18 2 9" xfId="3534" xr:uid="{00000000-0005-0000-0000-0000460D0000}"/>
    <cellStyle name="Normal 10 2 10 2 18 3" xfId="3535" xr:uid="{00000000-0005-0000-0000-0000470D0000}"/>
    <cellStyle name="Normal 10 2 10 2 18 3 10" xfId="3536" xr:uid="{00000000-0005-0000-0000-0000480D0000}"/>
    <cellStyle name="Normal 10 2 10 2 18 3 2" xfId="3537" xr:uid="{00000000-0005-0000-0000-0000490D0000}"/>
    <cellStyle name="Normal 10 2 10 2 18 3 3" xfId="3538" xr:uid="{00000000-0005-0000-0000-00004A0D0000}"/>
    <cellStyle name="Normal 10 2 10 2 18 3 4" xfId="3539" xr:uid="{00000000-0005-0000-0000-00004B0D0000}"/>
    <cellStyle name="Normal 10 2 10 2 18 3 5" xfId="3540" xr:uid="{00000000-0005-0000-0000-00004C0D0000}"/>
    <cellStyle name="Normal 10 2 10 2 18 3 6" xfId="3541" xr:uid="{00000000-0005-0000-0000-00004D0D0000}"/>
    <cellStyle name="Normal 10 2 10 2 18 3 7" xfId="3542" xr:uid="{00000000-0005-0000-0000-00004E0D0000}"/>
    <cellStyle name="Normal 10 2 10 2 18 3 8" xfId="3543" xr:uid="{00000000-0005-0000-0000-00004F0D0000}"/>
    <cellStyle name="Normal 10 2 10 2 18 3 9" xfId="3544" xr:uid="{00000000-0005-0000-0000-0000500D0000}"/>
    <cellStyle name="Normal 10 2 10 2 18 4" xfId="3545" xr:uid="{00000000-0005-0000-0000-0000510D0000}"/>
    <cellStyle name="Normal 10 2 10 2 18 4 10" xfId="3546" xr:uid="{00000000-0005-0000-0000-0000520D0000}"/>
    <cellStyle name="Normal 10 2 10 2 18 4 2" xfId="3547" xr:uid="{00000000-0005-0000-0000-0000530D0000}"/>
    <cellStyle name="Normal 10 2 10 2 18 4 3" xfId="3548" xr:uid="{00000000-0005-0000-0000-0000540D0000}"/>
    <cellStyle name="Normal 10 2 10 2 18 4 4" xfId="3549" xr:uid="{00000000-0005-0000-0000-0000550D0000}"/>
    <cellStyle name="Normal 10 2 10 2 18 4 5" xfId="3550" xr:uid="{00000000-0005-0000-0000-0000560D0000}"/>
    <cellStyle name="Normal 10 2 10 2 18 4 6" xfId="3551" xr:uid="{00000000-0005-0000-0000-0000570D0000}"/>
    <cellStyle name="Normal 10 2 10 2 18 4 7" xfId="3552" xr:uid="{00000000-0005-0000-0000-0000580D0000}"/>
    <cellStyle name="Normal 10 2 10 2 18 4 8" xfId="3553" xr:uid="{00000000-0005-0000-0000-0000590D0000}"/>
    <cellStyle name="Normal 10 2 10 2 18 4 9" xfId="3554" xr:uid="{00000000-0005-0000-0000-00005A0D0000}"/>
    <cellStyle name="Normal 10 2 10 2 18 5" xfId="3555" xr:uid="{00000000-0005-0000-0000-00005B0D0000}"/>
    <cellStyle name="Normal 10 2 10 2 18 5 10" xfId="3556" xr:uid="{00000000-0005-0000-0000-00005C0D0000}"/>
    <cellStyle name="Normal 10 2 10 2 18 5 2" xfId="3557" xr:uid="{00000000-0005-0000-0000-00005D0D0000}"/>
    <cellStyle name="Normal 10 2 10 2 18 5 3" xfId="3558" xr:uid="{00000000-0005-0000-0000-00005E0D0000}"/>
    <cellStyle name="Normal 10 2 10 2 18 5 4" xfId="3559" xr:uid="{00000000-0005-0000-0000-00005F0D0000}"/>
    <cellStyle name="Normal 10 2 10 2 18 5 5" xfId="3560" xr:uid="{00000000-0005-0000-0000-0000600D0000}"/>
    <cellStyle name="Normal 10 2 10 2 18 5 6" xfId="3561" xr:uid="{00000000-0005-0000-0000-0000610D0000}"/>
    <cellStyle name="Normal 10 2 10 2 18 5 7" xfId="3562" xr:uid="{00000000-0005-0000-0000-0000620D0000}"/>
    <cellStyle name="Normal 10 2 10 2 18 5 8" xfId="3563" xr:uid="{00000000-0005-0000-0000-0000630D0000}"/>
    <cellStyle name="Normal 10 2 10 2 18 5 9" xfId="3564" xr:uid="{00000000-0005-0000-0000-0000640D0000}"/>
    <cellStyle name="Normal 10 2 10 2 18 6" xfId="3565" xr:uid="{00000000-0005-0000-0000-0000650D0000}"/>
    <cellStyle name="Normal 10 2 10 2 18 7" xfId="3566" xr:uid="{00000000-0005-0000-0000-0000660D0000}"/>
    <cellStyle name="Normal 10 2 10 2 18 8" xfId="3567" xr:uid="{00000000-0005-0000-0000-0000670D0000}"/>
    <cellStyle name="Normal 10 2 10 2 18 9" xfId="3568" xr:uid="{00000000-0005-0000-0000-0000680D0000}"/>
    <cellStyle name="Normal 10 2 10 2 19" xfId="3569" xr:uid="{00000000-0005-0000-0000-0000690D0000}"/>
    <cellStyle name="Normal 10 2 10 2 19 10" xfId="3570" xr:uid="{00000000-0005-0000-0000-00006A0D0000}"/>
    <cellStyle name="Normal 10 2 10 2 19 11" xfId="3571" xr:uid="{00000000-0005-0000-0000-00006B0D0000}"/>
    <cellStyle name="Normal 10 2 10 2 19 12" xfId="3572" xr:uid="{00000000-0005-0000-0000-00006C0D0000}"/>
    <cellStyle name="Normal 10 2 10 2 19 13" xfId="3573" xr:uid="{00000000-0005-0000-0000-00006D0D0000}"/>
    <cellStyle name="Normal 10 2 10 2 19 14" xfId="3574" xr:uid="{00000000-0005-0000-0000-00006E0D0000}"/>
    <cellStyle name="Normal 10 2 10 2 19 2" xfId="3575" xr:uid="{00000000-0005-0000-0000-00006F0D0000}"/>
    <cellStyle name="Normal 10 2 10 2 19 2 10" xfId="3576" xr:uid="{00000000-0005-0000-0000-0000700D0000}"/>
    <cellStyle name="Normal 10 2 10 2 19 2 2" xfId="3577" xr:uid="{00000000-0005-0000-0000-0000710D0000}"/>
    <cellStyle name="Normal 10 2 10 2 19 2 3" xfId="3578" xr:uid="{00000000-0005-0000-0000-0000720D0000}"/>
    <cellStyle name="Normal 10 2 10 2 19 2 4" xfId="3579" xr:uid="{00000000-0005-0000-0000-0000730D0000}"/>
    <cellStyle name="Normal 10 2 10 2 19 2 5" xfId="3580" xr:uid="{00000000-0005-0000-0000-0000740D0000}"/>
    <cellStyle name="Normal 10 2 10 2 19 2 6" xfId="3581" xr:uid="{00000000-0005-0000-0000-0000750D0000}"/>
    <cellStyle name="Normal 10 2 10 2 19 2 7" xfId="3582" xr:uid="{00000000-0005-0000-0000-0000760D0000}"/>
    <cellStyle name="Normal 10 2 10 2 19 2 8" xfId="3583" xr:uid="{00000000-0005-0000-0000-0000770D0000}"/>
    <cellStyle name="Normal 10 2 10 2 19 2 9" xfId="3584" xr:uid="{00000000-0005-0000-0000-0000780D0000}"/>
    <cellStyle name="Normal 10 2 10 2 19 3" xfId="3585" xr:uid="{00000000-0005-0000-0000-0000790D0000}"/>
    <cellStyle name="Normal 10 2 10 2 19 3 10" xfId="3586" xr:uid="{00000000-0005-0000-0000-00007A0D0000}"/>
    <cellStyle name="Normal 10 2 10 2 19 3 2" xfId="3587" xr:uid="{00000000-0005-0000-0000-00007B0D0000}"/>
    <cellStyle name="Normal 10 2 10 2 19 3 3" xfId="3588" xr:uid="{00000000-0005-0000-0000-00007C0D0000}"/>
    <cellStyle name="Normal 10 2 10 2 19 3 4" xfId="3589" xr:uid="{00000000-0005-0000-0000-00007D0D0000}"/>
    <cellStyle name="Normal 10 2 10 2 19 3 5" xfId="3590" xr:uid="{00000000-0005-0000-0000-00007E0D0000}"/>
    <cellStyle name="Normal 10 2 10 2 19 3 6" xfId="3591" xr:uid="{00000000-0005-0000-0000-00007F0D0000}"/>
    <cellStyle name="Normal 10 2 10 2 19 3 7" xfId="3592" xr:uid="{00000000-0005-0000-0000-0000800D0000}"/>
    <cellStyle name="Normal 10 2 10 2 19 3 8" xfId="3593" xr:uid="{00000000-0005-0000-0000-0000810D0000}"/>
    <cellStyle name="Normal 10 2 10 2 19 3 9" xfId="3594" xr:uid="{00000000-0005-0000-0000-0000820D0000}"/>
    <cellStyle name="Normal 10 2 10 2 19 4" xfId="3595" xr:uid="{00000000-0005-0000-0000-0000830D0000}"/>
    <cellStyle name="Normal 10 2 10 2 19 4 10" xfId="3596" xr:uid="{00000000-0005-0000-0000-0000840D0000}"/>
    <cellStyle name="Normal 10 2 10 2 19 4 2" xfId="3597" xr:uid="{00000000-0005-0000-0000-0000850D0000}"/>
    <cellStyle name="Normal 10 2 10 2 19 4 3" xfId="3598" xr:uid="{00000000-0005-0000-0000-0000860D0000}"/>
    <cellStyle name="Normal 10 2 10 2 19 4 4" xfId="3599" xr:uid="{00000000-0005-0000-0000-0000870D0000}"/>
    <cellStyle name="Normal 10 2 10 2 19 4 5" xfId="3600" xr:uid="{00000000-0005-0000-0000-0000880D0000}"/>
    <cellStyle name="Normal 10 2 10 2 19 4 6" xfId="3601" xr:uid="{00000000-0005-0000-0000-0000890D0000}"/>
    <cellStyle name="Normal 10 2 10 2 19 4 7" xfId="3602" xr:uid="{00000000-0005-0000-0000-00008A0D0000}"/>
    <cellStyle name="Normal 10 2 10 2 19 4 8" xfId="3603" xr:uid="{00000000-0005-0000-0000-00008B0D0000}"/>
    <cellStyle name="Normal 10 2 10 2 19 4 9" xfId="3604" xr:uid="{00000000-0005-0000-0000-00008C0D0000}"/>
    <cellStyle name="Normal 10 2 10 2 19 5" xfId="3605" xr:uid="{00000000-0005-0000-0000-00008D0D0000}"/>
    <cellStyle name="Normal 10 2 10 2 19 5 10" xfId="3606" xr:uid="{00000000-0005-0000-0000-00008E0D0000}"/>
    <cellStyle name="Normal 10 2 10 2 19 5 2" xfId="3607" xr:uid="{00000000-0005-0000-0000-00008F0D0000}"/>
    <cellStyle name="Normal 10 2 10 2 19 5 3" xfId="3608" xr:uid="{00000000-0005-0000-0000-0000900D0000}"/>
    <cellStyle name="Normal 10 2 10 2 19 5 4" xfId="3609" xr:uid="{00000000-0005-0000-0000-0000910D0000}"/>
    <cellStyle name="Normal 10 2 10 2 19 5 5" xfId="3610" xr:uid="{00000000-0005-0000-0000-0000920D0000}"/>
    <cellStyle name="Normal 10 2 10 2 19 5 6" xfId="3611" xr:uid="{00000000-0005-0000-0000-0000930D0000}"/>
    <cellStyle name="Normal 10 2 10 2 19 5 7" xfId="3612" xr:uid="{00000000-0005-0000-0000-0000940D0000}"/>
    <cellStyle name="Normal 10 2 10 2 19 5 8" xfId="3613" xr:uid="{00000000-0005-0000-0000-0000950D0000}"/>
    <cellStyle name="Normal 10 2 10 2 19 5 9" xfId="3614" xr:uid="{00000000-0005-0000-0000-0000960D0000}"/>
    <cellStyle name="Normal 10 2 10 2 19 6" xfId="3615" xr:uid="{00000000-0005-0000-0000-0000970D0000}"/>
    <cellStyle name="Normal 10 2 10 2 19 7" xfId="3616" xr:uid="{00000000-0005-0000-0000-0000980D0000}"/>
    <cellStyle name="Normal 10 2 10 2 19 8" xfId="3617" xr:uid="{00000000-0005-0000-0000-0000990D0000}"/>
    <cellStyle name="Normal 10 2 10 2 19 9" xfId="3618" xr:uid="{00000000-0005-0000-0000-00009A0D0000}"/>
    <cellStyle name="Normal 10 2 10 2 2" xfId="3619" xr:uid="{00000000-0005-0000-0000-00009B0D0000}"/>
    <cellStyle name="Normal 10 2 10 2 2 10" xfId="3620" xr:uid="{00000000-0005-0000-0000-00009C0D0000}"/>
    <cellStyle name="Normal 10 2 10 2 2 11" xfId="3621" xr:uid="{00000000-0005-0000-0000-00009D0D0000}"/>
    <cellStyle name="Normal 10 2 10 2 2 12" xfId="3622" xr:uid="{00000000-0005-0000-0000-00009E0D0000}"/>
    <cellStyle name="Normal 10 2 10 2 2 13" xfId="3623" xr:uid="{00000000-0005-0000-0000-00009F0D0000}"/>
    <cellStyle name="Normal 10 2 10 2 2 14" xfId="3624" xr:uid="{00000000-0005-0000-0000-0000A00D0000}"/>
    <cellStyle name="Normal 10 2 10 2 2 2" xfId="3625" xr:uid="{00000000-0005-0000-0000-0000A10D0000}"/>
    <cellStyle name="Normal 10 2 10 2 2 2 10" xfId="3626" xr:uid="{00000000-0005-0000-0000-0000A20D0000}"/>
    <cellStyle name="Normal 10 2 10 2 2 2 2" xfId="3627" xr:uid="{00000000-0005-0000-0000-0000A30D0000}"/>
    <cellStyle name="Normal 10 2 10 2 2 2 3" xfId="3628" xr:uid="{00000000-0005-0000-0000-0000A40D0000}"/>
    <cellStyle name="Normal 10 2 10 2 2 2 4" xfId="3629" xr:uid="{00000000-0005-0000-0000-0000A50D0000}"/>
    <cellStyle name="Normal 10 2 10 2 2 2 5" xfId="3630" xr:uid="{00000000-0005-0000-0000-0000A60D0000}"/>
    <cellStyle name="Normal 10 2 10 2 2 2 6" xfId="3631" xr:uid="{00000000-0005-0000-0000-0000A70D0000}"/>
    <cellStyle name="Normal 10 2 10 2 2 2 7" xfId="3632" xr:uid="{00000000-0005-0000-0000-0000A80D0000}"/>
    <cellStyle name="Normal 10 2 10 2 2 2 8" xfId="3633" xr:uid="{00000000-0005-0000-0000-0000A90D0000}"/>
    <cellStyle name="Normal 10 2 10 2 2 2 9" xfId="3634" xr:uid="{00000000-0005-0000-0000-0000AA0D0000}"/>
    <cellStyle name="Normal 10 2 10 2 2 3" xfId="3635" xr:uid="{00000000-0005-0000-0000-0000AB0D0000}"/>
    <cellStyle name="Normal 10 2 10 2 2 3 10" xfId="3636" xr:uid="{00000000-0005-0000-0000-0000AC0D0000}"/>
    <cellStyle name="Normal 10 2 10 2 2 3 2" xfId="3637" xr:uid="{00000000-0005-0000-0000-0000AD0D0000}"/>
    <cellStyle name="Normal 10 2 10 2 2 3 3" xfId="3638" xr:uid="{00000000-0005-0000-0000-0000AE0D0000}"/>
    <cellStyle name="Normal 10 2 10 2 2 3 4" xfId="3639" xr:uid="{00000000-0005-0000-0000-0000AF0D0000}"/>
    <cellStyle name="Normal 10 2 10 2 2 3 5" xfId="3640" xr:uid="{00000000-0005-0000-0000-0000B00D0000}"/>
    <cellStyle name="Normal 10 2 10 2 2 3 6" xfId="3641" xr:uid="{00000000-0005-0000-0000-0000B10D0000}"/>
    <cellStyle name="Normal 10 2 10 2 2 3 7" xfId="3642" xr:uid="{00000000-0005-0000-0000-0000B20D0000}"/>
    <cellStyle name="Normal 10 2 10 2 2 3 8" xfId="3643" xr:uid="{00000000-0005-0000-0000-0000B30D0000}"/>
    <cellStyle name="Normal 10 2 10 2 2 3 9" xfId="3644" xr:uid="{00000000-0005-0000-0000-0000B40D0000}"/>
    <cellStyle name="Normal 10 2 10 2 2 4" xfId="3645" xr:uid="{00000000-0005-0000-0000-0000B50D0000}"/>
    <cellStyle name="Normal 10 2 10 2 2 4 10" xfId="3646" xr:uid="{00000000-0005-0000-0000-0000B60D0000}"/>
    <cellStyle name="Normal 10 2 10 2 2 4 2" xfId="3647" xr:uid="{00000000-0005-0000-0000-0000B70D0000}"/>
    <cellStyle name="Normal 10 2 10 2 2 4 3" xfId="3648" xr:uid="{00000000-0005-0000-0000-0000B80D0000}"/>
    <cellStyle name="Normal 10 2 10 2 2 4 4" xfId="3649" xr:uid="{00000000-0005-0000-0000-0000B90D0000}"/>
    <cellStyle name="Normal 10 2 10 2 2 4 5" xfId="3650" xr:uid="{00000000-0005-0000-0000-0000BA0D0000}"/>
    <cellStyle name="Normal 10 2 10 2 2 4 6" xfId="3651" xr:uid="{00000000-0005-0000-0000-0000BB0D0000}"/>
    <cellStyle name="Normal 10 2 10 2 2 4 7" xfId="3652" xr:uid="{00000000-0005-0000-0000-0000BC0D0000}"/>
    <cellStyle name="Normal 10 2 10 2 2 4 8" xfId="3653" xr:uid="{00000000-0005-0000-0000-0000BD0D0000}"/>
    <cellStyle name="Normal 10 2 10 2 2 4 9" xfId="3654" xr:uid="{00000000-0005-0000-0000-0000BE0D0000}"/>
    <cellStyle name="Normal 10 2 10 2 2 5" xfId="3655" xr:uid="{00000000-0005-0000-0000-0000BF0D0000}"/>
    <cellStyle name="Normal 10 2 10 2 2 5 10" xfId="3656" xr:uid="{00000000-0005-0000-0000-0000C00D0000}"/>
    <cellStyle name="Normal 10 2 10 2 2 5 2" xfId="3657" xr:uid="{00000000-0005-0000-0000-0000C10D0000}"/>
    <cellStyle name="Normal 10 2 10 2 2 5 3" xfId="3658" xr:uid="{00000000-0005-0000-0000-0000C20D0000}"/>
    <cellStyle name="Normal 10 2 10 2 2 5 4" xfId="3659" xr:uid="{00000000-0005-0000-0000-0000C30D0000}"/>
    <cellStyle name="Normal 10 2 10 2 2 5 5" xfId="3660" xr:uid="{00000000-0005-0000-0000-0000C40D0000}"/>
    <cellStyle name="Normal 10 2 10 2 2 5 6" xfId="3661" xr:uid="{00000000-0005-0000-0000-0000C50D0000}"/>
    <cellStyle name="Normal 10 2 10 2 2 5 7" xfId="3662" xr:uid="{00000000-0005-0000-0000-0000C60D0000}"/>
    <cellStyle name="Normal 10 2 10 2 2 5 8" xfId="3663" xr:uid="{00000000-0005-0000-0000-0000C70D0000}"/>
    <cellStyle name="Normal 10 2 10 2 2 5 9" xfId="3664" xr:uid="{00000000-0005-0000-0000-0000C80D0000}"/>
    <cellStyle name="Normal 10 2 10 2 2 6" xfId="3665" xr:uid="{00000000-0005-0000-0000-0000C90D0000}"/>
    <cellStyle name="Normal 10 2 10 2 2 7" xfId="3666" xr:uid="{00000000-0005-0000-0000-0000CA0D0000}"/>
    <cellStyle name="Normal 10 2 10 2 2 8" xfId="3667" xr:uid="{00000000-0005-0000-0000-0000CB0D0000}"/>
    <cellStyle name="Normal 10 2 10 2 2 9" xfId="3668" xr:uid="{00000000-0005-0000-0000-0000CC0D0000}"/>
    <cellStyle name="Normal 10 2 10 2 20" xfId="3669" xr:uid="{00000000-0005-0000-0000-0000CD0D0000}"/>
    <cellStyle name="Normal 10 2 10 2 20 10" xfId="3670" xr:uid="{00000000-0005-0000-0000-0000CE0D0000}"/>
    <cellStyle name="Normal 10 2 10 2 20 11" xfId="3671" xr:uid="{00000000-0005-0000-0000-0000CF0D0000}"/>
    <cellStyle name="Normal 10 2 10 2 20 12" xfId="3672" xr:uid="{00000000-0005-0000-0000-0000D00D0000}"/>
    <cellStyle name="Normal 10 2 10 2 20 13" xfId="3673" xr:uid="{00000000-0005-0000-0000-0000D10D0000}"/>
    <cellStyle name="Normal 10 2 10 2 20 14" xfId="3674" xr:uid="{00000000-0005-0000-0000-0000D20D0000}"/>
    <cellStyle name="Normal 10 2 10 2 20 2" xfId="3675" xr:uid="{00000000-0005-0000-0000-0000D30D0000}"/>
    <cellStyle name="Normal 10 2 10 2 20 2 10" xfId="3676" xr:uid="{00000000-0005-0000-0000-0000D40D0000}"/>
    <cellStyle name="Normal 10 2 10 2 20 2 2" xfId="3677" xr:uid="{00000000-0005-0000-0000-0000D50D0000}"/>
    <cellStyle name="Normal 10 2 10 2 20 2 3" xfId="3678" xr:uid="{00000000-0005-0000-0000-0000D60D0000}"/>
    <cellStyle name="Normal 10 2 10 2 20 2 4" xfId="3679" xr:uid="{00000000-0005-0000-0000-0000D70D0000}"/>
    <cellStyle name="Normal 10 2 10 2 20 2 5" xfId="3680" xr:uid="{00000000-0005-0000-0000-0000D80D0000}"/>
    <cellStyle name="Normal 10 2 10 2 20 2 6" xfId="3681" xr:uid="{00000000-0005-0000-0000-0000D90D0000}"/>
    <cellStyle name="Normal 10 2 10 2 20 2 7" xfId="3682" xr:uid="{00000000-0005-0000-0000-0000DA0D0000}"/>
    <cellStyle name="Normal 10 2 10 2 20 2 8" xfId="3683" xr:uid="{00000000-0005-0000-0000-0000DB0D0000}"/>
    <cellStyle name="Normal 10 2 10 2 20 2 9" xfId="3684" xr:uid="{00000000-0005-0000-0000-0000DC0D0000}"/>
    <cellStyle name="Normal 10 2 10 2 20 3" xfId="3685" xr:uid="{00000000-0005-0000-0000-0000DD0D0000}"/>
    <cellStyle name="Normal 10 2 10 2 20 3 10" xfId="3686" xr:uid="{00000000-0005-0000-0000-0000DE0D0000}"/>
    <cellStyle name="Normal 10 2 10 2 20 3 2" xfId="3687" xr:uid="{00000000-0005-0000-0000-0000DF0D0000}"/>
    <cellStyle name="Normal 10 2 10 2 20 3 3" xfId="3688" xr:uid="{00000000-0005-0000-0000-0000E00D0000}"/>
    <cellStyle name="Normal 10 2 10 2 20 3 4" xfId="3689" xr:uid="{00000000-0005-0000-0000-0000E10D0000}"/>
    <cellStyle name="Normal 10 2 10 2 20 3 5" xfId="3690" xr:uid="{00000000-0005-0000-0000-0000E20D0000}"/>
    <cellStyle name="Normal 10 2 10 2 20 3 6" xfId="3691" xr:uid="{00000000-0005-0000-0000-0000E30D0000}"/>
    <cellStyle name="Normal 10 2 10 2 20 3 7" xfId="3692" xr:uid="{00000000-0005-0000-0000-0000E40D0000}"/>
    <cellStyle name="Normal 10 2 10 2 20 3 8" xfId="3693" xr:uid="{00000000-0005-0000-0000-0000E50D0000}"/>
    <cellStyle name="Normal 10 2 10 2 20 3 9" xfId="3694" xr:uid="{00000000-0005-0000-0000-0000E60D0000}"/>
    <cellStyle name="Normal 10 2 10 2 20 4" xfId="3695" xr:uid="{00000000-0005-0000-0000-0000E70D0000}"/>
    <cellStyle name="Normal 10 2 10 2 20 4 10" xfId="3696" xr:uid="{00000000-0005-0000-0000-0000E80D0000}"/>
    <cellStyle name="Normal 10 2 10 2 20 4 2" xfId="3697" xr:uid="{00000000-0005-0000-0000-0000E90D0000}"/>
    <cellStyle name="Normal 10 2 10 2 20 4 3" xfId="3698" xr:uid="{00000000-0005-0000-0000-0000EA0D0000}"/>
    <cellStyle name="Normal 10 2 10 2 20 4 4" xfId="3699" xr:uid="{00000000-0005-0000-0000-0000EB0D0000}"/>
    <cellStyle name="Normal 10 2 10 2 20 4 5" xfId="3700" xr:uid="{00000000-0005-0000-0000-0000EC0D0000}"/>
    <cellStyle name="Normal 10 2 10 2 20 4 6" xfId="3701" xr:uid="{00000000-0005-0000-0000-0000ED0D0000}"/>
    <cellStyle name="Normal 10 2 10 2 20 4 7" xfId="3702" xr:uid="{00000000-0005-0000-0000-0000EE0D0000}"/>
    <cellStyle name="Normal 10 2 10 2 20 4 8" xfId="3703" xr:uid="{00000000-0005-0000-0000-0000EF0D0000}"/>
    <cellStyle name="Normal 10 2 10 2 20 4 9" xfId="3704" xr:uid="{00000000-0005-0000-0000-0000F00D0000}"/>
    <cellStyle name="Normal 10 2 10 2 20 5" xfId="3705" xr:uid="{00000000-0005-0000-0000-0000F10D0000}"/>
    <cellStyle name="Normal 10 2 10 2 20 5 10" xfId="3706" xr:uid="{00000000-0005-0000-0000-0000F20D0000}"/>
    <cellStyle name="Normal 10 2 10 2 20 5 2" xfId="3707" xr:uid="{00000000-0005-0000-0000-0000F30D0000}"/>
    <cellStyle name="Normal 10 2 10 2 20 5 3" xfId="3708" xr:uid="{00000000-0005-0000-0000-0000F40D0000}"/>
    <cellStyle name="Normal 10 2 10 2 20 5 4" xfId="3709" xr:uid="{00000000-0005-0000-0000-0000F50D0000}"/>
    <cellStyle name="Normal 10 2 10 2 20 5 5" xfId="3710" xr:uid="{00000000-0005-0000-0000-0000F60D0000}"/>
    <cellStyle name="Normal 10 2 10 2 20 5 6" xfId="3711" xr:uid="{00000000-0005-0000-0000-0000F70D0000}"/>
    <cellStyle name="Normal 10 2 10 2 20 5 7" xfId="3712" xr:uid="{00000000-0005-0000-0000-0000F80D0000}"/>
    <cellStyle name="Normal 10 2 10 2 20 5 8" xfId="3713" xr:uid="{00000000-0005-0000-0000-0000F90D0000}"/>
    <cellStyle name="Normal 10 2 10 2 20 5 9" xfId="3714" xr:uid="{00000000-0005-0000-0000-0000FA0D0000}"/>
    <cellStyle name="Normal 10 2 10 2 20 6" xfId="3715" xr:uid="{00000000-0005-0000-0000-0000FB0D0000}"/>
    <cellStyle name="Normal 10 2 10 2 20 7" xfId="3716" xr:uid="{00000000-0005-0000-0000-0000FC0D0000}"/>
    <cellStyle name="Normal 10 2 10 2 20 8" xfId="3717" xr:uid="{00000000-0005-0000-0000-0000FD0D0000}"/>
    <cellStyle name="Normal 10 2 10 2 20 9" xfId="3718" xr:uid="{00000000-0005-0000-0000-0000FE0D0000}"/>
    <cellStyle name="Normal 10 2 10 2 21" xfId="3719" xr:uid="{00000000-0005-0000-0000-0000FF0D0000}"/>
    <cellStyle name="Normal 10 2 10 2 21 10" xfId="3720" xr:uid="{00000000-0005-0000-0000-0000000E0000}"/>
    <cellStyle name="Normal 10 2 10 2 21 11" xfId="3721" xr:uid="{00000000-0005-0000-0000-0000010E0000}"/>
    <cellStyle name="Normal 10 2 10 2 21 12" xfId="3722" xr:uid="{00000000-0005-0000-0000-0000020E0000}"/>
    <cellStyle name="Normal 10 2 10 2 21 13" xfId="3723" xr:uid="{00000000-0005-0000-0000-0000030E0000}"/>
    <cellStyle name="Normal 10 2 10 2 21 14" xfId="3724" xr:uid="{00000000-0005-0000-0000-0000040E0000}"/>
    <cellStyle name="Normal 10 2 10 2 21 2" xfId="3725" xr:uid="{00000000-0005-0000-0000-0000050E0000}"/>
    <cellStyle name="Normal 10 2 10 2 21 2 10" xfId="3726" xr:uid="{00000000-0005-0000-0000-0000060E0000}"/>
    <cellStyle name="Normal 10 2 10 2 21 2 2" xfId="3727" xr:uid="{00000000-0005-0000-0000-0000070E0000}"/>
    <cellStyle name="Normal 10 2 10 2 21 2 3" xfId="3728" xr:uid="{00000000-0005-0000-0000-0000080E0000}"/>
    <cellStyle name="Normal 10 2 10 2 21 2 4" xfId="3729" xr:uid="{00000000-0005-0000-0000-0000090E0000}"/>
    <cellStyle name="Normal 10 2 10 2 21 2 5" xfId="3730" xr:uid="{00000000-0005-0000-0000-00000A0E0000}"/>
    <cellStyle name="Normal 10 2 10 2 21 2 6" xfId="3731" xr:uid="{00000000-0005-0000-0000-00000B0E0000}"/>
    <cellStyle name="Normal 10 2 10 2 21 2 7" xfId="3732" xr:uid="{00000000-0005-0000-0000-00000C0E0000}"/>
    <cellStyle name="Normal 10 2 10 2 21 2 8" xfId="3733" xr:uid="{00000000-0005-0000-0000-00000D0E0000}"/>
    <cellStyle name="Normal 10 2 10 2 21 2 9" xfId="3734" xr:uid="{00000000-0005-0000-0000-00000E0E0000}"/>
    <cellStyle name="Normal 10 2 10 2 21 3" xfId="3735" xr:uid="{00000000-0005-0000-0000-00000F0E0000}"/>
    <cellStyle name="Normal 10 2 10 2 21 3 10" xfId="3736" xr:uid="{00000000-0005-0000-0000-0000100E0000}"/>
    <cellStyle name="Normal 10 2 10 2 21 3 2" xfId="3737" xr:uid="{00000000-0005-0000-0000-0000110E0000}"/>
    <cellStyle name="Normal 10 2 10 2 21 3 3" xfId="3738" xr:uid="{00000000-0005-0000-0000-0000120E0000}"/>
    <cellStyle name="Normal 10 2 10 2 21 3 4" xfId="3739" xr:uid="{00000000-0005-0000-0000-0000130E0000}"/>
    <cellStyle name="Normal 10 2 10 2 21 3 5" xfId="3740" xr:uid="{00000000-0005-0000-0000-0000140E0000}"/>
    <cellStyle name="Normal 10 2 10 2 21 3 6" xfId="3741" xr:uid="{00000000-0005-0000-0000-0000150E0000}"/>
    <cellStyle name="Normal 10 2 10 2 21 3 7" xfId="3742" xr:uid="{00000000-0005-0000-0000-0000160E0000}"/>
    <cellStyle name="Normal 10 2 10 2 21 3 8" xfId="3743" xr:uid="{00000000-0005-0000-0000-0000170E0000}"/>
    <cellStyle name="Normal 10 2 10 2 21 3 9" xfId="3744" xr:uid="{00000000-0005-0000-0000-0000180E0000}"/>
    <cellStyle name="Normal 10 2 10 2 21 4" xfId="3745" xr:uid="{00000000-0005-0000-0000-0000190E0000}"/>
    <cellStyle name="Normal 10 2 10 2 21 4 10" xfId="3746" xr:uid="{00000000-0005-0000-0000-00001A0E0000}"/>
    <cellStyle name="Normal 10 2 10 2 21 4 2" xfId="3747" xr:uid="{00000000-0005-0000-0000-00001B0E0000}"/>
    <cellStyle name="Normal 10 2 10 2 21 4 3" xfId="3748" xr:uid="{00000000-0005-0000-0000-00001C0E0000}"/>
    <cellStyle name="Normal 10 2 10 2 21 4 4" xfId="3749" xr:uid="{00000000-0005-0000-0000-00001D0E0000}"/>
    <cellStyle name="Normal 10 2 10 2 21 4 5" xfId="3750" xr:uid="{00000000-0005-0000-0000-00001E0E0000}"/>
    <cellStyle name="Normal 10 2 10 2 21 4 6" xfId="3751" xr:uid="{00000000-0005-0000-0000-00001F0E0000}"/>
    <cellStyle name="Normal 10 2 10 2 21 4 7" xfId="3752" xr:uid="{00000000-0005-0000-0000-0000200E0000}"/>
    <cellStyle name="Normal 10 2 10 2 21 4 8" xfId="3753" xr:uid="{00000000-0005-0000-0000-0000210E0000}"/>
    <cellStyle name="Normal 10 2 10 2 21 4 9" xfId="3754" xr:uid="{00000000-0005-0000-0000-0000220E0000}"/>
    <cellStyle name="Normal 10 2 10 2 21 5" xfId="3755" xr:uid="{00000000-0005-0000-0000-0000230E0000}"/>
    <cellStyle name="Normal 10 2 10 2 21 5 10" xfId="3756" xr:uid="{00000000-0005-0000-0000-0000240E0000}"/>
    <cellStyle name="Normal 10 2 10 2 21 5 2" xfId="3757" xr:uid="{00000000-0005-0000-0000-0000250E0000}"/>
    <cellStyle name="Normal 10 2 10 2 21 5 3" xfId="3758" xr:uid="{00000000-0005-0000-0000-0000260E0000}"/>
    <cellStyle name="Normal 10 2 10 2 21 5 4" xfId="3759" xr:uid="{00000000-0005-0000-0000-0000270E0000}"/>
    <cellStyle name="Normal 10 2 10 2 21 5 5" xfId="3760" xr:uid="{00000000-0005-0000-0000-0000280E0000}"/>
    <cellStyle name="Normal 10 2 10 2 21 5 6" xfId="3761" xr:uid="{00000000-0005-0000-0000-0000290E0000}"/>
    <cellStyle name="Normal 10 2 10 2 21 5 7" xfId="3762" xr:uid="{00000000-0005-0000-0000-00002A0E0000}"/>
    <cellStyle name="Normal 10 2 10 2 21 5 8" xfId="3763" xr:uid="{00000000-0005-0000-0000-00002B0E0000}"/>
    <cellStyle name="Normal 10 2 10 2 21 5 9" xfId="3764" xr:uid="{00000000-0005-0000-0000-00002C0E0000}"/>
    <cellStyle name="Normal 10 2 10 2 21 6" xfId="3765" xr:uid="{00000000-0005-0000-0000-00002D0E0000}"/>
    <cellStyle name="Normal 10 2 10 2 21 7" xfId="3766" xr:uid="{00000000-0005-0000-0000-00002E0E0000}"/>
    <cellStyle name="Normal 10 2 10 2 21 8" xfId="3767" xr:uid="{00000000-0005-0000-0000-00002F0E0000}"/>
    <cellStyle name="Normal 10 2 10 2 21 9" xfId="3768" xr:uid="{00000000-0005-0000-0000-0000300E0000}"/>
    <cellStyle name="Normal 10 2 10 2 22" xfId="3769" xr:uid="{00000000-0005-0000-0000-0000310E0000}"/>
    <cellStyle name="Normal 10 2 10 2 22 10" xfId="3770" xr:uid="{00000000-0005-0000-0000-0000320E0000}"/>
    <cellStyle name="Normal 10 2 10 2 22 11" xfId="3771" xr:uid="{00000000-0005-0000-0000-0000330E0000}"/>
    <cellStyle name="Normal 10 2 10 2 22 12" xfId="3772" xr:uid="{00000000-0005-0000-0000-0000340E0000}"/>
    <cellStyle name="Normal 10 2 10 2 22 13" xfId="3773" xr:uid="{00000000-0005-0000-0000-0000350E0000}"/>
    <cellStyle name="Normal 10 2 10 2 22 14" xfId="3774" xr:uid="{00000000-0005-0000-0000-0000360E0000}"/>
    <cellStyle name="Normal 10 2 10 2 22 2" xfId="3775" xr:uid="{00000000-0005-0000-0000-0000370E0000}"/>
    <cellStyle name="Normal 10 2 10 2 22 2 10" xfId="3776" xr:uid="{00000000-0005-0000-0000-0000380E0000}"/>
    <cellStyle name="Normal 10 2 10 2 22 2 2" xfId="3777" xr:uid="{00000000-0005-0000-0000-0000390E0000}"/>
    <cellStyle name="Normal 10 2 10 2 22 2 3" xfId="3778" xr:uid="{00000000-0005-0000-0000-00003A0E0000}"/>
    <cellStyle name="Normal 10 2 10 2 22 2 4" xfId="3779" xr:uid="{00000000-0005-0000-0000-00003B0E0000}"/>
    <cellStyle name="Normal 10 2 10 2 22 2 5" xfId="3780" xr:uid="{00000000-0005-0000-0000-00003C0E0000}"/>
    <cellStyle name="Normal 10 2 10 2 22 2 6" xfId="3781" xr:uid="{00000000-0005-0000-0000-00003D0E0000}"/>
    <cellStyle name="Normal 10 2 10 2 22 2 7" xfId="3782" xr:uid="{00000000-0005-0000-0000-00003E0E0000}"/>
    <cellStyle name="Normal 10 2 10 2 22 2 8" xfId="3783" xr:uid="{00000000-0005-0000-0000-00003F0E0000}"/>
    <cellStyle name="Normal 10 2 10 2 22 2 9" xfId="3784" xr:uid="{00000000-0005-0000-0000-0000400E0000}"/>
    <cellStyle name="Normal 10 2 10 2 22 3" xfId="3785" xr:uid="{00000000-0005-0000-0000-0000410E0000}"/>
    <cellStyle name="Normal 10 2 10 2 22 3 10" xfId="3786" xr:uid="{00000000-0005-0000-0000-0000420E0000}"/>
    <cellStyle name="Normal 10 2 10 2 22 3 2" xfId="3787" xr:uid="{00000000-0005-0000-0000-0000430E0000}"/>
    <cellStyle name="Normal 10 2 10 2 22 3 3" xfId="3788" xr:uid="{00000000-0005-0000-0000-0000440E0000}"/>
    <cellStyle name="Normal 10 2 10 2 22 3 4" xfId="3789" xr:uid="{00000000-0005-0000-0000-0000450E0000}"/>
    <cellStyle name="Normal 10 2 10 2 22 3 5" xfId="3790" xr:uid="{00000000-0005-0000-0000-0000460E0000}"/>
    <cellStyle name="Normal 10 2 10 2 22 3 6" xfId="3791" xr:uid="{00000000-0005-0000-0000-0000470E0000}"/>
    <cellStyle name="Normal 10 2 10 2 22 3 7" xfId="3792" xr:uid="{00000000-0005-0000-0000-0000480E0000}"/>
    <cellStyle name="Normal 10 2 10 2 22 3 8" xfId="3793" xr:uid="{00000000-0005-0000-0000-0000490E0000}"/>
    <cellStyle name="Normal 10 2 10 2 22 3 9" xfId="3794" xr:uid="{00000000-0005-0000-0000-00004A0E0000}"/>
    <cellStyle name="Normal 10 2 10 2 22 4" xfId="3795" xr:uid="{00000000-0005-0000-0000-00004B0E0000}"/>
    <cellStyle name="Normal 10 2 10 2 22 4 10" xfId="3796" xr:uid="{00000000-0005-0000-0000-00004C0E0000}"/>
    <cellStyle name="Normal 10 2 10 2 22 4 2" xfId="3797" xr:uid="{00000000-0005-0000-0000-00004D0E0000}"/>
    <cellStyle name="Normal 10 2 10 2 22 4 3" xfId="3798" xr:uid="{00000000-0005-0000-0000-00004E0E0000}"/>
    <cellStyle name="Normal 10 2 10 2 22 4 4" xfId="3799" xr:uid="{00000000-0005-0000-0000-00004F0E0000}"/>
    <cellStyle name="Normal 10 2 10 2 22 4 5" xfId="3800" xr:uid="{00000000-0005-0000-0000-0000500E0000}"/>
    <cellStyle name="Normal 10 2 10 2 22 4 6" xfId="3801" xr:uid="{00000000-0005-0000-0000-0000510E0000}"/>
    <cellStyle name="Normal 10 2 10 2 22 4 7" xfId="3802" xr:uid="{00000000-0005-0000-0000-0000520E0000}"/>
    <cellStyle name="Normal 10 2 10 2 22 4 8" xfId="3803" xr:uid="{00000000-0005-0000-0000-0000530E0000}"/>
    <cellStyle name="Normal 10 2 10 2 22 4 9" xfId="3804" xr:uid="{00000000-0005-0000-0000-0000540E0000}"/>
    <cellStyle name="Normal 10 2 10 2 22 5" xfId="3805" xr:uid="{00000000-0005-0000-0000-0000550E0000}"/>
    <cellStyle name="Normal 10 2 10 2 22 5 10" xfId="3806" xr:uid="{00000000-0005-0000-0000-0000560E0000}"/>
    <cellStyle name="Normal 10 2 10 2 22 5 2" xfId="3807" xr:uid="{00000000-0005-0000-0000-0000570E0000}"/>
    <cellStyle name="Normal 10 2 10 2 22 5 3" xfId="3808" xr:uid="{00000000-0005-0000-0000-0000580E0000}"/>
    <cellStyle name="Normal 10 2 10 2 22 5 4" xfId="3809" xr:uid="{00000000-0005-0000-0000-0000590E0000}"/>
    <cellStyle name="Normal 10 2 10 2 22 5 5" xfId="3810" xr:uid="{00000000-0005-0000-0000-00005A0E0000}"/>
    <cellStyle name="Normal 10 2 10 2 22 5 6" xfId="3811" xr:uid="{00000000-0005-0000-0000-00005B0E0000}"/>
    <cellStyle name="Normal 10 2 10 2 22 5 7" xfId="3812" xr:uid="{00000000-0005-0000-0000-00005C0E0000}"/>
    <cellStyle name="Normal 10 2 10 2 22 5 8" xfId="3813" xr:uid="{00000000-0005-0000-0000-00005D0E0000}"/>
    <cellStyle name="Normal 10 2 10 2 22 5 9" xfId="3814" xr:uid="{00000000-0005-0000-0000-00005E0E0000}"/>
    <cellStyle name="Normal 10 2 10 2 22 6" xfId="3815" xr:uid="{00000000-0005-0000-0000-00005F0E0000}"/>
    <cellStyle name="Normal 10 2 10 2 22 7" xfId="3816" xr:uid="{00000000-0005-0000-0000-0000600E0000}"/>
    <cellStyle name="Normal 10 2 10 2 22 8" xfId="3817" xr:uid="{00000000-0005-0000-0000-0000610E0000}"/>
    <cellStyle name="Normal 10 2 10 2 22 9" xfId="3818" xr:uid="{00000000-0005-0000-0000-0000620E0000}"/>
    <cellStyle name="Normal 10 2 10 2 23" xfId="3819" xr:uid="{00000000-0005-0000-0000-0000630E0000}"/>
    <cellStyle name="Normal 10 2 10 2 23 10" xfId="3820" xr:uid="{00000000-0005-0000-0000-0000640E0000}"/>
    <cellStyle name="Normal 10 2 10 2 23 11" xfId="3821" xr:uid="{00000000-0005-0000-0000-0000650E0000}"/>
    <cellStyle name="Normal 10 2 10 2 23 12" xfId="3822" xr:uid="{00000000-0005-0000-0000-0000660E0000}"/>
    <cellStyle name="Normal 10 2 10 2 23 13" xfId="3823" xr:uid="{00000000-0005-0000-0000-0000670E0000}"/>
    <cellStyle name="Normal 10 2 10 2 23 14" xfId="3824" xr:uid="{00000000-0005-0000-0000-0000680E0000}"/>
    <cellStyle name="Normal 10 2 10 2 23 2" xfId="3825" xr:uid="{00000000-0005-0000-0000-0000690E0000}"/>
    <cellStyle name="Normal 10 2 10 2 23 2 10" xfId="3826" xr:uid="{00000000-0005-0000-0000-00006A0E0000}"/>
    <cellStyle name="Normal 10 2 10 2 23 2 2" xfId="3827" xr:uid="{00000000-0005-0000-0000-00006B0E0000}"/>
    <cellStyle name="Normal 10 2 10 2 23 2 3" xfId="3828" xr:uid="{00000000-0005-0000-0000-00006C0E0000}"/>
    <cellStyle name="Normal 10 2 10 2 23 2 4" xfId="3829" xr:uid="{00000000-0005-0000-0000-00006D0E0000}"/>
    <cellStyle name="Normal 10 2 10 2 23 2 5" xfId="3830" xr:uid="{00000000-0005-0000-0000-00006E0E0000}"/>
    <cellStyle name="Normal 10 2 10 2 23 2 6" xfId="3831" xr:uid="{00000000-0005-0000-0000-00006F0E0000}"/>
    <cellStyle name="Normal 10 2 10 2 23 2 7" xfId="3832" xr:uid="{00000000-0005-0000-0000-0000700E0000}"/>
    <cellStyle name="Normal 10 2 10 2 23 2 8" xfId="3833" xr:uid="{00000000-0005-0000-0000-0000710E0000}"/>
    <cellStyle name="Normal 10 2 10 2 23 2 9" xfId="3834" xr:uid="{00000000-0005-0000-0000-0000720E0000}"/>
    <cellStyle name="Normal 10 2 10 2 23 3" xfId="3835" xr:uid="{00000000-0005-0000-0000-0000730E0000}"/>
    <cellStyle name="Normal 10 2 10 2 23 3 10" xfId="3836" xr:uid="{00000000-0005-0000-0000-0000740E0000}"/>
    <cellStyle name="Normal 10 2 10 2 23 3 2" xfId="3837" xr:uid="{00000000-0005-0000-0000-0000750E0000}"/>
    <cellStyle name="Normal 10 2 10 2 23 3 3" xfId="3838" xr:uid="{00000000-0005-0000-0000-0000760E0000}"/>
    <cellStyle name="Normal 10 2 10 2 23 3 4" xfId="3839" xr:uid="{00000000-0005-0000-0000-0000770E0000}"/>
    <cellStyle name="Normal 10 2 10 2 23 3 5" xfId="3840" xr:uid="{00000000-0005-0000-0000-0000780E0000}"/>
    <cellStyle name="Normal 10 2 10 2 23 3 6" xfId="3841" xr:uid="{00000000-0005-0000-0000-0000790E0000}"/>
    <cellStyle name="Normal 10 2 10 2 23 3 7" xfId="3842" xr:uid="{00000000-0005-0000-0000-00007A0E0000}"/>
    <cellStyle name="Normal 10 2 10 2 23 3 8" xfId="3843" xr:uid="{00000000-0005-0000-0000-00007B0E0000}"/>
    <cellStyle name="Normal 10 2 10 2 23 3 9" xfId="3844" xr:uid="{00000000-0005-0000-0000-00007C0E0000}"/>
    <cellStyle name="Normal 10 2 10 2 23 4" xfId="3845" xr:uid="{00000000-0005-0000-0000-00007D0E0000}"/>
    <cellStyle name="Normal 10 2 10 2 23 4 10" xfId="3846" xr:uid="{00000000-0005-0000-0000-00007E0E0000}"/>
    <cellStyle name="Normal 10 2 10 2 23 4 2" xfId="3847" xr:uid="{00000000-0005-0000-0000-00007F0E0000}"/>
    <cellStyle name="Normal 10 2 10 2 23 4 3" xfId="3848" xr:uid="{00000000-0005-0000-0000-0000800E0000}"/>
    <cellStyle name="Normal 10 2 10 2 23 4 4" xfId="3849" xr:uid="{00000000-0005-0000-0000-0000810E0000}"/>
    <cellStyle name="Normal 10 2 10 2 23 4 5" xfId="3850" xr:uid="{00000000-0005-0000-0000-0000820E0000}"/>
    <cellStyle name="Normal 10 2 10 2 23 4 6" xfId="3851" xr:uid="{00000000-0005-0000-0000-0000830E0000}"/>
    <cellStyle name="Normal 10 2 10 2 23 4 7" xfId="3852" xr:uid="{00000000-0005-0000-0000-0000840E0000}"/>
    <cellStyle name="Normal 10 2 10 2 23 4 8" xfId="3853" xr:uid="{00000000-0005-0000-0000-0000850E0000}"/>
    <cellStyle name="Normal 10 2 10 2 23 4 9" xfId="3854" xr:uid="{00000000-0005-0000-0000-0000860E0000}"/>
    <cellStyle name="Normal 10 2 10 2 23 5" xfId="3855" xr:uid="{00000000-0005-0000-0000-0000870E0000}"/>
    <cellStyle name="Normal 10 2 10 2 23 5 10" xfId="3856" xr:uid="{00000000-0005-0000-0000-0000880E0000}"/>
    <cellStyle name="Normal 10 2 10 2 23 5 2" xfId="3857" xr:uid="{00000000-0005-0000-0000-0000890E0000}"/>
    <cellStyle name="Normal 10 2 10 2 23 5 3" xfId="3858" xr:uid="{00000000-0005-0000-0000-00008A0E0000}"/>
    <cellStyle name="Normal 10 2 10 2 23 5 4" xfId="3859" xr:uid="{00000000-0005-0000-0000-00008B0E0000}"/>
    <cellStyle name="Normal 10 2 10 2 23 5 5" xfId="3860" xr:uid="{00000000-0005-0000-0000-00008C0E0000}"/>
    <cellStyle name="Normal 10 2 10 2 23 5 6" xfId="3861" xr:uid="{00000000-0005-0000-0000-00008D0E0000}"/>
    <cellStyle name="Normal 10 2 10 2 23 5 7" xfId="3862" xr:uid="{00000000-0005-0000-0000-00008E0E0000}"/>
    <cellStyle name="Normal 10 2 10 2 23 5 8" xfId="3863" xr:uid="{00000000-0005-0000-0000-00008F0E0000}"/>
    <cellStyle name="Normal 10 2 10 2 23 5 9" xfId="3864" xr:uid="{00000000-0005-0000-0000-0000900E0000}"/>
    <cellStyle name="Normal 10 2 10 2 23 6" xfId="3865" xr:uid="{00000000-0005-0000-0000-0000910E0000}"/>
    <cellStyle name="Normal 10 2 10 2 23 7" xfId="3866" xr:uid="{00000000-0005-0000-0000-0000920E0000}"/>
    <cellStyle name="Normal 10 2 10 2 23 8" xfId="3867" xr:uid="{00000000-0005-0000-0000-0000930E0000}"/>
    <cellStyle name="Normal 10 2 10 2 23 9" xfId="3868" xr:uid="{00000000-0005-0000-0000-0000940E0000}"/>
    <cellStyle name="Normal 10 2 10 2 24" xfId="3869" xr:uid="{00000000-0005-0000-0000-0000950E0000}"/>
    <cellStyle name="Normal 10 2 10 2 24 10" xfId="3870" xr:uid="{00000000-0005-0000-0000-0000960E0000}"/>
    <cellStyle name="Normal 10 2 10 2 24 11" xfId="3871" xr:uid="{00000000-0005-0000-0000-0000970E0000}"/>
    <cellStyle name="Normal 10 2 10 2 24 12" xfId="3872" xr:uid="{00000000-0005-0000-0000-0000980E0000}"/>
    <cellStyle name="Normal 10 2 10 2 24 13" xfId="3873" xr:uid="{00000000-0005-0000-0000-0000990E0000}"/>
    <cellStyle name="Normal 10 2 10 2 24 14" xfId="3874" xr:uid="{00000000-0005-0000-0000-00009A0E0000}"/>
    <cellStyle name="Normal 10 2 10 2 24 2" xfId="3875" xr:uid="{00000000-0005-0000-0000-00009B0E0000}"/>
    <cellStyle name="Normal 10 2 10 2 24 2 10" xfId="3876" xr:uid="{00000000-0005-0000-0000-00009C0E0000}"/>
    <cellStyle name="Normal 10 2 10 2 24 2 2" xfId="3877" xr:uid="{00000000-0005-0000-0000-00009D0E0000}"/>
    <cellStyle name="Normal 10 2 10 2 24 2 3" xfId="3878" xr:uid="{00000000-0005-0000-0000-00009E0E0000}"/>
    <cellStyle name="Normal 10 2 10 2 24 2 4" xfId="3879" xr:uid="{00000000-0005-0000-0000-00009F0E0000}"/>
    <cellStyle name="Normal 10 2 10 2 24 2 5" xfId="3880" xr:uid="{00000000-0005-0000-0000-0000A00E0000}"/>
    <cellStyle name="Normal 10 2 10 2 24 2 6" xfId="3881" xr:uid="{00000000-0005-0000-0000-0000A10E0000}"/>
    <cellStyle name="Normal 10 2 10 2 24 2 7" xfId="3882" xr:uid="{00000000-0005-0000-0000-0000A20E0000}"/>
    <cellStyle name="Normal 10 2 10 2 24 2 8" xfId="3883" xr:uid="{00000000-0005-0000-0000-0000A30E0000}"/>
    <cellStyle name="Normal 10 2 10 2 24 2 9" xfId="3884" xr:uid="{00000000-0005-0000-0000-0000A40E0000}"/>
    <cellStyle name="Normal 10 2 10 2 24 3" xfId="3885" xr:uid="{00000000-0005-0000-0000-0000A50E0000}"/>
    <cellStyle name="Normal 10 2 10 2 24 3 10" xfId="3886" xr:uid="{00000000-0005-0000-0000-0000A60E0000}"/>
    <cellStyle name="Normal 10 2 10 2 24 3 2" xfId="3887" xr:uid="{00000000-0005-0000-0000-0000A70E0000}"/>
    <cellStyle name="Normal 10 2 10 2 24 3 3" xfId="3888" xr:uid="{00000000-0005-0000-0000-0000A80E0000}"/>
    <cellStyle name="Normal 10 2 10 2 24 3 4" xfId="3889" xr:uid="{00000000-0005-0000-0000-0000A90E0000}"/>
    <cellStyle name="Normal 10 2 10 2 24 3 5" xfId="3890" xr:uid="{00000000-0005-0000-0000-0000AA0E0000}"/>
    <cellStyle name="Normal 10 2 10 2 24 3 6" xfId="3891" xr:uid="{00000000-0005-0000-0000-0000AB0E0000}"/>
    <cellStyle name="Normal 10 2 10 2 24 3 7" xfId="3892" xr:uid="{00000000-0005-0000-0000-0000AC0E0000}"/>
    <cellStyle name="Normal 10 2 10 2 24 3 8" xfId="3893" xr:uid="{00000000-0005-0000-0000-0000AD0E0000}"/>
    <cellStyle name="Normal 10 2 10 2 24 3 9" xfId="3894" xr:uid="{00000000-0005-0000-0000-0000AE0E0000}"/>
    <cellStyle name="Normal 10 2 10 2 24 4" xfId="3895" xr:uid="{00000000-0005-0000-0000-0000AF0E0000}"/>
    <cellStyle name="Normal 10 2 10 2 24 4 10" xfId="3896" xr:uid="{00000000-0005-0000-0000-0000B00E0000}"/>
    <cellStyle name="Normal 10 2 10 2 24 4 2" xfId="3897" xr:uid="{00000000-0005-0000-0000-0000B10E0000}"/>
    <cellStyle name="Normal 10 2 10 2 24 4 3" xfId="3898" xr:uid="{00000000-0005-0000-0000-0000B20E0000}"/>
    <cellStyle name="Normal 10 2 10 2 24 4 4" xfId="3899" xr:uid="{00000000-0005-0000-0000-0000B30E0000}"/>
    <cellStyle name="Normal 10 2 10 2 24 4 5" xfId="3900" xr:uid="{00000000-0005-0000-0000-0000B40E0000}"/>
    <cellStyle name="Normal 10 2 10 2 24 4 6" xfId="3901" xr:uid="{00000000-0005-0000-0000-0000B50E0000}"/>
    <cellStyle name="Normal 10 2 10 2 24 4 7" xfId="3902" xr:uid="{00000000-0005-0000-0000-0000B60E0000}"/>
    <cellStyle name="Normal 10 2 10 2 24 4 8" xfId="3903" xr:uid="{00000000-0005-0000-0000-0000B70E0000}"/>
    <cellStyle name="Normal 10 2 10 2 24 4 9" xfId="3904" xr:uid="{00000000-0005-0000-0000-0000B80E0000}"/>
    <cellStyle name="Normal 10 2 10 2 24 5" xfId="3905" xr:uid="{00000000-0005-0000-0000-0000B90E0000}"/>
    <cellStyle name="Normal 10 2 10 2 24 5 10" xfId="3906" xr:uid="{00000000-0005-0000-0000-0000BA0E0000}"/>
    <cellStyle name="Normal 10 2 10 2 24 5 2" xfId="3907" xr:uid="{00000000-0005-0000-0000-0000BB0E0000}"/>
    <cellStyle name="Normal 10 2 10 2 24 5 3" xfId="3908" xr:uid="{00000000-0005-0000-0000-0000BC0E0000}"/>
    <cellStyle name="Normal 10 2 10 2 24 5 4" xfId="3909" xr:uid="{00000000-0005-0000-0000-0000BD0E0000}"/>
    <cellStyle name="Normal 10 2 10 2 24 5 5" xfId="3910" xr:uid="{00000000-0005-0000-0000-0000BE0E0000}"/>
    <cellStyle name="Normal 10 2 10 2 24 5 6" xfId="3911" xr:uid="{00000000-0005-0000-0000-0000BF0E0000}"/>
    <cellStyle name="Normal 10 2 10 2 24 5 7" xfId="3912" xr:uid="{00000000-0005-0000-0000-0000C00E0000}"/>
    <cellStyle name="Normal 10 2 10 2 24 5 8" xfId="3913" xr:uid="{00000000-0005-0000-0000-0000C10E0000}"/>
    <cellStyle name="Normal 10 2 10 2 24 5 9" xfId="3914" xr:uid="{00000000-0005-0000-0000-0000C20E0000}"/>
    <cellStyle name="Normal 10 2 10 2 24 6" xfId="3915" xr:uid="{00000000-0005-0000-0000-0000C30E0000}"/>
    <cellStyle name="Normal 10 2 10 2 24 7" xfId="3916" xr:uid="{00000000-0005-0000-0000-0000C40E0000}"/>
    <cellStyle name="Normal 10 2 10 2 24 8" xfId="3917" xr:uid="{00000000-0005-0000-0000-0000C50E0000}"/>
    <cellStyle name="Normal 10 2 10 2 24 9" xfId="3918" xr:uid="{00000000-0005-0000-0000-0000C60E0000}"/>
    <cellStyle name="Normal 10 2 10 2 25" xfId="3919" xr:uid="{00000000-0005-0000-0000-0000C70E0000}"/>
    <cellStyle name="Normal 10 2 10 2 25 10" xfId="3920" xr:uid="{00000000-0005-0000-0000-0000C80E0000}"/>
    <cellStyle name="Normal 10 2 10 2 25 11" xfId="3921" xr:uid="{00000000-0005-0000-0000-0000C90E0000}"/>
    <cellStyle name="Normal 10 2 10 2 25 12" xfId="3922" xr:uid="{00000000-0005-0000-0000-0000CA0E0000}"/>
    <cellStyle name="Normal 10 2 10 2 25 13" xfId="3923" xr:uid="{00000000-0005-0000-0000-0000CB0E0000}"/>
    <cellStyle name="Normal 10 2 10 2 25 14" xfId="3924" xr:uid="{00000000-0005-0000-0000-0000CC0E0000}"/>
    <cellStyle name="Normal 10 2 10 2 25 2" xfId="3925" xr:uid="{00000000-0005-0000-0000-0000CD0E0000}"/>
    <cellStyle name="Normal 10 2 10 2 25 2 10" xfId="3926" xr:uid="{00000000-0005-0000-0000-0000CE0E0000}"/>
    <cellStyle name="Normal 10 2 10 2 25 2 2" xfId="3927" xr:uid="{00000000-0005-0000-0000-0000CF0E0000}"/>
    <cellStyle name="Normal 10 2 10 2 25 2 3" xfId="3928" xr:uid="{00000000-0005-0000-0000-0000D00E0000}"/>
    <cellStyle name="Normal 10 2 10 2 25 2 4" xfId="3929" xr:uid="{00000000-0005-0000-0000-0000D10E0000}"/>
    <cellStyle name="Normal 10 2 10 2 25 2 5" xfId="3930" xr:uid="{00000000-0005-0000-0000-0000D20E0000}"/>
    <cellStyle name="Normal 10 2 10 2 25 2 6" xfId="3931" xr:uid="{00000000-0005-0000-0000-0000D30E0000}"/>
    <cellStyle name="Normal 10 2 10 2 25 2 7" xfId="3932" xr:uid="{00000000-0005-0000-0000-0000D40E0000}"/>
    <cellStyle name="Normal 10 2 10 2 25 2 8" xfId="3933" xr:uid="{00000000-0005-0000-0000-0000D50E0000}"/>
    <cellStyle name="Normal 10 2 10 2 25 2 9" xfId="3934" xr:uid="{00000000-0005-0000-0000-0000D60E0000}"/>
    <cellStyle name="Normal 10 2 10 2 25 3" xfId="3935" xr:uid="{00000000-0005-0000-0000-0000D70E0000}"/>
    <cellStyle name="Normal 10 2 10 2 25 3 10" xfId="3936" xr:uid="{00000000-0005-0000-0000-0000D80E0000}"/>
    <cellStyle name="Normal 10 2 10 2 25 3 2" xfId="3937" xr:uid="{00000000-0005-0000-0000-0000D90E0000}"/>
    <cellStyle name="Normal 10 2 10 2 25 3 3" xfId="3938" xr:uid="{00000000-0005-0000-0000-0000DA0E0000}"/>
    <cellStyle name="Normal 10 2 10 2 25 3 4" xfId="3939" xr:uid="{00000000-0005-0000-0000-0000DB0E0000}"/>
    <cellStyle name="Normal 10 2 10 2 25 3 5" xfId="3940" xr:uid="{00000000-0005-0000-0000-0000DC0E0000}"/>
    <cellStyle name="Normal 10 2 10 2 25 3 6" xfId="3941" xr:uid="{00000000-0005-0000-0000-0000DD0E0000}"/>
    <cellStyle name="Normal 10 2 10 2 25 3 7" xfId="3942" xr:uid="{00000000-0005-0000-0000-0000DE0E0000}"/>
    <cellStyle name="Normal 10 2 10 2 25 3 8" xfId="3943" xr:uid="{00000000-0005-0000-0000-0000DF0E0000}"/>
    <cellStyle name="Normal 10 2 10 2 25 3 9" xfId="3944" xr:uid="{00000000-0005-0000-0000-0000E00E0000}"/>
    <cellStyle name="Normal 10 2 10 2 25 4" xfId="3945" xr:uid="{00000000-0005-0000-0000-0000E10E0000}"/>
    <cellStyle name="Normal 10 2 10 2 25 4 10" xfId="3946" xr:uid="{00000000-0005-0000-0000-0000E20E0000}"/>
    <cellStyle name="Normal 10 2 10 2 25 4 2" xfId="3947" xr:uid="{00000000-0005-0000-0000-0000E30E0000}"/>
    <cellStyle name="Normal 10 2 10 2 25 4 3" xfId="3948" xr:uid="{00000000-0005-0000-0000-0000E40E0000}"/>
    <cellStyle name="Normal 10 2 10 2 25 4 4" xfId="3949" xr:uid="{00000000-0005-0000-0000-0000E50E0000}"/>
    <cellStyle name="Normal 10 2 10 2 25 4 5" xfId="3950" xr:uid="{00000000-0005-0000-0000-0000E60E0000}"/>
    <cellStyle name="Normal 10 2 10 2 25 4 6" xfId="3951" xr:uid="{00000000-0005-0000-0000-0000E70E0000}"/>
    <cellStyle name="Normal 10 2 10 2 25 4 7" xfId="3952" xr:uid="{00000000-0005-0000-0000-0000E80E0000}"/>
    <cellStyle name="Normal 10 2 10 2 25 4 8" xfId="3953" xr:uid="{00000000-0005-0000-0000-0000E90E0000}"/>
    <cellStyle name="Normal 10 2 10 2 25 4 9" xfId="3954" xr:uid="{00000000-0005-0000-0000-0000EA0E0000}"/>
    <cellStyle name="Normal 10 2 10 2 25 5" xfId="3955" xr:uid="{00000000-0005-0000-0000-0000EB0E0000}"/>
    <cellStyle name="Normal 10 2 10 2 25 5 10" xfId="3956" xr:uid="{00000000-0005-0000-0000-0000EC0E0000}"/>
    <cellStyle name="Normal 10 2 10 2 25 5 2" xfId="3957" xr:uid="{00000000-0005-0000-0000-0000ED0E0000}"/>
    <cellStyle name="Normal 10 2 10 2 25 5 3" xfId="3958" xr:uid="{00000000-0005-0000-0000-0000EE0E0000}"/>
    <cellStyle name="Normal 10 2 10 2 25 5 4" xfId="3959" xr:uid="{00000000-0005-0000-0000-0000EF0E0000}"/>
    <cellStyle name="Normal 10 2 10 2 25 5 5" xfId="3960" xr:uid="{00000000-0005-0000-0000-0000F00E0000}"/>
    <cellStyle name="Normal 10 2 10 2 25 5 6" xfId="3961" xr:uid="{00000000-0005-0000-0000-0000F10E0000}"/>
    <cellStyle name="Normal 10 2 10 2 25 5 7" xfId="3962" xr:uid="{00000000-0005-0000-0000-0000F20E0000}"/>
    <cellStyle name="Normal 10 2 10 2 25 5 8" xfId="3963" xr:uid="{00000000-0005-0000-0000-0000F30E0000}"/>
    <cellStyle name="Normal 10 2 10 2 25 5 9" xfId="3964" xr:uid="{00000000-0005-0000-0000-0000F40E0000}"/>
    <cellStyle name="Normal 10 2 10 2 25 6" xfId="3965" xr:uid="{00000000-0005-0000-0000-0000F50E0000}"/>
    <cellStyle name="Normal 10 2 10 2 25 7" xfId="3966" xr:uid="{00000000-0005-0000-0000-0000F60E0000}"/>
    <cellStyle name="Normal 10 2 10 2 25 8" xfId="3967" xr:uid="{00000000-0005-0000-0000-0000F70E0000}"/>
    <cellStyle name="Normal 10 2 10 2 25 9" xfId="3968" xr:uid="{00000000-0005-0000-0000-0000F80E0000}"/>
    <cellStyle name="Normal 10 2 10 2 26" xfId="3969" xr:uid="{00000000-0005-0000-0000-0000F90E0000}"/>
    <cellStyle name="Normal 10 2 10 2 26 10" xfId="3970" xr:uid="{00000000-0005-0000-0000-0000FA0E0000}"/>
    <cellStyle name="Normal 10 2 10 2 26 11" xfId="3971" xr:uid="{00000000-0005-0000-0000-0000FB0E0000}"/>
    <cellStyle name="Normal 10 2 10 2 26 12" xfId="3972" xr:uid="{00000000-0005-0000-0000-0000FC0E0000}"/>
    <cellStyle name="Normal 10 2 10 2 26 13" xfId="3973" xr:uid="{00000000-0005-0000-0000-0000FD0E0000}"/>
    <cellStyle name="Normal 10 2 10 2 26 14" xfId="3974" xr:uid="{00000000-0005-0000-0000-0000FE0E0000}"/>
    <cellStyle name="Normal 10 2 10 2 26 2" xfId="3975" xr:uid="{00000000-0005-0000-0000-0000FF0E0000}"/>
    <cellStyle name="Normal 10 2 10 2 26 2 10" xfId="3976" xr:uid="{00000000-0005-0000-0000-0000000F0000}"/>
    <cellStyle name="Normal 10 2 10 2 26 2 2" xfId="3977" xr:uid="{00000000-0005-0000-0000-0000010F0000}"/>
    <cellStyle name="Normal 10 2 10 2 26 2 3" xfId="3978" xr:uid="{00000000-0005-0000-0000-0000020F0000}"/>
    <cellStyle name="Normal 10 2 10 2 26 2 4" xfId="3979" xr:uid="{00000000-0005-0000-0000-0000030F0000}"/>
    <cellStyle name="Normal 10 2 10 2 26 2 5" xfId="3980" xr:uid="{00000000-0005-0000-0000-0000040F0000}"/>
    <cellStyle name="Normal 10 2 10 2 26 2 6" xfId="3981" xr:uid="{00000000-0005-0000-0000-0000050F0000}"/>
    <cellStyle name="Normal 10 2 10 2 26 2 7" xfId="3982" xr:uid="{00000000-0005-0000-0000-0000060F0000}"/>
    <cellStyle name="Normal 10 2 10 2 26 2 8" xfId="3983" xr:uid="{00000000-0005-0000-0000-0000070F0000}"/>
    <cellStyle name="Normal 10 2 10 2 26 2 9" xfId="3984" xr:uid="{00000000-0005-0000-0000-0000080F0000}"/>
    <cellStyle name="Normal 10 2 10 2 26 3" xfId="3985" xr:uid="{00000000-0005-0000-0000-0000090F0000}"/>
    <cellStyle name="Normal 10 2 10 2 26 3 10" xfId="3986" xr:uid="{00000000-0005-0000-0000-00000A0F0000}"/>
    <cellStyle name="Normal 10 2 10 2 26 3 2" xfId="3987" xr:uid="{00000000-0005-0000-0000-00000B0F0000}"/>
    <cellStyle name="Normal 10 2 10 2 26 3 3" xfId="3988" xr:uid="{00000000-0005-0000-0000-00000C0F0000}"/>
    <cellStyle name="Normal 10 2 10 2 26 3 4" xfId="3989" xr:uid="{00000000-0005-0000-0000-00000D0F0000}"/>
    <cellStyle name="Normal 10 2 10 2 26 3 5" xfId="3990" xr:uid="{00000000-0005-0000-0000-00000E0F0000}"/>
    <cellStyle name="Normal 10 2 10 2 26 3 6" xfId="3991" xr:uid="{00000000-0005-0000-0000-00000F0F0000}"/>
    <cellStyle name="Normal 10 2 10 2 26 3 7" xfId="3992" xr:uid="{00000000-0005-0000-0000-0000100F0000}"/>
    <cellStyle name="Normal 10 2 10 2 26 3 8" xfId="3993" xr:uid="{00000000-0005-0000-0000-0000110F0000}"/>
    <cellStyle name="Normal 10 2 10 2 26 3 9" xfId="3994" xr:uid="{00000000-0005-0000-0000-0000120F0000}"/>
    <cellStyle name="Normal 10 2 10 2 26 4" xfId="3995" xr:uid="{00000000-0005-0000-0000-0000130F0000}"/>
    <cellStyle name="Normal 10 2 10 2 26 4 10" xfId="3996" xr:uid="{00000000-0005-0000-0000-0000140F0000}"/>
    <cellStyle name="Normal 10 2 10 2 26 4 2" xfId="3997" xr:uid="{00000000-0005-0000-0000-0000150F0000}"/>
    <cellStyle name="Normal 10 2 10 2 26 4 3" xfId="3998" xr:uid="{00000000-0005-0000-0000-0000160F0000}"/>
    <cellStyle name="Normal 10 2 10 2 26 4 4" xfId="3999" xr:uid="{00000000-0005-0000-0000-0000170F0000}"/>
    <cellStyle name="Normal 10 2 10 2 26 4 5" xfId="4000" xr:uid="{00000000-0005-0000-0000-0000180F0000}"/>
    <cellStyle name="Normal 10 2 10 2 26 4 6" xfId="4001" xr:uid="{00000000-0005-0000-0000-0000190F0000}"/>
    <cellStyle name="Normal 10 2 10 2 26 4 7" xfId="4002" xr:uid="{00000000-0005-0000-0000-00001A0F0000}"/>
    <cellStyle name="Normal 10 2 10 2 26 4 8" xfId="4003" xr:uid="{00000000-0005-0000-0000-00001B0F0000}"/>
    <cellStyle name="Normal 10 2 10 2 26 4 9" xfId="4004" xr:uid="{00000000-0005-0000-0000-00001C0F0000}"/>
    <cellStyle name="Normal 10 2 10 2 26 5" xfId="4005" xr:uid="{00000000-0005-0000-0000-00001D0F0000}"/>
    <cellStyle name="Normal 10 2 10 2 26 5 10" xfId="4006" xr:uid="{00000000-0005-0000-0000-00001E0F0000}"/>
    <cellStyle name="Normal 10 2 10 2 26 5 2" xfId="4007" xr:uid="{00000000-0005-0000-0000-00001F0F0000}"/>
    <cellStyle name="Normal 10 2 10 2 26 5 3" xfId="4008" xr:uid="{00000000-0005-0000-0000-0000200F0000}"/>
    <cellStyle name="Normal 10 2 10 2 26 5 4" xfId="4009" xr:uid="{00000000-0005-0000-0000-0000210F0000}"/>
    <cellStyle name="Normal 10 2 10 2 26 5 5" xfId="4010" xr:uid="{00000000-0005-0000-0000-0000220F0000}"/>
    <cellStyle name="Normal 10 2 10 2 26 5 6" xfId="4011" xr:uid="{00000000-0005-0000-0000-0000230F0000}"/>
    <cellStyle name="Normal 10 2 10 2 26 5 7" xfId="4012" xr:uid="{00000000-0005-0000-0000-0000240F0000}"/>
    <cellStyle name="Normal 10 2 10 2 26 5 8" xfId="4013" xr:uid="{00000000-0005-0000-0000-0000250F0000}"/>
    <cellStyle name="Normal 10 2 10 2 26 5 9" xfId="4014" xr:uid="{00000000-0005-0000-0000-0000260F0000}"/>
    <cellStyle name="Normal 10 2 10 2 26 6" xfId="4015" xr:uid="{00000000-0005-0000-0000-0000270F0000}"/>
    <cellStyle name="Normal 10 2 10 2 26 7" xfId="4016" xr:uid="{00000000-0005-0000-0000-0000280F0000}"/>
    <cellStyle name="Normal 10 2 10 2 26 8" xfId="4017" xr:uid="{00000000-0005-0000-0000-0000290F0000}"/>
    <cellStyle name="Normal 10 2 10 2 26 9" xfId="4018" xr:uid="{00000000-0005-0000-0000-00002A0F0000}"/>
    <cellStyle name="Normal 10 2 10 2 27" xfId="4019" xr:uid="{00000000-0005-0000-0000-00002B0F0000}"/>
    <cellStyle name="Normal 10 2 10 2 27 10" xfId="4020" xr:uid="{00000000-0005-0000-0000-00002C0F0000}"/>
    <cellStyle name="Normal 10 2 10 2 27 11" xfId="4021" xr:uid="{00000000-0005-0000-0000-00002D0F0000}"/>
    <cellStyle name="Normal 10 2 10 2 27 12" xfId="4022" xr:uid="{00000000-0005-0000-0000-00002E0F0000}"/>
    <cellStyle name="Normal 10 2 10 2 27 13" xfId="4023" xr:uid="{00000000-0005-0000-0000-00002F0F0000}"/>
    <cellStyle name="Normal 10 2 10 2 27 14" xfId="4024" xr:uid="{00000000-0005-0000-0000-0000300F0000}"/>
    <cellStyle name="Normal 10 2 10 2 27 2" xfId="4025" xr:uid="{00000000-0005-0000-0000-0000310F0000}"/>
    <cellStyle name="Normal 10 2 10 2 27 2 10" xfId="4026" xr:uid="{00000000-0005-0000-0000-0000320F0000}"/>
    <cellStyle name="Normal 10 2 10 2 27 2 2" xfId="4027" xr:uid="{00000000-0005-0000-0000-0000330F0000}"/>
    <cellStyle name="Normal 10 2 10 2 27 2 3" xfId="4028" xr:uid="{00000000-0005-0000-0000-0000340F0000}"/>
    <cellStyle name="Normal 10 2 10 2 27 2 4" xfId="4029" xr:uid="{00000000-0005-0000-0000-0000350F0000}"/>
    <cellStyle name="Normal 10 2 10 2 27 2 5" xfId="4030" xr:uid="{00000000-0005-0000-0000-0000360F0000}"/>
    <cellStyle name="Normal 10 2 10 2 27 2 6" xfId="4031" xr:uid="{00000000-0005-0000-0000-0000370F0000}"/>
    <cellStyle name="Normal 10 2 10 2 27 2 7" xfId="4032" xr:uid="{00000000-0005-0000-0000-0000380F0000}"/>
    <cellStyle name="Normal 10 2 10 2 27 2 8" xfId="4033" xr:uid="{00000000-0005-0000-0000-0000390F0000}"/>
    <cellStyle name="Normal 10 2 10 2 27 2 9" xfId="4034" xr:uid="{00000000-0005-0000-0000-00003A0F0000}"/>
    <cellStyle name="Normal 10 2 10 2 27 3" xfId="4035" xr:uid="{00000000-0005-0000-0000-00003B0F0000}"/>
    <cellStyle name="Normal 10 2 10 2 27 3 10" xfId="4036" xr:uid="{00000000-0005-0000-0000-00003C0F0000}"/>
    <cellStyle name="Normal 10 2 10 2 27 3 2" xfId="4037" xr:uid="{00000000-0005-0000-0000-00003D0F0000}"/>
    <cellStyle name="Normal 10 2 10 2 27 3 3" xfId="4038" xr:uid="{00000000-0005-0000-0000-00003E0F0000}"/>
    <cellStyle name="Normal 10 2 10 2 27 3 4" xfId="4039" xr:uid="{00000000-0005-0000-0000-00003F0F0000}"/>
    <cellStyle name="Normal 10 2 10 2 27 3 5" xfId="4040" xr:uid="{00000000-0005-0000-0000-0000400F0000}"/>
    <cellStyle name="Normal 10 2 10 2 27 3 6" xfId="4041" xr:uid="{00000000-0005-0000-0000-0000410F0000}"/>
    <cellStyle name="Normal 10 2 10 2 27 3 7" xfId="4042" xr:uid="{00000000-0005-0000-0000-0000420F0000}"/>
    <cellStyle name="Normal 10 2 10 2 27 3 8" xfId="4043" xr:uid="{00000000-0005-0000-0000-0000430F0000}"/>
    <cellStyle name="Normal 10 2 10 2 27 3 9" xfId="4044" xr:uid="{00000000-0005-0000-0000-0000440F0000}"/>
    <cellStyle name="Normal 10 2 10 2 27 4" xfId="4045" xr:uid="{00000000-0005-0000-0000-0000450F0000}"/>
    <cellStyle name="Normal 10 2 10 2 27 4 10" xfId="4046" xr:uid="{00000000-0005-0000-0000-0000460F0000}"/>
    <cellStyle name="Normal 10 2 10 2 27 4 2" xfId="4047" xr:uid="{00000000-0005-0000-0000-0000470F0000}"/>
    <cellStyle name="Normal 10 2 10 2 27 4 3" xfId="4048" xr:uid="{00000000-0005-0000-0000-0000480F0000}"/>
    <cellStyle name="Normal 10 2 10 2 27 4 4" xfId="4049" xr:uid="{00000000-0005-0000-0000-0000490F0000}"/>
    <cellStyle name="Normal 10 2 10 2 27 4 5" xfId="4050" xr:uid="{00000000-0005-0000-0000-00004A0F0000}"/>
    <cellStyle name="Normal 10 2 10 2 27 4 6" xfId="4051" xr:uid="{00000000-0005-0000-0000-00004B0F0000}"/>
    <cellStyle name="Normal 10 2 10 2 27 4 7" xfId="4052" xr:uid="{00000000-0005-0000-0000-00004C0F0000}"/>
    <cellStyle name="Normal 10 2 10 2 27 4 8" xfId="4053" xr:uid="{00000000-0005-0000-0000-00004D0F0000}"/>
    <cellStyle name="Normal 10 2 10 2 27 4 9" xfId="4054" xr:uid="{00000000-0005-0000-0000-00004E0F0000}"/>
    <cellStyle name="Normal 10 2 10 2 27 5" xfId="4055" xr:uid="{00000000-0005-0000-0000-00004F0F0000}"/>
    <cellStyle name="Normal 10 2 10 2 27 5 10" xfId="4056" xr:uid="{00000000-0005-0000-0000-0000500F0000}"/>
    <cellStyle name="Normal 10 2 10 2 27 5 2" xfId="4057" xr:uid="{00000000-0005-0000-0000-0000510F0000}"/>
    <cellStyle name="Normal 10 2 10 2 27 5 3" xfId="4058" xr:uid="{00000000-0005-0000-0000-0000520F0000}"/>
    <cellStyle name="Normal 10 2 10 2 27 5 4" xfId="4059" xr:uid="{00000000-0005-0000-0000-0000530F0000}"/>
    <cellStyle name="Normal 10 2 10 2 27 5 5" xfId="4060" xr:uid="{00000000-0005-0000-0000-0000540F0000}"/>
    <cellStyle name="Normal 10 2 10 2 27 5 6" xfId="4061" xr:uid="{00000000-0005-0000-0000-0000550F0000}"/>
    <cellStyle name="Normal 10 2 10 2 27 5 7" xfId="4062" xr:uid="{00000000-0005-0000-0000-0000560F0000}"/>
    <cellStyle name="Normal 10 2 10 2 27 5 8" xfId="4063" xr:uid="{00000000-0005-0000-0000-0000570F0000}"/>
    <cellStyle name="Normal 10 2 10 2 27 5 9" xfId="4064" xr:uid="{00000000-0005-0000-0000-0000580F0000}"/>
    <cellStyle name="Normal 10 2 10 2 27 6" xfId="4065" xr:uid="{00000000-0005-0000-0000-0000590F0000}"/>
    <cellStyle name="Normal 10 2 10 2 27 7" xfId="4066" xr:uid="{00000000-0005-0000-0000-00005A0F0000}"/>
    <cellStyle name="Normal 10 2 10 2 27 8" xfId="4067" xr:uid="{00000000-0005-0000-0000-00005B0F0000}"/>
    <cellStyle name="Normal 10 2 10 2 27 9" xfId="4068" xr:uid="{00000000-0005-0000-0000-00005C0F0000}"/>
    <cellStyle name="Normal 10 2 10 2 28" xfId="4069" xr:uid="{00000000-0005-0000-0000-00005D0F0000}"/>
    <cellStyle name="Normal 10 2 10 2 28 10" xfId="4070" xr:uid="{00000000-0005-0000-0000-00005E0F0000}"/>
    <cellStyle name="Normal 10 2 10 2 28 11" xfId="4071" xr:uid="{00000000-0005-0000-0000-00005F0F0000}"/>
    <cellStyle name="Normal 10 2 10 2 28 12" xfId="4072" xr:uid="{00000000-0005-0000-0000-0000600F0000}"/>
    <cellStyle name="Normal 10 2 10 2 28 13" xfId="4073" xr:uid="{00000000-0005-0000-0000-0000610F0000}"/>
    <cellStyle name="Normal 10 2 10 2 28 14" xfId="4074" xr:uid="{00000000-0005-0000-0000-0000620F0000}"/>
    <cellStyle name="Normal 10 2 10 2 28 2" xfId="4075" xr:uid="{00000000-0005-0000-0000-0000630F0000}"/>
    <cellStyle name="Normal 10 2 10 2 28 2 10" xfId="4076" xr:uid="{00000000-0005-0000-0000-0000640F0000}"/>
    <cellStyle name="Normal 10 2 10 2 28 2 2" xfId="4077" xr:uid="{00000000-0005-0000-0000-0000650F0000}"/>
    <cellStyle name="Normal 10 2 10 2 28 2 3" xfId="4078" xr:uid="{00000000-0005-0000-0000-0000660F0000}"/>
    <cellStyle name="Normal 10 2 10 2 28 2 4" xfId="4079" xr:uid="{00000000-0005-0000-0000-0000670F0000}"/>
    <cellStyle name="Normal 10 2 10 2 28 2 5" xfId="4080" xr:uid="{00000000-0005-0000-0000-0000680F0000}"/>
    <cellStyle name="Normal 10 2 10 2 28 2 6" xfId="4081" xr:uid="{00000000-0005-0000-0000-0000690F0000}"/>
    <cellStyle name="Normal 10 2 10 2 28 2 7" xfId="4082" xr:uid="{00000000-0005-0000-0000-00006A0F0000}"/>
    <cellStyle name="Normal 10 2 10 2 28 2 8" xfId="4083" xr:uid="{00000000-0005-0000-0000-00006B0F0000}"/>
    <cellStyle name="Normal 10 2 10 2 28 2 9" xfId="4084" xr:uid="{00000000-0005-0000-0000-00006C0F0000}"/>
    <cellStyle name="Normal 10 2 10 2 28 3" xfId="4085" xr:uid="{00000000-0005-0000-0000-00006D0F0000}"/>
    <cellStyle name="Normal 10 2 10 2 28 3 10" xfId="4086" xr:uid="{00000000-0005-0000-0000-00006E0F0000}"/>
    <cellStyle name="Normal 10 2 10 2 28 3 2" xfId="4087" xr:uid="{00000000-0005-0000-0000-00006F0F0000}"/>
    <cellStyle name="Normal 10 2 10 2 28 3 3" xfId="4088" xr:uid="{00000000-0005-0000-0000-0000700F0000}"/>
    <cellStyle name="Normal 10 2 10 2 28 3 4" xfId="4089" xr:uid="{00000000-0005-0000-0000-0000710F0000}"/>
    <cellStyle name="Normal 10 2 10 2 28 3 5" xfId="4090" xr:uid="{00000000-0005-0000-0000-0000720F0000}"/>
    <cellStyle name="Normal 10 2 10 2 28 3 6" xfId="4091" xr:uid="{00000000-0005-0000-0000-0000730F0000}"/>
    <cellStyle name="Normal 10 2 10 2 28 3 7" xfId="4092" xr:uid="{00000000-0005-0000-0000-0000740F0000}"/>
    <cellStyle name="Normal 10 2 10 2 28 3 8" xfId="4093" xr:uid="{00000000-0005-0000-0000-0000750F0000}"/>
    <cellStyle name="Normal 10 2 10 2 28 3 9" xfId="4094" xr:uid="{00000000-0005-0000-0000-0000760F0000}"/>
    <cellStyle name="Normal 10 2 10 2 28 4" xfId="4095" xr:uid="{00000000-0005-0000-0000-0000770F0000}"/>
    <cellStyle name="Normal 10 2 10 2 28 4 10" xfId="4096" xr:uid="{00000000-0005-0000-0000-0000780F0000}"/>
    <cellStyle name="Normal 10 2 10 2 28 4 2" xfId="4097" xr:uid="{00000000-0005-0000-0000-0000790F0000}"/>
    <cellStyle name="Normal 10 2 10 2 28 4 3" xfId="4098" xr:uid="{00000000-0005-0000-0000-00007A0F0000}"/>
    <cellStyle name="Normal 10 2 10 2 28 4 4" xfId="4099" xr:uid="{00000000-0005-0000-0000-00007B0F0000}"/>
    <cellStyle name="Normal 10 2 10 2 28 4 5" xfId="4100" xr:uid="{00000000-0005-0000-0000-00007C0F0000}"/>
    <cellStyle name="Normal 10 2 10 2 28 4 6" xfId="4101" xr:uid="{00000000-0005-0000-0000-00007D0F0000}"/>
    <cellStyle name="Normal 10 2 10 2 28 4 7" xfId="4102" xr:uid="{00000000-0005-0000-0000-00007E0F0000}"/>
    <cellStyle name="Normal 10 2 10 2 28 4 8" xfId="4103" xr:uid="{00000000-0005-0000-0000-00007F0F0000}"/>
    <cellStyle name="Normal 10 2 10 2 28 4 9" xfId="4104" xr:uid="{00000000-0005-0000-0000-0000800F0000}"/>
    <cellStyle name="Normal 10 2 10 2 28 5" xfId="4105" xr:uid="{00000000-0005-0000-0000-0000810F0000}"/>
    <cellStyle name="Normal 10 2 10 2 28 5 10" xfId="4106" xr:uid="{00000000-0005-0000-0000-0000820F0000}"/>
    <cellStyle name="Normal 10 2 10 2 28 5 2" xfId="4107" xr:uid="{00000000-0005-0000-0000-0000830F0000}"/>
    <cellStyle name="Normal 10 2 10 2 28 5 3" xfId="4108" xr:uid="{00000000-0005-0000-0000-0000840F0000}"/>
    <cellStyle name="Normal 10 2 10 2 28 5 4" xfId="4109" xr:uid="{00000000-0005-0000-0000-0000850F0000}"/>
    <cellStyle name="Normal 10 2 10 2 28 5 5" xfId="4110" xr:uid="{00000000-0005-0000-0000-0000860F0000}"/>
    <cellStyle name="Normal 10 2 10 2 28 5 6" xfId="4111" xr:uid="{00000000-0005-0000-0000-0000870F0000}"/>
    <cellStyle name="Normal 10 2 10 2 28 5 7" xfId="4112" xr:uid="{00000000-0005-0000-0000-0000880F0000}"/>
    <cellStyle name="Normal 10 2 10 2 28 5 8" xfId="4113" xr:uid="{00000000-0005-0000-0000-0000890F0000}"/>
    <cellStyle name="Normal 10 2 10 2 28 5 9" xfId="4114" xr:uid="{00000000-0005-0000-0000-00008A0F0000}"/>
    <cellStyle name="Normal 10 2 10 2 28 6" xfId="4115" xr:uid="{00000000-0005-0000-0000-00008B0F0000}"/>
    <cellStyle name="Normal 10 2 10 2 28 7" xfId="4116" xr:uid="{00000000-0005-0000-0000-00008C0F0000}"/>
    <cellStyle name="Normal 10 2 10 2 28 8" xfId="4117" xr:uid="{00000000-0005-0000-0000-00008D0F0000}"/>
    <cellStyle name="Normal 10 2 10 2 28 9" xfId="4118" xr:uid="{00000000-0005-0000-0000-00008E0F0000}"/>
    <cellStyle name="Normal 10 2 10 2 29" xfId="4119" xr:uid="{00000000-0005-0000-0000-00008F0F0000}"/>
    <cellStyle name="Normal 10 2 10 2 29 10" xfId="4120" xr:uid="{00000000-0005-0000-0000-0000900F0000}"/>
    <cellStyle name="Normal 10 2 10 2 29 11" xfId="4121" xr:uid="{00000000-0005-0000-0000-0000910F0000}"/>
    <cellStyle name="Normal 10 2 10 2 29 12" xfId="4122" xr:uid="{00000000-0005-0000-0000-0000920F0000}"/>
    <cellStyle name="Normal 10 2 10 2 29 13" xfId="4123" xr:uid="{00000000-0005-0000-0000-0000930F0000}"/>
    <cellStyle name="Normal 10 2 10 2 29 14" xfId="4124" xr:uid="{00000000-0005-0000-0000-0000940F0000}"/>
    <cellStyle name="Normal 10 2 10 2 29 2" xfId="4125" xr:uid="{00000000-0005-0000-0000-0000950F0000}"/>
    <cellStyle name="Normal 10 2 10 2 29 2 10" xfId="4126" xr:uid="{00000000-0005-0000-0000-0000960F0000}"/>
    <cellStyle name="Normal 10 2 10 2 29 2 2" xfId="4127" xr:uid="{00000000-0005-0000-0000-0000970F0000}"/>
    <cellStyle name="Normal 10 2 10 2 29 2 3" xfId="4128" xr:uid="{00000000-0005-0000-0000-0000980F0000}"/>
    <cellStyle name="Normal 10 2 10 2 29 2 4" xfId="4129" xr:uid="{00000000-0005-0000-0000-0000990F0000}"/>
    <cellStyle name="Normal 10 2 10 2 29 2 5" xfId="4130" xr:uid="{00000000-0005-0000-0000-00009A0F0000}"/>
    <cellStyle name="Normal 10 2 10 2 29 2 6" xfId="4131" xr:uid="{00000000-0005-0000-0000-00009B0F0000}"/>
    <cellStyle name="Normal 10 2 10 2 29 2 7" xfId="4132" xr:uid="{00000000-0005-0000-0000-00009C0F0000}"/>
    <cellStyle name="Normal 10 2 10 2 29 2 8" xfId="4133" xr:uid="{00000000-0005-0000-0000-00009D0F0000}"/>
    <cellStyle name="Normal 10 2 10 2 29 2 9" xfId="4134" xr:uid="{00000000-0005-0000-0000-00009E0F0000}"/>
    <cellStyle name="Normal 10 2 10 2 29 3" xfId="4135" xr:uid="{00000000-0005-0000-0000-00009F0F0000}"/>
    <cellStyle name="Normal 10 2 10 2 29 3 10" xfId="4136" xr:uid="{00000000-0005-0000-0000-0000A00F0000}"/>
    <cellStyle name="Normal 10 2 10 2 29 3 2" xfId="4137" xr:uid="{00000000-0005-0000-0000-0000A10F0000}"/>
    <cellStyle name="Normal 10 2 10 2 29 3 3" xfId="4138" xr:uid="{00000000-0005-0000-0000-0000A20F0000}"/>
    <cellStyle name="Normal 10 2 10 2 29 3 4" xfId="4139" xr:uid="{00000000-0005-0000-0000-0000A30F0000}"/>
    <cellStyle name="Normal 10 2 10 2 29 3 5" xfId="4140" xr:uid="{00000000-0005-0000-0000-0000A40F0000}"/>
    <cellStyle name="Normal 10 2 10 2 29 3 6" xfId="4141" xr:uid="{00000000-0005-0000-0000-0000A50F0000}"/>
    <cellStyle name="Normal 10 2 10 2 29 3 7" xfId="4142" xr:uid="{00000000-0005-0000-0000-0000A60F0000}"/>
    <cellStyle name="Normal 10 2 10 2 29 3 8" xfId="4143" xr:uid="{00000000-0005-0000-0000-0000A70F0000}"/>
    <cellStyle name="Normal 10 2 10 2 29 3 9" xfId="4144" xr:uid="{00000000-0005-0000-0000-0000A80F0000}"/>
    <cellStyle name="Normal 10 2 10 2 29 4" xfId="4145" xr:uid="{00000000-0005-0000-0000-0000A90F0000}"/>
    <cellStyle name="Normal 10 2 10 2 29 4 10" xfId="4146" xr:uid="{00000000-0005-0000-0000-0000AA0F0000}"/>
    <cellStyle name="Normal 10 2 10 2 29 4 2" xfId="4147" xr:uid="{00000000-0005-0000-0000-0000AB0F0000}"/>
    <cellStyle name="Normal 10 2 10 2 29 4 3" xfId="4148" xr:uid="{00000000-0005-0000-0000-0000AC0F0000}"/>
    <cellStyle name="Normal 10 2 10 2 29 4 4" xfId="4149" xr:uid="{00000000-0005-0000-0000-0000AD0F0000}"/>
    <cellStyle name="Normal 10 2 10 2 29 4 5" xfId="4150" xr:uid="{00000000-0005-0000-0000-0000AE0F0000}"/>
    <cellStyle name="Normal 10 2 10 2 29 4 6" xfId="4151" xr:uid="{00000000-0005-0000-0000-0000AF0F0000}"/>
    <cellStyle name="Normal 10 2 10 2 29 4 7" xfId="4152" xr:uid="{00000000-0005-0000-0000-0000B00F0000}"/>
    <cellStyle name="Normal 10 2 10 2 29 4 8" xfId="4153" xr:uid="{00000000-0005-0000-0000-0000B10F0000}"/>
    <cellStyle name="Normal 10 2 10 2 29 4 9" xfId="4154" xr:uid="{00000000-0005-0000-0000-0000B20F0000}"/>
    <cellStyle name="Normal 10 2 10 2 29 5" xfId="4155" xr:uid="{00000000-0005-0000-0000-0000B30F0000}"/>
    <cellStyle name="Normal 10 2 10 2 29 5 10" xfId="4156" xr:uid="{00000000-0005-0000-0000-0000B40F0000}"/>
    <cellStyle name="Normal 10 2 10 2 29 5 2" xfId="4157" xr:uid="{00000000-0005-0000-0000-0000B50F0000}"/>
    <cellStyle name="Normal 10 2 10 2 29 5 3" xfId="4158" xr:uid="{00000000-0005-0000-0000-0000B60F0000}"/>
    <cellStyle name="Normal 10 2 10 2 29 5 4" xfId="4159" xr:uid="{00000000-0005-0000-0000-0000B70F0000}"/>
    <cellStyle name="Normal 10 2 10 2 29 5 5" xfId="4160" xr:uid="{00000000-0005-0000-0000-0000B80F0000}"/>
    <cellStyle name="Normal 10 2 10 2 29 5 6" xfId="4161" xr:uid="{00000000-0005-0000-0000-0000B90F0000}"/>
    <cellStyle name="Normal 10 2 10 2 29 5 7" xfId="4162" xr:uid="{00000000-0005-0000-0000-0000BA0F0000}"/>
    <cellStyle name="Normal 10 2 10 2 29 5 8" xfId="4163" xr:uid="{00000000-0005-0000-0000-0000BB0F0000}"/>
    <cellStyle name="Normal 10 2 10 2 29 5 9" xfId="4164" xr:uid="{00000000-0005-0000-0000-0000BC0F0000}"/>
    <cellStyle name="Normal 10 2 10 2 29 6" xfId="4165" xr:uid="{00000000-0005-0000-0000-0000BD0F0000}"/>
    <cellStyle name="Normal 10 2 10 2 29 7" xfId="4166" xr:uid="{00000000-0005-0000-0000-0000BE0F0000}"/>
    <cellStyle name="Normal 10 2 10 2 29 8" xfId="4167" xr:uid="{00000000-0005-0000-0000-0000BF0F0000}"/>
    <cellStyle name="Normal 10 2 10 2 29 9" xfId="4168" xr:uid="{00000000-0005-0000-0000-0000C00F0000}"/>
    <cellStyle name="Normal 10 2 10 2 3" xfId="4169" xr:uid="{00000000-0005-0000-0000-0000C10F0000}"/>
    <cellStyle name="Normal 10 2 10 2 3 10" xfId="4170" xr:uid="{00000000-0005-0000-0000-0000C20F0000}"/>
    <cellStyle name="Normal 10 2 10 2 3 11" xfId="4171" xr:uid="{00000000-0005-0000-0000-0000C30F0000}"/>
    <cellStyle name="Normal 10 2 10 2 3 12" xfId="4172" xr:uid="{00000000-0005-0000-0000-0000C40F0000}"/>
    <cellStyle name="Normal 10 2 10 2 3 13" xfId="4173" xr:uid="{00000000-0005-0000-0000-0000C50F0000}"/>
    <cellStyle name="Normal 10 2 10 2 3 14" xfId="4174" xr:uid="{00000000-0005-0000-0000-0000C60F0000}"/>
    <cellStyle name="Normal 10 2 10 2 3 2" xfId="4175" xr:uid="{00000000-0005-0000-0000-0000C70F0000}"/>
    <cellStyle name="Normal 10 2 10 2 3 2 10" xfId="4176" xr:uid="{00000000-0005-0000-0000-0000C80F0000}"/>
    <cellStyle name="Normal 10 2 10 2 3 2 2" xfId="4177" xr:uid="{00000000-0005-0000-0000-0000C90F0000}"/>
    <cellStyle name="Normal 10 2 10 2 3 2 3" xfId="4178" xr:uid="{00000000-0005-0000-0000-0000CA0F0000}"/>
    <cellStyle name="Normal 10 2 10 2 3 2 4" xfId="4179" xr:uid="{00000000-0005-0000-0000-0000CB0F0000}"/>
    <cellStyle name="Normal 10 2 10 2 3 2 5" xfId="4180" xr:uid="{00000000-0005-0000-0000-0000CC0F0000}"/>
    <cellStyle name="Normal 10 2 10 2 3 2 6" xfId="4181" xr:uid="{00000000-0005-0000-0000-0000CD0F0000}"/>
    <cellStyle name="Normal 10 2 10 2 3 2 7" xfId="4182" xr:uid="{00000000-0005-0000-0000-0000CE0F0000}"/>
    <cellStyle name="Normal 10 2 10 2 3 2 8" xfId="4183" xr:uid="{00000000-0005-0000-0000-0000CF0F0000}"/>
    <cellStyle name="Normal 10 2 10 2 3 2 9" xfId="4184" xr:uid="{00000000-0005-0000-0000-0000D00F0000}"/>
    <cellStyle name="Normal 10 2 10 2 3 3" xfId="4185" xr:uid="{00000000-0005-0000-0000-0000D10F0000}"/>
    <cellStyle name="Normal 10 2 10 2 3 3 10" xfId="4186" xr:uid="{00000000-0005-0000-0000-0000D20F0000}"/>
    <cellStyle name="Normal 10 2 10 2 3 3 2" xfId="4187" xr:uid="{00000000-0005-0000-0000-0000D30F0000}"/>
    <cellStyle name="Normal 10 2 10 2 3 3 3" xfId="4188" xr:uid="{00000000-0005-0000-0000-0000D40F0000}"/>
    <cellStyle name="Normal 10 2 10 2 3 3 4" xfId="4189" xr:uid="{00000000-0005-0000-0000-0000D50F0000}"/>
    <cellStyle name="Normal 10 2 10 2 3 3 5" xfId="4190" xr:uid="{00000000-0005-0000-0000-0000D60F0000}"/>
    <cellStyle name="Normal 10 2 10 2 3 3 6" xfId="4191" xr:uid="{00000000-0005-0000-0000-0000D70F0000}"/>
    <cellStyle name="Normal 10 2 10 2 3 3 7" xfId="4192" xr:uid="{00000000-0005-0000-0000-0000D80F0000}"/>
    <cellStyle name="Normal 10 2 10 2 3 3 8" xfId="4193" xr:uid="{00000000-0005-0000-0000-0000D90F0000}"/>
    <cellStyle name="Normal 10 2 10 2 3 3 9" xfId="4194" xr:uid="{00000000-0005-0000-0000-0000DA0F0000}"/>
    <cellStyle name="Normal 10 2 10 2 3 4" xfId="4195" xr:uid="{00000000-0005-0000-0000-0000DB0F0000}"/>
    <cellStyle name="Normal 10 2 10 2 3 4 10" xfId="4196" xr:uid="{00000000-0005-0000-0000-0000DC0F0000}"/>
    <cellStyle name="Normal 10 2 10 2 3 4 2" xfId="4197" xr:uid="{00000000-0005-0000-0000-0000DD0F0000}"/>
    <cellStyle name="Normal 10 2 10 2 3 4 3" xfId="4198" xr:uid="{00000000-0005-0000-0000-0000DE0F0000}"/>
    <cellStyle name="Normal 10 2 10 2 3 4 4" xfId="4199" xr:uid="{00000000-0005-0000-0000-0000DF0F0000}"/>
    <cellStyle name="Normal 10 2 10 2 3 4 5" xfId="4200" xr:uid="{00000000-0005-0000-0000-0000E00F0000}"/>
    <cellStyle name="Normal 10 2 10 2 3 4 6" xfId="4201" xr:uid="{00000000-0005-0000-0000-0000E10F0000}"/>
    <cellStyle name="Normal 10 2 10 2 3 4 7" xfId="4202" xr:uid="{00000000-0005-0000-0000-0000E20F0000}"/>
    <cellStyle name="Normal 10 2 10 2 3 4 8" xfId="4203" xr:uid="{00000000-0005-0000-0000-0000E30F0000}"/>
    <cellStyle name="Normal 10 2 10 2 3 4 9" xfId="4204" xr:uid="{00000000-0005-0000-0000-0000E40F0000}"/>
    <cellStyle name="Normal 10 2 10 2 3 5" xfId="4205" xr:uid="{00000000-0005-0000-0000-0000E50F0000}"/>
    <cellStyle name="Normal 10 2 10 2 3 5 10" xfId="4206" xr:uid="{00000000-0005-0000-0000-0000E60F0000}"/>
    <cellStyle name="Normal 10 2 10 2 3 5 2" xfId="4207" xr:uid="{00000000-0005-0000-0000-0000E70F0000}"/>
    <cellStyle name="Normal 10 2 10 2 3 5 3" xfId="4208" xr:uid="{00000000-0005-0000-0000-0000E80F0000}"/>
    <cellStyle name="Normal 10 2 10 2 3 5 4" xfId="4209" xr:uid="{00000000-0005-0000-0000-0000E90F0000}"/>
    <cellStyle name="Normal 10 2 10 2 3 5 5" xfId="4210" xr:uid="{00000000-0005-0000-0000-0000EA0F0000}"/>
    <cellStyle name="Normal 10 2 10 2 3 5 6" xfId="4211" xr:uid="{00000000-0005-0000-0000-0000EB0F0000}"/>
    <cellStyle name="Normal 10 2 10 2 3 5 7" xfId="4212" xr:uid="{00000000-0005-0000-0000-0000EC0F0000}"/>
    <cellStyle name="Normal 10 2 10 2 3 5 8" xfId="4213" xr:uid="{00000000-0005-0000-0000-0000ED0F0000}"/>
    <cellStyle name="Normal 10 2 10 2 3 5 9" xfId="4214" xr:uid="{00000000-0005-0000-0000-0000EE0F0000}"/>
    <cellStyle name="Normal 10 2 10 2 3 6" xfId="4215" xr:uid="{00000000-0005-0000-0000-0000EF0F0000}"/>
    <cellStyle name="Normal 10 2 10 2 3 7" xfId="4216" xr:uid="{00000000-0005-0000-0000-0000F00F0000}"/>
    <cellStyle name="Normal 10 2 10 2 3 8" xfId="4217" xr:uid="{00000000-0005-0000-0000-0000F10F0000}"/>
    <cellStyle name="Normal 10 2 10 2 3 9" xfId="4218" xr:uid="{00000000-0005-0000-0000-0000F20F0000}"/>
    <cellStyle name="Normal 10 2 10 2 30" xfId="4219" xr:uid="{00000000-0005-0000-0000-0000F30F0000}"/>
    <cellStyle name="Normal 10 2 10 2 30 10" xfId="4220" xr:uid="{00000000-0005-0000-0000-0000F40F0000}"/>
    <cellStyle name="Normal 10 2 10 2 30 11" xfId="4221" xr:uid="{00000000-0005-0000-0000-0000F50F0000}"/>
    <cellStyle name="Normal 10 2 10 2 30 12" xfId="4222" xr:uid="{00000000-0005-0000-0000-0000F60F0000}"/>
    <cellStyle name="Normal 10 2 10 2 30 13" xfId="4223" xr:uid="{00000000-0005-0000-0000-0000F70F0000}"/>
    <cellStyle name="Normal 10 2 10 2 30 14" xfId="4224" xr:uid="{00000000-0005-0000-0000-0000F80F0000}"/>
    <cellStyle name="Normal 10 2 10 2 30 2" xfId="4225" xr:uid="{00000000-0005-0000-0000-0000F90F0000}"/>
    <cellStyle name="Normal 10 2 10 2 30 2 10" xfId="4226" xr:uid="{00000000-0005-0000-0000-0000FA0F0000}"/>
    <cellStyle name="Normal 10 2 10 2 30 2 2" xfId="4227" xr:uid="{00000000-0005-0000-0000-0000FB0F0000}"/>
    <cellStyle name="Normal 10 2 10 2 30 2 3" xfId="4228" xr:uid="{00000000-0005-0000-0000-0000FC0F0000}"/>
    <cellStyle name="Normal 10 2 10 2 30 2 4" xfId="4229" xr:uid="{00000000-0005-0000-0000-0000FD0F0000}"/>
    <cellStyle name="Normal 10 2 10 2 30 2 5" xfId="4230" xr:uid="{00000000-0005-0000-0000-0000FE0F0000}"/>
    <cellStyle name="Normal 10 2 10 2 30 2 6" xfId="4231" xr:uid="{00000000-0005-0000-0000-0000FF0F0000}"/>
    <cellStyle name="Normal 10 2 10 2 30 2 7" xfId="4232" xr:uid="{00000000-0005-0000-0000-000000100000}"/>
    <cellStyle name="Normal 10 2 10 2 30 2 8" xfId="4233" xr:uid="{00000000-0005-0000-0000-000001100000}"/>
    <cellStyle name="Normal 10 2 10 2 30 2 9" xfId="4234" xr:uid="{00000000-0005-0000-0000-000002100000}"/>
    <cellStyle name="Normal 10 2 10 2 30 3" xfId="4235" xr:uid="{00000000-0005-0000-0000-000003100000}"/>
    <cellStyle name="Normal 10 2 10 2 30 3 10" xfId="4236" xr:uid="{00000000-0005-0000-0000-000004100000}"/>
    <cellStyle name="Normal 10 2 10 2 30 3 2" xfId="4237" xr:uid="{00000000-0005-0000-0000-000005100000}"/>
    <cellStyle name="Normal 10 2 10 2 30 3 3" xfId="4238" xr:uid="{00000000-0005-0000-0000-000006100000}"/>
    <cellStyle name="Normal 10 2 10 2 30 3 4" xfId="4239" xr:uid="{00000000-0005-0000-0000-000007100000}"/>
    <cellStyle name="Normal 10 2 10 2 30 3 5" xfId="4240" xr:uid="{00000000-0005-0000-0000-000008100000}"/>
    <cellStyle name="Normal 10 2 10 2 30 3 6" xfId="4241" xr:uid="{00000000-0005-0000-0000-000009100000}"/>
    <cellStyle name="Normal 10 2 10 2 30 3 7" xfId="4242" xr:uid="{00000000-0005-0000-0000-00000A100000}"/>
    <cellStyle name="Normal 10 2 10 2 30 3 8" xfId="4243" xr:uid="{00000000-0005-0000-0000-00000B100000}"/>
    <cellStyle name="Normal 10 2 10 2 30 3 9" xfId="4244" xr:uid="{00000000-0005-0000-0000-00000C100000}"/>
    <cellStyle name="Normal 10 2 10 2 30 4" xfId="4245" xr:uid="{00000000-0005-0000-0000-00000D100000}"/>
    <cellStyle name="Normal 10 2 10 2 30 4 10" xfId="4246" xr:uid="{00000000-0005-0000-0000-00000E100000}"/>
    <cellStyle name="Normal 10 2 10 2 30 4 2" xfId="4247" xr:uid="{00000000-0005-0000-0000-00000F100000}"/>
    <cellStyle name="Normal 10 2 10 2 30 4 3" xfId="4248" xr:uid="{00000000-0005-0000-0000-000010100000}"/>
    <cellStyle name="Normal 10 2 10 2 30 4 4" xfId="4249" xr:uid="{00000000-0005-0000-0000-000011100000}"/>
    <cellStyle name="Normal 10 2 10 2 30 4 5" xfId="4250" xr:uid="{00000000-0005-0000-0000-000012100000}"/>
    <cellStyle name="Normal 10 2 10 2 30 4 6" xfId="4251" xr:uid="{00000000-0005-0000-0000-000013100000}"/>
    <cellStyle name="Normal 10 2 10 2 30 4 7" xfId="4252" xr:uid="{00000000-0005-0000-0000-000014100000}"/>
    <cellStyle name="Normal 10 2 10 2 30 4 8" xfId="4253" xr:uid="{00000000-0005-0000-0000-000015100000}"/>
    <cellStyle name="Normal 10 2 10 2 30 4 9" xfId="4254" xr:uid="{00000000-0005-0000-0000-000016100000}"/>
    <cellStyle name="Normal 10 2 10 2 30 5" xfId="4255" xr:uid="{00000000-0005-0000-0000-000017100000}"/>
    <cellStyle name="Normal 10 2 10 2 30 5 10" xfId="4256" xr:uid="{00000000-0005-0000-0000-000018100000}"/>
    <cellStyle name="Normal 10 2 10 2 30 5 2" xfId="4257" xr:uid="{00000000-0005-0000-0000-000019100000}"/>
    <cellStyle name="Normal 10 2 10 2 30 5 3" xfId="4258" xr:uid="{00000000-0005-0000-0000-00001A100000}"/>
    <cellStyle name="Normal 10 2 10 2 30 5 4" xfId="4259" xr:uid="{00000000-0005-0000-0000-00001B100000}"/>
    <cellStyle name="Normal 10 2 10 2 30 5 5" xfId="4260" xr:uid="{00000000-0005-0000-0000-00001C100000}"/>
    <cellStyle name="Normal 10 2 10 2 30 5 6" xfId="4261" xr:uid="{00000000-0005-0000-0000-00001D100000}"/>
    <cellStyle name="Normal 10 2 10 2 30 5 7" xfId="4262" xr:uid="{00000000-0005-0000-0000-00001E100000}"/>
    <cellStyle name="Normal 10 2 10 2 30 5 8" xfId="4263" xr:uid="{00000000-0005-0000-0000-00001F100000}"/>
    <cellStyle name="Normal 10 2 10 2 30 5 9" xfId="4264" xr:uid="{00000000-0005-0000-0000-000020100000}"/>
    <cellStyle name="Normal 10 2 10 2 30 6" xfId="4265" xr:uid="{00000000-0005-0000-0000-000021100000}"/>
    <cellStyle name="Normal 10 2 10 2 30 7" xfId="4266" xr:uid="{00000000-0005-0000-0000-000022100000}"/>
    <cellStyle name="Normal 10 2 10 2 30 8" xfId="4267" xr:uid="{00000000-0005-0000-0000-000023100000}"/>
    <cellStyle name="Normal 10 2 10 2 30 9" xfId="4268" xr:uid="{00000000-0005-0000-0000-000024100000}"/>
    <cellStyle name="Normal 10 2 10 2 31" xfId="4269" xr:uid="{00000000-0005-0000-0000-000025100000}"/>
    <cellStyle name="Normal 10 2 10 2 31 10" xfId="4270" xr:uid="{00000000-0005-0000-0000-000026100000}"/>
    <cellStyle name="Normal 10 2 10 2 31 11" xfId="4271" xr:uid="{00000000-0005-0000-0000-000027100000}"/>
    <cellStyle name="Normal 10 2 10 2 31 12" xfId="4272" xr:uid="{00000000-0005-0000-0000-000028100000}"/>
    <cellStyle name="Normal 10 2 10 2 31 13" xfId="4273" xr:uid="{00000000-0005-0000-0000-000029100000}"/>
    <cellStyle name="Normal 10 2 10 2 31 14" xfId="4274" xr:uid="{00000000-0005-0000-0000-00002A100000}"/>
    <cellStyle name="Normal 10 2 10 2 31 2" xfId="4275" xr:uid="{00000000-0005-0000-0000-00002B100000}"/>
    <cellStyle name="Normal 10 2 10 2 31 2 10" xfId="4276" xr:uid="{00000000-0005-0000-0000-00002C100000}"/>
    <cellStyle name="Normal 10 2 10 2 31 2 2" xfId="4277" xr:uid="{00000000-0005-0000-0000-00002D100000}"/>
    <cellStyle name="Normal 10 2 10 2 31 2 3" xfId="4278" xr:uid="{00000000-0005-0000-0000-00002E100000}"/>
    <cellStyle name="Normal 10 2 10 2 31 2 4" xfId="4279" xr:uid="{00000000-0005-0000-0000-00002F100000}"/>
    <cellStyle name="Normal 10 2 10 2 31 2 5" xfId="4280" xr:uid="{00000000-0005-0000-0000-000030100000}"/>
    <cellStyle name="Normal 10 2 10 2 31 2 6" xfId="4281" xr:uid="{00000000-0005-0000-0000-000031100000}"/>
    <cellStyle name="Normal 10 2 10 2 31 2 7" xfId="4282" xr:uid="{00000000-0005-0000-0000-000032100000}"/>
    <cellStyle name="Normal 10 2 10 2 31 2 8" xfId="4283" xr:uid="{00000000-0005-0000-0000-000033100000}"/>
    <cellStyle name="Normal 10 2 10 2 31 2 9" xfId="4284" xr:uid="{00000000-0005-0000-0000-000034100000}"/>
    <cellStyle name="Normal 10 2 10 2 31 3" xfId="4285" xr:uid="{00000000-0005-0000-0000-000035100000}"/>
    <cellStyle name="Normal 10 2 10 2 31 3 10" xfId="4286" xr:uid="{00000000-0005-0000-0000-000036100000}"/>
    <cellStyle name="Normal 10 2 10 2 31 3 2" xfId="4287" xr:uid="{00000000-0005-0000-0000-000037100000}"/>
    <cellStyle name="Normal 10 2 10 2 31 3 3" xfId="4288" xr:uid="{00000000-0005-0000-0000-000038100000}"/>
    <cellStyle name="Normal 10 2 10 2 31 3 4" xfId="4289" xr:uid="{00000000-0005-0000-0000-000039100000}"/>
    <cellStyle name="Normal 10 2 10 2 31 3 5" xfId="4290" xr:uid="{00000000-0005-0000-0000-00003A100000}"/>
    <cellStyle name="Normal 10 2 10 2 31 3 6" xfId="4291" xr:uid="{00000000-0005-0000-0000-00003B100000}"/>
    <cellStyle name="Normal 10 2 10 2 31 3 7" xfId="4292" xr:uid="{00000000-0005-0000-0000-00003C100000}"/>
    <cellStyle name="Normal 10 2 10 2 31 3 8" xfId="4293" xr:uid="{00000000-0005-0000-0000-00003D100000}"/>
    <cellStyle name="Normal 10 2 10 2 31 3 9" xfId="4294" xr:uid="{00000000-0005-0000-0000-00003E100000}"/>
    <cellStyle name="Normal 10 2 10 2 31 4" xfId="4295" xr:uid="{00000000-0005-0000-0000-00003F100000}"/>
    <cellStyle name="Normal 10 2 10 2 31 4 10" xfId="4296" xr:uid="{00000000-0005-0000-0000-000040100000}"/>
    <cellStyle name="Normal 10 2 10 2 31 4 2" xfId="4297" xr:uid="{00000000-0005-0000-0000-000041100000}"/>
    <cellStyle name="Normal 10 2 10 2 31 4 3" xfId="4298" xr:uid="{00000000-0005-0000-0000-000042100000}"/>
    <cellStyle name="Normal 10 2 10 2 31 4 4" xfId="4299" xr:uid="{00000000-0005-0000-0000-000043100000}"/>
    <cellStyle name="Normal 10 2 10 2 31 4 5" xfId="4300" xr:uid="{00000000-0005-0000-0000-000044100000}"/>
    <cellStyle name="Normal 10 2 10 2 31 4 6" xfId="4301" xr:uid="{00000000-0005-0000-0000-000045100000}"/>
    <cellStyle name="Normal 10 2 10 2 31 4 7" xfId="4302" xr:uid="{00000000-0005-0000-0000-000046100000}"/>
    <cellStyle name="Normal 10 2 10 2 31 4 8" xfId="4303" xr:uid="{00000000-0005-0000-0000-000047100000}"/>
    <cellStyle name="Normal 10 2 10 2 31 4 9" xfId="4304" xr:uid="{00000000-0005-0000-0000-000048100000}"/>
    <cellStyle name="Normal 10 2 10 2 31 5" xfId="4305" xr:uid="{00000000-0005-0000-0000-000049100000}"/>
    <cellStyle name="Normal 10 2 10 2 31 5 10" xfId="4306" xr:uid="{00000000-0005-0000-0000-00004A100000}"/>
    <cellStyle name="Normal 10 2 10 2 31 5 2" xfId="4307" xr:uid="{00000000-0005-0000-0000-00004B100000}"/>
    <cellStyle name="Normal 10 2 10 2 31 5 3" xfId="4308" xr:uid="{00000000-0005-0000-0000-00004C100000}"/>
    <cellStyle name="Normal 10 2 10 2 31 5 4" xfId="4309" xr:uid="{00000000-0005-0000-0000-00004D100000}"/>
    <cellStyle name="Normal 10 2 10 2 31 5 5" xfId="4310" xr:uid="{00000000-0005-0000-0000-00004E100000}"/>
    <cellStyle name="Normal 10 2 10 2 31 5 6" xfId="4311" xr:uid="{00000000-0005-0000-0000-00004F100000}"/>
    <cellStyle name="Normal 10 2 10 2 31 5 7" xfId="4312" xr:uid="{00000000-0005-0000-0000-000050100000}"/>
    <cellStyle name="Normal 10 2 10 2 31 5 8" xfId="4313" xr:uid="{00000000-0005-0000-0000-000051100000}"/>
    <cellStyle name="Normal 10 2 10 2 31 5 9" xfId="4314" xr:uid="{00000000-0005-0000-0000-000052100000}"/>
    <cellStyle name="Normal 10 2 10 2 31 6" xfId="4315" xr:uid="{00000000-0005-0000-0000-000053100000}"/>
    <cellStyle name="Normal 10 2 10 2 31 7" xfId="4316" xr:uid="{00000000-0005-0000-0000-000054100000}"/>
    <cellStyle name="Normal 10 2 10 2 31 8" xfId="4317" xr:uid="{00000000-0005-0000-0000-000055100000}"/>
    <cellStyle name="Normal 10 2 10 2 31 9" xfId="4318" xr:uid="{00000000-0005-0000-0000-000056100000}"/>
    <cellStyle name="Normal 10 2 10 2 32" xfId="4319" xr:uid="{00000000-0005-0000-0000-000057100000}"/>
    <cellStyle name="Normal 10 2 10 2 32 10" xfId="4320" xr:uid="{00000000-0005-0000-0000-000058100000}"/>
    <cellStyle name="Normal 10 2 10 2 32 11" xfId="4321" xr:uid="{00000000-0005-0000-0000-000059100000}"/>
    <cellStyle name="Normal 10 2 10 2 32 12" xfId="4322" xr:uid="{00000000-0005-0000-0000-00005A100000}"/>
    <cellStyle name="Normal 10 2 10 2 32 13" xfId="4323" xr:uid="{00000000-0005-0000-0000-00005B100000}"/>
    <cellStyle name="Normal 10 2 10 2 32 14" xfId="4324" xr:uid="{00000000-0005-0000-0000-00005C100000}"/>
    <cellStyle name="Normal 10 2 10 2 32 2" xfId="4325" xr:uid="{00000000-0005-0000-0000-00005D100000}"/>
    <cellStyle name="Normal 10 2 10 2 32 2 10" xfId="4326" xr:uid="{00000000-0005-0000-0000-00005E100000}"/>
    <cellStyle name="Normal 10 2 10 2 32 2 2" xfId="4327" xr:uid="{00000000-0005-0000-0000-00005F100000}"/>
    <cellStyle name="Normal 10 2 10 2 32 2 3" xfId="4328" xr:uid="{00000000-0005-0000-0000-000060100000}"/>
    <cellStyle name="Normal 10 2 10 2 32 2 4" xfId="4329" xr:uid="{00000000-0005-0000-0000-000061100000}"/>
    <cellStyle name="Normal 10 2 10 2 32 2 5" xfId="4330" xr:uid="{00000000-0005-0000-0000-000062100000}"/>
    <cellStyle name="Normal 10 2 10 2 32 2 6" xfId="4331" xr:uid="{00000000-0005-0000-0000-000063100000}"/>
    <cellStyle name="Normal 10 2 10 2 32 2 7" xfId="4332" xr:uid="{00000000-0005-0000-0000-000064100000}"/>
    <cellStyle name="Normal 10 2 10 2 32 2 8" xfId="4333" xr:uid="{00000000-0005-0000-0000-000065100000}"/>
    <cellStyle name="Normal 10 2 10 2 32 2 9" xfId="4334" xr:uid="{00000000-0005-0000-0000-000066100000}"/>
    <cellStyle name="Normal 10 2 10 2 32 3" xfId="4335" xr:uid="{00000000-0005-0000-0000-000067100000}"/>
    <cellStyle name="Normal 10 2 10 2 32 3 10" xfId="4336" xr:uid="{00000000-0005-0000-0000-000068100000}"/>
    <cellStyle name="Normal 10 2 10 2 32 3 2" xfId="4337" xr:uid="{00000000-0005-0000-0000-000069100000}"/>
    <cellStyle name="Normal 10 2 10 2 32 3 3" xfId="4338" xr:uid="{00000000-0005-0000-0000-00006A100000}"/>
    <cellStyle name="Normal 10 2 10 2 32 3 4" xfId="4339" xr:uid="{00000000-0005-0000-0000-00006B100000}"/>
    <cellStyle name="Normal 10 2 10 2 32 3 5" xfId="4340" xr:uid="{00000000-0005-0000-0000-00006C100000}"/>
    <cellStyle name="Normal 10 2 10 2 32 3 6" xfId="4341" xr:uid="{00000000-0005-0000-0000-00006D100000}"/>
    <cellStyle name="Normal 10 2 10 2 32 3 7" xfId="4342" xr:uid="{00000000-0005-0000-0000-00006E100000}"/>
    <cellStyle name="Normal 10 2 10 2 32 3 8" xfId="4343" xr:uid="{00000000-0005-0000-0000-00006F100000}"/>
    <cellStyle name="Normal 10 2 10 2 32 3 9" xfId="4344" xr:uid="{00000000-0005-0000-0000-000070100000}"/>
    <cellStyle name="Normal 10 2 10 2 32 4" xfId="4345" xr:uid="{00000000-0005-0000-0000-000071100000}"/>
    <cellStyle name="Normal 10 2 10 2 32 4 10" xfId="4346" xr:uid="{00000000-0005-0000-0000-000072100000}"/>
    <cellStyle name="Normal 10 2 10 2 32 4 2" xfId="4347" xr:uid="{00000000-0005-0000-0000-000073100000}"/>
    <cellStyle name="Normal 10 2 10 2 32 4 3" xfId="4348" xr:uid="{00000000-0005-0000-0000-000074100000}"/>
    <cellStyle name="Normal 10 2 10 2 32 4 4" xfId="4349" xr:uid="{00000000-0005-0000-0000-000075100000}"/>
    <cellStyle name="Normal 10 2 10 2 32 4 5" xfId="4350" xr:uid="{00000000-0005-0000-0000-000076100000}"/>
    <cellStyle name="Normal 10 2 10 2 32 4 6" xfId="4351" xr:uid="{00000000-0005-0000-0000-000077100000}"/>
    <cellStyle name="Normal 10 2 10 2 32 4 7" xfId="4352" xr:uid="{00000000-0005-0000-0000-000078100000}"/>
    <cellStyle name="Normal 10 2 10 2 32 4 8" xfId="4353" xr:uid="{00000000-0005-0000-0000-000079100000}"/>
    <cellStyle name="Normal 10 2 10 2 32 4 9" xfId="4354" xr:uid="{00000000-0005-0000-0000-00007A100000}"/>
    <cellStyle name="Normal 10 2 10 2 32 5" xfId="4355" xr:uid="{00000000-0005-0000-0000-00007B100000}"/>
    <cellStyle name="Normal 10 2 10 2 32 5 10" xfId="4356" xr:uid="{00000000-0005-0000-0000-00007C100000}"/>
    <cellStyle name="Normal 10 2 10 2 32 5 2" xfId="4357" xr:uid="{00000000-0005-0000-0000-00007D100000}"/>
    <cellStyle name="Normal 10 2 10 2 32 5 3" xfId="4358" xr:uid="{00000000-0005-0000-0000-00007E100000}"/>
    <cellStyle name="Normal 10 2 10 2 32 5 4" xfId="4359" xr:uid="{00000000-0005-0000-0000-00007F100000}"/>
    <cellStyle name="Normal 10 2 10 2 32 5 5" xfId="4360" xr:uid="{00000000-0005-0000-0000-000080100000}"/>
    <cellStyle name="Normal 10 2 10 2 32 5 6" xfId="4361" xr:uid="{00000000-0005-0000-0000-000081100000}"/>
    <cellStyle name="Normal 10 2 10 2 32 5 7" xfId="4362" xr:uid="{00000000-0005-0000-0000-000082100000}"/>
    <cellStyle name="Normal 10 2 10 2 32 5 8" xfId="4363" xr:uid="{00000000-0005-0000-0000-000083100000}"/>
    <cellStyle name="Normal 10 2 10 2 32 5 9" xfId="4364" xr:uid="{00000000-0005-0000-0000-000084100000}"/>
    <cellStyle name="Normal 10 2 10 2 32 6" xfId="4365" xr:uid="{00000000-0005-0000-0000-000085100000}"/>
    <cellStyle name="Normal 10 2 10 2 32 7" xfId="4366" xr:uid="{00000000-0005-0000-0000-000086100000}"/>
    <cellStyle name="Normal 10 2 10 2 32 8" xfId="4367" xr:uid="{00000000-0005-0000-0000-000087100000}"/>
    <cellStyle name="Normal 10 2 10 2 32 9" xfId="4368" xr:uid="{00000000-0005-0000-0000-000088100000}"/>
    <cellStyle name="Normal 10 2 10 2 33" xfId="4369" xr:uid="{00000000-0005-0000-0000-000089100000}"/>
    <cellStyle name="Normal 10 2 10 2 33 10" xfId="4370" xr:uid="{00000000-0005-0000-0000-00008A100000}"/>
    <cellStyle name="Normal 10 2 10 2 33 11" xfId="4371" xr:uid="{00000000-0005-0000-0000-00008B100000}"/>
    <cellStyle name="Normal 10 2 10 2 33 12" xfId="4372" xr:uid="{00000000-0005-0000-0000-00008C100000}"/>
    <cellStyle name="Normal 10 2 10 2 33 13" xfId="4373" xr:uid="{00000000-0005-0000-0000-00008D100000}"/>
    <cellStyle name="Normal 10 2 10 2 33 14" xfId="4374" xr:uid="{00000000-0005-0000-0000-00008E100000}"/>
    <cellStyle name="Normal 10 2 10 2 33 2" xfId="4375" xr:uid="{00000000-0005-0000-0000-00008F100000}"/>
    <cellStyle name="Normal 10 2 10 2 33 2 10" xfId="4376" xr:uid="{00000000-0005-0000-0000-000090100000}"/>
    <cellStyle name="Normal 10 2 10 2 33 2 2" xfId="4377" xr:uid="{00000000-0005-0000-0000-000091100000}"/>
    <cellStyle name="Normal 10 2 10 2 33 2 3" xfId="4378" xr:uid="{00000000-0005-0000-0000-000092100000}"/>
    <cellStyle name="Normal 10 2 10 2 33 2 4" xfId="4379" xr:uid="{00000000-0005-0000-0000-000093100000}"/>
    <cellStyle name="Normal 10 2 10 2 33 2 5" xfId="4380" xr:uid="{00000000-0005-0000-0000-000094100000}"/>
    <cellStyle name="Normal 10 2 10 2 33 2 6" xfId="4381" xr:uid="{00000000-0005-0000-0000-000095100000}"/>
    <cellStyle name="Normal 10 2 10 2 33 2 7" xfId="4382" xr:uid="{00000000-0005-0000-0000-000096100000}"/>
    <cellStyle name="Normal 10 2 10 2 33 2 8" xfId="4383" xr:uid="{00000000-0005-0000-0000-000097100000}"/>
    <cellStyle name="Normal 10 2 10 2 33 2 9" xfId="4384" xr:uid="{00000000-0005-0000-0000-000098100000}"/>
    <cellStyle name="Normal 10 2 10 2 33 3" xfId="4385" xr:uid="{00000000-0005-0000-0000-000099100000}"/>
    <cellStyle name="Normal 10 2 10 2 33 3 10" xfId="4386" xr:uid="{00000000-0005-0000-0000-00009A100000}"/>
    <cellStyle name="Normal 10 2 10 2 33 3 2" xfId="4387" xr:uid="{00000000-0005-0000-0000-00009B100000}"/>
    <cellStyle name="Normal 10 2 10 2 33 3 3" xfId="4388" xr:uid="{00000000-0005-0000-0000-00009C100000}"/>
    <cellStyle name="Normal 10 2 10 2 33 3 4" xfId="4389" xr:uid="{00000000-0005-0000-0000-00009D100000}"/>
    <cellStyle name="Normal 10 2 10 2 33 3 5" xfId="4390" xr:uid="{00000000-0005-0000-0000-00009E100000}"/>
    <cellStyle name="Normal 10 2 10 2 33 3 6" xfId="4391" xr:uid="{00000000-0005-0000-0000-00009F100000}"/>
    <cellStyle name="Normal 10 2 10 2 33 3 7" xfId="4392" xr:uid="{00000000-0005-0000-0000-0000A0100000}"/>
    <cellStyle name="Normal 10 2 10 2 33 3 8" xfId="4393" xr:uid="{00000000-0005-0000-0000-0000A1100000}"/>
    <cellStyle name="Normal 10 2 10 2 33 3 9" xfId="4394" xr:uid="{00000000-0005-0000-0000-0000A2100000}"/>
    <cellStyle name="Normal 10 2 10 2 33 4" xfId="4395" xr:uid="{00000000-0005-0000-0000-0000A3100000}"/>
    <cellStyle name="Normal 10 2 10 2 33 4 10" xfId="4396" xr:uid="{00000000-0005-0000-0000-0000A4100000}"/>
    <cellStyle name="Normal 10 2 10 2 33 4 2" xfId="4397" xr:uid="{00000000-0005-0000-0000-0000A5100000}"/>
    <cellStyle name="Normal 10 2 10 2 33 4 3" xfId="4398" xr:uid="{00000000-0005-0000-0000-0000A6100000}"/>
    <cellStyle name="Normal 10 2 10 2 33 4 4" xfId="4399" xr:uid="{00000000-0005-0000-0000-0000A7100000}"/>
    <cellStyle name="Normal 10 2 10 2 33 4 5" xfId="4400" xr:uid="{00000000-0005-0000-0000-0000A8100000}"/>
    <cellStyle name="Normal 10 2 10 2 33 4 6" xfId="4401" xr:uid="{00000000-0005-0000-0000-0000A9100000}"/>
    <cellStyle name="Normal 10 2 10 2 33 4 7" xfId="4402" xr:uid="{00000000-0005-0000-0000-0000AA100000}"/>
    <cellStyle name="Normal 10 2 10 2 33 4 8" xfId="4403" xr:uid="{00000000-0005-0000-0000-0000AB100000}"/>
    <cellStyle name="Normal 10 2 10 2 33 4 9" xfId="4404" xr:uid="{00000000-0005-0000-0000-0000AC100000}"/>
    <cellStyle name="Normal 10 2 10 2 33 5" xfId="4405" xr:uid="{00000000-0005-0000-0000-0000AD100000}"/>
    <cellStyle name="Normal 10 2 10 2 33 5 10" xfId="4406" xr:uid="{00000000-0005-0000-0000-0000AE100000}"/>
    <cellStyle name="Normal 10 2 10 2 33 5 2" xfId="4407" xr:uid="{00000000-0005-0000-0000-0000AF100000}"/>
    <cellStyle name="Normal 10 2 10 2 33 5 3" xfId="4408" xr:uid="{00000000-0005-0000-0000-0000B0100000}"/>
    <cellStyle name="Normal 10 2 10 2 33 5 4" xfId="4409" xr:uid="{00000000-0005-0000-0000-0000B1100000}"/>
    <cellStyle name="Normal 10 2 10 2 33 5 5" xfId="4410" xr:uid="{00000000-0005-0000-0000-0000B2100000}"/>
    <cellStyle name="Normal 10 2 10 2 33 5 6" xfId="4411" xr:uid="{00000000-0005-0000-0000-0000B3100000}"/>
    <cellStyle name="Normal 10 2 10 2 33 5 7" xfId="4412" xr:uid="{00000000-0005-0000-0000-0000B4100000}"/>
    <cellStyle name="Normal 10 2 10 2 33 5 8" xfId="4413" xr:uid="{00000000-0005-0000-0000-0000B5100000}"/>
    <cellStyle name="Normal 10 2 10 2 33 5 9" xfId="4414" xr:uid="{00000000-0005-0000-0000-0000B6100000}"/>
    <cellStyle name="Normal 10 2 10 2 33 6" xfId="4415" xr:uid="{00000000-0005-0000-0000-0000B7100000}"/>
    <cellStyle name="Normal 10 2 10 2 33 7" xfId="4416" xr:uid="{00000000-0005-0000-0000-0000B8100000}"/>
    <cellStyle name="Normal 10 2 10 2 33 8" xfId="4417" xr:uid="{00000000-0005-0000-0000-0000B9100000}"/>
    <cellStyle name="Normal 10 2 10 2 33 9" xfId="4418" xr:uid="{00000000-0005-0000-0000-0000BA100000}"/>
    <cellStyle name="Normal 10 2 10 2 34" xfId="4419" xr:uid="{00000000-0005-0000-0000-0000BB100000}"/>
    <cellStyle name="Normal 10 2 10 2 34 10" xfId="4420" xr:uid="{00000000-0005-0000-0000-0000BC100000}"/>
    <cellStyle name="Normal 10 2 10 2 34 2" xfId="4421" xr:uid="{00000000-0005-0000-0000-0000BD100000}"/>
    <cellStyle name="Normal 10 2 10 2 34 3" xfId="4422" xr:uid="{00000000-0005-0000-0000-0000BE100000}"/>
    <cellStyle name="Normal 10 2 10 2 34 4" xfId="4423" xr:uid="{00000000-0005-0000-0000-0000BF100000}"/>
    <cellStyle name="Normal 10 2 10 2 34 5" xfId="4424" xr:uid="{00000000-0005-0000-0000-0000C0100000}"/>
    <cellStyle name="Normal 10 2 10 2 34 6" xfId="4425" xr:uid="{00000000-0005-0000-0000-0000C1100000}"/>
    <cellStyle name="Normal 10 2 10 2 34 7" xfId="4426" xr:uid="{00000000-0005-0000-0000-0000C2100000}"/>
    <cellStyle name="Normal 10 2 10 2 34 8" xfId="4427" xr:uid="{00000000-0005-0000-0000-0000C3100000}"/>
    <cellStyle name="Normal 10 2 10 2 34 9" xfId="4428" xr:uid="{00000000-0005-0000-0000-0000C4100000}"/>
    <cellStyle name="Normal 10 2 10 2 35" xfId="4429" xr:uid="{00000000-0005-0000-0000-0000C5100000}"/>
    <cellStyle name="Normal 10 2 10 2 35 10" xfId="4430" xr:uid="{00000000-0005-0000-0000-0000C6100000}"/>
    <cellStyle name="Normal 10 2 10 2 35 2" xfId="4431" xr:uid="{00000000-0005-0000-0000-0000C7100000}"/>
    <cellStyle name="Normal 10 2 10 2 35 3" xfId="4432" xr:uid="{00000000-0005-0000-0000-0000C8100000}"/>
    <cellStyle name="Normal 10 2 10 2 35 4" xfId="4433" xr:uid="{00000000-0005-0000-0000-0000C9100000}"/>
    <cellStyle name="Normal 10 2 10 2 35 5" xfId="4434" xr:uid="{00000000-0005-0000-0000-0000CA100000}"/>
    <cellStyle name="Normal 10 2 10 2 35 6" xfId="4435" xr:uid="{00000000-0005-0000-0000-0000CB100000}"/>
    <cellStyle name="Normal 10 2 10 2 35 7" xfId="4436" xr:uid="{00000000-0005-0000-0000-0000CC100000}"/>
    <cellStyle name="Normal 10 2 10 2 35 8" xfId="4437" xr:uid="{00000000-0005-0000-0000-0000CD100000}"/>
    <cellStyle name="Normal 10 2 10 2 35 9" xfId="4438" xr:uid="{00000000-0005-0000-0000-0000CE100000}"/>
    <cellStyle name="Normal 10 2 10 2 36" xfId="4439" xr:uid="{00000000-0005-0000-0000-0000CF100000}"/>
    <cellStyle name="Normal 10 2 10 2 36 10" xfId="4440" xr:uid="{00000000-0005-0000-0000-0000D0100000}"/>
    <cellStyle name="Normal 10 2 10 2 36 2" xfId="4441" xr:uid="{00000000-0005-0000-0000-0000D1100000}"/>
    <cellStyle name="Normal 10 2 10 2 36 3" xfId="4442" xr:uid="{00000000-0005-0000-0000-0000D2100000}"/>
    <cellStyle name="Normal 10 2 10 2 36 4" xfId="4443" xr:uid="{00000000-0005-0000-0000-0000D3100000}"/>
    <cellStyle name="Normal 10 2 10 2 36 5" xfId="4444" xr:uid="{00000000-0005-0000-0000-0000D4100000}"/>
    <cellStyle name="Normal 10 2 10 2 36 6" xfId="4445" xr:uid="{00000000-0005-0000-0000-0000D5100000}"/>
    <cellStyle name="Normal 10 2 10 2 36 7" xfId="4446" xr:uid="{00000000-0005-0000-0000-0000D6100000}"/>
    <cellStyle name="Normal 10 2 10 2 36 8" xfId="4447" xr:uid="{00000000-0005-0000-0000-0000D7100000}"/>
    <cellStyle name="Normal 10 2 10 2 36 9" xfId="4448" xr:uid="{00000000-0005-0000-0000-0000D8100000}"/>
    <cellStyle name="Normal 10 2 10 2 37" xfId="4449" xr:uid="{00000000-0005-0000-0000-0000D9100000}"/>
    <cellStyle name="Normal 10 2 10 2 37 10" xfId="4450" xr:uid="{00000000-0005-0000-0000-0000DA100000}"/>
    <cellStyle name="Normal 10 2 10 2 37 2" xfId="4451" xr:uid="{00000000-0005-0000-0000-0000DB100000}"/>
    <cellStyle name="Normal 10 2 10 2 37 3" xfId="4452" xr:uid="{00000000-0005-0000-0000-0000DC100000}"/>
    <cellStyle name="Normal 10 2 10 2 37 4" xfId="4453" xr:uid="{00000000-0005-0000-0000-0000DD100000}"/>
    <cellStyle name="Normal 10 2 10 2 37 5" xfId="4454" xr:uid="{00000000-0005-0000-0000-0000DE100000}"/>
    <cellStyle name="Normal 10 2 10 2 37 6" xfId="4455" xr:uid="{00000000-0005-0000-0000-0000DF100000}"/>
    <cellStyle name="Normal 10 2 10 2 37 7" xfId="4456" xr:uid="{00000000-0005-0000-0000-0000E0100000}"/>
    <cellStyle name="Normal 10 2 10 2 37 8" xfId="4457" xr:uid="{00000000-0005-0000-0000-0000E1100000}"/>
    <cellStyle name="Normal 10 2 10 2 37 9" xfId="4458" xr:uid="{00000000-0005-0000-0000-0000E2100000}"/>
    <cellStyle name="Normal 10 2 10 2 38" xfId="4459" xr:uid="{00000000-0005-0000-0000-0000E3100000}"/>
    <cellStyle name="Normal 10 2 10 2 39" xfId="4460" xr:uid="{00000000-0005-0000-0000-0000E4100000}"/>
    <cellStyle name="Normal 10 2 10 2 4" xfId="4461" xr:uid="{00000000-0005-0000-0000-0000E5100000}"/>
    <cellStyle name="Normal 10 2 10 2 4 10" xfId="4462" xr:uid="{00000000-0005-0000-0000-0000E6100000}"/>
    <cellStyle name="Normal 10 2 10 2 4 11" xfId="4463" xr:uid="{00000000-0005-0000-0000-0000E7100000}"/>
    <cellStyle name="Normal 10 2 10 2 4 12" xfId="4464" xr:uid="{00000000-0005-0000-0000-0000E8100000}"/>
    <cellStyle name="Normal 10 2 10 2 4 13" xfId="4465" xr:uid="{00000000-0005-0000-0000-0000E9100000}"/>
    <cellStyle name="Normal 10 2 10 2 4 14" xfId="4466" xr:uid="{00000000-0005-0000-0000-0000EA100000}"/>
    <cellStyle name="Normal 10 2 10 2 4 2" xfId="4467" xr:uid="{00000000-0005-0000-0000-0000EB100000}"/>
    <cellStyle name="Normal 10 2 10 2 4 2 10" xfId="4468" xr:uid="{00000000-0005-0000-0000-0000EC100000}"/>
    <cellStyle name="Normal 10 2 10 2 4 2 2" xfId="4469" xr:uid="{00000000-0005-0000-0000-0000ED100000}"/>
    <cellStyle name="Normal 10 2 10 2 4 2 3" xfId="4470" xr:uid="{00000000-0005-0000-0000-0000EE100000}"/>
    <cellStyle name="Normal 10 2 10 2 4 2 4" xfId="4471" xr:uid="{00000000-0005-0000-0000-0000EF100000}"/>
    <cellStyle name="Normal 10 2 10 2 4 2 5" xfId="4472" xr:uid="{00000000-0005-0000-0000-0000F0100000}"/>
    <cellStyle name="Normal 10 2 10 2 4 2 6" xfId="4473" xr:uid="{00000000-0005-0000-0000-0000F1100000}"/>
    <cellStyle name="Normal 10 2 10 2 4 2 7" xfId="4474" xr:uid="{00000000-0005-0000-0000-0000F2100000}"/>
    <cellStyle name="Normal 10 2 10 2 4 2 8" xfId="4475" xr:uid="{00000000-0005-0000-0000-0000F3100000}"/>
    <cellStyle name="Normal 10 2 10 2 4 2 9" xfId="4476" xr:uid="{00000000-0005-0000-0000-0000F4100000}"/>
    <cellStyle name="Normal 10 2 10 2 4 3" xfId="4477" xr:uid="{00000000-0005-0000-0000-0000F5100000}"/>
    <cellStyle name="Normal 10 2 10 2 4 3 10" xfId="4478" xr:uid="{00000000-0005-0000-0000-0000F6100000}"/>
    <cellStyle name="Normal 10 2 10 2 4 3 2" xfId="4479" xr:uid="{00000000-0005-0000-0000-0000F7100000}"/>
    <cellStyle name="Normal 10 2 10 2 4 3 3" xfId="4480" xr:uid="{00000000-0005-0000-0000-0000F8100000}"/>
    <cellStyle name="Normal 10 2 10 2 4 3 4" xfId="4481" xr:uid="{00000000-0005-0000-0000-0000F9100000}"/>
    <cellStyle name="Normal 10 2 10 2 4 3 5" xfId="4482" xr:uid="{00000000-0005-0000-0000-0000FA100000}"/>
    <cellStyle name="Normal 10 2 10 2 4 3 6" xfId="4483" xr:uid="{00000000-0005-0000-0000-0000FB100000}"/>
    <cellStyle name="Normal 10 2 10 2 4 3 7" xfId="4484" xr:uid="{00000000-0005-0000-0000-0000FC100000}"/>
    <cellStyle name="Normal 10 2 10 2 4 3 8" xfId="4485" xr:uid="{00000000-0005-0000-0000-0000FD100000}"/>
    <cellStyle name="Normal 10 2 10 2 4 3 9" xfId="4486" xr:uid="{00000000-0005-0000-0000-0000FE100000}"/>
    <cellStyle name="Normal 10 2 10 2 4 4" xfId="4487" xr:uid="{00000000-0005-0000-0000-0000FF100000}"/>
    <cellStyle name="Normal 10 2 10 2 4 4 10" xfId="4488" xr:uid="{00000000-0005-0000-0000-000000110000}"/>
    <cellStyle name="Normal 10 2 10 2 4 4 2" xfId="4489" xr:uid="{00000000-0005-0000-0000-000001110000}"/>
    <cellStyle name="Normal 10 2 10 2 4 4 3" xfId="4490" xr:uid="{00000000-0005-0000-0000-000002110000}"/>
    <cellStyle name="Normal 10 2 10 2 4 4 4" xfId="4491" xr:uid="{00000000-0005-0000-0000-000003110000}"/>
    <cellStyle name="Normal 10 2 10 2 4 4 5" xfId="4492" xr:uid="{00000000-0005-0000-0000-000004110000}"/>
    <cellStyle name="Normal 10 2 10 2 4 4 6" xfId="4493" xr:uid="{00000000-0005-0000-0000-000005110000}"/>
    <cellStyle name="Normal 10 2 10 2 4 4 7" xfId="4494" xr:uid="{00000000-0005-0000-0000-000006110000}"/>
    <cellStyle name="Normal 10 2 10 2 4 4 8" xfId="4495" xr:uid="{00000000-0005-0000-0000-000007110000}"/>
    <cellStyle name="Normal 10 2 10 2 4 4 9" xfId="4496" xr:uid="{00000000-0005-0000-0000-000008110000}"/>
    <cellStyle name="Normal 10 2 10 2 4 5" xfId="4497" xr:uid="{00000000-0005-0000-0000-000009110000}"/>
    <cellStyle name="Normal 10 2 10 2 4 5 10" xfId="4498" xr:uid="{00000000-0005-0000-0000-00000A110000}"/>
    <cellStyle name="Normal 10 2 10 2 4 5 2" xfId="4499" xr:uid="{00000000-0005-0000-0000-00000B110000}"/>
    <cellStyle name="Normal 10 2 10 2 4 5 3" xfId="4500" xr:uid="{00000000-0005-0000-0000-00000C110000}"/>
    <cellStyle name="Normal 10 2 10 2 4 5 4" xfId="4501" xr:uid="{00000000-0005-0000-0000-00000D110000}"/>
    <cellStyle name="Normal 10 2 10 2 4 5 5" xfId="4502" xr:uid="{00000000-0005-0000-0000-00000E110000}"/>
    <cellStyle name="Normal 10 2 10 2 4 5 6" xfId="4503" xr:uid="{00000000-0005-0000-0000-00000F110000}"/>
    <cellStyle name="Normal 10 2 10 2 4 5 7" xfId="4504" xr:uid="{00000000-0005-0000-0000-000010110000}"/>
    <cellStyle name="Normal 10 2 10 2 4 5 8" xfId="4505" xr:uid="{00000000-0005-0000-0000-000011110000}"/>
    <cellStyle name="Normal 10 2 10 2 4 5 9" xfId="4506" xr:uid="{00000000-0005-0000-0000-000012110000}"/>
    <cellStyle name="Normal 10 2 10 2 4 6" xfId="4507" xr:uid="{00000000-0005-0000-0000-000013110000}"/>
    <cellStyle name="Normal 10 2 10 2 4 7" xfId="4508" xr:uid="{00000000-0005-0000-0000-000014110000}"/>
    <cellStyle name="Normal 10 2 10 2 4 8" xfId="4509" xr:uid="{00000000-0005-0000-0000-000015110000}"/>
    <cellStyle name="Normal 10 2 10 2 4 9" xfId="4510" xr:uid="{00000000-0005-0000-0000-000016110000}"/>
    <cellStyle name="Normal 10 2 10 2 40" xfId="4511" xr:uid="{00000000-0005-0000-0000-000017110000}"/>
    <cellStyle name="Normal 10 2 10 2 41" xfId="4512" xr:uid="{00000000-0005-0000-0000-000018110000}"/>
    <cellStyle name="Normal 10 2 10 2 42" xfId="4513" xr:uid="{00000000-0005-0000-0000-000019110000}"/>
    <cellStyle name="Normal 10 2 10 2 43" xfId="4514" xr:uid="{00000000-0005-0000-0000-00001A110000}"/>
    <cellStyle name="Normal 10 2 10 2 44" xfId="4515" xr:uid="{00000000-0005-0000-0000-00001B110000}"/>
    <cellStyle name="Normal 10 2 10 2 45" xfId="4516" xr:uid="{00000000-0005-0000-0000-00001C110000}"/>
    <cellStyle name="Normal 10 2 10 2 46" xfId="4517" xr:uid="{00000000-0005-0000-0000-00001D110000}"/>
    <cellStyle name="Normal 10 2 10 2 47" xfId="4518" xr:uid="{00000000-0005-0000-0000-00001E110000}"/>
    <cellStyle name="Normal 10 2 10 2 48" xfId="4519" xr:uid="{00000000-0005-0000-0000-00001F110000}"/>
    <cellStyle name="Normal 10 2 10 2 5" xfId="4520" xr:uid="{00000000-0005-0000-0000-000020110000}"/>
    <cellStyle name="Normal 10 2 10 2 5 10" xfId="4521" xr:uid="{00000000-0005-0000-0000-000021110000}"/>
    <cellStyle name="Normal 10 2 10 2 5 11" xfId="4522" xr:uid="{00000000-0005-0000-0000-000022110000}"/>
    <cellStyle name="Normal 10 2 10 2 5 12" xfId="4523" xr:uid="{00000000-0005-0000-0000-000023110000}"/>
    <cellStyle name="Normal 10 2 10 2 5 13" xfId="4524" xr:uid="{00000000-0005-0000-0000-000024110000}"/>
    <cellStyle name="Normal 10 2 10 2 5 14" xfId="4525" xr:uid="{00000000-0005-0000-0000-000025110000}"/>
    <cellStyle name="Normal 10 2 10 2 5 2" xfId="4526" xr:uid="{00000000-0005-0000-0000-000026110000}"/>
    <cellStyle name="Normal 10 2 10 2 5 2 10" xfId="4527" xr:uid="{00000000-0005-0000-0000-000027110000}"/>
    <cellStyle name="Normal 10 2 10 2 5 2 2" xfId="4528" xr:uid="{00000000-0005-0000-0000-000028110000}"/>
    <cellStyle name="Normal 10 2 10 2 5 2 3" xfId="4529" xr:uid="{00000000-0005-0000-0000-000029110000}"/>
    <cellStyle name="Normal 10 2 10 2 5 2 4" xfId="4530" xr:uid="{00000000-0005-0000-0000-00002A110000}"/>
    <cellStyle name="Normal 10 2 10 2 5 2 5" xfId="4531" xr:uid="{00000000-0005-0000-0000-00002B110000}"/>
    <cellStyle name="Normal 10 2 10 2 5 2 6" xfId="4532" xr:uid="{00000000-0005-0000-0000-00002C110000}"/>
    <cellStyle name="Normal 10 2 10 2 5 2 7" xfId="4533" xr:uid="{00000000-0005-0000-0000-00002D110000}"/>
    <cellStyle name="Normal 10 2 10 2 5 2 8" xfId="4534" xr:uid="{00000000-0005-0000-0000-00002E110000}"/>
    <cellStyle name="Normal 10 2 10 2 5 2 9" xfId="4535" xr:uid="{00000000-0005-0000-0000-00002F110000}"/>
    <cellStyle name="Normal 10 2 10 2 5 3" xfId="4536" xr:uid="{00000000-0005-0000-0000-000030110000}"/>
    <cellStyle name="Normal 10 2 10 2 5 3 10" xfId="4537" xr:uid="{00000000-0005-0000-0000-000031110000}"/>
    <cellStyle name="Normal 10 2 10 2 5 3 2" xfId="4538" xr:uid="{00000000-0005-0000-0000-000032110000}"/>
    <cellStyle name="Normal 10 2 10 2 5 3 3" xfId="4539" xr:uid="{00000000-0005-0000-0000-000033110000}"/>
    <cellStyle name="Normal 10 2 10 2 5 3 4" xfId="4540" xr:uid="{00000000-0005-0000-0000-000034110000}"/>
    <cellStyle name="Normal 10 2 10 2 5 3 5" xfId="4541" xr:uid="{00000000-0005-0000-0000-000035110000}"/>
    <cellStyle name="Normal 10 2 10 2 5 3 6" xfId="4542" xr:uid="{00000000-0005-0000-0000-000036110000}"/>
    <cellStyle name="Normal 10 2 10 2 5 3 7" xfId="4543" xr:uid="{00000000-0005-0000-0000-000037110000}"/>
    <cellStyle name="Normal 10 2 10 2 5 3 8" xfId="4544" xr:uid="{00000000-0005-0000-0000-000038110000}"/>
    <cellStyle name="Normal 10 2 10 2 5 3 9" xfId="4545" xr:uid="{00000000-0005-0000-0000-000039110000}"/>
    <cellStyle name="Normal 10 2 10 2 5 4" xfId="4546" xr:uid="{00000000-0005-0000-0000-00003A110000}"/>
    <cellStyle name="Normal 10 2 10 2 5 4 10" xfId="4547" xr:uid="{00000000-0005-0000-0000-00003B110000}"/>
    <cellStyle name="Normal 10 2 10 2 5 4 2" xfId="4548" xr:uid="{00000000-0005-0000-0000-00003C110000}"/>
    <cellStyle name="Normal 10 2 10 2 5 4 3" xfId="4549" xr:uid="{00000000-0005-0000-0000-00003D110000}"/>
    <cellStyle name="Normal 10 2 10 2 5 4 4" xfId="4550" xr:uid="{00000000-0005-0000-0000-00003E110000}"/>
    <cellStyle name="Normal 10 2 10 2 5 4 5" xfId="4551" xr:uid="{00000000-0005-0000-0000-00003F110000}"/>
    <cellStyle name="Normal 10 2 10 2 5 4 6" xfId="4552" xr:uid="{00000000-0005-0000-0000-000040110000}"/>
    <cellStyle name="Normal 10 2 10 2 5 4 7" xfId="4553" xr:uid="{00000000-0005-0000-0000-000041110000}"/>
    <cellStyle name="Normal 10 2 10 2 5 4 8" xfId="4554" xr:uid="{00000000-0005-0000-0000-000042110000}"/>
    <cellStyle name="Normal 10 2 10 2 5 4 9" xfId="4555" xr:uid="{00000000-0005-0000-0000-000043110000}"/>
    <cellStyle name="Normal 10 2 10 2 5 5" xfId="4556" xr:uid="{00000000-0005-0000-0000-000044110000}"/>
    <cellStyle name="Normal 10 2 10 2 5 5 10" xfId="4557" xr:uid="{00000000-0005-0000-0000-000045110000}"/>
    <cellStyle name="Normal 10 2 10 2 5 5 2" xfId="4558" xr:uid="{00000000-0005-0000-0000-000046110000}"/>
    <cellStyle name="Normal 10 2 10 2 5 5 3" xfId="4559" xr:uid="{00000000-0005-0000-0000-000047110000}"/>
    <cellStyle name="Normal 10 2 10 2 5 5 4" xfId="4560" xr:uid="{00000000-0005-0000-0000-000048110000}"/>
    <cellStyle name="Normal 10 2 10 2 5 5 5" xfId="4561" xr:uid="{00000000-0005-0000-0000-000049110000}"/>
    <cellStyle name="Normal 10 2 10 2 5 5 6" xfId="4562" xr:uid="{00000000-0005-0000-0000-00004A110000}"/>
    <cellStyle name="Normal 10 2 10 2 5 5 7" xfId="4563" xr:uid="{00000000-0005-0000-0000-00004B110000}"/>
    <cellStyle name="Normal 10 2 10 2 5 5 8" xfId="4564" xr:uid="{00000000-0005-0000-0000-00004C110000}"/>
    <cellStyle name="Normal 10 2 10 2 5 5 9" xfId="4565" xr:uid="{00000000-0005-0000-0000-00004D110000}"/>
    <cellStyle name="Normal 10 2 10 2 5 6" xfId="4566" xr:uid="{00000000-0005-0000-0000-00004E110000}"/>
    <cellStyle name="Normal 10 2 10 2 5 7" xfId="4567" xr:uid="{00000000-0005-0000-0000-00004F110000}"/>
    <cellStyle name="Normal 10 2 10 2 5 8" xfId="4568" xr:uid="{00000000-0005-0000-0000-000050110000}"/>
    <cellStyle name="Normal 10 2 10 2 5 9" xfId="4569" xr:uid="{00000000-0005-0000-0000-000051110000}"/>
    <cellStyle name="Normal 10 2 10 2 6" xfId="4570" xr:uid="{00000000-0005-0000-0000-000052110000}"/>
    <cellStyle name="Normal 10 2 10 2 6 10" xfId="4571" xr:uid="{00000000-0005-0000-0000-000053110000}"/>
    <cellStyle name="Normal 10 2 10 2 6 11" xfId="4572" xr:uid="{00000000-0005-0000-0000-000054110000}"/>
    <cellStyle name="Normal 10 2 10 2 6 12" xfId="4573" xr:uid="{00000000-0005-0000-0000-000055110000}"/>
    <cellStyle name="Normal 10 2 10 2 6 13" xfId="4574" xr:uid="{00000000-0005-0000-0000-000056110000}"/>
    <cellStyle name="Normal 10 2 10 2 6 14" xfId="4575" xr:uid="{00000000-0005-0000-0000-000057110000}"/>
    <cellStyle name="Normal 10 2 10 2 6 2" xfId="4576" xr:uid="{00000000-0005-0000-0000-000058110000}"/>
    <cellStyle name="Normal 10 2 10 2 6 2 10" xfId="4577" xr:uid="{00000000-0005-0000-0000-000059110000}"/>
    <cellStyle name="Normal 10 2 10 2 6 2 2" xfId="4578" xr:uid="{00000000-0005-0000-0000-00005A110000}"/>
    <cellStyle name="Normal 10 2 10 2 6 2 3" xfId="4579" xr:uid="{00000000-0005-0000-0000-00005B110000}"/>
    <cellStyle name="Normal 10 2 10 2 6 2 4" xfId="4580" xr:uid="{00000000-0005-0000-0000-00005C110000}"/>
    <cellStyle name="Normal 10 2 10 2 6 2 5" xfId="4581" xr:uid="{00000000-0005-0000-0000-00005D110000}"/>
    <cellStyle name="Normal 10 2 10 2 6 2 6" xfId="4582" xr:uid="{00000000-0005-0000-0000-00005E110000}"/>
    <cellStyle name="Normal 10 2 10 2 6 2 7" xfId="4583" xr:uid="{00000000-0005-0000-0000-00005F110000}"/>
    <cellStyle name="Normal 10 2 10 2 6 2 8" xfId="4584" xr:uid="{00000000-0005-0000-0000-000060110000}"/>
    <cellStyle name="Normal 10 2 10 2 6 2 9" xfId="4585" xr:uid="{00000000-0005-0000-0000-000061110000}"/>
    <cellStyle name="Normal 10 2 10 2 6 3" xfId="4586" xr:uid="{00000000-0005-0000-0000-000062110000}"/>
    <cellStyle name="Normal 10 2 10 2 6 3 10" xfId="4587" xr:uid="{00000000-0005-0000-0000-000063110000}"/>
    <cellStyle name="Normal 10 2 10 2 6 3 2" xfId="4588" xr:uid="{00000000-0005-0000-0000-000064110000}"/>
    <cellStyle name="Normal 10 2 10 2 6 3 3" xfId="4589" xr:uid="{00000000-0005-0000-0000-000065110000}"/>
    <cellStyle name="Normal 10 2 10 2 6 3 4" xfId="4590" xr:uid="{00000000-0005-0000-0000-000066110000}"/>
    <cellStyle name="Normal 10 2 10 2 6 3 5" xfId="4591" xr:uid="{00000000-0005-0000-0000-000067110000}"/>
    <cellStyle name="Normal 10 2 10 2 6 3 6" xfId="4592" xr:uid="{00000000-0005-0000-0000-000068110000}"/>
    <cellStyle name="Normal 10 2 10 2 6 3 7" xfId="4593" xr:uid="{00000000-0005-0000-0000-000069110000}"/>
    <cellStyle name="Normal 10 2 10 2 6 3 8" xfId="4594" xr:uid="{00000000-0005-0000-0000-00006A110000}"/>
    <cellStyle name="Normal 10 2 10 2 6 3 9" xfId="4595" xr:uid="{00000000-0005-0000-0000-00006B110000}"/>
    <cellStyle name="Normal 10 2 10 2 6 4" xfId="4596" xr:uid="{00000000-0005-0000-0000-00006C110000}"/>
    <cellStyle name="Normal 10 2 10 2 6 4 10" xfId="4597" xr:uid="{00000000-0005-0000-0000-00006D110000}"/>
    <cellStyle name="Normal 10 2 10 2 6 4 2" xfId="4598" xr:uid="{00000000-0005-0000-0000-00006E110000}"/>
    <cellStyle name="Normal 10 2 10 2 6 4 3" xfId="4599" xr:uid="{00000000-0005-0000-0000-00006F110000}"/>
    <cellStyle name="Normal 10 2 10 2 6 4 4" xfId="4600" xr:uid="{00000000-0005-0000-0000-000070110000}"/>
    <cellStyle name="Normal 10 2 10 2 6 4 5" xfId="4601" xr:uid="{00000000-0005-0000-0000-000071110000}"/>
    <cellStyle name="Normal 10 2 10 2 6 4 6" xfId="4602" xr:uid="{00000000-0005-0000-0000-000072110000}"/>
    <cellStyle name="Normal 10 2 10 2 6 4 7" xfId="4603" xr:uid="{00000000-0005-0000-0000-000073110000}"/>
    <cellStyle name="Normal 10 2 10 2 6 4 8" xfId="4604" xr:uid="{00000000-0005-0000-0000-000074110000}"/>
    <cellStyle name="Normal 10 2 10 2 6 4 9" xfId="4605" xr:uid="{00000000-0005-0000-0000-000075110000}"/>
    <cellStyle name="Normal 10 2 10 2 6 5" xfId="4606" xr:uid="{00000000-0005-0000-0000-000076110000}"/>
    <cellStyle name="Normal 10 2 10 2 6 5 10" xfId="4607" xr:uid="{00000000-0005-0000-0000-000077110000}"/>
    <cellStyle name="Normal 10 2 10 2 6 5 2" xfId="4608" xr:uid="{00000000-0005-0000-0000-000078110000}"/>
    <cellStyle name="Normal 10 2 10 2 6 5 3" xfId="4609" xr:uid="{00000000-0005-0000-0000-000079110000}"/>
    <cellStyle name="Normal 10 2 10 2 6 5 4" xfId="4610" xr:uid="{00000000-0005-0000-0000-00007A110000}"/>
    <cellStyle name="Normal 10 2 10 2 6 5 5" xfId="4611" xr:uid="{00000000-0005-0000-0000-00007B110000}"/>
    <cellStyle name="Normal 10 2 10 2 6 5 6" xfId="4612" xr:uid="{00000000-0005-0000-0000-00007C110000}"/>
    <cellStyle name="Normal 10 2 10 2 6 5 7" xfId="4613" xr:uid="{00000000-0005-0000-0000-00007D110000}"/>
    <cellStyle name="Normal 10 2 10 2 6 5 8" xfId="4614" xr:uid="{00000000-0005-0000-0000-00007E110000}"/>
    <cellStyle name="Normal 10 2 10 2 6 5 9" xfId="4615" xr:uid="{00000000-0005-0000-0000-00007F110000}"/>
    <cellStyle name="Normal 10 2 10 2 6 6" xfId="4616" xr:uid="{00000000-0005-0000-0000-000080110000}"/>
    <cellStyle name="Normal 10 2 10 2 6 7" xfId="4617" xr:uid="{00000000-0005-0000-0000-000081110000}"/>
    <cellStyle name="Normal 10 2 10 2 6 8" xfId="4618" xr:uid="{00000000-0005-0000-0000-000082110000}"/>
    <cellStyle name="Normal 10 2 10 2 6 9" xfId="4619" xr:uid="{00000000-0005-0000-0000-000083110000}"/>
    <cellStyle name="Normal 10 2 10 2 7" xfId="4620" xr:uid="{00000000-0005-0000-0000-000084110000}"/>
    <cellStyle name="Normal 10 2 10 2 7 10" xfId="4621" xr:uid="{00000000-0005-0000-0000-000085110000}"/>
    <cellStyle name="Normal 10 2 10 2 7 11" xfId="4622" xr:uid="{00000000-0005-0000-0000-000086110000}"/>
    <cellStyle name="Normal 10 2 10 2 7 12" xfId="4623" xr:uid="{00000000-0005-0000-0000-000087110000}"/>
    <cellStyle name="Normal 10 2 10 2 7 13" xfId="4624" xr:uid="{00000000-0005-0000-0000-000088110000}"/>
    <cellStyle name="Normal 10 2 10 2 7 14" xfId="4625" xr:uid="{00000000-0005-0000-0000-000089110000}"/>
    <cellStyle name="Normal 10 2 10 2 7 2" xfId="4626" xr:uid="{00000000-0005-0000-0000-00008A110000}"/>
    <cellStyle name="Normal 10 2 10 2 7 2 10" xfId="4627" xr:uid="{00000000-0005-0000-0000-00008B110000}"/>
    <cellStyle name="Normal 10 2 10 2 7 2 2" xfId="4628" xr:uid="{00000000-0005-0000-0000-00008C110000}"/>
    <cellStyle name="Normal 10 2 10 2 7 2 3" xfId="4629" xr:uid="{00000000-0005-0000-0000-00008D110000}"/>
    <cellStyle name="Normal 10 2 10 2 7 2 4" xfId="4630" xr:uid="{00000000-0005-0000-0000-00008E110000}"/>
    <cellStyle name="Normal 10 2 10 2 7 2 5" xfId="4631" xr:uid="{00000000-0005-0000-0000-00008F110000}"/>
    <cellStyle name="Normal 10 2 10 2 7 2 6" xfId="4632" xr:uid="{00000000-0005-0000-0000-000090110000}"/>
    <cellStyle name="Normal 10 2 10 2 7 2 7" xfId="4633" xr:uid="{00000000-0005-0000-0000-000091110000}"/>
    <cellStyle name="Normal 10 2 10 2 7 2 8" xfId="4634" xr:uid="{00000000-0005-0000-0000-000092110000}"/>
    <cellStyle name="Normal 10 2 10 2 7 2 9" xfId="4635" xr:uid="{00000000-0005-0000-0000-000093110000}"/>
    <cellStyle name="Normal 10 2 10 2 7 3" xfId="4636" xr:uid="{00000000-0005-0000-0000-000094110000}"/>
    <cellStyle name="Normal 10 2 10 2 7 3 10" xfId="4637" xr:uid="{00000000-0005-0000-0000-000095110000}"/>
    <cellStyle name="Normal 10 2 10 2 7 3 2" xfId="4638" xr:uid="{00000000-0005-0000-0000-000096110000}"/>
    <cellStyle name="Normal 10 2 10 2 7 3 3" xfId="4639" xr:uid="{00000000-0005-0000-0000-000097110000}"/>
    <cellStyle name="Normal 10 2 10 2 7 3 4" xfId="4640" xr:uid="{00000000-0005-0000-0000-000098110000}"/>
    <cellStyle name="Normal 10 2 10 2 7 3 5" xfId="4641" xr:uid="{00000000-0005-0000-0000-000099110000}"/>
    <cellStyle name="Normal 10 2 10 2 7 3 6" xfId="4642" xr:uid="{00000000-0005-0000-0000-00009A110000}"/>
    <cellStyle name="Normal 10 2 10 2 7 3 7" xfId="4643" xr:uid="{00000000-0005-0000-0000-00009B110000}"/>
    <cellStyle name="Normal 10 2 10 2 7 3 8" xfId="4644" xr:uid="{00000000-0005-0000-0000-00009C110000}"/>
    <cellStyle name="Normal 10 2 10 2 7 3 9" xfId="4645" xr:uid="{00000000-0005-0000-0000-00009D110000}"/>
    <cellStyle name="Normal 10 2 10 2 7 4" xfId="4646" xr:uid="{00000000-0005-0000-0000-00009E110000}"/>
    <cellStyle name="Normal 10 2 10 2 7 4 10" xfId="4647" xr:uid="{00000000-0005-0000-0000-00009F110000}"/>
    <cellStyle name="Normal 10 2 10 2 7 4 2" xfId="4648" xr:uid="{00000000-0005-0000-0000-0000A0110000}"/>
    <cellStyle name="Normal 10 2 10 2 7 4 3" xfId="4649" xr:uid="{00000000-0005-0000-0000-0000A1110000}"/>
    <cellStyle name="Normal 10 2 10 2 7 4 4" xfId="4650" xr:uid="{00000000-0005-0000-0000-0000A2110000}"/>
    <cellStyle name="Normal 10 2 10 2 7 4 5" xfId="4651" xr:uid="{00000000-0005-0000-0000-0000A3110000}"/>
    <cellStyle name="Normal 10 2 10 2 7 4 6" xfId="4652" xr:uid="{00000000-0005-0000-0000-0000A4110000}"/>
    <cellStyle name="Normal 10 2 10 2 7 4 7" xfId="4653" xr:uid="{00000000-0005-0000-0000-0000A5110000}"/>
    <cellStyle name="Normal 10 2 10 2 7 4 8" xfId="4654" xr:uid="{00000000-0005-0000-0000-0000A6110000}"/>
    <cellStyle name="Normal 10 2 10 2 7 4 9" xfId="4655" xr:uid="{00000000-0005-0000-0000-0000A7110000}"/>
    <cellStyle name="Normal 10 2 10 2 7 5" xfId="4656" xr:uid="{00000000-0005-0000-0000-0000A8110000}"/>
    <cellStyle name="Normal 10 2 10 2 7 5 10" xfId="4657" xr:uid="{00000000-0005-0000-0000-0000A9110000}"/>
    <cellStyle name="Normal 10 2 10 2 7 5 2" xfId="4658" xr:uid="{00000000-0005-0000-0000-0000AA110000}"/>
    <cellStyle name="Normal 10 2 10 2 7 5 3" xfId="4659" xr:uid="{00000000-0005-0000-0000-0000AB110000}"/>
    <cellStyle name="Normal 10 2 10 2 7 5 4" xfId="4660" xr:uid="{00000000-0005-0000-0000-0000AC110000}"/>
    <cellStyle name="Normal 10 2 10 2 7 5 5" xfId="4661" xr:uid="{00000000-0005-0000-0000-0000AD110000}"/>
    <cellStyle name="Normal 10 2 10 2 7 5 6" xfId="4662" xr:uid="{00000000-0005-0000-0000-0000AE110000}"/>
    <cellStyle name="Normal 10 2 10 2 7 5 7" xfId="4663" xr:uid="{00000000-0005-0000-0000-0000AF110000}"/>
    <cellStyle name="Normal 10 2 10 2 7 5 8" xfId="4664" xr:uid="{00000000-0005-0000-0000-0000B0110000}"/>
    <cellStyle name="Normal 10 2 10 2 7 5 9" xfId="4665" xr:uid="{00000000-0005-0000-0000-0000B1110000}"/>
    <cellStyle name="Normal 10 2 10 2 7 6" xfId="4666" xr:uid="{00000000-0005-0000-0000-0000B2110000}"/>
    <cellStyle name="Normal 10 2 10 2 7 7" xfId="4667" xr:uid="{00000000-0005-0000-0000-0000B3110000}"/>
    <cellStyle name="Normal 10 2 10 2 7 8" xfId="4668" xr:uid="{00000000-0005-0000-0000-0000B4110000}"/>
    <cellStyle name="Normal 10 2 10 2 7 9" xfId="4669" xr:uid="{00000000-0005-0000-0000-0000B5110000}"/>
    <cellStyle name="Normal 10 2 10 2 8" xfId="4670" xr:uid="{00000000-0005-0000-0000-0000B6110000}"/>
    <cellStyle name="Normal 10 2 10 2 8 10" xfId="4671" xr:uid="{00000000-0005-0000-0000-0000B7110000}"/>
    <cellStyle name="Normal 10 2 10 2 8 11" xfId="4672" xr:uid="{00000000-0005-0000-0000-0000B8110000}"/>
    <cellStyle name="Normal 10 2 10 2 8 12" xfId="4673" xr:uid="{00000000-0005-0000-0000-0000B9110000}"/>
    <cellStyle name="Normal 10 2 10 2 8 13" xfId="4674" xr:uid="{00000000-0005-0000-0000-0000BA110000}"/>
    <cellStyle name="Normal 10 2 10 2 8 14" xfId="4675" xr:uid="{00000000-0005-0000-0000-0000BB110000}"/>
    <cellStyle name="Normal 10 2 10 2 8 2" xfId="4676" xr:uid="{00000000-0005-0000-0000-0000BC110000}"/>
    <cellStyle name="Normal 10 2 10 2 8 2 10" xfId="4677" xr:uid="{00000000-0005-0000-0000-0000BD110000}"/>
    <cellStyle name="Normal 10 2 10 2 8 2 2" xfId="4678" xr:uid="{00000000-0005-0000-0000-0000BE110000}"/>
    <cellStyle name="Normal 10 2 10 2 8 2 3" xfId="4679" xr:uid="{00000000-0005-0000-0000-0000BF110000}"/>
    <cellStyle name="Normal 10 2 10 2 8 2 4" xfId="4680" xr:uid="{00000000-0005-0000-0000-0000C0110000}"/>
    <cellStyle name="Normal 10 2 10 2 8 2 5" xfId="4681" xr:uid="{00000000-0005-0000-0000-0000C1110000}"/>
    <cellStyle name="Normal 10 2 10 2 8 2 6" xfId="4682" xr:uid="{00000000-0005-0000-0000-0000C2110000}"/>
    <cellStyle name="Normal 10 2 10 2 8 2 7" xfId="4683" xr:uid="{00000000-0005-0000-0000-0000C3110000}"/>
    <cellStyle name="Normal 10 2 10 2 8 2 8" xfId="4684" xr:uid="{00000000-0005-0000-0000-0000C4110000}"/>
    <cellStyle name="Normal 10 2 10 2 8 2 9" xfId="4685" xr:uid="{00000000-0005-0000-0000-0000C5110000}"/>
    <cellStyle name="Normal 10 2 10 2 8 3" xfId="4686" xr:uid="{00000000-0005-0000-0000-0000C6110000}"/>
    <cellStyle name="Normal 10 2 10 2 8 3 10" xfId="4687" xr:uid="{00000000-0005-0000-0000-0000C7110000}"/>
    <cellStyle name="Normal 10 2 10 2 8 3 2" xfId="4688" xr:uid="{00000000-0005-0000-0000-0000C8110000}"/>
    <cellStyle name="Normal 10 2 10 2 8 3 3" xfId="4689" xr:uid="{00000000-0005-0000-0000-0000C9110000}"/>
    <cellStyle name="Normal 10 2 10 2 8 3 4" xfId="4690" xr:uid="{00000000-0005-0000-0000-0000CA110000}"/>
    <cellStyle name="Normal 10 2 10 2 8 3 5" xfId="4691" xr:uid="{00000000-0005-0000-0000-0000CB110000}"/>
    <cellStyle name="Normal 10 2 10 2 8 3 6" xfId="4692" xr:uid="{00000000-0005-0000-0000-0000CC110000}"/>
    <cellStyle name="Normal 10 2 10 2 8 3 7" xfId="4693" xr:uid="{00000000-0005-0000-0000-0000CD110000}"/>
    <cellStyle name="Normal 10 2 10 2 8 3 8" xfId="4694" xr:uid="{00000000-0005-0000-0000-0000CE110000}"/>
    <cellStyle name="Normal 10 2 10 2 8 3 9" xfId="4695" xr:uid="{00000000-0005-0000-0000-0000CF110000}"/>
    <cellStyle name="Normal 10 2 10 2 8 4" xfId="4696" xr:uid="{00000000-0005-0000-0000-0000D0110000}"/>
    <cellStyle name="Normal 10 2 10 2 8 4 10" xfId="4697" xr:uid="{00000000-0005-0000-0000-0000D1110000}"/>
    <cellStyle name="Normal 10 2 10 2 8 4 2" xfId="4698" xr:uid="{00000000-0005-0000-0000-0000D2110000}"/>
    <cellStyle name="Normal 10 2 10 2 8 4 3" xfId="4699" xr:uid="{00000000-0005-0000-0000-0000D3110000}"/>
    <cellStyle name="Normal 10 2 10 2 8 4 4" xfId="4700" xr:uid="{00000000-0005-0000-0000-0000D4110000}"/>
    <cellStyle name="Normal 10 2 10 2 8 4 5" xfId="4701" xr:uid="{00000000-0005-0000-0000-0000D5110000}"/>
    <cellStyle name="Normal 10 2 10 2 8 4 6" xfId="4702" xr:uid="{00000000-0005-0000-0000-0000D6110000}"/>
    <cellStyle name="Normal 10 2 10 2 8 4 7" xfId="4703" xr:uid="{00000000-0005-0000-0000-0000D7110000}"/>
    <cellStyle name="Normal 10 2 10 2 8 4 8" xfId="4704" xr:uid="{00000000-0005-0000-0000-0000D8110000}"/>
    <cellStyle name="Normal 10 2 10 2 8 4 9" xfId="4705" xr:uid="{00000000-0005-0000-0000-0000D9110000}"/>
    <cellStyle name="Normal 10 2 10 2 8 5" xfId="4706" xr:uid="{00000000-0005-0000-0000-0000DA110000}"/>
    <cellStyle name="Normal 10 2 10 2 8 5 10" xfId="4707" xr:uid="{00000000-0005-0000-0000-0000DB110000}"/>
    <cellStyle name="Normal 10 2 10 2 8 5 2" xfId="4708" xr:uid="{00000000-0005-0000-0000-0000DC110000}"/>
    <cellStyle name="Normal 10 2 10 2 8 5 3" xfId="4709" xr:uid="{00000000-0005-0000-0000-0000DD110000}"/>
    <cellStyle name="Normal 10 2 10 2 8 5 4" xfId="4710" xr:uid="{00000000-0005-0000-0000-0000DE110000}"/>
    <cellStyle name="Normal 10 2 10 2 8 5 5" xfId="4711" xr:uid="{00000000-0005-0000-0000-0000DF110000}"/>
    <cellStyle name="Normal 10 2 10 2 8 5 6" xfId="4712" xr:uid="{00000000-0005-0000-0000-0000E0110000}"/>
    <cellStyle name="Normal 10 2 10 2 8 5 7" xfId="4713" xr:uid="{00000000-0005-0000-0000-0000E1110000}"/>
    <cellStyle name="Normal 10 2 10 2 8 5 8" xfId="4714" xr:uid="{00000000-0005-0000-0000-0000E2110000}"/>
    <cellStyle name="Normal 10 2 10 2 8 5 9" xfId="4715" xr:uid="{00000000-0005-0000-0000-0000E3110000}"/>
    <cellStyle name="Normal 10 2 10 2 8 6" xfId="4716" xr:uid="{00000000-0005-0000-0000-0000E4110000}"/>
    <cellStyle name="Normal 10 2 10 2 8 7" xfId="4717" xr:uid="{00000000-0005-0000-0000-0000E5110000}"/>
    <cellStyle name="Normal 10 2 10 2 8 8" xfId="4718" xr:uid="{00000000-0005-0000-0000-0000E6110000}"/>
    <cellStyle name="Normal 10 2 10 2 8 9" xfId="4719" xr:uid="{00000000-0005-0000-0000-0000E7110000}"/>
    <cellStyle name="Normal 10 2 10 2 9" xfId="4720" xr:uid="{00000000-0005-0000-0000-0000E8110000}"/>
    <cellStyle name="Normal 10 2 10 2 9 10" xfId="4721" xr:uid="{00000000-0005-0000-0000-0000E9110000}"/>
    <cellStyle name="Normal 10 2 10 2 9 11" xfId="4722" xr:uid="{00000000-0005-0000-0000-0000EA110000}"/>
    <cellStyle name="Normal 10 2 10 2 9 12" xfId="4723" xr:uid="{00000000-0005-0000-0000-0000EB110000}"/>
    <cellStyle name="Normal 10 2 10 2 9 13" xfId="4724" xr:uid="{00000000-0005-0000-0000-0000EC110000}"/>
    <cellStyle name="Normal 10 2 10 2 9 14" xfId="4725" xr:uid="{00000000-0005-0000-0000-0000ED110000}"/>
    <cellStyle name="Normal 10 2 10 2 9 2" xfId="4726" xr:uid="{00000000-0005-0000-0000-0000EE110000}"/>
    <cellStyle name="Normal 10 2 10 2 9 2 10" xfId="4727" xr:uid="{00000000-0005-0000-0000-0000EF110000}"/>
    <cellStyle name="Normal 10 2 10 2 9 2 2" xfId="4728" xr:uid="{00000000-0005-0000-0000-0000F0110000}"/>
    <cellStyle name="Normal 10 2 10 2 9 2 3" xfId="4729" xr:uid="{00000000-0005-0000-0000-0000F1110000}"/>
    <cellStyle name="Normal 10 2 10 2 9 2 4" xfId="4730" xr:uid="{00000000-0005-0000-0000-0000F2110000}"/>
    <cellStyle name="Normal 10 2 10 2 9 2 5" xfId="4731" xr:uid="{00000000-0005-0000-0000-0000F3110000}"/>
    <cellStyle name="Normal 10 2 10 2 9 2 6" xfId="4732" xr:uid="{00000000-0005-0000-0000-0000F4110000}"/>
    <cellStyle name="Normal 10 2 10 2 9 2 7" xfId="4733" xr:uid="{00000000-0005-0000-0000-0000F5110000}"/>
    <cellStyle name="Normal 10 2 10 2 9 2 8" xfId="4734" xr:uid="{00000000-0005-0000-0000-0000F6110000}"/>
    <cellStyle name="Normal 10 2 10 2 9 2 9" xfId="4735" xr:uid="{00000000-0005-0000-0000-0000F7110000}"/>
    <cellStyle name="Normal 10 2 10 2 9 3" xfId="4736" xr:uid="{00000000-0005-0000-0000-0000F8110000}"/>
    <cellStyle name="Normal 10 2 10 2 9 3 10" xfId="4737" xr:uid="{00000000-0005-0000-0000-0000F9110000}"/>
    <cellStyle name="Normal 10 2 10 2 9 3 2" xfId="4738" xr:uid="{00000000-0005-0000-0000-0000FA110000}"/>
    <cellStyle name="Normal 10 2 10 2 9 3 3" xfId="4739" xr:uid="{00000000-0005-0000-0000-0000FB110000}"/>
    <cellStyle name="Normal 10 2 10 2 9 3 4" xfId="4740" xr:uid="{00000000-0005-0000-0000-0000FC110000}"/>
    <cellStyle name="Normal 10 2 10 2 9 3 5" xfId="4741" xr:uid="{00000000-0005-0000-0000-0000FD110000}"/>
    <cellStyle name="Normal 10 2 10 2 9 3 6" xfId="4742" xr:uid="{00000000-0005-0000-0000-0000FE110000}"/>
    <cellStyle name="Normal 10 2 10 2 9 3 7" xfId="4743" xr:uid="{00000000-0005-0000-0000-0000FF110000}"/>
    <cellStyle name="Normal 10 2 10 2 9 3 8" xfId="4744" xr:uid="{00000000-0005-0000-0000-000000120000}"/>
    <cellStyle name="Normal 10 2 10 2 9 3 9" xfId="4745" xr:uid="{00000000-0005-0000-0000-000001120000}"/>
    <cellStyle name="Normal 10 2 10 2 9 4" xfId="4746" xr:uid="{00000000-0005-0000-0000-000002120000}"/>
    <cellStyle name="Normal 10 2 10 2 9 4 10" xfId="4747" xr:uid="{00000000-0005-0000-0000-000003120000}"/>
    <cellStyle name="Normal 10 2 10 2 9 4 2" xfId="4748" xr:uid="{00000000-0005-0000-0000-000004120000}"/>
    <cellStyle name="Normal 10 2 10 2 9 4 3" xfId="4749" xr:uid="{00000000-0005-0000-0000-000005120000}"/>
    <cellStyle name="Normal 10 2 10 2 9 4 4" xfId="4750" xr:uid="{00000000-0005-0000-0000-000006120000}"/>
    <cellStyle name="Normal 10 2 10 2 9 4 5" xfId="4751" xr:uid="{00000000-0005-0000-0000-000007120000}"/>
    <cellStyle name="Normal 10 2 10 2 9 4 6" xfId="4752" xr:uid="{00000000-0005-0000-0000-000008120000}"/>
    <cellStyle name="Normal 10 2 10 2 9 4 7" xfId="4753" xr:uid="{00000000-0005-0000-0000-000009120000}"/>
    <cellStyle name="Normal 10 2 10 2 9 4 8" xfId="4754" xr:uid="{00000000-0005-0000-0000-00000A120000}"/>
    <cellStyle name="Normal 10 2 10 2 9 4 9" xfId="4755" xr:uid="{00000000-0005-0000-0000-00000B120000}"/>
    <cellStyle name="Normal 10 2 10 2 9 5" xfId="4756" xr:uid="{00000000-0005-0000-0000-00000C120000}"/>
    <cellStyle name="Normal 10 2 10 2 9 5 10" xfId="4757" xr:uid="{00000000-0005-0000-0000-00000D120000}"/>
    <cellStyle name="Normal 10 2 10 2 9 5 2" xfId="4758" xr:uid="{00000000-0005-0000-0000-00000E120000}"/>
    <cellStyle name="Normal 10 2 10 2 9 5 3" xfId="4759" xr:uid="{00000000-0005-0000-0000-00000F120000}"/>
    <cellStyle name="Normal 10 2 10 2 9 5 4" xfId="4760" xr:uid="{00000000-0005-0000-0000-000010120000}"/>
    <cellStyle name="Normal 10 2 10 2 9 5 5" xfId="4761" xr:uid="{00000000-0005-0000-0000-000011120000}"/>
    <cellStyle name="Normal 10 2 10 2 9 5 6" xfId="4762" xr:uid="{00000000-0005-0000-0000-000012120000}"/>
    <cellStyle name="Normal 10 2 10 2 9 5 7" xfId="4763" xr:uid="{00000000-0005-0000-0000-000013120000}"/>
    <cellStyle name="Normal 10 2 10 2 9 5 8" xfId="4764" xr:uid="{00000000-0005-0000-0000-000014120000}"/>
    <cellStyle name="Normal 10 2 10 2 9 5 9" xfId="4765" xr:uid="{00000000-0005-0000-0000-000015120000}"/>
    <cellStyle name="Normal 10 2 10 2 9 6" xfId="4766" xr:uid="{00000000-0005-0000-0000-000016120000}"/>
    <cellStyle name="Normal 10 2 10 2 9 7" xfId="4767" xr:uid="{00000000-0005-0000-0000-000017120000}"/>
    <cellStyle name="Normal 10 2 10 2 9 8" xfId="4768" xr:uid="{00000000-0005-0000-0000-000018120000}"/>
    <cellStyle name="Normal 10 2 10 2 9 9" xfId="4769" xr:uid="{00000000-0005-0000-0000-000019120000}"/>
    <cellStyle name="Normal 10 2 10 20" xfId="4770" xr:uid="{00000000-0005-0000-0000-00001A120000}"/>
    <cellStyle name="Normal 10 2 10 20 10" xfId="4771" xr:uid="{00000000-0005-0000-0000-00001B120000}"/>
    <cellStyle name="Normal 10 2 10 20 11" xfId="4772" xr:uid="{00000000-0005-0000-0000-00001C120000}"/>
    <cellStyle name="Normal 10 2 10 20 12" xfId="4773" xr:uid="{00000000-0005-0000-0000-00001D120000}"/>
    <cellStyle name="Normal 10 2 10 20 13" xfId="4774" xr:uid="{00000000-0005-0000-0000-00001E120000}"/>
    <cellStyle name="Normal 10 2 10 20 14" xfId="4775" xr:uid="{00000000-0005-0000-0000-00001F120000}"/>
    <cellStyle name="Normal 10 2 10 20 2" xfId="4776" xr:uid="{00000000-0005-0000-0000-000020120000}"/>
    <cellStyle name="Normal 10 2 10 20 2 10" xfId="4777" xr:uid="{00000000-0005-0000-0000-000021120000}"/>
    <cellStyle name="Normal 10 2 10 20 2 2" xfId="4778" xr:uid="{00000000-0005-0000-0000-000022120000}"/>
    <cellStyle name="Normal 10 2 10 20 2 3" xfId="4779" xr:uid="{00000000-0005-0000-0000-000023120000}"/>
    <cellStyle name="Normal 10 2 10 20 2 4" xfId="4780" xr:uid="{00000000-0005-0000-0000-000024120000}"/>
    <cellStyle name="Normal 10 2 10 20 2 5" xfId="4781" xr:uid="{00000000-0005-0000-0000-000025120000}"/>
    <cellStyle name="Normal 10 2 10 20 2 6" xfId="4782" xr:uid="{00000000-0005-0000-0000-000026120000}"/>
    <cellStyle name="Normal 10 2 10 20 2 7" xfId="4783" xr:uid="{00000000-0005-0000-0000-000027120000}"/>
    <cellStyle name="Normal 10 2 10 20 2 8" xfId="4784" xr:uid="{00000000-0005-0000-0000-000028120000}"/>
    <cellStyle name="Normal 10 2 10 20 2 9" xfId="4785" xr:uid="{00000000-0005-0000-0000-000029120000}"/>
    <cellStyle name="Normal 10 2 10 20 3" xfId="4786" xr:uid="{00000000-0005-0000-0000-00002A120000}"/>
    <cellStyle name="Normal 10 2 10 20 3 10" xfId="4787" xr:uid="{00000000-0005-0000-0000-00002B120000}"/>
    <cellStyle name="Normal 10 2 10 20 3 2" xfId="4788" xr:uid="{00000000-0005-0000-0000-00002C120000}"/>
    <cellStyle name="Normal 10 2 10 20 3 3" xfId="4789" xr:uid="{00000000-0005-0000-0000-00002D120000}"/>
    <cellStyle name="Normal 10 2 10 20 3 4" xfId="4790" xr:uid="{00000000-0005-0000-0000-00002E120000}"/>
    <cellStyle name="Normal 10 2 10 20 3 5" xfId="4791" xr:uid="{00000000-0005-0000-0000-00002F120000}"/>
    <cellStyle name="Normal 10 2 10 20 3 6" xfId="4792" xr:uid="{00000000-0005-0000-0000-000030120000}"/>
    <cellStyle name="Normal 10 2 10 20 3 7" xfId="4793" xr:uid="{00000000-0005-0000-0000-000031120000}"/>
    <cellStyle name="Normal 10 2 10 20 3 8" xfId="4794" xr:uid="{00000000-0005-0000-0000-000032120000}"/>
    <cellStyle name="Normal 10 2 10 20 3 9" xfId="4795" xr:uid="{00000000-0005-0000-0000-000033120000}"/>
    <cellStyle name="Normal 10 2 10 20 4" xfId="4796" xr:uid="{00000000-0005-0000-0000-000034120000}"/>
    <cellStyle name="Normal 10 2 10 20 4 10" xfId="4797" xr:uid="{00000000-0005-0000-0000-000035120000}"/>
    <cellStyle name="Normal 10 2 10 20 4 2" xfId="4798" xr:uid="{00000000-0005-0000-0000-000036120000}"/>
    <cellStyle name="Normal 10 2 10 20 4 3" xfId="4799" xr:uid="{00000000-0005-0000-0000-000037120000}"/>
    <cellStyle name="Normal 10 2 10 20 4 4" xfId="4800" xr:uid="{00000000-0005-0000-0000-000038120000}"/>
    <cellStyle name="Normal 10 2 10 20 4 5" xfId="4801" xr:uid="{00000000-0005-0000-0000-000039120000}"/>
    <cellStyle name="Normal 10 2 10 20 4 6" xfId="4802" xr:uid="{00000000-0005-0000-0000-00003A120000}"/>
    <cellStyle name="Normal 10 2 10 20 4 7" xfId="4803" xr:uid="{00000000-0005-0000-0000-00003B120000}"/>
    <cellStyle name="Normal 10 2 10 20 4 8" xfId="4804" xr:uid="{00000000-0005-0000-0000-00003C120000}"/>
    <cellStyle name="Normal 10 2 10 20 4 9" xfId="4805" xr:uid="{00000000-0005-0000-0000-00003D120000}"/>
    <cellStyle name="Normal 10 2 10 20 5" xfId="4806" xr:uid="{00000000-0005-0000-0000-00003E120000}"/>
    <cellStyle name="Normal 10 2 10 20 5 10" xfId="4807" xr:uid="{00000000-0005-0000-0000-00003F120000}"/>
    <cellStyle name="Normal 10 2 10 20 5 2" xfId="4808" xr:uid="{00000000-0005-0000-0000-000040120000}"/>
    <cellStyle name="Normal 10 2 10 20 5 3" xfId="4809" xr:uid="{00000000-0005-0000-0000-000041120000}"/>
    <cellStyle name="Normal 10 2 10 20 5 4" xfId="4810" xr:uid="{00000000-0005-0000-0000-000042120000}"/>
    <cellStyle name="Normal 10 2 10 20 5 5" xfId="4811" xr:uid="{00000000-0005-0000-0000-000043120000}"/>
    <cellStyle name="Normal 10 2 10 20 5 6" xfId="4812" xr:uid="{00000000-0005-0000-0000-000044120000}"/>
    <cellStyle name="Normal 10 2 10 20 5 7" xfId="4813" xr:uid="{00000000-0005-0000-0000-000045120000}"/>
    <cellStyle name="Normal 10 2 10 20 5 8" xfId="4814" xr:uid="{00000000-0005-0000-0000-000046120000}"/>
    <cellStyle name="Normal 10 2 10 20 5 9" xfId="4815" xr:uid="{00000000-0005-0000-0000-000047120000}"/>
    <cellStyle name="Normal 10 2 10 20 6" xfId="4816" xr:uid="{00000000-0005-0000-0000-000048120000}"/>
    <cellStyle name="Normal 10 2 10 20 7" xfId="4817" xr:uid="{00000000-0005-0000-0000-000049120000}"/>
    <cellStyle name="Normal 10 2 10 20 8" xfId="4818" xr:uid="{00000000-0005-0000-0000-00004A120000}"/>
    <cellStyle name="Normal 10 2 10 20 9" xfId="4819" xr:uid="{00000000-0005-0000-0000-00004B120000}"/>
    <cellStyle name="Normal 10 2 10 21" xfId="4820" xr:uid="{00000000-0005-0000-0000-00004C120000}"/>
    <cellStyle name="Normal 10 2 10 21 10" xfId="4821" xr:uid="{00000000-0005-0000-0000-00004D120000}"/>
    <cellStyle name="Normal 10 2 10 21 11" xfId="4822" xr:uid="{00000000-0005-0000-0000-00004E120000}"/>
    <cellStyle name="Normal 10 2 10 21 12" xfId="4823" xr:uid="{00000000-0005-0000-0000-00004F120000}"/>
    <cellStyle name="Normal 10 2 10 21 13" xfId="4824" xr:uid="{00000000-0005-0000-0000-000050120000}"/>
    <cellStyle name="Normal 10 2 10 21 14" xfId="4825" xr:uid="{00000000-0005-0000-0000-000051120000}"/>
    <cellStyle name="Normal 10 2 10 21 2" xfId="4826" xr:uid="{00000000-0005-0000-0000-000052120000}"/>
    <cellStyle name="Normal 10 2 10 21 2 10" xfId="4827" xr:uid="{00000000-0005-0000-0000-000053120000}"/>
    <cellStyle name="Normal 10 2 10 21 2 2" xfId="4828" xr:uid="{00000000-0005-0000-0000-000054120000}"/>
    <cellStyle name="Normal 10 2 10 21 2 3" xfId="4829" xr:uid="{00000000-0005-0000-0000-000055120000}"/>
    <cellStyle name="Normal 10 2 10 21 2 4" xfId="4830" xr:uid="{00000000-0005-0000-0000-000056120000}"/>
    <cellStyle name="Normal 10 2 10 21 2 5" xfId="4831" xr:uid="{00000000-0005-0000-0000-000057120000}"/>
    <cellStyle name="Normal 10 2 10 21 2 6" xfId="4832" xr:uid="{00000000-0005-0000-0000-000058120000}"/>
    <cellStyle name="Normal 10 2 10 21 2 7" xfId="4833" xr:uid="{00000000-0005-0000-0000-000059120000}"/>
    <cellStyle name="Normal 10 2 10 21 2 8" xfId="4834" xr:uid="{00000000-0005-0000-0000-00005A120000}"/>
    <cellStyle name="Normal 10 2 10 21 2 9" xfId="4835" xr:uid="{00000000-0005-0000-0000-00005B120000}"/>
    <cellStyle name="Normal 10 2 10 21 3" xfId="4836" xr:uid="{00000000-0005-0000-0000-00005C120000}"/>
    <cellStyle name="Normal 10 2 10 21 3 10" xfId="4837" xr:uid="{00000000-0005-0000-0000-00005D120000}"/>
    <cellStyle name="Normal 10 2 10 21 3 2" xfId="4838" xr:uid="{00000000-0005-0000-0000-00005E120000}"/>
    <cellStyle name="Normal 10 2 10 21 3 3" xfId="4839" xr:uid="{00000000-0005-0000-0000-00005F120000}"/>
    <cellStyle name="Normal 10 2 10 21 3 4" xfId="4840" xr:uid="{00000000-0005-0000-0000-000060120000}"/>
    <cellStyle name="Normal 10 2 10 21 3 5" xfId="4841" xr:uid="{00000000-0005-0000-0000-000061120000}"/>
    <cellStyle name="Normal 10 2 10 21 3 6" xfId="4842" xr:uid="{00000000-0005-0000-0000-000062120000}"/>
    <cellStyle name="Normal 10 2 10 21 3 7" xfId="4843" xr:uid="{00000000-0005-0000-0000-000063120000}"/>
    <cellStyle name="Normal 10 2 10 21 3 8" xfId="4844" xr:uid="{00000000-0005-0000-0000-000064120000}"/>
    <cellStyle name="Normal 10 2 10 21 3 9" xfId="4845" xr:uid="{00000000-0005-0000-0000-000065120000}"/>
    <cellStyle name="Normal 10 2 10 21 4" xfId="4846" xr:uid="{00000000-0005-0000-0000-000066120000}"/>
    <cellStyle name="Normal 10 2 10 21 4 10" xfId="4847" xr:uid="{00000000-0005-0000-0000-000067120000}"/>
    <cellStyle name="Normal 10 2 10 21 4 2" xfId="4848" xr:uid="{00000000-0005-0000-0000-000068120000}"/>
    <cellStyle name="Normal 10 2 10 21 4 3" xfId="4849" xr:uid="{00000000-0005-0000-0000-000069120000}"/>
    <cellStyle name="Normal 10 2 10 21 4 4" xfId="4850" xr:uid="{00000000-0005-0000-0000-00006A120000}"/>
    <cellStyle name="Normal 10 2 10 21 4 5" xfId="4851" xr:uid="{00000000-0005-0000-0000-00006B120000}"/>
    <cellStyle name="Normal 10 2 10 21 4 6" xfId="4852" xr:uid="{00000000-0005-0000-0000-00006C120000}"/>
    <cellStyle name="Normal 10 2 10 21 4 7" xfId="4853" xr:uid="{00000000-0005-0000-0000-00006D120000}"/>
    <cellStyle name="Normal 10 2 10 21 4 8" xfId="4854" xr:uid="{00000000-0005-0000-0000-00006E120000}"/>
    <cellStyle name="Normal 10 2 10 21 4 9" xfId="4855" xr:uid="{00000000-0005-0000-0000-00006F120000}"/>
    <cellStyle name="Normal 10 2 10 21 5" xfId="4856" xr:uid="{00000000-0005-0000-0000-000070120000}"/>
    <cellStyle name="Normal 10 2 10 21 5 10" xfId="4857" xr:uid="{00000000-0005-0000-0000-000071120000}"/>
    <cellStyle name="Normal 10 2 10 21 5 2" xfId="4858" xr:uid="{00000000-0005-0000-0000-000072120000}"/>
    <cellStyle name="Normal 10 2 10 21 5 3" xfId="4859" xr:uid="{00000000-0005-0000-0000-000073120000}"/>
    <cellStyle name="Normal 10 2 10 21 5 4" xfId="4860" xr:uid="{00000000-0005-0000-0000-000074120000}"/>
    <cellStyle name="Normal 10 2 10 21 5 5" xfId="4861" xr:uid="{00000000-0005-0000-0000-000075120000}"/>
    <cellStyle name="Normal 10 2 10 21 5 6" xfId="4862" xr:uid="{00000000-0005-0000-0000-000076120000}"/>
    <cellStyle name="Normal 10 2 10 21 5 7" xfId="4863" xr:uid="{00000000-0005-0000-0000-000077120000}"/>
    <cellStyle name="Normal 10 2 10 21 5 8" xfId="4864" xr:uid="{00000000-0005-0000-0000-000078120000}"/>
    <cellStyle name="Normal 10 2 10 21 5 9" xfId="4865" xr:uid="{00000000-0005-0000-0000-000079120000}"/>
    <cellStyle name="Normal 10 2 10 21 6" xfId="4866" xr:uid="{00000000-0005-0000-0000-00007A120000}"/>
    <cellStyle name="Normal 10 2 10 21 7" xfId="4867" xr:uid="{00000000-0005-0000-0000-00007B120000}"/>
    <cellStyle name="Normal 10 2 10 21 8" xfId="4868" xr:uid="{00000000-0005-0000-0000-00007C120000}"/>
    <cellStyle name="Normal 10 2 10 21 9" xfId="4869" xr:uid="{00000000-0005-0000-0000-00007D120000}"/>
    <cellStyle name="Normal 10 2 10 22" xfId="4870" xr:uid="{00000000-0005-0000-0000-00007E120000}"/>
    <cellStyle name="Normal 10 2 10 22 10" xfId="4871" xr:uid="{00000000-0005-0000-0000-00007F120000}"/>
    <cellStyle name="Normal 10 2 10 22 11" xfId="4872" xr:uid="{00000000-0005-0000-0000-000080120000}"/>
    <cellStyle name="Normal 10 2 10 22 12" xfId="4873" xr:uid="{00000000-0005-0000-0000-000081120000}"/>
    <cellStyle name="Normal 10 2 10 22 13" xfId="4874" xr:uid="{00000000-0005-0000-0000-000082120000}"/>
    <cellStyle name="Normal 10 2 10 22 14" xfId="4875" xr:uid="{00000000-0005-0000-0000-000083120000}"/>
    <cellStyle name="Normal 10 2 10 22 2" xfId="4876" xr:uid="{00000000-0005-0000-0000-000084120000}"/>
    <cellStyle name="Normal 10 2 10 22 2 10" xfId="4877" xr:uid="{00000000-0005-0000-0000-000085120000}"/>
    <cellStyle name="Normal 10 2 10 22 2 2" xfId="4878" xr:uid="{00000000-0005-0000-0000-000086120000}"/>
    <cellStyle name="Normal 10 2 10 22 2 3" xfId="4879" xr:uid="{00000000-0005-0000-0000-000087120000}"/>
    <cellStyle name="Normal 10 2 10 22 2 4" xfId="4880" xr:uid="{00000000-0005-0000-0000-000088120000}"/>
    <cellStyle name="Normal 10 2 10 22 2 5" xfId="4881" xr:uid="{00000000-0005-0000-0000-000089120000}"/>
    <cellStyle name="Normal 10 2 10 22 2 6" xfId="4882" xr:uid="{00000000-0005-0000-0000-00008A120000}"/>
    <cellStyle name="Normal 10 2 10 22 2 7" xfId="4883" xr:uid="{00000000-0005-0000-0000-00008B120000}"/>
    <cellStyle name="Normal 10 2 10 22 2 8" xfId="4884" xr:uid="{00000000-0005-0000-0000-00008C120000}"/>
    <cellStyle name="Normal 10 2 10 22 2 9" xfId="4885" xr:uid="{00000000-0005-0000-0000-00008D120000}"/>
    <cellStyle name="Normal 10 2 10 22 3" xfId="4886" xr:uid="{00000000-0005-0000-0000-00008E120000}"/>
    <cellStyle name="Normal 10 2 10 22 3 10" xfId="4887" xr:uid="{00000000-0005-0000-0000-00008F120000}"/>
    <cellStyle name="Normal 10 2 10 22 3 2" xfId="4888" xr:uid="{00000000-0005-0000-0000-000090120000}"/>
    <cellStyle name="Normal 10 2 10 22 3 3" xfId="4889" xr:uid="{00000000-0005-0000-0000-000091120000}"/>
    <cellStyle name="Normal 10 2 10 22 3 4" xfId="4890" xr:uid="{00000000-0005-0000-0000-000092120000}"/>
    <cellStyle name="Normal 10 2 10 22 3 5" xfId="4891" xr:uid="{00000000-0005-0000-0000-000093120000}"/>
    <cellStyle name="Normal 10 2 10 22 3 6" xfId="4892" xr:uid="{00000000-0005-0000-0000-000094120000}"/>
    <cellStyle name="Normal 10 2 10 22 3 7" xfId="4893" xr:uid="{00000000-0005-0000-0000-000095120000}"/>
    <cellStyle name="Normal 10 2 10 22 3 8" xfId="4894" xr:uid="{00000000-0005-0000-0000-000096120000}"/>
    <cellStyle name="Normal 10 2 10 22 3 9" xfId="4895" xr:uid="{00000000-0005-0000-0000-000097120000}"/>
    <cellStyle name="Normal 10 2 10 22 4" xfId="4896" xr:uid="{00000000-0005-0000-0000-000098120000}"/>
    <cellStyle name="Normal 10 2 10 22 4 10" xfId="4897" xr:uid="{00000000-0005-0000-0000-000099120000}"/>
    <cellStyle name="Normal 10 2 10 22 4 2" xfId="4898" xr:uid="{00000000-0005-0000-0000-00009A120000}"/>
    <cellStyle name="Normal 10 2 10 22 4 3" xfId="4899" xr:uid="{00000000-0005-0000-0000-00009B120000}"/>
    <cellStyle name="Normal 10 2 10 22 4 4" xfId="4900" xr:uid="{00000000-0005-0000-0000-00009C120000}"/>
    <cellStyle name="Normal 10 2 10 22 4 5" xfId="4901" xr:uid="{00000000-0005-0000-0000-00009D120000}"/>
    <cellStyle name="Normal 10 2 10 22 4 6" xfId="4902" xr:uid="{00000000-0005-0000-0000-00009E120000}"/>
    <cellStyle name="Normal 10 2 10 22 4 7" xfId="4903" xr:uid="{00000000-0005-0000-0000-00009F120000}"/>
    <cellStyle name="Normal 10 2 10 22 4 8" xfId="4904" xr:uid="{00000000-0005-0000-0000-0000A0120000}"/>
    <cellStyle name="Normal 10 2 10 22 4 9" xfId="4905" xr:uid="{00000000-0005-0000-0000-0000A1120000}"/>
    <cellStyle name="Normal 10 2 10 22 5" xfId="4906" xr:uid="{00000000-0005-0000-0000-0000A2120000}"/>
    <cellStyle name="Normal 10 2 10 22 5 10" xfId="4907" xr:uid="{00000000-0005-0000-0000-0000A3120000}"/>
    <cellStyle name="Normal 10 2 10 22 5 2" xfId="4908" xr:uid="{00000000-0005-0000-0000-0000A4120000}"/>
    <cellStyle name="Normal 10 2 10 22 5 3" xfId="4909" xr:uid="{00000000-0005-0000-0000-0000A5120000}"/>
    <cellStyle name="Normal 10 2 10 22 5 4" xfId="4910" xr:uid="{00000000-0005-0000-0000-0000A6120000}"/>
    <cellStyle name="Normal 10 2 10 22 5 5" xfId="4911" xr:uid="{00000000-0005-0000-0000-0000A7120000}"/>
    <cellStyle name="Normal 10 2 10 22 5 6" xfId="4912" xr:uid="{00000000-0005-0000-0000-0000A8120000}"/>
    <cellStyle name="Normal 10 2 10 22 5 7" xfId="4913" xr:uid="{00000000-0005-0000-0000-0000A9120000}"/>
    <cellStyle name="Normal 10 2 10 22 5 8" xfId="4914" xr:uid="{00000000-0005-0000-0000-0000AA120000}"/>
    <cellStyle name="Normal 10 2 10 22 5 9" xfId="4915" xr:uid="{00000000-0005-0000-0000-0000AB120000}"/>
    <cellStyle name="Normal 10 2 10 22 6" xfId="4916" xr:uid="{00000000-0005-0000-0000-0000AC120000}"/>
    <cellStyle name="Normal 10 2 10 22 7" xfId="4917" xr:uid="{00000000-0005-0000-0000-0000AD120000}"/>
    <cellStyle name="Normal 10 2 10 22 8" xfId="4918" xr:uid="{00000000-0005-0000-0000-0000AE120000}"/>
    <cellStyle name="Normal 10 2 10 22 9" xfId="4919" xr:uid="{00000000-0005-0000-0000-0000AF120000}"/>
    <cellStyle name="Normal 10 2 10 23" xfId="4920" xr:uid="{00000000-0005-0000-0000-0000B0120000}"/>
    <cellStyle name="Normal 10 2 10 23 10" xfId="4921" xr:uid="{00000000-0005-0000-0000-0000B1120000}"/>
    <cellStyle name="Normal 10 2 10 23 11" xfId="4922" xr:uid="{00000000-0005-0000-0000-0000B2120000}"/>
    <cellStyle name="Normal 10 2 10 23 12" xfId="4923" xr:uid="{00000000-0005-0000-0000-0000B3120000}"/>
    <cellStyle name="Normal 10 2 10 23 13" xfId="4924" xr:uid="{00000000-0005-0000-0000-0000B4120000}"/>
    <cellStyle name="Normal 10 2 10 23 14" xfId="4925" xr:uid="{00000000-0005-0000-0000-0000B5120000}"/>
    <cellStyle name="Normal 10 2 10 23 2" xfId="4926" xr:uid="{00000000-0005-0000-0000-0000B6120000}"/>
    <cellStyle name="Normal 10 2 10 23 2 10" xfId="4927" xr:uid="{00000000-0005-0000-0000-0000B7120000}"/>
    <cellStyle name="Normal 10 2 10 23 2 2" xfId="4928" xr:uid="{00000000-0005-0000-0000-0000B8120000}"/>
    <cellStyle name="Normal 10 2 10 23 2 3" xfId="4929" xr:uid="{00000000-0005-0000-0000-0000B9120000}"/>
    <cellStyle name="Normal 10 2 10 23 2 4" xfId="4930" xr:uid="{00000000-0005-0000-0000-0000BA120000}"/>
    <cellStyle name="Normal 10 2 10 23 2 5" xfId="4931" xr:uid="{00000000-0005-0000-0000-0000BB120000}"/>
    <cellStyle name="Normal 10 2 10 23 2 6" xfId="4932" xr:uid="{00000000-0005-0000-0000-0000BC120000}"/>
    <cellStyle name="Normal 10 2 10 23 2 7" xfId="4933" xr:uid="{00000000-0005-0000-0000-0000BD120000}"/>
    <cellStyle name="Normal 10 2 10 23 2 8" xfId="4934" xr:uid="{00000000-0005-0000-0000-0000BE120000}"/>
    <cellStyle name="Normal 10 2 10 23 2 9" xfId="4935" xr:uid="{00000000-0005-0000-0000-0000BF120000}"/>
    <cellStyle name="Normal 10 2 10 23 3" xfId="4936" xr:uid="{00000000-0005-0000-0000-0000C0120000}"/>
    <cellStyle name="Normal 10 2 10 23 3 10" xfId="4937" xr:uid="{00000000-0005-0000-0000-0000C1120000}"/>
    <cellStyle name="Normal 10 2 10 23 3 2" xfId="4938" xr:uid="{00000000-0005-0000-0000-0000C2120000}"/>
    <cellStyle name="Normal 10 2 10 23 3 3" xfId="4939" xr:uid="{00000000-0005-0000-0000-0000C3120000}"/>
    <cellStyle name="Normal 10 2 10 23 3 4" xfId="4940" xr:uid="{00000000-0005-0000-0000-0000C4120000}"/>
    <cellStyle name="Normal 10 2 10 23 3 5" xfId="4941" xr:uid="{00000000-0005-0000-0000-0000C5120000}"/>
    <cellStyle name="Normal 10 2 10 23 3 6" xfId="4942" xr:uid="{00000000-0005-0000-0000-0000C6120000}"/>
    <cellStyle name="Normal 10 2 10 23 3 7" xfId="4943" xr:uid="{00000000-0005-0000-0000-0000C7120000}"/>
    <cellStyle name="Normal 10 2 10 23 3 8" xfId="4944" xr:uid="{00000000-0005-0000-0000-0000C8120000}"/>
    <cellStyle name="Normal 10 2 10 23 3 9" xfId="4945" xr:uid="{00000000-0005-0000-0000-0000C9120000}"/>
    <cellStyle name="Normal 10 2 10 23 4" xfId="4946" xr:uid="{00000000-0005-0000-0000-0000CA120000}"/>
    <cellStyle name="Normal 10 2 10 23 4 10" xfId="4947" xr:uid="{00000000-0005-0000-0000-0000CB120000}"/>
    <cellStyle name="Normal 10 2 10 23 4 2" xfId="4948" xr:uid="{00000000-0005-0000-0000-0000CC120000}"/>
    <cellStyle name="Normal 10 2 10 23 4 3" xfId="4949" xr:uid="{00000000-0005-0000-0000-0000CD120000}"/>
    <cellStyle name="Normal 10 2 10 23 4 4" xfId="4950" xr:uid="{00000000-0005-0000-0000-0000CE120000}"/>
    <cellStyle name="Normal 10 2 10 23 4 5" xfId="4951" xr:uid="{00000000-0005-0000-0000-0000CF120000}"/>
    <cellStyle name="Normal 10 2 10 23 4 6" xfId="4952" xr:uid="{00000000-0005-0000-0000-0000D0120000}"/>
    <cellStyle name="Normal 10 2 10 23 4 7" xfId="4953" xr:uid="{00000000-0005-0000-0000-0000D1120000}"/>
    <cellStyle name="Normal 10 2 10 23 4 8" xfId="4954" xr:uid="{00000000-0005-0000-0000-0000D2120000}"/>
    <cellStyle name="Normal 10 2 10 23 4 9" xfId="4955" xr:uid="{00000000-0005-0000-0000-0000D3120000}"/>
    <cellStyle name="Normal 10 2 10 23 5" xfId="4956" xr:uid="{00000000-0005-0000-0000-0000D4120000}"/>
    <cellStyle name="Normal 10 2 10 23 5 10" xfId="4957" xr:uid="{00000000-0005-0000-0000-0000D5120000}"/>
    <cellStyle name="Normal 10 2 10 23 5 2" xfId="4958" xr:uid="{00000000-0005-0000-0000-0000D6120000}"/>
    <cellStyle name="Normal 10 2 10 23 5 3" xfId="4959" xr:uid="{00000000-0005-0000-0000-0000D7120000}"/>
    <cellStyle name="Normal 10 2 10 23 5 4" xfId="4960" xr:uid="{00000000-0005-0000-0000-0000D8120000}"/>
    <cellStyle name="Normal 10 2 10 23 5 5" xfId="4961" xr:uid="{00000000-0005-0000-0000-0000D9120000}"/>
    <cellStyle name="Normal 10 2 10 23 5 6" xfId="4962" xr:uid="{00000000-0005-0000-0000-0000DA120000}"/>
    <cellStyle name="Normal 10 2 10 23 5 7" xfId="4963" xr:uid="{00000000-0005-0000-0000-0000DB120000}"/>
    <cellStyle name="Normal 10 2 10 23 5 8" xfId="4964" xr:uid="{00000000-0005-0000-0000-0000DC120000}"/>
    <cellStyle name="Normal 10 2 10 23 5 9" xfId="4965" xr:uid="{00000000-0005-0000-0000-0000DD120000}"/>
    <cellStyle name="Normal 10 2 10 23 6" xfId="4966" xr:uid="{00000000-0005-0000-0000-0000DE120000}"/>
    <cellStyle name="Normal 10 2 10 23 7" xfId="4967" xr:uid="{00000000-0005-0000-0000-0000DF120000}"/>
    <cellStyle name="Normal 10 2 10 23 8" xfId="4968" xr:uid="{00000000-0005-0000-0000-0000E0120000}"/>
    <cellStyle name="Normal 10 2 10 23 9" xfId="4969" xr:uid="{00000000-0005-0000-0000-0000E1120000}"/>
    <cellStyle name="Normal 10 2 10 24" xfId="4970" xr:uid="{00000000-0005-0000-0000-0000E2120000}"/>
    <cellStyle name="Normal 10 2 10 24 10" xfId="4971" xr:uid="{00000000-0005-0000-0000-0000E3120000}"/>
    <cellStyle name="Normal 10 2 10 24 11" xfId="4972" xr:uid="{00000000-0005-0000-0000-0000E4120000}"/>
    <cellStyle name="Normal 10 2 10 24 12" xfId="4973" xr:uid="{00000000-0005-0000-0000-0000E5120000}"/>
    <cellStyle name="Normal 10 2 10 24 13" xfId="4974" xr:uid="{00000000-0005-0000-0000-0000E6120000}"/>
    <cellStyle name="Normal 10 2 10 24 14" xfId="4975" xr:uid="{00000000-0005-0000-0000-0000E7120000}"/>
    <cellStyle name="Normal 10 2 10 24 2" xfId="4976" xr:uid="{00000000-0005-0000-0000-0000E8120000}"/>
    <cellStyle name="Normal 10 2 10 24 2 10" xfId="4977" xr:uid="{00000000-0005-0000-0000-0000E9120000}"/>
    <cellStyle name="Normal 10 2 10 24 2 2" xfId="4978" xr:uid="{00000000-0005-0000-0000-0000EA120000}"/>
    <cellStyle name="Normal 10 2 10 24 2 3" xfId="4979" xr:uid="{00000000-0005-0000-0000-0000EB120000}"/>
    <cellStyle name="Normal 10 2 10 24 2 4" xfId="4980" xr:uid="{00000000-0005-0000-0000-0000EC120000}"/>
    <cellStyle name="Normal 10 2 10 24 2 5" xfId="4981" xr:uid="{00000000-0005-0000-0000-0000ED120000}"/>
    <cellStyle name="Normal 10 2 10 24 2 6" xfId="4982" xr:uid="{00000000-0005-0000-0000-0000EE120000}"/>
    <cellStyle name="Normal 10 2 10 24 2 7" xfId="4983" xr:uid="{00000000-0005-0000-0000-0000EF120000}"/>
    <cellStyle name="Normal 10 2 10 24 2 8" xfId="4984" xr:uid="{00000000-0005-0000-0000-0000F0120000}"/>
    <cellStyle name="Normal 10 2 10 24 2 9" xfId="4985" xr:uid="{00000000-0005-0000-0000-0000F1120000}"/>
    <cellStyle name="Normal 10 2 10 24 3" xfId="4986" xr:uid="{00000000-0005-0000-0000-0000F2120000}"/>
    <cellStyle name="Normal 10 2 10 24 3 10" xfId="4987" xr:uid="{00000000-0005-0000-0000-0000F3120000}"/>
    <cellStyle name="Normal 10 2 10 24 3 2" xfId="4988" xr:uid="{00000000-0005-0000-0000-0000F4120000}"/>
    <cellStyle name="Normal 10 2 10 24 3 3" xfId="4989" xr:uid="{00000000-0005-0000-0000-0000F5120000}"/>
    <cellStyle name="Normal 10 2 10 24 3 4" xfId="4990" xr:uid="{00000000-0005-0000-0000-0000F6120000}"/>
    <cellStyle name="Normal 10 2 10 24 3 5" xfId="4991" xr:uid="{00000000-0005-0000-0000-0000F7120000}"/>
    <cellStyle name="Normal 10 2 10 24 3 6" xfId="4992" xr:uid="{00000000-0005-0000-0000-0000F8120000}"/>
    <cellStyle name="Normal 10 2 10 24 3 7" xfId="4993" xr:uid="{00000000-0005-0000-0000-0000F9120000}"/>
    <cellStyle name="Normal 10 2 10 24 3 8" xfId="4994" xr:uid="{00000000-0005-0000-0000-0000FA120000}"/>
    <cellStyle name="Normal 10 2 10 24 3 9" xfId="4995" xr:uid="{00000000-0005-0000-0000-0000FB120000}"/>
    <cellStyle name="Normal 10 2 10 24 4" xfId="4996" xr:uid="{00000000-0005-0000-0000-0000FC120000}"/>
    <cellStyle name="Normal 10 2 10 24 4 10" xfId="4997" xr:uid="{00000000-0005-0000-0000-0000FD120000}"/>
    <cellStyle name="Normal 10 2 10 24 4 2" xfId="4998" xr:uid="{00000000-0005-0000-0000-0000FE120000}"/>
    <cellStyle name="Normal 10 2 10 24 4 3" xfId="4999" xr:uid="{00000000-0005-0000-0000-0000FF120000}"/>
    <cellStyle name="Normal 10 2 10 24 4 4" xfId="5000" xr:uid="{00000000-0005-0000-0000-000000130000}"/>
    <cellStyle name="Normal 10 2 10 24 4 5" xfId="5001" xr:uid="{00000000-0005-0000-0000-000001130000}"/>
    <cellStyle name="Normal 10 2 10 24 4 6" xfId="5002" xr:uid="{00000000-0005-0000-0000-000002130000}"/>
    <cellStyle name="Normal 10 2 10 24 4 7" xfId="5003" xr:uid="{00000000-0005-0000-0000-000003130000}"/>
    <cellStyle name="Normal 10 2 10 24 4 8" xfId="5004" xr:uid="{00000000-0005-0000-0000-000004130000}"/>
    <cellStyle name="Normal 10 2 10 24 4 9" xfId="5005" xr:uid="{00000000-0005-0000-0000-000005130000}"/>
    <cellStyle name="Normal 10 2 10 24 5" xfId="5006" xr:uid="{00000000-0005-0000-0000-000006130000}"/>
    <cellStyle name="Normal 10 2 10 24 5 10" xfId="5007" xr:uid="{00000000-0005-0000-0000-000007130000}"/>
    <cellStyle name="Normal 10 2 10 24 5 2" xfId="5008" xr:uid="{00000000-0005-0000-0000-000008130000}"/>
    <cellStyle name="Normal 10 2 10 24 5 3" xfId="5009" xr:uid="{00000000-0005-0000-0000-000009130000}"/>
    <cellStyle name="Normal 10 2 10 24 5 4" xfId="5010" xr:uid="{00000000-0005-0000-0000-00000A130000}"/>
    <cellStyle name="Normal 10 2 10 24 5 5" xfId="5011" xr:uid="{00000000-0005-0000-0000-00000B130000}"/>
    <cellStyle name="Normal 10 2 10 24 5 6" xfId="5012" xr:uid="{00000000-0005-0000-0000-00000C130000}"/>
    <cellStyle name="Normal 10 2 10 24 5 7" xfId="5013" xr:uid="{00000000-0005-0000-0000-00000D130000}"/>
    <cellStyle name="Normal 10 2 10 24 5 8" xfId="5014" xr:uid="{00000000-0005-0000-0000-00000E130000}"/>
    <cellStyle name="Normal 10 2 10 24 5 9" xfId="5015" xr:uid="{00000000-0005-0000-0000-00000F130000}"/>
    <cellStyle name="Normal 10 2 10 24 6" xfId="5016" xr:uid="{00000000-0005-0000-0000-000010130000}"/>
    <cellStyle name="Normal 10 2 10 24 7" xfId="5017" xr:uid="{00000000-0005-0000-0000-000011130000}"/>
    <cellStyle name="Normal 10 2 10 24 8" xfId="5018" xr:uid="{00000000-0005-0000-0000-000012130000}"/>
    <cellStyle name="Normal 10 2 10 24 9" xfId="5019" xr:uid="{00000000-0005-0000-0000-000013130000}"/>
    <cellStyle name="Normal 10 2 10 25" xfId="5020" xr:uid="{00000000-0005-0000-0000-000014130000}"/>
    <cellStyle name="Normal 10 2 10 25 10" xfId="5021" xr:uid="{00000000-0005-0000-0000-000015130000}"/>
    <cellStyle name="Normal 10 2 10 25 11" xfId="5022" xr:uid="{00000000-0005-0000-0000-000016130000}"/>
    <cellStyle name="Normal 10 2 10 25 12" xfId="5023" xr:uid="{00000000-0005-0000-0000-000017130000}"/>
    <cellStyle name="Normal 10 2 10 25 13" xfId="5024" xr:uid="{00000000-0005-0000-0000-000018130000}"/>
    <cellStyle name="Normal 10 2 10 25 14" xfId="5025" xr:uid="{00000000-0005-0000-0000-000019130000}"/>
    <cellStyle name="Normal 10 2 10 25 2" xfId="5026" xr:uid="{00000000-0005-0000-0000-00001A130000}"/>
    <cellStyle name="Normal 10 2 10 25 2 10" xfId="5027" xr:uid="{00000000-0005-0000-0000-00001B130000}"/>
    <cellStyle name="Normal 10 2 10 25 2 2" xfId="5028" xr:uid="{00000000-0005-0000-0000-00001C130000}"/>
    <cellStyle name="Normal 10 2 10 25 2 3" xfId="5029" xr:uid="{00000000-0005-0000-0000-00001D130000}"/>
    <cellStyle name="Normal 10 2 10 25 2 4" xfId="5030" xr:uid="{00000000-0005-0000-0000-00001E130000}"/>
    <cellStyle name="Normal 10 2 10 25 2 5" xfId="5031" xr:uid="{00000000-0005-0000-0000-00001F130000}"/>
    <cellStyle name="Normal 10 2 10 25 2 6" xfId="5032" xr:uid="{00000000-0005-0000-0000-000020130000}"/>
    <cellStyle name="Normal 10 2 10 25 2 7" xfId="5033" xr:uid="{00000000-0005-0000-0000-000021130000}"/>
    <cellStyle name="Normal 10 2 10 25 2 8" xfId="5034" xr:uid="{00000000-0005-0000-0000-000022130000}"/>
    <cellStyle name="Normal 10 2 10 25 2 9" xfId="5035" xr:uid="{00000000-0005-0000-0000-000023130000}"/>
    <cellStyle name="Normal 10 2 10 25 3" xfId="5036" xr:uid="{00000000-0005-0000-0000-000024130000}"/>
    <cellStyle name="Normal 10 2 10 25 3 10" xfId="5037" xr:uid="{00000000-0005-0000-0000-000025130000}"/>
    <cellStyle name="Normal 10 2 10 25 3 2" xfId="5038" xr:uid="{00000000-0005-0000-0000-000026130000}"/>
    <cellStyle name="Normal 10 2 10 25 3 3" xfId="5039" xr:uid="{00000000-0005-0000-0000-000027130000}"/>
    <cellStyle name="Normal 10 2 10 25 3 4" xfId="5040" xr:uid="{00000000-0005-0000-0000-000028130000}"/>
    <cellStyle name="Normal 10 2 10 25 3 5" xfId="5041" xr:uid="{00000000-0005-0000-0000-000029130000}"/>
    <cellStyle name="Normal 10 2 10 25 3 6" xfId="5042" xr:uid="{00000000-0005-0000-0000-00002A130000}"/>
    <cellStyle name="Normal 10 2 10 25 3 7" xfId="5043" xr:uid="{00000000-0005-0000-0000-00002B130000}"/>
    <cellStyle name="Normal 10 2 10 25 3 8" xfId="5044" xr:uid="{00000000-0005-0000-0000-00002C130000}"/>
    <cellStyle name="Normal 10 2 10 25 3 9" xfId="5045" xr:uid="{00000000-0005-0000-0000-00002D130000}"/>
    <cellStyle name="Normal 10 2 10 25 4" xfId="5046" xr:uid="{00000000-0005-0000-0000-00002E130000}"/>
    <cellStyle name="Normal 10 2 10 25 4 10" xfId="5047" xr:uid="{00000000-0005-0000-0000-00002F130000}"/>
    <cellStyle name="Normal 10 2 10 25 4 2" xfId="5048" xr:uid="{00000000-0005-0000-0000-000030130000}"/>
    <cellStyle name="Normal 10 2 10 25 4 3" xfId="5049" xr:uid="{00000000-0005-0000-0000-000031130000}"/>
    <cellStyle name="Normal 10 2 10 25 4 4" xfId="5050" xr:uid="{00000000-0005-0000-0000-000032130000}"/>
    <cellStyle name="Normal 10 2 10 25 4 5" xfId="5051" xr:uid="{00000000-0005-0000-0000-000033130000}"/>
    <cellStyle name="Normal 10 2 10 25 4 6" xfId="5052" xr:uid="{00000000-0005-0000-0000-000034130000}"/>
    <cellStyle name="Normal 10 2 10 25 4 7" xfId="5053" xr:uid="{00000000-0005-0000-0000-000035130000}"/>
    <cellStyle name="Normal 10 2 10 25 4 8" xfId="5054" xr:uid="{00000000-0005-0000-0000-000036130000}"/>
    <cellStyle name="Normal 10 2 10 25 4 9" xfId="5055" xr:uid="{00000000-0005-0000-0000-000037130000}"/>
    <cellStyle name="Normal 10 2 10 25 5" xfId="5056" xr:uid="{00000000-0005-0000-0000-000038130000}"/>
    <cellStyle name="Normal 10 2 10 25 5 10" xfId="5057" xr:uid="{00000000-0005-0000-0000-000039130000}"/>
    <cellStyle name="Normal 10 2 10 25 5 2" xfId="5058" xr:uid="{00000000-0005-0000-0000-00003A130000}"/>
    <cellStyle name="Normal 10 2 10 25 5 3" xfId="5059" xr:uid="{00000000-0005-0000-0000-00003B130000}"/>
    <cellStyle name="Normal 10 2 10 25 5 4" xfId="5060" xr:uid="{00000000-0005-0000-0000-00003C130000}"/>
    <cellStyle name="Normal 10 2 10 25 5 5" xfId="5061" xr:uid="{00000000-0005-0000-0000-00003D130000}"/>
    <cellStyle name="Normal 10 2 10 25 5 6" xfId="5062" xr:uid="{00000000-0005-0000-0000-00003E130000}"/>
    <cellStyle name="Normal 10 2 10 25 5 7" xfId="5063" xr:uid="{00000000-0005-0000-0000-00003F130000}"/>
    <cellStyle name="Normal 10 2 10 25 5 8" xfId="5064" xr:uid="{00000000-0005-0000-0000-000040130000}"/>
    <cellStyle name="Normal 10 2 10 25 5 9" xfId="5065" xr:uid="{00000000-0005-0000-0000-000041130000}"/>
    <cellStyle name="Normal 10 2 10 25 6" xfId="5066" xr:uid="{00000000-0005-0000-0000-000042130000}"/>
    <cellStyle name="Normal 10 2 10 25 7" xfId="5067" xr:uid="{00000000-0005-0000-0000-000043130000}"/>
    <cellStyle name="Normal 10 2 10 25 8" xfId="5068" xr:uid="{00000000-0005-0000-0000-000044130000}"/>
    <cellStyle name="Normal 10 2 10 25 9" xfId="5069" xr:uid="{00000000-0005-0000-0000-000045130000}"/>
    <cellStyle name="Normal 10 2 10 26" xfId="5070" xr:uid="{00000000-0005-0000-0000-000046130000}"/>
    <cellStyle name="Normal 10 2 10 26 10" xfId="5071" xr:uid="{00000000-0005-0000-0000-000047130000}"/>
    <cellStyle name="Normal 10 2 10 26 11" xfId="5072" xr:uid="{00000000-0005-0000-0000-000048130000}"/>
    <cellStyle name="Normal 10 2 10 26 12" xfId="5073" xr:uid="{00000000-0005-0000-0000-000049130000}"/>
    <cellStyle name="Normal 10 2 10 26 13" xfId="5074" xr:uid="{00000000-0005-0000-0000-00004A130000}"/>
    <cellStyle name="Normal 10 2 10 26 14" xfId="5075" xr:uid="{00000000-0005-0000-0000-00004B130000}"/>
    <cellStyle name="Normal 10 2 10 26 2" xfId="5076" xr:uid="{00000000-0005-0000-0000-00004C130000}"/>
    <cellStyle name="Normal 10 2 10 26 2 10" xfId="5077" xr:uid="{00000000-0005-0000-0000-00004D130000}"/>
    <cellStyle name="Normal 10 2 10 26 2 2" xfId="5078" xr:uid="{00000000-0005-0000-0000-00004E130000}"/>
    <cellStyle name="Normal 10 2 10 26 2 3" xfId="5079" xr:uid="{00000000-0005-0000-0000-00004F130000}"/>
    <cellStyle name="Normal 10 2 10 26 2 4" xfId="5080" xr:uid="{00000000-0005-0000-0000-000050130000}"/>
    <cellStyle name="Normal 10 2 10 26 2 5" xfId="5081" xr:uid="{00000000-0005-0000-0000-000051130000}"/>
    <cellStyle name="Normal 10 2 10 26 2 6" xfId="5082" xr:uid="{00000000-0005-0000-0000-000052130000}"/>
    <cellStyle name="Normal 10 2 10 26 2 7" xfId="5083" xr:uid="{00000000-0005-0000-0000-000053130000}"/>
    <cellStyle name="Normal 10 2 10 26 2 8" xfId="5084" xr:uid="{00000000-0005-0000-0000-000054130000}"/>
    <cellStyle name="Normal 10 2 10 26 2 9" xfId="5085" xr:uid="{00000000-0005-0000-0000-000055130000}"/>
    <cellStyle name="Normal 10 2 10 26 3" xfId="5086" xr:uid="{00000000-0005-0000-0000-000056130000}"/>
    <cellStyle name="Normal 10 2 10 26 3 10" xfId="5087" xr:uid="{00000000-0005-0000-0000-000057130000}"/>
    <cellStyle name="Normal 10 2 10 26 3 2" xfId="5088" xr:uid="{00000000-0005-0000-0000-000058130000}"/>
    <cellStyle name="Normal 10 2 10 26 3 3" xfId="5089" xr:uid="{00000000-0005-0000-0000-000059130000}"/>
    <cellStyle name="Normal 10 2 10 26 3 4" xfId="5090" xr:uid="{00000000-0005-0000-0000-00005A130000}"/>
    <cellStyle name="Normal 10 2 10 26 3 5" xfId="5091" xr:uid="{00000000-0005-0000-0000-00005B130000}"/>
    <cellStyle name="Normal 10 2 10 26 3 6" xfId="5092" xr:uid="{00000000-0005-0000-0000-00005C130000}"/>
    <cellStyle name="Normal 10 2 10 26 3 7" xfId="5093" xr:uid="{00000000-0005-0000-0000-00005D130000}"/>
    <cellStyle name="Normal 10 2 10 26 3 8" xfId="5094" xr:uid="{00000000-0005-0000-0000-00005E130000}"/>
    <cellStyle name="Normal 10 2 10 26 3 9" xfId="5095" xr:uid="{00000000-0005-0000-0000-00005F130000}"/>
    <cellStyle name="Normal 10 2 10 26 4" xfId="5096" xr:uid="{00000000-0005-0000-0000-000060130000}"/>
    <cellStyle name="Normal 10 2 10 26 4 10" xfId="5097" xr:uid="{00000000-0005-0000-0000-000061130000}"/>
    <cellStyle name="Normal 10 2 10 26 4 2" xfId="5098" xr:uid="{00000000-0005-0000-0000-000062130000}"/>
    <cellStyle name="Normal 10 2 10 26 4 3" xfId="5099" xr:uid="{00000000-0005-0000-0000-000063130000}"/>
    <cellStyle name="Normal 10 2 10 26 4 4" xfId="5100" xr:uid="{00000000-0005-0000-0000-000064130000}"/>
    <cellStyle name="Normal 10 2 10 26 4 5" xfId="5101" xr:uid="{00000000-0005-0000-0000-000065130000}"/>
    <cellStyle name="Normal 10 2 10 26 4 6" xfId="5102" xr:uid="{00000000-0005-0000-0000-000066130000}"/>
    <cellStyle name="Normal 10 2 10 26 4 7" xfId="5103" xr:uid="{00000000-0005-0000-0000-000067130000}"/>
    <cellStyle name="Normal 10 2 10 26 4 8" xfId="5104" xr:uid="{00000000-0005-0000-0000-000068130000}"/>
    <cellStyle name="Normal 10 2 10 26 4 9" xfId="5105" xr:uid="{00000000-0005-0000-0000-000069130000}"/>
    <cellStyle name="Normal 10 2 10 26 5" xfId="5106" xr:uid="{00000000-0005-0000-0000-00006A130000}"/>
    <cellStyle name="Normal 10 2 10 26 5 10" xfId="5107" xr:uid="{00000000-0005-0000-0000-00006B130000}"/>
    <cellStyle name="Normal 10 2 10 26 5 2" xfId="5108" xr:uid="{00000000-0005-0000-0000-00006C130000}"/>
    <cellStyle name="Normal 10 2 10 26 5 3" xfId="5109" xr:uid="{00000000-0005-0000-0000-00006D130000}"/>
    <cellStyle name="Normal 10 2 10 26 5 4" xfId="5110" xr:uid="{00000000-0005-0000-0000-00006E130000}"/>
    <cellStyle name="Normal 10 2 10 26 5 5" xfId="5111" xr:uid="{00000000-0005-0000-0000-00006F130000}"/>
    <cellStyle name="Normal 10 2 10 26 5 6" xfId="5112" xr:uid="{00000000-0005-0000-0000-000070130000}"/>
    <cellStyle name="Normal 10 2 10 26 5 7" xfId="5113" xr:uid="{00000000-0005-0000-0000-000071130000}"/>
    <cellStyle name="Normal 10 2 10 26 5 8" xfId="5114" xr:uid="{00000000-0005-0000-0000-000072130000}"/>
    <cellStyle name="Normal 10 2 10 26 5 9" xfId="5115" xr:uid="{00000000-0005-0000-0000-000073130000}"/>
    <cellStyle name="Normal 10 2 10 26 6" xfId="5116" xr:uid="{00000000-0005-0000-0000-000074130000}"/>
    <cellStyle name="Normal 10 2 10 26 7" xfId="5117" xr:uid="{00000000-0005-0000-0000-000075130000}"/>
    <cellStyle name="Normal 10 2 10 26 8" xfId="5118" xr:uid="{00000000-0005-0000-0000-000076130000}"/>
    <cellStyle name="Normal 10 2 10 26 9" xfId="5119" xr:uid="{00000000-0005-0000-0000-000077130000}"/>
    <cellStyle name="Normal 10 2 10 27" xfId="5120" xr:uid="{00000000-0005-0000-0000-000078130000}"/>
    <cellStyle name="Normal 10 2 10 27 10" xfId="5121" xr:uid="{00000000-0005-0000-0000-000079130000}"/>
    <cellStyle name="Normal 10 2 10 27 11" xfId="5122" xr:uid="{00000000-0005-0000-0000-00007A130000}"/>
    <cellStyle name="Normal 10 2 10 27 12" xfId="5123" xr:uid="{00000000-0005-0000-0000-00007B130000}"/>
    <cellStyle name="Normal 10 2 10 27 13" xfId="5124" xr:uid="{00000000-0005-0000-0000-00007C130000}"/>
    <cellStyle name="Normal 10 2 10 27 14" xfId="5125" xr:uid="{00000000-0005-0000-0000-00007D130000}"/>
    <cellStyle name="Normal 10 2 10 27 2" xfId="5126" xr:uid="{00000000-0005-0000-0000-00007E130000}"/>
    <cellStyle name="Normal 10 2 10 27 2 10" xfId="5127" xr:uid="{00000000-0005-0000-0000-00007F130000}"/>
    <cellStyle name="Normal 10 2 10 27 2 2" xfId="5128" xr:uid="{00000000-0005-0000-0000-000080130000}"/>
    <cellStyle name="Normal 10 2 10 27 2 3" xfId="5129" xr:uid="{00000000-0005-0000-0000-000081130000}"/>
    <cellStyle name="Normal 10 2 10 27 2 4" xfId="5130" xr:uid="{00000000-0005-0000-0000-000082130000}"/>
    <cellStyle name="Normal 10 2 10 27 2 5" xfId="5131" xr:uid="{00000000-0005-0000-0000-000083130000}"/>
    <cellStyle name="Normal 10 2 10 27 2 6" xfId="5132" xr:uid="{00000000-0005-0000-0000-000084130000}"/>
    <cellStyle name="Normal 10 2 10 27 2 7" xfId="5133" xr:uid="{00000000-0005-0000-0000-000085130000}"/>
    <cellStyle name="Normal 10 2 10 27 2 8" xfId="5134" xr:uid="{00000000-0005-0000-0000-000086130000}"/>
    <cellStyle name="Normal 10 2 10 27 2 9" xfId="5135" xr:uid="{00000000-0005-0000-0000-000087130000}"/>
    <cellStyle name="Normal 10 2 10 27 3" xfId="5136" xr:uid="{00000000-0005-0000-0000-000088130000}"/>
    <cellStyle name="Normal 10 2 10 27 3 10" xfId="5137" xr:uid="{00000000-0005-0000-0000-000089130000}"/>
    <cellStyle name="Normal 10 2 10 27 3 2" xfId="5138" xr:uid="{00000000-0005-0000-0000-00008A130000}"/>
    <cellStyle name="Normal 10 2 10 27 3 3" xfId="5139" xr:uid="{00000000-0005-0000-0000-00008B130000}"/>
    <cellStyle name="Normal 10 2 10 27 3 4" xfId="5140" xr:uid="{00000000-0005-0000-0000-00008C130000}"/>
    <cellStyle name="Normal 10 2 10 27 3 5" xfId="5141" xr:uid="{00000000-0005-0000-0000-00008D130000}"/>
    <cellStyle name="Normal 10 2 10 27 3 6" xfId="5142" xr:uid="{00000000-0005-0000-0000-00008E130000}"/>
    <cellStyle name="Normal 10 2 10 27 3 7" xfId="5143" xr:uid="{00000000-0005-0000-0000-00008F130000}"/>
    <cellStyle name="Normal 10 2 10 27 3 8" xfId="5144" xr:uid="{00000000-0005-0000-0000-000090130000}"/>
    <cellStyle name="Normal 10 2 10 27 3 9" xfId="5145" xr:uid="{00000000-0005-0000-0000-000091130000}"/>
    <cellStyle name="Normal 10 2 10 27 4" xfId="5146" xr:uid="{00000000-0005-0000-0000-000092130000}"/>
    <cellStyle name="Normal 10 2 10 27 4 10" xfId="5147" xr:uid="{00000000-0005-0000-0000-000093130000}"/>
    <cellStyle name="Normal 10 2 10 27 4 2" xfId="5148" xr:uid="{00000000-0005-0000-0000-000094130000}"/>
    <cellStyle name="Normal 10 2 10 27 4 3" xfId="5149" xr:uid="{00000000-0005-0000-0000-000095130000}"/>
    <cellStyle name="Normal 10 2 10 27 4 4" xfId="5150" xr:uid="{00000000-0005-0000-0000-000096130000}"/>
    <cellStyle name="Normal 10 2 10 27 4 5" xfId="5151" xr:uid="{00000000-0005-0000-0000-000097130000}"/>
    <cellStyle name="Normal 10 2 10 27 4 6" xfId="5152" xr:uid="{00000000-0005-0000-0000-000098130000}"/>
    <cellStyle name="Normal 10 2 10 27 4 7" xfId="5153" xr:uid="{00000000-0005-0000-0000-000099130000}"/>
    <cellStyle name="Normal 10 2 10 27 4 8" xfId="5154" xr:uid="{00000000-0005-0000-0000-00009A130000}"/>
    <cellStyle name="Normal 10 2 10 27 4 9" xfId="5155" xr:uid="{00000000-0005-0000-0000-00009B130000}"/>
    <cellStyle name="Normal 10 2 10 27 5" xfId="5156" xr:uid="{00000000-0005-0000-0000-00009C130000}"/>
    <cellStyle name="Normal 10 2 10 27 5 10" xfId="5157" xr:uid="{00000000-0005-0000-0000-00009D130000}"/>
    <cellStyle name="Normal 10 2 10 27 5 2" xfId="5158" xr:uid="{00000000-0005-0000-0000-00009E130000}"/>
    <cellStyle name="Normal 10 2 10 27 5 3" xfId="5159" xr:uid="{00000000-0005-0000-0000-00009F130000}"/>
    <cellStyle name="Normal 10 2 10 27 5 4" xfId="5160" xr:uid="{00000000-0005-0000-0000-0000A0130000}"/>
    <cellStyle name="Normal 10 2 10 27 5 5" xfId="5161" xr:uid="{00000000-0005-0000-0000-0000A1130000}"/>
    <cellStyle name="Normal 10 2 10 27 5 6" xfId="5162" xr:uid="{00000000-0005-0000-0000-0000A2130000}"/>
    <cellStyle name="Normal 10 2 10 27 5 7" xfId="5163" xr:uid="{00000000-0005-0000-0000-0000A3130000}"/>
    <cellStyle name="Normal 10 2 10 27 5 8" xfId="5164" xr:uid="{00000000-0005-0000-0000-0000A4130000}"/>
    <cellStyle name="Normal 10 2 10 27 5 9" xfId="5165" xr:uid="{00000000-0005-0000-0000-0000A5130000}"/>
    <cellStyle name="Normal 10 2 10 27 6" xfId="5166" xr:uid="{00000000-0005-0000-0000-0000A6130000}"/>
    <cellStyle name="Normal 10 2 10 27 7" xfId="5167" xr:uid="{00000000-0005-0000-0000-0000A7130000}"/>
    <cellStyle name="Normal 10 2 10 27 8" xfId="5168" xr:uid="{00000000-0005-0000-0000-0000A8130000}"/>
    <cellStyle name="Normal 10 2 10 27 9" xfId="5169" xr:uid="{00000000-0005-0000-0000-0000A9130000}"/>
    <cellStyle name="Normal 10 2 10 28" xfId="5170" xr:uid="{00000000-0005-0000-0000-0000AA130000}"/>
    <cellStyle name="Normal 10 2 10 28 10" xfId="5171" xr:uid="{00000000-0005-0000-0000-0000AB130000}"/>
    <cellStyle name="Normal 10 2 10 28 11" xfId="5172" xr:uid="{00000000-0005-0000-0000-0000AC130000}"/>
    <cellStyle name="Normal 10 2 10 28 12" xfId="5173" xr:uid="{00000000-0005-0000-0000-0000AD130000}"/>
    <cellStyle name="Normal 10 2 10 28 13" xfId="5174" xr:uid="{00000000-0005-0000-0000-0000AE130000}"/>
    <cellStyle name="Normal 10 2 10 28 14" xfId="5175" xr:uid="{00000000-0005-0000-0000-0000AF130000}"/>
    <cellStyle name="Normal 10 2 10 28 2" xfId="5176" xr:uid="{00000000-0005-0000-0000-0000B0130000}"/>
    <cellStyle name="Normal 10 2 10 28 2 10" xfId="5177" xr:uid="{00000000-0005-0000-0000-0000B1130000}"/>
    <cellStyle name="Normal 10 2 10 28 2 2" xfId="5178" xr:uid="{00000000-0005-0000-0000-0000B2130000}"/>
    <cellStyle name="Normal 10 2 10 28 2 3" xfId="5179" xr:uid="{00000000-0005-0000-0000-0000B3130000}"/>
    <cellStyle name="Normal 10 2 10 28 2 4" xfId="5180" xr:uid="{00000000-0005-0000-0000-0000B4130000}"/>
    <cellStyle name="Normal 10 2 10 28 2 5" xfId="5181" xr:uid="{00000000-0005-0000-0000-0000B5130000}"/>
    <cellStyle name="Normal 10 2 10 28 2 6" xfId="5182" xr:uid="{00000000-0005-0000-0000-0000B6130000}"/>
    <cellStyle name="Normal 10 2 10 28 2 7" xfId="5183" xr:uid="{00000000-0005-0000-0000-0000B7130000}"/>
    <cellStyle name="Normal 10 2 10 28 2 8" xfId="5184" xr:uid="{00000000-0005-0000-0000-0000B8130000}"/>
    <cellStyle name="Normal 10 2 10 28 2 9" xfId="5185" xr:uid="{00000000-0005-0000-0000-0000B9130000}"/>
    <cellStyle name="Normal 10 2 10 28 3" xfId="5186" xr:uid="{00000000-0005-0000-0000-0000BA130000}"/>
    <cellStyle name="Normal 10 2 10 28 3 10" xfId="5187" xr:uid="{00000000-0005-0000-0000-0000BB130000}"/>
    <cellStyle name="Normal 10 2 10 28 3 2" xfId="5188" xr:uid="{00000000-0005-0000-0000-0000BC130000}"/>
    <cellStyle name="Normal 10 2 10 28 3 3" xfId="5189" xr:uid="{00000000-0005-0000-0000-0000BD130000}"/>
    <cellStyle name="Normal 10 2 10 28 3 4" xfId="5190" xr:uid="{00000000-0005-0000-0000-0000BE130000}"/>
    <cellStyle name="Normal 10 2 10 28 3 5" xfId="5191" xr:uid="{00000000-0005-0000-0000-0000BF130000}"/>
    <cellStyle name="Normal 10 2 10 28 3 6" xfId="5192" xr:uid="{00000000-0005-0000-0000-0000C0130000}"/>
    <cellStyle name="Normal 10 2 10 28 3 7" xfId="5193" xr:uid="{00000000-0005-0000-0000-0000C1130000}"/>
    <cellStyle name="Normal 10 2 10 28 3 8" xfId="5194" xr:uid="{00000000-0005-0000-0000-0000C2130000}"/>
    <cellStyle name="Normal 10 2 10 28 3 9" xfId="5195" xr:uid="{00000000-0005-0000-0000-0000C3130000}"/>
    <cellStyle name="Normal 10 2 10 28 4" xfId="5196" xr:uid="{00000000-0005-0000-0000-0000C4130000}"/>
    <cellStyle name="Normal 10 2 10 28 4 10" xfId="5197" xr:uid="{00000000-0005-0000-0000-0000C5130000}"/>
    <cellStyle name="Normal 10 2 10 28 4 2" xfId="5198" xr:uid="{00000000-0005-0000-0000-0000C6130000}"/>
    <cellStyle name="Normal 10 2 10 28 4 3" xfId="5199" xr:uid="{00000000-0005-0000-0000-0000C7130000}"/>
    <cellStyle name="Normal 10 2 10 28 4 4" xfId="5200" xr:uid="{00000000-0005-0000-0000-0000C8130000}"/>
    <cellStyle name="Normal 10 2 10 28 4 5" xfId="5201" xr:uid="{00000000-0005-0000-0000-0000C9130000}"/>
    <cellStyle name="Normal 10 2 10 28 4 6" xfId="5202" xr:uid="{00000000-0005-0000-0000-0000CA130000}"/>
    <cellStyle name="Normal 10 2 10 28 4 7" xfId="5203" xr:uid="{00000000-0005-0000-0000-0000CB130000}"/>
    <cellStyle name="Normal 10 2 10 28 4 8" xfId="5204" xr:uid="{00000000-0005-0000-0000-0000CC130000}"/>
    <cellStyle name="Normal 10 2 10 28 4 9" xfId="5205" xr:uid="{00000000-0005-0000-0000-0000CD130000}"/>
    <cellStyle name="Normal 10 2 10 28 5" xfId="5206" xr:uid="{00000000-0005-0000-0000-0000CE130000}"/>
    <cellStyle name="Normal 10 2 10 28 5 10" xfId="5207" xr:uid="{00000000-0005-0000-0000-0000CF130000}"/>
    <cellStyle name="Normal 10 2 10 28 5 2" xfId="5208" xr:uid="{00000000-0005-0000-0000-0000D0130000}"/>
    <cellStyle name="Normal 10 2 10 28 5 3" xfId="5209" xr:uid="{00000000-0005-0000-0000-0000D1130000}"/>
    <cellStyle name="Normal 10 2 10 28 5 4" xfId="5210" xr:uid="{00000000-0005-0000-0000-0000D2130000}"/>
    <cellStyle name="Normal 10 2 10 28 5 5" xfId="5211" xr:uid="{00000000-0005-0000-0000-0000D3130000}"/>
    <cellStyle name="Normal 10 2 10 28 5 6" xfId="5212" xr:uid="{00000000-0005-0000-0000-0000D4130000}"/>
    <cellStyle name="Normal 10 2 10 28 5 7" xfId="5213" xr:uid="{00000000-0005-0000-0000-0000D5130000}"/>
    <cellStyle name="Normal 10 2 10 28 5 8" xfId="5214" xr:uid="{00000000-0005-0000-0000-0000D6130000}"/>
    <cellStyle name="Normal 10 2 10 28 5 9" xfId="5215" xr:uid="{00000000-0005-0000-0000-0000D7130000}"/>
    <cellStyle name="Normal 10 2 10 28 6" xfId="5216" xr:uid="{00000000-0005-0000-0000-0000D8130000}"/>
    <cellStyle name="Normal 10 2 10 28 7" xfId="5217" xr:uid="{00000000-0005-0000-0000-0000D9130000}"/>
    <cellStyle name="Normal 10 2 10 28 8" xfId="5218" xr:uid="{00000000-0005-0000-0000-0000DA130000}"/>
    <cellStyle name="Normal 10 2 10 28 9" xfId="5219" xr:uid="{00000000-0005-0000-0000-0000DB130000}"/>
    <cellStyle name="Normal 10 2 10 29" xfId="5220" xr:uid="{00000000-0005-0000-0000-0000DC130000}"/>
    <cellStyle name="Normal 10 2 10 29 10" xfId="5221" xr:uid="{00000000-0005-0000-0000-0000DD130000}"/>
    <cellStyle name="Normal 10 2 10 29 11" xfId="5222" xr:uid="{00000000-0005-0000-0000-0000DE130000}"/>
    <cellStyle name="Normal 10 2 10 29 12" xfId="5223" xr:uid="{00000000-0005-0000-0000-0000DF130000}"/>
    <cellStyle name="Normal 10 2 10 29 13" xfId="5224" xr:uid="{00000000-0005-0000-0000-0000E0130000}"/>
    <cellStyle name="Normal 10 2 10 29 14" xfId="5225" xr:uid="{00000000-0005-0000-0000-0000E1130000}"/>
    <cellStyle name="Normal 10 2 10 29 2" xfId="5226" xr:uid="{00000000-0005-0000-0000-0000E2130000}"/>
    <cellStyle name="Normal 10 2 10 29 2 10" xfId="5227" xr:uid="{00000000-0005-0000-0000-0000E3130000}"/>
    <cellStyle name="Normal 10 2 10 29 2 2" xfId="5228" xr:uid="{00000000-0005-0000-0000-0000E4130000}"/>
    <cellStyle name="Normal 10 2 10 29 2 3" xfId="5229" xr:uid="{00000000-0005-0000-0000-0000E5130000}"/>
    <cellStyle name="Normal 10 2 10 29 2 4" xfId="5230" xr:uid="{00000000-0005-0000-0000-0000E6130000}"/>
    <cellStyle name="Normal 10 2 10 29 2 5" xfId="5231" xr:uid="{00000000-0005-0000-0000-0000E7130000}"/>
    <cellStyle name="Normal 10 2 10 29 2 6" xfId="5232" xr:uid="{00000000-0005-0000-0000-0000E8130000}"/>
    <cellStyle name="Normal 10 2 10 29 2 7" xfId="5233" xr:uid="{00000000-0005-0000-0000-0000E9130000}"/>
    <cellStyle name="Normal 10 2 10 29 2 8" xfId="5234" xr:uid="{00000000-0005-0000-0000-0000EA130000}"/>
    <cellStyle name="Normal 10 2 10 29 2 9" xfId="5235" xr:uid="{00000000-0005-0000-0000-0000EB130000}"/>
    <cellStyle name="Normal 10 2 10 29 3" xfId="5236" xr:uid="{00000000-0005-0000-0000-0000EC130000}"/>
    <cellStyle name="Normal 10 2 10 29 3 10" xfId="5237" xr:uid="{00000000-0005-0000-0000-0000ED130000}"/>
    <cellStyle name="Normal 10 2 10 29 3 2" xfId="5238" xr:uid="{00000000-0005-0000-0000-0000EE130000}"/>
    <cellStyle name="Normal 10 2 10 29 3 3" xfId="5239" xr:uid="{00000000-0005-0000-0000-0000EF130000}"/>
    <cellStyle name="Normal 10 2 10 29 3 4" xfId="5240" xr:uid="{00000000-0005-0000-0000-0000F0130000}"/>
    <cellStyle name="Normal 10 2 10 29 3 5" xfId="5241" xr:uid="{00000000-0005-0000-0000-0000F1130000}"/>
    <cellStyle name="Normal 10 2 10 29 3 6" xfId="5242" xr:uid="{00000000-0005-0000-0000-0000F2130000}"/>
    <cellStyle name="Normal 10 2 10 29 3 7" xfId="5243" xr:uid="{00000000-0005-0000-0000-0000F3130000}"/>
    <cellStyle name="Normal 10 2 10 29 3 8" xfId="5244" xr:uid="{00000000-0005-0000-0000-0000F4130000}"/>
    <cellStyle name="Normal 10 2 10 29 3 9" xfId="5245" xr:uid="{00000000-0005-0000-0000-0000F5130000}"/>
    <cellStyle name="Normal 10 2 10 29 4" xfId="5246" xr:uid="{00000000-0005-0000-0000-0000F6130000}"/>
    <cellStyle name="Normal 10 2 10 29 4 10" xfId="5247" xr:uid="{00000000-0005-0000-0000-0000F7130000}"/>
    <cellStyle name="Normal 10 2 10 29 4 2" xfId="5248" xr:uid="{00000000-0005-0000-0000-0000F8130000}"/>
    <cellStyle name="Normal 10 2 10 29 4 3" xfId="5249" xr:uid="{00000000-0005-0000-0000-0000F9130000}"/>
    <cellStyle name="Normal 10 2 10 29 4 4" xfId="5250" xr:uid="{00000000-0005-0000-0000-0000FA130000}"/>
    <cellStyle name="Normal 10 2 10 29 4 5" xfId="5251" xr:uid="{00000000-0005-0000-0000-0000FB130000}"/>
    <cellStyle name="Normal 10 2 10 29 4 6" xfId="5252" xr:uid="{00000000-0005-0000-0000-0000FC130000}"/>
    <cellStyle name="Normal 10 2 10 29 4 7" xfId="5253" xr:uid="{00000000-0005-0000-0000-0000FD130000}"/>
    <cellStyle name="Normal 10 2 10 29 4 8" xfId="5254" xr:uid="{00000000-0005-0000-0000-0000FE130000}"/>
    <cellStyle name="Normal 10 2 10 29 4 9" xfId="5255" xr:uid="{00000000-0005-0000-0000-0000FF130000}"/>
    <cellStyle name="Normal 10 2 10 29 5" xfId="5256" xr:uid="{00000000-0005-0000-0000-000000140000}"/>
    <cellStyle name="Normal 10 2 10 29 5 10" xfId="5257" xr:uid="{00000000-0005-0000-0000-000001140000}"/>
    <cellStyle name="Normal 10 2 10 29 5 2" xfId="5258" xr:uid="{00000000-0005-0000-0000-000002140000}"/>
    <cellStyle name="Normal 10 2 10 29 5 3" xfId="5259" xr:uid="{00000000-0005-0000-0000-000003140000}"/>
    <cellStyle name="Normal 10 2 10 29 5 4" xfId="5260" xr:uid="{00000000-0005-0000-0000-000004140000}"/>
    <cellStyle name="Normal 10 2 10 29 5 5" xfId="5261" xr:uid="{00000000-0005-0000-0000-000005140000}"/>
    <cellStyle name="Normal 10 2 10 29 5 6" xfId="5262" xr:uid="{00000000-0005-0000-0000-000006140000}"/>
    <cellStyle name="Normal 10 2 10 29 5 7" xfId="5263" xr:uid="{00000000-0005-0000-0000-000007140000}"/>
    <cellStyle name="Normal 10 2 10 29 5 8" xfId="5264" xr:uid="{00000000-0005-0000-0000-000008140000}"/>
    <cellStyle name="Normal 10 2 10 29 5 9" xfId="5265" xr:uid="{00000000-0005-0000-0000-000009140000}"/>
    <cellStyle name="Normal 10 2 10 29 6" xfId="5266" xr:uid="{00000000-0005-0000-0000-00000A140000}"/>
    <cellStyle name="Normal 10 2 10 29 7" xfId="5267" xr:uid="{00000000-0005-0000-0000-00000B140000}"/>
    <cellStyle name="Normal 10 2 10 29 8" xfId="5268" xr:uid="{00000000-0005-0000-0000-00000C140000}"/>
    <cellStyle name="Normal 10 2 10 29 9" xfId="5269" xr:uid="{00000000-0005-0000-0000-00000D140000}"/>
    <cellStyle name="Normal 10 2 10 3" xfId="5270" xr:uid="{00000000-0005-0000-0000-00000E140000}"/>
    <cellStyle name="Normal 10 2 10 3 10" xfId="5271" xr:uid="{00000000-0005-0000-0000-00000F140000}"/>
    <cellStyle name="Normal 10 2 10 3 11" xfId="5272" xr:uid="{00000000-0005-0000-0000-000010140000}"/>
    <cellStyle name="Normal 10 2 10 3 12" xfId="5273" xr:uid="{00000000-0005-0000-0000-000011140000}"/>
    <cellStyle name="Normal 10 2 10 3 13" xfId="5274" xr:uid="{00000000-0005-0000-0000-000012140000}"/>
    <cellStyle name="Normal 10 2 10 3 14" xfId="5275" xr:uid="{00000000-0005-0000-0000-000013140000}"/>
    <cellStyle name="Normal 10 2 10 3 15" xfId="5276" xr:uid="{00000000-0005-0000-0000-000014140000}"/>
    <cellStyle name="Normal 10 2 10 3 2" xfId="5277" xr:uid="{00000000-0005-0000-0000-000015140000}"/>
    <cellStyle name="Normal 10 2 10 3 2 10" xfId="5278" xr:uid="{00000000-0005-0000-0000-000016140000}"/>
    <cellStyle name="Normal 10 2 10 3 2 2" xfId="5279" xr:uid="{00000000-0005-0000-0000-000017140000}"/>
    <cellStyle name="Normal 10 2 10 3 2 3" xfId="5280" xr:uid="{00000000-0005-0000-0000-000018140000}"/>
    <cellStyle name="Normal 10 2 10 3 2 4" xfId="5281" xr:uid="{00000000-0005-0000-0000-000019140000}"/>
    <cellStyle name="Normal 10 2 10 3 2 5" xfId="5282" xr:uid="{00000000-0005-0000-0000-00001A140000}"/>
    <cellStyle name="Normal 10 2 10 3 2 6" xfId="5283" xr:uid="{00000000-0005-0000-0000-00001B140000}"/>
    <cellStyle name="Normal 10 2 10 3 2 7" xfId="5284" xr:uid="{00000000-0005-0000-0000-00001C140000}"/>
    <cellStyle name="Normal 10 2 10 3 2 8" xfId="5285" xr:uid="{00000000-0005-0000-0000-00001D140000}"/>
    <cellStyle name="Normal 10 2 10 3 2 9" xfId="5286" xr:uid="{00000000-0005-0000-0000-00001E140000}"/>
    <cellStyle name="Normal 10 2 10 3 3" xfId="5287" xr:uid="{00000000-0005-0000-0000-00001F140000}"/>
    <cellStyle name="Normal 10 2 10 3 3 10" xfId="5288" xr:uid="{00000000-0005-0000-0000-000020140000}"/>
    <cellStyle name="Normal 10 2 10 3 3 2" xfId="5289" xr:uid="{00000000-0005-0000-0000-000021140000}"/>
    <cellStyle name="Normal 10 2 10 3 3 3" xfId="5290" xr:uid="{00000000-0005-0000-0000-000022140000}"/>
    <cellStyle name="Normal 10 2 10 3 3 4" xfId="5291" xr:uid="{00000000-0005-0000-0000-000023140000}"/>
    <cellStyle name="Normal 10 2 10 3 3 5" xfId="5292" xr:uid="{00000000-0005-0000-0000-000024140000}"/>
    <cellStyle name="Normal 10 2 10 3 3 6" xfId="5293" xr:uid="{00000000-0005-0000-0000-000025140000}"/>
    <cellStyle name="Normal 10 2 10 3 3 7" xfId="5294" xr:uid="{00000000-0005-0000-0000-000026140000}"/>
    <cellStyle name="Normal 10 2 10 3 3 8" xfId="5295" xr:uid="{00000000-0005-0000-0000-000027140000}"/>
    <cellStyle name="Normal 10 2 10 3 3 9" xfId="5296" xr:uid="{00000000-0005-0000-0000-000028140000}"/>
    <cellStyle name="Normal 10 2 10 3 4" xfId="5297" xr:uid="{00000000-0005-0000-0000-000029140000}"/>
    <cellStyle name="Normal 10 2 10 3 4 10" xfId="5298" xr:uid="{00000000-0005-0000-0000-00002A140000}"/>
    <cellStyle name="Normal 10 2 10 3 4 2" xfId="5299" xr:uid="{00000000-0005-0000-0000-00002B140000}"/>
    <cellStyle name="Normal 10 2 10 3 4 3" xfId="5300" xr:uid="{00000000-0005-0000-0000-00002C140000}"/>
    <cellStyle name="Normal 10 2 10 3 4 4" xfId="5301" xr:uid="{00000000-0005-0000-0000-00002D140000}"/>
    <cellStyle name="Normal 10 2 10 3 4 5" xfId="5302" xr:uid="{00000000-0005-0000-0000-00002E140000}"/>
    <cellStyle name="Normal 10 2 10 3 4 6" xfId="5303" xr:uid="{00000000-0005-0000-0000-00002F140000}"/>
    <cellStyle name="Normal 10 2 10 3 4 7" xfId="5304" xr:uid="{00000000-0005-0000-0000-000030140000}"/>
    <cellStyle name="Normal 10 2 10 3 4 8" xfId="5305" xr:uid="{00000000-0005-0000-0000-000031140000}"/>
    <cellStyle name="Normal 10 2 10 3 4 9" xfId="5306" xr:uid="{00000000-0005-0000-0000-000032140000}"/>
    <cellStyle name="Normal 10 2 10 3 5" xfId="5307" xr:uid="{00000000-0005-0000-0000-000033140000}"/>
    <cellStyle name="Normal 10 2 10 3 5 10" xfId="5308" xr:uid="{00000000-0005-0000-0000-000034140000}"/>
    <cellStyle name="Normal 10 2 10 3 5 2" xfId="5309" xr:uid="{00000000-0005-0000-0000-000035140000}"/>
    <cellStyle name="Normal 10 2 10 3 5 3" xfId="5310" xr:uid="{00000000-0005-0000-0000-000036140000}"/>
    <cellStyle name="Normal 10 2 10 3 5 4" xfId="5311" xr:uid="{00000000-0005-0000-0000-000037140000}"/>
    <cellStyle name="Normal 10 2 10 3 5 5" xfId="5312" xr:uid="{00000000-0005-0000-0000-000038140000}"/>
    <cellStyle name="Normal 10 2 10 3 5 6" xfId="5313" xr:uid="{00000000-0005-0000-0000-000039140000}"/>
    <cellStyle name="Normal 10 2 10 3 5 7" xfId="5314" xr:uid="{00000000-0005-0000-0000-00003A140000}"/>
    <cellStyle name="Normal 10 2 10 3 5 8" xfId="5315" xr:uid="{00000000-0005-0000-0000-00003B140000}"/>
    <cellStyle name="Normal 10 2 10 3 5 9" xfId="5316" xr:uid="{00000000-0005-0000-0000-00003C140000}"/>
    <cellStyle name="Normal 10 2 10 3 6" xfId="5317" xr:uid="{00000000-0005-0000-0000-00003D140000}"/>
    <cellStyle name="Normal 10 2 10 3 7" xfId="5318" xr:uid="{00000000-0005-0000-0000-00003E140000}"/>
    <cellStyle name="Normal 10 2 10 3 8" xfId="5319" xr:uid="{00000000-0005-0000-0000-00003F140000}"/>
    <cellStyle name="Normal 10 2 10 3 9" xfId="5320" xr:uid="{00000000-0005-0000-0000-000040140000}"/>
    <cellStyle name="Normal 10 2 10 30" xfId="5321" xr:uid="{00000000-0005-0000-0000-000041140000}"/>
    <cellStyle name="Normal 10 2 10 30 10" xfId="5322" xr:uid="{00000000-0005-0000-0000-000042140000}"/>
    <cellStyle name="Normal 10 2 10 30 11" xfId="5323" xr:uid="{00000000-0005-0000-0000-000043140000}"/>
    <cellStyle name="Normal 10 2 10 30 12" xfId="5324" xr:uid="{00000000-0005-0000-0000-000044140000}"/>
    <cellStyle name="Normal 10 2 10 30 13" xfId="5325" xr:uid="{00000000-0005-0000-0000-000045140000}"/>
    <cellStyle name="Normal 10 2 10 30 14" xfId="5326" xr:uid="{00000000-0005-0000-0000-000046140000}"/>
    <cellStyle name="Normal 10 2 10 30 2" xfId="5327" xr:uid="{00000000-0005-0000-0000-000047140000}"/>
    <cellStyle name="Normal 10 2 10 30 2 10" xfId="5328" xr:uid="{00000000-0005-0000-0000-000048140000}"/>
    <cellStyle name="Normal 10 2 10 30 2 2" xfId="5329" xr:uid="{00000000-0005-0000-0000-000049140000}"/>
    <cellStyle name="Normal 10 2 10 30 2 3" xfId="5330" xr:uid="{00000000-0005-0000-0000-00004A140000}"/>
    <cellStyle name="Normal 10 2 10 30 2 4" xfId="5331" xr:uid="{00000000-0005-0000-0000-00004B140000}"/>
    <cellStyle name="Normal 10 2 10 30 2 5" xfId="5332" xr:uid="{00000000-0005-0000-0000-00004C140000}"/>
    <cellStyle name="Normal 10 2 10 30 2 6" xfId="5333" xr:uid="{00000000-0005-0000-0000-00004D140000}"/>
    <cellStyle name="Normal 10 2 10 30 2 7" xfId="5334" xr:uid="{00000000-0005-0000-0000-00004E140000}"/>
    <cellStyle name="Normal 10 2 10 30 2 8" xfId="5335" xr:uid="{00000000-0005-0000-0000-00004F140000}"/>
    <cellStyle name="Normal 10 2 10 30 2 9" xfId="5336" xr:uid="{00000000-0005-0000-0000-000050140000}"/>
    <cellStyle name="Normal 10 2 10 30 3" xfId="5337" xr:uid="{00000000-0005-0000-0000-000051140000}"/>
    <cellStyle name="Normal 10 2 10 30 3 10" xfId="5338" xr:uid="{00000000-0005-0000-0000-000052140000}"/>
    <cellStyle name="Normal 10 2 10 30 3 2" xfId="5339" xr:uid="{00000000-0005-0000-0000-000053140000}"/>
    <cellStyle name="Normal 10 2 10 30 3 3" xfId="5340" xr:uid="{00000000-0005-0000-0000-000054140000}"/>
    <cellStyle name="Normal 10 2 10 30 3 4" xfId="5341" xr:uid="{00000000-0005-0000-0000-000055140000}"/>
    <cellStyle name="Normal 10 2 10 30 3 5" xfId="5342" xr:uid="{00000000-0005-0000-0000-000056140000}"/>
    <cellStyle name="Normal 10 2 10 30 3 6" xfId="5343" xr:uid="{00000000-0005-0000-0000-000057140000}"/>
    <cellStyle name="Normal 10 2 10 30 3 7" xfId="5344" xr:uid="{00000000-0005-0000-0000-000058140000}"/>
    <cellStyle name="Normal 10 2 10 30 3 8" xfId="5345" xr:uid="{00000000-0005-0000-0000-000059140000}"/>
    <cellStyle name="Normal 10 2 10 30 3 9" xfId="5346" xr:uid="{00000000-0005-0000-0000-00005A140000}"/>
    <cellStyle name="Normal 10 2 10 30 4" xfId="5347" xr:uid="{00000000-0005-0000-0000-00005B140000}"/>
    <cellStyle name="Normal 10 2 10 30 4 10" xfId="5348" xr:uid="{00000000-0005-0000-0000-00005C140000}"/>
    <cellStyle name="Normal 10 2 10 30 4 2" xfId="5349" xr:uid="{00000000-0005-0000-0000-00005D140000}"/>
    <cellStyle name="Normal 10 2 10 30 4 3" xfId="5350" xr:uid="{00000000-0005-0000-0000-00005E140000}"/>
    <cellStyle name="Normal 10 2 10 30 4 4" xfId="5351" xr:uid="{00000000-0005-0000-0000-00005F140000}"/>
    <cellStyle name="Normal 10 2 10 30 4 5" xfId="5352" xr:uid="{00000000-0005-0000-0000-000060140000}"/>
    <cellStyle name="Normal 10 2 10 30 4 6" xfId="5353" xr:uid="{00000000-0005-0000-0000-000061140000}"/>
    <cellStyle name="Normal 10 2 10 30 4 7" xfId="5354" xr:uid="{00000000-0005-0000-0000-000062140000}"/>
    <cellStyle name="Normal 10 2 10 30 4 8" xfId="5355" xr:uid="{00000000-0005-0000-0000-000063140000}"/>
    <cellStyle name="Normal 10 2 10 30 4 9" xfId="5356" xr:uid="{00000000-0005-0000-0000-000064140000}"/>
    <cellStyle name="Normal 10 2 10 30 5" xfId="5357" xr:uid="{00000000-0005-0000-0000-000065140000}"/>
    <cellStyle name="Normal 10 2 10 30 5 10" xfId="5358" xr:uid="{00000000-0005-0000-0000-000066140000}"/>
    <cellStyle name="Normal 10 2 10 30 5 2" xfId="5359" xr:uid="{00000000-0005-0000-0000-000067140000}"/>
    <cellStyle name="Normal 10 2 10 30 5 3" xfId="5360" xr:uid="{00000000-0005-0000-0000-000068140000}"/>
    <cellStyle name="Normal 10 2 10 30 5 4" xfId="5361" xr:uid="{00000000-0005-0000-0000-000069140000}"/>
    <cellStyle name="Normal 10 2 10 30 5 5" xfId="5362" xr:uid="{00000000-0005-0000-0000-00006A140000}"/>
    <cellStyle name="Normal 10 2 10 30 5 6" xfId="5363" xr:uid="{00000000-0005-0000-0000-00006B140000}"/>
    <cellStyle name="Normal 10 2 10 30 5 7" xfId="5364" xr:uid="{00000000-0005-0000-0000-00006C140000}"/>
    <cellStyle name="Normal 10 2 10 30 5 8" xfId="5365" xr:uid="{00000000-0005-0000-0000-00006D140000}"/>
    <cellStyle name="Normal 10 2 10 30 5 9" xfId="5366" xr:uid="{00000000-0005-0000-0000-00006E140000}"/>
    <cellStyle name="Normal 10 2 10 30 6" xfId="5367" xr:uid="{00000000-0005-0000-0000-00006F140000}"/>
    <cellStyle name="Normal 10 2 10 30 7" xfId="5368" xr:uid="{00000000-0005-0000-0000-000070140000}"/>
    <cellStyle name="Normal 10 2 10 30 8" xfId="5369" xr:uid="{00000000-0005-0000-0000-000071140000}"/>
    <cellStyle name="Normal 10 2 10 30 9" xfId="5370" xr:uid="{00000000-0005-0000-0000-000072140000}"/>
    <cellStyle name="Normal 10 2 10 31" xfId="5371" xr:uid="{00000000-0005-0000-0000-000073140000}"/>
    <cellStyle name="Normal 10 2 10 31 10" xfId="5372" xr:uid="{00000000-0005-0000-0000-000074140000}"/>
    <cellStyle name="Normal 10 2 10 31 11" xfId="5373" xr:uid="{00000000-0005-0000-0000-000075140000}"/>
    <cellStyle name="Normal 10 2 10 31 12" xfId="5374" xr:uid="{00000000-0005-0000-0000-000076140000}"/>
    <cellStyle name="Normal 10 2 10 31 13" xfId="5375" xr:uid="{00000000-0005-0000-0000-000077140000}"/>
    <cellStyle name="Normal 10 2 10 31 14" xfId="5376" xr:uid="{00000000-0005-0000-0000-000078140000}"/>
    <cellStyle name="Normal 10 2 10 31 2" xfId="5377" xr:uid="{00000000-0005-0000-0000-000079140000}"/>
    <cellStyle name="Normal 10 2 10 31 2 10" xfId="5378" xr:uid="{00000000-0005-0000-0000-00007A140000}"/>
    <cellStyle name="Normal 10 2 10 31 2 2" xfId="5379" xr:uid="{00000000-0005-0000-0000-00007B140000}"/>
    <cellStyle name="Normal 10 2 10 31 2 3" xfId="5380" xr:uid="{00000000-0005-0000-0000-00007C140000}"/>
    <cellStyle name="Normal 10 2 10 31 2 4" xfId="5381" xr:uid="{00000000-0005-0000-0000-00007D140000}"/>
    <cellStyle name="Normal 10 2 10 31 2 5" xfId="5382" xr:uid="{00000000-0005-0000-0000-00007E140000}"/>
    <cellStyle name="Normal 10 2 10 31 2 6" xfId="5383" xr:uid="{00000000-0005-0000-0000-00007F140000}"/>
    <cellStyle name="Normal 10 2 10 31 2 7" xfId="5384" xr:uid="{00000000-0005-0000-0000-000080140000}"/>
    <cellStyle name="Normal 10 2 10 31 2 8" xfId="5385" xr:uid="{00000000-0005-0000-0000-000081140000}"/>
    <cellStyle name="Normal 10 2 10 31 2 9" xfId="5386" xr:uid="{00000000-0005-0000-0000-000082140000}"/>
    <cellStyle name="Normal 10 2 10 31 3" xfId="5387" xr:uid="{00000000-0005-0000-0000-000083140000}"/>
    <cellStyle name="Normal 10 2 10 31 3 10" xfId="5388" xr:uid="{00000000-0005-0000-0000-000084140000}"/>
    <cellStyle name="Normal 10 2 10 31 3 2" xfId="5389" xr:uid="{00000000-0005-0000-0000-000085140000}"/>
    <cellStyle name="Normal 10 2 10 31 3 3" xfId="5390" xr:uid="{00000000-0005-0000-0000-000086140000}"/>
    <cellStyle name="Normal 10 2 10 31 3 4" xfId="5391" xr:uid="{00000000-0005-0000-0000-000087140000}"/>
    <cellStyle name="Normal 10 2 10 31 3 5" xfId="5392" xr:uid="{00000000-0005-0000-0000-000088140000}"/>
    <cellStyle name="Normal 10 2 10 31 3 6" xfId="5393" xr:uid="{00000000-0005-0000-0000-000089140000}"/>
    <cellStyle name="Normal 10 2 10 31 3 7" xfId="5394" xr:uid="{00000000-0005-0000-0000-00008A140000}"/>
    <cellStyle name="Normal 10 2 10 31 3 8" xfId="5395" xr:uid="{00000000-0005-0000-0000-00008B140000}"/>
    <cellStyle name="Normal 10 2 10 31 3 9" xfId="5396" xr:uid="{00000000-0005-0000-0000-00008C140000}"/>
    <cellStyle name="Normal 10 2 10 31 4" xfId="5397" xr:uid="{00000000-0005-0000-0000-00008D140000}"/>
    <cellStyle name="Normal 10 2 10 31 4 10" xfId="5398" xr:uid="{00000000-0005-0000-0000-00008E140000}"/>
    <cellStyle name="Normal 10 2 10 31 4 2" xfId="5399" xr:uid="{00000000-0005-0000-0000-00008F140000}"/>
    <cellStyle name="Normal 10 2 10 31 4 3" xfId="5400" xr:uid="{00000000-0005-0000-0000-000090140000}"/>
    <cellStyle name="Normal 10 2 10 31 4 4" xfId="5401" xr:uid="{00000000-0005-0000-0000-000091140000}"/>
    <cellStyle name="Normal 10 2 10 31 4 5" xfId="5402" xr:uid="{00000000-0005-0000-0000-000092140000}"/>
    <cellStyle name="Normal 10 2 10 31 4 6" xfId="5403" xr:uid="{00000000-0005-0000-0000-000093140000}"/>
    <cellStyle name="Normal 10 2 10 31 4 7" xfId="5404" xr:uid="{00000000-0005-0000-0000-000094140000}"/>
    <cellStyle name="Normal 10 2 10 31 4 8" xfId="5405" xr:uid="{00000000-0005-0000-0000-000095140000}"/>
    <cellStyle name="Normal 10 2 10 31 4 9" xfId="5406" xr:uid="{00000000-0005-0000-0000-000096140000}"/>
    <cellStyle name="Normal 10 2 10 31 5" xfId="5407" xr:uid="{00000000-0005-0000-0000-000097140000}"/>
    <cellStyle name="Normal 10 2 10 31 5 10" xfId="5408" xr:uid="{00000000-0005-0000-0000-000098140000}"/>
    <cellStyle name="Normal 10 2 10 31 5 2" xfId="5409" xr:uid="{00000000-0005-0000-0000-000099140000}"/>
    <cellStyle name="Normal 10 2 10 31 5 3" xfId="5410" xr:uid="{00000000-0005-0000-0000-00009A140000}"/>
    <cellStyle name="Normal 10 2 10 31 5 4" xfId="5411" xr:uid="{00000000-0005-0000-0000-00009B140000}"/>
    <cellStyle name="Normal 10 2 10 31 5 5" xfId="5412" xr:uid="{00000000-0005-0000-0000-00009C140000}"/>
    <cellStyle name="Normal 10 2 10 31 5 6" xfId="5413" xr:uid="{00000000-0005-0000-0000-00009D140000}"/>
    <cellStyle name="Normal 10 2 10 31 5 7" xfId="5414" xr:uid="{00000000-0005-0000-0000-00009E140000}"/>
    <cellStyle name="Normal 10 2 10 31 5 8" xfId="5415" xr:uid="{00000000-0005-0000-0000-00009F140000}"/>
    <cellStyle name="Normal 10 2 10 31 5 9" xfId="5416" xr:uid="{00000000-0005-0000-0000-0000A0140000}"/>
    <cellStyle name="Normal 10 2 10 31 6" xfId="5417" xr:uid="{00000000-0005-0000-0000-0000A1140000}"/>
    <cellStyle name="Normal 10 2 10 31 7" xfId="5418" xr:uid="{00000000-0005-0000-0000-0000A2140000}"/>
    <cellStyle name="Normal 10 2 10 31 8" xfId="5419" xr:uid="{00000000-0005-0000-0000-0000A3140000}"/>
    <cellStyle name="Normal 10 2 10 31 9" xfId="5420" xr:uid="{00000000-0005-0000-0000-0000A4140000}"/>
    <cellStyle name="Normal 10 2 10 32" xfId="5421" xr:uid="{00000000-0005-0000-0000-0000A5140000}"/>
    <cellStyle name="Normal 10 2 10 32 10" xfId="5422" xr:uid="{00000000-0005-0000-0000-0000A6140000}"/>
    <cellStyle name="Normal 10 2 10 32 11" xfId="5423" xr:uid="{00000000-0005-0000-0000-0000A7140000}"/>
    <cellStyle name="Normal 10 2 10 32 12" xfId="5424" xr:uid="{00000000-0005-0000-0000-0000A8140000}"/>
    <cellStyle name="Normal 10 2 10 32 13" xfId="5425" xr:uid="{00000000-0005-0000-0000-0000A9140000}"/>
    <cellStyle name="Normal 10 2 10 32 14" xfId="5426" xr:uid="{00000000-0005-0000-0000-0000AA140000}"/>
    <cellStyle name="Normal 10 2 10 32 2" xfId="5427" xr:uid="{00000000-0005-0000-0000-0000AB140000}"/>
    <cellStyle name="Normal 10 2 10 32 2 10" xfId="5428" xr:uid="{00000000-0005-0000-0000-0000AC140000}"/>
    <cellStyle name="Normal 10 2 10 32 2 2" xfId="5429" xr:uid="{00000000-0005-0000-0000-0000AD140000}"/>
    <cellStyle name="Normal 10 2 10 32 2 3" xfId="5430" xr:uid="{00000000-0005-0000-0000-0000AE140000}"/>
    <cellStyle name="Normal 10 2 10 32 2 4" xfId="5431" xr:uid="{00000000-0005-0000-0000-0000AF140000}"/>
    <cellStyle name="Normal 10 2 10 32 2 5" xfId="5432" xr:uid="{00000000-0005-0000-0000-0000B0140000}"/>
    <cellStyle name="Normal 10 2 10 32 2 6" xfId="5433" xr:uid="{00000000-0005-0000-0000-0000B1140000}"/>
    <cellStyle name="Normal 10 2 10 32 2 7" xfId="5434" xr:uid="{00000000-0005-0000-0000-0000B2140000}"/>
    <cellStyle name="Normal 10 2 10 32 2 8" xfId="5435" xr:uid="{00000000-0005-0000-0000-0000B3140000}"/>
    <cellStyle name="Normal 10 2 10 32 2 9" xfId="5436" xr:uid="{00000000-0005-0000-0000-0000B4140000}"/>
    <cellStyle name="Normal 10 2 10 32 3" xfId="5437" xr:uid="{00000000-0005-0000-0000-0000B5140000}"/>
    <cellStyle name="Normal 10 2 10 32 3 10" xfId="5438" xr:uid="{00000000-0005-0000-0000-0000B6140000}"/>
    <cellStyle name="Normal 10 2 10 32 3 2" xfId="5439" xr:uid="{00000000-0005-0000-0000-0000B7140000}"/>
    <cellStyle name="Normal 10 2 10 32 3 3" xfId="5440" xr:uid="{00000000-0005-0000-0000-0000B8140000}"/>
    <cellStyle name="Normal 10 2 10 32 3 4" xfId="5441" xr:uid="{00000000-0005-0000-0000-0000B9140000}"/>
    <cellStyle name="Normal 10 2 10 32 3 5" xfId="5442" xr:uid="{00000000-0005-0000-0000-0000BA140000}"/>
    <cellStyle name="Normal 10 2 10 32 3 6" xfId="5443" xr:uid="{00000000-0005-0000-0000-0000BB140000}"/>
    <cellStyle name="Normal 10 2 10 32 3 7" xfId="5444" xr:uid="{00000000-0005-0000-0000-0000BC140000}"/>
    <cellStyle name="Normal 10 2 10 32 3 8" xfId="5445" xr:uid="{00000000-0005-0000-0000-0000BD140000}"/>
    <cellStyle name="Normal 10 2 10 32 3 9" xfId="5446" xr:uid="{00000000-0005-0000-0000-0000BE140000}"/>
    <cellStyle name="Normal 10 2 10 32 4" xfId="5447" xr:uid="{00000000-0005-0000-0000-0000BF140000}"/>
    <cellStyle name="Normal 10 2 10 32 4 10" xfId="5448" xr:uid="{00000000-0005-0000-0000-0000C0140000}"/>
    <cellStyle name="Normal 10 2 10 32 4 2" xfId="5449" xr:uid="{00000000-0005-0000-0000-0000C1140000}"/>
    <cellStyle name="Normal 10 2 10 32 4 3" xfId="5450" xr:uid="{00000000-0005-0000-0000-0000C2140000}"/>
    <cellStyle name="Normal 10 2 10 32 4 4" xfId="5451" xr:uid="{00000000-0005-0000-0000-0000C3140000}"/>
    <cellStyle name="Normal 10 2 10 32 4 5" xfId="5452" xr:uid="{00000000-0005-0000-0000-0000C4140000}"/>
    <cellStyle name="Normal 10 2 10 32 4 6" xfId="5453" xr:uid="{00000000-0005-0000-0000-0000C5140000}"/>
    <cellStyle name="Normal 10 2 10 32 4 7" xfId="5454" xr:uid="{00000000-0005-0000-0000-0000C6140000}"/>
    <cellStyle name="Normal 10 2 10 32 4 8" xfId="5455" xr:uid="{00000000-0005-0000-0000-0000C7140000}"/>
    <cellStyle name="Normal 10 2 10 32 4 9" xfId="5456" xr:uid="{00000000-0005-0000-0000-0000C8140000}"/>
    <cellStyle name="Normal 10 2 10 32 5" xfId="5457" xr:uid="{00000000-0005-0000-0000-0000C9140000}"/>
    <cellStyle name="Normal 10 2 10 32 5 10" xfId="5458" xr:uid="{00000000-0005-0000-0000-0000CA140000}"/>
    <cellStyle name="Normal 10 2 10 32 5 2" xfId="5459" xr:uid="{00000000-0005-0000-0000-0000CB140000}"/>
    <cellStyle name="Normal 10 2 10 32 5 3" xfId="5460" xr:uid="{00000000-0005-0000-0000-0000CC140000}"/>
    <cellStyle name="Normal 10 2 10 32 5 4" xfId="5461" xr:uid="{00000000-0005-0000-0000-0000CD140000}"/>
    <cellStyle name="Normal 10 2 10 32 5 5" xfId="5462" xr:uid="{00000000-0005-0000-0000-0000CE140000}"/>
    <cellStyle name="Normal 10 2 10 32 5 6" xfId="5463" xr:uid="{00000000-0005-0000-0000-0000CF140000}"/>
    <cellStyle name="Normal 10 2 10 32 5 7" xfId="5464" xr:uid="{00000000-0005-0000-0000-0000D0140000}"/>
    <cellStyle name="Normal 10 2 10 32 5 8" xfId="5465" xr:uid="{00000000-0005-0000-0000-0000D1140000}"/>
    <cellStyle name="Normal 10 2 10 32 5 9" xfId="5466" xr:uid="{00000000-0005-0000-0000-0000D2140000}"/>
    <cellStyle name="Normal 10 2 10 32 6" xfId="5467" xr:uid="{00000000-0005-0000-0000-0000D3140000}"/>
    <cellStyle name="Normal 10 2 10 32 7" xfId="5468" xr:uid="{00000000-0005-0000-0000-0000D4140000}"/>
    <cellStyle name="Normal 10 2 10 32 8" xfId="5469" xr:uid="{00000000-0005-0000-0000-0000D5140000}"/>
    <cellStyle name="Normal 10 2 10 32 9" xfId="5470" xr:uid="{00000000-0005-0000-0000-0000D6140000}"/>
    <cellStyle name="Normal 10 2 10 33" xfId="5471" xr:uid="{00000000-0005-0000-0000-0000D7140000}"/>
    <cellStyle name="Normal 10 2 10 33 10" xfId="5472" xr:uid="{00000000-0005-0000-0000-0000D8140000}"/>
    <cellStyle name="Normal 10 2 10 33 11" xfId="5473" xr:uid="{00000000-0005-0000-0000-0000D9140000}"/>
    <cellStyle name="Normal 10 2 10 33 12" xfId="5474" xr:uid="{00000000-0005-0000-0000-0000DA140000}"/>
    <cellStyle name="Normal 10 2 10 33 13" xfId="5475" xr:uid="{00000000-0005-0000-0000-0000DB140000}"/>
    <cellStyle name="Normal 10 2 10 33 14" xfId="5476" xr:uid="{00000000-0005-0000-0000-0000DC140000}"/>
    <cellStyle name="Normal 10 2 10 33 2" xfId="5477" xr:uid="{00000000-0005-0000-0000-0000DD140000}"/>
    <cellStyle name="Normal 10 2 10 33 2 10" xfId="5478" xr:uid="{00000000-0005-0000-0000-0000DE140000}"/>
    <cellStyle name="Normal 10 2 10 33 2 2" xfId="5479" xr:uid="{00000000-0005-0000-0000-0000DF140000}"/>
    <cellStyle name="Normal 10 2 10 33 2 3" xfId="5480" xr:uid="{00000000-0005-0000-0000-0000E0140000}"/>
    <cellStyle name="Normal 10 2 10 33 2 4" xfId="5481" xr:uid="{00000000-0005-0000-0000-0000E1140000}"/>
    <cellStyle name="Normal 10 2 10 33 2 5" xfId="5482" xr:uid="{00000000-0005-0000-0000-0000E2140000}"/>
    <cellStyle name="Normal 10 2 10 33 2 6" xfId="5483" xr:uid="{00000000-0005-0000-0000-0000E3140000}"/>
    <cellStyle name="Normal 10 2 10 33 2 7" xfId="5484" xr:uid="{00000000-0005-0000-0000-0000E4140000}"/>
    <cellStyle name="Normal 10 2 10 33 2 8" xfId="5485" xr:uid="{00000000-0005-0000-0000-0000E5140000}"/>
    <cellStyle name="Normal 10 2 10 33 2 9" xfId="5486" xr:uid="{00000000-0005-0000-0000-0000E6140000}"/>
    <cellStyle name="Normal 10 2 10 33 3" xfId="5487" xr:uid="{00000000-0005-0000-0000-0000E7140000}"/>
    <cellStyle name="Normal 10 2 10 33 3 10" xfId="5488" xr:uid="{00000000-0005-0000-0000-0000E8140000}"/>
    <cellStyle name="Normal 10 2 10 33 3 2" xfId="5489" xr:uid="{00000000-0005-0000-0000-0000E9140000}"/>
    <cellStyle name="Normal 10 2 10 33 3 3" xfId="5490" xr:uid="{00000000-0005-0000-0000-0000EA140000}"/>
    <cellStyle name="Normal 10 2 10 33 3 4" xfId="5491" xr:uid="{00000000-0005-0000-0000-0000EB140000}"/>
    <cellStyle name="Normal 10 2 10 33 3 5" xfId="5492" xr:uid="{00000000-0005-0000-0000-0000EC140000}"/>
    <cellStyle name="Normal 10 2 10 33 3 6" xfId="5493" xr:uid="{00000000-0005-0000-0000-0000ED140000}"/>
    <cellStyle name="Normal 10 2 10 33 3 7" xfId="5494" xr:uid="{00000000-0005-0000-0000-0000EE140000}"/>
    <cellStyle name="Normal 10 2 10 33 3 8" xfId="5495" xr:uid="{00000000-0005-0000-0000-0000EF140000}"/>
    <cellStyle name="Normal 10 2 10 33 3 9" xfId="5496" xr:uid="{00000000-0005-0000-0000-0000F0140000}"/>
    <cellStyle name="Normal 10 2 10 33 4" xfId="5497" xr:uid="{00000000-0005-0000-0000-0000F1140000}"/>
    <cellStyle name="Normal 10 2 10 33 4 10" xfId="5498" xr:uid="{00000000-0005-0000-0000-0000F2140000}"/>
    <cellStyle name="Normal 10 2 10 33 4 2" xfId="5499" xr:uid="{00000000-0005-0000-0000-0000F3140000}"/>
    <cellStyle name="Normal 10 2 10 33 4 3" xfId="5500" xr:uid="{00000000-0005-0000-0000-0000F4140000}"/>
    <cellStyle name="Normal 10 2 10 33 4 4" xfId="5501" xr:uid="{00000000-0005-0000-0000-0000F5140000}"/>
    <cellStyle name="Normal 10 2 10 33 4 5" xfId="5502" xr:uid="{00000000-0005-0000-0000-0000F6140000}"/>
    <cellStyle name="Normal 10 2 10 33 4 6" xfId="5503" xr:uid="{00000000-0005-0000-0000-0000F7140000}"/>
    <cellStyle name="Normal 10 2 10 33 4 7" xfId="5504" xr:uid="{00000000-0005-0000-0000-0000F8140000}"/>
    <cellStyle name="Normal 10 2 10 33 4 8" xfId="5505" xr:uid="{00000000-0005-0000-0000-0000F9140000}"/>
    <cellStyle name="Normal 10 2 10 33 4 9" xfId="5506" xr:uid="{00000000-0005-0000-0000-0000FA140000}"/>
    <cellStyle name="Normal 10 2 10 33 5" xfId="5507" xr:uid="{00000000-0005-0000-0000-0000FB140000}"/>
    <cellStyle name="Normal 10 2 10 33 5 10" xfId="5508" xr:uid="{00000000-0005-0000-0000-0000FC140000}"/>
    <cellStyle name="Normal 10 2 10 33 5 2" xfId="5509" xr:uid="{00000000-0005-0000-0000-0000FD140000}"/>
    <cellStyle name="Normal 10 2 10 33 5 3" xfId="5510" xr:uid="{00000000-0005-0000-0000-0000FE140000}"/>
    <cellStyle name="Normal 10 2 10 33 5 4" xfId="5511" xr:uid="{00000000-0005-0000-0000-0000FF140000}"/>
    <cellStyle name="Normal 10 2 10 33 5 5" xfId="5512" xr:uid="{00000000-0005-0000-0000-000000150000}"/>
    <cellStyle name="Normal 10 2 10 33 5 6" xfId="5513" xr:uid="{00000000-0005-0000-0000-000001150000}"/>
    <cellStyle name="Normal 10 2 10 33 5 7" xfId="5514" xr:uid="{00000000-0005-0000-0000-000002150000}"/>
    <cellStyle name="Normal 10 2 10 33 5 8" xfId="5515" xr:uid="{00000000-0005-0000-0000-000003150000}"/>
    <cellStyle name="Normal 10 2 10 33 5 9" xfId="5516" xr:uid="{00000000-0005-0000-0000-000004150000}"/>
    <cellStyle name="Normal 10 2 10 33 6" xfId="5517" xr:uid="{00000000-0005-0000-0000-000005150000}"/>
    <cellStyle name="Normal 10 2 10 33 7" xfId="5518" xr:uid="{00000000-0005-0000-0000-000006150000}"/>
    <cellStyle name="Normal 10 2 10 33 8" xfId="5519" xr:uid="{00000000-0005-0000-0000-000007150000}"/>
    <cellStyle name="Normal 10 2 10 33 9" xfId="5520" xr:uid="{00000000-0005-0000-0000-000008150000}"/>
    <cellStyle name="Normal 10 2 10 34" xfId="5521" xr:uid="{00000000-0005-0000-0000-000009150000}"/>
    <cellStyle name="Normal 10 2 10 34 10" xfId="5522" xr:uid="{00000000-0005-0000-0000-00000A150000}"/>
    <cellStyle name="Normal 10 2 10 34 11" xfId="5523" xr:uid="{00000000-0005-0000-0000-00000B150000}"/>
    <cellStyle name="Normal 10 2 10 34 12" xfId="5524" xr:uid="{00000000-0005-0000-0000-00000C150000}"/>
    <cellStyle name="Normal 10 2 10 34 13" xfId="5525" xr:uid="{00000000-0005-0000-0000-00000D150000}"/>
    <cellStyle name="Normal 10 2 10 34 14" xfId="5526" xr:uid="{00000000-0005-0000-0000-00000E150000}"/>
    <cellStyle name="Normal 10 2 10 34 2" xfId="5527" xr:uid="{00000000-0005-0000-0000-00000F150000}"/>
    <cellStyle name="Normal 10 2 10 34 2 10" xfId="5528" xr:uid="{00000000-0005-0000-0000-000010150000}"/>
    <cellStyle name="Normal 10 2 10 34 2 2" xfId="5529" xr:uid="{00000000-0005-0000-0000-000011150000}"/>
    <cellStyle name="Normal 10 2 10 34 2 3" xfId="5530" xr:uid="{00000000-0005-0000-0000-000012150000}"/>
    <cellStyle name="Normal 10 2 10 34 2 4" xfId="5531" xr:uid="{00000000-0005-0000-0000-000013150000}"/>
    <cellStyle name="Normal 10 2 10 34 2 5" xfId="5532" xr:uid="{00000000-0005-0000-0000-000014150000}"/>
    <cellStyle name="Normal 10 2 10 34 2 6" xfId="5533" xr:uid="{00000000-0005-0000-0000-000015150000}"/>
    <cellStyle name="Normal 10 2 10 34 2 7" xfId="5534" xr:uid="{00000000-0005-0000-0000-000016150000}"/>
    <cellStyle name="Normal 10 2 10 34 2 8" xfId="5535" xr:uid="{00000000-0005-0000-0000-000017150000}"/>
    <cellStyle name="Normal 10 2 10 34 2 9" xfId="5536" xr:uid="{00000000-0005-0000-0000-000018150000}"/>
    <cellStyle name="Normal 10 2 10 34 3" xfId="5537" xr:uid="{00000000-0005-0000-0000-000019150000}"/>
    <cellStyle name="Normal 10 2 10 34 3 10" xfId="5538" xr:uid="{00000000-0005-0000-0000-00001A150000}"/>
    <cellStyle name="Normal 10 2 10 34 3 2" xfId="5539" xr:uid="{00000000-0005-0000-0000-00001B150000}"/>
    <cellStyle name="Normal 10 2 10 34 3 3" xfId="5540" xr:uid="{00000000-0005-0000-0000-00001C150000}"/>
    <cellStyle name="Normal 10 2 10 34 3 4" xfId="5541" xr:uid="{00000000-0005-0000-0000-00001D150000}"/>
    <cellStyle name="Normal 10 2 10 34 3 5" xfId="5542" xr:uid="{00000000-0005-0000-0000-00001E150000}"/>
    <cellStyle name="Normal 10 2 10 34 3 6" xfId="5543" xr:uid="{00000000-0005-0000-0000-00001F150000}"/>
    <cellStyle name="Normal 10 2 10 34 3 7" xfId="5544" xr:uid="{00000000-0005-0000-0000-000020150000}"/>
    <cellStyle name="Normal 10 2 10 34 3 8" xfId="5545" xr:uid="{00000000-0005-0000-0000-000021150000}"/>
    <cellStyle name="Normal 10 2 10 34 3 9" xfId="5546" xr:uid="{00000000-0005-0000-0000-000022150000}"/>
    <cellStyle name="Normal 10 2 10 34 4" xfId="5547" xr:uid="{00000000-0005-0000-0000-000023150000}"/>
    <cellStyle name="Normal 10 2 10 34 4 10" xfId="5548" xr:uid="{00000000-0005-0000-0000-000024150000}"/>
    <cellStyle name="Normal 10 2 10 34 4 2" xfId="5549" xr:uid="{00000000-0005-0000-0000-000025150000}"/>
    <cellStyle name="Normal 10 2 10 34 4 3" xfId="5550" xr:uid="{00000000-0005-0000-0000-000026150000}"/>
    <cellStyle name="Normal 10 2 10 34 4 4" xfId="5551" xr:uid="{00000000-0005-0000-0000-000027150000}"/>
    <cellStyle name="Normal 10 2 10 34 4 5" xfId="5552" xr:uid="{00000000-0005-0000-0000-000028150000}"/>
    <cellStyle name="Normal 10 2 10 34 4 6" xfId="5553" xr:uid="{00000000-0005-0000-0000-000029150000}"/>
    <cellStyle name="Normal 10 2 10 34 4 7" xfId="5554" xr:uid="{00000000-0005-0000-0000-00002A150000}"/>
    <cellStyle name="Normal 10 2 10 34 4 8" xfId="5555" xr:uid="{00000000-0005-0000-0000-00002B150000}"/>
    <cellStyle name="Normal 10 2 10 34 4 9" xfId="5556" xr:uid="{00000000-0005-0000-0000-00002C150000}"/>
    <cellStyle name="Normal 10 2 10 34 5" xfId="5557" xr:uid="{00000000-0005-0000-0000-00002D150000}"/>
    <cellStyle name="Normal 10 2 10 34 5 10" xfId="5558" xr:uid="{00000000-0005-0000-0000-00002E150000}"/>
    <cellStyle name="Normal 10 2 10 34 5 2" xfId="5559" xr:uid="{00000000-0005-0000-0000-00002F150000}"/>
    <cellStyle name="Normal 10 2 10 34 5 3" xfId="5560" xr:uid="{00000000-0005-0000-0000-000030150000}"/>
    <cellStyle name="Normal 10 2 10 34 5 4" xfId="5561" xr:uid="{00000000-0005-0000-0000-000031150000}"/>
    <cellStyle name="Normal 10 2 10 34 5 5" xfId="5562" xr:uid="{00000000-0005-0000-0000-000032150000}"/>
    <cellStyle name="Normal 10 2 10 34 5 6" xfId="5563" xr:uid="{00000000-0005-0000-0000-000033150000}"/>
    <cellStyle name="Normal 10 2 10 34 5 7" xfId="5564" xr:uid="{00000000-0005-0000-0000-000034150000}"/>
    <cellStyle name="Normal 10 2 10 34 5 8" xfId="5565" xr:uid="{00000000-0005-0000-0000-000035150000}"/>
    <cellStyle name="Normal 10 2 10 34 5 9" xfId="5566" xr:uid="{00000000-0005-0000-0000-000036150000}"/>
    <cellStyle name="Normal 10 2 10 34 6" xfId="5567" xr:uid="{00000000-0005-0000-0000-000037150000}"/>
    <cellStyle name="Normal 10 2 10 34 7" xfId="5568" xr:uid="{00000000-0005-0000-0000-000038150000}"/>
    <cellStyle name="Normal 10 2 10 34 8" xfId="5569" xr:uid="{00000000-0005-0000-0000-000039150000}"/>
    <cellStyle name="Normal 10 2 10 34 9" xfId="5570" xr:uid="{00000000-0005-0000-0000-00003A150000}"/>
    <cellStyle name="Normal 10 2 10 35" xfId="5571" xr:uid="{00000000-0005-0000-0000-00003B150000}"/>
    <cellStyle name="Normal 10 2 10 35 10" xfId="5572" xr:uid="{00000000-0005-0000-0000-00003C150000}"/>
    <cellStyle name="Normal 10 2 10 35 2" xfId="5573" xr:uid="{00000000-0005-0000-0000-00003D150000}"/>
    <cellStyle name="Normal 10 2 10 35 3" xfId="5574" xr:uid="{00000000-0005-0000-0000-00003E150000}"/>
    <cellStyle name="Normal 10 2 10 35 4" xfId="5575" xr:uid="{00000000-0005-0000-0000-00003F150000}"/>
    <cellStyle name="Normal 10 2 10 35 5" xfId="5576" xr:uid="{00000000-0005-0000-0000-000040150000}"/>
    <cellStyle name="Normal 10 2 10 35 6" xfId="5577" xr:uid="{00000000-0005-0000-0000-000041150000}"/>
    <cellStyle name="Normal 10 2 10 35 7" xfId="5578" xr:uid="{00000000-0005-0000-0000-000042150000}"/>
    <cellStyle name="Normal 10 2 10 35 8" xfId="5579" xr:uid="{00000000-0005-0000-0000-000043150000}"/>
    <cellStyle name="Normal 10 2 10 35 9" xfId="5580" xr:uid="{00000000-0005-0000-0000-000044150000}"/>
    <cellStyle name="Normal 10 2 10 36" xfId="5581" xr:uid="{00000000-0005-0000-0000-000045150000}"/>
    <cellStyle name="Normal 10 2 10 36 10" xfId="5582" xr:uid="{00000000-0005-0000-0000-000046150000}"/>
    <cellStyle name="Normal 10 2 10 36 2" xfId="5583" xr:uid="{00000000-0005-0000-0000-000047150000}"/>
    <cellStyle name="Normal 10 2 10 36 3" xfId="5584" xr:uid="{00000000-0005-0000-0000-000048150000}"/>
    <cellStyle name="Normal 10 2 10 36 4" xfId="5585" xr:uid="{00000000-0005-0000-0000-000049150000}"/>
    <cellStyle name="Normal 10 2 10 36 5" xfId="5586" xr:uid="{00000000-0005-0000-0000-00004A150000}"/>
    <cellStyle name="Normal 10 2 10 36 6" xfId="5587" xr:uid="{00000000-0005-0000-0000-00004B150000}"/>
    <cellStyle name="Normal 10 2 10 36 7" xfId="5588" xr:uid="{00000000-0005-0000-0000-00004C150000}"/>
    <cellStyle name="Normal 10 2 10 36 8" xfId="5589" xr:uid="{00000000-0005-0000-0000-00004D150000}"/>
    <cellStyle name="Normal 10 2 10 36 9" xfId="5590" xr:uid="{00000000-0005-0000-0000-00004E150000}"/>
    <cellStyle name="Normal 10 2 10 37" xfId="5591" xr:uid="{00000000-0005-0000-0000-00004F150000}"/>
    <cellStyle name="Normal 10 2 10 37 10" xfId="5592" xr:uid="{00000000-0005-0000-0000-000050150000}"/>
    <cellStyle name="Normal 10 2 10 37 2" xfId="5593" xr:uid="{00000000-0005-0000-0000-000051150000}"/>
    <cellStyle name="Normal 10 2 10 37 3" xfId="5594" xr:uid="{00000000-0005-0000-0000-000052150000}"/>
    <cellStyle name="Normal 10 2 10 37 4" xfId="5595" xr:uid="{00000000-0005-0000-0000-000053150000}"/>
    <cellStyle name="Normal 10 2 10 37 5" xfId="5596" xr:uid="{00000000-0005-0000-0000-000054150000}"/>
    <cellStyle name="Normal 10 2 10 37 6" xfId="5597" xr:uid="{00000000-0005-0000-0000-000055150000}"/>
    <cellStyle name="Normal 10 2 10 37 7" xfId="5598" xr:uid="{00000000-0005-0000-0000-000056150000}"/>
    <cellStyle name="Normal 10 2 10 37 8" xfId="5599" xr:uid="{00000000-0005-0000-0000-000057150000}"/>
    <cellStyle name="Normal 10 2 10 37 9" xfId="5600" xr:uid="{00000000-0005-0000-0000-000058150000}"/>
    <cellStyle name="Normal 10 2 10 38" xfId="5601" xr:uid="{00000000-0005-0000-0000-000059150000}"/>
    <cellStyle name="Normal 10 2 10 38 10" xfId="5602" xr:uid="{00000000-0005-0000-0000-00005A150000}"/>
    <cellStyle name="Normal 10 2 10 38 2" xfId="5603" xr:uid="{00000000-0005-0000-0000-00005B150000}"/>
    <cellStyle name="Normal 10 2 10 38 3" xfId="5604" xr:uid="{00000000-0005-0000-0000-00005C150000}"/>
    <cellStyle name="Normal 10 2 10 38 4" xfId="5605" xr:uid="{00000000-0005-0000-0000-00005D150000}"/>
    <cellStyle name="Normal 10 2 10 38 5" xfId="5606" xr:uid="{00000000-0005-0000-0000-00005E150000}"/>
    <cellStyle name="Normal 10 2 10 38 6" xfId="5607" xr:uid="{00000000-0005-0000-0000-00005F150000}"/>
    <cellStyle name="Normal 10 2 10 38 7" xfId="5608" xr:uid="{00000000-0005-0000-0000-000060150000}"/>
    <cellStyle name="Normal 10 2 10 38 8" xfId="5609" xr:uid="{00000000-0005-0000-0000-000061150000}"/>
    <cellStyle name="Normal 10 2 10 38 9" xfId="5610" xr:uid="{00000000-0005-0000-0000-000062150000}"/>
    <cellStyle name="Normal 10 2 10 39" xfId="5611" xr:uid="{00000000-0005-0000-0000-000063150000}"/>
    <cellStyle name="Normal 10 2 10 4" xfId="5612" xr:uid="{00000000-0005-0000-0000-000064150000}"/>
    <cellStyle name="Normal 10 2 10 4 10" xfId="5613" xr:uid="{00000000-0005-0000-0000-000065150000}"/>
    <cellStyle name="Normal 10 2 10 4 11" xfId="5614" xr:uid="{00000000-0005-0000-0000-000066150000}"/>
    <cellStyle name="Normal 10 2 10 4 12" xfId="5615" xr:uid="{00000000-0005-0000-0000-000067150000}"/>
    <cellStyle name="Normal 10 2 10 4 13" xfId="5616" xr:uid="{00000000-0005-0000-0000-000068150000}"/>
    <cellStyle name="Normal 10 2 10 4 14" xfId="5617" xr:uid="{00000000-0005-0000-0000-000069150000}"/>
    <cellStyle name="Normal 10 2 10 4 2" xfId="5618" xr:uid="{00000000-0005-0000-0000-00006A150000}"/>
    <cellStyle name="Normal 10 2 10 4 2 10" xfId="5619" xr:uid="{00000000-0005-0000-0000-00006B150000}"/>
    <cellStyle name="Normal 10 2 10 4 2 2" xfId="5620" xr:uid="{00000000-0005-0000-0000-00006C150000}"/>
    <cellStyle name="Normal 10 2 10 4 2 3" xfId="5621" xr:uid="{00000000-0005-0000-0000-00006D150000}"/>
    <cellStyle name="Normal 10 2 10 4 2 4" xfId="5622" xr:uid="{00000000-0005-0000-0000-00006E150000}"/>
    <cellStyle name="Normal 10 2 10 4 2 5" xfId="5623" xr:uid="{00000000-0005-0000-0000-00006F150000}"/>
    <cellStyle name="Normal 10 2 10 4 2 6" xfId="5624" xr:uid="{00000000-0005-0000-0000-000070150000}"/>
    <cellStyle name="Normal 10 2 10 4 2 7" xfId="5625" xr:uid="{00000000-0005-0000-0000-000071150000}"/>
    <cellStyle name="Normal 10 2 10 4 2 8" xfId="5626" xr:uid="{00000000-0005-0000-0000-000072150000}"/>
    <cellStyle name="Normal 10 2 10 4 2 9" xfId="5627" xr:uid="{00000000-0005-0000-0000-000073150000}"/>
    <cellStyle name="Normal 10 2 10 4 3" xfId="5628" xr:uid="{00000000-0005-0000-0000-000074150000}"/>
    <cellStyle name="Normal 10 2 10 4 3 10" xfId="5629" xr:uid="{00000000-0005-0000-0000-000075150000}"/>
    <cellStyle name="Normal 10 2 10 4 3 2" xfId="5630" xr:uid="{00000000-0005-0000-0000-000076150000}"/>
    <cellStyle name="Normal 10 2 10 4 3 3" xfId="5631" xr:uid="{00000000-0005-0000-0000-000077150000}"/>
    <cellStyle name="Normal 10 2 10 4 3 4" xfId="5632" xr:uid="{00000000-0005-0000-0000-000078150000}"/>
    <cellStyle name="Normal 10 2 10 4 3 5" xfId="5633" xr:uid="{00000000-0005-0000-0000-000079150000}"/>
    <cellStyle name="Normal 10 2 10 4 3 6" xfId="5634" xr:uid="{00000000-0005-0000-0000-00007A150000}"/>
    <cellStyle name="Normal 10 2 10 4 3 7" xfId="5635" xr:uid="{00000000-0005-0000-0000-00007B150000}"/>
    <cellStyle name="Normal 10 2 10 4 3 8" xfId="5636" xr:uid="{00000000-0005-0000-0000-00007C150000}"/>
    <cellStyle name="Normal 10 2 10 4 3 9" xfId="5637" xr:uid="{00000000-0005-0000-0000-00007D150000}"/>
    <cellStyle name="Normal 10 2 10 4 4" xfId="5638" xr:uid="{00000000-0005-0000-0000-00007E150000}"/>
    <cellStyle name="Normal 10 2 10 4 4 10" xfId="5639" xr:uid="{00000000-0005-0000-0000-00007F150000}"/>
    <cellStyle name="Normal 10 2 10 4 4 2" xfId="5640" xr:uid="{00000000-0005-0000-0000-000080150000}"/>
    <cellStyle name="Normal 10 2 10 4 4 3" xfId="5641" xr:uid="{00000000-0005-0000-0000-000081150000}"/>
    <cellStyle name="Normal 10 2 10 4 4 4" xfId="5642" xr:uid="{00000000-0005-0000-0000-000082150000}"/>
    <cellStyle name="Normal 10 2 10 4 4 5" xfId="5643" xr:uid="{00000000-0005-0000-0000-000083150000}"/>
    <cellStyle name="Normal 10 2 10 4 4 6" xfId="5644" xr:uid="{00000000-0005-0000-0000-000084150000}"/>
    <cellStyle name="Normal 10 2 10 4 4 7" xfId="5645" xr:uid="{00000000-0005-0000-0000-000085150000}"/>
    <cellStyle name="Normal 10 2 10 4 4 8" xfId="5646" xr:uid="{00000000-0005-0000-0000-000086150000}"/>
    <cellStyle name="Normal 10 2 10 4 4 9" xfId="5647" xr:uid="{00000000-0005-0000-0000-000087150000}"/>
    <cellStyle name="Normal 10 2 10 4 5" xfId="5648" xr:uid="{00000000-0005-0000-0000-000088150000}"/>
    <cellStyle name="Normal 10 2 10 4 5 10" xfId="5649" xr:uid="{00000000-0005-0000-0000-000089150000}"/>
    <cellStyle name="Normal 10 2 10 4 5 2" xfId="5650" xr:uid="{00000000-0005-0000-0000-00008A150000}"/>
    <cellStyle name="Normal 10 2 10 4 5 3" xfId="5651" xr:uid="{00000000-0005-0000-0000-00008B150000}"/>
    <cellStyle name="Normal 10 2 10 4 5 4" xfId="5652" xr:uid="{00000000-0005-0000-0000-00008C150000}"/>
    <cellStyle name="Normal 10 2 10 4 5 5" xfId="5653" xr:uid="{00000000-0005-0000-0000-00008D150000}"/>
    <cellStyle name="Normal 10 2 10 4 5 6" xfId="5654" xr:uid="{00000000-0005-0000-0000-00008E150000}"/>
    <cellStyle name="Normal 10 2 10 4 5 7" xfId="5655" xr:uid="{00000000-0005-0000-0000-00008F150000}"/>
    <cellStyle name="Normal 10 2 10 4 5 8" xfId="5656" xr:uid="{00000000-0005-0000-0000-000090150000}"/>
    <cellStyle name="Normal 10 2 10 4 5 9" xfId="5657" xr:uid="{00000000-0005-0000-0000-000091150000}"/>
    <cellStyle name="Normal 10 2 10 4 6" xfId="5658" xr:uid="{00000000-0005-0000-0000-000092150000}"/>
    <cellStyle name="Normal 10 2 10 4 7" xfId="5659" xr:uid="{00000000-0005-0000-0000-000093150000}"/>
    <cellStyle name="Normal 10 2 10 4 8" xfId="5660" xr:uid="{00000000-0005-0000-0000-000094150000}"/>
    <cellStyle name="Normal 10 2 10 4 9" xfId="5661" xr:uid="{00000000-0005-0000-0000-000095150000}"/>
    <cellStyle name="Normal 10 2 10 40" xfId="5662" xr:uid="{00000000-0005-0000-0000-000096150000}"/>
    <cellStyle name="Normal 10 2 10 41" xfId="5663" xr:uid="{00000000-0005-0000-0000-000097150000}"/>
    <cellStyle name="Normal 10 2 10 42" xfId="5664" xr:uid="{00000000-0005-0000-0000-000098150000}"/>
    <cellStyle name="Normal 10 2 10 43" xfId="5665" xr:uid="{00000000-0005-0000-0000-000099150000}"/>
    <cellStyle name="Normal 10 2 10 44" xfId="5666" xr:uid="{00000000-0005-0000-0000-00009A150000}"/>
    <cellStyle name="Normal 10 2 10 45" xfId="5667" xr:uid="{00000000-0005-0000-0000-00009B150000}"/>
    <cellStyle name="Normal 10 2 10 46" xfId="5668" xr:uid="{00000000-0005-0000-0000-00009C150000}"/>
    <cellStyle name="Normal 10 2 10 47" xfId="5669" xr:uid="{00000000-0005-0000-0000-00009D150000}"/>
    <cellStyle name="Normal 10 2 10 48" xfId="5670" xr:uid="{00000000-0005-0000-0000-00009E150000}"/>
    <cellStyle name="Normal 10 2 10 49" xfId="5671" xr:uid="{00000000-0005-0000-0000-00009F150000}"/>
    <cellStyle name="Normal 10 2 10 5" xfId="5672" xr:uid="{00000000-0005-0000-0000-0000A0150000}"/>
    <cellStyle name="Normal 10 2 10 5 10" xfId="5673" xr:uid="{00000000-0005-0000-0000-0000A1150000}"/>
    <cellStyle name="Normal 10 2 10 5 11" xfId="5674" xr:uid="{00000000-0005-0000-0000-0000A2150000}"/>
    <cellStyle name="Normal 10 2 10 5 12" xfId="5675" xr:uid="{00000000-0005-0000-0000-0000A3150000}"/>
    <cellStyle name="Normal 10 2 10 5 13" xfId="5676" xr:uid="{00000000-0005-0000-0000-0000A4150000}"/>
    <cellStyle name="Normal 10 2 10 5 14" xfId="5677" xr:uid="{00000000-0005-0000-0000-0000A5150000}"/>
    <cellStyle name="Normal 10 2 10 5 2" xfId="5678" xr:uid="{00000000-0005-0000-0000-0000A6150000}"/>
    <cellStyle name="Normal 10 2 10 5 2 10" xfId="5679" xr:uid="{00000000-0005-0000-0000-0000A7150000}"/>
    <cellStyle name="Normal 10 2 10 5 2 2" xfId="5680" xr:uid="{00000000-0005-0000-0000-0000A8150000}"/>
    <cellStyle name="Normal 10 2 10 5 2 3" xfId="5681" xr:uid="{00000000-0005-0000-0000-0000A9150000}"/>
    <cellStyle name="Normal 10 2 10 5 2 4" xfId="5682" xr:uid="{00000000-0005-0000-0000-0000AA150000}"/>
    <cellStyle name="Normal 10 2 10 5 2 5" xfId="5683" xr:uid="{00000000-0005-0000-0000-0000AB150000}"/>
    <cellStyle name="Normal 10 2 10 5 2 6" xfId="5684" xr:uid="{00000000-0005-0000-0000-0000AC150000}"/>
    <cellStyle name="Normal 10 2 10 5 2 7" xfId="5685" xr:uid="{00000000-0005-0000-0000-0000AD150000}"/>
    <cellStyle name="Normal 10 2 10 5 2 8" xfId="5686" xr:uid="{00000000-0005-0000-0000-0000AE150000}"/>
    <cellStyle name="Normal 10 2 10 5 2 9" xfId="5687" xr:uid="{00000000-0005-0000-0000-0000AF150000}"/>
    <cellStyle name="Normal 10 2 10 5 3" xfId="5688" xr:uid="{00000000-0005-0000-0000-0000B0150000}"/>
    <cellStyle name="Normal 10 2 10 5 3 10" xfId="5689" xr:uid="{00000000-0005-0000-0000-0000B1150000}"/>
    <cellStyle name="Normal 10 2 10 5 3 2" xfId="5690" xr:uid="{00000000-0005-0000-0000-0000B2150000}"/>
    <cellStyle name="Normal 10 2 10 5 3 3" xfId="5691" xr:uid="{00000000-0005-0000-0000-0000B3150000}"/>
    <cellStyle name="Normal 10 2 10 5 3 4" xfId="5692" xr:uid="{00000000-0005-0000-0000-0000B4150000}"/>
    <cellStyle name="Normal 10 2 10 5 3 5" xfId="5693" xr:uid="{00000000-0005-0000-0000-0000B5150000}"/>
    <cellStyle name="Normal 10 2 10 5 3 6" xfId="5694" xr:uid="{00000000-0005-0000-0000-0000B6150000}"/>
    <cellStyle name="Normal 10 2 10 5 3 7" xfId="5695" xr:uid="{00000000-0005-0000-0000-0000B7150000}"/>
    <cellStyle name="Normal 10 2 10 5 3 8" xfId="5696" xr:uid="{00000000-0005-0000-0000-0000B8150000}"/>
    <cellStyle name="Normal 10 2 10 5 3 9" xfId="5697" xr:uid="{00000000-0005-0000-0000-0000B9150000}"/>
    <cellStyle name="Normal 10 2 10 5 4" xfId="5698" xr:uid="{00000000-0005-0000-0000-0000BA150000}"/>
    <cellStyle name="Normal 10 2 10 5 4 10" xfId="5699" xr:uid="{00000000-0005-0000-0000-0000BB150000}"/>
    <cellStyle name="Normal 10 2 10 5 4 2" xfId="5700" xr:uid="{00000000-0005-0000-0000-0000BC150000}"/>
    <cellStyle name="Normal 10 2 10 5 4 3" xfId="5701" xr:uid="{00000000-0005-0000-0000-0000BD150000}"/>
    <cellStyle name="Normal 10 2 10 5 4 4" xfId="5702" xr:uid="{00000000-0005-0000-0000-0000BE150000}"/>
    <cellStyle name="Normal 10 2 10 5 4 5" xfId="5703" xr:uid="{00000000-0005-0000-0000-0000BF150000}"/>
    <cellStyle name="Normal 10 2 10 5 4 6" xfId="5704" xr:uid="{00000000-0005-0000-0000-0000C0150000}"/>
    <cellStyle name="Normal 10 2 10 5 4 7" xfId="5705" xr:uid="{00000000-0005-0000-0000-0000C1150000}"/>
    <cellStyle name="Normal 10 2 10 5 4 8" xfId="5706" xr:uid="{00000000-0005-0000-0000-0000C2150000}"/>
    <cellStyle name="Normal 10 2 10 5 4 9" xfId="5707" xr:uid="{00000000-0005-0000-0000-0000C3150000}"/>
    <cellStyle name="Normal 10 2 10 5 5" xfId="5708" xr:uid="{00000000-0005-0000-0000-0000C4150000}"/>
    <cellStyle name="Normal 10 2 10 5 5 10" xfId="5709" xr:uid="{00000000-0005-0000-0000-0000C5150000}"/>
    <cellStyle name="Normal 10 2 10 5 5 2" xfId="5710" xr:uid="{00000000-0005-0000-0000-0000C6150000}"/>
    <cellStyle name="Normal 10 2 10 5 5 3" xfId="5711" xr:uid="{00000000-0005-0000-0000-0000C7150000}"/>
    <cellStyle name="Normal 10 2 10 5 5 4" xfId="5712" xr:uid="{00000000-0005-0000-0000-0000C8150000}"/>
    <cellStyle name="Normal 10 2 10 5 5 5" xfId="5713" xr:uid="{00000000-0005-0000-0000-0000C9150000}"/>
    <cellStyle name="Normal 10 2 10 5 5 6" xfId="5714" xr:uid="{00000000-0005-0000-0000-0000CA150000}"/>
    <cellStyle name="Normal 10 2 10 5 5 7" xfId="5715" xr:uid="{00000000-0005-0000-0000-0000CB150000}"/>
    <cellStyle name="Normal 10 2 10 5 5 8" xfId="5716" xr:uid="{00000000-0005-0000-0000-0000CC150000}"/>
    <cellStyle name="Normal 10 2 10 5 5 9" xfId="5717" xr:uid="{00000000-0005-0000-0000-0000CD150000}"/>
    <cellStyle name="Normal 10 2 10 5 6" xfId="5718" xr:uid="{00000000-0005-0000-0000-0000CE150000}"/>
    <cellStyle name="Normal 10 2 10 5 7" xfId="5719" xr:uid="{00000000-0005-0000-0000-0000CF150000}"/>
    <cellStyle name="Normal 10 2 10 5 8" xfId="5720" xr:uid="{00000000-0005-0000-0000-0000D0150000}"/>
    <cellStyle name="Normal 10 2 10 5 9" xfId="5721" xr:uid="{00000000-0005-0000-0000-0000D1150000}"/>
    <cellStyle name="Normal 10 2 10 50" xfId="406" xr:uid="{00000000-0005-0000-0000-0000D2150000}"/>
    <cellStyle name="Normal 10 2 10 6" xfId="5722" xr:uid="{00000000-0005-0000-0000-0000D3150000}"/>
    <cellStyle name="Normal 10 2 10 6 10" xfId="5723" xr:uid="{00000000-0005-0000-0000-0000D4150000}"/>
    <cellStyle name="Normal 10 2 10 6 11" xfId="5724" xr:uid="{00000000-0005-0000-0000-0000D5150000}"/>
    <cellStyle name="Normal 10 2 10 6 12" xfId="5725" xr:uid="{00000000-0005-0000-0000-0000D6150000}"/>
    <cellStyle name="Normal 10 2 10 6 13" xfId="5726" xr:uid="{00000000-0005-0000-0000-0000D7150000}"/>
    <cellStyle name="Normal 10 2 10 6 14" xfId="5727" xr:uid="{00000000-0005-0000-0000-0000D8150000}"/>
    <cellStyle name="Normal 10 2 10 6 2" xfId="5728" xr:uid="{00000000-0005-0000-0000-0000D9150000}"/>
    <cellStyle name="Normal 10 2 10 6 2 10" xfId="5729" xr:uid="{00000000-0005-0000-0000-0000DA150000}"/>
    <cellStyle name="Normal 10 2 10 6 2 2" xfId="5730" xr:uid="{00000000-0005-0000-0000-0000DB150000}"/>
    <cellStyle name="Normal 10 2 10 6 2 3" xfId="5731" xr:uid="{00000000-0005-0000-0000-0000DC150000}"/>
    <cellStyle name="Normal 10 2 10 6 2 4" xfId="5732" xr:uid="{00000000-0005-0000-0000-0000DD150000}"/>
    <cellStyle name="Normal 10 2 10 6 2 5" xfId="5733" xr:uid="{00000000-0005-0000-0000-0000DE150000}"/>
    <cellStyle name="Normal 10 2 10 6 2 6" xfId="5734" xr:uid="{00000000-0005-0000-0000-0000DF150000}"/>
    <cellStyle name="Normal 10 2 10 6 2 7" xfId="5735" xr:uid="{00000000-0005-0000-0000-0000E0150000}"/>
    <cellStyle name="Normal 10 2 10 6 2 8" xfId="5736" xr:uid="{00000000-0005-0000-0000-0000E1150000}"/>
    <cellStyle name="Normal 10 2 10 6 2 9" xfId="5737" xr:uid="{00000000-0005-0000-0000-0000E2150000}"/>
    <cellStyle name="Normal 10 2 10 6 3" xfId="5738" xr:uid="{00000000-0005-0000-0000-0000E3150000}"/>
    <cellStyle name="Normal 10 2 10 6 3 10" xfId="5739" xr:uid="{00000000-0005-0000-0000-0000E4150000}"/>
    <cellStyle name="Normal 10 2 10 6 3 2" xfId="5740" xr:uid="{00000000-0005-0000-0000-0000E5150000}"/>
    <cellStyle name="Normal 10 2 10 6 3 3" xfId="5741" xr:uid="{00000000-0005-0000-0000-0000E6150000}"/>
    <cellStyle name="Normal 10 2 10 6 3 4" xfId="5742" xr:uid="{00000000-0005-0000-0000-0000E7150000}"/>
    <cellStyle name="Normal 10 2 10 6 3 5" xfId="5743" xr:uid="{00000000-0005-0000-0000-0000E8150000}"/>
    <cellStyle name="Normal 10 2 10 6 3 6" xfId="5744" xr:uid="{00000000-0005-0000-0000-0000E9150000}"/>
    <cellStyle name="Normal 10 2 10 6 3 7" xfId="5745" xr:uid="{00000000-0005-0000-0000-0000EA150000}"/>
    <cellStyle name="Normal 10 2 10 6 3 8" xfId="5746" xr:uid="{00000000-0005-0000-0000-0000EB150000}"/>
    <cellStyle name="Normal 10 2 10 6 3 9" xfId="5747" xr:uid="{00000000-0005-0000-0000-0000EC150000}"/>
    <cellStyle name="Normal 10 2 10 6 4" xfId="5748" xr:uid="{00000000-0005-0000-0000-0000ED150000}"/>
    <cellStyle name="Normal 10 2 10 6 4 10" xfId="5749" xr:uid="{00000000-0005-0000-0000-0000EE150000}"/>
    <cellStyle name="Normal 10 2 10 6 4 2" xfId="5750" xr:uid="{00000000-0005-0000-0000-0000EF150000}"/>
    <cellStyle name="Normal 10 2 10 6 4 3" xfId="5751" xr:uid="{00000000-0005-0000-0000-0000F0150000}"/>
    <cellStyle name="Normal 10 2 10 6 4 4" xfId="5752" xr:uid="{00000000-0005-0000-0000-0000F1150000}"/>
    <cellStyle name="Normal 10 2 10 6 4 5" xfId="5753" xr:uid="{00000000-0005-0000-0000-0000F2150000}"/>
    <cellStyle name="Normal 10 2 10 6 4 6" xfId="5754" xr:uid="{00000000-0005-0000-0000-0000F3150000}"/>
    <cellStyle name="Normal 10 2 10 6 4 7" xfId="5755" xr:uid="{00000000-0005-0000-0000-0000F4150000}"/>
    <cellStyle name="Normal 10 2 10 6 4 8" xfId="5756" xr:uid="{00000000-0005-0000-0000-0000F5150000}"/>
    <cellStyle name="Normal 10 2 10 6 4 9" xfId="5757" xr:uid="{00000000-0005-0000-0000-0000F6150000}"/>
    <cellStyle name="Normal 10 2 10 6 5" xfId="5758" xr:uid="{00000000-0005-0000-0000-0000F7150000}"/>
    <cellStyle name="Normal 10 2 10 6 5 10" xfId="5759" xr:uid="{00000000-0005-0000-0000-0000F8150000}"/>
    <cellStyle name="Normal 10 2 10 6 5 2" xfId="5760" xr:uid="{00000000-0005-0000-0000-0000F9150000}"/>
    <cellStyle name="Normal 10 2 10 6 5 3" xfId="5761" xr:uid="{00000000-0005-0000-0000-0000FA150000}"/>
    <cellStyle name="Normal 10 2 10 6 5 4" xfId="5762" xr:uid="{00000000-0005-0000-0000-0000FB150000}"/>
    <cellStyle name="Normal 10 2 10 6 5 5" xfId="5763" xr:uid="{00000000-0005-0000-0000-0000FC150000}"/>
    <cellStyle name="Normal 10 2 10 6 5 6" xfId="5764" xr:uid="{00000000-0005-0000-0000-0000FD150000}"/>
    <cellStyle name="Normal 10 2 10 6 5 7" xfId="5765" xr:uid="{00000000-0005-0000-0000-0000FE150000}"/>
    <cellStyle name="Normal 10 2 10 6 5 8" xfId="5766" xr:uid="{00000000-0005-0000-0000-0000FF150000}"/>
    <cellStyle name="Normal 10 2 10 6 5 9" xfId="5767" xr:uid="{00000000-0005-0000-0000-000000160000}"/>
    <cellStyle name="Normal 10 2 10 6 6" xfId="5768" xr:uid="{00000000-0005-0000-0000-000001160000}"/>
    <cellStyle name="Normal 10 2 10 6 7" xfId="5769" xr:uid="{00000000-0005-0000-0000-000002160000}"/>
    <cellStyle name="Normal 10 2 10 6 8" xfId="5770" xr:uid="{00000000-0005-0000-0000-000003160000}"/>
    <cellStyle name="Normal 10 2 10 6 9" xfId="5771" xr:uid="{00000000-0005-0000-0000-000004160000}"/>
    <cellStyle name="Normal 10 2 10 7" xfId="5772" xr:uid="{00000000-0005-0000-0000-000005160000}"/>
    <cellStyle name="Normal 10 2 10 7 10" xfId="5773" xr:uid="{00000000-0005-0000-0000-000006160000}"/>
    <cellStyle name="Normal 10 2 10 7 11" xfId="5774" xr:uid="{00000000-0005-0000-0000-000007160000}"/>
    <cellStyle name="Normal 10 2 10 7 12" xfId="5775" xr:uid="{00000000-0005-0000-0000-000008160000}"/>
    <cellStyle name="Normal 10 2 10 7 13" xfId="5776" xr:uid="{00000000-0005-0000-0000-000009160000}"/>
    <cellStyle name="Normal 10 2 10 7 14" xfId="5777" xr:uid="{00000000-0005-0000-0000-00000A160000}"/>
    <cellStyle name="Normal 10 2 10 7 2" xfId="5778" xr:uid="{00000000-0005-0000-0000-00000B160000}"/>
    <cellStyle name="Normal 10 2 10 7 2 10" xfId="5779" xr:uid="{00000000-0005-0000-0000-00000C160000}"/>
    <cellStyle name="Normal 10 2 10 7 2 2" xfId="5780" xr:uid="{00000000-0005-0000-0000-00000D160000}"/>
    <cellStyle name="Normal 10 2 10 7 2 3" xfId="5781" xr:uid="{00000000-0005-0000-0000-00000E160000}"/>
    <cellStyle name="Normal 10 2 10 7 2 4" xfId="5782" xr:uid="{00000000-0005-0000-0000-00000F160000}"/>
    <cellStyle name="Normal 10 2 10 7 2 5" xfId="5783" xr:uid="{00000000-0005-0000-0000-000010160000}"/>
    <cellStyle name="Normal 10 2 10 7 2 6" xfId="5784" xr:uid="{00000000-0005-0000-0000-000011160000}"/>
    <cellStyle name="Normal 10 2 10 7 2 7" xfId="5785" xr:uid="{00000000-0005-0000-0000-000012160000}"/>
    <cellStyle name="Normal 10 2 10 7 2 8" xfId="5786" xr:uid="{00000000-0005-0000-0000-000013160000}"/>
    <cellStyle name="Normal 10 2 10 7 2 9" xfId="5787" xr:uid="{00000000-0005-0000-0000-000014160000}"/>
    <cellStyle name="Normal 10 2 10 7 3" xfId="5788" xr:uid="{00000000-0005-0000-0000-000015160000}"/>
    <cellStyle name="Normal 10 2 10 7 3 10" xfId="5789" xr:uid="{00000000-0005-0000-0000-000016160000}"/>
    <cellStyle name="Normal 10 2 10 7 3 2" xfId="5790" xr:uid="{00000000-0005-0000-0000-000017160000}"/>
    <cellStyle name="Normal 10 2 10 7 3 3" xfId="5791" xr:uid="{00000000-0005-0000-0000-000018160000}"/>
    <cellStyle name="Normal 10 2 10 7 3 4" xfId="5792" xr:uid="{00000000-0005-0000-0000-000019160000}"/>
    <cellStyle name="Normal 10 2 10 7 3 5" xfId="5793" xr:uid="{00000000-0005-0000-0000-00001A160000}"/>
    <cellStyle name="Normal 10 2 10 7 3 6" xfId="5794" xr:uid="{00000000-0005-0000-0000-00001B160000}"/>
    <cellStyle name="Normal 10 2 10 7 3 7" xfId="5795" xr:uid="{00000000-0005-0000-0000-00001C160000}"/>
    <cellStyle name="Normal 10 2 10 7 3 8" xfId="5796" xr:uid="{00000000-0005-0000-0000-00001D160000}"/>
    <cellStyle name="Normal 10 2 10 7 3 9" xfId="5797" xr:uid="{00000000-0005-0000-0000-00001E160000}"/>
    <cellStyle name="Normal 10 2 10 7 4" xfId="5798" xr:uid="{00000000-0005-0000-0000-00001F160000}"/>
    <cellStyle name="Normal 10 2 10 7 4 10" xfId="5799" xr:uid="{00000000-0005-0000-0000-000020160000}"/>
    <cellStyle name="Normal 10 2 10 7 4 2" xfId="5800" xr:uid="{00000000-0005-0000-0000-000021160000}"/>
    <cellStyle name="Normal 10 2 10 7 4 3" xfId="5801" xr:uid="{00000000-0005-0000-0000-000022160000}"/>
    <cellStyle name="Normal 10 2 10 7 4 4" xfId="5802" xr:uid="{00000000-0005-0000-0000-000023160000}"/>
    <cellStyle name="Normal 10 2 10 7 4 5" xfId="5803" xr:uid="{00000000-0005-0000-0000-000024160000}"/>
    <cellStyle name="Normal 10 2 10 7 4 6" xfId="5804" xr:uid="{00000000-0005-0000-0000-000025160000}"/>
    <cellStyle name="Normal 10 2 10 7 4 7" xfId="5805" xr:uid="{00000000-0005-0000-0000-000026160000}"/>
    <cellStyle name="Normal 10 2 10 7 4 8" xfId="5806" xr:uid="{00000000-0005-0000-0000-000027160000}"/>
    <cellStyle name="Normal 10 2 10 7 4 9" xfId="5807" xr:uid="{00000000-0005-0000-0000-000028160000}"/>
    <cellStyle name="Normal 10 2 10 7 5" xfId="5808" xr:uid="{00000000-0005-0000-0000-000029160000}"/>
    <cellStyle name="Normal 10 2 10 7 5 10" xfId="5809" xr:uid="{00000000-0005-0000-0000-00002A160000}"/>
    <cellStyle name="Normal 10 2 10 7 5 2" xfId="5810" xr:uid="{00000000-0005-0000-0000-00002B160000}"/>
    <cellStyle name="Normal 10 2 10 7 5 3" xfId="5811" xr:uid="{00000000-0005-0000-0000-00002C160000}"/>
    <cellStyle name="Normal 10 2 10 7 5 4" xfId="5812" xr:uid="{00000000-0005-0000-0000-00002D160000}"/>
    <cellStyle name="Normal 10 2 10 7 5 5" xfId="5813" xr:uid="{00000000-0005-0000-0000-00002E160000}"/>
    <cellStyle name="Normal 10 2 10 7 5 6" xfId="5814" xr:uid="{00000000-0005-0000-0000-00002F160000}"/>
    <cellStyle name="Normal 10 2 10 7 5 7" xfId="5815" xr:uid="{00000000-0005-0000-0000-000030160000}"/>
    <cellStyle name="Normal 10 2 10 7 5 8" xfId="5816" xr:uid="{00000000-0005-0000-0000-000031160000}"/>
    <cellStyle name="Normal 10 2 10 7 5 9" xfId="5817" xr:uid="{00000000-0005-0000-0000-000032160000}"/>
    <cellStyle name="Normal 10 2 10 7 6" xfId="5818" xr:uid="{00000000-0005-0000-0000-000033160000}"/>
    <cellStyle name="Normal 10 2 10 7 7" xfId="5819" xr:uid="{00000000-0005-0000-0000-000034160000}"/>
    <cellStyle name="Normal 10 2 10 7 8" xfId="5820" xr:uid="{00000000-0005-0000-0000-000035160000}"/>
    <cellStyle name="Normal 10 2 10 7 9" xfId="5821" xr:uid="{00000000-0005-0000-0000-000036160000}"/>
    <cellStyle name="Normal 10 2 10 8" xfId="5822" xr:uid="{00000000-0005-0000-0000-000037160000}"/>
    <cellStyle name="Normal 10 2 10 8 10" xfId="5823" xr:uid="{00000000-0005-0000-0000-000038160000}"/>
    <cellStyle name="Normal 10 2 10 8 11" xfId="5824" xr:uid="{00000000-0005-0000-0000-000039160000}"/>
    <cellStyle name="Normal 10 2 10 8 12" xfId="5825" xr:uid="{00000000-0005-0000-0000-00003A160000}"/>
    <cellStyle name="Normal 10 2 10 8 13" xfId="5826" xr:uid="{00000000-0005-0000-0000-00003B160000}"/>
    <cellStyle name="Normal 10 2 10 8 14" xfId="5827" xr:uid="{00000000-0005-0000-0000-00003C160000}"/>
    <cellStyle name="Normal 10 2 10 8 2" xfId="5828" xr:uid="{00000000-0005-0000-0000-00003D160000}"/>
    <cellStyle name="Normal 10 2 10 8 2 10" xfId="5829" xr:uid="{00000000-0005-0000-0000-00003E160000}"/>
    <cellStyle name="Normal 10 2 10 8 2 2" xfId="5830" xr:uid="{00000000-0005-0000-0000-00003F160000}"/>
    <cellStyle name="Normal 10 2 10 8 2 3" xfId="5831" xr:uid="{00000000-0005-0000-0000-000040160000}"/>
    <cellStyle name="Normal 10 2 10 8 2 4" xfId="5832" xr:uid="{00000000-0005-0000-0000-000041160000}"/>
    <cellStyle name="Normal 10 2 10 8 2 5" xfId="5833" xr:uid="{00000000-0005-0000-0000-000042160000}"/>
    <cellStyle name="Normal 10 2 10 8 2 6" xfId="5834" xr:uid="{00000000-0005-0000-0000-000043160000}"/>
    <cellStyle name="Normal 10 2 10 8 2 7" xfId="5835" xr:uid="{00000000-0005-0000-0000-000044160000}"/>
    <cellStyle name="Normal 10 2 10 8 2 8" xfId="5836" xr:uid="{00000000-0005-0000-0000-000045160000}"/>
    <cellStyle name="Normal 10 2 10 8 2 9" xfId="5837" xr:uid="{00000000-0005-0000-0000-000046160000}"/>
    <cellStyle name="Normal 10 2 10 8 3" xfId="5838" xr:uid="{00000000-0005-0000-0000-000047160000}"/>
    <cellStyle name="Normal 10 2 10 8 3 10" xfId="5839" xr:uid="{00000000-0005-0000-0000-000048160000}"/>
    <cellStyle name="Normal 10 2 10 8 3 2" xfId="5840" xr:uid="{00000000-0005-0000-0000-000049160000}"/>
    <cellStyle name="Normal 10 2 10 8 3 3" xfId="5841" xr:uid="{00000000-0005-0000-0000-00004A160000}"/>
    <cellStyle name="Normal 10 2 10 8 3 4" xfId="5842" xr:uid="{00000000-0005-0000-0000-00004B160000}"/>
    <cellStyle name="Normal 10 2 10 8 3 5" xfId="5843" xr:uid="{00000000-0005-0000-0000-00004C160000}"/>
    <cellStyle name="Normal 10 2 10 8 3 6" xfId="5844" xr:uid="{00000000-0005-0000-0000-00004D160000}"/>
    <cellStyle name="Normal 10 2 10 8 3 7" xfId="5845" xr:uid="{00000000-0005-0000-0000-00004E160000}"/>
    <cellStyle name="Normal 10 2 10 8 3 8" xfId="5846" xr:uid="{00000000-0005-0000-0000-00004F160000}"/>
    <cellStyle name="Normal 10 2 10 8 3 9" xfId="5847" xr:uid="{00000000-0005-0000-0000-000050160000}"/>
    <cellStyle name="Normal 10 2 10 8 4" xfId="5848" xr:uid="{00000000-0005-0000-0000-000051160000}"/>
    <cellStyle name="Normal 10 2 10 8 4 10" xfId="5849" xr:uid="{00000000-0005-0000-0000-000052160000}"/>
    <cellStyle name="Normal 10 2 10 8 4 2" xfId="5850" xr:uid="{00000000-0005-0000-0000-000053160000}"/>
    <cellStyle name="Normal 10 2 10 8 4 3" xfId="5851" xr:uid="{00000000-0005-0000-0000-000054160000}"/>
    <cellStyle name="Normal 10 2 10 8 4 4" xfId="5852" xr:uid="{00000000-0005-0000-0000-000055160000}"/>
    <cellStyle name="Normal 10 2 10 8 4 5" xfId="5853" xr:uid="{00000000-0005-0000-0000-000056160000}"/>
    <cellStyle name="Normal 10 2 10 8 4 6" xfId="5854" xr:uid="{00000000-0005-0000-0000-000057160000}"/>
    <cellStyle name="Normal 10 2 10 8 4 7" xfId="5855" xr:uid="{00000000-0005-0000-0000-000058160000}"/>
    <cellStyle name="Normal 10 2 10 8 4 8" xfId="5856" xr:uid="{00000000-0005-0000-0000-000059160000}"/>
    <cellStyle name="Normal 10 2 10 8 4 9" xfId="5857" xr:uid="{00000000-0005-0000-0000-00005A160000}"/>
    <cellStyle name="Normal 10 2 10 8 5" xfId="5858" xr:uid="{00000000-0005-0000-0000-00005B160000}"/>
    <cellStyle name="Normal 10 2 10 8 5 10" xfId="5859" xr:uid="{00000000-0005-0000-0000-00005C160000}"/>
    <cellStyle name="Normal 10 2 10 8 5 2" xfId="5860" xr:uid="{00000000-0005-0000-0000-00005D160000}"/>
    <cellStyle name="Normal 10 2 10 8 5 3" xfId="5861" xr:uid="{00000000-0005-0000-0000-00005E160000}"/>
    <cellStyle name="Normal 10 2 10 8 5 4" xfId="5862" xr:uid="{00000000-0005-0000-0000-00005F160000}"/>
    <cellStyle name="Normal 10 2 10 8 5 5" xfId="5863" xr:uid="{00000000-0005-0000-0000-000060160000}"/>
    <cellStyle name="Normal 10 2 10 8 5 6" xfId="5864" xr:uid="{00000000-0005-0000-0000-000061160000}"/>
    <cellStyle name="Normal 10 2 10 8 5 7" xfId="5865" xr:uid="{00000000-0005-0000-0000-000062160000}"/>
    <cellStyle name="Normal 10 2 10 8 5 8" xfId="5866" xr:uid="{00000000-0005-0000-0000-000063160000}"/>
    <cellStyle name="Normal 10 2 10 8 5 9" xfId="5867" xr:uid="{00000000-0005-0000-0000-000064160000}"/>
    <cellStyle name="Normal 10 2 10 8 6" xfId="5868" xr:uid="{00000000-0005-0000-0000-000065160000}"/>
    <cellStyle name="Normal 10 2 10 8 7" xfId="5869" xr:uid="{00000000-0005-0000-0000-000066160000}"/>
    <cellStyle name="Normal 10 2 10 8 8" xfId="5870" xr:uid="{00000000-0005-0000-0000-000067160000}"/>
    <cellStyle name="Normal 10 2 10 8 9" xfId="5871" xr:uid="{00000000-0005-0000-0000-000068160000}"/>
    <cellStyle name="Normal 10 2 10 9" xfId="5872" xr:uid="{00000000-0005-0000-0000-000069160000}"/>
    <cellStyle name="Normal 10 2 10 9 10" xfId="5873" xr:uid="{00000000-0005-0000-0000-00006A160000}"/>
    <cellStyle name="Normal 10 2 10 9 11" xfId="5874" xr:uid="{00000000-0005-0000-0000-00006B160000}"/>
    <cellStyle name="Normal 10 2 10 9 12" xfId="5875" xr:uid="{00000000-0005-0000-0000-00006C160000}"/>
    <cellStyle name="Normal 10 2 10 9 13" xfId="5876" xr:uid="{00000000-0005-0000-0000-00006D160000}"/>
    <cellStyle name="Normal 10 2 10 9 14" xfId="5877" xr:uid="{00000000-0005-0000-0000-00006E160000}"/>
    <cellStyle name="Normal 10 2 10 9 2" xfId="5878" xr:uid="{00000000-0005-0000-0000-00006F160000}"/>
    <cellStyle name="Normal 10 2 10 9 2 10" xfId="5879" xr:uid="{00000000-0005-0000-0000-000070160000}"/>
    <cellStyle name="Normal 10 2 10 9 2 2" xfId="5880" xr:uid="{00000000-0005-0000-0000-000071160000}"/>
    <cellStyle name="Normal 10 2 10 9 2 3" xfId="5881" xr:uid="{00000000-0005-0000-0000-000072160000}"/>
    <cellStyle name="Normal 10 2 10 9 2 4" xfId="5882" xr:uid="{00000000-0005-0000-0000-000073160000}"/>
    <cellStyle name="Normal 10 2 10 9 2 5" xfId="5883" xr:uid="{00000000-0005-0000-0000-000074160000}"/>
    <cellStyle name="Normal 10 2 10 9 2 6" xfId="5884" xr:uid="{00000000-0005-0000-0000-000075160000}"/>
    <cellStyle name="Normal 10 2 10 9 2 7" xfId="5885" xr:uid="{00000000-0005-0000-0000-000076160000}"/>
    <cellStyle name="Normal 10 2 10 9 2 8" xfId="5886" xr:uid="{00000000-0005-0000-0000-000077160000}"/>
    <cellStyle name="Normal 10 2 10 9 2 9" xfId="5887" xr:uid="{00000000-0005-0000-0000-000078160000}"/>
    <cellStyle name="Normal 10 2 10 9 3" xfId="5888" xr:uid="{00000000-0005-0000-0000-000079160000}"/>
    <cellStyle name="Normal 10 2 10 9 3 10" xfId="5889" xr:uid="{00000000-0005-0000-0000-00007A160000}"/>
    <cellStyle name="Normal 10 2 10 9 3 2" xfId="5890" xr:uid="{00000000-0005-0000-0000-00007B160000}"/>
    <cellStyle name="Normal 10 2 10 9 3 3" xfId="5891" xr:uid="{00000000-0005-0000-0000-00007C160000}"/>
    <cellStyle name="Normal 10 2 10 9 3 4" xfId="5892" xr:uid="{00000000-0005-0000-0000-00007D160000}"/>
    <cellStyle name="Normal 10 2 10 9 3 5" xfId="5893" xr:uid="{00000000-0005-0000-0000-00007E160000}"/>
    <cellStyle name="Normal 10 2 10 9 3 6" xfId="5894" xr:uid="{00000000-0005-0000-0000-00007F160000}"/>
    <cellStyle name="Normal 10 2 10 9 3 7" xfId="5895" xr:uid="{00000000-0005-0000-0000-000080160000}"/>
    <cellStyle name="Normal 10 2 10 9 3 8" xfId="5896" xr:uid="{00000000-0005-0000-0000-000081160000}"/>
    <cellStyle name="Normal 10 2 10 9 3 9" xfId="5897" xr:uid="{00000000-0005-0000-0000-000082160000}"/>
    <cellStyle name="Normal 10 2 10 9 4" xfId="5898" xr:uid="{00000000-0005-0000-0000-000083160000}"/>
    <cellStyle name="Normal 10 2 10 9 4 10" xfId="5899" xr:uid="{00000000-0005-0000-0000-000084160000}"/>
    <cellStyle name="Normal 10 2 10 9 4 2" xfId="5900" xr:uid="{00000000-0005-0000-0000-000085160000}"/>
    <cellStyle name="Normal 10 2 10 9 4 3" xfId="5901" xr:uid="{00000000-0005-0000-0000-000086160000}"/>
    <cellStyle name="Normal 10 2 10 9 4 4" xfId="5902" xr:uid="{00000000-0005-0000-0000-000087160000}"/>
    <cellStyle name="Normal 10 2 10 9 4 5" xfId="5903" xr:uid="{00000000-0005-0000-0000-000088160000}"/>
    <cellStyle name="Normal 10 2 10 9 4 6" xfId="5904" xr:uid="{00000000-0005-0000-0000-000089160000}"/>
    <cellStyle name="Normal 10 2 10 9 4 7" xfId="5905" xr:uid="{00000000-0005-0000-0000-00008A160000}"/>
    <cellStyle name="Normal 10 2 10 9 4 8" xfId="5906" xr:uid="{00000000-0005-0000-0000-00008B160000}"/>
    <cellStyle name="Normal 10 2 10 9 4 9" xfId="5907" xr:uid="{00000000-0005-0000-0000-00008C160000}"/>
    <cellStyle name="Normal 10 2 10 9 5" xfId="5908" xr:uid="{00000000-0005-0000-0000-00008D160000}"/>
    <cellStyle name="Normal 10 2 10 9 5 10" xfId="5909" xr:uid="{00000000-0005-0000-0000-00008E160000}"/>
    <cellStyle name="Normal 10 2 10 9 5 2" xfId="5910" xr:uid="{00000000-0005-0000-0000-00008F160000}"/>
    <cellStyle name="Normal 10 2 10 9 5 3" xfId="5911" xr:uid="{00000000-0005-0000-0000-000090160000}"/>
    <cellStyle name="Normal 10 2 10 9 5 4" xfId="5912" xr:uid="{00000000-0005-0000-0000-000091160000}"/>
    <cellStyle name="Normal 10 2 10 9 5 5" xfId="5913" xr:uid="{00000000-0005-0000-0000-000092160000}"/>
    <cellStyle name="Normal 10 2 10 9 5 6" xfId="5914" xr:uid="{00000000-0005-0000-0000-000093160000}"/>
    <cellStyle name="Normal 10 2 10 9 5 7" xfId="5915" xr:uid="{00000000-0005-0000-0000-000094160000}"/>
    <cellStyle name="Normal 10 2 10 9 5 8" xfId="5916" xr:uid="{00000000-0005-0000-0000-000095160000}"/>
    <cellStyle name="Normal 10 2 10 9 5 9" xfId="5917" xr:uid="{00000000-0005-0000-0000-000096160000}"/>
    <cellStyle name="Normal 10 2 10 9 6" xfId="5918" xr:uid="{00000000-0005-0000-0000-000097160000}"/>
    <cellStyle name="Normal 10 2 10 9 7" xfId="5919" xr:uid="{00000000-0005-0000-0000-000098160000}"/>
    <cellStyle name="Normal 10 2 10 9 8" xfId="5920" xr:uid="{00000000-0005-0000-0000-000099160000}"/>
    <cellStyle name="Normal 10 2 10 9 9" xfId="5921" xr:uid="{00000000-0005-0000-0000-00009A160000}"/>
    <cellStyle name="Normal 10 2 11" xfId="5922" xr:uid="{00000000-0005-0000-0000-00009B160000}"/>
    <cellStyle name="Normal 10 2 12" xfId="5923" xr:uid="{00000000-0005-0000-0000-00009C160000}"/>
    <cellStyle name="Normal 10 2 13" xfId="5924" xr:uid="{00000000-0005-0000-0000-00009D160000}"/>
    <cellStyle name="Normal 10 2 14" xfId="5925" xr:uid="{00000000-0005-0000-0000-00009E160000}"/>
    <cellStyle name="Normal 10 2 15" xfId="5926" xr:uid="{00000000-0005-0000-0000-00009F160000}"/>
    <cellStyle name="Normal 10 2 16" xfId="5927" xr:uid="{00000000-0005-0000-0000-0000A0160000}"/>
    <cellStyle name="Normal 10 2 17" xfId="5928" xr:uid="{00000000-0005-0000-0000-0000A1160000}"/>
    <cellStyle name="Normal 10 2 18" xfId="5929" xr:uid="{00000000-0005-0000-0000-0000A2160000}"/>
    <cellStyle name="Normal 10 2 19" xfId="5930" xr:uid="{00000000-0005-0000-0000-0000A3160000}"/>
    <cellStyle name="Normal 10 2 2" xfId="5931" xr:uid="{00000000-0005-0000-0000-0000A4160000}"/>
    <cellStyle name="Normal 10 2 2 2" xfId="5932" xr:uid="{00000000-0005-0000-0000-0000A5160000}"/>
    <cellStyle name="Normal 10 2 2 2 2" xfId="5933" xr:uid="{00000000-0005-0000-0000-0000A6160000}"/>
    <cellStyle name="Normal 10 2 20" xfId="5934" xr:uid="{00000000-0005-0000-0000-0000A7160000}"/>
    <cellStyle name="Normal 10 2 21" xfId="5935" xr:uid="{00000000-0005-0000-0000-0000A8160000}"/>
    <cellStyle name="Normal 10 2 22" xfId="5936" xr:uid="{00000000-0005-0000-0000-0000A9160000}"/>
    <cellStyle name="Normal 10 2 23" xfId="5937" xr:uid="{00000000-0005-0000-0000-0000AA160000}"/>
    <cellStyle name="Normal 10 2 24" xfId="5938" xr:uid="{00000000-0005-0000-0000-0000AB160000}"/>
    <cellStyle name="Normal 10 2 25" xfId="5939" xr:uid="{00000000-0005-0000-0000-0000AC160000}"/>
    <cellStyle name="Normal 10 2 26" xfId="5940" xr:uid="{00000000-0005-0000-0000-0000AD160000}"/>
    <cellStyle name="Normal 10 2 27" xfId="5941" xr:uid="{00000000-0005-0000-0000-0000AE160000}"/>
    <cellStyle name="Normal 10 2 28" xfId="5942" xr:uid="{00000000-0005-0000-0000-0000AF160000}"/>
    <cellStyle name="Normal 10 2 29" xfId="5943" xr:uid="{00000000-0005-0000-0000-0000B0160000}"/>
    <cellStyle name="Normal 10 2 3" xfId="5944" xr:uid="{00000000-0005-0000-0000-0000B1160000}"/>
    <cellStyle name="Normal 10 2 30" xfId="5945" xr:uid="{00000000-0005-0000-0000-0000B2160000}"/>
    <cellStyle name="Normal 10 2 31" xfId="5946" xr:uid="{00000000-0005-0000-0000-0000B3160000}"/>
    <cellStyle name="Normal 10 2 32" xfId="5947" xr:uid="{00000000-0005-0000-0000-0000B4160000}"/>
    <cellStyle name="Normal 10 2 33" xfId="5948" xr:uid="{00000000-0005-0000-0000-0000B5160000}"/>
    <cellStyle name="Normal 10 2 34" xfId="5949" xr:uid="{00000000-0005-0000-0000-0000B6160000}"/>
    <cellStyle name="Normal 10 2 35" xfId="5950" xr:uid="{00000000-0005-0000-0000-0000B7160000}"/>
    <cellStyle name="Normal 10 2 36" xfId="5951" xr:uid="{00000000-0005-0000-0000-0000B8160000}"/>
    <cellStyle name="Normal 10 2 37" xfId="5952" xr:uid="{00000000-0005-0000-0000-0000B9160000}"/>
    <cellStyle name="Normal 10 2 38" xfId="5953" xr:uid="{00000000-0005-0000-0000-0000BA160000}"/>
    <cellStyle name="Normal 10 2 39" xfId="5954" xr:uid="{00000000-0005-0000-0000-0000BB160000}"/>
    <cellStyle name="Normal 10 2 4" xfId="5955" xr:uid="{00000000-0005-0000-0000-0000BC160000}"/>
    <cellStyle name="Normal 10 2 40" xfId="5956" xr:uid="{00000000-0005-0000-0000-0000BD160000}"/>
    <cellStyle name="Normal 10 2 41" xfId="5957" xr:uid="{00000000-0005-0000-0000-0000BE160000}"/>
    <cellStyle name="Normal 10 2 42" xfId="5958" xr:uid="{00000000-0005-0000-0000-0000BF160000}"/>
    <cellStyle name="Normal 10 2 43" xfId="5959" xr:uid="{00000000-0005-0000-0000-0000C0160000}"/>
    <cellStyle name="Normal 10 2 44" xfId="5960" xr:uid="{00000000-0005-0000-0000-0000C1160000}"/>
    <cellStyle name="Normal 10 2 45" xfId="5961" xr:uid="{00000000-0005-0000-0000-0000C2160000}"/>
    <cellStyle name="Normal 10 2 46" xfId="5962" xr:uid="{00000000-0005-0000-0000-0000C3160000}"/>
    <cellStyle name="Normal 10 2 47" xfId="5963" xr:uid="{00000000-0005-0000-0000-0000C4160000}"/>
    <cellStyle name="Normal 10 2 48" xfId="5964" xr:uid="{00000000-0005-0000-0000-0000C5160000}"/>
    <cellStyle name="Normal 10 2 49" xfId="5965" xr:uid="{00000000-0005-0000-0000-0000C6160000}"/>
    <cellStyle name="Normal 10 2 5" xfId="5966" xr:uid="{00000000-0005-0000-0000-0000C7160000}"/>
    <cellStyle name="Normal 10 2 50" xfId="5967" xr:uid="{00000000-0005-0000-0000-0000C8160000}"/>
    <cellStyle name="Normal 10 2 51" xfId="5968" xr:uid="{00000000-0005-0000-0000-0000C9160000}"/>
    <cellStyle name="Normal 10 2 52" xfId="5969" xr:uid="{00000000-0005-0000-0000-0000CA160000}"/>
    <cellStyle name="Normal 10 2 53" xfId="5970" xr:uid="{00000000-0005-0000-0000-0000CB160000}"/>
    <cellStyle name="Normal 10 2 54" xfId="5971" xr:uid="{00000000-0005-0000-0000-0000CC160000}"/>
    <cellStyle name="Normal 10 2 55" xfId="5972" xr:uid="{00000000-0005-0000-0000-0000CD160000}"/>
    <cellStyle name="Normal 10 2 56" xfId="5973" xr:uid="{00000000-0005-0000-0000-0000CE160000}"/>
    <cellStyle name="Normal 10 2 57" xfId="5974" xr:uid="{00000000-0005-0000-0000-0000CF160000}"/>
    <cellStyle name="Normal 10 2 58" xfId="5975" xr:uid="{00000000-0005-0000-0000-0000D0160000}"/>
    <cellStyle name="Normal 10 2 59" xfId="5976" xr:uid="{00000000-0005-0000-0000-0000D1160000}"/>
    <cellStyle name="Normal 10 2 6" xfId="5977" xr:uid="{00000000-0005-0000-0000-0000D2160000}"/>
    <cellStyle name="Normal 10 2 60" xfId="5978" xr:uid="{00000000-0005-0000-0000-0000D3160000}"/>
    <cellStyle name="Normal 10 2 61" xfId="5979" xr:uid="{00000000-0005-0000-0000-0000D4160000}"/>
    <cellStyle name="Normal 10 2 62" xfId="5980" xr:uid="{00000000-0005-0000-0000-0000D5160000}"/>
    <cellStyle name="Normal 10 2 63" xfId="5981" xr:uid="{00000000-0005-0000-0000-0000D6160000}"/>
    <cellStyle name="Normal 10 2 64" xfId="5982" xr:uid="{00000000-0005-0000-0000-0000D7160000}"/>
    <cellStyle name="Normal 10 2 65" xfId="5983" xr:uid="{00000000-0005-0000-0000-0000D8160000}"/>
    <cellStyle name="Normal 10 2 66" xfId="5984" xr:uid="{00000000-0005-0000-0000-0000D9160000}"/>
    <cellStyle name="Normal 10 2 67" xfId="5985" xr:uid="{00000000-0005-0000-0000-0000DA160000}"/>
    <cellStyle name="Normal 10 2 68" xfId="5986" xr:uid="{00000000-0005-0000-0000-0000DB160000}"/>
    <cellStyle name="Normal 10 2 69" xfId="5987" xr:uid="{00000000-0005-0000-0000-0000DC160000}"/>
    <cellStyle name="Normal 10 2 7" xfId="5988" xr:uid="{00000000-0005-0000-0000-0000DD160000}"/>
    <cellStyle name="Normal 10 2 70" xfId="5989" xr:uid="{00000000-0005-0000-0000-0000DE160000}"/>
    <cellStyle name="Normal 10 2 71" xfId="5990" xr:uid="{00000000-0005-0000-0000-0000DF160000}"/>
    <cellStyle name="Normal 10 2 72" xfId="5991" xr:uid="{00000000-0005-0000-0000-0000E0160000}"/>
    <cellStyle name="Normal 10 2 73" xfId="5992" xr:uid="{00000000-0005-0000-0000-0000E1160000}"/>
    <cellStyle name="Normal 10 2 74" xfId="5993" xr:uid="{00000000-0005-0000-0000-0000E2160000}"/>
    <cellStyle name="Normal 10 2 75" xfId="5994" xr:uid="{00000000-0005-0000-0000-0000E3160000}"/>
    <cellStyle name="Normal 10 2 76" xfId="5995" xr:uid="{00000000-0005-0000-0000-0000E4160000}"/>
    <cellStyle name="Normal 10 2 77" xfId="5996" xr:uid="{00000000-0005-0000-0000-0000E5160000}"/>
    <cellStyle name="Normal 10 2 78" xfId="5997" xr:uid="{00000000-0005-0000-0000-0000E6160000}"/>
    <cellStyle name="Normal 10 2 79" xfId="5998" xr:uid="{00000000-0005-0000-0000-0000E7160000}"/>
    <cellStyle name="Normal 10 2 8" xfId="5999" xr:uid="{00000000-0005-0000-0000-0000E8160000}"/>
    <cellStyle name="Normal 10 2 9" xfId="6000" xr:uid="{00000000-0005-0000-0000-0000E9160000}"/>
    <cellStyle name="Normal 10 2_Enlaces" xfId="6001" xr:uid="{00000000-0005-0000-0000-0000EA160000}"/>
    <cellStyle name="Normal 10 20" xfId="6002" xr:uid="{00000000-0005-0000-0000-0000EB160000}"/>
    <cellStyle name="Normal 10 21" xfId="6003" xr:uid="{00000000-0005-0000-0000-0000EC160000}"/>
    <cellStyle name="Normal 10 22" xfId="6004" xr:uid="{00000000-0005-0000-0000-0000ED160000}"/>
    <cellStyle name="Normal 10 23" xfId="6005" xr:uid="{00000000-0005-0000-0000-0000EE160000}"/>
    <cellStyle name="Normal 10 24" xfId="6006" xr:uid="{00000000-0005-0000-0000-0000EF160000}"/>
    <cellStyle name="Normal 10 25" xfId="6007" xr:uid="{00000000-0005-0000-0000-0000F0160000}"/>
    <cellStyle name="Normal 10 26" xfId="6008" xr:uid="{00000000-0005-0000-0000-0000F1160000}"/>
    <cellStyle name="Normal 10 27" xfId="6009" xr:uid="{00000000-0005-0000-0000-0000F2160000}"/>
    <cellStyle name="Normal 10 28" xfId="6010" xr:uid="{00000000-0005-0000-0000-0000F3160000}"/>
    <cellStyle name="Normal 10 29" xfId="6011" xr:uid="{00000000-0005-0000-0000-0000F4160000}"/>
    <cellStyle name="Normal 10 3" xfId="6012" xr:uid="{00000000-0005-0000-0000-0000F5160000}"/>
    <cellStyle name="Normal 10 3 2" xfId="6013" xr:uid="{00000000-0005-0000-0000-0000F6160000}"/>
    <cellStyle name="Normal 10 3 3" xfId="6014" xr:uid="{00000000-0005-0000-0000-0000F7160000}"/>
    <cellStyle name="Normal 10 3 4" xfId="6015" xr:uid="{00000000-0005-0000-0000-0000F8160000}"/>
    <cellStyle name="Normal 10 3 4 2" xfId="6016" xr:uid="{00000000-0005-0000-0000-0000F9160000}"/>
    <cellStyle name="Normal 10 3 4 2 2" xfId="6017" xr:uid="{00000000-0005-0000-0000-0000FA160000}"/>
    <cellStyle name="Normal 10 3 4 3" xfId="6018" xr:uid="{00000000-0005-0000-0000-0000FB160000}"/>
    <cellStyle name="Normal 10 3 5" xfId="6019" xr:uid="{00000000-0005-0000-0000-0000FC160000}"/>
    <cellStyle name="Normal 10 3 6" xfId="6020" xr:uid="{00000000-0005-0000-0000-0000FD160000}"/>
    <cellStyle name="Normal 10 3 7" xfId="6021" xr:uid="{00000000-0005-0000-0000-0000FE160000}"/>
    <cellStyle name="Normal 10 3 7 2" xfId="6022" xr:uid="{00000000-0005-0000-0000-0000FF160000}"/>
    <cellStyle name="Normal 10 3 8" xfId="6023" xr:uid="{00000000-0005-0000-0000-000000170000}"/>
    <cellStyle name="Normal 10 3 9" xfId="6024" xr:uid="{00000000-0005-0000-0000-000001170000}"/>
    <cellStyle name="Normal 10 3_Implem" xfId="6025" xr:uid="{00000000-0005-0000-0000-000002170000}"/>
    <cellStyle name="Normal 10 30" xfId="6026" xr:uid="{00000000-0005-0000-0000-000003170000}"/>
    <cellStyle name="Normal 10 31" xfId="6027" xr:uid="{00000000-0005-0000-0000-000004170000}"/>
    <cellStyle name="Normal 10 32" xfId="2606" xr:uid="{00000000-0005-0000-0000-000005170000}"/>
    <cellStyle name="Normal 10 4" xfId="6028" xr:uid="{00000000-0005-0000-0000-000006170000}"/>
    <cellStyle name="Normal 10 5" xfId="6029" xr:uid="{00000000-0005-0000-0000-000007170000}"/>
    <cellStyle name="Normal 10 6" xfId="6030" xr:uid="{00000000-0005-0000-0000-000008170000}"/>
    <cellStyle name="Normal 10 7" xfId="6031" xr:uid="{00000000-0005-0000-0000-000009170000}"/>
    <cellStyle name="Normal 10 8" xfId="6032" xr:uid="{00000000-0005-0000-0000-00000A170000}"/>
    <cellStyle name="Normal 10 9" xfId="6033" xr:uid="{00000000-0005-0000-0000-00000B170000}"/>
    <cellStyle name="Normal 100" xfId="6034" xr:uid="{00000000-0005-0000-0000-00000C170000}"/>
    <cellStyle name="Normal 100 2" xfId="6035" xr:uid="{00000000-0005-0000-0000-00000D170000}"/>
    <cellStyle name="Normal 100 3" xfId="6036" xr:uid="{00000000-0005-0000-0000-00000E170000}"/>
    <cellStyle name="Normal 101" xfId="6037" xr:uid="{00000000-0005-0000-0000-00000F170000}"/>
    <cellStyle name="Normal 101 2" xfId="6038" xr:uid="{00000000-0005-0000-0000-000010170000}"/>
    <cellStyle name="Normal 101 3" xfId="6039" xr:uid="{00000000-0005-0000-0000-000011170000}"/>
    <cellStyle name="Normal 102" xfId="6040" xr:uid="{00000000-0005-0000-0000-000012170000}"/>
    <cellStyle name="Normal 102 2" xfId="6041" xr:uid="{00000000-0005-0000-0000-000013170000}"/>
    <cellStyle name="Normal 102 3" xfId="6042" xr:uid="{00000000-0005-0000-0000-000014170000}"/>
    <cellStyle name="Normal 103" xfId="6043" xr:uid="{00000000-0005-0000-0000-000015170000}"/>
    <cellStyle name="Normal 103 2" xfId="6044" xr:uid="{00000000-0005-0000-0000-000016170000}"/>
    <cellStyle name="Normal 104" xfId="6045" xr:uid="{00000000-0005-0000-0000-000017170000}"/>
    <cellStyle name="Normal 104 2" xfId="6046" xr:uid="{00000000-0005-0000-0000-000018170000}"/>
    <cellStyle name="Normal 105" xfId="6047" xr:uid="{00000000-0005-0000-0000-000019170000}"/>
    <cellStyle name="Normal 105 2" xfId="6048" xr:uid="{00000000-0005-0000-0000-00001A170000}"/>
    <cellStyle name="Normal 106" xfId="6049" xr:uid="{00000000-0005-0000-0000-00001B170000}"/>
    <cellStyle name="Normal 106 2" xfId="6050" xr:uid="{00000000-0005-0000-0000-00001C170000}"/>
    <cellStyle name="Normal 107" xfId="6051" xr:uid="{00000000-0005-0000-0000-00001D170000}"/>
    <cellStyle name="Normal 107 2" xfId="6052" xr:uid="{00000000-0005-0000-0000-00001E170000}"/>
    <cellStyle name="Normal 108" xfId="6053" xr:uid="{00000000-0005-0000-0000-00001F170000}"/>
    <cellStyle name="Normal 108 2" xfId="6054" xr:uid="{00000000-0005-0000-0000-000020170000}"/>
    <cellStyle name="Normal 109" xfId="6055" xr:uid="{00000000-0005-0000-0000-000021170000}"/>
    <cellStyle name="Normal 109 2" xfId="6056" xr:uid="{00000000-0005-0000-0000-000022170000}"/>
    <cellStyle name="Normal 11" xfId="407" xr:uid="{00000000-0005-0000-0000-000023170000}"/>
    <cellStyle name="Normal 11 10" xfId="6058" xr:uid="{00000000-0005-0000-0000-000024170000}"/>
    <cellStyle name="Normal 11 11" xfId="6059" xr:uid="{00000000-0005-0000-0000-000025170000}"/>
    <cellStyle name="Normal 11 12" xfId="6060" xr:uid="{00000000-0005-0000-0000-000026170000}"/>
    <cellStyle name="Normal 11 13" xfId="6061" xr:uid="{00000000-0005-0000-0000-000027170000}"/>
    <cellStyle name="Normal 11 14" xfId="6062" xr:uid="{00000000-0005-0000-0000-000028170000}"/>
    <cellStyle name="Normal 11 15" xfId="6063" xr:uid="{00000000-0005-0000-0000-000029170000}"/>
    <cellStyle name="Normal 11 16" xfId="6064" xr:uid="{00000000-0005-0000-0000-00002A170000}"/>
    <cellStyle name="Normal 11 17" xfId="6065" xr:uid="{00000000-0005-0000-0000-00002B170000}"/>
    <cellStyle name="Normal 11 18" xfId="6066" xr:uid="{00000000-0005-0000-0000-00002C170000}"/>
    <cellStyle name="Normal 11 19" xfId="6067" xr:uid="{00000000-0005-0000-0000-00002D170000}"/>
    <cellStyle name="Normal 11 2" xfId="6068" xr:uid="{00000000-0005-0000-0000-00002E170000}"/>
    <cellStyle name="Normal 11 2 2" xfId="6069" xr:uid="{00000000-0005-0000-0000-00002F170000}"/>
    <cellStyle name="Normal 11 2 3" xfId="6070" xr:uid="{00000000-0005-0000-0000-000030170000}"/>
    <cellStyle name="Normal 11 20" xfId="6071" xr:uid="{00000000-0005-0000-0000-000031170000}"/>
    <cellStyle name="Normal 11 21" xfId="6072" xr:uid="{00000000-0005-0000-0000-000032170000}"/>
    <cellStyle name="Normal 11 22" xfId="6073" xr:uid="{00000000-0005-0000-0000-000033170000}"/>
    <cellStyle name="Normal 11 23" xfId="6074" xr:uid="{00000000-0005-0000-0000-000034170000}"/>
    <cellStyle name="Normal 11 24" xfId="6075" xr:uid="{00000000-0005-0000-0000-000035170000}"/>
    <cellStyle name="Normal 11 25" xfId="6076" xr:uid="{00000000-0005-0000-0000-000036170000}"/>
    <cellStyle name="Normal 11 26" xfId="6057" xr:uid="{00000000-0005-0000-0000-000037170000}"/>
    <cellStyle name="Normal 11 3" xfId="6077" xr:uid="{00000000-0005-0000-0000-000038170000}"/>
    <cellStyle name="Normal 11 3 2" xfId="6078" xr:uid="{00000000-0005-0000-0000-000039170000}"/>
    <cellStyle name="Normal 11 3 3" xfId="6079" xr:uid="{00000000-0005-0000-0000-00003A170000}"/>
    <cellStyle name="Normal 11 4" xfId="6080" xr:uid="{00000000-0005-0000-0000-00003B170000}"/>
    <cellStyle name="Normal 11 5" xfId="6081" xr:uid="{00000000-0005-0000-0000-00003C170000}"/>
    <cellStyle name="Normal 11 6" xfId="6082" xr:uid="{00000000-0005-0000-0000-00003D170000}"/>
    <cellStyle name="Normal 11 7" xfId="6083" xr:uid="{00000000-0005-0000-0000-00003E170000}"/>
    <cellStyle name="Normal 11 8" xfId="6084" xr:uid="{00000000-0005-0000-0000-00003F170000}"/>
    <cellStyle name="Normal 11 9" xfId="6085" xr:uid="{00000000-0005-0000-0000-000040170000}"/>
    <cellStyle name="Normal 110" xfId="6086" xr:uid="{00000000-0005-0000-0000-000041170000}"/>
    <cellStyle name="Normal 110 2" xfId="6087" xr:uid="{00000000-0005-0000-0000-000042170000}"/>
    <cellStyle name="Normal 111" xfId="6088" xr:uid="{00000000-0005-0000-0000-000043170000}"/>
    <cellStyle name="Normal 111 2" xfId="6089" xr:uid="{00000000-0005-0000-0000-000044170000}"/>
    <cellStyle name="Normal 112" xfId="6090" xr:uid="{00000000-0005-0000-0000-000045170000}"/>
    <cellStyle name="Normal 112 2" xfId="6091" xr:uid="{00000000-0005-0000-0000-000046170000}"/>
    <cellStyle name="Normal 113" xfId="6092" xr:uid="{00000000-0005-0000-0000-000047170000}"/>
    <cellStyle name="Normal 113 2" xfId="6093" xr:uid="{00000000-0005-0000-0000-000048170000}"/>
    <cellStyle name="Normal 114" xfId="6094" xr:uid="{00000000-0005-0000-0000-000049170000}"/>
    <cellStyle name="Normal 114 2" xfId="6095" xr:uid="{00000000-0005-0000-0000-00004A170000}"/>
    <cellStyle name="Normal 115" xfId="6096" xr:uid="{00000000-0005-0000-0000-00004B170000}"/>
    <cellStyle name="Normal 115 2" xfId="6097" xr:uid="{00000000-0005-0000-0000-00004C170000}"/>
    <cellStyle name="Normal 116" xfId="6098" xr:uid="{00000000-0005-0000-0000-00004D170000}"/>
    <cellStyle name="Normal 116 2" xfId="6099" xr:uid="{00000000-0005-0000-0000-00004E170000}"/>
    <cellStyle name="Normal 117" xfId="6100" xr:uid="{00000000-0005-0000-0000-00004F170000}"/>
    <cellStyle name="Normal 117 2" xfId="6101" xr:uid="{00000000-0005-0000-0000-000050170000}"/>
    <cellStyle name="Normal 118" xfId="6102" xr:uid="{00000000-0005-0000-0000-000051170000}"/>
    <cellStyle name="Normal 118 2" xfId="6103" xr:uid="{00000000-0005-0000-0000-000052170000}"/>
    <cellStyle name="Normal 119" xfId="6104" xr:uid="{00000000-0005-0000-0000-000053170000}"/>
    <cellStyle name="Normal 119 2" xfId="6105" xr:uid="{00000000-0005-0000-0000-000054170000}"/>
    <cellStyle name="Normal 12" xfId="6106" xr:uid="{00000000-0005-0000-0000-000055170000}"/>
    <cellStyle name="Normal 12 10" xfId="6107" xr:uid="{00000000-0005-0000-0000-000056170000}"/>
    <cellStyle name="Normal 12 11" xfId="6108" xr:uid="{00000000-0005-0000-0000-000057170000}"/>
    <cellStyle name="Normal 12 12" xfId="6109" xr:uid="{00000000-0005-0000-0000-000058170000}"/>
    <cellStyle name="Normal 12 13" xfId="6110" xr:uid="{00000000-0005-0000-0000-000059170000}"/>
    <cellStyle name="Normal 12 14" xfId="6111" xr:uid="{00000000-0005-0000-0000-00005A170000}"/>
    <cellStyle name="Normal 12 15" xfId="6112" xr:uid="{00000000-0005-0000-0000-00005B170000}"/>
    <cellStyle name="Normal 12 16" xfId="6113" xr:uid="{00000000-0005-0000-0000-00005C170000}"/>
    <cellStyle name="Normal 12 17" xfId="6114" xr:uid="{00000000-0005-0000-0000-00005D170000}"/>
    <cellStyle name="Normal 12 18" xfId="6115" xr:uid="{00000000-0005-0000-0000-00005E170000}"/>
    <cellStyle name="Normal 12 19" xfId="6116" xr:uid="{00000000-0005-0000-0000-00005F170000}"/>
    <cellStyle name="Normal 12 2" xfId="6117" xr:uid="{00000000-0005-0000-0000-000060170000}"/>
    <cellStyle name="Normal 12 2 2" xfId="6118" xr:uid="{00000000-0005-0000-0000-000061170000}"/>
    <cellStyle name="Normal 12 2 3" xfId="6119" xr:uid="{00000000-0005-0000-0000-000062170000}"/>
    <cellStyle name="Normal 12 20" xfId="6120" xr:uid="{00000000-0005-0000-0000-000063170000}"/>
    <cellStyle name="Normal 12 21" xfId="6121" xr:uid="{00000000-0005-0000-0000-000064170000}"/>
    <cellStyle name="Normal 12 22" xfId="6122" xr:uid="{00000000-0005-0000-0000-000065170000}"/>
    <cellStyle name="Normal 12 23" xfId="6123" xr:uid="{00000000-0005-0000-0000-000066170000}"/>
    <cellStyle name="Normal 12 24" xfId="6124" xr:uid="{00000000-0005-0000-0000-000067170000}"/>
    <cellStyle name="Normal 12 25" xfId="6125" xr:uid="{00000000-0005-0000-0000-000068170000}"/>
    <cellStyle name="Normal 12 3" xfId="6126" xr:uid="{00000000-0005-0000-0000-000069170000}"/>
    <cellStyle name="Normal 12 3 2" xfId="6127" xr:uid="{00000000-0005-0000-0000-00006A170000}"/>
    <cellStyle name="Normal 12 3 3" xfId="6128" xr:uid="{00000000-0005-0000-0000-00006B170000}"/>
    <cellStyle name="Normal 12 4" xfId="6129" xr:uid="{00000000-0005-0000-0000-00006C170000}"/>
    <cellStyle name="Normal 12 5" xfId="6130" xr:uid="{00000000-0005-0000-0000-00006D170000}"/>
    <cellStyle name="Normal 12 6" xfId="6131" xr:uid="{00000000-0005-0000-0000-00006E170000}"/>
    <cellStyle name="Normal 12 7" xfId="6132" xr:uid="{00000000-0005-0000-0000-00006F170000}"/>
    <cellStyle name="Normal 12 8" xfId="6133" xr:uid="{00000000-0005-0000-0000-000070170000}"/>
    <cellStyle name="Normal 12 9" xfId="6134" xr:uid="{00000000-0005-0000-0000-000071170000}"/>
    <cellStyle name="Normal 120" xfId="6135" xr:uid="{00000000-0005-0000-0000-000072170000}"/>
    <cellStyle name="Normal 120 2" xfId="6136" xr:uid="{00000000-0005-0000-0000-000073170000}"/>
    <cellStyle name="Normal 121" xfId="6137" xr:uid="{00000000-0005-0000-0000-000074170000}"/>
    <cellStyle name="Normal 121 2" xfId="6138" xr:uid="{00000000-0005-0000-0000-000075170000}"/>
    <cellStyle name="Normal 122" xfId="6139" xr:uid="{00000000-0005-0000-0000-000076170000}"/>
    <cellStyle name="Normal 122 2" xfId="6140" xr:uid="{00000000-0005-0000-0000-000077170000}"/>
    <cellStyle name="Normal 123" xfId="6141" xr:uid="{00000000-0005-0000-0000-000078170000}"/>
    <cellStyle name="Normal 123 2" xfId="6142" xr:uid="{00000000-0005-0000-0000-000079170000}"/>
    <cellStyle name="Normal 124" xfId="6143" xr:uid="{00000000-0005-0000-0000-00007A170000}"/>
    <cellStyle name="Normal 124 2" xfId="6144" xr:uid="{00000000-0005-0000-0000-00007B170000}"/>
    <cellStyle name="Normal 125" xfId="6145" xr:uid="{00000000-0005-0000-0000-00007C170000}"/>
    <cellStyle name="Normal 125 2" xfId="6146" xr:uid="{00000000-0005-0000-0000-00007D170000}"/>
    <cellStyle name="Normal 126" xfId="6147" xr:uid="{00000000-0005-0000-0000-00007E170000}"/>
    <cellStyle name="Normal 126 2" xfId="6148" xr:uid="{00000000-0005-0000-0000-00007F170000}"/>
    <cellStyle name="Normal 127" xfId="6149" xr:uid="{00000000-0005-0000-0000-000080170000}"/>
    <cellStyle name="Normal 127 2" xfId="6150" xr:uid="{00000000-0005-0000-0000-000081170000}"/>
    <cellStyle name="Normal 128" xfId="6151" xr:uid="{00000000-0005-0000-0000-000082170000}"/>
    <cellStyle name="Normal 128 2" xfId="6152" xr:uid="{00000000-0005-0000-0000-000083170000}"/>
    <cellStyle name="Normal 129" xfId="6153" xr:uid="{00000000-0005-0000-0000-000084170000}"/>
    <cellStyle name="Normal 129 2" xfId="6154" xr:uid="{00000000-0005-0000-0000-000085170000}"/>
    <cellStyle name="Normal 13" xfId="6155" xr:uid="{00000000-0005-0000-0000-000086170000}"/>
    <cellStyle name="Normal 13 10" xfId="6156" xr:uid="{00000000-0005-0000-0000-000087170000}"/>
    <cellStyle name="Normal 13 11" xfId="6157" xr:uid="{00000000-0005-0000-0000-000088170000}"/>
    <cellStyle name="Normal 13 12" xfId="6158" xr:uid="{00000000-0005-0000-0000-000089170000}"/>
    <cellStyle name="Normal 13 13" xfId="6159" xr:uid="{00000000-0005-0000-0000-00008A170000}"/>
    <cellStyle name="Normal 13 14" xfId="6160" xr:uid="{00000000-0005-0000-0000-00008B170000}"/>
    <cellStyle name="Normal 13 15" xfId="6161" xr:uid="{00000000-0005-0000-0000-00008C170000}"/>
    <cellStyle name="Normal 13 16" xfId="6162" xr:uid="{00000000-0005-0000-0000-00008D170000}"/>
    <cellStyle name="Normal 13 17" xfId="6163" xr:uid="{00000000-0005-0000-0000-00008E170000}"/>
    <cellStyle name="Normal 13 18" xfId="6164" xr:uid="{00000000-0005-0000-0000-00008F170000}"/>
    <cellStyle name="Normal 13 19" xfId="6165" xr:uid="{00000000-0005-0000-0000-000090170000}"/>
    <cellStyle name="Normal 13 2" xfId="6166" xr:uid="{00000000-0005-0000-0000-000091170000}"/>
    <cellStyle name="Normal 13 2 2" xfId="6167" xr:uid="{00000000-0005-0000-0000-000092170000}"/>
    <cellStyle name="Normal 13 2 3" xfId="6168" xr:uid="{00000000-0005-0000-0000-000093170000}"/>
    <cellStyle name="Normal 13 20" xfId="6169" xr:uid="{00000000-0005-0000-0000-000094170000}"/>
    <cellStyle name="Normal 13 21" xfId="6170" xr:uid="{00000000-0005-0000-0000-000095170000}"/>
    <cellStyle name="Normal 13 22" xfId="6171" xr:uid="{00000000-0005-0000-0000-000096170000}"/>
    <cellStyle name="Normal 13 23" xfId="6172" xr:uid="{00000000-0005-0000-0000-000097170000}"/>
    <cellStyle name="Normal 13 24" xfId="6173" xr:uid="{00000000-0005-0000-0000-000098170000}"/>
    <cellStyle name="Normal 13 25" xfId="6174" xr:uid="{00000000-0005-0000-0000-000099170000}"/>
    <cellStyle name="Normal 13 26" xfId="6175" xr:uid="{00000000-0005-0000-0000-00009A170000}"/>
    <cellStyle name="Normal 13 3" xfId="6176" xr:uid="{00000000-0005-0000-0000-00009B170000}"/>
    <cellStyle name="Normal 13 3 2" xfId="6177" xr:uid="{00000000-0005-0000-0000-00009C170000}"/>
    <cellStyle name="Normal 13 3 3" xfId="6178" xr:uid="{00000000-0005-0000-0000-00009D170000}"/>
    <cellStyle name="Normal 13 4" xfId="6179" xr:uid="{00000000-0005-0000-0000-00009E170000}"/>
    <cellStyle name="Normal 13 5" xfId="6180" xr:uid="{00000000-0005-0000-0000-00009F170000}"/>
    <cellStyle name="Normal 13 6" xfId="6181" xr:uid="{00000000-0005-0000-0000-0000A0170000}"/>
    <cellStyle name="Normal 13 7" xfId="6182" xr:uid="{00000000-0005-0000-0000-0000A1170000}"/>
    <cellStyle name="Normal 13 8" xfId="6183" xr:uid="{00000000-0005-0000-0000-0000A2170000}"/>
    <cellStyle name="Normal 13 9" xfId="6184" xr:uid="{00000000-0005-0000-0000-0000A3170000}"/>
    <cellStyle name="Normal 130" xfId="6185" xr:uid="{00000000-0005-0000-0000-0000A4170000}"/>
    <cellStyle name="Normal 130 2" xfId="6186" xr:uid="{00000000-0005-0000-0000-0000A5170000}"/>
    <cellStyle name="Normal 131" xfId="6187" xr:uid="{00000000-0005-0000-0000-0000A6170000}"/>
    <cellStyle name="Normal 131 2" xfId="6188" xr:uid="{00000000-0005-0000-0000-0000A7170000}"/>
    <cellStyle name="Normal 132" xfId="6189" xr:uid="{00000000-0005-0000-0000-0000A8170000}"/>
    <cellStyle name="Normal 132 2" xfId="6190" xr:uid="{00000000-0005-0000-0000-0000A9170000}"/>
    <cellStyle name="Normal 133" xfId="6191" xr:uid="{00000000-0005-0000-0000-0000AA170000}"/>
    <cellStyle name="Normal 133 2" xfId="6192" xr:uid="{00000000-0005-0000-0000-0000AB170000}"/>
    <cellStyle name="Normal 134" xfId="6193" xr:uid="{00000000-0005-0000-0000-0000AC170000}"/>
    <cellStyle name="Normal 134 2" xfId="6194" xr:uid="{00000000-0005-0000-0000-0000AD170000}"/>
    <cellStyle name="Normal 135" xfId="6195" xr:uid="{00000000-0005-0000-0000-0000AE170000}"/>
    <cellStyle name="Normal 135 2" xfId="6196" xr:uid="{00000000-0005-0000-0000-0000AF170000}"/>
    <cellStyle name="Normal 136" xfId="6197" xr:uid="{00000000-0005-0000-0000-0000B0170000}"/>
    <cellStyle name="Normal 136 2" xfId="6198" xr:uid="{00000000-0005-0000-0000-0000B1170000}"/>
    <cellStyle name="Normal 137" xfId="6199" xr:uid="{00000000-0005-0000-0000-0000B2170000}"/>
    <cellStyle name="Normal 137 2" xfId="6200" xr:uid="{00000000-0005-0000-0000-0000B3170000}"/>
    <cellStyle name="Normal 138" xfId="6201" xr:uid="{00000000-0005-0000-0000-0000B4170000}"/>
    <cellStyle name="Normal 138 2" xfId="6202" xr:uid="{00000000-0005-0000-0000-0000B5170000}"/>
    <cellStyle name="Normal 139" xfId="6203" xr:uid="{00000000-0005-0000-0000-0000B6170000}"/>
    <cellStyle name="Normal 139 2" xfId="6204" xr:uid="{00000000-0005-0000-0000-0000B7170000}"/>
    <cellStyle name="Normal 14" xfId="408" xr:uid="{00000000-0005-0000-0000-0000B8170000}"/>
    <cellStyle name="Normal 14 2" xfId="6206" xr:uid="{00000000-0005-0000-0000-0000B9170000}"/>
    <cellStyle name="Normal 14 3" xfId="6207" xr:uid="{00000000-0005-0000-0000-0000BA170000}"/>
    <cellStyle name="Normal 14 3 2" xfId="6208" xr:uid="{00000000-0005-0000-0000-0000BB170000}"/>
    <cellStyle name="Normal 14 4" xfId="6209" xr:uid="{00000000-0005-0000-0000-0000BC170000}"/>
    <cellStyle name="Normal 14 5" xfId="6210" xr:uid="{00000000-0005-0000-0000-0000BD170000}"/>
    <cellStyle name="Normal 14 6" xfId="6205" xr:uid="{00000000-0005-0000-0000-0000BE170000}"/>
    <cellStyle name="Normal 140" xfId="6211" xr:uid="{00000000-0005-0000-0000-0000BF170000}"/>
    <cellStyle name="Normal 140 2" xfId="6212" xr:uid="{00000000-0005-0000-0000-0000C0170000}"/>
    <cellStyle name="Normal 141" xfId="6213" xr:uid="{00000000-0005-0000-0000-0000C1170000}"/>
    <cellStyle name="Normal 141 2" xfId="6214" xr:uid="{00000000-0005-0000-0000-0000C2170000}"/>
    <cellStyle name="Normal 142" xfId="6215" xr:uid="{00000000-0005-0000-0000-0000C3170000}"/>
    <cellStyle name="Normal 142 2" xfId="6216" xr:uid="{00000000-0005-0000-0000-0000C4170000}"/>
    <cellStyle name="Normal 143" xfId="6217" xr:uid="{00000000-0005-0000-0000-0000C5170000}"/>
    <cellStyle name="Normal 143 2" xfId="6218" xr:uid="{00000000-0005-0000-0000-0000C6170000}"/>
    <cellStyle name="Normal 144" xfId="6219" xr:uid="{00000000-0005-0000-0000-0000C7170000}"/>
    <cellStyle name="Normal 144 2" xfId="6220" xr:uid="{00000000-0005-0000-0000-0000C8170000}"/>
    <cellStyle name="Normal 145" xfId="6221" xr:uid="{00000000-0005-0000-0000-0000C9170000}"/>
    <cellStyle name="Normal 145 2" xfId="6222" xr:uid="{00000000-0005-0000-0000-0000CA170000}"/>
    <cellStyle name="Normal 146" xfId="6223" xr:uid="{00000000-0005-0000-0000-0000CB170000}"/>
    <cellStyle name="Normal 146 2" xfId="6224" xr:uid="{00000000-0005-0000-0000-0000CC170000}"/>
    <cellStyle name="Normal 147" xfId="6225" xr:uid="{00000000-0005-0000-0000-0000CD170000}"/>
    <cellStyle name="Normal 147 2" xfId="6226" xr:uid="{00000000-0005-0000-0000-0000CE170000}"/>
    <cellStyle name="Normal 148" xfId="6227" xr:uid="{00000000-0005-0000-0000-0000CF170000}"/>
    <cellStyle name="Normal 148 2" xfId="6228" xr:uid="{00000000-0005-0000-0000-0000D0170000}"/>
    <cellStyle name="Normal 149" xfId="6229" xr:uid="{00000000-0005-0000-0000-0000D1170000}"/>
    <cellStyle name="Normal 149 2" xfId="6230" xr:uid="{00000000-0005-0000-0000-0000D2170000}"/>
    <cellStyle name="Normal 15" xfId="6231" xr:uid="{00000000-0005-0000-0000-0000D3170000}"/>
    <cellStyle name="Normal 15 10" xfId="6232" xr:uid="{00000000-0005-0000-0000-0000D4170000}"/>
    <cellStyle name="Normal 15 11" xfId="6233" xr:uid="{00000000-0005-0000-0000-0000D5170000}"/>
    <cellStyle name="Normal 15 12" xfId="6234" xr:uid="{00000000-0005-0000-0000-0000D6170000}"/>
    <cellStyle name="Normal 15 13" xfId="6235" xr:uid="{00000000-0005-0000-0000-0000D7170000}"/>
    <cellStyle name="Normal 15 14" xfId="6236" xr:uid="{00000000-0005-0000-0000-0000D8170000}"/>
    <cellStyle name="Normal 15 15" xfId="6237" xr:uid="{00000000-0005-0000-0000-0000D9170000}"/>
    <cellStyle name="Normal 15 16" xfId="6238" xr:uid="{00000000-0005-0000-0000-0000DA170000}"/>
    <cellStyle name="Normal 15 17" xfId="6239" xr:uid="{00000000-0005-0000-0000-0000DB170000}"/>
    <cellStyle name="Normal 15 18" xfId="6240" xr:uid="{00000000-0005-0000-0000-0000DC170000}"/>
    <cellStyle name="Normal 15 19" xfId="6241" xr:uid="{00000000-0005-0000-0000-0000DD170000}"/>
    <cellStyle name="Normal 15 2" xfId="6242" xr:uid="{00000000-0005-0000-0000-0000DE170000}"/>
    <cellStyle name="Normal 15 2 2" xfId="6243" xr:uid="{00000000-0005-0000-0000-0000DF170000}"/>
    <cellStyle name="Normal 15 2 3" xfId="6244" xr:uid="{00000000-0005-0000-0000-0000E0170000}"/>
    <cellStyle name="Normal 15 20" xfId="6245" xr:uid="{00000000-0005-0000-0000-0000E1170000}"/>
    <cellStyle name="Normal 15 21" xfId="6246" xr:uid="{00000000-0005-0000-0000-0000E2170000}"/>
    <cellStyle name="Normal 15 22" xfId="6247" xr:uid="{00000000-0005-0000-0000-0000E3170000}"/>
    <cellStyle name="Normal 15 23" xfId="6248" xr:uid="{00000000-0005-0000-0000-0000E4170000}"/>
    <cellStyle name="Normal 15 24" xfId="6249" xr:uid="{00000000-0005-0000-0000-0000E5170000}"/>
    <cellStyle name="Normal 15 25" xfId="6250" xr:uid="{00000000-0005-0000-0000-0000E6170000}"/>
    <cellStyle name="Normal 15 3" xfId="6251" xr:uid="{00000000-0005-0000-0000-0000E7170000}"/>
    <cellStyle name="Normal 15 3 2" xfId="6252" xr:uid="{00000000-0005-0000-0000-0000E8170000}"/>
    <cellStyle name="Normal 15 3 3" xfId="6253" xr:uid="{00000000-0005-0000-0000-0000E9170000}"/>
    <cellStyle name="Normal 15 4" xfId="6254" xr:uid="{00000000-0005-0000-0000-0000EA170000}"/>
    <cellStyle name="Normal 15 5" xfId="6255" xr:uid="{00000000-0005-0000-0000-0000EB170000}"/>
    <cellStyle name="Normal 15 6" xfId="6256" xr:uid="{00000000-0005-0000-0000-0000EC170000}"/>
    <cellStyle name="Normal 15 7" xfId="6257" xr:uid="{00000000-0005-0000-0000-0000ED170000}"/>
    <cellStyle name="Normal 15 8" xfId="6258" xr:uid="{00000000-0005-0000-0000-0000EE170000}"/>
    <cellStyle name="Normal 15 9" xfId="6259" xr:uid="{00000000-0005-0000-0000-0000EF170000}"/>
    <cellStyle name="Normal 150" xfId="6260" xr:uid="{00000000-0005-0000-0000-0000F0170000}"/>
    <cellStyle name="Normal 150 2" xfId="6261" xr:uid="{00000000-0005-0000-0000-0000F1170000}"/>
    <cellStyle name="Normal 151" xfId="6262" xr:uid="{00000000-0005-0000-0000-0000F2170000}"/>
    <cellStyle name="Normal 151 2" xfId="6263" xr:uid="{00000000-0005-0000-0000-0000F3170000}"/>
    <cellStyle name="Normal 152" xfId="6264" xr:uid="{00000000-0005-0000-0000-0000F4170000}"/>
    <cellStyle name="Normal 152 2" xfId="6265" xr:uid="{00000000-0005-0000-0000-0000F5170000}"/>
    <cellStyle name="Normal 153" xfId="6266" xr:uid="{00000000-0005-0000-0000-0000F6170000}"/>
    <cellStyle name="Normal 153 2" xfId="6267" xr:uid="{00000000-0005-0000-0000-0000F7170000}"/>
    <cellStyle name="Normal 154" xfId="6268" xr:uid="{00000000-0005-0000-0000-0000F8170000}"/>
    <cellStyle name="Normal 154 2" xfId="6269" xr:uid="{00000000-0005-0000-0000-0000F9170000}"/>
    <cellStyle name="Normal 155" xfId="6270" xr:uid="{00000000-0005-0000-0000-0000FA170000}"/>
    <cellStyle name="Normal 155 2" xfId="6271" xr:uid="{00000000-0005-0000-0000-0000FB170000}"/>
    <cellStyle name="Normal 156" xfId="6272" xr:uid="{00000000-0005-0000-0000-0000FC170000}"/>
    <cellStyle name="Normal 156 2" xfId="6273" xr:uid="{00000000-0005-0000-0000-0000FD170000}"/>
    <cellStyle name="Normal 157" xfId="6274" xr:uid="{00000000-0005-0000-0000-0000FE170000}"/>
    <cellStyle name="Normal 157 2" xfId="6275" xr:uid="{00000000-0005-0000-0000-0000FF170000}"/>
    <cellStyle name="Normal 158" xfId="6276" xr:uid="{00000000-0005-0000-0000-000000180000}"/>
    <cellStyle name="Normal 158 2" xfId="6277" xr:uid="{00000000-0005-0000-0000-000001180000}"/>
    <cellStyle name="Normal 159" xfId="6278" xr:uid="{00000000-0005-0000-0000-000002180000}"/>
    <cellStyle name="Normal 159 2" xfId="6279" xr:uid="{00000000-0005-0000-0000-000003180000}"/>
    <cellStyle name="Normal 16" xfId="6280" xr:uid="{00000000-0005-0000-0000-000004180000}"/>
    <cellStyle name="Normal 16 10" xfId="6281" xr:uid="{00000000-0005-0000-0000-000005180000}"/>
    <cellStyle name="Normal 16 11" xfId="6282" xr:uid="{00000000-0005-0000-0000-000006180000}"/>
    <cellStyle name="Normal 16 12" xfId="6283" xr:uid="{00000000-0005-0000-0000-000007180000}"/>
    <cellStyle name="Normal 16 13" xfId="6284" xr:uid="{00000000-0005-0000-0000-000008180000}"/>
    <cellStyle name="Normal 16 14" xfId="6285" xr:uid="{00000000-0005-0000-0000-000009180000}"/>
    <cellStyle name="Normal 16 15" xfId="6286" xr:uid="{00000000-0005-0000-0000-00000A180000}"/>
    <cellStyle name="Normal 16 16" xfId="6287" xr:uid="{00000000-0005-0000-0000-00000B180000}"/>
    <cellStyle name="Normal 16 17" xfId="6288" xr:uid="{00000000-0005-0000-0000-00000C180000}"/>
    <cellStyle name="Normal 16 18" xfId="6289" xr:uid="{00000000-0005-0000-0000-00000D180000}"/>
    <cellStyle name="Normal 16 19" xfId="6290" xr:uid="{00000000-0005-0000-0000-00000E180000}"/>
    <cellStyle name="Normal 16 2" xfId="6291" xr:uid="{00000000-0005-0000-0000-00000F180000}"/>
    <cellStyle name="Normal 16 2 2" xfId="6292" xr:uid="{00000000-0005-0000-0000-000010180000}"/>
    <cellStyle name="Normal 16 2 3" xfId="6293" xr:uid="{00000000-0005-0000-0000-000011180000}"/>
    <cellStyle name="Normal 16 20" xfId="6294" xr:uid="{00000000-0005-0000-0000-000012180000}"/>
    <cellStyle name="Normal 16 21" xfId="6295" xr:uid="{00000000-0005-0000-0000-000013180000}"/>
    <cellStyle name="Normal 16 22" xfId="6296" xr:uid="{00000000-0005-0000-0000-000014180000}"/>
    <cellStyle name="Normal 16 23" xfId="6297" xr:uid="{00000000-0005-0000-0000-000015180000}"/>
    <cellStyle name="Normal 16 24" xfId="6298" xr:uid="{00000000-0005-0000-0000-000016180000}"/>
    <cellStyle name="Normal 16 25" xfId="6299" xr:uid="{00000000-0005-0000-0000-000017180000}"/>
    <cellStyle name="Normal 16 26" xfId="6300" xr:uid="{00000000-0005-0000-0000-000018180000}"/>
    <cellStyle name="Normal 16 3" xfId="6301" xr:uid="{00000000-0005-0000-0000-000019180000}"/>
    <cellStyle name="Normal 16 3 2" xfId="6302" xr:uid="{00000000-0005-0000-0000-00001A180000}"/>
    <cellStyle name="Normal 16 3 3" xfId="6303" xr:uid="{00000000-0005-0000-0000-00001B180000}"/>
    <cellStyle name="Normal 16 4" xfId="6304" xr:uid="{00000000-0005-0000-0000-00001C180000}"/>
    <cellStyle name="Normal 16 5" xfId="6305" xr:uid="{00000000-0005-0000-0000-00001D180000}"/>
    <cellStyle name="Normal 16 6" xfId="6306" xr:uid="{00000000-0005-0000-0000-00001E180000}"/>
    <cellStyle name="Normal 16 7" xfId="6307" xr:uid="{00000000-0005-0000-0000-00001F180000}"/>
    <cellStyle name="Normal 16 8" xfId="6308" xr:uid="{00000000-0005-0000-0000-000020180000}"/>
    <cellStyle name="Normal 16 9" xfId="6309" xr:uid="{00000000-0005-0000-0000-000021180000}"/>
    <cellStyle name="Normal 160" xfId="6310" xr:uid="{00000000-0005-0000-0000-000022180000}"/>
    <cellStyle name="Normal 160 2" xfId="6311" xr:uid="{00000000-0005-0000-0000-000023180000}"/>
    <cellStyle name="Normal 161" xfId="6312" xr:uid="{00000000-0005-0000-0000-000024180000}"/>
    <cellStyle name="Normal 161 2" xfId="6313" xr:uid="{00000000-0005-0000-0000-000025180000}"/>
    <cellStyle name="Normal 162" xfId="6314" xr:uid="{00000000-0005-0000-0000-000026180000}"/>
    <cellStyle name="Normal 162 2" xfId="6315" xr:uid="{00000000-0005-0000-0000-000027180000}"/>
    <cellStyle name="Normal 163" xfId="6316" xr:uid="{00000000-0005-0000-0000-000028180000}"/>
    <cellStyle name="Normal 163 2" xfId="6317" xr:uid="{00000000-0005-0000-0000-000029180000}"/>
    <cellStyle name="Normal 164" xfId="6318" xr:uid="{00000000-0005-0000-0000-00002A180000}"/>
    <cellStyle name="Normal 164 2" xfId="6319" xr:uid="{00000000-0005-0000-0000-00002B180000}"/>
    <cellStyle name="Normal 165" xfId="6320" xr:uid="{00000000-0005-0000-0000-00002C180000}"/>
    <cellStyle name="Normal 165 2" xfId="6321" xr:uid="{00000000-0005-0000-0000-00002D180000}"/>
    <cellStyle name="Normal 166" xfId="6322" xr:uid="{00000000-0005-0000-0000-00002E180000}"/>
    <cellStyle name="Normal 166 2" xfId="6323" xr:uid="{00000000-0005-0000-0000-00002F180000}"/>
    <cellStyle name="Normal 167" xfId="6324" xr:uid="{00000000-0005-0000-0000-000030180000}"/>
    <cellStyle name="Normal 167 2" xfId="6325" xr:uid="{00000000-0005-0000-0000-000031180000}"/>
    <cellStyle name="Normal 168" xfId="6326" xr:uid="{00000000-0005-0000-0000-000032180000}"/>
    <cellStyle name="Normal 168 2" xfId="6327" xr:uid="{00000000-0005-0000-0000-000033180000}"/>
    <cellStyle name="Normal 169" xfId="6328" xr:uid="{00000000-0005-0000-0000-000034180000}"/>
    <cellStyle name="Normal 169 2" xfId="6329" xr:uid="{00000000-0005-0000-0000-000035180000}"/>
    <cellStyle name="Normal 17" xfId="409" xr:uid="{00000000-0005-0000-0000-000036180000}"/>
    <cellStyle name="Normal 17 10" xfId="6331" xr:uid="{00000000-0005-0000-0000-000037180000}"/>
    <cellStyle name="Normal 17 11" xfId="6332" xr:uid="{00000000-0005-0000-0000-000038180000}"/>
    <cellStyle name="Normal 17 12" xfId="6333" xr:uid="{00000000-0005-0000-0000-000039180000}"/>
    <cellStyle name="Normal 17 13" xfId="6334" xr:uid="{00000000-0005-0000-0000-00003A180000}"/>
    <cellStyle name="Normal 17 14" xfId="6335" xr:uid="{00000000-0005-0000-0000-00003B180000}"/>
    <cellStyle name="Normal 17 15" xfId="6336" xr:uid="{00000000-0005-0000-0000-00003C180000}"/>
    <cellStyle name="Normal 17 16" xfId="6337" xr:uid="{00000000-0005-0000-0000-00003D180000}"/>
    <cellStyle name="Normal 17 17" xfId="6338" xr:uid="{00000000-0005-0000-0000-00003E180000}"/>
    <cellStyle name="Normal 17 18" xfId="6339" xr:uid="{00000000-0005-0000-0000-00003F180000}"/>
    <cellStyle name="Normal 17 19" xfId="6340" xr:uid="{00000000-0005-0000-0000-000040180000}"/>
    <cellStyle name="Normal 17 2" xfId="6341" xr:uid="{00000000-0005-0000-0000-000041180000}"/>
    <cellStyle name="Normal 17 2 2" xfId="6342" xr:uid="{00000000-0005-0000-0000-000042180000}"/>
    <cellStyle name="Normal 17 2 3" xfId="6343" xr:uid="{00000000-0005-0000-0000-000043180000}"/>
    <cellStyle name="Normal 17 20" xfId="6344" xr:uid="{00000000-0005-0000-0000-000044180000}"/>
    <cellStyle name="Normal 17 21" xfId="6345" xr:uid="{00000000-0005-0000-0000-000045180000}"/>
    <cellStyle name="Normal 17 22" xfId="6346" xr:uid="{00000000-0005-0000-0000-000046180000}"/>
    <cellStyle name="Normal 17 23" xfId="6347" xr:uid="{00000000-0005-0000-0000-000047180000}"/>
    <cellStyle name="Normal 17 24" xfId="6348" xr:uid="{00000000-0005-0000-0000-000048180000}"/>
    <cellStyle name="Normal 17 25" xfId="6349" xr:uid="{00000000-0005-0000-0000-000049180000}"/>
    <cellStyle name="Normal 17 26" xfId="6350" xr:uid="{00000000-0005-0000-0000-00004A180000}"/>
    <cellStyle name="Normal 17 27" xfId="6351" xr:uid="{00000000-0005-0000-0000-00004B180000}"/>
    <cellStyle name="Normal 17 28" xfId="6352" xr:uid="{00000000-0005-0000-0000-00004C180000}"/>
    <cellStyle name="Normal 17 29" xfId="6353" xr:uid="{00000000-0005-0000-0000-00004D180000}"/>
    <cellStyle name="Normal 17 3" xfId="6354" xr:uid="{00000000-0005-0000-0000-00004E180000}"/>
    <cellStyle name="Normal 17 3 2" xfId="6355" xr:uid="{00000000-0005-0000-0000-00004F180000}"/>
    <cellStyle name="Normal 17 3 3" xfId="6356" xr:uid="{00000000-0005-0000-0000-000050180000}"/>
    <cellStyle name="Normal 17 3 4" xfId="6357" xr:uid="{00000000-0005-0000-0000-000051180000}"/>
    <cellStyle name="Normal 17 3 5" xfId="6358" xr:uid="{00000000-0005-0000-0000-000052180000}"/>
    <cellStyle name="Normal 17 30" xfId="6330" xr:uid="{00000000-0005-0000-0000-000053180000}"/>
    <cellStyle name="Normal 17 4" xfId="6359" xr:uid="{00000000-0005-0000-0000-000054180000}"/>
    <cellStyle name="Normal 17 5" xfId="6360" xr:uid="{00000000-0005-0000-0000-000055180000}"/>
    <cellStyle name="Normal 17 6" xfId="6361" xr:uid="{00000000-0005-0000-0000-000056180000}"/>
    <cellStyle name="Normal 17 7" xfId="6362" xr:uid="{00000000-0005-0000-0000-000057180000}"/>
    <cellStyle name="Normal 17 8" xfId="6363" xr:uid="{00000000-0005-0000-0000-000058180000}"/>
    <cellStyle name="Normal 17 9" xfId="6364" xr:uid="{00000000-0005-0000-0000-000059180000}"/>
    <cellStyle name="Normal 170" xfId="6365" xr:uid="{00000000-0005-0000-0000-00005A180000}"/>
    <cellStyle name="Normal 171" xfId="6366" xr:uid="{00000000-0005-0000-0000-00005B180000}"/>
    <cellStyle name="Normal 172" xfId="410" xr:uid="{00000000-0005-0000-0000-00005C180000}"/>
    <cellStyle name="Normal 172 2" xfId="39519" xr:uid="{00000000-0005-0000-0000-00005D180000}"/>
    <cellStyle name="Normal 174" xfId="6367" xr:uid="{00000000-0005-0000-0000-00005E180000}"/>
    <cellStyle name="Normal 175" xfId="6368" xr:uid="{00000000-0005-0000-0000-00005F180000}"/>
    <cellStyle name="Normal 176" xfId="6369" xr:uid="{00000000-0005-0000-0000-000060180000}"/>
    <cellStyle name="Normal 177" xfId="39542" xr:uid="{6309DE9E-8220-4728-B20F-77F7CED8936A}"/>
    <cellStyle name="Normal 18" xfId="6370" xr:uid="{00000000-0005-0000-0000-000061180000}"/>
    <cellStyle name="Normal 18 10" xfId="6371" xr:uid="{00000000-0005-0000-0000-000062180000}"/>
    <cellStyle name="Normal 18 11" xfId="6372" xr:uid="{00000000-0005-0000-0000-000063180000}"/>
    <cellStyle name="Normal 18 12" xfId="6373" xr:uid="{00000000-0005-0000-0000-000064180000}"/>
    <cellStyle name="Normal 18 13" xfId="6374" xr:uid="{00000000-0005-0000-0000-000065180000}"/>
    <cellStyle name="Normal 18 14" xfId="6375" xr:uid="{00000000-0005-0000-0000-000066180000}"/>
    <cellStyle name="Normal 18 15" xfId="6376" xr:uid="{00000000-0005-0000-0000-000067180000}"/>
    <cellStyle name="Normal 18 16" xfId="6377" xr:uid="{00000000-0005-0000-0000-000068180000}"/>
    <cellStyle name="Normal 18 17" xfId="6378" xr:uid="{00000000-0005-0000-0000-000069180000}"/>
    <cellStyle name="Normal 18 18" xfId="6379" xr:uid="{00000000-0005-0000-0000-00006A180000}"/>
    <cellStyle name="Normal 18 19" xfId="6380" xr:uid="{00000000-0005-0000-0000-00006B180000}"/>
    <cellStyle name="Normal 18 2" xfId="6381" xr:uid="{00000000-0005-0000-0000-00006C180000}"/>
    <cellStyle name="Normal 18 2 2" xfId="6382" xr:uid="{00000000-0005-0000-0000-00006D180000}"/>
    <cellStyle name="Normal 18 2 3" xfId="6383" xr:uid="{00000000-0005-0000-0000-00006E180000}"/>
    <cellStyle name="Normal 18 20" xfId="6384" xr:uid="{00000000-0005-0000-0000-00006F180000}"/>
    <cellStyle name="Normal 18 21" xfId="6385" xr:uid="{00000000-0005-0000-0000-000070180000}"/>
    <cellStyle name="Normal 18 22" xfId="6386" xr:uid="{00000000-0005-0000-0000-000071180000}"/>
    <cellStyle name="Normal 18 23" xfId="6387" xr:uid="{00000000-0005-0000-0000-000072180000}"/>
    <cellStyle name="Normal 18 24" xfId="6388" xr:uid="{00000000-0005-0000-0000-000073180000}"/>
    <cellStyle name="Normal 18 25" xfId="6389" xr:uid="{00000000-0005-0000-0000-000074180000}"/>
    <cellStyle name="Normal 18 3" xfId="6390" xr:uid="{00000000-0005-0000-0000-000075180000}"/>
    <cellStyle name="Normal 18 3 2" xfId="6391" xr:uid="{00000000-0005-0000-0000-000076180000}"/>
    <cellStyle name="Normal 18 3 3" xfId="6392" xr:uid="{00000000-0005-0000-0000-000077180000}"/>
    <cellStyle name="Normal 18 3 4" xfId="6393" xr:uid="{00000000-0005-0000-0000-000078180000}"/>
    <cellStyle name="Normal 18 3 5" xfId="6394" xr:uid="{00000000-0005-0000-0000-000079180000}"/>
    <cellStyle name="Normal 18 4" xfId="6395" xr:uid="{00000000-0005-0000-0000-00007A180000}"/>
    <cellStyle name="Normal 18 5" xfId="6396" xr:uid="{00000000-0005-0000-0000-00007B180000}"/>
    <cellStyle name="Normal 18 6" xfId="6397" xr:uid="{00000000-0005-0000-0000-00007C180000}"/>
    <cellStyle name="Normal 18 7" xfId="6398" xr:uid="{00000000-0005-0000-0000-00007D180000}"/>
    <cellStyle name="Normal 18 8" xfId="6399" xr:uid="{00000000-0005-0000-0000-00007E180000}"/>
    <cellStyle name="Normal 18 9" xfId="6400" xr:uid="{00000000-0005-0000-0000-00007F180000}"/>
    <cellStyle name="Normal 19" xfId="6401" xr:uid="{00000000-0005-0000-0000-000080180000}"/>
    <cellStyle name="Normal 19 10" xfId="6402" xr:uid="{00000000-0005-0000-0000-000081180000}"/>
    <cellStyle name="Normal 19 11" xfId="6403" xr:uid="{00000000-0005-0000-0000-000082180000}"/>
    <cellStyle name="Normal 19 12" xfId="6404" xr:uid="{00000000-0005-0000-0000-000083180000}"/>
    <cellStyle name="Normal 19 13" xfId="6405" xr:uid="{00000000-0005-0000-0000-000084180000}"/>
    <cellStyle name="Normal 19 14" xfId="6406" xr:uid="{00000000-0005-0000-0000-000085180000}"/>
    <cellStyle name="Normal 19 15" xfId="6407" xr:uid="{00000000-0005-0000-0000-000086180000}"/>
    <cellStyle name="Normal 19 16" xfId="6408" xr:uid="{00000000-0005-0000-0000-000087180000}"/>
    <cellStyle name="Normal 19 17" xfId="6409" xr:uid="{00000000-0005-0000-0000-000088180000}"/>
    <cellStyle name="Normal 19 18" xfId="6410" xr:uid="{00000000-0005-0000-0000-000089180000}"/>
    <cellStyle name="Normal 19 19" xfId="6411" xr:uid="{00000000-0005-0000-0000-00008A180000}"/>
    <cellStyle name="Normal 19 2" xfId="6412" xr:uid="{00000000-0005-0000-0000-00008B180000}"/>
    <cellStyle name="Normal 19 2 2" xfId="6413" xr:uid="{00000000-0005-0000-0000-00008C180000}"/>
    <cellStyle name="Normal 19 2 3" xfId="6414" xr:uid="{00000000-0005-0000-0000-00008D180000}"/>
    <cellStyle name="Normal 19 20" xfId="6415" xr:uid="{00000000-0005-0000-0000-00008E180000}"/>
    <cellStyle name="Normal 19 21" xfId="6416" xr:uid="{00000000-0005-0000-0000-00008F180000}"/>
    <cellStyle name="Normal 19 22" xfId="6417" xr:uid="{00000000-0005-0000-0000-000090180000}"/>
    <cellStyle name="Normal 19 23" xfId="6418" xr:uid="{00000000-0005-0000-0000-000091180000}"/>
    <cellStyle name="Normal 19 24" xfId="6419" xr:uid="{00000000-0005-0000-0000-000092180000}"/>
    <cellStyle name="Normal 19 25" xfId="6420" xr:uid="{00000000-0005-0000-0000-000093180000}"/>
    <cellStyle name="Normal 19 3" xfId="6421" xr:uid="{00000000-0005-0000-0000-000094180000}"/>
    <cellStyle name="Normal 19 3 2" xfId="6422" xr:uid="{00000000-0005-0000-0000-000095180000}"/>
    <cellStyle name="Normal 19 3 3" xfId="6423" xr:uid="{00000000-0005-0000-0000-000096180000}"/>
    <cellStyle name="Normal 19 3 4" xfId="6424" xr:uid="{00000000-0005-0000-0000-000097180000}"/>
    <cellStyle name="Normal 19 3 5" xfId="6425" xr:uid="{00000000-0005-0000-0000-000098180000}"/>
    <cellStyle name="Normal 19 4" xfId="6426" xr:uid="{00000000-0005-0000-0000-000099180000}"/>
    <cellStyle name="Normal 19 5" xfId="6427" xr:uid="{00000000-0005-0000-0000-00009A180000}"/>
    <cellStyle name="Normal 19 6" xfId="6428" xr:uid="{00000000-0005-0000-0000-00009B180000}"/>
    <cellStyle name="Normal 19 7" xfId="6429" xr:uid="{00000000-0005-0000-0000-00009C180000}"/>
    <cellStyle name="Normal 19 8" xfId="6430" xr:uid="{00000000-0005-0000-0000-00009D180000}"/>
    <cellStyle name="Normal 19 9" xfId="6431" xr:uid="{00000000-0005-0000-0000-00009E180000}"/>
    <cellStyle name="Normal 191" xfId="39541" xr:uid="{A607581E-9F56-42E3-A8F4-3F4A8E7F6BAA}"/>
    <cellStyle name="Normal 2" xfId="411" xr:uid="{00000000-0005-0000-0000-00009F180000}"/>
    <cellStyle name="Normal 2 10" xfId="412" xr:uid="{00000000-0005-0000-0000-0000A0180000}"/>
    <cellStyle name="Normal 2 10 10" xfId="6432" xr:uid="{00000000-0005-0000-0000-0000A1180000}"/>
    <cellStyle name="Normal 2 10 2" xfId="550" xr:uid="{00000000-0005-0000-0000-0000A2180000}"/>
    <cellStyle name="Normal 2 10 3" xfId="6433" xr:uid="{00000000-0005-0000-0000-0000A3180000}"/>
    <cellStyle name="Normal 2 10 4" xfId="6434" xr:uid="{00000000-0005-0000-0000-0000A4180000}"/>
    <cellStyle name="Normal 2 10_Enlaces" xfId="6435" xr:uid="{00000000-0005-0000-0000-0000A5180000}"/>
    <cellStyle name="Normal 2 100" xfId="6436" xr:uid="{00000000-0005-0000-0000-0000A6180000}"/>
    <cellStyle name="Normal 2 100 2" xfId="6437" xr:uid="{00000000-0005-0000-0000-0000A7180000}"/>
    <cellStyle name="Normal 2 101" xfId="6438" xr:uid="{00000000-0005-0000-0000-0000A8180000}"/>
    <cellStyle name="Normal 2 101 2" xfId="6439" xr:uid="{00000000-0005-0000-0000-0000A9180000}"/>
    <cellStyle name="Normal 2 102" xfId="6440" xr:uid="{00000000-0005-0000-0000-0000AA180000}"/>
    <cellStyle name="Normal 2 102 2" xfId="6441" xr:uid="{00000000-0005-0000-0000-0000AB180000}"/>
    <cellStyle name="Normal 2 103" xfId="6442" xr:uid="{00000000-0005-0000-0000-0000AC180000}"/>
    <cellStyle name="Normal 2 103 2" xfId="6443" xr:uid="{00000000-0005-0000-0000-0000AD180000}"/>
    <cellStyle name="Normal 2 104" xfId="6444" xr:uid="{00000000-0005-0000-0000-0000AE180000}"/>
    <cellStyle name="Normal 2 104 2" xfId="6445" xr:uid="{00000000-0005-0000-0000-0000AF180000}"/>
    <cellStyle name="Normal 2 105" xfId="6446" xr:uid="{00000000-0005-0000-0000-0000B0180000}"/>
    <cellStyle name="Normal 2 106" xfId="6447" xr:uid="{00000000-0005-0000-0000-0000B1180000}"/>
    <cellStyle name="Normal 2 107" xfId="6448" xr:uid="{00000000-0005-0000-0000-0000B2180000}"/>
    <cellStyle name="Normal 2 108" xfId="6449" xr:uid="{00000000-0005-0000-0000-0000B3180000}"/>
    <cellStyle name="Normal 2 109" xfId="6450" xr:uid="{00000000-0005-0000-0000-0000B4180000}"/>
    <cellStyle name="Normal 2 11" xfId="413" xr:uid="{00000000-0005-0000-0000-0000B5180000}"/>
    <cellStyle name="Normal 2 11 2" xfId="6451" xr:uid="{00000000-0005-0000-0000-0000B6180000}"/>
    <cellStyle name="Normal 2 11 3" xfId="6452" xr:uid="{00000000-0005-0000-0000-0000B7180000}"/>
    <cellStyle name="Normal 2 11 4" xfId="6453" xr:uid="{00000000-0005-0000-0000-0000B8180000}"/>
    <cellStyle name="Normal 2 11 5" xfId="6454" xr:uid="{00000000-0005-0000-0000-0000B9180000}"/>
    <cellStyle name="Normal 2 110" xfId="6455" xr:uid="{00000000-0005-0000-0000-0000BA180000}"/>
    <cellStyle name="Normal 2 111" xfId="6456" xr:uid="{00000000-0005-0000-0000-0000BB180000}"/>
    <cellStyle name="Normal 2 112" xfId="6457" xr:uid="{00000000-0005-0000-0000-0000BC180000}"/>
    <cellStyle name="Normal 2 113" xfId="6458" xr:uid="{00000000-0005-0000-0000-0000BD180000}"/>
    <cellStyle name="Normal 2 114" xfId="6459" xr:uid="{00000000-0005-0000-0000-0000BE180000}"/>
    <cellStyle name="Normal 2 115" xfId="6460" xr:uid="{00000000-0005-0000-0000-0000BF180000}"/>
    <cellStyle name="Normal 2 116" xfId="6461" xr:uid="{00000000-0005-0000-0000-0000C0180000}"/>
    <cellStyle name="Normal 2 117" xfId="6462" xr:uid="{00000000-0005-0000-0000-0000C1180000}"/>
    <cellStyle name="Normal 2 118" xfId="6463" xr:uid="{00000000-0005-0000-0000-0000C2180000}"/>
    <cellStyle name="Normal 2 119" xfId="6464" xr:uid="{00000000-0005-0000-0000-0000C3180000}"/>
    <cellStyle name="Normal 2 12" xfId="414" xr:uid="{00000000-0005-0000-0000-0000C4180000}"/>
    <cellStyle name="Normal 2 12 2" xfId="6465" xr:uid="{00000000-0005-0000-0000-0000C5180000}"/>
    <cellStyle name="Normal 2 12 3" xfId="6466" xr:uid="{00000000-0005-0000-0000-0000C6180000}"/>
    <cellStyle name="Normal 2 12 4" xfId="6467" xr:uid="{00000000-0005-0000-0000-0000C7180000}"/>
    <cellStyle name="Normal 2 12 5" xfId="6468" xr:uid="{00000000-0005-0000-0000-0000C8180000}"/>
    <cellStyle name="Normal 2 12 6" xfId="6469" xr:uid="{00000000-0005-0000-0000-0000C9180000}"/>
    <cellStyle name="Normal 2 120" xfId="6470" xr:uid="{00000000-0005-0000-0000-0000CA180000}"/>
    <cellStyle name="Normal 2 121" xfId="6471" xr:uid="{00000000-0005-0000-0000-0000CB180000}"/>
    <cellStyle name="Normal 2 122" xfId="6472" xr:uid="{00000000-0005-0000-0000-0000CC180000}"/>
    <cellStyle name="Normal 2 123" xfId="6473" xr:uid="{00000000-0005-0000-0000-0000CD180000}"/>
    <cellStyle name="Normal 2 124" xfId="6474" xr:uid="{00000000-0005-0000-0000-0000CE180000}"/>
    <cellStyle name="Normal 2 125" xfId="6475" xr:uid="{00000000-0005-0000-0000-0000CF180000}"/>
    <cellStyle name="Normal 2 126" xfId="6476" xr:uid="{00000000-0005-0000-0000-0000D0180000}"/>
    <cellStyle name="Normal 2 127" xfId="6477" xr:uid="{00000000-0005-0000-0000-0000D1180000}"/>
    <cellStyle name="Normal 2 128" xfId="6478" xr:uid="{00000000-0005-0000-0000-0000D2180000}"/>
    <cellStyle name="Normal 2 129" xfId="6479" xr:uid="{00000000-0005-0000-0000-0000D3180000}"/>
    <cellStyle name="Normal 2 13" xfId="6480" xr:uid="{00000000-0005-0000-0000-0000D4180000}"/>
    <cellStyle name="Normal 2 13 2" xfId="6481" xr:uid="{00000000-0005-0000-0000-0000D5180000}"/>
    <cellStyle name="Normal 2 13 3" xfId="6482" xr:uid="{00000000-0005-0000-0000-0000D6180000}"/>
    <cellStyle name="Normal 2 13 4" xfId="6483" xr:uid="{00000000-0005-0000-0000-0000D7180000}"/>
    <cellStyle name="Normal 2 13 5" xfId="6484" xr:uid="{00000000-0005-0000-0000-0000D8180000}"/>
    <cellStyle name="Normal 2 13 6" xfId="6485" xr:uid="{00000000-0005-0000-0000-0000D9180000}"/>
    <cellStyle name="Normal 2 130" xfId="6486" xr:uid="{00000000-0005-0000-0000-0000DA180000}"/>
    <cellStyle name="Normal 2 131" xfId="6487" xr:uid="{00000000-0005-0000-0000-0000DB180000}"/>
    <cellStyle name="Normal 2 132" xfId="6488" xr:uid="{00000000-0005-0000-0000-0000DC180000}"/>
    <cellStyle name="Normal 2 133" xfId="6489" xr:uid="{00000000-0005-0000-0000-0000DD180000}"/>
    <cellStyle name="Normal 2 134" xfId="6490" xr:uid="{00000000-0005-0000-0000-0000DE180000}"/>
    <cellStyle name="Normal 2 135" xfId="6491" xr:uid="{00000000-0005-0000-0000-0000DF180000}"/>
    <cellStyle name="Normal 2 136" xfId="6492" xr:uid="{00000000-0005-0000-0000-0000E0180000}"/>
    <cellStyle name="Normal 2 137" xfId="6493" xr:uid="{00000000-0005-0000-0000-0000E1180000}"/>
    <cellStyle name="Normal 2 138" xfId="6494" xr:uid="{00000000-0005-0000-0000-0000E2180000}"/>
    <cellStyle name="Normal 2 139" xfId="6495" xr:uid="{00000000-0005-0000-0000-0000E3180000}"/>
    <cellStyle name="Normal 2 14" xfId="6496" xr:uid="{00000000-0005-0000-0000-0000E4180000}"/>
    <cellStyle name="Normal 2 14 2" xfId="6497" xr:uid="{00000000-0005-0000-0000-0000E5180000}"/>
    <cellStyle name="Normal 2 14 3" xfId="6498" xr:uid="{00000000-0005-0000-0000-0000E6180000}"/>
    <cellStyle name="Normal 2 14 4" xfId="6499" xr:uid="{00000000-0005-0000-0000-0000E7180000}"/>
    <cellStyle name="Normal 2 14 5" xfId="6500" xr:uid="{00000000-0005-0000-0000-0000E8180000}"/>
    <cellStyle name="Normal 2 140" xfId="6501" xr:uid="{00000000-0005-0000-0000-0000E9180000}"/>
    <cellStyle name="Normal 2 141" xfId="6502" xr:uid="{00000000-0005-0000-0000-0000EA180000}"/>
    <cellStyle name="Normal 2 142" xfId="6503" xr:uid="{00000000-0005-0000-0000-0000EB180000}"/>
    <cellStyle name="Normal 2 143" xfId="6504" xr:uid="{00000000-0005-0000-0000-0000EC180000}"/>
    <cellStyle name="Normal 2 144" xfId="6505" xr:uid="{00000000-0005-0000-0000-0000ED180000}"/>
    <cellStyle name="Normal 2 145" xfId="6506" xr:uid="{00000000-0005-0000-0000-0000EE180000}"/>
    <cellStyle name="Normal 2 146" xfId="6507" xr:uid="{00000000-0005-0000-0000-0000EF180000}"/>
    <cellStyle name="Normal 2 147" xfId="6508" xr:uid="{00000000-0005-0000-0000-0000F0180000}"/>
    <cellStyle name="Normal 2 148" xfId="6509" xr:uid="{00000000-0005-0000-0000-0000F1180000}"/>
    <cellStyle name="Normal 2 149" xfId="6510" xr:uid="{00000000-0005-0000-0000-0000F2180000}"/>
    <cellStyle name="Normal 2 15" xfId="6511" xr:uid="{00000000-0005-0000-0000-0000F3180000}"/>
    <cellStyle name="Normal 2 15 2" xfId="6512" xr:uid="{00000000-0005-0000-0000-0000F4180000}"/>
    <cellStyle name="Normal 2 15 3" xfId="6513" xr:uid="{00000000-0005-0000-0000-0000F5180000}"/>
    <cellStyle name="Normal 2 15 4" xfId="6514" xr:uid="{00000000-0005-0000-0000-0000F6180000}"/>
    <cellStyle name="Normal 2 15 5" xfId="6515" xr:uid="{00000000-0005-0000-0000-0000F7180000}"/>
    <cellStyle name="Normal 2 15 6" xfId="6516" xr:uid="{00000000-0005-0000-0000-0000F8180000}"/>
    <cellStyle name="Normal 2 150" xfId="6517" xr:uid="{00000000-0005-0000-0000-0000F9180000}"/>
    <cellStyle name="Normal 2 151" xfId="6518" xr:uid="{00000000-0005-0000-0000-0000FA180000}"/>
    <cellStyle name="Normal 2 152" xfId="6519" xr:uid="{00000000-0005-0000-0000-0000FB180000}"/>
    <cellStyle name="Normal 2 153" xfId="6520" xr:uid="{00000000-0005-0000-0000-0000FC180000}"/>
    <cellStyle name="Normal 2 154" xfId="6521" xr:uid="{00000000-0005-0000-0000-0000FD180000}"/>
    <cellStyle name="Normal 2 155" xfId="6522" xr:uid="{00000000-0005-0000-0000-0000FE180000}"/>
    <cellStyle name="Normal 2 156" xfId="6523" xr:uid="{00000000-0005-0000-0000-0000FF180000}"/>
    <cellStyle name="Normal 2 157" xfId="6524" xr:uid="{00000000-0005-0000-0000-000000190000}"/>
    <cellStyle name="Normal 2 158" xfId="6525" xr:uid="{00000000-0005-0000-0000-000001190000}"/>
    <cellStyle name="Normal 2 159" xfId="6526" xr:uid="{00000000-0005-0000-0000-000002190000}"/>
    <cellStyle name="Normal 2 16" xfId="6527" xr:uid="{00000000-0005-0000-0000-000003190000}"/>
    <cellStyle name="Normal 2 16 2" xfId="6528" xr:uid="{00000000-0005-0000-0000-000004190000}"/>
    <cellStyle name="Normal 2 16 3" xfId="6529" xr:uid="{00000000-0005-0000-0000-000005190000}"/>
    <cellStyle name="Normal 2 16 4" xfId="6530" xr:uid="{00000000-0005-0000-0000-000006190000}"/>
    <cellStyle name="Normal 2 16 5" xfId="6531" xr:uid="{00000000-0005-0000-0000-000007190000}"/>
    <cellStyle name="Normal 2 160" xfId="6532" xr:uid="{00000000-0005-0000-0000-000008190000}"/>
    <cellStyle name="Normal 2 161" xfId="6533" xr:uid="{00000000-0005-0000-0000-000009190000}"/>
    <cellStyle name="Normal 2 162" xfId="6534" xr:uid="{00000000-0005-0000-0000-00000A190000}"/>
    <cellStyle name="Normal 2 163" xfId="6535" xr:uid="{00000000-0005-0000-0000-00000B190000}"/>
    <cellStyle name="Normal 2 164" xfId="6536" xr:uid="{00000000-0005-0000-0000-00000C190000}"/>
    <cellStyle name="Normal 2 165" xfId="6537" xr:uid="{00000000-0005-0000-0000-00000D190000}"/>
    <cellStyle name="Normal 2 166" xfId="6538" xr:uid="{00000000-0005-0000-0000-00000E190000}"/>
    <cellStyle name="Normal 2 167" xfId="6539" xr:uid="{00000000-0005-0000-0000-00000F190000}"/>
    <cellStyle name="Normal 2 168" xfId="6540" xr:uid="{00000000-0005-0000-0000-000010190000}"/>
    <cellStyle name="Normal 2 169" xfId="6541" xr:uid="{00000000-0005-0000-0000-000011190000}"/>
    <cellStyle name="Normal 2 17" xfId="6542" xr:uid="{00000000-0005-0000-0000-000012190000}"/>
    <cellStyle name="Normal 2 17 2" xfId="6543" xr:uid="{00000000-0005-0000-0000-000013190000}"/>
    <cellStyle name="Normal 2 17 3" xfId="6544" xr:uid="{00000000-0005-0000-0000-000014190000}"/>
    <cellStyle name="Normal 2 17 4" xfId="6545" xr:uid="{00000000-0005-0000-0000-000015190000}"/>
    <cellStyle name="Normal 2 17 5" xfId="6546" xr:uid="{00000000-0005-0000-0000-000016190000}"/>
    <cellStyle name="Normal 2 170" xfId="6547" xr:uid="{00000000-0005-0000-0000-000017190000}"/>
    <cellStyle name="Normal 2 171" xfId="6548" xr:uid="{00000000-0005-0000-0000-000018190000}"/>
    <cellStyle name="Normal 2 172" xfId="6549" xr:uid="{00000000-0005-0000-0000-000019190000}"/>
    <cellStyle name="Normal 2 173" xfId="6550" xr:uid="{00000000-0005-0000-0000-00001A190000}"/>
    <cellStyle name="Normal 2 174" xfId="6551" xr:uid="{00000000-0005-0000-0000-00001B190000}"/>
    <cellStyle name="Normal 2 175" xfId="6552" xr:uid="{00000000-0005-0000-0000-00001C190000}"/>
    <cellStyle name="Normal 2 176" xfId="6553" xr:uid="{00000000-0005-0000-0000-00001D190000}"/>
    <cellStyle name="Normal 2 177" xfId="6554" xr:uid="{00000000-0005-0000-0000-00001E190000}"/>
    <cellStyle name="Normal 2 178" xfId="6555" xr:uid="{00000000-0005-0000-0000-00001F190000}"/>
    <cellStyle name="Normal 2 179" xfId="6556" xr:uid="{00000000-0005-0000-0000-000020190000}"/>
    <cellStyle name="Normal 2 18" xfId="6557" xr:uid="{00000000-0005-0000-0000-000021190000}"/>
    <cellStyle name="Normal 2 18 2" xfId="6558" xr:uid="{00000000-0005-0000-0000-000022190000}"/>
    <cellStyle name="Normal 2 18 3" xfId="6559" xr:uid="{00000000-0005-0000-0000-000023190000}"/>
    <cellStyle name="Normal 2 18 4" xfId="6560" xr:uid="{00000000-0005-0000-0000-000024190000}"/>
    <cellStyle name="Normal 2 18 5" xfId="6561" xr:uid="{00000000-0005-0000-0000-000025190000}"/>
    <cellStyle name="Normal 2 19" xfId="6562" xr:uid="{00000000-0005-0000-0000-000026190000}"/>
    <cellStyle name="Normal 2 19 2" xfId="6563" xr:uid="{00000000-0005-0000-0000-000027190000}"/>
    <cellStyle name="Normal 2 19 3" xfId="6564" xr:uid="{00000000-0005-0000-0000-000028190000}"/>
    <cellStyle name="Normal 2 19 4" xfId="6565" xr:uid="{00000000-0005-0000-0000-000029190000}"/>
    <cellStyle name="Normal 2 19 5" xfId="6566" xr:uid="{00000000-0005-0000-0000-00002A190000}"/>
    <cellStyle name="Normal 2 2" xfId="415" xr:uid="{00000000-0005-0000-0000-00002B190000}"/>
    <cellStyle name="Normal 2 2 10" xfId="6567" xr:uid="{00000000-0005-0000-0000-00002C190000}"/>
    <cellStyle name="Normal 2 2 10 10" xfId="6568" xr:uid="{00000000-0005-0000-0000-00002D190000}"/>
    <cellStyle name="Normal 2 2 10 10 10" xfId="6569" xr:uid="{00000000-0005-0000-0000-00002E190000}"/>
    <cellStyle name="Normal 2 2 10 10 11" xfId="6570" xr:uid="{00000000-0005-0000-0000-00002F190000}"/>
    <cellStyle name="Normal 2 2 10 10 12" xfId="6571" xr:uid="{00000000-0005-0000-0000-000030190000}"/>
    <cellStyle name="Normal 2 2 10 10 13" xfId="6572" xr:uid="{00000000-0005-0000-0000-000031190000}"/>
    <cellStyle name="Normal 2 2 10 10 14" xfId="6573" xr:uid="{00000000-0005-0000-0000-000032190000}"/>
    <cellStyle name="Normal 2 2 10 10 2" xfId="6574" xr:uid="{00000000-0005-0000-0000-000033190000}"/>
    <cellStyle name="Normal 2 2 10 10 2 10" xfId="6575" xr:uid="{00000000-0005-0000-0000-000034190000}"/>
    <cellStyle name="Normal 2 2 10 10 2 2" xfId="6576" xr:uid="{00000000-0005-0000-0000-000035190000}"/>
    <cellStyle name="Normal 2 2 10 10 2 3" xfId="6577" xr:uid="{00000000-0005-0000-0000-000036190000}"/>
    <cellStyle name="Normal 2 2 10 10 2 4" xfId="6578" xr:uid="{00000000-0005-0000-0000-000037190000}"/>
    <cellStyle name="Normal 2 2 10 10 2 5" xfId="6579" xr:uid="{00000000-0005-0000-0000-000038190000}"/>
    <cellStyle name="Normal 2 2 10 10 2 6" xfId="6580" xr:uid="{00000000-0005-0000-0000-000039190000}"/>
    <cellStyle name="Normal 2 2 10 10 2 7" xfId="6581" xr:uid="{00000000-0005-0000-0000-00003A190000}"/>
    <cellStyle name="Normal 2 2 10 10 2 8" xfId="6582" xr:uid="{00000000-0005-0000-0000-00003B190000}"/>
    <cellStyle name="Normal 2 2 10 10 2 9" xfId="6583" xr:uid="{00000000-0005-0000-0000-00003C190000}"/>
    <cellStyle name="Normal 2 2 10 10 3" xfId="6584" xr:uid="{00000000-0005-0000-0000-00003D190000}"/>
    <cellStyle name="Normal 2 2 10 10 3 10" xfId="6585" xr:uid="{00000000-0005-0000-0000-00003E190000}"/>
    <cellStyle name="Normal 2 2 10 10 3 2" xfId="6586" xr:uid="{00000000-0005-0000-0000-00003F190000}"/>
    <cellStyle name="Normal 2 2 10 10 3 3" xfId="6587" xr:uid="{00000000-0005-0000-0000-000040190000}"/>
    <cellStyle name="Normal 2 2 10 10 3 4" xfId="6588" xr:uid="{00000000-0005-0000-0000-000041190000}"/>
    <cellStyle name="Normal 2 2 10 10 3 5" xfId="6589" xr:uid="{00000000-0005-0000-0000-000042190000}"/>
    <cellStyle name="Normal 2 2 10 10 3 6" xfId="6590" xr:uid="{00000000-0005-0000-0000-000043190000}"/>
    <cellStyle name="Normal 2 2 10 10 3 7" xfId="6591" xr:uid="{00000000-0005-0000-0000-000044190000}"/>
    <cellStyle name="Normal 2 2 10 10 3 8" xfId="6592" xr:uid="{00000000-0005-0000-0000-000045190000}"/>
    <cellStyle name="Normal 2 2 10 10 3 9" xfId="6593" xr:uid="{00000000-0005-0000-0000-000046190000}"/>
    <cellStyle name="Normal 2 2 10 10 4" xfId="6594" xr:uid="{00000000-0005-0000-0000-000047190000}"/>
    <cellStyle name="Normal 2 2 10 10 4 10" xfId="6595" xr:uid="{00000000-0005-0000-0000-000048190000}"/>
    <cellStyle name="Normal 2 2 10 10 4 2" xfId="6596" xr:uid="{00000000-0005-0000-0000-000049190000}"/>
    <cellStyle name="Normal 2 2 10 10 4 3" xfId="6597" xr:uid="{00000000-0005-0000-0000-00004A190000}"/>
    <cellStyle name="Normal 2 2 10 10 4 4" xfId="6598" xr:uid="{00000000-0005-0000-0000-00004B190000}"/>
    <cellStyle name="Normal 2 2 10 10 4 5" xfId="6599" xr:uid="{00000000-0005-0000-0000-00004C190000}"/>
    <cellStyle name="Normal 2 2 10 10 4 6" xfId="6600" xr:uid="{00000000-0005-0000-0000-00004D190000}"/>
    <cellStyle name="Normal 2 2 10 10 4 7" xfId="6601" xr:uid="{00000000-0005-0000-0000-00004E190000}"/>
    <cellStyle name="Normal 2 2 10 10 4 8" xfId="6602" xr:uid="{00000000-0005-0000-0000-00004F190000}"/>
    <cellStyle name="Normal 2 2 10 10 4 9" xfId="6603" xr:uid="{00000000-0005-0000-0000-000050190000}"/>
    <cellStyle name="Normal 2 2 10 10 5" xfId="6604" xr:uid="{00000000-0005-0000-0000-000051190000}"/>
    <cellStyle name="Normal 2 2 10 10 5 10" xfId="6605" xr:uid="{00000000-0005-0000-0000-000052190000}"/>
    <cellStyle name="Normal 2 2 10 10 5 2" xfId="6606" xr:uid="{00000000-0005-0000-0000-000053190000}"/>
    <cellStyle name="Normal 2 2 10 10 5 3" xfId="6607" xr:uid="{00000000-0005-0000-0000-000054190000}"/>
    <cellStyle name="Normal 2 2 10 10 5 4" xfId="6608" xr:uid="{00000000-0005-0000-0000-000055190000}"/>
    <cellStyle name="Normal 2 2 10 10 5 5" xfId="6609" xr:uid="{00000000-0005-0000-0000-000056190000}"/>
    <cellStyle name="Normal 2 2 10 10 5 6" xfId="6610" xr:uid="{00000000-0005-0000-0000-000057190000}"/>
    <cellStyle name="Normal 2 2 10 10 5 7" xfId="6611" xr:uid="{00000000-0005-0000-0000-000058190000}"/>
    <cellStyle name="Normal 2 2 10 10 5 8" xfId="6612" xr:uid="{00000000-0005-0000-0000-000059190000}"/>
    <cellStyle name="Normal 2 2 10 10 5 9" xfId="6613" xr:uid="{00000000-0005-0000-0000-00005A190000}"/>
    <cellStyle name="Normal 2 2 10 10 6" xfId="6614" xr:uid="{00000000-0005-0000-0000-00005B190000}"/>
    <cellStyle name="Normal 2 2 10 10 7" xfId="6615" xr:uid="{00000000-0005-0000-0000-00005C190000}"/>
    <cellStyle name="Normal 2 2 10 10 8" xfId="6616" xr:uid="{00000000-0005-0000-0000-00005D190000}"/>
    <cellStyle name="Normal 2 2 10 10 9" xfId="6617" xr:uid="{00000000-0005-0000-0000-00005E190000}"/>
    <cellStyle name="Normal 2 2 10 11" xfId="6618" xr:uid="{00000000-0005-0000-0000-00005F190000}"/>
    <cellStyle name="Normal 2 2 10 11 10" xfId="6619" xr:uid="{00000000-0005-0000-0000-000060190000}"/>
    <cellStyle name="Normal 2 2 10 11 11" xfId="6620" xr:uid="{00000000-0005-0000-0000-000061190000}"/>
    <cellStyle name="Normal 2 2 10 11 12" xfId="6621" xr:uid="{00000000-0005-0000-0000-000062190000}"/>
    <cellStyle name="Normal 2 2 10 11 13" xfId="6622" xr:uid="{00000000-0005-0000-0000-000063190000}"/>
    <cellStyle name="Normal 2 2 10 11 14" xfId="6623" xr:uid="{00000000-0005-0000-0000-000064190000}"/>
    <cellStyle name="Normal 2 2 10 11 2" xfId="6624" xr:uid="{00000000-0005-0000-0000-000065190000}"/>
    <cellStyle name="Normal 2 2 10 11 2 10" xfId="6625" xr:uid="{00000000-0005-0000-0000-000066190000}"/>
    <cellStyle name="Normal 2 2 10 11 2 2" xfId="6626" xr:uid="{00000000-0005-0000-0000-000067190000}"/>
    <cellStyle name="Normal 2 2 10 11 2 3" xfId="6627" xr:uid="{00000000-0005-0000-0000-000068190000}"/>
    <cellStyle name="Normal 2 2 10 11 2 4" xfId="6628" xr:uid="{00000000-0005-0000-0000-000069190000}"/>
    <cellStyle name="Normal 2 2 10 11 2 5" xfId="6629" xr:uid="{00000000-0005-0000-0000-00006A190000}"/>
    <cellStyle name="Normal 2 2 10 11 2 6" xfId="6630" xr:uid="{00000000-0005-0000-0000-00006B190000}"/>
    <cellStyle name="Normal 2 2 10 11 2 7" xfId="6631" xr:uid="{00000000-0005-0000-0000-00006C190000}"/>
    <cellStyle name="Normal 2 2 10 11 2 8" xfId="6632" xr:uid="{00000000-0005-0000-0000-00006D190000}"/>
    <cellStyle name="Normal 2 2 10 11 2 9" xfId="6633" xr:uid="{00000000-0005-0000-0000-00006E190000}"/>
    <cellStyle name="Normal 2 2 10 11 3" xfId="6634" xr:uid="{00000000-0005-0000-0000-00006F190000}"/>
    <cellStyle name="Normal 2 2 10 11 3 10" xfId="6635" xr:uid="{00000000-0005-0000-0000-000070190000}"/>
    <cellStyle name="Normal 2 2 10 11 3 2" xfId="6636" xr:uid="{00000000-0005-0000-0000-000071190000}"/>
    <cellStyle name="Normal 2 2 10 11 3 3" xfId="6637" xr:uid="{00000000-0005-0000-0000-000072190000}"/>
    <cellStyle name="Normal 2 2 10 11 3 4" xfId="6638" xr:uid="{00000000-0005-0000-0000-000073190000}"/>
    <cellStyle name="Normal 2 2 10 11 3 5" xfId="6639" xr:uid="{00000000-0005-0000-0000-000074190000}"/>
    <cellStyle name="Normal 2 2 10 11 3 6" xfId="6640" xr:uid="{00000000-0005-0000-0000-000075190000}"/>
    <cellStyle name="Normal 2 2 10 11 3 7" xfId="6641" xr:uid="{00000000-0005-0000-0000-000076190000}"/>
    <cellStyle name="Normal 2 2 10 11 3 8" xfId="6642" xr:uid="{00000000-0005-0000-0000-000077190000}"/>
    <cellStyle name="Normal 2 2 10 11 3 9" xfId="6643" xr:uid="{00000000-0005-0000-0000-000078190000}"/>
    <cellStyle name="Normal 2 2 10 11 4" xfId="6644" xr:uid="{00000000-0005-0000-0000-000079190000}"/>
    <cellStyle name="Normal 2 2 10 11 4 10" xfId="6645" xr:uid="{00000000-0005-0000-0000-00007A190000}"/>
    <cellStyle name="Normal 2 2 10 11 4 2" xfId="6646" xr:uid="{00000000-0005-0000-0000-00007B190000}"/>
    <cellStyle name="Normal 2 2 10 11 4 3" xfId="6647" xr:uid="{00000000-0005-0000-0000-00007C190000}"/>
    <cellStyle name="Normal 2 2 10 11 4 4" xfId="6648" xr:uid="{00000000-0005-0000-0000-00007D190000}"/>
    <cellStyle name="Normal 2 2 10 11 4 5" xfId="6649" xr:uid="{00000000-0005-0000-0000-00007E190000}"/>
    <cellStyle name="Normal 2 2 10 11 4 6" xfId="6650" xr:uid="{00000000-0005-0000-0000-00007F190000}"/>
    <cellStyle name="Normal 2 2 10 11 4 7" xfId="6651" xr:uid="{00000000-0005-0000-0000-000080190000}"/>
    <cellStyle name="Normal 2 2 10 11 4 8" xfId="6652" xr:uid="{00000000-0005-0000-0000-000081190000}"/>
    <cellStyle name="Normal 2 2 10 11 4 9" xfId="6653" xr:uid="{00000000-0005-0000-0000-000082190000}"/>
    <cellStyle name="Normal 2 2 10 11 5" xfId="6654" xr:uid="{00000000-0005-0000-0000-000083190000}"/>
    <cellStyle name="Normal 2 2 10 11 5 10" xfId="6655" xr:uid="{00000000-0005-0000-0000-000084190000}"/>
    <cellStyle name="Normal 2 2 10 11 5 2" xfId="6656" xr:uid="{00000000-0005-0000-0000-000085190000}"/>
    <cellStyle name="Normal 2 2 10 11 5 3" xfId="6657" xr:uid="{00000000-0005-0000-0000-000086190000}"/>
    <cellStyle name="Normal 2 2 10 11 5 4" xfId="6658" xr:uid="{00000000-0005-0000-0000-000087190000}"/>
    <cellStyle name="Normal 2 2 10 11 5 5" xfId="6659" xr:uid="{00000000-0005-0000-0000-000088190000}"/>
    <cellStyle name="Normal 2 2 10 11 5 6" xfId="6660" xr:uid="{00000000-0005-0000-0000-000089190000}"/>
    <cellStyle name="Normal 2 2 10 11 5 7" xfId="6661" xr:uid="{00000000-0005-0000-0000-00008A190000}"/>
    <cellStyle name="Normal 2 2 10 11 5 8" xfId="6662" xr:uid="{00000000-0005-0000-0000-00008B190000}"/>
    <cellStyle name="Normal 2 2 10 11 5 9" xfId="6663" xr:uid="{00000000-0005-0000-0000-00008C190000}"/>
    <cellStyle name="Normal 2 2 10 11 6" xfId="6664" xr:uid="{00000000-0005-0000-0000-00008D190000}"/>
    <cellStyle name="Normal 2 2 10 11 7" xfId="6665" xr:uid="{00000000-0005-0000-0000-00008E190000}"/>
    <cellStyle name="Normal 2 2 10 11 8" xfId="6666" xr:uid="{00000000-0005-0000-0000-00008F190000}"/>
    <cellStyle name="Normal 2 2 10 11 9" xfId="6667" xr:uid="{00000000-0005-0000-0000-000090190000}"/>
    <cellStyle name="Normal 2 2 10 12" xfId="6668" xr:uid="{00000000-0005-0000-0000-000091190000}"/>
    <cellStyle name="Normal 2 2 10 12 10" xfId="6669" xr:uid="{00000000-0005-0000-0000-000092190000}"/>
    <cellStyle name="Normal 2 2 10 12 11" xfId="6670" xr:uid="{00000000-0005-0000-0000-000093190000}"/>
    <cellStyle name="Normal 2 2 10 12 12" xfId="6671" xr:uid="{00000000-0005-0000-0000-000094190000}"/>
    <cellStyle name="Normal 2 2 10 12 13" xfId="6672" xr:uid="{00000000-0005-0000-0000-000095190000}"/>
    <cellStyle name="Normal 2 2 10 12 14" xfId="6673" xr:uid="{00000000-0005-0000-0000-000096190000}"/>
    <cellStyle name="Normal 2 2 10 12 2" xfId="6674" xr:uid="{00000000-0005-0000-0000-000097190000}"/>
    <cellStyle name="Normal 2 2 10 12 2 10" xfId="6675" xr:uid="{00000000-0005-0000-0000-000098190000}"/>
    <cellStyle name="Normal 2 2 10 12 2 2" xfId="6676" xr:uid="{00000000-0005-0000-0000-000099190000}"/>
    <cellStyle name="Normal 2 2 10 12 2 3" xfId="6677" xr:uid="{00000000-0005-0000-0000-00009A190000}"/>
    <cellStyle name="Normal 2 2 10 12 2 4" xfId="6678" xr:uid="{00000000-0005-0000-0000-00009B190000}"/>
    <cellStyle name="Normal 2 2 10 12 2 5" xfId="6679" xr:uid="{00000000-0005-0000-0000-00009C190000}"/>
    <cellStyle name="Normal 2 2 10 12 2 6" xfId="6680" xr:uid="{00000000-0005-0000-0000-00009D190000}"/>
    <cellStyle name="Normal 2 2 10 12 2 7" xfId="6681" xr:uid="{00000000-0005-0000-0000-00009E190000}"/>
    <cellStyle name="Normal 2 2 10 12 2 8" xfId="6682" xr:uid="{00000000-0005-0000-0000-00009F190000}"/>
    <cellStyle name="Normal 2 2 10 12 2 9" xfId="6683" xr:uid="{00000000-0005-0000-0000-0000A0190000}"/>
    <cellStyle name="Normal 2 2 10 12 3" xfId="6684" xr:uid="{00000000-0005-0000-0000-0000A1190000}"/>
    <cellStyle name="Normal 2 2 10 12 3 10" xfId="6685" xr:uid="{00000000-0005-0000-0000-0000A2190000}"/>
    <cellStyle name="Normal 2 2 10 12 3 2" xfId="6686" xr:uid="{00000000-0005-0000-0000-0000A3190000}"/>
    <cellStyle name="Normal 2 2 10 12 3 3" xfId="6687" xr:uid="{00000000-0005-0000-0000-0000A4190000}"/>
    <cellStyle name="Normal 2 2 10 12 3 4" xfId="6688" xr:uid="{00000000-0005-0000-0000-0000A5190000}"/>
    <cellStyle name="Normal 2 2 10 12 3 5" xfId="6689" xr:uid="{00000000-0005-0000-0000-0000A6190000}"/>
    <cellStyle name="Normal 2 2 10 12 3 6" xfId="6690" xr:uid="{00000000-0005-0000-0000-0000A7190000}"/>
    <cellStyle name="Normal 2 2 10 12 3 7" xfId="6691" xr:uid="{00000000-0005-0000-0000-0000A8190000}"/>
    <cellStyle name="Normal 2 2 10 12 3 8" xfId="6692" xr:uid="{00000000-0005-0000-0000-0000A9190000}"/>
    <cellStyle name="Normal 2 2 10 12 3 9" xfId="6693" xr:uid="{00000000-0005-0000-0000-0000AA190000}"/>
    <cellStyle name="Normal 2 2 10 12 4" xfId="6694" xr:uid="{00000000-0005-0000-0000-0000AB190000}"/>
    <cellStyle name="Normal 2 2 10 12 4 10" xfId="6695" xr:uid="{00000000-0005-0000-0000-0000AC190000}"/>
    <cellStyle name="Normal 2 2 10 12 4 2" xfId="6696" xr:uid="{00000000-0005-0000-0000-0000AD190000}"/>
    <cellStyle name="Normal 2 2 10 12 4 3" xfId="6697" xr:uid="{00000000-0005-0000-0000-0000AE190000}"/>
    <cellStyle name="Normal 2 2 10 12 4 4" xfId="6698" xr:uid="{00000000-0005-0000-0000-0000AF190000}"/>
    <cellStyle name="Normal 2 2 10 12 4 5" xfId="6699" xr:uid="{00000000-0005-0000-0000-0000B0190000}"/>
    <cellStyle name="Normal 2 2 10 12 4 6" xfId="6700" xr:uid="{00000000-0005-0000-0000-0000B1190000}"/>
    <cellStyle name="Normal 2 2 10 12 4 7" xfId="6701" xr:uid="{00000000-0005-0000-0000-0000B2190000}"/>
    <cellStyle name="Normal 2 2 10 12 4 8" xfId="6702" xr:uid="{00000000-0005-0000-0000-0000B3190000}"/>
    <cellStyle name="Normal 2 2 10 12 4 9" xfId="6703" xr:uid="{00000000-0005-0000-0000-0000B4190000}"/>
    <cellStyle name="Normal 2 2 10 12 5" xfId="6704" xr:uid="{00000000-0005-0000-0000-0000B5190000}"/>
    <cellStyle name="Normal 2 2 10 12 5 10" xfId="6705" xr:uid="{00000000-0005-0000-0000-0000B6190000}"/>
    <cellStyle name="Normal 2 2 10 12 5 2" xfId="6706" xr:uid="{00000000-0005-0000-0000-0000B7190000}"/>
    <cellStyle name="Normal 2 2 10 12 5 3" xfId="6707" xr:uid="{00000000-0005-0000-0000-0000B8190000}"/>
    <cellStyle name="Normal 2 2 10 12 5 4" xfId="6708" xr:uid="{00000000-0005-0000-0000-0000B9190000}"/>
    <cellStyle name="Normal 2 2 10 12 5 5" xfId="6709" xr:uid="{00000000-0005-0000-0000-0000BA190000}"/>
    <cellStyle name="Normal 2 2 10 12 5 6" xfId="6710" xr:uid="{00000000-0005-0000-0000-0000BB190000}"/>
    <cellStyle name="Normal 2 2 10 12 5 7" xfId="6711" xr:uid="{00000000-0005-0000-0000-0000BC190000}"/>
    <cellStyle name="Normal 2 2 10 12 5 8" xfId="6712" xr:uid="{00000000-0005-0000-0000-0000BD190000}"/>
    <cellStyle name="Normal 2 2 10 12 5 9" xfId="6713" xr:uid="{00000000-0005-0000-0000-0000BE190000}"/>
    <cellStyle name="Normal 2 2 10 12 6" xfId="6714" xr:uid="{00000000-0005-0000-0000-0000BF190000}"/>
    <cellStyle name="Normal 2 2 10 12 7" xfId="6715" xr:uid="{00000000-0005-0000-0000-0000C0190000}"/>
    <cellStyle name="Normal 2 2 10 12 8" xfId="6716" xr:uid="{00000000-0005-0000-0000-0000C1190000}"/>
    <cellStyle name="Normal 2 2 10 12 9" xfId="6717" xr:uid="{00000000-0005-0000-0000-0000C2190000}"/>
    <cellStyle name="Normal 2 2 10 13" xfId="6718" xr:uid="{00000000-0005-0000-0000-0000C3190000}"/>
    <cellStyle name="Normal 2 2 10 13 10" xfId="6719" xr:uid="{00000000-0005-0000-0000-0000C4190000}"/>
    <cellStyle name="Normal 2 2 10 13 11" xfId="6720" xr:uid="{00000000-0005-0000-0000-0000C5190000}"/>
    <cellStyle name="Normal 2 2 10 13 12" xfId="6721" xr:uid="{00000000-0005-0000-0000-0000C6190000}"/>
    <cellStyle name="Normal 2 2 10 13 13" xfId="6722" xr:uid="{00000000-0005-0000-0000-0000C7190000}"/>
    <cellStyle name="Normal 2 2 10 13 14" xfId="6723" xr:uid="{00000000-0005-0000-0000-0000C8190000}"/>
    <cellStyle name="Normal 2 2 10 13 2" xfId="6724" xr:uid="{00000000-0005-0000-0000-0000C9190000}"/>
    <cellStyle name="Normal 2 2 10 13 2 10" xfId="6725" xr:uid="{00000000-0005-0000-0000-0000CA190000}"/>
    <cellStyle name="Normal 2 2 10 13 2 2" xfId="6726" xr:uid="{00000000-0005-0000-0000-0000CB190000}"/>
    <cellStyle name="Normal 2 2 10 13 2 3" xfId="6727" xr:uid="{00000000-0005-0000-0000-0000CC190000}"/>
    <cellStyle name="Normal 2 2 10 13 2 4" xfId="6728" xr:uid="{00000000-0005-0000-0000-0000CD190000}"/>
    <cellStyle name="Normal 2 2 10 13 2 5" xfId="6729" xr:uid="{00000000-0005-0000-0000-0000CE190000}"/>
    <cellStyle name="Normal 2 2 10 13 2 6" xfId="6730" xr:uid="{00000000-0005-0000-0000-0000CF190000}"/>
    <cellStyle name="Normal 2 2 10 13 2 7" xfId="6731" xr:uid="{00000000-0005-0000-0000-0000D0190000}"/>
    <cellStyle name="Normal 2 2 10 13 2 8" xfId="6732" xr:uid="{00000000-0005-0000-0000-0000D1190000}"/>
    <cellStyle name="Normal 2 2 10 13 2 9" xfId="6733" xr:uid="{00000000-0005-0000-0000-0000D2190000}"/>
    <cellStyle name="Normal 2 2 10 13 3" xfId="6734" xr:uid="{00000000-0005-0000-0000-0000D3190000}"/>
    <cellStyle name="Normal 2 2 10 13 3 10" xfId="6735" xr:uid="{00000000-0005-0000-0000-0000D4190000}"/>
    <cellStyle name="Normal 2 2 10 13 3 2" xfId="6736" xr:uid="{00000000-0005-0000-0000-0000D5190000}"/>
    <cellStyle name="Normal 2 2 10 13 3 3" xfId="6737" xr:uid="{00000000-0005-0000-0000-0000D6190000}"/>
    <cellStyle name="Normal 2 2 10 13 3 4" xfId="6738" xr:uid="{00000000-0005-0000-0000-0000D7190000}"/>
    <cellStyle name="Normal 2 2 10 13 3 5" xfId="6739" xr:uid="{00000000-0005-0000-0000-0000D8190000}"/>
    <cellStyle name="Normal 2 2 10 13 3 6" xfId="6740" xr:uid="{00000000-0005-0000-0000-0000D9190000}"/>
    <cellStyle name="Normal 2 2 10 13 3 7" xfId="6741" xr:uid="{00000000-0005-0000-0000-0000DA190000}"/>
    <cellStyle name="Normal 2 2 10 13 3 8" xfId="6742" xr:uid="{00000000-0005-0000-0000-0000DB190000}"/>
    <cellStyle name="Normal 2 2 10 13 3 9" xfId="6743" xr:uid="{00000000-0005-0000-0000-0000DC190000}"/>
    <cellStyle name="Normal 2 2 10 13 4" xfId="6744" xr:uid="{00000000-0005-0000-0000-0000DD190000}"/>
    <cellStyle name="Normal 2 2 10 13 4 10" xfId="6745" xr:uid="{00000000-0005-0000-0000-0000DE190000}"/>
    <cellStyle name="Normal 2 2 10 13 4 2" xfId="6746" xr:uid="{00000000-0005-0000-0000-0000DF190000}"/>
    <cellStyle name="Normal 2 2 10 13 4 3" xfId="6747" xr:uid="{00000000-0005-0000-0000-0000E0190000}"/>
    <cellStyle name="Normal 2 2 10 13 4 4" xfId="6748" xr:uid="{00000000-0005-0000-0000-0000E1190000}"/>
    <cellStyle name="Normal 2 2 10 13 4 5" xfId="6749" xr:uid="{00000000-0005-0000-0000-0000E2190000}"/>
    <cellStyle name="Normal 2 2 10 13 4 6" xfId="6750" xr:uid="{00000000-0005-0000-0000-0000E3190000}"/>
    <cellStyle name="Normal 2 2 10 13 4 7" xfId="6751" xr:uid="{00000000-0005-0000-0000-0000E4190000}"/>
    <cellStyle name="Normal 2 2 10 13 4 8" xfId="6752" xr:uid="{00000000-0005-0000-0000-0000E5190000}"/>
    <cellStyle name="Normal 2 2 10 13 4 9" xfId="6753" xr:uid="{00000000-0005-0000-0000-0000E6190000}"/>
    <cellStyle name="Normal 2 2 10 13 5" xfId="6754" xr:uid="{00000000-0005-0000-0000-0000E7190000}"/>
    <cellStyle name="Normal 2 2 10 13 5 10" xfId="6755" xr:uid="{00000000-0005-0000-0000-0000E8190000}"/>
    <cellStyle name="Normal 2 2 10 13 5 2" xfId="6756" xr:uid="{00000000-0005-0000-0000-0000E9190000}"/>
    <cellStyle name="Normal 2 2 10 13 5 3" xfId="6757" xr:uid="{00000000-0005-0000-0000-0000EA190000}"/>
    <cellStyle name="Normal 2 2 10 13 5 4" xfId="6758" xr:uid="{00000000-0005-0000-0000-0000EB190000}"/>
    <cellStyle name="Normal 2 2 10 13 5 5" xfId="6759" xr:uid="{00000000-0005-0000-0000-0000EC190000}"/>
    <cellStyle name="Normal 2 2 10 13 5 6" xfId="6760" xr:uid="{00000000-0005-0000-0000-0000ED190000}"/>
    <cellStyle name="Normal 2 2 10 13 5 7" xfId="6761" xr:uid="{00000000-0005-0000-0000-0000EE190000}"/>
    <cellStyle name="Normal 2 2 10 13 5 8" xfId="6762" xr:uid="{00000000-0005-0000-0000-0000EF190000}"/>
    <cellStyle name="Normal 2 2 10 13 5 9" xfId="6763" xr:uid="{00000000-0005-0000-0000-0000F0190000}"/>
    <cellStyle name="Normal 2 2 10 13 6" xfId="6764" xr:uid="{00000000-0005-0000-0000-0000F1190000}"/>
    <cellStyle name="Normal 2 2 10 13 7" xfId="6765" xr:uid="{00000000-0005-0000-0000-0000F2190000}"/>
    <cellStyle name="Normal 2 2 10 13 8" xfId="6766" xr:uid="{00000000-0005-0000-0000-0000F3190000}"/>
    <cellStyle name="Normal 2 2 10 13 9" xfId="6767" xr:uid="{00000000-0005-0000-0000-0000F4190000}"/>
    <cellStyle name="Normal 2 2 10 14" xfId="6768" xr:uid="{00000000-0005-0000-0000-0000F5190000}"/>
    <cellStyle name="Normal 2 2 10 14 10" xfId="6769" xr:uid="{00000000-0005-0000-0000-0000F6190000}"/>
    <cellStyle name="Normal 2 2 10 14 11" xfId="6770" xr:uid="{00000000-0005-0000-0000-0000F7190000}"/>
    <cellStyle name="Normal 2 2 10 14 12" xfId="6771" xr:uid="{00000000-0005-0000-0000-0000F8190000}"/>
    <cellStyle name="Normal 2 2 10 14 13" xfId="6772" xr:uid="{00000000-0005-0000-0000-0000F9190000}"/>
    <cellStyle name="Normal 2 2 10 14 14" xfId="6773" xr:uid="{00000000-0005-0000-0000-0000FA190000}"/>
    <cellStyle name="Normal 2 2 10 14 2" xfId="6774" xr:uid="{00000000-0005-0000-0000-0000FB190000}"/>
    <cellStyle name="Normal 2 2 10 14 2 10" xfId="6775" xr:uid="{00000000-0005-0000-0000-0000FC190000}"/>
    <cellStyle name="Normal 2 2 10 14 2 2" xfId="6776" xr:uid="{00000000-0005-0000-0000-0000FD190000}"/>
    <cellStyle name="Normal 2 2 10 14 2 3" xfId="6777" xr:uid="{00000000-0005-0000-0000-0000FE190000}"/>
    <cellStyle name="Normal 2 2 10 14 2 4" xfId="6778" xr:uid="{00000000-0005-0000-0000-0000FF190000}"/>
    <cellStyle name="Normal 2 2 10 14 2 5" xfId="6779" xr:uid="{00000000-0005-0000-0000-0000001A0000}"/>
    <cellStyle name="Normal 2 2 10 14 2 6" xfId="6780" xr:uid="{00000000-0005-0000-0000-0000011A0000}"/>
    <cellStyle name="Normal 2 2 10 14 2 7" xfId="6781" xr:uid="{00000000-0005-0000-0000-0000021A0000}"/>
    <cellStyle name="Normal 2 2 10 14 2 8" xfId="6782" xr:uid="{00000000-0005-0000-0000-0000031A0000}"/>
    <cellStyle name="Normal 2 2 10 14 2 9" xfId="6783" xr:uid="{00000000-0005-0000-0000-0000041A0000}"/>
    <cellStyle name="Normal 2 2 10 14 3" xfId="6784" xr:uid="{00000000-0005-0000-0000-0000051A0000}"/>
    <cellStyle name="Normal 2 2 10 14 3 10" xfId="6785" xr:uid="{00000000-0005-0000-0000-0000061A0000}"/>
    <cellStyle name="Normal 2 2 10 14 3 2" xfId="6786" xr:uid="{00000000-0005-0000-0000-0000071A0000}"/>
    <cellStyle name="Normal 2 2 10 14 3 3" xfId="6787" xr:uid="{00000000-0005-0000-0000-0000081A0000}"/>
    <cellStyle name="Normal 2 2 10 14 3 4" xfId="6788" xr:uid="{00000000-0005-0000-0000-0000091A0000}"/>
    <cellStyle name="Normal 2 2 10 14 3 5" xfId="6789" xr:uid="{00000000-0005-0000-0000-00000A1A0000}"/>
    <cellStyle name="Normal 2 2 10 14 3 6" xfId="6790" xr:uid="{00000000-0005-0000-0000-00000B1A0000}"/>
    <cellStyle name="Normal 2 2 10 14 3 7" xfId="6791" xr:uid="{00000000-0005-0000-0000-00000C1A0000}"/>
    <cellStyle name="Normal 2 2 10 14 3 8" xfId="6792" xr:uid="{00000000-0005-0000-0000-00000D1A0000}"/>
    <cellStyle name="Normal 2 2 10 14 3 9" xfId="6793" xr:uid="{00000000-0005-0000-0000-00000E1A0000}"/>
    <cellStyle name="Normal 2 2 10 14 4" xfId="6794" xr:uid="{00000000-0005-0000-0000-00000F1A0000}"/>
    <cellStyle name="Normal 2 2 10 14 4 10" xfId="6795" xr:uid="{00000000-0005-0000-0000-0000101A0000}"/>
    <cellStyle name="Normal 2 2 10 14 4 2" xfId="6796" xr:uid="{00000000-0005-0000-0000-0000111A0000}"/>
    <cellStyle name="Normal 2 2 10 14 4 3" xfId="6797" xr:uid="{00000000-0005-0000-0000-0000121A0000}"/>
    <cellStyle name="Normal 2 2 10 14 4 4" xfId="6798" xr:uid="{00000000-0005-0000-0000-0000131A0000}"/>
    <cellStyle name="Normal 2 2 10 14 4 5" xfId="6799" xr:uid="{00000000-0005-0000-0000-0000141A0000}"/>
    <cellStyle name="Normal 2 2 10 14 4 6" xfId="6800" xr:uid="{00000000-0005-0000-0000-0000151A0000}"/>
    <cellStyle name="Normal 2 2 10 14 4 7" xfId="6801" xr:uid="{00000000-0005-0000-0000-0000161A0000}"/>
    <cellStyle name="Normal 2 2 10 14 4 8" xfId="6802" xr:uid="{00000000-0005-0000-0000-0000171A0000}"/>
    <cellStyle name="Normal 2 2 10 14 4 9" xfId="6803" xr:uid="{00000000-0005-0000-0000-0000181A0000}"/>
    <cellStyle name="Normal 2 2 10 14 5" xfId="6804" xr:uid="{00000000-0005-0000-0000-0000191A0000}"/>
    <cellStyle name="Normal 2 2 10 14 5 10" xfId="6805" xr:uid="{00000000-0005-0000-0000-00001A1A0000}"/>
    <cellStyle name="Normal 2 2 10 14 5 2" xfId="6806" xr:uid="{00000000-0005-0000-0000-00001B1A0000}"/>
    <cellStyle name="Normal 2 2 10 14 5 3" xfId="6807" xr:uid="{00000000-0005-0000-0000-00001C1A0000}"/>
    <cellStyle name="Normal 2 2 10 14 5 4" xfId="6808" xr:uid="{00000000-0005-0000-0000-00001D1A0000}"/>
    <cellStyle name="Normal 2 2 10 14 5 5" xfId="6809" xr:uid="{00000000-0005-0000-0000-00001E1A0000}"/>
    <cellStyle name="Normal 2 2 10 14 5 6" xfId="6810" xr:uid="{00000000-0005-0000-0000-00001F1A0000}"/>
    <cellStyle name="Normal 2 2 10 14 5 7" xfId="6811" xr:uid="{00000000-0005-0000-0000-0000201A0000}"/>
    <cellStyle name="Normal 2 2 10 14 5 8" xfId="6812" xr:uid="{00000000-0005-0000-0000-0000211A0000}"/>
    <cellStyle name="Normal 2 2 10 14 5 9" xfId="6813" xr:uid="{00000000-0005-0000-0000-0000221A0000}"/>
    <cellStyle name="Normal 2 2 10 14 6" xfId="6814" xr:uid="{00000000-0005-0000-0000-0000231A0000}"/>
    <cellStyle name="Normal 2 2 10 14 7" xfId="6815" xr:uid="{00000000-0005-0000-0000-0000241A0000}"/>
    <cellStyle name="Normal 2 2 10 14 8" xfId="6816" xr:uid="{00000000-0005-0000-0000-0000251A0000}"/>
    <cellStyle name="Normal 2 2 10 14 9" xfId="6817" xr:uid="{00000000-0005-0000-0000-0000261A0000}"/>
    <cellStyle name="Normal 2 2 10 15" xfId="6818" xr:uid="{00000000-0005-0000-0000-0000271A0000}"/>
    <cellStyle name="Normal 2 2 10 15 10" xfId="6819" xr:uid="{00000000-0005-0000-0000-0000281A0000}"/>
    <cellStyle name="Normal 2 2 10 15 11" xfId="6820" xr:uid="{00000000-0005-0000-0000-0000291A0000}"/>
    <cellStyle name="Normal 2 2 10 15 12" xfId="6821" xr:uid="{00000000-0005-0000-0000-00002A1A0000}"/>
    <cellStyle name="Normal 2 2 10 15 13" xfId="6822" xr:uid="{00000000-0005-0000-0000-00002B1A0000}"/>
    <cellStyle name="Normal 2 2 10 15 14" xfId="6823" xr:uid="{00000000-0005-0000-0000-00002C1A0000}"/>
    <cellStyle name="Normal 2 2 10 15 2" xfId="6824" xr:uid="{00000000-0005-0000-0000-00002D1A0000}"/>
    <cellStyle name="Normal 2 2 10 15 2 10" xfId="6825" xr:uid="{00000000-0005-0000-0000-00002E1A0000}"/>
    <cellStyle name="Normal 2 2 10 15 2 2" xfId="6826" xr:uid="{00000000-0005-0000-0000-00002F1A0000}"/>
    <cellStyle name="Normal 2 2 10 15 2 3" xfId="6827" xr:uid="{00000000-0005-0000-0000-0000301A0000}"/>
    <cellStyle name="Normal 2 2 10 15 2 4" xfId="6828" xr:uid="{00000000-0005-0000-0000-0000311A0000}"/>
    <cellStyle name="Normal 2 2 10 15 2 5" xfId="6829" xr:uid="{00000000-0005-0000-0000-0000321A0000}"/>
    <cellStyle name="Normal 2 2 10 15 2 6" xfId="6830" xr:uid="{00000000-0005-0000-0000-0000331A0000}"/>
    <cellStyle name="Normal 2 2 10 15 2 7" xfId="6831" xr:uid="{00000000-0005-0000-0000-0000341A0000}"/>
    <cellStyle name="Normal 2 2 10 15 2 8" xfId="6832" xr:uid="{00000000-0005-0000-0000-0000351A0000}"/>
    <cellStyle name="Normal 2 2 10 15 2 9" xfId="6833" xr:uid="{00000000-0005-0000-0000-0000361A0000}"/>
    <cellStyle name="Normal 2 2 10 15 3" xfId="6834" xr:uid="{00000000-0005-0000-0000-0000371A0000}"/>
    <cellStyle name="Normal 2 2 10 15 3 10" xfId="6835" xr:uid="{00000000-0005-0000-0000-0000381A0000}"/>
    <cellStyle name="Normal 2 2 10 15 3 2" xfId="6836" xr:uid="{00000000-0005-0000-0000-0000391A0000}"/>
    <cellStyle name="Normal 2 2 10 15 3 3" xfId="6837" xr:uid="{00000000-0005-0000-0000-00003A1A0000}"/>
    <cellStyle name="Normal 2 2 10 15 3 4" xfId="6838" xr:uid="{00000000-0005-0000-0000-00003B1A0000}"/>
    <cellStyle name="Normal 2 2 10 15 3 5" xfId="6839" xr:uid="{00000000-0005-0000-0000-00003C1A0000}"/>
    <cellStyle name="Normal 2 2 10 15 3 6" xfId="6840" xr:uid="{00000000-0005-0000-0000-00003D1A0000}"/>
    <cellStyle name="Normal 2 2 10 15 3 7" xfId="6841" xr:uid="{00000000-0005-0000-0000-00003E1A0000}"/>
    <cellStyle name="Normal 2 2 10 15 3 8" xfId="6842" xr:uid="{00000000-0005-0000-0000-00003F1A0000}"/>
    <cellStyle name="Normal 2 2 10 15 3 9" xfId="6843" xr:uid="{00000000-0005-0000-0000-0000401A0000}"/>
    <cellStyle name="Normal 2 2 10 15 4" xfId="6844" xr:uid="{00000000-0005-0000-0000-0000411A0000}"/>
    <cellStyle name="Normal 2 2 10 15 4 10" xfId="6845" xr:uid="{00000000-0005-0000-0000-0000421A0000}"/>
    <cellStyle name="Normal 2 2 10 15 4 2" xfId="6846" xr:uid="{00000000-0005-0000-0000-0000431A0000}"/>
    <cellStyle name="Normal 2 2 10 15 4 3" xfId="6847" xr:uid="{00000000-0005-0000-0000-0000441A0000}"/>
    <cellStyle name="Normal 2 2 10 15 4 4" xfId="6848" xr:uid="{00000000-0005-0000-0000-0000451A0000}"/>
    <cellStyle name="Normal 2 2 10 15 4 5" xfId="6849" xr:uid="{00000000-0005-0000-0000-0000461A0000}"/>
    <cellStyle name="Normal 2 2 10 15 4 6" xfId="6850" xr:uid="{00000000-0005-0000-0000-0000471A0000}"/>
    <cellStyle name="Normal 2 2 10 15 4 7" xfId="6851" xr:uid="{00000000-0005-0000-0000-0000481A0000}"/>
    <cellStyle name="Normal 2 2 10 15 4 8" xfId="6852" xr:uid="{00000000-0005-0000-0000-0000491A0000}"/>
    <cellStyle name="Normal 2 2 10 15 4 9" xfId="6853" xr:uid="{00000000-0005-0000-0000-00004A1A0000}"/>
    <cellStyle name="Normal 2 2 10 15 5" xfId="6854" xr:uid="{00000000-0005-0000-0000-00004B1A0000}"/>
    <cellStyle name="Normal 2 2 10 15 5 10" xfId="6855" xr:uid="{00000000-0005-0000-0000-00004C1A0000}"/>
    <cellStyle name="Normal 2 2 10 15 5 2" xfId="6856" xr:uid="{00000000-0005-0000-0000-00004D1A0000}"/>
    <cellStyle name="Normal 2 2 10 15 5 3" xfId="6857" xr:uid="{00000000-0005-0000-0000-00004E1A0000}"/>
    <cellStyle name="Normal 2 2 10 15 5 4" xfId="6858" xr:uid="{00000000-0005-0000-0000-00004F1A0000}"/>
    <cellStyle name="Normal 2 2 10 15 5 5" xfId="6859" xr:uid="{00000000-0005-0000-0000-0000501A0000}"/>
    <cellStyle name="Normal 2 2 10 15 5 6" xfId="6860" xr:uid="{00000000-0005-0000-0000-0000511A0000}"/>
    <cellStyle name="Normal 2 2 10 15 5 7" xfId="6861" xr:uid="{00000000-0005-0000-0000-0000521A0000}"/>
    <cellStyle name="Normal 2 2 10 15 5 8" xfId="6862" xr:uid="{00000000-0005-0000-0000-0000531A0000}"/>
    <cellStyle name="Normal 2 2 10 15 5 9" xfId="6863" xr:uid="{00000000-0005-0000-0000-0000541A0000}"/>
    <cellStyle name="Normal 2 2 10 15 6" xfId="6864" xr:uid="{00000000-0005-0000-0000-0000551A0000}"/>
    <cellStyle name="Normal 2 2 10 15 7" xfId="6865" xr:uid="{00000000-0005-0000-0000-0000561A0000}"/>
    <cellStyle name="Normal 2 2 10 15 8" xfId="6866" xr:uid="{00000000-0005-0000-0000-0000571A0000}"/>
    <cellStyle name="Normal 2 2 10 15 9" xfId="6867" xr:uid="{00000000-0005-0000-0000-0000581A0000}"/>
    <cellStyle name="Normal 2 2 10 16" xfId="6868" xr:uid="{00000000-0005-0000-0000-0000591A0000}"/>
    <cellStyle name="Normal 2 2 10 16 10" xfId="6869" xr:uid="{00000000-0005-0000-0000-00005A1A0000}"/>
    <cellStyle name="Normal 2 2 10 16 11" xfId="6870" xr:uid="{00000000-0005-0000-0000-00005B1A0000}"/>
    <cellStyle name="Normal 2 2 10 16 12" xfId="6871" xr:uid="{00000000-0005-0000-0000-00005C1A0000}"/>
    <cellStyle name="Normal 2 2 10 16 13" xfId="6872" xr:uid="{00000000-0005-0000-0000-00005D1A0000}"/>
    <cellStyle name="Normal 2 2 10 16 14" xfId="6873" xr:uid="{00000000-0005-0000-0000-00005E1A0000}"/>
    <cellStyle name="Normal 2 2 10 16 2" xfId="6874" xr:uid="{00000000-0005-0000-0000-00005F1A0000}"/>
    <cellStyle name="Normal 2 2 10 16 2 10" xfId="6875" xr:uid="{00000000-0005-0000-0000-0000601A0000}"/>
    <cellStyle name="Normal 2 2 10 16 2 2" xfId="6876" xr:uid="{00000000-0005-0000-0000-0000611A0000}"/>
    <cellStyle name="Normal 2 2 10 16 2 3" xfId="6877" xr:uid="{00000000-0005-0000-0000-0000621A0000}"/>
    <cellStyle name="Normal 2 2 10 16 2 4" xfId="6878" xr:uid="{00000000-0005-0000-0000-0000631A0000}"/>
    <cellStyle name="Normal 2 2 10 16 2 5" xfId="6879" xr:uid="{00000000-0005-0000-0000-0000641A0000}"/>
    <cellStyle name="Normal 2 2 10 16 2 6" xfId="6880" xr:uid="{00000000-0005-0000-0000-0000651A0000}"/>
    <cellStyle name="Normal 2 2 10 16 2 7" xfId="6881" xr:uid="{00000000-0005-0000-0000-0000661A0000}"/>
    <cellStyle name="Normal 2 2 10 16 2 8" xfId="6882" xr:uid="{00000000-0005-0000-0000-0000671A0000}"/>
    <cellStyle name="Normal 2 2 10 16 2 9" xfId="6883" xr:uid="{00000000-0005-0000-0000-0000681A0000}"/>
    <cellStyle name="Normal 2 2 10 16 3" xfId="6884" xr:uid="{00000000-0005-0000-0000-0000691A0000}"/>
    <cellStyle name="Normal 2 2 10 16 3 10" xfId="6885" xr:uid="{00000000-0005-0000-0000-00006A1A0000}"/>
    <cellStyle name="Normal 2 2 10 16 3 2" xfId="6886" xr:uid="{00000000-0005-0000-0000-00006B1A0000}"/>
    <cellStyle name="Normal 2 2 10 16 3 3" xfId="6887" xr:uid="{00000000-0005-0000-0000-00006C1A0000}"/>
    <cellStyle name="Normal 2 2 10 16 3 4" xfId="6888" xr:uid="{00000000-0005-0000-0000-00006D1A0000}"/>
    <cellStyle name="Normal 2 2 10 16 3 5" xfId="6889" xr:uid="{00000000-0005-0000-0000-00006E1A0000}"/>
    <cellStyle name="Normal 2 2 10 16 3 6" xfId="6890" xr:uid="{00000000-0005-0000-0000-00006F1A0000}"/>
    <cellStyle name="Normal 2 2 10 16 3 7" xfId="6891" xr:uid="{00000000-0005-0000-0000-0000701A0000}"/>
    <cellStyle name="Normal 2 2 10 16 3 8" xfId="6892" xr:uid="{00000000-0005-0000-0000-0000711A0000}"/>
    <cellStyle name="Normal 2 2 10 16 3 9" xfId="6893" xr:uid="{00000000-0005-0000-0000-0000721A0000}"/>
    <cellStyle name="Normal 2 2 10 16 4" xfId="6894" xr:uid="{00000000-0005-0000-0000-0000731A0000}"/>
    <cellStyle name="Normal 2 2 10 16 4 10" xfId="6895" xr:uid="{00000000-0005-0000-0000-0000741A0000}"/>
    <cellStyle name="Normal 2 2 10 16 4 2" xfId="6896" xr:uid="{00000000-0005-0000-0000-0000751A0000}"/>
    <cellStyle name="Normal 2 2 10 16 4 3" xfId="6897" xr:uid="{00000000-0005-0000-0000-0000761A0000}"/>
    <cellStyle name="Normal 2 2 10 16 4 4" xfId="6898" xr:uid="{00000000-0005-0000-0000-0000771A0000}"/>
    <cellStyle name="Normal 2 2 10 16 4 5" xfId="6899" xr:uid="{00000000-0005-0000-0000-0000781A0000}"/>
    <cellStyle name="Normal 2 2 10 16 4 6" xfId="6900" xr:uid="{00000000-0005-0000-0000-0000791A0000}"/>
    <cellStyle name="Normal 2 2 10 16 4 7" xfId="6901" xr:uid="{00000000-0005-0000-0000-00007A1A0000}"/>
    <cellStyle name="Normal 2 2 10 16 4 8" xfId="6902" xr:uid="{00000000-0005-0000-0000-00007B1A0000}"/>
    <cellStyle name="Normal 2 2 10 16 4 9" xfId="6903" xr:uid="{00000000-0005-0000-0000-00007C1A0000}"/>
    <cellStyle name="Normal 2 2 10 16 5" xfId="6904" xr:uid="{00000000-0005-0000-0000-00007D1A0000}"/>
    <cellStyle name="Normal 2 2 10 16 5 10" xfId="6905" xr:uid="{00000000-0005-0000-0000-00007E1A0000}"/>
    <cellStyle name="Normal 2 2 10 16 5 2" xfId="6906" xr:uid="{00000000-0005-0000-0000-00007F1A0000}"/>
    <cellStyle name="Normal 2 2 10 16 5 3" xfId="6907" xr:uid="{00000000-0005-0000-0000-0000801A0000}"/>
    <cellStyle name="Normal 2 2 10 16 5 4" xfId="6908" xr:uid="{00000000-0005-0000-0000-0000811A0000}"/>
    <cellStyle name="Normal 2 2 10 16 5 5" xfId="6909" xr:uid="{00000000-0005-0000-0000-0000821A0000}"/>
    <cellStyle name="Normal 2 2 10 16 5 6" xfId="6910" xr:uid="{00000000-0005-0000-0000-0000831A0000}"/>
    <cellStyle name="Normal 2 2 10 16 5 7" xfId="6911" xr:uid="{00000000-0005-0000-0000-0000841A0000}"/>
    <cellStyle name="Normal 2 2 10 16 5 8" xfId="6912" xr:uid="{00000000-0005-0000-0000-0000851A0000}"/>
    <cellStyle name="Normal 2 2 10 16 5 9" xfId="6913" xr:uid="{00000000-0005-0000-0000-0000861A0000}"/>
    <cellStyle name="Normal 2 2 10 16 6" xfId="6914" xr:uid="{00000000-0005-0000-0000-0000871A0000}"/>
    <cellStyle name="Normal 2 2 10 16 7" xfId="6915" xr:uid="{00000000-0005-0000-0000-0000881A0000}"/>
    <cellStyle name="Normal 2 2 10 16 8" xfId="6916" xr:uid="{00000000-0005-0000-0000-0000891A0000}"/>
    <cellStyle name="Normal 2 2 10 16 9" xfId="6917" xr:uid="{00000000-0005-0000-0000-00008A1A0000}"/>
    <cellStyle name="Normal 2 2 10 17" xfId="6918" xr:uid="{00000000-0005-0000-0000-00008B1A0000}"/>
    <cellStyle name="Normal 2 2 10 17 10" xfId="6919" xr:uid="{00000000-0005-0000-0000-00008C1A0000}"/>
    <cellStyle name="Normal 2 2 10 17 11" xfId="6920" xr:uid="{00000000-0005-0000-0000-00008D1A0000}"/>
    <cellStyle name="Normal 2 2 10 17 12" xfId="6921" xr:uid="{00000000-0005-0000-0000-00008E1A0000}"/>
    <cellStyle name="Normal 2 2 10 17 13" xfId="6922" xr:uid="{00000000-0005-0000-0000-00008F1A0000}"/>
    <cellStyle name="Normal 2 2 10 17 14" xfId="6923" xr:uid="{00000000-0005-0000-0000-0000901A0000}"/>
    <cellStyle name="Normal 2 2 10 17 2" xfId="6924" xr:uid="{00000000-0005-0000-0000-0000911A0000}"/>
    <cellStyle name="Normal 2 2 10 17 2 10" xfId="6925" xr:uid="{00000000-0005-0000-0000-0000921A0000}"/>
    <cellStyle name="Normal 2 2 10 17 2 2" xfId="6926" xr:uid="{00000000-0005-0000-0000-0000931A0000}"/>
    <cellStyle name="Normal 2 2 10 17 2 3" xfId="6927" xr:uid="{00000000-0005-0000-0000-0000941A0000}"/>
    <cellStyle name="Normal 2 2 10 17 2 4" xfId="6928" xr:uid="{00000000-0005-0000-0000-0000951A0000}"/>
    <cellStyle name="Normal 2 2 10 17 2 5" xfId="6929" xr:uid="{00000000-0005-0000-0000-0000961A0000}"/>
    <cellStyle name="Normal 2 2 10 17 2 6" xfId="6930" xr:uid="{00000000-0005-0000-0000-0000971A0000}"/>
    <cellStyle name="Normal 2 2 10 17 2 7" xfId="6931" xr:uid="{00000000-0005-0000-0000-0000981A0000}"/>
    <cellStyle name="Normal 2 2 10 17 2 8" xfId="6932" xr:uid="{00000000-0005-0000-0000-0000991A0000}"/>
    <cellStyle name="Normal 2 2 10 17 2 9" xfId="6933" xr:uid="{00000000-0005-0000-0000-00009A1A0000}"/>
    <cellStyle name="Normal 2 2 10 17 3" xfId="6934" xr:uid="{00000000-0005-0000-0000-00009B1A0000}"/>
    <cellStyle name="Normal 2 2 10 17 3 10" xfId="6935" xr:uid="{00000000-0005-0000-0000-00009C1A0000}"/>
    <cellStyle name="Normal 2 2 10 17 3 2" xfId="6936" xr:uid="{00000000-0005-0000-0000-00009D1A0000}"/>
    <cellStyle name="Normal 2 2 10 17 3 3" xfId="6937" xr:uid="{00000000-0005-0000-0000-00009E1A0000}"/>
    <cellStyle name="Normal 2 2 10 17 3 4" xfId="6938" xr:uid="{00000000-0005-0000-0000-00009F1A0000}"/>
    <cellStyle name="Normal 2 2 10 17 3 5" xfId="6939" xr:uid="{00000000-0005-0000-0000-0000A01A0000}"/>
    <cellStyle name="Normal 2 2 10 17 3 6" xfId="6940" xr:uid="{00000000-0005-0000-0000-0000A11A0000}"/>
    <cellStyle name="Normal 2 2 10 17 3 7" xfId="6941" xr:uid="{00000000-0005-0000-0000-0000A21A0000}"/>
    <cellStyle name="Normal 2 2 10 17 3 8" xfId="6942" xr:uid="{00000000-0005-0000-0000-0000A31A0000}"/>
    <cellStyle name="Normal 2 2 10 17 3 9" xfId="6943" xr:uid="{00000000-0005-0000-0000-0000A41A0000}"/>
    <cellStyle name="Normal 2 2 10 17 4" xfId="6944" xr:uid="{00000000-0005-0000-0000-0000A51A0000}"/>
    <cellStyle name="Normal 2 2 10 17 4 10" xfId="6945" xr:uid="{00000000-0005-0000-0000-0000A61A0000}"/>
    <cellStyle name="Normal 2 2 10 17 4 2" xfId="6946" xr:uid="{00000000-0005-0000-0000-0000A71A0000}"/>
    <cellStyle name="Normal 2 2 10 17 4 3" xfId="6947" xr:uid="{00000000-0005-0000-0000-0000A81A0000}"/>
    <cellStyle name="Normal 2 2 10 17 4 4" xfId="6948" xr:uid="{00000000-0005-0000-0000-0000A91A0000}"/>
    <cellStyle name="Normal 2 2 10 17 4 5" xfId="6949" xr:uid="{00000000-0005-0000-0000-0000AA1A0000}"/>
    <cellStyle name="Normal 2 2 10 17 4 6" xfId="6950" xr:uid="{00000000-0005-0000-0000-0000AB1A0000}"/>
    <cellStyle name="Normal 2 2 10 17 4 7" xfId="6951" xr:uid="{00000000-0005-0000-0000-0000AC1A0000}"/>
    <cellStyle name="Normal 2 2 10 17 4 8" xfId="6952" xr:uid="{00000000-0005-0000-0000-0000AD1A0000}"/>
    <cellStyle name="Normal 2 2 10 17 4 9" xfId="6953" xr:uid="{00000000-0005-0000-0000-0000AE1A0000}"/>
    <cellStyle name="Normal 2 2 10 17 5" xfId="6954" xr:uid="{00000000-0005-0000-0000-0000AF1A0000}"/>
    <cellStyle name="Normal 2 2 10 17 5 10" xfId="6955" xr:uid="{00000000-0005-0000-0000-0000B01A0000}"/>
    <cellStyle name="Normal 2 2 10 17 5 2" xfId="6956" xr:uid="{00000000-0005-0000-0000-0000B11A0000}"/>
    <cellStyle name="Normal 2 2 10 17 5 3" xfId="6957" xr:uid="{00000000-0005-0000-0000-0000B21A0000}"/>
    <cellStyle name="Normal 2 2 10 17 5 4" xfId="6958" xr:uid="{00000000-0005-0000-0000-0000B31A0000}"/>
    <cellStyle name="Normal 2 2 10 17 5 5" xfId="6959" xr:uid="{00000000-0005-0000-0000-0000B41A0000}"/>
    <cellStyle name="Normal 2 2 10 17 5 6" xfId="6960" xr:uid="{00000000-0005-0000-0000-0000B51A0000}"/>
    <cellStyle name="Normal 2 2 10 17 5 7" xfId="6961" xr:uid="{00000000-0005-0000-0000-0000B61A0000}"/>
    <cellStyle name="Normal 2 2 10 17 5 8" xfId="6962" xr:uid="{00000000-0005-0000-0000-0000B71A0000}"/>
    <cellStyle name="Normal 2 2 10 17 5 9" xfId="6963" xr:uid="{00000000-0005-0000-0000-0000B81A0000}"/>
    <cellStyle name="Normal 2 2 10 17 6" xfId="6964" xr:uid="{00000000-0005-0000-0000-0000B91A0000}"/>
    <cellStyle name="Normal 2 2 10 17 7" xfId="6965" xr:uid="{00000000-0005-0000-0000-0000BA1A0000}"/>
    <cellStyle name="Normal 2 2 10 17 8" xfId="6966" xr:uid="{00000000-0005-0000-0000-0000BB1A0000}"/>
    <cellStyle name="Normal 2 2 10 17 9" xfId="6967" xr:uid="{00000000-0005-0000-0000-0000BC1A0000}"/>
    <cellStyle name="Normal 2 2 10 18" xfId="6968" xr:uid="{00000000-0005-0000-0000-0000BD1A0000}"/>
    <cellStyle name="Normal 2 2 10 18 10" xfId="6969" xr:uid="{00000000-0005-0000-0000-0000BE1A0000}"/>
    <cellStyle name="Normal 2 2 10 18 11" xfId="6970" xr:uid="{00000000-0005-0000-0000-0000BF1A0000}"/>
    <cellStyle name="Normal 2 2 10 18 12" xfId="6971" xr:uid="{00000000-0005-0000-0000-0000C01A0000}"/>
    <cellStyle name="Normal 2 2 10 18 13" xfId="6972" xr:uid="{00000000-0005-0000-0000-0000C11A0000}"/>
    <cellStyle name="Normal 2 2 10 18 14" xfId="6973" xr:uid="{00000000-0005-0000-0000-0000C21A0000}"/>
    <cellStyle name="Normal 2 2 10 18 2" xfId="6974" xr:uid="{00000000-0005-0000-0000-0000C31A0000}"/>
    <cellStyle name="Normal 2 2 10 18 2 10" xfId="6975" xr:uid="{00000000-0005-0000-0000-0000C41A0000}"/>
    <cellStyle name="Normal 2 2 10 18 2 2" xfId="6976" xr:uid="{00000000-0005-0000-0000-0000C51A0000}"/>
    <cellStyle name="Normal 2 2 10 18 2 3" xfId="6977" xr:uid="{00000000-0005-0000-0000-0000C61A0000}"/>
    <cellStyle name="Normal 2 2 10 18 2 4" xfId="6978" xr:uid="{00000000-0005-0000-0000-0000C71A0000}"/>
    <cellStyle name="Normal 2 2 10 18 2 5" xfId="6979" xr:uid="{00000000-0005-0000-0000-0000C81A0000}"/>
    <cellStyle name="Normal 2 2 10 18 2 6" xfId="6980" xr:uid="{00000000-0005-0000-0000-0000C91A0000}"/>
    <cellStyle name="Normal 2 2 10 18 2 7" xfId="6981" xr:uid="{00000000-0005-0000-0000-0000CA1A0000}"/>
    <cellStyle name="Normal 2 2 10 18 2 8" xfId="6982" xr:uid="{00000000-0005-0000-0000-0000CB1A0000}"/>
    <cellStyle name="Normal 2 2 10 18 2 9" xfId="6983" xr:uid="{00000000-0005-0000-0000-0000CC1A0000}"/>
    <cellStyle name="Normal 2 2 10 18 3" xfId="6984" xr:uid="{00000000-0005-0000-0000-0000CD1A0000}"/>
    <cellStyle name="Normal 2 2 10 18 3 10" xfId="6985" xr:uid="{00000000-0005-0000-0000-0000CE1A0000}"/>
    <cellStyle name="Normal 2 2 10 18 3 2" xfId="6986" xr:uid="{00000000-0005-0000-0000-0000CF1A0000}"/>
    <cellStyle name="Normal 2 2 10 18 3 3" xfId="6987" xr:uid="{00000000-0005-0000-0000-0000D01A0000}"/>
    <cellStyle name="Normal 2 2 10 18 3 4" xfId="6988" xr:uid="{00000000-0005-0000-0000-0000D11A0000}"/>
    <cellStyle name="Normal 2 2 10 18 3 5" xfId="6989" xr:uid="{00000000-0005-0000-0000-0000D21A0000}"/>
    <cellStyle name="Normal 2 2 10 18 3 6" xfId="6990" xr:uid="{00000000-0005-0000-0000-0000D31A0000}"/>
    <cellStyle name="Normal 2 2 10 18 3 7" xfId="6991" xr:uid="{00000000-0005-0000-0000-0000D41A0000}"/>
    <cellStyle name="Normal 2 2 10 18 3 8" xfId="6992" xr:uid="{00000000-0005-0000-0000-0000D51A0000}"/>
    <cellStyle name="Normal 2 2 10 18 3 9" xfId="6993" xr:uid="{00000000-0005-0000-0000-0000D61A0000}"/>
    <cellStyle name="Normal 2 2 10 18 4" xfId="6994" xr:uid="{00000000-0005-0000-0000-0000D71A0000}"/>
    <cellStyle name="Normal 2 2 10 18 4 10" xfId="6995" xr:uid="{00000000-0005-0000-0000-0000D81A0000}"/>
    <cellStyle name="Normal 2 2 10 18 4 2" xfId="6996" xr:uid="{00000000-0005-0000-0000-0000D91A0000}"/>
    <cellStyle name="Normal 2 2 10 18 4 3" xfId="6997" xr:uid="{00000000-0005-0000-0000-0000DA1A0000}"/>
    <cellStyle name="Normal 2 2 10 18 4 4" xfId="6998" xr:uid="{00000000-0005-0000-0000-0000DB1A0000}"/>
    <cellStyle name="Normal 2 2 10 18 4 5" xfId="6999" xr:uid="{00000000-0005-0000-0000-0000DC1A0000}"/>
    <cellStyle name="Normal 2 2 10 18 4 6" xfId="7000" xr:uid="{00000000-0005-0000-0000-0000DD1A0000}"/>
    <cellStyle name="Normal 2 2 10 18 4 7" xfId="7001" xr:uid="{00000000-0005-0000-0000-0000DE1A0000}"/>
    <cellStyle name="Normal 2 2 10 18 4 8" xfId="7002" xr:uid="{00000000-0005-0000-0000-0000DF1A0000}"/>
    <cellStyle name="Normal 2 2 10 18 4 9" xfId="7003" xr:uid="{00000000-0005-0000-0000-0000E01A0000}"/>
    <cellStyle name="Normal 2 2 10 18 5" xfId="7004" xr:uid="{00000000-0005-0000-0000-0000E11A0000}"/>
    <cellStyle name="Normal 2 2 10 18 5 10" xfId="7005" xr:uid="{00000000-0005-0000-0000-0000E21A0000}"/>
    <cellStyle name="Normal 2 2 10 18 5 2" xfId="7006" xr:uid="{00000000-0005-0000-0000-0000E31A0000}"/>
    <cellStyle name="Normal 2 2 10 18 5 3" xfId="7007" xr:uid="{00000000-0005-0000-0000-0000E41A0000}"/>
    <cellStyle name="Normal 2 2 10 18 5 4" xfId="7008" xr:uid="{00000000-0005-0000-0000-0000E51A0000}"/>
    <cellStyle name="Normal 2 2 10 18 5 5" xfId="7009" xr:uid="{00000000-0005-0000-0000-0000E61A0000}"/>
    <cellStyle name="Normal 2 2 10 18 5 6" xfId="7010" xr:uid="{00000000-0005-0000-0000-0000E71A0000}"/>
    <cellStyle name="Normal 2 2 10 18 5 7" xfId="7011" xr:uid="{00000000-0005-0000-0000-0000E81A0000}"/>
    <cellStyle name="Normal 2 2 10 18 5 8" xfId="7012" xr:uid="{00000000-0005-0000-0000-0000E91A0000}"/>
    <cellStyle name="Normal 2 2 10 18 5 9" xfId="7013" xr:uid="{00000000-0005-0000-0000-0000EA1A0000}"/>
    <cellStyle name="Normal 2 2 10 18 6" xfId="7014" xr:uid="{00000000-0005-0000-0000-0000EB1A0000}"/>
    <cellStyle name="Normal 2 2 10 18 7" xfId="7015" xr:uid="{00000000-0005-0000-0000-0000EC1A0000}"/>
    <cellStyle name="Normal 2 2 10 18 8" xfId="7016" xr:uid="{00000000-0005-0000-0000-0000ED1A0000}"/>
    <cellStyle name="Normal 2 2 10 18 9" xfId="7017" xr:uid="{00000000-0005-0000-0000-0000EE1A0000}"/>
    <cellStyle name="Normal 2 2 10 19" xfId="7018" xr:uid="{00000000-0005-0000-0000-0000EF1A0000}"/>
    <cellStyle name="Normal 2 2 10 19 10" xfId="7019" xr:uid="{00000000-0005-0000-0000-0000F01A0000}"/>
    <cellStyle name="Normal 2 2 10 19 11" xfId="7020" xr:uid="{00000000-0005-0000-0000-0000F11A0000}"/>
    <cellStyle name="Normal 2 2 10 19 12" xfId="7021" xr:uid="{00000000-0005-0000-0000-0000F21A0000}"/>
    <cellStyle name="Normal 2 2 10 19 13" xfId="7022" xr:uid="{00000000-0005-0000-0000-0000F31A0000}"/>
    <cellStyle name="Normal 2 2 10 19 14" xfId="7023" xr:uid="{00000000-0005-0000-0000-0000F41A0000}"/>
    <cellStyle name="Normal 2 2 10 19 2" xfId="7024" xr:uid="{00000000-0005-0000-0000-0000F51A0000}"/>
    <cellStyle name="Normal 2 2 10 19 2 10" xfId="7025" xr:uid="{00000000-0005-0000-0000-0000F61A0000}"/>
    <cellStyle name="Normal 2 2 10 19 2 2" xfId="7026" xr:uid="{00000000-0005-0000-0000-0000F71A0000}"/>
    <cellStyle name="Normal 2 2 10 19 2 3" xfId="7027" xr:uid="{00000000-0005-0000-0000-0000F81A0000}"/>
    <cellStyle name="Normal 2 2 10 19 2 4" xfId="7028" xr:uid="{00000000-0005-0000-0000-0000F91A0000}"/>
    <cellStyle name="Normal 2 2 10 19 2 5" xfId="7029" xr:uid="{00000000-0005-0000-0000-0000FA1A0000}"/>
    <cellStyle name="Normal 2 2 10 19 2 6" xfId="7030" xr:uid="{00000000-0005-0000-0000-0000FB1A0000}"/>
    <cellStyle name="Normal 2 2 10 19 2 7" xfId="7031" xr:uid="{00000000-0005-0000-0000-0000FC1A0000}"/>
    <cellStyle name="Normal 2 2 10 19 2 8" xfId="7032" xr:uid="{00000000-0005-0000-0000-0000FD1A0000}"/>
    <cellStyle name="Normal 2 2 10 19 2 9" xfId="7033" xr:uid="{00000000-0005-0000-0000-0000FE1A0000}"/>
    <cellStyle name="Normal 2 2 10 19 3" xfId="7034" xr:uid="{00000000-0005-0000-0000-0000FF1A0000}"/>
    <cellStyle name="Normal 2 2 10 19 3 10" xfId="7035" xr:uid="{00000000-0005-0000-0000-0000001B0000}"/>
    <cellStyle name="Normal 2 2 10 19 3 2" xfId="7036" xr:uid="{00000000-0005-0000-0000-0000011B0000}"/>
    <cellStyle name="Normal 2 2 10 19 3 3" xfId="7037" xr:uid="{00000000-0005-0000-0000-0000021B0000}"/>
    <cellStyle name="Normal 2 2 10 19 3 4" xfId="7038" xr:uid="{00000000-0005-0000-0000-0000031B0000}"/>
    <cellStyle name="Normal 2 2 10 19 3 5" xfId="7039" xr:uid="{00000000-0005-0000-0000-0000041B0000}"/>
    <cellStyle name="Normal 2 2 10 19 3 6" xfId="7040" xr:uid="{00000000-0005-0000-0000-0000051B0000}"/>
    <cellStyle name="Normal 2 2 10 19 3 7" xfId="7041" xr:uid="{00000000-0005-0000-0000-0000061B0000}"/>
    <cellStyle name="Normal 2 2 10 19 3 8" xfId="7042" xr:uid="{00000000-0005-0000-0000-0000071B0000}"/>
    <cellStyle name="Normal 2 2 10 19 3 9" xfId="7043" xr:uid="{00000000-0005-0000-0000-0000081B0000}"/>
    <cellStyle name="Normal 2 2 10 19 4" xfId="7044" xr:uid="{00000000-0005-0000-0000-0000091B0000}"/>
    <cellStyle name="Normal 2 2 10 19 4 10" xfId="7045" xr:uid="{00000000-0005-0000-0000-00000A1B0000}"/>
    <cellStyle name="Normal 2 2 10 19 4 2" xfId="7046" xr:uid="{00000000-0005-0000-0000-00000B1B0000}"/>
    <cellStyle name="Normal 2 2 10 19 4 3" xfId="7047" xr:uid="{00000000-0005-0000-0000-00000C1B0000}"/>
    <cellStyle name="Normal 2 2 10 19 4 4" xfId="7048" xr:uid="{00000000-0005-0000-0000-00000D1B0000}"/>
    <cellStyle name="Normal 2 2 10 19 4 5" xfId="7049" xr:uid="{00000000-0005-0000-0000-00000E1B0000}"/>
    <cellStyle name="Normal 2 2 10 19 4 6" xfId="7050" xr:uid="{00000000-0005-0000-0000-00000F1B0000}"/>
    <cellStyle name="Normal 2 2 10 19 4 7" xfId="7051" xr:uid="{00000000-0005-0000-0000-0000101B0000}"/>
    <cellStyle name="Normal 2 2 10 19 4 8" xfId="7052" xr:uid="{00000000-0005-0000-0000-0000111B0000}"/>
    <cellStyle name="Normal 2 2 10 19 4 9" xfId="7053" xr:uid="{00000000-0005-0000-0000-0000121B0000}"/>
    <cellStyle name="Normal 2 2 10 19 5" xfId="7054" xr:uid="{00000000-0005-0000-0000-0000131B0000}"/>
    <cellStyle name="Normal 2 2 10 19 5 10" xfId="7055" xr:uid="{00000000-0005-0000-0000-0000141B0000}"/>
    <cellStyle name="Normal 2 2 10 19 5 2" xfId="7056" xr:uid="{00000000-0005-0000-0000-0000151B0000}"/>
    <cellStyle name="Normal 2 2 10 19 5 3" xfId="7057" xr:uid="{00000000-0005-0000-0000-0000161B0000}"/>
    <cellStyle name="Normal 2 2 10 19 5 4" xfId="7058" xr:uid="{00000000-0005-0000-0000-0000171B0000}"/>
    <cellStyle name="Normal 2 2 10 19 5 5" xfId="7059" xr:uid="{00000000-0005-0000-0000-0000181B0000}"/>
    <cellStyle name="Normal 2 2 10 19 5 6" xfId="7060" xr:uid="{00000000-0005-0000-0000-0000191B0000}"/>
    <cellStyle name="Normal 2 2 10 19 5 7" xfId="7061" xr:uid="{00000000-0005-0000-0000-00001A1B0000}"/>
    <cellStyle name="Normal 2 2 10 19 5 8" xfId="7062" xr:uid="{00000000-0005-0000-0000-00001B1B0000}"/>
    <cellStyle name="Normal 2 2 10 19 5 9" xfId="7063" xr:uid="{00000000-0005-0000-0000-00001C1B0000}"/>
    <cellStyle name="Normal 2 2 10 19 6" xfId="7064" xr:uid="{00000000-0005-0000-0000-00001D1B0000}"/>
    <cellStyle name="Normal 2 2 10 19 7" xfId="7065" xr:uid="{00000000-0005-0000-0000-00001E1B0000}"/>
    <cellStyle name="Normal 2 2 10 19 8" xfId="7066" xr:uid="{00000000-0005-0000-0000-00001F1B0000}"/>
    <cellStyle name="Normal 2 2 10 19 9" xfId="7067" xr:uid="{00000000-0005-0000-0000-0000201B0000}"/>
    <cellStyle name="Normal 2 2 10 2" xfId="7068" xr:uid="{00000000-0005-0000-0000-0000211B0000}"/>
    <cellStyle name="Normal 2 2 10 2 10" xfId="7069" xr:uid="{00000000-0005-0000-0000-0000221B0000}"/>
    <cellStyle name="Normal 2 2 10 2 10 10" xfId="7070" xr:uid="{00000000-0005-0000-0000-0000231B0000}"/>
    <cellStyle name="Normal 2 2 10 2 10 11" xfId="7071" xr:uid="{00000000-0005-0000-0000-0000241B0000}"/>
    <cellStyle name="Normal 2 2 10 2 10 12" xfId="7072" xr:uid="{00000000-0005-0000-0000-0000251B0000}"/>
    <cellStyle name="Normal 2 2 10 2 10 13" xfId="7073" xr:uid="{00000000-0005-0000-0000-0000261B0000}"/>
    <cellStyle name="Normal 2 2 10 2 10 14" xfId="7074" xr:uid="{00000000-0005-0000-0000-0000271B0000}"/>
    <cellStyle name="Normal 2 2 10 2 10 2" xfId="7075" xr:uid="{00000000-0005-0000-0000-0000281B0000}"/>
    <cellStyle name="Normal 2 2 10 2 10 2 10" xfId="7076" xr:uid="{00000000-0005-0000-0000-0000291B0000}"/>
    <cellStyle name="Normal 2 2 10 2 10 2 2" xfId="7077" xr:uid="{00000000-0005-0000-0000-00002A1B0000}"/>
    <cellStyle name="Normal 2 2 10 2 10 2 3" xfId="7078" xr:uid="{00000000-0005-0000-0000-00002B1B0000}"/>
    <cellStyle name="Normal 2 2 10 2 10 2 4" xfId="7079" xr:uid="{00000000-0005-0000-0000-00002C1B0000}"/>
    <cellStyle name="Normal 2 2 10 2 10 2 5" xfId="7080" xr:uid="{00000000-0005-0000-0000-00002D1B0000}"/>
    <cellStyle name="Normal 2 2 10 2 10 2 6" xfId="7081" xr:uid="{00000000-0005-0000-0000-00002E1B0000}"/>
    <cellStyle name="Normal 2 2 10 2 10 2 7" xfId="7082" xr:uid="{00000000-0005-0000-0000-00002F1B0000}"/>
    <cellStyle name="Normal 2 2 10 2 10 2 8" xfId="7083" xr:uid="{00000000-0005-0000-0000-0000301B0000}"/>
    <cellStyle name="Normal 2 2 10 2 10 2 9" xfId="7084" xr:uid="{00000000-0005-0000-0000-0000311B0000}"/>
    <cellStyle name="Normal 2 2 10 2 10 3" xfId="7085" xr:uid="{00000000-0005-0000-0000-0000321B0000}"/>
    <cellStyle name="Normal 2 2 10 2 10 3 10" xfId="7086" xr:uid="{00000000-0005-0000-0000-0000331B0000}"/>
    <cellStyle name="Normal 2 2 10 2 10 3 2" xfId="7087" xr:uid="{00000000-0005-0000-0000-0000341B0000}"/>
    <cellStyle name="Normal 2 2 10 2 10 3 3" xfId="7088" xr:uid="{00000000-0005-0000-0000-0000351B0000}"/>
    <cellStyle name="Normal 2 2 10 2 10 3 4" xfId="7089" xr:uid="{00000000-0005-0000-0000-0000361B0000}"/>
    <cellStyle name="Normal 2 2 10 2 10 3 5" xfId="7090" xr:uid="{00000000-0005-0000-0000-0000371B0000}"/>
    <cellStyle name="Normal 2 2 10 2 10 3 6" xfId="7091" xr:uid="{00000000-0005-0000-0000-0000381B0000}"/>
    <cellStyle name="Normal 2 2 10 2 10 3 7" xfId="7092" xr:uid="{00000000-0005-0000-0000-0000391B0000}"/>
    <cellStyle name="Normal 2 2 10 2 10 3 8" xfId="7093" xr:uid="{00000000-0005-0000-0000-00003A1B0000}"/>
    <cellStyle name="Normal 2 2 10 2 10 3 9" xfId="7094" xr:uid="{00000000-0005-0000-0000-00003B1B0000}"/>
    <cellStyle name="Normal 2 2 10 2 10 4" xfId="7095" xr:uid="{00000000-0005-0000-0000-00003C1B0000}"/>
    <cellStyle name="Normal 2 2 10 2 10 4 10" xfId="7096" xr:uid="{00000000-0005-0000-0000-00003D1B0000}"/>
    <cellStyle name="Normal 2 2 10 2 10 4 2" xfId="7097" xr:uid="{00000000-0005-0000-0000-00003E1B0000}"/>
    <cellStyle name="Normal 2 2 10 2 10 4 3" xfId="7098" xr:uid="{00000000-0005-0000-0000-00003F1B0000}"/>
    <cellStyle name="Normal 2 2 10 2 10 4 4" xfId="7099" xr:uid="{00000000-0005-0000-0000-0000401B0000}"/>
    <cellStyle name="Normal 2 2 10 2 10 4 5" xfId="7100" xr:uid="{00000000-0005-0000-0000-0000411B0000}"/>
    <cellStyle name="Normal 2 2 10 2 10 4 6" xfId="7101" xr:uid="{00000000-0005-0000-0000-0000421B0000}"/>
    <cellStyle name="Normal 2 2 10 2 10 4 7" xfId="7102" xr:uid="{00000000-0005-0000-0000-0000431B0000}"/>
    <cellStyle name="Normal 2 2 10 2 10 4 8" xfId="7103" xr:uid="{00000000-0005-0000-0000-0000441B0000}"/>
    <cellStyle name="Normal 2 2 10 2 10 4 9" xfId="7104" xr:uid="{00000000-0005-0000-0000-0000451B0000}"/>
    <cellStyle name="Normal 2 2 10 2 10 5" xfId="7105" xr:uid="{00000000-0005-0000-0000-0000461B0000}"/>
    <cellStyle name="Normal 2 2 10 2 10 5 10" xfId="7106" xr:uid="{00000000-0005-0000-0000-0000471B0000}"/>
    <cellStyle name="Normal 2 2 10 2 10 5 2" xfId="7107" xr:uid="{00000000-0005-0000-0000-0000481B0000}"/>
    <cellStyle name="Normal 2 2 10 2 10 5 3" xfId="7108" xr:uid="{00000000-0005-0000-0000-0000491B0000}"/>
    <cellStyle name="Normal 2 2 10 2 10 5 4" xfId="7109" xr:uid="{00000000-0005-0000-0000-00004A1B0000}"/>
    <cellStyle name="Normal 2 2 10 2 10 5 5" xfId="7110" xr:uid="{00000000-0005-0000-0000-00004B1B0000}"/>
    <cellStyle name="Normal 2 2 10 2 10 5 6" xfId="7111" xr:uid="{00000000-0005-0000-0000-00004C1B0000}"/>
    <cellStyle name="Normal 2 2 10 2 10 5 7" xfId="7112" xr:uid="{00000000-0005-0000-0000-00004D1B0000}"/>
    <cellStyle name="Normal 2 2 10 2 10 5 8" xfId="7113" xr:uid="{00000000-0005-0000-0000-00004E1B0000}"/>
    <cellStyle name="Normal 2 2 10 2 10 5 9" xfId="7114" xr:uid="{00000000-0005-0000-0000-00004F1B0000}"/>
    <cellStyle name="Normal 2 2 10 2 10 6" xfId="7115" xr:uid="{00000000-0005-0000-0000-0000501B0000}"/>
    <cellStyle name="Normal 2 2 10 2 10 7" xfId="7116" xr:uid="{00000000-0005-0000-0000-0000511B0000}"/>
    <cellStyle name="Normal 2 2 10 2 10 8" xfId="7117" xr:uid="{00000000-0005-0000-0000-0000521B0000}"/>
    <cellStyle name="Normal 2 2 10 2 10 9" xfId="7118" xr:uid="{00000000-0005-0000-0000-0000531B0000}"/>
    <cellStyle name="Normal 2 2 10 2 11" xfId="7119" xr:uid="{00000000-0005-0000-0000-0000541B0000}"/>
    <cellStyle name="Normal 2 2 10 2 11 10" xfId="7120" xr:uid="{00000000-0005-0000-0000-0000551B0000}"/>
    <cellStyle name="Normal 2 2 10 2 11 11" xfId="7121" xr:uid="{00000000-0005-0000-0000-0000561B0000}"/>
    <cellStyle name="Normal 2 2 10 2 11 12" xfId="7122" xr:uid="{00000000-0005-0000-0000-0000571B0000}"/>
    <cellStyle name="Normal 2 2 10 2 11 13" xfId="7123" xr:uid="{00000000-0005-0000-0000-0000581B0000}"/>
    <cellStyle name="Normal 2 2 10 2 11 14" xfId="7124" xr:uid="{00000000-0005-0000-0000-0000591B0000}"/>
    <cellStyle name="Normal 2 2 10 2 11 2" xfId="7125" xr:uid="{00000000-0005-0000-0000-00005A1B0000}"/>
    <cellStyle name="Normal 2 2 10 2 11 2 10" xfId="7126" xr:uid="{00000000-0005-0000-0000-00005B1B0000}"/>
    <cellStyle name="Normal 2 2 10 2 11 2 2" xfId="7127" xr:uid="{00000000-0005-0000-0000-00005C1B0000}"/>
    <cellStyle name="Normal 2 2 10 2 11 2 3" xfId="7128" xr:uid="{00000000-0005-0000-0000-00005D1B0000}"/>
    <cellStyle name="Normal 2 2 10 2 11 2 4" xfId="7129" xr:uid="{00000000-0005-0000-0000-00005E1B0000}"/>
    <cellStyle name="Normal 2 2 10 2 11 2 5" xfId="7130" xr:uid="{00000000-0005-0000-0000-00005F1B0000}"/>
    <cellStyle name="Normal 2 2 10 2 11 2 6" xfId="7131" xr:uid="{00000000-0005-0000-0000-0000601B0000}"/>
    <cellStyle name="Normal 2 2 10 2 11 2 7" xfId="7132" xr:uid="{00000000-0005-0000-0000-0000611B0000}"/>
    <cellStyle name="Normal 2 2 10 2 11 2 8" xfId="7133" xr:uid="{00000000-0005-0000-0000-0000621B0000}"/>
    <cellStyle name="Normal 2 2 10 2 11 2 9" xfId="7134" xr:uid="{00000000-0005-0000-0000-0000631B0000}"/>
    <cellStyle name="Normal 2 2 10 2 11 3" xfId="7135" xr:uid="{00000000-0005-0000-0000-0000641B0000}"/>
    <cellStyle name="Normal 2 2 10 2 11 3 10" xfId="7136" xr:uid="{00000000-0005-0000-0000-0000651B0000}"/>
    <cellStyle name="Normal 2 2 10 2 11 3 2" xfId="7137" xr:uid="{00000000-0005-0000-0000-0000661B0000}"/>
    <cellStyle name="Normal 2 2 10 2 11 3 3" xfId="7138" xr:uid="{00000000-0005-0000-0000-0000671B0000}"/>
    <cellStyle name="Normal 2 2 10 2 11 3 4" xfId="7139" xr:uid="{00000000-0005-0000-0000-0000681B0000}"/>
    <cellStyle name="Normal 2 2 10 2 11 3 5" xfId="7140" xr:uid="{00000000-0005-0000-0000-0000691B0000}"/>
    <cellStyle name="Normal 2 2 10 2 11 3 6" xfId="7141" xr:uid="{00000000-0005-0000-0000-00006A1B0000}"/>
    <cellStyle name="Normal 2 2 10 2 11 3 7" xfId="7142" xr:uid="{00000000-0005-0000-0000-00006B1B0000}"/>
    <cellStyle name="Normal 2 2 10 2 11 3 8" xfId="7143" xr:uid="{00000000-0005-0000-0000-00006C1B0000}"/>
    <cellStyle name="Normal 2 2 10 2 11 3 9" xfId="7144" xr:uid="{00000000-0005-0000-0000-00006D1B0000}"/>
    <cellStyle name="Normal 2 2 10 2 11 4" xfId="7145" xr:uid="{00000000-0005-0000-0000-00006E1B0000}"/>
    <cellStyle name="Normal 2 2 10 2 11 4 10" xfId="7146" xr:uid="{00000000-0005-0000-0000-00006F1B0000}"/>
    <cellStyle name="Normal 2 2 10 2 11 4 2" xfId="7147" xr:uid="{00000000-0005-0000-0000-0000701B0000}"/>
    <cellStyle name="Normal 2 2 10 2 11 4 3" xfId="7148" xr:uid="{00000000-0005-0000-0000-0000711B0000}"/>
    <cellStyle name="Normal 2 2 10 2 11 4 4" xfId="7149" xr:uid="{00000000-0005-0000-0000-0000721B0000}"/>
    <cellStyle name="Normal 2 2 10 2 11 4 5" xfId="7150" xr:uid="{00000000-0005-0000-0000-0000731B0000}"/>
    <cellStyle name="Normal 2 2 10 2 11 4 6" xfId="7151" xr:uid="{00000000-0005-0000-0000-0000741B0000}"/>
    <cellStyle name="Normal 2 2 10 2 11 4 7" xfId="7152" xr:uid="{00000000-0005-0000-0000-0000751B0000}"/>
    <cellStyle name="Normal 2 2 10 2 11 4 8" xfId="7153" xr:uid="{00000000-0005-0000-0000-0000761B0000}"/>
    <cellStyle name="Normal 2 2 10 2 11 4 9" xfId="7154" xr:uid="{00000000-0005-0000-0000-0000771B0000}"/>
    <cellStyle name="Normal 2 2 10 2 11 5" xfId="7155" xr:uid="{00000000-0005-0000-0000-0000781B0000}"/>
    <cellStyle name="Normal 2 2 10 2 11 5 10" xfId="7156" xr:uid="{00000000-0005-0000-0000-0000791B0000}"/>
    <cellStyle name="Normal 2 2 10 2 11 5 2" xfId="7157" xr:uid="{00000000-0005-0000-0000-00007A1B0000}"/>
    <cellStyle name="Normal 2 2 10 2 11 5 3" xfId="7158" xr:uid="{00000000-0005-0000-0000-00007B1B0000}"/>
    <cellStyle name="Normal 2 2 10 2 11 5 4" xfId="7159" xr:uid="{00000000-0005-0000-0000-00007C1B0000}"/>
    <cellStyle name="Normal 2 2 10 2 11 5 5" xfId="7160" xr:uid="{00000000-0005-0000-0000-00007D1B0000}"/>
    <cellStyle name="Normal 2 2 10 2 11 5 6" xfId="7161" xr:uid="{00000000-0005-0000-0000-00007E1B0000}"/>
    <cellStyle name="Normal 2 2 10 2 11 5 7" xfId="7162" xr:uid="{00000000-0005-0000-0000-00007F1B0000}"/>
    <cellStyle name="Normal 2 2 10 2 11 5 8" xfId="7163" xr:uid="{00000000-0005-0000-0000-0000801B0000}"/>
    <cellStyle name="Normal 2 2 10 2 11 5 9" xfId="7164" xr:uid="{00000000-0005-0000-0000-0000811B0000}"/>
    <cellStyle name="Normal 2 2 10 2 11 6" xfId="7165" xr:uid="{00000000-0005-0000-0000-0000821B0000}"/>
    <cellStyle name="Normal 2 2 10 2 11 7" xfId="7166" xr:uid="{00000000-0005-0000-0000-0000831B0000}"/>
    <cellStyle name="Normal 2 2 10 2 11 8" xfId="7167" xr:uid="{00000000-0005-0000-0000-0000841B0000}"/>
    <cellStyle name="Normal 2 2 10 2 11 9" xfId="7168" xr:uid="{00000000-0005-0000-0000-0000851B0000}"/>
    <cellStyle name="Normal 2 2 10 2 12" xfId="7169" xr:uid="{00000000-0005-0000-0000-0000861B0000}"/>
    <cellStyle name="Normal 2 2 10 2 12 10" xfId="7170" xr:uid="{00000000-0005-0000-0000-0000871B0000}"/>
    <cellStyle name="Normal 2 2 10 2 12 11" xfId="7171" xr:uid="{00000000-0005-0000-0000-0000881B0000}"/>
    <cellStyle name="Normal 2 2 10 2 12 12" xfId="7172" xr:uid="{00000000-0005-0000-0000-0000891B0000}"/>
    <cellStyle name="Normal 2 2 10 2 12 13" xfId="7173" xr:uid="{00000000-0005-0000-0000-00008A1B0000}"/>
    <cellStyle name="Normal 2 2 10 2 12 14" xfId="7174" xr:uid="{00000000-0005-0000-0000-00008B1B0000}"/>
    <cellStyle name="Normal 2 2 10 2 12 2" xfId="7175" xr:uid="{00000000-0005-0000-0000-00008C1B0000}"/>
    <cellStyle name="Normal 2 2 10 2 12 2 10" xfId="7176" xr:uid="{00000000-0005-0000-0000-00008D1B0000}"/>
    <cellStyle name="Normal 2 2 10 2 12 2 2" xfId="7177" xr:uid="{00000000-0005-0000-0000-00008E1B0000}"/>
    <cellStyle name="Normal 2 2 10 2 12 2 3" xfId="7178" xr:uid="{00000000-0005-0000-0000-00008F1B0000}"/>
    <cellStyle name="Normal 2 2 10 2 12 2 4" xfId="7179" xr:uid="{00000000-0005-0000-0000-0000901B0000}"/>
    <cellStyle name="Normal 2 2 10 2 12 2 5" xfId="7180" xr:uid="{00000000-0005-0000-0000-0000911B0000}"/>
    <cellStyle name="Normal 2 2 10 2 12 2 6" xfId="7181" xr:uid="{00000000-0005-0000-0000-0000921B0000}"/>
    <cellStyle name="Normal 2 2 10 2 12 2 7" xfId="7182" xr:uid="{00000000-0005-0000-0000-0000931B0000}"/>
    <cellStyle name="Normal 2 2 10 2 12 2 8" xfId="7183" xr:uid="{00000000-0005-0000-0000-0000941B0000}"/>
    <cellStyle name="Normal 2 2 10 2 12 2 9" xfId="7184" xr:uid="{00000000-0005-0000-0000-0000951B0000}"/>
    <cellStyle name="Normal 2 2 10 2 12 3" xfId="7185" xr:uid="{00000000-0005-0000-0000-0000961B0000}"/>
    <cellStyle name="Normal 2 2 10 2 12 3 10" xfId="7186" xr:uid="{00000000-0005-0000-0000-0000971B0000}"/>
    <cellStyle name="Normal 2 2 10 2 12 3 2" xfId="7187" xr:uid="{00000000-0005-0000-0000-0000981B0000}"/>
    <cellStyle name="Normal 2 2 10 2 12 3 3" xfId="7188" xr:uid="{00000000-0005-0000-0000-0000991B0000}"/>
    <cellStyle name="Normal 2 2 10 2 12 3 4" xfId="7189" xr:uid="{00000000-0005-0000-0000-00009A1B0000}"/>
    <cellStyle name="Normal 2 2 10 2 12 3 5" xfId="7190" xr:uid="{00000000-0005-0000-0000-00009B1B0000}"/>
    <cellStyle name="Normal 2 2 10 2 12 3 6" xfId="7191" xr:uid="{00000000-0005-0000-0000-00009C1B0000}"/>
    <cellStyle name="Normal 2 2 10 2 12 3 7" xfId="7192" xr:uid="{00000000-0005-0000-0000-00009D1B0000}"/>
    <cellStyle name="Normal 2 2 10 2 12 3 8" xfId="7193" xr:uid="{00000000-0005-0000-0000-00009E1B0000}"/>
    <cellStyle name="Normal 2 2 10 2 12 3 9" xfId="7194" xr:uid="{00000000-0005-0000-0000-00009F1B0000}"/>
    <cellStyle name="Normal 2 2 10 2 12 4" xfId="7195" xr:uid="{00000000-0005-0000-0000-0000A01B0000}"/>
    <cellStyle name="Normal 2 2 10 2 12 4 10" xfId="7196" xr:uid="{00000000-0005-0000-0000-0000A11B0000}"/>
    <cellStyle name="Normal 2 2 10 2 12 4 2" xfId="7197" xr:uid="{00000000-0005-0000-0000-0000A21B0000}"/>
    <cellStyle name="Normal 2 2 10 2 12 4 3" xfId="7198" xr:uid="{00000000-0005-0000-0000-0000A31B0000}"/>
    <cellStyle name="Normal 2 2 10 2 12 4 4" xfId="7199" xr:uid="{00000000-0005-0000-0000-0000A41B0000}"/>
    <cellStyle name="Normal 2 2 10 2 12 4 5" xfId="7200" xr:uid="{00000000-0005-0000-0000-0000A51B0000}"/>
    <cellStyle name="Normal 2 2 10 2 12 4 6" xfId="7201" xr:uid="{00000000-0005-0000-0000-0000A61B0000}"/>
    <cellStyle name="Normal 2 2 10 2 12 4 7" xfId="7202" xr:uid="{00000000-0005-0000-0000-0000A71B0000}"/>
    <cellStyle name="Normal 2 2 10 2 12 4 8" xfId="7203" xr:uid="{00000000-0005-0000-0000-0000A81B0000}"/>
    <cellStyle name="Normal 2 2 10 2 12 4 9" xfId="7204" xr:uid="{00000000-0005-0000-0000-0000A91B0000}"/>
    <cellStyle name="Normal 2 2 10 2 12 5" xfId="7205" xr:uid="{00000000-0005-0000-0000-0000AA1B0000}"/>
    <cellStyle name="Normal 2 2 10 2 12 5 10" xfId="7206" xr:uid="{00000000-0005-0000-0000-0000AB1B0000}"/>
    <cellStyle name="Normal 2 2 10 2 12 5 2" xfId="7207" xr:uid="{00000000-0005-0000-0000-0000AC1B0000}"/>
    <cellStyle name="Normal 2 2 10 2 12 5 3" xfId="7208" xr:uid="{00000000-0005-0000-0000-0000AD1B0000}"/>
    <cellStyle name="Normal 2 2 10 2 12 5 4" xfId="7209" xr:uid="{00000000-0005-0000-0000-0000AE1B0000}"/>
    <cellStyle name="Normal 2 2 10 2 12 5 5" xfId="7210" xr:uid="{00000000-0005-0000-0000-0000AF1B0000}"/>
    <cellStyle name="Normal 2 2 10 2 12 5 6" xfId="7211" xr:uid="{00000000-0005-0000-0000-0000B01B0000}"/>
    <cellStyle name="Normal 2 2 10 2 12 5 7" xfId="7212" xr:uid="{00000000-0005-0000-0000-0000B11B0000}"/>
    <cellStyle name="Normal 2 2 10 2 12 5 8" xfId="7213" xr:uid="{00000000-0005-0000-0000-0000B21B0000}"/>
    <cellStyle name="Normal 2 2 10 2 12 5 9" xfId="7214" xr:uid="{00000000-0005-0000-0000-0000B31B0000}"/>
    <cellStyle name="Normal 2 2 10 2 12 6" xfId="7215" xr:uid="{00000000-0005-0000-0000-0000B41B0000}"/>
    <cellStyle name="Normal 2 2 10 2 12 7" xfId="7216" xr:uid="{00000000-0005-0000-0000-0000B51B0000}"/>
    <cellStyle name="Normal 2 2 10 2 12 8" xfId="7217" xr:uid="{00000000-0005-0000-0000-0000B61B0000}"/>
    <cellStyle name="Normal 2 2 10 2 12 9" xfId="7218" xr:uid="{00000000-0005-0000-0000-0000B71B0000}"/>
    <cellStyle name="Normal 2 2 10 2 13" xfId="7219" xr:uid="{00000000-0005-0000-0000-0000B81B0000}"/>
    <cellStyle name="Normal 2 2 10 2 13 10" xfId="7220" xr:uid="{00000000-0005-0000-0000-0000B91B0000}"/>
    <cellStyle name="Normal 2 2 10 2 13 11" xfId="7221" xr:uid="{00000000-0005-0000-0000-0000BA1B0000}"/>
    <cellStyle name="Normal 2 2 10 2 13 12" xfId="7222" xr:uid="{00000000-0005-0000-0000-0000BB1B0000}"/>
    <cellStyle name="Normal 2 2 10 2 13 13" xfId="7223" xr:uid="{00000000-0005-0000-0000-0000BC1B0000}"/>
    <cellStyle name="Normal 2 2 10 2 13 14" xfId="7224" xr:uid="{00000000-0005-0000-0000-0000BD1B0000}"/>
    <cellStyle name="Normal 2 2 10 2 13 2" xfId="7225" xr:uid="{00000000-0005-0000-0000-0000BE1B0000}"/>
    <cellStyle name="Normal 2 2 10 2 13 2 10" xfId="7226" xr:uid="{00000000-0005-0000-0000-0000BF1B0000}"/>
    <cellStyle name="Normal 2 2 10 2 13 2 2" xfId="7227" xr:uid="{00000000-0005-0000-0000-0000C01B0000}"/>
    <cellStyle name="Normal 2 2 10 2 13 2 3" xfId="7228" xr:uid="{00000000-0005-0000-0000-0000C11B0000}"/>
    <cellStyle name="Normal 2 2 10 2 13 2 4" xfId="7229" xr:uid="{00000000-0005-0000-0000-0000C21B0000}"/>
    <cellStyle name="Normal 2 2 10 2 13 2 5" xfId="7230" xr:uid="{00000000-0005-0000-0000-0000C31B0000}"/>
    <cellStyle name="Normal 2 2 10 2 13 2 6" xfId="7231" xr:uid="{00000000-0005-0000-0000-0000C41B0000}"/>
    <cellStyle name="Normal 2 2 10 2 13 2 7" xfId="7232" xr:uid="{00000000-0005-0000-0000-0000C51B0000}"/>
    <cellStyle name="Normal 2 2 10 2 13 2 8" xfId="7233" xr:uid="{00000000-0005-0000-0000-0000C61B0000}"/>
    <cellStyle name="Normal 2 2 10 2 13 2 9" xfId="7234" xr:uid="{00000000-0005-0000-0000-0000C71B0000}"/>
    <cellStyle name="Normal 2 2 10 2 13 3" xfId="7235" xr:uid="{00000000-0005-0000-0000-0000C81B0000}"/>
    <cellStyle name="Normal 2 2 10 2 13 3 10" xfId="7236" xr:uid="{00000000-0005-0000-0000-0000C91B0000}"/>
    <cellStyle name="Normal 2 2 10 2 13 3 2" xfId="7237" xr:uid="{00000000-0005-0000-0000-0000CA1B0000}"/>
    <cellStyle name="Normal 2 2 10 2 13 3 3" xfId="7238" xr:uid="{00000000-0005-0000-0000-0000CB1B0000}"/>
    <cellStyle name="Normal 2 2 10 2 13 3 4" xfId="7239" xr:uid="{00000000-0005-0000-0000-0000CC1B0000}"/>
    <cellStyle name="Normal 2 2 10 2 13 3 5" xfId="7240" xr:uid="{00000000-0005-0000-0000-0000CD1B0000}"/>
    <cellStyle name="Normal 2 2 10 2 13 3 6" xfId="7241" xr:uid="{00000000-0005-0000-0000-0000CE1B0000}"/>
    <cellStyle name="Normal 2 2 10 2 13 3 7" xfId="7242" xr:uid="{00000000-0005-0000-0000-0000CF1B0000}"/>
    <cellStyle name="Normal 2 2 10 2 13 3 8" xfId="7243" xr:uid="{00000000-0005-0000-0000-0000D01B0000}"/>
    <cellStyle name="Normal 2 2 10 2 13 3 9" xfId="7244" xr:uid="{00000000-0005-0000-0000-0000D11B0000}"/>
    <cellStyle name="Normal 2 2 10 2 13 4" xfId="7245" xr:uid="{00000000-0005-0000-0000-0000D21B0000}"/>
    <cellStyle name="Normal 2 2 10 2 13 4 10" xfId="7246" xr:uid="{00000000-0005-0000-0000-0000D31B0000}"/>
    <cellStyle name="Normal 2 2 10 2 13 4 2" xfId="7247" xr:uid="{00000000-0005-0000-0000-0000D41B0000}"/>
    <cellStyle name="Normal 2 2 10 2 13 4 3" xfId="7248" xr:uid="{00000000-0005-0000-0000-0000D51B0000}"/>
    <cellStyle name="Normal 2 2 10 2 13 4 4" xfId="7249" xr:uid="{00000000-0005-0000-0000-0000D61B0000}"/>
    <cellStyle name="Normal 2 2 10 2 13 4 5" xfId="7250" xr:uid="{00000000-0005-0000-0000-0000D71B0000}"/>
    <cellStyle name="Normal 2 2 10 2 13 4 6" xfId="7251" xr:uid="{00000000-0005-0000-0000-0000D81B0000}"/>
    <cellStyle name="Normal 2 2 10 2 13 4 7" xfId="7252" xr:uid="{00000000-0005-0000-0000-0000D91B0000}"/>
    <cellStyle name="Normal 2 2 10 2 13 4 8" xfId="7253" xr:uid="{00000000-0005-0000-0000-0000DA1B0000}"/>
    <cellStyle name="Normal 2 2 10 2 13 4 9" xfId="7254" xr:uid="{00000000-0005-0000-0000-0000DB1B0000}"/>
    <cellStyle name="Normal 2 2 10 2 13 5" xfId="7255" xr:uid="{00000000-0005-0000-0000-0000DC1B0000}"/>
    <cellStyle name="Normal 2 2 10 2 13 5 10" xfId="7256" xr:uid="{00000000-0005-0000-0000-0000DD1B0000}"/>
    <cellStyle name="Normal 2 2 10 2 13 5 2" xfId="7257" xr:uid="{00000000-0005-0000-0000-0000DE1B0000}"/>
    <cellStyle name="Normal 2 2 10 2 13 5 3" xfId="7258" xr:uid="{00000000-0005-0000-0000-0000DF1B0000}"/>
    <cellStyle name="Normal 2 2 10 2 13 5 4" xfId="7259" xr:uid="{00000000-0005-0000-0000-0000E01B0000}"/>
    <cellStyle name="Normal 2 2 10 2 13 5 5" xfId="7260" xr:uid="{00000000-0005-0000-0000-0000E11B0000}"/>
    <cellStyle name="Normal 2 2 10 2 13 5 6" xfId="7261" xr:uid="{00000000-0005-0000-0000-0000E21B0000}"/>
    <cellStyle name="Normal 2 2 10 2 13 5 7" xfId="7262" xr:uid="{00000000-0005-0000-0000-0000E31B0000}"/>
    <cellStyle name="Normal 2 2 10 2 13 5 8" xfId="7263" xr:uid="{00000000-0005-0000-0000-0000E41B0000}"/>
    <cellStyle name="Normal 2 2 10 2 13 5 9" xfId="7264" xr:uid="{00000000-0005-0000-0000-0000E51B0000}"/>
    <cellStyle name="Normal 2 2 10 2 13 6" xfId="7265" xr:uid="{00000000-0005-0000-0000-0000E61B0000}"/>
    <cellStyle name="Normal 2 2 10 2 13 7" xfId="7266" xr:uid="{00000000-0005-0000-0000-0000E71B0000}"/>
    <cellStyle name="Normal 2 2 10 2 13 8" xfId="7267" xr:uid="{00000000-0005-0000-0000-0000E81B0000}"/>
    <cellStyle name="Normal 2 2 10 2 13 9" xfId="7268" xr:uid="{00000000-0005-0000-0000-0000E91B0000}"/>
    <cellStyle name="Normal 2 2 10 2 14" xfId="7269" xr:uid="{00000000-0005-0000-0000-0000EA1B0000}"/>
    <cellStyle name="Normal 2 2 10 2 14 10" xfId="7270" xr:uid="{00000000-0005-0000-0000-0000EB1B0000}"/>
    <cellStyle name="Normal 2 2 10 2 14 11" xfId="7271" xr:uid="{00000000-0005-0000-0000-0000EC1B0000}"/>
    <cellStyle name="Normal 2 2 10 2 14 12" xfId="7272" xr:uid="{00000000-0005-0000-0000-0000ED1B0000}"/>
    <cellStyle name="Normal 2 2 10 2 14 13" xfId="7273" xr:uid="{00000000-0005-0000-0000-0000EE1B0000}"/>
    <cellStyle name="Normal 2 2 10 2 14 14" xfId="7274" xr:uid="{00000000-0005-0000-0000-0000EF1B0000}"/>
    <cellStyle name="Normal 2 2 10 2 14 2" xfId="7275" xr:uid="{00000000-0005-0000-0000-0000F01B0000}"/>
    <cellStyle name="Normal 2 2 10 2 14 2 10" xfId="7276" xr:uid="{00000000-0005-0000-0000-0000F11B0000}"/>
    <cellStyle name="Normal 2 2 10 2 14 2 2" xfId="7277" xr:uid="{00000000-0005-0000-0000-0000F21B0000}"/>
    <cellStyle name="Normal 2 2 10 2 14 2 3" xfId="7278" xr:uid="{00000000-0005-0000-0000-0000F31B0000}"/>
    <cellStyle name="Normal 2 2 10 2 14 2 4" xfId="7279" xr:uid="{00000000-0005-0000-0000-0000F41B0000}"/>
    <cellStyle name="Normal 2 2 10 2 14 2 5" xfId="7280" xr:uid="{00000000-0005-0000-0000-0000F51B0000}"/>
    <cellStyle name="Normal 2 2 10 2 14 2 6" xfId="7281" xr:uid="{00000000-0005-0000-0000-0000F61B0000}"/>
    <cellStyle name="Normal 2 2 10 2 14 2 7" xfId="7282" xr:uid="{00000000-0005-0000-0000-0000F71B0000}"/>
    <cellStyle name="Normal 2 2 10 2 14 2 8" xfId="7283" xr:uid="{00000000-0005-0000-0000-0000F81B0000}"/>
    <cellStyle name="Normal 2 2 10 2 14 2 9" xfId="7284" xr:uid="{00000000-0005-0000-0000-0000F91B0000}"/>
    <cellStyle name="Normal 2 2 10 2 14 3" xfId="7285" xr:uid="{00000000-0005-0000-0000-0000FA1B0000}"/>
    <cellStyle name="Normal 2 2 10 2 14 3 10" xfId="7286" xr:uid="{00000000-0005-0000-0000-0000FB1B0000}"/>
    <cellStyle name="Normal 2 2 10 2 14 3 2" xfId="7287" xr:uid="{00000000-0005-0000-0000-0000FC1B0000}"/>
    <cellStyle name="Normal 2 2 10 2 14 3 3" xfId="7288" xr:uid="{00000000-0005-0000-0000-0000FD1B0000}"/>
    <cellStyle name="Normal 2 2 10 2 14 3 4" xfId="7289" xr:uid="{00000000-0005-0000-0000-0000FE1B0000}"/>
    <cellStyle name="Normal 2 2 10 2 14 3 5" xfId="7290" xr:uid="{00000000-0005-0000-0000-0000FF1B0000}"/>
    <cellStyle name="Normal 2 2 10 2 14 3 6" xfId="7291" xr:uid="{00000000-0005-0000-0000-0000001C0000}"/>
    <cellStyle name="Normal 2 2 10 2 14 3 7" xfId="7292" xr:uid="{00000000-0005-0000-0000-0000011C0000}"/>
    <cellStyle name="Normal 2 2 10 2 14 3 8" xfId="7293" xr:uid="{00000000-0005-0000-0000-0000021C0000}"/>
    <cellStyle name="Normal 2 2 10 2 14 3 9" xfId="7294" xr:uid="{00000000-0005-0000-0000-0000031C0000}"/>
    <cellStyle name="Normal 2 2 10 2 14 4" xfId="7295" xr:uid="{00000000-0005-0000-0000-0000041C0000}"/>
    <cellStyle name="Normal 2 2 10 2 14 4 10" xfId="7296" xr:uid="{00000000-0005-0000-0000-0000051C0000}"/>
    <cellStyle name="Normal 2 2 10 2 14 4 2" xfId="7297" xr:uid="{00000000-0005-0000-0000-0000061C0000}"/>
    <cellStyle name="Normal 2 2 10 2 14 4 3" xfId="7298" xr:uid="{00000000-0005-0000-0000-0000071C0000}"/>
    <cellStyle name="Normal 2 2 10 2 14 4 4" xfId="7299" xr:uid="{00000000-0005-0000-0000-0000081C0000}"/>
    <cellStyle name="Normal 2 2 10 2 14 4 5" xfId="7300" xr:uid="{00000000-0005-0000-0000-0000091C0000}"/>
    <cellStyle name="Normal 2 2 10 2 14 4 6" xfId="7301" xr:uid="{00000000-0005-0000-0000-00000A1C0000}"/>
    <cellStyle name="Normal 2 2 10 2 14 4 7" xfId="7302" xr:uid="{00000000-0005-0000-0000-00000B1C0000}"/>
    <cellStyle name="Normal 2 2 10 2 14 4 8" xfId="7303" xr:uid="{00000000-0005-0000-0000-00000C1C0000}"/>
    <cellStyle name="Normal 2 2 10 2 14 4 9" xfId="7304" xr:uid="{00000000-0005-0000-0000-00000D1C0000}"/>
    <cellStyle name="Normal 2 2 10 2 14 5" xfId="7305" xr:uid="{00000000-0005-0000-0000-00000E1C0000}"/>
    <cellStyle name="Normal 2 2 10 2 14 5 10" xfId="7306" xr:uid="{00000000-0005-0000-0000-00000F1C0000}"/>
    <cellStyle name="Normal 2 2 10 2 14 5 2" xfId="7307" xr:uid="{00000000-0005-0000-0000-0000101C0000}"/>
    <cellStyle name="Normal 2 2 10 2 14 5 3" xfId="7308" xr:uid="{00000000-0005-0000-0000-0000111C0000}"/>
    <cellStyle name="Normal 2 2 10 2 14 5 4" xfId="7309" xr:uid="{00000000-0005-0000-0000-0000121C0000}"/>
    <cellStyle name="Normal 2 2 10 2 14 5 5" xfId="7310" xr:uid="{00000000-0005-0000-0000-0000131C0000}"/>
    <cellStyle name="Normal 2 2 10 2 14 5 6" xfId="7311" xr:uid="{00000000-0005-0000-0000-0000141C0000}"/>
    <cellStyle name="Normal 2 2 10 2 14 5 7" xfId="7312" xr:uid="{00000000-0005-0000-0000-0000151C0000}"/>
    <cellStyle name="Normal 2 2 10 2 14 5 8" xfId="7313" xr:uid="{00000000-0005-0000-0000-0000161C0000}"/>
    <cellStyle name="Normal 2 2 10 2 14 5 9" xfId="7314" xr:uid="{00000000-0005-0000-0000-0000171C0000}"/>
    <cellStyle name="Normal 2 2 10 2 14 6" xfId="7315" xr:uid="{00000000-0005-0000-0000-0000181C0000}"/>
    <cellStyle name="Normal 2 2 10 2 14 7" xfId="7316" xr:uid="{00000000-0005-0000-0000-0000191C0000}"/>
    <cellStyle name="Normal 2 2 10 2 14 8" xfId="7317" xr:uid="{00000000-0005-0000-0000-00001A1C0000}"/>
    <cellStyle name="Normal 2 2 10 2 14 9" xfId="7318" xr:uid="{00000000-0005-0000-0000-00001B1C0000}"/>
    <cellStyle name="Normal 2 2 10 2 15" xfId="7319" xr:uid="{00000000-0005-0000-0000-00001C1C0000}"/>
    <cellStyle name="Normal 2 2 10 2 15 10" xfId="7320" xr:uid="{00000000-0005-0000-0000-00001D1C0000}"/>
    <cellStyle name="Normal 2 2 10 2 15 11" xfId="7321" xr:uid="{00000000-0005-0000-0000-00001E1C0000}"/>
    <cellStyle name="Normal 2 2 10 2 15 12" xfId="7322" xr:uid="{00000000-0005-0000-0000-00001F1C0000}"/>
    <cellStyle name="Normal 2 2 10 2 15 13" xfId="7323" xr:uid="{00000000-0005-0000-0000-0000201C0000}"/>
    <cellStyle name="Normal 2 2 10 2 15 14" xfId="7324" xr:uid="{00000000-0005-0000-0000-0000211C0000}"/>
    <cellStyle name="Normal 2 2 10 2 15 2" xfId="7325" xr:uid="{00000000-0005-0000-0000-0000221C0000}"/>
    <cellStyle name="Normal 2 2 10 2 15 2 10" xfId="7326" xr:uid="{00000000-0005-0000-0000-0000231C0000}"/>
    <cellStyle name="Normal 2 2 10 2 15 2 2" xfId="7327" xr:uid="{00000000-0005-0000-0000-0000241C0000}"/>
    <cellStyle name="Normal 2 2 10 2 15 2 3" xfId="7328" xr:uid="{00000000-0005-0000-0000-0000251C0000}"/>
    <cellStyle name="Normal 2 2 10 2 15 2 4" xfId="7329" xr:uid="{00000000-0005-0000-0000-0000261C0000}"/>
    <cellStyle name="Normal 2 2 10 2 15 2 5" xfId="7330" xr:uid="{00000000-0005-0000-0000-0000271C0000}"/>
    <cellStyle name="Normal 2 2 10 2 15 2 6" xfId="7331" xr:uid="{00000000-0005-0000-0000-0000281C0000}"/>
    <cellStyle name="Normal 2 2 10 2 15 2 7" xfId="7332" xr:uid="{00000000-0005-0000-0000-0000291C0000}"/>
    <cellStyle name="Normal 2 2 10 2 15 2 8" xfId="7333" xr:uid="{00000000-0005-0000-0000-00002A1C0000}"/>
    <cellStyle name="Normal 2 2 10 2 15 2 9" xfId="7334" xr:uid="{00000000-0005-0000-0000-00002B1C0000}"/>
    <cellStyle name="Normal 2 2 10 2 15 3" xfId="7335" xr:uid="{00000000-0005-0000-0000-00002C1C0000}"/>
    <cellStyle name="Normal 2 2 10 2 15 3 10" xfId="7336" xr:uid="{00000000-0005-0000-0000-00002D1C0000}"/>
    <cellStyle name="Normal 2 2 10 2 15 3 2" xfId="7337" xr:uid="{00000000-0005-0000-0000-00002E1C0000}"/>
    <cellStyle name="Normal 2 2 10 2 15 3 3" xfId="7338" xr:uid="{00000000-0005-0000-0000-00002F1C0000}"/>
    <cellStyle name="Normal 2 2 10 2 15 3 4" xfId="7339" xr:uid="{00000000-0005-0000-0000-0000301C0000}"/>
    <cellStyle name="Normal 2 2 10 2 15 3 5" xfId="7340" xr:uid="{00000000-0005-0000-0000-0000311C0000}"/>
    <cellStyle name="Normal 2 2 10 2 15 3 6" xfId="7341" xr:uid="{00000000-0005-0000-0000-0000321C0000}"/>
    <cellStyle name="Normal 2 2 10 2 15 3 7" xfId="7342" xr:uid="{00000000-0005-0000-0000-0000331C0000}"/>
    <cellStyle name="Normal 2 2 10 2 15 3 8" xfId="7343" xr:uid="{00000000-0005-0000-0000-0000341C0000}"/>
    <cellStyle name="Normal 2 2 10 2 15 3 9" xfId="7344" xr:uid="{00000000-0005-0000-0000-0000351C0000}"/>
    <cellStyle name="Normal 2 2 10 2 15 4" xfId="7345" xr:uid="{00000000-0005-0000-0000-0000361C0000}"/>
    <cellStyle name="Normal 2 2 10 2 15 4 10" xfId="7346" xr:uid="{00000000-0005-0000-0000-0000371C0000}"/>
    <cellStyle name="Normal 2 2 10 2 15 4 2" xfId="7347" xr:uid="{00000000-0005-0000-0000-0000381C0000}"/>
    <cellStyle name="Normal 2 2 10 2 15 4 3" xfId="7348" xr:uid="{00000000-0005-0000-0000-0000391C0000}"/>
    <cellStyle name="Normal 2 2 10 2 15 4 4" xfId="7349" xr:uid="{00000000-0005-0000-0000-00003A1C0000}"/>
    <cellStyle name="Normal 2 2 10 2 15 4 5" xfId="7350" xr:uid="{00000000-0005-0000-0000-00003B1C0000}"/>
    <cellStyle name="Normal 2 2 10 2 15 4 6" xfId="7351" xr:uid="{00000000-0005-0000-0000-00003C1C0000}"/>
    <cellStyle name="Normal 2 2 10 2 15 4 7" xfId="7352" xr:uid="{00000000-0005-0000-0000-00003D1C0000}"/>
    <cellStyle name="Normal 2 2 10 2 15 4 8" xfId="7353" xr:uid="{00000000-0005-0000-0000-00003E1C0000}"/>
    <cellStyle name="Normal 2 2 10 2 15 4 9" xfId="7354" xr:uid="{00000000-0005-0000-0000-00003F1C0000}"/>
    <cellStyle name="Normal 2 2 10 2 15 5" xfId="7355" xr:uid="{00000000-0005-0000-0000-0000401C0000}"/>
    <cellStyle name="Normal 2 2 10 2 15 5 10" xfId="7356" xr:uid="{00000000-0005-0000-0000-0000411C0000}"/>
    <cellStyle name="Normal 2 2 10 2 15 5 2" xfId="7357" xr:uid="{00000000-0005-0000-0000-0000421C0000}"/>
    <cellStyle name="Normal 2 2 10 2 15 5 3" xfId="7358" xr:uid="{00000000-0005-0000-0000-0000431C0000}"/>
    <cellStyle name="Normal 2 2 10 2 15 5 4" xfId="7359" xr:uid="{00000000-0005-0000-0000-0000441C0000}"/>
    <cellStyle name="Normal 2 2 10 2 15 5 5" xfId="7360" xr:uid="{00000000-0005-0000-0000-0000451C0000}"/>
    <cellStyle name="Normal 2 2 10 2 15 5 6" xfId="7361" xr:uid="{00000000-0005-0000-0000-0000461C0000}"/>
    <cellStyle name="Normal 2 2 10 2 15 5 7" xfId="7362" xr:uid="{00000000-0005-0000-0000-0000471C0000}"/>
    <cellStyle name="Normal 2 2 10 2 15 5 8" xfId="7363" xr:uid="{00000000-0005-0000-0000-0000481C0000}"/>
    <cellStyle name="Normal 2 2 10 2 15 5 9" xfId="7364" xr:uid="{00000000-0005-0000-0000-0000491C0000}"/>
    <cellStyle name="Normal 2 2 10 2 15 6" xfId="7365" xr:uid="{00000000-0005-0000-0000-00004A1C0000}"/>
    <cellStyle name="Normal 2 2 10 2 15 7" xfId="7366" xr:uid="{00000000-0005-0000-0000-00004B1C0000}"/>
    <cellStyle name="Normal 2 2 10 2 15 8" xfId="7367" xr:uid="{00000000-0005-0000-0000-00004C1C0000}"/>
    <cellStyle name="Normal 2 2 10 2 15 9" xfId="7368" xr:uid="{00000000-0005-0000-0000-00004D1C0000}"/>
    <cellStyle name="Normal 2 2 10 2 16" xfId="7369" xr:uid="{00000000-0005-0000-0000-00004E1C0000}"/>
    <cellStyle name="Normal 2 2 10 2 16 10" xfId="7370" xr:uid="{00000000-0005-0000-0000-00004F1C0000}"/>
    <cellStyle name="Normal 2 2 10 2 16 11" xfId="7371" xr:uid="{00000000-0005-0000-0000-0000501C0000}"/>
    <cellStyle name="Normal 2 2 10 2 16 12" xfId="7372" xr:uid="{00000000-0005-0000-0000-0000511C0000}"/>
    <cellStyle name="Normal 2 2 10 2 16 13" xfId="7373" xr:uid="{00000000-0005-0000-0000-0000521C0000}"/>
    <cellStyle name="Normal 2 2 10 2 16 14" xfId="7374" xr:uid="{00000000-0005-0000-0000-0000531C0000}"/>
    <cellStyle name="Normal 2 2 10 2 16 2" xfId="7375" xr:uid="{00000000-0005-0000-0000-0000541C0000}"/>
    <cellStyle name="Normal 2 2 10 2 16 2 10" xfId="7376" xr:uid="{00000000-0005-0000-0000-0000551C0000}"/>
    <cellStyle name="Normal 2 2 10 2 16 2 2" xfId="7377" xr:uid="{00000000-0005-0000-0000-0000561C0000}"/>
    <cellStyle name="Normal 2 2 10 2 16 2 3" xfId="7378" xr:uid="{00000000-0005-0000-0000-0000571C0000}"/>
    <cellStyle name="Normal 2 2 10 2 16 2 4" xfId="7379" xr:uid="{00000000-0005-0000-0000-0000581C0000}"/>
    <cellStyle name="Normal 2 2 10 2 16 2 5" xfId="7380" xr:uid="{00000000-0005-0000-0000-0000591C0000}"/>
    <cellStyle name="Normal 2 2 10 2 16 2 6" xfId="7381" xr:uid="{00000000-0005-0000-0000-00005A1C0000}"/>
    <cellStyle name="Normal 2 2 10 2 16 2 7" xfId="7382" xr:uid="{00000000-0005-0000-0000-00005B1C0000}"/>
    <cellStyle name="Normal 2 2 10 2 16 2 8" xfId="7383" xr:uid="{00000000-0005-0000-0000-00005C1C0000}"/>
    <cellStyle name="Normal 2 2 10 2 16 2 9" xfId="7384" xr:uid="{00000000-0005-0000-0000-00005D1C0000}"/>
    <cellStyle name="Normal 2 2 10 2 16 3" xfId="7385" xr:uid="{00000000-0005-0000-0000-00005E1C0000}"/>
    <cellStyle name="Normal 2 2 10 2 16 3 10" xfId="7386" xr:uid="{00000000-0005-0000-0000-00005F1C0000}"/>
    <cellStyle name="Normal 2 2 10 2 16 3 2" xfId="7387" xr:uid="{00000000-0005-0000-0000-0000601C0000}"/>
    <cellStyle name="Normal 2 2 10 2 16 3 3" xfId="7388" xr:uid="{00000000-0005-0000-0000-0000611C0000}"/>
    <cellStyle name="Normal 2 2 10 2 16 3 4" xfId="7389" xr:uid="{00000000-0005-0000-0000-0000621C0000}"/>
    <cellStyle name="Normal 2 2 10 2 16 3 5" xfId="7390" xr:uid="{00000000-0005-0000-0000-0000631C0000}"/>
    <cellStyle name="Normal 2 2 10 2 16 3 6" xfId="7391" xr:uid="{00000000-0005-0000-0000-0000641C0000}"/>
    <cellStyle name="Normal 2 2 10 2 16 3 7" xfId="7392" xr:uid="{00000000-0005-0000-0000-0000651C0000}"/>
    <cellStyle name="Normal 2 2 10 2 16 3 8" xfId="7393" xr:uid="{00000000-0005-0000-0000-0000661C0000}"/>
    <cellStyle name="Normal 2 2 10 2 16 3 9" xfId="7394" xr:uid="{00000000-0005-0000-0000-0000671C0000}"/>
    <cellStyle name="Normal 2 2 10 2 16 4" xfId="7395" xr:uid="{00000000-0005-0000-0000-0000681C0000}"/>
    <cellStyle name="Normal 2 2 10 2 16 4 10" xfId="7396" xr:uid="{00000000-0005-0000-0000-0000691C0000}"/>
    <cellStyle name="Normal 2 2 10 2 16 4 2" xfId="7397" xr:uid="{00000000-0005-0000-0000-00006A1C0000}"/>
    <cellStyle name="Normal 2 2 10 2 16 4 3" xfId="7398" xr:uid="{00000000-0005-0000-0000-00006B1C0000}"/>
    <cellStyle name="Normal 2 2 10 2 16 4 4" xfId="7399" xr:uid="{00000000-0005-0000-0000-00006C1C0000}"/>
    <cellStyle name="Normal 2 2 10 2 16 4 5" xfId="7400" xr:uid="{00000000-0005-0000-0000-00006D1C0000}"/>
    <cellStyle name="Normal 2 2 10 2 16 4 6" xfId="7401" xr:uid="{00000000-0005-0000-0000-00006E1C0000}"/>
    <cellStyle name="Normal 2 2 10 2 16 4 7" xfId="7402" xr:uid="{00000000-0005-0000-0000-00006F1C0000}"/>
    <cellStyle name="Normal 2 2 10 2 16 4 8" xfId="7403" xr:uid="{00000000-0005-0000-0000-0000701C0000}"/>
    <cellStyle name="Normal 2 2 10 2 16 4 9" xfId="7404" xr:uid="{00000000-0005-0000-0000-0000711C0000}"/>
    <cellStyle name="Normal 2 2 10 2 16 5" xfId="7405" xr:uid="{00000000-0005-0000-0000-0000721C0000}"/>
    <cellStyle name="Normal 2 2 10 2 16 5 10" xfId="7406" xr:uid="{00000000-0005-0000-0000-0000731C0000}"/>
    <cellStyle name="Normal 2 2 10 2 16 5 2" xfId="7407" xr:uid="{00000000-0005-0000-0000-0000741C0000}"/>
    <cellStyle name="Normal 2 2 10 2 16 5 3" xfId="7408" xr:uid="{00000000-0005-0000-0000-0000751C0000}"/>
    <cellStyle name="Normal 2 2 10 2 16 5 4" xfId="7409" xr:uid="{00000000-0005-0000-0000-0000761C0000}"/>
    <cellStyle name="Normal 2 2 10 2 16 5 5" xfId="7410" xr:uid="{00000000-0005-0000-0000-0000771C0000}"/>
    <cellStyle name="Normal 2 2 10 2 16 5 6" xfId="7411" xr:uid="{00000000-0005-0000-0000-0000781C0000}"/>
    <cellStyle name="Normal 2 2 10 2 16 5 7" xfId="7412" xr:uid="{00000000-0005-0000-0000-0000791C0000}"/>
    <cellStyle name="Normal 2 2 10 2 16 5 8" xfId="7413" xr:uid="{00000000-0005-0000-0000-00007A1C0000}"/>
    <cellStyle name="Normal 2 2 10 2 16 5 9" xfId="7414" xr:uid="{00000000-0005-0000-0000-00007B1C0000}"/>
    <cellStyle name="Normal 2 2 10 2 16 6" xfId="7415" xr:uid="{00000000-0005-0000-0000-00007C1C0000}"/>
    <cellStyle name="Normal 2 2 10 2 16 7" xfId="7416" xr:uid="{00000000-0005-0000-0000-00007D1C0000}"/>
    <cellStyle name="Normal 2 2 10 2 16 8" xfId="7417" xr:uid="{00000000-0005-0000-0000-00007E1C0000}"/>
    <cellStyle name="Normal 2 2 10 2 16 9" xfId="7418" xr:uid="{00000000-0005-0000-0000-00007F1C0000}"/>
    <cellStyle name="Normal 2 2 10 2 17" xfId="7419" xr:uid="{00000000-0005-0000-0000-0000801C0000}"/>
    <cellStyle name="Normal 2 2 10 2 17 10" xfId="7420" xr:uid="{00000000-0005-0000-0000-0000811C0000}"/>
    <cellStyle name="Normal 2 2 10 2 17 11" xfId="7421" xr:uid="{00000000-0005-0000-0000-0000821C0000}"/>
    <cellStyle name="Normal 2 2 10 2 17 12" xfId="7422" xr:uid="{00000000-0005-0000-0000-0000831C0000}"/>
    <cellStyle name="Normal 2 2 10 2 17 13" xfId="7423" xr:uid="{00000000-0005-0000-0000-0000841C0000}"/>
    <cellStyle name="Normal 2 2 10 2 17 14" xfId="7424" xr:uid="{00000000-0005-0000-0000-0000851C0000}"/>
    <cellStyle name="Normal 2 2 10 2 17 2" xfId="7425" xr:uid="{00000000-0005-0000-0000-0000861C0000}"/>
    <cellStyle name="Normal 2 2 10 2 17 2 10" xfId="7426" xr:uid="{00000000-0005-0000-0000-0000871C0000}"/>
    <cellStyle name="Normal 2 2 10 2 17 2 2" xfId="7427" xr:uid="{00000000-0005-0000-0000-0000881C0000}"/>
    <cellStyle name="Normal 2 2 10 2 17 2 3" xfId="7428" xr:uid="{00000000-0005-0000-0000-0000891C0000}"/>
    <cellStyle name="Normal 2 2 10 2 17 2 4" xfId="7429" xr:uid="{00000000-0005-0000-0000-00008A1C0000}"/>
    <cellStyle name="Normal 2 2 10 2 17 2 5" xfId="7430" xr:uid="{00000000-0005-0000-0000-00008B1C0000}"/>
    <cellStyle name="Normal 2 2 10 2 17 2 6" xfId="7431" xr:uid="{00000000-0005-0000-0000-00008C1C0000}"/>
    <cellStyle name="Normal 2 2 10 2 17 2 7" xfId="7432" xr:uid="{00000000-0005-0000-0000-00008D1C0000}"/>
    <cellStyle name="Normal 2 2 10 2 17 2 8" xfId="7433" xr:uid="{00000000-0005-0000-0000-00008E1C0000}"/>
    <cellStyle name="Normal 2 2 10 2 17 2 9" xfId="7434" xr:uid="{00000000-0005-0000-0000-00008F1C0000}"/>
    <cellStyle name="Normal 2 2 10 2 17 3" xfId="7435" xr:uid="{00000000-0005-0000-0000-0000901C0000}"/>
    <cellStyle name="Normal 2 2 10 2 17 3 10" xfId="7436" xr:uid="{00000000-0005-0000-0000-0000911C0000}"/>
    <cellStyle name="Normal 2 2 10 2 17 3 2" xfId="7437" xr:uid="{00000000-0005-0000-0000-0000921C0000}"/>
    <cellStyle name="Normal 2 2 10 2 17 3 3" xfId="7438" xr:uid="{00000000-0005-0000-0000-0000931C0000}"/>
    <cellStyle name="Normal 2 2 10 2 17 3 4" xfId="7439" xr:uid="{00000000-0005-0000-0000-0000941C0000}"/>
    <cellStyle name="Normal 2 2 10 2 17 3 5" xfId="7440" xr:uid="{00000000-0005-0000-0000-0000951C0000}"/>
    <cellStyle name="Normal 2 2 10 2 17 3 6" xfId="7441" xr:uid="{00000000-0005-0000-0000-0000961C0000}"/>
    <cellStyle name="Normal 2 2 10 2 17 3 7" xfId="7442" xr:uid="{00000000-0005-0000-0000-0000971C0000}"/>
    <cellStyle name="Normal 2 2 10 2 17 3 8" xfId="7443" xr:uid="{00000000-0005-0000-0000-0000981C0000}"/>
    <cellStyle name="Normal 2 2 10 2 17 3 9" xfId="7444" xr:uid="{00000000-0005-0000-0000-0000991C0000}"/>
    <cellStyle name="Normal 2 2 10 2 17 4" xfId="7445" xr:uid="{00000000-0005-0000-0000-00009A1C0000}"/>
    <cellStyle name="Normal 2 2 10 2 17 4 10" xfId="7446" xr:uid="{00000000-0005-0000-0000-00009B1C0000}"/>
    <cellStyle name="Normal 2 2 10 2 17 4 2" xfId="7447" xr:uid="{00000000-0005-0000-0000-00009C1C0000}"/>
    <cellStyle name="Normal 2 2 10 2 17 4 3" xfId="7448" xr:uid="{00000000-0005-0000-0000-00009D1C0000}"/>
    <cellStyle name="Normal 2 2 10 2 17 4 4" xfId="7449" xr:uid="{00000000-0005-0000-0000-00009E1C0000}"/>
    <cellStyle name="Normal 2 2 10 2 17 4 5" xfId="7450" xr:uid="{00000000-0005-0000-0000-00009F1C0000}"/>
    <cellStyle name="Normal 2 2 10 2 17 4 6" xfId="7451" xr:uid="{00000000-0005-0000-0000-0000A01C0000}"/>
    <cellStyle name="Normal 2 2 10 2 17 4 7" xfId="7452" xr:uid="{00000000-0005-0000-0000-0000A11C0000}"/>
    <cellStyle name="Normal 2 2 10 2 17 4 8" xfId="7453" xr:uid="{00000000-0005-0000-0000-0000A21C0000}"/>
    <cellStyle name="Normal 2 2 10 2 17 4 9" xfId="7454" xr:uid="{00000000-0005-0000-0000-0000A31C0000}"/>
    <cellStyle name="Normal 2 2 10 2 17 5" xfId="7455" xr:uid="{00000000-0005-0000-0000-0000A41C0000}"/>
    <cellStyle name="Normal 2 2 10 2 17 5 10" xfId="7456" xr:uid="{00000000-0005-0000-0000-0000A51C0000}"/>
    <cellStyle name="Normal 2 2 10 2 17 5 2" xfId="7457" xr:uid="{00000000-0005-0000-0000-0000A61C0000}"/>
    <cellStyle name="Normal 2 2 10 2 17 5 3" xfId="7458" xr:uid="{00000000-0005-0000-0000-0000A71C0000}"/>
    <cellStyle name="Normal 2 2 10 2 17 5 4" xfId="7459" xr:uid="{00000000-0005-0000-0000-0000A81C0000}"/>
    <cellStyle name="Normal 2 2 10 2 17 5 5" xfId="7460" xr:uid="{00000000-0005-0000-0000-0000A91C0000}"/>
    <cellStyle name="Normal 2 2 10 2 17 5 6" xfId="7461" xr:uid="{00000000-0005-0000-0000-0000AA1C0000}"/>
    <cellStyle name="Normal 2 2 10 2 17 5 7" xfId="7462" xr:uid="{00000000-0005-0000-0000-0000AB1C0000}"/>
    <cellStyle name="Normal 2 2 10 2 17 5 8" xfId="7463" xr:uid="{00000000-0005-0000-0000-0000AC1C0000}"/>
    <cellStyle name="Normal 2 2 10 2 17 5 9" xfId="7464" xr:uid="{00000000-0005-0000-0000-0000AD1C0000}"/>
    <cellStyle name="Normal 2 2 10 2 17 6" xfId="7465" xr:uid="{00000000-0005-0000-0000-0000AE1C0000}"/>
    <cellStyle name="Normal 2 2 10 2 17 7" xfId="7466" xr:uid="{00000000-0005-0000-0000-0000AF1C0000}"/>
    <cellStyle name="Normal 2 2 10 2 17 8" xfId="7467" xr:uid="{00000000-0005-0000-0000-0000B01C0000}"/>
    <cellStyle name="Normal 2 2 10 2 17 9" xfId="7468" xr:uid="{00000000-0005-0000-0000-0000B11C0000}"/>
    <cellStyle name="Normal 2 2 10 2 18" xfId="7469" xr:uid="{00000000-0005-0000-0000-0000B21C0000}"/>
    <cellStyle name="Normal 2 2 10 2 18 10" xfId="7470" xr:uid="{00000000-0005-0000-0000-0000B31C0000}"/>
    <cellStyle name="Normal 2 2 10 2 18 11" xfId="7471" xr:uid="{00000000-0005-0000-0000-0000B41C0000}"/>
    <cellStyle name="Normal 2 2 10 2 18 12" xfId="7472" xr:uid="{00000000-0005-0000-0000-0000B51C0000}"/>
    <cellStyle name="Normal 2 2 10 2 18 13" xfId="7473" xr:uid="{00000000-0005-0000-0000-0000B61C0000}"/>
    <cellStyle name="Normal 2 2 10 2 18 14" xfId="7474" xr:uid="{00000000-0005-0000-0000-0000B71C0000}"/>
    <cellStyle name="Normal 2 2 10 2 18 2" xfId="7475" xr:uid="{00000000-0005-0000-0000-0000B81C0000}"/>
    <cellStyle name="Normal 2 2 10 2 18 2 10" xfId="7476" xr:uid="{00000000-0005-0000-0000-0000B91C0000}"/>
    <cellStyle name="Normal 2 2 10 2 18 2 2" xfId="7477" xr:uid="{00000000-0005-0000-0000-0000BA1C0000}"/>
    <cellStyle name="Normal 2 2 10 2 18 2 3" xfId="7478" xr:uid="{00000000-0005-0000-0000-0000BB1C0000}"/>
    <cellStyle name="Normal 2 2 10 2 18 2 4" xfId="7479" xr:uid="{00000000-0005-0000-0000-0000BC1C0000}"/>
    <cellStyle name="Normal 2 2 10 2 18 2 5" xfId="7480" xr:uid="{00000000-0005-0000-0000-0000BD1C0000}"/>
    <cellStyle name="Normal 2 2 10 2 18 2 6" xfId="7481" xr:uid="{00000000-0005-0000-0000-0000BE1C0000}"/>
    <cellStyle name="Normal 2 2 10 2 18 2 7" xfId="7482" xr:uid="{00000000-0005-0000-0000-0000BF1C0000}"/>
    <cellStyle name="Normal 2 2 10 2 18 2 8" xfId="7483" xr:uid="{00000000-0005-0000-0000-0000C01C0000}"/>
    <cellStyle name="Normal 2 2 10 2 18 2 9" xfId="7484" xr:uid="{00000000-0005-0000-0000-0000C11C0000}"/>
    <cellStyle name="Normal 2 2 10 2 18 3" xfId="7485" xr:uid="{00000000-0005-0000-0000-0000C21C0000}"/>
    <cellStyle name="Normal 2 2 10 2 18 3 10" xfId="7486" xr:uid="{00000000-0005-0000-0000-0000C31C0000}"/>
    <cellStyle name="Normal 2 2 10 2 18 3 2" xfId="7487" xr:uid="{00000000-0005-0000-0000-0000C41C0000}"/>
    <cellStyle name="Normal 2 2 10 2 18 3 3" xfId="7488" xr:uid="{00000000-0005-0000-0000-0000C51C0000}"/>
    <cellStyle name="Normal 2 2 10 2 18 3 4" xfId="7489" xr:uid="{00000000-0005-0000-0000-0000C61C0000}"/>
    <cellStyle name="Normal 2 2 10 2 18 3 5" xfId="7490" xr:uid="{00000000-0005-0000-0000-0000C71C0000}"/>
    <cellStyle name="Normal 2 2 10 2 18 3 6" xfId="7491" xr:uid="{00000000-0005-0000-0000-0000C81C0000}"/>
    <cellStyle name="Normal 2 2 10 2 18 3 7" xfId="7492" xr:uid="{00000000-0005-0000-0000-0000C91C0000}"/>
    <cellStyle name="Normal 2 2 10 2 18 3 8" xfId="7493" xr:uid="{00000000-0005-0000-0000-0000CA1C0000}"/>
    <cellStyle name="Normal 2 2 10 2 18 3 9" xfId="7494" xr:uid="{00000000-0005-0000-0000-0000CB1C0000}"/>
    <cellStyle name="Normal 2 2 10 2 18 4" xfId="7495" xr:uid="{00000000-0005-0000-0000-0000CC1C0000}"/>
    <cellStyle name="Normal 2 2 10 2 18 4 10" xfId="7496" xr:uid="{00000000-0005-0000-0000-0000CD1C0000}"/>
    <cellStyle name="Normal 2 2 10 2 18 4 2" xfId="7497" xr:uid="{00000000-0005-0000-0000-0000CE1C0000}"/>
    <cellStyle name="Normal 2 2 10 2 18 4 3" xfId="7498" xr:uid="{00000000-0005-0000-0000-0000CF1C0000}"/>
    <cellStyle name="Normal 2 2 10 2 18 4 4" xfId="7499" xr:uid="{00000000-0005-0000-0000-0000D01C0000}"/>
    <cellStyle name="Normal 2 2 10 2 18 4 5" xfId="7500" xr:uid="{00000000-0005-0000-0000-0000D11C0000}"/>
    <cellStyle name="Normal 2 2 10 2 18 4 6" xfId="7501" xr:uid="{00000000-0005-0000-0000-0000D21C0000}"/>
    <cellStyle name="Normal 2 2 10 2 18 4 7" xfId="7502" xr:uid="{00000000-0005-0000-0000-0000D31C0000}"/>
    <cellStyle name="Normal 2 2 10 2 18 4 8" xfId="7503" xr:uid="{00000000-0005-0000-0000-0000D41C0000}"/>
    <cellStyle name="Normal 2 2 10 2 18 4 9" xfId="7504" xr:uid="{00000000-0005-0000-0000-0000D51C0000}"/>
    <cellStyle name="Normal 2 2 10 2 18 5" xfId="7505" xr:uid="{00000000-0005-0000-0000-0000D61C0000}"/>
    <cellStyle name="Normal 2 2 10 2 18 5 10" xfId="7506" xr:uid="{00000000-0005-0000-0000-0000D71C0000}"/>
    <cellStyle name="Normal 2 2 10 2 18 5 2" xfId="7507" xr:uid="{00000000-0005-0000-0000-0000D81C0000}"/>
    <cellStyle name="Normal 2 2 10 2 18 5 3" xfId="7508" xr:uid="{00000000-0005-0000-0000-0000D91C0000}"/>
    <cellStyle name="Normal 2 2 10 2 18 5 4" xfId="7509" xr:uid="{00000000-0005-0000-0000-0000DA1C0000}"/>
    <cellStyle name="Normal 2 2 10 2 18 5 5" xfId="7510" xr:uid="{00000000-0005-0000-0000-0000DB1C0000}"/>
    <cellStyle name="Normal 2 2 10 2 18 5 6" xfId="7511" xr:uid="{00000000-0005-0000-0000-0000DC1C0000}"/>
    <cellStyle name="Normal 2 2 10 2 18 5 7" xfId="7512" xr:uid="{00000000-0005-0000-0000-0000DD1C0000}"/>
    <cellStyle name="Normal 2 2 10 2 18 5 8" xfId="7513" xr:uid="{00000000-0005-0000-0000-0000DE1C0000}"/>
    <cellStyle name="Normal 2 2 10 2 18 5 9" xfId="7514" xr:uid="{00000000-0005-0000-0000-0000DF1C0000}"/>
    <cellStyle name="Normal 2 2 10 2 18 6" xfId="7515" xr:uid="{00000000-0005-0000-0000-0000E01C0000}"/>
    <cellStyle name="Normal 2 2 10 2 18 7" xfId="7516" xr:uid="{00000000-0005-0000-0000-0000E11C0000}"/>
    <cellStyle name="Normal 2 2 10 2 18 8" xfId="7517" xr:uid="{00000000-0005-0000-0000-0000E21C0000}"/>
    <cellStyle name="Normal 2 2 10 2 18 9" xfId="7518" xr:uid="{00000000-0005-0000-0000-0000E31C0000}"/>
    <cellStyle name="Normal 2 2 10 2 19" xfId="7519" xr:uid="{00000000-0005-0000-0000-0000E41C0000}"/>
    <cellStyle name="Normal 2 2 10 2 19 10" xfId="7520" xr:uid="{00000000-0005-0000-0000-0000E51C0000}"/>
    <cellStyle name="Normal 2 2 10 2 19 11" xfId="7521" xr:uid="{00000000-0005-0000-0000-0000E61C0000}"/>
    <cellStyle name="Normal 2 2 10 2 19 12" xfId="7522" xr:uid="{00000000-0005-0000-0000-0000E71C0000}"/>
    <cellStyle name="Normal 2 2 10 2 19 13" xfId="7523" xr:uid="{00000000-0005-0000-0000-0000E81C0000}"/>
    <cellStyle name="Normal 2 2 10 2 19 14" xfId="7524" xr:uid="{00000000-0005-0000-0000-0000E91C0000}"/>
    <cellStyle name="Normal 2 2 10 2 19 2" xfId="7525" xr:uid="{00000000-0005-0000-0000-0000EA1C0000}"/>
    <cellStyle name="Normal 2 2 10 2 19 2 10" xfId="7526" xr:uid="{00000000-0005-0000-0000-0000EB1C0000}"/>
    <cellStyle name="Normal 2 2 10 2 19 2 2" xfId="7527" xr:uid="{00000000-0005-0000-0000-0000EC1C0000}"/>
    <cellStyle name="Normal 2 2 10 2 19 2 3" xfId="7528" xr:uid="{00000000-0005-0000-0000-0000ED1C0000}"/>
    <cellStyle name="Normal 2 2 10 2 19 2 4" xfId="7529" xr:uid="{00000000-0005-0000-0000-0000EE1C0000}"/>
    <cellStyle name="Normal 2 2 10 2 19 2 5" xfId="7530" xr:uid="{00000000-0005-0000-0000-0000EF1C0000}"/>
    <cellStyle name="Normal 2 2 10 2 19 2 6" xfId="7531" xr:uid="{00000000-0005-0000-0000-0000F01C0000}"/>
    <cellStyle name="Normal 2 2 10 2 19 2 7" xfId="7532" xr:uid="{00000000-0005-0000-0000-0000F11C0000}"/>
    <cellStyle name="Normal 2 2 10 2 19 2 8" xfId="7533" xr:uid="{00000000-0005-0000-0000-0000F21C0000}"/>
    <cellStyle name="Normal 2 2 10 2 19 2 9" xfId="7534" xr:uid="{00000000-0005-0000-0000-0000F31C0000}"/>
    <cellStyle name="Normal 2 2 10 2 19 3" xfId="7535" xr:uid="{00000000-0005-0000-0000-0000F41C0000}"/>
    <cellStyle name="Normal 2 2 10 2 19 3 10" xfId="7536" xr:uid="{00000000-0005-0000-0000-0000F51C0000}"/>
    <cellStyle name="Normal 2 2 10 2 19 3 2" xfId="7537" xr:uid="{00000000-0005-0000-0000-0000F61C0000}"/>
    <cellStyle name="Normal 2 2 10 2 19 3 3" xfId="7538" xr:uid="{00000000-0005-0000-0000-0000F71C0000}"/>
    <cellStyle name="Normal 2 2 10 2 19 3 4" xfId="7539" xr:uid="{00000000-0005-0000-0000-0000F81C0000}"/>
    <cellStyle name="Normal 2 2 10 2 19 3 5" xfId="7540" xr:uid="{00000000-0005-0000-0000-0000F91C0000}"/>
    <cellStyle name="Normal 2 2 10 2 19 3 6" xfId="7541" xr:uid="{00000000-0005-0000-0000-0000FA1C0000}"/>
    <cellStyle name="Normal 2 2 10 2 19 3 7" xfId="7542" xr:uid="{00000000-0005-0000-0000-0000FB1C0000}"/>
    <cellStyle name="Normal 2 2 10 2 19 3 8" xfId="7543" xr:uid="{00000000-0005-0000-0000-0000FC1C0000}"/>
    <cellStyle name="Normal 2 2 10 2 19 3 9" xfId="7544" xr:uid="{00000000-0005-0000-0000-0000FD1C0000}"/>
    <cellStyle name="Normal 2 2 10 2 19 4" xfId="7545" xr:uid="{00000000-0005-0000-0000-0000FE1C0000}"/>
    <cellStyle name="Normal 2 2 10 2 19 4 10" xfId="7546" xr:uid="{00000000-0005-0000-0000-0000FF1C0000}"/>
    <cellStyle name="Normal 2 2 10 2 19 4 2" xfId="7547" xr:uid="{00000000-0005-0000-0000-0000001D0000}"/>
    <cellStyle name="Normal 2 2 10 2 19 4 3" xfId="7548" xr:uid="{00000000-0005-0000-0000-0000011D0000}"/>
    <cellStyle name="Normal 2 2 10 2 19 4 4" xfId="7549" xr:uid="{00000000-0005-0000-0000-0000021D0000}"/>
    <cellStyle name="Normal 2 2 10 2 19 4 5" xfId="7550" xr:uid="{00000000-0005-0000-0000-0000031D0000}"/>
    <cellStyle name="Normal 2 2 10 2 19 4 6" xfId="7551" xr:uid="{00000000-0005-0000-0000-0000041D0000}"/>
    <cellStyle name="Normal 2 2 10 2 19 4 7" xfId="7552" xr:uid="{00000000-0005-0000-0000-0000051D0000}"/>
    <cellStyle name="Normal 2 2 10 2 19 4 8" xfId="7553" xr:uid="{00000000-0005-0000-0000-0000061D0000}"/>
    <cellStyle name="Normal 2 2 10 2 19 4 9" xfId="7554" xr:uid="{00000000-0005-0000-0000-0000071D0000}"/>
    <cellStyle name="Normal 2 2 10 2 19 5" xfId="7555" xr:uid="{00000000-0005-0000-0000-0000081D0000}"/>
    <cellStyle name="Normal 2 2 10 2 19 5 10" xfId="7556" xr:uid="{00000000-0005-0000-0000-0000091D0000}"/>
    <cellStyle name="Normal 2 2 10 2 19 5 2" xfId="7557" xr:uid="{00000000-0005-0000-0000-00000A1D0000}"/>
    <cellStyle name="Normal 2 2 10 2 19 5 3" xfId="7558" xr:uid="{00000000-0005-0000-0000-00000B1D0000}"/>
    <cellStyle name="Normal 2 2 10 2 19 5 4" xfId="7559" xr:uid="{00000000-0005-0000-0000-00000C1D0000}"/>
    <cellStyle name="Normal 2 2 10 2 19 5 5" xfId="7560" xr:uid="{00000000-0005-0000-0000-00000D1D0000}"/>
    <cellStyle name="Normal 2 2 10 2 19 5 6" xfId="7561" xr:uid="{00000000-0005-0000-0000-00000E1D0000}"/>
    <cellStyle name="Normal 2 2 10 2 19 5 7" xfId="7562" xr:uid="{00000000-0005-0000-0000-00000F1D0000}"/>
    <cellStyle name="Normal 2 2 10 2 19 5 8" xfId="7563" xr:uid="{00000000-0005-0000-0000-0000101D0000}"/>
    <cellStyle name="Normal 2 2 10 2 19 5 9" xfId="7564" xr:uid="{00000000-0005-0000-0000-0000111D0000}"/>
    <cellStyle name="Normal 2 2 10 2 19 6" xfId="7565" xr:uid="{00000000-0005-0000-0000-0000121D0000}"/>
    <cellStyle name="Normal 2 2 10 2 19 7" xfId="7566" xr:uid="{00000000-0005-0000-0000-0000131D0000}"/>
    <cellStyle name="Normal 2 2 10 2 19 8" xfId="7567" xr:uid="{00000000-0005-0000-0000-0000141D0000}"/>
    <cellStyle name="Normal 2 2 10 2 19 9" xfId="7568" xr:uid="{00000000-0005-0000-0000-0000151D0000}"/>
    <cellStyle name="Normal 2 2 10 2 2" xfId="7569" xr:uid="{00000000-0005-0000-0000-0000161D0000}"/>
    <cellStyle name="Normal 2 2 10 2 2 10" xfId="7570" xr:uid="{00000000-0005-0000-0000-0000171D0000}"/>
    <cellStyle name="Normal 2 2 10 2 2 11" xfId="7571" xr:uid="{00000000-0005-0000-0000-0000181D0000}"/>
    <cellStyle name="Normal 2 2 10 2 2 12" xfId="7572" xr:uid="{00000000-0005-0000-0000-0000191D0000}"/>
    <cellStyle name="Normal 2 2 10 2 2 13" xfId="7573" xr:uid="{00000000-0005-0000-0000-00001A1D0000}"/>
    <cellStyle name="Normal 2 2 10 2 2 14" xfId="7574" xr:uid="{00000000-0005-0000-0000-00001B1D0000}"/>
    <cellStyle name="Normal 2 2 10 2 2 2" xfId="7575" xr:uid="{00000000-0005-0000-0000-00001C1D0000}"/>
    <cellStyle name="Normal 2 2 10 2 2 2 10" xfId="7576" xr:uid="{00000000-0005-0000-0000-00001D1D0000}"/>
    <cellStyle name="Normal 2 2 10 2 2 2 2" xfId="7577" xr:uid="{00000000-0005-0000-0000-00001E1D0000}"/>
    <cellStyle name="Normal 2 2 10 2 2 2 3" xfId="7578" xr:uid="{00000000-0005-0000-0000-00001F1D0000}"/>
    <cellStyle name="Normal 2 2 10 2 2 2 4" xfId="7579" xr:uid="{00000000-0005-0000-0000-0000201D0000}"/>
    <cellStyle name="Normal 2 2 10 2 2 2 5" xfId="7580" xr:uid="{00000000-0005-0000-0000-0000211D0000}"/>
    <cellStyle name="Normal 2 2 10 2 2 2 6" xfId="7581" xr:uid="{00000000-0005-0000-0000-0000221D0000}"/>
    <cellStyle name="Normal 2 2 10 2 2 2 7" xfId="7582" xr:uid="{00000000-0005-0000-0000-0000231D0000}"/>
    <cellStyle name="Normal 2 2 10 2 2 2 8" xfId="7583" xr:uid="{00000000-0005-0000-0000-0000241D0000}"/>
    <cellStyle name="Normal 2 2 10 2 2 2 9" xfId="7584" xr:uid="{00000000-0005-0000-0000-0000251D0000}"/>
    <cellStyle name="Normal 2 2 10 2 2 3" xfId="7585" xr:uid="{00000000-0005-0000-0000-0000261D0000}"/>
    <cellStyle name="Normal 2 2 10 2 2 3 10" xfId="7586" xr:uid="{00000000-0005-0000-0000-0000271D0000}"/>
    <cellStyle name="Normal 2 2 10 2 2 3 2" xfId="7587" xr:uid="{00000000-0005-0000-0000-0000281D0000}"/>
    <cellStyle name="Normal 2 2 10 2 2 3 3" xfId="7588" xr:uid="{00000000-0005-0000-0000-0000291D0000}"/>
    <cellStyle name="Normal 2 2 10 2 2 3 4" xfId="7589" xr:uid="{00000000-0005-0000-0000-00002A1D0000}"/>
    <cellStyle name="Normal 2 2 10 2 2 3 5" xfId="7590" xr:uid="{00000000-0005-0000-0000-00002B1D0000}"/>
    <cellStyle name="Normal 2 2 10 2 2 3 6" xfId="7591" xr:uid="{00000000-0005-0000-0000-00002C1D0000}"/>
    <cellStyle name="Normal 2 2 10 2 2 3 7" xfId="7592" xr:uid="{00000000-0005-0000-0000-00002D1D0000}"/>
    <cellStyle name="Normal 2 2 10 2 2 3 8" xfId="7593" xr:uid="{00000000-0005-0000-0000-00002E1D0000}"/>
    <cellStyle name="Normal 2 2 10 2 2 3 9" xfId="7594" xr:uid="{00000000-0005-0000-0000-00002F1D0000}"/>
    <cellStyle name="Normal 2 2 10 2 2 4" xfId="7595" xr:uid="{00000000-0005-0000-0000-0000301D0000}"/>
    <cellStyle name="Normal 2 2 10 2 2 4 10" xfId="7596" xr:uid="{00000000-0005-0000-0000-0000311D0000}"/>
    <cellStyle name="Normal 2 2 10 2 2 4 2" xfId="7597" xr:uid="{00000000-0005-0000-0000-0000321D0000}"/>
    <cellStyle name="Normal 2 2 10 2 2 4 3" xfId="7598" xr:uid="{00000000-0005-0000-0000-0000331D0000}"/>
    <cellStyle name="Normal 2 2 10 2 2 4 4" xfId="7599" xr:uid="{00000000-0005-0000-0000-0000341D0000}"/>
    <cellStyle name="Normal 2 2 10 2 2 4 5" xfId="7600" xr:uid="{00000000-0005-0000-0000-0000351D0000}"/>
    <cellStyle name="Normal 2 2 10 2 2 4 6" xfId="7601" xr:uid="{00000000-0005-0000-0000-0000361D0000}"/>
    <cellStyle name="Normal 2 2 10 2 2 4 7" xfId="7602" xr:uid="{00000000-0005-0000-0000-0000371D0000}"/>
    <cellStyle name="Normal 2 2 10 2 2 4 8" xfId="7603" xr:uid="{00000000-0005-0000-0000-0000381D0000}"/>
    <cellStyle name="Normal 2 2 10 2 2 4 9" xfId="7604" xr:uid="{00000000-0005-0000-0000-0000391D0000}"/>
    <cellStyle name="Normal 2 2 10 2 2 5" xfId="7605" xr:uid="{00000000-0005-0000-0000-00003A1D0000}"/>
    <cellStyle name="Normal 2 2 10 2 2 5 10" xfId="7606" xr:uid="{00000000-0005-0000-0000-00003B1D0000}"/>
    <cellStyle name="Normal 2 2 10 2 2 5 2" xfId="7607" xr:uid="{00000000-0005-0000-0000-00003C1D0000}"/>
    <cellStyle name="Normal 2 2 10 2 2 5 3" xfId="7608" xr:uid="{00000000-0005-0000-0000-00003D1D0000}"/>
    <cellStyle name="Normal 2 2 10 2 2 5 4" xfId="7609" xr:uid="{00000000-0005-0000-0000-00003E1D0000}"/>
    <cellStyle name="Normal 2 2 10 2 2 5 5" xfId="7610" xr:uid="{00000000-0005-0000-0000-00003F1D0000}"/>
    <cellStyle name="Normal 2 2 10 2 2 5 6" xfId="7611" xr:uid="{00000000-0005-0000-0000-0000401D0000}"/>
    <cellStyle name="Normal 2 2 10 2 2 5 7" xfId="7612" xr:uid="{00000000-0005-0000-0000-0000411D0000}"/>
    <cellStyle name="Normal 2 2 10 2 2 5 8" xfId="7613" xr:uid="{00000000-0005-0000-0000-0000421D0000}"/>
    <cellStyle name="Normal 2 2 10 2 2 5 9" xfId="7614" xr:uid="{00000000-0005-0000-0000-0000431D0000}"/>
    <cellStyle name="Normal 2 2 10 2 2 6" xfId="7615" xr:uid="{00000000-0005-0000-0000-0000441D0000}"/>
    <cellStyle name="Normal 2 2 10 2 2 7" xfId="7616" xr:uid="{00000000-0005-0000-0000-0000451D0000}"/>
    <cellStyle name="Normal 2 2 10 2 2 8" xfId="7617" xr:uid="{00000000-0005-0000-0000-0000461D0000}"/>
    <cellStyle name="Normal 2 2 10 2 2 9" xfId="7618" xr:uid="{00000000-0005-0000-0000-0000471D0000}"/>
    <cellStyle name="Normal 2 2 10 2 20" xfId="7619" xr:uid="{00000000-0005-0000-0000-0000481D0000}"/>
    <cellStyle name="Normal 2 2 10 2 20 10" xfId="7620" xr:uid="{00000000-0005-0000-0000-0000491D0000}"/>
    <cellStyle name="Normal 2 2 10 2 20 11" xfId="7621" xr:uid="{00000000-0005-0000-0000-00004A1D0000}"/>
    <cellStyle name="Normal 2 2 10 2 20 12" xfId="7622" xr:uid="{00000000-0005-0000-0000-00004B1D0000}"/>
    <cellStyle name="Normal 2 2 10 2 20 13" xfId="7623" xr:uid="{00000000-0005-0000-0000-00004C1D0000}"/>
    <cellStyle name="Normal 2 2 10 2 20 14" xfId="7624" xr:uid="{00000000-0005-0000-0000-00004D1D0000}"/>
    <cellStyle name="Normal 2 2 10 2 20 2" xfId="7625" xr:uid="{00000000-0005-0000-0000-00004E1D0000}"/>
    <cellStyle name="Normal 2 2 10 2 20 2 10" xfId="7626" xr:uid="{00000000-0005-0000-0000-00004F1D0000}"/>
    <cellStyle name="Normal 2 2 10 2 20 2 2" xfId="7627" xr:uid="{00000000-0005-0000-0000-0000501D0000}"/>
    <cellStyle name="Normal 2 2 10 2 20 2 3" xfId="7628" xr:uid="{00000000-0005-0000-0000-0000511D0000}"/>
    <cellStyle name="Normal 2 2 10 2 20 2 4" xfId="7629" xr:uid="{00000000-0005-0000-0000-0000521D0000}"/>
    <cellStyle name="Normal 2 2 10 2 20 2 5" xfId="7630" xr:uid="{00000000-0005-0000-0000-0000531D0000}"/>
    <cellStyle name="Normal 2 2 10 2 20 2 6" xfId="7631" xr:uid="{00000000-0005-0000-0000-0000541D0000}"/>
    <cellStyle name="Normal 2 2 10 2 20 2 7" xfId="7632" xr:uid="{00000000-0005-0000-0000-0000551D0000}"/>
    <cellStyle name="Normal 2 2 10 2 20 2 8" xfId="7633" xr:uid="{00000000-0005-0000-0000-0000561D0000}"/>
    <cellStyle name="Normal 2 2 10 2 20 2 9" xfId="7634" xr:uid="{00000000-0005-0000-0000-0000571D0000}"/>
    <cellStyle name="Normal 2 2 10 2 20 3" xfId="7635" xr:uid="{00000000-0005-0000-0000-0000581D0000}"/>
    <cellStyle name="Normal 2 2 10 2 20 3 10" xfId="7636" xr:uid="{00000000-0005-0000-0000-0000591D0000}"/>
    <cellStyle name="Normal 2 2 10 2 20 3 2" xfId="7637" xr:uid="{00000000-0005-0000-0000-00005A1D0000}"/>
    <cellStyle name="Normal 2 2 10 2 20 3 3" xfId="7638" xr:uid="{00000000-0005-0000-0000-00005B1D0000}"/>
    <cellStyle name="Normal 2 2 10 2 20 3 4" xfId="7639" xr:uid="{00000000-0005-0000-0000-00005C1D0000}"/>
    <cellStyle name="Normal 2 2 10 2 20 3 5" xfId="7640" xr:uid="{00000000-0005-0000-0000-00005D1D0000}"/>
    <cellStyle name="Normal 2 2 10 2 20 3 6" xfId="7641" xr:uid="{00000000-0005-0000-0000-00005E1D0000}"/>
    <cellStyle name="Normal 2 2 10 2 20 3 7" xfId="7642" xr:uid="{00000000-0005-0000-0000-00005F1D0000}"/>
    <cellStyle name="Normal 2 2 10 2 20 3 8" xfId="7643" xr:uid="{00000000-0005-0000-0000-0000601D0000}"/>
    <cellStyle name="Normal 2 2 10 2 20 3 9" xfId="7644" xr:uid="{00000000-0005-0000-0000-0000611D0000}"/>
    <cellStyle name="Normal 2 2 10 2 20 4" xfId="7645" xr:uid="{00000000-0005-0000-0000-0000621D0000}"/>
    <cellStyle name="Normal 2 2 10 2 20 4 10" xfId="7646" xr:uid="{00000000-0005-0000-0000-0000631D0000}"/>
    <cellStyle name="Normal 2 2 10 2 20 4 2" xfId="7647" xr:uid="{00000000-0005-0000-0000-0000641D0000}"/>
    <cellStyle name="Normal 2 2 10 2 20 4 3" xfId="7648" xr:uid="{00000000-0005-0000-0000-0000651D0000}"/>
    <cellStyle name="Normal 2 2 10 2 20 4 4" xfId="7649" xr:uid="{00000000-0005-0000-0000-0000661D0000}"/>
    <cellStyle name="Normal 2 2 10 2 20 4 5" xfId="7650" xr:uid="{00000000-0005-0000-0000-0000671D0000}"/>
    <cellStyle name="Normal 2 2 10 2 20 4 6" xfId="7651" xr:uid="{00000000-0005-0000-0000-0000681D0000}"/>
    <cellStyle name="Normal 2 2 10 2 20 4 7" xfId="7652" xr:uid="{00000000-0005-0000-0000-0000691D0000}"/>
    <cellStyle name="Normal 2 2 10 2 20 4 8" xfId="7653" xr:uid="{00000000-0005-0000-0000-00006A1D0000}"/>
    <cellStyle name="Normal 2 2 10 2 20 4 9" xfId="7654" xr:uid="{00000000-0005-0000-0000-00006B1D0000}"/>
    <cellStyle name="Normal 2 2 10 2 20 5" xfId="7655" xr:uid="{00000000-0005-0000-0000-00006C1D0000}"/>
    <cellStyle name="Normal 2 2 10 2 20 5 10" xfId="7656" xr:uid="{00000000-0005-0000-0000-00006D1D0000}"/>
    <cellStyle name="Normal 2 2 10 2 20 5 2" xfId="7657" xr:uid="{00000000-0005-0000-0000-00006E1D0000}"/>
    <cellStyle name="Normal 2 2 10 2 20 5 3" xfId="7658" xr:uid="{00000000-0005-0000-0000-00006F1D0000}"/>
    <cellStyle name="Normal 2 2 10 2 20 5 4" xfId="7659" xr:uid="{00000000-0005-0000-0000-0000701D0000}"/>
    <cellStyle name="Normal 2 2 10 2 20 5 5" xfId="7660" xr:uid="{00000000-0005-0000-0000-0000711D0000}"/>
    <cellStyle name="Normal 2 2 10 2 20 5 6" xfId="7661" xr:uid="{00000000-0005-0000-0000-0000721D0000}"/>
    <cellStyle name="Normal 2 2 10 2 20 5 7" xfId="7662" xr:uid="{00000000-0005-0000-0000-0000731D0000}"/>
    <cellStyle name="Normal 2 2 10 2 20 5 8" xfId="7663" xr:uid="{00000000-0005-0000-0000-0000741D0000}"/>
    <cellStyle name="Normal 2 2 10 2 20 5 9" xfId="7664" xr:uid="{00000000-0005-0000-0000-0000751D0000}"/>
    <cellStyle name="Normal 2 2 10 2 20 6" xfId="7665" xr:uid="{00000000-0005-0000-0000-0000761D0000}"/>
    <cellStyle name="Normal 2 2 10 2 20 7" xfId="7666" xr:uid="{00000000-0005-0000-0000-0000771D0000}"/>
    <cellStyle name="Normal 2 2 10 2 20 8" xfId="7667" xr:uid="{00000000-0005-0000-0000-0000781D0000}"/>
    <cellStyle name="Normal 2 2 10 2 20 9" xfId="7668" xr:uid="{00000000-0005-0000-0000-0000791D0000}"/>
    <cellStyle name="Normal 2 2 10 2 21" xfId="7669" xr:uid="{00000000-0005-0000-0000-00007A1D0000}"/>
    <cellStyle name="Normal 2 2 10 2 21 10" xfId="7670" xr:uid="{00000000-0005-0000-0000-00007B1D0000}"/>
    <cellStyle name="Normal 2 2 10 2 21 11" xfId="7671" xr:uid="{00000000-0005-0000-0000-00007C1D0000}"/>
    <cellStyle name="Normal 2 2 10 2 21 12" xfId="7672" xr:uid="{00000000-0005-0000-0000-00007D1D0000}"/>
    <cellStyle name="Normal 2 2 10 2 21 13" xfId="7673" xr:uid="{00000000-0005-0000-0000-00007E1D0000}"/>
    <cellStyle name="Normal 2 2 10 2 21 14" xfId="7674" xr:uid="{00000000-0005-0000-0000-00007F1D0000}"/>
    <cellStyle name="Normal 2 2 10 2 21 2" xfId="7675" xr:uid="{00000000-0005-0000-0000-0000801D0000}"/>
    <cellStyle name="Normal 2 2 10 2 21 2 10" xfId="7676" xr:uid="{00000000-0005-0000-0000-0000811D0000}"/>
    <cellStyle name="Normal 2 2 10 2 21 2 2" xfId="7677" xr:uid="{00000000-0005-0000-0000-0000821D0000}"/>
    <cellStyle name="Normal 2 2 10 2 21 2 3" xfId="7678" xr:uid="{00000000-0005-0000-0000-0000831D0000}"/>
    <cellStyle name="Normal 2 2 10 2 21 2 4" xfId="7679" xr:uid="{00000000-0005-0000-0000-0000841D0000}"/>
    <cellStyle name="Normal 2 2 10 2 21 2 5" xfId="7680" xr:uid="{00000000-0005-0000-0000-0000851D0000}"/>
    <cellStyle name="Normal 2 2 10 2 21 2 6" xfId="7681" xr:uid="{00000000-0005-0000-0000-0000861D0000}"/>
    <cellStyle name="Normal 2 2 10 2 21 2 7" xfId="7682" xr:uid="{00000000-0005-0000-0000-0000871D0000}"/>
    <cellStyle name="Normal 2 2 10 2 21 2 8" xfId="7683" xr:uid="{00000000-0005-0000-0000-0000881D0000}"/>
    <cellStyle name="Normal 2 2 10 2 21 2 9" xfId="7684" xr:uid="{00000000-0005-0000-0000-0000891D0000}"/>
    <cellStyle name="Normal 2 2 10 2 21 3" xfId="7685" xr:uid="{00000000-0005-0000-0000-00008A1D0000}"/>
    <cellStyle name="Normal 2 2 10 2 21 3 10" xfId="7686" xr:uid="{00000000-0005-0000-0000-00008B1D0000}"/>
    <cellStyle name="Normal 2 2 10 2 21 3 2" xfId="7687" xr:uid="{00000000-0005-0000-0000-00008C1D0000}"/>
    <cellStyle name="Normal 2 2 10 2 21 3 3" xfId="7688" xr:uid="{00000000-0005-0000-0000-00008D1D0000}"/>
    <cellStyle name="Normal 2 2 10 2 21 3 4" xfId="7689" xr:uid="{00000000-0005-0000-0000-00008E1D0000}"/>
    <cellStyle name="Normal 2 2 10 2 21 3 5" xfId="7690" xr:uid="{00000000-0005-0000-0000-00008F1D0000}"/>
    <cellStyle name="Normal 2 2 10 2 21 3 6" xfId="7691" xr:uid="{00000000-0005-0000-0000-0000901D0000}"/>
    <cellStyle name="Normal 2 2 10 2 21 3 7" xfId="7692" xr:uid="{00000000-0005-0000-0000-0000911D0000}"/>
    <cellStyle name="Normal 2 2 10 2 21 3 8" xfId="7693" xr:uid="{00000000-0005-0000-0000-0000921D0000}"/>
    <cellStyle name="Normal 2 2 10 2 21 3 9" xfId="7694" xr:uid="{00000000-0005-0000-0000-0000931D0000}"/>
    <cellStyle name="Normal 2 2 10 2 21 4" xfId="7695" xr:uid="{00000000-0005-0000-0000-0000941D0000}"/>
    <cellStyle name="Normal 2 2 10 2 21 4 10" xfId="7696" xr:uid="{00000000-0005-0000-0000-0000951D0000}"/>
    <cellStyle name="Normal 2 2 10 2 21 4 2" xfId="7697" xr:uid="{00000000-0005-0000-0000-0000961D0000}"/>
    <cellStyle name="Normal 2 2 10 2 21 4 3" xfId="7698" xr:uid="{00000000-0005-0000-0000-0000971D0000}"/>
    <cellStyle name="Normal 2 2 10 2 21 4 4" xfId="7699" xr:uid="{00000000-0005-0000-0000-0000981D0000}"/>
    <cellStyle name="Normal 2 2 10 2 21 4 5" xfId="7700" xr:uid="{00000000-0005-0000-0000-0000991D0000}"/>
    <cellStyle name="Normal 2 2 10 2 21 4 6" xfId="7701" xr:uid="{00000000-0005-0000-0000-00009A1D0000}"/>
    <cellStyle name="Normal 2 2 10 2 21 4 7" xfId="7702" xr:uid="{00000000-0005-0000-0000-00009B1D0000}"/>
    <cellStyle name="Normal 2 2 10 2 21 4 8" xfId="7703" xr:uid="{00000000-0005-0000-0000-00009C1D0000}"/>
    <cellStyle name="Normal 2 2 10 2 21 4 9" xfId="7704" xr:uid="{00000000-0005-0000-0000-00009D1D0000}"/>
    <cellStyle name="Normal 2 2 10 2 21 5" xfId="7705" xr:uid="{00000000-0005-0000-0000-00009E1D0000}"/>
    <cellStyle name="Normal 2 2 10 2 21 5 10" xfId="7706" xr:uid="{00000000-0005-0000-0000-00009F1D0000}"/>
    <cellStyle name="Normal 2 2 10 2 21 5 2" xfId="7707" xr:uid="{00000000-0005-0000-0000-0000A01D0000}"/>
    <cellStyle name="Normal 2 2 10 2 21 5 3" xfId="7708" xr:uid="{00000000-0005-0000-0000-0000A11D0000}"/>
    <cellStyle name="Normal 2 2 10 2 21 5 4" xfId="7709" xr:uid="{00000000-0005-0000-0000-0000A21D0000}"/>
    <cellStyle name="Normal 2 2 10 2 21 5 5" xfId="7710" xr:uid="{00000000-0005-0000-0000-0000A31D0000}"/>
    <cellStyle name="Normal 2 2 10 2 21 5 6" xfId="7711" xr:uid="{00000000-0005-0000-0000-0000A41D0000}"/>
    <cellStyle name="Normal 2 2 10 2 21 5 7" xfId="7712" xr:uid="{00000000-0005-0000-0000-0000A51D0000}"/>
    <cellStyle name="Normal 2 2 10 2 21 5 8" xfId="7713" xr:uid="{00000000-0005-0000-0000-0000A61D0000}"/>
    <cellStyle name="Normal 2 2 10 2 21 5 9" xfId="7714" xr:uid="{00000000-0005-0000-0000-0000A71D0000}"/>
    <cellStyle name="Normal 2 2 10 2 21 6" xfId="7715" xr:uid="{00000000-0005-0000-0000-0000A81D0000}"/>
    <cellStyle name="Normal 2 2 10 2 21 7" xfId="7716" xr:uid="{00000000-0005-0000-0000-0000A91D0000}"/>
    <cellStyle name="Normal 2 2 10 2 21 8" xfId="7717" xr:uid="{00000000-0005-0000-0000-0000AA1D0000}"/>
    <cellStyle name="Normal 2 2 10 2 21 9" xfId="7718" xr:uid="{00000000-0005-0000-0000-0000AB1D0000}"/>
    <cellStyle name="Normal 2 2 10 2 22" xfId="7719" xr:uid="{00000000-0005-0000-0000-0000AC1D0000}"/>
    <cellStyle name="Normal 2 2 10 2 22 10" xfId="7720" xr:uid="{00000000-0005-0000-0000-0000AD1D0000}"/>
    <cellStyle name="Normal 2 2 10 2 22 11" xfId="7721" xr:uid="{00000000-0005-0000-0000-0000AE1D0000}"/>
    <cellStyle name="Normal 2 2 10 2 22 12" xfId="7722" xr:uid="{00000000-0005-0000-0000-0000AF1D0000}"/>
    <cellStyle name="Normal 2 2 10 2 22 13" xfId="7723" xr:uid="{00000000-0005-0000-0000-0000B01D0000}"/>
    <cellStyle name="Normal 2 2 10 2 22 14" xfId="7724" xr:uid="{00000000-0005-0000-0000-0000B11D0000}"/>
    <cellStyle name="Normal 2 2 10 2 22 2" xfId="7725" xr:uid="{00000000-0005-0000-0000-0000B21D0000}"/>
    <cellStyle name="Normal 2 2 10 2 22 2 10" xfId="7726" xr:uid="{00000000-0005-0000-0000-0000B31D0000}"/>
    <cellStyle name="Normal 2 2 10 2 22 2 2" xfId="7727" xr:uid="{00000000-0005-0000-0000-0000B41D0000}"/>
    <cellStyle name="Normal 2 2 10 2 22 2 3" xfId="7728" xr:uid="{00000000-0005-0000-0000-0000B51D0000}"/>
    <cellStyle name="Normal 2 2 10 2 22 2 4" xfId="7729" xr:uid="{00000000-0005-0000-0000-0000B61D0000}"/>
    <cellStyle name="Normal 2 2 10 2 22 2 5" xfId="7730" xr:uid="{00000000-0005-0000-0000-0000B71D0000}"/>
    <cellStyle name="Normal 2 2 10 2 22 2 6" xfId="7731" xr:uid="{00000000-0005-0000-0000-0000B81D0000}"/>
    <cellStyle name="Normal 2 2 10 2 22 2 7" xfId="7732" xr:uid="{00000000-0005-0000-0000-0000B91D0000}"/>
    <cellStyle name="Normal 2 2 10 2 22 2 8" xfId="7733" xr:uid="{00000000-0005-0000-0000-0000BA1D0000}"/>
    <cellStyle name="Normal 2 2 10 2 22 2 9" xfId="7734" xr:uid="{00000000-0005-0000-0000-0000BB1D0000}"/>
    <cellStyle name="Normal 2 2 10 2 22 3" xfId="7735" xr:uid="{00000000-0005-0000-0000-0000BC1D0000}"/>
    <cellStyle name="Normal 2 2 10 2 22 3 10" xfId="7736" xr:uid="{00000000-0005-0000-0000-0000BD1D0000}"/>
    <cellStyle name="Normal 2 2 10 2 22 3 2" xfId="7737" xr:uid="{00000000-0005-0000-0000-0000BE1D0000}"/>
    <cellStyle name="Normal 2 2 10 2 22 3 3" xfId="7738" xr:uid="{00000000-0005-0000-0000-0000BF1D0000}"/>
    <cellStyle name="Normal 2 2 10 2 22 3 4" xfId="7739" xr:uid="{00000000-0005-0000-0000-0000C01D0000}"/>
    <cellStyle name="Normal 2 2 10 2 22 3 5" xfId="7740" xr:uid="{00000000-0005-0000-0000-0000C11D0000}"/>
    <cellStyle name="Normal 2 2 10 2 22 3 6" xfId="7741" xr:uid="{00000000-0005-0000-0000-0000C21D0000}"/>
    <cellStyle name="Normal 2 2 10 2 22 3 7" xfId="7742" xr:uid="{00000000-0005-0000-0000-0000C31D0000}"/>
    <cellStyle name="Normal 2 2 10 2 22 3 8" xfId="7743" xr:uid="{00000000-0005-0000-0000-0000C41D0000}"/>
    <cellStyle name="Normal 2 2 10 2 22 3 9" xfId="7744" xr:uid="{00000000-0005-0000-0000-0000C51D0000}"/>
    <cellStyle name="Normal 2 2 10 2 22 4" xfId="7745" xr:uid="{00000000-0005-0000-0000-0000C61D0000}"/>
    <cellStyle name="Normal 2 2 10 2 22 4 10" xfId="7746" xr:uid="{00000000-0005-0000-0000-0000C71D0000}"/>
    <cellStyle name="Normal 2 2 10 2 22 4 2" xfId="7747" xr:uid="{00000000-0005-0000-0000-0000C81D0000}"/>
    <cellStyle name="Normal 2 2 10 2 22 4 3" xfId="7748" xr:uid="{00000000-0005-0000-0000-0000C91D0000}"/>
    <cellStyle name="Normal 2 2 10 2 22 4 4" xfId="7749" xr:uid="{00000000-0005-0000-0000-0000CA1D0000}"/>
    <cellStyle name="Normal 2 2 10 2 22 4 5" xfId="7750" xr:uid="{00000000-0005-0000-0000-0000CB1D0000}"/>
    <cellStyle name="Normal 2 2 10 2 22 4 6" xfId="7751" xr:uid="{00000000-0005-0000-0000-0000CC1D0000}"/>
    <cellStyle name="Normal 2 2 10 2 22 4 7" xfId="7752" xr:uid="{00000000-0005-0000-0000-0000CD1D0000}"/>
    <cellStyle name="Normal 2 2 10 2 22 4 8" xfId="7753" xr:uid="{00000000-0005-0000-0000-0000CE1D0000}"/>
    <cellStyle name="Normal 2 2 10 2 22 4 9" xfId="7754" xr:uid="{00000000-0005-0000-0000-0000CF1D0000}"/>
    <cellStyle name="Normal 2 2 10 2 22 5" xfId="7755" xr:uid="{00000000-0005-0000-0000-0000D01D0000}"/>
    <cellStyle name="Normal 2 2 10 2 22 5 10" xfId="7756" xr:uid="{00000000-0005-0000-0000-0000D11D0000}"/>
    <cellStyle name="Normal 2 2 10 2 22 5 2" xfId="7757" xr:uid="{00000000-0005-0000-0000-0000D21D0000}"/>
    <cellStyle name="Normal 2 2 10 2 22 5 3" xfId="7758" xr:uid="{00000000-0005-0000-0000-0000D31D0000}"/>
    <cellStyle name="Normal 2 2 10 2 22 5 4" xfId="7759" xr:uid="{00000000-0005-0000-0000-0000D41D0000}"/>
    <cellStyle name="Normal 2 2 10 2 22 5 5" xfId="7760" xr:uid="{00000000-0005-0000-0000-0000D51D0000}"/>
    <cellStyle name="Normal 2 2 10 2 22 5 6" xfId="7761" xr:uid="{00000000-0005-0000-0000-0000D61D0000}"/>
    <cellStyle name="Normal 2 2 10 2 22 5 7" xfId="7762" xr:uid="{00000000-0005-0000-0000-0000D71D0000}"/>
    <cellStyle name="Normal 2 2 10 2 22 5 8" xfId="7763" xr:uid="{00000000-0005-0000-0000-0000D81D0000}"/>
    <cellStyle name="Normal 2 2 10 2 22 5 9" xfId="7764" xr:uid="{00000000-0005-0000-0000-0000D91D0000}"/>
    <cellStyle name="Normal 2 2 10 2 22 6" xfId="7765" xr:uid="{00000000-0005-0000-0000-0000DA1D0000}"/>
    <cellStyle name="Normal 2 2 10 2 22 7" xfId="7766" xr:uid="{00000000-0005-0000-0000-0000DB1D0000}"/>
    <cellStyle name="Normal 2 2 10 2 22 8" xfId="7767" xr:uid="{00000000-0005-0000-0000-0000DC1D0000}"/>
    <cellStyle name="Normal 2 2 10 2 22 9" xfId="7768" xr:uid="{00000000-0005-0000-0000-0000DD1D0000}"/>
    <cellStyle name="Normal 2 2 10 2 23" xfId="7769" xr:uid="{00000000-0005-0000-0000-0000DE1D0000}"/>
    <cellStyle name="Normal 2 2 10 2 23 10" xfId="7770" xr:uid="{00000000-0005-0000-0000-0000DF1D0000}"/>
    <cellStyle name="Normal 2 2 10 2 23 11" xfId="7771" xr:uid="{00000000-0005-0000-0000-0000E01D0000}"/>
    <cellStyle name="Normal 2 2 10 2 23 12" xfId="7772" xr:uid="{00000000-0005-0000-0000-0000E11D0000}"/>
    <cellStyle name="Normal 2 2 10 2 23 13" xfId="7773" xr:uid="{00000000-0005-0000-0000-0000E21D0000}"/>
    <cellStyle name="Normal 2 2 10 2 23 14" xfId="7774" xr:uid="{00000000-0005-0000-0000-0000E31D0000}"/>
    <cellStyle name="Normal 2 2 10 2 23 2" xfId="7775" xr:uid="{00000000-0005-0000-0000-0000E41D0000}"/>
    <cellStyle name="Normal 2 2 10 2 23 2 10" xfId="7776" xr:uid="{00000000-0005-0000-0000-0000E51D0000}"/>
    <cellStyle name="Normal 2 2 10 2 23 2 2" xfId="7777" xr:uid="{00000000-0005-0000-0000-0000E61D0000}"/>
    <cellStyle name="Normal 2 2 10 2 23 2 3" xfId="7778" xr:uid="{00000000-0005-0000-0000-0000E71D0000}"/>
    <cellStyle name="Normal 2 2 10 2 23 2 4" xfId="7779" xr:uid="{00000000-0005-0000-0000-0000E81D0000}"/>
    <cellStyle name="Normal 2 2 10 2 23 2 5" xfId="7780" xr:uid="{00000000-0005-0000-0000-0000E91D0000}"/>
    <cellStyle name="Normal 2 2 10 2 23 2 6" xfId="7781" xr:uid="{00000000-0005-0000-0000-0000EA1D0000}"/>
    <cellStyle name="Normal 2 2 10 2 23 2 7" xfId="7782" xr:uid="{00000000-0005-0000-0000-0000EB1D0000}"/>
    <cellStyle name="Normal 2 2 10 2 23 2 8" xfId="7783" xr:uid="{00000000-0005-0000-0000-0000EC1D0000}"/>
    <cellStyle name="Normal 2 2 10 2 23 2 9" xfId="7784" xr:uid="{00000000-0005-0000-0000-0000ED1D0000}"/>
    <cellStyle name="Normal 2 2 10 2 23 3" xfId="7785" xr:uid="{00000000-0005-0000-0000-0000EE1D0000}"/>
    <cellStyle name="Normal 2 2 10 2 23 3 10" xfId="7786" xr:uid="{00000000-0005-0000-0000-0000EF1D0000}"/>
    <cellStyle name="Normal 2 2 10 2 23 3 2" xfId="7787" xr:uid="{00000000-0005-0000-0000-0000F01D0000}"/>
    <cellStyle name="Normal 2 2 10 2 23 3 3" xfId="7788" xr:uid="{00000000-0005-0000-0000-0000F11D0000}"/>
    <cellStyle name="Normal 2 2 10 2 23 3 4" xfId="7789" xr:uid="{00000000-0005-0000-0000-0000F21D0000}"/>
    <cellStyle name="Normal 2 2 10 2 23 3 5" xfId="7790" xr:uid="{00000000-0005-0000-0000-0000F31D0000}"/>
    <cellStyle name="Normal 2 2 10 2 23 3 6" xfId="7791" xr:uid="{00000000-0005-0000-0000-0000F41D0000}"/>
    <cellStyle name="Normal 2 2 10 2 23 3 7" xfId="7792" xr:uid="{00000000-0005-0000-0000-0000F51D0000}"/>
    <cellStyle name="Normal 2 2 10 2 23 3 8" xfId="7793" xr:uid="{00000000-0005-0000-0000-0000F61D0000}"/>
    <cellStyle name="Normal 2 2 10 2 23 3 9" xfId="7794" xr:uid="{00000000-0005-0000-0000-0000F71D0000}"/>
    <cellStyle name="Normal 2 2 10 2 23 4" xfId="7795" xr:uid="{00000000-0005-0000-0000-0000F81D0000}"/>
    <cellStyle name="Normal 2 2 10 2 23 4 10" xfId="7796" xr:uid="{00000000-0005-0000-0000-0000F91D0000}"/>
    <cellStyle name="Normal 2 2 10 2 23 4 2" xfId="7797" xr:uid="{00000000-0005-0000-0000-0000FA1D0000}"/>
    <cellStyle name="Normal 2 2 10 2 23 4 3" xfId="7798" xr:uid="{00000000-0005-0000-0000-0000FB1D0000}"/>
    <cellStyle name="Normal 2 2 10 2 23 4 4" xfId="7799" xr:uid="{00000000-0005-0000-0000-0000FC1D0000}"/>
    <cellStyle name="Normal 2 2 10 2 23 4 5" xfId="7800" xr:uid="{00000000-0005-0000-0000-0000FD1D0000}"/>
    <cellStyle name="Normal 2 2 10 2 23 4 6" xfId="7801" xr:uid="{00000000-0005-0000-0000-0000FE1D0000}"/>
    <cellStyle name="Normal 2 2 10 2 23 4 7" xfId="7802" xr:uid="{00000000-0005-0000-0000-0000FF1D0000}"/>
    <cellStyle name="Normal 2 2 10 2 23 4 8" xfId="7803" xr:uid="{00000000-0005-0000-0000-0000001E0000}"/>
    <cellStyle name="Normal 2 2 10 2 23 4 9" xfId="7804" xr:uid="{00000000-0005-0000-0000-0000011E0000}"/>
    <cellStyle name="Normal 2 2 10 2 23 5" xfId="7805" xr:uid="{00000000-0005-0000-0000-0000021E0000}"/>
    <cellStyle name="Normal 2 2 10 2 23 5 10" xfId="7806" xr:uid="{00000000-0005-0000-0000-0000031E0000}"/>
    <cellStyle name="Normal 2 2 10 2 23 5 2" xfId="7807" xr:uid="{00000000-0005-0000-0000-0000041E0000}"/>
    <cellStyle name="Normal 2 2 10 2 23 5 3" xfId="7808" xr:uid="{00000000-0005-0000-0000-0000051E0000}"/>
    <cellStyle name="Normal 2 2 10 2 23 5 4" xfId="7809" xr:uid="{00000000-0005-0000-0000-0000061E0000}"/>
    <cellStyle name="Normal 2 2 10 2 23 5 5" xfId="7810" xr:uid="{00000000-0005-0000-0000-0000071E0000}"/>
    <cellStyle name="Normal 2 2 10 2 23 5 6" xfId="7811" xr:uid="{00000000-0005-0000-0000-0000081E0000}"/>
    <cellStyle name="Normal 2 2 10 2 23 5 7" xfId="7812" xr:uid="{00000000-0005-0000-0000-0000091E0000}"/>
    <cellStyle name="Normal 2 2 10 2 23 5 8" xfId="7813" xr:uid="{00000000-0005-0000-0000-00000A1E0000}"/>
    <cellStyle name="Normal 2 2 10 2 23 5 9" xfId="7814" xr:uid="{00000000-0005-0000-0000-00000B1E0000}"/>
    <cellStyle name="Normal 2 2 10 2 23 6" xfId="7815" xr:uid="{00000000-0005-0000-0000-00000C1E0000}"/>
    <cellStyle name="Normal 2 2 10 2 23 7" xfId="7816" xr:uid="{00000000-0005-0000-0000-00000D1E0000}"/>
    <cellStyle name="Normal 2 2 10 2 23 8" xfId="7817" xr:uid="{00000000-0005-0000-0000-00000E1E0000}"/>
    <cellStyle name="Normal 2 2 10 2 23 9" xfId="7818" xr:uid="{00000000-0005-0000-0000-00000F1E0000}"/>
    <cellStyle name="Normal 2 2 10 2 24" xfId="7819" xr:uid="{00000000-0005-0000-0000-0000101E0000}"/>
    <cellStyle name="Normal 2 2 10 2 24 10" xfId="7820" xr:uid="{00000000-0005-0000-0000-0000111E0000}"/>
    <cellStyle name="Normal 2 2 10 2 24 11" xfId="7821" xr:uid="{00000000-0005-0000-0000-0000121E0000}"/>
    <cellStyle name="Normal 2 2 10 2 24 12" xfId="7822" xr:uid="{00000000-0005-0000-0000-0000131E0000}"/>
    <cellStyle name="Normal 2 2 10 2 24 13" xfId="7823" xr:uid="{00000000-0005-0000-0000-0000141E0000}"/>
    <cellStyle name="Normal 2 2 10 2 24 14" xfId="7824" xr:uid="{00000000-0005-0000-0000-0000151E0000}"/>
    <cellStyle name="Normal 2 2 10 2 24 2" xfId="7825" xr:uid="{00000000-0005-0000-0000-0000161E0000}"/>
    <cellStyle name="Normal 2 2 10 2 24 2 10" xfId="7826" xr:uid="{00000000-0005-0000-0000-0000171E0000}"/>
    <cellStyle name="Normal 2 2 10 2 24 2 2" xfId="7827" xr:uid="{00000000-0005-0000-0000-0000181E0000}"/>
    <cellStyle name="Normal 2 2 10 2 24 2 3" xfId="7828" xr:uid="{00000000-0005-0000-0000-0000191E0000}"/>
    <cellStyle name="Normal 2 2 10 2 24 2 4" xfId="7829" xr:uid="{00000000-0005-0000-0000-00001A1E0000}"/>
    <cellStyle name="Normal 2 2 10 2 24 2 5" xfId="7830" xr:uid="{00000000-0005-0000-0000-00001B1E0000}"/>
    <cellStyle name="Normal 2 2 10 2 24 2 6" xfId="7831" xr:uid="{00000000-0005-0000-0000-00001C1E0000}"/>
    <cellStyle name="Normal 2 2 10 2 24 2 7" xfId="7832" xr:uid="{00000000-0005-0000-0000-00001D1E0000}"/>
    <cellStyle name="Normal 2 2 10 2 24 2 8" xfId="7833" xr:uid="{00000000-0005-0000-0000-00001E1E0000}"/>
    <cellStyle name="Normal 2 2 10 2 24 2 9" xfId="7834" xr:uid="{00000000-0005-0000-0000-00001F1E0000}"/>
    <cellStyle name="Normal 2 2 10 2 24 3" xfId="7835" xr:uid="{00000000-0005-0000-0000-0000201E0000}"/>
    <cellStyle name="Normal 2 2 10 2 24 3 10" xfId="7836" xr:uid="{00000000-0005-0000-0000-0000211E0000}"/>
    <cellStyle name="Normal 2 2 10 2 24 3 2" xfId="7837" xr:uid="{00000000-0005-0000-0000-0000221E0000}"/>
    <cellStyle name="Normal 2 2 10 2 24 3 3" xfId="7838" xr:uid="{00000000-0005-0000-0000-0000231E0000}"/>
    <cellStyle name="Normal 2 2 10 2 24 3 4" xfId="7839" xr:uid="{00000000-0005-0000-0000-0000241E0000}"/>
    <cellStyle name="Normal 2 2 10 2 24 3 5" xfId="7840" xr:uid="{00000000-0005-0000-0000-0000251E0000}"/>
    <cellStyle name="Normal 2 2 10 2 24 3 6" xfId="7841" xr:uid="{00000000-0005-0000-0000-0000261E0000}"/>
    <cellStyle name="Normal 2 2 10 2 24 3 7" xfId="7842" xr:uid="{00000000-0005-0000-0000-0000271E0000}"/>
    <cellStyle name="Normal 2 2 10 2 24 3 8" xfId="7843" xr:uid="{00000000-0005-0000-0000-0000281E0000}"/>
    <cellStyle name="Normal 2 2 10 2 24 3 9" xfId="7844" xr:uid="{00000000-0005-0000-0000-0000291E0000}"/>
    <cellStyle name="Normal 2 2 10 2 24 4" xfId="7845" xr:uid="{00000000-0005-0000-0000-00002A1E0000}"/>
    <cellStyle name="Normal 2 2 10 2 24 4 10" xfId="7846" xr:uid="{00000000-0005-0000-0000-00002B1E0000}"/>
    <cellStyle name="Normal 2 2 10 2 24 4 2" xfId="7847" xr:uid="{00000000-0005-0000-0000-00002C1E0000}"/>
    <cellStyle name="Normal 2 2 10 2 24 4 3" xfId="7848" xr:uid="{00000000-0005-0000-0000-00002D1E0000}"/>
    <cellStyle name="Normal 2 2 10 2 24 4 4" xfId="7849" xr:uid="{00000000-0005-0000-0000-00002E1E0000}"/>
    <cellStyle name="Normal 2 2 10 2 24 4 5" xfId="7850" xr:uid="{00000000-0005-0000-0000-00002F1E0000}"/>
    <cellStyle name="Normal 2 2 10 2 24 4 6" xfId="7851" xr:uid="{00000000-0005-0000-0000-0000301E0000}"/>
    <cellStyle name="Normal 2 2 10 2 24 4 7" xfId="7852" xr:uid="{00000000-0005-0000-0000-0000311E0000}"/>
    <cellStyle name="Normal 2 2 10 2 24 4 8" xfId="7853" xr:uid="{00000000-0005-0000-0000-0000321E0000}"/>
    <cellStyle name="Normal 2 2 10 2 24 4 9" xfId="7854" xr:uid="{00000000-0005-0000-0000-0000331E0000}"/>
    <cellStyle name="Normal 2 2 10 2 24 5" xfId="7855" xr:uid="{00000000-0005-0000-0000-0000341E0000}"/>
    <cellStyle name="Normal 2 2 10 2 24 5 10" xfId="7856" xr:uid="{00000000-0005-0000-0000-0000351E0000}"/>
    <cellStyle name="Normal 2 2 10 2 24 5 2" xfId="7857" xr:uid="{00000000-0005-0000-0000-0000361E0000}"/>
    <cellStyle name="Normal 2 2 10 2 24 5 3" xfId="7858" xr:uid="{00000000-0005-0000-0000-0000371E0000}"/>
    <cellStyle name="Normal 2 2 10 2 24 5 4" xfId="7859" xr:uid="{00000000-0005-0000-0000-0000381E0000}"/>
    <cellStyle name="Normal 2 2 10 2 24 5 5" xfId="7860" xr:uid="{00000000-0005-0000-0000-0000391E0000}"/>
    <cellStyle name="Normal 2 2 10 2 24 5 6" xfId="7861" xr:uid="{00000000-0005-0000-0000-00003A1E0000}"/>
    <cellStyle name="Normal 2 2 10 2 24 5 7" xfId="7862" xr:uid="{00000000-0005-0000-0000-00003B1E0000}"/>
    <cellStyle name="Normal 2 2 10 2 24 5 8" xfId="7863" xr:uid="{00000000-0005-0000-0000-00003C1E0000}"/>
    <cellStyle name="Normal 2 2 10 2 24 5 9" xfId="7864" xr:uid="{00000000-0005-0000-0000-00003D1E0000}"/>
    <cellStyle name="Normal 2 2 10 2 24 6" xfId="7865" xr:uid="{00000000-0005-0000-0000-00003E1E0000}"/>
    <cellStyle name="Normal 2 2 10 2 24 7" xfId="7866" xr:uid="{00000000-0005-0000-0000-00003F1E0000}"/>
    <cellStyle name="Normal 2 2 10 2 24 8" xfId="7867" xr:uid="{00000000-0005-0000-0000-0000401E0000}"/>
    <cellStyle name="Normal 2 2 10 2 24 9" xfId="7868" xr:uid="{00000000-0005-0000-0000-0000411E0000}"/>
    <cellStyle name="Normal 2 2 10 2 25" xfId="7869" xr:uid="{00000000-0005-0000-0000-0000421E0000}"/>
    <cellStyle name="Normal 2 2 10 2 25 10" xfId="7870" xr:uid="{00000000-0005-0000-0000-0000431E0000}"/>
    <cellStyle name="Normal 2 2 10 2 25 11" xfId="7871" xr:uid="{00000000-0005-0000-0000-0000441E0000}"/>
    <cellStyle name="Normal 2 2 10 2 25 12" xfId="7872" xr:uid="{00000000-0005-0000-0000-0000451E0000}"/>
    <cellStyle name="Normal 2 2 10 2 25 13" xfId="7873" xr:uid="{00000000-0005-0000-0000-0000461E0000}"/>
    <cellStyle name="Normal 2 2 10 2 25 14" xfId="7874" xr:uid="{00000000-0005-0000-0000-0000471E0000}"/>
    <cellStyle name="Normal 2 2 10 2 25 2" xfId="7875" xr:uid="{00000000-0005-0000-0000-0000481E0000}"/>
    <cellStyle name="Normal 2 2 10 2 25 2 10" xfId="7876" xr:uid="{00000000-0005-0000-0000-0000491E0000}"/>
    <cellStyle name="Normal 2 2 10 2 25 2 2" xfId="7877" xr:uid="{00000000-0005-0000-0000-00004A1E0000}"/>
    <cellStyle name="Normal 2 2 10 2 25 2 3" xfId="7878" xr:uid="{00000000-0005-0000-0000-00004B1E0000}"/>
    <cellStyle name="Normal 2 2 10 2 25 2 4" xfId="7879" xr:uid="{00000000-0005-0000-0000-00004C1E0000}"/>
    <cellStyle name="Normal 2 2 10 2 25 2 5" xfId="7880" xr:uid="{00000000-0005-0000-0000-00004D1E0000}"/>
    <cellStyle name="Normal 2 2 10 2 25 2 6" xfId="7881" xr:uid="{00000000-0005-0000-0000-00004E1E0000}"/>
    <cellStyle name="Normal 2 2 10 2 25 2 7" xfId="7882" xr:uid="{00000000-0005-0000-0000-00004F1E0000}"/>
    <cellStyle name="Normal 2 2 10 2 25 2 8" xfId="7883" xr:uid="{00000000-0005-0000-0000-0000501E0000}"/>
    <cellStyle name="Normal 2 2 10 2 25 2 9" xfId="7884" xr:uid="{00000000-0005-0000-0000-0000511E0000}"/>
    <cellStyle name="Normal 2 2 10 2 25 3" xfId="7885" xr:uid="{00000000-0005-0000-0000-0000521E0000}"/>
    <cellStyle name="Normal 2 2 10 2 25 3 10" xfId="7886" xr:uid="{00000000-0005-0000-0000-0000531E0000}"/>
    <cellStyle name="Normal 2 2 10 2 25 3 2" xfId="7887" xr:uid="{00000000-0005-0000-0000-0000541E0000}"/>
    <cellStyle name="Normal 2 2 10 2 25 3 3" xfId="7888" xr:uid="{00000000-0005-0000-0000-0000551E0000}"/>
    <cellStyle name="Normal 2 2 10 2 25 3 4" xfId="7889" xr:uid="{00000000-0005-0000-0000-0000561E0000}"/>
    <cellStyle name="Normal 2 2 10 2 25 3 5" xfId="7890" xr:uid="{00000000-0005-0000-0000-0000571E0000}"/>
    <cellStyle name="Normal 2 2 10 2 25 3 6" xfId="7891" xr:uid="{00000000-0005-0000-0000-0000581E0000}"/>
    <cellStyle name="Normal 2 2 10 2 25 3 7" xfId="7892" xr:uid="{00000000-0005-0000-0000-0000591E0000}"/>
    <cellStyle name="Normal 2 2 10 2 25 3 8" xfId="7893" xr:uid="{00000000-0005-0000-0000-00005A1E0000}"/>
    <cellStyle name="Normal 2 2 10 2 25 3 9" xfId="7894" xr:uid="{00000000-0005-0000-0000-00005B1E0000}"/>
    <cellStyle name="Normal 2 2 10 2 25 4" xfId="7895" xr:uid="{00000000-0005-0000-0000-00005C1E0000}"/>
    <cellStyle name="Normal 2 2 10 2 25 4 10" xfId="7896" xr:uid="{00000000-0005-0000-0000-00005D1E0000}"/>
    <cellStyle name="Normal 2 2 10 2 25 4 2" xfId="7897" xr:uid="{00000000-0005-0000-0000-00005E1E0000}"/>
    <cellStyle name="Normal 2 2 10 2 25 4 3" xfId="7898" xr:uid="{00000000-0005-0000-0000-00005F1E0000}"/>
    <cellStyle name="Normal 2 2 10 2 25 4 4" xfId="7899" xr:uid="{00000000-0005-0000-0000-0000601E0000}"/>
    <cellStyle name="Normal 2 2 10 2 25 4 5" xfId="7900" xr:uid="{00000000-0005-0000-0000-0000611E0000}"/>
    <cellStyle name="Normal 2 2 10 2 25 4 6" xfId="7901" xr:uid="{00000000-0005-0000-0000-0000621E0000}"/>
    <cellStyle name="Normal 2 2 10 2 25 4 7" xfId="7902" xr:uid="{00000000-0005-0000-0000-0000631E0000}"/>
    <cellStyle name="Normal 2 2 10 2 25 4 8" xfId="7903" xr:uid="{00000000-0005-0000-0000-0000641E0000}"/>
    <cellStyle name="Normal 2 2 10 2 25 4 9" xfId="7904" xr:uid="{00000000-0005-0000-0000-0000651E0000}"/>
    <cellStyle name="Normal 2 2 10 2 25 5" xfId="7905" xr:uid="{00000000-0005-0000-0000-0000661E0000}"/>
    <cellStyle name="Normal 2 2 10 2 25 5 10" xfId="7906" xr:uid="{00000000-0005-0000-0000-0000671E0000}"/>
    <cellStyle name="Normal 2 2 10 2 25 5 2" xfId="7907" xr:uid="{00000000-0005-0000-0000-0000681E0000}"/>
    <cellStyle name="Normal 2 2 10 2 25 5 3" xfId="7908" xr:uid="{00000000-0005-0000-0000-0000691E0000}"/>
    <cellStyle name="Normal 2 2 10 2 25 5 4" xfId="7909" xr:uid="{00000000-0005-0000-0000-00006A1E0000}"/>
    <cellStyle name="Normal 2 2 10 2 25 5 5" xfId="7910" xr:uid="{00000000-0005-0000-0000-00006B1E0000}"/>
    <cellStyle name="Normal 2 2 10 2 25 5 6" xfId="7911" xr:uid="{00000000-0005-0000-0000-00006C1E0000}"/>
    <cellStyle name="Normal 2 2 10 2 25 5 7" xfId="7912" xr:uid="{00000000-0005-0000-0000-00006D1E0000}"/>
    <cellStyle name="Normal 2 2 10 2 25 5 8" xfId="7913" xr:uid="{00000000-0005-0000-0000-00006E1E0000}"/>
    <cellStyle name="Normal 2 2 10 2 25 5 9" xfId="7914" xr:uid="{00000000-0005-0000-0000-00006F1E0000}"/>
    <cellStyle name="Normal 2 2 10 2 25 6" xfId="7915" xr:uid="{00000000-0005-0000-0000-0000701E0000}"/>
    <cellStyle name="Normal 2 2 10 2 25 7" xfId="7916" xr:uid="{00000000-0005-0000-0000-0000711E0000}"/>
    <cellStyle name="Normal 2 2 10 2 25 8" xfId="7917" xr:uid="{00000000-0005-0000-0000-0000721E0000}"/>
    <cellStyle name="Normal 2 2 10 2 25 9" xfId="7918" xr:uid="{00000000-0005-0000-0000-0000731E0000}"/>
    <cellStyle name="Normal 2 2 10 2 26" xfId="7919" xr:uid="{00000000-0005-0000-0000-0000741E0000}"/>
    <cellStyle name="Normal 2 2 10 2 26 10" xfId="7920" xr:uid="{00000000-0005-0000-0000-0000751E0000}"/>
    <cellStyle name="Normal 2 2 10 2 26 11" xfId="7921" xr:uid="{00000000-0005-0000-0000-0000761E0000}"/>
    <cellStyle name="Normal 2 2 10 2 26 12" xfId="7922" xr:uid="{00000000-0005-0000-0000-0000771E0000}"/>
    <cellStyle name="Normal 2 2 10 2 26 13" xfId="7923" xr:uid="{00000000-0005-0000-0000-0000781E0000}"/>
    <cellStyle name="Normal 2 2 10 2 26 14" xfId="7924" xr:uid="{00000000-0005-0000-0000-0000791E0000}"/>
    <cellStyle name="Normal 2 2 10 2 26 2" xfId="7925" xr:uid="{00000000-0005-0000-0000-00007A1E0000}"/>
    <cellStyle name="Normal 2 2 10 2 26 2 10" xfId="7926" xr:uid="{00000000-0005-0000-0000-00007B1E0000}"/>
    <cellStyle name="Normal 2 2 10 2 26 2 2" xfId="7927" xr:uid="{00000000-0005-0000-0000-00007C1E0000}"/>
    <cellStyle name="Normal 2 2 10 2 26 2 3" xfId="7928" xr:uid="{00000000-0005-0000-0000-00007D1E0000}"/>
    <cellStyle name="Normal 2 2 10 2 26 2 4" xfId="7929" xr:uid="{00000000-0005-0000-0000-00007E1E0000}"/>
    <cellStyle name="Normal 2 2 10 2 26 2 5" xfId="7930" xr:uid="{00000000-0005-0000-0000-00007F1E0000}"/>
    <cellStyle name="Normal 2 2 10 2 26 2 6" xfId="7931" xr:uid="{00000000-0005-0000-0000-0000801E0000}"/>
    <cellStyle name="Normal 2 2 10 2 26 2 7" xfId="7932" xr:uid="{00000000-0005-0000-0000-0000811E0000}"/>
    <cellStyle name="Normal 2 2 10 2 26 2 8" xfId="7933" xr:uid="{00000000-0005-0000-0000-0000821E0000}"/>
    <cellStyle name="Normal 2 2 10 2 26 2 9" xfId="7934" xr:uid="{00000000-0005-0000-0000-0000831E0000}"/>
    <cellStyle name="Normal 2 2 10 2 26 3" xfId="7935" xr:uid="{00000000-0005-0000-0000-0000841E0000}"/>
    <cellStyle name="Normal 2 2 10 2 26 3 10" xfId="7936" xr:uid="{00000000-0005-0000-0000-0000851E0000}"/>
    <cellStyle name="Normal 2 2 10 2 26 3 2" xfId="7937" xr:uid="{00000000-0005-0000-0000-0000861E0000}"/>
    <cellStyle name="Normal 2 2 10 2 26 3 3" xfId="7938" xr:uid="{00000000-0005-0000-0000-0000871E0000}"/>
    <cellStyle name="Normal 2 2 10 2 26 3 4" xfId="7939" xr:uid="{00000000-0005-0000-0000-0000881E0000}"/>
    <cellStyle name="Normal 2 2 10 2 26 3 5" xfId="7940" xr:uid="{00000000-0005-0000-0000-0000891E0000}"/>
    <cellStyle name="Normal 2 2 10 2 26 3 6" xfId="7941" xr:uid="{00000000-0005-0000-0000-00008A1E0000}"/>
    <cellStyle name="Normal 2 2 10 2 26 3 7" xfId="7942" xr:uid="{00000000-0005-0000-0000-00008B1E0000}"/>
    <cellStyle name="Normal 2 2 10 2 26 3 8" xfId="7943" xr:uid="{00000000-0005-0000-0000-00008C1E0000}"/>
    <cellStyle name="Normal 2 2 10 2 26 3 9" xfId="7944" xr:uid="{00000000-0005-0000-0000-00008D1E0000}"/>
    <cellStyle name="Normal 2 2 10 2 26 4" xfId="7945" xr:uid="{00000000-0005-0000-0000-00008E1E0000}"/>
    <cellStyle name="Normal 2 2 10 2 26 4 10" xfId="7946" xr:uid="{00000000-0005-0000-0000-00008F1E0000}"/>
    <cellStyle name="Normal 2 2 10 2 26 4 2" xfId="7947" xr:uid="{00000000-0005-0000-0000-0000901E0000}"/>
    <cellStyle name="Normal 2 2 10 2 26 4 3" xfId="7948" xr:uid="{00000000-0005-0000-0000-0000911E0000}"/>
    <cellStyle name="Normal 2 2 10 2 26 4 4" xfId="7949" xr:uid="{00000000-0005-0000-0000-0000921E0000}"/>
    <cellStyle name="Normal 2 2 10 2 26 4 5" xfId="7950" xr:uid="{00000000-0005-0000-0000-0000931E0000}"/>
    <cellStyle name="Normal 2 2 10 2 26 4 6" xfId="7951" xr:uid="{00000000-0005-0000-0000-0000941E0000}"/>
    <cellStyle name="Normal 2 2 10 2 26 4 7" xfId="7952" xr:uid="{00000000-0005-0000-0000-0000951E0000}"/>
    <cellStyle name="Normal 2 2 10 2 26 4 8" xfId="7953" xr:uid="{00000000-0005-0000-0000-0000961E0000}"/>
    <cellStyle name="Normal 2 2 10 2 26 4 9" xfId="7954" xr:uid="{00000000-0005-0000-0000-0000971E0000}"/>
    <cellStyle name="Normal 2 2 10 2 26 5" xfId="7955" xr:uid="{00000000-0005-0000-0000-0000981E0000}"/>
    <cellStyle name="Normal 2 2 10 2 26 5 10" xfId="7956" xr:uid="{00000000-0005-0000-0000-0000991E0000}"/>
    <cellStyle name="Normal 2 2 10 2 26 5 2" xfId="7957" xr:uid="{00000000-0005-0000-0000-00009A1E0000}"/>
    <cellStyle name="Normal 2 2 10 2 26 5 3" xfId="7958" xr:uid="{00000000-0005-0000-0000-00009B1E0000}"/>
    <cellStyle name="Normal 2 2 10 2 26 5 4" xfId="7959" xr:uid="{00000000-0005-0000-0000-00009C1E0000}"/>
    <cellStyle name="Normal 2 2 10 2 26 5 5" xfId="7960" xr:uid="{00000000-0005-0000-0000-00009D1E0000}"/>
    <cellStyle name="Normal 2 2 10 2 26 5 6" xfId="7961" xr:uid="{00000000-0005-0000-0000-00009E1E0000}"/>
    <cellStyle name="Normal 2 2 10 2 26 5 7" xfId="7962" xr:uid="{00000000-0005-0000-0000-00009F1E0000}"/>
    <cellStyle name="Normal 2 2 10 2 26 5 8" xfId="7963" xr:uid="{00000000-0005-0000-0000-0000A01E0000}"/>
    <cellStyle name="Normal 2 2 10 2 26 5 9" xfId="7964" xr:uid="{00000000-0005-0000-0000-0000A11E0000}"/>
    <cellStyle name="Normal 2 2 10 2 26 6" xfId="7965" xr:uid="{00000000-0005-0000-0000-0000A21E0000}"/>
    <cellStyle name="Normal 2 2 10 2 26 7" xfId="7966" xr:uid="{00000000-0005-0000-0000-0000A31E0000}"/>
    <cellStyle name="Normal 2 2 10 2 26 8" xfId="7967" xr:uid="{00000000-0005-0000-0000-0000A41E0000}"/>
    <cellStyle name="Normal 2 2 10 2 26 9" xfId="7968" xr:uid="{00000000-0005-0000-0000-0000A51E0000}"/>
    <cellStyle name="Normal 2 2 10 2 27" xfId="7969" xr:uid="{00000000-0005-0000-0000-0000A61E0000}"/>
    <cellStyle name="Normal 2 2 10 2 27 10" xfId="7970" xr:uid="{00000000-0005-0000-0000-0000A71E0000}"/>
    <cellStyle name="Normal 2 2 10 2 27 11" xfId="7971" xr:uid="{00000000-0005-0000-0000-0000A81E0000}"/>
    <cellStyle name="Normal 2 2 10 2 27 12" xfId="7972" xr:uid="{00000000-0005-0000-0000-0000A91E0000}"/>
    <cellStyle name="Normal 2 2 10 2 27 13" xfId="7973" xr:uid="{00000000-0005-0000-0000-0000AA1E0000}"/>
    <cellStyle name="Normal 2 2 10 2 27 14" xfId="7974" xr:uid="{00000000-0005-0000-0000-0000AB1E0000}"/>
    <cellStyle name="Normal 2 2 10 2 27 2" xfId="7975" xr:uid="{00000000-0005-0000-0000-0000AC1E0000}"/>
    <cellStyle name="Normal 2 2 10 2 27 2 10" xfId="7976" xr:uid="{00000000-0005-0000-0000-0000AD1E0000}"/>
    <cellStyle name="Normal 2 2 10 2 27 2 2" xfId="7977" xr:uid="{00000000-0005-0000-0000-0000AE1E0000}"/>
    <cellStyle name="Normal 2 2 10 2 27 2 3" xfId="7978" xr:uid="{00000000-0005-0000-0000-0000AF1E0000}"/>
    <cellStyle name="Normal 2 2 10 2 27 2 4" xfId="7979" xr:uid="{00000000-0005-0000-0000-0000B01E0000}"/>
    <cellStyle name="Normal 2 2 10 2 27 2 5" xfId="7980" xr:uid="{00000000-0005-0000-0000-0000B11E0000}"/>
    <cellStyle name="Normal 2 2 10 2 27 2 6" xfId="7981" xr:uid="{00000000-0005-0000-0000-0000B21E0000}"/>
    <cellStyle name="Normal 2 2 10 2 27 2 7" xfId="7982" xr:uid="{00000000-0005-0000-0000-0000B31E0000}"/>
    <cellStyle name="Normal 2 2 10 2 27 2 8" xfId="7983" xr:uid="{00000000-0005-0000-0000-0000B41E0000}"/>
    <cellStyle name="Normal 2 2 10 2 27 2 9" xfId="7984" xr:uid="{00000000-0005-0000-0000-0000B51E0000}"/>
    <cellStyle name="Normal 2 2 10 2 27 3" xfId="7985" xr:uid="{00000000-0005-0000-0000-0000B61E0000}"/>
    <cellStyle name="Normal 2 2 10 2 27 3 10" xfId="7986" xr:uid="{00000000-0005-0000-0000-0000B71E0000}"/>
    <cellStyle name="Normal 2 2 10 2 27 3 2" xfId="7987" xr:uid="{00000000-0005-0000-0000-0000B81E0000}"/>
    <cellStyle name="Normal 2 2 10 2 27 3 3" xfId="7988" xr:uid="{00000000-0005-0000-0000-0000B91E0000}"/>
    <cellStyle name="Normal 2 2 10 2 27 3 4" xfId="7989" xr:uid="{00000000-0005-0000-0000-0000BA1E0000}"/>
    <cellStyle name="Normal 2 2 10 2 27 3 5" xfId="7990" xr:uid="{00000000-0005-0000-0000-0000BB1E0000}"/>
    <cellStyle name="Normal 2 2 10 2 27 3 6" xfId="7991" xr:uid="{00000000-0005-0000-0000-0000BC1E0000}"/>
    <cellStyle name="Normal 2 2 10 2 27 3 7" xfId="7992" xr:uid="{00000000-0005-0000-0000-0000BD1E0000}"/>
    <cellStyle name="Normal 2 2 10 2 27 3 8" xfId="7993" xr:uid="{00000000-0005-0000-0000-0000BE1E0000}"/>
    <cellStyle name="Normal 2 2 10 2 27 3 9" xfId="7994" xr:uid="{00000000-0005-0000-0000-0000BF1E0000}"/>
    <cellStyle name="Normal 2 2 10 2 27 4" xfId="7995" xr:uid="{00000000-0005-0000-0000-0000C01E0000}"/>
    <cellStyle name="Normal 2 2 10 2 27 4 10" xfId="7996" xr:uid="{00000000-0005-0000-0000-0000C11E0000}"/>
    <cellStyle name="Normal 2 2 10 2 27 4 2" xfId="7997" xr:uid="{00000000-0005-0000-0000-0000C21E0000}"/>
    <cellStyle name="Normal 2 2 10 2 27 4 3" xfId="7998" xr:uid="{00000000-0005-0000-0000-0000C31E0000}"/>
    <cellStyle name="Normal 2 2 10 2 27 4 4" xfId="7999" xr:uid="{00000000-0005-0000-0000-0000C41E0000}"/>
    <cellStyle name="Normal 2 2 10 2 27 4 5" xfId="8000" xr:uid="{00000000-0005-0000-0000-0000C51E0000}"/>
    <cellStyle name="Normal 2 2 10 2 27 4 6" xfId="8001" xr:uid="{00000000-0005-0000-0000-0000C61E0000}"/>
    <cellStyle name="Normal 2 2 10 2 27 4 7" xfId="8002" xr:uid="{00000000-0005-0000-0000-0000C71E0000}"/>
    <cellStyle name="Normal 2 2 10 2 27 4 8" xfId="8003" xr:uid="{00000000-0005-0000-0000-0000C81E0000}"/>
    <cellStyle name="Normal 2 2 10 2 27 4 9" xfId="8004" xr:uid="{00000000-0005-0000-0000-0000C91E0000}"/>
    <cellStyle name="Normal 2 2 10 2 27 5" xfId="8005" xr:uid="{00000000-0005-0000-0000-0000CA1E0000}"/>
    <cellStyle name="Normal 2 2 10 2 27 5 10" xfId="8006" xr:uid="{00000000-0005-0000-0000-0000CB1E0000}"/>
    <cellStyle name="Normal 2 2 10 2 27 5 2" xfId="8007" xr:uid="{00000000-0005-0000-0000-0000CC1E0000}"/>
    <cellStyle name="Normal 2 2 10 2 27 5 3" xfId="8008" xr:uid="{00000000-0005-0000-0000-0000CD1E0000}"/>
    <cellStyle name="Normal 2 2 10 2 27 5 4" xfId="8009" xr:uid="{00000000-0005-0000-0000-0000CE1E0000}"/>
    <cellStyle name="Normal 2 2 10 2 27 5 5" xfId="8010" xr:uid="{00000000-0005-0000-0000-0000CF1E0000}"/>
    <cellStyle name="Normal 2 2 10 2 27 5 6" xfId="8011" xr:uid="{00000000-0005-0000-0000-0000D01E0000}"/>
    <cellStyle name="Normal 2 2 10 2 27 5 7" xfId="8012" xr:uid="{00000000-0005-0000-0000-0000D11E0000}"/>
    <cellStyle name="Normal 2 2 10 2 27 5 8" xfId="8013" xr:uid="{00000000-0005-0000-0000-0000D21E0000}"/>
    <cellStyle name="Normal 2 2 10 2 27 5 9" xfId="8014" xr:uid="{00000000-0005-0000-0000-0000D31E0000}"/>
    <cellStyle name="Normal 2 2 10 2 27 6" xfId="8015" xr:uid="{00000000-0005-0000-0000-0000D41E0000}"/>
    <cellStyle name="Normal 2 2 10 2 27 7" xfId="8016" xr:uid="{00000000-0005-0000-0000-0000D51E0000}"/>
    <cellStyle name="Normal 2 2 10 2 27 8" xfId="8017" xr:uid="{00000000-0005-0000-0000-0000D61E0000}"/>
    <cellStyle name="Normal 2 2 10 2 27 9" xfId="8018" xr:uid="{00000000-0005-0000-0000-0000D71E0000}"/>
    <cellStyle name="Normal 2 2 10 2 28" xfId="8019" xr:uid="{00000000-0005-0000-0000-0000D81E0000}"/>
    <cellStyle name="Normal 2 2 10 2 28 10" xfId="8020" xr:uid="{00000000-0005-0000-0000-0000D91E0000}"/>
    <cellStyle name="Normal 2 2 10 2 28 11" xfId="8021" xr:uid="{00000000-0005-0000-0000-0000DA1E0000}"/>
    <cellStyle name="Normal 2 2 10 2 28 12" xfId="8022" xr:uid="{00000000-0005-0000-0000-0000DB1E0000}"/>
    <cellStyle name="Normal 2 2 10 2 28 13" xfId="8023" xr:uid="{00000000-0005-0000-0000-0000DC1E0000}"/>
    <cellStyle name="Normal 2 2 10 2 28 14" xfId="8024" xr:uid="{00000000-0005-0000-0000-0000DD1E0000}"/>
    <cellStyle name="Normal 2 2 10 2 28 2" xfId="8025" xr:uid="{00000000-0005-0000-0000-0000DE1E0000}"/>
    <cellStyle name="Normal 2 2 10 2 28 2 10" xfId="8026" xr:uid="{00000000-0005-0000-0000-0000DF1E0000}"/>
    <cellStyle name="Normal 2 2 10 2 28 2 2" xfId="8027" xr:uid="{00000000-0005-0000-0000-0000E01E0000}"/>
    <cellStyle name="Normal 2 2 10 2 28 2 3" xfId="8028" xr:uid="{00000000-0005-0000-0000-0000E11E0000}"/>
    <cellStyle name="Normal 2 2 10 2 28 2 4" xfId="8029" xr:uid="{00000000-0005-0000-0000-0000E21E0000}"/>
    <cellStyle name="Normal 2 2 10 2 28 2 5" xfId="8030" xr:uid="{00000000-0005-0000-0000-0000E31E0000}"/>
    <cellStyle name="Normal 2 2 10 2 28 2 6" xfId="8031" xr:uid="{00000000-0005-0000-0000-0000E41E0000}"/>
    <cellStyle name="Normal 2 2 10 2 28 2 7" xfId="8032" xr:uid="{00000000-0005-0000-0000-0000E51E0000}"/>
    <cellStyle name="Normal 2 2 10 2 28 2 8" xfId="8033" xr:uid="{00000000-0005-0000-0000-0000E61E0000}"/>
    <cellStyle name="Normal 2 2 10 2 28 2 9" xfId="8034" xr:uid="{00000000-0005-0000-0000-0000E71E0000}"/>
    <cellStyle name="Normal 2 2 10 2 28 3" xfId="8035" xr:uid="{00000000-0005-0000-0000-0000E81E0000}"/>
    <cellStyle name="Normal 2 2 10 2 28 3 10" xfId="8036" xr:uid="{00000000-0005-0000-0000-0000E91E0000}"/>
    <cellStyle name="Normal 2 2 10 2 28 3 2" xfId="8037" xr:uid="{00000000-0005-0000-0000-0000EA1E0000}"/>
    <cellStyle name="Normal 2 2 10 2 28 3 3" xfId="8038" xr:uid="{00000000-0005-0000-0000-0000EB1E0000}"/>
    <cellStyle name="Normal 2 2 10 2 28 3 4" xfId="8039" xr:uid="{00000000-0005-0000-0000-0000EC1E0000}"/>
    <cellStyle name="Normal 2 2 10 2 28 3 5" xfId="8040" xr:uid="{00000000-0005-0000-0000-0000ED1E0000}"/>
    <cellStyle name="Normal 2 2 10 2 28 3 6" xfId="8041" xr:uid="{00000000-0005-0000-0000-0000EE1E0000}"/>
    <cellStyle name="Normal 2 2 10 2 28 3 7" xfId="8042" xr:uid="{00000000-0005-0000-0000-0000EF1E0000}"/>
    <cellStyle name="Normal 2 2 10 2 28 3 8" xfId="8043" xr:uid="{00000000-0005-0000-0000-0000F01E0000}"/>
    <cellStyle name="Normal 2 2 10 2 28 3 9" xfId="8044" xr:uid="{00000000-0005-0000-0000-0000F11E0000}"/>
    <cellStyle name="Normal 2 2 10 2 28 4" xfId="8045" xr:uid="{00000000-0005-0000-0000-0000F21E0000}"/>
    <cellStyle name="Normal 2 2 10 2 28 4 10" xfId="8046" xr:uid="{00000000-0005-0000-0000-0000F31E0000}"/>
    <cellStyle name="Normal 2 2 10 2 28 4 2" xfId="8047" xr:uid="{00000000-0005-0000-0000-0000F41E0000}"/>
    <cellStyle name="Normal 2 2 10 2 28 4 3" xfId="8048" xr:uid="{00000000-0005-0000-0000-0000F51E0000}"/>
    <cellStyle name="Normal 2 2 10 2 28 4 4" xfId="8049" xr:uid="{00000000-0005-0000-0000-0000F61E0000}"/>
    <cellStyle name="Normal 2 2 10 2 28 4 5" xfId="8050" xr:uid="{00000000-0005-0000-0000-0000F71E0000}"/>
    <cellStyle name="Normal 2 2 10 2 28 4 6" xfId="8051" xr:uid="{00000000-0005-0000-0000-0000F81E0000}"/>
    <cellStyle name="Normal 2 2 10 2 28 4 7" xfId="8052" xr:uid="{00000000-0005-0000-0000-0000F91E0000}"/>
    <cellStyle name="Normal 2 2 10 2 28 4 8" xfId="8053" xr:uid="{00000000-0005-0000-0000-0000FA1E0000}"/>
    <cellStyle name="Normal 2 2 10 2 28 4 9" xfId="8054" xr:uid="{00000000-0005-0000-0000-0000FB1E0000}"/>
    <cellStyle name="Normal 2 2 10 2 28 5" xfId="8055" xr:uid="{00000000-0005-0000-0000-0000FC1E0000}"/>
    <cellStyle name="Normal 2 2 10 2 28 5 10" xfId="8056" xr:uid="{00000000-0005-0000-0000-0000FD1E0000}"/>
    <cellStyle name="Normal 2 2 10 2 28 5 2" xfId="8057" xr:uid="{00000000-0005-0000-0000-0000FE1E0000}"/>
    <cellStyle name="Normal 2 2 10 2 28 5 3" xfId="8058" xr:uid="{00000000-0005-0000-0000-0000FF1E0000}"/>
    <cellStyle name="Normal 2 2 10 2 28 5 4" xfId="8059" xr:uid="{00000000-0005-0000-0000-0000001F0000}"/>
    <cellStyle name="Normal 2 2 10 2 28 5 5" xfId="8060" xr:uid="{00000000-0005-0000-0000-0000011F0000}"/>
    <cellStyle name="Normal 2 2 10 2 28 5 6" xfId="8061" xr:uid="{00000000-0005-0000-0000-0000021F0000}"/>
    <cellStyle name="Normal 2 2 10 2 28 5 7" xfId="8062" xr:uid="{00000000-0005-0000-0000-0000031F0000}"/>
    <cellStyle name="Normal 2 2 10 2 28 5 8" xfId="8063" xr:uid="{00000000-0005-0000-0000-0000041F0000}"/>
    <cellStyle name="Normal 2 2 10 2 28 5 9" xfId="8064" xr:uid="{00000000-0005-0000-0000-0000051F0000}"/>
    <cellStyle name="Normal 2 2 10 2 28 6" xfId="8065" xr:uid="{00000000-0005-0000-0000-0000061F0000}"/>
    <cellStyle name="Normal 2 2 10 2 28 7" xfId="8066" xr:uid="{00000000-0005-0000-0000-0000071F0000}"/>
    <cellStyle name="Normal 2 2 10 2 28 8" xfId="8067" xr:uid="{00000000-0005-0000-0000-0000081F0000}"/>
    <cellStyle name="Normal 2 2 10 2 28 9" xfId="8068" xr:uid="{00000000-0005-0000-0000-0000091F0000}"/>
    <cellStyle name="Normal 2 2 10 2 29" xfId="8069" xr:uid="{00000000-0005-0000-0000-00000A1F0000}"/>
    <cellStyle name="Normal 2 2 10 2 29 10" xfId="8070" xr:uid="{00000000-0005-0000-0000-00000B1F0000}"/>
    <cellStyle name="Normal 2 2 10 2 29 11" xfId="8071" xr:uid="{00000000-0005-0000-0000-00000C1F0000}"/>
    <cellStyle name="Normal 2 2 10 2 29 12" xfId="8072" xr:uid="{00000000-0005-0000-0000-00000D1F0000}"/>
    <cellStyle name="Normal 2 2 10 2 29 13" xfId="8073" xr:uid="{00000000-0005-0000-0000-00000E1F0000}"/>
    <cellStyle name="Normal 2 2 10 2 29 14" xfId="8074" xr:uid="{00000000-0005-0000-0000-00000F1F0000}"/>
    <cellStyle name="Normal 2 2 10 2 29 2" xfId="8075" xr:uid="{00000000-0005-0000-0000-0000101F0000}"/>
    <cellStyle name="Normal 2 2 10 2 29 2 10" xfId="8076" xr:uid="{00000000-0005-0000-0000-0000111F0000}"/>
    <cellStyle name="Normal 2 2 10 2 29 2 2" xfId="8077" xr:uid="{00000000-0005-0000-0000-0000121F0000}"/>
    <cellStyle name="Normal 2 2 10 2 29 2 3" xfId="8078" xr:uid="{00000000-0005-0000-0000-0000131F0000}"/>
    <cellStyle name="Normal 2 2 10 2 29 2 4" xfId="8079" xr:uid="{00000000-0005-0000-0000-0000141F0000}"/>
    <cellStyle name="Normal 2 2 10 2 29 2 5" xfId="8080" xr:uid="{00000000-0005-0000-0000-0000151F0000}"/>
    <cellStyle name="Normal 2 2 10 2 29 2 6" xfId="8081" xr:uid="{00000000-0005-0000-0000-0000161F0000}"/>
    <cellStyle name="Normal 2 2 10 2 29 2 7" xfId="8082" xr:uid="{00000000-0005-0000-0000-0000171F0000}"/>
    <cellStyle name="Normal 2 2 10 2 29 2 8" xfId="8083" xr:uid="{00000000-0005-0000-0000-0000181F0000}"/>
    <cellStyle name="Normal 2 2 10 2 29 2 9" xfId="8084" xr:uid="{00000000-0005-0000-0000-0000191F0000}"/>
    <cellStyle name="Normal 2 2 10 2 29 3" xfId="8085" xr:uid="{00000000-0005-0000-0000-00001A1F0000}"/>
    <cellStyle name="Normal 2 2 10 2 29 3 10" xfId="8086" xr:uid="{00000000-0005-0000-0000-00001B1F0000}"/>
    <cellStyle name="Normal 2 2 10 2 29 3 2" xfId="8087" xr:uid="{00000000-0005-0000-0000-00001C1F0000}"/>
    <cellStyle name="Normal 2 2 10 2 29 3 3" xfId="8088" xr:uid="{00000000-0005-0000-0000-00001D1F0000}"/>
    <cellStyle name="Normal 2 2 10 2 29 3 4" xfId="8089" xr:uid="{00000000-0005-0000-0000-00001E1F0000}"/>
    <cellStyle name="Normal 2 2 10 2 29 3 5" xfId="8090" xr:uid="{00000000-0005-0000-0000-00001F1F0000}"/>
    <cellStyle name="Normal 2 2 10 2 29 3 6" xfId="8091" xr:uid="{00000000-0005-0000-0000-0000201F0000}"/>
    <cellStyle name="Normal 2 2 10 2 29 3 7" xfId="8092" xr:uid="{00000000-0005-0000-0000-0000211F0000}"/>
    <cellStyle name="Normal 2 2 10 2 29 3 8" xfId="8093" xr:uid="{00000000-0005-0000-0000-0000221F0000}"/>
    <cellStyle name="Normal 2 2 10 2 29 3 9" xfId="8094" xr:uid="{00000000-0005-0000-0000-0000231F0000}"/>
    <cellStyle name="Normal 2 2 10 2 29 4" xfId="8095" xr:uid="{00000000-0005-0000-0000-0000241F0000}"/>
    <cellStyle name="Normal 2 2 10 2 29 4 10" xfId="8096" xr:uid="{00000000-0005-0000-0000-0000251F0000}"/>
    <cellStyle name="Normal 2 2 10 2 29 4 2" xfId="8097" xr:uid="{00000000-0005-0000-0000-0000261F0000}"/>
    <cellStyle name="Normal 2 2 10 2 29 4 3" xfId="8098" xr:uid="{00000000-0005-0000-0000-0000271F0000}"/>
    <cellStyle name="Normal 2 2 10 2 29 4 4" xfId="8099" xr:uid="{00000000-0005-0000-0000-0000281F0000}"/>
    <cellStyle name="Normal 2 2 10 2 29 4 5" xfId="8100" xr:uid="{00000000-0005-0000-0000-0000291F0000}"/>
    <cellStyle name="Normal 2 2 10 2 29 4 6" xfId="8101" xr:uid="{00000000-0005-0000-0000-00002A1F0000}"/>
    <cellStyle name="Normal 2 2 10 2 29 4 7" xfId="8102" xr:uid="{00000000-0005-0000-0000-00002B1F0000}"/>
    <cellStyle name="Normal 2 2 10 2 29 4 8" xfId="8103" xr:uid="{00000000-0005-0000-0000-00002C1F0000}"/>
    <cellStyle name="Normal 2 2 10 2 29 4 9" xfId="8104" xr:uid="{00000000-0005-0000-0000-00002D1F0000}"/>
    <cellStyle name="Normal 2 2 10 2 29 5" xfId="8105" xr:uid="{00000000-0005-0000-0000-00002E1F0000}"/>
    <cellStyle name="Normal 2 2 10 2 29 5 10" xfId="8106" xr:uid="{00000000-0005-0000-0000-00002F1F0000}"/>
    <cellStyle name="Normal 2 2 10 2 29 5 2" xfId="8107" xr:uid="{00000000-0005-0000-0000-0000301F0000}"/>
    <cellStyle name="Normal 2 2 10 2 29 5 3" xfId="8108" xr:uid="{00000000-0005-0000-0000-0000311F0000}"/>
    <cellStyle name="Normal 2 2 10 2 29 5 4" xfId="8109" xr:uid="{00000000-0005-0000-0000-0000321F0000}"/>
    <cellStyle name="Normal 2 2 10 2 29 5 5" xfId="8110" xr:uid="{00000000-0005-0000-0000-0000331F0000}"/>
    <cellStyle name="Normal 2 2 10 2 29 5 6" xfId="8111" xr:uid="{00000000-0005-0000-0000-0000341F0000}"/>
    <cellStyle name="Normal 2 2 10 2 29 5 7" xfId="8112" xr:uid="{00000000-0005-0000-0000-0000351F0000}"/>
    <cellStyle name="Normal 2 2 10 2 29 5 8" xfId="8113" xr:uid="{00000000-0005-0000-0000-0000361F0000}"/>
    <cellStyle name="Normal 2 2 10 2 29 5 9" xfId="8114" xr:uid="{00000000-0005-0000-0000-0000371F0000}"/>
    <cellStyle name="Normal 2 2 10 2 29 6" xfId="8115" xr:uid="{00000000-0005-0000-0000-0000381F0000}"/>
    <cellStyle name="Normal 2 2 10 2 29 7" xfId="8116" xr:uid="{00000000-0005-0000-0000-0000391F0000}"/>
    <cellStyle name="Normal 2 2 10 2 29 8" xfId="8117" xr:uid="{00000000-0005-0000-0000-00003A1F0000}"/>
    <cellStyle name="Normal 2 2 10 2 29 9" xfId="8118" xr:uid="{00000000-0005-0000-0000-00003B1F0000}"/>
    <cellStyle name="Normal 2 2 10 2 3" xfId="8119" xr:uid="{00000000-0005-0000-0000-00003C1F0000}"/>
    <cellStyle name="Normal 2 2 10 2 3 10" xfId="8120" xr:uid="{00000000-0005-0000-0000-00003D1F0000}"/>
    <cellStyle name="Normal 2 2 10 2 3 11" xfId="8121" xr:uid="{00000000-0005-0000-0000-00003E1F0000}"/>
    <cellStyle name="Normal 2 2 10 2 3 12" xfId="8122" xr:uid="{00000000-0005-0000-0000-00003F1F0000}"/>
    <cellStyle name="Normal 2 2 10 2 3 13" xfId="8123" xr:uid="{00000000-0005-0000-0000-0000401F0000}"/>
    <cellStyle name="Normal 2 2 10 2 3 14" xfId="8124" xr:uid="{00000000-0005-0000-0000-0000411F0000}"/>
    <cellStyle name="Normal 2 2 10 2 3 2" xfId="8125" xr:uid="{00000000-0005-0000-0000-0000421F0000}"/>
    <cellStyle name="Normal 2 2 10 2 3 2 10" xfId="8126" xr:uid="{00000000-0005-0000-0000-0000431F0000}"/>
    <cellStyle name="Normal 2 2 10 2 3 2 2" xfId="8127" xr:uid="{00000000-0005-0000-0000-0000441F0000}"/>
    <cellStyle name="Normal 2 2 10 2 3 2 3" xfId="8128" xr:uid="{00000000-0005-0000-0000-0000451F0000}"/>
    <cellStyle name="Normal 2 2 10 2 3 2 4" xfId="8129" xr:uid="{00000000-0005-0000-0000-0000461F0000}"/>
    <cellStyle name="Normal 2 2 10 2 3 2 5" xfId="8130" xr:uid="{00000000-0005-0000-0000-0000471F0000}"/>
    <cellStyle name="Normal 2 2 10 2 3 2 6" xfId="8131" xr:uid="{00000000-0005-0000-0000-0000481F0000}"/>
    <cellStyle name="Normal 2 2 10 2 3 2 7" xfId="8132" xr:uid="{00000000-0005-0000-0000-0000491F0000}"/>
    <cellStyle name="Normal 2 2 10 2 3 2 8" xfId="8133" xr:uid="{00000000-0005-0000-0000-00004A1F0000}"/>
    <cellStyle name="Normal 2 2 10 2 3 2 9" xfId="8134" xr:uid="{00000000-0005-0000-0000-00004B1F0000}"/>
    <cellStyle name="Normal 2 2 10 2 3 3" xfId="8135" xr:uid="{00000000-0005-0000-0000-00004C1F0000}"/>
    <cellStyle name="Normal 2 2 10 2 3 3 10" xfId="8136" xr:uid="{00000000-0005-0000-0000-00004D1F0000}"/>
    <cellStyle name="Normal 2 2 10 2 3 3 2" xfId="8137" xr:uid="{00000000-0005-0000-0000-00004E1F0000}"/>
    <cellStyle name="Normal 2 2 10 2 3 3 3" xfId="8138" xr:uid="{00000000-0005-0000-0000-00004F1F0000}"/>
    <cellStyle name="Normal 2 2 10 2 3 3 4" xfId="8139" xr:uid="{00000000-0005-0000-0000-0000501F0000}"/>
    <cellStyle name="Normal 2 2 10 2 3 3 5" xfId="8140" xr:uid="{00000000-0005-0000-0000-0000511F0000}"/>
    <cellStyle name="Normal 2 2 10 2 3 3 6" xfId="8141" xr:uid="{00000000-0005-0000-0000-0000521F0000}"/>
    <cellStyle name="Normal 2 2 10 2 3 3 7" xfId="8142" xr:uid="{00000000-0005-0000-0000-0000531F0000}"/>
    <cellStyle name="Normal 2 2 10 2 3 3 8" xfId="8143" xr:uid="{00000000-0005-0000-0000-0000541F0000}"/>
    <cellStyle name="Normal 2 2 10 2 3 3 9" xfId="8144" xr:uid="{00000000-0005-0000-0000-0000551F0000}"/>
    <cellStyle name="Normal 2 2 10 2 3 4" xfId="8145" xr:uid="{00000000-0005-0000-0000-0000561F0000}"/>
    <cellStyle name="Normal 2 2 10 2 3 4 10" xfId="8146" xr:uid="{00000000-0005-0000-0000-0000571F0000}"/>
    <cellStyle name="Normal 2 2 10 2 3 4 2" xfId="8147" xr:uid="{00000000-0005-0000-0000-0000581F0000}"/>
    <cellStyle name="Normal 2 2 10 2 3 4 3" xfId="8148" xr:uid="{00000000-0005-0000-0000-0000591F0000}"/>
    <cellStyle name="Normal 2 2 10 2 3 4 4" xfId="8149" xr:uid="{00000000-0005-0000-0000-00005A1F0000}"/>
    <cellStyle name="Normal 2 2 10 2 3 4 5" xfId="8150" xr:uid="{00000000-0005-0000-0000-00005B1F0000}"/>
    <cellStyle name="Normal 2 2 10 2 3 4 6" xfId="8151" xr:uid="{00000000-0005-0000-0000-00005C1F0000}"/>
    <cellStyle name="Normal 2 2 10 2 3 4 7" xfId="8152" xr:uid="{00000000-0005-0000-0000-00005D1F0000}"/>
    <cellStyle name="Normal 2 2 10 2 3 4 8" xfId="8153" xr:uid="{00000000-0005-0000-0000-00005E1F0000}"/>
    <cellStyle name="Normal 2 2 10 2 3 4 9" xfId="8154" xr:uid="{00000000-0005-0000-0000-00005F1F0000}"/>
    <cellStyle name="Normal 2 2 10 2 3 5" xfId="8155" xr:uid="{00000000-0005-0000-0000-0000601F0000}"/>
    <cellStyle name="Normal 2 2 10 2 3 5 10" xfId="8156" xr:uid="{00000000-0005-0000-0000-0000611F0000}"/>
    <cellStyle name="Normal 2 2 10 2 3 5 2" xfId="8157" xr:uid="{00000000-0005-0000-0000-0000621F0000}"/>
    <cellStyle name="Normal 2 2 10 2 3 5 3" xfId="8158" xr:uid="{00000000-0005-0000-0000-0000631F0000}"/>
    <cellStyle name="Normal 2 2 10 2 3 5 4" xfId="8159" xr:uid="{00000000-0005-0000-0000-0000641F0000}"/>
    <cellStyle name="Normal 2 2 10 2 3 5 5" xfId="8160" xr:uid="{00000000-0005-0000-0000-0000651F0000}"/>
    <cellStyle name="Normal 2 2 10 2 3 5 6" xfId="8161" xr:uid="{00000000-0005-0000-0000-0000661F0000}"/>
    <cellStyle name="Normal 2 2 10 2 3 5 7" xfId="8162" xr:uid="{00000000-0005-0000-0000-0000671F0000}"/>
    <cellStyle name="Normal 2 2 10 2 3 5 8" xfId="8163" xr:uid="{00000000-0005-0000-0000-0000681F0000}"/>
    <cellStyle name="Normal 2 2 10 2 3 5 9" xfId="8164" xr:uid="{00000000-0005-0000-0000-0000691F0000}"/>
    <cellStyle name="Normal 2 2 10 2 3 6" xfId="8165" xr:uid="{00000000-0005-0000-0000-00006A1F0000}"/>
    <cellStyle name="Normal 2 2 10 2 3 7" xfId="8166" xr:uid="{00000000-0005-0000-0000-00006B1F0000}"/>
    <cellStyle name="Normal 2 2 10 2 3 8" xfId="8167" xr:uid="{00000000-0005-0000-0000-00006C1F0000}"/>
    <cellStyle name="Normal 2 2 10 2 3 9" xfId="8168" xr:uid="{00000000-0005-0000-0000-00006D1F0000}"/>
    <cellStyle name="Normal 2 2 10 2 30" xfId="8169" xr:uid="{00000000-0005-0000-0000-00006E1F0000}"/>
    <cellStyle name="Normal 2 2 10 2 30 10" xfId="8170" xr:uid="{00000000-0005-0000-0000-00006F1F0000}"/>
    <cellStyle name="Normal 2 2 10 2 30 11" xfId="8171" xr:uid="{00000000-0005-0000-0000-0000701F0000}"/>
    <cellStyle name="Normal 2 2 10 2 30 12" xfId="8172" xr:uid="{00000000-0005-0000-0000-0000711F0000}"/>
    <cellStyle name="Normal 2 2 10 2 30 13" xfId="8173" xr:uid="{00000000-0005-0000-0000-0000721F0000}"/>
    <cellStyle name="Normal 2 2 10 2 30 14" xfId="8174" xr:uid="{00000000-0005-0000-0000-0000731F0000}"/>
    <cellStyle name="Normal 2 2 10 2 30 2" xfId="8175" xr:uid="{00000000-0005-0000-0000-0000741F0000}"/>
    <cellStyle name="Normal 2 2 10 2 30 2 10" xfId="8176" xr:uid="{00000000-0005-0000-0000-0000751F0000}"/>
    <cellStyle name="Normal 2 2 10 2 30 2 2" xfId="8177" xr:uid="{00000000-0005-0000-0000-0000761F0000}"/>
    <cellStyle name="Normal 2 2 10 2 30 2 3" xfId="8178" xr:uid="{00000000-0005-0000-0000-0000771F0000}"/>
    <cellStyle name="Normal 2 2 10 2 30 2 4" xfId="8179" xr:uid="{00000000-0005-0000-0000-0000781F0000}"/>
    <cellStyle name="Normal 2 2 10 2 30 2 5" xfId="8180" xr:uid="{00000000-0005-0000-0000-0000791F0000}"/>
    <cellStyle name="Normal 2 2 10 2 30 2 6" xfId="8181" xr:uid="{00000000-0005-0000-0000-00007A1F0000}"/>
    <cellStyle name="Normal 2 2 10 2 30 2 7" xfId="8182" xr:uid="{00000000-0005-0000-0000-00007B1F0000}"/>
    <cellStyle name="Normal 2 2 10 2 30 2 8" xfId="8183" xr:uid="{00000000-0005-0000-0000-00007C1F0000}"/>
    <cellStyle name="Normal 2 2 10 2 30 2 9" xfId="8184" xr:uid="{00000000-0005-0000-0000-00007D1F0000}"/>
    <cellStyle name="Normal 2 2 10 2 30 3" xfId="8185" xr:uid="{00000000-0005-0000-0000-00007E1F0000}"/>
    <cellStyle name="Normal 2 2 10 2 30 3 10" xfId="8186" xr:uid="{00000000-0005-0000-0000-00007F1F0000}"/>
    <cellStyle name="Normal 2 2 10 2 30 3 2" xfId="8187" xr:uid="{00000000-0005-0000-0000-0000801F0000}"/>
    <cellStyle name="Normal 2 2 10 2 30 3 3" xfId="8188" xr:uid="{00000000-0005-0000-0000-0000811F0000}"/>
    <cellStyle name="Normal 2 2 10 2 30 3 4" xfId="8189" xr:uid="{00000000-0005-0000-0000-0000821F0000}"/>
    <cellStyle name="Normal 2 2 10 2 30 3 5" xfId="8190" xr:uid="{00000000-0005-0000-0000-0000831F0000}"/>
    <cellStyle name="Normal 2 2 10 2 30 3 6" xfId="8191" xr:uid="{00000000-0005-0000-0000-0000841F0000}"/>
    <cellStyle name="Normal 2 2 10 2 30 3 7" xfId="8192" xr:uid="{00000000-0005-0000-0000-0000851F0000}"/>
    <cellStyle name="Normal 2 2 10 2 30 3 8" xfId="8193" xr:uid="{00000000-0005-0000-0000-0000861F0000}"/>
    <cellStyle name="Normal 2 2 10 2 30 3 9" xfId="8194" xr:uid="{00000000-0005-0000-0000-0000871F0000}"/>
    <cellStyle name="Normal 2 2 10 2 30 4" xfId="8195" xr:uid="{00000000-0005-0000-0000-0000881F0000}"/>
    <cellStyle name="Normal 2 2 10 2 30 4 10" xfId="8196" xr:uid="{00000000-0005-0000-0000-0000891F0000}"/>
    <cellStyle name="Normal 2 2 10 2 30 4 2" xfId="8197" xr:uid="{00000000-0005-0000-0000-00008A1F0000}"/>
    <cellStyle name="Normal 2 2 10 2 30 4 3" xfId="8198" xr:uid="{00000000-0005-0000-0000-00008B1F0000}"/>
    <cellStyle name="Normal 2 2 10 2 30 4 4" xfId="8199" xr:uid="{00000000-0005-0000-0000-00008C1F0000}"/>
    <cellStyle name="Normal 2 2 10 2 30 4 5" xfId="8200" xr:uid="{00000000-0005-0000-0000-00008D1F0000}"/>
    <cellStyle name="Normal 2 2 10 2 30 4 6" xfId="8201" xr:uid="{00000000-0005-0000-0000-00008E1F0000}"/>
    <cellStyle name="Normal 2 2 10 2 30 4 7" xfId="8202" xr:uid="{00000000-0005-0000-0000-00008F1F0000}"/>
    <cellStyle name="Normal 2 2 10 2 30 4 8" xfId="8203" xr:uid="{00000000-0005-0000-0000-0000901F0000}"/>
    <cellStyle name="Normal 2 2 10 2 30 4 9" xfId="8204" xr:uid="{00000000-0005-0000-0000-0000911F0000}"/>
    <cellStyle name="Normal 2 2 10 2 30 5" xfId="8205" xr:uid="{00000000-0005-0000-0000-0000921F0000}"/>
    <cellStyle name="Normal 2 2 10 2 30 5 10" xfId="8206" xr:uid="{00000000-0005-0000-0000-0000931F0000}"/>
    <cellStyle name="Normal 2 2 10 2 30 5 2" xfId="8207" xr:uid="{00000000-0005-0000-0000-0000941F0000}"/>
    <cellStyle name="Normal 2 2 10 2 30 5 3" xfId="8208" xr:uid="{00000000-0005-0000-0000-0000951F0000}"/>
    <cellStyle name="Normal 2 2 10 2 30 5 4" xfId="8209" xr:uid="{00000000-0005-0000-0000-0000961F0000}"/>
    <cellStyle name="Normal 2 2 10 2 30 5 5" xfId="8210" xr:uid="{00000000-0005-0000-0000-0000971F0000}"/>
    <cellStyle name="Normal 2 2 10 2 30 5 6" xfId="8211" xr:uid="{00000000-0005-0000-0000-0000981F0000}"/>
    <cellStyle name="Normal 2 2 10 2 30 5 7" xfId="8212" xr:uid="{00000000-0005-0000-0000-0000991F0000}"/>
    <cellStyle name="Normal 2 2 10 2 30 5 8" xfId="8213" xr:uid="{00000000-0005-0000-0000-00009A1F0000}"/>
    <cellStyle name="Normal 2 2 10 2 30 5 9" xfId="8214" xr:uid="{00000000-0005-0000-0000-00009B1F0000}"/>
    <cellStyle name="Normal 2 2 10 2 30 6" xfId="8215" xr:uid="{00000000-0005-0000-0000-00009C1F0000}"/>
    <cellStyle name="Normal 2 2 10 2 30 7" xfId="8216" xr:uid="{00000000-0005-0000-0000-00009D1F0000}"/>
    <cellStyle name="Normal 2 2 10 2 30 8" xfId="8217" xr:uid="{00000000-0005-0000-0000-00009E1F0000}"/>
    <cellStyle name="Normal 2 2 10 2 30 9" xfId="8218" xr:uid="{00000000-0005-0000-0000-00009F1F0000}"/>
    <cellStyle name="Normal 2 2 10 2 31" xfId="8219" xr:uid="{00000000-0005-0000-0000-0000A01F0000}"/>
    <cellStyle name="Normal 2 2 10 2 31 10" xfId="8220" xr:uid="{00000000-0005-0000-0000-0000A11F0000}"/>
    <cellStyle name="Normal 2 2 10 2 31 11" xfId="8221" xr:uid="{00000000-0005-0000-0000-0000A21F0000}"/>
    <cellStyle name="Normal 2 2 10 2 31 12" xfId="8222" xr:uid="{00000000-0005-0000-0000-0000A31F0000}"/>
    <cellStyle name="Normal 2 2 10 2 31 13" xfId="8223" xr:uid="{00000000-0005-0000-0000-0000A41F0000}"/>
    <cellStyle name="Normal 2 2 10 2 31 14" xfId="8224" xr:uid="{00000000-0005-0000-0000-0000A51F0000}"/>
    <cellStyle name="Normal 2 2 10 2 31 2" xfId="8225" xr:uid="{00000000-0005-0000-0000-0000A61F0000}"/>
    <cellStyle name="Normal 2 2 10 2 31 2 10" xfId="8226" xr:uid="{00000000-0005-0000-0000-0000A71F0000}"/>
    <cellStyle name="Normal 2 2 10 2 31 2 2" xfId="8227" xr:uid="{00000000-0005-0000-0000-0000A81F0000}"/>
    <cellStyle name="Normal 2 2 10 2 31 2 3" xfId="8228" xr:uid="{00000000-0005-0000-0000-0000A91F0000}"/>
    <cellStyle name="Normal 2 2 10 2 31 2 4" xfId="8229" xr:uid="{00000000-0005-0000-0000-0000AA1F0000}"/>
    <cellStyle name="Normal 2 2 10 2 31 2 5" xfId="8230" xr:uid="{00000000-0005-0000-0000-0000AB1F0000}"/>
    <cellStyle name="Normal 2 2 10 2 31 2 6" xfId="8231" xr:uid="{00000000-0005-0000-0000-0000AC1F0000}"/>
    <cellStyle name="Normal 2 2 10 2 31 2 7" xfId="8232" xr:uid="{00000000-0005-0000-0000-0000AD1F0000}"/>
    <cellStyle name="Normal 2 2 10 2 31 2 8" xfId="8233" xr:uid="{00000000-0005-0000-0000-0000AE1F0000}"/>
    <cellStyle name="Normal 2 2 10 2 31 2 9" xfId="8234" xr:uid="{00000000-0005-0000-0000-0000AF1F0000}"/>
    <cellStyle name="Normal 2 2 10 2 31 3" xfId="8235" xr:uid="{00000000-0005-0000-0000-0000B01F0000}"/>
    <cellStyle name="Normal 2 2 10 2 31 3 10" xfId="8236" xr:uid="{00000000-0005-0000-0000-0000B11F0000}"/>
    <cellStyle name="Normal 2 2 10 2 31 3 2" xfId="8237" xr:uid="{00000000-0005-0000-0000-0000B21F0000}"/>
    <cellStyle name="Normal 2 2 10 2 31 3 3" xfId="8238" xr:uid="{00000000-0005-0000-0000-0000B31F0000}"/>
    <cellStyle name="Normal 2 2 10 2 31 3 4" xfId="8239" xr:uid="{00000000-0005-0000-0000-0000B41F0000}"/>
    <cellStyle name="Normal 2 2 10 2 31 3 5" xfId="8240" xr:uid="{00000000-0005-0000-0000-0000B51F0000}"/>
    <cellStyle name="Normal 2 2 10 2 31 3 6" xfId="8241" xr:uid="{00000000-0005-0000-0000-0000B61F0000}"/>
    <cellStyle name="Normal 2 2 10 2 31 3 7" xfId="8242" xr:uid="{00000000-0005-0000-0000-0000B71F0000}"/>
    <cellStyle name="Normal 2 2 10 2 31 3 8" xfId="8243" xr:uid="{00000000-0005-0000-0000-0000B81F0000}"/>
    <cellStyle name="Normal 2 2 10 2 31 3 9" xfId="8244" xr:uid="{00000000-0005-0000-0000-0000B91F0000}"/>
    <cellStyle name="Normal 2 2 10 2 31 4" xfId="8245" xr:uid="{00000000-0005-0000-0000-0000BA1F0000}"/>
    <cellStyle name="Normal 2 2 10 2 31 4 10" xfId="8246" xr:uid="{00000000-0005-0000-0000-0000BB1F0000}"/>
    <cellStyle name="Normal 2 2 10 2 31 4 2" xfId="8247" xr:uid="{00000000-0005-0000-0000-0000BC1F0000}"/>
    <cellStyle name="Normal 2 2 10 2 31 4 3" xfId="8248" xr:uid="{00000000-0005-0000-0000-0000BD1F0000}"/>
    <cellStyle name="Normal 2 2 10 2 31 4 4" xfId="8249" xr:uid="{00000000-0005-0000-0000-0000BE1F0000}"/>
    <cellStyle name="Normal 2 2 10 2 31 4 5" xfId="8250" xr:uid="{00000000-0005-0000-0000-0000BF1F0000}"/>
    <cellStyle name="Normal 2 2 10 2 31 4 6" xfId="8251" xr:uid="{00000000-0005-0000-0000-0000C01F0000}"/>
    <cellStyle name="Normal 2 2 10 2 31 4 7" xfId="8252" xr:uid="{00000000-0005-0000-0000-0000C11F0000}"/>
    <cellStyle name="Normal 2 2 10 2 31 4 8" xfId="8253" xr:uid="{00000000-0005-0000-0000-0000C21F0000}"/>
    <cellStyle name="Normal 2 2 10 2 31 4 9" xfId="8254" xr:uid="{00000000-0005-0000-0000-0000C31F0000}"/>
    <cellStyle name="Normal 2 2 10 2 31 5" xfId="8255" xr:uid="{00000000-0005-0000-0000-0000C41F0000}"/>
    <cellStyle name="Normal 2 2 10 2 31 5 10" xfId="8256" xr:uid="{00000000-0005-0000-0000-0000C51F0000}"/>
    <cellStyle name="Normal 2 2 10 2 31 5 2" xfId="8257" xr:uid="{00000000-0005-0000-0000-0000C61F0000}"/>
    <cellStyle name="Normal 2 2 10 2 31 5 3" xfId="8258" xr:uid="{00000000-0005-0000-0000-0000C71F0000}"/>
    <cellStyle name="Normal 2 2 10 2 31 5 4" xfId="8259" xr:uid="{00000000-0005-0000-0000-0000C81F0000}"/>
    <cellStyle name="Normal 2 2 10 2 31 5 5" xfId="8260" xr:uid="{00000000-0005-0000-0000-0000C91F0000}"/>
    <cellStyle name="Normal 2 2 10 2 31 5 6" xfId="8261" xr:uid="{00000000-0005-0000-0000-0000CA1F0000}"/>
    <cellStyle name="Normal 2 2 10 2 31 5 7" xfId="8262" xr:uid="{00000000-0005-0000-0000-0000CB1F0000}"/>
    <cellStyle name="Normal 2 2 10 2 31 5 8" xfId="8263" xr:uid="{00000000-0005-0000-0000-0000CC1F0000}"/>
    <cellStyle name="Normal 2 2 10 2 31 5 9" xfId="8264" xr:uid="{00000000-0005-0000-0000-0000CD1F0000}"/>
    <cellStyle name="Normal 2 2 10 2 31 6" xfId="8265" xr:uid="{00000000-0005-0000-0000-0000CE1F0000}"/>
    <cellStyle name="Normal 2 2 10 2 31 7" xfId="8266" xr:uid="{00000000-0005-0000-0000-0000CF1F0000}"/>
    <cellStyle name="Normal 2 2 10 2 31 8" xfId="8267" xr:uid="{00000000-0005-0000-0000-0000D01F0000}"/>
    <cellStyle name="Normal 2 2 10 2 31 9" xfId="8268" xr:uid="{00000000-0005-0000-0000-0000D11F0000}"/>
    <cellStyle name="Normal 2 2 10 2 32" xfId="8269" xr:uid="{00000000-0005-0000-0000-0000D21F0000}"/>
    <cellStyle name="Normal 2 2 10 2 32 10" xfId="8270" xr:uid="{00000000-0005-0000-0000-0000D31F0000}"/>
    <cellStyle name="Normal 2 2 10 2 32 11" xfId="8271" xr:uid="{00000000-0005-0000-0000-0000D41F0000}"/>
    <cellStyle name="Normal 2 2 10 2 32 12" xfId="8272" xr:uid="{00000000-0005-0000-0000-0000D51F0000}"/>
    <cellStyle name="Normal 2 2 10 2 32 13" xfId="8273" xr:uid="{00000000-0005-0000-0000-0000D61F0000}"/>
    <cellStyle name="Normal 2 2 10 2 32 14" xfId="8274" xr:uid="{00000000-0005-0000-0000-0000D71F0000}"/>
    <cellStyle name="Normal 2 2 10 2 32 2" xfId="8275" xr:uid="{00000000-0005-0000-0000-0000D81F0000}"/>
    <cellStyle name="Normal 2 2 10 2 32 2 10" xfId="8276" xr:uid="{00000000-0005-0000-0000-0000D91F0000}"/>
    <cellStyle name="Normal 2 2 10 2 32 2 2" xfId="8277" xr:uid="{00000000-0005-0000-0000-0000DA1F0000}"/>
    <cellStyle name="Normal 2 2 10 2 32 2 3" xfId="8278" xr:uid="{00000000-0005-0000-0000-0000DB1F0000}"/>
    <cellStyle name="Normal 2 2 10 2 32 2 4" xfId="8279" xr:uid="{00000000-0005-0000-0000-0000DC1F0000}"/>
    <cellStyle name="Normal 2 2 10 2 32 2 5" xfId="8280" xr:uid="{00000000-0005-0000-0000-0000DD1F0000}"/>
    <cellStyle name="Normal 2 2 10 2 32 2 6" xfId="8281" xr:uid="{00000000-0005-0000-0000-0000DE1F0000}"/>
    <cellStyle name="Normal 2 2 10 2 32 2 7" xfId="8282" xr:uid="{00000000-0005-0000-0000-0000DF1F0000}"/>
    <cellStyle name="Normal 2 2 10 2 32 2 8" xfId="8283" xr:uid="{00000000-0005-0000-0000-0000E01F0000}"/>
    <cellStyle name="Normal 2 2 10 2 32 2 9" xfId="8284" xr:uid="{00000000-0005-0000-0000-0000E11F0000}"/>
    <cellStyle name="Normal 2 2 10 2 32 3" xfId="8285" xr:uid="{00000000-0005-0000-0000-0000E21F0000}"/>
    <cellStyle name="Normal 2 2 10 2 32 3 10" xfId="8286" xr:uid="{00000000-0005-0000-0000-0000E31F0000}"/>
    <cellStyle name="Normal 2 2 10 2 32 3 2" xfId="8287" xr:uid="{00000000-0005-0000-0000-0000E41F0000}"/>
    <cellStyle name="Normal 2 2 10 2 32 3 3" xfId="8288" xr:uid="{00000000-0005-0000-0000-0000E51F0000}"/>
    <cellStyle name="Normal 2 2 10 2 32 3 4" xfId="8289" xr:uid="{00000000-0005-0000-0000-0000E61F0000}"/>
    <cellStyle name="Normal 2 2 10 2 32 3 5" xfId="8290" xr:uid="{00000000-0005-0000-0000-0000E71F0000}"/>
    <cellStyle name="Normal 2 2 10 2 32 3 6" xfId="8291" xr:uid="{00000000-0005-0000-0000-0000E81F0000}"/>
    <cellStyle name="Normal 2 2 10 2 32 3 7" xfId="8292" xr:uid="{00000000-0005-0000-0000-0000E91F0000}"/>
    <cellStyle name="Normal 2 2 10 2 32 3 8" xfId="8293" xr:uid="{00000000-0005-0000-0000-0000EA1F0000}"/>
    <cellStyle name="Normal 2 2 10 2 32 3 9" xfId="8294" xr:uid="{00000000-0005-0000-0000-0000EB1F0000}"/>
    <cellStyle name="Normal 2 2 10 2 32 4" xfId="8295" xr:uid="{00000000-0005-0000-0000-0000EC1F0000}"/>
    <cellStyle name="Normal 2 2 10 2 32 4 10" xfId="8296" xr:uid="{00000000-0005-0000-0000-0000ED1F0000}"/>
    <cellStyle name="Normal 2 2 10 2 32 4 2" xfId="8297" xr:uid="{00000000-0005-0000-0000-0000EE1F0000}"/>
    <cellStyle name="Normal 2 2 10 2 32 4 3" xfId="8298" xr:uid="{00000000-0005-0000-0000-0000EF1F0000}"/>
    <cellStyle name="Normal 2 2 10 2 32 4 4" xfId="8299" xr:uid="{00000000-0005-0000-0000-0000F01F0000}"/>
    <cellStyle name="Normal 2 2 10 2 32 4 5" xfId="8300" xr:uid="{00000000-0005-0000-0000-0000F11F0000}"/>
    <cellStyle name="Normal 2 2 10 2 32 4 6" xfId="8301" xr:uid="{00000000-0005-0000-0000-0000F21F0000}"/>
    <cellStyle name="Normal 2 2 10 2 32 4 7" xfId="8302" xr:uid="{00000000-0005-0000-0000-0000F31F0000}"/>
    <cellStyle name="Normal 2 2 10 2 32 4 8" xfId="8303" xr:uid="{00000000-0005-0000-0000-0000F41F0000}"/>
    <cellStyle name="Normal 2 2 10 2 32 4 9" xfId="8304" xr:uid="{00000000-0005-0000-0000-0000F51F0000}"/>
    <cellStyle name="Normal 2 2 10 2 32 5" xfId="8305" xr:uid="{00000000-0005-0000-0000-0000F61F0000}"/>
    <cellStyle name="Normal 2 2 10 2 32 5 10" xfId="8306" xr:uid="{00000000-0005-0000-0000-0000F71F0000}"/>
    <cellStyle name="Normal 2 2 10 2 32 5 2" xfId="8307" xr:uid="{00000000-0005-0000-0000-0000F81F0000}"/>
    <cellStyle name="Normal 2 2 10 2 32 5 3" xfId="8308" xr:uid="{00000000-0005-0000-0000-0000F91F0000}"/>
    <cellStyle name="Normal 2 2 10 2 32 5 4" xfId="8309" xr:uid="{00000000-0005-0000-0000-0000FA1F0000}"/>
    <cellStyle name="Normal 2 2 10 2 32 5 5" xfId="8310" xr:uid="{00000000-0005-0000-0000-0000FB1F0000}"/>
    <cellStyle name="Normal 2 2 10 2 32 5 6" xfId="8311" xr:uid="{00000000-0005-0000-0000-0000FC1F0000}"/>
    <cellStyle name="Normal 2 2 10 2 32 5 7" xfId="8312" xr:uid="{00000000-0005-0000-0000-0000FD1F0000}"/>
    <cellStyle name="Normal 2 2 10 2 32 5 8" xfId="8313" xr:uid="{00000000-0005-0000-0000-0000FE1F0000}"/>
    <cellStyle name="Normal 2 2 10 2 32 5 9" xfId="8314" xr:uid="{00000000-0005-0000-0000-0000FF1F0000}"/>
    <cellStyle name="Normal 2 2 10 2 32 6" xfId="8315" xr:uid="{00000000-0005-0000-0000-000000200000}"/>
    <cellStyle name="Normal 2 2 10 2 32 7" xfId="8316" xr:uid="{00000000-0005-0000-0000-000001200000}"/>
    <cellStyle name="Normal 2 2 10 2 32 8" xfId="8317" xr:uid="{00000000-0005-0000-0000-000002200000}"/>
    <cellStyle name="Normal 2 2 10 2 32 9" xfId="8318" xr:uid="{00000000-0005-0000-0000-000003200000}"/>
    <cellStyle name="Normal 2 2 10 2 33" xfId="8319" xr:uid="{00000000-0005-0000-0000-000004200000}"/>
    <cellStyle name="Normal 2 2 10 2 33 10" xfId="8320" xr:uid="{00000000-0005-0000-0000-000005200000}"/>
    <cellStyle name="Normal 2 2 10 2 33 11" xfId="8321" xr:uid="{00000000-0005-0000-0000-000006200000}"/>
    <cellStyle name="Normal 2 2 10 2 33 12" xfId="8322" xr:uid="{00000000-0005-0000-0000-000007200000}"/>
    <cellStyle name="Normal 2 2 10 2 33 13" xfId="8323" xr:uid="{00000000-0005-0000-0000-000008200000}"/>
    <cellStyle name="Normal 2 2 10 2 33 14" xfId="8324" xr:uid="{00000000-0005-0000-0000-000009200000}"/>
    <cellStyle name="Normal 2 2 10 2 33 2" xfId="8325" xr:uid="{00000000-0005-0000-0000-00000A200000}"/>
    <cellStyle name="Normal 2 2 10 2 33 2 10" xfId="8326" xr:uid="{00000000-0005-0000-0000-00000B200000}"/>
    <cellStyle name="Normal 2 2 10 2 33 2 2" xfId="8327" xr:uid="{00000000-0005-0000-0000-00000C200000}"/>
    <cellStyle name="Normal 2 2 10 2 33 2 3" xfId="8328" xr:uid="{00000000-0005-0000-0000-00000D200000}"/>
    <cellStyle name="Normal 2 2 10 2 33 2 4" xfId="8329" xr:uid="{00000000-0005-0000-0000-00000E200000}"/>
    <cellStyle name="Normal 2 2 10 2 33 2 5" xfId="8330" xr:uid="{00000000-0005-0000-0000-00000F200000}"/>
    <cellStyle name="Normal 2 2 10 2 33 2 6" xfId="8331" xr:uid="{00000000-0005-0000-0000-000010200000}"/>
    <cellStyle name="Normal 2 2 10 2 33 2 7" xfId="8332" xr:uid="{00000000-0005-0000-0000-000011200000}"/>
    <cellStyle name="Normal 2 2 10 2 33 2 8" xfId="8333" xr:uid="{00000000-0005-0000-0000-000012200000}"/>
    <cellStyle name="Normal 2 2 10 2 33 2 9" xfId="8334" xr:uid="{00000000-0005-0000-0000-000013200000}"/>
    <cellStyle name="Normal 2 2 10 2 33 3" xfId="8335" xr:uid="{00000000-0005-0000-0000-000014200000}"/>
    <cellStyle name="Normal 2 2 10 2 33 3 10" xfId="8336" xr:uid="{00000000-0005-0000-0000-000015200000}"/>
    <cellStyle name="Normal 2 2 10 2 33 3 2" xfId="8337" xr:uid="{00000000-0005-0000-0000-000016200000}"/>
    <cellStyle name="Normal 2 2 10 2 33 3 3" xfId="8338" xr:uid="{00000000-0005-0000-0000-000017200000}"/>
    <cellStyle name="Normal 2 2 10 2 33 3 4" xfId="8339" xr:uid="{00000000-0005-0000-0000-000018200000}"/>
    <cellStyle name="Normal 2 2 10 2 33 3 5" xfId="8340" xr:uid="{00000000-0005-0000-0000-000019200000}"/>
    <cellStyle name="Normal 2 2 10 2 33 3 6" xfId="8341" xr:uid="{00000000-0005-0000-0000-00001A200000}"/>
    <cellStyle name="Normal 2 2 10 2 33 3 7" xfId="8342" xr:uid="{00000000-0005-0000-0000-00001B200000}"/>
    <cellStyle name="Normal 2 2 10 2 33 3 8" xfId="8343" xr:uid="{00000000-0005-0000-0000-00001C200000}"/>
    <cellStyle name="Normal 2 2 10 2 33 3 9" xfId="8344" xr:uid="{00000000-0005-0000-0000-00001D200000}"/>
    <cellStyle name="Normal 2 2 10 2 33 4" xfId="8345" xr:uid="{00000000-0005-0000-0000-00001E200000}"/>
    <cellStyle name="Normal 2 2 10 2 33 4 10" xfId="8346" xr:uid="{00000000-0005-0000-0000-00001F200000}"/>
    <cellStyle name="Normal 2 2 10 2 33 4 2" xfId="8347" xr:uid="{00000000-0005-0000-0000-000020200000}"/>
    <cellStyle name="Normal 2 2 10 2 33 4 3" xfId="8348" xr:uid="{00000000-0005-0000-0000-000021200000}"/>
    <cellStyle name="Normal 2 2 10 2 33 4 4" xfId="8349" xr:uid="{00000000-0005-0000-0000-000022200000}"/>
    <cellStyle name="Normal 2 2 10 2 33 4 5" xfId="8350" xr:uid="{00000000-0005-0000-0000-000023200000}"/>
    <cellStyle name="Normal 2 2 10 2 33 4 6" xfId="8351" xr:uid="{00000000-0005-0000-0000-000024200000}"/>
    <cellStyle name="Normal 2 2 10 2 33 4 7" xfId="8352" xr:uid="{00000000-0005-0000-0000-000025200000}"/>
    <cellStyle name="Normal 2 2 10 2 33 4 8" xfId="8353" xr:uid="{00000000-0005-0000-0000-000026200000}"/>
    <cellStyle name="Normal 2 2 10 2 33 4 9" xfId="8354" xr:uid="{00000000-0005-0000-0000-000027200000}"/>
    <cellStyle name="Normal 2 2 10 2 33 5" xfId="8355" xr:uid="{00000000-0005-0000-0000-000028200000}"/>
    <cellStyle name="Normal 2 2 10 2 33 5 10" xfId="8356" xr:uid="{00000000-0005-0000-0000-000029200000}"/>
    <cellStyle name="Normal 2 2 10 2 33 5 2" xfId="8357" xr:uid="{00000000-0005-0000-0000-00002A200000}"/>
    <cellStyle name="Normal 2 2 10 2 33 5 3" xfId="8358" xr:uid="{00000000-0005-0000-0000-00002B200000}"/>
    <cellStyle name="Normal 2 2 10 2 33 5 4" xfId="8359" xr:uid="{00000000-0005-0000-0000-00002C200000}"/>
    <cellStyle name="Normal 2 2 10 2 33 5 5" xfId="8360" xr:uid="{00000000-0005-0000-0000-00002D200000}"/>
    <cellStyle name="Normal 2 2 10 2 33 5 6" xfId="8361" xr:uid="{00000000-0005-0000-0000-00002E200000}"/>
    <cellStyle name="Normal 2 2 10 2 33 5 7" xfId="8362" xr:uid="{00000000-0005-0000-0000-00002F200000}"/>
    <cellStyle name="Normal 2 2 10 2 33 5 8" xfId="8363" xr:uid="{00000000-0005-0000-0000-000030200000}"/>
    <cellStyle name="Normal 2 2 10 2 33 5 9" xfId="8364" xr:uid="{00000000-0005-0000-0000-000031200000}"/>
    <cellStyle name="Normal 2 2 10 2 33 6" xfId="8365" xr:uid="{00000000-0005-0000-0000-000032200000}"/>
    <cellStyle name="Normal 2 2 10 2 33 7" xfId="8366" xr:uid="{00000000-0005-0000-0000-000033200000}"/>
    <cellStyle name="Normal 2 2 10 2 33 8" xfId="8367" xr:uid="{00000000-0005-0000-0000-000034200000}"/>
    <cellStyle name="Normal 2 2 10 2 33 9" xfId="8368" xr:uid="{00000000-0005-0000-0000-000035200000}"/>
    <cellStyle name="Normal 2 2 10 2 34" xfId="8369" xr:uid="{00000000-0005-0000-0000-000036200000}"/>
    <cellStyle name="Normal 2 2 10 2 34 10" xfId="8370" xr:uid="{00000000-0005-0000-0000-000037200000}"/>
    <cellStyle name="Normal 2 2 10 2 34 2" xfId="8371" xr:uid="{00000000-0005-0000-0000-000038200000}"/>
    <cellStyle name="Normal 2 2 10 2 34 3" xfId="8372" xr:uid="{00000000-0005-0000-0000-000039200000}"/>
    <cellStyle name="Normal 2 2 10 2 34 4" xfId="8373" xr:uid="{00000000-0005-0000-0000-00003A200000}"/>
    <cellStyle name="Normal 2 2 10 2 34 5" xfId="8374" xr:uid="{00000000-0005-0000-0000-00003B200000}"/>
    <cellStyle name="Normal 2 2 10 2 34 6" xfId="8375" xr:uid="{00000000-0005-0000-0000-00003C200000}"/>
    <cellStyle name="Normal 2 2 10 2 34 7" xfId="8376" xr:uid="{00000000-0005-0000-0000-00003D200000}"/>
    <cellStyle name="Normal 2 2 10 2 34 8" xfId="8377" xr:uid="{00000000-0005-0000-0000-00003E200000}"/>
    <cellStyle name="Normal 2 2 10 2 34 9" xfId="8378" xr:uid="{00000000-0005-0000-0000-00003F200000}"/>
    <cellStyle name="Normal 2 2 10 2 35" xfId="8379" xr:uid="{00000000-0005-0000-0000-000040200000}"/>
    <cellStyle name="Normal 2 2 10 2 35 10" xfId="8380" xr:uid="{00000000-0005-0000-0000-000041200000}"/>
    <cellStyle name="Normal 2 2 10 2 35 2" xfId="8381" xr:uid="{00000000-0005-0000-0000-000042200000}"/>
    <cellStyle name="Normal 2 2 10 2 35 3" xfId="8382" xr:uid="{00000000-0005-0000-0000-000043200000}"/>
    <cellStyle name="Normal 2 2 10 2 35 4" xfId="8383" xr:uid="{00000000-0005-0000-0000-000044200000}"/>
    <cellStyle name="Normal 2 2 10 2 35 5" xfId="8384" xr:uid="{00000000-0005-0000-0000-000045200000}"/>
    <cellStyle name="Normal 2 2 10 2 35 6" xfId="8385" xr:uid="{00000000-0005-0000-0000-000046200000}"/>
    <cellStyle name="Normal 2 2 10 2 35 7" xfId="8386" xr:uid="{00000000-0005-0000-0000-000047200000}"/>
    <cellStyle name="Normal 2 2 10 2 35 8" xfId="8387" xr:uid="{00000000-0005-0000-0000-000048200000}"/>
    <cellStyle name="Normal 2 2 10 2 35 9" xfId="8388" xr:uid="{00000000-0005-0000-0000-000049200000}"/>
    <cellStyle name="Normal 2 2 10 2 36" xfId="8389" xr:uid="{00000000-0005-0000-0000-00004A200000}"/>
    <cellStyle name="Normal 2 2 10 2 36 10" xfId="8390" xr:uid="{00000000-0005-0000-0000-00004B200000}"/>
    <cellStyle name="Normal 2 2 10 2 36 2" xfId="8391" xr:uid="{00000000-0005-0000-0000-00004C200000}"/>
    <cellStyle name="Normal 2 2 10 2 36 3" xfId="8392" xr:uid="{00000000-0005-0000-0000-00004D200000}"/>
    <cellStyle name="Normal 2 2 10 2 36 4" xfId="8393" xr:uid="{00000000-0005-0000-0000-00004E200000}"/>
    <cellStyle name="Normal 2 2 10 2 36 5" xfId="8394" xr:uid="{00000000-0005-0000-0000-00004F200000}"/>
    <cellStyle name="Normal 2 2 10 2 36 6" xfId="8395" xr:uid="{00000000-0005-0000-0000-000050200000}"/>
    <cellStyle name="Normal 2 2 10 2 36 7" xfId="8396" xr:uid="{00000000-0005-0000-0000-000051200000}"/>
    <cellStyle name="Normal 2 2 10 2 36 8" xfId="8397" xr:uid="{00000000-0005-0000-0000-000052200000}"/>
    <cellStyle name="Normal 2 2 10 2 36 9" xfId="8398" xr:uid="{00000000-0005-0000-0000-000053200000}"/>
    <cellStyle name="Normal 2 2 10 2 37" xfId="8399" xr:uid="{00000000-0005-0000-0000-000054200000}"/>
    <cellStyle name="Normal 2 2 10 2 37 10" xfId="8400" xr:uid="{00000000-0005-0000-0000-000055200000}"/>
    <cellStyle name="Normal 2 2 10 2 37 2" xfId="8401" xr:uid="{00000000-0005-0000-0000-000056200000}"/>
    <cellStyle name="Normal 2 2 10 2 37 3" xfId="8402" xr:uid="{00000000-0005-0000-0000-000057200000}"/>
    <cellStyle name="Normal 2 2 10 2 37 4" xfId="8403" xr:uid="{00000000-0005-0000-0000-000058200000}"/>
    <cellStyle name="Normal 2 2 10 2 37 5" xfId="8404" xr:uid="{00000000-0005-0000-0000-000059200000}"/>
    <cellStyle name="Normal 2 2 10 2 37 6" xfId="8405" xr:uid="{00000000-0005-0000-0000-00005A200000}"/>
    <cellStyle name="Normal 2 2 10 2 37 7" xfId="8406" xr:uid="{00000000-0005-0000-0000-00005B200000}"/>
    <cellStyle name="Normal 2 2 10 2 37 8" xfId="8407" xr:uid="{00000000-0005-0000-0000-00005C200000}"/>
    <cellStyle name="Normal 2 2 10 2 37 9" xfId="8408" xr:uid="{00000000-0005-0000-0000-00005D200000}"/>
    <cellStyle name="Normal 2 2 10 2 38" xfId="8409" xr:uid="{00000000-0005-0000-0000-00005E200000}"/>
    <cellStyle name="Normal 2 2 10 2 39" xfId="8410" xr:uid="{00000000-0005-0000-0000-00005F200000}"/>
    <cellStyle name="Normal 2 2 10 2 4" xfId="8411" xr:uid="{00000000-0005-0000-0000-000060200000}"/>
    <cellStyle name="Normal 2 2 10 2 4 10" xfId="8412" xr:uid="{00000000-0005-0000-0000-000061200000}"/>
    <cellStyle name="Normal 2 2 10 2 4 11" xfId="8413" xr:uid="{00000000-0005-0000-0000-000062200000}"/>
    <cellStyle name="Normal 2 2 10 2 4 12" xfId="8414" xr:uid="{00000000-0005-0000-0000-000063200000}"/>
    <cellStyle name="Normal 2 2 10 2 4 13" xfId="8415" xr:uid="{00000000-0005-0000-0000-000064200000}"/>
    <cellStyle name="Normal 2 2 10 2 4 14" xfId="8416" xr:uid="{00000000-0005-0000-0000-000065200000}"/>
    <cellStyle name="Normal 2 2 10 2 4 2" xfId="8417" xr:uid="{00000000-0005-0000-0000-000066200000}"/>
    <cellStyle name="Normal 2 2 10 2 4 2 10" xfId="8418" xr:uid="{00000000-0005-0000-0000-000067200000}"/>
    <cellStyle name="Normal 2 2 10 2 4 2 2" xfId="8419" xr:uid="{00000000-0005-0000-0000-000068200000}"/>
    <cellStyle name="Normal 2 2 10 2 4 2 3" xfId="8420" xr:uid="{00000000-0005-0000-0000-000069200000}"/>
    <cellStyle name="Normal 2 2 10 2 4 2 4" xfId="8421" xr:uid="{00000000-0005-0000-0000-00006A200000}"/>
    <cellStyle name="Normal 2 2 10 2 4 2 5" xfId="8422" xr:uid="{00000000-0005-0000-0000-00006B200000}"/>
    <cellStyle name="Normal 2 2 10 2 4 2 6" xfId="8423" xr:uid="{00000000-0005-0000-0000-00006C200000}"/>
    <cellStyle name="Normal 2 2 10 2 4 2 7" xfId="8424" xr:uid="{00000000-0005-0000-0000-00006D200000}"/>
    <cellStyle name="Normal 2 2 10 2 4 2 8" xfId="8425" xr:uid="{00000000-0005-0000-0000-00006E200000}"/>
    <cellStyle name="Normal 2 2 10 2 4 2 9" xfId="8426" xr:uid="{00000000-0005-0000-0000-00006F200000}"/>
    <cellStyle name="Normal 2 2 10 2 4 3" xfId="8427" xr:uid="{00000000-0005-0000-0000-000070200000}"/>
    <cellStyle name="Normal 2 2 10 2 4 3 10" xfId="8428" xr:uid="{00000000-0005-0000-0000-000071200000}"/>
    <cellStyle name="Normal 2 2 10 2 4 3 2" xfId="8429" xr:uid="{00000000-0005-0000-0000-000072200000}"/>
    <cellStyle name="Normal 2 2 10 2 4 3 3" xfId="8430" xr:uid="{00000000-0005-0000-0000-000073200000}"/>
    <cellStyle name="Normal 2 2 10 2 4 3 4" xfId="8431" xr:uid="{00000000-0005-0000-0000-000074200000}"/>
    <cellStyle name="Normal 2 2 10 2 4 3 5" xfId="8432" xr:uid="{00000000-0005-0000-0000-000075200000}"/>
    <cellStyle name="Normal 2 2 10 2 4 3 6" xfId="8433" xr:uid="{00000000-0005-0000-0000-000076200000}"/>
    <cellStyle name="Normal 2 2 10 2 4 3 7" xfId="8434" xr:uid="{00000000-0005-0000-0000-000077200000}"/>
    <cellStyle name="Normal 2 2 10 2 4 3 8" xfId="8435" xr:uid="{00000000-0005-0000-0000-000078200000}"/>
    <cellStyle name="Normal 2 2 10 2 4 3 9" xfId="8436" xr:uid="{00000000-0005-0000-0000-000079200000}"/>
    <cellStyle name="Normal 2 2 10 2 4 4" xfId="8437" xr:uid="{00000000-0005-0000-0000-00007A200000}"/>
    <cellStyle name="Normal 2 2 10 2 4 4 10" xfId="8438" xr:uid="{00000000-0005-0000-0000-00007B200000}"/>
    <cellStyle name="Normal 2 2 10 2 4 4 2" xfId="8439" xr:uid="{00000000-0005-0000-0000-00007C200000}"/>
    <cellStyle name="Normal 2 2 10 2 4 4 3" xfId="8440" xr:uid="{00000000-0005-0000-0000-00007D200000}"/>
    <cellStyle name="Normal 2 2 10 2 4 4 4" xfId="8441" xr:uid="{00000000-0005-0000-0000-00007E200000}"/>
    <cellStyle name="Normal 2 2 10 2 4 4 5" xfId="8442" xr:uid="{00000000-0005-0000-0000-00007F200000}"/>
    <cellStyle name="Normal 2 2 10 2 4 4 6" xfId="8443" xr:uid="{00000000-0005-0000-0000-000080200000}"/>
    <cellStyle name="Normal 2 2 10 2 4 4 7" xfId="8444" xr:uid="{00000000-0005-0000-0000-000081200000}"/>
    <cellStyle name="Normal 2 2 10 2 4 4 8" xfId="8445" xr:uid="{00000000-0005-0000-0000-000082200000}"/>
    <cellStyle name="Normal 2 2 10 2 4 4 9" xfId="8446" xr:uid="{00000000-0005-0000-0000-000083200000}"/>
    <cellStyle name="Normal 2 2 10 2 4 5" xfId="8447" xr:uid="{00000000-0005-0000-0000-000084200000}"/>
    <cellStyle name="Normal 2 2 10 2 4 5 10" xfId="8448" xr:uid="{00000000-0005-0000-0000-000085200000}"/>
    <cellStyle name="Normal 2 2 10 2 4 5 2" xfId="8449" xr:uid="{00000000-0005-0000-0000-000086200000}"/>
    <cellStyle name="Normal 2 2 10 2 4 5 3" xfId="8450" xr:uid="{00000000-0005-0000-0000-000087200000}"/>
    <cellStyle name="Normal 2 2 10 2 4 5 4" xfId="8451" xr:uid="{00000000-0005-0000-0000-000088200000}"/>
    <cellStyle name="Normal 2 2 10 2 4 5 5" xfId="8452" xr:uid="{00000000-0005-0000-0000-000089200000}"/>
    <cellStyle name="Normal 2 2 10 2 4 5 6" xfId="8453" xr:uid="{00000000-0005-0000-0000-00008A200000}"/>
    <cellStyle name="Normal 2 2 10 2 4 5 7" xfId="8454" xr:uid="{00000000-0005-0000-0000-00008B200000}"/>
    <cellStyle name="Normal 2 2 10 2 4 5 8" xfId="8455" xr:uid="{00000000-0005-0000-0000-00008C200000}"/>
    <cellStyle name="Normal 2 2 10 2 4 5 9" xfId="8456" xr:uid="{00000000-0005-0000-0000-00008D200000}"/>
    <cellStyle name="Normal 2 2 10 2 4 6" xfId="8457" xr:uid="{00000000-0005-0000-0000-00008E200000}"/>
    <cellStyle name="Normal 2 2 10 2 4 7" xfId="8458" xr:uid="{00000000-0005-0000-0000-00008F200000}"/>
    <cellStyle name="Normal 2 2 10 2 4 8" xfId="8459" xr:uid="{00000000-0005-0000-0000-000090200000}"/>
    <cellStyle name="Normal 2 2 10 2 4 9" xfId="8460" xr:uid="{00000000-0005-0000-0000-000091200000}"/>
    <cellStyle name="Normal 2 2 10 2 40" xfId="8461" xr:uid="{00000000-0005-0000-0000-000092200000}"/>
    <cellStyle name="Normal 2 2 10 2 41" xfId="8462" xr:uid="{00000000-0005-0000-0000-000093200000}"/>
    <cellStyle name="Normal 2 2 10 2 42" xfId="8463" xr:uid="{00000000-0005-0000-0000-000094200000}"/>
    <cellStyle name="Normal 2 2 10 2 43" xfId="8464" xr:uid="{00000000-0005-0000-0000-000095200000}"/>
    <cellStyle name="Normal 2 2 10 2 44" xfId="8465" xr:uid="{00000000-0005-0000-0000-000096200000}"/>
    <cellStyle name="Normal 2 2 10 2 45" xfId="8466" xr:uid="{00000000-0005-0000-0000-000097200000}"/>
    <cellStyle name="Normal 2 2 10 2 46" xfId="8467" xr:uid="{00000000-0005-0000-0000-000098200000}"/>
    <cellStyle name="Normal 2 2 10 2 5" xfId="8468" xr:uid="{00000000-0005-0000-0000-000099200000}"/>
    <cellStyle name="Normal 2 2 10 2 5 10" xfId="8469" xr:uid="{00000000-0005-0000-0000-00009A200000}"/>
    <cellStyle name="Normal 2 2 10 2 5 11" xfId="8470" xr:uid="{00000000-0005-0000-0000-00009B200000}"/>
    <cellStyle name="Normal 2 2 10 2 5 12" xfId="8471" xr:uid="{00000000-0005-0000-0000-00009C200000}"/>
    <cellStyle name="Normal 2 2 10 2 5 13" xfId="8472" xr:uid="{00000000-0005-0000-0000-00009D200000}"/>
    <cellStyle name="Normal 2 2 10 2 5 14" xfId="8473" xr:uid="{00000000-0005-0000-0000-00009E200000}"/>
    <cellStyle name="Normal 2 2 10 2 5 2" xfId="8474" xr:uid="{00000000-0005-0000-0000-00009F200000}"/>
    <cellStyle name="Normal 2 2 10 2 5 2 10" xfId="8475" xr:uid="{00000000-0005-0000-0000-0000A0200000}"/>
    <cellStyle name="Normal 2 2 10 2 5 2 2" xfId="8476" xr:uid="{00000000-0005-0000-0000-0000A1200000}"/>
    <cellStyle name="Normal 2 2 10 2 5 2 3" xfId="8477" xr:uid="{00000000-0005-0000-0000-0000A2200000}"/>
    <cellStyle name="Normal 2 2 10 2 5 2 4" xfId="8478" xr:uid="{00000000-0005-0000-0000-0000A3200000}"/>
    <cellStyle name="Normal 2 2 10 2 5 2 5" xfId="8479" xr:uid="{00000000-0005-0000-0000-0000A4200000}"/>
    <cellStyle name="Normal 2 2 10 2 5 2 6" xfId="8480" xr:uid="{00000000-0005-0000-0000-0000A5200000}"/>
    <cellStyle name="Normal 2 2 10 2 5 2 7" xfId="8481" xr:uid="{00000000-0005-0000-0000-0000A6200000}"/>
    <cellStyle name="Normal 2 2 10 2 5 2 8" xfId="8482" xr:uid="{00000000-0005-0000-0000-0000A7200000}"/>
    <cellStyle name="Normal 2 2 10 2 5 2 9" xfId="8483" xr:uid="{00000000-0005-0000-0000-0000A8200000}"/>
    <cellStyle name="Normal 2 2 10 2 5 3" xfId="8484" xr:uid="{00000000-0005-0000-0000-0000A9200000}"/>
    <cellStyle name="Normal 2 2 10 2 5 3 10" xfId="8485" xr:uid="{00000000-0005-0000-0000-0000AA200000}"/>
    <cellStyle name="Normal 2 2 10 2 5 3 2" xfId="8486" xr:uid="{00000000-0005-0000-0000-0000AB200000}"/>
    <cellStyle name="Normal 2 2 10 2 5 3 3" xfId="8487" xr:uid="{00000000-0005-0000-0000-0000AC200000}"/>
    <cellStyle name="Normal 2 2 10 2 5 3 4" xfId="8488" xr:uid="{00000000-0005-0000-0000-0000AD200000}"/>
    <cellStyle name="Normal 2 2 10 2 5 3 5" xfId="8489" xr:uid="{00000000-0005-0000-0000-0000AE200000}"/>
    <cellStyle name="Normal 2 2 10 2 5 3 6" xfId="8490" xr:uid="{00000000-0005-0000-0000-0000AF200000}"/>
    <cellStyle name="Normal 2 2 10 2 5 3 7" xfId="8491" xr:uid="{00000000-0005-0000-0000-0000B0200000}"/>
    <cellStyle name="Normal 2 2 10 2 5 3 8" xfId="8492" xr:uid="{00000000-0005-0000-0000-0000B1200000}"/>
    <cellStyle name="Normal 2 2 10 2 5 3 9" xfId="8493" xr:uid="{00000000-0005-0000-0000-0000B2200000}"/>
    <cellStyle name="Normal 2 2 10 2 5 4" xfId="8494" xr:uid="{00000000-0005-0000-0000-0000B3200000}"/>
    <cellStyle name="Normal 2 2 10 2 5 4 10" xfId="8495" xr:uid="{00000000-0005-0000-0000-0000B4200000}"/>
    <cellStyle name="Normal 2 2 10 2 5 4 2" xfId="8496" xr:uid="{00000000-0005-0000-0000-0000B5200000}"/>
    <cellStyle name="Normal 2 2 10 2 5 4 3" xfId="8497" xr:uid="{00000000-0005-0000-0000-0000B6200000}"/>
    <cellStyle name="Normal 2 2 10 2 5 4 4" xfId="8498" xr:uid="{00000000-0005-0000-0000-0000B7200000}"/>
    <cellStyle name="Normal 2 2 10 2 5 4 5" xfId="8499" xr:uid="{00000000-0005-0000-0000-0000B8200000}"/>
    <cellStyle name="Normal 2 2 10 2 5 4 6" xfId="8500" xr:uid="{00000000-0005-0000-0000-0000B9200000}"/>
    <cellStyle name="Normal 2 2 10 2 5 4 7" xfId="8501" xr:uid="{00000000-0005-0000-0000-0000BA200000}"/>
    <cellStyle name="Normal 2 2 10 2 5 4 8" xfId="8502" xr:uid="{00000000-0005-0000-0000-0000BB200000}"/>
    <cellStyle name="Normal 2 2 10 2 5 4 9" xfId="8503" xr:uid="{00000000-0005-0000-0000-0000BC200000}"/>
    <cellStyle name="Normal 2 2 10 2 5 5" xfId="8504" xr:uid="{00000000-0005-0000-0000-0000BD200000}"/>
    <cellStyle name="Normal 2 2 10 2 5 5 10" xfId="8505" xr:uid="{00000000-0005-0000-0000-0000BE200000}"/>
    <cellStyle name="Normal 2 2 10 2 5 5 2" xfId="8506" xr:uid="{00000000-0005-0000-0000-0000BF200000}"/>
    <cellStyle name="Normal 2 2 10 2 5 5 3" xfId="8507" xr:uid="{00000000-0005-0000-0000-0000C0200000}"/>
    <cellStyle name="Normal 2 2 10 2 5 5 4" xfId="8508" xr:uid="{00000000-0005-0000-0000-0000C1200000}"/>
    <cellStyle name="Normal 2 2 10 2 5 5 5" xfId="8509" xr:uid="{00000000-0005-0000-0000-0000C2200000}"/>
    <cellStyle name="Normal 2 2 10 2 5 5 6" xfId="8510" xr:uid="{00000000-0005-0000-0000-0000C3200000}"/>
    <cellStyle name="Normal 2 2 10 2 5 5 7" xfId="8511" xr:uid="{00000000-0005-0000-0000-0000C4200000}"/>
    <cellStyle name="Normal 2 2 10 2 5 5 8" xfId="8512" xr:uid="{00000000-0005-0000-0000-0000C5200000}"/>
    <cellStyle name="Normal 2 2 10 2 5 5 9" xfId="8513" xr:uid="{00000000-0005-0000-0000-0000C6200000}"/>
    <cellStyle name="Normal 2 2 10 2 5 6" xfId="8514" xr:uid="{00000000-0005-0000-0000-0000C7200000}"/>
    <cellStyle name="Normal 2 2 10 2 5 7" xfId="8515" xr:uid="{00000000-0005-0000-0000-0000C8200000}"/>
    <cellStyle name="Normal 2 2 10 2 5 8" xfId="8516" xr:uid="{00000000-0005-0000-0000-0000C9200000}"/>
    <cellStyle name="Normal 2 2 10 2 5 9" xfId="8517" xr:uid="{00000000-0005-0000-0000-0000CA200000}"/>
    <cellStyle name="Normal 2 2 10 2 6" xfId="8518" xr:uid="{00000000-0005-0000-0000-0000CB200000}"/>
    <cellStyle name="Normal 2 2 10 2 6 10" xfId="8519" xr:uid="{00000000-0005-0000-0000-0000CC200000}"/>
    <cellStyle name="Normal 2 2 10 2 6 11" xfId="8520" xr:uid="{00000000-0005-0000-0000-0000CD200000}"/>
    <cellStyle name="Normal 2 2 10 2 6 12" xfId="8521" xr:uid="{00000000-0005-0000-0000-0000CE200000}"/>
    <cellStyle name="Normal 2 2 10 2 6 13" xfId="8522" xr:uid="{00000000-0005-0000-0000-0000CF200000}"/>
    <cellStyle name="Normal 2 2 10 2 6 14" xfId="8523" xr:uid="{00000000-0005-0000-0000-0000D0200000}"/>
    <cellStyle name="Normal 2 2 10 2 6 2" xfId="8524" xr:uid="{00000000-0005-0000-0000-0000D1200000}"/>
    <cellStyle name="Normal 2 2 10 2 6 2 10" xfId="8525" xr:uid="{00000000-0005-0000-0000-0000D2200000}"/>
    <cellStyle name="Normal 2 2 10 2 6 2 2" xfId="8526" xr:uid="{00000000-0005-0000-0000-0000D3200000}"/>
    <cellStyle name="Normal 2 2 10 2 6 2 3" xfId="8527" xr:uid="{00000000-0005-0000-0000-0000D4200000}"/>
    <cellStyle name="Normal 2 2 10 2 6 2 4" xfId="8528" xr:uid="{00000000-0005-0000-0000-0000D5200000}"/>
    <cellStyle name="Normal 2 2 10 2 6 2 5" xfId="8529" xr:uid="{00000000-0005-0000-0000-0000D6200000}"/>
    <cellStyle name="Normal 2 2 10 2 6 2 6" xfId="8530" xr:uid="{00000000-0005-0000-0000-0000D7200000}"/>
    <cellStyle name="Normal 2 2 10 2 6 2 7" xfId="8531" xr:uid="{00000000-0005-0000-0000-0000D8200000}"/>
    <cellStyle name="Normal 2 2 10 2 6 2 8" xfId="8532" xr:uid="{00000000-0005-0000-0000-0000D9200000}"/>
    <cellStyle name="Normal 2 2 10 2 6 2 9" xfId="8533" xr:uid="{00000000-0005-0000-0000-0000DA200000}"/>
    <cellStyle name="Normal 2 2 10 2 6 3" xfId="8534" xr:uid="{00000000-0005-0000-0000-0000DB200000}"/>
    <cellStyle name="Normal 2 2 10 2 6 3 10" xfId="8535" xr:uid="{00000000-0005-0000-0000-0000DC200000}"/>
    <cellStyle name="Normal 2 2 10 2 6 3 2" xfId="8536" xr:uid="{00000000-0005-0000-0000-0000DD200000}"/>
    <cellStyle name="Normal 2 2 10 2 6 3 3" xfId="8537" xr:uid="{00000000-0005-0000-0000-0000DE200000}"/>
    <cellStyle name="Normal 2 2 10 2 6 3 4" xfId="8538" xr:uid="{00000000-0005-0000-0000-0000DF200000}"/>
    <cellStyle name="Normal 2 2 10 2 6 3 5" xfId="8539" xr:uid="{00000000-0005-0000-0000-0000E0200000}"/>
    <cellStyle name="Normal 2 2 10 2 6 3 6" xfId="8540" xr:uid="{00000000-0005-0000-0000-0000E1200000}"/>
    <cellStyle name="Normal 2 2 10 2 6 3 7" xfId="8541" xr:uid="{00000000-0005-0000-0000-0000E2200000}"/>
    <cellStyle name="Normal 2 2 10 2 6 3 8" xfId="8542" xr:uid="{00000000-0005-0000-0000-0000E3200000}"/>
    <cellStyle name="Normal 2 2 10 2 6 3 9" xfId="8543" xr:uid="{00000000-0005-0000-0000-0000E4200000}"/>
    <cellStyle name="Normal 2 2 10 2 6 4" xfId="8544" xr:uid="{00000000-0005-0000-0000-0000E5200000}"/>
    <cellStyle name="Normal 2 2 10 2 6 4 10" xfId="8545" xr:uid="{00000000-0005-0000-0000-0000E6200000}"/>
    <cellStyle name="Normal 2 2 10 2 6 4 2" xfId="8546" xr:uid="{00000000-0005-0000-0000-0000E7200000}"/>
    <cellStyle name="Normal 2 2 10 2 6 4 3" xfId="8547" xr:uid="{00000000-0005-0000-0000-0000E8200000}"/>
    <cellStyle name="Normal 2 2 10 2 6 4 4" xfId="8548" xr:uid="{00000000-0005-0000-0000-0000E9200000}"/>
    <cellStyle name="Normal 2 2 10 2 6 4 5" xfId="8549" xr:uid="{00000000-0005-0000-0000-0000EA200000}"/>
    <cellStyle name="Normal 2 2 10 2 6 4 6" xfId="8550" xr:uid="{00000000-0005-0000-0000-0000EB200000}"/>
    <cellStyle name="Normal 2 2 10 2 6 4 7" xfId="8551" xr:uid="{00000000-0005-0000-0000-0000EC200000}"/>
    <cellStyle name="Normal 2 2 10 2 6 4 8" xfId="8552" xr:uid="{00000000-0005-0000-0000-0000ED200000}"/>
    <cellStyle name="Normal 2 2 10 2 6 4 9" xfId="8553" xr:uid="{00000000-0005-0000-0000-0000EE200000}"/>
    <cellStyle name="Normal 2 2 10 2 6 5" xfId="8554" xr:uid="{00000000-0005-0000-0000-0000EF200000}"/>
    <cellStyle name="Normal 2 2 10 2 6 5 10" xfId="8555" xr:uid="{00000000-0005-0000-0000-0000F0200000}"/>
    <cellStyle name="Normal 2 2 10 2 6 5 2" xfId="8556" xr:uid="{00000000-0005-0000-0000-0000F1200000}"/>
    <cellStyle name="Normal 2 2 10 2 6 5 3" xfId="8557" xr:uid="{00000000-0005-0000-0000-0000F2200000}"/>
    <cellStyle name="Normal 2 2 10 2 6 5 4" xfId="8558" xr:uid="{00000000-0005-0000-0000-0000F3200000}"/>
    <cellStyle name="Normal 2 2 10 2 6 5 5" xfId="8559" xr:uid="{00000000-0005-0000-0000-0000F4200000}"/>
    <cellStyle name="Normal 2 2 10 2 6 5 6" xfId="8560" xr:uid="{00000000-0005-0000-0000-0000F5200000}"/>
    <cellStyle name="Normal 2 2 10 2 6 5 7" xfId="8561" xr:uid="{00000000-0005-0000-0000-0000F6200000}"/>
    <cellStyle name="Normal 2 2 10 2 6 5 8" xfId="8562" xr:uid="{00000000-0005-0000-0000-0000F7200000}"/>
    <cellStyle name="Normal 2 2 10 2 6 5 9" xfId="8563" xr:uid="{00000000-0005-0000-0000-0000F8200000}"/>
    <cellStyle name="Normal 2 2 10 2 6 6" xfId="8564" xr:uid="{00000000-0005-0000-0000-0000F9200000}"/>
    <cellStyle name="Normal 2 2 10 2 6 7" xfId="8565" xr:uid="{00000000-0005-0000-0000-0000FA200000}"/>
    <cellStyle name="Normal 2 2 10 2 6 8" xfId="8566" xr:uid="{00000000-0005-0000-0000-0000FB200000}"/>
    <cellStyle name="Normal 2 2 10 2 6 9" xfId="8567" xr:uid="{00000000-0005-0000-0000-0000FC200000}"/>
    <cellStyle name="Normal 2 2 10 2 7" xfId="8568" xr:uid="{00000000-0005-0000-0000-0000FD200000}"/>
    <cellStyle name="Normal 2 2 10 2 7 10" xfId="8569" xr:uid="{00000000-0005-0000-0000-0000FE200000}"/>
    <cellStyle name="Normal 2 2 10 2 7 11" xfId="8570" xr:uid="{00000000-0005-0000-0000-0000FF200000}"/>
    <cellStyle name="Normal 2 2 10 2 7 12" xfId="8571" xr:uid="{00000000-0005-0000-0000-000000210000}"/>
    <cellStyle name="Normal 2 2 10 2 7 13" xfId="8572" xr:uid="{00000000-0005-0000-0000-000001210000}"/>
    <cellStyle name="Normal 2 2 10 2 7 14" xfId="8573" xr:uid="{00000000-0005-0000-0000-000002210000}"/>
    <cellStyle name="Normal 2 2 10 2 7 2" xfId="8574" xr:uid="{00000000-0005-0000-0000-000003210000}"/>
    <cellStyle name="Normal 2 2 10 2 7 2 10" xfId="8575" xr:uid="{00000000-0005-0000-0000-000004210000}"/>
    <cellStyle name="Normal 2 2 10 2 7 2 2" xfId="8576" xr:uid="{00000000-0005-0000-0000-000005210000}"/>
    <cellStyle name="Normal 2 2 10 2 7 2 3" xfId="8577" xr:uid="{00000000-0005-0000-0000-000006210000}"/>
    <cellStyle name="Normal 2 2 10 2 7 2 4" xfId="8578" xr:uid="{00000000-0005-0000-0000-000007210000}"/>
    <cellStyle name="Normal 2 2 10 2 7 2 5" xfId="8579" xr:uid="{00000000-0005-0000-0000-000008210000}"/>
    <cellStyle name="Normal 2 2 10 2 7 2 6" xfId="8580" xr:uid="{00000000-0005-0000-0000-000009210000}"/>
    <cellStyle name="Normal 2 2 10 2 7 2 7" xfId="8581" xr:uid="{00000000-0005-0000-0000-00000A210000}"/>
    <cellStyle name="Normal 2 2 10 2 7 2 8" xfId="8582" xr:uid="{00000000-0005-0000-0000-00000B210000}"/>
    <cellStyle name="Normal 2 2 10 2 7 2 9" xfId="8583" xr:uid="{00000000-0005-0000-0000-00000C210000}"/>
    <cellStyle name="Normal 2 2 10 2 7 3" xfId="8584" xr:uid="{00000000-0005-0000-0000-00000D210000}"/>
    <cellStyle name="Normal 2 2 10 2 7 3 10" xfId="8585" xr:uid="{00000000-0005-0000-0000-00000E210000}"/>
    <cellStyle name="Normal 2 2 10 2 7 3 2" xfId="8586" xr:uid="{00000000-0005-0000-0000-00000F210000}"/>
    <cellStyle name="Normal 2 2 10 2 7 3 3" xfId="8587" xr:uid="{00000000-0005-0000-0000-000010210000}"/>
    <cellStyle name="Normal 2 2 10 2 7 3 4" xfId="8588" xr:uid="{00000000-0005-0000-0000-000011210000}"/>
    <cellStyle name="Normal 2 2 10 2 7 3 5" xfId="8589" xr:uid="{00000000-0005-0000-0000-000012210000}"/>
    <cellStyle name="Normal 2 2 10 2 7 3 6" xfId="8590" xr:uid="{00000000-0005-0000-0000-000013210000}"/>
    <cellStyle name="Normal 2 2 10 2 7 3 7" xfId="8591" xr:uid="{00000000-0005-0000-0000-000014210000}"/>
    <cellStyle name="Normal 2 2 10 2 7 3 8" xfId="8592" xr:uid="{00000000-0005-0000-0000-000015210000}"/>
    <cellStyle name="Normal 2 2 10 2 7 3 9" xfId="8593" xr:uid="{00000000-0005-0000-0000-000016210000}"/>
    <cellStyle name="Normal 2 2 10 2 7 4" xfId="8594" xr:uid="{00000000-0005-0000-0000-000017210000}"/>
    <cellStyle name="Normal 2 2 10 2 7 4 10" xfId="8595" xr:uid="{00000000-0005-0000-0000-000018210000}"/>
    <cellStyle name="Normal 2 2 10 2 7 4 2" xfId="8596" xr:uid="{00000000-0005-0000-0000-000019210000}"/>
    <cellStyle name="Normal 2 2 10 2 7 4 3" xfId="8597" xr:uid="{00000000-0005-0000-0000-00001A210000}"/>
    <cellStyle name="Normal 2 2 10 2 7 4 4" xfId="8598" xr:uid="{00000000-0005-0000-0000-00001B210000}"/>
    <cellStyle name="Normal 2 2 10 2 7 4 5" xfId="8599" xr:uid="{00000000-0005-0000-0000-00001C210000}"/>
    <cellStyle name="Normal 2 2 10 2 7 4 6" xfId="8600" xr:uid="{00000000-0005-0000-0000-00001D210000}"/>
    <cellStyle name="Normal 2 2 10 2 7 4 7" xfId="8601" xr:uid="{00000000-0005-0000-0000-00001E210000}"/>
    <cellStyle name="Normal 2 2 10 2 7 4 8" xfId="8602" xr:uid="{00000000-0005-0000-0000-00001F210000}"/>
    <cellStyle name="Normal 2 2 10 2 7 4 9" xfId="8603" xr:uid="{00000000-0005-0000-0000-000020210000}"/>
    <cellStyle name="Normal 2 2 10 2 7 5" xfId="8604" xr:uid="{00000000-0005-0000-0000-000021210000}"/>
    <cellStyle name="Normal 2 2 10 2 7 5 10" xfId="8605" xr:uid="{00000000-0005-0000-0000-000022210000}"/>
    <cellStyle name="Normal 2 2 10 2 7 5 2" xfId="8606" xr:uid="{00000000-0005-0000-0000-000023210000}"/>
    <cellStyle name="Normal 2 2 10 2 7 5 3" xfId="8607" xr:uid="{00000000-0005-0000-0000-000024210000}"/>
    <cellStyle name="Normal 2 2 10 2 7 5 4" xfId="8608" xr:uid="{00000000-0005-0000-0000-000025210000}"/>
    <cellStyle name="Normal 2 2 10 2 7 5 5" xfId="8609" xr:uid="{00000000-0005-0000-0000-000026210000}"/>
    <cellStyle name="Normal 2 2 10 2 7 5 6" xfId="8610" xr:uid="{00000000-0005-0000-0000-000027210000}"/>
    <cellStyle name="Normal 2 2 10 2 7 5 7" xfId="8611" xr:uid="{00000000-0005-0000-0000-000028210000}"/>
    <cellStyle name="Normal 2 2 10 2 7 5 8" xfId="8612" xr:uid="{00000000-0005-0000-0000-000029210000}"/>
    <cellStyle name="Normal 2 2 10 2 7 5 9" xfId="8613" xr:uid="{00000000-0005-0000-0000-00002A210000}"/>
    <cellStyle name="Normal 2 2 10 2 7 6" xfId="8614" xr:uid="{00000000-0005-0000-0000-00002B210000}"/>
    <cellStyle name="Normal 2 2 10 2 7 7" xfId="8615" xr:uid="{00000000-0005-0000-0000-00002C210000}"/>
    <cellStyle name="Normal 2 2 10 2 7 8" xfId="8616" xr:uid="{00000000-0005-0000-0000-00002D210000}"/>
    <cellStyle name="Normal 2 2 10 2 7 9" xfId="8617" xr:uid="{00000000-0005-0000-0000-00002E210000}"/>
    <cellStyle name="Normal 2 2 10 2 8" xfId="8618" xr:uid="{00000000-0005-0000-0000-00002F210000}"/>
    <cellStyle name="Normal 2 2 10 2 8 10" xfId="8619" xr:uid="{00000000-0005-0000-0000-000030210000}"/>
    <cellStyle name="Normal 2 2 10 2 8 11" xfId="8620" xr:uid="{00000000-0005-0000-0000-000031210000}"/>
    <cellStyle name="Normal 2 2 10 2 8 12" xfId="8621" xr:uid="{00000000-0005-0000-0000-000032210000}"/>
    <cellStyle name="Normal 2 2 10 2 8 13" xfId="8622" xr:uid="{00000000-0005-0000-0000-000033210000}"/>
    <cellStyle name="Normal 2 2 10 2 8 14" xfId="8623" xr:uid="{00000000-0005-0000-0000-000034210000}"/>
    <cellStyle name="Normal 2 2 10 2 8 2" xfId="8624" xr:uid="{00000000-0005-0000-0000-000035210000}"/>
    <cellStyle name="Normal 2 2 10 2 8 2 10" xfId="8625" xr:uid="{00000000-0005-0000-0000-000036210000}"/>
    <cellStyle name="Normal 2 2 10 2 8 2 2" xfId="8626" xr:uid="{00000000-0005-0000-0000-000037210000}"/>
    <cellStyle name="Normal 2 2 10 2 8 2 3" xfId="8627" xr:uid="{00000000-0005-0000-0000-000038210000}"/>
    <cellStyle name="Normal 2 2 10 2 8 2 4" xfId="8628" xr:uid="{00000000-0005-0000-0000-000039210000}"/>
    <cellStyle name="Normal 2 2 10 2 8 2 5" xfId="8629" xr:uid="{00000000-0005-0000-0000-00003A210000}"/>
    <cellStyle name="Normal 2 2 10 2 8 2 6" xfId="8630" xr:uid="{00000000-0005-0000-0000-00003B210000}"/>
    <cellStyle name="Normal 2 2 10 2 8 2 7" xfId="8631" xr:uid="{00000000-0005-0000-0000-00003C210000}"/>
    <cellStyle name="Normal 2 2 10 2 8 2 8" xfId="8632" xr:uid="{00000000-0005-0000-0000-00003D210000}"/>
    <cellStyle name="Normal 2 2 10 2 8 2 9" xfId="8633" xr:uid="{00000000-0005-0000-0000-00003E210000}"/>
    <cellStyle name="Normal 2 2 10 2 8 3" xfId="8634" xr:uid="{00000000-0005-0000-0000-00003F210000}"/>
    <cellStyle name="Normal 2 2 10 2 8 3 10" xfId="8635" xr:uid="{00000000-0005-0000-0000-000040210000}"/>
    <cellStyle name="Normal 2 2 10 2 8 3 2" xfId="8636" xr:uid="{00000000-0005-0000-0000-000041210000}"/>
    <cellStyle name="Normal 2 2 10 2 8 3 3" xfId="8637" xr:uid="{00000000-0005-0000-0000-000042210000}"/>
    <cellStyle name="Normal 2 2 10 2 8 3 4" xfId="8638" xr:uid="{00000000-0005-0000-0000-000043210000}"/>
    <cellStyle name="Normal 2 2 10 2 8 3 5" xfId="8639" xr:uid="{00000000-0005-0000-0000-000044210000}"/>
    <cellStyle name="Normal 2 2 10 2 8 3 6" xfId="8640" xr:uid="{00000000-0005-0000-0000-000045210000}"/>
    <cellStyle name="Normal 2 2 10 2 8 3 7" xfId="8641" xr:uid="{00000000-0005-0000-0000-000046210000}"/>
    <cellStyle name="Normal 2 2 10 2 8 3 8" xfId="8642" xr:uid="{00000000-0005-0000-0000-000047210000}"/>
    <cellStyle name="Normal 2 2 10 2 8 3 9" xfId="8643" xr:uid="{00000000-0005-0000-0000-000048210000}"/>
    <cellStyle name="Normal 2 2 10 2 8 4" xfId="8644" xr:uid="{00000000-0005-0000-0000-000049210000}"/>
    <cellStyle name="Normal 2 2 10 2 8 4 10" xfId="8645" xr:uid="{00000000-0005-0000-0000-00004A210000}"/>
    <cellStyle name="Normal 2 2 10 2 8 4 2" xfId="8646" xr:uid="{00000000-0005-0000-0000-00004B210000}"/>
    <cellStyle name="Normal 2 2 10 2 8 4 3" xfId="8647" xr:uid="{00000000-0005-0000-0000-00004C210000}"/>
    <cellStyle name="Normal 2 2 10 2 8 4 4" xfId="8648" xr:uid="{00000000-0005-0000-0000-00004D210000}"/>
    <cellStyle name="Normal 2 2 10 2 8 4 5" xfId="8649" xr:uid="{00000000-0005-0000-0000-00004E210000}"/>
    <cellStyle name="Normal 2 2 10 2 8 4 6" xfId="8650" xr:uid="{00000000-0005-0000-0000-00004F210000}"/>
    <cellStyle name="Normal 2 2 10 2 8 4 7" xfId="8651" xr:uid="{00000000-0005-0000-0000-000050210000}"/>
    <cellStyle name="Normal 2 2 10 2 8 4 8" xfId="8652" xr:uid="{00000000-0005-0000-0000-000051210000}"/>
    <cellStyle name="Normal 2 2 10 2 8 4 9" xfId="8653" xr:uid="{00000000-0005-0000-0000-000052210000}"/>
    <cellStyle name="Normal 2 2 10 2 8 5" xfId="8654" xr:uid="{00000000-0005-0000-0000-000053210000}"/>
    <cellStyle name="Normal 2 2 10 2 8 5 10" xfId="8655" xr:uid="{00000000-0005-0000-0000-000054210000}"/>
    <cellStyle name="Normal 2 2 10 2 8 5 2" xfId="8656" xr:uid="{00000000-0005-0000-0000-000055210000}"/>
    <cellStyle name="Normal 2 2 10 2 8 5 3" xfId="8657" xr:uid="{00000000-0005-0000-0000-000056210000}"/>
    <cellStyle name="Normal 2 2 10 2 8 5 4" xfId="8658" xr:uid="{00000000-0005-0000-0000-000057210000}"/>
    <cellStyle name="Normal 2 2 10 2 8 5 5" xfId="8659" xr:uid="{00000000-0005-0000-0000-000058210000}"/>
    <cellStyle name="Normal 2 2 10 2 8 5 6" xfId="8660" xr:uid="{00000000-0005-0000-0000-000059210000}"/>
    <cellStyle name="Normal 2 2 10 2 8 5 7" xfId="8661" xr:uid="{00000000-0005-0000-0000-00005A210000}"/>
    <cellStyle name="Normal 2 2 10 2 8 5 8" xfId="8662" xr:uid="{00000000-0005-0000-0000-00005B210000}"/>
    <cellStyle name="Normal 2 2 10 2 8 5 9" xfId="8663" xr:uid="{00000000-0005-0000-0000-00005C210000}"/>
    <cellStyle name="Normal 2 2 10 2 8 6" xfId="8664" xr:uid="{00000000-0005-0000-0000-00005D210000}"/>
    <cellStyle name="Normal 2 2 10 2 8 7" xfId="8665" xr:uid="{00000000-0005-0000-0000-00005E210000}"/>
    <cellStyle name="Normal 2 2 10 2 8 8" xfId="8666" xr:uid="{00000000-0005-0000-0000-00005F210000}"/>
    <cellStyle name="Normal 2 2 10 2 8 9" xfId="8667" xr:uid="{00000000-0005-0000-0000-000060210000}"/>
    <cellStyle name="Normal 2 2 10 2 9" xfId="8668" xr:uid="{00000000-0005-0000-0000-000061210000}"/>
    <cellStyle name="Normal 2 2 10 2 9 10" xfId="8669" xr:uid="{00000000-0005-0000-0000-000062210000}"/>
    <cellStyle name="Normal 2 2 10 2 9 11" xfId="8670" xr:uid="{00000000-0005-0000-0000-000063210000}"/>
    <cellStyle name="Normal 2 2 10 2 9 12" xfId="8671" xr:uid="{00000000-0005-0000-0000-000064210000}"/>
    <cellStyle name="Normal 2 2 10 2 9 13" xfId="8672" xr:uid="{00000000-0005-0000-0000-000065210000}"/>
    <cellStyle name="Normal 2 2 10 2 9 14" xfId="8673" xr:uid="{00000000-0005-0000-0000-000066210000}"/>
    <cellStyle name="Normal 2 2 10 2 9 2" xfId="8674" xr:uid="{00000000-0005-0000-0000-000067210000}"/>
    <cellStyle name="Normal 2 2 10 2 9 2 10" xfId="8675" xr:uid="{00000000-0005-0000-0000-000068210000}"/>
    <cellStyle name="Normal 2 2 10 2 9 2 2" xfId="8676" xr:uid="{00000000-0005-0000-0000-000069210000}"/>
    <cellStyle name="Normal 2 2 10 2 9 2 3" xfId="8677" xr:uid="{00000000-0005-0000-0000-00006A210000}"/>
    <cellStyle name="Normal 2 2 10 2 9 2 4" xfId="8678" xr:uid="{00000000-0005-0000-0000-00006B210000}"/>
    <cellStyle name="Normal 2 2 10 2 9 2 5" xfId="8679" xr:uid="{00000000-0005-0000-0000-00006C210000}"/>
    <cellStyle name="Normal 2 2 10 2 9 2 6" xfId="8680" xr:uid="{00000000-0005-0000-0000-00006D210000}"/>
    <cellStyle name="Normal 2 2 10 2 9 2 7" xfId="8681" xr:uid="{00000000-0005-0000-0000-00006E210000}"/>
    <cellStyle name="Normal 2 2 10 2 9 2 8" xfId="8682" xr:uid="{00000000-0005-0000-0000-00006F210000}"/>
    <cellStyle name="Normal 2 2 10 2 9 2 9" xfId="8683" xr:uid="{00000000-0005-0000-0000-000070210000}"/>
    <cellStyle name="Normal 2 2 10 2 9 3" xfId="8684" xr:uid="{00000000-0005-0000-0000-000071210000}"/>
    <cellStyle name="Normal 2 2 10 2 9 3 10" xfId="8685" xr:uid="{00000000-0005-0000-0000-000072210000}"/>
    <cellStyle name="Normal 2 2 10 2 9 3 2" xfId="8686" xr:uid="{00000000-0005-0000-0000-000073210000}"/>
    <cellStyle name="Normal 2 2 10 2 9 3 3" xfId="8687" xr:uid="{00000000-0005-0000-0000-000074210000}"/>
    <cellStyle name="Normal 2 2 10 2 9 3 4" xfId="8688" xr:uid="{00000000-0005-0000-0000-000075210000}"/>
    <cellStyle name="Normal 2 2 10 2 9 3 5" xfId="8689" xr:uid="{00000000-0005-0000-0000-000076210000}"/>
    <cellStyle name="Normal 2 2 10 2 9 3 6" xfId="8690" xr:uid="{00000000-0005-0000-0000-000077210000}"/>
    <cellStyle name="Normal 2 2 10 2 9 3 7" xfId="8691" xr:uid="{00000000-0005-0000-0000-000078210000}"/>
    <cellStyle name="Normal 2 2 10 2 9 3 8" xfId="8692" xr:uid="{00000000-0005-0000-0000-000079210000}"/>
    <cellStyle name="Normal 2 2 10 2 9 3 9" xfId="8693" xr:uid="{00000000-0005-0000-0000-00007A210000}"/>
    <cellStyle name="Normal 2 2 10 2 9 4" xfId="8694" xr:uid="{00000000-0005-0000-0000-00007B210000}"/>
    <cellStyle name="Normal 2 2 10 2 9 4 10" xfId="8695" xr:uid="{00000000-0005-0000-0000-00007C210000}"/>
    <cellStyle name="Normal 2 2 10 2 9 4 2" xfId="8696" xr:uid="{00000000-0005-0000-0000-00007D210000}"/>
    <cellStyle name="Normal 2 2 10 2 9 4 3" xfId="8697" xr:uid="{00000000-0005-0000-0000-00007E210000}"/>
    <cellStyle name="Normal 2 2 10 2 9 4 4" xfId="8698" xr:uid="{00000000-0005-0000-0000-00007F210000}"/>
    <cellStyle name="Normal 2 2 10 2 9 4 5" xfId="8699" xr:uid="{00000000-0005-0000-0000-000080210000}"/>
    <cellStyle name="Normal 2 2 10 2 9 4 6" xfId="8700" xr:uid="{00000000-0005-0000-0000-000081210000}"/>
    <cellStyle name="Normal 2 2 10 2 9 4 7" xfId="8701" xr:uid="{00000000-0005-0000-0000-000082210000}"/>
    <cellStyle name="Normal 2 2 10 2 9 4 8" xfId="8702" xr:uid="{00000000-0005-0000-0000-000083210000}"/>
    <cellStyle name="Normal 2 2 10 2 9 4 9" xfId="8703" xr:uid="{00000000-0005-0000-0000-000084210000}"/>
    <cellStyle name="Normal 2 2 10 2 9 5" xfId="8704" xr:uid="{00000000-0005-0000-0000-000085210000}"/>
    <cellStyle name="Normal 2 2 10 2 9 5 10" xfId="8705" xr:uid="{00000000-0005-0000-0000-000086210000}"/>
    <cellStyle name="Normal 2 2 10 2 9 5 2" xfId="8706" xr:uid="{00000000-0005-0000-0000-000087210000}"/>
    <cellStyle name="Normal 2 2 10 2 9 5 3" xfId="8707" xr:uid="{00000000-0005-0000-0000-000088210000}"/>
    <cellStyle name="Normal 2 2 10 2 9 5 4" xfId="8708" xr:uid="{00000000-0005-0000-0000-000089210000}"/>
    <cellStyle name="Normal 2 2 10 2 9 5 5" xfId="8709" xr:uid="{00000000-0005-0000-0000-00008A210000}"/>
    <cellStyle name="Normal 2 2 10 2 9 5 6" xfId="8710" xr:uid="{00000000-0005-0000-0000-00008B210000}"/>
    <cellStyle name="Normal 2 2 10 2 9 5 7" xfId="8711" xr:uid="{00000000-0005-0000-0000-00008C210000}"/>
    <cellStyle name="Normal 2 2 10 2 9 5 8" xfId="8712" xr:uid="{00000000-0005-0000-0000-00008D210000}"/>
    <cellStyle name="Normal 2 2 10 2 9 5 9" xfId="8713" xr:uid="{00000000-0005-0000-0000-00008E210000}"/>
    <cellStyle name="Normal 2 2 10 2 9 6" xfId="8714" xr:uid="{00000000-0005-0000-0000-00008F210000}"/>
    <cellStyle name="Normal 2 2 10 2 9 7" xfId="8715" xr:uid="{00000000-0005-0000-0000-000090210000}"/>
    <cellStyle name="Normal 2 2 10 2 9 8" xfId="8716" xr:uid="{00000000-0005-0000-0000-000091210000}"/>
    <cellStyle name="Normal 2 2 10 2 9 9" xfId="8717" xr:uid="{00000000-0005-0000-0000-000092210000}"/>
    <cellStyle name="Normal 2 2 10 20" xfId="8718" xr:uid="{00000000-0005-0000-0000-000093210000}"/>
    <cellStyle name="Normal 2 2 10 20 10" xfId="8719" xr:uid="{00000000-0005-0000-0000-000094210000}"/>
    <cellStyle name="Normal 2 2 10 20 11" xfId="8720" xr:uid="{00000000-0005-0000-0000-000095210000}"/>
    <cellStyle name="Normal 2 2 10 20 12" xfId="8721" xr:uid="{00000000-0005-0000-0000-000096210000}"/>
    <cellStyle name="Normal 2 2 10 20 13" xfId="8722" xr:uid="{00000000-0005-0000-0000-000097210000}"/>
    <cellStyle name="Normal 2 2 10 20 14" xfId="8723" xr:uid="{00000000-0005-0000-0000-000098210000}"/>
    <cellStyle name="Normal 2 2 10 20 2" xfId="8724" xr:uid="{00000000-0005-0000-0000-000099210000}"/>
    <cellStyle name="Normal 2 2 10 20 2 10" xfId="8725" xr:uid="{00000000-0005-0000-0000-00009A210000}"/>
    <cellStyle name="Normal 2 2 10 20 2 2" xfId="8726" xr:uid="{00000000-0005-0000-0000-00009B210000}"/>
    <cellStyle name="Normal 2 2 10 20 2 3" xfId="8727" xr:uid="{00000000-0005-0000-0000-00009C210000}"/>
    <cellStyle name="Normal 2 2 10 20 2 4" xfId="8728" xr:uid="{00000000-0005-0000-0000-00009D210000}"/>
    <cellStyle name="Normal 2 2 10 20 2 5" xfId="8729" xr:uid="{00000000-0005-0000-0000-00009E210000}"/>
    <cellStyle name="Normal 2 2 10 20 2 6" xfId="8730" xr:uid="{00000000-0005-0000-0000-00009F210000}"/>
    <cellStyle name="Normal 2 2 10 20 2 7" xfId="8731" xr:uid="{00000000-0005-0000-0000-0000A0210000}"/>
    <cellStyle name="Normal 2 2 10 20 2 8" xfId="8732" xr:uid="{00000000-0005-0000-0000-0000A1210000}"/>
    <cellStyle name="Normal 2 2 10 20 2 9" xfId="8733" xr:uid="{00000000-0005-0000-0000-0000A2210000}"/>
    <cellStyle name="Normal 2 2 10 20 3" xfId="8734" xr:uid="{00000000-0005-0000-0000-0000A3210000}"/>
    <cellStyle name="Normal 2 2 10 20 3 10" xfId="8735" xr:uid="{00000000-0005-0000-0000-0000A4210000}"/>
    <cellStyle name="Normal 2 2 10 20 3 2" xfId="8736" xr:uid="{00000000-0005-0000-0000-0000A5210000}"/>
    <cellStyle name="Normal 2 2 10 20 3 3" xfId="8737" xr:uid="{00000000-0005-0000-0000-0000A6210000}"/>
    <cellStyle name="Normal 2 2 10 20 3 4" xfId="8738" xr:uid="{00000000-0005-0000-0000-0000A7210000}"/>
    <cellStyle name="Normal 2 2 10 20 3 5" xfId="8739" xr:uid="{00000000-0005-0000-0000-0000A8210000}"/>
    <cellStyle name="Normal 2 2 10 20 3 6" xfId="8740" xr:uid="{00000000-0005-0000-0000-0000A9210000}"/>
    <cellStyle name="Normal 2 2 10 20 3 7" xfId="8741" xr:uid="{00000000-0005-0000-0000-0000AA210000}"/>
    <cellStyle name="Normal 2 2 10 20 3 8" xfId="8742" xr:uid="{00000000-0005-0000-0000-0000AB210000}"/>
    <cellStyle name="Normal 2 2 10 20 3 9" xfId="8743" xr:uid="{00000000-0005-0000-0000-0000AC210000}"/>
    <cellStyle name="Normal 2 2 10 20 4" xfId="8744" xr:uid="{00000000-0005-0000-0000-0000AD210000}"/>
    <cellStyle name="Normal 2 2 10 20 4 10" xfId="8745" xr:uid="{00000000-0005-0000-0000-0000AE210000}"/>
    <cellStyle name="Normal 2 2 10 20 4 2" xfId="8746" xr:uid="{00000000-0005-0000-0000-0000AF210000}"/>
    <cellStyle name="Normal 2 2 10 20 4 3" xfId="8747" xr:uid="{00000000-0005-0000-0000-0000B0210000}"/>
    <cellStyle name="Normal 2 2 10 20 4 4" xfId="8748" xr:uid="{00000000-0005-0000-0000-0000B1210000}"/>
    <cellStyle name="Normal 2 2 10 20 4 5" xfId="8749" xr:uid="{00000000-0005-0000-0000-0000B2210000}"/>
    <cellStyle name="Normal 2 2 10 20 4 6" xfId="8750" xr:uid="{00000000-0005-0000-0000-0000B3210000}"/>
    <cellStyle name="Normal 2 2 10 20 4 7" xfId="8751" xr:uid="{00000000-0005-0000-0000-0000B4210000}"/>
    <cellStyle name="Normal 2 2 10 20 4 8" xfId="8752" xr:uid="{00000000-0005-0000-0000-0000B5210000}"/>
    <cellStyle name="Normal 2 2 10 20 4 9" xfId="8753" xr:uid="{00000000-0005-0000-0000-0000B6210000}"/>
    <cellStyle name="Normal 2 2 10 20 5" xfId="8754" xr:uid="{00000000-0005-0000-0000-0000B7210000}"/>
    <cellStyle name="Normal 2 2 10 20 5 10" xfId="8755" xr:uid="{00000000-0005-0000-0000-0000B8210000}"/>
    <cellStyle name="Normal 2 2 10 20 5 2" xfId="8756" xr:uid="{00000000-0005-0000-0000-0000B9210000}"/>
    <cellStyle name="Normal 2 2 10 20 5 3" xfId="8757" xr:uid="{00000000-0005-0000-0000-0000BA210000}"/>
    <cellStyle name="Normal 2 2 10 20 5 4" xfId="8758" xr:uid="{00000000-0005-0000-0000-0000BB210000}"/>
    <cellStyle name="Normal 2 2 10 20 5 5" xfId="8759" xr:uid="{00000000-0005-0000-0000-0000BC210000}"/>
    <cellStyle name="Normal 2 2 10 20 5 6" xfId="8760" xr:uid="{00000000-0005-0000-0000-0000BD210000}"/>
    <cellStyle name="Normal 2 2 10 20 5 7" xfId="8761" xr:uid="{00000000-0005-0000-0000-0000BE210000}"/>
    <cellStyle name="Normal 2 2 10 20 5 8" xfId="8762" xr:uid="{00000000-0005-0000-0000-0000BF210000}"/>
    <cellStyle name="Normal 2 2 10 20 5 9" xfId="8763" xr:uid="{00000000-0005-0000-0000-0000C0210000}"/>
    <cellStyle name="Normal 2 2 10 20 6" xfId="8764" xr:uid="{00000000-0005-0000-0000-0000C1210000}"/>
    <cellStyle name="Normal 2 2 10 20 7" xfId="8765" xr:uid="{00000000-0005-0000-0000-0000C2210000}"/>
    <cellStyle name="Normal 2 2 10 20 8" xfId="8766" xr:uid="{00000000-0005-0000-0000-0000C3210000}"/>
    <cellStyle name="Normal 2 2 10 20 9" xfId="8767" xr:uid="{00000000-0005-0000-0000-0000C4210000}"/>
    <cellStyle name="Normal 2 2 10 21" xfId="8768" xr:uid="{00000000-0005-0000-0000-0000C5210000}"/>
    <cellStyle name="Normal 2 2 10 21 10" xfId="8769" xr:uid="{00000000-0005-0000-0000-0000C6210000}"/>
    <cellStyle name="Normal 2 2 10 21 11" xfId="8770" xr:uid="{00000000-0005-0000-0000-0000C7210000}"/>
    <cellStyle name="Normal 2 2 10 21 12" xfId="8771" xr:uid="{00000000-0005-0000-0000-0000C8210000}"/>
    <cellStyle name="Normal 2 2 10 21 13" xfId="8772" xr:uid="{00000000-0005-0000-0000-0000C9210000}"/>
    <cellStyle name="Normal 2 2 10 21 14" xfId="8773" xr:uid="{00000000-0005-0000-0000-0000CA210000}"/>
    <cellStyle name="Normal 2 2 10 21 2" xfId="8774" xr:uid="{00000000-0005-0000-0000-0000CB210000}"/>
    <cellStyle name="Normal 2 2 10 21 2 10" xfId="8775" xr:uid="{00000000-0005-0000-0000-0000CC210000}"/>
    <cellStyle name="Normal 2 2 10 21 2 2" xfId="8776" xr:uid="{00000000-0005-0000-0000-0000CD210000}"/>
    <cellStyle name="Normal 2 2 10 21 2 3" xfId="8777" xr:uid="{00000000-0005-0000-0000-0000CE210000}"/>
    <cellStyle name="Normal 2 2 10 21 2 4" xfId="8778" xr:uid="{00000000-0005-0000-0000-0000CF210000}"/>
    <cellStyle name="Normal 2 2 10 21 2 5" xfId="8779" xr:uid="{00000000-0005-0000-0000-0000D0210000}"/>
    <cellStyle name="Normal 2 2 10 21 2 6" xfId="8780" xr:uid="{00000000-0005-0000-0000-0000D1210000}"/>
    <cellStyle name="Normal 2 2 10 21 2 7" xfId="8781" xr:uid="{00000000-0005-0000-0000-0000D2210000}"/>
    <cellStyle name="Normal 2 2 10 21 2 8" xfId="8782" xr:uid="{00000000-0005-0000-0000-0000D3210000}"/>
    <cellStyle name="Normal 2 2 10 21 2 9" xfId="8783" xr:uid="{00000000-0005-0000-0000-0000D4210000}"/>
    <cellStyle name="Normal 2 2 10 21 3" xfId="8784" xr:uid="{00000000-0005-0000-0000-0000D5210000}"/>
    <cellStyle name="Normal 2 2 10 21 3 10" xfId="8785" xr:uid="{00000000-0005-0000-0000-0000D6210000}"/>
    <cellStyle name="Normal 2 2 10 21 3 2" xfId="8786" xr:uid="{00000000-0005-0000-0000-0000D7210000}"/>
    <cellStyle name="Normal 2 2 10 21 3 3" xfId="8787" xr:uid="{00000000-0005-0000-0000-0000D8210000}"/>
    <cellStyle name="Normal 2 2 10 21 3 4" xfId="8788" xr:uid="{00000000-0005-0000-0000-0000D9210000}"/>
    <cellStyle name="Normal 2 2 10 21 3 5" xfId="8789" xr:uid="{00000000-0005-0000-0000-0000DA210000}"/>
    <cellStyle name="Normal 2 2 10 21 3 6" xfId="8790" xr:uid="{00000000-0005-0000-0000-0000DB210000}"/>
    <cellStyle name="Normal 2 2 10 21 3 7" xfId="8791" xr:uid="{00000000-0005-0000-0000-0000DC210000}"/>
    <cellStyle name="Normal 2 2 10 21 3 8" xfId="8792" xr:uid="{00000000-0005-0000-0000-0000DD210000}"/>
    <cellStyle name="Normal 2 2 10 21 3 9" xfId="8793" xr:uid="{00000000-0005-0000-0000-0000DE210000}"/>
    <cellStyle name="Normal 2 2 10 21 4" xfId="8794" xr:uid="{00000000-0005-0000-0000-0000DF210000}"/>
    <cellStyle name="Normal 2 2 10 21 4 10" xfId="8795" xr:uid="{00000000-0005-0000-0000-0000E0210000}"/>
    <cellStyle name="Normal 2 2 10 21 4 2" xfId="8796" xr:uid="{00000000-0005-0000-0000-0000E1210000}"/>
    <cellStyle name="Normal 2 2 10 21 4 3" xfId="8797" xr:uid="{00000000-0005-0000-0000-0000E2210000}"/>
    <cellStyle name="Normal 2 2 10 21 4 4" xfId="8798" xr:uid="{00000000-0005-0000-0000-0000E3210000}"/>
    <cellStyle name="Normal 2 2 10 21 4 5" xfId="8799" xr:uid="{00000000-0005-0000-0000-0000E4210000}"/>
    <cellStyle name="Normal 2 2 10 21 4 6" xfId="8800" xr:uid="{00000000-0005-0000-0000-0000E5210000}"/>
    <cellStyle name="Normal 2 2 10 21 4 7" xfId="8801" xr:uid="{00000000-0005-0000-0000-0000E6210000}"/>
    <cellStyle name="Normal 2 2 10 21 4 8" xfId="8802" xr:uid="{00000000-0005-0000-0000-0000E7210000}"/>
    <cellStyle name="Normal 2 2 10 21 4 9" xfId="8803" xr:uid="{00000000-0005-0000-0000-0000E8210000}"/>
    <cellStyle name="Normal 2 2 10 21 5" xfId="8804" xr:uid="{00000000-0005-0000-0000-0000E9210000}"/>
    <cellStyle name="Normal 2 2 10 21 5 10" xfId="8805" xr:uid="{00000000-0005-0000-0000-0000EA210000}"/>
    <cellStyle name="Normal 2 2 10 21 5 2" xfId="8806" xr:uid="{00000000-0005-0000-0000-0000EB210000}"/>
    <cellStyle name="Normal 2 2 10 21 5 3" xfId="8807" xr:uid="{00000000-0005-0000-0000-0000EC210000}"/>
    <cellStyle name="Normal 2 2 10 21 5 4" xfId="8808" xr:uid="{00000000-0005-0000-0000-0000ED210000}"/>
    <cellStyle name="Normal 2 2 10 21 5 5" xfId="8809" xr:uid="{00000000-0005-0000-0000-0000EE210000}"/>
    <cellStyle name="Normal 2 2 10 21 5 6" xfId="8810" xr:uid="{00000000-0005-0000-0000-0000EF210000}"/>
    <cellStyle name="Normal 2 2 10 21 5 7" xfId="8811" xr:uid="{00000000-0005-0000-0000-0000F0210000}"/>
    <cellStyle name="Normal 2 2 10 21 5 8" xfId="8812" xr:uid="{00000000-0005-0000-0000-0000F1210000}"/>
    <cellStyle name="Normal 2 2 10 21 5 9" xfId="8813" xr:uid="{00000000-0005-0000-0000-0000F2210000}"/>
    <cellStyle name="Normal 2 2 10 21 6" xfId="8814" xr:uid="{00000000-0005-0000-0000-0000F3210000}"/>
    <cellStyle name="Normal 2 2 10 21 7" xfId="8815" xr:uid="{00000000-0005-0000-0000-0000F4210000}"/>
    <cellStyle name="Normal 2 2 10 21 8" xfId="8816" xr:uid="{00000000-0005-0000-0000-0000F5210000}"/>
    <cellStyle name="Normal 2 2 10 21 9" xfId="8817" xr:uid="{00000000-0005-0000-0000-0000F6210000}"/>
    <cellStyle name="Normal 2 2 10 22" xfId="8818" xr:uid="{00000000-0005-0000-0000-0000F7210000}"/>
    <cellStyle name="Normal 2 2 10 22 10" xfId="8819" xr:uid="{00000000-0005-0000-0000-0000F8210000}"/>
    <cellStyle name="Normal 2 2 10 22 11" xfId="8820" xr:uid="{00000000-0005-0000-0000-0000F9210000}"/>
    <cellStyle name="Normal 2 2 10 22 12" xfId="8821" xr:uid="{00000000-0005-0000-0000-0000FA210000}"/>
    <cellStyle name="Normal 2 2 10 22 13" xfId="8822" xr:uid="{00000000-0005-0000-0000-0000FB210000}"/>
    <cellStyle name="Normal 2 2 10 22 14" xfId="8823" xr:uid="{00000000-0005-0000-0000-0000FC210000}"/>
    <cellStyle name="Normal 2 2 10 22 2" xfId="8824" xr:uid="{00000000-0005-0000-0000-0000FD210000}"/>
    <cellStyle name="Normal 2 2 10 22 2 10" xfId="8825" xr:uid="{00000000-0005-0000-0000-0000FE210000}"/>
    <cellStyle name="Normal 2 2 10 22 2 2" xfId="8826" xr:uid="{00000000-0005-0000-0000-0000FF210000}"/>
    <cellStyle name="Normal 2 2 10 22 2 3" xfId="8827" xr:uid="{00000000-0005-0000-0000-000000220000}"/>
    <cellStyle name="Normal 2 2 10 22 2 4" xfId="8828" xr:uid="{00000000-0005-0000-0000-000001220000}"/>
    <cellStyle name="Normal 2 2 10 22 2 5" xfId="8829" xr:uid="{00000000-0005-0000-0000-000002220000}"/>
    <cellStyle name="Normal 2 2 10 22 2 6" xfId="8830" xr:uid="{00000000-0005-0000-0000-000003220000}"/>
    <cellStyle name="Normal 2 2 10 22 2 7" xfId="8831" xr:uid="{00000000-0005-0000-0000-000004220000}"/>
    <cellStyle name="Normal 2 2 10 22 2 8" xfId="8832" xr:uid="{00000000-0005-0000-0000-000005220000}"/>
    <cellStyle name="Normal 2 2 10 22 2 9" xfId="8833" xr:uid="{00000000-0005-0000-0000-000006220000}"/>
    <cellStyle name="Normal 2 2 10 22 3" xfId="8834" xr:uid="{00000000-0005-0000-0000-000007220000}"/>
    <cellStyle name="Normal 2 2 10 22 3 10" xfId="8835" xr:uid="{00000000-0005-0000-0000-000008220000}"/>
    <cellStyle name="Normal 2 2 10 22 3 2" xfId="8836" xr:uid="{00000000-0005-0000-0000-000009220000}"/>
    <cellStyle name="Normal 2 2 10 22 3 3" xfId="8837" xr:uid="{00000000-0005-0000-0000-00000A220000}"/>
    <cellStyle name="Normal 2 2 10 22 3 4" xfId="8838" xr:uid="{00000000-0005-0000-0000-00000B220000}"/>
    <cellStyle name="Normal 2 2 10 22 3 5" xfId="8839" xr:uid="{00000000-0005-0000-0000-00000C220000}"/>
    <cellStyle name="Normal 2 2 10 22 3 6" xfId="8840" xr:uid="{00000000-0005-0000-0000-00000D220000}"/>
    <cellStyle name="Normal 2 2 10 22 3 7" xfId="8841" xr:uid="{00000000-0005-0000-0000-00000E220000}"/>
    <cellStyle name="Normal 2 2 10 22 3 8" xfId="8842" xr:uid="{00000000-0005-0000-0000-00000F220000}"/>
    <cellStyle name="Normal 2 2 10 22 3 9" xfId="8843" xr:uid="{00000000-0005-0000-0000-000010220000}"/>
    <cellStyle name="Normal 2 2 10 22 4" xfId="8844" xr:uid="{00000000-0005-0000-0000-000011220000}"/>
    <cellStyle name="Normal 2 2 10 22 4 10" xfId="8845" xr:uid="{00000000-0005-0000-0000-000012220000}"/>
    <cellStyle name="Normal 2 2 10 22 4 2" xfId="8846" xr:uid="{00000000-0005-0000-0000-000013220000}"/>
    <cellStyle name="Normal 2 2 10 22 4 3" xfId="8847" xr:uid="{00000000-0005-0000-0000-000014220000}"/>
    <cellStyle name="Normal 2 2 10 22 4 4" xfId="8848" xr:uid="{00000000-0005-0000-0000-000015220000}"/>
    <cellStyle name="Normal 2 2 10 22 4 5" xfId="8849" xr:uid="{00000000-0005-0000-0000-000016220000}"/>
    <cellStyle name="Normal 2 2 10 22 4 6" xfId="8850" xr:uid="{00000000-0005-0000-0000-000017220000}"/>
    <cellStyle name="Normal 2 2 10 22 4 7" xfId="8851" xr:uid="{00000000-0005-0000-0000-000018220000}"/>
    <cellStyle name="Normal 2 2 10 22 4 8" xfId="8852" xr:uid="{00000000-0005-0000-0000-000019220000}"/>
    <cellStyle name="Normal 2 2 10 22 4 9" xfId="8853" xr:uid="{00000000-0005-0000-0000-00001A220000}"/>
    <cellStyle name="Normal 2 2 10 22 5" xfId="8854" xr:uid="{00000000-0005-0000-0000-00001B220000}"/>
    <cellStyle name="Normal 2 2 10 22 5 10" xfId="8855" xr:uid="{00000000-0005-0000-0000-00001C220000}"/>
    <cellStyle name="Normal 2 2 10 22 5 2" xfId="8856" xr:uid="{00000000-0005-0000-0000-00001D220000}"/>
    <cellStyle name="Normal 2 2 10 22 5 3" xfId="8857" xr:uid="{00000000-0005-0000-0000-00001E220000}"/>
    <cellStyle name="Normal 2 2 10 22 5 4" xfId="8858" xr:uid="{00000000-0005-0000-0000-00001F220000}"/>
    <cellStyle name="Normal 2 2 10 22 5 5" xfId="8859" xr:uid="{00000000-0005-0000-0000-000020220000}"/>
    <cellStyle name="Normal 2 2 10 22 5 6" xfId="8860" xr:uid="{00000000-0005-0000-0000-000021220000}"/>
    <cellStyle name="Normal 2 2 10 22 5 7" xfId="8861" xr:uid="{00000000-0005-0000-0000-000022220000}"/>
    <cellStyle name="Normal 2 2 10 22 5 8" xfId="8862" xr:uid="{00000000-0005-0000-0000-000023220000}"/>
    <cellStyle name="Normal 2 2 10 22 5 9" xfId="8863" xr:uid="{00000000-0005-0000-0000-000024220000}"/>
    <cellStyle name="Normal 2 2 10 22 6" xfId="8864" xr:uid="{00000000-0005-0000-0000-000025220000}"/>
    <cellStyle name="Normal 2 2 10 22 7" xfId="8865" xr:uid="{00000000-0005-0000-0000-000026220000}"/>
    <cellStyle name="Normal 2 2 10 22 8" xfId="8866" xr:uid="{00000000-0005-0000-0000-000027220000}"/>
    <cellStyle name="Normal 2 2 10 22 9" xfId="8867" xr:uid="{00000000-0005-0000-0000-000028220000}"/>
    <cellStyle name="Normal 2 2 10 23" xfId="8868" xr:uid="{00000000-0005-0000-0000-000029220000}"/>
    <cellStyle name="Normal 2 2 10 23 10" xfId="8869" xr:uid="{00000000-0005-0000-0000-00002A220000}"/>
    <cellStyle name="Normal 2 2 10 23 11" xfId="8870" xr:uid="{00000000-0005-0000-0000-00002B220000}"/>
    <cellStyle name="Normal 2 2 10 23 12" xfId="8871" xr:uid="{00000000-0005-0000-0000-00002C220000}"/>
    <cellStyle name="Normal 2 2 10 23 13" xfId="8872" xr:uid="{00000000-0005-0000-0000-00002D220000}"/>
    <cellStyle name="Normal 2 2 10 23 14" xfId="8873" xr:uid="{00000000-0005-0000-0000-00002E220000}"/>
    <cellStyle name="Normal 2 2 10 23 2" xfId="8874" xr:uid="{00000000-0005-0000-0000-00002F220000}"/>
    <cellStyle name="Normal 2 2 10 23 2 10" xfId="8875" xr:uid="{00000000-0005-0000-0000-000030220000}"/>
    <cellStyle name="Normal 2 2 10 23 2 2" xfId="8876" xr:uid="{00000000-0005-0000-0000-000031220000}"/>
    <cellStyle name="Normal 2 2 10 23 2 3" xfId="8877" xr:uid="{00000000-0005-0000-0000-000032220000}"/>
    <cellStyle name="Normal 2 2 10 23 2 4" xfId="8878" xr:uid="{00000000-0005-0000-0000-000033220000}"/>
    <cellStyle name="Normal 2 2 10 23 2 5" xfId="8879" xr:uid="{00000000-0005-0000-0000-000034220000}"/>
    <cellStyle name="Normal 2 2 10 23 2 6" xfId="8880" xr:uid="{00000000-0005-0000-0000-000035220000}"/>
    <cellStyle name="Normal 2 2 10 23 2 7" xfId="8881" xr:uid="{00000000-0005-0000-0000-000036220000}"/>
    <cellStyle name="Normal 2 2 10 23 2 8" xfId="8882" xr:uid="{00000000-0005-0000-0000-000037220000}"/>
    <cellStyle name="Normal 2 2 10 23 2 9" xfId="8883" xr:uid="{00000000-0005-0000-0000-000038220000}"/>
    <cellStyle name="Normal 2 2 10 23 3" xfId="8884" xr:uid="{00000000-0005-0000-0000-000039220000}"/>
    <cellStyle name="Normal 2 2 10 23 3 10" xfId="8885" xr:uid="{00000000-0005-0000-0000-00003A220000}"/>
    <cellStyle name="Normal 2 2 10 23 3 2" xfId="8886" xr:uid="{00000000-0005-0000-0000-00003B220000}"/>
    <cellStyle name="Normal 2 2 10 23 3 3" xfId="8887" xr:uid="{00000000-0005-0000-0000-00003C220000}"/>
    <cellStyle name="Normal 2 2 10 23 3 4" xfId="8888" xr:uid="{00000000-0005-0000-0000-00003D220000}"/>
    <cellStyle name="Normal 2 2 10 23 3 5" xfId="8889" xr:uid="{00000000-0005-0000-0000-00003E220000}"/>
    <cellStyle name="Normal 2 2 10 23 3 6" xfId="8890" xr:uid="{00000000-0005-0000-0000-00003F220000}"/>
    <cellStyle name="Normal 2 2 10 23 3 7" xfId="8891" xr:uid="{00000000-0005-0000-0000-000040220000}"/>
    <cellStyle name="Normal 2 2 10 23 3 8" xfId="8892" xr:uid="{00000000-0005-0000-0000-000041220000}"/>
    <cellStyle name="Normal 2 2 10 23 3 9" xfId="8893" xr:uid="{00000000-0005-0000-0000-000042220000}"/>
    <cellStyle name="Normal 2 2 10 23 4" xfId="8894" xr:uid="{00000000-0005-0000-0000-000043220000}"/>
    <cellStyle name="Normal 2 2 10 23 4 10" xfId="8895" xr:uid="{00000000-0005-0000-0000-000044220000}"/>
    <cellStyle name="Normal 2 2 10 23 4 2" xfId="8896" xr:uid="{00000000-0005-0000-0000-000045220000}"/>
    <cellStyle name="Normal 2 2 10 23 4 3" xfId="8897" xr:uid="{00000000-0005-0000-0000-000046220000}"/>
    <cellStyle name="Normal 2 2 10 23 4 4" xfId="8898" xr:uid="{00000000-0005-0000-0000-000047220000}"/>
    <cellStyle name="Normal 2 2 10 23 4 5" xfId="8899" xr:uid="{00000000-0005-0000-0000-000048220000}"/>
    <cellStyle name="Normal 2 2 10 23 4 6" xfId="8900" xr:uid="{00000000-0005-0000-0000-000049220000}"/>
    <cellStyle name="Normal 2 2 10 23 4 7" xfId="8901" xr:uid="{00000000-0005-0000-0000-00004A220000}"/>
    <cellStyle name="Normal 2 2 10 23 4 8" xfId="8902" xr:uid="{00000000-0005-0000-0000-00004B220000}"/>
    <cellStyle name="Normal 2 2 10 23 4 9" xfId="8903" xr:uid="{00000000-0005-0000-0000-00004C220000}"/>
    <cellStyle name="Normal 2 2 10 23 5" xfId="8904" xr:uid="{00000000-0005-0000-0000-00004D220000}"/>
    <cellStyle name="Normal 2 2 10 23 5 10" xfId="8905" xr:uid="{00000000-0005-0000-0000-00004E220000}"/>
    <cellStyle name="Normal 2 2 10 23 5 2" xfId="8906" xr:uid="{00000000-0005-0000-0000-00004F220000}"/>
    <cellStyle name="Normal 2 2 10 23 5 3" xfId="8907" xr:uid="{00000000-0005-0000-0000-000050220000}"/>
    <cellStyle name="Normal 2 2 10 23 5 4" xfId="8908" xr:uid="{00000000-0005-0000-0000-000051220000}"/>
    <cellStyle name="Normal 2 2 10 23 5 5" xfId="8909" xr:uid="{00000000-0005-0000-0000-000052220000}"/>
    <cellStyle name="Normal 2 2 10 23 5 6" xfId="8910" xr:uid="{00000000-0005-0000-0000-000053220000}"/>
    <cellStyle name="Normal 2 2 10 23 5 7" xfId="8911" xr:uid="{00000000-0005-0000-0000-000054220000}"/>
    <cellStyle name="Normal 2 2 10 23 5 8" xfId="8912" xr:uid="{00000000-0005-0000-0000-000055220000}"/>
    <cellStyle name="Normal 2 2 10 23 5 9" xfId="8913" xr:uid="{00000000-0005-0000-0000-000056220000}"/>
    <cellStyle name="Normal 2 2 10 23 6" xfId="8914" xr:uid="{00000000-0005-0000-0000-000057220000}"/>
    <cellStyle name="Normal 2 2 10 23 7" xfId="8915" xr:uid="{00000000-0005-0000-0000-000058220000}"/>
    <cellStyle name="Normal 2 2 10 23 8" xfId="8916" xr:uid="{00000000-0005-0000-0000-000059220000}"/>
    <cellStyle name="Normal 2 2 10 23 9" xfId="8917" xr:uid="{00000000-0005-0000-0000-00005A220000}"/>
    <cellStyle name="Normal 2 2 10 24" xfId="8918" xr:uid="{00000000-0005-0000-0000-00005B220000}"/>
    <cellStyle name="Normal 2 2 10 24 10" xfId="8919" xr:uid="{00000000-0005-0000-0000-00005C220000}"/>
    <cellStyle name="Normal 2 2 10 24 11" xfId="8920" xr:uid="{00000000-0005-0000-0000-00005D220000}"/>
    <cellStyle name="Normal 2 2 10 24 12" xfId="8921" xr:uid="{00000000-0005-0000-0000-00005E220000}"/>
    <cellStyle name="Normal 2 2 10 24 13" xfId="8922" xr:uid="{00000000-0005-0000-0000-00005F220000}"/>
    <cellStyle name="Normal 2 2 10 24 14" xfId="8923" xr:uid="{00000000-0005-0000-0000-000060220000}"/>
    <cellStyle name="Normal 2 2 10 24 2" xfId="8924" xr:uid="{00000000-0005-0000-0000-000061220000}"/>
    <cellStyle name="Normal 2 2 10 24 2 10" xfId="8925" xr:uid="{00000000-0005-0000-0000-000062220000}"/>
    <cellStyle name="Normal 2 2 10 24 2 2" xfId="8926" xr:uid="{00000000-0005-0000-0000-000063220000}"/>
    <cellStyle name="Normal 2 2 10 24 2 3" xfId="8927" xr:uid="{00000000-0005-0000-0000-000064220000}"/>
    <cellStyle name="Normal 2 2 10 24 2 4" xfId="8928" xr:uid="{00000000-0005-0000-0000-000065220000}"/>
    <cellStyle name="Normal 2 2 10 24 2 5" xfId="8929" xr:uid="{00000000-0005-0000-0000-000066220000}"/>
    <cellStyle name="Normal 2 2 10 24 2 6" xfId="8930" xr:uid="{00000000-0005-0000-0000-000067220000}"/>
    <cellStyle name="Normal 2 2 10 24 2 7" xfId="8931" xr:uid="{00000000-0005-0000-0000-000068220000}"/>
    <cellStyle name="Normal 2 2 10 24 2 8" xfId="8932" xr:uid="{00000000-0005-0000-0000-000069220000}"/>
    <cellStyle name="Normal 2 2 10 24 2 9" xfId="8933" xr:uid="{00000000-0005-0000-0000-00006A220000}"/>
    <cellStyle name="Normal 2 2 10 24 3" xfId="8934" xr:uid="{00000000-0005-0000-0000-00006B220000}"/>
    <cellStyle name="Normal 2 2 10 24 3 10" xfId="8935" xr:uid="{00000000-0005-0000-0000-00006C220000}"/>
    <cellStyle name="Normal 2 2 10 24 3 2" xfId="8936" xr:uid="{00000000-0005-0000-0000-00006D220000}"/>
    <cellStyle name="Normal 2 2 10 24 3 3" xfId="8937" xr:uid="{00000000-0005-0000-0000-00006E220000}"/>
    <cellStyle name="Normal 2 2 10 24 3 4" xfId="8938" xr:uid="{00000000-0005-0000-0000-00006F220000}"/>
    <cellStyle name="Normal 2 2 10 24 3 5" xfId="8939" xr:uid="{00000000-0005-0000-0000-000070220000}"/>
    <cellStyle name="Normal 2 2 10 24 3 6" xfId="8940" xr:uid="{00000000-0005-0000-0000-000071220000}"/>
    <cellStyle name="Normal 2 2 10 24 3 7" xfId="8941" xr:uid="{00000000-0005-0000-0000-000072220000}"/>
    <cellStyle name="Normal 2 2 10 24 3 8" xfId="8942" xr:uid="{00000000-0005-0000-0000-000073220000}"/>
    <cellStyle name="Normal 2 2 10 24 3 9" xfId="8943" xr:uid="{00000000-0005-0000-0000-000074220000}"/>
    <cellStyle name="Normal 2 2 10 24 4" xfId="8944" xr:uid="{00000000-0005-0000-0000-000075220000}"/>
    <cellStyle name="Normal 2 2 10 24 4 10" xfId="8945" xr:uid="{00000000-0005-0000-0000-000076220000}"/>
    <cellStyle name="Normal 2 2 10 24 4 2" xfId="8946" xr:uid="{00000000-0005-0000-0000-000077220000}"/>
    <cellStyle name="Normal 2 2 10 24 4 3" xfId="8947" xr:uid="{00000000-0005-0000-0000-000078220000}"/>
    <cellStyle name="Normal 2 2 10 24 4 4" xfId="8948" xr:uid="{00000000-0005-0000-0000-000079220000}"/>
    <cellStyle name="Normal 2 2 10 24 4 5" xfId="8949" xr:uid="{00000000-0005-0000-0000-00007A220000}"/>
    <cellStyle name="Normal 2 2 10 24 4 6" xfId="8950" xr:uid="{00000000-0005-0000-0000-00007B220000}"/>
    <cellStyle name="Normal 2 2 10 24 4 7" xfId="8951" xr:uid="{00000000-0005-0000-0000-00007C220000}"/>
    <cellStyle name="Normal 2 2 10 24 4 8" xfId="8952" xr:uid="{00000000-0005-0000-0000-00007D220000}"/>
    <cellStyle name="Normal 2 2 10 24 4 9" xfId="8953" xr:uid="{00000000-0005-0000-0000-00007E220000}"/>
    <cellStyle name="Normal 2 2 10 24 5" xfId="8954" xr:uid="{00000000-0005-0000-0000-00007F220000}"/>
    <cellStyle name="Normal 2 2 10 24 5 10" xfId="8955" xr:uid="{00000000-0005-0000-0000-000080220000}"/>
    <cellStyle name="Normal 2 2 10 24 5 2" xfId="8956" xr:uid="{00000000-0005-0000-0000-000081220000}"/>
    <cellStyle name="Normal 2 2 10 24 5 3" xfId="8957" xr:uid="{00000000-0005-0000-0000-000082220000}"/>
    <cellStyle name="Normal 2 2 10 24 5 4" xfId="8958" xr:uid="{00000000-0005-0000-0000-000083220000}"/>
    <cellStyle name="Normal 2 2 10 24 5 5" xfId="8959" xr:uid="{00000000-0005-0000-0000-000084220000}"/>
    <cellStyle name="Normal 2 2 10 24 5 6" xfId="8960" xr:uid="{00000000-0005-0000-0000-000085220000}"/>
    <cellStyle name="Normal 2 2 10 24 5 7" xfId="8961" xr:uid="{00000000-0005-0000-0000-000086220000}"/>
    <cellStyle name="Normal 2 2 10 24 5 8" xfId="8962" xr:uid="{00000000-0005-0000-0000-000087220000}"/>
    <cellStyle name="Normal 2 2 10 24 5 9" xfId="8963" xr:uid="{00000000-0005-0000-0000-000088220000}"/>
    <cellStyle name="Normal 2 2 10 24 6" xfId="8964" xr:uid="{00000000-0005-0000-0000-000089220000}"/>
    <cellStyle name="Normal 2 2 10 24 7" xfId="8965" xr:uid="{00000000-0005-0000-0000-00008A220000}"/>
    <cellStyle name="Normal 2 2 10 24 8" xfId="8966" xr:uid="{00000000-0005-0000-0000-00008B220000}"/>
    <cellStyle name="Normal 2 2 10 24 9" xfId="8967" xr:uid="{00000000-0005-0000-0000-00008C220000}"/>
    <cellStyle name="Normal 2 2 10 25" xfId="8968" xr:uid="{00000000-0005-0000-0000-00008D220000}"/>
    <cellStyle name="Normal 2 2 10 25 10" xfId="8969" xr:uid="{00000000-0005-0000-0000-00008E220000}"/>
    <cellStyle name="Normal 2 2 10 25 11" xfId="8970" xr:uid="{00000000-0005-0000-0000-00008F220000}"/>
    <cellStyle name="Normal 2 2 10 25 12" xfId="8971" xr:uid="{00000000-0005-0000-0000-000090220000}"/>
    <cellStyle name="Normal 2 2 10 25 13" xfId="8972" xr:uid="{00000000-0005-0000-0000-000091220000}"/>
    <cellStyle name="Normal 2 2 10 25 14" xfId="8973" xr:uid="{00000000-0005-0000-0000-000092220000}"/>
    <cellStyle name="Normal 2 2 10 25 2" xfId="8974" xr:uid="{00000000-0005-0000-0000-000093220000}"/>
    <cellStyle name="Normal 2 2 10 25 2 10" xfId="8975" xr:uid="{00000000-0005-0000-0000-000094220000}"/>
    <cellStyle name="Normal 2 2 10 25 2 2" xfId="8976" xr:uid="{00000000-0005-0000-0000-000095220000}"/>
    <cellStyle name="Normal 2 2 10 25 2 3" xfId="8977" xr:uid="{00000000-0005-0000-0000-000096220000}"/>
    <cellStyle name="Normal 2 2 10 25 2 4" xfId="8978" xr:uid="{00000000-0005-0000-0000-000097220000}"/>
    <cellStyle name="Normal 2 2 10 25 2 5" xfId="8979" xr:uid="{00000000-0005-0000-0000-000098220000}"/>
    <cellStyle name="Normal 2 2 10 25 2 6" xfId="8980" xr:uid="{00000000-0005-0000-0000-000099220000}"/>
    <cellStyle name="Normal 2 2 10 25 2 7" xfId="8981" xr:uid="{00000000-0005-0000-0000-00009A220000}"/>
    <cellStyle name="Normal 2 2 10 25 2 8" xfId="8982" xr:uid="{00000000-0005-0000-0000-00009B220000}"/>
    <cellStyle name="Normal 2 2 10 25 2 9" xfId="8983" xr:uid="{00000000-0005-0000-0000-00009C220000}"/>
    <cellStyle name="Normal 2 2 10 25 3" xfId="8984" xr:uid="{00000000-0005-0000-0000-00009D220000}"/>
    <cellStyle name="Normal 2 2 10 25 3 10" xfId="8985" xr:uid="{00000000-0005-0000-0000-00009E220000}"/>
    <cellStyle name="Normal 2 2 10 25 3 2" xfId="8986" xr:uid="{00000000-0005-0000-0000-00009F220000}"/>
    <cellStyle name="Normal 2 2 10 25 3 3" xfId="8987" xr:uid="{00000000-0005-0000-0000-0000A0220000}"/>
    <cellStyle name="Normal 2 2 10 25 3 4" xfId="8988" xr:uid="{00000000-0005-0000-0000-0000A1220000}"/>
    <cellStyle name="Normal 2 2 10 25 3 5" xfId="8989" xr:uid="{00000000-0005-0000-0000-0000A2220000}"/>
    <cellStyle name="Normal 2 2 10 25 3 6" xfId="8990" xr:uid="{00000000-0005-0000-0000-0000A3220000}"/>
    <cellStyle name="Normal 2 2 10 25 3 7" xfId="8991" xr:uid="{00000000-0005-0000-0000-0000A4220000}"/>
    <cellStyle name="Normal 2 2 10 25 3 8" xfId="8992" xr:uid="{00000000-0005-0000-0000-0000A5220000}"/>
    <cellStyle name="Normal 2 2 10 25 3 9" xfId="8993" xr:uid="{00000000-0005-0000-0000-0000A6220000}"/>
    <cellStyle name="Normal 2 2 10 25 4" xfId="8994" xr:uid="{00000000-0005-0000-0000-0000A7220000}"/>
    <cellStyle name="Normal 2 2 10 25 4 10" xfId="8995" xr:uid="{00000000-0005-0000-0000-0000A8220000}"/>
    <cellStyle name="Normal 2 2 10 25 4 2" xfId="8996" xr:uid="{00000000-0005-0000-0000-0000A9220000}"/>
    <cellStyle name="Normal 2 2 10 25 4 3" xfId="8997" xr:uid="{00000000-0005-0000-0000-0000AA220000}"/>
    <cellStyle name="Normal 2 2 10 25 4 4" xfId="8998" xr:uid="{00000000-0005-0000-0000-0000AB220000}"/>
    <cellStyle name="Normal 2 2 10 25 4 5" xfId="8999" xr:uid="{00000000-0005-0000-0000-0000AC220000}"/>
    <cellStyle name="Normal 2 2 10 25 4 6" xfId="9000" xr:uid="{00000000-0005-0000-0000-0000AD220000}"/>
    <cellStyle name="Normal 2 2 10 25 4 7" xfId="9001" xr:uid="{00000000-0005-0000-0000-0000AE220000}"/>
    <cellStyle name="Normal 2 2 10 25 4 8" xfId="9002" xr:uid="{00000000-0005-0000-0000-0000AF220000}"/>
    <cellStyle name="Normal 2 2 10 25 4 9" xfId="9003" xr:uid="{00000000-0005-0000-0000-0000B0220000}"/>
    <cellStyle name="Normal 2 2 10 25 5" xfId="9004" xr:uid="{00000000-0005-0000-0000-0000B1220000}"/>
    <cellStyle name="Normal 2 2 10 25 5 10" xfId="9005" xr:uid="{00000000-0005-0000-0000-0000B2220000}"/>
    <cellStyle name="Normal 2 2 10 25 5 2" xfId="9006" xr:uid="{00000000-0005-0000-0000-0000B3220000}"/>
    <cellStyle name="Normal 2 2 10 25 5 3" xfId="9007" xr:uid="{00000000-0005-0000-0000-0000B4220000}"/>
    <cellStyle name="Normal 2 2 10 25 5 4" xfId="9008" xr:uid="{00000000-0005-0000-0000-0000B5220000}"/>
    <cellStyle name="Normal 2 2 10 25 5 5" xfId="9009" xr:uid="{00000000-0005-0000-0000-0000B6220000}"/>
    <cellStyle name="Normal 2 2 10 25 5 6" xfId="9010" xr:uid="{00000000-0005-0000-0000-0000B7220000}"/>
    <cellStyle name="Normal 2 2 10 25 5 7" xfId="9011" xr:uid="{00000000-0005-0000-0000-0000B8220000}"/>
    <cellStyle name="Normal 2 2 10 25 5 8" xfId="9012" xr:uid="{00000000-0005-0000-0000-0000B9220000}"/>
    <cellStyle name="Normal 2 2 10 25 5 9" xfId="9013" xr:uid="{00000000-0005-0000-0000-0000BA220000}"/>
    <cellStyle name="Normal 2 2 10 25 6" xfId="9014" xr:uid="{00000000-0005-0000-0000-0000BB220000}"/>
    <cellStyle name="Normal 2 2 10 25 7" xfId="9015" xr:uid="{00000000-0005-0000-0000-0000BC220000}"/>
    <cellStyle name="Normal 2 2 10 25 8" xfId="9016" xr:uid="{00000000-0005-0000-0000-0000BD220000}"/>
    <cellStyle name="Normal 2 2 10 25 9" xfId="9017" xr:uid="{00000000-0005-0000-0000-0000BE220000}"/>
    <cellStyle name="Normal 2 2 10 26" xfId="9018" xr:uid="{00000000-0005-0000-0000-0000BF220000}"/>
    <cellStyle name="Normal 2 2 10 26 10" xfId="9019" xr:uid="{00000000-0005-0000-0000-0000C0220000}"/>
    <cellStyle name="Normal 2 2 10 26 11" xfId="9020" xr:uid="{00000000-0005-0000-0000-0000C1220000}"/>
    <cellStyle name="Normal 2 2 10 26 12" xfId="9021" xr:uid="{00000000-0005-0000-0000-0000C2220000}"/>
    <cellStyle name="Normal 2 2 10 26 13" xfId="9022" xr:uid="{00000000-0005-0000-0000-0000C3220000}"/>
    <cellStyle name="Normal 2 2 10 26 14" xfId="9023" xr:uid="{00000000-0005-0000-0000-0000C4220000}"/>
    <cellStyle name="Normal 2 2 10 26 2" xfId="9024" xr:uid="{00000000-0005-0000-0000-0000C5220000}"/>
    <cellStyle name="Normal 2 2 10 26 2 10" xfId="9025" xr:uid="{00000000-0005-0000-0000-0000C6220000}"/>
    <cellStyle name="Normal 2 2 10 26 2 2" xfId="9026" xr:uid="{00000000-0005-0000-0000-0000C7220000}"/>
    <cellStyle name="Normal 2 2 10 26 2 3" xfId="9027" xr:uid="{00000000-0005-0000-0000-0000C8220000}"/>
    <cellStyle name="Normal 2 2 10 26 2 4" xfId="9028" xr:uid="{00000000-0005-0000-0000-0000C9220000}"/>
    <cellStyle name="Normal 2 2 10 26 2 5" xfId="9029" xr:uid="{00000000-0005-0000-0000-0000CA220000}"/>
    <cellStyle name="Normal 2 2 10 26 2 6" xfId="9030" xr:uid="{00000000-0005-0000-0000-0000CB220000}"/>
    <cellStyle name="Normal 2 2 10 26 2 7" xfId="9031" xr:uid="{00000000-0005-0000-0000-0000CC220000}"/>
    <cellStyle name="Normal 2 2 10 26 2 8" xfId="9032" xr:uid="{00000000-0005-0000-0000-0000CD220000}"/>
    <cellStyle name="Normal 2 2 10 26 2 9" xfId="9033" xr:uid="{00000000-0005-0000-0000-0000CE220000}"/>
    <cellStyle name="Normal 2 2 10 26 3" xfId="9034" xr:uid="{00000000-0005-0000-0000-0000CF220000}"/>
    <cellStyle name="Normal 2 2 10 26 3 10" xfId="9035" xr:uid="{00000000-0005-0000-0000-0000D0220000}"/>
    <cellStyle name="Normal 2 2 10 26 3 2" xfId="9036" xr:uid="{00000000-0005-0000-0000-0000D1220000}"/>
    <cellStyle name="Normal 2 2 10 26 3 3" xfId="9037" xr:uid="{00000000-0005-0000-0000-0000D2220000}"/>
    <cellStyle name="Normal 2 2 10 26 3 4" xfId="9038" xr:uid="{00000000-0005-0000-0000-0000D3220000}"/>
    <cellStyle name="Normal 2 2 10 26 3 5" xfId="9039" xr:uid="{00000000-0005-0000-0000-0000D4220000}"/>
    <cellStyle name="Normal 2 2 10 26 3 6" xfId="9040" xr:uid="{00000000-0005-0000-0000-0000D5220000}"/>
    <cellStyle name="Normal 2 2 10 26 3 7" xfId="9041" xr:uid="{00000000-0005-0000-0000-0000D6220000}"/>
    <cellStyle name="Normal 2 2 10 26 3 8" xfId="9042" xr:uid="{00000000-0005-0000-0000-0000D7220000}"/>
    <cellStyle name="Normal 2 2 10 26 3 9" xfId="9043" xr:uid="{00000000-0005-0000-0000-0000D8220000}"/>
    <cellStyle name="Normal 2 2 10 26 4" xfId="9044" xr:uid="{00000000-0005-0000-0000-0000D9220000}"/>
    <cellStyle name="Normal 2 2 10 26 4 10" xfId="9045" xr:uid="{00000000-0005-0000-0000-0000DA220000}"/>
    <cellStyle name="Normal 2 2 10 26 4 2" xfId="9046" xr:uid="{00000000-0005-0000-0000-0000DB220000}"/>
    <cellStyle name="Normal 2 2 10 26 4 3" xfId="9047" xr:uid="{00000000-0005-0000-0000-0000DC220000}"/>
    <cellStyle name="Normal 2 2 10 26 4 4" xfId="9048" xr:uid="{00000000-0005-0000-0000-0000DD220000}"/>
    <cellStyle name="Normal 2 2 10 26 4 5" xfId="9049" xr:uid="{00000000-0005-0000-0000-0000DE220000}"/>
    <cellStyle name="Normal 2 2 10 26 4 6" xfId="9050" xr:uid="{00000000-0005-0000-0000-0000DF220000}"/>
    <cellStyle name="Normal 2 2 10 26 4 7" xfId="9051" xr:uid="{00000000-0005-0000-0000-0000E0220000}"/>
    <cellStyle name="Normal 2 2 10 26 4 8" xfId="9052" xr:uid="{00000000-0005-0000-0000-0000E1220000}"/>
    <cellStyle name="Normal 2 2 10 26 4 9" xfId="9053" xr:uid="{00000000-0005-0000-0000-0000E2220000}"/>
    <cellStyle name="Normal 2 2 10 26 5" xfId="9054" xr:uid="{00000000-0005-0000-0000-0000E3220000}"/>
    <cellStyle name="Normal 2 2 10 26 5 10" xfId="9055" xr:uid="{00000000-0005-0000-0000-0000E4220000}"/>
    <cellStyle name="Normal 2 2 10 26 5 2" xfId="9056" xr:uid="{00000000-0005-0000-0000-0000E5220000}"/>
    <cellStyle name="Normal 2 2 10 26 5 3" xfId="9057" xr:uid="{00000000-0005-0000-0000-0000E6220000}"/>
    <cellStyle name="Normal 2 2 10 26 5 4" xfId="9058" xr:uid="{00000000-0005-0000-0000-0000E7220000}"/>
    <cellStyle name="Normal 2 2 10 26 5 5" xfId="9059" xr:uid="{00000000-0005-0000-0000-0000E8220000}"/>
    <cellStyle name="Normal 2 2 10 26 5 6" xfId="9060" xr:uid="{00000000-0005-0000-0000-0000E9220000}"/>
    <cellStyle name="Normal 2 2 10 26 5 7" xfId="9061" xr:uid="{00000000-0005-0000-0000-0000EA220000}"/>
    <cellStyle name="Normal 2 2 10 26 5 8" xfId="9062" xr:uid="{00000000-0005-0000-0000-0000EB220000}"/>
    <cellStyle name="Normal 2 2 10 26 5 9" xfId="9063" xr:uid="{00000000-0005-0000-0000-0000EC220000}"/>
    <cellStyle name="Normal 2 2 10 26 6" xfId="9064" xr:uid="{00000000-0005-0000-0000-0000ED220000}"/>
    <cellStyle name="Normal 2 2 10 26 7" xfId="9065" xr:uid="{00000000-0005-0000-0000-0000EE220000}"/>
    <cellStyle name="Normal 2 2 10 26 8" xfId="9066" xr:uid="{00000000-0005-0000-0000-0000EF220000}"/>
    <cellStyle name="Normal 2 2 10 26 9" xfId="9067" xr:uid="{00000000-0005-0000-0000-0000F0220000}"/>
    <cellStyle name="Normal 2 2 10 27" xfId="9068" xr:uid="{00000000-0005-0000-0000-0000F1220000}"/>
    <cellStyle name="Normal 2 2 10 27 10" xfId="9069" xr:uid="{00000000-0005-0000-0000-0000F2220000}"/>
    <cellStyle name="Normal 2 2 10 27 11" xfId="9070" xr:uid="{00000000-0005-0000-0000-0000F3220000}"/>
    <cellStyle name="Normal 2 2 10 27 12" xfId="9071" xr:uid="{00000000-0005-0000-0000-0000F4220000}"/>
    <cellStyle name="Normal 2 2 10 27 13" xfId="9072" xr:uid="{00000000-0005-0000-0000-0000F5220000}"/>
    <cellStyle name="Normal 2 2 10 27 14" xfId="9073" xr:uid="{00000000-0005-0000-0000-0000F6220000}"/>
    <cellStyle name="Normal 2 2 10 27 2" xfId="9074" xr:uid="{00000000-0005-0000-0000-0000F7220000}"/>
    <cellStyle name="Normal 2 2 10 27 2 10" xfId="9075" xr:uid="{00000000-0005-0000-0000-0000F8220000}"/>
    <cellStyle name="Normal 2 2 10 27 2 2" xfId="9076" xr:uid="{00000000-0005-0000-0000-0000F9220000}"/>
    <cellStyle name="Normal 2 2 10 27 2 3" xfId="9077" xr:uid="{00000000-0005-0000-0000-0000FA220000}"/>
    <cellStyle name="Normal 2 2 10 27 2 4" xfId="9078" xr:uid="{00000000-0005-0000-0000-0000FB220000}"/>
    <cellStyle name="Normal 2 2 10 27 2 5" xfId="9079" xr:uid="{00000000-0005-0000-0000-0000FC220000}"/>
    <cellStyle name="Normal 2 2 10 27 2 6" xfId="9080" xr:uid="{00000000-0005-0000-0000-0000FD220000}"/>
    <cellStyle name="Normal 2 2 10 27 2 7" xfId="9081" xr:uid="{00000000-0005-0000-0000-0000FE220000}"/>
    <cellStyle name="Normal 2 2 10 27 2 8" xfId="9082" xr:uid="{00000000-0005-0000-0000-0000FF220000}"/>
    <cellStyle name="Normal 2 2 10 27 2 9" xfId="9083" xr:uid="{00000000-0005-0000-0000-000000230000}"/>
    <cellStyle name="Normal 2 2 10 27 3" xfId="9084" xr:uid="{00000000-0005-0000-0000-000001230000}"/>
    <cellStyle name="Normal 2 2 10 27 3 10" xfId="9085" xr:uid="{00000000-0005-0000-0000-000002230000}"/>
    <cellStyle name="Normal 2 2 10 27 3 2" xfId="9086" xr:uid="{00000000-0005-0000-0000-000003230000}"/>
    <cellStyle name="Normal 2 2 10 27 3 3" xfId="9087" xr:uid="{00000000-0005-0000-0000-000004230000}"/>
    <cellStyle name="Normal 2 2 10 27 3 4" xfId="9088" xr:uid="{00000000-0005-0000-0000-000005230000}"/>
    <cellStyle name="Normal 2 2 10 27 3 5" xfId="9089" xr:uid="{00000000-0005-0000-0000-000006230000}"/>
    <cellStyle name="Normal 2 2 10 27 3 6" xfId="9090" xr:uid="{00000000-0005-0000-0000-000007230000}"/>
    <cellStyle name="Normal 2 2 10 27 3 7" xfId="9091" xr:uid="{00000000-0005-0000-0000-000008230000}"/>
    <cellStyle name="Normal 2 2 10 27 3 8" xfId="9092" xr:uid="{00000000-0005-0000-0000-000009230000}"/>
    <cellStyle name="Normal 2 2 10 27 3 9" xfId="9093" xr:uid="{00000000-0005-0000-0000-00000A230000}"/>
    <cellStyle name="Normal 2 2 10 27 4" xfId="9094" xr:uid="{00000000-0005-0000-0000-00000B230000}"/>
    <cellStyle name="Normal 2 2 10 27 4 10" xfId="9095" xr:uid="{00000000-0005-0000-0000-00000C230000}"/>
    <cellStyle name="Normal 2 2 10 27 4 2" xfId="9096" xr:uid="{00000000-0005-0000-0000-00000D230000}"/>
    <cellStyle name="Normal 2 2 10 27 4 3" xfId="9097" xr:uid="{00000000-0005-0000-0000-00000E230000}"/>
    <cellStyle name="Normal 2 2 10 27 4 4" xfId="9098" xr:uid="{00000000-0005-0000-0000-00000F230000}"/>
    <cellStyle name="Normal 2 2 10 27 4 5" xfId="9099" xr:uid="{00000000-0005-0000-0000-000010230000}"/>
    <cellStyle name="Normal 2 2 10 27 4 6" xfId="9100" xr:uid="{00000000-0005-0000-0000-000011230000}"/>
    <cellStyle name="Normal 2 2 10 27 4 7" xfId="9101" xr:uid="{00000000-0005-0000-0000-000012230000}"/>
    <cellStyle name="Normal 2 2 10 27 4 8" xfId="9102" xr:uid="{00000000-0005-0000-0000-000013230000}"/>
    <cellStyle name="Normal 2 2 10 27 4 9" xfId="9103" xr:uid="{00000000-0005-0000-0000-000014230000}"/>
    <cellStyle name="Normal 2 2 10 27 5" xfId="9104" xr:uid="{00000000-0005-0000-0000-000015230000}"/>
    <cellStyle name="Normal 2 2 10 27 5 10" xfId="9105" xr:uid="{00000000-0005-0000-0000-000016230000}"/>
    <cellStyle name="Normal 2 2 10 27 5 2" xfId="9106" xr:uid="{00000000-0005-0000-0000-000017230000}"/>
    <cellStyle name="Normal 2 2 10 27 5 3" xfId="9107" xr:uid="{00000000-0005-0000-0000-000018230000}"/>
    <cellStyle name="Normal 2 2 10 27 5 4" xfId="9108" xr:uid="{00000000-0005-0000-0000-000019230000}"/>
    <cellStyle name="Normal 2 2 10 27 5 5" xfId="9109" xr:uid="{00000000-0005-0000-0000-00001A230000}"/>
    <cellStyle name="Normal 2 2 10 27 5 6" xfId="9110" xr:uid="{00000000-0005-0000-0000-00001B230000}"/>
    <cellStyle name="Normal 2 2 10 27 5 7" xfId="9111" xr:uid="{00000000-0005-0000-0000-00001C230000}"/>
    <cellStyle name="Normal 2 2 10 27 5 8" xfId="9112" xr:uid="{00000000-0005-0000-0000-00001D230000}"/>
    <cellStyle name="Normal 2 2 10 27 5 9" xfId="9113" xr:uid="{00000000-0005-0000-0000-00001E230000}"/>
    <cellStyle name="Normal 2 2 10 27 6" xfId="9114" xr:uid="{00000000-0005-0000-0000-00001F230000}"/>
    <cellStyle name="Normal 2 2 10 27 7" xfId="9115" xr:uid="{00000000-0005-0000-0000-000020230000}"/>
    <cellStyle name="Normal 2 2 10 27 8" xfId="9116" xr:uid="{00000000-0005-0000-0000-000021230000}"/>
    <cellStyle name="Normal 2 2 10 27 9" xfId="9117" xr:uid="{00000000-0005-0000-0000-000022230000}"/>
    <cellStyle name="Normal 2 2 10 28" xfId="9118" xr:uid="{00000000-0005-0000-0000-000023230000}"/>
    <cellStyle name="Normal 2 2 10 28 10" xfId="9119" xr:uid="{00000000-0005-0000-0000-000024230000}"/>
    <cellStyle name="Normal 2 2 10 28 11" xfId="9120" xr:uid="{00000000-0005-0000-0000-000025230000}"/>
    <cellStyle name="Normal 2 2 10 28 12" xfId="9121" xr:uid="{00000000-0005-0000-0000-000026230000}"/>
    <cellStyle name="Normal 2 2 10 28 13" xfId="9122" xr:uid="{00000000-0005-0000-0000-000027230000}"/>
    <cellStyle name="Normal 2 2 10 28 14" xfId="9123" xr:uid="{00000000-0005-0000-0000-000028230000}"/>
    <cellStyle name="Normal 2 2 10 28 2" xfId="9124" xr:uid="{00000000-0005-0000-0000-000029230000}"/>
    <cellStyle name="Normal 2 2 10 28 2 10" xfId="9125" xr:uid="{00000000-0005-0000-0000-00002A230000}"/>
    <cellStyle name="Normal 2 2 10 28 2 2" xfId="9126" xr:uid="{00000000-0005-0000-0000-00002B230000}"/>
    <cellStyle name="Normal 2 2 10 28 2 3" xfId="9127" xr:uid="{00000000-0005-0000-0000-00002C230000}"/>
    <cellStyle name="Normal 2 2 10 28 2 4" xfId="9128" xr:uid="{00000000-0005-0000-0000-00002D230000}"/>
    <cellStyle name="Normal 2 2 10 28 2 5" xfId="9129" xr:uid="{00000000-0005-0000-0000-00002E230000}"/>
    <cellStyle name="Normal 2 2 10 28 2 6" xfId="9130" xr:uid="{00000000-0005-0000-0000-00002F230000}"/>
    <cellStyle name="Normal 2 2 10 28 2 7" xfId="9131" xr:uid="{00000000-0005-0000-0000-000030230000}"/>
    <cellStyle name="Normal 2 2 10 28 2 8" xfId="9132" xr:uid="{00000000-0005-0000-0000-000031230000}"/>
    <cellStyle name="Normal 2 2 10 28 2 9" xfId="9133" xr:uid="{00000000-0005-0000-0000-000032230000}"/>
    <cellStyle name="Normal 2 2 10 28 3" xfId="9134" xr:uid="{00000000-0005-0000-0000-000033230000}"/>
    <cellStyle name="Normal 2 2 10 28 3 10" xfId="9135" xr:uid="{00000000-0005-0000-0000-000034230000}"/>
    <cellStyle name="Normal 2 2 10 28 3 2" xfId="9136" xr:uid="{00000000-0005-0000-0000-000035230000}"/>
    <cellStyle name="Normal 2 2 10 28 3 3" xfId="9137" xr:uid="{00000000-0005-0000-0000-000036230000}"/>
    <cellStyle name="Normal 2 2 10 28 3 4" xfId="9138" xr:uid="{00000000-0005-0000-0000-000037230000}"/>
    <cellStyle name="Normal 2 2 10 28 3 5" xfId="9139" xr:uid="{00000000-0005-0000-0000-000038230000}"/>
    <cellStyle name="Normal 2 2 10 28 3 6" xfId="9140" xr:uid="{00000000-0005-0000-0000-000039230000}"/>
    <cellStyle name="Normal 2 2 10 28 3 7" xfId="9141" xr:uid="{00000000-0005-0000-0000-00003A230000}"/>
    <cellStyle name="Normal 2 2 10 28 3 8" xfId="9142" xr:uid="{00000000-0005-0000-0000-00003B230000}"/>
    <cellStyle name="Normal 2 2 10 28 3 9" xfId="9143" xr:uid="{00000000-0005-0000-0000-00003C230000}"/>
    <cellStyle name="Normal 2 2 10 28 4" xfId="9144" xr:uid="{00000000-0005-0000-0000-00003D230000}"/>
    <cellStyle name="Normal 2 2 10 28 4 10" xfId="9145" xr:uid="{00000000-0005-0000-0000-00003E230000}"/>
    <cellStyle name="Normal 2 2 10 28 4 2" xfId="9146" xr:uid="{00000000-0005-0000-0000-00003F230000}"/>
    <cellStyle name="Normal 2 2 10 28 4 3" xfId="9147" xr:uid="{00000000-0005-0000-0000-000040230000}"/>
    <cellStyle name="Normal 2 2 10 28 4 4" xfId="9148" xr:uid="{00000000-0005-0000-0000-000041230000}"/>
    <cellStyle name="Normal 2 2 10 28 4 5" xfId="9149" xr:uid="{00000000-0005-0000-0000-000042230000}"/>
    <cellStyle name="Normal 2 2 10 28 4 6" xfId="9150" xr:uid="{00000000-0005-0000-0000-000043230000}"/>
    <cellStyle name="Normal 2 2 10 28 4 7" xfId="9151" xr:uid="{00000000-0005-0000-0000-000044230000}"/>
    <cellStyle name="Normal 2 2 10 28 4 8" xfId="9152" xr:uid="{00000000-0005-0000-0000-000045230000}"/>
    <cellStyle name="Normal 2 2 10 28 4 9" xfId="9153" xr:uid="{00000000-0005-0000-0000-000046230000}"/>
    <cellStyle name="Normal 2 2 10 28 5" xfId="9154" xr:uid="{00000000-0005-0000-0000-000047230000}"/>
    <cellStyle name="Normal 2 2 10 28 5 10" xfId="9155" xr:uid="{00000000-0005-0000-0000-000048230000}"/>
    <cellStyle name="Normal 2 2 10 28 5 2" xfId="9156" xr:uid="{00000000-0005-0000-0000-000049230000}"/>
    <cellStyle name="Normal 2 2 10 28 5 3" xfId="9157" xr:uid="{00000000-0005-0000-0000-00004A230000}"/>
    <cellStyle name="Normal 2 2 10 28 5 4" xfId="9158" xr:uid="{00000000-0005-0000-0000-00004B230000}"/>
    <cellStyle name="Normal 2 2 10 28 5 5" xfId="9159" xr:uid="{00000000-0005-0000-0000-00004C230000}"/>
    <cellStyle name="Normal 2 2 10 28 5 6" xfId="9160" xr:uid="{00000000-0005-0000-0000-00004D230000}"/>
    <cellStyle name="Normal 2 2 10 28 5 7" xfId="9161" xr:uid="{00000000-0005-0000-0000-00004E230000}"/>
    <cellStyle name="Normal 2 2 10 28 5 8" xfId="9162" xr:uid="{00000000-0005-0000-0000-00004F230000}"/>
    <cellStyle name="Normal 2 2 10 28 5 9" xfId="9163" xr:uid="{00000000-0005-0000-0000-000050230000}"/>
    <cellStyle name="Normal 2 2 10 28 6" xfId="9164" xr:uid="{00000000-0005-0000-0000-000051230000}"/>
    <cellStyle name="Normal 2 2 10 28 7" xfId="9165" xr:uid="{00000000-0005-0000-0000-000052230000}"/>
    <cellStyle name="Normal 2 2 10 28 8" xfId="9166" xr:uid="{00000000-0005-0000-0000-000053230000}"/>
    <cellStyle name="Normal 2 2 10 28 9" xfId="9167" xr:uid="{00000000-0005-0000-0000-000054230000}"/>
    <cellStyle name="Normal 2 2 10 29" xfId="9168" xr:uid="{00000000-0005-0000-0000-000055230000}"/>
    <cellStyle name="Normal 2 2 10 29 10" xfId="9169" xr:uid="{00000000-0005-0000-0000-000056230000}"/>
    <cellStyle name="Normal 2 2 10 29 11" xfId="9170" xr:uid="{00000000-0005-0000-0000-000057230000}"/>
    <cellStyle name="Normal 2 2 10 29 12" xfId="9171" xr:uid="{00000000-0005-0000-0000-000058230000}"/>
    <cellStyle name="Normal 2 2 10 29 13" xfId="9172" xr:uid="{00000000-0005-0000-0000-000059230000}"/>
    <cellStyle name="Normal 2 2 10 29 14" xfId="9173" xr:uid="{00000000-0005-0000-0000-00005A230000}"/>
    <cellStyle name="Normal 2 2 10 29 2" xfId="9174" xr:uid="{00000000-0005-0000-0000-00005B230000}"/>
    <cellStyle name="Normal 2 2 10 29 2 10" xfId="9175" xr:uid="{00000000-0005-0000-0000-00005C230000}"/>
    <cellStyle name="Normal 2 2 10 29 2 2" xfId="9176" xr:uid="{00000000-0005-0000-0000-00005D230000}"/>
    <cellStyle name="Normal 2 2 10 29 2 3" xfId="9177" xr:uid="{00000000-0005-0000-0000-00005E230000}"/>
    <cellStyle name="Normal 2 2 10 29 2 4" xfId="9178" xr:uid="{00000000-0005-0000-0000-00005F230000}"/>
    <cellStyle name="Normal 2 2 10 29 2 5" xfId="9179" xr:uid="{00000000-0005-0000-0000-000060230000}"/>
    <cellStyle name="Normal 2 2 10 29 2 6" xfId="9180" xr:uid="{00000000-0005-0000-0000-000061230000}"/>
    <cellStyle name="Normal 2 2 10 29 2 7" xfId="9181" xr:uid="{00000000-0005-0000-0000-000062230000}"/>
    <cellStyle name="Normal 2 2 10 29 2 8" xfId="9182" xr:uid="{00000000-0005-0000-0000-000063230000}"/>
    <cellStyle name="Normal 2 2 10 29 2 9" xfId="9183" xr:uid="{00000000-0005-0000-0000-000064230000}"/>
    <cellStyle name="Normal 2 2 10 29 3" xfId="9184" xr:uid="{00000000-0005-0000-0000-000065230000}"/>
    <cellStyle name="Normal 2 2 10 29 3 10" xfId="9185" xr:uid="{00000000-0005-0000-0000-000066230000}"/>
    <cellStyle name="Normal 2 2 10 29 3 2" xfId="9186" xr:uid="{00000000-0005-0000-0000-000067230000}"/>
    <cellStyle name="Normal 2 2 10 29 3 3" xfId="9187" xr:uid="{00000000-0005-0000-0000-000068230000}"/>
    <cellStyle name="Normal 2 2 10 29 3 4" xfId="9188" xr:uid="{00000000-0005-0000-0000-000069230000}"/>
    <cellStyle name="Normal 2 2 10 29 3 5" xfId="9189" xr:uid="{00000000-0005-0000-0000-00006A230000}"/>
    <cellStyle name="Normal 2 2 10 29 3 6" xfId="9190" xr:uid="{00000000-0005-0000-0000-00006B230000}"/>
    <cellStyle name="Normal 2 2 10 29 3 7" xfId="9191" xr:uid="{00000000-0005-0000-0000-00006C230000}"/>
    <cellStyle name="Normal 2 2 10 29 3 8" xfId="9192" xr:uid="{00000000-0005-0000-0000-00006D230000}"/>
    <cellStyle name="Normal 2 2 10 29 3 9" xfId="9193" xr:uid="{00000000-0005-0000-0000-00006E230000}"/>
    <cellStyle name="Normal 2 2 10 29 4" xfId="9194" xr:uid="{00000000-0005-0000-0000-00006F230000}"/>
    <cellStyle name="Normal 2 2 10 29 4 10" xfId="9195" xr:uid="{00000000-0005-0000-0000-000070230000}"/>
    <cellStyle name="Normal 2 2 10 29 4 2" xfId="9196" xr:uid="{00000000-0005-0000-0000-000071230000}"/>
    <cellStyle name="Normal 2 2 10 29 4 3" xfId="9197" xr:uid="{00000000-0005-0000-0000-000072230000}"/>
    <cellStyle name="Normal 2 2 10 29 4 4" xfId="9198" xr:uid="{00000000-0005-0000-0000-000073230000}"/>
    <cellStyle name="Normal 2 2 10 29 4 5" xfId="9199" xr:uid="{00000000-0005-0000-0000-000074230000}"/>
    <cellStyle name="Normal 2 2 10 29 4 6" xfId="9200" xr:uid="{00000000-0005-0000-0000-000075230000}"/>
    <cellStyle name="Normal 2 2 10 29 4 7" xfId="9201" xr:uid="{00000000-0005-0000-0000-000076230000}"/>
    <cellStyle name="Normal 2 2 10 29 4 8" xfId="9202" xr:uid="{00000000-0005-0000-0000-000077230000}"/>
    <cellStyle name="Normal 2 2 10 29 4 9" xfId="9203" xr:uid="{00000000-0005-0000-0000-000078230000}"/>
    <cellStyle name="Normal 2 2 10 29 5" xfId="9204" xr:uid="{00000000-0005-0000-0000-000079230000}"/>
    <cellStyle name="Normal 2 2 10 29 5 10" xfId="9205" xr:uid="{00000000-0005-0000-0000-00007A230000}"/>
    <cellStyle name="Normal 2 2 10 29 5 2" xfId="9206" xr:uid="{00000000-0005-0000-0000-00007B230000}"/>
    <cellStyle name="Normal 2 2 10 29 5 3" xfId="9207" xr:uid="{00000000-0005-0000-0000-00007C230000}"/>
    <cellStyle name="Normal 2 2 10 29 5 4" xfId="9208" xr:uid="{00000000-0005-0000-0000-00007D230000}"/>
    <cellStyle name="Normal 2 2 10 29 5 5" xfId="9209" xr:uid="{00000000-0005-0000-0000-00007E230000}"/>
    <cellStyle name="Normal 2 2 10 29 5 6" xfId="9210" xr:uid="{00000000-0005-0000-0000-00007F230000}"/>
    <cellStyle name="Normal 2 2 10 29 5 7" xfId="9211" xr:uid="{00000000-0005-0000-0000-000080230000}"/>
    <cellStyle name="Normal 2 2 10 29 5 8" xfId="9212" xr:uid="{00000000-0005-0000-0000-000081230000}"/>
    <cellStyle name="Normal 2 2 10 29 5 9" xfId="9213" xr:uid="{00000000-0005-0000-0000-000082230000}"/>
    <cellStyle name="Normal 2 2 10 29 6" xfId="9214" xr:uid="{00000000-0005-0000-0000-000083230000}"/>
    <cellStyle name="Normal 2 2 10 29 7" xfId="9215" xr:uid="{00000000-0005-0000-0000-000084230000}"/>
    <cellStyle name="Normal 2 2 10 29 8" xfId="9216" xr:uid="{00000000-0005-0000-0000-000085230000}"/>
    <cellStyle name="Normal 2 2 10 29 9" xfId="9217" xr:uid="{00000000-0005-0000-0000-000086230000}"/>
    <cellStyle name="Normal 2 2 10 3" xfId="9218" xr:uid="{00000000-0005-0000-0000-000087230000}"/>
    <cellStyle name="Normal 2 2 10 3 10" xfId="9219" xr:uid="{00000000-0005-0000-0000-000088230000}"/>
    <cellStyle name="Normal 2 2 10 3 11" xfId="9220" xr:uid="{00000000-0005-0000-0000-000089230000}"/>
    <cellStyle name="Normal 2 2 10 3 12" xfId="9221" xr:uid="{00000000-0005-0000-0000-00008A230000}"/>
    <cellStyle name="Normal 2 2 10 3 13" xfId="9222" xr:uid="{00000000-0005-0000-0000-00008B230000}"/>
    <cellStyle name="Normal 2 2 10 3 14" xfId="9223" xr:uid="{00000000-0005-0000-0000-00008C230000}"/>
    <cellStyle name="Normal 2 2 10 3 2" xfId="9224" xr:uid="{00000000-0005-0000-0000-00008D230000}"/>
    <cellStyle name="Normal 2 2 10 3 2 10" xfId="9225" xr:uid="{00000000-0005-0000-0000-00008E230000}"/>
    <cellStyle name="Normal 2 2 10 3 2 2" xfId="9226" xr:uid="{00000000-0005-0000-0000-00008F230000}"/>
    <cellStyle name="Normal 2 2 10 3 2 3" xfId="9227" xr:uid="{00000000-0005-0000-0000-000090230000}"/>
    <cellStyle name="Normal 2 2 10 3 2 4" xfId="9228" xr:uid="{00000000-0005-0000-0000-000091230000}"/>
    <cellStyle name="Normal 2 2 10 3 2 5" xfId="9229" xr:uid="{00000000-0005-0000-0000-000092230000}"/>
    <cellStyle name="Normal 2 2 10 3 2 6" xfId="9230" xr:uid="{00000000-0005-0000-0000-000093230000}"/>
    <cellStyle name="Normal 2 2 10 3 2 7" xfId="9231" xr:uid="{00000000-0005-0000-0000-000094230000}"/>
    <cellStyle name="Normal 2 2 10 3 2 8" xfId="9232" xr:uid="{00000000-0005-0000-0000-000095230000}"/>
    <cellStyle name="Normal 2 2 10 3 2 9" xfId="9233" xr:uid="{00000000-0005-0000-0000-000096230000}"/>
    <cellStyle name="Normal 2 2 10 3 3" xfId="9234" xr:uid="{00000000-0005-0000-0000-000097230000}"/>
    <cellStyle name="Normal 2 2 10 3 3 10" xfId="9235" xr:uid="{00000000-0005-0000-0000-000098230000}"/>
    <cellStyle name="Normal 2 2 10 3 3 2" xfId="9236" xr:uid="{00000000-0005-0000-0000-000099230000}"/>
    <cellStyle name="Normal 2 2 10 3 3 3" xfId="9237" xr:uid="{00000000-0005-0000-0000-00009A230000}"/>
    <cellStyle name="Normal 2 2 10 3 3 4" xfId="9238" xr:uid="{00000000-0005-0000-0000-00009B230000}"/>
    <cellStyle name="Normal 2 2 10 3 3 5" xfId="9239" xr:uid="{00000000-0005-0000-0000-00009C230000}"/>
    <cellStyle name="Normal 2 2 10 3 3 6" xfId="9240" xr:uid="{00000000-0005-0000-0000-00009D230000}"/>
    <cellStyle name="Normal 2 2 10 3 3 7" xfId="9241" xr:uid="{00000000-0005-0000-0000-00009E230000}"/>
    <cellStyle name="Normal 2 2 10 3 3 8" xfId="9242" xr:uid="{00000000-0005-0000-0000-00009F230000}"/>
    <cellStyle name="Normal 2 2 10 3 3 9" xfId="9243" xr:uid="{00000000-0005-0000-0000-0000A0230000}"/>
    <cellStyle name="Normal 2 2 10 3 4" xfId="9244" xr:uid="{00000000-0005-0000-0000-0000A1230000}"/>
    <cellStyle name="Normal 2 2 10 3 4 10" xfId="9245" xr:uid="{00000000-0005-0000-0000-0000A2230000}"/>
    <cellStyle name="Normal 2 2 10 3 4 2" xfId="9246" xr:uid="{00000000-0005-0000-0000-0000A3230000}"/>
    <cellStyle name="Normal 2 2 10 3 4 3" xfId="9247" xr:uid="{00000000-0005-0000-0000-0000A4230000}"/>
    <cellStyle name="Normal 2 2 10 3 4 4" xfId="9248" xr:uid="{00000000-0005-0000-0000-0000A5230000}"/>
    <cellStyle name="Normal 2 2 10 3 4 5" xfId="9249" xr:uid="{00000000-0005-0000-0000-0000A6230000}"/>
    <cellStyle name="Normal 2 2 10 3 4 6" xfId="9250" xr:uid="{00000000-0005-0000-0000-0000A7230000}"/>
    <cellStyle name="Normal 2 2 10 3 4 7" xfId="9251" xr:uid="{00000000-0005-0000-0000-0000A8230000}"/>
    <cellStyle name="Normal 2 2 10 3 4 8" xfId="9252" xr:uid="{00000000-0005-0000-0000-0000A9230000}"/>
    <cellStyle name="Normal 2 2 10 3 4 9" xfId="9253" xr:uid="{00000000-0005-0000-0000-0000AA230000}"/>
    <cellStyle name="Normal 2 2 10 3 5" xfId="9254" xr:uid="{00000000-0005-0000-0000-0000AB230000}"/>
    <cellStyle name="Normal 2 2 10 3 5 10" xfId="9255" xr:uid="{00000000-0005-0000-0000-0000AC230000}"/>
    <cellStyle name="Normal 2 2 10 3 5 2" xfId="9256" xr:uid="{00000000-0005-0000-0000-0000AD230000}"/>
    <cellStyle name="Normal 2 2 10 3 5 3" xfId="9257" xr:uid="{00000000-0005-0000-0000-0000AE230000}"/>
    <cellStyle name="Normal 2 2 10 3 5 4" xfId="9258" xr:uid="{00000000-0005-0000-0000-0000AF230000}"/>
    <cellStyle name="Normal 2 2 10 3 5 5" xfId="9259" xr:uid="{00000000-0005-0000-0000-0000B0230000}"/>
    <cellStyle name="Normal 2 2 10 3 5 6" xfId="9260" xr:uid="{00000000-0005-0000-0000-0000B1230000}"/>
    <cellStyle name="Normal 2 2 10 3 5 7" xfId="9261" xr:uid="{00000000-0005-0000-0000-0000B2230000}"/>
    <cellStyle name="Normal 2 2 10 3 5 8" xfId="9262" xr:uid="{00000000-0005-0000-0000-0000B3230000}"/>
    <cellStyle name="Normal 2 2 10 3 5 9" xfId="9263" xr:uid="{00000000-0005-0000-0000-0000B4230000}"/>
    <cellStyle name="Normal 2 2 10 3 6" xfId="9264" xr:uid="{00000000-0005-0000-0000-0000B5230000}"/>
    <cellStyle name="Normal 2 2 10 3 7" xfId="9265" xr:uid="{00000000-0005-0000-0000-0000B6230000}"/>
    <cellStyle name="Normal 2 2 10 3 8" xfId="9266" xr:uid="{00000000-0005-0000-0000-0000B7230000}"/>
    <cellStyle name="Normal 2 2 10 3 9" xfId="9267" xr:uid="{00000000-0005-0000-0000-0000B8230000}"/>
    <cellStyle name="Normal 2 2 10 30" xfId="9268" xr:uid="{00000000-0005-0000-0000-0000B9230000}"/>
    <cellStyle name="Normal 2 2 10 30 10" xfId="9269" xr:uid="{00000000-0005-0000-0000-0000BA230000}"/>
    <cellStyle name="Normal 2 2 10 30 11" xfId="9270" xr:uid="{00000000-0005-0000-0000-0000BB230000}"/>
    <cellStyle name="Normal 2 2 10 30 12" xfId="9271" xr:uid="{00000000-0005-0000-0000-0000BC230000}"/>
    <cellStyle name="Normal 2 2 10 30 13" xfId="9272" xr:uid="{00000000-0005-0000-0000-0000BD230000}"/>
    <cellStyle name="Normal 2 2 10 30 14" xfId="9273" xr:uid="{00000000-0005-0000-0000-0000BE230000}"/>
    <cellStyle name="Normal 2 2 10 30 2" xfId="9274" xr:uid="{00000000-0005-0000-0000-0000BF230000}"/>
    <cellStyle name="Normal 2 2 10 30 2 10" xfId="9275" xr:uid="{00000000-0005-0000-0000-0000C0230000}"/>
    <cellStyle name="Normal 2 2 10 30 2 2" xfId="9276" xr:uid="{00000000-0005-0000-0000-0000C1230000}"/>
    <cellStyle name="Normal 2 2 10 30 2 3" xfId="9277" xr:uid="{00000000-0005-0000-0000-0000C2230000}"/>
    <cellStyle name="Normal 2 2 10 30 2 4" xfId="9278" xr:uid="{00000000-0005-0000-0000-0000C3230000}"/>
    <cellStyle name="Normal 2 2 10 30 2 5" xfId="9279" xr:uid="{00000000-0005-0000-0000-0000C4230000}"/>
    <cellStyle name="Normal 2 2 10 30 2 6" xfId="9280" xr:uid="{00000000-0005-0000-0000-0000C5230000}"/>
    <cellStyle name="Normal 2 2 10 30 2 7" xfId="9281" xr:uid="{00000000-0005-0000-0000-0000C6230000}"/>
    <cellStyle name="Normal 2 2 10 30 2 8" xfId="9282" xr:uid="{00000000-0005-0000-0000-0000C7230000}"/>
    <cellStyle name="Normal 2 2 10 30 2 9" xfId="9283" xr:uid="{00000000-0005-0000-0000-0000C8230000}"/>
    <cellStyle name="Normal 2 2 10 30 3" xfId="9284" xr:uid="{00000000-0005-0000-0000-0000C9230000}"/>
    <cellStyle name="Normal 2 2 10 30 3 10" xfId="9285" xr:uid="{00000000-0005-0000-0000-0000CA230000}"/>
    <cellStyle name="Normal 2 2 10 30 3 2" xfId="9286" xr:uid="{00000000-0005-0000-0000-0000CB230000}"/>
    <cellStyle name="Normal 2 2 10 30 3 3" xfId="9287" xr:uid="{00000000-0005-0000-0000-0000CC230000}"/>
    <cellStyle name="Normal 2 2 10 30 3 4" xfId="9288" xr:uid="{00000000-0005-0000-0000-0000CD230000}"/>
    <cellStyle name="Normal 2 2 10 30 3 5" xfId="9289" xr:uid="{00000000-0005-0000-0000-0000CE230000}"/>
    <cellStyle name="Normal 2 2 10 30 3 6" xfId="9290" xr:uid="{00000000-0005-0000-0000-0000CF230000}"/>
    <cellStyle name="Normal 2 2 10 30 3 7" xfId="9291" xr:uid="{00000000-0005-0000-0000-0000D0230000}"/>
    <cellStyle name="Normal 2 2 10 30 3 8" xfId="9292" xr:uid="{00000000-0005-0000-0000-0000D1230000}"/>
    <cellStyle name="Normal 2 2 10 30 3 9" xfId="9293" xr:uid="{00000000-0005-0000-0000-0000D2230000}"/>
    <cellStyle name="Normal 2 2 10 30 4" xfId="9294" xr:uid="{00000000-0005-0000-0000-0000D3230000}"/>
    <cellStyle name="Normal 2 2 10 30 4 10" xfId="9295" xr:uid="{00000000-0005-0000-0000-0000D4230000}"/>
    <cellStyle name="Normal 2 2 10 30 4 2" xfId="9296" xr:uid="{00000000-0005-0000-0000-0000D5230000}"/>
    <cellStyle name="Normal 2 2 10 30 4 3" xfId="9297" xr:uid="{00000000-0005-0000-0000-0000D6230000}"/>
    <cellStyle name="Normal 2 2 10 30 4 4" xfId="9298" xr:uid="{00000000-0005-0000-0000-0000D7230000}"/>
    <cellStyle name="Normal 2 2 10 30 4 5" xfId="9299" xr:uid="{00000000-0005-0000-0000-0000D8230000}"/>
    <cellStyle name="Normal 2 2 10 30 4 6" xfId="9300" xr:uid="{00000000-0005-0000-0000-0000D9230000}"/>
    <cellStyle name="Normal 2 2 10 30 4 7" xfId="9301" xr:uid="{00000000-0005-0000-0000-0000DA230000}"/>
    <cellStyle name="Normal 2 2 10 30 4 8" xfId="9302" xr:uid="{00000000-0005-0000-0000-0000DB230000}"/>
    <cellStyle name="Normal 2 2 10 30 4 9" xfId="9303" xr:uid="{00000000-0005-0000-0000-0000DC230000}"/>
    <cellStyle name="Normal 2 2 10 30 5" xfId="9304" xr:uid="{00000000-0005-0000-0000-0000DD230000}"/>
    <cellStyle name="Normal 2 2 10 30 5 10" xfId="9305" xr:uid="{00000000-0005-0000-0000-0000DE230000}"/>
    <cellStyle name="Normal 2 2 10 30 5 2" xfId="9306" xr:uid="{00000000-0005-0000-0000-0000DF230000}"/>
    <cellStyle name="Normal 2 2 10 30 5 3" xfId="9307" xr:uid="{00000000-0005-0000-0000-0000E0230000}"/>
    <cellStyle name="Normal 2 2 10 30 5 4" xfId="9308" xr:uid="{00000000-0005-0000-0000-0000E1230000}"/>
    <cellStyle name="Normal 2 2 10 30 5 5" xfId="9309" xr:uid="{00000000-0005-0000-0000-0000E2230000}"/>
    <cellStyle name="Normal 2 2 10 30 5 6" xfId="9310" xr:uid="{00000000-0005-0000-0000-0000E3230000}"/>
    <cellStyle name="Normal 2 2 10 30 5 7" xfId="9311" xr:uid="{00000000-0005-0000-0000-0000E4230000}"/>
    <cellStyle name="Normal 2 2 10 30 5 8" xfId="9312" xr:uid="{00000000-0005-0000-0000-0000E5230000}"/>
    <cellStyle name="Normal 2 2 10 30 5 9" xfId="9313" xr:uid="{00000000-0005-0000-0000-0000E6230000}"/>
    <cellStyle name="Normal 2 2 10 30 6" xfId="9314" xr:uid="{00000000-0005-0000-0000-0000E7230000}"/>
    <cellStyle name="Normal 2 2 10 30 7" xfId="9315" xr:uid="{00000000-0005-0000-0000-0000E8230000}"/>
    <cellStyle name="Normal 2 2 10 30 8" xfId="9316" xr:uid="{00000000-0005-0000-0000-0000E9230000}"/>
    <cellStyle name="Normal 2 2 10 30 9" xfId="9317" xr:uid="{00000000-0005-0000-0000-0000EA230000}"/>
    <cellStyle name="Normal 2 2 10 31" xfId="9318" xr:uid="{00000000-0005-0000-0000-0000EB230000}"/>
    <cellStyle name="Normal 2 2 10 31 10" xfId="9319" xr:uid="{00000000-0005-0000-0000-0000EC230000}"/>
    <cellStyle name="Normal 2 2 10 31 11" xfId="9320" xr:uid="{00000000-0005-0000-0000-0000ED230000}"/>
    <cellStyle name="Normal 2 2 10 31 12" xfId="9321" xr:uid="{00000000-0005-0000-0000-0000EE230000}"/>
    <cellStyle name="Normal 2 2 10 31 13" xfId="9322" xr:uid="{00000000-0005-0000-0000-0000EF230000}"/>
    <cellStyle name="Normal 2 2 10 31 14" xfId="9323" xr:uid="{00000000-0005-0000-0000-0000F0230000}"/>
    <cellStyle name="Normal 2 2 10 31 2" xfId="9324" xr:uid="{00000000-0005-0000-0000-0000F1230000}"/>
    <cellStyle name="Normal 2 2 10 31 2 10" xfId="9325" xr:uid="{00000000-0005-0000-0000-0000F2230000}"/>
    <cellStyle name="Normal 2 2 10 31 2 2" xfId="9326" xr:uid="{00000000-0005-0000-0000-0000F3230000}"/>
    <cellStyle name="Normal 2 2 10 31 2 3" xfId="9327" xr:uid="{00000000-0005-0000-0000-0000F4230000}"/>
    <cellStyle name="Normal 2 2 10 31 2 4" xfId="9328" xr:uid="{00000000-0005-0000-0000-0000F5230000}"/>
    <cellStyle name="Normal 2 2 10 31 2 5" xfId="9329" xr:uid="{00000000-0005-0000-0000-0000F6230000}"/>
    <cellStyle name="Normal 2 2 10 31 2 6" xfId="9330" xr:uid="{00000000-0005-0000-0000-0000F7230000}"/>
    <cellStyle name="Normal 2 2 10 31 2 7" xfId="9331" xr:uid="{00000000-0005-0000-0000-0000F8230000}"/>
    <cellStyle name="Normal 2 2 10 31 2 8" xfId="9332" xr:uid="{00000000-0005-0000-0000-0000F9230000}"/>
    <cellStyle name="Normal 2 2 10 31 2 9" xfId="9333" xr:uid="{00000000-0005-0000-0000-0000FA230000}"/>
    <cellStyle name="Normal 2 2 10 31 3" xfId="9334" xr:uid="{00000000-0005-0000-0000-0000FB230000}"/>
    <cellStyle name="Normal 2 2 10 31 3 10" xfId="9335" xr:uid="{00000000-0005-0000-0000-0000FC230000}"/>
    <cellStyle name="Normal 2 2 10 31 3 2" xfId="9336" xr:uid="{00000000-0005-0000-0000-0000FD230000}"/>
    <cellStyle name="Normal 2 2 10 31 3 3" xfId="9337" xr:uid="{00000000-0005-0000-0000-0000FE230000}"/>
    <cellStyle name="Normal 2 2 10 31 3 4" xfId="9338" xr:uid="{00000000-0005-0000-0000-0000FF230000}"/>
    <cellStyle name="Normal 2 2 10 31 3 5" xfId="9339" xr:uid="{00000000-0005-0000-0000-000000240000}"/>
    <cellStyle name="Normal 2 2 10 31 3 6" xfId="9340" xr:uid="{00000000-0005-0000-0000-000001240000}"/>
    <cellStyle name="Normal 2 2 10 31 3 7" xfId="9341" xr:uid="{00000000-0005-0000-0000-000002240000}"/>
    <cellStyle name="Normal 2 2 10 31 3 8" xfId="9342" xr:uid="{00000000-0005-0000-0000-000003240000}"/>
    <cellStyle name="Normal 2 2 10 31 3 9" xfId="9343" xr:uid="{00000000-0005-0000-0000-000004240000}"/>
    <cellStyle name="Normal 2 2 10 31 4" xfId="9344" xr:uid="{00000000-0005-0000-0000-000005240000}"/>
    <cellStyle name="Normal 2 2 10 31 4 10" xfId="9345" xr:uid="{00000000-0005-0000-0000-000006240000}"/>
    <cellStyle name="Normal 2 2 10 31 4 2" xfId="9346" xr:uid="{00000000-0005-0000-0000-000007240000}"/>
    <cellStyle name="Normal 2 2 10 31 4 3" xfId="9347" xr:uid="{00000000-0005-0000-0000-000008240000}"/>
    <cellStyle name="Normal 2 2 10 31 4 4" xfId="9348" xr:uid="{00000000-0005-0000-0000-000009240000}"/>
    <cellStyle name="Normal 2 2 10 31 4 5" xfId="9349" xr:uid="{00000000-0005-0000-0000-00000A240000}"/>
    <cellStyle name="Normal 2 2 10 31 4 6" xfId="9350" xr:uid="{00000000-0005-0000-0000-00000B240000}"/>
    <cellStyle name="Normal 2 2 10 31 4 7" xfId="9351" xr:uid="{00000000-0005-0000-0000-00000C240000}"/>
    <cellStyle name="Normal 2 2 10 31 4 8" xfId="9352" xr:uid="{00000000-0005-0000-0000-00000D240000}"/>
    <cellStyle name="Normal 2 2 10 31 4 9" xfId="9353" xr:uid="{00000000-0005-0000-0000-00000E240000}"/>
    <cellStyle name="Normal 2 2 10 31 5" xfId="9354" xr:uid="{00000000-0005-0000-0000-00000F240000}"/>
    <cellStyle name="Normal 2 2 10 31 5 10" xfId="9355" xr:uid="{00000000-0005-0000-0000-000010240000}"/>
    <cellStyle name="Normal 2 2 10 31 5 2" xfId="9356" xr:uid="{00000000-0005-0000-0000-000011240000}"/>
    <cellStyle name="Normal 2 2 10 31 5 3" xfId="9357" xr:uid="{00000000-0005-0000-0000-000012240000}"/>
    <cellStyle name="Normal 2 2 10 31 5 4" xfId="9358" xr:uid="{00000000-0005-0000-0000-000013240000}"/>
    <cellStyle name="Normal 2 2 10 31 5 5" xfId="9359" xr:uid="{00000000-0005-0000-0000-000014240000}"/>
    <cellStyle name="Normal 2 2 10 31 5 6" xfId="9360" xr:uid="{00000000-0005-0000-0000-000015240000}"/>
    <cellStyle name="Normal 2 2 10 31 5 7" xfId="9361" xr:uid="{00000000-0005-0000-0000-000016240000}"/>
    <cellStyle name="Normal 2 2 10 31 5 8" xfId="9362" xr:uid="{00000000-0005-0000-0000-000017240000}"/>
    <cellStyle name="Normal 2 2 10 31 5 9" xfId="9363" xr:uid="{00000000-0005-0000-0000-000018240000}"/>
    <cellStyle name="Normal 2 2 10 31 6" xfId="9364" xr:uid="{00000000-0005-0000-0000-000019240000}"/>
    <cellStyle name="Normal 2 2 10 31 7" xfId="9365" xr:uid="{00000000-0005-0000-0000-00001A240000}"/>
    <cellStyle name="Normal 2 2 10 31 8" xfId="9366" xr:uid="{00000000-0005-0000-0000-00001B240000}"/>
    <cellStyle name="Normal 2 2 10 31 9" xfId="9367" xr:uid="{00000000-0005-0000-0000-00001C240000}"/>
    <cellStyle name="Normal 2 2 10 32" xfId="9368" xr:uid="{00000000-0005-0000-0000-00001D240000}"/>
    <cellStyle name="Normal 2 2 10 32 10" xfId="9369" xr:uid="{00000000-0005-0000-0000-00001E240000}"/>
    <cellStyle name="Normal 2 2 10 32 11" xfId="9370" xr:uid="{00000000-0005-0000-0000-00001F240000}"/>
    <cellStyle name="Normal 2 2 10 32 12" xfId="9371" xr:uid="{00000000-0005-0000-0000-000020240000}"/>
    <cellStyle name="Normal 2 2 10 32 13" xfId="9372" xr:uid="{00000000-0005-0000-0000-000021240000}"/>
    <cellStyle name="Normal 2 2 10 32 14" xfId="9373" xr:uid="{00000000-0005-0000-0000-000022240000}"/>
    <cellStyle name="Normal 2 2 10 32 2" xfId="9374" xr:uid="{00000000-0005-0000-0000-000023240000}"/>
    <cellStyle name="Normal 2 2 10 32 2 10" xfId="9375" xr:uid="{00000000-0005-0000-0000-000024240000}"/>
    <cellStyle name="Normal 2 2 10 32 2 2" xfId="9376" xr:uid="{00000000-0005-0000-0000-000025240000}"/>
    <cellStyle name="Normal 2 2 10 32 2 3" xfId="9377" xr:uid="{00000000-0005-0000-0000-000026240000}"/>
    <cellStyle name="Normal 2 2 10 32 2 4" xfId="9378" xr:uid="{00000000-0005-0000-0000-000027240000}"/>
    <cellStyle name="Normal 2 2 10 32 2 5" xfId="9379" xr:uid="{00000000-0005-0000-0000-000028240000}"/>
    <cellStyle name="Normal 2 2 10 32 2 6" xfId="9380" xr:uid="{00000000-0005-0000-0000-000029240000}"/>
    <cellStyle name="Normal 2 2 10 32 2 7" xfId="9381" xr:uid="{00000000-0005-0000-0000-00002A240000}"/>
    <cellStyle name="Normal 2 2 10 32 2 8" xfId="9382" xr:uid="{00000000-0005-0000-0000-00002B240000}"/>
    <cellStyle name="Normal 2 2 10 32 2 9" xfId="9383" xr:uid="{00000000-0005-0000-0000-00002C240000}"/>
    <cellStyle name="Normal 2 2 10 32 3" xfId="9384" xr:uid="{00000000-0005-0000-0000-00002D240000}"/>
    <cellStyle name="Normal 2 2 10 32 3 10" xfId="9385" xr:uid="{00000000-0005-0000-0000-00002E240000}"/>
    <cellStyle name="Normal 2 2 10 32 3 2" xfId="9386" xr:uid="{00000000-0005-0000-0000-00002F240000}"/>
    <cellStyle name="Normal 2 2 10 32 3 3" xfId="9387" xr:uid="{00000000-0005-0000-0000-000030240000}"/>
    <cellStyle name="Normal 2 2 10 32 3 4" xfId="9388" xr:uid="{00000000-0005-0000-0000-000031240000}"/>
    <cellStyle name="Normal 2 2 10 32 3 5" xfId="9389" xr:uid="{00000000-0005-0000-0000-000032240000}"/>
    <cellStyle name="Normal 2 2 10 32 3 6" xfId="9390" xr:uid="{00000000-0005-0000-0000-000033240000}"/>
    <cellStyle name="Normal 2 2 10 32 3 7" xfId="9391" xr:uid="{00000000-0005-0000-0000-000034240000}"/>
    <cellStyle name="Normal 2 2 10 32 3 8" xfId="9392" xr:uid="{00000000-0005-0000-0000-000035240000}"/>
    <cellStyle name="Normal 2 2 10 32 3 9" xfId="9393" xr:uid="{00000000-0005-0000-0000-000036240000}"/>
    <cellStyle name="Normal 2 2 10 32 4" xfId="9394" xr:uid="{00000000-0005-0000-0000-000037240000}"/>
    <cellStyle name="Normal 2 2 10 32 4 10" xfId="9395" xr:uid="{00000000-0005-0000-0000-000038240000}"/>
    <cellStyle name="Normal 2 2 10 32 4 2" xfId="9396" xr:uid="{00000000-0005-0000-0000-000039240000}"/>
    <cellStyle name="Normal 2 2 10 32 4 3" xfId="9397" xr:uid="{00000000-0005-0000-0000-00003A240000}"/>
    <cellStyle name="Normal 2 2 10 32 4 4" xfId="9398" xr:uid="{00000000-0005-0000-0000-00003B240000}"/>
    <cellStyle name="Normal 2 2 10 32 4 5" xfId="9399" xr:uid="{00000000-0005-0000-0000-00003C240000}"/>
    <cellStyle name="Normal 2 2 10 32 4 6" xfId="9400" xr:uid="{00000000-0005-0000-0000-00003D240000}"/>
    <cellStyle name="Normal 2 2 10 32 4 7" xfId="9401" xr:uid="{00000000-0005-0000-0000-00003E240000}"/>
    <cellStyle name="Normal 2 2 10 32 4 8" xfId="9402" xr:uid="{00000000-0005-0000-0000-00003F240000}"/>
    <cellStyle name="Normal 2 2 10 32 4 9" xfId="9403" xr:uid="{00000000-0005-0000-0000-000040240000}"/>
    <cellStyle name="Normal 2 2 10 32 5" xfId="9404" xr:uid="{00000000-0005-0000-0000-000041240000}"/>
    <cellStyle name="Normal 2 2 10 32 5 10" xfId="9405" xr:uid="{00000000-0005-0000-0000-000042240000}"/>
    <cellStyle name="Normal 2 2 10 32 5 2" xfId="9406" xr:uid="{00000000-0005-0000-0000-000043240000}"/>
    <cellStyle name="Normal 2 2 10 32 5 3" xfId="9407" xr:uid="{00000000-0005-0000-0000-000044240000}"/>
    <cellStyle name="Normal 2 2 10 32 5 4" xfId="9408" xr:uid="{00000000-0005-0000-0000-000045240000}"/>
    <cellStyle name="Normal 2 2 10 32 5 5" xfId="9409" xr:uid="{00000000-0005-0000-0000-000046240000}"/>
    <cellStyle name="Normal 2 2 10 32 5 6" xfId="9410" xr:uid="{00000000-0005-0000-0000-000047240000}"/>
    <cellStyle name="Normal 2 2 10 32 5 7" xfId="9411" xr:uid="{00000000-0005-0000-0000-000048240000}"/>
    <cellStyle name="Normal 2 2 10 32 5 8" xfId="9412" xr:uid="{00000000-0005-0000-0000-000049240000}"/>
    <cellStyle name="Normal 2 2 10 32 5 9" xfId="9413" xr:uid="{00000000-0005-0000-0000-00004A240000}"/>
    <cellStyle name="Normal 2 2 10 32 6" xfId="9414" xr:uid="{00000000-0005-0000-0000-00004B240000}"/>
    <cellStyle name="Normal 2 2 10 32 7" xfId="9415" xr:uid="{00000000-0005-0000-0000-00004C240000}"/>
    <cellStyle name="Normal 2 2 10 32 8" xfId="9416" xr:uid="{00000000-0005-0000-0000-00004D240000}"/>
    <cellStyle name="Normal 2 2 10 32 9" xfId="9417" xr:uid="{00000000-0005-0000-0000-00004E240000}"/>
    <cellStyle name="Normal 2 2 10 33" xfId="9418" xr:uid="{00000000-0005-0000-0000-00004F240000}"/>
    <cellStyle name="Normal 2 2 10 33 10" xfId="9419" xr:uid="{00000000-0005-0000-0000-000050240000}"/>
    <cellStyle name="Normal 2 2 10 33 11" xfId="9420" xr:uid="{00000000-0005-0000-0000-000051240000}"/>
    <cellStyle name="Normal 2 2 10 33 12" xfId="9421" xr:uid="{00000000-0005-0000-0000-000052240000}"/>
    <cellStyle name="Normal 2 2 10 33 13" xfId="9422" xr:uid="{00000000-0005-0000-0000-000053240000}"/>
    <cellStyle name="Normal 2 2 10 33 14" xfId="9423" xr:uid="{00000000-0005-0000-0000-000054240000}"/>
    <cellStyle name="Normal 2 2 10 33 2" xfId="9424" xr:uid="{00000000-0005-0000-0000-000055240000}"/>
    <cellStyle name="Normal 2 2 10 33 2 10" xfId="9425" xr:uid="{00000000-0005-0000-0000-000056240000}"/>
    <cellStyle name="Normal 2 2 10 33 2 2" xfId="9426" xr:uid="{00000000-0005-0000-0000-000057240000}"/>
    <cellStyle name="Normal 2 2 10 33 2 3" xfId="9427" xr:uid="{00000000-0005-0000-0000-000058240000}"/>
    <cellStyle name="Normal 2 2 10 33 2 4" xfId="9428" xr:uid="{00000000-0005-0000-0000-000059240000}"/>
    <cellStyle name="Normal 2 2 10 33 2 5" xfId="9429" xr:uid="{00000000-0005-0000-0000-00005A240000}"/>
    <cellStyle name="Normal 2 2 10 33 2 6" xfId="9430" xr:uid="{00000000-0005-0000-0000-00005B240000}"/>
    <cellStyle name="Normal 2 2 10 33 2 7" xfId="9431" xr:uid="{00000000-0005-0000-0000-00005C240000}"/>
    <cellStyle name="Normal 2 2 10 33 2 8" xfId="9432" xr:uid="{00000000-0005-0000-0000-00005D240000}"/>
    <cellStyle name="Normal 2 2 10 33 2 9" xfId="9433" xr:uid="{00000000-0005-0000-0000-00005E240000}"/>
    <cellStyle name="Normal 2 2 10 33 3" xfId="9434" xr:uid="{00000000-0005-0000-0000-00005F240000}"/>
    <cellStyle name="Normal 2 2 10 33 3 10" xfId="9435" xr:uid="{00000000-0005-0000-0000-000060240000}"/>
    <cellStyle name="Normal 2 2 10 33 3 2" xfId="9436" xr:uid="{00000000-0005-0000-0000-000061240000}"/>
    <cellStyle name="Normal 2 2 10 33 3 3" xfId="9437" xr:uid="{00000000-0005-0000-0000-000062240000}"/>
    <cellStyle name="Normal 2 2 10 33 3 4" xfId="9438" xr:uid="{00000000-0005-0000-0000-000063240000}"/>
    <cellStyle name="Normal 2 2 10 33 3 5" xfId="9439" xr:uid="{00000000-0005-0000-0000-000064240000}"/>
    <cellStyle name="Normal 2 2 10 33 3 6" xfId="9440" xr:uid="{00000000-0005-0000-0000-000065240000}"/>
    <cellStyle name="Normal 2 2 10 33 3 7" xfId="9441" xr:uid="{00000000-0005-0000-0000-000066240000}"/>
    <cellStyle name="Normal 2 2 10 33 3 8" xfId="9442" xr:uid="{00000000-0005-0000-0000-000067240000}"/>
    <cellStyle name="Normal 2 2 10 33 3 9" xfId="9443" xr:uid="{00000000-0005-0000-0000-000068240000}"/>
    <cellStyle name="Normal 2 2 10 33 4" xfId="9444" xr:uid="{00000000-0005-0000-0000-000069240000}"/>
    <cellStyle name="Normal 2 2 10 33 4 10" xfId="9445" xr:uid="{00000000-0005-0000-0000-00006A240000}"/>
    <cellStyle name="Normal 2 2 10 33 4 2" xfId="9446" xr:uid="{00000000-0005-0000-0000-00006B240000}"/>
    <cellStyle name="Normal 2 2 10 33 4 3" xfId="9447" xr:uid="{00000000-0005-0000-0000-00006C240000}"/>
    <cellStyle name="Normal 2 2 10 33 4 4" xfId="9448" xr:uid="{00000000-0005-0000-0000-00006D240000}"/>
    <cellStyle name="Normal 2 2 10 33 4 5" xfId="9449" xr:uid="{00000000-0005-0000-0000-00006E240000}"/>
    <cellStyle name="Normal 2 2 10 33 4 6" xfId="9450" xr:uid="{00000000-0005-0000-0000-00006F240000}"/>
    <cellStyle name="Normal 2 2 10 33 4 7" xfId="9451" xr:uid="{00000000-0005-0000-0000-000070240000}"/>
    <cellStyle name="Normal 2 2 10 33 4 8" xfId="9452" xr:uid="{00000000-0005-0000-0000-000071240000}"/>
    <cellStyle name="Normal 2 2 10 33 4 9" xfId="9453" xr:uid="{00000000-0005-0000-0000-000072240000}"/>
    <cellStyle name="Normal 2 2 10 33 5" xfId="9454" xr:uid="{00000000-0005-0000-0000-000073240000}"/>
    <cellStyle name="Normal 2 2 10 33 5 10" xfId="9455" xr:uid="{00000000-0005-0000-0000-000074240000}"/>
    <cellStyle name="Normal 2 2 10 33 5 2" xfId="9456" xr:uid="{00000000-0005-0000-0000-000075240000}"/>
    <cellStyle name="Normal 2 2 10 33 5 3" xfId="9457" xr:uid="{00000000-0005-0000-0000-000076240000}"/>
    <cellStyle name="Normal 2 2 10 33 5 4" xfId="9458" xr:uid="{00000000-0005-0000-0000-000077240000}"/>
    <cellStyle name="Normal 2 2 10 33 5 5" xfId="9459" xr:uid="{00000000-0005-0000-0000-000078240000}"/>
    <cellStyle name="Normal 2 2 10 33 5 6" xfId="9460" xr:uid="{00000000-0005-0000-0000-000079240000}"/>
    <cellStyle name="Normal 2 2 10 33 5 7" xfId="9461" xr:uid="{00000000-0005-0000-0000-00007A240000}"/>
    <cellStyle name="Normal 2 2 10 33 5 8" xfId="9462" xr:uid="{00000000-0005-0000-0000-00007B240000}"/>
    <cellStyle name="Normal 2 2 10 33 5 9" xfId="9463" xr:uid="{00000000-0005-0000-0000-00007C240000}"/>
    <cellStyle name="Normal 2 2 10 33 6" xfId="9464" xr:uid="{00000000-0005-0000-0000-00007D240000}"/>
    <cellStyle name="Normal 2 2 10 33 7" xfId="9465" xr:uid="{00000000-0005-0000-0000-00007E240000}"/>
    <cellStyle name="Normal 2 2 10 33 8" xfId="9466" xr:uid="{00000000-0005-0000-0000-00007F240000}"/>
    <cellStyle name="Normal 2 2 10 33 9" xfId="9467" xr:uid="{00000000-0005-0000-0000-000080240000}"/>
    <cellStyle name="Normal 2 2 10 34" xfId="9468" xr:uid="{00000000-0005-0000-0000-000081240000}"/>
    <cellStyle name="Normal 2 2 10 34 10" xfId="9469" xr:uid="{00000000-0005-0000-0000-000082240000}"/>
    <cellStyle name="Normal 2 2 10 34 11" xfId="9470" xr:uid="{00000000-0005-0000-0000-000083240000}"/>
    <cellStyle name="Normal 2 2 10 34 12" xfId="9471" xr:uid="{00000000-0005-0000-0000-000084240000}"/>
    <cellStyle name="Normal 2 2 10 34 13" xfId="9472" xr:uid="{00000000-0005-0000-0000-000085240000}"/>
    <cellStyle name="Normal 2 2 10 34 14" xfId="9473" xr:uid="{00000000-0005-0000-0000-000086240000}"/>
    <cellStyle name="Normal 2 2 10 34 2" xfId="9474" xr:uid="{00000000-0005-0000-0000-000087240000}"/>
    <cellStyle name="Normal 2 2 10 34 2 10" xfId="9475" xr:uid="{00000000-0005-0000-0000-000088240000}"/>
    <cellStyle name="Normal 2 2 10 34 2 2" xfId="9476" xr:uid="{00000000-0005-0000-0000-000089240000}"/>
    <cellStyle name="Normal 2 2 10 34 2 3" xfId="9477" xr:uid="{00000000-0005-0000-0000-00008A240000}"/>
    <cellStyle name="Normal 2 2 10 34 2 4" xfId="9478" xr:uid="{00000000-0005-0000-0000-00008B240000}"/>
    <cellStyle name="Normal 2 2 10 34 2 5" xfId="9479" xr:uid="{00000000-0005-0000-0000-00008C240000}"/>
    <cellStyle name="Normal 2 2 10 34 2 6" xfId="9480" xr:uid="{00000000-0005-0000-0000-00008D240000}"/>
    <cellStyle name="Normal 2 2 10 34 2 7" xfId="9481" xr:uid="{00000000-0005-0000-0000-00008E240000}"/>
    <cellStyle name="Normal 2 2 10 34 2 8" xfId="9482" xr:uid="{00000000-0005-0000-0000-00008F240000}"/>
    <cellStyle name="Normal 2 2 10 34 2 9" xfId="9483" xr:uid="{00000000-0005-0000-0000-000090240000}"/>
    <cellStyle name="Normal 2 2 10 34 3" xfId="9484" xr:uid="{00000000-0005-0000-0000-000091240000}"/>
    <cellStyle name="Normal 2 2 10 34 3 10" xfId="9485" xr:uid="{00000000-0005-0000-0000-000092240000}"/>
    <cellStyle name="Normal 2 2 10 34 3 2" xfId="9486" xr:uid="{00000000-0005-0000-0000-000093240000}"/>
    <cellStyle name="Normal 2 2 10 34 3 3" xfId="9487" xr:uid="{00000000-0005-0000-0000-000094240000}"/>
    <cellStyle name="Normal 2 2 10 34 3 4" xfId="9488" xr:uid="{00000000-0005-0000-0000-000095240000}"/>
    <cellStyle name="Normal 2 2 10 34 3 5" xfId="9489" xr:uid="{00000000-0005-0000-0000-000096240000}"/>
    <cellStyle name="Normal 2 2 10 34 3 6" xfId="9490" xr:uid="{00000000-0005-0000-0000-000097240000}"/>
    <cellStyle name="Normal 2 2 10 34 3 7" xfId="9491" xr:uid="{00000000-0005-0000-0000-000098240000}"/>
    <cellStyle name="Normal 2 2 10 34 3 8" xfId="9492" xr:uid="{00000000-0005-0000-0000-000099240000}"/>
    <cellStyle name="Normal 2 2 10 34 3 9" xfId="9493" xr:uid="{00000000-0005-0000-0000-00009A240000}"/>
    <cellStyle name="Normal 2 2 10 34 4" xfId="9494" xr:uid="{00000000-0005-0000-0000-00009B240000}"/>
    <cellStyle name="Normal 2 2 10 34 4 10" xfId="9495" xr:uid="{00000000-0005-0000-0000-00009C240000}"/>
    <cellStyle name="Normal 2 2 10 34 4 2" xfId="9496" xr:uid="{00000000-0005-0000-0000-00009D240000}"/>
    <cellStyle name="Normal 2 2 10 34 4 3" xfId="9497" xr:uid="{00000000-0005-0000-0000-00009E240000}"/>
    <cellStyle name="Normal 2 2 10 34 4 4" xfId="9498" xr:uid="{00000000-0005-0000-0000-00009F240000}"/>
    <cellStyle name="Normal 2 2 10 34 4 5" xfId="9499" xr:uid="{00000000-0005-0000-0000-0000A0240000}"/>
    <cellStyle name="Normal 2 2 10 34 4 6" xfId="9500" xr:uid="{00000000-0005-0000-0000-0000A1240000}"/>
    <cellStyle name="Normal 2 2 10 34 4 7" xfId="9501" xr:uid="{00000000-0005-0000-0000-0000A2240000}"/>
    <cellStyle name="Normal 2 2 10 34 4 8" xfId="9502" xr:uid="{00000000-0005-0000-0000-0000A3240000}"/>
    <cellStyle name="Normal 2 2 10 34 4 9" xfId="9503" xr:uid="{00000000-0005-0000-0000-0000A4240000}"/>
    <cellStyle name="Normal 2 2 10 34 5" xfId="9504" xr:uid="{00000000-0005-0000-0000-0000A5240000}"/>
    <cellStyle name="Normal 2 2 10 34 5 10" xfId="9505" xr:uid="{00000000-0005-0000-0000-0000A6240000}"/>
    <cellStyle name="Normal 2 2 10 34 5 2" xfId="9506" xr:uid="{00000000-0005-0000-0000-0000A7240000}"/>
    <cellStyle name="Normal 2 2 10 34 5 3" xfId="9507" xr:uid="{00000000-0005-0000-0000-0000A8240000}"/>
    <cellStyle name="Normal 2 2 10 34 5 4" xfId="9508" xr:uid="{00000000-0005-0000-0000-0000A9240000}"/>
    <cellStyle name="Normal 2 2 10 34 5 5" xfId="9509" xr:uid="{00000000-0005-0000-0000-0000AA240000}"/>
    <cellStyle name="Normal 2 2 10 34 5 6" xfId="9510" xr:uid="{00000000-0005-0000-0000-0000AB240000}"/>
    <cellStyle name="Normal 2 2 10 34 5 7" xfId="9511" xr:uid="{00000000-0005-0000-0000-0000AC240000}"/>
    <cellStyle name="Normal 2 2 10 34 5 8" xfId="9512" xr:uid="{00000000-0005-0000-0000-0000AD240000}"/>
    <cellStyle name="Normal 2 2 10 34 5 9" xfId="9513" xr:uid="{00000000-0005-0000-0000-0000AE240000}"/>
    <cellStyle name="Normal 2 2 10 34 6" xfId="9514" xr:uid="{00000000-0005-0000-0000-0000AF240000}"/>
    <cellStyle name="Normal 2 2 10 34 7" xfId="9515" xr:uid="{00000000-0005-0000-0000-0000B0240000}"/>
    <cellStyle name="Normal 2 2 10 34 8" xfId="9516" xr:uid="{00000000-0005-0000-0000-0000B1240000}"/>
    <cellStyle name="Normal 2 2 10 34 9" xfId="9517" xr:uid="{00000000-0005-0000-0000-0000B2240000}"/>
    <cellStyle name="Normal 2 2 10 35" xfId="9518" xr:uid="{00000000-0005-0000-0000-0000B3240000}"/>
    <cellStyle name="Normal 2 2 10 35 10" xfId="9519" xr:uid="{00000000-0005-0000-0000-0000B4240000}"/>
    <cellStyle name="Normal 2 2 10 35 2" xfId="9520" xr:uid="{00000000-0005-0000-0000-0000B5240000}"/>
    <cellStyle name="Normal 2 2 10 35 3" xfId="9521" xr:uid="{00000000-0005-0000-0000-0000B6240000}"/>
    <cellStyle name="Normal 2 2 10 35 4" xfId="9522" xr:uid="{00000000-0005-0000-0000-0000B7240000}"/>
    <cellStyle name="Normal 2 2 10 35 5" xfId="9523" xr:uid="{00000000-0005-0000-0000-0000B8240000}"/>
    <cellStyle name="Normal 2 2 10 35 6" xfId="9524" xr:uid="{00000000-0005-0000-0000-0000B9240000}"/>
    <cellStyle name="Normal 2 2 10 35 7" xfId="9525" xr:uid="{00000000-0005-0000-0000-0000BA240000}"/>
    <cellStyle name="Normal 2 2 10 35 8" xfId="9526" xr:uid="{00000000-0005-0000-0000-0000BB240000}"/>
    <cellStyle name="Normal 2 2 10 35 9" xfId="9527" xr:uid="{00000000-0005-0000-0000-0000BC240000}"/>
    <cellStyle name="Normal 2 2 10 36" xfId="9528" xr:uid="{00000000-0005-0000-0000-0000BD240000}"/>
    <cellStyle name="Normal 2 2 10 36 10" xfId="9529" xr:uid="{00000000-0005-0000-0000-0000BE240000}"/>
    <cellStyle name="Normal 2 2 10 36 2" xfId="9530" xr:uid="{00000000-0005-0000-0000-0000BF240000}"/>
    <cellStyle name="Normal 2 2 10 36 3" xfId="9531" xr:uid="{00000000-0005-0000-0000-0000C0240000}"/>
    <cellStyle name="Normal 2 2 10 36 4" xfId="9532" xr:uid="{00000000-0005-0000-0000-0000C1240000}"/>
    <cellStyle name="Normal 2 2 10 36 5" xfId="9533" xr:uid="{00000000-0005-0000-0000-0000C2240000}"/>
    <cellStyle name="Normal 2 2 10 36 6" xfId="9534" xr:uid="{00000000-0005-0000-0000-0000C3240000}"/>
    <cellStyle name="Normal 2 2 10 36 7" xfId="9535" xr:uid="{00000000-0005-0000-0000-0000C4240000}"/>
    <cellStyle name="Normal 2 2 10 36 8" xfId="9536" xr:uid="{00000000-0005-0000-0000-0000C5240000}"/>
    <cellStyle name="Normal 2 2 10 36 9" xfId="9537" xr:uid="{00000000-0005-0000-0000-0000C6240000}"/>
    <cellStyle name="Normal 2 2 10 37" xfId="9538" xr:uid="{00000000-0005-0000-0000-0000C7240000}"/>
    <cellStyle name="Normal 2 2 10 37 10" xfId="9539" xr:uid="{00000000-0005-0000-0000-0000C8240000}"/>
    <cellStyle name="Normal 2 2 10 37 2" xfId="9540" xr:uid="{00000000-0005-0000-0000-0000C9240000}"/>
    <cellStyle name="Normal 2 2 10 37 3" xfId="9541" xr:uid="{00000000-0005-0000-0000-0000CA240000}"/>
    <cellStyle name="Normal 2 2 10 37 4" xfId="9542" xr:uid="{00000000-0005-0000-0000-0000CB240000}"/>
    <cellStyle name="Normal 2 2 10 37 5" xfId="9543" xr:uid="{00000000-0005-0000-0000-0000CC240000}"/>
    <cellStyle name="Normal 2 2 10 37 6" xfId="9544" xr:uid="{00000000-0005-0000-0000-0000CD240000}"/>
    <cellStyle name="Normal 2 2 10 37 7" xfId="9545" xr:uid="{00000000-0005-0000-0000-0000CE240000}"/>
    <cellStyle name="Normal 2 2 10 37 8" xfId="9546" xr:uid="{00000000-0005-0000-0000-0000CF240000}"/>
    <cellStyle name="Normal 2 2 10 37 9" xfId="9547" xr:uid="{00000000-0005-0000-0000-0000D0240000}"/>
    <cellStyle name="Normal 2 2 10 38" xfId="9548" xr:uid="{00000000-0005-0000-0000-0000D1240000}"/>
    <cellStyle name="Normal 2 2 10 38 10" xfId="9549" xr:uid="{00000000-0005-0000-0000-0000D2240000}"/>
    <cellStyle name="Normal 2 2 10 38 2" xfId="9550" xr:uid="{00000000-0005-0000-0000-0000D3240000}"/>
    <cellStyle name="Normal 2 2 10 38 3" xfId="9551" xr:uid="{00000000-0005-0000-0000-0000D4240000}"/>
    <cellStyle name="Normal 2 2 10 38 4" xfId="9552" xr:uid="{00000000-0005-0000-0000-0000D5240000}"/>
    <cellStyle name="Normal 2 2 10 38 5" xfId="9553" xr:uid="{00000000-0005-0000-0000-0000D6240000}"/>
    <cellStyle name="Normal 2 2 10 38 6" xfId="9554" xr:uid="{00000000-0005-0000-0000-0000D7240000}"/>
    <cellStyle name="Normal 2 2 10 38 7" xfId="9555" xr:uid="{00000000-0005-0000-0000-0000D8240000}"/>
    <cellStyle name="Normal 2 2 10 38 8" xfId="9556" xr:uid="{00000000-0005-0000-0000-0000D9240000}"/>
    <cellStyle name="Normal 2 2 10 38 9" xfId="9557" xr:uid="{00000000-0005-0000-0000-0000DA240000}"/>
    <cellStyle name="Normal 2 2 10 39" xfId="9558" xr:uid="{00000000-0005-0000-0000-0000DB240000}"/>
    <cellStyle name="Normal 2 2 10 4" xfId="9559" xr:uid="{00000000-0005-0000-0000-0000DC240000}"/>
    <cellStyle name="Normal 2 2 10 4 10" xfId="9560" xr:uid="{00000000-0005-0000-0000-0000DD240000}"/>
    <cellStyle name="Normal 2 2 10 4 11" xfId="9561" xr:uid="{00000000-0005-0000-0000-0000DE240000}"/>
    <cellStyle name="Normal 2 2 10 4 12" xfId="9562" xr:uid="{00000000-0005-0000-0000-0000DF240000}"/>
    <cellStyle name="Normal 2 2 10 4 13" xfId="9563" xr:uid="{00000000-0005-0000-0000-0000E0240000}"/>
    <cellStyle name="Normal 2 2 10 4 14" xfId="9564" xr:uid="{00000000-0005-0000-0000-0000E1240000}"/>
    <cellStyle name="Normal 2 2 10 4 2" xfId="9565" xr:uid="{00000000-0005-0000-0000-0000E2240000}"/>
    <cellStyle name="Normal 2 2 10 4 2 10" xfId="9566" xr:uid="{00000000-0005-0000-0000-0000E3240000}"/>
    <cellStyle name="Normal 2 2 10 4 2 2" xfId="9567" xr:uid="{00000000-0005-0000-0000-0000E4240000}"/>
    <cellStyle name="Normal 2 2 10 4 2 3" xfId="9568" xr:uid="{00000000-0005-0000-0000-0000E5240000}"/>
    <cellStyle name="Normal 2 2 10 4 2 4" xfId="9569" xr:uid="{00000000-0005-0000-0000-0000E6240000}"/>
    <cellStyle name="Normal 2 2 10 4 2 5" xfId="9570" xr:uid="{00000000-0005-0000-0000-0000E7240000}"/>
    <cellStyle name="Normal 2 2 10 4 2 6" xfId="9571" xr:uid="{00000000-0005-0000-0000-0000E8240000}"/>
    <cellStyle name="Normal 2 2 10 4 2 7" xfId="9572" xr:uid="{00000000-0005-0000-0000-0000E9240000}"/>
    <cellStyle name="Normal 2 2 10 4 2 8" xfId="9573" xr:uid="{00000000-0005-0000-0000-0000EA240000}"/>
    <cellStyle name="Normal 2 2 10 4 2 9" xfId="9574" xr:uid="{00000000-0005-0000-0000-0000EB240000}"/>
    <cellStyle name="Normal 2 2 10 4 3" xfId="9575" xr:uid="{00000000-0005-0000-0000-0000EC240000}"/>
    <cellStyle name="Normal 2 2 10 4 3 10" xfId="9576" xr:uid="{00000000-0005-0000-0000-0000ED240000}"/>
    <cellStyle name="Normal 2 2 10 4 3 2" xfId="9577" xr:uid="{00000000-0005-0000-0000-0000EE240000}"/>
    <cellStyle name="Normal 2 2 10 4 3 3" xfId="9578" xr:uid="{00000000-0005-0000-0000-0000EF240000}"/>
    <cellStyle name="Normal 2 2 10 4 3 4" xfId="9579" xr:uid="{00000000-0005-0000-0000-0000F0240000}"/>
    <cellStyle name="Normal 2 2 10 4 3 5" xfId="9580" xr:uid="{00000000-0005-0000-0000-0000F1240000}"/>
    <cellStyle name="Normal 2 2 10 4 3 6" xfId="9581" xr:uid="{00000000-0005-0000-0000-0000F2240000}"/>
    <cellStyle name="Normal 2 2 10 4 3 7" xfId="9582" xr:uid="{00000000-0005-0000-0000-0000F3240000}"/>
    <cellStyle name="Normal 2 2 10 4 3 8" xfId="9583" xr:uid="{00000000-0005-0000-0000-0000F4240000}"/>
    <cellStyle name="Normal 2 2 10 4 3 9" xfId="9584" xr:uid="{00000000-0005-0000-0000-0000F5240000}"/>
    <cellStyle name="Normal 2 2 10 4 4" xfId="9585" xr:uid="{00000000-0005-0000-0000-0000F6240000}"/>
    <cellStyle name="Normal 2 2 10 4 4 10" xfId="9586" xr:uid="{00000000-0005-0000-0000-0000F7240000}"/>
    <cellStyle name="Normal 2 2 10 4 4 2" xfId="9587" xr:uid="{00000000-0005-0000-0000-0000F8240000}"/>
    <cellStyle name="Normal 2 2 10 4 4 3" xfId="9588" xr:uid="{00000000-0005-0000-0000-0000F9240000}"/>
    <cellStyle name="Normal 2 2 10 4 4 4" xfId="9589" xr:uid="{00000000-0005-0000-0000-0000FA240000}"/>
    <cellStyle name="Normal 2 2 10 4 4 5" xfId="9590" xr:uid="{00000000-0005-0000-0000-0000FB240000}"/>
    <cellStyle name="Normal 2 2 10 4 4 6" xfId="9591" xr:uid="{00000000-0005-0000-0000-0000FC240000}"/>
    <cellStyle name="Normal 2 2 10 4 4 7" xfId="9592" xr:uid="{00000000-0005-0000-0000-0000FD240000}"/>
    <cellStyle name="Normal 2 2 10 4 4 8" xfId="9593" xr:uid="{00000000-0005-0000-0000-0000FE240000}"/>
    <cellStyle name="Normal 2 2 10 4 4 9" xfId="9594" xr:uid="{00000000-0005-0000-0000-0000FF240000}"/>
    <cellStyle name="Normal 2 2 10 4 5" xfId="9595" xr:uid="{00000000-0005-0000-0000-000000250000}"/>
    <cellStyle name="Normal 2 2 10 4 5 10" xfId="9596" xr:uid="{00000000-0005-0000-0000-000001250000}"/>
    <cellStyle name="Normal 2 2 10 4 5 2" xfId="9597" xr:uid="{00000000-0005-0000-0000-000002250000}"/>
    <cellStyle name="Normal 2 2 10 4 5 3" xfId="9598" xr:uid="{00000000-0005-0000-0000-000003250000}"/>
    <cellStyle name="Normal 2 2 10 4 5 4" xfId="9599" xr:uid="{00000000-0005-0000-0000-000004250000}"/>
    <cellStyle name="Normal 2 2 10 4 5 5" xfId="9600" xr:uid="{00000000-0005-0000-0000-000005250000}"/>
    <cellStyle name="Normal 2 2 10 4 5 6" xfId="9601" xr:uid="{00000000-0005-0000-0000-000006250000}"/>
    <cellStyle name="Normal 2 2 10 4 5 7" xfId="9602" xr:uid="{00000000-0005-0000-0000-000007250000}"/>
    <cellStyle name="Normal 2 2 10 4 5 8" xfId="9603" xr:uid="{00000000-0005-0000-0000-000008250000}"/>
    <cellStyle name="Normal 2 2 10 4 5 9" xfId="9604" xr:uid="{00000000-0005-0000-0000-000009250000}"/>
    <cellStyle name="Normal 2 2 10 4 6" xfId="9605" xr:uid="{00000000-0005-0000-0000-00000A250000}"/>
    <cellStyle name="Normal 2 2 10 4 7" xfId="9606" xr:uid="{00000000-0005-0000-0000-00000B250000}"/>
    <cellStyle name="Normal 2 2 10 4 8" xfId="9607" xr:uid="{00000000-0005-0000-0000-00000C250000}"/>
    <cellStyle name="Normal 2 2 10 4 9" xfId="9608" xr:uid="{00000000-0005-0000-0000-00000D250000}"/>
    <cellStyle name="Normal 2 2 10 40" xfId="9609" xr:uid="{00000000-0005-0000-0000-00000E250000}"/>
    <cellStyle name="Normal 2 2 10 41" xfId="9610" xr:uid="{00000000-0005-0000-0000-00000F250000}"/>
    <cellStyle name="Normal 2 2 10 42" xfId="9611" xr:uid="{00000000-0005-0000-0000-000010250000}"/>
    <cellStyle name="Normal 2 2 10 43" xfId="9612" xr:uid="{00000000-0005-0000-0000-000011250000}"/>
    <cellStyle name="Normal 2 2 10 44" xfId="9613" xr:uid="{00000000-0005-0000-0000-000012250000}"/>
    <cellStyle name="Normal 2 2 10 45" xfId="9614" xr:uid="{00000000-0005-0000-0000-000013250000}"/>
    <cellStyle name="Normal 2 2 10 46" xfId="9615" xr:uid="{00000000-0005-0000-0000-000014250000}"/>
    <cellStyle name="Normal 2 2 10 47" xfId="9616" xr:uid="{00000000-0005-0000-0000-000015250000}"/>
    <cellStyle name="Normal 2 2 10 5" xfId="9617" xr:uid="{00000000-0005-0000-0000-000016250000}"/>
    <cellStyle name="Normal 2 2 10 5 10" xfId="9618" xr:uid="{00000000-0005-0000-0000-000017250000}"/>
    <cellStyle name="Normal 2 2 10 5 11" xfId="9619" xr:uid="{00000000-0005-0000-0000-000018250000}"/>
    <cellStyle name="Normal 2 2 10 5 12" xfId="9620" xr:uid="{00000000-0005-0000-0000-000019250000}"/>
    <cellStyle name="Normal 2 2 10 5 13" xfId="9621" xr:uid="{00000000-0005-0000-0000-00001A250000}"/>
    <cellStyle name="Normal 2 2 10 5 14" xfId="9622" xr:uid="{00000000-0005-0000-0000-00001B250000}"/>
    <cellStyle name="Normal 2 2 10 5 2" xfId="9623" xr:uid="{00000000-0005-0000-0000-00001C250000}"/>
    <cellStyle name="Normal 2 2 10 5 2 10" xfId="9624" xr:uid="{00000000-0005-0000-0000-00001D250000}"/>
    <cellStyle name="Normal 2 2 10 5 2 2" xfId="9625" xr:uid="{00000000-0005-0000-0000-00001E250000}"/>
    <cellStyle name="Normal 2 2 10 5 2 3" xfId="9626" xr:uid="{00000000-0005-0000-0000-00001F250000}"/>
    <cellStyle name="Normal 2 2 10 5 2 4" xfId="9627" xr:uid="{00000000-0005-0000-0000-000020250000}"/>
    <cellStyle name="Normal 2 2 10 5 2 5" xfId="9628" xr:uid="{00000000-0005-0000-0000-000021250000}"/>
    <cellStyle name="Normal 2 2 10 5 2 6" xfId="9629" xr:uid="{00000000-0005-0000-0000-000022250000}"/>
    <cellStyle name="Normal 2 2 10 5 2 7" xfId="9630" xr:uid="{00000000-0005-0000-0000-000023250000}"/>
    <cellStyle name="Normal 2 2 10 5 2 8" xfId="9631" xr:uid="{00000000-0005-0000-0000-000024250000}"/>
    <cellStyle name="Normal 2 2 10 5 2 9" xfId="9632" xr:uid="{00000000-0005-0000-0000-000025250000}"/>
    <cellStyle name="Normal 2 2 10 5 3" xfId="9633" xr:uid="{00000000-0005-0000-0000-000026250000}"/>
    <cellStyle name="Normal 2 2 10 5 3 10" xfId="9634" xr:uid="{00000000-0005-0000-0000-000027250000}"/>
    <cellStyle name="Normal 2 2 10 5 3 2" xfId="9635" xr:uid="{00000000-0005-0000-0000-000028250000}"/>
    <cellStyle name="Normal 2 2 10 5 3 3" xfId="9636" xr:uid="{00000000-0005-0000-0000-000029250000}"/>
    <cellStyle name="Normal 2 2 10 5 3 4" xfId="9637" xr:uid="{00000000-0005-0000-0000-00002A250000}"/>
    <cellStyle name="Normal 2 2 10 5 3 5" xfId="9638" xr:uid="{00000000-0005-0000-0000-00002B250000}"/>
    <cellStyle name="Normal 2 2 10 5 3 6" xfId="9639" xr:uid="{00000000-0005-0000-0000-00002C250000}"/>
    <cellStyle name="Normal 2 2 10 5 3 7" xfId="9640" xr:uid="{00000000-0005-0000-0000-00002D250000}"/>
    <cellStyle name="Normal 2 2 10 5 3 8" xfId="9641" xr:uid="{00000000-0005-0000-0000-00002E250000}"/>
    <cellStyle name="Normal 2 2 10 5 3 9" xfId="9642" xr:uid="{00000000-0005-0000-0000-00002F250000}"/>
    <cellStyle name="Normal 2 2 10 5 4" xfId="9643" xr:uid="{00000000-0005-0000-0000-000030250000}"/>
    <cellStyle name="Normal 2 2 10 5 4 10" xfId="9644" xr:uid="{00000000-0005-0000-0000-000031250000}"/>
    <cellStyle name="Normal 2 2 10 5 4 2" xfId="9645" xr:uid="{00000000-0005-0000-0000-000032250000}"/>
    <cellStyle name="Normal 2 2 10 5 4 3" xfId="9646" xr:uid="{00000000-0005-0000-0000-000033250000}"/>
    <cellStyle name="Normal 2 2 10 5 4 4" xfId="9647" xr:uid="{00000000-0005-0000-0000-000034250000}"/>
    <cellStyle name="Normal 2 2 10 5 4 5" xfId="9648" xr:uid="{00000000-0005-0000-0000-000035250000}"/>
    <cellStyle name="Normal 2 2 10 5 4 6" xfId="9649" xr:uid="{00000000-0005-0000-0000-000036250000}"/>
    <cellStyle name="Normal 2 2 10 5 4 7" xfId="9650" xr:uid="{00000000-0005-0000-0000-000037250000}"/>
    <cellStyle name="Normal 2 2 10 5 4 8" xfId="9651" xr:uid="{00000000-0005-0000-0000-000038250000}"/>
    <cellStyle name="Normal 2 2 10 5 4 9" xfId="9652" xr:uid="{00000000-0005-0000-0000-000039250000}"/>
    <cellStyle name="Normal 2 2 10 5 5" xfId="9653" xr:uid="{00000000-0005-0000-0000-00003A250000}"/>
    <cellStyle name="Normal 2 2 10 5 5 10" xfId="9654" xr:uid="{00000000-0005-0000-0000-00003B250000}"/>
    <cellStyle name="Normal 2 2 10 5 5 2" xfId="9655" xr:uid="{00000000-0005-0000-0000-00003C250000}"/>
    <cellStyle name="Normal 2 2 10 5 5 3" xfId="9656" xr:uid="{00000000-0005-0000-0000-00003D250000}"/>
    <cellStyle name="Normal 2 2 10 5 5 4" xfId="9657" xr:uid="{00000000-0005-0000-0000-00003E250000}"/>
    <cellStyle name="Normal 2 2 10 5 5 5" xfId="9658" xr:uid="{00000000-0005-0000-0000-00003F250000}"/>
    <cellStyle name="Normal 2 2 10 5 5 6" xfId="9659" xr:uid="{00000000-0005-0000-0000-000040250000}"/>
    <cellStyle name="Normal 2 2 10 5 5 7" xfId="9660" xr:uid="{00000000-0005-0000-0000-000041250000}"/>
    <cellStyle name="Normal 2 2 10 5 5 8" xfId="9661" xr:uid="{00000000-0005-0000-0000-000042250000}"/>
    <cellStyle name="Normal 2 2 10 5 5 9" xfId="9662" xr:uid="{00000000-0005-0000-0000-000043250000}"/>
    <cellStyle name="Normal 2 2 10 5 6" xfId="9663" xr:uid="{00000000-0005-0000-0000-000044250000}"/>
    <cellStyle name="Normal 2 2 10 5 7" xfId="9664" xr:uid="{00000000-0005-0000-0000-000045250000}"/>
    <cellStyle name="Normal 2 2 10 5 8" xfId="9665" xr:uid="{00000000-0005-0000-0000-000046250000}"/>
    <cellStyle name="Normal 2 2 10 5 9" xfId="9666" xr:uid="{00000000-0005-0000-0000-000047250000}"/>
    <cellStyle name="Normal 2 2 10 6" xfId="9667" xr:uid="{00000000-0005-0000-0000-000048250000}"/>
    <cellStyle name="Normal 2 2 10 6 10" xfId="9668" xr:uid="{00000000-0005-0000-0000-000049250000}"/>
    <cellStyle name="Normal 2 2 10 6 11" xfId="9669" xr:uid="{00000000-0005-0000-0000-00004A250000}"/>
    <cellStyle name="Normal 2 2 10 6 12" xfId="9670" xr:uid="{00000000-0005-0000-0000-00004B250000}"/>
    <cellStyle name="Normal 2 2 10 6 13" xfId="9671" xr:uid="{00000000-0005-0000-0000-00004C250000}"/>
    <cellStyle name="Normal 2 2 10 6 14" xfId="9672" xr:uid="{00000000-0005-0000-0000-00004D250000}"/>
    <cellStyle name="Normal 2 2 10 6 2" xfId="9673" xr:uid="{00000000-0005-0000-0000-00004E250000}"/>
    <cellStyle name="Normal 2 2 10 6 2 10" xfId="9674" xr:uid="{00000000-0005-0000-0000-00004F250000}"/>
    <cellStyle name="Normal 2 2 10 6 2 2" xfId="9675" xr:uid="{00000000-0005-0000-0000-000050250000}"/>
    <cellStyle name="Normal 2 2 10 6 2 3" xfId="9676" xr:uid="{00000000-0005-0000-0000-000051250000}"/>
    <cellStyle name="Normal 2 2 10 6 2 4" xfId="9677" xr:uid="{00000000-0005-0000-0000-000052250000}"/>
    <cellStyle name="Normal 2 2 10 6 2 5" xfId="9678" xr:uid="{00000000-0005-0000-0000-000053250000}"/>
    <cellStyle name="Normal 2 2 10 6 2 6" xfId="9679" xr:uid="{00000000-0005-0000-0000-000054250000}"/>
    <cellStyle name="Normal 2 2 10 6 2 7" xfId="9680" xr:uid="{00000000-0005-0000-0000-000055250000}"/>
    <cellStyle name="Normal 2 2 10 6 2 8" xfId="9681" xr:uid="{00000000-0005-0000-0000-000056250000}"/>
    <cellStyle name="Normal 2 2 10 6 2 9" xfId="9682" xr:uid="{00000000-0005-0000-0000-000057250000}"/>
    <cellStyle name="Normal 2 2 10 6 3" xfId="9683" xr:uid="{00000000-0005-0000-0000-000058250000}"/>
    <cellStyle name="Normal 2 2 10 6 3 10" xfId="9684" xr:uid="{00000000-0005-0000-0000-000059250000}"/>
    <cellStyle name="Normal 2 2 10 6 3 2" xfId="9685" xr:uid="{00000000-0005-0000-0000-00005A250000}"/>
    <cellStyle name="Normal 2 2 10 6 3 3" xfId="9686" xr:uid="{00000000-0005-0000-0000-00005B250000}"/>
    <cellStyle name="Normal 2 2 10 6 3 4" xfId="9687" xr:uid="{00000000-0005-0000-0000-00005C250000}"/>
    <cellStyle name="Normal 2 2 10 6 3 5" xfId="9688" xr:uid="{00000000-0005-0000-0000-00005D250000}"/>
    <cellStyle name="Normal 2 2 10 6 3 6" xfId="9689" xr:uid="{00000000-0005-0000-0000-00005E250000}"/>
    <cellStyle name="Normal 2 2 10 6 3 7" xfId="9690" xr:uid="{00000000-0005-0000-0000-00005F250000}"/>
    <cellStyle name="Normal 2 2 10 6 3 8" xfId="9691" xr:uid="{00000000-0005-0000-0000-000060250000}"/>
    <cellStyle name="Normal 2 2 10 6 3 9" xfId="9692" xr:uid="{00000000-0005-0000-0000-000061250000}"/>
    <cellStyle name="Normal 2 2 10 6 4" xfId="9693" xr:uid="{00000000-0005-0000-0000-000062250000}"/>
    <cellStyle name="Normal 2 2 10 6 4 10" xfId="9694" xr:uid="{00000000-0005-0000-0000-000063250000}"/>
    <cellStyle name="Normal 2 2 10 6 4 2" xfId="9695" xr:uid="{00000000-0005-0000-0000-000064250000}"/>
    <cellStyle name="Normal 2 2 10 6 4 3" xfId="9696" xr:uid="{00000000-0005-0000-0000-000065250000}"/>
    <cellStyle name="Normal 2 2 10 6 4 4" xfId="9697" xr:uid="{00000000-0005-0000-0000-000066250000}"/>
    <cellStyle name="Normal 2 2 10 6 4 5" xfId="9698" xr:uid="{00000000-0005-0000-0000-000067250000}"/>
    <cellStyle name="Normal 2 2 10 6 4 6" xfId="9699" xr:uid="{00000000-0005-0000-0000-000068250000}"/>
    <cellStyle name="Normal 2 2 10 6 4 7" xfId="9700" xr:uid="{00000000-0005-0000-0000-000069250000}"/>
    <cellStyle name="Normal 2 2 10 6 4 8" xfId="9701" xr:uid="{00000000-0005-0000-0000-00006A250000}"/>
    <cellStyle name="Normal 2 2 10 6 4 9" xfId="9702" xr:uid="{00000000-0005-0000-0000-00006B250000}"/>
    <cellStyle name="Normal 2 2 10 6 5" xfId="9703" xr:uid="{00000000-0005-0000-0000-00006C250000}"/>
    <cellStyle name="Normal 2 2 10 6 5 10" xfId="9704" xr:uid="{00000000-0005-0000-0000-00006D250000}"/>
    <cellStyle name="Normal 2 2 10 6 5 2" xfId="9705" xr:uid="{00000000-0005-0000-0000-00006E250000}"/>
    <cellStyle name="Normal 2 2 10 6 5 3" xfId="9706" xr:uid="{00000000-0005-0000-0000-00006F250000}"/>
    <cellStyle name="Normal 2 2 10 6 5 4" xfId="9707" xr:uid="{00000000-0005-0000-0000-000070250000}"/>
    <cellStyle name="Normal 2 2 10 6 5 5" xfId="9708" xr:uid="{00000000-0005-0000-0000-000071250000}"/>
    <cellStyle name="Normal 2 2 10 6 5 6" xfId="9709" xr:uid="{00000000-0005-0000-0000-000072250000}"/>
    <cellStyle name="Normal 2 2 10 6 5 7" xfId="9710" xr:uid="{00000000-0005-0000-0000-000073250000}"/>
    <cellStyle name="Normal 2 2 10 6 5 8" xfId="9711" xr:uid="{00000000-0005-0000-0000-000074250000}"/>
    <cellStyle name="Normal 2 2 10 6 5 9" xfId="9712" xr:uid="{00000000-0005-0000-0000-000075250000}"/>
    <cellStyle name="Normal 2 2 10 6 6" xfId="9713" xr:uid="{00000000-0005-0000-0000-000076250000}"/>
    <cellStyle name="Normal 2 2 10 6 7" xfId="9714" xr:uid="{00000000-0005-0000-0000-000077250000}"/>
    <cellStyle name="Normal 2 2 10 6 8" xfId="9715" xr:uid="{00000000-0005-0000-0000-000078250000}"/>
    <cellStyle name="Normal 2 2 10 6 9" xfId="9716" xr:uid="{00000000-0005-0000-0000-000079250000}"/>
    <cellStyle name="Normal 2 2 10 7" xfId="9717" xr:uid="{00000000-0005-0000-0000-00007A250000}"/>
    <cellStyle name="Normal 2 2 10 7 10" xfId="9718" xr:uid="{00000000-0005-0000-0000-00007B250000}"/>
    <cellStyle name="Normal 2 2 10 7 11" xfId="9719" xr:uid="{00000000-0005-0000-0000-00007C250000}"/>
    <cellStyle name="Normal 2 2 10 7 12" xfId="9720" xr:uid="{00000000-0005-0000-0000-00007D250000}"/>
    <cellStyle name="Normal 2 2 10 7 13" xfId="9721" xr:uid="{00000000-0005-0000-0000-00007E250000}"/>
    <cellStyle name="Normal 2 2 10 7 14" xfId="9722" xr:uid="{00000000-0005-0000-0000-00007F250000}"/>
    <cellStyle name="Normal 2 2 10 7 2" xfId="9723" xr:uid="{00000000-0005-0000-0000-000080250000}"/>
    <cellStyle name="Normal 2 2 10 7 2 10" xfId="9724" xr:uid="{00000000-0005-0000-0000-000081250000}"/>
    <cellStyle name="Normal 2 2 10 7 2 2" xfId="9725" xr:uid="{00000000-0005-0000-0000-000082250000}"/>
    <cellStyle name="Normal 2 2 10 7 2 3" xfId="9726" xr:uid="{00000000-0005-0000-0000-000083250000}"/>
    <cellStyle name="Normal 2 2 10 7 2 4" xfId="9727" xr:uid="{00000000-0005-0000-0000-000084250000}"/>
    <cellStyle name="Normal 2 2 10 7 2 5" xfId="9728" xr:uid="{00000000-0005-0000-0000-000085250000}"/>
    <cellStyle name="Normal 2 2 10 7 2 6" xfId="9729" xr:uid="{00000000-0005-0000-0000-000086250000}"/>
    <cellStyle name="Normal 2 2 10 7 2 7" xfId="9730" xr:uid="{00000000-0005-0000-0000-000087250000}"/>
    <cellStyle name="Normal 2 2 10 7 2 8" xfId="9731" xr:uid="{00000000-0005-0000-0000-000088250000}"/>
    <cellStyle name="Normal 2 2 10 7 2 9" xfId="9732" xr:uid="{00000000-0005-0000-0000-000089250000}"/>
    <cellStyle name="Normal 2 2 10 7 3" xfId="9733" xr:uid="{00000000-0005-0000-0000-00008A250000}"/>
    <cellStyle name="Normal 2 2 10 7 3 10" xfId="9734" xr:uid="{00000000-0005-0000-0000-00008B250000}"/>
    <cellStyle name="Normal 2 2 10 7 3 2" xfId="9735" xr:uid="{00000000-0005-0000-0000-00008C250000}"/>
    <cellStyle name="Normal 2 2 10 7 3 3" xfId="9736" xr:uid="{00000000-0005-0000-0000-00008D250000}"/>
    <cellStyle name="Normal 2 2 10 7 3 4" xfId="9737" xr:uid="{00000000-0005-0000-0000-00008E250000}"/>
    <cellStyle name="Normal 2 2 10 7 3 5" xfId="9738" xr:uid="{00000000-0005-0000-0000-00008F250000}"/>
    <cellStyle name="Normal 2 2 10 7 3 6" xfId="9739" xr:uid="{00000000-0005-0000-0000-000090250000}"/>
    <cellStyle name="Normal 2 2 10 7 3 7" xfId="9740" xr:uid="{00000000-0005-0000-0000-000091250000}"/>
    <cellStyle name="Normal 2 2 10 7 3 8" xfId="9741" xr:uid="{00000000-0005-0000-0000-000092250000}"/>
    <cellStyle name="Normal 2 2 10 7 3 9" xfId="9742" xr:uid="{00000000-0005-0000-0000-000093250000}"/>
    <cellStyle name="Normal 2 2 10 7 4" xfId="9743" xr:uid="{00000000-0005-0000-0000-000094250000}"/>
    <cellStyle name="Normal 2 2 10 7 4 10" xfId="9744" xr:uid="{00000000-0005-0000-0000-000095250000}"/>
    <cellStyle name="Normal 2 2 10 7 4 2" xfId="9745" xr:uid="{00000000-0005-0000-0000-000096250000}"/>
    <cellStyle name="Normal 2 2 10 7 4 3" xfId="9746" xr:uid="{00000000-0005-0000-0000-000097250000}"/>
    <cellStyle name="Normal 2 2 10 7 4 4" xfId="9747" xr:uid="{00000000-0005-0000-0000-000098250000}"/>
    <cellStyle name="Normal 2 2 10 7 4 5" xfId="9748" xr:uid="{00000000-0005-0000-0000-000099250000}"/>
    <cellStyle name="Normal 2 2 10 7 4 6" xfId="9749" xr:uid="{00000000-0005-0000-0000-00009A250000}"/>
    <cellStyle name="Normal 2 2 10 7 4 7" xfId="9750" xr:uid="{00000000-0005-0000-0000-00009B250000}"/>
    <cellStyle name="Normal 2 2 10 7 4 8" xfId="9751" xr:uid="{00000000-0005-0000-0000-00009C250000}"/>
    <cellStyle name="Normal 2 2 10 7 4 9" xfId="9752" xr:uid="{00000000-0005-0000-0000-00009D250000}"/>
    <cellStyle name="Normal 2 2 10 7 5" xfId="9753" xr:uid="{00000000-0005-0000-0000-00009E250000}"/>
    <cellStyle name="Normal 2 2 10 7 5 10" xfId="9754" xr:uid="{00000000-0005-0000-0000-00009F250000}"/>
    <cellStyle name="Normal 2 2 10 7 5 2" xfId="9755" xr:uid="{00000000-0005-0000-0000-0000A0250000}"/>
    <cellStyle name="Normal 2 2 10 7 5 3" xfId="9756" xr:uid="{00000000-0005-0000-0000-0000A1250000}"/>
    <cellStyle name="Normal 2 2 10 7 5 4" xfId="9757" xr:uid="{00000000-0005-0000-0000-0000A2250000}"/>
    <cellStyle name="Normal 2 2 10 7 5 5" xfId="9758" xr:uid="{00000000-0005-0000-0000-0000A3250000}"/>
    <cellStyle name="Normal 2 2 10 7 5 6" xfId="9759" xr:uid="{00000000-0005-0000-0000-0000A4250000}"/>
    <cellStyle name="Normal 2 2 10 7 5 7" xfId="9760" xr:uid="{00000000-0005-0000-0000-0000A5250000}"/>
    <cellStyle name="Normal 2 2 10 7 5 8" xfId="9761" xr:uid="{00000000-0005-0000-0000-0000A6250000}"/>
    <cellStyle name="Normal 2 2 10 7 5 9" xfId="9762" xr:uid="{00000000-0005-0000-0000-0000A7250000}"/>
    <cellStyle name="Normal 2 2 10 7 6" xfId="9763" xr:uid="{00000000-0005-0000-0000-0000A8250000}"/>
    <cellStyle name="Normal 2 2 10 7 7" xfId="9764" xr:uid="{00000000-0005-0000-0000-0000A9250000}"/>
    <cellStyle name="Normal 2 2 10 7 8" xfId="9765" xr:uid="{00000000-0005-0000-0000-0000AA250000}"/>
    <cellStyle name="Normal 2 2 10 7 9" xfId="9766" xr:uid="{00000000-0005-0000-0000-0000AB250000}"/>
    <cellStyle name="Normal 2 2 10 8" xfId="9767" xr:uid="{00000000-0005-0000-0000-0000AC250000}"/>
    <cellStyle name="Normal 2 2 10 8 10" xfId="9768" xr:uid="{00000000-0005-0000-0000-0000AD250000}"/>
    <cellStyle name="Normal 2 2 10 8 11" xfId="9769" xr:uid="{00000000-0005-0000-0000-0000AE250000}"/>
    <cellStyle name="Normal 2 2 10 8 12" xfId="9770" xr:uid="{00000000-0005-0000-0000-0000AF250000}"/>
    <cellStyle name="Normal 2 2 10 8 13" xfId="9771" xr:uid="{00000000-0005-0000-0000-0000B0250000}"/>
    <cellStyle name="Normal 2 2 10 8 14" xfId="9772" xr:uid="{00000000-0005-0000-0000-0000B1250000}"/>
    <cellStyle name="Normal 2 2 10 8 2" xfId="9773" xr:uid="{00000000-0005-0000-0000-0000B2250000}"/>
    <cellStyle name="Normal 2 2 10 8 2 10" xfId="9774" xr:uid="{00000000-0005-0000-0000-0000B3250000}"/>
    <cellStyle name="Normal 2 2 10 8 2 2" xfId="9775" xr:uid="{00000000-0005-0000-0000-0000B4250000}"/>
    <cellStyle name="Normal 2 2 10 8 2 3" xfId="9776" xr:uid="{00000000-0005-0000-0000-0000B5250000}"/>
    <cellStyle name="Normal 2 2 10 8 2 4" xfId="9777" xr:uid="{00000000-0005-0000-0000-0000B6250000}"/>
    <cellStyle name="Normal 2 2 10 8 2 5" xfId="9778" xr:uid="{00000000-0005-0000-0000-0000B7250000}"/>
    <cellStyle name="Normal 2 2 10 8 2 6" xfId="9779" xr:uid="{00000000-0005-0000-0000-0000B8250000}"/>
    <cellStyle name="Normal 2 2 10 8 2 7" xfId="9780" xr:uid="{00000000-0005-0000-0000-0000B9250000}"/>
    <cellStyle name="Normal 2 2 10 8 2 8" xfId="9781" xr:uid="{00000000-0005-0000-0000-0000BA250000}"/>
    <cellStyle name="Normal 2 2 10 8 2 9" xfId="9782" xr:uid="{00000000-0005-0000-0000-0000BB250000}"/>
    <cellStyle name="Normal 2 2 10 8 3" xfId="9783" xr:uid="{00000000-0005-0000-0000-0000BC250000}"/>
    <cellStyle name="Normal 2 2 10 8 3 10" xfId="9784" xr:uid="{00000000-0005-0000-0000-0000BD250000}"/>
    <cellStyle name="Normal 2 2 10 8 3 2" xfId="9785" xr:uid="{00000000-0005-0000-0000-0000BE250000}"/>
    <cellStyle name="Normal 2 2 10 8 3 3" xfId="9786" xr:uid="{00000000-0005-0000-0000-0000BF250000}"/>
    <cellStyle name="Normal 2 2 10 8 3 4" xfId="9787" xr:uid="{00000000-0005-0000-0000-0000C0250000}"/>
    <cellStyle name="Normal 2 2 10 8 3 5" xfId="9788" xr:uid="{00000000-0005-0000-0000-0000C1250000}"/>
    <cellStyle name="Normal 2 2 10 8 3 6" xfId="9789" xr:uid="{00000000-0005-0000-0000-0000C2250000}"/>
    <cellStyle name="Normal 2 2 10 8 3 7" xfId="9790" xr:uid="{00000000-0005-0000-0000-0000C3250000}"/>
    <cellStyle name="Normal 2 2 10 8 3 8" xfId="9791" xr:uid="{00000000-0005-0000-0000-0000C4250000}"/>
    <cellStyle name="Normal 2 2 10 8 3 9" xfId="9792" xr:uid="{00000000-0005-0000-0000-0000C5250000}"/>
    <cellStyle name="Normal 2 2 10 8 4" xfId="9793" xr:uid="{00000000-0005-0000-0000-0000C6250000}"/>
    <cellStyle name="Normal 2 2 10 8 4 10" xfId="9794" xr:uid="{00000000-0005-0000-0000-0000C7250000}"/>
    <cellStyle name="Normal 2 2 10 8 4 2" xfId="9795" xr:uid="{00000000-0005-0000-0000-0000C8250000}"/>
    <cellStyle name="Normal 2 2 10 8 4 3" xfId="9796" xr:uid="{00000000-0005-0000-0000-0000C9250000}"/>
    <cellStyle name="Normal 2 2 10 8 4 4" xfId="9797" xr:uid="{00000000-0005-0000-0000-0000CA250000}"/>
    <cellStyle name="Normal 2 2 10 8 4 5" xfId="9798" xr:uid="{00000000-0005-0000-0000-0000CB250000}"/>
    <cellStyle name="Normal 2 2 10 8 4 6" xfId="9799" xr:uid="{00000000-0005-0000-0000-0000CC250000}"/>
    <cellStyle name="Normal 2 2 10 8 4 7" xfId="9800" xr:uid="{00000000-0005-0000-0000-0000CD250000}"/>
    <cellStyle name="Normal 2 2 10 8 4 8" xfId="9801" xr:uid="{00000000-0005-0000-0000-0000CE250000}"/>
    <cellStyle name="Normal 2 2 10 8 4 9" xfId="9802" xr:uid="{00000000-0005-0000-0000-0000CF250000}"/>
    <cellStyle name="Normal 2 2 10 8 5" xfId="9803" xr:uid="{00000000-0005-0000-0000-0000D0250000}"/>
    <cellStyle name="Normal 2 2 10 8 5 10" xfId="9804" xr:uid="{00000000-0005-0000-0000-0000D1250000}"/>
    <cellStyle name="Normal 2 2 10 8 5 2" xfId="9805" xr:uid="{00000000-0005-0000-0000-0000D2250000}"/>
    <cellStyle name="Normal 2 2 10 8 5 3" xfId="9806" xr:uid="{00000000-0005-0000-0000-0000D3250000}"/>
    <cellStyle name="Normal 2 2 10 8 5 4" xfId="9807" xr:uid="{00000000-0005-0000-0000-0000D4250000}"/>
    <cellStyle name="Normal 2 2 10 8 5 5" xfId="9808" xr:uid="{00000000-0005-0000-0000-0000D5250000}"/>
    <cellStyle name="Normal 2 2 10 8 5 6" xfId="9809" xr:uid="{00000000-0005-0000-0000-0000D6250000}"/>
    <cellStyle name="Normal 2 2 10 8 5 7" xfId="9810" xr:uid="{00000000-0005-0000-0000-0000D7250000}"/>
    <cellStyle name="Normal 2 2 10 8 5 8" xfId="9811" xr:uid="{00000000-0005-0000-0000-0000D8250000}"/>
    <cellStyle name="Normal 2 2 10 8 5 9" xfId="9812" xr:uid="{00000000-0005-0000-0000-0000D9250000}"/>
    <cellStyle name="Normal 2 2 10 8 6" xfId="9813" xr:uid="{00000000-0005-0000-0000-0000DA250000}"/>
    <cellStyle name="Normal 2 2 10 8 7" xfId="9814" xr:uid="{00000000-0005-0000-0000-0000DB250000}"/>
    <cellStyle name="Normal 2 2 10 8 8" xfId="9815" xr:uid="{00000000-0005-0000-0000-0000DC250000}"/>
    <cellStyle name="Normal 2 2 10 8 9" xfId="9816" xr:uid="{00000000-0005-0000-0000-0000DD250000}"/>
    <cellStyle name="Normal 2 2 10 9" xfId="9817" xr:uid="{00000000-0005-0000-0000-0000DE250000}"/>
    <cellStyle name="Normal 2 2 10 9 10" xfId="9818" xr:uid="{00000000-0005-0000-0000-0000DF250000}"/>
    <cellStyle name="Normal 2 2 10 9 11" xfId="9819" xr:uid="{00000000-0005-0000-0000-0000E0250000}"/>
    <cellStyle name="Normal 2 2 10 9 12" xfId="9820" xr:uid="{00000000-0005-0000-0000-0000E1250000}"/>
    <cellStyle name="Normal 2 2 10 9 13" xfId="9821" xr:uid="{00000000-0005-0000-0000-0000E2250000}"/>
    <cellStyle name="Normal 2 2 10 9 14" xfId="9822" xr:uid="{00000000-0005-0000-0000-0000E3250000}"/>
    <cellStyle name="Normal 2 2 10 9 2" xfId="9823" xr:uid="{00000000-0005-0000-0000-0000E4250000}"/>
    <cellStyle name="Normal 2 2 10 9 2 10" xfId="9824" xr:uid="{00000000-0005-0000-0000-0000E5250000}"/>
    <cellStyle name="Normal 2 2 10 9 2 2" xfId="9825" xr:uid="{00000000-0005-0000-0000-0000E6250000}"/>
    <cellStyle name="Normal 2 2 10 9 2 3" xfId="9826" xr:uid="{00000000-0005-0000-0000-0000E7250000}"/>
    <cellStyle name="Normal 2 2 10 9 2 4" xfId="9827" xr:uid="{00000000-0005-0000-0000-0000E8250000}"/>
    <cellStyle name="Normal 2 2 10 9 2 5" xfId="9828" xr:uid="{00000000-0005-0000-0000-0000E9250000}"/>
    <cellStyle name="Normal 2 2 10 9 2 6" xfId="9829" xr:uid="{00000000-0005-0000-0000-0000EA250000}"/>
    <cellStyle name="Normal 2 2 10 9 2 7" xfId="9830" xr:uid="{00000000-0005-0000-0000-0000EB250000}"/>
    <cellStyle name="Normal 2 2 10 9 2 8" xfId="9831" xr:uid="{00000000-0005-0000-0000-0000EC250000}"/>
    <cellStyle name="Normal 2 2 10 9 2 9" xfId="9832" xr:uid="{00000000-0005-0000-0000-0000ED250000}"/>
    <cellStyle name="Normal 2 2 10 9 3" xfId="9833" xr:uid="{00000000-0005-0000-0000-0000EE250000}"/>
    <cellStyle name="Normal 2 2 10 9 3 10" xfId="9834" xr:uid="{00000000-0005-0000-0000-0000EF250000}"/>
    <cellStyle name="Normal 2 2 10 9 3 2" xfId="9835" xr:uid="{00000000-0005-0000-0000-0000F0250000}"/>
    <cellStyle name="Normal 2 2 10 9 3 3" xfId="9836" xr:uid="{00000000-0005-0000-0000-0000F1250000}"/>
    <cellStyle name="Normal 2 2 10 9 3 4" xfId="9837" xr:uid="{00000000-0005-0000-0000-0000F2250000}"/>
    <cellStyle name="Normal 2 2 10 9 3 5" xfId="9838" xr:uid="{00000000-0005-0000-0000-0000F3250000}"/>
    <cellStyle name="Normal 2 2 10 9 3 6" xfId="9839" xr:uid="{00000000-0005-0000-0000-0000F4250000}"/>
    <cellStyle name="Normal 2 2 10 9 3 7" xfId="9840" xr:uid="{00000000-0005-0000-0000-0000F5250000}"/>
    <cellStyle name="Normal 2 2 10 9 3 8" xfId="9841" xr:uid="{00000000-0005-0000-0000-0000F6250000}"/>
    <cellStyle name="Normal 2 2 10 9 3 9" xfId="9842" xr:uid="{00000000-0005-0000-0000-0000F7250000}"/>
    <cellStyle name="Normal 2 2 10 9 4" xfId="9843" xr:uid="{00000000-0005-0000-0000-0000F8250000}"/>
    <cellStyle name="Normal 2 2 10 9 4 10" xfId="9844" xr:uid="{00000000-0005-0000-0000-0000F9250000}"/>
    <cellStyle name="Normal 2 2 10 9 4 2" xfId="9845" xr:uid="{00000000-0005-0000-0000-0000FA250000}"/>
    <cellStyle name="Normal 2 2 10 9 4 3" xfId="9846" xr:uid="{00000000-0005-0000-0000-0000FB250000}"/>
    <cellStyle name="Normal 2 2 10 9 4 4" xfId="9847" xr:uid="{00000000-0005-0000-0000-0000FC250000}"/>
    <cellStyle name="Normal 2 2 10 9 4 5" xfId="9848" xr:uid="{00000000-0005-0000-0000-0000FD250000}"/>
    <cellStyle name="Normal 2 2 10 9 4 6" xfId="9849" xr:uid="{00000000-0005-0000-0000-0000FE250000}"/>
    <cellStyle name="Normal 2 2 10 9 4 7" xfId="9850" xr:uid="{00000000-0005-0000-0000-0000FF250000}"/>
    <cellStyle name="Normal 2 2 10 9 4 8" xfId="9851" xr:uid="{00000000-0005-0000-0000-000000260000}"/>
    <cellStyle name="Normal 2 2 10 9 4 9" xfId="9852" xr:uid="{00000000-0005-0000-0000-000001260000}"/>
    <cellStyle name="Normal 2 2 10 9 5" xfId="9853" xr:uid="{00000000-0005-0000-0000-000002260000}"/>
    <cellStyle name="Normal 2 2 10 9 5 10" xfId="9854" xr:uid="{00000000-0005-0000-0000-000003260000}"/>
    <cellStyle name="Normal 2 2 10 9 5 2" xfId="9855" xr:uid="{00000000-0005-0000-0000-000004260000}"/>
    <cellStyle name="Normal 2 2 10 9 5 3" xfId="9856" xr:uid="{00000000-0005-0000-0000-000005260000}"/>
    <cellStyle name="Normal 2 2 10 9 5 4" xfId="9857" xr:uid="{00000000-0005-0000-0000-000006260000}"/>
    <cellStyle name="Normal 2 2 10 9 5 5" xfId="9858" xr:uid="{00000000-0005-0000-0000-000007260000}"/>
    <cellStyle name="Normal 2 2 10 9 5 6" xfId="9859" xr:uid="{00000000-0005-0000-0000-000008260000}"/>
    <cellStyle name="Normal 2 2 10 9 5 7" xfId="9860" xr:uid="{00000000-0005-0000-0000-000009260000}"/>
    <cellStyle name="Normal 2 2 10 9 5 8" xfId="9861" xr:uid="{00000000-0005-0000-0000-00000A260000}"/>
    <cellStyle name="Normal 2 2 10 9 5 9" xfId="9862" xr:uid="{00000000-0005-0000-0000-00000B260000}"/>
    <cellStyle name="Normal 2 2 10 9 6" xfId="9863" xr:uid="{00000000-0005-0000-0000-00000C260000}"/>
    <cellStyle name="Normal 2 2 10 9 7" xfId="9864" xr:uid="{00000000-0005-0000-0000-00000D260000}"/>
    <cellStyle name="Normal 2 2 10 9 8" xfId="9865" xr:uid="{00000000-0005-0000-0000-00000E260000}"/>
    <cellStyle name="Normal 2 2 10 9 9" xfId="9866" xr:uid="{00000000-0005-0000-0000-00000F260000}"/>
    <cellStyle name="Normal 2 2 11" xfId="9867" xr:uid="{00000000-0005-0000-0000-000010260000}"/>
    <cellStyle name="Normal 2 2 12" xfId="9868" xr:uid="{00000000-0005-0000-0000-000011260000}"/>
    <cellStyle name="Normal 2 2 13" xfId="9869" xr:uid="{00000000-0005-0000-0000-000012260000}"/>
    <cellStyle name="Normal 2 2 14" xfId="9870" xr:uid="{00000000-0005-0000-0000-000013260000}"/>
    <cellStyle name="Normal 2 2 15" xfId="9871" xr:uid="{00000000-0005-0000-0000-000014260000}"/>
    <cellStyle name="Normal 2 2 16" xfId="9872" xr:uid="{00000000-0005-0000-0000-000015260000}"/>
    <cellStyle name="Normal 2 2 17" xfId="9873" xr:uid="{00000000-0005-0000-0000-000016260000}"/>
    <cellStyle name="Normal 2 2 18" xfId="9874" xr:uid="{00000000-0005-0000-0000-000017260000}"/>
    <cellStyle name="Normal 2 2 19" xfId="9875" xr:uid="{00000000-0005-0000-0000-000018260000}"/>
    <cellStyle name="Normal 2 2 2" xfId="416" xr:uid="{00000000-0005-0000-0000-000019260000}"/>
    <cellStyle name="Normal 2 2 2 10" xfId="9876" xr:uid="{00000000-0005-0000-0000-00001A260000}"/>
    <cellStyle name="Normal 2 2 2 10 10" xfId="9877" xr:uid="{00000000-0005-0000-0000-00001B260000}"/>
    <cellStyle name="Normal 2 2 2 10 11" xfId="9878" xr:uid="{00000000-0005-0000-0000-00001C260000}"/>
    <cellStyle name="Normal 2 2 2 10 12" xfId="9879" xr:uid="{00000000-0005-0000-0000-00001D260000}"/>
    <cellStyle name="Normal 2 2 2 10 13" xfId="9880" xr:uid="{00000000-0005-0000-0000-00001E260000}"/>
    <cellStyle name="Normal 2 2 2 10 14" xfId="9881" xr:uid="{00000000-0005-0000-0000-00001F260000}"/>
    <cellStyle name="Normal 2 2 2 10 2" xfId="9882" xr:uid="{00000000-0005-0000-0000-000020260000}"/>
    <cellStyle name="Normal 2 2 2 10 2 10" xfId="9883" xr:uid="{00000000-0005-0000-0000-000021260000}"/>
    <cellStyle name="Normal 2 2 2 10 2 2" xfId="9884" xr:uid="{00000000-0005-0000-0000-000022260000}"/>
    <cellStyle name="Normal 2 2 2 10 2 3" xfId="9885" xr:uid="{00000000-0005-0000-0000-000023260000}"/>
    <cellStyle name="Normal 2 2 2 10 2 4" xfId="9886" xr:uid="{00000000-0005-0000-0000-000024260000}"/>
    <cellStyle name="Normal 2 2 2 10 2 5" xfId="9887" xr:uid="{00000000-0005-0000-0000-000025260000}"/>
    <cellStyle name="Normal 2 2 2 10 2 6" xfId="9888" xr:uid="{00000000-0005-0000-0000-000026260000}"/>
    <cellStyle name="Normal 2 2 2 10 2 7" xfId="9889" xr:uid="{00000000-0005-0000-0000-000027260000}"/>
    <cellStyle name="Normal 2 2 2 10 2 8" xfId="9890" xr:uid="{00000000-0005-0000-0000-000028260000}"/>
    <cellStyle name="Normal 2 2 2 10 2 9" xfId="9891" xr:uid="{00000000-0005-0000-0000-000029260000}"/>
    <cellStyle name="Normal 2 2 2 10 3" xfId="9892" xr:uid="{00000000-0005-0000-0000-00002A260000}"/>
    <cellStyle name="Normal 2 2 2 10 3 10" xfId="9893" xr:uid="{00000000-0005-0000-0000-00002B260000}"/>
    <cellStyle name="Normal 2 2 2 10 3 2" xfId="9894" xr:uid="{00000000-0005-0000-0000-00002C260000}"/>
    <cellStyle name="Normal 2 2 2 10 3 3" xfId="9895" xr:uid="{00000000-0005-0000-0000-00002D260000}"/>
    <cellStyle name="Normal 2 2 2 10 3 4" xfId="9896" xr:uid="{00000000-0005-0000-0000-00002E260000}"/>
    <cellStyle name="Normal 2 2 2 10 3 5" xfId="9897" xr:uid="{00000000-0005-0000-0000-00002F260000}"/>
    <cellStyle name="Normal 2 2 2 10 3 6" xfId="9898" xr:uid="{00000000-0005-0000-0000-000030260000}"/>
    <cellStyle name="Normal 2 2 2 10 3 7" xfId="9899" xr:uid="{00000000-0005-0000-0000-000031260000}"/>
    <cellStyle name="Normal 2 2 2 10 3 8" xfId="9900" xr:uid="{00000000-0005-0000-0000-000032260000}"/>
    <cellStyle name="Normal 2 2 2 10 3 9" xfId="9901" xr:uid="{00000000-0005-0000-0000-000033260000}"/>
    <cellStyle name="Normal 2 2 2 10 4" xfId="9902" xr:uid="{00000000-0005-0000-0000-000034260000}"/>
    <cellStyle name="Normal 2 2 2 10 4 10" xfId="9903" xr:uid="{00000000-0005-0000-0000-000035260000}"/>
    <cellStyle name="Normal 2 2 2 10 4 2" xfId="9904" xr:uid="{00000000-0005-0000-0000-000036260000}"/>
    <cellStyle name="Normal 2 2 2 10 4 3" xfId="9905" xr:uid="{00000000-0005-0000-0000-000037260000}"/>
    <cellStyle name="Normal 2 2 2 10 4 4" xfId="9906" xr:uid="{00000000-0005-0000-0000-000038260000}"/>
    <cellStyle name="Normal 2 2 2 10 4 5" xfId="9907" xr:uid="{00000000-0005-0000-0000-000039260000}"/>
    <cellStyle name="Normal 2 2 2 10 4 6" xfId="9908" xr:uid="{00000000-0005-0000-0000-00003A260000}"/>
    <cellStyle name="Normal 2 2 2 10 4 7" xfId="9909" xr:uid="{00000000-0005-0000-0000-00003B260000}"/>
    <cellStyle name="Normal 2 2 2 10 4 8" xfId="9910" xr:uid="{00000000-0005-0000-0000-00003C260000}"/>
    <cellStyle name="Normal 2 2 2 10 4 9" xfId="9911" xr:uid="{00000000-0005-0000-0000-00003D260000}"/>
    <cellStyle name="Normal 2 2 2 10 5" xfId="9912" xr:uid="{00000000-0005-0000-0000-00003E260000}"/>
    <cellStyle name="Normal 2 2 2 10 5 10" xfId="9913" xr:uid="{00000000-0005-0000-0000-00003F260000}"/>
    <cellStyle name="Normal 2 2 2 10 5 2" xfId="9914" xr:uid="{00000000-0005-0000-0000-000040260000}"/>
    <cellStyle name="Normal 2 2 2 10 5 3" xfId="9915" xr:uid="{00000000-0005-0000-0000-000041260000}"/>
    <cellStyle name="Normal 2 2 2 10 5 4" xfId="9916" xr:uid="{00000000-0005-0000-0000-000042260000}"/>
    <cellStyle name="Normal 2 2 2 10 5 5" xfId="9917" xr:uid="{00000000-0005-0000-0000-000043260000}"/>
    <cellStyle name="Normal 2 2 2 10 5 6" xfId="9918" xr:uid="{00000000-0005-0000-0000-000044260000}"/>
    <cellStyle name="Normal 2 2 2 10 5 7" xfId="9919" xr:uid="{00000000-0005-0000-0000-000045260000}"/>
    <cellStyle name="Normal 2 2 2 10 5 8" xfId="9920" xr:uid="{00000000-0005-0000-0000-000046260000}"/>
    <cellStyle name="Normal 2 2 2 10 5 9" xfId="9921" xr:uid="{00000000-0005-0000-0000-000047260000}"/>
    <cellStyle name="Normal 2 2 2 10 6" xfId="9922" xr:uid="{00000000-0005-0000-0000-000048260000}"/>
    <cellStyle name="Normal 2 2 2 10 7" xfId="9923" xr:uid="{00000000-0005-0000-0000-000049260000}"/>
    <cellStyle name="Normal 2 2 2 10 8" xfId="9924" xr:uid="{00000000-0005-0000-0000-00004A260000}"/>
    <cellStyle name="Normal 2 2 2 10 9" xfId="9925" xr:uid="{00000000-0005-0000-0000-00004B260000}"/>
    <cellStyle name="Normal 2 2 2 11" xfId="9926" xr:uid="{00000000-0005-0000-0000-00004C260000}"/>
    <cellStyle name="Normal 2 2 2 11 10" xfId="9927" xr:uid="{00000000-0005-0000-0000-00004D260000}"/>
    <cellStyle name="Normal 2 2 2 11 11" xfId="9928" xr:uid="{00000000-0005-0000-0000-00004E260000}"/>
    <cellStyle name="Normal 2 2 2 11 12" xfId="9929" xr:uid="{00000000-0005-0000-0000-00004F260000}"/>
    <cellStyle name="Normal 2 2 2 11 13" xfId="9930" xr:uid="{00000000-0005-0000-0000-000050260000}"/>
    <cellStyle name="Normal 2 2 2 11 14" xfId="9931" xr:uid="{00000000-0005-0000-0000-000051260000}"/>
    <cellStyle name="Normal 2 2 2 11 2" xfId="9932" xr:uid="{00000000-0005-0000-0000-000052260000}"/>
    <cellStyle name="Normal 2 2 2 11 2 10" xfId="9933" xr:uid="{00000000-0005-0000-0000-000053260000}"/>
    <cellStyle name="Normal 2 2 2 11 2 2" xfId="9934" xr:uid="{00000000-0005-0000-0000-000054260000}"/>
    <cellStyle name="Normal 2 2 2 11 2 3" xfId="9935" xr:uid="{00000000-0005-0000-0000-000055260000}"/>
    <cellStyle name="Normal 2 2 2 11 2 4" xfId="9936" xr:uid="{00000000-0005-0000-0000-000056260000}"/>
    <cellStyle name="Normal 2 2 2 11 2 5" xfId="9937" xr:uid="{00000000-0005-0000-0000-000057260000}"/>
    <cellStyle name="Normal 2 2 2 11 2 6" xfId="9938" xr:uid="{00000000-0005-0000-0000-000058260000}"/>
    <cellStyle name="Normal 2 2 2 11 2 7" xfId="9939" xr:uid="{00000000-0005-0000-0000-000059260000}"/>
    <cellStyle name="Normal 2 2 2 11 2 8" xfId="9940" xr:uid="{00000000-0005-0000-0000-00005A260000}"/>
    <cellStyle name="Normal 2 2 2 11 2 9" xfId="9941" xr:uid="{00000000-0005-0000-0000-00005B260000}"/>
    <cellStyle name="Normal 2 2 2 11 3" xfId="9942" xr:uid="{00000000-0005-0000-0000-00005C260000}"/>
    <cellStyle name="Normal 2 2 2 11 3 10" xfId="9943" xr:uid="{00000000-0005-0000-0000-00005D260000}"/>
    <cellStyle name="Normal 2 2 2 11 3 2" xfId="9944" xr:uid="{00000000-0005-0000-0000-00005E260000}"/>
    <cellStyle name="Normal 2 2 2 11 3 3" xfId="9945" xr:uid="{00000000-0005-0000-0000-00005F260000}"/>
    <cellStyle name="Normal 2 2 2 11 3 4" xfId="9946" xr:uid="{00000000-0005-0000-0000-000060260000}"/>
    <cellStyle name="Normal 2 2 2 11 3 5" xfId="9947" xr:uid="{00000000-0005-0000-0000-000061260000}"/>
    <cellStyle name="Normal 2 2 2 11 3 6" xfId="9948" xr:uid="{00000000-0005-0000-0000-000062260000}"/>
    <cellStyle name="Normal 2 2 2 11 3 7" xfId="9949" xr:uid="{00000000-0005-0000-0000-000063260000}"/>
    <cellStyle name="Normal 2 2 2 11 3 8" xfId="9950" xr:uid="{00000000-0005-0000-0000-000064260000}"/>
    <cellStyle name="Normal 2 2 2 11 3 9" xfId="9951" xr:uid="{00000000-0005-0000-0000-000065260000}"/>
    <cellStyle name="Normal 2 2 2 11 4" xfId="9952" xr:uid="{00000000-0005-0000-0000-000066260000}"/>
    <cellStyle name="Normal 2 2 2 11 4 10" xfId="9953" xr:uid="{00000000-0005-0000-0000-000067260000}"/>
    <cellStyle name="Normal 2 2 2 11 4 2" xfId="9954" xr:uid="{00000000-0005-0000-0000-000068260000}"/>
    <cellStyle name="Normal 2 2 2 11 4 3" xfId="9955" xr:uid="{00000000-0005-0000-0000-000069260000}"/>
    <cellStyle name="Normal 2 2 2 11 4 4" xfId="9956" xr:uid="{00000000-0005-0000-0000-00006A260000}"/>
    <cellStyle name="Normal 2 2 2 11 4 5" xfId="9957" xr:uid="{00000000-0005-0000-0000-00006B260000}"/>
    <cellStyle name="Normal 2 2 2 11 4 6" xfId="9958" xr:uid="{00000000-0005-0000-0000-00006C260000}"/>
    <cellStyle name="Normal 2 2 2 11 4 7" xfId="9959" xr:uid="{00000000-0005-0000-0000-00006D260000}"/>
    <cellStyle name="Normal 2 2 2 11 4 8" xfId="9960" xr:uid="{00000000-0005-0000-0000-00006E260000}"/>
    <cellStyle name="Normal 2 2 2 11 4 9" xfId="9961" xr:uid="{00000000-0005-0000-0000-00006F260000}"/>
    <cellStyle name="Normal 2 2 2 11 5" xfId="9962" xr:uid="{00000000-0005-0000-0000-000070260000}"/>
    <cellStyle name="Normal 2 2 2 11 5 10" xfId="9963" xr:uid="{00000000-0005-0000-0000-000071260000}"/>
    <cellStyle name="Normal 2 2 2 11 5 2" xfId="9964" xr:uid="{00000000-0005-0000-0000-000072260000}"/>
    <cellStyle name="Normal 2 2 2 11 5 3" xfId="9965" xr:uid="{00000000-0005-0000-0000-000073260000}"/>
    <cellStyle name="Normal 2 2 2 11 5 4" xfId="9966" xr:uid="{00000000-0005-0000-0000-000074260000}"/>
    <cellStyle name="Normal 2 2 2 11 5 5" xfId="9967" xr:uid="{00000000-0005-0000-0000-000075260000}"/>
    <cellStyle name="Normal 2 2 2 11 5 6" xfId="9968" xr:uid="{00000000-0005-0000-0000-000076260000}"/>
    <cellStyle name="Normal 2 2 2 11 5 7" xfId="9969" xr:uid="{00000000-0005-0000-0000-000077260000}"/>
    <cellStyle name="Normal 2 2 2 11 5 8" xfId="9970" xr:uid="{00000000-0005-0000-0000-000078260000}"/>
    <cellStyle name="Normal 2 2 2 11 5 9" xfId="9971" xr:uid="{00000000-0005-0000-0000-000079260000}"/>
    <cellStyle name="Normal 2 2 2 11 6" xfId="9972" xr:uid="{00000000-0005-0000-0000-00007A260000}"/>
    <cellStyle name="Normal 2 2 2 11 7" xfId="9973" xr:uid="{00000000-0005-0000-0000-00007B260000}"/>
    <cellStyle name="Normal 2 2 2 11 8" xfId="9974" xr:uid="{00000000-0005-0000-0000-00007C260000}"/>
    <cellStyle name="Normal 2 2 2 11 9" xfId="9975" xr:uid="{00000000-0005-0000-0000-00007D260000}"/>
    <cellStyle name="Normal 2 2 2 12" xfId="9976" xr:uid="{00000000-0005-0000-0000-00007E260000}"/>
    <cellStyle name="Normal 2 2 2 12 10" xfId="9977" xr:uid="{00000000-0005-0000-0000-00007F260000}"/>
    <cellStyle name="Normal 2 2 2 12 11" xfId="9978" xr:uid="{00000000-0005-0000-0000-000080260000}"/>
    <cellStyle name="Normal 2 2 2 12 12" xfId="9979" xr:uid="{00000000-0005-0000-0000-000081260000}"/>
    <cellStyle name="Normal 2 2 2 12 13" xfId="9980" xr:uid="{00000000-0005-0000-0000-000082260000}"/>
    <cellStyle name="Normal 2 2 2 12 14" xfId="9981" xr:uid="{00000000-0005-0000-0000-000083260000}"/>
    <cellStyle name="Normal 2 2 2 12 2" xfId="9982" xr:uid="{00000000-0005-0000-0000-000084260000}"/>
    <cellStyle name="Normal 2 2 2 12 2 10" xfId="9983" xr:uid="{00000000-0005-0000-0000-000085260000}"/>
    <cellStyle name="Normal 2 2 2 12 2 2" xfId="9984" xr:uid="{00000000-0005-0000-0000-000086260000}"/>
    <cellStyle name="Normal 2 2 2 12 2 3" xfId="9985" xr:uid="{00000000-0005-0000-0000-000087260000}"/>
    <cellStyle name="Normal 2 2 2 12 2 4" xfId="9986" xr:uid="{00000000-0005-0000-0000-000088260000}"/>
    <cellStyle name="Normal 2 2 2 12 2 5" xfId="9987" xr:uid="{00000000-0005-0000-0000-000089260000}"/>
    <cellStyle name="Normal 2 2 2 12 2 6" xfId="9988" xr:uid="{00000000-0005-0000-0000-00008A260000}"/>
    <cellStyle name="Normal 2 2 2 12 2 7" xfId="9989" xr:uid="{00000000-0005-0000-0000-00008B260000}"/>
    <cellStyle name="Normal 2 2 2 12 2 8" xfId="9990" xr:uid="{00000000-0005-0000-0000-00008C260000}"/>
    <cellStyle name="Normal 2 2 2 12 2 9" xfId="9991" xr:uid="{00000000-0005-0000-0000-00008D260000}"/>
    <cellStyle name="Normal 2 2 2 12 3" xfId="9992" xr:uid="{00000000-0005-0000-0000-00008E260000}"/>
    <cellStyle name="Normal 2 2 2 12 3 10" xfId="9993" xr:uid="{00000000-0005-0000-0000-00008F260000}"/>
    <cellStyle name="Normal 2 2 2 12 3 2" xfId="9994" xr:uid="{00000000-0005-0000-0000-000090260000}"/>
    <cellStyle name="Normal 2 2 2 12 3 3" xfId="9995" xr:uid="{00000000-0005-0000-0000-000091260000}"/>
    <cellStyle name="Normal 2 2 2 12 3 4" xfId="9996" xr:uid="{00000000-0005-0000-0000-000092260000}"/>
    <cellStyle name="Normal 2 2 2 12 3 5" xfId="9997" xr:uid="{00000000-0005-0000-0000-000093260000}"/>
    <cellStyle name="Normal 2 2 2 12 3 6" xfId="9998" xr:uid="{00000000-0005-0000-0000-000094260000}"/>
    <cellStyle name="Normal 2 2 2 12 3 7" xfId="9999" xr:uid="{00000000-0005-0000-0000-000095260000}"/>
    <cellStyle name="Normal 2 2 2 12 3 8" xfId="10000" xr:uid="{00000000-0005-0000-0000-000096260000}"/>
    <cellStyle name="Normal 2 2 2 12 3 9" xfId="10001" xr:uid="{00000000-0005-0000-0000-000097260000}"/>
    <cellStyle name="Normal 2 2 2 12 4" xfId="10002" xr:uid="{00000000-0005-0000-0000-000098260000}"/>
    <cellStyle name="Normal 2 2 2 12 4 10" xfId="10003" xr:uid="{00000000-0005-0000-0000-000099260000}"/>
    <cellStyle name="Normal 2 2 2 12 4 2" xfId="10004" xr:uid="{00000000-0005-0000-0000-00009A260000}"/>
    <cellStyle name="Normal 2 2 2 12 4 3" xfId="10005" xr:uid="{00000000-0005-0000-0000-00009B260000}"/>
    <cellStyle name="Normal 2 2 2 12 4 4" xfId="10006" xr:uid="{00000000-0005-0000-0000-00009C260000}"/>
    <cellStyle name="Normal 2 2 2 12 4 5" xfId="10007" xr:uid="{00000000-0005-0000-0000-00009D260000}"/>
    <cellStyle name="Normal 2 2 2 12 4 6" xfId="10008" xr:uid="{00000000-0005-0000-0000-00009E260000}"/>
    <cellStyle name="Normal 2 2 2 12 4 7" xfId="10009" xr:uid="{00000000-0005-0000-0000-00009F260000}"/>
    <cellStyle name="Normal 2 2 2 12 4 8" xfId="10010" xr:uid="{00000000-0005-0000-0000-0000A0260000}"/>
    <cellStyle name="Normal 2 2 2 12 4 9" xfId="10011" xr:uid="{00000000-0005-0000-0000-0000A1260000}"/>
    <cellStyle name="Normal 2 2 2 12 5" xfId="10012" xr:uid="{00000000-0005-0000-0000-0000A2260000}"/>
    <cellStyle name="Normal 2 2 2 12 5 10" xfId="10013" xr:uid="{00000000-0005-0000-0000-0000A3260000}"/>
    <cellStyle name="Normal 2 2 2 12 5 2" xfId="10014" xr:uid="{00000000-0005-0000-0000-0000A4260000}"/>
    <cellStyle name="Normal 2 2 2 12 5 3" xfId="10015" xr:uid="{00000000-0005-0000-0000-0000A5260000}"/>
    <cellStyle name="Normal 2 2 2 12 5 4" xfId="10016" xr:uid="{00000000-0005-0000-0000-0000A6260000}"/>
    <cellStyle name="Normal 2 2 2 12 5 5" xfId="10017" xr:uid="{00000000-0005-0000-0000-0000A7260000}"/>
    <cellStyle name="Normal 2 2 2 12 5 6" xfId="10018" xr:uid="{00000000-0005-0000-0000-0000A8260000}"/>
    <cellStyle name="Normal 2 2 2 12 5 7" xfId="10019" xr:uid="{00000000-0005-0000-0000-0000A9260000}"/>
    <cellStyle name="Normal 2 2 2 12 5 8" xfId="10020" xr:uid="{00000000-0005-0000-0000-0000AA260000}"/>
    <cellStyle name="Normal 2 2 2 12 5 9" xfId="10021" xr:uid="{00000000-0005-0000-0000-0000AB260000}"/>
    <cellStyle name="Normal 2 2 2 12 6" xfId="10022" xr:uid="{00000000-0005-0000-0000-0000AC260000}"/>
    <cellStyle name="Normal 2 2 2 12 7" xfId="10023" xr:uid="{00000000-0005-0000-0000-0000AD260000}"/>
    <cellStyle name="Normal 2 2 2 12 8" xfId="10024" xr:uid="{00000000-0005-0000-0000-0000AE260000}"/>
    <cellStyle name="Normal 2 2 2 12 9" xfId="10025" xr:uid="{00000000-0005-0000-0000-0000AF260000}"/>
    <cellStyle name="Normal 2 2 2 13" xfId="10026" xr:uid="{00000000-0005-0000-0000-0000B0260000}"/>
    <cellStyle name="Normal 2 2 2 13 10" xfId="10027" xr:uid="{00000000-0005-0000-0000-0000B1260000}"/>
    <cellStyle name="Normal 2 2 2 13 11" xfId="10028" xr:uid="{00000000-0005-0000-0000-0000B2260000}"/>
    <cellStyle name="Normal 2 2 2 13 12" xfId="10029" xr:uid="{00000000-0005-0000-0000-0000B3260000}"/>
    <cellStyle name="Normal 2 2 2 13 13" xfId="10030" xr:uid="{00000000-0005-0000-0000-0000B4260000}"/>
    <cellStyle name="Normal 2 2 2 13 14" xfId="10031" xr:uid="{00000000-0005-0000-0000-0000B5260000}"/>
    <cellStyle name="Normal 2 2 2 13 2" xfId="10032" xr:uid="{00000000-0005-0000-0000-0000B6260000}"/>
    <cellStyle name="Normal 2 2 2 13 2 10" xfId="10033" xr:uid="{00000000-0005-0000-0000-0000B7260000}"/>
    <cellStyle name="Normal 2 2 2 13 2 2" xfId="10034" xr:uid="{00000000-0005-0000-0000-0000B8260000}"/>
    <cellStyle name="Normal 2 2 2 13 2 3" xfId="10035" xr:uid="{00000000-0005-0000-0000-0000B9260000}"/>
    <cellStyle name="Normal 2 2 2 13 2 4" xfId="10036" xr:uid="{00000000-0005-0000-0000-0000BA260000}"/>
    <cellStyle name="Normal 2 2 2 13 2 5" xfId="10037" xr:uid="{00000000-0005-0000-0000-0000BB260000}"/>
    <cellStyle name="Normal 2 2 2 13 2 6" xfId="10038" xr:uid="{00000000-0005-0000-0000-0000BC260000}"/>
    <cellStyle name="Normal 2 2 2 13 2 7" xfId="10039" xr:uid="{00000000-0005-0000-0000-0000BD260000}"/>
    <cellStyle name="Normal 2 2 2 13 2 8" xfId="10040" xr:uid="{00000000-0005-0000-0000-0000BE260000}"/>
    <cellStyle name="Normal 2 2 2 13 2 9" xfId="10041" xr:uid="{00000000-0005-0000-0000-0000BF260000}"/>
    <cellStyle name="Normal 2 2 2 13 3" xfId="10042" xr:uid="{00000000-0005-0000-0000-0000C0260000}"/>
    <cellStyle name="Normal 2 2 2 13 3 10" xfId="10043" xr:uid="{00000000-0005-0000-0000-0000C1260000}"/>
    <cellStyle name="Normal 2 2 2 13 3 2" xfId="10044" xr:uid="{00000000-0005-0000-0000-0000C2260000}"/>
    <cellStyle name="Normal 2 2 2 13 3 3" xfId="10045" xr:uid="{00000000-0005-0000-0000-0000C3260000}"/>
    <cellStyle name="Normal 2 2 2 13 3 4" xfId="10046" xr:uid="{00000000-0005-0000-0000-0000C4260000}"/>
    <cellStyle name="Normal 2 2 2 13 3 5" xfId="10047" xr:uid="{00000000-0005-0000-0000-0000C5260000}"/>
    <cellStyle name="Normal 2 2 2 13 3 6" xfId="10048" xr:uid="{00000000-0005-0000-0000-0000C6260000}"/>
    <cellStyle name="Normal 2 2 2 13 3 7" xfId="10049" xr:uid="{00000000-0005-0000-0000-0000C7260000}"/>
    <cellStyle name="Normal 2 2 2 13 3 8" xfId="10050" xr:uid="{00000000-0005-0000-0000-0000C8260000}"/>
    <cellStyle name="Normal 2 2 2 13 3 9" xfId="10051" xr:uid="{00000000-0005-0000-0000-0000C9260000}"/>
    <cellStyle name="Normal 2 2 2 13 4" xfId="10052" xr:uid="{00000000-0005-0000-0000-0000CA260000}"/>
    <cellStyle name="Normal 2 2 2 13 4 10" xfId="10053" xr:uid="{00000000-0005-0000-0000-0000CB260000}"/>
    <cellStyle name="Normal 2 2 2 13 4 2" xfId="10054" xr:uid="{00000000-0005-0000-0000-0000CC260000}"/>
    <cellStyle name="Normal 2 2 2 13 4 3" xfId="10055" xr:uid="{00000000-0005-0000-0000-0000CD260000}"/>
    <cellStyle name="Normal 2 2 2 13 4 4" xfId="10056" xr:uid="{00000000-0005-0000-0000-0000CE260000}"/>
    <cellStyle name="Normal 2 2 2 13 4 5" xfId="10057" xr:uid="{00000000-0005-0000-0000-0000CF260000}"/>
    <cellStyle name="Normal 2 2 2 13 4 6" xfId="10058" xr:uid="{00000000-0005-0000-0000-0000D0260000}"/>
    <cellStyle name="Normal 2 2 2 13 4 7" xfId="10059" xr:uid="{00000000-0005-0000-0000-0000D1260000}"/>
    <cellStyle name="Normal 2 2 2 13 4 8" xfId="10060" xr:uid="{00000000-0005-0000-0000-0000D2260000}"/>
    <cellStyle name="Normal 2 2 2 13 4 9" xfId="10061" xr:uid="{00000000-0005-0000-0000-0000D3260000}"/>
    <cellStyle name="Normal 2 2 2 13 5" xfId="10062" xr:uid="{00000000-0005-0000-0000-0000D4260000}"/>
    <cellStyle name="Normal 2 2 2 13 5 10" xfId="10063" xr:uid="{00000000-0005-0000-0000-0000D5260000}"/>
    <cellStyle name="Normal 2 2 2 13 5 2" xfId="10064" xr:uid="{00000000-0005-0000-0000-0000D6260000}"/>
    <cellStyle name="Normal 2 2 2 13 5 3" xfId="10065" xr:uid="{00000000-0005-0000-0000-0000D7260000}"/>
    <cellStyle name="Normal 2 2 2 13 5 4" xfId="10066" xr:uid="{00000000-0005-0000-0000-0000D8260000}"/>
    <cellStyle name="Normal 2 2 2 13 5 5" xfId="10067" xr:uid="{00000000-0005-0000-0000-0000D9260000}"/>
    <cellStyle name="Normal 2 2 2 13 5 6" xfId="10068" xr:uid="{00000000-0005-0000-0000-0000DA260000}"/>
    <cellStyle name="Normal 2 2 2 13 5 7" xfId="10069" xr:uid="{00000000-0005-0000-0000-0000DB260000}"/>
    <cellStyle name="Normal 2 2 2 13 5 8" xfId="10070" xr:uid="{00000000-0005-0000-0000-0000DC260000}"/>
    <cellStyle name="Normal 2 2 2 13 5 9" xfId="10071" xr:uid="{00000000-0005-0000-0000-0000DD260000}"/>
    <cellStyle name="Normal 2 2 2 13 6" xfId="10072" xr:uid="{00000000-0005-0000-0000-0000DE260000}"/>
    <cellStyle name="Normal 2 2 2 13 7" xfId="10073" xr:uid="{00000000-0005-0000-0000-0000DF260000}"/>
    <cellStyle name="Normal 2 2 2 13 8" xfId="10074" xr:uid="{00000000-0005-0000-0000-0000E0260000}"/>
    <cellStyle name="Normal 2 2 2 13 9" xfId="10075" xr:uid="{00000000-0005-0000-0000-0000E1260000}"/>
    <cellStyle name="Normal 2 2 2 14" xfId="10076" xr:uid="{00000000-0005-0000-0000-0000E2260000}"/>
    <cellStyle name="Normal 2 2 2 14 10" xfId="10077" xr:uid="{00000000-0005-0000-0000-0000E3260000}"/>
    <cellStyle name="Normal 2 2 2 14 11" xfId="10078" xr:uid="{00000000-0005-0000-0000-0000E4260000}"/>
    <cellStyle name="Normal 2 2 2 14 12" xfId="10079" xr:uid="{00000000-0005-0000-0000-0000E5260000}"/>
    <cellStyle name="Normal 2 2 2 14 13" xfId="10080" xr:uid="{00000000-0005-0000-0000-0000E6260000}"/>
    <cellStyle name="Normal 2 2 2 14 14" xfId="10081" xr:uid="{00000000-0005-0000-0000-0000E7260000}"/>
    <cellStyle name="Normal 2 2 2 14 2" xfId="10082" xr:uid="{00000000-0005-0000-0000-0000E8260000}"/>
    <cellStyle name="Normal 2 2 2 14 2 10" xfId="10083" xr:uid="{00000000-0005-0000-0000-0000E9260000}"/>
    <cellStyle name="Normal 2 2 2 14 2 2" xfId="10084" xr:uid="{00000000-0005-0000-0000-0000EA260000}"/>
    <cellStyle name="Normal 2 2 2 14 2 3" xfId="10085" xr:uid="{00000000-0005-0000-0000-0000EB260000}"/>
    <cellStyle name="Normal 2 2 2 14 2 4" xfId="10086" xr:uid="{00000000-0005-0000-0000-0000EC260000}"/>
    <cellStyle name="Normal 2 2 2 14 2 5" xfId="10087" xr:uid="{00000000-0005-0000-0000-0000ED260000}"/>
    <cellStyle name="Normal 2 2 2 14 2 6" xfId="10088" xr:uid="{00000000-0005-0000-0000-0000EE260000}"/>
    <cellStyle name="Normal 2 2 2 14 2 7" xfId="10089" xr:uid="{00000000-0005-0000-0000-0000EF260000}"/>
    <cellStyle name="Normal 2 2 2 14 2 8" xfId="10090" xr:uid="{00000000-0005-0000-0000-0000F0260000}"/>
    <cellStyle name="Normal 2 2 2 14 2 9" xfId="10091" xr:uid="{00000000-0005-0000-0000-0000F1260000}"/>
    <cellStyle name="Normal 2 2 2 14 3" xfId="10092" xr:uid="{00000000-0005-0000-0000-0000F2260000}"/>
    <cellStyle name="Normal 2 2 2 14 3 10" xfId="10093" xr:uid="{00000000-0005-0000-0000-0000F3260000}"/>
    <cellStyle name="Normal 2 2 2 14 3 2" xfId="10094" xr:uid="{00000000-0005-0000-0000-0000F4260000}"/>
    <cellStyle name="Normal 2 2 2 14 3 3" xfId="10095" xr:uid="{00000000-0005-0000-0000-0000F5260000}"/>
    <cellStyle name="Normal 2 2 2 14 3 4" xfId="10096" xr:uid="{00000000-0005-0000-0000-0000F6260000}"/>
    <cellStyle name="Normal 2 2 2 14 3 5" xfId="10097" xr:uid="{00000000-0005-0000-0000-0000F7260000}"/>
    <cellStyle name="Normal 2 2 2 14 3 6" xfId="10098" xr:uid="{00000000-0005-0000-0000-0000F8260000}"/>
    <cellStyle name="Normal 2 2 2 14 3 7" xfId="10099" xr:uid="{00000000-0005-0000-0000-0000F9260000}"/>
    <cellStyle name="Normal 2 2 2 14 3 8" xfId="10100" xr:uid="{00000000-0005-0000-0000-0000FA260000}"/>
    <cellStyle name="Normal 2 2 2 14 3 9" xfId="10101" xr:uid="{00000000-0005-0000-0000-0000FB260000}"/>
    <cellStyle name="Normal 2 2 2 14 4" xfId="10102" xr:uid="{00000000-0005-0000-0000-0000FC260000}"/>
    <cellStyle name="Normal 2 2 2 14 4 10" xfId="10103" xr:uid="{00000000-0005-0000-0000-0000FD260000}"/>
    <cellStyle name="Normal 2 2 2 14 4 2" xfId="10104" xr:uid="{00000000-0005-0000-0000-0000FE260000}"/>
    <cellStyle name="Normal 2 2 2 14 4 3" xfId="10105" xr:uid="{00000000-0005-0000-0000-0000FF260000}"/>
    <cellStyle name="Normal 2 2 2 14 4 4" xfId="10106" xr:uid="{00000000-0005-0000-0000-000000270000}"/>
    <cellStyle name="Normal 2 2 2 14 4 5" xfId="10107" xr:uid="{00000000-0005-0000-0000-000001270000}"/>
    <cellStyle name="Normal 2 2 2 14 4 6" xfId="10108" xr:uid="{00000000-0005-0000-0000-000002270000}"/>
    <cellStyle name="Normal 2 2 2 14 4 7" xfId="10109" xr:uid="{00000000-0005-0000-0000-000003270000}"/>
    <cellStyle name="Normal 2 2 2 14 4 8" xfId="10110" xr:uid="{00000000-0005-0000-0000-000004270000}"/>
    <cellStyle name="Normal 2 2 2 14 4 9" xfId="10111" xr:uid="{00000000-0005-0000-0000-000005270000}"/>
    <cellStyle name="Normal 2 2 2 14 5" xfId="10112" xr:uid="{00000000-0005-0000-0000-000006270000}"/>
    <cellStyle name="Normal 2 2 2 14 5 10" xfId="10113" xr:uid="{00000000-0005-0000-0000-000007270000}"/>
    <cellStyle name="Normal 2 2 2 14 5 2" xfId="10114" xr:uid="{00000000-0005-0000-0000-000008270000}"/>
    <cellStyle name="Normal 2 2 2 14 5 3" xfId="10115" xr:uid="{00000000-0005-0000-0000-000009270000}"/>
    <cellStyle name="Normal 2 2 2 14 5 4" xfId="10116" xr:uid="{00000000-0005-0000-0000-00000A270000}"/>
    <cellStyle name="Normal 2 2 2 14 5 5" xfId="10117" xr:uid="{00000000-0005-0000-0000-00000B270000}"/>
    <cellStyle name="Normal 2 2 2 14 5 6" xfId="10118" xr:uid="{00000000-0005-0000-0000-00000C270000}"/>
    <cellStyle name="Normal 2 2 2 14 5 7" xfId="10119" xr:uid="{00000000-0005-0000-0000-00000D270000}"/>
    <cellStyle name="Normal 2 2 2 14 5 8" xfId="10120" xr:uid="{00000000-0005-0000-0000-00000E270000}"/>
    <cellStyle name="Normal 2 2 2 14 5 9" xfId="10121" xr:uid="{00000000-0005-0000-0000-00000F270000}"/>
    <cellStyle name="Normal 2 2 2 14 6" xfId="10122" xr:uid="{00000000-0005-0000-0000-000010270000}"/>
    <cellStyle name="Normal 2 2 2 14 7" xfId="10123" xr:uid="{00000000-0005-0000-0000-000011270000}"/>
    <cellStyle name="Normal 2 2 2 14 8" xfId="10124" xr:uid="{00000000-0005-0000-0000-000012270000}"/>
    <cellStyle name="Normal 2 2 2 14 9" xfId="10125" xr:uid="{00000000-0005-0000-0000-000013270000}"/>
    <cellStyle name="Normal 2 2 2 15" xfId="10126" xr:uid="{00000000-0005-0000-0000-000014270000}"/>
    <cellStyle name="Normal 2 2 2 15 10" xfId="10127" xr:uid="{00000000-0005-0000-0000-000015270000}"/>
    <cellStyle name="Normal 2 2 2 15 11" xfId="10128" xr:uid="{00000000-0005-0000-0000-000016270000}"/>
    <cellStyle name="Normal 2 2 2 15 12" xfId="10129" xr:uid="{00000000-0005-0000-0000-000017270000}"/>
    <cellStyle name="Normal 2 2 2 15 13" xfId="10130" xr:uid="{00000000-0005-0000-0000-000018270000}"/>
    <cellStyle name="Normal 2 2 2 15 14" xfId="10131" xr:uid="{00000000-0005-0000-0000-000019270000}"/>
    <cellStyle name="Normal 2 2 2 15 2" xfId="10132" xr:uid="{00000000-0005-0000-0000-00001A270000}"/>
    <cellStyle name="Normal 2 2 2 15 2 10" xfId="10133" xr:uid="{00000000-0005-0000-0000-00001B270000}"/>
    <cellStyle name="Normal 2 2 2 15 2 2" xfId="10134" xr:uid="{00000000-0005-0000-0000-00001C270000}"/>
    <cellStyle name="Normal 2 2 2 15 2 3" xfId="10135" xr:uid="{00000000-0005-0000-0000-00001D270000}"/>
    <cellStyle name="Normal 2 2 2 15 2 4" xfId="10136" xr:uid="{00000000-0005-0000-0000-00001E270000}"/>
    <cellStyle name="Normal 2 2 2 15 2 5" xfId="10137" xr:uid="{00000000-0005-0000-0000-00001F270000}"/>
    <cellStyle name="Normal 2 2 2 15 2 6" xfId="10138" xr:uid="{00000000-0005-0000-0000-000020270000}"/>
    <cellStyle name="Normal 2 2 2 15 2 7" xfId="10139" xr:uid="{00000000-0005-0000-0000-000021270000}"/>
    <cellStyle name="Normal 2 2 2 15 2 8" xfId="10140" xr:uid="{00000000-0005-0000-0000-000022270000}"/>
    <cellStyle name="Normal 2 2 2 15 2 9" xfId="10141" xr:uid="{00000000-0005-0000-0000-000023270000}"/>
    <cellStyle name="Normal 2 2 2 15 3" xfId="10142" xr:uid="{00000000-0005-0000-0000-000024270000}"/>
    <cellStyle name="Normal 2 2 2 15 3 10" xfId="10143" xr:uid="{00000000-0005-0000-0000-000025270000}"/>
    <cellStyle name="Normal 2 2 2 15 3 2" xfId="10144" xr:uid="{00000000-0005-0000-0000-000026270000}"/>
    <cellStyle name="Normal 2 2 2 15 3 3" xfId="10145" xr:uid="{00000000-0005-0000-0000-000027270000}"/>
    <cellStyle name="Normal 2 2 2 15 3 4" xfId="10146" xr:uid="{00000000-0005-0000-0000-000028270000}"/>
    <cellStyle name="Normal 2 2 2 15 3 5" xfId="10147" xr:uid="{00000000-0005-0000-0000-000029270000}"/>
    <cellStyle name="Normal 2 2 2 15 3 6" xfId="10148" xr:uid="{00000000-0005-0000-0000-00002A270000}"/>
    <cellStyle name="Normal 2 2 2 15 3 7" xfId="10149" xr:uid="{00000000-0005-0000-0000-00002B270000}"/>
    <cellStyle name="Normal 2 2 2 15 3 8" xfId="10150" xr:uid="{00000000-0005-0000-0000-00002C270000}"/>
    <cellStyle name="Normal 2 2 2 15 3 9" xfId="10151" xr:uid="{00000000-0005-0000-0000-00002D270000}"/>
    <cellStyle name="Normal 2 2 2 15 4" xfId="10152" xr:uid="{00000000-0005-0000-0000-00002E270000}"/>
    <cellStyle name="Normal 2 2 2 15 4 10" xfId="10153" xr:uid="{00000000-0005-0000-0000-00002F270000}"/>
    <cellStyle name="Normal 2 2 2 15 4 2" xfId="10154" xr:uid="{00000000-0005-0000-0000-000030270000}"/>
    <cellStyle name="Normal 2 2 2 15 4 3" xfId="10155" xr:uid="{00000000-0005-0000-0000-000031270000}"/>
    <cellStyle name="Normal 2 2 2 15 4 4" xfId="10156" xr:uid="{00000000-0005-0000-0000-000032270000}"/>
    <cellStyle name="Normal 2 2 2 15 4 5" xfId="10157" xr:uid="{00000000-0005-0000-0000-000033270000}"/>
    <cellStyle name="Normal 2 2 2 15 4 6" xfId="10158" xr:uid="{00000000-0005-0000-0000-000034270000}"/>
    <cellStyle name="Normal 2 2 2 15 4 7" xfId="10159" xr:uid="{00000000-0005-0000-0000-000035270000}"/>
    <cellStyle name="Normal 2 2 2 15 4 8" xfId="10160" xr:uid="{00000000-0005-0000-0000-000036270000}"/>
    <cellStyle name="Normal 2 2 2 15 4 9" xfId="10161" xr:uid="{00000000-0005-0000-0000-000037270000}"/>
    <cellStyle name="Normal 2 2 2 15 5" xfId="10162" xr:uid="{00000000-0005-0000-0000-000038270000}"/>
    <cellStyle name="Normal 2 2 2 15 5 10" xfId="10163" xr:uid="{00000000-0005-0000-0000-000039270000}"/>
    <cellStyle name="Normal 2 2 2 15 5 2" xfId="10164" xr:uid="{00000000-0005-0000-0000-00003A270000}"/>
    <cellStyle name="Normal 2 2 2 15 5 3" xfId="10165" xr:uid="{00000000-0005-0000-0000-00003B270000}"/>
    <cellStyle name="Normal 2 2 2 15 5 4" xfId="10166" xr:uid="{00000000-0005-0000-0000-00003C270000}"/>
    <cellStyle name="Normal 2 2 2 15 5 5" xfId="10167" xr:uid="{00000000-0005-0000-0000-00003D270000}"/>
    <cellStyle name="Normal 2 2 2 15 5 6" xfId="10168" xr:uid="{00000000-0005-0000-0000-00003E270000}"/>
    <cellStyle name="Normal 2 2 2 15 5 7" xfId="10169" xr:uid="{00000000-0005-0000-0000-00003F270000}"/>
    <cellStyle name="Normal 2 2 2 15 5 8" xfId="10170" xr:uid="{00000000-0005-0000-0000-000040270000}"/>
    <cellStyle name="Normal 2 2 2 15 5 9" xfId="10171" xr:uid="{00000000-0005-0000-0000-000041270000}"/>
    <cellStyle name="Normal 2 2 2 15 6" xfId="10172" xr:uid="{00000000-0005-0000-0000-000042270000}"/>
    <cellStyle name="Normal 2 2 2 15 7" xfId="10173" xr:uid="{00000000-0005-0000-0000-000043270000}"/>
    <cellStyle name="Normal 2 2 2 15 8" xfId="10174" xr:uid="{00000000-0005-0000-0000-000044270000}"/>
    <cellStyle name="Normal 2 2 2 15 9" xfId="10175" xr:uid="{00000000-0005-0000-0000-000045270000}"/>
    <cellStyle name="Normal 2 2 2 16" xfId="10176" xr:uid="{00000000-0005-0000-0000-000046270000}"/>
    <cellStyle name="Normal 2 2 2 16 10" xfId="10177" xr:uid="{00000000-0005-0000-0000-000047270000}"/>
    <cellStyle name="Normal 2 2 2 16 11" xfId="10178" xr:uid="{00000000-0005-0000-0000-000048270000}"/>
    <cellStyle name="Normal 2 2 2 16 12" xfId="10179" xr:uid="{00000000-0005-0000-0000-000049270000}"/>
    <cellStyle name="Normal 2 2 2 16 13" xfId="10180" xr:uid="{00000000-0005-0000-0000-00004A270000}"/>
    <cellStyle name="Normal 2 2 2 16 14" xfId="10181" xr:uid="{00000000-0005-0000-0000-00004B270000}"/>
    <cellStyle name="Normal 2 2 2 16 2" xfId="10182" xr:uid="{00000000-0005-0000-0000-00004C270000}"/>
    <cellStyle name="Normal 2 2 2 16 2 10" xfId="10183" xr:uid="{00000000-0005-0000-0000-00004D270000}"/>
    <cellStyle name="Normal 2 2 2 16 2 2" xfId="10184" xr:uid="{00000000-0005-0000-0000-00004E270000}"/>
    <cellStyle name="Normal 2 2 2 16 2 3" xfId="10185" xr:uid="{00000000-0005-0000-0000-00004F270000}"/>
    <cellStyle name="Normal 2 2 2 16 2 4" xfId="10186" xr:uid="{00000000-0005-0000-0000-000050270000}"/>
    <cellStyle name="Normal 2 2 2 16 2 5" xfId="10187" xr:uid="{00000000-0005-0000-0000-000051270000}"/>
    <cellStyle name="Normal 2 2 2 16 2 6" xfId="10188" xr:uid="{00000000-0005-0000-0000-000052270000}"/>
    <cellStyle name="Normal 2 2 2 16 2 7" xfId="10189" xr:uid="{00000000-0005-0000-0000-000053270000}"/>
    <cellStyle name="Normal 2 2 2 16 2 8" xfId="10190" xr:uid="{00000000-0005-0000-0000-000054270000}"/>
    <cellStyle name="Normal 2 2 2 16 2 9" xfId="10191" xr:uid="{00000000-0005-0000-0000-000055270000}"/>
    <cellStyle name="Normal 2 2 2 16 3" xfId="10192" xr:uid="{00000000-0005-0000-0000-000056270000}"/>
    <cellStyle name="Normal 2 2 2 16 3 10" xfId="10193" xr:uid="{00000000-0005-0000-0000-000057270000}"/>
    <cellStyle name="Normal 2 2 2 16 3 2" xfId="10194" xr:uid="{00000000-0005-0000-0000-000058270000}"/>
    <cellStyle name="Normal 2 2 2 16 3 3" xfId="10195" xr:uid="{00000000-0005-0000-0000-000059270000}"/>
    <cellStyle name="Normal 2 2 2 16 3 4" xfId="10196" xr:uid="{00000000-0005-0000-0000-00005A270000}"/>
    <cellStyle name="Normal 2 2 2 16 3 5" xfId="10197" xr:uid="{00000000-0005-0000-0000-00005B270000}"/>
    <cellStyle name="Normal 2 2 2 16 3 6" xfId="10198" xr:uid="{00000000-0005-0000-0000-00005C270000}"/>
    <cellStyle name="Normal 2 2 2 16 3 7" xfId="10199" xr:uid="{00000000-0005-0000-0000-00005D270000}"/>
    <cellStyle name="Normal 2 2 2 16 3 8" xfId="10200" xr:uid="{00000000-0005-0000-0000-00005E270000}"/>
    <cellStyle name="Normal 2 2 2 16 3 9" xfId="10201" xr:uid="{00000000-0005-0000-0000-00005F270000}"/>
    <cellStyle name="Normal 2 2 2 16 4" xfId="10202" xr:uid="{00000000-0005-0000-0000-000060270000}"/>
    <cellStyle name="Normal 2 2 2 16 4 10" xfId="10203" xr:uid="{00000000-0005-0000-0000-000061270000}"/>
    <cellStyle name="Normal 2 2 2 16 4 2" xfId="10204" xr:uid="{00000000-0005-0000-0000-000062270000}"/>
    <cellStyle name="Normal 2 2 2 16 4 3" xfId="10205" xr:uid="{00000000-0005-0000-0000-000063270000}"/>
    <cellStyle name="Normal 2 2 2 16 4 4" xfId="10206" xr:uid="{00000000-0005-0000-0000-000064270000}"/>
    <cellStyle name="Normal 2 2 2 16 4 5" xfId="10207" xr:uid="{00000000-0005-0000-0000-000065270000}"/>
    <cellStyle name="Normal 2 2 2 16 4 6" xfId="10208" xr:uid="{00000000-0005-0000-0000-000066270000}"/>
    <cellStyle name="Normal 2 2 2 16 4 7" xfId="10209" xr:uid="{00000000-0005-0000-0000-000067270000}"/>
    <cellStyle name="Normal 2 2 2 16 4 8" xfId="10210" xr:uid="{00000000-0005-0000-0000-000068270000}"/>
    <cellStyle name="Normal 2 2 2 16 4 9" xfId="10211" xr:uid="{00000000-0005-0000-0000-000069270000}"/>
    <cellStyle name="Normal 2 2 2 16 5" xfId="10212" xr:uid="{00000000-0005-0000-0000-00006A270000}"/>
    <cellStyle name="Normal 2 2 2 16 5 10" xfId="10213" xr:uid="{00000000-0005-0000-0000-00006B270000}"/>
    <cellStyle name="Normal 2 2 2 16 5 2" xfId="10214" xr:uid="{00000000-0005-0000-0000-00006C270000}"/>
    <cellStyle name="Normal 2 2 2 16 5 3" xfId="10215" xr:uid="{00000000-0005-0000-0000-00006D270000}"/>
    <cellStyle name="Normal 2 2 2 16 5 4" xfId="10216" xr:uid="{00000000-0005-0000-0000-00006E270000}"/>
    <cellStyle name="Normal 2 2 2 16 5 5" xfId="10217" xr:uid="{00000000-0005-0000-0000-00006F270000}"/>
    <cellStyle name="Normal 2 2 2 16 5 6" xfId="10218" xr:uid="{00000000-0005-0000-0000-000070270000}"/>
    <cellStyle name="Normal 2 2 2 16 5 7" xfId="10219" xr:uid="{00000000-0005-0000-0000-000071270000}"/>
    <cellStyle name="Normal 2 2 2 16 5 8" xfId="10220" xr:uid="{00000000-0005-0000-0000-000072270000}"/>
    <cellStyle name="Normal 2 2 2 16 5 9" xfId="10221" xr:uid="{00000000-0005-0000-0000-000073270000}"/>
    <cellStyle name="Normal 2 2 2 16 6" xfId="10222" xr:uid="{00000000-0005-0000-0000-000074270000}"/>
    <cellStyle name="Normal 2 2 2 16 7" xfId="10223" xr:uid="{00000000-0005-0000-0000-000075270000}"/>
    <cellStyle name="Normal 2 2 2 16 8" xfId="10224" xr:uid="{00000000-0005-0000-0000-000076270000}"/>
    <cellStyle name="Normal 2 2 2 16 9" xfId="10225" xr:uid="{00000000-0005-0000-0000-000077270000}"/>
    <cellStyle name="Normal 2 2 2 17" xfId="10226" xr:uid="{00000000-0005-0000-0000-000078270000}"/>
    <cellStyle name="Normal 2 2 2 17 10" xfId="10227" xr:uid="{00000000-0005-0000-0000-000079270000}"/>
    <cellStyle name="Normal 2 2 2 17 11" xfId="10228" xr:uid="{00000000-0005-0000-0000-00007A270000}"/>
    <cellStyle name="Normal 2 2 2 17 12" xfId="10229" xr:uid="{00000000-0005-0000-0000-00007B270000}"/>
    <cellStyle name="Normal 2 2 2 17 13" xfId="10230" xr:uid="{00000000-0005-0000-0000-00007C270000}"/>
    <cellStyle name="Normal 2 2 2 17 14" xfId="10231" xr:uid="{00000000-0005-0000-0000-00007D270000}"/>
    <cellStyle name="Normal 2 2 2 17 2" xfId="10232" xr:uid="{00000000-0005-0000-0000-00007E270000}"/>
    <cellStyle name="Normal 2 2 2 17 2 10" xfId="10233" xr:uid="{00000000-0005-0000-0000-00007F270000}"/>
    <cellStyle name="Normal 2 2 2 17 2 2" xfId="10234" xr:uid="{00000000-0005-0000-0000-000080270000}"/>
    <cellStyle name="Normal 2 2 2 17 2 3" xfId="10235" xr:uid="{00000000-0005-0000-0000-000081270000}"/>
    <cellStyle name="Normal 2 2 2 17 2 4" xfId="10236" xr:uid="{00000000-0005-0000-0000-000082270000}"/>
    <cellStyle name="Normal 2 2 2 17 2 5" xfId="10237" xr:uid="{00000000-0005-0000-0000-000083270000}"/>
    <cellStyle name="Normal 2 2 2 17 2 6" xfId="10238" xr:uid="{00000000-0005-0000-0000-000084270000}"/>
    <cellStyle name="Normal 2 2 2 17 2 7" xfId="10239" xr:uid="{00000000-0005-0000-0000-000085270000}"/>
    <cellStyle name="Normal 2 2 2 17 2 8" xfId="10240" xr:uid="{00000000-0005-0000-0000-000086270000}"/>
    <cellStyle name="Normal 2 2 2 17 2 9" xfId="10241" xr:uid="{00000000-0005-0000-0000-000087270000}"/>
    <cellStyle name="Normal 2 2 2 17 3" xfId="10242" xr:uid="{00000000-0005-0000-0000-000088270000}"/>
    <cellStyle name="Normal 2 2 2 17 3 10" xfId="10243" xr:uid="{00000000-0005-0000-0000-000089270000}"/>
    <cellStyle name="Normal 2 2 2 17 3 2" xfId="10244" xr:uid="{00000000-0005-0000-0000-00008A270000}"/>
    <cellStyle name="Normal 2 2 2 17 3 3" xfId="10245" xr:uid="{00000000-0005-0000-0000-00008B270000}"/>
    <cellStyle name="Normal 2 2 2 17 3 4" xfId="10246" xr:uid="{00000000-0005-0000-0000-00008C270000}"/>
    <cellStyle name="Normal 2 2 2 17 3 5" xfId="10247" xr:uid="{00000000-0005-0000-0000-00008D270000}"/>
    <cellStyle name="Normal 2 2 2 17 3 6" xfId="10248" xr:uid="{00000000-0005-0000-0000-00008E270000}"/>
    <cellStyle name="Normal 2 2 2 17 3 7" xfId="10249" xr:uid="{00000000-0005-0000-0000-00008F270000}"/>
    <cellStyle name="Normal 2 2 2 17 3 8" xfId="10250" xr:uid="{00000000-0005-0000-0000-000090270000}"/>
    <cellStyle name="Normal 2 2 2 17 3 9" xfId="10251" xr:uid="{00000000-0005-0000-0000-000091270000}"/>
    <cellStyle name="Normal 2 2 2 17 4" xfId="10252" xr:uid="{00000000-0005-0000-0000-000092270000}"/>
    <cellStyle name="Normal 2 2 2 17 4 10" xfId="10253" xr:uid="{00000000-0005-0000-0000-000093270000}"/>
    <cellStyle name="Normal 2 2 2 17 4 2" xfId="10254" xr:uid="{00000000-0005-0000-0000-000094270000}"/>
    <cellStyle name="Normal 2 2 2 17 4 3" xfId="10255" xr:uid="{00000000-0005-0000-0000-000095270000}"/>
    <cellStyle name="Normal 2 2 2 17 4 4" xfId="10256" xr:uid="{00000000-0005-0000-0000-000096270000}"/>
    <cellStyle name="Normal 2 2 2 17 4 5" xfId="10257" xr:uid="{00000000-0005-0000-0000-000097270000}"/>
    <cellStyle name="Normal 2 2 2 17 4 6" xfId="10258" xr:uid="{00000000-0005-0000-0000-000098270000}"/>
    <cellStyle name="Normal 2 2 2 17 4 7" xfId="10259" xr:uid="{00000000-0005-0000-0000-000099270000}"/>
    <cellStyle name="Normal 2 2 2 17 4 8" xfId="10260" xr:uid="{00000000-0005-0000-0000-00009A270000}"/>
    <cellStyle name="Normal 2 2 2 17 4 9" xfId="10261" xr:uid="{00000000-0005-0000-0000-00009B270000}"/>
    <cellStyle name="Normal 2 2 2 17 5" xfId="10262" xr:uid="{00000000-0005-0000-0000-00009C270000}"/>
    <cellStyle name="Normal 2 2 2 17 5 10" xfId="10263" xr:uid="{00000000-0005-0000-0000-00009D270000}"/>
    <cellStyle name="Normal 2 2 2 17 5 2" xfId="10264" xr:uid="{00000000-0005-0000-0000-00009E270000}"/>
    <cellStyle name="Normal 2 2 2 17 5 3" xfId="10265" xr:uid="{00000000-0005-0000-0000-00009F270000}"/>
    <cellStyle name="Normal 2 2 2 17 5 4" xfId="10266" xr:uid="{00000000-0005-0000-0000-0000A0270000}"/>
    <cellStyle name="Normal 2 2 2 17 5 5" xfId="10267" xr:uid="{00000000-0005-0000-0000-0000A1270000}"/>
    <cellStyle name="Normal 2 2 2 17 5 6" xfId="10268" xr:uid="{00000000-0005-0000-0000-0000A2270000}"/>
    <cellStyle name="Normal 2 2 2 17 5 7" xfId="10269" xr:uid="{00000000-0005-0000-0000-0000A3270000}"/>
    <cellStyle name="Normal 2 2 2 17 5 8" xfId="10270" xr:uid="{00000000-0005-0000-0000-0000A4270000}"/>
    <cellStyle name="Normal 2 2 2 17 5 9" xfId="10271" xr:uid="{00000000-0005-0000-0000-0000A5270000}"/>
    <cellStyle name="Normal 2 2 2 17 6" xfId="10272" xr:uid="{00000000-0005-0000-0000-0000A6270000}"/>
    <cellStyle name="Normal 2 2 2 17 7" xfId="10273" xr:uid="{00000000-0005-0000-0000-0000A7270000}"/>
    <cellStyle name="Normal 2 2 2 17 8" xfId="10274" xr:uid="{00000000-0005-0000-0000-0000A8270000}"/>
    <cellStyle name="Normal 2 2 2 17 9" xfId="10275" xr:uid="{00000000-0005-0000-0000-0000A9270000}"/>
    <cellStyle name="Normal 2 2 2 18" xfId="10276" xr:uid="{00000000-0005-0000-0000-0000AA270000}"/>
    <cellStyle name="Normal 2 2 2 18 10" xfId="10277" xr:uid="{00000000-0005-0000-0000-0000AB270000}"/>
    <cellStyle name="Normal 2 2 2 18 11" xfId="10278" xr:uid="{00000000-0005-0000-0000-0000AC270000}"/>
    <cellStyle name="Normal 2 2 2 18 12" xfId="10279" xr:uid="{00000000-0005-0000-0000-0000AD270000}"/>
    <cellStyle name="Normal 2 2 2 18 13" xfId="10280" xr:uid="{00000000-0005-0000-0000-0000AE270000}"/>
    <cellStyle name="Normal 2 2 2 18 14" xfId="10281" xr:uid="{00000000-0005-0000-0000-0000AF270000}"/>
    <cellStyle name="Normal 2 2 2 18 2" xfId="10282" xr:uid="{00000000-0005-0000-0000-0000B0270000}"/>
    <cellStyle name="Normal 2 2 2 18 2 10" xfId="10283" xr:uid="{00000000-0005-0000-0000-0000B1270000}"/>
    <cellStyle name="Normal 2 2 2 18 2 2" xfId="10284" xr:uid="{00000000-0005-0000-0000-0000B2270000}"/>
    <cellStyle name="Normal 2 2 2 18 2 3" xfId="10285" xr:uid="{00000000-0005-0000-0000-0000B3270000}"/>
    <cellStyle name="Normal 2 2 2 18 2 4" xfId="10286" xr:uid="{00000000-0005-0000-0000-0000B4270000}"/>
    <cellStyle name="Normal 2 2 2 18 2 5" xfId="10287" xr:uid="{00000000-0005-0000-0000-0000B5270000}"/>
    <cellStyle name="Normal 2 2 2 18 2 6" xfId="10288" xr:uid="{00000000-0005-0000-0000-0000B6270000}"/>
    <cellStyle name="Normal 2 2 2 18 2 7" xfId="10289" xr:uid="{00000000-0005-0000-0000-0000B7270000}"/>
    <cellStyle name="Normal 2 2 2 18 2 8" xfId="10290" xr:uid="{00000000-0005-0000-0000-0000B8270000}"/>
    <cellStyle name="Normal 2 2 2 18 2 9" xfId="10291" xr:uid="{00000000-0005-0000-0000-0000B9270000}"/>
    <cellStyle name="Normal 2 2 2 18 3" xfId="10292" xr:uid="{00000000-0005-0000-0000-0000BA270000}"/>
    <cellStyle name="Normal 2 2 2 18 3 10" xfId="10293" xr:uid="{00000000-0005-0000-0000-0000BB270000}"/>
    <cellStyle name="Normal 2 2 2 18 3 2" xfId="10294" xr:uid="{00000000-0005-0000-0000-0000BC270000}"/>
    <cellStyle name="Normal 2 2 2 18 3 3" xfId="10295" xr:uid="{00000000-0005-0000-0000-0000BD270000}"/>
    <cellStyle name="Normal 2 2 2 18 3 4" xfId="10296" xr:uid="{00000000-0005-0000-0000-0000BE270000}"/>
    <cellStyle name="Normal 2 2 2 18 3 5" xfId="10297" xr:uid="{00000000-0005-0000-0000-0000BF270000}"/>
    <cellStyle name="Normal 2 2 2 18 3 6" xfId="10298" xr:uid="{00000000-0005-0000-0000-0000C0270000}"/>
    <cellStyle name="Normal 2 2 2 18 3 7" xfId="10299" xr:uid="{00000000-0005-0000-0000-0000C1270000}"/>
    <cellStyle name="Normal 2 2 2 18 3 8" xfId="10300" xr:uid="{00000000-0005-0000-0000-0000C2270000}"/>
    <cellStyle name="Normal 2 2 2 18 3 9" xfId="10301" xr:uid="{00000000-0005-0000-0000-0000C3270000}"/>
    <cellStyle name="Normal 2 2 2 18 4" xfId="10302" xr:uid="{00000000-0005-0000-0000-0000C4270000}"/>
    <cellStyle name="Normal 2 2 2 18 4 10" xfId="10303" xr:uid="{00000000-0005-0000-0000-0000C5270000}"/>
    <cellStyle name="Normal 2 2 2 18 4 2" xfId="10304" xr:uid="{00000000-0005-0000-0000-0000C6270000}"/>
    <cellStyle name="Normal 2 2 2 18 4 3" xfId="10305" xr:uid="{00000000-0005-0000-0000-0000C7270000}"/>
    <cellStyle name="Normal 2 2 2 18 4 4" xfId="10306" xr:uid="{00000000-0005-0000-0000-0000C8270000}"/>
    <cellStyle name="Normal 2 2 2 18 4 5" xfId="10307" xr:uid="{00000000-0005-0000-0000-0000C9270000}"/>
    <cellStyle name="Normal 2 2 2 18 4 6" xfId="10308" xr:uid="{00000000-0005-0000-0000-0000CA270000}"/>
    <cellStyle name="Normal 2 2 2 18 4 7" xfId="10309" xr:uid="{00000000-0005-0000-0000-0000CB270000}"/>
    <cellStyle name="Normal 2 2 2 18 4 8" xfId="10310" xr:uid="{00000000-0005-0000-0000-0000CC270000}"/>
    <cellStyle name="Normal 2 2 2 18 4 9" xfId="10311" xr:uid="{00000000-0005-0000-0000-0000CD270000}"/>
    <cellStyle name="Normal 2 2 2 18 5" xfId="10312" xr:uid="{00000000-0005-0000-0000-0000CE270000}"/>
    <cellStyle name="Normal 2 2 2 18 5 10" xfId="10313" xr:uid="{00000000-0005-0000-0000-0000CF270000}"/>
    <cellStyle name="Normal 2 2 2 18 5 2" xfId="10314" xr:uid="{00000000-0005-0000-0000-0000D0270000}"/>
    <cellStyle name="Normal 2 2 2 18 5 3" xfId="10315" xr:uid="{00000000-0005-0000-0000-0000D1270000}"/>
    <cellStyle name="Normal 2 2 2 18 5 4" xfId="10316" xr:uid="{00000000-0005-0000-0000-0000D2270000}"/>
    <cellStyle name="Normal 2 2 2 18 5 5" xfId="10317" xr:uid="{00000000-0005-0000-0000-0000D3270000}"/>
    <cellStyle name="Normal 2 2 2 18 5 6" xfId="10318" xr:uid="{00000000-0005-0000-0000-0000D4270000}"/>
    <cellStyle name="Normal 2 2 2 18 5 7" xfId="10319" xr:uid="{00000000-0005-0000-0000-0000D5270000}"/>
    <cellStyle name="Normal 2 2 2 18 5 8" xfId="10320" xr:uid="{00000000-0005-0000-0000-0000D6270000}"/>
    <cellStyle name="Normal 2 2 2 18 5 9" xfId="10321" xr:uid="{00000000-0005-0000-0000-0000D7270000}"/>
    <cellStyle name="Normal 2 2 2 18 6" xfId="10322" xr:uid="{00000000-0005-0000-0000-0000D8270000}"/>
    <cellStyle name="Normal 2 2 2 18 7" xfId="10323" xr:uid="{00000000-0005-0000-0000-0000D9270000}"/>
    <cellStyle name="Normal 2 2 2 18 8" xfId="10324" xr:uid="{00000000-0005-0000-0000-0000DA270000}"/>
    <cellStyle name="Normal 2 2 2 18 9" xfId="10325" xr:uid="{00000000-0005-0000-0000-0000DB270000}"/>
    <cellStyle name="Normal 2 2 2 19" xfId="10326" xr:uid="{00000000-0005-0000-0000-0000DC270000}"/>
    <cellStyle name="Normal 2 2 2 19 10" xfId="10327" xr:uid="{00000000-0005-0000-0000-0000DD270000}"/>
    <cellStyle name="Normal 2 2 2 19 11" xfId="10328" xr:uid="{00000000-0005-0000-0000-0000DE270000}"/>
    <cellStyle name="Normal 2 2 2 19 12" xfId="10329" xr:uid="{00000000-0005-0000-0000-0000DF270000}"/>
    <cellStyle name="Normal 2 2 2 19 13" xfId="10330" xr:uid="{00000000-0005-0000-0000-0000E0270000}"/>
    <cellStyle name="Normal 2 2 2 19 14" xfId="10331" xr:uid="{00000000-0005-0000-0000-0000E1270000}"/>
    <cellStyle name="Normal 2 2 2 19 2" xfId="10332" xr:uid="{00000000-0005-0000-0000-0000E2270000}"/>
    <cellStyle name="Normal 2 2 2 19 2 10" xfId="10333" xr:uid="{00000000-0005-0000-0000-0000E3270000}"/>
    <cellStyle name="Normal 2 2 2 19 2 2" xfId="10334" xr:uid="{00000000-0005-0000-0000-0000E4270000}"/>
    <cellStyle name="Normal 2 2 2 19 2 3" xfId="10335" xr:uid="{00000000-0005-0000-0000-0000E5270000}"/>
    <cellStyle name="Normal 2 2 2 19 2 4" xfId="10336" xr:uid="{00000000-0005-0000-0000-0000E6270000}"/>
    <cellStyle name="Normal 2 2 2 19 2 5" xfId="10337" xr:uid="{00000000-0005-0000-0000-0000E7270000}"/>
    <cellStyle name="Normal 2 2 2 19 2 6" xfId="10338" xr:uid="{00000000-0005-0000-0000-0000E8270000}"/>
    <cellStyle name="Normal 2 2 2 19 2 7" xfId="10339" xr:uid="{00000000-0005-0000-0000-0000E9270000}"/>
    <cellStyle name="Normal 2 2 2 19 2 8" xfId="10340" xr:uid="{00000000-0005-0000-0000-0000EA270000}"/>
    <cellStyle name="Normal 2 2 2 19 2 9" xfId="10341" xr:uid="{00000000-0005-0000-0000-0000EB270000}"/>
    <cellStyle name="Normal 2 2 2 19 3" xfId="10342" xr:uid="{00000000-0005-0000-0000-0000EC270000}"/>
    <cellStyle name="Normal 2 2 2 19 3 10" xfId="10343" xr:uid="{00000000-0005-0000-0000-0000ED270000}"/>
    <cellStyle name="Normal 2 2 2 19 3 2" xfId="10344" xr:uid="{00000000-0005-0000-0000-0000EE270000}"/>
    <cellStyle name="Normal 2 2 2 19 3 3" xfId="10345" xr:uid="{00000000-0005-0000-0000-0000EF270000}"/>
    <cellStyle name="Normal 2 2 2 19 3 4" xfId="10346" xr:uid="{00000000-0005-0000-0000-0000F0270000}"/>
    <cellStyle name="Normal 2 2 2 19 3 5" xfId="10347" xr:uid="{00000000-0005-0000-0000-0000F1270000}"/>
    <cellStyle name="Normal 2 2 2 19 3 6" xfId="10348" xr:uid="{00000000-0005-0000-0000-0000F2270000}"/>
    <cellStyle name="Normal 2 2 2 19 3 7" xfId="10349" xr:uid="{00000000-0005-0000-0000-0000F3270000}"/>
    <cellStyle name="Normal 2 2 2 19 3 8" xfId="10350" xr:uid="{00000000-0005-0000-0000-0000F4270000}"/>
    <cellStyle name="Normal 2 2 2 19 3 9" xfId="10351" xr:uid="{00000000-0005-0000-0000-0000F5270000}"/>
    <cellStyle name="Normal 2 2 2 19 4" xfId="10352" xr:uid="{00000000-0005-0000-0000-0000F6270000}"/>
    <cellStyle name="Normal 2 2 2 19 4 10" xfId="10353" xr:uid="{00000000-0005-0000-0000-0000F7270000}"/>
    <cellStyle name="Normal 2 2 2 19 4 2" xfId="10354" xr:uid="{00000000-0005-0000-0000-0000F8270000}"/>
    <cellStyle name="Normal 2 2 2 19 4 3" xfId="10355" xr:uid="{00000000-0005-0000-0000-0000F9270000}"/>
    <cellStyle name="Normal 2 2 2 19 4 4" xfId="10356" xr:uid="{00000000-0005-0000-0000-0000FA270000}"/>
    <cellStyle name="Normal 2 2 2 19 4 5" xfId="10357" xr:uid="{00000000-0005-0000-0000-0000FB270000}"/>
    <cellStyle name="Normal 2 2 2 19 4 6" xfId="10358" xr:uid="{00000000-0005-0000-0000-0000FC270000}"/>
    <cellStyle name="Normal 2 2 2 19 4 7" xfId="10359" xr:uid="{00000000-0005-0000-0000-0000FD270000}"/>
    <cellStyle name="Normal 2 2 2 19 4 8" xfId="10360" xr:uid="{00000000-0005-0000-0000-0000FE270000}"/>
    <cellStyle name="Normal 2 2 2 19 4 9" xfId="10361" xr:uid="{00000000-0005-0000-0000-0000FF270000}"/>
    <cellStyle name="Normal 2 2 2 19 5" xfId="10362" xr:uid="{00000000-0005-0000-0000-000000280000}"/>
    <cellStyle name="Normal 2 2 2 19 5 10" xfId="10363" xr:uid="{00000000-0005-0000-0000-000001280000}"/>
    <cellStyle name="Normal 2 2 2 19 5 2" xfId="10364" xr:uid="{00000000-0005-0000-0000-000002280000}"/>
    <cellStyle name="Normal 2 2 2 19 5 3" xfId="10365" xr:uid="{00000000-0005-0000-0000-000003280000}"/>
    <cellStyle name="Normal 2 2 2 19 5 4" xfId="10366" xr:uid="{00000000-0005-0000-0000-000004280000}"/>
    <cellStyle name="Normal 2 2 2 19 5 5" xfId="10367" xr:uid="{00000000-0005-0000-0000-000005280000}"/>
    <cellStyle name="Normal 2 2 2 19 5 6" xfId="10368" xr:uid="{00000000-0005-0000-0000-000006280000}"/>
    <cellStyle name="Normal 2 2 2 19 5 7" xfId="10369" xr:uid="{00000000-0005-0000-0000-000007280000}"/>
    <cellStyle name="Normal 2 2 2 19 5 8" xfId="10370" xr:uid="{00000000-0005-0000-0000-000008280000}"/>
    <cellStyle name="Normal 2 2 2 19 5 9" xfId="10371" xr:uid="{00000000-0005-0000-0000-000009280000}"/>
    <cellStyle name="Normal 2 2 2 19 6" xfId="10372" xr:uid="{00000000-0005-0000-0000-00000A280000}"/>
    <cellStyle name="Normal 2 2 2 19 7" xfId="10373" xr:uid="{00000000-0005-0000-0000-00000B280000}"/>
    <cellStyle name="Normal 2 2 2 19 8" xfId="10374" xr:uid="{00000000-0005-0000-0000-00000C280000}"/>
    <cellStyle name="Normal 2 2 2 19 9" xfId="10375" xr:uid="{00000000-0005-0000-0000-00000D280000}"/>
    <cellStyle name="Normal 2 2 2 2" xfId="417" xr:uid="{00000000-0005-0000-0000-00000E280000}"/>
    <cellStyle name="Normal 2 2 2 2 10" xfId="10376" xr:uid="{00000000-0005-0000-0000-00000F280000}"/>
    <cellStyle name="Normal 2 2 2 2 11" xfId="10377" xr:uid="{00000000-0005-0000-0000-000010280000}"/>
    <cellStyle name="Normal 2 2 2 2 12" xfId="10378" xr:uid="{00000000-0005-0000-0000-000011280000}"/>
    <cellStyle name="Normal 2 2 2 2 13" xfId="10379" xr:uid="{00000000-0005-0000-0000-000012280000}"/>
    <cellStyle name="Normal 2 2 2 2 14" xfId="10380" xr:uid="{00000000-0005-0000-0000-000013280000}"/>
    <cellStyle name="Normal 2 2 2 2 15" xfId="10381" xr:uid="{00000000-0005-0000-0000-000014280000}"/>
    <cellStyle name="Normal 2 2 2 2 16" xfId="10382" xr:uid="{00000000-0005-0000-0000-000015280000}"/>
    <cellStyle name="Normal 2 2 2 2 17" xfId="10383" xr:uid="{00000000-0005-0000-0000-000016280000}"/>
    <cellStyle name="Normal 2 2 2 2 18" xfId="10384" xr:uid="{00000000-0005-0000-0000-000017280000}"/>
    <cellStyle name="Normal 2 2 2 2 19" xfId="10385" xr:uid="{00000000-0005-0000-0000-000018280000}"/>
    <cellStyle name="Normal 2 2 2 2 2" xfId="418" xr:uid="{00000000-0005-0000-0000-000019280000}"/>
    <cellStyle name="Normal 2 2 2 2 2 10" xfId="10386" xr:uid="{00000000-0005-0000-0000-00001A280000}"/>
    <cellStyle name="Normal 2 2 2 2 2 10 10" xfId="10387" xr:uid="{00000000-0005-0000-0000-00001B280000}"/>
    <cellStyle name="Normal 2 2 2 2 2 10 11" xfId="10388" xr:uid="{00000000-0005-0000-0000-00001C280000}"/>
    <cellStyle name="Normal 2 2 2 2 2 10 12" xfId="10389" xr:uid="{00000000-0005-0000-0000-00001D280000}"/>
    <cellStyle name="Normal 2 2 2 2 2 10 13" xfId="10390" xr:uid="{00000000-0005-0000-0000-00001E280000}"/>
    <cellStyle name="Normal 2 2 2 2 2 10 14" xfId="10391" xr:uid="{00000000-0005-0000-0000-00001F280000}"/>
    <cellStyle name="Normal 2 2 2 2 2 10 2" xfId="10392" xr:uid="{00000000-0005-0000-0000-000020280000}"/>
    <cellStyle name="Normal 2 2 2 2 2 10 2 10" xfId="10393" xr:uid="{00000000-0005-0000-0000-000021280000}"/>
    <cellStyle name="Normal 2 2 2 2 2 10 2 2" xfId="10394" xr:uid="{00000000-0005-0000-0000-000022280000}"/>
    <cellStyle name="Normal 2 2 2 2 2 10 2 3" xfId="10395" xr:uid="{00000000-0005-0000-0000-000023280000}"/>
    <cellStyle name="Normal 2 2 2 2 2 10 2 4" xfId="10396" xr:uid="{00000000-0005-0000-0000-000024280000}"/>
    <cellStyle name="Normal 2 2 2 2 2 10 2 5" xfId="10397" xr:uid="{00000000-0005-0000-0000-000025280000}"/>
    <cellStyle name="Normal 2 2 2 2 2 10 2 6" xfId="10398" xr:uid="{00000000-0005-0000-0000-000026280000}"/>
    <cellStyle name="Normal 2 2 2 2 2 10 2 7" xfId="10399" xr:uid="{00000000-0005-0000-0000-000027280000}"/>
    <cellStyle name="Normal 2 2 2 2 2 10 2 8" xfId="10400" xr:uid="{00000000-0005-0000-0000-000028280000}"/>
    <cellStyle name="Normal 2 2 2 2 2 10 2 9" xfId="10401" xr:uid="{00000000-0005-0000-0000-000029280000}"/>
    <cellStyle name="Normal 2 2 2 2 2 10 3" xfId="10402" xr:uid="{00000000-0005-0000-0000-00002A280000}"/>
    <cellStyle name="Normal 2 2 2 2 2 10 3 10" xfId="10403" xr:uid="{00000000-0005-0000-0000-00002B280000}"/>
    <cellStyle name="Normal 2 2 2 2 2 10 3 2" xfId="10404" xr:uid="{00000000-0005-0000-0000-00002C280000}"/>
    <cellStyle name="Normal 2 2 2 2 2 10 3 3" xfId="10405" xr:uid="{00000000-0005-0000-0000-00002D280000}"/>
    <cellStyle name="Normal 2 2 2 2 2 10 3 4" xfId="10406" xr:uid="{00000000-0005-0000-0000-00002E280000}"/>
    <cellStyle name="Normal 2 2 2 2 2 10 3 5" xfId="10407" xr:uid="{00000000-0005-0000-0000-00002F280000}"/>
    <cellStyle name="Normal 2 2 2 2 2 10 3 6" xfId="10408" xr:uid="{00000000-0005-0000-0000-000030280000}"/>
    <cellStyle name="Normal 2 2 2 2 2 10 3 7" xfId="10409" xr:uid="{00000000-0005-0000-0000-000031280000}"/>
    <cellStyle name="Normal 2 2 2 2 2 10 3 8" xfId="10410" xr:uid="{00000000-0005-0000-0000-000032280000}"/>
    <cellStyle name="Normal 2 2 2 2 2 10 3 9" xfId="10411" xr:uid="{00000000-0005-0000-0000-000033280000}"/>
    <cellStyle name="Normal 2 2 2 2 2 10 4" xfId="10412" xr:uid="{00000000-0005-0000-0000-000034280000}"/>
    <cellStyle name="Normal 2 2 2 2 2 10 4 10" xfId="10413" xr:uid="{00000000-0005-0000-0000-000035280000}"/>
    <cellStyle name="Normal 2 2 2 2 2 10 4 2" xfId="10414" xr:uid="{00000000-0005-0000-0000-000036280000}"/>
    <cellStyle name="Normal 2 2 2 2 2 10 4 3" xfId="10415" xr:uid="{00000000-0005-0000-0000-000037280000}"/>
    <cellStyle name="Normal 2 2 2 2 2 10 4 4" xfId="10416" xr:uid="{00000000-0005-0000-0000-000038280000}"/>
    <cellStyle name="Normal 2 2 2 2 2 10 4 5" xfId="10417" xr:uid="{00000000-0005-0000-0000-000039280000}"/>
    <cellStyle name="Normal 2 2 2 2 2 10 4 6" xfId="10418" xr:uid="{00000000-0005-0000-0000-00003A280000}"/>
    <cellStyle name="Normal 2 2 2 2 2 10 4 7" xfId="10419" xr:uid="{00000000-0005-0000-0000-00003B280000}"/>
    <cellStyle name="Normal 2 2 2 2 2 10 4 8" xfId="10420" xr:uid="{00000000-0005-0000-0000-00003C280000}"/>
    <cellStyle name="Normal 2 2 2 2 2 10 4 9" xfId="10421" xr:uid="{00000000-0005-0000-0000-00003D280000}"/>
    <cellStyle name="Normal 2 2 2 2 2 10 5" xfId="10422" xr:uid="{00000000-0005-0000-0000-00003E280000}"/>
    <cellStyle name="Normal 2 2 2 2 2 10 5 10" xfId="10423" xr:uid="{00000000-0005-0000-0000-00003F280000}"/>
    <cellStyle name="Normal 2 2 2 2 2 10 5 2" xfId="10424" xr:uid="{00000000-0005-0000-0000-000040280000}"/>
    <cellStyle name="Normal 2 2 2 2 2 10 5 3" xfId="10425" xr:uid="{00000000-0005-0000-0000-000041280000}"/>
    <cellStyle name="Normal 2 2 2 2 2 10 5 4" xfId="10426" xr:uid="{00000000-0005-0000-0000-000042280000}"/>
    <cellStyle name="Normal 2 2 2 2 2 10 5 5" xfId="10427" xr:uid="{00000000-0005-0000-0000-000043280000}"/>
    <cellStyle name="Normal 2 2 2 2 2 10 5 6" xfId="10428" xr:uid="{00000000-0005-0000-0000-000044280000}"/>
    <cellStyle name="Normal 2 2 2 2 2 10 5 7" xfId="10429" xr:uid="{00000000-0005-0000-0000-000045280000}"/>
    <cellStyle name="Normal 2 2 2 2 2 10 5 8" xfId="10430" xr:uid="{00000000-0005-0000-0000-000046280000}"/>
    <cellStyle name="Normal 2 2 2 2 2 10 5 9" xfId="10431" xr:uid="{00000000-0005-0000-0000-000047280000}"/>
    <cellStyle name="Normal 2 2 2 2 2 10 6" xfId="10432" xr:uid="{00000000-0005-0000-0000-000048280000}"/>
    <cellStyle name="Normal 2 2 2 2 2 10 7" xfId="10433" xr:uid="{00000000-0005-0000-0000-000049280000}"/>
    <cellStyle name="Normal 2 2 2 2 2 10 8" xfId="10434" xr:uid="{00000000-0005-0000-0000-00004A280000}"/>
    <cellStyle name="Normal 2 2 2 2 2 10 9" xfId="10435" xr:uid="{00000000-0005-0000-0000-00004B280000}"/>
    <cellStyle name="Normal 2 2 2 2 2 11" xfId="10436" xr:uid="{00000000-0005-0000-0000-00004C280000}"/>
    <cellStyle name="Normal 2 2 2 2 2 11 10" xfId="10437" xr:uid="{00000000-0005-0000-0000-00004D280000}"/>
    <cellStyle name="Normal 2 2 2 2 2 11 11" xfId="10438" xr:uid="{00000000-0005-0000-0000-00004E280000}"/>
    <cellStyle name="Normal 2 2 2 2 2 11 12" xfId="10439" xr:uid="{00000000-0005-0000-0000-00004F280000}"/>
    <cellStyle name="Normal 2 2 2 2 2 11 13" xfId="10440" xr:uid="{00000000-0005-0000-0000-000050280000}"/>
    <cellStyle name="Normal 2 2 2 2 2 11 14" xfId="10441" xr:uid="{00000000-0005-0000-0000-000051280000}"/>
    <cellStyle name="Normal 2 2 2 2 2 11 2" xfId="10442" xr:uid="{00000000-0005-0000-0000-000052280000}"/>
    <cellStyle name="Normal 2 2 2 2 2 11 2 10" xfId="10443" xr:uid="{00000000-0005-0000-0000-000053280000}"/>
    <cellStyle name="Normal 2 2 2 2 2 11 2 2" xfId="10444" xr:uid="{00000000-0005-0000-0000-000054280000}"/>
    <cellStyle name="Normal 2 2 2 2 2 11 2 3" xfId="10445" xr:uid="{00000000-0005-0000-0000-000055280000}"/>
    <cellStyle name="Normal 2 2 2 2 2 11 2 4" xfId="10446" xr:uid="{00000000-0005-0000-0000-000056280000}"/>
    <cellStyle name="Normal 2 2 2 2 2 11 2 5" xfId="10447" xr:uid="{00000000-0005-0000-0000-000057280000}"/>
    <cellStyle name="Normal 2 2 2 2 2 11 2 6" xfId="10448" xr:uid="{00000000-0005-0000-0000-000058280000}"/>
    <cellStyle name="Normal 2 2 2 2 2 11 2 7" xfId="10449" xr:uid="{00000000-0005-0000-0000-000059280000}"/>
    <cellStyle name="Normal 2 2 2 2 2 11 2 8" xfId="10450" xr:uid="{00000000-0005-0000-0000-00005A280000}"/>
    <cellStyle name="Normal 2 2 2 2 2 11 2 9" xfId="10451" xr:uid="{00000000-0005-0000-0000-00005B280000}"/>
    <cellStyle name="Normal 2 2 2 2 2 11 3" xfId="10452" xr:uid="{00000000-0005-0000-0000-00005C280000}"/>
    <cellStyle name="Normal 2 2 2 2 2 11 3 10" xfId="10453" xr:uid="{00000000-0005-0000-0000-00005D280000}"/>
    <cellStyle name="Normal 2 2 2 2 2 11 3 2" xfId="10454" xr:uid="{00000000-0005-0000-0000-00005E280000}"/>
    <cellStyle name="Normal 2 2 2 2 2 11 3 3" xfId="10455" xr:uid="{00000000-0005-0000-0000-00005F280000}"/>
    <cellStyle name="Normal 2 2 2 2 2 11 3 4" xfId="10456" xr:uid="{00000000-0005-0000-0000-000060280000}"/>
    <cellStyle name="Normal 2 2 2 2 2 11 3 5" xfId="10457" xr:uid="{00000000-0005-0000-0000-000061280000}"/>
    <cellStyle name="Normal 2 2 2 2 2 11 3 6" xfId="10458" xr:uid="{00000000-0005-0000-0000-000062280000}"/>
    <cellStyle name="Normal 2 2 2 2 2 11 3 7" xfId="10459" xr:uid="{00000000-0005-0000-0000-000063280000}"/>
    <cellStyle name="Normal 2 2 2 2 2 11 3 8" xfId="10460" xr:uid="{00000000-0005-0000-0000-000064280000}"/>
    <cellStyle name="Normal 2 2 2 2 2 11 3 9" xfId="10461" xr:uid="{00000000-0005-0000-0000-000065280000}"/>
    <cellStyle name="Normal 2 2 2 2 2 11 4" xfId="10462" xr:uid="{00000000-0005-0000-0000-000066280000}"/>
    <cellStyle name="Normal 2 2 2 2 2 11 4 10" xfId="10463" xr:uid="{00000000-0005-0000-0000-000067280000}"/>
    <cellStyle name="Normal 2 2 2 2 2 11 4 2" xfId="10464" xr:uid="{00000000-0005-0000-0000-000068280000}"/>
    <cellStyle name="Normal 2 2 2 2 2 11 4 3" xfId="10465" xr:uid="{00000000-0005-0000-0000-000069280000}"/>
    <cellStyle name="Normal 2 2 2 2 2 11 4 4" xfId="10466" xr:uid="{00000000-0005-0000-0000-00006A280000}"/>
    <cellStyle name="Normal 2 2 2 2 2 11 4 5" xfId="10467" xr:uid="{00000000-0005-0000-0000-00006B280000}"/>
    <cellStyle name="Normal 2 2 2 2 2 11 4 6" xfId="10468" xr:uid="{00000000-0005-0000-0000-00006C280000}"/>
    <cellStyle name="Normal 2 2 2 2 2 11 4 7" xfId="10469" xr:uid="{00000000-0005-0000-0000-00006D280000}"/>
    <cellStyle name="Normal 2 2 2 2 2 11 4 8" xfId="10470" xr:uid="{00000000-0005-0000-0000-00006E280000}"/>
    <cellStyle name="Normal 2 2 2 2 2 11 4 9" xfId="10471" xr:uid="{00000000-0005-0000-0000-00006F280000}"/>
    <cellStyle name="Normal 2 2 2 2 2 11 5" xfId="10472" xr:uid="{00000000-0005-0000-0000-000070280000}"/>
    <cellStyle name="Normal 2 2 2 2 2 11 5 10" xfId="10473" xr:uid="{00000000-0005-0000-0000-000071280000}"/>
    <cellStyle name="Normal 2 2 2 2 2 11 5 2" xfId="10474" xr:uid="{00000000-0005-0000-0000-000072280000}"/>
    <cellStyle name="Normal 2 2 2 2 2 11 5 3" xfId="10475" xr:uid="{00000000-0005-0000-0000-000073280000}"/>
    <cellStyle name="Normal 2 2 2 2 2 11 5 4" xfId="10476" xr:uid="{00000000-0005-0000-0000-000074280000}"/>
    <cellStyle name="Normal 2 2 2 2 2 11 5 5" xfId="10477" xr:uid="{00000000-0005-0000-0000-000075280000}"/>
    <cellStyle name="Normal 2 2 2 2 2 11 5 6" xfId="10478" xr:uid="{00000000-0005-0000-0000-000076280000}"/>
    <cellStyle name="Normal 2 2 2 2 2 11 5 7" xfId="10479" xr:uid="{00000000-0005-0000-0000-000077280000}"/>
    <cellStyle name="Normal 2 2 2 2 2 11 5 8" xfId="10480" xr:uid="{00000000-0005-0000-0000-000078280000}"/>
    <cellStyle name="Normal 2 2 2 2 2 11 5 9" xfId="10481" xr:uid="{00000000-0005-0000-0000-000079280000}"/>
    <cellStyle name="Normal 2 2 2 2 2 11 6" xfId="10482" xr:uid="{00000000-0005-0000-0000-00007A280000}"/>
    <cellStyle name="Normal 2 2 2 2 2 11 7" xfId="10483" xr:uid="{00000000-0005-0000-0000-00007B280000}"/>
    <cellStyle name="Normal 2 2 2 2 2 11 8" xfId="10484" xr:uid="{00000000-0005-0000-0000-00007C280000}"/>
    <cellStyle name="Normal 2 2 2 2 2 11 9" xfId="10485" xr:uid="{00000000-0005-0000-0000-00007D280000}"/>
    <cellStyle name="Normal 2 2 2 2 2 12" xfId="10486" xr:uid="{00000000-0005-0000-0000-00007E280000}"/>
    <cellStyle name="Normal 2 2 2 2 2 12 10" xfId="10487" xr:uid="{00000000-0005-0000-0000-00007F280000}"/>
    <cellStyle name="Normal 2 2 2 2 2 12 11" xfId="10488" xr:uid="{00000000-0005-0000-0000-000080280000}"/>
    <cellStyle name="Normal 2 2 2 2 2 12 12" xfId="10489" xr:uid="{00000000-0005-0000-0000-000081280000}"/>
    <cellStyle name="Normal 2 2 2 2 2 12 13" xfId="10490" xr:uid="{00000000-0005-0000-0000-000082280000}"/>
    <cellStyle name="Normal 2 2 2 2 2 12 14" xfId="10491" xr:uid="{00000000-0005-0000-0000-000083280000}"/>
    <cellStyle name="Normal 2 2 2 2 2 12 2" xfId="10492" xr:uid="{00000000-0005-0000-0000-000084280000}"/>
    <cellStyle name="Normal 2 2 2 2 2 12 2 10" xfId="10493" xr:uid="{00000000-0005-0000-0000-000085280000}"/>
    <cellStyle name="Normal 2 2 2 2 2 12 2 2" xfId="10494" xr:uid="{00000000-0005-0000-0000-000086280000}"/>
    <cellStyle name="Normal 2 2 2 2 2 12 2 3" xfId="10495" xr:uid="{00000000-0005-0000-0000-000087280000}"/>
    <cellStyle name="Normal 2 2 2 2 2 12 2 4" xfId="10496" xr:uid="{00000000-0005-0000-0000-000088280000}"/>
    <cellStyle name="Normal 2 2 2 2 2 12 2 5" xfId="10497" xr:uid="{00000000-0005-0000-0000-000089280000}"/>
    <cellStyle name="Normal 2 2 2 2 2 12 2 6" xfId="10498" xr:uid="{00000000-0005-0000-0000-00008A280000}"/>
    <cellStyle name="Normal 2 2 2 2 2 12 2 7" xfId="10499" xr:uid="{00000000-0005-0000-0000-00008B280000}"/>
    <cellStyle name="Normal 2 2 2 2 2 12 2 8" xfId="10500" xr:uid="{00000000-0005-0000-0000-00008C280000}"/>
    <cellStyle name="Normal 2 2 2 2 2 12 2 9" xfId="10501" xr:uid="{00000000-0005-0000-0000-00008D280000}"/>
    <cellStyle name="Normal 2 2 2 2 2 12 3" xfId="10502" xr:uid="{00000000-0005-0000-0000-00008E280000}"/>
    <cellStyle name="Normal 2 2 2 2 2 12 3 10" xfId="10503" xr:uid="{00000000-0005-0000-0000-00008F280000}"/>
    <cellStyle name="Normal 2 2 2 2 2 12 3 2" xfId="10504" xr:uid="{00000000-0005-0000-0000-000090280000}"/>
    <cellStyle name="Normal 2 2 2 2 2 12 3 3" xfId="10505" xr:uid="{00000000-0005-0000-0000-000091280000}"/>
    <cellStyle name="Normal 2 2 2 2 2 12 3 4" xfId="10506" xr:uid="{00000000-0005-0000-0000-000092280000}"/>
    <cellStyle name="Normal 2 2 2 2 2 12 3 5" xfId="10507" xr:uid="{00000000-0005-0000-0000-000093280000}"/>
    <cellStyle name="Normal 2 2 2 2 2 12 3 6" xfId="10508" xr:uid="{00000000-0005-0000-0000-000094280000}"/>
    <cellStyle name="Normal 2 2 2 2 2 12 3 7" xfId="10509" xr:uid="{00000000-0005-0000-0000-000095280000}"/>
    <cellStyle name="Normal 2 2 2 2 2 12 3 8" xfId="10510" xr:uid="{00000000-0005-0000-0000-000096280000}"/>
    <cellStyle name="Normal 2 2 2 2 2 12 3 9" xfId="10511" xr:uid="{00000000-0005-0000-0000-000097280000}"/>
    <cellStyle name="Normal 2 2 2 2 2 12 4" xfId="10512" xr:uid="{00000000-0005-0000-0000-000098280000}"/>
    <cellStyle name="Normal 2 2 2 2 2 12 4 10" xfId="10513" xr:uid="{00000000-0005-0000-0000-000099280000}"/>
    <cellStyle name="Normal 2 2 2 2 2 12 4 2" xfId="10514" xr:uid="{00000000-0005-0000-0000-00009A280000}"/>
    <cellStyle name="Normal 2 2 2 2 2 12 4 3" xfId="10515" xr:uid="{00000000-0005-0000-0000-00009B280000}"/>
    <cellStyle name="Normal 2 2 2 2 2 12 4 4" xfId="10516" xr:uid="{00000000-0005-0000-0000-00009C280000}"/>
    <cellStyle name="Normal 2 2 2 2 2 12 4 5" xfId="10517" xr:uid="{00000000-0005-0000-0000-00009D280000}"/>
    <cellStyle name="Normal 2 2 2 2 2 12 4 6" xfId="10518" xr:uid="{00000000-0005-0000-0000-00009E280000}"/>
    <cellStyle name="Normal 2 2 2 2 2 12 4 7" xfId="10519" xr:uid="{00000000-0005-0000-0000-00009F280000}"/>
    <cellStyle name="Normal 2 2 2 2 2 12 4 8" xfId="10520" xr:uid="{00000000-0005-0000-0000-0000A0280000}"/>
    <cellStyle name="Normal 2 2 2 2 2 12 4 9" xfId="10521" xr:uid="{00000000-0005-0000-0000-0000A1280000}"/>
    <cellStyle name="Normal 2 2 2 2 2 12 5" xfId="10522" xr:uid="{00000000-0005-0000-0000-0000A2280000}"/>
    <cellStyle name="Normal 2 2 2 2 2 12 5 10" xfId="10523" xr:uid="{00000000-0005-0000-0000-0000A3280000}"/>
    <cellStyle name="Normal 2 2 2 2 2 12 5 2" xfId="10524" xr:uid="{00000000-0005-0000-0000-0000A4280000}"/>
    <cellStyle name="Normal 2 2 2 2 2 12 5 3" xfId="10525" xr:uid="{00000000-0005-0000-0000-0000A5280000}"/>
    <cellStyle name="Normal 2 2 2 2 2 12 5 4" xfId="10526" xr:uid="{00000000-0005-0000-0000-0000A6280000}"/>
    <cellStyle name="Normal 2 2 2 2 2 12 5 5" xfId="10527" xr:uid="{00000000-0005-0000-0000-0000A7280000}"/>
    <cellStyle name="Normal 2 2 2 2 2 12 5 6" xfId="10528" xr:uid="{00000000-0005-0000-0000-0000A8280000}"/>
    <cellStyle name="Normal 2 2 2 2 2 12 5 7" xfId="10529" xr:uid="{00000000-0005-0000-0000-0000A9280000}"/>
    <cellStyle name="Normal 2 2 2 2 2 12 5 8" xfId="10530" xr:uid="{00000000-0005-0000-0000-0000AA280000}"/>
    <cellStyle name="Normal 2 2 2 2 2 12 5 9" xfId="10531" xr:uid="{00000000-0005-0000-0000-0000AB280000}"/>
    <cellStyle name="Normal 2 2 2 2 2 12 6" xfId="10532" xr:uid="{00000000-0005-0000-0000-0000AC280000}"/>
    <cellStyle name="Normal 2 2 2 2 2 12 7" xfId="10533" xr:uid="{00000000-0005-0000-0000-0000AD280000}"/>
    <cellStyle name="Normal 2 2 2 2 2 12 8" xfId="10534" xr:uid="{00000000-0005-0000-0000-0000AE280000}"/>
    <cellStyle name="Normal 2 2 2 2 2 12 9" xfId="10535" xr:uid="{00000000-0005-0000-0000-0000AF280000}"/>
    <cellStyle name="Normal 2 2 2 2 2 13" xfId="10536" xr:uid="{00000000-0005-0000-0000-0000B0280000}"/>
    <cellStyle name="Normal 2 2 2 2 2 13 10" xfId="10537" xr:uid="{00000000-0005-0000-0000-0000B1280000}"/>
    <cellStyle name="Normal 2 2 2 2 2 13 11" xfId="10538" xr:uid="{00000000-0005-0000-0000-0000B2280000}"/>
    <cellStyle name="Normal 2 2 2 2 2 13 12" xfId="10539" xr:uid="{00000000-0005-0000-0000-0000B3280000}"/>
    <cellStyle name="Normal 2 2 2 2 2 13 13" xfId="10540" xr:uid="{00000000-0005-0000-0000-0000B4280000}"/>
    <cellStyle name="Normal 2 2 2 2 2 13 14" xfId="10541" xr:uid="{00000000-0005-0000-0000-0000B5280000}"/>
    <cellStyle name="Normal 2 2 2 2 2 13 2" xfId="10542" xr:uid="{00000000-0005-0000-0000-0000B6280000}"/>
    <cellStyle name="Normal 2 2 2 2 2 13 2 10" xfId="10543" xr:uid="{00000000-0005-0000-0000-0000B7280000}"/>
    <cellStyle name="Normal 2 2 2 2 2 13 2 2" xfId="10544" xr:uid="{00000000-0005-0000-0000-0000B8280000}"/>
    <cellStyle name="Normal 2 2 2 2 2 13 2 3" xfId="10545" xr:uid="{00000000-0005-0000-0000-0000B9280000}"/>
    <cellStyle name="Normal 2 2 2 2 2 13 2 4" xfId="10546" xr:uid="{00000000-0005-0000-0000-0000BA280000}"/>
    <cellStyle name="Normal 2 2 2 2 2 13 2 5" xfId="10547" xr:uid="{00000000-0005-0000-0000-0000BB280000}"/>
    <cellStyle name="Normal 2 2 2 2 2 13 2 6" xfId="10548" xr:uid="{00000000-0005-0000-0000-0000BC280000}"/>
    <cellStyle name="Normal 2 2 2 2 2 13 2 7" xfId="10549" xr:uid="{00000000-0005-0000-0000-0000BD280000}"/>
    <cellStyle name="Normal 2 2 2 2 2 13 2 8" xfId="10550" xr:uid="{00000000-0005-0000-0000-0000BE280000}"/>
    <cellStyle name="Normal 2 2 2 2 2 13 2 9" xfId="10551" xr:uid="{00000000-0005-0000-0000-0000BF280000}"/>
    <cellStyle name="Normal 2 2 2 2 2 13 3" xfId="10552" xr:uid="{00000000-0005-0000-0000-0000C0280000}"/>
    <cellStyle name="Normal 2 2 2 2 2 13 3 10" xfId="10553" xr:uid="{00000000-0005-0000-0000-0000C1280000}"/>
    <cellStyle name="Normal 2 2 2 2 2 13 3 2" xfId="10554" xr:uid="{00000000-0005-0000-0000-0000C2280000}"/>
    <cellStyle name="Normal 2 2 2 2 2 13 3 3" xfId="10555" xr:uid="{00000000-0005-0000-0000-0000C3280000}"/>
    <cellStyle name="Normal 2 2 2 2 2 13 3 4" xfId="10556" xr:uid="{00000000-0005-0000-0000-0000C4280000}"/>
    <cellStyle name="Normal 2 2 2 2 2 13 3 5" xfId="10557" xr:uid="{00000000-0005-0000-0000-0000C5280000}"/>
    <cellStyle name="Normal 2 2 2 2 2 13 3 6" xfId="10558" xr:uid="{00000000-0005-0000-0000-0000C6280000}"/>
    <cellStyle name="Normal 2 2 2 2 2 13 3 7" xfId="10559" xr:uid="{00000000-0005-0000-0000-0000C7280000}"/>
    <cellStyle name="Normal 2 2 2 2 2 13 3 8" xfId="10560" xr:uid="{00000000-0005-0000-0000-0000C8280000}"/>
    <cellStyle name="Normal 2 2 2 2 2 13 3 9" xfId="10561" xr:uid="{00000000-0005-0000-0000-0000C9280000}"/>
    <cellStyle name="Normal 2 2 2 2 2 13 4" xfId="10562" xr:uid="{00000000-0005-0000-0000-0000CA280000}"/>
    <cellStyle name="Normal 2 2 2 2 2 13 4 10" xfId="10563" xr:uid="{00000000-0005-0000-0000-0000CB280000}"/>
    <cellStyle name="Normal 2 2 2 2 2 13 4 2" xfId="10564" xr:uid="{00000000-0005-0000-0000-0000CC280000}"/>
    <cellStyle name="Normal 2 2 2 2 2 13 4 3" xfId="10565" xr:uid="{00000000-0005-0000-0000-0000CD280000}"/>
    <cellStyle name="Normal 2 2 2 2 2 13 4 4" xfId="10566" xr:uid="{00000000-0005-0000-0000-0000CE280000}"/>
    <cellStyle name="Normal 2 2 2 2 2 13 4 5" xfId="10567" xr:uid="{00000000-0005-0000-0000-0000CF280000}"/>
    <cellStyle name="Normal 2 2 2 2 2 13 4 6" xfId="10568" xr:uid="{00000000-0005-0000-0000-0000D0280000}"/>
    <cellStyle name="Normal 2 2 2 2 2 13 4 7" xfId="10569" xr:uid="{00000000-0005-0000-0000-0000D1280000}"/>
    <cellStyle name="Normal 2 2 2 2 2 13 4 8" xfId="10570" xr:uid="{00000000-0005-0000-0000-0000D2280000}"/>
    <cellStyle name="Normal 2 2 2 2 2 13 4 9" xfId="10571" xr:uid="{00000000-0005-0000-0000-0000D3280000}"/>
    <cellStyle name="Normal 2 2 2 2 2 13 5" xfId="10572" xr:uid="{00000000-0005-0000-0000-0000D4280000}"/>
    <cellStyle name="Normal 2 2 2 2 2 13 5 10" xfId="10573" xr:uid="{00000000-0005-0000-0000-0000D5280000}"/>
    <cellStyle name="Normal 2 2 2 2 2 13 5 2" xfId="10574" xr:uid="{00000000-0005-0000-0000-0000D6280000}"/>
    <cellStyle name="Normal 2 2 2 2 2 13 5 3" xfId="10575" xr:uid="{00000000-0005-0000-0000-0000D7280000}"/>
    <cellStyle name="Normal 2 2 2 2 2 13 5 4" xfId="10576" xr:uid="{00000000-0005-0000-0000-0000D8280000}"/>
    <cellStyle name="Normal 2 2 2 2 2 13 5 5" xfId="10577" xr:uid="{00000000-0005-0000-0000-0000D9280000}"/>
    <cellStyle name="Normal 2 2 2 2 2 13 5 6" xfId="10578" xr:uid="{00000000-0005-0000-0000-0000DA280000}"/>
    <cellStyle name="Normal 2 2 2 2 2 13 5 7" xfId="10579" xr:uid="{00000000-0005-0000-0000-0000DB280000}"/>
    <cellStyle name="Normal 2 2 2 2 2 13 5 8" xfId="10580" xr:uid="{00000000-0005-0000-0000-0000DC280000}"/>
    <cellStyle name="Normal 2 2 2 2 2 13 5 9" xfId="10581" xr:uid="{00000000-0005-0000-0000-0000DD280000}"/>
    <cellStyle name="Normal 2 2 2 2 2 13 6" xfId="10582" xr:uid="{00000000-0005-0000-0000-0000DE280000}"/>
    <cellStyle name="Normal 2 2 2 2 2 13 7" xfId="10583" xr:uid="{00000000-0005-0000-0000-0000DF280000}"/>
    <cellStyle name="Normal 2 2 2 2 2 13 8" xfId="10584" xr:uid="{00000000-0005-0000-0000-0000E0280000}"/>
    <cellStyle name="Normal 2 2 2 2 2 13 9" xfId="10585" xr:uid="{00000000-0005-0000-0000-0000E1280000}"/>
    <cellStyle name="Normal 2 2 2 2 2 14" xfId="10586" xr:uid="{00000000-0005-0000-0000-0000E2280000}"/>
    <cellStyle name="Normal 2 2 2 2 2 14 10" xfId="10587" xr:uid="{00000000-0005-0000-0000-0000E3280000}"/>
    <cellStyle name="Normal 2 2 2 2 2 14 11" xfId="10588" xr:uid="{00000000-0005-0000-0000-0000E4280000}"/>
    <cellStyle name="Normal 2 2 2 2 2 14 12" xfId="10589" xr:uid="{00000000-0005-0000-0000-0000E5280000}"/>
    <cellStyle name="Normal 2 2 2 2 2 14 13" xfId="10590" xr:uid="{00000000-0005-0000-0000-0000E6280000}"/>
    <cellStyle name="Normal 2 2 2 2 2 14 14" xfId="10591" xr:uid="{00000000-0005-0000-0000-0000E7280000}"/>
    <cellStyle name="Normal 2 2 2 2 2 14 2" xfId="10592" xr:uid="{00000000-0005-0000-0000-0000E8280000}"/>
    <cellStyle name="Normal 2 2 2 2 2 14 2 10" xfId="10593" xr:uid="{00000000-0005-0000-0000-0000E9280000}"/>
    <cellStyle name="Normal 2 2 2 2 2 14 2 2" xfId="10594" xr:uid="{00000000-0005-0000-0000-0000EA280000}"/>
    <cellStyle name="Normal 2 2 2 2 2 14 2 3" xfId="10595" xr:uid="{00000000-0005-0000-0000-0000EB280000}"/>
    <cellStyle name="Normal 2 2 2 2 2 14 2 4" xfId="10596" xr:uid="{00000000-0005-0000-0000-0000EC280000}"/>
    <cellStyle name="Normal 2 2 2 2 2 14 2 5" xfId="10597" xr:uid="{00000000-0005-0000-0000-0000ED280000}"/>
    <cellStyle name="Normal 2 2 2 2 2 14 2 6" xfId="10598" xr:uid="{00000000-0005-0000-0000-0000EE280000}"/>
    <cellStyle name="Normal 2 2 2 2 2 14 2 7" xfId="10599" xr:uid="{00000000-0005-0000-0000-0000EF280000}"/>
    <cellStyle name="Normal 2 2 2 2 2 14 2 8" xfId="10600" xr:uid="{00000000-0005-0000-0000-0000F0280000}"/>
    <cellStyle name="Normal 2 2 2 2 2 14 2 9" xfId="10601" xr:uid="{00000000-0005-0000-0000-0000F1280000}"/>
    <cellStyle name="Normal 2 2 2 2 2 14 3" xfId="10602" xr:uid="{00000000-0005-0000-0000-0000F2280000}"/>
    <cellStyle name="Normal 2 2 2 2 2 14 3 10" xfId="10603" xr:uid="{00000000-0005-0000-0000-0000F3280000}"/>
    <cellStyle name="Normal 2 2 2 2 2 14 3 2" xfId="10604" xr:uid="{00000000-0005-0000-0000-0000F4280000}"/>
    <cellStyle name="Normal 2 2 2 2 2 14 3 3" xfId="10605" xr:uid="{00000000-0005-0000-0000-0000F5280000}"/>
    <cellStyle name="Normal 2 2 2 2 2 14 3 4" xfId="10606" xr:uid="{00000000-0005-0000-0000-0000F6280000}"/>
    <cellStyle name="Normal 2 2 2 2 2 14 3 5" xfId="10607" xr:uid="{00000000-0005-0000-0000-0000F7280000}"/>
    <cellStyle name="Normal 2 2 2 2 2 14 3 6" xfId="10608" xr:uid="{00000000-0005-0000-0000-0000F8280000}"/>
    <cellStyle name="Normal 2 2 2 2 2 14 3 7" xfId="10609" xr:uid="{00000000-0005-0000-0000-0000F9280000}"/>
    <cellStyle name="Normal 2 2 2 2 2 14 3 8" xfId="10610" xr:uid="{00000000-0005-0000-0000-0000FA280000}"/>
    <cellStyle name="Normal 2 2 2 2 2 14 3 9" xfId="10611" xr:uid="{00000000-0005-0000-0000-0000FB280000}"/>
    <cellStyle name="Normal 2 2 2 2 2 14 4" xfId="10612" xr:uid="{00000000-0005-0000-0000-0000FC280000}"/>
    <cellStyle name="Normal 2 2 2 2 2 14 4 10" xfId="10613" xr:uid="{00000000-0005-0000-0000-0000FD280000}"/>
    <cellStyle name="Normal 2 2 2 2 2 14 4 2" xfId="10614" xr:uid="{00000000-0005-0000-0000-0000FE280000}"/>
    <cellStyle name="Normal 2 2 2 2 2 14 4 3" xfId="10615" xr:uid="{00000000-0005-0000-0000-0000FF280000}"/>
    <cellStyle name="Normal 2 2 2 2 2 14 4 4" xfId="10616" xr:uid="{00000000-0005-0000-0000-000000290000}"/>
    <cellStyle name="Normal 2 2 2 2 2 14 4 5" xfId="10617" xr:uid="{00000000-0005-0000-0000-000001290000}"/>
    <cellStyle name="Normal 2 2 2 2 2 14 4 6" xfId="10618" xr:uid="{00000000-0005-0000-0000-000002290000}"/>
    <cellStyle name="Normal 2 2 2 2 2 14 4 7" xfId="10619" xr:uid="{00000000-0005-0000-0000-000003290000}"/>
    <cellStyle name="Normal 2 2 2 2 2 14 4 8" xfId="10620" xr:uid="{00000000-0005-0000-0000-000004290000}"/>
    <cellStyle name="Normal 2 2 2 2 2 14 4 9" xfId="10621" xr:uid="{00000000-0005-0000-0000-000005290000}"/>
    <cellStyle name="Normal 2 2 2 2 2 14 5" xfId="10622" xr:uid="{00000000-0005-0000-0000-000006290000}"/>
    <cellStyle name="Normal 2 2 2 2 2 14 5 10" xfId="10623" xr:uid="{00000000-0005-0000-0000-000007290000}"/>
    <cellStyle name="Normal 2 2 2 2 2 14 5 2" xfId="10624" xr:uid="{00000000-0005-0000-0000-000008290000}"/>
    <cellStyle name="Normal 2 2 2 2 2 14 5 3" xfId="10625" xr:uid="{00000000-0005-0000-0000-000009290000}"/>
    <cellStyle name="Normal 2 2 2 2 2 14 5 4" xfId="10626" xr:uid="{00000000-0005-0000-0000-00000A290000}"/>
    <cellStyle name="Normal 2 2 2 2 2 14 5 5" xfId="10627" xr:uid="{00000000-0005-0000-0000-00000B290000}"/>
    <cellStyle name="Normal 2 2 2 2 2 14 5 6" xfId="10628" xr:uid="{00000000-0005-0000-0000-00000C290000}"/>
    <cellStyle name="Normal 2 2 2 2 2 14 5 7" xfId="10629" xr:uid="{00000000-0005-0000-0000-00000D290000}"/>
    <cellStyle name="Normal 2 2 2 2 2 14 5 8" xfId="10630" xr:uid="{00000000-0005-0000-0000-00000E290000}"/>
    <cellStyle name="Normal 2 2 2 2 2 14 5 9" xfId="10631" xr:uid="{00000000-0005-0000-0000-00000F290000}"/>
    <cellStyle name="Normal 2 2 2 2 2 14 6" xfId="10632" xr:uid="{00000000-0005-0000-0000-000010290000}"/>
    <cellStyle name="Normal 2 2 2 2 2 14 7" xfId="10633" xr:uid="{00000000-0005-0000-0000-000011290000}"/>
    <cellStyle name="Normal 2 2 2 2 2 14 8" xfId="10634" xr:uid="{00000000-0005-0000-0000-000012290000}"/>
    <cellStyle name="Normal 2 2 2 2 2 14 9" xfId="10635" xr:uid="{00000000-0005-0000-0000-000013290000}"/>
    <cellStyle name="Normal 2 2 2 2 2 15" xfId="10636" xr:uid="{00000000-0005-0000-0000-000014290000}"/>
    <cellStyle name="Normal 2 2 2 2 2 15 10" xfId="10637" xr:uid="{00000000-0005-0000-0000-000015290000}"/>
    <cellStyle name="Normal 2 2 2 2 2 15 11" xfId="10638" xr:uid="{00000000-0005-0000-0000-000016290000}"/>
    <cellStyle name="Normal 2 2 2 2 2 15 12" xfId="10639" xr:uid="{00000000-0005-0000-0000-000017290000}"/>
    <cellStyle name="Normal 2 2 2 2 2 15 13" xfId="10640" xr:uid="{00000000-0005-0000-0000-000018290000}"/>
    <cellStyle name="Normal 2 2 2 2 2 15 14" xfId="10641" xr:uid="{00000000-0005-0000-0000-000019290000}"/>
    <cellStyle name="Normal 2 2 2 2 2 15 2" xfId="10642" xr:uid="{00000000-0005-0000-0000-00001A290000}"/>
    <cellStyle name="Normal 2 2 2 2 2 15 2 10" xfId="10643" xr:uid="{00000000-0005-0000-0000-00001B290000}"/>
    <cellStyle name="Normal 2 2 2 2 2 15 2 2" xfId="10644" xr:uid="{00000000-0005-0000-0000-00001C290000}"/>
    <cellStyle name="Normal 2 2 2 2 2 15 2 3" xfId="10645" xr:uid="{00000000-0005-0000-0000-00001D290000}"/>
    <cellStyle name="Normal 2 2 2 2 2 15 2 4" xfId="10646" xr:uid="{00000000-0005-0000-0000-00001E290000}"/>
    <cellStyle name="Normal 2 2 2 2 2 15 2 5" xfId="10647" xr:uid="{00000000-0005-0000-0000-00001F290000}"/>
    <cellStyle name="Normal 2 2 2 2 2 15 2 6" xfId="10648" xr:uid="{00000000-0005-0000-0000-000020290000}"/>
    <cellStyle name="Normal 2 2 2 2 2 15 2 7" xfId="10649" xr:uid="{00000000-0005-0000-0000-000021290000}"/>
    <cellStyle name="Normal 2 2 2 2 2 15 2 8" xfId="10650" xr:uid="{00000000-0005-0000-0000-000022290000}"/>
    <cellStyle name="Normal 2 2 2 2 2 15 2 9" xfId="10651" xr:uid="{00000000-0005-0000-0000-000023290000}"/>
    <cellStyle name="Normal 2 2 2 2 2 15 3" xfId="10652" xr:uid="{00000000-0005-0000-0000-000024290000}"/>
    <cellStyle name="Normal 2 2 2 2 2 15 3 10" xfId="10653" xr:uid="{00000000-0005-0000-0000-000025290000}"/>
    <cellStyle name="Normal 2 2 2 2 2 15 3 2" xfId="10654" xr:uid="{00000000-0005-0000-0000-000026290000}"/>
    <cellStyle name="Normal 2 2 2 2 2 15 3 3" xfId="10655" xr:uid="{00000000-0005-0000-0000-000027290000}"/>
    <cellStyle name="Normal 2 2 2 2 2 15 3 4" xfId="10656" xr:uid="{00000000-0005-0000-0000-000028290000}"/>
    <cellStyle name="Normal 2 2 2 2 2 15 3 5" xfId="10657" xr:uid="{00000000-0005-0000-0000-000029290000}"/>
    <cellStyle name="Normal 2 2 2 2 2 15 3 6" xfId="10658" xr:uid="{00000000-0005-0000-0000-00002A290000}"/>
    <cellStyle name="Normal 2 2 2 2 2 15 3 7" xfId="10659" xr:uid="{00000000-0005-0000-0000-00002B290000}"/>
    <cellStyle name="Normal 2 2 2 2 2 15 3 8" xfId="10660" xr:uid="{00000000-0005-0000-0000-00002C290000}"/>
    <cellStyle name="Normal 2 2 2 2 2 15 3 9" xfId="10661" xr:uid="{00000000-0005-0000-0000-00002D290000}"/>
    <cellStyle name="Normal 2 2 2 2 2 15 4" xfId="10662" xr:uid="{00000000-0005-0000-0000-00002E290000}"/>
    <cellStyle name="Normal 2 2 2 2 2 15 4 10" xfId="10663" xr:uid="{00000000-0005-0000-0000-00002F290000}"/>
    <cellStyle name="Normal 2 2 2 2 2 15 4 2" xfId="10664" xr:uid="{00000000-0005-0000-0000-000030290000}"/>
    <cellStyle name="Normal 2 2 2 2 2 15 4 3" xfId="10665" xr:uid="{00000000-0005-0000-0000-000031290000}"/>
    <cellStyle name="Normal 2 2 2 2 2 15 4 4" xfId="10666" xr:uid="{00000000-0005-0000-0000-000032290000}"/>
    <cellStyle name="Normal 2 2 2 2 2 15 4 5" xfId="10667" xr:uid="{00000000-0005-0000-0000-000033290000}"/>
    <cellStyle name="Normal 2 2 2 2 2 15 4 6" xfId="10668" xr:uid="{00000000-0005-0000-0000-000034290000}"/>
    <cellStyle name="Normal 2 2 2 2 2 15 4 7" xfId="10669" xr:uid="{00000000-0005-0000-0000-000035290000}"/>
    <cellStyle name="Normal 2 2 2 2 2 15 4 8" xfId="10670" xr:uid="{00000000-0005-0000-0000-000036290000}"/>
    <cellStyle name="Normal 2 2 2 2 2 15 4 9" xfId="10671" xr:uid="{00000000-0005-0000-0000-000037290000}"/>
    <cellStyle name="Normal 2 2 2 2 2 15 5" xfId="10672" xr:uid="{00000000-0005-0000-0000-000038290000}"/>
    <cellStyle name="Normal 2 2 2 2 2 15 5 10" xfId="10673" xr:uid="{00000000-0005-0000-0000-000039290000}"/>
    <cellStyle name="Normal 2 2 2 2 2 15 5 2" xfId="10674" xr:uid="{00000000-0005-0000-0000-00003A290000}"/>
    <cellStyle name="Normal 2 2 2 2 2 15 5 3" xfId="10675" xr:uid="{00000000-0005-0000-0000-00003B290000}"/>
    <cellStyle name="Normal 2 2 2 2 2 15 5 4" xfId="10676" xr:uid="{00000000-0005-0000-0000-00003C290000}"/>
    <cellStyle name="Normal 2 2 2 2 2 15 5 5" xfId="10677" xr:uid="{00000000-0005-0000-0000-00003D290000}"/>
    <cellStyle name="Normal 2 2 2 2 2 15 5 6" xfId="10678" xr:uid="{00000000-0005-0000-0000-00003E290000}"/>
    <cellStyle name="Normal 2 2 2 2 2 15 5 7" xfId="10679" xr:uid="{00000000-0005-0000-0000-00003F290000}"/>
    <cellStyle name="Normal 2 2 2 2 2 15 5 8" xfId="10680" xr:uid="{00000000-0005-0000-0000-000040290000}"/>
    <cellStyle name="Normal 2 2 2 2 2 15 5 9" xfId="10681" xr:uid="{00000000-0005-0000-0000-000041290000}"/>
    <cellStyle name="Normal 2 2 2 2 2 15 6" xfId="10682" xr:uid="{00000000-0005-0000-0000-000042290000}"/>
    <cellStyle name="Normal 2 2 2 2 2 15 7" xfId="10683" xr:uid="{00000000-0005-0000-0000-000043290000}"/>
    <cellStyle name="Normal 2 2 2 2 2 15 8" xfId="10684" xr:uid="{00000000-0005-0000-0000-000044290000}"/>
    <cellStyle name="Normal 2 2 2 2 2 15 9" xfId="10685" xr:uid="{00000000-0005-0000-0000-000045290000}"/>
    <cellStyle name="Normal 2 2 2 2 2 16" xfId="10686" xr:uid="{00000000-0005-0000-0000-000046290000}"/>
    <cellStyle name="Normal 2 2 2 2 2 16 10" xfId="10687" xr:uid="{00000000-0005-0000-0000-000047290000}"/>
    <cellStyle name="Normal 2 2 2 2 2 16 11" xfId="10688" xr:uid="{00000000-0005-0000-0000-000048290000}"/>
    <cellStyle name="Normal 2 2 2 2 2 16 12" xfId="10689" xr:uid="{00000000-0005-0000-0000-000049290000}"/>
    <cellStyle name="Normal 2 2 2 2 2 16 13" xfId="10690" xr:uid="{00000000-0005-0000-0000-00004A290000}"/>
    <cellStyle name="Normal 2 2 2 2 2 16 14" xfId="10691" xr:uid="{00000000-0005-0000-0000-00004B290000}"/>
    <cellStyle name="Normal 2 2 2 2 2 16 2" xfId="10692" xr:uid="{00000000-0005-0000-0000-00004C290000}"/>
    <cellStyle name="Normal 2 2 2 2 2 16 2 10" xfId="10693" xr:uid="{00000000-0005-0000-0000-00004D290000}"/>
    <cellStyle name="Normal 2 2 2 2 2 16 2 2" xfId="10694" xr:uid="{00000000-0005-0000-0000-00004E290000}"/>
    <cellStyle name="Normal 2 2 2 2 2 16 2 3" xfId="10695" xr:uid="{00000000-0005-0000-0000-00004F290000}"/>
    <cellStyle name="Normal 2 2 2 2 2 16 2 4" xfId="10696" xr:uid="{00000000-0005-0000-0000-000050290000}"/>
    <cellStyle name="Normal 2 2 2 2 2 16 2 5" xfId="10697" xr:uid="{00000000-0005-0000-0000-000051290000}"/>
    <cellStyle name="Normal 2 2 2 2 2 16 2 6" xfId="10698" xr:uid="{00000000-0005-0000-0000-000052290000}"/>
    <cellStyle name="Normal 2 2 2 2 2 16 2 7" xfId="10699" xr:uid="{00000000-0005-0000-0000-000053290000}"/>
    <cellStyle name="Normal 2 2 2 2 2 16 2 8" xfId="10700" xr:uid="{00000000-0005-0000-0000-000054290000}"/>
    <cellStyle name="Normal 2 2 2 2 2 16 2 9" xfId="10701" xr:uid="{00000000-0005-0000-0000-000055290000}"/>
    <cellStyle name="Normal 2 2 2 2 2 16 3" xfId="10702" xr:uid="{00000000-0005-0000-0000-000056290000}"/>
    <cellStyle name="Normal 2 2 2 2 2 16 3 10" xfId="10703" xr:uid="{00000000-0005-0000-0000-000057290000}"/>
    <cellStyle name="Normal 2 2 2 2 2 16 3 2" xfId="10704" xr:uid="{00000000-0005-0000-0000-000058290000}"/>
    <cellStyle name="Normal 2 2 2 2 2 16 3 3" xfId="10705" xr:uid="{00000000-0005-0000-0000-000059290000}"/>
    <cellStyle name="Normal 2 2 2 2 2 16 3 4" xfId="10706" xr:uid="{00000000-0005-0000-0000-00005A290000}"/>
    <cellStyle name="Normal 2 2 2 2 2 16 3 5" xfId="10707" xr:uid="{00000000-0005-0000-0000-00005B290000}"/>
    <cellStyle name="Normal 2 2 2 2 2 16 3 6" xfId="10708" xr:uid="{00000000-0005-0000-0000-00005C290000}"/>
    <cellStyle name="Normal 2 2 2 2 2 16 3 7" xfId="10709" xr:uid="{00000000-0005-0000-0000-00005D290000}"/>
    <cellStyle name="Normal 2 2 2 2 2 16 3 8" xfId="10710" xr:uid="{00000000-0005-0000-0000-00005E290000}"/>
    <cellStyle name="Normal 2 2 2 2 2 16 3 9" xfId="10711" xr:uid="{00000000-0005-0000-0000-00005F290000}"/>
    <cellStyle name="Normal 2 2 2 2 2 16 4" xfId="10712" xr:uid="{00000000-0005-0000-0000-000060290000}"/>
    <cellStyle name="Normal 2 2 2 2 2 16 4 10" xfId="10713" xr:uid="{00000000-0005-0000-0000-000061290000}"/>
    <cellStyle name="Normal 2 2 2 2 2 16 4 2" xfId="10714" xr:uid="{00000000-0005-0000-0000-000062290000}"/>
    <cellStyle name="Normal 2 2 2 2 2 16 4 3" xfId="10715" xr:uid="{00000000-0005-0000-0000-000063290000}"/>
    <cellStyle name="Normal 2 2 2 2 2 16 4 4" xfId="10716" xr:uid="{00000000-0005-0000-0000-000064290000}"/>
    <cellStyle name="Normal 2 2 2 2 2 16 4 5" xfId="10717" xr:uid="{00000000-0005-0000-0000-000065290000}"/>
    <cellStyle name="Normal 2 2 2 2 2 16 4 6" xfId="10718" xr:uid="{00000000-0005-0000-0000-000066290000}"/>
    <cellStyle name="Normal 2 2 2 2 2 16 4 7" xfId="10719" xr:uid="{00000000-0005-0000-0000-000067290000}"/>
    <cellStyle name="Normal 2 2 2 2 2 16 4 8" xfId="10720" xr:uid="{00000000-0005-0000-0000-000068290000}"/>
    <cellStyle name="Normal 2 2 2 2 2 16 4 9" xfId="10721" xr:uid="{00000000-0005-0000-0000-000069290000}"/>
    <cellStyle name="Normal 2 2 2 2 2 16 5" xfId="10722" xr:uid="{00000000-0005-0000-0000-00006A290000}"/>
    <cellStyle name="Normal 2 2 2 2 2 16 5 10" xfId="10723" xr:uid="{00000000-0005-0000-0000-00006B290000}"/>
    <cellStyle name="Normal 2 2 2 2 2 16 5 2" xfId="10724" xr:uid="{00000000-0005-0000-0000-00006C290000}"/>
    <cellStyle name="Normal 2 2 2 2 2 16 5 3" xfId="10725" xr:uid="{00000000-0005-0000-0000-00006D290000}"/>
    <cellStyle name="Normal 2 2 2 2 2 16 5 4" xfId="10726" xr:uid="{00000000-0005-0000-0000-00006E290000}"/>
    <cellStyle name="Normal 2 2 2 2 2 16 5 5" xfId="10727" xr:uid="{00000000-0005-0000-0000-00006F290000}"/>
    <cellStyle name="Normal 2 2 2 2 2 16 5 6" xfId="10728" xr:uid="{00000000-0005-0000-0000-000070290000}"/>
    <cellStyle name="Normal 2 2 2 2 2 16 5 7" xfId="10729" xr:uid="{00000000-0005-0000-0000-000071290000}"/>
    <cellStyle name="Normal 2 2 2 2 2 16 5 8" xfId="10730" xr:uid="{00000000-0005-0000-0000-000072290000}"/>
    <cellStyle name="Normal 2 2 2 2 2 16 5 9" xfId="10731" xr:uid="{00000000-0005-0000-0000-000073290000}"/>
    <cellStyle name="Normal 2 2 2 2 2 16 6" xfId="10732" xr:uid="{00000000-0005-0000-0000-000074290000}"/>
    <cellStyle name="Normal 2 2 2 2 2 16 7" xfId="10733" xr:uid="{00000000-0005-0000-0000-000075290000}"/>
    <cellStyle name="Normal 2 2 2 2 2 16 8" xfId="10734" xr:uid="{00000000-0005-0000-0000-000076290000}"/>
    <cellStyle name="Normal 2 2 2 2 2 16 9" xfId="10735" xr:uid="{00000000-0005-0000-0000-000077290000}"/>
    <cellStyle name="Normal 2 2 2 2 2 17" xfId="10736" xr:uid="{00000000-0005-0000-0000-000078290000}"/>
    <cellStyle name="Normal 2 2 2 2 2 17 10" xfId="10737" xr:uid="{00000000-0005-0000-0000-000079290000}"/>
    <cellStyle name="Normal 2 2 2 2 2 17 11" xfId="10738" xr:uid="{00000000-0005-0000-0000-00007A290000}"/>
    <cellStyle name="Normal 2 2 2 2 2 17 12" xfId="10739" xr:uid="{00000000-0005-0000-0000-00007B290000}"/>
    <cellStyle name="Normal 2 2 2 2 2 17 13" xfId="10740" xr:uid="{00000000-0005-0000-0000-00007C290000}"/>
    <cellStyle name="Normal 2 2 2 2 2 17 14" xfId="10741" xr:uid="{00000000-0005-0000-0000-00007D290000}"/>
    <cellStyle name="Normal 2 2 2 2 2 17 2" xfId="10742" xr:uid="{00000000-0005-0000-0000-00007E290000}"/>
    <cellStyle name="Normal 2 2 2 2 2 17 2 10" xfId="10743" xr:uid="{00000000-0005-0000-0000-00007F290000}"/>
    <cellStyle name="Normal 2 2 2 2 2 17 2 2" xfId="10744" xr:uid="{00000000-0005-0000-0000-000080290000}"/>
    <cellStyle name="Normal 2 2 2 2 2 17 2 3" xfId="10745" xr:uid="{00000000-0005-0000-0000-000081290000}"/>
    <cellStyle name="Normal 2 2 2 2 2 17 2 4" xfId="10746" xr:uid="{00000000-0005-0000-0000-000082290000}"/>
    <cellStyle name="Normal 2 2 2 2 2 17 2 5" xfId="10747" xr:uid="{00000000-0005-0000-0000-000083290000}"/>
    <cellStyle name="Normal 2 2 2 2 2 17 2 6" xfId="10748" xr:uid="{00000000-0005-0000-0000-000084290000}"/>
    <cellStyle name="Normal 2 2 2 2 2 17 2 7" xfId="10749" xr:uid="{00000000-0005-0000-0000-000085290000}"/>
    <cellStyle name="Normal 2 2 2 2 2 17 2 8" xfId="10750" xr:uid="{00000000-0005-0000-0000-000086290000}"/>
    <cellStyle name="Normal 2 2 2 2 2 17 2 9" xfId="10751" xr:uid="{00000000-0005-0000-0000-000087290000}"/>
    <cellStyle name="Normal 2 2 2 2 2 17 3" xfId="10752" xr:uid="{00000000-0005-0000-0000-000088290000}"/>
    <cellStyle name="Normal 2 2 2 2 2 17 3 10" xfId="10753" xr:uid="{00000000-0005-0000-0000-000089290000}"/>
    <cellStyle name="Normal 2 2 2 2 2 17 3 2" xfId="10754" xr:uid="{00000000-0005-0000-0000-00008A290000}"/>
    <cellStyle name="Normal 2 2 2 2 2 17 3 3" xfId="10755" xr:uid="{00000000-0005-0000-0000-00008B290000}"/>
    <cellStyle name="Normal 2 2 2 2 2 17 3 4" xfId="10756" xr:uid="{00000000-0005-0000-0000-00008C290000}"/>
    <cellStyle name="Normal 2 2 2 2 2 17 3 5" xfId="10757" xr:uid="{00000000-0005-0000-0000-00008D290000}"/>
    <cellStyle name="Normal 2 2 2 2 2 17 3 6" xfId="10758" xr:uid="{00000000-0005-0000-0000-00008E290000}"/>
    <cellStyle name="Normal 2 2 2 2 2 17 3 7" xfId="10759" xr:uid="{00000000-0005-0000-0000-00008F290000}"/>
    <cellStyle name="Normal 2 2 2 2 2 17 3 8" xfId="10760" xr:uid="{00000000-0005-0000-0000-000090290000}"/>
    <cellStyle name="Normal 2 2 2 2 2 17 3 9" xfId="10761" xr:uid="{00000000-0005-0000-0000-000091290000}"/>
    <cellStyle name="Normal 2 2 2 2 2 17 4" xfId="10762" xr:uid="{00000000-0005-0000-0000-000092290000}"/>
    <cellStyle name="Normal 2 2 2 2 2 17 4 10" xfId="10763" xr:uid="{00000000-0005-0000-0000-000093290000}"/>
    <cellStyle name="Normal 2 2 2 2 2 17 4 2" xfId="10764" xr:uid="{00000000-0005-0000-0000-000094290000}"/>
    <cellStyle name="Normal 2 2 2 2 2 17 4 3" xfId="10765" xr:uid="{00000000-0005-0000-0000-000095290000}"/>
    <cellStyle name="Normal 2 2 2 2 2 17 4 4" xfId="10766" xr:uid="{00000000-0005-0000-0000-000096290000}"/>
    <cellStyle name="Normal 2 2 2 2 2 17 4 5" xfId="10767" xr:uid="{00000000-0005-0000-0000-000097290000}"/>
    <cellStyle name="Normal 2 2 2 2 2 17 4 6" xfId="10768" xr:uid="{00000000-0005-0000-0000-000098290000}"/>
    <cellStyle name="Normal 2 2 2 2 2 17 4 7" xfId="10769" xr:uid="{00000000-0005-0000-0000-000099290000}"/>
    <cellStyle name="Normal 2 2 2 2 2 17 4 8" xfId="10770" xr:uid="{00000000-0005-0000-0000-00009A290000}"/>
    <cellStyle name="Normal 2 2 2 2 2 17 4 9" xfId="10771" xr:uid="{00000000-0005-0000-0000-00009B290000}"/>
    <cellStyle name="Normal 2 2 2 2 2 17 5" xfId="10772" xr:uid="{00000000-0005-0000-0000-00009C290000}"/>
    <cellStyle name="Normal 2 2 2 2 2 17 5 10" xfId="10773" xr:uid="{00000000-0005-0000-0000-00009D290000}"/>
    <cellStyle name="Normal 2 2 2 2 2 17 5 2" xfId="10774" xr:uid="{00000000-0005-0000-0000-00009E290000}"/>
    <cellStyle name="Normal 2 2 2 2 2 17 5 3" xfId="10775" xr:uid="{00000000-0005-0000-0000-00009F290000}"/>
    <cellStyle name="Normal 2 2 2 2 2 17 5 4" xfId="10776" xr:uid="{00000000-0005-0000-0000-0000A0290000}"/>
    <cellStyle name="Normal 2 2 2 2 2 17 5 5" xfId="10777" xr:uid="{00000000-0005-0000-0000-0000A1290000}"/>
    <cellStyle name="Normal 2 2 2 2 2 17 5 6" xfId="10778" xr:uid="{00000000-0005-0000-0000-0000A2290000}"/>
    <cellStyle name="Normal 2 2 2 2 2 17 5 7" xfId="10779" xr:uid="{00000000-0005-0000-0000-0000A3290000}"/>
    <cellStyle name="Normal 2 2 2 2 2 17 5 8" xfId="10780" xr:uid="{00000000-0005-0000-0000-0000A4290000}"/>
    <cellStyle name="Normal 2 2 2 2 2 17 5 9" xfId="10781" xr:uid="{00000000-0005-0000-0000-0000A5290000}"/>
    <cellStyle name="Normal 2 2 2 2 2 17 6" xfId="10782" xr:uid="{00000000-0005-0000-0000-0000A6290000}"/>
    <cellStyle name="Normal 2 2 2 2 2 17 7" xfId="10783" xr:uid="{00000000-0005-0000-0000-0000A7290000}"/>
    <cellStyle name="Normal 2 2 2 2 2 17 8" xfId="10784" xr:uid="{00000000-0005-0000-0000-0000A8290000}"/>
    <cellStyle name="Normal 2 2 2 2 2 17 9" xfId="10785" xr:uid="{00000000-0005-0000-0000-0000A9290000}"/>
    <cellStyle name="Normal 2 2 2 2 2 18" xfId="10786" xr:uid="{00000000-0005-0000-0000-0000AA290000}"/>
    <cellStyle name="Normal 2 2 2 2 2 18 10" xfId="10787" xr:uid="{00000000-0005-0000-0000-0000AB290000}"/>
    <cellStyle name="Normal 2 2 2 2 2 18 11" xfId="10788" xr:uid="{00000000-0005-0000-0000-0000AC290000}"/>
    <cellStyle name="Normal 2 2 2 2 2 18 12" xfId="10789" xr:uid="{00000000-0005-0000-0000-0000AD290000}"/>
    <cellStyle name="Normal 2 2 2 2 2 18 13" xfId="10790" xr:uid="{00000000-0005-0000-0000-0000AE290000}"/>
    <cellStyle name="Normal 2 2 2 2 2 18 14" xfId="10791" xr:uid="{00000000-0005-0000-0000-0000AF290000}"/>
    <cellStyle name="Normal 2 2 2 2 2 18 2" xfId="10792" xr:uid="{00000000-0005-0000-0000-0000B0290000}"/>
    <cellStyle name="Normal 2 2 2 2 2 18 2 10" xfId="10793" xr:uid="{00000000-0005-0000-0000-0000B1290000}"/>
    <cellStyle name="Normal 2 2 2 2 2 18 2 2" xfId="10794" xr:uid="{00000000-0005-0000-0000-0000B2290000}"/>
    <cellStyle name="Normal 2 2 2 2 2 18 2 3" xfId="10795" xr:uid="{00000000-0005-0000-0000-0000B3290000}"/>
    <cellStyle name="Normal 2 2 2 2 2 18 2 4" xfId="10796" xr:uid="{00000000-0005-0000-0000-0000B4290000}"/>
    <cellStyle name="Normal 2 2 2 2 2 18 2 5" xfId="10797" xr:uid="{00000000-0005-0000-0000-0000B5290000}"/>
    <cellStyle name="Normal 2 2 2 2 2 18 2 6" xfId="10798" xr:uid="{00000000-0005-0000-0000-0000B6290000}"/>
    <cellStyle name="Normal 2 2 2 2 2 18 2 7" xfId="10799" xr:uid="{00000000-0005-0000-0000-0000B7290000}"/>
    <cellStyle name="Normal 2 2 2 2 2 18 2 8" xfId="10800" xr:uid="{00000000-0005-0000-0000-0000B8290000}"/>
    <cellStyle name="Normal 2 2 2 2 2 18 2 9" xfId="10801" xr:uid="{00000000-0005-0000-0000-0000B9290000}"/>
    <cellStyle name="Normal 2 2 2 2 2 18 3" xfId="10802" xr:uid="{00000000-0005-0000-0000-0000BA290000}"/>
    <cellStyle name="Normal 2 2 2 2 2 18 3 10" xfId="10803" xr:uid="{00000000-0005-0000-0000-0000BB290000}"/>
    <cellStyle name="Normal 2 2 2 2 2 18 3 2" xfId="10804" xr:uid="{00000000-0005-0000-0000-0000BC290000}"/>
    <cellStyle name="Normal 2 2 2 2 2 18 3 3" xfId="10805" xr:uid="{00000000-0005-0000-0000-0000BD290000}"/>
    <cellStyle name="Normal 2 2 2 2 2 18 3 4" xfId="10806" xr:uid="{00000000-0005-0000-0000-0000BE290000}"/>
    <cellStyle name="Normal 2 2 2 2 2 18 3 5" xfId="10807" xr:uid="{00000000-0005-0000-0000-0000BF290000}"/>
    <cellStyle name="Normal 2 2 2 2 2 18 3 6" xfId="10808" xr:uid="{00000000-0005-0000-0000-0000C0290000}"/>
    <cellStyle name="Normal 2 2 2 2 2 18 3 7" xfId="10809" xr:uid="{00000000-0005-0000-0000-0000C1290000}"/>
    <cellStyle name="Normal 2 2 2 2 2 18 3 8" xfId="10810" xr:uid="{00000000-0005-0000-0000-0000C2290000}"/>
    <cellStyle name="Normal 2 2 2 2 2 18 3 9" xfId="10811" xr:uid="{00000000-0005-0000-0000-0000C3290000}"/>
    <cellStyle name="Normal 2 2 2 2 2 18 4" xfId="10812" xr:uid="{00000000-0005-0000-0000-0000C4290000}"/>
    <cellStyle name="Normal 2 2 2 2 2 18 4 10" xfId="10813" xr:uid="{00000000-0005-0000-0000-0000C5290000}"/>
    <cellStyle name="Normal 2 2 2 2 2 18 4 2" xfId="10814" xr:uid="{00000000-0005-0000-0000-0000C6290000}"/>
    <cellStyle name="Normal 2 2 2 2 2 18 4 3" xfId="10815" xr:uid="{00000000-0005-0000-0000-0000C7290000}"/>
    <cellStyle name="Normal 2 2 2 2 2 18 4 4" xfId="10816" xr:uid="{00000000-0005-0000-0000-0000C8290000}"/>
    <cellStyle name="Normal 2 2 2 2 2 18 4 5" xfId="10817" xr:uid="{00000000-0005-0000-0000-0000C9290000}"/>
    <cellStyle name="Normal 2 2 2 2 2 18 4 6" xfId="10818" xr:uid="{00000000-0005-0000-0000-0000CA290000}"/>
    <cellStyle name="Normal 2 2 2 2 2 18 4 7" xfId="10819" xr:uid="{00000000-0005-0000-0000-0000CB290000}"/>
    <cellStyle name="Normal 2 2 2 2 2 18 4 8" xfId="10820" xr:uid="{00000000-0005-0000-0000-0000CC290000}"/>
    <cellStyle name="Normal 2 2 2 2 2 18 4 9" xfId="10821" xr:uid="{00000000-0005-0000-0000-0000CD290000}"/>
    <cellStyle name="Normal 2 2 2 2 2 18 5" xfId="10822" xr:uid="{00000000-0005-0000-0000-0000CE290000}"/>
    <cellStyle name="Normal 2 2 2 2 2 18 5 10" xfId="10823" xr:uid="{00000000-0005-0000-0000-0000CF290000}"/>
    <cellStyle name="Normal 2 2 2 2 2 18 5 2" xfId="10824" xr:uid="{00000000-0005-0000-0000-0000D0290000}"/>
    <cellStyle name="Normal 2 2 2 2 2 18 5 3" xfId="10825" xr:uid="{00000000-0005-0000-0000-0000D1290000}"/>
    <cellStyle name="Normal 2 2 2 2 2 18 5 4" xfId="10826" xr:uid="{00000000-0005-0000-0000-0000D2290000}"/>
    <cellStyle name="Normal 2 2 2 2 2 18 5 5" xfId="10827" xr:uid="{00000000-0005-0000-0000-0000D3290000}"/>
    <cellStyle name="Normal 2 2 2 2 2 18 5 6" xfId="10828" xr:uid="{00000000-0005-0000-0000-0000D4290000}"/>
    <cellStyle name="Normal 2 2 2 2 2 18 5 7" xfId="10829" xr:uid="{00000000-0005-0000-0000-0000D5290000}"/>
    <cellStyle name="Normal 2 2 2 2 2 18 5 8" xfId="10830" xr:uid="{00000000-0005-0000-0000-0000D6290000}"/>
    <cellStyle name="Normal 2 2 2 2 2 18 5 9" xfId="10831" xr:uid="{00000000-0005-0000-0000-0000D7290000}"/>
    <cellStyle name="Normal 2 2 2 2 2 18 6" xfId="10832" xr:uid="{00000000-0005-0000-0000-0000D8290000}"/>
    <cellStyle name="Normal 2 2 2 2 2 18 7" xfId="10833" xr:uid="{00000000-0005-0000-0000-0000D9290000}"/>
    <cellStyle name="Normal 2 2 2 2 2 18 8" xfId="10834" xr:uid="{00000000-0005-0000-0000-0000DA290000}"/>
    <cellStyle name="Normal 2 2 2 2 2 18 9" xfId="10835" xr:uid="{00000000-0005-0000-0000-0000DB290000}"/>
    <cellStyle name="Normal 2 2 2 2 2 19" xfId="10836" xr:uid="{00000000-0005-0000-0000-0000DC290000}"/>
    <cellStyle name="Normal 2 2 2 2 2 19 10" xfId="10837" xr:uid="{00000000-0005-0000-0000-0000DD290000}"/>
    <cellStyle name="Normal 2 2 2 2 2 19 11" xfId="10838" xr:uid="{00000000-0005-0000-0000-0000DE290000}"/>
    <cellStyle name="Normal 2 2 2 2 2 19 12" xfId="10839" xr:uid="{00000000-0005-0000-0000-0000DF290000}"/>
    <cellStyle name="Normal 2 2 2 2 2 19 13" xfId="10840" xr:uid="{00000000-0005-0000-0000-0000E0290000}"/>
    <cellStyle name="Normal 2 2 2 2 2 19 14" xfId="10841" xr:uid="{00000000-0005-0000-0000-0000E1290000}"/>
    <cellStyle name="Normal 2 2 2 2 2 19 2" xfId="10842" xr:uid="{00000000-0005-0000-0000-0000E2290000}"/>
    <cellStyle name="Normal 2 2 2 2 2 19 2 10" xfId="10843" xr:uid="{00000000-0005-0000-0000-0000E3290000}"/>
    <cellStyle name="Normal 2 2 2 2 2 19 2 2" xfId="10844" xr:uid="{00000000-0005-0000-0000-0000E4290000}"/>
    <cellStyle name="Normal 2 2 2 2 2 19 2 3" xfId="10845" xr:uid="{00000000-0005-0000-0000-0000E5290000}"/>
    <cellStyle name="Normal 2 2 2 2 2 19 2 4" xfId="10846" xr:uid="{00000000-0005-0000-0000-0000E6290000}"/>
    <cellStyle name="Normal 2 2 2 2 2 19 2 5" xfId="10847" xr:uid="{00000000-0005-0000-0000-0000E7290000}"/>
    <cellStyle name="Normal 2 2 2 2 2 19 2 6" xfId="10848" xr:uid="{00000000-0005-0000-0000-0000E8290000}"/>
    <cellStyle name="Normal 2 2 2 2 2 19 2 7" xfId="10849" xr:uid="{00000000-0005-0000-0000-0000E9290000}"/>
    <cellStyle name="Normal 2 2 2 2 2 19 2 8" xfId="10850" xr:uid="{00000000-0005-0000-0000-0000EA290000}"/>
    <cellStyle name="Normal 2 2 2 2 2 19 2 9" xfId="10851" xr:uid="{00000000-0005-0000-0000-0000EB290000}"/>
    <cellStyle name="Normal 2 2 2 2 2 19 3" xfId="10852" xr:uid="{00000000-0005-0000-0000-0000EC290000}"/>
    <cellStyle name="Normal 2 2 2 2 2 19 3 10" xfId="10853" xr:uid="{00000000-0005-0000-0000-0000ED290000}"/>
    <cellStyle name="Normal 2 2 2 2 2 19 3 2" xfId="10854" xr:uid="{00000000-0005-0000-0000-0000EE290000}"/>
    <cellStyle name="Normal 2 2 2 2 2 19 3 3" xfId="10855" xr:uid="{00000000-0005-0000-0000-0000EF290000}"/>
    <cellStyle name="Normal 2 2 2 2 2 19 3 4" xfId="10856" xr:uid="{00000000-0005-0000-0000-0000F0290000}"/>
    <cellStyle name="Normal 2 2 2 2 2 19 3 5" xfId="10857" xr:uid="{00000000-0005-0000-0000-0000F1290000}"/>
    <cellStyle name="Normal 2 2 2 2 2 19 3 6" xfId="10858" xr:uid="{00000000-0005-0000-0000-0000F2290000}"/>
    <cellStyle name="Normal 2 2 2 2 2 19 3 7" xfId="10859" xr:uid="{00000000-0005-0000-0000-0000F3290000}"/>
    <cellStyle name="Normal 2 2 2 2 2 19 3 8" xfId="10860" xr:uid="{00000000-0005-0000-0000-0000F4290000}"/>
    <cellStyle name="Normal 2 2 2 2 2 19 3 9" xfId="10861" xr:uid="{00000000-0005-0000-0000-0000F5290000}"/>
    <cellStyle name="Normal 2 2 2 2 2 19 4" xfId="10862" xr:uid="{00000000-0005-0000-0000-0000F6290000}"/>
    <cellStyle name="Normal 2 2 2 2 2 19 4 10" xfId="10863" xr:uid="{00000000-0005-0000-0000-0000F7290000}"/>
    <cellStyle name="Normal 2 2 2 2 2 19 4 2" xfId="10864" xr:uid="{00000000-0005-0000-0000-0000F8290000}"/>
    <cellStyle name="Normal 2 2 2 2 2 19 4 3" xfId="10865" xr:uid="{00000000-0005-0000-0000-0000F9290000}"/>
    <cellStyle name="Normal 2 2 2 2 2 19 4 4" xfId="10866" xr:uid="{00000000-0005-0000-0000-0000FA290000}"/>
    <cellStyle name="Normal 2 2 2 2 2 19 4 5" xfId="10867" xr:uid="{00000000-0005-0000-0000-0000FB290000}"/>
    <cellStyle name="Normal 2 2 2 2 2 19 4 6" xfId="10868" xr:uid="{00000000-0005-0000-0000-0000FC290000}"/>
    <cellStyle name="Normal 2 2 2 2 2 19 4 7" xfId="10869" xr:uid="{00000000-0005-0000-0000-0000FD290000}"/>
    <cellStyle name="Normal 2 2 2 2 2 19 4 8" xfId="10870" xr:uid="{00000000-0005-0000-0000-0000FE290000}"/>
    <cellStyle name="Normal 2 2 2 2 2 19 4 9" xfId="10871" xr:uid="{00000000-0005-0000-0000-0000FF290000}"/>
    <cellStyle name="Normal 2 2 2 2 2 19 5" xfId="10872" xr:uid="{00000000-0005-0000-0000-0000002A0000}"/>
    <cellStyle name="Normal 2 2 2 2 2 19 5 10" xfId="10873" xr:uid="{00000000-0005-0000-0000-0000012A0000}"/>
    <cellStyle name="Normal 2 2 2 2 2 19 5 2" xfId="10874" xr:uid="{00000000-0005-0000-0000-0000022A0000}"/>
    <cellStyle name="Normal 2 2 2 2 2 19 5 3" xfId="10875" xr:uid="{00000000-0005-0000-0000-0000032A0000}"/>
    <cellStyle name="Normal 2 2 2 2 2 19 5 4" xfId="10876" xr:uid="{00000000-0005-0000-0000-0000042A0000}"/>
    <cellStyle name="Normal 2 2 2 2 2 19 5 5" xfId="10877" xr:uid="{00000000-0005-0000-0000-0000052A0000}"/>
    <cellStyle name="Normal 2 2 2 2 2 19 5 6" xfId="10878" xr:uid="{00000000-0005-0000-0000-0000062A0000}"/>
    <cellStyle name="Normal 2 2 2 2 2 19 5 7" xfId="10879" xr:uid="{00000000-0005-0000-0000-0000072A0000}"/>
    <cellStyle name="Normal 2 2 2 2 2 19 5 8" xfId="10880" xr:uid="{00000000-0005-0000-0000-0000082A0000}"/>
    <cellStyle name="Normal 2 2 2 2 2 19 5 9" xfId="10881" xr:uid="{00000000-0005-0000-0000-0000092A0000}"/>
    <cellStyle name="Normal 2 2 2 2 2 19 6" xfId="10882" xr:uid="{00000000-0005-0000-0000-00000A2A0000}"/>
    <cellStyle name="Normal 2 2 2 2 2 19 7" xfId="10883" xr:uid="{00000000-0005-0000-0000-00000B2A0000}"/>
    <cellStyle name="Normal 2 2 2 2 2 19 8" xfId="10884" xr:uid="{00000000-0005-0000-0000-00000C2A0000}"/>
    <cellStyle name="Normal 2 2 2 2 2 19 9" xfId="10885" xr:uid="{00000000-0005-0000-0000-00000D2A0000}"/>
    <cellStyle name="Normal 2 2 2 2 2 2" xfId="10886" xr:uid="{00000000-0005-0000-0000-00000E2A0000}"/>
    <cellStyle name="Normal 2 2 2 2 2 2 10" xfId="10887" xr:uid="{00000000-0005-0000-0000-00000F2A0000}"/>
    <cellStyle name="Normal 2 2 2 2 2 2 10 10" xfId="10888" xr:uid="{00000000-0005-0000-0000-0000102A0000}"/>
    <cellStyle name="Normal 2 2 2 2 2 2 10 11" xfId="10889" xr:uid="{00000000-0005-0000-0000-0000112A0000}"/>
    <cellStyle name="Normal 2 2 2 2 2 2 10 12" xfId="10890" xr:uid="{00000000-0005-0000-0000-0000122A0000}"/>
    <cellStyle name="Normal 2 2 2 2 2 2 10 13" xfId="10891" xr:uid="{00000000-0005-0000-0000-0000132A0000}"/>
    <cellStyle name="Normal 2 2 2 2 2 2 10 14" xfId="10892" xr:uid="{00000000-0005-0000-0000-0000142A0000}"/>
    <cellStyle name="Normal 2 2 2 2 2 2 10 2" xfId="10893" xr:uid="{00000000-0005-0000-0000-0000152A0000}"/>
    <cellStyle name="Normal 2 2 2 2 2 2 10 2 10" xfId="10894" xr:uid="{00000000-0005-0000-0000-0000162A0000}"/>
    <cellStyle name="Normal 2 2 2 2 2 2 10 2 2" xfId="10895" xr:uid="{00000000-0005-0000-0000-0000172A0000}"/>
    <cellStyle name="Normal 2 2 2 2 2 2 10 2 3" xfId="10896" xr:uid="{00000000-0005-0000-0000-0000182A0000}"/>
    <cellStyle name="Normal 2 2 2 2 2 2 10 2 4" xfId="10897" xr:uid="{00000000-0005-0000-0000-0000192A0000}"/>
    <cellStyle name="Normal 2 2 2 2 2 2 10 2 5" xfId="10898" xr:uid="{00000000-0005-0000-0000-00001A2A0000}"/>
    <cellStyle name="Normal 2 2 2 2 2 2 10 2 6" xfId="10899" xr:uid="{00000000-0005-0000-0000-00001B2A0000}"/>
    <cellStyle name="Normal 2 2 2 2 2 2 10 2 7" xfId="10900" xr:uid="{00000000-0005-0000-0000-00001C2A0000}"/>
    <cellStyle name="Normal 2 2 2 2 2 2 10 2 8" xfId="10901" xr:uid="{00000000-0005-0000-0000-00001D2A0000}"/>
    <cellStyle name="Normal 2 2 2 2 2 2 10 2 9" xfId="10902" xr:uid="{00000000-0005-0000-0000-00001E2A0000}"/>
    <cellStyle name="Normal 2 2 2 2 2 2 10 3" xfId="10903" xr:uid="{00000000-0005-0000-0000-00001F2A0000}"/>
    <cellStyle name="Normal 2 2 2 2 2 2 10 3 10" xfId="10904" xr:uid="{00000000-0005-0000-0000-0000202A0000}"/>
    <cellStyle name="Normal 2 2 2 2 2 2 10 3 2" xfId="10905" xr:uid="{00000000-0005-0000-0000-0000212A0000}"/>
    <cellStyle name="Normal 2 2 2 2 2 2 10 3 3" xfId="10906" xr:uid="{00000000-0005-0000-0000-0000222A0000}"/>
    <cellStyle name="Normal 2 2 2 2 2 2 10 3 4" xfId="10907" xr:uid="{00000000-0005-0000-0000-0000232A0000}"/>
    <cellStyle name="Normal 2 2 2 2 2 2 10 3 5" xfId="10908" xr:uid="{00000000-0005-0000-0000-0000242A0000}"/>
    <cellStyle name="Normal 2 2 2 2 2 2 10 3 6" xfId="10909" xr:uid="{00000000-0005-0000-0000-0000252A0000}"/>
    <cellStyle name="Normal 2 2 2 2 2 2 10 3 7" xfId="10910" xr:uid="{00000000-0005-0000-0000-0000262A0000}"/>
    <cellStyle name="Normal 2 2 2 2 2 2 10 3 8" xfId="10911" xr:uid="{00000000-0005-0000-0000-0000272A0000}"/>
    <cellStyle name="Normal 2 2 2 2 2 2 10 3 9" xfId="10912" xr:uid="{00000000-0005-0000-0000-0000282A0000}"/>
    <cellStyle name="Normal 2 2 2 2 2 2 10 4" xfId="10913" xr:uid="{00000000-0005-0000-0000-0000292A0000}"/>
    <cellStyle name="Normal 2 2 2 2 2 2 10 4 10" xfId="10914" xr:uid="{00000000-0005-0000-0000-00002A2A0000}"/>
    <cellStyle name="Normal 2 2 2 2 2 2 10 4 2" xfId="10915" xr:uid="{00000000-0005-0000-0000-00002B2A0000}"/>
    <cellStyle name="Normal 2 2 2 2 2 2 10 4 3" xfId="10916" xr:uid="{00000000-0005-0000-0000-00002C2A0000}"/>
    <cellStyle name="Normal 2 2 2 2 2 2 10 4 4" xfId="10917" xr:uid="{00000000-0005-0000-0000-00002D2A0000}"/>
    <cellStyle name="Normal 2 2 2 2 2 2 10 4 5" xfId="10918" xr:uid="{00000000-0005-0000-0000-00002E2A0000}"/>
    <cellStyle name="Normal 2 2 2 2 2 2 10 4 6" xfId="10919" xr:uid="{00000000-0005-0000-0000-00002F2A0000}"/>
    <cellStyle name="Normal 2 2 2 2 2 2 10 4 7" xfId="10920" xr:uid="{00000000-0005-0000-0000-0000302A0000}"/>
    <cellStyle name="Normal 2 2 2 2 2 2 10 4 8" xfId="10921" xr:uid="{00000000-0005-0000-0000-0000312A0000}"/>
    <cellStyle name="Normal 2 2 2 2 2 2 10 4 9" xfId="10922" xr:uid="{00000000-0005-0000-0000-0000322A0000}"/>
    <cellStyle name="Normal 2 2 2 2 2 2 10 5" xfId="10923" xr:uid="{00000000-0005-0000-0000-0000332A0000}"/>
    <cellStyle name="Normal 2 2 2 2 2 2 10 5 10" xfId="10924" xr:uid="{00000000-0005-0000-0000-0000342A0000}"/>
    <cellStyle name="Normal 2 2 2 2 2 2 10 5 2" xfId="10925" xr:uid="{00000000-0005-0000-0000-0000352A0000}"/>
    <cellStyle name="Normal 2 2 2 2 2 2 10 5 3" xfId="10926" xr:uid="{00000000-0005-0000-0000-0000362A0000}"/>
    <cellStyle name="Normal 2 2 2 2 2 2 10 5 4" xfId="10927" xr:uid="{00000000-0005-0000-0000-0000372A0000}"/>
    <cellStyle name="Normal 2 2 2 2 2 2 10 5 5" xfId="10928" xr:uid="{00000000-0005-0000-0000-0000382A0000}"/>
    <cellStyle name="Normal 2 2 2 2 2 2 10 5 6" xfId="10929" xr:uid="{00000000-0005-0000-0000-0000392A0000}"/>
    <cellStyle name="Normal 2 2 2 2 2 2 10 5 7" xfId="10930" xr:uid="{00000000-0005-0000-0000-00003A2A0000}"/>
    <cellStyle name="Normal 2 2 2 2 2 2 10 5 8" xfId="10931" xr:uid="{00000000-0005-0000-0000-00003B2A0000}"/>
    <cellStyle name="Normal 2 2 2 2 2 2 10 5 9" xfId="10932" xr:uid="{00000000-0005-0000-0000-00003C2A0000}"/>
    <cellStyle name="Normal 2 2 2 2 2 2 10 6" xfId="10933" xr:uid="{00000000-0005-0000-0000-00003D2A0000}"/>
    <cellStyle name="Normal 2 2 2 2 2 2 10 7" xfId="10934" xr:uid="{00000000-0005-0000-0000-00003E2A0000}"/>
    <cellStyle name="Normal 2 2 2 2 2 2 10 8" xfId="10935" xr:uid="{00000000-0005-0000-0000-00003F2A0000}"/>
    <cellStyle name="Normal 2 2 2 2 2 2 10 9" xfId="10936" xr:uid="{00000000-0005-0000-0000-0000402A0000}"/>
    <cellStyle name="Normal 2 2 2 2 2 2 11" xfId="10937" xr:uid="{00000000-0005-0000-0000-0000412A0000}"/>
    <cellStyle name="Normal 2 2 2 2 2 2 11 10" xfId="10938" xr:uid="{00000000-0005-0000-0000-0000422A0000}"/>
    <cellStyle name="Normal 2 2 2 2 2 2 11 11" xfId="10939" xr:uid="{00000000-0005-0000-0000-0000432A0000}"/>
    <cellStyle name="Normal 2 2 2 2 2 2 11 12" xfId="10940" xr:uid="{00000000-0005-0000-0000-0000442A0000}"/>
    <cellStyle name="Normal 2 2 2 2 2 2 11 13" xfId="10941" xr:uid="{00000000-0005-0000-0000-0000452A0000}"/>
    <cellStyle name="Normal 2 2 2 2 2 2 11 14" xfId="10942" xr:uid="{00000000-0005-0000-0000-0000462A0000}"/>
    <cellStyle name="Normal 2 2 2 2 2 2 11 2" xfId="10943" xr:uid="{00000000-0005-0000-0000-0000472A0000}"/>
    <cellStyle name="Normal 2 2 2 2 2 2 11 2 10" xfId="10944" xr:uid="{00000000-0005-0000-0000-0000482A0000}"/>
    <cellStyle name="Normal 2 2 2 2 2 2 11 2 2" xfId="10945" xr:uid="{00000000-0005-0000-0000-0000492A0000}"/>
    <cellStyle name="Normal 2 2 2 2 2 2 11 2 3" xfId="10946" xr:uid="{00000000-0005-0000-0000-00004A2A0000}"/>
    <cellStyle name="Normal 2 2 2 2 2 2 11 2 4" xfId="10947" xr:uid="{00000000-0005-0000-0000-00004B2A0000}"/>
    <cellStyle name="Normal 2 2 2 2 2 2 11 2 5" xfId="10948" xr:uid="{00000000-0005-0000-0000-00004C2A0000}"/>
    <cellStyle name="Normal 2 2 2 2 2 2 11 2 6" xfId="10949" xr:uid="{00000000-0005-0000-0000-00004D2A0000}"/>
    <cellStyle name="Normal 2 2 2 2 2 2 11 2 7" xfId="10950" xr:uid="{00000000-0005-0000-0000-00004E2A0000}"/>
    <cellStyle name="Normal 2 2 2 2 2 2 11 2 8" xfId="10951" xr:uid="{00000000-0005-0000-0000-00004F2A0000}"/>
    <cellStyle name="Normal 2 2 2 2 2 2 11 2 9" xfId="10952" xr:uid="{00000000-0005-0000-0000-0000502A0000}"/>
    <cellStyle name="Normal 2 2 2 2 2 2 11 3" xfId="10953" xr:uid="{00000000-0005-0000-0000-0000512A0000}"/>
    <cellStyle name="Normal 2 2 2 2 2 2 11 3 10" xfId="10954" xr:uid="{00000000-0005-0000-0000-0000522A0000}"/>
    <cellStyle name="Normal 2 2 2 2 2 2 11 3 2" xfId="10955" xr:uid="{00000000-0005-0000-0000-0000532A0000}"/>
    <cellStyle name="Normal 2 2 2 2 2 2 11 3 3" xfId="10956" xr:uid="{00000000-0005-0000-0000-0000542A0000}"/>
    <cellStyle name="Normal 2 2 2 2 2 2 11 3 4" xfId="10957" xr:uid="{00000000-0005-0000-0000-0000552A0000}"/>
    <cellStyle name="Normal 2 2 2 2 2 2 11 3 5" xfId="10958" xr:uid="{00000000-0005-0000-0000-0000562A0000}"/>
    <cellStyle name="Normal 2 2 2 2 2 2 11 3 6" xfId="10959" xr:uid="{00000000-0005-0000-0000-0000572A0000}"/>
    <cellStyle name="Normal 2 2 2 2 2 2 11 3 7" xfId="10960" xr:uid="{00000000-0005-0000-0000-0000582A0000}"/>
    <cellStyle name="Normal 2 2 2 2 2 2 11 3 8" xfId="10961" xr:uid="{00000000-0005-0000-0000-0000592A0000}"/>
    <cellStyle name="Normal 2 2 2 2 2 2 11 3 9" xfId="10962" xr:uid="{00000000-0005-0000-0000-00005A2A0000}"/>
    <cellStyle name="Normal 2 2 2 2 2 2 11 4" xfId="10963" xr:uid="{00000000-0005-0000-0000-00005B2A0000}"/>
    <cellStyle name="Normal 2 2 2 2 2 2 11 4 10" xfId="10964" xr:uid="{00000000-0005-0000-0000-00005C2A0000}"/>
    <cellStyle name="Normal 2 2 2 2 2 2 11 4 2" xfId="10965" xr:uid="{00000000-0005-0000-0000-00005D2A0000}"/>
    <cellStyle name="Normal 2 2 2 2 2 2 11 4 3" xfId="10966" xr:uid="{00000000-0005-0000-0000-00005E2A0000}"/>
    <cellStyle name="Normal 2 2 2 2 2 2 11 4 4" xfId="10967" xr:uid="{00000000-0005-0000-0000-00005F2A0000}"/>
    <cellStyle name="Normal 2 2 2 2 2 2 11 4 5" xfId="10968" xr:uid="{00000000-0005-0000-0000-0000602A0000}"/>
    <cellStyle name="Normal 2 2 2 2 2 2 11 4 6" xfId="10969" xr:uid="{00000000-0005-0000-0000-0000612A0000}"/>
    <cellStyle name="Normal 2 2 2 2 2 2 11 4 7" xfId="10970" xr:uid="{00000000-0005-0000-0000-0000622A0000}"/>
    <cellStyle name="Normal 2 2 2 2 2 2 11 4 8" xfId="10971" xr:uid="{00000000-0005-0000-0000-0000632A0000}"/>
    <cellStyle name="Normal 2 2 2 2 2 2 11 4 9" xfId="10972" xr:uid="{00000000-0005-0000-0000-0000642A0000}"/>
    <cellStyle name="Normal 2 2 2 2 2 2 11 5" xfId="10973" xr:uid="{00000000-0005-0000-0000-0000652A0000}"/>
    <cellStyle name="Normal 2 2 2 2 2 2 11 5 10" xfId="10974" xr:uid="{00000000-0005-0000-0000-0000662A0000}"/>
    <cellStyle name="Normal 2 2 2 2 2 2 11 5 2" xfId="10975" xr:uid="{00000000-0005-0000-0000-0000672A0000}"/>
    <cellStyle name="Normal 2 2 2 2 2 2 11 5 3" xfId="10976" xr:uid="{00000000-0005-0000-0000-0000682A0000}"/>
    <cellStyle name="Normal 2 2 2 2 2 2 11 5 4" xfId="10977" xr:uid="{00000000-0005-0000-0000-0000692A0000}"/>
    <cellStyle name="Normal 2 2 2 2 2 2 11 5 5" xfId="10978" xr:uid="{00000000-0005-0000-0000-00006A2A0000}"/>
    <cellStyle name="Normal 2 2 2 2 2 2 11 5 6" xfId="10979" xr:uid="{00000000-0005-0000-0000-00006B2A0000}"/>
    <cellStyle name="Normal 2 2 2 2 2 2 11 5 7" xfId="10980" xr:uid="{00000000-0005-0000-0000-00006C2A0000}"/>
    <cellStyle name="Normal 2 2 2 2 2 2 11 5 8" xfId="10981" xr:uid="{00000000-0005-0000-0000-00006D2A0000}"/>
    <cellStyle name="Normal 2 2 2 2 2 2 11 5 9" xfId="10982" xr:uid="{00000000-0005-0000-0000-00006E2A0000}"/>
    <cellStyle name="Normal 2 2 2 2 2 2 11 6" xfId="10983" xr:uid="{00000000-0005-0000-0000-00006F2A0000}"/>
    <cellStyle name="Normal 2 2 2 2 2 2 11 7" xfId="10984" xr:uid="{00000000-0005-0000-0000-0000702A0000}"/>
    <cellStyle name="Normal 2 2 2 2 2 2 11 8" xfId="10985" xr:uid="{00000000-0005-0000-0000-0000712A0000}"/>
    <cellStyle name="Normal 2 2 2 2 2 2 11 9" xfId="10986" xr:uid="{00000000-0005-0000-0000-0000722A0000}"/>
    <cellStyle name="Normal 2 2 2 2 2 2 12" xfId="10987" xr:uid="{00000000-0005-0000-0000-0000732A0000}"/>
    <cellStyle name="Normal 2 2 2 2 2 2 12 10" xfId="10988" xr:uid="{00000000-0005-0000-0000-0000742A0000}"/>
    <cellStyle name="Normal 2 2 2 2 2 2 12 11" xfId="10989" xr:uid="{00000000-0005-0000-0000-0000752A0000}"/>
    <cellStyle name="Normal 2 2 2 2 2 2 12 12" xfId="10990" xr:uid="{00000000-0005-0000-0000-0000762A0000}"/>
    <cellStyle name="Normal 2 2 2 2 2 2 12 13" xfId="10991" xr:uid="{00000000-0005-0000-0000-0000772A0000}"/>
    <cellStyle name="Normal 2 2 2 2 2 2 12 14" xfId="10992" xr:uid="{00000000-0005-0000-0000-0000782A0000}"/>
    <cellStyle name="Normal 2 2 2 2 2 2 12 2" xfId="10993" xr:uid="{00000000-0005-0000-0000-0000792A0000}"/>
    <cellStyle name="Normal 2 2 2 2 2 2 12 2 10" xfId="10994" xr:uid="{00000000-0005-0000-0000-00007A2A0000}"/>
    <cellStyle name="Normal 2 2 2 2 2 2 12 2 2" xfId="10995" xr:uid="{00000000-0005-0000-0000-00007B2A0000}"/>
    <cellStyle name="Normal 2 2 2 2 2 2 12 2 3" xfId="10996" xr:uid="{00000000-0005-0000-0000-00007C2A0000}"/>
    <cellStyle name="Normal 2 2 2 2 2 2 12 2 4" xfId="10997" xr:uid="{00000000-0005-0000-0000-00007D2A0000}"/>
    <cellStyle name="Normal 2 2 2 2 2 2 12 2 5" xfId="10998" xr:uid="{00000000-0005-0000-0000-00007E2A0000}"/>
    <cellStyle name="Normal 2 2 2 2 2 2 12 2 6" xfId="10999" xr:uid="{00000000-0005-0000-0000-00007F2A0000}"/>
    <cellStyle name="Normal 2 2 2 2 2 2 12 2 7" xfId="11000" xr:uid="{00000000-0005-0000-0000-0000802A0000}"/>
    <cellStyle name="Normal 2 2 2 2 2 2 12 2 8" xfId="11001" xr:uid="{00000000-0005-0000-0000-0000812A0000}"/>
    <cellStyle name="Normal 2 2 2 2 2 2 12 2 9" xfId="11002" xr:uid="{00000000-0005-0000-0000-0000822A0000}"/>
    <cellStyle name="Normal 2 2 2 2 2 2 12 3" xfId="11003" xr:uid="{00000000-0005-0000-0000-0000832A0000}"/>
    <cellStyle name="Normal 2 2 2 2 2 2 12 3 10" xfId="11004" xr:uid="{00000000-0005-0000-0000-0000842A0000}"/>
    <cellStyle name="Normal 2 2 2 2 2 2 12 3 2" xfId="11005" xr:uid="{00000000-0005-0000-0000-0000852A0000}"/>
    <cellStyle name="Normal 2 2 2 2 2 2 12 3 3" xfId="11006" xr:uid="{00000000-0005-0000-0000-0000862A0000}"/>
    <cellStyle name="Normal 2 2 2 2 2 2 12 3 4" xfId="11007" xr:uid="{00000000-0005-0000-0000-0000872A0000}"/>
    <cellStyle name="Normal 2 2 2 2 2 2 12 3 5" xfId="11008" xr:uid="{00000000-0005-0000-0000-0000882A0000}"/>
    <cellStyle name="Normal 2 2 2 2 2 2 12 3 6" xfId="11009" xr:uid="{00000000-0005-0000-0000-0000892A0000}"/>
    <cellStyle name="Normal 2 2 2 2 2 2 12 3 7" xfId="11010" xr:uid="{00000000-0005-0000-0000-00008A2A0000}"/>
    <cellStyle name="Normal 2 2 2 2 2 2 12 3 8" xfId="11011" xr:uid="{00000000-0005-0000-0000-00008B2A0000}"/>
    <cellStyle name="Normal 2 2 2 2 2 2 12 3 9" xfId="11012" xr:uid="{00000000-0005-0000-0000-00008C2A0000}"/>
    <cellStyle name="Normal 2 2 2 2 2 2 12 4" xfId="11013" xr:uid="{00000000-0005-0000-0000-00008D2A0000}"/>
    <cellStyle name="Normal 2 2 2 2 2 2 12 4 10" xfId="11014" xr:uid="{00000000-0005-0000-0000-00008E2A0000}"/>
    <cellStyle name="Normal 2 2 2 2 2 2 12 4 2" xfId="11015" xr:uid="{00000000-0005-0000-0000-00008F2A0000}"/>
    <cellStyle name="Normal 2 2 2 2 2 2 12 4 3" xfId="11016" xr:uid="{00000000-0005-0000-0000-0000902A0000}"/>
    <cellStyle name="Normal 2 2 2 2 2 2 12 4 4" xfId="11017" xr:uid="{00000000-0005-0000-0000-0000912A0000}"/>
    <cellStyle name="Normal 2 2 2 2 2 2 12 4 5" xfId="11018" xr:uid="{00000000-0005-0000-0000-0000922A0000}"/>
    <cellStyle name="Normal 2 2 2 2 2 2 12 4 6" xfId="11019" xr:uid="{00000000-0005-0000-0000-0000932A0000}"/>
    <cellStyle name="Normal 2 2 2 2 2 2 12 4 7" xfId="11020" xr:uid="{00000000-0005-0000-0000-0000942A0000}"/>
    <cellStyle name="Normal 2 2 2 2 2 2 12 4 8" xfId="11021" xr:uid="{00000000-0005-0000-0000-0000952A0000}"/>
    <cellStyle name="Normal 2 2 2 2 2 2 12 4 9" xfId="11022" xr:uid="{00000000-0005-0000-0000-0000962A0000}"/>
    <cellStyle name="Normal 2 2 2 2 2 2 12 5" xfId="11023" xr:uid="{00000000-0005-0000-0000-0000972A0000}"/>
    <cellStyle name="Normal 2 2 2 2 2 2 12 5 10" xfId="11024" xr:uid="{00000000-0005-0000-0000-0000982A0000}"/>
    <cellStyle name="Normal 2 2 2 2 2 2 12 5 2" xfId="11025" xr:uid="{00000000-0005-0000-0000-0000992A0000}"/>
    <cellStyle name="Normal 2 2 2 2 2 2 12 5 3" xfId="11026" xr:uid="{00000000-0005-0000-0000-00009A2A0000}"/>
    <cellStyle name="Normal 2 2 2 2 2 2 12 5 4" xfId="11027" xr:uid="{00000000-0005-0000-0000-00009B2A0000}"/>
    <cellStyle name="Normal 2 2 2 2 2 2 12 5 5" xfId="11028" xr:uid="{00000000-0005-0000-0000-00009C2A0000}"/>
    <cellStyle name="Normal 2 2 2 2 2 2 12 5 6" xfId="11029" xr:uid="{00000000-0005-0000-0000-00009D2A0000}"/>
    <cellStyle name="Normal 2 2 2 2 2 2 12 5 7" xfId="11030" xr:uid="{00000000-0005-0000-0000-00009E2A0000}"/>
    <cellStyle name="Normal 2 2 2 2 2 2 12 5 8" xfId="11031" xr:uid="{00000000-0005-0000-0000-00009F2A0000}"/>
    <cellStyle name="Normal 2 2 2 2 2 2 12 5 9" xfId="11032" xr:uid="{00000000-0005-0000-0000-0000A02A0000}"/>
    <cellStyle name="Normal 2 2 2 2 2 2 12 6" xfId="11033" xr:uid="{00000000-0005-0000-0000-0000A12A0000}"/>
    <cellStyle name="Normal 2 2 2 2 2 2 12 7" xfId="11034" xr:uid="{00000000-0005-0000-0000-0000A22A0000}"/>
    <cellStyle name="Normal 2 2 2 2 2 2 12 8" xfId="11035" xr:uid="{00000000-0005-0000-0000-0000A32A0000}"/>
    <cellStyle name="Normal 2 2 2 2 2 2 12 9" xfId="11036" xr:uid="{00000000-0005-0000-0000-0000A42A0000}"/>
    <cellStyle name="Normal 2 2 2 2 2 2 13" xfId="11037" xr:uid="{00000000-0005-0000-0000-0000A52A0000}"/>
    <cellStyle name="Normal 2 2 2 2 2 2 13 10" xfId="11038" xr:uid="{00000000-0005-0000-0000-0000A62A0000}"/>
    <cellStyle name="Normal 2 2 2 2 2 2 13 11" xfId="11039" xr:uid="{00000000-0005-0000-0000-0000A72A0000}"/>
    <cellStyle name="Normal 2 2 2 2 2 2 13 12" xfId="11040" xr:uid="{00000000-0005-0000-0000-0000A82A0000}"/>
    <cellStyle name="Normal 2 2 2 2 2 2 13 13" xfId="11041" xr:uid="{00000000-0005-0000-0000-0000A92A0000}"/>
    <cellStyle name="Normal 2 2 2 2 2 2 13 14" xfId="11042" xr:uid="{00000000-0005-0000-0000-0000AA2A0000}"/>
    <cellStyle name="Normal 2 2 2 2 2 2 13 2" xfId="11043" xr:uid="{00000000-0005-0000-0000-0000AB2A0000}"/>
    <cellStyle name="Normal 2 2 2 2 2 2 13 2 10" xfId="11044" xr:uid="{00000000-0005-0000-0000-0000AC2A0000}"/>
    <cellStyle name="Normal 2 2 2 2 2 2 13 2 2" xfId="11045" xr:uid="{00000000-0005-0000-0000-0000AD2A0000}"/>
    <cellStyle name="Normal 2 2 2 2 2 2 13 2 3" xfId="11046" xr:uid="{00000000-0005-0000-0000-0000AE2A0000}"/>
    <cellStyle name="Normal 2 2 2 2 2 2 13 2 4" xfId="11047" xr:uid="{00000000-0005-0000-0000-0000AF2A0000}"/>
    <cellStyle name="Normal 2 2 2 2 2 2 13 2 5" xfId="11048" xr:uid="{00000000-0005-0000-0000-0000B02A0000}"/>
    <cellStyle name="Normal 2 2 2 2 2 2 13 2 6" xfId="11049" xr:uid="{00000000-0005-0000-0000-0000B12A0000}"/>
    <cellStyle name="Normal 2 2 2 2 2 2 13 2 7" xfId="11050" xr:uid="{00000000-0005-0000-0000-0000B22A0000}"/>
    <cellStyle name="Normal 2 2 2 2 2 2 13 2 8" xfId="11051" xr:uid="{00000000-0005-0000-0000-0000B32A0000}"/>
    <cellStyle name="Normal 2 2 2 2 2 2 13 2 9" xfId="11052" xr:uid="{00000000-0005-0000-0000-0000B42A0000}"/>
    <cellStyle name="Normal 2 2 2 2 2 2 13 3" xfId="11053" xr:uid="{00000000-0005-0000-0000-0000B52A0000}"/>
    <cellStyle name="Normal 2 2 2 2 2 2 13 3 10" xfId="11054" xr:uid="{00000000-0005-0000-0000-0000B62A0000}"/>
    <cellStyle name="Normal 2 2 2 2 2 2 13 3 2" xfId="11055" xr:uid="{00000000-0005-0000-0000-0000B72A0000}"/>
    <cellStyle name="Normal 2 2 2 2 2 2 13 3 3" xfId="11056" xr:uid="{00000000-0005-0000-0000-0000B82A0000}"/>
    <cellStyle name="Normal 2 2 2 2 2 2 13 3 4" xfId="11057" xr:uid="{00000000-0005-0000-0000-0000B92A0000}"/>
    <cellStyle name="Normal 2 2 2 2 2 2 13 3 5" xfId="11058" xr:uid="{00000000-0005-0000-0000-0000BA2A0000}"/>
    <cellStyle name="Normal 2 2 2 2 2 2 13 3 6" xfId="11059" xr:uid="{00000000-0005-0000-0000-0000BB2A0000}"/>
    <cellStyle name="Normal 2 2 2 2 2 2 13 3 7" xfId="11060" xr:uid="{00000000-0005-0000-0000-0000BC2A0000}"/>
    <cellStyle name="Normal 2 2 2 2 2 2 13 3 8" xfId="11061" xr:uid="{00000000-0005-0000-0000-0000BD2A0000}"/>
    <cellStyle name="Normal 2 2 2 2 2 2 13 3 9" xfId="11062" xr:uid="{00000000-0005-0000-0000-0000BE2A0000}"/>
    <cellStyle name="Normal 2 2 2 2 2 2 13 4" xfId="11063" xr:uid="{00000000-0005-0000-0000-0000BF2A0000}"/>
    <cellStyle name="Normal 2 2 2 2 2 2 13 4 10" xfId="11064" xr:uid="{00000000-0005-0000-0000-0000C02A0000}"/>
    <cellStyle name="Normal 2 2 2 2 2 2 13 4 2" xfId="11065" xr:uid="{00000000-0005-0000-0000-0000C12A0000}"/>
    <cellStyle name="Normal 2 2 2 2 2 2 13 4 3" xfId="11066" xr:uid="{00000000-0005-0000-0000-0000C22A0000}"/>
    <cellStyle name="Normal 2 2 2 2 2 2 13 4 4" xfId="11067" xr:uid="{00000000-0005-0000-0000-0000C32A0000}"/>
    <cellStyle name="Normal 2 2 2 2 2 2 13 4 5" xfId="11068" xr:uid="{00000000-0005-0000-0000-0000C42A0000}"/>
    <cellStyle name="Normal 2 2 2 2 2 2 13 4 6" xfId="11069" xr:uid="{00000000-0005-0000-0000-0000C52A0000}"/>
    <cellStyle name="Normal 2 2 2 2 2 2 13 4 7" xfId="11070" xr:uid="{00000000-0005-0000-0000-0000C62A0000}"/>
    <cellStyle name="Normal 2 2 2 2 2 2 13 4 8" xfId="11071" xr:uid="{00000000-0005-0000-0000-0000C72A0000}"/>
    <cellStyle name="Normal 2 2 2 2 2 2 13 4 9" xfId="11072" xr:uid="{00000000-0005-0000-0000-0000C82A0000}"/>
    <cellStyle name="Normal 2 2 2 2 2 2 13 5" xfId="11073" xr:uid="{00000000-0005-0000-0000-0000C92A0000}"/>
    <cellStyle name="Normal 2 2 2 2 2 2 13 5 10" xfId="11074" xr:uid="{00000000-0005-0000-0000-0000CA2A0000}"/>
    <cellStyle name="Normal 2 2 2 2 2 2 13 5 2" xfId="11075" xr:uid="{00000000-0005-0000-0000-0000CB2A0000}"/>
    <cellStyle name="Normal 2 2 2 2 2 2 13 5 3" xfId="11076" xr:uid="{00000000-0005-0000-0000-0000CC2A0000}"/>
    <cellStyle name="Normal 2 2 2 2 2 2 13 5 4" xfId="11077" xr:uid="{00000000-0005-0000-0000-0000CD2A0000}"/>
    <cellStyle name="Normal 2 2 2 2 2 2 13 5 5" xfId="11078" xr:uid="{00000000-0005-0000-0000-0000CE2A0000}"/>
    <cellStyle name="Normal 2 2 2 2 2 2 13 5 6" xfId="11079" xr:uid="{00000000-0005-0000-0000-0000CF2A0000}"/>
    <cellStyle name="Normal 2 2 2 2 2 2 13 5 7" xfId="11080" xr:uid="{00000000-0005-0000-0000-0000D02A0000}"/>
    <cellStyle name="Normal 2 2 2 2 2 2 13 5 8" xfId="11081" xr:uid="{00000000-0005-0000-0000-0000D12A0000}"/>
    <cellStyle name="Normal 2 2 2 2 2 2 13 5 9" xfId="11082" xr:uid="{00000000-0005-0000-0000-0000D22A0000}"/>
    <cellStyle name="Normal 2 2 2 2 2 2 13 6" xfId="11083" xr:uid="{00000000-0005-0000-0000-0000D32A0000}"/>
    <cellStyle name="Normal 2 2 2 2 2 2 13 7" xfId="11084" xr:uid="{00000000-0005-0000-0000-0000D42A0000}"/>
    <cellStyle name="Normal 2 2 2 2 2 2 13 8" xfId="11085" xr:uid="{00000000-0005-0000-0000-0000D52A0000}"/>
    <cellStyle name="Normal 2 2 2 2 2 2 13 9" xfId="11086" xr:uid="{00000000-0005-0000-0000-0000D62A0000}"/>
    <cellStyle name="Normal 2 2 2 2 2 2 14" xfId="11087" xr:uid="{00000000-0005-0000-0000-0000D72A0000}"/>
    <cellStyle name="Normal 2 2 2 2 2 2 14 10" xfId="11088" xr:uid="{00000000-0005-0000-0000-0000D82A0000}"/>
    <cellStyle name="Normal 2 2 2 2 2 2 14 11" xfId="11089" xr:uid="{00000000-0005-0000-0000-0000D92A0000}"/>
    <cellStyle name="Normal 2 2 2 2 2 2 14 12" xfId="11090" xr:uid="{00000000-0005-0000-0000-0000DA2A0000}"/>
    <cellStyle name="Normal 2 2 2 2 2 2 14 13" xfId="11091" xr:uid="{00000000-0005-0000-0000-0000DB2A0000}"/>
    <cellStyle name="Normal 2 2 2 2 2 2 14 14" xfId="11092" xr:uid="{00000000-0005-0000-0000-0000DC2A0000}"/>
    <cellStyle name="Normal 2 2 2 2 2 2 14 2" xfId="11093" xr:uid="{00000000-0005-0000-0000-0000DD2A0000}"/>
    <cellStyle name="Normal 2 2 2 2 2 2 14 2 10" xfId="11094" xr:uid="{00000000-0005-0000-0000-0000DE2A0000}"/>
    <cellStyle name="Normal 2 2 2 2 2 2 14 2 2" xfId="11095" xr:uid="{00000000-0005-0000-0000-0000DF2A0000}"/>
    <cellStyle name="Normal 2 2 2 2 2 2 14 2 3" xfId="11096" xr:uid="{00000000-0005-0000-0000-0000E02A0000}"/>
    <cellStyle name="Normal 2 2 2 2 2 2 14 2 4" xfId="11097" xr:uid="{00000000-0005-0000-0000-0000E12A0000}"/>
    <cellStyle name="Normal 2 2 2 2 2 2 14 2 5" xfId="11098" xr:uid="{00000000-0005-0000-0000-0000E22A0000}"/>
    <cellStyle name="Normal 2 2 2 2 2 2 14 2 6" xfId="11099" xr:uid="{00000000-0005-0000-0000-0000E32A0000}"/>
    <cellStyle name="Normal 2 2 2 2 2 2 14 2 7" xfId="11100" xr:uid="{00000000-0005-0000-0000-0000E42A0000}"/>
    <cellStyle name="Normal 2 2 2 2 2 2 14 2 8" xfId="11101" xr:uid="{00000000-0005-0000-0000-0000E52A0000}"/>
    <cellStyle name="Normal 2 2 2 2 2 2 14 2 9" xfId="11102" xr:uid="{00000000-0005-0000-0000-0000E62A0000}"/>
    <cellStyle name="Normal 2 2 2 2 2 2 14 3" xfId="11103" xr:uid="{00000000-0005-0000-0000-0000E72A0000}"/>
    <cellStyle name="Normal 2 2 2 2 2 2 14 3 10" xfId="11104" xr:uid="{00000000-0005-0000-0000-0000E82A0000}"/>
    <cellStyle name="Normal 2 2 2 2 2 2 14 3 2" xfId="11105" xr:uid="{00000000-0005-0000-0000-0000E92A0000}"/>
    <cellStyle name="Normal 2 2 2 2 2 2 14 3 3" xfId="11106" xr:uid="{00000000-0005-0000-0000-0000EA2A0000}"/>
    <cellStyle name="Normal 2 2 2 2 2 2 14 3 4" xfId="11107" xr:uid="{00000000-0005-0000-0000-0000EB2A0000}"/>
    <cellStyle name="Normal 2 2 2 2 2 2 14 3 5" xfId="11108" xr:uid="{00000000-0005-0000-0000-0000EC2A0000}"/>
    <cellStyle name="Normal 2 2 2 2 2 2 14 3 6" xfId="11109" xr:uid="{00000000-0005-0000-0000-0000ED2A0000}"/>
    <cellStyle name="Normal 2 2 2 2 2 2 14 3 7" xfId="11110" xr:uid="{00000000-0005-0000-0000-0000EE2A0000}"/>
    <cellStyle name="Normal 2 2 2 2 2 2 14 3 8" xfId="11111" xr:uid="{00000000-0005-0000-0000-0000EF2A0000}"/>
    <cellStyle name="Normal 2 2 2 2 2 2 14 3 9" xfId="11112" xr:uid="{00000000-0005-0000-0000-0000F02A0000}"/>
    <cellStyle name="Normal 2 2 2 2 2 2 14 4" xfId="11113" xr:uid="{00000000-0005-0000-0000-0000F12A0000}"/>
    <cellStyle name="Normal 2 2 2 2 2 2 14 4 10" xfId="11114" xr:uid="{00000000-0005-0000-0000-0000F22A0000}"/>
    <cellStyle name="Normal 2 2 2 2 2 2 14 4 2" xfId="11115" xr:uid="{00000000-0005-0000-0000-0000F32A0000}"/>
    <cellStyle name="Normal 2 2 2 2 2 2 14 4 3" xfId="11116" xr:uid="{00000000-0005-0000-0000-0000F42A0000}"/>
    <cellStyle name="Normal 2 2 2 2 2 2 14 4 4" xfId="11117" xr:uid="{00000000-0005-0000-0000-0000F52A0000}"/>
    <cellStyle name="Normal 2 2 2 2 2 2 14 4 5" xfId="11118" xr:uid="{00000000-0005-0000-0000-0000F62A0000}"/>
    <cellStyle name="Normal 2 2 2 2 2 2 14 4 6" xfId="11119" xr:uid="{00000000-0005-0000-0000-0000F72A0000}"/>
    <cellStyle name="Normal 2 2 2 2 2 2 14 4 7" xfId="11120" xr:uid="{00000000-0005-0000-0000-0000F82A0000}"/>
    <cellStyle name="Normal 2 2 2 2 2 2 14 4 8" xfId="11121" xr:uid="{00000000-0005-0000-0000-0000F92A0000}"/>
    <cellStyle name="Normal 2 2 2 2 2 2 14 4 9" xfId="11122" xr:uid="{00000000-0005-0000-0000-0000FA2A0000}"/>
    <cellStyle name="Normal 2 2 2 2 2 2 14 5" xfId="11123" xr:uid="{00000000-0005-0000-0000-0000FB2A0000}"/>
    <cellStyle name="Normal 2 2 2 2 2 2 14 5 10" xfId="11124" xr:uid="{00000000-0005-0000-0000-0000FC2A0000}"/>
    <cellStyle name="Normal 2 2 2 2 2 2 14 5 2" xfId="11125" xr:uid="{00000000-0005-0000-0000-0000FD2A0000}"/>
    <cellStyle name="Normal 2 2 2 2 2 2 14 5 3" xfId="11126" xr:uid="{00000000-0005-0000-0000-0000FE2A0000}"/>
    <cellStyle name="Normal 2 2 2 2 2 2 14 5 4" xfId="11127" xr:uid="{00000000-0005-0000-0000-0000FF2A0000}"/>
    <cellStyle name="Normal 2 2 2 2 2 2 14 5 5" xfId="11128" xr:uid="{00000000-0005-0000-0000-0000002B0000}"/>
    <cellStyle name="Normal 2 2 2 2 2 2 14 5 6" xfId="11129" xr:uid="{00000000-0005-0000-0000-0000012B0000}"/>
    <cellStyle name="Normal 2 2 2 2 2 2 14 5 7" xfId="11130" xr:uid="{00000000-0005-0000-0000-0000022B0000}"/>
    <cellStyle name="Normal 2 2 2 2 2 2 14 5 8" xfId="11131" xr:uid="{00000000-0005-0000-0000-0000032B0000}"/>
    <cellStyle name="Normal 2 2 2 2 2 2 14 5 9" xfId="11132" xr:uid="{00000000-0005-0000-0000-0000042B0000}"/>
    <cellStyle name="Normal 2 2 2 2 2 2 14 6" xfId="11133" xr:uid="{00000000-0005-0000-0000-0000052B0000}"/>
    <cellStyle name="Normal 2 2 2 2 2 2 14 7" xfId="11134" xr:uid="{00000000-0005-0000-0000-0000062B0000}"/>
    <cellStyle name="Normal 2 2 2 2 2 2 14 8" xfId="11135" xr:uid="{00000000-0005-0000-0000-0000072B0000}"/>
    <cellStyle name="Normal 2 2 2 2 2 2 14 9" xfId="11136" xr:uid="{00000000-0005-0000-0000-0000082B0000}"/>
    <cellStyle name="Normal 2 2 2 2 2 2 15" xfId="11137" xr:uid="{00000000-0005-0000-0000-0000092B0000}"/>
    <cellStyle name="Normal 2 2 2 2 2 2 15 10" xfId="11138" xr:uid="{00000000-0005-0000-0000-00000A2B0000}"/>
    <cellStyle name="Normal 2 2 2 2 2 2 15 11" xfId="11139" xr:uid="{00000000-0005-0000-0000-00000B2B0000}"/>
    <cellStyle name="Normal 2 2 2 2 2 2 15 12" xfId="11140" xr:uid="{00000000-0005-0000-0000-00000C2B0000}"/>
    <cellStyle name="Normal 2 2 2 2 2 2 15 13" xfId="11141" xr:uid="{00000000-0005-0000-0000-00000D2B0000}"/>
    <cellStyle name="Normal 2 2 2 2 2 2 15 14" xfId="11142" xr:uid="{00000000-0005-0000-0000-00000E2B0000}"/>
    <cellStyle name="Normal 2 2 2 2 2 2 15 2" xfId="11143" xr:uid="{00000000-0005-0000-0000-00000F2B0000}"/>
    <cellStyle name="Normal 2 2 2 2 2 2 15 2 10" xfId="11144" xr:uid="{00000000-0005-0000-0000-0000102B0000}"/>
    <cellStyle name="Normal 2 2 2 2 2 2 15 2 2" xfId="11145" xr:uid="{00000000-0005-0000-0000-0000112B0000}"/>
    <cellStyle name="Normal 2 2 2 2 2 2 15 2 3" xfId="11146" xr:uid="{00000000-0005-0000-0000-0000122B0000}"/>
    <cellStyle name="Normal 2 2 2 2 2 2 15 2 4" xfId="11147" xr:uid="{00000000-0005-0000-0000-0000132B0000}"/>
    <cellStyle name="Normal 2 2 2 2 2 2 15 2 5" xfId="11148" xr:uid="{00000000-0005-0000-0000-0000142B0000}"/>
    <cellStyle name="Normal 2 2 2 2 2 2 15 2 6" xfId="11149" xr:uid="{00000000-0005-0000-0000-0000152B0000}"/>
    <cellStyle name="Normal 2 2 2 2 2 2 15 2 7" xfId="11150" xr:uid="{00000000-0005-0000-0000-0000162B0000}"/>
    <cellStyle name="Normal 2 2 2 2 2 2 15 2 8" xfId="11151" xr:uid="{00000000-0005-0000-0000-0000172B0000}"/>
    <cellStyle name="Normal 2 2 2 2 2 2 15 2 9" xfId="11152" xr:uid="{00000000-0005-0000-0000-0000182B0000}"/>
    <cellStyle name="Normal 2 2 2 2 2 2 15 3" xfId="11153" xr:uid="{00000000-0005-0000-0000-0000192B0000}"/>
    <cellStyle name="Normal 2 2 2 2 2 2 15 3 10" xfId="11154" xr:uid="{00000000-0005-0000-0000-00001A2B0000}"/>
    <cellStyle name="Normal 2 2 2 2 2 2 15 3 2" xfId="11155" xr:uid="{00000000-0005-0000-0000-00001B2B0000}"/>
    <cellStyle name="Normal 2 2 2 2 2 2 15 3 3" xfId="11156" xr:uid="{00000000-0005-0000-0000-00001C2B0000}"/>
    <cellStyle name="Normal 2 2 2 2 2 2 15 3 4" xfId="11157" xr:uid="{00000000-0005-0000-0000-00001D2B0000}"/>
    <cellStyle name="Normal 2 2 2 2 2 2 15 3 5" xfId="11158" xr:uid="{00000000-0005-0000-0000-00001E2B0000}"/>
    <cellStyle name="Normal 2 2 2 2 2 2 15 3 6" xfId="11159" xr:uid="{00000000-0005-0000-0000-00001F2B0000}"/>
    <cellStyle name="Normal 2 2 2 2 2 2 15 3 7" xfId="11160" xr:uid="{00000000-0005-0000-0000-0000202B0000}"/>
    <cellStyle name="Normal 2 2 2 2 2 2 15 3 8" xfId="11161" xr:uid="{00000000-0005-0000-0000-0000212B0000}"/>
    <cellStyle name="Normal 2 2 2 2 2 2 15 3 9" xfId="11162" xr:uid="{00000000-0005-0000-0000-0000222B0000}"/>
    <cellStyle name="Normal 2 2 2 2 2 2 15 4" xfId="11163" xr:uid="{00000000-0005-0000-0000-0000232B0000}"/>
    <cellStyle name="Normal 2 2 2 2 2 2 15 4 10" xfId="11164" xr:uid="{00000000-0005-0000-0000-0000242B0000}"/>
    <cellStyle name="Normal 2 2 2 2 2 2 15 4 2" xfId="11165" xr:uid="{00000000-0005-0000-0000-0000252B0000}"/>
    <cellStyle name="Normal 2 2 2 2 2 2 15 4 3" xfId="11166" xr:uid="{00000000-0005-0000-0000-0000262B0000}"/>
    <cellStyle name="Normal 2 2 2 2 2 2 15 4 4" xfId="11167" xr:uid="{00000000-0005-0000-0000-0000272B0000}"/>
    <cellStyle name="Normal 2 2 2 2 2 2 15 4 5" xfId="11168" xr:uid="{00000000-0005-0000-0000-0000282B0000}"/>
    <cellStyle name="Normal 2 2 2 2 2 2 15 4 6" xfId="11169" xr:uid="{00000000-0005-0000-0000-0000292B0000}"/>
    <cellStyle name="Normal 2 2 2 2 2 2 15 4 7" xfId="11170" xr:uid="{00000000-0005-0000-0000-00002A2B0000}"/>
    <cellStyle name="Normal 2 2 2 2 2 2 15 4 8" xfId="11171" xr:uid="{00000000-0005-0000-0000-00002B2B0000}"/>
    <cellStyle name="Normal 2 2 2 2 2 2 15 4 9" xfId="11172" xr:uid="{00000000-0005-0000-0000-00002C2B0000}"/>
    <cellStyle name="Normal 2 2 2 2 2 2 15 5" xfId="11173" xr:uid="{00000000-0005-0000-0000-00002D2B0000}"/>
    <cellStyle name="Normal 2 2 2 2 2 2 15 5 10" xfId="11174" xr:uid="{00000000-0005-0000-0000-00002E2B0000}"/>
    <cellStyle name="Normal 2 2 2 2 2 2 15 5 2" xfId="11175" xr:uid="{00000000-0005-0000-0000-00002F2B0000}"/>
    <cellStyle name="Normal 2 2 2 2 2 2 15 5 3" xfId="11176" xr:uid="{00000000-0005-0000-0000-0000302B0000}"/>
    <cellStyle name="Normal 2 2 2 2 2 2 15 5 4" xfId="11177" xr:uid="{00000000-0005-0000-0000-0000312B0000}"/>
    <cellStyle name="Normal 2 2 2 2 2 2 15 5 5" xfId="11178" xr:uid="{00000000-0005-0000-0000-0000322B0000}"/>
    <cellStyle name="Normal 2 2 2 2 2 2 15 5 6" xfId="11179" xr:uid="{00000000-0005-0000-0000-0000332B0000}"/>
    <cellStyle name="Normal 2 2 2 2 2 2 15 5 7" xfId="11180" xr:uid="{00000000-0005-0000-0000-0000342B0000}"/>
    <cellStyle name="Normal 2 2 2 2 2 2 15 5 8" xfId="11181" xr:uid="{00000000-0005-0000-0000-0000352B0000}"/>
    <cellStyle name="Normal 2 2 2 2 2 2 15 5 9" xfId="11182" xr:uid="{00000000-0005-0000-0000-0000362B0000}"/>
    <cellStyle name="Normal 2 2 2 2 2 2 15 6" xfId="11183" xr:uid="{00000000-0005-0000-0000-0000372B0000}"/>
    <cellStyle name="Normal 2 2 2 2 2 2 15 7" xfId="11184" xr:uid="{00000000-0005-0000-0000-0000382B0000}"/>
    <cellStyle name="Normal 2 2 2 2 2 2 15 8" xfId="11185" xr:uid="{00000000-0005-0000-0000-0000392B0000}"/>
    <cellStyle name="Normal 2 2 2 2 2 2 15 9" xfId="11186" xr:uid="{00000000-0005-0000-0000-00003A2B0000}"/>
    <cellStyle name="Normal 2 2 2 2 2 2 16" xfId="11187" xr:uid="{00000000-0005-0000-0000-00003B2B0000}"/>
    <cellStyle name="Normal 2 2 2 2 2 2 16 10" xfId="11188" xr:uid="{00000000-0005-0000-0000-00003C2B0000}"/>
    <cellStyle name="Normal 2 2 2 2 2 2 16 11" xfId="11189" xr:uid="{00000000-0005-0000-0000-00003D2B0000}"/>
    <cellStyle name="Normal 2 2 2 2 2 2 16 12" xfId="11190" xr:uid="{00000000-0005-0000-0000-00003E2B0000}"/>
    <cellStyle name="Normal 2 2 2 2 2 2 16 13" xfId="11191" xr:uid="{00000000-0005-0000-0000-00003F2B0000}"/>
    <cellStyle name="Normal 2 2 2 2 2 2 16 14" xfId="11192" xr:uid="{00000000-0005-0000-0000-0000402B0000}"/>
    <cellStyle name="Normal 2 2 2 2 2 2 16 2" xfId="11193" xr:uid="{00000000-0005-0000-0000-0000412B0000}"/>
    <cellStyle name="Normal 2 2 2 2 2 2 16 2 10" xfId="11194" xr:uid="{00000000-0005-0000-0000-0000422B0000}"/>
    <cellStyle name="Normal 2 2 2 2 2 2 16 2 2" xfId="11195" xr:uid="{00000000-0005-0000-0000-0000432B0000}"/>
    <cellStyle name="Normal 2 2 2 2 2 2 16 2 3" xfId="11196" xr:uid="{00000000-0005-0000-0000-0000442B0000}"/>
    <cellStyle name="Normal 2 2 2 2 2 2 16 2 4" xfId="11197" xr:uid="{00000000-0005-0000-0000-0000452B0000}"/>
    <cellStyle name="Normal 2 2 2 2 2 2 16 2 5" xfId="11198" xr:uid="{00000000-0005-0000-0000-0000462B0000}"/>
    <cellStyle name="Normal 2 2 2 2 2 2 16 2 6" xfId="11199" xr:uid="{00000000-0005-0000-0000-0000472B0000}"/>
    <cellStyle name="Normal 2 2 2 2 2 2 16 2 7" xfId="11200" xr:uid="{00000000-0005-0000-0000-0000482B0000}"/>
    <cellStyle name="Normal 2 2 2 2 2 2 16 2 8" xfId="11201" xr:uid="{00000000-0005-0000-0000-0000492B0000}"/>
    <cellStyle name="Normal 2 2 2 2 2 2 16 2 9" xfId="11202" xr:uid="{00000000-0005-0000-0000-00004A2B0000}"/>
    <cellStyle name="Normal 2 2 2 2 2 2 16 3" xfId="11203" xr:uid="{00000000-0005-0000-0000-00004B2B0000}"/>
    <cellStyle name="Normal 2 2 2 2 2 2 16 3 10" xfId="11204" xr:uid="{00000000-0005-0000-0000-00004C2B0000}"/>
    <cellStyle name="Normal 2 2 2 2 2 2 16 3 2" xfId="11205" xr:uid="{00000000-0005-0000-0000-00004D2B0000}"/>
    <cellStyle name="Normal 2 2 2 2 2 2 16 3 3" xfId="11206" xr:uid="{00000000-0005-0000-0000-00004E2B0000}"/>
    <cellStyle name="Normal 2 2 2 2 2 2 16 3 4" xfId="11207" xr:uid="{00000000-0005-0000-0000-00004F2B0000}"/>
    <cellStyle name="Normal 2 2 2 2 2 2 16 3 5" xfId="11208" xr:uid="{00000000-0005-0000-0000-0000502B0000}"/>
    <cellStyle name="Normal 2 2 2 2 2 2 16 3 6" xfId="11209" xr:uid="{00000000-0005-0000-0000-0000512B0000}"/>
    <cellStyle name="Normal 2 2 2 2 2 2 16 3 7" xfId="11210" xr:uid="{00000000-0005-0000-0000-0000522B0000}"/>
    <cellStyle name="Normal 2 2 2 2 2 2 16 3 8" xfId="11211" xr:uid="{00000000-0005-0000-0000-0000532B0000}"/>
    <cellStyle name="Normal 2 2 2 2 2 2 16 3 9" xfId="11212" xr:uid="{00000000-0005-0000-0000-0000542B0000}"/>
    <cellStyle name="Normal 2 2 2 2 2 2 16 4" xfId="11213" xr:uid="{00000000-0005-0000-0000-0000552B0000}"/>
    <cellStyle name="Normal 2 2 2 2 2 2 16 4 10" xfId="11214" xr:uid="{00000000-0005-0000-0000-0000562B0000}"/>
    <cellStyle name="Normal 2 2 2 2 2 2 16 4 2" xfId="11215" xr:uid="{00000000-0005-0000-0000-0000572B0000}"/>
    <cellStyle name="Normal 2 2 2 2 2 2 16 4 3" xfId="11216" xr:uid="{00000000-0005-0000-0000-0000582B0000}"/>
    <cellStyle name="Normal 2 2 2 2 2 2 16 4 4" xfId="11217" xr:uid="{00000000-0005-0000-0000-0000592B0000}"/>
    <cellStyle name="Normal 2 2 2 2 2 2 16 4 5" xfId="11218" xr:uid="{00000000-0005-0000-0000-00005A2B0000}"/>
    <cellStyle name="Normal 2 2 2 2 2 2 16 4 6" xfId="11219" xr:uid="{00000000-0005-0000-0000-00005B2B0000}"/>
    <cellStyle name="Normal 2 2 2 2 2 2 16 4 7" xfId="11220" xr:uid="{00000000-0005-0000-0000-00005C2B0000}"/>
    <cellStyle name="Normal 2 2 2 2 2 2 16 4 8" xfId="11221" xr:uid="{00000000-0005-0000-0000-00005D2B0000}"/>
    <cellStyle name="Normal 2 2 2 2 2 2 16 4 9" xfId="11222" xr:uid="{00000000-0005-0000-0000-00005E2B0000}"/>
    <cellStyle name="Normal 2 2 2 2 2 2 16 5" xfId="11223" xr:uid="{00000000-0005-0000-0000-00005F2B0000}"/>
    <cellStyle name="Normal 2 2 2 2 2 2 16 5 10" xfId="11224" xr:uid="{00000000-0005-0000-0000-0000602B0000}"/>
    <cellStyle name="Normal 2 2 2 2 2 2 16 5 2" xfId="11225" xr:uid="{00000000-0005-0000-0000-0000612B0000}"/>
    <cellStyle name="Normal 2 2 2 2 2 2 16 5 3" xfId="11226" xr:uid="{00000000-0005-0000-0000-0000622B0000}"/>
    <cellStyle name="Normal 2 2 2 2 2 2 16 5 4" xfId="11227" xr:uid="{00000000-0005-0000-0000-0000632B0000}"/>
    <cellStyle name="Normal 2 2 2 2 2 2 16 5 5" xfId="11228" xr:uid="{00000000-0005-0000-0000-0000642B0000}"/>
    <cellStyle name="Normal 2 2 2 2 2 2 16 5 6" xfId="11229" xr:uid="{00000000-0005-0000-0000-0000652B0000}"/>
    <cellStyle name="Normal 2 2 2 2 2 2 16 5 7" xfId="11230" xr:uid="{00000000-0005-0000-0000-0000662B0000}"/>
    <cellStyle name="Normal 2 2 2 2 2 2 16 5 8" xfId="11231" xr:uid="{00000000-0005-0000-0000-0000672B0000}"/>
    <cellStyle name="Normal 2 2 2 2 2 2 16 5 9" xfId="11232" xr:uid="{00000000-0005-0000-0000-0000682B0000}"/>
    <cellStyle name="Normal 2 2 2 2 2 2 16 6" xfId="11233" xr:uid="{00000000-0005-0000-0000-0000692B0000}"/>
    <cellStyle name="Normal 2 2 2 2 2 2 16 7" xfId="11234" xr:uid="{00000000-0005-0000-0000-00006A2B0000}"/>
    <cellStyle name="Normal 2 2 2 2 2 2 16 8" xfId="11235" xr:uid="{00000000-0005-0000-0000-00006B2B0000}"/>
    <cellStyle name="Normal 2 2 2 2 2 2 16 9" xfId="11236" xr:uid="{00000000-0005-0000-0000-00006C2B0000}"/>
    <cellStyle name="Normal 2 2 2 2 2 2 17" xfId="11237" xr:uid="{00000000-0005-0000-0000-00006D2B0000}"/>
    <cellStyle name="Normal 2 2 2 2 2 2 17 10" xfId="11238" xr:uid="{00000000-0005-0000-0000-00006E2B0000}"/>
    <cellStyle name="Normal 2 2 2 2 2 2 17 11" xfId="11239" xr:uid="{00000000-0005-0000-0000-00006F2B0000}"/>
    <cellStyle name="Normal 2 2 2 2 2 2 17 12" xfId="11240" xr:uid="{00000000-0005-0000-0000-0000702B0000}"/>
    <cellStyle name="Normal 2 2 2 2 2 2 17 13" xfId="11241" xr:uid="{00000000-0005-0000-0000-0000712B0000}"/>
    <cellStyle name="Normal 2 2 2 2 2 2 17 14" xfId="11242" xr:uid="{00000000-0005-0000-0000-0000722B0000}"/>
    <cellStyle name="Normal 2 2 2 2 2 2 17 2" xfId="11243" xr:uid="{00000000-0005-0000-0000-0000732B0000}"/>
    <cellStyle name="Normal 2 2 2 2 2 2 17 2 10" xfId="11244" xr:uid="{00000000-0005-0000-0000-0000742B0000}"/>
    <cellStyle name="Normal 2 2 2 2 2 2 17 2 2" xfId="11245" xr:uid="{00000000-0005-0000-0000-0000752B0000}"/>
    <cellStyle name="Normal 2 2 2 2 2 2 17 2 3" xfId="11246" xr:uid="{00000000-0005-0000-0000-0000762B0000}"/>
    <cellStyle name="Normal 2 2 2 2 2 2 17 2 4" xfId="11247" xr:uid="{00000000-0005-0000-0000-0000772B0000}"/>
    <cellStyle name="Normal 2 2 2 2 2 2 17 2 5" xfId="11248" xr:uid="{00000000-0005-0000-0000-0000782B0000}"/>
    <cellStyle name="Normal 2 2 2 2 2 2 17 2 6" xfId="11249" xr:uid="{00000000-0005-0000-0000-0000792B0000}"/>
    <cellStyle name="Normal 2 2 2 2 2 2 17 2 7" xfId="11250" xr:uid="{00000000-0005-0000-0000-00007A2B0000}"/>
    <cellStyle name="Normal 2 2 2 2 2 2 17 2 8" xfId="11251" xr:uid="{00000000-0005-0000-0000-00007B2B0000}"/>
    <cellStyle name="Normal 2 2 2 2 2 2 17 2 9" xfId="11252" xr:uid="{00000000-0005-0000-0000-00007C2B0000}"/>
    <cellStyle name="Normal 2 2 2 2 2 2 17 3" xfId="11253" xr:uid="{00000000-0005-0000-0000-00007D2B0000}"/>
    <cellStyle name="Normal 2 2 2 2 2 2 17 3 10" xfId="11254" xr:uid="{00000000-0005-0000-0000-00007E2B0000}"/>
    <cellStyle name="Normal 2 2 2 2 2 2 17 3 2" xfId="11255" xr:uid="{00000000-0005-0000-0000-00007F2B0000}"/>
    <cellStyle name="Normal 2 2 2 2 2 2 17 3 3" xfId="11256" xr:uid="{00000000-0005-0000-0000-0000802B0000}"/>
    <cellStyle name="Normal 2 2 2 2 2 2 17 3 4" xfId="11257" xr:uid="{00000000-0005-0000-0000-0000812B0000}"/>
    <cellStyle name="Normal 2 2 2 2 2 2 17 3 5" xfId="11258" xr:uid="{00000000-0005-0000-0000-0000822B0000}"/>
    <cellStyle name="Normal 2 2 2 2 2 2 17 3 6" xfId="11259" xr:uid="{00000000-0005-0000-0000-0000832B0000}"/>
    <cellStyle name="Normal 2 2 2 2 2 2 17 3 7" xfId="11260" xr:uid="{00000000-0005-0000-0000-0000842B0000}"/>
    <cellStyle name="Normal 2 2 2 2 2 2 17 3 8" xfId="11261" xr:uid="{00000000-0005-0000-0000-0000852B0000}"/>
    <cellStyle name="Normal 2 2 2 2 2 2 17 3 9" xfId="11262" xr:uid="{00000000-0005-0000-0000-0000862B0000}"/>
    <cellStyle name="Normal 2 2 2 2 2 2 17 4" xfId="11263" xr:uid="{00000000-0005-0000-0000-0000872B0000}"/>
    <cellStyle name="Normal 2 2 2 2 2 2 17 4 10" xfId="11264" xr:uid="{00000000-0005-0000-0000-0000882B0000}"/>
    <cellStyle name="Normal 2 2 2 2 2 2 17 4 2" xfId="11265" xr:uid="{00000000-0005-0000-0000-0000892B0000}"/>
    <cellStyle name="Normal 2 2 2 2 2 2 17 4 3" xfId="11266" xr:uid="{00000000-0005-0000-0000-00008A2B0000}"/>
    <cellStyle name="Normal 2 2 2 2 2 2 17 4 4" xfId="11267" xr:uid="{00000000-0005-0000-0000-00008B2B0000}"/>
    <cellStyle name="Normal 2 2 2 2 2 2 17 4 5" xfId="11268" xr:uid="{00000000-0005-0000-0000-00008C2B0000}"/>
    <cellStyle name="Normal 2 2 2 2 2 2 17 4 6" xfId="11269" xr:uid="{00000000-0005-0000-0000-00008D2B0000}"/>
    <cellStyle name="Normal 2 2 2 2 2 2 17 4 7" xfId="11270" xr:uid="{00000000-0005-0000-0000-00008E2B0000}"/>
    <cellStyle name="Normal 2 2 2 2 2 2 17 4 8" xfId="11271" xr:uid="{00000000-0005-0000-0000-00008F2B0000}"/>
    <cellStyle name="Normal 2 2 2 2 2 2 17 4 9" xfId="11272" xr:uid="{00000000-0005-0000-0000-0000902B0000}"/>
    <cellStyle name="Normal 2 2 2 2 2 2 17 5" xfId="11273" xr:uid="{00000000-0005-0000-0000-0000912B0000}"/>
    <cellStyle name="Normal 2 2 2 2 2 2 17 5 10" xfId="11274" xr:uid="{00000000-0005-0000-0000-0000922B0000}"/>
    <cellStyle name="Normal 2 2 2 2 2 2 17 5 2" xfId="11275" xr:uid="{00000000-0005-0000-0000-0000932B0000}"/>
    <cellStyle name="Normal 2 2 2 2 2 2 17 5 3" xfId="11276" xr:uid="{00000000-0005-0000-0000-0000942B0000}"/>
    <cellStyle name="Normal 2 2 2 2 2 2 17 5 4" xfId="11277" xr:uid="{00000000-0005-0000-0000-0000952B0000}"/>
    <cellStyle name="Normal 2 2 2 2 2 2 17 5 5" xfId="11278" xr:uid="{00000000-0005-0000-0000-0000962B0000}"/>
    <cellStyle name="Normal 2 2 2 2 2 2 17 5 6" xfId="11279" xr:uid="{00000000-0005-0000-0000-0000972B0000}"/>
    <cellStyle name="Normal 2 2 2 2 2 2 17 5 7" xfId="11280" xr:uid="{00000000-0005-0000-0000-0000982B0000}"/>
    <cellStyle name="Normal 2 2 2 2 2 2 17 5 8" xfId="11281" xr:uid="{00000000-0005-0000-0000-0000992B0000}"/>
    <cellStyle name="Normal 2 2 2 2 2 2 17 5 9" xfId="11282" xr:uid="{00000000-0005-0000-0000-00009A2B0000}"/>
    <cellStyle name="Normal 2 2 2 2 2 2 17 6" xfId="11283" xr:uid="{00000000-0005-0000-0000-00009B2B0000}"/>
    <cellStyle name="Normal 2 2 2 2 2 2 17 7" xfId="11284" xr:uid="{00000000-0005-0000-0000-00009C2B0000}"/>
    <cellStyle name="Normal 2 2 2 2 2 2 17 8" xfId="11285" xr:uid="{00000000-0005-0000-0000-00009D2B0000}"/>
    <cellStyle name="Normal 2 2 2 2 2 2 17 9" xfId="11286" xr:uid="{00000000-0005-0000-0000-00009E2B0000}"/>
    <cellStyle name="Normal 2 2 2 2 2 2 18" xfId="11287" xr:uid="{00000000-0005-0000-0000-00009F2B0000}"/>
    <cellStyle name="Normal 2 2 2 2 2 2 18 10" xfId="11288" xr:uid="{00000000-0005-0000-0000-0000A02B0000}"/>
    <cellStyle name="Normal 2 2 2 2 2 2 18 11" xfId="11289" xr:uid="{00000000-0005-0000-0000-0000A12B0000}"/>
    <cellStyle name="Normal 2 2 2 2 2 2 18 12" xfId="11290" xr:uid="{00000000-0005-0000-0000-0000A22B0000}"/>
    <cellStyle name="Normal 2 2 2 2 2 2 18 13" xfId="11291" xr:uid="{00000000-0005-0000-0000-0000A32B0000}"/>
    <cellStyle name="Normal 2 2 2 2 2 2 18 14" xfId="11292" xr:uid="{00000000-0005-0000-0000-0000A42B0000}"/>
    <cellStyle name="Normal 2 2 2 2 2 2 18 2" xfId="11293" xr:uid="{00000000-0005-0000-0000-0000A52B0000}"/>
    <cellStyle name="Normal 2 2 2 2 2 2 18 2 10" xfId="11294" xr:uid="{00000000-0005-0000-0000-0000A62B0000}"/>
    <cellStyle name="Normal 2 2 2 2 2 2 18 2 2" xfId="11295" xr:uid="{00000000-0005-0000-0000-0000A72B0000}"/>
    <cellStyle name="Normal 2 2 2 2 2 2 18 2 3" xfId="11296" xr:uid="{00000000-0005-0000-0000-0000A82B0000}"/>
    <cellStyle name="Normal 2 2 2 2 2 2 18 2 4" xfId="11297" xr:uid="{00000000-0005-0000-0000-0000A92B0000}"/>
    <cellStyle name="Normal 2 2 2 2 2 2 18 2 5" xfId="11298" xr:uid="{00000000-0005-0000-0000-0000AA2B0000}"/>
    <cellStyle name="Normal 2 2 2 2 2 2 18 2 6" xfId="11299" xr:uid="{00000000-0005-0000-0000-0000AB2B0000}"/>
    <cellStyle name="Normal 2 2 2 2 2 2 18 2 7" xfId="11300" xr:uid="{00000000-0005-0000-0000-0000AC2B0000}"/>
    <cellStyle name="Normal 2 2 2 2 2 2 18 2 8" xfId="11301" xr:uid="{00000000-0005-0000-0000-0000AD2B0000}"/>
    <cellStyle name="Normal 2 2 2 2 2 2 18 2 9" xfId="11302" xr:uid="{00000000-0005-0000-0000-0000AE2B0000}"/>
    <cellStyle name="Normal 2 2 2 2 2 2 18 3" xfId="11303" xr:uid="{00000000-0005-0000-0000-0000AF2B0000}"/>
    <cellStyle name="Normal 2 2 2 2 2 2 18 3 10" xfId="11304" xr:uid="{00000000-0005-0000-0000-0000B02B0000}"/>
    <cellStyle name="Normal 2 2 2 2 2 2 18 3 2" xfId="11305" xr:uid="{00000000-0005-0000-0000-0000B12B0000}"/>
    <cellStyle name="Normal 2 2 2 2 2 2 18 3 3" xfId="11306" xr:uid="{00000000-0005-0000-0000-0000B22B0000}"/>
    <cellStyle name="Normal 2 2 2 2 2 2 18 3 4" xfId="11307" xr:uid="{00000000-0005-0000-0000-0000B32B0000}"/>
    <cellStyle name="Normal 2 2 2 2 2 2 18 3 5" xfId="11308" xr:uid="{00000000-0005-0000-0000-0000B42B0000}"/>
    <cellStyle name="Normal 2 2 2 2 2 2 18 3 6" xfId="11309" xr:uid="{00000000-0005-0000-0000-0000B52B0000}"/>
    <cellStyle name="Normal 2 2 2 2 2 2 18 3 7" xfId="11310" xr:uid="{00000000-0005-0000-0000-0000B62B0000}"/>
    <cellStyle name="Normal 2 2 2 2 2 2 18 3 8" xfId="11311" xr:uid="{00000000-0005-0000-0000-0000B72B0000}"/>
    <cellStyle name="Normal 2 2 2 2 2 2 18 3 9" xfId="11312" xr:uid="{00000000-0005-0000-0000-0000B82B0000}"/>
    <cellStyle name="Normal 2 2 2 2 2 2 18 4" xfId="11313" xr:uid="{00000000-0005-0000-0000-0000B92B0000}"/>
    <cellStyle name="Normal 2 2 2 2 2 2 18 4 10" xfId="11314" xr:uid="{00000000-0005-0000-0000-0000BA2B0000}"/>
    <cellStyle name="Normal 2 2 2 2 2 2 18 4 2" xfId="11315" xr:uid="{00000000-0005-0000-0000-0000BB2B0000}"/>
    <cellStyle name="Normal 2 2 2 2 2 2 18 4 3" xfId="11316" xr:uid="{00000000-0005-0000-0000-0000BC2B0000}"/>
    <cellStyle name="Normal 2 2 2 2 2 2 18 4 4" xfId="11317" xr:uid="{00000000-0005-0000-0000-0000BD2B0000}"/>
    <cellStyle name="Normal 2 2 2 2 2 2 18 4 5" xfId="11318" xr:uid="{00000000-0005-0000-0000-0000BE2B0000}"/>
    <cellStyle name="Normal 2 2 2 2 2 2 18 4 6" xfId="11319" xr:uid="{00000000-0005-0000-0000-0000BF2B0000}"/>
    <cellStyle name="Normal 2 2 2 2 2 2 18 4 7" xfId="11320" xr:uid="{00000000-0005-0000-0000-0000C02B0000}"/>
    <cellStyle name="Normal 2 2 2 2 2 2 18 4 8" xfId="11321" xr:uid="{00000000-0005-0000-0000-0000C12B0000}"/>
    <cellStyle name="Normal 2 2 2 2 2 2 18 4 9" xfId="11322" xr:uid="{00000000-0005-0000-0000-0000C22B0000}"/>
    <cellStyle name="Normal 2 2 2 2 2 2 18 5" xfId="11323" xr:uid="{00000000-0005-0000-0000-0000C32B0000}"/>
    <cellStyle name="Normal 2 2 2 2 2 2 18 5 10" xfId="11324" xr:uid="{00000000-0005-0000-0000-0000C42B0000}"/>
    <cellStyle name="Normal 2 2 2 2 2 2 18 5 2" xfId="11325" xr:uid="{00000000-0005-0000-0000-0000C52B0000}"/>
    <cellStyle name="Normal 2 2 2 2 2 2 18 5 3" xfId="11326" xr:uid="{00000000-0005-0000-0000-0000C62B0000}"/>
    <cellStyle name="Normal 2 2 2 2 2 2 18 5 4" xfId="11327" xr:uid="{00000000-0005-0000-0000-0000C72B0000}"/>
    <cellStyle name="Normal 2 2 2 2 2 2 18 5 5" xfId="11328" xr:uid="{00000000-0005-0000-0000-0000C82B0000}"/>
    <cellStyle name="Normal 2 2 2 2 2 2 18 5 6" xfId="11329" xr:uid="{00000000-0005-0000-0000-0000C92B0000}"/>
    <cellStyle name="Normal 2 2 2 2 2 2 18 5 7" xfId="11330" xr:uid="{00000000-0005-0000-0000-0000CA2B0000}"/>
    <cellStyle name="Normal 2 2 2 2 2 2 18 5 8" xfId="11331" xr:uid="{00000000-0005-0000-0000-0000CB2B0000}"/>
    <cellStyle name="Normal 2 2 2 2 2 2 18 5 9" xfId="11332" xr:uid="{00000000-0005-0000-0000-0000CC2B0000}"/>
    <cellStyle name="Normal 2 2 2 2 2 2 18 6" xfId="11333" xr:uid="{00000000-0005-0000-0000-0000CD2B0000}"/>
    <cellStyle name="Normal 2 2 2 2 2 2 18 7" xfId="11334" xr:uid="{00000000-0005-0000-0000-0000CE2B0000}"/>
    <cellStyle name="Normal 2 2 2 2 2 2 18 8" xfId="11335" xr:uid="{00000000-0005-0000-0000-0000CF2B0000}"/>
    <cellStyle name="Normal 2 2 2 2 2 2 18 9" xfId="11336" xr:uid="{00000000-0005-0000-0000-0000D02B0000}"/>
    <cellStyle name="Normal 2 2 2 2 2 2 19" xfId="11337" xr:uid="{00000000-0005-0000-0000-0000D12B0000}"/>
    <cellStyle name="Normal 2 2 2 2 2 2 19 10" xfId="11338" xr:uid="{00000000-0005-0000-0000-0000D22B0000}"/>
    <cellStyle name="Normal 2 2 2 2 2 2 19 11" xfId="11339" xr:uid="{00000000-0005-0000-0000-0000D32B0000}"/>
    <cellStyle name="Normal 2 2 2 2 2 2 19 12" xfId="11340" xr:uid="{00000000-0005-0000-0000-0000D42B0000}"/>
    <cellStyle name="Normal 2 2 2 2 2 2 19 13" xfId="11341" xr:uid="{00000000-0005-0000-0000-0000D52B0000}"/>
    <cellStyle name="Normal 2 2 2 2 2 2 19 14" xfId="11342" xr:uid="{00000000-0005-0000-0000-0000D62B0000}"/>
    <cellStyle name="Normal 2 2 2 2 2 2 19 2" xfId="11343" xr:uid="{00000000-0005-0000-0000-0000D72B0000}"/>
    <cellStyle name="Normal 2 2 2 2 2 2 19 2 10" xfId="11344" xr:uid="{00000000-0005-0000-0000-0000D82B0000}"/>
    <cellStyle name="Normal 2 2 2 2 2 2 19 2 2" xfId="11345" xr:uid="{00000000-0005-0000-0000-0000D92B0000}"/>
    <cellStyle name="Normal 2 2 2 2 2 2 19 2 3" xfId="11346" xr:uid="{00000000-0005-0000-0000-0000DA2B0000}"/>
    <cellStyle name="Normal 2 2 2 2 2 2 19 2 4" xfId="11347" xr:uid="{00000000-0005-0000-0000-0000DB2B0000}"/>
    <cellStyle name="Normal 2 2 2 2 2 2 19 2 5" xfId="11348" xr:uid="{00000000-0005-0000-0000-0000DC2B0000}"/>
    <cellStyle name="Normal 2 2 2 2 2 2 19 2 6" xfId="11349" xr:uid="{00000000-0005-0000-0000-0000DD2B0000}"/>
    <cellStyle name="Normal 2 2 2 2 2 2 19 2 7" xfId="11350" xr:uid="{00000000-0005-0000-0000-0000DE2B0000}"/>
    <cellStyle name="Normal 2 2 2 2 2 2 19 2 8" xfId="11351" xr:uid="{00000000-0005-0000-0000-0000DF2B0000}"/>
    <cellStyle name="Normal 2 2 2 2 2 2 19 2 9" xfId="11352" xr:uid="{00000000-0005-0000-0000-0000E02B0000}"/>
    <cellStyle name="Normal 2 2 2 2 2 2 19 3" xfId="11353" xr:uid="{00000000-0005-0000-0000-0000E12B0000}"/>
    <cellStyle name="Normal 2 2 2 2 2 2 19 3 10" xfId="11354" xr:uid="{00000000-0005-0000-0000-0000E22B0000}"/>
    <cellStyle name="Normal 2 2 2 2 2 2 19 3 2" xfId="11355" xr:uid="{00000000-0005-0000-0000-0000E32B0000}"/>
    <cellStyle name="Normal 2 2 2 2 2 2 19 3 3" xfId="11356" xr:uid="{00000000-0005-0000-0000-0000E42B0000}"/>
    <cellStyle name="Normal 2 2 2 2 2 2 19 3 4" xfId="11357" xr:uid="{00000000-0005-0000-0000-0000E52B0000}"/>
    <cellStyle name="Normal 2 2 2 2 2 2 19 3 5" xfId="11358" xr:uid="{00000000-0005-0000-0000-0000E62B0000}"/>
    <cellStyle name="Normal 2 2 2 2 2 2 19 3 6" xfId="11359" xr:uid="{00000000-0005-0000-0000-0000E72B0000}"/>
    <cellStyle name="Normal 2 2 2 2 2 2 19 3 7" xfId="11360" xr:uid="{00000000-0005-0000-0000-0000E82B0000}"/>
    <cellStyle name="Normal 2 2 2 2 2 2 19 3 8" xfId="11361" xr:uid="{00000000-0005-0000-0000-0000E92B0000}"/>
    <cellStyle name="Normal 2 2 2 2 2 2 19 3 9" xfId="11362" xr:uid="{00000000-0005-0000-0000-0000EA2B0000}"/>
    <cellStyle name="Normal 2 2 2 2 2 2 19 4" xfId="11363" xr:uid="{00000000-0005-0000-0000-0000EB2B0000}"/>
    <cellStyle name="Normal 2 2 2 2 2 2 19 4 10" xfId="11364" xr:uid="{00000000-0005-0000-0000-0000EC2B0000}"/>
    <cellStyle name="Normal 2 2 2 2 2 2 19 4 2" xfId="11365" xr:uid="{00000000-0005-0000-0000-0000ED2B0000}"/>
    <cellStyle name="Normal 2 2 2 2 2 2 19 4 3" xfId="11366" xr:uid="{00000000-0005-0000-0000-0000EE2B0000}"/>
    <cellStyle name="Normal 2 2 2 2 2 2 19 4 4" xfId="11367" xr:uid="{00000000-0005-0000-0000-0000EF2B0000}"/>
    <cellStyle name="Normal 2 2 2 2 2 2 19 4 5" xfId="11368" xr:uid="{00000000-0005-0000-0000-0000F02B0000}"/>
    <cellStyle name="Normal 2 2 2 2 2 2 19 4 6" xfId="11369" xr:uid="{00000000-0005-0000-0000-0000F12B0000}"/>
    <cellStyle name="Normal 2 2 2 2 2 2 19 4 7" xfId="11370" xr:uid="{00000000-0005-0000-0000-0000F22B0000}"/>
    <cellStyle name="Normal 2 2 2 2 2 2 19 4 8" xfId="11371" xr:uid="{00000000-0005-0000-0000-0000F32B0000}"/>
    <cellStyle name="Normal 2 2 2 2 2 2 19 4 9" xfId="11372" xr:uid="{00000000-0005-0000-0000-0000F42B0000}"/>
    <cellStyle name="Normal 2 2 2 2 2 2 19 5" xfId="11373" xr:uid="{00000000-0005-0000-0000-0000F52B0000}"/>
    <cellStyle name="Normal 2 2 2 2 2 2 19 5 10" xfId="11374" xr:uid="{00000000-0005-0000-0000-0000F62B0000}"/>
    <cellStyle name="Normal 2 2 2 2 2 2 19 5 2" xfId="11375" xr:uid="{00000000-0005-0000-0000-0000F72B0000}"/>
    <cellStyle name="Normal 2 2 2 2 2 2 19 5 3" xfId="11376" xr:uid="{00000000-0005-0000-0000-0000F82B0000}"/>
    <cellStyle name="Normal 2 2 2 2 2 2 19 5 4" xfId="11377" xr:uid="{00000000-0005-0000-0000-0000F92B0000}"/>
    <cellStyle name="Normal 2 2 2 2 2 2 19 5 5" xfId="11378" xr:uid="{00000000-0005-0000-0000-0000FA2B0000}"/>
    <cellStyle name="Normal 2 2 2 2 2 2 19 5 6" xfId="11379" xr:uid="{00000000-0005-0000-0000-0000FB2B0000}"/>
    <cellStyle name="Normal 2 2 2 2 2 2 19 5 7" xfId="11380" xr:uid="{00000000-0005-0000-0000-0000FC2B0000}"/>
    <cellStyle name="Normal 2 2 2 2 2 2 19 5 8" xfId="11381" xr:uid="{00000000-0005-0000-0000-0000FD2B0000}"/>
    <cellStyle name="Normal 2 2 2 2 2 2 19 5 9" xfId="11382" xr:uid="{00000000-0005-0000-0000-0000FE2B0000}"/>
    <cellStyle name="Normal 2 2 2 2 2 2 19 6" xfId="11383" xr:uid="{00000000-0005-0000-0000-0000FF2B0000}"/>
    <cellStyle name="Normal 2 2 2 2 2 2 19 7" xfId="11384" xr:uid="{00000000-0005-0000-0000-0000002C0000}"/>
    <cellStyle name="Normal 2 2 2 2 2 2 19 8" xfId="11385" xr:uid="{00000000-0005-0000-0000-0000012C0000}"/>
    <cellStyle name="Normal 2 2 2 2 2 2 19 9" xfId="11386" xr:uid="{00000000-0005-0000-0000-0000022C0000}"/>
    <cellStyle name="Normal 2 2 2 2 2 2 2" xfId="11387" xr:uid="{00000000-0005-0000-0000-0000032C0000}"/>
    <cellStyle name="Normal 2 2 2 2 2 2 2 10" xfId="11388" xr:uid="{00000000-0005-0000-0000-0000042C0000}"/>
    <cellStyle name="Normal 2 2 2 2 2 2 2 11" xfId="11389" xr:uid="{00000000-0005-0000-0000-0000052C0000}"/>
    <cellStyle name="Normal 2 2 2 2 2 2 2 12" xfId="11390" xr:uid="{00000000-0005-0000-0000-0000062C0000}"/>
    <cellStyle name="Normal 2 2 2 2 2 2 2 13" xfId="11391" xr:uid="{00000000-0005-0000-0000-0000072C0000}"/>
    <cellStyle name="Normal 2 2 2 2 2 2 2 14" xfId="11392" xr:uid="{00000000-0005-0000-0000-0000082C0000}"/>
    <cellStyle name="Normal 2 2 2 2 2 2 2 15" xfId="11393" xr:uid="{00000000-0005-0000-0000-0000092C0000}"/>
    <cellStyle name="Normal 2 2 2 2 2 2 2 16" xfId="11394" xr:uid="{00000000-0005-0000-0000-00000A2C0000}"/>
    <cellStyle name="Normal 2 2 2 2 2 2 2 2" xfId="11395" xr:uid="{00000000-0005-0000-0000-00000B2C0000}"/>
    <cellStyle name="Normal 2 2 2 2 2 2 2 2 10" xfId="11396" xr:uid="{00000000-0005-0000-0000-00000C2C0000}"/>
    <cellStyle name="Normal 2 2 2 2 2 2 2 2 11" xfId="11397" xr:uid="{00000000-0005-0000-0000-00000D2C0000}"/>
    <cellStyle name="Normal 2 2 2 2 2 2 2 2 12" xfId="11398" xr:uid="{00000000-0005-0000-0000-00000E2C0000}"/>
    <cellStyle name="Normal 2 2 2 2 2 2 2 2 2" xfId="11399" xr:uid="{00000000-0005-0000-0000-00000F2C0000}"/>
    <cellStyle name="Normal 2 2 2 2 2 2 2 2 3" xfId="11400" xr:uid="{00000000-0005-0000-0000-0000102C0000}"/>
    <cellStyle name="Normal 2 2 2 2 2 2 2 2 4" xfId="11401" xr:uid="{00000000-0005-0000-0000-0000112C0000}"/>
    <cellStyle name="Normal 2 2 2 2 2 2 2 2 5" xfId="11402" xr:uid="{00000000-0005-0000-0000-0000122C0000}"/>
    <cellStyle name="Normal 2 2 2 2 2 2 2 2 6" xfId="11403" xr:uid="{00000000-0005-0000-0000-0000132C0000}"/>
    <cellStyle name="Normal 2 2 2 2 2 2 2 2 7" xfId="11404" xr:uid="{00000000-0005-0000-0000-0000142C0000}"/>
    <cellStyle name="Normal 2 2 2 2 2 2 2 2 8" xfId="11405" xr:uid="{00000000-0005-0000-0000-0000152C0000}"/>
    <cellStyle name="Normal 2 2 2 2 2 2 2 2 9" xfId="11406" xr:uid="{00000000-0005-0000-0000-0000162C0000}"/>
    <cellStyle name="Normal 2 2 2 2 2 2 2 3" xfId="11407" xr:uid="{00000000-0005-0000-0000-0000172C0000}"/>
    <cellStyle name="Normal 2 2 2 2 2 2 2 3 10" xfId="11408" xr:uid="{00000000-0005-0000-0000-0000182C0000}"/>
    <cellStyle name="Normal 2 2 2 2 2 2 2 3 2" xfId="11409" xr:uid="{00000000-0005-0000-0000-0000192C0000}"/>
    <cellStyle name="Normal 2 2 2 2 2 2 2 3 3" xfId="11410" xr:uid="{00000000-0005-0000-0000-00001A2C0000}"/>
    <cellStyle name="Normal 2 2 2 2 2 2 2 3 4" xfId="11411" xr:uid="{00000000-0005-0000-0000-00001B2C0000}"/>
    <cellStyle name="Normal 2 2 2 2 2 2 2 3 5" xfId="11412" xr:uid="{00000000-0005-0000-0000-00001C2C0000}"/>
    <cellStyle name="Normal 2 2 2 2 2 2 2 3 6" xfId="11413" xr:uid="{00000000-0005-0000-0000-00001D2C0000}"/>
    <cellStyle name="Normal 2 2 2 2 2 2 2 3 7" xfId="11414" xr:uid="{00000000-0005-0000-0000-00001E2C0000}"/>
    <cellStyle name="Normal 2 2 2 2 2 2 2 3 8" xfId="11415" xr:uid="{00000000-0005-0000-0000-00001F2C0000}"/>
    <cellStyle name="Normal 2 2 2 2 2 2 2 3 9" xfId="11416" xr:uid="{00000000-0005-0000-0000-0000202C0000}"/>
    <cellStyle name="Normal 2 2 2 2 2 2 2 4" xfId="11417" xr:uid="{00000000-0005-0000-0000-0000212C0000}"/>
    <cellStyle name="Normal 2 2 2 2 2 2 2 4 10" xfId="11418" xr:uid="{00000000-0005-0000-0000-0000222C0000}"/>
    <cellStyle name="Normal 2 2 2 2 2 2 2 4 2" xfId="11419" xr:uid="{00000000-0005-0000-0000-0000232C0000}"/>
    <cellStyle name="Normal 2 2 2 2 2 2 2 4 3" xfId="11420" xr:uid="{00000000-0005-0000-0000-0000242C0000}"/>
    <cellStyle name="Normal 2 2 2 2 2 2 2 4 4" xfId="11421" xr:uid="{00000000-0005-0000-0000-0000252C0000}"/>
    <cellStyle name="Normal 2 2 2 2 2 2 2 4 5" xfId="11422" xr:uid="{00000000-0005-0000-0000-0000262C0000}"/>
    <cellStyle name="Normal 2 2 2 2 2 2 2 4 6" xfId="11423" xr:uid="{00000000-0005-0000-0000-0000272C0000}"/>
    <cellStyle name="Normal 2 2 2 2 2 2 2 4 7" xfId="11424" xr:uid="{00000000-0005-0000-0000-0000282C0000}"/>
    <cellStyle name="Normal 2 2 2 2 2 2 2 4 8" xfId="11425" xr:uid="{00000000-0005-0000-0000-0000292C0000}"/>
    <cellStyle name="Normal 2 2 2 2 2 2 2 4 9" xfId="11426" xr:uid="{00000000-0005-0000-0000-00002A2C0000}"/>
    <cellStyle name="Normal 2 2 2 2 2 2 2 5" xfId="11427" xr:uid="{00000000-0005-0000-0000-00002B2C0000}"/>
    <cellStyle name="Normal 2 2 2 2 2 2 2 5 10" xfId="11428" xr:uid="{00000000-0005-0000-0000-00002C2C0000}"/>
    <cellStyle name="Normal 2 2 2 2 2 2 2 5 2" xfId="11429" xr:uid="{00000000-0005-0000-0000-00002D2C0000}"/>
    <cellStyle name="Normal 2 2 2 2 2 2 2 5 3" xfId="11430" xr:uid="{00000000-0005-0000-0000-00002E2C0000}"/>
    <cellStyle name="Normal 2 2 2 2 2 2 2 5 4" xfId="11431" xr:uid="{00000000-0005-0000-0000-00002F2C0000}"/>
    <cellStyle name="Normal 2 2 2 2 2 2 2 5 5" xfId="11432" xr:uid="{00000000-0005-0000-0000-0000302C0000}"/>
    <cellStyle name="Normal 2 2 2 2 2 2 2 5 6" xfId="11433" xr:uid="{00000000-0005-0000-0000-0000312C0000}"/>
    <cellStyle name="Normal 2 2 2 2 2 2 2 5 7" xfId="11434" xr:uid="{00000000-0005-0000-0000-0000322C0000}"/>
    <cellStyle name="Normal 2 2 2 2 2 2 2 5 8" xfId="11435" xr:uid="{00000000-0005-0000-0000-0000332C0000}"/>
    <cellStyle name="Normal 2 2 2 2 2 2 2 5 9" xfId="11436" xr:uid="{00000000-0005-0000-0000-0000342C0000}"/>
    <cellStyle name="Normal 2 2 2 2 2 2 2 6" xfId="11437" xr:uid="{00000000-0005-0000-0000-0000352C0000}"/>
    <cellStyle name="Normal 2 2 2 2 2 2 2 7" xfId="11438" xr:uid="{00000000-0005-0000-0000-0000362C0000}"/>
    <cellStyle name="Normal 2 2 2 2 2 2 2 8" xfId="11439" xr:uid="{00000000-0005-0000-0000-0000372C0000}"/>
    <cellStyle name="Normal 2 2 2 2 2 2 2 9" xfId="11440" xr:uid="{00000000-0005-0000-0000-0000382C0000}"/>
    <cellStyle name="Normal 2 2 2 2 2 2 20" xfId="11441" xr:uid="{00000000-0005-0000-0000-0000392C0000}"/>
    <cellStyle name="Normal 2 2 2 2 2 2 20 10" xfId="11442" xr:uid="{00000000-0005-0000-0000-00003A2C0000}"/>
    <cellStyle name="Normal 2 2 2 2 2 2 20 11" xfId="11443" xr:uid="{00000000-0005-0000-0000-00003B2C0000}"/>
    <cellStyle name="Normal 2 2 2 2 2 2 20 12" xfId="11444" xr:uid="{00000000-0005-0000-0000-00003C2C0000}"/>
    <cellStyle name="Normal 2 2 2 2 2 2 20 13" xfId="11445" xr:uid="{00000000-0005-0000-0000-00003D2C0000}"/>
    <cellStyle name="Normal 2 2 2 2 2 2 20 14" xfId="11446" xr:uid="{00000000-0005-0000-0000-00003E2C0000}"/>
    <cellStyle name="Normal 2 2 2 2 2 2 20 2" xfId="11447" xr:uid="{00000000-0005-0000-0000-00003F2C0000}"/>
    <cellStyle name="Normal 2 2 2 2 2 2 20 2 10" xfId="11448" xr:uid="{00000000-0005-0000-0000-0000402C0000}"/>
    <cellStyle name="Normal 2 2 2 2 2 2 20 2 2" xfId="11449" xr:uid="{00000000-0005-0000-0000-0000412C0000}"/>
    <cellStyle name="Normal 2 2 2 2 2 2 20 2 3" xfId="11450" xr:uid="{00000000-0005-0000-0000-0000422C0000}"/>
    <cellStyle name="Normal 2 2 2 2 2 2 20 2 4" xfId="11451" xr:uid="{00000000-0005-0000-0000-0000432C0000}"/>
    <cellStyle name="Normal 2 2 2 2 2 2 20 2 5" xfId="11452" xr:uid="{00000000-0005-0000-0000-0000442C0000}"/>
    <cellStyle name="Normal 2 2 2 2 2 2 20 2 6" xfId="11453" xr:uid="{00000000-0005-0000-0000-0000452C0000}"/>
    <cellStyle name="Normal 2 2 2 2 2 2 20 2 7" xfId="11454" xr:uid="{00000000-0005-0000-0000-0000462C0000}"/>
    <cellStyle name="Normal 2 2 2 2 2 2 20 2 8" xfId="11455" xr:uid="{00000000-0005-0000-0000-0000472C0000}"/>
    <cellStyle name="Normal 2 2 2 2 2 2 20 2 9" xfId="11456" xr:uid="{00000000-0005-0000-0000-0000482C0000}"/>
    <cellStyle name="Normal 2 2 2 2 2 2 20 3" xfId="11457" xr:uid="{00000000-0005-0000-0000-0000492C0000}"/>
    <cellStyle name="Normal 2 2 2 2 2 2 20 3 10" xfId="11458" xr:uid="{00000000-0005-0000-0000-00004A2C0000}"/>
    <cellStyle name="Normal 2 2 2 2 2 2 20 3 2" xfId="11459" xr:uid="{00000000-0005-0000-0000-00004B2C0000}"/>
    <cellStyle name="Normal 2 2 2 2 2 2 20 3 3" xfId="11460" xr:uid="{00000000-0005-0000-0000-00004C2C0000}"/>
    <cellStyle name="Normal 2 2 2 2 2 2 20 3 4" xfId="11461" xr:uid="{00000000-0005-0000-0000-00004D2C0000}"/>
    <cellStyle name="Normal 2 2 2 2 2 2 20 3 5" xfId="11462" xr:uid="{00000000-0005-0000-0000-00004E2C0000}"/>
    <cellStyle name="Normal 2 2 2 2 2 2 20 3 6" xfId="11463" xr:uid="{00000000-0005-0000-0000-00004F2C0000}"/>
    <cellStyle name="Normal 2 2 2 2 2 2 20 3 7" xfId="11464" xr:uid="{00000000-0005-0000-0000-0000502C0000}"/>
    <cellStyle name="Normal 2 2 2 2 2 2 20 3 8" xfId="11465" xr:uid="{00000000-0005-0000-0000-0000512C0000}"/>
    <cellStyle name="Normal 2 2 2 2 2 2 20 3 9" xfId="11466" xr:uid="{00000000-0005-0000-0000-0000522C0000}"/>
    <cellStyle name="Normal 2 2 2 2 2 2 20 4" xfId="11467" xr:uid="{00000000-0005-0000-0000-0000532C0000}"/>
    <cellStyle name="Normal 2 2 2 2 2 2 20 4 10" xfId="11468" xr:uid="{00000000-0005-0000-0000-0000542C0000}"/>
    <cellStyle name="Normal 2 2 2 2 2 2 20 4 2" xfId="11469" xr:uid="{00000000-0005-0000-0000-0000552C0000}"/>
    <cellStyle name="Normal 2 2 2 2 2 2 20 4 3" xfId="11470" xr:uid="{00000000-0005-0000-0000-0000562C0000}"/>
    <cellStyle name="Normal 2 2 2 2 2 2 20 4 4" xfId="11471" xr:uid="{00000000-0005-0000-0000-0000572C0000}"/>
    <cellStyle name="Normal 2 2 2 2 2 2 20 4 5" xfId="11472" xr:uid="{00000000-0005-0000-0000-0000582C0000}"/>
    <cellStyle name="Normal 2 2 2 2 2 2 20 4 6" xfId="11473" xr:uid="{00000000-0005-0000-0000-0000592C0000}"/>
    <cellStyle name="Normal 2 2 2 2 2 2 20 4 7" xfId="11474" xr:uid="{00000000-0005-0000-0000-00005A2C0000}"/>
    <cellStyle name="Normal 2 2 2 2 2 2 20 4 8" xfId="11475" xr:uid="{00000000-0005-0000-0000-00005B2C0000}"/>
    <cellStyle name="Normal 2 2 2 2 2 2 20 4 9" xfId="11476" xr:uid="{00000000-0005-0000-0000-00005C2C0000}"/>
    <cellStyle name="Normal 2 2 2 2 2 2 20 5" xfId="11477" xr:uid="{00000000-0005-0000-0000-00005D2C0000}"/>
    <cellStyle name="Normal 2 2 2 2 2 2 20 5 10" xfId="11478" xr:uid="{00000000-0005-0000-0000-00005E2C0000}"/>
    <cellStyle name="Normal 2 2 2 2 2 2 20 5 2" xfId="11479" xr:uid="{00000000-0005-0000-0000-00005F2C0000}"/>
    <cellStyle name="Normal 2 2 2 2 2 2 20 5 3" xfId="11480" xr:uid="{00000000-0005-0000-0000-0000602C0000}"/>
    <cellStyle name="Normal 2 2 2 2 2 2 20 5 4" xfId="11481" xr:uid="{00000000-0005-0000-0000-0000612C0000}"/>
    <cellStyle name="Normal 2 2 2 2 2 2 20 5 5" xfId="11482" xr:uid="{00000000-0005-0000-0000-0000622C0000}"/>
    <cellStyle name="Normal 2 2 2 2 2 2 20 5 6" xfId="11483" xr:uid="{00000000-0005-0000-0000-0000632C0000}"/>
    <cellStyle name="Normal 2 2 2 2 2 2 20 5 7" xfId="11484" xr:uid="{00000000-0005-0000-0000-0000642C0000}"/>
    <cellStyle name="Normal 2 2 2 2 2 2 20 5 8" xfId="11485" xr:uid="{00000000-0005-0000-0000-0000652C0000}"/>
    <cellStyle name="Normal 2 2 2 2 2 2 20 5 9" xfId="11486" xr:uid="{00000000-0005-0000-0000-0000662C0000}"/>
    <cellStyle name="Normal 2 2 2 2 2 2 20 6" xfId="11487" xr:uid="{00000000-0005-0000-0000-0000672C0000}"/>
    <cellStyle name="Normal 2 2 2 2 2 2 20 7" xfId="11488" xr:uid="{00000000-0005-0000-0000-0000682C0000}"/>
    <cellStyle name="Normal 2 2 2 2 2 2 20 8" xfId="11489" xr:uid="{00000000-0005-0000-0000-0000692C0000}"/>
    <cellStyle name="Normal 2 2 2 2 2 2 20 9" xfId="11490" xr:uid="{00000000-0005-0000-0000-00006A2C0000}"/>
    <cellStyle name="Normal 2 2 2 2 2 2 21" xfId="11491" xr:uid="{00000000-0005-0000-0000-00006B2C0000}"/>
    <cellStyle name="Normal 2 2 2 2 2 2 21 10" xfId="11492" xr:uid="{00000000-0005-0000-0000-00006C2C0000}"/>
    <cellStyle name="Normal 2 2 2 2 2 2 21 11" xfId="11493" xr:uid="{00000000-0005-0000-0000-00006D2C0000}"/>
    <cellStyle name="Normal 2 2 2 2 2 2 21 12" xfId="11494" xr:uid="{00000000-0005-0000-0000-00006E2C0000}"/>
    <cellStyle name="Normal 2 2 2 2 2 2 21 13" xfId="11495" xr:uid="{00000000-0005-0000-0000-00006F2C0000}"/>
    <cellStyle name="Normal 2 2 2 2 2 2 21 14" xfId="11496" xr:uid="{00000000-0005-0000-0000-0000702C0000}"/>
    <cellStyle name="Normal 2 2 2 2 2 2 21 2" xfId="11497" xr:uid="{00000000-0005-0000-0000-0000712C0000}"/>
    <cellStyle name="Normal 2 2 2 2 2 2 21 2 10" xfId="11498" xr:uid="{00000000-0005-0000-0000-0000722C0000}"/>
    <cellStyle name="Normal 2 2 2 2 2 2 21 2 2" xfId="11499" xr:uid="{00000000-0005-0000-0000-0000732C0000}"/>
    <cellStyle name="Normal 2 2 2 2 2 2 21 2 3" xfId="11500" xr:uid="{00000000-0005-0000-0000-0000742C0000}"/>
    <cellStyle name="Normal 2 2 2 2 2 2 21 2 4" xfId="11501" xr:uid="{00000000-0005-0000-0000-0000752C0000}"/>
    <cellStyle name="Normal 2 2 2 2 2 2 21 2 5" xfId="11502" xr:uid="{00000000-0005-0000-0000-0000762C0000}"/>
    <cellStyle name="Normal 2 2 2 2 2 2 21 2 6" xfId="11503" xr:uid="{00000000-0005-0000-0000-0000772C0000}"/>
    <cellStyle name="Normal 2 2 2 2 2 2 21 2 7" xfId="11504" xr:uid="{00000000-0005-0000-0000-0000782C0000}"/>
    <cellStyle name="Normal 2 2 2 2 2 2 21 2 8" xfId="11505" xr:uid="{00000000-0005-0000-0000-0000792C0000}"/>
    <cellStyle name="Normal 2 2 2 2 2 2 21 2 9" xfId="11506" xr:uid="{00000000-0005-0000-0000-00007A2C0000}"/>
    <cellStyle name="Normal 2 2 2 2 2 2 21 3" xfId="11507" xr:uid="{00000000-0005-0000-0000-00007B2C0000}"/>
    <cellStyle name="Normal 2 2 2 2 2 2 21 3 10" xfId="11508" xr:uid="{00000000-0005-0000-0000-00007C2C0000}"/>
    <cellStyle name="Normal 2 2 2 2 2 2 21 3 2" xfId="11509" xr:uid="{00000000-0005-0000-0000-00007D2C0000}"/>
    <cellStyle name="Normal 2 2 2 2 2 2 21 3 3" xfId="11510" xr:uid="{00000000-0005-0000-0000-00007E2C0000}"/>
    <cellStyle name="Normal 2 2 2 2 2 2 21 3 4" xfId="11511" xr:uid="{00000000-0005-0000-0000-00007F2C0000}"/>
    <cellStyle name="Normal 2 2 2 2 2 2 21 3 5" xfId="11512" xr:uid="{00000000-0005-0000-0000-0000802C0000}"/>
    <cellStyle name="Normal 2 2 2 2 2 2 21 3 6" xfId="11513" xr:uid="{00000000-0005-0000-0000-0000812C0000}"/>
    <cellStyle name="Normal 2 2 2 2 2 2 21 3 7" xfId="11514" xr:uid="{00000000-0005-0000-0000-0000822C0000}"/>
    <cellStyle name="Normal 2 2 2 2 2 2 21 3 8" xfId="11515" xr:uid="{00000000-0005-0000-0000-0000832C0000}"/>
    <cellStyle name="Normal 2 2 2 2 2 2 21 3 9" xfId="11516" xr:uid="{00000000-0005-0000-0000-0000842C0000}"/>
    <cellStyle name="Normal 2 2 2 2 2 2 21 4" xfId="11517" xr:uid="{00000000-0005-0000-0000-0000852C0000}"/>
    <cellStyle name="Normal 2 2 2 2 2 2 21 4 10" xfId="11518" xr:uid="{00000000-0005-0000-0000-0000862C0000}"/>
    <cellStyle name="Normal 2 2 2 2 2 2 21 4 2" xfId="11519" xr:uid="{00000000-0005-0000-0000-0000872C0000}"/>
    <cellStyle name="Normal 2 2 2 2 2 2 21 4 3" xfId="11520" xr:uid="{00000000-0005-0000-0000-0000882C0000}"/>
    <cellStyle name="Normal 2 2 2 2 2 2 21 4 4" xfId="11521" xr:uid="{00000000-0005-0000-0000-0000892C0000}"/>
    <cellStyle name="Normal 2 2 2 2 2 2 21 4 5" xfId="11522" xr:uid="{00000000-0005-0000-0000-00008A2C0000}"/>
    <cellStyle name="Normal 2 2 2 2 2 2 21 4 6" xfId="11523" xr:uid="{00000000-0005-0000-0000-00008B2C0000}"/>
    <cellStyle name="Normal 2 2 2 2 2 2 21 4 7" xfId="11524" xr:uid="{00000000-0005-0000-0000-00008C2C0000}"/>
    <cellStyle name="Normal 2 2 2 2 2 2 21 4 8" xfId="11525" xr:uid="{00000000-0005-0000-0000-00008D2C0000}"/>
    <cellStyle name="Normal 2 2 2 2 2 2 21 4 9" xfId="11526" xr:uid="{00000000-0005-0000-0000-00008E2C0000}"/>
    <cellStyle name="Normal 2 2 2 2 2 2 21 5" xfId="11527" xr:uid="{00000000-0005-0000-0000-00008F2C0000}"/>
    <cellStyle name="Normal 2 2 2 2 2 2 21 5 10" xfId="11528" xr:uid="{00000000-0005-0000-0000-0000902C0000}"/>
    <cellStyle name="Normal 2 2 2 2 2 2 21 5 2" xfId="11529" xr:uid="{00000000-0005-0000-0000-0000912C0000}"/>
    <cellStyle name="Normal 2 2 2 2 2 2 21 5 3" xfId="11530" xr:uid="{00000000-0005-0000-0000-0000922C0000}"/>
    <cellStyle name="Normal 2 2 2 2 2 2 21 5 4" xfId="11531" xr:uid="{00000000-0005-0000-0000-0000932C0000}"/>
    <cellStyle name="Normal 2 2 2 2 2 2 21 5 5" xfId="11532" xr:uid="{00000000-0005-0000-0000-0000942C0000}"/>
    <cellStyle name="Normal 2 2 2 2 2 2 21 5 6" xfId="11533" xr:uid="{00000000-0005-0000-0000-0000952C0000}"/>
    <cellStyle name="Normal 2 2 2 2 2 2 21 5 7" xfId="11534" xr:uid="{00000000-0005-0000-0000-0000962C0000}"/>
    <cellStyle name="Normal 2 2 2 2 2 2 21 5 8" xfId="11535" xr:uid="{00000000-0005-0000-0000-0000972C0000}"/>
    <cellStyle name="Normal 2 2 2 2 2 2 21 5 9" xfId="11536" xr:uid="{00000000-0005-0000-0000-0000982C0000}"/>
    <cellStyle name="Normal 2 2 2 2 2 2 21 6" xfId="11537" xr:uid="{00000000-0005-0000-0000-0000992C0000}"/>
    <cellStyle name="Normal 2 2 2 2 2 2 21 7" xfId="11538" xr:uid="{00000000-0005-0000-0000-00009A2C0000}"/>
    <cellStyle name="Normal 2 2 2 2 2 2 21 8" xfId="11539" xr:uid="{00000000-0005-0000-0000-00009B2C0000}"/>
    <cellStyle name="Normal 2 2 2 2 2 2 21 9" xfId="11540" xr:uid="{00000000-0005-0000-0000-00009C2C0000}"/>
    <cellStyle name="Normal 2 2 2 2 2 2 22" xfId="11541" xr:uid="{00000000-0005-0000-0000-00009D2C0000}"/>
    <cellStyle name="Normal 2 2 2 2 2 2 22 10" xfId="11542" xr:uid="{00000000-0005-0000-0000-00009E2C0000}"/>
    <cellStyle name="Normal 2 2 2 2 2 2 22 11" xfId="11543" xr:uid="{00000000-0005-0000-0000-00009F2C0000}"/>
    <cellStyle name="Normal 2 2 2 2 2 2 22 12" xfId="11544" xr:uid="{00000000-0005-0000-0000-0000A02C0000}"/>
    <cellStyle name="Normal 2 2 2 2 2 2 22 13" xfId="11545" xr:uid="{00000000-0005-0000-0000-0000A12C0000}"/>
    <cellStyle name="Normal 2 2 2 2 2 2 22 14" xfId="11546" xr:uid="{00000000-0005-0000-0000-0000A22C0000}"/>
    <cellStyle name="Normal 2 2 2 2 2 2 22 2" xfId="11547" xr:uid="{00000000-0005-0000-0000-0000A32C0000}"/>
    <cellStyle name="Normal 2 2 2 2 2 2 22 2 10" xfId="11548" xr:uid="{00000000-0005-0000-0000-0000A42C0000}"/>
    <cellStyle name="Normal 2 2 2 2 2 2 22 2 2" xfId="11549" xr:uid="{00000000-0005-0000-0000-0000A52C0000}"/>
    <cellStyle name="Normal 2 2 2 2 2 2 22 2 3" xfId="11550" xr:uid="{00000000-0005-0000-0000-0000A62C0000}"/>
    <cellStyle name="Normal 2 2 2 2 2 2 22 2 4" xfId="11551" xr:uid="{00000000-0005-0000-0000-0000A72C0000}"/>
    <cellStyle name="Normal 2 2 2 2 2 2 22 2 5" xfId="11552" xr:uid="{00000000-0005-0000-0000-0000A82C0000}"/>
    <cellStyle name="Normal 2 2 2 2 2 2 22 2 6" xfId="11553" xr:uid="{00000000-0005-0000-0000-0000A92C0000}"/>
    <cellStyle name="Normal 2 2 2 2 2 2 22 2 7" xfId="11554" xr:uid="{00000000-0005-0000-0000-0000AA2C0000}"/>
    <cellStyle name="Normal 2 2 2 2 2 2 22 2 8" xfId="11555" xr:uid="{00000000-0005-0000-0000-0000AB2C0000}"/>
    <cellStyle name="Normal 2 2 2 2 2 2 22 2 9" xfId="11556" xr:uid="{00000000-0005-0000-0000-0000AC2C0000}"/>
    <cellStyle name="Normal 2 2 2 2 2 2 22 3" xfId="11557" xr:uid="{00000000-0005-0000-0000-0000AD2C0000}"/>
    <cellStyle name="Normal 2 2 2 2 2 2 22 3 10" xfId="11558" xr:uid="{00000000-0005-0000-0000-0000AE2C0000}"/>
    <cellStyle name="Normal 2 2 2 2 2 2 22 3 2" xfId="11559" xr:uid="{00000000-0005-0000-0000-0000AF2C0000}"/>
    <cellStyle name="Normal 2 2 2 2 2 2 22 3 3" xfId="11560" xr:uid="{00000000-0005-0000-0000-0000B02C0000}"/>
    <cellStyle name="Normal 2 2 2 2 2 2 22 3 4" xfId="11561" xr:uid="{00000000-0005-0000-0000-0000B12C0000}"/>
    <cellStyle name="Normal 2 2 2 2 2 2 22 3 5" xfId="11562" xr:uid="{00000000-0005-0000-0000-0000B22C0000}"/>
    <cellStyle name="Normal 2 2 2 2 2 2 22 3 6" xfId="11563" xr:uid="{00000000-0005-0000-0000-0000B32C0000}"/>
    <cellStyle name="Normal 2 2 2 2 2 2 22 3 7" xfId="11564" xr:uid="{00000000-0005-0000-0000-0000B42C0000}"/>
    <cellStyle name="Normal 2 2 2 2 2 2 22 3 8" xfId="11565" xr:uid="{00000000-0005-0000-0000-0000B52C0000}"/>
    <cellStyle name="Normal 2 2 2 2 2 2 22 3 9" xfId="11566" xr:uid="{00000000-0005-0000-0000-0000B62C0000}"/>
    <cellStyle name="Normal 2 2 2 2 2 2 22 4" xfId="11567" xr:uid="{00000000-0005-0000-0000-0000B72C0000}"/>
    <cellStyle name="Normal 2 2 2 2 2 2 22 4 10" xfId="11568" xr:uid="{00000000-0005-0000-0000-0000B82C0000}"/>
    <cellStyle name="Normal 2 2 2 2 2 2 22 4 2" xfId="11569" xr:uid="{00000000-0005-0000-0000-0000B92C0000}"/>
    <cellStyle name="Normal 2 2 2 2 2 2 22 4 3" xfId="11570" xr:uid="{00000000-0005-0000-0000-0000BA2C0000}"/>
    <cellStyle name="Normal 2 2 2 2 2 2 22 4 4" xfId="11571" xr:uid="{00000000-0005-0000-0000-0000BB2C0000}"/>
    <cellStyle name="Normal 2 2 2 2 2 2 22 4 5" xfId="11572" xr:uid="{00000000-0005-0000-0000-0000BC2C0000}"/>
    <cellStyle name="Normal 2 2 2 2 2 2 22 4 6" xfId="11573" xr:uid="{00000000-0005-0000-0000-0000BD2C0000}"/>
    <cellStyle name="Normal 2 2 2 2 2 2 22 4 7" xfId="11574" xr:uid="{00000000-0005-0000-0000-0000BE2C0000}"/>
    <cellStyle name="Normal 2 2 2 2 2 2 22 4 8" xfId="11575" xr:uid="{00000000-0005-0000-0000-0000BF2C0000}"/>
    <cellStyle name="Normal 2 2 2 2 2 2 22 4 9" xfId="11576" xr:uid="{00000000-0005-0000-0000-0000C02C0000}"/>
    <cellStyle name="Normal 2 2 2 2 2 2 22 5" xfId="11577" xr:uid="{00000000-0005-0000-0000-0000C12C0000}"/>
    <cellStyle name="Normal 2 2 2 2 2 2 22 5 10" xfId="11578" xr:uid="{00000000-0005-0000-0000-0000C22C0000}"/>
    <cellStyle name="Normal 2 2 2 2 2 2 22 5 2" xfId="11579" xr:uid="{00000000-0005-0000-0000-0000C32C0000}"/>
    <cellStyle name="Normal 2 2 2 2 2 2 22 5 3" xfId="11580" xr:uid="{00000000-0005-0000-0000-0000C42C0000}"/>
    <cellStyle name="Normal 2 2 2 2 2 2 22 5 4" xfId="11581" xr:uid="{00000000-0005-0000-0000-0000C52C0000}"/>
    <cellStyle name="Normal 2 2 2 2 2 2 22 5 5" xfId="11582" xr:uid="{00000000-0005-0000-0000-0000C62C0000}"/>
    <cellStyle name="Normal 2 2 2 2 2 2 22 5 6" xfId="11583" xr:uid="{00000000-0005-0000-0000-0000C72C0000}"/>
    <cellStyle name="Normal 2 2 2 2 2 2 22 5 7" xfId="11584" xr:uid="{00000000-0005-0000-0000-0000C82C0000}"/>
    <cellStyle name="Normal 2 2 2 2 2 2 22 5 8" xfId="11585" xr:uid="{00000000-0005-0000-0000-0000C92C0000}"/>
    <cellStyle name="Normal 2 2 2 2 2 2 22 5 9" xfId="11586" xr:uid="{00000000-0005-0000-0000-0000CA2C0000}"/>
    <cellStyle name="Normal 2 2 2 2 2 2 22 6" xfId="11587" xr:uid="{00000000-0005-0000-0000-0000CB2C0000}"/>
    <cellStyle name="Normal 2 2 2 2 2 2 22 7" xfId="11588" xr:uid="{00000000-0005-0000-0000-0000CC2C0000}"/>
    <cellStyle name="Normal 2 2 2 2 2 2 22 8" xfId="11589" xr:uid="{00000000-0005-0000-0000-0000CD2C0000}"/>
    <cellStyle name="Normal 2 2 2 2 2 2 22 9" xfId="11590" xr:uid="{00000000-0005-0000-0000-0000CE2C0000}"/>
    <cellStyle name="Normal 2 2 2 2 2 2 23" xfId="11591" xr:uid="{00000000-0005-0000-0000-0000CF2C0000}"/>
    <cellStyle name="Normal 2 2 2 2 2 2 23 10" xfId="11592" xr:uid="{00000000-0005-0000-0000-0000D02C0000}"/>
    <cellStyle name="Normal 2 2 2 2 2 2 23 11" xfId="11593" xr:uid="{00000000-0005-0000-0000-0000D12C0000}"/>
    <cellStyle name="Normal 2 2 2 2 2 2 23 12" xfId="11594" xr:uid="{00000000-0005-0000-0000-0000D22C0000}"/>
    <cellStyle name="Normal 2 2 2 2 2 2 23 13" xfId="11595" xr:uid="{00000000-0005-0000-0000-0000D32C0000}"/>
    <cellStyle name="Normal 2 2 2 2 2 2 23 14" xfId="11596" xr:uid="{00000000-0005-0000-0000-0000D42C0000}"/>
    <cellStyle name="Normal 2 2 2 2 2 2 23 2" xfId="11597" xr:uid="{00000000-0005-0000-0000-0000D52C0000}"/>
    <cellStyle name="Normal 2 2 2 2 2 2 23 2 10" xfId="11598" xr:uid="{00000000-0005-0000-0000-0000D62C0000}"/>
    <cellStyle name="Normal 2 2 2 2 2 2 23 2 2" xfId="11599" xr:uid="{00000000-0005-0000-0000-0000D72C0000}"/>
    <cellStyle name="Normal 2 2 2 2 2 2 23 2 3" xfId="11600" xr:uid="{00000000-0005-0000-0000-0000D82C0000}"/>
    <cellStyle name="Normal 2 2 2 2 2 2 23 2 4" xfId="11601" xr:uid="{00000000-0005-0000-0000-0000D92C0000}"/>
    <cellStyle name="Normal 2 2 2 2 2 2 23 2 5" xfId="11602" xr:uid="{00000000-0005-0000-0000-0000DA2C0000}"/>
    <cellStyle name="Normal 2 2 2 2 2 2 23 2 6" xfId="11603" xr:uid="{00000000-0005-0000-0000-0000DB2C0000}"/>
    <cellStyle name="Normal 2 2 2 2 2 2 23 2 7" xfId="11604" xr:uid="{00000000-0005-0000-0000-0000DC2C0000}"/>
    <cellStyle name="Normal 2 2 2 2 2 2 23 2 8" xfId="11605" xr:uid="{00000000-0005-0000-0000-0000DD2C0000}"/>
    <cellStyle name="Normal 2 2 2 2 2 2 23 2 9" xfId="11606" xr:uid="{00000000-0005-0000-0000-0000DE2C0000}"/>
    <cellStyle name="Normal 2 2 2 2 2 2 23 3" xfId="11607" xr:uid="{00000000-0005-0000-0000-0000DF2C0000}"/>
    <cellStyle name="Normal 2 2 2 2 2 2 23 3 10" xfId="11608" xr:uid="{00000000-0005-0000-0000-0000E02C0000}"/>
    <cellStyle name="Normal 2 2 2 2 2 2 23 3 2" xfId="11609" xr:uid="{00000000-0005-0000-0000-0000E12C0000}"/>
    <cellStyle name="Normal 2 2 2 2 2 2 23 3 3" xfId="11610" xr:uid="{00000000-0005-0000-0000-0000E22C0000}"/>
    <cellStyle name="Normal 2 2 2 2 2 2 23 3 4" xfId="11611" xr:uid="{00000000-0005-0000-0000-0000E32C0000}"/>
    <cellStyle name="Normal 2 2 2 2 2 2 23 3 5" xfId="11612" xr:uid="{00000000-0005-0000-0000-0000E42C0000}"/>
    <cellStyle name="Normal 2 2 2 2 2 2 23 3 6" xfId="11613" xr:uid="{00000000-0005-0000-0000-0000E52C0000}"/>
    <cellStyle name="Normal 2 2 2 2 2 2 23 3 7" xfId="11614" xr:uid="{00000000-0005-0000-0000-0000E62C0000}"/>
    <cellStyle name="Normal 2 2 2 2 2 2 23 3 8" xfId="11615" xr:uid="{00000000-0005-0000-0000-0000E72C0000}"/>
    <cellStyle name="Normal 2 2 2 2 2 2 23 3 9" xfId="11616" xr:uid="{00000000-0005-0000-0000-0000E82C0000}"/>
    <cellStyle name="Normal 2 2 2 2 2 2 23 4" xfId="11617" xr:uid="{00000000-0005-0000-0000-0000E92C0000}"/>
    <cellStyle name="Normal 2 2 2 2 2 2 23 4 10" xfId="11618" xr:uid="{00000000-0005-0000-0000-0000EA2C0000}"/>
    <cellStyle name="Normal 2 2 2 2 2 2 23 4 2" xfId="11619" xr:uid="{00000000-0005-0000-0000-0000EB2C0000}"/>
    <cellStyle name="Normal 2 2 2 2 2 2 23 4 3" xfId="11620" xr:uid="{00000000-0005-0000-0000-0000EC2C0000}"/>
    <cellStyle name="Normal 2 2 2 2 2 2 23 4 4" xfId="11621" xr:uid="{00000000-0005-0000-0000-0000ED2C0000}"/>
    <cellStyle name="Normal 2 2 2 2 2 2 23 4 5" xfId="11622" xr:uid="{00000000-0005-0000-0000-0000EE2C0000}"/>
    <cellStyle name="Normal 2 2 2 2 2 2 23 4 6" xfId="11623" xr:uid="{00000000-0005-0000-0000-0000EF2C0000}"/>
    <cellStyle name="Normal 2 2 2 2 2 2 23 4 7" xfId="11624" xr:uid="{00000000-0005-0000-0000-0000F02C0000}"/>
    <cellStyle name="Normal 2 2 2 2 2 2 23 4 8" xfId="11625" xr:uid="{00000000-0005-0000-0000-0000F12C0000}"/>
    <cellStyle name="Normal 2 2 2 2 2 2 23 4 9" xfId="11626" xr:uid="{00000000-0005-0000-0000-0000F22C0000}"/>
    <cellStyle name="Normal 2 2 2 2 2 2 23 5" xfId="11627" xr:uid="{00000000-0005-0000-0000-0000F32C0000}"/>
    <cellStyle name="Normal 2 2 2 2 2 2 23 5 10" xfId="11628" xr:uid="{00000000-0005-0000-0000-0000F42C0000}"/>
    <cellStyle name="Normal 2 2 2 2 2 2 23 5 2" xfId="11629" xr:uid="{00000000-0005-0000-0000-0000F52C0000}"/>
    <cellStyle name="Normal 2 2 2 2 2 2 23 5 3" xfId="11630" xr:uid="{00000000-0005-0000-0000-0000F62C0000}"/>
    <cellStyle name="Normal 2 2 2 2 2 2 23 5 4" xfId="11631" xr:uid="{00000000-0005-0000-0000-0000F72C0000}"/>
    <cellStyle name="Normal 2 2 2 2 2 2 23 5 5" xfId="11632" xr:uid="{00000000-0005-0000-0000-0000F82C0000}"/>
    <cellStyle name="Normal 2 2 2 2 2 2 23 5 6" xfId="11633" xr:uid="{00000000-0005-0000-0000-0000F92C0000}"/>
    <cellStyle name="Normal 2 2 2 2 2 2 23 5 7" xfId="11634" xr:uid="{00000000-0005-0000-0000-0000FA2C0000}"/>
    <cellStyle name="Normal 2 2 2 2 2 2 23 5 8" xfId="11635" xr:uid="{00000000-0005-0000-0000-0000FB2C0000}"/>
    <cellStyle name="Normal 2 2 2 2 2 2 23 5 9" xfId="11636" xr:uid="{00000000-0005-0000-0000-0000FC2C0000}"/>
    <cellStyle name="Normal 2 2 2 2 2 2 23 6" xfId="11637" xr:uid="{00000000-0005-0000-0000-0000FD2C0000}"/>
    <cellStyle name="Normal 2 2 2 2 2 2 23 7" xfId="11638" xr:uid="{00000000-0005-0000-0000-0000FE2C0000}"/>
    <cellStyle name="Normal 2 2 2 2 2 2 23 8" xfId="11639" xr:uid="{00000000-0005-0000-0000-0000FF2C0000}"/>
    <cellStyle name="Normal 2 2 2 2 2 2 23 9" xfId="11640" xr:uid="{00000000-0005-0000-0000-0000002D0000}"/>
    <cellStyle name="Normal 2 2 2 2 2 2 24" xfId="11641" xr:uid="{00000000-0005-0000-0000-0000012D0000}"/>
    <cellStyle name="Normal 2 2 2 2 2 2 24 10" xfId="11642" xr:uid="{00000000-0005-0000-0000-0000022D0000}"/>
    <cellStyle name="Normal 2 2 2 2 2 2 24 11" xfId="11643" xr:uid="{00000000-0005-0000-0000-0000032D0000}"/>
    <cellStyle name="Normal 2 2 2 2 2 2 24 12" xfId="11644" xr:uid="{00000000-0005-0000-0000-0000042D0000}"/>
    <cellStyle name="Normal 2 2 2 2 2 2 24 13" xfId="11645" xr:uid="{00000000-0005-0000-0000-0000052D0000}"/>
    <cellStyle name="Normal 2 2 2 2 2 2 24 14" xfId="11646" xr:uid="{00000000-0005-0000-0000-0000062D0000}"/>
    <cellStyle name="Normal 2 2 2 2 2 2 24 2" xfId="11647" xr:uid="{00000000-0005-0000-0000-0000072D0000}"/>
    <cellStyle name="Normal 2 2 2 2 2 2 24 2 10" xfId="11648" xr:uid="{00000000-0005-0000-0000-0000082D0000}"/>
    <cellStyle name="Normal 2 2 2 2 2 2 24 2 2" xfId="11649" xr:uid="{00000000-0005-0000-0000-0000092D0000}"/>
    <cellStyle name="Normal 2 2 2 2 2 2 24 2 3" xfId="11650" xr:uid="{00000000-0005-0000-0000-00000A2D0000}"/>
    <cellStyle name="Normal 2 2 2 2 2 2 24 2 4" xfId="11651" xr:uid="{00000000-0005-0000-0000-00000B2D0000}"/>
    <cellStyle name="Normal 2 2 2 2 2 2 24 2 5" xfId="11652" xr:uid="{00000000-0005-0000-0000-00000C2D0000}"/>
    <cellStyle name="Normal 2 2 2 2 2 2 24 2 6" xfId="11653" xr:uid="{00000000-0005-0000-0000-00000D2D0000}"/>
    <cellStyle name="Normal 2 2 2 2 2 2 24 2 7" xfId="11654" xr:uid="{00000000-0005-0000-0000-00000E2D0000}"/>
    <cellStyle name="Normal 2 2 2 2 2 2 24 2 8" xfId="11655" xr:uid="{00000000-0005-0000-0000-00000F2D0000}"/>
    <cellStyle name="Normal 2 2 2 2 2 2 24 2 9" xfId="11656" xr:uid="{00000000-0005-0000-0000-0000102D0000}"/>
    <cellStyle name="Normal 2 2 2 2 2 2 24 3" xfId="11657" xr:uid="{00000000-0005-0000-0000-0000112D0000}"/>
    <cellStyle name="Normal 2 2 2 2 2 2 24 3 10" xfId="11658" xr:uid="{00000000-0005-0000-0000-0000122D0000}"/>
    <cellStyle name="Normal 2 2 2 2 2 2 24 3 2" xfId="11659" xr:uid="{00000000-0005-0000-0000-0000132D0000}"/>
    <cellStyle name="Normal 2 2 2 2 2 2 24 3 3" xfId="11660" xr:uid="{00000000-0005-0000-0000-0000142D0000}"/>
    <cellStyle name="Normal 2 2 2 2 2 2 24 3 4" xfId="11661" xr:uid="{00000000-0005-0000-0000-0000152D0000}"/>
    <cellStyle name="Normal 2 2 2 2 2 2 24 3 5" xfId="11662" xr:uid="{00000000-0005-0000-0000-0000162D0000}"/>
    <cellStyle name="Normal 2 2 2 2 2 2 24 3 6" xfId="11663" xr:uid="{00000000-0005-0000-0000-0000172D0000}"/>
    <cellStyle name="Normal 2 2 2 2 2 2 24 3 7" xfId="11664" xr:uid="{00000000-0005-0000-0000-0000182D0000}"/>
    <cellStyle name="Normal 2 2 2 2 2 2 24 3 8" xfId="11665" xr:uid="{00000000-0005-0000-0000-0000192D0000}"/>
    <cellStyle name="Normal 2 2 2 2 2 2 24 3 9" xfId="11666" xr:uid="{00000000-0005-0000-0000-00001A2D0000}"/>
    <cellStyle name="Normal 2 2 2 2 2 2 24 4" xfId="11667" xr:uid="{00000000-0005-0000-0000-00001B2D0000}"/>
    <cellStyle name="Normal 2 2 2 2 2 2 24 4 10" xfId="11668" xr:uid="{00000000-0005-0000-0000-00001C2D0000}"/>
    <cellStyle name="Normal 2 2 2 2 2 2 24 4 2" xfId="11669" xr:uid="{00000000-0005-0000-0000-00001D2D0000}"/>
    <cellStyle name="Normal 2 2 2 2 2 2 24 4 3" xfId="11670" xr:uid="{00000000-0005-0000-0000-00001E2D0000}"/>
    <cellStyle name="Normal 2 2 2 2 2 2 24 4 4" xfId="11671" xr:uid="{00000000-0005-0000-0000-00001F2D0000}"/>
    <cellStyle name="Normal 2 2 2 2 2 2 24 4 5" xfId="11672" xr:uid="{00000000-0005-0000-0000-0000202D0000}"/>
    <cellStyle name="Normal 2 2 2 2 2 2 24 4 6" xfId="11673" xr:uid="{00000000-0005-0000-0000-0000212D0000}"/>
    <cellStyle name="Normal 2 2 2 2 2 2 24 4 7" xfId="11674" xr:uid="{00000000-0005-0000-0000-0000222D0000}"/>
    <cellStyle name="Normal 2 2 2 2 2 2 24 4 8" xfId="11675" xr:uid="{00000000-0005-0000-0000-0000232D0000}"/>
    <cellStyle name="Normal 2 2 2 2 2 2 24 4 9" xfId="11676" xr:uid="{00000000-0005-0000-0000-0000242D0000}"/>
    <cellStyle name="Normal 2 2 2 2 2 2 24 5" xfId="11677" xr:uid="{00000000-0005-0000-0000-0000252D0000}"/>
    <cellStyle name="Normal 2 2 2 2 2 2 24 5 10" xfId="11678" xr:uid="{00000000-0005-0000-0000-0000262D0000}"/>
    <cellStyle name="Normal 2 2 2 2 2 2 24 5 2" xfId="11679" xr:uid="{00000000-0005-0000-0000-0000272D0000}"/>
    <cellStyle name="Normal 2 2 2 2 2 2 24 5 3" xfId="11680" xr:uid="{00000000-0005-0000-0000-0000282D0000}"/>
    <cellStyle name="Normal 2 2 2 2 2 2 24 5 4" xfId="11681" xr:uid="{00000000-0005-0000-0000-0000292D0000}"/>
    <cellStyle name="Normal 2 2 2 2 2 2 24 5 5" xfId="11682" xr:uid="{00000000-0005-0000-0000-00002A2D0000}"/>
    <cellStyle name="Normal 2 2 2 2 2 2 24 5 6" xfId="11683" xr:uid="{00000000-0005-0000-0000-00002B2D0000}"/>
    <cellStyle name="Normal 2 2 2 2 2 2 24 5 7" xfId="11684" xr:uid="{00000000-0005-0000-0000-00002C2D0000}"/>
    <cellStyle name="Normal 2 2 2 2 2 2 24 5 8" xfId="11685" xr:uid="{00000000-0005-0000-0000-00002D2D0000}"/>
    <cellStyle name="Normal 2 2 2 2 2 2 24 5 9" xfId="11686" xr:uid="{00000000-0005-0000-0000-00002E2D0000}"/>
    <cellStyle name="Normal 2 2 2 2 2 2 24 6" xfId="11687" xr:uid="{00000000-0005-0000-0000-00002F2D0000}"/>
    <cellStyle name="Normal 2 2 2 2 2 2 24 7" xfId="11688" xr:uid="{00000000-0005-0000-0000-0000302D0000}"/>
    <cellStyle name="Normal 2 2 2 2 2 2 24 8" xfId="11689" xr:uid="{00000000-0005-0000-0000-0000312D0000}"/>
    <cellStyle name="Normal 2 2 2 2 2 2 24 9" xfId="11690" xr:uid="{00000000-0005-0000-0000-0000322D0000}"/>
    <cellStyle name="Normal 2 2 2 2 2 2 25" xfId="11691" xr:uid="{00000000-0005-0000-0000-0000332D0000}"/>
    <cellStyle name="Normal 2 2 2 2 2 2 25 10" xfId="11692" xr:uid="{00000000-0005-0000-0000-0000342D0000}"/>
    <cellStyle name="Normal 2 2 2 2 2 2 25 11" xfId="11693" xr:uid="{00000000-0005-0000-0000-0000352D0000}"/>
    <cellStyle name="Normal 2 2 2 2 2 2 25 12" xfId="11694" xr:uid="{00000000-0005-0000-0000-0000362D0000}"/>
    <cellStyle name="Normal 2 2 2 2 2 2 25 13" xfId="11695" xr:uid="{00000000-0005-0000-0000-0000372D0000}"/>
    <cellStyle name="Normal 2 2 2 2 2 2 25 14" xfId="11696" xr:uid="{00000000-0005-0000-0000-0000382D0000}"/>
    <cellStyle name="Normal 2 2 2 2 2 2 25 2" xfId="11697" xr:uid="{00000000-0005-0000-0000-0000392D0000}"/>
    <cellStyle name="Normal 2 2 2 2 2 2 25 2 10" xfId="11698" xr:uid="{00000000-0005-0000-0000-00003A2D0000}"/>
    <cellStyle name="Normal 2 2 2 2 2 2 25 2 2" xfId="11699" xr:uid="{00000000-0005-0000-0000-00003B2D0000}"/>
    <cellStyle name="Normal 2 2 2 2 2 2 25 2 3" xfId="11700" xr:uid="{00000000-0005-0000-0000-00003C2D0000}"/>
    <cellStyle name="Normal 2 2 2 2 2 2 25 2 4" xfId="11701" xr:uid="{00000000-0005-0000-0000-00003D2D0000}"/>
    <cellStyle name="Normal 2 2 2 2 2 2 25 2 5" xfId="11702" xr:uid="{00000000-0005-0000-0000-00003E2D0000}"/>
    <cellStyle name="Normal 2 2 2 2 2 2 25 2 6" xfId="11703" xr:uid="{00000000-0005-0000-0000-00003F2D0000}"/>
    <cellStyle name="Normal 2 2 2 2 2 2 25 2 7" xfId="11704" xr:uid="{00000000-0005-0000-0000-0000402D0000}"/>
    <cellStyle name="Normal 2 2 2 2 2 2 25 2 8" xfId="11705" xr:uid="{00000000-0005-0000-0000-0000412D0000}"/>
    <cellStyle name="Normal 2 2 2 2 2 2 25 2 9" xfId="11706" xr:uid="{00000000-0005-0000-0000-0000422D0000}"/>
    <cellStyle name="Normal 2 2 2 2 2 2 25 3" xfId="11707" xr:uid="{00000000-0005-0000-0000-0000432D0000}"/>
    <cellStyle name="Normal 2 2 2 2 2 2 25 3 10" xfId="11708" xr:uid="{00000000-0005-0000-0000-0000442D0000}"/>
    <cellStyle name="Normal 2 2 2 2 2 2 25 3 2" xfId="11709" xr:uid="{00000000-0005-0000-0000-0000452D0000}"/>
    <cellStyle name="Normal 2 2 2 2 2 2 25 3 3" xfId="11710" xr:uid="{00000000-0005-0000-0000-0000462D0000}"/>
    <cellStyle name="Normal 2 2 2 2 2 2 25 3 4" xfId="11711" xr:uid="{00000000-0005-0000-0000-0000472D0000}"/>
    <cellStyle name="Normal 2 2 2 2 2 2 25 3 5" xfId="11712" xr:uid="{00000000-0005-0000-0000-0000482D0000}"/>
    <cellStyle name="Normal 2 2 2 2 2 2 25 3 6" xfId="11713" xr:uid="{00000000-0005-0000-0000-0000492D0000}"/>
    <cellStyle name="Normal 2 2 2 2 2 2 25 3 7" xfId="11714" xr:uid="{00000000-0005-0000-0000-00004A2D0000}"/>
    <cellStyle name="Normal 2 2 2 2 2 2 25 3 8" xfId="11715" xr:uid="{00000000-0005-0000-0000-00004B2D0000}"/>
    <cellStyle name="Normal 2 2 2 2 2 2 25 3 9" xfId="11716" xr:uid="{00000000-0005-0000-0000-00004C2D0000}"/>
    <cellStyle name="Normal 2 2 2 2 2 2 25 4" xfId="11717" xr:uid="{00000000-0005-0000-0000-00004D2D0000}"/>
    <cellStyle name="Normal 2 2 2 2 2 2 25 4 10" xfId="11718" xr:uid="{00000000-0005-0000-0000-00004E2D0000}"/>
    <cellStyle name="Normal 2 2 2 2 2 2 25 4 2" xfId="11719" xr:uid="{00000000-0005-0000-0000-00004F2D0000}"/>
    <cellStyle name="Normal 2 2 2 2 2 2 25 4 3" xfId="11720" xr:uid="{00000000-0005-0000-0000-0000502D0000}"/>
    <cellStyle name="Normal 2 2 2 2 2 2 25 4 4" xfId="11721" xr:uid="{00000000-0005-0000-0000-0000512D0000}"/>
    <cellStyle name="Normal 2 2 2 2 2 2 25 4 5" xfId="11722" xr:uid="{00000000-0005-0000-0000-0000522D0000}"/>
    <cellStyle name="Normal 2 2 2 2 2 2 25 4 6" xfId="11723" xr:uid="{00000000-0005-0000-0000-0000532D0000}"/>
    <cellStyle name="Normal 2 2 2 2 2 2 25 4 7" xfId="11724" xr:uid="{00000000-0005-0000-0000-0000542D0000}"/>
    <cellStyle name="Normal 2 2 2 2 2 2 25 4 8" xfId="11725" xr:uid="{00000000-0005-0000-0000-0000552D0000}"/>
    <cellStyle name="Normal 2 2 2 2 2 2 25 4 9" xfId="11726" xr:uid="{00000000-0005-0000-0000-0000562D0000}"/>
    <cellStyle name="Normal 2 2 2 2 2 2 25 5" xfId="11727" xr:uid="{00000000-0005-0000-0000-0000572D0000}"/>
    <cellStyle name="Normal 2 2 2 2 2 2 25 5 10" xfId="11728" xr:uid="{00000000-0005-0000-0000-0000582D0000}"/>
    <cellStyle name="Normal 2 2 2 2 2 2 25 5 2" xfId="11729" xr:uid="{00000000-0005-0000-0000-0000592D0000}"/>
    <cellStyle name="Normal 2 2 2 2 2 2 25 5 3" xfId="11730" xr:uid="{00000000-0005-0000-0000-00005A2D0000}"/>
    <cellStyle name="Normal 2 2 2 2 2 2 25 5 4" xfId="11731" xr:uid="{00000000-0005-0000-0000-00005B2D0000}"/>
    <cellStyle name="Normal 2 2 2 2 2 2 25 5 5" xfId="11732" xr:uid="{00000000-0005-0000-0000-00005C2D0000}"/>
    <cellStyle name="Normal 2 2 2 2 2 2 25 5 6" xfId="11733" xr:uid="{00000000-0005-0000-0000-00005D2D0000}"/>
    <cellStyle name="Normal 2 2 2 2 2 2 25 5 7" xfId="11734" xr:uid="{00000000-0005-0000-0000-00005E2D0000}"/>
    <cellStyle name="Normal 2 2 2 2 2 2 25 5 8" xfId="11735" xr:uid="{00000000-0005-0000-0000-00005F2D0000}"/>
    <cellStyle name="Normal 2 2 2 2 2 2 25 5 9" xfId="11736" xr:uid="{00000000-0005-0000-0000-0000602D0000}"/>
    <cellStyle name="Normal 2 2 2 2 2 2 25 6" xfId="11737" xr:uid="{00000000-0005-0000-0000-0000612D0000}"/>
    <cellStyle name="Normal 2 2 2 2 2 2 25 7" xfId="11738" xr:uid="{00000000-0005-0000-0000-0000622D0000}"/>
    <cellStyle name="Normal 2 2 2 2 2 2 25 8" xfId="11739" xr:uid="{00000000-0005-0000-0000-0000632D0000}"/>
    <cellStyle name="Normal 2 2 2 2 2 2 25 9" xfId="11740" xr:uid="{00000000-0005-0000-0000-0000642D0000}"/>
    <cellStyle name="Normal 2 2 2 2 2 2 26" xfId="11741" xr:uid="{00000000-0005-0000-0000-0000652D0000}"/>
    <cellStyle name="Normal 2 2 2 2 2 2 26 10" xfId="11742" xr:uid="{00000000-0005-0000-0000-0000662D0000}"/>
    <cellStyle name="Normal 2 2 2 2 2 2 26 11" xfId="11743" xr:uid="{00000000-0005-0000-0000-0000672D0000}"/>
    <cellStyle name="Normal 2 2 2 2 2 2 26 12" xfId="11744" xr:uid="{00000000-0005-0000-0000-0000682D0000}"/>
    <cellStyle name="Normal 2 2 2 2 2 2 26 13" xfId="11745" xr:uid="{00000000-0005-0000-0000-0000692D0000}"/>
    <cellStyle name="Normal 2 2 2 2 2 2 26 14" xfId="11746" xr:uid="{00000000-0005-0000-0000-00006A2D0000}"/>
    <cellStyle name="Normal 2 2 2 2 2 2 26 2" xfId="11747" xr:uid="{00000000-0005-0000-0000-00006B2D0000}"/>
    <cellStyle name="Normal 2 2 2 2 2 2 26 2 10" xfId="11748" xr:uid="{00000000-0005-0000-0000-00006C2D0000}"/>
    <cellStyle name="Normal 2 2 2 2 2 2 26 2 2" xfId="11749" xr:uid="{00000000-0005-0000-0000-00006D2D0000}"/>
    <cellStyle name="Normal 2 2 2 2 2 2 26 2 3" xfId="11750" xr:uid="{00000000-0005-0000-0000-00006E2D0000}"/>
    <cellStyle name="Normal 2 2 2 2 2 2 26 2 4" xfId="11751" xr:uid="{00000000-0005-0000-0000-00006F2D0000}"/>
    <cellStyle name="Normal 2 2 2 2 2 2 26 2 5" xfId="11752" xr:uid="{00000000-0005-0000-0000-0000702D0000}"/>
    <cellStyle name="Normal 2 2 2 2 2 2 26 2 6" xfId="11753" xr:uid="{00000000-0005-0000-0000-0000712D0000}"/>
    <cellStyle name="Normal 2 2 2 2 2 2 26 2 7" xfId="11754" xr:uid="{00000000-0005-0000-0000-0000722D0000}"/>
    <cellStyle name="Normal 2 2 2 2 2 2 26 2 8" xfId="11755" xr:uid="{00000000-0005-0000-0000-0000732D0000}"/>
    <cellStyle name="Normal 2 2 2 2 2 2 26 2 9" xfId="11756" xr:uid="{00000000-0005-0000-0000-0000742D0000}"/>
    <cellStyle name="Normal 2 2 2 2 2 2 26 3" xfId="11757" xr:uid="{00000000-0005-0000-0000-0000752D0000}"/>
    <cellStyle name="Normal 2 2 2 2 2 2 26 3 10" xfId="11758" xr:uid="{00000000-0005-0000-0000-0000762D0000}"/>
    <cellStyle name="Normal 2 2 2 2 2 2 26 3 2" xfId="11759" xr:uid="{00000000-0005-0000-0000-0000772D0000}"/>
    <cellStyle name="Normal 2 2 2 2 2 2 26 3 3" xfId="11760" xr:uid="{00000000-0005-0000-0000-0000782D0000}"/>
    <cellStyle name="Normal 2 2 2 2 2 2 26 3 4" xfId="11761" xr:uid="{00000000-0005-0000-0000-0000792D0000}"/>
    <cellStyle name="Normal 2 2 2 2 2 2 26 3 5" xfId="11762" xr:uid="{00000000-0005-0000-0000-00007A2D0000}"/>
    <cellStyle name="Normal 2 2 2 2 2 2 26 3 6" xfId="11763" xr:uid="{00000000-0005-0000-0000-00007B2D0000}"/>
    <cellStyle name="Normal 2 2 2 2 2 2 26 3 7" xfId="11764" xr:uid="{00000000-0005-0000-0000-00007C2D0000}"/>
    <cellStyle name="Normal 2 2 2 2 2 2 26 3 8" xfId="11765" xr:uid="{00000000-0005-0000-0000-00007D2D0000}"/>
    <cellStyle name="Normal 2 2 2 2 2 2 26 3 9" xfId="11766" xr:uid="{00000000-0005-0000-0000-00007E2D0000}"/>
    <cellStyle name="Normal 2 2 2 2 2 2 26 4" xfId="11767" xr:uid="{00000000-0005-0000-0000-00007F2D0000}"/>
    <cellStyle name="Normal 2 2 2 2 2 2 26 4 10" xfId="11768" xr:uid="{00000000-0005-0000-0000-0000802D0000}"/>
    <cellStyle name="Normal 2 2 2 2 2 2 26 4 2" xfId="11769" xr:uid="{00000000-0005-0000-0000-0000812D0000}"/>
    <cellStyle name="Normal 2 2 2 2 2 2 26 4 3" xfId="11770" xr:uid="{00000000-0005-0000-0000-0000822D0000}"/>
    <cellStyle name="Normal 2 2 2 2 2 2 26 4 4" xfId="11771" xr:uid="{00000000-0005-0000-0000-0000832D0000}"/>
    <cellStyle name="Normal 2 2 2 2 2 2 26 4 5" xfId="11772" xr:uid="{00000000-0005-0000-0000-0000842D0000}"/>
    <cellStyle name="Normal 2 2 2 2 2 2 26 4 6" xfId="11773" xr:uid="{00000000-0005-0000-0000-0000852D0000}"/>
    <cellStyle name="Normal 2 2 2 2 2 2 26 4 7" xfId="11774" xr:uid="{00000000-0005-0000-0000-0000862D0000}"/>
    <cellStyle name="Normal 2 2 2 2 2 2 26 4 8" xfId="11775" xr:uid="{00000000-0005-0000-0000-0000872D0000}"/>
    <cellStyle name="Normal 2 2 2 2 2 2 26 4 9" xfId="11776" xr:uid="{00000000-0005-0000-0000-0000882D0000}"/>
    <cellStyle name="Normal 2 2 2 2 2 2 26 5" xfId="11777" xr:uid="{00000000-0005-0000-0000-0000892D0000}"/>
    <cellStyle name="Normal 2 2 2 2 2 2 26 5 10" xfId="11778" xr:uid="{00000000-0005-0000-0000-00008A2D0000}"/>
    <cellStyle name="Normal 2 2 2 2 2 2 26 5 2" xfId="11779" xr:uid="{00000000-0005-0000-0000-00008B2D0000}"/>
    <cellStyle name="Normal 2 2 2 2 2 2 26 5 3" xfId="11780" xr:uid="{00000000-0005-0000-0000-00008C2D0000}"/>
    <cellStyle name="Normal 2 2 2 2 2 2 26 5 4" xfId="11781" xr:uid="{00000000-0005-0000-0000-00008D2D0000}"/>
    <cellStyle name="Normal 2 2 2 2 2 2 26 5 5" xfId="11782" xr:uid="{00000000-0005-0000-0000-00008E2D0000}"/>
    <cellStyle name="Normal 2 2 2 2 2 2 26 5 6" xfId="11783" xr:uid="{00000000-0005-0000-0000-00008F2D0000}"/>
    <cellStyle name="Normal 2 2 2 2 2 2 26 5 7" xfId="11784" xr:uid="{00000000-0005-0000-0000-0000902D0000}"/>
    <cellStyle name="Normal 2 2 2 2 2 2 26 5 8" xfId="11785" xr:uid="{00000000-0005-0000-0000-0000912D0000}"/>
    <cellStyle name="Normal 2 2 2 2 2 2 26 5 9" xfId="11786" xr:uid="{00000000-0005-0000-0000-0000922D0000}"/>
    <cellStyle name="Normal 2 2 2 2 2 2 26 6" xfId="11787" xr:uid="{00000000-0005-0000-0000-0000932D0000}"/>
    <cellStyle name="Normal 2 2 2 2 2 2 26 7" xfId="11788" xr:uid="{00000000-0005-0000-0000-0000942D0000}"/>
    <cellStyle name="Normal 2 2 2 2 2 2 26 8" xfId="11789" xr:uid="{00000000-0005-0000-0000-0000952D0000}"/>
    <cellStyle name="Normal 2 2 2 2 2 2 26 9" xfId="11790" xr:uid="{00000000-0005-0000-0000-0000962D0000}"/>
    <cellStyle name="Normal 2 2 2 2 2 2 27" xfId="11791" xr:uid="{00000000-0005-0000-0000-0000972D0000}"/>
    <cellStyle name="Normal 2 2 2 2 2 2 27 10" xfId="11792" xr:uid="{00000000-0005-0000-0000-0000982D0000}"/>
    <cellStyle name="Normal 2 2 2 2 2 2 27 11" xfId="11793" xr:uid="{00000000-0005-0000-0000-0000992D0000}"/>
    <cellStyle name="Normal 2 2 2 2 2 2 27 12" xfId="11794" xr:uid="{00000000-0005-0000-0000-00009A2D0000}"/>
    <cellStyle name="Normal 2 2 2 2 2 2 27 13" xfId="11795" xr:uid="{00000000-0005-0000-0000-00009B2D0000}"/>
    <cellStyle name="Normal 2 2 2 2 2 2 27 14" xfId="11796" xr:uid="{00000000-0005-0000-0000-00009C2D0000}"/>
    <cellStyle name="Normal 2 2 2 2 2 2 27 2" xfId="11797" xr:uid="{00000000-0005-0000-0000-00009D2D0000}"/>
    <cellStyle name="Normal 2 2 2 2 2 2 27 2 10" xfId="11798" xr:uid="{00000000-0005-0000-0000-00009E2D0000}"/>
    <cellStyle name="Normal 2 2 2 2 2 2 27 2 2" xfId="11799" xr:uid="{00000000-0005-0000-0000-00009F2D0000}"/>
    <cellStyle name="Normal 2 2 2 2 2 2 27 2 3" xfId="11800" xr:uid="{00000000-0005-0000-0000-0000A02D0000}"/>
    <cellStyle name="Normal 2 2 2 2 2 2 27 2 4" xfId="11801" xr:uid="{00000000-0005-0000-0000-0000A12D0000}"/>
    <cellStyle name="Normal 2 2 2 2 2 2 27 2 5" xfId="11802" xr:uid="{00000000-0005-0000-0000-0000A22D0000}"/>
    <cellStyle name="Normal 2 2 2 2 2 2 27 2 6" xfId="11803" xr:uid="{00000000-0005-0000-0000-0000A32D0000}"/>
    <cellStyle name="Normal 2 2 2 2 2 2 27 2 7" xfId="11804" xr:uid="{00000000-0005-0000-0000-0000A42D0000}"/>
    <cellStyle name="Normal 2 2 2 2 2 2 27 2 8" xfId="11805" xr:uid="{00000000-0005-0000-0000-0000A52D0000}"/>
    <cellStyle name="Normal 2 2 2 2 2 2 27 2 9" xfId="11806" xr:uid="{00000000-0005-0000-0000-0000A62D0000}"/>
    <cellStyle name="Normal 2 2 2 2 2 2 27 3" xfId="11807" xr:uid="{00000000-0005-0000-0000-0000A72D0000}"/>
    <cellStyle name="Normal 2 2 2 2 2 2 27 3 10" xfId="11808" xr:uid="{00000000-0005-0000-0000-0000A82D0000}"/>
    <cellStyle name="Normal 2 2 2 2 2 2 27 3 2" xfId="11809" xr:uid="{00000000-0005-0000-0000-0000A92D0000}"/>
    <cellStyle name="Normal 2 2 2 2 2 2 27 3 3" xfId="11810" xr:uid="{00000000-0005-0000-0000-0000AA2D0000}"/>
    <cellStyle name="Normal 2 2 2 2 2 2 27 3 4" xfId="11811" xr:uid="{00000000-0005-0000-0000-0000AB2D0000}"/>
    <cellStyle name="Normal 2 2 2 2 2 2 27 3 5" xfId="11812" xr:uid="{00000000-0005-0000-0000-0000AC2D0000}"/>
    <cellStyle name="Normal 2 2 2 2 2 2 27 3 6" xfId="11813" xr:uid="{00000000-0005-0000-0000-0000AD2D0000}"/>
    <cellStyle name="Normal 2 2 2 2 2 2 27 3 7" xfId="11814" xr:uid="{00000000-0005-0000-0000-0000AE2D0000}"/>
    <cellStyle name="Normal 2 2 2 2 2 2 27 3 8" xfId="11815" xr:uid="{00000000-0005-0000-0000-0000AF2D0000}"/>
    <cellStyle name="Normal 2 2 2 2 2 2 27 3 9" xfId="11816" xr:uid="{00000000-0005-0000-0000-0000B02D0000}"/>
    <cellStyle name="Normal 2 2 2 2 2 2 27 4" xfId="11817" xr:uid="{00000000-0005-0000-0000-0000B12D0000}"/>
    <cellStyle name="Normal 2 2 2 2 2 2 27 4 10" xfId="11818" xr:uid="{00000000-0005-0000-0000-0000B22D0000}"/>
    <cellStyle name="Normal 2 2 2 2 2 2 27 4 2" xfId="11819" xr:uid="{00000000-0005-0000-0000-0000B32D0000}"/>
    <cellStyle name="Normal 2 2 2 2 2 2 27 4 3" xfId="11820" xr:uid="{00000000-0005-0000-0000-0000B42D0000}"/>
    <cellStyle name="Normal 2 2 2 2 2 2 27 4 4" xfId="11821" xr:uid="{00000000-0005-0000-0000-0000B52D0000}"/>
    <cellStyle name="Normal 2 2 2 2 2 2 27 4 5" xfId="11822" xr:uid="{00000000-0005-0000-0000-0000B62D0000}"/>
    <cellStyle name="Normal 2 2 2 2 2 2 27 4 6" xfId="11823" xr:uid="{00000000-0005-0000-0000-0000B72D0000}"/>
    <cellStyle name="Normal 2 2 2 2 2 2 27 4 7" xfId="11824" xr:uid="{00000000-0005-0000-0000-0000B82D0000}"/>
    <cellStyle name="Normal 2 2 2 2 2 2 27 4 8" xfId="11825" xr:uid="{00000000-0005-0000-0000-0000B92D0000}"/>
    <cellStyle name="Normal 2 2 2 2 2 2 27 4 9" xfId="11826" xr:uid="{00000000-0005-0000-0000-0000BA2D0000}"/>
    <cellStyle name="Normal 2 2 2 2 2 2 27 5" xfId="11827" xr:uid="{00000000-0005-0000-0000-0000BB2D0000}"/>
    <cellStyle name="Normal 2 2 2 2 2 2 27 5 10" xfId="11828" xr:uid="{00000000-0005-0000-0000-0000BC2D0000}"/>
    <cellStyle name="Normal 2 2 2 2 2 2 27 5 2" xfId="11829" xr:uid="{00000000-0005-0000-0000-0000BD2D0000}"/>
    <cellStyle name="Normal 2 2 2 2 2 2 27 5 3" xfId="11830" xr:uid="{00000000-0005-0000-0000-0000BE2D0000}"/>
    <cellStyle name="Normal 2 2 2 2 2 2 27 5 4" xfId="11831" xr:uid="{00000000-0005-0000-0000-0000BF2D0000}"/>
    <cellStyle name="Normal 2 2 2 2 2 2 27 5 5" xfId="11832" xr:uid="{00000000-0005-0000-0000-0000C02D0000}"/>
    <cellStyle name="Normal 2 2 2 2 2 2 27 5 6" xfId="11833" xr:uid="{00000000-0005-0000-0000-0000C12D0000}"/>
    <cellStyle name="Normal 2 2 2 2 2 2 27 5 7" xfId="11834" xr:uid="{00000000-0005-0000-0000-0000C22D0000}"/>
    <cellStyle name="Normal 2 2 2 2 2 2 27 5 8" xfId="11835" xr:uid="{00000000-0005-0000-0000-0000C32D0000}"/>
    <cellStyle name="Normal 2 2 2 2 2 2 27 5 9" xfId="11836" xr:uid="{00000000-0005-0000-0000-0000C42D0000}"/>
    <cellStyle name="Normal 2 2 2 2 2 2 27 6" xfId="11837" xr:uid="{00000000-0005-0000-0000-0000C52D0000}"/>
    <cellStyle name="Normal 2 2 2 2 2 2 27 7" xfId="11838" xr:uid="{00000000-0005-0000-0000-0000C62D0000}"/>
    <cellStyle name="Normal 2 2 2 2 2 2 27 8" xfId="11839" xr:uid="{00000000-0005-0000-0000-0000C72D0000}"/>
    <cellStyle name="Normal 2 2 2 2 2 2 27 9" xfId="11840" xr:uid="{00000000-0005-0000-0000-0000C82D0000}"/>
    <cellStyle name="Normal 2 2 2 2 2 2 28" xfId="11841" xr:uid="{00000000-0005-0000-0000-0000C92D0000}"/>
    <cellStyle name="Normal 2 2 2 2 2 2 28 10" xfId="11842" xr:uid="{00000000-0005-0000-0000-0000CA2D0000}"/>
    <cellStyle name="Normal 2 2 2 2 2 2 28 11" xfId="11843" xr:uid="{00000000-0005-0000-0000-0000CB2D0000}"/>
    <cellStyle name="Normal 2 2 2 2 2 2 28 12" xfId="11844" xr:uid="{00000000-0005-0000-0000-0000CC2D0000}"/>
    <cellStyle name="Normal 2 2 2 2 2 2 28 13" xfId="11845" xr:uid="{00000000-0005-0000-0000-0000CD2D0000}"/>
    <cellStyle name="Normal 2 2 2 2 2 2 28 14" xfId="11846" xr:uid="{00000000-0005-0000-0000-0000CE2D0000}"/>
    <cellStyle name="Normal 2 2 2 2 2 2 28 2" xfId="11847" xr:uid="{00000000-0005-0000-0000-0000CF2D0000}"/>
    <cellStyle name="Normal 2 2 2 2 2 2 28 2 10" xfId="11848" xr:uid="{00000000-0005-0000-0000-0000D02D0000}"/>
    <cellStyle name="Normal 2 2 2 2 2 2 28 2 2" xfId="11849" xr:uid="{00000000-0005-0000-0000-0000D12D0000}"/>
    <cellStyle name="Normal 2 2 2 2 2 2 28 2 3" xfId="11850" xr:uid="{00000000-0005-0000-0000-0000D22D0000}"/>
    <cellStyle name="Normal 2 2 2 2 2 2 28 2 4" xfId="11851" xr:uid="{00000000-0005-0000-0000-0000D32D0000}"/>
    <cellStyle name="Normal 2 2 2 2 2 2 28 2 5" xfId="11852" xr:uid="{00000000-0005-0000-0000-0000D42D0000}"/>
    <cellStyle name="Normal 2 2 2 2 2 2 28 2 6" xfId="11853" xr:uid="{00000000-0005-0000-0000-0000D52D0000}"/>
    <cellStyle name="Normal 2 2 2 2 2 2 28 2 7" xfId="11854" xr:uid="{00000000-0005-0000-0000-0000D62D0000}"/>
    <cellStyle name="Normal 2 2 2 2 2 2 28 2 8" xfId="11855" xr:uid="{00000000-0005-0000-0000-0000D72D0000}"/>
    <cellStyle name="Normal 2 2 2 2 2 2 28 2 9" xfId="11856" xr:uid="{00000000-0005-0000-0000-0000D82D0000}"/>
    <cellStyle name="Normal 2 2 2 2 2 2 28 3" xfId="11857" xr:uid="{00000000-0005-0000-0000-0000D92D0000}"/>
    <cellStyle name="Normal 2 2 2 2 2 2 28 3 10" xfId="11858" xr:uid="{00000000-0005-0000-0000-0000DA2D0000}"/>
    <cellStyle name="Normal 2 2 2 2 2 2 28 3 2" xfId="11859" xr:uid="{00000000-0005-0000-0000-0000DB2D0000}"/>
    <cellStyle name="Normal 2 2 2 2 2 2 28 3 3" xfId="11860" xr:uid="{00000000-0005-0000-0000-0000DC2D0000}"/>
    <cellStyle name="Normal 2 2 2 2 2 2 28 3 4" xfId="11861" xr:uid="{00000000-0005-0000-0000-0000DD2D0000}"/>
    <cellStyle name="Normal 2 2 2 2 2 2 28 3 5" xfId="11862" xr:uid="{00000000-0005-0000-0000-0000DE2D0000}"/>
    <cellStyle name="Normal 2 2 2 2 2 2 28 3 6" xfId="11863" xr:uid="{00000000-0005-0000-0000-0000DF2D0000}"/>
    <cellStyle name="Normal 2 2 2 2 2 2 28 3 7" xfId="11864" xr:uid="{00000000-0005-0000-0000-0000E02D0000}"/>
    <cellStyle name="Normal 2 2 2 2 2 2 28 3 8" xfId="11865" xr:uid="{00000000-0005-0000-0000-0000E12D0000}"/>
    <cellStyle name="Normal 2 2 2 2 2 2 28 3 9" xfId="11866" xr:uid="{00000000-0005-0000-0000-0000E22D0000}"/>
    <cellStyle name="Normal 2 2 2 2 2 2 28 4" xfId="11867" xr:uid="{00000000-0005-0000-0000-0000E32D0000}"/>
    <cellStyle name="Normal 2 2 2 2 2 2 28 4 10" xfId="11868" xr:uid="{00000000-0005-0000-0000-0000E42D0000}"/>
    <cellStyle name="Normal 2 2 2 2 2 2 28 4 2" xfId="11869" xr:uid="{00000000-0005-0000-0000-0000E52D0000}"/>
    <cellStyle name="Normal 2 2 2 2 2 2 28 4 3" xfId="11870" xr:uid="{00000000-0005-0000-0000-0000E62D0000}"/>
    <cellStyle name="Normal 2 2 2 2 2 2 28 4 4" xfId="11871" xr:uid="{00000000-0005-0000-0000-0000E72D0000}"/>
    <cellStyle name="Normal 2 2 2 2 2 2 28 4 5" xfId="11872" xr:uid="{00000000-0005-0000-0000-0000E82D0000}"/>
    <cellStyle name="Normal 2 2 2 2 2 2 28 4 6" xfId="11873" xr:uid="{00000000-0005-0000-0000-0000E92D0000}"/>
    <cellStyle name="Normal 2 2 2 2 2 2 28 4 7" xfId="11874" xr:uid="{00000000-0005-0000-0000-0000EA2D0000}"/>
    <cellStyle name="Normal 2 2 2 2 2 2 28 4 8" xfId="11875" xr:uid="{00000000-0005-0000-0000-0000EB2D0000}"/>
    <cellStyle name="Normal 2 2 2 2 2 2 28 4 9" xfId="11876" xr:uid="{00000000-0005-0000-0000-0000EC2D0000}"/>
    <cellStyle name="Normal 2 2 2 2 2 2 28 5" xfId="11877" xr:uid="{00000000-0005-0000-0000-0000ED2D0000}"/>
    <cellStyle name="Normal 2 2 2 2 2 2 28 5 10" xfId="11878" xr:uid="{00000000-0005-0000-0000-0000EE2D0000}"/>
    <cellStyle name="Normal 2 2 2 2 2 2 28 5 2" xfId="11879" xr:uid="{00000000-0005-0000-0000-0000EF2D0000}"/>
    <cellStyle name="Normal 2 2 2 2 2 2 28 5 3" xfId="11880" xr:uid="{00000000-0005-0000-0000-0000F02D0000}"/>
    <cellStyle name="Normal 2 2 2 2 2 2 28 5 4" xfId="11881" xr:uid="{00000000-0005-0000-0000-0000F12D0000}"/>
    <cellStyle name="Normal 2 2 2 2 2 2 28 5 5" xfId="11882" xr:uid="{00000000-0005-0000-0000-0000F22D0000}"/>
    <cellStyle name="Normal 2 2 2 2 2 2 28 5 6" xfId="11883" xr:uid="{00000000-0005-0000-0000-0000F32D0000}"/>
    <cellStyle name="Normal 2 2 2 2 2 2 28 5 7" xfId="11884" xr:uid="{00000000-0005-0000-0000-0000F42D0000}"/>
    <cellStyle name="Normal 2 2 2 2 2 2 28 5 8" xfId="11885" xr:uid="{00000000-0005-0000-0000-0000F52D0000}"/>
    <cellStyle name="Normal 2 2 2 2 2 2 28 5 9" xfId="11886" xr:uid="{00000000-0005-0000-0000-0000F62D0000}"/>
    <cellStyle name="Normal 2 2 2 2 2 2 28 6" xfId="11887" xr:uid="{00000000-0005-0000-0000-0000F72D0000}"/>
    <cellStyle name="Normal 2 2 2 2 2 2 28 7" xfId="11888" xr:uid="{00000000-0005-0000-0000-0000F82D0000}"/>
    <cellStyle name="Normal 2 2 2 2 2 2 28 8" xfId="11889" xr:uid="{00000000-0005-0000-0000-0000F92D0000}"/>
    <cellStyle name="Normal 2 2 2 2 2 2 28 9" xfId="11890" xr:uid="{00000000-0005-0000-0000-0000FA2D0000}"/>
    <cellStyle name="Normal 2 2 2 2 2 2 29" xfId="11891" xr:uid="{00000000-0005-0000-0000-0000FB2D0000}"/>
    <cellStyle name="Normal 2 2 2 2 2 2 29 10" xfId="11892" xr:uid="{00000000-0005-0000-0000-0000FC2D0000}"/>
    <cellStyle name="Normal 2 2 2 2 2 2 29 11" xfId="11893" xr:uid="{00000000-0005-0000-0000-0000FD2D0000}"/>
    <cellStyle name="Normal 2 2 2 2 2 2 29 12" xfId="11894" xr:uid="{00000000-0005-0000-0000-0000FE2D0000}"/>
    <cellStyle name="Normal 2 2 2 2 2 2 29 13" xfId="11895" xr:uid="{00000000-0005-0000-0000-0000FF2D0000}"/>
    <cellStyle name="Normal 2 2 2 2 2 2 29 14" xfId="11896" xr:uid="{00000000-0005-0000-0000-0000002E0000}"/>
    <cellStyle name="Normal 2 2 2 2 2 2 29 2" xfId="11897" xr:uid="{00000000-0005-0000-0000-0000012E0000}"/>
    <cellStyle name="Normal 2 2 2 2 2 2 29 2 10" xfId="11898" xr:uid="{00000000-0005-0000-0000-0000022E0000}"/>
    <cellStyle name="Normal 2 2 2 2 2 2 29 2 2" xfId="11899" xr:uid="{00000000-0005-0000-0000-0000032E0000}"/>
    <cellStyle name="Normal 2 2 2 2 2 2 29 2 3" xfId="11900" xr:uid="{00000000-0005-0000-0000-0000042E0000}"/>
    <cellStyle name="Normal 2 2 2 2 2 2 29 2 4" xfId="11901" xr:uid="{00000000-0005-0000-0000-0000052E0000}"/>
    <cellStyle name="Normal 2 2 2 2 2 2 29 2 5" xfId="11902" xr:uid="{00000000-0005-0000-0000-0000062E0000}"/>
    <cellStyle name="Normal 2 2 2 2 2 2 29 2 6" xfId="11903" xr:uid="{00000000-0005-0000-0000-0000072E0000}"/>
    <cellStyle name="Normal 2 2 2 2 2 2 29 2 7" xfId="11904" xr:uid="{00000000-0005-0000-0000-0000082E0000}"/>
    <cellStyle name="Normal 2 2 2 2 2 2 29 2 8" xfId="11905" xr:uid="{00000000-0005-0000-0000-0000092E0000}"/>
    <cellStyle name="Normal 2 2 2 2 2 2 29 2 9" xfId="11906" xr:uid="{00000000-0005-0000-0000-00000A2E0000}"/>
    <cellStyle name="Normal 2 2 2 2 2 2 29 3" xfId="11907" xr:uid="{00000000-0005-0000-0000-00000B2E0000}"/>
    <cellStyle name="Normal 2 2 2 2 2 2 29 3 10" xfId="11908" xr:uid="{00000000-0005-0000-0000-00000C2E0000}"/>
    <cellStyle name="Normal 2 2 2 2 2 2 29 3 2" xfId="11909" xr:uid="{00000000-0005-0000-0000-00000D2E0000}"/>
    <cellStyle name="Normal 2 2 2 2 2 2 29 3 3" xfId="11910" xr:uid="{00000000-0005-0000-0000-00000E2E0000}"/>
    <cellStyle name="Normal 2 2 2 2 2 2 29 3 4" xfId="11911" xr:uid="{00000000-0005-0000-0000-00000F2E0000}"/>
    <cellStyle name="Normal 2 2 2 2 2 2 29 3 5" xfId="11912" xr:uid="{00000000-0005-0000-0000-0000102E0000}"/>
    <cellStyle name="Normal 2 2 2 2 2 2 29 3 6" xfId="11913" xr:uid="{00000000-0005-0000-0000-0000112E0000}"/>
    <cellStyle name="Normal 2 2 2 2 2 2 29 3 7" xfId="11914" xr:uid="{00000000-0005-0000-0000-0000122E0000}"/>
    <cellStyle name="Normal 2 2 2 2 2 2 29 3 8" xfId="11915" xr:uid="{00000000-0005-0000-0000-0000132E0000}"/>
    <cellStyle name="Normal 2 2 2 2 2 2 29 3 9" xfId="11916" xr:uid="{00000000-0005-0000-0000-0000142E0000}"/>
    <cellStyle name="Normal 2 2 2 2 2 2 29 4" xfId="11917" xr:uid="{00000000-0005-0000-0000-0000152E0000}"/>
    <cellStyle name="Normal 2 2 2 2 2 2 29 4 10" xfId="11918" xr:uid="{00000000-0005-0000-0000-0000162E0000}"/>
    <cellStyle name="Normal 2 2 2 2 2 2 29 4 2" xfId="11919" xr:uid="{00000000-0005-0000-0000-0000172E0000}"/>
    <cellStyle name="Normal 2 2 2 2 2 2 29 4 3" xfId="11920" xr:uid="{00000000-0005-0000-0000-0000182E0000}"/>
    <cellStyle name="Normal 2 2 2 2 2 2 29 4 4" xfId="11921" xr:uid="{00000000-0005-0000-0000-0000192E0000}"/>
    <cellStyle name="Normal 2 2 2 2 2 2 29 4 5" xfId="11922" xr:uid="{00000000-0005-0000-0000-00001A2E0000}"/>
    <cellStyle name="Normal 2 2 2 2 2 2 29 4 6" xfId="11923" xr:uid="{00000000-0005-0000-0000-00001B2E0000}"/>
    <cellStyle name="Normal 2 2 2 2 2 2 29 4 7" xfId="11924" xr:uid="{00000000-0005-0000-0000-00001C2E0000}"/>
    <cellStyle name="Normal 2 2 2 2 2 2 29 4 8" xfId="11925" xr:uid="{00000000-0005-0000-0000-00001D2E0000}"/>
    <cellStyle name="Normal 2 2 2 2 2 2 29 4 9" xfId="11926" xr:uid="{00000000-0005-0000-0000-00001E2E0000}"/>
    <cellStyle name="Normal 2 2 2 2 2 2 29 5" xfId="11927" xr:uid="{00000000-0005-0000-0000-00001F2E0000}"/>
    <cellStyle name="Normal 2 2 2 2 2 2 29 5 10" xfId="11928" xr:uid="{00000000-0005-0000-0000-0000202E0000}"/>
    <cellStyle name="Normal 2 2 2 2 2 2 29 5 2" xfId="11929" xr:uid="{00000000-0005-0000-0000-0000212E0000}"/>
    <cellStyle name="Normal 2 2 2 2 2 2 29 5 3" xfId="11930" xr:uid="{00000000-0005-0000-0000-0000222E0000}"/>
    <cellStyle name="Normal 2 2 2 2 2 2 29 5 4" xfId="11931" xr:uid="{00000000-0005-0000-0000-0000232E0000}"/>
    <cellStyle name="Normal 2 2 2 2 2 2 29 5 5" xfId="11932" xr:uid="{00000000-0005-0000-0000-0000242E0000}"/>
    <cellStyle name="Normal 2 2 2 2 2 2 29 5 6" xfId="11933" xr:uid="{00000000-0005-0000-0000-0000252E0000}"/>
    <cellStyle name="Normal 2 2 2 2 2 2 29 5 7" xfId="11934" xr:uid="{00000000-0005-0000-0000-0000262E0000}"/>
    <cellStyle name="Normal 2 2 2 2 2 2 29 5 8" xfId="11935" xr:uid="{00000000-0005-0000-0000-0000272E0000}"/>
    <cellStyle name="Normal 2 2 2 2 2 2 29 5 9" xfId="11936" xr:uid="{00000000-0005-0000-0000-0000282E0000}"/>
    <cellStyle name="Normal 2 2 2 2 2 2 29 6" xfId="11937" xr:uid="{00000000-0005-0000-0000-0000292E0000}"/>
    <cellStyle name="Normal 2 2 2 2 2 2 29 7" xfId="11938" xr:uid="{00000000-0005-0000-0000-00002A2E0000}"/>
    <cellStyle name="Normal 2 2 2 2 2 2 29 8" xfId="11939" xr:uid="{00000000-0005-0000-0000-00002B2E0000}"/>
    <cellStyle name="Normal 2 2 2 2 2 2 29 9" xfId="11940" xr:uid="{00000000-0005-0000-0000-00002C2E0000}"/>
    <cellStyle name="Normal 2 2 2 2 2 2 3" xfId="11941" xr:uid="{00000000-0005-0000-0000-00002D2E0000}"/>
    <cellStyle name="Normal 2 2 2 2 2 2 3 10" xfId="11942" xr:uid="{00000000-0005-0000-0000-00002E2E0000}"/>
    <cellStyle name="Normal 2 2 2 2 2 2 3 11" xfId="11943" xr:uid="{00000000-0005-0000-0000-00002F2E0000}"/>
    <cellStyle name="Normal 2 2 2 2 2 2 3 12" xfId="11944" xr:uid="{00000000-0005-0000-0000-0000302E0000}"/>
    <cellStyle name="Normal 2 2 2 2 2 2 3 13" xfId="11945" xr:uid="{00000000-0005-0000-0000-0000312E0000}"/>
    <cellStyle name="Normal 2 2 2 2 2 2 3 14" xfId="11946" xr:uid="{00000000-0005-0000-0000-0000322E0000}"/>
    <cellStyle name="Normal 2 2 2 2 2 2 3 15" xfId="11947" xr:uid="{00000000-0005-0000-0000-0000332E0000}"/>
    <cellStyle name="Normal 2 2 2 2 2 2 3 16" xfId="11948" xr:uid="{00000000-0005-0000-0000-0000342E0000}"/>
    <cellStyle name="Normal 2 2 2 2 2 2 3 2" xfId="11949" xr:uid="{00000000-0005-0000-0000-0000352E0000}"/>
    <cellStyle name="Normal 2 2 2 2 2 2 3 2 10" xfId="11950" xr:uid="{00000000-0005-0000-0000-0000362E0000}"/>
    <cellStyle name="Normal 2 2 2 2 2 2 3 2 2" xfId="11951" xr:uid="{00000000-0005-0000-0000-0000372E0000}"/>
    <cellStyle name="Normal 2 2 2 2 2 2 3 2 3" xfId="11952" xr:uid="{00000000-0005-0000-0000-0000382E0000}"/>
    <cellStyle name="Normal 2 2 2 2 2 2 3 2 4" xfId="11953" xr:uid="{00000000-0005-0000-0000-0000392E0000}"/>
    <cellStyle name="Normal 2 2 2 2 2 2 3 2 5" xfId="11954" xr:uid="{00000000-0005-0000-0000-00003A2E0000}"/>
    <cellStyle name="Normal 2 2 2 2 2 2 3 2 6" xfId="11955" xr:uid="{00000000-0005-0000-0000-00003B2E0000}"/>
    <cellStyle name="Normal 2 2 2 2 2 2 3 2 7" xfId="11956" xr:uid="{00000000-0005-0000-0000-00003C2E0000}"/>
    <cellStyle name="Normal 2 2 2 2 2 2 3 2 8" xfId="11957" xr:uid="{00000000-0005-0000-0000-00003D2E0000}"/>
    <cellStyle name="Normal 2 2 2 2 2 2 3 2 9" xfId="11958" xr:uid="{00000000-0005-0000-0000-00003E2E0000}"/>
    <cellStyle name="Normal 2 2 2 2 2 2 3 3" xfId="11959" xr:uid="{00000000-0005-0000-0000-00003F2E0000}"/>
    <cellStyle name="Normal 2 2 2 2 2 2 3 3 10" xfId="11960" xr:uid="{00000000-0005-0000-0000-0000402E0000}"/>
    <cellStyle name="Normal 2 2 2 2 2 2 3 3 2" xfId="11961" xr:uid="{00000000-0005-0000-0000-0000412E0000}"/>
    <cellStyle name="Normal 2 2 2 2 2 2 3 3 3" xfId="11962" xr:uid="{00000000-0005-0000-0000-0000422E0000}"/>
    <cellStyle name="Normal 2 2 2 2 2 2 3 3 4" xfId="11963" xr:uid="{00000000-0005-0000-0000-0000432E0000}"/>
    <cellStyle name="Normal 2 2 2 2 2 2 3 3 5" xfId="11964" xr:uid="{00000000-0005-0000-0000-0000442E0000}"/>
    <cellStyle name="Normal 2 2 2 2 2 2 3 3 6" xfId="11965" xr:uid="{00000000-0005-0000-0000-0000452E0000}"/>
    <cellStyle name="Normal 2 2 2 2 2 2 3 3 7" xfId="11966" xr:uid="{00000000-0005-0000-0000-0000462E0000}"/>
    <cellStyle name="Normal 2 2 2 2 2 2 3 3 8" xfId="11967" xr:uid="{00000000-0005-0000-0000-0000472E0000}"/>
    <cellStyle name="Normal 2 2 2 2 2 2 3 3 9" xfId="11968" xr:uid="{00000000-0005-0000-0000-0000482E0000}"/>
    <cellStyle name="Normal 2 2 2 2 2 2 3 4" xfId="11969" xr:uid="{00000000-0005-0000-0000-0000492E0000}"/>
    <cellStyle name="Normal 2 2 2 2 2 2 3 4 10" xfId="11970" xr:uid="{00000000-0005-0000-0000-00004A2E0000}"/>
    <cellStyle name="Normal 2 2 2 2 2 2 3 4 2" xfId="11971" xr:uid="{00000000-0005-0000-0000-00004B2E0000}"/>
    <cellStyle name="Normal 2 2 2 2 2 2 3 4 3" xfId="11972" xr:uid="{00000000-0005-0000-0000-00004C2E0000}"/>
    <cellStyle name="Normal 2 2 2 2 2 2 3 4 4" xfId="11973" xr:uid="{00000000-0005-0000-0000-00004D2E0000}"/>
    <cellStyle name="Normal 2 2 2 2 2 2 3 4 5" xfId="11974" xr:uid="{00000000-0005-0000-0000-00004E2E0000}"/>
    <cellStyle name="Normal 2 2 2 2 2 2 3 4 6" xfId="11975" xr:uid="{00000000-0005-0000-0000-00004F2E0000}"/>
    <cellStyle name="Normal 2 2 2 2 2 2 3 4 7" xfId="11976" xr:uid="{00000000-0005-0000-0000-0000502E0000}"/>
    <cellStyle name="Normal 2 2 2 2 2 2 3 4 8" xfId="11977" xr:uid="{00000000-0005-0000-0000-0000512E0000}"/>
    <cellStyle name="Normal 2 2 2 2 2 2 3 4 9" xfId="11978" xr:uid="{00000000-0005-0000-0000-0000522E0000}"/>
    <cellStyle name="Normal 2 2 2 2 2 2 3 5" xfId="11979" xr:uid="{00000000-0005-0000-0000-0000532E0000}"/>
    <cellStyle name="Normal 2 2 2 2 2 2 3 5 10" xfId="11980" xr:uid="{00000000-0005-0000-0000-0000542E0000}"/>
    <cellStyle name="Normal 2 2 2 2 2 2 3 5 2" xfId="11981" xr:uid="{00000000-0005-0000-0000-0000552E0000}"/>
    <cellStyle name="Normal 2 2 2 2 2 2 3 5 3" xfId="11982" xr:uid="{00000000-0005-0000-0000-0000562E0000}"/>
    <cellStyle name="Normal 2 2 2 2 2 2 3 5 4" xfId="11983" xr:uid="{00000000-0005-0000-0000-0000572E0000}"/>
    <cellStyle name="Normal 2 2 2 2 2 2 3 5 5" xfId="11984" xr:uid="{00000000-0005-0000-0000-0000582E0000}"/>
    <cellStyle name="Normal 2 2 2 2 2 2 3 5 6" xfId="11985" xr:uid="{00000000-0005-0000-0000-0000592E0000}"/>
    <cellStyle name="Normal 2 2 2 2 2 2 3 5 7" xfId="11986" xr:uid="{00000000-0005-0000-0000-00005A2E0000}"/>
    <cellStyle name="Normal 2 2 2 2 2 2 3 5 8" xfId="11987" xr:uid="{00000000-0005-0000-0000-00005B2E0000}"/>
    <cellStyle name="Normal 2 2 2 2 2 2 3 5 9" xfId="11988" xr:uid="{00000000-0005-0000-0000-00005C2E0000}"/>
    <cellStyle name="Normal 2 2 2 2 2 2 3 6" xfId="11989" xr:uid="{00000000-0005-0000-0000-00005D2E0000}"/>
    <cellStyle name="Normal 2 2 2 2 2 2 3 7" xfId="11990" xr:uid="{00000000-0005-0000-0000-00005E2E0000}"/>
    <cellStyle name="Normal 2 2 2 2 2 2 3 8" xfId="11991" xr:uid="{00000000-0005-0000-0000-00005F2E0000}"/>
    <cellStyle name="Normal 2 2 2 2 2 2 3 9" xfId="11992" xr:uid="{00000000-0005-0000-0000-0000602E0000}"/>
    <cellStyle name="Normal 2 2 2 2 2 2 30" xfId="11993" xr:uid="{00000000-0005-0000-0000-0000612E0000}"/>
    <cellStyle name="Normal 2 2 2 2 2 2 30 10" xfId="11994" xr:uid="{00000000-0005-0000-0000-0000622E0000}"/>
    <cellStyle name="Normal 2 2 2 2 2 2 30 11" xfId="11995" xr:uid="{00000000-0005-0000-0000-0000632E0000}"/>
    <cellStyle name="Normal 2 2 2 2 2 2 30 12" xfId="11996" xr:uid="{00000000-0005-0000-0000-0000642E0000}"/>
    <cellStyle name="Normal 2 2 2 2 2 2 30 13" xfId="11997" xr:uid="{00000000-0005-0000-0000-0000652E0000}"/>
    <cellStyle name="Normal 2 2 2 2 2 2 30 14" xfId="11998" xr:uid="{00000000-0005-0000-0000-0000662E0000}"/>
    <cellStyle name="Normal 2 2 2 2 2 2 30 2" xfId="11999" xr:uid="{00000000-0005-0000-0000-0000672E0000}"/>
    <cellStyle name="Normal 2 2 2 2 2 2 30 2 10" xfId="12000" xr:uid="{00000000-0005-0000-0000-0000682E0000}"/>
    <cellStyle name="Normal 2 2 2 2 2 2 30 2 2" xfId="12001" xr:uid="{00000000-0005-0000-0000-0000692E0000}"/>
    <cellStyle name="Normal 2 2 2 2 2 2 30 2 3" xfId="12002" xr:uid="{00000000-0005-0000-0000-00006A2E0000}"/>
    <cellStyle name="Normal 2 2 2 2 2 2 30 2 4" xfId="12003" xr:uid="{00000000-0005-0000-0000-00006B2E0000}"/>
    <cellStyle name="Normal 2 2 2 2 2 2 30 2 5" xfId="12004" xr:uid="{00000000-0005-0000-0000-00006C2E0000}"/>
    <cellStyle name="Normal 2 2 2 2 2 2 30 2 6" xfId="12005" xr:uid="{00000000-0005-0000-0000-00006D2E0000}"/>
    <cellStyle name="Normal 2 2 2 2 2 2 30 2 7" xfId="12006" xr:uid="{00000000-0005-0000-0000-00006E2E0000}"/>
    <cellStyle name="Normal 2 2 2 2 2 2 30 2 8" xfId="12007" xr:uid="{00000000-0005-0000-0000-00006F2E0000}"/>
    <cellStyle name="Normal 2 2 2 2 2 2 30 2 9" xfId="12008" xr:uid="{00000000-0005-0000-0000-0000702E0000}"/>
    <cellStyle name="Normal 2 2 2 2 2 2 30 3" xfId="12009" xr:uid="{00000000-0005-0000-0000-0000712E0000}"/>
    <cellStyle name="Normal 2 2 2 2 2 2 30 3 10" xfId="12010" xr:uid="{00000000-0005-0000-0000-0000722E0000}"/>
    <cellStyle name="Normal 2 2 2 2 2 2 30 3 2" xfId="12011" xr:uid="{00000000-0005-0000-0000-0000732E0000}"/>
    <cellStyle name="Normal 2 2 2 2 2 2 30 3 3" xfId="12012" xr:uid="{00000000-0005-0000-0000-0000742E0000}"/>
    <cellStyle name="Normal 2 2 2 2 2 2 30 3 4" xfId="12013" xr:uid="{00000000-0005-0000-0000-0000752E0000}"/>
    <cellStyle name="Normal 2 2 2 2 2 2 30 3 5" xfId="12014" xr:uid="{00000000-0005-0000-0000-0000762E0000}"/>
    <cellStyle name="Normal 2 2 2 2 2 2 30 3 6" xfId="12015" xr:uid="{00000000-0005-0000-0000-0000772E0000}"/>
    <cellStyle name="Normal 2 2 2 2 2 2 30 3 7" xfId="12016" xr:uid="{00000000-0005-0000-0000-0000782E0000}"/>
    <cellStyle name="Normal 2 2 2 2 2 2 30 3 8" xfId="12017" xr:uid="{00000000-0005-0000-0000-0000792E0000}"/>
    <cellStyle name="Normal 2 2 2 2 2 2 30 3 9" xfId="12018" xr:uid="{00000000-0005-0000-0000-00007A2E0000}"/>
    <cellStyle name="Normal 2 2 2 2 2 2 30 4" xfId="12019" xr:uid="{00000000-0005-0000-0000-00007B2E0000}"/>
    <cellStyle name="Normal 2 2 2 2 2 2 30 4 10" xfId="12020" xr:uid="{00000000-0005-0000-0000-00007C2E0000}"/>
    <cellStyle name="Normal 2 2 2 2 2 2 30 4 2" xfId="12021" xr:uid="{00000000-0005-0000-0000-00007D2E0000}"/>
    <cellStyle name="Normal 2 2 2 2 2 2 30 4 3" xfId="12022" xr:uid="{00000000-0005-0000-0000-00007E2E0000}"/>
    <cellStyle name="Normal 2 2 2 2 2 2 30 4 4" xfId="12023" xr:uid="{00000000-0005-0000-0000-00007F2E0000}"/>
    <cellStyle name="Normal 2 2 2 2 2 2 30 4 5" xfId="12024" xr:uid="{00000000-0005-0000-0000-0000802E0000}"/>
    <cellStyle name="Normal 2 2 2 2 2 2 30 4 6" xfId="12025" xr:uid="{00000000-0005-0000-0000-0000812E0000}"/>
    <cellStyle name="Normal 2 2 2 2 2 2 30 4 7" xfId="12026" xr:uid="{00000000-0005-0000-0000-0000822E0000}"/>
    <cellStyle name="Normal 2 2 2 2 2 2 30 4 8" xfId="12027" xr:uid="{00000000-0005-0000-0000-0000832E0000}"/>
    <cellStyle name="Normal 2 2 2 2 2 2 30 4 9" xfId="12028" xr:uid="{00000000-0005-0000-0000-0000842E0000}"/>
    <cellStyle name="Normal 2 2 2 2 2 2 30 5" xfId="12029" xr:uid="{00000000-0005-0000-0000-0000852E0000}"/>
    <cellStyle name="Normal 2 2 2 2 2 2 30 5 10" xfId="12030" xr:uid="{00000000-0005-0000-0000-0000862E0000}"/>
    <cellStyle name="Normal 2 2 2 2 2 2 30 5 2" xfId="12031" xr:uid="{00000000-0005-0000-0000-0000872E0000}"/>
    <cellStyle name="Normal 2 2 2 2 2 2 30 5 3" xfId="12032" xr:uid="{00000000-0005-0000-0000-0000882E0000}"/>
    <cellStyle name="Normal 2 2 2 2 2 2 30 5 4" xfId="12033" xr:uid="{00000000-0005-0000-0000-0000892E0000}"/>
    <cellStyle name="Normal 2 2 2 2 2 2 30 5 5" xfId="12034" xr:uid="{00000000-0005-0000-0000-00008A2E0000}"/>
    <cellStyle name="Normal 2 2 2 2 2 2 30 5 6" xfId="12035" xr:uid="{00000000-0005-0000-0000-00008B2E0000}"/>
    <cellStyle name="Normal 2 2 2 2 2 2 30 5 7" xfId="12036" xr:uid="{00000000-0005-0000-0000-00008C2E0000}"/>
    <cellStyle name="Normal 2 2 2 2 2 2 30 5 8" xfId="12037" xr:uid="{00000000-0005-0000-0000-00008D2E0000}"/>
    <cellStyle name="Normal 2 2 2 2 2 2 30 5 9" xfId="12038" xr:uid="{00000000-0005-0000-0000-00008E2E0000}"/>
    <cellStyle name="Normal 2 2 2 2 2 2 30 6" xfId="12039" xr:uid="{00000000-0005-0000-0000-00008F2E0000}"/>
    <cellStyle name="Normal 2 2 2 2 2 2 30 7" xfId="12040" xr:uid="{00000000-0005-0000-0000-0000902E0000}"/>
    <cellStyle name="Normal 2 2 2 2 2 2 30 8" xfId="12041" xr:uid="{00000000-0005-0000-0000-0000912E0000}"/>
    <cellStyle name="Normal 2 2 2 2 2 2 30 9" xfId="12042" xr:uid="{00000000-0005-0000-0000-0000922E0000}"/>
    <cellStyle name="Normal 2 2 2 2 2 2 31" xfId="12043" xr:uid="{00000000-0005-0000-0000-0000932E0000}"/>
    <cellStyle name="Normal 2 2 2 2 2 2 31 10" xfId="12044" xr:uid="{00000000-0005-0000-0000-0000942E0000}"/>
    <cellStyle name="Normal 2 2 2 2 2 2 31 11" xfId="12045" xr:uid="{00000000-0005-0000-0000-0000952E0000}"/>
    <cellStyle name="Normal 2 2 2 2 2 2 31 12" xfId="12046" xr:uid="{00000000-0005-0000-0000-0000962E0000}"/>
    <cellStyle name="Normal 2 2 2 2 2 2 31 13" xfId="12047" xr:uid="{00000000-0005-0000-0000-0000972E0000}"/>
    <cellStyle name="Normal 2 2 2 2 2 2 31 14" xfId="12048" xr:uid="{00000000-0005-0000-0000-0000982E0000}"/>
    <cellStyle name="Normal 2 2 2 2 2 2 31 2" xfId="12049" xr:uid="{00000000-0005-0000-0000-0000992E0000}"/>
    <cellStyle name="Normal 2 2 2 2 2 2 31 2 10" xfId="12050" xr:uid="{00000000-0005-0000-0000-00009A2E0000}"/>
    <cellStyle name="Normal 2 2 2 2 2 2 31 2 2" xfId="12051" xr:uid="{00000000-0005-0000-0000-00009B2E0000}"/>
    <cellStyle name="Normal 2 2 2 2 2 2 31 2 3" xfId="12052" xr:uid="{00000000-0005-0000-0000-00009C2E0000}"/>
    <cellStyle name="Normal 2 2 2 2 2 2 31 2 4" xfId="12053" xr:uid="{00000000-0005-0000-0000-00009D2E0000}"/>
    <cellStyle name="Normal 2 2 2 2 2 2 31 2 5" xfId="12054" xr:uid="{00000000-0005-0000-0000-00009E2E0000}"/>
    <cellStyle name="Normal 2 2 2 2 2 2 31 2 6" xfId="12055" xr:uid="{00000000-0005-0000-0000-00009F2E0000}"/>
    <cellStyle name="Normal 2 2 2 2 2 2 31 2 7" xfId="12056" xr:uid="{00000000-0005-0000-0000-0000A02E0000}"/>
    <cellStyle name="Normal 2 2 2 2 2 2 31 2 8" xfId="12057" xr:uid="{00000000-0005-0000-0000-0000A12E0000}"/>
    <cellStyle name="Normal 2 2 2 2 2 2 31 2 9" xfId="12058" xr:uid="{00000000-0005-0000-0000-0000A22E0000}"/>
    <cellStyle name="Normal 2 2 2 2 2 2 31 3" xfId="12059" xr:uid="{00000000-0005-0000-0000-0000A32E0000}"/>
    <cellStyle name="Normal 2 2 2 2 2 2 31 3 10" xfId="12060" xr:uid="{00000000-0005-0000-0000-0000A42E0000}"/>
    <cellStyle name="Normal 2 2 2 2 2 2 31 3 2" xfId="12061" xr:uid="{00000000-0005-0000-0000-0000A52E0000}"/>
    <cellStyle name="Normal 2 2 2 2 2 2 31 3 3" xfId="12062" xr:uid="{00000000-0005-0000-0000-0000A62E0000}"/>
    <cellStyle name="Normal 2 2 2 2 2 2 31 3 4" xfId="12063" xr:uid="{00000000-0005-0000-0000-0000A72E0000}"/>
    <cellStyle name="Normal 2 2 2 2 2 2 31 3 5" xfId="12064" xr:uid="{00000000-0005-0000-0000-0000A82E0000}"/>
    <cellStyle name="Normal 2 2 2 2 2 2 31 3 6" xfId="12065" xr:uid="{00000000-0005-0000-0000-0000A92E0000}"/>
    <cellStyle name="Normal 2 2 2 2 2 2 31 3 7" xfId="12066" xr:uid="{00000000-0005-0000-0000-0000AA2E0000}"/>
    <cellStyle name="Normal 2 2 2 2 2 2 31 3 8" xfId="12067" xr:uid="{00000000-0005-0000-0000-0000AB2E0000}"/>
    <cellStyle name="Normal 2 2 2 2 2 2 31 3 9" xfId="12068" xr:uid="{00000000-0005-0000-0000-0000AC2E0000}"/>
    <cellStyle name="Normal 2 2 2 2 2 2 31 4" xfId="12069" xr:uid="{00000000-0005-0000-0000-0000AD2E0000}"/>
    <cellStyle name="Normal 2 2 2 2 2 2 31 4 10" xfId="12070" xr:uid="{00000000-0005-0000-0000-0000AE2E0000}"/>
    <cellStyle name="Normal 2 2 2 2 2 2 31 4 2" xfId="12071" xr:uid="{00000000-0005-0000-0000-0000AF2E0000}"/>
    <cellStyle name="Normal 2 2 2 2 2 2 31 4 3" xfId="12072" xr:uid="{00000000-0005-0000-0000-0000B02E0000}"/>
    <cellStyle name="Normal 2 2 2 2 2 2 31 4 4" xfId="12073" xr:uid="{00000000-0005-0000-0000-0000B12E0000}"/>
    <cellStyle name="Normal 2 2 2 2 2 2 31 4 5" xfId="12074" xr:uid="{00000000-0005-0000-0000-0000B22E0000}"/>
    <cellStyle name="Normal 2 2 2 2 2 2 31 4 6" xfId="12075" xr:uid="{00000000-0005-0000-0000-0000B32E0000}"/>
    <cellStyle name="Normal 2 2 2 2 2 2 31 4 7" xfId="12076" xr:uid="{00000000-0005-0000-0000-0000B42E0000}"/>
    <cellStyle name="Normal 2 2 2 2 2 2 31 4 8" xfId="12077" xr:uid="{00000000-0005-0000-0000-0000B52E0000}"/>
    <cellStyle name="Normal 2 2 2 2 2 2 31 4 9" xfId="12078" xr:uid="{00000000-0005-0000-0000-0000B62E0000}"/>
    <cellStyle name="Normal 2 2 2 2 2 2 31 5" xfId="12079" xr:uid="{00000000-0005-0000-0000-0000B72E0000}"/>
    <cellStyle name="Normal 2 2 2 2 2 2 31 5 10" xfId="12080" xr:uid="{00000000-0005-0000-0000-0000B82E0000}"/>
    <cellStyle name="Normal 2 2 2 2 2 2 31 5 2" xfId="12081" xr:uid="{00000000-0005-0000-0000-0000B92E0000}"/>
    <cellStyle name="Normal 2 2 2 2 2 2 31 5 3" xfId="12082" xr:uid="{00000000-0005-0000-0000-0000BA2E0000}"/>
    <cellStyle name="Normal 2 2 2 2 2 2 31 5 4" xfId="12083" xr:uid="{00000000-0005-0000-0000-0000BB2E0000}"/>
    <cellStyle name="Normal 2 2 2 2 2 2 31 5 5" xfId="12084" xr:uid="{00000000-0005-0000-0000-0000BC2E0000}"/>
    <cellStyle name="Normal 2 2 2 2 2 2 31 5 6" xfId="12085" xr:uid="{00000000-0005-0000-0000-0000BD2E0000}"/>
    <cellStyle name="Normal 2 2 2 2 2 2 31 5 7" xfId="12086" xr:uid="{00000000-0005-0000-0000-0000BE2E0000}"/>
    <cellStyle name="Normal 2 2 2 2 2 2 31 5 8" xfId="12087" xr:uid="{00000000-0005-0000-0000-0000BF2E0000}"/>
    <cellStyle name="Normal 2 2 2 2 2 2 31 5 9" xfId="12088" xr:uid="{00000000-0005-0000-0000-0000C02E0000}"/>
    <cellStyle name="Normal 2 2 2 2 2 2 31 6" xfId="12089" xr:uid="{00000000-0005-0000-0000-0000C12E0000}"/>
    <cellStyle name="Normal 2 2 2 2 2 2 31 7" xfId="12090" xr:uid="{00000000-0005-0000-0000-0000C22E0000}"/>
    <cellStyle name="Normal 2 2 2 2 2 2 31 8" xfId="12091" xr:uid="{00000000-0005-0000-0000-0000C32E0000}"/>
    <cellStyle name="Normal 2 2 2 2 2 2 31 9" xfId="12092" xr:uid="{00000000-0005-0000-0000-0000C42E0000}"/>
    <cellStyle name="Normal 2 2 2 2 2 2 32" xfId="12093" xr:uid="{00000000-0005-0000-0000-0000C52E0000}"/>
    <cellStyle name="Normal 2 2 2 2 2 2 32 10" xfId="12094" xr:uid="{00000000-0005-0000-0000-0000C62E0000}"/>
    <cellStyle name="Normal 2 2 2 2 2 2 32 11" xfId="12095" xr:uid="{00000000-0005-0000-0000-0000C72E0000}"/>
    <cellStyle name="Normal 2 2 2 2 2 2 32 12" xfId="12096" xr:uid="{00000000-0005-0000-0000-0000C82E0000}"/>
    <cellStyle name="Normal 2 2 2 2 2 2 32 13" xfId="12097" xr:uid="{00000000-0005-0000-0000-0000C92E0000}"/>
    <cellStyle name="Normal 2 2 2 2 2 2 32 14" xfId="12098" xr:uid="{00000000-0005-0000-0000-0000CA2E0000}"/>
    <cellStyle name="Normal 2 2 2 2 2 2 32 2" xfId="12099" xr:uid="{00000000-0005-0000-0000-0000CB2E0000}"/>
    <cellStyle name="Normal 2 2 2 2 2 2 32 2 10" xfId="12100" xr:uid="{00000000-0005-0000-0000-0000CC2E0000}"/>
    <cellStyle name="Normal 2 2 2 2 2 2 32 2 2" xfId="12101" xr:uid="{00000000-0005-0000-0000-0000CD2E0000}"/>
    <cellStyle name="Normal 2 2 2 2 2 2 32 2 3" xfId="12102" xr:uid="{00000000-0005-0000-0000-0000CE2E0000}"/>
    <cellStyle name="Normal 2 2 2 2 2 2 32 2 4" xfId="12103" xr:uid="{00000000-0005-0000-0000-0000CF2E0000}"/>
    <cellStyle name="Normal 2 2 2 2 2 2 32 2 5" xfId="12104" xr:uid="{00000000-0005-0000-0000-0000D02E0000}"/>
    <cellStyle name="Normal 2 2 2 2 2 2 32 2 6" xfId="12105" xr:uid="{00000000-0005-0000-0000-0000D12E0000}"/>
    <cellStyle name="Normal 2 2 2 2 2 2 32 2 7" xfId="12106" xr:uid="{00000000-0005-0000-0000-0000D22E0000}"/>
    <cellStyle name="Normal 2 2 2 2 2 2 32 2 8" xfId="12107" xr:uid="{00000000-0005-0000-0000-0000D32E0000}"/>
    <cellStyle name="Normal 2 2 2 2 2 2 32 2 9" xfId="12108" xr:uid="{00000000-0005-0000-0000-0000D42E0000}"/>
    <cellStyle name="Normal 2 2 2 2 2 2 32 3" xfId="12109" xr:uid="{00000000-0005-0000-0000-0000D52E0000}"/>
    <cellStyle name="Normal 2 2 2 2 2 2 32 3 10" xfId="12110" xr:uid="{00000000-0005-0000-0000-0000D62E0000}"/>
    <cellStyle name="Normal 2 2 2 2 2 2 32 3 2" xfId="12111" xr:uid="{00000000-0005-0000-0000-0000D72E0000}"/>
    <cellStyle name="Normal 2 2 2 2 2 2 32 3 3" xfId="12112" xr:uid="{00000000-0005-0000-0000-0000D82E0000}"/>
    <cellStyle name="Normal 2 2 2 2 2 2 32 3 4" xfId="12113" xr:uid="{00000000-0005-0000-0000-0000D92E0000}"/>
    <cellStyle name="Normal 2 2 2 2 2 2 32 3 5" xfId="12114" xr:uid="{00000000-0005-0000-0000-0000DA2E0000}"/>
    <cellStyle name="Normal 2 2 2 2 2 2 32 3 6" xfId="12115" xr:uid="{00000000-0005-0000-0000-0000DB2E0000}"/>
    <cellStyle name="Normal 2 2 2 2 2 2 32 3 7" xfId="12116" xr:uid="{00000000-0005-0000-0000-0000DC2E0000}"/>
    <cellStyle name="Normal 2 2 2 2 2 2 32 3 8" xfId="12117" xr:uid="{00000000-0005-0000-0000-0000DD2E0000}"/>
    <cellStyle name="Normal 2 2 2 2 2 2 32 3 9" xfId="12118" xr:uid="{00000000-0005-0000-0000-0000DE2E0000}"/>
    <cellStyle name="Normal 2 2 2 2 2 2 32 4" xfId="12119" xr:uid="{00000000-0005-0000-0000-0000DF2E0000}"/>
    <cellStyle name="Normal 2 2 2 2 2 2 32 4 10" xfId="12120" xr:uid="{00000000-0005-0000-0000-0000E02E0000}"/>
    <cellStyle name="Normal 2 2 2 2 2 2 32 4 2" xfId="12121" xr:uid="{00000000-0005-0000-0000-0000E12E0000}"/>
    <cellStyle name="Normal 2 2 2 2 2 2 32 4 3" xfId="12122" xr:uid="{00000000-0005-0000-0000-0000E22E0000}"/>
    <cellStyle name="Normal 2 2 2 2 2 2 32 4 4" xfId="12123" xr:uid="{00000000-0005-0000-0000-0000E32E0000}"/>
    <cellStyle name="Normal 2 2 2 2 2 2 32 4 5" xfId="12124" xr:uid="{00000000-0005-0000-0000-0000E42E0000}"/>
    <cellStyle name="Normal 2 2 2 2 2 2 32 4 6" xfId="12125" xr:uid="{00000000-0005-0000-0000-0000E52E0000}"/>
    <cellStyle name="Normal 2 2 2 2 2 2 32 4 7" xfId="12126" xr:uid="{00000000-0005-0000-0000-0000E62E0000}"/>
    <cellStyle name="Normal 2 2 2 2 2 2 32 4 8" xfId="12127" xr:uid="{00000000-0005-0000-0000-0000E72E0000}"/>
    <cellStyle name="Normal 2 2 2 2 2 2 32 4 9" xfId="12128" xr:uid="{00000000-0005-0000-0000-0000E82E0000}"/>
    <cellStyle name="Normal 2 2 2 2 2 2 32 5" xfId="12129" xr:uid="{00000000-0005-0000-0000-0000E92E0000}"/>
    <cellStyle name="Normal 2 2 2 2 2 2 32 5 10" xfId="12130" xr:uid="{00000000-0005-0000-0000-0000EA2E0000}"/>
    <cellStyle name="Normal 2 2 2 2 2 2 32 5 2" xfId="12131" xr:uid="{00000000-0005-0000-0000-0000EB2E0000}"/>
    <cellStyle name="Normal 2 2 2 2 2 2 32 5 3" xfId="12132" xr:uid="{00000000-0005-0000-0000-0000EC2E0000}"/>
    <cellStyle name="Normal 2 2 2 2 2 2 32 5 4" xfId="12133" xr:uid="{00000000-0005-0000-0000-0000ED2E0000}"/>
    <cellStyle name="Normal 2 2 2 2 2 2 32 5 5" xfId="12134" xr:uid="{00000000-0005-0000-0000-0000EE2E0000}"/>
    <cellStyle name="Normal 2 2 2 2 2 2 32 5 6" xfId="12135" xr:uid="{00000000-0005-0000-0000-0000EF2E0000}"/>
    <cellStyle name="Normal 2 2 2 2 2 2 32 5 7" xfId="12136" xr:uid="{00000000-0005-0000-0000-0000F02E0000}"/>
    <cellStyle name="Normal 2 2 2 2 2 2 32 5 8" xfId="12137" xr:uid="{00000000-0005-0000-0000-0000F12E0000}"/>
    <cellStyle name="Normal 2 2 2 2 2 2 32 5 9" xfId="12138" xr:uid="{00000000-0005-0000-0000-0000F22E0000}"/>
    <cellStyle name="Normal 2 2 2 2 2 2 32 6" xfId="12139" xr:uid="{00000000-0005-0000-0000-0000F32E0000}"/>
    <cellStyle name="Normal 2 2 2 2 2 2 32 7" xfId="12140" xr:uid="{00000000-0005-0000-0000-0000F42E0000}"/>
    <cellStyle name="Normal 2 2 2 2 2 2 32 8" xfId="12141" xr:uid="{00000000-0005-0000-0000-0000F52E0000}"/>
    <cellStyle name="Normal 2 2 2 2 2 2 32 9" xfId="12142" xr:uid="{00000000-0005-0000-0000-0000F62E0000}"/>
    <cellStyle name="Normal 2 2 2 2 2 2 33" xfId="12143" xr:uid="{00000000-0005-0000-0000-0000F72E0000}"/>
    <cellStyle name="Normal 2 2 2 2 2 2 33 10" xfId="12144" xr:uid="{00000000-0005-0000-0000-0000F82E0000}"/>
    <cellStyle name="Normal 2 2 2 2 2 2 33 11" xfId="12145" xr:uid="{00000000-0005-0000-0000-0000F92E0000}"/>
    <cellStyle name="Normal 2 2 2 2 2 2 33 12" xfId="12146" xr:uid="{00000000-0005-0000-0000-0000FA2E0000}"/>
    <cellStyle name="Normal 2 2 2 2 2 2 33 13" xfId="12147" xr:uid="{00000000-0005-0000-0000-0000FB2E0000}"/>
    <cellStyle name="Normal 2 2 2 2 2 2 33 14" xfId="12148" xr:uid="{00000000-0005-0000-0000-0000FC2E0000}"/>
    <cellStyle name="Normal 2 2 2 2 2 2 33 2" xfId="12149" xr:uid="{00000000-0005-0000-0000-0000FD2E0000}"/>
    <cellStyle name="Normal 2 2 2 2 2 2 33 2 10" xfId="12150" xr:uid="{00000000-0005-0000-0000-0000FE2E0000}"/>
    <cellStyle name="Normal 2 2 2 2 2 2 33 2 2" xfId="12151" xr:uid="{00000000-0005-0000-0000-0000FF2E0000}"/>
    <cellStyle name="Normal 2 2 2 2 2 2 33 2 3" xfId="12152" xr:uid="{00000000-0005-0000-0000-0000002F0000}"/>
    <cellStyle name="Normal 2 2 2 2 2 2 33 2 4" xfId="12153" xr:uid="{00000000-0005-0000-0000-0000012F0000}"/>
    <cellStyle name="Normal 2 2 2 2 2 2 33 2 5" xfId="12154" xr:uid="{00000000-0005-0000-0000-0000022F0000}"/>
    <cellStyle name="Normal 2 2 2 2 2 2 33 2 6" xfId="12155" xr:uid="{00000000-0005-0000-0000-0000032F0000}"/>
    <cellStyle name="Normal 2 2 2 2 2 2 33 2 7" xfId="12156" xr:uid="{00000000-0005-0000-0000-0000042F0000}"/>
    <cellStyle name="Normal 2 2 2 2 2 2 33 2 8" xfId="12157" xr:uid="{00000000-0005-0000-0000-0000052F0000}"/>
    <cellStyle name="Normal 2 2 2 2 2 2 33 2 9" xfId="12158" xr:uid="{00000000-0005-0000-0000-0000062F0000}"/>
    <cellStyle name="Normal 2 2 2 2 2 2 33 3" xfId="12159" xr:uid="{00000000-0005-0000-0000-0000072F0000}"/>
    <cellStyle name="Normal 2 2 2 2 2 2 33 3 10" xfId="12160" xr:uid="{00000000-0005-0000-0000-0000082F0000}"/>
    <cellStyle name="Normal 2 2 2 2 2 2 33 3 2" xfId="12161" xr:uid="{00000000-0005-0000-0000-0000092F0000}"/>
    <cellStyle name="Normal 2 2 2 2 2 2 33 3 3" xfId="12162" xr:uid="{00000000-0005-0000-0000-00000A2F0000}"/>
    <cellStyle name="Normal 2 2 2 2 2 2 33 3 4" xfId="12163" xr:uid="{00000000-0005-0000-0000-00000B2F0000}"/>
    <cellStyle name="Normal 2 2 2 2 2 2 33 3 5" xfId="12164" xr:uid="{00000000-0005-0000-0000-00000C2F0000}"/>
    <cellStyle name="Normal 2 2 2 2 2 2 33 3 6" xfId="12165" xr:uid="{00000000-0005-0000-0000-00000D2F0000}"/>
    <cellStyle name="Normal 2 2 2 2 2 2 33 3 7" xfId="12166" xr:uid="{00000000-0005-0000-0000-00000E2F0000}"/>
    <cellStyle name="Normal 2 2 2 2 2 2 33 3 8" xfId="12167" xr:uid="{00000000-0005-0000-0000-00000F2F0000}"/>
    <cellStyle name="Normal 2 2 2 2 2 2 33 3 9" xfId="12168" xr:uid="{00000000-0005-0000-0000-0000102F0000}"/>
    <cellStyle name="Normal 2 2 2 2 2 2 33 4" xfId="12169" xr:uid="{00000000-0005-0000-0000-0000112F0000}"/>
    <cellStyle name="Normal 2 2 2 2 2 2 33 4 10" xfId="12170" xr:uid="{00000000-0005-0000-0000-0000122F0000}"/>
    <cellStyle name="Normal 2 2 2 2 2 2 33 4 2" xfId="12171" xr:uid="{00000000-0005-0000-0000-0000132F0000}"/>
    <cellStyle name="Normal 2 2 2 2 2 2 33 4 3" xfId="12172" xr:uid="{00000000-0005-0000-0000-0000142F0000}"/>
    <cellStyle name="Normal 2 2 2 2 2 2 33 4 4" xfId="12173" xr:uid="{00000000-0005-0000-0000-0000152F0000}"/>
    <cellStyle name="Normal 2 2 2 2 2 2 33 4 5" xfId="12174" xr:uid="{00000000-0005-0000-0000-0000162F0000}"/>
    <cellStyle name="Normal 2 2 2 2 2 2 33 4 6" xfId="12175" xr:uid="{00000000-0005-0000-0000-0000172F0000}"/>
    <cellStyle name="Normal 2 2 2 2 2 2 33 4 7" xfId="12176" xr:uid="{00000000-0005-0000-0000-0000182F0000}"/>
    <cellStyle name="Normal 2 2 2 2 2 2 33 4 8" xfId="12177" xr:uid="{00000000-0005-0000-0000-0000192F0000}"/>
    <cellStyle name="Normal 2 2 2 2 2 2 33 4 9" xfId="12178" xr:uid="{00000000-0005-0000-0000-00001A2F0000}"/>
    <cellStyle name="Normal 2 2 2 2 2 2 33 5" xfId="12179" xr:uid="{00000000-0005-0000-0000-00001B2F0000}"/>
    <cellStyle name="Normal 2 2 2 2 2 2 33 5 10" xfId="12180" xr:uid="{00000000-0005-0000-0000-00001C2F0000}"/>
    <cellStyle name="Normal 2 2 2 2 2 2 33 5 2" xfId="12181" xr:uid="{00000000-0005-0000-0000-00001D2F0000}"/>
    <cellStyle name="Normal 2 2 2 2 2 2 33 5 3" xfId="12182" xr:uid="{00000000-0005-0000-0000-00001E2F0000}"/>
    <cellStyle name="Normal 2 2 2 2 2 2 33 5 4" xfId="12183" xr:uid="{00000000-0005-0000-0000-00001F2F0000}"/>
    <cellStyle name="Normal 2 2 2 2 2 2 33 5 5" xfId="12184" xr:uid="{00000000-0005-0000-0000-0000202F0000}"/>
    <cellStyle name="Normal 2 2 2 2 2 2 33 5 6" xfId="12185" xr:uid="{00000000-0005-0000-0000-0000212F0000}"/>
    <cellStyle name="Normal 2 2 2 2 2 2 33 5 7" xfId="12186" xr:uid="{00000000-0005-0000-0000-0000222F0000}"/>
    <cellStyle name="Normal 2 2 2 2 2 2 33 5 8" xfId="12187" xr:uid="{00000000-0005-0000-0000-0000232F0000}"/>
    <cellStyle name="Normal 2 2 2 2 2 2 33 5 9" xfId="12188" xr:uid="{00000000-0005-0000-0000-0000242F0000}"/>
    <cellStyle name="Normal 2 2 2 2 2 2 33 6" xfId="12189" xr:uid="{00000000-0005-0000-0000-0000252F0000}"/>
    <cellStyle name="Normal 2 2 2 2 2 2 33 7" xfId="12190" xr:uid="{00000000-0005-0000-0000-0000262F0000}"/>
    <cellStyle name="Normal 2 2 2 2 2 2 33 8" xfId="12191" xr:uid="{00000000-0005-0000-0000-0000272F0000}"/>
    <cellStyle name="Normal 2 2 2 2 2 2 33 9" xfId="12192" xr:uid="{00000000-0005-0000-0000-0000282F0000}"/>
    <cellStyle name="Normal 2 2 2 2 2 2 34" xfId="12193" xr:uid="{00000000-0005-0000-0000-0000292F0000}"/>
    <cellStyle name="Normal 2 2 2 2 2 2 34 10" xfId="12194" xr:uid="{00000000-0005-0000-0000-00002A2F0000}"/>
    <cellStyle name="Normal 2 2 2 2 2 2 34 2" xfId="12195" xr:uid="{00000000-0005-0000-0000-00002B2F0000}"/>
    <cellStyle name="Normal 2 2 2 2 2 2 34 3" xfId="12196" xr:uid="{00000000-0005-0000-0000-00002C2F0000}"/>
    <cellStyle name="Normal 2 2 2 2 2 2 34 4" xfId="12197" xr:uid="{00000000-0005-0000-0000-00002D2F0000}"/>
    <cellStyle name="Normal 2 2 2 2 2 2 34 5" xfId="12198" xr:uid="{00000000-0005-0000-0000-00002E2F0000}"/>
    <cellStyle name="Normal 2 2 2 2 2 2 34 6" xfId="12199" xr:uid="{00000000-0005-0000-0000-00002F2F0000}"/>
    <cellStyle name="Normal 2 2 2 2 2 2 34 7" xfId="12200" xr:uid="{00000000-0005-0000-0000-0000302F0000}"/>
    <cellStyle name="Normal 2 2 2 2 2 2 34 8" xfId="12201" xr:uid="{00000000-0005-0000-0000-0000312F0000}"/>
    <cellStyle name="Normal 2 2 2 2 2 2 34 9" xfId="12202" xr:uid="{00000000-0005-0000-0000-0000322F0000}"/>
    <cellStyle name="Normal 2 2 2 2 2 2 35" xfId="12203" xr:uid="{00000000-0005-0000-0000-0000332F0000}"/>
    <cellStyle name="Normal 2 2 2 2 2 2 35 10" xfId="12204" xr:uid="{00000000-0005-0000-0000-0000342F0000}"/>
    <cellStyle name="Normal 2 2 2 2 2 2 35 2" xfId="12205" xr:uid="{00000000-0005-0000-0000-0000352F0000}"/>
    <cellStyle name="Normal 2 2 2 2 2 2 35 3" xfId="12206" xr:uid="{00000000-0005-0000-0000-0000362F0000}"/>
    <cellStyle name="Normal 2 2 2 2 2 2 35 4" xfId="12207" xr:uid="{00000000-0005-0000-0000-0000372F0000}"/>
    <cellStyle name="Normal 2 2 2 2 2 2 35 5" xfId="12208" xr:uid="{00000000-0005-0000-0000-0000382F0000}"/>
    <cellStyle name="Normal 2 2 2 2 2 2 35 6" xfId="12209" xr:uid="{00000000-0005-0000-0000-0000392F0000}"/>
    <cellStyle name="Normal 2 2 2 2 2 2 35 7" xfId="12210" xr:uid="{00000000-0005-0000-0000-00003A2F0000}"/>
    <cellStyle name="Normal 2 2 2 2 2 2 35 8" xfId="12211" xr:uid="{00000000-0005-0000-0000-00003B2F0000}"/>
    <cellStyle name="Normal 2 2 2 2 2 2 35 9" xfId="12212" xr:uid="{00000000-0005-0000-0000-00003C2F0000}"/>
    <cellStyle name="Normal 2 2 2 2 2 2 36" xfId="12213" xr:uid="{00000000-0005-0000-0000-00003D2F0000}"/>
    <cellStyle name="Normal 2 2 2 2 2 2 36 10" xfId="12214" xr:uid="{00000000-0005-0000-0000-00003E2F0000}"/>
    <cellStyle name="Normal 2 2 2 2 2 2 36 2" xfId="12215" xr:uid="{00000000-0005-0000-0000-00003F2F0000}"/>
    <cellStyle name="Normal 2 2 2 2 2 2 36 3" xfId="12216" xr:uid="{00000000-0005-0000-0000-0000402F0000}"/>
    <cellStyle name="Normal 2 2 2 2 2 2 36 4" xfId="12217" xr:uid="{00000000-0005-0000-0000-0000412F0000}"/>
    <cellStyle name="Normal 2 2 2 2 2 2 36 5" xfId="12218" xr:uid="{00000000-0005-0000-0000-0000422F0000}"/>
    <cellStyle name="Normal 2 2 2 2 2 2 36 6" xfId="12219" xr:uid="{00000000-0005-0000-0000-0000432F0000}"/>
    <cellStyle name="Normal 2 2 2 2 2 2 36 7" xfId="12220" xr:uid="{00000000-0005-0000-0000-0000442F0000}"/>
    <cellStyle name="Normal 2 2 2 2 2 2 36 8" xfId="12221" xr:uid="{00000000-0005-0000-0000-0000452F0000}"/>
    <cellStyle name="Normal 2 2 2 2 2 2 36 9" xfId="12222" xr:uid="{00000000-0005-0000-0000-0000462F0000}"/>
    <cellStyle name="Normal 2 2 2 2 2 2 37" xfId="12223" xr:uid="{00000000-0005-0000-0000-0000472F0000}"/>
    <cellStyle name="Normal 2 2 2 2 2 2 37 10" xfId="12224" xr:uid="{00000000-0005-0000-0000-0000482F0000}"/>
    <cellStyle name="Normal 2 2 2 2 2 2 37 2" xfId="12225" xr:uid="{00000000-0005-0000-0000-0000492F0000}"/>
    <cellStyle name="Normal 2 2 2 2 2 2 37 3" xfId="12226" xr:uid="{00000000-0005-0000-0000-00004A2F0000}"/>
    <cellStyle name="Normal 2 2 2 2 2 2 37 4" xfId="12227" xr:uid="{00000000-0005-0000-0000-00004B2F0000}"/>
    <cellStyle name="Normal 2 2 2 2 2 2 37 5" xfId="12228" xr:uid="{00000000-0005-0000-0000-00004C2F0000}"/>
    <cellStyle name="Normal 2 2 2 2 2 2 37 6" xfId="12229" xr:uid="{00000000-0005-0000-0000-00004D2F0000}"/>
    <cellStyle name="Normal 2 2 2 2 2 2 37 7" xfId="12230" xr:uid="{00000000-0005-0000-0000-00004E2F0000}"/>
    <cellStyle name="Normal 2 2 2 2 2 2 37 8" xfId="12231" xr:uid="{00000000-0005-0000-0000-00004F2F0000}"/>
    <cellStyle name="Normal 2 2 2 2 2 2 37 9" xfId="12232" xr:uid="{00000000-0005-0000-0000-0000502F0000}"/>
    <cellStyle name="Normal 2 2 2 2 2 2 38" xfId="12233" xr:uid="{00000000-0005-0000-0000-0000512F0000}"/>
    <cellStyle name="Normal 2 2 2 2 2 2 39" xfId="12234" xr:uid="{00000000-0005-0000-0000-0000522F0000}"/>
    <cellStyle name="Normal 2 2 2 2 2 2 4" xfId="12235" xr:uid="{00000000-0005-0000-0000-0000532F0000}"/>
    <cellStyle name="Normal 2 2 2 2 2 2 4 10" xfId="12236" xr:uid="{00000000-0005-0000-0000-0000542F0000}"/>
    <cellStyle name="Normal 2 2 2 2 2 2 4 11" xfId="12237" xr:uid="{00000000-0005-0000-0000-0000552F0000}"/>
    <cellStyle name="Normal 2 2 2 2 2 2 4 12" xfId="12238" xr:uid="{00000000-0005-0000-0000-0000562F0000}"/>
    <cellStyle name="Normal 2 2 2 2 2 2 4 13" xfId="12239" xr:uid="{00000000-0005-0000-0000-0000572F0000}"/>
    <cellStyle name="Normal 2 2 2 2 2 2 4 14" xfId="12240" xr:uid="{00000000-0005-0000-0000-0000582F0000}"/>
    <cellStyle name="Normal 2 2 2 2 2 2 4 2" xfId="12241" xr:uid="{00000000-0005-0000-0000-0000592F0000}"/>
    <cellStyle name="Normal 2 2 2 2 2 2 4 2 10" xfId="12242" xr:uid="{00000000-0005-0000-0000-00005A2F0000}"/>
    <cellStyle name="Normal 2 2 2 2 2 2 4 2 2" xfId="12243" xr:uid="{00000000-0005-0000-0000-00005B2F0000}"/>
    <cellStyle name="Normal 2 2 2 2 2 2 4 2 3" xfId="12244" xr:uid="{00000000-0005-0000-0000-00005C2F0000}"/>
    <cellStyle name="Normal 2 2 2 2 2 2 4 2 4" xfId="12245" xr:uid="{00000000-0005-0000-0000-00005D2F0000}"/>
    <cellStyle name="Normal 2 2 2 2 2 2 4 2 5" xfId="12246" xr:uid="{00000000-0005-0000-0000-00005E2F0000}"/>
    <cellStyle name="Normal 2 2 2 2 2 2 4 2 6" xfId="12247" xr:uid="{00000000-0005-0000-0000-00005F2F0000}"/>
    <cellStyle name="Normal 2 2 2 2 2 2 4 2 7" xfId="12248" xr:uid="{00000000-0005-0000-0000-0000602F0000}"/>
    <cellStyle name="Normal 2 2 2 2 2 2 4 2 8" xfId="12249" xr:uid="{00000000-0005-0000-0000-0000612F0000}"/>
    <cellStyle name="Normal 2 2 2 2 2 2 4 2 9" xfId="12250" xr:uid="{00000000-0005-0000-0000-0000622F0000}"/>
    <cellStyle name="Normal 2 2 2 2 2 2 4 3" xfId="12251" xr:uid="{00000000-0005-0000-0000-0000632F0000}"/>
    <cellStyle name="Normal 2 2 2 2 2 2 4 3 10" xfId="12252" xr:uid="{00000000-0005-0000-0000-0000642F0000}"/>
    <cellStyle name="Normal 2 2 2 2 2 2 4 3 2" xfId="12253" xr:uid="{00000000-0005-0000-0000-0000652F0000}"/>
    <cellStyle name="Normal 2 2 2 2 2 2 4 3 3" xfId="12254" xr:uid="{00000000-0005-0000-0000-0000662F0000}"/>
    <cellStyle name="Normal 2 2 2 2 2 2 4 3 4" xfId="12255" xr:uid="{00000000-0005-0000-0000-0000672F0000}"/>
    <cellStyle name="Normal 2 2 2 2 2 2 4 3 5" xfId="12256" xr:uid="{00000000-0005-0000-0000-0000682F0000}"/>
    <cellStyle name="Normal 2 2 2 2 2 2 4 3 6" xfId="12257" xr:uid="{00000000-0005-0000-0000-0000692F0000}"/>
    <cellStyle name="Normal 2 2 2 2 2 2 4 3 7" xfId="12258" xr:uid="{00000000-0005-0000-0000-00006A2F0000}"/>
    <cellStyle name="Normal 2 2 2 2 2 2 4 3 8" xfId="12259" xr:uid="{00000000-0005-0000-0000-00006B2F0000}"/>
    <cellStyle name="Normal 2 2 2 2 2 2 4 3 9" xfId="12260" xr:uid="{00000000-0005-0000-0000-00006C2F0000}"/>
    <cellStyle name="Normal 2 2 2 2 2 2 4 4" xfId="12261" xr:uid="{00000000-0005-0000-0000-00006D2F0000}"/>
    <cellStyle name="Normal 2 2 2 2 2 2 4 4 10" xfId="12262" xr:uid="{00000000-0005-0000-0000-00006E2F0000}"/>
    <cellStyle name="Normal 2 2 2 2 2 2 4 4 2" xfId="12263" xr:uid="{00000000-0005-0000-0000-00006F2F0000}"/>
    <cellStyle name="Normal 2 2 2 2 2 2 4 4 3" xfId="12264" xr:uid="{00000000-0005-0000-0000-0000702F0000}"/>
    <cellStyle name="Normal 2 2 2 2 2 2 4 4 4" xfId="12265" xr:uid="{00000000-0005-0000-0000-0000712F0000}"/>
    <cellStyle name="Normal 2 2 2 2 2 2 4 4 5" xfId="12266" xr:uid="{00000000-0005-0000-0000-0000722F0000}"/>
    <cellStyle name="Normal 2 2 2 2 2 2 4 4 6" xfId="12267" xr:uid="{00000000-0005-0000-0000-0000732F0000}"/>
    <cellStyle name="Normal 2 2 2 2 2 2 4 4 7" xfId="12268" xr:uid="{00000000-0005-0000-0000-0000742F0000}"/>
    <cellStyle name="Normal 2 2 2 2 2 2 4 4 8" xfId="12269" xr:uid="{00000000-0005-0000-0000-0000752F0000}"/>
    <cellStyle name="Normal 2 2 2 2 2 2 4 4 9" xfId="12270" xr:uid="{00000000-0005-0000-0000-0000762F0000}"/>
    <cellStyle name="Normal 2 2 2 2 2 2 4 5" xfId="12271" xr:uid="{00000000-0005-0000-0000-0000772F0000}"/>
    <cellStyle name="Normal 2 2 2 2 2 2 4 5 10" xfId="12272" xr:uid="{00000000-0005-0000-0000-0000782F0000}"/>
    <cellStyle name="Normal 2 2 2 2 2 2 4 5 2" xfId="12273" xr:uid="{00000000-0005-0000-0000-0000792F0000}"/>
    <cellStyle name="Normal 2 2 2 2 2 2 4 5 3" xfId="12274" xr:uid="{00000000-0005-0000-0000-00007A2F0000}"/>
    <cellStyle name="Normal 2 2 2 2 2 2 4 5 4" xfId="12275" xr:uid="{00000000-0005-0000-0000-00007B2F0000}"/>
    <cellStyle name="Normal 2 2 2 2 2 2 4 5 5" xfId="12276" xr:uid="{00000000-0005-0000-0000-00007C2F0000}"/>
    <cellStyle name="Normal 2 2 2 2 2 2 4 5 6" xfId="12277" xr:uid="{00000000-0005-0000-0000-00007D2F0000}"/>
    <cellStyle name="Normal 2 2 2 2 2 2 4 5 7" xfId="12278" xr:uid="{00000000-0005-0000-0000-00007E2F0000}"/>
    <cellStyle name="Normal 2 2 2 2 2 2 4 5 8" xfId="12279" xr:uid="{00000000-0005-0000-0000-00007F2F0000}"/>
    <cellStyle name="Normal 2 2 2 2 2 2 4 5 9" xfId="12280" xr:uid="{00000000-0005-0000-0000-0000802F0000}"/>
    <cellStyle name="Normal 2 2 2 2 2 2 4 6" xfId="12281" xr:uid="{00000000-0005-0000-0000-0000812F0000}"/>
    <cellStyle name="Normal 2 2 2 2 2 2 4 7" xfId="12282" xr:uid="{00000000-0005-0000-0000-0000822F0000}"/>
    <cellStyle name="Normal 2 2 2 2 2 2 4 8" xfId="12283" xr:uid="{00000000-0005-0000-0000-0000832F0000}"/>
    <cellStyle name="Normal 2 2 2 2 2 2 4 9" xfId="12284" xr:uid="{00000000-0005-0000-0000-0000842F0000}"/>
    <cellStyle name="Normal 2 2 2 2 2 2 40" xfId="12285" xr:uid="{00000000-0005-0000-0000-0000852F0000}"/>
    <cellStyle name="Normal 2 2 2 2 2 2 41" xfId="12286" xr:uid="{00000000-0005-0000-0000-0000862F0000}"/>
    <cellStyle name="Normal 2 2 2 2 2 2 42" xfId="12287" xr:uid="{00000000-0005-0000-0000-0000872F0000}"/>
    <cellStyle name="Normal 2 2 2 2 2 2 43" xfId="12288" xr:uid="{00000000-0005-0000-0000-0000882F0000}"/>
    <cellStyle name="Normal 2 2 2 2 2 2 44" xfId="12289" xr:uid="{00000000-0005-0000-0000-0000892F0000}"/>
    <cellStyle name="Normal 2 2 2 2 2 2 45" xfId="12290" xr:uid="{00000000-0005-0000-0000-00008A2F0000}"/>
    <cellStyle name="Normal 2 2 2 2 2 2 46" xfId="12291" xr:uid="{00000000-0005-0000-0000-00008B2F0000}"/>
    <cellStyle name="Normal 2 2 2 2 2 2 47" xfId="12292" xr:uid="{00000000-0005-0000-0000-00008C2F0000}"/>
    <cellStyle name="Normal 2 2 2 2 2 2 48" xfId="12293" xr:uid="{00000000-0005-0000-0000-00008D2F0000}"/>
    <cellStyle name="Normal 2 2 2 2 2 2 5" xfId="12294" xr:uid="{00000000-0005-0000-0000-00008E2F0000}"/>
    <cellStyle name="Normal 2 2 2 2 2 2 5 10" xfId="12295" xr:uid="{00000000-0005-0000-0000-00008F2F0000}"/>
    <cellStyle name="Normal 2 2 2 2 2 2 5 11" xfId="12296" xr:uid="{00000000-0005-0000-0000-0000902F0000}"/>
    <cellStyle name="Normal 2 2 2 2 2 2 5 12" xfId="12297" xr:uid="{00000000-0005-0000-0000-0000912F0000}"/>
    <cellStyle name="Normal 2 2 2 2 2 2 5 13" xfId="12298" xr:uid="{00000000-0005-0000-0000-0000922F0000}"/>
    <cellStyle name="Normal 2 2 2 2 2 2 5 14" xfId="12299" xr:uid="{00000000-0005-0000-0000-0000932F0000}"/>
    <cellStyle name="Normal 2 2 2 2 2 2 5 2" xfId="12300" xr:uid="{00000000-0005-0000-0000-0000942F0000}"/>
    <cellStyle name="Normal 2 2 2 2 2 2 5 2 10" xfId="12301" xr:uid="{00000000-0005-0000-0000-0000952F0000}"/>
    <cellStyle name="Normal 2 2 2 2 2 2 5 2 2" xfId="12302" xr:uid="{00000000-0005-0000-0000-0000962F0000}"/>
    <cellStyle name="Normal 2 2 2 2 2 2 5 2 3" xfId="12303" xr:uid="{00000000-0005-0000-0000-0000972F0000}"/>
    <cellStyle name="Normal 2 2 2 2 2 2 5 2 4" xfId="12304" xr:uid="{00000000-0005-0000-0000-0000982F0000}"/>
    <cellStyle name="Normal 2 2 2 2 2 2 5 2 5" xfId="12305" xr:uid="{00000000-0005-0000-0000-0000992F0000}"/>
    <cellStyle name="Normal 2 2 2 2 2 2 5 2 6" xfId="12306" xr:uid="{00000000-0005-0000-0000-00009A2F0000}"/>
    <cellStyle name="Normal 2 2 2 2 2 2 5 2 7" xfId="12307" xr:uid="{00000000-0005-0000-0000-00009B2F0000}"/>
    <cellStyle name="Normal 2 2 2 2 2 2 5 2 8" xfId="12308" xr:uid="{00000000-0005-0000-0000-00009C2F0000}"/>
    <cellStyle name="Normal 2 2 2 2 2 2 5 2 9" xfId="12309" xr:uid="{00000000-0005-0000-0000-00009D2F0000}"/>
    <cellStyle name="Normal 2 2 2 2 2 2 5 3" xfId="12310" xr:uid="{00000000-0005-0000-0000-00009E2F0000}"/>
    <cellStyle name="Normal 2 2 2 2 2 2 5 3 10" xfId="12311" xr:uid="{00000000-0005-0000-0000-00009F2F0000}"/>
    <cellStyle name="Normal 2 2 2 2 2 2 5 3 2" xfId="12312" xr:uid="{00000000-0005-0000-0000-0000A02F0000}"/>
    <cellStyle name="Normal 2 2 2 2 2 2 5 3 3" xfId="12313" xr:uid="{00000000-0005-0000-0000-0000A12F0000}"/>
    <cellStyle name="Normal 2 2 2 2 2 2 5 3 4" xfId="12314" xr:uid="{00000000-0005-0000-0000-0000A22F0000}"/>
    <cellStyle name="Normal 2 2 2 2 2 2 5 3 5" xfId="12315" xr:uid="{00000000-0005-0000-0000-0000A32F0000}"/>
    <cellStyle name="Normal 2 2 2 2 2 2 5 3 6" xfId="12316" xr:uid="{00000000-0005-0000-0000-0000A42F0000}"/>
    <cellStyle name="Normal 2 2 2 2 2 2 5 3 7" xfId="12317" xr:uid="{00000000-0005-0000-0000-0000A52F0000}"/>
    <cellStyle name="Normal 2 2 2 2 2 2 5 3 8" xfId="12318" xr:uid="{00000000-0005-0000-0000-0000A62F0000}"/>
    <cellStyle name="Normal 2 2 2 2 2 2 5 3 9" xfId="12319" xr:uid="{00000000-0005-0000-0000-0000A72F0000}"/>
    <cellStyle name="Normal 2 2 2 2 2 2 5 4" xfId="12320" xr:uid="{00000000-0005-0000-0000-0000A82F0000}"/>
    <cellStyle name="Normal 2 2 2 2 2 2 5 4 10" xfId="12321" xr:uid="{00000000-0005-0000-0000-0000A92F0000}"/>
    <cellStyle name="Normal 2 2 2 2 2 2 5 4 2" xfId="12322" xr:uid="{00000000-0005-0000-0000-0000AA2F0000}"/>
    <cellStyle name="Normal 2 2 2 2 2 2 5 4 3" xfId="12323" xr:uid="{00000000-0005-0000-0000-0000AB2F0000}"/>
    <cellStyle name="Normal 2 2 2 2 2 2 5 4 4" xfId="12324" xr:uid="{00000000-0005-0000-0000-0000AC2F0000}"/>
    <cellStyle name="Normal 2 2 2 2 2 2 5 4 5" xfId="12325" xr:uid="{00000000-0005-0000-0000-0000AD2F0000}"/>
    <cellStyle name="Normal 2 2 2 2 2 2 5 4 6" xfId="12326" xr:uid="{00000000-0005-0000-0000-0000AE2F0000}"/>
    <cellStyle name="Normal 2 2 2 2 2 2 5 4 7" xfId="12327" xr:uid="{00000000-0005-0000-0000-0000AF2F0000}"/>
    <cellStyle name="Normal 2 2 2 2 2 2 5 4 8" xfId="12328" xr:uid="{00000000-0005-0000-0000-0000B02F0000}"/>
    <cellStyle name="Normal 2 2 2 2 2 2 5 4 9" xfId="12329" xr:uid="{00000000-0005-0000-0000-0000B12F0000}"/>
    <cellStyle name="Normal 2 2 2 2 2 2 5 5" xfId="12330" xr:uid="{00000000-0005-0000-0000-0000B22F0000}"/>
    <cellStyle name="Normal 2 2 2 2 2 2 5 5 10" xfId="12331" xr:uid="{00000000-0005-0000-0000-0000B32F0000}"/>
    <cellStyle name="Normal 2 2 2 2 2 2 5 5 2" xfId="12332" xr:uid="{00000000-0005-0000-0000-0000B42F0000}"/>
    <cellStyle name="Normal 2 2 2 2 2 2 5 5 3" xfId="12333" xr:uid="{00000000-0005-0000-0000-0000B52F0000}"/>
    <cellStyle name="Normal 2 2 2 2 2 2 5 5 4" xfId="12334" xr:uid="{00000000-0005-0000-0000-0000B62F0000}"/>
    <cellStyle name="Normal 2 2 2 2 2 2 5 5 5" xfId="12335" xr:uid="{00000000-0005-0000-0000-0000B72F0000}"/>
    <cellStyle name="Normal 2 2 2 2 2 2 5 5 6" xfId="12336" xr:uid="{00000000-0005-0000-0000-0000B82F0000}"/>
    <cellStyle name="Normal 2 2 2 2 2 2 5 5 7" xfId="12337" xr:uid="{00000000-0005-0000-0000-0000B92F0000}"/>
    <cellStyle name="Normal 2 2 2 2 2 2 5 5 8" xfId="12338" xr:uid="{00000000-0005-0000-0000-0000BA2F0000}"/>
    <cellStyle name="Normal 2 2 2 2 2 2 5 5 9" xfId="12339" xr:uid="{00000000-0005-0000-0000-0000BB2F0000}"/>
    <cellStyle name="Normal 2 2 2 2 2 2 5 6" xfId="12340" xr:uid="{00000000-0005-0000-0000-0000BC2F0000}"/>
    <cellStyle name="Normal 2 2 2 2 2 2 5 7" xfId="12341" xr:uid="{00000000-0005-0000-0000-0000BD2F0000}"/>
    <cellStyle name="Normal 2 2 2 2 2 2 5 8" xfId="12342" xr:uid="{00000000-0005-0000-0000-0000BE2F0000}"/>
    <cellStyle name="Normal 2 2 2 2 2 2 5 9" xfId="12343" xr:uid="{00000000-0005-0000-0000-0000BF2F0000}"/>
    <cellStyle name="Normal 2 2 2 2 2 2 6" xfId="12344" xr:uid="{00000000-0005-0000-0000-0000C02F0000}"/>
    <cellStyle name="Normal 2 2 2 2 2 2 6 10" xfId="12345" xr:uid="{00000000-0005-0000-0000-0000C12F0000}"/>
    <cellStyle name="Normal 2 2 2 2 2 2 6 11" xfId="12346" xr:uid="{00000000-0005-0000-0000-0000C22F0000}"/>
    <cellStyle name="Normal 2 2 2 2 2 2 6 12" xfId="12347" xr:uid="{00000000-0005-0000-0000-0000C32F0000}"/>
    <cellStyle name="Normal 2 2 2 2 2 2 6 13" xfId="12348" xr:uid="{00000000-0005-0000-0000-0000C42F0000}"/>
    <cellStyle name="Normal 2 2 2 2 2 2 6 14" xfId="12349" xr:uid="{00000000-0005-0000-0000-0000C52F0000}"/>
    <cellStyle name="Normal 2 2 2 2 2 2 6 2" xfId="12350" xr:uid="{00000000-0005-0000-0000-0000C62F0000}"/>
    <cellStyle name="Normal 2 2 2 2 2 2 6 2 10" xfId="12351" xr:uid="{00000000-0005-0000-0000-0000C72F0000}"/>
    <cellStyle name="Normal 2 2 2 2 2 2 6 2 2" xfId="12352" xr:uid="{00000000-0005-0000-0000-0000C82F0000}"/>
    <cellStyle name="Normal 2 2 2 2 2 2 6 2 3" xfId="12353" xr:uid="{00000000-0005-0000-0000-0000C92F0000}"/>
    <cellStyle name="Normal 2 2 2 2 2 2 6 2 4" xfId="12354" xr:uid="{00000000-0005-0000-0000-0000CA2F0000}"/>
    <cellStyle name="Normal 2 2 2 2 2 2 6 2 5" xfId="12355" xr:uid="{00000000-0005-0000-0000-0000CB2F0000}"/>
    <cellStyle name="Normal 2 2 2 2 2 2 6 2 6" xfId="12356" xr:uid="{00000000-0005-0000-0000-0000CC2F0000}"/>
    <cellStyle name="Normal 2 2 2 2 2 2 6 2 7" xfId="12357" xr:uid="{00000000-0005-0000-0000-0000CD2F0000}"/>
    <cellStyle name="Normal 2 2 2 2 2 2 6 2 8" xfId="12358" xr:uid="{00000000-0005-0000-0000-0000CE2F0000}"/>
    <cellStyle name="Normal 2 2 2 2 2 2 6 2 9" xfId="12359" xr:uid="{00000000-0005-0000-0000-0000CF2F0000}"/>
    <cellStyle name="Normal 2 2 2 2 2 2 6 3" xfId="12360" xr:uid="{00000000-0005-0000-0000-0000D02F0000}"/>
    <cellStyle name="Normal 2 2 2 2 2 2 6 3 10" xfId="12361" xr:uid="{00000000-0005-0000-0000-0000D12F0000}"/>
    <cellStyle name="Normal 2 2 2 2 2 2 6 3 2" xfId="12362" xr:uid="{00000000-0005-0000-0000-0000D22F0000}"/>
    <cellStyle name="Normal 2 2 2 2 2 2 6 3 3" xfId="12363" xr:uid="{00000000-0005-0000-0000-0000D32F0000}"/>
    <cellStyle name="Normal 2 2 2 2 2 2 6 3 4" xfId="12364" xr:uid="{00000000-0005-0000-0000-0000D42F0000}"/>
    <cellStyle name="Normal 2 2 2 2 2 2 6 3 5" xfId="12365" xr:uid="{00000000-0005-0000-0000-0000D52F0000}"/>
    <cellStyle name="Normal 2 2 2 2 2 2 6 3 6" xfId="12366" xr:uid="{00000000-0005-0000-0000-0000D62F0000}"/>
    <cellStyle name="Normal 2 2 2 2 2 2 6 3 7" xfId="12367" xr:uid="{00000000-0005-0000-0000-0000D72F0000}"/>
    <cellStyle name="Normal 2 2 2 2 2 2 6 3 8" xfId="12368" xr:uid="{00000000-0005-0000-0000-0000D82F0000}"/>
    <cellStyle name="Normal 2 2 2 2 2 2 6 3 9" xfId="12369" xr:uid="{00000000-0005-0000-0000-0000D92F0000}"/>
    <cellStyle name="Normal 2 2 2 2 2 2 6 4" xfId="12370" xr:uid="{00000000-0005-0000-0000-0000DA2F0000}"/>
    <cellStyle name="Normal 2 2 2 2 2 2 6 4 10" xfId="12371" xr:uid="{00000000-0005-0000-0000-0000DB2F0000}"/>
    <cellStyle name="Normal 2 2 2 2 2 2 6 4 2" xfId="12372" xr:uid="{00000000-0005-0000-0000-0000DC2F0000}"/>
    <cellStyle name="Normal 2 2 2 2 2 2 6 4 3" xfId="12373" xr:uid="{00000000-0005-0000-0000-0000DD2F0000}"/>
    <cellStyle name="Normal 2 2 2 2 2 2 6 4 4" xfId="12374" xr:uid="{00000000-0005-0000-0000-0000DE2F0000}"/>
    <cellStyle name="Normal 2 2 2 2 2 2 6 4 5" xfId="12375" xr:uid="{00000000-0005-0000-0000-0000DF2F0000}"/>
    <cellStyle name="Normal 2 2 2 2 2 2 6 4 6" xfId="12376" xr:uid="{00000000-0005-0000-0000-0000E02F0000}"/>
    <cellStyle name="Normal 2 2 2 2 2 2 6 4 7" xfId="12377" xr:uid="{00000000-0005-0000-0000-0000E12F0000}"/>
    <cellStyle name="Normal 2 2 2 2 2 2 6 4 8" xfId="12378" xr:uid="{00000000-0005-0000-0000-0000E22F0000}"/>
    <cellStyle name="Normal 2 2 2 2 2 2 6 4 9" xfId="12379" xr:uid="{00000000-0005-0000-0000-0000E32F0000}"/>
    <cellStyle name="Normal 2 2 2 2 2 2 6 5" xfId="12380" xr:uid="{00000000-0005-0000-0000-0000E42F0000}"/>
    <cellStyle name="Normal 2 2 2 2 2 2 6 5 10" xfId="12381" xr:uid="{00000000-0005-0000-0000-0000E52F0000}"/>
    <cellStyle name="Normal 2 2 2 2 2 2 6 5 2" xfId="12382" xr:uid="{00000000-0005-0000-0000-0000E62F0000}"/>
    <cellStyle name="Normal 2 2 2 2 2 2 6 5 3" xfId="12383" xr:uid="{00000000-0005-0000-0000-0000E72F0000}"/>
    <cellStyle name="Normal 2 2 2 2 2 2 6 5 4" xfId="12384" xr:uid="{00000000-0005-0000-0000-0000E82F0000}"/>
    <cellStyle name="Normal 2 2 2 2 2 2 6 5 5" xfId="12385" xr:uid="{00000000-0005-0000-0000-0000E92F0000}"/>
    <cellStyle name="Normal 2 2 2 2 2 2 6 5 6" xfId="12386" xr:uid="{00000000-0005-0000-0000-0000EA2F0000}"/>
    <cellStyle name="Normal 2 2 2 2 2 2 6 5 7" xfId="12387" xr:uid="{00000000-0005-0000-0000-0000EB2F0000}"/>
    <cellStyle name="Normal 2 2 2 2 2 2 6 5 8" xfId="12388" xr:uid="{00000000-0005-0000-0000-0000EC2F0000}"/>
    <cellStyle name="Normal 2 2 2 2 2 2 6 5 9" xfId="12389" xr:uid="{00000000-0005-0000-0000-0000ED2F0000}"/>
    <cellStyle name="Normal 2 2 2 2 2 2 6 6" xfId="12390" xr:uid="{00000000-0005-0000-0000-0000EE2F0000}"/>
    <cellStyle name="Normal 2 2 2 2 2 2 6 7" xfId="12391" xr:uid="{00000000-0005-0000-0000-0000EF2F0000}"/>
    <cellStyle name="Normal 2 2 2 2 2 2 6 8" xfId="12392" xr:uid="{00000000-0005-0000-0000-0000F02F0000}"/>
    <cellStyle name="Normal 2 2 2 2 2 2 6 9" xfId="12393" xr:uid="{00000000-0005-0000-0000-0000F12F0000}"/>
    <cellStyle name="Normal 2 2 2 2 2 2 7" xfId="12394" xr:uid="{00000000-0005-0000-0000-0000F22F0000}"/>
    <cellStyle name="Normal 2 2 2 2 2 2 7 10" xfId="12395" xr:uid="{00000000-0005-0000-0000-0000F32F0000}"/>
    <cellStyle name="Normal 2 2 2 2 2 2 7 11" xfId="12396" xr:uid="{00000000-0005-0000-0000-0000F42F0000}"/>
    <cellStyle name="Normal 2 2 2 2 2 2 7 12" xfId="12397" xr:uid="{00000000-0005-0000-0000-0000F52F0000}"/>
    <cellStyle name="Normal 2 2 2 2 2 2 7 13" xfId="12398" xr:uid="{00000000-0005-0000-0000-0000F62F0000}"/>
    <cellStyle name="Normal 2 2 2 2 2 2 7 14" xfId="12399" xr:uid="{00000000-0005-0000-0000-0000F72F0000}"/>
    <cellStyle name="Normal 2 2 2 2 2 2 7 2" xfId="12400" xr:uid="{00000000-0005-0000-0000-0000F82F0000}"/>
    <cellStyle name="Normal 2 2 2 2 2 2 7 2 10" xfId="12401" xr:uid="{00000000-0005-0000-0000-0000F92F0000}"/>
    <cellStyle name="Normal 2 2 2 2 2 2 7 2 2" xfId="12402" xr:uid="{00000000-0005-0000-0000-0000FA2F0000}"/>
    <cellStyle name="Normal 2 2 2 2 2 2 7 2 3" xfId="12403" xr:uid="{00000000-0005-0000-0000-0000FB2F0000}"/>
    <cellStyle name="Normal 2 2 2 2 2 2 7 2 4" xfId="12404" xr:uid="{00000000-0005-0000-0000-0000FC2F0000}"/>
    <cellStyle name="Normal 2 2 2 2 2 2 7 2 5" xfId="12405" xr:uid="{00000000-0005-0000-0000-0000FD2F0000}"/>
    <cellStyle name="Normal 2 2 2 2 2 2 7 2 6" xfId="12406" xr:uid="{00000000-0005-0000-0000-0000FE2F0000}"/>
    <cellStyle name="Normal 2 2 2 2 2 2 7 2 7" xfId="12407" xr:uid="{00000000-0005-0000-0000-0000FF2F0000}"/>
    <cellStyle name="Normal 2 2 2 2 2 2 7 2 8" xfId="12408" xr:uid="{00000000-0005-0000-0000-000000300000}"/>
    <cellStyle name="Normal 2 2 2 2 2 2 7 2 9" xfId="12409" xr:uid="{00000000-0005-0000-0000-000001300000}"/>
    <cellStyle name="Normal 2 2 2 2 2 2 7 3" xfId="12410" xr:uid="{00000000-0005-0000-0000-000002300000}"/>
    <cellStyle name="Normal 2 2 2 2 2 2 7 3 10" xfId="12411" xr:uid="{00000000-0005-0000-0000-000003300000}"/>
    <cellStyle name="Normal 2 2 2 2 2 2 7 3 2" xfId="12412" xr:uid="{00000000-0005-0000-0000-000004300000}"/>
    <cellStyle name="Normal 2 2 2 2 2 2 7 3 3" xfId="12413" xr:uid="{00000000-0005-0000-0000-000005300000}"/>
    <cellStyle name="Normal 2 2 2 2 2 2 7 3 4" xfId="12414" xr:uid="{00000000-0005-0000-0000-000006300000}"/>
    <cellStyle name="Normal 2 2 2 2 2 2 7 3 5" xfId="12415" xr:uid="{00000000-0005-0000-0000-000007300000}"/>
    <cellStyle name="Normal 2 2 2 2 2 2 7 3 6" xfId="12416" xr:uid="{00000000-0005-0000-0000-000008300000}"/>
    <cellStyle name="Normal 2 2 2 2 2 2 7 3 7" xfId="12417" xr:uid="{00000000-0005-0000-0000-000009300000}"/>
    <cellStyle name="Normal 2 2 2 2 2 2 7 3 8" xfId="12418" xr:uid="{00000000-0005-0000-0000-00000A300000}"/>
    <cellStyle name="Normal 2 2 2 2 2 2 7 3 9" xfId="12419" xr:uid="{00000000-0005-0000-0000-00000B300000}"/>
    <cellStyle name="Normal 2 2 2 2 2 2 7 4" xfId="12420" xr:uid="{00000000-0005-0000-0000-00000C300000}"/>
    <cellStyle name="Normal 2 2 2 2 2 2 7 4 10" xfId="12421" xr:uid="{00000000-0005-0000-0000-00000D300000}"/>
    <cellStyle name="Normal 2 2 2 2 2 2 7 4 2" xfId="12422" xr:uid="{00000000-0005-0000-0000-00000E300000}"/>
    <cellStyle name="Normal 2 2 2 2 2 2 7 4 3" xfId="12423" xr:uid="{00000000-0005-0000-0000-00000F300000}"/>
    <cellStyle name="Normal 2 2 2 2 2 2 7 4 4" xfId="12424" xr:uid="{00000000-0005-0000-0000-000010300000}"/>
    <cellStyle name="Normal 2 2 2 2 2 2 7 4 5" xfId="12425" xr:uid="{00000000-0005-0000-0000-000011300000}"/>
    <cellStyle name="Normal 2 2 2 2 2 2 7 4 6" xfId="12426" xr:uid="{00000000-0005-0000-0000-000012300000}"/>
    <cellStyle name="Normal 2 2 2 2 2 2 7 4 7" xfId="12427" xr:uid="{00000000-0005-0000-0000-000013300000}"/>
    <cellStyle name="Normal 2 2 2 2 2 2 7 4 8" xfId="12428" xr:uid="{00000000-0005-0000-0000-000014300000}"/>
    <cellStyle name="Normal 2 2 2 2 2 2 7 4 9" xfId="12429" xr:uid="{00000000-0005-0000-0000-000015300000}"/>
    <cellStyle name="Normal 2 2 2 2 2 2 7 5" xfId="12430" xr:uid="{00000000-0005-0000-0000-000016300000}"/>
    <cellStyle name="Normal 2 2 2 2 2 2 7 5 10" xfId="12431" xr:uid="{00000000-0005-0000-0000-000017300000}"/>
    <cellStyle name="Normal 2 2 2 2 2 2 7 5 2" xfId="12432" xr:uid="{00000000-0005-0000-0000-000018300000}"/>
    <cellStyle name="Normal 2 2 2 2 2 2 7 5 3" xfId="12433" xr:uid="{00000000-0005-0000-0000-000019300000}"/>
    <cellStyle name="Normal 2 2 2 2 2 2 7 5 4" xfId="12434" xr:uid="{00000000-0005-0000-0000-00001A300000}"/>
    <cellStyle name="Normal 2 2 2 2 2 2 7 5 5" xfId="12435" xr:uid="{00000000-0005-0000-0000-00001B300000}"/>
    <cellStyle name="Normal 2 2 2 2 2 2 7 5 6" xfId="12436" xr:uid="{00000000-0005-0000-0000-00001C300000}"/>
    <cellStyle name="Normal 2 2 2 2 2 2 7 5 7" xfId="12437" xr:uid="{00000000-0005-0000-0000-00001D300000}"/>
    <cellStyle name="Normal 2 2 2 2 2 2 7 5 8" xfId="12438" xr:uid="{00000000-0005-0000-0000-00001E300000}"/>
    <cellStyle name="Normal 2 2 2 2 2 2 7 5 9" xfId="12439" xr:uid="{00000000-0005-0000-0000-00001F300000}"/>
    <cellStyle name="Normal 2 2 2 2 2 2 7 6" xfId="12440" xr:uid="{00000000-0005-0000-0000-000020300000}"/>
    <cellStyle name="Normal 2 2 2 2 2 2 7 7" xfId="12441" xr:uid="{00000000-0005-0000-0000-000021300000}"/>
    <cellStyle name="Normal 2 2 2 2 2 2 7 8" xfId="12442" xr:uid="{00000000-0005-0000-0000-000022300000}"/>
    <cellStyle name="Normal 2 2 2 2 2 2 7 9" xfId="12443" xr:uid="{00000000-0005-0000-0000-000023300000}"/>
    <cellStyle name="Normal 2 2 2 2 2 2 8" xfId="12444" xr:uid="{00000000-0005-0000-0000-000024300000}"/>
    <cellStyle name="Normal 2 2 2 2 2 2 8 10" xfId="12445" xr:uid="{00000000-0005-0000-0000-000025300000}"/>
    <cellStyle name="Normal 2 2 2 2 2 2 8 11" xfId="12446" xr:uid="{00000000-0005-0000-0000-000026300000}"/>
    <cellStyle name="Normal 2 2 2 2 2 2 8 12" xfId="12447" xr:uid="{00000000-0005-0000-0000-000027300000}"/>
    <cellStyle name="Normal 2 2 2 2 2 2 8 13" xfId="12448" xr:uid="{00000000-0005-0000-0000-000028300000}"/>
    <cellStyle name="Normal 2 2 2 2 2 2 8 14" xfId="12449" xr:uid="{00000000-0005-0000-0000-000029300000}"/>
    <cellStyle name="Normal 2 2 2 2 2 2 8 2" xfId="12450" xr:uid="{00000000-0005-0000-0000-00002A300000}"/>
    <cellStyle name="Normal 2 2 2 2 2 2 8 2 10" xfId="12451" xr:uid="{00000000-0005-0000-0000-00002B300000}"/>
    <cellStyle name="Normal 2 2 2 2 2 2 8 2 2" xfId="12452" xr:uid="{00000000-0005-0000-0000-00002C300000}"/>
    <cellStyle name="Normal 2 2 2 2 2 2 8 2 3" xfId="12453" xr:uid="{00000000-0005-0000-0000-00002D300000}"/>
    <cellStyle name="Normal 2 2 2 2 2 2 8 2 4" xfId="12454" xr:uid="{00000000-0005-0000-0000-00002E300000}"/>
    <cellStyle name="Normal 2 2 2 2 2 2 8 2 5" xfId="12455" xr:uid="{00000000-0005-0000-0000-00002F300000}"/>
    <cellStyle name="Normal 2 2 2 2 2 2 8 2 6" xfId="12456" xr:uid="{00000000-0005-0000-0000-000030300000}"/>
    <cellStyle name="Normal 2 2 2 2 2 2 8 2 7" xfId="12457" xr:uid="{00000000-0005-0000-0000-000031300000}"/>
    <cellStyle name="Normal 2 2 2 2 2 2 8 2 8" xfId="12458" xr:uid="{00000000-0005-0000-0000-000032300000}"/>
    <cellStyle name="Normal 2 2 2 2 2 2 8 2 9" xfId="12459" xr:uid="{00000000-0005-0000-0000-000033300000}"/>
    <cellStyle name="Normal 2 2 2 2 2 2 8 3" xfId="12460" xr:uid="{00000000-0005-0000-0000-000034300000}"/>
    <cellStyle name="Normal 2 2 2 2 2 2 8 3 10" xfId="12461" xr:uid="{00000000-0005-0000-0000-000035300000}"/>
    <cellStyle name="Normal 2 2 2 2 2 2 8 3 2" xfId="12462" xr:uid="{00000000-0005-0000-0000-000036300000}"/>
    <cellStyle name="Normal 2 2 2 2 2 2 8 3 3" xfId="12463" xr:uid="{00000000-0005-0000-0000-000037300000}"/>
    <cellStyle name="Normal 2 2 2 2 2 2 8 3 4" xfId="12464" xr:uid="{00000000-0005-0000-0000-000038300000}"/>
    <cellStyle name="Normal 2 2 2 2 2 2 8 3 5" xfId="12465" xr:uid="{00000000-0005-0000-0000-000039300000}"/>
    <cellStyle name="Normal 2 2 2 2 2 2 8 3 6" xfId="12466" xr:uid="{00000000-0005-0000-0000-00003A300000}"/>
    <cellStyle name="Normal 2 2 2 2 2 2 8 3 7" xfId="12467" xr:uid="{00000000-0005-0000-0000-00003B300000}"/>
    <cellStyle name="Normal 2 2 2 2 2 2 8 3 8" xfId="12468" xr:uid="{00000000-0005-0000-0000-00003C300000}"/>
    <cellStyle name="Normal 2 2 2 2 2 2 8 3 9" xfId="12469" xr:uid="{00000000-0005-0000-0000-00003D300000}"/>
    <cellStyle name="Normal 2 2 2 2 2 2 8 4" xfId="12470" xr:uid="{00000000-0005-0000-0000-00003E300000}"/>
    <cellStyle name="Normal 2 2 2 2 2 2 8 4 10" xfId="12471" xr:uid="{00000000-0005-0000-0000-00003F300000}"/>
    <cellStyle name="Normal 2 2 2 2 2 2 8 4 2" xfId="12472" xr:uid="{00000000-0005-0000-0000-000040300000}"/>
    <cellStyle name="Normal 2 2 2 2 2 2 8 4 3" xfId="12473" xr:uid="{00000000-0005-0000-0000-000041300000}"/>
    <cellStyle name="Normal 2 2 2 2 2 2 8 4 4" xfId="12474" xr:uid="{00000000-0005-0000-0000-000042300000}"/>
    <cellStyle name="Normal 2 2 2 2 2 2 8 4 5" xfId="12475" xr:uid="{00000000-0005-0000-0000-000043300000}"/>
    <cellStyle name="Normal 2 2 2 2 2 2 8 4 6" xfId="12476" xr:uid="{00000000-0005-0000-0000-000044300000}"/>
    <cellStyle name="Normal 2 2 2 2 2 2 8 4 7" xfId="12477" xr:uid="{00000000-0005-0000-0000-000045300000}"/>
    <cellStyle name="Normal 2 2 2 2 2 2 8 4 8" xfId="12478" xr:uid="{00000000-0005-0000-0000-000046300000}"/>
    <cellStyle name="Normal 2 2 2 2 2 2 8 4 9" xfId="12479" xr:uid="{00000000-0005-0000-0000-000047300000}"/>
    <cellStyle name="Normal 2 2 2 2 2 2 8 5" xfId="12480" xr:uid="{00000000-0005-0000-0000-000048300000}"/>
    <cellStyle name="Normal 2 2 2 2 2 2 8 5 10" xfId="12481" xr:uid="{00000000-0005-0000-0000-000049300000}"/>
    <cellStyle name="Normal 2 2 2 2 2 2 8 5 2" xfId="12482" xr:uid="{00000000-0005-0000-0000-00004A300000}"/>
    <cellStyle name="Normal 2 2 2 2 2 2 8 5 3" xfId="12483" xr:uid="{00000000-0005-0000-0000-00004B300000}"/>
    <cellStyle name="Normal 2 2 2 2 2 2 8 5 4" xfId="12484" xr:uid="{00000000-0005-0000-0000-00004C300000}"/>
    <cellStyle name="Normal 2 2 2 2 2 2 8 5 5" xfId="12485" xr:uid="{00000000-0005-0000-0000-00004D300000}"/>
    <cellStyle name="Normal 2 2 2 2 2 2 8 5 6" xfId="12486" xr:uid="{00000000-0005-0000-0000-00004E300000}"/>
    <cellStyle name="Normal 2 2 2 2 2 2 8 5 7" xfId="12487" xr:uid="{00000000-0005-0000-0000-00004F300000}"/>
    <cellStyle name="Normal 2 2 2 2 2 2 8 5 8" xfId="12488" xr:uid="{00000000-0005-0000-0000-000050300000}"/>
    <cellStyle name="Normal 2 2 2 2 2 2 8 5 9" xfId="12489" xr:uid="{00000000-0005-0000-0000-000051300000}"/>
    <cellStyle name="Normal 2 2 2 2 2 2 8 6" xfId="12490" xr:uid="{00000000-0005-0000-0000-000052300000}"/>
    <cellStyle name="Normal 2 2 2 2 2 2 8 7" xfId="12491" xr:uid="{00000000-0005-0000-0000-000053300000}"/>
    <cellStyle name="Normal 2 2 2 2 2 2 8 8" xfId="12492" xr:uid="{00000000-0005-0000-0000-000054300000}"/>
    <cellStyle name="Normal 2 2 2 2 2 2 8 9" xfId="12493" xr:uid="{00000000-0005-0000-0000-000055300000}"/>
    <cellStyle name="Normal 2 2 2 2 2 2 9" xfId="12494" xr:uid="{00000000-0005-0000-0000-000056300000}"/>
    <cellStyle name="Normal 2 2 2 2 2 2 9 10" xfId="12495" xr:uid="{00000000-0005-0000-0000-000057300000}"/>
    <cellStyle name="Normal 2 2 2 2 2 2 9 11" xfId="12496" xr:uid="{00000000-0005-0000-0000-000058300000}"/>
    <cellStyle name="Normal 2 2 2 2 2 2 9 12" xfId="12497" xr:uid="{00000000-0005-0000-0000-000059300000}"/>
    <cellStyle name="Normal 2 2 2 2 2 2 9 13" xfId="12498" xr:uid="{00000000-0005-0000-0000-00005A300000}"/>
    <cellStyle name="Normal 2 2 2 2 2 2 9 14" xfId="12499" xr:uid="{00000000-0005-0000-0000-00005B300000}"/>
    <cellStyle name="Normal 2 2 2 2 2 2 9 2" xfId="12500" xr:uid="{00000000-0005-0000-0000-00005C300000}"/>
    <cellStyle name="Normal 2 2 2 2 2 2 9 2 10" xfId="12501" xr:uid="{00000000-0005-0000-0000-00005D300000}"/>
    <cellStyle name="Normal 2 2 2 2 2 2 9 2 2" xfId="12502" xr:uid="{00000000-0005-0000-0000-00005E300000}"/>
    <cellStyle name="Normal 2 2 2 2 2 2 9 2 3" xfId="12503" xr:uid="{00000000-0005-0000-0000-00005F300000}"/>
    <cellStyle name="Normal 2 2 2 2 2 2 9 2 4" xfId="12504" xr:uid="{00000000-0005-0000-0000-000060300000}"/>
    <cellStyle name="Normal 2 2 2 2 2 2 9 2 5" xfId="12505" xr:uid="{00000000-0005-0000-0000-000061300000}"/>
    <cellStyle name="Normal 2 2 2 2 2 2 9 2 6" xfId="12506" xr:uid="{00000000-0005-0000-0000-000062300000}"/>
    <cellStyle name="Normal 2 2 2 2 2 2 9 2 7" xfId="12507" xr:uid="{00000000-0005-0000-0000-000063300000}"/>
    <cellStyle name="Normal 2 2 2 2 2 2 9 2 8" xfId="12508" xr:uid="{00000000-0005-0000-0000-000064300000}"/>
    <cellStyle name="Normal 2 2 2 2 2 2 9 2 9" xfId="12509" xr:uid="{00000000-0005-0000-0000-000065300000}"/>
    <cellStyle name="Normal 2 2 2 2 2 2 9 3" xfId="12510" xr:uid="{00000000-0005-0000-0000-000066300000}"/>
    <cellStyle name="Normal 2 2 2 2 2 2 9 3 10" xfId="12511" xr:uid="{00000000-0005-0000-0000-000067300000}"/>
    <cellStyle name="Normal 2 2 2 2 2 2 9 3 2" xfId="12512" xr:uid="{00000000-0005-0000-0000-000068300000}"/>
    <cellStyle name="Normal 2 2 2 2 2 2 9 3 3" xfId="12513" xr:uid="{00000000-0005-0000-0000-000069300000}"/>
    <cellStyle name="Normal 2 2 2 2 2 2 9 3 4" xfId="12514" xr:uid="{00000000-0005-0000-0000-00006A300000}"/>
    <cellStyle name="Normal 2 2 2 2 2 2 9 3 5" xfId="12515" xr:uid="{00000000-0005-0000-0000-00006B300000}"/>
    <cellStyle name="Normal 2 2 2 2 2 2 9 3 6" xfId="12516" xr:uid="{00000000-0005-0000-0000-00006C300000}"/>
    <cellStyle name="Normal 2 2 2 2 2 2 9 3 7" xfId="12517" xr:uid="{00000000-0005-0000-0000-00006D300000}"/>
    <cellStyle name="Normal 2 2 2 2 2 2 9 3 8" xfId="12518" xr:uid="{00000000-0005-0000-0000-00006E300000}"/>
    <cellStyle name="Normal 2 2 2 2 2 2 9 3 9" xfId="12519" xr:uid="{00000000-0005-0000-0000-00006F300000}"/>
    <cellStyle name="Normal 2 2 2 2 2 2 9 4" xfId="12520" xr:uid="{00000000-0005-0000-0000-000070300000}"/>
    <cellStyle name="Normal 2 2 2 2 2 2 9 4 10" xfId="12521" xr:uid="{00000000-0005-0000-0000-000071300000}"/>
    <cellStyle name="Normal 2 2 2 2 2 2 9 4 2" xfId="12522" xr:uid="{00000000-0005-0000-0000-000072300000}"/>
    <cellStyle name="Normal 2 2 2 2 2 2 9 4 3" xfId="12523" xr:uid="{00000000-0005-0000-0000-000073300000}"/>
    <cellStyle name="Normal 2 2 2 2 2 2 9 4 4" xfId="12524" xr:uid="{00000000-0005-0000-0000-000074300000}"/>
    <cellStyle name="Normal 2 2 2 2 2 2 9 4 5" xfId="12525" xr:uid="{00000000-0005-0000-0000-000075300000}"/>
    <cellStyle name="Normal 2 2 2 2 2 2 9 4 6" xfId="12526" xr:uid="{00000000-0005-0000-0000-000076300000}"/>
    <cellStyle name="Normal 2 2 2 2 2 2 9 4 7" xfId="12527" xr:uid="{00000000-0005-0000-0000-000077300000}"/>
    <cellStyle name="Normal 2 2 2 2 2 2 9 4 8" xfId="12528" xr:uid="{00000000-0005-0000-0000-000078300000}"/>
    <cellStyle name="Normal 2 2 2 2 2 2 9 4 9" xfId="12529" xr:uid="{00000000-0005-0000-0000-000079300000}"/>
    <cellStyle name="Normal 2 2 2 2 2 2 9 5" xfId="12530" xr:uid="{00000000-0005-0000-0000-00007A300000}"/>
    <cellStyle name="Normal 2 2 2 2 2 2 9 5 10" xfId="12531" xr:uid="{00000000-0005-0000-0000-00007B300000}"/>
    <cellStyle name="Normal 2 2 2 2 2 2 9 5 2" xfId="12532" xr:uid="{00000000-0005-0000-0000-00007C300000}"/>
    <cellStyle name="Normal 2 2 2 2 2 2 9 5 3" xfId="12533" xr:uid="{00000000-0005-0000-0000-00007D300000}"/>
    <cellStyle name="Normal 2 2 2 2 2 2 9 5 4" xfId="12534" xr:uid="{00000000-0005-0000-0000-00007E300000}"/>
    <cellStyle name="Normal 2 2 2 2 2 2 9 5 5" xfId="12535" xr:uid="{00000000-0005-0000-0000-00007F300000}"/>
    <cellStyle name="Normal 2 2 2 2 2 2 9 5 6" xfId="12536" xr:uid="{00000000-0005-0000-0000-000080300000}"/>
    <cellStyle name="Normal 2 2 2 2 2 2 9 5 7" xfId="12537" xr:uid="{00000000-0005-0000-0000-000081300000}"/>
    <cellStyle name="Normal 2 2 2 2 2 2 9 5 8" xfId="12538" xr:uid="{00000000-0005-0000-0000-000082300000}"/>
    <cellStyle name="Normal 2 2 2 2 2 2 9 5 9" xfId="12539" xr:uid="{00000000-0005-0000-0000-000083300000}"/>
    <cellStyle name="Normal 2 2 2 2 2 2 9 6" xfId="12540" xr:uid="{00000000-0005-0000-0000-000084300000}"/>
    <cellStyle name="Normal 2 2 2 2 2 2 9 7" xfId="12541" xr:uid="{00000000-0005-0000-0000-000085300000}"/>
    <cellStyle name="Normal 2 2 2 2 2 2 9 8" xfId="12542" xr:uid="{00000000-0005-0000-0000-000086300000}"/>
    <cellStyle name="Normal 2 2 2 2 2 2 9 9" xfId="12543" xr:uid="{00000000-0005-0000-0000-000087300000}"/>
    <cellStyle name="Normal 2 2 2 2 2 20" xfId="12544" xr:uid="{00000000-0005-0000-0000-000088300000}"/>
    <cellStyle name="Normal 2 2 2 2 2 20 10" xfId="12545" xr:uid="{00000000-0005-0000-0000-000089300000}"/>
    <cellStyle name="Normal 2 2 2 2 2 20 11" xfId="12546" xr:uid="{00000000-0005-0000-0000-00008A300000}"/>
    <cellStyle name="Normal 2 2 2 2 2 20 12" xfId="12547" xr:uid="{00000000-0005-0000-0000-00008B300000}"/>
    <cellStyle name="Normal 2 2 2 2 2 20 13" xfId="12548" xr:uid="{00000000-0005-0000-0000-00008C300000}"/>
    <cellStyle name="Normal 2 2 2 2 2 20 14" xfId="12549" xr:uid="{00000000-0005-0000-0000-00008D300000}"/>
    <cellStyle name="Normal 2 2 2 2 2 20 2" xfId="12550" xr:uid="{00000000-0005-0000-0000-00008E300000}"/>
    <cellStyle name="Normal 2 2 2 2 2 20 2 10" xfId="12551" xr:uid="{00000000-0005-0000-0000-00008F300000}"/>
    <cellStyle name="Normal 2 2 2 2 2 20 2 2" xfId="12552" xr:uid="{00000000-0005-0000-0000-000090300000}"/>
    <cellStyle name="Normal 2 2 2 2 2 20 2 3" xfId="12553" xr:uid="{00000000-0005-0000-0000-000091300000}"/>
    <cellStyle name="Normal 2 2 2 2 2 20 2 4" xfId="12554" xr:uid="{00000000-0005-0000-0000-000092300000}"/>
    <cellStyle name="Normal 2 2 2 2 2 20 2 5" xfId="12555" xr:uid="{00000000-0005-0000-0000-000093300000}"/>
    <cellStyle name="Normal 2 2 2 2 2 20 2 6" xfId="12556" xr:uid="{00000000-0005-0000-0000-000094300000}"/>
    <cellStyle name="Normal 2 2 2 2 2 20 2 7" xfId="12557" xr:uid="{00000000-0005-0000-0000-000095300000}"/>
    <cellStyle name="Normal 2 2 2 2 2 20 2 8" xfId="12558" xr:uid="{00000000-0005-0000-0000-000096300000}"/>
    <cellStyle name="Normal 2 2 2 2 2 20 2 9" xfId="12559" xr:uid="{00000000-0005-0000-0000-000097300000}"/>
    <cellStyle name="Normal 2 2 2 2 2 20 3" xfId="12560" xr:uid="{00000000-0005-0000-0000-000098300000}"/>
    <cellStyle name="Normal 2 2 2 2 2 20 3 10" xfId="12561" xr:uid="{00000000-0005-0000-0000-000099300000}"/>
    <cellStyle name="Normal 2 2 2 2 2 20 3 2" xfId="12562" xr:uid="{00000000-0005-0000-0000-00009A300000}"/>
    <cellStyle name="Normal 2 2 2 2 2 20 3 3" xfId="12563" xr:uid="{00000000-0005-0000-0000-00009B300000}"/>
    <cellStyle name="Normal 2 2 2 2 2 20 3 4" xfId="12564" xr:uid="{00000000-0005-0000-0000-00009C300000}"/>
    <cellStyle name="Normal 2 2 2 2 2 20 3 5" xfId="12565" xr:uid="{00000000-0005-0000-0000-00009D300000}"/>
    <cellStyle name="Normal 2 2 2 2 2 20 3 6" xfId="12566" xr:uid="{00000000-0005-0000-0000-00009E300000}"/>
    <cellStyle name="Normal 2 2 2 2 2 20 3 7" xfId="12567" xr:uid="{00000000-0005-0000-0000-00009F300000}"/>
    <cellStyle name="Normal 2 2 2 2 2 20 3 8" xfId="12568" xr:uid="{00000000-0005-0000-0000-0000A0300000}"/>
    <cellStyle name="Normal 2 2 2 2 2 20 3 9" xfId="12569" xr:uid="{00000000-0005-0000-0000-0000A1300000}"/>
    <cellStyle name="Normal 2 2 2 2 2 20 4" xfId="12570" xr:uid="{00000000-0005-0000-0000-0000A2300000}"/>
    <cellStyle name="Normal 2 2 2 2 2 20 4 10" xfId="12571" xr:uid="{00000000-0005-0000-0000-0000A3300000}"/>
    <cellStyle name="Normal 2 2 2 2 2 20 4 2" xfId="12572" xr:uid="{00000000-0005-0000-0000-0000A4300000}"/>
    <cellStyle name="Normal 2 2 2 2 2 20 4 3" xfId="12573" xr:uid="{00000000-0005-0000-0000-0000A5300000}"/>
    <cellStyle name="Normal 2 2 2 2 2 20 4 4" xfId="12574" xr:uid="{00000000-0005-0000-0000-0000A6300000}"/>
    <cellStyle name="Normal 2 2 2 2 2 20 4 5" xfId="12575" xr:uid="{00000000-0005-0000-0000-0000A7300000}"/>
    <cellStyle name="Normal 2 2 2 2 2 20 4 6" xfId="12576" xr:uid="{00000000-0005-0000-0000-0000A8300000}"/>
    <cellStyle name="Normal 2 2 2 2 2 20 4 7" xfId="12577" xr:uid="{00000000-0005-0000-0000-0000A9300000}"/>
    <cellStyle name="Normal 2 2 2 2 2 20 4 8" xfId="12578" xr:uid="{00000000-0005-0000-0000-0000AA300000}"/>
    <cellStyle name="Normal 2 2 2 2 2 20 4 9" xfId="12579" xr:uid="{00000000-0005-0000-0000-0000AB300000}"/>
    <cellStyle name="Normal 2 2 2 2 2 20 5" xfId="12580" xr:uid="{00000000-0005-0000-0000-0000AC300000}"/>
    <cellStyle name="Normal 2 2 2 2 2 20 5 10" xfId="12581" xr:uid="{00000000-0005-0000-0000-0000AD300000}"/>
    <cellStyle name="Normal 2 2 2 2 2 20 5 2" xfId="12582" xr:uid="{00000000-0005-0000-0000-0000AE300000}"/>
    <cellStyle name="Normal 2 2 2 2 2 20 5 3" xfId="12583" xr:uid="{00000000-0005-0000-0000-0000AF300000}"/>
    <cellStyle name="Normal 2 2 2 2 2 20 5 4" xfId="12584" xr:uid="{00000000-0005-0000-0000-0000B0300000}"/>
    <cellStyle name="Normal 2 2 2 2 2 20 5 5" xfId="12585" xr:uid="{00000000-0005-0000-0000-0000B1300000}"/>
    <cellStyle name="Normal 2 2 2 2 2 20 5 6" xfId="12586" xr:uid="{00000000-0005-0000-0000-0000B2300000}"/>
    <cellStyle name="Normal 2 2 2 2 2 20 5 7" xfId="12587" xr:uid="{00000000-0005-0000-0000-0000B3300000}"/>
    <cellStyle name="Normal 2 2 2 2 2 20 5 8" xfId="12588" xr:uid="{00000000-0005-0000-0000-0000B4300000}"/>
    <cellStyle name="Normal 2 2 2 2 2 20 5 9" xfId="12589" xr:uid="{00000000-0005-0000-0000-0000B5300000}"/>
    <cellStyle name="Normal 2 2 2 2 2 20 6" xfId="12590" xr:uid="{00000000-0005-0000-0000-0000B6300000}"/>
    <cellStyle name="Normal 2 2 2 2 2 20 7" xfId="12591" xr:uid="{00000000-0005-0000-0000-0000B7300000}"/>
    <cellStyle name="Normal 2 2 2 2 2 20 8" xfId="12592" xr:uid="{00000000-0005-0000-0000-0000B8300000}"/>
    <cellStyle name="Normal 2 2 2 2 2 20 9" xfId="12593" xr:uid="{00000000-0005-0000-0000-0000B9300000}"/>
    <cellStyle name="Normal 2 2 2 2 2 21" xfId="12594" xr:uid="{00000000-0005-0000-0000-0000BA300000}"/>
    <cellStyle name="Normal 2 2 2 2 2 21 10" xfId="12595" xr:uid="{00000000-0005-0000-0000-0000BB300000}"/>
    <cellStyle name="Normal 2 2 2 2 2 21 11" xfId="12596" xr:uid="{00000000-0005-0000-0000-0000BC300000}"/>
    <cellStyle name="Normal 2 2 2 2 2 21 12" xfId="12597" xr:uid="{00000000-0005-0000-0000-0000BD300000}"/>
    <cellStyle name="Normal 2 2 2 2 2 21 13" xfId="12598" xr:uid="{00000000-0005-0000-0000-0000BE300000}"/>
    <cellStyle name="Normal 2 2 2 2 2 21 14" xfId="12599" xr:uid="{00000000-0005-0000-0000-0000BF300000}"/>
    <cellStyle name="Normal 2 2 2 2 2 21 2" xfId="12600" xr:uid="{00000000-0005-0000-0000-0000C0300000}"/>
    <cellStyle name="Normal 2 2 2 2 2 21 2 10" xfId="12601" xr:uid="{00000000-0005-0000-0000-0000C1300000}"/>
    <cellStyle name="Normal 2 2 2 2 2 21 2 2" xfId="12602" xr:uid="{00000000-0005-0000-0000-0000C2300000}"/>
    <cellStyle name="Normal 2 2 2 2 2 21 2 3" xfId="12603" xr:uid="{00000000-0005-0000-0000-0000C3300000}"/>
    <cellStyle name="Normal 2 2 2 2 2 21 2 4" xfId="12604" xr:uid="{00000000-0005-0000-0000-0000C4300000}"/>
    <cellStyle name="Normal 2 2 2 2 2 21 2 5" xfId="12605" xr:uid="{00000000-0005-0000-0000-0000C5300000}"/>
    <cellStyle name="Normal 2 2 2 2 2 21 2 6" xfId="12606" xr:uid="{00000000-0005-0000-0000-0000C6300000}"/>
    <cellStyle name="Normal 2 2 2 2 2 21 2 7" xfId="12607" xr:uid="{00000000-0005-0000-0000-0000C7300000}"/>
    <cellStyle name="Normal 2 2 2 2 2 21 2 8" xfId="12608" xr:uid="{00000000-0005-0000-0000-0000C8300000}"/>
    <cellStyle name="Normal 2 2 2 2 2 21 2 9" xfId="12609" xr:uid="{00000000-0005-0000-0000-0000C9300000}"/>
    <cellStyle name="Normal 2 2 2 2 2 21 3" xfId="12610" xr:uid="{00000000-0005-0000-0000-0000CA300000}"/>
    <cellStyle name="Normal 2 2 2 2 2 21 3 10" xfId="12611" xr:uid="{00000000-0005-0000-0000-0000CB300000}"/>
    <cellStyle name="Normal 2 2 2 2 2 21 3 2" xfId="12612" xr:uid="{00000000-0005-0000-0000-0000CC300000}"/>
    <cellStyle name="Normal 2 2 2 2 2 21 3 3" xfId="12613" xr:uid="{00000000-0005-0000-0000-0000CD300000}"/>
    <cellStyle name="Normal 2 2 2 2 2 21 3 4" xfId="12614" xr:uid="{00000000-0005-0000-0000-0000CE300000}"/>
    <cellStyle name="Normal 2 2 2 2 2 21 3 5" xfId="12615" xr:uid="{00000000-0005-0000-0000-0000CF300000}"/>
    <cellStyle name="Normal 2 2 2 2 2 21 3 6" xfId="12616" xr:uid="{00000000-0005-0000-0000-0000D0300000}"/>
    <cellStyle name="Normal 2 2 2 2 2 21 3 7" xfId="12617" xr:uid="{00000000-0005-0000-0000-0000D1300000}"/>
    <cellStyle name="Normal 2 2 2 2 2 21 3 8" xfId="12618" xr:uid="{00000000-0005-0000-0000-0000D2300000}"/>
    <cellStyle name="Normal 2 2 2 2 2 21 3 9" xfId="12619" xr:uid="{00000000-0005-0000-0000-0000D3300000}"/>
    <cellStyle name="Normal 2 2 2 2 2 21 4" xfId="12620" xr:uid="{00000000-0005-0000-0000-0000D4300000}"/>
    <cellStyle name="Normal 2 2 2 2 2 21 4 10" xfId="12621" xr:uid="{00000000-0005-0000-0000-0000D5300000}"/>
    <cellStyle name="Normal 2 2 2 2 2 21 4 2" xfId="12622" xr:uid="{00000000-0005-0000-0000-0000D6300000}"/>
    <cellStyle name="Normal 2 2 2 2 2 21 4 3" xfId="12623" xr:uid="{00000000-0005-0000-0000-0000D7300000}"/>
    <cellStyle name="Normal 2 2 2 2 2 21 4 4" xfId="12624" xr:uid="{00000000-0005-0000-0000-0000D8300000}"/>
    <cellStyle name="Normal 2 2 2 2 2 21 4 5" xfId="12625" xr:uid="{00000000-0005-0000-0000-0000D9300000}"/>
    <cellStyle name="Normal 2 2 2 2 2 21 4 6" xfId="12626" xr:uid="{00000000-0005-0000-0000-0000DA300000}"/>
    <cellStyle name="Normal 2 2 2 2 2 21 4 7" xfId="12627" xr:uid="{00000000-0005-0000-0000-0000DB300000}"/>
    <cellStyle name="Normal 2 2 2 2 2 21 4 8" xfId="12628" xr:uid="{00000000-0005-0000-0000-0000DC300000}"/>
    <cellStyle name="Normal 2 2 2 2 2 21 4 9" xfId="12629" xr:uid="{00000000-0005-0000-0000-0000DD300000}"/>
    <cellStyle name="Normal 2 2 2 2 2 21 5" xfId="12630" xr:uid="{00000000-0005-0000-0000-0000DE300000}"/>
    <cellStyle name="Normal 2 2 2 2 2 21 5 10" xfId="12631" xr:uid="{00000000-0005-0000-0000-0000DF300000}"/>
    <cellStyle name="Normal 2 2 2 2 2 21 5 2" xfId="12632" xr:uid="{00000000-0005-0000-0000-0000E0300000}"/>
    <cellStyle name="Normal 2 2 2 2 2 21 5 3" xfId="12633" xr:uid="{00000000-0005-0000-0000-0000E1300000}"/>
    <cellStyle name="Normal 2 2 2 2 2 21 5 4" xfId="12634" xr:uid="{00000000-0005-0000-0000-0000E2300000}"/>
    <cellStyle name="Normal 2 2 2 2 2 21 5 5" xfId="12635" xr:uid="{00000000-0005-0000-0000-0000E3300000}"/>
    <cellStyle name="Normal 2 2 2 2 2 21 5 6" xfId="12636" xr:uid="{00000000-0005-0000-0000-0000E4300000}"/>
    <cellStyle name="Normal 2 2 2 2 2 21 5 7" xfId="12637" xr:uid="{00000000-0005-0000-0000-0000E5300000}"/>
    <cellStyle name="Normal 2 2 2 2 2 21 5 8" xfId="12638" xr:uid="{00000000-0005-0000-0000-0000E6300000}"/>
    <cellStyle name="Normal 2 2 2 2 2 21 5 9" xfId="12639" xr:uid="{00000000-0005-0000-0000-0000E7300000}"/>
    <cellStyle name="Normal 2 2 2 2 2 21 6" xfId="12640" xr:uid="{00000000-0005-0000-0000-0000E8300000}"/>
    <cellStyle name="Normal 2 2 2 2 2 21 7" xfId="12641" xr:uid="{00000000-0005-0000-0000-0000E9300000}"/>
    <cellStyle name="Normal 2 2 2 2 2 21 8" xfId="12642" xr:uid="{00000000-0005-0000-0000-0000EA300000}"/>
    <cellStyle name="Normal 2 2 2 2 2 21 9" xfId="12643" xr:uid="{00000000-0005-0000-0000-0000EB300000}"/>
    <cellStyle name="Normal 2 2 2 2 2 22" xfId="12644" xr:uid="{00000000-0005-0000-0000-0000EC300000}"/>
    <cellStyle name="Normal 2 2 2 2 2 22 10" xfId="12645" xr:uid="{00000000-0005-0000-0000-0000ED300000}"/>
    <cellStyle name="Normal 2 2 2 2 2 22 11" xfId="12646" xr:uid="{00000000-0005-0000-0000-0000EE300000}"/>
    <cellStyle name="Normal 2 2 2 2 2 22 12" xfId="12647" xr:uid="{00000000-0005-0000-0000-0000EF300000}"/>
    <cellStyle name="Normal 2 2 2 2 2 22 13" xfId="12648" xr:uid="{00000000-0005-0000-0000-0000F0300000}"/>
    <cellStyle name="Normal 2 2 2 2 2 22 14" xfId="12649" xr:uid="{00000000-0005-0000-0000-0000F1300000}"/>
    <cellStyle name="Normal 2 2 2 2 2 22 2" xfId="12650" xr:uid="{00000000-0005-0000-0000-0000F2300000}"/>
    <cellStyle name="Normal 2 2 2 2 2 22 2 10" xfId="12651" xr:uid="{00000000-0005-0000-0000-0000F3300000}"/>
    <cellStyle name="Normal 2 2 2 2 2 22 2 2" xfId="12652" xr:uid="{00000000-0005-0000-0000-0000F4300000}"/>
    <cellStyle name="Normal 2 2 2 2 2 22 2 3" xfId="12653" xr:uid="{00000000-0005-0000-0000-0000F5300000}"/>
    <cellStyle name="Normal 2 2 2 2 2 22 2 4" xfId="12654" xr:uid="{00000000-0005-0000-0000-0000F6300000}"/>
    <cellStyle name="Normal 2 2 2 2 2 22 2 5" xfId="12655" xr:uid="{00000000-0005-0000-0000-0000F7300000}"/>
    <cellStyle name="Normal 2 2 2 2 2 22 2 6" xfId="12656" xr:uid="{00000000-0005-0000-0000-0000F8300000}"/>
    <cellStyle name="Normal 2 2 2 2 2 22 2 7" xfId="12657" xr:uid="{00000000-0005-0000-0000-0000F9300000}"/>
    <cellStyle name="Normal 2 2 2 2 2 22 2 8" xfId="12658" xr:uid="{00000000-0005-0000-0000-0000FA300000}"/>
    <cellStyle name="Normal 2 2 2 2 2 22 2 9" xfId="12659" xr:uid="{00000000-0005-0000-0000-0000FB300000}"/>
    <cellStyle name="Normal 2 2 2 2 2 22 3" xfId="12660" xr:uid="{00000000-0005-0000-0000-0000FC300000}"/>
    <cellStyle name="Normal 2 2 2 2 2 22 3 10" xfId="12661" xr:uid="{00000000-0005-0000-0000-0000FD300000}"/>
    <cellStyle name="Normal 2 2 2 2 2 22 3 2" xfId="12662" xr:uid="{00000000-0005-0000-0000-0000FE300000}"/>
    <cellStyle name="Normal 2 2 2 2 2 22 3 3" xfId="12663" xr:uid="{00000000-0005-0000-0000-0000FF300000}"/>
    <cellStyle name="Normal 2 2 2 2 2 22 3 4" xfId="12664" xr:uid="{00000000-0005-0000-0000-000000310000}"/>
    <cellStyle name="Normal 2 2 2 2 2 22 3 5" xfId="12665" xr:uid="{00000000-0005-0000-0000-000001310000}"/>
    <cellStyle name="Normal 2 2 2 2 2 22 3 6" xfId="12666" xr:uid="{00000000-0005-0000-0000-000002310000}"/>
    <cellStyle name="Normal 2 2 2 2 2 22 3 7" xfId="12667" xr:uid="{00000000-0005-0000-0000-000003310000}"/>
    <cellStyle name="Normal 2 2 2 2 2 22 3 8" xfId="12668" xr:uid="{00000000-0005-0000-0000-000004310000}"/>
    <cellStyle name="Normal 2 2 2 2 2 22 3 9" xfId="12669" xr:uid="{00000000-0005-0000-0000-000005310000}"/>
    <cellStyle name="Normal 2 2 2 2 2 22 4" xfId="12670" xr:uid="{00000000-0005-0000-0000-000006310000}"/>
    <cellStyle name="Normal 2 2 2 2 2 22 4 10" xfId="12671" xr:uid="{00000000-0005-0000-0000-000007310000}"/>
    <cellStyle name="Normal 2 2 2 2 2 22 4 2" xfId="12672" xr:uid="{00000000-0005-0000-0000-000008310000}"/>
    <cellStyle name="Normal 2 2 2 2 2 22 4 3" xfId="12673" xr:uid="{00000000-0005-0000-0000-000009310000}"/>
    <cellStyle name="Normal 2 2 2 2 2 22 4 4" xfId="12674" xr:uid="{00000000-0005-0000-0000-00000A310000}"/>
    <cellStyle name="Normal 2 2 2 2 2 22 4 5" xfId="12675" xr:uid="{00000000-0005-0000-0000-00000B310000}"/>
    <cellStyle name="Normal 2 2 2 2 2 22 4 6" xfId="12676" xr:uid="{00000000-0005-0000-0000-00000C310000}"/>
    <cellStyle name="Normal 2 2 2 2 2 22 4 7" xfId="12677" xr:uid="{00000000-0005-0000-0000-00000D310000}"/>
    <cellStyle name="Normal 2 2 2 2 2 22 4 8" xfId="12678" xr:uid="{00000000-0005-0000-0000-00000E310000}"/>
    <cellStyle name="Normal 2 2 2 2 2 22 4 9" xfId="12679" xr:uid="{00000000-0005-0000-0000-00000F310000}"/>
    <cellStyle name="Normal 2 2 2 2 2 22 5" xfId="12680" xr:uid="{00000000-0005-0000-0000-000010310000}"/>
    <cellStyle name="Normal 2 2 2 2 2 22 5 10" xfId="12681" xr:uid="{00000000-0005-0000-0000-000011310000}"/>
    <cellStyle name="Normal 2 2 2 2 2 22 5 2" xfId="12682" xr:uid="{00000000-0005-0000-0000-000012310000}"/>
    <cellStyle name="Normal 2 2 2 2 2 22 5 3" xfId="12683" xr:uid="{00000000-0005-0000-0000-000013310000}"/>
    <cellStyle name="Normal 2 2 2 2 2 22 5 4" xfId="12684" xr:uid="{00000000-0005-0000-0000-000014310000}"/>
    <cellStyle name="Normal 2 2 2 2 2 22 5 5" xfId="12685" xr:uid="{00000000-0005-0000-0000-000015310000}"/>
    <cellStyle name="Normal 2 2 2 2 2 22 5 6" xfId="12686" xr:uid="{00000000-0005-0000-0000-000016310000}"/>
    <cellStyle name="Normal 2 2 2 2 2 22 5 7" xfId="12687" xr:uid="{00000000-0005-0000-0000-000017310000}"/>
    <cellStyle name="Normal 2 2 2 2 2 22 5 8" xfId="12688" xr:uid="{00000000-0005-0000-0000-000018310000}"/>
    <cellStyle name="Normal 2 2 2 2 2 22 5 9" xfId="12689" xr:uid="{00000000-0005-0000-0000-000019310000}"/>
    <cellStyle name="Normal 2 2 2 2 2 22 6" xfId="12690" xr:uid="{00000000-0005-0000-0000-00001A310000}"/>
    <cellStyle name="Normal 2 2 2 2 2 22 7" xfId="12691" xr:uid="{00000000-0005-0000-0000-00001B310000}"/>
    <cellStyle name="Normal 2 2 2 2 2 22 8" xfId="12692" xr:uid="{00000000-0005-0000-0000-00001C310000}"/>
    <cellStyle name="Normal 2 2 2 2 2 22 9" xfId="12693" xr:uid="{00000000-0005-0000-0000-00001D310000}"/>
    <cellStyle name="Normal 2 2 2 2 2 23" xfId="12694" xr:uid="{00000000-0005-0000-0000-00001E310000}"/>
    <cellStyle name="Normal 2 2 2 2 2 23 10" xfId="12695" xr:uid="{00000000-0005-0000-0000-00001F310000}"/>
    <cellStyle name="Normal 2 2 2 2 2 23 11" xfId="12696" xr:uid="{00000000-0005-0000-0000-000020310000}"/>
    <cellStyle name="Normal 2 2 2 2 2 23 12" xfId="12697" xr:uid="{00000000-0005-0000-0000-000021310000}"/>
    <cellStyle name="Normal 2 2 2 2 2 23 13" xfId="12698" xr:uid="{00000000-0005-0000-0000-000022310000}"/>
    <cellStyle name="Normal 2 2 2 2 2 23 14" xfId="12699" xr:uid="{00000000-0005-0000-0000-000023310000}"/>
    <cellStyle name="Normal 2 2 2 2 2 23 2" xfId="12700" xr:uid="{00000000-0005-0000-0000-000024310000}"/>
    <cellStyle name="Normal 2 2 2 2 2 23 2 10" xfId="12701" xr:uid="{00000000-0005-0000-0000-000025310000}"/>
    <cellStyle name="Normal 2 2 2 2 2 23 2 2" xfId="12702" xr:uid="{00000000-0005-0000-0000-000026310000}"/>
    <cellStyle name="Normal 2 2 2 2 2 23 2 3" xfId="12703" xr:uid="{00000000-0005-0000-0000-000027310000}"/>
    <cellStyle name="Normal 2 2 2 2 2 23 2 4" xfId="12704" xr:uid="{00000000-0005-0000-0000-000028310000}"/>
    <cellStyle name="Normal 2 2 2 2 2 23 2 5" xfId="12705" xr:uid="{00000000-0005-0000-0000-000029310000}"/>
    <cellStyle name="Normal 2 2 2 2 2 23 2 6" xfId="12706" xr:uid="{00000000-0005-0000-0000-00002A310000}"/>
    <cellStyle name="Normal 2 2 2 2 2 23 2 7" xfId="12707" xr:uid="{00000000-0005-0000-0000-00002B310000}"/>
    <cellStyle name="Normal 2 2 2 2 2 23 2 8" xfId="12708" xr:uid="{00000000-0005-0000-0000-00002C310000}"/>
    <cellStyle name="Normal 2 2 2 2 2 23 2 9" xfId="12709" xr:uid="{00000000-0005-0000-0000-00002D310000}"/>
    <cellStyle name="Normal 2 2 2 2 2 23 3" xfId="12710" xr:uid="{00000000-0005-0000-0000-00002E310000}"/>
    <cellStyle name="Normal 2 2 2 2 2 23 3 10" xfId="12711" xr:uid="{00000000-0005-0000-0000-00002F310000}"/>
    <cellStyle name="Normal 2 2 2 2 2 23 3 2" xfId="12712" xr:uid="{00000000-0005-0000-0000-000030310000}"/>
    <cellStyle name="Normal 2 2 2 2 2 23 3 3" xfId="12713" xr:uid="{00000000-0005-0000-0000-000031310000}"/>
    <cellStyle name="Normal 2 2 2 2 2 23 3 4" xfId="12714" xr:uid="{00000000-0005-0000-0000-000032310000}"/>
    <cellStyle name="Normal 2 2 2 2 2 23 3 5" xfId="12715" xr:uid="{00000000-0005-0000-0000-000033310000}"/>
    <cellStyle name="Normal 2 2 2 2 2 23 3 6" xfId="12716" xr:uid="{00000000-0005-0000-0000-000034310000}"/>
    <cellStyle name="Normal 2 2 2 2 2 23 3 7" xfId="12717" xr:uid="{00000000-0005-0000-0000-000035310000}"/>
    <cellStyle name="Normal 2 2 2 2 2 23 3 8" xfId="12718" xr:uid="{00000000-0005-0000-0000-000036310000}"/>
    <cellStyle name="Normal 2 2 2 2 2 23 3 9" xfId="12719" xr:uid="{00000000-0005-0000-0000-000037310000}"/>
    <cellStyle name="Normal 2 2 2 2 2 23 4" xfId="12720" xr:uid="{00000000-0005-0000-0000-000038310000}"/>
    <cellStyle name="Normal 2 2 2 2 2 23 4 10" xfId="12721" xr:uid="{00000000-0005-0000-0000-000039310000}"/>
    <cellStyle name="Normal 2 2 2 2 2 23 4 2" xfId="12722" xr:uid="{00000000-0005-0000-0000-00003A310000}"/>
    <cellStyle name="Normal 2 2 2 2 2 23 4 3" xfId="12723" xr:uid="{00000000-0005-0000-0000-00003B310000}"/>
    <cellStyle name="Normal 2 2 2 2 2 23 4 4" xfId="12724" xr:uid="{00000000-0005-0000-0000-00003C310000}"/>
    <cellStyle name="Normal 2 2 2 2 2 23 4 5" xfId="12725" xr:uid="{00000000-0005-0000-0000-00003D310000}"/>
    <cellStyle name="Normal 2 2 2 2 2 23 4 6" xfId="12726" xr:uid="{00000000-0005-0000-0000-00003E310000}"/>
    <cellStyle name="Normal 2 2 2 2 2 23 4 7" xfId="12727" xr:uid="{00000000-0005-0000-0000-00003F310000}"/>
    <cellStyle name="Normal 2 2 2 2 2 23 4 8" xfId="12728" xr:uid="{00000000-0005-0000-0000-000040310000}"/>
    <cellStyle name="Normal 2 2 2 2 2 23 4 9" xfId="12729" xr:uid="{00000000-0005-0000-0000-000041310000}"/>
    <cellStyle name="Normal 2 2 2 2 2 23 5" xfId="12730" xr:uid="{00000000-0005-0000-0000-000042310000}"/>
    <cellStyle name="Normal 2 2 2 2 2 23 5 10" xfId="12731" xr:uid="{00000000-0005-0000-0000-000043310000}"/>
    <cellStyle name="Normal 2 2 2 2 2 23 5 2" xfId="12732" xr:uid="{00000000-0005-0000-0000-000044310000}"/>
    <cellStyle name="Normal 2 2 2 2 2 23 5 3" xfId="12733" xr:uid="{00000000-0005-0000-0000-000045310000}"/>
    <cellStyle name="Normal 2 2 2 2 2 23 5 4" xfId="12734" xr:uid="{00000000-0005-0000-0000-000046310000}"/>
    <cellStyle name="Normal 2 2 2 2 2 23 5 5" xfId="12735" xr:uid="{00000000-0005-0000-0000-000047310000}"/>
    <cellStyle name="Normal 2 2 2 2 2 23 5 6" xfId="12736" xr:uid="{00000000-0005-0000-0000-000048310000}"/>
    <cellStyle name="Normal 2 2 2 2 2 23 5 7" xfId="12737" xr:uid="{00000000-0005-0000-0000-000049310000}"/>
    <cellStyle name="Normal 2 2 2 2 2 23 5 8" xfId="12738" xr:uid="{00000000-0005-0000-0000-00004A310000}"/>
    <cellStyle name="Normal 2 2 2 2 2 23 5 9" xfId="12739" xr:uid="{00000000-0005-0000-0000-00004B310000}"/>
    <cellStyle name="Normal 2 2 2 2 2 23 6" xfId="12740" xr:uid="{00000000-0005-0000-0000-00004C310000}"/>
    <cellStyle name="Normal 2 2 2 2 2 23 7" xfId="12741" xr:uid="{00000000-0005-0000-0000-00004D310000}"/>
    <cellStyle name="Normal 2 2 2 2 2 23 8" xfId="12742" xr:uid="{00000000-0005-0000-0000-00004E310000}"/>
    <cellStyle name="Normal 2 2 2 2 2 23 9" xfId="12743" xr:uid="{00000000-0005-0000-0000-00004F310000}"/>
    <cellStyle name="Normal 2 2 2 2 2 24" xfId="12744" xr:uid="{00000000-0005-0000-0000-000050310000}"/>
    <cellStyle name="Normal 2 2 2 2 2 24 10" xfId="12745" xr:uid="{00000000-0005-0000-0000-000051310000}"/>
    <cellStyle name="Normal 2 2 2 2 2 24 11" xfId="12746" xr:uid="{00000000-0005-0000-0000-000052310000}"/>
    <cellStyle name="Normal 2 2 2 2 2 24 12" xfId="12747" xr:uid="{00000000-0005-0000-0000-000053310000}"/>
    <cellStyle name="Normal 2 2 2 2 2 24 13" xfId="12748" xr:uid="{00000000-0005-0000-0000-000054310000}"/>
    <cellStyle name="Normal 2 2 2 2 2 24 14" xfId="12749" xr:uid="{00000000-0005-0000-0000-000055310000}"/>
    <cellStyle name="Normal 2 2 2 2 2 24 2" xfId="12750" xr:uid="{00000000-0005-0000-0000-000056310000}"/>
    <cellStyle name="Normal 2 2 2 2 2 24 2 10" xfId="12751" xr:uid="{00000000-0005-0000-0000-000057310000}"/>
    <cellStyle name="Normal 2 2 2 2 2 24 2 2" xfId="12752" xr:uid="{00000000-0005-0000-0000-000058310000}"/>
    <cellStyle name="Normal 2 2 2 2 2 24 2 3" xfId="12753" xr:uid="{00000000-0005-0000-0000-000059310000}"/>
    <cellStyle name="Normal 2 2 2 2 2 24 2 4" xfId="12754" xr:uid="{00000000-0005-0000-0000-00005A310000}"/>
    <cellStyle name="Normal 2 2 2 2 2 24 2 5" xfId="12755" xr:uid="{00000000-0005-0000-0000-00005B310000}"/>
    <cellStyle name="Normal 2 2 2 2 2 24 2 6" xfId="12756" xr:uid="{00000000-0005-0000-0000-00005C310000}"/>
    <cellStyle name="Normal 2 2 2 2 2 24 2 7" xfId="12757" xr:uid="{00000000-0005-0000-0000-00005D310000}"/>
    <cellStyle name="Normal 2 2 2 2 2 24 2 8" xfId="12758" xr:uid="{00000000-0005-0000-0000-00005E310000}"/>
    <cellStyle name="Normal 2 2 2 2 2 24 2 9" xfId="12759" xr:uid="{00000000-0005-0000-0000-00005F310000}"/>
    <cellStyle name="Normal 2 2 2 2 2 24 3" xfId="12760" xr:uid="{00000000-0005-0000-0000-000060310000}"/>
    <cellStyle name="Normal 2 2 2 2 2 24 3 10" xfId="12761" xr:uid="{00000000-0005-0000-0000-000061310000}"/>
    <cellStyle name="Normal 2 2 2 2 2 24 3 2" xfId="12762" xr:uid="{00000000-0005-0000-0000-000062310000}"/>
    <cellStyle name="Normal 2 2 2 2 2 24 3 3" xfId="12763" xr:uid="{00000000-0005-0000-0000-000063310000}"/>
    <cellStyle name="Normal 2 2 2 2 2 24 3 4" xfId="12764" xr:uid="{00000000-0005-0000-0000-000064310000}"/>
    <cellStyle name="Normal 2 2 2 2 2 24 3 5" xfId="12765" xr:uid="{00000000-0005-0000-0000-000065310000}"/>
    <cellStyle name="Normal 2 2 2 2 2 24 3 6" xfId="12766" xr:uid="{00000000-0005-0000-0000-000066310000}"/>
    <cellStyle name="Normal 2 2 2 2 2 24 3 7" xfId="12767" xr:uid="{00000000-0005-0000-0000-000067310000}"/>
    <cellStyle name="Normal 2 2 2 2 2 24 3 8" xfId="12768" xr:uid="{00000000-0005-0000-0000-000068310000}"/>
    <cellStyle name="Normal 2 2 2 2 2 24 3 9" xfId="12769" xr:uid="{00000000-0005-0000-0000-000069310000}"/>
    <cellStyle name="Normal 2 2 2 2 2 24 4" xfId="12770" xr:uid="{00000000-0005-0000-0000-00006A310000}"/>
    <cellStyle name="Normal 2 2 2 2 2 24 4 10" xfId="12771" xr:uid="{00000000-0005-0000-0000-00006B310000}"/>
    <cellStyle name="Normal 2 2 2 2 2 24 4 2" xfId="12772" xr:uid="{00000000-0005-0000-0000-00006C310000}"/>
    <cellStyle name="Normal 2 2 2 2 2 24 4 3" xfId="12773" xr:uid="{00000000-0005-0000-0000-00006D310000}"/>
    <cellStyle name="Normal 2 2 2 2 2 24 4 4" xfId="12774" xr:uid="{00000000-0005-0000-0000-00006E310000}"/>
    <cellStyle name="Normal 2 2 2 2 2 24 4 5" xfId="12775" xr:uid="{00000000-0005-0000-0000-00006F310000}"/>
    <cellStyle name="Normal 2 2 2 2 2 24 4 6" xfId="12776" xr:uid="{00000000-0005-0000-0000-000070310000}"/>
    <cellStyle name="Normal 2 2 2 2 2 24 4 7" xfId="12777" xr:uid="{00000000-0005-0000-0000-000071310000}"/>
    <cellStyle name="Normal 2 2 2 2 2 24 4 8" xfId="12778" xr:uid="{00000000-0005-0000-0000-000072310000}"/>
    <cellStyle name="Normal 2 2 2 2 2 24 4 9" xfId="12779" xr:uid="{00000000-0005-0000-0000-000073310000}"/>
    <cellStyle name="Normal 2 2 2 2 2 24 5" xfId="12780" xr:uid="{00000000-0005-0000-0000-000074310000}"/>
    <cellStyle name="Normal 2 2 2 2 2 24 5 10" xfId="12781" xr:uid="{00000000-0005-0000-0000-000075310000}"/>
    <cellStyle name="Normal 2 2 2 2 2 24 5 2" xfId="12782" xr:uid="{00000000-0005-0000-0000-000076310000}"/>
    <cellStyle name="Normal 2 2 2 2 2 24 5 3" xfId="12783" xr:uid="{00000000-0005-0000-0000-000077310000}"/>
    <cellStyle name="Normal 2 2 2 2 2 24 5 4" xfId="12784" xr:uid="{00000000-0005-0000-0000-000078310000}"/>
    <cellStyle name="Normal 2 2 2 2 2 24 5 5" xfId="12785" xr:uid="{00000000-0005-0000-0000-000079310000}"/>
    <cellStyle name="Normal 2 2 2 2 2 24 5 6" xfId="12786" xr:uid="{00000000-0005-0000-0000-00007A310000}"/>
    <cellStyle name="Normal 2 2 2 2 2 24 5 7" xfId="12787" xr:uid="{00000000-0005-0000-0000-00007B310000}"/>
    <cellStyle name="Normal 2 2 2 2 2 24 5 8" xfId="12788" xr:uid="{00000000-0005-0000-0000-00007C310000}"/>
    <cellStyle name="Normal 2 2 2 2 2 24 5 9" xfId="12789" xr:uid="{00000000-0005-0000-0000-00007D310000}"/>
    <cellStyle name="Normal 2 2 2 2 2 24 6" xfId="12790" xr:uid="{00000000-0005-0000-0000-00007E310000}"/>
    <cellStyle name="Normal 2 2 2 2 2 24 7" xfId="12791" xr:uid="{00000000-0005-0000-0000-00007F310000}"/>
    <cellStyle name="Normal 2 2 2 2 2 24 8" xfId="12792" xr:uid="{00000000-0005-0000-0000-000080310000}"/>
    <cellStyle name="Normal 2 2 2 2 2 24 9" xfId="12793" xr:uid="{00000000-0005-0000-0000-000081310000}"/>
    <cellStyle name="Normal 2 2 2 2 2 25" xfId="12794" xr:uid="{00000000-0005-0000-0000-000082310000}"/>
    <cellStyle name="Normal 2 2 2 2 2 25 10" xfId="12795" xr:uid="{00000000-0005-0000-0000-000083310000}"/>
    <cellStyle name="Normal 2 2 2 2 2 25 11" xfId="12796" xr:uid="{00000000-0005-0000-0000-000084310000}"/>
    <cellStyle name="Normal 2 2 2 2 2 25 12" xfId="12797" xr:uid="{00000000-0005-0000-0000-000085310000}"/>
    <cellStyle name="Normal 2 2 2 2 2 25 13" xfId="12798" xr:uid="{00000000-0005-0000-0000-000086310000}"/>
    <cellStyle name="Normal 2 2 2 2 2 25 14" xfId="12799" xr:uid="{00000000-0005-0000-0000-000087310000}"/>
    <cellStyle name="Normal 2 2 2 2 2 25 2" xfId="12800" xr:uid="{00000000-0005-0000-0000-000088310000}"/>
    <cellStyle name="Normal 2 2 2 2 2 25 2 10" xfId="12801" xr:uid="{00000000-0005-0000-0000-000089310000}"/>
    <cellStyle name="Normal 2 2 2 2 2 25 2 2" xfId="12802" xr:uid="{00000000-0005-0000-0000-00008A310000}"/>
    <cellStyle name="Normal 2 2 2 2 2 25 2 3" xfId="12803" xr:uid="{00000000-0005-0000-0000-00008B310000}"/>
    <cellStyle name="Normal 2 2 2 2 2 25 2 4" xfId="12804" xr:uid="{00000000-0005-0000-0000-00008C310000}"/>
    <cellStyle name="Normal 2 2 2 2 2 25 2 5" xfId="12805" xr:uid="{00000000-0005-0000-0000-00008D310000}"/>
    <cellStyle name="Normal 2 2 2 2 2 25 2 6" xfId="12806" xr:uid="{00000000-0005-0000-0000-00008E310000}"/>
    <cellStyle name="Normal 2 2 2 2 2 25 2 7" xfId="12807" xr:uid="{00000000-0005-0000-0000-00008F310000}"/>
    <cellStyle name="Normal 2 2 2 2 2 25 2 8" xfId="12808" xr:uid="{00000000-0005-0000-0000-000090310000}"/>
    <cellStyle name="Normal 2 2 2 2 2 25 2 9" xfId="12809" xr:uid="{00000000-0005-0000-0000-000091310000}"/>
    <cellStyle name="Normal 2 2 2 2 2 25 3" xfId="12810" xr:uid="{00000000-0005-0000-0000-000092310000}"/>
    <cellStyle name="Normal 2 2 2 2 2 25 3 10" xfId="12811" xr:uid="{00000000-0005-0000-0000-000093310000}"/>
    <cellStyle name="Normal 2 2 2 2 2 25 3 2" xfId="12812" xr:uid="{00000000-0005-0000-0000-000094310000}"/>
    <cellStyle name="Normal 2 2 2 2 2 25 3 3" xfId="12813" xr:uid="{00000000-0005-0000-0000-000095310000}"/>
    <cellStyle name="Normal 2 2 2 2 2 25 3 4" xfId="12814" xr:uid="{00000000-0005-0000-0000-000096310000}"/>
    <cellStyle name="Normal 2 2 2 2 2 25 3 5" xfId="12815" xr:uid="{00000000-0005-0000-0000-000097310000}"/>
    <cellStyle name="Normal 2 2 2 2 2 25 3 6" xfId="12816" xr:uid="{00000000-0005-0000-0000-000098310000}"/>
    <cellStyle name="Normal 2 2 2 2 2 25 3 7" xfId="12817" xr:uid="{00000000-0005-0000-0000-000099310000}"/>
    <cellStyle name="Normal 2 2 2 2 2 25 3 8" xfId="12818" xr:uid="{00000000-0005-0000-0000-00009A310000}"/>
    <cellStyle name="Normal 2 2 2 2 2 25 3 9" xfId="12819" xr:uid="{00000000-0005-0000-0000-00009B310000}"/>
    <cellStyle name="Normal 2 2 2 2 2 25 4" xfId="12820" xr:uid="{00000000-0005-0000-0000-00009C310000}"/>
    <cellStyle name="Normal 2 2 2 2 2 25 4 10" xfId="12821" xr:uid="{00000000-0005-0000-0000-00009D310000}"/>
    <cellStyle name="Normal 2 2 2 2 2 25 4 2" xfId="12822" xr:uid="{00000000-0005-0000-0000-00009E310000}"/>
    <cellStyle name="Normal 2 2 2 2 2 25 4 3" xfId="12823" xr:uid="{00000000-0005-0000-0000-00009F310000}"/>
    <cellStyle name="Normal 2 2 2 2 2 25 4 4" xfId="12824" xr:uid="{00000000-0005-0000-0000-0000A0310000}"/>
    <cellStyle name="Normal 2 2 2 2 2 25 4 5" xfId="12825" xr:uid="{00000000-0005-0000-0000-0000A1310000}"/>
    <cellStyle name="Normal 2 2 2 2 2 25 4 6" xfId="12826" xr:uid="{00000000-0005-0000-0000-0000A2310000}"/>
    <cellStyle name="Normal 2 2 2 2 2 25 4 7" xfId="12827" xr:uid="{00000000-0005-0000-0000-0000A3310000}"/>
    <cellStyle name="Normal 2 2 2 2 2 25 4 8" xfId="12828" xr:uid="{00000000-0005-0000-0000-0000A4310000}"/>
    <cellStyle name="Normal 2 2 2 2 2 25 4 9" xfId="12829" xr:uid="{00000000-0005-0000-0000-0000A5310000}"/>
    <cellStyle name="Normal 2 2 2 2 2 25 5" xfId="12830" xr:uid="{00000000-0005-0000-0000-0000A6310000}"/>
    <cellStyle name="Normal 2 2 2 2 2 25 5 10" xfId="12831" xr:uid="{00000000-0005-0000-0000-0000A7310000}"/>
    <cellStyle name="Normal 2 2 2 2 2 25 5 2" xfId="12832" xr:uid="{00000000-0005-0000-0000-0000A8310000}"/>
    <cellStyle name="Normal 2 2 2 2 2 25 5 3" xfId="12833" xr:uid="{00000000-0005-0000-0000-0000A9310000}"/>
    <cellStyle name="Normal 2 2 2 2 2 25 5 4" xfId="12834" xr:uid="{00000000-0005-0000-0000-0000AA310000}"/>
    <cellStyle name="Normal 2 2 2 2 2 25 5 5" xfId="12835" xr:uid="{00000000-0005-0000-0000-0000AB310000}"/>
    <cellStyle name="Normal 2 2 2 2 2 25 5 6" xfId="12836" xr:uid="{00000000-0005-0000-0000-0000AC310000}"/>
    <cellStyle name="Normal 2 2 2 2 2 25 5 7" xfId="12837" xr:uid="{00000000-0005-0000-0000-0000AD310000}"/>
    <cellStyle name="Normal 2 2 2 2 2 25 5 8" xfId="12838" xr:uid="{00000000-0005-0000-0000-0000AE310000}"/>
    <cellStyle name="Normal 2 2 2 2 2 25 5 9" xfId="12839" xr:uid="{00000000-0005-0000-0000-0000AF310000}"/>
    <cellStyle name="Normal 2 2 2 2 2 25 6" xfId="12840" xr:uid="{00000000-0005-0000-0000-0000B0310000}"/>
    <cellStyle name="Normal 2 2 2 2 2 25 7" xfId="12841" xr:uid="{00000000-0005-0000-0000-0000B1310000}"/>
    <cellStyle name="Normal 2 2 2 2 2 25 8" xfId="12842" xr:uid="{00000000-0005-0000-0000-0000B2310000}"/>
    <cellStyle name="Normal 2 2 2 2 2 25 9" xfId="12843" xr:uid="{00000000-0005-0000-0000-0000B3310000}"/>
    <cellStyle name="Normal 2 2 2 2 2 26" xfId="12844" xr:uid="{00000000-0005-0000-0000-0000B4310000}"/>
    <cellStyle name="Normal 2 2 2 2 2 26 10" xfId="12845" xr:uid="{00000000-0005-0000-0000-0000B5310000}"/>
    <cellStyle name="Normal 2 2 2 2 2 26 11" xfId="12846" xr:uid="{00000000-0005-0000-0000-0000B6310000}"/>
    <cellStyle name="Normal 2 2 2 2 2 26 12" xfId="12847" xr:uid="{00000000-0005-0000-0000-0000B7310000}"/>
    <cellStyle name="Normal 2 2 2 2 2 26 13" xfId="12848" xr:uid="{00000000-0005-0000-0000-0000B8310000}"/>
    <cellStyle name="Normal 2 2 2 2 2 26 14" xfId="12849" xr:uid="{00000000-0005-0000-0000-0000B9310000}"/>
    <cellStyle name="Normal 2 2 2 2 2 26 2" xfId="12850" xr:uid="{00000000-0005-0000-0000-0000BA310000}"/>
    <cellStyle name="Normal 2 2 2 2 2 26 2 10" xfId="12851" xr:uid="{00000000-0005-0000-0000-0000BB310000}"/>
    <cellStyle name="Normal 2 2 2 2 2 26 2 2" xfId="12852" xr:uid="{00000000-0005-0000-0000-0000BC310000}"/>
    <cellStyle name="Normal 2 2 2 2 2 26 2 3" xfId="12853" xr:uid="{00000000-0005-0000-0000-0000BD310000}"/>
    <cellStyle name="Normal 2 2 2 2 2 26 2 4" xfId="12854" xr:uid="{00000000-0005-0000-0000-0000BE310000}"/>
    <cellStyle name="Normal 2 2 2 2 2 26 2 5" xfId="12855" xr:uid="{00000000-0005-0000-0000-0000BF310000}"/>
    <cellStyle name="Normal 2 2 2 2 2 26 2 6" xfId="12856" xr:uid="{00000000-0005-0000-0000-0000C0310000}"/>
    <cellStyle name="Normal 2 2 2 2 2 26 2 7" xfId="12857" xr:uid="{00000000-0005-0000-0000-0000C1310000}"/>
    <cellStyle name="Normal 2 2 2 2 2 26 2 8" xfId="12858" xr:uid="{00000000-0005-0000-0000-0000C2310000}"/>
    <cellStyle name="Normal 2 2 2 2 2 26 2 9" xfId="12859" xr:uid="{00000000-0005-0000-0000-0000C3310000}"/>
    <cellStyle name="Normal 2 2 2 2 2 26 3" xfId="12860" xr:uid="{00000000-0005-0000-0000-0000C4310000}"/>
    <cellStyle name="Normal 2 2 2 2 2 26 3 10" xfId="12861" xr:uid="{00000000-0005-0000-0000-0000C5310000}"/>
    <cellStyle name="Normal 2 2 2 2 2 26 3 2" xfId="12862" xr:uid="{00000000-0005-0000-0000-0000C6310000}"/>
    <cellStyle name="Normal 2 2 2 2 2 26 3 3" xfId="12863" xr:uid="{00000000-0005-0000-0000-0000C7310000}"/>
    <cellStyle name="Normal 2 2 2 2 2 26 3 4" xfId="12864" xr:uid="{00000000-0005-0000-0000-0000C8310000}"/>
    <cellStyle name="Normal 2 2 2 2 2 26 3 5" xfId="12865" xr:uid="{00000000-0005-0000-0000-0000C9310000}"/>
    <cellStyle name="Normal 2 2 2 2 2 26 3 6" xfId="12866" xr:uid="{00000000-0005-0000-0000-0000CA310000}"/>
    <cellStyle name="Normal 2 2 2 2 2 26 3 7" xfId="12867" xr:uid="{00000000-0005-0000-0000-0000CB310000}"/>
    <cellStyle name="Normal 2 2 2 2 2 26 3 8" xfId="12868" xr:uid="{00000000-0005-0000-0000-0000CC310000}"/>
    <cellStyle name="Normal 2 2 2 2 2 26 3 9" xfId="12869" xr:uid="{00000000-0005-0000-0000-0000CD310000}"/>
    <cellStyle name="Normal 2 2 2 2 2 26 4" xfId="12870" xr:uid="{00000000-0005-0000-0000-0000CE310000}"/>
    <cellStyle name="Normal 2 2 2 2 2 26 4 10" xfId="12871" xr:uid="{00000000-0005-0000-0000-0000CF310000}"/>
    <cellStyle name="Normal 2 2 2 2 2 26 4 2" xfId="12872" xr:uid="{00000000-0005-0000-0000-0000D0310000}"/>
    <cellStyle name="Normal 2 2 2 2 2 26 4 3" xfId="12873" xr:uid="{00000000-0005-0000-0000-0000D1310000}"/>
    <cellStyle name="Normal 2 2 2 2 2 26 4 4" xfId="12874" xr:uid="{00000000-0005-0000-0000-0000D2310000}"/>
    <cellStyle name="Normal 2 2 2 2 2 26 4 5" xfId="12875" xr:uid="{00000000-0005-0000-0000-0000D3310000}"/>
    <cellStyle name="Normal 2 2 2 2 2 26 4 6" xfId="12876" xr:uid="{00000000-0005-0000-0000-0000D4310000}"/>
    <cellStyle name="Normal 2 2 2 2 2 26 4 7" xfId="12877" xr:uid="{00000000-0005-0000-0000-0000D5310000}"/>
    <cellStyle name="Normal 2 2 2 2 2 26 4 8" xfId="12878" xr:uid="{00000000-0005-0000-0000-0000D6310000}"/>
    <cellStyle name="Normal 2 2 2 2 2 26 4 9" xfId="12879" xr:uid="{00000000-0005-0000-0000-0000D7310000}"/>
    <cellStyle name="Normal 2 2 2 2 2 26 5" xfId="12880" xr:uid="{00000000-0005-0000-0000-0000D8310000}"/>
    <cellStyle name="Normal 2 2 2 2 2 26 5 10" xfId="12881" xr:uid="{00000000-0005-0000-0000-0000D9310000}"/>
    <cellStyle name="Normal 2 2 2 2 2 26 5 2" xfId="12882" xr:uid="{00000000-0005-0000-0000-0000DA310000}"/>
    <cellStyle name="Normal 2 2 2 2 2 26 5 3" xfId="12883" xr:uid="{00000000-0005-0000-0000-0000DB310000}"/>
    <cellStyle name="Normal 2 2 2 2 2 26 5 4" xfId="12884" xr:uid="{00000000-0005-0000-0000-0000DC310000}"/>
    <cellStyle name="Normal 2 2 2 2 2 26 5 5" xfId="12885" xr:uid="{00000000-0005-0000-0000-0000DD310000}"/>
    <cellStyle name="Normal 2 2 2 2 2 26 5 6" xfId="12886" xr:uid="{00000000-0005-0000-0000-0000DE310000}"/>
    <cellStyle name="Normal 2 2 2 2 2 26 5 7" xfId="12887" xr:uid="{00000000-0005-0000-0000-0000DF310000}"/>
    <cellStyle name="Normal 2 2 2 2 2 26 5 8" xfId="12888" xr:uid="{00000000-0005-0000-0000-0000E0310000}"/>
    <cellStyle name="Normal 2 2 2 2 2 26 5 9" xfId="12889" xr:uid="{00000000-0005-0000-0000-0000E1310000}"/>
    <cellStyle name="Normal 2 2 2 2 2 26 6" xfId="12890" xr:uid="{00000000-0005-0000-0000-0000E2310000}"/>
    <cellStyle name="Normal 2 2 2 2 2 26 7" xfId="12891" xr:uid="{00000000-0005-0000-0000-0000E3310000}"/>
    <cellStyle name="Normal 2 2 2 2 2 26 8" xfId="12892" xr:uid="{00000000-0005-0000-0000-0000E4310000}"/>
    <cellStyle name="Normal 2 2 2 2 2 26 9" xfId="12893" xr:uid="{00000000-0005-0000-0000-0000E5310000}"/>
    <cellStyle name="Normal 2 2 2 2 2 27" xfId="12894" xr:uid="{00000000-0005-0000-0000-0000E6310000}"/>
    <cellStyle name="Normal 2 2 2 2 2 27 10" xfId="12895" xr:uid="{00000000-0005-0000-0000-0000E7310000}"/>
    <cellStyle name="Normal 2 2 2 2 2 27 11" xfId="12896" xr:uid="{00000000-0005-0000-0000-0000E8310000}"/>
    <cellStyle name="Normal 2 2 2 2 2 27 12" xfId="12897" xr:uid="{00000000-0005-0000-0000-0000E9310000}"/>
    <cellStyle name="Normal 2 2 2 2 2 27 13" xfId="12898" xr:uid="{00000000-0005-0000-0000-0000EA310000}"/>
    <cellStyle name="Normal 2 2 2 2 2 27 14" xfId="12899" xr:uid="{00000000-0005-0000-0000-0000EB310000}"/>
    <cellStyle name="Normal 2 2 2 2 2 27 2" xfId="12900" xr:uid="{00000000-0005-0000-0000-0000EC310000}"/>
    <cellStyle name="Normal 2 2 2 2 2 27 2 10" xfId="12901" xr:uid="{00000000-0005-0000-0000-0000ED310000}"/>
    <cellStyle name="Normal 2 2 2 2 2 27 2 2" xfId="12902" xr:uid="{00000000-0005-0000-0000-0000EE310000}"/>
    <cellStyle name="Normal 2 2 2 2 2 27 2 3" xfId="12903" xr:uid="{00000000-0005-0000-0000-0000EF310000}"/>
    <cellStyle name="Normal 2 2 2 2 2 27 2 4" xfId="12904" xr:uid="{00000000-0005-0000-0000-0000F0310000}"/>
    <cellStyle name="Normal 2 2 2 2 2 27 2 5" xfId="12905" xr:uid="{00000000-0005-0000-0000-0000F1310000}"/>
    <cellStyle name="Normal 2 2 2 2 2 27 2 6" xfId="12906" xr:uid="{00000000-0005-0000-0000-0000F2310000}"/>
    <cellStyle name="Normal 2 2 2 2 2 27 2 7" xfId="12907" xr:uid="{00000000-0005-0000-0000-0000F3310000}"/>
    <cellStyle name="Normal 2 2 2 2 2 27 2 8" xfId="12908" xr:uid="{00000000-0005-0000-0000-0000F4310000}"/>
    <cellStyle name="Normal 2 2 2 2 2 27 2 9" xfId="12909" xr:uid="{00000000-0005-0000-0000-0000F5310000}"/>
    <cellStyle name="Normal 2 2 2 2 2 27 3" xfId="12910" xr:uid="{00000000-0005-0000-0000-0000F6310000}"/>
    <cellStyle name="Normal 2 2 2 2 2 27 3 10" xfId="12911" xr:uid="{00000000-0005-0000-0000-0000F7310000}"/>
    <cellStyle name="Normal 2 2 2 2 2 27 3 2" xfId="12912" xr:uid="{00000000-0005-0000-0000-0000F8310000}"/>
    <cellStyle name="Normal 2 2 2 2 2 27 3 3" xfId="12913" xr:uid="{00000000-0005-0000-0000-0000F9310000}"/>
    <cellStyle name="Normal 2 2 2 2 2 27 3 4" xfId="12914" xr:uid="{00000000-0005-0000-0000-0000FA310000}"/>
    <cellStyle name="Normal 2 2 2 2 2 27 3 5" xfId="12915" xr:uid="{00000000-0005-0000-0000-0000FB310000}"/>
    <cellStyle name="Normal 2 2 2 2 2 27 3 6" xfId="12916" xr:uid="{00000000-0005-0000-0000-0000FC310000}"/>
    <cellStyle name="Normal 2 2 2 2 2 27 3 7" xfId="12917" xr:uid="{00000000-0005-0000-0000-0000FD310000}"/>
    <cellStyle name="Normal 2 2 2 2 2 27 3 8" xfId="12918" xr:uid="{00000000-0005-0000-0000-0000FE310000}"/>
    <cellStyle name="Normal 2 2 2 2 2 27 3 9" xfId="12919" xr:uid="{00000000-0005-0000-0000-0000FF310000}"/>
    <cellStyle name="Normal 2 2 2 2 2 27 4" xfId="12920" xr:uid="{00000000-0005-0000-0000-000000320000}"/>
    <cellStyle name="Normal 2 2 2 2 2 27 4 10" xfId="12921" xr:uid="{00000000-0005-0000-0000-000001320000}"/>
    <cellStyle name="Normal 2 2 2 2 2 27 4 2" xfId="12922" xr:uid="{00000000-0005-0000-0000-000002320000}"/>
    <cellStyle name="Normal 2 2 2 2 2 27 4 3" xfId="12923" xr:uid="{00000000-0005-0000-0000-000003320000}"/>
    <cellStyle name="Normal 2 2 2 2 2 27 4 4" xfId="12924" xr:uid="{00000000-0005-0000-0000-000004320000}"/>
    <cellStyle name="Normal 2 2 2 2 2 27 4 5" xfId="12925" xr:uid="{00000000-0005-0000-0000-000005320000}"/>
    <cellStyle name="Normal 2 2 2 2 2 27 4 6" xfId="12926" xr:uid="{00000000-0005-0000-0000-000006320000}"/>
    <cellStyle name="Normal 2 2 2 2 2 27 4 7" xfId="12927" xr:uid="{00000000-0005-0000-0000-000007320000}"/>
    <cellStyle name="Normal 2 2 2 2 2 27 4 8" xfId="12928" xr:uid="{00000000-0005-0000-0000-000008320000}"/>
    <cellStyle name="Normal 2 2 2 2 2 27 4 9" xfId="12929" xr:uid="{00000000-0005-0000-0000-000009320000}"/>
    <cellStyle name="Normal 2 2 2 2 2 27 5" xfId="12930" xr:uid="{00000000-0005-0000-0000-00000A320000}"/>
    <cellStyle name="Normal 2 2 2 2 2 27 5 10" xfId="12931" xr:uid="{00000000-0005-0000-0000-00000B320000}"/>
    <cellStyle name="Normal 2 2 2 2 2 27 5 2" xfId="12932" xr:uid="{00000000-0005-0000-0000-00000C320000}"/>
    <cellStyle name="Normal 2 2 2 2 2 27 5 3" xfId="12933" xr:uid="{00000000-0005-0000-0000-00000D320000}"/>
    <cellStyle name="Normal 2 2 2 2 2 27 5 4" xfId="12934" xr:uid="{00000000-0005-0000-0000-00000E320000}"/>
    <cellStyle name="Normal 2 2 2 2 2 27 5 5" xfId="12935" xr:uid="{00000000-0005-0000-0000-00000F320000}"/>
    <cellStyle name="Normal 2 2 2 2 2 27 5 6" xfId="12936" xr:uid="{00000000-0005-0000-0000-000010320000}"/>
    <cellStyle name="Normal 2 2 2 2 2 27 5 7" xfId="12937" xr:uid="{00000000-0005-0000-0000-000011320000}"/>
    <cellStyle name="Normal 2 2 2 2 2 27 5 8" xfId="12938" xr:uid="{00000000-0005-0000-0000-000012320000}"/>
    <cellStyle name="Normal 2 2 2 2 2 27 5 9" xfId="12939" xr:uid="{00000000-0005-0000-0000-000013320000}"/>
    <cellStyle name="Normal 2 2 2 2 2 27 6" xfId="12940" xr:uid="{00000000-0005-0000-0000-000014320000}"/>
    <cellStyle name="Normal 2 2 2 2 2 27 7" xfId="12941" xr:uid="{00000000-0005-0000-0000-000015320000}"/>
    <cellStyle name="Normal 2 2 2 2 2 27 8" xfId="12942" xr:uid="{00000000-0005-0000-0000-000016320000}"/>
    <cellStyle name="Normal 2 2 2 2 2 27 9" xfId="12943" xr:uid="{00000000-0005-0000-0000-000017320000}"/>
    <cellStyle name="Normal 2 2 2 2 2 28" xfId="12944" xr:uid="{00000000-0005-0000-0000-000018320000}"/>
    <cellStyle name="Normal 2 2 2 2 2 28 10" xfId="12945" xr:uid="{00000000-0005-0000-0000-000019320000}"/>
    <cellStyle name="Normal 2 2 2 2 2 28 11" xfId="12946" xr:uid="{00000000-0005-0000-0000-00001A320000}"/>
    <cellStyle name="Normal 2 2 2 2 2 28 12" xfId="12947" xr:uid="{00000000-0005-0000-0000-00001B320000}"/>
    <cellStyle name="Normal 2 2 2 2 2 28 13" xfId="12948" xr:uid="{00000000-0005-0000-0000-00001C320000}"/>
    <cellStyle name="Normal 2 2 2 2 2 28 14" xfId="12949" xr:uid="{00000000-0005-0000-0000-00001D320000}"/>
    <cellStyle name="Normal 2 2 2 2 2 28 2" xfId="12950" xr:uid="{00000000-0005-0000-0000-00001E320000}"/>
    <cellStyle name="Normal 2 2 2 2 2 28 2 10" xfId="12951" xr:uid="{00000000-0005-0000-0000-00001F320000}"/>
    <cellStyle name="Normal 2 2 2 2 2 28 2 2" xfId="12952" xr:uid="{00000000-0005-0000-0000-000020320000}"/>
    <cellStyle name="Normal 2 2 2 2 2 28 2 3" xfId="12953" xr:uid="{00000000-0005-0000-0000-000021320000}"/>
    <cellStyle name="Normal 2 2 2 2 2 28 2 4" xfId="12954" xr:uid="{00000000-0005-0000-0000-000022320000}"/>
    <cellStyle name="Normal 2 2 2 2 2 28 2 5" xfId="12955" xr:uid="{00000000-0005-0000-0000-000023320000}"/>
    <cellStyle name="Normal 2 2 2 2 2 28 2 6" xfId="12956" xr:uid="{00000000-0005-0000-0000-000024320000}"/>
    <cellStyle name="Normal 2 2 2 2 2 28 2 7" xfId="12957" xr:uid="{00000000-0005-0000-0000-000025320000}"/>
    <cellStyle name="Normal 2 2 2 2 2 28 2 8" xfId="12958" xr:uid="{00000000-0005-0000-0000-000026320000}"/>
    <cellStyle name="Normal 2 2 2 2 2 28 2 9" xfId="12959" xr:uid="{00000000-0005-0000-0000-000027320000}"/>
    <cellStyle name="Normal 2 2 2 2 2 28 3" xfId="12960" xr:uid="{00000000-0005-0000-0000-000028320000}"/>
    <cellStyle name="Normal 2 2 2 2 2 28 3 10" xfId="12961" xr:uid="{00000000-0005-0000-0000-000029320000}"/>
    <cellStyle name="Normal 2 2 2 2 2 28 3 2" xfId="12962" xr:uid="{00000000-0005-0000-0000-00002A320000}"/>
    <cellStyle name="Normal 2 2 2 2 2 28 3 3" xfId="12963" xr:uid="{00000000-0005-0000-0000-00002B320000}"/>
    <cellStyle name="Normal 2 2 2 2 2 28 3 4" xfId="12964" xr:uid="{00000000-0005-0000-0000-00002C320000}"/>
    <cellStyle name="Normal 2 2 2 2 2 28 3 5" xfId="12965" xr:uid="{00000000-0005-0000-0000-00002D320000}"/>
    <cellStyle name="Normal 2 2 2 2 2 28 3 6" xfId="12966" xr:uid="{00000000-0005-0000-0000-00002E320000}"/>
    <cellStyle name="Normal 2 2 2 2 2 28 3 7" xfId="12967" xr:uid="{00000000-0005-0000-0000-00002F320000}"/>
    <cellStyle name="Normal 2 2 2 2 2 28 3 8" xfId="12968" xr:uid="{00000000-0005-0000-0000-000030320000}"/>
    <cellStyle name="Normal 2 2 2 2 2 28 3 9" xfId="12969" xr:uid="{00000000-0005-0000-0000-000031320000}"/>
    <cellStyle name="Normal 2 2 2 2 2 28 4" xfId="12970" xr:uid="{00000000-0005-0000-0000-000032320000}"/>
    <cellStyle name="Normal 2 2 2 2 2 28 4 10" xfId="12971" xr:uid="{00000000-0005-0000-0000-000033320000}"/>
    <cellStyle name="Normal 2 2 2 2 2 28 4 2" xfId="12972" xr:uid="{00000000-0005-0000-0000-000034320000}"/>
    <cellStyle name="Normal 2 2 2 2 2 28 4 3" xfId="12973" xr:uid="{00000000-0005-0000-0000-000035320000}"/>
    <cellStyle name="Normal 2 2 2 2 2 28 4 4" xfId="12974" xr:uid="{00000000-0005-0000-0000-000036320000}"/>
    <cellStyle name="Normal 2 2 2 2 2 28 4 5" xfId="12975" xr:uid="{00000000-0005-0000-0000-000037320000}"/>
    <cellStyle name="Normal 2 2 2 2 2 28 4 6" xfId="12976" xr:uid="{00000000-0005-0000-0000-000038320000}"/>
    <cellStyle name="Normal 2 2 2 2 2 28 4 7" xfId="12977" xr:uid="{00000000-0005-0000-0000-000039320000}"/>
    <cellStyle name="Normal 2 2 2 2 2 28 4 8" xfId="12978" xr:uid="{00000000-0005-0000-0000-00003A320000}"/>
    <cellStyle name="Normal 2 2 2 2 2 28 4 9" xfId="12979" xr:uid="{00000000-0005-0000-0000-00003B320000}"/>
    <cellStyle name="Normal 2 2 2 2 2 28 5" xfId="12980" xr:uid="{00000000-0005-0000-0000-00003C320000}"/>
    <cellStyle name="Normal 2 2 2 2 2 28 5 10" xfId="12981" xr:uid="{00000000-0005-0000-0000-00003D320000}"/>
    <cellStyle name="Normal 2 2 2 2 2 28 5 2" xfId="12982" xr:uid="{00000000-0005-0000-0000-00003E320000}"/>
    <cellStyle name="Normal 2 2 2 2 2 28 5 3" xfId="12983" xr:uid="{00000000-0005-0000-0000-00003F320000}"/>
    <cellStyle name="Normal 2 2 2 2 2 28 5 4" xfId="12984" xr:uid="{00000000-0005-0000-0000-000040320000}"/>
    <cellStyle name="Normal 2 2 2 2 2 28 5 5" xfId="12985" xr:uid="{00000000-0005-0000-0000-000041320000}"/>
    <cellStyle name="Normal 2 2 2 2 2 28 5 6" xfId="12986" xr:uid="{00000000-0005-0000-0000-000042320000}"/>
    <cellStyle name="Normal 2 2 2 2 2 28 5 7" xfId="12987" xr:uid="{00000000-0005-0000-0000-000043320000}"/>
    <cellStyle name="Normal 2 2 2 2 2 28 5 8" xfId="12988" xr:uid="{00000000-0005-0000-0000-000044320000}"/>
    <cellStyle name="Normal 2 2 2 2 2 28 5 9" xfId="12989" xr:uid="{00000000-0005-0000-0000-000045320000}"/>
    <cellStyle name="Normal 2 2 2 2 2 28 6" xfId="12990" xr:uid="{00000000-0005-0000-0000-000046320000}"/>
    <cellStyle name="Normal 2 2 2 2 2 28 7" xfId="12991" xr:uid="{00000000-0005-0000-0000-000047320000}"/>
    <cellStyle name="Normal 2 2 2 2 2 28 8" xfId="12992" xr:uid="{00000000-0005-0000-0000-000048320000}"/>
    <cellStyle name="Normal 2 2 2 2 2 28 9" xfId="12993" xr:uid="{00000000-0005-0000-0000-000049320000}"/>
    <cellStyle name="Normal 2 2 2 2 2 29" xfId="12994" xr:uid="{00000000-0005-0000-0000-00004A320000}"/>
    <cellStyle name="Normal 2 2 2 2 2 29 10" xfId="12995" xr:uid="{00000000-0005-0000-0000-00004B320000}"/>
    <cellStyle name="Normal 2 2 2 2 2 29 11" xfId="12996" xr:uid="{00000000-0005-0000-0000-00004C320000}"/>
    <cellStyle name="Normal 2 2 2 2 2 29 12" xfId="12997" xr:uid="{00000000-0005-0000-0000-00004D320000}"/>
    <cellStyle name="Normal 2 2 2 2 2 29 13" xfId="12998" xr:uid="{00000000-0005-0000-0000-00004E320000}"/>
    <cellStyle name="Normal 2 2 2 2 2 29 14" xfId="12999" xr:uid="{00000000-0005-0000-0000-00004F320000}"/>
    <cellStyle name="Normal 2 2 2 2 2 29 2" xfId="13000" xr:uid="{00000000-0005-0000-0000-000050320000}"/>
    <cellStyle name="Normal 2 2 2 2 2 29 2 10" xfId="13001" xr:uid="{00000000-0005-0000-0000-000051320000}"/>
    <cellStyle name="Normal 2 2 2 2 2 29 2 2" xfId="13002" xr:uid="{00000000-0005-0000-0000-000052320000}"/>
    <cellStyle name="Normal 2 2 2 2 2 29 2 3" xfId="13003" xr:uid="{00000000-0005-0000-0000-000053320000}"/>
    <cellStyle name="Normal 2 2 2 2 2 29 2 4" xfId="13004" xr:uid="{00000000-0005-0000-0000-000054320000}"/>
    <cellStyle name="Normal 2 2 2 2 2 29 2 5" xfId="13005" xr:uid="{00000000-0005-0000-0000-000055320000}"/>
    <cellStyle name="Normal 2 2 2 2 2 29 2 6" xfId="13006" xr:uid="{00000000-0005-0000-0000-000056320000}"/>
    <cellStyle name="Normal 2 2 2 2 2 29 2 7" xfId="13007" xr:uid="{00000000-0005-0000-0000-000057320000}"/>
    <cellStyle name="Normal 2 2 2 2 2 29 2 8" xfId="13008" xr:uid="{00000000-0005-0000-0000-000058320000}"/>
    <cellStyle name="Normal 2 2 2 2 2 29 2 9" xfId="13009" xr:uid="{00000000-0005-0000-0000-000059320000}"/>
    <cellStyle name="Normal 2 2 2 2 2 29 3" xfId="13010" xr:uid="{00000000-0005-0000-0000-00005A320000}"/>
    <cellStyle name="Normal 2 2 2 2 2 29 3 10" xfId="13011" xr:uid="{00000000-0005-0000-0000-00005B320000}"/>
    <cellStyle name="Normal 2 2 2 2 2 29 3 2" xfId="13012" xr:uid="{00000000-0005-0000-0000-00005C320000}"/>
    <cellStyle name="Normal 2 2 2 2 2 29 3 3" xfId="13013" xr:uid="{00000000-0005-0000-0000-00005D320000}"/>
    <cellStyle name="Normal 2 2 2 2 2 29 3 4" xfId="13014" xr:uid="{00000000-0005-0000-0000-00005E320000}"/>
    <cellStyle name="Normal 2 2 2 2 2 29 3 5" xfId="13015" xr:uid="{00000000-0005-0000-0000-00005F320000}"/>
    <cellStyle name="Normal 2 2 2 2 2 29 3 6" xfId="13016" xr:uid="{00000000-0005-0000-0000-000060320000}"/>
    <cellStyle name="Normal 2 2 2 2 2 29 3 7" xfId="13017" xr:uid="{00000000-0005-0000-0000-000061320000}"/>
    <cellStyle name="Normal 2 2 2 2 2 29 3 8" xfId="13018" xr:uid="{00000000-0005-0000-0000-000062320000}"/>
    <cellStyle name="Normal 2 2 2 2 2 29 3 9" xfId="13019" xr:uid="{00000000-0005-0000-0000-000063320000}"/>
    <cellStyle name="Normal 2 2 2 2 2 29 4" xfId="13020" xr:uid="{00000000-0005-0000-0000-000064320000}"/>
    <cellStyle name="Normal 2 2 2 2 2 29 4 10" xfId="13021" xr:uid="{00000000-0005-0000-0000-000065320000}"/>
    <cellStyle name="Normal 2 2 2 2 2 29 4 2" xfId="13022" xr:uid="{00000000-0005-0000-0000-000066320000}"/>
    <cellStyle name="Normal 2 2 2 2 2 29 4 3" xfId="13023" xr:uid="{00000000-0005-0000-0000-000067320000}"/>
    <cellStyle name="Normal 2 2 2 2 2 29 4 4" xfId="13024" xr:uid="{00000000-0005-0000-0000-000068320000}"/>
    <cellStyle name="Normal 2 2 2 2 2 29 4 5" xfId="13025" xr:uid="{00000000-0005-0000-0000-000069320000}"/>
    <cellStyle name="Normal 2 2 2 2 2 29 4 6" xfId="13026" xr:uid="{00000000-0005-0000-0000-00006A320000}"/>
    <cellStyle name="Normal 2 2 2 2 2 29 4 7" xfId="13027" xr:uid="{00000000-0005-0000-0000-00006B320000}"/>
    <cellStyle name="Normal 2 2 2 2 2 29 4 8" xfId="13028" xr:uid="{00000000-0005-0000-0000-00006C320000}"/>
    <cellStyle name="Normal 2 2 2 2 2 29 4 9" xfId="13029" xr:uid="{00000000-0005-0000-0000-00006D320000}"/>
    <cellStyle name="Normal 2 2 2 2 2 29 5" xfId="13030" xr:uid="{00000000-0005-0000-0000-00006E320000}"/>
    <cellStyle name="Normal 2 2 2 2 2 29 5 10" xfId="13031" xr:uid="{00000000-0005-0000-0000-00006F320000}"/>
    <cellStyle name="Normal 2 2 2 2 2 29 5 2" xfId="13032" xr:uid="{00000000-0005-0000-0000-000070320000}"/>
    <cellStyle name="Normal 2 2 2 2 2 29 5 3" xfId="13033" xr:uid="{00000000-0005-0000-0000-000071320000}"/>
    <cellStyle name="Normal 2 2 2 2 2 29 5 4" xfId="13034" xr:uid="{00000000-0005-0000-0000-000072320000}"/>
    <cellStyle name="Normal 2 2 2 2 2 29 5 5" xfId="13035" xr:uid="{00000000-0005-0000-0000-000073320000}"/>
    <cellStyle name="Normal 2 2 2 2 2 29 5 6" xfId="13036" xr:uid="{00000000-0005-0000-0000-000074320000}"/>
    <cellStyle name="Normal 2 2 2 2 2 29 5 7" xfId="13037" xr:uid="{00000000-0005-0000-0000-000075320000}"/>
    <cellStyle name="Normal 2 2 2 2 2 29 5 8" xfId="13038" xr:uid="{00000000-0005-0000-0000-000076320000}"/>
    <cellStyle name="Normal 2 2 2 2 2 29 5 9" xfId="13039" xr:uid="{00000000-0005-0000-0000-000077320000}"/>
    <cellStyle name="Normal 2 2 2 2 2 29 6" xfId="13040" xr:uid="{00000000-0005-0000-0000-000078320000}"/>
    <cellStyle name="Normal 2 2 2 2 2 29 7" xfId="13041" xr:uid="{00000000-0005-0000-0000-000079320000}"/>
    <cellStyle name="Normal 2 2 2 2 2 29 8" xfId="13042" xr:uid="{00000000-0005-0000-0000-00007A320000}"/>
    <cellStyle name="Normal 2 2 2 2 2 29 9" xfId="13043" xr:uid="{00000000-0005-0000-0000-00007B320000}"/>
    <cellStyle name="Normal 2 2 2 2 2 3" xfId="13044" xr:uid="{00000000-0005-0000-0000-00007C320000}"/>
    <cellStyle name="Normal 2 2 2 2 2 3 10" xfId="13045" xr:uid="{00000000-0005-0000-0000-00007D320000}"/>
    <cellStyle name="Normal 2 2 2 2 2 3 11" xfId="13046" xr:uid="{00000000-0005-0000-0000-00007E320000}"/>
    <cellStyle name="Normal 2 2 2 2 2 3 12" xfId="13047" xr:uid="{00000000-0005-0000-0000-00007F320000}"/>
    <cellStyle name="Normal 2 2 2 2 2 3 13" xfId="13048" xr:uid="{00000000-0005-0000-0000-000080320000}"/>
    <cellStyle name="Normal 2 2 2 2 2 3 14" xfId="13049" xr:uid="{00000000-0005-0000-0000-000081320000}"/>
    <cellStyle name="Normal 2 2 2 2 2 3 15" xfId="13050" xr:uid="{00000000-0005-0000-0000-000082320000}"/>
    <cellStyle name="Normal 2 2 2 2 2 3 16" xfId="13051" xr:uid="{00000000-0005-0000-0000-000083320000}"/>
    <cellStyle name="Normal 2 2 2 2 2 3 2" xfId="13052" xr:uid="{00000000-0005-0000-0000-000084320000}"/>
    <cellStyle name="Normal 2 2 2 2 2 3 2 10" xfId="13053" xr:uid="{00000000-0005-0000-0000-000085320000}"/>
    <cellStyle name="Normal 2 2 2 2 2 3 2 11" xfId="13054" xr:uid="{00000000-0005-0000-0000-000086320000}"/>
    <cellStyle name="Normal 2 2 2 2 2 3 2 12" xfId="13055" xr:uid="{00000000-0005-0000-0000-000087320000}"/>
    <cellStyle name="Normal 2 2 2 2 2 3 2 2" xfId="13056" xr:uid="{00000000-0005-0000-0000-000088320000}"/>
    <cellStyle name="Normal 2 2 2 2 2 3 2 3" xfId="13057" xr:uid="{00000000-0005-0000-0000-000089320000}"/>
    <cellStyle name="Normal 2 2 2 2 2 3 2 4" xfId="13058" xr:uid="{00000000-0005-0000-0000-00008A320000}"/>
    <cellStyle name="Normal 2 2 2 2 2 3 2 5" xfId="13059" xr:uid="{00000000-0005-0000-0000-00008B320000}"/>
    <cellStyle name="Normal 2 2 2 2 2 3 2 6" xfId="13060" xr:uid="{00000000-0005-0000-0000-00008C320000}"/>
    <cellStyle name="Normal 2 2 2 2 2 3 2 7" xfId="13061" xr:uid="{00000000-0005-0000-0000-00008D320000}"/>
    <cellStyle name="Normal 2 2 2 2 2 3 2 8" xfId="13062" xr:uid="{00000000-0005-0000-0000-00008E320000}"/>
    <cellStyle name="Normal 2 2 2 2 2 3 2 9" xfId="13063" xr:uid="{00000000-0005-0000-0000-00008F320000}"/>
    <cellStyle name="Normal 2 2 2 2 2 3 3" xfId="13064" xr:uid="{00000000-0005-0000-0000-000090320000}"/>
    <cellStyle name="Normal 2 2 2 2 2 3 3 10" xfId="13065" xr:uid="{00000000-0005-0000-0000-000091320000}"/>
    <cellStyle name="Normal 2 2 2 2 2 3 3 2" xfId="13066" xr:uid="{00000000-0005-0000-0000-000092320000}"/>
    <cellStyle name="Normal 2 2 2 2 2 3 3 3" xfId="13067" xr:uid="{00000000-0005-0000-0000-000093320000}"/>
    <cellStyle name="Normal 2 2 2 2 2 3 3 4" xfId="13068" xr:uid="{00000000-0005-0000-0000-000094320000}"/>
    <cellStyle name="Normal 2 2 2 2 2 3 3 5" xfId="13069" xr:uid="{00000000-0005-0000-0000-000095320000}"/>
    <cellStyle name="Normal 2 2 2 2 2 3 3 6" xfId="13070" xr:uid="{00000000-0005-0000-0000-000096320000}"/>
    <cellStyle name="Normal 2 2 2 2 2 3 3 7" xfId="13071" xr:uid="{00000000-0005-0000-0000-000097320000}"/>
    <cellStyle name="Normal 2 2 2 2 2 3 3 8" xfId="13072" xr:uid="{00000000-0005-0000-0000-000098320000}"/>
    <cellStyle name="Normal 2 2 2 2 2 3 3 9" xfId="13073" xr:uid="{00000000-0005-0000-0000-000099320000}"/>
    <cellStyle name="Normal 2 2 2 2 2 3 4" xfId="13074" xr:uid="{00000000-0005-0000-0000-00009A320000}"/>
    <cellStyle name="Normal 2 2 2 2 2 3 4 10" xfId="13075" xr:uid="{00000000-0005-0000-0000-00009B320000}"/>
    <cellStyle name="Normal 2 2 2 2 2 3 4 2" xfId="13076" xr:uid="{00000000-0005-0000-0000-00009C320000}"/>
    <cellStyle name="Normal 2 2 2 2 2 3 4 3" xfId="13077" xr:uid="{00000000-0005-0000-0000-00009D320000}"/>
    <cellStyle name="Normal 2 2 2 2 2 3 4 4" xfId="13078" xr:uid="{00000000-0005-0000-0000-00009E320000}"/>
    <cellStyle name="Normal 2 2 2 2 2 3 4 5" xfId="13079" xr:uid="{00000000-0005-0000-0000-00009F320000}"/>
    <cellStyle name="Normal 2 2 2 2 2 3 4 6" xfId="13080" xr:uid="{00000000-0005-0000-0000-0000A0320000}"/>
    <cellStyle name="Normal 2 2 2 2 2 3 4 7" xfId="13081" xr:uid="{00000000-0005-0000-0000-0000A1320000}"/>
    <cellStyle name="Normal 2 2 2 2 2 3 4 8" xfId="13082" xr:uid="{00000000-0005-0000-0000-0000A2320000}"/>
    <cellStyle name="Normal 2 2 2 2 2 3 4 9" xfId="13083" xr:uid="{00000000-0005-0000-0000-0000A3320000}"/>
    <cellStyle name="Normal 2 2 2 2 2 3 5" xfId="13084" xr:uid="{00000000-0005-0000-0000-0000A4320000}"/>
    <cellStyle name="Normal 2 2 2 2 2 3 5 10" xfId="13085" xr:uid="{00000000-0005-0000-0000-0000A5320000}"/>
    <cellStyle name="Normal 2 2 2 2 2 3 5 2" xfId="13086" xr:uid="{00000000-0005-0000-0000-0000A6320000}"/>
    <cellStyle name="Normal 2 2 2 2 2 3 5 3" xfId="13087" xr:uid="{00000000-0005-0000-0000-0000A7320000}"/>
    <cellStyle name="Normal 2 2 2 2 2 3 5 4" xfId="13088" xr:uid="{00000000-0005-0000-0000-0000A8320000}"/>
    <cellStyle name="Normal 2 2 2 2 2 3 5 5" xfId="13089" xr:uid="{00000000-0005-0000-0000-0000A9320000}"/>
    <cellStyle name="Normal 2 2 2 2 2 3 5 6" xfId="13090" xr:uid="{00000000-0005-0000-0000-0000AA320000}"/>
    <cellStyle name="Normal 2 2 2 2 2 3 5 7" xfId="13091" xr:uid="{00000000-0005-0000-0000-0000AB320000}"/>
    <cellStyle name="Normal 2 2 2 2 2 3 5 8" xfId="13092" xr:uid="{00000000-0005-0000-0000-0000AC320000}"/>
    <cellStyle name="Normal 2 2 2 2 2 3 5 9" xfId="13093" xr:uid="{00000000-0005-0000-0000-0000AD320000}"/>
    <cellStyle name="Normal 2 2 2 2 2 3 6" xfId="13094" xr:uid="{00000000-0005-0000-0000-0000AE320000}"/>
    <cellStyle name="Normal 2 2 2 2 2 3 7" xfId="13095" xr:uid="{00000000-0005-0000-0000-0000AF320000}"/>
    <cellStyle name="Normal 2 2 2 2 2 3 8" xfId="13096" xr:uid="{00000000-0005-0000-0000-0000B0320000}"/>
    <cellStyle name="Normal 2 2 2 2 2 3 9" xfId="13097" xr:uid="{00000000-0005-0000-0000-0000B1320000}"/>
    <cellStyle name="Normal 2 2 2 2 2 30" xfId="13098" xr:uid="{00000000-0005-0000-0000-0000B2320000}"/>
    <cellStyle name="Normal 2 2 2 2 2 30 10" xfId="13099" xr:uid="{00000000-0005-0000-0000-0000B3320000}"/>
    <cellStyle name="Normal 2 2 2 2 2 30 11" xfId="13100" xr:uid="{00000000-0005-0000-0000-0000B4320000}"/>
    <cellStyle name="Normal 2 2 2 2 2 30 12" xfId="13101" xr:uid="{00000000-0005-0000-0000-0000B5320000}"/>
    <cellStyle name="Normal 2 2 2 2 2 30 13" xfId="13102" xr:uid="{00000000-0005-0000-0000-0000B6320000}"/>
    <cellStyle name="Normal 2 2 2 2 2 30 14" xfId="13103" xr:uid="{00000000-0005-0000-0000-0000B7320000}"/>
    <cellStyle name="Normal 2 2 2 2 2 30 2" xfId="13104" xr:uid="{00000000-0005-0000-0000-0000B8320000}"/>
    <cellStyle name="Normal 2 2 2 2 2 30 2 10" xfId="13105" xr:uid="{00000000-0005-0000-0000-0000B9320000}"/>
    <cellStyle name="Normal 2 2 2 2 2 30 2 2" xfId="13106" xr:uid="{00000000-0005-0000-0000-0000BA320000}"/>
    <cellStyle name="Normal 2 2 2 2 2 30 2 3" xfId="13107" xr:uid="{00000000-0005-0000-0000-0000BB320000}"/>
    <cellStyle name="Normal 2 2 2 2 2 30 2 4" xfId="13108" xr:uid="{00000000-0005-0000-0000-0000BC320000}"/>
    <cellStyle name="Normal 2 2 2 2 2 30 2 5" xfId="13109" xr:uid="{00000000-0005-0000-0000-0000BD320000}"/>
    <cellStyle name="Normal 2 2 2 2 2 30 2 6" xfId="13110" xr:uid="{00000000-0005-0000-0000-0000BE320000}"/>
    <cellStyle name="Normal 2 2 2 2 2 30 2 7" xfId="13111" xr:uid="{00000000-0005-0000-0000-0000BF320000}"/>
    <cellStyle name="Normal 2 2 2 2 2 30 2 8" xfId="13112" xr:uid="{00000000-0005-0000-0000-0000C0320000}"/>
    <cellStyle name="Normal 2 2 2 2 2 30 2 9" xfId="13113" xr:uid="{00000000-0005-0000-0000-0000C1320000}"/>
    <cellStyle name="Normal 2 2 2 2 2 30 3" xfId="13114" xr:uid="{00000000-0005-0000-0000-0000C2320000}"/>
    <cellStyle name="Normal 2 2 2 2 2 30 3 10" xfId="13115" xr:uid="{00000000-0005-0000-0000-0000C3320000}"/>
    <cellStyle name="Normal 2 2 2 2 2 30 3 2" xfId="13116" xr:uid="{00000000-0005-0000-0000-0000C4320000}"/>
    <cellStyle name="Normal 2 2 2 2 2 30 3 3" xfId="13117" xr:uid="{00000000-0005-0000-0000-0000C5320000}"/>
    <cellStyle name="Normal 2 2 2 2 2 30 3 4" xfId="13118" xr:uid="{00000000-0005-0000-0000-0000C6320000}"/>
    <cellStyle name="Normal 2 2 2 2 2 30 3 5" xfId="13119" xr:uid="{00000000-0005-0000-0000-0000C7320000}"/>
    <cellStyle name="Normal 2 2 2 2 2 30 3 6" xfId="13120" xr:uid="{00000000-0005-0000-0000-0000C8320000}"/>
    <cellStyle name="Normal 2 2 2 2 2 30 3 7" xfId="13121" xr:uid="{00000000-0005-0000-0000-0000C9320000}"/>
    <cellStyle name="Normal 2 2 2 2 2 30 3 8" xfId="13122" xr:uid="{00000000-0005-0000-0000-0000CA320000}"/>
    <cellStyle name="Normal 2 2 2 2 2 30 3 9" xfId="13123" xr:uid="{00000000-0005-0000-0000-0000CB320000}"/>
    <cellStyle name="Normal 2 2 2 2 2 30 4" xfId="13124" xr:uid="{00000000-0005-0000-0000-0000CC320000}"/>
    <cellStyle name="Normal 2 2 2 2 2 30 4 10" xfId="13125" xr:uid="{00000000-0005-0000-0000-0000CD320000}"/>
    <cellStyle name="Normal 2 2 2 2 2 30 4 2" xfId="13126" xr:uid="{00000000-0005-0000-0000-0000CE320000}"/>
    <cellStyle name="Normal 2 2 2 2 2 30 4 3" xfId="13127" xr:uid="{00000000-0005-0000-0000-0000CF320000}"/>
    <cellStyle name="Normal 2 2 2 2 2 30 4 4" xfId="13128" xr:uid="{00000000-0005-0000-0000-0000D0320000}"/>
    <cellStyle name="Normal 2 2 2 2 2 30 4 5" xfId="13129" xr:uid="{00000000-0005-0000-0000-0000D1320000}"/>
    <cellStyle name="Normal 2 2 2 2 2 30 4 6" xfId="13130" xr:uid="{00000000-0005-0000-0000-0000D2320000}"/>
    <cellStyle name="Normal 2 2 2 2 2 30 4 7" xfId="13131" xr:uid="{00000000-0005-0000-0000-0000D3320000}"/>
    <cellStyle name="Normal 2 2 2 2 2 30 4 8" xfId="13132" xr:uid="{00000000-0005-0000-0000-0000D4320000}"/>
    <cellStyle name="Normal 2 2 2 2 2 30 4 9" xfId="13133" xr:uid="{00000000-0005-0000-0000-0000D5320000}"/>
    <cellStyle name="Normal 2 2 2 2 2 30 5" xfId="13134" xr:uid="{00000000-0005-0000-0000-0000D6320000}"/>
    <cellStyle name="Normal 2 2 2 2 2 30 5 10" xfId="13135" xr:uid="{00000000-0005-0000-0000-0000D7320000}"/>
    <cellStyle name="Normal 2 2 2 2 2 30 5 2" xfId="13136" xr:uid="{00000000-0005-0000-0000-0000D8320000}"/>
    <cellStyle name="Normal 2 2 2 2 2 30 5 3" xfId="13137" xr:uid="{00000000-0005-0000-0000-0000D9320000}"/>
    <cellStyle name="Normal 2 2 2 2 2 30 5 4" xfId="13138" xr:uid="{00000000-0005-0000-0000-0000DA320000}"/>
    <cellStyle name="Normal 2 2 2 2 2 30 5 5" xfId="13139" xr:uid="{00000000-0005-0000-0000-0000DB320000}"/>
    <cellStyle name="Normal 2 2 2 2 2 30 5 6" xfId="13140" xr:uid="{00000000-0005-0000-0000-0000DC320000}"/>
    <cellStyle name="Normal 2 2 2 2 2 30 5 7" xfId="13141" xr:uid="{00000000-0005-0000-0000-0000DD320000}"/>
    <cellStyle name="Normal 2 2 2 2 2 30 5 8" xfId="13142" xr:uid="{00000000-0005-0000-0000-0000DE320000}"/>
    <cellStyle name="Normal 2 2 2 2 2 30 5 9" xfId="13143" xr:uid="{00000000-0005-0000-0000-0000DF320000}"/>
    <cellStyle name="Normal 2 2 2 2 2 30 6" xfId="13144" xr:uid="{00000000-0005-0000-0000-0000E0320000}"/>
    <cellStyle name="Normal 2 2 2 2 2 30 7" xfId="13145" xr:uid="{00000000-0005-0000-0000-0000E1320000}"/>
    <cellStyle name="Normal 2 2 2 2 2 30 8" xfId="13146" xr:uid="{00000000-0005-0000-0000-0000E2320000}"/>
    <cellStyle name="Normal 2 2 2 2 2 30 9" xfId="13147" xr:uid="{00000000-0005-0000-0000-0000E3320000}"/>
    <cellStyle name="Normal 2 2 2 2 2 31" xfId="13148" xr:uid="{00000000-0005-0000-0000-0000E4320000}"/>
    <cellStyle name="Normal 2 2 2 2 2 31 10" xfId="13149" xr:uid="{00000000-0005-0000-0000-0000E5320000}"/>
    <cellStyle name="Normal 2 2 2 2 2 31 11" xfId="13150" xr:uid="{00000000-0005-0000-0000-0000E6320000}"/>
    <cellStyle name="Normal 2 2 2 2 2 31 12" xfId="13151" xr:uid="{00000000-0005-0000-0000-0000E7320000}"/>
    <cellStyle name="Normal 2 2 2 2 2 31 13" xfId="13152" xr:uid="{00000000-0005-0000-0000-0000E8320000}"/>
    <cellStyle name="Normal 2 2 2 2 2 31 14" xfId="13153" xr:uid="{00000000-0005-0000-0000-0000E9320000}"/>
    <cellStyle name="Normal 2 2 2 2 2 31 2" xfId="13154" xr:uid="{00000000-0005-0000-0000-0000EA320000}"/>
    <cellStyle name="Normal 2 2 2 2 2 31 2 10" xfId="13155" xr:uid="{00000000-0005-0000-0000-0000EB320000}"/>
    <cellStyle name="Normal 2 2 2 2 2 31 2 2" xfId="13156" xr:uid="{00000000-0005-0000-0000-0000EC320000}"/>
    <cellStyle name="Normal 2 2 2 2 2 31 2 3" xfId="13157" xr:uid="{00000000-0005-0000-0000-0000ED320000}"/>
    <cellStyle name="Normal 2 2 2 2 2 31 2 4" xfId="13158" xr:uid="{00000000-0005-0000-0000-0000EE320000}"/>
    <cellStyle name="Normal 2 2 2 2 2 31 2 5" xfId="13159" xr:uid="{00000000-0005-0000-0000-0000EF320000}"/>
    <cellStyle name="Normal 2 2 2 2 2 31 2 6" xfId="13160" xr:uid="{00000000-0005-0000-0000-0000F0320000}"/>
    <cellStyle name="Normal 2 2 2 2 2 31 2 7" xfId="13161" xr:uid="{00000000-0005-0000-0000-0000F1320000}"/>
    <cellStyle name="Normal 2 2 2 2 2 31 2 8" xfId="13162" xr:uid="{00000000-0005-0000-0000-0000F2320000}"/>
    <cellStyle name="Normal 2 2 2 2 2 31 2 9" xfId="13163" xr:uid="{00000000-0005-0000-0000-0000F3320000}"/>
    <cellStyle name="Normal 2 2 2 2 2 31 3" xfId="13164" xr:uid="{00000000-0005-0000-0000-0000F4320000}"/>
    <cellStyle name="Normal 2 2 2 2 2 31 3 10" xfId="13165" xr:uid="{00000000-0005-0000-0000-0000F5320000}"/>
    <cellStyle name="Normal 2 2 2 2 2 31 3 2" xfId="13166" xr:uid="{00000000-0005-0000-0000-0000F6320000}"/>
    <cellStyle name="Normal 2 2 2 2 2 31 3 3" xfId="13167" xr:uid="{00000000-0005-0000-0000-0000F7320000}"/>
    <cellStyle name="Normal 2 2 2 2 2 31 3 4" xfId="13168" xr:uid="{00000000-0005-0000-0000-0000F8320000}"/>
    <cellStyle name="Normal 2 2 2 2 2 31 3 5" xfId="13169" xr:uid="{00000000-0005-0000-0000-0000F9320000}"/>
    <cellStyle name="Normal 2 2 2 2 2 31 3 6" xfId="13170" xr:uid="{00000000-0005-0000-0000-0000FA320000}"/>
    <cellStyle name="Normal 2 2 2 2 2 31 3 7" xfId="13171" xr:uid="{00000000-0005-0000-0000-0000FB320000}"/>
    <cellStyle name="Normal 2 2 2 2 2 31 3 8" xfId="13172" xr:uid="{00000000-0005-0000-0000-0000FC320000}"/>
    <cellStyle name="Normal 2 2 2 2 2 31 3 9" xfId="13173" xr:uid="{00000000-0005-0000-0000-0000FD320000}"/>
    <cellStyle name="Normal 2 2 2 2 2 31 4" xfId="13174" xr:uid="{00000000-0005-0000-0000-0000FE320000}"/>
    <cellStyle name="Normal 2 2 2 2 2 31 4 10" xfId="13175" xr:uid="{00000000-0005-0000-0000-0000FF320000}"/>
    <cellStyle name="Normal 2 2 2 2 2 31 4 2" xfId="13176" xr:uid="{00000000-0005-0000-0000-000000330000}"/>
    <cellStyle name="Normal 2 2 2 2 2 31 4 3" xfId="13177" xr:uid="{00000000-0005-0000-0000-000001330000}"/>
    <cellStyle name="Normal 2 2 2 2 2 31 4 4" xfId="13178" xr:uid="{00000000-0005-0000-0000-000002330000}"/>
    <cellStyle name="Normal 2 2 2 2 2 31 4 5" xfId="13179" xr:uid="{00000000-0005-0000-0000-000003330000}"/>
    <cellStyle name="Normal 2 2 2 2 2 31 4 6" xfId="13180" xr:uid="{00000000-0005-0000-0000-000004330000}"/>
    <cellStyle name="Normal 2 2 2 2 2 31 4 7" xfId="13181" xr:uid="{00000000-0005-0000-0000-000005330000}"/>
    <cellStyle name="Normal 2 2 2 2 2 31 4 8" xfId="13182" xr:uid="{00000000-0005-0000-0000-000006330000}"/>
    <cellStyle name="Normal 2 2 2 2 2 31 4 9" xfId="13183" xr:uid="{00000000-0005-0000-0000-000007330000}"/>
    <cellStyle name="Normal 2 2 2 2 2 31 5" xfId="13184" xr:uid="{00000000-0005-0000-0000-000008330000}"/>
    <cellStyle name="Normal 2 2 2 2 2 31 5 10" xfId="13185" xr:uid="{00000000-0005-0000-0000-000009330000}"/>
    <cellStyle name="Normal 2 2 2 2 2 31 5 2" xfId="13186" xr:uid="{00000000-0005-0000-0000-00000A330000}"/>
    <cellStyle name="Normal 2 2 2 2 2 31 5 3" xfId="13187" xr:uid="{00000000-0005-0000-0000-00000B330000}"/>
    <cellStyle name="Normal 2 2 2 2 2 31 5 4" xfId="13188" xr:uid="{00000000-0005-0000-0000-00000C330000}"/>
    <cellStyle name="Normal 2 2 2 2 2 31 5 5" xfId="13189" xr:uid="{00000000-0005-0000-0000-00000D330000}"/>
    <cellStyle name="Normal 2 2 2 2 2 31 5 6" xfId="13190" xr:uid="{00000000-0005-0000-0000-00000E330000}"/>
    <cellStyle name="Normal 2 2 2 2 2 31 5 7" xfId="13191" xr:uid="{00000000-0005-0000-0000-00000F330000}"/>
    <cellStyle name="Normal 2 2 2 2 2 31 5 8" xfId="13192" xr:uid="{00000000-0005-0000-0000-000010330000}"/>
    <cellStyle name="Normal 2 2 2 2 2 31 5 9" xfId="13193" xr:uid="{00000000-0005-0000-0000-000011330000}"/>
    <cellStyle name="Normal 2 2 2 2 2 31 6" xfId="13194" xr:uid="{00000000-0005-0000-0000-000012330000}"/>
    <cellStyle name="Normal 2 2 2 2 2 31 7" xfId="13195" xr:uid="{00000000-0005-0000-0000-000013330000}"/>
    <cellStyle name="Normal 2 2 2 2 2 31 8" xfId="13196" xr:uid="{00000000-0005-0000-0000-000014330000}"/>
    <cellStyle name="Normal 2 2 2 2 2 31 9" xfId="13197" xr:uid="{00000000-0005-0000-0000-000015330000}"/>
    <cellStyle name="Normal 2 2 2 2 2 32" xfId="13198" xr:uid="{00000000-0005-0000-0000-000016330000}"/>
    <cellStyle name="Normal 2 2 2 2 2 32 10" xfId="13199" xr:uid="{00000000-0005-0000-0000-000017330000}"/>
    <cellStyle name="Normal 2 2 2 2 2 32 11" xfId="13200" xr:uid="{00000000-0005-0000-0000-000018330000}"/>
    <cellStyle name="Normal 2 2 2 2 2 32 12" xfId="13201" xr:uid="{00000000-0005-0000-0000-000019330000}"/>
    <cellStyle name="Normal 2 2 2 2 2 32 13" xfId="13202" xr:uid="{00000000-0005-0000-0000-00001A330000}"/>
    <cellStyle name="Normal 2 2 2 2 2 32 14" xfId="13203" xr:uid="{00000000-0005-0000-0000-00001B330000}"/>
    <cellStyle name="Normal 2 2 2 2 2 32 2" xfId="13204" xr:uid="{00000000-0005-0000-0000-00001C330000}"/>
    <cellStyle name="Normal 2 2 2 2 2 32 2 10" xfId="13205" xr:uid="{00000000-0005-0000-0000-00001D330000}"/>
    <cellStyle name="Normal 2 2 2 2 2 32 2 2" xfId="13206" xr:uid="{00000000-0005-0000-0000-00001E330000}"/>
    <cellStyle name="Normal 2 2 2 2 2 32 2 3" xfId="13207" xr:uid="{00000000-0005-0000-0000-00001F330000}"/>
    <cellStyle name="Normal 2 2 2 2 2 32 2 4" xfId="13208" xr:uid="{00000000-0005-0000-0000-000020330000}"/>
    <cellStyle name="Normal 2 2 2 2 2 32 2 5" xfId="13209" xr:uid="{00000000-0005-0000-0000-000021330000}"/>
    <cellStyle name="Normal 2 2 2 2 2 32 2 6" xfId="13210" xr:uid="{00000000-0005-0000-0000-000022330000}"/>
    <cellStyle name="Normal 2 2 2 2 2 32 2 7" xfId="13211" xr:uid="{00000000-0005-0000-0000-000023330000}"/>
    <cellStyle name="Normal 2 2 2 2 2 32 2 8" xfId="13212" xr:uid="{00000000-0005-0000-0000-000024330000}"/>
    <cellStyle name="Normal 2 2 2 2 2 32 2 9" xfId="13213" xr:uid="{00000000-0005-0000-0000-000025330000}"/>
    <cellStyle name="Normal 2 2 2 2 2 32 3" xfId="13214" xr:uid="{00000000-0005-0000-0000-000026330000}"/>
    <cellStyle name="Normal 2 2 2 2 2 32 3 10" xfId="13215" xr:uid="{00000000-0005-0000-0000-000027330000}"/>
    <cellStyle name="Normal 2 2 2 2 2 32 3 2" xfId="13216" xr:uid="{00000000-0005-0000-0000-000028330000}"/>
    <cellStyle name="Normal 2 2 2 2 2 32 3 3" xfId="13217" xr:uid="{00000000-0005-0000-0000-000029330000}"/>
    <cellStyle name="Normal 2 2 2 2 2 32 3 4" xfId="13218" xr:uid="{00000000-0005-0000-0000-00002A330000}"/>
    <cellStyle name="Normal 2 2 2 2 2 32 3 5" xfId="13219" xr:uid="{00000000-0005-0000-0000-00002B330000}"/>
    <cellStyle name="Normal 2 2 2 2 2 32 3 6" xfId="13220" xr:uid="{00000000-0005-0000-0000-00002C330000}"/>
    <cellStyle name="Normal 2 2 2 2 2 32 3 7" xfId="13221" xr:uid="{00000000-0005-0000-0000-00002D330000}"/>
    <cellStyle name="Normal 2 2 2 2 2 32 3 8" xfId="13222" xr:uid="{00000000-0005-0000-0000-00002E330000}"/>
    <cellStyle name="Normal 2 2 2 2 2 32 3 9" xfId="13223" xr:uid="{00000000-0005-0000-0000-00002F330000}"/>
    <cellStyle name="Normal 2 2 2 2 2 32 4" xfId="13224" xr:uid="{00000000-0005-0000-0000-000030330000}"/>
    <cellStyle name="Normal 2 2 2 2 2 32 4 10" xfId="13225" xr:uid="{00000000-0005-0000-0000-000031330000}"/>
    <cellStyle name="Normal 2 2 2 2 2 32 4 2" xfId="13226" xr:uid="{00000000-0005-0000-0000-000032330000}"/>
    <cellStyle name="Normal 2 2 2 2 2 32 4 3" xfId="13227" xr:uid="{00000000-0005-0000-0000-000033330000}"/>
    <cellStyle name="Normal 2 2 2 2 2 32 4 4" xfId="13228" xr:uid="{00000000-0005-0000-0000-000034330000}"/>
    <cellStyle name="Normal 2 2 2 2 2 32 4 5" xfId="13229" xr:uid="{00000000-0005-0000-0000-000035330000}"/>
    <cellStyle name="Normal 2 2 2 2 2 32 4 6" xfId="13230" xr:uid="{00000000-0005-0000-0000-000036330000}"/>
    <cellStyle name="Normal 2 2 2 2 2 32 4 7" xfId="13231" xr:uid="{00000000-0005-0000-0000-000037330000}"/>
    <cellStyle name="Normal 2 2 2 2 2 32 4 8" xfId="13232" xr:uid="{00000000-0005-0000-0000-000038330000}"/>
    <cellStyle name="Normal 2 2 2 2 2 32 4 9" xfId="13233" xr:uid="{00000000-0005-0000-0000-000039330000}"/>
    <cellStyle name="Normal 2 2 2 2 2 32 5" xfId="13234" xr:uid="{00000000-0005-0000-0000-00003A330000}"/>
    <cellStyle name="Normal 2 2 2 2 2 32 5 10" xfId="13235" xr:uid="{00000000-0005-0000-0000-00003B330000}"/>
    <cellStyle name="Normal 2 2 2 2 2 32 5 2" xfId="13236" xr:uid="{00000000-0005-0000-0000-00003C330000}"/>
    <cellStyle name="Normal 2 2 2 2 2 32 5 3" xfId="13237" xr:uid="{00000000-0005-0000-0000-00003D330000}"/>
    <cellStyle name="Normal 2 2 2 2 2 32 5 4" xfId="13238" xr:uid="{00000000-0005-0000-0000-00003E330000}"/>
    <cellStyle name="Normal 2 2 2 2 2 32 5 5" xfId="13239" xr:uid="{00000000-0005-0000-0000-00003F330000}"/>
    <cellStyle name="Normal 2 2 2 2 2 32 5 6" xfId="13240" xr:uid="{00000000-0005-0000-0000-000040330000}"/>
    <cellStyle name="Normal 2 2 2 2 2 32 5 7" xfId="13241" xr:uid="{00000000-0005-0000-0000-000041330000}"/>
    <cellStyle name="Normal 2 2 2 2 2 32 5 8" xfId="13242" xr:uid="{00000000-0005-0000-0000-000042330000}"/>
    <cellStyle name="Normal 2 2 2 2 2 32 5 9" xfId="13243" xr:uid="{00000000-0005-0000-0000-000043330000}"/>
    <cellStyle name="Normal 2 2 2 2 2 32 6" xfId="13244" xr:uid="{00000000-0005-0000-0000-000044330000}"/>
    <cellStyle name="Normal 2 2 2 2 2 32 7" xfId="13245" xr:uid="{00000000-0005-0000-0000-000045330000}"/>
    <cellStyle name="Normal 2 2 2 2 2 32 8" xfId="13246" xr:uid="{00000000-0005-0000-0000-000046330000}"/>
    <cellStyle name="Normal 2 2 2 2 2 32 9" xfId="13247" xr:uid="{00000000-0005-0000-0000-000047330000}"/>
    <cellStyle name="Normal 2 2 2 2 2 33" xfId="13248" xr:uid="{00000000-0005-0000-0000-000048330000}"/>
    <cellStyle name="Normal 2 2 2 2 2 33 10" xfId="13249" xr:uid="{00000000-0005-0000-0000-000049330000}"/>
    <cellStyle name="Normal 2 2 2 2 2 33 11" xfId="13250" xr:uid="{00000000-0005-0000-0000-00004A330000}"/>
    <cellStyle name="Normal 2 2 2 2 2 33 12" xfId="13251" xr:uid="{00000000-0005-0000-0000-00004B330000}"/>
    <cellStyle name="Normal 2 2 2 2 2 33 13" xfId="13252" xr:uid="{00000000-0005-0000-0000-00004C330000}"/>
    <cellStyle name="Normal 2 2 2 2 2 33 14" xfId="13253" xr:uid="{00000000-0005-0000-0000-00004D330000}"/>
    <cellStyle name="Normal 2 2 2 2 2 33 2" xfId="13254" xr:uid="{00000000-0005-0000-0000-00004E330000}"/>
    <cellStyle name="Normal 2 2 2 2 2 33 2 10" xfId="13255" xr:uid="{00000000-0005-0000-0000-00004F330000}"/>
    <cellStyle name="Normal 2 2 2 2 2 33 2 2" xfId="13256" xr:uid="{00000000-0005-0000-0000-000050330000}"/>
    <cellStyle name="Normal 2 2 2 2 2 33 2 3" xfId="13257" xr:uid="{00000000-0005-0000-0000-000051330000}"/>
    <cellStyle name="Normal 2 2 2 2 2 33 2 4" xfId="13258" xr:uid="{00000000-0005-0000-0000-000052330000}"/>
    <cellStyle name="Normal 2 2 2 2 2 33 2 5" xfId="13259" xr:uid="{00000000-0005-0000-0000-000053330000}"/>
    <cellStyle name="Normal 2 2 2 2 2 33 2 6" xfId="13260" xr:uid="{00000000-0005-0000-0000-000054330000}"/>
    <cellStyle name="Normal 2 2 2 2 2 33 2 7" xfId="13261" xr:uid="{00000000-0005-0000-0000-000055330000}"/>
    <cellStyle name="Normal 2 2 2 2 2 33 2 8" xfId="13262" xr:uid="{00000000-0005-0000-0000-000056330000}"/>
    <cellStyle name="Normal 2 2 2 2 2 33 2 9" xfId="13263" xr:uid="{00000000-0005-0000-0000-000057330000}"/>
    <cellStyle name="Normal 2 2 2 2 2 33 3" xfId="13264" xr:uid="{00000000-0005-0000-0000-000058330000}"/>
    <cellStyle name="Normal 2 2 2 2 2 33 3 10" xfId="13265" xr:uid="{00000000-0005-0000-0000-000059330000}"/>
    <cellStyle name="Normal 2 2 2 2 2 33 3 2" xfId="13266" xr:uid="{00000000-0005-0000-0000-00005A330000}"/>
    <cellStyle name="Normal 2 2 2 2 2 33 3 3" xfId="13267" xr:uid="{00000000-0005-0000-0000-00005B330000}"/>
    <cellStyle name="Normal 2 2 2 2 2 33 3 4" xfId="13268" xr:uid="{00000000-0005-0000-0000-00005C330000}"/>
    <cellStyle name="Normal 2 2 2 2 2 33 3 5" xfId="13269" xr:uid="{00000000-0005-0000-0000-00005D330000}"/>
    <cellStyle name="Normal 2 2 2 2 2 33 3 6" xfId="13270" xr:uid="{00000000-0005-0000-0000-00005E330000}"/>
    <cellStyle name="Normal 2 2 2 2 2 33 3 7" xfId="13271" xr:uid="{00000000-0005-0000-0000-00005F330000}"/>
    <cellStyle name="Normal 2 2 2 2 2 33 3 8" xfId="13272" xr:uid="{00000000-0005-0000-0000-000060330000}"/>
    <cellStyle name="Normal 2 2 2 2 2 33 3 9" xfId="13273" xr:uid="{00000000-0005-0000-0000-000061330000}"/>
    <cellStyle name="Normal 2 2 2 2 2 33 4" xfId="13274" xr:uid="{00000000-0005-0000-0000-000062330000}"/>
    <cellStyle name="Normal 2 2 2 2 2 33 4 10" xfId="13275" xr:uid="{00000000-0005-0000-0000-000063330000}"/>
    <cellStyle name="Normal 2 2 2 2 2 33 4 2" xfId="13276" xr:uid="{00000000-0005-0000-0000-000064330000}"/>
    <cellStyle name="Normal 2 2 2 2 2 33 4 3" xfId="13277" xr:uid="{00000000-0005-0000-0000-000065330000}"/>
    <cellStyle name="Normal 2 2 2 2 2 33 4 4" xfId="13278" xr:uid="{00000000-0005-0000-0000-000066330000}"/>
    <cellStyle name="Normal 2 2 2 2 2 33 4 5" xfId="13279" xr:uid="{00000000-0005-0000-0000-000067330000}"/>
    <cellStyle name="Normal 2 2 2 2 2 33 4 6" xfId="13280" xr:uid="{00000000-0005-0000-0000-000068330000}"/>
    <cellStyle name="Normal 2 2 2 2 2 33 4 7" xfId="13281" xr:uid="{00000000-0005-0000-0000-000069330000}"/>
    <cellStyle name="Normal 2 2 2 2 2 33 4 8" xfId="13282" xr:uid="{00000000-0005-0000-0000-00006A330000}"/>
    <cellStyle name="Normal 2 2 2 2 2 33 4 9" xfId="13283" xr:uid="{00000000-0005-0000-0000-00006B330000}"/>
    <cellStyle name="Normal 2 2 2 2 2 33 5" xfId="13284" xr:uid="{00000000-0005-0000-0000-00006C330000}"/>
    <cellStyle name="Normal 2 2 2 2 2 33 5 10" xfId="13285" xr:uid="{00000000-0005-0000-0000-00006D330000}"/>
    <cellStyle name="Normal 2 2 2 2 2 33 5 2" xfId="13286" xr:uid="{00000000-0005-0000-0000-00006E330000}"/>
    <cellStyle name="Normal 2 2 2 2 2 33 5 3" xfId="13287" xr:uid="{00000000-0005-0000-0000-00006F330000}"/>
    <cellStyle name="Normal 2 2 2 2 2 33 5 4" xfId="13288" xr:uid="{00000000-0005-0000-0000-000070330000}"/>
    <cellStyle name="Normal 2 2 2 2 2 33 5 5" xfId="13289" xr:uid="{00000000-0005-0000-0000-000071330000}"/>
    <cellStyle name="Normal 2 2 2 2 2 33 5 6" xfId="13290" xr:uid="{00000000-0005-0000-0000-000072330000}"/>
    <cellStyle name="Normal 2 2 2 2 2 33 5 7" xfId="13291" xr:uid="{00000000-0005-0000-0000-000073330000}"/>
    <cellStyle name="Normal 2 2 2 2 2 33 5 8" xfId="13292" xr:uid="{00000000-0005-0000-0000-000074330000}"/>
    <cellStyle name="Normal 2 2 2 2 2 33 5 9" xfId="13293" xr:uid="{00000000-0005-0000-0000-000075330000}"/>
    <cellStyle name="Normal 2 2 2 2 2 33 6" xfId="13294" xr:uid="{00000000-0005-0000-0000-000076330000}"/>
    <cellStyle name="Normal 2 2 2 2 2 33 7" xfId="13295" xr:uid="{00000000-0005-0000-0000-000077330000}"/>
    <cellStyle name="Normal 2 2 2 2 2 33 8" xfId="13296" xr:uid="{00000000-0005-0000-0000-000078330000}"/>
    <cellStyle name="Normal 2 2 2 2 2 33 9" xfId="13297" xr:uid="{00000000-0005-0000-0000-000079330000}"/>
    <cellStyle name="Normal 2 2 2 2 2 34" xfId="13298" xr:uid="{00000000-0005-0000-0000-00007A330000}"/>
    <cellStyle name="Normal 2 2 2 2 2 34 10" xfId="13299" xr:uid="{00000000-0005-0000-0000-00007B330000}"/>
    <cellStyle name="Normal 2 2 2 2 2 34 11" xfId="13300" xr:uid="{00000000-0005-0000-0000-00007C330000}"/>
    <cellStyle name="Normal 2 2 2 2 2 34 12" xfId="13301" xr:uid="{00000000-0005-0000-0000-00007D330000}"/>
    <cellStyle name="Normal 2 2 2 2 2 34 13" xfId="13302" xr:uid="{00000000-0005-0000-0000-00007E330000}"/>
    <cellStyle name="Normal 2 2 2 2 2 34 14" xfId="13303" xr:uid="{00000000-0005-0000-0000-00007F330000}"/>
    <cellStyle name="Normal 2 2 2 2 2 34 2" xfId="13304" xr:uid="{00000000-0005-0000-0000-000080330000}"/>
    <cellStyle name="Normal 2 2 2 2 2 34 2 10" xfId="13305" xr:uid="{00000000-0005-0000-0000-000081330000}"/>
    <cellStyle name="Normal 2 2 2 2 2 34 2 2" xfId="13306" xr:uid="{00000000-0005-0000-0000-000082330000}"/>
    <cellStyle name="Normal 2 2 2 2 2 34 2 3" xfId="13307" xr:uid="{00000000-0005-0000-0000-000083330000}"/>
    <cellStyle name="Normal 2 2 2 2 2 34 2 4" xfId="13308" xr:uid="{00000000-0005-0000-0000-000084330000}"/>
    <cellStyle name="Normal 2 2 2 2 2 34 2 5" xfId="13309" xr:uid="{00000000-0005-0000-0000-000085330000}"/>
    <cellStyle name="Normal 2 2 2 2 2 34 2 6" xfId="13310" xr:uid="{00000000-0005-0000-0000-000086330000}"/>
    <cellStyle name="Normal 2 2 2 2 2 34 2 7" xfId="13311" xr:uid="{00000000-0005-0000-0000-000087330000}"/>
    <cellStyle name="Normal 2 2 2 2 2 34 2 8" xfId="13312" xr:uid="{00000000-0005-0000-0000-000088330000}"/>
    <cellStyle name="Normal 2 2 2 2 2 34 2 9" xfId="13313" xr:uid="{00000000-0005-0000-0000-000089330000}"/>
    <cellStyle name="Normal 2 2 2 2 2 34 3" xfId="13314" xr:uid="{00000000-0005-0000-0000-00008A330000}"/>
    <cellStyle name="Normal 2 2 2 2 2 34 3 10" xfId="13315" xr:uid="{00000000-0005-0000-0000-00008B330000}"/>
    <cellStyle name="Normal 2 2 2 2 2 34 3 2" xfId="13316" xr:uid="{00000000-0005-0000-0000-00008C330000}"/>
    <cellStyle name="Normal 2 2 2 2 2 34 3 3" xfId="13317" xr:uid="{00000000-0005-0000-0000-00008D330000}"/>
    <cellStyle name="Normal 2 2 2 2 2 34 3 4" xfId="13318" xr:uid="{00000000-0005-0000-0000-00008E330000}"/>
    <cellStyle name="Normal 2 2 2 2 2 34 3 5" xfId="13319" xr:uid="{00000000-0005-0000-0000-00008F330000}"/>
    <cellStyle name="Normal 2 2 2 2 2 34 3 6" xfId="13320" xr:uid="{00000000-0005-0000-0000-000090330000}"/>
    <cellStyle name="Normal 2 2 2 2 2 34 3 7" xfId="13321" xr:uid="{00000000-0005-0000-0000-000091330000}"/>
    <cellStyle name="Normal 2 2 2 2 2 34 3 8" xfId="13322" xr:uid="{00000000-0005-0000-0000-000092330000}"/>
    <cellStyle name="Normal 2 2 2 2 2 34 3 9" xfId="13323" xr:uid="{00000000-0005-0000-0000-000093330000}"/>
    <cellStyle name="Normal 2 2 2 2 2 34 4" xfId="13324" xr:uid="{00000000-0005-0000-0000-000094330000}"/>
    <cellStyle name="Normal 2 2 2 2 2 34 4 10" xfId="13325" xr:uid="{00000000-0005-0000-0000-000095330000}"/>
    <cellStyle name="Normal 2 2 2 2 2 34 4 2" xfId="13326" xr:uid="{00000000-0005-0000-0000-000096330000}"/>
    <cellStyle name="Normal 2 2 2 2 2 34 4 3" xfId="13327" xr:uid="{00000000-0005-0000-0000-000097330000}"/>
    <cellStyle name="Normal 2 2 2 2 2 34 4 4" xfId="13328" xr:uid="{00000000-0005-0000-0000-000098330000}"/>
    <cellStyle name="Normal 2 2 2 2 2 34 4 5" xfId="13329" xr:uid="{00000000-0005-0000-0000-000099330000}"/>
    <cellStyle name="Normal 2 2 2 2 2 34 4 6" xfId="13330" xr:uid="{00000000-0005-0000-0000-00009A330000}"/>
    <cellStyle name="Normal 2 2 2 2 2 34 4 7" xfId="13331" xr:uid="{00000000-0005-0000-0000-00009B330000}"/>
    <cellStyle name="Normal 2 2 2 2 2 34 4 8" xfId="13332" xr:uid="{00000000-0005-0000-0000-00009C330000}"/>
    <cellStyle name="Normal 2 2 2 2 2 34 4 9" xfId="13333" xr:uid="{00000000-0005-0000-0000-00009D330000}"/>
    <cellStyle name="Normal 2 2 2 2 2 34 5" xfId="13334" xr:uid="{00000000-0005-0000-0000-00009E330000}"/>
    <cellStyle name="Normal 2 2 2 2 2 34 5 10" xfId="13335" xr:uid="{00000000-0005-0000-0000-00009F330000}"/>
    <cellStyle name="Normal 2 2 2 2 2 34 5 2" xfId="13336" xr:uid="{00000000-0005-0000-0000-0000A0330000}"/>
    <cellStyle name="Normal 2 2 2 2 2 34 5 3" xfId="13337" xr:uid="{00000000-0005-0000-0000-0000A1330000}"/>
    <cellStyle name="Normal 2 2 2 2 2 34 5 4" xfId="13338" xr:uid="{00000000-0005-0000-0000-0000A2330000}"/>
    <cellStyle name="Normal 2 2 2 2 2 34 5 5" xfId="13339" xr:uid="{00000000-0005-0000-0000-0000A3330000}"/>
    <cellStyle name="Normal 2 2 2 2 2 34 5 6" xfId="13340" xr:uid="{00000000-0005-0000-0000-0000A4330000}"/>
    <cellStyle name="Normal 2 2 2 2 2 34 5 7" xfId="13341" xr:uid="{00000000-0005-0000-0000-0000A5330000}"/>
    <cellStyle name="Normal 2 2 2 2 2 34 5 8" xfId="13342" xr:uid="{00000000-0005-0000-0000-0000A6330000}"/>
    <cellStyle name="Normal 2 2 2 2 2 34 5 9" xfId="13343" xr:uid="{00000000-0005-0000-0000-0000A7330000}"/>
    <cellStyle name="Normal 2 2 2 2 2 34 6" xfId="13344" xr:uid="{00000000-0005-0000-0000-0000A8330000}"/>
    <cellStyle name="Normal 2 2 2 2 2 34 7" xfId="13345" xr:uid="{00000000-0005-0000-0000-0000A9330000}"/>
    <cellStyle name="Normal 2 2 2 2 2 34 8" xfId="13346" xr:uid="{00000000-0005-0000-0000-0000AA330000}"/>
    <cellStyle name="Normal 2 2 2 2 2 34 9" xfId="13347" xr:uid="{00000000-0005-0000-0000-0000AB330000}"/>
    <cellStyle name="Normal 2 2 2 2 2 35" xfId="13348" xr:uid="{00000000-0005-0000-0000-0000AC330000}"/>
    <cellStyle name="Normal 2 2 2 2 2 35 10" xfId="13349" xr:uid="{00000000-0005-0000-0000-0000AD330000}"/>
    <cellStyle name="Normal 2 2 2 2 2 35 2" xfId="13350" xr:uid="{00000000-0005-0000-0000-0000AE330000}"/>
    <cellStyle name="Normal 2 2 2 2 2 35 3" xfId="13351" xr:uid="{00000000-0005-0000-0000-0000AF330000}"/>
    <cellStyle name="Normal 2 2 2 2 2 35 4" xfId="13352" xr:uid="{00000000-0005-0000-0000-0000B0330000}"/>
    <cellStyle name="Normal 2 2 2 2 2 35 5" xfId="13353" xr:uid="{00000000-0005-0000-0000-0000B1330000}"/>
    <cellStyle name="Normal 2 2 2 2 2 35 6" xfId="13354" xr:uid="{00000000-0005-0000-0000-0000B2330000}"/>
    <cellStyle name="Normal 2 2 2 2 2 35 7" xfId="13355" xr:uid="{00000000-0005-0000-0000-0000B3330000}"/>
    <cellStyle name="Normal 2 2 2 2 2 35 8" xfId="13356" xr:uid="{00000000-0005-0000-0000-0000B4330000}"/>
    <cellStyle name="Normal 2 2 2 2 2 35 9" xfId="13357" xr:uid="{00000000-0005-0000-0000-0000B5330000}"/>
    <cellStyle name="Normal 2 2 2 2 2 36" xfId="13358" xr:uid="{00000000-0005-0000-0000-0000B6330000}"/>
    <cellStyle name="Normal 2 2 2 2 2 36 10" xfId="13359" xr:uid="{00000000-0005-0000-0000-0000B7330000}"/>
    <cellStyle name="Normal 2 2 2 2 2 36 2" xfId="13360" xr:uid="{00000000-0005-0000-0000-0000B8330000}"/>
    <cellStyle name="Normal 2 2 2 2 2 36 3" xfId="13361" xr:uid="{00000000-0005-0000-0000-0000B9330000}"/>
    <cellStyle name="Normal 2 2 2 2 2 36 4" xfId="13362" xr:uid="{00000000-0005-0000-0000-0000BA330000}"/>
    <cellStyle name="Normal 2 2 2 2 2 36 5" xfId="13363" xr:uid="{00000000-0005-0000-0000-0000BB330000}"/>
    <cellStyle name="Normal 2 2 2 2 2 36 6" xfId="13364" xr:uid="{00000000-0005-0000-0000-0000BC330000}"/>
    <cellStyle name="Normal 2 2 2 2 2 36 7" xfId="13365" xr:uid="{00000000-0005-0000-0000-0000BD330000}"/>
    <cellStyle name="Normal 2 2 2 2 2 36 8" xfId="13366" xr:uid="{00000000-0005-0000-0000-0000BE330000}"/>
    <cellStyle name="Normal 2 2 2 2 2 36 9" xfId="13367" xr:uid="{00000000-0005-0000-0000-0000BF330000}"/>
    <cellStyle name="Normal 2 2 2 2 2 37" xfId="13368" xr:uid="{00000000-0005-0000-0000-0000C0330000}"/>
    <cellStyle name="Normal 2 2 2 2 2 37 10" xfId="13369" xr:uid="{00000000-0005-0000-0000-0000C1330000}"/>
    <cellStyle name="Normal 2 2 2 2 2 37 2" xfId="13370" xr:uid="{00000000-0005-0000-0000-0000C2330000}"/>
    <cellStyle name="Normal 2 2 2 2 2 37 3" xfId="13371" xr:uid="{00000000-0005-0000-0000-0000C3330000}"/>
    <cellStyle name="Normal 2 2 2 2 2 37 4" xfId="13372" xr:uid="{00000000-0005-0000-0000-0000C4330000}"/>
    <cellStyle name="Normal 2 2 2 2 2 37 5" xfId="13373" xr:uid="{00000000-0005-0000-0000-0000C5330000}"/>
    <cellStyle name="Normal 2 2 2 2 2 37 6" xfId="13374" xr:uid="{00000000-0005-0000-0000-0000C6330000}"/>
    <cellStyle name="Normal 2 2 2 2 2 37 7" xfId="13375" xr:uid="{00000000-0005-0000-0000-0000C7330000}"/>
    <cellStyle name="Normal 2 2 2 2 2 37 8" xfId="13376" xr:uid="{00000000-0005-0000-0000-0000C8330000}"/>
    <cellStyle name="Normal 2 2 2 2 2 37 9" xfId="13377" xr:uid="{00000000-0005-0000-0000-0000C9330000}"/>
    <cellStyle name="Normal 2 2 2 2 2 38" xfId="13378" xr:uid="{00000000-0005-0000-0000-0000CA330000}"/>
    <cellStyle name="Normal 2 2 2 2 2 38 10" xfId="13379" xr:uid="{00000000-0005-0000-0000-0000CB330000}"/>
    <cellStyle name="Normal 2 2 2 2 2 38 2" xfId="13380" xr:uid="{00000000-0005-0000-0000-0000CC330000}"/>
    <cellStyle name="Normal 2 2 2 2 2 38 3" xfId="13381" xr:uid="{00000000-0005-0000-0000-0000CD330000}"/>
    <cellStyle name="Normal 2 2 2 2 2 38 4" xfId="13382" xr:uid="{00000000-0005-0000-0000-0000CE330000}"/>
    <cellStyle name="Normal 2 2 2 2 2 38 5" xfId="13383" xr:uid="{00000000-0005-0000-0000-0000CF330000}"/>
    <cellStyle name="Normal 2 2 2 2 2 38 6" xfId="13384" xr:uid="{00000000-0005-0000-0000-0000D0330000}"/>
    <cellStyle name="Normal 2 2 2 2 2 38 7" xfId="13385" xr:uid="{00000000-0005-0000-0000-0000D1330000}"/>
    <cellStyle name="Normal 2 2 2 2 2 38 8" xfId="13386" xr:uid="{00000000-0005-0000-0000-0000D2330000}"/>
    <cellStyle name="Normal 2 2 2 2 2 38 9" xfId="13387" xr:uid="{00000000-0005-0000-0000-0000D3330000}"/>
    <cellStyle name="Normal 2 2 2 2 2 39" xfId="13388" xr:uid="{00000000-0005-0000-0000-0000D4330000}"/>
    <cellStyle name="Normal 2 2 2 2 2 4" xfId="13389" xr:uid="{00000000-0005-0000-0000-0000D5330000}"/>
    <cellStyle name="Normal 2 2 2 2 2 4 10" xfId="13390" xr:uid="{00000000-0005-0000-0000-0000D6330000}"/>
    <cellStyle name="Normal 2 2 2 2 2 4 11" xfId="13391" xr:uid="{00000000-0005-0000-0000-0000D7330000}"/>
    <cellStyle name="Normal 2 2 2 2 2 4 12" xfId="13392" xr:uid="{00000000-0005-0000-0000-0000D8330000}"/>
    <cellStyle name="Normal 2 2 2 2 2 4 13" xfId="13393" xr:uid="{00000000-0005-0000-0000-0000D9330000}"/>
    <cellStyle name="Normal 2 2 2 2 2 4 14" xfId="13394" xr:uid="{00000000-0005-0000-0000-0000DA330000}"/>
    <cellStyle name="Normal 2 2 2 2 2 4 15" xfId="13395" xr:uid="{00000000-0005-0000-0000-0000DB330000}"/>
    <cellStyle name="Normal 2 2 2 2 2 4 16" xfId="13396" xr:uid="{00000000-0005-0000-0000-0000DC330000}"/>
    <cellStyle name="Normal 2 2 2 2 2 4 2" xfId="13397" xr:uid="{00000000-0005-0000-0000-0000DD330000}"/>
    <cellStyle name="Normal 2 2 2 2 2 4 2 10" xfId="13398" xr:uid="{00000000-0005-0000-0000-0000DE330000}"/>
    <cellStyle name="Normal 2 2 2 2 2 4 2 2" xfId="13399" xr:uid="{00000000-0005-0000-0000-0000DF330000}"/>
    <cellStyle name="Normal 2 2 2 2 2 4 2 3" xfId="13400" xr:uid="{00000000-0005-0000-0000-0000E0330000}"/>
    <cellStyle name="Normal 2 2 2 2 2 4 2 4" xfId="13401" xr:uid="{00000000-0005-0000-0000-0000E1330000}"/>
    <cellStyle name="Normal 2 2 2 2 2 4 2 5" xfId="13402" xr:uid="{00000000-0005-0000-0000-0000E2330000}"/>
    <cellStyle name="Normal 2 2 2 2 2 4 2 6" xfId="13403" xr:uid="{00000000-0005-0000-0000-0000E3330000}"/>
    <cellStyle name="Normal 2 2 2 2 2 4 2 7" xfId="13404" xr:uid="{00000000-0005-0000-0000-0000E4330000}"/>
    <cellStyle name="Normal 2 2 2 2 2 4 2 8" xfId="13405" xr:uid="{00000000-0005-0000-0000-0000E5330000}"/>
    <cellStyle name="Normal 2 2 2 2 2 4 2 9" xfId="13406" xr:uid="{00000000-0005-0000-0000-0000E6330000}"/>
    <cellStyle name="Normal 2 2 2 2 2 4 3" xfId="13407" xr:uid="{00000000-0005-0000-0000-0000E7330000}"/>
    <cellStyle name="Normal 2 2 2 2 2 4 3 10" xfId="13408" xr:uid="{00000000-0005-0000-0000-0000E8330000}"/>
    <cellStyle name="Normal 2 2 2 2 2 4 3 2" xfId="13409" xr:uid="{00000000-0005-0000-0000-0000E9330000}"/>
    <cellStyle name="Normal 2 2 2 2 2 4 3 3" xfId="13410" xr:uid="{00000000-0005-0000-0000-0000EA330000}"/>
    <cellStyle name="Normal 2 2 2 2 2 4 3 4" xfId="13411" xr:uid="{00000000-0005-0000-0000-0000EB330000}"/>
    <cellStyle name="Normal 2 2 2 2 2 4 3 5" xfId="13412" xr:uid="{00000000-0005-0000-0000-0000EC330000}"/>
    <cellStyle name="Normal 2 2 2 2 2 4 3 6" xfId="13413" xr:uid="{00000000-0005-0000-0000-0000ED330000}"/>
    <cellStyle name="Normal 2 2 2 2 2 4 3 7" xfId="13414" xr:uid="{00000000-0005-0000-0000-0000EE330000}"/>
    <cellStyle name="Normal 2 2 2 2 2 4 3 8" xfId="13415" xr:uid="{00000000-0005-0000-0000-0000EF330000}"/>
    <cellStyle name="Normal 2 2 2 2 2 4 3 9" xfId="13416" xr:uid="{00000000-0005-0000-0000-0000F0330000}"/>
    <cellStyle name="Normal 2 2 2 2 2 4 4" xfId="13417" xr:uid="{00000000-0005-0000-0000-0000F1330000}"/>
    <cellStyle name="Normal 2 2 2 2 2 4 4 10" xfId="13418" xr:uid="{00000000-0005-0000-0000-0000F2330000}"/>
    <cellStyle name="Normal 2 2 2 2 2 4 4 2" xfId="13419" xr:uid="{00000000-0005-0000-0000-0000F3330000}"/>
    <cellStyle name="Normal 2 2 2 2 2 4 4 3" xfId="13420" xr:uid="{00000000-0005-0000-0000-0000F4330000}"/>
    <cellStyle name="Normal 2 2 2 2 2 4 4 4" xfId="13421" xr:uid="{00000000-0005-0000-0000-0000F5330000}"/>
    <cellStyle name="Normal 2 2 2 2 2 4 4 5" xfId="13422" xr:uid="{00000000-0005-0000-0000-0000F6330000}"/>
    <cellStyle name="Normal 2 2 2 2 2 4 4 6" xfId="13423" xr:uid="{00000000-0005-0000-0000-0000F7330000}"/>
    <cellStyle name="Normal 2 2 2 2 2 4 4 7" xfId="13424" xr:uid="{00000000-0005-0000-0000-0000F8330000}"/>
    <cellStyle name="Normal 2 2 2 2 2 4 4 8" xfId="13425" xr:uid="{00000000-0005-0000-0000-0000F9330000}"/>
    <cellStyle name="Normal 2 2 2 2 2 4 4 9" xfId="13426" xr:uid="{00000000-0005-0000-0000-0000FA330000}"/>
    <cellStyle name="Normal 2 2 2 2 2 4 5" xfId="13427" xr:uid="{00000000-0005-0000-0000-0000FB330000}"/>
    <cellStyle name="Normal 2 2 2 2 2 4 5 10" xfId="13428" xr:uid="{00000000-0005-0000-0000-0000FC330000}"/>
    <cellStyle name="Normal 2 2 2 2 2 4 5 2" xfId="13429" xr:uid="{00000000-0005-0000-0000-0000FD330000}"/>
    <cellStyle name="Normal 2 2 2 2 2 4 5 3" xfId="13430" xr:uid="{00000000-0005-0000-0000-0000FE330000}"/>
    <cellStyle name="Normal 2 2 2 2 2 4 5 4" xfId="13431" xr:uid="{00000000-0005-0000-0000-0000FF330000}"/>
    <cellStyle name="Normal 2 2 2 2 2 4 5 5" xfId="13432" xr:uid="{00000000-0005-0000-0000-000000340000}"/>
    <cellStyle name="Normal 2 2 2 2 2 4 5 6" xfId="13433" xr:uid="{00000000-0005-0000-0000-000001340000}"/>
    <cellStyle name="Normal 2 2 2 2 2 4 5 7" xfId="13434" xr:uid="{00000000-0005-0000-0000-000002340000}"/>
    <cellStyle name="Normal 2 2 2 2 2 4 5 8" xfId="13435" xr:uid="{00000000-0005-0000-0000-000003340000}"/>
    <cellStyle name="Normal 2 2 2 2 2 4 5 9" xfId="13436" xr:uid="{00000000-0005-0000-0000-000004340000}"/>
    <cellStyle name="Normal 2 2 2 2 2 4 6" xfId="13437" xr:uid="{00000000-0005-0000-0000-000005340000}"/>
    <cellStyle name="Normal 2 2 2 2 2 4 7" xfId="13438" xr:uid="{00000000-0005-0000-0000-000006340000}"/>
    <cellStyle name="Normal 2 2 2 2 2 4 8" xfId="13439" xr:uid="{00000000-0005-0000-0000-000007340000}"/>
    <cellStyle name="Normal 2 2 2 2 2 4 9" xfId="13440" xr:uid="{00000000-0005-0000-0000-000008340000}"/>
    <cellStyle name="Normal 2 2 2 2 2 40" xfId="13441" xr:uid="{00000000-0005-0000-0000-000009340000}"/>
    <cellStyle name="Normal 2 2 2 2 2 41" xfId="13442" xr:uid="{00000000-0005-0000-0000-00000A340000}"/>
    <cellStyle name="Normal 2 2 2 2 2 42" xfId="13443" xr:uid="{00000000-0005-0000-0000-00000B340000}"/>
    <cellStyle name="Normal 2 2 2 2 2 43" xfId="13444" xr:uid="{00000000-0005-0000-0000-00000C340000}"/>
    <cellStyle name="Normal 2 2 2 2 2 44" xfId="13445" xr:uid="{00000000-0005-0000-0000-00000D340000}"/>
    <cellStyle name="Normal 2 2 2 2 2 45" xfId="13446" xr:uid="{00000000-0005-0000-0000-00000E340000}"/>
    <cellStyle name="Normal 2 2 2 2 2 46" xfId="13447" xr:uid="{00000000-0005-0000-0000-00000F340000}"/>
    <cellStyle name="Normal 2 2 2 2 2 47" xfId="13448" xr:uid="{00000000-0005-0000-0000-000010340000}"/>
    <cellStyle name="Normal 2 2 2 2 2 48" xfId="13449" xr:uid="{00000000-0005-0000-0000-000011340000}"/>
    <cellStyle name="Normal 2 2 2 2 2 49" xfId="13450" xr:uid="{00000000-0005-0000-0000-000012340000}"/>
    <cellStyle name="Normal 2 2 2 2 2 5" xfId="13451" xr:uid="{00000000-0005-0000-0000-000013340000}"/>
    <cellStyle name="Normal 2 2 2 2 2 5 10" xfId="13452" xr:uid="{00000000-0005-0000-0000-000014340000}"/>
    <cellStyle name="Normal 2 2 2 2 2 5 11" xfId="13453" xr:uid="{00000000-0005-0000-0000-000015340000}"/>
    <cellStyle name="Normal 2 2 2 2 2 5 12" xfId="13454" xr:uid="{00000000-0005-0000-0000-000016340000}"/>
    <cellStyle name="Normal 2 2 2 2 2 5 13" xfId="13455" xr:uid="{00000000-0005-0000-0000-000017340000}"/>
    <cellStyle name="Normal 2 2 2 2 2 5 14" xfId="13456" xr:uid="{00000000-0005-0000-0000-000018340000}"/>
    <cellStyle name="Normal 2 2 2 2 2 5 2" xfId="13457" xr:uid="{00000000-0005-0000-0000-000019340000}"/>
    <cellStyle name="Normal 2 2 2 2 2 5 2 10" xfId="13458" xr:uid="{00000000-0005-0000-0000-00001A340000}"/>
    <cellStyle name="Normal 2 2 2 2 2 5 2 2" xfId="13459" xr:uid="{00000000-0005-0000-0000-00001B340000}"/>
    <cellStyle name="Normal 2 2 2 2 2 5 2 3" xfId="13460" xr:uid="{00000000-0005-0000-0000-00001C340000}"/>
    <cellStyle name="Normal 2 2 2 2 2 5 2 4" xfId="13461" xr:uid="{00000000-0005-0000-0000-00001D340000}"/>
    <cellStyle name="Normal 2 2 2 2 2 5 2 5" xfId="13462" xr:uid="{00000000-0005-0000-0000-00001E340000}"/>
    <cellStyle name="Normal 2 2 2 2 2 5 2 6" xfId="13463" xr:uid="{00000000-0005-0000-0000-00001F340000}"/>
    <cellStyle name="Normal 2 2 2 2 2 5 2 7" xfId="13464" xr:uid="{00000000-0005-0000-0000-000020340000}"/>
    <cellStyle name="Normal 2 2 2 2 2 5 2 8" xfId="13465" xr:uid="{00000000-0005-0000-0000-000021340000}"/>
    <cellStyle name="Normal 2 2 2 2 2 5 2 9" xfId="13466" xr:uid="{00000000-0005-0000-0000-000022340000}"/>
    <cellStyle name="Normal 2 2 2 2 2 5 3" xfId="13467" xr:uid="{00000000-0005-0000-0000-000023340000}"/>
    <cellStyle name="Normal 2 2 2 2 2 5 3 10" xfId="13468" xr:uid="{00000000-0005-0000-0000-000024340000}"/>
    <cellStyle name="Normal 2 2 2 2 2 5 3 2" xfId="13469" xr:uid="{00000000-0005-0000-0000-000025340000}"/>
    <cellStyle name="Normal 2 2 2 2 2 5 3 3" xfId="13470" xr:uid="{00000000-0005-0000-0000-000026340000}"/>
    <cellStyle name="Normal 2 2 2 2 2 5 3 4" xfId="13471" xr:uid="{00000000-0005-0000-0000-000027340000}"/>
    <cellStyle name="Normal 2 2 2 2 2 5 3 5" xfId="13472" xr:uid="{00000000-0005-0000-0000-000028340000}"/>
    <cellStyle name="Normal 2 2 2 2 2 5 3 6" xfId="13473" xr:uid="{00000000-0005-0000-0000-000029340000}"/>
    <cellStyle name="Normal 2 2 2 2 2 5 3 7" xfId="13474" xr:uid="{00000000-0005-0000-0000-00002A340000}"/>
    <cellStyle name="Normal 2 2 2 2 2 5 3 8" xfId="13475" xr:uid="{00000000-0005-0000-0000-00002B340000}"/>
    <cellStyle name="Normal 2 2 2 2 2 5 3 9" xfId="13476" xr:uid="{00000000-0005-0000-0000-00002C340000}"/>
    <cellStyle name="Normal 2 2 2 2 2 5 4" xfId="13477" xr:uid="{00000000-0005-0000-0000-00002D340000}"/>
    <cellStyle name="Normal 2 2 2 2 2 5 4 10" xfId="13478" xr:uid="{00000000-0005-0000-0000-00002E340000}"/>
    <cellStyle name="Normal 2 2 2 2 2 5 4 2" xfId="13479" xr:uid="{00000000-0005-0000-0000-00002F340000}"/>
    <cellStyle name="Normal 2 2 2 2 2 5 4 3" xfId="13480" xr:uid="{00000000-0005-0000-0000-000030340000}"/>
    <cellStyle name="Normal 2 2 2 2 2 5 4 4" xfId="13481" xr:uid="{00000000-0005-0000-0000-000031340000}"/>
    <cellStyle name="Normal 2 2 2 2 2 5 4 5" xfId="13482" xr:uid="{00000000-0005-0000-0000-000032340000}"/>
    <cellStyle name="Normal 2 2 2 2 2 5 4 6" xfId="13483" xr:uid="{00000000-0005-0000-0000-000033340000}"/>
    <cellStyle name="Normal 2 2 2 2 2 5 4 7" xfId="13484" xr:uid="{00000000-0005-0000-0000-000034340000}"/>
    <cellStyle name="Normal 2 2 2 2 2 5 4 8" xfId="13485" xr:uid="{00000000-0005-0000-0000-000035340000}"/>
    <cellStyle name="Normal 2 2 2 2 2 5 4 9" xfId="13486" xr:uid="{00000000-0005-0000-0000-000036340000}"/>
    <cellStyle name="Normal 2 2 2 2 2 5 5" xfId="13487" xr:uid="{00000000-0005-0000-0000-000037340000}"/>
    <cellStyle name="Normal 2 2 2 2 2 5 5 10" xfId="13488" xr:uid="{00000000-0005-0000-0000-000038340000}"/>
    <cellStyle name="Normal 2 2 2 2 2 5 5 2" xfId="13489" xr:uid="{00000000-0005-0000-0000-000039340000}"/>
    <cellStyle name="Normal 2 2 2 2 2 5 5 3" xfId="13490" xr:uid="{00000000-0005-0000-0000-00003A340000}"/>
    <cellStyle name="Normal 2 2 2 2 2 5 5 4" xfId="13491" xr:uid="{00000000-0005-0000-0000-00003B340000}"/>
    <cellStyle name="Normal 2 2 2 2 2 5 5 5" xfId="13492" xr:uid="{00000000-0005-0000-0000-00003C340000}"/>
    <cellStyle name="Normal 2 2 2 2 2 5 5 6" xfId="13493" xr:uid="{00000000-0005-0000-0000-00003D340000}"/>
    <cellStyle name="Normal 2 2 2 2 2 5 5 7" xfId="13494" xr:uid="{00000000-0005-0000-0000-00003E340000}"/>
    <cellStyle name="Normal 2 2 2 2 2 5 5 8" xfId="13495" xr:uid="{00000000-0005-0000-0000-00003F340000}"/>
    <cellStyle name="Normal 2 2 2 2 2 5 5 9" xfId="13496" xr:uid="{00000000-0005-0000-0000-000040340000}"/>
    <cellStyle name="Normal 2 2 2 2 2 5 6" xfId="13497" xr:uid="{00000000-0005-0000-0000-000041340000}"/>
    <cellStyle name="Normal 2 2 2 2 2 5 7" xfId="13498" xr:uid="{00000000-0005-0000-0000-000042340000}"/>
    <cellStyle name="Normal 2 2 2 2 2 5 8" xfId="13499" xr:uid="{00000000-0005-0000-0000-000043340000}"/>
    <cellStyle name="Normal 2 2 2 2 2 5 9" xfId="13500" xr:uid="{00000000-0005-0000-0000-000044340000}"/>
    <cellStyle name="Normal 2 2 2 2 2 6" xfId="13501" xr:uid="{00000000-0005-0000-0000-000045340000}"/>
    <cellStyle name="Normal 2 2 2 2 2 6 10" xfId="13502" xr:uid="{00000000-0005-0000-0000-000046340000}"/>
    <cellStyle name="Normal 2 2 2 2 2 6 11" xfId="13503" xr:uid="{00000000-0005-0000-0000-000047340000}"/>
    <cellStyle name="Normal 2 2 2 2 2 6 12" xfId="13504" xr:uid="{00000000-0005-0000-0000-000048340000}"/>
    <cellStyle name="Normal 2 2 2 2 2 6 13" xfId="13505" xr:uid="{00000000-0005-0000-0000-000049340000}"/>
    <cellStyle name="Normal 2 2 2 2 2 6 14" xfId="13506" xr:uid="{00000000-0005-0000-0000-00004A340000}"/>
    <cellStyle name="Normal 2 2 2 2 2 6 2" xfId="13507" xr:uid="{00000000-0005-0000-0000-00004B340000}"/>
    <cellStyle name="Normal 2 2 2 2 2 6 2 10" xfId="13508" xr:uid="{00000000-0005-0000-0000-00004C340000}"/>
    <cellStyle name="Normal 2 2 2 2 2 6 2 2" xfId="13509" xr:uid="{00000000-0005-0000-0000-00004D340000}"/>
    <cellStyle name="Normal 2 2 2 2 2 6 2 3" xfId="13510" xr:uid="{00000000-0005-0000-0000-00004E340000}"/>
    <cellStyle name="Normal 2 2 2 2 2 6 2 4" xfId="13511" xr:uid="{00000000-0005-0000-0000-00004F340000}"/>
    <cellStyle name="Normal 2 2 2 2 2 6 2 5" xfId="13512" xr:uid="{00000000-0005-0000-0000-000050340000}"/>
    <cellStyle name="Normal 2 2 2 2 2 6 2 6" xfId="13513" xr:uid="{00000000-0005-0000-0000-000051340000}"/>
    <cellStyle name="Normal 2 2 2 2 2 6 2 7" xfId="13514" xr:uid="{00000000-0005-0000-0000-000052340000}"/>
    <cellStyle name="Normal 2 2 2 2 2 6 2 8" xfId="13515" xr:uid="{00000000-0005-0000-0000-000053340000}"/>
    <cellStyle name="Normal 2 2 2 2 2 6 2 9" xfId="13516" xr:uid="{00000000-0005-0000-0000-000054340000}"/>
    <cellStyle name="Normal 2 2 2 2 2 6 3" xfId="13517" xr:uid="{00000000-0005-0000-0000-000055340000}"/>
    <cellStyle name="Normal 2 2 2 2 2 6 3 10" xfId="13518" xr:uid="{00000000-0005-0000-0000-000056340000}"/>
    <cellStyle name="Normal 2 2 2 2 2 6 3 2" xfId="13519" xr:uid="{00000000-0005-0000-0000-000057340000}"/>
    <cellStyle name="Normal 2 2 2 2 2 6 3 3" xfId="13520" xr:uid="{00000000-0005-0000-0000-000058340000}"/>
    <cellStyle name="Normal 2 2 2 2 2 6 3 4" xfId="13521" xr:uid="{00000000-0005-0000-0000-000059340000}"/>
    <cellStyle name="Normal 2 2 2 2 2 6 3 5" xfId="13522" xr:uid="{00000000-0005-0000-0000-00005A340000}"/>
    <cellStyle name="Normal 2 2 2 2 2 6 3 6" xfId="13523" xr:uid="{00000000-0005-0000-0000-00005B340000}"/>
    <cellStyle name="Normal 2 2 2 2 2 6 3 7" xfId="13524" xr:uid="{00000000-0005-0000-0000-00005C340000}"/>
    <cellStyle name="Normal 2 2 2 2 2 6 3 8" xfId="13525" xr:uid="{00000000-0005-0000-0000-00005D340000}"/>
    <cellStyle name="Normal 2 2 2 2 2 6 3 9" xfId="13526" xr:uid="{00000000-0005-0000-0000-00005E340000}"/>
    <cellStyle name="Normal 2 2 2 2 2 6 4" xfId="13527" xr:uid="{00000000-0005-0000-0000-00005F340000}"/>
    <cellStyle name="Normal 2 2 2 2 2 6 4 10" xfId="13528" xr:uid="{00000000-0005-0000-0000-000060340000}"/>
    <cellStyle name="Normal 2 2 2 2 2 6 4 2" xfId="13529" xr:uid="{00000000-0005-0000-0000-000061340000}"/>
    <cellStyle name="Normal 2 2 2 2 2 6 4 3" xfId="13530" xr:uid="{00000000-0005-0000-0000-000062340000}"/>
    <cellStyle name="Normal 2 2 2 2 2 6 4 4" xfId="13531" xr:uid="{00000000-0005-0000-0000-000063340000}"/>
    <cellStyle name="Normal 2 2 2 2 2 6 4 5" xfId="13532" xr:uid="{00000000-0005-0000-0000-000064340000}"/>
    <cellStyle name="Normal 2 2 2 2 2 6 4 6" xfId="13533" xr:uid="{00000000-0005-0000-0000-000065340000}"/>
    <cellStyle name="Normal 2 2 2 2 2 6 4 7" xfId="13534" xr:uid="{00000000-0005-0000-0000-000066340000}"/>
    <cellStyle name="Normal 2 2 2 2 2 6 4 8" xfId="13535" xr:uid="{00000000-0005-0000-0000-000067340000}"/>
    <cellStyle name="Normal 2 2 2 2 2 6 4 9" xfId="13536" xr:uid="{00000000-0005-0000-0000-000068340000}"/>
    <cellStyle name="Normal 2 2 2 2 2 6 5" xfId="13537" xr:uid="{00000000-0005-0000-0000-000069340000}"/>
    <cellStyle name="Normal 2 2 2 2 2 6 5 10" xfId="13538" xr:uid="{00000000-0005-0000-0000-00006A340000}"/>
    <cellStyle name="Normal 2 2 2 2 2 6 5 2" xfId="13539" xr:uid="{00000000-0005-0000-0000-00006B340000}"/>
    <cellStyle name="Normal 2 2 2 2 2 6 5 3" xfId="13540" xr:uid="{00000000-0005-0000-0000-00006C340000}"/>
    <cellStyle name="Normal 2 2 2 2 2 6 5 4" xfId="13541" xr:uid="{00000000-0005-0000-0000-00006D340000}"/>
    <cellStyle name="Normal 2 2 2 2 2 6 5 5" xfId="13542" xr:uid="{00000000-0005-0000-0000-00006E340000}"/>
    <cellStyle name="Normal 2 2 2 2 2 6 5 6" xfId="13543" xr:uid="{00000000-0005-0000-0000-00006F340000}"/>
    <cellStyle name="Normal 2 2 2 2 2 6 5 7" xfId="13544" xr:uid="{00000000-0005-0000-0000-000070340000}"/>
    <cellStyle name="Normal 2 2 2 2 2 6 5 8" xfId="13545" xr:uid="{00000000-0005-0000-0000-000071340000}"/>
    <cellStyle name="Normal 2 2 2 2 2 6 5 9" xfId="13546" xr:uid="{00000000-0005-0000-0000-000072340000}"/>
    <cellStyle name="Normal 2 2 2 2 2 6 6" xfId="13547" xr:uid="{00000000-0005-0000-0000-000073340000}"/>
    <cellStyle name="Normal 2 2 2 2 2 6 7" xfId="13548" xr:uid="{00000000-0005-0000-0000-000074340000}"/>
    <cellStyle name="Normal 2 2 2 2 2 6 8" xfId="13549" xr:uid="{00000000-0005-0000-0000-000075340000}"/>
    <cellStyle name="Normal 2 2 2 2 2 6 9" xfId="13550" xr:uid="{00000000-0005-0000-0000-000076340000}"/>
    <cellStyle name="Normal 2 2 2 2 2 7" xfId="13551" xr:uid="{00000000-0005-0000-0000-000077340000}"/>
    <cellStyle name="Normal 2 2 2 2 2 7 10" xfId="13552" xr:uid="{00000000-0005-0000-0000-000078340000}"/>
    <cellStyle name="Normal 2 2 2 2 2 7 11" xfId="13553" xr:uid="{00000000-0005-0000-0000-000079340000}"/>
    <cellStyle name="Normal 2 2 2 2 2 7 12" xfId="13554" xr:uid="{00000000-0005-0000-0000-00007A340000}"/>
    <cellStyle name="Normal 2 2 2 2 2 7 13" xfId="13555" xr:uid="{00000000-0005-0000-0000-00007B340000}"/>
    <cellStyle name="Normal 2 2 2 2 2 7 14" xfId="13556" xr:uid="{00000000-0005-0000-0000-00007C340000}"/>
    <cellStyle name="Normal 2 2 2 2 2 7 2" xfId="13557" xr:uid="{00000000-0005-0000-0000-00007D340000}"/>
    <cellStyle name="Normal 2 2 2 2 2 7 2 10" xfId="13558" xr:uid="{00000000-0005-0000-0000-00007E340000}"/>
    <cellStyle name="Normal 2 2 2 2 2 7 2 2" xfId="13559" xr:uid="{00000000-0005-0000-0000-00007F340000}"/>
    <cellStyle name="Normal 2 2 2 2 2 7 2 3" xfId="13560" xr:uid="{00000000-0005-0000-0000-000080340000}"/>
    <cellStyle name="Normal 2 2 2 2 2 7 2 4" xfId="13561" xr:uid="{00000000-0005-0000-0000-000081340000}"/>
    <cellStyle name="Normal 2 2 2 2 2 7 2 5" xfId="13562" xr:uid="{00000000-0005-0000-0000-000082340000}"/>
    <cellStyle name="Normal 2 2 2 2 2 7 2 6" xfId="13563" xr:uid="{00000000-0005-0000-0000-000083340000}"/>
    <cellStyle name="Normal 2 2 2 2 2 7 2 7" xfId="13564" xr:uid="{00000000-0005-0000-0000-000084340000}"/>
    <cellStyle name="Normal 2 2 2 2 2 7 2 8" xfId="13565" xr:uid="{00000000-0005-0000-0000-000085340000}"/>
    <cellStyle name="Normal 2 2 2 2 2 7 2 9" xfId="13566" xr:uid="{00000000-0005-0000-0000-000086340000}"/>
    <cellStyle name="Normal 2 2 2 2 2 7 3" xfId="13567" xr:uid="{00000000-0005-0000-0000-000087340000}"/>
    <cellStyle name="Normal 2 2 2 2 2 7 3 10" xfId="13568" xr:uid="{00000000-0005-0000-0000-000088340000}"/>
    <cellStyle name="Normal 2 2 2 2 2 7 3 2" xfId="13569" xr:uid="{00000000-0005-0000-0000-000089340000}"/>
    <cellStyle name="Normal 2 2 2 2 2 7 3 3" xfId="13570" xr:uid="{00000000-0005-0000-0000-00008A340000}"/>
    <cellStyle name="Normal 2 2 2 2 2 7 3 4" xfId="13571" xr:uid="{00000000-0005-0000-0000-00008B340000}"/>
    <cellStyle name="Normal 2 2 2 2 2 7 3 5" xfId="13572" xr:uid="{00000000-0005-0000-0000-00008C340000}"/>
    <cellStyle name="Normal 2 2 2 2 2 7 3 6" xfId="13573" xr:uid="{00000000-0005-0000-0000-00008D340000}"/>
    <cellStyle name="Normal 2 2 2 2 2 7 3 7" xfId="13574" xr:uid="{00000000-0005-0000-0000-00008E340000}"/>
    <cellStyle name="Normal 2 2 2 2 2 7 3 8" xfId="13575" xr:uid="{00000000-0005-0000-0000-00008F340000}"/>
    <cellStyle name="Normal 2 2 2 2 2 7 3 9" xfId="13576" xr:uid="{00000000-0005-0000-0000-000090340000}"/>
    <cellStyle name="Normal 2 2 2 2 2 7 4" xfId="13577" xr:uid="{00000000-0005-0000-0000-000091340000}"/>
    <cellStyle name="Normal 2 2 2 2 2 7 4 10" xfId="13578" xr:uid="{00000000-0005-0000-0000-000092340000}"/>
    <cellStyle name="Normal 2 2 2 2 2 7 4 2" xfId="13579" xr:uid="{00000000-0005-0000-0000-000093340000}"/>
    <cellStyle name="Normal 2 2 2 2 2 7 4 3" xfId="13580" xr:uid="{00000000-0005-0000-0000-000094340000}"/>
    <cellStyle name="Normal 2 2 2 2 2 7 4 4" xfId="13581" xr:uid="{00000000-0005-0000-0000-000095340000}"/>
    <cellStyle name="Normal 2 2 2 2 2 7 4 5" xfId="13582" xr:uid="{00000000-0005-0000-0000-000096340000}"/>
    <cellStyle name="Normal 2 2 2 2 2 7 4 6" xfId="13583" xr:uid="{00000000-0005-0000-0000-000097340000}"/>
    <cellStyle name="Normal 2 2 2 2 2 7 4 7" xfId="13584" xr:uid="{00000000-0005-0000-0000-000098340000}"/>
    <cellStyle name="Normal 2 2 2 2 2 7 4 8" xfId="13585" xr:uid="{00000000-0005-0000-0000-000099340000}"/>
    <cellStyle name="Normal 2 2 2 2 2 7 4 9" xfId="13586" xr:uid="{00000000-0005-0000-0000-00009A340000}"/>
    <cellStyle name="Normal 2 2 2 2 2 7 5" xfId="13587" xr:uid="{00000000-0005-0000-0000-00009B340000}"/>
    <cellStyle name="Normal 2 2 2 2 2 7 5 10" xfId="13588" xr:uid="{00000000-0005-0000-0000-00009C340000}"/>
    <cellStyle name="Normal 2 2 2 2 2 7 5 2" xfId="13589" xr:uid="{00000000-0005-0000-0000-00009D340000}"/>
    <cellStyle name="Normal 2 2 2 2 2 7 5 3" xfId="13590" xr:uid="{00000000-0005-0000-0000-00009E340000}"/>
    <cellStyle name="Normal 2 2 2 2 2 7 5 4" xfId="13591" xr:uid="{00000000-0005-0000-0000-00009F340000}"/>
    <cellStyle name="Normal 2 2 2 2 2 7 5 5" xfId="13592" xr:uid="{00000000-0005-0000-0000-0000A0340000}"/>
    <cellStyle name="Normal 2 2 2 2 2 7 5 6" xfId="13593" xr:uid="{00000000-0005-0000-0000-0000A1340000}"/>
    <cellStyle name="Normal 2 2 2 2 2 7 5 7" xfId="13594" xr:uid="{00000000-0005-0000-0000-0000A2340000}"/>
    <cellStyle name="Normal 2 2 2 2 2 7 5 8" xfId="13595" xr:uid="{00000000-0005-0000-0000-0000A3340000}"/>
    <cellStyle name="Normal 2 2 2 2 2 7 5 9" xfId="13596" xr:uid="{00000000-0005-0000-0000-0000A4340000}"/>
    <cellStyle name="Normal 2 2 2 2 2 7 6" xfId="13597" xr:uid="{00000000-0005-0000-0000-0000A5340000}"/>
    <cellStyle name="Normal 2 2 2 2 2 7 7" xfId="13598" xr:uid="{00000000-0005-0000-0000-0000A6340000}"/>
    <cellStyle name="Normal 2 2 2 2 2 7 8" xfId="13599" xr:uid="{00000000-0005-0000-0000-0000A7340000}"/>
    <cellStyle name="Normal 2 2 2 2 2 7 9" xfId="13600" xr:uid="{00000000-0005-0000-0000-0000A8340000}"/>
    <cellStyle name="Normal 2 2 2 2 2 8" xfId="13601" xr:uid="{00000000-0005-0000-0000-0000A9340000}"/>
    <cellStyle name="Normal 2 2 2 2 2 8 10" xfId="13602" xr:uid="{00000000-0005-0000-0000-0000AA340000}"/>
    <cellStyle name="Normal 2 2 2 2 2 8 11" xfId="13603" xr:uid="{00000000-0005-0000-0000-0000AB340000}"/>
    <cellStyle name="Normal 2 2 2 2 2 8 12" xfId="13604" xr:uid="{00000000-0005-0000-0000-0000AC340000}"/>
    <cellStyle name="Normal 2 2 2 2 2 8 13" xfId="13605" xr:uid="{00000000-0005-0000-0000-0000AD340000}"/>
    <cellStyle name="Normal 2 2 2 2 2 8 14" xfId="13606" xr:uid="{00000000-0005-0000-0000-0000AE340000}"/>
    <cellStyle name="Normal 2 2 2 2 2 8 2" xfId="13607" xr:uid="{00000000-0005-0000-0000-0000AF340000}"/>
    <cellStyle name="Normal 2 2 2 2 2 8 2 10" xfId="13608" xr:uid="{00000000-0005-0000-0000-0000B0340000}"/>
    <cellStyle name="Normal 2 2 2 2 2 8 2 2" xfId="13609" xr:uid="{00000000-0005-0000-0000-0000B1340000}"/>
    <cellStyle name="Normal 2 2 2 2 2 8 2 3" xfId="13610" xr:uid="{00000000-0005-0000-0000-0000B2340000}"/>
    <cellStyle name="Normal 2 2 2 2 2 8 2 4" xfId="13611" xr:uid="{00000000-0005-0000-0000-0000B3340000}"/>
    <cellStyle name="Normal 2 2 2 2 2 8 2 5" xfId="13612" xr:uid="{00000000-0005-0000-0000-0000B4340000}"/>
    <cellStyle name="Normal 2 2 2 2 2 8 2 6" xfId="13613" xr:uid="{00000000-0005-0000-0000-0000B5340000}"/>
    <cellStyle name="Normal 2 2 2 2 2 8 2 7" xfId="13614" xr:uid="{00000000-0005-0000-0000-0000B6340000}"/>
    <cellStyle name="Normal 2 2 2 2 2 8 2 8" xfId="13615" xr:uid="{00000000-0005-0000-0000-0000B7340000}"/>
    <cellStyle name="Normal 2 2 2 2 2 8 2 9" xfId="13616" xr:uid="{00000000-0005-0000-0000-0000B8340000}"/>
    <cellStyle name="Normal 2 2 2 2 2 8 3" xfId="13617" xr:uid="{00000000-0005-0000-0000-0000B9340000}"/>
    <cellStyle name="Normal 2 2 2 2 2 8 3 10" xfId="13618" xr:uid="{00000000-0005-0000-0000-0000BA340000}"/>
    <cellStyle name="Normal 2 2 2 2 2 8 3 2" xfId="13619" xr:uid="{00000000-0005-0000-0000-0000BB340000}"/>
    <cellStyle name="Normal 2 2 2 2 2 8 3 3" xfId="13620" xr:uid="{00000000-0005-0000-0000-0000BC340000}"/>
    <cellStyle name="Normal 2 2 2 2 2 8 3 4" xfId="13621" xr:uid="{00000000-0005-0000-0000-0000BD340000}"/>
    <cellStyle name="Normal 2 2 2 2 2 8 3 5" xfId="13622" xr:uid="{00000000-0005-0000-0000-0000BE340000}"/>
    <cellStyle name="Normal 2 2 2 2 2 8 3 6" xfId="13623" xr:uid="{00000000-0005-0000-0000-0000BF340000}"/>
    <cellStyle name="Normal 2 2 2 2 2 8 3 7" xfId="13624" xr:uid="{00000000-0005-0000-0000-0000C0340000}"/>
    <cellStyle name="Normal 2 2 2 2 2 8 3 8" xfId="13625" xr:uid="{00000000-0005-0000-0000-0000C1340000}"/>
    <cellStyle name="Normal 2 2 2 2 2 8 3 9" xfId="13626" xr:uid="{00000000-0005-0000-0000-0000C2340000}"/>
    <cellStyle name="Normal 2 2 2 2 2 8 4" xfId="13627" xr:uid="{00000000-0005-0000-0000-0000C3340000}"/>
    <cellStyle name="Normal 2 2 2 2 2 8 4 10" xfId="13628" xr:uid="{00000000-0005-0000-0000-0000C4340000}"/>
    <cellStyle name="Normal 2 2 2 2 2 8 4 2" xfId="13629" xr:uid="{00000000-0005-0000-0000-0000C5340000}"/>
    <cellStyle name="Normal 2 2 2 2 2 8 4 3" xfId="13630" xr:uid="{00000000-0005-0000-0000-0000C6340000}"/>
    <cellStyle name="Normal 2 2 2 2 2 8 4 4" xfId="13631" xr:uid="{00000000-0005-0000-0000-0000C7340000}"/>
    <cellStyle name="Normal 2 2 2 2 2 8 4 5" xfId="13632" xr:uid="{00000000-0005-0000-0000-0000C8340000}"/>
    <cellStyle name="Normal 2 2 2 2 2 8 4 6" xfId="13633" xr:uid="{00000000-0005-0000-0000-0000C9340000}"/>
    <cellStyle name="Normal 2 2 2 2 2 8 4 7" xfId="13634" xr:uid="{00000000-0005-0000-0000-0000CA340000}"/>
    <cellStyle name="Normal 2 2 2 2 2 8 4 8" xfId="13635" xr:uid="{00000000-0005-0000-0000-0000CB340000}"/>
    <cellStyle name="Normal 2 2 2 2 2 8 4 9" xfId="13636" xr:uid="{00000000-0005-0000-0000-0000CC340000}"/>
    <cellStyle name="Normal 2 2 2 2 2 8 5" xfId="13637" xr:uid="{00000000-0005-0000-0000-0000CD340000}"/>
    <cellStyle name="Normal 2 2 2 2 2 8 5 10" xfId="13638" xr:uid="{00000000-0005-0000-0000-0000CE340000}"/>
    <cellStyle name="Normal 2 2 2 2 2 8 5 2" xfId="13639" xr:uid="{00000000-0005-0000-0000-0000CF340000}"/>
    <cellStyle name="Normal 2 2 2 2 2 8 5 3" xfId="13640" xr:uid="{00000000-0005-0000-0000-0000D0340000}"/>
    <cellStyle name="Normal 2 2 2 2 2 8 5 4" xfId="13641" xr:uid="{00000000-0005-0000-0000-0000D1340000}"/>
    <cellStyle name="Normal 2 2 2 2 2 8 5 5" xfId="13642" xr:uid="{00000000-0005-0000-0000-0000D2340000}"/>
    <cellStyle name="Normal 2 2 2 2 2 8 5 6" xfId="13643" xr:uid="{00000000-0005-0000-0000-0000D3340000}"/>
    <cellStyle name="Normal 2 2 2 2 2 8 5 7" xfId="13644" xr:uid="{00000000-0005-0000-0000-0000D4340000}"/>
    <cellStyle name="Normal 2 2 2 2 2 8 5 8" xfId="13645" xr:uid="{00000000-0005-0000-0000-0000D5340000}"/>
    <cellStyle name="Normal 2 2 2 2 2 8 5 9" xfId="13646" xr:uid="{00000000-0005-0000-0000-0000D6340000}"/>
    <cellStyle name="Normal 2 2 2 2 2 8 6" xfId="13647" xr:uid="{00000000-0005-0000-0000-0000D7340000}"/>
    <cellStyle name="Normal 2 2 2 2 2 8 7" xfId="13648" xr:uid="{00000000-0005-0000-0000-0000D8340000}"/>
    <cellStyle name="Normal 2 2 2 2 2 8 8" xfId="13649" xr:uid="{00000000-0005-0000-0000-0000D9340000}"/>
    <cellStyle name="Normal 2 2 2 2 2 8 9" xfId="13650" xr:uid="{00000000-0005-0000-0000-0000DA340000}"/>
    <cellStyle name="Normal 2 2 2 2 2 9" xfId="13651" xr:uid="{00000000-0005-0000-0000-0000DB340000}"/>
    <cellStyle name="Normal 2 2 2 2 2 9 10" xfId="13652" xr:uid="{00000000-0005-0000-0000-0000DC340000}"/>
    <cellStyle name="Normal 2 2 2 2 2 9 11" xfId="13653" xr:uid="{00000000-0005-0000-0000-0000DD340000}"/>
    <cellStyle name="Normal 2 2 2 2 2 9 12" xfId="13654" xr:uid="{00000000-0005-0000-0000-0000DE340000}"/>
    <cellStyle name="Normal 2 2 2 2 2 9 13" xfId="13655" xr:uid="{00000000-0005-0000-0000-0000DF340000}"/>
    <cellStyle name="Normal 2 2 2 2 2 9 14" xfId="13656" xr:uid="{00000000-0005-0000-0000-0000E0340000}"/>
    <cellStyle name="Normal 2 2 2 2 2 9 2" xfId="13657" xr:uid="{00000000-0005-0000-0000-0000E1340000}"/>
    <cellStyle name="Normal 2 2 2 2 2 9 2 10" xfId="13658" xr:uid="{00000000-0005-0000-0000-0000E2340000}"/>
    <cellStyle name="Normal 2 2 2 2 2 9 2 2" xfId="13659" xr:uid="{00000000-0005-0000-0000-0000E3340000}"/>
    <cellStyle name="Normal 2 2 2 2 2 9 2 3" xfId="13660" xr:uid="{00000000-0005-0000-0000-0000E4340000}"/>
    <cellStyle name="Normal 2 2 2 2 2 9 2 4" xfId="13661" xr:uid="{00000000-0005-0000-0000-0000E5340000}"/>
    <cellStyle name="Normal 2 2 2 2 2 9 2 5" xfId="13662" xr:uid="{00000000-0005-0000-0000-0000E6340000}"/>
    <cellStyle name="Normal 2 2 2 2 2 9 2 6" xfId="13663" xr:uid="{00000000-0005-0000-0000-0000E7340000}"/>
    <cellStyle name="Normal 2 2 2 2 2 9 2 7" xfId="13664" xr:uid="{00000000-0005-0000-0000-0000E8340000}"/>
    <cellStyle name="Normal 2 2 2 2 2 9 2 8" xfId="13665" xr:uid="{00000000-0005-0000-0000-0000E9340000}"/>
    <cellStyle name="Normal 2 2 2 2 2 9 2 9" xfId="13666" xr:uid="{00000000-0005-0000-0000-0000EA340000}"/>
    <cellStyle name="Normal 2 2 2 2 2 9 3" xfId="13667" xr:uid="{00000000-0005-0000-0000-0000EB340000}"/>
    <cellStyle name="Normal 2 2 2 2 2 9 3 10" xfId="13668" xr:uid="{00000000-0005-0000-0000-0000EC340000}"/>
    <cellStyle name="Normal 2 2 2 2 2 9 3 2" xfId="13669" xr:uid="{00000000-0005-0000-0000-0000ED340000}"/>
    <cellStyle name="Normal 2 2 2 2 2 9 3 3" xfId="13670" xr:uid="{00000000-0005-0000-0000-0000EE340000}"/>
    <cellStyle name="Normal 2 2 2 2 2 9 3 4" xfId="13671" xr:uid="{00000000-0005-0000-0000-0000EF340000}"/>
    <cellStyle name="Normal 2 2 2 2 2 9 3 5" xfId="13672" xr:uid="{00000000-0005-0000-0000-0000F0340000}"/>
    <cellStyle name="Normal 2 2 2 2 2 9 3 6" xfId="13673" xr:uid="{00000000-0005-0000-0000-0000F1340000}"/>
    <cellStyle name="Normal 2 2 2 2 2 9 3 7" xfId="13674" xr:uid="{00000000-0005-0000-0000-0000F2340000}"/>
    <cellStyle name="Normal 2 2 2 2 2 9 3 8" xfId="13675" xr:uid="{00000000-0005-0000-0000-0000F3340000}"/>
    <cellStyle name="Normal 2 2 2 2 2 9 3 9" xfId="13676" xr:uid="{00000000-0005-0000-0000-0000F4340000}"/>
    <cellStyle name="Normal 2 2 2 2 2 9 4" xfId="13677" xr:uid="{00000000-0005-0000-0000-0000F5340000}"/>
    <cellStyle name="Normal 2 2 2 2 2 9 4 10" xfId="13678" xr:uid="{00000000-0005-0000-0000-0000F6340000}"/>
    <cellStyle name="Normal 2 2 2 2 2 9 4 2" xfId="13679" xr:uid="{00000000-0005-0000-0000-0000F7340000}"/>
    <cellStyle name="Normal 2 2 2 2 2 9 4 3" xfId="13680" xr:uid="{00000000-0005-0000-0000-0000F8340000}"/>
    <cellStyle name="Normal 2 2 2 2 2 9 4 4" xfId="13681" xr:uid="{00000000-0005-0000-0000-0000F9340000}"/>
    <cellStyle name="Normal 2 2 2 2 2 9 4 5" xfId="13682" xr:uid="{00000000-0005-0000-0000-0000FA340000}"/>
    <cellStyle name="Normal 2 2 2 2 2 9 4 6" xfId="13683" xr:uid="{00000000-0005-0000-0000-0000FB340000}"/>
    <cellStyle name="Normal 2 2 2 2 2 9 4 7" xfId="13684" xr:uid="{00000000-0005-0000-0000-0000FC340000}"/>
    <cellStyle name="Normal 2 2 2 2 2 9 4 8" xfId="13685" xr:uid="{00000000-0005-0000-0000-0000FD340000}"/>
    <cellStyle name="Normal 2 2 2 2 2 9 4 9" xfId="13686" xr:uid="{00000000-0005-0000-0000-0000FE340000}"/>
    <cellStyle name="Normal 2 2 2 2 2 9 5" xfId="13687" xr:uid="{00000000-0005-0000-0000-0000FF340000}"/>
    <cellStyle name="Normal 2 2 2 2 2 9 5 10" xfId="13688" xr:uid="{00000000-0005-0000-0000-000000350000}"/>
    <cellStyle name="Normal 2 2 2 2 2 9 5 2" xfId="13689" xr:uid="{00000000-0005-0000-0000-000001350000}"/>
    <cellStyle name="Normal 2 2 2 2 2 9 5 3" xfId="13690" xr:uid="{00000000-0005-0000-0000-000002350000}"/>
    <cellStyle name="Normal 2 2 2 2 2 9 5 4" xfId="13691" xr:uid="{00000000-0005-0000-0000-000003350000}"/>
    <cellStyle name="Normal 2 2 2 2 2 9 5 5" xfId="13692" xr:uid="{00000000-0005-0000-0000-000004350000}"/>
    <cellStyle name="Normal 2 2 2 2 2 9 5 6" xfId="13693" xr:uid="{00000000-0005-0000-0000-000005350000}"/>
    <cellStyle name="Normal 2 2 2 2 2 9 5 7" xfId="13694" xr:uid="{00000000-0005-0000-0000-000006350000}"/>
    <cellStyle name="Normal 2 2 2 2 2 9 5 8" xfId="13695" xr:uid="{00000000-0005-0000-0000-000007350000}"/>
    <cellStyle name="Normal 2 2 2 2 2 9 5 9" xfId="13696" xr:uid="{00000000-0005-0000-0000-000008350000}"/>
    <cellStyle name="Normal 2 2 2 2 2 9 6" xfId="13697" xr:uid="{00000000-0005-0000-0000-000009350000}"/>
    <cellStyle name="Normal 2 2 2 2 2 9 7" xfId="13698" xr:uid="{00000000-0005-0000-0000-00000A350000}"/>
    <cellStyle name="Normal 2 2 2 2 2 9 8" xfId="13699" xr:uid="{00000000-0005-0000-0000-00000B350000}"/>
    <cellStyle name="Normal 2 2 2 2 2 9 9" xfId="13700" xr:uid="{00000000-0005-0000-0000-00000C350000}"/>
    <cellStyle name="Normal 2 2 2 2 20" xfId="13701" xr:uid="{00000000-0005-0000-0000-00000D350000}"/>
    <cellStyle name="Normal 2 2 2 2 21" xfId="13702" xr:uid="{00000000-0005-0000-0000-00000E350000}"/>
    <cellStyle name="Normal 2 2 2 2 22" xfId="13703" xr:uid="{00000000-0005-0000-0000-00000F350000}"/>
    <cellStyle name="Normal 2 2 2 2 23" xfId="13704" xr:uid="{00000000-0005-0000-0000-000010350000}"/>
    <cellStyle name="Normal 2 2 2 2 24" xfId="13705" xr:uid="{00000000-0005-0000-0000-000011350000}"/>
    <cellStyle name="Normal 2 2 2 2 25" xfId="13706" xr:uid="{00000000-0005-0000-0000-000012350000}"/>
    <cellStyle name="Normal 2 2 2 2 26" xfId="13707" xr:uid="{00000000-0005-0000-0000-000013350000}"/>
    <cellStyle name="Normal 2 2 2 2 27" xfId="13708" xr:uid="{00000000-0005-0000-0000-000014350000}"/>
    <cellStyle name="Normal 2 2 2 2 28" xfId="13709" xr:uid="{00000000-0005-0000-0000-000015350000}"/>
    <cellStyle name="Normal 2 2 2 2 29" xfId="13710" xr:uid="{00000000-0005-0000-0000-000016350000}"/>
    <cellStyle name="Normal 2 2 2 2 3" xfId="13711" xr:uid="{00000000-0005-0000-0000-000017350000}"/>
    <cellStyle name="Normal 2 2 2 2 3 2" xfId="13712" xr:uid="{00000000-0005-0000-0000-000018350000}"/>
    <cellStyle name="Normal 2 2 2 2 3 2 2" xfId="13713" xr:uid="{00000000-0005-0000-0000-000019350000}"/>
    <cellStyle name="Normal 2 2 2 2 3 3" xfId="13714" xr:uid="{00000000-0005-0000-0000-00001A350000}"/>
    <cellStyle name="Normal 2 2 2 2 3 4" xfId="13715" xr:uid="{00000000-0005-0000-0000-00001B350000}"/>
    <cellStyle name="Normal 2 2 2 2 3 5" xfId="13716" xr:uid="{00000000-0005-0000-0000-00001C350000}"/>
    <cellStyle name="Normal 2 2 2 2 30" xfId="13717" xr:uid="{00000000-0005-0000-0000-00001D350000}"/>
    <cellStyle name="Normal 2 2 2 2 31" xfId="13718" xr:uid="{00000000-0005-0000-0000-00001E350000}"/>
    <cellStyle name="Normal 2 2 2 2 32" xfId="13719" xr:uid="{00000000-0005-0000-0000-00001F350000}"/>
    <cellStyle name="Normal 2 2 2 2 33" xfId="13720" xr:uid="{00000000-0005-0000-0000-000020350000}"/>
    <cellStyle name="Normal 2 2 2 2 34" xfId="13721" xr:uid="{00000000-0005-0000-0000-000021350000}"/>
    <cellStyle name="Normal 2 2 2 2 35" xfId="13722" xr:uid="{00000000-0005-0000-0000-000022350000}"/>
    <cellStyle name="Normal 2 2 2 2 36" xfId="13723" xr:uid="{00000000-0005-0000-0000-000023350000}"/>
    <cellStyle name="Normal 2 2 2 2 37" xfId="13724" xr:uid="{00000000-0005-0000-0000-000024350000}"/>
    <cellStyle name="Normal 2 2 2 2 38" xfId="13725" xr:uid="{00000000-0005-0000-0000-000025350000}"/>
    <cellStyle name="Normal 2 2 2 2 39" xfId="13726" xr:uid="{00000000-0005-0000-0000-000026350000}"/>
    <cellStyle name="Normal 2 2 2 2 4" xfId="13727" xr:uid="{00000000-0005-0000-0000-000027350000}"/>
    <cellStyle name="Normal 2 2 2 2 4 10" xfId="13728" xr:uid="{00000000-0005-0000-0000-000028350000}"/>
    <cellStyle name="Normal 2 2 2 2 4 10 10" xfId="13729" xr:uid="{00000000-0005-0000-0000-000029350000}"/>
    <cellStyle name="Normal 2 2 2 2 4 10 11" xfId="13730" xr:uid="{00000000-0005-0000-0000-00002A350000}"/>
    <cellStyle name="Normal 2 2 2 2 4 10 12" xfId="13731" xr:uid="{00000000-0005-0000-0000-00002B350000}"/>
    <cellStyle name="Normal 2 2 2 2 4 10 13" xfId="13732" xr:uid="{00000000-0005-0000-0000-00002C350000}"/>
    <cellStyle name="Normal 2 2 2 2 4 10 14" xfId="13733" xr:uid="{00000000-0005-0000-0000-00002D350000}"/>
    <cellStyle name="Normal 2 2 2 2 4 10 2" xfId="13734" xr:uid="{00000000-0005-0000-0000-00002E350000}"/>
    <cellStyle name="Normal 2 2 2 2 4 10 2 10" xfId="13735" xr:uid="{00000000-0005-0000-0000-00002F350000}"/>
    <cellStyle name="Normal 2 2 2 2 4 10 2 2" xfId="13736" xr:uid="{00000000-0005-0000-0000-000030350000}"/>
    <cellStyle name="Normal 2 2 2 2 4 10 2 3" xfId="13737" xr:uid="{00000000-0005-0000-0000-000031350000}"/>
    <cellStyle name="Normal 2 2 2 2 4 10 2 4" xfId="13738" xr:uid="{00000000-0005-0000-0000-000032350000}"/>
    <cellStyle name="Normal 2 2 2 2 4 10 2 5" xfId="13739" xr:uid="{00000000-0005-0000-0000-000033350000}"/>
    <cellStyle name="Normal 2 2 2 2 4 10 2 6" xfId="13740" xr:uid="{00000000-0005-0000-0000-000034350000}"/>
    <cellStyle name="Normal 2 2 2 2 4 10 2 7" xfId="13741" xr:uid="{00000000-0005-0000-0000-000035350000}"/>
    <cellStyle name="Normal 2 2 2 2 4 10 2 8" xfId="13742" xr:uid="{00000000-0005-0000-0000-000036350000}"/>
    <cellStyle name="Normal 2 2 2 2 4 10 2 9" xfId="13743" xr:uid="{00000000-0005-0000-0000-000037350000}"/>
    <cellStyle name="Normal 2 2 2 2 4 10 3" xfId="13744" xr:uid="{00000000-0005-0000-0000-000038350000}"/>
    <cellStyle name="Normal 2 2 2 2 4 10 3 10" xfId="13745" xr:uid="{00000000-0005-0000-0000-000039350000}"/>
    <cellStyle name="Normal 2 2 2 2 4 10 3 2" xfId="13746" xr:uid="{00000000-0005-0000-0000-00003A350000}"/>
    <cellStyle name="Normal 2 2 2 2 4 10 3 3" xfId="13747" xr:uid="{00000000-0005-0000-0000-00003B350000}"/>
    <cellStyle name="Normal 2 2 2 2 4 10 3 4" xfId="13748" xr:uid="{00000000-0005-0000-0000-00003C350000}"/>
    <cellStyle name="Normal 2 2 2 2 4 10 3 5" xfId="13749" xr:uid="{00000000-0005-0000-0000-00003D350000}"/>
    <cellStyle name="Normal 2 2 2 2 4 10 3 6" xfId="13750" xr:uid="{00000000-0005-0000-0000-00003E350000}"/>
    <cellStyle name="Normal 2 2 2 2 4 10 3 7" xfId="13751" xr:uid="{00000000-0005-0000-0000-00003F350000}"/>
    <cellStyle name="Normal 2 2 2 2 4 10 3 8" xfId="13752" xr:uid="{00000000-0005-0000-0000-000040350000}"/>
    <cellStyle name="Normal 2 2 2 2 4 10 3 9" xfId="13753" xr:uid="{00000000-0005-0000-0000-000041350000}"/>
    <cellStyle name="Normal 2 2 2 2 4 10 4" xfId="13754" xr:uid="{00000000-0005-0000-0000-000042350000}"/>
    <cellStyle name="Normal 2 2 2 2 4 10 4 10" xfId="13755" xr:uid="{00000000-0005-0000-0000-000043350000}"/>
    <cellStyle name="Normal 2 2 2 2 4 10 4 2" xfId="13756" xr:uid="{00000000-0005-0000-0000-000044350000}"/>
    <cellStyle name="Normal 2 2 2 2 4 10 4 3" xfId="13757" xr:uid="{00000000-0005-0000-0000-000045350000}"/>
    <cellStyle name="Normal 2 2 2 2 4 10 4 4" xfId="13758" xr:uid="{00000000-0005-0000-0000-000046350000}"/>
    <cellStyle name="Normal 2 2 2 2 4 10 4 5" xfId="13759" xr:uid="{00000000-0005-0000-0000-000047350000}"/>
    <cellStyle name="Normal 2 2 2 2 4 10 4 6" xfId="13760" xr:uid="{00000000-0005-0000-0000-000048350000}"/>
    <cellStyle name="Normal 2 2 2 2 4 10 4 7" xfId="13761" xr:uid="{00000000-0005-0000-0000-000049350000}"/>
    <cellStyle name="Normal 2 2 2 2 4 10 4 8" xfId="13762" xr:uid="{00000000-0005-0000-0000-00004A350000}"/>
    <cellStyle name="Normal 2 2 2 2 4 10 4 9" xfId="13763" xr:uid="{00000000-0005-0000-0000-00004B350000}"/>
    <cellStyle name="Normal 2 2 2 2 4 10 5" xfId="13764" xr:uid="{00000000-0005-0000-0000-00004C350000}"/>
    <cellStyle name="Normal 2 2 2 2 4 10 5 10" xfId="13765" xr:uid="{00000000-0005-0000-0000-00004D350000}"/>
    <cellStyle name="Normal 2 2 2 2 4 10 5 2" xfId="13766" xr:uid="{00000000-0005-0000-0000-00004E350000}"/>
    <cellStyle name="Normal 2 2 2 2 4 10 5 3" xfId="13767" xr:uid="{00000000-0005-0000-0000-00004F350000}"/>
    <cellStyle name="Normal 2 2 2 2 4 10 5 4" xfId="13768" xr:uid="{00000000-0005-0000-0000-000050350000}"/>
    <cellStyle name="Normal 2 2 2 2 4 10 5 5" xfId="13769" xr:uid="{00000000-0005-0000-0000-000051350000}"/>
    <cellStyle name="Normal 2 2 2 2 4 10 5 6" xfId="13770" xr:uid="{00000000-0005-0000-0000-000052350000}"/>
    <cellStyle name="Normal 2 2 2 2 4 10 5 7" xfId="13771" xr:uid="{00000000-0005-0000-0000-000053350000}"/>
    <cellStyle name="Normal 2 2 2 2 4 10 5 8" xfId="13772" xr:uid="{00000000-0005-0000-0000-000054350000}"/>
    <cellStyle name="Normal 2 2 2 2 4 10 5 9" xfId="13773" xr:uid="{00000000-0005-0000-0000-000055350000}"/>
    <cellStyle name="Normal 2 2 2 2 4 10 6" xfId="13774" xr:uid="{00000000-0005-0000-0000-000056350000}"/>
    <cellStyle name="Normal 2 2 2 2 4 10 7" xfId="13775" xr:uid="{00000000-0005-0000-0000-000057350000}"/>
    <cellStyle name="Normal 2 2 2 2 4 10 8" xfId="13776" xr:uid="{00000000-0005-0000-0000-000058350000}"/>
    <cellStyle name="Normal 2 2 2 2 4 10 9" xfId="13777" xr:uid="{00000000-0005-0000-0000-000059350000}"/>
    <cellStyle name="Normal 2 2 2 2 4 11" xfId="13778" xr:uid="{00000000-0005-0000-0000-00005A350000}"/>
    <cellStyle name="Normal 2 2 2 2 4 11 10" xfId="13779" xr:uid="{00000000-0005-0000-0000-00005B350000}"/>
    <cellStyle name="Normal 2 2 2 2 4 11 11" xfId="13780" xr:uid="{00000000-0005-0000-0000-00005C350000}"/>
    <cellStyle name="Normal 2 2 2 2 4 11 12" xfId="13781" xr:uid="{00000000-0005-0000-0000-00005D350000}"/>
    <cellStyle name="Normal 2 2 2 2 4 11 13" xfId="13782" xr:uid="{00000000-0005-0000-0000-00005E350000}"/>
    <cellStyle name="Normal 2 2 2 2 4 11 14" xfId="13783" xr:uid="{00000000-0005-0000-0000-00005F350000}"/>
    <cellStyle name="Normal 2 2 2 2 4 11 2" xfId="13784" xr:uid="{00000000-0005-0000-0000-000060350000}"/>
    <cellStyle name="Normal 2 2 2 2 4 11 2 10" xfId="13785" xr:uid="{00000000-0005-0000-0000-000061350000}"/>
    <cellStyle name="Normal 2 2 2 2 4 11 2 2" xfId="13786" xr:uid="{00000000-0005-0000-0000-000062350000}"/>
    <cellStyle name="Normal 2 2 2 2 4 11 2 3" xfId="13787" xr:uid="{00000000-0005-0000-0000-000063350000}"/>
    <cellStyle name="Normal 2 2 2 2 4 11 2 4" xfId="13788" xr:uid="{00000000-0005-0000-0000-000064350000}"/>
    <cellStyle name="Normal 2 2 2 2 4 11 2 5" xfId="13789" xr:uid="{00000000-0005-0000-0000-000065350000}"/>
    <cellStyle name="Normal 2 2 2 2 4 11 2 6" xfId="13790" xr:uid="{00000000-0005-0000-0000-000066350000}"/>
    <cellStyle name="Normal 2 2 2 2 4 11 2 7" xfId="13791" xr:uid="{00000000-0005-0000-0000-000067350000}"/>
    <cellStyle name="Normal 2 2 2 2 4 11 2 8" xfId="13792" xr:uid="{00000000-0005-0000-0000-000068350000}"/>
    <cellStyle name="Normal 2 2 2 2 4 11 2 9" xfId="13793" xr:uid="{00000000-0005-0000-0000-000069350000}"/>
    <cellStyle name="Normal 2 2 2 2 4 11 3" xfId="13794" xr:uid="{00000000-0005-0000-0000-00006A350000}"/>
    <cellStyle name="Normal 2 2 2 2 4 11 3 10" xfId="13795" xr:uid="{00000000-0005-0000-0000-00006B350000}"/>
    <cellStyle name="Normal 2 2 2 2 4 11 3 2" xfId="13796" xr:uid="{00000000-0005-0000-0000-00006C350000}"/>
    <cellStyle name="Normal 2 2 2 2 4 11 3 3" xfId="13797" xr:uid="{00000000-0005-0000-0000-00006D350000}"/>
    <cellStyle name="Normal 2 2 2 2 4 11 3 4" xfId="13798" xr:uid="{00000000-0005-0000-0000-00006E350000}"/>
    <cellStyle name="Normal 2 2 2 2 4 11 3 5" xfId="13799" xr:uid="{00000000-0005-0000-0000-00006F350000}"/>
    <cellStyle name="Normal 2 2 2 2 4 11 3 6" xfId="13800" xr:uid="{00000000-0005-0000-0000-000070350000}"/>
    <cellStyle name="Normal 2 2 2 2 4 11 3 7" xfId="13801" xr:uid="{00000000-0005-0000-0000-000071350000}"/>
    <cellStyle name="Normal 2 2 2 2 4 11 3 8" xfId="13802" xr:uid="{00000000-0005-0000-0000-000072350000}"/>
    <cellStyle name="Normal 2 2 2 2 4 11 3 9" xfId="13803" xr:uid="{00000000-0005-0000-0000-000073350000}"/>
    <cellStyle name="Normal 2 2 2 2 4 11 4" xfId="13804" xr:uid="{00000000-0005-0000-0000-000074350000}"/>
    <cellStyle name="Normal 2 2 2 2 4 11 4 10" xfId="13805" xr:uid="{00000000-0005-0000-0000-000075350000}"/>
    <cellStyle name="Normal 2 2 2 2 4 11 4 2" xfId="13806" xr:uid="{00000000-0005-0000-0000-000076350000}"/>
    <cellStyle name="Normal 2 2 2 2 4 11 4 3" xfId="13807" xr:uid="{00000000-0005-0000-0000-000077350000}"/>
    <cellStyle name="Normal 2 2 2 2 4 11 4 4" xfId="13808" xr:uid="{00000000-0005-0000-0000-000078350000}"/>
    <cellStyle name="Normal 2 2 2 2 4 11 4 5" xfId="13809" xr:uid="{00000000-0005-0000-0000-000079350000}"/>
    <cellStyle name="Normal 2 2 2 2 4 11 4 6" xfId="13810" xr:uid="{00000000-0005-0000-0000-00007A350000}"/>
    <cellStyle name="Normal 2 2 2 2 4 11 4 7" xfId="13811" xr:uid="{00000000-0005-0000-0000-00007B350000}"/>
    <cellStyle name="Normal 2 2 2 2 4 11 4 8" xfId="13812" xr:uid="{00000000-0005-0000-0000-00007C350000}"/>
    <cellStyle name="Normal 2 2 2 2 4 11 4 9" xfId="13813" xr:uid="{00000000-0005-0000-0000-00007D350000}"/>
    <cellStyle name="Normal 2 2 2 2 4 11 5" xfId="13814" xr:uid="{00000000-0005-0000-0000-00007E350000}"/>
    <cellStyle name="Normal 2 2 2 2 4 11 5 10" xfId="13815" xr:uid="{00000000-0005-0000-0000-00007F350000}"/>
    <cellStyle name="Normal 2 2 2 2 4 11 5 2" xfId="13816" xr:uid="{00000000-0005-0000-0000-000080350000}"/>
    <cellStyle name="Normal 2 2 2 2 4 11 5 3" xfId="13817" xr:uid="{00000000-0005-0000-0000-000081350000}"/>
    <cellStyle name="Normal 2 2 2 2 4 11 5 4" xfId="13818" xr:uid="{00000000-0005-0000-0000-000082350000}"/>
    <cellStyle name="Normal 2 2 2 2 4 11 5 5" xfId="13819" xr:uid="{00000000-0005-0000-0000-000083350000}"/>
    <cellStyle name="Normal 2 2 2 2 4 11 5 6" xfId="13820" xr:uid="{00000000-0005-0000-0000-000084350000}"/>
    <cellStyle name="Normal 2 2 2 2 4 11 5 7" xfId="13821" xr:uid="{00000000-0005-0000-0000-000085350000}"/>
    <cellStyle name="Normal 2 2 2 2 4 11 5 8" xfId="13822" xr:uid="{00000000-0005-0000-0000-000086350000}"/>
    <cellStyle name="Normal 2 2 2 2 4 11 5 9" xfId="13823" xr:uid="{00000000-0005-0000-0000-000087350000}"/>
    <cellStyle name="Normal 2 2 2 2 4 11 6" xfId="13824" xr:uid="{00000000-0005-0000-0000-000088350000}"/>
    <cellStyle name="Normal 2 2 2 2 4 11 7" xfId="13825" xr:uid="{00000000-0005-0000-0000-000089350000}"/>
    <cellStyle name="Normal 2 2 2 2 4 11 8" xfId="13826" xr:uid="{00000000-0005-0000-0000-00008A350000}"/>
    <cellStyle name="Normal 2 2 2 2 4 11 9" xfId="13827" xr:uid="{00000000-0005-0000-0000-00008B350000}"/>
    <cellStyle name="Normal 2 2 2 2 4 12" xfId="13828" xr:uid="{00000000-0005-0000-0000-00008C350000}"/>
    <cellStyle name="Normal 2 2 2 2 4 12 10" xfId="13829" xr:uid="{00000000-0005-0000-0000-00008D350000}"/>
    <cellStyle name="Normal 2 2 2 2 4 12 11" xfId="13830" xr:uid="{00000000-0005-0000-0000-00008E350000}"/>
    <cellStyle name="Normal 2 2 2 2 4 12 12" xfId="13831" xr:uid="{00000000-0005-0000-0000-00008F350000}"/>
    <cellStyle name="Normal 2 2 2 2 4 12 13" xfId="13832" xr:uid="{00000000-0005-0000-0000-000090350000}"/>
    <cellStyle name="Normal 2 2 2 2 4 12 14" xfId="13833" xr:uid="{00000000-0005-0000-0000-000091350000}"/>
    <cellStyle name="Normal 2 2 2 2 4 12 2" xfId="13834" xr:uid="{00000000-0005-0000-0000-000092350000}"/>
    <cellStyle name="Normal 2 2 2 2 4 12 2 10" xfId="13835" xr:uid="{00000000-0005-0000-0000-000093350000}"/>
    <cellStyle name="Normal 2 2 2 2 4 12 2 2" xfId="13836" xr:uid="{00000000-0005-0000-0000-000094350000}"/>
    <cellStyle name="Normal 2 2 2 2 4 12 2 3" xfId="13837" xr:uid="{00000000-0005-0000-0000-000095350000}"/>
    <cellStyle name="Normal 2 2 2 2 4 12 2 4" xfId="13838" xr:uid="{00000000-0005-0000-0000-000096350000}"/>
    <cellStyle name="Normal 2 2 2 2 4 12 2 5" xfId="13839" xr:uid="{00000000-0005-0000-0000-000097350000}"/>
    <cellStyle name="Normal 2 2 2 2 4 12 2 6" xfId="13840" xr:uid="{00000000-0005-0000-0000-000098350000}"/>
    <cellStyle name="Normal 2 2 2 2 4 12 2 7" xfId="13841" xr:uid="{00000000-0005-0000-0000-000099350000}"/>
    <cellStyle name="Normal 2 2 2 2 4 12 2 8" xfId="13842" xr:uid="{00000000-0005-0000-0000-00009A350000}"/>
    <cellStyle name="Normal 2 2 2 2 4 12 2 9" xfId="13843" xr:uid="{00000000-0005-0000-0000-00009B350000}"/>
    <cellStyle name="Normal 2 2 2 2 4 12 3" xfId="13844" xr:uid="{00000000-0005-0000-0000-00009C350000}"/>
    <cellStyle name="Normal 2 2 2 2 4 12 3 10" xfId="13845" xr:uid="{00000000-0005-0000-0000-00009D350000}"/>
    <cellStyle name="Normal 2 2 2 2 4 12 3 2" xfId="13846" xr:uid="{00000000-0005-0000-0000-00009E350000}"/>
    <cellStyle name="Normal 2 2 2 2 4 12 3 3" xfId="13847" xr:uid="{00000000-0005-0000-0000-00009F350000}"/>
    <cellStyle name="Normal 2 2 2 2 4 12 3 4" xfId="13848" xr:uid="{00000000-0005-0000-0000-0000A0350000}"/>
    <cellStyle name="Normal 2 2 2 2 4 12 3 5" xfId="13849" xr:uid="{00000000-0005-0000-0000-0000A1350000}"/>
    <cellStyle name="Normal 2 2 2 2 4 12 3 6" xfId="13850" xr:uid="{00000000-0005-0000-0000-0000A2350000}"/>
    <cellStyle name="Normal 2 2 2 2 4 12 3 7" xfId="13851" xr:uid="{00000000-0005-0000-0000-0000A3350000}"/>
    <cellStyle name="Normal 2 2 2 2 4 12 3 8" xfId="13852" xr:uid="{00000000-0005-0000-0000-0000A4350000}"/>
    <cellStyle name="Normal 2 2 2 2 4 12 3 9" xfId="13853" xr:uid="{00000000-0005-0000-0000-0000A5350000}"/>
    <cellStyle name="Normal 2 2 2 2 4 12 4" xfId="13854" xr:uid="{00000000-0005-0000-0000-0000A6350000}"/>
    <cellStyle name="Normal 2 2 2 2 4 12 4 10" xfId="13855" xr:uid="{00000000-0005-0000-0000-0000A7350000}"/>
    <cellStyle name="Normal 2 2 2 2 4 12 4 2" xfId="13856" xr:uid="{00000000-0005-0000-0000-0000A8350000}"/>
    <cellStyle name="Normal 2 2 2 2 4 12 4 3" xfId="13857" xr:uid="{00000000-0005-0000-0000-0000A9350000}"/>
    <cellStyle name="Normal 2 2 2 2 4 12 4 4" xfId="13858" xr:uid="{00000000-0005-0000-0000-0000AA350000}"/>
    <cellStyle name="Normal 2 2 2 2 4 12 4 5" xfId="13859" xr:uid="{00000000-0005-0000-0000-0000AB350000}"/>
    <cellStyle name="Normal 2 2 2 2 4 12 4 6" xfId="13860" xr:uid="{00000000-0005-0000-0000-0000AC350000}"/>
    <cellStyle name="Normal 2 2 2 2 4 12 4 7" xfId="13861" xr:uid="{00000000-0005-0000-0000-0000AD350000}"/>
    <cellStyle name="Normal 2 2 2 2 4 12 4 8" xfId="13862" xr:uid="{00000000-0005-0000-0000-0000AE350000}"/>
    <cellStyle name="Normal 2 2 2 2 4 12 4 9" xfId="13863" xr:uid="{00000000-0005-0000-0000-0000AF350000}"/>
    <cellStyle name="Normal 2 2 2 2 4 12 5" xfId="13864" xr:uid="{00000000-0005-0000-0000-0000B0350000}"/>
    <cellStyle name="Normal 2 2 2 2 4 12 5 10" xfId="13865" xr:uid="{00000000-0005-0000-0000-0000B1350000}"/>
    <cellStyle name="Normal 2 2 2 2 4 12 5 2" xfId="13866" xr:uid="{00000000-0005-0000-0000-0000B2350000}"/>
    <cellStyle name="Normal 2 2 2 2 4 12 5 3" xfId="13867" xr:uid="{00000000-0005-0000-0000-0000B3350000}"/>
    <cellStyle name="Normal 2 2 2 2 4 12 5 4" xfId="13868" xr:uid="{00000000-0005-0000-0000-0000B4350000}"/>
    <cellStyle name="Normal 2 2 2 2 4 12 5 5" xfId="13869" xr:uid="{00000000-0005-0000-0000-0000B5350000}"/>
    <cellStyle name="Normal 2 2 2 2 4 12 5 6" xfId="13870" xr:uid="{00000000-0005-0000-0000-0000B6350000}"/>
    <cellStyle name="Normal 2 2 2 2 4 12 5 7" xfId="13871" xr:uid="{00000000-0005-0000-0000-0000B7350000}"/>
    <cellStyle name="Normal 2 2 2 2 4 12 5 8" xfId="13872" xr:uid="{00000000-0005-0000-0000-0000B8350000}"/>
    <cellStyle name="Normal 2 2 2 2 4 12 5 9" xfId="13873" xr:uid="{00000000-0005-0000-0000-0000B9350000}"/>
    <cellStyle name="Normal 2 2 2 2 4 12 6" xfId="13874" xr:uid="{00000000-0005-0000-0000-0000BA350000}"/>
    <cellStyle name="Normal 2 2 2 2 4 12 7" xfId="13875" xr:uid="{00000000-0005-0000-0000-0000BB350000}"/>
    <cellStyle name="Normal 2 2 2 2 4 12 8" xfId="13876" xr:uid="{00000000-0005-0000-0000-0000BC350000}"/>
    <cellStyle name="Normal 2 2 2 2 4 12 9" xfId="13877" xr:uid="{00000000-0005-0000-0000-0000BD350000}"/>
    <cellStyle name="Normal 2 2 2 2 4 13" xfId="13878" xr:uid="{00000000-0005-0000-0000-0000BE350000}"/>
    <cellStyle name="Normal 2 2 2 2 4 13 10" xfId="13879" xr:uid="{00000000-0005-0000-0000-0000BF350000}"/>
    <cellStyle name="Normal 2 2 2 2 4 13 11" xfId="13880" xr:uid="{00000000-0005-0000-0000-0000C0350000}"/>
    <cellStyle name="Normal 2 2 2 2 4 13 12" xfId="13881" xr:uid="{00000000-0005-0000-0000-0000C1350000}"/>
    <cellStyle name="Normal 2 2 2 2 4 13 13" xfId="13882" xr:uid="{00000000-0005-0000-0000-0000C2350000}"/>
    <cellStyle name="Normal 2 2 2 2 4 13 14" xfId="13883" xr:uid="{00000000-0005-0000-0000-0000C3350000}"/>
    <cellStyle name="Normal 2 2 2 2 4 13 2" xfId="13884" xr:uid="{00000000-0005-0000-0000-0000C4350000}"/>
    <cellStyle name="Normal 2 2 2 2 4 13 2 10" xfId="13885" xr:uid="{00000000-0005-0000-0000-0000C5350000}"/>
    <cellStyle name="Normal 2 2 2 2 4 13 2 2" xfId="13886" xr:uid="{00000000-0005-0000-0000-0000C6350000}"/>
    <cellStyle name="Normal 2 2 2 2 4 13 2 3" xfId="13887" xr:uid="{00000000-0005-0000-0000-0000C7350000}"/>
    <cellStyle name="Normal 2 2 2 2 4 13 2 4" xfId="13888" xr:uid="{00000000-0005-0000-0000-0000C8350000}"/>
    <cellStyle name="Normal 2 2 2 2 4 13 2 5" xfId="13889" xr:uid="{00000000-0005-0000-0000-0000C9350000}"/>
    <cellStyle name="Normal 2 2 2 2 4 13 2 6" xfId="13890" xr:uid="{00000000-0005-0000-0000-0000CA350000}"/>
    <cellStyle name="Normal 2 2 2 2 4 13 2 7" xfId="13891" xr:uid="{00000000-0005-0000-0000-0000CB350000}"/>
    <cellStyle name="Normal 2 2 2 2 4 13 2 8" xfId="13892" xr:uid="{00000000-0005-0000-0000-0000CC350000}"/>
    <cellStyle name="Normal 2 2 2 2 4 13 2 9" xfId="13893" xr:uid="{00000000-0005-0000-0000-0000CD350000}"/>
    <cellStyle name="Normal 2 2 2 2 4 13 3" xfId="13894" xr:uid="{00000000-0005-0000-0000-0000CE350000}"/>
    <cellStyle name="Normal 2 2 2 2 4 13 3 10" xfId="13895" xr:uid="{00000000-0005-0000-0000-0000CF350000}"/>
    <cellStyle name="Normal 2 2 2 2 4 13 3 2" xfId="13896" xr:uid="{00000000-0005-0000-0000-0000D0350000}"/>
    <cellStyle name="Normal 2 2 2 2 4 13 3 3" xfId="13897" xr:uid="{00000000-0005-0000-0000-0000D1350000}"/>
    <cellStyle name="Normal 2 2 2 2 4 13 3 4" xfId="13898" xr:uid="{00000000-0005-0000-0000-0000D2350000}"/>
    <cellStyle name="Normal 2 2 2 2 4 13 3 5" xfId="13899" xr:uid="{00000000-0005-0000-0000-0000D3350000}"/>
    <cellStyle name="Normal 2 2 2 2 4 13 3 6" xfId="13900" xr:uid="{00000000-0005-0000-0000-0000D4350000}"/>
    <cellStyle name="Normal 2 2 2 2 4 13 3 7" xfId="13901" xr:uid="{00000000-0005-0000-0000-0000D5350000}"/>
    <cellStyle name="Normal 2 2 2 2 4 13 3 8" xfId="13902" xr:uid="{00000000-0005-0000-0000-0000D6350000}"/>
    <cellStyle name="Normal 2 2 2 2 4 13 3 9" xfId="13903" xr:uid="{00000000-0005-0000-0000-0000D7350000}"/>
    <cellStyle name="Normal 2 2 2 2 4 13 4" xfId="13904" xr:uid="{00000000-0005-0000-0000-0000D8350000}"/>
    <cellStyle name="Normal 2 2 2 2 4 13 4 10" xfId="13905" xr:uid="{00000000-0005-0000-0000-0000D9350000}"/>
    <cellStyle name="Normal 2 2 2 2 4 13 4 2" xfId="13906" xr:uid="{00000000-0005-0000-0000-0000DA350000}"/>
    <cellStyle name="Normal 2 2 2 2 4 13 4 3" xfId="13907" xr:uid="{00000000-0005-0000-0000-0000DB350000}"/>
    <cellStyle name="Normal 2 2 2 2 4 13 4 4" xfId="13908" xr:uid="{00000000-0005-0000-0000-0000DC350000}"/>
    <cellStyle name="Normal 2 2 2 2 4 13 4 5" xfId="13909" xr:uid="{00000000-0005-0000-0000-0000DD350000}"/>
    <cellStyle name="Normal 2 2 2 2 4 13 4 6" xfId="13910" xr:uid="{00000000-0005-0000-0000-0000DE350000}"/>
    <cellStyle name="Normal 2 2 2 2 4 13 4 7" xfId="13911" xr:uid="{00000000-0005-0000-0000-0000DF350000}"/>
    <cellStyle name="Normal 2 2 2 2 4 13 4 8" xfId="13912" xr:uid="{00000000-0005-0000-0000-0000E0350000}"/>
    <cellStyle name="Normal 2 2 2 2 4 13 4 9" xfId="13913" xr:uid="{00000000-0005-0000-0000-0000E1350000}"/>
    <cellStyle name="Normal 2 2 2 2 4 13 5" xfId="13914" xr:uid="{00000000-0005-0000-0000-0000E2350000}"/>
    <cellStyle name="Normal 2 2 2 2 4 13 5 10" xfId="13915" xr:uid="{00000000-0005-0000-0000-0000E3350000}"/>
    <cellStyle name="Normal 2 2 2 2 4 13 5 2" xfId="13916" xr:uid="{00000000-0005-0000-0000-0000E4350000}"/>
    <cellStyle name="Normal 2 2 2 2 4 13 5 3" xfId="13917" xr:uid="{00000000-0005-0000-0000-0000E5350000}"/>
    <cellStyle name="Normal 2 2 2 2 4 13 5 4" xfId="13918" xr:uid="{00000000-0005-0000-0000-0000E6350000}"/>
    <cellStyle name="Normal 2 2 2 2 4 13 5 5" xfId="13919" xr:uid="{00000000-0005-0000-0000-0000E7350000}"/>
    <cellStyle name="Normal 2 2 2 2 4 13 5 6" xfId="13920" xr:uid="{00000000-0005-0000-0000-0000E8350000}"/>
    <cellStyle name="Normal 2 2 2 2 4 13 5 7" xfId="13921" xr:uid="{00000000-0005-0000-0000-0000E9350000}"/>
    <cellStyle name="Normal 2 2 2 2 4 13 5 8" xfId="13922" xr:uid="{00000000-0005-0000-0000-0000EA350000}"/>
    <cellStyle name="Normal 2 2 2 2 4 13 5 9" xfId="13923" xr:uid="{00000000-0005-0000-0000-0000EB350000}"/>
    <cellStyle name="Normal 2 2 2 2 4 13 6" xfId="13924" xr:uid="{00000000-0005-0000-0000-0000EC350000}"/>
    <cellStyle name="Normal 2 2 2 2 4 13 7" xfId="13925" xr:uid="{00000000-0005-0000-0000-0000ED350000}"/>
    <cellStyle name="Normal 2 2 2 2 4 13 8" xfId="13926" xr:uid="{00000000-0005-0000-0000-0000EE350000}"/>
    <cellStyle name="Normal 2 2 2 2 4 13 9" xfId="13927" xr:uid="{00000000-0005-0000-0000-0000EF350000}"/>
    <cellStyle name="Normal 2 2 2 2 4 14" xfId="13928" xr:uid="{00000000-0005-0000-0000-0000F0350000}"/>
    <cellStyle name="Normal 2 2 2 2 4 14 10" xfId="13929" xr:uid="{00000000-0005-0000-0000-0000F1350000}"/>
    <cellStyle name="Normal 2 2 2 2 4 14 11" xfId="13930" xr:uid="{00000000-0005-0000-0000-0000F2350000}"/>
    <cellStyle name="Normal 2 2 2 2 4 14 12" xfId="13931" xr:uid="{00000000-0005-0000-0000-0000F3350000}"/>
    <cellStyle name="Normal 2 2 2 2 4 14 13" xfId="13932" xr:uid="{00000000-0005-0000-0000-0000F4350000}"/>
    <cellStyle name="Normal 2 2 2 2 4 14 14" xfId="13933" xr:uid="{00000000-0005-0000-0000-0000F5350000}"/>
    <cellStyle name="Normal 2 2 2 2 4 14 2" xfId="13934" xr:uid="{00000000-0005-0000-0000-0000F6350000}"/>
    <cellStyle name="Normal 2 2 2 2 4 14 2 10" xfId="13935" xr:uid="{00000000-0005-0000-0000-0000F7350000}"/>
    <cellStyle name="Normal 2 2 2 2 4 14 2 2" xfId="13936" xr:uid="{00000000-0005-0000-0000-0000F8350000}"/>
    <cellStyle name="Normal 2 2 2 2 4 14 2 3" xfId="13937" xr:uid="{00000000-0005-0000-0000-0000F9350000}"/>
    <cellStyle name="Normal 2 2 2 2 4 14 2 4" xfId="13938" xr:uid="{00000000-0005-0000-0000-0000FA350000}"/>
    <cellStyle name="Normal 2 2 2 2 4 14 2 5" xfId="13939" xr:uid="{00000000-0005-0000-0000-0000FB350000}"/>
    <cellStyle name="Normal 2 2 2 2 4 14 2 6" xfId="13940" xr:uid="{00000000-0005-0000-0000-0000FC350000}"/>
    <cellStyle name="Normal 2 2 2 2 4 14 2 7" xfId="13941" xr:uid="{00000000-0005-0000-0000-0000FD350000}"/>
    <cellStyle name="Normal 2 2 2 2 4 14 2 8" xfId="13942" xr:uid="{00000000-0005-0000-0000-0000FE350000}"/>
    <cellStyle name="Normal 2 2 2 2 4 14 2 9" xfId="13943" xr:uid="{00000000-0005-0000-0000-0000FF350000}"/>
    <cellStyle name="Normal 2 2 2 2 4 14 3" xfId="13944" xr:uid="{00000000-0005-0000-0000-000000360000}"/>
    <cellStyle name="Normal 2 2 2 2 4 14 3 10" xfId="13945" xr:uid="{00000000-0005-0000-0000-000001360000}"/>
    <cellStyle name="Normal 2 2 2 2 4 14 3 2" xfId="13946" xr:uid="{00000000-0005-0000-0000-000002360000}"/>
    <cellStyle name="Normal 2 2 2 2 4 14 3 3" xfId="13947" xr:uid="{00000000-0005-0000-0000-000003360000}"/>
    <cellStyle name="Normal 2 2 2 2 4 14 3 4" xfId="13948" xr:uid="{00000000-0005-0000-0000-000004360000}"/>
    <cellStyle name="Normal 2 2 2 2 4 14 3 5" xfId="13949" xr:uid="{00000000-0005-0000-0000-000005360000}"/>
    <cellStyle name="Normal 2 2 2 2 4 14 3 6" xfId="13950" xr:uid="{00000000-0005-0000-0000-000006360000}"/>
    <cellStyle name="Normal 2 2 2 2 4 14 3 7" xfId="13951" xr:uid="{00000000-0005-0000-0000-000007360000}"/>
    <cellStyle name="Normal 2 2 2 2 4 14 3 8" xfId="13952" xr:uid="{00000000-0005-0000-0000-000008360000}"/>
    <cellStyle name="Normal 2 2 2 2 4 14 3 9" xfId="13953" xr:uid="{00000000-0005-0000-0000-000009360000}"/>
    <cellStyle name="Normal 2 2 2 2 4 14 4" xfId="13954" xr:uid="{00000000-0005-0000-0000-00000A360000}"/>
    <cellStyle name="Normal 2 2 2 2 4 14 4 10" xfId="13955" xr:uid="{00000000-0005-0000-0000-00000B360000}"/>
    <cellStyle name="Normal 2 2 2 2 4 14 4 2" xfId="13956" xr:uid="{00000000-0005-0000-0000-00000C360000}"/>
    <cellStyle name="Normal 2 2 2 2 4 14 4 3" xfId="13957" xr:uid="{00000000-0005-0000-0000-00000D360000}"/>
    <cellStyle name="Normal 2 2 2 2 4 14 4 4" xfId="13958" xr:uid="{00000000-0005-0000-0000-00000E360000}"/>
    <cellStyle name="Normal 2 2 2 2 4 14 4 5" xfId="13959" xr:uid="{00000000-0005-0000-0000-00000F360000}"/>
    <cellStyle name="Normal 2 2 2 2 4 14 4 6" xfId="13960" xr:uid="{00000000-0005-0000-0000-000010360000}"/>
    <cellStyle name="Normal 2 2 2 2 4 14 4 7" xfId="13961" xr:uid="{00000000-0005-0000-0000-000011360000}"/>
    <cellStyle name="Normal 2 2 2 2 4 14 4 8" xfId="13962" xr:uid="{00000000-0005-0000-0000-000012360000}"/>
    <cellStyle name="Normal 2 2 2 2 4 14 4 9" xfId="13963" xr:uid="{00000000-0005-0000-0000-000013360000}"/>
    <cellStyle name="Normal 2 2 2 2 4 14 5" xfId="13964" xr:uid="{00000000-0005-0000-0000-000014360000}"/>
    <cellStyle name="Normal 2 2 2 2 4 14 5 10" xfId="13965" xr:uid="{00000000-0005-0000-0000-000015360000}"/>
    <cellStyle name="Normal 2 2 2 2 4 14 5 2" xfId="13966" xr:uid="{00000000-0005-0000-0000-000016360000}"/>
    <cellStyle name="Normal 2 2 2 2 4 14 5 3" xfId="13967" xr:uid="{00000000-0005-0000-0000-000017360000}"/>
    <cellStyle name="Normal 2 2 2 2 4 14 5 4" xfId="13968" xr:uid="{00000000-0005-0000-0000-000018360000}"/>
    <cellStyle name="Normal 2 2 2 2 4 14 5 5" xfId="13969" xr:uid="{00000000-0005-0000-0000-000019360000}"/>
    <cellStyle name="Normal 2 2 2 2 4 14 5 6" xfId="13970" xr:uid="{00000000-0005-0000-0000-00001A360000}"/>
    <cellStyle name="Normal 2 2 2 2 4 14 5 7" xfId="13971" xr:uid="{00000000-0005-0000-0000-00001B360000}"/>
    <cellStyle name="Normal 2 2 2 2 4 14 5 8" xfId="13972" xr:uid="{00000000-0005-0000-0000-00001C360000}"/>
    <cellStyle name="Normal 2 2 2 2 4 14 5 9" xfId="13973" xr:uid="{00000000-0005-0000-0000-00001D360000}"/>
    <cellStyle name="Normal 2 2 2 2 4 14 6" xfId="13974" xr:uid="{00000000-0005-0000-0000-00001E360000}"/>
    <cellStyle name="Normal 2 2 2 2 4 14 7" xfId="13975" xr:uid="{00000000-0005-0000-0000-00001F360000}"/>
    <cellStyle name="Normal 2 2 2 2 4 14 8" xfId="13976" xr:uid="{00000000-0005-0000-0000-000020360000}"/>
    <cellStyle name="Normal 2 2 2 2 4 14 9" xfId="13977" xr:uid="{00000000-0005-0000-0000-000021360000}"/>
    <cellStyle name="Normal 2 2 2 2 4 15" xfId="13978" xr:uid="{00000000-0005-0000-0000-000022360000}"/>
    <cellStyle name="Normal 2 2 2 2 4 15 10" xfId="13979" xr:uid="{00000000-0005-0000-0000-000023360000}"/>
    <cellStyle name="Normal 2 2 2 2 4 15 11" xfId="13980" xr:uid="{00000000-0005-0000-0000-000024360000}"/>
    <cellStyle name="Normal 2 2 2 2 4 15 12" xfId="13981" xr:uid="{00000000-0005-0000-0000-000025360000}"/>
    <cellStyle name="Normal 2 2 2 2 4 15 13" xfId="13982" xr:uid="{00000000-0005-0000-0000-000026360000}"/>
    <cellStyle name="Normal 2 2 2 2 4 15 14" xfId="13983" xr:uid="{00000000-0005-0000-0000-000027360000}"/>
    <cellStyle name="Normal 2 2 2 2 4 15 2" xfId="13984" xr:uid="{00000000-0005-0000-0000-000028360000}"/>
    <cellStyle name="Normal 2 2 2 2 4 15 2 10" xfId="13985" xr:uid="{00000000-0005-0000-0000-000029360000}"/>
    <cellStyle name="Normal 2 2 2 2 4 15 2 2" xfId="13986" xr:uid="{00000000-0005-0000-0000-00002A360000}"/>
    <cellStyle name="Normal 2 2 2 2 4 15 2 3" xfId="13987" xr:uid="{00000000-0005-0000-0000-00002B360000}"/>
    <cellStyle name="Normal 2 2 2 2 4 15 2 4" xfId="13988" xr:uid="{00000000-0005-0000-0000-00002C360000}"/>
    <cellStyle name="Normal 2 2 2 2 4 15 2 5" xfId="13989" xr:uid="{00000000-0005-0000-0000-00002D360000}"/>
    <cellStyle name="Normal 2 2 2 2 4 15 2 6" xfId="13990" xr:uid="{00000000-0005-0000-0000-00002E360000}"/>
    <cellStyle name="Normal 2 2 2 2 4 15 2 7" xfId="13991" xr:uid="{00000000-0005-0000-0000-00002F360000}"/>
    <cellStyle name="Normal 2 2 2 2 4 15 2 8" xfId="13992" xr:uid="{00000000-0005-0000-0000-000030360000}"/>
    <cellStyle name="Normal 2 2 2 2 4 15 2 9" xfId="13993" xr:uid="{00000000-0005-0000-0000-000031360000}"/>
    <cellStyle name="Normal 2 2 2 2 4 15 3" xfId="13994" xr:uid="{00000000-0005-0000-0000-000032360000}"/>
    <cellStyle name="Normal 2 2 2 2 4 15 3 10" xfId="13995" xr:uid="{00000000-0005-0000-0000-000033360000}"/>
    <cellStyle name="Normal 2 2 2 2 4 15 3 2" xfId="13996" xr:uid="{00000000-0005-0000-0000-000034360000}"/>
    <cellStyle name="Normal 2 2 2 2 4 15 3 3" xfId="13997" xr:uid="{00000000-0005-0000-0000-000035360000}"/>
    <cellStyle name="Normal 2 2 2 2 4 15 3 4" xfId="13998" xr:uid="{00000000-0005-0000-0000-000036360000}"/>
    <cellStyle name="Normal 2 2 2 2 4 15 3 5" xfId="13999" xr:uid="{00000000-0005-0000-0000-000037360000}"/>
    <cellStyle name="Normal 2 2 2 2 4 15 3 6" xfId="14000" xr:uid="{00000000-0005-0000-0000-000038360000}"/>
    <cellStyle name="Normal 2 2 2 2 4 15 3 7" xfId="14001" xr:uid="{00000000-0005-0000-0000-000039360000}"/>
    <cellStyle name="Normal 2 2 2 2 4 15 3 8" xfId="14002" xr:uid="{00000000-0005-0000-0000-00003A360000}"/>
    <cellStyle name="Normal 2 2 2 2 4 15 3 9" xfId="14003" xr:uid="{00000000-0005-0000-0000-00003B360000}"/>
    <cellStyle name="Normal 2 2 2 2 4 15 4" xfId="14004" xr:uid="{00000000-0005-0000-0000-00003C360000}"/>
    <cellStyle name="Normal 2 2 2 2 4 15 4 10" xfId="14005" xr:uid="{00000000-0005-0000-0000-00003D360000}"/>
    <cellStyle name="Normal 2 2 2 2 4 15 4 2" xfId="14006" xr:uid="{00000000-0005-0000-0000-00003E360000}"/>
    <cellStyle name="Normal 2 2 2 2 4 15 4 3" xfId="14007" xr:uid="{00000000-0005-0000-0000-00003F360000}"/>
    <cellStyle name="Normal 2 2 2 2 4 15 4 4" xfId="14008" xr:uid="{00000000-0005-0000-0000-000040360000}"/>
    <cellStyle name="Normal 2 2 2 2 4 15 4 5" xfId="14009" xr:uid="{00000000-0005-0000-0000-000041360000}"/>
    <cellStyle name="Normal 2 2 2 2 4 15 4 6" xfId="14010" xr:uid="{00000000-0005-0000-0000-000042360000}"/>
    <cellStyle name="Normal 2 2 2 2 4 15 4 7" xfId="14011" xr:uid="{00000000-0005-0000-0000-000043360000}"/>
    <cellStyle name="Normal 2 2 2 2 4 15 4 8" xfId="14012" xr:uid="{00000000-0005-0000-0000-000044360000}"/>
    <cellStyle name="Normal 2 2 2 2 4 15 4 9" xfId="14013" xr:uid="{00000000-0005-0000-0000-000045360000}"/>
    <cellStyle name="Normal 2 2 2 2 4 15 5" xfId="14014" xr:uid="{00000000-0005-0000-0000-000046360000}"/>
    <cellStyle name="Normal 2 2 2 2 4 15 5 10" xfId="14015" xr:uid="{00000000-0005-0000-0000-000047360000}"/>
    <cellStyle name="Normal 2 2 2 2 4 15 5 2" xfId="14016" xr:uid="{00000000-0005-0000-0000-000048360000}"/>
    <cellStyle name="Normal 2 2 2 2 4 15 5 3" xfId="14017" xr:uid="{00000000-0005-0000-0000-000049360000}"/>
    <cellStyle name="Normal 2 2 2 2 4 15 5 4" xfId="14018" xr:uid="{00000000-0005-0000-0000-00004A360000}"/>
    <cellStyle name="Normal 2 2 2 2 4 15 5 5" xfId="14019" xr:uid="{00000000-0005-0000-0000-00004B360000}"/>
    <cellStyle name="Normal 2 2 2 2 4 15 5 6" xfId="14020" xr:uid="{00000000-0005-0000-0000-00004C360000}"/>
    <cellStyle name="Normal 2 2 2 2 4 15 5 7" xfId="14021" xr:uid="{00000000-0005-0000-0000-00004D360000}"/>
    <cellStyle name="Normal 2 2 2 2 4 15 5 8" xfId="14022" xr:uid="{00000000-0005-0000-0000-00004E360000}"/>
    <cellStyle name="Normal 2 2 2 2 4 15 5 9" xfId="14023" xr:uid="{00000000-0005-0000-0000-00004F360000}"/>
    <cellStyle name="Normal 2 2 2 2 4 15 6" xfId="14024" xr:uid="{00000000-0005-0000-0000-000050360000}"/>
    <cellStyle name="Normal 2 2 2 2 4 15 7" xfId="14025" xr:uid="{00000000-0005-0000-0000-000051360000}"/>
    <cellStyle name="Normal 2 2 2 2 4 15 8" xfId="14026" xr:uid="{00000000-0005-0000-0000-000052360000}"/>
    <cellStyle name="Normal 2 2 2 2 4 15 9" xfId="14027" xr:uid="{00000000-0005-0000-0000-000053360000}"/>
    <cellStyle name="Normal 2 2 2 2 4 16" xfId="14028" xr:uid="{00000000-0005-0000-0000-000054360000}"/>
    <cellStyle name="Normal 2 2 2 2 4 16 10" xfId="14029" xr:uid="{00000000-0005-0000-0000-000055360000}"/>
    <cellStyle name="Normal 2 2 2 2 4 16 11" xfId="14030" xr:uid="{00000000-0005-0000-0000-000056360000}"/>
    <cellStyle name="Normal 2 2 2 2 4 16 12" xfId="14031" xr:uid="{00000000-0005-0000-0000-000057360000}"/>
    <cellStyle name="Normal 2 2 2 2 4 16 13" xfId="14032" xr:uid="{00000000-0005-0000-0000-000058360000}"/>
    <cellStyle name="Normal 2 2 2 2 4 16 14" xfId="14033" xr:uid="{00000000-0005-0000-0000-000059360000}"/>
    <cellStyle name="Normal 2 2 2 2 4 16 2" xfId="14034" xr:uid="{00000000-0005-0000-0000-00005A360000}"/>
    <cellStyle name="Normal 2 2 2 2 4 16 2 10" xfId="14035" xr:uid="{00000000-0005-0000-0000-00005B360000}"/>
    <cellStyle name="Normal 2 2 2 2 4 16 2 2" xfId="14036" xr:uid="{00000000-0005-0000-0000-00005C360000}"/>
    <cellStyle name="Normal 2 2 2 2 4 16 2 3" xfId="14037" xr:uid="{00000000-0005-0000-0000-00005D360000}"/>
    <cellStyle name="Normal 2 2 2 2 4 16 2 4" xfId="14038" xr:uid="{00000000-0005-0000-0000-00005E360000}"/>
    <cellStyle name="Normal 2 2 2 2 4 16 2 5" xfId="14039" xr:uid="{00000000-0005-0000-0000-00005F360000}"/>
    <cellStyle name="Normal 2 2 2 2 4 16 2 6" xfId="14040" xr:uid="{00000000-0005-0000-0000-000060360000}"/>
    <cellStyle name="Normal 2 2 2 2 4 16 2 7" xfId="14041" xr:uid="{00000000-0005-0000-0000-000061360000}"/>
    <cellStyle name="Normal 2 2 2 2 4 16 2 8" xfId="14042" xr:uid="{00000000-0005-0000-0000-000062360000}"/>
    <cellStyle name="Normal 2 2 2 2 4 16 2 9" xfId="14043" xr:uid="{00000000-0005-0000-0000-000063360000}"/>
    <cellStyle name="Normal 2 2 2 2 4 16 3" xfId="14044" xr:uid="{00000000-0005-0000-0000-000064360000}"/>
    <cellStyle name="Normal 2 2 2 2 4 16 3 10" xfId="14045" xr:uid="{00000000-0005-0000-0000-000065360000}"/>
    <cellStyle name="Normal 2 2 2 2 4 16 3 2" xfId="14046" xr:uid="{00000000-0005-0000-0000-000066360000}"/>
    <cellStyle name="Normal 2 2 2 2 4 16 3 3" xfId="14047" xr:uid="{00000000-0005-0000-0000-000067360000}"/>
    <cellStyle name="Normal 2 2 2 2 4 16 3 4" xfId="14048" xr:uid="{00000000-0005-0000-0000-000068360000}"/>
    <cellStyle name="Normal 2 2 2 2 4 16 3 5" xfId="14049" xr:uid="{00000000-0005-0000-0000-000069360000}"/>
    <cellStyle name="Normal 2 2 2 2 4 16 3 6" xfId="14050" xr:uid="{00000000-0005-0000-0000-00006A360000}"/>
    <cellStyle name="Normal 2 2 2 2 4 16 3 7" xfId="14051" xr:uid="{00000000-0005-0000-0000-00006B360000}"/>
    <cellStyle name="Normal 2 2 2 2 4 16 3 8" xfId="14052" xr:uid="{00000000-0005-0000-0000-00006C360000}"/>
    <cellStyle name="Normal 2 2 2 2 4 16 3 9" xfId="14053" xr:uid="{00000000-0005-0000-0000-00006D360000}"/>
    <cellStyle name="Normal 2 2 2 2 4 16 4" xfId="14054" xr:uid="{00000000-0005-0000-0000-00006E360000}"/>
    <cellStyle name="Normal 2 2 2 2 4 16 4 10" xfId="14055" xr:uid="{00000000-0005-0000-0000-00006F360000}"/>
    <cellStyle name="Normal 2 2 2 2 4 16 4 2" xfId="14056" xr:uid="{00000000-0005-0000-0000-000070360000}"/>
    <cellStyle name="Normal 2 2 2 2 4 16 4 3" xfId="14057" xr:uid="{00000000-0005-0000-0000-000071360000}"/>
    <cellStyle name="Normal 2 2 2 2 4 16 4 4" xfId="14058" xr:uid="{00000000-0005-0000-0000-000072360000}"/>
    <cellStyle name="Normal 2 2 2 2 4 16 4 5" xfId="14059" xr:uid="{00000000-0005-0000-0000-000073360000}"/>
    <cellStyle name="Normal 2 2 2 2 4 16 4 6" xfId="14060" xr:uid="{00000000-0005-0000-0000-000074360000}"/>
    <cellStyle name="Normal 2 2 2 2 4 16 4 7" xfId="14061" xr:uid="{00000000-0005-0000-0000-000075360000}"/>
    <cellStyle name="Normal 2 2 2 2 4 16 4 8" xfId="14062" xr:uid="{00000000-0005-0000-0000-000076360000}"/>
    <cellStyle name="Normal 2 2 2 2 4 16 4 9" xfId="14063" xr:uid="{00000000-0005-0000-0000-000077360000}"/>
    <cellStyle name="Normal 2 2 2 2 4 16 5" xfId="14064" xr:uid="{00000000-0005-0000-0000-000078360000}"/>
    <cellStyle name="Normal 2 2 2 2 4 16 5 10" xfId="14065" xr:uid="{00000000-0005-0000-0000-000079360000}"/>
    <cellStyle name="Normal 2 2 2 2 4 16 5 2" xfId="14066" xr:uid="{00000000-0005-0000-0000-00007A360000}"/>
    <cellStyle name="Normal 2 2 2 2 4 16 5 3" xfId="14067" xr:uid="{00000000-0005-0000-0000-00007B360000}"/>
    <cellStyle name="Normal 2 2 2 2 4 16 5 4" xfId="14068" xr:uid="{00000000-0005-0000-0000-00007C360000}"/>
    <cellStyle name="Normal 2 2 2 2 4 16 5 5" xfId="14069" xr:uid="{00000000-0005-0000-0000-00007D360000}"/>
    <cellStyle name="Normal 2 2 2 2 4 16 5 6" xfId="14070" xr:uid="{00000000-0005-0000-0000-00007E360000}"/>
    <cellStyle name="Normal 2 2 2 2 4 16 5 7" xfId="14071" xr:uid="{00000000-0005-0000-0000-00007F360000}"/>
    <cellStyle name="Normal 2 2 2 2 4 16 5 8" xfId="14072" xr:uid="{00000000-0005-0000-0000-000080360000}"/>
    <cellStyle name="Normal 2 2 2 2 4 16 5 9" xfId="14073" xr:uid="{00000000-0005-0000-0000-000081360000}"/>
    <cellStyle name="Normal 2 2 2 2 4 16 6" xfId="14074" xr:uid="{00000000-0005-0000-0000-000082360000}"/>
    <cellStyle name="Normal 2 2 2 2 4 16 7" xfId="14075" xr:uid="{00000000-0005-0000-0000-000083360000}"/>
    <cellStyle name="Normal 2 2 2 2 4 16 8" xfId="14076" xr:uid="{00000000-0005-0000-0000-000084360000}"/>
    <cellStyle name="Normal 2 2 2 2 4 16 9" xfId="14077" xr:uid="{00000000-0005-0000-0000-000085360000}"/>
    <cellStyle name="Normal 2 2 2 2 4 17" xfId="14078" xr:uid="{00000000-0005-0000-0000-000086360000}"/>
    <cellStyle name="Normal 2 2 2 2 4 17 10" xfId="14079" xr:uid="{00000000-0005-0000-0000-000087360000}"/>
    <cellStyle name="Normal 2 2 2 2 4 17 11" xfId="14080" xr:uid="{00000000-0005-0000-0000-000088360000}"/>
    <cellStyle name="Normal 2 2 2 2 4 17 12" xfId="14081" xr:uid="{00000000-0005-0000-0000-000089360000}"/>
    <cellStyle name="Normal 2 2 2 2 4 17 13" xfId="14082" xr:uid="{00000000-0005-0000-0000-00008A360000}"/>
    <cellStyle name="Normal 2 2 2 2 4 17 14" xfId="14083" xr:uid="{00000000-0005-0000-0000-00008B360000}"/>
    <cellStyle name="Normal 2 2 2 2 4 17 2" xfId="14084" xr:uid="{00000000-0005-0000-0000-00008C360000}"/>
    <cellStyle name="Normal 2 2 2 2 4 17 2 10" xfId="14085" xr:uid="{00000000-0005-0000-0000-00008D360000}"/>
    <cellStyle name="Normal 2 2 2 2 4 17 2 2" xfId="14086" xr:uid="{00000000-0005-0000-0000-00008E360000}"/>
    <cellStyle name="Normal 2 2 2 2 4 17 2 3" xfId="14087" xr:uid="{00000000-0005-0000-0000-00008F360000}"/>
    <cellStyle name="Normal 2 2 2 2 4 17 2 4" xfId="14088" xr:uid="{00000000-0005-0000-0000-000090360000}"/>
    <cellStyle name="Normal 2 2 2 2 4 17 2 5" xfId="14089" xr:uid="{00000000-0005-0000-0000-000091360000}"/>
    <cellStyle name="Normal 2 2 2 2 4 17 2 6" xfId="14090" xr:uid="{00000000-0005-0000-0000-000092360000}"/>
    <cellStyle name="Normal 2 2 2 2 4 17 2 7" xfId="14091" xr:uid="{00000000-0005-0000-0000-000093360000}"/>
    <cellStyle name="Normal 2 2 2 2 4 17 2 8" xfId="14092" xr:uid="{00000000-0005-0000-0000-000094360000}"/>
    <cellStyle name="Normal 2 2 2 2 4 17 2 9" xfId="14093" xr:uid="{00000000-0005-0000-0000-000095360000}"/>
    <cellStyle name="Normal 2 2 2 2 4 17 3" xfId="14094" xr:uid="{00000000-0005-0000-0000-000096360000}"/>
    <cellStyle name="Normal 2 2 2 2 4 17 3 10" xfId="14095" xr:uid="{00000000-0005-0000-0000-000097360000}"/>
    <cellStyle name="Normal 2 2 2 2 4 17 3 2" xfId="14096" xr:uid="{00000000-0005-0000-0000-000098360000}"/>
    <cellStyle name="Normal 2 2 2 2 4 17 3 3" xfId="14097" xr:uid="{00000000-0005-0000-0000-000099360000}"/>
    <cellStyle name="Normal 2 2 2 2 4 17 3 4" xfId="14098" xr:uid="{00000000-0005-0000-0000-00009A360000}"/>
    <cellStyle name="Normal 2 2 2 2 4 17 3 5" xfId="14099" xr:uid="{00000000-0005-0000-0000-00009B360000}"/>
    <cellStyle name="Normal 2 2 2 2 4 17 3 6" xfId="14100" xr:uid="{00000000-0005-0000-0000-00009C360000}"/>
    <cellStyle name="Normal 2 2 2 2 4 17 3 7" xfId="14101" xr:uid="{00000000-0005-0000-0000-00009D360000}"/>
    <cellStyle name="Normal 2 2 2 2 4 17 3 8" xfId="14102" xr:uid="{00000000-0005-0000-0000-00009E360000}"/>
    <cellStyle name="Normal 2 2 2 2 4 17 3 9" xfId="14103" xr:uid="{00000000-0005-0000-0000-00009F360000}"/>
    <cellStyle name="Normal 2 2 2 2 4 17 4" xfId="14104" xr:uid="{00000000-0005-0000-0000-0000A0360000}"/>
    <cellStyle name="Normal 2 2 2 2 4 17 4 10" xfId="14105" xr:uid="{00000000-0005-0000-0000-0000A1360000}"/>
    <cellStyle name="Normal 2 2 2 2 4 17 4 2" xfId="14106" xr:uid="{00000000-0005-0000-0000-0000A2360000}"/>
    <cellStyle name="Normal 2 2 2 2 4 17 4 3" xfId="14107" xr:uid="{00000000-0005-0000-0000-0000A3360000}"/>
    <cellStyle name="Normal 2 2 2 2 4 17 4 4" xfId="14108" xr:uid="{00000000-0005-0000-0000-0000A4360000}"/>
    <cellStyle name="Normal 2 2 2 2 4 17 4 5" xfId="14109" xr:uid="{00000000-0005-0000-0000-0000A5360000}"/>
    <cellStyle name="Normal 2 2 2 2 4 17 4 6" xfId="14110" xr:uid="{00000000-0005-0000-0000-0000A6360000}"/>
    <cellStyle name="Normal 2 2 2 2 4 17 4 7" xfId="14111" xr:uid="{00000000-0005-0000-0000-0000A7360000}"/>
    <cellStyle name="Normal 2 2 2 2 4 17 4 8" xfId="14112" xr:uid="{00000000-0005-0000-0000-0000A8360000}"/>
    <cellStyle name="Normal 2 2 2 2 4 17 4 9" xfId="14113" xr:uid="{00000000-0005-0000-0000-0000A9360000}"/>
    <cellStyle name="Normal 2 2 2 2 4 17 5" xfId="14114" xr:uid="{00000000-0005-0000-0000-0000AA360000}"/>
    <cellStyle name="Normal 2 2 2 2 4 17 5 10" xfId="14115" xr:uid="{00000000-0005-0000-0000-0000AB360000}"/>
    <cellStyle name="Normal 2 2 2 2 4 17 5 2" xfId="14116" xr:uid="{00000000-0005-0000-0000-0000AC360000}"/>
    <cellStyle name="Normal 2 2 2 2 4 17 5 3" xfId="14117" xr:uid="{00000000-0005-0000-0000-0000AD360000}"/>
    <cellStyle name="Normal 2 2 2 2 4 17 5 4" xfId="14118" xr:uid="{00000000-0005-0000-0000-0000AE360000}"/>
    <cellStyle name="Normal 2 2 2 2 4 17 5 5" xfId="14119" xr:uid="{00000000-0005-0000-0000-0000AF360000}"/>
    <cellStyle name="Normal 2 2 2 2 4 17 5 6" xfId="14120" xr:uid="{00000000-0005-0000-0000-0000B0360000}"/>
    <cellStyle name="Normal 2 2 2 2 4 17 5 7" xfId="14121" xr:uid="{00000000-0005-0000-0000-0000B1360000}"/>
    <cellStyle name="Normal 2 2 2 2 4 17 5 8" xfId="14122" xr:uid="{00000000-0005-0000-0000-0000B2360000}"/>
    <cellStyle name="Normal 2 2 2 2 4 17 5 9" xfId="14123" xr:uid="{00000000-0005-0000-0000-0000B3360000}"/>
    <cellStyle name="Normal 2 2 2 2 4 17 6" xfId="14124" xr:uid="{00000000-0005-0000-0000-0000B4360000}"/>
    <cellStyle name="Normal 2 2 2 2 4 17 7" xfId="14125" xr:uid="{00000000-0005-0000-0000-0000B5360000}"/>
    <cellStyle name="Normal 2 2 2 2 4 17 8" xfId="14126" xr:uid="{00000000-0005-0000-0000-0000B6360000}"/>
    <cellStyle name="Normal 2 2 2 2 4 17 9" xfId="14127" xr:uid="{00000000-0005-0000-0000-0000B7360000}"/>
    <cellStyle name="Normal 2 2 2 2 4 18" xfId="14128" xr:uid="{00000000-0005-0000-0000-0000B8360000}"/>
    <cellStyle name="Normal 2 2 2 2 4 18 10" xfId="14129" xr:uid="{00000000-0005-0000-0000-0000B9360000}"/>
    <cellStyle name="Normal 2 2 2 2 4 18 11" xfId="14130" xr:uid="{00000000-0005-0000-0000-0000BA360000}"/>
    <cellStyle name="Normal 2 2 2 2 4 18 12" xfId="14131" xr:uid="{00000000-0005-0000-0000-0000BB360000}"/>
    <cellStyle name="Normal 2 2 2 2 4 18 13" xfId="14132" xr:uid="{00000000-0005-0000-0000-0000BC360000}"/>
    <cellStyle name="Normal 2 2 2 2 4 18 14" xfId="14133" xr:uid="{00000000-0005-0000-0000-0000BD360000}"/>
    <cellStyle name="Normal 2 2 2 2 4 18 2" xfId="14134" xr:uid="{00000000-0005-0000-0000-0000BE360000}"/>
    <cellStyle name="Normal 2 2 2 2 4 18 2 10" xfId="14135" xr:uid="{00000000-0005-0000-0000-0000BF360000}"/>
    <cellStyle name="Normal 2 2 2 2 4 18 2 2" xfId="14136" xr:uid="{00000000-0005-0000-0000-0000C0360000}"/>
    <cellStyle name="Normal 2 2 2 2 4 18 2 3" xfId="14137" xr:uid="{00000000-0005-0000-0000-0000C1360000}"/>
    <cellStyle name="Normal 2 2 2 2 4 18 2 4" xfId="14138" xr:uid="{00000000-0005-0000-0000-0000C2360000}"/>
    <cellStyle name="Normal 2 2 2 2 4 18 2 5" xfId="14139" xr:uid="{00000000-0005-0000-0000-0000C3360000}"/>
    <cellStyle name="Normal 2 2 2 2 4 18 2 6" xfId="14140" xr:uid="{00000000-0005-0000-0000-0000C4360000}"/>
    <cellStyle name="Normal 2 2 2 2 4 18 2 7" xfId="14141" xr:uid="{00000000-0005-0000-0000-0000C5360000}"/>
    <cellStyle name="Normal 2 2 2 2 4 18 2 8" xfId="14142" xr:uid="{00000000-0005-0000-0000-0000C6360000}"/>
    <cellStyle name="Normal 2 2 2 2 4 18 2 9" xfId="14143" xr:uid="{00000000-0005-0000-0000-0000C7360000}"/>
    <cellStyle name="Normal 2 2 2 2 4 18 3" xfId="14144" xr:uid="{00000000-0005-0000-0000-0000C8360000}"/>
    <cellStyle name="Normal 2 2 2 2 4 18 3 10" xfId="14145" xr:uid="{00000000-0005-0000-0000-0000C9360000}"/>
    <cellStyle name="Normal 2 2 2 2 4 18 3 2" xfId="14146" xr:uid="{00000000-0005-0000-0000-0000CA360000}"/>
    <cellStyle name="Normal 2 2 2 2 4 18 3 3" xfId="14147" xr:uid="{00000000-0005-0000-0000-0000CB360000}"/>
    <cellStyle name="Normal 2 2 2 2 4 18 3 4" xfId="14148" xr:uid="{00000000-0005-0000-0000-0000CC360000}"/>
    <cellStyle name="Normal 2 2 2 2 4 18 3 5" xfId="14149" xr:uid="{00000000-0005-0000-0000-0000CD360000}"/>
    <cellStyle name="Normal 2 2 2 2 4 18 3 6" xfId="14150" xr:uid="{00000000-0005-0000-0000-0000CE360000}"/>
    <cellStyle name="Normal 2 2 2 2 4 18 3 7" xfId="14151" xr:uid="{00000000-0005-0000-0000-0000CF360000}"/>
    <cellStyle name="Normal 2 2 2 2 4 18 3 8" xfId="14152" xr:uid="{00000000-0005-0000-0000-0000D0360000}"/>
    <cellStyle name="Normal 2 2 2 2 4 18 3 9" xfId="14153" xr:uid="{00000000-0005-0000-0000-0000D1360000}"/>
    <cellStyle name="Normal 2 2 2 2 4 18 4" xfId="14154" xr:uid="{00000000-0005-0000-0000-0000D2360000}"/>
    <cellStyle name="Normal 2 2 2 2 4 18 4 10" xfId="14155" xr:uid="{00000000-0005-0000-0000-0000D3360000}"/>
    <cellStyle name="Normal 2 2 2 2 4 18 4 2" xfId="14156" xr:uid="{00000000-0005-0000-0000-0000D4360000}"/>
    <cellStyle name="Normal 2 2 2 2 4 18 4 3" xfId="14157" xr:uid="{00000000-0005-0000-0000-0000D5360000}"/>
    <cellStyle name="Normal 2 2 2 2 4 18 4 4" xfId="14158" xr:uid="{00000000-0005-0000-0000-0000D6360000}"/>
    <cellStyle name="Normal 2 2 2 2 4 18 4 5" xfId="14159" xr:uid="{00000000-0005-0000-0000-0000D7360000}"/>
    <cellStyle name="Normal 2 2 2 2 4 18 4 6" xfId="14160" xr:uid="{00000000-0005-0000-0000-0000D8360000}"/>
    <cellStyle name="Normal 2 2 2 2 4 18 4 7" xfId="14161" xr:uid="{00000000-0005-0000-0000-0000D9360000}"/>
    <cellStyle name="Normal 2 2 2 2 4 18 4 8" xfId="14162" xr:uid="{00000000-0005-0000-0000-0000DA360000}"/>
    <cellStyle name="Normal 2 2 2 2 4 18 4 9" xfId="14163" xr:uid="{00000000-0005-0000-0000-0000DB360000}"/>
    <cellStyle name="Normal 2 2 2 2 4 18 5" xfId="14164" xr:uid="{00000000-0005-0000-0000-0000DC360000}"/>
    <cellStyle name="Normal 2 2 2 2 4 18 5 10" xfId="14165" xr:uid="{00000000-0005-0000-0000-0000DD360000}"/>
    <cellStyle name="Normal 2 2 2 2 4 18 5 2" xfId="14166" xr:uid="{00000000-0005-0000-0000-0000DE360000}"/>
    <cellStyle name="Normal 2 2 2 2 4 18 5 3" xfId="14167" xr:uid="{00000000-0005-0000-0000-0000DF360000}"/>
    <cellStyle name="Normal 2 2 2 2 4 18 5 4" xfId="14168" xr:uid="{00000000-0005-0000-0000-0000E0360000}"/>
    <cellStyle name="Normal 2 2 2 2 4 18 5 5" xfId="14169" xr:uid="{00000000-0005-0000-0000-0000E1360000}"/>
    <cellStyle name="Normal 2 2 2 2 4 18 5 6" xfId="14170" xr:uid="{00000000-0005-0000-0000-0000E2360000}"/>
    <cellStyle name="Normal 2 2 2 2 4 18 5 7" xfId="14171" xr:uid="{00000000-0005-0000-0000-0000E3360000}"/>
    <cellStyle name="Normal 2 2 2 2 4 18 5 8" xfId="14172" xr:uid="{00000000-0005-0000-0000-0000E4360000}"/>
    <cellStyle name="Normal 2 2 2 2 4 18 5 9" xfId="14173" xr:uid="{00000000-0005-0000-0000-0000E5360000}"/>
    <cellStyle name="Normal 2 2 2 2 4 18 6" xfId="14174" xr:uid="{00000000-0005-0000-0000-0000E6360000}"/>
    <cellStyle name="Normal 2 2 2 2 4 18 7" xfId="14175" xr:uid="{00000000-0005-0000-0000-0000E7360000}"/>
    <cellStyle name="Normal 2 2 2 2 4 18 8" xfId="14176" xr:uid="{00000000-0005-0000-0000-0000E8360000}"/>
    <cellStyle name="Normal 2 2 2 2 4 18 9" xfId="14177" xr:uid="{00000000-0005-0000-0000-0000E9360000}"/>
    <cellStyle name="Normal 2 2 2 2 4 19" xfId="14178" xr:uid="{00000000-0005-0000-0000-0000EA360000}"/>
    <cellStyle name="Normal 2 2 2 2 4 19 10" xfId="14179" xr:uid="{00000000-0005-0000-0000-0000EB360000}"/>
    <cellStyle name="Normal 2 2 2 2 4 19 11" xfId="14180" xr:uid="{00000000-0005-0000-0000-0000EC360000}"/>
    <cellStyle name="Normal 2 2 2 2 4 19 12" xfId="14181" xr:uid="{00000000-0005-0000-0000-0000ED360000}"/>
    <cellStyle name="Normal 2 2 2 2 4 19 13" xfId="14182" xr:uid="{00000000-0005-0000-0000-0000EE360000}"/>
    <cellStyle name="Normal 2 2 2 2 4 19 14" xfId="14183" xr:uid="{00000000-0005-0000-0000-0000EF360000}"/>
    <cellStyle name="Normal 2 2 2 2 4 19 2" xfId="14184" xr:uid="{00000000-0005-0000-0000-0000F0360000}"/>
    <cellStyle name="Normal 2 2 2 2 4 19 2 10" xfId="14185" xr:uid="{00000000-0005-0000-0000-0000F1360000}"/>
    <cellStyle name="Normal 2 2 2 2 4 19 2 2" xfId="14186" xr:uid="{00000000-0005-0000-0000-0000F2360000}"/>
    <cellStyle name="Normal 2 2 2 2 4 19 2 3" xfId="14187" xr:uid="{00000000-0005-0000-0000-0000F3360000}"/>
    <cellStyle name="Normal 2 2 2 2 4 19 2 4" xfId="14188" xr:uid="{00000000-0005-0000-0000-0000F4360000}"/>
    <cellStyle name="Normal 2 2 2 2 4 19 2 5" xfId="14189" xr:uid="{00000000-0005-0000-0000-0000F5360000}"/>
    <cellStyle name="Normal 2 2 2 2 4 19 2 6" xfId="14190" xr:uid="{00000000-0005-0000-0000-0000F6360000}"/>
    <cellStyle name="Normal 2 2 2 2 4 19 2 7" xfId="14191" xr:uid="{00000000-0005-0000-0000-0000F7360000}"/>
    <cellStyle name="Normal 2 2 2 2 4 19 2 8" xfId="14192" xr:uid="{00000000-0005-0000-0000-0000F8360000}"/>
    <cellStyle name="Normal 2 2 2 2 4 19 2 9" xfId="14193" xr:uid="{00000000-0005-0000-0000-0000F9360000}"/>
    <cellStyle name="Normal 2 2 2 2 4 19 3" xfId="14194" xr:uid="{00000000-0005-0000-0000-0000FA360000}"/>
    <cellStyle name="Normal 2 2 2 2 4 19 3 10" xfId="14195" xr:uid="{00000000-0005-0000-0000-0000FB360000}"/>
    <cellStyle name="Normal 2 2 2 2 4 19 3 2" xfId="14196" xr:uid="{00000000-0005-0000-0000-0000FC360000}"/>
    <cellStyle name="Normal 2 2 2 2 4 19 3 3" xfId="14197" xr:uid="{00000000-0005-0000-0000-0000FD360000}"/>
    <cellStyle name="Normal 2 2 2 2 4 19 3 4" xfId="14198" xr:uid="{00000000-0005-0000-0000-0000FE360000}"/>
    <cellStyle name="Normal 2 2 2 2 4 19 3 5" xfId="14199" xr:uid="{00000000-0005-0000-0000-0000FF360000}"/>
    <cellStyle name="Normal 2 2 2 2 4 19 3 6" xfId="14200" xr:uid="{00000000-0005-0000-0000-000000370000}"/>
    <cellStyle name="Normal 2 2 2 2 4 19 3 7" xfId="14201" xr:uid="{00000000-0005-0000-0000-000001370000}"/>
    <cellStyle name="Normal 2 2 2 2 4 19 3 8" xfId="14202" xr:uid="{00000000-0005-0000-0000-000002370000}"/>
    <cellStyle name="Normal 2 2 2 2 4 19 3 9" xfId="14203" xr:uid="{00000000-0005-0000-0000-000003370000}"/>
    <cellStyle name="Normal 2 2 2 2 4 19 4" xfId="14204" xr:uid="{00000000-0005-0000-0000-000004370000}"/>
    <cellStyle name="Normal 2 2 2 2 4 19 4 10" xfId="14205" xr:uid="{00000000-0005-0000-0000-000005370000}"/>
    <cellStyle name="Normal 2 2 2 2 4 19 4 2" xfId="14206" xr:uid="{00000000-0005-0000-0000-000006370000}"/>
    <cellStyle name="Normal 2 2 2 2 4 19 4 3" xfId="14207" xr:uid="{00000000-0005-0000-0000-000007370000}"/>
    <cellStyle name="Normal 2 2 2 2 4 19 4 4" xfId="14208" xr:uid="{00000000-0005-0000-0000-000008370000}"/>
    <cellStyle name="Normal 2 2 2 2 4 19 4 5" xfId="14209" xr:uid="{00000000-0005-0000-0000-000009370000}"/>
    <cellStyle name="Normal 2 2 2 2 4 19 4 6" xfId="14210" xr:uid="{00000000-0005-0000-0000-00000A370000}"/>
    <cellStyle name="Normal 2 2 2 2 4 19 4 7" xfId="14211" xr:uid="{00000000-0005-0000-0000-00000B370000}"/>
    <cellStyle name="Normal 2 2 2 2 4 19 4 8" xfId="14212" xr:uid="{00000000-0005-0000-0000-00000C370000}"/>
    <cellStyle name="Normal 2 2 2 2 4 19 4 9" xfId="14213" xr:uid="{00000000-0005-0000-0000-00000D370000}"/>
    <cellStyle name="Normal 2 2 2 2 4 19 5" xfId="14214" xr:uid="{00000000-0005-0000-0000-00000E370000}"/>
    <cellStyle name="Normal 2 2 2 2 4 19 5 10" xfId="14215" xr:uid="{00000000-0005-0000-0000-00000F370000}"/>
    <cellStyle name="Normal 2 2 2 2 4 19 5 2" xfId="14216" xr:uid="{00000000-0005-0000-0000-000010370000}"/>
    <cellStyle name="Normal 2 2 2 2 4 19 5 3" xfId="14217" xr:uid="{00000000-0005-0000-0000-000011370000}"/>
    <cellStyle name="Normal 2 2 2 2 4 19 5 4" xfId="14218" xr:uid="{00000000-0005-0000-0000-000012370000}"/>
    <cellStyle name="Normal 2 2 2 2 4 19 5 5" xfId="14219" xr:uid="{00000000-0005-0000-0000-000013370000}"/>
    <cellStyle name="Normal 2 2 2 2 4 19 5 6" xfId="14220" xr:uid="{00000000-0005-0000-0000-000014370000}"/>
    <cellStyle name="Normal 2 2 2 2 4 19 5 7" xfId="14221" xr:uid="{00000000-0005-0000-0000-000015370000}"/>
    <cellStyle name="Normal 2 2 2 2 4 19 5 8" xfId="14222" xr:uid="{00000000-0005-0000-0000-000016370000}"/>
    <cellStyle name="Normal 2 2 2 2 4 19 5 9" xfId="14223" xr:uid="{00000000-0005-0000-0000-000017370000}"/>
    <cellStyle name="Normal 2 2 2 2 4 19 6" xfId="14224" xr:uid="{00000000-0005-0000-0000-000018370000}"/>
    <cellStyle name="Normal 2 2 2 2 4 19 7" xfId="14225" xr:uid="{00000000-0005-0000-0000-000019370000}"/>
    <cellStyle name="Normal 2 2 2 2 4 19 8" xfId="14226" xr:uid="{00000000-0005-0000-0000-00001A370000}"/>
    <cellStyle name="Normal 2 2 2 2 4 19 9" xfId="14227" xr:uid="{00000000-0005-0000-0000-00001B370000}"/>
    <cellStyle name="Normal 2 2 2 2 4 2" xfId="14228" xr:uid="{00000000-0005-0000-0000-00001C370000}"/>
    <cellStyle name="Normal 2 2 2 2 4 2 10" xfId="14229" xr:uid="{00000000-0005-0000-0000-00001D370000}"/>
    <cellStyle name="Normal 2 2 2 2 4 2 11" xfId="14230" xr:uid="{00000000-0005-0000-0000-00001E370000}"/>
    <cellStyle name="Normal 2 2 2 2 4 2 12" xfId="14231" xr:uid="{00000000-0005-0000-0000-00001F370000}"/>
    <cellStyle name="Normal 2 2 2 2 4 2 13" xfId="14232" xr:uid="{00000000-0005-0000-0000-000020370000}"/>
    <cellStyle name="Normal 2 2 2 2 4 2 14" xfId="14233" xr:uid="{00000000-0005-0000-0000-000021370000}"/>
    <cellStyle name="Normal 2 2 2 2 4 2 15" xfId="14234" xr:uid="{00000000-0005-0000-0000-000022370000}"/>
    <cellStyle name="Normal 2 2 2 2 4 2 16" xfId="14235" xr:uid="{00000000-0005-0000-0000-000023370000}"/>
    <cellStyle name="Normal 2 2 2 2 4 2 17" xfId="14236" xr:uid="{00000000-0005-0000-0000-000024370000}"/>
    <cellStyle name="Normal 2 2 2 2 4 2 18" xfId="14237" xr:uid="{00000000-0005-0000-0000-000025370000}"/>
    <cellStyle name="Normal 2 2 2 2 4 2 19" xfId="14238" xr:uid="{00000000-0005-0000-0000-000026370000}"/>
    <cellStyle name="Normal 2 2 2 2 4 2 2" xfId="14239" xr:uid="{00000000-0005-0000-0000-000027370000}"/>
    <cellStyle name="Normal 2 2 2 2 4 2 2 10" xfId="14240" xr:uid="{00000000-0005-0000-0000-000028370000}"/>
    <cellStyle name="Normal 2 2 2 2 4 2 2 10 10" xfId="14241" xr:uid="{00000000-0005-0000-0000-000029370000}"/>
    <cellStyle name="Normal 2 2 2 2 4 2 2 10 11" xfId="14242" xr:uid="{00000000-0005-0000-0000-00002A370000}"/>
    <cellStyle name="Normal 2 2 2 2 4 2 2 10 12" xfId="14243" xr:uid="{00000000-0005-0000-0000-00002B370000}"/>
    <cellStyle name="Normal 2 2 2 2 4 2 2 10 13" xfId="14244" xr:uid="{00000000-0005-0000-0000-00002C370000}"/>
    <cellStyle name="Normal 2 2 2 2 4 2 2 10 14" xfId="14245" xr:uid="{00000000-0005-0000-0000-00002D370000}"/>
    <cellStyle name="Normal 2 2 2 2 4 2 2 10 2" xfId="14246" xr:uid="{00000000-0005-0000-0000-00002E370000}"/>
    <cellStyle name="Normal 2 2 2 2 4 2 2 10 2 10" xfId="14247" xr:uid="{00000000-0005-0000-0000-00002F370000}"/>
    <cellStyle name="Normal 2 2 2 2 4 2 2 10 2 2" xfId="14248" xr:uid="{00000000-0005-0000-0000-000030370000}"/>
    <cellStyle name="Normal 2 2 2 2 4 2 2 10 2 3" xfId="14249" xr:uid="{00000000-0005-0000-0000-000031370000}"/>
    <cellStyle name="Normal 2 2 2 2 4 2 2 10 2 4" xfId="14250" xr:uid="{00000000-0005-0000-0000-000032370000}"/>
    <cellStyle name="Normal 2 2 2 2 4 2 2 10 2 5" xfId="14251" xr:uid="{00000000-0005-0000-0000-000033370000}"/>
    <cellStyle name="Normal 2 2 2 2 4 2 2 10 2 6" xfId="14252" xr:uid="{00000000-0005-0000-0000-000034370000}"/>
    <cellStyle name="Normal 2 2 2 2 4 2 2 10 2 7" xfId="14253" xr:uid="{00000000-0005-0000-0000-000035370000}"/>
    <cellStyle name="Normal 2 2 2 2 4 2 2 10 2 8" xfId="14254" xr:uid="{00000000-0005-0000-0000-000036370000}"/>
    <cellStyle name="Normal 2 2 2 2 4 2 2 10 2 9" xfId="14255" xr:uid="{00000000-0005-0000-0000-000037370000}"/>
    <cellStyle name="Normal 2 2 2 2 4 2 2 10 3" xfId="14256" xr:uid="{00000000-0005-0000-0000-000038370000}"/>
    <cellStyle name="Normal 2 2 2 2 4 2 2 10 3 10" xfId="14257" xr:uid="{00000000-0005-0000-0000-000039370000}"/>
    <cellStyle name="Normal 2 2 2 2 4 2 2 10 3 2" xfId="14258" xr:uid="{00000000-0005-0000-0000-00003A370000}"/>
    <cellStyle name="Normal 2 2 2 2 4 2 2 10 3 3" xfId="14259" xr:uid="{00000000-0005-0000-0000-00003B370000}"/>
    <cellStyle name="Normal 2 2 2 2 4 2 2 10 3 4" xfId="14260" xr:uid="{00000000-0005-0000-0000-00003C370000}"/>
    <cellStyle name="Normal 2 2 2 2 4 2 2 10 3 5" xfId="14261" xr:uid="{00000000-0005-0000-0000-00003D370000}"/>
    <cellStyle name="Normal 2 2 2 2 4 2 2 10 3 6" xfId="14262" xr:uid="{00000000-0005-0000-0000-00003E370000}"/>
    <cellStyle name="Normal 2 2 2 2 4 2 2 10 3 7" xfId="14263" xr:uid="{00000000-0005-0000-0000-00003F370000}"/>
    <cellStyle name="Normal 2 2 2 2 4 2 2 10 3 8" xfId="14264" xr:uid="{00000000-0005-0000-0000-000040370000}"/>
    <cellStyle name="Normal 2 2 2 2 4 2 2 10 3 9" xfId="14265" xr:uid="{00000000-0005-0000-0000-000041370000}"/>
    <cellStyle name="Normal 2 2 2 2 4 2 2 10 4" xfId="14266" xr:uid="{00000000-0005-0000-0000-000042370000}"/>
    <cellStyle name="Normal 2 2 2 2 4 2 2 10 4 10" xfId="14267" xr:uid="{00000000-0005-0000-0000-000043370000}"/>
    <cellStyle name="Normal 2 2 2 2 4 2 2 10 4 2" xfId="14268" xr:uid="{00000000-0005-0000-0000-000044370000}"/>
    <cellStyle name="Normal 2 2 2 2 4 2 2 10 4 3" xfId="14269" xr:uid="{00000000-0005-0000-0000-000045370000}"/>
    <cellStyle name="Normal 2 2 2 2 4 2 2 10 4 4" xfId="14270" xr:uid="{00000000-0005-0000-0000-000046370000}"/>
    <cellStyle name="Normal 2 2 2 2 4 2 2 10 4 5" xfId="14271" xr:uid="{00000000-0005-0000-0000-000047370000}"/>
    <cellStyle name="Normal 2 2 2 2 4 2 2 10 4 6" xfId="14272" xr:uid="{00000000-0005-0000-0000-000048370000}"/>
    <cellStyle name="Normal 2 2 2 2 4 2 2 10 4 7" xfId="14273" xr:uid="{00000000-0005-0000-0000-000049370000}"/>
    <cellStyle name="Normal 2 2 2 2 4 2 2 10 4 8" xfId="14274" xr:uid="{00000000-0005-0000-0000-00004A370000}"/>
    <cellStyle name="Normal 2 2 2 2 4 2 2 10 4 9" xfId="14275" xr:uid="{00000000-0005-0000-0000-00004B370000}"/>
    <cellStyle name="Normal 2 2 2 2 4 2 2 10 5" xfId="14276" xr:uid="{00000000-0005-0000-0000-00004C370000}"/>
    <cellStyle name="Normal 2 2 2 2 4 2 2 10 5 10" xfId="14277" xr:uid="{00000000-0005-0000-0000-00004D370000}"/>
    <cellStyle name="Normal 2 2 2 2 4 2 2 10 5 2" xfId="14278" xr:uid="{00000000-0005-0000-0000-00004E370000}"/>
    <cellStyle name="Normal 2 2 2 2 4 2 2 10 5 3" xfId="14279" xr:uid="{00000000-0005-0000-0000-00004F370000}"/>
    <cellStyle name="Normal 2 2 2 2 4 2 2 10 5 4" xfId="14280" xr:uid="{00000000-0005-0000-0000-000050370000}"/>
    <cellStyle name="Normal 2 2 2 2 4 2 2 10 5 5" xfId="14281" xr:uid="{00000000-0005-0000-0000-000051370000}"/>
    <cellStyle name="Normal 2 2 2 2 4 2 2 10 5 6" xfId="14282" xr:uid="{00000000-0005-0000-0000-000052370000}"/>
    <cellStyle name="Normal 2 2 2 2 4 2 2 10 5 7" xfId="14283" xr:uid="{00000000-0005-0000-0000-000053370000}"/>
    <cellStyle name="Normal 2 2 2 2 4 2 2 10 5 8" xfId="14284" xr:uid="{00000000-0005-0000-0000-000054370000}"/>
    <cellStyle name="Normal 2 2 2 2 4 2 2 10 5 9" xfId="14285" xr:uid="{00000000-0005-0000-0000-000055370000}"/>
    <cellStyle name="Normal 2 2 2 2 4 2 2 10 6" xfId="14286" xr:uid="{00000000-0005-0000-0000-000056370000}"/>
    <cellStyle name="Normal 2 2 2 2 4 2 2 10 7" xfId="14287" xr:uid="{00000000-0005-0000-0000-000057370000}"/>
    <cellStyle name="Normal 2 2 2 2 4 2 2 10 8" xfId="14288" xr:uid="{00000000-0005-0000-0000-000058370000}"/>
    <cellStyle name="Normal 2 2 2 2 4 2 2 10 9" xfId="14289" xr:uid="{00000000-0005-0000-0000-000059370000}"/>
    <cellStyle name="Normal 2 2 2 2 4 2 2 11" xfId="14290" xr:uid="{00000000-0005-0000-0000-00005A370000}"/>
    <cellStyle name="Normal 2 2 2 2 4 2 2 11 10" xfId="14291" xr:uid="{00000000-0005-0000-0000-00005B370000}"/>
    <cellStyle name="Normal 2 2 2 2 4 2 2 11 11" xfId="14292" xr:uid="{00000000-0005-0000-0000-00005C370000}"/>
    <cellStyle name="Normal 2 2 2 2 4 2 2 11 12" xfId="14293" xr:uid="{00000000-0005-0000-0000-00005D370000}"/>
    <cellStyle name="Normal 2 2 2 2 4 2 2 11 13" xfId="14294" xr:uid="{00000000-0005-0000-0000-00005E370000}"/>
    <cellStyle name="Normal 2 2 2 2 4 2 2 11 14" xfId="14295" xr:uid="{00000000-0005-0000-0000-00005F370000}"/>
    <cellStyle name="Normal 2 2 2 2 4 2 2 11 2" xfId="14296" xr:uid="{00000000-0005-0000-0000-000060370000}"/>
    <cellStyle name="Normal 2 2 2 2 4 2 2 11 2 10" xfId="14297" xr:uid="{00000000-0005-0000-0000-000061370000}"/>
    <cellStyle name="Normal 2 2 2 2 4 2 2 11 2 2" xfId="14298" xr:uid="{00000000-0005-0000-0000-000062370000}"/>
    <cellStyle name="Normal 2 2 2 2 4 2 2 11 2 3" xfId="14299" xr:uid="{00000000-0005-0000-0000-000063370000}"/>
    <cellStyle name="Normal 2 2 2 2 4 2 2 11 2 4" xfId="14300" xr:uid="{00000000-0005-0000-0000-000064370000}"/>
    <cellStyle name="Normal 2 2 2 2 4 2 2 11 2 5" xfId="14301" xr:uid="{00000000-0005-0000-0000-000065370000}"/>
    <cellStyle name="Normal 2 2 2 2 4 2 2 11 2 6" xfId="14302" xr:uid="{00000000-0005-0000-0000-000066370000}"/>
    <cellStyle name="Normal 2 2 2 2 4 2 2 11 2 7" xfId="14303" xr:uid="{00000000-0005-0000-0000-000067370000}"/>
    <cellStyle name="Normal 2 2 2 2 4 2 2 11 2 8" xfId="14304" xr:uid="{00000000-0005-0000-0000-000068370000}"/>
    <cellStyle name="Normal 2 2 2 2 4 2 2 11 2 9" xfId="14305" xr:uid="{00000000-0005-0000-0000-000069370000}"/>
    <cellStyle name="Normal 2 2 2 2 4 2 2 11 3" xfId="14306" xr:uid="{00000000-0005-0000-0000-00006A370000}"/>
    <cellStyle name="Normal 2 2 2 2 4 2 2 11 3 10" xfId="14307" xr:uid="{00000000-0005-0000-0000-00006B370000}"/>
    <cellStyle name="Normal 2 2 2 2 4 2 2 11 3 2" xfId="14308" xr:uid="{00000000-0005-0000-0000-00006C370000}"/>
    <cellStyle name="Normal 2 2 2 2 4 2 2 11 3 3" xfId="14309" xr:uid="{00000000-0005-0000-0000-00006D370000}"/>
    <cellStyle name="Normal 2 2 2 2 4 2 2 11 3 4" xfId="14310" xr:uid="{00000000-0005-0000-0000-00006E370000}"/>
    <cellStyle name="Normal 2 2 2 2 4 2 2 11 3 5" xfId="14311" xr:uid="{00000000-0005-0000-0000-00006F370000}"/>
    <cellStyle name="Normal 2 2 2 2 4 2 2 11 3 6" xfId="14312" xr:uid="{00000000-0005-0000-0000-000070370000}"/>
    <cellStyle name="Normal 2 2 2 2 4 2 2 11 3 7" xfId="14313" xr:uid="{00000000-0005-0000-0000-000071370000}"/>
    <cellStyle name="Normal 2 2 2 2 4 2 2 11 3 8" xfId="14314" xr:uid="{00000000-0005-0000-0000-000072370000}"/>
    <cellStyle name="Normal 2 2 2 2 4 2 2 11 3 9" xfId="14315" xr:uid="{00000000-0005-0000-0000-000073370000}"/>
    <cellStyle name="Normal 2 2 2 2 4 2 2 11 4" xfId="14316" xr:uid="{00000000-0005-0000-0000-000074370000}"/>
    <cellStyle name="Normal 2 2 2 2 4 2 2 11 4 10" xfId="14317" xr:uid="{00000000-0005-0000-0000-000075370000}"/>
    <cellStyle name="Normal 2 2 2 2 4 2 2 11 4 2" xfId="14318" xr:uid="{00000000-0005-0000-0000-000076370000}"/>
    <cellStyle name="Normal 2 2 2 2 4 2 2 11 4 3" xfId="14319" xr:uid="{00000000-0005-0000-0000-000077370000}"/>
    <cellStyle name="Normal 2 2 2 2 4 2 2 11 4 4" xfId="14320" xr:uid="{00000000-0005-0000-0000-000078370000}"/>
    <cellStyle name="Normal 2 2 2 2 4 2 2 11 4 5" xfId="14321" xr:uid="{00000000-0005-0000-0000-000079370000}"/>
    <cellStyle name="Normal 2 2 2 2 4 2 2 11 4 6" xfId="14322" xr:uid="{00000000-0005-0000-0000-00007A370000}"/>
    <cellStyle name="Normal 2 2 2 2 4 2 2 11 4 7" xfId="14323" xr:uid="{00000000-0005-0000-0000-00007B370000}"/>
    <cellStyle name="Normal 2 2 2 2 4 2 2 11 4 8" xfId="14324" xr:uid="{00000000-0005-0000-0000-00007C370000}"/>
    <cellStyle name="Normal 2 2 2 2 4 2 2 11 4 9" xfId="14325" xr:uid="{00000000-0005-0000-0000-00007D370000}"/>
    <cellStyle name="Normal 2 2 2 2 4 2 2 11 5" xfId="14326" xr:uid="{00000000-0005-0000-0000-00007E370000}"/>
    <cellStyle name="Normal 2 2 2 2 4 2 2 11 5 10" xfId="14327" xr:uid="{00000000-0005-0000-0000-00007F370000}"/>
    <cellStyle name="Normal 2 2 2 2 4 2 2 11 5 2" xfId="14328" xr:uid="{00000000-0005-0000-0000-000080370000}"/>
    <cellStyle name="Normal 2 2 2 2 4 2 2 11 5 3" xfId="14329" xr:uid="{00000000-0005-0000-0000-000081370000}"/>
    <cellStyle name="Normal 2 2 2 2 4 2 2 11 5 4" xfId="14330" xr:uid="{00000000-0005-0000-0000-000082370000}"/>
    <cellStyle name="Normal 2 2 2 2 4 2 2 11 5 5" xfId="14331" xr:uid="{00000000-0005-0000-0000-000083370000}"/>
    <cellStyle name="Normal 2 2 2 2 4 2 2 11 5 6" xfId="14332" xr:uid="{00000000-0005-0000-0000-000084370000}"/>
    <cellStyle name="Normal 2 2 2 2 4 2 2 11 5 7" xfId="14333" xr:uid="{00000000-0005-0000-0000-000085370000}"/>
    <cellStyle name="Normal 2 2 2 2 4 2 2 11 5 8" xfId="14334" xr:uid="{00000000-0005-0000-0000-000086370000}"/>
    <cellStyle name="Normal 2 2 2 2 4 2 2 11 5 9" xfId="14335" xr:uid="{00000000-0005-0000-0000-000087370000}"/>
    <cellStyle name="Normal 2 2 2 2 4 2 2 11 6" xfId="14336" xr:uid="{00000000-0005-0000-0000-000088370000}"/>
    <cellStyle name="Normal 2 2 2 2 4 2 2 11 7" xfId="14337" xr:uid="{00000000-0005-0000-0000-000089370000}"/>
    <cellStyle name="Normal 2 2 2 2 4 2 2 11 8" xfId="14338" xr:uid="{00000000-0005-0000-0000-00008A370000}"/>
    <cellStyle name="Normal 2 2 2 2 4 2 2 11 9" xfId="14339" xr:uid="{00000000-0005-0000-0000-00008B370000}"/>
    <cellStyle name="Normal 2 2 2 2 4 2 2 12" xfId="14340" xr:uid="{00000000-0005-0000-0000-00008C370000}"/>
    <cellStyle name="Normal 2 2 2 2 4 2 2 12 10" xfId="14341" xr:uid="{00000000-0005-0000-0000-00008D370000}"/>
    <cellStyle name="Normal 2 2 2 2 4 2 2 12 11" xfId="14342" xr:uid="{00000000-0005-0000-0000-00008E370000}"/>
    <cellStyle name="Normal 2 2 2 2 4 2 2 12 12" xfId="14343" xr:uid="{00000000-0005-0000-0000-00008F370000}"/>
    <cellStyle name="Normal 2 2 2 2 4 2 2 12 13" xfId="14344" xr:uid="{00000000-0005-0000-0000-000090370000}"/>
    <cellStyle name="Normal 2 2 2 2 4 2 2 12 14" xfId="14345" xr:uid="{00000000-0005-0000-0000-000091370000}"/>
    <cellStyle name="Normal 2 2 2 2 4 2 2 12 2" xfId="14346" xr:uid="{00000000-0005-0000-0000-000092370000}"/>
    <cellStyle name="Normal 2 2 2 2 4 2 2 12 2 10" xfId="14347" xr:uid="{00000000-0005-0000-0000-000093370000}"/>
    <cellStyle name="Normal 2 2 2 2 4 2 2 12 2 2" xfId="14348" xr:uid="{00000000-0005-0000-0000-000094370000}"/>
    <cellStyle name="Normal 2 2 2 2 4 2 2 12 2 3" xfId="14349" xr:uid="{00000000-0005-0000-0000-000095370000}"/>
    <cellStyle name="Normal 2 2 2 2 4 2 2 12 2 4" xfId="14350" xr:uid="{00000000-0005-0000-0000-000096370000}"/>
    <cellStyle name="Normal 2 2 2 2 4 2 2 12 2 5" xfId="14351" xr:uid="{00000000-0005-0000-0000-000097370000}"/>
    <cellStyle name="Normal 2 2 2 2 4 2 2 12 2 6" xfId="14352" xr:uid="{00000000-0005-0000-0000-000098370000}"/>
    <cellStyle name="Normal 2 2 2 2 4 2 2 12 2 7" xfId="14353" xr:uid="{00000000-0005-0000-0000-000099370000}"/>
    <cellStyle name="Normal 2 2 2 2 4 2 2 12 2 8" xfId="14354" xr:uid="{00000000-0005-0000-0000-00009A370000}"/>
    <cellStyle name="Normal 2 2 2 2 4 2 2 12 2 9" xfId="14355" xr:uid="{00000000-0005-0000-0000-00009B370000}"/>
    <cellStyle name="Normal 2 2 2 2 4 2 2 12 3" xfId="14356" xr:uid="{00000000-0005-0000-0000-00009C370000}"/>
    <cellStyle name="Normal 2 2 2 2 4 2 2 12 3 10" xfId="14357" xr:uid="{00000000-0005-0000-0000-00009D370000}"/>
    <cellStyle name="Normal 2 2 2 2 4 2 2 12 3 2" xfId="14358" xr:uid="{00000000-0005-0000-0000-00009E370000}"/>
    <cellStyle name="Normal 2 2 2 2 4 2 2 12 3 3" xfId="14359" xr:uid="{00000000-0005-0000-0000-00009F370000}"/>
    <cellStyle name="Normal 2 2 2 2 4 2 2 12 3 4" xfId="14360" xr:uid="{00000000-0005-0000-0000-0000A0370000}"/>
    <cellStyle name="Normal 2 2 2 2 4 2 2 12 3 5" xfId="14361" xr:uid="{00000000-0005-0000-0000-0000A1370000}"/>
    <cellStyle name="Normal 2 2 2 2 4 2 2 12 3 6" xfId="14362" xr:uid="{00000000-0005-0000-0000-0000A2370000}"/>
    <cellStyle name="Normal 2 2 2 2 4 2 2 12 3 7" xfId="14363" xr:uid="{00000000-0005-0000-0000-0000A3370000}"/>
    <cellStyle name="Normal 2 2 2 2 4 2 2 12 3 8" xfId="14364" xr:uid="{00000000-0005-0000-0000-0000A4370000}"/>
    <cellStyle name="Normal 2 2 2 2 4 2 2 12 3 9" xfId="14365" xr:uid="{00000000-0005-0000-0000-0000A5370000}"/>
    <cellStyle name="Normal 2 2 2 2 4 2 2 12 4" xfId="14366" xr:uid="{00000000-0005-0000-0000-0000A6370000}"/>
    <cellStyle name="Normal 2 2 2 2 4 2 2 12 4 10" xfId="14367" xr:uid="{00000000-0005-0000-0000-0000A7370000}"/>
    <cellStyle name="Normal 2 2 2 2 4 2 2 12 4 2" xfId="14368" xr:uid="{00000000-0005-0000-0000-0000A8370000}"/>
    <cellStyle name="Normal 2 2 2 2 4 2 2 12 4 3" xfId="14369" xr:uid="{00000000-0005-0000-0000-0000A9370000}"/>
    <cellStyle name="Normal 2 2 2 2 4 2 2 12 4 4" xfId="14370" xr:uid="{00000000-0005-0000-0000-0000AA370000}"/>
    <cellStyle name="Normal 2 2 2 2 4 2 2 12 4 5" xfId="14371" xr:uid="{00000000-0005-0000-0000-0000AB370000}"/>
    <cellStyle name="Normal 2 2 2 2 4 2 2 12 4 6" xfId="14372" xr:uid="{00000000-0005-0000-0000-0000AC370000}"/>
    <cellStyle name="Normal 2 2 2 2 4 2 2 12 4 7" xfId="14373" xr:uid="{00000000-0005-0000-0000-0000AD370000}"/>
    <cellStyle name="Normal 2 2 2 2 4 2 2 12 4 8" xfId="14374" xr:uid="{00000000-0005-0000-0000-0000AE370000}"/>
    <cellStyle name="Normal 2 2 2 2 4 2 2 12 4 9" xfId="14375" xr:uid="{00000000-0005-0000-0000-0000AF370000}"/>
    <cellStyle name="Normal 2 2 2 2 4 2 2 12 5" xfId="14376" xr:uid="{00000000-0005-0000-0000-0000B0370000}"/>
    <cellStyle name="Normal 2 2 2 2 4 2 2 12 5 10" xfId="14377" xr:uid="{00000000-0005-0000-0000-0000B1370000}"/>
    <cellStyle name="Normal 2 2 2 2 4 2 2 12 5 2" xfId="14378" xr:uid="{00000000-0005-0000-0000-0000B2370000}"/>
    <cellStyle name="Normal 2 2 2 2 4 2 2 12 5 3" xfId="14379" xr:uid="{00000000-0005-0000-0000-0000B3370000}"/>
    <cellStyle name="Normal 2 2 2 2 4 2 2 12 5 4" xfId="14380" xr:uid="{00000000-0005-0000-0000-0000B4370000}"/>
    <cellStyle name="Normal 2 2 2 2 4 2 2 12 5 5" xfId="14381" xr:uid="{00000000-0005-0000-0000-0000B5370000}"/>
    <cellStyle name="Normal 2 2 2 2 4 2 2 12 5 6" xfId="14382" xr:uid="{00000000-0005-0000-0000-0000B6370000}"/>
    <cellStyle name="Normal 2 2 2 2 4 2 2 12 5 7" xfId="14383" xr:uid="{00000000-0005-0000-0000-0000B7370000}"/>
    <cellStyle name="Normal 2 2 2 2 4 2 2 12 5 8" xfId="14384" xr:uid="{00000000-0005-0000-0000-0000B8370000}"/>
    <cellStyle name="Normal 2 2 2 2 4 2 2 12 5 9" xfId="14385" xr:uid="{00000000-0005-0000-0000-0000B9370000}"/>
    <cellStyle name="Normal 2 2 2 2 4 2 2 12 6" xfId="14386" xr:uid="{00000000-0005-0000-0000-0000BA370000}"/>
    <cellStyle name="Normal 2 2 2 2 4 2 2 12 7" xfId="14387" xr:uid="{00000000-0005-0000-0000-0000BB370000}"/>
    <cellStyle name="Normal 2 2 2 2 4 2 2 12 8" xfId="14388" xr:uid="{00000000-0005-0000-0000-0000BC370000}"/>
    <cellStyle name="Normal 2 2 2 2 4 2 2 12 9" xfId="14389" xr:uid="{00000000-0005-0000-0000-0000BD370000}"/>
    <cellStyle name="Normal 2 2 2 2 4 2 2 13" xfId="14390" xr:uid="{00000000-0005-0000-0000-0000BE370000}"/>
    <cellStyle name="Normal 2 2 2 2 4 2 2 13 10" xfId="14391" xr:uid="{00000000-0005-0000-0000-0000BF370000}"/>
    <cellStyle name="Normal 2 2 2 2 4 2 2 13 11" xfId="14392" xr:uid="{00000000-0005-0000-0000-0000C0370000}"/>
    <cellStyle name="Normal 2 2 2 2 4 2 2 13 12" xfId="14393" xr:uid="{00000000-0005-0000-0000-0000C1370000}"/>
    <cellStyle name="Normal 2 2 2 2 4 2 2 13 13" xfId="14394" xr:uid="{00000000-0005-0000-0000-0000C2370000}"/>
    <cellStyle name="Normal 2 2 2 2 4 2 2 13 14" xfId="14395" xr:uid="{00000000-0005-0000-0000-0000C3370000}"/>
    <cellStyle name="Normal 2 2 2 2 4 2 2 13 2" xfId="14396" xr:uid="{00000000-0005-0000-0000-0000C4370000}"/>
    <cellStyle name="Normal 2 2 2 2 4 2 2 13 2 10" xfId="14397" xr:uid="{00000000-0005-0000-0000-0000C5370000}"/>
    <cellStyle name="Normal 2 2 2 2 4 2 2 13 2 2" xfId="14398" xr:uid="{00000000-0005-0000-0000-0000C6370000}"/>
    <cellStyle name="Normal 2 2 2 2 4 2 2 13 2 3" xfId="14399" xr:uid="{00000000-0005-0000-0000-0000C7370000}"/>
    <cellStyle name="Normal 2 2 2 2 4 2 2 13 2 4" xfId="14400" xr:uid="{00000000-0005-0000-0000-0000C8370000}"/>
    <cellStyle name="Normal 2 2 2 2 4 2 2 13 2 5" xfId="14401" xr:uid="{00000000-0005-0000-0000-0000C9370000}"/>
    <cellStyle name="Normal 2 2 2 2 4 2 2 13 2 6" xfId="14402" xr:uid="{00000000-0005-0000-0000-0000CA370000}"/>
    <cellStyle name="Normal 2 2 2 2 4 2 2 13 2 7" xfId="14403" xr:uid="{00000000-0005-0000-0000-0000CB370000}"/>
    <cellStyle name="Normal 2 2 2 2 4 2 2 13 2 8" xfId="14404" xr:uid="{00000000-0005-0000-0000-0000CC370000}"/>
    <cellStyle name="Normal 2 2 2 2 4 2 2 13 2 9" xfId="14405" xr:uid="{00000000-0005-0000-0000-0000CD370000}"/>
    <cellStyle name="Normal 2 2 2 2 4 2 2 13 3" xfId="14406" xr:uid="{00000000-0005-0000-0000-0000CE370000}"/>
    <cellStyle name="Normal 2 2 2 2 4 2 2 13 3 10" xfId="14407" xr:uid="{00000000-0005-0000-0000-0000CF370000}"/>
    <cellStyle name="Normal 2 2 2 2 4 2 2 13 3 2" xfId="14408" xr:uid="{00000000-0005-0000-0000-0000D0370000}"/>
    <cellStyle name="Normal 2 2 2 2 4 2 2 13 3 3" xfId="14409" xr:uid="{00000000-0005-0000-0000-0000D1370000}"/>
    <cellStyle name="Normal 2 2 2 2 4 2 2 13 3 4" xfId="14410" xr:uid="{00000000-0005-0000-0000-0000D2370000}"/>
    <cellStyle name="Normal 2 2 2 2 4 2 2 13 3 5" xfId="14411" xr:uid="{00000000-0005-0000-0000-0000D3370000}"/>
    <cellStyle name="Normal 2 2 2 2 4 2 2 13 3 6" xfId="14412" xr:uid="{00000000-0005-0000-0000-0000D4370000}"/>
    <cellStyle name="Normal 2 2 2 2 4 2 2 13 3 7" xfId="14413" xr:uid="{00000000-0005-0000-0000-0000D5370000}"/>
    <cellStyle name="Normal 2 2 2 2 4 2 2 13 3 8" xfId="14414" xr:uid="{00000000-0005-0000-0000-0000D6370000}"/>
    <cellStyle name="Normal 2 2 2 2 4 2 2 13 3 9" xfId="14415" xr:uid="{00000000-0005-0000-0000-0000D7370000}"/>
    <cellStyle name="Normal 2 2 2 2 4 2 2 13 4" xfId="14416" xr:uid="{00000000-0005-0000-0000-0000D8370000}"/>
    <cellStyle name="Normal 2 2 2 2 4 2 2 13 4 10" xfId="14417" xr:uid="{00000000-0005-0000-0000-0000D9370000}"/>
    <cellStyle name="Normal 2 2 2 2 4 2 2 13 4 2" xfId="14418" xr:uid="{00000000-0005-0000-0000-0000DA370000}"/>
    <cellStyle name="Normal 2 2 2 2 4 2 2 13 4 3" xfId="14419" xr:uid="{00000000-0005-0000-0000-0000DB370000}"/>
    <cellStyle name="Normal 2 2 2 2 4 2 2 13 4 4" xfId="14420" xr:uid="{00000000-0005-0000-0000-0000DC370000}"/>
    <cellStyle name="Normal 2 2 2 2 4 2 2 13 4 5" xfId="14421" xr:uid="{00000000-0005-0000-0000-0000DD370000}"/>
    <cellStyle name="Normal 2 2 2 2 4 2 2 13 4 6" xfId="14422" xr:uid="{00000000-0005-0000-0000-0000DE370000}"/>
    <cellStyle name="Normal 2 2 2 2 4 2 2 13 4 7" xfId="14423" xr:uid="{00000000-0005-0000-0000-0000DF370000}"/>
    <cellStyle name="Normal 2 2 2 2 4 2 2 13 4 8" xfId="14424" xr:uid="{00000000-0005-0000-0000-0000E0370000}"/>
    <cellStyle name="Normal 2 2 2 2 4 2 2 13 4 9" xfId="14425" xr:uid="{00000000-0005-0000-0000-0000E1370000}"/>
    <cellStyle name="Normal 2 2 2 2 4 2 2 13 5" xfId="14426" xr:uid="{00000000-0005-0000-0000-0000E2370000}"/>
    <cellStyle name="Normal 2 2 2 2 4 2 2 13 5 10" xfId="14427" xr:uid="{00000000-0005-0000-0000-0000E3370000}"/>
    <cellStyle name="Normal 2 2 2 2 4 2 2 13 5 2" xfId="14428" xr:uid="{00000000-0005-0000-0000-0000E4370000}"/>
    <cellStyle name="Normal 2 2 2 2 4 2 2 13 5 3" xfId="14429" xr:uid="{00000000-0005-0000-0000-0000E5370000}"/>
    <cellStyle name="Normal 2 2 2 2 4 2 2 13 5 4" xfId="14430" xr:uid="{00000000-0005-0000-0000-0000E6370000}"/>
    <cellStyle name="Normal 2 2 2 2 4 2 2 13 5 5" xfId="14431" xr:uid="{00000000-0005-0000-0000-0000E7370000}"/>
    <cellStyle name="Normal 2 2 2 2 4 2 2 13 5 6" xfId="14432" xr:uid="{00000000-0005-0000-0000-0000E8370000}"/>
    <cellStyle name="Normal 2 2 2 2 4 2 2 13 5 7" xfId="14433" xr:uid="{00000000-0005-0000-0000-0000E9370000}"/>
    <cellStyle name="Normal 2 2 2 2 4 2 2 13 5 8" xfId="14434" xr:uid="{00000000-0005-0000-0000-0000EA370000}"/>
    <cellStyle name="Normal 2 2 2 2 4 2 2 13 5 9" xfId="14435" xr:uid="{00000000-0005-0000-0000-0000EB370000}"/>
    <cellStyle name="Normal 2 2 2 2 4 2 2 13 6" xfId="14436" xr:uid="{00000000-0005-0000-0000-0000EC370000}"/>
    <cellStyle name="Normal 2 2 2 2 4 2 2 13 7" xfId="14437" xr:uid="{00000000-0005-0000-0000-0000ED370000}"/>
    <cellStyle name="Normal 2 2 2 2 4 2 2 13 8" xfId="14438" xr:uid="{00000000-0005-0000-0000-0000EE370000}"/>
    <cellStyle name="Normal 2 2 2 2 4 2 2 13 9" xfId="14439" xr:uid="{00000000-0005-0000-0000-0000EF370000}"/>
    <cellStyle name="Normal 2 2 2 2 4 2 2 14" xfId="14440" xr:uid="{00000000-0005-0000-0000-0000F0370000}"/>
    <cellStyle name="Normal 2 2 2 2 4 2 2 14 10" xfId="14441" xr:uid="{00000000-0005-0000-0000-0000F1370000}"/>
    <cellStyle name="Normal 2 2 2 2 4 2 2 14 11" xfId="14442" xr:uid="{00000000-0005-0000-0000-0000F2370000}"/>
    <cellStyle name="Normal 2 2 2 2 4 2 2 14 12" xfId="14443" xr:uid="{00000000-0005-0000-0000-0000F3370000}"/>
    <cellStyle name="Normal 2 2 2 2 4 2 2 14 13" xfId="14444" xr:uid="{00000000-0005-0000-0000-0000F4370000}"/>
    <cellStyle name="Normal 2 2 2 2 4 2 2 14 14" xfId="14445" xr:uid="{00000000-0005-0000-0000-0000F5370000}"/>
    <cellStyle name="Normal 2 2 2 2 4 2 2 14 2" xfId="14446" xr:uid="{00000000-0005-0000-0000-0000F6370000}"/>
    <cellStyle name="Normal 2 2 2 2 4 2 2 14 2 10" xfId="14447" xr:uid="{00000000-0005-0000-0000-0000F7370000}"/>
    <cellStyle name="Normal 2 2 2 2 4 2 2 14 2 2" xfId="14448" xr:uid="{00000000-0005-0000-0000-0000F8370000}"/>
    <cellStyle name="Normal 2 2 2 2 4 2 2 14 2 3" xfId="14449" xr:uid="{00000000-0005-0000-0000-0000F9370000}"/>
    <cellStyle name="Normal 2 2 2 2 4 2 2 14 2 4" xfId="14450" xr:uid="{00000000-0005-0000-0000-0000FA370000}"/>
    <cellStyle name="Normal 2 2 2 2 4 2 2 14 2 5" xfId="14451" xr:uid="{00000000-0005-0000-0000-0000FB370000}"/>
    <cellStyle name="Normal 2 2 2 2 4 2 2 14 2 6" xfId="14452" xr:uid="{00000000-0005-0000-0000-0000FC370000}"/>
    <cellStyle name="Normal 2 2 2 2 4 2 2 14 2 7" xfId="14453" xr:uid="{00000000-0005-0000-0000-0000FD370000}"/>
    <cellStyle name="Normal 2 2 2 2 4 2 2 14 2 8" xfId="14454" xr:uid="{00000000-0005-0000-0000-0000FE370000}"/>
    <cellStyle name="Normal 2 2 2 2 4 2 2 14 2 9" xfId="14455" xr:uid="{00000000-0005-0000-0000-0000FF370000}"/>
    <cellStyle name="Normal 2 2 2 2 4 2 2 14 3" xfId="14456" xr:uid="{00000000-0005-0000-0000-000000380000}"/>
    <cellStyle name="Normal 2 2 2 2 4 2 2 14 3 10" xfId="14457" xr:uid="{00000000-0005-0000-0000-000001380000}"/>
    <cellStyle name="Normal 2 2 2 2 4 2 2 14 3 2" xfId="14458" xr:uid="{00000000-0005-0000-0000-000002380000}"/>
    <cellStyle name="Normal 2 2 2 2 4 2 2 14 3 3" xfId="14459" xr:uid="{00000000-0005-0000-0000-000003380000}"/>
    <cellStyle name="Normal 2 2 2 2 4 2 2 14 3 4" xfId="14460" xr:uid="{00000000-0005-0000-0000-000004380000}"/>
    <cellStyle name="Normal 2 2 2 2 4 2 2 14 3 5" xfId="14461" xr:uid="{00000000-0005-0000-0000-000005380000}"/>
    <cellStyle name="Normal 2 2 2 2 4 2 2 14 3 6" xfId="14462" xr:uid="{00000000-0005-0000-0000-000006380000}"/>
    <cellStyle name="Normal 2 2 2 2 4 2 2 14 3 7" xfId="14463" xr:uid="{00000000-0005-0000-0000-000007380000}"/>
    <cellStyle name="Normal 2 2 2 2 4 2 2 14 3 8" xfId="14464" xr:uid="{00000000-0005-0000-0000-000008380000}"/>
    <cellStyle name="Normal 2 2 2 2 4 2 2 14 3 9" xfId="14465" xr:uid="{00000000-0005-0000-0000-000009380000}"/>
    <cellStyle name="Normal 2 2 2 2 4 2 2 14 4" xfId="14466" xr:uid="{00000000-0005-0000-0000-00000A380000}"/>
    <cellStyle name="Normal 2 2 2 2 4 2 2 14 4 10" xfId="14467" xr:uid="{00000000-0005-0000-0000-00000B380000}"/>
    <cellStyle name="Normal 2 2 2 2 4 2 2 14 4 2" xfId="14468" xr:uid="{00000000-0005-0000-0000-00000C380000}"/>
    <cellStyle name="Normal 2 2 2 2 4 2 2 14 4 3" xfId="14469" xr:uid="{00000000-0005-0000-0000-00000D380000}"/>
    <cellStyle name="Normal 2 2 2 2 4 2 2 14 4 4" xfId="14470" xr:uid="{00000000-0005-0000-0000-00000E380000}"/>
    <cellStyle name="Normal 2 2 2 2 4 2 2 14 4 5" xfId="14471" xr:uid="{00000000-0005-0000-0000-00000F380000}"/>
    <cellStyle name="Normal 2 2 2 2 4 2 2 14 4 6" xfId="14472" xr:uid="{00000000-0005-0000-0000-000010380000}"/>
    <cellStyle name="Normal 2 2 2 2 4 2 2 14 4 7" xfId="14473" xr:uid="{00000000-0005-0000-0000-000011380000}"/>
    <cellStyle name="Normal 2 2 2 2 4 2 2 14 4 8" xfId="14474" xr:uid="{00000000-0005-0000-0000-000012380000}"/>
    <cellStyle name="Normal 2 2 2 2 4 2 2 14 4 9" xfId="14475" xr:uid="{00000000-0005-0000-0000-000013380000}"/>
    <cellStyle name="Normal 2 2 2 2 4 2 2 14 5" xfId="14476" xr:uid="{00000000-0005-0000-0000-000014380000}"/>
    <cellStyle name="Normal 2 2 2 2 4 2 2 14 5 10" xfId="14477" xr:uid="{00000000-0005-0000-0000-000015380000}"/>
    <cellStyle name="Normal 2 2 2 2 4 2 2 14 5 2" xfId="14478" xr:uid="{00000000-0005-0000-0000-000016380000}"/>
    <cellStyle name="Normal 2 2 2 2 4 2 2 14 5 3" xfId="14479" xr:uid="{00000000-0005-0000-0000-000017380000}"/>
    <cellStyle name="Normal 2 2 2 2 4 2 2 14 5 4" xfId="14480" xr:uid="{00000000-0005-0000-0000-000018380000}"/>
    <cellStyle name="Normal 2 2 2 2 4 2 2 14 5 5" xfId="14481" xr:uid="{00000000-0005-0000-0000-000019380000}"/>
    <cellStyle name="Normal 2 2 2 2 4 2 2 14 5 6" xfId="14482" xr:uid="{00000000-0005-0000-0000-00001A380000}"/>
    <cellStyle name="Normal 2 2 2 2 4 2 2 14 5 7" xfId="14483" xr:uid="{00000000-0005-0000-0000-00001B380000}"/>
    <cellStyle name="Normal 2 2 2 2 4 2 2 14 5 8" xfId="14484" xr:uid="{00000000-0005-0000-0000-00001C380000}"/>
    <cellStyle name="Normal 2 2 2 2 4 2 2 14 5 9" xfId="14485" xr:uid="{00000000-0005-0000-0000-00001D380000}"/>
    <cellStyle name="Normal 2 2 2 2 4 2 2 14 6" xfId="14486" xr:uid="{00000000-0005-0000-0000-00001E380000}"/>
    <cellStyle name="Normal 2 2 2 2 4 2 2 14 7" xfId="14487" xr:uid="{00000000-0005-0000-0000-00001F380000}"/>
    <cellStyle name="Normal 2 2 2 2 4 2 2 14 8" xfId="14488" xr:uid="{00000000-0005-0000-0000-000020380000}"/>
    <cellStyle name="Normal 2 2 2 2 4 2 2 14 9" xfId="14489" xr:uid="{00000000-0005-0000-0000-000021380000}"/>
    <cellStyle name="Normal 2 2 2 2 4 2 2 15" xfId="14490" xr:uid="{00000000-0005-0000-0000-000022380000}"/>
    <cellStyle name="Normal 2 2 2 2 4 2 2 15 10" xfId="14491" xr:uid="{00000000-0005-0000-0000-000023380000}"/>
    <cellStyle name="Normal 2 2 2 2 4 2 2 15 11" xfId="14492" xr:uid="{00000000-0005-0000-0000-000024380000}"/>
    <cellStyle name="Normal 2 2 2 2 4 2 2 15 12" xfId="14493" xr:uid="{00000000-0005-0000-0000-000025380000}"/>
    <cellStyle name="Normal 2 2 2 2 4 2 2 15 13" xfId="14494" xr:uid="{00000000-0005-0000-0000-000026380000}"/>
    <cellStyle name="Normal 2 2 2 2 4 2 2 15 14" xfId="14495" xr:uid="{00000000-0005-0000-0000-000027380000}"/>
    <cellStyle name="Normal 2 2 2 2 4 2 2 15 2" xfId="14496" xr:uid="{00000000-0005-0000-0000-000028380000}"/>
    <cellStyle name="Normal 2 2 2 2 4 2 2 15 2 10" xfId="14497" xr:uid="{00000000-0005-0000-0000-000029380000}"/>
    <cellStyle name="Normal 2 2 2 2 4 2 2 15 2 2" xfId="14498" xr:uid="{00000000-0005-0000-0000-00002A380000}"/>
    <cellStyle name="Normal 2 2 2 2 4 2 2 15 2 3" xfId="14499" xr:uid="{00000000-0005-0000-0000-00002B380000}"/>
    <cellStyle name="Normal 2 2 2 2 4 2 2 15 2 4" xfId="14500" xr:uid="{00000000-0005-0000-0000-00002C380000}"/>
    <cellStyle name="Normal 2 2 2 2 4 2 2 15 2 5" xfId="14501" xr:uid="{00000000-0005-0000-0000-00002D380000}"/>
    <cellStyle name="Normal 2 2 2 2 4 2 2 15 2 6" xfId="14502" xr:uid="{00000000-0005-0000-0000-00002E380000}"/>
    <cellStyle name="Normal 2 2 2 2 4 2 2 15 2 7" xfId="14503" xr:uid="{00000000-0005-0000-0000-00002F380000}"/>
    <cellStyle name="Normal 2 2 2 2 4 2 2 15 2 8" xfId="14504" xr:uid="{00000000-0005-0000-0000-000030380000}"/>
    <cellStyle name="Normal 2 2 2 2 4 2 2 15 2 9" xfId="14505" xr:uid="{00000000-0005-0000-0000-000031380000}"/>
    <cellStyle name="Normal 2 2 2 2 4 2 2 15 3" xfId="14506" xr:uid="{00000000-0005-0000-0000-000032380000}"/>
    <cellStyle name="Normal 2 2 2 2 4 2 2 15 3 10" xfId="14507" xr:uid="{00000000-0005-0000-0000-000033380000}"/>
    <cellStyle name="Normal 2 2 2 2 4 2 2 15 3 2" xfId="14508" xr:uid="{00000000-0005-0000-0000-000034380000}"/>
    <cellStyle name="Normal 2 2 2 2 4 2 2 15 3 3" xfId="14509" xr:uid="{00000000-0005-0000-0000-000035380000}"/>
    <cellStyle name="Normal 2 2 2 2 4 2 2 15 3 4" xfId="14510" xr:uid="{00000000-0005-0000-0000-000036380000}"/>
    <cellStyle name="Normal 2 2 2 2 4 2 2 15 3 5" xfId="14511" xr:uid="{00000000-0005-0000-0000-000037380000}"/>
    <cellStyle name="Normal 2 2 2 2 4 2 2 15 3 6" xfId="14512" xr:uid="{00000000-0005-0000-0000-000038380000}"/>
    <cellStyle name="Normal 2 2 2 2 4 2 2 15 3 7" xfId="14513" xr:uid="{00000000-0005-0000-0000-000039380000}"/>
    <cellStyle name="Normal 2 2 2 2 4 2 2 15 3 8" xfId="14514" xr:uid="{00000000-0005-0000-0000-00003A380000}"/>
    <cellStyle name="Normal 2 2 2 2 4 2 2 15 3 9" xfId="14515" xr:uid="{00000000-0005-0000-0000-00003B380000}"/>
    <cellStyle name="Normal 2 2 2 2 4 2 2 15 4" xfId="14516" xr:uid="{00000000-0005-0000-0000-00003C380000}"/>
    <cellStyle name="Normal 2 2 2 2 4 2 2 15 4 10" xfId="14517" xr:uid="{00000000-0005-0000-0000-00003D380000}"/>
    <cellStyle name="Normal 2 2 2 2 4 2 2 15 4 2" xfId="14518" xr:uid="{00000000-0005-0000-0000-00003E380000}"/>
    <cellStyle name="Normal 2 2 2 2 4 2 2 15 4 3" xfId="14519" xr:uid="{00000000-0005-0000-0000-00003F380000}"/>
    <cellStyle name="Normal 2 2 2 2 4 2 2 15 4 4" xfId="14520" xr:uid="{00000000-0005-0000-0000-000040380000}"/>
    <cellStyle name="Normal 2 2 2 2 4 2 2 15 4 5" xfId="14521" xr:uid="{00000000-0005-0000-0000-000041380000}"/>
    <cellStyle name="Normal 2 2 2 2 4 2 2 15 4 6" xfId="14522" xr:uid="{00000000-0005-0000-0000-000042380000}"/>
    <cellStyle name="Normal 2 2 2 2 4 2 2 15 4 7" xfId="14523" xr:uid="{00000000-0005-0000-0000-000043380000}"/>
    <cellStyle name="Normal 2 2 2 2 4 2 2 15 4 8" xfId="14524" xr:uid="{00000000-0005-0000-0000-000044380000}"/>
    <cellStyle name="Normal 2 2 2 2 4 2 2 15 4 9" xfId="14525" xr:uid="{00000000-0005-0000-0000-000045380000}"/>
    <cellStyle name="Normal 2 2 2 2 4 2 2 15 5" xfId="14526" xr:uid="{00000000-0005-0000-0000-000046380000}"/>
    <cellStyle name="Normal 2 2 2 2 4 2 2 15 5 10" xfId="14527" xr:uid="{00000000-0005-0000-0000-000047380000}"/>
    <cellStyle name="Normal 2 2 2 2 4 2 2 15 5 2" xfId="14528" xr:uid="{00000000-0005-0000-0000-000048380000}"/>
    <cellStyle name="Normal 2 2 2 2 4 2 2 15 5 3" xfId="14529" xr:uid="{00000000-0005-0000-0000-000049380000}"/>
    <cellStyle name="Normal 2 2 2 2 4 2 2 15 5 4" xfId="14530" xr:uid="{00000000-0005-0000-0000-00004A380000}"/>
    <cellStyle name="Normal 2 2 2 2 4 2 2 15 5 5" xfId="14531" xr:uid="{00000000-0005-0000-0000-00004B380000}"/>
    <cellStyle name="Normal 2 2 2 2 4 2 2 15 5 6" xfId="14532" xr:uid="{00000000-0005-0000-0000-00004C380000}"/>
    <cellStyle name="Normal 2 2 2 2 4 2 2 15 5 7" xfId="14533" xr:uid="{00000000-0005-0000-0000-00004D380000}"/>
    <cellStyle name="Normal 2 2 2 2 4 2 2 15 5 8" xfId="14534" xr:uid="{00000000-0005-0000-0000-00004E380000}"/>
    <cellStyle name="Normal 2 2 2 2 4 2 2 15 5 9" xfId="14535" xr:uid="{00000000-0005-0000-0000-00004F380000}"/>
    <cellStyle name="Normal 2 2 2 2 4 2 2 15 6" xfId="14536" xr:uid="{00000000-0005-0000-0000-000050380000}"/>
    <cellStyle name="Normal 2 2 2 2 4 2 2 15 7" xfId="14537" xr:uid="{00000000-0005-0000-0000-000051380000}"/>
    <cellStyle name="Normal 2 2 2 2 4 2 2 15 8" xfId="14538" xr:uid="{00000000-0005-0000-0000-000052380000}"/>
    <cellStyle name="Normal 2 2 2 2 4 2 2 15 9" xfId="14539" xr:uid="{00000000-0005-0000-0000-000053380000}"/>
    <cellStyle name="Normal 2 2 2 2 4 2 2 16" xfId="14540" xr:uid="{00000000-0005-0000-0000-000054380000}"/>
    <cellStyle name="Normal 2 2 2 2 4 2 2 16 10" xfId="14541" xr:uid="{00000000-0005-0000-0000-000055380000}"/>
    <cellStyle name="Normal 2 2 2 2 4 2 2 16 11" xfId="14542" xr:uid="{00000000-0005-0000-0000-000056380000}"/>
    <cellStyle name="Normal 2 2 2 2 4 2 2 16 12" xfId="14543" xr:uid="{00000000-0005-0000-0000-000057380000}"/>
    <cellStyle name="Normal 2 2 2 2 4 2 2 16 13" xfId="14544" xr:uid="{00000000-0005-0000-0000-000058380000}"/>
    <cellStyle name="Normal 2 2 2 2 4 2 2 16 14" xfId="14545" xr:uid="{00000000-0005-0000-0000-000059380000}"/>
    <cellStyle name="Normal 2 2 2 2 4 2 2 16 2" xfId="14546" xr:uid="{00000000-0005-0000-0000-00005A380000}"/>
    <cellStyle name="Normal 2 2 2 2 4 2 2 16 2 10" xfId="14547" xr:uid="{00000000-0005-0000-0000-00005B380000}"/>
    <cellStyle name="Normal 2 2 2 2 4 2 2 16 2 2" xfId="14548" xr:uid="{00000000-0005-0000-0000-00005C380000}"/>
    <cellStyle name="Normal 2 2 2 2 4 2 2 16 2 3" xfId="14549" xr:uid="{00000000-0005-0000-0000-00005D380000}"/>
    <cellStyle name="Normal 2 2 2 2 4 2 2 16 2 4" xfId="14550" xr:uid="{00000000-0005-0000-0000-00005E380000}"/>
    <cellStyle name="Normal 2 2 2 2 4 2 2 16 2 5" xfId="14551" xr:uid="{00000000-0005-0000-0000-00005F380000}"/>
    <cellStyle name="Normal 2 2 2 2 4 2 2 16 2 6" xfId="14552" xr:uid="{00000000-0005-0000-0000-000060380000}"/>
    <cellStyle name="Normal 2 2 2 2 4 2 2 16 2 7" xfId="14553" xr:uid="{00000000-0005-0000-0000-000061380000}"/>
    <cellStyle name="Normal 2 2 2 2 4 2 2 16 2 8" xfId="14554" xr:uid="{00000000-0005-0000-0000-000062380000}"/>
    <cellStyle name="Normal 2 2 2 2 4 2 2 16 2 9" xfId="14555" xr:uid="{00000000-0005-0000-0000-000063380000}"/>
    <cellStyle name="Normal 2 2 2 2 4 2 2 16 3" xfId="14556" xr:uid="{00000000-0005-0000-0000-000064380000}"/>
    <cellStyle name="Normal 2 2 2 2 4 2 2 16 3 10" xfId="14557" xr:uid="{00000000-0005-0000-0000-000065380000}"/>
    <cellStyle name="Normal 2 2 2 2 4 2 2 16 3 2" xfId="14558" xr:uid="{00000000-0005-0000-0000-000066380000}"/>
    <cellStyle name="Normal 2 2 2 2 4 2 2 16 3 3" xfId="14559" xr:uid="{00000000-0005-0000-0000-000067380000}"/>
    <cellStyle name="Normal 2 2 2 2 4 2 2 16 3 4" xfId="14560" xr:uid="{00000000-0005-0000-0000-000068380000}"/>
    <cellStyle name="Normal 2 2 2 2 4 2 2 16 3 5" xfId="14561" xr:uid="{00000000-0005-0000-0000-000069380000}"/>
    <cellStyle name="Normal 2 2 2 2 4 2 2 16 3 6" xfId="14562" xr:uid="{00000000-0005-0000-0000-00006A380000}"/>
    <cellStyle name="Normal 2 2 2 2 4 2 2 16 3 7" xfId="14563" xr:uid="{00000000-0005-0000-0000-00006B380000}"/>
    <cellStyle name="Normal 2 2 2 2 4 2 2 16 3 8" xfId="14564" xr:uid="{00000000-0005-0000-0000-00006C380000}"/>
    <cellStyle name="Normal 2 2 2 2 4 2 2 16 3 9" xfId="14565" xr:uid="{00000000-0005-0000-0000-00006D380000}"/>
    <cellStyle name="Normal 2 2 2 2 4 2 2 16 4" xfId="14566" xr:uid="{00000000-0005-0000-0000-00006E380000}"/>
    <cellStyle name="Normal 2 2 2 2 4 2 2 16 4 10" xfId="14567" xr:uid="{00000000-0005-0000-0000-00006F380000}"/>
    <cellStyle name="Normal 2 2 2 2 4 2 2 16 4 2" xfId="14568" xr:uid="{00000000-0005-0000-0000-000070380000}"/>
    <cellStyle name="Normal 2 2 2 2 4 2 2 16 4 3" xfId="14569" xr:uid="{00000000-0005-0000-0000-000071380000}"/>
    <cellStyle name="Normal 2 2 2 2 4 2 2 16 4 4" xfId="14570" xr:uid="{00000000-0005-0000-0000-000072380000}"/>
    <cellStyle name="Normal 2 2 2 2 4 2 2 16 4 5" xfId="14571" xr:uid="{00000000-0005-0000-0000-000073380000}"/>
    <cellStyle name="Normal 2 2 2 2 4 2 2 16 4 6" xfId="14572" xr:uid="{00000000-0005-0000-0000-000074380000}"/>
    <cellStyle name="Normal 2 2 2 2 4 2 2 16 4 7" xfId="14573" xr:uid="{00000000-0005-0000-0000-000075380000}"/>
    <cellStyle name="Normal 2 2 2 2 4 2 2 16 4 8" xfId="14574" xr:uid="{00000000-0005-0000-0000-000076380000}"/>
    <cellStyle name="Normal 2 2 2 2 4 2 2 16 4 9" xfId="14575" xr:uid="{00000000-0005-0000-0000-000077380000}"/>
    <cellStyle name="Normal 2 2 2 2 4 2 2 16 5" xfId="14576" xr:uid="{00000000-0005-0000-0000-000078380000}"/>
    <cellStyle name="Normal 2 2 2 2 4 2 2 16 5 10" xfId="14577" xr:uid="{00000000-0005-0000-0000-000079380000}"/>
    <cellStyle name="Normal 2 2 2 2 4 2 2 16 5 2" xfId="14578" xr:uid="{00000000-0005-0000-0000-00007A380000}"/>
    <cellStyle name="Normal 2 2 2 2 4 2 2 16 5 3" xfId="14579" xr:uid="{00000000-0005-0000-0000-00007B380000}"/>
    <cellStyle name="Normal 2 2 2 2 4 2 2 16 5 4" xfId="14580" xr:uid="{00000000-0005-0000-0000-00007C380000}"/>
    <cellStyle name="Normal 2 2 2 2 4 2 2 16 5 5" xfId="14581" xr:uid="{00000000-0005-0000-0000-00007D380000}"/>
    <cellStyle name="Normal 2 2 2 2 4 2 2 16 5 6" xfId="14582" xr:uid="{00000000-0005-0000-0000-00007E380000}"/>
    <cellStyle name="Normal 2 2 2 2 4 2 2 16 5 7" xfId="14583" xr:uid="{00000000-0005-0000-0000-00007F380000}"/>
    <cellStyle name="Normal 2 2 2 2 4 2 2 16 5 8" xfId="14584" xr:uid="{00000000-0005-0000-0000-000080380000}"/>
    <cellStyle name="Normal 2 2 2 2 4 2 2 16 5 9" xfId="14585" xr:uid="{00000000-0005-0000-0000-000081380000}"/>
    <cellStyle name="Normal 2 2 2 2 4 2 2 16 6" xfId="14586" xr:uid="{00000000-0005-0000-0000-000082380000}"/>
    <cellStyle name="Normal 2 2 2 2 4 2 2 16 7" xfId="14587" xr:uid="{00000000-0005-0000-0000-000083380000}"/>
    <cellStyle name="Normal 2 2 2 2 4 2 2 16 8" xfId="14588" xr:uid="{00000000-0005-0000-0000-000084380000}"/>
    <cellStyle name="Normal 2 2 2 2 4 2 2 16 9" xfId="14589" xr:uid="{00000000-0005-0000-0000-000085380000}"/>
    <cellStyle name="Normal 2 2 2 2 4 2 2 17" xfId="14590" xr:uid="{00000000-0005-0000-0000-000086380000}"/>
    <cellStyle name="Normal 2 2 2 2 4 2 2 17 10" xfId="14591" xr:uid="{00000000-0005-0000-0000-000087380000}"/>
    <cellStyle name="Normal 2 2 2 2 4 2 2 17 11" xfId="14592" xr:uid="{00000000-0005-0000-0000-000088380000}"/>
    <cellStyle name="Normal 2 2 2 2 4 2 2 17 12" xfId="14593" xr:uid="{00000000-0005-0000-0000-000089380000}"/>
    <cellStyle name="Normal 2 2 2 2 4 2 2 17 13" xfId="14594" xr:uid="{00000000-0005-0000-0000-00008A380000}"/>
    <cellStyle name="Normal 2 2 2 2 4 2 2 17 14" xfId="14595" xr:uid="{00000000-0005-0000-0000-00008B380000}"/>
    <cellStyle name="Normal 2 2 2 2 4 2 2 17 2" xfId="14596" xr:uid="{00000000-0005-0000-0000-00008C380000}"/>
    <cellStyle name="Normal 2 2 2 2 4 2 2 17 2 10" xfId="14597" xr:uid="{00000000-0005-0000-0000-00008D380000}"/>
    <cellStyle name="Normal 2 2 2 2 4 2 2 17 2 2" xfId="14598" xr:uid="{00000000-0005-0000-0000-00008E380000}"/>
    <cellStyle name="Normal 2 2 2 2 4 2 2 17 2 3" xfId="14599" xr:uid="{00000000-0005-0000-0000-00008F380000}"/>
    <cellStyle name="Normal 2 2 2 2 4 2 2 17 2 4" xfId="14600" xr:uid="{00000000-0005-0000-0000-000090380000}"/>
    <cellStyle name="Normal 2 2 2 2 4 2 2 17 2 5" xfId="14601" xr:uid="{00000000-0005-0000-0000-000091380000}"/>
    <cellStyle name="Normal 2 2 2 2 4 2 2 17 2 6" xfId="14602" xr:uid="{00000000-0005-0000-0000-000092380000}"/>
    <cellStyle name="Normal 2 2 2 2 4 2 2 17 2 7" xfId="14603" xr:uid="{00000000-0005-0000-0000-000093380000}"/>
    <cellStyle name="Normal 2 2 2 2 4 2 2 17 2 8" xfId="14604" xr:uid="{00000000-0005-0000-0000-000094380000}"/>
    <cellStyle name="Normal 2 2 2 2 4 2 2 17 2 9" xfId="14605" xr:uid="{00000000-0005-0000-0000-000095380000}"/>
    <cellStyle name="Normal 2 2 2 2 4 2 2 17 3" xfId="14606" xr:uid="{00000000-0005-0000-0000-000096380000}"/>
    <cellStyle name="Normal 2 2 2 2 4 2 2 17 3 10" xfId="14607" xr:uid="{00000000-0005-0000-0000-000097380000}"/>
    <cellStyle name="Normal 2 2 2 2 4 2 2 17 3 2" xfId="14608" xr:uid="{00000000-0005-0000-0000-000098380000}"/>
    <cellStyle name="Normal 2 2 2 2 4 2 2 17 3 3" xfId="14609" xr:uid="{00000000-0005-0000-0000-000099380000}"/>
    <cellStyle name="Normal 2 2 2 2 4 2 2 17 3 4" xfId="14610" xr:uid="{00000000-0005-0000-0000-00009A380000}"/>
    <cellStyle name="Normal 2 2 2 2 4 2 2 17 3 5" xfId="14611" xr:uid="{00000000-0005-0000-0000-00009B380000}"/>
    <cellStyle name="Normal 2 2 2 2 4 2 2 17 3 6" xfId="14612" xr:uid="{00000000-0005-0000-0000-00009C380000}"/>
    <cellStyle name="Normal 2 2 2 2 4 2 2 17 3 7" xfId="14613" xr:uid="{00000000-0005-0000-0000-00009D380000}"/>
    <cellStyle name="Normal 2 2 2 2 4 2 2 17 3 8" xfId="14614" xr:uid="{00000000-0005-0000-0000-00009E380000}"/>
    <cellStyle name="Normal 2 2 2 2 4 2 2 17 3 9" xfId="14615" xr:uid="{00000000-0005-0000-0000-00009F380000}"/>
    <cellStyle name="Normal 2 2 2 2 4 2 2 17 4" xfId="14616" xr:uid="{00000000-0005-0000-0000-0000A0380000}"/>
    <cellStyle name="Normal 2 2 2 2 4 2 2 17 4 10" xfId="14617" xr:uid="{00000000-0005-0000-0000-0000A1380000}"/>
    <cellStyle name="Normal 2 2 2 2 4 2 2 17 4 2" xfId="14618" xr:uid="{00000000-0005-0000-0000-0000A2380000}"/>
    <cellStyle name="Normal 2 2 2 2 4 2 2 17 4 3" xfId="14619" xr:uid="{00000000-0005-0000-0000-0000A3380000}"/>
    <cellStyle name="Normal 2 2 2 2 4 2 2 17 4 4" xfId="14620" xr:uid="{00000000-0005-0000-0000-0000A4380000}"/>
    <cellStyle name="Normal 2 2 2 2 4 2 2 17 4 5" xfId="14621" xr:uid="{00000000-0005-0000-0000-0000A5380000}"/>
    <cellStyle name="Normal 2 2 2 2 4 2 2 17 4 6" xfId="14622" xr:uid="{00000000-0005-0000-0000-0000A6380000}"/>
    <cellStyle name="Normal 2 2 2 2 4 2 2 17 4 7" xfId="14623" xr:uid="{00000000-0005-0000-0000-0000A7380000}"/>
    <cellStyle name="Normal 2 2 2 2 4 2 2 17 4 8" xfId="14624" xr:uid="{00000000-0005-0000-0000-0000A8380000}"/>
    <cellStyle name="Normal 2 2 2 2 4 2 2 17 4 9" xfId="14625" xr:uid="{00000000-0005-0000-0000-0000A9380000}"/>
    <cellStyle name="Normal 2 2 2 2 4 2 2 17 5" xfId="14626" xr:uid="{00000000-0005-0000-0000-0000AA380000}"/>
    <cellStyle name="Normal 2 2 2 2 4 2 2 17 5 10" xfId="14627" xr:uid="{00000000-0005-0000-0000-0000AB380000}"/>
    <cellStyle name="Normal 2 2 2 2 4 2 2 17 5 2" xfId="14628" xr:uid="{00000000-0005-0000-0000-0000AC380000}"/>
    <cellStyle name="Normal 2 2 2 2 4 2 2 17 5 3" xfId="14629" xr:uid="{00000000-0005-0000-0000-0000AD380000}"/>
    <cellStyle name="Normal 2 2 2 2 4 2 2 17 5 4" xfId="14630" xr:uid="{00000000-0005-0000-0000-0000AE380000}"/>
    <cellStyle name="Normal 2 2 2 2 4 2 2 17 5 5" xfId="14631" xr:uid="{00000000-0005-0000-0000-0000AF380000}"/>
    <cellStyle name="Normal 2 2 2 2 4 2 2 17 5 6" xfId="14632" xr:uid="{00000000-0005-0000-0000-0000B0380000}"/>
    <cellStyle name="Normal 2 2 2 2 4 2 2 17 5 7" xfId="14633" xr:uid="{00000000-0005-0000-0000-0000B1380000}"/>
    <cellStyle name="Normal 2 2 2 2 4 2 2 17 5 8" xfId="14634" xr:uid="{00000000-0005-0000-0000-0000B2380000}"/>
    <cellStyle name="Normal 2 2 2 2 4 2 2 17 5 9" xfId="14635" xr:uid="{00000000-0005-0000-0000-0000B3380000}"/>
    <cellStyle name="Normal 2 2 2 2 4 2 2 17 6" xfId="14636" xr:uid="{00000000-0005-0000-0000-0000B4380000}"/>
    <cellStyle name="Normal 2 2 2 2 4 2 2 17 7" xfId="14637" xr:uid="{00000000-0005-0000-0000-0000B5380000}"/>
    <cellStyle name="Normal 2 2 2 2 4 2 2 17 8" xfId="14638" xr:uid="{00000000-0005-0000-0000-0000B6380000}"/>
    <cellStyle name="Normal 2 2 2 2 4 2 2 17 9" xfId="14639" xr:uid="{00000000-0005-0000-0000-0000B7380000}"/>
    <cellStyle name="Normal 2 2 2 2 4 2 2 18" xfId="14640" xr:uid="{00000000-0005-0000-0000-0000B8380000}"/>
    <cellStyle name="Normal 2 2 2 2 4 2 2 18 10" xfId="14641" xr:uid="{00000000-0005-0000-0000-0000B9380000}"/>
    <cellStyle name="Normal 2 2 2 2 4 2 2 18 11" xfId="14642" xr:uid="{00000000-0005-0000-0000-0000BA380000}"/>
    <cellStyle name="Normal 2 2 2 2 4 2 2 18 12" xfId="14643" xr:uid="{00000000-0005-0000-0000-0000BB380000}"/>
    <cellStyle name="Normal 2 2 2 2 4 2 2 18 13" xfId="14644" xr:uid="{00000000-0005-0000-0000-0000BC380000}"/>
    <cellStyle name="Normal 2 2 2 2 4 2 2 18 14" xfId="14645" xr:uid="{00000000-0005-0000-0000-0000BD380000}"/>
    <cellStyle name="Normal 2 2 2 2 4 2 2 18 2" xfId="14646" xr:uid="{00000000-0005-0000-0000-0000BE380000}"/>
    <cellStyle name="Normal 2 2 2 2 4 2 2 18 2 10" xfId="14647" xr:uid="{00000000-0005-0000-0000-0000BF380000}"/>
    <cellStyle name="Normal 2 2 2 2 4 2 2 18 2 2" xfId="14648" xr:uid="{00000000-0005-0000-0000-0000C0380000}"/>
    <cellStyle name="Normal 2 2 2 2 4 2 2 18 2 3" xfId="14649" xr:uid="{00000000-0005-0000-0000-0000C1380000}"/>
    <cellStyle name="Normal 2 2 2 2 4 2 2 18 2 4" xfId="14650" xr:uid="{00000000-0005-0000-0000-0000C2380000}"/>
    <cellStyle name="Normal 2 2 2 2 4 2 2 18 2 5" xfId="14651" xr:uid="{00000000-0005-0000-0000-0000C3380000}"/>
    <cellStyle name="Normal 2 2 2 2 4 2 2 18 2 6" xfId="14652" xr:uid="{00000000-0005-0000-0000-0000C4380000}"/>
    <cellStyle name="Normal 2 2 2 2 4 2 2 18 2 7" xfId="14653" xr:uid="{00000000-0005-0000-0000-0000C5380000}"/>
    <cellStyle name="Normal 2 2 2 2 4 2 2 18 2 8" xfId="14654" xr:uid="{00000000-0005-0000-0000-0000C6380000}"/>
    <cellStyle name="Normal 2 2 2 2 4 2 2 18 2 9" xfId="14655" xr:uid="{00000000-0005-0000-0000-0000C7380000}"/>
    <cellStyle name="Normal 2 2 2 2 4 2 2 18 3" xfId="14656" xr:uid="{00000000-0005-0000-0000-0000C8380000}"/>
    <cellStyle name="Normal 2 2 2 2 4 2 2 18 3 10" xfId="14657" xr:uid="{00000000-0005-0000-0000-0000C9380000}"/>
    <cellStyle name="Normal 2 2 2 2 4 2 2 18 3 2" xfId="14658" xr:uid="{00000000-0005-0000-0000-0000CA380000}"/>
    <cellStyle name="Normal 2 2 2 2 4 2 2 18 3 3" xfId="14659" xr:uid="{00000000-0005-0000-0000-0000CB380000}"/>
    <cellStyle name="Normal 2 2 2 2 4 2 2 18 3 4" xfId="14660" xr:uid="{00000000-0005-0000-0000-0000CC380000}"/>
    <cellStyle name="Normal 2 2 2 2 4 2 2 18 3 5" xfId="14661" xr:uid="{00000000-0005-0000-0000-0000CD380000}"/>
    <cellStyle name="Normal 2 2 2 2 4 2 2 18 3 6" xfId="14662" xr:uid="{00000000-0005-0000-0000-0000CE380000}"/>
    <cellStyle name="Normal 2 2 2 2 4 2 2 18 3 7" xfId="14663" xr:uid="{00000000-0005-0000-0000-0000CF380000}"/>
    <cellStyle name="Normal 2 2 2 2 4 2 2 18 3 8" xfId="14664" xr:uid="{00000000-0005-0000-0000-0000D0380000}"/>
    <cellStyle name="Normal 2 2 2 2 4 2 2 18 3 9" xfId="14665" xr:uid="{00000000-0005-0000-0000-0000D1380000}"/>
    <cellStyle name="Normal 2 2 2 2 4 2 2 18 4" xfId="14666" xr:uid="{00000000-0005-0000-0000-0000D2380000}"/>
    <cellStyle name="Normal 2 2 2 2 4 2 2 18 4 10" xfId="14667" xr:uid="{00000000-0005-0000-0000-0000D3380000}"/>
    <cellStyle name="Normal 2 2 2 2 4 2 2 18 4 2" xfId="14668" xr:uid="{00000000-0005-0000-0000-0000D4380000}"/>
    <cellStyle name="Normal 2 2 2 2 4 2 2 18 4 3" xfId="14669" xr:uid="{00000000-0005-0000-0000-0000D5380000}"/>
    <cellStyle name="Normal 2 2 2 2 4 2 2 18 4 4" xfId="14670" xr:uid="{00000000-0005-0000-0000-0000D6380000}"/>
    <cellStyle name="Normal 2 2 2 2 4 2 2 18 4 5" xfId="14671" xr:uid="{00000000-0005-0000-0000-0000D7380000}"/>
    <cellStyle name="Normal 2 2 2 2 4 2 2 18 4 6" xfId="14672" xr:uid="{00000000-0005-0000-0000-0000D8380000}"/>
    <cellStyle name="Normal 2 2 2 2 4 2 2 18 4 7" xfId="14673" xr:uid="{00000000-0005-0000-0000-0000D9380000}"/>
    <cellStyle name="Normal 2 2 2 2 4 2 2 18 4 8" xfId="14674" xr:uid="{00000000-0005-0000-0000-0000DA380000}"/>
    <cellStyle name="Normal 2 2 2 2 4 2 2 18 4 9" xfId="14675" xr:uid="{00000000-0005-0000-0000-0000DB380000}"/>
    <cellStyle name="Normal 2 2 2 2 4 2 2 18 5" xfId="14676" xr:uid="{00000000-0005-0000-0000-0000DC380000}"/>
    <cellStyle name="Normal 2 2 2 2 4 2 2 18 5 10" xfId="14677" xr:uid="{00000000-0005-0000-0000-0000DD380000}"/>
    <cellStyle name="Normal 2 2 2 2 4 2 2 18 5 2" xfId="14678" xr:uid="{00000000-0005-0000-0000-0000DE380000}"/>
    <cellStyle name="Normal 2 2 2 2 4 2 2 18 5 3" xfId="14679" xr:uid="{00000000-0005-0000-0000-0000DF380000}"/>
    <cellStyle name="Normal 2 2 2 2 4 2 2 18 5 4" xfId="14680" xr:uid="{00000000-0005-0000-0000-0000E0380000}"/>
    <cellStyle name="Normal 2 2 2 2 4 2 2 18 5 5" xfId="14681" xr:uid="{00000000-0005-0000-0000-0000E1380000}"/>
    <cellStyle name="Normal 2 2 2 2 4 2 2 18 5 6" xfId="14682" xr:uid="{00000000-0005-0000-0000-0000E2380000}"/>
    <cellStyle name="Normal 2 2 2 2 4 2 2 18 5 7" xfId="14683" xr:uid="{00000000-0005-0000-0000-0000E3380000}"/>
    <cellStyle name="Normal 2 2 2 2 4 2 2 18 5 8" xfId="14684" xr:uid="{00000000-0005-0000-0000-0000E4380000}"/>
    <cellStyle name="Normal 2 2 2 2 4 2 2 18 5 9" xfId="14685" xr:uid="{00000000-0005-0000-0000-0000E5380000}"/>
    <cellStyle name="Normal 2 2 2 2 4 2 2 18 6" xfId="14686" xr:uid="{00000000-0005-0000-0000-0000E6380000}"/>
    <cellStyle name="Normal 2 2 2 2 4 2 2 18 7" xfId="14687" xr:uid="{00000000-0005-0000-0000-0000E7380000}"/>
    <cellStyle name="Normal 2 2 2 2 4 2 2 18 8" xfId="14688" xr:uid="{00000000-0005-0000-0000-0000E8380000}"/>
    <cellStyle name="Normal 2 2 2 2 4 2 2 18 9" xfId="14689" xr:uid="{00000000-0005-0000-0000-0000E9380000}"/>
    <cellStyle name="Normal 2 2 2 2 4 2 2 19" xfId="14690" xr:uid="{00000000-0005-0000-0000-0000EA380000}"/>
    <cellStyle name="Normal 2 2 2 2 4 2 2 19 10" xfId="14691" xr:uid="{00000000-0005-0000-0000-0000EB380000}"/>
    <cellStyle name="Normal 2 2 2 2 4 2 2 19 11" xfId="14692" xr:uid="{00000000-0005-0000-0000-0000EC380000}"/>
    <cellStyle name="Normal 2 2 2 2 4 2 2 19 12" xfId="14693" xr:uid="{00000000-0005-0000-0000-0000ED380000}"/>
    <cellStyle name="Normal 2 2 2 2 4 2 2 19 13" xfId="14694" xr:uid="{00000000-0005-0000-0000-0000EE380000}"/>
    <cellStyle name="Normal 2 2 2 2 4 2 2 19 14" xfId="14695" xr:uid="{00000000-0005-0000-0000-0000EF380000}"/>
    <cellStyle name="Normal 2 2 2 2 4 2 2 19 2" xfId="14696" xr:uid="{00000000-0005-0000-0000-0000F0380000}"/>
    <cellStyle name="Normal 2 2 2 2 4 2 2 19 2 10" xfId="14697" xr:uid="{00000000-0005-0000-0000-0000F1380000}"/>
    <cellStyle name="Normal 2 2 2 2 4 2 2 19 2 2" xfId="14698" xr:uid="{00000000-0005-0000-0000-0000F2380000}"/>
    <cellStyle name="Normal 2 2 2 2 4 2 2 19 2 3" xfId="14699" xr:uid="{00000000-0005-0000-0000-0000F3380000}"/>
    <cellStyle name="Normal 2 2 2 2 4 2 2 19 2 4" xfId="14700" xr:uid="{00000000-0005-0000-0000-0000F4380000}"/>
    <cellStyle name="Normal 2 2 2 2 4 2 2 19 2 5" xfId="14701" xr:uid="{00000000-0005-0000-0000-0000F5380000}"/>
    <cellStyle name="Normal 2 2 2 2 4 2 2 19 2 6" xfId="14702" xr:uid="{00000000-0005-0000-0000-0000F6380000}"/>
    <cellStyle name="Normal 2 2 2 2 4 2 2 19 2 7" xfId="14703" xr:uid="{00000000-0005-0000-0000-0000F7380000}"/>
    <cellStyle name="Normal 2 2 2 2 4 2 2 19 2 8" xfId="14704" xr:uid="{00000000-0005-0000-0000-0000F8380000}"/>
    <cellStyle name="Normal 2 2 2 2 4 2 2 19 2 9" xfId="14705" xr:uid="{00000000-0005-0000-0000-0000F9380000}"/>
    <cellStyle name="Normal 2 2 2 2 4 2 2 19 3" xfId="14706" xr:uid="{00000000-0005-0000-0000-0000FA380000}"/>
    <cellStyle name="Normal 2 2 2 2 4 2 2 19 3 10" xfId="14707" xr:uid="{00000000-0005-0000-0000-0000FB380000}"/>
    <cellStyle name="Normal 2 2 2 2 4 2 2 19 3 2" xfId="14708" xr:uid="{00000000-0005-0000-0000-0000FC380000}"/>
    <cellStyle name="Normal 2 2 2 2 4 2 2 19 3 3" xfId="14709" xr:uid="{00000000-0005-0000-0000-0000FD380000}"/>
    <cellStyle name="Normal 2 2 2 2 4 2 2 19 3 4" xfId="14710" xr:uid="{00000000-0005-0000-0000-0000FE380000}"/>
    <cellStyle name="Normal 2 2 2 2 4 2 2 19 3 5" xfId="14711" xr:uid="{00000000-0005-0000-0000-0000FF380000}"/>
    <cellStyle name="Normal 2 2 2 2 4 2 2 19 3 6" xfId="14712" xr:uid="{00000000-0005-0000-0000-000000390000}"/>
    <cellStyle name="Normal 2 2 2 2 4 2 2 19 3 7" xfId="14713" xr:uid="{00000000-0005-0000-0000-000001390000}"/>
    <cellStyle name="Normal 2 2 2 2 4 2 2 19 3 8" xfId="14714" xr:uid="{00000000-0005-0000-0000-000002390000}"/>
    <cellStyle name="Normal 2 2 2 2 4 2 2 19 3 9" xfId="14715" xr:uid="{00000000-0005-0000-0000-000003390000}"/>
    <cellStyle name="Normal 2 2 2 2 4 2 2 19 4" xfId="14716" xr:uid="{00000000-0005-0000-0000-000004390000}"/>
    <cellStyle name="Normal 2 2 2 2 4 2 2 19 4 10" xfId="14717" xr:uid="{00000000-0005-0000-0000-000005390000}"/>
    <cellStyle name="Normal 2 2 2 2 4 2 2 19 4 2" xfId="14718" xr:uid="{00000000-0005-0000-0000-000006390000}"/>
    <cellStyle name="Normal 2 2 2 2 4 2 2 19 4 3" xfId="14719" xr:uid="{00000000-0005-0000-0000-000007390000}"/>
    <cellStyle name="Normal 2 2 2 2 4 2 2 19 4 4" xfId="14720" xr:uid="{00000000-0005-0000-0000-000008390000}"/>
    <cellStyle name="Normal 2 2 2 2 4 2 2 19 4 5" xfId="14721" xr:uid="{00000000-0005-0000-0000-000009390000}"/>
    <cellStyle name="Normal 2 2 2 2 4 2 2 19 4 6" xfId="14722" xr:uid="{00000000-0005-0000-0000-00000A390000}"/>
    <cellStyle name="Normal 2 2 2 2 4 2 2 19 4 7" xfId="14723" xr:uid="{00000000-0005-0000-0000-00000B390000}"/>
    <cellStyle name="Normal 2 2 2 2 4 2 2 19 4 8" xfId="14724" xr:uid="{00000000-0005-0000-0000-00000C390000}"/>
    <cellStyle name="Normal 2 2 2 2 4 2 2 19 4 9" xfId="14725" xr:uid="{00000000-0005-0000-0000-00000D390000}"/>
    <cellStyle name="Normal 2 2 2 2 4 2 2 19 5" xfId="14726" xr:uid="{00000000-0005-0000-0000-00000E390000}"/>
    <cellStyle name="Normal 2 2 2 2 4 2 2 19 5 10" xfId="14727" xr:uid="{00000000-0005-0000-0000-00000F390000}"/>
    <cellStyle name="Normal 2 2 2 2 4 2 2 19 5 2" xfId="14728" xr:uid="{00000000-0005-0000-0000-000010390000}"/>
    <cellStyle name="Normal 2 2 2 2 4 2 2 19 5 3" xfId="14729" xr:uid="{00000000-0005-0000-0000-000011390000}"/>
    <cellStyle name="Normal 2 2 2 2 4 2 2 19 5 4" xfId="14730" xr:uid="{00000000-0005-0000-0000-000012390000}"/>
    <cellStyle name="Normal 2 2 2 2 4 2 2 19 5 5" xfId="14731" xr:uid="{00000000-0005-0000-0000-000013390000}"/>
    <cellStyle name="Normal 2 2 2 2 4 2 2 19 5 6" xfId="14732" xr:uid="{00000000-0005-0000-0000-000014390000}"/>
    <cellStyle name="Normal 2 2 2 2 4 2 2 19 5 7" xfId="14733" xr:uid="{00000000-0005-0000-0000-000015390000}"/>
    <cellStyle name="Normal 2 2 2 2 4 2 2 19 5 8" xfId="14734" xr:uid="{00000000-0005-0000-0000-000016390000}"/>
    <cellStyle name="Normal 2 2 2 2 4 2 2 19 5 9" xfId="14735" xr:uid="{00000000-0005-0000-0000-000017390000}"/>
    <cellStyle name="Normal 2 2 2 2 4 2 2 19 6" xfId="14736" xr:uid="{00000000-0005-0000-0000-000018390000}"/>
    <cellStyle name="Normal 2 2 2 2 4 2 2 19 7" xfId="14737" xr:uid="{00000000-0005-0000-0000-000019390000}"/>
    <cellStyle name="Normal 2 2 2 2 4 2 2 19 8" xfId="14738" xr:uid="{00000000-0005-0000-0000-00001A390000}"/>
    <cellStyle name="Normal 2 2 2 2 4 2 2 19 9" xfId="14739" xr:uid="{00000000-0005-0000-0000-00001B390000}"/>
    <cellStyle name="Normal 2 2 2 2 4 2 2 2" xfId="14740" xr:uid="{00000000-0005-0000-0000-00001C390000}"/>
    <cellStyle name="Normal 2 2 2 2 4 2 2 2 10" xfId="14741" xr:uid="{00000000-0005-0000-0000-00001D390000}"/>
    <cellStyle name="Normal 2 2 2 2 4 2 2 2 11" xfId="14742" xr:uid="{00000000-0005-0000-0000-00001E390000}"/>
    <cellStyle name="Normal 2 2 2 2 4 2 2 2 12" xfId="14743" xr:uid="{00000000-0005-0000-0000-00001F390000}"/>
    <cellStyle name="Normal 2 2 2 2 4 2 2 2 13" xfId="14744" xr:uid="{00000000-0005-0000-0000-000020390000}"/>
    <cellStyle name="Normal 2 2 2 2 4 2 2 2 14" xfId="14745" xr:uid="{00000000-0005-0000-0000-000021390000}"/>
    <cellStyle name="Normal 2 2 2 2 4 2 2 2 2" xfId="14746" xr:uid="{00000000-0005-0000-0000-000022390000}"/>
    <cellStyle name="Normal 2 2 2 2 4 2 2 2 2 10" xfId="14747" xr:uid="{00000000-0005-0000-0000-000023390000}"/>
    <cellStyle name="Normal 2 2 2 2 4 2 2 2 2 2" xfId="14748" xr:uid="{00000000-0005-0000-0000-000024390000}"/>
    <cellStyle name="Normal 2 2 2 2 4 2 2 2 2 3" xfId="14749" xr:uid="{00000000-0005-0000-0000-000025390000}"/>
    <cellStyle name="Normal 2 2 2 2 4 2 2 2 2 4" xfId="14750" xr:uid="{00000000-0005-0000-0000-000026390000}"/>
    <cellStyle name="Normal 2 2 2 2 4 2 2 2 2 5" xfId="14751" xr:uid="{00000000-0005-0000-0000-000027390000}"/>
    <cellStyle name="Normal 2 2 2 2 4 2 2 2 2 6" xfId="14752" xr:uid="{00000000-0005-0000-0000-000028390000}"/>
    <cellStyle name="Normal 2 2 2 2 4 2 2 2 2 7" xfId="14753" xr:uid="{00000000-0005-0000-0000-000029390000}"/>
    <cellStyle name="Normal 2 2 2 2 4 2 2 2 2 8" xfId="14754" xr:uid="{00000000-0005-0000-0000-00002A390000}"/>
    <cellStyle name="Normal 2 2 2 2 4 2 2 2 2 9" xfId="14755" xr:uid="{00000000-0005-0000-0000-00002B390000}"/>
    <cellStyle name="Normal 2 2 2 2 4 2 2 2 3" xfId="14756" xr:uid="{00000000-0005-0000-0000-00002C390000}"/>
    <cellStyle name="Normal 2 2 2 2 4 2 2 2 3 10" xfId="14757" xr:uid="{00000000-0005-0000-0000-00002D390000}"/>
    <cellStyle name="Normal 2 2 2 2 4 2 2 2 3 2" xfId="14758" xr:uid="{00000000-0005-0000-0000-00002E390000}"/>
    <cellStyle name="Normal 2 2 2 2 4 2 2 2 3 3" xfId="14759" xr:uid="{00000000-0005-0000-0000-00002F390000}"/>
    <cellStyle name="Normal 2 2 2 2 4 2 2 2 3 4" xfId="14760" xr:uid="{00000000-0005-0000-0000-000030390000}"/>
    <cellStyle name="Normal 2 2 2 2 4 2 2 2 3 5" xfId="14761" xr:uid="{00000000-0005-0000-0000-000031390000}"/>
    <cellStyle name="Normal 2 2 2 2 4 2 2 2 3 6" xfId="14762" xr:uid="{00000000-0005-0000-0000-000032390000}"/>
    <cellStyle name="Normal 2 2 2 2 4 2 2 2 3 7" xfId="14763" xr:uid="{00000000-0005-0000-0000-000033390000}"/>
    <cellStyle name="Normal 2 2 2 2 4 2 2 2 3 8" xfId="14764" xr:uid="{00000000-0005-0000-0000-000034390000}"/>
    <cellStyle name="Normal 2 2 2 2 4 2 2 2 3 9" xfId="14765" xr:uid="{00000000-0005-0000-0000-000035390000}"/>
    <cellStyle name="Normal 2 2 2 2 4 2 2 2 4" xfId="14766" xr:uid="{00000000-0005-0000-0000-000036390000}"/>
    <cellStyle name="Normal 2 2 2 2 4 2 2 2 4 10" xfId="14767" xr:uid="{00000000-0005-0000-0000-000037390000}"/>
    <cellStyle name="Normal 2 2 2 2 4 2 2 2 4 2" xfId="14768" xr:uid="{00000000-0005-0000-0000-000038390000}"/>
    <cellStyle name="Normal 2 2 2 2 4 2 2 2 4 3" xfId="14769" xr:uid="{00000000-0005-0000-0000-000039390000}"/>
    <cellStyle name="Normal 2 2 2 2 4 2 2 2 4 4" xfId="14770" xr:uid="{00000000-0005-0000-0000-00003A390000}"/>
    <cellStyle name="Normal 2 2 2 2 4 2 2 2 4 5" xfId="14771" xr:uid="{00000000-0005-0000-0000-00003B390000}"/>
    <cellStyle name="Normal 2 2 2 2 4 2 2 2 4 6" xfId="14772" xr:uid="{00000000-0005-0000-0000-00003C390000}"/>
    <cellStyle name="Normal 2 2 2 2 4 2 2 2 4 7" xfId="14773" xr:uid="{00000000-0005-0000-0000-00003D390000}"/>
    <cellStyle name="Normal 2 2 2 2 4 2 2 2 4 8" xfId="14774" xr:uid="{00000000-0005-0000-0000-00003E390000}"/>
    <cellStyle name="Normal 2 2 2 2 4 2 2 2 4 9" xfId="14775" xr:uid="{00000000-0005-0000-0000-00003F390000}"/>
    <cellStyle name="Normal 2 2 2 2 4 2 2 2 5" xfId="14776" xr:uid="{00000000-0005-0000-0000-000040390000}"/>
    <cellStyle name="Normal 2 2 2 2 4 2 2 2 5 10" xfId="14777" xr:uid="{00000000-0005-0000-0000-000041390000}"/>
    <cellStyle name="Normal 2 2 2 2 4 2 2 2 5 2" xfId="14778" xr:uid="{00000000-0005-0000-0000-000042390000}"/>
    <cellStyle name="Normal 2 2 2 2 4 2 2 2 5 3" xfId="14779" xr:uid="{00000000-0005-0000-0000-000043390000}"/>
    <cellStyle name="Normal 2 2 2 2 4 2 2 2 5 4" xfId="14780" xr:uid="{00000000-0005-0000-0000-000044390000}"/>
    <cellStyle name="Normal 2 2 2 2 4 2 2 2 5 5" xfId="14781" xr:uid="{00000000-0005-0000-0000-000045390000}"/>
    <cellStyle name="Normal 2 2 2 2 4 2 2 2 5 6" xfId="14782" xr:uid="{00000000-0005-0000-0000-000046390000}"/>
    <cellStyle name="Normal 2 2 2 2 4 2 2 2 5 7" xfId="14783" xr:uid="{00000000-0005-0000-0000-000047390000}"/>
    <cellStyle name="Normal 2 2 2 2 4 2 2 2 5 8" xfId="14784" xr:uid="{00000000-0005-0000-0000-000048390000}"/>
    <cellStyle name="Normal 2 2 2 2 4 2 2 2 5 9" xfId="14785" xr:uid="{00000000-0005-0000-0000-000049390000}"/>
    <cellStyle name="Normal 2 2 2 2 4 2 2 2 6" xfId="14786" xr:uid="{00000000-0005-0000-0000-00004A390000}"/>
    <cellStyle name="Normal 2 2 2 2 4 2 2 2 7" xfId="14787" xr:uid="{00000000-0005-0000-0000-00004B390000}"/>
    <cellStyle name="Normal 2 2 2 2 4 2 2 2 8" xfId="14788" xr:uid="{00000000-0005-0000-0000-00004C390000}"/>
    <cellStyle name="Normal 2 2 2 2 4 2 2 2 9" xfId="14789" xr:uid="{00000000-0005-0000-0000-00004D390000}"/>
    <cellStyle name="Normal 2 2 2 2 4 2 2 20" xfId="14790" xr:uid="{00000000-0005-0000-0000-00004E390000}"/>
    <cellStyle name="Normal 2 2 2 2 4 2 2 20 10" xfId="14791" xr:uid="{00000000-0005-0000-0000-00004F390000}"/>
    <cellStyle name="Normal 2 2 2 2 4 2 2 20 11" xfId="14792" xr:uid="{00000000-0005-0000-0000-000050390000}"/>
    <cellStyle name="Normal 2 2 2 2 4 2 2 20 12" xfId="14793" xr:uid="{00000000-0005-0000-0000-000051390000}"/>
    <cellStyle name="Normal 2 2 2 2 4 2 2 20 13" xfId="14794" xr:uid="{00000000-0005-0000-0000-000052390000}"/>
    <cellStyle name="Normal 2 2 2 2 4 2 2 20 14" xfId="14795" xr:uid="{00000000-0005-0000-0000-000053390000}"/>
    <cellStyle name="Normal 2 2 2 2 4 2 2 20 2" xfId="14796" xr:uid="{00000000-0005-0000-0000-000054390000}"/>
    <cellStyle name="Normal 2 2 2 2 4 2 2 20 2 10" xfId="14797" xr:uid="{00000000-0005-0000-0000-000055390000}"/>
    <cellStyle name="Normal 2 2 2 2 4 2 2 20 2 2" xfId="14798" xr:uid="{00000000-0005-0000-0000-000056390000}"/>
    <cellStyle name="Normal 2 2 2 2 4 2 2 20 2 3" xfId="14799" xr:uid="{00000000-0005-0000-0000-000057390000}"/>
    <cellStyle name="Normal 2 2 2 2 4 2 2 20 2 4" xfId="14800" xr:uid="{00000000-0005-0000-0000-000058390000}"/>
    <cellStyle name="Normal 2 2 2 2 4 2 2 20 2 5" xfId="14801" xr:uid="{00000000-0005-0000-0000-000059390000}"/>
    <cellStyle name="Normal 2 2 2 2 4 2 2 20 2 6" xfId="14802" xr:uid="{00000000-0005-0000-0000-00005A390000}"/>
    <cellStyle name="Normal 2 2 2 2 4 2 2 20 2 7" xfId="14803" xr:uid="{00000000-0005-0000-0000-00005B390000}"/>
    <cellStyle name="Normal 2 2 2 2 4 2 2 20 2 8" xfId="14804" xr:uid="{00000000-0005-0000-0000-00005C390000}"/>
    <cellStyle name="Normal 2 2 2 2 4 2 2 20 2 9" xfId="14805" xr:uid="{00000000-0005-0000-0000-00005D390000}"/>
    <cellStyle name="Normal 2 2 2 2 4 2 2 20 3" xfId="14806" xr:uid="{00000000-0005-0000-0000-00005E390000}"/>
    <cellStyle name="Normal 2 2 2 2 4 2 2 20 3 10" xfId="14807" xr:uid="{00000000-0005-0000-0000-00005F390000}"/>
    <cellStyle name="Normal 2 2 2 2 4 2 2 20 3 2" xfId="14808" xr:uid="{00000000-0005-0000-0000-000060390000}"/>
    <cellStyle name="Normal 2 2 2 2 4 2 2 20 3 3" xfId="14809" xr:uid="{00000000-0005-0000-0000-000061390000}"/>
    <cellStyle name="Normal 2 2 2 2 4 2 2 20 3 4" xfId="14810" xr:uid="{00000000-0005-0000-0000-000062390000}"/>
    <cellStyle name="Normal 2 2 2 2 4 2 2 20 3 5" xfId="14811" xr:uid="{00000000-0005-0000-0000-000063390000}"/>
    <cellStyle name="Normal 2 2 2 2 4 2 2 20 3 6" xfId="14812" xr:uid="{00000000-0005-0000-0000-000064390000}"/>
    <cellStyle name="Normal 2 2 2 2 4 2 2 20 3 7" xfId="14813" xr:uid="{00000000-0005-0000-0000-000065390000}"/>
    <cellStyle name="Normal 2 2 2 2 4 2 2 20 3 8" xfId="14814" xr:uid="{00000000-0005-0000-0000-000066390000}"/>
    <cellStyle name="Normal 2 2 2 2 4 2 2 20 3 9" xfId="14815" xr:uid="{00000000-0005-0000-0000-000067390000}"/>
    <cellStyle name="Normal 2 2 2 2 4 2 2 20 4" xfId="14816" xr:uid="{00000000-0005-0000-0000-000068390000}"/>
    <cellStyle name="Normal 2 2 2 2 4 2 2 20 4 10" xfId="14817" xr:uid="{00000000-0005-0000-0000-000069390000}"/>
    <cellStyle name="Normal 2 2 2 2 4 2 2 20 4 2" xfId="14818" xr:uid="{00000000-0005-0000-0000-00006A390000}"/>
    <cellStyle name="Normal 2 2 2 2 4 2 2 20 4 3" xfId="14819" xr:uid="{00000000-0005-0000-0000-00006B390000}"/>
    <cellStyle name="Normal 2 2 2 2 4 2 2 20 4 4" xfId="14820" xr:uid="{00000000-0005-0000-0000-00006C390000}"/>
    <cellStyle name="Normal 2 2 2 2 4 2 2 20 4 5" xfId="14821" xr:uid="{00000000-0005-0000-0000-00006D390000}"/>
    <cellStyle name="Normal 2 2 2 2 4 2 2 20 4 6" xfId="14822" xr:uid="{00000000-0005-0000-0000-00006E390000}"/>
    <cellStyle name="Normal 2 2 2 2 4 2 2 20 4 7" xfId="14823" xr:uid="{00000000-0005-0000-0000-00006F390000}"/>
    <cellStyle name="Normal 2 2 2 2 4 2 2 20 4 8" xfId="14824" xr:uid="{00000000-0005-0000-0000-000070390000}"/>
    <cellStyle name="Normal 2 2 2 2 4 2 2 20 4 9" xfId="14825" xr:uid="{00000000-0005-0000-0000-000071390000}"/>
    <cellStyle name="Normal 2 2 2 2 4 2 2 20 5" xfId="14826" xr:uid="{00000000-0005-0000-0000-000072390000}"/>
    <cellStyle name="Normal 2 2 2 2 4 2 2 20 5 10" xfId="14827" xr:uid="{00000000-0005-0000-0000-000073390000}"/>
    <cellStyle name="Normal 2 2 2 2 4 2 2 20 5 2" xfId="14828" xr:uid="{00000000-0005-0000-0000-000074390000}"/>
    <cellStyle name="Normal 2 2 2 2 4 2 2 20 5 3" xfId="14829" xr:uid="{00000000-0005-0000-0000-000075390000}"/>
    <cellStyle name="Normal 2 2 2 2 4 2 2 20 5 4" xfId="14830" xr:uid="{00000000-0005-0000-0000-000076390000}"/>
    <cellStyle name="Normal 2 2 2 2 4 2 2 20 5 5" xfId="14831" xr:uid="{00000000-0005-0000-0000-000077390000}"/>
    <cellStyle name="Normal 2 2 2 2 4 2 2 20 5 6" xfId="14832" xr:uid="{00000000-0005-0000-0000-000078390000}"/>
    <cellStyle name="Normal 2 2 2 2 4 2 2 20 5 7" xfId="14833" xr:uid="{00000000-0005-0000-0000-000079390000}"/>
    <cellStyle name="Normal 2 2 2 2 4 2 2 20 5 8" xfId="14834" xr:uid="{00000000-0005-0000-0000-00007A390000}"/>
    <cellStyle name="Normal 2 2 2 2 4 2 2 20 5 9" xfId="14835" xr:uid="{00000000-0005-0000-0000-00007B390000}"/>
    <cellStyle name="Normal 2 2 2 2 4 2 2 20 6" xfId="14836" xr:uid="{00000000-0005-0000-0000-00007C390000}"/>
    <cellStyle name="Normal 2 2 2 2 4 2 2 20 7" xfId="14837" xr:uid="{00000000-0005-0000-0000-00007D390000}"/>
    <cellStyle name="Normal 2 2 2 2 4 2 2 20 8" xfId="14838" xr:uid="{00000000-0005-0000-0000-00007E390000}"/>
    <cellStyle name="Normal 2 2 2 2 4 2 2 20 9" xfId="14839" xr:uid="{00000000-0005-0000-0000-00007F390000}"/>
    <cellStyle name="Normal 2 2 2 2 4 2 2 3" xfId="14840" xr:uid="{00000000-0005-0000-0000-000080390000}"/>
    <cellStyle name="Normal 2 2 2 2 4 2 2 3 10" xfId="14841" xr:uid="{00000000-0005-0000-0000-000081390000}"/>
    <cellStyle name="Normal 2 2 2 2 4 2 2 3 11" xfId="14842" xr:uid="{00000000-0005-0000-0000-000082390000}"/>
    <cellStyle name="Normal 2 2 2 2 4 2 2 3 12" xfId="14843" xr:uid="{00000000-0005-0000-0000-000083390000}"/>
    <cellStyle name="Normal 2 2 2 2 4 2 2 3 13" xfId="14844" xr:uid="{00000000-0005-0000-0000-000084390000}"/>
    <cellStyle name="Normal 2 2 2 2 4 2 2 3 14" xfId="14845" xr:uid="{00000000-0005-0000-0000-000085390000}"/>
    <cellStyle name="Normal 2 2 2 2 4 2 2 3 2" xfId="14846" xr:uid="{00000000-0005-0000-0000-000086390000}"/>
    <cellStyle name="Normal 2 2 2 2 4 2 2 3 2 10" xfId="14847" xr:uid="{00000000-0005-0000-0000-000087390000}"/>
    <cellStyle name="Normal 2 2 2 2 4 2 2 3 2 2" xfId="14848" xr:uid="{00000000-0005-0000-0000-000088390000}"/>
    <cellStyle name="Normal 2 2 2 2 4 2 2 3 2 3" xfId="14849" xr:uid="{00000000-0005-0000-0000-000089390000}"/>
    <cellStyle name="Normal 2 2 2 2 4 2 2 3 2 4" xfId="14850" xr:uid="{00000000-0005-0000-0000-00008A390000}"/>
    <cellStyle name="Normal 2 2 2 2 4 2 2 3 2 5" xfId="14851" xr:uid="{00000000-0005-0000-0000-00008B390000}"/>
    <cellStyle name="Normal 2 2 2 2 4 2 2 3 2 6" xfId="14852" xr:uid="{00000000-0005-0000-0000-00008C390000}"/>
    <cellStyle name="Normal 2 2 2 2 4 2 2 3 2 7" xfId="14853" xr:uid="{00000000-0005-0000-0000-00008D390000}"/>
    <cellStyle name="Normal 2 2 2 2 4 2 2 3 2 8" xfId="14854" xr:uid="{00000000-0005-0000-0000-00008E390000}"/>
    <cellStyle name="Normal 2 2 2 2 4 2 2 3 2 9" xfId="14855" xr:uid="{00000000-0005-0000-0000-00008F390000}"/>
    <cellStyle name="Normal 2 2 2 2 4 2 2 3 3" xfId="14856" xr:uid="{00000000-0005-0000-0000-000090390000}"/>
    <cellStyle name="Normal 2 2 2 2 4 2 2 3 3 10" xfId="14857" xr:uid="{00000000-0005-0000-0000-000091390000}"/>
    <cellStyle name="Normal 2 2 2 2 4 2 2 3 3 2" xfId="14858" xr:uid="{00000000-0005-0000-0000-000092390000}"/>
    <cellStyle name="Normal 2 2 2 2 4 2 2 3 3 3" xfId="14859" xr:uid="{00000000-0005-0000-0000-000093390000}"/>
    <cellStyle name="Normal 2 2 2 2 4 2 2 3 3 4" xfId="14860" xr:uid="{00000000-0005-0000-0000-000094390000}"/>
    <cellStyle name="Normal 2 2 2 2 4 2 2 3 3 5" xfId="14861" xr:uid="{00000000-0005-0000-0000-000095390000}"/>
    <cellStyle name="Normal 2 2 2 2 4 2 2 3 3 6" xfId="14862" xr:uid="{00000000-0005-0000-0000-000096390000}"/>
    <cellStyle name="Normal 2 2 2 2 4 2 2 3 3 7" xfId="14863" xr:uid="{00000000-0005-0000-0000-000097390000}"/>
    <cellStyle name="Normal 2 2 2 2 4 2 2 3 3 8" xfId="14864" xr:uid="{00000000-0005-0000-0000-000098390000}"/>
    <cellStyle name="Normal 2 2 2 2 4 2 2 3 3 9" xfId="14865" xr:uid="{00000000-0005-0000-0000-000099390000}"/>
    <cellStyle name="Normal 2 2 2 2 4 2 2 3 4" xfId="14866" xr:uid="{00000000-0005-0000-0000-00009A390000}"/>
    <cellStyle name="Normal 2 2 2 2 4 2 2 3 4 10" xfId="14867" xr:uid="{00000000-0005-0000-0000-00009B390000}"/>
    <cellStyle name="Normal 2 2 2 2 4 2 2 3 4 2" xfId="14868" xr:uid="{00000000-0005-0000-0000-00009C390000}"/>
    <cellStyle name="Normal 2 2 2 2 4 2 2 3 4 3" xfId="14869" xr:uid="{00000000-0005-0000-0000-00009D390000}"/>
    <cellStyle name="Normal 2 2 2 2 4 2 2 3 4 4" xfId="14870" xr:uid="{00000000-0005-0000-0000-00009E390000}"/>
    <cellStyle name="Normal 2 2 2 2 4 2 2 3 4 5" xfId="14871" xr:uid="{00000000-0005-0000-0000-00009F390000}"/>
    <cellStyle name="Normal 2 2 2 2 4 2 2 3 4 6" xfId="14872" xr:uid="{00000000-0005-0000-0000-0000A0390000}"/>
    <cellStyle name="Normal 2 2 2 2 4 2 2 3 4 7" xfId="14873" xr:uid="{00000000-0005-0000-0000-0000A1390000}"/>
    <cellStyle name="Normal 2 2 2 2 4 2 2 3 4 8" xfId="14874" xr:uid="{00000000-0005-0000-0000-0000A2390000}"/>
    <cellStyle name="Normal 2 2 2 2 4 2 2 3 4 9" xfId="14875" xr:uid="{00000000-0005-0000-0000-0000A3390000}"/>
    <cellStyle name="Normal 2 2 2 2 4 2 2 3 5" xfId="14876" xr:uid="{00000000-0005-0000-0000-0000A4390000}"/>
    <cellStyle name="Normal 2 2 2 2 4 2 2 3 5 10" xfId="14877" xr:uid="{00000000-0005-0000-0000-0000A5390000}"/>
    <cellStyle name="Normal 2 2 2 2 4 2 2 3 5 2" xfId="14878" xr:uid="{00000000-0005-0000-0000-0000A6390000}"/>
    <cellStyle name="Normal 2 2 2 2 4 2 2 3 5 3" xfId="14879" xr:uid="{00000000-0005-0000-0000-0000A7390000}"/>
    <cellStyle name="Normal 2 2 2 2 4 2 2 3 5 4" xfId="14880" xr:uid="{00000000-0005-0000-0000-0000A8390000}"/>
    <cellStyle name="Normal 2 2 2 2 4 2 2 3 5 5" xfId="14881" xr:uid="{00000000-0005-0000-0000-0000A9390000}"/>
    <cellStyle name="Normal 2 2 2 2 4 2 2 3 5 6" xfId="14882" xr:uid="{00000000-0005-0000-0000-0000AA390000}"/>
    <cellStyle name="Normal 2 2 2 2 4 2 2 3 5 7" xfId="14883" xr:uid="{00000000-0005-0000-0000-0000AB390000}"/>
    <cellStyle name="Normal 2 2 2 2 4 2 2 3 5 8" xfId="14884" xr:uid="{00000000-0005-0000-0000-0000AC390000}"/>
    <cellStyle name="Normal 2 2 2 2 4 2 2 3 5 9" xfId="14885" xr:uid="{00000000-0005-0000-0000-0000AD390000}"/>
    <cellStyle name="Normal 2 2 2 2 4 2 2 3 6" xfId="14886" xr:uid="{00000000-0005-0000-0000-0000AE390000}"/>
    <cellStyle name="Normal 2 2 2 2 4 2 2 3 7" xfId="14887" xr:uid="{00000000-0005-0000-0000-0000AF390000}"/>
    <cellStyle name="Normal 2 2 2 2 4 2 2 3 8" xfId="14888" xr:uid="{00000000-0005-0000-0000-0000B0390000}"/>
    <cellStyle name="Normal 2 2 2 2 4 2 2 3 9" xfId="14889" xr:uid="{00000000-0005-0000-0000-0000B1390000}"/>
    <cellStyle name="Normal 2 2 2 2 4 2 2 4" xfId="14890" xr:uid="{00000000-0005-0000-0000-0000B2390000}"/>
    <cellStyle name="Normal 2 2 2 2 4 2 2 4 10" xfId="14891" xr:uid="{00000000-0005-0000-0000-0000B3390000}"/>
    <cellStyle name="Normal 2 2 2 2 4 2 2 4 11" xfId="14892" xr:uid="{00000000-0005-0000-0000-0000B4390000}"/>
    <cellStyle name="Normal 2 2 2 2 4 2 2 4 12" xfId="14893" xr:uid="{00000000-0005-0000-0000-0000B5390000}"/>
    <cellStyle name="Normal 2 2 2 2 4 2 2 4 13" xfId="14894" xr:uid="{00000000-0005-0000-0000-0000B6390000}"/>
    <cellStyle name="Normal 2 2 2 2 4 2 2 4 14" xfId="14895" xr:uid="{00000000-0005-0000-0000-0000B7390000}"/>
    <cellStyle name="Normal 2 2 2 2 4 2 2 4 2" xfId="14896" xr:uid="{00000000-0005-0000-0000-0000B8390000}"/>
    <cellStyle name="Normal 2 2 2 2 4 2 2 4 2 10" xfId="14897" xr:uid="{00000000-0005-0000-0000-0000B9390000}"/>
    <cellStyle name="Normal 2 2 2 2 4 2 2 4 2 2" xfId="14898" xr:uid="{00000000-0005-0000-0000-0000BA390000}"/>
    <cellStyle name="Normal 2 2 2 2 4 2 2 4 2 3" xfId="14899" xr:uid="{00000000-0005-0000-0000-0000BB390000}"/>
    <cellStyle name="Normal 2 2 2 2 4 2 2 4 2 4" xfId="14900" xr:uid="{00000000-0005-0000-0000-0000BC390000}"/>
    <cellStyle name="Normal 2 2 2 2 4 2 2 4 2 5" xfId="14901" xr:uid="{00000000-0005-0000-0000-0000BD390000}"/>
    <cellStyle name="Normal 2 2 2 2 4 2 2 4 2 6" xfId="14902" xr:uid="{00000000-0005-0000-0000-0000BE390000}"/>
    <cellStyle name="Normal 2 2 2 2 4 2 2 4 2 7" xfId="14903" xr:uid="{00000000-0005-0000-0000-0000BF390000}"/>
    <cellStyle name="Normal 2 2 2 2 4 2 2 4 2 8" xfId="14904" xr:uid="{00000000-0005-0000-0000-0000C0390000}"/>
    <cellStyle name="Normal 2 2 2 2 4 2 2 4 2 9" xfId="14905" xr:uid="{00000000-0005-0000-0000-0000C1390000}"/>
    <cellStyle name="Normal 2 2 2 2 4 2 2 4 3" xfId="14906" xr:uid="{00000000-0005-0000-0000-0000C2390000}"/>
    <cellStyle name="Normal 2 2 2 2 4 2 2 4 3 10" xfId="14907" xr:uid="{00000000-0005-0000-0000-0000C3390000}"/>
    <cellStyle name="Normal 2 2 2 2 4 2 2 4 3 2" xfId="14908" xr:uid="{00000000-0005-0000-0000-0000C4390000}"/>
    <cellStyle name="Normal 2 2 2 2 4 2 2 4 3 3" xfId="14909" xr:uid="{00000000-0005-0000-0000-0000C5390000}"/>
    <cellStyle name="Normal 2 2 2 2 4 2 2 4 3 4" xfId="14910" xr:uid="{00000000-0005-0000-0000-0000C6390000}"/>
    <cellStyle name="Normal 2 2 2 2 4 2 2 4 3 5" xfId="14911" xr:uid="{00000000-0005-0000-0000-0000C7390000}"/>
    <cellStyle name="Normal 2 2 2 2 4 2 2 4 3 6" xfId="14912" xr:uid="{00000000-0005-0000-0000-0000C8390000}"/>
    <cellStyle name="Normal 2 2 2 2 4 2 2 4 3 7" xfId="14913" xr:uid="{00000000-0005-0000-0000-0000C9390000}"/>
    <cellStyle name="Normal 2 2 2 2 4 2 2 4 3 8" xfId="14914" xr:uid="{00000000-0005-0000-0000-0000CA390000}"/>
    <cellStyle name="Normal 2 2 2 2 4 2 2 4 3 9" xfId="14915" xr:uid="{00000000-0005-0000-0000-0000CB390000}"/>
    <cellStyle name="Normal 2 2 2 2 4 2 2 4 4" xfId="14916" xr:uid="{00000000-0005-0000-0000-0000CC390000}"/>
    <cellStyle name="Normal 2 2 2 2 4 2 2 4 4 10" xfId="14917" xr:uid="{00000000-0005-0000-0000-0000CD390000}"/>
    <cellStyle name="Normal 2 2 2 2 4 2 2 4 4 2" xfId="14918" xr:uid="{00000000-0005-0000-0000-0000CE390000}"/>
    <cellStyle name="Normal 2 2 2 2 4 2 2 4 4 3" xfId="14919" xr:uid="{00000000-0005-0000-0000-0000CF390000}"/>
    <cellStyle name="Normal 2 2 2 2 4 2 2 4 4 4" xfId="14920" xr:uid="{00000000-0005-0000-0000-0000D0390000}"/>
    <cellStyle name="Normal 2 2 2 2 4 2 2 4 4 5" xfId="14921" xr:uid="{00000000-0005-0000-0000-0000D1390000}"/>
    <cellStyle name="Normal 2 2 2 2 4 2 2 4 4 6" xfId="14922" xr:uid="{00000000-0005-0000-0000-0000D2390000}"/>
    <cellStyle name="Normal 2 2 2 2 4 2 2 4 4 7" xfId="14923" xr:uid="{00000000-0005-0000-0000-0000D3390000}"/>
    <cellStyle name="Normal 2 2 2 2 4 2 2 4 4 8" xfId="14924" xr:uid="{00000000-0005-0000-0000-0000D4390000}"/>
    <cellStyle name="Normal 2 2 2 2 4 2 2 4 4 9" xfId="14925" xr:uid="{00000000-0005-0000-0000-0000D5390000}"/>
    <cellStyle name="Normal 2 2 2 2 4 2 2 4 5" xfId="14926" xr:uid="{00000000-0005-0000-0000-0000D6390000}"/>
    <cellStyle name="Normal 2 2 2 2 4 2 2 4 5 10" xfId="14927" xr:uid="{00000000-0005-0000-0000-0000D7390000}"/>
    <cellStyle name="Normal 2 2 2 2 4 2 2 4 5 2" xfId="14928" xr:uid="{00000000-0005-0000-0000-0000D8390000}"/>
    <cellStyle name="Normal 2 2 2 2 4 2 2 4 5 3" xfId="14929" xr:uid="{00000000-0005-0000-0000-0000D9390000}"/>
    <cellStyle name="Normal 2 2 2 2 4 2 2 4 5 4" xfId="14930" xr:uid="{00000000-0005-0000-0000-0000DA390000}"/>
    <cellStyle name="Normal 2 2 2 2 4 2 2 4 5 5" xfId="14931" xr:uid="{00000000-0005-0000-0000-0000DB390000}"/>
    <cellStyle name="Normal 2 2 2 2 4 2 2 4 5 6" xfId="14932" xr:uid="{00000000-0005-0000-0000-0000DC390000}"/>
    <cellStyle name="Normal 2 2 2 2 4 2 2 4 5 7" xfId="14933" xr:uid="{00000000-0005-0000-0000-0000DD390000}"/>
    <cellStyle name="Normal 2 2 2 2 4 2 2 4 5 8" xfId="14934" xr:uid="{00000000-0005-0000-0000-0000DE390000}"/>
    <cellStyle name="Normal 2 2 2 2 4 2 2 4 5 9" xfId="14935" xr:uid="{00000000-0005-0000-0000-0000DF390000}"/>
    <cellStyle name="Normal 2 2 2 2 4 2 2 4 6" xfId="14936" xr:uid="{00000000-0005-0000-0000-0000E0390000}"/>
    <cellStyle name="Normal 2 2 2 2 4 2 2 4 7" xfId="14937" xr:uid="{00000000-0005-0000-0000-0000E1390000}"/>
    <cellStyle name="Normal 2 2 2 2 4 2 2 4 8" xfId="14938" xr:uid="{00000000-0005-0000-0000-0000E2390000}"/>
    <cellStyle name="Normal 2 2 2 2 4 2 2 4 9" xfId="14939" xr:uid="{00000000-0005-0000-0000-0000E3390000}"/>
    <cellStyle name="Normal 2 2 2 2 4 2 2 5" xfId="14940" xr:uid="{00000000-0005-0000-0000-0000E4390000}"/>
    <cellStyle name="Normal 2 2 2 2 4 2 2 5 10" xfId="14941" xr:uid="{00000000-0005-0000-0000-0000E5390000}"/>
    <cellStyle name="Normal 2 2 2 2 4 2 2 5 11" xfId="14942" xr:uid="{00000000-0005-0000-0000-0000E6390000}"/>
    <cellStyle name="Normal 2 2 2 2 4 2 2 5 12" xfId="14943" xr:uid="{00000000-0005-0000-0000-0000E7390000}"/>
    <cellStyle name="Normal 2 2 2 2 4 2 2 5 13" xfId="14944" xr:uid="{00000000-0005-0000-0000-0000E8390000}"/>
    <cellStyle name="Normal 2 2 2 2 4 2 2 5 14" xfId="14945" xr:uid="{00000000-0005-0000-0000-0000E9390000}"/>
    <cellStyle name="Normal 2 2 2 2 4 2 2 5 2" xfId="14946" xr:uid="{00000000-0005-0000-0000-0000EA390000}"/>
    <cellStyle name="Normal 2 2 2 2 4 2 2 5 2 10" xfId="14947" xr:uid="{00000000-0005-0000-0000-0000EB390000}"/>
    <cellStyle name="Normal 2 2 2 2 4 2 2 5 2 2" xfId="14948" xr:uid="{00000000-0005-0000-0000-0000EC390000}"/>
    <cellStyle name="Normal 2 2 2 2 4 2 2 5 2 3" xfId="14949" xr:uid="{00000000-0005-0000-0000-0000ED390000}"/>
    <cellStyle name="Normal 2 2 2 2 4 2 2 5 2 4" xfId="14950" xr:uid="{00000000-0005-0000-0000-0000EE390000}"/>
    <cellStyle name="Normal 2 2 2 2 4 2 2 5 2 5" xfId="14951" xr:uid="{00000000-0005-0000-0000-0000EF390000}"/>
    <cellStyle name="Normal 2 2 2 2 4 2 2 5 2 6" xfId="14952" xr:uid="{00000000-0005-0000-0000-0000F0390000}"/>
    <cellStyle name="Normal 2 2 2 2 4 2 2 5 2 7" xfId="14953" xr:uid="{00000000-0005-0000-0000-0000F1390000}"/>
    <cellStyle name="Normal 2 2 2 2 4 2 2 5 2 8" xfId="14954" xr:uid="{00000000-0005-0000-0000-0000F2390000}"/>
    <cellStyle name="Normal 2 2 2 2 4 2 2 5 2 9" xfId="14955" xr:uid="{00000000-0005-0000-0000-0000F3390000}"/>
    <cellStyle name="Normal 2 2 2 2 4 2 2 5 3" xfId="14956" xr:uid="{00000000-0005-0000-0000-0000F4390000}"/>
    <cellStyle name="Normal 2 2 2 2 4 2 2 5 3 10" xfId="14957" xr:uid="{00000000-0005-0000-0000-0000F5390000}"/>
    <cellStyle name="Normal 2 2 2 2 4 2 2 5 3 2" xfId="14958" xr:uid="{00000000-0005-0000-0000-0000F6390000}"/>
    <cellStyle name="Normal 2 2 2 2 4 2 2 5 3 3" xfId="14959" xr:uid="{00000000-0005-0000-0000-0000F7390000}"/>
    <cellStyle name="Normal 2 2 2 2 4 2 2 5 3 4" xfId="14960" xr:uid="{00000000-0005-0000-0000-0000F8390000}"/>
    <cellStyle name="Normal 2 2 2 2 4 2 2 5 3 5" xfId="14961" xr:uid="{00000000-0005-0000-0000-0000F9390000}"/>
    <cellStyle name="Normal 2 2 2 2 4 2 2 5 3 6" xfId="14962" xr:uid="{00000000-0005-0000-0000-0000FA390000}"/>
    <cellStyle name="Normal 2 2 2 2 4 2 2 5 3 7" xfId="14963" xr:uid="{00000000-0005-0000-0000-0000FB390000}"/>
    <cellStyle name="Normal 2 2 2 2 4 2 2 5 3 8" xfId="14964" xr:uid="{00000000-0005-0000-0000-0000FC390000}"/>
    <cellStyle name="Normal 2 2 2 2 4 2 2 5 3 9" xfId="14965" xr:uid="{00000000-0005-0000-0000-0000FD390000}"/>
    <cellStyle name="Normal 2 2 2 2 4 2 2 5 4" xfId="14966" xr:uid="{00000000-0005-0000-0000-0000FE390000}"/>
    <cellStyle name="Normal 2 2 2 2 4 2 2 5 4 10" xfId="14967" xr:uid="{00000000-0005-0000-0000-0000FF390000}"/>
    <cellStyle name="Normal 2 2 2 2 4 2 2 5 4 2" xfId="14968" xr:uid="{00000000-0005-0000-0000-0000003A0000}"/>
    <cellStyle name="Normal 2 2 2 2 4 2 2 5 4 3" xfId="14969" xr:uid="{00000000-0005-0000-0000-0000013A0000}"/>
    <cellStyle name="Normal 2 2 2 2 4 2 2 5 4 4" xfId="14970" xr:uid="{00000000-0005-0000-0000-0000023A0000}"/>
    <cellStyle name="Normal 2 2 2 2 4 2 2 5 4 5" xfId="14971" xr:uid="{00000000-0005-0000-0000-0000033A0000}"/>
    <cellStyle name="Normal 2 2 2 2 4 2 2 5 4 6" xfId="14972" xr:uid="{00000000-0005-0000-0000-0000043A0000}"/>
    <cellStyle name="Normal 2 2 2 2 4 2 2 5 4 7" xfId="14973" xr:uid="{00000000-0005-0000-0000-0000053A0000}"/>
    <cellStyle name="Normal 2 2 2 2 4 2 2 5 4 8" xfId="14974" xr:uid="{00000000-0005-0000-0000-0000063A0000}"/>
    <cellStyle name="Normal 2 2 2 2 4 2 2 5 4 9" xfId="14975" xr:uid="{00000000-0005-0000-0000-0000073A0000}"/>
    <cellStyle name="Normal 2 2 2 2 4 2 2 5 5" xfId="14976" xr:uid="{00000000-0005-0000-0000-0000083A0000}"/>
    <cellStyle name="Normal 2 2 2 2 4 2 2 5 5 10" xfId="14977" xr:uid="{00000000-0005-0000-0000-0000093A0000}"/>
    <cellStyle name="Normal 2 2 2 2 4 2 2 5 5 2" xfId="14978" xr:uid="{00000000-0005-0000-0000-00000A3A0000}"/>
    <cellStyle name="Normal 2 2 2 2 4 2 2 5 5 3" xfId="14979" xr:uid="{00000000-0005-0000-0000-00000B3A0000}"/>
    <cellStyle name="Normal 2 2 2 2 4 2 2 5 5 4" xfId="14980" xr:uid="{00000000-0005-0000-0000-00000C3A0000}"/>
    <cellStyle name="Normal 2 2 2 2 4 2 2 5 5 5" xfId="14981" xr:uid="{00000000-0005-0000-0000-00000D3A0000}"/>
    <cellStyle name="Normal 2 2 2 2 4 2 2 5 5 6" xfId="14982" xr:uid="{00000000-0005-0000-0000-00000E3A0000}"/>
    <cellStyle name="Normal 2 2 2 2 4 2 2 5 5 7" xfId="14983" xr:uid="{00000000-0005-0000-0000-00000F3A0000}"/>
    <cellStyle name="Normal 2 2 2 2 4 2 2 5 5 8" xfId="14984" xr:uid="{00000000-0005-0000-0000-0000103A0000}"/>
    <cellStyle name="Normal 2 2 2 2 4 2 2 5 5 9" xfId="14985" xr:uid="{00000000-0005-0000-0000-0000113A0000}"/>
    <cellStyle name="Normal 2 2 2 2 4 2 2 5 6" xfId="14986" xr:uid="{00000000-0005-0000-0000-0000123A0000}"/>
    <cellStyle name="Normal 2 2 2 2 4 2 2 5 7" xfId="14987" xr:uid="{00000000-0005-0000-0000-0000133A0000}"/>
    <cellStyle name="Normal 2 2 2 2 4 2 2 5 8" xfId="14988" xr:uid="{00000000-0005-0000-0000-0000143A0000}"/>
    <cellStyle name="Normal 2 2 2 2 4 2 2 5 9" xfId="14989" xr:uid="{00000000-0005-0000-0000-0000153A0000}"/>
    <cellStyle name="Normal 2 2 2 2 4 2 2 6" xfId="14990" xr:uid="{00000000-0005-0000-0000-0000163A0000}"/>
    <cellStyle name="Normal 2 2 2 2 4 2 2 6 10" xfId="14991" xr:uid="{00000000-0005-0000-0000-0000173A0000}"/>
    <cellStyle name="Normal 2 2 2 2 4 2 2 6 11" xfId="14992" xr:uid="{00000000-0005-0000-0000-0000183A0000}"/>
    <cellStyle name="Normal 2 2 2 2 4 2 2 6 12" xfId="14993" xr:uid="{00000000-0005-0000-0000-0000193A0000}"/>
    <cellStyle name="Normal 2 2 2 2 4 2 2 6 13" xfId="14994" xr:uid="{00000000-0005-0000-0000-00001A3A0000}"/>
    <cellStyle name="Normal 2 2 2 2 4 2 2 6 14" xfId="14995" xr:uid="{00000000-0005-0000-0000-00001B3A0000}"/>
    <cellStyle name="Normal 2 2 2 2 4 2 2 6 2" xfId="14996" xr:uid="{00000000-0005-0000-0000-00001C3A0000}"/>
    <cellStyle name="Normal 2 2 2 2 4 2 2 6 2 10" xfId="14997" xr:uid="{00000000-0005-0000-0000-00001D3A0000}"/>
    <cellStyle name="Normal 2 2 2 2 4 2 2 6 2 2" xfId="14998" xr:uid="{00000000-0005-0000-0000-00001E3A0000}"/>
    <cellStyle name="Normal 2 2 2 2 4 2 2 6 2 3" xfId="14999" xr:uid="{00000000-0005-0000-0000-00001F3A0000}"/>
    <cellStyle name="Normal 2 2 2 2 4 2 2 6 2 4" xfId="15000" xr:uid="{00000000-0005-0000-0000-0000203A0000}"/>
    <cellStyle name="Normal 2 2 2 2 4 2 2 6 2 5" xfId="15001" xr:uid="{00000000-0005-0000-0000-0000213A0000}"/>
    <cellStyle name="Normal 2 2 2 2 4 2 2 6 2 6" xfId="15002" xr:uid="{00000000-0005-0000-0000-0000223A0000}"/>
    <cellStyle name="Normal 2 2 2 2 4 2 2 6 2 7" xfId="15003" xr:uid="{00000000-0005-0000-0000-0000233A0000}"/>
    <cellStyle name="Normal 2 2 2 2 4 2 2 6 2 8" xfId="15004" xr:uid="{00000000-0005-0000-0000-0000243A0000}"/>
    <cellStyle name="Normal 2 2 2 2 4 2 2 6 2 9" xfId="15005" xr:uid="{00000000-0005-0000-0000-0000253A0000}"/>
    <cellStyle name="Normal 2 2 2 2 4 2 2 6 3" xfId="15006" xr:uid="{00000000-0005-0000-0000-0000263A0000}"/>
    <cellStyle name="Normal 2 2 2 2 4 2 2 6 3 10" xfId="15007" xr:uid="{00000000-0005-0000-0000-0000273A0000}"/>
    <cellStyle name="Normal 2 2 2 2 4 2 2 6 3 2" xfId="15008" xr:uid="{00000000-0005-0000-0000-0000283A0000}"/>
    <cellStyle name="Normal 2 2 2 2 4 2 2 6 3 3" xfId="15009" xr:uid="{00000000-0005-0000-0000-0000293A0000}"/>
    <cellStyle name="Normal 2 2 2 2 4 2 2 6 3 4" xfId="15010" xr:uid="{00000000-0005-0000-0000-00002A3A0000}"/>
    <cellStyle name="Normal 2 2 2 2 4 2 2 6 3 5" xfId="15011" xr:uid="{00000000-0005-0000-0000-00002B3A0000}"/>
    <cellStyle name="Normal 2 2 2 2 4 2 2 6 3 6" xfId="15012" xr:uid="{00000000-0005-0000-0000-00002C3A0000}"/>
    <cellStyle name="Normal 2 2 2 2 4 2 2 6 3 7" xfId="15013" xr:uid="{00000000-0005-0000-0000-00002D3A0000}"/>
    <cellStyle name="Normal 2 2 2 2 4 2 2 6 3 8" xfId="15014" xr:uid="{00000000-0005-0000-0000-00002E3A0000}"/>
    <cellStyle name="Normal 2 2 2 2 4 2 2 6 3 9" xfId="15015" xr:uid="{00000000-0005-0000-0000-00002F3A0000}"/>
    <cellStyle name="Normal 2 2 2 2 4 2 2 6 4" xfId="15016" xr:uid="{00000000-0005-0000-0000-0000303A0000}"/>
    <cellStyle name="Normal 2 2 2 2 4 2 2 6 4 10" xfId="15017" xr:uid="{00000000-0005-0000-0000-0000313A0000}"/>
    <cellStyle name="Normal 2 2 2 2 4 2 2 6 4 2" xfId="15018" xr:uid="{00000000-0005-0000-0000-0000323A0000}"/>
    <cellStyle name="Normal 2 2 2 2 4 2 2 6 4 3" xfId="15019" xr:uid="{00000000-0005-0000-0000-0000333A0000}"/>
    <cellStyle name="Normal 2 2 2 2 4 2 2 6 4 4" xfId="15020" xr:uid="{00000000-0005-0000-0000-0000343A0000}"/>
    <cellStyle name="Normal 2 2 2 2 4 2 2 6 4 5" xfId="15021" xr:uid="{00000000-0005-0000-0000-0000353A0000}"/>
    <cellStyle name="Normal 2 2 2 2 4 2 2 6 4 6" xfId="15022" xr:uid="{00000000-0005-0000-0000-0000363A0000}"/>
    <cellStyle name="Normal 2 2 2 2 4 2 2 6 4 7" xfId="15023" xr:uid="{00000000-0005-0000-0000-0000373A0000}"/>
    <cellStyle name="Normal 2 2 2 2 4 2 2 6 4 8" xfId="15024" xr:uid="{00000000-0005-0000-0000-0000383A0000}"/>
    <cellStyle name="Normal 2 2 2 2 4 2 2 6 4 9" xfId="15025" xr:uid="{00000000-0005-0000-0000-0000393A0000}"/>
    <cellStyle name="Normal 2 2 2 2 4 2 2 6 5" xfId="15026" xr:uid="{00000000-0005-0000-0000-00003A3A0000}"/>
    <cellStyle name="Normal 2 2 2 2 4 2 2 6 5 10" xfId="15027" xr:uid="{00000000-0005-0000-0000-00003B3A0000}"/>
    <cellStyle name="Normal 2 2 2 2 4 2 2 6 5 2" xfId="15028" xr:uid="{00000000-0005-0000-0000-00003C3A0000}"/>
    <cellStyle name="Normal 2 2 2 2 4 2 2 6 5 3" xfId="15029" xr:uid="{00000000-0005-0000-0000-00003D3A0000}"/>
    <cellStyle name="Normal 2 2 2 2 4 2 2 6 5 4" xfId="15030" xr:uid="{00000000-0005-0000-0000-00003E3A0000}"/>
    <cellStyle name="Normal 2 2 2 2 4 2 2 6 5 5" xfId="15031" xr:uid="{00000000-0005-0000-0000-00003F3A0000}"/>
    <cellStyle name="Normal 2 2 2 2 4 2 2 6 5 6" xfId="15032" xr:uid="{00000000-0005-0000-0000-0000403A0000}"/>
    <cellStyle name="Normal 2 2 2 2 4 2 2 6 5 7" xfId="15033" xr:uid="{00000000-0005-0000-0000-0000413A0000}"/>
    <cellStyle name="Normal 2 2 2 2 4 2 2 6 5 8" xfId="15034" xr:uid="{00000000-0005-0000-0000-0000423A0000}"/>
    <cellStyle name="Normal 2 2 2 2 4 2 2 6 5 9" xfId="15035" xr:uid="{00000000-0005-0000-0000-0000433A0000}"/>
    <cellStyle name="Normal 2 2 2 2 4 2 2 6 6" xfId="15036" xr:uid="{00000000-0005-0000-0000-0000443A0000}"/>
    <cellStyle name="Normal 2 2 2 2 4 2 2 6 7" xfId="15037" xr:uid="{00000000-0005-0000-0000-0000453A0000}"/>
    <cellStyle name="Normal 2 2 2 2 4 2 2 6 8" xfId="15038" xr:uid="{00000000-0005-0000-0000-0000463A0000}"/>
    <cellStyle name="Normal 2 2 2 2 4 2 2 6 9" xfId="15039" xr:uid="{00000000-0005-0000-0000-0000473A0000}"/>
    <cellStyle name="Normal 2 2 2 2 4 2 2 7" xfId="15040" xr:uid="{00000000-0005-0000-0000-0000483A0000}"/>
    <cellStyle name="Normal 2 2 2 2 4 2 2 7 10" xfId="15041" xr:uid="{00000000-0005-0000-0000-0000493A0000}"/>
    <cellStyle name="Normal 2 2 2 2 4 2 2 7 11" xfId="15042" xr:uid="{00000000-0005-0000-0000-00004A3A0000}"/>
    <cellStyle name="Normal 2 2 2 2 4 2 2 7 12" xfId="15043" xr:uid="{00000000-0005-0000-0000-00004B3A0000}"/>
    <cellStyle name="Normal 2 2 2 2 4 2 2 7 13" xfId="15044" xr:uid="{00000000-0005-0000-0000-00004C3A0000}"/>
    <cellStyle name="Normal 2 2 2 2 4 2 2 7 14" xfId="15045" xr:uid="{00000000-0005-0000-0000-00004D3A0000}"/>
    <cellStyle name="Normal 2 2 2 2 4 2 2 7 2" xfId="15046" xr:uid="{00000000-0005-0000-0000-00004E3A0000}"/>
    <cellStyle name="Normal 2 2 2 2 4 2 2 7 2 10" xfId="15047" xr:uid="{00000000-0005-0000-0000-00004F3A0000}"/>
    <cellStyle name="Normal 2 2 2 2 4 2 2 7 2 2" xfId="15048" xr:uid="{00000000-0005-0000-0000-0000503A0000}"/>
    <cellStyle name="Normal 2 2 2 2 4 2 2 7 2 3" xfId="15049" xr:uid="{00000000-0005-0000-0000-0000513A0000}"/>
    <cellStyle name="Normal 2 2 2 2 4 2 2 7 2 4" xfId="15050" xr:uid="{00000000-0005-0000-0000-0000523A0000}"/>
    <cellStyle name="Normal 2 2 2 2 4 2 2 7 2 5" xfId="15051" xr:uid="{00000000-0005-0000-0000-0000533A0000}"/>
    <cellStyle name="Normal 2 2 2 2 4 2 2 7 2 6" xfId="15052" xr:uid="{00000000-0005-0000-0000-0000543A0000}"/>
    <cellStyle name="Normal 2 2 2 2 4 2 2 7 2 7" xfId="15053" xr:uid="{00000000-0005-0000-0000-0000553A0000}"/>
    <cellStyle name="Normal 2 2 2 2 4 2 2 7 2 8" xfId="15054" xr:uid="{00000000-0005-0000-0000-0000563A0000}"/>
    <cellStyle name="Normal 2 2 2 2 4 2 2 7 2 9" xfId="15055" xr:uid="{00000000-0005-0000-0000-0000573A0000}"/>
    <cellStyle name="Normal 2 2 2 2 4 2 2 7 3" xfId="15056" xr:uid="{00000000-0005-0000-0000-0000583A0000}"/>
    <cellStyle name="Normal 2 2 2 2 4 2 2 7 3 10" xfId="15057" xr:uid="{00000000-0005-0000-0000-0000593A0000}"/>
    <cellStyle name="Normal 2 2 2 2 4 2 2 7 3 2" xfId="15058" xr:uid="{00000000-0005-0000-0000-00005A3A0000}"/>
    <cellStyle name="Normal 2 2 2 2 4 2 2 7 3 3" xfId="15059" xr:uid="{00000000-0005-0000-0000-00005B3A0000}"/>
    <cellStyle name="Normal 2 2 2 2 4 2 2 7 3 4" xfId="15060" xr:uid="{00000000-0005-0000-0000-00005C3A0000}"/>
    <cellStyle name="Normal 2 2 2 2 4 2 2 7 3 5" xfId="15061" xr:uid="{00000000-0005-0000-0000-00005D3A0000}"/>
    <cellStyle name="Normal 2 2 2 2 4 2 2 7 3 6" xfId="15062" xr:uid="{00000000-0005-0000-0000-00005E3A0000}"/>
    <cellStyle name="Normal 2 2 2 2 4 2 2 7 3 7" xfId="15063" xr:uid="{00000000-0005-0000-0000-00005F3A0000}"/>
    <cellStyle name="Normal 2 2 2 2 4 2 2 7 3 8" xfId="15064" xr:uid="{00000000-0005-0000-0000-0000603A0000}"/>
    <cellStyle name="Normal 2 2 2 2 4 2 2 7 3 9" xfId="15065" xr:uid="{00000000-0005-0000-0000-0000613A0000}"/>
    <cellStyle name="Normal 2 2 2 2 4 2 2 7 4" xfId="15066" xr:uid="{00000000-0005-0000-0000-0000623A0000}"/>
    <cellStyle name="Normal 2 2 2 2 4 2 2 7 4 10" xfId="15067" xr:uid="{00000000-0005-0000-0000-0000633A0000}"/>
    <cellStyle name="Normal 2 2 2 2 4 2 2 7 4 2" xfId="15068" xr:uid="{00000000-0005-0000-0000-0000643A0000}"/>
    <cellStyle name="Normal 2 2 2 2 4 2 2 7 4 3" xfId="15069" xr:uid="{00000000-0005-0000-0000-0000653A0000}"/>
    <cellStyle name="Normal 2 2 2 2 4 2 2 7 4 4" xfId="15070" xr:uid="{00000000-0005-0000-0000-0000663A0000}"/>
    <cellStyle name="Normal 2 2 2 2 4 2 2 7 4 5" xfId="15071" xr:uid="{00000000-0005-0000-0000-0000673A0000}"/>
    <cellStyle name="Normal 2 2 2 2 4 2 2 7 4 6" xfId="15072" xr:uid="{00000000-0005-0000-0000-0000683A0000}"/>
    <cellStyle name="Normal 2 2 2 2 4 2 2 7 4 7" xfId="15073" xr:uid="{00000000-0005-0000-0000-0000693A0000}"/>
    <cellStyle name="Normal 2 2 2 2 4 2 2 7 4 8" xfId="15074" xr:uid="{00000000-0005-0000-0000-00006A3A0000}"/>
    <cellStyle name="Normal 2 2 2 2 4 2 2 7 4 9" xfId="15075" xr:uid="{00000000-0005-0000-0000-00006B3A0000}"/>
    <cellStyle name="Normal 2 2 2 2 4 2 2 7 5" xfId="15076" xr:uid="{00000000-0005-0000-0000-00006C3A0000}"/>
    <cellStyle name="Normal 2 2 2 2 4 2 2 7 5 10" xfId="15077" xr:uid="{00000000-0005-0000-0000-00006D3A0000}"/>
    <cellStyle name="Normal 2 2 2 2 4 2 2 7 5 2" xfId="15078" xr:uid="{00000000-0005-0000-0000-00006E3A0000}"/>
    <cellStyle name="Normal 2 2 2 2 4 2 2 7 5 3" xfId="15079" xr:uid="{00000000-0005-0000-0000-00006F3A0000}"/>
    <cellStyle name="Normal 2 2 2 2 4 2 2 7 5 4" xfId="15080" xr:uid="{00000000-0005-0000-0000-0000703A0000}"/>
    <cellStyle name="Normal 2 2 2 2 4 2 2 7 5 5" xfId="15081" xr:uid="{00000000-0005-0000-0000-0000713A0000}"/>
    <cellStyle name="Normal 2 2 2 2 4 2 2 7 5 6" xfId="15082" xr:uid="{00000000-0005-0000-0000-0000723A0000}"/>
    <cellStyle name="Normal 2 2 2 2 4 2 2 7 5 7" xfId="15083" xr:uid="{00000000-0005-0000-0000-0000733A0000}"/>
    <cellStyle name="Normal 2 2 2 2 4 2 2 7 5 8" xfId="15084" xr:uid="{00000000-0005-0000-0000-0000743A0000}"/>
    <cellStyle name="Normal 2 2 2 2 4 2 2 7 5 9" xfId="15085" xr:uid="{00000000-0005-0000-0000-0000753A0000}"/>
    <cellStyle name="Normal 2 2 2 2 4 2 2 7 6" xfId="15086" xr:uid="{00000000-0005-0000-0000-0000763A0000}"/>
    <cellStyle name="Normal 2 2 2 2 4 2 2 7 7" xfId="15087" xr:uid="{00000000-0005-0000-0000-0000773A0000}"/>
    <cellStyle name="Normal 2 2 2 2 4 2 2 7 8" xfId="15088" xr:uid="{00000000-0005-0000-0000-0000783A0000}"/>
    <cellStyle name="Normal 2 2 2 2 4 2 2 7 9" xfId="15089" xr:uid="{00000000-0005-0000-0000-0000793A0000}"/>
    <cellStyle name="Normal 2 2 2 2 4 2 2 8" xfId="15090" xr:uid="{00000000-0005-0000-0000-00007A3A0000}"/>
    <cellStyle name="Normal 2 2 2 2 4 2 2 8 10" xfId="15091" xr:uid="{00000000-0005-0000-0000-00007B3A0000}"/>
    <cellStyle name="Normal 2 2 2 2 4 2 2 8 11" xfId="15092" xr:uid="{00000000-0005-0000-0000-00007C3A0000}"/>
    <cellStyle name="Normal 2 2 2 2 4 2 2 8 12" xfId="15093" xr:uid="{00000000-0005-0000-0000-00007D3A0000}"/>
    <cellStyle name="Normal 2 2 2 2 4 2 2 8 13" xfId="15094" xr:uid="{00000000-0005-0000-0000-00007E3A0000}"/>
    <cellStyle name="Normal 2 2 2 2 4 2 2 8 14" xfId="15095" xr:uid="{00000000-0005-0000-0000-00007F3A0000}"/>
    <cellStyle name="Normal 2 2 2 2 4 2 2 8 2" xfId="15096" xr:uid="{00000000-0005-0000-0000-0000803A0000}"/>
    <cellStyle name="Normal 2 2 2 2 4 2 2 8 2 10" xfId="15097" xr:uid="{00000000-0005-0000-0000-0000813A0000}"/>
    <cellStyle name="Normal 2 2 2 2 4 2 2 8 2 2" xfId="15098" xr:uid="{00000000-0005-0000-0000-0000823A0000}"/>
    <cellStyle name="Normal 2 2 2 2 4 2 2 8 2 3" xfId="15099" xr:uid="{00000000-0005-0000-0000-0000833A0000}"/>
    <cellStyle name="Normal 2 2 2 2 4 2 2 8 2 4" xfId="15100" xr:uid="{00000000-0005-0000-0000-0000843A0000}"/>
    <cellStyle name="Normal 2 2 2 2 4 2 2 8 2 5" xfId="15101" xr:uid="{00000000-0005-0000-0000-0000853A0000}"/>
    <cellStyle name="Normal 2 2 2 2 4 2 2 8 2 6" xfId="15102" xr:uid="{00000000-0005-0000-0000-0000863A0000}"/>
    <cellStyle name="Normal 2 2 2 2 4 2 2 8 2 7" xfId="15103" xr:uid="{00000000-0005-0000-0000-0000873A0000}"/>
    <cellStyle name="Normal 2 2 2 2 4 2 2 8 2 8" xfId="15104" xr:uid="{00000000-0005-0000-0000-0000883A0000}"/>
    <cellStyle name="Normal 2 2 2 2 4 2 2 8 2 9" xfId="15105" xr:uid="{00000000-0005-0000-0000-0000893A0000}"/>
    <cellStyle name="Normal 2 2 2 2 4 2 2 8 3" xfId="15106" xr:uid="{00000000-0005-0000-0000-00008A3A0000}"/>
    <cellStyle name="Normal 2 2 2 2 4 2 2 8 3 10" xfId="15107" xr:uid="{00000000-0005-0000-0000-00008B3A0000}"/>
    <cellStyle name="Normal 2 2 2 2 4 2 2 8 3 2" xfId="15108" xr:uid="{00000000-0005-0000-0000-00008C3A0000}"/>
    <cellStyle name="Normal 2 2 2 2 4 2 2 8 3 3" xfId="15109" xr:uid="{00000000-0005-0000-0000-00008D3A0000}"/>
    <cellStyle name="Normal 2 2 2 2 4 2 2 8 3 4" xfId="15110" xr:uid="{00000000-0005-0000-0000-00008E3A0000}"/>
    <cellStyle name="Normal 2 2 2 2 4 2 2 8 3 5" xfId="15111" xr:uid="{00000000-0005-0000-0000-00008F3A0000}"/>
    <cellStyle name="Normal 2 2 2 2 4 2 2 8 3 6" xfId="15112" xr:uid="{00000000-0005-0000-0000-0000903A0000}"/>
    <cellStyle name="Normal 2 2 2 2 4 2 2 8 3 7" xfId="15113" xr:uid="{00000000-0005-0000-0000-0000913A0000}"/>
    <cellStyle name="Normal 2 2 2 2 4 2 2 8 3 8" xfId="15114" xr:uid="{00000000-0005-0000-0000-0000923A0000}"/>
    <cellStyle name="Normal 2 2 2 2 4 2 2 8 3 9" xfId="15115" xr:uid="{00000000-0005-0000-0000-0000933A0000}"/>
    <cellStyle name="Normal 2 2 2 2 4 2 2 8 4" xfId="15116" xr:uid="{00000000-0005-0000-0000-0000943A0000}"/>
    <cellStyle name="Normal 2 2 2 2 4 2 2 8 4 10" xfId="15117" xr:uid="{00000000-0005-0000-0000-0000953A0000}"/>
    <cellStyle name="Normal 2 2 2 2 4 2 2 8 4 2" xfId="15118" xr:uid="{00000000-0005-0000-0000-0000963A0000}"/>
    <cellStyle name="Normal 2 2 2 2 4 2 2 8 4 3" xfId="15119" xr:uid="{00000000-0005-0000-0000-0000973A0000}"/>
    <cellStyle name="Normal 2 2 2 2 4 2 2 8 4 4" xfId="15120" xr:uid="{00000000-0005-0000-0000-0000983A0000}"/>
    <cellStyle name="Normal 2 2 2 2 4 2 2 8 4 5" xfId="15121" xr:uid="{00000000-0005-0000-0000-0000993A0000}"/>
    <cellStyle name="Normal 2 2 2 2 4 2 2 8 4 6" xfId="15122" xr:uid="{00000000-0005-0000-0000-00009A3A0000}"/>
    <cellStyle name="Normal 2 2 2 2 4 2 2 8 4 7" xfId="15123" xr:uid="{00000000-0005-0000-0000-00009B3A0000}"/>
    <cellStyle name="Normal 2 2 2 2 4 2 2 8 4 8" xfId="15124" xr:uid="{00000000-0005-0000-0000-00009C3A0000}"/>
    <cellStyle name="Normal 2 2 2 2 4 2 2 8 4 9" xfId="15125" xr:uid="{00000000-0005-0000-0000-00009D3A0000}"/>
    <cellStyle name="Normal 2 2 2 2 4 2 2 8 5" xfId="15126" xr:uid="{00000000-0005-0000-0000-00009E3A0000}"/>
    <cellStyle name="Normal 2 2 2 2 4 2 2 8 5 10" xfId="15127" xr:uid="{00000000-0005-0000-0000-00009F3A0000}"/>
    <cellStyle name="Normal 2 2 2 2 4 2 2 8 5 2" xfId="15128" xr:uid="{00000000-0005-0000-0000-0000A03A0000}"/>
    <cellStyle name="Normal 2 2 2 2 4 2 2 8 5 3" xfId="15129" xr:uid="{00000000-0005-0000-0000-0000A13A0000}"/>
    <cellStyle name="Normal 2 2 2 2 4 2 2 8 5 4" xfId="15130" xr:uid="{00000000-0005-0000-0000-0000A23A0000}"/>
    <cellStyle name="Normal 2 2 2 2 4 2 2 8 5 5" xfId="15131" xr:uid="{00000000-0005-0000-0000-0000A33A0000}"/>
    <cellStyle name="Normal 2 2 2 2 4 2 2 8 5 6" xfId="15132" xr:uid="{00000000-0005-0000-0000-0000A43A0000}"/>
    <cellStyle name="Normal 2 2 2 2 4 2 2 8 5 7" xfId="15133" xr:uid="{00000000-0005-0000-0000-0000A53A0000}"/>
    <cellStyle name="Normal 2 2 2 2 4 2 2 8 5 8" xfId="15134" xr:uid="{00000000-0005-0000-0000-0000A63A0000}"/>
    <cellStyle name="Normal 2 2 2 2 4 2 2 8 5 9" xfId="15135" xr:uid="{00000000-0005-0000-0000-0000A73A0000}"/>
    <cellStyle name="Normal 2 2 2 2 4 2 2 8 6" xfId="15136" xr:uid="{00000000-0005-0000-0000-0000A83A0000}"/>
    <cellStyle name="Normal 2 2 2 2 4 2 2 8 7" xfId="15137" xr:uid="{00000000-0005-0000-0000-0000A93A0000}"/>
    <cellStyle name="Normal 2 2 2 2 4 2 2 8 8" xfId="15138" xr:uid="{00000000-0005-0000-0000-0000AA3A0000}"/>
    <cellStyle name="Normal 2 2 2 2 4 2 2 8 9" xfId="15139" xr:uid="{00000000-0005-0000-0000-0000AB3A0000}"/>
    <cellStyle name="Normal 2 2 2 2 4 2 2 9" xfId="15140" xr:uid="{00000000-0005-0000-0000-0000AC3A0000}"/>
    <cellStyle name="Normal 2 2 2 2 4 2 2 9 10" xfId="15141" xr:uid="{00000000-0005-0000-0000-0000AD3A0000}"/>
    <cellStyle name="Normal 2 2 2 2 4 2 2 9 11" xfId="15142" xr:uid="{00000000-0005-0000-0000-0000AE3A0000}"/>
    <cellStyle name="Normal 2 2 2 2 4 2 2 9 12" xfId="15143" xr:uid="{00000000-0005-0000-0000-0000AF3A0000}"/>
    <cellStyle name="Normal 2 2 2 2 4 2 2 9 13" xfId="15144" xr:uid="{00000000-0005-0000-0000-0000B03A0000}"/>
    <cellStyle name="Normal 2 2 2 2 4 2 2 9 14" xfId="15145" xr:uid="{00000000-0005-0000-0000-0000B13A0000}"/>
    <cellStyle name="Normal 2 2 2 2 4 2 2 9 2" xfId="15146" xr:uid="{00000000-0005-0000-0000-0000B23A0000}"/>
    <cellStyle name="Normal 2 2 2 2 4 2 2 9 2 10" xfId="15147" xr:uid="{00000000-0005-0000-0000-0000B33A0000}"/>
    <cellStyle name="Normal 2 2 2 2 4 2 2 9 2 2" xfId="15148" xr:uid="{00000000-0005-0000-0000-0000B43A0000}"/>
    <cellStyle name="Normal 2 2 2 2 4 2 2 9 2 3" xfId="15149" xr:uid="{00000000-0005-0000-0000-0000B53A0000}"/>
    <cellStyle name="Normal 2 2 2 2 4 2 2 9 2 4" xfId="15150" xr:uid="{00000000-0005-0000-0000-0000B63A0000}"/>
    <cellStyle name="Normal 2 2 2 2 4 2 2 9 2 5" xfId="15151" xr:uid="{00000000-0005-0000-0000-0000B73A0000}"/>
    <cellStyle name="Normal 2 2 2 2 4 2 2 9 2 6" xfId="15152" xr:uid="{00000000-0005-0000-0000-0000B83A0000}"/>
    <cellStyle name="Normal 2 2 2 2 4 2 2 9 2 7" xfId="15153" xr:uid="{00000000-0005-0000-0000-0000B93A0000}"/>
    <cellStyle name="Normal 2 2 2 2 4 2 2 9 2 8" xfId="15154" xr:uid="{00000000-0005-0000-0000-0000BA3A0000}"/>
    <cellStyle name="Normal 2 2 2 2 4 2 2 9 2 9" xfId="15155" xr:uid="{00000000-0005-0000-0000-0000BB3A0000}"/>
    <cellStyle name="Normal 2 2 2 2 4 2 2 9 3" xfId="15156" xr:uid="{00000000-0005-0000-0000-0000BC3A0000}"/>
    <cellStyle name="Normal 2 2 2 2 4 2 2 9 3 10" xfId="15157" xr:uid="{00000000-0005-0000-0000-0000BD3A0000}"/>
    <cellStyle name="Normal 2 2 2 2 4 2 2 9 3 2" xfId="15158" xr:uid="{00000000-0005-0000-0000-0000BE3A0000}"/>
    <cellStyle name="Normal 2 2 2 2 4 2 2 9 3 3" xfId="15159" xr:uid="{00000000-0005-0000-0000-0000BF3A0000}"/>
    <cellStyle name="Normal 2 2 2 2 4 2 2 9 3 4" xfId="15160" xr:uid="{00000000-0005-0000-0000-0000C03A0000}"/>
    <cellStyle name="Normal 2 2 2 2 4 2 2 9 3 5" xfId="15161" xr:uid="{00000000-0005-0000-0000-0000C13A0000}"/>
    <cellStyle name="Normal 2 2 2 2 4 2 2 9 3 6" xfId="15162" xr:uid="{00000000-0005-0000-0000-0000C23A0000}"/>
    <cellStyle name="Normal 2 2 2 2 4 2 2 9 3 7" xfId="15163" xr:uid="{00000000-0005-0000-0000-0000C33A0000}"/>
    <cellStyle name="Normal 2 2 2 2 4 2 2 9 3 8" xfId="15164" xr:uid="{00000000-0005-0000-0000-0000C43A0000}"/>
    <cellStyle name="Normal 2 2 2 2 4 2 2 9 3 9" xfId="15165" xr:uid="{00000000-0005-0000-0000-0000C53A0000}"/>
    <cellStyle name="Normal 2 2 2 2 4 2 2 9 4" xfId="15166" xr:uid="{00000000-0005-0000-0000-0000C63A0000}"/>
    <cellStyle name="Normal 2 2 2 2 4 2 2 9 4 10" xfId="15167" xr:uid="{00000000-0005-0000-0000-0000C73A0000}"/>
    <cellStyle name="Normal 2 2 2 2 4 2 2 9 4 2" xfId="15168" xr:uid="{00000000-0005-0000-0000-0000C83A0000}"/>
    <cellStyle name="Normal 2 2 2 2 4 2 2 9 4 3" xfId="15169" xr:uid="{00000000-0005-0000-0000-0000C93A0000}"/>
    <cellStyle name="Normal 2 2 2 2 4 2 2 9 4 4" xfId="15170" xr:uid="{00000000-0005-0000-0000-0000CA3A0000}"/>
    <cellStyle name="Normal 2 2 2 2 4 2 2 9 4 5" xfId="15171" xr:uid="{00000000-0005-0000-0000-0000CB3A0000}"/>
    <cellStyle name="Normal 2 2 2 2 4 2 2 9 4 6" xfId="15172" xr:uid="{00000000-0005-0000-0000-0000CC3A0000}"/>
    <cellStyle name="Normal 2 2 2 2 4 2 2 9 4 7" xfId="15173" xr:uid="{00000000-0005-0000-0000-0000CD3A0000}"/>
    <cellStyle name="Normal 2 2 2 2 4 2 2 9 4 8" xfId="15174" xr:uid="{00000000-0005-0000-0000-0000CE3A0000}"/>
    <cellStyle name="Normal 2 2 2 2 4 2 2 9 4 9" xfId="15175" xr:uid="{00000000-0005-0000-0000-0000CF3A0000}"/>
    <cellStyle name="Normal 2 2 2 2 4 2 2 9 5" xfId="15176" xr:uid="{00000000-0005-0000-0000-0000D03A0000}"/>
    <cellStyle name="Normal 2 2 2 2 4 2 2 9 5 10" xfId="15177" xr:uid="{00000000-0005-0000-0000-0000D13A0000}"/>
    <cellStyle name="Normal 2 2 2 2 4 2 2 9 5 2" xfId="15178" xr:uid="{00000000-0005-0000-0000-0000D23A0000}"/>
    <cellStyle name="Normal 2 2 2 2 4 2 2 9 5 3" xfId="15179" xr:uid="{00000000-0005-0000-0000-0000D33A0000}"/>
    <cellStyle name="Normal 2 2 2 2 4 2 2 9 5 4" xfId="15180" xr:uid="{00000000-0005-0000-0000-0000D43A0000}"/>
    <cellStyle name="Normal 2 2 2 2 4 2 2 9 5 5" xfId="15181" xr:uid="{00000000-0005-0000-0000-0000D53A0000}"/>
    <cellStyle name="Normal 2 2 2 2 4 2 2 9 5 6" xfId="15182" xr:uid="{00000000-0005-0000-0000-0000D63A0000}"/>
    <cellStyle name="Normal 2 2 2 2 4 2 2 9 5 7" xfId="15183" xr:uid="{00000000-0005-0000-0000-0000D73A0000}"/>
    <cellStyle name="Normal 2 2 2 2 4 2 2 9 5 8" xfId="15184" xr:uid="{00000000-0005-0000-0000-0000D83A0000}"/>
    <cellStyle name="Normal 2 2 2 2 4 2 2 9 5 9" xfId="15185" xr:uid="{00000000-0005-0000-0000-0000D93A0000}"/>
    <cellStyle name="Normal 2 2 2 2 4 2 2 9 6" xfId="15186" xr:uid="{00000000-0005-0000-0000-0000DA3A0000}"/>
    <cellStyle name="Normal 2 2 2 2 4 2 2 9 7" xfId="15187" xr:uid="{00000000-0005-0000-0000-0000DB3A0000}"/>
    <cellStyle name="Normal 2 2 2 2 4 2 2 9 8" xfId="15188" xr:uid="{00000000-0005-0000-0000-0000DC3A0000}"/>
    <cellStyle name="Normal 2 2 2 2 4 2 2 9 9" xfId="15189" xr:uid="{00000000-0005-0000-0000-0000DD3A0000}"/>
    <cellStyle name="Normal 2 2 2 2 4 2 20" xfId="15190" xr:uid="{00000000-0005-0000-0000-0000DE3A0000}"/>
    <cellStyle name="Normal 2 2 2 2 4 2 21" xfId="15191" xr:uid="{00000000-0005-0000-0000-0000DF3A0000}"/>
    <cellStyle name="Normal 2 2 2 2 4 2 21 10" xfId="15192" xr:uid="{00000000-0005-0000-0000-0000E03A0000}"/>
    <cellStyle name="Normal 2 2 2 2 4 2 21 2" xfId="15193" xr:uid="{00000000-0005-0000-0000-0000E13A0000}"/>
    <cellStyle name="Normal 2 2 2 2 4 2 21 3" xfId="15194" xr:uid="{00000000-0005-0000-0000-0000E23A0000}"/>
    <cellStyle name="Normal 2 2 2 2 4 2 21 4" xfId="15195" xr:uid="{00000000-0005-0000-0000-0000E33A0000}"/>
    <cellStyle name="Normal 2 2 2 2 4 2 21 5" xfId="15196" xr:uid="{00000000-0005-0000-0000-0000E43A0000}"/>
    <cellStyle name="Normal 2 2 2 2 4 2 21 6" xfId="15197" xr:uid="{00000000-0005-0000-0000-0000E53A0000}"/>
    <cellStyle name="Normal 2 2 2 2 4 2 21 7" xfId="15198" xr:uid="{00000000-0005-0000-0000-0000E63A0000}"/>
    <cellStyle name="Normal 2 2 2 2 4 2 21 8" xfId="15199" xr:uid="{00000000-0005-0000-0000-0000E73A0000}"/>
    <cellStyle name="Normal 2 2 2 2 4 2 21 9" xfId="15200" xr:uid="{00000000-0005-0000-0000-0000E83A0000}"/>
    <cellStyle name="Normal 2 2 2 2 4 2 22" xfId="15201" xr:uid="{00000000-0005-0000-0000-0000E93A0000}"/>
    <cellStyle name="Normal 2 2 2 2 4 2 22 10" xfId="15202" xr:uid="{00000000-0005-0000-0000-0000EA3A0000}"/>
    <cellStyle name="Normal 2 2 2 2 4 2 22 2" xfId="15203" xr:uid="{00000000-0005-0000-0000-0000EB3A0000}"/>
    <cellStyle name="Normal 2 2 2 2 4 2 22 3" xfId="15204" xr:uid="{00000000-0005-0000-0000-0000EC3A0000}"/>
    <cellStyle name="Normal 2 2 2 2 4 2 22 4" xfId="15205" xr:uid="{00000000-0005-0000-0000-0000ED3A0000}"/>
    <cellStyle name="Normal 2 2 2 2 4 2 22 5" xfId="15206" xr:uid="{00000000-0005-0000-0000-0000EE3A0000}"/>
    <cellStyle name="Normal 2 2 2 2 4 2 22 6" xfId="15207" xr:uid="{00000000-0005-0000-0000-0000EF3A0000}"/>
    <cellStyle name="Normal 2 2 2 2 4 2 22 7" xfId="15208" xr:uid="{00000000-0005-0000-0000-0000F03A0000}"/>
    <cellStyle name="Normal 2 2 2 2 4 2 22 8" xfId="15209" xr:uid="{00000000-0005-0000-0000-0000F13A0000}"/>
    <cellStyle name="Normal 2 2 2 2 4 2 22 9" xfId="15210" xr:uid="{00000000-0005-0000-0000-0000F23A0000}"/>
    <cellStyle name="Normal 2 2 2 2 4 2 23" xfId="15211" xr:uid="{00000000-0005-0000-0000-0000F33A0000}"/>
    <cellStyle name="Normal 2 2 2 2 4 2 23 10" xfId="15212" xr:uid="{00000000-0005-0000-0000-0000F43A0000}"/>
    <cellStyle name="Normal 2 2 2 2 4 2 23 2" xfId="15213" xr:uid="{00000000-0005-0000-0000-0000F53A0000}"/>
    <cellStyle name="Normal 2 2 2 2 4 2 23 3" xfId="15214" xr:uid="{00000000-0005-0000-0000-0000F63A0000}"/>
    <cellStyle name="Normal 2 2 2 2 4 2 23 4" xfId="15215" xr:uid="{00000000-0005-0000-0000-0000F73A0000}"/>
    <cellStyle name="Normal 2 2 2 2 4 2 23 5" xfId="15216" xr:uid="{00000000-0005-0000-0000-0000F83A0000}"/>
    <cellStyle name="Normal 2 2 2 2 4 2 23 6" xfId="15217" xr:uid="{00000000-0005-0000-0000-0000F93A0000}"/>
    <cellStyle name="Normal 2 2 2 2 4 2 23 7" xfId="15218" xr:uid="{00000000-0005-0000-0000-0000FA3A0000}"/>
    <cellStyle name="Normal 2 2 2 2 4 2 23 8" xfId="15219" xr:uid="{00000000-0005-0000-0000-0000FB3A0000}"/>
    <cellStyle name="Normal 2 2 2 2 4 2 23 9" xfId="15220" xr:uid="{00000000-0005-0000-0000-0000FC3A0000}"/>
    <cellStyle name="Normal 2 2 2 2 4 2 24" xfId="15221" xr:uid="{00000000-0005-0000-0000-0000FD3A0000}"/>
    <cellStyle name="Normal 2 2 2 2 4 2 24 10" xfId="15222" xr:uid="{00000000-0005-0000-0000-0000FE3A0000}"/>
    <cellStyle name="Normal 2 2 2 2 4 2 24 2" xfId="15223" xr:uid="{00000000-0005-0000-0000-0000FF3A0000}"/>
    <cellStyle name="Normal 2 2 2 2 4 2 24 3" xfId="15224" xr:uid="{00000000-0005-0000-0000-0000003B0000}"/>
    <cellStyle name="Normal 2 2 2 2 4 2 24 4" xfId="15225" xr:uid="{00000000-0005-0000-0000-0000013B0000}"/>
    <cellStyle name="Normal 2 2 2 2 4 2 24 5" xfId="15226" xr:uid="{00000000-0005-0000-0000-0000023B0000}"/>
    <cellStyle name="Normal 2 2 2 2 4 2 24 6" xfId="15227" xr:uid="{00000000-0005-0000-0000-0000033B0000}"/>
    <cellStyle name="Normal 2 2 2 2 4 2 24 7" xfId="15228" xr:uid="{00000000-0005-0000-0000-0000043B0000}"/>
    <cellStyle name="Normal 2 2 2 2 4 2 24 8" xfId="15229" xr:uid="{00000000-0005-0000-0000-0000053B0000}"/>
    <cellStyle name="Normal 2 2 2 2 4 2 24 9" xfId="15230" xr:uid="{00000000-0005-0000-0000-0000063B0000}"/>
    <cellStyle name="Normal 2 2 2 2 4 2 25" xfId="15231" xr:uid="{00000000-0005-0000-0000-0000073B0000}"/>
    <cellStyle name="Normal 2 2 2 2 4 2 26" xfId="15232" xr:uid="{00000000-0005-0000-0000-0000083B0000}"/>
    <cellStyle name="Normal 2 2 2 2 4 2 27" xfId="15233" xr:uid="{00000000-0005-0000-0000-0000093B0000}"/>
    <cellStyle name="Normal 2 2 2 2 4 2 28" xfId="15234" xr:uid="{00000000-0005-0000-0000-00000A3B0000}"/>
    <cellStyle name="Normal 2 2 2 2 4 2 29" xfId="15235" xr:uid="{00000000-0005-0000-0000-00000B3B0000}"/>
    <cellStyle name="Normal 2 2 2 2 4 2 3" xfId="15236" xr:uid="{00000000-0005-0000-0000-00000C3B0000}"/>
    <cellStyle name="Normal 2 2 2 2 4 2 30" xfId="15237" xr:uid="{00000000-0005-0000-0000-00000D3B0000}"/>
    <cellStyle name="Normal 2 2 2 2 4 2 31" xfId="15238" xr:uid="{00000000-0005-0000-0000-00000E3B0000}"/>
    <cellStyle name="Normal 2 2 2 2 4 2 32" xfId="15239" xr:uid="{00000000-0005-0000-0000-00000F3B0000}"/>
    <cellStyle name="Normal 2 2 2 2 4 2 33" xfId="15240" xr:uid="{00000000-0005-0000-0000-0000103B0000}"/>
    <cellStyle name="Normal 2 2 2 2 4 2 34" xfId="15241" xr:uid="{00000000-0005-0000-0000-0000113B0000}"/>
    <cellStyle name="Normal 2 2 2 2 4 2 35" xfId="15242" xr:uid="{00000000-0005-0000-0000-0000123B0000}"/>
    <cellStyle name="Normal 2 2 2 2 4 2 4" xfId="15243" xr:uid="{00000000-0005-0000-0000-0000133B0000}"/>
    <cellStyle name="Normal 2 2 2 2 4 2 5" xfId="15244" xr:uid="{00000000-0005-0000-0000-0000143B0000}"/>
    <cellStyle name="Normal 2 2 2 2 4 2 6" xfId="15245" xr:uid="{00000000-0005-0000-0000-0000153B0000}"/>
    <cellStyle name="Normal 2 2 2 2 4 2 7" xfId="15246" xr:uid="{00000000-0005-0000-0000-0000163B0000}"/>
    <cellStyle name="Normal 2 2 2 2 4 2 8" xfId="15247" xr:uid="{00000000-0005-0000-0000-0000173B0000}"/>
    <cellStyle name="Normal 2 2 2 2 4 2 9" xfId="15248" xr:uid="{00000000-0005-0000-0000-0000183B0000}"/>
    <cellStyle name="Normal 2 2 2 2 4 20" xfId="15249" xr:uid="{00000000-0005-0000-0000-0000193B0000}"/>
    <cellStyle name="Normal 2 2 2 2 4 20 10" xfId="15250" xr:uid="{00000000-0005-0000-0000-00001A3B0000}"/>
    <cellStyle name="Normal 2 2 2 2 4 20 11" xfId="15251" xr:uid="{00000000-0005-0000-0000-00001B3B0000}"/>
    <cellStyle name="Normal 2 2 2 2 4 20 12" xfId="15252" xr:uid="{00000000-0005-0000-0000-00001C3B0000}"/>
    <cellStyle name="Normal 2 2 2 2 4 20 13" xfId="15253" xr:uid="{00000000-0005-0000-0000-00001D3B0000}"/>
    <cellStyle name="Normal 2 2 2 2 4 20 14" xfId="15254" xr:uid="{00000000-0005-0000-0000-00001E3B0000}"/>
    <cellStyle name="Normal 2 2 2 2 4 20 2" xfId="15255" xr:uid="{00000000-0005-0000-0000-00001F3B0000}"/>
    <cellStyle name="Normal 2 2 2 2 4 20 2 10" xfId="15256" xr:uid="{00000000-0005-0000-0000-0000203B0000}"/>
    <cellStyle name="Normal 2 2 2 2 4 20 2 2" xfId="15257" xr:uid="{00000000-0005-0000-0000-0000213B0000}"/>
    <cellStyle name="Normal 2 2 2 2 4 20 2 3" xfId="15258" xr:uid="{00000000-0005-0000-0000-0000223B0000}"/>
    <cellStyle name="Normal 2 2 2 2 4 20 2 4" xfId="15259" xr:uid="{00000000-0005-0000-0000-0000233B0000}"/>
    <cellStyle name="Normal 2 2 2 2 4 20 2 5" xfId="15260" xr:uid="{00000000-0005-0000-0000-0000243B0000}"/>
    <cellStyle name="Normal 2 2 2 2 4 20 2 6" xfId="15261" xr:uid="{00000000-0005-0000-0000-0000253B0000}"/>
    <cellStyle name="Normal 2 2 2 2 4 20 2 7" xfId="15262" xr:uid="{00000000-0005-0000-0000-0000263B0000}"/>
    <cellStyle name="Normal 2 2 2 2 4 20 2 8" xfId="15263" xr:uid="{00000000-0005-0000-0000-0000273B0000}"/>
    <cellStyle name="Normal 2 2 2 2 4 20 2 9" xfId="15264" xr:uid="{00000000-0005-0000-0000-0000283B0000}"/>
    <cellStyle name="Normal 2 2 2 2 4 20 3" xfId="15265" xr:uid="{00000000-0005-0000-0000-0000293B0000}"/>
    <cellStyle name="Normal 2 2 2 2 4 20 3 10" xfId="15266" xr:uid="{00000000-0005-0000-0000-00002A3B0000}"/>
    <cellStyle name="Normal 2 2 2 2 4 20 3 2" xfId="15267" xr:uid="{00000000-0005-0000-0000-00002B3B0000}"/>
    <cellStyle name="Normal 2 2 2 2 4 20 3 3" xfId="15268" xr:uid="{00000000-0005-0000-0000-00002C3B0000}"/>
    <cellStyle name="Normal 2 2 2 2 4 20 3 4" xfId="15269" xr:uid="{00000000-0005-0000-0000-00002D3B0000}"/>
    <cellStyle name="Normal 2 2 2 2 4 20 3 5" xfId="15270" xr:uid="{00000000-0005-0000-0000-00002E3B0000}"/>
    <cellStyle name="Normal 2 2 2 2 4 20 3 6" xfId="15271" xr:uid="{00000000-0005-0000-0000-00002F3B0000}"/>
    <cellStyle name="Normal 2 2 2 2 4 20 3 7" xfId="15272" xr:uid="{00000000-0005-0000-0000-0000303B0000}"/>
    <cellStyle name="Normal 2 2 2 2 4 20 3 8" xfId="15273" xr:uid="{00000000-0005-0000-0000-0000313B0000}"/>
    <cellStyle name="Normal 2 2 2 2 4 20 3 9" xfId="15274" xr:uid="{00000000-0005-0000-0000-0000323B0000}"/>
    <cellStyle name="Normal 2 2 2 2 4 20 4" xfId="15275" xr:uid="{00000000-0005-0000-0000-0000333B0000}"/>
    <cellStyle name="Normal 2 2 2 2 4 20 4 10" xfId="15276" xr:uid="{00000000-0005-0000-0000-0000343B0000}"/>
    <cellStyle name="Normal 2 2 2 2 4 20 4 2" xfId="15277" xr:uid="{00000000-0005-0000-0000-0000353B0000}"/>
    <cellStyle name="Normal 2 2 2 2 4 20 4 3" xfId="15278" xr:uid="{00000000-0005-0000-0000-0000363B0000}"/>
    <cellStyle name="Normal 2 2 2 2 4 20 4 4" xfId="15279" xr:uid="{00000000-0005-0000-0000-0000373B0000}"/>
    <cellStyle name="Normal 2 2 2 2 4 20 4 5" xfId="15280" xr:uid="{00000000-0005-0000-0000-0000383B0000}"/>
    <cellStyle name="Normal 2 2 2 2 4 20 4 6" xfId="15281" xr:uid="{00000000-0005-0000-0000-0000393B0000}"/>
    <cellStyle name="Normal 2 2 2 2 4 20 4 7" xfId="15282" xr:uid="{00000000-0005-0000-0000-00003A3B0000}"/>
    <cellStyle name="Normal 2 2 2 2 4 20 4 8" xfId="15283" xr:uid="{00000000-0005-0000-0000-00003B3B0000}"/>
    <cellStyle name="Normal 2 2 2 2 4 20 4 9" xfId="15284" xr:uid="{00000000-0005-0000-0000-00003C3B0000}"/>
    <cellStyle name="Normal 2 2 2 2 4 20 5" xfId="15285" xr:uid="{00000000-0005-0000-0000-00003D3B0000}"/>
    <cellStyle name="Normal 2 2 2 2 4 20 5 10" xfId="15286" xr:uid="{00000000-0005-0000-0000-00003E3B0000}"/>
    <cellStyle name="Normal 2 2 2 2 4 20 5 2" xfId="15287" xr:uid="{00000000-0005-0000-0000-00003F3B0000}"/>
    <cellStyle name="Normal 2 2 2 2 4 20 5 3" xfId="15288" xr:uid="{00000000-0005-0000-0000-0000403B0000}"/>
    <cellStyle name="Normal 2 2 2 2 4 20 5 4" xfId="15289" xr:uid="{00000000-0005-0000-0000-0000413B0000}"/>
    <cellStyle name="Normal 2 2 2 2 4 20 5 5" xfId="15290" xr:uid="{00000000-0005-0000-0000-0000423B0000}"/>
    <cellStyle name="Normal 2 2 2 2 4 20 5 6" xfId="15291" xr:uid="{00000000-0005-0000-0000-0000433B0000}"/>
    <cellStyle name="Normal 2 2 2 2 4 20 5 7" xfId="15292" xr:uid="{00000000-0005-0000-0000-0000443B0000}"/>
    <cellStyle name="Normal 2 2 2 2 4 20 5 8" xfId="15293" xr:uid="{00000000-0005-0000-0000-0000453B0000}"/>
    <cellStyle name="Normal 2 2 2 2 4 20 5 9" xfId="15294" xr:uid="{00000000-0005-0000-0000-0000463B0000}"/>
    <cellStyle name="Normal 2 2 2 2 4 20 6" xfId="15295" xr:uid="{00000000-0005-0000-0000-0000473B0000}"/>
    <cellStyle name="Normal 2 2 2 2 4 20 7" xfId="15296" xr:uid="{00000000-0005-0000-0000-0000483B0000}"/>
    <cellStyle name="Normal 2 2 2 2 4 20 8" xfId="15297" xr:uid="{00000000-0005-0000-0000-0000493B0000}"/>
    <cellStyle name="Normal 2 2 2 2 4 20 9" xfId="15298" xr:uid="{00000000-0005-0000-0000-00004A3B0000}"/>
    <cellStyle name="Normal 2 2 2 2 4 21" xfId="15299" xr:uid="{00000000-0005-0000-0000-00004B3B0000}"/>
    <cellStyle name="Normal 2 2 2 2 4 21 10" xfId="15300" xr:uid="{00000000-0005-0000-0000-00004C3B0000}"/>
    <cellStyle name="Normal 2 2 2 2 4 21 11" xfId="15301" xr:uid="{00000000-0005-0000-0000-00004D3B0000}"/>
    <cellStyle name="Normal 2 2 2 2 4 21 12" xfId="15302" xr:uid="{00000000-0005-0000-0000-00004E3B0000}"/>
    <cellStyle name="Normal 2 2 2 2 4 21 13" xfId="15303" xr:uid="{00000000-0005-0000-0000-00004F3B0000}"/>
    <cellStyle name="Normal 2 2 2 2 4 21 14" xfId="15304" xr:uid="{00000000-0005-0000-0000-0000503B0000}"/>
    <cellStyle name="Normal 2 2 2 2 4 21 2" xfId="15305" xr:uid="{00000000-0005-0000-0000-0000513B0000}"/>
    <cellStyle name="Normal 2 2 2 2 4 21 2 10" xfId="15306" xr:uid="{00000000-0005-0000-0000-0000523B0000}"/>
    <cellStyle name="Normal 2 2 2 2 4 21 2 2" xfId="15307" xr:uid="{00000000-0005-0000-0000-0000533B0000}"/>
    <cellStyle name="Normal 2 2 2 2 4 21 2 3" xfId="15308" xr:uid="{00000000-0005-0000-0000-0000543B0000}"/>
    <cellStyle name="Normal 2 2 2 2 4 21 2 4" xfId="15309" xr:uid="{00000000-0005-0000-0000-0000553B0000}"/>
    <cellStyle name="Normal 2 2 2 2 4 21 2 5" xfId="15310" xr:uid="{00000000-0005-0000-0000-0000563B0000}"/>
    <cellStyle name="Normal 2 2 2 2 4 21 2 6" xfId="15311" xr:uid="{00000000-0005-0000-0000-0000573B0000}"/>
    <cellStyle name="Normal 2 2 2 2 4 21 2 7" xfId="15312" xr:uid="{00000000-0005-0000-0000-0000583B0000}"/>
    <cellStyle name="Normal 2 2 2 2 4 21 2 8" xfId="15313" xr:uid="{00000000-0005-0000-0000-0000593B0000}"/>
    <cellStyle name="Normal 2 2 2 2 4 21 2 9" xfId="15314" xr:uid="{00000000-0005-0000-0000-00005A3B0000}"/>
    <cellStyle name="Normal 2 2 2 2 4 21 3" xfId="15315" xr:uid="{00000000-0005-0000-0000-00005B3B0000}"/>
    <cellStyle name="Normal 2 2 2 2 4 21 3 10" xfId="15316" xr:uid="{00000000-0005-0000-0000-00005C3B0000}"/>
    <cellStyle name="Normal 2 2 2 2 4 21 3 2" xfId="15317" xr:uid="{00000000-0005-0000-0000-00005D3B0000}"/>
    <cellStyle name="Normal 2 2 2 2 4 21 3 3" xfId="15318" xr:uid="{00000000-0005-0000-0000-00005E3B0000}"/>
    <cellStyle name="Normal 2 2 2 2 4 21 3 4" xfId="15319" xr:uid="{00000000-0005-0000-0000-00005F3B0000}"/>
    <cellStyle name="Normal 2 2 2 2 4 21 3 5" xfId="15320" xr:uid="{00000000-0005-0000-0000-0000603B0000}"/>
    <cellStyle name="Normal 2 2 2 2 4 21 3 6" xfId="15321" xr:uid="{00000000-0005-0000-0000-0000613B0000}"/>
    <cellStyle name="Normal 2 2 2 2 4 21 3 7" xfId="15322" xr:uid="{00000000-0005-0000-0000-0000623B0000}"/>
    <cellStyle name="Normal 2 2 2 2 4 21 3 8" xfId="15323" xr:uid="{00000000-0005-0000-0000-0000633B0000}"/>
    <cellStyle name="Normal 2 2 2 2 4 21 3 9" xfId="15324" xr:uid="{00000000-0005-0000-0000-0000643B0000}"/>
    <cellStyle name="Normal 2 2 2 2 4 21 4" xfId="15325" xr:uid="{00000000-0005-0000-0000-0000653B0000}"/>
    <cellStyle name="Normal 2 2 2 2 4 21 4 10" xfId="15326" xr:uid="{00000000-0005-0000-0000-0000663B0000}"/>
    <cellStyle name="Normal 2 2 2 2 4 21 4 2" xfId="15327" xr:uid="{00000000-0005-0000-0000-0000673B0000}"/>
    <cellStyle name="Normal 2 2 2 2 4 21 4 3" xfId="15328" xr:uid="{00000000-0005-0000-0000-0000683B0000}"/>
    <cellStyle name="Normal 2 2 2 2 4 21 4 4" xfId="15329" xr:uid="{00000000-0005-0000-0000-0000693B0000}"/>
    <cellStyle name="Normal 2 2 2 2 4 21 4 5" xfId="15330" xr:uid="{00000000-0005-0000-0000-00006A3B0000}"/>
    <cellStyle name="Normal 2 2 2 2 4 21 4 6" xfId="15331" xr:uid="{00000000-0005-0000-0000-00006B3B0000}"/>
    <cellStyle name="Normal 2 2 2 2 4 21 4 7" xfId="15332" xr:uid="{00000000-0005-0000-0000-00006C3B0000}"/>
    <cellStyle name="Normal 2 2 2 2 4 21 4 8" xfId="15333" xr:uid="{00000000-0005-0000-0000-00006D3B0000}"/>
    <cellStyle name="Normal 2 2 2 2 4 21 4 9" xfId="15334" xr:uid="{00000000-0005-0000-0000-00006E3B0000}"/>
    <cellStyle name="Normal 2 2 2 2 4 21 5" xfId="15335" xr:uid="{00000000-0005-0000-0000-00006F3B0000}"/>
    <cellStyle name="Normal 2 2 2 2 4 21 5 10" xfId="15336" xr:uid="{00000000-0005-0000-0000-0000703B0000}"/>
    <cellStyle name="Normal 2 2 2 2 4 21 5 2" xfId="15337" xr:uid="{00000000-0005-0000-0000-0000713B0000}"/>
    <cellStyle name="Normal 2 2 2 2 4 21 5 3" xfId="15338" xr:uid="{00000000-0005-0000-0000-0000723B0000}"/>
    <cellStyle name="Normal 2 2 2 2 4 21 5 4" xfId="15339" xr:uid="{00000000-0005-0000-0000-0000733B0000}"/>
    <cellStyle name="Normal 2 2 2 2 4 21 5 5" xfId="15340" xr:uid="{00000000-0005-0000-0000-0000743B0000}"/>
    <cellStyle name="Normal 2 2 2 2 4 21 5 6" xfId="15341" xr:uid="{00000000-0005-0000-0000-0000753B0000}"/>
    <cellStyle name="Normal 2 2 2 2 4 21 5 7" xfId="15342" xr:uid="{00000000-0005-0000-0000-0000763B0000}"/>
    <cellStyle name="Normal 2 2 2 2 4 21 5 8" xfId="15343" xr:uid="{00000000-0005-0000-0000-0000773B0000}"/>
    <cellStyle name="Normal 2 2 2 2 4 21 5 9" xfId="15344" xr:uid="{00000000-0005-0000-0000-0000783B0000}"/>
    <cellStyle name="Normal 2 2 2 2 4 21 6" xfId="15345" xr:uid="{00000000-0005-0000-0000-0000793B0000}"/>
    <cellStyle name="Normal 2 2 2 2 4 21 7" xfId="15346" xr:uid="{00000000-0005-0000-0000-00007A3B0000}"/>
    <cellStyle name="Normal 2 2 2 2 4 21 8" xfId="15347" xr:uid="{00000000-0005-0000-0000-00007B3B0000}"/>
    <cellStyle name="Normal 2 2 2 2 4 21 9" xfId="15348" xr:uid="{00000000-0005-0000-0000-00007C3B0000}"/>
    <cellStyle name="Normal 2 2 2 2 4 22" xfId="15349" xr:uid="{00000000-0005-0000-0000-00007D3B0000}"/>
    <cellStyle name="Normal 2 2 2 2 4 22 10" xfId="15350" xr:uid="{00000000-0005-0000-0000-00007E3B0000}"/>
    <cellStyle name="Normal 2 2 2 2 4 22 11" xfId="15351" xr:uid="{00000000-0005-0000-0000-00007F3B0000}"/>
    <cellStyle name="Normal 2 2 2 2 4 22 12" xfId="15352" xr:uid="{00000000-0005-0000-0000-0000803B0000}"/>
    <cellStyle name="Normal 2 2 2 2 4 22 13" xfId="15353" xr:uid="{00000000-0005-0000-0000-0000813B0000}"/>
    <cellStyle name="Normal 2 2 2 2 4 22 14" xfId="15354" xr:uid="{00000000-0005-0000-0000-0000823B0000}"/>
    <cellStyle name="Normal 2 2 2 2 4 22 2" xfId="15355" xr:uid="{00000000-0005-0000-0000-0000833B0000}"/>
    <cellStyle name="Normal 2 2 2 2 4 22 2 10" xfId="15356" xr:uid="{00000000-0005-0000-0000-0000843B0000}"/>
    <cellStyle name="Normal 2 2 2 2 4 22 2 2" xfId="15357" xr:uid="{00000000-0005-0000-0000-0000853B0000}"/>
    <cellStyle name="Normal 2 2 2 2 4 22 2 3" xfId="15358" xr:uid="{00000000-0005-0000-0000-0000863B0000}"/>
    <cellStyle name="Normal 2 2 2 2 4 22 2 4" xfId="15359" xr:uid="{00000000-0005-0000-0000-0000873B0000}"/>
    <cellStyle name="Normal 2 2 2 2 4 22 2 5" xfId="15360" xr:uid="{00000000-0005-0000-0000-0000883B0000}"/>
    <cellStyle name="Normal 2 2 2 2 4 22 2 6" xfId="15361" xr:uid="{00000000-0005-0000-0000-0000893B0000}"/>
    <cellStyle name="Normal 2 2 2 2 4 22 2 7" xfId="15362" xr:uid="{00000000-0005-0000-0000-00008A3B0000}"/>
    <cellStyle name="Normal 2 2 2 2 4 22 2 8" xfId="15363" xr:uid="{00000000-0005-0000-0000-00008B3B0000}"/>
    <cellStyle name="Normal 2 2 2 2 4 22 2 9" xfId="15364" xr:uid="{00000000-0005-0000-0000-00008C3B0000}"/>
    <cellStyle name="Normal 2 2 2 2 4 22 3" xfId="15365" xr:uid="{00000000-0005-0000-0000-00008D3B0000}"/>
    <cellStyle name="Normal 2 2 2 2 4 22 3 10" xfId="15366" xr:uid="{00000000-0005-0000-0000-00008E3B0000}"/>
    <cellStyle name="Normal 2 2 2 2 4 22 3 2" xfId="15367" xr:uid="{00000000-0005-0000-0000-00008F3B0000}"/>
    <cellStyle name="Normal 2 2 2 2 4 22 3 3" xfId="15368" xr:uid="{00000000-0005-0000-0000-0000903B0000}"/>
    <cellStyle name="Normal 2 2 2 2 4 22 3 4" xfId="15369" xr:uid="{00000000-0005-0000-0000-0000913B0000}"/>
    <cellStyle name="Normal 2 2 2 2 4 22 3 5" xfId="15370" xr:uid="{00000000-0005-0000-0000-0000923B0000}"/>
    <cellStyle name="Normal 2 2 2 2 4 22 3 6" xfId="15371" xr:uid="{00000000-0005-0000-0000-0000933B0000}"/>
    <cellStyle name="Normal 2 2 2 2 4 22 3 7" xfId="15372" xr:uid="{00000000-0005-0000-0000-0000943B0000}"/>
    <cellStyle name="Normal 2 2 2 2 4 22 3 8" xfId="15373" xr:uid="{00000000-0005-0000-0000-0000953B0000}"/>
    <cellStyle name="Normal 2 2 2 2 4 22 3 9" xfId="15374" xr:uid="{00000000-0005-0000-0000-0000963B0000}"/>
    <cellStyle name="Normal 2 2 2 2 4 22 4" xfId="15375" xr:uid="{00000000-0005-0000-0000-0000973B0000}"/>
    <cellStyle name="Normal 2 2 2 2 4 22 4 10" xfId="15376" xr:uid="{00000000-0005-0000-0000-0000983B0000}"/>
    <cellStyle name="Normal 2 2 2 2 4 22 4 2" xfId="15377" xr:uid="{00000000-0005-0000-0000-0000993B0000}"/>
    <cellStyle name="Normal 2 2 2 2 4 22 4 3" xfId="15378" xr:uid="{00000000-0005-0000-0000-00009A3B0000}"/>
    <cellStyle name="Normal 2 2 2 2 4 22 4 4" xfId="15379" xr:uid="{00000000-0005-0000-0000-00009B3B0000}"/>
    <cellStyle name="Normal 2 2 2 2 4 22 4 5" xfId="15380" xr:uid="{00000000-0005-0000-0000-00009C3B0000}"/>
    <cellStyle name="Normal 2 2 2 2 4 22 4 6" xfId="15381" xr:uid="{00000000-0005-0000-0000-00009D3B0000}"/>
    <cellStyle name="Normal 2 2 2 2 4 22 4 7" xfId="15382" xr:uid="{00000000-0005-0000-0000-00009E3B0000}"/>
    <cellStyle name="Normal 2 2 2 2 4 22 4 8" xfId="15383" xr:uid="{00000000-0005-0000-0000-00009F3B0000}"/>
    <cellStyle name="Normal 2 2 2 2 4 22 4 9" xfId="15384" xr:uid="{00000000-0005-0000-0000-0000A03B0000}"/>
    <cellStyle name="Normal 2 2 2 2 4 22 5" xfId="15385" xr:uid="{00000000-0005-0000-0000-0000A13B0000}"/>
    <cellStyle name="Normal 2 2 2 2 4 22 5 10" xfId="15386" xr:uid="{00000000-0005-0000-0000-0000A23B0000}"/>
    <cellStyle name="Normal 2 2 2 2 4 22 5 2" xfId="15387" xr:uid="{00000000-0005-0000-0000-0000A33B0000}"/>
    <cellStyle name="Normal 2 2 2 2 4 22 5 3" xfId="15388" xr:uid="{00000000-0005-0000-0000-0000A43B0000}"/>
    <cellStyle name="Normal 2 2 2 2 4 22 5 4" xfId="15389" xr:uid="{00000000-0005-0000-0000-0000A53B0000}"/>
    <cellStyle name="Normal 2 2 2 2 4 22 5 5" xfId="15390" xr:uid="{00000000-0005-0000-0000-0000A63B0000}"/>
    <cellStyle name="Normal 2 2 2 2 4 22 5 6" xfId="15391" xr:uid="{00000000-0005-0000-0000-0000A73B0000}"/>
    <cellStyle name="Normal 2 2 2 2 4 22 5 7" xfId="15392" xr:uid="{00000000-0005-0000-0000-0000A83B0000}"/>
    <cellStyle name="Normal 2 2 2 2 4 22 5 8" xfId="15393" xr:uid="{00000000-0005-0000-0000-0000A93B0000}"/>
    <cellStyle name="Normal 2 2 2 2 4 22 5 9" xfId="15394" xr:uid="{00000000-0005-0000-0000-0000AA3B0000}"/>
    <cellStyle name="Normal 2 2 2 2 4 22 6" xfId="15395" xr:uid="{00000000-0005-0000-0000-0000AB3B0000}"/>
    <cellStyle name="Normal 2 2 2 2 4 22 7" xfId="15396" xr:uid="{00000000-0005-0000-0000-0000AC3B0000}"/>
    <cellStyle name="Normal 2 2 2 2 4 22 8" xfId="15397" xr:uid="{00000000-0005-0000-0000-0000AD3B0000}"/>
    <cellStyle name="Normal 2 2 2 2 4 22 9" xfId="15398" xr:uid="{00000000-0005-0000-0000-0000AE3B0000}"/>
    <cellStyle name="Normal 2 2 2 2 4 23" xfId="15399" xr:uid="{00000000-0005-0000-0000-0000AF3B0000}"/>
    <cellStyle name="Normal 2 2 2 2 4 23 10" xfId="15400" xr:uid="{00000000-0005-0000-0000-0000B03B0000}"/>
    <cellStyle name="Normal 2 2 2 2 4 23 11" xfId="15401" xr:uid="{00000000-0005-0000-0000-0000B13B0000}"/>
    <cellStyle name="Normal 2 2 2 2 4 23 12" xfId="15402" xr:uid="{00000000-0005-0000-0000-0000B23B0000}"/>
    <cellStyle name="Normal 2 2 2 2 4 23 13" xfId="15403" xr:uid="{00000000-0005-0000-0000-0000B33B0000}"/>
    <cellStyle name="Normal 2 2 2 2 4 23 14" xfId="15404" xr:uid="{00000000-0005-0000-0000-0000B43B0000}"/>
    <cellStyle name="Normal 2 2 2 2 4 23 2" xfId="15405" xr:uid="{00000000-0005-0000-0000-0000B53B0000}"/>
    <cellStyle name="Normal 2 2 2 2 4 23 2 10" xfId="15406" xr:uid="{00000000-0005-0000-0000-0000B63B0000}"/>
    <cellStyle name="Normal 2 2 2 2 4 23 2 2" xfId="15407" xr:uid="{00000000-0005-0000-0000-0000B73B0000}"/>
    <cellStyle name="Normal 2 2 2 2 4 23 2 3" xfId="15408" xr:uid="{00000000-0005-0000-0000-0000B83B0000}"/>
    <cellStyle name="Normal 2 2 2 2 4 23 2 4" xfId="15409" xr:uid="{00000000-0005-0000-0000-0000B93B0000}"/>
    <cellStyle name="Normal 2 2 2 2 4 23 2 5" xfId="15410" xr:uid="{00000000-0005-0000-0000-0000BA3B0000}"/>
    <cellStyle name="Normal 2 2 2 2 4 23 2 6" xfId="15411" xr:uid="{00000000-0005-0000-0000-0000BB3B0000}"/>
    <cellStyle name="Normal 2 2 2 2 4 23 2 7" xfId="15412" xr:uid="{00000000-0005-0000-0000-0000BC3B0000}"/>
    <cellStyle name="Normal 2 2 2 2 4 23 2 8" xfId="15413" xr:uid="{00000000-0005-0000-0000-0000BD3B0000}"/>
    <cellStyle name="Normal 2 2 2 2 4 23 2 9" xfId="15414" xr:uid="{00000000-0005-0000-0000-0000BE3B0000}"/>
    <cellStyle name="Normal 2 2 2 2 4 23 3" xfId="15415" xr:uid="{00000000-0005-0000-0000-0000BF3B0000}"/>
    <cellStyle name="Normal 2 2 2 2 4 23 3 10" xfId="15416" xr:uid="{00000000-0005-0000-0000-0000C03B0000}"/>
    <cellStyle name="Normal 2 2 2 2 4 23 3 2" xfId="15417" xr:uid="{00000000-0005-0000-0000-0000C13B0000}"/>
    <cellStyle name="Normal 2 2 2 2 4 23 3 3" xfId="15418" xr:uid="{00000000-0005-0000-0000-0000C23B0000}"/>
    <cellStyle name="Normal 2 2 2 2 4 23 3 4" xfId="15419" xr:uid="{00000000-0005-0000-0000-0000C33B0000}"/>
    <cellStyle name="Normal 2 2 2 2 4 23 3 5" xfId="15420" xr:uid="{00000000-0005-0000-0000-0000C43B0000}"/>
    <cellStyle name="Normal 2 2 2 2 4 23 3 6" xfId="15421" xr:uid="{00000000-0005-0000-0000-0000C53B0000}"/>
    <cellStyle name="Normal 2 2 2 2 4 23 3 7" xfId="15422" xr:uid="{00000000-0005-0000-0000-0000C63B0000}"/>
    <cellStyle name="Normal 2 2 2 2 4 23 3 8" xfId="15423" xr:uid="{00000000-0005-0000-0000-0000C73B0000}"/>
    <cellStyle name="Normal 2 2 2 2 4 23 3 9" xfId="15424" xr:uid="{00000000-0005-0000-0000-0000C83B0000}"/>
    <cellStyle name="Normal 2 2 2 2 4 23 4" xfId="15425" xr:uid="{00000000-0005-0000-0000-0000C93B0000}"/>
    <cellStyle name="Normal 2 2 2 2 4 23 4 10" xfId="15426" xr:uid="{00000000-0005-0000-0000-0000CA3B0000}"/>
    <cellStyle name="Normal 2 2 2 2 4 23 4 2" xfId="15427" xr:uid="{00000000-0005-0000-0000-0000CB3B0000}"/>
    <cellStyle name="Normal 2 2 2 2 4 23 4 3" xfId="15428" xr:uid="{00000000-0005-0000-0000-0000CC3B0000}"/>
    <cellStyle name="Normal 2 2 2 2 4 23 4 4" xfId="15429" xr:uid="{00000000-0005-0000-0000-0000CD3B0000}"/>
    <cellStyle name="Normal 2 2 2 2 4 23 4 5" xfId="15430" xr:uid="{00000000-0005-0000-0000-0000CE3B0000}"/>
    <cellStyle name="Normal 2 2 2 2 4 23 4 6" xfId="15431" xr:uid="{00000000-0005-0000-0000-0000CF3B0000}"/>
    <cellStyle name="Normal 2 2 2 2 4 23 4 7" xfId="15432" xr:uid="{00000000-0005-0000-0000-0000D03B0000}"/>
    <cellStyle name="Normal 2 2 2 2 4 23 4 8" xfId="15433" xr:uid="{00000000-0005-0000-0000-0000D13B0000}"/>
    <cellStyle name="Normal 2 2 2 2 4 23 4 9" xfId="15434" xr:uid="{00000000-0005-0000-0000-0000D23B0000}"/>
    <cellStyle name="Normal 2 2 2 2 4 23 5" xfId="15435" xr:uid="{00000000-0005-0000-0000-0000D33B0000}"/>
    <cellStyle name="Normal 2 2 2 2 4 23 5 10" xfId="15436" xr:uid="{00000000-0005-0000-0000-0000D43B0000}"/>
    <cellStyle name="Normal 2 2 2 2 4 23 5 2" xfId="15437" xr:uid="{00000000-0005-0000-0000-0000D53B0000}"/>
    <cellStyle name="Normal 2 2 2 2 4 23 5 3" xfId="15438" xr:uid="{00000000-0005-0000-0000-0000D63B0000}"/>
    <cellStyle name="Normal 2 2 2 2 4 23 5 4" xfId="15439" xr:uid="{00000000-0005-0000-0000-0000D73B0000}"/>
    <cellStyle name="Normal 2 2 2 2 4 23 5 5" xfId="15440" xr:uid="{00000000-0005-0000-0000-0000D83B0000}"/>
    <cellStyle name="Normal 2 2 2 2 4 23 5 6" xfId="15441" xr:uid="{00000000-0005-0000-0000-0000D93B0000}"/>
    <cellStyle name="Normal 2 2 2 2 4 23 5 7" xfId="15442" xr:uid="{00000000-0005-0000-0000-0000DA3B0000}"/>
    <cellStyle name="Normal 2 2 2 2 4 23 5 8" xfId="15443" xr:uid="{00000000-0005-0000-0000-0000DB3B0000}"/>
    <cellStyle name="Normal 2 2 2 2 4 23 5 9" xfId="15444" xr:uid="{00000000-0005-0000-0000-0000DC3B0000}"/>
    <cellStyle name="Normal 2 2 2 2 4 23 6" xfId="15445" xr:uid="{00000000-0005-0000-0000-0000DD3B0000}"/>
    <cellStyle name="Normal 2 2 2 2 4 23 7" xfId="15446" xr:uid="{00000000-0005-0000-0000-0000DE3B0000}"/>
    <cellStyle name="Normal 2 2 2 2 4 23 8" xfId="15447" xr:uid="{00000000-0005-0000-0000-0000DF3B0000}"/>
    <cellStyle name="Normal 2 2 2 2 4 23 9" xfId="15448" xr:uid="{00000000-0005-0000-0000-0000E03B0000}"/>
    <cellStyle name="Normal 2 2 2 2 4 24" xfId="15449" xr:uid="{00000000-0005-0000-0000-0000E13B0000}"/>
    <cellStyle name="Normal 2 2 2 2 4 24 10" xfId="15450" xr:uid="{00000000-0005-0000-0000-0000E23B0000}"/>
    <cellStyle name="Normal 2 2 2 2 4 24 11" xfId="15451" xr:uid="{00000000-0005-0000-0000-0000E33B0000}"/>
    <cellStyle name="Normal 2 2 2 2 4 24 12" xfId="15452" xr:uid="{00000000-0005-0000-0000-0000E43B0000}"/>
    <cellStyle name="Normal 2 2 2 2 4 24 13" xfId="15453" xr:uid="{00000000-0005-0000-0000-0000E53B0000}"/>
    <cellStyle name="Normal 2 2 2 2 4 24 14" xfId="15454" xr:uid="{00000000-0005-0000-0000-0000E63B0000}"/>
    <cellStyle name="Normal 2 2 2 2 4 24 2" xfId="15455" xr:uid="{00000000-0005-0000-0000-0000E73B0000}"/>
    <cellStyle name="Normal 2 2 2 2 4 24 2 10" xfId="15456" xr:uid="{00000000-0005-0000-0000-0000E83B0000}"/>
    <cellStyle name="Normal 2 2 2 2 4 24 2 2" xfId="15457" xr:uid="{00000000-0005-0000-0000-0000E93B0000}"/>
    <cellStyle name="Normal 2 2 2 2 4 24 2 3" xfId="15458" xr:uid="{00000000-0005-0000-0000-0000EA3B0000}"/>
    <cellStyle name="Normal 2 2 2 2 4 24 2 4" xfId="15459" xr:uid="{00000000-0005-0000-0000-0000EB3B0000}"/>
    <cellStyle name="Normal 2 2 2 2 4 24 2 5" xfId="15460" xr:uid="{00000000-0005-0000-0000-0000EC3B0000}"/>
    <cellStyle name="Normal 2 2 2 2 4 24 2 6" xfId="15461" xr:uid="{00000000-0005-0000-0000-0000ED3B0000}"/>
    <cellStyle name="Normal 2 2 2 2 4 24 2 7" xfId="15462" xr:uid="{00000000-0005-0000-0000-0000EE3B0000}"/>
    <cellStyle name="Normal 2 2 2 2 4 24 2 8" xfId="15463" xr:uid="{00000000-0005-0000-0000-0000EF3B0000}"/>
    <cellStyle name="Normal 2 2 2 2 4 24 2 9" xfId="15464" xr:uid="{00000000-0005-0000-0000-0000F03B0000}"/>
    <cellStyle name="Normal 2 2 2 2 4 24 3" xfId="15465" xr:uid="{00000000-0005-0000-0000-0000F13B0000}"/>
    <cellStyle name="Normal 2 2 2 2 4 24 3 10" xfId="15466" xr:uid="{00000000-0005-0000-0000-0000F23B0000}"/>
    <cellStyle name="Normal 2 2 2 2 4 24 3 2" xfId="15467" xr:uid="{00000000-0005-0000-0000-0000F33B0000}"/>
    <cellStyle name="Normal 2 2 2 2 4 24 3 3" xfId="15468" xr:uid="{00000000-0005-0000-0000-0000F43B0000}"/>
    <cellStyle name="Normal 2 2 2 2 4 24 3 4" xfId="15469" xr:uid="{00000000-0005-0000-0000-0000F53B0000}"/>
    <cellStyle name="Normal 2 2 2 2 4 24 3 5" xfId="15470" xr:uid="{00000000-0005-0000-0000-0000F63B0000}"/>
    <cellStyle name="Normal 2 2 2 2 4 24 3 6" xfId="15471" xr:uid="{00000000-0005-0000-0000-0000F73B0000}"/>
    <cellStyle name="Normal 2 2 2 2 4 24 3 7" xfId="15472" xr:uid="{00000000-0005-0000-0000-0000F83B0000}"/>
    <cellStyle name="Normal 2 2 2 2 4 24 3 8" xfId="15473" xr:uid="{00000000-0005-0000-0000-0000F93B0000}"/>
    <cellStyle name="Normal 2 2 2 2 4 24 3 9" xfId="15474" xr:uid="{00000000-0005-0000-0000-0000FA3B0000}"/>
    <cellStyle name="Normal 2 2 2 2 4 24 4" xfId="15475" xr:uid="{00000000-0005-0000-0000-0000FB3B0000}"/>
    <cellStyle name="Normal 2 2 2 2 4 24 4 10" xfId="15476" xr:uid="{00000000-0005-0000-0000-0000FC3B0000}"/>
    <cellStyle name="Normal 2 2 2 2 4 24 4 2" xfId="15477" xr:uid="{00000000-0005-0000-0000-0000FD3B0000}"/>
    <cellStyle name="Normal 2 2 2 2 4 24 4 3" xfId="15478" xr:uid="{00000000-0005-0000-0000-0000FE3B0000}"/>
    <cellStyle name="Normal 2 2 2 2 4 24 4 4" xfId="15479" xr:uid="{00000000-0005-0000-0000-0000FF3B0000}"/>
    <cellStyle name="Normal 2 2 2 2 4 24 4 5" xfId="15480" xr:uid="{00000000-0005-0000-0000-0000003C0000}"/>
    <cellStyle name="Normal 2 2 2 2 4 24 4 6" xfId="15481" xr:uid="{00000000-0005-0000-0000-0000013C0000}"/>
    <cellStyle name="Normal 2 2 2 2 4 24 4 7" xfId="15482" xr:uid="{00000000-0005-0000-0000-0000023C0000}"/>
    <cellStyle name="Normal 2 2 2 2 4 24 4 8" xfId="15483" xr:uid="{00000000-0005-0000-0000-0000033C0000}"/>
    <cellStyle name="Normal 2 2 2 2 4 24 4 9" xfId="15484" xr:uid="{00000000-0005-0000-0000-0000043C0000}"/>
    <cellStyle name="Normal 2 2 2 2 4 24 5" xfId="15485" xr:uid="{00000000-0005-0000-0000-0000053C0000}"/>
    <cellStyle name="Normal 2 2 2 2 4 24 5 10" xfId="15486" xr:uid="{00000000-0005-0000-0000-0000063C0000}"/>
    <cellStyle name="Normal 2 2 2 2 4 24 5 2" xfId="15487" xr:uid="{00000000-0005-0000-0000-0000073C0000}"/>
    <cellStyle name="Normal 2 2 2 2 4 24 5 3" xfId="15488" xr:uid="{00000000-0005-0000-0000-0000083C0000}"/>
    <cellStyle name="Normal 2 2 2 2 4 24 5 4" xfId="15489" xr:uid="{00000000-0005-0000-0000-0000093C0000}"/>
    <cellStyle name="Normal 2 2 2 2 4 24 5 5" xfId="15490" xr:uid="{00000000-0005-0000-0000-00000A3C0000}"/>
    <cellStyle name="Normal 2 2 2 2 4 24 5 6" xfId="15491" xr:uid="{00000000-0005-0000-0000-00000B3C0000}"/>
    <cellStyle name="Normal 2 2 2 2 4 24 5 7" xfId="15492" xr:uid="{00000000-0005-0000-0000-00000C3C0000}"/>
    <cellStyle name="Normal 2 2 2 2 4 24 5 8" xfId="15493" xr:uid="{00000000-0005-0000-0000-00000D3C0000}"/>
    <cellStyle name="Normal 2 2 2 2 4 24 5 9" xfId="15494" xr:uid="{00000000-0005-0000-0000-00000E3C0000}"/>
    <cellStyle name="Normal 2 2 2 2 4 24 6" xfId="15495" xr:uid="{00000000-0005-0000-0000-00000F3C0000}"/>
    <cellStyle name="Normal 2 2 2 2 4 24 7" xfId="15496" xr:uid="{00000000-0005-0000-0000-0000103C0000}"/>
    <cellStyle name="Normal 2 2 2 2 4 24 8" xfId="15497" xr:uid="{00000000-0005-0000-0000-0000113C0000}"/>
    <cellStyle name="Normal 2 2 2 2 4 24 9" xfId="15498" xr:uid="{00000000-0005-0000-0000-0000123C0000}"/>
    <cellStyle name="Normal 2 2 2 2 4 25" xfId="15499" xr:uid="{00000000-0005-0000-0000-0000133C0000}"/>
    <cellStyle name="Normal 2 2 2 2 4 25 10" xfId="15500" xr:uid="{00000000-0005-0000-0000-0000143C0000}"/>
    <cellStyle name="Normal 2 2 2 2 4 25 11" xfId="15501" xr:uid="{00000000-0005-0000-0000-0000153C0000}"/>
    <cellStyle name="Normal 2 2 2 2 4 25 12" xfId="15502" xr:uid="{00000000-0005-0000-0000-0000163C0000}"/>
    <cellStyle name="Normal 2 2 2 2 4 25 13" xfId="15503" xr:uid="{00000000-0005-0000-0000-0000173C0000}"/>
    <cellStyle name="Normal 2 2 2 2 4 25 14" xfId="15504" xr:uid="{00000000-0005-0000-0000-0000183C0000}"/>
    <cellStyle name="Normal 2 2 2 2 4 25 2" xfId="15505" xr:uid="{00000000-0005-0000-0000-0000193C0000}"/>
    <cellStyle name="Normal 2 2 2 2 4 25 2 10" xfId="15506" xr:uid="{00000000-0005-0000-0000-00001A3C0000}"/>
    <cellStyle name="Normal 2 2 2 2 4 25 2 2" xfId="15507" xr:uid="{00000000-0005-0000-0000-00001B3C0000}"/>
    <cellStyle name="Normal 2 2 2 2 4 25 2 3" xfId="15508" xr:uid="{00000000-0005-0000-0000-00001C3C0000}"/>
    <cellStyle name="Normal 2 2 2 2 4 25 2 4" xfId="15509" xr:uid="{00000000-0005-0000-0000-00001D3C0000}"/>
    <cellStyle name="Normal 2 2 2 2 4 25 2 5" xfId="15510" xr:uid="{00000000-0005-0000-0000-00001E3C0000}"/>
    <cellStyle name="Normal 2 2 2 2 4 25 2 6" xfId="15511" xr:uid="{00000000-0005-0000-0000-00001F3C0000}"/>
    <cellStyle name="Normal 2 2 2 2 4 25 2 7" xfId="15512" xr:uid="{00000000-0005-0000-0000-0000203C0000}"/>
    <cellStyle name="Normal 2 2 2 2 4 25 2 8" xfId="15513" xr:uid="{00000000-0005-0000-0000-0000213C0000}"/>
    <cellStyle name="Normal 2 2 2 2 4 25 2 9" xfId="15514" xr:uid="{00000000-0005-0000-0000-0000223C0000}"/>
    <cellStyle name="Normal 2 2 2 2 4 25 3" xfId="15515" xr:uid="{00000000-0005-0000-0000-0000233C0000}"/>
    <cellStyle name="Normal 2 2 2 2 4 25 3 10" xfId="15516" xr:uid="{00000000-0005-0000-0000-0000243C0000}"/>
    <cellStyle name="Normal 2 2 2 2 4 25 3 2" xfId="15517" xr:uid="{00000000-0005-0000-0000-0000253C0000}"/>
    <cellStyle name="Normal 2 2 2 2 4 25 3 3" xfId="15518" xr:uid="{00000000-0005-0000-0000-0000263C0000}"/>
    <cellStyle name="Normal 2 2 2 2 4 25 3 4" xfId="15519" xr:uid="{00000000-0005-0000-0000-0000273C0000}"/>
    <cellStyle name="Normal 2 2 2 2 4 25 3 5" xfId="15520" xr:uid="{00000000-0005-0000-0000-0000283C0000}"/>
    <cellStyle name="Normal 2 2 2 2 4 25 3 6" xfId="15521" xr:uid="{00000000-0005-0000-0000-0000293C0000}"/>
    <cellStyle name="Normal 2 2 2 2 4 25 3 7" xfId="15522" xr:uid="{00000000-0005-0000-0000-00002A3C0000}"/>
    <cellStyle name="Normal 2 2 2 2 4 25 3 8" xfId="15523" xr:uid="{00000000-0005-0000-0000-00002B3C0000}"/>
    <cellStyle name="Normal 2 2 2 2 4 25 3 9" xfId="15524" xr:uid="{00000000-0005-0000-0000-00002C3C0000}"/>
    <cellStyle name="Normal 2 2 2 2 4 25 4" xfId="15525" xr:uid="{00000000-0005-0000-0000-00002D3C0000}"/>
    <cellStyle name="Normal 2 2 2 2 4 25 4 10" xfId="15526" xr:uid="{00000000-0005-0000-0000-00002E3C0000}"/>
    <cellStyle name="Normal 2 2 2 2 4 25 4 2" xfId="15527" xr:uid="{00000000-0005-0000-0000-00002F3C0000}"/>
    <cellStyle name="Normal 2 2 2 2 4 25 4 3" xfId="15528" xr:uid="{00000000-0005-0000-0000-0000303C0000}"/>
    <cellStyle name="Normal 2 2 2 2 4 25 4 4" xfId="15529" xr:uid="{00000000-0005-0000-0000-0000313C0000}"/>
    <cellStyle name="Normal 2 2 2 2 4 25 4 5" xfId="15530" xr:uid="{00000000-0005-0000-0000-0000323C0000}"/>
    <cellStyle name="Normal 2 2 2 2 4 25 4 6" xfId="15531" xr:uid="{00000000-0005-0000-0000-0000333C0000}"/>
    <cellStyle name="Normal 2 2 2 2 4 25 4 7" xfId="15532" xr:uid="{00000000-0005-0000-0000-0000343C0000}"/>
    <cellStyle name="Normal 2 2 2 2 4 25 4 8" xfId="15533" xr:uid="{00000000-0005-0000-0000-0000353C0000}"/>
    <cellStyle name="Normal 2 2 2 2 4 25 4 9" xfId="15534" xr:uid="{00000000-0005-0000-0000-0000363C0000}"/>
    <cellStyle name="Normal 2 2 2 2 4 25 5" xfId="15535" xr:uid="{00000000-0005-0000-0000-0000373C0000}"/>
    <cellStyle name="Normal 2 2 2 2 4 25 5 10" xfId="15536" xr:uid="{00000000-0005-0000-0000-0000383C0000}"/>
    <cellStyle name="Normal 2 2 2 2 4 25 5 2" xfId="15537" xr:uid="{00000000-0005-0000-0000-0000393C0000}"/>
    <cellStyle name="Normal 2 2 2 2 4 25 5 3" xfId="15538" xr:uid="{00000000-0005-0000-0000-00003A3C0000}"/>
    <cellStyle name="Normal 2 2 2 2 4 25 5 4" xfId="15539" xr:uid="{00000000-0005-0000-0000-00003B3C0000}"/>
    <cellStyle name="Normal 2 2 2 2 4 25 5 5" xfId="15540" xr:uid="{00000000-0005-0000-0000-00003C3C0000}"/>
    <cellStyle name="Normal 2 2 2 2 4 25 5 6" xfId="15541" xr:uid="{00000000-0005-0000-0000-00003D3C0000}"/>
    <cellStyle name="Normal 2 2 2 2 4 25 5 7" xfId="15542" xr:uid="{00000000-0005-0000-0000-00003E3C0000}"/>
    <cellStyle name="Normal 2 2 2 2 4 25 5 8" xfId="15543" xr:uid="{00000000-0005-0000-0000-00003F3C0000}"/>
    <cellStyle name="Normal 2 2 2 2 4 25 5 9" xfId="15544" xr:uid="{00000000-0005-0000-0000-0000403C0000}"/>
    <cellStyle name="Normal 2 2 2 2 4 25 6" xfId="15545" xr:uid="{00000000-0005-0000-0000-0000413C0000}"/>
    <cellStyle name="Normal 2 2 2 2 4 25 7" xfId="15546" xr:uid="{00000000-0005-0000-0000-0000423C0000}"/>
    <cellStyle name="Normal 2 2 2 2 4 25 8" xfId="15547" xr:uid="{00000000-0005-0000-0000-0000433C0000}"/>
    <cellStyle name="Normal 2 2 2 2 4 25 9" xfId="15548" xr:uid="{00000000-0005-0000-0000-0000443C0000}"/>
    <cellStyle name="Normal 2 2 2 2 4 26" xfId="15549" xr:uid="{00000000-0005-0000-0000-0000453C0000}"/>
    <cellStyle name="Normal 2 2 2 2 4 26 10" xfId="15550" xr:uid="{00000000-0005-0000-0000-0000463C0000}"/>
    <cellStyle name="Normal 2 2 2 2 4 26 11" xfId="15551" xr:uid="{00000000-0005-0000-0000-0000473C0000}"/>
    <cellStyle name="Normal 2 2 2 2 4 26 12" xfId="15552" xr:uid="{00000000-0005-0000-0000-0000483C0000}"/>
    <cellStyle name="Normal 2 2 2 2 4 26 13" xfId="15553" xr:uid="{00000000-0005-0000-0000-0000493C0000}"/>
    <cellStyle name="Normal 2 2 2 2 4 26 14" xfId="15554" xr:uid="{00000000-0005-0000-0000-00004A3C0000}"/>
    <cellStyle name="Normal 2 2 2 2 4 26 2" xfId="15555" xr:uid="{00000000-0005-0000-0000-00004B3C0000}"/>
    <cellStyle name="Normal 2 2 2 2 4 26 2 10" xfId="15556" xr:uid="{00000000-0005-0000-0000-00004C3C0000}"/>
    <cellStyle name="Normal 2 2 2 2 4 26 2 2" xfId="15557" xr:uid="{00000000-0005-0000-0000-00004D3C0000}"/>
    <cellStyle name="Normal 2 2 2 2 4 26 2 3" xfId="15558" xr:uid="{00000000-0005-0000-0000-00004E3C0000}"/>
    <cellStyle name="Normal 2 2 2 2 4 26 2 4" xfId="15559" xr:uid="{00000000-0005-0000-0000-00004F3C0000}"/>
    <cellStyle name="Normal 2 2 2 2 4 26 2 5" xfId="15560" xr:uid="{00000000-0005-0000-0000-0000503C0000}"/>
    <cellStyle name="Normal 2 2 2 2 4 26 2 6" xfId="15561" xr:uid="{00000000-0005-0000-0000-0000513C0000}"/>
    <cellStyle name="Normal 2 2 2 2 4 26 2 7" xfId="15562" xr:uid="{00000000-0005-0000-0000-0000523C0000}"/>
    <cellStyle name="Normal 2 2 2 2 4 26 2 8" xfId="15563" xr:uid="{00000000-0005-0000-0000-0000533C0000}"/>
    <cellStyle name="Normal 2 2 2 2 4 26 2 9" xfId="15564" xr:uid="{00000000-0005-0000-0000-0000543C0000}"/>
    <cellStyle name="Normal 2 2 2 2 4 26 3" xfId="15565" xr:uid="{00000000-0005-0000-0000-0000553C0000}"/>
    <cellStyle name="Normal 2 2 2 2 4 26 3 10" xfId="15566" xr:uid="{00000000-0005-0000-0000-0000563C0000}"/>
    <cellStyle name="Normal 2 2 2 2 4 26 3 2" xfId="15567" xr:uid="{00000000-0005-0000-0000-0000573C0000}"/>
    <cellStyle name="Normal 2 2 2 2 4 26 3 3" xfId="15568" xr:uid="{00000000-0005-0000-0000-0000583C0000}"/>
    <cellStyle name="Normal 2 2 2 2 4 26 3 4" xfId="15569" xr:uid="{00000000-0005-0000-0000-0000593C0000}"/>
    <cellStyle name="Normal 2 2 2 2 4 26 3 5" xfId="15570" xr:uid="{00000000-0005-0000-0000-00005A3C0000}"/>
    <cellStyle name="Normal 2 2 2 2 4 26 3 6" xfId="15571" xr:uid="{00000000-0005-0000-0000-00005B3C0000}"/>
    <cellStyle name="Normal 2 2 2 2 4 26 3 7" xfId="15572" xr:uid="{00000000-0005-0000-0000-00005C3C0000}"/>
    <cellStyle name="Normal 2 2 2 2 4 26 3 8" xfId="15573" xr:uid="{00000000-0005-0000-0000-00005D3C0000}"/>
    <cellStyle name="Normal 2 2 2 2 4 26 3 9" xfId="15574" xr:uid="{00000000-0005-0000-0000-00005E3C0000}"/>
    <cellStyle name="Normal 2 2 2 2 4 26 4" xfId="15575" xr:uid="{00000000-0005-0000-0000-00005F3C0000}"/>
    <cellStyle name="Normal 2 2 2 2 4 26 4 10" xfId="15576" xr:uid="{00000000-0005-0000-0000-0000603C0000}"/>
    <cellStyle name="Normal 2 2 2 2 4 26 4 2" xfId="15577" xr:uid="{00000000-0005-0000-0000-0000613C0000}"/>
    <cellStyle name="Normal 2 2 2 2 4 26 4 3" xfId="15578" xr:uid="{00000000-0005-0000-0000-0000623C0000}"/>
    <cellStyle name="Normal 2 2 2 2 4 26 4 4" xfId="15579" xr:uid="{00000000-0005-0000-0000-0000633C0000}"/>
    <cellStyle name="Normal 2 2 2 2 4 26 4 5" xfId="15580" xr:uid="{00000000-0005-0000-0000-0000643C0000}"/>
    <cellStyle name="Normal 2 2 2 2 4 26 4 6" xfId="15581" xr:uid="{00000000-0005-0000-0000-0000653C0000}"/>
    <cellStyle name="Normal 2 2 2 2 4 26 4 7" xfId="15582" xr:uid="{00000000-0005-0000-0000-0000663C0000}"/>
    <cellStyle name="Normal 2 2 2 2 4 26 4 8" xfId="15583" xr:uid="{00000000-0005-0000-0000-0000673C0000}"/>
    <cellStyle name="Normal 2 2 2 2 4 26 4 9" xfId="15584" xr:uid="{00000000-0005-0000-0000-0000683C0000}"/>
    <cellStyle name="Normal 2 2 2 2 4 26 5" xfId="15585" xr:uid="{00000000-0005-0000-0000-0000693C0000}"/>
    <cellStyle name="Normal 2 2 2 2 4 26 5 10" xfId="15586" xr:uid="{00000000-0005-0000-0000-00006A3C0000}"/>
    <cellStyle name="Normal 2 2 2 2 4 26 5 2" xfId="15587" xr:uid="{00000000-0005-0000-0000-00006B3C0000}"/>
    <cellStyle name="Normal 2 2 2 2 4 26 5 3" xfId="15588" xr:uid="{00000000-0005-0000-0000-00006C3C0000}"/>
    <cellStyle name="Normal 2 2 2 2 4 26 5 4" xfId="15589" xr:uid="{00000000-0005-0000-0000-00006D3C0000}"/>
    <cellStyle name="Normal 2 2 2 2 4 26 5 5" xfId="15590" xr:uid="{00000000-0005-0000-0000-00006E3C0000}"/>
    <cellStyle name="Normal 2 2 2 2 4 26 5 6" xfId="15591" xr:uid="{00000000-0005-0000-0000-00006F3C0000}"/>
    <cellStyle name="Normal 2 2 2 2 4 26 5 7" xfId="15592" xr:uid="{00000000-0005-0000-0000-0000703C0000}"/>
    <cellStyle name="Normal 2 2 2 2 4 26 5 8" xfId="15593" xr:uid="{00000000-0005-0000-0000-0000713C0000}"/>
    <cellStyle name="Normal 2 2 2 2 4 26 5 9" xfId="15594" xr:uid="{00000000-0005-0000-0000-0000723C0000}"/>
    <cellStyle name="Normal 2 2 2 2 4 26 6" xfId="15595" xr:uid="{00000000-0005-0000-0000-0000733C0000}"/>
    <cellStyle name="Normal 2 2 2 2 4 26 7" xfId="15596" xr:uid="{00000000-0005-0000-0000-0000743C0000}"/>
    <cellStyle name="Normal 2 2 2 2 4 26 8" xfId="15597" xr:uid="{00000000-0005-0000-0000-0000753C0000}"/>
    <cellStyle name="Normal 2 2 2 2 4 26 9" xfId="15598" xr:uid="{00000000-0005-0000-0000-0000763C0000}"/>
    <cellStyle name="Normal 2 2 2 2 4 27" xfId="15599" xr:uid="{00000000-0005-0000-0000-0000773C0000}"/>
    <cellStyle name="Normal 2 2 2 2 4 27 10" xfId="15600" xr:uid="{00000000-0005-0000-0000-0000783C0000}"/>
    <cellStyle name="Normal 2 2 2 2 4 27 11" xfId="15601" xr:uid="{00000000-0005-0000-0000-0000793C0000}"/>
    <cellStyle name="Normal 2 2 2 2 4 27 12" xfId="15602" xr:uid="{00000000-0005-0000-0000-00007A3C0000}"/>
    <cellStyle name="Normal 2 2 2 2 4 27 13" xfId="15603" xr:uid="{00000000-0005-0000-0000-00007B3C0000}"/>
    <cellStyle name="Normal 2 2 2 2 4 27 14" xfId="15604" xr:uid="{00000000-0005-0000-0000-00007C3C0000}"/>
    <cellStyle name="Normal 2 2 2 2 4 27 2" xfId="15605" xr:uid="{00000000-0005-0000-0000-00007D3C0000}"/>
    <cellStyle name="Normal 2 2 2 2 4 27 2 10" xfId="15606" xr:uid="{00000000-0005-0000-0000-00007E3C0000}"/>
    <cellStyle name="Normal 2 2 2 2 4 27 2 2" xfId="15607" xr:uid="{00000000-0005-0000-0000-00007F3C0000}"/>
    <cellStyle name="Normal 2 2 2 2 4 27 2 3" xfId="15608" xr:uid="{00000000-0005-0000-0000-0000803C0000}"/>
    <cellStyle name="Normal 2 2 2 2 4 27 2 4" xfId="15609" xr:uid="{00000000-0005-0000-0000-0000813C0000}"/>
    <cellStyle name="Normal 2 2 2 2 4 27 2 5" xfId="15610" xr:uid="{00000000-0005-0000-0000-0000823C0000}"/>
    <cellStyle name="Normal 2 2 2 2 4 27 2 6" xfId="15611" xr:uid="{00000000-0005-0000-0000-0000833C0000}"/>
    <cellStyle name="Normal 2 2 2 2 4 27 2 7" xfId="15612" xr:uid="{00000000-0005-0000-0000-0000843C0000}"/>
    <cellStyle name="Normal 2 2 2 2 4 27 2 8" xfId="15613" xr:uid="{00000000-0005-0000-0000-0000853C0000}"/>
    <cellStyle name="Normal 2 2 2 2 4 27 2 9" xfId="15614" xr:uid="{00000000-0005-0000-0000-0000863C0000}"/>
    <cellStyle name="Normal 2 2 2 2 4 27 3" xfId="15615" xr:uid="{00000000-0005-0000-0000-0000873C0000}"/>
    <cellStyle name="Normal 2 2 2 2 4 27 3 10" xfId="15616" xr:uid="{00000000-0005-0000-0000-0000883C0000}"/>
    <cellStyle name="Normal 2 2 2 2 4 27 3 2" xfId="15617" xr:uid="{00000000-0005-0000-0000-0000893C0000}"/>
    <cellStyle name="Normal 2 2 2 2 4 27 3 3" xfId="15618" xr:uid="{00000000-0005-0000-0000-00008A3C0000}"/>
    <cellStyle name="Normal 2 2 2 2 4 27 3 4" xfId="15619" xr:uid="{00000000-0005-0000-0000-00008B3C0000}"/>
    <cellStyle name="Normal 2 2 2 2 4 27 3 5" xfId="15620" xr:uid="{00000000-0005-0000-0000-00008C3C0000}"/>
    <cellStyle name="Normal 2 2 2 2 4 27 3 6" xfId="15621" xr:uid="{00000000-0005-0000-0000-00008D3C0000}"/>
    <cellStyle name="Normal 2 2 2 2 4 27 3 7" xfId="15622" xr:uid="{00000000-0005-0000-0000-00008E3C0000}"/>
    <cellStyle name="Normal 2 2 2 2 4 27 3 8" xfId="15623" xr:uid="{00000000-0005-0000-0000-00008F3C0000}"/>
    <cellStyle name="Normal 2 2 2 2 4 27 3 9" xfId="15624" xr:uid="{00000000-0005-0000-0000-0000903C0000}"/>
    <cellStyle name="Normal 2 2 2 2 4 27 4" xfId="15625" xr:uid="{00000000-0005-0000-0000-0000913C0000}"/>
    <cellStyle name="Normal 2 2 2 2 4 27 4 10" xfId="15626" xr:uid="{00000000-0005-0000-0000-0000923C0000}"/>
    <cellStyle name="Normal 2 2 2 2 4 27 4 2" xfId="15627" xr:uid="{00000000-0005-0000-0000-0000933C0000}"/>
    <cellStyle name="Normal 2 2 2 2 4 27 4 3" xfId="15628" xr:uid="{00000000-0005-0000-0000-0000943C0000}"/>
    <cellStyle name="Normal 2 2 2 2 4 27 4 4" xfId="15629" xr:uid="{00000000-0005-0000-0000-0000953C0000}"/>
    <cellStyle name="Normal 2 2 2 2 4 27 4 5" xfId="15630" xr:uid="{00000000-0005-0000-0000-0000963C0000}"/>
    <cellStyle name="Normal 2 2 2 2 4 27 4 6" xfId="15631" xr:uid="{00000000-0005-0000-0000-0000973C0000}"/>
    <cellStyle name="Normal 2 2 2 2 4 27 4 7" xfId="15632" xr:uid="{00000000-0005-0000-0000-0000983C0000}"/>
    <cellStyle name="Normal 2 2 2 2 4 27 4 8" xfId="15633" xr:uid="{00000000-0005-0000-0000-0000993C0000}"/>
    <cellStyle name="Normal 2 2 2 2 4 27 4 9" xfId="15634" xr:uid="{00000000-0005-0000-0000-00009A3C0000}"/>
    <cellStyle name="Normal 2 2 2 2 4 27 5" xfId="15635" xr:uid="{00000000-0005-0000-0000-00009B3C0000}"/>
    <cellStyle name="Normal 2 2 2 2 4 27 5 10" xfId="15636" xr:uid="{00000000-0005-0000-0000-00009C3C0000}"/>
    <cellStyle name="Normal 2 2 2 2 4 27 5 2" xfId="15637" xr:uid="{00000000-0005-0000-0000-00009D3C0000}"/>
    <cellStyle name="Normal 2 2 2 2 4 27 5 3" xfId="15638" xr:uid="{00000000-0005-0000-0000-00009E3C0000}"/>
    <cellStyle name="Normal 2 2 2 2 4 27 5 4" xfId="15639" xr:uid="{00000000-0005-0000-0000-00009F3C0000}"/>
    <cellStyle name="Normal 2 2 2 2 4 27 5 5" xfId="15640" xr:uid="{00000000-0005-0000-0000-0000A03C0000}"/>
    <cellStyle name="Normal 2 2 2 2 4 27 5 6" xfId="15641" xr:uid="{00000000-0005-0000-0000-0000A13C0000}"/>
    <cellStyle name="Normal 2 2 2 2 4 27 5 7" xfId="15642" xr:uid="{00000000-0005-0000-0000-0000A23C0000}"/>
    <cellStyle name="Normal 2 2 2 2 4 27 5 8" xfId="15643" xr:uid="{00000000-0005-0000-0000-0000A33C0000}"/>
    <cellStyle name="Normal 2 2 2 2 4 27 5 9" xfId="15644" xr:uid="{00000000-0005-0000-0000-0000A43C0000}"/>
    <cellStyle name="Normal 2 2 2 2 4 27 6" xfId="15645" xr:uid="{00000000-0005-0000-0000-0000A53C0000}"/>
    <cellStyle name="Normal 2 2 2 2 4 27 7" xfId="15646" xr:uid="{00000000-0005-0000-0000-0000A63C0000}"/>
    <cellStyle name="Normal 2 2 2 2 4 27 8" xfId="15647" xr:uid="{00000000-0005-0000-0000-0000A73C0000}"/>
    <cellStyle name="Normal 2 2 2 2 4 27 9" xfId="15648" xr:uid="{00000000-0005-0000-0000-0000A83C0000}"/>
    <cellStyle name="Normal 2 2 2 2 4 28" xfId="15649" xr:uid="{00000000-0005-0000-0000-0000A93C0000}"/>
    <cellStyle name="Normal 2 2 2 2 4 28 10" xfId="15650" xr:uid="{00000000-0005-0000-0000-0000AA3C0000}"/>
    <cellStyle name="Normal 2 2 2 2 4 28 11" xfId="15651" xr:uid="{00000000-0005-0000-0000-0000AB3C0000}"/>
    <cellStyle name="Normal 2 2 2 2 4 28 12" xfId="15652" xr:uid="{00000000-0005-0000-0000-0000AC3C0000}"/>
    <cellStyle name="Normal 2 2 2 2 4 28 13" xfId="15653" xr:uid="{00000000-0005-0000-0000-0000AD3C0000}"/>
    <cellStyle name="Normal 2 2 2 2 4 28 14" xfId="15654" xr:uid="{00000000-0005-0000-0000-0000AE3C0000}"/>
    <cellStyle name="Normal 2 2 2 2 4 28 2" xfId="15655" xr:uid="{00000000-0005-0000-0000-0000AF3C0000}"/>
    <cellStyle name="Normal 2 2 2 2 4 28 2 10" xfId="15656" xr:uid="{00000000-0005-0000-0000-0000B03C0000}"/>
    <cellStyle name="Normal 2 2 2 2 4 28 2 2" xfId="15657" xr:uid="{00000000-0005-0000-0000-0000B13C0000}"/>
    <cellStyle name="Normal 2 2 2 2 4 28 2 3" xfId="15658" xr:uid="{00000000-0005-0000-0000-0000B23C0000}"/>
    <cellStyle name="Normal 2 2 2 2 4 28 2 4" xfId="15659" xr:uid="{00000000-0005-0000-0000-0000B33C0000}"/>
    <cellStyle name="Normal 2 2 2 2 4 28 2 5" xfId="15660" xr:uid="{00000000-0005-0000-0000-0000B43C0000}"/>
    <cellStyle name="Normal 2 2 2 2 4 28 2 6" xfId="15661" xr:uid="{00000000-0005-0000-0000-0000B53C0000}"/>
    <cellStyle name="Normal 2 2 2 2 4 28 2 7" xfId="15662" xr:uid="{00000000-0005-0000-0000-0000B63C0000}"/>
    <cellStyle name="Normal 2 2 2 2 4 28 2 8" xfId="15663" xr:uid="{00000000-0005-0000-0000-0000B73C0000}"/>
    <cellStyle name="Normal 2 2 2 2 4 28 2 9" xfId="15664" xr:uid="{00000000-0005-0000-0000-0000B83C0000}"/>
    <cellStyle name="Normal 2 2 2 2 4 28 3" xfId="15665" xr:uid="{00000000-0005-0000-0000-0000B93C0000}"/>
    <cellStyle name="Normal 2 2 2 2 4 28 3 10" xfId="15666" xr:uid="{00000000-0005-0000-0000-0000BA3C0000}"/>
    <cellStyle name="Normal 2 2 2 2 4 28 3 2" xfId="15667" xr:uid="{00000000-0005-0000-0000-0000BB3C0000}"/>
    <cellStyle name="Normal 2 2 2 2 4 28 3 3" xfId="15668" xr:uid="{00000000-0005-0000-0000-0000BC3C0000}"/>
    <cellStyle name="Normal 2 2 2 2 4 28 3 4" xfId="15669" xr:uid="{00000000-0005-0000-0000-0000BD3C0000}"/>
    <cellStyle name="Normal 2 2 2 2 4 28 3 5" xfId="15670" xr:uid="{00000000-0005-0000-0000-0000BE3C0000}"/>
    <cellStyle name="Normal 2 2 2 2 4 28 3 6" xfId="15671" xr:uid="{00000000-0005-0000-0000-0000BF3C0000}"/>
    <cellStyle name="Normal 2 2 2 2 4 28 3 7" xfId="15672" xr:uid="{00000000-0005-0000-0000-0000C03C0000}"/>
    <cellStyle name="Normal 2 2 2 2 4 28 3 8" xfId="15673" xr:uid="{00000000-0005-0000-0000-0000C13C0000}"/>
    <cellStyle name="Normal 2 2 2 2 4 28 3 9" xfId="15674" xr:uid="{00000000-0005-0000-0000-0000C23C0000}"/>
    <cellStyle name="Normal 2 2 2 2 4 28 4" xfId="15675" xr:uid="{00000000-0005-0000-0000-0000C33C0000}"/>
    <cellStyle name="Normal 2 2 2 2 4 28 4 10" xfId="15676" xr:uid="{00000000-0005-0000-0000-0000C43C0000}"/>
    <cellStyle name="Normal 2 2 2 2 4 28 4 2" xfId="15677" xr:uid="{00000000-0005-0000-0000-0000C53C0000}"/>
    <cellStyle name="Normal 2 2 2 2 4 28 4 3" xfId="15678" xr:uid="{00000000-0005-0000-0000-0000C63C0000}"/>
    <cellStyle name="Normal 2 2 2 2 4 28 4 4" xfId="15679" xr:uid="{00000000-0005-0000-0000-0000C73C0000}"/>
    <cellStyle name="Normal 2 2 2 2 4 28 4 5" xfId="15680" xr:uid="{00000000-0005-0000-0000-0000C83C0000}"/>
    <cellStyle name="Normal 2 2 2 2 4 28 4 6" xfId="15681" xr:uid="{00000000-0005-0000-0000-0000C93C0000}"/>
    <cellStyle name="Normal 2 2 2 2 4 28 4 7" xfId="15682" xr:uid="{00000000-0005-0000-0000-0000CA3C0000}"/>
    <cellStyle name="Normal 2 2 2 2 4 28 4 8" xfId="15683" xr:uid="{00000000-0005-0000-0000-0000CB3C0000}"/>
    <cellStyle name="Normal 2 2 2 2 4 28 4 9" xfId="15684" xr:uid="{00000000-0005-0000-0000-0000CC3C0000}"/>
    <cellStyle name="Normal 2 2 2 2 4 28 5" xfId="15685" xr:uid="{00000000-0005-0000-0000-0000CD3C0000}"/>
    <cellStyle name="Normal 2 2 2 2 4 28 5 10" xfId="15686" xr:uid="{00000000-0005-0000-0000-0000CE3C0000}"/>
    <cellStyle name="Normal 2 2 2 2 4 28 5 2" xfId="15687" xr:uid="{00000000-0005-0000-0000-0000CF3C0000}"/>
    <cellStyle name="Normal 2 2 2 2 4 28 5 3" xfId="15688" xr:uid="{00000000-0005-0000-0000-0000D03C0000}"/>
    <cellStyle name="Normal 2 2 2 2 4 28 5 4" xfId="15689" xr:uid="{00000000-0005-0000-0000-0000D13C0000}"/>
    <cellStyle name="Normal 2 2 2 2 4 28 5 5" xfId="15690" xr:uid="{00000000-0005-0000-0000-0000D23C0000}"/>
    <cellStyle name="Normal 2 2 2 2 4 28 5 6" xfId="15691" xr:uid="{00000000-0005-0000-0000-0000D33C0000}"/>
    <cellStyle name="Normal 2 2 2 2 4 28 5 7" xfId="15692" xr:uid="{00000000-0005-0000-0000-0000D43C0000}"/>
    <cellStyle name="Normal 2 2 2 2 4 28 5 8" xfId="15693" xr:uid="{00000000-0005-0000-0000-0000D53C0000}"/>
    <cellStyle name="Normal 2 2 2 2 4 28 5 9" xfId="15694" xr:uid="{00000000-0005-0000-0000-0000D63C0000}"/>
    <cellStyle name="Normal 2 2 2 2 4 28 6" xfId="15695" xr:uid="{00000000-0005-0000-0000-0000D73C0000}"/>
    <cellStyle name="Normal 2 2 2 2 4 28 7" xfId="15696" xr:uid="{00000000-0005-0000-0000-0000D83C0000}"/>
    <cellStyle name="Normal 2 2 2 2 4 28 8" xfId="15697" xr:uid="{00000000-0005-0000-0000-0000D93C0000}"/>
    <cellStyle name="Normal 2 2 2 2 4 28 9" xfId="15698" xr:uid="{00000000-0005-0000-0000-0000DA3C0000}"/>
    <cellStyle name="Normal 2 2 2 2 4 29" xfId="15699" xr:uid="{00000000-0005-0000-0000-0000DB3C0000}"/>
    <cellStyle name="Normal 2 2 2 2 4 29 10" xfId="15700" xr:uid="{00000000-0005-0000-0000-0000DC3C0000}"/>
    <cellStyle name="Normal 2 2 2 2 4 29 11" xfId="15701" xr:uid="{00000000-0005-0000-0000-0000DD3C0000}"/>
    <cellStyle name="Normal 2 2 2 2 4 29 12" xfId="15702" xr:uid="{00000000-0005-0000-0000-0000DE3C0000}"/>
    <cellStyle name="Normal 2 2 2 2 4 29 13" xfId="15703" xr:uid="{00000000-0005-0000-0000-0000DF3C0000}"/>
    <cellStyle name="Normal 2 2 2 2 4 29 14" xfId="15704" xr:uid="{00000000-0005-0000-0000-0000E03C0000}"/>
    <cellStyle name="Normal 2 2 2 2 4 29 2" xfId="15705" xr:uid="{00000000-0005-0000-0000-0000E13C0000}"/>
    <cellStyle name="Normal 2 2 2 2 4 29 2 10" xfId="15706" xr:uid="{00000000-0005-0000-0000-0000E23C0000}"/>
    <cellStyle name="Normal 2 2 2 2 4 29 2 2" xfId="15707" xr:uid="{00000000-0005-0000-0000-0000E33C0000}"/>
    <cellStyle name="Normal 2 2 2 2 4 29 2 3" xfId="15708" xr:uid="{00000000-0005-0000-0000-0000E43C0000}"/>
    <cellStyle name="Normal 2 2 2 2 4 29 2 4" xfId="15709" xr:uid="{00000000-0005-0000-0000-0000E53C0000}"/>
    <cellStyle name="Normal 2 2 2 2 4 29 2 5" xfId="15710" xr:uid="{00000000-0005-0000-0000-0000E63C0000}"/>
    <cellStyle name="Normal 2 2 2 2 4 29 2 6" xfId="15711" xr:uid="{00000000-0005-0000-0000-0000E73C0000}"/>
    <cellStyle name="Normal 2 2 2 2 4 29 2 7" xfId="15712" xr:uid="{00000000-0005-0000-0000-0000E83C0000}"/>
    <cellStyle name="Normal 2 2 2 2 4 29 2 8" xfId="15713" xr:uid="{00000000-0005-0000-0000-0000E93C0000}"/>
    <cellStyle name="Normal 2 2 2 2 4 29 2 9" xfId="15714" xr:uid="{00000000-0005-0000-0000-0000EA3C0000}"/>
    <cellStyle name="Normal 2 2 2 2 4 29 3" xfId="15715" xr:uid="{00000000-0005-0000-0000-0000EB3C0000}"/>
    <cellStyle name="Normal 2 2 2 2 4 29 3 10" xfId="15716" xr:uid="{00000000-0005-0000-0000-0000EC3C0000}"/>
    <cellStyle name="Normal 2 2 2 2 4 29 3 2" xfId="15717" xr:uid="{00000000-0005-0000-0000-0000ED3C0000}"/>
    <cellStyle name="Normal 2 2 2 2 4 29 3 3" xfId="15718" xr:uid="{00000000-0005-0000-0000-0000EE3C0000}"/>
    <cellStyle name="Normal 2 2 2 2 4 29 3 4" xfId="15719" xr:uid="{00000000-0005-0000-0000-0000EF3C0000}"/>
    <cellStyle name="Normal 2 2 2 2 4 29 3 5" xfId="15720" xr:uid="{00000000-0005-0000-0000-0000F03C0000}"/>
    <cellStyle name="Normal 2 2 2 2 4 29 3 6" xfId="15721" xr:uid="{00000000-0005-0000-0000-0000F13C0000}"/>
    <cellStyle name="Normal 2 2 2 2 4 29 3 7" xfId="15722" xr:uid="{00000000-0005-0000-0000-0000F23C0000}"/>
    <cellStyle name="Normal 2 2 2 2 4 29 3 8" xfId="15723" xr:uid="{00000000-0005-0000-0000-0000F33C0000}"/>
    <cellStyle name="Normal 2 2 2 2 4 29 3 9" xfId="15724" xr:uid="{00000000-0005-0000-0000-0000F43C0000}"/>
    <cellStyle name="Normal 2 2 2 2 4 29 4" xfId="15725" xr:uid="{00000000-0005-0000-0000-0000F53C0000}"/>
    <cellStyle name="Normal 2 2 2 2 4 29 4 10" xfId="15726" xr:uid="{00000000-0005-0000-0000-0000F63C0000}"/>
    <cellStyle name="Normal 2 2 2 2 4 29 4 2" xfId="15727" xr:uid="{00000000-0005-0000-0000-0000F73C0000}"/>
    <cellStyle name="Normal 2 2 2 2 4 29 4 3" xfId="15728" xr:uid="{00000000-0005-0000-0000-0000F83C0000}"/>
    <cellStyle name="Normal 2 2 2 2 4 29 4 4" xfId="15729" xr:uid="{00000000-0005-0000-0000-0000F93C0000}"/>
    <cellStyle name="Normal 2 2 2 2 4 29 4 5" xfId="15730" xr:uid="{00000000-0005-0000-0000-0000FA3C0000}"/>
    <cellStyle name="Normal 2 2 2 2 4 29 4 6" xfId="15731" xr:uid="{00000000-0005-0000-0000-0000FB3C0000}"/>
    <cellStyle name="Normal 2 2 2 2 4 29 4 7" xfId="15732" xr:uid="{00000000-0005-0000-0000-0000FC3C0000}"/>
    <cellStyle name="Normal 2 2 2 2 4 29 4 8" xfId="15733" xr:uid="{00000000-0005-0000-0000-0000FD3C0000}"/>
    <cellStyle name="Normal 2 2 2 2 4 29 4 9" xfId="15734" xr:uid="{00000000-0005-0000-0000-0000FE3C0000}"/>
    <cellStyle name="Normal 2 2 2 2 4 29 5" xfId="15735" xr:uid="{00000000-0005-0000-0000-0000FF3C0000}"/>
    <cellStyle name="Normal 2 2 2 2 4 29 5 10" xfId="15736" xr:uid="{00000000-0005-0000-0000-0000003D0000}"/>
    <cellStyle name="Normal 2 2 2 2 4 29 5 2" xfId="15737" xr:uid="{00000000-0005-0000-0000-0000013D0000}"/>
    <cellStyle name="Normal 2 2 2 2 4 29 5 3" xfId="15738" xr:uid="{00000000-0005-0000-0000-0000023D0000}"/>
    <cellStyle name="Normal 2 2 2 2 4 29 5 4" xfId="15739" xr:uid="{00000000-0005-0000-0000-0000033D0000}"/>
    <cellStyle name="Normal 2 2 2 2 4 29 5 5" xfId="15740" xr:uid="{00000000-0005-0000-0000-0000043D0000}"/>
    <cellStyle name="Normal 2 2 2 2 4 29 5 6" xfId="15741" xr:uid="{00000000-0005-0000-0000-0000053D0000}"/>
    <cellStyle name="Normal 2 2 2 2 4 29 5 7" xfId="15742" xr:uid="{00000000-0005-0000-0000-0000063D0000}"/>
    <cellStyle name="Normal 2 2 2 2 4 29 5 8" xfId="15743" xr:uid="{00000000-0005-0000-0000-0000073D0000}"/>
    <cellStyle name="Normal 2 2 2 2 4 29 5 9" xfId="15744" xr:uid="{00000000-0005-0000-0000-0000083D0000}"/>
    <cellStyle name="Normal 2 2 2 2 4 29 6" xfId="15745" xr:uid="{00000000-0005-0000-0000-0000093D0000}"/>
    <cellStyle name="Normal 2 2 2 2 4 29 7" xfId="15746" xr:uid="{00000000-0005-0000-0000-00000A3D0000}"/>
    <cellStyle name="Normal 2 2 2 2 4 29 8" xfId="15747" xr:uid="{00000000-0005-0000-0000-00000B3D0000}"/>
    <cellStyle name="Normal 2 2 2 2 4 29 9" xfId="15748" xr:uid="{00000000-0005-0000-0000-00000C3D0000}"/>
    <cellStyle name="Normal 2 2 2 2 4 3" xfId="15749" xr:uid="{00000000-0005-0000-0000-00000D3D0000}"/>
    <cellStyle name="Normal 2 2 2 2 4 3 10" xfId="15750" xr:uid="{00000000-0005-0000-0000-00000E3D0000}"/>
    <cellStyle name="Normal 2 2 2 2 4 3 11" xfId="15751" xr:uid="{00000000-0005-0000-0000-00000F3D0000}"/>
    <cellStyle name="Normal 2 2 2 2 4 3 12" xfId="15752" xr:uid="{00000000-0005-0000-0000-0000103D0000}"/>
    <cellStyle name="Normal 2 2 2 2 4 3 13" xfId="15753" xr:uid="{00000000-0005-0000-0000-0000113D0000}"/>
    <cellStyle name="Normal 2 2 2 2 4 3 14" xfId="15754" xr:uid="{00000000-0005-0000-0000-0000123D0000}"/>
    <cellStyle name="Normal 2 2 2 2 4 3 2" xfId="15755" xr:uid="{00000000-0005-0000-0000-0000133D0000}"/>
    <cellStyle name="Normal 2 2 2 2 4 3 2 10" xfId="15756" xr:uid="{00000000-0005-0000-0000-0000143D0000}"/>
    <cellStyle name="Normal 2 2 2 2 4 3 2 2" xfId="15757" xr:uid="{00000000-0005-0000-0000-0000153D0000}"/>
    <cellStyle name="Normal 2 2 2 2 4 3 2 3" xfId="15758" xr:uid="{00000000-0005-0000-0000-0000163D0000}"/>
    <cellStyle name="Normal 2 2 2 2 4 3 2 4" xfId="15759" xr:uid="{00000000-0005-0000-0000-0000173D0000}"/>
    <cellStyle name="Normal 2 2 2 2 4 3 2 5" xfId="15760" xr:uid="{00000000-0005-0000-0000-0000183D0000}"/>
    <cellStyle name="Normal 2 2 2 2 4 3 2 6" xfId="15761" xr:uid="{00000000-0005-0000-0000-0000193D0000}"/>
    <cellStyle name="Normal 2 2 2 2 4 3 2 7" xfId="15762" xr:uid="{00000000-0005-0000-0000-00001A3D0000}"/>
    <cellStyle name="Normal 2 2 2 2 4 3 2 8" xfId="15763" xr:uid="{00000000-0005-0000-0000-00001B3D0000}"/>
    <cellStyle name="Normal 2 2 2 2 4 3 2 9" xfId="15764" xr:uid="{00000000-0005-0000-0000-00001C3D0000}"/>
    <cellStyle name="Normal 2 2 2 2 4 3 3" xfId="15765" xr:uid="{00000000-0005-0000-0000-00001D3D0000}"/>
    <cellStyle name="Normal 2 2 2 2 4 3 3 10" xfId="15766" xr:uid="{00000000-0005-0000-0000-00001E3D0000}"/>
    <cellStyle name="Normal 2 2 2 2 4 3 3 2" xfId="15767" xr:uid="{00000000-0005-0000-0000-00001F3D0000}"/>
    <cellStyle name="Normal 2 2 2 2 4 3 3 3" xfId="15768" xr:uid="{00000000-0005-0000-0000-0000203D0000}"/>
    <cellStyle name="Normal 2 2 2 2 4 3 3 4" xfId="15769" xr:uid="{00000000-0005-0000-0000-0000213D0000}"/>
    <cellStyle name="Normal 2 2 2 2 4 3 3 5" xfId="15770" xr:uid="{00000000-0005-0000-0000-0000223D0000}"/>
    <cellStyle name="Normal 2 2 2 2 4 3 3 6" xfId="15771" xr:uid="{00000000-0005-0000-0000-0000233D0000}"/>
    <cellStyle name="Normal 2 2 2 2 4 3 3 7" xfId="15772" xr:uid="{00000000-0005-0000-0000-0000243D0000}"/>
    <cellStyle name="Normal 2 2 2 2 4 3 3 8" xfId="15773" xr:uid="{00000000-0005-0000-0000-0000253D0000}"/>
    <cellStyle name="Normal 2 2 2 2 4 3 3 9" xfId="15774" xr:uid="{00000000-0005-0000-0000-0000263D0000}"/>
    <cellStyle name="Normal 2 2 2 2 4 3 4" xfId="15775" xr:uid="{00000000-0005-0000-0000-0000273D0000}"/>
    <cellStyle name="Normal 2 2 2 2 4 3 4 10" xfId="15776" xr:uid="{00000000-0005-0000-0000-0000283D0000}"/>
    <cellStyle name="Normal 2 2 2 2 4 3 4 2" xfId="15777" xr:uid="{00000000-0005-0000-0000-0000293D0000}"/>
    <cellStyle name="Normal 2 2 2 2 4 3 4 3" xfId="15778" xr:uid="{00000000-0005-0000-0000-00002A3D0000}"/>
    <cellStyle name="Normal 2 2 2 2 4 3 4 4" xfId="15779" xr:uid="{00000000-0005-0000-0000-00002B3D0000}"/>
    <cellStyle name="Normal 2 2 2 2 4 3 4 5" xfId="15780" xr:uid="{00000000-0005-0000-0000-00002C3D0000}"/>
    <cellStyle name="Normal 2 2 2 2 4 3 4 6" xfId="15781" xr:uid="{00000000-0005-0000-0000-00002D3D0000}"/>
    <cellStyle name="Normal 2 2 2 2 4 3 4 7" xfId="15782" xr:uid="{00000000-0005-0000-0000-00002E3D0000}"/>
    <cellStyle name="Normal 2 2 2 2 4 3 4 8" xfId="15783" xr:uid="{00000000-0005-0000-0000-00002F3D0000}"/>
    <cellStyle name="Normal 2 2 2 2 4 3 4 9" xfId="15784" xr:uid="{00000000-0005-0000-0000-0000303D0000}"/>
    <cellStyle name="Normal 2 2 2 2 4 3 5" xfId="15785" xr:uid="{00000000-0005-0000-0000-0000313D0000}"/>
    <cellStyle name="Normal 2 2 2 2 4 3 5 10" xfId="15786" xr:uid="{00000000-0005-0000-0000-0000323D0000}"/>
    <cellStyle name="Normal 2 2 2 2 4 3 5 2" xfId="15787" xr:uid="{00000000-0005-0000-0000-0000333D0000}"/>
    <cellStyle name="Normal 2 2 2 2 4 3 5 3" xfId="15788" xr:uid="{00000000-0005-0000-0000-0000343D0000}"/>
    <cellStyle name="Normal 2 2 2 2 4 3 5 4" xfId="15789" xr:uid="{00000000-0005-0000-0000-0000353D0000}"/>
    <cellStyle name="Normal 2 2 2 2 4 3 5 5" xfId="15790" xr:uid="{00000000-0005-0000-0000-0000363D0000}"/>
    <cellStyle name="Normal 2 2 2 2 4 3 5 6" xfId="15791" xr:uid="{00000000-0005-0000-0000-0000373D0000}"/>
    <cellStyle name="Normal 2 2 2 2 4 3 5 7" xfId="15792" xr:uid="{00000000-0005-0000-0000-0000383D0000}"/>
    <cellStyle name="Normal 2 2 2 2 4 3 5 8" xfId="15793" xr:uid="{00000000-0005-0000-0000-0000393D0000}"/>
    <cellStyle name="Normal 2 2 2 2 4 3 5 9" xfId="15794" xr:uid="{00000000-0005-0000-0000-00003A3D0000}"/>
    <cellStyle name="Normal 2 2 2 2 4 3 6" xfId="15795" xr:uid="{00000000-0005-0000-0000-00003B3D0000}"/>
    <cellStyle name="Normal 2 2 2 2 4 3 7" xfId="15796" xr:uid="{00000000-0005-0000-0000-00003C3D0000}"/>
    <cellStyle name="Normal 2 2 2 2 4 3 8" xfId="15797" xr:uid="{00000000-0005-0000-0000-00003D3D0000}"/>
    <cellStyle name="Normal 2 2 2 2 4 3 9" xfId="15798" xr:uid="{00000000-0005-0000-0000-00003E3D0000}"/>
    <cellStyle name="Normal 2 2 2 2 4 30" xfId="15799" xr:uid="{00000000-0005-0000-0000-00003F3D0000}"/>
    <cellStyle name="Normal 2 2 2 2 4 30 10" xfId="15800" xr:uid="{00000000-0005-0000-0000-0000403D0000}"/>
    <cellStyle name="Normal 2 2 2 2 4 30 11" xfId="15801" xr:uid="{00000000-0005-0000-0000-0000413D0000}"/>
    <cellStyle name="Normal 2 2 2 2 4 30 12" xfId="15802" xr:uid="{00000000-0005-0000-0000-0000423D0000}"/>
    <cellStyle name="Normal 2 2 2 2 4 30 13" xfId="15803" xr:uid="{00000000-0005-0000-0000-0000433D0000}"/>
    <cellStyle name="Normal 2 2 2 2 4 30 14" xfId="15804" xr:uid="{00000000-0005-0000-0000-0000443D0000}"/>
    <cellStyle name="Normal 2 2 2 2 4 30 2" xfId="15805" xr:uid="{00000000-0005-0000-0000-0000453D0000}"/>
    <cellStyle name="Normal 2 2 2 2 4 30 2 10" xfId="15806" xr:uid="{00000000-0005-0000-0000-0000463D0000}"/>
    <cellStyle name="Normal 2 2 2 2 4 30 2 2" xfId="15807" xr:uid="{00000000-0005-0000-0000-0000473D0000}"/>
    <cellStyle name="Normal 2 2 2 2 4 30 2 3" xfId="15808" xr:uid="{00000000-0005-0000-0000-0000483D0000}"/>
    <cellStyle name="Normal 2 2 2 2 4 30 2 4" xfId="15809" xr:uid="{00000000-0005-0000-0000-0000493D0000}"/>
    <cellStyle name="Normal 2 2 2 2 4 30 2 5" xfId="15810" xr:uid="{00000000-0005-0000-0000-00004A3D0000}"/>
    <cellStyle name="Normal 2 2 2 2 4 30 2 6" xfId="15811" xr:uid="{00000000-0005-0000-0000-00004B3D0000}"/>
    <cellStyle name="Normal 2 2 2 2 4 30 2 7" xfId="15812" xr:uid="{00000000-0005-0000-0000-00004C3D0000}"/>
    <cellStyle name="Normal 2 2 2 2 4 30 2 8" xfId="15813" xr:uid="{00000000-0005-0000-0000-00004D3D0000}"/>
    <cellStyle name="Normal 2 2 2 2 4 30 2 9" xfId="15814" xr:uid="{00000000-0005-0000-0000-00004E3D0000}"/>
    <cellStyle name="Normal 2 2 2 2 4 30 3" xfId="15815" xr:uid="{00000000-0005-0000-0000-00004F3D0000}"/>
    <cellStyle name="Normal 2 2 2 2 4 30 3 10" xfId="15816" xr:uid="{00000000-0005-0000-0000-0000503D0000}"/>
    <cellStyle name="Normal 2 2 2 2 4 30 3 2" xfId="15817" xr:uid="{00000000-0005-0000-0000-0000513D0000}"/>
    <cellStyle name="Normal 2 2 2 2 4 30 3 3" xfId="15818" xr:uid="{00000000-0005-0000-0000-0000523D0000}"/>
    <cellStyle name="Normal 2 2 2 2 4 30 3 4" xfId="15819" xr:uid="{00000000-0005-0000-0000-0000533D0000}"/>
    <cellStyle name="Normal 2 2 2 2 4 30 3 5" xfId="15820" xr:uid="{00000000-0005-0000-0000-0000543D0000}"/>
    <cellStyle name="Normal 2 2 2 2 4 30 3 6" xfId="15821" xr:uid="{00000000-0005-0000-0000-0000553D0000}"/>
    <cellStyle name="Normal 2 2 2 2 4 30 3 7" xfId="15822" xr:uid="{00000000-0005-0000-0000-0000563D0000}"/>
    <cellStyle name="Normal 2 2 2 2 4 30 3 8" xfId="15823" xr:uid="{00000000-0005-0000-0000-0000573D0000}"/>
    <cellStyle name="Normal 2 2 2 2 4 30 3 9" xfId="15824" xr:uid="{00000000-0005-0000-0000-0000583D0000}"/>
    <cellStyle name="Normal 2 2 2 2 4 30 4" xfId="15825" xr:uid="{00000000-0005-0000-0000-0000593D0000}"/>
    <cellStyle name="Normal 2 2 2 2 4 30 4 10" xfId="15826" xr:uid="{00000000-0005-0000-0000-00005A3D0000}"/>
    <cellStyle name="Normal 2 2 2 2 4 30 4 2" xfId="15827" xr:uid="{00000000-0005-0000-0000-00005B3D0000}"/>
    <cellStyle name="Normal 2 2 2 2 4 30 4 3" xfId="15828" xr:uid="{00000000-0005-0000-0000-00005C3D0000}"/>
    <cellStyle name="Normal 2 2 2 2 4 30 4 4" xfId="15829" xr:uid="{00000000-0005-0000-0000-00005D3D0000}"/>
    <cellStyle name="Normal 2 2 2 2 4 30 4 5" xfId="15830" xr:uid="{00000000-0005-0000-0000-00005E3D0000}"/>
    <cellStyle name="Normal 2 2 2 2 4 30 4 6" xfId="15831" xr:uid="{00000000-0005-0000-0000-00005F3D0000}"/>
    <cellStyle name="Normal 2 2 2 2 4 30 4 7" xfId="15832" xr:uid="{00000000-0005-0000-0000-0000603D0000}"/>
    <cellStyle name="Normal 2 2 2 2 4 30 4 8" xfId="15833" xr:uid="{00000000-0005-0000-0000-0000613D0000}"/>
    <cellStyle name="Normal 2 2 2 2 4 30 4 9" xfId="15834" xr:uid="{00000000-0005-0000-0000-0000623D0000}"/>
    <cellStyle name="Normal 2 2 2 2 4 30 5" xfId="15835" xr:uid="{00000000-0005-0000-0000-0000633D0000}"/>
    <cellStyle name="Normal 2 2 2 2 4 30 5 10" xfId="15836" xr:uid="{00000000-0005-0000-0000-0000643D0000}"/>
    <cellStyle name="Normal 2 2 2 2 4 30 5 2" xfId="15837" xr:uid="{00000000-0005-0000-0000-0000653D0000}"/>
    <cellStyle name="Normal 2 2 2 2 4 30 5 3" xfId="15838" xr:uid="{00000000-0005-0000-0000-0000663D0000}"/>
    <cellStyle name="Normal 2 2 2 2 4 30 5 4" xfId="15839" xr:uid="{00000000-0005-0000-0000-0000673D0000}"/>
    <cellStyle name="Normal 2 2 2 2 4 30 5 5" xfId="15840" xr:uid="{00000000-0005-0000-0000-0000683D0000}"/>
    <cellStyle name="Normal 2 2 2 2 4 30 5 6" xfId="15841" xr:uid="{00000000-0005-0000-0000-0000693D0000}"/>
    <cellStyle name="Normal 2 2 2 2 4 30 5 7" xfId="15842" xr:uid="{00000000-0005-0000-0000-00006A3D0000}"/>
    <cellStyle name="Normal 2 2 2 2 4 30 5 8" xfId="15843" xr:uid="{00000000-0005-0000-0000-00006B3D0000}"/>
    <cellStyle name="Normal 2 2 2 2 4 30 5 9" xfId="15844" xr:uid="{00000000-0005-0000-0000-00006C3D0000}"/>
    <cellStyle name="Normal 2 2 2 2 4 30 6" xfId="15845" xr:uid="{00000000-0005-0000-0000-00006D3D0000}"/>
    <cellStyle name="Normal 2 2 2 2 4 30 7" xfId="15846" xr:uid="{00000000-0005-0000-0000-00006E3D0000}"/>
    <cellStyle name="Normal 2 2 2 2 4 30 8" xfId="15847" xr:uid="{00000000-0005-0000-0000-00006F3D0000}"/>
    <cellStyle name="Normal 2 2 2 2 4 30 9" xfId="15848" xr:uid="{00000000-0005-0000-0000-0000703D0000}"/>
    <cellStyle name="Normal 2 2 2 2 4 31" xfId="15849" xr:uid="{00000000-0005-0000-0000-0000713D0000}"/>
    <cellStyle name="Normal 2 2 2 2 4 31 10" xfId="15850" xr:uid="{00000000-0005-0000-0000-0000723D0000}"/>
    <cellStyle name="Normal 2 2 2 2 4 31 11" xfId="15851" xr:uid="{00000000-0005-0000-0000-0000733D0000}"/>
    <cellStyle name="Normal 2 2 2 2 4 31 12" xfId="15852" xr:uid="{00000000-0005-0000-0000-0000743D0000}"/>
    <cellStyle name="Normal 2 2 2 2 4 31 13" xfId="15853" xr:uid="{00000000-0005-0000-0000-0000753D0000}"/>
    <cellStyle name="Normal 2 2 2 2 4 31 14" xfId="15854" xr:uid="{00000000-0005-0000-0000-0000763D0000}"/>
    <cellStyle name="Normal 2 2 2 2 4 31 2" xfId="15855" xr:uid="{00000000-0005-0000-0000-0000773D0000}"/>
    <cellStyle name="Normal 2 2 2 2 4 31 2 10" xfId="15856" xr:uid="{00000000-0005-0000-0000-0000783D0000}"/>
    <cellStyle name="Normal 2 2 2 2 4 31 2 2" xfId="15857" xr:uid="{00000000-0005-0000-0000-0000793D0000}"/>
    <cellStyle name="Normal 2 2 2 2 4 31 2 3" xfId="15858" xr:uid="{00000000-0005-0000-0000-00007A3D0000}"/>
    <cellStyle name="Normal 2 2 2 2 4 31 2 4" xfId="15859" xr:uid="{00000000-0005-0000-0000-00007B3D0000}"/>
    <cellStyle name="Normal 2 2 2 2 4 31 2 5" xfId="15860" xr:uid="{00000000-0005-0000-0000-00007C3D0000}"/>
    <cellStyle name="Normal 2 2 2 2 4 31 2 6" xfId="15861" xr:uid="{00000000-0005-0000-0000-00007D3D0000}"/>
    <cellStyle name="Normal 2 2 2 2 4 31 2 7" xfId="15862" xr:uid="{00000000-0005-0000-0000-00007E3D0000}"/>
    <cellStyle name="Normal 2 2 2 2 4 31 2 8" xfId="15863" xr:uid="{00000000-0005-0000-0000-00007F3D0000}"/>
    <cellStyle name="Normal 2 2 2 2 4 31 2 9" xfId="15864" xr:uid="{00000000-0005-0000-0000-0000803D0000}"/>
    <cellStyle name="Normal 2 2 2 2 4 31 3" xfId="15865" xr:uid="{00000000-0005-0000-0000-0000813D0000}"/>
    <cellStyle name="Normal 2 2 2 2 4 31 3 10" xfId="15866" xr:uid="{00000000-0005-0000-0000-0000823D0000}"/>
    <cellStyle name="Normal 2 2 2 2 4 31 3 2" xfId="15867" xr:uid="{00000000-0005-0000-0000-0000833D0000}"/>
    <cellStyle name="Normal 2 2 2 2 4 31 3 3" xfId="15868" xr:uid="{00000000-0005-0000-0000-0000843D0000}"/>
    <cellStyle name="Normal 2 2 2 2 4 31 3 4" xfId="15869" xr:uid="{00000000-0005-0000-0000-0000853D0000}"/>
    <cellStyle name="Normal 2 2 2 2 4 31 3 5" xfId="15870" xr:uid="{00000000-0005-0000-0000-0000863D0000}"/>
    <cellStyle name="Normal 2 2 2 2 4 31 3 6" xfId="15871" xr:uid="{00000000-0005-0000-0000-0000873D0000}"/>
    <cellStyle name="Normal 2 2 2 2 4 31 3 7" xfId="15872" xr:uid="{00000000-0005-0000-0000-0000883D0000}"/>
    <cellStyle name="Normal 2 2 2 2 4 31 3 8" xfId="15873" xr:uid="{00000000-0005-0000-0000-0000893D0000}"/>
    <cellStyle name="Normal 2 2 2 2 4 31 3 9" xfId="15874" xr:uid="{00000000-0005-0000-0000-00008A3D0000}"/>
    <cellStyle name="Normal 2 2 2 2 4 31 4" xfId="15875" xr:uid="{00000000-0005-0000-0000-00008B3D0000}"/>
    <cellStyle name="Normal 2 2 2 2 4 31 4 10" xfId="15876" xr:uid="{00000000-0005-0000-0000-00008C3D0000}"/>
    <cellStyle name="Normal 2 2 2 2 4 31 4 2" xfId="15877" xr:uid="{00000000-0005-0000-0000-00008D3D0000}"/>
    <cellStyle name="Normal 2 2 2 2 4 31 4 3" xfId="15878" xr:uid="{00000000-0005-0000-0000-00008E3D0000}"/>
    <cellStyle name="Normal 2 2 2 2 4 31 4 4" xfId="15879" xr:uid="{00000000-0005-0000-0000-00008F3D0000}"/>
    <cellStyle name="Normal 2 2 2 2 4 31 4 5" xfId="15880" xr:uid="{00000000-0005-0000-0000-0000903D0000}"/>
    <cellStyle name="Normal 2 2 2 2 4 31 4 6" xfId="15881" xr:uid="{00000000-0005-0000-0000-0000913D0000}"/>
    <cellStyle name="Normal 2 2 2 2 4 31 4 7" xfId="15882" xr:uid="{00000000-0005-0000-0000-0000923D0000}"/>
    <cellStyle name="Normal 2 2 2 2 4 31 4 8" xfId="15883" xr:uid="{00000000-0005-0000-0000-0000933D0000}"/>
    <cellStyle name="Normal 2 2 2 2 4 31 4 9" xfId="15884" xr:uid="{00000000-0005-0000-0000-0000943D0000}"/>
    <cellStyle name="Normal 2 2 2 2 4 31 5" xfId="15885" xr:uid="{00000000-0005-0000-0000-0000953D0000}"/>
    <cellStyle name="Normal 2 2 2 2 4 31 5 10" xfId="15886" xr:uid="{00000000-0005-0000-0000-0000963D0000}"/>
    <cellStyle name="Normal 2 2 2 2 4 31 5 2" xfId="15887" xr:uid="{00000000-0005-0000-0000-0000973D0000}"/>
    <cellStyle name="Normal 2 2 2 2 4 31 5 3" xfId="15888" xr:uid="{00000000-0005-0000-0000-0000983D0000}"/>
    <cellStyle name="Normal 2 2 2 2 4 31 5 4" xfId="15889" xr:uid="{00000000-0005-0000-0000-0000993D0000}"/>
    <cellStyle name="Normal 2 2 2 2 4 31 5 5" xfId="15890" xr:uid="{00000000-0005-0000-0000-00009A3D0000}"/>
    <cellStyle name="Normal 2 2 2 2 4 31 5 6" xfId="15891" xr:uid="{00000000-0005-0000-0000-00009B3D0000}"/>
    <cellStyle name="Normal 2 2 2 2 4 31 5 7" xfId="15892" xr:uid="{00000000-0005-0000-0000-00009C3D0000}"/>
    <cellStyle name="Normal 2 2 2 2 4 31 5 8" xfId="15893" xr:uid="{00000000-0005-0000-0000-00009D3D0000}"/>
    <cellStyle name="Normal 2 2 2 2 4 31 5 9" xfId="15894" xr:uid="{00000000-0005-0000-0000-00009E3D0000}"/>
    <cellStyle name="Normal 2 2 2 2 4 31 6" xfId="15895" xr:uid="{00000000-0005-0000-0000-00009F3D0000}"/>
    <cellStyle name="Normal 2 2 2 2 4 31 7" xfId="15896" xr:uid="{00000000-0005-0000-0000-0000A03D0000}"/>
    <cellStyle name="Normal 2 2 2 2 4 31 8" xfId="15897" xr:uid="{00000000-0005-0000-0000-0000A13D0000}"/>
    <cellStyle name="Normal 2 2 2 2 4 31 9" xfId="15898" xr:uid="{00000000-0005-0000-0000-0000A23D0000}"/>
    <cellStyle name="Normal 2 2 2 2 4 32" xfId="15899" xr:uid="{00000000-0005-0000-0000-0000A33D0000}"/>
    <cellStyle name="Normal 2 2 2 2 4 32 10" xfId="15900" xr:uid="{00000000-0005-0000-0000-0000A43D0000}"/>
    <cellStyle name="Normal 2 2 2 2 4 32 11" xfId="15901" xr:uid="{00000000-0005-0000-0000-0000A53D0000}"/>
    <cellStyle name="Normal 2 2 2 2 4 32 12" xfId="15902" xr:uid="{00000000-0005-0000-0000-0000A63D0000}"/>
    <cellStyle name="Normal 2 2 2 2 4 32 13" xfId="15903" xr:uid="{00000000-0005-0000-0000-0000A73D0000}"/>
    <cellStyle name="Normal 2 2 2 2 4 32 14" xfId="15904" xr:uid="{00000000-0005-0000-0000-0000A83D0000}"/>
    <cellStyle name="Normal 2 2 2 2 4 32 2" xfId="15905" xr:uid="{00000000-0005-0000-0000-0000A93D0000}"/>
    <cellStyle name="Normal 2 2 2 2 4 32 2 10" xfId="15906" xr:uid="{00000000-0005-0000-0000-0000AA3D0000}"/>
    <cellStyle name="Normal 2 2 2 2 4 32 2 2" xfId="15907" xr:uid="{00000000-0005-0000-0000-0000AB3D0000}"/>
    <cellStyle name="Normal 2 2 2 2 4 32 2 3" xfId="15908" xr:uid="{00000000-0005-0000-0000-0000AC3D0000}"/>
    <cellStyle name="Normal 2 2 2 2 4 32 2 4" xfId="15909" xr:uid="{00000000-0005-0000-0000-0000AD3D0000}"/>
    <cellStyle name="Normal 2 2 2 2 4 32 2 5" xfId="15910" xr:uid="{00000000-0005-0000-0000-0000AE3D0000}"/>
    <cellStyle name="Normal 2 2 2 2 4 32 2 6" xfId="15911" xr:uid="{00000000-0005-0000-0000-0000AF3D0000}"/>
    <cellStyle name="Normal 2 2 2 2 4 32 2 7" xfId="15912" xr:uid="{00000000-0005-0000-0000-0000B03D0000}"/>
    <cellStyle name="Normal 2 2 2 2 4 32 2 8" xfId="15913" xr:uid="{00000000-0005-0000-0000-0000B13D0000}"/>
    <cellStyle name="Normal 2 2 2 2 4 32 2 9" xfId="15914" xr:uid="{00000000-0005-0000-0000-0000B23D0000}"/>
    <cellStyle name="Normal 2 2 2 2 4 32 3" xfId="15915" xr:uid="{00000000-0005-0000-0000-0000B33D0000}"/>
    <cellStyle name="Normal 2 2 2 2 4 32 3 10" xfId="15916" xr:uid="{00000000-0005-0000-0000-0000B43D0000}"/>
    <cellStyle name="Normal 2 2 2 2 4 32 3 2" xfId="15917" xr:uid="{00000000-0005-0000-0000-0000B53D0000}"/>
    <cellStyle name="Normal 2 2 2 2 4 32 3 3" xfId="15918" xr:uid="{00000000-0005-0000-0000-0000B63D0000}"/>
    <cellStyle name="Normal 2 2 2 2 4 32 3 4" xfId="15919" xr:uid="{00000000-0005-0000-0000-0000B73D0000}"/>
    <cellStyle name="Normal 2 2 2 2 4 32 3 5" xfId="15920" xr:uid="{00000000-0005-0000-0000-0000B83D0000}"/>
    <cellStyle name="Normal 2 2 2 2 4 32 3 6" xfId="15921" xr:uid="{00000000-0005-0000-0000-0000B93D0000}"/>
    <cellStyle name="Normal 2 2 2 2 4 32 3 7" xfId="15922" xr:uid="{00000000-0005-0000-0000-0000BA3D0000}"/>
    <cellStyle name="Normal 2 2 2 2 4 32 3 8" xfId="15923" xr:uid="{00000000-0005-0000-0000-0000BB3D0000}"/>
    <cellStyle name="Normal 2 2 2 2 4 32 3 9" xfId="15924" xr:uid="{00000000-0005-0000-0000-0000BC3D0000}"/>
    <cellStyle name="Normal 2 2 2 2 4 32 4" xfId="15925" xr:uid="{00000000-0005-0000-0000-0000BD3D0000}"/>
    <cellStyle name="Normal 2 2 2 2 4 32 4 10" xfId="15926" xr:uid="{00000000-0005-0000-0000-0000BE3D0000}"/>
    <cellStyle name="Normal 2 2 2 2 4 32 4 2" xfId="15927" xr:uid="{00000000-0005-0000-0000-0000BF3D0000}"/>
    <cellStyle name="Normal 2 2 2 2 4 32 4 3" xfId="15928" xr:uid="{00000000-0005-0000-0000-0000C03D0000}"/>
    <cellStyle name="Normal 2 2 2 2 4 32 4 4" xfId="15929" xr:uid="{00000000-0005-0000-0000-0000C13D0000}"/>
    <cellStyle name="Normal 2 2 2 2 4 32 4 5" xfId="15930" xr:uid="{00000000-0005-0000-0000-0000C23D0000}"/>
    <cellStyle name="Normal 2 2 2 2 4 32 4 6" xfId="15931" xr:uid="{00000000-0005-0000-0000-0000C33D0000}"/>
    <cellStyle name="Normal 2 2 2 2 4 32 4 7" xfId="15932" xr:uid="{00000000-0005-0000-0000-0000C43D0000}"/>
    <cellStyle name="Normal 2 2 2 2 4 32 4 8" xfId="15933" xr:uid="{00000000-0005-0000-0000-0000C53D0000}"/>
    <cellStyle name="Normal 2 2 2 2 4 32 4 9" xfId="15934" xr:uid="{00000000-0005-0000-0000-0000C63D0000}"/>
    <cellStyle name="Normal 2 2 2 2 4 32 5" xfId="15935" xr:uid="{00000000-0005-0000-0000-0000C73D0000}"/>
    <cellStyle name="Normal 2 2 2 2 4 32 5 10" xfId="15936" xr:uid="{00000000-0005-0000-0000-0000C83D0000}"/>
    <cellStyle name="Normal 2 2 2 2 4 32 5 2" xfId="15937" xr:uid="{00000000-0005-0000-0000-0000C93D0000}"/>
    <cellStyle name="Normal 2 2 2 2 4 32 5 3" xfId="15938" xr:uid="{00000000-0005-0000-0000-0000CA3D0000}"/>
    <cellStyle name="Normal 2 2 2 2 4 32 5 4" xfId="15939" xr:uid="{00000000-0005-0000-0000-0000CB3D0000}"/>
    <cellStyle name="Normal 2 2 2 2 4 32 5 5" xfId="15940" xr:uid="{00000000-0005-0000-0000-0000CC3D0000}"/>
    <cellStyle name="Normal 2 2 2 2 4 32 5 6" xfId="15941" xr:uid="{00000000-0005-0000-0000-0000CD3D0000}"/>
    <cellStyle name="Normal 2 2 2 2 4 32 5 7" xfId="15942" xr:uid="{00000000-0005-0000-0000-0000CE3D0000}"/>
    <cellStyle name="Normal 2 2 2 2 4 32 5 8" xfId="15943" xr:uid="{00000000-0005-0000-0000-0000CF3D0000}"/>
    <cellStyle name="Normal 2 2 2 2 4 32 5 9" xfId="15944" xr:uid="{00000000-0005-0000-0000-0000D03D0000}"/>
    <cellStyle name="Normal 2 2 2 2 4 32 6" xfId="15945" xr:uid="{00000000-0005-0000-0000-0000D13D0000}"/>
    <cellStyle name="Normal 2 2 2 2 4 32 7" xfId="15946" xr:uid="{00000000-0005-0000-0000-0000D23D0000}"/>
    <cellStyle name="Normal 2 2 2 2 4 32 8" xfId="15947" xr:uid="{00000000-0005-0000-0000-0000D33D0000}"/>
    <cellStyle name="Normal 2 2 2 2 4 32 9" xfId="15948" xr:uid="{00000000-0005-0000-0000-0000D43D0000}"/>
    <cellStyle name="Normal 2 2 2 2 4 33" xfId="15949" xr:uid="{00000000-0005-0000-0000-0000D53D0000}"/>
    <cellStyle name="Normal 2 2 2 2 4 33 10" xfId="15950" xr:uid="{00000000-0005-0000-0000-0000D63D0000}"/>
    <cellStyle name="Normal 2 2 2 2 4 33 11" xfId="15951" xr:uid="{00000000-0005-0000-0000-0000D73D0000}"/>
    <cellStyle name="Normal 2 2 2 2 4 33 12" xfId="15952" xr:uid="{00000000-0005-0000-0000-0000D83D0000}"/>
    <cellStyle name="Normal 2 2 2 2 4 33 13" xfId="15953" xr:uid="{00000000-0005-0000-0000-0000D93D0000}"/>
    <cellStyle name="Normal 2 2 2 2 4 33 14" xfId="15954" xr:uid="{00000000-0005-0000-0000-0000DA3D0000}"/>
    <cellStyle name="Normal 2 2 2 2 4 33 2" xfId="15955" xr:uid="{00000000-0005-0000-0000-0000DB3D0000}"/>
    <cellStyle name="Normal 2 2 2 2 4 33 2 10" xfId="15956" xr:uid="{00000000-0005-0000-0000-0000DC3D0000}"/>
    <cellStyle name="Normal 2 2 2 2 4 33 2 2" xfId="15957" xr:uid="{00000000-0005-0000-0000-0000DD3D0000}"/>
    <cellStyle name="Normal 2 2 2 2 4 33 2 3" xfId="15958" xr:uid="{00000000-0005-0000-0000-0000DE3D0000}"/>
    <cellStyle name="Normal 2 2 2 2 4 33 2 4" xfId="15959" xr:uid="{00000000-0005-0000-0000-0000DF3D0000}"/>
    <cellStyle name="Normal 2 2 2 2 4 33 2 5" xfId="15960" xr:uid="{00000000-0005-0000-0000-0000E03D0000}"/>
    <cellStyle name="Normal 2 2 2 2 4 33 2 6" xfId="15961" xr:uid="{00000000-0005-0000-0000-0000E13D0000}"/>
    <cellStyle name="Normal 2 2 2 2 4 33 2 7" xfId="15962" xr:uid="{00000000-0005-0000-0000-0000E23D0000}"/>
    <cellStyle name="Normal 2 2 2 2 4 33 2 8" xfId="15963" xr:uid="{00000000-0005-0000-0000-0000E33D0000}"/>
    <cellStyle name="Normal 2 2 2 2 4 33 2 9" xfId="15964" xr:uid="{00000000-0005-0000-0000-0000E43D0000}"/>
    <cellStyle name="Normal 2 2 2 2 4 33 3" xfId="15965" xr:uid="{00000000-0005-0000-0000-0000E53D0000}"/>
    <cellStyle name="Normal 2 2 2 2 4 33 3 10" xfId="15966" xr:uid="{00000000-0005-0000-0000-0000E63D0000}"/>
    <cellStyle name="Normal 2 2 2 2 4 33 3 2" xfId="15967" xr:uid="{00000000-0005-0000-0000-0000E73D0000}"/>
    <cellStyle name="Normal 2 2 2 2 4 33 3 3" xfId="15968" xr:uid="{00000000-0005-0000-0000-0000E83D0000}"/>
    <cellStyle name="Normal 2 2 2 2 4 33 3 4" xfId="15969" xr:uid="{00000000-0005-0000-0000-0000E93D0000}"/>
    <cellStyle name="Normal 2 2 2 2 4 33 3 5" xfId="15970" xr:uid="{00000000-0005-0000-0000-0000EA3D0000}"/>
    <cellStyle name="Normal 2 2 2 2 4 33 3 6" xfId="15971" xr:uid="{00000000-0005-0000-0000-0000EB3D0000}"/>
    <cellStyle name="Normal 2 2 2 2 4 33 3 7" xfId="15972" xr:uid="{00000000-0005-0000-0000-0000EC3D0000}"/>
    <cellStyle name="Normal 2 2 2 2 4 33 3 8" xfId="15973" xr:uid="{00000000-0005-0000-0000-0000ED3D0000}"/>
    <cellStyle name="Normal 2 2 2 2 4 33 3 9" xfId="15974" xr:uid="{00000000-0005-0000-0000-0000EE3D0000}"/>
    <cellStyle name="Normal 2 2 2 2 4 33 4" xfId="15975" xr:uid="{00000000-0005-0000-0000-0000EF3D0000}"/>
    <cellStyle name="Normal 2 2 2 2 4 33 4 10" xfId="15976" xr:uid="{00000000-0005-0000-0000-0000F03D0000}"/>
    <cellStyle name="Normal 2 2 2 2 4 33 4 2" xfId="15977" xr:uid="{00000000-0005-0000-0000-0000F13D0000}"/>
    <cellStyle name="Normal 2 2 2 2 4 33 4 3" xfId="15978" xr:uid="{00000000-0005-0000-0000-0000F23D0000}"/>
    <cellStyle name="Normal 2 2 2 2 4 33 4 4" xfId="15979" xr:uid="{00000000-0005-0000-0000-0000F33D0000}"/>
    <cellStyle name="Normal 2 2 2 2 4 33 4 5" xfId="15980" xr:uid="{00000000-0005-0000-0000-0000F43D0000}"/>
    <cellStyle name="Normal 2 2 2 2 4 33 4 6" xfId="15981" xr:uid="{00000000-0005-0000-0000-0000F53D0000}"/>
    <cellStyle name="Normal 2 2 2 2 4 33 4 7" xfId="15982" xr:uid="{00000000-0005-0000-0000-0000F63D0000}"/>
    <cellStyle name="Normal 2 2 2 2 4 33 4 8" xfId="15983" xr:uid="{00000000-0005-0000-0000-0000F73D0000}"/>
    <cellStyle name="Normal 2 2 2 2 4 33 4 9" xfId="15984" xr:uid="{00000000-0005-0000-0000-0000F83D0000}"/>
    <cellStyle name="Normal 2 2 2 2 4 33 5" xfId="15985" xr:uid="{00000000-0005-0000-0000-0000F93D0000}"/>
    <cellStyle name="Normal 2 2 2 2 4 33 5 10" xfId="15986" xr:uid="{00000000-0005-0000-0000-0000FA3D0000}"/>
    <cellStyle name="Normal 2 2 2 2 4 33 5 2" xfId="15987" xr:uid="{00000000-0005-0000-0000-0000FB3D0000}"/>
    <cellStyle name="Normal 2 2 2 2 4 33 5 3" xfId="15988" xr:uid="{00000000-0005-0000-0000-0000FC3D0000}"/>
    <cellStyle name="Normal 2 2 2 2 4 33 5 4" xfId="15989" xr:uid="{00000000-0005-0000-0000-0000FD3D0000}"/>
    <cellStyle name="Normal 2 2 2 2 4 33 5 5" xfId="15990" xr:uid="{00000000-0005-0000-0000-0000FE3D0000}"/>
    <cellStyle name="Normal 2 2 2 2 4 33 5 6" xfId="15991" xr:uid="{00000000-0005-0000-0000-0000FF3D0000}"/>
    <cellStyle name="Normal 2 2 2 2 4 33 5 7" xfId="15992" xr:uid="{00000000-0005-0000-0000-0000003E0000}"/>
    <cellStyle name="Normal 2 2 2 2 4 33 5 8" xfId="15993" xr:uid="{00000000-0005-0000-0000-0000013E0000}"/>
    <cellStyle name="Normal 2 2 2 2 4 33 5 9" xfId="15994" xr:uid="{00000000-0005-0000-0000-0000023E0000}"/>
    <cellStyle name="Normal 2 2 2 2 4 33 6" xfId="15995" xr:uid="{00000000-0005-0000-0000-0000033E0000}"/>
    <cellStyle name="Normal 2 2 2 2 4 33 7" xfId="15996" xr:uid="{00000000-0005-0000-0000-0000043E0000}"/>
    <cellStyle name="Normal 2 2 2 2 4 33 8" xfId="15997" xr:uid="{00000000-0005-0000-0000-0000053E0000}"/>
    <cellStyle name="Normal 2 2 2 2 4 33 9" xfId="15998" xr:uid="{00000000-0005-0000-0000-0000063E0000}"/>
    <cellStyle name="Normal 2 2 2 2 4 34" xfId="15999" xr:uid="{00000000-0005-0000-0000-0000073E0000}"/>
    <cellStyle name="Normal 2 2 2 2 4 35" xfId="16000" xr:uid="{00000000-0005-0000-0000-0000083E0000}"/>
    <cellStyle name="Normal 2 2 2 2 4 4" xfId="16001" xr:uid="{00000000-0005-0000-0000-0000093E0000}"/>
    <cellStyle name="Normal 2 2 2 2 4 4 10" xfId="16002" xr:uid="{00000000-0005-0000-0000-00000A3E0000}"/>
    <cellStyle name="Normal 2 2 2 2 4 4 11" xfId="16003" xr:uid="{00000000-0005-0000-0000-00000B3E0000}"/>
    <cellStyle name="Normal 2 2 2 2 4 4 12" xfId="16004" xr:uid="{00000000-0005-0000-0000-00000C3E0000}"/>
    <cellStyle name="Normal 2 2 2 2 4 4 13" xfId="16005" xr:uid="{00000000-0005-0000-0000-00000D3E0000}"/>
    <cellStyle name="Normal 2 2 2 2 4 4 14" xfId="16006" xr:uid="{00000000-0005-0000-0000-00000E3E0000}"/>
    <cellStyle name="Normal 2 2 2 2 4 4 2" xfId="16007" xr:uid="{00000000-0005-0000-0000-00000F3E0000}"/>
    <cellStyle name="Normal 2 2 2 2 4 4 2 10" xfId="16008" xr:uid="{00000000-0005-0000-0000-0000103E0000}"/>
    <cellStyle name="Normal 2 2 2 2 4 4 2 2" xfId="16009" xr:uid="{00000000-0005-0000-0000-0000113E0000}"/>
    <cellStyle name="Normal 2 2 2 2 4 4 2 3" xfId="16010" xr:uid="{00000000-0005-0000-0000-0000123E0000}"/>
    <cellStyle name="Normal 2 2 2 2 4 4 2 4" xfId="16011" xr:uid="{00000000-0005-0000-0000-0000133E0000}"/>
    <cellStyle name="Normal 2 2 2 2 4 4 2 5" xfId="16012" xr:uid="{00000000-0005-0000-0000-0000143E0000}"/>
    <cellStyle name="Normal 2 2 2 2 4 4 2 6" xfId="16013" xr:uid="{00000000-0005-0000-0000-0000153E0000}"/>
    <cellStyle name="Normal 2 2 2 2 4 4 2 7" xfId="16014" xr:uid="{00000000-0005-0000-0000-0000163E0000}"/>
    <cellStyle name="Normal 2 2 2 2 4 4 2 8" xfId="16015" xr:uid="{00000000-0005-0000-0000-0000173E0000}"/>
    <cellStyle name="Normal 2 2 2 2 4 4 2 9" xfId="16016" xr:uid="{00000000-0005-0000-0000-0000183E0000}"/>
    <cellStyle name="Normal 2 2 2 2 4 4 3" xfId="16017" xr:uid="{00000000-0005-0000-0000-0000193E0000}"/>
    <cellStyle name="Normal 2 2 2 2 4 4 3 10" xfId="16018" xr:uid="{00000000-0005-0000-0000-00001A3E0000}"/>
    <cellStyle name="Normal 2 2 2 2 4 4 3 2" xfId="16019" xr:uid="{00000000-0005-0000-0000-00001B3E0000}"/>
    <cellStyle name="Normal 2 2 2 2 4 4 3 3" xfId="16020" xr:uid="{00000000-0005-0000-0000-00001C3E0000}"/>
    <cellStyle name="Normal 2 2 2 2 4 4 3 4" xfId="16021" xr:uid="{00000000-0005-0000-0000-00001D3E0000}"/>
    <cellStyle name="Normal 2 2 2 2 4 4 3 5" xfId="16022" xr:uid="{00000000-0005-0000-0000-00001E3E0000}"/>
    <cellStyle name="Normal 2 2 2 2 4 4 3 6" xfId="16023" xr:uid="{00000000-0005-0000-0000-00001F3E0000}"/>
    <cellStyle name="Normal 2 2 2 2 4 4 3 7" xfId="16024" xr:uid="{00000000-0005-0000-0000-0000203E0000}"/>
    <cellStyle name="Normal 2 2 2 2 4 4 3 8" xfId="16025" xr:uid="{00000000-0005-0000-0000-0000213E0000}"/>
    <cellStyle name="Normal 2 2 2 2 4 4 3 9" xfId="16026" xr:uid="{00000000-0005-0000-0000-0000223E0000}"/>
    <cellStyle name="Normal 2 2 2 2 4 4 4" xfId="16027" xr:uid="{00000000-0005-0000-0000-0000233E0000}"/>
    <cellStyle name="Normal 2 2 2 2 4 4 4 10" xfId="16028" xr:uid="{00000000-0005-0000-0000-0000243E0000}"/>
    <cellStyle name="Normal 2 2 2 2 4 4 4 2" xfId="16029" xr:uid="{00000000-0005-0000-0000-0000253E0000}"/>
    <cellStyle name="Normal 2 2 2 2 4 4 4 3" xfId="16030" xr:uid="{00000000-0005-0000-0000-0000263E0000}"/>
    <cellStyle name="Normal 2 2 2 2 4 4 4 4" xfId="16031" xr:uid="{00000000-0005-0000-0000-0000273E0000}"/>
    <cellStyle name="Normal 2 2 2 2 4 4 4 5" xfId="16032" xr:uid="{00000000-0005-0000-0000-0000283E0000}"/>
    <cellStyle name="Normal 2 2 2 2 4 4 4 6" xfId="16033" xr:uid="{00000000-0005-0000-0000-0000293E0000}"/>
    <cellStyle name="Normal 2 2 2 2 4 4 4 7" xfId="16034" xr:uid="{00000000-0005-0000-0000-00002A3E0000}"/>
    <cellStyle name="Normal 2 2 2 2 4 4 4 8" xfId="16035" xr:uid="{00000000-0005-0000-0000-00002B3E0000}"/>
    <cellStyle name="Normal 2 2 2 2 4 4 4 9" xfId="16036" xr:uid="{00000000-0005-0000-0000-00002C3E0000}"/>
    <cellStyle name="Normal 2 2 2 2 4 4 5" xfId="16037" xr:uid="{00000000-0005-0000-0000-00002D3E0000}"/>
    <cellStyle name="Normal 2 2 2 2 4 4 5 10" xfId="16038" xr:uid="{00000000-0005-0000-0000-00002E3E0000}"/>
    <cellStyle name="Normal 2 2 2 2 4 4 5 2" xfId="16039" xr:uid="{00000000-0005-0000-0000-00002F3E0000}"/>
    <cellStyle name="Normal 2 2 2 2 4 4 5 3" xfId="16040" xr:uid="{00000000-0005-0000-0000-0000303E0000}"/>
    <cellStyle name="Normal 2 2 2 2 4 4 5 4" xfId="16041" xr:uid="{00000000-0005-0000-0000-0000313E0000}"/>
    <cellStyle name="Normal 2 2 2 2 4 4 5 5" xfId="16042" xr:uid="{00000000-0005-0000-0000-0000323E0000}"/>
    <cellStyle name="Normal 2 2 2 2 4 4 5 6" xfId="16043" xr:uid="{00000000-0005-0000-0000-0000333E0000}"/>
    <cellStyle name="Normal 2 2 2 2 4 4 5 7" xfId="16044" xr:uid="{00000000-0005-0000-0000-0000343E0000}"/>
    <cellStyle name="Normal 2 2 2 2 4 4 5 8" xfId="16045" xr:uid="{00000000-0005-0000-0000-0000353E0000}"/>
    <cellStyle name="Normal 2 2 2 2 4 4 5 9" xfId="16046" xr:uid="{00000000-0005-0000-0000-0000363E0000}"/>
    <cellStyle name="Normal 2 2 2 2 4 4 6" xfId="16047" xr:uid="{00000000-0005-0000-0000-0000373E0000}"/>
    <cellStyle name="Normal 2 2 2 2 4 4 7" xfId="16048" xr:uid="{00000000-0005-0000-0000-0000383E0000}"/>
    <cellStyle name="Normal 2 2 2 2 4 4 8" xfId="16049" xr:uid="{00000000-0005-0000-0000-0000393E0000}"/>
    <cellStyle name="Normal 2 2 2 2 4 4 9" xfId="16050" xr:uid="{00000000-0005-0000-0000-00003A3E0000}"/>
    <cellStyle name="Normal 2 2 2 2 4 5" xfId="16051" xr:uid="{00000000-0005-0000-0000-00003B3E0000}"/>
    <cellStyle name="Normal 2 2 2 2 4 5 10" xfId="16052" xr:uid="{00000000-0005-0000-0000-00003C3E0000}"/>
    <cellStyle name="Normal 2 2 2 2 4 5 11" xfId="16053" xr:uid="{00000000-0005-0000-0000-00003D3E0000}"/>
    <cellStyle name="Normal 2 2 2 2 4 5 12" xfId="16054" xr:uid="{00000000-0005-0000-0000-00003E3E0000}"/>
    <cellStyle name="Normal 2 2 2 2 4 5 13" xfId="16055" xr:uid="{00000000-0005-0000-0000-00003F3E0000}"/>
    <cellStyle name="Normal 2 2 2 2 4 5 14" xfId="16056" xr:uid="{00000000-0005-0000-0000-0000403E0000}"/>
    <cellStyle name="Normal 2 2 2 2 4 5 2" xfId="16057" xr:uid="{00000000-0005-0000-0000-0000413E0000}"/>
    <cellStyle name="Normal 2 2 2 2 4 5 2 10" xfId="16058" xr:uid="{00000000-0005-0000-0000-0000423E0000}"/>
    <cellStyle name="Normal 2 2 2 2 4 5 2 2" xfId="16059" xr:uid="{00000000-0005-0000-0000-0000433E0000}"/>
    <cellStyle name="Normal 2 2 2 2 4 5 2 3" xfId="16060" xr:uid="{00000000-0005-0000-0000-0000443E0000}"/>
    <cellStyle name="Normal 2 2 2 2 4 5 2 4" xfId="16061" xr:uid="{00000000-0005-0000-0000-0000453E0000}"/>
    <cellStyle name="Normal 2 2 2 2 4 5 2 5" xfId="16062" xr:uid="{00000000-0005-0000-0000-0000463E0000}"/>
    <cellStyle name="Normal 2 2 2 2 4 5 2 6" xfId="16063" xr:uid="{00000000-0005-0000-0000-0000473E0000}"/>
    <cellStyle name="Normal 2 2 2 2 4 5 2 7" xfId="16064" xr:uid="{00000000-0005-0000-0000-0000483E0000}"/>
    <cellStyle name="Normal 2 2 2 2 4 5 2 8" xfId="16065" xr:uid="{00000000-0005-0000-0000-0000493E0000}"/>
    <cellStyle name="Normal 2 2 2 2 4 5 2 9" xfId="16066" xr:uid="{00000000-0005-0000-0000-00004A3E0000}"/>
    <cellStyle name="Normal 2 2 2 2 4 5 3" xfId="16067" xr:uid="{00000000-0005-0000-0000-00004B3E0000}"/>
    <cellStyle name="Normal 2 2 2 2 4 5 3 10" xfId="16068" xr:uid="{00000000-0005-0000-0000-00004C3E0000}"/>
    <cellStyle name="Normal 2 2 2 2 4 5 3 2" xfId="16069" xr:uid="{00000000-0005-0000-0000-00004D3E0000}"/>
    <cellStyle name="Normal 2 2 2 2 4 5 3 3" xfId="16070" xr:uid="{00000000-0005-0000-0000-00004E3E0000}"/>
    <cellStyle name="Normal 2 2 2 2 4 5 3 4" xfId="16071" xr:uid="{00000000-0005-0000-0000-00004F3E0000}"/>
    <cellStyle name="Normal 2 2 2 2 4 5 3 5" xfId="16072" xr:uid="{00000000-0005-0000-0000-0000503E0000}"/>
    <cellStyle name="Normal 2 2 2 2 4 5 3 6" xfId="16073" xr:uid="{00000000-0005-0000-0000-0000513E0000}"/>
    <cellStyle name="Normal 2 2 2 2 4 5 3 7" xfId="16074" xr:uid="{00000000-0005-0000-0000-0000523E0000}"/>
    <cellStyle name="Normal 2 2 2 2 4 5 3 8" xfId="16075" xr:uid="{00000000-0005-0000-0000-0000533E0000}"/>
    <cellStyle name="Normal 2 2 2 2 4 5 3 9" xfId="16076" xr:uid="{00000000-0005-0000-0000-0000543E0000}"/>
    <cellStyle name="Normal 2 2 2 2 4 5 4" xfId="16077" xr:uid="{00000000-0005-0000-0000-0000553E0000}"/>
    <cellStyle name="Normal 2 2 2 2 4 5 4 10" xfId="16078" xr:uid="{00000000-0005-0000-0000-0000563E0000}"/>
    <cellStyle name="Normal 2 2 2 2 4 5 4 2" xfId="16079" xr:uid="{00000000-0005-0000-0000-0000573E0000}"/>
    <cellStyle name="Normal 2 2 2 2 4 5 4 3" xfId="16080" xr:uid="{00000000-0005-0000-0000-0000583E0000}"/>
    <cellStyle name="Normal 2 2 2 2 4 5 4 4" xfId="16081" xr:uid="{00000000-0005-0000-0000-0000593E0000}"/>
    <cellStyle name="Normal 2 2 2 2 4 5 4 5" xfId="16082" xr:uid="{00000000-0005-0000-0000-00005A3E0000}"/>
    <cellStyle name="Normal 2 2 2 2 4 5 4 6" xfId="16083" xr:uid="{00000000-0005-0000-0000-00005B3E0000}"/>
    <cellStyle name="Normal 2 2 2 2 4 5 4 7" xfId="16084" xr:uid="{00000000-0005-0000-0000-00005C3E0000}"/>
    <cellStyle name="Normal 2 2 2 2 4 5 4 8" xfId="16085" xr:uid="{00000000-0005-0000-0000-00005D3E0000}"/>
    <cellStyle name="Normal 2 2 2 2 4 5 4 9" xfId="16086" xr:uid="{00000000-0005-0000-0000-00005E3E0000}"/>
    <cellStyle name="Normal 2 2 2 2 4 5 5" xfId="16087" xr:uid="{00000000-0005-0000-0000-00005F3E0000}"/>
    <cellStyle name="Normal 2 2 2 2 4 5 5 10" xfId="16088" xr:uid="{00000000-0005-0000-0000-0000603E0000}"/>
    <cellStyle name="Normal 2 2 2 2 4 5 5 2" xfId="16089" xr:uid="{00000000-0005-0000-0000-0000613E0000}"/>
    <cellStyle name="Normal 2 2 2 2 4 5 5 3" xfId="16090" xr:uid="{00000000-0005-0000-0000-0000623E0000}"/>
    <cellStyle name="Normal 2 2 2 2 4 5 5 4" xfId="16091" xr:uid="{00000000-0005-0000-0000-0000633E0000}"/>
    <cellStyle name="Normal 2 2 2 2 4 5 5 5" xfId="16092" xr:uid="{00000000-0005-0000-0000-0000643E0000}"/>
    <cellStyle name="Normal 2 2 2 2 4 5 5 6" xfId="16093" xr:uid="{00000000-0005-0000-0000-0000653E0000}"/>
    <cellStyle name="Normal 2 2 2 2 4 5 5 7" xfId="16094" xr:uid="{00000000-0005-0000-0000-0000663E0000}"/>
    <cellStyle name="Normal 2 2 2 2 4 5 5 8" xfId="16095" xr:uid="{00000000-0005-0000-0000-0000673E0000}"/>
    <cellStyle name="Normal 2 2 2 2 4 5 5 9" xfId="16096" xr:uid="{00000000-0005-0000-0000-0000683E0000}"/>
    <cellStyle name="Normal 2 2 2 2 4 5 6" xfId="16097" xr:uid="{00000000-0005-0000-0000-0000693E0000}"/>
    <cellStyle name="Normal 2 2 2 2 4 5 7" xfId="16098" xr:uid="{00000000-0005-0000-0000-00006A3E0000}"/>
    <cellStyle name="Normal 2 2 2 2 4 5 8" xfId="16099" xr:uid="{00000000-0005-0000-0000-00006B3E0000}"/>
    <cellStyle name="Normal 2 2 2 2 4 5 9" xfId="16100" xr:uid="{00000000-0005-0000-0000-00006C3E0000}"/>
    <cellStyle name="Normal 2 2 2 2 4 6" xfId="16101" xr:uid="{00000000-0005-0000-0000-00006D3E0000}"/>
    <cellStyle name="Normal 2 2 2 2 4 6 10" xfId="16102" xr:uid="{00000000-0005-0000-0000-00006E3E0000}"/>
    <cellStyle name="Normal 2 2 2 2 4 6 11" xfId="16103" xr:uid="{00000000-0005-0000-0000-00006F3E0000}"/>
    <cellStyle name="Normal 2 2 2 2 4 6 12" xfId="16104" xr:uid="{00000000-0005-0000-0000-0000703E0000}"/>
    <cellStyle name="Normal 2 2 2 2 4 6 13" xfId="16105" xr:uid="{00000000-0005-0000-0000-0000713E0000}"/>
    <cellStyle name="Normal 2 2 2 2 4 6 14" xfId="16106" xr:uid="{00000000-0005-0000-0000-0000723E0000}"/>
    <cellStyle name="Normal 2 2 2 2 4 6 2" xfId="16107" xr:uid="{00000000-0005-0000-0000-0000733E0000}"/>
    <cellStyle name="Normal 2 2 2 2 4 6 2 10" xfId="16108" xr:uid="{00000000-0005-0000-0000-0000743E0000}"/>
    <cellStyle name="Normal 2 2 2 2 4 6 2 2" xfId="16109" xr:uid="{00000000-0005-0000-0000-0000753E0000}"/>
    <cellStyle name="Normal 2 2 2 2 4 6 2 3" xfId="16110" xr:uid="{00000000-0005-0000-0000-0000763E0000}"/>
    <cellStyle name="Normal 2 2 2 2 4 6 2 4" xfId="16111" xr:uid="{00000000-0005-0000-0000-0000773E0000}"/>
    <cellStyle name="Normal 2 2 2 2 4 6 2 5" xfId="16112" xr:uid="{00000000-0005-0000-0000-0000783E0000}"/>
    <cellStyle name="Normal 2 2 2 2 4 6 2 6" xfId="16113" xr:uid="{00000000-0005-0000-0000-0000793E0000}"/>
    <cellStyle name="Normal 2 2 2 2 4 6 2 7" xfId="16114" xr:uid="{00000000-0005-0000-0000-00007A3E0000}"/>
    <cellStyle name="Normal 2 2 2 2 4 6 2 8" xfId="16115" xr:uid="{00000000-0005-0000-0000-00007B3E0000}"/>
    <cellStyle name="Normal 2 2 2 2 4 6 2 9" xfId="16116" xr:uid="{00000000-0005-0000-0000-00007C3E0000}"/>
    <cellStyle name="Normal 2 2 2 2 4 6 3" xfId="16117" xr:uid="{00000000-0005-0000-0000-00007D3E0000}"/>
    <cellStyle name="Normal 2 2 2 2 4 6 3 10" xfId="16118" xr:uid="{00000000-0005-0000-0000-00007E3E0000}"/>
    <cellStyle name="Normal 2 2 2 2 4 6 3 2" xfId="16119" xr:uid="{00000000-0005-0000-0000-00007F3E0000}"/>
    <cellStyle name="Normal 2 2 2 2 4 6 3 3" xfId="16120" xr:uid="{00000000-0005-0000-0000-0000803E0000}"/>
    <cellStyle name="Normal 2 2 2 2 4 6 3 4" xfId="16121" xr:uid="{00000000-0005-0000-0000-0000813E0000}"/>
    <cellStyle name="Normal 2 2 2 2 4 6 3 5" xfId="16122" xr:uid="{00000000-0005-0000-0000-0000823E0000}"/>
    <cellStyle name="Normal 2 2 2 2 4 6 3 6" xfId="16123" xr:uid="{00000000-0005-0000-0000-0000833E0000}"/>
    <cellStyle name="Normal 2 2 2 2 4 6 3 7" xfId="16124" xr:uid="{00000000-0005-0000-0000-0000843E0000}"/>
    <cellStyle name="Normal 2 2 2 2 4 6 3 8" xfId="16125" xr:uid="{00000000-0005-0000-0000-0000853E0000}"/>
    <cellStyle name="Normal 2 2 2 2 4 6 3 9" xfId="16126" xr:uid="{00000000-0005-0000-0000-0000863E0000}"/>
    <cellStyle name="Normal 2 2 2 2 4 6 4" xfId="16127" xr:uid="{00000000-0005-0000-0000-0000873E0000}"/>
    <cellStyle name="Normal 2 2 2 2 4 6 4 10" xfId="16128" xr:uid="{00000000-0005-0000-0000-0000883E0000}"/>
    <cellStyle name="Normal 2 2 2 2 4 6 4 2" xfId="16129" xr:uid="{00000000-0005-0000-0000-0000893E0000}"/>
    <cellStyle name="Normal 2 2 2 2 4 6 4 3" xfId="16130" xr:uid="{00000000-0005-0000-0000-00008A3E0000}"/>
    <cellStyle name="Normal 2 2 2 2 4 6 4 4" xfId="16131" xr:uid="{00000000-0005-0000-0000-00008B3E0000}"/>
    <cellStyle name="Normal 2 2 2 2 4 6 4 5" xfId="16132" xr:uid="{00000000-0005-0000-0000-00008C3E0000}"/>
    <cellStyle name="Normal 2 2 2 2 4 6 4 6" xfId="16133" xr:uid="{00000000-0005-0000-0000-00008D3E0000}"/>
    <cellStyle name="Normal 2 2 2 2 4 6 4 7" xfId="16134" xr:uid="{00000000-0005-0000-0000-00008E3E0000}"/>
    <cellStyle name="Normal 2 2 2 2 4 6 4 8" xfId="16135" xr:uid="{00000000-0005-0000-0000-00008F3E0000}"/>
    <cellStyle name="Normal 2 2 2 2 4 6 4 9" xfId="16136" xr:uid="{00000000-0005-0000-0000-0000903E0000}"/>
    <cellStyle name="Normal 2 2 2 2 4 6 5" xfId="16137" xr:uid="{00000000-0005-0000-0000-0000913E0000}"/>
    <cellStyle name="Normal 2 2 2 2 4 6 5 10" xfId="16138" xr:uid="{00000000-0005-0000-0000-0000923E0000}"/>
    <cellStyle name="Normal 2 2 2 2 4 6 5 2" xfId="16139" xr:uid="{00000000-0005-0000-0000-0000933E0000}"/>
    <cellStyle name="Normal 2 2 2 2 4 6 5 3" xfId="16140" xr:uid="{00000000-0005-0000-0000-0000943E0000}"/>
    <cellStyle name="Normal 2 2 2 2 4 6 5 4" xfId="16141" xr:uid="{00000000-0005-0000-0000-0000953E0000}"/>
    <cellStyle name="Normal 2 2 2 2 4 6 5 5" xfId="16142" xr:uid="{00000000-0005-0000-0000-0000963E0000}"/>
    <cellStyle name="Normal 2 2 2 2 4 6 5 6" xfId="16143" xr:uid="{00000000-0005-0000-0000-0000973E0000}"/>
    <cellStyle name="Normal 2 2 2 2 4 6 5 7" xfId="16144" xr:uid="{00000000-0005-0000-0000-0000983E0000}"/>
    <cellStyle name="Normal 2 2 2 2 4 6 5 8" xfId="16145" xr:uid="{00000000-0005-0000-0000-0000993E0000}"/>
    <cellStyle name="Normal 2 2 2 2 4 6 5 9" xfId="16146" xr:uid="{00000000-0005-0000-0000-00009A3E0000}"/>
    <cellStyle name="Normal 2 2 2 2 4 6 6" xfId="16147" xr:uid="{00000000-0005-0000-0000-00009B3E0000}"/>
    <cellStyle name="Normal 2 2 2 2 4 6 7" xfId="16148" xr:uid="{00000000-0005-0000-0000-00009C3E0000}"/>
    <cellStyle name="Normal 2 2 2 2 4 6 8" xfId="16149" xr:uid="{00000000-0005-0000-0000-00009D3E0000}"/>
    <cellStyle name="Normal 2 2 2 2 4 6 9" xfId="16150" xr:uid="{00000000-0005-0000-0000-00009E3E0000}"/>
    <cellStyle name="Normal 2 2 2 2 4 7" xfId="16151" xr:uid="{00000000-0005-0000-0000-00009F3E0000}"/>
    <cellStyle name="Normal 2 2 2 2 4 7 10" xfId="16152" xr:uid="{00000000-0005-0000-0000-0000A03E0000}"/>
    <cellStyle name="Normal 2 2 2 2 4 7 11" xfId="16153" xr:uid="{00000000-0005-0000-0000-0000A13E0000}"/>
    <cellStyle name="Normal 2 2 2 2 4 7 12" xfId="16154" xr:uid="{00000000-0005-0000-0000-0000A23E0000}"/>
    <cellStyle name="Normal 2 2 2 2 4 7 13" xfId="16155" xr:uid="{00000000-0005-0000-0000-0000A33E0000}"/>
    <cellStyle name="Normal 2 2 2 2 4 7 14" xfId="16156" xr:uid="{00000000-0005-0000-0000-0000A43E0000}"/>
    <cellStyle name="Normal 2 2 2 2 4 7 2" xfId="16157" xr:uid="{00000000-0005-0000-0000-0000A53E0000}"/>
    <cellStyle name="Normal 2 2 2 2 4 7 2 10" xfId="16158" xr:uid="{00000000-0005-0000-0000-0000A63E0000}"/>
    <cellStyle name="Normal 2 2 2 2 4 7 2 2" xfId="16159" xr:uid="{00000000-0005-0000-0000-0000A73E0000}"/>
    <cellStyle name="Normal 2 2 2 2 4 7 2 3" xfId="16160" xr:uid="{00000000-0005-0000-0000-0000A83E0000}"/>
    <cellStyle name="Normal 2 2 2 2 4 7 2 4" xfId="16161" xr:uid="{00000000-0005-0000-0000-0000A93E0000}"/>
    <cellStyle name="Normal 2 2 2 2 4 7 2 5" xfId="16162" xr:uid="{00000000-0005-0000-0000-0000AA3E0000}"/>
    <cellStyle name="Normal 2 2 2 2 4 7 2 6" xfId="16163" xr:uid="{00000000-0005-0000-0000-0000AB3E0000}"/>
    <cellStyle name="Normal 2 2 2 2 4 7 2 7" xfId="16164" xr:uid="{00000000-0005-0000-0000-0000AC3E0000}"/>
    <cellStyle name="Normal 2 2 2 2 4 7 2 8" xfId="16165" xr:uid="{00000000-0005-0000-0000-0000AD3E0000}"/>
    <cellStyle name="Normal 2 2 2 2 4 7 2 9" xfId="16166" xr:uid="{00000000-0005-0000-0000-0000AE3E0000}"/>
    <cellStyle name="Normal 2 2 2 2 4 7 3" xfId="16167" xr:uid="{00000000-0005-0000-0000-0000AF3E0000}"/>
    <cellStyle name="Normal 2 2 2 2 4 7 3 10" xfId="16168" xr:uid="{00000000-0005-0000-0000-0000B03E0000}"/>
    <cellStyle name="Normal 2 2 2 2 4 7 3 2" xfId="16169" xr:uid="{00000000-0005-0000-0000-0000B13E0000}"/>
    <cellStyle name="Normal 2 2 2 2 4 7 3 3" xfId="16170" xr:uid="{00000000-0005-0000-0000-0000B23E0000}"/>
    <cellStyle name="Normal 2 2 2 2 4 7 3 4" xfId="16171" xr:uid="{00000000-0005-0000-0000-0000B33E0000}"/>
    <cellStyle name="Normal 2 2 2 2 4 7 3 5" xfId="16172" xr:uid="{00000000-0005-0000-0000-0000B43E0000}"/>
    <cellStyle name="Normal 2 2 2 2 4 7 3 6" xfId="16173" xr:uid="{00000000-0005-0000-0000-0000B53E0000}"/>
    <cellStyle name="Normal 2 2 2 2 4 7 3 7" xfId="16174" xr:uid="{00000000-0005-0000-0000-0000B63E0000}"/>
    <cellStyle name="Normal 2 2 2 2 4 7 3 8" xfId="16175" xr:uid="{00000000-0005-0000-0000-0000B73E0000}"/>
    <cellStyle name="Normal 2 2 2 2 4 7 3 9" xfId="16176" xr:uid="{00000000-0005-0000-0000-0000B83E0000}"/>
    <cellStyle name="Normal 2 2 2 2 4 7 4" xfId="16177" xr:uid="{00000000-0005-0000-0000-0000B93E0000}"/>
    <cellStyle name="Normal 2 2 2 2 4 7 4 10" xfId="16178" xr:uid="{00000000-0005-0000-0000-0000BA3E0000}"/>
    <cellStyle name="Normal 2 2 2 2 4 7 4 2" xfId="16179" xr:uid="{00000000-0005-0000-0000-0000BB3E0000}"/>
    <cellStyle name="Normal 2 2 2 2 4 7 4 3" xfId="16180" xr:uid="{00000000-0005-0000-0000-0000BC3E0000}"/>
    <cellStyle name="Normal 2 2 2 2 4 7 4 4" xfId="16181" xr:uid="{00000000-0005-0000-0000-0000BD3E0000}"/>
    <cellStyle name="Normal 2 2 2 2 4 7 4 5" xfId="16182" xr:uid="{00000000-0005-0000-0000-0000BE3E0000}"/>
    <cellStyle name="Normal 2 2 2 2 4 7 4 6" xfId="16183" xr:uid="{00000000-0005-0000-0000-0000BF3E0000}"/>
    <cellStyle name="Normal 2 2 2 2 4 7 4 7" xfId="16184" xr:uid="{00000000-0005-0000-0000-0000C03E0000}"/>
    <cellStyle name="Normal 2 2 2 2 4 7 4 8" xfId="16185" xr:uid="{00000000-0005-0000-0000-0000C13E0000}"/>
    <cellStyle name="Normal 2 2 2 2 4 7 4 9" xfId="16186" xr:uid="{00000000-0005-0000-0000-0000C23E0000}"/>
    <cellStyle name="Normal 2 2 2 2 4 7 5" xfId="16187" xr:uid="{00000000-0005-0000-0000-0000C33E0000}"/>
    <cellStyle name="Normal 2 2 2 2 4 7 5 10" xfId="16188" xr:uid="{00000000-0005-0000-0000-0000C43E0000}"/>
    <cellStyle name="Normal 2 2 2 2 4 7 5 2" xfId="16189" xr:uid="{00000000-0005-0000-0000-0000C53E0000}"/>
    <cellStyle name="Normal 2 2 2 2 4 7 5 3" xfId="16190" xr:uid="{00000000-0005-0000-0000-0000C63E0000}"/>
    <cellStyle name="Normal 2 2 2 2 4 7 5 4" xfId="16191" xr:uid="{00000000-0005-0000-0000-0000C73E0000}"/>
    <cellStyle name="Normal 2 2 2 2 4 7 5 5" xfId="16192" xr:uid="{00000000-0005-0000-0000-0000C83E0000}"/>
    <cellStyle name="Normal 2 2 2 2 4 7 5 6" xfId="16193" xr:uid="{00000000-0005-0000-0000-0000C93E0000}"/>
    <cellStyle name="Normal 2 2 2 2 4 7 5 7" xfId="16194" xr:uid="{00000000-0005-0000-0000-0000CA3E0000}"/>
    <cellStyle name="Normal 2 2 2 2 4 7 5 8" xfId="16195" xr:uid="{00000000-0005-0000-0000-0000CB3E0000}"/>
    <cellStyle name="Normal 2 2 2 2 4 7 5 9" xfId="16196" xr:uid="{00000000-0005-0000-0000-0000CC3E0000}"/>
    <cellStyle name="Normal 2 2 2 2 4 7 6" xfId="16197" xr:uid="{00000000-0005-0000-0000-0000CD3E0000}"/>
    <cellStyle name="Normal 2 2 2 2 4 7 7" xfId="16198" xr:uid="{00000000-0005-0000-0000-0000CE3E0000}"/>
    <cellStyle name="Normal 2 2 2 2 4 7 8" xfId="16199" xr:uid="{00000000-0005-0000-0000-0000CF3E0000}"/>
    <cellStyle name="Normal 2 2 2 2 4 7 9" xfId="16200" xr:uid="{00000000-0005-0000-0000-0000D03E0000}"/>
    <cellStyle name="Normal 2 2 2 2 4 8" xfId="16201" xr:uid="{00000000-0005-0000-0000-0000D13E0000}"/>
    <cellStyle name="Normal 2 2 2 2 4 8 10" xfId="16202" xr:uid="{00000000-0005-0000-0000-0000D23E0000}"/>
    <cellStyle name="Normal 2 2 2 2 4 8 11" xfId="16203" xr:uid="{00000000-0005-0000-0000-0000D33E0000}"/>
    <cellStyle name="Normal 2 2 2 2 4 8 12" xfId="16204" xr:uid="{00000000-0005-0000-0000-0000D43E0000}"/>
    <cellStyle name="Normal 2 2 2 2 4 8 13" xfId="16205" xr:uid="{00000000-0005-0000-0000-0000D53E0000}"/>
    <cellStyle name="Normal 2 2 2 2 4 8 14" xfId="16206" xr:uid="{00000000-0005-0000-0000-0000D63E0000}"/>
    <cellStyle name="Normal 2 2 2 2 4 8 2" xfId="16207" xr:uid="{00000000-0005-0000-0000-0000D73E0000}"/>
    <cellStyle name="Normal 2 2 2 2 4 8 2 10" xfId="16208" xr:uid="{00000000-0005-0000-0000-0000D83E0000}"/>
    <cellStyle name="Normal 2 2 2 2 4 8 2 2" xfId="16209" xr:uid="{00000000-0005-0000-0000-0000D93E0000}"/>
    <cellStyle name="Normal 2 2 2 2 4 8 2 3" xfId="16210" xr:uid="{00000000-0005-0000-0000-0000DA3E0000}"/>
    <cellStyle name="Normal 2 2 2 2 4 8 2 4" xfId="16211" xr:uid="{00000000-0005-0000-0000-0000DB3E0000}"/>
    <cellStyle name="Normal 2 2 2 2 4 8 2 5" xfId="16212" xr:uid="{00000000-0005-0000-0000-0000DC3E0000}"/>
    <cellStyle name="Normal 2 2 2 2 4 8 2 6" xfId="16213" xr:uid="{00000000-0005-0000-0000-0000DD3E0000}"/>
    <cellStyle name="Normal 2 2 2 2 4 8 2 7" xfId="16214" xr:uid="{00000000-0005-0000-0000-0000DE3E0000}"/>
    <cellStyle name="Normal 2 2 2 2 4 8 2 8" xfId="16215" xr:uid="{00000000-0005-0000-0000-0000DF3E0000}"/>
    <cellStyle name="Normal 2 2 2 2 4 8 2 9" xfId="16216" xr:uid="{00000000-0005-0000-0000-0000E03E0000}"/>
    <cellStyle name="Normal 2 2 2 2 4 8 3" xfId="16217" xr:uid="{00000000-0005-0000-0000-0000E13E0000}"/>
    <cellStyle name="Normal 2 2 2 2 4 8 3 10" xfId="16218" xr:uid="{00000000-0005-0000-0000-0000E23E0000}"/>
    <cellStyle name="Normal 2 2 2 2 4 8 3 2" xfId="16219" xr:uid="{00000000-0005-0000-0000-0000E33E0000}"/>
    <cellStyle name="Normal 2 2 2 2 4 8 3 3" xfId="16220" xr:uid="{00000000-0005-0000-0000-0000E43E0000}"/>
    <cellStyle name="Normal 2 2 2 2 4 8 3 4" xfId="16221" xr:uid="{00000000-0005-0000-0000-0000E53E0000}"/>
    <cellStyle name="Normal 2 2 2 2 4 8 3 5" xfId="16222" xr:uid="{00000000-0005-0000-0000-0000E63E0000}"/>
    <cellStyle name="Normal 2 2 2 2 4 8 3 6" xfId="16223" xr:uid="{00000000-0005-0000-0000-0000E73E0000}"/>
    <cellStyle name="Normal 2 2 2 2 4 8 3 7" xfId="16224" xr:uid="{00000000-0005-0000-0000-0000E83E0000}"/>
    <cellStyle name="Normal 2 2 2 2 4 8 3 8" xfId="16225" xr:uid="{00000000-0005-0000-0000-0000E93E0000}"/>
    <cellStyle name="Normal 2 2 2 2 4 8 3 9" xfId="16226" xr:uid="{00000000-0005-0000-0000-0000EA3E0000}"/>
    <cellStyle name="Normal 2 2 2 2 4 8 4" xfId="16227" xr:uid="{00000000-0005-0000-0000-0000EB3E0000}"/>
    <cellStyle name="Normal 2 2 2 2 4 8 4 10" xfId="16228" xr:uid="{00000000-0005-0000-0000-0000EC3E0000}"/>
    <cellStyle name="Normal 2 2 2 2 4 8 4 2" xfId="16229" xr:uid="{00000000-0005-0000-0000-0000ED3E0000}"/>
    <cellStyle name="Normal 2 2 2 2 4 8 4 3" xfId="16230" xr:uid="{00000000-0005-0000-0000-0000EE3E0000}"/>
    <cellStyle name="Normal 2 2 2 2 4 8 4 4" xfId="16231" xr:uid="{00000000-0005-0000-0000-0000EF3E0000}"/>
    <cellStyle name="Normal 2 2 2 2 4 8 4 5" xfId="16232" xr:uid="{00000000-0005-0000-0000-0000F03E0000}"/>
    <cellStyle name="Normal 2 2 2 2 4 8 4 6" xfId="16233" xr:uid="{00000000-0005-0000-0000-0000F13E0000}"/>
    <cellStyle name="Normal 2 2 2 2 4 8 4 7" xfId="16234" xr:uid="{00000000-0005-0000-0000-0000F23E0000}"/>
    <cellStyle name="Normal 2 2 2 2 4 8 4 8" xfId="16235" xr:uid="{00000000-0005-0000-0000-0000F33E0000}"/>
    <cellStyle name="Normal 2 2 2 2 4 8 4 9" xfId="16236" xr:uid="{00000000-0005-0000-0000-0000F43E0000}"/>
    <cellStyle name="Normal 2 2 2 2 4 8 5" xfId="16237" xr:uid="{00000000-0005-0000-0000-0000F53E0000}"/>
    <cellStyle name="Normal 2 2 2 2 4 8 5 10" xfId="16238" xr:uid="{00000000-0005-0000-0000-0000F63E0000}"/>
    <cellStyle name="Normal 2 2 2 2 4 8 5 2" xfId="16239" xr:uid="{00000000-0005-0000-0000-0000F73E0000}"/>
    <cellStyle name="Normal 2 2 2 2 4 8 5 3" xfId="16240" xr:uid="{00000000-0005-0000-0000-0000F83E0000}"/>
    <cellStyle name="Normal 2 2 2 2 4 8 5 4" xfId="16241" xr:uid="{00000000-0005-0000-0000-0000F93E0000}"/>
    <cellStyle name="Normal 2 2 2 2 4 8 5 5" xfId="16242" xr:uid="{00000000-0005-0000-0000-0000FA3E0000}"/>
    <cellStyle name="Normal 2 2 2 2 4 8 5 6" xfId="16243" xr:uid="{00000000-0005-0000-0000-0000FB3E0000}"/>
    <cellStyle name="Normal 2 2 2 2 4 8 5 7" xfId="16244" xr:uid="{00000000-0005-0000-0000-0000FC3E0000}"/>
    <cellStyle name="Normal 2 2 2 2 4 8 5 8" xfId="16245" xr:uid="{00000000-0005-0000-0000-0000FD3E0000}"/>
    <cellStyle name="Normal 2 2 2 2 4 8 5 9" xfId="16246" xr:uid="{00000000-0005-0000-0000-0000FE3E0000}"/>
    <cellStyle name="Normal 2 2 2 2 4 8 6" xfId="16247" xr:uid="{00000000-0005-0000-0000-0000FF3E0000}"/>
    <cellStyle name="Normal 2 2 2 2 4 8 7" xfId="16248" xr:uid="{00000000-0005-0000-0000-0000003F0000}"/>
    <cellStyle name="Normal 2 2 2 2 4 8 8" xfId="16249" xr:uid="{00000000-0005-0000-0000-0000013F0000}"/>
    <cellStyle name="Normal 2 2 2 2 4 8 9" xfId="16250" xr:uid="{00000000-0005-0000-0000-0000023F0000}"/>
    <cellStyle name="Normal 2 2 2 2 4 9" xfId="16251" xr:uid="{00000000-0005-0000-0000-0000033F0000}"/>
    <cellStyle name="Normal 2 2 2 2 4 9 10" xfId="16252" xr:uid="{00000000-0005-0000-0000-0000043F0000}"/>
    <cellStyle name="Normal 2 2 2 2 4 9 11" xfId="16253" xr:uid="{00000000-0005-0000-0000-0000053F0000}"/>
    <cellStyle name="Normal 2 2 2 2 4 9 12" xfId="16254" xr:uid="{00000000-0005-0000-0000-0000063F0000}"/>
    <cellStyle name="Normal 2 2 2 2 4 9 13" xfId="16255" xr:uid="{00000000-0005-0000-0000-0000073F0000}"/>
    <cellStyle name="Normal 2 2 2 2 4 9 14" xfId="16256" xr:uid="{00000000-0005-0000-0000-0000083F0000}"/>
    <cellStyle name="Normal 2 2 2 2 4 9 2" xfId="16257" xr:uid="{00000000-0005-0000-0000-0000093F0000}"/>
    <cellStyle name="Normal 2 2 2 2 4 9 2 10" xfId="16258" xr:uid="{00000000-0005-0000-0000-00000A3F0000}"/>
    <cellStyle name="Normal 2 2 2 2 4 9 2 2" xfId="16259" xr:uid="{00000000-0005-0000-0000-00000B3F0000}"/>
    <cellStyle name="Normal 2 2 2 2 4 9 2 3" xfId="16260" xr:uid="{00000000-0005-0000-0000-00000C3F0000}"/>
    <cellStyle name="Normal 2 2 2 2 4 9 2 4" xfId="16261" xr:uid="{00000000-0005-0000-0000-00000D3F0000}"/>
    <cellStyle name="Normal 2 2 2 2 4 9 2 5" xfId="16262" xr:uid="{00000000-0005-0000-0000-00000E3F0000}"/>
    <cellStyle name="Normal 2 2 2 2 4 9 2 6" xfId="16263" xr:uid="{00000000-0005-0000-0000-00000F3F0000}"/>
    <cellStyle name="Normal 2 2 2 2 4 9 2 7" xfId="16264" xr:uid="{00000000-0005-0000-0000-0000103F0000}"/>
    <cellStyle name="Normal 2 2 2 2 4 9 2 8" xfId="16265" xr:uid="{00000000-0005-0000-0000-0000113F0000}"/>
    <cellStyle name="Normal 2 2 2 2 4 9 2 9" xfId="16266" xr:uid="{00000000-0005-0000-0000-0000123F0000}"/>
    <cellStyle name="Normal 2 2 2 2 4 9 3" xfId="16267" xr:uid="{00000000-0005-0000-0000-0000133F0000}"/>
    <cellStyle name="Normal 2 2 2 2 4 9 3 10" xfId="16268" xr:uid="{00000000-0005-0000-0000-0000143F0000}"/>
    <cellStyle name="Normal 2 2 2 2 4 9 3 2" xfId="16269" xr:uid="{00000000-0005-0000-0000-0000153F0000}"/>
    <cellStyle name="Normal 2 2 2 2 4 9 3 3" xfId="16270" xr:uid="{00000000-0005-0000-0000-0000163F0000}"/>
    <cellStyle name="Normal 2 2 2 2 4 9 3 4" xfId="16271" xr:uid="{00000000-0005-0000-0000-0000173F0000}"/>
    <cellStyle name="Normal 2 2 2 2 4 9 3 5" xfId="16272" xr:uid="{00000000-0005-0000-0000-0000183F0000}"/>
    <cellStyle name="Normal 2 2 2 2 4 9 3 6" xfId="16273" xr:uid="{00000000-0005-0000-0000-0000193F0000}"/>
    <cellStyle name="Normal 2 2 2 2 4 9 3 7" xfId="16274" xr:uid="{00000000-0005-0000-0000-00001A3F0000}"/>
    <cellStyle name="Normal 2 2 2 2 4 9 3 8" xfId="16275" xr:uid="{00000000-0005-0000-0000-00001B3F0000}"/>
    <cellStyle name="Normal 2 2 2 2 4 9 3 9" xfId="16276" xr:uid="{00000000-0005-0000-0000-00001C3F0000}"/>
    <cellStyle name="Normal 2 2 2 2 4 9 4" xfId="16277" xr:uid="{00000000-0005-0000-0000-00001D3F0000}"/>
    <cellStyle name="Normal 2 2 2 2 4 9 4 10" xfId="16278" xr:uid="{00000000-0005-0000-0000-00001E3F0000}"/>
    <cellStyle name="Normal 2 2 2 2 4 9 4 2" xfId="16279" xr:uid="{00000000-0005-0000-0000-00001F3F0000}"/>
    <cellStyle name="Normal 2 2 2 2 4 9 4 3" xfId="16280" xr:uid="{00000000-0005-0000-0000-0000203F0000}"/>
    <cellStyle name="Normal 2 2 2 2 4 9 4 4" xfId="16281" xr:uid="{00000000-0005-0000-0000-0000213F0000}"/>
    <cellStyle name="Normal 2 2 2 2 4 9 4 5" xfId="16282" xr:uid="{00000000-0005-0000-0000-0000223F0000}"/>
    <cellStyle name="Normal 2 2 2 2 4 9 4 6" xfId="16283" xr:uid="{00000000-0005-0000-0000-0000233F0000}"/>
    <cellStyle name="Normal 2 2 2 2 4 9 4 7" xfId="16284" xr:uid="{00000000-0005-0000-0000-0000243F0000}"/>
    <cellStyle name="Normal 2 2 2 2 4 9 4 8" xfId="16285" xr:uid="{00000000-0005-0000-0000-0000253F0000}"/>
    <cellStyle name="Normal 2 2 2 2 4 9 4 9" xfId="16286" xr:uid="{00000000-0005-0000-0000-0000263F0000}"/>
    <cellStyle name="Normal 2 2 2 2 4 9 5" xfId="16287" xr:uid="{00000000-0005-0000-0000-0000273F0000}"/>
    <cellStyle name="Normal 2 2 2 2 4 9 5 10" xfId="16288" xr:uid="{00000000-0005-0000-0000-0000283F0000}"/>
    <cellStyle name="Normal 2 2 2 2 4 9 5 2" xfId="16289" xr:uid="{00000000-0005-0000-0000-0000293F0000}"/>
    <cellStyle name="Normal 2 2 2 2 4 9 5 3" xfId="16290" xr:uid="{00000000-0005-0000-0000-00002A3F0000}"/>
    <cellStyle name="Normal 2 2 2 2 4 9 5 4" xfId="16291" xr:uid="{00000000-0005-0000-0000-00002B3F0000}"/>
    <cellStyle name="Normal 2 2 2 2 4 9 5 5" xfId="16292" xr:uid="{00000000-0005-0000-0000-00002C3F0000}"/>
    <cellStyle name="Normal 2 2 2 2 4 9 5 6" xfId="16293" xr:uid="{00000000-0005-0000-0000-00002D3F0000}"/>
    <cellStyle name="Normal 2 2 2 2 4 9 5 7" xfId="16294" xr:uid="{00000000-0005-0000-0000-00002E3F0000}"/>
    <cellStyle name="Normal 2 2 2 2 4 9 5 8" xfId="16295" xr:uid="{00000000-0005-0000-0000-00002F3F0000}"/>
    <cellStyle name="Normal 2 2 2 2 4 9 5 9" xfId="16296" xr:uid="{00000000-0005-0000-0000-0000303F0000}"/>
    <cellStyle name="Normal 2 2 2 2 4 9 6" xfId="16297" xr:uid="{00000000-0005-0000-0000-0000313F0000}"/>
    <cellStyle name="Normal 2 2 2 2 4 9 7" xfId="16298" xr:uid="{00000000-0005-0000-0000-0000323F0000}"/>
    <cellStyle name="Normal 2 2 2 2 4 9 8" xfId="16299" xr:uid="{00000000-0005-0000-0000-0000333F0000}"/>
    <cellStyle name="Normal 2 2 2 2 4 9 9" xfId="16300" xr:uid="{00000000-0005-0000-0000-0000343F0000}"/>
    <cellStyle name="Normal 2 2 2 2 40" xfId="16301" xr:uid="{00000000-0005-0000-0000-0000353F0000}"/>
    <cellStyle name="Normal 2 2 2 2 40 10" xfId="16302" xr:uid="{00000000-0005-0000-0000-0000363F0000}"/>
    <cellStyle name="Normal 2 2 2 2 40 2" xfId="16303" xr:uid="{00000000-0005-0000-0000-0000373F0000}"/>
    <cellStyle name="Normal 2 2 2 2 40 3" xfId="16304" xr:uid="{00000000-0005-0000-0000-0000383F0000}"/>
    <cellStyle name="Normal 2 2 2 2 40 4" xfId="16305" xr:uid="{00000000-0005-0000-0000-0000393F0000}"/>
    <cellStyle name="Normal 2 2 2 2 40 5" xfId="16306" xr:uid="{00000000-0005-0000-0000-00003A3F0000}"/>
    <cellStyle name="Normal 2 2 2 2 40 6" xfId="16307" xr:uid="{00000000-0005-0000-0000-00003B3F0000}"/>
    <cellStyle name="Normal 2 2 2 2 40 7" xfId="16308" xr:uid="{00000000-0005-0000-0000-00003C3F0000}"/>
    <cellStyle name="Normal 2 2 2 2 40 8" xfId="16309" xr:uid="{00000000-0005-0000-0000-00003D3F0000}"/>
    <cellStyle name="Normal 2 2 2 2 40 9" xfId="16310" xr:uid="{00000000-0005-0000-0000-00003E3F0000}"/>
    <cellStyle name="Normal 2 2 2 2 41" xfId="16311" xr:uid="{00000000-0005-0000-0000-00003F3F0000}"/>
    <cellStyle name="Normal 2 2 2 2 42" xfId="16312" xr:uid="{00000000-0005-0000-0000-0000403F0000}"/>
    <cellStyle name="Normal 2 2 2 2 43" xfId="16313" xr:uid="{00000000-0005-0000-0000-0000413F0000}"/>
    <cellStyle name="Normal 2 2 2 2 44" xfId="16314" xr:uid="{00000000-0005-0000-0000-0000423F0000}"/>
    <cellStyle name="Normal 2 2 2 2 45" xfId="16315" xr:uid="{00000000-0005-0000-0000-0000433F0000}"/>
    <cellStyle name="Normal 2 2 2 2 46" xfId="16316" xr:uid="{00000000-0005-0000-0000-0000443F0000}"/>
    <cellStyle name="Normal 2 2 2 2 47" xfId="16317" xr:uid="{00000000-0005-0000-0000-0000453F0000}"/>
    <cellStyle name="Normal 2 2 2 2 48" xfId="16318" xr:uid="{00000000-0005-0000-0000-0000463F0000}"/>
    <cellStyle name="Normal 2 2 2 2 49" xfId="16319" xr:uid="{00000000-0005-0000-0000-0000473F0000}"/>
    <cellStyle name="Normal 2 2 2 2 5" xfId="16320" xr:uid="{00000000-0005-0000-0000-0000483F0000}"/>
    <cellStyle name="Normal 2 2 2 2 5 10" xfId="16321" xr:uid="{00000000-0005-0000-0000-0000493F0000}"/>
    <cellStyle name="Normal 2 2 2 2 5 10 10" xfId="16322" xr:uid="{00000000-0005-0000-0000-00004A3F0000}"/>
    <cellStyle name="Normal 2 2 2 2 5 10 11" xfId="16323" xr:uid="{00000000-0005-0000-0000-00004B3F0000}"/>
    <cellStyle name="Normal 2 2 2 2 5 10 12" xfId="16324" xr:uid="{00000000-0005-0000-0000-00004C3F0000}"/>
    <cellStyle name="Normal 2 2 2 2 5 10 13" xfId="16325" xr:uid="{00000000-0005-0000-0000-00004D3F0000}"/>
    <cellStyle name="Normal 2 2 2 2 5 10 14" xfId="16326" xr:uid="{00000000-0005-0000-0000-00004E3F0000}"/>
    <cellStyle name="Normal 2 2 2 2 5 10 2" xfId="16327" xr:uid="{00000000-0005-0000-0000-00004F3F0000}"/>
    <cellStyle name="Normal 2 2 2 2 5 10 2 10" xfId="16328" xr:uid="{00000000-0005-0000-0000-0000503F0000}"/>
    <cellStyle name="Normal 2 2 2 2 5 10 2 2" xfId="16329" xr:uid="{00000000-0005-0000-0000-0000513F0000}"/>
    <cellStyle name="Normal 2 2 2 2 5 10 2 3" xfId="16330" xr:uid="{00000000-0005-0000-0000-0000523F0000}"/>
    <cellStyle name="Normal 2 2 2 2 5 10 2 4" xfId="16331" xr:uid="{00000000-0005-0000-0000-0000533F0000}"/>
    <cellStyle name="Normal 2 2 2 2 5 10 2 5" xfId="16332" xr:uid="{00000000-0005-0000-0000-0000543F0000}"/>
    <cellStyle name="Normal 2 2 2 2 5 10 2 6" xfId="16333" xr:uid="{00000000-0005-0000-0000-0000553F0000}"/>
    <cellStyle name="Normal 2 2 2 2 5 10 2 7" xfId="16334" xr:uid="{00000000-0005-0000-0000-0000563F0000}"/>
    <cellStyle name="Normal 2 2 2 2 5 10 2 8" xfId="16335" xr:uid="{00000000-0005-0000-0000-0000573F0000}"/>
    <cellStyle name="Normal 2 2 2 2 5 10 2 9" xfId="16336" xr:uid="{00000000-0005-0000-0000-0000583F0000}"/>
    <cellStyle name="Normal 2 2 2 2 5 10 3" xfId="16337" xr:uid="{00000000-0005-0000-0000-0000593F0000}"/>
    <cellStyle name="Normal 2 2 2 2 5 10 3 10" xfId="16338" xr:uid="{00000000-0005-0000-0000-00005A3F0000}"/>
    <cellStyle name="Normal 2 2 2 2 5 10 3 2" xfId="16339" xr:uid="{00000000-0005-0000-0000-00005B3F0000}"/>
    <cellStyle name="Normal 2 2 2 2 5 10 3 3" xfId="16340" xr:uid="{00000000-0005-0000-0000-00005C3F0000}"/>
    <cellStyle name="Normal 2 2 2 2 5 10 3 4" xfId="16341" xr:uid="{00000000-0005-0000-0000-00005D3F0000}"/>
    <cellStyle name="Normal 2 2 2 2 5 10 3 5" xfId="16342" xr:uid="{00000000-0005-0000-0000-00005E3F0000}"/>
    <cellStyle name="Normal 2 2 2 2 5 10 3 6" xfId="16343" xr:uid="{00000000-0005-0000-0000-00005F3F0000}"/>
    <cellStyle name="Normal 2 2 2 2 5 10 3 7" xfId="16344" xr:uid="{00000000-0005-0000-0000-0000603F0000}"/>
    <cellStyle name="Normal 2 2 2 2 5 10 3 8" xfId="16345" xr:uid="{00000000-0005-0000-0000-0000613F0000}"/>
    <cellStyle name="Normal 2 2 2 2 5 10 3 9" xfId="16346" xr:uid="{00000000-0005-0000-0000-0000623F0000}"/>
    <cellStyle name="Normal 2 2 2 2 5 10 4" xfId="16347" xr:uid="{00000000-0005-0000-0000-0000633F0000}"/>
    <cellStyle name="Normal 2 2 2 2 5 10 4 10" xfId="16348" xr:uid="{00000000-0005-0000-0000-0000643F0000}"/>
    <cellStyle name="Normal 2 2 2 2 5 10 4 2" xfId="16349" xr:uid="{00000000-0005-0000-0000-0000653F0000}"/>
    <cellStyle name="Normal 2 2 2 2 5 10 4 3" xfId="16350" xr:uid="{00000000-0005-0000-0000-0000663F0000}"/>
    <cellStyle name="Normal 2 2 2 2 5 10 4 4" xfId="16351" xr:uid="{00000000-0005-0000-0000-0000673F0000}"/>
    <cellStyle name="Normal 2 2 2 2 5 10 4 5" xfId="16352" xr:uid="{00000000-0005-0000-0000-0000683F0000}"/>
    <cellStyle name="Normal 2 2 2 2 5 10 4 6" xfId="16353" xr:uid="{00000000-0005-0000-0000-0000693F0000}"/>
    <cellStyle name="Normal 2 2 2 2 5 10 4 7" xfId="16354" xr:uid="{00000000-0005-0000-0000-00006A3F0000}"/>
    <cellStyle name="Normal 2 2 2 2 5 10 4 8" xfId="16355" xr:uid="{00000000-0005-0000-0000-00006B3F0000}"/>
    <cellStyle name="Normal 2 2 2 2 5 10 4 9" xfId="16356" xr:uid="{00000000-0005-0000-0000-00006C3F0000}"/>
    <cellStyle name="Normal 2 2 2 2 5 10 5" xfId="16357" xr:uid="{00000000-0005-0000-0000-00006D3F0000}"/>
    <cellStyle name="Normal 2 2 2 2 5 10 5 10" xfId="16358" xr:uid="{00000000-0005-0000-0000-00006E3F0000}"/>
    <cellStyle name="Normal 2 2 2 2 5 10 5 2" xfId="16359" xr:uid="{00000000-0005-0000-0000-00006F3F0000}"/>
    <cellStyle name="Normal 2 2 2 2 5 10 5 3" xfId="16360" xr:uid="{00000000-0005-0000-0000-0000703F0000}"/>
    <cellStyle name="Normal 2 2 2 2 5 10 5 4" xfId="16361" xr:uid="{00000000-0005-0000-0000-0000713F0000}"/>
    <cellStyle name="Normal 2 2 2 2 5 10 5 5" xfId="16362" xr:uid="{00000000-0005-0000-0000-0000723F0000}"/>
    <cellStyle name="Normal 2 2 2 2 5 10 5 6" xfId="16363" xr:uid="{00000000-0005-0000-0000-0000733F0000}"/>
    <cellStyle name="Normal 2 2 2 2 5 10 5 7" xfId="16364" xr:uid="{00000000-0005-0000-0000-0000743F0000}"/>
    <cellStyle name="Normal 2 2 2 2 5 10 5 8" xfId="16365" xr:uid="{00000000-0005-0000-0000-0000753F0000}"/>
    <cellStyle name="Normal 2 2 2 2 5 10 5 9" xfId="16366" xr:uid="{00000000-0005-0000-0000-0000763F0000}"/>
    <cellStyle name="Normal 2 2 2 2 5 10 6" xfId="16367" xr:uid="{00000000-0005-0000-0000-0000773F0000}"/>
    <cellStyle name="Normal 2 2 2 2 5 10 7" xfId="16368" xr:uid="{00000000-0005-0000-0000-0000783F0000}"/>
    <cellStyle name="Normal 2 2 2 2 5 10 8" xfId="16369" xr:uid="{00000000-0005-0000-0000-0000793F0000}"/>
    <cellStyle name="Normal 2 2 2 2 5 10 9" xfId="16370" xr:uid="{00000000-0005-0000-0000-00007A3F0000}"/>
    <cellStyle name="Normal 2 2 2 2 5 11" xfId="16371" xr:uid="{00000000-0005-0000-0000-00007B3F0000}"/>
    <cellStyle name="Normal 2 2 2 2 5 11 10" xfId="16372" xr:uid="{00000000-0005-0000-0000-00007C3F0000}"/>
    <cellStyle name="Normal 2 2 2 2 5 11 11" xfId="16373" xr:uid="{00000000-0005-0000-0000-00007D3F0000}"/>
    <cellStyle name="Normal 2 2 2 2 5 11 12" xfId="16374" xr:uid="{00000000-0005-0000-0000-00007E3F0000}"/>
    <cellStyle name="Normal 2 2 2 2 5 11 13" xfId="16375" xr:uid="{00000000-0005-0000-0000-00007F3F0000}"/>
    <cellStyle name="Normal 2 2 2 2 5 11 14" xfId="16376" xr:uid="{00000000-0005-0000-0000-0000803F0000}"/>
    <cellStyle name="Normal 2 2 2 2 5 11 2" xfId="16377" xr:uid="{00000000-0005-0000-0000-0000813F0000}"/>
    <cellStyle name="Normal 2 2 2 2 5 11 2 10" xfId="16378" xr:uid="{00000000-0005-0000-0000-0000823F0000}"/>
    <cellStyle name="Normal 2 2 2 2 5 11 2 2" xfId="16379" xr:uid="{00000000-0005-0000-0000-0000833F0000}"/>
    <cellStyle name="Normal 2 2 2 2 5 11 2 3" xfId="16380" xr:uid="{00000000-0005-0000-0000-0000843F0000}"/>
    <cellStyle name="Normal 2 2 2 2 5 11 2 4" xfId="16381" xr:uid="{00000000-0005-0000-0000-0000853F0000}"/>
    <cellStyle name="Normal 2 2 2 2 5 11 2 5" xfId="16382" xr:uid="{00000000-0005-0000-0000-0000863F0000}"/>
    <cellStyle name="Normal 2 2 2 2 5 11 2 6" xfId="16383" xr:uid="{00000000-0005-0000-0000-0000873F0000}"/>
    <cellStyle name="Normal 2 2 2 2 5 11 2 7" xfId="16384" xr:uid="{00000000-0005-0000-0000-0000883F0000}"/>
    <cellStyle name="Normal 2 2 2 2 5 11 2 8" xfId="16385" xr:uid="{00000000-0005-0000-0000-0000893F0000}"/>
    <cellStyle name="Normal 2 2 2 2 5 11 2 9" xfId="16386" xr:uid="{00000000-0005-0000-0000-00008A3F0000}"/>
    <cellStyle name="Normal 2 2 2 2 5 11 3" xfId="16387" xr:uid="{00000000-0005-0000-0000-00008B3F0000}"/>
    <cellStyle name="Normal 2 2 2 2 5 11 3 10" xfId="16388" xr:uid="{00000000-0005-0000-0000-00008C3F0000}"/>
    <cellStyle name="Normal 2 2 2 2 5 11 3 2" xfId="16389" xr:uid="{00000000-0005-0000-0000-00008D3F0000}"/>
    <cellStyle name="Normal 2 2 2 2 5 11 3 3" xfId="16390" xr:uid="{00000000-0005-0000-0000-00008E3F0000}"/>
    <cellStyle name="Normal 2 2 2 2 5 11 3 4" xfId="16391" xr:uid="{00000000-0005-0000-0000-00008F3F0000}"/>
    <cellStyle name="Normal 2 2 2 2 5 11 3 5" xfId="16392" xr:uid="{00000000-0005-0000-0000-0000903F0000}"/>
    <cellStyle name="Normal 2 2 2 2 5 11 3 6" xfId="16393" xr:uid="{00000000-0005-0000-0000-0000913F0000}"/>
    <cellStyle name="Normal 2 2 2 2 5 11 3 7" xfId="16394" xr:uid="{00000000-0005-0000-0000-0000923F0000}"/>
    <cellStyle name="Normal 2 2 2 2 5 11 3 8" xfId="16395" xr:uid="{00000000-0005-0000-0000-0000933F0000}"/>
    <cellStyle name="Normal 2 2 2 2 5 11 3 9" xfId="16396" xr:uid="{00000000-0005-0000-0000-0000943F0000}"/>
    <cellStyle name="Normal 2 2 2 2 5 11 4" xfId="16397" xr:uid="{00000000-0005-0000-0000-0000953F0000}"/>
    <cellStyle name="Normal 2 2 2 2 5 11 4 10" xfId="16398" xr:uid="{00000000-0005-0000-0000-0000963F0000}"/>
    <cellStyle name="Normal 2 2 2 2 5 11 4 2" xfId="16399" xr:uid="{00000000-0005-0000-0000-0000973F0000}"/>
    <cellStyle name="Normal 2 2 2 2 5 11 4 3" xfId="16400" xr:uid="{00000000-0005-0000-0000-0000983F0000}"/>
    <cellStyle name="Normal 2 2 2 2 5 11 4 4" xfId="16401" xr:uid="{00000000-0005-0000-0000-0000993F0000}"/>
    <cellStyle name="Normal 2 2 2 2 5 11 4 5" xfId="16402" xr:uid="{00000000-0005-0000-0000-00009A3F0000}"/>
    <cellStyle name="Normal 2 2 2 2 5 11 4 6" xfId="16403" xr:uid="{00000000-0005-0000-0000-00009B3F0000}"/>
    <cellStyle name="Normal 2 2 2 2 5 11 4 7" xfId="16404" xr:uid="{00000000-0005-0000-0000-00009C3F0000}"/>
    <cellStyle name="Normal 2 2 2 2 5 11 4 8" xfId="16405" xr:uid="{00000000-0005-0000-0000-00009D3F0000}"/>
    <cellStyle name="Normal 2 2 2 2 5 11 4 9" xfId="16406" xr:uid="{00000000-0005-0000-0000-00009E3F0000}"/>
    <cellStyle name="Normal 2 2 2 2 5 11 5" xfId="16407" xr:uid="{00000000-0005-0000-0000-00009F3F0000}"/>
    <cellStyle name="Normal 2 2 2 2 5 11 5 10" xfId="16408" xr:uid="{00000000-0005-0000-0000-0000A03F0000}"/>
    <cellStyle name="Normal 2 2 2 2 5 11 5 2" xfId="16409" xr:uid="{00000000-0005-0000-0000-0000A13F0000}"/>
    <cellStyle name="Normal 2 2 2 2 5 11 5 3" xfId="16410" xr:uid="{00000000-0005-0000-0000-0000A23F0000}"/>
    <cellStyle name="Normal 2 2 2 2 5 11 5 4" xfId="16411" xr:uid="{00000000-0005-0000-0000-0000A33F0000}"/>
    <cellStyle name="Normal 2 2 2 2 5 11 5 5" xfId="16412" xr:uid="{00000000-0005-0000-0000-0000A43F0000}"/>
    <cellStyle name="Normal 2 2 2 2 5 11 5 6" xfId="16413" xr:uid="{00000000-0005-0000-0000-0000A53F0000}"/>
    <cellStyle name="Normal 2 2 2 2 5 11 5 7" xfId="16414" xr:uid="{00000000-0005-0000-0000-0000A63F0000}"/>
    <cellStyle name="Normal 2 2 2 2 5 11 5 8" xfId="16415" xr:uid="{00000000-0005-0000-0000-0000A73F0000}"/>
    <cellStyle name="Normal 2 2 2 2 5 11 5 9" xfId="16416" xr:uid="{00000000-0005-0000-0000-0000A83F0000}"/>
    <cellStyle name="Normal 2 2 2 2 5 11 6" xfId="16417" xr:uid="{00000000-0005-0000-0000-0000A93F0000}"/>
    <cellStyle name="Normal 2 2 2 2 5 11 7" xfId="16418" xr:uid="{00000000-0005-0000-0000-0000AA3F0000}"/>
    <cellStyle name="Normal 2 2 2 2 5 11 8" xfId="16419" xr:uid="{00000000-0005-0000-0000-0000AB3F0000}"/>
    <cellStyle name="Normal 2 2 2 2 5 11 9" xfId="16420" xr:uid="{00000000-0005-0000-0000-0000AC3F0000}"/>
    <cellStyle name="Normal 2 2 2 2 5 12" xfId="16421" xr:uid="{00000000-0005-0000-0000-0000AD3F0000}"/>
    <cellStyle name="Normal 2 2 2 2 5 12 10" xfId="16422" xr:uid="{00000000-0005-0000-0000-0000AE3F0000}"/>
    <cellStyle name="Normal 2 2 2 2 5 12 11" xfId="16423" xr:uid="{00000000-0005-0000-0000-0000AF3F0000}"/>
    <cellStyle name="Normal 2 2 2 2 5 12 12" xfId="16424" xr:uid="{00000000-0005-0000-0000-0000B03F0000}"/>
    <cellStyle name="Normal 2 2 2 2 5 12 13" xfId="16425" xr:uid="{00000000-0005-0000-0000-0000B13F0000}"/>
    <cellStyle name="Normal 2 2 2 2 5 12 14" xfId="16426" xr:uid="{00000000-0005-0000-0000-0000B23F0000}"/>
    <cellStyle name="Normal 2 2 2 2 5 12 2" xfId="16427" xr:uid="{00000000-0005-0000-0000-0000B33F0000}"/>
    <cellStyle name="Normal 2 2 2 2 5 12 2 10" xfId="16428" xr:uid="{00000000-0005-0000-0000-0000B43F0000}"/>
    <cellStyle name="Normal 2 2 2 2 5 12 2 2" xfId="16429" xr:uid="{00000000-0005-0000-0000-0000B53F0000}"/>
    <cellStyle name="Normal 2 2 2 2 5 12 2 3" xfId="16430" xr:uid="{00000000-0005-0000-0000-0000B63F0000}"/>
    <cellStyle name="Normal 2 2 2 2 5 12 2 4" xfId="16431" xr:uid="{00000000-0005-0000-0000-0000B73F0000}"/>
    <cellStyle name="Normal 2 2 2 2 5 12 2 5" xfId="16432" xr:uid="{00000000-0005-0000-0000-0000B83F0000}"/>
    <cellStyle name="Normal 2 2 2 2 5 12 2 6" xfId="16433" xr:uid="{00000000-0005-0000-0000-0000B93F0000}"/>
    <cellStyle name="Normal 2 2 2 2 5 12 2 7" xfId="16434" xr:uid="{00000000-0005-0000-0000-0000BA3F0000}"/>
    <cellStyle name="Normal 2 2 2 2 5 12 2 8" xfId="16435" xr:uid="{00000000-0005-0000-0000-0000BB3F0000}"/>
    <cellStyle name="Normal 2 2 2 2 5 12 2 9" xfId="16436" xr:uid="{00000000-0005-0000-0000-0000BC3F0000}"/>
    <cellStyle name="Normal 2 2 2 2 5 12 3" xfId="16437" xr:uid="{00000000-0005-0000-0000-0000BD3F0000}"/>
    <cellStyle name="Normal 2 2 2 2 5 12 3 10" xfId="16438" xr:uid="{00000000-0005-0000-0000-0000BE3F0000}"/>
    <cellStyle name="Normal 2 2 2 2 5 12 3 2" xfId="16439" xr:uid="{00000000-0005-0000-0000-0000BF3F0000}"/>
    <cellStyle name="Normal 2 2 2 2 5 12 3 3" xfId="16440" xr:uid="{00000000-0005-0000-0000-0000C03F0000}"/>
    <cellStyle name="Normal 2 2 2 2 5 12 3 4" xfId="16441" xr:uid="{00000000-0005-0000-0000-0000C13F0000}"/>
    <cellStyle name="Normal 2 2 2 2 5 12 3 5" xfId="16442" xr:uid="{00000000-0005-0000-0000-0000C23F0000}"/>
    <cellStyle name="Normal 2 2 2 2 5 12 3 6" xfId="16443" xr:uid="{00000000-0005-0000-0000-0000C33F0000}"/>
    <cellStyle name="Normal 2 2 2 2 5 12 3 7" xfId="16444" xr:uid="{00000000-0005-0000-0000-0000C43F0000}"/>
    <cellStyle name="Normal 2 2 2 2 5 12 3 8" xfId="16445" xr:uid="{00000000-0005-0000-0000-0000C53F0000}"/>
    <cellStyle name="Normal 2 2 2 2 5 12 3 9" xfId="16446" xr:uid="{00000000-0005-0000-0000-0000C63F0000}"/>
    <cellStyle name="Normal 2 2 2 2 5 12 4" xfId="16447" xr:uid="{00000000-0005-0000-0000-0000C73F0000}"/>
    <cellStyle name="Normal 2 2 2 2 5 12 4 10" xfId="16448" xr:uid="{00000000-0005-0000-0000-0000C83F0000}"/>
    <cellStyle name="Normal 2 2 2 2 5 12 4 2" xfId="16449" xr:uid="{00000000-0005-0000-0000-0000C93F0000}"/>
    <cellStyle name="Normal 2 2 2 2 5 12 4 3" xfId="16450" xr:uid="{00000000-0005-0000-0000-0000CA3F0000}"/>
    <cellStyle name="Normal 2 2 2 2 5 12 4 4" xfId="16451" xr:uid="{00000000-0005-0000-0000-0000CB3F0000}"/>
    <cellStyle name="Normal 2 2 2 2 5 12 4 5" xfId="16452" xr:uid="{00000000-0005-0000-0000-0000CC3F0000}"/>
    <cellStyle name="Normal 2 2 2 2 5 12 4 6" xfId="16453" xr:uid="{00000000-0005-0000-0000-0000CD3F0000}"/>
    <cellStyle name="Normal 2 2 2 2 5 12 4 7" xfId="16454" xr:uid="{00000000-0005-0000-0000-0000CE3F0000}"/>
    <cellStyle name="Normal 2 2 2 2 5 12 4 8" xfId="16455" xr:uid="{00000000-0005-0000-0000-0000CF3F0000}"/>
    <cellStyle name="Normal 2 2 2 2 5 12 4 9" xfId="16456" xr:uid="{00000000-0005-0000-0000-0000D03F0000}"/>
    <cellStyle name="Normal 2 2 2 2 5 12 5" xfId="16457" xr:uid="{00000000-0005-0000-0000-0000D13F0000}"/>
    <cellStyle name="Normal 2 2 2 2 5 12 5 10" xfId="16458" xr:uid="{00000000-0005-0000-0000-0000D23F0000}"/>
    <cellStyle name="Normal 2 2 2 2 5 12 5 2" xfId="16459" xr:uid="{00000000-0005-0000-0000-0000D33F0000}"/>
    <cellStyle name="Normal 2 2 2 2 5 12 5 3" xfId="16460" xr:uid="{00000000-0005-0000-0000-0000D43F0000}"/>
    <cellStyle name="Normal 2 2 2 2 5 12 5 4" xfId="16461" xr:uid="{00000000-0005-0000-0000-0000D53F0000}"/>
    <cellStyle name="Normal 2 2 2 2 5 12 5 5" xfId="16462" xr:uid="{00000000-0005-0000-0000-0000D63F0000}"/>
    <cellStyle name="Normal 2 2 2 2 5 12 5 6" xfId="16463" xr:uid="{00000000-0005-0000-0000-0000D73F0000}"/>
    <cellStyle name="Normal 2 2 2 2 5 12 5 7" xfId="16464" xr:uid="{00000000-0005-0000-0000-0000D83F0000}"/>
    <cellStyle name="Normal 2 2 2 2 5 12 5 8" xfId="16465" xr:uid="{00000000-0005-0000-0000-0000D93F0000}"/>
    <cellStyle name="Normal 2 2 2 2 5 12 5 9" xfId="16466" xr:uid="{00000000-0005-0000-0000-0000DA3F0000}"/>
    <cellStyle name="Normal 2 2 2 2 5 12 6" xfId="16467" xr:uid="{00000000-0005-0000-0000-0000DB3F0000}"/>
    <cellStyle name="Normal 2 2 2 2 5 12 7" xfId="16468" xr:uid="{00000000-0005-0000-0000-0000DC3F0000}"/>
    <cellStyle name="Normal 2 2 2 2 5 12 8" xfId="16469" xr:uid="{00000000-0005-0000-0000-0000DD3F0000}"/>
    <cellStyle name="Normal 2 2 2 2 5 12 9" xfId="16470" xr:uid="{00000000-0005-0000-0000-0000DE3F0000}"/>
    <cellStyle name="Normal 2 2 2 2 5 13" xfId="16471" xr:uid="{00000000-0005-0000-0000-0000DF3F0000}"/>
    <cellStyle name="Normal 2 2 2 2 5 13 10" xfId="16472" xr:uid="{00000000-0005-0000-0000-0000E03F0000}"/>
    <cellStyle name="Normal 2 2 2 2 5 13 11" xfId="16473" xr:uid="{00000000-0005-0000-0000-0000E13F0000}"/>
    <cellStyle name="Normal 2 2 2 2 5 13 12" xfId="16474" xr:uid="{00000000-0005-0000-0000-0000E23F0000}"/>
    <cellStyle name="Normal 2 2 2 2 5 13 13" xfId="16475" xr:uid="{00000000-0005-0000-0000-0000E33F0000}"/>
    <cellStyle name="Normal 2 2 2 2 5 13 14" xfId="16476" xr:uid="{00000000-0005-0000-0000-0000E43F0000}"/>
    <cellStyle name="Normal 2 2 2 2 5 13 2" xfId="16477" xr:uid="{00000000-0005-0000-0000-0000E53F0000}"/>
    <cellStyle name="Normal 2 2 2 2 5 13 2 10" xfId="16478" xr:uid="{00000000-0005-0000-0000-0000E63F0000}"/>
    <cellStyle name="Normal 2 2 2 2 5 13 2 2" xfId="16479" xr:uid="{00000000-0005-0000-0000-0000E73F0000}"/>
    <cellStyle name="Normal 2 2 2 2 5 13 2 3" xfId="16480" xr:uid="{00000000-0005-0000-0000-0000E83F0000}"/>
    <cellStyle name="Normal 2 2 2 2 5 13 2 4" xfId="16481" xr:uid="{00000000-0005-0000-0000-0000E93F0000}"/>
    <cellStyle name="Normal 2 2 2 2 5 13 2 5" xfId="16482" xr:uid="{00000000-0005-0000-0000-0000EA3F0000}"/>
    <cellStyle name="Normal 2 2 2 2 5 13 2 6" xfId="16483" xr:uid="{00000000-0005-0000-0000-0000EB3F0000}"/>
    <cellStyle name="Normal 2 2 2 2 5 13 2 7" xfId="16484" xr:uid="{00000000-0005-0000-0000-0000EC3F0000}"/>
    <cellStyle name="Normal 2 2 2 2 5 13 2 8" xfId="16485" xr:uid="{00000000-0005-0000-0000-0000ED3F0000}"/>
    <cellStyle name="Normal 2 2 2 2 5 13 2 9" xfId="16486" xr:uid="{00000000-0005-0000-0000-0000EE3F0000}"/>
    <cellStyle name="Normal 2 2 2 2 5 13 3" xfId="16487" xr:uid="{00000000-0005-0000-0000-0000EF3F0000}"/>
    <cellStyle name="Normal 2 2 2 2 5 13 3 10" xfId="16488" xr:uid="{00000000-0005-0000-0000-0000F03F0000}"/>
    <cellStyle name="Normal 2 2 2 2 5 13 3 2" xfId="16489" xr:uid="{00000000-0005-0000-0000-0000F13F0000}"/>
    <cellStyle name="Normal 2 2 2 2 5 13 3 3" xfId="16490" xr:uid="{00000000-0005-0000-0000-0000F23F0000}"/>
    <cellStyle name="Normal 2 2 2 2 5 13 3 4" xfId="16491" xr:uid="{00000000-0005-0000-0000-0000F33F0000}"/>
    <cellStyle name="Normal 2 2 2 2 5 13 3 5" xfId="16492" xr:uid="{00000000-0005-0000-0000-0000F43F0000}"/>
    <cellStyle name="Normal 2 2 2 2 5 13 3 6" xfId="16493" xr:uid="{00000000-0005-0000-0000-0000F53F0000}"/>
    <cellStyle name="Normal 2 2 2 2 5 13 3 7" xfId="16494" xr:uid="{00000000-0005-0000-0000-0000F63F0000}"/>
    <cellStyle name="Normal 2 2 2 2 5 13 3 8" xfId="16495" xr:uid="{00000000-0005-0000-0000-0000F73F0000}"/>
    <cellStyle name="Normal 2 2 2 2 5 13 3 9" xfId="16496" xr:uid="{00000000-0005-0000-0000-0000F83F0000}"/>
    <cellStyle name="Normal 2 2 2 2 5 13 4" xfId="16497" xr:uid="{00000000-0005-0000-0000-0000F93F0000}"/>
    <cellStyle name="Normal 2 2 2 2 5 13 4 10" xfId="16498" xr:uid="{00000000-0005-0000-0000-0000FA3F0000}"/>
    <cellStyle name="Normal 2 2 2 2 5 13 4 2" xfId="16499" xr:uid="{00000000-0005-0000-0000-0000FB3F0000}"/>
    <cellStyle name="Normal 2 2 2 2 5 13 4 3" xfId="16500" xr:uid="{00000000-0005-0000-0000-0000FC3F0000}"/>
    <cellStyle name="Normal 2 2 2 2 5 13 4 4" xfId="16501" xr:uid="{00000000-0005-0000-0000-0000FD3F0000}"/>
    <cellStyle name="Normal 2 2 2 2 5 13 4 5" xfId="16502" xr:uid="{00000000-0005-0000-0000-0000FE3F0000}"/>
    <cellStyle name="Normal 2 2 2 2 5 13 4 6" xfId="16503" xr:uid="{00000000-0005-0000-0000-0000FF3F0000}"/>
    <cellStyle name="Normal 2 2 2 2 5 13 4 7" xfId="16504" xr:uid="{00000000-0005-0000-0000-000000400000}"/>
    <cellStyle name="Normal 2 2 2 2 5 13 4 8" xfId="16505" xr:uid="{00000000-0005-0000-0000-000001400000}"/>
    <cellStyle name="Normal 2 2 2 2 5 13 4 9" xfId="16506" xr:uid="{00000000-0005-0000-0000-000002400000}"/>
    <cellStyle name="Normal 2 2 2 2 5 13 5" xfId="16507" xr:uid="{00000000-0005-0000-0000-000003400000}"/>
    <cellStyle name="Normal 2 2 2 2 5 13 5 10" xfId="16508" xr:uid="{00000000-0005-0000-0000-000004400000}"/>
    <cellStyle name="Normal 2 2 2 2 5 13 5 2" xfId="16509" xr:uid="{00000000-0005-0000-0000-000005400000}"/>
    <cellStyle name="Normal 2 2 2 2 5 13 5 3" xfId="16510" xr:uid="{00000000-0005-0000-0000-000006400000}"/>
    <cellStyle name="Normal 2 2 2 2 5 13 5 4" xfId="16511" xr:uid="{00000000-0005-0000-0000-000007400000}"/>
    <cellStyle name="Normal 2 2 2 2 5 13 5 5" xfId="16512" xr:uid="{00000000-0005-0000-0000-000008400000}"/>
    <cellStyle name="Normal 2 2 2 2 5 13 5 6" xfId="16513" xr:uid="{00000000-0005-0000-0000-000009400000}"/>
    <cellStyle name="Normal 2 2 2 2 5 13 5 7" xfId="16514" xr:uid="{00000000-0005-0000-0000-00000A400000}"/>
    <cellStyle name="Normal 2 2 2 2 5 13 5 8" xfId="16515" xr:uid="{00000000-0005-0000-0000-00000B400000}"/>
    <cellStyle name="Normal 2 2 2 2 5 13 5 9" xfId="16516" xr:uid="{00000000-0005-0000-0000-00000C400000}"/>
    <cellStyle name="Normal 2 2 2 2 5 13 6" xfId="16517" xr:uid="{00000000-0005-0000-0000-00000D400000}"/>
    <cellStyle name="Normal 2 2 2 2 5 13 7" xfId="16518" xr:uid="{00000000-0005-0000-0000-00000E400000}"/>
    <cellStyle name="Normal 2 2 2 2 5 13 8" xfId="16519" xr:uid="{00000000-0005-0000-0000-00000F400000}"/>
    <cellStyle name="Normal 2 2 2 2 5 13 9" xfId="16520" xr:uid="{00000000-0005-0000-0000-000010400000}"/>
    <cellStyle name="Normal 2 2 2 2 5 14" xfId="16521" xr:uid="{00000000-0005-0000-0000-000011400000}"/>
    <cellStyle name="Normal 2 2 2 2 5 14 10" xfId="16522" xr:uid="{00000000-0005-0000-0000-000012400000}"/>
    <cellStyle name="Normal 2 2 2 2 5 14 11" xfId="16523" xr:uid="{00000000-0005-0000-0000-000013400000}"/>
    <cellStyle name="Normal 2 2 2 2 5 14 12" xfId="16524" xr:uid="{00000000-0005-0000-0000-000014400000}"/>
    <cellStyle name="Normal 2 2 2 2 5 14 13" xfId="16525" xr:uid="{00000000-0005-0000-0000-000015400000}"/>
    <cellStyle name="Normal 2 2 2 2 5 14 14" xfId="16526" xr:uid="{00000000-0005-0000-0000-000016400000}"/>
    <cellStyle name="Normal 2 2 2 2 5 14 2" xfId="16527" xr:uid="{00000000-0005-0000-0000-000017400000}"/>
    <cellStyle name="Normal 2 2 2 2 5 14 2 10" xfId="16528" xr:uid="{00000000-0005-0000-0000-000018400000}"/>
    <cellStyle name="Normal 2 2 2 2 5 14 2 2" xfId="16529" xr:uid="{00000000-0005-0000-0000-000019400000}"/>
    <cellStyle name="Normal 2 2 2 2 5 14 2 3" xfId="16530" xr:uid="{00000000-0005-0000-0000-00001A400000}"/>
    <cellStyle name="Normal 2 2 2 2 5 14 2 4" xfId="16531" xr:uid="{00000000-0005-0000-0000-00001B400000}"/>
    <cellStyle name="Normal 2 2 2 2 5 14 2 5" xfId="16532" xr:uid="{00000000-0005-0000-0000-00001C400000}"/>
    <cellStyle name="Normal 2 2 2 2 5 14 2 6" xfId="16533" xr:uid="{00000000-0005-0000-0000-00001D400000}"/>
    <cellStyle name="Normal 2 2 2 2 5 14 2 7" xfId="16534" xr:uid="{00000000-0005-0000-0000-00001E400000}"/>
    <cellStyle name="Normal 2 2 2 2 5 14 2 8" xfId="16535" xr:uid="{00000000-0005-0000-0000-00001F400000}"/>
    <cellStyle name="Normal 2 2 2 2 5 14 2 9" xfId="16536" xr:uid="{00000000-0005-0000-0000-000020400000}"/>
    <cellStyle name="Normal 2 2 2 2 5 14 3" xfId="16537" xr:uid="{00000000-0005-0000-0000-000021400000}"/>
    <cellStyle name="Normal 2 2 2 2 5 14 3 10" xfId="16538" xr:uid="{00000000-0005-0000-0000-000022400000}"/>
    <cellStyle name="Normal 2 2 2 2 5 14 3 2" xfId="16539" xr:uid="{00000000-0005-0000-0000-000023400000}"/>
    <cellStyle name="Normal 2 2 2 2 5 14 3 3" xfId="16540" xr:uid="{00000000-0005-0000-0000-000024400000}"/>
    <cellStyle name="Normal 2 2 2 2 5 14 3 4" xfId="16541" xr:uid="{00000000-0005-0000-0000-000025400000}"/>
    <cellStyle name="Normal 2 2 2 2 5 14 3 5" xfId="16542" xr:uid="{00000000-0005-0000-0000-000026400000}"/>
    <cellStyle name="Normal 2 2 2 2 5 14 3 6" xfId="16543" xr:uid="{00000000-0005-0000-0000-000027400000}"/>
    <cellStyle name="Normal 2 2 2 2 5 14 3 7" xfId="16544" xr:uid="{00000000-0005-0000-0000-000028400000}"/>
    <cellStyle name="Normal 2 2 2 2 5 14 3 8" xfId="16545" xr:uid="{00000000-0005-0000-0000-000029400000}"/>
    <cellStyle name="Normal 2 2 2 2 5 14 3 9" xfId="16546" xr:uid="{00000000-0005-0000-0000-00002A400000}"/>
    <cellStyle name="Normal 2 2 2 2 5 14 4" xfId="16547" xr:uid="{00000000-0005-0000-0000-00002B400000}"/>
    <cellStyle name="Normal 2 2 2 2 5 14 4 10" xfId="16548" xr:uid="{00000000-0005-0000-0000-00002C400000}"/>
    <cellStyle name="Normal 2 2 2 2 5 14 4 2" xfId="16549" xr:uid="{00000000-0005-0000-0000-00002D400000}"/>
    <cellStyle name="Normal 2 2 2 2 5 14 4 3" xfId="16550" xr:uid="{00000000-0005-0000-0000-00002E400000}"/>
    <cellStyle name="Normal 2 2 2 2 5 14 4 4" xfId="16551" xr:uid="{00000000-0005-0000-0000-00002F400000}"/>
    <cellStyle name="Normal 2 2 2 2 5 14 4 5" xfId="16552" xr:uid="{00000000-0005-0000-0000-000030400000}"/>
    <cellStyle name="Normal 2 2 2 2 5 14 4 6" xfId="16553" xr:uid="{00000000-0005-0000-0000-000031400000}"/>
    <cellStyle name="Normal 2 2 2 2 5 14 4 7" xfId="16554" xr:uid="{00000000-0005-0000-0000-000032400000}"/>
    <cellStyle name="Normal 2 2 2 2 5 14 4 8" xfId="16555" xr:uid="{00000000-0005-0000-0000-000033400000}"/>
    <cellStyle name="Normal 2 2 2 2 5 14 4 9" xfId="16556" xr:uid="{00000000-0005-0000-0000-000034400000}"/>
    <cellStyle name="Normal 2 2 2 2 5 14 5" xfId="16557" xr:uid="{00000000-0005-0000-0000-000035400000}"/>
    <cellStyle name="Normal 2 2 2 2 5 14 5 10" xfId="16558" xr:uid="{00000000-0005-0000-0000-000036400000}"/>
    <cellStyle name="Normal 2 2 2 2 5 14 5 2" xfId="16559" xr:uid="{00000000-0005-0000-0000-000037400000}"/>
    <cellStyle name="Normal 2 2 2 2 5 14 5 3" xfId="16560" xr:uid="{00000000-0005-0000-0000-000038400000}"/>
    <cellStyle name="Normal 2 2 2 2 5 14 5 4" xfId="16561" xr:uid="{00000000-0005-0000-0000-000039400000}"/>
    <cellStyle name="Normal 2 2 2 2 5 14 5 5" xfId="16562" xr:uid="{00000000-0005-0000-0000-00003A400000}"/>
    <cellStyle name="Normal 2 2 2 2 5 14 5 6" xfId="16563" xr:uid="{00000000-0005-0000-0000-00003B400000}"/>
    <cellStyle name="Normal 2 2 2 2 5 14 5 7" xfId="16564" xr:uid="{00000000-0005-0000-0000-00003C400000}"/>
    <cellStyle name="Normal 2 2 2 2 5 14 5 8" xfId="16565" xr:uid="{00000000-0005-0000-0000-00003D400000}"/>
    <cellStyle name="Normal 2 2 2 2 5 14 5 9" xfId="16566" xr:uid="{00000000-0005-0000-0000-00003E400000}"/>
    <cellStyle name="Normal 2 2 2 2 5 14 6" xfId="16567" xr:uid="{00000000-0005-0000-0000-00003F400000}"/>
    <cellStyle name="Normal 2 2 2 2 5 14 7" xfId="16568" xr:uid="{00000000-0005-0000-0000-000040400000}"/>
    <cellStyle name="Normal 2 2 2 2 5 14 8" xfId="16569" xr:uid="{00000000-0005-0000-0000-000041400000}"/>
    <cellStyle name="Normal 2 2 2 2 5 14 9" xfId="16570" xr:uid="{00000000-0005-0000-0000-000042400000}"/>
    <cellStyle name="Normal 2 2 2 2 5 15" xfId="16571" xr:uid="{00000000-0005-0000-0000-000043400000}"/>
    <cellStyle name="Normal 2 2 2 2 5 15 10" xfId="16572" xr:uid="{00000000-0005-0000-0000-000044400000}"/>
    <cellStyle name="Normal 2 2 2 2 5 15 11" xfId="16573" xr:uid="{00000000-0005-0000-0000-000045400000}"/>
    <cellStyle name="Normal 2 2 2 2 5 15 12" xfId="16574" xr:uid="{00000000-0005-0000-0000-000046400000}"/>
    <cellStyle name="Normal 2 2 2 2 5 15 13" xfId="16575" xr:uid="{00000000-0005-0000-0000-000047400000}"/>
    <cellStyle name="Normal 2 2 2 2 5 15 14" xfId="16576" xr:uid="{00000000-0005-0000-0000-000048400000}"/>
    <cellStyle name="Normal 2 2 2 2 5 15 2" xfId="16577" xr:uid="{00000000-0005-0000-0000-000049400000}"/>
    <cellStyle name="Normal 2 2 2 2 5 15 2 10" xfId="16578" xr:uid="{00000000-0005-0000-0000-00004A400000}"/>
    <cellStyle name="Normal 2 2 2 2 5 15 2 2" xfId="16579" xr:uid="{00000000-0005-0000-0000-00004B400000}"/>
    <cellStyle name="Normal 2 2 2 2 5 15 2 3" xfId="16580" xr:uid="{00000000-0005-0000-0000-00004C400000}"/>
    <cellStyle name="Normal 2 2 2 2 5 15 2 4" xfId="16581" xr:uid="{00000000-0005-0000-0000-00004D400000}"/>
    <cellStyle name="Normal 2 2 2 2 5 15 2 5" xfId="16582" xr:uid="{00000000-0005-0000-0000-00004E400000}"/>
    <cellStyle name="Normal 2 2 2 2 5 15 2 6" xfId="16583" xr:uid="{00000000-0005-0000-0000-00004F400000}"/>
    <cellStyle name="Normal 2 2 2 2 5 15 2 7" xfId="16584" xr:uid="{00000000-0005-0000-0000-000050400000}"/>
    <cellStyle name="Normal 2 2 2 2 5 15 2 8" xfId="16585" xr:uid="{00000000-0005-0000-0000-000051400000}"/>
    <cellStyle name="Normal 2 2 2 2 5 15 2 9" xfId="16586" xr:uid="{00000000-0005-0000-0000-000052400000}"/>
    <cellStyle name="Normal 2 2 2 2 5 15 3" xfId="16587" xr:uid="{00000000-0005-0000-0000-000053400000}"/>
    <cellStyle name="Normal 2 2 2 2 5 15 3 10" xfId="16588" xr:uid="{00000000-0005-0000-0000-000054400000}"/>
    <cellStyle name="Normal 2 2 2 2 5 15 3 2" xfId="16589" xr:uid="{00000000-0005-0000-0000-000055400000}"/>
    <cellStyle name="Normal 2 2 2 2 5 15 3 3" xfId="16590" xr:uid="{00000000-0005-0000-0000-000056400000}"/>
    <cellStyle name="Normal 2 2 2 2 5 15 3 4" xfId="16591" xr:uid="{00000000-0005-0000-0000-000057400000}"/>
    <cellStyle name="Normal 2 2 2 2 5 15 3 5" xfId="16592" xr:uid="{00000000-0005-0000-0000-000058400000}"/>
    <cellStyle name="Normal 2 2 2 2 5 15 3 6" xfId="16593" xr:uid="{00000000-0005-0000-0000-000059400000}"/>
    <cellStyle name="Normal 2 2 2 2 5 15 3 7" xfId="16594" xr:uid="{00000000-0005-0000-0000-00005A400000}"/>
    <cellStyle name="Normal 2 2 2 2 5 15 3 8" xfId="16595" xr:uid="{00000000-0005-0000-0000-00005B400000}"/>
    <cellStyle name="Normal 2 2 2 2 5 15 3 9" xfId="16596" xr:uid="{00000000-0005-0000-0000-00005C400000}"/>
    <cellStyle name="Normal 2 2 2 2 5 15 4" xfId="16597" xr:uid="{00000000-0005-0000-0000-00005D400000}"/>
    <cellStyle name="Normal 2 2 2 2 5 15 4 10" xfId="16598" xr:uid="{00000000-0005-0000-0000-00005E400000}"/>
    <cellStyle name="Normal 2 2 2 2 5 15 4 2" xfId="16599" xr:uid="{00000000-0005-0000-0000-00005F400000}"/>
    <cellStyle name="Normal 2 2 2 2 5 15 4 3" xfId="16600" xr:uid="{00000000-0005-0000-0000-000060400000}"/>
    <cellStyle name="Normal 2 2 2 2 5 15 4 4" xfId="16601" xr:uid="{00000000-0005-0000-0000-000061400000}"/>
    <cellStyle name="Normal 2 2 2 2 5 15 4 5" xfId="16602" xr:uid="{00000000-0005-0000-0000-000062400000}"/>
    <cellStyle name="Normal 2 2 2 2 5 15 4 6" xfId="16603" xr:uid="{00000000-0005-0000-0000-000063400000}"/>
    <cellStyle name="Normal 2 2 2 2 5 15 4 7" xfId="16604" xr:uid="{00000000-0005-0000-0000-000064400000}"/>
    <cellStyle name="Normal 2 2 2 2 5 15 4 8" xfId="16605" xr:uid="{00000000-0005-0000-0000-000065400000}"/>
    <cellStyle name="Normal 2 2 2 2 5 15 4 9" xfId="16606" xr:uid="{00000000-0005-0000-0000-000066400000}"/>
    <cellStyle name="Normal 2 2 2 2 5 15 5" xfId="16607" xr:uid="{00000000-0005-0000-0000-000067400000}"/>
    <cellStyle name="Normal 2 2 2 2 5 15 5 10" xfId="16608" xr:uid="{00000000-0005-0000-0000-000068400000}"/>
    <cellStyle name="Normal 2 2 2 2 5 15 5 2" xfId="16609" xr:uid="{00000000-0005-0000-0000-000069400000}"/>
    <cellStyle name="Normal 2 2 2 2 5 15 5 3" xfId="16610" xr:uid="{00000000-0005-0000-0000-00006A400000}"/>
    <cellStyle name="Normal 2 2 2 2 5 15 5 4" xfId="16611" xr:uid="{00000000-0005-0000-0000-00006B400000}"/>
    <cellStyle name="Normal 2 2 2 2 5 15 5 5" xfId="16612" xr:uid="{00000000-0005-0000-0000-00006C400000}"/>
    <cellStyle name="Normal 2 2 2 2 5 15 5 6" xfId="16613" xr:uid="{00000000-0005-0000-0000-00006D400000}"/>
    <cellStyle name="Normal 2 2 2 2 5 15 5 7" xfId="16614" xr:uid="{00000000-0005-0000-0000-00006E400000}"/>
    <cellStyle name="Normal 2 2 2 2 5 15 5 8" xfId="16615" xr:uid="{00000000-0005-0000-0000-00006F400000}"/>
    <cellStyle name="Normal 2 2 2 2 5 15 5 9" xfId="16616" xr:uid="{00000000-0005-0000-0000-000070400000}"/>
    <cellStyle name="Normal 2 2 2 2 5 15 6" xfId="16617" xr:uid="{00000000-0005-0000-0000-000071400000}"/>
    <cellStyle name="Normal 2 2 2 2 5 15 7" xfId="16618" xr:uid="{00000000-0005-0000-0000-000072400000}"/>
    <cellStyle name="Normal 2 2 2 2 5 15 8" xfId="16619" xr:uid="{00000000-0005-0000-0000-000073400000}"/>
    <cellStyle name="Normal 2 2 2 2 5 15 9" xfId="16620" xr:uid="{00000000-0005-0000-0000-000074400000}"/>
    <cellStyle name="Normal 2 2 2 2 5 16" xfId="16621" xr:uid="{00000000-0005-0000-0000-000075400000}"/>
    <cellStyle name="Normal 2 2 2 2 5 16 10" xfId="16622" xr:uid="{00000000-0005-0000-0000-000076400000}"/>
    <cellStyle name="Normal 2 2 2 2 5 16 11" xfId="16623" xr:uid="{00000000-0005-0000-0000-000077400000}"/>
    <cellStyle name="Normal 2 2 2 2 5 16 12" xfId="16624" xr:uid="{00000000-0005-0000-0000-000078400000}"/>
    <cellStyle name="Normal 2 2 2 2 5 16 13" xfId="16625" xr:uid="{00000000-0005-0000-0000-000079400000}"/>
    <cellStyle name="Normal 2 2 2 2 5 16 14" xfId="16626" xr:uid="{00000000-0005-0000-0000-00007A400000}"/>
    <cellStyle name="Normal 2 2 2 2 5 16 2" xfId="16627" xr:uid="{00000000-0005-0000-0000-00007B400000}"/>
    <cellStyle name="Normal 2 2 2 2 5 16 2 10" xfId="16628" xr:uid="{00000000-0005-0000-0000-00007C400000}"/>
    <cellStyle name="Normal 2 2 2 2 5 16 2 2" xfId="16629" xr:uid="{00000000-0005-0000-0000-00007D400000}"/>
    <cellStyle name="Normal 2 2 2 2 5 16 2 3" xfId="16630" xr:uid="{00000000-0005-0000-0000-00007E400000}"/>
    <cellStyle name="Normal 2 2 2 2 5 16 2 4" xfId="16631" xr:uid="{00000000-0005-0000-0000-00007F400000}"/>
    <cellStyle name="Normal 2 2 2 2 5 16 2 5" xfId="16632" xr:uid="{00000000-0005-0000-0000-000080400000}"/>
    <cellStyle name="Normal 2 2 2 2 5 16 2 6" xfId="16633" xr:uid="{00000000-0005-0000-0000-000081400000}"/>
    <cellStyle name="Normal 2 2 2 2 5 16 2 7" xfId="16634" xr:uid="{00000000-0005-0000-0000-000082400000}"/>
    <cellStyle name="Normal 2 2 2 2 5 16 2 8" xfId="16635" xr:uid="{00000000-0005-0000-0000-000083400000}"/>
    <cellStyle name="Normal 2 2 2 2 5 16 2 9" xfId="16636" xr:uid="{00000000-0005-0000-0000-000084400000}"/>
    <cellStyle name="Normal 2 2 2 2 5 16 3" xfId="16637" xr:uid="{00000000-0005-0000-0000-000085400000}"/>
    <cellStyle name="Normal 2 2 2 2 5 16 3 10" xfId="16638" xr:uid="{00000000-0005-0000-0000-000086400000}"/>
    <cellStyle name="Normal 2 2 2 2 5 16 3 2" xfId="16639" xr:uid="{00000000-0005-0000-0000-000087400000}"/>
    <cellStyle name="Normal 2 2 2 2 5 16 3 3" xfId="16640" xr:uid="{00000000-0005-0000-0000-000088400000}"/>
    <cellStyle name="Normal 2 2 2 2 5 16 3 4" xfId="16641" xr:uid="{00000000-0005-0000-0000-000089400000}"/>
    <cellStyle name="Normal 2 2 2 2 5 16 3 5" xfId="16642" xr:uid="{00000000-0005-0000-0000-00008A400000}"/>
    <cellStyle name="Normal 2 2 2 2 5 16 3 6" xfId="16643" xr:uid="{00000000-0005-0000-0000-00008B400000}"/>
    <cellStyle name="Normal 2 2 2 2 5 16 3 7" xfId="16644" xr:uid="{00000000-0005-0000-0000-00008C400000}"/>
    <cellStyle name="Normal 2 2 2 2 5 16 3 8" xfId="16645" xr:uid="{00000000-0005-0000-0000-00008D400000}"/>
    <cellStyle name="Normal 2 2 2 2 5 16 3 9" xfId="16646" xr:uid="{00000000-0005-0000-0000-00008E400000}"/>
    <cellStyle name="Normal 2 2 2 2 5 16 4" xfId="16647" xr:uid="{00000000-0005-0000-0000-00008F400000}"/>
    <cellStyle name="Normal 2 2 2 2 5 16 4 10" xfId="16648" xr:uid="{00000000-0005-0000-0000-000090400000}"/>
    <cellStyle name="Normal 2 2 2 2 5 16 4 2" xfId="16649" xr:uid="{00000000-0005-0000-0000-000091400000}"/>
    <cellStyle name="Normal 2 2 2 2 5 16 4 3" xfId="16650" xr:uid="{00000000-0005-0000-0000-000092400000}"/>
    <cellStyle name="Normal 2 2 2 2 5 16 4 4" xfId="16651" xr:uid="{00000000-0005-0000-0000-000093400000}"/>
    <cellStyle name="Normal 2 2 2 2 5 16 4 5" xfId="16652" xr:uid="{00000000-0005-0000-0000-000094400000}"/>
    <cellStyle name="Normal 2 2 2 2 5 16 4 6" xfId="16653" xr:uid="{00000000-0005-0000-0000-000095400000}"/>
    <cellStyle name="Normal 2 2 2 2 5 16 4 7" xfId="16654" xr:uid="{00000000-0005-0000-0000-000096400000}"/>
    <cellStyle name="Normal 2 2 2 2 5 16 4 8" xfId="16655" xr:uid="{00000000-0005-0000-0000-000097400000}"/>
    <cellStyle name="Normal 2 2 2 2 5 16 4 9" xfId="16656" xr:uid="{00000000-0005-0000-0000-000098400000}"/>
    <cellStyle name="Normal 2 2 2 2 5 16 5" xfId="16657" xr:uid="{00000000-0005-0000-0000-000099400000}"/>
    <cellStyle name="Normal 2 2 2 2 5 16 5 10" xfId="16658" xr:uid="{00000000-0005-0000-0000-00009A400000}"/>
    <cellStyle name="Normal 2 2 2 2 5 16 5 2" xfId="16659" xr:uid="{00000000-0005-0000-0000-00009B400000}"/>
    <cellStyle name="Normal 2 2 2 2 5 16 5 3" xfId="16660" xr:uid="{00000000-0005-0000-0000-00009C400000}"/>
    <cellStyle name="Normal 2 2 2 2 5 16 5 4" xfId="16661" xr:uid="{00000000-0005-0000-0000-00009D400000}"/>
    <cellStyle name="Normal 2 2 2 2 5 16 5 5" xfId="16662" xr:uid="{00000000-0005-0000-0000-00009E400000}"/>
    <cellStyle name="Normal 2 2 2 2 5 16 5 6" xfId="16663" xr:uid="{00000000-0005-0000-0000-00009F400000}"/>
    <cellStyle name="Normal 2 2 2 2 5 16 5 7" xfId="16664" xr:uid="{00000000-0005-0000-0000-0000A0400000}"/>
    <cellStyle name="Normal 2 2 2 2 5 16 5 8" xfId="16665" xr:uid="{00000000-0005-0000-0000-0000A1400000}"/>
    <cellStyle name="Normal 2 2 2 2 5 16 5 9" xfId="16666" xr:uid="{00000000-0005-0000-0000-0000A2400000}"/>
    <cellStyle name="Normal 2 2 2 2 5 16 6" xfId="16667" xr:uid="{00000000-0005-0000-0000-0000A3400000}"/>
    <cellStyle name="Normal 2 2 2 2 5 16 7" xfId="16668" xr:uid="{00000000-0005-0000-0000-0000A4400000}"/>
    <cellStyle name="Normal 2 2 2 2 5 16 8" xfId="16669" xr:uid="{00000000-0005-0000-0000-0000A5400000}"/>
    <cellStyle name="Normal 2 2 2 2 5 16 9" xfId="16670" xr:uid="{00000000-0005-0000-0000-0000A6400000}"/>
    <cellStyle name="Normal 2 2 2 2 5 17" xfId="16671" xr:uid="{00000000-0005-0000-0000-0000A7400000}"/>
    <cellStyle name="Normal 2 2 2 2 5 17 10" xfId="16672" xr:uid="{00000000-0005-0000-0000-0000A8400000}"/>
    <cellStyle name="Normal 2 2 2 2 5 17 11" xfId="16673" xr:uid="{00000000-0005-0000-0000-0000A9400000}"/>
    <cellStyle name="Normal 2 2 2 2 5 17 12" xfId="16674" xr:uid="{00000000-0005-0000-0000-0000AA400000}"/>
    <cellStyle name="Normal 2 2 2 2 5 17 13" xfId="16675" xr:uid="{00000000-0005-0000-0000-0000AB400000}"/>
    <cellStyle name="Normal 2 2 2 2 5 17 14" xfId="16676" xr:uid="{00000000-0005-0000-0000-0000AC400000}"/>
    <cellStyle name="Normal 2 2 2 2 5 17 2" xfId="16677" xr:uid="{00000000-0005-0000-0000-0000AD400000}"/>
    <cellStyle name="Normal 2 2 2 2 5 17 2 10" xfId="16678" xr:uid="{00000000-0005-0000-0000-0000AE400000}"/>
    <cellStyle name="Normal 2 2 2 2 5 17 2 2" xfId="16679" xr:uid="{00000000-0005-0000-0000-0000AF400000}"/>
    <cellStyle name="Normal 2 2 2 2 5 17 2 3" xfId="16680" xr:uid="{00000000-0005-0000-0000-0000B0400000}"/>
    <cellStyle name="Normal 2 2 2 2 5 17 2 4" xfId="16681" xr:uid="{00000000-0005-0000-0000-0000B1400000}"/>
    <cellStyle name="Normal 2 2 2 2 5 17 2 5" xfId="16682" xr:uid="{00000000-0005-0000-0000-0000B2400000}"/>
    <cellStyle name="Normal 2 2 2 2 5 17 2 6" xfId="16683" xr:uid="{00000000-0005-0000-0000-0000B3400000}"/>
    <cellStyle name="Normal 2 2 2 2 5 17 2 7" xfId="16684" xr:uid="{00000000-0005-0000-0000-0000B4400000}"/>
    <cellStyle name="Normal 2 2 2 2 5 17 2 8" xfId="16685" xr:uid="{00000000-0005-0000-0000-0000B5400000}"/>
    <cellStyle name="Normal 2 2 2 2 5 17 2 9" xfId="16686" xr:uid="{00000000-0005-0000-0000-0000B6400000}"/>
    <cellStyle name="Normal 2 2 2 2 5 17 3" xfId="16687" xr:uid="{00000000-0005-0000-0000-0000B7400000}"/>
    <cellStyle name="Normal 2 2 2 2 5 17 3 10" xfId="16688" xr:uid="{00000000-0005-0000-0000-0000B8400000}"/>
    <cellStyle name="Normal 2 2 2 2 5 17 3 2" xfId="16689" xr:uid="{00000000-0005-0000-0000-0000B9400000}"/>
    <cellStyle name="Normal 2 2 2 2 5 17 3 3" xfId="16690" xr:uid="{00000000-0005-0000-0000-0000BA400000}"/>
    <cellStyle name="Normal 2 2 2 2 5 17 3 4" xfId="16691" xr:uid="{00000000-0005-0000-0000-0000BB400000}"/>
    <cellStyle name="Normal 2 2 2 2 5 17 3 5" xfId="16692" xr:uid="{00000000-0005-0000-0000-0000BC400000}"/>
    <cellStyle name="Normal 2 2 2 2 5 17 3 6" xfId="16693" xr:uid="{00000000-0005-0000-0000-0000BD400000}"/>
    <cellStyle name="Normal 2 2 2 2 5 17 3 7" xfId="16694" xr:uid="{00000000-0005-0000-0000-0000BE400000}"/>
    <cellStyle name="Normal 2 2 2 2 5 17 3 8" xfId="16695" xr:uid="{00000000-0005-0000-0000-0000BF400000}"/>
    <cellStyle name="Normal 2 2 2 2 5 17 3 9" xfId="16696" xr:uid="{00000000-0005-0000-0000-0000C0400000}"/>
    <cellStyle name="Normal 2 2 2 2 5 17 4" xfId="16697" xr:uid="{00000000-0005-0000-0000-0000C1400000}"/>
    <cellStyle name="Normal 2 2 2 2 5 17 4 10" xfId="16698" xr:uid="{00000000-0005-0000-0000-0000C2400000}"/>
    <cellStyle name="Normal 2 2 2 2 5 17 4 2" xfId="16699" xr:uid="{00000000-0005-0000-0000-0000C3400000}"/>
    <cellStyle name="Normal 2 2 2 2 5 17 4 3" xfId="16700" xr:uid="{00000000-0005-0000-0000-0000C4400000}"/>
    <cellStyle name="Normal 2 2 2 2 5 17 4 4" xfId="16701" xr:uid="{00000000-0005-0000-0000-0000C5400000}"/>
    <cellStyle name="Normal 2 2 2 2 5 17 4 5" xfId="16702" xr:uid="{00000000-0005-0000-0000-0000C6400000}"/>
    <cellStyle name="Normal 2 2 2 2 5 17 4 6" xfId="16703" xr:uid="{00000000-0005-0000-0000-0000C7400000}"/>
    <cellStyle name="Normal 2 2 2 2 5 17 4 7" xfId="16704" xr:uid="{00000000-0005-0000-0000-0000C8400000}"/>
    <cellStyle name="Normal 2 2 2 2 5 17 4 8" xfId="16705" xr:uid="{00000000-0005-0000-0000-0000C9400000}"/>
    <cellStyle name="Normal 2 2 2 2 5 17 4 9" xfId="16706" xr:uid="{00000000-0005-0000-0000-0000CA400000}"/>
    <cellStyle name="Normal 2 2 2 2 5 17 5" xfId="16707" xr:uid="{00000000-0005-0000-0000-0000CB400000}"/>
    <cellStyle name="Normal 2 2 2 2 5 17 5 10" xfId="16708" xr:uid="{00000000-0005-0000-0000-0000CC400000}"/>
    <cellStyle name="Normal 2 2 2 2 5 17 5 2" xfId="16709" xr:uid="{00000000-0005-0000-0000-0000CD400000}"/>
    <cellStyle name="Normal 2 2 2 2 5 17 5 3" xfId="16710" xr:uid="{00000000-0005-0000-0000-0000CE400000}"/>
    <cellStyle name="Normal 2 2 2 2 5 17 5 4" xfId="16711" xr:uid="{00000000-0005-0000-0000-0000CF400000}"/>
    <cellStyle name="Normal 2 2 2 2 5 17 5 5" xfId="16712" xr:uid="{00000000-0005-0000-0000-0000D0400000}"/>
    <cellStyle name="Normal 2 2 2 2 5 17 5 6" xfId="16713" xr:uid="{00000000-0005-0000-0000-0000D1400000}"/>
    <cellStyle name="Normal 2 2 2 2 5 17 5 7" xfId="16714" xr:uid="{00000000-0005-0000-0000-0000D2400000}"/>
    <cellStyle name="Normal 2 2 2 2 5 17 5 8" xfId="16715" xr:uid="{00000000-0005-0000-0000-0000D3400000}"/>
    <cellStyle name="Normal 2 2 2 2 5 17 5 9" xfId="16716" xr:uid="{00000000-0005-0000-0000-0000D4400000}"/>
    <cellStyle name="Normal 2 2 2 2 5 17 6" xfId="16717" xr:uid="{00000000-0005-0000-0000-0000D5400000}"/>
    <cellStyle name="Normal 2 2 2 2 5 17 7" xfId="16718" xr:uid="{00000000-0005-0000-0000-0000D6400000}"/>
    <cellStyle name="Normal 2 2 2 2 5 17 8" xfId="16719" xr:uid="{00000000-0005-0000-0000-0000D7400000}"/>
    <cellStyle name="Normal 2 2 2 2 5 17 9" xfId="16720" xr:uid="{00000000-0005-0000-0000-0000D8400000}"/>
    <cellStyle name="Normal 2 2 2 2 5 18" xfId="16721" xr:uid="{00000000-0005-0000-0000-0000D9400000}"/>
    <cellStyle name="Normal 2 2 2 2 5 18 10" xfId="16722" xr:uid="{00000000-0005-0000-0000-0000DA400000}"/>
    <cellStyle name="Normal 2 2 2 2 5 18 11" xfId="16723" xr:uid="{00000000-0005-0000-0000-0000DB400000}"/>
    <cellStyle name="Normal 2 2 2 2 5 18 12" xfId="16724" xr:uid="{00000000-0005-0000-0000-0000DC400000}"/>
    <cellStyle name="Normal 2 2 2 2 5 18 13" xfId="16725" xr:uid="{00000000-0005-0000-0000-0000DD400000}"/>
    <cellStyle name="Normal 2 2 2 2 5 18 14" xfId="16726" xr:uid="{00000000-0005-0000-0000-0000DE400000}"/>
    <cellStyle name="Normal 2 2 2 2 5 18 2" xfId="16727" xr:uid="{00000000-0005-0000-0000-0000DF400000}"/>
    <cellStyle name="Normal 2 2 2 2 5 18 2 10" xfId="16728" xr:uid="{00000000-0005-0000-0000-0000E0400000}"/>
    <cellStyle name="Normal 2 2 2 2 5 18 2 2" xfId="16729" xr:uid="{00000000-0005-0000-0000-0000E1400000}"/>
    <cellStyle name="Normal 2 2 2 2 5 18 2 3" xfId="16730" xr:uid="{00000000-0005-0000-0000-0000E2400000}"/>
    <cellStyle name="Normal 2 2 2 2 5 18 2 4" xfId="16731" xr:uid="{00000000-0005-0000-0000-0000E3400000}"/>
    <cellStyle name="Normal 2 2 2 2 5 18 2 5" xfId="16732" xr:uid="{00000000-0005-0000-0000-0000E4400000}"/>
    <cellStyle name="Normal 2 2 2 2 5 18 2 6" xfId="16733" xr:uid="{00000000-0005-0000-0000-0000E5400000}"/>
    <cellStyle name="Normal 2 2 2 2 5 18 2 7" xfId="16734" xr:uid="{00000000-0005-0000-0000-0000E6400000}"/>
    <cellStyle name="Normal 2 2 2 2 5 18 2 8" xfId="16735" xr:uid="{00000000-0005-0000-0000-0000E7400000}"/>
    <cellStyle name="Normal 2 2 2 2 5 18 2 9" xfId="16736" xr:uid="{00000000-0005-0000-0000-0000E8400000}"/>
    <cellStyle name="Normal 2 2 2 2 5 18 3" xfId="16737" xr:uid="{00000000-0005-0000-0000-0000E9400000}"/>
    <cellStyle name="Normal 2 2 2 2 5 18 3 10" xfId="16738" xr:uid="{00000000-0005-0000-0000-0000EA400000}"/>
    <cellStyle name="Normal 2 2 2 2 5 18 3 2" xfId="16739" xr:uid="{00000000-0005-0000-0000-0000EB400000}"/>
    <cellStyle name="Normal 2 2 2 2 5 18 3 3" xfId="16740" xr:uid="{00000000-0005-0000-0000-0000EC400000}"/>
    <cellStyle name="Normal 2 2 2 2 5 18 3 4" xfId="16741" xr:uid="{00000000-0005-0000-0000-0000ED400000}"/>
    <cellStyle name="Normal 2 2 2 2 5 18 3 5" xfId="16742" xr:uid="{00000000-0005-0000-0000-0000EE400000}"/>
    <cellStyle name="Normal 2 2 2 2 5 18 3 6" xfId="16743" xr:uid="{00000000-0005-0000-0000-0000EF400000}"/>
    <cellStyle name="Normal 2 2 2 2 5 18 3 7" xfId="16744" xr:uid="{00000000-0005-0000-0000-0000F0400000}"/>
    <cellStyle name="Normal 2 2 2 2 5 18 3 8" xfId="16745" xr:uid="{00000000-0005-0000-0000-0000F1400000}"/>
    <cellStyle name="Normal 2 2 2 2 5 18 3 9" xfId="16746" xr:uid="{00000000-0005-0000-0000-0000F2400000}"/>
    <cellStyle name="Normal 2 2 2 2 5 18 4" xfId="16747" xr:uid="{00000000-0005-0000-0000-0000F3400000}"/>
    <cellStyle name="Normal 2 2 2 2 5 18 4 10" xfId="16748" xr:uid="{00000000-0005-0000-0000-0000F4400000}"/>
    <cellStyle name="Normal 2 2 2 2 5 18 4 2" xfId="16749" xr:uid="{00000000-0005-0000-0000-0000F5400000}"/>
    <cellStyle name="Normal 2 2 2 2 5 18 4 3" xfId="16750" xr:uid="{00000000-0005-0000-0000-0000F6400000}"/>
    <cellStyle name="Normal 2 2 2 2 5 18 4 4" xfId="16751" xr:uid="{00000000-0005-0000-0000-0000F7400000}"/>
    <cellStyle name="Normal 2 2 2 2 5 18 4 5" xfId="16752" xr:uid="{00000000-0005-0000-0000-0000F8400000}"/>
    <cellStyle name="Normal 2 2 2 2 5 18 4 6" xfId="16753" xr:uid="{00000000-0005-0000-0000-0000F9400000}"/>
    <cellStyle name="Normal 2 2 2 2 5 18 4 7" xfId="16754" xr:uid="{00000000-0005-0000-0000-0000FA400000}"/>
    <cellStyle name="Normal 2 2 2 2 5 18 4 8" xfId="16755" xr:uid="{00000000-0005-0000-0000-0000FB400000}"/>
    <cellStyle name="Normal 2 2 2 2 5 18 4 9" xfId="16756" xr:uid="{00000000-0005-0000-0000-0000FC400000}"/>
    <cellStyle name="Normal 2 2 2 2 5 18 5" xfId="16757" xr:uid="{00000000-0005-0000-0000-0000FD400000}"/>
    <cellStyle name="Normal 2 2 2 2 5 18 5 10" xfId="16758" xr:uid="{00000000-0005-0000-0000-0000FE400000}"/>
    <cellStyle name="Normal 2 2 2 2 5 18 5 2" xfId="16759" xr:uid="{00000000-0005-0000-0000-0000FF400000}"/>
    <cellStyle name="Normal 2 2 2 2 5 18 5 3" xfId="16760" xr:uid="{00000000-0005-0000-0000-000000410000}"/>
    <cellStyle name="Normal 2 2 2 2 5 18 5 4" xfId="16761" xr:uid="{00000000-0005-0000-0000-000001410000}"/>
    <cellStyle name="Normal 2 2 2 2 5 18 5 5" xfId="16762" xr:uid="{00000000-0005-0000-0000-000002410000}"/>
    <cellStyle name="Normal 2 2 2 2 5 18 5 6" xfId="16763" xr:uid="{00000000-0005-0000-0000-000003410000}"/>
    <cellStyle name="Normal 2 2 2 2 5 18 5 7" xfId="16764" xr:uid="{00000000-0005-0000-0000-000004410000}"/>
    <cellStyle name="Normal 2 2 2 2 5 18 5 8" xfId="16765" xr:uid="{00000000-0005-0000-0000-000005410000}"/>
    <cellStyle name="Normal 2 2 2 2 5 18 5 9" xfId="16766" xr:uid="{00000000-0005-0000-0000-000006410000}"/>
    <cellStyle name="Normal 2 2 2 2 5 18 6" xfId="16767" xr:uid="{00000000-0005-0000-0000-000007410000}"/>
    <cellStyle name="Normal 2 2 2 2 5 18 7" xfId="16768" xr:uid="{00000000-0005-0000-0000-000008410000}"/>
    <cellStyle name="Normal 2 2 2 2 5 18 8" xfId="16769" xr:uid="{00000000-0005-0000-0000-000009410000}"/>
    <cellStyle name="Normal 2 2 2 2 5 18 9" xfId="16770" xr:uid="{00000000-0005-0000-0000-00000A410000}"/>
    <cellStyle name="Normal 2 2 2 2 5 19" xfId="16771" xr:uid="{00000000-0005-0000-0000-00000B410000}"/>
    <cellStyle name="Normal 2 2 2 2 5 19 10" xfId="16772" xr:uid="{00000000-0005-0000-0000-00000C410000}"/>
    <cellStyle name="Normal 2 2 2 2 5 19 11" xfId="16773" xr:uid="{00000000-0005-0000-0000-00000D410000}"/>
    <cellStyle name="Normal 2 2 2 2 5 19 12" xfId="16774" xr:uid="{00000000-0005-0000-0000-00000E410000}"/>
    <cellStyle name="Normal 2 2 2 2 5 19 13" xfId="16775" xr:uid="{00000000-0005-0000-0000-00000F410000}"/>
    <cellStyle name="Normal 2 2 2 2 5 19 14" xfId="16776" xr:uid="{00000000-0005-0000-0000-000010410000}"/>
    <cellStyle name="Normal 2 2 2 2 5 19 2" xfId="16777" xr:uid="{00000000-0005-0000-0000-000011410000}"/>
    <cellStyle name="Normal 2 2 2 2 5 19 2 10" xfId="16778" xr:uid="{00000000-0005-0000-0000-000012410000}"/>
    <cellStyle name="Normal 2 2 2 2 5 19 2 2" xfId="16779" xr:uid="{00000000-0005-0000-0000-000013410000}"/>
    <cellStyle name="Normal 2 2 2 2 5 19 2 3" xfId="16780" xr:uid="{00000000-0005-0000-0000-000014410000}"/>
    <cellStyle name="Normal 2 2 2 2 5 19 2 4" xfId="16781" xr:uid="{00000000-0005-0000-0000-000015410000}"/>
    <cellStyle name="Normal 2 2 2 2 5 19 2 5" xfId="16782" xr:uid="{00000000-0005-0000-0000-000016410000}"/>
    <cellStyle name="Normal 2 2 2 2 5 19 2 6" xfId="16783" xr:uid="{00000000-0005-0000-0000-000017410000}"/>
    <cellStyle name="Normal 2 2 2 2 5 19 2 7" xfId="16784" xr:uid="{00000000-0005-0000-0000-000018410000}"/>
    <cellStyle name="Normal 2 2 2 2 5 19 2 8" xfId="16785" xr:uid="{00000000-0005-0000-0000-000019410000}"/>
    <cellStyle name="Normal 2 2 2 2 5 19 2 9" xfId="16786" xr:uid="{00000000-0005-0000-0000-00001A410000}"/>
    <cellStyle name="Normal 2 2 2 2 5 19 3" xfId="16787" xr:uid="{00000000-0005-0000-0000-00001B410000}"/>
    <cellStyle name="Normal 2 2 2 2 5 19 3 10" xfId="16788" xr:uid="{00000000-0005-0000-0000-00001C410000}"/>
    <cellStyle name="Normal 2 2 2 2 5 19 3 2" xfId="16789" xr:uid="{00000000-0005-0000-0000-00001D410000}"/>
    <cellStyle name="Normal 2 2 2 2 5 19 3 3" xfId="16790" xr:uid="{00000000-0005-0000-0000-00001E410000}"/>
    <cellStyle name="Normal 2 2 2 2 5 19 3 4" xfId="16791" xr:uid="{00000000-0005-0000-0000-00001F410000}"/>
    <cellStyle name="Normal 2 2 2 2 5 19 3 5" xfId="16792" xr:uid="{00000000-0005-0000-0000-000020410000}"/>
    <cellStyle name="Normal 2 2 2 2 5 19 3 6" xfId="16793" xr:uid="{00000000-0005-0000-0000-000021410000}"/>
    <cellStyle name="Normal 2 2 2 2 5 19 3 7" xfId="16794" xr:uid="{00000000-0005-0000-0000-000022410000}"/>
    <cellStyle name="Normal 2 2 2 2 5 19 3 8" xfId="16795" xr:uid="{00000000-0005-0000-0000-000023410000}"/>
    <cellStyle name="Normal 2 2 2 2 5 19 3 9" xfId="16796" xr:uid="{00000000-0005-0000-0000-000024410000}"/>
    <cellStyle name="Normal 2 2 2 2 5 19 4" xfId="16797" xr:uid="{00000000-0005-0000-0000-000025410000}"/>
    <cellStyle name="Normal 2 2 2 2 5 19 4 10" xfId="16798" xr:uid="{00000000-0005-0000-0000-000026410000}"/>
    <cellStyle name="Normal 2 2 2 2 5 19 4 2" xfId="16799" xr:uid="{00000000-0005-0000-0000-000027410000}"/>
    <cellStyle name="Normal 2 2 2 2 5 19 4 3" xfId="16800" xr:uid="{00000000-0005-0000-0000-000028410000}"/>
    <cellStyle name="Normal 2 2 2 2 5 19 4 4" xfId="16801" xr:uid="{00000000-0005-0000-0000-000029410000}"/>
    <cellStyle name="Normal 2 2 2 2 5 19 4 5" xfId="16802" xr:uid="{00000000-0005-0000-0000-00002A410000}"/>
    <cellStyle name="Normal 2 2 2 2 5 19 4 6" xfId="16803" xr:uid="{00000000-0005-0000-0000-00002B410000}"/>
    <cellStyle name="Normal 2 2 2 2 5 19 4 7" xfId="16804" xr:uid="{00000000-0005-0000-0000-00002C410000}"/>
    <cellStyle name="Normal 2 2 2 2 5 19 4 8" xfId="16805" xr:uid="{00000000-0005-0000-0000-00002D410000}"/>
    <cellStyle name="Normal 2 2 2 2 5 19 4 9" xfId="16806" xr:uid="{00000000-0005-0000-0000-00002E410000}"/>
    <cellStyle name="Normal 2 2 2 2 5 19 5" xfId="16807" xr:uid="{00000000-0005-0000-0000-00002F410000}"/>
    <cellStyle name="Normal 2 2 2 2 5 19 5 10" xfId="16808" xr:uid="{00000000-0005-0000-0000-000030410000}"/>
    <cellStyle name="Normal 2 2 2 2 5 19 5 2" xfId="16809" xr:uid="{00000000-0005-0000-0000-000031410000}"/>
    <cellStyle name="Normal 2 2 2 2 5 19 5 3" xfId="16810" xr:uid="{00000000-0005-0000-0000-000032410000}"/>
    <cellStyle name="Normal 2 2 2 2 5 19 5 4" xfId="16811" xr:uid="{00000000-0005-0000-0000-000033410000}"/>
    <cellStyle name="Normal 2 2 2 2 5 19 5 5" xfId="16812" xr:uid="{00000000-0005-0000-0000-000034410000}"/>
    <cellStyle name="Normal 2 2 2 2 5 19 5 6" xfId="16813" xr:uid="{00000000-0005-0000-0000-000035410000}"/>
    <cellStyle name="Normal 2 2 2 2 5 19 5 7" xfId="16814" xr:uid="{00000000-0005-0000-0000-000036410000}"/>
    <cellStyle name="Normal 2 2 2 2 5 19 5 8" xfId="16815" xr:uid="{00000000-0005-0000-0000-000037410000}"/>
    <cellStyle name="Normal 2 2 2 2 5 19 5 9" xfId="16816" xr:uid="{00000000-0005-0000-0000-000038410000}"/>
    <cellStyle name="Normal 2 2 2 2 5 19 6" xfId="16817" xr:uid="{00000000-0005-0000-0000-000039410000}"/>
    <cellStyle name="Normal 2 2 2 2 5 19 7" xfId="16818" xr:uid="{00000000-0005-0000-0000-00003A410000}"/>
    <cellStyle name="Normal 2 2 2 2 5 19 8" xfId="16819" xr:uid="{00000000-0005-0000-0000-00003B410000}"/>
    <cellStyle name="Normal 2 2 2 2 5 19 9" xfId="16820" xr:uid="{00000000-0005-0000-0000-00003C410000}"/>
    <cellStyle name="Normal 2 2 2 2 5 2" xfId="16821" xr:uid="{00000000-0005-0000-0000-00003D410000}"/>
    <cellStyle name="Normal 2 2 2 2 5 2 10" xfId="16822" xr:uid="{00000000-0005-0000-0000-00003E410000}"/>
    <cellStyle name="Normal 2 2 2 2 5 2 11" xfId="16823" xr:uid="{00000000-0005-0000-0000-00003F410000}"/>
    <cellStyle name="Normal 2 2 2 2 5 2 12" xfId="16824" xr:uid="{00000000-0005-0000-0000-000040410000}"/>
    <cellStyle name="Normal 2 2 2 2 5 2 13" xfId="16825" xr:uid="{00000000-0005-0000-0000-000041410000}"/>
    <cellStyle name="Normal 2 2 2 2 5 2 14" xfId="16826" xr:uid="{00000000-0005-0000-0000-000042410000}"/>
    <cellStyle name="Normal 2 2 2 2 5 2 15" xfId="16827" xr:uid="{00000000-0005-0000-0000-000043410000}"/>
    <cellStyle name="Normal 2 2 2 2 5 2 16" xfId="16828" xr:uid="{00000000-0005-0000-0000-000044410000}"/>
    <cellStyle name="Normal 2 2 2 2 5 2 17" xfId="16829" xr:uid="{00000000-0005-0000-0000-000045410000}"/>
    <cellStyle name="Normal 2 2 2 2 5 2 18" xfId="16830" xr:uid="{00000000-0005-0000-0000-000046410000}"/>
    <cellStyle name="Normal 2 2 2 2 5 2 19" xfId="16831" xr:uid="{00000000-0005-0000-0000-000047410000}"/>
    <cellStyle name="Normal 2 2 2 2 5 2 2" xfId="16832" xr:uid="{00000000-0005-0000-0000-000048410000}"/>
    <cellStyle name="Normal 2 2 2 2 5 2 20" xfId="16833" xr:uid="{00000000-0005-0000-0000-000049410000}"/>
    <cellStyle name="Normal 2 2 2 2 5 2 21" xfId="16834" xr:uid="{00000000-0005-0000-0000-00004A410000}"/>
    <cellStyle name="Normal 2 2 2 2 5 2 21 10" xfId="16835" xr:uid="{00000000-0005-0000-0000-00004B410000}"/>
    <cellStyle name="Normal 2 2 2 2 5 2 21 2" xfId="16836" xr:uid="{00000000-0005-0000-0000-00004C410000}"/>
    <cellStyle name="Normal 2 2 2 2 5 2 21 3" xfId="16837" xr:uid="{00000000-0005-0000-0000-00004D410000}"/>
    <cellStyle name="Normal 2 2 2 2 5 2 21 4" xfId="16838" xr:uid="{00000000-0005-0000-0000-00004E410000}"/>
    <cellStyle name="Normal 2 2 2 2 5 2 21 5" xfId="16839" xr:uid="{00000000-0005-0000-0000-00004F410000}"/>
    <cellStyle name="Normal 2 2 2 2 5 2 21 6" xfId="16840" xr:uid="{00000000-0005-0000-0000-000050410000}"/>
    <cellStyle name="Normal 2 2 2 2 5 2 21 7" xfId="16841" xr:uid="{00000000-0005-0000-0000-000051410000}"/>
    <cellStyle name="Normal 2 2 2 2 5 2 21 8" xfId="16842" xr:uid="{00000000-0005-0000-0000-000052410000}"/>
    <cellStyle name="Normal 2 2 2 2 5 2 21 9" xfId="16843" xr:uid="{00000000-0005-0000-0000-000053410000}"/>
    <cellStyle name="Normal 2 2 2 2 5 2 22" xfId="16844" xr:uid="{00000000-0005-0000-0000-000054410000}"/>
    <cellStyle name="Normal 2 2 2 2 5 2 22 10" xfId="16845" xr:uid="{00000000-0005-0000-0000-000055410000}"/>
    <cellStyle name="Normal 2 2 2 2 5 2 22 2" xfId="16846" xr:uid="{00000000-0005-0000-0000-000056410000}"/>
    <cellStyle name="Normal 2 2 2 2 5 2 22 3" xfId="16847" xr:uid="{00000000-0005-0000-0000-000057410000}"/>
    <cellStyle name="Normal 2 2 2 2 5 2 22 4" xfId="16848" xr:uid="{00000000-0005-0000-0000-000058410000}"/>
    <cellStyle name="Normal 2 2 2 2 5 2 22 5" xfId="16849" xr:uid="{00000000-0005-0000-0000-000059410000}"/>
    <cellStyle name="Normal 2 2 2 2 5 2 22 6" xfId="16850" xr:uid="{00000000-0005-0000-0000-00005A410000}"/>
    <cellStyle name="Normal 2 2 2 2 5 2 22 7" xfId="16851" xr:uid="{00000000-0005-0000-0000-00005B410000}"/>
    <cellStyle name="Normal 2 2 2 2 5 2 22 8" xfId="16852" xr:uid="{00000000-0005-0000-0000-00005C410000}"/>
    <cellStyle name="Normal 2 2 2 2 5 2 22 9" xfId="16853" xr:uid="{00000000-0005-0000-0000-00005D410000}"/>
    <cellStyle name="Normal 2 2 2 2 5 2 23" xfId="16854" xr:uid="{00000000-0005-0000-0000-00005E410000}"/>
    <cellStyle name="Normal 2 2 2 2 5 2 23 10" xfId="16855" xr:uid="{00000000-0005-0000-0000-00005F410000}"/>
    <cellStyle name="Normal 2 2 2 2 5 2 23 2" xfId="16856" xr:uid="{00000000-0005-0000-0000-000060410000}"/>
    <cellStyle name="Normal 2 2 2 2 5 2 23 3" xfId="16857" xr:uid="{00000000-0005-0000-0000-000061410000}"/>
    <cellStyle name="Normal 2 2 2 2 5 2 23 4" xfId="16858" xr:uid="{00000000-0005-0000-0000-000062410000}"/>
    <cellStyle name="Normal 2 2 2 2 5 2 23 5" xfId="16859" xr:uid="{00000000-0005-0000-0000-000063410000}"/>
    <cellStyle name="Normal 2 2 2 2 5 2 23 6" xfId="16860" xr:uid="{00000000-0005-0000-0000-000064410000}"/>
    <cellStyle name="Normal 2 2 2 2 5 2 23 7" xfId="16861" xr:uid="{00000000-0005-0000-0000-000065410000}"/>
    <cellStyle name="Normal 2 2 2 2 5 2 23 8" xfId="16862" xr:uid="{00000000-0005-0000-0000-000066410000}"/>
    <cellStyle name="Normal 2 2 2 2 5 2 23 9" xfId="16863" xr:uid="{00000000-0005-0000-0000-000067410000}"/>
    <cellStyle name="Normal 2 2 2 2 5 2 24" xfId="16864" xr:uid="{00000000-0005-0000-0000-000068410000}"/>
    <cellStyle name="Normal 2 2 2 2 5 2 24 10" xfId="16865" xr:uid="{00000000-0005-0000-0000-000069410000}"/>
    <cellStyle name="Normal 2 2 2 2 5 2 24 2" xfId="16866" xr:uid="{00000000-0005-0000-0000-00006A410000}"/>
    <cellStyle name="Normal 2 2 2 2 5 2 24 3" xfId="16867" xr:uid="{00000000-0005-0000-0000-00006B410000}"/>
    <cellStyle name="Normal 2 2 2 2 5 2 24 4" xfId="16868" xr:uid="{00000000-0005-0000-0000-00006C410000}"/>
    <cellStyle name="Normal 2 2 2 2 5 2 24 5" xfId="16869" xr:uid="{00000000-0005-0000-0000-00006D410000}"/>
    <cellStyle name="Normal 2 2 2 2 5 2 24 6" xfId="16870" xr:uid="{00000000-0005-0000-0000-00006E410000}"/>
    <cellStyle name="Normal 2 2 2 2 5 2 24 7" xfId="16871" xr:uid="{00000000-0005-0000-0000-00006F410000}"/>
    <cellStyle name="Normal 2 2 2 2 5 2 24 8" xfId="16872" xr:uid="{00000000-0005-0000-0000-000070410000}"/>
    <cellStyle name="Normal 2 2 2 2 5 2 24 9" xfId="16873" xr:uid="{00000000-0005-0000-0000-000071410000}"/>
    <cellStyle name="Normal 2 2 2 2 5 2 25" xfId="16874" xr:uid="{00000000-0005-0000-0000-000072410000}"/>
    <cellStyle name="Normal 2 2 2 2 5 2 26" xfId="16875" xr:uid="{00000000-0005-0000-0000-000073410000}"/>
    <cellStyle name="Normal 2 2 2 2 5 2 27" xfId="16876" xr:uid="{00000000-0005-0000-0000-000074410000}"/>
    <cellStyle name="Normal 2 2 2 2 5 2 28" xfId="16877" xr:uid="{00000000-0005-0000-0000-000075410000}"/>
    <cellStyle name="Normal 2 2 2 2 5 2 29" xfId="16878" xr:uid="{00000000-0005-0000-0000-000076410000}"/>
    <cellStyle name="Normal 2 2 2 2 5 2 3" xfId="16879" xr:uid="{00000000-0005-0000-0000-000077410000}"/>
    <cellStyle name="Normal 2 2 2 2 5 2 30" xfId="16880" xr:uid="{00000000-0005-0000-0000-000078410000}"/>
    <cellStyle name="Normal 2 2 2 2 5 2 31" xfId="16881" xr:uid="{00000000-0005-0000-0000-000079410000}"/>
    <cellStyle name="Normal 2 2 2 2 5 2 32" xfId="16882" xr:uid="{00000000-0005-0000-0000-00007A410000}"/>
    <cellStyle name="Normal 2 2 2 2 5 2 33" xfId="16883" xr:uid="{00000000-0005-0000-0000-00007B410000}"/>
    <cellStyle name="Normal 2 2 2 2 5 2 4" xfId="16884" xr:uid="{00000000-0005-0000-0000-00007C410000}"/>
    <cellStyle name="Normal 2 2 2 2 5 2 5" xfId="16885" xr:uid="{00000000-0005-0000-0000-00007D410000}"/>
    <cellStyle name="Normal 2 2 2 2 5 2 6" xfId="16886" xr:uid="{00000000-0005-0000-0000-00007E410000}"/>
    <cellStyle name="Normal 2 2 2 2 5 2 7" xfId="16887" xr:uid="{00000000-0005-0000-0000-00007F410000}"/>
    <cellStyle name="Normal 2 2 2 2 5 2 8" xfId="16888" xr:uid="{00000000-0005-0000-0000-000080410000}"/>
    <cellStyle name="Normal 2 2 2 2 5 2 9" xfId="16889" xr:uid="{00000000-0005-0000-0000-000081410000}"/>
    <cellStyle name="Normal 2 2 2 2 5 20" xfId="16890" xr:uid="{00000000-0005-0000-0000-000082410000}"/>
    <cellStyle name="Normal 2 2 2 2 5 20 10" xfId="16891" xr:uid="{00000000-0005-0000-0000-000083410000}"/>
    <cellStyle name="Normal 2 2 2 2 5 20 11" xfId="16892" xr:uid="{00000000-0005-0000-0000-000084410000}"/>
    <cellStyle name="Normal 2 2 2 2 5 20 12" xfId="16893" xr:uid="{00000000-0005-0000-0000-000085410000}"/>
    <cellStyle name="Normal 2 2 2 2 5 20 13" xfId="16894" xr:uid="{00000000-0005-0000-0000-000086410000}"/>
    <cellStyle name="Normal 2 2 2 2 5 20 14" xfId="16895" xr:uid="{00000000-0005-0000-0000-000087410000}"/>
    <cellStyle name="Normal 2 2 2 2 5 20 2" xfId="16896" xr:uid="{00000000-0005-0000-0000-000088410000}"/>
    <cellStyle name="Normal 2 2 2 2 5 20 2 10" xfId="16897" xr:uid="{00000000-0005-0000-0000-000089410000}"/>
    <cellStyle name="Normal 2 2 2 2 5 20 2 2" xfId="16898" xr:uid="{00000000-0005-0000-0000-00008A410000}"/>
    <cellStyle name="Normal 2 2 2 2 5 20 2 3" xfId="16899" xr:uid="{00000000-0005-0000-0000-00008B410000}"/>
    <cellStyle name="Normal 2 2 2 2 5 20 2 4" xfId="16900" xr:uid="{00000000-0005-0000-0000-00008C410000}"/>
    <cellStyle name="Normal 2 2 2 2 5 20 2 5" xfId="16901" xr:uid="{00000000-0005-0000-0000-00008D410000}"/>
    <cellStyle name="Normal 2 2 2 2 5 20 2 6" xfId="16902" xr:uid="{00000000-0005-0000-0000-00008E410000}"/>
    <cellStyle name="Normal 2 2 2 2 5 20 2 7" xfId="16903" xr:uid="{00000000-0005-0000-0000-00008F410000}"/>
    <cellStyle name="Normal 2 2 2 2 5 20 2 8" xfId="16904" xr:uid="{00000000-0005-0000-0000-000090410000}"/>
    <cellStyle name="Normal 2 2 2 2 5 20 2 9" xfId="16905" xr:uid="{00000000-0005-0000-0000-000091410000}"/>
    <cellStyle name="Normal 2 2 2 2 5 20 3" xfId="16906" xr:uid="{00000000-0005-0000-0000-000092410000}"/>
    <cellStyle name="Normal 2 2 2 2 5 20 3 10" xfId="16907" xr:uid="{00000000-0005-0000-0000-000093410000}"/>
    <cellStyle name="Normal 2 2 2 2 5 20 3 2" xfId="16908" xr:uid="{00000000-0005-0000-0000-000094410000}"/>
    <cellStyle name="Normal 2 2 2 2 5 20 3 3" xfId="16909" xr:uid="{00000000-0005-0000-0000-000095410000}"/>
    <cellStyle name="Normal 2 2 2 2 5 20 3 4" xfId="16910" xr:uid="{00000000-0005-0000-0000-000096410000}"/>
    <cellStyle name="Normal 2 2 2 2 5 20 3 5" xfId="16911" xr:uid="{00000000-0005-0000-0000-000097410000}"/>
    <cellStyle name="Normal 2 2 2 2 5 20 3 6" xfId="16912" xr:uid="{00000000-0005-0000-0000-000098410000}"/>
    <cellStyle name="Normal 2 2 2 2 5 20 3 7" xfId="16913" xr:uid="{00000000-0005-0000-0000-000099410000}"/>
    <cellStyle name="Normal 2 2 2 2 5 20 3 8" xfId="16914" xr:uid="{00000000-0005-0000-0000-00009A410000}"/>
    <cellStyle name="Normal 2 2 2 2 5 20 3 9" xfId="16915" xr:uid="{00000000-0005-0000-0000-00009B410000}"/>
    <cellStyle name="Normal 2 2 2 2 5 20 4" xfId="16916" xr:uid="{00000000-0005-0000-0000-00009C410000}"/>
    <cellStyle name="Normal 2 2 2 2 5 20 4 10" xfId="16917" xr:uid="{00000000-0005-0000-0000-00009D410000}"/>
    <cellStyle name="Normal 2 2 2 2 5 20 4 2" xfId="16918" xr:uid="{00000000-0005-0000-0000-00009E410000}"/>
    <cellStyle name="Normal 2 2 2 2 5 20 4 3" xfId="16919" xr:uid="{00000000-0005-0000-0000-00009F410000}"/>
    <cellStyle name="Normal 2 2 2 2 5 20 4 4" xfId="16920" xr:uid="{00000000-0005-0000-0000-0000A0410000}"/>
    <cellStyle name="Normal 2 2 2 2 5 20 4 5" xfId="16921" xr:uid="{00000000-0005-0000-0000-0000A1410000}"/>
    <cellStyle name="Normal 2 2 2 2 5 20 4 6" xfId="16922" xr:uid="{00000000-0005-0000-0000-0000A2410000}"/>
    <cellStyle name="Normal 2 2 2 2 5 20 4 7" xfId="16923" xr:uid="{00000000-0005-0000-0000-0000A3410000}"/>
    <cellStyle name="Normal 2 2 2 2 5 20 4 8" xfId="16924" xr:uid="{00000000-0005-0000-0000-0000A4410000}"/>
    <cellStyle name="Normal 2 2 2 2 5 20 4 9" xfId="16925" xr:uid="{00000000-0005-0000-0000-0000A5410000}"/>
    <cellStyle name="Normal 2 2 2 2 5 20 5" xfId="16926" xr:uid="{00000000-0005-0000-0000-0000A6410000}"/>
    <cellStyle name="Normal 2 2 2 2 5 20 5 10" xfId="16927" xr:uid="{00000000-0005-0000-0000-0000A7410000}"/>
    <cellStyle name="Normal 2 2 2 2 5 20 5 2" xfId="16928" xr:uid="{00000000-0005-0000-0000-0000A8410000}"/>
    <cellStyle name="Normal 2 2 2 2 5 20 5 3" xfId="16929" xr:uid="{00000000-0005-0000-0000-0000A9410000}"/>
    <cellStyle name="Normal 2 2 2 2 5 20 5 4" xfId="16930" xr:uid="{00000000-0005-0000-0000-0000AA410000}"/>
    <cellStyle name="Normal 2 2 2 2 5 20 5 5" xfId="16931" xr:uid="{00000000-0005-0000-0000-0000AB410000}"/>
    <cellStyle name="Normal 2 2 2 2 5 20 5 6" xfId="16932" xr:uid="{00000000-0005-0000-0000-0000AC410000}"/>
    <cellStyle name="Normal 2 2 2 2 5 20 5 7" xfId="16933" xr:uid="{00000000-0005-0000-0000-0000AD410000}"/>
    <cellStyle name="Normal 2 2 2 2 5 20 5 8" xfId="16934" xr:uid="{00000000-0005-0000-0000-0000AE410000}"/>
    <cellStyle name="Normal 2 2 2 2 5 20 5 9" xfId="16935" xr:uid="{00000000-0005-0000-0000-0000AF410000}"/>
    <cellStyle name="Normal 2 2 2 2 5 20 6" xfId="16936" xr:uid="{00000000-0005-0000-0000-0000B0410000}"/>
    <cellStyle name="Normal 2 2 2 2 5 20 7" xfId="16937" xr:uid="{00000000-0005-0000-0000-0000B1410000}"/>
    <cellStyle name="Normal 2 2 2 2 5 20 8" xfId="16938" xr:uid="{00000000-0005-0000-0000-0000B2410000}"/>
    <cellStyle name="Normal 2 2 2 2 5 20 9" xfId="16939" xr:uid="{00000000-0005-0000-0000-0000B3410000}"/>
    <cellStyle name="Normal 2 2 2 2 5 21" xfId="16940" xr:uid="{00000000-0005-0000-0000-0000B4410000}"/>
    <cellStyle name="Normal 2 2 2 2 5 22" xfId="16941" xr:uid="{00000000-0005-0000-0000-0000B5410000}"/>
    <cellStyle name="Normal 2 2 2 2 5 3" xfId="16942" xr:uid="{00000000-0005-0000-0000-0000B6410000}"/>
    <cellStyle name="Normal 2 2 2 2 5 3 10" xfId="16943" xr:uid="{00000000-0005-0000-0000-0000B7410000}"/>
    <cellStyle name="Normal 2 2 2 2 5 3 11" xfId="16944" xr:uid="{00000000-0005-0000-0000-0000B8410000}"/>
    <cellStyle name="Normal 2 2 2 2 5 3 12" xfId="16945" xr:uid="{00000000-0005-0000-0000-0000B9410000}"/>
    <cellStyle name="Normal 2 2 2 2 5 3 13" xfId="16946" xr:uid="{00000000-0005-0000-0000-0000BA410000}"/>
    <cellStyle name="Normal 2 2 2 2 5 3 14" xfId="16947" xr:uid="{00000000-0005-0000-0000-0000BB410000}"/>
    <cellStyle name="Normal 2 2 2 2 5 3 2" xfId="16948" xr:uid="{00000000-0005-0000-0000-0000BC410000}"/>
    <cellStyle name="Normal 2 2 2 2 5 3 2 10" xfId="16949" xr:uid="{00000000-0005-0000-0000-0000BD410000}"/>
    <cellStyle name="Normal 2 2 2 2 5 3 2 2" xfId="16950" xr:uid="{00000000-0005-0000-0000-0000BE410000}"/>
    <cellStyle name="Normal 2 2 2 2 5 3 2 3" xfId="16951" xr:uid="{00000000-0005-0000-0000-0000BF410000}"/>
    <cellStyle name="Normal 2 2 2 2 5 3 2 4" xfId="16952" xr:uid="{00000000-0005-0000-0000-0000C0410000}"/>
    <cellStyle name="Normal 2 2 2 2 5 3 2 5" xfId="16953" xr:uid="{00000000-0005-0000-0000-0000C1410000}"/>
    <cellStyle name="Normal 2 2 2 2 5 3 2 6" xfId="16954" xr:uid="{00000000-0005-0000-0000-0000C2410000}"/>
    <cellStyle name="Normal 2 2 2 2 5 3 2 7" xfId="16955" xr:uid="{00000000-0005-0000-0000-0000C3410000}"/>
    <cellStyle name="Normal 2 2 2 2 5 3 2 8" xfId="16956" xr:uid="{00000000-0005-0000-0000-0000C4410000}"/>
    <cellStyle name="Normal 2 2 2 2 5 3 2 9" xfId="16957" xr:uid="{00000000-0005-0000-0000-0000C5410000}"/>
    <cellStyle name="Normal 2 2 2 2 5 3 3" xfId="16958" xr:uid="{00000000-0005-0000-0000-0000C6410000}"/>
    <cellStyle name="Normal 2 2 2 2 5 3 3 10" xfId="16959" xr:uid="{00000000-0005-0000-0000-0000C7410000}"/>
    <cellStyle name="Normal 2 2 2 2 5 3 3 2" xfId="16960" xr:uid="{00000000-0005-0000-0000-0000C8410000}"/>
    <cellStyle name="Normal 2 2 2 2 5 3 3 3" xfId="16961" xr:uid="{00000000-0005-0000-0000-0000C9410000}"/>
    <cellStyle name="Normal 2 2 2 2 5 3 3 4" xfId="16962" xr:uid="{00000000-0005-0000-0000-0000CA410000}"/>
    <cellStyle name="Normal 2 2 2 2 5 3 3 5" xfId="16963" xr:uid="{00000000-0005-0000-0000-0000CB410000}"/>
    <cellStyle name="Normal 2 2 2 2 5 3 3 6" xfId="16964" xr:uid="{00000000-0005-0000-0000-0000CC410000}"/>
    <cellStyle name="Normal 2 2 2 2 5 3 3 7" xfId="16965" xr:uid="{00000000-0005-0000-0000-0000CD410000}"/>
    <cellStyle name="Normal 2 2 2 2 5 3 3 8" xfId="16966" xr:uid="{00000000-0005-0000-0000-0000CE410000}"/>
    <cellStyle name="Normal 2 2 2 2 5 3 3 9" xfId="16967" xr:uid="{00000000-0005-0000-0000-0000CF410000}"/>
    <cellStyle name="Normal 2 2 2 2 5 3 4" xfId="16968" xr:uid="{00000000-0005-0000-0000-0000D0410000}"/>
    <cellStyle name="Normal 2 2 2 2 5 3 4 10" xfId="16969" xr:uid="{00000000-0005-0000-0000-0000D1410000}"/>
    <cellStyle name="Normal 2 2 2 2 5 3 4 2" xfId="16970" xr:uid="{00000000-0005-0000-0000-0000D2410000}"/>
    <cellStyle name="Normal 2 2 2 2 5 3 4 3" xfId="16971" xr:uid="{00000000-0005-0000-0000-0000D3410000}"/>
    <cellStyle name="Normal 2 2 2 2 5 3 4 4" xfId="16972" xr:uid="{00000000-0005-0000-0000-0000D4410000}"/>
    <cellStyle name="Normal 2 2 2 2 5 3 4 5" xfId="16973" xr:uid="{00000000-0005-0000-0000-0000D5410000}"/>
    <cellStyle name="Normal 2 2 2 2 5 3 4 6" xfId="16974" xr:uid="{00000000-0005-0000-0000-0000D6410000}"/>
    <cellStyle name="Normal 2 2 2 2 5 3 4 7" xfId="16975" xr:uid="{00000000-0005-0000-0000-0000D7410000}"/>
    <cellStyle name="Normal 2 2 2 2 5 3 4 8" xfId="16976" xr:uid="{00000000-0005-0000-0000-0000D8410000}"/>
    <cellStyle name="Normal 2 2 2 2 5 3 4 9" xfId="16977" xr:uid="{00000000-0005-0000-0000-0000D9410000}"/>
    <cellStyle name="Normal 2 2 2 2 5 3 5" xfId="16978" xr:uid="{00000000-0005-0000-0000-0000DA410000}"/>
    <cellStyle name="Normal 2 2 2 2 5 3 5 10" xfId="16979" xr:uid="{00000000-0005-0000-0000-0000DB410000}"/>
    <cellStyle name="Normal 2 2 2 2 5 3 5 2" xfId="16980" xr:uid="{00000000-0005-0000-0000-0000DC410000}"/>
    <cellStyle name="Normal 2 2 2 2 5 3 5 3" xfId="16981" xr:uid="{00000000-0005-0000-0000-0000DD410000}"/>
    <cellStyle name="Normal 2 2 2 2 5 3 5 4" xfId="16982" xr:uid="{00000000-0005-0000-0000-0000DE410000}"/>
    <cellStyle name="Normal 2 2 2 2 5 3 5 5" xfId="16983" xr:uid="{00000000-0005-0000-0000-0000DF410000}"/>
    <cellStyle name="Normal 2 2 2 2 5 3 5 6" xfId="16984" xr:uid="{00000000-0005-0000-0000-0000E0410000}"/>
    <cellStyle name="Normal 2 2 2 2 5 3 5 7" xfId="16985" xr:uid="{00000000-0005-0000-0000-0000E1410000}"/>
    <cellStyle name="Normal 2 2 2 2 5 3 5 8" xfId="16986" xr:uid="{00000000-0005-0000-0000-0000E2410000}"/>
    <cellStyle name="Normal 2 2 2 2 5 3 5 9" xfId="16987" xr:uid="{00000000-0005-0000-0000-0000E3410000}"/>
    <cellStyle name="Normal 2 2 2 2 5 3 6" xfId="16988" xr:uid="{00000000-0005-0000-0000-0000E4410000}"/>
    <cellStyle name="Normal 2 2 2 2 5 3 7" xfId="16989" xr:uid="{00000000-0005-0000-0000-0000E5410000}"/>
    <cellStyle name="Normal 2 2 2 2 5 3 8" xfId="16990" xr:uid="{00000000-0005-0000-0000-0000E6410000}"/>
    <cellStyle name="Normal 2 2 2 2 5 3 9" xfId="16991" xr:uid="{00000000-0005-0000-0000-0000E7410000}"/>
    <cellStyle name="Normal 2 2 2 2 5 4" xfId="16992" xr:uid="{00000000-0005-0000-0000-0000E8410000}"/>
    <cellStyle name="Normal 2 2 2 2 5 4 10" xfId="16993" xr:uid="{00000000-0005-0000-0000-0000E9410000}"/>
    <cellStyle name="Normal 2 2 2 2 5 4 11" xfId="16994" xr:uid="{00000000-0005-0000-0000-0000EA410000}"/>
    <cellStyle name="Normal 2 2 2 2 5 4 12" xfId="16995" xr:uid="{00000000-0005-0000-0000-0000EB410000}"/>
    <cellStyle name="Normal 2 2 2 2 5 4 13" xfId="16996" xr:uid="{00000000-0005-0000-0000-0000EC410000}"/>
    <cellStyle name="Normal 2 2 2 2 5 4 14" xfId="16997" xr:uid="{00000000-0005-0000-0000-0000ED410000}"/>
    <cellStyle name="Normal 2 2 2 2 5 4 2" xfId="16998" xr:uid="{00000000-0005-0000-0000-0000EE410000}"/>
    <cellStyle name="Normal 2 2 2 2 5 4 2 10" xfId="16999" xr:uid="{00000000-0005-0000-0000-0000EF410000}"/>
    <cellStyle name="Normal 2 2 2 2 5 4 2 2" xfId="17000" xr:uid="{00000000-0005-0000-0000-0000F0410000}"/>
    <cellStyle name="Normal 2 2 2 2 5 4 2 3" xfId="17001" xr:uid="{00000000-0005-0000-0000-0000F1410000}"/>
    <cellStyle name="Normal 2 2 2 2 5 4 2 4" xfId="17002" xr:uid="{00000000-0005-0000-0000-0000F2410000}"/>
    <cellStyle name="Normal 2 2 2 2 5 4 2 5" xfId="17003" xr:uid="{00000000-0005-0000-0000-0000F3410000}"/>
    <cellStyle name="Normal 2 2 2 2 5 4 2 6" xfId="17004" xr:uid="{00000000-0005-0000-0000-0000F4410000}"/>
    <cellStyle name="Normal 2 2 2 2 5 4 2 7" xfId="17005" xr:uid="{00000000-0005-0000-0000-0000F5410000}"/>
    <cellStyle name="Normal 2 2 2 2 5 4 2 8" xfId="17006" xr:uid="{00000000-0005-0000-0000-0000F6410000}"/>
    <cellStyle name="Normal 2 2 2 2 5 4 2 9" xfId="17007" xr:uid="{00000000-0005-0000-0000-0000F7410000}"/>
    <cellStyle name="Normal 2 2 2 2 5 4 3" xfId="17008" xr:uid="{00000000-0005-0000-0000-0000F8410000}"/>
    <cellStyle name="Normal 2 2 2 2 5 4 3 10" xfId="17009" xr:uid="{00000000-0005-0000-0000-0000F9410000}"/>
    <cellStyle name="Normal 2 2 2 2 5 4 3 2" xfId="17010" xr:uid="{00000000-0005-0000-0000-0000FA410000}"/>
    <cellStyle name="Normal 2 2 2 2 5 4 3 3" xfId="17011" xr:uid="{00000000-0005-0000-0000-0000FB410000}"/>
    <cellStyle name="Normal 2 2 2 2 5 4 3 4" xfId="17012" xr:uid="{00000000-0005-0000-0000-0000FC410000}"/>
    <cellStyle name="Normal 2 2 2 2 5 4 3 5" xfId="17013" xr:uid="{00000000-0005-0000-0000-0000FD410000}"/>
    <cellStyle name="Normal 2 2 2 2 5 4 3 6" xfId="17014" xr:uid="{00000000-0005-0000-0000-0000FE410000}"/>
    <cellStyle name="Normal 2 2 2 2 5 4 3 7" xfId="17015" xr:uid="{00000000-0005-0000-0000-0000FF410000}"/>
    <cellStyle name="Normal 2 2 2 2 5 4 3 8" xfId="17016" xr:uid="{00000000-0005-0000-0000-000000420000}"/>
    <cellStyle name="Normal 2 2 2 2 5 4 3 9" xfId="17017" xr:uid="{00000000-0005-0000-0000-000001420000}"/>
    <cellStyle name="Normal 2 2 2 2 5 4 4" xfId="17018" xr:uid="{00000000-0005-0000-0000-000002420000}"/>
    <cellStyle name="Normal 2 2 2 2 5 4 4 10" xfId="17019" xr:uid="{00000000-0005-0000-0000-000003420000}"/>
    <cellStyle name="Normal 2 2 2 2 5 4 4 2" xfId="17020" xr:uid="{00000000-0005-0000-0000-000004420000}"/>
    <cellStyle name="Normal 2 2 2 2 5 4 4 3" xfId="17021" xr:uid="{00000000-0005-0000-0000-000005420000}"/>
    <cellStyle name="Normal 2 2 2 2 5 4 4 4" xfId="17022" xr:uid="{00000000-0005-0000-0000-000006420000}"/>
    <cellStyle name="Normal 2 2 2 2 5 4 4 5" xfId="17023" xr:uid="{00000000-0005-0000-0000-000007420000}"/>
    <cellStyle name="Normal 2 2 2 2 5 4 4 6" xfId="17024" xr:uid="{00000000-0005-0000-0000-000008420000}"/>
    <cellStyle name="Normal 2 2 2 2 5 4 4 7" xfId="17025" xr:uid="{00000000-0005-0000-0000-000009420000}"/>
    <cellStyle name="Normal 2 2 2 2 5 4 4 8" xfId="17026" xr:uid="{00000000-0005-0000-0000-00000A420000}"/>
    <cellStyle name="Normal 2 2 2 2 5 4 4 9" xfId="17027" xr:uid="{00000000-0005-0000-0000-00000B420000}"/>
    <cellStyle name="Normal 2 2 2 2 5 4 5" xfId="17028" xr:uid="{00000000-0005-0000-0000-00000C420000}"/>
    <cellStyle name="Normal 2 2 2 2 5 4 5 10" xfId="17029" xr:uid="{00000000-0005-0000-0000-00000D420000}"/>
    <cellStyle name="Normal 2 2 2 2 5 4 5 2" xfId="17030" xr:uid="{00000000-0005-0000-0000-00000E420000}"/>
    <cellStyle name="Normal 2 2 2 2 5 4 5 3" xfId="17031" xr:uid="{00000000-0005-0000-0000-00000F420000}"/>
    <cellStyle name="Normal 2 2 2 2 5 4 5 4" xfId="17032" xr:uid="{00000000-0005-0000-0000-000010420000}"/>
    <cellStyle name="Normal 2 2 2 2 5 4 5 5" xfId="17033" xr:uid="{00000000-0005-0000-0000-000011420000}"/>
    <cellStyle name="Normal 2 2 2 2 5 4 5 6" xfId="17034" xr:uid="{00000000-0005-0000-0000-000012420000}"/>
    <cellStyle name="Normal 2 2 2 2 5 4 5 7" xfId="17035" xr:uid="{00000000-0005-0000-0000-000013420000}"/>
    <cellStyle name="Normal 2 2 2 2 5 4 5 8" xfId="17036" xr:uid="{00000000-0005-0000-0000-000014420000}"/>
    <cellStyle name="Normal 2 2 2 2 5 4 5 9" xfId="17037" xr:uid="{00000000-0005-0000-0000-000015420000}"/>
    <cellStyle name="Normal 2 2 2 2 5 4 6" xfId="17038" xr:uid="{00000000-0005-0000-0000-000016420000}"/>
    <cellStyle name="Normal 2 2 2 2 5 4 7" xfId="17039" xr:uid="{00000000-0005-0000-0000-000017420000}"/>
    <cellStyle name="Normal 2 2 2 2 5 4 8" xfId="17040" xr:uid="{00000000-0005-0000-0000-000018420000}"/>
    <cellStyle name="Normal 2 2 2 2 5 4 9" xfId="17041" xr:uid="{00000000-0005-0000-0000-000019420000}"/>
    <cellStyle name="Normal 2 2 2 2 5 5" xfId="17042" xr:uid="{00000000-0005-0000-0000-00001A420000}"/>
    <cellStyle name="Normal 2 2 2 2 5 5 10" xfId="17043" xr:uid="{00000000-0005-0000-0000-00001B420000}"/>
    <cellStyle name="Normal 2 2 2 2 5 5 11" xfId="17044" xr:uid="{00000000-0005-0000-0000-00001C420000}"/>
    <cellStyle name="Normal 2 2 2 2 5 5 12" xfId="17045" xr:uid="{00000000-0005-0000-0000-00001D420000}"/>
    <cellStyle name="Normal 2 2 2 2 5 5 13" xfId="17046" xr:uid="{00000000-0005-0000-0000-00001E420000}"/>
    <cellStyle name="Normal 2 2 2 2 5 5 14" xfId="17047" xr:uid="{00000000-0005-0000-0000-00001F420000}"/>
    <cellStyle name="Normal 2 2 2 2 5 5 2" xfId="17048" xr:uid="{00000000-0005-0000-0000-000020420000}"/>
    <cellStyle name="Normal 2 2 2 2 5 5 2 10" xfId="17049" xr:uid="{00000000-0005-0000-0000-000021420000}"/>
    <cellStyle name="Normal 2 2 2 2 5 5 2 2" xfId="17050" xr:uid="{00000000-0005-0000-0000-000022420000}"/>
    <cellStyle name="Normal 2 2 2 2 5 5 2 3" xfId="17051" xr:uid="{00000000-0005-0000-0000-000023420000}"/>
    <cellStyle name="Normal 2 2 2 2 5 5 2 4" xfId="17052" xr:uid="{00000000-0005-0000-0000-000024420000}"/>
    <cellStyle name="Normal 2 2 2 2 5 5 2 5" xfId="17053" xr:uid="{00000000-0005-0000-0000-000025420000}"/>
    <cellStyle name="Normal 2 2 2 2 5 5 2 6" xfId="17054" xr:uid="{00000000-0005-0000-0000-000026420000}"/>
    <cellStyle name="Normal 2 2 2 2 5 5 2 7" xfId="17055" xr:uid="{00000000-0005-0000-0000-000027420000}"/>
    <cellStyle name="Normal 2 2 2 2 5 5 2 8" xfId="17056" xr:uid="{00000000-0005-0000-0000-000028420000}"/>
    <cellStyle name="Normal 2 2 2 2 5 5 2 9" xfId="17057" xr:uid="{00000000-0005-0000-0000-000029420000}"/>
    <cellStyle name="Normal 2 2 2 2 5 5 3" xfId="17058" xr:uid="{00000000-0005-0000-0000-00002A420000}"/>
    <cellStyle name="Normal 2 2 2 2 5 5 3 10" xfId="17059" xr:uid="{00000000-0005-0000-0000-00002B420000}"/>
    <cellStyle name="Normal 2 2 2 2 5 5 3 2" xfId="17060" xr:uid="{00000000-0005-0000-0000-00002C420000}"/>
    <cellStyle name="Normal 2 2 2 2 5 5 3 3" xfId="17061" xr:uid="{00000000-0005-0000-0000-00002D420000}"/>
    <cellStyle name="Normal 2 2 2 2 5 5 3 4" xfId="17062" xr:uid="{00000000-0005-0000-0000-00002E420000}"/>
    <cellStyle name="Normal 2 2 2 2 5 5 3 5" xfId="17063" xr:uid="{00000000-0005-0000-0000-00002F420000}"/>
    <cellStyle name="Normal 2 2 2 2 5 5 3 6" xfId="17064" xr:uid="{00000000-0005-0000-0000-000030420000}"/>
    <cellStyle name="Normal 2 2 2 2 5 5 3 7" xfId="17065" xr:uid="{00000000-0005-0000-0000-000031420000}"/>
    <cellStyle name="Normal 2 2 2 2 5 5 3 8" xfId="17066" xr:uid="{00000000-0005-0000-0000-000032420000}"/>
    <cellStyle name="Normal 2 2 2 2 5 5 3 9" xfId="17067" xr:uid="{00000000-0005-0000-0000-000033420000}"/>
    <cellStyle name="Normal 2 2 2 2 5 5 4" xfId="17068" xr:uid="{00000000-0005-0000-0000-000034420000}"/>
    <cellStyle name="Normal 2 2 2 2 5 5 4 10" xfId="17069" xr:uid="{00000000-0005-0000-0000-000035420000}"/>
    <cellStyle name="Normal 2 2 2 2 5 5 4 2" xfId="17070" xr:uid="{00000000-0005-0000-0000-000036420000}"/>
    <cellStyle name="Normal 2 2 2 2 5 5 4 3" xfId="17071" xr:uid="{00000000-0005-0000-0000-000037420000}"/>
    <cellStyle name="Normal 2 2 2 2 5 5 4 4" xfId="17072" xr:uid="{00000000-0005-0000-0000-000038420000}"/>
    <cellStyle name="Normal 2 2 2 2 5 5 4 5" xfId="17073" xr:uid="{00000000-0005-0000-0000-000039420000}"/>
    <cellStyle name="Normal 2 2 2 2 5 5 4 6" xfId="17074" xr:uid="{00000000-0005-0000-0000-00003A420000}"/>
    <cellStyle name="Normal 2 2 2 2 5 5 4 7" xfId="17075" xr:uid="{00000000-0005-0000-0000-00003B420000}"/>
    <cellStyle name="Normal 2 2 2 2 5 5 4 8" xfId="17076" xr:uid="{00000000-0005-0000-0000-00003C420000}"/>
    <cellStyle name="Normal 2 2 2 2 5 5 4 9" xfId="17077" xr:uid="{00000000-0005-0000-0000-00003D420000}"/>
    <cellStyle name="Normal 2 2 2 2 5 5 5" xfId="17078" xr:uid="{00000000-0005-0000-0000-00003E420000}"/>
    <cellStyle name="Normal 2 2 2 2 5 5 5 10" xfId="17079" xr:uid="{00000000-0005-0000-0000-00003F420000}"/>
    <cellStyle name="Normal 2 2 2 2 5 5 5 2" xfId="17080" xr:uid="{00000000-0005-0000-0000-000040420000}"/>
    <cellStyle name="Normal 2 2 2 2 5 5 5 3" xfId="17081" xr:uid="{00000000-0005-0000-0000-000041420000}"/>
    <cellStyle name="Normal 2 2 2 2 5 5 5 4" xfId="17082" xr:uid="{00000000-0005-0000-0000-000042420000}"/>
    <cellStyle name="Normal 2 2 2 2 5 5 5 5" xfId="17083" xr:uid="{00000000-0005-0000-0000-000043420000}"/>
    <cellStyle name="Normal 2 2 2 2 5 5 5 6" xfId="17084" xr:uid="{00000000-0005-0000-0000-000044420000}"/>
    <cellStyle name="Normal 2 2 2 2 5 5 5 7" xfId="17085" xr:uid="{00000000-0005-0000-0000-000045420000}"/>
    <cellStyle name="Normal 2 2 2 2 5 5 5 8" xfId="17086" xr:uid="{00000000-0005-0000-0000-000046420000}"/>
    <cellStyle name="Normal 2 2 2 2 5 5 5 9" xfId="17087" xr:uid="{00000000-0005-0000-0000-000047420000}"/>
    <cellStyle name="Normal 2 2 2 2 5 5 6" xfId="17088" xr:uid="{00000000-0005-0000-0000-000048420000}"/>
    <cellStyle name="Normal 2 2 2 2 5 5 7" xfId="17089" xr:uid="{00000000-0005-0000-0000-000049420000}"/>
    <cellStyle name="Normal 2 2 2 2 5 5 8" xfId="17090" xr:uid="{00000000-0005-0000-0000-00004A420000}"/>
    <cellStyle name="Normal 2 2 2 2 5 5 9" xfId="17091" xr:uid="{00000000-0005-0000-0000-00004B420000}"/>
    <cellStyle name="Normal 2 2 2 2 5 6" xfId="17092" xr:uid="{00000000-0005-0000-0000-00004C420000}"/>
    <cellStyle name="Normal 2 2 2 2 5 6 10" xfId="17093" xr:uid="{00000000-0005-0000-0000-00004D420000}"/>
    <cellStyle name="Normal 2 2 2 2 5 6 11" xfId="17094" xr:uid="{00000000-0005-0000-0000-00004E420000}"/>
    <cellStyle name="Normal 2 2 2 2 5 6 12" xfId="17095" xr:uid="{00000000-0005-0000-0000-00004F420000}"/>
    <cellStyle name="Normal 2 2 2 2 5 6 13" xfId="17096" xr:uid="{00000000-0005-0000-0000-000050420000}"/>
    <cellStyle name="Normal 2 2 2 2 5 6 14" xfId="17097" xr:uid="{00000000-0005-0000-0000-000051420000}"/>
    <cellStyle name="Normal 2 2 2 2 5 6 2" xfId="17098" xr:uid="{00000000-0005-0000-0000-000052420000}"/>
    <cellStyle name="Normal 2 2 2 2 5 6 2 10" xfId="17099" xr:uid="{00000000-0005-0000-0000-000053420000}"/>
    <cellStyle name="Normal 2 2 2 2 5 6 2 2" xfId="17100" xr:uid="{00000000-0005-0000-0000-000054420000}"/>
    <cellStyle name="Normal 2 2 2 2 5 6 2 3" xfId="17101" xr:uid="{00000000-0005-0000-0000-000055420000}"/>
    <cellStyle name="Normal 2 2 2 2 5 6 2 4" xfId="17102" xr:uid="{00000000-0005-0000-0000-000056420000}"/>
    <cellStyle name="Normal 2 2 2 2 5 6 2 5" xfId="17103" xr:uid="{00000000-0005-0000-0000-000057420000}"/>
    <cellStyle name="Normal 2 2 2 2 5 6 2 6" xfId="17104" xr:uid="{00000000-0005-0000-0000-000058420000}"/>
    <cellStyle name="Normal 2 2 2 2 5 6 2 7" xfId="17105" xr:uid="{00000000-0005-0000-0000-000059420000}"/>
    <cellStyle name="Normal 2 2 2 2 5 6 2 8" xfId="17106" xr:uid="{00000000-0005-0000-0000-00005A420000}"/>
    <cellStyle name="Normal 2 2 2 2 5 6 2 9" xfId="17107" xr:uid="{00000000-0005-0000-0000-00005B420000}"/>
    <cellStyle name="Normal 2 2 2 2 5 6 3" xfId="17108" xr:uid="{00000000-0005-0000-0000-00005C420000}"/>
    <cellStyle name="Normal 2 2 2 2 5 6 3 10" xfId="17109" xr:uid="{00000000-0005-0000-0000-00005D420000}"/>
    <cellStyle name="Normal 2 2 2 2 5 6 3 2" xfId="17110" xr:uid="{00000000-0005-0000-0000-00005E420000}"/>
    <cellStyle name="Normal 2 2 2 2 5 6 3 3" xfId="17111" xr:uid="{00000000-0005-0000-0000-00005F420000}"/>
    <cellStyle name="Normal 2 2 2 2 5 6 3 4" xfId="17112" xr:uid="{00000000-0005-0000-0000-000060420000}"/>
    <cellStyle name="Normal 2 2 2 2 5 6 3 5" xfId="17113" xr:uid="{00000000-0005-0000-0000-000061420000}"/>
    <cellStyle name="Normal 2 2 2 2 5 6 3 6" xfId="17114" xr:uid="{00000000-0005-0000-0000-000062420000}"/>
    <cellStyle name="Normal 2 2 2 2 5 6 3 7" xfId="17115" xr:uid="{00000000-0005-0000-0000-000063420000}"/>
    <cellStyle name="Normal 2 2 2 2 5 6 3 8" xfId="17116" xr:uid="{00000000-0005-0000-0000-000064420000}"/>
    <cellStyle name="Normal 2 2 2 2 5 6 3 9" xfId="17117" xr:uid="{00000000-0005-0000-0000-000065420000}"/>
    <cellStyle name="Normal 2 2 2 2 5 6 4" xfId="17118" xr:uid="{00000000-0005-0000-0000-000066420000}"/>
    <cellStyle name="Normal 2 2 2 2 5 6 4 10" xfId="17119" xr:uid="{00000000-0005-0000-0000-000067420000}"/>
    <cellStyle name="Normal 2 2 2 2 5 6 4 2" xfId="17120" xr:uid="{00000000-0005-0000-0000-000068420000}"/>
    <cellStyle name="Normal 2 2 2 2 5 6 4 3" xfId="17121" xr:uid="{00000000-0005-0000-0000-000069420000}"/>
    <cellStyle name="Normal 2 2 2 2 5 6 4 4" xfId="17122" xr:uid="{00000000-0005-0000-0000-00006A420000}"/>
    <cellStyle name="Normal 2 2 2 2 5 6 4 5" xfId="17123" xr:uid="{00000000-0005-0000-0000-00006B420000}"/>
    <cellStyle name="Normal 2 2 2 2 5 6 4 6" xfId="17124" xr:uid="{00000000-0005-0000-0000-00006C420000}"/>
    <cellStyle name="Normal 2 2 2 2 5 6 4 7" xfId="17125" xr:uid="{00000000-0005-0000-0000-00006D420000}"/>
    <cellStyle name="Normal 2 2 2 2 5 6 4 8" xfId="17126" xr:uid="{00000000-0005-0000-0000-00006E420000}"/>
    <cellStyle name="Normal 2 2 2 2 5 6 4 9" xfId="17127" xr:uid="{00000000-0005-0000-0000-00006F420000}"/>
    <cellStyle name="Normal 2 2 2 2 5 6 5" xfId="17128" xr:uid="{00000000-0005-0000-0000-000070420000}"/>
    <cellStyle name="Normal 2 2 2 2 5 6 5 10" xfId="17129" xr:uid="{00000000-0005-0000-0000-000071420000}"/>
    <cellStyle name="Normal 2 2 2 2 5 6 5 2" xfId="17130" xr:uid="{00000000-0005-0000-0000-000072420000}"/>
    <cellStyle name="Normal 2 2 2 2 5 6 5 3" xfId="17131" xr:uid="{00000000-0005-0000-0000-000073420000}"/>
    <cellStyle name="Normal 2 2 2 2 5 6 5 4" xfId="17132" xr:uid="{00000000-0005-0000-0000-000074420000}"/>
    <cellStyle name="Normal 2 2 2 2 5 6 5 5" xfId="17133" xr:uid="{00000000-0005-0000-0000-000075420000}"/>
    <cellStyle name="Normal 2 2 2 2 5 6 5 6" xfId="17134" xr:uid="{00000000-0005-0000-0000-000076420000}"/>
    <cellStyle name="Normal 2 2 2 2 5 6 5 7" xfId="17135" xr:uid="{00000000-0005-0000-0000-000077420000}"/>
    <cellStyle name="Normal 2 2 2 2 5 6 5 8" xfId="17136" xr:uid="{00000000-0005-0000-0000-000078420000}"/>
    <cellStyle name="Normal 2 2 2 2 5 6 5 9" xfId="17137" xr:uid="{00000000-0005-0000-0000-000079420000}"/>
    <cellStyle name="Normal 2 2 2 2 5 6 6" xfId="17138" xr:uid="{00000000-0005-0000-0000-00007A420000}"/>
    <cellStyle name="Normal 2 2 2 2 5 6 7" xfId="17139" xr:uid="{00000000-0005-0000-0000-00007B420000}"/>
    <cellStyle name="Normal 2 2 2 2 5 6 8" xfId="17140" xr:uid="{00000000-0005-0000-0000-00007C420000}"/>
    <cellStyle name="Normal 2 2 2 2 5 6 9" xfId="17141" xr:uid="{00000000-0005-0000-0000-00007D420000}"/>
    <cellStyle name="Normal 2 2 2 2 5 7" xfId="17142" xr:uid="{00000000-0005-0000-0000-00007E420000}"/>
    <cellStyle name="Normal 2 2 2 2 5 7 10" xfId="17143" xr:uid="{00000000-0005-0000-0000-00007F420000}"/>
    <cellStyle name="Normal 2 2 2 2 5 7 11" xfId="17144" xr:uid="{00000000-0005-0000-0000-000080420000}"/>
    <cellStyle name="Normal 2 2 2 2 5 7 12" xfId="17145" xr:uid="{00000000-0005-0000-0000-000081420000}"/>
    <cellStyle name="Normal 2 2 2 2 5 7 13" xfId="17146" xr:uid="{00000000-0005-0000-0000-000082420000}"/>
    <cellStyle name="Normal 2 2 2 2 5 7 14" xfId="17147" xr:uid="{00000000-0005-0000-0000-000083420000}"/>
    <cellStyle name="Normal 2 2 2 2 5 7 2" xfId="17148" xr:uid="{00000000-0005-0000-0000-000084420000}"/>
    <cellStyle name="Normal 2 2 2 2 5 7 2 10" xfId="17149" xr:uid="{00000000-0005-0000-0000-000085420000}"/>
    <cellStyle name="Normal 2 2 2 2 5 7 2 2" xfId="17150" xr:uid="{00000000-0005-0000-0000-000086420000}"/>
    <cellStyle name="Normal 2 2 2 2 5 7 2 3" xfId="17151" xr:uid="{00000000-0005-0000-0000-000087420000}"/>
    <cellStyle name="Normal 2 2 2 2 5 7 2 4" xfId="17152" xr:uid="{00000000-0005-0000-0000-000088420000}"/>
    <cellStyle name="Normal 2 2 2 2 5 7 2 5" xfId="17153" xr:uid="{00000000-0005-0000-0000-000089420000}"/>
    <cellStyle name="Normal 2 2 2 2 5 7 2 6" xfId="17154" xr:uid="{00000000-0005-0000-0000-00008A420000}"/>
    <cellStyle name="Normal 2 2 2 2 5 7 2 7" xfId="17155" xr:uid="{00000000-0005-0000-0000-00008B420000}"/>
    <cellStyle name="Normal 2 2 2 2 5 7 2 8" xfId="17156" xr:uid="{00000000-0005-0000-0000-00008C420000}"/>
    <cellStyle name="Normal 2 2 2 2 5 7 2 9" xfId="17157" xr:uid="{00000000-0005-0000-0000-00008D420000}"/>
    <cellStyle name="Normal 2 2 2 2 5 7 3" xfId="17158" xr:uid="{00000000-0005-0000-0000-00008E420000}"/>
    <cellStyle name="Normal 2 2 2 2 5 7 3 10" xfId="17159" xr:uid="{00000000-0005-0000-0000-00008F420000}"/>
    <cellStyle name="Normal 2 2 2 2 5 7 3 2" xfId="17160" xr:uid="{00000000-0005-0000-0000-000090420000}"/>
    <cellStyle name="Normal 2 2 2 2 5 7 3 3" xfId="17161" xr:uid="{00000000-0005-0000-0000-000091420000}"/>
    <cellStyle name="Normal 2 2 2 2 5 7 3 4" xfId="17162" xr:uid="{00000000-0005-0000-0000-000092420000}"/>
    <cellStyle name="Normal 2 2 2 2 5 7 3 5" xfId="17163" xr:uid="{00000000-0005-0000-0000-000093420000}"/>
    <cellStyle name="Normal 2 2 2 2 5 7 3 6" xfId="17164" xr:uid="{00000000-0005-0000-0000-000094420000}"/>
    <cellStyle name="Normal 2 2 2 2 5 7 3 7" xfId="17165" xr:uid="{00000000-0005-0000-0000-000095420000}"/>
    <cellStyle name="Normal 2 2 2 2 5 7 3 8" xfId="17166" xr:uid="{00000000-0005-0000-0000-000096420000}"/>
    <cellStyle name="Normal 2 2 2 2 5 7 3 9" xfId="17167" xr:uid="{00000000-0005-0000-0000-000097420000}"/>
    <cellStyle name="Normal 2 2 2 2 5 7 4" xfId="17168" xr:uid="{00000000-0005-0000-0000-000098420000}"/>
    <cellStyle name="Normal 2 2 2 2 5 7 4 10" xfId="17169" xr:uid="{00000000-0005-0000-0000-000099420000}"/>
    <cellStyle name="Normal 2 2 2 2 5 7 4 2" xfId="17170" xr:uid="{00000000-0005-0000-0000-00009A420000}"/>
    <cellStyle name="Normal 2 2 2 2 5 7 4 3" xfId="17171" xr:uid="{00000000-0005-0000-0000-00009B420000}"/>
    <cellStyle name="Normal 2 2 2 2 5 7 4 4" xfId="17172" xr:uid="{00000000-0005-0000-0000-00009C420000}"/>
    <cellStyle name="Normal 2 2 2 2 5 7 4 5" xfId="17173" xr:uid="{00000000-0005-0000-0000-00009D420000}"/>
    <cellStyle name="Normal 2 2 2 2 5 7 4 6" xfId="17174" xr:uid="{00000000-0005-0000-0000-00009E420000}"/>
    <cellStyle name="Normal 2 2 2 2 5 7 4 7" xfId="17175" xr:uid="{00000000-0005-0000-0000-00009F420000}"/>
    <cellStyle name="Normal 2 2 2 2 5 7 4 8" xfId="17176" xr:uid="{00000000-0005-0000-0000-0000A0420000}"/>
    <cellStyle name="Normal 2 2 2 2 5 7 4 9" xfId="17177" xr:uid="{00000000-0005-0000-0000-0000A1420000}"/>
    <cellStyle name="Normal 2 2 2 2 5 7 5" xfId="17178" xr:uid="{00000000-0005-0000-0000-0000A2420000}"/>
    <cellStyle name="Normal 2 2 2 2 5 7 5 10" xfId="17179" xr:uid="{00000000-0005-0000-0000-0000A3420000}"/>
    <cellStyle name="Normal 2 2 2 2 5 7 5 2" xfId="17180" xr:uid="{00000000-0005-0000-0000-0000A4420000}"/>
    <cellStyle name="Normal 2 2 2 2 5 7 5 3" xfId="17181" xr:uid="{00000000-0005-0000-0000-0000A5420000}"/>
    <cellStyle name="Normal 2 2 2 2 5 7 5 4" xfId="17182" xr:uid="{00000000-0005-0000-0000-0000A6420000}"/>
    <cellStyle name="Normal 2 2 2 2 5 7 5 5" xfId="17183" xr:uid="{00000000-0005-0000-0000-0000A7420000}"/>
    <cellStyle name="Normal 2 2 2 2 5 7 5 6" xfId="17184" xr:uid="{00000000-0005-0000-0000-0000A8420000}"/>
    <cellStyle name="Normal 2 2 2 2 5 7 5 7" xfId="17185" xr:uid="{00000000-0005-0000-0000-0000A9420000}"/>
    <cellStyle name="Normal 2 2 2 2 5 7 5 8" xfId="17186" xr:uid="{00000000-0005-0000-0000-0000AA420000}"/>
    <cellStyle name="Normal 2 2 2 2 5 7 5 9" xfId="17187" xr:uid="{00000000-0005-0000-0000-0000AB420000}"/>
    <cellStyle name="Normal 2 2 2 2 5 7 6" xfId="17188" xr:uid="{00000000-0005-0000-0000-0000AC420000}"/>
    <cellStyle name="Normal 2 2 2 2 5 7 7" xfId="17189" xr:uid="{00000000-0005-0000-0000-0000AD420000}"/>
    <cellStyle name="Normal 2 2 2 2 5 7 8" xfId="17190" xr:uid="{00000000-0005-0000-0000-0000AE420000}"/>
    <cellStyle name="Normal 2 2 2 2 5 7 9" xfId="17191" xr:uid="{00000000-0005-0000-0000-0000AF420000}"/>
    <cellStyle name="Normal 2 2 2 2 5 8" xfId="17192" xr:uid="{00000000-0005-0000-0000-0000B0420000}"/>
    <cellStyle name="Normal 2 2 2 2 5 8 10" xfId="17193" xr:uid="{00000000-0005-0000-0000-0000B1420000}"/>
    <cellStyle name="Normal 2 2 2 2 5 8 11" xfId="17194" xr:uid="{00000000-0005-0000-0000-0000B2420000}"/>
    <cellStyle name="Normal 2 2 2 2 5 8 12" xfId="17195" xr:uid="{00000000-0005-0000-0000-0000B3420000}"/>
    <cellStyle name="Normal 2 2 2 2 5 8 13" xfId="17196" xr:uid="{00000000-0005-0000-0000-0000B4420000}"/>
    <cellStyle name="Normal 2 2 2 2 5 8 14" xfId="17197" xr:uid="{00000000-0005-0000-0000-0000B5420000}"/>
    <cellStyle name="Normal 2 2 2 2 5 8 2" xfId="17198" xr:uid="{00000000-0005-0000-0000-0000B6420000}"/>
    <cellStyle name="Normal 2 2 2 2 5 8 2 10" xfId="17199" xr:uid="{00000000-0005-0000-0000-0000B7420000}"/>
    <cellStyle name="Normal 2 2 2 2 5 8 2 2" xfId="17200" xr:uid="{00000000-0005-0000-0000-0000B8420000}"/>
    <cellStyle name="Normal 2 2 2 2 5 8 2 3" xfId="17201" xr:uid="{00000000-0005-0000-0000-0000B9420000}"/>
    <cellStyle name="Normal 2 2 2 2 5 8 2 4" xfId="17202" xr:uid="{00000000-0005-0000-0000-0000BA420000}"/>
    <cellStyle name="Normal 2 2 2 2 5 8 2 5" xfId="17203" xr:uid="{00000000-0005-0000-0000-0000BB420000}"/>
    <cellStyle name="Normal 2 2 2 2 5 8 2 6" xfId="17204" xr:uid="{00000000-0005-0000-0000-0000BC420000}"/>
    <cellStyle name="Normal 2 2 2 2 5 8 2 7" xfId="17205" xr:uid="{00000000-0005-0000-0000-0000BD420000}"/>
    <cellStyle name="Normal 2 2 2 2 5 8 2 8" xfId="17206" xr:uid="{00000000-0005-0000-0000-0000BE420000}"/>
    <cellStyle name="Normal 2 2 2 2 5 8 2 9" xfId="17207" xr:uid="{00000000-0005-0000-0000-0000BF420000}"/>
    <cellStyle name="Normal 2 2 2 2 5 8 3" xfId="17208" xr:uid="{00000000-0005-0000-0000-0000C0420000}"/>
    <cellStyle name="Normal 2 2 2 2 5 8 3 10" xfId="17209" xr:uid="{00000000-0005-0000-0000-0000C1420000}"/>
    <cellStyle name="Normal 2 2 2 2 5 8 3 2" xfId="17210" xr:uid="{00000000-0005-0000-0000-0000C2420000}"/>
    <cellStyle name="Normal 2 2 2 2 5 8 3 3" xfId="17211" xr:uid="{00000000-0005-0000-0000-0000C3420000}"/>
    <cellStyle name="Normal 2 2 2 2 5 8 3 4" xfId="17212" xr:uid="{00000000-0005-0000-0000-0000C4420000}"/>
    <cellStyle name="Normal 2 2 2 2 5 8 3 5" xfId="17213" xr:uid="{00000000-0005-0000-0000-0000C5420000}"/>
    <cellStyle name="Normal 2 2 2 2 5 8 3 6" xfId="17214" xr:uid="{00000000-0005-0000-0000-0000C6420000}"/>
    <cellStyle name="Normal 2 2 2 2 5 8 3 7" xfId="17215" xr:uid="{00000000-0005-0000-0000-0000C7420000}"/>
    <cellStyle name="Normal 2 2 2 2 5 8 3 8" xfId="17216" xr:uid="{00000000-0005-0000-0000-0000C8420000}"/>
    <cellStyle name="Normal 2 2 2 2 5 8 3 9" xfId="17217" xr:uid="{00000000-0005-0000-0000-0000C9420000}"/>
    <cellStyle name="Normal 2 2 2 2 5 8 4" xfId="17218" xr:uid="{00000000-0005-0000-0000-0000CA420000}"/>
    <cellStyle name="Normal 2 2 2 2 5 8 4 10" xfId="17219" xr:uid="{00000000-0005-0000-0000-0000CB420000}"/>
    <cellStyle name="Normal 2 2 2 2 5 8 4 2" xfId="17220" xr:uid="{00000000-0005-0000-0000-0000CC420000}"/>
    <cellStyle name="Normal 2 2 2 2 5 8 4 3" xfId="17221" xr:uid="{00000000-0005-0000-0000-0000CD420000}"/>
    <cellStyle name="Normal 2 2 2 2 5 8 4 4" xfId="17222" xr:uid="{00000000-0005-0000-0000-0000CE420000}"/>
    <cellStyle name="Normal 2 2 2 2 5 8 4 5" xfId="17223" xr:uid="{00000000-0005-0000-0000-0000CF420000}"/>
    <cellStyle name="Normal 2 2 2 2 5 8 4 6" xfId="17224" xr:uid="{00000000-0005-0000-0000-0000D0420000}"/>
    <cellStyle name="Normal 2 2 2 2 5 8 4 7" xfId="17225" xr:uid="{00000000-0005-0000-0000-0000D1420000}"/>
    <cellStyle name="Normal 2 2 2 2 5 8 4 8" xfId="17226" xr:uid="{00000000-0005-0000-0000-0000D2420000}"/>
    <cellStyle name="Normal 2 2 2 2 5 8 4 9" xfId="17227" xr:uid="{00000000-0005-0000-0000-0000D3420000}"/>
    <cellStyle name="Normal 2 2 2 2 5 8 5" xfId="17228" xr:uid="{00000000-0005-0000-0000-0000D4420000}"/>
    <cellStyle name="Normal 2 2 2 2 5 8 5 10" xfId="17229" xr:uid="{00000000-0005-0000-0000-0000D5420000}"/>
    <cellStyle name="Normal 2 2 2 2 5 8 5 2" xfId="17230" xr:uid="{00000000-0005-0000-0000-0000D6420000}"/>
    <cellStyle name="Normal 2 2 2 2 5 8 5 3" xfId="17231" xr:uid="{00000000-0005-0000-0000-0000D7420000}"/>
    <cellStyle name="Normal 2 2 2 2 5 8 5 4" xfId="17232" xr:uid="{00000000-0005-0000-0000-0000D8420000}"/>
    <cellStyle name="Normal 2 2 2 2 5 8 5 5" xfId="17233" xr:uid="{00000000-0005-0000-0000-0000D9420000}"/>
    <cellStyle name="Normal 2 2 2 2 5 8 5 6" xfId="17234" xr:uid="{00000000-0005-0000-0000-0000DA420000}"/>
    <cellStyle name="Normal 2 2 2 2 5 8 5 7" xfId="17235" xr:uid="{00000000-0005-0000-0000-0000DB420000}"/>
    <cellStyle name="Normal 2 2 2 2 5 8 5 8" xfId="17236" xr:uid="{00000000-0005-0000-0000-0000DC420000}"/>
    <cellStyle name="Normal 2 2 2 2 5 8 5 9" xfId="17237" xr:uid="{00000000-0005-0000-0000-0000DD420000}"/>
    <cellStyle name="Normal 2 2 2 2 5 8 6" xfId="17238" xr:uid="{00000000-0005-0000-0000-0000DE420000}"/>
    <cellStyle name="Normal 2 2 2 2 5 8 7" xfId="17239" xr:uid="{00000000-0005-0000-0000-0000DF420000}"/>
    <cellStyle name="Normal 2 2 2 2 5 8 8" xfId="17240" xr:uid="{00000000-0005-0000-0000-0000E0420000}"/>
    <cellStyle name="Normal 2 2 2 2 5 8 9" xfId="17241" xr:uid="{00000000-0005-0000-0000-0000E1420000}"/>
    <cellStyle name="Normal 2 2 2 2 5 9" xfId="17242" xr:uid="{00000000-0005-0000-0000-0000E2420000}"/>
    <cellStyle name="Normal 2 2 2 2 5 9 10" xfId="17243" xr:uid="{00000000-0005-0000-0000-0000E3420000}"/>
    <cellStyle name="Normal 2 2 2 2 5 9 11" xfId="17244" xr:uid="{00000000-0005-0000-0000-0000E4420000}"/>
    <cellStyle name="Normal 2 2 2 2 5 9 12" xfId="17245" xr:uid="{00000000-0005-0000-0000-0000E5420000}"/>
    <cellStyle name="Normal 2 2 2 2 5 9 13" xfId="17246" xr:uid="{00000000-0005-0000-0000-0000E6420000}"/>
    <cellStyle name="Normal 2 2 2 2 5 9 14" xfId="17247" xr:uid="{00000000-0005-0000-0000-0000E7420000}"/>
    <cellStyle name="Normal 2 2 2 2 5 9 2" xfId="17248" xr:uid="{00000000-0005-0000-0000-0000E8420000}"/>
    <cellStyle name="Normal 2 2 2 2 5 9 2 10" xfId="17249" xr:uid="{00000000-0005-0000-0000-0000E9420000}"/>
    <cellStyle name="Normal 2 2 2 2 5 9 2 2" xfId="17250" xr:uid="{00000000-0005-0000-0000-0000EA420000}"/>
    <cellStyle name="Normal 2 2 2 2 5 9 2 3" xfId="17251" xr:uid="{00000000-0005-0000-0000-0000EB420000}"/>
    <cellStyle name="Normal 2 2 2 2 5 9 2 4" xfId="17252" xr:uid="{00000000-0005-0000-0000-0000EC420000}"/>
    <cellStyle name="Normal 2 2 2 2 5 9 2 5" xfId="17253" xr:uid="{00000000-0005-0000-0000-0000ED420000}"/>
    <cellStyle name="Normal 2 2 2 2 5 9 2 6" xfId="17254" xr:uid="{00000000-0005-0000-0000-0000EE420000}"/>
    <cellStyle name="Normal 2 2 2 2 5 9 2 7" xfId="17255" xr:uid="{00000000-0005-0000-0000-0000EF420000}"/>
    <cellStyle name="Normal 2 2 2 2 5 9 2 8" xfId="17256" xr:uid="{00000000-0005-0000-0000-0000F0420000}"/>
    <cellStyle name="Normal 2 2 2 2 5 9 2 9" xfId="17257" xr:uid="{00000000-0005-0000-0000-0000F1420000}"/>
    <cellStyle name="Normal 2 2 2 2 5 9 3" xfId="17258" xr:uid="{00000000-0005-0000-0000-0000F2420000}"/>
    <cellStyle name="Normal 2 2 2 2 5 9 3 10" xfId="17259" xr:uid="{00000000-0005-0000-0000-0000F3420000}"/>
    <cellStyle name="Normal 2 2 2 2 5 9 3 2" xfId="17260" xr:uid="{00000000-0005-0000-0000-0000F4420000}"/>
    <cellStyle name="Normal 2 2 2 2 5 9 3 3" xfId="17261" xr:uid="{00000000-0005-0000-0000-0000F5420000}"/>
    <cellStyle name="Normal 2 2 2 2 5 9 3 4" xfId="17262" xr:uid="{00000000-0005-0000-0000-0000F6420000}"/>
    <cellStyle name="Normal 2 2 2 2 5 9 3 5" xfId="17263" xr:uid="{00000000-0005-0000-0000-0000F7420000}"/>
    <cellStyle name="Normal 2 2 2 2 5 9 3 6" xfId="17264" xr:uid="{00000000-0005-0000-0000-0000F8420000}"/>
    <cellStyle name="Normal 2 2 2 2 5 9 3 7" xfId="17265" xr:uid="{00000000-0005-0000-0000-0000F9420000}"/>
    <cellStyle name="Normal 2 2 2 2 5 9 3 8" xfId="17266" xr:uid="{00000000-0005-0000-0000-0000FA420000}"/>
    <cellStyle name="Normal 2 2 2 2 5 9 3 9" xfId="17267" xr:uid="{00000000-0005-0000-0000-0000FB420000}"/>
    <cellStyle name="Normal 2 2 2 2 5 9 4" xfId="17268" xr:uid="{00000000-0005-0000-0000-0000FC420000}"/>
    <cellStyle name="Normal 2 2 2 2 5 9 4 10" xfId="17269" xr:uid="{00000000-0005-0000-0000-0000FD420000}"/>
    <cellStyle name="Normal 2 2 2 2 5 9 4 2" xfId="17270" xr:uid="{00000000-0005-0000-0000-0000FE420000}"/>
    <cellStyle name="Normal 2 2 2 2 5 9 4 3" xfId="17271" xr:uid="{00000000-0005-0000-0000-0000FF420000}"/>
    <cellStyle name="Normal 2 2 2 2 5 9 4 4" xfId="17272" xr:uid="{00000000-0005-0000-0000-000000430000}"/>
    <cellStyle name="Normal 2 2 2 2 5 9 4 5" xfId="17273" xr:uid="{00000000-0005-0000-0000-000001430000}"/>
    <cellStyle name="Normal 2 2 2 2 5 9 4 6" xfId="17274" xr:uid="{00000000-0005-0000-0000-000002430000}"/>
    <cellStyle name="Normal 2 2 2 2 5 9 4 7" xfId="17275" xr:uid="{00000000-0005-0000-0000-000003430000}"/>
    <cellStyle name="Normal 2 2 2 2 5 9 4 8" xfId="17276" xr:uid="{00000000-0005-0000-0000-000004430000}"/>
    <cellStyle name="Normal 2 2 2 2 5 9 4 9" xfId="17277" xr:uid="{00000000-0005-0000-0000-000005430000}"/>
    <cellStyle name="Normal 2 2 2 2 5 9 5" xfId="17278" xr:uid="{00000000-0005-0000-0000-000006430000}"/>
    <cellStyle name="Normal 2 2 2 2 5 9 5 10" xfId="17279" xr:uid="{00000000-0005-0000-0000-000007430000}"/>
    <cellStyle name="Normal 2 2 2 2 5 9 5 2" xfId="17280" xr:uid="{00000000-0005-0000-0000-000008430000}"/>
    <cellStyle name="Normal 2 2 2 2 5 9 5 3" xfId="17281" xr:uid="{00000000-0005-0000-0000-000009430000}"/>
    <cellStyle name="Normal 2 2 2 2 5 9 5 4" xfId="17282" xr:uid="{00000000-0005-0000-0000-00000A430000}"/>
    <cellStyle name="Normal 2 2 2 2 5 9 5 5" xfId="17283" xr:uid="{00000000-0005-0000-0000-00000B430000}"/>
    <cellStyle name="Normal 2 2 2 2 5 9 5 6" xfId="17284" xr:uid="{00000000-0005-0000-0000-00000C430000}"/>
    <cellStyle name="Normal 2 2 2 2 5 9 5 7" xfId="17285" xr:uid="{00000000-0005-0000-0000-00000D430000}"/>
    <cellStyle name="Normal 2 2 2 2 5 9 5 8" xfId="17286" xr:uid="{00000000-0005-0000-0000-00000E430000}"/>
    <cellStyle name="Normal 2 2 2 2 5 9 5 9" xfId="17287" xr:uid="{00000000-0005-0000-0000-00000F430000}"/>
    <cellStyle name="Normal 2 2 2 2 5 9 6" xfId="17288" xr:uid="{00000000-0005-0000-0000-000010430000}"/>
    <cellStyle name="Normal 2 2 2 2 5 9 7" xfId="17289" xr:uid="{00000000-0005-0000-0000-000011430000}"/>
    <cellStyle name="Normal 2 2 2 2 5 9 8" xfId="17290" xr:uid="{00000000-0005-0000-0000-000012430000}"/>
    <cellStyle name="Normal 2 2 2 2 5 9 9" xfId="17291" xr:uid="{00000000-0005-0000-0000-000013430000}"/>
    <cellStyle name="Normal 2 2 2 2 50" xfId="17292" xr:uid="{00000000-0005-0000-0000-000014430000}"/>
    <cellStyle name="Normal 2 2 2 2 51" xfId="17293" xr:uid="{00000000-0005-0000-0000-000015430000}"/>
    <cellStyle name="Normal 2 2 2 2 6" xfId="17294" xr:uid="{00000000-0005-0000-0000-000016430000}"/>
    <cellStyle name="Normal 2 2 2 2 6 2" xfId="419" xr:uid="{00000000-0005-0000-0000-000017430000}"/>
    <cellStyle name="Normal 2 2 2 2 7" xfId="17295" xr:uid="{00000000-0005-0000-0000-000018430000}"/>
    <cellStyle name="Normal 2 2 2 2 8" xfId="17296" xr:uid="{00000000-0005-0000-0000-000019430000}"/>
    <cellStyle name="Normal 2 2 2 2 9" xfId="17297" xr:uid="{00000000-0005-0000-0000-00001A430000}"/>
    <cellStyle name="Normal 2 2 2 20" xfId="17298" xr:uid="{00000000-0005-0000-0000-00001B430000}"/>
    <cellStyle name="Normal 2 2 2 20 10" xfId="17299" xr:uid="{00000000-0005-0000-0000-00001C430000}"/>
    <cellStyle name="Normal 2 2 2 20 11" xfId="17300" xr:uid="{00000000-0005-0000-0000-00001D430000}"/>
    <cellStyle name="Normal 2 2 2 20 12" xfId="17301" xr:uid="{00000000-0005-0000-0000-00001E430000}"/>
    <cellStyle name="Normal 2 2 2 20 13" xfId="17302" xr:uid="{00000000-0005-0000-0000-00001F430000}"/>
    <cellStyle name="Normal 2 2 2 20 14" xfId="17303" xr:uid="{00000000-0005-0000-0000-000020430000}"/>
    <cellStyle name="Normal 2 2 2 20 2" xfId="17304" xr:uid="{00000000-0005-0000-0000-000021430000}"/>
    <cellStyle name="Normal 2 2 2 20 2 10" xfId="17305" xr:uid="{00000000-0005-0000-0000-000022430000}"/>
    <cellStyle name="Normal 2 2 2 20 2 2" xfId="17306" xr:uid="{00000000-0005-0000-0000-000023430000}"/>
    <cellStyle name="Normal 2 2 2 20 2 3" xfId="17307" xr:uid="{00000000-0005-0000-0000-000024430000}"/>
    <cellStyle name="Normal 2 2 2 20 2 4" xfId="17308" xr:uid="{00000000-0005-0000-0000-000025430000}"/>
    <cellStyle name="Normal 2 2 2 20 2 5" xfId="17309" xr:uid="{00000000-0005-0000-0000-000026430000}"/>
    <cellStyle name="Normal 2 2 2 20 2 6" xfId="17310" xr:uid="{00000000-0005-0000-0000-000027430000}"/>
    <cellStyle name="Normal 2 2 2 20 2 7" xfId="17311" xr:uid="{00000000-0005-0000-0000-000028430000}"/>
    <cellStyle name="Normal 2 2 2 20 2 8" xfId="17312" xr:uid="{00000000-0005-0000-0000-000029430000}"/>
    <cellStyle name="Normal 2 2 2 20 2 9" xfId="17313" xr:uid="{00000000-0005-0000-0000-00002A430000}"/>
    <cellStyle name="Normal 2 2 2 20 3" xfId="17314" xr:uid="{00000000-0005-0000-0000-00002B430000}"/>
    <cellStyle name="Normal 2 2 2 20 3 10" xfId="17315" xr:uid="{00000000-0005-0000-0000-00002C430000}"/>
    <cellStyle name="Normal 2 2 2 20 3 2" xfId="17316" xr:uid="{00000000-0005-0000-0000-00002D430000}"/>
    <cellStyle name="Normal 2 2 2 20 3 3" xfId="17317" xr:uid="{00000000-0005-0000-0000-00002E430000}"/>
    <cellStyle name="Normal 2 2 2 20 3 4" xfId="17318" xr:uid="{00000000-0005-0000-0000-00002F430000}"/>
    <cellStyle name="Normal 2 2 2 20 3 5" xfId="17319" xr:uid="{00000000-0005-0000-0000-000030430000}"/>
    <cellStyle name="Normal 2 2 2 20 3 6" xfId="17320" xr:uid="{00000000-0005-0000-0000-000031430000}"/>
    <cellStyle name="Normal 2 2 2 20 3 7" xfId="17321" xr:uid="{00000000-0005-0000-0000-000032430000}"/>
    <cellStyle name="Normal 2 2 2 20 3 8" xfId="17322" xr:uid="{00000000-0005-0000-0000-000033430000}"/>
    <cellStyle name="Normal 2 2 2 20 3 9" xfId="17323" xr:uid="{00000000-0005-0000-0000-000034430000}"/>
    <cellStyle name="Normal 2 2 2 20 4" xfId="17324" xr:uid="{00000000-0005-0000-0000-000035430000}"/>
    <cellStyle name="Normal 2 2 2 20 4 10" xfId="17325" xr:uid="{00000000-0005-0000-0000-000036430000}"/>
    <cellStyle name="Normal 2 2 2 20 4 2" xfId="17326" xr:uid="{00000000-0005-0000-0000-000037430000}"/>
    <cellStyle name="Normal 2 2 2 20 4 3" xfId="17327" xr:uid="{00000000-0005-0000-0000-000038430000}"/>
    <cellStyle name="Normal 2 2 2 20 4 4" xfId="17328" xr:uid="{00000000-0005-0000-0000-000039430000}"/>
    <cellStyle name="Normal 2 2 2 20 4 5" xfId="17329" xr:uid="{00000000-0005-0000-0000-00003A430000}"/>
    <cellStyle name="Normal 2 2 2 20 4 6" xfId="17330" xr:uid="{00000000-0005-0000-0000-00003B430000}"/>
    <cellStyle name="Normal 2 2 2 20 4 7" xfId="17331" xr:uid="{00000000-0005-0000-0000-00003C430000}"/>
    <cellStyle name="Normal 2 2 2 20 4 8" xfId="17332" xr:uid="{00000000-0005-0000-0000-00003D430000}"/>
    <cellStyle name="Normal 2 2 2 20 4 9" xfId="17333" xr:uid="{00000000-0005-0000-0000-00003E430000}"/>
    <cellStyle name="Normal 2 2 2 20 5" xfId="17334" xr:uid="{00000000-0005-0000-0000-00003F430000}"/>
    <cellStyle name="Normal 2 2 2 20 5 10" xfId="17335" xr:uid="{00000000-0005-0000-0000-000040430000}"/>
    <cellStyle name="Normal 2 2 2 20 5 2" xfId="17336" xr:uid="{00000000-0005-0000-0000-000041430000}"/>
    <cellStyle name="Normal 2 2 2 20 5 3" xfId="17337" xr:uid="{00000000-0005-0000-0000-000042430000}"/>
    <cellStyle name="Normal 2 2 2 20 5 4" xfId="17338" xr:uid="{00000000-0005-0000-0000-000043430000}"/>
    <cellStyle name="Normal 2 2 2 20 5 5" xfId="17339" xr:uid="{00000000-0005-0000-0000-000044430000}"/>
    <cellStyle name="Normal 2 2 2 20 5 6" xfId="17340" xr:uid="{00000000-0005-0000-0000-000045430000}"/>
    <cellStyle name="Normal 2 2 2 20 5 7" xfId="17341" xr:uid="{00000000-0005-0000-0000-000046430000}"/>
    <cellStyle name="Normal 2 2 2 20 5 8" xfId="17342" xr:uid="{00000000-0005-0000-0000-000047430000}"/>
    <cellStyle name="Normal 2 2 2 20 5 9" xfId="17343" xr:uid="{00000000-0005-0000-0000-000048430000}"/>
    <cellStyle name="Normal 2 2 2 20 6" xfId="17344" xr:uid="{00000000-0005-0000-0000-000049430000}"/>
    <cellStyle name="Normal 2 2 2 20 7" xfId="17345" xr:uid="{00000000-0005-0000-0000-00004A430000}"/>
    <cellStyle name="Normal 2 2 2 20 8" xfId="17346" xr:uid="{00000000-0005-0000-0000-00004B430000}"/>
    <cellStyle name="Normal 2 2 2 20 9" xfId="17347" xr:uid="{00000000-0005-0000-0000-00004C430000}"/>
    <cellStyle name="Normal 2 2 2 21" xfId="17348" xr:uid="{00000000-0005-0000-0000-00004D430000}"/>
    <cellStyle name="Normal 2 2 2 21 10" xfId="17349" xr:uid="{00000000-0005-0000-0000-00004E430000}"/>
    <cellStyle name="Normal 2 2 2 21 11" xfId="17350" xr:uid="{00000000-0005-0000-0000-00004F430000}"/>
    <cellStyle name="Normal 2 2 2 21 12" xfId="17351" xr:uid="{00000000-0005-0000-0000-000050430000}"/>
    <cellStyle name="Normal 2 2 2 21 13" xfId="17352" xr:uid="{00000000-0005-0000-0000-000051430000}"/>
    <cellStyle name="Normal 2 2 2 21 14" xfId="17353" xr:uid="{00000000-0005-0000-0000-000052430000}"/>
    <cellStyle name="Normal 2 2 2 21 2" xfId="17354" xr:uid="{00000000-0005-0000-0000-000053430000}"/>
    <cellStyle name="Normal 2 2 2 21 2 10" xfId="17355" xr:uid="{00000000-0005-0000-0000-000054430000}"/>
    <cellStyle name="Normal 2 2 2 21 2 2" xfId="17356" xr:uid="{00000000-0005-0000-0000-000055430000}"/>
    <cellStyle name="Normal 2 2 2 21 2 3" xfId="17357" xr:uid="{00000000-0005-0000-0000-000056430000}"/>
    <cellStyle name="Normal 2 2 2 21 2 4" xfId="17358" xr:uid="{00000000-0005-0000-0000-000057430000}"/>
    <cellStyle name="Normal 2 2 2 21 2 5" xfId="17359" xr:uid="{00000000-0005-0000-0000-000058430000}"/>
    <cellStyle name="Normal 2 2 2 21 2 6" xfId="17360" xr:uid="{00000000-0005-0000-0000-000059430000}"/>
    <cellStyle name="Normal 2 2 2 21 2 7" xfId="17361" xr:uid="{00000000-0005-0000-0000-00005A430000}"/>
    <cellStyle name="Normal 2 2 2 21 2 8" xfId="17362" xr:uid="{00000000-0005-0000-0000-00005B430000}"/>
    <cellStyle name="Normal 2 2 2 21 2 9" xfId="17363" xr:uid="{00000000-0005-0000-0000-00005C430000}"/>
    <cellStyle name="Normal 2 2 2 21 3" xfId="17364" xr:uid="{00000000-0005-0000-0000-00005D430000}"/>
    <cellStyle name="Normal 2 2 2 21 3 10" xfId="17365" xr:uid="{00000000-0005-0000-0000-00005E430000}"/>
    <cellStyle name="Normal 2 2 2 21 3 2" xfId="17366" xr:uid="{00000000-0005-0000-0000-00005F430000}"/>
    <cellStyle name="Normal 2 2 2 21 3 3" xfId="17367" xr:uid="{00000000-0005-0000-0000-000060430000}"/>
    <cellStyle name="Normal 2 2 2 21 3 4" xfId="17368" xr:uid="{00000000-0005-0000-0000-000061430000}"/>
    <cellStyle name="Normal 2 2 2 21 3 5" xfId="17369" xr:uid="{00000000-0005-0000-0000-000062430000}"/>
    <cellStyle name="Normal 2 2 2 21 3 6" xfId="17370" xr:uid="{00000000-0005-0000-0000-000063430000}"/>
    <cellStyle name="Normal 2 2 2 21 3 7" xfId="17371" xr:uid="{00000000-0005-0000-0000-000064430000}"/>
    <cellStyle name="Normal 2 2 2 21 3 8" xfId="17372" xr:uid="{00000000-0005-0000-0000-000065430000}"/>
    <cellStyle name="Normal 2 2 2 21 3 9" xfId="17373" xr:uid="{00000000-0005-0000-0000-000066430000}"/>
    <cellStyle name="Normal 2 2 2 21 4" xfId="17374" xr:uid="{00000000-0005-0000-0000-000067430000}"/>
    <cellStyle name="Normal 2 2 2 21 4 10" xfId="17375" xr:uid="{00000000-0005-0000-0000-000068430000}"/>
    <cellStyle name="Normal 2 2 2 21 4 2" xfId="17376" xr:uid="{00000000-0005-0000-0000-000069430000}"/>
    <cellStyle name="Normal 2 2 2 21 4 3" xfId="17377" xr:uid="{00000000-0005-0000-0000-00006A430000}"/>
    <cellStyle name="Normal 2 2 2 21 4 4" xfId="17378" xr:uid="{00000000-0005-0000-0000-00006B430000}"/>
    <cellStyle name="Normal 2 2 2 21 4 5" xfId="17379" xr:uid="{00000000-0005-0000-0000-00006C430000}"/>
    <cellStyle name="Normal 2 2 2 21 4 6" xfId="17380" xr:uid="{00000000-0005-0000-0000-00006D430000}"/>
    <cellStyle name="Normal 2 2 2 21 4 7" xfId="17381" xr:uid="{00000000-0005-0000-0000-00006E430000}"/>
    <cellStyle name="Normal 2 2 2 21 4 8" xfId="17382" xr:uid="{00000000-0005-0000-0000-00006F430000}"/>
    <cellStyle name="Normal 2 2 2 21 4 9" xfId="17383" xr:uid="{00000000-0005-0000-0000-000070430000}"/>
    <cellStyle name="Normal 2 2 2 21 5" xfId="17384" xr:uid="{00000000-0005-0000-0000-000071430000}"/>
    <cellStyle name="Normal 2 2 2 21 5 10" xfId="17385" xr:uid="{00000000-0005-0000-0000-000072430000}"/>
    <cellStyle name="Normal 2 2 2 21 5 2" xfId="17386" xr:uid="{00000000-0005-0000-0000-000073430000}"/>
    <cellStyle name="Normal 2 2 2 21 5 3" xfId="17387" xr:uid="{00000000-0005-0000-0000-000074430000}"/>
    <cellStyle name="Normal 2 2 2 21 5 4" xfId="17388" xr:uid="{00000000-0005-0000-0000-000075430000}"/>
    <cellStyle name="Normal 2 2 2 21 5 5" xfId="17389" xr:uid="{00000000-0005-0000-0000-000076430000}"/>
    <cellStyle name="Normal 2 2 2 21 5 6" xfId="17390" xr:uid="{00000000-0005-0000-0000-000077430000}"/>
    <cellStyle name="Normal 2 2 2 21 5 7" xfId="17391" xr:uid="{00000000-0005-0000-0000-000078430000}"/>
    <cellStyle name="Normal 2 2 2 21 5 8" xfId="17392" xr:uid="{00000000-0005-0000-0000-000079430000}"/>
    <cellStyle name="Normal 2 2 2 21 5 9" xfId="17393" xr:uid="{00000000-0005-0000-0000-00007A430000}"/>
    <cellStyle name="Normal 2 2 2 21 6" xfId="17394" xr:uid="{00000000-0005-0000-0000-00007B430000}"/>
    <cellStyle name="Normal 2 2 2 21 7" xfId="17395" xr:uid="{00000000-0005-0000-0000-00007C430000}"/>
    <cellStyle name="Normal 2 2 2 21 8" xfId="17396" xr:uid="{00000000-0005-0000-0000-00007D430000}"/>
    <cellStyle name="Normal 2 2 2 21 9" xfId="17397" xr:uid="{00000000-0005-0000-0000-00007E430000}"/>
    <cellStyle name="Normal 2 2 2 22" xfId="17398" xr:uid="{00000000-0005-0000-0000-00007F430000}"/>
    <cellStyle name="Normal 2 2 2 22 10" xfId="17399" xr:uid="{00000000-0005-0000-0000-000080430000}"/>
    <cellStyle name="Normal 2 2 2 22 11" xfId="17400" xr:uid="{00000000-0005-0000-0000-000081430000}"/>
    <cellStyle name="Normal 2 2 2 22 12" xfId="17401" xr:uid="{00000000-0005-0000-0000-000082430000}"/>
    <cellStyle name="Normal 2 2 2 22 13" xfId="17402" xr:uid="{00000000-0005-0000-0000-000083430000}"/>
    <cellStyle name="Normal 2 2 2 22 14" xfId="17403" xr:uid="{00000000-0005-0000-0000-000084430000}"/>
    <cellStyle name="Normal 2 2 2 22 2" xfId="17404" xr:uid="{00000000-0005-0000-0000-000085430000}"/>
    <cellStyle name="Normal 2 2 2 22 2 10" xfId="17405" xr:uid="{00000000-0005-0000-0000-000086430000}"/>
    <cellStyle name="Normal 2 2 2 22 2 2" xfId="17406" xr:uid="{00000000-0005-0000-0000-000087430000}"/>
    <cellStyle name="Normal 2 2 2 22 2 3" xfId="17407" xr:uid="{00000000-0005-0000-0000-000088430000}"/>
    <cellStyle name="Normal 2 2 2 22 2 4" xfId="17408" xr:uid="{00000000-0005-0000-0000-000089430000}"/>
    <cellStyle name="Normal 2 2 2 22 2 5" xfId="17409" xr:uid="{00000000-0005-0000-0000-00008A430000}"/>
    <cellStyle name="Normal 2 2 2 22 2 6" xfId="17410" xr:uid="{00000000-0005-0000-0000-00008B430000}"/>
    <cellStyle name="Normal 2 2 2 22 2 7" xfId="17411" xr:uid="{00000000-0005-0000-0000-00008C430000}"/>
    <cellStyle name="Normal 2 2 2 22 2 8" xfId="17412" xr:uid="{00000000-0005-0000-0000-00008D430000}"/>
    <cellStyle name="Normal 2 2 2 22 2 9" xfId="17413" xr:uid="{00000000-0005-0000-0000-00008E430000}"/>
    <cellStyle name="Normal 2 2 2 22 3" xfId="17414" xr:uid="{00000000-0005-0000-0000-00008F430000}"/>
    <cellStyle name="Normal 2 2 2 22 3 10" xfId="17415" xr:uid="{00000000-0005-0000-0000-000090430000}"/>
    <cellStyle name="Normal 2 2 2 22 3 2" xfId="17416" xr:uid="{00000000-0005-0000-0000-000091430000}"/>
    <cellStyle name="Normal 2 2 2 22 3 3" xfId="17417" xr:uid="{00000000-0005-0000-0000-000092430000}"/>
    <cellStyle name="Normal 2 2 2 22 3 4" xfId="17418" xr:uid="{00000000-0005-0000-0000-000093430000}"/>
    <cellStyle name="Normal 2 2 2 22 3 5" xfId="17419" xr:uid="{00000000-0005-0000-0000-000094430000}"/>
    <cellStyle name="Normal 2 2 2 22 3 6" xfId="17420" xr:uid="{00000000-0005-0000-0000-000095430000}"/>
    <cellStyle name="Normal 2 2 2 22 3 7" xfId="17421" xr:uid="{00000000-0005-0000-0000-000096430000}"/>
    <cellStyle name="Normal 2 2 2 22 3 8" xfId="17422" xr:uid="{00000000-0005-0000-0000-000097430000}"/>
    <cellStyle name="Normal 2 2 2 22 3 9" xfId="17423" xr:uid="{00000000-0005-0000-0000-000098430000}"/>
    <cellStyle name="Normal 2 2 2 22 4" xfId="17424" xr:uid="{00000000-0005-0000-0000-000099430000}"/>
    <cellStyle name="Normal 2 2 2 22 4 10" xfId="17425" xr:uid="{00000000-0005-0000-0000-00009A430000}"/>
    <cellStyle name="Normal 2 2 2 22 4 2" xfId="17426" xr:uid="{00000000-0005-0000-0000-00009B430000}"/>
    <cellStyle name="Normal 2 2 2 22 4 3" xfId="17427" xr:uid="{00000000-0005-0000-0000-00009C430000}"/>
    <cellStyle name="Normal 2 2 2 22 4 4" xfId="17428" xr:uid="{00000000-0005-0000-0000-00009D430000}"/>
    <cellStyle name="Normal 2 2 2 22 4 5" xfId="17429" xr:uid="{00000000-0005-0000-0000-00009E430000}"/>
    <cellStyle name="Normal 2 2 2 22 4 6" xfId="17430" xr:uid="{00000000-0005-0000-0000-00009F430000}"/>
    <cellStyle name="Normal 2 2 2 22 4 7" xfId="17431" xr:uid="{00000000-0005-0000-0000-0000A0430000}"/>
    <cellStyle name="Normal 2 2 2 22 4 8" xfId="17432" xr:uid="{00000000-0005-0000-0000-0000A1430000}"/>
    <cellStyle name="Normal 2 2 2 22 4 9" xfId="17433" xr:uid="{00000000-0005-0000-0000-0000A2430000}"/>
    <cellStyle name="Normal 2 2 2 22 5" xfId="17434" xr:uid="{00000000-0005-0000-0000-0000A3430000}"/>
    <cellStyle name="Normal 2 2 2 22 5 10" xfId="17435" xr:uid="{00000000-0005-0000-0000-0000A4430000}"/>
    <cellStyle name="Normal 2 2 2 22 5 2" xfId="17436" xr:uid="{00000000-0005-0000-0000-0000A5430000}"/>
    <cellStyle name="Normal 2 2 2 22 5 3" xfId="17437" xr:uid="{00000000-0005-0000-0000-0000A6430000}"/>
    <cellStyle name="Normal 2 2 2 22 5 4" xfId="17438" xr:uid="{00000000-0005-0000-0000-0000A7430000}"/>
    <cellStyle name="Normal 2 2 2 22 5 5" xfId="17439" xr:uid="{00000000-0005-0000-0000-0000A8430000}"/>
    <cellStyle name="Normal 2 2 2 22 5 6" xfId="17440" xr:uid="{00000000-0005-0000-0000-0000A9430000}"/>
    <cellStyle name="Normal 2 2 2 22 5 7" xfId="17441" xr:uid="{00000000-0005-0000-0000-0000AA430000}"/>
    <cellStyle name="Normal 2 2 2 22 5 8" xfId="17442" xr:uid="{00000000-0005-0000-0000-0000AB430000}"/>
    <cellStyle name="Normal 2 2 2 22 5 9" xfId="17443" xr:uid="{00000000-0005-0000-0000-0000AC430000}"/>
    <cellStyle name="Normal 2 2 2 22 6" xfId="17444" xr:uid="{00000000-0005-0000-0000-0000AD430000}"/>
    <cellStyle name="Normal 2 2 2 22 7" xfId="17445" xr:uid="{00000000-0005-0000-0000-0000AE430000}"/>
    <cellStyle name="Normal 2 2 2 22 8" xfId="17446" xr:uid="{00000000-0005-0000-0000-0000AF430000}"/>
    <cellStyle name="Normal 2 2 2 22 9" xfId="17447" xr:uid="{00000000-0005-0000-0000-0000B0430000}"/>
    <cellStyle name="Normal 2 2 2 23" xfId="17448" xr:uid="{00000000-0005-0000-0000-0000B1430000}"/>
    <cellStyle name="Normal 2 2 2 23 10" xfId="17449" xr:uid="{00000000-0005-0000-0000-0000B2430000}"/>
    <cellStyle name="Normal 2 2 2 23 11" xfId="17450" xr:uid="{00000000-0005-0000-0000-0000B3430000}"/>
    <cellStyle name="Normal 2 2 2 23 12" xfId="17451" xr:uid="{00000000-0005-0000-0000-0000B4430000}"/>
    <cellStyle name="Normal 2 2 2 23 13" xfId="17452" xr:uid="{00000000-0005-0000-0000-0000B5430000}"/>
    <cellStyle name="Normal 2 2 2 23 14" xfId="17453" xr:uid="{00000000-0005-0000-0000-0000B6430000}"/>
    <cellStyle name="Normal 2 2 2 23 2" xfId="17454" xr:uid="{00000000-0005-0000-0000-0000B7430000}"/>
    <cellStyle name="Normal 2 2 2 23 2 10" xfId="17455" xr:uid="{00000000-0005-0000-0000-0000B8430000}"/>
    <cellStyle name="Normal 2 2 2 23 2 2" xfId="17456" xr:uid="{00000000-0005-0000-0000-0000B9430000}"/>
    <cellStyle name="Normal 2 2 2 23 2 3" xfId="17457" xr:uid="{00000000-0005-0000-0000-0000BA430000}"/>
    <cellStyle name="Normal 2 2 2 23 2 4" xfId="17458" xr:uid="{00000000-0005-0000-0000-0000BB430000}"/>
    <cellStyle name="Normal 2 2 2 23 2 5" xfId="17459" xr:uid="{00000000-0005-0000-0000-0000BC430000}"/>
    <cellStyle name="Normal 2 2 2 23 2 6" xfId="17460" xr:uid="{00000000-0005-0000-0000-0000BD430000}"/>
    <cellStyle name="Normal 2 2 2 23 2 7" xfId="17461" xr:uid="{00000000-0005-0000-0000-0000BE430000}"/>
    <cellStyle name="Normal 2 2 2 23 2 8" xfId="17462" xr:uid="{00000000-0005-0000-0000-0000BF430000}"/>
    <cellStyle name="Normal 2 2 2 23 2 9" xfId="17463" xr:uid="{00000000-0005-0000-0000-0000C0430000}"/>
    <cellStyle name="Normal 2 2 2 23 3" xfId="17464" xr:uid="{00000000-0005-0000-0000-0000C1430000}"/>
    <cellStyle name="Normal 2 2 2 23 3 10" xfId="17465" xr:uid="{00000000-0005-0000-0000-0000C2430000}"/>
    <cellStyle name="Normal 2 2 2 23 3 2" xfId="17466" xr:uid="{00000000-0005-0000-0000-0000C3430000}"/>
    <cellStyle name="Normal 2 2 2 23 3 3" xfId="17467" xr:uid="{00000000-0005-0000-0000-0000C4430000}"/>
    <cellStyle name="Normal 2 2 2 23 3 4" xfId="17468" xr:uid="{00000000-0005-0000-0000-0000C5430000}"/>
    <cellStyle name="Normal 2 2 2 23 3 5" xfId="17469" xr:uid="{00000000-0005-0000-0000-0000C6430000}"/>
    <cellStyle name="Normal 2 2 2 23 3 6" xfId="17470" xr:uid="{00000000-0005-0000-0000-0000C7430000}"/>
    <cellStyle name="Normal 2 2 2 23 3 7" xfId="17471" xr:uid="{00000000-0005-0000-0000-0000C8430000}"/>
    <cellStyle name="Normal 2 2 2 23 3 8" xfId="17472" xr:uid="{00000000-0005-0000-0000-0000C9430000}"/>
    <cellStyle name="Normal 2 2 2 23 3 9" xfId="17473" xr:uid="{00000000-0005-0000-0000-0000CA430000}"/>
    <cellStyle name="Normal 2 2 2 23 4" xfId="17474" xr:uid="{00000000-0005-0000-0000-0000CB430000}"/>
    <cellStyle name="Normal 2 2 2 23 4 10" xfId="17475" xr:uid="{00000000-0005-0000-0000-0000CC430000}"/>
    <cellStyle name="Normal 2 2 2 23 4 2" xfId="17476" xr:uid="{00000000-0005-0000-0000-0000CD430000}"/>
    <cellStyle name="Normal 2 2 2 23 4 3" xfId="17477" xr:uid="{00000000-0005-0000-0000-0000CE430000}"/>
    <cellStyle name="Normal 2 2 2 23 4 4" xfId="17478" xr:uid="{00000000-0005-0000-0000-0000CF430000}"/>
    <cellStyle name="Normal 2 2 2 23 4 5" xfId="17479" xr:uid="{00000000-0005-0000-0000-0000D0430000}"/>
    <cellStyle name="Normal 2 2 2 23 4 6" xfId="17480" xr:uid="{00000000-0005-0000-0000-0000D1430000}"/>
    <cellStyle name="Normal 2 2 2 23 4 7" xfId="17481" xr:uid="{00000000-0005-0000-0000-0000D2430000}"/>
    <cellStyle name="Normal 2 2 2 23 4 8" xfId="17482" xr:uid="{00000000-0005-0000-0000-0000D3430000}"/>
    <cellStyle name="Normal 2 2 2 23 4 9" xfId="17483" xr:uid="{00000000-0005-0000-0000-0000D4430000}"/>
    <cellStyle name="Normal 2 2 2 23 5" xfId="17484" xr:uid="{00000000-0005-0000-0000-0000D5430000}"/>
    <cellStyle name="Normal 2 2 2 23 5 10" xfId="17485" xr:uid="{00000000-0005-0000-0000-0000D6430000}"/>
    <cellStyle name="Normal 2 2 2 23 5 2" xfId="17486" xr:uid="{00000000-0005-0000-0000-0000D7430000}"/>
    <cellStyle name="Normal 2 2 2 23 5 3" xfId="17487" xr:uid="{00000000-0005-0000-0000-0000D8430000}"/>
    <cellStyle name="Normal 2 2 2 23 5 4" xfId="17488" xr:uid="{00000000-0005-0000-0000-0000D9430000}"/>
    <cellStyle name="Normal 2 2 2 23 5 5" xfId="17489" xr:uid="{00000000-0005-0000-0000-0000DA430000}"/>
    <cellStyle name="Normal 2 2 2 23 5 6" xfId="17490" xr:uid="{00000000-0005-0000-0000-0000DB430000}"/>
    <cellStyle name="Normal 2 2 2 23 5 7" xfId="17491" xr:uid="{00000000-0005-0000-0000-0000DC430000}"/>
    <cellStyle name="Normal 2 2 2 23 5 8" xfId="17492" xr:uid="{00000000-0005-0000-0000-0000DD430000}"/>
    <cellStyle name="Normal 2 2 2 23 5 9" xfId="17493" xr:uid="{00000000-0005-0000-0000-0000DE430000}"/>
    <cellStyle name="Normal 2 2 2 23 6" xfId="17494" xr:uid="{00000000-0005-0000-0000-0000DF430000}"/>
    <cellStyle name="Normal 2 2 2 23 7" xfId="17495" xr:uid="{00000000-0005-0000-0000-0000E0430000}"/>
    <cellStyle name="Normal 2 2 2 23 8" xfId="17496" xr:uid="{00000000-0005-0000-0000-0000E1430000}"/>
    <cellStyle name="Normal 2 2 2 23 9" xfId="17497" xr:uid="{00000000-0005-0000-0000-0000E2430000}"/>
    <cellStyle name="Normal 2 2 2 24" xfId="17498" xr:uid="{00000000-0005-0000-0000-0000E3430000}"/>
    <cellStyle name="Normal 2 2 2 24 10" xfId="17499" xr:uid="{00000000-0005-0000-0000-0000E4430000}"/>
    <cellStyle name="Normal 2 2 2 24 11" xfId="17500" xr:uid="{00000000-0005-0000-0000-0000E5430000}"/>
    <cellStyle name="Normal 2 2 2 24 12" xfId="17501" xr:uid="{00000000-0005-0000-0000-0000E6430000}"/>
    <cellStyle name="Normal 2 2 2 24 13" xfId="17502" xr:uid="{00000000-0005-0000-0000-0000E7430000}"/>
    <cellStyle name="Normal 2 2 2 24 14" xfId="17503" xr:uid="{00000000-0005-0000-0000-0000E8430000}"/>
    <cellStyle name="Normal 2 2 2 24 2" xfId="17504" xr:uid="{00000000-0005-0000-0000-0000E9430000}"/>
    <cellStyle name="Normal 2 2 2 24 2 10" xfId="17505" xr:uid="{00000000-0005-0000-0000-0000EA430000}"/>
    <cellStyle name="Normal 2 2 2 24 2 2" xfId="17506" xr:uid="{00000000-0005-0000-0000-0000EB430000}"/>
    <cellStyle name="Normal 2 2 2 24 2 3" xfId="17507" xr:uid="{00000000-0005-0000-0000-0000EC430000}"/>
    <cellStyle name="Normal 2 2 2 24 2 4" xfId="17508" xr:uid="{00000000-0005-0000-0000-0000ED430000}"/>
    <cellStyle name="Normal 2 2 2 24 2 5" xfId="17509" xr:uid="{00000000-0005-0000-0000-0000EE430000}"/>
    <cellStyle name="Normal 2 2 2 24 2 6" xfId="17510" xr:uid="{00000000-0005-0000-0000-0000EF430000}"/>
    <cellStyle name="Normal 2 2 2 24 2 7" xfId="17511" xr:uid="{00000000-0005-0000-0000-0000F0430000}"/>
    <cellStyle name="Normal 2 2 2 24 2 8" xfId="17512" xr:uid="{00000000-0005-0000-0000-0000F1430000}"/>
    <cellStyle name="Normal 2 2 2 24 2 9" xfId="17513" xr:uid="{00000000-0005-0000-0000-0000F2430000}"/>
    <cellStyle name="Normal 2 2 2 24 3" xfId="17514" xr:uid="{00000000-0005-0000-0000-0000F3430000}"/>
    <cellStyle name="Normal 2 2 2 24 3 10" xfId="17515" xr:uid="{00000000-0005-0000-0000-0000F4430000}"/>
    <cellStyle name="Normal 2 2 2 24 3 2" xfId="17516" xr:uid="{00000000-0005-0000-0000-0000F5430000}"/>
    <cellStyle name="Normal 2 2 2 24 3 3" xfId="17517" xr:uid="{00000000-0005-0000-0000-0000F6430000}"/>
    <cellStyle name="Normal 2 2 2 24 3 4" xfId="17518" xr:uid="{00000000-0005-0000-0000-0000F7430000}"/>
    <cellStyle name="Normal 2 2 2 24 3 5" xfId="17519" xr:uid="{00000000-0005-0000-0000-0000F8430000}"/>
    <cellStyle name="Normal 2 2 2 24 3 6" xfId="17520" xr:uid="{00000000-0005-0000-0000-0000F9430000}"/>
    <cellStyle name="Normal 2 2 2 24 3 7" xfId="17521" xr:uid="{00000000-0005-0000-0000-0000FA430000}"/>
    <cellStyle name="Normal 2 2 2 24 3 8" xfId="17522" xr:uid="{00000000-0005-0000-0000-0000FB430000}"/>
    <cellStyle name="Normal 2 2 2 24 3 9" xfId="17523" xr:uid="{00000000-0005-0000-0000-0000FC430000}"/>
    <cellStyle name="Normal 2 2 2 24 4" xfId="17524" xr:uid="{00000000-0005-0000-0000-0000FD430000}"/>
    <cellStyle name="Normal 2 2 2 24 4 10" xfId="17525" xr:uid="{00000000-0005-0000-0000-0000FE430000}"/>
    <cellStyle name="Normal 2 2 2 24 4 2" xfId="17526" xr:uid="{00000000-0005-0000-0000-0000FF430000}"/>
    <cellStyle name="Normal 2 2 2 24 4 3" xfId="17527" xr:uid="{00000000-0005-0000-0000-000000440000}"/>
    <cellStyle name="Normal 2 2 2 24 4 4" xfId="17528" xr:uid="{00000000-0005-0000-0000-000001440000}"/>
    <cellStyle name="Normal 2 2 2 24 4 5" xfId="17529" xr:uid="{00000000-0005-0000-0000-000002440000}"/>
    <cellStyle name="Normal 2 2 2 24 4 6" xfId="17530" xr:uid="{00000000-0005-0000-0000-000003440000}"/>
    <cellStyle name="Normal 2 2 2 24 4 7" xfId="17531" xr:uid="{00000000-0005-0000-0000-000004440000}"/>
    <cellStyle name="Normal 2 2 2 24 4 8" xfId="17532" xr:uid="{00000000-0005-0000-0000-000005440000}"/>
    <cellStyle name="Normal 2 2 2 24 4 9" xfId="17533" xr:uid="{00000000-0005-0000-0000-000006440000}"/>
    <cellStyle name="Normal 2 2 2 24 5" xfId="17534" xr:uid="{00000000-0005-0000-0000-000007440000}"/>
    <cellStyle name="Normal 2 2 2 24 5 10" xfId="17535" xr:uid="{00000000-0005-0000-0000-000008440000}"/>
    <cellStyle name="Normal 2 2 2 24 5 2" xfId="17536" xr:uid="{00000000-0005-0000-0000-000009440000}"/>
    <cellStyle name="Normal 2 2 2 24 5 3" xfId="17537" xr:uid="{00000000-0005-0000-0000-00000A440000}"/>
    <cellStyle name="Normal 2 2 2 24 5 4" xfId="17538" xr:uid="{00000000-0005-0000-0000-00000B440000}"/>
    <cellStyle name="Normal 2 2 2 24 5 5" xfId="17539" xr:uid="{00000000-0005-0000-0000-00000C440000}"/>
    <cellStyle name="Normal 2 2 2 24 5 6" xfId="17540" xr:uid="{00000000-0005-0000-0000-00000D440000}"/>
    <cellStyle name="Normal 2 2 2 24 5 7" xfId="17541" xr:uid="{00000000-0005-0000-0000-00000E440000}"/>
    <cellStyle name="Normal 2 2 2 24 5 8" xfId="17542" xr:uid="{00000000-0005-0000-0000-00000F440000}"/>
    <cellStyle name="Normal 2 2 2 24 5 9" xfId="17543" xr:uid="{00000000-0005-0000-0000-000010440000}"/>
    <cellStyle name="Normal 2 2 2 24 6" xfId="17544" xr:uid="{00000000-0005-0000-0000-000011440000}"/>
    <cellStyle name="Normal 2 2 2 24 7" xfId="17545" xr:uid="{00000000-0005-0000-0000-000012440000}"/>
    <cellStyle name="Normal 2 2 2 24 8" xfId="17546" xr:uid="{00000000-0005-0000-0000-000013440000}"/>
    <cellStyle name="Normal 2 2 2 24 9" xfId="17547" xr:uid="{00000000-0005-0000-0000-000014440000}"/>
    <cellStyle name="Normal 2 2 2 25" xfId="17548" xr:uid="{00000000-0005-0000-0000-000015440000}"/>
    <cellStyle name="Normal 2 2 2 25 10" xfId="17549" xr:uid="{00000000-0005-0000-0000-000016440000}"/>
    <cellStyle name="Normal 2 2 2 25 11" xfId="17550" xr:uid="{00000000-0005-0000-0000-000017440000}"/>
    <cellStyle name="Normal 2 2 2 25 12" xfId="17551" xr:uid="{00000000-0005-0000-0000-000018440000}"/>
    <cellStyle name="Normal 2 2 2 25 13" xfId="17552" xr:uid="{00000000-0005-0000-0000-000019440000}"/>
    <cellStyle name="Normal 2 2 2 25 14" xfId="17553" xr:uid="{00000000-0005-0000-0000-00001A440000}"/>
    <cellStyle name="Normal 2 2 2 25 2" xfId="17554" xr:uid="{00000000-0005-0000-0000-00001B440000}"/>
    <cellStyle name="Normal 2 2 2 25 2 10" xfId="17555" xr:uid="{00000000-0005-0000-0000-00001C440000}"/>
    <cellStyle name="Normal 2 2 2 25 2 2" xfId="17556" xr:uid="{00000000-0005-0000-0000-00001D440000}"/>
    <cellStyle name="Normal 2 2 2 25 2 3" xfId="17557" xr:uid="{00000000-0005-0000-0000-00001E440000}"/>
    <cellStyle name="Normal 2 2 2 25 2 4" xfId="17558" xr:uid="{00000000-0005-0000-0000-00001F440000}"/>
    <cellStyle name="Normal 2 2 2 25 2 5" xfId="17559" xr:uid="{00000000-0005-0000-0000-000020440000}"/>
    <cellStyle name="Normal 2 2 2 25 2 6" xfId="17560" xr:uid="{00000000-0005-0000-0000-000021440000}"/>
    <cellStyle name="Normal 2 2 2 25 2 7" xfId="17561" xr:uid="{00000000-0005-0000-0000-000022440000}"/>
    <cellStyle name="Normal 2 2 2 25 2 8" xfId="17562" xr:uid="{00000000-0005-0000-0000-000023440000}"/>
    <cellStyle name="Normal 2 2 2 25 2 9" xfId="17563" xr:uid="{00000000-0005-0000-0000-000024440000}"/>
    <cellStyle name="Normal 2 2 2 25 3" xfId="17564" xr:uid="{00000000-0005-0000-0000-000025440000}"/>
    <cellStyle name="Normal 2 2 2 25 3 10" xfId="17565" xr:uid="{00000000-0005-0000-0000-000026440000}"/>
    <cellStyle name="Normal 2 2 2 25 3 2" xfId="17566" xr:uid="{00000000-0005-0000-0000-000027440000}"/>
    <cellStyle name="Normal 2 2 2 25 3 3" xfId="17567" xr:uid="{00000000-0005-0000-0000-000028440000}"/>
    <cellStyle name="Normal 2 2 2 25 3 4" xfId="17568" xr:uid="{00000000-0005-0000-0000-000029440000}"/>
    <cellStyle name="Normal 2 2 2 25 3 5" xfId="17569" xr:uid="{00000000-0005-0000-0000-00002A440000}"/>
    <cellStyle name="Normal 2 2 2 25 3 6" xfId="17570" xr:uid="{00000000-0005-0000-0000-00002B440000}"/>
    <cellStyle name="Normal 2 2 2 25 3 7" xfId="17571" xr:uid="{00000000-0005-0000-0000-00002C440000}"/>
    <cellStyle name="Normal 2 2 2 25 3 8" xfId="17572" xr:uid="{00000000-0005-0000-0000-00002D440000}"/>
    <cellStyle name="Normal 2 2 2 25 3 9" xfId="17573" xr:uid="{00000000-0005-0000-0000-00002E440000}"/>
    <cellStyle name="Normal 2 2 2 25 4" xfId="17574" xr:uid="{00000000-0005-0000-0000-00002F440000}"/>
    <cellStyle name="Normal 2 2 2 25 4 10" xfId="17575" xr:uid="{00000000-0005-0000-0000-000030440000}"/>
    <cellStyle name="Normal 2 2 2 25 4 2" xfId="17576" xr:uid="{00000000-0005-0000-0000-000031440000}"/>
    <cellStyle name="Normal 2 2 2 25 4 3" xfId="17577" xr:uid="{00000000-0005-0000-0000-000032440000}"/>
    <cellStyle name="Normal 2 2 2 25 4 4" xfId="17578" xr:uid="{00000000-0005-0000-0000-000033440000}"/>
    <cellStyle name="Normal 2 2 2 25 4 5" xfId="17579" xr:uid="{00000000-0005-0000-0000-000034440000}"/>
    <cellStyle name="Normal 2 2 2 25 4 6" xfId="17580" xr:uid="{00000000-0005-0000-0000-000035440000}"/>
    <cellStyle name="Normal 2 2 2 25 4 7" xfId="17581" xr:uid="{00000000-0005-0000-0000-000036440000}"/>
    <cellStyle name="Normal 2 2 2 25 4 8" xfId="17582" xr:uid="{00000000-0005-0000-0000-000037440000}"/>
    <cellStyle name="Normal 2 2 2 25 4 9" xfId="17583" xr:uid="{00000000-0005-0000-0000-000038440000}"/>
    <cellStyle name="Normal 2 2 2 25 5" xfId="17584" xr:uid="{00000000-0005-0000-0000-000039440000}"/>
    <cellStyle name="Normal 2 2 2 25 5 10" xfId="17585" xr:uid="{00000000-0005-0000-0000-00003A440000}"/>
    <cellStyle name="Normal 2 2 2 25 5 2" xfId="17586" xr:uid="{00000000-0005-0000-0000-00003B440000}"/>
    <cellStyle name="Normal 2 2 2 25 5 3" xfId="17587" xr:uid="{00000000-0005-0000-0000-00003C440000}"/>
    <cellStyle name="Normal 2 2 2 25 5 4" xfId="17588" xr:uid="{00000000-0005-0000-0000-00003D440000}"/>
    <cellStyle name="Normal 2 2 2 25 5 5" xfId="17589" xr:uid="{00000000-0005-0000-0000-00003E440000}"/>
    <cellStyle name="Normal 2 2 2 25 5 6" xfId="17590" xr:uid="{00000000-0005-0000-0000-00003F440000}"/>
    <cellStyle name="Normal 2 2 2 25 5 7" xfId="17591" xr:uid="{00000000-0005-0000-0000-000040440000}"/>
    <cellStyle name="Normal 2 2 2 25 5 8" xfId="17592" xr:uid="{00000000-0005-0000-0000-000041440000}"/>
    <cellStyle name="Normal 2 2 2 25 5 9" xfId="17593" xr:uid="{00000000-0005-0000-0000-000042440000}"/>
    <cellStyle name="Normal 2 2 2 25 6" xfId="17594" xr:uid="{00000000-0005-0000-0000-000043440000}"/>
    <cellStyle name="Normal 2 2 2 25 7" xfId="17595" xr:uid="{00000000-0005-0000-0000-000044440000}"/>
    <cellStyle name="Normal 2 2 2 25 8" xfId="17596" xr:uid="{00000000-0005-0000-0000-000045440000}"/>
    <cellStyle name="Normal 2 2 2 25 9" xfId="17597" xr:uid="{00000000-0005-0000-0000-000046440000}"/>
    <cellStyle name="Normal 2 2 2 26" xfId="17598" xr:uid="{00000000-0005-0000-0000-000047440000}"/>
    <cellStyle name="Normal 2 2 2 26 10" xfId="17599" xr:uid="{00000000-0005-0000-0000-000048440000}"/>
    <cellStyle name="Normal 2 2 2 26 11" xfId="17600" xr:uid="{00000000-0005-0000-0000-000049440000}"/>
    <cellStyle name="Normal 2 2 2 26 12" xfId="17601" xr:uid="{00000000-0005-0000-0000-00004A440000}"/>
    <cellStyle name="Normal 2 2 2 26 13" xfId="17602" xr:uid="{00000000-0005-0000-0000-00004B440000}"/>
    <cellStyle name="Normal 2 2 2 26 14" xfId="17603" xr:uid="{00000000-0005-0000-0000-00004C440000}"/>
    <cellStyle name="Normal 2 2 2 26 2" xfId="17604" xr:uid="{00000000-0005-0000-0000-00004D440000}"/>
    <cellStyle name="Normal 2 2 2 26 2 10" xfId="17605" xr:uid="{00000000-0005-0000-0000-00004E440000}"/>
    <cellStyle name="Normal 2 2 2 26 2 2" xfId="17606" xr:uid="{00000000-0005-0000-0000-00004F440000}"/>
    <cellStyle name="Normal 2 2 2 26 2 3" xfId="17607" xr:uid="{00000000-0005-0000-0000-000050440000}"/>
    <cellStyle name="Normal 2 2 2 26 2 4" xfId="17608" xr:uid="{00000000-0005-0000-0000-000051440000}"/>
    <cellStyle name="Normal 2 2 2 26 2 5" xfId="17609" xr:uid="{00000000-0005-0000-0000-000052440000}"/>
    <cellStyle name="Normal 2 2 2 26 2 6" xfId="17610" xr:uid="{00000000-0005-0000-0000-000053440000}"/>
    <cellStyle name="Normal 2 2 2 26 2 7" xfId="17611" xr:uid="{00000000-0005-0000-0000-000054440000}"/>
    <cellStyle name="Normal 2 2 2 26 2 8" xfId="17612" xr:uid="{00000000-0005-0000-0000-000055440000}"/>
    <cellStyle name="Normal 2 2 2 26 2 9" xfId="17613" xr:uid="{00000000-0005-0000-0000-000056440000}"/>
    <cellStyle name="Normal 2 2 2 26 3" xfId="17614" xr:uid="{00000000-0005-0000-0000-000057440000}"/>
    <cellStyle name="Normal 2 2 2 26 3 10" xfId="17615" xr:uid="{00000000-0005-0000-0000-000058440000}"/>
    <cellStyle name="Normal 2 2 2 26 3 2" xfId="17616" xr:uid="{00000000-0005-0000-0000-000059440000}"/>
    <cellStyle name="Normal 2 2 2 26 3 3" xfId="17617" xr:uid="{00000000-0005-0000-0000-00005A440000}"/>
    <cellStyle name="Normal 2 2 2 26 3 4" xfId="17618" xr:uid="{00000000-0005-0000-0000-00005B440000}"/>
    <cellStyle name="Normal 2 2 2 26 3 5" xfId="17619" xr:uid="{00000000-0005-0000-0000-00005C440000}"/>
    <cellStyle name="Normal 2 2 2 26 3 6" xfId="17620" xr:uid="{00000000-0005-0000-0000-00005D440000}"/>
    <cellStyle name="Normal 2 2 2 26 3 7" xfId="17621" xr:uid="{00000000-0005-0000-0000-00005E440000}"/>
    <cellStyle name="Normal 2 2 2 26 3 8" xfId="17622" xr:uid="{00000000-0005-0000-0000-00005F440000}"/>
    <cellStyle name="Normal 2 2 2 26 3 9" xfId="17623" xr:uid="{00000000-0005-0000-0000-000060440000}"/>
    <cellStyle name="Normal 2 2 2 26 4" xfId="17624" xr:uid="{00000000-0005-0000-0000-000061440000}"/>
    <cellStyle name="Normal 2 2 2 26 4 10" xfId="17625" xr:uid="{00000000-0005-0000-0000-000062440000}"/>
    <cellStyle name="Normal 2 2 2 26 4 2" xfId="17626" xr:uid="{00000000-0005-0000-0000-000063440000}"/>
    <cellStyle name="Normal 2 2 2 26 4 3" xfId="17627" xr:uid="{00000000-0005-0000-0000-000064440000}"/>
    <cellStyle name="Normal 2 2 2 26 4 4" xfId="17628" xr:uid="{00000000-0005-0000-0000-000065440000}"/>
    <cellStyle name="Normal 2 2 2 26 4 5" xfId="17629" xr:uid="{00000000-0005-0000-0000-000066440000}"/>
    <cellStyle name="Normal 2 2 2 26 4 6" xfId="17630" xr:uid="{00000000-0005-0000-0000-000067440000}"/>
    <cellStyle name="Normal 2 2 2 26 4 7" xfId="17631" xr:uid="{00000000-0005-0000-0000-000068440000}"/>
    <cellStyle name="Normal 2 2 2 26 4 8" xfId="17632" xr:uid="{00000000-0005-0000-0000-000069440000}"/>
    <cellStyle name="Normal 2 2 2 26 4 9" xfId="17633" xr:uid="{00000000-0005-0000-0000-00006A440000}"/>
    <cellStyle name="Normal 2 2 2 26 5" xfId="17634" xr:uid="{00000000-0005-0000-0000-00006B440000}"/>
    <cellStyle name="Normal 2 2 2 26 5 10" xfId="17635" xr:uid="{00000000-0005-0000-0000-00006C440000}"/>
    <cellStyle name="Normal 2 2 2 26 5 2" xfId="17636" xr:uid="{00000000-0005-0000-0000-00006D440000}"/>
    <cellStyle name="Normal 2 2 2 26 5 3" xfId="17637" xr:uid="{00000000-0005-0000-0000-00006E440000}"/>
    <cellStyle name="Normal 2 2 2 26 5 4" xfId="17638" xr:uid="{00000000-0005-0000-0000-00006F440000}"/>
    <cellStyle name="Normal 2 2 2 26 5 5" xfId="17639" xr:uid="{00000000-0005-0000-0000-000070440000}"/>
    <cellStyle name="Normal 2 2 2 26 5 6" xfId="17640" xr:uid="{00000000-0005-0000-0000-000071440000}"/>
    <cellStyle name="Normal 2 2 2 26 5 7" xfId="17641" xr:uid="{00000000-0005-0000-0000-000072440000}"/>
    <cellStyle name="Normal 2 2 2 26 5 8" xfId="17642" xr:uid="{00000000-0005-0000-0000-000073440000}"/>
    <cellStyle name="Normal 2 2 2 26 5 9" xfId="17643" xr:uid="{00000000-0005-0000-0000-000074440000}"/>
    <cellStyle name="Normal 2 2 2 26 6" xfId="17644" xr:uid="{00000000-0005-0000-0000-000075440000}"/>
    <cellStyle name="Normal 2 2 2 26 7" xfId="17645" xr:uid="{00000000-0005-0000-0000-000076440000}"/>
    <cellStyle name="Normal 2 2 2 26 8" xfId="17646" xr:uid="{00000000-0005-0000-0000-000077440000}"/>
    <cellStyle name="Normal 2 2 2 26 9" xfId="17647" xr:uid="{00000000-0005-0000-0000-000078440000}"/>
    <cellStyle name="Normal 2 2 2 27" xfId="17648" xr:uid="{00000000-0005-0000-0000-000079440000}"/>
    <cellStyle name="Normal 2 2 2 27 10" xfId="17649" xr:uid="{00000000-0005-0000-0000-00007A440000}"/>
    <cellStyle name="Normal 2 2 2 27 11" xfId="17650" xr:uid="{00000000-0005-0000-0000-00007B440000}"/>
    <cellStyle name="Normal 2 2 2 27 12" xfId="17651" xr:uid="{00000000-0005-0000-0000-00007C440000}"/>
    <cellStyle name="Normal 2 2 2 27 13" xfId="17652" xr:uid="{00000000-0005-0000-0000-00007D440000}"/>
    <cellStyle name="Normal 2 2 2 27 14" xfId="17653" xr:uid="{00000000-0005-0000-0000-00007E440000}"/>
    <cellStyle name="Normal 2 2 2 27 2" xfId="17654" xr:uid="{00000000-0005-0000-0000-00007F440000}"/>
    <cellStyle name="Normal 2 2 2 27 2 10" xfId="17655" xr:uid="{00000000-0005-0000-0000-000080440000}"/>
    <cellStyle name="Normal 2 2 2 27 2 2" xfId="17656" xr:uid="{00000000-0005-0000-0000-000081440000}"/>
    <cellStyle name="Normal 2 2 2 27 2 3" xfId="17657" xr:uid="{00000000-0005-0000-0000-000082440000}"/>
    <cellStyle name="Normal 2 2 2 27 2 4" xfId="17658" xr:uid="{00000000-0005-0000-0000-000083440000}"/>
    <cellStyle name="Normal 2 2 2 27 2 5" xfId="17659" xr:uid="{00000000-0005-0000-0000-000084440000}"/>
    <cellStyle name="Normal 2 2 2 27 2 6" xfId="17660" xr:uid="{00000000-0005-0000-0000-000085440000}"/>
    <cellStyle name="Normal 2 2 2 27 2 7" xfId="17661" xr:uid="{00000000-0005-0000-0000-000086440000}"/>
    <cellStyle name="Normal 2 2 2 27 2 8" xfId="17662" xr:uid="{00000000-0005-0000-0000-000087440000}"/>
    <cellStyle name="Normal 2 2 2 27 2 9" xfId="17663" xr:uid="{00000000-0005-0000-0000-000088440000}"/>
    <cellStyle name="Normal 2 2 2 27 3" xfId="17664" xr:uid="{00000000-0005-0000-0000-000089440000}"/>
    <cellStyle name="Normal 2 2 2 27 3 10" xfId="17665" xr:uid="{00000000-0005-0000-0000-00008A440000}"/>
    <cellStyle name="Normal 2 2 2 27 3 2" xfId="17666" xr:uid="{00000000-0005-0000-0000-00008B440000}"/>
    <cellStyle name="Normal 2 2 2 27 3 3" xfId="17667" xr:uid="{00000000-0005-0000-0000-00008C440000}"/>
    <cellStyle name="Normal 2 2 2 27 3 4" xfId="17668" xr:uid="{00000000-0005-0000-0000-00008D440000}"/>
    <cellStyle name="Normal 2 2 2 27 3 5" xfId="17669" xr:uid="{00000000-0005-0000-0000-00008E440000}"/>
    <cellStyle name="Normal 2 2 2 27 3 6" xfId="17670" xr:uid="{00000000-0005-0000-0000-00008F440000}"/>
    <cellStyle name="Normal 2 2 2 27 3 7" xfId="17671" xr:uid="{00000000-0005-0000-0000-000090440000}"/>
    <cellStyle name="Normal 2 2 2 27 3 8" xfId="17672" xr:uid="{00000000-0005-0000-0000-000091440000}"/>
    <cellStyle name="Normal 2 2 2 27 3 9" xfId="17673" xr:uid="{00000000-0005-0000-0000-000092440000}"/>
    <cellStyle name="Normal 2 2 2 27 4" xfId="17674" xr:uid="{00000000-0005-0000-0000-000093440000}"/>
    <cellStyle name="Normal 2 2 2 27 4 10" xfId="17675" xr:uid="{00000000-0005-0000-0000-000094440000}"/>
    <cellStyle name="Normal 2 2 2 27 4 2" xfId="17676" xr:uid="{00000000-0005-0000-0000-000095440000}"/>
    <cellStyle name="Normal 2 2 2 27 4 3" xfId="17677" xr:uid="{00000000-0005-0000-0000-000096440000}"/>
    <cellStyle name="Normal 2 2 2 27 4 4" xfId="17678" xr:uid="{00000000-0005-0000-0000-000097440000}"/>
    <cellStyle name="Normal 2 2 2 27 4 5" xfId="17679" xr:uid="{00000000-0005-0000-0000-000098440000}"/>
    <cellStyle name="Normal 2 2 2 27 4 6" xfId="17680" xr:uid="{00000000-0005-0000-0000-000099440000}"/>
    <cellStyle name="Normal 2 2 2 27 4 7" xfId="17681" xr:uid="{00000000-0005-0000-0000-00009A440000}"/>
    <cellStyle name="Normal 2 2 2 27 4 8" xfId="17682" xr:uid="{00000000-0005-0000-0000-00009B440000}"/>
    <cellStyle name="Normal 2 2 2 27 4 9" xfId="17683" xr:uid="{00000000-0005-0000-0000-00009C440000}"/>
    <cellStyle name="Normal 2 2 2 27 5" xfId="17684" xr:uid="{00000000-0005-0000-0000-00009D440000}"/>
    <cellStyle name="Normal 2 2 2 27 5 10" xfId="17685" xr:uid="{00000000-0005-0000-0000-00009E440000}"/>
    <cellStyle name="Normal 2 2 2 27 5 2" xfId="17686" xr:uid="{00000000-0005-0000-0000-00009F440000}"/>
    <cellStyle name="Normal 2 2 2 27 5 3" xfId="17687" xr:uid="{00000000-0005-0000-0000-0000A0440000}"/>
    <cellStyle name="Normal 2 2 2 27 5 4" xfId="17688" xr:uid="{00000000-0005-0000-0000-0000A1440000}"/>
    <cellStyle name="Normal 2 2 2 27 5 5" xfId="17689" xr:uid="{00000000-0005-0000-0000-0000A2440000}"/>
    <cellStyle name="Normal 2 2 2 27 5 6" xfId="17690" xr:uid="{00000000-0005-0000-0000-0000A3440000}"/>
    <cellStyle name="Normal 2 2 2 27 5 7" xfId="17691" xr:uid="{00000000-0005-0000-0000-0000A4440000}"/>
    <cellStyle name="Normal 2 2 2 27 5 8" xfId="17692" xr:uid="{00000000-0005-0000-0000-0000A5440000}"/>
    <cellStyle name="Normal 2 2 2 27 5 9" xfId="17693" xr:uid="{00000000-0005-0000-0000-0000A6440000}"/>
    <cellStyle name="Normal 2 2 2 27 6" xfId="17694" xr:uid="{00000000-0005-0000-0000-0000A7440000}"/>
    <cellStyle name="Normal 2 2 2 27 7" xfId="17695" xr:uid="{00000000-0005-0000-0000-0000A8440000}"/>
    <cellStyle name="Normal 2 2 2 27 8" xfId="17696" xr:uid="{00000000-0005-0000-0000-0000A9440000}"/>
    <cellStyle name="Normal 2 2 2 27 9" xfId="17697" xr:uid="{00000000-0005-0000-0000-0000AA440000}"/>
    <cellStyle name="Normal 2 2 2 28" xfId="17698" xr:uid="{00000000-0005-0000-0000-0000AB440000}"/>
    <cellStyle name="Normal 2 2 2 28 10" xfId="17699" xr:uid="{00000000-0005-0000-0000-0000AC440000}"/>
    <cellStyle name="Normal 2 2 2 28 11" xfId="17700" xr:uid="{00000000-0005-0000-0000-0000AD440000}"/>
    <cellStyle name="Normal 2 2 2 28 12" xfId="17701" xr:uid="{00000000-0005-0000-0000-0000AE440000}"/>
    <cellStyle name="Normal 2 2 2 28 13" xfId="17702" xr:uid="{00000000-0005-0000-0000-0000AF440000}"/>
    <cellStyle name="Normal 2 2 2 28 14" xfId="17703" xr:uid="{00000000-0005-0000-0000-0000B0440000}"/>
    <cellStyle name="Normal 2 2 2 28 2" xfId="17704" xr:uid="{00000000-0005-0000-0000-0000B1440000}"/>
    <cellStyle name="Normal 2 2 2 28 2 10" xfId="17705" xr:uid="{00000000-0005-0000-0000-0000B2440000}"/>
    <cellStyle name="Normal 2 2 2 28 2 2" xfId="17706" xr:uid="{00000000-0005-0000-0000-0000B3440000}"/>
    <cellStyle name="Normal 2 2 2 28 2 3" xfId="17707" xr:uid="{00000000-0005-0000-0000-0000B4440000}"/>
    <cellStyle name="Normal 2 2 2 28 2 4" xfId="17708" xr:uid="{00000000-0005-0000-0000-0000B5440000}"/>
    <cellStyle name="Normal 2 2 2 28 2 5" xfId="17709" xr:uid="{00000000-0005-0000-0000-0000B6440000}"/>
    <cellStyle name="Normal 2 2 2 28 2 6" xfId="17710" xr:uid="{00000000-0005-0000-0000-0000B7440000}"/>
    <cellStyle name="Normal 2 2 2 28 2 7" xfId="17711" xr:uid="{00000000-0005-0000-0000-0000B8440000}"/>
    <cellStyle name="Normal 2 2 2 28 2 8" xfId="17712" xr:uid="{00000000-0005-0000-0000-0000B9440000}"/>
    <cellStyle name="Normal 2 2 2 28 2 9" xfId="17713" xr:uid="{00000000-0005-0000-0000-0000BA440000}"/>
    <cellStyle name="Normal 2 2 2 28 3" xfId="17714" xr:uid="{00000000-0005-0000-0000-0000BB440000}"/>
    <cellStyle name="Normal 2 2 2 28 3 10" xfId="17715" xr:uid="{00000000-0005-0000-0000-0000BC440000}"/>
    <cellStyle name="Normal 2 2 2 28 3 2" xfId="17716" xr:uid="{00000000-0005-0000-0000-0000BD440000}"/>
    <cellStyle name="Normal 2 2 2 28 3 3" xfId="17717" xr:uid="{00000000-0005-0000-0000-0000BE440000}"/>
    <cellStyle name="Normal 2 2 2 28 3 4" xfId="17718" xr:uid="{00000000-0005-0000-0000-0000BF440000}"/>
    <cellStyle name="Normal 2 2 2 28 3 5" xfId="17719" xr:uid="{00000000-0005-0000-0000-0000C0440000}"/>
    <cellStyle name="Normal 2 2 2 28 3 6" xfId="17720" xr:uid="{00000000-0005-0000-0000-0000C1440000}"/>
    <cellStyle name="Normal 2 2 2 28 3 7" xfId="17721" xr:uid="{00000000-0005-0000-0000-0000C2440000}"/>
    <cellStyle name="Normal 2 2 2 28 3 8" xfId="17722" xr:uid="{00000000-0005-0000-0000-0000C3440000}"/>
    <cellStyle name="Normal 2 2 2 28 3 9" xfId="17723" xr:uid="{00000000-0005-0000-0000-0000C4440000}"/>
    <cellStyle name="Normal 2 2 2 28 4" xfId="17724" xr:uid="{00000000-0005-0000-0000-0000C5440000}"/>
    <cellStyle name="Normal 2 2 2 28 4 10" xfId="17725" xr:uid="{00000000-0005-0000-0000-0000C6440000}"/>
    <cellStyle name="Normal 2 2 2 28 4 2" xfId="17726" xr:uid="{00000000-0005-0000-0000-0000C7440000}"/>
    <cellStyle name="Normal 2 2 2 28 4 3" xfId="17727" xr:uid="{00000000-0005-0000-0000-0000C8440000}"/>
    <cellStyle name="Normal 2 2 2 28 4 4" xfId="17728" xr:uid="{00000000-0005-0000-0000-0000C9440000}"/>
    <cellStyle name="Normal 2 2 2 28 4 5" xfId="17729" xr:uid="{00000000-0005-0000-0000-0000CA440000}"/>
    <cellStyle name="Normal 2 2 2 28 4 6" xfId="17730" xr:uid="{00000000-0005-0000-0000-0000CB440000}"/>
    <cellStyle name="Normal 2 2 2 28 4 7" xfId="17731" xr:uid="{00000000-0005-0000-0000-0000CC440000}"/>
    <cellStyle name="Normal 2 2 2 28 4 8" xfId="17732" xr:uid="{00000000-0005-0000-0000-0000CD440000}"/>
    <cellStyle name="Normal 2 2 2 28 4 9" xfId="17733" xr:uid="{00000000-0005-0000-0000-0000CE440000}"/>
    <cellStyle name="Normal 2 2 2 28 5" xfId="17734" xr:uid="{00000000-0005-0000-0000-0000CF440000}"/>
    <cellStyle name="Normal 2 2 2 28 5 10" xfId="17735" xr:uid="{00000000-0005-0000-0000-0000D0440000}"/>
    <cellStyle name="Normal 2 2 2 28 5 2" xfId="17736" xr:uid="{00000000-0005-0000-0000-0000D1440000}"/>
    <cellStyle name="Normal 2 2 2 28 5 3" xfId="17737" xr:uid="{00000000-0005-0000-0000-0000D2440000}"/>
    <cellStyle name="Normal 2 2 2 28 5 4" xfId="17738" xr:uid="{00000000-0005-0000-0000-0000D3440000}"/>
    <cellStyle name="Normal 2 2 2 28 5 5" xfId="17739" xr:uid="{00000000-0005-0000-0000-0000D4440000}"/>
    <cellStyle name="Normal 2 2 2 28 5 6" xfId="17740" xr:uid="{00000000-0005-0000-0000-0000D5440000}"/>
    <cellStyle name="Normal 2 2 2 28 5 7" xfId="17741" xr:uid="{00000000-0005-0000-0000-0000D6440000}"/>
    <cellStyle name="Normal 2 2 2 28 5 8" xfId="17742" xr:uid="{00000000-0005-0000-0000-0000D7440000}"/>
    <cellStyle name="Normal 2 2 2 28 5 9" xfId="17743" xr:uid="{00000000-0005-0000-0000-0000D8440000}"/>
    <cellStyle name="Normal 2 2 2 28 6" xfId="17744" xr:uid="{00000000-0005-0000-0000-0000D9440000}"/>
    <cellStyle name="Normal 2 2 2 28 7" xfId="17745" xr:uid="{00000000-0005-0000-0000-0000DA440000}"/>
    <cellStyle name="Normal 2 2 2 28 8" xfId="17746" xr:uid="{00000000-0005-0000-0000-0000DB440000}"/>
    <cellStyle name="Normal 2 2 2 28 9" xfId="17747" xr:uid="{00000000-0005-0000-0000-0000DC440000}"/>
    <cellStyle name="Normal 2 2 2 29" xfId="17748" xr:uid="{00000000-0005-0000-0000-0000DD440000}"/>
    <cellStyle name="Normal 2 2 2 29 10" xfId="17749" xr:uid="{00000000-0005-0000-0000-0000DE440000}"/>
    <cellStyle name="Normal 2 2 2 29 11" xfId="17750" xr:uid="{00000000-0005-0000-0000-0000DF440000}"/>
    <cellStyle name="Normal 2 2 2 29 12" xfId="17751" xr:uid="{00000000-0005-0000-0000-0000E0440000}"/>
    <cellStyle name="Normal 2 2 2 29 13" xfId="17752" xr:uid="{00000000-0005-0000-0000-0000E1440000}"/>
    <cellStyle name="Normal 2 2 2 29 14" xfId="17753" xr:uid="{00000000-0005-0000-0000-0000E2440000}"/>
    <cellStyle name="Normal 2 2 2 29 2" xfId="17754" xr:uid="{00000000-0005-0000-0000-0000E3440000}"/>
    <cellStyle name="Normal 2 2 2 29 2 10" xfId="17755" xr:uid="{00000000-0005-0000-0000-0000E4440000}"/>
    <cellStyle name="Normal 2 2 2 29 2 2" xfId="17756" xr:uid="{00000000-0005-0000-0000-0000E5440000}"/>
    <cellStyle name="Normal 2 2 2 29 2 3" xfId="17757" xr:uid="{00000000-0005-0000-0000-0000E6440000}"/>
    <cellStyle name="Normal 2 2 2 29 2 4" xfId="17758" xr:uid="{00000000-0005-0000-0000-0000E7440000}"/>
    <cellStyle name="Normal 2 2 2 29 2 5" xfId="17759" xr:uid="{00000000-0005-0000-0000-0000E8440000}"/>
    <cellStyle name="Normal 2 2 2 29 2 6" xfId="17760" xr:uid="{00000000-0005-0000-0000-0000E9440000}"/>
    <cellStyle name="Normal 2 2 2 29 2 7" xfId="17761" xr:uid="{00000000-0005-0000-0000-0000EA440000}"/>
    <cellStyle name="Normal 2 2 2 29 2 8" xfId="17762" xr:uid="{00000000-0005-0000-0000-0000EB440000}"/>
    <cellStyle name="Normal 2 2 2 29 2 9" xfId="17763" xr:uid="{00000000-0005-0000-0000-0000EC440000}"/>
    <cellStyle name="Normal 2 2 2 29 3" xfId="17764" xr:uid="{00000000-0005-0000-0000-0000ED440000}"/>
    <cellStyle name="Normal 2 2 2 29 3 10" xfId="17765" xr:uid="{00000000-0005-0000-0000-0000EE440000}"/>
    <cellStyle name="Normal 2 2 2 29 3 2" xfId="17766" xr:uid="{00000000-0005-0000-0000-0000EF440000}"/>
    <cellStyle name="Normal 2 2 2 29 3 3" xfId="17767" xr:uid="{00000000-0005-0000-0000-0000F0440000}"/>
    <cellStyle name="Normal 2 2 2 29 3 4" xfId="17768" xr:uid="{00000000-0005-0000-0000-0000F1440000}"/>
    <cellStyle name="Normal 2 2 2 29 3 5" xfId="17769" xr:uid="{00000000-0005-0000-0000-0000F2440000}"/>
    <cellStyle name="Normal 2 2 2 29 3 6" xfId="17770" xr:uid="{00000000-0005-0000-0000-0000F3440000}"/>
    <cellStyle name="Normal 2 2 2 29 3 7" xfId="17771" xr:uid="{00000000-0005-0000-0000-0000F4440000}"/>
    <cellStyle name="Normal 2 2 2 29 3 8" xfId="17772" xr:uid="{00000000-0005-0000-0000-0000F5440000}"/>
    <cellStyle name="Normal 2 2 2 29 3 9" xfId="17773" xr:uid="{00000000-0005-0000-0000-0000F6440000}"/>
    <cellStyle name="Normal 2 2 2 29 4" xfId="17774" xr:uid="{00000000-0005-0000-0000-0000F7440000}"/>
    <cellStyle name="Normal 2 2 2 29 4 10" xfId="17775" xr:uid="{00000000-0005-0000-0000-0000F8440000}"/>
    <cellStyle name="Normal 2 2 2 29 4 2" xfId="17776" xr:uid="{00000000-0005-0000-0000-0000F9440000}"/>
    <cellStyle name="Normal 2 2 2 29 4 3" xfId="17777" xr:uid="{00000000-0005-0000-0000-0000FA440000}"/>
    <cellStyle name="Normal 2 2 2 29 4 4" xfId="17778" xr:uid="{00000000-0005-0000-0000-0000FB440000}"/>
    <cellStyle name="Normal 2 2 2 29 4 5" xfId="17779" xr:uid="{00000000-0005-0000-0000-0000FC440000}"/>
    <cellStyle name="Normal 2 2 2 29 4 6" xfId="17780" xr:uid="{00000000-0005-0000-0000-0000FD440000}"/>
    <cellStyle name="Normal 2 2 2 29 4 7" xfId="17781" xr:uid="{00000000-0005-0000-0000-0000FE440000}"/>
    <cellStyle name="Normal 2 2 2 29 4 8" xfId="17782" xr:uid="{00000000-0005-0000-0000-0000FF440000}"/>
    <cellStyle name="Normal 2 2 2 29 4 9" xfId="17783" xr:uid="{00000000-0005-0000-0000-000000450000}"/>
    <cellStyle name="Normal 2 2 2 29 5" xfId="17784" xr:uid="{00000000-0005-0000-0000-000001450000}"/>
    <cellStyle name="Normal 2 2 2 29 5 10" xfId="17785" xr:uid="{00000000-0005-0000-0000-000002450000}"/>
    <cellStyle name="Normal 2 2 2 29 5 2" xfId="17786" xr:uid="{00000000-0005-0000-0000-000003450000}"/>
    <cellStyle name="Normal 2 2 2 29 5 3" xfId="17787" xr:uid="{00000000-0005-0000-0000-000004450000}"/>
    <cellStyle name="Normal 2 2 2 29 5 4" xfId="17788" xr:uid="{00000000-0005-0000-0000-000005450000}"/>
    <cellStyle name="Normal 2 2 2 29 5 5" xfId="17789" xr:uid="{00000000-0005-0000-0000-000006450000}"/>
    <cellStyle name="Normal 2 2 2 29 5 6" xfId="17790" xr:uid="{00000000-0005-0000-0000-000007450000}"/>
    <cellStyle name="Normal 2 2 2 29 5 7" xfId="17791" xr:uid="{00000000-0005-0000-0000-000008450000}"/>
    <cellStyle name="Normal 2 2 2 29 5 8" xfId="17792" xr:uid="{00000000-0005-0000-0000-000009450000}"/>
    <cellStyle name="Normal 2 2 2 29 5 9" xfId="17793" xr:uid="{00000000-0005-0000-0000-00000A450000}"/>
    <cellStyle name="Normal 2 2 2 29 6" xfId="17794" xr:uid="{00000000-0005-0000-0000-00000B450000}"/>
    <cellStyle name="Normal 2 2 2 29 7" xfId="17795" xr:uid="{00000000-0005-0000-0000-00000C450000}"/>
    <cellStyle name="Normal 2 2 2 29 8" xfId="17796" xr:uid="{00000000-0005-0000-0000-00000D450000}"/>
    <cellStyle name="Normal 2 2 2 29 9" xfId="17797" xr:uid="{00000000-0005-0000-0000-00000E450000}"/>
    <cellStyle name="Normal 2 2 2 3" xfId="420" xr:uid="{00000000-0005-0000-0000-00000F450000}"/>
    <cellStyle name="Normal 2 2 2 3 10" xfId="17798" xr:uid="{00000000-0005-0000-0000-000010450000}"/>
    <cellStyle name="Normal 2 2 2 3 10 10" xfId="17799" xr:uid="{00000000-0005-0000-0000-000011450000}"/>
    <cellStyle name="Normal 2 2 2 3 10 11" xfId="17800" xr:uid="{00000000-0005-0000-0000-000012450000}"/>
    <cellStyle name="Normal 2 2 2 3 10 12" xfId="17801" xr:uid="{00000000-0005-0000-0000-000013450000}"/>
    <cellStyle name="Normal 2 2 2 3 10 13" xfId="17802" xr:uid="{00000000-0005-0000-0000-000014450000}"/>
    <cellStyle name="Normal 2 2 2 3 10 14" xfId="17803" xr:uid="{00000000-0005-0000-0000-000015450000}"/>
    <cellStyle name="Normal 2 2 2 3 10 2" xfId="17804" xr:uid="{00000000-0005-0000-0000-000016450000}"/>
    <cellStyle name="Normal 2 2 2 3 10 2 10" xfId="17805" xr:uid="{00000000-0005-0000-0000-000017450000}"/>
    <cellStyle name="Normal 2 2 2 3 10 2 2" xfId="17806" xr:uid="{00000000-0005-0000-0000-000018450000}"/>
    <cellStyle name="Normal 2 2 2 3 10 2 3" xfId="17807" xr:uid="{00000000-0005-0000-0000-000019450000}"/>
    <cellStyle name="Normal 2 2 2 3 10 2 4" xfId="17808" xr:uid="{00000000-0005-0000-0000-00001A450000}"/>
    <cellStyle name="Normal 2 2 2 3 10 2 5" xfId="17809" xr:uid="{00000000-0005-0000-0000-00001B450000}"/>
    <cellStyle name="Normal 2 2 2 3 10 2 6" xfId="17810" xr:uid="{00000000-0005-0000-0000-00001C450000}"/>
    <cellStyle name="Normal 2 2 2 3 10 2 7" xfId="17811" xr:uid="{00000000-0005-0000-0000-00001D450000}"/>
    <cellStyle name="Normal 2 2 2 3 10 2 8" xfId="17812" xr:uid="{00000000-0005-0000-0000-00001E450000}"/>
    <cellStyle name="Normal 2 2 2 3 10 2 9" xfId="17813" xr:uid="{00000000-0005-0000-0000-00001F450000}"/>
    <cellStyle name="Normal 2 2 2 3 10 3" xfId="17814" xr:uid="{00000000-0005-0000-0000-000020450000}"/>
    <cellStyle name="Normal 2 2 2 3 10 3 10" xfId="17815" xr:uid="{00000000-0005-0000-0000-000021450000}"/>
    <cellStyle name="Normal 2 2 2 3 10 3 2" xfId="17816" xr:uid="{00000000-0005-0000-0000-000022450000}"/>
    <cellStyle name="Normal 2 2 2 3 10 3 3" xfId="17817" xr:uid="{00000000-0005-0000-0000-000023450000}"/>
    <cellStyle name="Normal 2 2 2 3 10 3 4" xfId="17818" xr:uid="{00000000-0005-0000-0000-000024450000}"/>
    <cellStyle name="Normal 2 2 2 3 10 3 5" xfId="17819" xr:uid="{00000000-0005-0000-0000-000025450000}"/>
    <cellStyle name="Normal 2 2 2 3 10 3 6" xfId="17820" xr:uid="{00000000-0005-0000-0000-000026450000}"/>
    <cellStyle name="Normal 2 2 2 3 10 3 7" xfId="17821" xr:uid="{00000000-0005-0000-0000-000027450000}"/>
    <cellStyle name="Normal 2 2 2 3 10 3 8" xfId="17822" xr:uid="{00000000-0005-0000-0000-000028450000}"/>
    <cellStyle name="Normal 2 2 2 3 10 3 9" xfId="17823" xr:uid="{00000000-0005-0000-0000-000029450000}"/>
    <cellStyle name="Normal 2 2 2 3 10 4" xfId="17824" xr:uid="{00000000-0005-0000-0000-00002A450000}"/>
    <cellStyle name="Normal 2 2 2 3 10 4 10" xfId="17825" xr:uid="{00000000-0005-0000-0000-00002B450000}"/>
    <cellStyle name="Normal 2 2 2 3 10 4 2" xfId="17826" xr:uid="{00000000-0005-0000-0000-00002C450000}"/>
    <cellStyle name="Normal 2 2 2 3 10 4 3" xfId="17827" xr:uid="{00000000-0005-0000-0000-00002D450000}"/>
    <cellStyle name="Normal 2 2 2 3 10 4 4" xfId="17828" xr:uid="{00000000-0005-0000-0000-00002E450000}"/>
    <cellStyle name="Normal 2 2 2 3 10 4 5" xfId="17829" xr:uid="{00000000-0005-0000-0000-00002F450000}"/>
    <cellStyle name="Normal 2 2 2 3 10 4 6" xfId="17830" xr:uid="{00000000-0005-0000-0000-000030450000}"/>
    <cellStyle name="Normal 2 2 2 3 10 4 7" xfId="17831" xr:uid="{00000000-0005-0000-0000-000031450000}"/>
    <cellStyle name="Normal 2 2 2 3 10 4 8" xfId="17832" xr:uid="{00000000-0005-0000-0000-000032450000}"/>
    <cellStyle name="Normal 2 2 2 3 10 4 9" xfId="17833" xr:uid="{00000000-0005-0000-0000-000033450000}"/>
    <cellStyle name="Normal 2 2 2 3 10 5" xfId="17834" xr:uid="{00000000-0005-0000-0000-000034450000}"/>
    <cellStyle name="Normal 2 2 2 3 10 5 10" xfId="17835" xr:uid="{00000000-0005-0000-0000-000035450000}"/>
    <cellStyle name="Normal 2 2 2 3 10 5 2" xfId="17836" xr:uid="{00000000-0005-0000-0000-000036450000}"/>
    <cellStyle name="Normal 2 2 2 3 10 5 3" xfId="17837" xr:uid="{00000000-0005-0000-0000-000037450000}"/>
    <cellStyle name="Normal 2 2 2 3 10 5 4" xfId="17838" xr:uid="{00000000-0005-0000-0000-000038450000}"/>
    <cellStyle name="Normal 2 2 2 3 10 5 5" xfId="17839" xr:uid="{00000000-0005-0000-0000-000039450000}"/>
    <cellStyle name="Normal 2 2 2 3 10 5 6" xfId="17840" xr:uid="{00000000-0005-0000-0000-00003A450000}"/>
    <cellStyle name="Normal 2 2 2 3 10 5 7" xfId="17841" xr:uid="{00000000-0005-0000-0000-00003B450000}"/>
    <cellStyle name="Normal 2 2 2 3 10 5 8" xfId="17842" xr:uid="{00000000-0005-0000-0000-00003C450000}"/>
    <cellStyle name="Normal 2 2 2 3 10 5 9" xfId="17843" xr:uid="{00000000-0005-0000-0000-00003D450000}"/>
    <cellStyle name="Normal 2 2 2 3 10 6" xfId="17844" xr:uid="{00000000-0005-0000-0000-00003E450000}"/>
    <cellStyle name="Normal 2 2 2 3 10 7" xfId="17845" xr:uid="{00000000-0005-0000-0000-00003F450000}"/>
    <cellStyle name="Normal 2 2 2 3 10 8" xfId="17846" xr:uid="{00000000-0005-0000-0000-000040450000}"/>
    <cellStyle name="Normal 2 2 2 3 10 9" xfId="17847" xr:uid="{00000000-0005-0000-0000-000041450000}"/>
    <cellStyle name="Normal 2 2 2 3 11" xfId="17848" xr:uid="{00000000-0005-0000-0000-000042450000}"/>
    <cellStyle name="Normal 2 2 2 3 11 10" xfId="17849" xr:uid="{00000000-0005-0000-0000-000043450000}"/>
    <cellStyle name="Normal 2 2 2 3 11 11" xfId="17850" xr:uid="{00000000-0005-0000-0000-000044450000}"/>
    <cellStyle name="Normal 2 2 2 3 11 12" xfId="17851" xr:uid="{00000000-0005-0000-0000-000045450000}"/>
    <cellStyle name="Normal 2 2 2 3 11 13" xfId="17852" xr:uid="{00000000-0005-0000-0000-000046450000}"/>
    <cellStyle name="Normal 2 2 2 3 11 14" xfId="17853" xr:uid="{00000000-0005-0000-0000-000047450000}"/>
    <cellStyle name="Normal 2 2 2 3 11 2" xfId="17854" xr:uid="{00000000-0005-0000-0000-000048450000}"/>
    <cellStyle name="Normal 2 2 2 3 11 2 10" xfId="17855" xr:uid="{00000000-0005-0000-0000-000049450000}"/>
    <cellStyle name="Normal 2 2 2 3 11 2 2" xfId="17856" xr:uid="{00000000-0005-0000-0000-00004A450000}"/>
    <cellStyle name="Normal 2 2 2 3 11 2 3" xfId="17857" xr:uid="{00000000-0005-0000-0000-00004B450000}"/>
    <cellStyle name="Normal 2 2 2 3 11 2 4" xfId="17858" xr:uid="{00000000-0005-0000-0000-00004C450000}"/>
    <cellStyle name="Normal 2 2 2 3 11 2 5" xfId="17859" xr:uid="{00000000-0005-0000-0000-00004D450000}"/>
    <cellStyle name="Normal 2 2 2 3 11 2 6" xfId="17860" xr:uid="{00000000-0005-0000-0000-00004E450000}"/>
    <cellStyle name="Normal 2 2 2 3 11 2 7" xfId="17861" xr:uid="{00000000-0005-0000-0000-00004F450000}"/>
    <cellStyle name="Normal 2 2 2 3 11 2 8" xfId="17862" xr:uid="{00000000-0005-0000-0000-000050450000}"/>
    <cellStyle name="Normal 2 2 2 3 11 2 9" xfId="17863" xr:uid="{00000000-0005-0000-0000-000051450000}"/>
    <cellStyle name="Normal 2 2 2 3 11 3" xfId="17864" xr:uid="{00000000-0005-0000-0000-000052450000}"/>
    <cellStyle name="Normal 2 2 2 3 11 3 10" xfId="17865" xr:uid="{00000000-0005-0000-0000-000053450000}"/>
    <cellStyle name="Normal 2 2 2 3 11 3 2" xfId="17866" xr:uid="{00000000-0005-0000-0000-000054450000}"/>
    <cellStyle name="Normal 2 2 2 3 11 3 3" xfId="17867" xr:uid="{00000000-0005-0000-0000-000055450000}"/>
    <cellStyle name="Normal 2 2 2 3 11 3 4" xfId="17868" xr:uid="{00000000-0005-0000-0000-000056450000}"/>
    <cellStyle name="Normal 2 2 2 3 11 3 5" xfId="17869" xr:uid="{00000000-0005-0000-0000-000057450000}"/>
    <cellStyle name="Normal 2 2 2 3 11 3 6" xfId="17870" xr:uid="{00000000-0005-0000-0000-000058450000}"/>
    <cellStyle name="Normal 2 2 2 3 11 3 7" xfId="17871" xr:uid="{00000000-0005-0000-0000-000059450000}"/>
    <cellStyle name="Normal 2 2 2 3 11 3 8" xfId="17872" xr:uid="{00000000-0005-0000-0000-00005A450000}"/>
    <cellStyle name="Normal 2 2 2 3 11 3 9" xfId="17873" xr:uid="{00000000-0005-0000-0000-00005B450000}"/>
    <cellStyle name="Normal 2 2 2 3 11 4" xfId="17874" xr:uid="{00000000-0005-0000-0000-00005C450000}"/>
    <cellStyle name="Normal 2 2 2 3 11 4 10" xfId="17875" xr:uid="{00000000-0005-0000-0000-00005D450000}"/>
    <cellStyle name="Normal 2 2 2 3 11 4 2" xfId="17876" xr:uid="{00000000-0005-0000-0000-00005E450000}"/>
    <cellStyle name="Normal 2 2 2 3 11 4 3" xfId="17877" xr:uid="{00000000-0005-0000-0000-00005F450000}"/>
    <cellStyle name="Normal 2 2 2 3 11 4 4" xfId="17878" xr:uid="{00000000-0005-0000-0000-000060450000}"/>
    <cellStyle name="Normal 2 2 2 3 11 4 5" xfId="17879" xr:uid="{00000000-0005-0000-0000-000061450000}"/>
    <cellStyle name="Normal 2 2 2 3 11 4 6" xfId="17880" xr:uid="{00000000-0005-0000-0000-000062450000}"/>
    <cellStyle name="Normal 2 2 2 3 11 4 7" xfId="17881" xr:uid="{00000000-0005-0000-0000-000063450000}"/>
    <cellStyle name="Normal 2 2 2 3 11 4 8" xfId="17882" xr:uid="{00000000-0005-0000-0000-000064450000}"/>
    <cellStyle name="Normal 2 2 2 3 11 4 9" xfId="17883" xr:uid="{00000000-0005-0000-0000-000065450000}"/>
    <cellStyle name="Normal 2 2 2 3 11 5" xfId="17884" xr:uid="{00000000-0005-0000-0000-000066450000}"/>
    <cellStyle name="Normal 2 2 2 3 11 5 10" xfId="17885" xr:uid="{00000000-0005-0000-0000-000067450000}"/>
    <cellStyle name="Normal 2 2 2 3 11 5 2" xfId="17886" xr:uid="{00000000-0005-0000-0000-000068450000}"/>
    <cellStyle name="Normal 2 2 2 3 11 5 3" xfId="17887" xr:uid="{00000000-0005-0000-0000-000069450000}"/>
    <cellStyle name="Normal 2 2 2 3 11 5 4" xfId="17888" xr:uid="{00000000-0005-0000-0000-00006A450000}"/>
    <cellStyle name="Normal 2 2 2 3 11 5 5" xfId="17889" xr:uid="{00000000-0005-0000-0000-00006B450000}"/>
    <cellStyle name="Normal 2 2 2 3 11 5 6" xfId="17890" xr:uid="{00000000-0005-0000-0000-00006C450000}"/>
    <cellStyle name="Normal 2 2 2 3 11 5 7" xfId="17891" xr:uid="{00000000-0005-0000-0000-00006D450000}"/>
    <cellStyle name="Normal 2 2 2 3 11 5 8" xfId="17892" xr:uid="{00000000-0005-0000-0000-00006E450000}"/>
    <cellStyle name="Normal 2 2 2 3 11 5 9" xfId="17893" xr:uid="{00000000-0005-0000-0000-00006F450000}"/>
    <cellStyle name="Normal 2 2 2 3 11 6" xfId="17894" xr:uid="{00000000-0005-0000-0000-000070450000}"/>
    <cellStyle name="Normal 2 2 2 3 11 7" xfId="17895" xr:uid="{00000000-0005-0000-0000-000071450000}"/>
    <cellStyle name="Normal 2 2 2 3 11 8" xfId="17896" xr:uid="{00000000-0005-0000-0000-000072450000}"/>
    <cellStyle name="Normal 2 2 2 3 11 9" xfId="17897" xr:uid="{00000000-0005-0000-0000-000073450000}"/>
    <cellStyle name="Normal 2 2 2 3 12" xfId="17898" xr:uid="{00000000-0005-0000-0000-000074450000}"/>
    <cellStyle name="Normal 2 2 2 3 12 10" xfId="17899" xr:uid="{00000000-0005-0000-0000-000075450000}"/>
    <cellStyle name="Normal 2 2 2 3 12 11" xfId="17900" xr:uid="{00000000-0005-0000-0000-000076450000}"/>
    <cellStyle name="Normal 2 2 2 3 12 12" xfId="17901" xr:uid="{00000000-0005-0000-0000-000077450000}"/>
    <cellStyle name="Normal 2 2 2 3 12 13" xfId="17902" xr:uid="{00000000-0005-0000-0000-000078450000}"/>
    <cellStyle name="Normal 2 2 2 3 12 14" xfId="17903" xr:uid="{00000000-0005-0000-0000-000079450000}"/>
    <cellStyle name="Normal 2 2 2 3 12 2" xfId="17904" xr:uid="{00000000-0005-0000-0000-00007A450000}"/>
    <cellStyle name="Normal 2 2 2 3 12 2 10" xfId="17905" xr:uid="{00000000-0005-0000-0000-00007B450000}"/>
    <cellStyle name="Normal 2 2 2 3 12 2 2" xfId="17906" xr:uid="{00000000-0005-0000-0000-00007C450000}"/>
    <cellStyle name="Normal 2 2 2 3 12 2 3" xfId="17907" xr:uid="{00000000-0005-0000-0000-00007D450000}"/>
    <cellStyle name="Normal 2 2 2 3 12 2 4" xfId="17908" xr:uid="{00000000-0005-0000-0000-00007E450000}"/>
    <cellStyle name="Normal 2 2 2 3 12 2 5" xfId="17909" xr:uid="{00000000-0005-0000-0000-00007F450000}"/>
    <cellStyle name="Normal 2 2 2 3 12 2 6" xfId="17910" xr:uid="{00000000-0005-0000-0000-000080450000}"/>
    <cellStyle name="Normal 2 2 2 3 12 2 7" xfId="17911" xr:uid="{00000000-0005-0000-0000-000081450000}"/>
    <cellStyle name="Normal 2 2 2 3 12 2 8" xfId="17912" xr:uid="{00000000-0005-0000-0000-000082450000}"/>
    <cellStyle name="Normal 2 2 2 3 12 2 9" xfId="17913" xr:uid="{00000000-0005-0000-0000-000083450000}"/>
    <cellStyle name="Normal 2 2 2 3 12 3" xfId="17914" xr:uid="{00000000-0005-0000-0000-000084450000}"/>
    <cellStyle name="Normal 2 2 2 3 12 3 10" xfId="17915" xr:uid="{00000000-0005-0000-0000-000085450000}"/>
    <cellStyle name="Normal 2 2 2 3 12 3 2" xfId="17916" xr:uid="{00000000-0005-0000-0000-000086450000}"/>
    <cellStyle name="Normal 2 2 2 3 12 3 3" xfId="17917" xr:uid="{00000000-0005-0000-0000-000087450000}"/>
    <cellStyle name="Normal 2 2 2 3 12 3 4" xfId="17918" xr:uid="{00000000-0005-0000-0000-000088450000}"/>
    <cellStyle name="Normal 2 2 2 3 12 3 5" xfId="17919" xr:uid="{00000000-0005-0000-0000-000089450000}"/>
    <cellStyle name="Normal 2 2 2 3 12 3 6" xfId="17920" xr:uid="{00000000-0005-0000-0000-00008A450000}"/>
    <cellStyle name="Normal 2 2 2 3 12 3 7" xfId="17921" xr:uid="{00000000-0005-0000-0000-00008B450000}"/>
    <cellStyle name="Normal 2 2 2 3 12 3 8" xfId="17922" xr:uid="{00000000-0005-0000-0000-00008C450000}"/>
    <cellStyle name="Normal 2 2 2 3 12 3 9" xfId="17923" xr:uid="{00000000-0005-0000-0000-00008D450000}"/>
    <cellStyle name="Normal 2 2 2 3 12 4" xfId="17924" xr:uid="{00000000-0005-0000-0000-00008E450000}"/>
    <cellStyle name="Normal 2 2 2 3 12 4 10" xfId="17925" xr:uid="{00000000-0005-0000-0000-00008F450000}"/>
    <cellStyle name="Normal 2 2 2 3 12 4 2" xfId="17926" xr:uid="{00000000-0005-0000-0000-000090450000}"/>
    <cellStyle name="Normal 2 2 2 3 12 4 3" xfId="17927" xr:uid="{00000000-0005-0000-0000-000091450000}"/>
    <cellStyle name="Normal 2 2 2 3 12 4 4" xfId="17928" xr:uid="{00000000-0005-0000-0000-000092450000}"/>
    <cellStyle name="Normal 2 2 2 3 12 4 5" xfId="17929" xr:uid="{00000000-0005-0000-0000-000093450000}"/>
    <cellStyle name="Normal 2 2 2 3 12 4 6" xfId="17930" xr:uid="{00000000-0005-0000-0000-000094450000}"/>
    <cellStyle name="Normal 2 2 2 3 12 4 7" xfId="17931" xr:uid="{00000000-0005-0000-0000-000095450000}"/>
    <cellStyle name="Normal 2 2 2 3 12 4 8" xfId="17932" xr:uid="{00000000-0005-0000-0000-000096450000}"/>
    <cellStyle name="Normal 2 2 2 3 12 4 9" xfId="17933" xr:uid="{00000000-0005-0000-0000-000097450000}"/>
    <cellStyle name="Normal 2 2 2 3 12 5" xfId="17934" xr:uid="{00000000-0005-0000-0000-000098450000}"/>
    <cellStyle name="Normal 2 2 2 3 12 5 10" xfId="17935" xr:uid="{00000000-0005-0000-0000-000099450000}"/>
    <cellStyle name="Normal 2 2 2 3 12 5 2" xfId="17936" xr:uid="{00000000-0005-0000-0000-00009A450000}"/>
    <cellStyle name="Normal 2 2 2 3 12 5 3" xfId="17937" xr:uid="{00000000-0005-0000-0000-00009B450000}"/>
    <cellStyle name="Normal 2 2 2 3 12 5 4" xfId="17938" xr:uid="{00000000-0005-0000-0000-00009C450000}"/>
    <cellStyle name="Normal 2 2 2 3 12 5 5" xfId="17939" xr:uid="{00000000-0005-0000-0000-00009D450000}"/>
    <cellStyle name="Normal 2 2 2 3 12 5 6" xfId="17940" xr:uid="{00000000-0005-0000-0000-00009E450000}"/>
    <cellStyle name="Normal 2 2 2 3 12 5 7" xfId="17941" xr:uid="{00000000-0005-0000-0000-00009F450000}"/>
    <cellStyle name="Normal 2 2 2 3 12 5 8" xfId="17942" xr:uid="{00000000-0005-0000-0000-0000A0450000}"/>
    <cellStyle name="Normal 2 2 2 3 12 5 9" xfId="17943" xr:uid="{00000000-0005-0000-0000-0000A1450000}"/>
    <cellStyle name="Normal 2 2 2 3 12 6" xfId="17944" xr:uid="{00000000-0005-0000-0000-0000A2450000}"/>
    <cellStyle name="Normal 2 2 2 3 12 7" xfId="17945" xr:uid="{00000000-0005-0000-0000-0000A3450000}"/>
    <cellStyle name="Normal 2 2 2 3 12 8" xfId="17946" xr:uid="{00000000-0005-0000-0000-0000A4450000}"/>
    <cellStyle name="Normal 2 2 2 3 12 9" xfId="17947" xr:uid="{00000000-0005-0000-0000-0000A5450000}"/>
    <cellStyle name="Normal 2 2 2 3 13" xfId="17948" xr:uid="{00000000-0005-0000-0000-0000A6450000}"/>
    <cellStyle name="Normal 2 2 2 3 13 10" xfId="17949" xr:uid="{00000000-0005-0000-0000-0000A7450000}"/>
    <cellStyle name="Normal 2 2 2 3 13 11" xfId="17950" xr:uid="{00000000-0005-0000-0000-0000A8450000}"/>
    <cellStyle name="Normal 2 2 2 3 13 12" xfId="17951" xr:uid="{00000000-0005-0000-0000-0000A9450000}"/>
    <cellStyle name="Normal 2 2 2 3 13 13" xfId="17952" xr:uid="{00000000-0005-0000-0000-0000AA450000}"/>
    <cellStyle name="Normal 2 2 2 3 13 14" xfId="17953" xr:uid="{00000000-0005-0000-0000-0000AB450000}"/>
    <cellStyle name="Normal 2 2 2 3 13 2" xfId="17954" xr:uid="{00000000-0005-0000-0000-0000AC450000}"/>
    <cellStyle name="Normal 2 2 2 3 13 2 10" xfId="17955" xr:uid="{00000000-0005-0000-0000-0000AD450000}"/>
    <cellStyle name="Normal 2 2 2 3 13 2 2" xfId="17956" xr:uid="{00000000-0005-0000-0000-0000AE450000}"/>
    <cellStyle name="Normal 2 2 2 3 13 2 3" xfId="17957" xr:uid="{00000000-0005-0000-0000-0000AF450000}"/>
    <cellStyle name="Normal 2 2 2 3 13 2 4" xfId="17958" xr:uid="{00000000-0005-0000-0000-0000B0450000}"/>
    <cellStyle name="Normal 2 2 2 3 13 2 5" xfId="17959" xr:uid="{00000000-0005-0000-0000-0000B1450000}"/>
    <cellStyle name="Normal 2 2 2 3 13 2 6" xfId="17960" xr:uid="{00000000-0005-0000-0000-0000B2450000}"/>
    <cellStyle name="Normal 2 2 2 3 13 2 7" xfId="17961" xr:uid="{00000000-0005-0000-0000-0000B3450000}"/>
    <cellStyle name="Normal 2 2 2 3 13 2 8" xfId="17962" xr:uid="{00000000-0005-0000-0000-0000B4450000}"/>
    <cellStyle name="Normal 2 2 2 3 13 2 9" xfId="17963" xr:uid="{00000000-0005-0000-0000-0000B5450000}"/>
    <cellStyle name="Normal 2 2 2 3 13 3" xfId="17964" xr:uid="{00000000-0005-0000-0000-0000B6450000}"/>
    <cellStyle name="Normal 2 2 2 3 13 3 10" xfId="17965" xr:uid="{00000000-0005-0000-0000-0000B7450000}"/>
    <cellStyle name="Normal 2 2 2 3 13 3 2" xfId="17966" xr:uid="{00000000-0005-0000-0000-0000B8450000}"/>
    <cellStyle name="Normal 2 2 2 3 13 3 3" xfId="17967" xr:uid="{00000000-0005-0000-0000-0000B9450000}"/>
    <cellStyle name="Normal 2 2 2 3 13 3 4" xfId="17968" xr:uid="{00000000-0005-0000-0000-0000BA450000}"/>
    <cellStyle name="Normal 2 2 2 3 13 3 5" xfId="17969" xr:uid="{00000000-0005-0000-0000-0000BB450000}"/>
    <cellStyle name="Normal 2 2 2 3 13 3 6" xfId="17970" xr:uid="{00000000-0005-0000-0000-0000BC450000}"/>
    <cellStyle name="Normal 2 2 2 3 13 3 7" xfId="17971" xr:uid="{00000000-0005-0000-0000-0000BD450000}"/>
    <cellStyle name="Normal 2 2 2 3 13 3 8" xfId="17972" xr:uid="{00000000-0005-0000-0000-0000BE450000}"/>
    <cellStyle name="Normal 2 2 2 3 13 3 9" xfId="17973" xr:uid="{00000000-0005-0000-0000-0000BF450000}"/>
    <cellStyle name="Normal 2 2 2 3 13 4" xfId="17974" xr:uid="{00000000-0005-0000-0000-0000C0450000}"/>
    <cellStyle name="Normal 2 2 2 3 13 4 10" xfId="17975" xr:uid="{00000000-0005-0000-0000-0000C1450000}"/>
    <cellStyle name="Normal 2 2 2 3 13 4 2" xfId="17976" xr:uid="{00000000-0005-0000-0000-0000C2450000}"/>
    <cellStyle name="Normal 2 2 2 3 13 4 3" xfId="17977" xr:uid="{00000000-0005-0000-0000-0000C3450000}"/>
    <cellStyle name="Normal 2 2 2 3 13 4 4" xfId="17978" xr:uid="{00000000-0005-0000-0000-0000C4450000}"/>
    <cellStyle name="Normal 2 2 2 3 13 4 5" xfId="17979" xr:uid="{00000000-0005-0000-0000-0000C5450000}"/>
    <cellStyle name="Normal 2 2 2 3 13 4 6" xfId="17980" xr:uid="{00000000-0005-0000-0000-0000C6450000}"/>
    <cellStyle name="Normal 2 2 2 3 13 4 7" xfId="17981" xr:uid="{00000000-0005-0000-0000-0000C7450000}"/>
    <cellStyle name="Normal 2 2 2 3 13 4 8" xfId="17982" xr:uid="{00000000-0005-0000-0000-0000C8450000}"/>
    <cellStyle name="Normal 2 2 2 3 13 4 9" xfId="17983" xr:uid="{00000000-0005-0000-0000-0000C9450000}"/>
    <cellStyle name="Normal 2 2 2 3 13 5" xfId="17984" xr:uid="{00000000-0005-0000-0000-0000CA450000}"/>
    <cellStyle name="Normal 2 2 2 3 13 5 10" xfId="17985" xr:uid="{00000000-0005-0000-0000-0000CB450000}"/>
    <cellStyle name="Normal 2 2 2 3 13 5 2" xfId="17986" xr:uid="{00000000-0005-0000-0000-0000CC450000}"/>
    <cellStyle name="Normal 2 2 2 3 13 5 3" xfId="17987" xr:uid="{00000000-0005-0000-0000-0000CD450000}"/>
    <cellStyle name="Normal 2 2 2 3 13 5 4" xfId="17988" xr:uid="{00000000-0005-0000-0000-0000CE450000}"/>
    <cellStyle name="Normal 2 2 2 3 13 5 5" xfId="17989" xr:uid="{00000000-0005-0000-0000-0000CF450000}"/>
    <cellStyle name="Normal 2 2 2 3 13 5 6" xfId="17990" xr:uid="{00000000-0005-0000-0000-0000D0450000}"/>
    <cellStyle name="Normal 2 2 2 3 13 5 7" xfId="17991" xr:uid="{00000000-0005-0000-0000-0000D1450000}"/>
    <cellStyle name="Normal 2 2 2 3 13 5 8" xfId="17992" xr:uid="{00000000-0005-0000-0000-0000D2450000}"/>
    <cellStyle name="Normal 2 2 2 3 13 5 9" xfId="17993" xr:uid="{00000000-0005-0000-0000-0000D3450000}"/>
    <cellStyle name="Normal 2 2 2 3 13 6" xfId="17994" xr:uid="{00000000-0005-0000-0000-0000D4450000}"/>
    <cellStyle name="Normal 2 2 2 3 13 7" xfId="17995" xr:uid="{00000000-0005-0000-0000-0000D5450000}"/>
    <cellStyle name="Normal 2 2 2 3 13 8" xfId="17996" xr:uid="{00000000-0005-0000-0000-0000D6450000}"/>
    <cellStyle name="Normal 2 2 2 3 13 9" xfId="17997" xr:uid="{00000000-0005-0000-0000-0000D7450000}"/>
    <cellStyle name="Normal 2 2 2 3 14" xfId="17998" xr:uid="{00000000-0005-0000-0000-0000D8450000}"/>
    <cellStyle name="Normal 2 2 2 3 14 10" xfId="17999" xr:uid="{00000000-0005-0000-0000-0000D9450000}"/>
    <cellStyle name="Normal 2 2 2 3 14 11" xfId="18000" xr:uid="{00000000-0005-0000-0000-0000DA450000}"/>
    <cellStyle name="Normal 2 2 2 3 14 12" xfId="18001" xr:uid="{00000000-0005-0000-0000-0000DB450000}"/>
    <cellStyle name="Normal 2 2 2 3 14 13" xfId="18002" xr:uid="{00000000-0005-0000-0000-0000DC450000}"/>
    <cellStyle name="Normal 2 2 2 3 14 14" xfId="18003" xr:uid="{00000000-0005-0000-0000-0000DD450000}"/>
    <cellStyle name="Normal 2 2 2 3 14 2" xfId="18004" xr:uid="{00000000-0005-0000-0000-0000DE450000}"/>
    <cellStyle name="Normal 2 2 2 3 14 2 10" xfId="18005" xr:uid="{00000000-0005-0000-0000-0000DF450000}"/>
    <cellStyle name="Normal 2 2 2 3 14 2 2" xfId="18006" xr:uid="{00000000-0005-0000-0000-0000E0450000}"/>
    <cellStyle name="Normal 2 2 2 3 14 2 3" xfId="18007" xr:uid="{00000000-0005-0000-0000-0000E1450000}"/>
    <cellStyle name="Normal 2 2 2 3 14 2 4" xfId="18008" xr:uid="{00000000-0005-0000-0000-0000E2450000}"/>
    <cellStyle name="Normal 2 2 2 3 14 2 5" xfId="18009" xr:uid="{00000000-0005-0000-0000-0000E3450000}"/>
    <cellStyle name="Normal 2 2 2 3 14 2 6" xfId="18010" xr:uid="{00000000-0005-0000-0000-0000E4450000}"/>
    <cellStyle name="Normal 2 2 2 3 14 2 7" xfId="18011" xr:uid="{00000000-0005-0000-0000-0000E5450000}"/>
    <cellStyle name="Normal 2 2 2 3 14 2 8" xfId="18012" xr:uid="{00000000-0005-0000-0000-0000E6450000}"/>
    <cellStyle name="Normal 2 2 2 3 14 2 9" xfId="18013" xr:uid="{00000000-0005-0000-0000-0000E7450000}"/>
    <cellStyle name="Normal 2 2 2 3 14 3" xfId="18014" xr:uid="{00000000-0005-0000-0000-0000E8450000}"/>
    <cellStyle name="Normal 2 2 2 3 14 3 10" xfId="18015" xr:uid="{00000000-0005-0000-0000-0000E9450000}"/>
    <cellStyle name="Normal 2 2 2 3 14 3 2" xfId="18016" xr:uid="{00000000-0005-0000-0000-0000EA450000}"/>
    <cellStyle name="Normal 2 2 2 3 14 3 3" xfId="18017" xr:uid="{00000000-0005-0000-0000-0000EB450000}"/>
    <cellStyle name="Normal 2 2 2 3 14 3 4" xfId="18018" xr:uid="{00000000-0005-0000-0000-0000EC450000}"/>
    <cellStyle name="Normal 2 2 2 3 14 3 5" xfId="18019" xr:uid="{00000000-0005-0000-0000-0000ED450000}"/>
    <cellStyle name="Normal 2 2 2 3 14 3 6" xfId="18020" xr:uid="{00000000-0005-0000-0000-0000EE450000}"/>
    <cellStyle name="Normal 2 2 2 3 14 3 7" xfId="18021" xr:uid="{00000000-0005-0000-0000-0000EF450000}"/>
    <cellStyle name="Normal 2 2 2 3 14 3 8" xfId="18022" xr:uid="{00000000-0005-0000-0000-0000F0450000}"/>
    <cellStyle name="Normal 2 2 2 3 14 3 9" xfId="18023" xr:uid="{00000000-0005-0000-0000-0000F1450000}"/>
    <cellStyle name="Normal 2 2 2 3 14 4" xfId="18024" xr:uid="{00000000-0005-0000-0000-0000F2450000}"/>
    <cellStyle name="Normal 2 2 2 3 14 4 10" xfId="18025" xr:uid="{00000000-0005-0000-0000-0000F3450000}"/>
    <cellStyle name="Normal 2 2 2 3 14 4 2" xfId="18026" xr:uid="{00000000-0005-0000-0000-0000F4450000}"/>
    <cellStyle name="Normal 2 2 2 3 14 4 3" xfId="18027" xr:uid="{00000000-0005-0000-0000-0000F5450000}"/>
    <cellStyle name="Normal 2 2 2 3 14 4 4" xfId="18028" xr:uid="{00000000-0005-0000-0000-0000F6450000}"/>
    <cellStyle name="Normal 2 2 2 3 14 4 5" xfId="18029" xr:uid="{00000000-0005-0000-0000-0000F7450000}"/>
    <cellStyle name="Normal 2 2 2 3 14 4 6" xfId="18030" xr:uid="{00000000-0005-0000-0000-0000F8450000}"/>
    <cellStyle name="Normal 2 2 2 3 14 4 7" xfId="18031" xr:uid="{00000000-0005-0000-0000-0000F9450000}"/>
    <cellStyle name="Normal 2 2 2 3 14 4 8" xfId="18032" xr:uid="{00000000-0005-0000-0000-0000FA450000}"/>
    <cellStyle name="Normal 2 2 2 3 14 4 9" xfId="18033" xr:uid="{00000000-0005-0000-0000-0000FB450000}"/>
    <cellStyle name="Normal 2 2 2 3 14 5" xfId="18034" xr:uid="{00000000-0005-0000-0000-0000FC450000}"/>
    <cellStyle name="Normal 2 2 2 3 14 5 10" xfId="18035" xr:uid="{00000000-0005-0000-0000-0000FD450000}"/>
    <cellStyle name="Normal 2 2 2 3 14 5 2" xfId="18036" xr:uid="{00000000-0005-0000-0000-0000FE450000}"/>
    <cellStyle name="Normal 2 2 2 3 14 5 3" xfId="18037" xr:uid="{00000000-0005-0000-0000-0000FF450000}"/>
    <cellStyle name="Normal 2 2 2 3 14 5 4" xfId="18038" xr:uid="{00000000-0005-0000-0000-000000460000}"/>
    <cellStyle name="Normal 2 2 2 3 14 5 5" xfId="18039" xr:uid="{00000000-0005-0000-0000-000001460000}"/>
    <cellStyle name="Normal 2 2 2 3 14 5 6" xfId="18040" xr:uid="{00000000-0005-0000-0000-000002460000}"/>
    <cellStyle name="Normal 2 2 2 3 14 5 7" xfId="18041" xr:uid="{00000000-0005-0000-0000-000003460000}"/>
    <cellStyle name="Normal 2 2 2 3 14 5 8" xfId="18042" xr:uid="{00000000-0005-0000-0000-000004460000}"/>
    <cellStyle name="Normal 2 2 2 3 14 5 9" xfId="18043" xr:uid="{00000000-0005-0000-0000-000005460000}"/>
    <cellStyle name="Normal 2 2 2 3 14 6" xfId="18044" xr:uid="{00000000-0005-0000-0000-000006460000}"/>
    <cellStyle name="Normal 2 2 2 3 14 7" xfId="18045" xr:uid="{00000000-0005-0000-0000-000007460000}"/>
    <cellStyle name="Normal 2 2 2 3 14 8" xfId="18046" xr:uid="{00000000-0005-0000-0000-000008460000}"/>
    <cellStyle name="Normal 2 2 2 3 14 9" xfId="18047" xr:uid="{00000000-0005-0000-0000-000009460000}"/>
    <cellStyle name="Normal 2 2 2 3 15" xfId="18048" xr:uid="{00000000-0005-0000-0000-00000A460000}"/>
    <cellStyle name="Normal 2 2 2 3 15 10" xfId="18049" xr:uid="{00000000-0005-0000-0000-00000B460000}"/>
    <cellStyle name="Normal 2 2 2 3 15 11" xfId="18050" xr:uid="{00000000-0005-0000-0000-00000C460000}"/>
    <cellStyle name="Normal 2 2 2 3 15 12" xfId="18051" xr:uid="{00000000-0005-0000-0000-00000D460000}"/>
    <cellStyle name="Normal 2 2 2 3 15 13" xfId="18052" xr:uid="{00000000-0005-0000-0000-00000E460000}"/>
    <cellStyle name="Normal 2 2 2 3 15 14" xfId="18053" xr:uid="{00000000-0005-0000-0000-00000F460000}"/>
    <cellStyle name="Normal 2 2 2 3 15 2" xfId="18054" xr:uid="{00000000-0005-0000-0000-000010460000}"/>
    <cellStyle name="Normal 2 2 2 3 15 2 10" xfId="18055" xr:uid="{00000000-0005-0000-0000-000011460000}"/>
    <cellStyle name="Normal 2 2 2 3 15 2 2" xfId="18056" xr:uid="{00000000-0005-0000-0000-000012460000}"/>
    <cellStyle name="Normal 2 2 2 3 15 2 3" xfId="18057" xr:uid="{00000000-0005-0000-0000-000013460000}"/>
    <cellStyle name="Normal 2 2 2 3 15 2 4" xfId="18058" xr:uid="{00000000-0005-0000-0000-000014460000}"/>
    <cellStyle name="Normal 2 2 2 3 15 2 5" xfId="18059" xr:uid="{00000000-0005-0000-0000-000015460000}"/>
    <cellStyle name="Normal 2 2 2 3 15 2 6" xfId="18060" xr:uid="{00000000-0005-0000-0000-000016460000}"/>
    <cellStyle name="Normal 2 2 2 3 15 2 7" xfId="18061" xr:uid="{00000000-0005-0000-0000-000017460000}"/>
    <cellStyle name="Normal 2 2 2 3 15 2 8" xfId="18062" xr:uid="{00000000-0005-0000-0000-000018460000}"/>
    <cellStyle name="Normal 2 2 2 3 15 2 9" xfId="18063" xr:uid="{00000000-0005-0000-0000-000019460000}"/>
    <cellStyle name="Normal 2 2 2 3 15 3" xfId="18064" xr:uid="{00000000-0005-0000-0000-00001A460000}"/>
    <cellStyle name="Normal 2 2 2 3 15 3 10" xfId="18065" xr:uid="{00000000-0005-0000-0000-00001B460000}"/>
    <cellStyle name="Normal 2 2 2 3 15 3 2" xfId="18066" xr:uid="{00000000-0005-0000-0000-00001C460000}"/>
    <cellStyle name="Normal 2 2 2 3 15 3 3" xfId="18067" xr:uid="{00000000-0005-0000-0000-00001D460000}"/>
    <cellStyle name="Normal 2 2 2 3 15 3 4" xfId="18068" xr:uid="{00000000-0005-0000-0000-00001E460000}"/>
    <cellStyle name="Normal 2 2 2 3 15 3 5" xfId="18069" xr:uid="{00000000-0005-0000-0000-00001F460000}"/>
    <cellStyle name="Normal 2 2 2 3 15 3 6" xfId="18070" xr:uid="{00000000-0005-0000-0000-000020460000}"/>
    <cellStyle name="Normal 2 2 2 3 15 3 7" xfId="18071" xr:uid="{00000000-0005-0000-0000-000021460000}"/>
    <cellStyle name="Normal 2 2 2 3 15 3 8" xfId="18072" xr:uid="{00000000-0005-0000-0000-000022460000}"/>
    <cellStyle name="Normal 2 2 2 3 15 3 9" xfId="18073" xr:uid="{00000000-0005-0000-0000-000023460000}"/>
    <cellStyle name="Normal 2 2 2 3 15 4" xfId="18074" xr:uid="{00000000-0005-0000-0000-000024460000}"/>
    <cellStyle name="Normal 2 2 2 3 15 4 10" xfId="18075" xr:uid="{00000000-0005-0000-0000-000025460000}"/>
    <cellStyle name="Normal 2 2 2 3 15 4 2" xfId="18076" xr:uid="{00000000-0005-0000-0000-000026460000}"/>
    <cellStyle name="Normal 2 2 2 3 15 4 3" xfId="18077" xr:uid="{00000000-0005-0000-0000-000027460000}"/>
    <cellStyle name="Normal 2 2 2 3 15 4 4" xfId="18078" xr:uid="{00000000-0005-0000-0000-000028460000}"/>
    <cellStyle name="Normal 2 2 2 3 15 4 5" xfId="18079" xr:uid="{00000000-0005-0000-0000-000029460000}"/>
    <cellStyle name="Normal 2 2 2 3 15 4 6" xfId="18080" xr:uid="{00000000-0005-0000-0000-00002A460000}"/>
    <cellStyle name="Normal 2 2 2 3 15 4 7" xfId="18081" xr:uid="{00000000-0005-0000-0000-00002B460000}"/>
    <cellStyle name="Normal 2 2 2 3 15 4 8" xfId="18082" xr:uid="{00000000-0005-0000-0000-00002C460000}"/>
    <cellStyle name="Normal 2 2 2 3 15 4 9" xfId="18083" xr:uid="{00000000-0005-0000-0000-00002D460000}"/>
    <cellStyle name="Normal 2 2 2 3 15 5" xfId="18084" xr:uid="{00000000-0005-0000-0000-00002E460000}"/>
    <cellStyle name="Normal 2 2 2 3 15 5 10" xfId="18085" xr:uid="{00000000-0005-0000-0000-00002F460000}"/>
    <cellStyle name="Normal 2 2 2 3 15 5 2" xfId="18086" xr:uid="{00000000-0005-0000-0000-000030460000}"/>
    <cellStyle name="Normal 2 2 2 3 15 5 3" xfId="18087" xr:uid="{00000000-0005-0000-0000-000031460000}"/>
    <cellStyle name="Normal 2 2 2 3 15 5 4" xfId="18088" xr:uid="{00000000-0005-0000-0000-000032460000}"/>
    <cellStyle name="Normal 2 2 2 3 15 5 5" xfId="18089" xr:uid="{00000000-0005-0000-0000-000033460000}"/>
    <cellStyle name="Normal 2 2 2 3 15 5 6" xfId="18090" xr:uid="{00000000-0005-0000-0000-000034460000}"/>
    <cellStyle name="Normal 2 2 2 3 15 5 7" xfId="18091" xr:uid="{00000000-0005-0000-0000-000035460000}"/>
    <cellStyle name="Normal 2 2 2 3 15 5 8" xfId="18092" xr:uid="{00000000-0005-0000-0000-000036460000}"/>
    <cellStyle name="Normal 2 2 2 3 15 5 9" xfId="18093" xr:uid="{00000000-0005-0000-0000-000037460000}"/>
    <cellStyle name="Normal 2 2 2 3 15 6" xfId="18094" xr:uid="{00000000-0005-0000-0000-000038460000}"/>
    <cellStyle name="Normal 2 2 2 3 15 7" xfId="18095" xr:uid="{00000000-0005-0000-0000-000039460000}"/>
    <cellStyle name="Normal 2 2 2 3 15 8" xfId="18096" xr:uid="{00000000-0005-0000-0000-00003A460000}"/>
    <cellStyle name="Normal 2 2 2 3 15 9" xfId="18097" xr:uid="{00000000-0005-0000-0000-00003B460000}"/>
    <cellStyle name="Normal 2 2 2 3 16" xfId="18098" xr:uid="{00000000-0005-0000-0000-00003C460000}"/>
    <cellStyle name="Normal 2 2 2 3 16 10" xfId="18099" xr:uid="{00000000-0005-0000-0000-00003D460000}"/>
    <cellStyle name="Normal 2 2 2 3 16 11" xfId="18100" xr:uid="{00000000-0005-0000-0000-00003E460000}"/>
    <cellStyle name="Normal 2 2 2 3 16 12" xfId="18101" xr:uid="{00000000-0005-0000-0000-00003F460000}"/>
    <cellStyle name="Normal 2 2 2 3 16 13" xfId="18102" xr:uid="{00000000-0005-0000-0000-000040460000}"/>
    <cellStyle name="Normal 2 2 2 3 16 14" xfId="18103" xr:uid="{00000000-0005-0000-0000-000041460000}"/>
    <cellStyle name="Normal 2 2 2 3 16 2" xfId="18104" xr:uid="{00000000-0005-0000-0000-000042460000}"/>
    <cellStyle name="Normal 2 2 2 3 16 2 10" xfId="18105" xr:uid="{00000000-0005-0000-0000-000043460000}"/>
    <cellStyle name="Normal 2 2 2 3 16 2 2" xfId="18106" xr:uid="{00000000-0005-0000-0000-000044460000}"/>
    <cellStyle name="Normal 2 2 2 3 16 2 3" xfId="18107" xr:uid="{00000000-0005-0000-0000-000045460000}"/>
    <cellStyle name="Normal 2 2 2 3 16 2 4" xfId="18108" xr:uid="{00000000-0005-0000-0000-000046460000}"/>
    <cellStyle name="Normal 2 2 2 3 16 2 5" xfId="18109" xr:uid="{00000000-0005-0000-0000-000047460000}"/>
    <cellStyle name="Normal 2 2 2 3 16 2 6" xfId="18110" xr:uid="{00000000-0005-0000-0000-000048460000}"/>
    <cellStyle name="Normal 2 2 2 3 16 2 7" xfId="18111" xr:uid="{00000000-0005-0000-0000-000049460000}"/>
    <cellStyle name="Normal 2 2 2 3 16 2 8" xfId="18112" xr:uid="{00000000-0005-0000-0000-00004A460000}"/>
    <cellStyle name="Normal 2 2 2 3 16 2 9" xfId="18113" xr:uid="{00000000-0005-0000-0000-00004B460000}"/>
    <cellStyle name="Normal 2 2 2 3 16 3" xfId="18114" xr:uid="{00000000-0005-0000-0000-00004C460000}"/>
    <cellStyle name="Normal 2 2 2 3 16 3 10" xfId="18115" xr:uid="{00000000-0005-0000-0000-00004D460000}"/>
    <cellStyle name="Normal 2 2 2 3 16 3 2" xfId="18116" xr:uid="{00000000-0005-0000-0000-00004E460000}"/>
    <cellStyle name="Normal 2 2 2 3 16 3 3" xfId="18117" xr:uid="{00000000-0005-0000-0000-00004F460000}"/>
    <cellStyle name="Normal 2 2 2 3 16 3 4" xfId="18118" xr:uid="{00000000-0005-0000-0000-000050460000}"/>
    <cellStyle name="Normal 2 2 2 3 16 3 5" xfId="18119" xr:uid="{00000000-0005-0000-0000-000051460000}"/>
    <cellStyle name="Normal 2 2 2 3 16 3 6" xfId="18120" xr:uid="{00000000-0005-0000-0000-000052460000}"/>
    <cellStyle name="Normal 2 2 2 3 16 3 7" xfId="18121" xr:uid="{00000000-0005-0000-0000-000053460000}"/>
    <cellStyle name="Normal 2 2 2 3 16 3 8" xfId="18122" xr:uid="{00000000-0005-0000-0000-000054460000}"/>
    <cellStyle name="Normal 2 2 2 3 16 3 9" xfId="18123" xr:uid="{00000000-0005-0000-0000-000055460000}"/>
    <cellStyle name="Normal 2 2 2 3 16 4" xfId="18124" xr:uid="{00000000-0005-0000-0000-000056460000}"/>
    <cellStyle name="Normal 2 2 2 3 16 4 10" xfId="18125" xr:uid="{00000000-0005-0000-0000-000057460000}"/>
    <cellStyle name="Normal 2 2 2 3 16 4 2" xfId="18126" xr:uid="{00000000-0005-0000-0000-000058460000}"/>
    <cellStyle name="Normal 2 2 2 3 16 4 3" xfId="18127" xr:uid="{00000000-0005-0000-0000-000059460000}"/>
    <cellStyle name="Normal 2 2 2 3 16 4 4" xfId="18128" xr:uid="{00000000-0005-0000-0000-00005A460000}"/>
    <cellStyle name="Normal 2 2 2 3 16 4 5" xfId="18129" xr:uid="{00000000-0005-0000-0000-00005B460000}"/>
    <cellStyle name="Normal 2 2 2 3 16 4 6" xfId="18130" xr:uid="{00000000-0005-0000-0000-00005C460000}"/>
    <cellStyle name="Normal 2 2 2 3 16 4 7" xfId="18131" xr:uid="{00000000-0005-0000-0000-00005D460000}"/>
    <cellStyle name="Normal 2 2 2 3 16 4 8" xfId="18132" xr:uid="{00000000-0005-0000-0000-00005E460000}"/>
    <cellStyle name="Normal 2 2 2 3 16 4 9" xfId="18133" xr:uid="{00000000-0005-0000-0000-00005F460000}"/>
    <cellStyle name="Normal 2 2 2 3 16 5" xfId="18134" xr:uid="{00000000-0005-0000-0000-000060460000}"/>
    <cellStyle name="Normal 2 2 2 3 16 5 10" xfId="18135" xr:uid="{00000000-0005-0000-0000-000061460000}"/>
    <cellStyle name="Normal 2 2 2 3 16 5 2" xfId="18136" xr:uid="{00000000-0005-0000-0000-000062460000}"/>
    <cellStyle name="Normal 2 2 2 3 16 5 3" xfId="18137" xr:uid="{00000000-0005-0000-0000-000063460000}"/>
    <cellStyle name="Normal 2 2 2 3 16 5 4" xfId="18138" xr:uid="{00000000-0005-0000-0000-000064460000}"/>
    <cellStyle name="Normal 2 2 2 3 16 5 5" xfId="18139" xr:uid="{00000000-0005-0000-0000-000065460000}"/>
    <cellStyle name="Normal 2 2 2 3 16 5 6" xfId="18140" xr:uid="{00000000-0005-0000-0000-000066460000}"/>
    <cellStyle name="Normal 2 2 2 3 16 5 7" xfId="18141" xr:uid="{00000000-0005-0000-0000-000067460000}"/>
    <cellStyle name="Normal 2 2 2 3 16 5 8" xfId="18142" xr:uid="{00000000-0005-0000-0000-000068460000}"/>
    <cellStyle name="Normal 2 2 2 3 16 5 9" xfId="18143" xr:uid="{00000000-0005-0000-0000-000069460000}"/>
    <cellStyle name="Normal 2 2 2 3 16 6" xfId="18144" xr:uid="{00000000-0005-0000-0000-00006A460000}"/>
    <cellStyle name="Normal 2 2 2 3 16 7" xfId="18145" xr:uid="{00000000-0005-0000-0000-00006B460000}"/>
    <cellStyle name="Normal 2 2 2 3 16 8" xfId="18146" xr:uid="{00000000-0005-0000-0000-00006C460000}"/>
    <cellStyle name="Normal 2 2 2 3 16 9" xfId="18147" xr:uid="{00000000-0005-0000-0000-00006D460000}"/>
    <cellStyle name="Normal 2 2 2 3 17" xfId="18148" xr:uid="{00000000-0005-0000-0000-00006E460000}"/>
    <cellStyle name="Normal 2 2 2 3 17 10" xfId="18149" xr:uid="{00000000-0005-0000-0000-00006F460000}"/>
    <cellStyle name="Normal 2 2 2 3 17 11" xfId="18150" xr:uid="{00000000-0005-0000-0000-000070460000}"/>
    <cellStyle name="Normal 2 2 2 3 17 12" xfId="18151" xr:uid="{00000000-0005-0000-0000-000071460000}"/>
    <cellStyle name="Normal 2 2 2 3 17 13" xfId="18152" xr:uid="{00000000-0005-0000-0000-000072460000}"/>
    <cellStyle name="Normal 2 2 2 3 17 14" xfId="18153" xr:uid="{00000000-0005-0000-0000-000073460000}"/>
    <cellStyle name="Normal 2 2 2 3 17 2" xfId="18154" xr:uid="{00000000-0005-0000-0000-000074460000}"/>
    <cellStyle name="Normal 2 2 2 3 17 2 10" xfId="18155" xr:uid="{00000000-0005-0000-0000-000075460000}"/>
    <cellStyle name="Normal 2 2 2 3 17 2 2" xfId="18156" xr:uid="{00000000-0005-0000-0000-000076460000}"/>
    <cellStyle name="Normal 2 2 2 3 17 2 3" xfId="18157" xr:uid="{00000000-0005-0000-0000-000077460000}"/>
    <cellStyle name="Normal 2 2 2 3 17 2 4" xfId="18158" xr:uid="{00000000-0005-0000-0000-000078460000}"/>
    <cellStyle name="Normal 2 2 2 3 17 2 5" xfId="18159" xr:uid="{00000000-0005-0000-0000-000079460000}"/>
    <cellStyle name="Normal 2 2 2 3 17 2 6" xfId="18160" xr:uid="{00000000-0005-0000-0000-00007A460000}"/>
    <cellStyle name="Normal 2 2 2 3 17 2 7" xfId="18161" xr:uid="{00000000-0005-0000-0000-00007B460000}"/>
    <cellStyle name="Normal 2 2 2 3 17 2 8" xfId="18162" xr:uid="{00000000-0005-0000-0000-00007C460000}"/>
    <cellStyle name="Normal 2 2 2 3 17 2 9" xfId="18163" xr:uid="{00000000-0005-0000-0000-00007D460000}"/>
    <cellStyle name="Normal 2 2 2 3 17 3" xfId="18164" xr:uid="{00000000-0005-0000-0000-00007E460000}"/>
    <cellStyle name="Normal 2 2 2 3 17 3 10" xfId="18165" xr:uid="{00000000-0005-0000-0000-00007F460000}"/>
    <cellStyle name="Normal 2 2 2 3 17 3 2" xfId="18166" xr:uid="{00000000-0005-0000-0000-000080460000}"/>
    <cellStyle name="Normal 2 2 2 3 17 3 3" xfId="18167" xr:uid="{00000000-0005-0000-0000-000081460000}"/>
    <cellStyle name="Normal 2 2 2 3 17 3 4" xfId="18168" xr:uid="{00000000-0005-0000-0000-000082460000}"/>
    <cellStyle name="Normal 2 2 2 3 17 3 5" xfId="18169" xr:uid="{00000000-0005-0000-0000-000083460000}"/>
    <cellStyle name="Normal 2 2 2 3 17 3 6" xfId="18170" xr:uid="{00000000-0005-0000-0000-000084460000}"/>
    <cellStyle name="Normal 2 2 2 3 17 3 7" xfId="18171" xr:uid="{00000000-0005-0000-0000-000085460000}"/>
    <cellStyle name="Normal 2 2 2 3 17 3 8" xfId="18172" xr:uid="{00000000-0005-0000-0000-000086460000}"/>
    <cellStyle name="Normal 2 2 2 3 17 3 9" xfId="18173" xr:uid="{00000000-0005-0000-0000-000087460000}"/>
    <cellStyle name="Normal 2 2 2 3 17 4" xfId="18174" xr:uid="{00000000-0005-0000-0000-000088460000}"/>
    <cellStyle name="Normal 2 2 2 3 17 4 10" xfId="18175" xr:uid="{00000000-0005-0000-0000-000089460000}"/>
    <cellStyle name="Normal 2 2 2 3 17 4 2" xfId="18176" xr:uid="{00000000-0005-0000-0000-00008A460000}"/>
    <cellStyle name="Normal 2 2 2 3 17 4 3" xfId="18177" xr:uid="{00000000-0005-0000-0000-00008B460000}"/>
    <cellStyle name="Normal 2 2 2 3 17 4 4" xfId="18178" xr:uid="{00000000-0005-0000-0000-00008C460000}"/>
    <cellStyle name="Normal 2 2 2 3 17 4 5" xfId="18179" xr:uid="{00000000-0005-0000-0000-00008D460000}"/>
    <cellStyle name="Normal 2 2 2 3 17 4 6" xfId="18180" xr:uid="{00000000-0005-0000-0000-00008E460000}"/>
    <cellStyle name="Normal 2 2 2 3 17 4 7" xfId="18181" xr:uid="{00000000-0005-0000-0000-00008F460000}"/>
    <cellStyle name="Normal 2 2 2 3 17 4 8" xfId="18182" xr:uid="{00000000-0005-0000-0000-000090460000}"/>
    <cellStyle name="Normal 2 2 2 3 17 4 9" xfId="18183" xr:uid="{00000000-0005-0000-0000-000091460000}"/>
    <cellStyle name="Normal 2 2 2 3 17 5" xfId="18184" xr:uid="{00000000-0005-0000-0000-000092460000}"/>
    <cellStyle name="Normal 2 2 2 3 17 5 10" xfId="18185" xr:uid="{00000000-0005-0000-0000-000093460000}"/>
    <cellStyle name="Normal 2 2 2 3 17 5 2" xfId="18186" xr:uid="{00000000-0005-0000-0000-000094460000}"/>
    <cellStyle name="Normal 2 2 2 3 17 5 3" xfId="18187" xr:uid="{00000000-0005-0000-0000-000095460000}"/>
    <cellStyle name="Normal 2 2 2 3 17 5 4" xfId="18188" xr:uid="{00000000-0005-0000-0000-000096460000}"/>
    <cellStyle name="Normal 2 2 2 3 17 5 5" xfId="18189" xr:uid="{00000000-0005-0000-0000-000097460000}"/>
    <cellStyle name="Normal 2 2 2 3 17 5 6" xfId="18190" xr:uid="{00000000-0005-0000-0000-000098460000}"/>
    <cellStyle name="Normal 2 2 2 3 17 5 7" xfId="18191" xr:uid="{00000000-0005-0000-0000-000099460000}"/>
    <cellStyle name="Normal 2 2 2 3 17 5 8" xfId="18192" xr:uid="{00000000-0005-0000-0000-00009A460000}"/>
    <cellStyle name="Normal 2 2 2 3 17 5 9" xfId="18193" xr:uid="{00000000-0005-0000-0000-00009B460000}"/>
    <cellStyle name="Normal 2 2 2 3 17 6" xfId="18194" xr:uid="{00000000-0005-0000-0000-00009C460000}"/>
    <cellStyle name="Normal 2 2 2 3 17 7" xfId="18195" xr:uid="{00000000-0005-0000-0000-00009D460000}"/>
    <cellStyle name="Normal 2 2 2 3 17 8" xfId="18196" xr:uid="{00000000-0005-0000-0000-00009E460000}"/>
    <cellStyle name="Normal 2 2 2 3 17 9" xfId="18197" xr:uid="{00000000-0005-0000-0000-00009F460000}"/>
    <cellStyle name="Normal 2 2 2 3 18" xfId="18198" xr:uid="{00000000-0005-0000-0000-0000A0460000}"/>
    <cellStyle name="Normal 2 2 2 3 18 10" xfId="18199" xr:uid="{00000000-0005-0000-0000-0000A1460000}"/>
    <cellStyle name="Normal 2 2 2 3 18 11" xfId="18200" xr:uid="{00000000-0005-0000-0000-0000A2460000}"/>
    <cellStyle name="Normal 2 2 2 3 18 12" xfId="18201" xr:uid="{00000000-0005-0000-0000-0000A3460000}"/>
    <cellStyle name="Normal 2 2 2 3 18 13" xfId="18202" xr:uid="{00000000-0005-0000-0000-0000A4460000}"/>
    <cellStyle name="Normal 2 2 2 3 18 14" xfId="18203" xr:uid="{00000000-0005-0000-0000-0000A5460000}"/>
    <cellStyle name="Normal 2 2 2 3 18 2" xfId="18204" xr:uid="{00000000-0005-0000-0000-0000A6460000}"/>
    <cellStyle name="Normal 2 2 2 3 18 2 10" xfId="18205" xr:uid="{00000000-0005-0000-0000-0000A7460000}"/>
    <cellStyle name="Normal 2 2 2 3 18 2 2" xfId="18206" xr:uid="{00000000-0005-0000-0000-0000A8460000}"/>
    <cellStyle name="Normal 2 2 2 3 18 2 3" xfId="18207" xr:uid="{00000000-0005-0000-0000-0000A9460000}"/>
    <cellStyle name="Normal 2 2 2 3 18 2 4" xfId="18208" xr:uid="{00000000-0005-0000-0000-0000AA460000}"/>
    <cellStyle name="Normal 2 2 2 3 18 2 5" xfId="18209" xr:uid="{00000000-0005-0000-0000-0000AB460000}"/>
    <cellStyle name="Normal 2 2 2 3 18 2 6" xfId="18210" xr:uid="{00000000-0005-0000-0000-0000AC460000}"/>
    <cellStyle name="Normal 2 2 2 3 18 2 7" xfId="18211" xr:uid="{00000000-0005-0000-0000-0000AD460000}"/>
    <cellStyle name="Normal 2 2 2 3 18 2 8" xfId="18212" xr:uid="{00000000-0005-0000-0000-0000AE460000}"/>
    <cellStyle name="Normal 2 2 2 3 18 2 9" xfId="18213" xr:uid="{00000000-0005-0000-0000-0000AF460000}"/>
    <cellStyle name="Normal 2 2 2 3 18 3" xfId="18214" xr:uid="{00000000-0005-0000-0000-0000B0460000}"/>
    <cellStyle name="Normal 2 2 2 3 18 3 10" xfId="18215" xr:uid="{00000000-0005-0000-0000-0000B1460000}"/>
    <cellStyle name="Normal 2 2 2 3 18 3 2" xfId="18216" xr:uid="{00000000-0005-0000-0000-0000B2460000}"/>
    <cellStyle name="Normal 2 2 2 3 18 3 3" xfId="18217" xr:uid="{00000000-0005-0000-0000-0000B3460000}"/>
    <cellStyle name="Normal 2 2 2 3 18 3 4" xfId="18218" xr:uid="{00000000-0005-0000-0000-0000B4460000}"/>
    <cellStyle name="Normal 2 2 2 3 18 3 5" xfId="18219" xr:uid="{00000000-0005-0000-0000-0000B5460000}"/>
    <cellStyle name="Normal 2 2 2 3 18 3 6" xfId="18220" xr:uid="{00000000-0005-0000-0000-0000B6460000}"/>
    <cellStyle name="Normal 2 2 2 3 18 3 7" xfId="18221" xr:uid="{00000000-0005-0000-0000-0000B7460000}"/>
    <cellStyle name="Normal 2 2 2 3 18 3 8" xfId="18222" xr:uid="{00000000-0005-0000-0000-0000B8460000}"/>
    <cellStyle name="Normal 2 2 2 3 18 3 9" xfId="18223" xr:uid="{00000000-0005-0000-0000-0000B9460000}"/>
    <cellStyle name="Normal 2 2 2 3 18 4" xfId="18224" xr:uid="{00000000-0005-0000-0000-0000BA460000}"/>
    <cellStyle name="Normal 2 2 2 3 18 4 10" xfId="18225" xr:uid="{00000000-0005-0000-0000-0000BB460000}"/>
    <cellStyle name="Normal 2 2 2 3 18 4 2" xfId="18226" xr:uid="{00000000-0005-0000-0000-0000BC460000}"/>
    <cellStyle name="Normal 2 2 2 3 18 4 3" xfId="18227" xr:uid="{00000000-0005-0000-0000-0000BD460000}"/>
    <cellStyle name="Normal 2 2 2 3 18 4 4" xfId="18228" xr:uid="{00000000-0005-0000-0000-0000BE460000}"/>
    <cellStyle name="Normal 2 2 2 3 18 4 5" xfId="18229" xr:uid="{00000000-0005-0000-0000-0000BF460000}"/>
    <cellStyle name="Normal 2 2 2 3 18 4 6" xfId="18230" xr:uid="{00000000-0005-0000-0000-0000C0460000}"/>
    <cellStyle name="Normal 2 2 2 3 18 4 7" xfId="18231" xr:uid="{00000000-0005-0000-0000-0000C1460000}"/>
    <cellStyle name="Normal 2 2 2 3 18 4 8" xfId="18232" xr:uid="{00000000-0005-0000-0000-0000C2460000}"/>
    <cellStyle name="Normal 2 2 2 3 18 4 9" xfId="18233" xr:uid="{00000000-0005-0000-0000-0000C3460000}"/>
    <cellStyle name="Normal 2 2 2 3 18 5" xfId="18234" xr:uid="{00000000-0005-0000-0000-0000C4460000}"/>
    <cellStyle name="Normal 2 2 2 3 18 5 10" xfId="18235" xr:uid="{00000000-0005-0000-0000-0000C5460000}"/>
    <cellStyle name="Normal 2 2 2 3 18 5 2" xfId="18236" xr:uid="{00000000-0005-0000-0000-0000C6460000}"/>
    <cellStyle name="Normal 2 2 2 3 18 5 3" xfId="18237" xr:uid="{00000000-0005-0000-0000-0000C7460000}"/>
    <cellStyle name="Normal 2 2 2 3 18 5 4" xfId="18238" xr:uid="{00000000-0005-0000-0000-0000C8460000}"/>
    <cellStyle name="Normal 2 2 2 3 18 5 5" xfId="18239" xr:uid="{00000000-0005-0000-0000-0000C9460000}"/>
    <cellStyle name="Normal 2 2 2 3 18 5 6" xfId="18240" xr:uid="{00000000-0005-0000-0000-0000CA460000}"/>
    <cellStyle name="Normal 2 2 2 3 18 5 7" xfId="18241" xr:uid="{00000000-0005-0000-0000-0000CB460000}"/>
    <cellStyle name="Normal 2 2 2 3 18 5 8" xfId="18242" xr:uid="{00000000-0005-0000-0000-0000CC460000}"/>
    <cellStyle name="Normal 2 2 2 3 18 5 9" xfId="18243" xr:uid="{00000000-0005-0000-0000-0000CD460000}"/>
    <cellStyle name="Normal 2 2 2 3 18 6" xfId="18244" xr:uid="{00000000-0005-0000-0000-0000CE460000}"/>
    <cellStyle name="Normal 2 2 2 3 18 7" xfId="18245" xr:uid="{00000000-0005-0000-0000-0000CF460000}"/>
    <cellStyle name="Normal 2 2 2 3 18 8" xfId="18246" xr:uid="{00000000-0005-0000-0000-0000D0460000}"/>
    <cellStyle name="Normal 2 2 2 3 18 9" xfId="18247" xr:uid="{00000000-0005-0000-0000-0000D1460000}"/>
    <cellStyle name="Normal 2 2 2 3 19" xfId="18248" xr:uid="{00000000-0005-0000-0000-0000D2460000}"/>
    <cellStyle name="Normal 2 2 2 3 19 10" xfId="18249" xr:uid="{00000000-0005-0000-0000-0000D3460000}"/>
    <cellStyle name="Normal 2 2 2 3 19 11" xfId="18250" xr:uid="{00000000-0005-0000-0000-0000D4460000}"/>
    <cellStyle name="Normal 2 2 2 3 19 12" xfId="18251" xr:uid="{00000000-0005-0000-0000-0000D5460000}"/>
    <cellStyle name="Normal 2 2 2 3 19 13" xfId="18252" xr:uid="{00000000-0005-0000-0000-0000D6460000}"/>
    <cellStyle name="Normal 2 2 2 3 19 14" xfId="18253" xr:uid="{00000000-0005-0000-0000-0000D7460000}"/>
    <cellStyle name="Normal 2 2 2 3 19 2" xfId="18254" xr:uid="{00000000-0005-0000-0000-0000D8460000}"/>
    <cellStyle name="Normal 2 2 2 3 19 2 10" xfId="18255" xr:uid="{00000000-0005-0000-0000-0000D9460000}"/>
    <cellStyle name="Normal 2 2 2 3 19 2 2" xfId="18256" xr:uid="{00000000-0005-0000-0000-0000DA460000}"/>
    <cellStyle name="Normal 2 2 2 3 19 2 3" xfId="18257" xr:uid="{00000000-0005-0000-0000-0000DB460000}"/>
    <cellStyle name="Normal 2 2 2 3 19 2 4" xfId="18258" xr:uid="{00000000-0005-0000-0000-0000DC460000}"/>
    <cellStyle name="Normal 2 2 2 3 19 2 5" xfId="18259" xr:uid="{00000000-0005-0000-0000-0000DD460000}"/>
    <cellStyle name="Normal 2 2 2 3 19 2 6" xfId="18260" xr:uid="{00000000-0005-0000-0000-0000DE460000}"/>
    <cellStyle name="Normal 2 2 2 3 19 2 7" xfId="18261" xr:uid="{00000000-0005-0000-0000-0000DF460000}"/>
    <cellStyle name="Normal 2 2 2 3 19 2 8" xfId="18262" xr:uid="{00000000-0005-0000-0000-0000E0460000}"/>
    <cellStyle name="Normal 2 2 2 3 19 2 9" xfId="18263" xr:uid="{00000000-0005-0000-0000-0000E1460000}"/>
    <cellStyle name="Normal 2 2 2 3 19 3" xfId="18264" xr:uid="{00000000-0005-0000-0000-0000E2460000}"/>
    <cellStyle name="Normal 2 2 2 3 19 3 10" xfId="18265" xr:uid="{00000000-0005-0000-0000-0000E3460000}"/>
    <cellStyle name="Normal 2 2 2 3 19 3 2" xfId="18266" xr:uid="{00000000-0005-0000-0000-0000E4460000}"/>
    <cellStyle name="Normal 2 2 2 3 19 3 3" xfId="18267" xr:uid="{00000000-0005-0000-0000-0000E5460000}"/>
    <cellStyle name="Normal 2 2 2 3 19 3 4" xfId="18268" xr:uid="{00000000-0005-0000-0000-0000E6460000}"/>
    <cellStyle name="Normal 2 2 2 3 19 3 5" xfId="18269" xr:uid="{00000000-0005-0000-0000-0000E7460000}"/>
    <cellStyle name="Normal 2 2 2 3 19 3 6" xfId="18270" xr:uid="{00000000-0005-0000-0000-0000E8460000}"/>
    <cellStyle name="Normal 2 2 2 3 19 3 7" xfId="18271" xr:uid="{00000000-0005-0000-0000-0000E9460000}"/>
    <cellStyle name="Normal 2 2 2 3 19 3 8" xfId="18272" xr:uid="{00000000-0005-0000-0000-0000EA460000}"/>
    <cellStyle name="Normal 2 2 2 3 19 3 9" xfId="18273" xr:uid="{00000000-0005-0000-0000-0000EB460000}"/>
    <cellStyle name="Normal 2 2 2 3 19 4" xfId="18274" xr:uid="{00000000-0005-0000-0000-0000EC460000}"/>
    <cellStyle name="Normal 2 2 2 3 19 4 10" xfId="18275" xr:uid="{00000000-0005-0000-0000-0000ED460000}"/>
    <cellStyle name="Normal 2 2 2 3 19 4 2" xfId="18276" xr:uid="{00000000-0005-0000-0000-0000EE460000}"/>
    <cellStyle name="Normal 2 2 2 3 19 4 3" xfId="18277" xr:uid="{00000000-0005-0000-0000-0000EF460000}"/>
    <cellStyle name="Normal 2 2 2 3 19 4 4" xfId="18278" xr:uid="{00000000-0005-0000-0000-0000F0460000}"/>
    <cellStyle name="Normal 2 2 2 3 19 4 5" xfId="18279" xr:uid="{00000000-0005-0000-0000-0000F1460000}"/>
    <cellStyle name="Normal 2 2 2 3 19 4 6" xfId="18280" xr:uid="{00000000-0005-0000-0000-0000F2460000}"/>
    <cellStyle name="Normal 2 2 2 3 19 4 7" xfId="18281" xr:uid="{00000000-0005-0000-0000-0000F3460000}"/>
    <cellStyle name="Normal 2 2 2 3 19 4 8" xfId="18282" xr:uid="{00000000-0005-0000-0000-0000F4460000}"/>
    <cellStyle name="Normal 2 2 2 3 19 4 9" xfId="18283" xr:uid="{00000000-0005-0000-0000-0000F5460000}"/>
    <cellStyle name="Normal 2 2 2 3 19 5" xfId="18284" xr:uid="{00000000-0005-0000-0000-0000F6460000}"/>
    <cellStyle name="Normal 2 2 2 3 19 5 10" xfId="18285" xr:uid="{00000000-0005-0000-0000-0000F7460000}"/>
    <cellStyle name="Normal 2 2 2 3 19 5 2" xfId="18286" xr:uid="{00000000-0005-0000-0000-0000F8460000}"/>
    <cellStyle name="Normal 2 2 2 3 19 5 3" xfId="18287" xr:uid="{00000000-0005-0000-0000-0000F9460000}"/>
    <cellStyle name="Normal 2 2 2 3 19 5 4" xfId="18288" xr:uid="{00000000-0005-0000-0000-0000FA460000}"/>
    <cellStyle name="Normal 2 2 2 3 19 5 5" xfId="18289" xr:uid="{00000000-0005-0000-0000-0000FB460000}"/>
    <cellStyle name="Normal 2 2 2 3 19 5 6" xfId="18290" xr:uid="{00000000-0005-0000-0000-0000FC460000}"/>
    <cellStyle name="Normal 2 2 2 3 19 5 7" xfId="18291" xr:uid="{00000000-0005-0000-0000-0000FD460000}"/>
    <cellStyle name="Normal 2 2 2 3 19 5 8" xfId="18292" xr:uid="{00000000-0005-0000-0000-0000FE460000}"/>
    <cellStyle name="Normal 2 2 2 3 19 5 9" xfId="18293" xr:uid="{00000000-0005-0000-0000-0000FF460000}"/>
    <cellStyle name="Normal 2 2 2 3 19 6" xfId="18294" xr:uid="{00000000-0005-0000-0000-000000470000}"/>
    <cellStyle name="Normal 2 2 2 3 19 7" xfId="18295" xr:uid="{00000000-0005-0000-0000-000001470000}"/>
    <cellStyle name="Normal 2 2 2 3 19 8" xfId="18296" xr:uid="{00000000-0005-0000-0000-000002470000}"/>
    <cellStyle name="Normal 2 2 2 3 19 9" xfId="18297" xr:uid="{00000000-0005-0000-0000-000003470000}"/>
    <cellStyle name="Normal 2 2 2 3 2" xfId="18298" xr:uid="{00000000-0005-0000-0000-000004470000}"/>
    <cellStyle name="Normal 2 2 2 3 2 10" xfId="18299" xr:uid="{00000000-0005-0000-0000-000005470000}"/>
    <cellStyle name="Normal 2 2 2 3 2 11" xfId="18300" xr:uid="{00000000-0005-0000-0000-000006470000}"/>
    <cellStyle name="Normal 2 2 2 3 2 12" xfId="18301" xr:uid="{00000000-0005-0000-0000-000007470000}"/>
    <cellStyle name="Normal 2 2 2 3 2 13" xfId="18302" xr:uid="{00000000-0005-0000-0000-000008470000}"/>
    <cellStyle name="Normal 2 2 2 3 2 14" xfId="18303" xr:uid="{00000000-0005-0000-0000-000009470000}"/>
    <cellStyle name="Normal 2 2 2 3 2 15" xfId="18304" xr:uid="{00000000-0005-0000-0000-00000A470000}"/>
    <cellStyle name="Normal 2 2 2 3 2 16" xfId="18305" xr:uid="{00000000-0005-0000-0000-00000B470000}"/>
    <cellStyle name="Normal 2 2 2 3 2 17" xfId="18306" xr:uid="{00000000-0005-0000-0000-00000C470000}"/>
    <cellStyle name="Normal 2 2 2 3 2 2" xfId="18307" xr:uid="{00000000-0005-0000-0000-00000D470000}"/>
    <cellStyle name="Normal 2 2 2 3 2 2 10" xfId="18308" xr:uid="{00000000-0005-0000-0000-00000E470000}"/>
    <cellStyle name="Normal 2 2 2 3 2 2 11" xfId="18309" xr:uid="{00000000-0005-0000-0000-00000F470000}"/>
    <cellStyle name="Normal 2 2 2 3 2 2 12" xfId="18310" xr:uid="{00000000-0005-0000-0000-000010470000}"/>
    <cellStyle name="Normal 2 2 2 3 2 2 2" xfId="18311" xr:uid="{00000000-0005-0000-0000-000011470000}"/>
    <cellStyle name="Normal 2 2 2 3 2 2 2 2" xfId="18312" xr:uid="{00000000-0005-0000-0000-000012470000}"/>
    <cellStyle name="Normal 2 2 2 3 2 2 2 3" xfId="18313" xr:uid="{00000000-0005-0000-0000-000013470000}"/>
    <cellStyle name="Normal 2 2 2 3 2 2 3" xfId="18314" xr:uid="{00000000-0005-0000-0000-000014470000}"/>
    <cellStyle name="Normal 2 2 2 3 2 2 4" xfId="18315" xr:uid="{00000000-0005-0000-0000-000015470000}"/>
    <cellStyle name="Normal 2 2 2 3 2 2 5" xfId="18316" xr:uid="{00000000-0005-0000-0000-000016470000}"/>
    <cellStyle name="Normal 2 2 2 3 2 2 6" xfId="18317" xr:uid="{00000000-0005-0000-0000-000017470000}"/>
    <cellStyle name="Normal 2 2 2 3 2 2 7" xfId="18318" xr:uid="{00000000-0005-0000-0000-000018470000}"/>
    <cellStyle name="Normal 2 2 2 3 2 2 8" xfId="18319" xr:uid="{00000000-0005-0000-0000-000019470000}"/>
    <cellStyle name="Normal 2 2 2 3 2 2 9" xfId="18320" xr:uid="{00000000-0005-0000-0000-00001A470000}"/>
    <cellStyle name="Normal 2 2 2 3 2 3" xfId="18321" xr:uid="{00000000-0005-0000-0000-00001B470000}"/>
    <cellStyle name="Normal 2 2 2 3 2 3 10" xfId="18322" xr:uid="{00000000-0005-0000-0000-00001C470000}"/>
    <cellStyle name="Normal 2 2 2 3 2 3 11" xfId="18323" xr:uid="{00000000-0005-0000-0000-00001D470000}"/>
    <cellStyle name="Normal 2 2 2 3 2 3 12" xfId="18324" xr:uid="{00000000-0005-0000-0000-00001E470000}"/>
    <cellStyle name="Normal 2 2 2 3 2 3 2" xfId="18325" xr:uid="{00000000-0005-0000-0000-00001F470000}"/>
    <cellStyle name="Normal 2 2 2 3 2 3 3" xfId="18326" xr:uid="{00000000-0005-0000-0000-000020470000}"/>
    <cellStyle name="Normal 2 2 2 3 2 3 4" xfId="18327" xr:uid="{00000000-0005-0000-0000-000021470000}"/>
    <cellStyle name="Normal 2 2 2 3 2 3 5" xfId="18328" xr:uid="{00000000-0005-0000-0000-000022470000}"/>
    <cellStyle name="Normal 2 2 2 3 2 3 6" xfId="18329" xr:uid="{00000000-0005-0000-0000-000023470000}"/>
    <cellStyle name="Normal 2 2 2 3 2 3 7" xfId="18330" xr:uid="{00000000-0005-0000-0000-000024470000}"/>
    <cellStyle name="Normal 2 2 2 3 2 3 8" xfId="18331" xr:uid="{00000000-0005-0000-0000-000025470000}"/>
    <cellStyle name="Normal 2 2 2 3 2 3 9" xfId="18332" xr:uid="{00000000-0005-0000-0000-000026470000}"/>
    <cellStyle name="Normal 2 2 2 3 2 4" xfId="18333" xr:uid="{00000000-0005-0000-0000-000027470000}"/>
    <cellStyle name="Normal 2 2 2 3 2 4 10" xfId="18334" xr:uid="{00000000-0005-0000-0000-000028470000}"/>
    <cellStyle name="Normal 2 2 2 3 2 4 2" xfId="18335" xr:uid="{00000000-0005-0000-0000-000029470000}"/>
    <cellStyle name="Normal 2 2 2 3 2 4 3" xfId="18336" xr:uid="{00000000-0005-0000-0000-00002A470000}"/>
    <cellStyle name="Normal 2 2 2 3 2 4 4" xfId="18337" xr:uid="{00000000-0005-0000-0000-00002B470000}"/>
    <cellStyle name="Normal 2 2 2 3 2 4 5" xfId="18338" xr:uid="{00000000-0005-0000-0000-00002C470000}"/>
    <cellStyle name="Normal 2 2 2 3 2 4 6" xfId="18339" xr:uid="{00000000-0005-0000-0000-00002D470000}"/>
    <cellStyle name="Normal 2 2 2 3 2 4 7" xfId="18340" xr:uid="{00000000-0005-0000-0000-00002E470000}"/>
    <cellStyle name="Normal 2 2 2 3 2 4 8" xfId="18341" xr:uid="{00000000-0005-0000-0000-00002F470000}"/>
    <cellStyle name="Normal 2 2 2 3 2 4 9" xfId="18342" xr:uid="{00000000-0005-0000-0000-000030470000}"/>
    <cellStyle name="Normal 2 2 2 3 2 5" xfId="18343" xr:uid="{00000000-0005-0000-0000-000031470000}"/>
    <cellStyle name="Normal 2 2 2 3 2 5 10" xfId="18344" xr:uid="{00000000-0005-0000-0000-000032470000}"/>
    <cellStyle name="Normal 2 2 2 3 2 5 2" xfId="18345" xr:uid="{00000000-0005-0000-0000-000033470000}"/>
    <cellStyle name="Normal 2 2 2 3 2 5 3" xfId="18346" xr:uid="{00000000-0005-0000-0000-000034470000}"/>
    <cellStyle name="Normal 2 2 2 3 2 5 4" xfId="18347" xr:uid="{00000000-0005-0000-0000-000035470000}"/>
    <cellStyle name="Normal 2 2 2 3 2 5 5" xfId="18348" xr:uid="{00000000-0005-0000-0000-000036470000}"/>
    <cellStyle name="Normal 2 2 2 3 2 5 6" xfId="18349" xr:uid="{00000000-0005-0000-0000-000037470000}"/>
    <cellStyle name="Normal 2 2 2 3 2 5 7" xfId="18350" xr:uid="{00000000-0005-0000-0000-000038470000}"/>
    <cellStyle name="Normal 2 2 2 3 2 5 8" xfId="18351" xr:uid="{00000000-0005-0000-0000-000039470000}"/>
    <cellStyle name="Normal 2 2 2 3 2 5 9" xfId="18352" xr:uid="{00000000-0005-0000-0000-00003A470000}"/>
    <cellStyle name="Normal 2 2 2 3 2 6" xfId="18353" xr:uid="{00000000-0005-0000-0000-00003B470000}"/>
    <cellStyle name="Normal 2 2 2 3 2 7" xfId="18354" xr:uid="{00000000-0005-0000-0000-00003C470000}"/>
    <cellStyle name="Normal 2 2 2 3 2 8" xfId="18355" xr:uid="{00000000-0005-0000-0000-00003D470000}"/>
    <cellStyle name="Normal 2 2 2 3 2 9" xfId="18356" xr:uid="{00000000-0005-0000-0000-00003E470000}"/>
    <cellStyle name="Normal 2 2 2 3 20" xfId="18357" xr:uid="{00000000-0005-0000-0000-00003F470000}"/>
    <cellStyle name="Normal 2 2 2 3 20 10" xfId="18358" xr:uid="{00000000-0005-0000-0000-000040470000}"/>
    <cellStyle name="Normal 2 2 2 3 20 11" xfId="18359" xr:uid="{00000000-0005-0000-0000-000041470000}"/>
    <cellStyle name="Normal 2 2 2 3 20 12" xfId="18360" xr:uid="{00000000-0005-0000-0000-000042470000}"/>
    <cellStyle name="Normal 2 2 2 3 20 13" xfId="18361" xr:uid="{00000000-0005-0000-0000-000043470000}"/>
    <cellStyle name="Normal 2 2 2 3 20 14" xfId="18362" xr:uid="{00000000-0005-0000-0000-000044470000}"/>
    <cellStyle name="Normal 2 2 2 3 20 2" xfId="18363" xr:uid="{00000000-0005-0000-0000-000045470000}"/>
    <cellStyle name="Normal 2 2 2 3 20 2 10" xfId="18364" xr:uid="{00000000-0005-0000-0000-000046470000}"/>
    <cellStyle name="Normal 2 2 2 3 20 2 2" xfId="18365" xr:uid="{00000000-0005-0000-0000-000047470000}"/>
    <cellStyle name="Normal 2 2 2 3 20 2 3" xfId="18366" xr:uid="{00000000-0005-0000-0000-000048470000}"/>
    <cellStyle name="Normal 2 2 2 3 20 2 4" xfId="18367" xr:uid="{00000000-0005-0000-0000-000049470000}"/>
    <cellStyle name="Normal 2 2 2 3 20 2 5" xfId="18368" xr:uid="{00000000-0005-0000-0000-00004A470000}"/>
    <cellStyle name="Normal 2 2 2 3 20 2 6" xfId="18369" xr:uid="{00000000-0005-0000-0000-00004B470000}"/>
    <cellStyle name="Normal 2 2 2 3 20 2 7" xfId="18370" xr:uid="{00000000-0005-0000-0000-00004C470000}"/>
    <cellStyle name="Normal 2 2 2 3 20 2 8" xfId="18371" xr:uid="{00000000-0005-0000-0000-00004D470000}"/>
    <cellStyle name="Normal 2 2 2 3 20 2 9" xfId="18372" xr:uid="{00000000-0005-0000-0000-00004E470000}"/>
    <cellStyle name="Normal 2 2 2 3 20 3" xfId="18373" xr:uid="{00000000-0005-0000-0000-00004F470000}"/>
    <cellStyle name="Normal 2 2 2 3 20 3 10" xfId="18374" xr:uid="{00000000-0005-0000-0000-000050470000}"/>
    <cellStyle name="Normal 2 2 2 3 20 3 2" xfId="18375" xr:uid="{00000000-0005-0000-0000-000051470000}"/>
    <cellStyle name="Normal 2 2 2 3 20 3 3" xfId="18376" xr:uid="{00000000-0005-0000-0000-000052470000}"/>
    <cellStyle name="Normal 2 2 2 3 20 3 4" xfId="18377" xr:uid="{00000000-0005-0000-0000-000053470000}"/>
    <cellStyle name="Normal 2 2 2 3 20 3 5" xfId="18378" xr:uid="{00000000-0005-0000-0000-000054470000}"/>
    <cellStyle name="Normal 2 2 2 3 20 3 6" xfId="18379" xr:uid="{00000000-0005-0000-0000-000055470000}"/>
    <cellStyle name="Normal 2 2 2 3 20 3 7" xfId="18380" xr:uid="{00000000-0005-0000-0000-000056470000}"/>
    <cellStyle name="Normal 2 2 2 3 20 3 8" xfId="18381" xr:uid="{00000000-0005-0000-0000-000057470000}"/>
    <cellStyle name="Normal 2 2 2 3 20 3 9" xfId="18382" xr:uid="{00000000-0005-0000-0000-000058470000}"/>
    <cellStyle name="Normal 2 2 2 3 20 4" xfId="18383" xr:uid="{00000000-0005-0000-0000-000059470000}"/>
    <cellStyle name="Normal 2 2 2 3 20 4 10" xfId="18384" xr:uid="{00000000-0005-0000-0000-00005A470000}"/>
    <cellStyle name="Normal 2 2 2 3 20 4 2" xfId="18385" xr:uid="{00000000-0005-0000-0000-00005B470000}"/>
    <cellStyle name="Normal 2 2 2 3 20 4 3" xfId="18386" xr:uid="{00000000-0005-0000-0000-00005C470000}"/>
    <cellStyle name="Normal 2 2 2 3 20 4 4" xfId="18387" xr:uid="{00000000-0005-0000-0000-00005D470000}"/>
    <cellStyle name="Normal 2 2 2 3 20 4 5" xfId="18388" xr:uid="{00000000-0005-0000-0000-00005E470000}"/>
    <cellStyle name="Normal 2 2 2 3 20 4 6" xfId="18389" xr:uid="{00000000-0005-0000-0000-00005F470000}"/>
    <cellStyle name="Normal 2 2 2 3 20 4 7" xfId="18390" xr:uid="{00000000-0005-0000-0000-000060470000}"/>
    <cellStyle name="Normal 2 2 2 3 20 4 8" xfId="18391" xr:uid="{00000000-0005-0000-0000-000061470000}"/>
    <cellStyle name="Normal 2 2 2 3 20 4 9" xfId="18392" xr:uid="{00000000-0005-0000-0000-000062470000}"/>
    <cellStyle name="Normal 2 2 2 3 20 5" xfId="18393" xr:uid="{00000000-0005-0000-0000-000063470000}"/>
    <cellStyle name="Normal 2 2 2 3 20 5 10" xfId="18394" xr:uid="{00000000-0005-0000-0000-000064470000}"/>
    <cellStyle name="Normal 2 2 2 3 20 5 2" xfId="18395" xr:uid="{00000000-0005-0000-0000-000065470000}"/>
    <cellStyle name="Normal 2 2 2 3 20 5 3" xfId="18396" xr:uid="{00000000-0005-0000-0000-000066470000}"/>
    <cellStyle name="Normal 2 2 2 3 20 5 4" xfId="18397" xr:uid="{00000000-0005-0000-0000-000067470000}"/>
    <cellStyle name="Normal 2 2 2 3 20 5 5" xfId="18398" xr:uid="{00000000-0005-0000-0000-000068470000}"/>
    <cellStyle name="Normal 2 2 2 3 20 5 6" xfId="18399" xr:uid="{00000000-0005-0000-0000-000069470000}"/>
    <cellStyle name="Normal 2 2 2 3 20 5 7" xfId="18400" xr:uid="{00000000-0005-0000-0000-00006A470000}"/>
    <cellStyle name="Normal 2 2 2 3 20 5 8" xfId="18401" xr:uid="{00000000-0005-0000-0000-00006B470000}"/>
    <cellStyle name="Normal 2 2 2 3 20 5 9" xfId="18402" xr:uid="{00000000-0005-0000-0000-00006C470000}"/>
    <cellStyle name="Normal 2 2 2 3 20 6" xfId="18403" xr:uid="{00000000-0005-0000-0000-00006D470000}"/>
    <cellStyle name="Normal 2 2 2 3 20 7" xfId="18404" xr:uid="{00000000-0005-0000-0000-00006E470000}"/>
    <cellStyle name="Normal 2 2 2 3 20 8" xfId="18405" xr:uid="{00000000-0005-0000-0000-00006F470000}"/>
    <cellStyle name="Normal 2 2 2 3 20 9" xfId="18406" xr:uid="{00000000-0005-0000-0000-000070470000}"/>
    <cellStyle name="Normal 2 2 2 3 21" xfId="18407" xr:uid="{00000000-0005-0000-0000-000071470000}"/>
    <cellStyle name="Normal 2 2 2 3 21 10" xfId="18408" xr:uid="{00000000-0005-0000-0000-000072470000}"/>
    <cellStyle name="Normal 2 2 2 3 21 11" xfId="18409" xr:uid="{00000000-0005-0000-0000-000073470000}"/>
    <cellStyle name="Normal 2 2 2 3 21 12" xfId="18410" xr:uid="{00000000-0005-0000-0000-000074470000}"/>
    <cellStyle name="Normal 2 2 2 3 21 13" xfId="18411" xr:uid="{00000000-0005-0000-0000-000075470000}"/>
    <cellStyle name="Normal 2 2 2 3 21 14" xfId="18412" xr:uid="{00000000-0005-0000-0000-000076470000}"/>
    <cellStyle name="Normal 2 2 2 3 21 2" xfId="18413" xr:uid="{00000000-0005-0000-0000-000077470000}"/>
    <cellStyle name="Normal 2 2 2 3 21 2 10" xfId="18414" xr:uid="{00000000-0005-0000-0000-000078470000}"/>
    <cellStyle name="Normal 2 2 2 3 21 2 2" xfId="18415" xr:uid="{00000000-0005-0000-0000-000079470000}"/>
    <cellStyle name="Normal 2 2 2 3 21 2 3" xfId="18416" xr:uid="{00000000-0005-0000-0000-00007A470000}"/>
    <cellStyle name="Normal 2 2 2 3 21 2 4" xfId="18417" xr:uid="{00000000-0005-0000-0000-00007B470000}"/>
    <cellStyle name="Normal 2 2 2 3 21 2 5" xfId="18418" xr:uid="{00000000-0005-0000-0000-00007C470000}"/>
    <cellStyle name="Normal 2 2 2 3 21 2 6" xfId="18419" xr:uid="{00000000-0005-0000-0000-00007D470000}"/>
    <cellStyle name="Normal 2 2 2 3 21 2 7" xfId="18420" xr:uid="{00000000-0005-0000-0000-00007E470000}"/>
    <cellStyle name="Normal 2 2 2 3 21 2 8" xfId="18421" xr:uid="{00000000-0005-0000-0000-00007F470000}"/>
    <cellStyle name="Normal 2 2 2 3 21 2 9" xfId="18422" xr:uid="{00000000-0005-0000-0000-000080470000}"/>
    <cellStyle name="Normal 2 2 2 3 21 3" xfId="18423" xr:uid="{00000000-0005-0000-0000-000081470000}"/>
    <cellStyle name="Normal 2 2 2 3 21 3 10" xfId="18424" xr:uid="{00000000-0005-0000-0000-000082470000}"/>
    <cellStyle name="Normal 2 2 2 3 21 3 2" xfId="18425" xr:uid="{00000000-0005-0000-0000-000083470000}"/>
    <cellStyle name="Normal 2 2 2 3 21 3 3" xfId="18426" xr:uid="{00000000-0005-0000-0000-000084470000}"/>
    <cellStyle name="Normal 2 2 2 3 21 3 4" xfId="18427" xr:uid="{00000000-0005-0000-0000-000085470000}"/>
    <cellStyle name="Normal 2 2 2 3 21 3 5" xfId="18428" xr:uid="{00000000-0005-0000-0000-000086470000}"/>
    <cellStyle name="Normal 2 2 2 3 21 3 6" xfId="18429" xr:uid="{00000000-0005-0000-0000-000087470000}"/>
    <cellStyle name="Normal 2 2 2 3 21 3 7" xfId="18430" xr:uid="{00000000-0005-0000-0000-000088470000}"/>
    <cellStyle name="Normal 2 2 2 3 21 3 8" xfId="18431" xr:uid="{00000000-0005-0000-0000-000089470000}"/>
    <cellStyle name="Normal 2 2 2 3 21 3 9" xfId="18432" xr:uid="{00000000-0005-0000-0000-00008A470000}"/>
    <cellStyle name="Normal 2 2 2 3 21 4" xfId="18433" xr:uid="{00000000-0005-0000-0000-00008B470000}"/>
    <cellStyle name="Normal 2 2 2 3 21 4 10" xfId="18434" xr:uid="{00000000-0005-0000-0000-00008C470000}"/>
    <cellStyle name="Normal 2 2 2 3 21 4 2" xfId="18435" xr:uid="{00000000-0005-0000-0000-00008D470000}"/>
    <cellStyle name="Normal 2 2 2 3 21 4 3" xfId="18436" xr:uid="{00000000-0005-0000-0000-00008E470000}"/>
    <cellStyle name="Normal 2 2 2 3 21 4 4" xfId="18437" xr:uid="{00000000-0005-0000-0000-00008F470000}"/>
    <cellStyle name="Normal 2 2 2 3 21 4 5" xfId="18438" xr:uid="{00000000-0005-0000-0000-000090470000}"/>
    <cellStyle name="Normal 2 2 2 3 21 4 6" xfId="18439" xr:uid="{00000000-0005-0000-0000-000091470000}"/>
    <cellStyle name="Normal 2 2 2 3 21 4 7" xfId="18440" xr:uid="{00000000-0005-0000-0000-000092470000}"/>
    <cellStyle name="Normal 2 2 2 3 21 4 8" xfId="18441" xr:uid="{00000000-0005-0000-0000-000093470000}"/>
    <cellStyle name="Normal 2 2 2 3 21 4 9" xfId="18442" xr:uid="{00000000-0005-0000-0000-000094470000}"/>
    <cellStyle name="Normal 2 2 2 3 21 5" xfId="18443" xr:uid="{00000000-0005-0000-0000-000095470000}"/>
    <cellStyle name="Normal 2 2 2 3 21 5 10" xfId="18444" xr:uid="{00000000-0005-0000-0000-000096470000}"/>
    <cellStyle name="Normal 2 2 2 3 21 5 2" xfId="18445" xr:uid="{00000000-0005-0000-0000-000097470000}"/>
    <cellStyle name="Normal 2 2 2 3 21 5 3" xfId="18446" xr:uid="{00000000-0005-0000-0000-000098470000}"/>
    <cellStyle name="Normal 2 2 2 3 21 5 4" xfId="18447" xr:uid="{00000000-0005-0000-0000-000099470000}"/>
    <cellStyle name="Normal 2 2 2 3 21 5 5" xfId="18448" xr:uid="{00000000-0005-0000-0000-00009A470000}"/>
    <cellStyle name="Normal 2 2 2 3 21 5 6" xfId="18449" xr:uid="{00000000-0005-0000-0000-00009B470000}"/>
    <cellStyle name="Normal 2 2 2 3 21 5 7" xfId="18450" xr:uid="{00000000-0005-0000-0000-00009C470000}"/>
    <cellStyle name="Normal 2 2 2 3 21 5 8" xfId="18451" xr:uid="{00000000-0005-0000-0000-00009D470000}"/>
    <cellStyle name="Normal 2 2 2 3 21 5 9" xfId="18452" xr:uid="{00000000-0005-0000-0000-00009E470000}"/>
    <cellStyle name="Normal 2 2 2 3 21 6" xfId="18453" xr:uid="{00000000-0005-0000-0000-00009F470000}"/>
    <cellStyle name="Normal 2 2 2 3 21 7" xfId="18454" xr:uid="{00000000-0005-0000-0000-0000A0470000}"/>
    <cellStyle name="Normal 2 2 2 3 21 8" xfId="18455" xr:uid="{00000000-0005-0000-0000-0000A1470000}"/>
    <cellStyle name="Normal 2 2 2 3 21 9" xfId="18456" xr:uid="{00000000-0005-0000-0000-0000A2470000}"/>
    <cellStyle name="Normal 2 2 2 3 22" xfId="18457" xr:uid="{00000000-0005-0000-0000-0000A3470000}"/>
    <cellStyle name="Normal 2 2 2 3 22 10" xfId="18458" xr:uid="{00000000-0005-0000-0000-0000A4470000}"/>
    <cellStyle name="Normal 2 2 2 3 22 11" xfId="18459" xr:uid="{00000000-0005-0000-0000-0000A5470000}"/>
    <cellStyle name="Normal 2 2 2 3 22 12" xfId="18460" xr:uid="{00000000-0005-0000-0000-0000A6470000}"/>
    <cellStyle name="Normal 2 2 2 3 22 13" xfId="18461" xr:uid="{00000000-0005-0000-0000-0000A7470000}"/>
    <cellStyle name="Normal 2 2 2 3 22 14" xfId="18462" xr:uid="{00000000-0005-0000-0000-0000A8470000}"/>
    <cellStyle name="Normal 2 2 2 3 22 2" xfId="18463" xr:uid="{00000000-0005-0000-0000-0000A9470000}"/>
    <cellStyle name="Normal 2 2 2 3 22 2 10" xfId="18464" xr:uid="{00000000-0005-0000-0000-0000AA470000}"/>
    <cellStyle name="Normal 2 2 2 3 22 2 2" xfId="18465" xr:uid="{00000000-0005-0000-0000-0000AB470000}"/>
    <cellStyle name="Normal 2 2 2 3 22 2 3" xfId="18466" xr:uid="{00000000-0005-0000-0000-0000AC470000}"/>
    <cellStyle name="Normal 2 2 2 3 22 2 4" xfId="18467" xr:uid="{00000000-0005-0000-0000-0000AD470000}"/>
    <cellStyle name="Normal 2 2 2 3 22 2 5" xfId="18468" xr:uid="{00000000-0005-0000-0000-0000AE470000}"/>
    <cellStyle name="Normal 2 2 2 3 22 2 6" xfId="18469" xr:uid="{00000000-0005-0000-0000-0000AF470000}"/>
    <cellStyle name="Normal 2 2 2 3 22 2 7" xfId="18470" xr:uid="{00000000-0005-0000-0000-0000B0470000}"/>
    <cellStyle name="Normal 2 2 2 3 22 2 8" xfId="18471" xr:uid="{00000000-0005-0000-0000-0000B1470000}"/>
    <cellStyle name="Normal 2 2 2 3 22 2 9" xfId="18472" xr:uid="{00000000-0005-0000-0000-0000B2470000}"/>
    <cellStyle name="Normal 2 2 2 3 22 3" xfId="18473" xr:uid="{00000000-0005-0000-0000-0000B3470000}"/>
    <cellStyle name="Normal 2 2 2 3 22 3 10" xfId="18474" xr:uid="{00000000-0005-0000-0000-0000B4470000}"/>
    <cellStyle name="Normal 2 2 2 3 22 3 2" xfId="18475" xr:uid="{00000000-0005-0000-0000-0000B5470000}"/>
    <cellStyle name="Normal 2 2 2 3 22 3 3" xfId="18476" xr:uid="{00000000-0005-0000-0000-0000B6470000}"/>
    <cellStyle name="Normal 2 2 2 3 22 3 4" xfId="18477" xr:uid="{00000000-0005-0000-0000-0000B7470000}"/>
    <cellStyle name="Normal 2 2 2 3 22 3 5" xfId="18478" xr:uid="{00000000-0005-0000-0000-0000B8470000}"/>
    <cellStyle name="Normal 2 2 2 3 22 3 6" xfId="18479" xr:uid="{00000000-0005-0000-0000-0000B9470000}"/>
    <cellStyle name="Normal 2 2 2 3 22 3 7" xfId="18480" xr:uid="{00000000-0005-0000-0000-0000BA470000}"/>
    <cellStyle name="Normal 2 2 2 3 22 3 8" xfId="18481" xr:uid="{00000000-0005-0000-0000-0000BB470000}"/>
    <cellStyle name="Normal 2 2 2 3 22 3 9" xfId="18482" xr:uid="{00000000-0005-0000-0000-0000BC470000}"/>
    <cellStyle name="Normal 2 2 2 3 22 4" xfId="18483" xr:uid="{00000000-0005-0000-0000-0000BD470000}"/>
    <cellStyle name="Normal 2 2 2 3 22 4 10" xfId="18484" xr:uid="{00000000-0005-0000-0000-0000BE470000}"/>
    <cellStyle name="Normal 2 2 2 3 22 4 2" xfId="18485" xr:uid="{00000000-0005-0000-0000-0000BF470000}"/>
    <cellStyle name="Normal 2 2 2 3 22 4 3" xfId="18486" xr:uid="{00000000-0005-0000-0000-0000C0470000}"/>
    <cellStyle name="Normal 2 2 2 3 22 4 4" xfId="18487" xr:uid="{00000000-0005-0000-0000-0000C1470000}"/>
    <cellStyle name="Normal 2 2 2 3 22 4 5" xfId="18488" xr:uid="{00000000-0005-0000-0000-0000C2470000}"/>
    <cellStyle name="Normal 2 2 2 3 22 4 6" xfId="18489" xr:uid="{00000000-0005-0000-0000-0000C3470000}"/>
    <cellStyle name="Normal 2 2 2 3 22 4 7" xfId="18490" xr:uid="{00000000-0005-0000-0000-0000C4470000}"/>
    <cellStyle name="Normal 2 2 2 3 22 4 8" xfId="18491" xr:uid="{00000000-0005-0000-0000-0000C5470000}"/>
    <cellStyle name="Normal 2 2 2 3 22 4 9" xfId="18492" xr:uid="{00000000-0005-0000-0000-0000C6470000}"/>
    <cellStyle name="Normal 2 2 2 3 22 5" xfId="18493" xr:uid="{00000000-0005-0000-0000-0000C7470000}"/>
    <cellStyle name="Normal 2 2 2 3 22 5 10" xfId="18494" xr:uid="{00000000-0005-0000-0000-0000C8470000}"/>
    <cellStyle name="Normal 2 2 2 3 22 5 2" xfId="18495" xr:uid="{00000000-0005-0000-0000-0000C9470000}"/>
    <cellStyle name="Normal 2 2 2 3 22 5 3" xfId="18496" xr:uid="{00000000-0005-0000-0000-0000CA470000}"/>
    <cellStyle name="Normal 2 2 2 3 22 5 4" xfId="18497" xr:uid="{00000000-0005-0000-0000-0000CB470000}"/>
    <cellStyle name="Normal 2 2 2 3 22 5 5" xfId="18498" xr:uid="{00000000-0005-0000-0000-0000CC470000}"/>
    <cellStyle name="Normal 2 2 2 3 22 5 6" xfId="18499" xr:uid="{00000000-0005-0000-0000-0000CD470000}"/>
    <cellStyle name="Normal 2 2 2 3 22 5 7" xfId="18500" xr:uid="{00000000-0005-0000-0000-0000CE470000}"/>
    <cellStyle name="Normal 2 2 2 3 22 5 8" xfId="18501" xr:uid="{00000000-0005-0000-0000-0000CF470000}"/>
    <cellStyle name="Normal 2 2 2 3 22 5 9" xfId="18502" xr:uid="{00000000-0005-0000-0000-0000D0470000}"/>
    <cellStyle name="Normal 2 2 2 3 22 6" xfId="18503" xr:uid="{00000000-0005-0000-0000-0000D1470000}"/>
    <cellStyle name="Normal 2 2 2 3 22 7" xfId="18504" xr:uid="{00000000-0005-0000-0000-0000D2470000}"/>
    <cellStyle name="Normal 2 2 2 3 22 8" xfId="18505" xr:uid="{00000000-0005-0000-0000-0000D3470000}"/>
    <cellStyle name="Normal 2 2 2 3 22 9" xfId="18506" xr:uid="{00000000-0005-0000-0000-0000D4470000}"/>
    <cellStyle name="Normal 2 2 2 3 23" xfId="18507" xr:uid="{00000000-0005-0000-0000-0000D5470000}"/>
    <cellStyle name="Normal 2 2 2 3 23 10" xfId="18508" xr:uid="{00000000-0005-0000-0000-0000D6470000}"/>
    <cellStyle name="Normal 2 2 2 3 23 11" xfId="18509" xr:uid="{00000000-0005-0000-0000-0000D7470000}"/>
    <cellStyle name="Normal 2 2 2 3 23 12" xfId="18510" xr:uid="{00000000-0005-0000-0000-0000D8470000}"/>
    <cellStyle name="Normal 2 2 2 3 23 13" xfId="18511" xr:uid="{00000000-0005-0000-0000-0000D9470000}"/>
    <cellStyle name="Normal 2 2 2 3 23 14" xfId="18512" xr:uid="{00000000-0005-0000-0000-0000DA470000}"/>
    <cellStyle name="Normal 2 2 2 3 23 2" xfId="18513" xr:uid="{00000000-0005-0000-0000-0000DB470000}"/>
    <cellStyle name="Normal 2 2 2 3 23 2 10" xfId="18514" xr:uid="{00000000-0005-0000-0000-0000DC470000}"/>
    <cellStyle name="Normal 2 2 2 3 23 2 2" xfId="18515" xr:uid="{00000000-0005-0000-0000-0000DD470000}"/>
    <cellStyle name="Normal 2 2 2 3 23 2 3" xfId="18516" xr:uid="{00000000-0005-0000-0000-0000DE470000}"/>
    <cellStyle name="Normal 2 2 2 3 23 2 4" xfId="18517" xr:uid="{00000000-0005-0000-0000-0000DF470000}"/>
    <cellStyle name="Normal 2 2 2 3 23 2 5" xfId="18518" xr:uid="{00000000-0005-0000-0000-0000E0470000}"/>
    <cellStyle name="Normal 2 2 2 3 23 2 6" xfId="18519" xr:uid="{00000000-0005-0000-0000-0000E1470000}"/>
    <cellStyle name="Normal 2 2 2 3 23 2 7" xfId="18520" xr:uid="{00000000-0005-0000-0000-0000E2470000}"/>
    <cellStyle name="Normal 2 2 2 3 23 2 8" xfId="18521" xr:uid="{00000000-0005-0000-0000-0000E3470000}"/>
    <cellStyle name="Normal 2 2 2 3 23 2 9" xfId="18522" xr:uid="{00000000-0005-0000-0000-0000E4470000}"/>
    <cellStyle name="Normal 2 2 2 3 23 3" xfId="18523" xr:uid="{00000000-0005-0000-0000-0000E5470000}"/>
    <cellStyle name="Normal 2 2 2 3 23 3 10" xfId="18524" xr:uid="{00000000-0005-0000-0000-0000E6470000}"/>
    <cellStyle name="Normal 2 2 2 3 23 3 2" xfId="18525" xr:uid="{00000000-0005-0000-0000-0000E7470000}"/>
    <cellStyle name="Normal 2 2 2 3 23 3 3" xfId="18526" xr:uid="{00000000-0005-0000-0000-0000E8470000}"/>
    <cellStyle name="Normal 2 2 2 3 23 3 4" xfId="18527" xr:uid="{00000000-0005-0000-0000-0000E9470000}"/>
    <cellStyle name="Normal 2 2 2 3 23 3 5" xfId="18528" xr:uid="{00000000-0005-0000-0000-0000EA470000}"/>
    <cellStyle name="Normal 2 2 2 3 23 3 6" xfId="18529" xr:uid="{00000000-0005-0000-0000-0000EB470000}"/>
    <cellStyle name="Normal 2 2 2 3 23 3 7" xfId="18530" xr:uid="{00000000-0005-0000-0000-0000EC470000}"/>
    <cellStyle name="Normal 2 2 2 3 23 3 8" xfId="18531" xr:uid="{00000000-0005-0000-0000-0000ED470000}"/>
    <cellStyle name="Normal 2 2 2 3 23 3 9" xfId="18532" xr:uid="{00000000-0005-0000-0000-0000EE470000}"/>
    <cellStyle name="Normal 2 2 2 3 23 4" xfId="18533" xr:uid="{00000000-0005-0000-0000-0000EF470000}"/>
    <cellStyle name="Normal 2 2 2 3 23 4 10" xfId="18534" xr:uid="{00000000-0005-0000-0000-0000F0470000}"/>
    <cellStyle name="Normal 2 2 2 3 23 4 2" xfId="18535" xr:uid="{00000000-0005-0000-0000-0000F1470000}"/>
    <cellStyle name="Normal 2 2 2 3 23 4 3" xfId="18536" xr:uid="{00000000-0005-0000-0000-0000F2470000}"/>
    <cellStyle name="Normal 2 2 2 3 23 4 4" xfId="18537" xr:uid="{00000000-0005-0000-0000-0000F3470000}"/>
    <cellStyle name="Normal 2 2 2 3 23 4 5" xfId="18538" xr:uid="{00000000-0005-0000-0000-0000F4470000}"/>
    <cellStyle name="Normal 2 2 2 3 23 4 6" xfId="18539" xr:uid="{00000000-0005-0000-0000-0000F5470000}"/>
    <cellStyle name="Normal 2 2 2 3 23 4 7" xfId="18540" xr:uid="{00000000-0005-0000-0000-0000F6470000}"/>
    <cellStyle name="Normal 2 2 2 3 23 4 8" xfId="18541" xr:uid="{00000000-0005-0000-0000-0000F7470000}"/>
    <cellStyle name="Normal 2 2 2 3 23 4 9" xfId="18542" xr:uid="{00000000-0005-0000-0000-0000F8470000}"/>
    <cellStyle name="Normal 2 2 2 3 23 5" xfId="18543" xr:uid="{00000000-0005-0000-0000-0000F9470000}"/>
    <cellStyle name="Normal 2 2 2 3 23 5 10" xfId="18544" xr:uid="{00000000-0005-0000-0000-0000FA470000}"/>
    <cellStyle name="Normal 2 2 2 3 23 5 2" xfId="18545" xr:uid="{00000000-0005-0000-0000-0000FB470000}"/>
    <cellStyle name="Normal 2 2 2 3 23 5 3" xfId="18546" xr:uid="{00000000-0005-0000-0000-0000FC470000}"/>
    <cellStyle name="Normal 2 2 2 3 23 5 4" xfId="18547" xr:uid="{00000000-0005-0000-0000-0000FD470000}"/>
    <cellStyle name="Normal 2 2 2 3 23 5 5" xfId="18548" xr:uid="{00000000-0005-0000-0000-0000FE470000}"/>
    <cellStyle name="Normal 2 2 2 3 23 5 6" xfId="18549" xr:uid="{00000000-0005-0000-0000-0000FF470000}"/>
    <cellStyle name="Normal 2 2 2 3 23 5 7" xfId="18550" xr:uid="{00000000-0005-0000-0000-000000480000}"/>
    <cellStyle name="Normal 2 2 2 3 23 5 8" xfId="18551" xr:uid="{00000000-0005-0000-0000-000001480000}"/>
    <cellStyle name="Normal 2 2 2 3 23 5 9" xfId="18552" xr:uid="{00000000-0005-0000-0000-000002480000}"/>
    <cellStyle name="Normal 2 2 2 3 23 6" xfId="18553" xr:uid="{00000000-0005-0000-0000-000003480000}"/>
    <cellStyle name="Normal 2 2 2 3 23 7" xfId="18554" xr:uid="{00000000-0005-0000-0000-000004480000}"/>
    <cellStyle name="Normal 2 2 2 3 23 8" xfId="18555" xr:uid="{00000000-0005-0000-0000-000005480000}"/>
    <cellStyle name="Normal 2 2 2 3 23 9" xfId="18556" xr:uid="{00000000-0005-0000-0000-000006480000}"/>
    <cellStyle name="Normal 2 2 2 3 24" xfId="18557" xr:uid="{00000000-0005-0000-0000-000007480000}"/>
    <cellStyle name="Normal 2 2 2 3 24 10" xfId="18558" xr:uid="{00000000-0005-0000-0000-000008480000}"/>
    <cellStyle name="Normal 2 2 2 3 24 11" xfId="18559" xr:uid="{00000000-0005-0000-0000-000009480000}"/>
    <cellStyle name="Normal 2 2 2 3 24 12" xfId="18560" xr:uid="{00000000-0005-0000-0000-00000A480000}"/>
    <cellStyle name="Normal 2 2 2 3 24 13" xfId="18561" xr:uid="{00000000-0005-0000-0000-00000B480000}"/>
    <cellStyle name="Normal 2 2 2 3 24 14" xfId="18562" xr:uid="{00000000-0005-0000-0000-00000C480000}"/>
    <cellStyle name="Normal 2 2 2 3 24 2" xfId="18563" xr:uid="{00000000-0005-0000-0000-00000D480000}"/>
    <cellStyle name="Normal 2 2 2 3 24 2 10" xfId="18564" xr:uid="{00000000-0005-0000-0000-00000E480000}"/>
    <cellStyle name="Normal 2 2 2 3 24 2 2" xfId="18565" xr:uid="{00000000-0005-0000-0000-00000F480000}"/>
    <cellStyle name="Normal 2 2 2 3 24 2 3" xfId="18566" xr:uid="{00000000-0005-0000-0000-000010480000}"/>
    <cellStyle name="Normal 2 2 2 3 24 2 4" xfId="18567" xr:uid="{00000000-0005-0000-0000-000011480000}"/>
    <cellStyle name="Normal 2 2 2 3 24 2 5" xfId="18568" xr:uid="{00000000-0005-0000-0000-000012480000}"/>
    <cellStyle name="Normal 2 2 2 3 24 2 6" xfId="18569" xr:uid="{00000000-0005-0000-0000-000013480000}"/>
    <cellStyle name="Normal 2 2 2 3 24 2 7" xfId="18570" xr:uid="{00000000-0005-0000-0000-000014480000}"/>
    <cellStyle name="Normal 2 2 2 3 24 2 8" xfId="18571" xr:uid="{00000000-0005-0000-0000-000015480000}"/>
    <cellStyle name="Normal 2 2 2 3 24 2 9" xfId="18572" xr:uid="{00000000-0005-0000-0000-000016480000}"/>
    <cellStyle name="Normal 2 2 2 3 24 3" xfId="18573" xr:uid="{00000000-0005-0000-0000-000017480000}"/>
    <cellStyle name="Normal 2 2 2 3 24 3 10" xfId="18574" xr:uid="{00000000-0005-0000-0000-000018480000}"/>
    <cellStyle name="Normal 2 2 2 3 24 3 2" xfId="18575" xr:uid="{00000000-0005-0000-0000-000019480000}"/>
    <cellStyle name="Normal 2 2 2 3 24 3 3" xfId="18576" xr:uid="{00000000-0005-0000-0000-00001A480000}"/>
    <cellStyle name="Normal 2 2 2 3 24 3 4" xfId="18577" xr:uid="{00000000-0005-0000-0000-00001B480000}"/>
    <cellStyle name="Normal 2 2 2 3 24 3 5" xfId="18578" xr:uid="{00000000-0005-0000-0000-00001C480000}"/>
    <cellStyle name="Normal 2 2 2 3 24 3 6" xfId="18579" xr:uid="{00000000-0005-0000-0000-00001D480000}"/>
    <cellStyle name="Normal 2 2 2 3 24 3 7" xfId="18580" xr:uid="{00000000-0005-0000-0000-00001E480000}"/>
    <cellStyle name="Normal 2 2 2 3 24 3 8" xfId="18581" xr:uid="{00000000-0005-0000-0000-00001F480000}"/>
    <cellStyle name="Normal 2 2 2 3 24 3 9" xfId="18582" xr:uid="{00000000-0005-0000-0000-000020480000}"/>
    <cellStyle name="Normal 2 2 2 3 24 4" xfId="18583" xr:uid="{00000000-0005-0000-0000-000021480000}"/>
    <cellStyle name="Normal 2 2 2 3 24 4 10" xfId="18584" xr:uid="{00000000-0005-0000-0000-000022480000}"/>
    <cellStyle name="Normal 2 2 2 3 24 4 2" xfId="18585" xr:uid="{00000000-0005-0000-0000-000023480000}"/>
    <cellStyle name="Normal 2 2 2 3 24 4 3" xfId="18586" xr:uid="{00000000-0005-0000-0000-000024480000}"/>
    <cellStyle name="Normal 2 2 2 3 24 4 4" xfId="18587" xr:uid="{00000000-0005-0000-0000-000025480000}"/>
    <cellStyle name="Normal 2 2 2 3 24 4 5" xfId="18588" xr:uid="{00000000-0005-0000-0000-000026480000}"/>
    <cellStyle name="Normal 2 2 2 3 24 4 6" xfId="18589" xr:uid="{00000000-0005-0000-0000-000027480000}"/>
    <cellStyle name="Normal 2 2 2 3 24 4 7" xfId="18590" xr:uid="{00000000-0005-0000-0000-000028480000}"/>
    <cellStyle name="Normal 2 2 2 3 24 4 8" xfId="18591" xr:uid="{00000000-0005-0000-0000-000029480000}"/>
    <cellStyle name="Normal 2 2 2 3 24 4 9" xfId="18592" xr:uid="{00000000-0005-0000-0000-00002A480000}"/>
    <cellStyle name="Normal 2 2 2 3 24 5" xfId="18593" xr:uid="{00000000-0005-0000-0000-00002B480000}"/>
    <cellStyle name="Normal 2 2 2 3 24 5 10" xfId="18594" xr:uid="{00000000-0005-0000-0000-00002C480000}"/>
    <cellStyle name="Normal 2 2 2 3 24 5 2" xfId="18595" xr:uid="{00000000-0005-0000-0000-00002D480000}"/>
    <cellStyle name="Normal 2 2 2 3 24 5 3" xfId="18596" xr:uid="{00000000-0005-0000-0000-00002E480000}"/>
    <cellStyle name="Normal 2 2 2 3 24 5 4" xfId="18597" xr:uid="{00000000-0005-0000-0000-00002F480000}"/>
    <cellStyle name="Normal 2 2 2 3 24 5 5" xfId="18598" xr:uid="{00000000-0005-0000-0000-000030480000}"/>
    <cellStyle name="Normal 2 2 2 3 24 5 6" xfId="18599" xr:uid="{00000000-0005-0000-0000-000031480000}"/>
    <cellStyle name="Normal 2 2 2 3 24 5 7" xfId="18600" xr:uid="{00000000-0005-0000-0000-000032480000}"/>
    <cellStyle name="Normal 2 2 2 3 24 5 8" xfId="18601" xr:uid="{00000000-0005-0000-0000-000033480000}"/>
    <cellStyle name="Normal 2 2 2 3 24 5 9" xfId="18602" xr:uid="{00000000-0005-0000-0000-000034480000}"/>
    <cellStyle name="Normal 2 2 2 3 24 6" xfId="18603" xr:uid="{00000000-0005-0000-0000-000035480000}"/>
    <cellStyle name="Normal 2 2 2 3 24 7" xfId="18604" xr:uid="{00000000-0005-0000-0000-000036480000}"/>
    <cellStyle name="Normal 2 2 2 3 24 8" xfId="18605" xr:uid="{00000000-0005-0000-0000-000037480000}"/>
    <cellStyle name="Normal 2 2 2 3 24 9" xfId="18606" xr:uid="{00000000-0005-0000-0000-000038480000}"/>
    <cellStyle name="Normal 2 2 2 3 25" xfId="18607" xr:uid="{00000000-0005-0000-0000-000039480000}"/>
    <cellStyle name="Normal 2 2 2 3 25 10" xfId="18608" xr:uid="{00000000-0005-0000-0000-00003A480000}"/>
    <cellStyle name="Normal 2 2 2 3 25 11" xfId="18609" xr:uid="{00000000-0005-0000-0000-00003B480000}"/>
    <cellStyle name="Normal 2 2 2 3 25 12" xfId="18610" xr:uid="{00000000-0005-0000-0000-00003C480000}"/>
    <cellStyle name="Normal 2 2 2 3 25 13" xfId="18611" xr:uid="{00000000-0005-0000-0000-00003D480000}"/>
    <cellStyle name="Normal 2 2 2 3 25 14" xfId="18612" xr:uid="{00000000-0005-0000-0000-00003E480000}"/>
    <cellStyle name="Normal 2 2 2 3 25 2" xfId="18613" xr:uid="{00000000-0005-0000-0000-00003F480000}"/>
    <cellStyle name="Normal 2 2 2 3 25 2 10" xfId="18614" xr:uid="{00000000-0005-0000-0000-000040480000}"/>
    <cellStyle name="Normal 2 2 2 3 25 2 2" xfId="18615" xr:uid="{00000000-0005-0000-0000-000041480000}"/>
    <cellStyle name="Normal 2 2 2 3 25 2 3" xfId="18616" xr:uid="{00000000-0005-0000-0000-000042480000}"/>
    <cellStyle name="Normal 2 2 2 3 25 2 4" xfId="18617" xr:uid="{00000000-0005-0000-0000-000043480000}"/>
    <cellStyle name="Normal 2 2 2 3 25 2 5" xfId="18618" xr:uid="{00000000-0005-0000-0000-000044480000}"/>
    <cellStyle name="Normal 2 2 2 3 25 2 6" xfId="18619" xr:uid="{00000000-0005-0000-0000-000045480000}"/>
    <cellStyle name="Normal 2 2 2 3 25 2 7" xfId="18620" xr:uid="{00000000-0005-0000-0000-000046480000}"/>
    <cellStyle name="Normal 2 2 2 3 25 2 8" xfId="18621" xr:uid="{00000000-0005-0000-0000-000047480000}"/>
    <cellStyle name="Normal 2 2 2 3 25 2 9" xfId="18622" xr:uid="{00000000-0005-0000-0000-000048480000}"/>
    <cellStyle name="Normal 2 2 2 3 25 3" xfId="18623" xr:uid="{00000000-0005-0000-0000-000049480000}"/>
    <cellStyle name="Normal 2 2 2 3 25 3 10" xfId="18624" xr:uid="{00000000-0005-0000-0000-00004A480000}"/>
    <cellStyle name="Normal 2 2 2 3 25 3 2" xfId="18625" xr:uid="{00000000-0005-0000-0000-00004B480000}"/>
    <cellStyle name="Normal 2 2 2 3 25 3 3" xfId="18626" xr:uid="{00000000-0005-0000-0000-00004C480000}"/>
    <cellStyle name="Normal 2 2 2 3 25 3 4" xfId="18627" xr:uid="{00000000-0005-0000-0000-00004D480000}"/>
    <cellStyle name="Normal 2 2 2 3 25 3 5" xfId="18628" xr:uid="{00000000-0005-0000-0000-00004E480000}"/>
    <cellStyle name="Normal 2 2 2 3 25 3 6" xfId="18629" xr:uid="{00000000-0005-0000-0000-00004F480000}"/>
    <cellStyle name="Normal 2 2 2 3 25 3 7" xfId="18630" xr:uid="{00000000-0005-0000-0000-000050480000}"/>
    <cellStyle name="Normal 2 2 2 3 25 3 8" xfId="18631" xr:uid="{00000000-0005-0000-0000-000051480000}"/>
    <cellStyle name="Normal 2 2 2 3 25 3 9" xfId="18632" xr:uid="{00000000-0005-0000-0000-000052480000}"/>
    <cellStyle name="Normal 2 2 2 3 25 4" xfId="18633" xr:uid="{00000000-0005-0000-0000-000053480000}"/>
    <cellStyle name="Normal 2 2 2 3 25 4 10" xfId="18634" xr:uid="{00000000-0005-0000-0000-000054480000}"/>
    <cellStyle name="Normal 2 2 2 3 25 4 2" xfId="18635" xr:uid="{00000000-0005-0000-0000-000055480000}"/>
    <cellStyle name="Normal 2 2 2 3 25 4 3" xfId="18636" xr:uid="{00000000-0005-0000-0000-000056480000}"/>
    <cellStyle name="Normal 2 2 2 3 25 4 4" xfId="18637" xr:uid="{00000000-0005-0000-0000-000057480000}"/>
    <cellStyle name="Normal 2 2 2 3 25 4 5" xfId="18638" xr:uid="{00000000-0005-0000-0000-000058480000}"/>
    <cellStyle name="Normal 2 2 2 3 25 4 6" xfId="18639" xr:uid="{00000000-0005-0000-0000-000059480000}"/>
    <cellStyle name="Normal 2 2 2 3 25 4 7" xfId="18640" xr:uid="{00000000-0005-0000-0000-00005A480000}"/>
    <cellStyle name="Normal 2 2 2 3 25 4 8" xfId="18641" xr:uid="{00000000-0005-0000-0000-00005B480000}"/>
    <cellStyle name="Normal 2 2 2 3 25 4 9" xfId="18642" xr:uid="{00000000-0005-0000-0000-00005C480000}"/>
    <cellStyle name="Normal 2 2 2 3 25 5" xfId="18643" xr:uid="{00000000-0005-0000-0000-00005D480000}"/>
    <cellStyle name="Normal 2 2 2 3 25 5 10" xfId="18644" xr:uid="{00000000-0005-0000-0000-00005E480000}"/>
    <cellStyle name="Normal 2 2 2 3 25 5 2" xfId="18645" xr:uid="{00000000-0005-0000-0000-00005F480000}"/>
    <cellStyle name="Normal 2 2 2 3 25 5 3" xfId="18646" xr:uid="{00000000-0005-0000-0000-000060480000}"/>
    <cellStyle name="Normal 2 2 2 3 25 5 4" xfId="18647" xr:uid="{00000000-0005-0000-0000-000061480000}"/>
    <cellStyle name="Normal 2 2 2 3 25 5 5" xfId="18648" xr:uid="{00000000-0005-0000-0000-000062480000}"/>
    <cellStyle name="Normal 2 2 2 3 25 5 6" xfId="18649" xr:uid="{00000000-0005-0000-0000-000063480000}"/>
    <cellStyle name="Normal 2 2 2 3 25 5 7" xfId="18650" xr:uid="{00000000-0005-0000-0000-000064480000}"/>
    <cellStyle name="Normal 2 2 2 3 25 5 8" xfId="18651" xr:uid="{00000000-0005-0000-0000-000065480000}"/>
    <cellStyle name="Normal 2 2 2 3 25 5 9" xfId="18652" xr:uid="{00000000-0005-0000-0000-000066480000}"/>
    <cellStyle name="Normal 2 2 2 3 25 6" xfId="18653" xr:uid="{00000000-0005-0000-0000-000067480000}"/>
    <cellStyle name="Normal 2 2 2 3 25 7" xfId="18654" xr:uid="{00000000-0005-0000-0000-000068480000}"/>
    <cellStyle name="Normal 2 2 2 3 25 8" xfId="18655" xr:uid="{00000000-0005-0000-0000-000069480000}"/>
    <cellStyle name="Normal 2 2 2 3 25 9" xfId="18656" xr:uid="{00000000-0005-0000-0000-00006A480000}"/>
    <cellStyle name="Normal 2 2 2 3 26" xfId="18657" xr:uid="{00000000-0005-0000-0000-00006B480000}"/>
    <cellStyle name="Normal 2 2 2 3 26 10" xfId="18658" xr:uid="{00000000-0005-0000-0000-00006C480000}"/>
    <cellStyle name="Normal 2 2 2 3 26 11" xfId="18659" xr:uid="{00000000-0005-0000-0000-00006D480000}"/>
    <cellStyle name="Normal 2 2 2 3 26 12" xfId="18660" xr:uid="{00000000-0005-0000-0000-00006E480000}"/>
    <cellStyle name="Normal 2 2 2 3 26 13" xfId="18661" xr:uid="{00000000-0005-0000-0000-00006F480000}"/>
    <cellStyle name="Normal 2 2 2 3 26 14" xfId="18662" xr:uid="{00000000-0005-0000-0000-000070480000}"/>
    <cellStyle name="Normal 2 2 2 3 26 2" xfId="18663" xr:uid="{00000000-0005-0000-0000-000071480000}"/>
    <cellStyle name="Normal 2 2 2 3 26 2 10" xfId="18664" xr:uid="{00000000-0005-0000-0000-000072480000}"/>
    <cellStyle name="Normal 2 2 2 3 26 2 2" xfId="18665" xr:uid="{00000000-0005-0000-0000-000073480000}"/>
    <cellStyle name="Normal 2 2 2 3 26 2 3" xfId="18666" xr:uid="{00000000-0005-0000-0000-000074480000}"/>
    <cellStyle name="Normal 2 2 2 3 26 2 4" xfId="18667" xr:uid="{00000000-0005-0000-0000-000075480000}"/>
    <cellStyle name="Normal 2 2 2 3 26 2 5" xfId="18668" xr:uid="{00000000-0005-0000-0000-000076480000}"/>
    <cellStyle name="Normal 2 2 2 3 26 2 6" xfId="18669" xr:uid="{00000000-0005-0000-0000-000077480000}"/>
    <cellStyle name="Normal 2 2 2 3 26 2 7" xfId="18670" xr:uid="{00000000-0005-0000-0000-000078480000}"/>
    <cellStyle name="Normal 2 2 2 3 26 2 8" xfId="18671" xr:uid="{00000000-0005-0000-0000-000079480000}"/>
    <cellStyle name="Normal 2 2 2 3 26 2 9" xfId="18672" xr:uid="{00000000-0005-0000-0000-00007A480000}"/>
    <cellStyle name="Normal 2 2 2 3 26 3" xfId="18673" xr:uid="{00000000-0005-0000-0000-00007B480000}"/>
    <cellStyle name="Normal 2 2 2 3 26 3 10" xfId="18674" xr:uid="{00000000-0005-0000-0000-00007C480000}"/>
    <cellStyle name="Normal 2 2 2 3 26 3 2" xfId="18675" xr:uid="{00000000-0005-0000-0000-00007D480000}"/>
    <cellStyle name="Normal 2 2 2 3 26 3 3" xfId="18676" xr:uid="{00000000-0005-0000-0000-00007E480000}"/>
    <cellStyle name="Normal 2 2 2 3 26 3 4" xfId="18677" xr:uid="{00000000-0005-0000-0000-00007F480000}"/>
    <cellStyle name="Normal 2 2 2 3 26 3 5" xfId="18678" xr:uid="{00000000-0005-0000-0000-000080480000}"/>
    <cellStyle name="Normal 2 2 2 3 26 3 6" xfId="18679" xr:uid="{00000000-0005-0000-0000-000081480000}"/>
    <cellStyle name="Normal 2 2 2 3 26 3 7" xfId="18680" xr:uid="{00000000-0005-0000-0000-000082480000}"/>
    <cellStyle name="Normal 2 2 2 3 26 3 8" xfId="18681" xr:uid="{00000000-0005-0000-0000-000083480000}"/>
    <cellStyle name="Normal 2 2 2 3 26 3 9" xfId="18682" xr:uid="{00000000-0005-0000-0000-000084480000}"/>
    <cellStyle name="Normal 2 2 2 3 26 4" xfId="18683" xr:uid="{00000000-0005-0000-0000-000085480000}"/>
    <cellStyle name="Normal 2 2 2 3 26 4 10" xfId="18684" xr:uid="{00000000-0005-0000-0000-000086480000}"/>
    <cellStyle name="Normal 2 2 2 3 26 4 2" xfId="18685" xr:uid="{00000000-0005-0000-0000-000087480000}"/>
    <cellStyle name="Normal 2 2 2 3 26 4 3" xfId="18686" xr:uid="{00000000-0005-0000-0000-000088480000}"/>
    <cellStyle name="Normal 2 2 2 3 26 4 4" xfId="18687" xr:uid="{00000000-0005-0000-0000-000089480000}"/>
    <cellStyle name="Normal 2 2 2 3 26 4 5" xfId="18688" xr:uid="{00000000-0005-0000-0000-00008A480000}"/>
    <cellStyle name="Normal 2 2 2 3 26 4 6" xfId="18689" xr:uid="{00000000-0005-0000-0000-00008B480000}"/>
    <cellStyle name="Normal 2 2 2 3 26 4 7" xfId="18690" xr:uid="{00000000-0005-0000-0000-00008C480000}"/>
    <cellStyle name="Normal 2 2 2 3 26 4 8" xfId="18691" xr:uid="{00000000-0005-0000-0000-00008D480000}"/>
    <cellStyle name="Normal 2 2 2 3 26 4 9" xfId="18692" xr:uid="{00000000-0005-0000-0000-00008E480000}"/>
    <cellStyle name="Normal 2 2 2 3 26 5" xfId="18693" xr:uid="{00000000-0005-0000-0000-00008F480000}"/>
    <cellStyle name="Normal 2 2 2 3 26 5 10" xfId="18694" xr:uid="{00000000-0005-0000-0000-000090480000}"/>
    <cellStyle name="Normal 2 2 2 3 26 5 2" xfId="18695" xr:uid="{00000000-0005-0000-0000-000091480000}"/>
    <cellStyle name="Normal 2 2 2 3 26 5 3" xfId="18696" xr:uid="{00000000-0005-0000-0000-000092480000}"/>
    <cellStyle name="Normal 2 2 2 3 26 5 4" xfId="18697" xr:uid="{00000000-0005-0000-0000-000093480000}"/>
    <cellStyle name="Normal 2 2 2 3 26 5 5" xfId="18698" xr:uid="{00000000-0005-0000-0000-000094480000}"/>
    <cellStyle name="Normal 2 2 2 3 26 5 6" xfId="18699" xr:uid="{00000000-0005-0000-0000-000095480000}"/>
    <cellStyle name="Normal 2 2 2 3 26 5 7" xfId="18700" xr:uid="{00000000-0005-0000-0000-000096480000}"/>
    <cellStyle name="Normal 2 2 2 3 26 5 8" xfId="18701" xr:uid="{00000000-0005-0000-0000-000097480000}"/>
    <cellStyle name="Normal 2 2 2 3 26 5 9" xfId="18702" xr:uid="{00000000-0005-0000-0000-000098480000}"/>
    <cellStyle name="Normal 2 2 2 3 26 6" xfId="18703" xr:uid="{00000000-0005-0000-0000-000099480000}"/>
    <cellStyle name="Normal 2 2 2 3 26 7" xfId="18704" xr:uid="{00000000-0005-0000-0000-00009A480000}"/>
    <cellStyle name="Normal 2 2 2 3 26 8" xfId="18705" xr:uid="{00000000-0005-0000-0000-00009B480000}"/>
    <cellStyle name="Normal 2 2 2 3 26 9" xfId="18706" xr:uid="{00000000-0005-0000-0000-00009C480000}"/>
    <cellStyle name="Normal 2 2 2 3 27" xfId="18707" xr:uid="{00000000-0005-0000-0000-00009D480000}"/>
    <cellStyle name="Normal 2 2 2 3 27 10" xfId="18708" xr:uid="{00000000-0005-0000-0000-00009E480000}"/>
    <cellStyle name="Normal 2 2 2 3 27 11" xfId="18709" xr:uid="{00000000-0005-0000-0000-00009F480000}"/>
    <cellStyle name="Normal 2 2 2 3 27 12" xfId="18710" xr:uid="{00000000-0005-0000-0000-0000A0480000}"/>
    <cellStyle name="Normal 2 2 2 3 27 13" xfId="18711" xr:uid="{00000000-0005-0000-0000-0000A1480000}"/>
    <cellStyle name="Normal 2 2 2 3 27 14" xfId="18712" xr:uid="{00000000-0005-0000-0000-0000A2480000}"/>
    <cellStyle name="Normal 2 2 2 3 27 2" xfId="18713" xr:uid="{00000000-0005-0000-0000-0000A3480000}"/>
    <cellStyle name="Normal 2 2 2 3 27 2 10" xfId="18714" xr:uid="{00000000-0005-0000-0000-0000A4480000}"/>
    <cellStyle name="Normal 2 2 2 3 27 2 2" xfId="18715" xr:uid="{00000000-0005-0000-0000-0000A5480000}"/>
    <cellStyle name="Normal 2 2 2 3 27 2 3" xfId="18716" xr:uid="{00000000-0005-0000-0000-0000A6480000}"/>
    <cellStyle name="Normal 2 2 2 3 27 2 4" xfId="18717" xr:uid="{00000000-0005-0000-0000-0000A7480000}"/>
    <cellStyle name="Normal 2 2 2 3 27 2 5" xfId="18718" xr:uid="{00000000-0005-0000-0000-0000A8480000}"/>
    <cellStyle name="Normal 2 2 2 3 27 2 6" xfId="18719" xr:uid="{00000000-0005-0000-0000-0000A9480000}"/>
    <cellStyle name="Normal 2 2 2 3 27 2 7" xfId="18720" xr:uid="{00000000-0005-0000-0000-0000AA480000}"/>
    <cellStyle name="Normal 2 2 2 3 27 2 8" xfId="18721" xr:uid="{00000000-0005-0000-0000-0000AB480000}"/>
    <cellStyle name="Normal 2 2 2 3 27 2 9" xfId="18722" xr:uid="{00000000-0005-0000-0000-0000AC480000}"/>
    <cellStyle name="Normal 2 2 2 3 27 3" xfId="18723" xr:uid="{00000000-0005-0000-0000-0000AD480000}"/>
    <cellStyle name="Normal 2 2 2 3 27 3 10" xfId="18724" xr:uid="{00000000-0005-0000-0000-0000AE480000}"/>
    <cellStyle name="Normal 2 2 2 3 27 3 2" xfId="18725" xr:uid="{00000000-0005-0000-0000-0000AF480000}"/>
    <cellStyle name="Normal 2 2 2 3 27 3 3" xfId="18726" xr:uid="{00000000-0005-0000-0000-0000B0480000}"/>
    <cellStyle name="Normal 2 2 2 3 27 3 4" xfId="18727" xr:uid="{00000000-0005-0000-0000-0000B1480000}"/>
    <cellStyle name="Normal 2 2 2 3 27 3 5" xfId="18728" xr:uid="{00000000-0005-0000-0000-0000B2480000}"/>
    <cellStyle name="Normal 2 2 2 3 27 3 6" xfId="18729" xr:uid="{00000000-0005-0000-0000-0000B3480000}"/>
    <cellStyle name="Normal 2 2 2 3 27 3 7" xfId="18730" xr:uid="{00000000-0005-0000-0000-0000B4480000}"/>
    <cellStyle name="Normal 2 2 2 3 27 3 8" xfId="18731" xr:uid="{00000000-0005-0000-0000-0000B5480000}"/>
    <cellStyle name="Normal 2 2 2 3 27 3 9" xfId="18732" xr:uid="{00000000-0005-0000-0000-0000B6480000}"/>
    <cellStyle name="Normal 2 2 2 3 27 4" xfId="18733" xr:uid="{00000000-0005-0000-0000-0000B7480000}"/>
    <cellStyle name="Normal 2 2 2 3 27 4 10" xfId="18734" xr:uid="{00000000-0005-0000-0000-0000B8480000}"/>
    <cellStyle name="Normal 2 2 2 3 27 4 2" xfId="18735" xr:uid="{00000000-0005-0000-0000-0000B9480000}"/>
    <cellStyle name="Normal 2 2 2 3 27 4 3" xfId="18736" xr:uid="{00000000-0005-0000-0000-0000BA480000}"/>
    <cellStyle name="Normal 2 2 2 3 27 4 4" xfId="18737" xr:uid="{00000000-0005-0000-0000-0000BB480000}"/>
    <cellStyle name="Normal 2 2 2 3 27 4 5" xfId="18738" xr:uid="{00000000-0005-0000-0000-0000BC480000}"/>
    <cellStyle name="Normal 2 2 2 3 27 4 6" xfId="18739" xr:uid="{00000000-0005-0000-0000-0000BD480000}"/>
    <cellStyle name="Normal 2 2 2 3 27 4 7" xfId="18740" xr:uid="{00000000-0005-0000-0000-0000BE480000}"/>
    <cellStyle name="Normal 2 2 2 3 27 4 8" xfId="18741" xr:uid="{00000000-0005-0000-0000-0000BF480000}"/>
    <cellStyle name="Normal 2 2 2 3 27 4 9" xfId="18742" xr:uid="{00000000-0005-0000-0000-0000C0480000}"/>
    <cellStyle name="Normal 2 2 2 3 27 5" xfId="18743" xr:uid="{00000000-0005-0000-0000-0000C1480000}"/>
    <cellStyle name="Normal 2 2 2 3 27 5 10" xfId="18744" xr:uid="{00000000-0005-0000-0000-0000C2480000}"/>
    <cellStyle name="Normal 2 2 2 3 27 5 2" xfId="18745" xr:uid="{00000000-0005-0000-0000-0000C3480000}"/>
    <cellStyle name="Normal 2 2 2 3 27 5 3" xfId="18746" xr:uid="{00000000-0005-0000-0000-0000C4480000}"/>
    <cellStyle name="Normal 2 2 2 3 27 5 4" xfId="18747" xr:uid="{00000000-0005-0000-0000-0000C5480000}"/>
    <cellStyle name="Normal 2 2 2 3 27 5 5" xfId="18748" xr:uid="{00000000-0005-0000-0000-0000C6480000}"/>
    <cellStyle name="Normal 2 2 2 3 27 5 6" xfId="18749" xr:uid="{00000000-0005-0000-0000-0000C7480000}"/>
    <cellStyle name="Normal 2 2 2 3 27 5 7" xfId="18750" xr:uid="{00000000-0005-0000-0000-0000C8480000}"/>
    <cellStyle name="Normal 2 2 2 3 27 5 8" xfId="18751" xr:uid="{00000000-0005-0000-0000-0000C9480000}"/>
    <cellStyle name="Normal 2 2 2 3 27 5 9" xfId="18752" xr:uid="{00000000-0005-0000-0000-0000CA480000}"/>
    <cellStyle name="Normal 2 2 2 3 27 6" xfId="18753" xr:uid="{00000000-0005-0000-0000-0000CB480000}"/>
    <cellStyle name="Normal 2 2 2 3 27 7" xfId="18754" xr:uid="{00000000-0005-0000-0000-0000CC480000}"/>
    <cellStyle name="Normal 2 2 2 3 27 8" xfId="18755" xr:uid="{00000000-0005-0000-0000-0000CD480000}"/>
    <cellStyle name="Normal 2 2 2 3 27 9" xfId="18756" xr:uid="{00000000-0005-0000-0000-0000CE480000}"/>
    <cellStyle name="Normal 2 2 2 3 28" xfId="18757" xr:uid="{00000000-0005-0000-0000-0000CF480000}"/>
    <cellStyle name="Normal 2 2 2 3 28 10" xfId="18758" xr:uid="{00000000-0005-0000-0000-0000D0480000}"/>
    <cellStyle name="Normal 2 2 2 3 28 11" xfId="18759" xr:uid="{00000000-0005-0000-0000-0000D1480000}"/>
    <cellStyle name="Normal 2 2 2 3 28 12" xfId="18760" xr:uid="{00000000-0005-0000-0000-0000D2480000}"/>
    <cellStyle name="Normal 2 2 2 3 28 13" xfId="18761" xr:uid="{00000000-0005-0000-0000-0000D3480000}"/>
    <cellStyle name="Normal 2 2 2 3 28 14" xfId="18762" xr:uid="{00000000-0005-0000-0000-0000D4480000}"/>
    <cellStyle name="Normal 2 2 2 3 28 2" xfId="18763" xr:uid="{00000000-0005-0000-0000-0000D5480000}"/>
    <cellStyle name="Normal 2 2 2 3 28 2 10" xfId="18764" xr:uid="{00000000-0005-0000-0000-0000D6480000}"/>
    <cellStyle name="Normal 2 2 2 3 28 2 2" xfId="18765" xr:uid="{00000000-0005-0000-0000-0000D7480000}"/>
    <cellStyle name="Normal 2 2 2 3 28 2 3" xfId="18766" xr:uid="{00000000-0005-0000-0000-0000D8480000}"/>
    <cellStyle name="Normal 2 2 2 3 28 2 4" xfId="18767" xr:uid="{00000000-0005-0000-0000-0000D9480000}"/>
    <cellStyle name="Normal 2 2 2 3 28 2 5" xfId="18768" xr:uid="{00000000-0005-0000-0000-0000DA480000}"/>
    <cellStyle name="Normal 2 2 2 3 28 2 6" xfId="18769" xr:uid="{00000000-0005-0000-0000-0000DB480000}"/>
    <cellStyle name="Normal 2 2 2 3 28 2 7" xfId="18770" xr:uid="{00000000-0005-0000-0000-0000DC480000}"/>
    <cellStyle name="Normal 2 2 2 3 28 2 8" xfId="18771" xr:uid="{00000000-0005-0000-0000-0000DD480000}"/>
    <cellStyle name="Normal 2 2 2 3 28 2 9" xfId="18772" xr:uid="{00000000-0005-0000-0000-0000DE480000}"/>
    <cellStyle name="Normal 2 2 2 3 28 3" xfId="18773" xr:uid="{00000000-0005-0000-0000-0000DF480000}"/>
    <cellStyle name="Normal 2 2 2 3 28 3 10" xfId="18774" xr:uid="{00000000-0005-0000-0000-0000E0480000}"/>
    <cellStyle name="Normal 2 2 2 3 28 3 2" xfId="18775" xr:uid="{00000000-0005-0000-0000-0000E1480000}"/>
    <cellStyle name="Normal 2 2 2 3 28 3 3" xfId="18776" xr:uid="{00000000-0005-0000-0000-0000E2480000}"/>
    <cellStyle name="Normal 2 2 2 3 28 3 4" xfId="18777" xr:uid="{00000000-0005-0000-0000-0000E3480000}"/>
    <cellStyle name="Normal 2 2 2 3 28 3 5" xfId="18778" xr:uid="{00000000-0005-0000-0000-0000E4480000}"/>
    <cellStyle name="Normal 2 2 2 3 28 3 6" xfId="18779" xr:uid="{00000000-0005-0000-0000-0000E5480000}"/>
    <cellStyle name="Normal 2 2 2 3 28 3 7" xfId="18780" xr:uid="{00000000-0005-0000-0000-0000E6480000}"/>
    <cellStyle name="Normal 2 2 2 3 28 3 8" xfId="18781" xr:uid="{00000000-0005-0000-0000-0000E7480000}"/>
    <cellStyle name="Normal 2 2 2 3 28 3 9" xfId="18782" xr:uid="{00000000-0005-0000-0000-0000E8480000}"/>
    <cellStyle name="Normal 2 2 2 3 28 4" xfId="18783" xr:uid="{00000000-0005-0000-0000-0000E9480000}"/>
    <cellStyle name="Normal 2 2 2 3 28 4 10" xfId="18784" xr:uid="{00000000-0005-0000-0000-0000EA480000}"/>
    <cellStyle name="Normal 2 2 2 3 28 4 2" xfId="18785" xr:uid="{00000000-0005-0000-0000-0000EB480000}"/>
    <cellStyle name="Normal 2 2 2 3 28 4 3" xfId="18786" xr:uid="{00000000-0005-0000-0000-0000EC480000}"/>
    <cellStyle name="Normal 2 2 2 3 28 4 4" xfId="18787" xr:uid="{00000000-0005-0000-0000-0000ED480000}"/>
    <cellStyle name="Normal 2 2 2 3 28 4 5" xfId="18788" xr:uid="{00000000-0005-0000-0000-0000EE480000}"/>
    <cellStyle name="Normal 2 2 2 3 28 4 6" xfId="18789" xr:uid="{00000000-0005-0000-0000-0000EF480000}"/>
    <cellStyle name="Normal 2 2 2 3 28 4 7" xfId="18790" xr:uid="{00000000-0005-0000-0000-0000F0480000}"/>
    <cellStyle name="Normal 2 2 2 3 28 4 8" xfId="18791" xr:uid="{00000000-0005-0000-0000-0000F1480000}"/>
    <cellStyle name="Normal 2 2 2 3 28 4 9" xfId="18792" xr:uid="{00000000-0005-0000-0000-0000F2480000}"/>
    <cellStyle name="Normal 2 2 2 3 28 5" xfId="18793" xr:uid="{00000000-0005-0000-0000-0000F3480000}"/>
    <cellStyle name="Normal 2 2 2 3 28 5 10" xfId="18794" xr:uid="{00000000-0005-0000-0000-0000F4480000}"/>
    <cellStyle name="Normal 2 2 2 3 28 5 2" xfId="18795" xr:uid="{00000000-0005-0000-0000-0000F5480000}"/>
    <cellStyle name="Normal 2 2 2 3 28 5 3" xfId="18796" xr:uid="{00000000-0005-0000-0000-0000F6480000}"/>
    <cellStyle name="Normal 2 2 2 3 28 5 4" xfId="18797" xr:uid="{00000000-0005-0000-0000-0000F7480000}"/>
    <cellStyle name="Normal 2 2 2 3 28 5 5" xfId="18798" xr:uid="{00000000-0005-0000-0000-0000F8480000}"/>
    <cellStyle name="Normal 2 2 2 3 28 5 6" xfId="18799" xr:uid="{00000000-0005-0000-0000-0000F9480000}"/>
    <cellStyle name="Normal 2 2 2 3 28 5 7" xfId="18800" xr:uid="{00000000-0005-0000-0000-0000FA480000}"/>
    <cellStyle name="Normal 2 2 2 3 28 5 8" xfId="18801" xr:uid="{00000000-0005-0000-0000-0000FB480000}"/>
    <cellStyle name="Normal 2 2 2 3 28 5 9" xfId="18802" xr:uid="{00000000-0005-0000-0000-0000FC480000}"/>
    <cellStyle name="Normal 2 2 2 3 28 6" xfId="18803" xr:uid="{00000000-0005-0000-0000-0000FD480000}"/>
    <cellStyle name="Normal 2 2 2 3 28 7" xfId="18804" xr:uid="{00000000-0005-0000-0000-0000FE480000}"/>
    <cellStyle name="Normal 2 2 2 3 28 8" xfId="18805" xr:uid="{00000000-0005-0000-0000-0000FF480000}"/>
    <cellStyle name="Normal 2 2 2 3 28 9" xfId="18806" xr:uid="{00000000-0005-0000-0000-000000490000}"/>
    <cellStyle name="Normal 2 2 2 3 29" xfId="18807" xr:uid="{00000000-0005-0000-0000-000001490000}"/>
    <cellStyle name="Normal 2 2 2 3 29 10" xfId="18808" xr:uid="{00000000-0005-0000-0000-000002490000}"/>
    <cellStyle name="Normal 2 2 2 3 29 11" xfId="18809" xr:uid="{00000000-0005-0000-0000-000003490000}"/>
    <cellStyle name="Normal 2 2 2 3 29 12" xfId="18810" xr:uid="{00000000-0005-0000-0000-000004490000}"/>
    <cellStyle name="Normal 2 2 2 3 29 13" xfId="18811" xr:uid="{00000000-0005-0000-0000-000005490000}"/>
    <cellStyle name="Normal 2 2 2 3 29 14" xfId="18812" xr:uid="{00000000-0005-0000-0000-000006490000}"/>
    <cellStyle name="Normal 2 2 2 3 29 2" xfId="18813" xr:uid="{00000000-0005-0000-0000-000007490000}"/>
    <cellStyle name="Normal 2 2 2 3 29 2 10" xfId="18814" xr:uid="{00000000-0005-0000-0000-000008490000}"/>
    <cellStyle name="Normal 2 2 2 3 29 2 2" xfId="18815" xr:uid="{00000000-0005-0000-0000-000009490000}"/>
    <cellStyle name="Normal 2 2 2 3 29 2 3" xfId="18816" xr:uid="{00000000-0005-0000-0000-00000A490000}"/>
    <cellStyle name="Normal 2 2 2 3 29 2 4" xfId="18817" xr:uid="{00000000-0005-0000-0000-00000B490000}"/>
    <cellStyle name="Normal 2 2 2 3 29 2 5" xfId="18818" xr:uid="{00000000-0005-0000-0000-00000C490000}"/>
    <cellStyle name="Normal 2 2 2 3 29 2 6" xfId="18819" xr:uid="{00000000-0005-0000-0000-00000D490000}"/>
    <cellStyle name="Normal 2 2 2 3 29 2 7" xfId="18820" xr:uid="{00000000-0005-0000-0000-00000E490000}"/>
    <cellStyle name="Normal 2 2 2 3 29 2 8" xfId="18821" xr:uid="{00000000-0005-0000-0000-00000F490000}"/>
    <cellStyle name="Normal 2 2 2 3 29 2 9" xfId="18822" xr:uid="{00000000-0005-0000-0000-000010490000}"/>
    <cellStyle name="Normal 2 2 2 3 29 3" xfId="18823" xr:uid="{00000000-0005-0000-0000-000011490000}"/>
    <cellStyle name="Normal 2 2 2 3 29 3 10" xfId="18824" xr:uid="{00000000-0005-0000-0000-000012490000}"/>
    <cellStyle name="Normal 2 2 2 3 29 3 2" xfId="18825" xr:uid="{00000000-0005-0000-0000-000013490000}"/>
    <cellStyle name="Normal 2 2 2 3 29 3 3" xfId="18826" xr:uid="{00000000-0005-0000-0000-000014490000}"/>
    <cellStyle name="Normal 2 2 2 3 29 3 4" xfId="18827" xr:uid="{00000000-0005-0000-0000-000015490000}"/>
    <cellStyle name="Normal 2 2 2 3 29 3 5" xfId="18828" xr:uid="{00000000-0005-0000-0000-000016490000}"/>
    <cellStyle name="Normal 2 2 2 3 29 3 6" xfId="18829" xr:uid="{00000000-0005-0000-0000-000017490000}"/>
    <cellStyle name="Normal 2 2 2 3 29 3 7" xfId="18830" xr:uid="{00000000-0005-0000-0000-000018490000}"/>
    <cellStyle name="Normal 2 2 2 3 29 3 8" xfId="18831" xr:uid="{00000000-0005-0000-0000-000019490000}"/>
    <cellStyle name="Normal 2 2 2 3 29 3 9" xfId="18832" xr:uid="{00000000-0005-0000-0000-00001A490000}"/>
    <cellStyle name="Normal 2 2 2 3 29 4" xfId="18833" xr:uid="{00000000-0005-0000-0000-00001B490000}"/>
    <cellStyle name="Normal 2 2 2 3 29 4 10" xfId="18834" xr:uid="{00000000-0005-0000-0000-00001C490000}"/>
    <cellStyle name="Normal 2 2 2 3 29 4 2" xfId="18835" xr:uid="{00000000-0005-0000-0000-00001D490000}"/>
    <cellStyle name="Normal 2 2 2 3 29 4 3" xfId="18836" xr:uid="{00000000-0005-0000-0000-00001E490000}"/>
    <cellStyle name="Normal 2 2 2 3 29 4 4" xfId="18837" xr:uid="{00000000-0005-0000-0000-00001F490000}"/>
    <cellStyle name="Normal 2 2 2 3 29 4 5" xfId="18838" xr:uid="{00000000-0005-0000-0000-000020490000}"/>
    <cellStyle name="Normal 2 2 2 3 29 4 6" xfId="18839" xr:uid="{00000000-0005-0000-0000-000021490000}"/>
    <cellStyle name="Normal 2 2 2 3 29 4 7" xfId="18840" xr:uid="{00000000-0005-0000-0000-000022490000}"/>
    <cellStyle name="Normal 2 2 2 3 29 4 8" xfId="18841" xr:uid="{00000000-0005-0000-0000-000023490000}"/>
    <cellStyle name="Normal 2 2 2 3 29 4 9" xfId="18842" xr:uid="{00000000-0005-0000-0000-000024490000}"/>
    <cellStyle name="Normal 2 2 2 3 29 5" xfId="18843" xr:uid="{00000000-0005-0000-0000-000025490000}"/>
    <cellStyle name="Normal 2 2 2 3 29 5 10" xfId="18844" xr:uid="{00000000-0005-0000-0000-000026490000}"/>
    <cellStyle name="Normal 2 2 2 3 29 5 2" xfId="18845" xr:uid="{00000000-0005-0000-0000-000027490000}"/>
    <cellStyle name="Normal 2 2 2 3 29 5 3" xfId="18846" xr:uid="{00000000-0005-0000-0000-000028490000}"/>
    <cellStyle name="Normal 2 2 2 3 29 5 4" xfId="18847" xr:uid="{00000000-0005-0000-0000-000029490000}"/>
    <cellStyle name="Normal 2 2 2 3 29 5 5" xfId="18848" xr:uid="{00000000-0005-0000-0000-00002A490000}"/>
    <cellStyle name="Normal 2 2 2 3 29 5 6" xfId="18849" xr:uid="{00000000-0005-0000-0000-00002B490000}"/>
    <cellStyle name="Normal 2 2 2 3 29 5 7" xfId="18850" xr:uid="{00000000-0005-0000-0000-00002C490000}"/>
    <cellStyle name="Normal 2 2 2 3 29 5 8" xfId="18851" xr:uid="{00000000-0005-0000-0000-00002D490000}"/>
    <cellStyle name="Normal 2 2 2 3 29 5 9" xfId="18852" xr:uid="{00000000-0005-0000-0000-00002E490000}"/>
    <cellStyle name="Normal 2 2 2 3 29 6" xfId="18853" xr:uid="{00000000-0005-0000-0000-00002F490000}"/>
    <cellStyle name="Normal 2 2 2 3 29 7" xfId="18854" xr:uid="{00000000-0005-0000-0000-000030490000}"/>
    <cellStyle name="Normal 2 2 2 3 29 8" xfId="18855" xr:uid="{00000000-0005-0000-0000-000031490000}"/>
    <cellStyle name="Normal 2 2 2 3 29 9" xfId="18856" xr:uid="{00000000-0005-0000-0000-000032490000}"/>
    <cellStyle name="Normal 2 2 2 3 3" xfId="18857" xr:uid="{00000000-0005-0000-0000-000033490000}"/>
    <cellStyle name="Normal 2 2 2 3 3 10" xfId="18858" xr:uid="{00000000-0005-0000-0000-000034490000}"/>
    <cellStyle name="Normal 2 2 2 3 3 11" xfId="18859" xr:uid="{00000000-0005-0000-0000-000035490000}"/>
    <cellStyle name="Normal 2 2 2 3 3 12" xfId="18860" xr:uid="{00000000-0005-0000-0000-000036490000}"/>
    <cellStyle name="Normal 2 2 2 3 3 13" xfId="18861" xr:uid="{00000000-0005-0000-0000-000037490000}"/>
    <cellStyle name="Normal 2 2 2 3 3 14" xfId="18862" xr:uid="{00000000-0005-0000-0000-000038490000}"/>
    <cellStyle name="Normal 2 2 2 3 3 15" xfId="18863" xr:uid="{00000000-0005-0000-0000-000039490000}"/>
    <cellStyle name="Normal 2 2 2 3 3 16" xfId="18864" xr:uid="{00000000-0005-0000-0000-00003A490000}"/>
    <cellStyle name="Normal 2 2 2 3 3 2" xfId="18865" xr:uid="{00000000-0005-0000-0000-00003B490000}"/>
    <cellStyle name="Normal 2 2 2 3 3 2 10" xfId="18866" xr:uid="{00000000-0005-0000-0000-00003C490000}"/>
    <cellStyle name="Normal 2 2 2 3 3 2 11" xfId="18867" xr:uid="{00000000-0005-0000-0000-00003D490000}"/>
    <cellStyle name="Normal 2 2 2 3 3 2 12" xfId="18868" xr:uid="{00000000-0005-0000-0000-00003E490000}"/>
    <cellStyle name="Normal 2 2 2 3 3 2 2" xfId="18869" xr:uid="{00000000-0005-0000-0000-00003F490000}"/>
    <cellStyle name="Normal 2 2 2 3 3 2 3" xfId="18870" xr:uid="{00000000-0005-0000-0000-000040490000}"/>
    <cellStyle name="Normal 2 2 2 3 3 2 4" xfId="18871" xr:uid="{00000000-0005-0000-0000-000041490000}"/>
    <cellStyle name="Normal 2 2 2 3 3 2 5" xfId="18872" xr:uid="{00000000-0005-0000-0000-000042490000}"/>
    <cellStyle name="Normal 2 2 2 3 3 2 6" xfId="18873" xr:uid="{00000000-0005-0000-0000-000043490000}"/>
    <cellStyle name="Normal 2 2 2 3 3 2 7" xfId="18874" xr:uid="{00000000-0005-0000-0000-000044490000}"/>
    <cellStyle name="Normal 2 2 2 3 3 2 8" xfId="18875" xr:uid="{00000000-0005-0000-0000-000045490000}"/>
    <cellStyle name="Normal 2 2 2 3 3 2 9" xfId="18876" xr:uid="{00000000-0005-0000-0000-000046490000}"/>
    <cellStyle name="Normal 2 2 2 3 3 3" xfId="18877" xr:uid="{00000000-0005-0000-0000-000047490000}"/>
    <cellStyle name="Normal 2 2 2 3 3 3 10" xfId="18878" xr:uid="{00000000-0005-0000-0000-000048490000}"/>
    <cellStyle name="Normal 2 2 2 3 3 3 2" xfId="18879" xr:uid="{00000000-0005-0000-0000-000049490000}"/>
    <cellStyle name="Normal 2 2 2 3 3 3 3" xfId="18880" xr:uid="{00000000-0005-0000-0000-00004A490000}"/>
    <cellStyle name="Normal 2 2 2 3 3 3 4" xfId="18881" xr:uid="{00000000-0005-0000-0000-00004B490000}"/>
    <cellStyle name="Normal 2 2 2 3 3 3 5" xfId="18882" xr:uid="{00000000-0005-0000-0000-00004C490000}"/>
    <cellStyle name="Normal 2 2 2 3 3 3 6" xfId="18883" xr:uid="{00000000-0005-0000-0000-00004D490000}"/>
    <cellStyle name="Normal 2 2 2 3 3 3 7" xfId="18884" xr:uid="{00000000-0005-0000-0000-00004E490000}"/>
    <cellStyle name="Normal 2 2 2 3 3 3 8" xfId="18885" xr:uid="{00000000-0005-0000-0000-00004F490000}"/>
    <cellStyle name="Normal 2 2 2 3 3 3 9" xfId="18886" xr:uid="{00000000-0005-0000-0000-000050490000}"/>
    <cellStyle name="Normal 2 2 2 3 3 4" xfId="18887" xr:uid="{00000000-0005-0000-0000-000051490000}"/>
    <cellStyle name="Normal 2 2 2 3 3 4 10" xfId="18888" xr:uid="{00000000-0005-0000-0000-000052490000}"/>
    <cellStyle name="Normal 2 2 2 3 3 4 2" xfId="18889" xr:uid="{00000000-0005-0000-0000-000053490000}"/>
    <cellStyle name="Normal 2 2 2 3 3 4 3" xfId="18890" xr:uid="{00000000-0005-0000-0000-000054490000}"/>
    <cellStyle name="Normal 2 2 2 3 3 4 4" xfId="18891" xr:uid="{00000000-0005-0000-0000-000055490000}"/>
    <cellStyle name="Normal 2 2 2 3 3 4 5" xfId="18892" xr:uid="{00000000-0005-0000-0000-000056490000}"/>
    <cellStyle name="Normal 2 2 2 3 3 4 6" xfId="18893" xr:uid="{00000000-0005-0000-0000-000057490000}"/>
    <cellStyle name="Normal 2 2 2 3 3 4 7" xfId="18894" xr:uid="{00000000-0005-0000-0000-000058490000}"/>
    <cellStyle name="Normal 2 2 2 3 3 4 8" xfId="18895" xr:uid="{00000000-0005-0000-0000-000059490000}"/>
    <cellStyle name="Normal 2 2 2 3 3 4 9" xfId="18896" xr:uid="{00000000-0005-0000-0000-00005A490000}"/>
    <cellStyle name="Normal 2 2 2 3 3 5" xfId="18897" xr:uid="{00000000-0005-0000-0000-00005B490000}"/>
    <cellStyle name="Normal 2 2 2 3 3 5 10" xfId="18898" xr:uid="{00000000-0005-0000-0000-00005C490000}"/>
    <cellStyle name="Normal 2 2 2 3 3 5 2" xfId="18899" xr:uid="{00000000-0005-0000-0000-00005D490000}"/>
    <cellStyle name="Normal 2 2 2 3 3 5 3" xfId="18900" xr:uid="{00000000-0005-0000-0000-00005E490000}"/>
    <cellStyle name="Normal 2 2 2 3 3 5 4" xfId="18901" xr:uid="{00000000-0005-0000-0000-00005F490000}"/>
    <cellStyle name="Normal 2 2 2 3 3 5 5" xfId="18902" xr:uid="{00000000-0005-0000-0000-000060490000}"/>
    <cellStyle name="Normal 2 2 2 3 3 5 6" xfId="18903" xr:uid="{00000000-0005-0000-0000-000061490000}"/>
    <cellStyle name="Normal 2 2 2 3 3 5 7" xfId="18904" xr:uid="{00000000-0005-0000-0000-000062490000}"/>
    <cellStyle name="Normal 2 2 2 3 3 5 8" xfId="18905" xr:uid="{00000000-0005-0000-0000-000063490000}"/>
    <cellStyle name="Normal 2 2 2 3 3 5 9" xfId="18906" xr:uid="{00000000-0005-0000-0000-000064490000}"/>
    <cellStyle name="Normal 2 2 2 3 3 6" xfId="18907" xr:uid="{00000000-0005-0000-0000-000065490000}"/>
    <cellStyle name="Normal 2 2 2 3 3 7" xfId="18908" xr:uid="{00000000-0005-0000-0000-000066490000}"/>
    <cellStyle name="Normal 2 2 2 3 3 8" xfId="18909" xr:uid="{00000000-0005-0000-0000-000067490000}"/>
    <cellStyle name="Normal 2 2 2 3 3 9" xfId="18910" xr:uid="{00000000-0005-0000-0000-000068490000}"/>
    <cellStyle name="Normal 2 2 2 3 30" xfId="18911" xr:uid="{00000000-0005-0000-0000-000069490000}"/>
    <cellStyle name="Normal 2 2 2 3 30 10" xfId="18912" xr:uid="{00000000-0005-0000-0000-00006A490000}"/>
    <cellStyle name="Normal 2 2 2 3 30 11" xfId="18913" xr:uid="{00000000-0005-0000-0000-00006B490000}"/>
    <cellStyle name="Normal 2 2 2 3 30 12" xfId="18914" xr:uid="{00000000-0005-0000-0000-00006C490000}"/>
    <cellStyle name="Normal 2 2 2 3 30 13" xfId="18915" xr:uid="{00000000-0005-0000-0000-00006D490000}"/>
    <cellStyle name="Normal 2 2 2 3 30 14" xfId="18916" xr:uid="{00000000-0005-0000-0000-00006E490000}"/>
    <cellStyle name="Normal 2 2 2 3 30 2" xfId="18917" xr:uid="{00000000-0005-0000-0000-00006F490000}"/>
    <cellStyle name="Normal 2 2 2 3 30 2 10" xfId="18918" xr:uid="{00000000-0005-0000-0000-000070490000}"/>
    <cellStyle name="Normal 2 2 2 3 30 2 2" xfId="18919" xr:uid="{00000000-0005-0000-0000-000071490000}"/>
    <cellStyle name="Normal 2 2 2 3 30 2 3" xfId="18920" xr:uid="{00000000-0005-0000-0000-000072490000}"/>
    <cellStyle name="Normal 2 2 2 3 30 2 4" xfId="18921" xr:uid="{00000000-0005-0000-0000-000073490000}"/>
    <cellStyle name="Normal 2 2 2 3 30 2 5" xfId="18922" xr:uid="{00000000-0005-0000-0000-000074490000}"/>
    <cellStyle name="Normal 2 2 2 3 30 2 6" xfId="18923" xr:uid="{00000000-0005-0000-0000-000075490000}"/>
    <cellStyle name="Normal 2 2 2 3 30 2 7" xfId="18924" xr:uid="{00000000-0005-0000-0000-000076490000}"/>
    <cellStyle name="Normal 2 2 2 3 30 2 8" xfId="18925" xr:uid="{00000000-0005-0000-0000-000077490000}"/>
    <cellStyle name="Normal 2 2 2 3 30 2 9" xfId="18926" xr:uid="{00000000-0005-0000-0000-000078490000}"/>
    <cellStyle name="Normal 2 2 2 3 30 3" xfId="18927" xr:uid="{00000000-0005-0000-0000-000079490000}"/>
    <cellStyle name="Normal 2 2 2 3 30 3 10" xfId="18928" xr:uid="{00000000-0005-0000-0000-00007A490000}"/>
    <cellStyle name="Normal 2 2 2 3 30 3 2" xfId="18929" xr:uid="{00000000-0005-0000-0000-00007B490000}"/>
    <cellStyle name="Normal 2 2 2 3 30 3 3" xfId="18930" xr:uid="{00000000-0005-0000-0000-00007C490000}"/>
    <cellStyle name="Normal 2 2 2 3 30 3 4" xfId="18931" xr:uid="{00000000-0005-0000-0000-00007D490000}"/>
    <cellStyle name="Normal 2 2 2 3 30 3 5" xfId="18932" xr:uid="{00000000-0005-0000-0000-00007E490000}"/>
    <cellStyle name="Normal 2 2 2 3 30 3 6" xfId="18933" xr:uid="{00000000-0005-0000-0000-00007F490000}"/>
    <cellStyle name="Normal 2 2 2 3 30 3 7" xfId="18934" xr:uid="{00000000-0005-0000-0000-000080490000}"/>
    <cellStyle name="Normal 2 2 2 3 30 3 8" xfId="18935" xr:uid="{00000000-0005-0000-0000-000081490000}"/>
    <cellStyle name="Normal 2 2 2 3 30 3 9" xfId="18936" xr:uid="{00000000-0005-0000-0000-000082490000}"/>
    <cellStyle name="Normal 2 2 2 3 30 4" xfId="18937" xr:uid="{00000000-0005-0000-0000-000083490000}"/>
    <cellStyle name="Normal 2 2 2 3 30 4 10" xfId="18938" xr:uid="{00000000-0005-0000-0000-000084490000}"/>
    <cellStyle name="Normal 2 2 2 3 30 4 2" xfId="18939" xr:uid="{00000000-0005-0000-0000-000085490000}"/>
    <cellStyle name="Normal 2 2 2 3 30 4 3" xfId="18940" xr:uid="{00000000-0005-0000-0000-000086490000}"/>
    <cellStyle name="Normal 2 2 2 3 30 4 4" xfId="18941" xr:uid="{00000000-0005-0000-0000-000087490000}"/>
    <cellStyle name="Normal 2 2 2 3 30 4 5" xfId="18942" xr:uid="{00000000-0005-0000-0000-000088490000}"/>
    <cellStyle name="Normal 2 2 2 3 30 4 6" xfId="18943" xr:uid="{00000000-0005-0000-0000-000089490000}"/>
    <cellStyle name="Normal 2 2 2 3 30 4 7" xfId="18944" xr:uid="{00000000-0005-0000-0000-00008A490000}"/>
    <cellStyle name="Normal 2 2 2 3 30 4 8" xfId="18945" xr:uid="{00000000-0005-0000-0000-00008B490000}"/>
    <cellStyle name="Normal 2 2 2 3 30 4 9" xfId="18946" xr:uid="{00000000-0005-0000-0000-00008C490000}"/>
    <cellStyle name="Normal 2 2 2 3 30 5" xfId="18947" xr:uid="{00000000-0005-0000-0000-00008D490000}"/>
    <cellStyle name="Normal 2 2 2 3 30 5 10" xfId="18948" xr:uid="{00000000-0005-0000-0000-00008E490000}"/>
    <cellStyle name="Normal 2 2 2 3 30 5 2" xfId="18949" xr:uid="{00000000-0005-0000-0000-00008F490000}"/>
    <cellStyle name="Normal 2 2 2 3 30 5 3" xfId="18950" xr:uid="{00000000-0005-0000-0000-000090490000}"/>
    <cellStyle name="Normal 2 2 2 3 30 5 4" xfId="18951" xr:uid="{00000000-0005-0000-0000-000091490000}"/>
    <cellStyle name="Normal 2 2 2 3 30 5 5" xfId="18952" xr:uid="{00000000-0005-0000-0000-000092490000}"/>
    <cellStyle name="Normal 2 2 2 3 30 5 6" xfId="18953" xr:uid="{00000000-0005-0000-0000-000093490000}"/>
    <cellStyle name="Normal 2 2 2 3 30 5 7" xfId="18954" xr:uid="{00000000-0005-0000-0000-000094490000}"/>
    <cellStyle name="Normal 2 2 2 3 30 5 8" xfId="18955" xr:uid="{00000000-0005-0000-0000-000095490000}"/>
    <cellStyle name="Normal 2 2 2 3 30 5 9" xfId="18956" xr:uid="{00000000-0005-0000-0000-000096490000}"/>
    <cellStyle name="Normal 2 2 2 3 30 6" xfId="18957" xr:uid="{00000000-0005-0000-0000-000097490000}"/>
    <cellStyle name="Normal 2 2 2 3 30 7" xfId="18958" xr:uid="{00000000-0005-0000-0000-000098490000}"/>
    <cellStyle name="Normal 2 2 2 3 30 8" xfId="18959" xr:uid="{00000000-0005-0000-0000-000099490000}"/>
    <cellStyle name="Normal 2 2 2 3 30 9" xfId="18960" xr:uid="{00000000-0005-0000-0000-00009A490000}"/>
    <cellStyle name="Normal 2 2 2 3 31" xfId="18961" xr:uid="{00000000-0005-0000-0000-00009B490000}"/>
    <cellStyle name="Normal 2 2 2 3 31 10" xfId="18962" xr:uid="{00000000-0005-0000-0000-00009C490000}"/>
    <cellStyle name="Normal 2 2 2 3 31 11" xfId="18963" xr:uid="{00000000-0005-0000-0000-00009D490000}"/>
    <cellStyle name="Normal 2 2 2 3 31 12" xfId="18964" xr:uid="{00000000-0005-0000-0000-00009E490000}"/>
    <cellStyle name="Normal 2 2 2 3 31 13" xfId="18965" xr:uid="{00000000-0005-0000-0000-00009F490000}"/>
    <cellStyle name="Normal 2 2 2 3 31 14" xfId="18966" xr:uid="{00000000-0005-0000-0000-0000A0490000}"/>
    <cellStyle name="Normal 2 2 2 3 31 2" xfId="18967" xr:uid="{00000000-0005-0000-0000-0000A1490000}"/>
    <cellStyle name="Normal 2 2 2 3 31 2 10" xfId="18968" xr:uid="{00000000-0005-0000-0000-0000A2490000}"/>
    <cellStyle name="Normal 2 2 2 3 31 2 2" xfId="18969" xr:uid="{00000000-0005-0000-0000-0000A3490000}"/>
    <cellStyle name="Normal 2 2 2 3 31 2 3" xfId="18970" xr:uid="{00000000-0005-0000-0000-0000A4490000}"/>
    <cellStyle name="Normal 2 2 2 3 31 2 4" xfId="18971" xr:uid="{00000000-0005-0000-0000-0000A5490000}"/>
    <cellStyle name="Normal 2 2 2 3 31 2 5" xfId="18972" xr:uid="{00000000-0005-0000-0000-0000A6490000}"/>
    <cellStyle name="Normal 2 2 2 3 31 2 6" xfId="18973" xr:uid="{00000000-0005-0000-0000-0000A7490000}"/>
    <cellStyle name="Normal 2 2 2 3 31 2 7" xfId="18974" xr:uid="{00000000-0005-0000-0000-0000A8490000}"/>
    <cellStyle name="Normal 2 2 2 3 31 2 8" xfId="18975" xr:uid="{00000000-0005-0000-0000-0000A9490000}"/>
    <cellStyle name="Normal 2 2 2 3 31 2 9" xfId="18976" xr:uid="{00000000-0005-0000-0000-0000AA490000}"/>
    <cellStyle name="Normal 2 2 2 3 31 3" xfId="18977" xr:uid="{00000000-0005-0000-0000-0000AB490000}"/>
    <cellStyle name="Normal 2 2 2 3 31 3 10" xfId="18978" xr:uid="{00000000-0005-0000-0000-0000AC490000}"/>
    <cellStyle name="Normal 2 2 2 3 31 3 2" xfId="18979" xr:uid="{00000000-0005-0000-0000-0000AD490000}"/>
    <cellStyle name="Normal 2 2 2 3 31 3 3" xfId="18980" xr:uid="{00000000-0005-0000-0000-0000AE490000}"/>
    <cellStyle name="Normal 2 2 2 3 31 3 4" xfId="18981" xr:uid="{00000000-0005-0000-0000-0000AF490000}"/>
    <cellStyle name="Normal 2 2 2 3 31 3 5" xfId="18982" xr:uid="{00000000-0005-0000-0000-0000B0490000}"/>
    <cellStyle name="Normal 2 2 2 3 31 3 6" xfId="18983" xr:uid="{00000000-0005-0000-0000-0000B1490000}"/>
    <cellStyle name="Normal 2 2 2 3 31 3 7" xfId="18984" xr:uid="{00000000-0005-0000-0000-0000B2490000}"/>
    <cellStyle name="Normal 2 2 2 3 31 3 8" xfId="18985" xr:uid="{00000000-0005-0000-0000-0000B3490000}"/>
    <cellStyle name="Normal 2 2 2 3 31 3 9" xfId="18986" xr:uid="{00000000-0005-0000-0000-0000B4490000}"/>
    <cellStyle name="Normal 2 2 2 3 31 4" xfId="18987" xr:uid="{00000000-0005-0000-0000-0000B5490000}"/>
    <cellStyle name="Normal 2 2 2 3 31 4 10" xfId="18988" xr:uid="{00000000-0005-0000-0000-0000B6490000}"/>
    <cellStyle name="Normal 2 2 2 3 31 4 2" xfId="18989" xr:uid="{00000000-0005-0000-0000-0000B7490000}"/>
    <cellStyle name="Normal 2 2 2 3 31 4 3" xfId="18990" xr:uid="{00000000-0005-0000-0000-0000B8490000}"/>
    <cellStyle name="Normal 2 2 2 3 31 4 4" xfId="18991" xr:uid="{00000000-0005-0000-0000-0000B9490000}"/>
    <cellStyle name="Normal 2 2 2 3 31 4 5" xfId="18992" xr:uid="{00000000-0005-0000-0000-0000BA490000}"/>
    <cellStyle name="Normal 2 2 2 3 31 4 6" xfId="18993" xr:uid="{00000000-0005-0000-0000-0000BB490000}"/>
    <cellStyle name="Normal 2 2 2 3 31 4 7" xfId="18994" xr:uid="{00000000-0005-0000-0000-0000BC490000}"/>
    <cellStyle name="Normal 2 2 2 3 31 4 8" xfId="18995" xr:uid="{00000000-0005-0000-0000-0000BD490000}"/>
    <cellStyle name="Normal 2 2 2 3 31 4 9" xfId="18996" xr:uid="{00000000-0005-0000-0000-0000BE490000}"/>
    <cellStyle name="Normal 2 2 2 3 31 5" xfId="18997" xr:uid="{00000000-0005-0000-0000-0000BF490000}"/>
    <cellStyle name="Normal 2 2 2 3 31 5 10" xfId="18998" xr:uid="{00000000-0005-0000-0000-0000C0490000}"/>
    <cellStyle name="Normal 2 2 2 3 31 5 2" xfId="18999" xr:uid="{00000000-0005-0000-0000-0000C1490000}"/>
    <cellStyle name="Normal 2 2 2 3 31 5 3" xfId="19000" xr:uid="{00000000-0005-0000-0000-0000C2490000}"/>
    <cellStyle name="Normal 2 2 2 3 31 5 4" xfId="19001" xr:uid="{00000000-0005-0000-0000-0000C3490000}"/>
    <cellStyle name="Normal 2 2 2 3 31 5 5" xfId="19002" xr:uid="{00000000-0005-0000-0000-0000C4490000}"/>
    <cellStyle name="Normal 2 2 2 3 31 5 6" xfId="19003" xr:uid="{00000000-0005-0000-0000-0000C5490000}"/>
    <cellStyle name="Normal 2 2 2 3 31 5 7" xfId="19004" xr:uid="{00000000-0005-0000-0000-0000C6490000}"/>
    <cellStyle name="Normal 2 2 2 3 31 5 8" xfId="19005" xr:uid="{00000000-0005-0000-0000-0000C7490000}"/>
    <cellStyle name="Normal 2 2 2 3 31 5 9" xfId="19006" xr:uid="{00000000-0005-0000-0000-0000C8490000}"/>
    <cellStyle name="Normal 2 2 2 3 31 6" xfId="19007" xr:uid="{00000000-0005-0000-0000-0000C9490000}"/>
    <cellStyle name="Normal 2 2 2 3 31 7" xfId="19008" xr:uid="{00000000-0005-0000-0000-0000CA490000}"/>
    <cellStyle name="Normal 2 2 2 3 31 8" xfId="19009" xr:uid="{00000000-0005-0000-0000-0000CB490000}"/>
    <cellStyle name="Normal 2 2 2 3 31 9" xfId="19010" xr:uid="{00000000-0005-0000-0000-0000CC490000}"/>
    <cellStyle name="Normal 2 2 2 3 32" xfId="19011" xr:uid="{00000000-0005-0000-0000-0000CD490000}"/>
    <cellStyle name="Normal 2 2 2 3 32 10" xfId="19012" xr:uid="{00000000-0005-0000-0000-0000CE490000}"/>
    <cellStyle name="Normal 2 2 2 3 32 11" xfId="19013" xr:uid="{00000000-0005-0000-0000-0000CF490000}"/>
    <cellStyle name="Normal 2 2 2 3 32 12" xfId="19014" xr:uid="{00000000-0005-0000-0000-0000D0490000}"/>
    <cellStyle name="Normal 2 2 2 3 32 13" xfId="19015" xr:uid="{00000000-0005-0000-0000-0000D1490000}"/>
    <cellStyle name="Normal 2 2 2 3 32 14" xfId="19016" xr:uid="{00000000-0005-0000-0000-0000D2490000}"/>
    <cellStyle name="Normal 2 2 2 3 32 2" xfId="19017" xr:uid="{00000000-0005-0000-0000-0000D3490000}"/>
    <cellStyle name="Normal 2 2 2 3 32 2 10" xfId="19018" xr:uid="{00000000-0005-0000-0000-0000D4490000}"/>
    <cellStyle name="Normal 2 2 2 3 32 2 2" xfId="19019" xr:uid="{00000000-0005-0000-0000-0000D5490000}"/>
    <cellStyle name="Normal 2 2 2 3 32 2 3" xfId="19020" xr:uid="{00000000-0005-0000-0000-0000D6490000}"/>
    <cellStyle name="Normal 2 2 2 3 32 2 4" xfId="19021" xr:uid="{00000000-0005-0000-0000-0000D7490000}"/>
    <cellStyle name="Normal 2 2 2 3 32 2 5" xfId="19022" xr:uid="{00000000-0005-0000-0000-0000D8490000}"/>
    <cellStyle name="Normal 2 2 2 3 32 2 6" xfId="19023" xr:uid="{00000000-0005-0000-0000-0000D9490000}"/>
    <cellStyle name="Normal 2 2 2 3 32 2 7" xfId="19024" xr:uid="{00000000-0005-0000-0000-0000DA490000}"/>
    <cellStyle name="Normal 2 2 2 3 32 2 8" xfId="19025" xr:uid="{00000000-0005-0000-0000-0000DB490000}"/>
    <cellStyle name="Normal 2 2 2 3 32 2 9" xfId="19026" xr:uid="{00000000-0005-0000-0000-0000DC490000}"/>
    <cellStyle name="Normal 2 2 2 3 32 3" xfId="19027" xr:uid="{00000000-0005-0000-0000-0000DD490000}"/>
    <cellStyle name="Normal 2 2 2 3 32 3 10" xfId="19028" xr:uid="{00000000-0005-0000-0000-0000DE490000}"/>
    <cellStyle name="Normal 2 2 2 3 32 3 2" xfId="19029" xr:uid="{00000000-0005-0000-0000-0000DF490000}"/>
    <cellStyle name="Normal 2 2 2 3 32 3 3" xfId="19030" xr:uid="{00000000-0005-0000-0000-0000E0490000}"/>
    <cellStyle name="Normal 2 2 2 3 32 3 4" xfId="19031" xr:uid="{00000000-0005-0000-0000-0000E1490000}"/>
    <cellStyle name="Normal 2 2 2 3 32 3 5" xfId="19032" xr:uid="{00000000-0005-0000-0000-0000E2490000}"/>
    <cellStyle name="Normal 2 2 2 3 32 3 6" xfId="19033" xr:uid="{00000000-0005-0000-0000-0000E3490000}"/>
    <cellStyle name="Normal 2 2 2 3 32 3 7" xfId="19034" xr:uid="{00000000-0005-0000-0000-0000E4490000}"/>
    <cellStyle name="Normal 2 2 2 3 32 3 8" xfId="19035" xr:uid="{00000000-0005-0000-0000-0000E5490000}"/>
    <cellStyle name="Normal 2 2 2 3 32 3 9" xfId="19036" xr:uid="{00000000-0005-0000-0000-0000E6490000}"/>
    <cellStyle name="Normal 2 2 2 3 32 4" xfId="19037" xr:uid="{00000000-0005-0000-0000-0000E7490000}"/>
    <cellStyle name="Normal 2 2 2 3 32 4 10" xfId="19038" xr:uid="{00000000-0005-0000-0000-0000E8490000}"/>
    <cellStyle name="Normal 2 2 2 3 32 4 2" xfId="19039" xr:uid="{00000000-0005-0000-0000-0000E9490000}"/>
    <cellStyle name="Normal 2 2 2 3 32 4 3" xfId="19040" xr:uid="{00000000-0005-0000-0000-0000EA490000}"/>
    <cellStyle name="Normal 2 2 2 3 32 4 4" xfId="19041" xr:uid="{00000000-0005-0000-0000-0000EB490000}"/>
    <cellStyle name="Normal 2 2 2 3 32 4 5" xfId="19042" xr:uid="{00000000-0005-0000-0000-0000EC490000}"/>
    <cellStyle name="Normal 2 2 2 3 32 4 6" xfId="19043" xr:uid="{00000000-0005-0000-0000-0000ED490000}"/>
    <cellStyle name="Normal 2 2 2 3 32 4 7" xfId="19044" xr:uid="{00000000-0005-0000-0000-0000EE490000}"/>
    <cellStyle name="Normal 2 2 2 3 32 4 8" xfId="19045" xr:uid="{00000000-0005-0000-0000-0000EF490000}"/>
    <cellStyle name="Normal 2 2 2 3 32 4 9" xfId="19046" xr:uid="{00000000-0005-0000-0000-0000F0490000}"/>
    <cellStyle name="Normal 2 2 2 3 32 5" xfId="19047" xr:uid="{00000000-0005-0000-0000-0000F1490000}"/>
    <cellStyle name="Normal 2 2 2 3 32 5 10" xfId="19048" xr:uid="{00000000-0005-0000-0000-0000F2490000}"/>
    <cellStyle name="Normal 2 2 2 3 32 5 2" xfId="19049" xr:uid="{00000000-0005-0000-0000-0000F3490000}"/>
    <cellStyle name="Normal 2 2 2 3 32 5 3" xfId="19050" xr:uid="{00000000-0005-0000-0000-0000F4490000}"/>
    <cellStyle name="Normal 2 2 2 3 32 5 4" xfId="19051" xr:uid="{00000000-0005-0000-0000-0000F5490000}"/>
    <cellStyle name="Normal 2 2 2 3 32 5 5" xfId="19052" xr:uid="{00000000-0005-0000-0000-0000F6490000}"/>
    <cellStyle name="Normal 2 2 2 3 32 5 6" xfId="19053" xr:uid="{00000000-0005-0000-0000-0000F7490000}"/>
    <cellStyle name="Normal 2 2 2 3 32 5 7" xfId="19054" xr:uid="{00000000-0005-0000-0000-0000F8490000}"/>
    <cellStyle name="Normal 2 2 2 3 32 5 8" xfId="19055" xr:uid="{00000000-0005-0000-0000-0000F9490000}"/>
    <cellStyle name="Normal 2 2 2 3 32 5 9" xfId="19056" xr:uid="{00000000-0005-0000-0000-0000FA490000}"/>
    <cellStyle name="Normal 2 2 2 3 32 6" xfId="19057" xr:uid="{00000000-0005-0000-0000-0000FB490000}"/>
    <cellStyle name="Normal 2 2 2 3 32 7" xfId="19058" xr:uid="{00000000-0005-0000-0000-0000FC490000}"/>
    <cellStyle name="Normal 2 2 2 3 32 8" xfId="19059" xr:uid="{00000000-0005-0000-0000-0000FD490000}"/>
    <cellStyle name="Normal 2 2 2 3 32 9" xfId="19060" xr:uid="{00000000-0005-0000-0000-0000FE490000}"/>
    <cellStyle name="Normal 2 2 2 3 33" xfId="19061" xr:uid="{00000000-0005-0000-0000-0000FF490000}"/>
    <cellStyle name="Normal 2 2 2 3 33 10" xfId="19062" xr:uid="{00000000-0005-0000-0000-0000004A0000}"/>
    <cellStyle name="Normal 2 2 2 3 33 11" xfId="19063" xr:uid="{00000000-0005-0000-0000-0000014A0000}"/>
    <cellStyle name="Normal 2 2 2 3 33 12" xfId="19064" xr:uid="{00000000-0005-0000-0000-0000024A0000}"/>
    <cellStyle name="Normal 2 2 2 3 33 13" xfId="19065" xr:uid="{00000000-0005-0000-0000-0000034A0000}"/>
    <cellStyle name="Normal 2 2 2 3 33 14" xfId="19066" xr:uid="{00000000-0005-0000-0000-0000044A0000}"/>
    <cellStyle name="Normal 2 2 2 3 33 2" xfId="19067" xr:uid="{00000000-0005-0000-0000-0000054A0000}"/>
    <cellStyle name="Normal 2 2 2 3 33 2 10" xfId="19068" xr:uid="{00000000-0005-0000-0000-0000064A0000}"/>
    <cellStyle name="Normal 2 2 2 3 33 2 2" xfId="19069" xr:uid="{00000000-0005-0000-0000-0000074A0000}"/>
    <cellStyle name="Normal 2 2 2 3 33 2 3" xfId="19070" xr:uid="{00000000-0005-0000-0000-0000084A0000}"/>
    <cellStyle name="Normal 2 2 2 3 33 2 4" xfId="19071" xr:uid="{00000000-0005-0000-0000-0000094A0000}"/>
    <cellStyle name="Normal 2 2 2 3 33 2 5" xfId="19072" xr:uid="{00000000-0005-0000-0000-00000A4A0000}"/>
    <cellStyle name="Normal 2 2 2 3 33 2 6" xfId="19073" xr:uid="{00000000-0005-0000-0000-00000B4A0000}"/>
    <cellStyle name="Normal 2 2 2 3 33 2 7" xfId="19074" xr:uid="{00000000-0005-0000-0000-00000C4A0000}"/>
    <cellStyle name="Normal 2 2 2 3 33 2 8" xfId="19075" xr:uid="{00000000-0005-0000-0000-00000D4A0000}"/>
    <cellStyle name="Normal 2 2 2 3 33 2 9" xfId="19076" xr:uid="{00000000-0005-0000-0000-00000E4A0000}"/>
    <cellStyle name="Normal 2 2 2 3 33 3" xfId="19077" xr:uid="{00000000-0005-0000-0000-00000F4A0000}"/>
    <cellStyle name="Normal 2 2 2 3 33 3 10" xfId="19078" xr:uid="{00000000-0005-0000-0000-0000104A0000}"/>
    <cellStyle name="Normal 2 2 2 3 33 3 2" xfId="19079" xr:uid="{00000000-0005-0000-0000-0000114A0000}"/>
    <cellStyle name="Normal 2 2 2 3 33 3 3" xfId="19080" xr:uid="{00000000-0005-0000-0000-0000124A0000}"/>
    <cellStyle name="Normal 2 2 2 3 33 3 4" xfId="19081" xr:uid="{00000000-0005-0000-0000-0000134A0000}"/>
    <cellStyle name="Normal 2 2 2 3 33 3 5" xfId="19082" xr:uid="{00000000-0005-0000-0000-0000144A0000}"/>
    <cellStyle name="Normal 2 2 2 3 33 3 6" xfId="19083" xr:uid="{00000000-0005-0000-0000-0000154A0000}"/>
    <cellStyle name="Normal 2 2 2 3 33 3 7" xfId="19084" xr:uid="{00000000-0005-0000-0000-0000164A0000}"/>
    <cellStyle name="Normal 2 2 2 3 33 3 8" xfId="19085" xr:uid="{00000000-0005-0000-0000-0000174A0000}"/>
    <cellStyle name="Normal 2 2 2 3 33 3 9" xfId="19086" xr:uid="{00000000-0005-0000-0000-0000184A0000}"/>
    <cellStyle name="Normal 2 2 2 3 33 4" xfId="19087" xr:uid="{00000000-0005-0000-0000-0000194A0000}"/>
    <cellStyle name="Normal 2 2 2 3 33 4 10" xfId="19088" xr:uid="{00000000-0005-0000-0000-00001A4A0000}"/>
    <cellStyle name="Normal 2 2 2 3 33 4 2" xfId="19089" xr:uid="{00000000-0005-0000-0000-00001B4A0000}"/>
    <cellStyle name="Normal 2 2 2 3 33 4 3" xfId="19090" xr:uid="{00000000-0005-0000-0000-00001C4A0000}"/>
    <cellStyle name="Normal 2 2 2 3 33 4 4" xfId="19091" xr:uid="{00000000-0005-0000-0000-00001D4A0000}"/>
    <cellStyle name="Normal 2 2 2 3 33 4 5" xfId="19092" xr:uid="{00000000-0005-0000-0000-00001E4A0000}"/>
    <cellStyle name="Normal 2 2 2 3 33 4 6" xfId="19093" xr:uid="{00000000-0005-0000-0000-00001F4A0000}"/>
    <cellStyle name="Normal 2 2 2 3 33 4 7" xfId="19094" xr:uid="{00000000-0005-0000-0000-0000204A0000}"/>
    <cellStyle name="Normal 2 2 2 3 33 4 8" xfId="19095" xr:uid="{00000000-0005-0000-0000-0000214A0000}"/>
    <cellStyle name="Normal 2 2 2 3 33 4 9" xfId="19096" xr:uid="{00000000-0005-0000-0000-0000224A0000}"/>
    <cellStyle name="Normal 2 2 2 3 33 5" xfId="19097" xr:uid="{00000000-0005-0000-0000-0000234A0000}"/>
    <cellStyle name="Normal 2 2 2 3 33 5 10" xfId="19098" xr:uid="{00000000-0005-0000-0000-0000244A0000}"/>
    <cellStyle name="Normal 2 2 2 3 33 5 2" xfId="19099" xr:uid="{00000000-0005-0000-0000-0000254A0000}"/>
    <cellStyle name="Normal 2 2 2 3 33 5 3" xfId="19100" xr:uid="{00000000-0005-0000-0000-0000264A0000}"/>
    <cellStyle name="Normal 2 2 2 3 33 5 4" xfId="19101" xr:uid="{00000000-0005-0000-0000-0000274A0000}"/>
    <cellStyle name="Normal 2 2 2 3 33 5 5" xfId="19102" xr:uid="{00000000-0005-0000-0000-0000284A0000}"/>
    <cellStyle name="Normal 2 2 2 3 33 5 6" xfId="19103" xr:uid="{00000000-0005-0000-0000-0000294A0000}"/>
    <cellStyle name="Normal 2 2 2 3 33 5 7" xfId="19104" xr:uid="{00000000-0005-0000-0000-00002A4A0000}"/>
    <cellStyle name="Normal 2 2 2 3 33 5 8" xfId="19105" xr:uid="{00000000-0005-0000-0000-00002B4A0000}"/>
    <cellStyle name="Normal 2 2 2 3 33 5 9" xfId="19106" xr:uid="{00000000-0005-0000-0000-00002C4A0000}"/>
    <cellStyle name="Normal 2 2 2 3 33 6" xfId="19107" xr:uid="{00000000-0005-0000-0000-00002D4A0000}"/>
    <cellStyle name="Normal 2 2 2 3 33 7" xfId="19108" xr:uid="{00000000-0005-0000-0000-00002E4A0000}"/>
    <cellStyle name="Normal 2 2 2 3 33 8" xfId="19109" xr:uid="{00000000-0005-0000-0000-00002F4A0000}"/>
    <cellStyle name="Normal 2 2 2 3 33 9" xfId="19110" xr:uid="{00000000-0005-0000-0000-0000304A0000}"/>
    <cellStyle name="Normal 2 2 2 3 34" xfId="19111" xr:uid="{00000000-0005-0000-0000-0000314A0000}"/>
    <cellStyle name="Normal 2 2 2 3 34 10" xfId="19112" xr:uid="{00000000-0005-0000-0000-0000324A0000}"/>
    <cellStyle name="Normal 2 2 2 3 34 2" xfId="19113" xr:uid="{00000000-0005-0000-0000-0000334A0000}"/>
    <cellStyle name="Normal 2 2 2 3 34 3" xfId="19114" xr:uid="{00000000-0005-0000-0000-0000344A0000}"/>
    <cellStyle name="Normal 2 2 2 3 34 4" xfId="19115" xr:uid="{00000000-0005-0000-0000-0000354A0000}"/>
    <cellStyle name="Normal 2 2 2 3 34 5" xfId="19116" xr:uid="{00000000-0005-0000-0000-0000364A0000}"/>
    <cellStyle name="Normal 2 2 2 3 34 6" xfId="19117" xr:uid="{00000000-0005-0000-0000-0000374A0000}"/>
    <cellStyle name="Normal 2 2 2 3 34 7" xfId="19118" xr:uid="{00000000-0005-0000-0000-0000384A0000}"/>
    <cellStyle name="Normal 2 2 2 3 34 8" xfId="19119" xr:uid="{00000000-0005-0000-0000-0000394A0000}"/>
    <cellStyle name="Normal 2 2 2 3 34 9" xfId="19120" xr:uid="{00000000-0005-0000-0000-00003A4A0000}"/>
    <cellStyle name="Normal 2 2 2 3 35" xfId="19121" xr:uid="{00000000-0005-0000-0000-00003B4A0000}"/>
    <cellStyle name="Normal 2 2 2 3 35 10" xfId="19122" xr:uid="{00000000-0005-0000-0000-00003C4A0000}"/>
    <cellStyle name="Normal 2 2 2 3 35 2" xfId="19123" xr:uid="{00000000-0005-0000-0000-00003D4A0000}"/>
    <cellStyle name="Normal 2 2 2 3 35 3" xfId="19124" xr:uid="{00000000-0005-0000-0000-00003E4A0000}"/>
    <cellStyle name="Normal 2 2 2 3 35 4" xfId="19125" xr:uid="{00000000-0005-0000-0000-00003F4A0000}"/>
    <cellStyle name="Normal 2 2 2 3 35 5" xfId="19126" xr:uid="{00000000-0005-0000-0000-0000404A0000}"/>
    <cellStyle name="Normal 2 2 2 3 35 6" xfId="19127" xr:uid="{00000000-0005-0000-0000-0000414A0000}"/>
    <cellStyle name="Normal 2 2 2 3 35 7" xfId="19128" xr:uid="{00000000-0005-0000-0000-0000424A0000}"/>
    <cellStyle name="Normal 2 2 2 3 35 8" xfId="19129" xr:uid="{00000000-0005-0000-0000-0000434A0000}"/>
    <cellStyle name="Normal 2 2 2 3 35 9" xfId="19130" xr:uid="{00000000-0005-0000-0000-0000444A0000}"/>
    <cellStyle name="Normal 2 2 2 3 36" xfId="19131" xr:uid="{00000000-0005-0000-0000-0000454A0000}"/>
    <cellStyle name="Normal 2 2 2 3 36 10" xfId="19132" xr:uid="{00000000-0005-0000-0000-0000464A0000}"/>
    <cellStyle name="Normal 2 2 2 3 36 2" xfId="19133" xr:uid="{00000000-0005-0000-0000-0000474A0000}"/>
    <cellStyle name="Normal 2 2 2 3 36 3" xfId="19134" xr:uid="{00000000-0005-0000-0000-0000484A0000}"/>
    <cellStyle name="Normal 2 2 2 3 36 4" xfId="19135" xr:uid="{00000000-0005-0000-0000-0000494A0000}"/>
    <cellStyle name="Normal 2 2 2 3 36 5" xfId="19136" xr:uid="{00000000-0005-0000-0000-00004A4A0000}"/>
    <cellStyle name="Normal 2 2 2 3 36 6" xfId="19137" xr:uid="{00000000-0005-0000-0000-00004B4A0000}"/>
    <cellStyle name="Normal 2 2 2 3 36 7" xfId="19138" xr:uid="{00000000-0005-0000-0000-00004C4A0000}"/>
    <cellStyle name="Normal 2 2 2 3 36 8" xfId="19139" xr:uid="{00000000-0005-0000-0000-00004D4A0000}"/>
    <cellStyle name="Normal 2 2 2 3 36 9" xfId="19140" xr:uid="{00000000-0005-0000-0000-00004E4A0000}"/>
    <cellStyle name="Normal 2 2 2 3 37" xfId="19141" xr:uid="{00000000-0005-0000-0000-00004F4A0000}"/>
    <cellStyle name="Normal 2 2 2 3 37 10" xfId="19142" xr:uid="{00000000-0005-0000-0000-0000504A0000}"/>
    <cellStyle name="Normal 2 2 2 3 37 2" xfId="19143" xr:uid="{00000000-0005-0000-0000-0000514A0000}"/>
    <cellStyle name="Normal 2 2 2 3 37 3" xfId="19144" xr:uid="{00000000-0005-0000-0000-0000524A0000}"/>
    <cellStyle name="Normal 2 2 2 3 37 4" xfId="19145" xr:uid="{00000000-0005-0000-0000-0000534A0000}"/>
    <cellStyle name="Normal 2 2 2 3 37 5" xfId="19146" xr:uid="{00000000-0005-0000-0000-0000544A0000}"/>
    <cellStyle name="Normal 2 2 2 3 37 6" xfId="19147" xr:uid="{00000000-0005-0000-0000-0000554A0000}"/>
    <cellStyle name="Normal 2 2 2 3 37 7" xfId="19148" xr:uid="{00000000-0005-0000-0000-0000564A0000}"/>
    <cellStyle name="Normal 2 2 2 3 37 8" xfId="19149" xr:uid="{00000000-0005-0000-0000-0000574A0000}"/>
    <cellStyle name="Normal 2 2 2 3 37 9" xfId="19150" xr:uid="{00000000-0005-0000-0000-0000584A0000}"/>
    <cellStyle name="Normal 2 2 2 3 38" xfId="19151" xr:uid="{00000000-0005-0000-0000-0000594A0000}"/>
    <cellStyle name="Normal 2 2 2 3 39" xfId="19152" xr:uid="{00000000-0005-0000-0000-00005A4A0000}"/>
    <cellStyle name="Normal 2 2 2 3 4" xfId="19153" xr:uid="{00000000-0005-0000-0000-00005B4A0000}"/>
    <cellStyle name="Normal 2 2 2 3 4 10" xfId="19154" xr:uid="{00000000-0005-0000-0000-00005C4A0000}"/>
    <cellStyle name="Normal 2 2 2 3 4 11" xfId="19155" xr:uid="{00000000-0005-0000-0000-00005D4A0000}"/>
    <cellStyle name="Normal 2 2 2 3 4 12" xfId="19156" xr:uid="{00000000-0005-0000-0000-00005E4A0000}"/>
    <cellStyle name="Normal 2 2 2 3 4 13" xfId="19157" xr:uid="{00000000-0005-0000-0000-00005F4A0000}"/>
    <cellStyle name="Normal 2 2 2 3 4 14" xfId="19158" xr:uid="{00000000-0005-0000-0000-0000604A0000}"/>
    <cellStyle name="Normal 2 2 2 3 4 15" xfId="19159" xr:uid="{00000000-0005-0000-0000-0000614A0000}"/>
    <cellStyle name="Normal 2 2 2 3 4 16" xfId="19160" xr:uid="{00000000-0005-0000-0000-0000624A0000}"/>
    <cellStyle name="Normal 2 2 2 3 4 2" xfId="19161" xr:uid="{00000000-0005-0000-0000-0000634A0000}"/>
    <cellStyle name="Normal 2 2 2 3 4 2 10" xfId="19162" xr:uid="{00000000-0005-0000-0000-0000644A0000}"/>
    <cellStyle name="Normal 2 2 2 3 4 2 2" xfId="19163" xr:uid="{00000000-0005-0000-0000-0000654A0000}"/>
    <cellStyle name="Normal 2 2 2 3 4 2 3" xfId="19164" xr:uid="{00000000-0005-0000-0000-0000664A0000}"/>
    <cellStyle name="Normal 2 2 2 3 4 2 4" xfId="19165" xr:uid="{00000000-0005-0000-0000-0000674A0000}"/>
    <cellStyle name="Normal 2 2 2 3 4 2 5" xfId="19166" xr:uid="{00000000-0005-0000-0000-0000684A0000}"/>
    <cellStyle name="Normal 2 2 2 3 4 2 6" xfId="19167" xr:uid="{00000000-0005-0000-0000-0000694A0000}"/>
    <cellStyle name="Normal 2 2 2 3 4 2 7" xfId="19168" xr:uid="{00000000-0005-0000-0000-00006A4A0000}"/>
    <cellStyle name="Normal 2 2 2 3 4 2 8" xfId="19169" xr:uid="{00000000-0005-0000-0000-00006B4A0000}"/>
    <cellStyle name="Normal 2 2 2 3 4 2 9" xfId="19170" xr:uid="{00000000-0005-0000-0000-00006C4A0000}"/>
    <cellStyle name="Normal 2 2 2 3 4 3" xfId="19171" xr:uid="{00000000-0005-0000-0000-00006D4A0000}"/>
    <cellStyle name="Normal 2 2 2 3 4 3 10" xfId="19172" xr:uid="{00000000-0005-0000-0000-00006E4A0000}"/>
    <cellStyle name="Normal 2 2 2 3 4 3 2" xfId="19173" xr:uid="{00000000-0005-0000-0000-00006F4A0000}"/>
    <cellStyle name="Normal 2 2 2 3 4 3 3" xfId="19174" xr:uid="{00000000-0005-0000-0000-0000704A0000}"/>
    <cellStyle name="Normal 2 2 2 3 4 3 4" xfId="19175" xr:uid="{00000000-0005-0000-0000-0000714A0000}"/>
    <cellStyle name="Normal 2 2 2 3 4 3 5" xfId="19176" xr:uid="{00000000-0005-0000-0000-0000724A0000}"/>
    <cellStyle name="Normal 2 2 2 3 4 3 6" xfId="19177" xr:uid="{00000000-0005-0000-0000-0000734A0000}"/>
    <cellStyle name="Normal 2 2 2 3 4 3 7" xfId="19178" xr:uid="{00000000-0005-0000-0000-0000744A0000}"/>
    <cellStyle name="Normal 2 2 2 3 4 3 8" xfId="19179" xr:uid="{00000000-0005-0000-0000-0000754A0000}"/>
    <cellStyle name="Normal 2 2 2 3 4 3 9" xfId="19180" xr:uid="{00000000-0005-0000-0000-0000764A0000}"/>
    <cellStyle name="Normal 2 2 2 3 4 4" xfId="19181" xr:uid="{00000000-0005-0000-0000-0000774A0000}"/>
    <cellStyle name="Normal 2 2 2 3 4 4 10" xfId="19182" xr:uid="{00000000-0005-0000-0000-0000784A0000}"/>
    <cellStyle name="Normal 2 2 2 3 4 4 2" xfId="19183" xr:uid="{00000000-0005-0000-0000-0000794A0000}"/>
    <cellStyle name="Normal 2 2 2 3 4 4 3" xfId="19184" xr:uid="{00000000-0005-0000-0000-00007A4A0000}"/>
    <cellStyle name="Normal 2 2 2 3 4 4 4" xfId="19185" xr:uid="{00000000-0005-0000-0000-00007B4A0000}"/>
    <cellStyle name="Normal 2 2 2 3 4 4 5" xfId="19186" xr:uid="{00000000-0005-0000-0000-00007C4A0000}"/>
    <cellStyle name="Normal 2 2 2 3 4 4 6" xfId="19187" xr:uid="{00000000-0005-0000-0000-00007D4A0000}"/>
    <cellStyle name="Normal 2 2 2 3 4 4 7" xfId="19188" xr:uid="{00000000-0005-0000-0000-00007E4A0000}"/>
    <cellStyle name="Normal 2 2 2 3 4 4 8" xfId="19189" xr:uid="{00000000-0005-0000-0000-00007F4A0000}"/>
    <cellStyle name="Normal 2 2 2 3 4 4 9" xfId="19190" xr:uid="{00000000-0005-0000-0000-0000804A0000}"/>
    <cellStyle name="Normal 2 2 2 3 4 5" xfId="19191" xr:uid="{00000000-0005-0000-0000-0000814A0000}"/>
    <cellStyle name="Normal 2 2 2 3 4 5 10" xfId="19192" xr:uid="{00000000-0005-0000-0000-0000824A0000}"/>
    <cellStyle name="Normal 2 2 2 3 4 5 2" xfId="19193" xr:uid="{00000000-0005-0000-0000-0000834A0000}"/>
    <cellStyle name="Normal 2 2 2 3 4 5 3" xfId="19194" xr:uid="{00000000-0005-0000-0000-0000844A0000}"/>
    <cellStyle name="Normal 2 2 2 3 4 5 4" xfId="19195" xr:uid="{00000000-0005-0000-0000-0000854A0000}"/>
    <cellStyle name="Normal 2 2 2 3 4 5 5" xfId="19196" xr:uid="{00000000-0005-0000-0000-0000864A0000}"/>
    <cellStyle name="Normal 2 2 2 3 4 5 6" xfId="19197" xr:uid="{00000000-0005-0000-0000-0000874A0000}"/>
    <cellStyle name="Normal 2 2 2 3 4 5 7" xfId="19198" xr:uid="{00000000-0005-0000-0000-0000884A0000}"/>
    <cellStyle name="Normal 2 2 2 3 4 5 8" xfId="19199" xr:uid="{00000000-0005-0000-0000-0000894A0000}"/>
    <cellStyle name="Normal 2 2 2 3 4 5 9" xfId="19200" xr:uid="{00000000-0005-0000-0000-00008A4A0000}"/>
    <cellStyle name="Normal 2 2 2 3 4 6" xfId="19201" xr:uid="{00000000-0005-0000-0000-00008B4A0000}"/>
    <cellStyle name="Normal 2 2 2 3 4 7" xfId="19202" xr:uid="{00000000-0005-0000-0000-00008C4A0000}"/>
    <cellStyle name="Normal 2 2 2 3 4 8" xfId="19203" xr:uid="{00000000-0005-0000-0000-00008D4A0000}"/>
    <cellStyle name="Normal 2 2 2 3 4 9" xfId="19204" xr:uid="{00000000-0005-0000-0000-00008E4A0000}"/>
    <cellStyle name="Normal 2 2 2 3 40" xfId="19205" xr:uid="{00000000-0005-0000-0000-00008F4A0000}"/>
    <cellStyle name="Normal 2 2 2 3 41" xfId="19206" xr:uid="{00000000-0005-0000-0000-0000904A0000}"/>
    <cellStyle name="Normal 2 2 2 3 42" xfId="19207" xr:uid="{00000000-0005-0000-0000-0000914A0000}"/>
    <cellStyle name="Normal 2 2 2 3 43" xfId="19208" xr:uid="{00000000-0005-0000-0000-0000924A0000}"/>
    <cellStyle name="Normal 2 2 2 3 44" xfId="19209" xr:uid="{00000000-0005-0000-0000-0000934A0000}"/>
    <cellStyle name="Normal 2 2 2 3 45" xfId="19210" xr:uid="{00000000-0005-0000-0000-0000944A0000}"/>
    <cellStyle name="Normal 2 2 2 3 46" xfId="19211" xr:uid="{00000000-0005-0000-0000-0000954A0000}"/>
    <cellStyle name="Normal 2 2 2 3 47" xfId="19212" xr:uid="{00000000-0005-0000-0000-0000964A0000}"/>
    <cellStyle name="Normal 2 2 2 3 48" xfId="19213" xr:uid="{00000000-0005-0000-0000-0000974A0000}"/>
    <cellStyle name="Normal 2 2 2 3 49" xfId="421" xr:uid="{00000000-0005-0000-0000-0000984A0000}"/>
    <cellStyle name="Normal 2 2 2 3 5" xfId="19214" xr:uid="{00000000-0005-0000-0000-0000994A0000}"/>
    <cellStyle name="Normal 2 2 2 3 5 10" xfId="19215" xr:uid="{00000000-0005-0000-0000-00009A4A0000}"/>
    <cellStyle name="Normal 2 2 2 3 5 11" xfId="19216" xr:uid="{00000000-0005-0000-0000-00009B4A0000}"/>
    <cellStyle name="Normal 2 2 2 3 5 12" xfId="19217" xr:uid="{00000000-0005-0000-0000-00009C4A0000}"/>
    <cellStyle name="Normal 2 2 2 3 5 13" xfId="19218" xr:uid="{00000000-0005-0000-0000-00009D4A0000}"/>
    <cellStyle name="Normal 2 2 2 3 5 14" xfId="19219" xr:uid="{00000000-0005-0000-0000-00009E4A0000}"/>
    <cellStyle name="Normal 2 2 2 3 5 15" xfId="19220" xr:uid="{00000000-0005-0000-0000-00009F4A0000}"/>
    <cellStyle name="Normal 2 2 2 3 5 2" xfId="19221" xr:uid="{00000000-0005-0000-0000-0000A04A0000}"/>
    <cellStyle name="Normal 2 2 2 3 5 2 10" xfId="19222" xr:uid="{00000000-0005-0000-0000-0000A14A0000}"/>
    <cellStyle name="Normal 2 2 2 3 5 2 2" xfId="19223" xr:uid="{00000000-0005-0000-0000-0000A24A0000}"/>
    <cellStyle name="Normal 2 2 2 3 5 2 3" xfId="19224" xr:uid="{00000000-0005-0000-0000-0000A34A0000}"/>
    <cellStyle name="Normal 2 2 2 3 5 2 4" xfId="19225" xr:uid="{00000000-0005-0000-0000-0000A44A0000}"/>
    <cellStyle name="Normal 2 2 2 3 5 2 5" xfId="19226" xr:uid="{00000000-0005-0000-0000-0000A54A0000}"/>
    <cellStyle name="Normal 2 2 2 3 5 2 6" xfId="19227" xr:uid="{00000000-0005-0000-0000-0000A64A0000}"/>
    <cellStyle name="Normal 2 2 2 3 5 2 7" xfId="19228" xr:uid="{00000000-0005-0000-0000-0000A74A0000}"/>
    <cellStyle name="Normal 2 2 2 3 5 2 8" xfId="19229" xr:uid="{00000000-0005-0000-0000-0000A84A0000}"/>
    <cellStyle name="Normal 2 2 2 3 5 2 9" xfId="19230" xr:uid="{00000000-0005-0000-0000-0000A94A0000}"/>
    <cellStyle name="Normal 2 2 2 3 5 3" xfId="19231" xr:uid="{00000000-0005-0000-0000-0000AA4A0000}"/>
    <cellStyle name="Normal 2 2 2 3 5 3 10" xfId="19232" xr:uid="{00000000-0005-0000-0000-0000AB4A0000}"/>
    <cellStyle name="Normal 2 2 2 3 5 3 2" xfId="19233" xr:uid="{00000000-0005-0000-0000-0000AC4A0000}"/>
    <cellStyle name="Normal 2 2 2 3 5 3 3" xfId="19234" xr:uid="{00000000-0005-0000-0000-0000AD4A0000}"/>
    <cellStyle name="Normal 2 2 2 3 5 3 4" xfId="19235" xr:uid="{00000000-0005-0000-0000-0000AE4A0000}"/>
    <cellStyle name="Normal 2 2 2 3 5 3 5" xfId="19236" xr:uid="{00000000-0005-0000-0000-0000AF4A0000}"/>
    <cellStyle name="Normal 2 2 2 3 5 3 6" xfId="19237" xr:uid="{00000000-0005-0000-0000-0000B04A0000}"/>
    <cellStyle name="Normal 2 2 2 3 5 3 7" xfId="19238" xr:uid="{00000000-0005-0000-0000-0000B14A0000}"/>
    <cellStyle name="Normal 2 2 2 3 5 3 8" xfId="19239" xr:uid="{00000000-0005-0000-0000-0000B24A0000}"/>
    <cellStyle name="Normal 2 2 2 3 5 3 9" xfId="19240" xr:uid="{00000000-0005-0000-0000-0000B34A0000}"/>
    <cellStyle name="Normal 2 2 2 3 5 4" xfId="19241" xr:uid="{00000000-0005-0000-0000-0000B44A0000}"/>
    <cellStyle name="Normal 2 2 2 3 5 4 10" xfId="19242" xr:uid="{00000000-0005-0000-0000-0000B54A0000}"/>
    <cellStyle name="Normal 2 2 2 3 5 4 2" xfId="19243" xr:uid="{00000000-0005-0000-0000-0000B64A0000}"/>
    <cellStyle name="Normal 2 2 2 3 5 4 3" xfId="19244" xr:uid="{00000000-0005-0000-0000-0000B74A0000}"/>
    <cellStyle name="Normal 2 2 2 3 5 4 4" xfId="19245" xr:uid="{00000000-0005-0000-0000-0000B84A0000}"/>
    <cellStyle name="Normal 2 2 2 3 5 4 5" xfId="19246" xr:uid="{00000000-0005-0000-0000-0000B94A0000}"/>
    <cellStyle name="Normal 2 2 2 3 5 4 6" xfId="19247" xr:uid="{00000000-0005-0000-0000-0000BA4A0000}"/>
    <cellStyle name="Normal 2 2 2 3 5 4 7" xfId="19248" xr:uid="{00000000-0005-0000-0000-0000BB4A0000}"/>
    <cellStyle name="Normal 2 2 2 3 5 4 8" xfId="19249" xr:uid="{00000000-0005-0000-0000-0000BC4A0000}"/>
    <cellStyle name="Normal 2 2 2 3 5 4 9" xfId="19250" xr:uid="{00000000-0005-0000-0000-0000BD4A0000}"/>
    <cellStyle name="Normal 2 2 2 3 5 5" xfId="19251" xr:uid="{00000000-0005-0000-0000-0000BE4A0000}"/>
    <cellStyle name="Normal 2 2 2 3 5 5 10" xfId="19252" xr:uid="{00000000-0005-0000-0000-0000BF4A0000}"/>
    <cellStyle name="Normal 2 2 2 3 5 5 2" xfId="19253" xr:uid="{00000000-0005-0000-0000-0000C04A0000}"/>
    <cellStyle name="Normal 2 2 2 3 5 5 3" xfId="19254" xr:uid="{00000000-0005-0000-0000-0000C14A0000}"/>
    <cellStyle name="Normal 2 2 2 3 5 5 4" xfId="19255" xr:uid="{00000000-0005-0000-0000-0000C24A0000}"/>
    <cellStyle name="Normal 2 2 2 3 5 5 5" xfId="19256" xr:uid="{00000000-0005-0000-0000-0000C34A0000}"/>
    <cellStyle name="Normal 2 2 2 3 5 5 6" xfId="19257" xr:uid="{00000000-0005-0000-0000-0000C44A0000}"/>
    <cellStyle name="Normal 2 2 2 3 5 5 7" xfId="19258" xr:uid="{00000000-0005-0000-0000-0000C54A0000}"/>
    <cellStyle name="Normal 2 2 2 3 5 5 8" xfId="19259" xr:uid="{00000000-0005-0000-0000-0000C64A0000}"/>
    <cellStyle name="Normal 2 2 2 3 5 5 9" xfId="19260" xr:uid="{00000000-0005-0000-0000-0000C74A0000}"/>
    <cellStyle name="Normal 2 2 2 3 5 6" xfId="19261" xr:uid="{00000000-0005-0000-0000-0000C84A0000}"/>
    <cellStyle name="Normal 2 2 2 3 5 7" xfId="19262" xr:uid="{00000000-0005-0000-0000-0000C94A0000}"/>
    <cellStyle name="Normal 2 2 2 3 5 8" xfId="19263" xr:uid="{00000000-0005-0000-0000-0000CA4A0000}"/>
    <cellStyle name="Normal 2 2 2 3 5 9" xfId="19264" xr:uid="{00000000-0005-0000-0000-0000CB4A0000}"/>
    <cellStyle name="Normal 2 2 2 3 6" xfId="19265" xr:uid="{00000000-0005-0000-0000-0000CC4A0000}"/>
    <cellStyle name="Normal 2 2 2 3 6 10" xfId="19266" xr:uid="{00000000-0005-0000-0000-0000CD4A0000}"/>
    <cellStyle name="Normal 2 2 2 3 6 11" xfId="19267" xr:uid="{00000000-0005-0000-0000-0000CE4A0000}"/>
    <cellStyle name="Normal 2 2 2 3 6 12" xfId="19268" xr:uid="{00000000-0005-0000-0000-0000CF4A0000}"/>
    <cellStyle name="Normal 2 2 2 3 6 13" xfId="19269" xr:uid="{00000000-0005-0000-0000-0000D04A0000}"/>
    <cellStyle name="Normal 2 2 2 3 6 14" xfId="19270" xr:uid="{00000000-0005-0000-0000-0000D14A0000}"/>
    <cellStyle name="Normal 2 2 2 3 6 15" xfId="19271" xr:uid="{00000000-0005-0000-0000-0000D24A0000}"/>
    <cellStyle name="Normal 2 2 2 3 6 2" xfId="19272" xr:uid="{00000000-0005-0000-0000-0000D34A0000}"/>
    <cellStyle name="Normal 2 2 2 3 6 2 10" xfId="19273" xr:uid="{00000000-0005-0000-0000-0000D44A0000}"/>
    <cellStyle name="Normal 2 2 2 3 6 2 2" xfId="19274" xr:uid="{00000000-0005-0000-0000-0000D54A0000}"/>
    <cellStyle name="Normal 2 2 2 3 6 2 3" xfId="19275" xr:uid="{00000000-0005-0000-0000-0000D64A0000}"/>
    <cellStyle name="Normal 2 2 2 3 6 2 4" xfId="19276" xr:uid="{00000000-0005-0000-0000-0000D74A0000}"/>
    <cellStyle name="Normal 2 2 2 3 6 2 5" xfId="19277" xr:uid="{00000000-0005-0000-0000-0000D84A0000}"/>
    <cellStyle name="Normal 2 2 2 3 6 2 6" xfId="19278" xr:uid="{00000000-0005-0000-0000-0000D94A0000}"/>
    <cellStyle name="Normal 2 2 2 3 6 2 7" xfId="19279" xr:uid="{00000000-0005-0000-0000-0000DA4A0000}"/>
    <cellStyle name="Normal 2 2 2 3 6 2 8" xfId="19280" xr:uid="{00000000-0005-0000-0000-0000DB4A0000}"/>
    <cellStyle name="Normal 2 2 2 3 6 2 9" xfId="19281" xr:uid="{00000000-0005-0000-0000-0000DC4A0000}"/>
    <cellStyle name="Normal 2 2 2 3 6 3" xfId="19282" xr:uid="{00000000-0005-0000-0000-0000DD4A0000}"/>
    <cellStyle name="Normal 2 2 2 3 6 3 10" xfId="19283" xr:uid="{00000000-0005-0000-0000-0000DE4A0000}"/>
    <cellStyle name="Normal 2 2 2 3 6 3 2" xfId="19284" xr:uid="{00000000-0005-0000-0000-0000DF4A0000}"/>
    <cellStyle name="Normal 2 2 2 3 6 3 3" xfId="19285" xr:uid="{00000000-0005-0000-0000-0000E04A0000}"/>
    <cellStyle name="Normal 2 2 2 3 6 3 4" xfId="19286" xr:uid="{00000000-0005-0000-0000-0000E14A0000}"/>
    <cellStyle name="Normal 2 2 2 3 6 3 5" xfId="19287" xr:uid="{00000000-0005-0000-0000-0000E24A0000}"/>
    <cellStyle name="Normal 2 2 2 3 6 3 6" xfId="19288" xr:uid="{00000000-0005-0000-0000-0000E34A0000}"/>
    <cellStyle name="Normal 2 2 2 3 6 3 7" xfId="19289" xr:uid="{00000000-0005-0000-0000-0000E44A0000}"/>
    <cellStyle name="Normal 2 2 2 3 6 3 8" xfId="19290" xr:uid="{00000000-0005-0000-0000-0000E54A0000}"/>
    <cellStyle name="Normal 2 2 2 3 6 3 9" xfId="19291" xr:uid="{00000000-0005-0000-0000-0000E64A0000}"/>
    <cellStyle name="Normal 2 2 2 3 6 4" xfId="19292" xr:uid="{00000000-0005-0000-0000-0000E74A0000}"/>
    <cellStyle name="Normal 2 2 2 3 6 4 10" xfId="19293" xr:uid="{00000000-0005-0000-0000-0000E84A0000}"/>
    <cellStyle name="Normal 2 2 2 3 6 4 2" xfId="19294" xr:uid="{00000000-0005-0000-0000-0000E94A0000}"/>
    <cellStyle name="Normal 2 2 2 3 6 4 3" xfId="19295" xr:uid="{00000000-0005-0000-0000-0000EA4A0000}"/>
    <cellStyle name="Normal 2 2 2 3 6 4 4" xfId="19296" xr:uid="{00000000-0005-0000-0000-0000EB4A0000}"/>
    <cellStyle name="Normal 2 2 2 3 6 4 5" xfId="19297" xr:uid="{00000000-0005-0000-0000-0000EC4A0000}"/>
    <cellStyle name="Normal 2 2 2 3 6 4 6" xfId="19298" xr:uid="{00000000-0005-0000-0000-0000ED4A0000}"/>
    <cellStyle name="Normal 2 2 2 3 6 4 7" xfId="19299" xr:uid="{00000000-0005-0000-0000-0000EE4A0000}"/>
    <cellStyle name="Normal 2 2 2 3 6 4 8" xfId="19300" xr:uid="{00000000-0005-0000-0000-0000EF4A0000}"/>
    <cellStyle name="Normal 2 2 2 3 6 4 9" xfId="19301" xr:uid="{00000000-0005-0000-0000-0000F04A0000}"/>
    <cellStyle name="Normal 2 2 2 3 6 5" xfId="19302" xr:uid="{00000000-0005-0000-0000-0000F14A0000}"/>
    <cellStyle name="Normal 2 2 2 3 6 5 10" xfId="19303" xr:uid="{00000000-0005-0000-0000-0000F24A0000}"/>
    <cellStyle name="Normal 2 2 2 3 6 5 2" xfId="19304" xr:uid="{00000000-0005-0000-0000-0000F34A0000}"/>
    <cellStyle name="Normal 2 2 2 3 6 5 3" xfId="19305" xr:uid="{00000000-0005-0000-0000-0000F44A0000}"/>
    <cellStyle name="Normal 2 2 2 3 6 5 4" xfId="19306" xr:uid="{00000000-0005-0000-0000-0000F54A0000}"/>
    <cellStyle name="Normal 2 2 2 3 6 5 5" xfId="19307" xr:uid="{00000000-0005-0000-0000-0000F64A0000}"/>
    <cellStyle name="Normal 2 2 2 3 6 5 6" xfId="19308" xr:uid="{00000000-0005-0000-0000-0000F74A0000}"/>
    <cellStyle name="Normal 2 2 2 3 6 5 7" xfId="19309" xr:uid="{00000000-0005-0000-0000-0000F84A0000}"/>
    <cellStyle name="Normal 2 2 2 3 6 5 8" xfId="19310" xr:uid="{00000000-0005-0000-0000-0000F94A0000}"/>
    <cellStyle name="Normal 2 2 2 3 6 5 9" xfId="19311" xr:uid="{00000000-0005-0000-0000-0000FA4A0000}"/>
    <cellStyle name="Normal 2 2 2 3 6 6" xfId="19312" xr:uid="{00000000-0005-0000-0000-0000FB4A0000}"/>
    <cellStyle name="Normal 2 2 2 3 6 7" xfId="19313" xr:uid="{00000000-0005-0000-0000-0000FC4A0000}"/>
    <cellStyle name="Normal 2 2 2 3 6 8" xfId="19314" xr:uid="{00000000-0005-0000-0000-0000FD4A0000}"/>
    <cellStyle name="Normal 2 2 2 3 6 9" xfId="19315" xr:uid="{00000000-0005-0000-0000-0000FE4A0000}"/>
    <cellStyle name="Normal 2 2 2 3 7" xfId="19316" xr:uid="{00000000-0005-0000-0000-0000FF4A0000}"/>
    <cellStyle name="Normal 2 2 2 3 7 10" xfId="19317" xr:uid="{00000000-0005-0000-0000-0000004B0000}"/>
    <cellStyle name="Normal 2 2 2 3 7 11" xfId="19318" xr:uid="{00000000-0005-0000-0000-0000014B0000}"/>
    <cellStyle name="Normal 2 2 2 3 7 12" xfId="19319" xr:uid="{00000000-0005-0000-0000-0000024B0000}"/>
    <cellStyle name="Normal 2 2 2 3 7 13" xfId="19320" xr:uid="{00000000-0005-0000-0000-0000034B0000}"/>
    <cellStyle name="Normal 2 2 2 3 7 14" xfId="19321" xr:uid="{00000000-0005-0000-0000-0000044B0000}"/>
    <cellStyle name="Normal 2 2 2 3 7 15" xfId="19322" xr:uid="{00000000-0005-0000-0000-0000054B0000}"/>
    <cellStyle name="Normal 2 2 2 3 7 2" xfId="19323" xr:uid="{00000000-0005-0000-0000-0000064B0000}"/>
    <cellStyle name="Normal 2 2 2 3 7 2 10" xfId="19324" xr:uid="{00000000-0005-0000-0000-0000074B0000}"/>
    <cellStyle name="Normal 2 2 2 3 7 2 2" xfId="19325" xr:uid="{00000000-0005-0000-0000-0000084B0000}"/>
    <cellStyle name="Normal 2 2 2 3 7 2 3" xfId="19326" xr:uid="{00000000-0005-0000-0000-0000094B0000}"/>
    <cellStyle name="Normal 2 2 2 3 7 2 4" xfId="19327" xr:uid="{00000000-0005-0000-0000-00000A4B0000}"/>
    <cellStyle name="Normal 2 2 2 3 7 2 5" xfId="19328" xr:uid="{00000000-0005-0000-0000-00000B4B0000}"/>
    <cellStyle name="Normal 2 2 2 3 7 2 6" xfId="19329" xr:uid="{00000000-0005-0000-0000-00000C4B0000}"/>
    <cellStyle name="Normal 2 2 2 3 7 2 7" xfId="19330" xr:uid="{00000000-0005-0000-0000-00000D4B0000}"/>
    <cellStyle name="Normal 2 2 2 3 7 2 8" xfId="19331" xr:uid="{00000000-0005-0000-0000-00000E4B0000}"/>
    <cellStyle name="Normal 2 2 2 3 7 2 9" xfId="19332" xr:uid="{00000000-0005-0000-0000-00000F4B0000}"/>
    <cellStyle name="Normal 2 2 2 3 7 3" xfId="19333" xr:uid="{00000000-0005-0000-0000-0000104B0000}"/>
    <cellStyle name="Normal 2 2 2 3 7 3 10" xfId="19334" xr:uid="{00000000-0005-0000-0000-0000114B0000}"/>
    <cellStyle name="Normal 2 2 2 3 7 3 2" xfId="19335" xr:uid="{00000000-0005-0000-0000-0000124B0000}"/>
    <cellStyle name="Normal 2 2 2 3 7 3 3" xfId="19336" xr:uid="{00000000-0005-0000-0000-0000134B0000}"/>
    <cellStyle name="Normal 2 2 2 3 7 3 4" xfId="19337" xr:uid="{00000000-0005-0000-0000-0000144B0000}"/>
    <cellStyle name="Normal 2 2 2 3 7 3 5" xfId="19338" xr:uid="{00000000-0005-0000-0000-0000154B0000}"/>
    <cellStyle name="Normal 2 2 2 3 7 3 6" xfId="19339" xr:uid="{00000000-0005-0000-0000-0000164B0000}"/>
    <cellStyle name="Normal 2 2 2 3 7 3 7" xfId="19340" xr:uid="{00000000-0005-0000-0000-0000174B0000}"/>
    <cellStyle name="Normal 2 2 2 3 7 3 8" xfId="19341" xr:uid="{00000000-0005-0000-0000-0000184B0000}"/>
    <cellStyle name="Normal 2 2 2 3 7 3 9" xfId="19342" xr:uid="{00000000-0005-0000-0000-0000194B0000}"/>
    <cellStyle name="Normal 2 2 2 3 7 4" xfId="19343" xr:uid="{00000000-0005-0000-0000-00001A4B0000}"/>
    <cellStyle name="Normal 2 2 2 3 7 4 10" xfId="19344" xr:uid="{00000000-0005-0000-0000-00001B4B0000}"/>
    <cellStyle name="Normal 2 2 2 3 7 4 2" xfId="19345" xr:uid="{00000000-0005-0000-0000-00001C4B0000}"/>
    <cellStyle name="Normal 2 2 2 3 7 4 3" xfId="19346" xr:uid="{00000000-0005-0000-0000-00001D4B0000}"/>
    <cellStyle name="Normal 2 2 2 3 7 4 4" xfId="19347" xr:uid="{00000000-0005-0000-0000-00001E4B0000}"/>
    <cellStyle name="Normal 2 2 2 3 7 4 5" xfId="19348" xr:uid="{00000000-0005-0000-0000-00001F4B0000}"/>
    <cellStyle name="Normal 2 2 2 3 7 4 6" xfId="19349" xr:uid="{00000000-0005-0000-0000-0000204B0000}"/>
    <cellStyle name="Normal 2 2 2 3 7 4 7" xfId="19350" xr:uid="{00000000-0005-0000-0000-0000214B0000}"/>
    <cellStyle name="Normal 2 2 2 3 7 4 8" xfId="19351" xr:uid="{00000000-0005-0000-0000-0000224B0000}"/>
    <cellStyle name="Normal 2 2 2 3 7 4 9" xfId="19352" xr:uid="{00000000-0005-0000-0000-0000234B0000}"/>
    <cellStyle name="Normal 2 2 2 3 7 5" xfId="19353" xr:uid="{00000000-0005-0000-0000-0000244B0000}"/>
    <cellStyle name="Normal 2 2 2 3 7 5 10" xfId="19354" xr:uid="{00000000-0005-0000-0000-0000254B0000}"/>
    <cellStyle name="Normal 2 2 2 3 7 5 2" xfId="19355" xr:uid="{00000000-0005-0000-0000-0000264B0000}"/>
    <cellStyle name="Normal 2 2 2 3 7 5 3" xfId="19356" xr:uid="{00000000-0005-0000-0000-0000274B0000}"/>
    <cellStyle name="Normal 2 2 2 3 7 5 4" xfId="19357" xr:uid="{00000000-0005-0000-0000-0000284B0000}"/>
    <cellStyle name="Normal 2 2 2 3 7 5 5" xfId="19358" xr:uid="{00000000-0005-0000-0000-0000294B0000}"/>
    <cellStyle name="Normal 2 2 2 3 7 5 6" xfId="19359" xr:uid="{00000000-0005-0000-0000-00002A4B0000}"/>
    <cellStyle name="Normal 2 2 2 3 7 5 7" xfId="19360" xr:uid="{00000000-0005-0000-0000-00002B4B0000}"/>
    <cellStyle name="Normal 2 2 2 3 7 5 8" xfId="19361" xr:uid="{00000000-0005-0000-0000-00002C4B0000}"/>
    <cellStyle name="Normal 2 2 2 3 7 5 9" xfId="19362" xr:uid="{00000000-0005-0000-0000-00002D4B0000}"/>
    <cellStyle name="Normal 2 2 2 3 7 6" xfId="19363" xr:uid="{00000000-0005-0000-0000-00002E4B0000}"/>
    <cellStyle name="Normal 2 2 2 3 7 7" xfId="19364" xr:uid="{00000000-0005-0000-0000-00002F4B0000}"/>
    <cellStyle name="Normal 2 2 2 3 7 8" xfId="19365" xr:uid="{00000000-0005-0000-0000-0000304B0000}"/>
    <cellStyle name="Normal 2 2 2 3 7 9" xfId="19366" xr:uid="{00000000-0005-0000-0000-0000314B0000}"/>
    <cellStyle name="Normal 2 2 2 3 8" xfId="19367" xr:uid="{00000000-0005-0000-0000-0000324B0000}"/>
    <cellStyle name="Normal 2 2 2 3 8 10" xfId="19368" xr:uid="{00000000-0005-0000-0000-0000334B0000}"/>
    <cellStyle name="Normal 2 2 2 3 8 11" xfId="19369" xr:uid="{00000000-0005-0000-0000-0000344B0000}"/>
    <cellStyle name="Normal 2 2 2 3 8 12" xfId="19370" xr:uid="{00000000-0005-0000-0000-0000354B0000}"/>
    <cellStyle name="Normal 2 2 2 3 8 13" xfId="19371" xr:uid="{00000000-0005-0000-0000-0000364B0000}"/>
    <cellStyle name="Normal 2 2 2 3 8 14" xfId="19372" xr:uid="{00000000-0005-0000-0000-0000374B0000}"/>
    <cellStyle name="Normal 2 2 2 3 8 2" xfId="19373" xr:uid="{00000000-0005-0000-0000-0000384B0000}"/>
    <cellStyle name="Normal 2 2 2 3 8 2 10" xfId="19374" xr:uid="{00000000-0005-0000-0000-0000394B0000}"/>
    <cellStyle name="Normal 2 2 2 3 8 2 2" xfId="19375" xr:uid="{00000000-0005-0000-0000-00003A4B0000}"/>
    <cellStyle name="Normal 2 2 2 3 8 2 3" xfId="19376" xr:uid="{00000000-0005-0000-0000-00003B4B0000}"/>
    <cellStyle name="Normal 2 2 2 3 8 2 4" xfId="19377" xr:uid="{00000000-0005-0000-0000-00003C4B0000}"/>
    <cellStyle name="Normal 2 2 2 3 8 2 5" xfId="19378" xr:uid="{00000000-0005-0000-0000-00003D4B0000}"/>
    <cellStyle name="Normal 2 2 2 3 8 2 6" xfId="19379" xr:uid="{00000000-0005-0000-0000-00003E4B0000}"/>
    <cellStyle name="Normal 2 2 2 3 8 2 7" xfId="19380" xr:uid="{00000000-0005-0000-0000-00003F4B0000}"/>
    <cellStyle name="Normal 2 2 2 3 8 2 8" xfId="19381" xr:uid="{00000000-0005-0000-0000-0000404B0000}"/>
    <cellStyle name="Normal 2 2 2 3 8 2 9" xfId="19382" xr:uid="{00000000-0005-0000-0000-0000414B0000}"/>
    <cellStyle name="Normal 2 2 2 3 8 3" xfId="19383" xr:uid="{00000000-0005-0000-0000-0000424B0000}"/>
    <cellStyle name="Normal 2 2 2 3 8 3 10" xfId="19384" xr:uid="{00000000-0005-0000-0000-0000434B0000}"/>
    <cellStyle name="Normal 2 2 2 3 8 3 2" xfId="19385" xr:uid="{00000000-0005-0000-0000-0000444B0000}"/>
    <cellStyle name="Normal 2 2 2 3 8 3 3" xfId="19386" xr:uid="{00000000-0005-0000-0000-0000454B0000}"/>
    <cellStyle name="Normal 2 2 2 3 8 3 4" xfId="19387" xr:uid="{00000000-0005-0000-0000-0000464B0000}"/>
    <cellStyle name="Normal 2 2 2 3 8 3 5" xfId="19388" xr:uid="{00000000-0005-0000-0000-0000474B0000}"/>
    <cellStyle name="Normal 2 2 2 3 8 3 6" xfId="19389" xr:uid="{00000000-0005-0000-0000-0000484B0000}"/>
    <cellStyle name="Normal 2 2 2 3 8 3 7" xfId="19390" xr:uid="{00000000-0005-0000-0000-0000494B0000}"/>
    <cellStyle name="Normal 2 2 2 3 8 3 8" xfId="19391" xr:uid="{00000000-0005-0000-0000-00004A4B0000}"/>
    <cellStyle name="Normal 2 2 2 3 8 3 9" xfId="19392" xr:uid="{00000000-0005-0000-0000-00004B4B0000}"/>
    <cellStyle name="Normal 2 2 2 3 8 4" xfId="19393" xr:uid="{00000000-0005-0000-0000-00004C4B0000}"/>
    <cellStyle name="Normal 2 2 2 3 8 4 10" xfId="19394" xr:uid="{00000000-0005-0000-0000-00004D4B0000}"/>
    <cellStyle name="Normal 2 2 2 3 8 4 2" xfId="19395" xr:uid="{00000000-0005-0000-0000-00004E4B0000}"/>
    <cellStyle name="Normal 2 2 2 3 8 4 3" xfId="19396" xr:uid="{00000000-0005-0000-0000-00004F4B0000}"/>
    <cellStyle name="Normal 2 2 2 3 8 4 4" xfId="19397" xr:uid="{00000000-0005-0000-0000-0000504B0000}"/>
    <cellStyle name="Normal 2 2 2 3 8 4 5" xfId="19398" xr:uid="{00000000-0005-0000-0000-0000514B0000}"/>
    <cellStyle name="Normal 2 2 2 3 8 4 6" xfId="19399" xr:uid="{00000000-0005-0000-0000-0000524B0000}"/>
    <cellStyle name="Normal 2 2 2 3 8 4 7" xfId="19400" xr:uid="{00000000-0005-0000-0000-0000534B0000}"/>
    <cellStyle name="Normal 2 2 2 3 8 4 8" xfId="19401" xr:uid="{00000000-0005-0000-0000-0000544B0000}"/>
    <cellStyle name="Normal 2 2 2 3 8 4 9" xfId="19402" xr:uid="{00000000-0005-0000-0000-0000554B0000}"/>
    <cellStyle name="Normal 2 2 2 3 8 5" xfId="19403" xr:uid="{00000000-0005-0000-0000-0000564B0000}"/>
    <cellStyle name="Normal 2 2 2 3 8 5 10" xfId="19404" xr:uid="{00000000-0005-0000-0000-0000574B0000}"/>
    <cellStyle name="Normal 2 2 2 3 8 5 2" xfId="19405" xr:uid="{00000000-0005-0000-0000-0000584B0000}"/>
    <cellStyle name="Normal 2 2 2 3 8 5 3" xfId="19406" xr:uid="{00000000-0005-0000-0000-0000594B0000}"/>
    <cellStyle name="Normal 2 2 2 3 8 5 4" xfId="19407" xr:uid="{00000000-0005-0000-0000-00005A4B0000}"/>
    <cellStyle name="Normal 2 2 2 3 8 5 5" xfId="19408" xr:uid="{00000000-0005-0000-0000-00005B4B0000}"/>
    <cellStyle name="Normal 2 2 2 3 8 5 6" xfId="19409" xr:uid="{00000000-0005-0000-0000-00005C4B0000}"/>
    <cellStyle name="Normal 2 2 2 3 8 5 7" xfId="19410" xr:uid="{00000000-0005-0000-0000-00005D4B0000}"/>
    <cellStyle name="Normal 2 2 2 3 8 5 8" xfId="19411" xr:uid="{00000000-0005-0000-0000-00005E4B0000}"/>
    <cellStyle name="Normal 2 2 2 3 8 5 9" xfId="19412" xr:uid="{00000000-0005-0000-0000-00005F4B0000}"/>
    <cellStyle name="Normal 2 2 2 3 8 6" xfId="19413" xr:uid="{00000000-0005-0000-0000-0000604B0000}"/>
    <cellStyle name="Normal 2 2 2 3 8 7" xfId="19414" xr:uid="{00000000-0005-0000-0000-0000614B0000}"/>
    <cellStyle name="Normal 2 2 2 3 8 8" xfId="19415" xr:uid="{00000000-0005-0000-0000-0000624B0000}"/>
    <cellStyle name="Normal 2 2 2 3 8 9" xfId="19416" xr:uid="{00000000-0005-0000-0000-0000634B0000}"/>
    <cellStyle name="Normal 2 2 2 3 9" xfId="19417" xr:uid="{00000000-0005-0000-0000-0000644B0000}"/>
    <cellStyle name="Normal 2 2 2 3 9 10" xfId="19418" xr:uid="{00000000-0005-0000-0000-0000654B0000}"/>
    <cellStyle name="Normal 2 2 2 3 9 11" xfId="19419" xr:uid="{00000000-0005-0000-0000-0000664B0000}"/>
    <cellStyle name="Normal 2 2 2 3 9 12" xfId="19420" xr:uid="{00000000-0005-0000-0000-0000674B0000}"/>
    <cellStyle name="Normal 2 2 2 3 9 13" xfId="19421" xr:uid="{00000000-0005-0000-0000-0000684B0000}"/>
    <cellStyle name="Normal 2 2 2 3 9 14" xfId="19422" xr:uid="{00000000-0005-0000-0000-0000694B0000}"/>
    <cellStyle name="Normal 2 2 2 3 9 2" xfId="19423" xr:uid="{00000000-0005-0000-0000-00006A4B0000}"/>
    <cellStyle name="Normal 2 2 2 3 9 2 10" xfId="19424" xr:uid="{00000000-0005-0000-0000-00006B4B0000}"/>
    <cellStyle name="Normal 2 2 2 3 9 2 2" xfId="19425" xr:uid="{00000000-0005-0000-0000-00006C4B0000}"/>
    <cellStyle name="Normal 2 2 2 3 9 2 3" xfId="19426" xr:uid="{00000000-0005-0000-0000-00006D4B0000}"/>
    <cellStyle name="Normal 2 2 2 3 9 2 4" xfId="19427" xr:uid="{00000000-0005-0000-0000-00006E4B0000}"/>
    <cellStyle name="Normal 2 2 2 3 9 2 5" xfId="19428" xr:uid="{00000000-0005-0000-0000-00006F4B0000}"/>
    <cellStyle name="Normal 2 2 2 3 9 2 6" xfId="19429" xr:uid="{00000000-0005-0000-0000-0000704B0000}"/>
    <cellStyle name="Normal 2 2 2 3 9 2 7" xfId="19430" xr:uid="{00000000-0005-0000-0000-0000714B0000}"/>
    <cellStyle name="Normal 2 2 2 3 9 2 8" xfId="19431" xr:uid="{00000000-0005-0000-0000-0000724B0000}"/>
    <cellStyle name="Normal 2 2 2 3 9 2 9" xfId="19432" xr:uid="{00000000-0005-0000-0000-0000734B0000}"/>
    <cellStyle name="Normal 2 2 2 3 9 3" xfId="19433" xr:uid="{00000000-0005-0000-0000-0000744B0000}"/>
    <cellStyle name="Normal 2 2 2 3 9 3 10" xfId="19434" xr:uid="{00000000-0005-0000-0000-0000754B0000}"/>
    <cellStyle name="Normal 2 2 2 3 9 3 2" xfId="19435" xr:uid="{00000000-0005-0000-0000-0000764B0000}"/>
    <cellStyle name="Normal 2 2 2 3 9 3 3" xfId="19436" xr:uid="{00000000-0005-0000-0000-0000774B0000}"/>
    <cellStyle name="Normal 2 2 2 3 9 3 4" xfId="19437" xr:uid="{00000000-0005-0000-0000-0000784B0000}"/>
    <cellStyle name="Normal 2 2 2 3 9 3 5" xfId="19438" xr:uid="{00000000-0005-0000-0000-0000794B0000}"/>
    <cellStyle name="Normal 2 2 2 3 9 3 6" xfId="19439" xr:uid="{00000000-0005-0000-0000-00007A4B0000}"/>
    <cellStyle name="Normal 2 2 2 3 9 3 7" xfId="19440" xr:uid="{00000000-0005-0000-0000-00007B4B0000}"/>
    <cellStyle name="Normal 2 2 2 3 9 3 8" xfId="19441" xr:uid="{00000000-0005-0000-0000-00007C4B0000}"/>
    <cellStyle name="Normal 2 2 2 3 9 3 9" xfId="19442" xr:uid="{00000000-0005-0000-0000-00007D4B0000}"/>
    <cellStyle name="Normal 2 2 2 3 9 4" xfId="19443" xr:uid="{00000000-0005-0000-0000-00007E4B0000}"/>
    <cellStyle name="Normal 2 2 2 3 9 4 10" xfId="19444" xr:uid="{00000000-0005-0000-0000-00007F4B0000}"/>
    <cellStyle name="Normal 2 2 2 3 9 4 2" xfId="19445" xr:uid="{00000000-0005-0000-0000-0000804B0000}"/>
    <cellStyle name="Normal 2 2 2 3 9 4 3" xfId="19446" xr:uid="{00000000-0005-0000-0000-0000814B0000}"/>
    <cellStyle name="Normal 2 2 2 3 9 4 4" xfId="19447" xr:uid="{00000000-0005-0000-0000-0000824B0000}"/>
    <cellStyle name="Normal 2 2 2 3 9 4 5" xfId="19448" xr:uid="{00000000-0005-0000-0000-0000834B0000}"/>
    <cellStyle name="Normal 2 2 2 3 9 4 6" xfId="19449" xr:uid="{00000000-0005-0000-0000-0000844B0000}"/>
    <cellStyle name="Normal 2 2 2 3 9 4 7" xfId="19450" xr:uid="{00000000-0005-0000-0000-0000854B0000}"/>
    <cellStyle name="Normal 2 2 2 3 9 4 8" xfId="19451" xr:uid="{00000000-0005-0000-0000-0000864B0000}"/>
    <cellStyle name="Normal 2 2 2 3 9 4 9" xfId="19452" xr:uid="{00000000-0005-0000-0000-0000874B0000}"/>
    <cellStyle name="Normal 2 2 2 3 9 5" xfId="19453" xr:uid="{00000000-0005-0000-0000-0000884B0000}"/>
    <cellStyle name="Normal 2 2 2 3 9 5 10" xfId="19454" xr:uid="{00000000-0005-0000-0000-0000894B0000}"/>
    <cellStyle name="Normal 2 2 2 3 9 5 2" xfId="19455" xr:uid="{00000000-0005-0000-0000-00008A4B0000}"/>
    <cellStyle name="Normal 2 2 2 3 9 5 3" xfId="19456" xr:uid="{00000000-0005-0000-0000-00008B4B0000}"/>
    <cellStyle name="Normal 2 2 2 3 9 5 4" xfId="19457" xr:uid="{00000000-0005-0000-0000-00008C4B0000}"/>
    <cellStyle name="Normal 2 2 2 3 9 5 5" xfId="19458" xr:uid="{00000000-0005-0000-0000-00008D4B0000}"/>
    <cellStyle name="Normal 2 2 2 3 9 5 6" xfId="19459" xr:uid="{00000000-0005-0000-0000-00008E4B0000}"/>
    <cellStyle name="Normal 2 2 2 3 9 5 7" xfId="19460" xr:uid="{00000000-0005-0000-0000-00008F4B0000}"/>
    <cellStyle name="Normal 2 2 2 3 9 5 8" xfId="19461" xr:uid="{00000000-0005-0000-0000-0000904B0000}"/>
    <cellStyle name="Normal 2 2 2 3 9 5 9" xfId="19462" xr:uid="{00000000-0005-0000-0000-0000914B0000}"/>
    <cellStyle name="Normal 2 2 2 3 9 6" xfId="19463" xr:uid="{00000000-0005-0000-0000-0000924B0000}"/>
    <cellStyle name="Normal 2 2 2 3 9 7" xfId="19464" xr:uid="{00000000-0005-0000-0000-0000934B0000}"/>
    <cellStyle name="Normal 2 2 2 3 9 8" xfId="19465" xr:uid="{00000000-0005-0000-0000-0000944B0000}"/>
    <cellStyle name="Normal 2 2 2 3 9 9" xfId="19466" xr:uid="{00000000-0005-0000-0000-0000954B0000}"/>
    <cellStyle name="Normal 2 2 2 30" xfId="19467" xr:uid="{00000000-0005-0000-0000-0000964B0000}"/>
    <cellStyle name="Normal 2 2 2 30 10" xfId="19468" xr:uid="{00000000-0005-0000-0000-0000974B0000}"/>
    <cellStyle name="Normal 2 2 2 30 11" xfId="19469" xr:uid="{00000000-0005-0000-0000-0000984B0000}"/>
    <cellStyle name="Normal 2 2 2 30 12" xfId="19470" xr:uid="{00000000-0005-0000-0000-0000994B0000}"/>
    <cellStyle name="Normal 2 2 2 30 13" xfId="19471" xr:uid="{00000000-0005-0000-0000-00009A4B0000}"/>
    <cellStyle name="Normal 2 2 2 30 14" xfId="19472" xr:uid="{00000000-0005-0000-0000-00009B4B0000}"/>
    <cellStyle name="Normal 2 2 2 30 2" xfId="19473" xr:uid="{00000000-0005-0000-0000-00009C4B0000}"/>
    <cellStyle name="Normal 2 2 2 30 2 10" xfId="19474" xr:uid="{00000000-0005-0000-0000-00009D4B0000}"/>
    <cellStyle name="Normal 2 2 2 30 2 2" xfId="19475" xr:uid="{00000000-0005-0000-0000-00009E4B0000}"/>
    <cellStyle name="Normal 2 2 2 30 2 3" xfId="19476" xr:uid="{00000000-0005-0000-0000-00009F4B0000}"/>
    <cellStyle name="Normal 2 2 2 30 2 4" xfId="19477" xr:uid="{00000000-0005-0000-0000-0000A04B0000}"/>
    <cellStyle name="Normal 2 2 2 30 2 5" xfId="19478" xr:uid="{00000000-0005-0000-0000-0000A14B0000}"/>
    <cellStyle name="Normal 2 2 2 30 2 6" xfId="19479" xr:uid="{00000000-0005-0000-0000-0000A24B0000}"/>
    <cellStyle name="Normal 2 2 2 30 2 7" xfId="19480" xr:uid="{00000000-0005-0000-0000-0000A34B0000}"/>
    <cellStyle name="Normal 2 2 2 30 2 8" xfId="19481" xr:uid="{00000000-0005-0000-0000-0000A44B0000}"/>
    <cellStyle name="Normal 2 2 2 30 2 9" xfId="19482" xr:uid="{00000000-0005-0000-0000-0000A54B0000}"/>
    <cellStyle name="Normal 2 2 2 30 3" xfId="19483" xr:uid="{00000000-0005-0000-0000-0000A64B0000}"/>
    <cellStyle name="Normal 2 2 2 30 3 10" xfId="19484" xr:uid="{00000000-0005-0000-0000-0000A74B0000}"/>
    <cellStyle name="Normal 2 2 2 30 3 2" xfId="19485" xr:uid="{00000000-0005-0000-0000-0000A84B0000}"/>
    <cellStyle name="Normal 2 2 2 30 3 3" xfId="19486" xr:uid="{00000000-0005-0000-0000-0000A94B0000}"/>
    <cellStyle name="Normal 2 2 2 30 3 4" xfId="19487" xr:uid="{00000000-0005-0000-0000-0000AA4B0000}"/>
    <cellStyle name="Normal 2 2 2 30 3 5" xfId="19488" xr:uid="{00000000-0005-0000-0000-0000AB4B0000}"/>
    <cellStyle name="Normal 2 2 2 30 3 6" xfId="19489" xr:uid="{00000000-0005-0000-0000-0000AC4B0000}"/>
    <cellStyle name="Normal 2 2 2 30 3 7" xfId="19490" xr:uid="{00000000-0005-0000-0000-0000AD4B0000}"/>
    <cellStyle name="Normal 2 2 2 30 3 8" xfId="19491" xr:uid="{00000000-0005-0000-0000-0000AE4B0000}"/>
    <cellStyle name="Normal 2 2 2 30 3 9" xfId="19492" xr:uid="{00000000-0005-0000-0000-0000AF4B0000}"/>
    <cellStyle name="Normal 2 2 2 30 4" xfId="19493" xr:uid="{00000000-0005-0000-0000-0000B04B0000}"/>
    <cellStyle name="Normal 2 2 2 30 4 10" xfId="19494" xr:uid="{00000000-0005-0000-0000-0000B14B0000}"/>
    <cellStyle name="Normal 2 2 2 30 4 2" xfId="19495" xr:uid="{00000000-0005-0000-0000-0000B24B0000}"/>
    <cellStyle name="Normal 2 2 2 30 4 3" xfId="19496" xr:uid="{00000000-0005-0000-0000-0000B34B0000}"/>
    <cellStyle name="Normal 2 2 2 30 4 4" xfId="19497" xr:uid="{00000000-0005-0000-0000-0000B44B0000}"/>
    <cellStyle name="Normal 2 2 2 30 4 5" xfId="19498" xr:uid="{00000000-0005-0000-0000-0000B54B0000}"/>
    <cellStyle name="Normal 2 2 2 30 4 6" xfId="19499" xr:uid="{00000000-0005-0000-0000-0000B64B0000}"/>
    <cellStyle name="Normal 2 2 2 30 4 7" xfId="19500" xr:uid="{00000000-0005-0000-0000-0000B74B0000}"/>
    <cellStyle name="Normal 2 2 2 30 4 8" xfId="19501" xr:uid="{00000000-0005-0000-0000-0000B84B0000}"/>
    <cellStyle name="Normal 2 2 2 30 4 9" xfId="19502" xr:uid="{00000000-0005-0000-0000-0000B94B0000}"/>
    <cellStyle name="Normal 2 2 2 30 5" xfId="19503" xr:uid="{00000000-0005-0000-0000-0000BA4B0000}"/>
    <cellStyle name="Normal 2 2 2 30 5 10" xfId="19504" xr:uid="{00000000-0005-0000-0000-0000BB4B0000}"/>
    <cellStyle name="Normal 2 2 2 30 5 2" xfId="19505" xr:uid="{00000000-0005-0000-0000-0000BC4B0000}"/>
    <cellStyle name="Normal 2 2 2 30 5 3" xfId="19506" xr:uid="{00000000-0005-0000-0000-0000BD4B0000}"/>
    <cellStyle name="Normal 2 2 2 30 5 4" xfId="19507" xr:uid="{00000000-0005-0000-0000-0000BE4B0000}"/>
    <cellStyle name="Normal 2 2 2 30 5 5" xfId="19508" xr:uid="{00000000-0005-0000-0000-0000BF4B0000}"/>
    <cellStyle name="Normal 2 2 2 30 5 6" xfId="19509" xr:uid="{00000000-0005-0000-0000-0000C04B0000}"/>
    <cellStyle name="Normal 2 2 2 30 5 7" xfId="19510" xr:uid="{00000000-0005-0000-0000-0000C14B0000}"/>
    <cellStyle name="Normal 2 2 2 30 5 8" xfId="19511" xr:uid="{00000000-0005-0000-0000-0000C24B0000}"/>
    <cellStyle name="Normal 2 2 2 30 5 9" xfId="19512" xr:uid="{00000000-0005-0000-0000-0000C34B0000}"/>
    <cellStyle name="Normal 2 2 2 30 6" xfId="19513" xr:uid="{00000000-0005-0000-0000-0000C44B0000}"/>
    <cellStyle name="Normal 2 2 2 30 7" xfId="19514" xr:uid="{00000000-0005-0000-0000-0000C54B0000}"/>
    <cellStyle name="Normal 2 2 2 30 8" xfId="19515" xr:uid="{00000000-0005-0000-0000-0000C64B0000}"/>
    <cellStyle name="Normal 2 2 2 30 9" xfId="19516" xr:uid="{00000000-0005-0000-0000-0000C74B0000}"/>
    <cellStyle name="Normal 2 2 2 31" xfId="19517" xr:uid="{00000000-0005-0000-0000-0000C84B0000}"/>
    <cellStyle name="Normal 2 2 2 31 10" xfId="19518" xr:uid="{00000000-0005-0000-0000-0000C94B0000}"/>
    <cellStyle name="Normal 2 2 2 31 11" xfId="19519" xr:uid="{00000000-0005-0000-0000-0000CA4B0000}"/>
    <cellStyle name="Normal 2 2 2 31 12" xfId="19520" xr:uid="{00000000-0005-0000-0000-0000CB4B0000}"/>
    <cellStyle name="Normal 2 2 2 31 13" xfId="19521" xr:uid="{00000000-0005-0000-0000-0000CC4B0000}"/>
    <cellStyle name="Normal 2 2 2 31 14" xfId="19522" xr:uid="{00000000-0005-0000-0000-0000CD4B0000}"/>
    <cellStyle name="Normal 2 2 2 31 2" xfId="19523" xr:uid="{00000000-0005-0000-0000-0000CE4B0000}"/>
    <cellStyle name="Normal 2 2 2 31 2 10" xfId="19524" xr:uid="{00000000-0005-0000-0000-0000CF4B0000}"/>
    <cellStyle name="Normal 2 2 2 31 2 2" xfId="19525" xr:uid="{00000000-0005-0000-0000-0000D04B0000}"/>
    <cellStyle name="Normal 2 2 2 31 2 3" xfId="19526" xr:uid="{00000000-0005-0000-0000-0000D14B0000}"/>
    <cellStyle name="Normal 2 2 2 31 2 4" xfId="19527" xr:uid="{00000000-0005-0000-0000-0000D24B0000}"/>
    <cellStyle name="Normal 2 2 2 31 2 5" xfId="19528" xr:uid="{00000000-0005-0000-0000-0000D34B0000}"/>
    <cellStyle name="Normal 2 2 2 31 2 6" xfId="19529" xr:uid="{00000000-0005-0000-0000-0000D44B0000}"/>
    <cellStyle name="Normal 2 2 2 31 2 7" xfId="19530" xr:uid="{00000000-0005-0000-0000-0000D54B0000}"/>
    <cellStyle name="Normal 2 2 2 31 2 8" xfId="19531" xr:uid="{00000000-0005-0000-0000-0000D64B0000}"/>
    <cellStyle name="Normal 2 2 2 31 2 9" xfId="19532" xr:uid="{00000000-0005-0000-0000-0000D74B0000}"/>
    <cellStyle name="Normal 2 2 2 31 3" xfId="19533" xr:uid="{00000000-0005-0000-0000-0000D84B0000}"/>
    <cellStyle name="Normal 2 2 2 31 3 10" xfId="19534" xr:uid="{00000000-0005-0000-0000-0000D94B0000}"/>
    <cellStyle name="Normal 2 2 2 31 3 2" xfId="19535" xr:uid="{00000000-0005-0000-0000-0000DA4B0000}"/>
    <cellStyle name="Normal 2 2 2 31 3 3" xfId="19536" xr:uid="{00000000-0005-0000-0000-0000DB4B0000}"/>
    <cellStyle name="Normal 2 2 2 31 3 4" xfId="19537" xr:uid="{00000000-0005-0000-0000-0000DC4B0000}"/>
    <cellStyle name="Normal 2 2 2 31 3 5" xfId="19538" xr:uid="{00000000-0005-0000-0000-0000DD4B0000}"/>
    <cellStyle name="Normal 2 2 2 31 3 6" xfId="19539" xr:uid="{00000000-0005-0000-0000-0000DE4B0000}"/>
    <cellStyle name="Normal 2 2 2 31 3 7" xfId="19540" xr:uid="{00000000-0005-0000-0000-0000DF4B0000}"/>
    <cellStyle name="Normal 2 2 2 31 3 8" xfId="19541" xr:uid="{00000000-0005-0000-0000-0000E04B0000}"/>
    <cellStyle name="Normal 2 2 2 31 3 9" xfId="19542" xr:uid="{00000000-0005-0000-0000-0000E14B0000}"/>
    <cellStyle name="Normal 2 2 2 31 4" xfId="19543" xr:uid="{00000000-0005-0000-0000-0000E24B0000}"/>
    <cellStyle name="Normal 2 2 2 31 4 10" xfId="19544" xr:uid="{00000000-0005-0000-0000-0000E34B0000}"/>
    <cellStyle name="Normal 2 2 2 31 4 2" xfId="19545" xr:uid="{00000000-0005-0000-0000-0000E44B0000}"/>
    <cellStyle name="Normal 2 2 2 31 4 3" xfId="19546" xr:uid="{00000000-0005-0000-0000-0000E54B0000}"/>
    <cellStyle name="Normal 2 2 2 31 4 4" xfId="19547" xr:uid="{00000000-0005-0000-0000-0000E64B0000}"/>
    <cellStyle name="Normal 2 2 2 31 4 5" xfId="19548" xr:uid="{00000000-0005-0000-0000-0000E74B0000}"/>
    <cellStyle name="Normal 2 2 2 31 4 6" xfId="19549" xr:uid="{00000000-0005-0000-0000-0000E84B0000}"/>
    <cellStyle name="Normal 2 2 2 31 4 7" xfId="19550" xr:uid="{00000000-0005-0000-0000-0000E94B0000}"/>
    <cellStyle name="Normal 2 2 2 31 4 8" xfId="19551" xr:uid="{00000000-0005-0000-0000-0000EA4B0000}"/>
    <cellStyle name="Normal 2 2 2 31 4 9" xfId="19552" xr:uid="{00000000-0005-0000-0000-0000EB4B0000}"/>
    <cellStyle name="Normal 2 2 2 31 5" xfId="19553" xr:uid="{00000000-0005-0000-0000-0000EC4B0000}"/>
    <cellStyle name="Normal 2 2 2 31 5 10" xfId="19554" xr:uid="{00000000-0005-0000-0000-0000ED4B0000}"/>
    <cellStyle name="Normal 2 2 2 31 5 2" xfId="19555" xr:uid="{00000000-0005-0000-0000-0000EE4B0000}"/>
    <cellStyle name="Normal 2 2 2 31 5 3" xfId="19556" xr:uid="{00000000-0005-0000-0000-0000EF4B0000}"/>
    <cellStyle name="Normal 2 2 2 31 5 4" xfId="19557" xr:uid="{00000000-0005-0000-0000-0000F04B0000}"/>
    <cellStyle name="Normal 2 2 2 31 5 5" xfId="19558" xr:uid="{00000000-0005-0000-0000-0000F14B0000}"/>
    <cellStyle name="Normal 2 2 2 31 5 6" xfId="19559" xr:uid="{00000000-0005-0000-0000-0000F24B0000}"/>
    <cellStyle name="Normal 2 2 2 31 5 7" xfId="19560" xr:uid="{00000000-0005-0000-0000-0000F34B0000}"/>
    <cellStyle name="Normal 2 2 2 31 5 8" xfId="19561" xr:uid="{00000000-0005-0000-0000-0000F44B0000}"/>
    <cellStyle name="Normal 2 2 2 31 5 9" xfId="19562" xr:uid="{00000000-0005-0000-0000-0000F54B0000}"/>
    <cellStyle name="Normal 2 2 2 31 6" xfId="19563" xr:uid="{00000000-0005-0000-0000-0000F64B0000}"/>
    <cellStyle name="Normal 2 2 2 31 7" xfId="19564" xr:uid="{00000000-0005-0000-0000-0000F74B0000}"/>
    <cellStyle name="Normal 2 2 2 31 8" xfId="19565" xr:uid="{00000000-0005-0000-0000-0000F84B0000}"/>
    <cellStyle name="Normal 2 2 2 31 9" xfId="19566" xr:uid="{00000000-0005-0000-0000-0000F94B0000}"/>
    <cellStyle name="Normal 2 2 2 32" xfId="19567" xr:uid="{00000000-0005-0000-0000-0000FA4B0000}"/>
    <cellStyle name="Normal 2 2 2 32 10" xfId="19568" xr:uid="{00000000-0005-0000-0000-0000FB4B0000}"/>
    <cellStyle name="Normal 2 2 2 32 11" xfId="19569" xr:uid="{00000000-0005-0000-0000-0000FC4B0000}"/>
    <cellStyle name="Normal 2 2 2 32 12" xfId="19570" xr:uid="{00000000-0005-0000-0000-0000FD4B0000}"/>
    <cellStyle name="Normal 2 2 2 32 13" xfId="19571" xr:uid="{00000000-0005-0000-0000-0000FE4B0000}"/>
    <cellStyle name="Normal 2 2 2 32 14" xfId="19572" xr:uid="{00000000-0005-0000-0000-0000FF4B0000}"/>
    <cellStyle name="Normal 2 2 2 32 2" xfId="19573" xr:uid="{00000000-0005-0000-0000-0000004C0000}"/>
    <cellStyle name="Normal 2 2 2 32 2 10" xfId="19574" xr:uid="{00000000-0005-0000-0000-0000014C0000}"/>
    <cellStyle name="Normal 2 2 2 32 2 2" xfId="19575" xr:uid="{00000000-0005-0000-0000-0000024C0000}"/>
    <cellStyle name="Normal 2 2 2 32 2 3" xfId="19576" xr:uid="{00000000-0005-0000-0000-0000034C0000}"/>
    <cellStyle name="Normal 2 2 2 32 2 4" xfId="19577" xr:uid="{00000000-0005-0000-0000-0000044C0000}"/>
    <cellStyle name="Normal 2 2 2 32 2 5" xfId="19578" xr:uid="{00000000-0005-0000-0000-0000054C0000}"/>
    <cellStyle name="Normal 2 2 2 32 2 6" xfId="19579" xr:uid="{00000000-0005-0000-0000-0000064C0000}"/>
    <cellStyle name="Normal 2 2 2 32 2 7" xfId="19580" xr:uid="{00000000-0005-0000-0000-0000074C0000}"/>
    <cellStyle name="Normal 2 2 2 32 2 8" xfId="19581" xr:uid="{00000000-0005-0000-0000-0000084C0000}"/>
    <cellStyle name="Normal 2 2 2 32 2 9" xfId="19582" xr:uid="{00000000-0005-0000-0000-0000094C0000}"/>
    <cellStyle name="Normal 2 2 2 32 3" xfId="19583" xr:uid="{00000000-0005-0000-0000-00000A4C0000}"/>
    <cellStyle name="Normal 2 2 2 32 3 10" xfId="19584" xr:uid="{00000000-0005-0000-0000-00000B4C0000}"/>
    <cellStyle name="Normal 2 2 2 32 3 2" xfId="19585" xr:uid="{00000000-0005-0000-0000-00000C4C0000}"/>
    <cellStyle name="Normal 2 2 2 32 3 3" xfId="19586" xr:uid="{00000000-0005-0000-0000-00000D4C0000}"/>
    <cellStyle name="Normal 2 2 2 32 3 4" xfId="19587" xr:uid="{00000000-0005-0000-0000-00000E4C0000}"/>
    <cellStyle name="Normal 2 2 2 32 3 5" xfId="19588" xr:uid="{00000000-0005-0000-0000-00000F4C0000}"/>
    <cellStyle name="Normal 2 2 2 32 3 6" xfId="19589" xr:uid="{00000000-0005-0000-0000-0000104C0000}"/>
    <cellStyle name="Normal 2 2 2 32 3 7" xfId="19590" xr:uid="{00000000-0005-0000-0000-0000114C0000}"/>
    <cellStyle name="Normal 2 2 2 32 3 8" xfId="19591" xr:uid="{00000000-0005-0000-0000-0000124C0000}"/>
    <cellStyle name="Normal 2 2 2 32 3 9" xfId="19592" xr:uid="{00000000-0005-0000-0000-0000134C0000}"/>
    <cellStyle name="Normal 2 2 2 32 4" xfId="19593" xr:uid="{00000000-0005-0000-0000-0000144C0000}"/>
    <cellStyle name="Normal 2 2 2 32 4 10" xfId="19594" xr:uid="{00000000-0005-0000-0000-0000154C0000}"/>
    <cellStyle name="Normal 2 2 2 32 4 2" xfId="19595" xr:uid="{00000000-0005-0000-0000-0000164C0000}"/>
    <cellStyle name="Normal 2 2 2 32 4 3" xfId="19596" xr:uid="{00000000-0005-0000-0000-0000174C0000}"/>
    <cellStyle name="Normal 2 2 2 32 4 4" xfId="19597" xr:uid="{00000000-0005-0000-0000-0000184C0000}"/>
    <cellStyle name="Normal 2 2 2 32 4 5" xfId="19598" xr:uid="{00000000-0005-0000-0000-0000194C0000}"/>
    <cellStyle name="Normal 2 2 2 32 4 6" xfId="19599" xr:uid="{00000000-0005-0000-0000-00001A4C0000}"/>
    <cellStyle name="Normal 2 2 2 32 4 7" xfId="19600" xr:uid="{00000000-0005-0000-0000-00001B4C0000}"/>
    <cellStyle name="Normal 2 2 2 32 4 8" xfId="19601" xr:uid="{00000000-0005-0000-0000-00001C4C0000}"/>
    <cellStyle name="Normal 2 2 2 32 4 9" xfId="19602" xr:uid="{00000000-0005-0000-0000-00001D4C0000}"/>
    <cellStyle name="Normal 2 2 2 32 5" xfId="19603" xr:uid="{00000000-0005-0000-0000-00001E4C0000}"/>
    <cellStyle name="Normal 2 2 2 32 5 10" xfId="19604" xr:uid="{00000000-0005-0000-0000-00001F4C0000}"/>
    <cellStyle name="Normal 2 2 2 32 5 2" xfId="19605" xr:uid="{00000000-0005-0000-0000-0000204C0000}"/>
    <cellStyle name="Normal 2 2 2 32 5 3" xfId="19606" xr:uid="{00000000-0005-0000-0000-0000214C0000}"/>
    <cellStyle name="Normal 2 2 2 32 5 4" xfId="19607" xr:uid="{00000000-0005-0000-0000-0000224C0000}"/>
    <cellStyle name="Normal 2 2 2 32 5 5" xfId="19608" xr:uid="{00000000-0005-0000-0000-0000234C0000}"/>
    <cellStyle name="Normal 2 2 2 32 5 6" xfId="19609" xr:uid="{00000000-0005-0000-0000-0000244C0000}"/>
    <cellStyle name="Normal 2 2 2 32 5 7" xfId="19610" xr:uid="{00000000-0005-0000-0000-0000254C0000}"/>
    <cellStyle name="Normal 2 2 2 32 5 8" xfId="19611" xr:uid="{00000000-0005-0000-0000-0000264C0000}"/>
    <cellStyle name="Normal 2 2 2 32 5 9" xfId="19612" xr:uid="{00000000-0005-0000-0000-0000274C0000}"/>
    <cellStyle name="Normal 2 2 2 32 6" xfId="19613" xr:uid="{00000000-0005-0000-0000-0000284C0000}"/>
    <cellStyle name="Normal 2 2 2 32 7" xfId="19614" xr:uid="{00000000-0005-0000-0000-0000294C0000}"/>
    <cellStyle name="Normal 2 2 2 32 8" xfId="19615" xr:uid="{00000000-0005-0000-0000-00002A4C0000}"/>
    <cellStyle name="Normal 2 2 2 32 9" xfId="19616" xr:uid="{00000000-0005-0000-0000-00002B4C0000}"/>
    <cellStyle name="Normal 2 2 2 33" xfId="19617" xr:uid="{00000000-0005-0000-0000-00002C4C0000}"/>
    <cellStyle name="Normal 2 2 2 33 10" xfId="19618" xr:uid="{00000000-0005-0000-0000-00002D4C0000}"/>
    <cellStyle name="Normal 2 2 2 33 11" xfId="19619" xr:uid="{00000000-0005-0000-0000-00002E4C0000}"/>
    <cellStyle name="Normal 2 2 2 33 12" xfId="19620" xr:uid="{00000000-0005-0000-0000-00002F4C0000}"/>
    <cellStyle name="Normal 2 2 2 33 13" xfId="19621" xr:uid="{00000000-0005-0000-0000-0000304C0000}"/>
    <cellStyle name="Normal 2 2 2 33 14" xfId="19622" xr:uid="{00000000-0005-0000-0000-0000314C0000}"/>
    <cellStyle name="Normal 2 2 2 33 2" xfId="19623" xr:uid="{00000000-0005-0000-0000-0000324C0000}"/>
    <cellStyle name="Normal 2 2 2 33 2 10" xfId="19624" xr:uid="{00000000-0005-0000-0000-0000334C0000}"/>
    <cellStyle name="Normal 2 2 2 33 2 2" xfId="19625" xr:uid="{00000000-0005-0000-0000-0000344C0000}"/>
    <cellStyle name="Normal 2 2 2 33 2 3" xfId="19626" xr:uid="{00000000-0005-0000-0000-0000354C0000}"/>
    <cellStyle name="Normal 2 2 2 33 2 4" xfId="19627" xr:uid="{00000000-0005-0000-0000-0000364C0000}"/>
    <cellStyle name="Normal 2 2 2 33 2 5" xfId="19628" xr:uid="{00000000-0005-0000-0000-0000374C0000}"/>
    <cellStyle name="Normal 2 2 2 33 2 6" xfId="19629" xr:uid="{00000000-0005-0000-0000-0000384C0000}"/>
    <cellStyle name="Normal 2 2 2 33 2 7" xfId="19630" xr:uid="{00000000-0005-0000-0000-0000394C0000}"/>
    <cellStyle name="Normal 2 2 2 33 2 8" xfId="19631" xr:uid="{00000000-0005-0000-0000-00003A4C0000}"/>
    <cellStyle name="Normal 2 2 2 33 2 9" xfId="19632" xr:uid="{00000000-0005-0000-0000-00003B4C0000}"/>
    <cellStyle name="Normal 2 2 2 33 3" xfId="19633" xr:uid="{00000000-0005-0000-0000-00003C4C0000}"/>
    <cellStyle name="Normal 2 2 2 33 3 10" xfId="19634" xr:uid="{00000000-0005-0000-0000-00003D4C0000}"/>
    <cellStyle name="Normal 2 2 2 33 3 2" xfId="19635" xr:uid="{00000000-0005-0000-0000-00003E4C0000}"/>
    <cellStyle name="Normal 2 2 2 33 3 3" xfId="19636" xr:uid="{00000000-0005-0000-0000-00003F4C0000}"/>
    <cellStyle name="Normal 2 2 2 33 3 4" xfId="19637" xr:uid="{00000000-0005-0000-0000-0000404C0000}"/>
    <cellStyle name="Normal 2 2 2 33 3 5" xfId="19638" xr:uid="{00000000-0005-0000-0000-0000414C0000}"/>
    <cellStyle name="Normal 2 2 2 33 3 6" xfId="19639" xr:uid="{00000000-0005-0000-0000-0000424C0000}"/>
    <cellStyle name="Normal 2 2 2 33 3 7" xfId="19640" xr:uid="{00000000-0005-0000-0000-0000434C0000}"/>
    <cellStyle name="Normal 2 2 2 33 3 8" xfId="19641" xr:uid="{00000000-0005-0000-0000-0000444C0000}"/>
    <cellStyle name="Normal 2 2 2 33 3 9" xfId="19642" xr:uid="{00000000-0005-0000-0000-0000454C0000}"/>
    <cellStyle name="Normal 2 2 2 33 4" xfId="19643" xr:uid="{00000000-0005-0000-0000-0000464C0000}"/>
    <cellStyle name="Normal 2 2 2 33 4 10" xfId="19644" xr:uid="{00000000-0005-0000-0000-0000474C0000}"/>
    <cellStyle name="Normal 2 2 2 33 4 2" xfId="19645" xr:uid="{00000000-0005-0000-0000-0000484C0000}"/>
    <cellStyle name="Normal 2 2 2 33 4 3" xfId="19646" xr:uid="{00000000-0005-0000-0000-0000494C0000}"/>
    <cellStyle name="Normal 2 2 2 33 4 4" xfId="19647" xr:uid="{00000000-0005-0000-0000-00004A4C0000}"/>
    <cellStyle name="Normal 2 2 2 33 4 5" xfId="19648" xr:uid="{00000000-0005-0000-0000-00004B4C0000}"/>
    <cellStyle name="Normal 2 2 2 33 4 6" xfId="19649" xr:uid="{00000000-0005-0000-0000-00004C4C0000}"/>
    <cellStyle name="Normal 2 2 2 33 4 7" xfId="19650" xr:uid="{00000000-0005-0000-0000-00004D4C0000}"/>
    <cellStyle name="Normal 2 2 2 33 4 8" xfId="19651" xr:uid="{00000000-0005-0000-0000-00004E4C0000}"/>
    <cellStyle name="Normal 2 2 2 33 4 9" xfId="19652" xr:uid="{00000000-0005-0000-0000-00004F4C0000}"/>
    <cellStyle name="Normal 2 2 2 33 5" xfId="19653" xr:uid="{00000000-0005-0000-0000-0000504C0000}"/>
    <cellStyle name="Normal 2 2 2 33 5 10" xfId="19654" xr:uid="{00000000-0005-0000-0000-0000514C0000}"/>
    <cellStyle name="Normal 2 2 2 33 5 2" xfId="19655" xr:uid="{00000000-0005-0000-0000-0000524C0000}"/>
    <cellStyle name="Normal 2 2 2 33 5 3" xfId="19656" xr:uid="{00000000-0005-0000-0000-0000534C0000}"/>
    <cellStyle name="Normal 2 2 2 33 5 4" xfId="19657" xr:uid="{00000000-0005-0000-0000-0000544C0000}"/>
    <cellStyle name="Normal 2 2 2 33 5 5" xfId="19658" xr:uid="{00000000-0005-0000-0000-0000554C0000}"/>
    <cellStyle name="Normal 2 2 2 33 5 6" xfId="19659" xr:uid="{00000000-0005-0000-0000-0000564C0000}"/>
    <cellStyle name="Normal 2 2 2 33 5 7" xfId="19660" xr:uid="{00000000-0005-0000-0000-0000574C0000}"/>
    <cellStyle name="Normal 2 2 2 33 5 8" xfId="19661" xr:uid="{00000000-0005-0000-0000-0000584C0000}"/>
    <cellStyle name="Normal 2 2 2 33 5 9" xfId="19662" xr:uid="{00000000-0005-0000-0000-0000594C0000}"/>
    <cellStyle name="Normal 2 2 2 33 6" xfId="19663" xr:uid="{00000000-0005-0000-0000-00005A4C0000}"/>
    <cellStyle name="Normal 2 2 2 33 7" xfId="19664" xr:uid="{00000000-0005-0000-0000-00005B4C0000}"/>
    <cellStyle name="Normal 2 2 2 33 8" xfId="19665" xr:uid="{00000000-0005-0000-0000-00005C4C0000}"/>
    <cellStyle name="Normal 2 2 2 33 9" xfId="19666" xr:uid="{00000000-0005-0000-0000-00005D4C0000}"/>
    <cellStyle name="Normal 2 2 2 34" xfId="19667" xr:uid="{00000000-0005-0000-0000-00005E4C0000}"/>
    <cellStyle name="Normal 2 2 2 34 10" xfId="19668" xr:uid="{00000000-0005-0000-0000-00005F4C0000}"/>
    <cellStyle name="Normal 2 2 2 34 11" xfId="19669" xr:uid="{00000000-0005-0000-0000-0000604C0000}"/>
    <cellStyle name="Normal 2 2 2 34 12" xfId="19670" xr:uid="{00000000-0005-0000-0000-0000614C0000}"/>
    <cellStyle name="Normal 2 2 2 34 13" xfId="19671" xr:uid="{00000000-0005-0000-0000-0000624C0000}"/>
    <cellStyle name="Normal 2 2 2 34 14" xfId="19672" xr:uid="{00000000-0005-0000-0000-0000634C0000}"/>
    <cellStyle name="Normal 2 2 2 34 2" xfId="19673" xr:uid="{00000000-0005-0000-0000-0000644C0000}"/>
    <cellStyle name="Normal 2 2 2 34 2 10" xfId="19674" xr:uid="{00000000-0005-0000-0000-0000654C0000}"/>
    <cellStyle name="Normal 2 2 2 34 2 2" xfId="19675" xr:uid="{00000000-0005-0000-0000-0000664C0000}"/>
    <cellStyle name="Normal 2 2 2 34 2 3" xfId="19676" xr:uid="{00000000-0005-0000-0000-0000674C0000}"/>
    <cellStyle name="Normal 2 2 2 34 2 4" xfId="19677" xr:uid="{00000000-0005-0000-0000-0000684C0000}"/>
    <cellStyle name="Normal 2 2 2 34 2 5" xfId="19678" xr:uid="{00000000-0005-0000-0000-0000694C0000}"/>
    <cellStyle name="Normal 2 2 2 34 2 6" xfId="19679" xr:uid="{00000000-0005-0000-0000-00006A4C0000}"/>
    <cellStyle name="Normal 2 2 2 34 2 7" xfId="19680" xr:uid="{00000000-0005-0000-0000-00006B4C0000}"/>
    <cellStyle name="Normal 2 2 2 34 2 8" xfId="19681" xr:uid="{00000000-0005-0000-0000-00006C4C0000}"/>
    <cellStyle name="Normal 2 2 2 34 2 9" xfId="19682" xr:uid="{00000000-0005-0000-0000-00006D4C0000}"/>
    <cellStyle name="Normal 2 2 2 34 3" xfId="19683" xr:uid="{00000000-0005-0000-0000-00006E4C0000}"/>
    <cellStyle name="Normal 2 2 2 34 3 10" xfId="19684" xr:uid="{00000000-0005-0000-0000-00006F4C0000}"/>
    <cellStyle name="Normal 2 2 2 34 3 2" xfId="19685" xr:uid="{00000000-0005-0000-0000-0000704C0000}"/>
    <cellStyle name="Normal 2 2 2 34 3 3" xfId="19686" xr:uid="{00000000-0005-0000-0000-0000714C0000}"/>
    <cellStyle name="Normal 2 2 2 34 3 4" xfId="19687" xr:uid="{00000000-0005-0000-0000-0000724C0000}"/>
    <cellStyle name="Normal 2 2 2 34 3 5" xfId="19688" xr:uid="{00000000-0005-0000-0000-0000734C0000}"/>
    <cellStyle name="Normal 2 2 2 34 3 6" xfId="19689" xr:uid="{00000000-0005-0000-0000-0000744C0000}"/>
    <cellStyle name="Normal 2 2 2 34 3 7" xfId="19690" xr:uid="{00000000-0005-0000-0000-0000754C0000}"/>
    <cellStyle name="Normal 2 2 2 34 3 8" xfId="19691" xr:uid="{00000000-0005-0000-0000-0000764C0000}"/>
    <cellStyle name="Normal 2 2 2 34 3 9" xfId="19692" xr:uid="{00000000-0005-0000-0000-0000774C0000}"/>
    <cellStyle name="Normal 2 2 2 34 4" xfId="19693" xr:uid="{00000000-0005-0000-0000-0000784C0000}"/>
    <cellStyle name="Normal 2 2 2 34 4 10" xfId="19694" xr:uid="{00000000-0005-0000-0000-0000794C0000}"/>
    <cellStyle name="Normal 2 2 2 34 4 2" xfId="19695" xr:uid="{00000000-0005-0000-0000-00007A4C0000}"/>
    <cellStyle name="Normal 2 2 2 34 4 3" xfId="19696" xr:uid="{00000000-0005-0000-0000-00007B4C0000}"/>
    <cellStyle name="Normal 2 2 2 34 4 4" xfId="19697" xr:uid="{00000000-0005-0000-0000-00007C4C0000}"/>
    <cellStyle name="Normal 2 2 2 34 4 5" xfId="19698" xr:uid="{00000000-0005-0000-0000-00007D4C0000}"/>
    <cellStyle name="Normal 2 2 2 34 4 6" xfId="19699" xr:uid="{00000000-0005-0000-0000-00007E4C0000}"/>
    <cellStyle name="Normal 2 2 2 34 4 7" xfId="19700" xr:uid="{00000000-0005-0000-0000-00007F4C0000}"/>
    <cellStyle name="Normal 2 2 2 34 4 8" xfId="19701" xr:uid="{00000000-0005-0000-0000-0000804C0000}"/>
    <cellStyle name="Normal 2 2 2 34 4 9" xfId="19702" xr:uid="{00000000-0005-0000-0000-0000814C0000}"/>
    <cellStyle name="Normal 2 2 2 34 5" xfId="19703" xr:uid="{00000000-0005-0000-0000-0000824C0000}"/>
    <cellStyle name="Normal 2 2 2 34 5 10" xfId="19704" xr:uid="{00000000-0005-0000-0000-0000834C0000}"/>
    <cellStyle name="Normal 2 2 2 34 5 2" xfId="19705" xr:uid="{00000000-0005-0000-0000-0000844C0000}"/>
    <cellStyle name="Normal 2 2 2 34 5 3" xfId="19706" xr:uid="{00000000-0005-0000-0000-0000854C0000}"/>
    <cellStyle name="Normal 2 2 2 34 5 4" xfId="19707" xr:uid="{00000000-0005-0000-0000-0000864C0000}"/>
    <cellStyle name="Normal 2 2 2 34 5 5" xfId="19708" xr:uid="{00000000-0005-0000-0000-0000874C0000}"/>
    <cellStyle name="Normal 2 2 2 34 5 6" xfId="19709" xr:uid="{00000000-0005-0000-0000-0000884C0000}"/>
    <cellStyle name="Normal 2 2 2 34 5 7" xfId="19710" xr:uid="{00000000-0005-0000-0000-0000894C0000}"/>
    <cellStyle name="Normal 2 2 2 34 5 8" xfId="19711" xr:uid="{00000000-0005-0000-0000-00008A4C0000}"/>
    <cellStyle name="Normal 2 2 2 34 5 9" xfId="19712" xr:uid="{00000000-0005-0000-0000-00008B4C0000}"/>
    <cellStyle name="Normal 2 2 2 34 6" xfId="19713" xr:uid="{00000000-0005-0000-0000-00008C4C0000}"/>
    <cellStyle name="Normal 2 2 2 34 7" xfId="19714" xr:uid="{00000000-0005-0000-0000-00008D4C0000}"/>
    <cellStyle name="Normal 2 2 2 34 8" xfId="19715" xr:uid="{00000000-0005-0000-0000-00008E4C0000}"/>
    <cellStyle name="Normal 2 2 2 34 9" xfId="19716" xr:uid="{00000000-0005-0000-0000-00008F4C0000}"/>
    <cellStyle name="Normal 2 2 2 35" xfId="19717" xr:uid="{00000000-0005-0000-0000-0000904C0000}"/>
    <cellStyle name="Normal 2 2 2 35 10" xfId="19718" xr:uid="{00000000-0005-0000-0000-0000914C0000}"/>
    <cellStyle name="Normal 2 2 2 35 11" xfId="19719" xr:uid="{00000000-0005-0000-0000-0000924C0000}"/>
    <cellStyle name="Normal 2 2 2 35 12" xfId="19720" xr:uid="{00000000-0005-0000-0000-0000934C0000}"/>
    <cellStyle name="Normal 2 2 2 35 13" xfId="19721" xr:uid="{00000000-0005-0000-0000-0000944C0000}"/>
    <cellStyle name="Normal 2 2 2 35 14" xfId="19722" xr:uid="{00000000-0005-0000-0000-0000954C0000}"/>
    <cellStyle name="Normal 2 2 2 35 2" xfId="19723" xr:uid="{00000000-0005-0000-0000-0000964C0000}"/>
    <cellStyle name="Normal 2 2 2 35 2 10" xfId="19724" xr:uid="{00000000-0005-0000-0000-0000974C0000}"/>
    <cellStyle name="Normal 2 2 2 35 2 2" xfId="19725" xr:uid="{00000000-0005-0000-0000-0000984C0000}"/>
    <cellStyle name="Normal 2 2 2 35 2 3" xfId="19726" xr:uid="{00000000-0005-0000-0000-0000994C0000}"/>
    <cellStyle name="Normal 2 2 2 35 2 4" xfId="19727" xr:uid="{00000000-0005-0000-0000-00009A4C0000}"/>
    <cellStyle name="Normal 2 2 2 35 2 5" xfId="19728" xr:uid="{00000000-0005-0000-0000-00009B4C0000}"/>
    <cellStyle name="Normal 2 2 2 35 2 6" xfId="19729" xr:uid="{00000000-0005-0000-0000-00009C4C0000}"/>
    <cellStyle name="Normal 2 2 2 35 2 7" xfId="19730" xr:uid="{00000000-0005-0000-0000-00009D4C0000}"/>
    <cellStyle name="Normal 2 2 2 35 2 8" xfId="19731" xr:uid="{00000000-0005-0000-0000-00009E4C0000}"/>
    <cellStyle name="Normal 2 2 2 35 2 9" xfId="19732" xr:uid="{00000000-0005-0000-0000-00009F4C0000}"/>
    <cellStyle name="Normal 2 2 2 35 3" xfId="19733" xr:uid="{00000000-0005-0000-0000-0000A04C0000}"/>
    <cellStyle name="Normal 2 2 2 35 3 10" xfId="19734" xr:uid="{00000000-0005-0000-0000-0000A14C0000}"/>
    <cellStyle name="Normal 2 2 2 35 3 2" xfId="19735" xr:uid="{00000000-0005-0000-0000-0000A24C0000}"/>
    <cellStyle name="Normal 2 2 2 35 3 3" xfId="19736" xr:uid="{00000000-0005-0000-0000-0000A34C0000}"/>
    <cellStyle name="Normal 2 2 2 35 3 4" xfId="19737" xr:uid="{00000000-0005-0000-0000-0000A44C0000}"/>
    <cellStyle name="Normal 2 2 2 35 3 5" xfId="19738" xr:uid="{00000000-0005-0000-0000-0000A54C0000}"/>
    <cellStyle name="Normal 2 2 2 35 3 6" xfId="19739" xr:uid="{00000000-0005-0000-0000-0000A64C0000}"/>
    <cellStyle name="Normal 2 2 2 35 3 7" xfId="19740" xr:uid="{00000000-0005-0000-0000-0000A74C0000}"/>
    <cellStyle name="Normal 2 2 2 35 3 8" xfId="19741" xr:uid="{00000000-0005-0000-0000-0000A84C0000}"/>
    <cellStyle name="Normal 2 2 2 35 3 9" xfId="19742" xr:uid="{00000000-0005-0000-0000-0000A94C0000}"/>
    <cellStyle name="Normal 2 2 2 35 4" xfId="19743" xr:uid="{00000000-0005-0000-0000-0000AA4C0000}"/>
    <cellStyle name="Normal 2 2 2 35 4 10" xfId="19744" xr:uid="{00000000-0005-0000-0000-0000AB4C0000}"/>
    <cellStyle name="Normal 2 2 2 35 4 2" xfId="19745" xr:uid="{00000000-0005-0000-0000-0000AC4C0000}"/>
    <cellStyle name="Normal 2 2 2 35 4 3" xfId="19746" xr:uid="{00000000-0005-0000-0000-0000AD4C0000}"/>
    <cellStyle name="Normal 2 2 2 35 4 4" xfId="19747" xr:uid="{00000000-0005-0000-0000-0000AE4C0000}"/>
    <cellStyle name="Normal 2 2 2 35 4 5" xfId="19748" xr:uid="{00000000-0005-0000-0000-0000AF4C0000}"/>
    <cellStyle name="Normal 2 2 2 35 4 6" xfId="19749" xr:uid="{00000000-0005-0000-0000-0000B04C0000}"/>
    <cellStyle name="Normal 2 2 2 35 4 7" xfId="19750" xr:uid="{00000000-0005-0000-0000-0000B14C0000}"/>
    <cellStyle name="Normal 2 2 2 35 4 8" xfId="19751" xr:uid="{00000000-0005-0000-0000-0000B24C0000}"/>
    <cellStyle name="Normal 2 2 2 35 4 9" xfId="19752" xr:uid="{00000000-0005-0000-0000-0000B34C0000}"/>
    <cellStyle name="Normal 2 2 2 35 5" xfId="19753" xr:uid="{00000000-0005-0000-0000-0000B44C0000}"/>
    <cellStyle name="Normal 2 2 2 35 5 10" xfId="19754" xr:uid="{00000000-0005-0000-0000-0000B54C0000}"/>
    <cellStyle name="Normal 2 2 2 35 5 2" xfId="19755" xr:uid="{00000000-0005-0000-0000-0000B64C0000}"/>
    <cellStyle name="Normal 2 2 2 35 5 3" xfId="19756" xr:uid="{00000000-0005-0000-0000-0000B74C0000}"/>
    <cellStyle name="Normal 2 2 2 35 5 4" xfId="19757" xr:uid="{00000000-0005-0000-0000-0000B84C0000}"/>
    <cellStyle name="Normal 2 2 2 35 5 5" xfId="19758" xr:uid="{00000000-0005-0000-0000-0000B94C0000}"/>
    <cellStyle name="Normal 2 2 2 35 5 6" xfId="19759" xr:uid="{00000000-0005-0000-0000-0000BA4C0000}"/>
    <cellStyle name="Normal 2 2 2 35 5 7" xfId="19760" xr:uid="{00000000-0005-0000-0000-0000BB4C0000}"/>
    <cellStyle name="Normal 2 2 2 35 5 8" xfId="19761" xr:uid="{00000000-0005-0000-0000-0000BC4C0000}"/>
    <cellStyle name="Normal 2 2 2 35 5 9" xfId="19762" xr:uid="{00000000-0005-0000-0000-0000BD4C0000}"/>
    <cellStyle name="Normal 2 2 2 35 6" xfId="19763" xr:uid="{00000000-0005-0000-0000-0000BE4C0000}"/>
    <cellStyle name="Normal 2 2 2 35 7" xfId="19764" xr:uid="{00000000-0005-0000-0000-0000BF4C0000}"/>
    <cellStyle name="Normal 2 2 2 35 8" xfId="19765" xr:uid="{00000000-0005-0000-0000-0000C04C0000}"/>
    <cellStyle name="Normal 2 2 2 35 9" xfId="19766" xr:uid="{00000000-0005-0000-0000-0000C14C0000}"/>
    <cellStyle name="Normal 2 2 2 36" xfId="19767" xr:uid="{00000000-0005-0000-0000-0000C24C0000}"/>
    <cellStyle name="Normal 2 2 2 36 10" xfId="19768" xr:uid="{00000000-0005-0000-0000-0000C34C0000}"/>
    <cellStyle name="Normal 2 2 2 36 2" xfId="19769" xr:uid="{00000000-0005-0000-0000-0000C44C0000}"/>
    <cellStyle name="Normal 2 2 2 36 3" xfId="19770" xr:uid="{00000000-0005-0000-0000-0000C54C0000}"/>
    <cellStyle name="Normal 2 2 2 36 4" xfId="19771" xr:uid="{00000000-0005-0000-0000-0000C64C0000}"/>
    <cellStyle name="Normal 2 2 2 36 5" xfId="19772" xr:uid="{00000000-0005-0000-0000-0000C74C0000}"/>
    <cellStyle name="Normal 2 2 2 36 6" xfId="19773" xr:uid="{00000000-0005-0000-0000-0000C84C0000}"/>
    <cellStyle name="Normal 2 2 2 36 7" xfId="19774" xr:uid="{00000000-0005-0000-0000-0000C94C0000}"/>
    <cellStyle name="Normal 2 2 2 36 8" xfId="19775" xr:uid="{00000000-0005-0000-0000-0000CA4C0000}"/>
    <cellStyle name="Normal 2 2 2 36 9" xfId="19776" xr:uid="{00000000-0005-0000-0000-0000CB4C0000}"/>
    <cellStyle name="Normal 2 2 2 37" xfId="19777" xr:uid="{00000000-0005-0000-0000-0000CC4C0000}"/>
    <cellStyle name="Normal 2 2 2 37 10" xfId="19778" xr:uid="{00000000-0005-0000-0000-0000CD4C0000}"/>
    <cellStyle name="Normal 2 2 2 37 2" xfId="19779" xr:uid="{00000000-0005-0000-0000-0000CE4C0000}"/>
    <cellStyle name="Normal 2 2 2 37 3" xfId="19780" xr:uid="{00000000-0005-0000-0000-0000CF4C0000}"/>
    <cellStyle name="Normal 2 2 2 37 4" xfId="19781" xr:uid="{00000000-0005-0000-0000-0000D04C0000}"/>
    <cellStyle name="Normal 2 2 2 37 5" xfId="19782" xr:uid="{00000000-0005-0000-0000-0000D14C0000}"/>
    <cellStyle name="Normal 2 2 2 37 6" xfId="19783" xr:uid="{00000000-0005-0000-0000-0000D24C0000}"/>
    <cellStyle name="Normal 2 2 2 37 7" xfId="19784" xr:uid="{00000000-0005-0000-0000-0000D34C0000}"/>
    <cellStyle name="Normal 2 2 2 37 8" xfId="19785" xr:uid="{00000000-0005-0000-0000-0000D44C0000}"/>
    <cellStyle name="Normal 2 2 2 37 9" xfId="19786" xr:uid="{00000000-0005-0000-0000-0000D54C0000}"/>
    <cellStyle name="Normal 2 2 2 38" xfId="19787" xr:uid="{00000000-0005-0000-0000-0000D64C0000}"/>
    <cellStyle name="Normal 2 2 2 38 10" xfId="19788" xr:uid="{00000000-0005-0000-0000-0000D74C0000}"/>
    <cellStyle name="Normal 2 2 2 38 2" xfId="19789" xr:uid="{00000000-0005-0000-0000-0000D84C0000}"/>
    <cellStyle name="Normal 2 2 2 38 3" xfId="19790" xr:uid="{00000000-0005-0000-0000-0000D94C0000}"/>
    <cellStyle name="Normal 2 2 2 38 4" xfId="19791" xr:uid="{00000000-0005-0000-0000-0000DA4C0000}"/>
    <cellStyle name="Normal 2 2 2 38 5" xfId="19792" xr:uid="{00000000-0005-0000-0000-0000DB4C0000}"/>
    <cellStyle name="Normal 2 2 2 38 6" xfId="19793" xr:uid="{00000000-0005-0000-0000-0000DC4C0000}"/>
    <cellStyle name="Normal 2 2 2 38 7" xfId="19794" xr:uid="{00000000-0005-0000-0000-0000DD4C0000}"/>
    <cellStyle name="Normal 2 2 2 38 8" xfId="19795" xr:uid="{00000000-0005-0000-0000-0000DE4C0000}"/>
    <cellStyle name="Normal 2 2 2 38 9" xfId="19796" xr:uid="{00000000-0005-0000-0000-0000DF4C0000}"/>
    <cellStyle name="Normal 2 2 2 39" xfId="19797" xr:uid="{00000000-0005-0000-0000-0000E04C0000}"/>
    <cellStyle name="Normal 2 2 2 39 10" xfId="19798" xr:uid="{00000000-0005-0000-0000-0000E14C0000}"/>
    <cellStyle name="Normal 2 2 2 39 2" xfId="19799" xr:uid="{00000000-0005-0000-0000-0000E24C0000}"/>
    <cellStyle name="Normal 2 2 2 39 3" xfId="19800" xr:uid="{00000000-0005-0000-0000-0000E34C0000}"/>
    <cellStyle name="Normal 2 2 2 39 4" xfId="19801" xr:uid="{00000000-0005-0000-0000-0000E44C0000}"/>
    <cellStyle name="Normal 2 2 2 39 5" xfId="19802" xr:uid="{00000000-0005-0000-0000-0000E54C0000}"/>
    <cellStyle name="Normal 2 2 2 39 6" xfId="19803" xr:uid="{00000000-0005-0000-0000-0000E64C0000}"/>
    <cellStyle name="Normal 2 2 2 39 7" xfId="19804" xr:uid="{00000000-0005-0000-0000-0000E74C0000}"/>
    <cellStyle name="Normal 2 2 2 39 8" xfId="19805" xr:uid="{00000000-0005-0000-0000-0000E84C0000}"/>
    <cellStyle name="Normal 2 2 2 39 9" xfId="19806" xr:uid="{00000000-0005-0000-0000-0000E94C0000}"/>
    <cellStyle name="Normal 2 2 2 4" xfId="19807" xr:uid="{00000000-0005-0000-0000-0000EA4C0000}"/>
    <cellStyle name="Normal 2 2 2 4 10" xfId="19808" xr:uid="{00000000-0005-0000-0000-0000EB4C0000}"/>
    <cellStyle name="Normal 2 2 2 4 11" xfId="19809" xr:uid="{00000000-0005-0000-0000-0000EC4C0000}"/>
    <cellStyle name="Normal 2 2 2 4 12" xfId="19810" xr:uid="{00000000-0005-0000-0000-0000ED4C0000}"/>
    <cellStyle name="Normal 2 2 2 4 13" xfId="19811" xr:uid="{00000000-0005-0000-0000-0000EE4C0000}"/>
    <cellStyle name="Normal 2 2 2 4 14" xfId="19812" xr:uid="{00000000-0005-0000-0000-0000EF4C0000}"/>
    <cellStyle name="Normal 2 2 2 4 15" xfId="19813" xr:uid="{00000000-0005-0000-0000-0000F04C0000}"/>
    <cellStyle name="Normal 2 2 2 4 16" xfId="19814" xr:uid="{00000000-0005-0000-0000-0000F14C0000}"/>
    <cellStyle name="Normal 2 2 2 4 17" xfId="19815" xr:uid="{00000000-0005-0000-0000-0000F24C0000}"/>
    <cellStyle name="Normal 2 2 2 4 18" xfId="19816" xr:uid="{00000000-0005-0000-0000-0000F34C0000}"/>
    <cellStyle name="Normal 2 2 2 4 19" xfId="19817" xr:uid="{00000000-0005-0000-0000-0000F44C0000}"/>
    <cellStyle name="Normal 2 2 2 4 2" xfId="19818" xr:uid="{00000000-0005-0000-0000-0000F54C0000}"/>
    <cellStyle name="Normal 2 2 2 4 2 10" xfId="19819" xr:uid="{00000000-0005-0000-0000-0000F64C0000}"/>
    <cellStyle name="Normal 2 2 2 4 2 10 10" xfId="19820" xr:uid="{00000000-0005-0000-0000-0000F74C0000}"/>
    <cellStyle name="Normal 2 2 2 4 2 10 11" xfId="19821" xr:uid="{00000000-0005-0000-0000-0000F84C0000}"/>
    <cellStyle name="Normal 2 2 2 4 2 10 12" xfId="19822" xr:uid="{00000000-0005-0000-0000-0000F94C0000}"/>
    <cellStyle name="Normal 2 2 2 4 2 10 13" xfId="19823" xr:uid="{00000000-0005-0000-0000-0000FA4C0000}"/>
    <cellStyle name="Normal 2 2 2 4 2 10 14" xfId="19824" xr:uid="{00000000-0005-0000-0000-0000FB4C0000}"/>
    <cellStyle name="Normal 2 2 2 4 2 10 2" xfId="19825" xr:uid="{00000000-0005-0000-0000-0000FC4C0000}"/>
    <cellStyle name="Normal 2 2 2 4 2 10 2 10" xfId="19826" xr:uid="{00000000-0005-0000-0000-0000FD4C0000}"/>
    <cellStyle name="Normal 2 2 2 4 2 10 2 2" xfId="19827" xr:uid="{00000000-0005-0000-0000-0000FE4C0000}"/>
    <cellStyle name="Normal 2 2 2 4 2 10 2 3" xfId="19828" xr:uid="{00000000-0005-0000-0000-0000FF4C0000}"/>
    <cellStyle name="Normal 2 2 2 4 2 10 2 4" xfId="19829" xr:uid="{00000000-0005-0000-0000-0000004D0000}"/>
    <cellStyle name="Normal 2 2 2 4 2 10 2 5" xfId="19830" xr:uid="{00000000-0005-0000-0000-0000014D0000}"/>
    <cellStyle name="Normal 2 2 2 4 2 10 2 6" xfId="19831" xr:uid="{00000000-0005-0000-0000-0000024D0000}"/>
    <cellStyle name="Normal 2 2 2 4 2 10 2 7" xfId="19832" xr:uid="{00000000-0005-0000-0000-0000034D0000}"/>
    <cellStyle name="Normal 2 2 2 4 2 10 2 8" xfId="19833" xr:uid="{00000000-0005-0000-0000-0000044D0000}"/>
    <cellStyle name="Normal 2 2 2 4 2 10 2 9" xfId="19834" xr:uid="{00000000-0005-0000-0000-0000054D0000}"/>
    <cellStyle name="Normal 2 2 2 4 2 10 3" xfId="19835" xr:uid="{00000000-0005-0000-0000-0000064D0000}"/>
    <cellStyle name="Normal 2 2 2 4 2 10 3 10" xfId="19836" xr:uid="{00000000-0005-0000-0000-0000074D0000}"/>
    <cellStyle name="Normal 2 2 2 4 2 10 3 2" xfId="19837" xr:uid="{00000000-0005-0000-0000-0000084D0000}"/>
    <cellStyle name="Normal 2 2 2 4 2 10 3 3" xfId="19838" xr:uid="{00000000-0005-0000-0000-0000094D0000}"/>
    <cellStyle name="Normal 2 2 2 4 2 10 3 4" xfId="19839" xr:uid="{00000000-0005-0000-0000-00000A4D0000}"/>
    <cellStyle name="Normal 2 2 2 4 2 10 3 5" xfId="19840" xr:uid="{00000000-0005-0000-0000-00000B4D0000}"/>
    <cellStyle name="Normal 2 2 2 4 2 10 3 6" xfId="19841" xr:uid="{00000000-0005-0000-0000-00000C4D0000}"/>
    <cellStyle name="Normal 2 2 2 4 2 10 3 7" xfId="19842" xr:uid="{00000000-0005-0000-0000-00000D4D0000}"/>
    <cellStyle name="Normal 2 2 2 4 2 10 3 8" xfId="19843" xr:uid="{00000000-0005-0000-0000-00000E4D0000}"/>
    <cellStyle name="Normal 2 2 2 4 2 10 3 9" xfId="19844" xr:uid="{00000000-0005-0000-0000-00000F4D0000}"/>
    <cellStyle name="Normal 2 2 2 4 2 10 4" xfId="19845" xr:uid="{00000000-0005-0000-0000-0000104D0000}"/>
    <cellStyle name="Normal 2 2 2 4 2 10 4 10" xfId="19846" xr:uid="{00000000-0005-0000-0000-0000114D0000}"/>
    <cellStyle name="Normal 2 2 2 4 2 10 4 2" xfId="19847" xr:uid="{00000000-0005-0000-0000-0000124D0000}"/>
    <cellStyle name="Normal 2 2 2 4 2 10 4 3" xfId="19848" xr:uid="{00000000-0005-0000-0000-0000134D0000}"/>
    <cellStyle name="Normal 2 2 2 4 2 10 4 4" xfId="19849" xr:uid="{00000000-0005-0000-0000-0000144D0000}"/>
    <cellStyle name="Normal 2 2 2 4 2 10 4 5" xfId="19850" xr:uid="{00000000-0005-0000-0000-0000154D0000}"/>
    <cellStyle name="Normal 2 2 2 4 2 10 4 6" xfId="19851" xr:uid="{00000000-0005-0000-0000-0000164D0000}"/>
    <cellStyle name="Normal 2 2 2 4 2 10 4 7" xfId="19852" xr:uid="{00000000-0005-0000-0000-0000174D0000}"/>
    <cellStyle name="Normal 2 2 2 4 2 10 4 8" xfId="19853" xr:uid="{00000000-0005-0000-0000-0000184D0000}"/>
    <cellStyle name="Normal 2 2 2 4 2 10 4 9" xfId="19854" xr:uid="{00000000-0005-0000-0000-0000194D0000}"/>
    <cellStyle name="Normal 2 2 2 4 2 10 5" xfId="19855" xr:uid="{00000000-0005-0000-0000-00001A4D0000}"/>
    <cellStyle name="Normal 2 2 2 4 2 10 5 10" xfId="19856" xr:uid="{00000000-0005-0000-0000-00001B4D0000}"/>
    <cellStyle name="Normal 2 2 2 4 2 10 5 2" xfId="19857" xr:uid="{00000000-0005-0000-0000-00001C4D0000}"/>
    <cellStyle name="Normal 2 2 2 4 2 10 5 3" xfId="19858" xr:uid="{00000000-0005-0000-0000-00001D4D0000}"/>
    <cellStyle name="Normal 2 2 2 4 2 10 5 4" xfId="19859" xr:uid="{00000000-0005-0000-0000-00001E4D0000}"/>
    <cellStyle name="Normal 2 2 2 4 2 10 5 5" xfId="19860" xr:uid="{00000000-0005-0000-0000-00001F4D0000}"/>
    <cellStyle name="Normal 2 2 2 4 2 10 5 6" xfId="19861" xr:uid="{00000000-0005-0000-0000-0000204D0000}"/>
    <cellStyle name="Normal 2 2 2 4 2 10 5 7" xfId="19862" xr:uid="{00000000-0005-0000-0000-0000214D0000}"/>
    <cellStyle name="Normal 2 2 2 4 2 10 5 8" xfId="19863" xr:uid="{00000000-0005-0000-0000-0000224D0000}"/>
    <cellStyle name="Normal 2 2 2 4 2 10 5 9" xfId="19864" xr:uid="{00000000-0005-0000-0000-0000234D0000}"/>
    <cellStyle name="Normal 2 2 2 4 2 10 6" xfId="19865" xr:uid="{00000000-0005-0000-0000-0000244D0000}"/>
    <cellStyle name="Normal 2 2 2 4 2 10 7" xfId="19866" xr:uid="{00000000-0005-0000-0000-0000254D0000}"/>
    <cellStyle name="Normal 2 2 2 4 2 10 8" xfId="19867" xr:uid="{00000000-0005-0000-0000-0000264D0000}"/>
    <cellStyle name="Normal 2 2 2 4 2 10 9" xfId="19868" xr:uid="{00000000-0005-0000-0000-0000274D0000}"/>
    <cellStyle name="Normal 2 2 2 4 2 11" xfId="19869" xr:uid="{00000000-0005-0000-0000-0000284D0000}"/>
    <cellStyle name="Normal 2 2 2 4 2 11 10" xfId="19870" xr:uid="{00000000-0005-0000-0000-0000294D0000}"/>
    <cellStyle name="Normal 2 2 2 4 2 11 11" xfId="19871" xr:uid="{00000000-0005-0000-0000-00002A4D0000}"/>
    <cellStyle name="Normal 2 2 2 4 2 11 12" xfId="19872" xr:uid="{00000000-0005-0000-0000-00002B4D0000}"/>
    <cellStyle name="Normal 2 2 2 4 2 11 13" xfId="19873" xr:uid="{00000000-0005-0000-0000-00002C4D0000}"/>
    <cellStyle name="Normal 2 2 2 4 2 11 14" xfId="19874" xr:uid="{00000000-0005-0000-0000-00002D4D0000}"/>
    <cellStyle name="Normal 2 2 2 4 2 11 2" xfId="19875" xr:uid="{00000000-0005-0000-0000-00002E4D0000}"/>
    <cellStyle name="Normal 2 2 2 4 2 11 2 10" xfId="19876" xr:uid="{00000000-0005-0000-0000-00002F4D0000}"/>
    <cellStyle name="Normal 2 2 2 4 2 11 2 2" xfId="19877" xr:uid="{00000000-0005-0000-0000-0000304D0000}"/>
    <cellStyle name="Normal 2 2 2 4 2 11 2 3" xfId="19878" xr:uid="{00000000-0005-0000-0000-0000314D0000}"/>
    <cellStyle name="Normal 2 2 2 4 2 11 2 4" xfId="19879" xr:uid="{00000000-0005-0000-0000-0000324D0000}"/>
    <cellStyle name="Normal 2 2 2 4 2 11 2 5" xfId="19880" xr:uid="{00000000-0005-0000-0000-0000334D0000}"/>
    <cellStyle name="Normal 2 2 2 4 2 11 2 6" xfId="19881" xr:uid="{00000000-0005-0000-0000-0000344D0000}"/>
    <cellStyle name="Normal 2 2 2 4 2 11 2 7" xfId="19882" xr:uid="{00000000-0005-0000-0000-0000354D0000}"/>
    <cellStyle name="Normal 2 2 2 4 2 11 2 8" xfId="19883" xr:uid="{00000000-0005-0000-0000-0000364D0000}"/>
    <cellStyle name="Normal 2 2 2 4 2 11 2 9" xfId="19884" xr:uid="{00000000-0005-0000-0000-0000374D0000}"/>
    <cellStyle name="Normal 2 2 2 4 2 11 3" xfId="19885" xr:uid="{00000000-0005-0000-0000-0000384D0000}"/>
    <cellStyle name="Normal 2 2 2 4 2 11 3 10" xfId="19886" xr:uid="{00000000-0005-0000-0000-0000394D0000}"/>
    <cellStyle name="Normal 2 2 2 4 2 11 3 2" xfId="19887" xr:uid="{00000000-0005-0000-0000-00003A4D0000}"/>
    <cellStyle name="Normal 2 2 2 4 2 11 3 3" xfId="19888" xr:uid="{00000000-0005-0000-0000-00003B4D0000}"/>
    <cellStyle name="Normal 2 2 2 4 2 11 3 4" xfId="19889" xr:uid="{00000000-0005-0000-0000-00003C4D0000}"/>
    <cellStyle name="Normal 2 2 2 4 2 11 3 5" xfId="19890" xr:uid="{00000000-0005-0000-0000-00003D4D0000}"/>
    <cellStyle name="Normal 2 2 2 4 2 11 3 6" xfId="19891" xr:uid="{00000000-0005-0000-0000-00003E4D0000}"/>
    <cellStyle name="Normal 2 2 2 4 2 11 3 7" xfId="19892" xr:uid="{00000000-0005-0000-0000-00003F4D0000}"/>
    <cellStyle name="Normal 2 2 2 4 2 11 3 8" xfId="19893" xr:uid="{00000000-0005-0000-0000-0000404D0000}"/>
    <cellStyle name="Normal 2 2 2 4 2 11 3 9" xfId="19894" xr:uid="{00000000-0005-0000-0000-0000414D0000}"/>
    <cellStyle name="Normal 2 2 2 4 2 11 4" xfId="19895" xr:uid="{00000000-0005-0000-0000-0000424D0000}"/>
    <cellStyle name="Normal 2 2 2 4 2 11 4 10" xfId="19896" xr:uid="{00000000-0005-0000-0000-0000434D0000}"/>
    <cellStyle name="Normal 2 2 2 4 2 11 4 2" xfId="19897" xr:uid="{00000000-0005-0000-0000-0000444D0000}"/>
    <cellStyle name="Normal 2 2 2 4 2 11 4 3" xfId="19898" xr:uid="{00000000-0005-0000-0000-0000454D0000}"/>
    <cellStyle name="Normal 2 2 2 4 2 11 4 4" xfId="19899" xr:uid="{00000000-0005-0000-0000-0000464D0000}"/>
    <cellStyle name="Normal 2 2 2 4 2 11 4 5" xfId="19900" xr:uid="{00000000-0005-0000-0000-0000474D0000}"/>
    <cellStyle name="Normal 2 2 2 4 2 11 4 6" xfId="19901" xr:uid="{00000000-0005-0000-0000-0000484D0000}"/>
    <cellStyle name="Normal 2 2 2 4 2 11 4 7" xfId="19902" xr:uid="{00000000-0005-0000-0000-0000494D0000}"/>
    <cellStyle name="Normal 2 2 2 4 2 11 4 8" xfId="19903" xr:uid="{00000000-0005-0000-0000-00004A4D0000}"/>
    <cellStyle name="Normal 2 2 2 4 2 11 4 9" xfId="19904" xr:uid="{00000000-0005-0000-0000-00004B4D0000}"/>
    <cellStyle name="Normal 2 2 2 4 2 11 5" xfId="19905" xr:uid="{00000000-0005-0000-0000-00004C4D0000}"/>
    <cellStyle name="Normal 2 2 2 4 2 11 5 10" xfId="19906" xr:uid="{00000000-0005-0000-0000-00004D4D0000}"/>
    <cellStyle name="Normal 2 2 2 4 2 11 5 2" xfId="19907" xr:uid="{00000000-0005-0000-0000-00004E4D0000}"/>
    <cellStyle name="Normal 2 2 2 4 2 11 5 3" xfId="19908" xr:uid="{00000000-0005-0000-0000-00004F4D0000}"/>
    <cellStyle name="Normal 2 2 2 4 2 11 5 4" xfId="19909" xr:uid="{00000000-0005-0000-0000-0000504D0000}"/>
    <cellStyle name="Normal 2 2 2 4 2 11 5 5" xfId="19910" xr:uid="{00000000-0005-0000-0000-0000514D0000}"/>
    <cellStyle name="Normal 2 2 2 4 2 11 5 6" xfId="19911" xr:uid="{00000000-0005-0000-0000-0000524D0000}"/>
    <cellStyle name="Normal 2 2 2 4 2 11 5 7" xfId="19912" xr:uid="{00000000-0005-0000-0000-0000534D0000}"/>
    <cellStyle name="Normal 2 2 2 4 2 11 5 8" xfId="19913" xr:uid="{00000000-0005-0000-0000-0000544D0000}"/>
    <cellStyle name="Normal 2 2 2 4 2 11 5 9" xfId="19914" xr:uid="{00000000-0005-0000-0000-0000554D0000}"/>
    <cellStyle name="Normal 2 2 2 4 2 11 6" xfId="19915" xr:uid="{00000000-0005-0000-0000-0000564D0000}"/>
    <cellStyle name="Normal 2 2 2 4 2 11 7" xfId="19916" xr:uid="{00000000-0005-0000-0000-0000574D0000}"/>
    <cellStyle name="Normal 2 2 2 4 2 11 8" xfId="19917" xr:uid="{00000000-0005-0000-0000-0000584D0000}"/>
    <cellStyle name="Normal 2 2 2 4 2 11 9" xfId="19918" xr:uid="{00000000-0005-0000-0000-0000594D0000}"/>
    <cellStyle name="Normal 2 2 2 4 2 12" xfId="19919" xr:uid="{00000000-0005-0000-0000-00005A4D0000}"/>
    <cellStyle name="Normal 2 2 2 4 2 12 10" xfId="19920" xr:uid="{00000000-0005-0000-0000-00005B4D0000}"/>
    <cellStyle name="Normal 2 2 2 4 2 12 11" xfId="19921" xr:uid="{00000000-0005-0000-0000-00005C4D0000}"/>
    <cellStyle name="Normal 2 2 2 4 2 12 12" xfId="19922" xr:uid="{00000000-0005-0000-0000-00005D4D0000}"/>
    <cellStyle name="Normal 2 2 2 4 2 12 13" xfId="19923" xr:uid="{00000000-0005-0000-0000-00005E4D0000}"/>
    <cellStyle name="Normal 2 2 2 4 2 12 14" xfId="19924" xr:uid="{00000000-0005-0000-0000-00005F4D0000}"/>
    <cellStyle name="Normal 2 2 2 4 2 12 2" xfId="19925" xr:uid="{00000000-0005-0000-0000-0000604D0000}"/>
    <cellStyle name="Normal 2 2 2 4 2 12 2 10" xfId="19926" xr:uid="{00000000-0005-0000-0000-0000614D0000}"/>
    <cellStyle name="Normal 2 2 2 4 2 12 2 2" xfId="19927" xr:uid="{00000000-0005-0000-0000-0000624D0000}"/>
    <cellStyle name="Normal 2 2 2 4 2 12 2 3" xfId="19928" xr:uid="{00000000-0005-0000-0000-0000634D0000}"/>
    <cellStyle name="Normal 2 2 2 4 2 12 2 4" xfId="19929" xr:uid="{00000000-0005-0000-0000-0000644D0000}"/>
    <cellStyle name="Normal 2 2 2 4 2 12 2 5" xfId="19930" xr:uid="{00000000-0005-0000-0000-0000654D0000}"/>
    <cellStyle name="Normal 2 2 2 4 2 12 2 6" xfId="19931" xr:uid="{00000000-0005-0000-0000-0000664D0000}"/>
    <cellStyle name="Normal 2 2 2 4 2 12 2 7" xfId="19932" xr:uid="{00000000-0005-0000-0000-0000674D0000}"/>
    <cellStyle name="Normal 2 2 2 4 2 12 2 8" xfId="19933" xr:uid="{00000000-0005-0000-0000-0000684D0000}"/>
    <cellStyle name="Normal 2 2 2 4 2 12 2 9" xfId="19934" xr:uid="{00000000-0005-0000-0000-0000694D0000}"/>
    <cellStyle name="Normal 2 2 2 4 2 12 3" xfId="19935" xr:uid="{00000000-0005-0000-0000-00006A4D0000}"/>
    <cellStyle name="Normal 2 2 2 4 2 12 3 10" xfId="19936" xr:uid="{00000000-0005-0000-0000-00006B4D0000}"/>
    <cellStyle name="Normal 2 2 2 4 2 12 3 2" xfId="19937" xr:uid="{00000000-0005-0000-0000-00006C4D0000}"/>
    <cellStyle name="Normal 2 2 2 4 2 12 3 3" xfId="19938" xr:uid="{00000000-0005-0000-0000-00006D4D0000}"/>
    <cellStyle name="Normal 2 2 2 4 2 12 3 4" xfId="19939" xr:uid="{00000000-0005-0000-0000-00006E4D0000}"/>
    <cellStyle name="Normal 2 2 2 4 2 12 3 5" xfId="19940" xr:uid="{00000000-0005-0000-0000-00006F4D0000}"/>
    <cellStyle name="Normal 2 2 2 4 2 12 3 6" xfId="19941" xr:uid="{00000000-0005-0000-0000-0000704D0000}"/>
    <cellStyle name="Normal 2 2 2 4 2 12 3 7" xfId="19942" xr:uid="{00000000-0005-0000-0000-0000714D0000}"/>
    <cellStyle name="Normal 2 2 2 4 2 12 3 8" xfId="19943" xr:uid="{00000000-0005-0000-0000-0000724D0000}"/>
    <cellStyle name="Normal 2 2 2 4 2 12 3 9" xfId="19944" xr:uid="{00000000-0005-0000-0000-0000734D0000}"/>
    <cellStyle name="Normal 2 2 2 4 2 12 4" xfId="19945" xr:uid="{00000000-0005-0000-0000-0000744D0000}"/>
    <cellStyle name="Normal 2 2 2 4 2 12 4 10" xfId="19946" xr:uid="{00000000-0005-0000-0000-0000754D0000}"/>
    <cellStyle name="Normal 2 2 2 4 2 12 4 2" xfId="19947" xr:uid="{00000000-0005-0000-0000-0000764D0000}"/>
    <cellStyle name="Normal 2 2 2 4 2 12 4 3" xfId="19948" xr:uid="{00000000-0005-0000-0000-0000774D0000}"/>
    <cellStyle name="Normal 2 2 2 4 2 12 4 4" xfId="19949" xr:uid="{00000000-0005-0000-0000-0000784D0000}"/>
    <cellStyle name="Normal 2 2 2 4 2 12 4 5" xfId="19950" xr:uid="{00000000-0005-0000-0000-0000794D0000}"/>
    <cellStyle name="Normal 2 2 2 4 2 12 4 6" xfId="19951" xr:uid="{00000000-0005-0000-0000-00007A4D0000}"/>
    <cellStyle name="Normal 2 2 2 4 2 12 4 7" xfId="19952" xr:uid="{00000000-0005-0000-0000-00007B4D0000}"/>
    <cellStyle name="Normal 2 2 2 4 2 12 4 8" xfId="19953" xr:uid="{00000000-0005-0000-0000-00007C4D0000}"/>
    <cellStyle name="Normal 2 2 2 4 2 12 4 9" xfId="19954" xr:uid="{00000000-0005-0000-0000-00007D4D0000}"/>
    <cellStyle name="Normal 2 2 2 4 2 12 5" xfId="19955" xr:uid="{00000000-0005-0000-0000-00007E4D0000}"/>
    <cellStyle name="Normal 2 2 2 4 2 12 5 10" xfId="19956" xr:uid="{00000000-0005-0000-0000-00007F4D0000}"/>
    <cellStyle name="Normal 2 2 2 4 2 12 5 2" xfId="19957" xr:uid="{00000000-0005-0000-0000-0000804D0000}"/>
    <cellStyle name="Normal 2 2 2 4 2 12 5 3" xfId="19958" xr:uid="{00000000-0005-0000-0000-0000814D0000}"/>
    <cellStyle name="Normal 2 2 2 4 2 12 5 4" xfId="19959" xr:uid="{00000000-0005-0000-0000-0000824D0000}"/>
    <cellStyle name="Normal 2 2 2 4 2 12 5 5" xfId="19960" xr:uid="{00000000-0005-0000-0000-0000834D0000}"/>
    <cellStyle name="Normal 2 2 2 4 2 12 5 6" xfId="19961" xr:uid="{00000000-0005-0000-0000-0000844D0000}"/>
    <cellStyle name="Normal 2 2 2 4 2 12 5 7" xfId="19962" xr:uid="{00000000-0005-0000-0000-0000854D0000}"/>
    <cellStyle name="Normal 2 2 2 4 2 12 5 8" xfId="19963" xr:uid="{00000000-0005-0000-0000-0000864D0000}"/>
    <cellStyle name="Normal 2 2 2 4 2 12 5 9" xfId="19964" xr:uid="{00000000-0005-0000-0000-0000874D0000}"/>
    <cellStyle name="Normal 2 2 2 4 2 12 6" xfId="19965" xr:uid="{00000000-0005-0000-0000-0000884D0000}"/>
    <cellStyle name="Normal 2 2 2 4 2 12 7" xfId="19966" xr:uid="{00000000-0005-0000-0000-0000894D0000}"/>
    <cellStyle name="Normal 2 2 2 4 2 12 8" xfId="19967" xr:uid="{00000000-0005-0000-0000-00008A4D0000}"/>
    <cellStyle name="Normal 2 2 2 4 2 12 9" xfId="19968" xr:uid="{00000000-0005-0000-0000-00008B4D0000}"/>
    <cellStyle name="Normal 2 2 2 4 2 13" xfId="19969" xr:uid="{00000000-0005-0000-0000-00008C4D0000}"/>
    <cellStyle name="Normal 2 2 2 4 2 13 10" xfId="19970" xr:uid="{00000000-0005-0000-0000-00008D4D0000}"/>
    <cellStyle name="Normal 2 2 2 4 2 13 11" xfId="19971" xr:uid="{00000000-0005-0000-0000-00008E4D0000}"/>
    <cellStyle name="Normal 2 2 2 4 2 13 12" xfId="19972" xr:uid="{00000000-0005-0000-0000-00008F4D0000}"/>
    <cellStyle name="Normal 2 2 2 4 2 13 13" xfId="19973" xr:uid="{00000000-0005-0000-0000-0000904D0000}"/>
    <cellStyle name="Normal 2 2 2 4 2 13 14" xfId="19974" xr:uid="{00000000-0005-0000-0000-0000914D0000}"/>
    <cellStyle name="Normal 2 2 2 4 2 13 2" xfId="19975" xr:uid="{00000000-0005-0000-0000-0000924D0000}"/>
    <cellStyle name="Normal 2 2 2 4 2 13 2 10" xfId="19976" xr:uid="{00000000-0005-0000-0000-0000934D0000}"/>
    <cellStyle name="Normal 2 2 2 4 2 13 2 2" xfId="19977" xr:uid="{00000000-0005-0000-0000-0000944D0000}"/>
    <cellStyle name="Normal 2 2 2 4 2 13 2 3" xfId="19978" xr:uid="{00000000-0005-0000-0000-0000954D0000}"/>
    <cellStyle name="Normal 2 2 2 4 2 13 2 4" xfId="19979" xr:uid="{00000000-0005-0000-0000-0000964D0000}"/>
    <cellStyle name="Normal 2 2 2 4 2 13 2 5" xfId="19980" xr:uid="{00000000-0005-0000-0000-0000974D0000}"/>
    <cellStyle name="Normal 2 2 2 4 2 13 2 6" xfId="19981" xr:uid="{00000000-0005-0000-0000-0000984D0000}"/>
    <cellStyle name="Normal 2 2 2 4 2 13 2 7" xfId="19982" xr:uid="{00000000-0005-0000-0000-0000994D0000}"/>
    <cellStyle name="Normal 2 2 2 4 2 13 2 8" xfId="19983" xr:uid="{00000000-0005-0000-0000-00009A4D0000}"/>
    <cellStyle name="Normal 2 2 2 4 2 13 2 9" xfId="19984" xr:uid="{00000000-0005-0000-0000-00009B4D0000}"/>
    <cellStyle name="Normal 2 2 2 4 2 13 3" xfId="19985" xr:uid="{00000000-0005-0000-0000-00009C4D0000}"/>
    <cellStyle name="Normal 2 2 2 4 2 13 3 10" xfId="19986" xr:uid="{00000000-0005-0000-0000-00009D4D0000}"/>
    <cellStyle name="Normal 2 2 2 4 2 13 3 2" xfId="19987" xr:uid="{00000000-0005-0000-0000-00009E4D0000}"/>
    <cellStyle name="Normal 2 2 2 4 2 13 3 3" xfId="19988" xr:uid="{00000000-0005-0000-0000-00009F4D0000}"/>
    <cellStyle name="Normal 2 2 2 4 2 13 3 4" xfId="19989" xr:uid="{00000000-0005-0000-0000-0000A04D0000}"/>
    <cellStyle name="Normal 2 2 2 4 2 13 3 5" xfId="19990" xr:uid="{00000000-0005-0000-0000-0000A14D0000}"/>
    <cellStyle name="Normal 2 2 2 4 2 13 3 6" xfId="19991" xr:uid="{00000000-0005-0000-0000-0000A24D0000}"/>
    <cellStyle name="Normal 2 2 2 4 2 13 3 7" xfId="19992" xr:uid="{00000000-0005-0000-0000-0000A34D0000}"/>
    <cellStyle name="Normal 2 2 2 4 2 13 3 8" xfId="19993" xr:uid="{00000000-0005-0000-0000-0000A44D0000}"/>
    <cellStyle name="Normal 2 2 2 4 2 13 3 9" xfId="19994" xr:uid="{00000000-0005-0000-0000-0000A54D0000}"/>
    <cellStyle name="Normal 2 2 2 4 2 13 4" xfId="19995" xr:uid="{00000000-0005-0000-0000-0000A64D0000}"/>
    <cellStyle name="Normal 2 2 2 4 2 13 4 10" xfId="19996" xr:uid="{00000000-0005-0000-0000-0000A74D0000}"/>
    <cellStyle name="Normal 2 2 2 4 2 13 4 2" xfId="19997" xr:uid="{00000000-0005-0000-0000-0000A84D0000}"/>
    <cellStyle name="Normal 2 2 2 4 2 13 4 3" xfId="19998" xr:uid="{00000000-0005-0000-0000-0000A94D0000}"/>
    <cellStyle name="Normal 2 2 2 4 2 13 4 4" xfId="19999" xr:uid="{00000000-0005-0000-0000-0000AA4D0000}"/>
    <cellStyle name="Normal 2 2 2 4 2 13 4 5" xfId="20000" xr:uid="{00000000-0005-0000-0000-0000AB4D0000}"/>
    <cellStyle name="Normal 2 2 2 4 2 13 4 6" xfId="20001" xr:uid="{00000000-0005-0000-0000-0000AC4D0000}"/>
    <cellStyle name="Normal 2 2 2 4 2 13 4 7" xfId="20002" xr:uid="{00000000-0005-0000-0000-0000AD4D0000}"/>
    <cellStyle name="Normal 2 2 2 4 2 13 4 8" xfId="20003" xr:uid="{00000000-0005-0000-0000-0000AE4D0000}"/>
    <cellStyle name="Normal 2 2 2 4 2 13 4 9" xfId="20004" xr:uid="{00000000-0005-0000-0000-0000AF4D0000}"/>
    <cellStyle name="Normal 2 2 2 4 2 13 5" xfId="20005" xr:uid="{00000000-0005-0000-0000-0000B04D0000}"/>
    <cellStyle name="Normal 2 2 2 4 2 13 5 10" xfId="20006" xr:uid="{00000000-0005-0000-0000-0000B14D0000}"/>
    <cellStyle name="Normal 2 2 2 4 2 13 5 2" xfId="20007" xr:uid="{00000000-0005-0000-0000-0000B24D0000}"/>
    <cellStyle name="Normal 2 2 2 4 2 13 5 3" xfId="20008" xr:uid="{00000000-0005-0000-0000-0000B34D0000}"/>
    <cellStyle name="Normal 2 2 2 4 2 13 5 4" xfId="20009" xr:uid="{00000000-0005-0000-0000-0000B44D0000}"/>
    <cellStyle name="Normal 2 2 2 4 2 13 5 5" xfId="20010" xr:uid="{00000000-0005-0000-0000-0000B54D0000}"/>
    <cellStyle name="Normal 2 2 2 4 2 13 5 6" xfId="20011" xr:uid="{00000000-0005-0000-0000-0000B64D0000}"/>
    <cellStyle name="Normal 2 2 2 4 2 13 5 7" xfId="20012" xr:uid="{00000000-0005-0000-0000-0000B74D0000}"/>
    <cellStyle name="Normal 2 2 2 4 2 13 5 8" xfId="20013" xr:uid="{00000000-0005-0000-0000-0000B84D0000}"/>
    <cellStyle name="Normal 2 2 2 4 2 13 5 9" xfId="20014" xr:uid="{00000000-0005-0000-0000-0000B94D0000}"/>
    <cellStyle name="Normal 2 2 2 4 2 13 6" xfId="20015" xr:uid="{00000000-0005-0000-0000-0000BA4D0000}"/>
    <cellStyle name="Normal 2 2 2 4 2 13 7" xfId="20016" xr:uid="{00000000-0005-0000-0000-0000BB4D0000}"/>
    <cellStyle name="Normal 2 2 2 4 2 13 8" xfId="20017" xr:uid="{00000000-0005-0000-0000-0000BC4D0000}"/>
    <cellStyle name="Normal 2 2 2 4 2 13 9" xfId="20018" xr:uid="{00000000-0005-0000-0000-0000BD4D0000}"/>
    <cellStyle name="Normal 2 2 2 4 2 14" xfId="20019" xr:uid="{00000000-0005-0000-0000-0000BE4D0000}"/>
    <cellStyle name="Normal 2 2 2 4 2 14 10" xfId="20020" xr:uid="{00000000-0005-0000-0000-0000BF4D0000}"/>
    <cellStyle name="Normal 2 2 2 4 2 14 11" xfId="20021" xr:uid="{00000000-0005-0000-0000-0000C04D0000}"/>
    <cellStyle name="Normal 2 2 2 4 2 14 12" xfId="20022" xr:uid="{00000000-0005-0000-0000-0000C14D0000}"/>
    <cellStyle name="Normal 2 2 2 4 2 14 13" xfId="20023" xr:uid="{00000000-0005-0000-0000-0000C24D0000}"/>
    <cellStyle name="Normal 2 2 2 4 2 14 14" xfId="20024" xr:uid="{00000000-0005-0000-0000-0000C34D0000}"/>
    <cellStyle name="Normal 2 2 2 4 2 14 2" xfId="20025" xr:uid="{00000000-0005-0000-0000-0000C44D0000}"/>
    <cellStyle name="Normal 2 2 2 4 2 14 2 10" xfId="20026" xr:uid="{00000000-0005-0000-0000-0000C54D0000}"/>
    <cellStyle name="Normal 2 2 2 4 2 14 2 2" xfId="20027" xr:uid="{00000000-0005-0000-0000-0000C64D0000}"/>
    <cellStyle name="Normal 2 2 2 4 2 14 2 3" xfId="20028" xr:uid="{00000000-0005-0000-0000-0000C74D0000}"/>
    <cellStyle name="Normal 2 2 2 4 2 14 2 4" xfId="20029" xr:uid="{00000000-0005-0000-0000-0000C84D0000}"/>
    <cellStyle name="Normal 2 2 2 4 2 14 2 5" xfId="20030" xr:uid="{00000000-0005-0000-0000-0000C94D0000}"/>
    <cellStyle name="Normal 2 2 2 4 2 14 2 6" xfId="20031" xr:uid="{00000000-0005-0000-0000-0000CA4D0000}"/>
    <cellStyle name="Normal 2 2 2 4 2 14 2 7" xfId="20032" xr:uid="{00000000-0005-0000-0000-0000CB4D0000}"/>
    <cellStyle name="Normal 2 2 2 4 2 14 2 8" xfId="20033" xr:uid="{00000000-0005-0000-0000-0000CC4D0000}"/>
    <cellStyle name="Normal 2 2 2 4 2 14 2 9" xfId="20034" xr:uid="{00000000-0005-0000-0000-0000CD4D0000}"/>
    <cellStyle name="Normal 2 2 2 4 2 14 3" xfId="20035" xr:uid="{00000000-0005-0000-0000-0000CE4D0000}"/>
    <cellStyle name="Normal 2 2 2 4 2 14 3 10" xfId="20036" xr:uid="{00000000-0005-0000-0000-0000CF4D0000}"/>
    <cellStyle name="Normal 2 2 2 4 2 14 3 2" xfId="20037" xr:uid="{00000000-0005-0000-0000-0000D04D0000}"/>
    <cellStyle name="Normal 2 2 2 4 2 14 3 3" xfId="20038" xr:uid="{00000000-0005-0000-0000-0000D14D0000}"/>
    <cellStyle name="Normal 2 2 2 4 2 14 3 4" xfId="20039" xr:uid="{00000000-0005-0000-0000-0000D24D0000}"/>
    <cellStyle name="Normal 2 2 2 4 2 14 3 5" xfId="20040" xr:uid="{00000000-0005-0000-0000-0000D34D0000}"/>
    <cellStyle name="Normal 2 2 2 4 2 14 3 6" xfId="20041" xr:uid="{00000000-0005-0000-0000-0000D44D0000}"/>
    <cellStyle name="Normal 2 2 2 4 2 14 3 7" xfId="20042" xr:uid="{00000000-0005-0000-0000-0000D54D0000}"/>
    <cellStyle name="Normal 2 2 2 4 2 14 3 8" xfId="20043" xr:uid="{00000000-0005-0000-0000-0000D64D0000}"/>
    <cellStyle name="Normal 2 2 2 4 2 14 3 9" xfId="20044" xr:uid="{00000000-0005-0000-0000-0000D74D0000}"/>
    <cellStyle name="Normal 2 2 2 4 2 14 4" xfId="20045" xr:uid="{00000000-0005-0000-0000-0000D84D0000}"/>
    <cellStyle name="Normal 2 2 2 4 2 14 4 10" xfId="20046" xr:uid="{00000000-0005-0000-0000-0000D94D0000}"/>
    <cellStyle name="Normal 2 2 2 4 2 14 4 2" xfId="20047" xr:uid="{00000000-0005-0000-0000-0000DA4D0000}"/>
    <cellStyle name="Normal 2 2 2 4 2 14 4 3" xfId="20048" xr:uid="{00000000-0005-0000-0000-0000DB4D0000}"/>
    <cellStyle name="Normal 2 2 2 4 2 14 4 4" xfId="20049" xr:uid="{00000000-0005-0000-0000-0000DC4D0000}"/>
    <cellStyle name="Normal 2 2 2 4 2 14 4 5" xfId="20050" xr:uid="{00000000-0005-0000-0000-0000DD4D0000}"/>
    <cellStyle name="Normal 2 2 2 4 2 14 4 6" xfId="20051" xr:uid="{00000000-0005-0000-0000-0000DE4D0000}"/>
    <cellStyle name="Normal 2 2 2 4 2 14 4 7" xfId="20052" xr:uid="{00000000-0005-0000-0000-0000DF4D0000}"/>
    <cellStyle name="Normal 2 2 2 4 2 14 4 8" xfId="20053" xr:uid="{00000000-0005-0000-0000-0000E04D0000}"/>
    <cellStyle name="Normal 2 2 2 4 2 14 4 9" xfId="20054" xr:uid="{00000000-0005-0000-0000-0000E14D0000}"/>
    <cellStyle name="Normal 2 2 2 4 2 14 5" xfId="20055" xr:uid="{00000000-0005-0000-0000-0000E24D0000}"/>
    <cellStyle name="Normal 2 2 2 4 2 14 5 10" xfId="20056" xr:uid="{00000000-0005-0000-0000-0000E34D0000}"/>
    <cellStyle name="Normal 2 2 2 4 2 14 5 2" xfId="20057" xr:uid="{00000000-0005-0000-0000-0000E44D0000}"/>
    <cellStyle name="Normal 2 2 2 4 2 14 5 3" xfId="20058" xr:uid="{00000000-0005-0000-0000-0000E54D0000}"/>
    <cellStyle name="Normal 2 2 2 4 2 14 5 4" xfId="20059" xr:uid="{00000000-0005-0000-0000-0000E64D0000}"/>
    <cellStyle name="Normal 2 2 2 4 2 14 5 5" xfId="20060" xr:uid="{00000000-0005-0000-0000-0000E74D0000}"/>
    <cellStyle name="Normal 2 2 2 4 2 14 5 6" xfId="20061" xr:uid="{00000000-0005-0000-0000-0000E84D0000}"/>
    <cellStyle name="Normal 2 2 2 4 2 14 5 7" xfId="20062" xr:uid="{00000000-0005-0000-0000-0000E94D0000}"/>
    <cellStyle name="Normal 2 2 2 4 2 14 5 8" xfId="20063" xr:uid="{00000000-0005-0000-0000-0000EA4D0000}"/>
    <cellStyle name="Normal 2 2 2 4 2 14 5 9" xfId="20064" xr:uid="{00000000-0005-0000-0000-0000EB4D0000}"/>
    <cellStyle name="Normal 2 2 2 4 2 14 6" xfId="20065" xr:uid="{00000000-0005-0000-0000-0000EC4D0000}"/>
    <cellStyle name="Normal 2 2 2 4 2 14 7" xfId="20066" xr:uid="{00000000-0005-0000-0000-0000ED4D0000}"/>
    <cellStyle name="Normal 2 2 2 4 2 14 8" xfId="20067" xr:uid="{00000000-0005-0000-0000-0000EE4D0000}"/>
    <cellStyle name="Normal 2 2 2 4 2 14 9" xfId="20068" xr:uid="{00000000-0005-0000-0000-0000EF4D0000}"/>
    <cellStyle name="Normal 2 2 2 4 2 15" xfId="20069" xr:uid="{00000000-0005-0000-0000-0000F04D0000}"/>
    <cellStyle name="Normal 2 2 2 4 2 15 10" xfId="20070" xr:uid="{00000000-0005-0000-0000-0000F14D0000}"/>
    <cellStyle name="Normal 2 2 2 4 2 15 11" xfId="20071" xr:uid="{00000000-0005-0000-0000-0000F24D0000}"/>
    <cellStyle name="Normal 2 2 2 4 2 15 12" xfId="20072" xr:uid="{00000000-0005-0000-0000-0000F34D0000}"/>
    <cellStyle name="Normal 2 2 2 4 2 15 13" xfId="20073" xr:uid="{00000000-0005-0000-0000-0000F44D0000}"/>
    <cellStyle name="Normal 2 2 2 4 2 15 14" xfId="20074" xr:uid="{00000000-0005-0000-0000-0000F54D0000}"/>
    <cellStyle name="Normal 2 2 2 4 2 15 2" xfId="20075" xr:uid="{00000000-0005-0000-0000-0000F64D0000}"/>
    <cellStyle name="Normal 2 2 2 4 2 15 2 10" xfId="20076" xr:uid="{00000000-0005-0000-0000-0000F74D0000}"/>
    <cellStyle name="Normal 2 2 2 4 2 15 2 2" xfId="20077" xr:uid="{00000000-0005-0000-0000-0000F84D0000}"/>
    <cellStyle name="Normal 2 2 2 4 2 15 2 3" xfId="20078" xr:uid="{00000000-0005-0000-0000-0000F94D0000}"/>
    <cellStyle name="Normal 2 2 2 4 2 15 2 4" xfId="20079" xr:uid="{00000000-0005-0000-0000-0000FA4D0000}"/>
    <cellStyle name="Normal 2 2 2 4 2 15 2 5" xfId="20080" xr:uid="{00000000-0005-0000-0000-0000FB4D0000}"/>
    <cellStyle name="Normal 2 2 2 4 2 15 2 6" xfId="20081" xr:uid="{00000000-0005-0000-0000-0000FC4D0000}"/>
    <cellStyle name="Normal 2 2 2 4 2 15 2 7" xfId="20082" xr:uid="{00000000-0005-0000-0000-0000FD4D0000}"/>
    <cellStyle name="Normal 2 2 2 4 2 15 2 8" xfId="20083" xr:uid="{00000000-0005-0000-0000-0000FE4D0000}"/>
    <cellStyle name="Normal 2 2 2 4 2 15 2 9" xfId="20084" xr:uid="{00000000-0005-0000-0000-0000FF4D0000}"/>
    <cellStyle name="Normal 2 2 2 4 2 15 3" xfId="20085" xr:uid="{00000000-0005-0000-0000-0000004E0000}"/>
    <cellStyle name="Normal 2 2 2 4 2 15 3 10" xfId="20086" xr:uid="{00000000-0005-0000-0000-0000014E0000}"/>
    <cellStyle name="Normal 2 2 2 4 2 15 3 2" xfId="20087" xr:uid="{00000000-0005-0000-0000-0000024E0000}"/>
    <cellStyle name="Normal 2 2 2 4 2 15 3 3" xfId="20088" xr:uid="{00000000-0005-0000-0000-0000034E0000}"/>
    <cellStyle name="Normal 2 2 2 4 2 15 3 4" xfId="20089" xr:uid="{00000000-0005-0000-0000-0000044E0000}"/>
    <cellStyle name="Normal 2 2 2 4 2 15 3 5" xfId="20090" xr:uid="{00000000-0005-0000-0000-0000054E0000}"/>
    <cellStyle name="Normal 2 2 2 4 2 15 3 6" xfId="20091" xr:uid="{00000000-0005-0000-0000-0000064E0000}"/>
    <cellStyle name="Normal 2 2 2 4 2 15 3 7" xfId="20092" xr:uid="{00000000-0005-0000-0000-0000074E0000}"/>
    <cellStyle name="Normal 2 2 2 4 2 15 3 8" xfId="20093" xr:uid="{00000000-0005-0000-0000-0000084E0000}"/>
    <cellStyle name="Normal 2 2 2 4 2 15 3 9" xfId="20094" xr:uid="{00000000-0005-0000-0000-0000094E0000}"/>
    <cellStyle name="Normal 2 2 2 4 2 15 4" xfId="20095" xr:uid="{00000000-0005-0000-0000-00000A4E0000}"/>
    <cellStyle name="Normal 2 2 2 4 2 15 4 10" xfId="20096" xr:uid="{00000000-0005-0000-0000-00000B4E0000}"/>
    <cellStyle name="Normal 2 2 2 4 2 15 4 2" xfId="20097" xr:uid="{00000000-0005-0000-0000-00000C4E0000}"/>
    <cellStyle name="Normal 2 2 2 4 2 15 4 3" xfId="20098" xr:uid="{00000000-0005-0000-0000-00000D4E0000}"/>
    <cellStyle name="Normal 2 2 2 4 2 15 4 4" xfId="20099" xr:uid="{00000000-0005-0000-0000-00000E4E0000}"/>
    <cellStyle name="Normal 2 2 2 4 2 15 4 5" xfId="20100" xr:uid="{00000000-0005-0000-0000-00000F4E0000}"/>
    <cellStyle name="Normal 2 2 2 4 2 15 4 6" xfId="20101" xr:uid="{00000000-0005-0000-0000-0000104E0000}"/>
    <cellStyle name="Normal 2 2 2 4 2 15 4 7" xfId="20102" xr:uid="{00000000-0005-0000-0000-0000114E0000}"/>
    <cellStyle name="Normal 2 2 2 4 2 15 4 8" xfId="20103" xr:uid="{00000000-0005-0000-0000-0000124E0000}"/>
    <cellStyle name="Normal 2 2 2 4 2 15 4 9" xfId="20104" xr:uid="{00000000-0005-0000-0000-0000134E0000}"/>
    <cellStyle name="Normal 2 2 2 4 2 15 5" xfId="20105" xr:uid="{00000000-0005-0000-0000-0000144E0000}"/>
    <cellStyle name="Normal 2 2 2 4 2 15 5 10" xfId="20106" xr:uid="{00000000-0005-0000-0000-0000154E0000}"/>
    <cellStyle name="Normal 2 2 2 4 2 15 5 2" xfId="20107" xr:uid="{00000000-0005-0000-0000-0000164E0000}"/>
    <cellStyle name="Normal 2 2 2 4 2 15 5 3" xfId="20108" xr:uid="{00000000-0005-0000-0000-0000174E0000}"/>
    <cellStyle name="Normal 2 2 2 4 2 15 5 4" xfId="20109" xr:uid="{00000000-0005-0000-0000-0000184E0000}"/>
    <cellStyle name="Normal 2 2 2 4 2 15 5 5" xfId="20110" xr:uid="{00000000-0005-0000-0000-0000194E0000}"/>
    <cellStyle name="Normal 2 2 2 4 2 15 5 6" xfId="20111" xr:uid="{00000000-0005-0000-0000-00001A4E0000}"/>
    <cellStyle name="Normal 2 2 2 4 2 15 5 7" xfId="20112" xr:uid="{00000000-0005-0000-0000-00001B4E0000}"/>
    <cellStyle name="Normal 2 2 2 4 2 15 5 8" xfId="20113" xr:uid="{00000000-0005-0000-0000-00001C4E0000}"/>
    <cellStyle name="Normal 2 2 2 4 2 15 5 9" xfId="20114" xr:uid="{00000000-0005-0000-0000-00001D4E0000}"/>
    <cellStyle name="Normal 2 2 2 4 2 15 6" xfId="20115" xr:uid="{00000000-0005-0000-0000-00001E4E0000}"/>
    <cellStyle name="Normal 2 2 2 4 2 15 7" xfId="20116" xr:uid="{00000000-0005-0000-0000-00001F4E0000}"/>
    <cellStyle name="Normal 2 2 2 4 2 15 8" xfId="20117" xr:uid="{00000000-0005-0000-0000-0000204E0000}"/>
    <cellStyle name="Normal 2 2 2 4 2 15 9" xfId="20118" xr:uid="{00000000-0005-0000-0000-0000214E0000}"/>
    <cellStyle name="Normal 2 2 2 4 2 16" xfId="20119" xr:uid="{00000000-0005-0000-0000-0000224E0000}"/>
    <cellStyle name="Normal 2 2 2 4 2 16 10" xfId="20120" xr:uid="{00000000-0005-0000-0000-0000234E0000}"/>
    <cellStyle name="Normal 2 2 2 4 2 16 11" xfId="20121" xr:uid="{00000000-0005-0000-0000-0000244E0000}"/>
    <cellStyle name="Normal 2 2 2 4 2 16 12" xfId="20122" xr:uid="{00000000-0005-0000-0000-0000254E0000}"/>
    <cellStyle name="Normal 2 2 2 4 2 16 13" xfId="20123" xr:uid="{00000000-0005-0000-0000-0000264E0000}"/>
    <cellStyle name="Normal 2 2 2 4 2 16 14" xfId="20124" xr:uid="{00000000-0005-0000-0000-0000274E0000}"/>
    <cellStyle name="Normal 2 2 2 4 2 16 2" xfId="20125" xr:uid="{00000000-0005-0000-0000-0000284E0000}"/>
    <cellStyle name="Normal 2 2 2 4 2 16 2 10" xfId="20126" xr:uid="{00000000-0005-0000-0000-0000294E0000}"/>
    <cellStyle name="Normal 2 2 2 4 2 16 2 2" xfId="20127" xr:uid="{00000000-0005-0000-0000-00002A4E0000}"/>
    <cellStyle name="Normal 2 2 2 4 2 16 2 3" xfId="20128" xr:uid="{00000000-0005-0000-0000-00002B4E0000}"/>
    <cellStyle name="Normal 2 2 2 4 2 16 2 4" xfId="20129" xr:uid="{00000000-0005-0000-0000-00002C4E0000}"/>
    <cellStyle name="Normal 2 2 2 4 2 16 2 5" xfId="20130" xr:uid="{00000000-0005-0000-0000-00002D4E0000}"/>
    <cellStyle name="Normal 2 2 2 4 2 16 2 6" xfId="20131" xr:uid="{00000000-0005-0000-0000-00002E4E0000}"/>
    <cellStyle name="Normal 2 2 2 4 2 16 2 7" xfId="20132" xr:uid="{00000000-0005-0000-0000-00002F4E0000}"/>
    <cellStyle name="Normal 2 2 2 4 2 16 2 8" xfId="20133" xr:uid="{00000000-0005-0000-0000-0000304E0000}"/>
    <cellStyle name="Normal 2 2 2 4 2 16 2 9" xfId="20134" xr:uid="{00000000-0005-0000-0000-0000314E0000}"/>
    <cellStyle name="Normal 2 2 2 4 2 16 3" xfId="20135" xr:uid="{00000000-0005-0000-0000-0000324E0000}"/>
    <cellStyle name="Normal 2 2 2 4 2 16 3 10" xfId="20136" xr:uid="{00000000-0005-0000-0000-0000334E0000}"/>
    <cellStyle name="Normal 2 2 2 4 2 16 3 2" xfId="20137" xr:uid="{00000000-0005-0000-0000-0000344E0000}"/>
    <cellStyle name="Normal 2 2 2 4 2 16 3 3" xfId="20138" xr:uid="{00000000-0005-0000-0000-0000354E0000}"/>
    <cellStyle name="Normal 2 2 2 4 2 16 3 4" xfId="20139" xr:uid="{00000000-0005-0000-0000-0000364E0000}"/>
    <cellStyle name="Normal 2 2 2 4 2 16 3 5" xfId="20140" xr:uid="{00000000-0005-0000-0000-0000374E0000}"/>
    <cellStyle name="Normal 2 2 2 4 2 16 3 6" xfId="20141" xr:uid="{00000000-0005-0000-0000-0000384E0000}"/>
    <cellStyle name="Normal 2 2 2 4 2 16 3 7" xfId="20142" xr:uid="{00000000-0005-0000-0000-0000394E0000}"/>
    <cellStyle name="Normal 2 2 2 4 2 16 3 8" xfId="20143" xr:uid="{00000000-0005-0000-0000-00003A4E0000}"/>
    <cellStyle name="Normal 2 2 2 4 2 16 3 9" xfId="20144" xr:uid="{00000000-0005-0000-0000-00003B4E0000}"/>
    <cellStyle name="Normal 2 2 2 4 2 16 4" xfId="20145" xr:uid="{00000000-0005-0000-0000-00003C4E0000}"/>
    <cellStyle name="Normal 2 2 2 4 2 16 4 10" xfId="20146" xr:uid="{00000000-0005-0000-0000-00003D4E0000}"/>
    <cellStyle name="Normal 2 2 2 4 2 16 4 2" xfId="20147" xr:uid="{00000000-0005-0000-0000-00003E4E0000}"/>
    <cellStyle name="Normal 2 2 2 4 2 16 4 3" xfId="20148" xr:uid="{00000000-0005-0000-0000-00003F4E0000}"/>
    <cellStyle name="Normal 2 2 2 4 2 16 4 4" xfId="20149" xr:uid="{00000000-0005-0000-0000-0000404E0000}"/>
    <cellStyle name="Normal 2 2 2 4 2 16 4 5" xfId="20150" xr:uid="{00000000-0005-0000-0000-0000414E0000}"/>
    <cellStyle name="Normal 2 2 2 4 2 16 4 6" xfId="20151" xr:uid="{00000000-0005-0000-0000-0000424E0000}"/>
    <cellStyle name="Normal 2 2 2 4 2 16 4 7" xfId="20152" xr:uid="{00000000-0005-0000-0000-0000434E0000}"/>
    <cellStyle name="Normal 2 2 2 4 2 16 4 8" xfId="20153" xr:uid="{00000000-0005-0000-0000-0000444E0000}"/>
    <cellStyle name="Normal 2 2 2 4 2 16 4 9" xfId="20154" xr:uid="{00000000-0005-0000-0000-0000454E0000}"/>
    <cellStyle name="Normal 2 2 2 4 2 16 5" xfId="20155" xr:uid="{00000000-0005-0000-0000-0000464E0000}"/>
    <cellStyle name="Normal 2 2 2 4 2 16 5 10" xfId="20156" xr:uid="{00000000-0005-0000-0000-0000474E0000}"/>
    <cellStyle name="Normal 2 2 2 4 2 16 5 2" xfId="20157" xr:uid="{00000000-0005-0000-0000-0000484E0000}"/>
    <cellStyle name="Normal 2 2 2 4 2 16 5 3" xfId="20158" xr:uid="{00000000-0005-0000-0000-0000494E0000}"/>
    <cellStyle name="Normal 2 2 2 4 2 16 5 4" xfId="20159" xr:uid="{00000000-0005-0000-0000-00004A4E0000}"/>
    <cellStyle name="Normal 2 2 2 4 2 16 5 5" xfId="20160" xr:uid="{00000000-0005-0000-0000-00004B4E0000}"/>
    <cellStyle name="Normal 2 2 2 4 2 16 5 6" xfId="20161" xr:uid="{00000000-0005-0000-0000-00004C4E0000}"/>
    <cellStyle name="Normal 2 2 2 4 2 16 5 7" xfId="20162" xr:uid="{00000000-0005-0000-0000-00004D4E0000}"/>
    <cellStyle name="Normal 2 2 2 4 2 16 5 8" xfId="20163" xr:uid="{00000000-0005-0000-0000-00004E4E0000}"/>
    <cellStyle name="Normal 2 2 2 4 2 16 5 9" xfId="20164" xr:uid="{00000000-0005-0000-0000-00004F4E0000}"/>
    <cellStyle name="Normal 2 2 2 4 2 16 6" xfId="20165" xr:uid="{00000000-0005-0000-0000-0000504E0000}"/>
    <cellStyle name="Normal 2 2 2 4 2 16 7" xfId="20166" xr:uid="{00000000-0005-0000-0000-0000514E0000}"/>
    <cellStyle name="Normal 2 2 2 4 2 16 8" xfId="20167" xr:uid="{00000000-0005-0000-0000-0000524E0000}"/>
    <cellStyle name="Normal 2 2 2 4 2 16 9" xfId="20168" xr:uid="{00000000-0005-0000-0000-0000534E0000}"/>
    <cellStyle name="Normal 2 2 2 4 2 17" xfId="20169" xr:uid="{00000000-0005-0000-0000-0000544E0000}"/>
    <cellStyle name="Normal 2 2 2 4 2 17 10" xfId="20170" xr:uid="{00000000-0005-0000-0000-0000554E0000}"/>
    <cellStyle name="Normal 2 2 2 4 2 17 11" xfId="20171" xr:uid="{00000000-0005-0000-0000-0000564E0000}"/>
    <cellStyle name="Normal 2 2 2 4 2 17 12" xfId="20172" xr:uid="{00000000-0005-0000-0000-0000574E0000}"/>
    <cellStyle name="Normal 2 2 2 4 2 17 13" xfId="20173" xr:uid="{00000000-0005-0000-0000-0000584E0000}"/>
    <cellStyle name="Normal 2 2 2 4 2 17 14" xfId="20174" xr:uid="{00000000-0005-0000-0000-0000594E0000}"/>
    <cellStyle name="Normal 2 2 2 4 2 17 2" xfId="20175" xr:uid="{00000000-0005-0000-0000-00005A4E0000}"/>
    <cellStyle name="Normal 2 2 2 4 2 17 2 10" xfId="20176" xr:uid="{00000000-0005-0000-0000-00005B4E0000}"/>
    <cellStyle name="Normal 2 2 2 4 2 17 2 2" xfId="20177" xr:uid="{00000000-0005-0000-0000-00005C4E0000}"/>
    <cellStyle name="Normal 2 2 2 4 2 17 2 3" xfId="20178" xr:uid="{00000000-0005-0000-0000-00005D4E0000}"/>
    <cellStyle name="Normal 2 2 2 4 2 17 2 4" xfId="20179" xr:uid="{00000000-0005-0000-0000-00005E4E0000}"/>
    <cellStyle name="Normal 2 2 2 4 2 17 2 5" xfId="20180" xr:uid="{00000000-0005-0000-0000-00005F4E0000}"/>
    <cellStyle name="Normal 2 2 2 4 2 17 2 6" xfId="20181" xr:uid="{00000000-0005-0000-0000-0000604E0000}"/>
    <cellStyle name="Normal 2 2 2 4 2 17 2 7" xfId="20182" xr:uid="{00000000-0005-0000-0000-0000614E0000}"/>
    <cellStyle name="Normal 2 2 2 4 2 17 2 8" xfId="20183" xr:uid="{00000000-0005-0000-0000-0000624E0000}"/>
    <cellStyle name="Normal 2 2 2 4 2 17 2 9" xfId="20184" xr:uid="{00000000-0005-0000-0000-0000634E0000}"/>
    <cellStyle name="Normal 2 2 2 4 2 17 3" xfId="20185" xr:uid="{00000000-0005-0000-0000-0000644E0000}"/>
    <cellStyle name="Normal 2 2 2 4 2 17 3 10" xfId="20186" xr:uid="{00000000-0005-0000-0000-0000654E0000}"/>
    <cellStyle name="Normal 2 2 2 4 2 17 3 2" xfId="20187" xr:uid="{00000000-0005-0000-0000-0000664E0000}"/>
    <cellStyle name="Normal 2 2 2 4 2 17 3 3" xfId="20188" xr:uid="{00000000-0005-0000-0000-0000674E0000}"/>
    <cellStyle name="Normal 2 2 2 4 2 17 3 4" xfId="20189" xr:uid="{00000000-0005-0000-0000-0000684E0000}"/>
    <cellStyle name="Normal 2 2 2 4 2 17 3 5" xfId="20190" xr:uid="{00000000-0005-0000-0000-0000694E0000}"/>
    <cellStyle name="Normal 2 2 2 4 2 17 3 6" xfId="20191" xr:uid="{00000000-0005-0000-0000-00006A4E0000}"/>
    <cellStyle name="Normal 2 2 2 4 2 17 3 7" xfId="20192" xr:uid="{00000000-0005-0000-0000-00006B4E0000}"/>
    <cellStyle name="Normal 2 2 2 4 2 17 3 8" xfId="20193" xr:uid="{00000000-0005-0000-0000-00006C4E0000}"/>
    <cellStyle name="Normal 2 2 2 4 2 17 3 9" xfId="20194" xr:uid="{00000000-0005-0000-0000-00006D4E0000}"/>
    <cellStyle name="Normal 2 2 2 4 2 17 4" xfId="20195" xr:uid="{00000000-0005-0000-0000-00006E4E0000}"/>
    <cellStyle name="Normal 2 2 2 4 2 17 4 10" xfId="20196" xr:uid="{00000000-0005-0000-0000-00006F4E0000}"/>
    <cellStyle name="Normal 2 2 2 4 2 17 4 2" xfId="20197" xr:uid="{00000000-0005-0000-0000-0000704E0000}"/>
    <cellStyle name="Normal 2 2 2 4 2 17 4 3" xfId="20198" xr:uid="{00000000-0005-0000-0000-0000714E0000}"/>
    <cellStyle name="Normal 2 2 2 4 2 17 4 4" xfId="20199" xr:uid="{00000000-0005-0000-0000-0000724E0000}"/>
    <cellStyle name="Normal 2 2 2 4 2 17 4 5" xfId="20200" xr:uid="{00000000-0005-0000-0000-0000734E0000}"/>
    <cellStyle name="Normal 2 2 2 4 2 17 4 6" xfId="20201" xr:uid="{00000000-0005-0000-0000-0000744E0000}"/>
    <cellStyle name="Normal 2 2 2 4 2 17 4 7" xfId="20202" xr:uid="{00000000-0005-0000-0000-0000754E0000}"/>
    <cellStyle name="Normal 2 2 2 4 2 17 4 8" xfId="20203" xr:uid="{00000000-0005-0000-0000-0000764E0000}"/>
    <cellStyle name="Normal 2 2 2 4 2 17 4 9" xfId="20204" xr:uid="{00000000-0005-0000-0000-0000774E0000}"/>
    <cellStyle name="Normal 2 2 2 4 2 17 5" xfId="20205" xr:uid="{00000000-0005-0000-0000-0000784E0000}"/>
    <cellStyle name="Normal 2 2 2 4 2 17 5 10" xfId="20206" xr:uid="{00000000-0005-0000-0000-0000794E0000}"/>
    <cellStyle name="Normal 2 2 2 4 2 17 5 2" xfId="20207" xr:uid="{00000000-0005-0000-0000-00007A4E0000}"/>
    <cellStyle name="Normal 2 2 2 4 2 17 5 3" xfId="20208" xr:uid="{00000000-0005-0000-0000-00007B4E0000}"/>
    <cellStyle name="Normal 2 2 2 4 2 17 5 4" xfId="20209" xr:uid="{00000000-0005-0000-0000-00007C4E0000}"/>
    <cellStyle name="Normal 2 2 2 4 2 17 5 5" xfId="20210" xr:uid="{00000000-0005-0000-0000-00007D4E0000}"/>
    <cellStyle name="Normal 2 2 2 4 2 17 5 6" xfId="20211" xr:uid="{00000000-0005-0000-0000-00007E4E0000}"/>
    <cellStyle name="Normal 2 2 2 4 2 17 5 7" xfId="20212" xr:uid="{00000000-0005-0000-0000-00007F4E0000}"/>
    <cellStyle name="Normal 2 2 2 4 2 17 5 8" xfId="20213" xr:uid="{00000000-0005-0000-0000-0000804E0000}"/>
    <cellStyle name="Normal 2 2 2 4 2 17 5 9" xfId="20214" xr:uid="{00000000-0005-0000-0000-0000814E0000}"/>
    <cellStyle name="Normal 2 2 2 4 2 17 6" xfId="20215" xr:uid="{00000000-0005-0000-0000-0000824E0000}"/>
    <cellStyle name="Normal 2 2 2 4 2 17 7" xfId="20216" xr:uid="{00000000-0005-0000-0000-0000834E0000}"/>
    <cellStyle name="Normal 2 2 2 4 2 17 8" xfId="20217" xr:uid="{00000000-0005-0000-0000-0000844E0000}"/>
    <cellStyle name="Normal 2 2 2 4 2 17 9" xfId="20218" xr:uid="{00000000-0005-0000-0000-0000854E0000}"/>
    <cellStyle name="Normal 2 2 2 4 2 18" xfId="20219" xr:uid="{00000000-0005-0000-0000-0000864E0000}"/>
    <cellStyle name="Normal 2 2 2 4 2 18 10" xfId="20220" xr:uid="{00000000-0005-0000-0000-0000874E0000}"/>
    <cellStyle name="Normal 2 2 2 4 2 18 11" xfId="20221" xr:uid="{00000000-0005-0000-0000-0000884E0000}"/>
    <cellStyle name="Normal 2 2 2 4 2 18 12" xfId="20222" xr:uid="{00000000-0005-0000-0000-0000894E0000}"/>
    <cellStyle name="Normal 2 2 2 4 2 18 13" xfId="20223" xr:uid="{00000000-0005-0000-0000-00008A4E0000}"/>
    <cellStyle name="Normal 2 2 2 4 2 18 14" xfId="20224" xr:uid="{00000000-0005-0000-0000-00008B4E0000}"/>
    <cellStyle name="Normal 2 2 2 4 2 18 2" xfId="20225" xr:uid="{00000000-0005-0000-0000-00008C4E0000}"/>
    <cellStyle name="Normal 2 2 2 4 2 18 2 10" xfId="20226" xr:uid="{00000000-0005-0000-0000-00008D4E0000}"/>
    <cellStyle name="Normal 2 2 2 4 2 18 2 2" xfId="20227" xr:uid="{00000000-0005-0000-0000-00008E4E0000}"/>
    <cellStyle name="Normal 2 2 2 4 2 18 2 3" xfId="20228" xr:uid="{00000000-0005-0000-0000-00008F4E0000}"/>
    <cellStyle name="Normal 2 2 2 4 2 18 2 4" xfId="20229" xr:uid="{00000000-0005-0000-0000-0000904E0000}"/>
    <cellStyle name="Normal 2 2 2 4 2 18 2 5" xfId="20230" xr:uid="{00000000-0005-0000-0000-0000914E0000}"/>
    <cellStyle name="Normal 2 2 2 4 2 18 2 6" xfId="20231" xr:uid="{00000000-0005-0000-0000-0000924E0000}"/>
    <cellStyle name="Normal 2 2 2 4 2 18 2 7" xfId="20232" xr:uid="{00000000-0005-0000-0000-0000934E0000}"/>
    <cellStyle name="Normal 2 2 2 4 2 18 2 8" xfId="20233" xr:uid="{00000000-0005-0000-0000-0000944E0000}"/>
    <cellStyle name="Normal 2 2 2 4 2 18 2 9" xfId="20234" xr:uid="{00000000-0005-0000-0000-0000954E0000}"/>
    <cellStyle name="Normal 2 2 2 4 2 18 3" xfId="20235" xr:uid="{00000000-0005-0000-0000-0000964E0000}"/>
    <cellStyle name="Normal 2 2 2 4 2 18 3 10" xfId="20236" xr:uid="{00000000-0005-0000-0000-0000974E0000}"/>
    <cellStyle name="Normal 2 2 2 4 2 18 3 2" xfId="20237" xr:uid="{00000000-0005-0000-0000-0000984E0000}"/>
    <cellStyle name="Normal 2 2 2 4 2 18 3 3" xfId="20238" xr:uid="{00000000-0005-0000-0000-0000994E0000}"/>
    <cellStyle name="Normal 2 2 2 4 2 18 3 4" xfId="20239" xr:uid="{00000000-0005-0000-0000-00009A4E0000}"/>
    <cellStyle name="Normal 2 2 2 4 2 18 3 5" xfId="20240" xr:uid="{00000000-0005-0000-0000-00009B4E0000}"/>
    <cellStyle name="Normal 2 2 2 4 2 18 3 6" xfId="20241" xr:uid="{00000000-0005-0000-0000-00009C4E0000}"/>
    <cellStyle name="Normal 2 2 2 4 2 18 3 7" xfId="20242" xr:uid="{00000000-0005-0000-0000-00009D4E0000}"/>
    <cellStyle name="Normal 2 2 2 4 2 18 3 8" xfId="20243" xr:uid="{00000000-0005-0000-0000-00009E4E0000}"/>
    <cellStyle name="Normal 2 2 2 4 2 18 3 9" xfId="20244" xr:uid="{00000000-0005-0000-0000-00009F4E0000}"/>
    <cellStyle name="Normal 2 2 2 4 2 18 4" xfId="20245" xr:uid="{00000000-0005-0000-0000-0000A04E0000}"/>
    <cellStyle name="Normal 2 2 2 4 2 18 4 10" xfId="20246" xr:uid="{00000000-0005-0000-0000-0000A14E0000}"/>
    <cellStyle name="Normal 2 2 2 4 2 18 4 2" xfId="20247" xr:uid="{00000000-0005-0000-0000-0000A24E0000}"/>
    <cellStyle name="Normal 2 2 2 4 2 18 4 3" xfId="20248" xr:uid="{00000000-0005-0000-0000-0000A34E0000}"/>
    <cellStyle name="Normal 2 2 2 4 2 18 4 4" xfId="20249" xr:uid="{00000000-0005-0000-0000-0000A44E0000}"/>
    <cellStyle name="Normal 2 2 2 4 2 18 4 5" xfId="20250" xr:uid="{00000000-0005-0000-0000-0000A54E0000}"/>
    <cellStyle name="Normal 2 2 2 4 2 18 4 6" xfId="20251" xr:uid="{00000000-0005-0000-0000-0000A64E0000}"/>
    <cellStyle name="Normal 2 2 2 4 2 18 4 7" xfId="20252" xr:uid="{00000000-0005-0000-0000-0000A74E0000}"/>
    <cellStyle name="Normal 2 2 2 4 2 18 4 8" xfId="20253" xr:uid="{00000000-0005-0000-0000-0000A84E0000}"/>
    <cellStyle name="Normal 2 2 2 4 2 18 4 9" xfId="20254" xr:uid="{00000000-0005-0000-0000-0000A94E0000}"/>
    <cellStyle name="Normal 2 2 2 4 2 18 5" xfId="20255" xr:uid="{00000000-0005-0000-0000-0000AA4E0000}"/>
    <cellStyle name="Normal 2 2 2 4 2 18 5 10" xfId="20256" xr:uid="{00000000-0005-0000-0000-0000AB4E0000}"/>
    <cellStyle name="Normal 2 2 2 4 2 18 5 2" xfId="20257" xr:uid="{00000000-0005-0000-0000-0000AC4E0000}"/>
    <cellStyle name="Normal 2 2 2 4 2 18 5 3" xfId="20258" xr:uid="{00000000-0005-0000-0000-0000AD4E0000}"/>
    <cellStyle name="Normal 2 2 2 4 2 18 5 4" xfId="20259" xr:uid="{00000000-0005-0000-0000-0000AE4E0000}"/>
    <cellStyle name="Normal 2 2 2 4 2 18 5 5" xfId="20260" xr:uid="{00000000-0005-0000-0000-0000AF4E0000}"/>
    <cellStyle name="Normal 2 2 2 4 2 18 5 6" xfId="20261" xr:uid="{00000000-0005-0000-0000-0000B04E0000}"/>
    <cellStyle name="Normal 2 2 2 4 2 18 5 7" xfId="20262" xr:uid="{00000000-0005-0000-0000-0000B14E0000}"/>
    <cellStyle name="Normal 2 2 2 4 2 18 5 8" xfId="20263" xr:uid="{00000000-0005-0000-0000-0000B24E0000}"/>
    <cellStyle name="Normal 2 2 2 4 2 18 5 9" xfId="20264" xr:uid="{00000000-0005-0000-0000-0000B34E0000}"/>
    <cellStyle name="Normal 2 2 2 4 2 18 6" xfId="20265" xr:uid="{00000000-0005-0000-0000-0000B44E0000}"/>
    <cellStyle name="Normal 2 2 2 4 2 18 7" xfId="20266" xr:uid="{00000000-0005-0000-0000-0000B54E0000}"/>
    <cellStyle name="Normal 2 2 2 4 2 18 8" xfId="20267" xr:uid="{00000000-0005-0000-0000-0000B64E0000}"/>
    <cellStyle name="Normal 2 2 2 4 2 18 9" xfId="20268" xr:uid="{00000000-0005-0000-0000-0000B74E0000}"/>
    <cellStyle name="Normal 2 2 2 4 2 19" xfId="20269" xr:uid="{00000000-0005-0000-0000-0000B84E0000}"/>
    <cellStyle name="Normal 2 2 2 4 2 19 10" xfId="20270" xr:uid="{00000000-0005-0000-0000-0000B94E0000}"/>
    <cellStyle name="Normal 2 2 2 4 2 19 11" xfId="20271" xr:uid="{00000000-0005-0000-0000-0000BA4E0000}"/>
    <cellStyle name="Normal 2 2 2 4 2 19 12" xfId="20272" xr:uid="{00000000-0005-0000-0000-0000BB4E0000}"/>
    <cellStyle name="Normal 2 2 2 4 2 19 13" xfId="20273" xr:uid="{00000000-0005-0000-0000-0000BC4E0000}"/>
    <cellStyle name="Normal 2 2 2 4 2 19 14" xfId="20274" xr:uid="{00000000-0005-0000-0000-0000BD4E0000}"/>
    <cellStyle name="Normal 2 2 2 4 2 19 2" xfId="20275" xr:uid="{00000000-0005-0000-0000-0000BE4E0000}"/>
    <cellStyle name="Normal 2 2 2 4 2 19 2 10" xfId="20276" xr:uid="{00000000-0005-0000-0000-0000BF4E0000}"/>
    <cellStyle name="Normal 2 2 2 4 2 19 2 2" xfId="20277" xr:uid="{00000000-0005-0000-0000-0000C04E0000}"/>
    <cellStyle name="Normal 2 2 2 4 2 19 2 3" xfId="20278" xr:uid="{00000000-0005-0000-0000-0000C14E0000}"/>
    <cellStyle name="Normal 2 2 2 4 2 19 2 4" xfId="20279" xr:uid="{00000000-0005-0000-0000-0000C24E0000}"/>
    <cellStyle name="Normal 2 2 2 4 2 19 2 5" xfId="20280" xr:uid="{00000000-0005-0000-0000-0000C34E0000}"/>
    <cellStyle name="Normal 2 2 2 4 2 19 2 6" xfId="20281" xr:uid="{00000000-0005-0000-0000-0000C44E0000}"/>
    <cellStyle name="Normal 2 2 2 4 2 19 2 7" xfId="20282" xr:uid="{00000000-0005-0000-0000-0000C54E0000}"/>
    <cellStyle name="Normal 2 2 2 4 2 19 2 8" xfId="20283" xr:uid="{00000000-0005-0000-0000-0000C64E0000}"/>
    <cellStyle name="Normal 2 2 2 4 2 19 2 9" xfId="20284" xr:uid="{00000000-0005-0000-0000-0000C74E0000}"/>
    <cellStyle name="Normal 2 2 2 4 2 19 3" xfId="20285" xr:uid="{00000000-0005-0000-0000-0000C84E0000}"/>
    <cellStyle name="Normal 2 2 2 4 2 19 3 10" xfId="20286" xr:uid="{00000000-0005-0000-0000-0000C94E0000}"/>
    <cellStyle name="Normal 2 2 2 4 2 19 3 2" xfId="20287" xr:uid="{00000000-0005-0000-0000-0000CA4E0000}"/>
    <cellStyle name="Normal 2 2 2 4 2 19 3 3" xfId="20288" xr:uid="{00000000-0005-0000-0000-0000CB4E0000}"/>
    <cellStyle name="Normal 2 2 2 4 2 19 3 4" xfId="20289" xr:uid="{00000000-0005-0000-0000-0000CC4E0000}"/>
    <cellStyle name="Normal 2 2 2 4 2 19 3 5" xfId="20290" xr:uid="{00000000-0005-0000-0000-0000CD4E0000}"/>
    <cellStyle name="Normal 2 2 2 4 2 19 3 6" xfId="20291" xr:uid="{00000000-0005-0000-0000-0000CE4E0000}"/>
    <cellStyle name="Normal 2 2 2 4 2 19 3 7" xfId="20292" xr:uid="{00000000-0005-0000-0000-0000CF4E0000}"/>
    <cellStyle name="Normal 2 2 2 4 2 19 3 8" xfId="20293" xr:uid="{00000000-0005-0000-0000-0000D04E0000}"/>
    <cellStyle name="Normal 2 2 2 4 2 19 3 9" xfId="20294" xr:uid="{00000000-0005-0000-0000-0000D14E0000}"/>
    <cellStyle name="Normal 2 2 2 4 2 19 4" xfId="20295" xr:uid="{00000000-0005-0000-0000-0000D24E0000}"/>
    <cellStyle name="Normal 2 2 2 4 2 19 4 10" xfId="20296" xr:uid="{00000000-0005-0000-0000-0000D34E0000}"/>
    <cellStyle name="Normal 2 2 2 4 2 19 4 2" xfId="20297" xr:uid="{00000000-0005-0000-0000-0000D44E0000}"/>
    <cellStyle name="Normal 2 2 2 4 2 19 4 3" xfId="20298" xr:uid="{00000000-0005-0000-0000-0000D54E0000}"/>
    <cellStyle name="Normal 2 2 2 4 2 19 4 4" xfId="20299" xr:uid="{00000000-0005-0000-0000-0000D64E0000}"/>
    <cellStyle name="Normal 2 2 2 4 2 19 4 5" xfId="20300" xr:uid="{00000000-0005-0000-0000-0000D74E0000}"/>
    <cellStyle name="Normal 2 2 2 4 2 19 4 6" xfId="20301" xr:uid="{00000000-0005-0000-0000-0000D84E0000}"/>
    <cellStyle name="Normal 2 2 2 4 2 19 4 7" xfId="20302" xr:uid="{00000000-0005-0000-0000-0000D94E0000}"/>
    <cellStyle name="Normal 2 2 2 4 2 19 4 8" xfId="20303" xr:uid="{00000000-0005-0000-0000-0000DA4E0000}"/>
    <cellStyle name="Normal 2 2 2 4 2 19 4 9" xfId="20304" xr:uid="{00000000-0005-0000-0000-0000DB4E0000}"/>
    <cellStyle name="Normal 2 2 2 4 2 19 5" xfId="20305" xr:uid="{00000000-0005-0000-0000-0000DC4E0000}"/>
    <cellStyle name="Normal 2 2 2 4 2 19 5 10" xfId="20306" xr:uid="{00000000-0005-0000-0000-0000DD4E0000}"/>
    <cellStyle name="Normal 2 2 2 4 2 19 5 2" xfId="20307" xr:uid="{00000000-0005-0000-0000-0000DE4E0000}"/>
    <cellStyle name="Normal 2 2 2 4 2 19 5 3" xfId="20308" xr:uid="{00000000-0005-0000-0000-0000DF4E0000}"/>
    <cellStyle name="Normal 2 2 2 4 2 19 5 4" xfId="20309" xr:uid="{00000000-0005-0000-0000-0000E04E0000}"/>
    <cellStyle name="Normal 2 2 2 4 2 19 5 5" xfId="20310" xr:uid="{00000000-0005-0000-0000-0000E14E0000}"/>
    <cellStyle name="Normal 2 2 2 4 2 19 5 6" xfId="20311" xr:uid="{00000000-0005-0000-0000-0000E24E0000}"/>
    <cellStyle name="Normal 2 2 2 4 2 19 5 7" xfId="20312" xr:uid="{00000000-0005-0000-0000-0000E34E0000}"/>
    <cellStyle name="Normal 2 2 2 4 2 19 5 8" xfId="20313" xr:uid="{00000000-0005-0000-0000-0000E44E0000}"/>
    <cellStyle name="Normal 2 2 2 4 2 19 5 9" xfId="20314" xr:uid="{00000000-0005-0000-0000-0000E54E0000}"/>
    <cellStyle name="Normal 2 2 2 4 2 19 6" xfId="20315" xr:uid="{00000000-0005-0000-0000-0000E64E0000}"/>
    <cellStyle name="Normal 2 2 2 4 2 19 7" xfId="20316" xr:uid="{00000000-0005-0000-0000-0000E74E0000}"/>
    <cellStyle name="Normal 2 2 2 4 2 19 8" xfId="20317" xr:uid="{00000000-0005-0000-0000-0000E84E0000}"/>
    <cellStyle name="Normal 2 2 2 4 2 19 9" xfId="20318" xr:uid="{00000000-0005-0000-0000-0000E94E0000}"/>
    <cellStyle name="Normal 2 2 2 4 2 2" xfId="20319" xr:uid="{00000000-0005-0000-0000-0000EA4E0000}"/>
    <cellStyle name="Normal 2 2 2 4 2 2 10" xfId="20320" xr:uid="{00000000-0005-0000-0000-0000EB4E0000}"/>
    <cellStyle name="Normal 2 2 2 4 2 2 11" xfId="20321" xr:uid="{00000000-0005-0000-0000-0000EC4E0000}"/>
    <cellStyle name="Normal 2 2 2 4 2 2 12" xfId="20322" xr:uid="{00000000-0005-0000-0000-0000ED4E0000}"/>
    <cellStyle name="Normal 2 2 2 4 2 2 13" xfId="20323" xr:uid="{00000000-0005-0000-0000-0000EE4E0000}"/>
    <cellStyle name="Normal 2 2 2 4 2 2 14" xfId="20324" xr:uid="{00000000-0005-0000-0000-0000EF4E0000}"/>
    <cellStyle name="Normal 2 2 2 4 2 2 15" xfId="20325" xr:uid="{00000000-0005-0000-0000-0000F04E0000}"/>
    <cellStyle name="Normal 2 2 2 4 2 2 16" xfId="20326" xr:uid="{00000000-0005-0000-0000-0000F14E0000}"/>
    <cellStyle name="Normal 2 2 2 4 2 2 17" xfId="20327" xr:uid="{00000000-0005-0000-0000-0000F24E0000}"/>
    <cellStyle name="Normal 2 2 2 4 2 2 18" xfId="20328" xr:uid="{00000000-0005-0000-0000-0000F34E0000}"/>
    <cellStyle name="Normal 2 2 2 4 2 2 19" xfId="20329" xr:uid="{00000000-0005-0000-0000-0000F44E0000}"/>
    <cellStyle name="Normal 2 2 2 4 2 2 2" xfId="20330" xr:uid="{00000000-0005-0000-0000-0000F54E0000}"/>
    <cellStyle name="Normal 2 2 2 4 2 2 20" xfId="20331" xr:uid="{00000000-0005-0000-0000-0000F64E0000}"/>
    <cellStyle name="Normal 2 2 2 4 2 2 21" xfId="20332" xr:uid="{00000000-0005-0000-0000-0000F74E0000}"/>
    <cellStyle name="Normal 2 2 2 4 2 2 21 10" xfId="20333" xr:uid="{00000000-0005-0000-0000-0000F84E0000}"/>
    <cellStyle name="Normal 2 2 2 4 2 2 21 2" xfId="20334" xr:uid="{00000000-0005-0000-0000-0000F94E0000}"/>
    <cellStyle name="Normal 2 2 2 4 2 2 21 3" xfId="20335" xr:uid="{00000000-0005-0000-0000-0000FA4E0000}"/>
    <cellStyle name="Normal 2 2 2 4 2 2 21 4" xfId="20336" xr:uid="{00000000-0005-0000-0000-0000FB4E0000}"/>
    <cellStyle name="Normal 2 2 2 4 2 2 21 5" xfId="20337" xr:uid="{00000000-0005-0000-0000-0000FC4E0000}"/>
    <cellStyle name="Normal 2 2 2 4 2 2 21 6" xfId="20338" xr:uid="{00000000-0005-0000-0000-0000FD4E0000}"/>
    <cellStyle name="Normal 2 2 2 4 2 2 21 7" xfId="20339" xr:uid="{00000000-0005-0000-0000-0000FE4E0000}"/>
    <cellStyle name="Normal 2 2 2 4 2 2 21 8" xfId="20340" xr:uid="{00000000-0005-0000-0000-0000FF4E0000}"/>
    <cellStyle name="Normal 2 2 2 4 2 2 21 9" xfId="20341" xr:uid="{00000000-0005-0000-0000-0000004F0000}"/>
    <cellStyle name="Normal 2 2 2 4 2 2 22" xfId="20342" xr:uid="{00000000-0005-0000-0000-0000014F0000}"/>
    <cellStyle name="Normal 2 2 2 4 2 2 22 10" xfId="20343" xr:uid="{00000000-0005-0000-0000-0000024F0000}"/>
    <cellStyle name="Normal 2 2 2 4 2 2 22 2" xfId="20344" xr:uid="{00000000-0005-0000-0000-0000034F0000}"/>
    <cellStyle name="Normal 2 2 2 4 2 2 22 3" xfId="20345" xr:uid="{00000000-0005-0000-0000-0000044F0000}"/>
    <cellStyle name="Normal 2 2 2 4 2 2 22 4" xfId="20346" xr:uid="{00000000-0005-0000-0000-0000054F0000}"/>
    <cellStyle name="Normal 2 2 2 4 2 2 22 5" xfId="20347" xr:uid="{00000000-0005-0000-0000-0000064F0000}"/>
    <cellStyle name="Normal 2 2 2 4 2 2 22 6" xfId="20348" xr:uid="{00000000-0005-0000-0000-0000074F0000}"/>
    <cellStyle name="Normal 2 2 2 4 2 2 22 7" xfId="20349" xr:uid="{00000000-0005-0000-0000-0000084F0000}"/>
    <cellStyle name="Normal 2 2 2 4 2 2 22 8" xfId="20350" xr:uid="{00000000-0005-0000-0000-0000094F0000}"/>
    <cellStyle name="Normal 2 2 2 4 2 2 22 9" xfId="20351" xr:uid="{00000000-0005-0000-0000-00000A4F0000}"/>
    <cellStyle name="Normal 2 2 2 4 2 2 23" xfId="20352" xr:uid="{00000000-0005-0000-0000-00000B4F0000}"/>
    <cellStyle name="Normal 2 2 2 4 2 2 23 10" xfId="20353" xr:uid="{00000000-0005-0000-0000-00000C4F0000}"/>
    <cellStyle name="Normal 2 2 2 4 2 2 23 2" xfId="20354" xr:uid="{00000000-0005-0000-0000-00000D4F0000}"/>
    <cellStyle name="Normal 2 2 2 4 2 2 23 3" xfId="20355" xr:uid="{00000000-0005-0000-0000-00000E4F0000}"/>
    <cellStyle name="Normal 2 2 2 4 2 2 23 4" xfId="20356" xr:uid="{00000000-0005-0000-0000-00000F4F0000}"/>
    <cellStyle name="Normal 2 2 2 4 2 2 23 5" xfId="20357" xr:uid="{00000000-0005-0000-0000-0000104F0000}"/>
    <cellStyle name="Normal 2 2 2 4 2 2 23 6" xfId="20358" xr:uid="{00000000-0005-0000-0000-0000114F0000}"/>
    <cellStyle name="Normal 2 2 2 4 2 2 23 7" xfId="20359" xr:uid="{00000000-0005-0000-0000-0000124F0000}"/>
    <cellStyle name="Normal 2 2 2 4 2 2 23 8" xfId="20360" xr:uid="{00000000-0005-0000-0000-0000134F0000}"/>
    <cellStyle name="Normal 2 2 2 4 2 2 23 9" xfId="20361" xr:uid="{00000000-0005-0000-0000-0000144F0000}"/>
    <cellStyle name="Normal 2 2 2 4 2 2 24" xfId="20362" xr:uid="{00000000-0005-0000-0000-0000154F0000}"/>
    <cellStyle name="Normal 2 2 2 4 2 2 24 10" xfId="20363" xr:uid="{00000000-0005-0000-0000-0000164F0000}"/>
    <cellStyle name="Normal 2 2 2 4 2 2 24 2" xfId="20364" xr:uid="{00000000-0005-0000-0000-0000174F0000}"/>
    <cellStyle name="Normal 2 2 2 4 2 2 24 3" xfId="20365" xr:uid="{00000000-0005-0000-0000-0000184F0000}"/>
    <cellStyle name="Normal 2 2 2 4 2 2 24 4" xfId="20366" xr:uid="{00000000-0005-0000-0000-0000194F0000}"/>
    <cellStyle name="Normal 2 2 2 4 2 2 24 5" xfId="20367" xr:uid="{00000000-0005-0000-0000-00001A4F0000}"/>
    <cellStyle name="Normal 2 2 2 4 2 2 24 6" xfId="20368" xr:uid="{00000000-0005-0000-0000-00001B4F0000}"/>
    <cellStyle name="Normal 2 2 2 4 2 2 24 7" xfId="20369" xr:uid="{00000000-0005-0000-0000-00001C4F0000}"/>
    <cellStyle name="Normal 2 2 2 4 2 2 24 8" xfId="20370" xr:uid="{00000000-0005-0000-0000-00001D4F0000}"/>
    <cellStyle name="Normal 2 2 2 4 2 2 24 9" xfId="20371" xr:uid="{00000000-0005-0000-0000-00001E4F0000}"/>
    <cellStyle name="Normal 2 2 2 4 2 2 25" xfId="20372" xr:uid="{00000000-0005-0000-0000-00001F4F0000}"/>
    <cellStyle name="Normal 2 2 2 4 2 2 26" xfId="20373" xr:uid="{00000000-0005-0000-0000-0000204F0000}"/>
    <cellStyle name="Normal 2 2 2 4 2 2 27" xfId="20374" xr:uid="{00000000-0005-0000-0000-0000214F0000}"/>
    <cellStyle name="Normal 2 2 2 4 2 2 28" xfId="20375" xr:uid="{00000000-0005-0000-0000-0000224F0000}"/>
    <cellStyle name="Normal 2 2 2 4 2 2 29" xfId="20376" xr:uid="{00000000-0005-0000-0000-0000234F0000}"/>
    <cellStyle name="Normal 2 2 2 4 2 2 3" xfId="20377" xr:uid="{00000000-0005-0000-0000-0000244F0000}"/>
    <cellStyle name="Normal 2 2 2 4 2 2 30" xfId="20378" xr:uid="{00000000-0005-0000-0000-0000254F0000}"/>
    <cellStyle name="Normal 2 2 2 4 2 2 31" xfId="20379" xr:uid="{00000000-0005-0000-0000-0000264F0000}"/>
    <cellStyle name="Normal 2 2 2 4 2 2 32" xfId="20380" xr:uid="{00000000-0005-0000-0000-0000274F0000}"/>
    <cellStyle name="Normal 2 2 2 4 2 2 33" xfId="20381" xr:uid="{00000000-0005-0000-0000-0000284F0000}"/>
    <cellStyle name="Normal 2 2 2 4 2 2 34" xfId="20382" xr:uid="{00000000-0005-0000-0000-0000294F0000}"/>
    <cellStyle name="Normal 2 2 2 4 2 2 35" xfId="20383" xr:uid="{00000000-0005-0000-0000-00002A4F0000}"/>
    <cellStyle name="Normal 2 2 2 4 2 2 4" xfId="20384" xr:uid="{00000000-0005-0000-0000-00002B4F0000}"/>
    <cellStyle name="Normal 2 2 2 4 2 2 5" xfId="20385" xr:uid="{00000000-0005-0000-0000-00002C4F0000}"/>
    <cellStyle name="Normal 2 2 2 4 2 2 6" xfId="20386" xr:uid="{00000000-0005-0000-0000-00002D4F0000}"/>
    <cellStyle name="Normal 2 2 2 4 2 2 7" xfId="20387" xr:uid="{00000000-0005-0000-0000-00002E4F0000}"/>
    <cellStyle name="Normal 2 2 2 4 2 2 8" xfId="20388" xr:uid="{00000000-0005-0000-0000-00002F4F0000}"/>
    <cellStyle name="Normal 2 2 2 4 2 2 9" xfId="20389" xr:uid="{00000000-0005-0000-0000-0000304F0000}"/>
    <cellStyle name="Normal 2 2 2 4 2 20" xfId="20390" xr:uid="{00000000-0005-0000-0000-0000314F0000}"/>
    <cellStyle name="Normal 2 2 2 4 2 20 10" xfId="20391" xr:uid="{00000000-0005-0000-0000-0000324F0000}"/>
    <cellStyle name="Normal 2 2 2 4 2 20 11" xfId="20392" xr:uid="{00000000-0005-0000-0000-0000334F0000}"/>
    <cellStyle name="Normal 2 2 2 4 2 20 12" xfId="20393" xr:uid="{00000000-0005-0000-0000-0000344F0000}"/>
    <cellStyle name="Normal 2 2 2 4 2 20 13" xfId="20394" xr:uid="{00000000-0005-0000-0000-0000354F0000}"/>
    <cellStyle name="Normal 2 2 2 4 2 20 14" xfId="20395" xr:uid="{00000000-0005-0000-0000-0000364F0000}"/>
    <cellStyle name="Normal 2 2 2 4 2 20 2" xfId="20396" xr:uid="{00000000-0005-0000-0000-0000374F0000}"/>
    <cellStyle name="Normal 2 2 2 4 2 20 2 10" xfId="20397" xr:uid="{00000000-0005-0000-0000-0000384F0000}"/>
    <cellStyle name="Normal 2 2 2 4 2 20 2 2" xfId="20398" xr:uid="{00000000-0005-0000-0000-0000394F0000}"/>
    <cellStyle name="Normal 2 2 2 4 2 20 2 3" xfId="20399" xr:uid="{00000000-0005-0000-0000-00003A4F0000}"/>
    <cellStyle name="Normal 2 2 2 4 2 20 2 4" xfId="20400" xr:uid="{00000000-0005-0000-0000-00003B4F0000}"/>
    <cellStyle name="Normal 2 2 2 4 2 20 2 5" xfId="20401" xr:uid="{00000000-0005-0000-0000-00003C4F0000}"/>
    <cellStyle name="Normal 2 2 2 4 2 20 2 6" xfId="20402" xr:uid="{00000000-0005-0000-0000-00003D4F0000}"/>
    <cellStyle name="Normal 2 2 2 4 2 20 2 7" xfId="20403" xr:uid="{00000000-0005-0000-0000-00003E4F0000}"/>
    <cellStyle name="Normal 2 2 2 4 2 20 2 8" xfId="20404" xr:uid="{00000000-0005-0000-0000-00003F4F0000}"/>
    <cellStyle name="Normal 2 2 2 4 2 20 2 9" xfId="20405" xr:uid="{00000000-0005-0000-0000-0000404F0000}"/>
    <cellStyle name="Normal 2 2 2 4 2 20 3" xfId="20406" xr:uid="{00000000-0005-0000-0000-0000414F0000}"/>
    <cellStyle name="Normal 2 2 2 4 2 20 3 10" xfId="20407" xr:uid="{00000000-0005-0000-0000-0000424F0000}"/>
    <cellStyle name="Normal 2 2 2 4 2 20 3 2" xfId="20408" xr:uid="{00000000-0005-0000-0000-0000434F0000}"/>
    <cellStyle name="Normal 2 2 2 4 2 20 3 3" xfId="20409" xr:uid="{00000000-0005-0000-0000-0000444F0000}"/>
    <cellStyle name="Normal 2 2 2 4 2 20 3 4" xfId="20410" xr:uid="{00000000-0005-0000-0000-0000454F0000}"/>
    <cellStyle name="Normal 2 2 2 4 2 20 3 5" xfId="20411" xr:uid="{00000000-0005-0000-0000-0000464F0000}"/>
    <cellStyle name="Normal 2 2 2 4 2 20 3 6" xfId="20412" xr:uid="{00000000-0005-0000-0000-0000474F0000}"/>
    <cellStyle name="Normal 2 2 2 4 2 20 3 7" xfId="20413" xr:uid="{00000000-0005-0000-0000-0000484F0000}"/>
    <cellStyle name="Normal 2 2 2 4 2 20 3 8" xfId="20414" xr:uid="{00000000-0005-0000-0000-0000494F0000}"/>
    <cellStyle name="Normal 2 2 2 4 2 20 3 9" xfId="20415" xr:uid="{00000000-0005-0000-0000-00004A4F0000}"/>
    <cellStyle name="Normal 2 2 2 4 2 20 4" xfId="20416" xr:uid="{00000000-0005-0000-0000-00004B4F0000}"/>
    <cellStyle name="Normal 2 2 2 4 2 20 4 10" xfId="20417" xr:uid="{00000000-0005-0000-0000-00004C4F0000}"/>
    <cellStyle name="Normal 2 2 2 4 2 20 4 2" xfId="20418" xr:uid="{00000000-0005-0000-0000-00004D4F0000}"/>
    <cellStyle name="Normal 2 2 2 4 2 20 4 3" xfId="20419" xr:uid="{00000000-0005-0000-0000-00004E4F0000}"/>
    <cellStyle name="Normal 2 2 2 4 2 20 4 4" xfId="20420" xr:uid="{00000000-0005-0000-0000-00004F4F0000}"/>
    <cellStyle name="Normal 2 2 2 4 2 20 4 5" xfId="20421" xr:uid="{00000000-0005-0000-0000-0000504F0000}"/>
    <cellStyle name="Normal 2 2 2 4 2 20 4 6" xfId="20422" xr:uid="{00000000-0005-0000-0000-0000514F0000}"/>
    <cellStyle name="Normal 2 2 2 4 2 20 4 7" xfId="20423" xr:uid="{00000000-0005-0000-0000-0000524F0000}"/>
    <cellStyle name="Normal 2 2 2 4 2 20 4 8" xfId="20424" xr:uid="{00000000-0005-0000-0000-0000534F0000}"/>
    <cellStyle name="Normal 2 2 2 4 2 20 4 9" xfId="20425" xr:uid="{00000000-0005-0000-0000-0000544F0000}"/>
    <cellStyle name="Normal 2 2 2 4 2 20 5" xfId="20426" xr:uid="{00000000-0005-0000-0000-0000554F0000}"/>
    <cellStyle name="Normal 2 2 2 4 2 20 5 10" xfId="20427" xr:uid="{00000000-0005-0000-0000-0000564F0000}"/>
    <cellStyle name="Normal 2 2 2 4 2 20 5 2" xfId="20428" xr:uid="{00000000-0005-0000-0000-0000574F0000}"/>
    <cellStyle name="Normal 2 2 2 4 2 20 5 3" xfId="20429" xr:uid="{00000000-0005-0000-0000-0000584F0000}"/>
    <cellStyle name="Normal 2 2 2 4 2 20 5 4" xfId="20430" xr:uid="{00000000-0005-0000-0000-0000594F0000}"/>
    <cellStyle name="Normal 2 2 2 4 2 20 5 5" xfId="20431" xr:uid="{00000000-0005-0000-0000-00005A4F0000}"/>
    <cellStyle name="Normal 2 2 2 4 2 20 5 6" xfId="20432" xr:uid="{00000000-0005-0000-0000-00005B4F0000}"/>
    <cellStyle name="Normal 2 2 2 4 2 20 5 7" xfId="20433" xr:uid="{00000000-0005-0000-0000-00005C4F0000}"/>
    <cellStyle name="Normal 2 2 2 4 2 20 5 8" xfId="20434" xr:uid="{00000000-0005-0000-0000-00005D4F0000}"/>
    <cellStyle name="Normal 2 2 2 4 2 20 5 9" xfId="20435" xr:uid="{00000000-0005-0000-0000-00005E4F0000}"/>
    <cellStyle name="Normal 2 2 2 4 2 20 6" xfId="20436" xr:uid="{00000000-0005-0000-0000-00005F4F0000}"/>
    <cellStyle name="Normal 2 2 2 4 2 20 7" xfId="20437" xr:uid="{00000000-0005-0000-0000-0000604F0000}"/>
    <cellStyle name="Normal 2 2 2 4 2 20 8" xfId="20438" xr:uid="{00000000-0005-0000-0000-0000614F0000}"/>
    <cellStyle name="Normal 2 2 2 4 2 20 9" xfId="20439" xr:uid="{00000000-0005-0000-0000-0000624F0000}"/>
    <cellStyle name="Normal 2 2 2 4 2 21" xfId="20440" xr:uid="{00000000-0005-0000-0000-0000634F0000}"/>
    <cellStyle name="Normal 2 2 2 4 2 22" xfId="20441" xr:uid="{00000000-0005-0000-0000-0000644F0000}"/>
    <cellStyle name="Normal 2 2 2 4 2 3" xfId="20442" xr:uid="{00000000-0005-0000-0000-0000654F0000}"/>
    <cellStyle name="Normal 2 2 2 4 2 3 10" xfId="20443" xr:uid="{00000000-0005-0000-0000-0000664F0000}"/>
    <cellStyle name="Normal 2 2 2 4 2 3 11" xfId="20444" xr:uid="{00000000-0005-0000-0000-0000674F0000}"/>
    <cellStyle name="Normal 2 2 2 4 2 3 12" xfId="20445" xr:uid="{00000000-0005-0000-0000-0000684F0000}"/>
    <cellStyle name="Normal 2 2 2 4 2 3 13" xfId="20446" xr:uid="{00000000-0005-0000-0000-0000694F0000}"/>
    <cellStyle name="Normal 2 2 2 4 2 3 14" xfId="20447" xr:uid="{00000000-0005-0000-0000-00006A4F0000}"/>
    <cellStyle name="Normal 2 2 2 4 2 3 2" xfId="20448" xr:uid="{00000000-0005-0000-0000-00006B4F0000}"/>
    <cellStyle name="Normal 2 2 2 4 2 3 2 10" xfId="20449" xr:uid="{00000000-0005-0000-0000-00006C4F0000}"/>
    <cellStyle name="Normal 2 2 2 4 2 3 2 2" xfId="20450" xr:uid="{00000000-0005-0000-0000-00006D4F0000}"/>
    <cellStyle name="Normal 2 2 2 4 2 3 2 3" xfId="20451" xr:uid="{00000000-0005-0000-0000-00006E4F0000}"/>
    <cellStyle name="Normal 2 2 2 4 2 3 2 4" xfId="20452" xr:uid="{00000000-0005-0000-0000-00006F4F0000}"/>
    <cellStyle name="Normal 2 2 2 4 2 3 2 5" xfId="20453" xr:uid="{00000000-0005-0000-0000-0000704F0000}"/>
    <cellStyle name="Normal 2 2 2 4 2 3 2 6" xfId="20454" xr:uid="{00000000-0005-0000-0000-0000714F0000}"/>
    <cellStyle name="Normal 2 2 2 4 2 3 2 7" xfId="20455" xr:uid="{00000000-0005-0000-0000-0000724F0000}"/>
    <cellStyle name="Normal 2 2 2 4 2 3 2 8" xfId="20456" xr:uid="{00000000-0005-0000-0000-0000734F0000}"/>
    <cellStyle name="Normal 2 2 2 4 2 3 2 9" xfId="20457" xr:uid="{00000000-0005-0000-0000-0000744F0000}"/>
    <cellStyle name="Normal 2 2 2 4 2 3 3" xfId="20458" xr:uid="{00000000-0005-0000-0000-0000754F0000}"/>
    <cellStyle name="Normal 2 2 2 4 2 3 3 10" xfId="20459" xr:uid="{00000000-0005-0000-0000-0000764F0000}"/>
    <cellStyle name="Normal 2 2 2 4 2 3 3 2" xfId="20460" xr:uid="{00000000-0005-0000-0000-0000774F0000}"/>
    <cellStyle name="Normal 2 2 2 4 2 3 3 3" xfId="20461" xr:uid="{00000000-0005-0000-0000-0000784F0000}"/>
    <cellStyle name="Normal 2 2 2 4 2 3 3 4" xfId="20462" xr:uid="{00000000-0005-0000-0000-0000794F0000}"/>
    <cellStyle name="Normal 2 2 2 4 2 3 3 5" xfId="20463" xr:uid="{00000000-0005-0000-0000-00007A4F0000}"/>
    <cellStyle name="Normal 2 2 2 4 2 3 3 6" xfId="20464" xr:uid="{00000000-0005-0000-0000-00007B4F0000}"/>
    <cellStyle name="Normal 2 2 2 4 2 3 3 7" xfId="20465" xr:uid="{00000000-0005-0000-0000-00007C4F0000}"/>
    <cellStyle name="Normal 2 2 2 4 2 3 3 8" xfId="20466" xr:uid="{00000000-0005-0000-0000-00007D4F0000}"/>
    <cellStyle name="Normal 2 2 2 4 2 3 3 9" xfId="20467" xr:uid="{00000000-0005-0000-0000-00007E4F0000}"/>
    <cellStyle name="Normal 2 2 2 4 2 3 4" xfId="20468" xr:uid="{00000000-0005-0000-0000-00007F4F0000}"/>
    <cellStyle name="Normal 2 2 2 4 2 3 4 10" xfId="20469" xr:uid="{00000000-0005-0000-0000-0000804F0000}"/>
    <cellStyle name="Normal 2 2 2 4 2 3 4 2" xfId="20470" xr:uid="{00000000-0005-0000-0000-0000814F0000}"/>
    <cellStyle name="Normal 2 2 2 4 2 3 4 3" xfId="20471" xr:uid="{00000000-0005-0000-0000-0000824F0000}"/>
    <cellStyle name="Normal 2 2 2 4 2 3 4 4" xfId="20472" xr:uid="{00000000-0005-0000-0000-0000834F0000}"/>
    <cellStyle name="Normal 2 2 2 4 2 3 4 5" xfId="20473" xr:uid="{00000000-0005-0000-0000-0000844F0000}"/>
    <cellStyle name="Normal 2 2 2 4 2 3 4 6" xfId="20474" xr:uid="{00000000-0005-0000-0000-0000854F0000}"/>
    <cellStyle name="Normal 2 2 2 4 2 3 4 7" xfId="20475" xr:uid="{00000000-0005-0000-0000-0000864F0000}"/>
    <cellStyle name="Normal 2 2 2 4 2 3 4 8" xfId="20476" xr:uid="{00000000-0005-0000-0000-0000874F0000}"/>
    <cellStyle name="Normal 2 2 2 4 2 3 4 9" xfId="20477" xr:uid="{00000000-0005-0000-0000-0000884F0000}"/>
    <cellStyle name="Normal 2 2 2 4 2 3 5" xfId="20478" xr:uid="{00000000-0005-0000-0000-0000894F0000}"/>
    <cellStyle name="Normal 2 2 2 4 2 3 5 10" xfId="20479" xr:uid="{00000000-0005-0000-0000-00008A4F0000}"/>
    <cellStyle name="Normal 2 2 2 4 2 3 5 2" xfId="20480" xr:uid="{00000000-0005-0000-0000-00008B4F0000}"/>
    <cellStyle name="Normal 2 2 2 4 2 3 5 3" xfId="20481" xr:uid="{00000000-0005-0000-0000-00008C4F0000}"/>
    <cellStyle name="Normal 2 2 2 4 2 3 5 4" xfId="20482" xr:uid="{00000000-0005-0000-0000-00008D4F0000}"/>
    <cellStyle name="Normal 2 2 2 4 2 3 5 5" xfId="20483" xr:uid="{00000000-0005-0000-0000-00008E4F0000}"/>
    <cellStyle name="Normal 2 2 2 4 2 3 5 6" xfId="20484" xr:uid="{00000000-0005-0000-0000-00008F4F0000}"/>
    <cellStyle name="Normal 2 2 2 4 2 3 5 7" xfId="20485" xr:uid="{00000000-0005-0000-0000-0000904F0000}"/>
    <cellStyle name="Normal 2 2 2 4 2 3 5 8" xfId="20486" xr:uid="{00000000-0005-0000-0000-0000914F0000}"/>
    <cellStyle name="Normal 2 2 2 4 2 3 5 9" xfId="20487" xr:uid="{00000000-0005-0000-0000-0000924F0000}"/>
    <cellStyle name="Normal 2 2 2 4 2 3 6" xfId="20488" xr:uid="{00000000-0005-0000-0000-0000934F0000}"/>
    <cellStyle name="Normal 2 2 2 4 2 3 7" xfId="20489" xr:uid="{00000000-0005-0000-0000-0000944F0000}"/>
    <cellStyle name="Normal 2 2 2 4 2 3 8" xfId="20490" xr:uid="{00000000-0005-0000-0000-0000954F0000}"/>
    <cellStyle name="Normal 2 2 2 4 2 3 9" xfId="20491" xr:uid="{00000000-0005-0000-0000-0000964F0000}"/>
    <cellStyle name="Normal 2 2 2 4 2 4" xfId="20492" xr:uid="{00000000-0005-0000-0000-0000974F0000}"/>
    <cellStyle name="Normal 2 2 2 4 2 4 10" xfId="20493" xr:uid="{00000000-0005-0000-0000-0000984F0000}"/>
    <cellStyle name="Normal 2 2 2 4 2 4 11" xfId="20494" xr:uid="{00000000-0005-0000-0000-0000994F0000}"/>
    <cellStyle name="Normal 2 2 2 4 2 4 12" xfId="20495" xr:uid="{00000000-0005-0000-0000-00009A4F0000}"/>
    <cellStyle name="Normal 2 2 2 4 2 4 13" xfId="20496" xr:uid="{00000000-0005-0000-0000-00009B4F0000}"/>
    <cellStyle name="Normal 2 2 2 4 2 4 14" xfId="20497" xr:uid="{00000000-0005-0000-0000-00009C4F0000}"/>
    <cellStyle name="Normal 2 2 2 4 2 4 2" xfId="20498" xr:uid="{00000000-0005-0000-0000-00009D4F0000}"/>
    <cellStyle name="Normal 2 2 2 4 2 4 2 10" xfId="20499" xr:uid="{00000000-0005-0000-0000-00009E4F0000}"/>
    <cellStyle name="Normal 2 2 2 4 2 4 2 2" xfId="20500" xr:uid="{00000000-0005-0000-0000-00009F4F0000}"/>
    <cellStyle name="Normal 2 2 2 4 2 4 2 3" xfId="20501" xr:uid="{00000000-0005-0000-0000-0000A04F0000}"/>
    <cellStyle name="Normal 2 2 2 4 2 4 2 4" xfId="20502" xr:uid="{00000000-0005-0000-0000-0000A14F0000}"/>
    <cellStyle name="Normal 2 2 2 4 2 4 2 5" xfId="20503" xr:uid="{00000000-0005-0000-0000-0000A24F0000}"/>
    <cellStyle name="Normal 2 2 2 4 2 4 2 6" xfId="20504" xr:uid="{00000000-0005-0000-0000-0000A34F0000}"/>
    <cellStyle name="Normal 2 2 2 4 2 4 2 7" xfId="20505" xr:uid="{00000000-0005-0000-0000-0000A44F0000}"/>
    <cellStyle name="Normal 2 2 2 4 2 4 2 8" xfId="20506" xr:uid="{00000000-0005-0000-0000-0000A54F0000}"/>
    <cellStyle name="Normal 2 2 2 4 2 4 2 9" xfId="20507" xr:uid="{00000000-0005-0000-0000-0000A64F0000}"/>
    <cellStyle name="Normal 2 2 2 4 2 4 3" xfId="20508" xr:uid="{00000000-0005-0000-0000-0000A74F0000}"/>
    <cellStyle name="Normal 2 2 2 4 2 4 3 10" xfId="20509" xr:uid="{00000000-0005-0000-0000-0000A84F0000}"/>
    <cellStyle name="Normal 2 2 2 4 2 4 3 2" xfId="20510" xr:uid="{00000000-0005-0000-0000-0000A94F0000}"/>
    <cellStyle name="Normal 2 2 2 4 2 4 3 3" xfId="20511" xr:uid="{00000000-0005-0000-0000-0000AA4F0000}"/>
    <cellStyle name="Normal 2 2 2 4 2 4 3 4" xfId="20512" xr:uid="{00000000-0005-0000-0000-0000AB4F0000}"/>
    <cellStyle name="Normal 2 2 2 4 2 4 3 5" xfId="20513" xr:uid="{00000000-0005-0000-0000-0000AC4F0000}"/>
    <cellStyle name="Normal 2 2 2 4 2 4 3 6" xfId="20514" xr:uid="{00000000-0005-0000-0000-0000AD4F0000}"/>
    <cellStyle name="Normal 2 2 2 4 2 4 3 7" xfId="20515" xr:uid="{00000000-0005-0000-0000-0000AE4F0000}"/>
    <cellStyle name="Normal 2 2 2 4 2 4 3 8" xfId="20516" xr:uid="{00000000-0005-0000-0000-0000AF4F0000}"/>
    <cellStyle name="Normal 2 2 2 4 2 4 3 9" xfId="20517" xr:uid="{00000000-0005-0000-0000-0000B04F0000}"/>
    <cellStyle name="Normal 2 2 2 4 2 4 4" xfId="20518" xr:uid="{00000000-0005-0000-0000-0000B14F0000}"/>
    <cellStyle name="Normal 2 2 2 4 2 4 4 10" xfId="20519" xr:uid="{00000000-0005-0000-0000-0000B24F0000}"/>
    <cellStyle name="Normal 2 2 2 4 2 4 4 2" xfId="20520" xr:uid="{00000000-0005-0000-0000-0000B34F0000}"/>
    <cellStyle name="Normal 2 2 2 4 2 4 4 3" xfId="20521" xr:uid="{00000000-0005-0000-0000-0000B44F0000}"/>
    <cellStyle name="Normal 2 2 2 4 2 4 4 4" xfId="20522" xr:uid="{00000000-0005-0000-0000-0000B54F0000}"/>
    <cellStyle name="Normal 2 2 2 4 2 4 4 5" xfId="20523" xr:uid="{00000000-0005-0000-0000-0000B64F0000}"/>
    <cellStyle name="Normal 2 2 2 4 2 4 4 6" xfId="20524" xr:uid="{00000000-0005-0000-0000-0000B74F0000}"/>
    <cellStyle name="Normal 2 2 2 4 2 4 4 7" xfId="20525" xr:uid="{00000000-0005-0000-0000-0000B84F0000}"/>
    <cellStyle name="Normal 2 2 2 4 2 4 4 8" xfId="20526" xr:uid="{00000000-0005-0000-0000-0000B94F0000}"/>
    <cellStyle name="Normal 2 2 2 4 2 4 4 9" xfId="20527" xr:uid="{00000000-0005-0000-0000-0000BA4F0000}"/>
    <cellStyle name="Normal 2 2 2 4 2 4 5" xfId="20528" xr:uid="{00000000-0005-0000-0000-0000BB4F0000}"/>
    <cellStyle name="Normal 2 2 2 4 2 4 5 10" xfId="20529" xr:uid="{00000000-0005-0000-0000-0000BC4F0000}"/>
    <cellStyle name="Normal 2 2 2 4 2 4 5 2" xfId="20530" xr:uid="{00000000-0005-0000-0000-0000BD4F0000}"/>
    <cellStyle name="Normal 2 2 2 4 2 4 5 3" xfId="20531" xr:uid="{00000000-0005-0000-0000-0000BE4F0000}"/>
    <cellStyle name="Normal 2 2 2 4 2 4 5 4" xfId="20532" xr:uid="{00000000-0005-0000-0000-0000BF4F0000}"/>
    <cellStyle name="Normal 2 2 2 4 2 4 5 5" xfId="20533" xr:uid="{00000000-0005-0000-0000-0000C04F0000}"/>
    <cellStyle name="Normal 2 2 2 4 2 4 5 6" xfId="20534" xr:uid="{00000000-0005-0000-0000-0000C14F0000}"/>
    <cellStyle name="Normal 2 2 2 4 2 4 5 7" xfId="20535" xr:uid="{00000000-0005-0000-0000-0000C24F0000}"/>
    <cellStyle name="Normal 2 2 2 4 2 4 5 8" xfId="20536" xr:uid="{00000000-0005-0000-0000-0000C34F0000}"/>
    <cellStyle name="Normal 2 2 2 4 2 4 5 9" xfId="20537" xr:uid="{00000000-0005-0000-0000-0000C44F0000}"/>
    <cellStyle name="Normal 2 2 2 4 2 4 6" xfId="20538" xr:uid="{00000000-0005-0000-0000-0000C54F0000}"/>
    <cellStyle name="Normal 2 2 2 4 2 4 7" xfId="20539" xr:uid="{00000000-0005-0000-0000-0000C64F0000}"/>
    <cellStyle name="Normal 2 2 2 4 2 4 8" xfId="20540" xr:uid="{00000000-0005-0000-0000-0000C74F0000}"/>
    <cellStyle name="Normal 2 2 2 4 2 4 9" xfId="20541" xr:uid="{00000000-0005-0000-0000-0000C84F0000}"/>
    <cellStyle name="Normal 2 2 2 4 2 5" xfId="20542" xr:uid="{00000000-0005-0000-0000-0000C94F0000}"/>
    <cellStyle name="Normal 2 2 2 4 2 5 10" xfId="20543" xr:uid="{00000000-0005-0000-0000-0000CA4F0000}"/>
    <cellStyle name="Normal 2 2 2 4 2 5 11" xfId="20544" xr:uid="{00000000-0005-0000-0000-0000CB4F0000}"/>
    <cellStyle name="Normal 2 2 2 4 2 5 12" xfId="20545" xr:uid="{00000000-0005-0000-0000-0000CC4F0000}"/>
    <cellStyle name="Normal 2 2 2 4 2 5 13" xfId="20546" xr:uid="{00000000-0005-0000-0000-0000CD4F0000}"/>
    <cellStyle name="Normal 2 2 2 4 2 5 14" xfId="20547" xr:uid="{00000000-0005-0000-0000-0000CE4F0000}"/>
    <cellStyle name="Normal 2 2 2 4 2 5 2" xfId="20548" xr:uid="{00000000-0005-0000-0000-0000CF4F0000}"/>
    <cellStyle name="Normal 2 2 2 4 2 5 2 10" xfId="20549" xr:uid="{00000000-0005-0000-0000-0000D04F0000}"/>
    <cellStyle name="Normal 2 2 2 4 2 5 2 2" xfId="20550" xr:uid="{00000000-0005-0000-0000-0000D14F0000}"/>
    <cellStyle name="Normal 2 2 2 4 2 5 2 3" xfId="20551" xr:uid="{00000000-0005-0000-0000-0000D24F0000}"/>
    <cellStyle name="Normal 2 2 2 4 2 5 2 4" xfId="20552" xr:uid="{00000000-0005-0000-0000-0000D34F0000}"/>
    <cellStyle name="Normal 2 2 2 4 2 5 2 5" xfId="20553" xr:uid="{00000000-0005-0000-0000-0000D44F0000}"/>
    <cellStyle name="Normal 2 2 2 4 2 5 2 6" xfId="20554" xr:uid="{00000000-0005-0000-0000-0000D54F0000}"/>
    <cellStyle name="Normal 2 2 2 4 2 5 2 7" xfId="20555" xr:uid="{00000000-0005-0000-0000-0000D64F0000}"/>
    <cellStyle name="Normal 2 2 2 4 2 5 2 8" xfId="20556" xr:uid="{00000000-0005-0000-0000-0000D74F0000}"/>
    <cellStyle name="Normal 2 2 2 4 2 5 2 9" xfId="20557" xr:uid="{00000000-0005-0000-0000-0000D84F0000}"/>
    <cellStyle name="Normal 2 2 2 4 2 5 3" xfId="20558" xr:uid="{00000000-0005-0000-0000-0000D94F0000}"/>
    <cellStyle name="Normal 2 2 2 4 2 5 3 10" xfId="20559" xr:uid="{00000000-0005-0000-0000-0000DA4F0000}"/>
    <cellStyle name="Normal 2 2 2 4 2 5 3 2" xfId="20560" xr:uid="{00000000-0005-0000-0000-0000DB4F0000}"/>
    <cellStyle name="Normal 2 2 2 4 2 5 3 3" xfId="20561" xr:uid="{00000000-0005-0000-0000-0000DC4F0000}"/>
    <cellStyle name="Normal 2 2 2 4 2 5 3 4" xfId="20562" xr:uid="{00000000-0005-0000-0000-0000DD4F0000}"/>
    <cellStyle name="Normal 2 2 2 4 2 5 3 5" xfId="20563" xr:uid="{00000000-0005-0000-0000-0000DE4F0000}"/>
    <cellStyle name="Normal 2 2 2 4 2 5 3 6" xfId="20564" xr:uid="{00000000-0005-0000-0000-0000DF4F0000}"/>
    <cellStyle name="Normal 2 2 2 4 2 5 3 7" xfId="20565" xr:uid="{00000000-0005-0000-0000-0000E04F0000}"/>
    <cellStyle name="Normal 2 2 2 4 2 5 3 8" xfId="20566" xr:uid="{00000000-0005-0000-0000-0000E14F0000}"/>
    <cellStyle name="Normal 2 2 2 4 2 5 3 9" xfId="20567" xr:uid="{00000000-0005-0000-0000-0000E24F0000}"/>
    <cellStyle name="Normal 2 2 2 4 2 5 4" xfId="20568" xr:uid="{00000000-0005-0000-0000-0000E34F0000}"/>
    <cellStyle name="Normal 2 2 2 4 2 5 4 10" xfId="20569" xr:uid="{00000000-0005-0000-0000-0000E44F0000}"/>
    <cellStyle name="Normal 2 2 2 4 2 5 4 2" xfId="20570" xr:uid="{00000000-0005-0000-0000-0000E54F0000}"/>
    <cellStyle name="Normal 2 2 2 4 2 5 4 3" xfId="20571" xr:uid="{00000000-0005-0000-0000-0000E64F0000}"/>
    <cellStyle name="Normal 2 2 2 4 2 5 4 4" xfId="20572" xr:uid="{00000000-0005-0000-0000-0000E74F0000}"/>
    <cellStyle name="Normal 2 2 2 4 2 5 4 5" xfId="20573" xr:uid="{00000000-0005-0000-0000-0000E84F0000}"/>
    <cellStyle name="Normal 2 2 2 4 2 5 4 6" xfId="20574" xr:uid="{00000000-0005-0000-0000-0000E94F0000}"/>
    <cellStyle name="Normal 2 2 2 4 2 5 4 7" xfId="20575" xr:uid="{00000000-0005-0000-0000-0000EA4F0000}"/>
    <cellStyle name="Normal 2 2 2 4 2 5 4 8" xfId="20576" xr:uid="{00000000-0005-0000-0000-0000EB4F0000}"/>
    <cellStyle name="Normal 2 2 2 4 2 5 4 9" xfId="20577" xr:uid="{00000000-0005-0000-0000-0000EC4F0000}"/>
    <cellStyle name="Normal 2 2 2 4 2 5 5" xfId="20578" xr:uid="{00000000-0005-0000-0000-0000ED4F0000}"/>
    <cellStyle name="Normal 2 2 2 4 2 5 5 10" xfId="20579" xr:uid="{00000000-0005-0000-0000-0000EE4F0000}"/>
    <cellStyle name="Normal 2 2 2 4 2 5 5 2" xfId="20580" xr:uid="{00000000-0005-0000-0000-0000EF4F0000}"/>
    <cellStyle name="Normal 2 2 2 4 2 5 5 3" xfId="20581" xr:uid="{00000000-0005-0000-0000-0000F04F0000}"/>
    <cellStyle name="Normal 2 2 2 4 2 5 5 4" xfId="20582" xr:uid="{00000000-0005-0000-0000-0000F14F0000}"/>
    <cellStyle name="Normal 2 2 2 4 2 5 5 5" xfId="20583" xr:uid="{00000000-0005-0000-0000-0000F24F0000}"/>
    <cellStyle name="Normal 2 2 2 4 2 5 5 6" xfId="20584" xr:uid="{00000000-0005-0000-0000-0000F34F0000}"/>
    <cellStyle name="Normal 2 2 2 4 2 5 5 7" xfId="20585" xr:uid="{00000000-0005-0000-0000-0000F44F0000}"/>
    <cellStyle name="Normal 2 2 2 4 2 5 5 8" xfId="20586" xr:uid="{00000000-0005-0000-0000-0000F54F0000}"/>
    <cellStyle name="Normal 2 2 2 4 2 5 5 9" xfId="20587" xr:uid="{00000000-0005-0000-0000-0000F64F0000}"/>
    <cellStyle name="Normal 2 2 2 4 2 5 6" xfId="20588" xr:uid="{00000000-0005-0000-0000-0000F74F0000}"/>
    <cellStyle name="Normal 2 2 2 4 2 5 7" xfId="20589" xr:uid="{00000000-0005-0000-0000-0000F84F0000}"/>
    <cellStyle name="Normal 2 2 2 4 2 5 8" xfId="20590" xr:uid="{00000000-0005-0000-0000-0000F94F0000}"/>
    <cellStyle name="Normal 2 2 2 4 2 5 9" xfId="20591" xr:uid="{00000000-0005-0000-0000-0000FA4F0000}"/>
    <cellStyle name="Normal 2 2 2 4 2 6" xfId="20592" xr:uid="{00000000-0005-0000-0000-0000FB4F0000}"/>
    <cellStyle name="Normal 2 2 2 4 2 6 10" xfId="20593" xr:uid="{00000000-0005-0000-0000-0000FC4F0000}"/>
    <cellStyle name="Normal 2 2 2 4 2 6 11" xfId="20594" xr:uid="{00000000-0005-0000-0000-0000FD4F0000}"/>
    <cellStyle name="Normal 2 2 2 4 2 6 12" xfId="20595" xr:uid="{00000000-0005-0000-0000-0000FE4F0000}"/>
    <cellStyle name="Normal 2 2 2 4 2 6 13" xfId="20596" xr:uid="{00000000-0005-0000-0000-0000FF4F0000}"/>
    <cellStyle name="Normal 2 2 2 4 2 6 14" xfId="20597" xr:uid="{00000000-0005-0000-0000-000000500000}"/>
    <cellStyle name="Normal 2 2 2 4 2 6 2" xfId="20598" xr:uid="{00000000-0005-0000-0000-000001500000}"/>
    <cellStyle name="Normal 2 2 2 4 2 6 2 10" xfId="20599" xr:uid="{00000000-0005-0000-0000-000002500000}"/>
    <cellStyle name="Normal 2 2 2 4 2 6 2 2" xfId="20600" xr:uid="{00000000-0005-0000-0000-000003500000}"/>
    <cellStyle name="Normal 2 2 2 4 2 6 2 3" xfId="20601" xr:uid="{00000000-0005-0000-0000-000004500000}"/>
    <cellStyle name="Normal 2 2 2 4 2 6 2 4" xfId="20602" xr:uid="{00000000-0005-0000-0000-000005500000}"/>
    <cellStyle name="Normal 2 2 2 4 2 6 2 5" xfId="20603" xr:uid="{00000000-0005-0000-0000-000006500000}"/>
    <cellStyle name="Normal 2 2 2 4 2 6 2 6" xfId="20604" xr:uid="{00000000-0005-0000-0000-000007500000}"/>
    <cellStyle name="Normal 2 2 2 4 2 6 2 7" xfId="20605" xr:uid="{00000000-0005-0000-0000-000008500000}"/>
    <cellStyle name="Normal 2 2 2 4 2 6 2 8" xfId="20606" xr:uid="{00000000-0005-0000-0000-000009500000}"/>
    <cellStyle name="Normal 2 2 2 4 2 6 2 9" xfId="20607" xr:uid="{00000000-0005-0000-0000-00000A500000}"/>
    <cellStyle name="Normal 2 2 2 4 2 6 3" xfId="20608" xr:uid="{00000000-0005-0000-0000-00000B500000}"/>
    <cellStyle name="Normal 2 2 2 4 2 6 3 10" xfId="20609" xr:uid="{00000000-0005-0000-0000-00000C500000}"/>
    <cellStyle name="Normal 2 2 2 4 2 6 3 2" xfId="20610" xr:uid="{00000000-0005-0000-0000-00000D500000}"/>
    <cellStyle name="Normal 2 2 2 4 2 6 3 3" xfId="20611" xr:uid="{00000000-0005-0000-0000-00000E500000}"/>
    <cellStyle name="Normal 2 2 2 4 2 6 3 4" xfId="20612" xr:uid="{00000000-0005-0000-0000-00000F500000}"/>
    <cellStyle name="Normal 2 2 2 4 2 6 3 5" xfId="20613" xr:uid="{00000000-0005-0000-0000-000010500000}"/>
    <cellStyle name="Normal 2 2 2 4 2 6 3 6" xfId="20614" xr:uid="{00000000-0005-0000-0000-000011500000}"/>
    <cellStyle name="Normal 2 2 2 4 2 6 3 7" xfId="20615" xr:uid="{00000000-0005-0000-0000-000012500000}"/>
    <cellStyle name="Normal 2 2 2 4 2 6 3 8" xfId="20616" xr:uid="{00000000-0005-0000-0000-000013500000}"/>
    <cellStyle name="Normal 2 2 2 4 2 6 3 9" xfId="20617" xr:uid="{00000000-0005-0000-0000-000014500000}"/>
    <cellStyle name="Normal 2 2 2 4 2 6 4" xfId="20618" xr:uid="{00000000-0005-0000-0000-000015500000}"/>
    <cellStyle name="Normal 2 2 2 4 2 6 4 10" xfId="20619" xr:uid="{00000000-0005-0000-0000-000016500000}"/>
    <cellStyle name="Normal 2 2 2 4 2 6 4 2" xfId="20620" xr:uid="{00000000-0005-0000-0000-000017500000}"/>
    <cellStyle name="Normal 2 2 2 4 2 6 4 3" xfId="20621" xr:uid="{00000000-0005-0000-0000-000018500000}"/>
    <cellStyle name="Normal 2 2 2 4 2 6 4 4" xfId="20622" xr:uid="{00000000-0005-0000-0000-000019500000}"/>
    <cellStyle name="Normal 2 2 2 4 2 6 4 5" xfId="20623" xr:uid="{00000000-0005-0000-0000-00001A500000}"/>
    <cellStyle name="Normal 2 2 2 4 2 6 4 6" xfId="20624" xr:uid="{00000000-0005-0000-0000-00001B500000}"/>
    <cellStyle name="Normal 2 2 2 4 2 6 4 7" xfId="20625" xr:uid="{00000000-0005-0000-0000-00001C500000}"/>
    <cellStyle name="Normal 2 2 2 4 2 6 4 8" xfId="20626" xr:uid="{00000000-0005-0000-0000-00001D500000}"/>
    <cellStyle name="Normal 2 2 2 4 2 6 4 9" xfId="20627" xr:uid="{00000000-0005-0000-0000-00001E500000}"/>
    <cellStyle name="Normal 2 2 2 4 2 6 5" xfId="20628" xr:uid="{00000000-0005-0000-0000-00001F500000}"/>
    <cellStyle name="Normal 2 2 2 4 2 6 5 10" xfId="20629" xr:uid="{00000000-0005-0000-0000-000020500000}"/>
    <cellStyle name="Normal 2 2 2 4 2 6 5 2" xfId="20630" xr:uid="{00000000-0005-0000-0000-000021500000}"/>
    <cellStyle name="Normal 2 2 2 4 2 6 5 3" xfId="20631" xr:uid="{00000000-0005-0000-0000-000022500000}"/>
    <cellStyle name="Normal 2 2 2 4 2 6 5 4" xfId="20632" xr:uid="{00000000-0005-0000-0000-000023500000}"/>
    <cellStyle name="Normal 2 2 2 4 2 6 5 5" xfId="20633" xr:uid="{00000000-0005-0000-0000-000024500000}"/>
    <cellStyle name="Normal 2 2 2 4 2 6 5 6" xfId="20634" xr:uid="{00000000-0005-0000-0000-000025500000}"/>
    <cellStyle name="Normal 2 2 2 4 2 6 5 7" xfId="20635" xr:uid="{00000000-0005-0000-0000-000026500000}"/>
    <cellStyle name="Normal 2 2 2 4 2 6 5 8" xfId="20636" xr:uid="{00000000-0005-0000-0000-000027500000}"/>
    <cellStyle name="Normal 2 2 2 4 2 6 5 9" xfId="20637" xr:uid="{00000000-0005-0000-0000-000028500000}"/>
    <cellStyle name="Normal 2 2 2 4 2 6 6" xfId="20638" xr:uid="{00000000-0005-0000-0000-000029500000}"/>
    <cellStyle name="Normal 2 2 2 4 2 6 7" xfId="20639" xr:uid="{00000000-0005-0000-0000-00002A500000}"/>
    <cellStyle name="Normal 2 2 2 4 2 6 8" xfId="20640" xr:uid="{00000000-0005-0000-0000-00002B500000}"/>
    <cellStyle name="Normal 2 2 2 4 2 6 9" xfId="20641" xr:uid="{00000000-0005-0000-0000-00002C500000}"/>
    <cellStyle name="Normal 2 2 2 4 2 7" xfId="20642" xr:uid="{00000000-0005-0000-0000-00002D500000}"/>
    <cellStyle name="Normal 2 2 2 4 2 7 10" xfId="20643" xr:uid="{00000000-0005-0000-0000-00002E500000}"/>
    <cellStyle name="Normal 2 2 2 4 2 7 11" xfId="20644" xr:uid="{00000000-0005-0000-0000-00002F500000}"/>
    <cellStyle name="Normal 2 2 2 4 2 7 12" xfId="20645" xr:uid="{00000000-0005-0000-0000-000030500000}"/>
    <cellStyle name="Normal 2 2 2 4 2 7 13" xfId="20646" xr:uid="{00000000-0005-0000-0000-000031500000}"/>
    <cellStyle name="Normal 2 2 2 4 2 7 14" xfId="20647" xr:uid="{00000000-0005-0000-0000-000032500000}"/>
    <cellStyle name="Normal 2 2 2 4 2 7 2" xfId="20648" xr:uid="{00000000-0005-0000-0000-000033500000}"/>
    <cellStyle name="Normal 2 2 2 4 2 7 2 10" xfId="20649" xr:uid="{00000000-0005-0000-0000-000034500000}"/>
    <cellStyle name="Normal 2 2 2 4 2 7 2 2" xfId="20650" xr:uid="{00000000-0005-0000-0000-000035500000}"/>
    <cellStyle name="Normal 2 2 2 4 2 7 2 3" xfId="20651" xr:uid="{00000000-0005-0000-0000-000036500000}"/>
    <cellStyle name="Normal 2 2 2 4 2 7 2 4" xfId="20652" xr:uid="{00000000-0005-0000-0000-000037500000}"/>
    <cellStyle name="Normal 2 2 2 4 2 7 2 5" xfId="20653" xr:uid="{00000000-0005-0000-0000-000038500000}"/>
    <cellStyle name="Normal 2 2 2 4 2 7 2 6" xfId="20654" xr:uid="{00000000-0005-0000-0000-000039500000}"/>
    <cellStyle name="Normal 2 2 2 4 2 7 2 7" xfId="20655" xr:uid="{00000000-0005-0000-0000-00003A500000}"/>
    <cellStyle name="Normal 2 2 2 4 2 7 2 8" xfId="20656" xr:uid="{00000000-0005-0000-0000-00003B500000}"/>
    <cellStyle name="Normal 2 2 2 4 2 7 2 9" xfId="20657" xr:uid="{00000000-0005-0000-0000-00003C500000}"/>
    <cellStyle name="Normal 2 2 2 4 2 7 3" xfId="20658" xr:uid="{00000000-0005-0000-0000-00003D500000}"/>
    <cellStyle name="Normal 2 2 2 4 2 7 3 10" xfId="20659" xr:uid="{00000000-0005-0000-0000-00003E500000}"/>
    <cellStyle name="Normal 2 2 2 4 2 7 3 2" xfId="20660" xr:uid="{00000000-0005-0000-0000-00003F500000}"/>
    <cellStyle name="Normal 2 2 2 4 2 7 3 3" xfId="20661" xr:uid="{00000000-0005-0000-0000-000040500000}"/>
    <cellStyle name="Normal 2 2 2 4 2 7 3 4" xfId="20662" xr:uid="{00000000-0005-0000-0000-000041500000}"/>
    <cellStyle name="Normal 2 2 2 4 2 7 3 5" xfId="20663" xr:uid="{00000000-0005-0000-0000-000042500000}"/>
    <cellStyle name="Normal 2 2 2 4 2 7 3 6" xfId="20664" xr:uid="{00000000-0005-0000-0000-000043500000}"/>
    <cellStyle name="Normal 2 2 2 4 2 7 3 7" xfId="20665" xr:uid="{00000000-0005-0000-0000-000044500000}"/>
    <cellStyle name="Normal 2 2 2 4 2 7 3 8" xfId="20666" xr:uid="{00000000-0005-0000-0000-000045500000}"/>
    <cellStyle name="Normal 2 2 2 4 2 7 3 9" xfId="20667" xr:uid="{00000000-0005-0000-0000-000046500000}"/>
    <cellStyle name="Normal 2 2 2 4 2 7 4" xfId="20668" xr:uid="{00000000-0005-0000-0000-000047500000}"/>
    <cellStyle name="Normal 2 2 2 4 2 7 4 10" xfId="20669" xr:uid="{00000000-0005-0000-0000-000048500000}"/>
    <cellStyle name="Normal 2 2 2 4 2 7 4 2" xfId="20670" xr:uid="{00000000-0005-0000-0000-000049500000}"/>
    <cellStyle name="Normal 2 2 2 4 2 7 4 3" xfId="20671" xr:uid="{00000000-0005-0000-0000-00004A500000}"/>
    <cellStyle name="Normal 2 2 2 4 2 7 4 4" xfId="20672" xr:uid="{00000000-0005-0000-0000-00004B500000}"/>
    <cellStyle name="Normal 2 2 2 4 2 7 4 5" xfId="20673" xr:uid="{00000000-0005-0000-0000-00004C500000}"/>
    <cellStyle name="Normal 2 2 2 4 2 7 4 6" xfId="20674" xr:uid="{00000000-0005-0000-0000-00004D500000}"/>
    <cellStyle name="Normal 2 2 2 4 2 7 4 7" xfId="20675" xr:uid="{00000000-0005-0000-0000-00004E500000}"/>
    <cellStyle name="Normal 2 2 2 4 2 7 4 8" xfId="20676" xr:uid="{00000000-0005-0000-0000-00004F500000}"/>
    <cellStyle name="Normal 2 2 2 4 2 7 4 9" xfId="20677" xr:uid="{00000000-0005-0000-0000-000050500000}"/>
    <cellStyle name="Normal 2 2 2 4 2 7 5" xfId="20678" xr:uid="{00000000-0005-0000-0000-000051500000}"/>
    <cellStyle name="Normal 2 2 2 4 2 7 5 10" xfId="20679" xr:uid="{00000000-0005-0000-0000-000052500000}"/>
    <cellStyle name="Normal 2 2 2 4 2 7 5 2" xfId="20680" xr:uid="{00000000-0005-0000-0000-000053500000}"/>
    <cellStyle name="Normal 2 2 2 4 2 7 5 3" xfId="20681" xr:uid="{00000000-0005-0000-0000-000054500000}"/>
    <cellStyle name="Normal 2 2 2 4 2 7 5 4" xfId="20682" xr:uid="{00000000-0005-0000-0000-000055500000}"/>
    <cellStyle name="Normal 2 2 2 4 2 7 5 5" xfId="20683" xr:uid="{00000000-0005-0000-0000-000056500000}"/>
    <cellStyle name="Normal 2 2 2 4 2 7 5 6" xfId="20684" xr:uid="{00000000-0005-0000-0000-000057500000}"/>
    <cellStyle name="Normal 2 2 2 4 2 7 5 7" xfId="20685" xr:uid="{00000000-0005-0000-0000-000058500000}"/>
    <cellStyle name="Normal 2 2 2 4 2 7 5 8" xfId="20686" xr:uid="{00000000-0005-0000-0000-000059500000}"/>
    <cellStyle name="Normal 2 2 2 4 2 7 5 9" xfId="20687" xr:uid="{00000000-0005-0000-0000-00005A500000}"/>
    <cellStyle name="Normal 2 2 2 4 2 7 6" xfId="20688" xr:uid="{00000000-0005-0000-0000-00005B500000}"/>
    <cellStyle name="Normal 2 2 2 4 2 7 7" xfId="20689" xr:uid="{00000000-0005-0000-0000-00005C500000}"/>
    <cellStyle name="Normal 2 2 2 4 2 7 8" xfId="20690" xr:uid="{00000000-0005-0000-0000-00005D500000}"/>
    <cellStyle name="Normal 2 2 2 4 2 7 9" xfId="20691" xr:uid="{00000000-0005-0000-0000-00005E500000}"/>
    <cellStyle name="Normal 2 2 2 4 2 8" xfId="20692" xr:uid="{00000000-0005-0000-0000-00005F500000}"/>
    <cellStyle name="Normal 2 2 2 4 2 8 10" xfId="20693" xr:uid="{00000000-0005-0000-0000-000060500000}"/>
    <cellStyle name="Normal 2 2 2 4 2 8 11" xfId="20694" xr:uid="{00000000-0005-0000-0000-000061500000}"/>
    <cellStyle name="Normal 2 2 2 4 2 8 12" xfId="20695" xr:uid="{00000000-0005-0000-0000-000062500000}"/>
    <cellStyle name="Normal 2 2 2 4 2 8 13" xfId="20696" xr:uid="{00000000-0005-0000-0000-000063500000}"/>
    <cellStyle name="Normal 2 2 2 4 2 8 14" xfId="20697" xr:uid="{00000000-0005-0000-0000-000064500000}"/>
    <cellStyle name="Normal 2 2 2 4 2 8 2" xfId="20698" xr:uid="{00000000-0005-0000-0000-000065500000}"/>
    <cellStyle name="Normal 2 2 2 4 2 8 2 10" xfId="20699" xr:uid="{00000000-0005-0000-0000-000066500000}"/>
    <cellStyle name="Normal 2 2 2 4 2 8 2 2" xfId="20700" xr:uid="{00000000-0005-0000-0000-000067500000}"/>
    <cellStyle name="Normal 2 2 2 4 2 8 2 3" xfId="20701" xr:uid="{00000000-0005-0000-0000-000068500000}"/>
    <cellStyle name="Normal 2 2 2 4 2 8 2 4" xfId="20702" xr:uid="{00000000-0005-0000-0000-000069500000}"/>
    <cellStyle name="Normal 2 2 2 4 2 8 2 5" xfId="20703" xr:uid="{00000000-0005-0000-0000-00006A500000}"/>
    <cellStyle name="Normal 2 2 2 4 2 8 2 6" xfId="20704" xr:uid="{00000000-0005-0000-0000-00006B500000}"/>
    <cellStyle name="Normal 2 2 2 4 2 8 2 7" xfId="20705" xr:uid="{00000000-0005-0000-0000-00006C500000}"/>
    <cellStyle name="Normal 2 2 2 4 2 8 2 8" xfId="20706" xr:uid="{00000000-0005-0000-0000-00006D500000}"/>
    <cellStyle name="Normal 2 2 2 4 2 8 2 9" xfId="20707" xr:uid="{00000000-0005-0000-0000-00006E500000}"/>
    <cellStyle name="Normal 2 2 2 4 2 8 3" xfId="20708" xr:uid="{00000000-0005-0000-0000-00006F500000}"/>
    <cellStyle name="Normal 2 2 2 4 2 8 3 10" xfId="20709" xr:uid="{00000000-0005-0000-0000-000070500000}"/>
    <cellStyle name="Normal 2 2 2 4 2 8 3 2" xfId="20710" xr:uid="{00000000-0005-0000-0000-000071500000}"/>
    <cellStyle name="Normal 2 2 2 4 2 8 3 3" xfId="20711" xr:uid="{00000000-0005-0000-0000-000072500000}"/>
    <cellStyle name="Normal 2 2 2 4 2 8 3 4" xfId="20712" xr:uid="{00000000-0005-0000-0000-000073500000}"/>
    <cellStyle name="Normal 2 2 2 4 2 8 3 5" xfId="20713" xr:uid="{00000000-0005-0000-0000-000074500000}"/>
    <cellStyle name="Normal 2 2 2 4 2 8 3 6" xfId="20714" xr:uid="{00000000-0005-0000-0000-000075500000}"/>
    <cellStyle name="Normal 2 2 2 4 2 8 3 7" xfId="20715" xr:uid="{00000000-0005-0000-0000-000076500000}"/>
    <cellStyle name="Normal 2 2 2 4 2 8 3 8" xfId="20716" xr:uid="{00000000-0005-0000-0000-000077500000}"/>
    <cellStyle name="Normal 2 2 2 4 2 8 3 9" xfId="20717" xr:uid="{00000000-0005-0000-0000-000078500000}"/>
    <cellStyle name="Normal 2 2 2 4 2 8 4" xfId="20718" xr:uid="{00000000-0005-0000-0000-000079500000}"/>
    <cellStyle name="Normal 2 2 2 4 2 8 4 10" xfId="20719" xr:uid="{00000000-0005-0000-0000-00007A500000}"/>
    <cellStyle name="Normal 2 2 2 4 2 8 4 2" xfId="20720" xr:uid="{00000000-0005-0000-0000-00007B500000}"/>
    <cellStyle name="Normal 2 2 2 4 2 8 4 3" xfId="20721" xr:uid="{00000000-0005-0000-0000-00007C500000}"/>
    <cellStyle name="Normal 2 2 2 4 2 8 4 4" xfId="20722" xr:uid="{00000000-0005-0000-0000-00007D500000}"/>
    <cellStyle name="Normal 2 2 2 4 2 8 4 5" xfId="20723" xr:uid="{00000000-0005-0000-0000-00007E500000}"/>
    <cellStyle name="Normal 2 2 2 4 2 8 4 6" xfId="20724" xr:uid="{00000000-0005-0000-0000-00007F500000}"/>
    <cellStyle name="Normal 2 2 2 4 2 8 4 7" xfId="20725" xr:uid="{00000000-0005-0000-0000-000080500000}"/>
    <cellStyle name="Normal 2 2 2 4 2 8 4 8" xfId="20726" xr:uid="{00000000-0005-0000-0000-000081500000}"/>
    <cellStyle name="Normal 2 2 2 4 2 8 4 9" xfId="20727" xr:uid="{00000000-0005-0000-0000-000082500000}"/>
    <cellStyle name="Normal 2 2 2 4 2 8 5" xfId="20728" xr:uid="{00000000-0005-0000-0000-000083500000}"/>
    <cellStyle name="Normal 2 2 2 4 2 8 5 10" xfId="20729" xr:uid="{00000000-0005-0000-0000-000084500000}"/>
    <cellStyle name="Normal 2 2 2 4 2 8 5 2" xfId="20730" xr:uid="{00000000-0005-0000-0000-000085500000}"/>
    <cellStyle name="Normal 2 2 2 4 2 8 5 3" xfId="20731" xr:uid="{00000000-0005-0000-0000-000086500000}"/>
    <cellStyle name="Normal 2 2 2 4 2 8 5 4" xfId="20732" xr:uid="{00000000-0005-0000-0000-000087500000}"/>
    <cellStyle name="Normal 2 2 2 4 2 8 5 5" xfId="20733" xr:uid="{00000000-0005-0000-0000-000088500000}"/>
    <cellStyle name="Normal 2 2 2 4 2 8 5 6" xfId="20734" xr:uid="{00000000-0005-0000-0000-000089500000}"/>
    <cellStyle name="Normal 2 2 2 4 2 8 5 7" xfId="20735" xr:uid="{00000000-0005-0000-0000-00008A500000}"/>
    <cellStyle name="Normal 2 2 2 4 2 8 5 8" xfId="20736" xr:uid="{00000000-0005-0000-0000-00008B500000}"/>
    <cellStyle name="Normal 2 2 2 4 2 8 5 9" xfId="20737" xr:uid="{00000000-0005-0000-0000-00008C500000}"/>
    <cellStyle name="Normal 2 2 2 4 2 8 6" xfId="20738" xr:uid="{00000000-0005-0000-0000-00008D500000}"/>
    <cellStyle name="Normal 2 2 2 4 2 8 7" xfId="20739" xr:uid="{00000000-0005-0000-0000-00008E500000}"/>
    <cellStyle name="Normal 2 2 2 4 2 8 8" xfId="20740" xr:uid="{00000000-0005-0000-0000-00008F500000}"/>
    <cellStyle name="Normal 2 2 2 4 2 8 9" xfId="20741" xr:uid="{00000000-0005-0000-0000-000090500000}"/>
    <cellStyle name="Normal 2 2 2 4 2 9" xfId="20742" xr:uid="{00000000-0005-0000-0000-000091500000}"/>
    <cellStyle name="Normal 2 2 2 4 2 9 10" xfId="20743" xr:uid="{00000000-0005-0000-0000-000092500000}"/>
    <cellStyle name="Normal 2 2 2 4 2 9 11" xfId="20744" xr:uid="{00000000-0005-0000-0000-000093500000}"/>
    <cellStyle name="Normal 2 2 2 4 2 9 12" xfId="20745" xr:uid="{00000000-0005-0000-0000-000094500000}"/>
    <cellStyle name="Normal 2 2 2 4 2 9 13" xfId="20746" xr:uid="{00000000-0005-0000-0000-000095500000}"/>
    <cellStyle name="Normal 2 2 2 4 2 9 14" xfId="20747" xr:uid="{00000000-0005-0000-0000-000096500000}"/>
    <cellStyle name="Normal 2 2 2 4 2 9 2" xfId="20748" xr:uid="{00000000-0005-0000-0000-000097500000}"/>
    <cellStyle name="Normal 2 2 2 4 2 9 2 10" xfId="20749" xr:uid="{00000000-0005-0000-0000-000098500000}"/>
    <cellStyle name="Normal 2 2 2 4 2 9 2 2" xfId="20750" xr:uid="{00000000-0005-0000-0000-000099500000}"/>
    <cellStyle name="Normal 2 2 2 4 2 9 2 3" xfId="20751" xr:uid="{00000000-0005-0000-0000-00009A500000}"/>
    <cellStyle name="Normal 2 2 2 4 2 9 2 4" xfId="20752" xr:uid="{00000000-0005-0000-0000-00009B500000}"/>
    <cellStyle name="Normal 2 2 2 4 2 9 2 5" xfId="20753" xr:uid="{00000000-0005-0000-0000-00009C500000}"/>
    <cellStyle name="Normal 2 2 2 4 2 9 2 6" xfId="20754" xr:uid="{00000000-0005-0000-0000-00009D500000}"/>
    <cellStyle name="Normal 2 2 2 4 2 9 2 7" xfId="20755" xr:uid="{00000000-0005-0000-0000-00009E500000}"/>
    <cellStyle name="Normal 2 2 2 4 2 9 2 8" xfId="20756" xr:uid="{00000000-0005-0000-0000-00009F500000}"/>
    <cellStyle name="Normal 2 2 2 4 2 9 2 9" xfId="20757" xr:uid="{00000000-0005-0000-0000-0000A0500000}"/>
    <cellStyle name="Normal 2 2 2 4 2 9 3" xfId="20758" xr:uid="{00000000-0005-0000-0000-0000A1500000}"/>
    <cellStyle name="Normal 2 2 2 4 2 9 3 10" xfId="20759" xr:uid="{00000000-0005-0000-0000-0000A2500000}"/>
    <cellStyle name="Normal 2 2 2 4 2 9 3 2" xfId="20760" xr:uid="{00000000-0005-0000-0000-0000A3500000}"/>
    <cellStyle name="Normal 2 2 2 4 2 9 3 3" xfId="20761" xr:uid="{00000000-0005-0000-0000-0000A4500000}"/>
    <cellStyle name="Normal 2 2 2 4 2 9 3 4" xfId="20762" xr:uid="{00000000-0005-0000-0000-0000A5500000}"/>
    <cellStyle name="Normal 2 2 2 4 2 9 3 5" xfId="20763" xr:uid="{00000000-0005-0000-0000-0000A6500000}"/>
    <cellStyle name="Normal 2 2 2 4 2 9 3 6" xfId="20764" xr:uid="{00000000-0005-0000-0000-0000A7500000}"/>
    <cellStyle name="Normal 2 2 2 4 2 9 3 7" xfId="20765" xr:uid="{00000000-0005-0000-0000-0000A8500000}"/>
    <cellStyle name="Normal 2 2 2 4 2 9 3 8" xfId="20766" xr:uid="{00000000-0005-0000-0000-0000A9500000}"/>
    <cellStyle name="Normal 2 2 2 4 2 9 3 9" xfId="20767" xr:uid="{00000000-0005-0000-0000-0000AA500000}"/>
    <cellStyle name="Normal 2 2 2 4 2 9 4" xfId="20768" xr:uid="{00000000-0005-0000-0000-0000AB500000}"/>
    <cellStyle name="Normal 2 2 2 4 2 9 4 10" xfId="20769" xr:uid="{00000000-0005-0000-0000-0000AC500000}"/>
    <cellStyle name="Normal 2 2 2 4 2 9 4 2" xfId="20770" xr:uid="{00000000-0005-0000-0000-0000AD500000}"/>
    <cellStyle name="Normal 2 2 2 4 2 9 4 3" xfId="20771" xr:uid="{00000000-0005-0000-0000-0000AE500000}"/>
    <cellStyle name="Normal 2 2 2 4 2 9 4 4" xfId="20772" xr:uid="{00000000-0005-0000-0000-0000AF500000}"/>
    <cellStyle name="Normal 2 2 2 4 2 9 4 5" xfId="20773" xr:uid="{00000000-0005-0000-0000-0000B0500000}"/>
    <cellStyle name="Normal 2 2 2 4 2 9 4 6" xfId="20774" xr:uid="{00000000-0005-0000-0000-0000B1500000}"/>
    <cellStyle name="Normal 2 2 2 4 2 9 4 7" xfId="20775" xr:uid="{00000000-0005-0000-0000-0000B2500000}"/>
    <cellStyle name="Normal 2 2 2 4 2 9 4 8" xfId="20776" xr:uid="{00000000-0005-0000-0000-0000B3500000}"/>
    <cellStyle name="Normal 2 2 2 4 2 9 4 9" xfId="20777" xr:uid="{00000000-0005-0000-0000-0000B4500000}"/>
    <cellStyle name="Normal 2 2 2 4 2 9 5" xfId="20778" xr:uid="{00000000-0005-0000-0000-0000B5500000}"/>
    <cellStyle name="Normal 2 2 2 4 2 9 5 10" xfId="20779" xr:uid="{00000000-0005-0000-0000-0000B6500000}"/>
    <cellStyle name="Normal 2 2 2 4 2 9 5 2" xfId="20780" xr:uid="{00000000-0005-0000-0000-0000B7500000}"/>
    <cellStyle name="Normal 2 2 2 4 2 9 5 3" xfId="20781" xr:uid="{00000000-0005-0000-0000-0000B8500000}"/>
    <cellStyle name="Normal 2 2 2 4 2 9 5 4" xfId="20782" xr:uid="{00000000-0005-0000-0000-0000B9500000}"/>
    <cellStyle name="Normal 2 2 2 4 2 9 5 5" xfId="20783" xr:uid="{00000000-0005-0000-0000-0000BA500000}"/>
    <cellStyle name="Normal 2 2 2 4 2 9 5 6" xfId="20784" xr:uid="{00000000-0005-0000-0000-0000BB500000}"/>
    <cellStyle name="Normal 2 2 2 4 2 9 5 7" xfId="20785" xr:uid="{00000000-0005-0000-0000-0000BC500000}"/>
    <cellStyle name="Normal 2 2 2 4 2 9 5 8" xfId="20786" xr:uid="{00000000-0005-0000-0000-0000BD500000}"/>
    <cellStyle name="Normal 2 2 2 4 2 9 5 9" xfId="20787" xr:uid="{00000000-0005-0000-0000-0000BE500000}"/>
    <cellStyle name="Normal 2 2 2 4 2 9 6" xfId="20788" xr:uid="{00000000-0005-0000-0000-0000BF500000}"/>
    <cellStyle name="Normal 2 2 2 4 2 9 7" xfId="20789" xr:uid="{00000000-0005-0000-0000-0000C0500000}"/>
    <cellStyle name="Normal 2 2 2 4 2 9 8" xfId="20790" xr:uid="{00000000-0005-0000-0000-0000C1500000}"/>
    <cellStyle name="Normal 2 2 2 4 2 9 9" xfId="20791" xr:uid="{00000000-0005-0000-0000-0000C2500000}"/>
    <cellStyle name="Normal 2 2 2 4 20" xfId="20792" xr:uid="{00000000-0005-0000-0000-0000C3500000}"/>
    <cellStyle name="Normal 2 2 2 4 21" xfId="20793" xr:uid="{00000000-0005-0000-0000-0000C4500000}"/>
    <cellStyle name="Normal 2 2 2 4 22" xfId="20794" xr:uid="{00000000-0005-0000-0000-0000C5500000}"/>
    <cellStyle name="Normal 2 2 2 4 23" xfId="20795" xr:uid="{00000000-0005-0000-0000-0000C6500000}"/>
    <cellStyle name="Normal 2 2 2 4 24" xfId="20796" xr:uid="{00000000-0005-0000-0000-0000C7500000}"/>
    <cellStyle name="Normal 2 2 2 4 25" xfId="20797" xr:uid="{00000000-0005-0000-0000-0000C8500000}"/>
    <cellStyle name="Normal 2 2 2 4 26" xfId="20798" xr:uid="{00000000-0005-0000-0000-0000C9500000}"/>
    <cellStyle name="Normal 2 2 2 4 27" xfId="20799" xr:uid="{00000000-0005-0000-0000-0000CA500000}"/>
    <cellStyle name="Normal 2 2 2 4 28" xfId="20800" xr:uid="{00000000-0005-0000-0000-0000CB500000}"/>
    <cellStyle name="Normal 2 2 2 4 29" xfId="20801" xr:uid="{00000000-0005-0000-0000-0000CC500000}"/>
    <cellStyle name="Normal 2 2 2 4 3" xfId="20802" xr:uid="{00000000-0005-0000-0000-0000CD500000}"/>
    <cellStyle name="Normal 2 2 2 4 3 2" xfId="20803" xr:uid="{00000000-0005-0000-0000-0000CE500000}"/>
    <cellStyle name="Normal 2 2 2 4 3 3" xfId="20804" xr:uid="{00000000-0005-0000-0000-0000CF500000}"/>
    <cellStyle name="Normal 2 2 2 4 30" xfId="20805" xr:uid="{00000000-0005-0000-0000-0000D0500000}"/>
    <cellStyle name="Normal 2 2 2 4 31" xfId="20806" xr:uid="{00000000-0005-0000-0000-0000D1500000}"/>
    <cellStyle name="Normal 2 2 2 4 32" xfId="20807" xr:uid="{00000000-0005-0000-0000-0000D2500000}"/>
    <cellStyle name="Normal 2 2 2 4 33" xfId="20808" xr:uid="{00000000-0005-0000-0000-0000D3500000}"/>
    <cellStyle name="Normal 2 2 2 4 34" xfId="20809" xr:uid="{00000000-0005-0000-0000-0000D4500000}"/>
    <cellStyle name="Normal 2 2 2 4 34 10" xfId="20810" xr:uid="{00000000-0005-0000-0000-0000D5500000}"/>
    <cellStyle name="Normal 2 2 2 4 34 2" xfId="20811" xr:uid="{00000000-0005-0000-0000-0000D6500000}"/>
    <cellStyle name="Normal 2 2 2 4 34 3" xfId="20812" xr:uid="{00000000-0005-0000-0000-0000D7500000}"/>
    <cellStyle name="Normal 2 2 2 4 34 4" xfId="20813" xr:uid="{00000000-0005-0000-0000-0000D8500000}"/>
    <cellStyle name="Normal 2 2 2 4 34 5" xfId="20814" xr:uid="{00000000-0005-0000-0000-0000D9500000}"/>
    <cellStyle name="Normal 2 2 2 4 34 6" xfId="20815" xr:uid="{00000000-0005-0000-0000-0000DA500000}"/>
    <cellStyle name="Normal 2 2 2 4 34 7" xfId="20816" xr:uid="{00000000-0005-0000-0000-0000DB500000}"/>
    <cellStyle name="Normal 2 2 2 4 34 8" xfId="20817" xr:uid="{00000000-0005-0000-0000-0000DC500000}"/>
    <cellStyle name="Normal 2 2 2 4 34 9" xfId="20818" xr:uid="{00000000-0005-0000-0000-0000DD500000}"/>
    <cellStyle name="Normal 2 2 2 4 35" xfId="20819" xr:uid="{00000000-0005-0000-0000-0000DE500000}"/>
    <cellStyle name="Normal 2 2 2 4 35 10" xfId="20820" xr:uid="{00000000-0005-0000-0000-0000DF500000}"/>
    <cellStyle name="Normal 2 2 2 4 35 2" xfId="20821" xr:uid="{00000000-0005-0000-0000-0000E0500000}"/>
    <cellStyle name="Normal 2 2 2 4 35 3" xfId="20822" xr:uid="{00000000-0005-0000-0000-0000E1500000}"/>
    <cellStyle name="Normal 2 2 2 4 35 4" xfId="20823" xr:uid="{00000000-0005-0000-0000-0000E2500000}"/>
    <cellStyle name="Normal 2 2 2 4 35 5" xfId="20824" xr:uid="{00000000-0005-0000-0000-0000E3500000}"/>
    <cellStyle name="Normal 2 2 2 4 35 6" xfId="20825" xr:uid="{00000000-0005-0000-0000-0000E4500000}"/>
    <cellStyle name="Normal 2 2 2 4 35 7" xfId="20826" xr:uid="{00000000-0005-0000-0000-0000E5500000}"/>
    <cellStyle name="Normal 2 2 2 4 35 8" xfId="20827" xr:uid="{00000000-0005-0000-0000-0000E6500000}"/>
    <cellStyle name="Normal 2 2 2 4 35 9" xfId="20828" xr:uid="{00000000-0005-0000-0000-0000E7500000}"/>
    <cellStyle name="Normal 2 2 2 4 36" xfId="20829" xr:uid="{00000000-0005-0000-0000-0000E8500000}"/>
    <cellStyle name="Normal 2 2 2 4 36 10" xfId="20830" xr:uid="{00000000-0005-0000-0000-0000E9500000}"/>
    <cellStyle name="Normal 2 2 2 4 36 2" xfId="20831" xr:uid="{00000000-0005-0000-0000-0000EA500000}"/>
    <cellStyle name="Normal 2 2 2 4 36 3" xfId="20832" xr:uid="{00000000-0005-0000-0000-0000EB500000}"/>
    <cellStyle name="Normal 2 2 2 4 36 4" xfId="20833" xr:uid="{00000000-0005-0000-0000-0000EC500000}"/>
    <cellStyle name="Normal 2 2 2 4 36 5" xfId="20834" xr:uid="{00000000-0005-0000-0000-0000ED500000}"/>
    <cellStyle name="Normal 2 2 2 4 36 6" xfId="20835" xr:uid="{00000000-0005-0000-0000-0000EE500000}"/>
    <cellStyle name="Normal 2 2 2 4 36 7" xfId="20836" xr:uid="{00000000-0005-0000-0000-0000EF500000}"/>
    <cellStyle name="Normal 2 2 2 4 36 8" xfId="20837" xr:uid="{00000000-0005-0000-0000-0000F0500000}"/>
    <cellStyle name="Normal 2 2 2 4 36 9" xfId="20838" xr:uid="{00000000-0005-0000-0000-0000F1500000}"/>
    <cellStyle name="Normal 2 2 2 4 37" xfId="20839" xr:uid="{00000000-0005-0000-0000-0000F2500000}"/>
    <cellStyle name="Normal 2 2 2 4 37 10" xfId="20840" xr:uid="{00000000-0005-0000-0000-0000F3500000}"/>
    <cellStyle name="Normal 2 2 2 4 37 2" xfId="20841" xr:uid="{00000000-0005-0000-0000-0000F4500000}"/>
    <cellStyle name="Normal 2 2 2 4 37 3" xfId="20842" xr:uid="{00000000-0005-0000-0000-0000F5500000}"/>
    <cellStyle name="Normal 2 2 2 4 37 4" xfId="20843" xr:uid="{00000000-0005-0000-0000-0000F6500000}"/>
    <cellStyle name="Normal 2 2 2 4 37 5" xfId="20844" xr:uid="{00000000-0005-0000-0000-0000F7500000}"/>
    <cellStyle name="Normal 2 2 2 4 37 6" xfId="20845" xr:uid="{00000000-0005-0000-0000-0000F8500000}"/>
    <cellStyle name="Normal 2 2 2 4 37 7" xfId="20846" xr:uid="{00000000-0005-0000-0000-0000F9500000}"/>
    <cellStyle name="Normal 2 2 2 4 37 8" xfId="20847" xr:uid="{00000000-0005-0000-0000-0000FA500000}"/>
    <cellStyle name="Normal 2 2 2 4 37 9" xfId="20848" xr:uid="{00000000-0005-0000-0000-0000FB500000}"/>
    <cellStyle name="Normal 2 2 2 4 38" xfId="20849" xr:uid="{00000000-0005-0000-0000-0000FC500000}"/>
    <cellStyle name="Normal 2 2 2 4 39" xfId="20850" xr:uid="{00000000-0005-0000-0000-0000FD500000}"/>
    <cellStyle name="Normal 2 2 2 4 4" xfId="20851" xr:uid="{00000000-0005-0000-0000-0000FE500000}"/>
    <cellStyle name="Normal 2 2 2 4 40" xfId="20852" xr:uid="{00000000-0005-0000-0000-0000FF500000}"/>
    <cellStyle name="Normal 2 2 2 4 41" xfId="20853" xr:uid="{00000000-0005-0000-0000-000000510000}"/>
    <cellStyle name="Normal 2 2 2 4 42" xfId="20854" xr:uid="{00000000-0005-0000-0000-000001510000}"/>
    <cellStyle name="Normal 2 2 2 4 43" xfId="20855" xr:uid="{00000000-0005-0000-0000-000002510000}"/>
    <cellStyle name="Normal 2 2 2 4 44" xfId="20856" xr:uid="{00000000-0005-0000-0000-000003510000}"/>
    <cellStyle name="Normal 2 2 2 4 45" xfId="20857" xr:uid="{00000000-0005-0000-0000-000004510000}"/>
    <cellStyle name="Normal 2 2 2 4 46" xfId="20858" xr:uid="{00000000-0005-0000-0000-000005510000}"/>
    <cellStyle name="Normal 2 2 2 4 47" xfId="20859" xr:uid="{00000000-0005-0000-0000-000006510000}"/>
    <cellStyle name="Normal 2 2 2 4 48" xfId="20860" xr:uid="{00000000-0005-0000-0000-000007510000}"/>
    <cellStyle name="Normal 2 2 2 4 5" xfId="20861" xr:uid="{00000000-0005-0000-0000-000008510000}"/>
    <cellStyle name="Normal 2 2 2 4 6" xfId="20862" xr:uid="{00000000-0005-0000-0000-000009510000}"/>
    <cellStyle name="Normal 2 2 2 4 7" xfId="20863" xr:uid="{00000000-0005-0000-0000-00000A510000}"/>
    <cellStyle name="Normal 2 2 2 4 8" xfId="20864" xr:uid="{00000000-0005-0000-0000-00000B510000}"/>
    <cellStyle name="Normal 2 2 2 4 9" xfId="20865" xr:uid="{00000000-0005-0000-0000-00000C510000}"/>
    <cellStyle name="Normal 2 2 2 40" xfId="20866" xr:uid="{00000000-0005-0000-0000-00000D510000}"/>
    <cellStyle name="Normal 2 2 2 40 10" xfId="20867" xr:uid="{00000000-0005-0000-0000-00000E510000}"/>
    <cellStyle name="Normal 2 2 2 40 2" xfId="20868" xr:uid="{00000000-0005-0000-0000-00000F510000}"/>
    <cellStyle name="Normal 2 2 2 40 3" xfId="20869" xr:uid="{00000000-0005-0000-0000-000010510000}"/>
    <cellStyle name="Normal 2 2 2 40 4" xfId="20870" xr:uid="{00000000-0005-0000-0000-000011510000}"/>
    <cellStyle name="Normal 2 2 2 40 5" xfId="20871" xr:uid="{00000000-0005-0000-0000-000012510000}"/>
    <cellStyle name="Normal 2 2 2 40 6" xfId="20872" xr:uid="{00000000-0005-0000-0000-000013510000}"/>
    <cellStyle name="Normal 2 2 2 40 7" xfId="20873" xr:uid="{00000000-0005-0000-0000-000014510000}"/>
    <cellStyle name="Normal 2 2 2 40 8" xfId="20874" xr:uid="{00000000-0005-0000-0000-000015510000}"/>
    <cellStyle name="Normal 2 2 2 40 9" xfId="20875" xr:uid="{00000000-0005-0000-0000-000016510000}"/>
    <cellStyle name="Normal 2 2 2 41" xfId="20876" xr:uid="{00000000-0005-0000-0000-000017510000}"/>
    <cellStyle name="Normal 2 2 2 42" xfId="20877" xr:uid="{00000000-0005-0000-0000-000018510000}"/>
    <cellStyle name="Normal 2 2 2 43" xfId="20878" xr:uid="{00000000-0005-0000-0000-000019510000}"/>
    <cellStyle name="Normal 2 2 2 44" xfId="20879" xr:uid="{00000000-0005-0000-0000-00001A510000}"/>
    <cellStyle name="Normal 2 2 2 45" xfId="20880" xr:uid="{00000000-0005-0000-0000-00001B510000}"/>
    <cellStyle name="Normal 2 2 2 46" xfId="20881" xr:uid="{00000000-0005-0000-0000-00001C510000}"/>
    <cellStyle name="Normal 2 2 2 47" xfId="20882" xr:uid="{00000000-0005-0000-0000-00001D510000}"/>
    <cellStyle name="Normal 2 2 2 48" xfId="20883" xr:uid="{00000000-0005-0000-0000-00001E510000}"/>
    <cellStyle name="Normal 2 2 2 49" xfId="20884" xr:uid="{00000000-0005-0000-0000-00001F510000}"/>
    <cellStyle name="Normal 2 2 2 5" xfId="20885" xr:uid="{00000000-0005-0000-0000-000020510000}"/>
    <cellStyle name="Normal 2 2 2 5 10" xfId="20886" xr:uid="{00000000-0005-0000-0000-000021510000}"/>
    <cellStyle name="Normal 2 2 2 5 11" xfId="20887" xr:uid="{00000000-0005-0000-0000-000022510000}"/>
    <cellStyle name="Normal 2 2 2 5 12" xfId="20888" xr:uid="{00000000-0005-0000-0000-000023510000}"/>
    <cellStyle name="Normal 2 2 2 5 13" xfId="20889" xr:uid="{00000000-0005-0000-0000-000024510000}"/>
    <cellStyle name="Normal 2 2 2 5 14" xfId="20890" xr:uid="{00000000-0005-0000-0000-000025510000}"/>
    <cellStyle name="Normal 2 2 2 5 15" xfId="20891" xr:uid="{00000000-0005-0000-0000-000026510000}"/>
    <cellStyle name="Normal 2 2 2 5 16" xfId="20892" xr:uid="{00000000-0005-0000-0000-000027510000}"/>
    <cellStyle name="Normal 2 2 2 5 17" xfId="20893" xr:uid="{00000000-0005-0000-0000-000028510000}"/>
    <cellStyle name="Normal 2 2 2 5 18" xfId="20894" xr:uid="{00000000-0005-0000-0000-000029510000}"/>
    <cellStyle name="Normal 2 2 2 5 19" xfId="20895" xr:uid="{00000000-0005-0000-0000-00002A510000}"/>
    <cellStyle name="Normal 2 2 2 5 2" xfId="20896" xr:uid="{00000000-0005-0000-0000-00002B510000}"/>
    <cellStyle name="Normal 2 2 2 5 2 10" xfId="20897" xr:uid="{00000000-0005-0000-0000-00002C510000}"/>
    <cellStyle name="Normal 2 2 2 5 2 10 10" xfId="20898" xr:uid="{00000000-0005-0000-0000-00002D510000}"/>
    <cellStyle name="Normal 2 2 2 5 2 10 11" xfId="20899" xr:uid="{00000000-0005-0000-0000-00002E510000}"/>
    <cellStyle name="Normal 2 2 2 5 2 10 12" xfId="20900" xr:uid="{00000000-0005-0000-0000-00002F510000}"/>
    <cellStyle name="Normal 2 2 2 5 2 10 13" xfId="20901" xr:uid="{00000000-0005-0000-0000-000030510000}"/>
    <cellStyle name="Normal 2 2 2 5 2 10 14" xfId="20902" xr:uid="{00000000-0005-0000-0000-000031510000}"/>
    <cellStyle name="Normal 2 2 2 5 2 10 2" xfId="20903" xr:uid="{00000000-0005-0000-0000-000032510000}"/>
    <cellStyle name="Normal 2 2 2 5 2 10 2 10" xfId="20904" xr:uid="{00000000-0005-0000-0000-000033510000}"/>
    <cellStyle name="Normal 2 2 2 5 2 10 2 2" xfId="20905" xr:uid="{00000000-0005-0000-0000-000034510000}"/>
    <cellStyle name="Normal 2 2 2 5 2 10 2 3" xfId="20906" xr:uid="{00000000-0005-0000-0000-000035510000}"/>
    <cellStyle name="Normal 2 2 2 5 2 10 2 4" xfId="20907" xr:uid="{00000000-0005-0000-0000-000036510000}"/>
    <cellStyle name="Normal 2 2 2 5 2 10 2 5" xfId="20908" xr:uid="{00000000-0005-0000-0000-000037510000}"/>
    <cellStyle name="Normal 2 2 2 5 2 10 2 6" xfId="20909" xr:uid="{00000000-0005-0000-0000-000038510000}"/>
    <cellStyle name="Normal 2 2 2 5 2 10 2 7" xfId="20910" xr:uid="{00000000-0005-0000-0000-000039510000}"/>
    <cellStyle name="Normal 2 2 2 5 2 10 2 8" xfId="20911" xr:uid="{00000000-0005-0000-0000-00003A510000}"/>
    <cellStyle name="Normal 2 2 2 5 2 10 2 9" xfId="20912" xr:uid="{00000000-0005-0000-0000-00003B510000}"/>
    <cellStyle name="Normal 2 2 2 5 2 10 3" xfId="20913" xr:uid="{00000000-0005-0000-0000-00003C510000}"/>
    <cellStyle name="Normal 2 2 2 5 2 10 3 10" xfId="20914" xr:uid="{00000000-0005-0000-0000-00003D510000}"/>
    <cellStyle name="Normal 2 2 2 5 2 10 3 2" xfId="20915" xr:uid="{00000000-0005-0000-0000-00003E510000}"/>
    <cellStyle name="Normal 2 2 2 5 2 10 3 3" xfId="20916" xr:uid="{00000000-0005-0000-0000-00003F510000}"/>
    <cellStyle name="Normal 2 2 2 5 2 10 3 4" xfId="20917" xr:uid="{00000000-0005-0000-0000-000040510000}"/>
    <cellStyle name="Normal 2 2 2 5 2 10 3 5" xfId="20918" xr:uid="{00000000-0005-0000-0000-000041510000}"/>
    <cellStyle name="Normal 2 2 2 5 2 10 3 6" xfId="20919" xr:uid="{00000000-0005-0000-0000-000042510000}"/>
    <cellStyle name="Normal 2 2 2 5 2 10 3 7" xfId="20920" xr:uid="{00000000-0005-0000-0000-000043510000}"/>
    <cellStyle name="Normal 2 2 2 5 2 10 3 8" xfId="20921" xr:uid="{00000000-0005-0000-0000-000044510000}"/>
    <cellStyle name="Normal 2 2 2 5 2 10 3 9" xfId="20922" xr:uid="{00000000-0005-0000-0000-000045510000}"/>
    <cellStyle name="Normal 2 2 2 5 2 10 4" xfId="20923" xr:uid="{00000000-0005-0000-0000-000046510000}"/>
    <cellStyle name="Normal 2 2 2 5 2 10 4 10" xfId="20924" xr:uid="{00000000-0005-0000-0000-000047510000}"/>
    <cellStyle name="Normal 2 2 2 5 2 10 4 2" xfId="20925" xr:uid="{00000000-0005-0000-0000-000048510000}"/>
    <cellStyle name="Normal 2 2 2 5 2 10 4 3" xfId="20926" xr:uid="{00000000-0005-0000-0000-000049510000}"/>
    <cellStyle name="Normal 2 2 2 5 2 10 4 4" xfId="20927" xr:uid="{00000000-0005-0000-0000-00004A510000}"/>
    <cellStyle name="Normal 2 2 2 5 2 10 4 5" xfId="20928" xr:uid="{00000000-0005-0000-0000-00004B510000}"/>
    <cellStyle name="Normal 2 2 2 5 2 10 4 6" xfId="20929" xr:uid="{00000000-0005-0000-0000-00004C510000}"/>
    <cellStyle name="Normal 2 2 2 5 2 10 4 7" xfId="20930" xr:uid="{00000000-0005-0000-0000-00004D510000}"/>
    <cellStyle name="Normal 2 2 2 5 2 10 4 8" xfId="20931" xr:uid="{00000000-0005-0000-0000-00004E510000}"/>
    <cellStyle name="Normal 2 2 2 5 2 10 4 9" xfId="20932" xr:uid="{00000000-0005-0000-0000-00004F510000}"/>
    <cellStyle name="Normal 2 2 2 5 2 10 5" xfId="20933" xr:uid="{00000000-0005-0000-0000-000050510000}"/>
    <cellStyle name="Normal 2 2 2 5 2 10 5 10" xfId="20934" xr:uid="{00000000-0005-0000-0000-000051510000}"/>
    <cellStyle name="Normal 2 2 2 5 2 10 5 2" xfId="20935" xr:uid="{00000000-0005-0000-0000-000052510000}"/>
    <cellStyle name="Normal 2 2 2 5 2 10 5 3" xfId="20936" xr:uid="{00000000-0005-0000-0000-000053510000}"/>
    <cellStyle name="Normal 2 2 2 5 2 10 5 4" xfId="20937" xr:uid="{00000000-0005-0000-0000-000054510000}"/>
    <cellStyle name="Normal 2 2 2 5 2 10 5 5" xfId="20938" xr:uid="{00000000-0005-0000-0000-000055510000}"/>
    <cellStyle name="Normal 2 2 2 5 2 10 5 6" xfId="20939" xr:uid="{00000000-0005-0000-0000-000056510000}"/>
    <cellStyle name="Normal 2 2 2 5 2 10 5 7" xfId="20940" xr:uid="{00000000-0005-0000-0000-000057510000}"/>
    <cellStyle name="Normal 2 2 2 5 2 10 5 8" xfId="20941" xr:uid="{00000000-0005-0000-0000-000058510000}"/>
    <cellStyle name="Normal 2 2 2 5 2 10 5 9" xfId="20942" xr:uid="{00000000-0005-0000-0000-000059510000}"/>
    <cellStyle name="Normal 2 2 2 5 2 10 6" xfId="20943" xr:uid="{00000000-0005-0000-0000-00005A510000}"/>
    <cellStyle name="Normal 2 2 2 5 2 10 7" xfId="20944" xr:uid="{00000000-0005-0000-0000-00005B510000}"/>
    <cellStyle name="Normal 2 2 2 5 2 10 8" xfId="20945" xr:uid="{00000000-0005-0000-0000-00005C510000}"/>
    <cellStyle name="Normal 2 2 2 5 2 10 9" xfId="20946" xr:uid="{00000000-0005-0000-0000-00005D510000}"/>
    <cellStyle name="Normal 2 2 2 5 2 11" xfId="20947" xr:uid="{00000000-0005-0000-0000-00005E510000}"/>
    <cellStyle name="Normal 2 2 2 5 2 11 10" xfId="20948" xr:uid="{00000000-0005-0000-0000-00005F510000}"/>
    <cellStyle name="Normal 2 2 2 5 2 11 11" xfId="20949" xr:uid="{00000000-0005-0000-0000-000060510000}"/>
    <cellStyle name="Normal 2 2 2 5 2 11 12" xfId="20950" xr:uid="{00000000-0005-0000-0000-000061510000}"/>
    <cellStyle name="Normal 2 2 2 5 2 11 13" xfId="20951" xr:uid="{00000000-0005-0000-0000-000062510000}"/>
    <cellStyle name="Normal 2 2 2 5 2 11 14" xfId="20952" xr:uid="{00000000-0005-0000-0000-000063510000}"/>
    <cellStyle name="Normal 2 2 2 5 2 11 2" xfId="20953" xr:uid="{00000000-0005-0000-0000-000064510000}"/>
    <cellStyle name="Normal 2 2 2 5 2 11 2 10" xfId="20954" xr:uid="{00000000-0005-0000-0000-000065510000}"/>
    <cellStyle name="Normal 2 2 2 5 2 11 2 2" xfId="20955" xr:uid="{00000000-0005-0000-0000-000066510000}"/>
    <cellStyle name="Normal 2 2 2 5 2 11 2 3" xfId="20956" xr:uid="{00000000-0005-0000-0000-000067510000}"/>
    <cellStyle name="Normal 2 2 2 5 2 11 2 4" xfId="20957" xr:uid="{00000000-0005-0000-0000-000068510000}"/>
    <cellStyle name="Normal 2 2 2 5 2 11 2 5" xfId="20958" xr:uid="{00000000-0005-0000-0000-000069510000}"/>
    <cellStyle name="Normal 2 2 2 5 2 11 2 6" xfId="20959" xr:uid="{00000000-0005-0000-0000-00006A510000}"/>
    <cellStyle name="Normal 2 2 2 5 2 11 2 7" xfId="20960" xr:uid="{00000000-0005-0000-0000-00006B510000}"/>
    <cellStyle name="Normal 2 2 2 5 2 11 2 8" xfId="20961" xr:uid="{00000000-0005-0000-0000-00006C510000}"/>
    <cellStyle name="Normal 2 2 2 5 2 11 2 9" xfId="20962" xr:uid="{00000000-0005-0000-0000-00006D510000}"/>
    <cellStyle name="Normal 2 2 2 5 2 11 3" xfId="20963" xr:uid="{00000000-0005-0000-0000-00006E510000}"/>
    <cellStyle name="Normal 2 2 2 5 2 11 3 10" xfId="20964" xr:uid="{00000000-0005-0000-0000-00006F510000}"/>
    <cellStyle name="Normal 2 2 2 5 2 11 3 2" xfId="20965" xr:uid="{00000000-0005-0000-0000-000070510000}"/>
    <cellStyle name="Normal 2 2 2 5 2 11 3 3" xfId="20966" xr:uid="{00000000-0005-0000-0000-000071510000}"/>
    <cellStyle name="Normal 2 2 2 5 2 11 3 4" xfId="20967" xr:uid="{00000000-0005-0000-0000-000072510000}"/>
    <cellStyle name="Normal 2 2 2 5 2 11 3 5" xfId="20968" xr:uid="{00000000-0005-0000-0000-000073510000}"/>
    <cellStyle name="Normal 2 2 2 5 2 11 3 6" xfId="20969" xr:uid="{00000000-0005-0000-0000-000074510000}"/>
    <cellStyle name="Normal 2 2 2 5 2 11 3 7" xfId="20970" xr:uid="{00000000-0005-0000-0000-000075510000}"/>
    <cellStyle name="Normal 2 2 2 5 2 11 3 8" xfId="20971" xr:uid="{00000000-0005-0000-0000-000076510000}"/>
    <cellStyle name="Normal 2 2 2 5 2 11 3 9" xfId="20972" xr:uid="{00000000-0005-0000-0000-000077510000}"/>
    <cellStyle name="Normal 2 2 2 5 2 11 4" xfId="20973" xr:uid="{00000000-0005-0000-0000-000078510000}"/>
    <cellStyle name="Normal 2 2 2 5 2 11 4 10" xfId="20974" xr:uid="{00000000-0005-0000-0000-000079510000}"/>
    <cellStyle name="Normal 2 2 2 5 2 11 4 2" xfId="20975" xr:uid="{00000000-0005-0000-0000-00007A510000}"/>
    <cellStyle name="Normal 2 2 2 5 2 11 4 3" xfId="20976" xr:uid="{00000000-0005-0000-0000-00007B510000}"/>
    <cellStyle name="Normal 2 2 2 5 2 11 4 4" xfId="20977" xr:uid="{00000000-0005-0000-0000-00007C510000}"/>
    <cellStyle name="Normal 2 2 2 5 2 11 4 5" xfId="20978" xr:uid="{00000000-0005-0000-0000-00007D510000}"/>
    <cellStyle name="Normal 2 2 2 5 2 11 4 6" xfId="20979" xr:uid="{00000000-0005-0000-0000-00007E510000}"/>
    <cellStyle name="Normal 2 2 2 5 2 11 4 7" xfId="20980" xr:uid="{00000000-0005-0000-0000-00007F510000}"/>
    <cellStyle name="Normal 2 2 2 5 2 11 4 8" xfId="20981" xr:uid="{00000000-0005-0000-0000-000080510000}"/>
    <cellStyle name="Normal 2 2 2 5 2 11 4 9" xfId="20982" xr:uid="{00000000-0005-0000-0000-000081510000}"/>
    <cellStyle name="Normal 2 2 2 5 2 11 5" xfId="20983" xr:uid="{00000000-0005-0000-0000-000082510000}"/>
    <cellStyle name="Normal 2 2 2 5 2 11 5 10" xfId="20984" xr:uid="{00000000-0005-0000-0000-000083510000}"/>
    <cellStyle name="Normal 2 2 2 5 2 11 5 2" xfId="20985" xr:uid="{00000000-0005-0000-0000-000084510000}"/>
    <cellStyle name="Normal 2 2 2 5 2 11 5 3" xfId="20986" xr:uid="{00000000-0005-0000-0000-000085510000}"/>
    <cellStyle name="Normal 2 2 2 5 2 11 5 4" xfId="20987" xr:uid="{00000000-0005-0000-0000-000086510000}"/>
    <cellStyle name="Normal 2 2 2 5 2 11 5 5" xfId="20988" xr:uid="{00000000-0005-0000-0000-000087510000}"/>
    <cellStyle name="Normal 2 2 2 5 2 11 5 6" xfId="20989" xr:uid="{00000000-0005-0000-0000-000088510000}"/>
    <cellStyle name="Normal 2 2 2 5 2 11 5 7" xfId="20990" xr:uid="{00000000-0005-0000-0000-000089510000}"/>
    <cellStyle name="Normal 2 2 2 5 2 11 5 8" xfId="20991" xr:uid="{00000000-0005-0000-0000-00008A510000}"/>
    <cellStyle name="Normal 2 2 2 5 2 11 5 9" xfId="20992" xr:uid="{00000000-0005-0000-0000-00008B510000}"/>
    <cellStyle name="Normal 2 2 2 5 2 11 6" xfId="20993" xr:uid="{00000000-0005-0000-0000-00008C510000}"/>
    <cellStyle name="Normal 2 2 2 5 2 11 7" xfId="20994" xr:uid="{00000000-0005-0000-0000-00008D510000}"/>
    <cellStyle name="Normal 2 2 2 5 2 11 8" xfId="20995" xr:uid="{00000000-0005-0000-0000-00008E510000}"/>
    <cellStyle name="Normal 2 2 2 5 2 11 9" xfId="20996" xr:uid="{00000000-0005-0000-0000-00008F510000}"/>
    <cellStyle name="Normal 2 2 2 5 2 12" xfId="20997" xr:uid="{00000000-0005-0000-0000-000090510000}"/>
    <cellStyle name="Normal 2 2 2 5 2 12 10" xfId="20998" xr:uid="{00000000-0005-0000-0000-000091510000}"/>
    <cellStyle name="Normal 2 2 2 5 2 12 11" xfId="20999" xr:uid="{00000000-0005-0000-0000-000092510000}"/>
    <cellStyle name="Normal 2 2 2 5 2 12 12" xfId="21000" xr:uid="{00000000-0005-0000-0000-000093510000}"/>
    <cellStyle name="Normal 2 2 2 5 2 12 13" xfId="21001" xr:uid="{00000000-0005-0000-0000-000094510000}"/>
    <cellStyle name="Normal 2 2 2 5 2 12 14" xfId="21002" xr:uid="{00000000-0005-0000-0000-000095510000}"/>
    <cellStyle name="Normal 2 2 2 5 2 12 2" xfId="21003" xr:uid="{00000000-0005-0000-0000-000096510000}"/>
    <cellStyle name="Normal 2 2 2 5 2 12 2 10" xfId="21004" xr:uid="{00000000-0005-0000-0000-000097510000}"/>
    <cellStyle name="Normal 2 2 2 5 2 12 2 2" xfId="21005" xr:uid="{00000000-0005-0000-0000-000098510000}"/>
    <cellStyle name="Normal 2 2 2 5 2 12 2 3" xfId="21006" xr:uid="{00000000-0005-0000-0000-000099510000}"/>
    <cellStyle name="Normal 2 2 2 5 2 12 2 4" xfId="21007" xr:uid="{00000000-0005-0000-0000-00009A510000}"/>
    <cellStyle name="Normal 2 2 2 5 2 12 2 5" xfId="21008" xr:uid="{00000000-0005-0000-0000-00009B510000}"/>
    <cellStyle name="Normal 2 2 2 5 2 12 2 6" xfId="21009" xr:uid="{00000000-0005-0000-0000-00009C510000}"/>
    <cellStyle name="Normal 2 2 2 5 2 12 2 7" xfId="21010" xr:uid="{00000000-0005-0000-0000-00009D510000}"/>
    <cellStyle name="Normal 2 2 2 5 2 12 2 8" xfId="21011" xr:uid="{00000000-0005-0000-0000-00009E510000}"/>
    <cellStyle name="Normal 2 2 2 5 2 12 2 9" xfId="21012" xr:uid="{00000000-0005-0000-0000-00009F510000}"/>
    <cellStyle name="Normal 2 2 2 5 2 12 3" xfId="21013" xr:uid="{00000000-0005-0000-0000-0000A0510000}"/>
    <cellStyle name="Normal 2 2 2 5 2 12 3 10" xfId="21014" xr:uid="{00000000-0005-0000-0000-0000A1510000}"/>
    <cellStyle name="Normal 2 2 2 5 2 12 3 2" xfId="21015" xr:uid="{00000000-0005-0000-0000-0000A2510000}"/>
    <cellStyle name="Normal 2 2 2 5 2 12 3 3" xfId="21016" xr:uid="{00000000-0005-0000-0000-0000A3510000}"/>
    <cellStyle name="Normal 2 2 2 5 2 12 3 4" xfId="21017" xr:uid="{00000000-0005-0000-0000-0000A4510000}"/>
    <cellStyle name="Normal 2 2 2 5 2 12 3 5" xfId="21018" xr:uid="{00000000-0005-0000-0000-0000A5510000}"/>
    <cellStyle name="Normal 2 2 2 5 2 12 3 6" xfId="21019" xr:uid="{00000000-0005-0000-0000-0000A6510000}"/>
    <cellStyle name="Normal 2 2 2 5 2 12 3 7" xfId="21020" xr:uid="{00000000-0005-0000-0000-0000A7510000}"/>
    <cellStyle name="Normal 2 2 2 5 2 12 3 8" xfId="21021" xr:uid="{00000000-0005-0000-0000-0000A8510000}"/>
    <cellStyle name="Normal 2 2 2 5 2 12 3 9" xfId="21022" xr:uid="{00000000-0005-0000-0000-0000A9510000}"/>
    <cellStyle name="Normal 2 2 2 5 2 12 4" xfId="21023" xr:uid="{00000000-0005-0000-0000-0000AA510000}"/>
    <cellStyle name="Normal 2 2 2 5 2 12 4 10" xfId="21024" xr:uid="{00000000-0005-0000-0000-0000AB510000}"/>
    <cellStyle name="Normal 2 2 2 5 2 12 4 2" xfId="21025" xr:uid="{00000000-0005-0000-0000-0000AC510000}"/>
    <cellStyle name="Normal 2 2 2 5 2 12 4 3" xfId="21026" xr:uid="{00000000-0005-0000-0000-0000AD510000}"/>
    <cellStyle name="Normal 2 2 2 5 2 12 4 4" xfId="21027" xr:uid="{00000000-0005-0000-0000-0000AE510000}"/>
    <cellStyle name="Normal 2 2 2 5 2 12 4 5" xfId="21028" xr:uid="{00000000-0005-0000-0000-0000AF510000}"/>
    <cellStyle name="Normal 2 2 2 5 2 12 4 6" xfId="21029" xr:uid="{00000000-0005-0000-0000-0000B0510000}"/>
    <cellStyle name="Normal 2 2 2 5 2 12 4 7" xfId="21030" xr:uid="{00000000-0005-0000-0000-0000B1510000}"/>
    <cellStyle name="Normal 2 2 2 5 2 12 4 8" xfId="21031" xr:uid="{00000000-0005-0000-0000-0000B2510000}"/>
    <cellStyle name="Normal 2 2 2 5 2 12 4 9" xfId="21032" xr:uid="{00000000-0005-0000-0000-0000B3510000}"/>
    <cellStyle name="Normal 2 2 2 5 2 12 5" xfId="21033" xr:uid="{00000000-0005-0000-0000-0000B4510000}"/>
    <cellStyle name="Normal 2 2 2 5 2 12 5 10" xfId="21034" xr:uid="{00000000-0005-0000-0000-0000B5510000}"/>
    <cellStyle name="Normal 2 2 2 5 2 12 5 2" xfId="21035" xr:uid="{00000000-0005-0000-0000-0000B6510000}"/>
    <cellStyle name="Normal 2 2 2 5 2 12 5 3" xfId="21036" xr:uid="{00000000-0005-0000-0000-0000B7510000}"/>
    <cellStyle name="Normal 2 2 2 5 2 12 5 4" xfId="21037" xr:uid="{00000000-0005-0000-0000-0000B8510000}"/>
    <cellStyle name="Normal 2 2 2 5 2 12 5 5" xfId="21038" xr:uid="{00000000-0005-0000-0000-0000B9510000}"/>
    <cellStyle name="Normal 2 2 2 5 2 12 5 6" xfId="21039" xr:uid="{00000000-0005-0000-0000-0000BA510000}"/>
    <cellStyle name="Normal 2 2 2 5 2 12 5 7" xfId="21040" xr:uid="{00000000-0005-0000-0000-0000BB510000}"/>
    <cellStyle name="Normal 2 2 2 5 2 12 5 8" xfId="21041" xr:uid="{00000000-0005-0000-0000-0000BC510000}"/>
    <cellStyle name="Normal 2 2 2 5 2 12 5 9" xfId="21042" xr:uid="{00000000-0005-0000-0000-0000BD510000}"/>
    <cellStyle name="Normal 2 2 2 5 2 12 6" xfId="21043" xr:uid="{00000000-0005-0000-0000-0000BE510000}"/>
    <cellStyle name="Normal 2 2 2 5 2 12 7" xfId="21044" xr:uid="{00000000-0005-0000-0000-0000BF510000}"/>
    <cellStyle name="Normal 2 2 2 5 2 12 8" xfId="21045" xr:uid="{00000000-0005-0000-0000-0000C0510000}"/>
    <cellStyle name="Normal 2 2 2 5 2 12 9" xfId="21046" xr:uid="{00000000-0005-0000-0000-0000C1510000}"/>
    <cellStyle name="Normal 2 2 2 5 2 13" xfId="21047" xr:uid="{00000000-0005-0000-0000-0000C2510000}"/>
    <cellStyle name="Normal 2 2 2 5 2 13 10" xfId="21048" xr:uid="{00000000-0005-0000-0000-0000C3510000}"/>
    <cellStyle name="Normal 2 2 2 5 2 13 11" xfId="21049" xr:uid="{00000000-0005-0000-0000-0000C4510000}"/>
    <cellStyle name="Normal 2 2 2 5 2 13 12" xfId="21050" xr:uid="{00000000-0005-0000-0000-0000C5510000}"/>
    <cellStyle name="Normal 2 2 2 5 2 13 13" xfId="21051" xr:uid="{00000000-0005-0000-0000-0000C6510000}"/>
    <cellStyle name="Normal 2 2 2 5 2 13 14" xfId="21052" xr:uid="{00000000-0005-0000-0000-0000C7510000}"/>
    <cellStyle name="Normal 2 2 2 5 2 13 2" xfId="21053" xr:uid="{00000000-0005-0000-0000-0000C8510000}"/>
    <cellStyle name="Normal 2 2 2 5 2 13 2 10" xfId="21054" xr:uid="{00000000-0005-0000-0000-0000C9510000}"/>
    <cellStyle name="Normal 2 2 2 5 2 13 2 2" xfId="21055" xr:uid="{00000000-0005-0000-0000-0000CA510000}"/>
    <cellStyle name="Normal 2 2 2 5 2 13 2 3" xfId="21056" xr:uid="{00000000-0005-0000-0000-0000CB510000}"/>
    <cellStyle name="Normal 2 2 2 5 2 13 2 4" xfId="21057" xr:uid="{00000000-0005-0000-0000-0000CC510000}"/>
    <cellStyle name="Normal 2 2 2 5 2 13 2 5" xfId="21058" xr:uid="{00000000-0005-0000-0000-0000CD510000}"/>
    <cellStyle name="Normal 2 2 2 5 2 13 2 6" xfId="21059" xr:uid="{00000000-0005-0000-0000-0000CE510000}"/>
    <cellStyle name="Normal 2 2 2 5 2 13 2 7" xfId="21060" xr:uid="{00000000-0005-0000-0000-0000CF510000}"/>
    <cellStyle name="Normal 2 2 2 5 2 13 2 8" xfId="21061" xr:uid="{00000000-0005-0000-0000-0000D0510000}"/>
    <cellStyle name="Normal 2 2 2 5 2 13 2 9" xfId="21062" xr:uid="{00000000-0005-0000-0000-0000D1510000}"/>
    <cellStyle name="Normal 2 2 2 5 2 13 3" xfId="21063" xr:uid="{00000000-0005-0000-0000-0000D2510000}"/>
    <cellStyle name="Normal 2 2 2 5 2 13 3 10" xfId="21064" xr:uid="{00000000-0005-0000-0000-0000D3510000}"/>
    <cellStyle name="Normal 2 2 2 5 2 13 3 2" xfId="21065" xr:uid="{00000000-0005-0000-0000-0000D4510000}"/>
    <cellStyle name="Normal 2 2 2 5 2 13 3 3" xfId="21066" xr:uid="{00000000-0005-0000-0000-0000D5510000}"/>
    <cellStyle name="Normal 2 2 2 5 2 13 3 4" xfId="21067" xr:uid="{00000000-0005-0000-0000-0000D6510000}"/>
    <cellStyle name="Normal 2 2 2 5 2 13 3 5" xfId="21068" xr:uid="{00000000-0005-0000-0000-0000D7510000}"/>
    <cellStyle name="Normal 2 2 2 5 2 13 3 6" xfId="21069" xr:uid="{00000000-0005-0000-0000-0000D8510000}"/>
    <cellStyle name="Normal 2 2 2 5 2 13 3 7" xfId="21070" xr:uid="{00000000-0005-0000-0000-0000D9510000}"/>
    <cellStyle name="Normal 2 2 2 5 2 13 3 8" xfId="21071" xr:uid="{00000000-0005-0000-0000-0000DA510000}"/>
    <cellStyle name="Normal 2 2 2 5 2 13 3 9" xfId="21072" xr:uid="{00000000-0005-0000-0000-0000DB510000}"/>
    <cellStyle name="Normal 2 2 2 5 2 13 4" xfId="21073" xr:uid="{00000000-0005-0000-0000-0000DC510000}"/>
    <cellStyle name="Normal 2 2 2 5 2 13 4 10" xfId="21074" xr:uid="{00000000-0005-0000-0000-0000DD510000}"/>
    <cellStyle name="Normal 2 2 2 5 2 13 4 2" xfId="21075" xr:uid="{00000000-0005-0000-0000-0000DE510000}"/>
    <cellStyle name="Normal 2 2 2 5 2 13 4 3" xfId="21076" xr:uid="{00000000-0005-0000-0000-0000DF510000}"/>
    <cellStyle name="Normal 2 2 2 5 2 13 4 4" xfId="21077" xr:uid="{00000000-0005-0000-0000-0000E0510000}"/>
    <cellStyle name="Normal 2 2 2 5 2 13 4 5" xfId="21078" xr:uid="{00000000-0005-0000-0000-0000E1510000}"/>
    <cellStyle name="Normal 2 2 2 5 2 13 4 6" xfId="21079" xr:uid="{00000000-0005-0000-0000-0000E2510000}"/>
    <cellStyle name="Normal 2 2 2 5 2 13 4 7" xfId="21080" xr:uid="{00000000-0005-0000-0000-0000E3510000}"/>
    <cellStyle name="Normal 2 2 2 5 2 13 4 8" xfId="21081" xr:uid="{00000000-0005-0000-0000-0000E4510000}"/>
    <cellStyle name="Normal 2 2 2 5 2 13 4 9" xfId="21082" xr:uid="{00000000-0005-0000-0000-0000E5510000}"/>
    <cellStyle name="Normal 2 2 2 5 2 13 5" xfId="21083" xr:uid="{00000000-0005-0000-0000-0000E6510000}"/>
    <cellStyle name="Normal 2 2 2 5 2 13 5 10" xfId="21084" xr:uid="{00000000-0005-0000-0000-0000E7510000}"/>
    <cellStyle name="Normal 2 2 2 5 2 13 5 2" xfId="21085" xr:uid="{00000000-0005-0000-0000-0000E8510000}"/>
    <cellStyle name="Normal 2 2 2 5 2 13 5 3" xfId="21086" xr:uid="{00000000-0005-0000-0000-0000E9510000}"/>
    <cellStyle name="Normal 2 2 2 5 2 13 5 4" xfId="21087" xr:uid="{00000000-0005-0000-0000-0000EA510000}"/>
    <cellStyle name="Normal 2 2 2 5 2 13 5 5" xfId="21088" xr:uid="{00000000-0005-0000-0000-0000EB510000}"/>
    <cellStyle name="Normal 2 2 2 5 2 13 5 6" xfId="21089" xr:uid="{00000000-0005-0000-0000-0000EC510000}"/>
    <cellStyle name="Normal 2 2 2 5 2 13 5 7" xfId="21090" xr:uid="{00000000-0005-0000-0000-0000ED510000}"/>
    <cellStyle name="Normal 2 2 2 5 2 13 5 8" xfId="21091" xr:uid="{00000000-0005-0000-0000-0000EE510000}"/>
    <cellStyle name="Normal 2 2 2 5 2 13 5 9" xfId="21092" xr:uid="{00000000-0005-0000-0000-0000EF510000}"/>
    <cellStyle name="Normal 2 2 2 5 2 13 6" xfId="21093" xr:uid="{00000000-0005-0000-0000-0000F0510000}"/>
    <cellStyle name="Normal 2 2 2 5 2 13 7" xfId="21094" xr:uid="{00000000-0005-0000-0000-0000F1510000}"/>
    <cellStyle name="Normal 2 2 2 5 2 13 8" xfId="21095" xr:uid="{00000000-0005-0000-0000-0000F2510000}"/>
    <cellStyle name="Normal 2 2 2 5 2 13 9" xfId="21096" xr:uid="{00000000-0005-0000-0000-0000F3510000}"/>
    <cellStyle name="Normal 2 2 2 5 2 14" xfId="21097" xr:uid="{00000000-0005-0000-0000-0000F4510000}"/>
    <cellStyle name="Normal 2 2 2 5 2 14 10" xfId="21098" xr:uid="{00000000-0005-0000-0000-0000F5510000}"/>
    <cellStyle name="Normal 2 2 2 5 2 14 11" xfId="21099" xr:uid="{00000000-0005-0000-0000-0000F6510000}"/>
    <cellStyle name="Normal 2 2 2 5 2 14 12" xfId="21100" xr:uid="{00000000-0005-0000-0000-0000F7510000}"/>
    <cellStyle name="Normal 2 2 2 5 2 14 13" xfId="21101" xr:uid="{00000000-0005-0000-0000-0000F8510000}"/>
    <cellStyle name="Normal 2 2 2 5 2 14 14" xfId="21102" xr:uid="{00000000-0005-0000-0000-0000F9510000}"/>
    <cellStyle name="Normal 2 2 2 5 2 14 2" xfId="21103" xr:uid="{00000000-0005-0000-0000-0000FA510000}"/>
    <cellStyle name="Normal 2 2 2 5 2 14 2 10" xfId="21104" xr:uid="{00000000-0005-0000-0000-0000FB510000}"/>
    <cellStyle name="Normal 2 2 2 5 2 14 2 2" xfId="21105" xr:uid="{00000000-0005-0000-0000-0000FC510000}"/>
    <cellStyle name="Normal 2 2 2 5 2 14 2 3" xfId="21106" xr:uid="{00000000-0005-0000-0000-0000FD510000}"/>
    <cellStyle name="Normal 2 2 2 5 2 14 2 4" xfId="21107" xr:uid="{00000000-0005-0000-0000-0000FE510000}"/>
    <cellStyle name="Normal 2 2 2 5 2 14 2 5" xfId="21108" xr:uid="{00000000-0005-0000-0000-0000FF510000}"/>
    <cellStyle name="Normal 2 2 2 5 2 14 2 6" xfId="21109" xr:uid="{00000000-0005-0000-0000-000000520000}"/>
    <cellStyle name="Normal 2 2 2 5 2 14 2 7" xfId="21110" xr:uid="{00000000-0005-0000-0000-000001520000}"/>
    <cellStyle name="Normal 2 2 2 5 2 14 2 8" xfId="21111" xr:uid="{00000000-0005-0000-0000-000002520000}"/>
    <cellStyle name="Normal 2 2 2 5 2 14 2 9" xfId="21112" xr:uid="{00000000-0005-0000-0000-000003520000}"/>
    <cellStyle name="Normal 2 2 2 5 2 14 3" xfId="21113" xr:uid="{00000000-0005-0000-0000-000004520000}"/>
    <cellStyle name="Normal 2 2 2 5 2 14 3 10" xfId="21114" xr:uid="{00000000-0005-0000-0000-000005520000}"/>
    <cellStyle name="Normal 2 2 2 5 2 14 3 2" xfId="21115" xr:uid="{00000000-0005-0000-0000-000006520000}"/>
    <cellStyle name="Normal 2 2 2 5 2 14 3 3" xfId="21116" xr:uid="{00000000-0005-0000-0000-000007520000}"/>
    <cellStyle name="Normal 2 2 2 5 2 14 3 4" xfId="21117" xr:uid="{00000000-0005-0000-0000-000008520000}"/>
    <cellStyle name="Normal 2 2 2 5 2 14 3 5" xfId="21118" xr:uid="{00000000-0005-0000-0000-000009520000}"/>
    <cellStyle name="Normal 2 2 2 5 2 14 3 6" xfId="21119" xr:uid="{00000000-0005-0000-0000-00000A520000}"/>
    <cellStyle name="Normal 2 2 2 5 2 14 3 7" xfId="21120" xr:uid="{00000000-0005-0000-0000-00000B520000}"/>
    <cellStyle name="Normal 2 2 2 5 2 14 3 8" xfId="21121" xr:uid="{00000000-0005-0000-0000-00000C520000}"/>
    <cellStyle name="Normal 2 2 2 5 2 14 3 9" xfId="21122" xr:uid="{00000000-0005-0000-0000-00000D520000}"/>
    <cellStyle name="Normal 2 2 2 5 2 14 4" xfId="21123" xr:uid="{00000000-0005-0000-0000-00000E520000}"/>
    <cellStyle name="Normal 2 2 2 5 2 14 4 10" xfId="21124" xr:uid="{00000000-0005-0000-0000-00000F520000}"/>
    <cellStyle name="Normal 2 2 2 5 2 14 4 2" xfId="21125" xr:uid="{00000000-0005-0000-0000-000010520000}"/>
    <cellStyle name="Normal 2 2 2 5 2 14 4 3" xfId="21126" xr:uid="{00000000-0005-0000-0000-000011520000}"/>
    <cellStyle name="Normal 2 2 2 5 2 14 4 4" xfId="21127" xr:uid="{00000000-0005-0000-0000-000012520000}"/>
    <cellStyle name="Normal 2 2 2 5 2 14 4 5" xfId="21128" xr:uid="{00000000-0005-0000-0000-000013520000}"/>
    <cellStyle name="Normal 2 2 2 5 2 14 4 6" xfId="21129" xr:uid="{00000000-0005-0000-0000-000014520000}"/>
    <cellStyle name="Normal 2 2 2 5 2 14 4 7" xfId="21130" xr:uid="{00000000-0005-0000-0000-000015520000}"/>
    <cellStyle name="Normal 2 2 2 5 2 14 4 8" xfId="21131" xr:uid="{00000000-0005-0000-0000-000016520000}"/>
    <cellStyle name="Normal 2 2 2 5 2 14 4 9" xfId="21132" xr:uid="{00000000-0005-0000-0000-000017520000}"/>
    <cellStyle name="Normal 2 2 2 5 2 14 5" xfId="21133" xr:uid="{00000000-0005-0000-0000-000018520000}"/>
    <cellStyle name="Normal 2 2 2 5 2 14 5 10" xfId="21134" xr:uid="{00000000-0005-0000-0000-000019520000}"/>
    <cellStyle name="Normal 2 2 2 5 2 14 5 2" xfId="21135" xr:uid="{00000000-0005-0000-0000-00001A520000}"/>
    <cellStyle name="Normal 2 2 2 5 2 14 5 3" xfId="21136" xr:uid="{00000000-0005-0000-0000-00001B520000}"/>
    <cellStyle name="Normal 2 2 2 5 2 14 5 4" xfId="21137" xr:uid="{00000000-0005-0000-0000-00001C520000}"/>
    <cellStyle name="Normal 2 2 2 5 2 14 5 5" xfId="21138" xr:uid="{00000000-0005-0000-0000-00001D520000}"/>
    <cellStyle name="Normal 2 2 2 5 2 14 5 6" xfId="21139" xr:uid="{00000000-0005-0000-0000-00001E520000}"/>
    <cellStyle name="Normal 2 2 2 5 2 14 5 7" xfId="21140" xr:uid="{00000000-0005-0000-0000-00001F520000}"/>
    <cellStyle name="Normal 2 2 2 5 2 14 5 8" xfId="21141" xr:uid="{00000000-0005-0000-0000-000020520000}"/>
    <cellStyle name="Normal 2 2 2 5 2 14 5 9" xfId="21142" xr:uid="{00000000-0005-0000-0000-000021520000}"/>
    <cellStyle name="Normal 2 2 2 5 2 14 6" xfId="21143" xr:uid="{00000000-0005-0000-0000-000022520000}"/>
    <cellStyle name="Normal 2 2 2 5 2 14 7" xfId="21144" xr:uid="{00000000-0005-0000-0000-000023520000}"/>
    <cellStyle name="Normal 2 2 2 5 2 14 8" xfId="21145" xr:uid="{00000000-0005-0000-0000-000024520000}"/>
    <cellStyle name="Normal 2 2 2 5 2 14 9" xfId="21146" xr:uid="{00000000-0005-0000-0000-000025520000}"/>
    <cellStyle name="Normal 2 2 2 5 2 15" xfId="21147" xr:uid="{00000000-0005-0000-0000-000026520000}"/>
    <cellStyle name="Normal 2 2 2 5 2 15 10" xfId="21148" xr:uid="{00000000-0005-0000-0000-000027520000}"/>
    <cellStyle name="Normal 2 2 2 5 2 15 11" xfId="21149" xr:uid="{00000000-0005-0000-0000-000028520000}"/>
    <cellStyle name="Normal 2 2 2 5 2 15 12" xfId="21150" xr:uid="{00000000-0005-0000-0000-000029520000}"/>
    <cellStyle name="Normal 2 2 2 5 2 15 13" xfId="21151" xr:uid="{00000000-0005-0000-0000-00002A520000}"/>
    <cellStyle name="Normal 2 2 2 5 2 15 14" xfId="21152" xr:uid="{00000000-0005-0000-0000-00002B520000}"/>
    <cellStyle name="Normal 2 2 2 5 2 15 2" xfId="21153" xr:uid="{00000000-0005-0000-0000-00002C520000}"/>
    <cellStyle name="Normal 2 2 2 5 2 15 2 10" xfId="21154" xr:uid="{00000000-0005-0000-0000-00002D520000}"/>
    <cellStyle name="Normal 2 2 2 5 2 15 2 2" xfId="21155" xr:uid="{00000000-0005-0000-0000-00002E520000}"/>
    <cellStyle name="Normal 2 2 2 5 2 15 2 3" xfId="21156" xr:uid="{00000000-0005-0000-0000-00002F520000}"/>
    <cellStyle name="Normal 2 2 2 5 2 15 2 4" xfId="21157" xr:uid="{00000000-0005-0000-0000-000030520000}"/>
    <cellStyle name="Normal 2 2 2 5 2 15 2 5" xfId="21158" xr:uid="{00000000-0005-0000-0000-000031520000}"/>
    <cellStyle name="Normal 2 2 2 5 2 15 2 6" xfId="21159" xr:uid="{00000000-0005-0000-0000-000032520000}"/>
    <cellStyle name="Normal 2 2 2 5 2 15 2 7" xfId="21160" xr:uid="{00000000-0005-0000-0000-000033520000}"/>
    <cellStyle name="Normal 2 2 2 5 2 15 2 8" xfId="21161" xr:uid="{00000000-0005-0000-0000-000034520000}"/>
    <cellStyle name="Normal 2 2 2 5 2 15 2 9" xfId="21162" xr:uid="{00000000-0005-0000-0000-000035520000}"/>
    <cellStyle name="Normal 2 2 2 5 2 15 3" xfId="21163" xr:uid="{00000000-0005-0000-0000-000036520000}"/>
    <cellStyle name="Normal 2 2 2 5 2 15 3 10" xfId="21164" xr:uid="{00000000-0005-0000-0000-000037520000}"/>
    <cellStyle name="Normal 2 2 2 5 2 15 3 2" xfId="21165" xr:uid="{00000000-0005-0000-0000-000038520000}"/>
    <cellStyle name="Normal 2 2 2 5 2 15 3 3" xfId="21166" xr:uid="{00000000-0005-0000-0000-000039520000}"/>
    <cellStyle name="Normal 2 2 2 5 2 15 3 4" xfId="21167" xr:uid="{00000000-0005-0000-0000-00003A520000}"/>
    <cellStyle name="Normal 2 2 2 5 2 15 3 5" xfId="21168" xr:uid="{00000000-0005-0000-0000-00003B520000}"/>
    <cellStyle name="Normal 2 2 2 5 2 15 3 6" xfId="21169" xr:uid="{00000000-0005-0000-0000-00003C520000}"/>
    <cellStyle name="Normal 2 2 2 5 2 15 3 7" xfId="21170" xr:uid="{00000000-0005-0000-0000-00003D520000}"/>
    <cellStyle name="Normal 2 2 2 5 2 15 3 8" xfId="21171" xr:uid="{00000000-0005-0000-0000-00003E520000}"/>
    <cellStyle name="Normal 2 2 2 5 2 15 3 9" xfId="21172" xr:uid="{00000000-0005-0000-0000-00003F520000}"/>
    <cellStyle name="Normal 2 2 2 5 2 15 4" xfId="21173" xr:uid="{00000000-0005-0000-0000-000040520000}"/>
    <cellStyle name="Normal 2 2 2 5 2 15 4 10" xfId="21174" xr:uid="{00000000-0005-0000-0000-000041520000}"/>
    <cellStyle name="Normal 2 2 2 5 2 15 4 2" xfId="21175" xr:uid="{00000000-0005-0000-0000-000042520000}"/>
    <cellStyle name="Normal 2 2 2 5 2 15 4 3" xfId="21176" xr:uid="{00000000-0005-0000-0000-000043520000}"/>
    <cellStyle name="Normal 2 2 2 5 2 15 4 4" xfId="21177" xr:uid="{00000000-0005-0000-0000-000044520000}"/>
    <cellStyle name="Normal 2 2 2 5 2 15 4 5" xfId="21178" xr:uid="{00000000-0005-0000-0000-000045520000}"/>
    <cellStyle name="Normal 2 2 2 5 2 15 4 6" xfId="21179" xr:uid="{00000000-0005-0000-0000-000046520000}"/>
    <cellStyle name="Normal 2 2 2 5 2 15 4 7" xfId="21180" xr:uid="{00000000-0005-0000-0000-000047520000}"/>
    <cellStyle name="Normal 2 2 2 5 2 15 4 8" xfId="21181" xr:uid="{00000000-0005-0000-0000-000048520000}"/>
    <cellStyle name="Normal 2 2 2 5 2 15 4 9" xfId="21182" xr:uid="{00000000-0005-0000-0000-000049520000}"/>
    <cellStyle name="Normal 2 2 2 5 2 15 5" xfId="21183" xr:uid="{00000000-0005-0000-0000-00004A520000}"/>
    <cellStyle name="Normal 2 2 2 5 2 15 5 10" xfId="21184" xr:uid="{00000000-0005-0000-0000-00004B520000}"/>
    <cellStyle name="Normal 2 2 2 5 2 15 5 2" xfId="21185" xr:uid="{00000000-0005-0000-0000-00004C520000}"/>
    <cellStyle name="Normal 2 2 2 5 2 15 5 3" xfId="21186" xr:uid="{00000000-0005-0000-0000-00004D520000}"/>
    <cellStyle name="Normal 2 2 2 5 2 15 5 4" xfId="21187" xr:uid="{00000000-0005-0000-0000-00004E520000}"/>
    <cellStyle name="Normal 2 2 2 5 2 15 5 5" xfId="21188" xr:uid="{00000000-0005-0000-0000-00004F520000}"/>
    <cellStyle name="Normal 2 2 2 5 2 15 5 6" xfId="21189" xr:uid="{00000000-0005-0000-0000-000050520000}"/>
    <cellStyle name="Normal 2 2 2 5 2 15 5 7" xfId="21190" xr:uid="{00000000-0005-0000-0000-000051520000}"/>
    <cellStyle name="Normal 2 2 2 5 2 15 5 8" xfId="21191" xr:uid="{00000000-0005-0000-0000-000052520000}"/>
    <cellStyle name="Normal 2 2 2 5 2 15 5 9" xfId="21192" xr:uid="{00000000-0005-0000-0000-000053520000}"/>
    <cellStyle name="Normal 2 2 2 5 2 15 6" xfId="21193" xr:uid="{00000000-0005-0000-0000-000054520000}"/>
    <cellStyle name="Normal 2 2 2 5 2 15 7" xfId="21194" xr:uid="{00000000-0005-0000-0000-000055520000}"/>
    <cellStyle name="Normal 2 2 2 5 2 15 8" xfId="21195" xr:uid="{00000000-0005-0000-0000-000056520000}"/>
    <cellStyle name="Normal 2 2 2 5 2 15 9" xfId="21196" xr:uid="{00000000-0005-0000-0000-000057520000}"/>
    <cellStyle name="Normal 2 2 2 5 2 16" xfId="21197" xr:uid="{00000000-0005-0000-0000-000058520000}"/>
    <cellStyle name="Normal 2 2 2 5 2 16 10" xfId="21198" xr:uid="{00000000-0005-0000-0000-000059520000}"/>
    <cellStyle name="Normal 2 2 2 5 2 16 11" xfId="21199" xr:uid="{00000000-0005-0000-0000-00005A520000}"/>
    <cellStyle name="Normal 2 2 2 5 2 16 12" xfId="21200" xr:uid="{00000000-0005-0000-0000-00005B520000}"/>
    <cellStyle name="Normal 2 2 2 5 2 16 13" xfId="21201" xr:uid="{00000000-0005-0000-0000-00005C520000}"/>
    <cellStyle name="Normal 2 2 2 5 2 16 14" xfId="21202" xr:uid="{00000000-0005-0000-0000-00005D520000}"/>
    <cellStyle name="Normal 2 2 2 5 2 16 2" xfId="21203" xr:uid="{00000000-0005-0000-0000-00005E520000}"/>
    <cellStyle name="Normal 2 2 2 5 2 16 2 10" xfId="21204" xr:uid="{00000000-0005-0000-0000-00005F520000}"/>
    <cellStyle name="Normal 2 2 2 5 2 16 2 2" xfId="21205" xr:uid="{00000000-0005-0000-0000-000060520000}"/>
    <cellStyle name="Normal 2 2 2 5 2 16 2 3" xfId="21206" xr:uid="{00000000-0005-0000-0000-000061520000}"/>
    <cellStyle name="Normal 2 2 2 5 2 16 2 4" xfId="21207" xr:uid="{00000000-0005-0000-0000-000062520000}"/>
    <cellStyle name="Normal 2 2 2 5 2 16 2 5" xfId="21208" xr:uid="{00000000-0005-0000-0000-000063520000}"/>
    <cellStyle name="Normal 2 2 2 5 2 16 2 6" xfId="21209" xr:uid="{00000000-0005-0000-0000-000064520000}"/>
    <cellStyle name="Normal 2 2 2 5 2 16 2 7" xfId="21210" xr:uid="{00000000-0005-0000-0000-000065520000}"/>
    <cellStyle name="Normal 2 2 2 5 2 16 2 8" xfId="21211" xr:uid="{00000000-0005-0000-0000-000066520000}"/>
    <cellStyle name="Normal 2 2 2 5 2 16 2 9" xfId="21212" xr:uid="{00000000-0005-0000-0000-000067520000}"/>
    <cellStyle name="Normal 2 2 2 5 2 16 3" xfId="21213" xr:uid="{00000000-0005-0000-0000-000068520000}"/>
    <cellStyle name="Normal 2 2 2 5 2 16 3 10" xfId="21214" xr:uid="{00000000-0005-0000-0000-000069520000}"/>
    <cellStyle name="Normal 2 2 2 5 2 16 3 2" xfId="21215" xr:uid="{00000000-0005-0000-0000-00006A520000}"/>
    <cellStyle name="Normal 2 2 2 5 2 16 3 3" xfId="21216" xr:uid="{00000000-0005-0000-0000-00006B520000}"/>
    <cellStyle name="Normal 2 2 2 5 2 16 3 4" xfId="21217" xr:uid="{00000000-0005-0000-0000-00006C520000}"/>
    <cellStyle name="Normal 2 2 2 5 2 16 3 5" xfId="21218" xr:uid="{00000000-0005-0000-0000-00006D520000}"/>
    <cellStyle name="Normal 2 2 2 5 2 16 3 6" xfId="21219" xr:uid="{00000000-0005-0000-0000-00006E520000}"/>
    <cellStyle name="Normal 2 2 2 5 2 16 3 7" xfId="21220" xr:uid="{00000000-0005-0000-0000-00006F520000}"/>
    <cellStyle name="Normal 2 2 2 5 2 16 3 8" xfId="21221" xr:uid="{00000000-0005-0000-0000-000070520000}"/>
    <cellStyle name="Normal 2 2 2 5 2 16 3 9" xfId="21222" xr:uid="{00000000-0005-0000-0000-000071520000}"/>
    <cellStyle name="Normal 2 2 2 5 2 16 4" xfId="21223" xr:uid="{00000000-0005-0000-0000-000072520000}"/>
    <cellStyle name="Normal 2 2 2 5 2 16 4 10" xfId="21224" xr:uid="{00000000-0005-0000-0000-000073520000}"/>
    <cellStyle name="Normal 2 2 2 5 2 16 4 2" xfId="21225" xr:uid="{00000000-0005-0000-0000-000074520000}"/>
    <cellStyle name="Normal 2 2 2 5 2 16 4 3" xfId="21226" xr:uid="{00000000-0005-0000-0000-000075520000}"/>
    <cellStyle name="Normal 2 2 2 5 2 16 4 4" xfId="21227" xr:uid="{00000000-0005-0000-0000-000076520000}"/>
    <cellStyle name="Normal 2 2 2 5 2 16 4 5" xfId="21228" xr:uid="{00000000-0005-0000-0000-000077520000}"/>
    <cellStyle name="Normal 2 2 2 5 2 16 4 6" xfId="21229" xr:uid="{00000000-0005-0000-0000-000078520000}"/>
    <cellStyle name="Normal 2 2 2 5 2 16 4 7" xfId="21230" xr:uid="{00000000-0005-0000-0000-000079520000}"/>
    <cellStyle name="Normal 2 2 2 5 2 16 4 8" xfId="21231" xr:uid="{00000000-0005-0000-0000-00007A520000}"/>
    <cellStyle name="Normal 2 2 2 5 2 16 4 9" xfId="21232" xr:uid="{00000000-0005-0000-0000-00007B520000}"/>
    <cellStyle name="Normal 2 2 2 5 2 16 5" xfId="21233" xr:uid="{00000000-0005-0000-0000-00007C520000}"/>
    <cellStyle name="Normal 2 2 2 5 2 16 5 10" xfId="21234" xr:uid="{00000000-0005-0000-0000-00007D520000}"/>
    <cellStyle name="Normal 2 2 2 5 2 16 5 2" xfId="21235" xr:uid="{00000000-0005-0000-0000-00007E520000}"/>
    <cellStyle name="Normal 2 2 2 5 2 16 5 3" xfId="21236" xr:uid="{00000000-0005-0000-0000-00007F520000}"/>
    <cellStyle name="Normal 2 2 2 5 2 16 5 4" xfId="21237" xr:uid="{00000000-0005-0000-0000-000080520000}"/>
    <cellStyle name="Normal 2 2 2 5 2 16 5 5" xfId="21238" xr:uid="{00000000-0005-0000-0000-000081520000}"/>
    <cellStyle name="Normal 2 2 2 5 2 16 5 6" xfId="21239" xr:uid="{00000000-0005-0000-0000-000082520000}"/>
    <cellStyle name="Normal 2 2 2 5 2 16 5 7" xfId="21240" xr:uid="{00000000-0005-0000-0000-000083520000}"/>
    <cellStyle name="Normal 2 2 2 5 2 16 5 8" xfId="21241" xr:uid="{00000000-0005-0000-0000-000084520000}"/>
    <cellStyle name="Normal 2 2 2 5 2 16 5 9" xfId="21242" xr:uid="{00000000-0005-0000-0000-000085520000}"/>
    <cellStyle name="Normal 2 2 2 5 2 16 6" xfId="21243" xr:uid="{00000000-0005-0000-0000-000086520000}"/>
    <cellStyle name="Normal 2 2 2 5 2 16 7" xfId="21244" xr:uid="{00000000-0005-0000-0000-000087520000}"/>
    <cellStyle name="Normal 2 2 2 5 2 16 8" xfId="21245" xr:uid="{00000000-0005-0000-0000-000088520000}"/>
    <cellStyle name="Normal 2 2 2 5 2 16 9" xfId="21246" xr:uid="{00000000-0005-0000-0000-000089520000}"/>
    <cellStyle name="Normal 2 2 2 5 2 17" xfId="21247" xr:uid="{00000000-0005-0000-0000-00008A520000}"/>
    <cellStyle name="Normal 2 2 2 5 2 17 10" xfId="21248" xr:uid="{00000000-0005-0000-0000-00008B520000}"/>
    <cellStyle name="Normal 2 2 2 5 2 17 11" xfId="21249" xr:uid="{00000000-0005-0000-0000-00008C520000}"/>
    <cellStyle name="Normal 2 2 2 5 2 17 12" xfId="21250" xr:uid="{00000000-0005-0000-0000-00008D520000}"/>
    <cellStyle name="Normal 2 2 2 5 2 17 13" xfId="21251" xr:uid="{00000000-0005-0000-0000-00008E520000}"/>
    <cellStyle name="Normal 2 2 2 5 2 17 14" xfId="21252" xr:uid="{00000000-0005-0000-0000-00008F520000}"/>
    <cellStyle name="Normal 2 2 2 5 2 17 2" xfId="21253" xr:uid="{00000000-0005-0000-0000-000090520000}"/>
    <cellStyle name="Normal 2 2 2 5 2 17 2 10" xfId="21254" xr:uid="{00000000-0005-0000-0000-000091520000}"/>
    <cellStyle name="Normal 2 2 2 5 2 17 2 2" xfId="21255" xr:uid="{00000000-0005-0000-0000-000092520000}"/>
    <cellStyle name="Normal 2 2 2 5 2 17 2 3" xfId="21256" xr:uid="{00000000-0005-0000-0000-000093520000}"/>
    <cellStyle name="Normal 2 2 2 5 2 17 2 4" xfId="21257" xr:uid="{00000000-0005-0000-0000-000094520000}"/>
    <cellStyle name="Normal 2 2 2 5 2 17 2 5" xfId="21258" xr:uid="{00000000-0005-0000-0000-000095520000}"/>
    <cellStyle name="Normal 2 2 2 5 2 17 2 6" xfId="21259" xr:uid="{00000000-0005-0000-0000-000096520000}"/>
    <cellStyle name="Normal 2 2 2 5 2 17 2 7" xfId="21260" xr:uid="{00000000-0005-0000-0000-000097520000}"/>
    <cellStyle name="Normal 2 2 2 5 2 17 2 8" xfId="21261" xr:uid="{00000000-0005-0000-0000-000098520000}"/>
    <cellStyle name="Normal 2 2 2 5 2 17 2 9" xfId="21262" xr:uid="{00000000-0005-0000-0000-000099520000}"/>
    <cellStyle name="Normal 2 2 2 5 2 17 3" xfId="21263" xr:uid="{00000000-0005-0000-0000-00009A520000}"/>
    <cellStyle name="Normal 2 2 2 5 2 17 3 10" xfId="21264" xr:uid="{00000000-0005-0000-0000-00009B520000}"/>
    <cellStyle name="Normal 2 2 2 5 2 17 3 2" xfId="21265" xr:uid="{00000000-0005-0000-0000-00009C520000}"/>
    <cellStyle name="Normal 2 2 2 5 2 17 3 3" xfId="21266" xr:uid="{00000000-0005-0000-0000-00009D520000}"/>
    <cellStyle name="Normal 2 2 2 5 2 17 3 4" xfId="21267" xr:uid="{00000000-0005-0000-0000-00009E520000}"/>
    <cellStyle name="Normal 2 2 2 5 2 17 3 5" xfId="21268" xr:uid="{00000000-0005-0000-0000-00009F520000}"/>
    <cellStyle name="Normal 2 2 2 5 2 17 3 6" xfId="21269" xr:uid="{00000000-0005-0000-0000-0000A0520000}"/>
    <cellStyle name="Normal 2 2 2 5 2 17 3 7" xfId="21270" xr:uid="{00000000-0005-0000-0000-0000A1520000}"/>
    <cellStyle name="Normal 2 2 2 5 2 17 3 8" xfId="21271" xr:uid="{00000000-0005-0000-0000-0000A2520000}"/>
    <cellStyle name="Normal 2 2 2 5 2 17 3 9" xfId="21272" xr:uid="{00000000-0005-0000-0000-0000A3520000}"/>
    <cellStyle name="Normal 2 2 2 5 2 17 4" xfId="21273" xr:uid="{00000000-0005-0000-0000-0000A4520000}"/>
    <cellStyle name="Normal 2 2 2 5 2 17 4 10" xfId="21274" xr:uid="{00000000-0005-0000-0000-0000A5520000}"/>
    <cellStyle name="Normal 2 2 2 5 2 17 4 2" xfId="21275" xr:uid="{00000000-0005-0000-0000-0000A6520000}"/>
    <cellStyle name="Normal 2 2 2 5 2 17 4 3" xfId="21276" xr:uid="{00000000-0005-0000-0000-0000A7520000}"/>
    <cellStyle name="Normal 2 2 2 5 2 17 4 4" xfId="21277" xr:uid="{00000000-0005-0000-0000-0000A8520000}"/>
    <cellStyle name="Normal 2 2 2 5 2 17 4 5" xfId="21278" xr:uid="{00000000-0005-0000-0000-0000A9520000}"/>
    <cellStyle name="Normal 2 2 2 5 2 17 4 6" xfId="21279" xr:uid="{00000000-0005-0000-0000-0000AA520000}"/>
    <cellStyle name="Normal 2 2 2 5 2 17 4 7" xfId="21280" xr:uid="{00000000-0005-0000-0000-0000AB520000}"/>
    <cellStyle name="Normal 2 2 2 5 2 17 4 8" xfId="21281" xr:uid="{00000000-0005-0000-0000-0000AC520000}"/>
    <cellStyle name="Normal 2 2 2 5 2 17 4 9" xfId="21282" xr:uid="{00000000-0005-0000-0000-0000AD520000}"/>
    <cellStyle name="Normal 2 2 2 5 2 17 5" xfId="21283" xr:uid="{00000000-0005-0000-0000-0000AE520000}"/>
    <cellStyle name="Normal 2 2 2 5 2 17 5 10" xfId="21284" xr:uid="{00000000-0005-0000-0000-0000AF520000}"/>
    <cellStyle name="Normal 2 2 2 5 2 17 5 2" xfId="21285" xr:uid="{00000000-0005-0000-0000-0000B0520000}"/>
    <cellStyle name="Normal 2 2 2 5 2 17 5 3" xfId="21286" xr:uid="{00000000-0005-0000-0000-0000B1520000}"/>
    <cellStyle name="Normal 2 2 2 5 2 17 5 4" xfId="21287" xr:uid="{00000000-0005-0000-0000-0000B2520000}"/>
    <cellStyle name="Normal 2 2 2 5 2 17 5 5" xfId="21288" xr:uid="{00000000-0005-0000-0000-0000B3520000}"/>
    <cellStyle name="Normal 2 2 2 5 2 17 5 6" xfId="21289" xr:uid="{00000000-0005-0000-0000-0000B4520000}"/>
    <cellStyle name="Normal 2 2 2 5 2 17 5 7" xfId="21290" xr:uid="{00000000-0005-0000-0000-0000B5520000}"/>
    <cellStyle name="Normal 2 2 2 5 2 17 5 8" xfId="21291" xr:uid="{00000000-0005-0000-0000-0000B6520000}"/>
    <cellStyle name="Normal 2 2 2 5 2 17 5 9" xfId="21292" xr:uid="{00000000-0005-0000-0000-0000B7520000}"/>
    <cellStyle name="Normal 2 2 2 5 2 17 6" xfId="21293" xr:uid="{00000000-0005-0000-0000-0000B8520000}"/>
    <cellStyle name="Normal 2 2 2 5 2 17 7" xfId="21294" xr:uid="{00000000-0005-0000-0000-0000B9520000}"/>
    <cellStyle name="Normal 2 2 2 5 2 17 8" xfId="21295" xr:uid="{00000000-0005-0000-0000-0000BA520000}"/>
    <cellStyle name="Normal 2 2 2 5 2 17 9" xfId="21296" xr:uid="{00000000-0005-0000-0000-0000BB520000}"/>
    <cellStyle name="Normal 2 2 2 5 2 18" xfId="21297" xr:uid="{00000000-0005-0000-0000-0000BC520000}"/>
    <cellStyle name="Normal 2 2 2 5 2 18 10" xfId="21298" xr:uid="{00000000-0005-0000-0000-0000BD520000}"/>
    <cellStyle name="Normal 2 2 2 5 2 18 11" xfId="21299" xr:uid="{00000000-0005-0000-0000-0000BE520000}"/>
    <cellStyle name="Normal 2 2 2 5 2 18 12" xfId="21300" xr:uid="{00000000-0005-0000-0000-0000BF520000}"/>
    <cellStyle name="Normal 2 2 2 5 2 18 13" xfId="21301" xr:uid="{00000000-0005-0000-0000-0000C0520000}"/>
    <cellStyle name="Normal 2 2 2 5 2 18 14" xfId="21302" xr:uid="{00000000-0005-0000-0000-0000C1520000}"/>
    <cellStyle name="Normal 2 2 2 5 2 18 2" xfId="21303" xr:uid="{00000000-0005-0000-0000-0000C2520000}"/>
    <cellStyle name="Normal 2 2 2 5 2 18 2 10" xfId="21304" xr:uid="{00000000-0005-0000-0000-0000C3520000}"/>
    <cellStyle name="Normal 2 2 2 5 2 18 2 2" xfId="21305" xr:uid="{00000000-0005-0000-0000-0000C4520000}"/>
    <cellStyle name="Normal 2 2 2 5 2 18 2 3" xfId="21306" xr:uid="{00000000-0005-0000-0000-0000C5520000}"/>
    <cellStyle name="Normal 2 2 2 5 2 18 2 4" xfId="21307" xr:uid="{00000000-0005-0000-0000-0000C6520000}"/>
    <cellStyle name="Normal 2 2 2 5 2 18 2 5" xfId="21308" xr:uid="{00000000-0005-0000-0000-0000C7520000}"/>
    <cellStyle name="Normal 2 2 2 5 2 18 2 6" xfId="21309" xr:uid="{00000000-0005-0000-0000-0000C8520000}"/>
    <cellStyle name="Normal 2 2 2 5 2 18 2 7" xfId="21310" xr:uid="{00000000-0005-0000-0000-0000C9520000}"/>
    <cellStyle name="Normal 2 2 2 5 2 18 2 8" xfId="21311" xr:uid="{00000000-0005-0000-0000-0000CA520000}"/>
    <cellStyle name="Normal 2 2 2 5 2 18 2 9" xfId="21312" xr:uid="{00000000-0005-0000-0000-0000CB520000}"/>
    <cellStyle name="Normal 2 2 2 5 2 18 3" xfId="21313" xr:uid="{00000000-0005-0000-0000-0000CC520000}"/>
    <cellStyle name="Normal 2 2 2 5 2 18 3 10" xfId="21314" xr:uid="{00000000-0005-0000-0000-0000CD520000}"/>
    <cellStyle name="Normal 2 2 2 5 2 18 3 2" xfId="21315" xr:uid="{00000000-0005-0000-0000-0000CE520000}"/>
    <cellStyle name="Normal 2 2 2 5 2 18 3 3" xfId="21316" xr:uid="{00000000-0005-0000-0000-0000CF520000}"/>
    <cellStyle name="Normal 2 2 2 5 2 18 3 4" xfId="21317" xr:uid="{00000000-0005-0000-0000-0000D0520000}"/>
    <cellStyle name="Normal 2 2 2 5 2 18 3 5" xfId="21318" xr:uid="{00000000-0005-0000-0000-0000D1520000}"/>
    <cellStyle name="Normal 2 2 2 5 2 18 3 6" xfId="21319" xr:uid="{00000000-0005-0000-0000-0000D2520000}"/>
    <cellStyle name="Normal 2 2 2 5 2 18 3 7" xfId="21320" xr:uid="{00000000-0005-0000-0000-0000D3520000}"/>
    <cellStyle name="Normal 2 2 2 5 2 18 3 8" xfId="21321" xr:uid="{00000000-0005-0000-0000-0000D4520000}"/>
    <cellStyle name="Normal 2 2 2 5 2 18 3 9" xfId="21322" xr:uid="{00000000-0005-0000-0000-0000D5520000}"/>
    <cellStyle name="Normal 2 2 2 5 2 18 4" xfId="21323" xr:uid="{00000000-0005-0000-0000-0000D6520000}"/>
    <cellStyle name="Normal 2 2 2 5 2 18 4 10" xfId="21324" xr:uid="{00000000-0005-0000-0000-0000D7520000}"/>
    <cellStyle name="Normal 2 2 2 5 2 18 4 2" xfId="21325" xr:uid="{00000000-0005-0000-0000-0000D8520000}"/>
    <cellStyle name="Normal 2 2 2 5 2 18 4 3" xfId="21326" xr:uid="{00000000-0005-0000-0000-0000D9520000}"/>
    <cellStyle name="Normal 2 2 2 5 2 18 4 4" xfId="21327" xr:uid="{00000000-0005-0000-0000-0000DA520000}"/>
    <cellStyle name="Normal 2 2 2 5 2 18 4 5" xfId="21328" xr:uid="{00000000-0005-0000-0000-0000DB520000}"/>
    <cellStyle name="Normal 2 2 2 5 2 18 4 6" xfId="21329" xr:uid="{00000000-0005-0000-0000-0000DC520000}"/>
    <cellStyle name="Normal 2 2 2 5 2 18 4 7" xfId="21330" xr:uid="{00000000-0005-0000-0000-0000DD520000}"/>
    <cellStyle name="Normal 2 2 2 5 2 18 4 8" xfId="21331" xr:uid="{00000000-0005-0000-0000-0000DE520000}"/>
    <cellStyle name="Normal 2 2 2 5 2 18 4 9" xfId="21332" xr:uid="{00000000-0005-0000-0000-0000DF520000}"/>
    <cellStyle name="Normal 2 2 2 5 2 18 5" xfId="21333" xr:uid="{00000000-0005-0000-0000-0000E0520000}"/>
    <cellStyle name="Normal 2 2 2 5 2 18 5 10" xfId="21334" xr:uid="{00000000-0005-0000-0000-0000E1520000}"/>
    <cellStyle name="Normal 2 2 2 5 2 18 5 2" xfId="21335" xr:uid="{00000000-0005-0000-0000-0000E2520000}"/>
    <cellStyle name="Normal 2 2 2 5 2 18 5 3" xfId="21336" xr:uid="{00000000-0005-0000-0000-0000E3520000}"/>
    <cellStyle name="Normal 2 2 2 5 2 18 5 4" xfId="21337" xr:uid="{00000000-0005-0000-0000-0000E4520000}"/>
    <cellStyle name="Normal 2 2 2 5 2 18 5 5" xfId="21338" xr:uid="{00000000-0005-0000-0000-0000E5520000}"/>
    <cellStyle name="Normal 2 2 2 5 2 18 5 6" xfId="21339" xr:uid="{00000000-0005-0000-0000-0000E6520000}"/>
    <cellStyle name="Normal 2 2 2 5 2 18 5 7" xfId="21340" xr:uid="{00000000-0005-0000-0000-0000E7520000}"/>
    <cellStyle name="Normal 2 2 2 5 2 18 5 8" xfId="21341" xr:uid="{00000000-0005-0000-0000-0000E8520000}"/>
    <cellStyle name="Normal 2 2 2 5 2 18 5 9" xfId="21342" xr:uid="{00000000-0005-0000-0000-0000E9520000}"/>
    <cellStyle name="Normal 2 2 2 5 2 18 6" xfId="21343" xr:uid="{00000000-0005-0000-0000-0000EA520000}"/>
    <cellStyle name="Normal 2 2 2 5 2 18 7" xfId="21344" xr:uid="{00000000-0005-0000-0000-0000EB520000}"/>
    <cellStyle name="Normal 2 2 2 5 2 18 8" xfId="21345" xr:uid="{00000000-0005-0000-0000-0000EC520000}"/>
    <cellStyle name="Normal 2 2 2 5 2 18 9" xfId="21346" xr:uid="{00000000-0005-0000-0000-0000ED520000}"/>
    <cellStyle name="Normal 2 2 2 5 2 19" xfId="21347" xr:uid="{00000000-0005-0000-0000-0000EE520000}"/>
    <cellStyle name="Normal 2 2 2 5 2 19 10" xfId="21348" xr:uid="{00000000-0005-0000-0000-0000EF520000}"/>
    <cellStyle name="Normal 2 2 2 5 2 19 11" xfId="21349" xr:uid="{00000000-0005-0000-0000-0000F0520000}"/>
    <cellStyle name="Normal 2 2 2 5 2 19 12" xfId="21350" xr:uid="{00000000-0005-0000-0000-0000F1520000}"/>
    <cellStyle name="Normal 2 2 2 5 2 19 13" xfId="21351" xr:uid="{00000000-0005-0000-0000-0000F2520000}"/>
    <cellStyle name="Normal 2 2 2 5 2 19 14" xfId="21352" xr:uid="{00000000-0005-0000-0000-0000F3520000}"/>
    <cellStyle name="Normal 2 2 2 5 2 19 2" xfId="21353" xr:uid="{00000000-0005-0000-0000-0000F4520000}"/>
    <cellStyle name="Normal 2 2 2 5 2 19 2 10" xfId="21354" xr:uid="{00000000-0005-0000-0000-0000F5520000}"/>
    <cellStyle name="Normal 2 2 2 5 2 19 2 2" xfId="21355" xr:uid="{00000000-0005-0000-0000-0000F6520000}"/>
    <cellStyle name="Normal 2 2 2 5 2 19 2 3" xfId="21356" xr:uid="{00000000-0005-0000-0000-0000F7520000}"/>
    <cellStyle name="Normal 2 2 2 5 2 19 2 4" xfId="21357" xr:uid="{00000000-0005-0000-0000-0000F8520000}"/>
    <cellStyle name="Normal 2 2 2 5 2 19 2 5" xfId="21358" xr:uid="{00000000-0005-0000-0000-0000F9520000}"/>
    <cellStyle name="Normal 2 2 2 5 2 19 2 6" xfId="21359" xr:uid="{00000000-0005-0000-0000-0000FA520000}"/>
    <cellStyle name="Normal 2 2 2 5 2 19 2 7" xfId="21360" xr:uid="{00000000-0005-0000-0000-0000FB520000}"/>
    <cellStyle name="Normal 2 2 2 5 2 19 2 8" xfId="21361" xr:uid="{00000000-0005-0000-0000-0000FC520000}"/>
    <cellStyle name="Normal 2 2 2 5 2 19 2 9" xfId="21362" xr:uid="{00000000-0005-0000-0000-0000FD520000}"/>
    <cellStyle name="Normal 2 2 2 5 2 19 3" xfId="21363" xr:uid="{00000000-0005-0000-0000-0000FE520000}"/>
    <cellStyle name="Normal 2 2 2 5 2 19 3 10" xfId="21364" xr:uid="{00000000-0005-0000-0000-0000FF520000}"/>
    <cellStyle name="Normal 2 2 2 5 2 19 3 2" xfId="21365" xr:uid="{00000000-0005-0000-0000-000000530000}"/>
    <cellStyle name="Normal 2 2 2 5 2 19 3 3" xfId="21366" xr:uid="{00000000-0005-0000-0000-000001530000}"/>
    <cellStyle name="Normal 2 2 2 5 2 19 3 4" xfId="21367" xr:uid="{00000000-0005-0000-0000-000002530000}"/>
    <cellStyle name="Normal 2 2 2 5 2 19 3 5" xfId="21368" xr:uid="{00000000-0005-0000-0000-000003530000}"/>
    <cellStyle name="Normal 2 2 2 5 2 19 3 6" xfId="21369" xr:uid="{00000000-0005-0000-0000-000004530000}"/>
    <cellStyle name="Normal 2 2 2 5 2 19 3 7" xfId="21370" xr:uid="{00000000-0005-0000-0000-000005530000}"/>
    <cellStyle name="Normal 2 2 2 5 2 19 3 8" xfId="21371" xr:uid="{00000000-0005-0000-0000-000006530000}"/>
    <cellStyle name="Normal 2 2 2 5 2 19 3 9" xfId="21372" xr:uid="{00000000-0005-0000-0000-000007530000}"/>
    <cellStyle name="Normal 2 2 2 5 2 19 4" xfId="21373" xr:uid="{00000000-0005-0000-0000-000008530000}"/>
    <cellStyle name="Normal 2 2 2 5 2 19 4 10" xfId="21374" xr:uid="{00000000-0005-0000-0000-000009530000}"/>
    <cellStyle name="Normal 2 2 2 5 2 19 4 2" xfId="21375" xr:uid="{00000000-0005-0000-0000-00000A530000}"/>
    <cellStyle name="Normal 2 2 2 5 2 19 4 3" xfId="21376" xr:uid="{00000000-0005-0000-0000-00000B530000}"/>
    <cellStyle name="Normal 2 2 2 5 2 19 4 4" xfId="21377" xr:uid="{00000000-0005-0000-0000-00000C530000}"/>
    <cellStyle name="Normal 2 2 2 5 2 19 4 5" xfId="21378" xr:uid="{00000000-0005-0000-0000-00000D530000}"/>
    <cellStyle name="Normal 2 2 2 5 2 19 4 6" xfId="21379" xr:uid="{00000000-0005-0000-0000-00000E530000}"/>
    <cellStyle name="Normal 2 2 2 5 2 19 4 7" xfId="21380" xr:uid="{00000000-0005-0000-0000-00000F530000}"/>
    <cellStyle name="Normal 2 2 2 5 2 19 4 8" xfId="21381" xr:uid="{00000000-0005-0000-0000-000010530000}"/>
    <cellStyle name="Normal 2 2 2 5 2 19 4 9" xfId="21382" xr:uid="{00000000-0005-0000-0000-000011530000}"/>
    <cellStyle name="Normal 2 2 2 5 2 19 5" xfId="21383" xr:uid="{00000000-0005-0000-0000-000012530000}"/>
    <cellStyle name="Normal 2 2 2 5 2 19 5 10" xfId="21384" xr:uid="{00000000-0005-0000-0000-000013530000}"/>
    <cellStyle name="Normal 2 2 2 5 2 19 5 2" xfId="21385" xr:uid="{00000000-0005-0000-0000-000014530000}"/>
    <cellStyle name="Normal 2 2 2 5 2 19 5 3" xfId="21386" xr:uid="{00000000-0005-0000-0000-000015530000}"/>
    <cellStyle name="Normal 2 2 2 5 2 19 5 4" xfId="21387" xr:uid="{00000000-0005-0000-0000-000016530000}"/>
    <cellStyle name="Normal 2 2 2 5 2 19 5 5" xfId="21388" xr:uid="{00000000-0005-0000-0000-000017530000}"/>
    <cellStyle name="Normal 2 2 2 5 2 19 5 6" xfId="21389" xr:uid="{00000000-0005-0000-0000-000018530000}"/>
    <cellStyle name="Normal 2 2 2 5 2 19 5 7" xfId="21390" xr:uid="{00000000-0005-0000-0000-000019530000}"/>
    <cellStyle name="Normal 2 2 2 5 2 19 5 8" xfId="21391" xr:uid="{00000000-0005-0000-0000-00001A530000}"/>
    <cellStyle name="Normal 2 2 2 5 2 19 5 9" xfId="21392" xr:uid="{00000000-0005-0000-0000-00001B530000}"/>
    <cellStyle name="Normal 2 2 2 5 2 19 6" xfId="21393" xr:uid="{00000000-0005-0000-0000-00001C530000}"/>
    <cellStyle name="Normal 2 2 2 5 2 19 7" xfId="21394" xr:uid="{00000000-0005-0000-0000-00001D530000}"/>
    <cellStyle name="Normal 2 2 2 5 2 19 8" xfId="21395" xr:uid="{00000000-0005-0000-0000-00001E530000}"/>
    <cellStyle name="Normal 2 2 2 5 2 19 9" xfId="21396" xr:uid="{00000000-0005-0000-0000-00001F530000}"/>
    <cellStyle name="Normal 2 2 2 5 2 2" xfId="21397" xr:uid="{00000000-0005-0000-0000-000020530000}"/>
    <cellStyle name="Normal 2 2 2 5 2 2 10" xfId="21398" xr:uid="{00000000-0005-0000-0000-000021530000}"/>
    <cellStyle name="Normal 2 2 2 5 2 2 11" xfId="21399" xr:uid="{00000000-0005-0000-0000-000022530000}"/>
    <cellStyle name="Normal 2 2 2 5 2 2 12" xfId="21400" xr:uid="{00000000-0005-0000-0000-000023530000}"/>
    <cellStyle name="Normal 2 2 2 5 2 2 13" xfId="21401" xr:uid="{00000000-0005-0000-0000-000024530000}"/>
    <cellStyle name="Normal 2 2 2 5 2 2 14" xfId="21402" xr:uid="{00000000-0005-0000-0000-000025530000}"/>
    <cellStyle name="Normal 2 2 2 5 2 2 2" xfId="21403" xr:uid="{00000000-0005-0000-0000-000026530000}"/>
    <cellStyle name="Normal 2 2 2 5 2 2 2 10" xfId="21404" xr:uid="{00000000-0005-0000-0000-000027530000}"/>
    <cellStyle name="Normal 2 2 2 5 2 2 2 2" xfId="21405" xr:uid="{00000000-0005-0000-0000-000028530000}"/>
    <cellStyle name="Normal 2 2 2 5 2 2 2 3" xfId="21406" xr:uid="{00000000-0005-0000-0000-000029530000}"/>
    <cellStyle name="Normal 2 2 2 5 2 2 2 4" xfId="21407" xr:uid="{00000000-0005-0000-0000-00002A530000}"/>
    <cellStyle name="Normal 2 2 2 5 2 2 2 5" xfId="21408" xr:uid="{00000000-0005-0000-0000-00002B530000}"/>
    <cellStyle name="Normal 2 2 2 5 2 2 2 6" xfId="21409" xr:uid="{00000000-0005-0000-0000-00002C530000}"/>
    <cellStyle name="Normal 2 2 2 5 2 2 2 7" xfId="21410" xr:uid="{00000000-0005-0000-0000-00002D530000}"/>
    <cellStyle name="Normal 2 2 2 5 2 2 2 8" xfId="21411" xr:uid="{00000000-0005-0000-0000-00002E530000}"/>
    <cellStyle name="Normal 2 2 2 5 2 2 2 9" xfId="21412" xr:uid="{00000000-0005-0000-0000-00002F530000}"/>
    <cellStyle name="Normal 2 2 2 5 2 2 3" xfId="21413" xr:uid="{00000000-0005-0000-0000-000030530000}"/>
    <cellStyle name="Normal 2 2 2 5 2 2 3 10" xfId="21414" xr:uid="{00000000-0005-0000-0000-000031530000}"/>
    <cellStyle name="Normal 2 2 2 5 2 2 3 2" xfId="21415" xr:uid="{00000000-0005-0000-0000-000032530000}"/>
    <cellStyle name="Normal 2 2 2 5 2 2 3 3" xfId="21416" xr:uid="{00000000-0005-0000-0000-000033530000}"/>
    <cellStyle name="Normal 2 2 2 5 2 2 3 4" xfId="21417" xr:uid="{00000000-0005-0000-0000-000034530000}"/>
    <cellStyle name="Normal 2 2 2 5 2 2 3 5" xfId="21418" xr:uid="{00000000-0005-0000-0000-000035530000}"/>
    <cellStyle name="Normal 2 2 2 5 2 2 3 6" xfId="21419" xr:uid="{00000000-0005-0000-0000-000036530000}"/>
    <cellStyle name="Normal 2 2 2 5 2 2 3 7" xfId="21420" xr:uid="{00000000-0005-0000-0000-000037530000}"/>
    <cellStyle name="Normal 2 2 2 5 2 2 3 8" xfId="21421" xr:uid="{00000000-0005-0000-0000-000038530000}"/>
    <cellStyle name="Normal 2 2 2 5 2 2 3 9" xfId="21422" xr:uid="{00000000-0005-0000-0000-000039530000}"/>
    <cellStyle name="Normal 2 2 2 5 2 2 4" xfId="21423" xr:uid="{00000000-0005-0000-0000-00003A530000}"/>
    <cellStyle name="Normal 2 2 2 5 2 2 4 10" xfId="21424" xr:uid="{00000000-0005-0000-0000-00003B530000}"/>
    <cellStyle name="Normal 2 2 2 5 2 2 4 2" xfId="21425" xr:uid="{00000000-0005-0000-0000-00003C530000}"/>
    <cellStyle name="Normal 2 2 2 5 2 2 4 3" xfId="21426" xr:uid="{00000000-0005-0000-0000-00003D530000}"/>
    <cellStyle name="Normal 2 2 2 5 2 2 4 4" xfId="21427" xr:uid="{00000000-0005-0000-0000-00003E530000}"/>
    <cellStyle name="Normal 2 2 2 5 2 2 4 5" xfId="21428" xr:uid="{00000000-0005-0000-0000-00003F530000}"/>
    <cellStyle name="Normal 2 2 2 5 2 2 4 6" xfId="21429" xr:uid="{00000000-0005-0000-0000-000040530000}"/>
    <cellStyle name="Normal 2 2 2 5 2 2 4 7" xfId="21430" xr:uid="{00000000-0005-0000-0000-000041530000}"/>
    <cellStyle name="Normal 2 2 2 5 2 2 4 8" xfId="21431" xr:uid="{00000000-0005-0000-0000-000042530000}"/>
    <cellStyle name="Normal 2 2 2 5 2 2 4 9" xfId="21432" xr:uid="{00000000-0005-0000-0000-000043530000}"/>
    <cellStyle name="Normal 2 2 2 5 2 2 5" xfId="21433" xr:uid="{00000000-0005-0000-0000-000044530000}"/>
    <cellStyle name="Normal 2 2 2 5 2 2 5 10" xfId="21434" xr:uid="{00000000-0005-0000-0000-000045530000}"/>
    <cellStyle name="Normal 2 2 2 5 2 2 5 2" xfId="21435" xr:uid="{00000000-0005-0000-0000-000046530000}"/>
    <cellStyle name="Normal 2 2 2 5 2 2 5 3" xfId="21436" xr:uid="{00000000-0005-0000-0000-000047530000}"/>
    <cellStyle name="Normal 2 2 2 5 2 2 5 4" xfId="21437" xr:uid="{00000000-0005-0000-0000-000048530000}"/>
    <cellStyle name="Normal 2 2 2 5 2 2 5 5" xfId="21438" xr:uid="{00000000-0005-0000-0000-000049530000}"/>
    <cellStyle name="Normal 2 2 2 5 2 2 5 6" xfId="21439" xr:uid="{00000000-0005-0000-0000-00004A530000}"/>
    <cellStyle name="Normal 2 2 2 5 2 2 5 7" xfId="21440" xr:uid="{00000000-0005-0000-0000-00004B530000}"/>
    <cellStyle name="Normal 2 2 2 5 2 2 5 8" xfId="21441" xr:uid="{00000000-0005-0000-0000-00004C530000}"/>
    <cellStyle name="Normal 2 2 2 5 2 2 5 9" xfId="21442" xr:uid="{00000000-0005-0000-0000-00004D530000}"/>
    <cellStyle name="Normal 2 2 2 5 2 2 6" xfId="21443" xr:uid="{00000000-0005-0000-0000-00004E530000}"/>
    <cellStyle name="Normal 2 2 2 5 2 2 7" xfId="21444" xr:uid="{00000000-0005-0000-0000-00004F530000}"/>
    <cellStyle name="Normal 2 2 2 5 2 2 8" xfId="21445" xr:uid="{00000000-0005-0000-0000-000050530000}"/>
    <cellStyle name="Normal 2 2 2 5 2 2 9" xfId="21446" xr:uid="{00000000-0005-0000-0000-000051530000}"/>
    <cellStyle name="Normal 2 2 2 5 2 20" xfId="21447" xr:uid="{00000000-0005-0000-0000-000052530000}"/>
    <cellStyle name="Normal 2 2 2 5 2 20 10" xfId="21448" xr:uid="{00000000-0005-0000-0000-000053530000}"/>
    <cellStyle name="Normal 2 2 2 5 2 20 11" xfId="21449" xr:uid="{00000000-0005-0000-0000-000054530000}"/>
    <cellStyle name="Normal 2 2 2 5 2 20 12" xfId="21450" xr:uid="{00000000-0005-0000-0000-000055530000}"/>
    <cellStyle name="Normal 2 2 2 5 2 20 13" xfId="21451" xr:uid="{00000000-0005-0000-0000-000056530000}"/>
    <cellStyle name="Normal 2 2 2 5 2 20 14" xfId="21452" xr:uid="{00000000-0005-0000-0000-000057530000}"/>
    <cellStyle name="Normal 2 2 2 5 2 20 2" xfId="21453" xr:uid="{00000000-0005-0000-0000-000058530000}"/>
    <cellStyle name="Normal 2 2 2 5 2 20 2 10" xfId="21454" xr:uid="{00000000-0005-0000-0000-000059530000}"/>
    <cellStyle name="Normal 2 2 2 5 2 20 2 2" xfId="21455" xr:uid="{00000000-0005-0000-0000-00005A530000}"/>
    <cellStyle name="Normal 2 2 2 5 2 20 2 3" xfId="21456" xr:uid="{00000000-0005-0000-0000-00005B530000}"/>
    <cellStyle name="Normal 2 2 2 5 2 20 2 4" xfId="21457" xr:uid="{00000000-0005-0000-0000-00005C530000}"/>
    <cellStyle name="Normal 2 2 2 5 2 20 2 5" xfId="21458" xr:uid="{00000000-0005-0000-0000-00005D530000}"/>
    <cellStyle name="Normal 2 2 2 5 2 20 2 6" xfId="21459" xr:uid="{00000000-0005-0000-0000-00005E530000}"/>
    <cellStyle name="Normal 2 2 2 5 2 20 2 7" xfId="21460" xr:uid="{00000000-0005-0000-0000-00005F530000}"/>
    <cellStyle name="Normal 2 2 2 5 2 20 2 8" xfId="21461" xr:uid="{00000000-0005-0000-0000-000060530000}"/>
    <cellStyle name="Normal 2 2 2 5 2 20 2 9" xfId="21462" xr:uid="{00000000-0005-0000-0000-000061530000}"/>
    <cellStyle name="Normal 2 2 2 5 2 20 3" xfId="21463" xr:uid="{00000000-0005-0000-0000-000062530000}"/>
    <cellStyle name="Normal 2 2 2 5 2 20 3 10" xfId="21464" xr:uid="{00000000-0005-0000-0000-000063530000}"/>
    <cellStyle name="Normal 2 2 2 5 2 20 3 2" xfId="21465" xr:uid="{00000000-0005-0000-0000-000064530000}"/>
    <cellStyle name="Normal 2 2 2 5 2 20 3 3" xfId="21466" xr:uid="{00000000-0005-0000-0000-000065530000}"/>
    <cellStyle name="Normal 2 2 2 5 2 20 3 4" xfId="21467" xr:uid="{00000000-0005-0000-0000-000066530000}"/>
    <cellStyle name="Normal 2 2 2 5 2 20 3 5" xfId="21468" xr:uid="{00000000-0005-0000-0000-000067530000}"/>
    <cellStyle name="Normal 2 2 2 5 2 20 3 6" xfId="21469" xr:uid="{00000000-0005-0000-0000-000068530000}"/>
    <cellStyle name="Normal 2 2 2 5 2 20 3 7" xfId="21470" xr:uid="{00000000-0005-0000-0000-000069530000}"/>
    <cellStyle name="Normal 2 2 2 5 2 20 3 8" xfId="21471" xr:uid="{00000000-0005-0000-0000-00006A530000}"/>
    <cellStyle name="Normal 2 2 2 5 2 20 3 9" xfId="21472" xr:uid="{00000000-0005-0000-0000-00006B530000}"/>
    <cellStyle name="Normal 2 2 2 5 2 20 4" xfId="21473" xr:uid="{00000000-0005-0000-0000-00006C530000}"/>
    <cellStyle name="Normal 2 2 2 5 2 20 4 10" xfId="21474" xr:uid="{00000000-0005-0000-0000-00006D530000}"/>
    <cellStyle name="Normal 2 2 2 5 2 20 4 2" xfId="21475" xr:uid="{00000000-0005-0000-0000-00006E530000}"/>
    <cellStyle name="Normal 2 2 2 5 2 20 4 3" xfId="21476" xr:uid="{00000000-0005-0000-0000-00006F530000}"/>
    <cellStyle name="Normal 2 2 2 5 2 20 4 4" xfId="21477" xr:uid="{00000000-0005-0000-0000-000070530000}"/>
    <cellStyle name="Normal 2 2 2 5 2 20 4 5" xfId="21478" xr:uid="{00000000-0005-0000-0000-000071530000}"/>
    <cellStyle name="Normal 2 2 2 5 2 20 4 6" xfId="21479" xr:uid="{00000000-0005-0000-0000-000072530000}"/>
    <cellStyle name="Normal 2 2 2 5 2 20 4 7" xfId="21480" xr:uid="{00000000-0005-0000-0000-000073530000}"/>
    <cellStyle name="Normal 2 2 2 5 2 20 4 8" xfId="21481" xr:uid="{00000000-0005-0000-0000-000074530000}"/>
    <cellStyle name="Normal 2 2 2 5 2 20 4 9" xfId="21482" xr:uid="{00000000-0005-0000-0000-000075530000}"/>
    <cellStyle name="Normal 2 2 2 5 2 20 5" xfId="21483" xr:uid="{00000000-0005-0000-0000-000076530000}"/>
    <cellStyle name="Normal 2 2 2 5 2 20 5 10" xfId="21484" xr:uid="{00000000-0005-0000-0000-000077530000}"/>
    <cellStyle name="Normal 2 2 2 5 2 20 5 2" xfId="21485" xr:uid="{00000000-0005-0000-0000-000078530000}"/>
    <cellStyle name="Normal 2 2 2 5 2 20 5 3" xfId="21486" xr:uid="{00000000-0005-0000-0000-000079530000}"/>
    <cellStyle name="Normal 2 2 2 5 2 20 5 4" xfId="21487" xr:uid="{00000000-0005-0000-0000-00007A530000}"/>
    <cellStyle name="Normal 2 2 2 5 2 20 5 5" xfId="21488" xr:uid="{00000000-0005-0000-0000-00007B530000}"/>
    <cellStyle name="Normal 2 2 2 5 2 20 5 6" xfId="21489" xr:uid="{00000000-0005-0000-0000-00007C530000}"/>
    <cellStyle name="Normal 2 2 2 5 2 20 5 7" xfId="21490" xr:uid="{00000000-0005-0000-0000-00007D530000}"/>
    <cellStyle name="Normal 2 2 2 5 2 20 5 8" xfId="21491" xr:uid="{00000000-0005-0000-0000-00007E530000}"/>
    <cellStyle name="Normal 2 2 2 5 2 20 5 9" xfId="21492" xr:uid="{00000000-0005-0000-0000-00007F530000}"/>
    <cellStyle name="Normal 2 2 2 5 2 20 6" xfId="21493" xr:uid="{00000000-0005-0000-0000-000080530000}"/>
    <cellStyle name="Normal 2 2 2 5 2 20 7" xfId="21494" xr:uid="{00000000-0005-0000-0000-000081530000}"/>
    <cellStyle name="Normal 2 2 2 5 2 20 8" xfId="21495" xr:uid="{00000000-0005-0000-0000-000082530000}"/>
    <cellStyle name="Normal 2 2 2 5 2 20 9" xfId="21496" xr:uid="{00000000-0005-0000-0000-000083530000}"/>
    <cellStyle name="Normal 2 2 2 5 2 21" xfId="21497" xr:uid="{00000000-0005-0000-0000-000084530000}"/>
    <cellStyle name="Normal 2 2 2 5 2 22" xfId="21498" xr:uid="{00000000-0005-0000-0000-000085530000}"/>
    <cellStyle name="Normal 2 2 2 5 2 3" xfId="21499" xr:uid="{00000000-0005-0000-0000-000086530000}"/>
    <cellStyle name="Normal 2 2 2 5 2 3 10" xfId="21500" xr:uid="{00000000-0005-0000-0000-000087530000}"/>
    <cellStyle name="Normal 2 2 2 5 2 3 11" xfId="21501" xr:uid="{00000000-0005-0000-0000-000088530000}"/>
    <cellStyle name="Normal 2 2 2 5 2 3 12" xfId="21502" xr:uid="{00000000-0005-0000-0000-000089530000}"/>
    <cellStyle name="Normal 2 2 2 5 2 3 13" xfId="21503" xr:uid="{00000000-0005-0000-0000-00008A530000}"/>
    <cellStyle name="Normal 2 2 2 5 2 3 14" xfId="21504" xr:uid="{00000000-0005-0000-0000-00008B530000}"/>
    <cellStyle name="Normal 2 2 2 5 2 3 2" xfId="21505" xr:uid="{00000000-0005-0000-0000-00008C530000}"/>
    <cellStyle name="Normal 2 2 2 5 2 3 2 10" xfId="21506" xr:uid="{00000000-0005-0000-0000-00008D530000}"/>
    <cellStyle name="Normal 2 2 2 5 2 3 2 2" xfId="21507" xr:uid="{00000000-0005-0000-0000-00008E530000}"/>
    <cellStyle name="Normal 2 2 2 5 2 3 2 3" xfId="21508" xr:uid="{00000000-0005-0000-0000-00008F530000}"/>
    <cellStyle name="Normal 2 2 2 5 2 3 2 4" xfId="21509" xr:uid="{00000000-0005-0000-0000-000090530000}"/>
    <cellStyle name="Normal 2 2 2 5 2 3 2 5" xfId="21510" xr:uid="{00000000-0005-0000-0000-000091530000}"/>
    <cellStyle name="Normal 2 2 2 5 2 3 2 6" xfId="21511" xr:uid="{00000000-0005-0000-0000-000092530000}"/>
    <cellStyle name="Normal 2 2 2 5 2 3 2 7" xfId="21512" xr:uid="{00000000-0005-0000-0000-000093530000}"/>
    <cellStyle name="Normal 2 2 2 5 2 3 2 8" xfId="21513" xr:uid="{00000000-0005-0000-0000-000094530000}"/>
    <cellStyle name="Normal 2 2 2 5 2 3 2 9" xfId="21514" xr:uid="{00000000-0005-0000-0000-000095530000}"/>
    <cellStyle name="Normal 2 2 2 5 2 3 3" xfId="21515" xr:uid="{00000000-0005-0000-0000-000096530000}"/>
    <cellStyle name="Normal 2 2 2 5 2 3 3 10" xfId="21516" xr:uid="{00000000-0005-0000-0000-000097530000}"/>
    <cellStyle name="Normal 2 2 2 5 2 3 3 2" xfId="21517" xr:uid="{00000000-0005-0000-0000-000098530000}"/>
    <cellStyle name="Normal 2 2 2 5 2 3 3 3" xfId="21518" xr:uid="{00000000-0005-0000-0000-000099530000}"/>
    <cellStyle name="Normal 2 2 2 5 2 3 3 4" xfId="21519" xr:uid="{00000000-0005-0000-0000-00009A530000}"/>
    <cellStyle name="Normal 2 2 2 5 2 3 3 5" xfId="21520" xr:uid="{00000000-0005-0000-0000-00009B530000}"/>
    <cellStyle name="Normal 2 2 2 5 2 3 3 6" xfId="21521" xr:uid="{00000000-0005-0000-0000-00009C530000}"/>
    <cellStyle name="Normal 2 2 2 5 2 3 3 7" xfId="21522" xr:uid="{00000000-0005-0000-0000-00009D530000}"/>
    <cellStyle name="Normal 2 2 2 5 2 3 3 8" xfId="21523" xr:uid="{00000000-0005-0000-0000-00009E530000}"/>
    <cellStyle name="Normal 2 2 2 5 2 3 3 9" xfId="21524" xr:uid="{00000000-0005-0000-0000-00009F530000}"/>
    <cellStyle name="Normal 2 2 2 5 2 3 4" xfId="21525" xr:uid="{00000000-0005-0000-0000-0000A0530000}"/>
    <cellStyle name="Normal 2 2 2 5 2 3 4 10" xfId="21526" xr:uid="{00000000-0005-0000-0000-0000A1530000}"/>
    <cellStyle name="Normal 2 2 2 5 2 3 4 2" xfId="21527" xr:uid="{00000000-0005-0000-0000-0000A2530000}"/>
    <cellStyle name="Normal 2 2 2 5 2 3 4 3" xfId="21528" xr:uid="{00000000-0005-0000-0000-0000A3530000}"/>
    <cellStyle name="Normal 2 2 2 5 2 3 4 4" xfId="21529" xr:uid="{00000000-0005-0000-0000-0000A4530000}"/>
    <cellStyle name="Normal 2 2 2 5 2 3 4 5" xfId="21530" xr:uid="{00000000-0005-0000-0000-0000A5530000}"/>
    <cellStyle name="Normal 2 2 2 5 2 3 4 6" xfId="21531" xr:uid="{00000000-0005-0000-0000-0000A6530000}"/>
    <cellStyle name="Normal 2 2 2 5 2 3 4 7" xfId="21532" xr:uid="{00000000-0005-0000-0000-0000A7530000}"/>
    <cellStyle name="Normal 2 2 2 5 2 3 4 8" xfId="21533" xr:uid="{00000000-0005-0000-0000-0000A8530000}"/>
    <cellStyle name="Normal 2 2 2 5 2 3 4 9" xfId="21534" xr:uid="{00000000-0005-0000-0000-0000A9530000}"/>
    <cellStyle name="Normal 2 2 2 5 2 3 5" xfId="21535" xr:uid="{00000000-0005-0000-0000-0000AA530000}"/>
    <cellStyle name="Normal 2 2 2 5 2 3 5 10" xfId="21536" xr:uid="{00000000-0005-0000-0000-0000AB530000}"/>
    <cellStyle name="Normal 2 2 2 5 2 3 5 2" xfId="21537" xr:uid="{00000000-0005-0000-0000-0000AC530000}"/>
    <cellStyle name="Normal 2 2 2 5 2 3 5 3" xfId="21538" xr:uid="{00000000-0005-0000-0000-0000AD530000}"/>
    <cellStyle name="Normal 2 2 2 5 2 3 5 4" xfId="21539" xr:uid="{00000000-0005-0000-0000-0000AE530000}"/>
    <cellStyle name="Normal 2 2 2 5 2 3 5 5" xfId="21540" xr:uid="{00000000-0005-0000-0000-0000AF530000}"/>
    <cellStyle name="Normal 2 2 2 5 2 3 5 6" xfId="21541" xr:uid="{00000000-0005-0000-0000-0000B0530000}"/>
    <cellStyle name="Normal 2 2 2 5 2 3 5 7" xfId="21542" xr:uid="{00000000-0005-0000-0000-0000B1530000}"/>
    <cellStyle name="Normal 2 2 2 5 2 3 5 8" xfId="21543" xr:uid="{00000000-0005-0000-0000-0000B2530000}"/>
    <cellStyle name="Normal 2 2 2 5 2 3 5 9" xfId="21544" xr:uid="{00000000-0005-0000-0000-0000B3530000}"/>
    <cellStyle name="Normal 2 2 2 5 2 3 6" xfId="21545" xr:uid="{00000000-0005-0000-0000-0000B4530000}"/>
    <cellStyle name="Normal 2 2 2 5 2 3 7" xfId="21546" xr:uid="{00000000-0005-0000-0000-0000B5530000}"/>
    <cellStyle name="Normal 2 2 2 5 2 3 8" xfId="21547" xr:uid="{00000000-0005-0000-0000-0000B6530000}"/>
    <cellStyle name="Normal 2 2 2 5 2 3 9" xfId="21548" xr:uid="{00000000-0005-0000-0000-0000B7530000}"/>
    <cellStyle name="Normal 2 2 2 5 2 4" xfId="21549" xr:uid="{00000000-0005-0000-0000-0000B8530000}"/>
    <cellStyle name="Normal 2 2 2 5 2 4 10" xfId="21550" xr:uid="{00000000-0005-0000-0000-0000B9530000}"/>
    <cellStyle name="Normal 2 2 2 5 2 4 11" xfId="21551" xr:uid="{00000000-0005-0000-0000-0000BA530000}"/>
    <cellStyle name="Normal 2 2 2 5 2 4 12" xfId="21552" xr:uid="{00000000-0005-0000-0000-0000BB530000}"/>
    <cellStyle name="Normal 2 2 2 5 2 4 13" xfId="21553" xr:uid="{00000000-0005-0000-0000-0000BC530000}"/>
    <cellStyle name="Normal 2 2 2 5 2 4 14" xfId="21554" xr:uid="{00000000-0005-0000-0000-0000BD530000}"/>
    <cellStyle name="Normal 2 2 2 5 2 4 2" xfId="21555" xr:uid="{00000000-0005-0000-0000-0000BE530000}"/>
    <cellStyle name="Normal 2 2 2 5 2 4 2 10" xfId="21556" xr:uid="{00000000-0005-0000-0000-0000BF530000}"/>
    <cellStyle name="Normal 2 2 2 5 2 4 2 2" xfId="21557" xr:uid="{00000000-0005-0000-0000-0000C0530000}"/>
    <cellStyle name="Normal 2 2 2 5 2 4 2 3" xfId="21558" xr:uid="{00000000-0005-0000-0000-0000C1530000}"/>
    <cellStyle name="Normal 2 2 2 5 2 4 2 4" xfId="21559" xr:uid="{00000000-0005-0000-0000-0000C2530000}"/>
    <cellStyle name="Normal 2 2 2 5 2 4 2 5" xfId="21560" xr:uid="{00000000-0005-0000-0000-0000C3530000}"/>
    <cellStyle name="Normal 2 2 2 5 2 4 2 6" xfId="21561" xr:uid="{00000000-0005-0000-0000-0000C4530000}"/>
    <cellStyle name="Normal 2 2 2 5 2 4 2 7" xfId="21562" xr:uid="{00000000-0005-0000-0000-0000C5530000}"/>
    <cellStyle name="Normal 2 2 2 5 2 4 2 8" xfId="21563" xr:uid="{00000000-0005-0000-0000-0000C6530000}"/>
    <cellStyle name="Normal 2 2 2 5 2 4 2 9" xfId="21564" xr:uid="{00000000-0005-0000-0000-0000C7530000}"/>
    <cellStyle name="Normal 2 2 2 5 2 4 3" xfId="21565" xr:uid="{00000000-0005-0000-0000-0000C8530000}"/>
    <cellStyle name="Normal 2 2 2 5 2 4 3 10" xfId="21566" xr:uid="{00000000-0005-0000-0000-0000C9530000}"/>
    <cellStyle name="Normal 2 2 2 5 2 4 3 2" xfId="21567" xr:uid="{00000000-0005-0000-0000-0000CA530000}"/>
    <cellStyle name="Normal 2 2 2 5 2 4 3 3" xfId="21568" xr:uid="{00000000-0005-0000-0000-0000CB530000}"/>
    <cellStyle name="Normal 2 2 2 5 2 4 3 4" xfId="21569" xr:uid="{00000000-0005-0000-0000-0000CC530000}"/>
    <cellStyle name="Normal 2 2 2 5 2 4 3 5" xfId="21570" xr:uid="{00000000-0005-0000-0000-0000CD530000}"/>
    <cellStyle name="Normal 2 2 2 5 2 4 3 6" xfId="21571" xr:uid="{00000000-0005-0000-0000-0000CE530000}"/>
    <cellStyle name="Normal 2 2 2 5 2 4 3 7" xfId="21572" xr:uid="{00000000-0005-0000-0000-0000CF530000}"/>
    <cellStyle name="Normal 2 2 2 5 2 4 3 8" xfId="21573" xr:uid="{00000000-0005-0000-0000-0000D0530000}"/>
    <cellStyle name="Normal 2 2 2 5 2 4 3 9" xfId="21574" xr:uid="{00000000-0005-0000-0000-0000D1530000}"/>
    <cellStyle name="Normal 2 2 2 5 2 4 4" xfId="21575" xr:uid="{00000000-0005-0000-0000-0000D2530000}"/>
    <cellStyle name="Normal 2 2 2 5 2 4 4 10" xfId="21576" xr:uid="{00000000-0005-0000-0000-0000D3530000}"/>
    <cellStyle name="Normal 2 2 2 5 2 4 4 2" xfId="21577" xr:uid="{00000000-0005-0000-0000-0000D4530000}"/>
    <cellStyle name="Normal 2 2 2 5 2 4 4 3" xfId="21578" xr:uid="{00000000-0005-0000-0000-0000D5530000}"/>
    <cellStyle name="Normal 2 2 2 5 2 4 4 4" xfId="21579" xr:uid="{00000000-0005-0000-0000-0000D6530000}"/>
    <cellStyle name="Normal 2 2 2 5 2 4 4 5" xfId="21580" xr:uid="{00000000-0005-0000-0000-0000D7530000}"/>
    <cellStyle name="Normal 2 2 2 5 2 4 4 6" xfId="21581" xr:uid="{00000000-0005-0000-0000-0000D8530000}"/>
    <cellStyle name="Normal 2 2 2 5 2 4 4 7" xfId="21582" xr:uid="{00000000-0005-0000-0000-0000D9530000}"/>
    <cellStyle name="Normal 2 2 2 5 2 4 4 8" xfId="21583" xr:uid="{00000000-0005-0000-0000-0000DA530000}"/>
    <cellStyle name="Normal 2 2 2 5 2 4 4 9" xfId="21584" xr:uid="{00000000-0005-0000-0000-0000DB530000}"/>
    <cellStyle name="Normal 2 2 2 5 2 4 5" xfId="21585" xr:uid="{00000000-0005-0000-0000-0000DC530000}"/>
    <cellStyle name="Normal 2 2 2 5 2 4 5 10" xfId="21586" xr:uid="{00000000-0005-0000-0000-0000DD530000}"/>
    <cellStyle name="Normal 2 2 2 5 2 4 5 2" xfId="21587" xr:uid="{00000000-0005-0000-0000-0000DE530000}"/>
    <cellStyle name="Normal 2 2 2 5 2 4 5 3" xfId="21588" xr:uid="{00000000-0005-0000-0000-0000DF530000}"/>
    <cellStyle name="Normal 2 2 2 5 2 4 5 4" xfId="21589" xr:uid="{00000000-0005-0000-0000-0000E0530000}"/>
    <cellStyle name="Normal 2 2 2 5 2 4 5 5" xfId="21590" xr:uid="{00000000-0005-0000-0000-0000E1530000}"/>
    <cellStyle name="Normal 2 2 2 5 2 4 5 6" xfId="21591" xr:uid="{00000000-0005-0000-0000-0000E2530000}"/>
    <cellStyle name="Normal 2 2 2 5 2 4 5 7" xfId="21592" xr:uid="{00000000-0005-0000-0000-0000E3530000}"/>
    <cellStyle name="Normal 2 2 2 5 2 4 5 8" xfId="21593" xr:uid="{00000000-0005-0000-0000-0000E4530000}"/>
    <cellStyle name="Normal 2 2 2 5 2 4 5 9" xfId="21594" xr:uid="{00000000-0005-0000-0000-0000E5530000}"/>
    <cellStyle name="Normal 2 2 2 5 2 4 6" xfId="21595" xr:uid="{00000000-0005-0000-0000-0000E6530000}"/>
    <cellStyle name="Normal 2 2 2 5 2 4 7" xfId="21596" xr:uid="{00000000-0005-0000-0000-0000E7530000}"/>
    <cellStyle name="Normal 2 2 2 5 2 4 8" xfId="21597" xr:uid="{00000000-0005-0000-0000-0000E8530000}"/>
    <cellStyle name="Normal 2 2 2 5 2 4 9" xfId="21598" xr:uid="{00000000-0005-0000-0000-0000E9530000}"/>
    <cellStyle name="Normal 2 2 2 5 2 5" xfId="21599" xr:uid="{00000000-0005-0000-0000-0000EA530000}"/>
    <cellStyle name="Normal 2 2 2 5 2 5 10" xfId="21600" xr:uid="{00000000-0005-0000-0000-0000EB530000}"/>
    <cellStyle name="Normal 2 2 2 5 2 5 11" xfId="21601" xr:uid="{00000000-0005-0000-0000-0000EC530000}"/>
    <cellStyle name="Normal 2 2 2 5 2 5 12" xfId="21602" xr:uid="{00000000-0005-0000-0000-0000ED530000}"/>
    <cellStyle name="Normal 2 2 2 5 2 5 13" xfId="21603" xr:uid="{00000000-0005-0000-0000-0000EE530000}"/>
    <cellStyle name="Normal 2 2 2 5 2 5 14" xfId="21604" xr:uid="{00000000-0005-0000-0000-0000EF530000}"/>
    <cellStyle name="Normal 2 2 2 5 2 5 2" xfId="21605" xr:uid="{00000000-0005-0000-0000-0000F0530000}"/>
    <cellStyle name="Normal 2 2 2 5 2 5 2 10" xfId="21606" xr:uid="{00000000-0005-0000-0000-0000F1530000}"/>
    <cellStyle name="Normal 2 2 2 5 2 5 2 2" xfId="21607" xr:uid="{00000000-0005-0000-0000-0000F2530000}"/>
    <cellStyle name="Normal 2 2 2 5 2 5 2 3" xfId="21608" xr:uid="{00000000-0005-0000-0000-0000F3530000}"/>
    <cellStyle name="Normal 2 2 2 5 2 5 2 4" xfId="21609" xr:uid="{00000000-0005-0000-0000-0000F4530000}"/>
    <cellStyle name="Normal 2 2 2 5 2 5 2 5" xfId="21610" xr:uid="{00000000-0005-0000-0000-0000F5530000}"/>
    <cellStyle name="Normal 2 2 2 5 2 5 2 6" xfId="21611" xr:uid="{00000000-0005-0000-0000-0000F6530000}"/>
    <cellStyle name="Normal 2 2 2 5 2 5 2 7" xfId="21612" xr:uid="{00000000-0005-0000-0000-0000F7530000}"/>
    <cellStyle name="Normal 2 2 2 5 2 5 2 8" xfId="21613" xr:uid="{00000000-0005-0000-0000-0000F8530000}"/>
    <cellStyle name="Normal 2 2 2 5 2 5 2 9" xfId="21614" xr:uid="{00000000-0005-0000-0000-0000F9530000}"/>
    <cellStyle name="Normal 2 2 2 5 2 5 3" xfId="21615" xr:uid="{00000000-0005-0000-0000-0000FA530000}"/>
    <cellStyle name="Normal 2 2 2 5 2 5 3 10" xfId="21616" xr:uid="{00000000-0005-0000-0000-0000FB530000}"/>
    <cellStyle name="Normal 2 2 2 5 2 5 3 2" xfId="21617" xr:uid="{00000000-0005-0000-0000-0000FC530000}"/>
    <cellStyle name="Normal 2 2 2 5 2 5 3 3" xfId="21618" xr:uid="{00000000-0005-0000-0000-0000FD530000}"/>
    <cellStyle name="Normal 2 2 2 5 2 5 3 4" xfId="21619" xr:uid="{00000000-0005-0000-0000-0000FE530000}"/>
    <cellStyle name="Normal 2 2 2 5 2 5 3 5" xfId="21620" xr:uid="{00000000-0005-0000-0000-0000FF530000}"/>
    <cellStyle name="Normal 2 2 2 5 2 5 3 6" xfId="21621" xr:uid="{00000000-0005-0000-0000-000000540000}"/>
    <cellStyle name="Normal 2 2 2 5 2 5 3 7" xfId="21622" xr:uid="{00000000-0005-0000-0000-000001540000}"/>
    <cellStyle name="Normal 2 2 2 5 2 5 3 8" xfId="21623" xr:uid="{00000000-0005-0000-0000-000002540000}"/>
    <cellStyle name="Normal 2 2 2 5 2 5 3 9" xfId="21624" xr:uid="{00000000-0005-0000-0000-000003540000}"/>
    <cellStyle name="Normal 2 2 2 5 2 5 4" xfId="21625" xr:uid="{00000000-0005-0000-0000-000004540000}"/>
    <cellStyle name="Normal 2 2 2 5 2 5 4 10" xfId="21626" xr:uid="{00000000-0005-0000-0000-000005540000}"/>
    <cellStyle name="Normal 2 2 2 5 2 5 4 2" xfId="21627" xr:uid="{00000000-0005-0000-0000-000006540000}"/>
    <cellStyle name="Normal 2 2 2 5 2 5 4 3" xfId="21628" xr:uid="{00000000-0005-0000-0000-000007540000}"/>
    <cellStyle name="Normal 2 2 2 5 2 5 4 4" xfId="21629" xr:uid="{00000000-0005-0000-0000-000008540000}"/>
    <cellStyle name="Normal 2 2 2 5 2 5 4 5" xfId="21630" xr:uid="{00000000-0005-0000-0000-000009540000}"/>
    <cellStyle name="Normal 2 2 2 5 2 5 4 6" xfId="21631" xr:uid="{00000000-0005-0000-0000-00000A540000}"/>
    <cellStyle name="Normal 2 2 2 5 2 5 4 7" xfId="21632" xr:uid="{00000000-0005-0000-0000-00000B540000}"/>
    <cellStyle name="Normal 2 2 2 5 2 5 4 8" xfId="21633" xr:uid="{00000000-0005-0000-0000-00000C540000}"/>
    <cellStyle name="Normal 2 2 2 5 2 5 4 9" xfId="21634" xr:uid="{00000000-0005-0000-0000-00000D540000}"/>
    <cellStyle name="Normal 2 2 2 5 2 5 5" xfId="21635" xr:uid="{00000000-0005-0000-0000-00000E540000}"/>
    <cellStyle name="Normal 2 2 2 5 2 5 5 10" xfId="21636" xr:uid="{00000000-0005-0000-0000-00000F540000}"/>
    <cellStyle name="Normal 2 2 2 5 2 5 5 2" xfId="21637" xr:uid="{00000000-0005-0000-0000-000010540000}"/>
    <cellStyle name="Normal 2 2 2 5 2 5 5 3" xfId="21638" xr:uid="{00000000-0005-0000-0000-000011540000}"/>
    <cellStyle name="Normal 2 2 2 5 2 5 5 4" xfId="21639" xr:uid="{00000000-0005-0000-0000-000012540000}"/>
    <cellStyle name="Normal 2 2 2 5 2 5 5 5" xfId="21640" xr:uid="{00000000-0005-0000-0000-000013540000}"/>
    <cellStyle name="Normal 2 2 2 5 2 5 5 6" xfId="21641" xr:uid="{00000000-0005-0000-0000-000014540000}"/>
    <cellStyle name="Normal 2 2 2 5 2 5 5 7" xfId="21642" xr:uid="{00000000-0005-0000-0000-000015540000}"/>
    <cellStyle name="Normal 2 2 2 5 2 5 5 8" xfId="21643" xr:uid="{00000000-0005-0000-0000-000016540000}"/>
    <cellStyle name="Normal 2 2 2 5 2 5 5 9" xfId="21644" xr:uid="{00000000-0005-0000-0000-000017540000}"/>
    <cellStyle name="Normal 2 2 2 5 2 5 6" xfId="21645" xr:uid="{00000000-0005-0000-0000-000018540000}"/>
    <cellStyle name="Normal 2 2 2 5 2 5 7" xfId="21646" xr:uid="{00000000-0005-0000-0000-000019540000}"/>
    <cellStyle name="Normal 2 2 2 5 2 5 8" xfId="21647" xr:uid="{00000000-0005-0000-0000-00001A540000}"/>
    <cellStyle name="Normal 2 2 2 5 2 5 9" xfId="21648" xr:uid="{00000000-0005-0000-0000-00001B540000}"/>
    <cellStyle name="Normal 2 2 2 5 2 6" xfId="21649" xr:uid="{00000000-0005-0000-0000-00001C540000}"/>
    <cellStyle name="Normal 2 2 2 5 2 6 10" xfId="21650" xr:uid="{00000000-0005-0000-0000-00001D540000}"/>
    <cellStyle name="Normal 2 2 2 5 2 6 11" xfId="21651" xr:uid="{00000000-0005-0000-0000-00001E540000}"/>
    <cellStyle name="Normal 2 2 2 5 2 6 12" xfId="21652" xr:uid="{00000000-0005-0000-0000-00001F540000}"/>
    <cellStyle name="Normal 2 2 2 5 2 6 13" xfId="21653" xr:uid="{00000000-0005-0000-0000-000020540000}"/>
    <cellStyle name="Normal 2 2 2 5 2 6 14" xfId="21654" xr:uid="{00000000-0005-0000-0000-000021540000}"/>
    <cellStyle name="Normal 2 2 2 5 2 6 2" xfId="21655" xr:uid="{00000000-0005-0000-0000-000022540000}"/>
    <cellStyle name="Normal 2 2 2 5 2 6 2 10" xfId="21656" xr:uid="{00000000-0005-0000-0000-000023540000}"/>
    <cellStyle name="Normal 2 2 2 5 2 6 2 2" xfId="21657" xr:uid="{00000000-0005-0000-0000-000024540000}"/>
    <cellStyle name="Normal 2 2 2 5 2 6 2 3" xfId="21658" xr:uid="{00000000-0005-0000-0000-000025540000}"/>
    <cellStyle name="Normal 2 2 2 5 2 6 2 4" xfId="21659" xr:uid="{00000000-0005-0000-0000-000026540000}"/>
    <cellStyle name="Normal 2 2 2 5 2 6 2 5" xfId="21660" xr:uid="{00000000-0005-0000-0000-000027540000}"/>
    <cellStyle name="Normal 2 2 2 5 2 6 2 6" xfId="21661" xr:uid="{00000000-0005-0000-0000-000028540000}"/>
    <cellStyle name="Normal 2 2 2 5 2 6 2 7" xfId="21662" xr:uid="{00000000-0005-0000-0000-000029540000}"/>
    <cellStyle name="Normal 2 2 2 5 2 6 2 8" xfId="21663" xr:uid="{00000000-0005-0000-0000-00002A540000}"/>
    <cellStyle name="Normal 2 2 2 5 2 6 2 9" xfId="21664" xr:uid="{00000000-0005-0000-0000-00002B540000}"/>
    <cellStyle name="Normal 2 2 2 5 2 6 3" xfId="21665" xr:uid="{00000000-0005-0000-0000-00002C540000}"/>
    <cellStyle name="Normal 2 2 2 5 2 6 3 10" xfId="21666" xr:uid="{00000000-0005-0000-0000-00002D540000}"/>
    <cellStyle name="Normal 2 2 2 5 2 6 3 2" xfId="21667" xr:uid="{00000000-0005-0000-0000-00002E540000}"/>
    <cellStyle name="Normal 2 2 2 5 2 6 3 3" xfId="21668" xr:uid="{00000000-0005-0000-0000-00002F540000}"/>
    <cellStyle name="Normal 2 2 2 5 2 6 3 4" xfId="21669" xr:uid="{00000000-0005-0000-0000-000030540000}"/>
    <cellStyle name="Normal 2 2 2 5 2 6 3 5" xfId="21670" xr:uid="{00000000-0005-0000-0000-000031540000}"/>
    <cellStyle name="Normal 2 2 2 5 2 6 3 6" xfId="21671" xr:uid="{00000000-0005-0000-0000-000032540000}"/>
    <cellStyle name="Normal 2 2 2 5 2 6 3 7" xfId="21672" xr:uid="{00000000-0005-0000-0000-000033540000}"/>
    <cellStyle name="Normal 2 2 2 5 2 6 3 8" xfId="21673" xr:uid="{00000000-0005-0000-0000-000034540000}"/>
    <cellStyle name="Normal 2 2 2 5 2 6 3 9" xfId="21674" xr:uid="{00000000-0005-0000-0000-000035540000}"/>
    <cellStyle name="Normal 2 2 2 5 2 6 4" xfId="21675" xr:uid="{00000000-0005-0000-0000-000036540000}"/>
    <cellStyle name="Normal 2 2 2 5 2 6 4 10" xfId="21676" xr:uid="{00000000-0005-0000-0000-000037540000}"/>
    <cellStyle name="Normal 2 2 2 5 2 6 4 2" xfId="21677" xr:uid="{00000000-0005-0000-0000-000038540000}"/>
    <cellStyle name="Normal 2 2 2 5 2 6 4 3" xfId="21678" xr:uid="{00000000-0005-0000-0000-000039540000}"/>
    <cellStyle name="Normal 2 2 2 5 2 6 4 4" xfId="21679" xr:uid="{00000000-0005-0000-0000-00003A540000}"/>
    <cellStyle name="Normal 2 2 2 5 2 6 4 5" xfId="21680" xr:uid="{00000000-0005-0000-0000-00003B540000}"/>
    <cellStyle name="Normal 2 2 2 5 2 6 4 6" xfId="21681" xr:uid="{00000000-0005-0000-0000-00003C540000}"/>
    <cellStyle name="Normal 2 2 2 5 2 6 4 7" xfId="21682" xr:uid="{00000000-0005-0000-0000-00003D540000}"/>
    <cellStyle name="Normal 2 2 2 5 2 6 4 8" xfId="21683" xr:uid="{00000000-0005-0000-0000-00003E540000}"/>
    <cellStyle name="Normal 2 2 2 5 2 6 4 9" xfId="21684" xr:uid="{00000000-0005-0000-0000-00003F540000}"/>
    <cellStyle name="Normal 2 2 2 5 2 6 5" xfId="21685" xr:uid="{00000000-0005-0000-0000-000040540000}"/>
    <cellStyle name="Normal 2 2 2 5 2 6 5 10" xfId="21686" xr:uid="{00000000-0005-0000-0000-000041540000}"/>
    <cellStyle name="Normal 2 2 2 5 2 6 5 2" xfId="21687" xr:uid="{00000000-0005-0000-0000-000042540000}"/>
    <cellStyle name="Normal 2 2 2 5 2 6 5 3" xfId="21688" xr:uid="{00000000-0005-0000-0000-000043540000}"/>
    <cellStyle name="Normal 2 2 2 5 2 6 5 4" xfId="21689" xr:uid="{00000000-0005-0000-0000-000044540000}"/>
    <cellStyle name="Normal 2 2 2 5 2 6 5 5" xfId="21690" xr:uid="{00000000-0005-0000-0000-000045540000}"/>
    <cellStyle name="Normal 2 2 2 5 2 6 5 6" xfId="21691" xr:uid="{00000000-0005-0000-0000-000046540000}"/>
    <cellStyle name="Normal 2 2 2 5 2 6 5 7" xfId="21692" xr:uid="{00000000-0005-0000-0000-000047540000}"/>
    <cellStyle name="Normal 2 2 2 5 2 6 5 8" xfId="21693" xr:uid="{00000000-0005-0000-0000-000048540000}"/>
    <cellStyle name="Normal 2 2 2 5 2 6 5 9" xfId="21694" xr:uid="{00000000-0005-0000-0000-000049540000}"/>
    <cellStyle name="Normal 2 2 2 5 2 6 6" xfId="21695" xr:uid="{00000000-0005-0000-0000-00004A540000}"/>
    <cellStyle name="Normal 2 2 2 5 2 6 7" xfId="21696" xr:uid="{00000000-0005-0000-0000-00004B540000}"/>
    <cellStyle name="Normal 2 2 2 5 2 6 8" xfId="21697" xr:uid="{00000000-0005-0000-0000-00004C540000}"/>
    <cellStyle name="Normal 2 2 2 5 2 6 9" xfId="21698" xr:uid="{00000000-0005-0000-0000-00004D540000}"/>
    <cellStyle name="Normal 2 2 2 5 2 7" xfId="21699" xr:uid="{00000000-0005-0000-0000-00004E540000}"/>
    <cellStyle name="Normal 2 2 2 5 2 7 10" xfId="21700" xr:uid="{00000000-0005-0000-0000-00004F540000}"/>
    <cellStyle name="Normal 2 2 2 5 2 7 11" xfId="21701" xr:uid="{00000000-0005-0000-0000-000050540000}"/>
    <cellStyle name="Normal 2 2 2 5 2 7 12" xfId="21702" xr:uid="{00000000-0005-0000-0000-000051540000}"/>
    <cellStyle name="Normal 2 2 2 5 2 7 13" xfId="21703" xr:uid="{00000000-0005-0000-0000-000052540000}"/>
    <cellStyle name="Normal 2 2 2 5 2 7 14" xfId="21704" xr:uid="{00000000-0005-0000-0000-000053540000}"/>
    <cellStyle name="Normal 2 2 2 5 2 7 2" xfId="21705" xr:uid="{00000000-0005-0000-0000-000054540000}"/>
    <cellStyle name="Normal 2 2 2 5 2 7 2 10" xfId="21706" xr:uid="{00000000-0005-0000-0000-000055540000}"/>
    <cellStyle name="Normal 2 2 2 5 2 7 2 2" xfId="21707" xr:uid="{00000000-0005-0000-0000-000056540000}"/>
    <cellStyle name="Normal 2 2 2 5 2 7 2 3" xfId="21708" xr:uid="{00000000-0005-0000-0000-000057540000}"/>
    <cellStyle name="Normal 2 2 2 5 2 7 2 4" xfId="21709" xr:uid="{00000000-0005-0000-0000-000058540000}"/>
    <cellStyle name="Normal 2 2 2 5 2 7 2 5" xfId="21710" xr:uid="{00000000-0005-0000-0000-000059540000}"/>
    <cellStyle name="Normal 2 2 2 5 2 7 2 6" xfId="21711" xr:uid="{00000000-0005-0000-0000-00005A540000}"/>
    <cellStyle name="Normal 2 2 2 5 2 7 2 7" xfId="21712" xr:uid="{00000000-0005-0000-0000-00005B540000}"/>
    <cellStyle name="Normal 2 2 2 5 2 7 2 8" xfId="21713" xr:uid="{00000000-0005-0000-0000-00005C540000}"/>
    <cellStyle name="Normal 2 2 2 5 2 7 2 9" xfId="21714" xr:uid="{00000000-0005-0000-0000-00005D540000}"/>
    <cellStyle name="Normal 2 2 2 5 2 7 3" xfId="21715" xr:uid="{00000000-0005-0000-0000-00005E540000}"/>
    <cellStyle name="Normal 2 2 2 5 2 7 3 10" xfId="21716" xr:uid="{00000000-0005-0000-0000-00005F540000}"/>
    <cellStyle name="Normal 2 2 2 5 2 7 3 2" xfId="21717" xr:uid="{00000000-0005-0000-0000-000060540000}"/>
    <cellStyle name="Normal 2 2 2 5 2 7 3 3" xfId="21718" xr:uid="{00000000-0005-0000-0000-000061540000}"/>
    <cellStyle name="Normal 2 2 2 5 2 7 3 4" xfId="21719" xr:uid="{00000000-0005-0000-0000-000062540000}"/>
    <cellStyle name="Normal 2 2 2 5 2 7 3 5" xfId="21720" xr:uid="{00000000-0005-0000-0000-000063540000}"/>
    <cellStyle name="Normal 2 2 2 5 2 7 3 6" xfId="21721" xr:uid="{00000000-0005-0000-0000-000064540000}"/>
    <cellStyle name="Normal 2 2 2 5 2 7 3 7" xfId="21722" xr:uid="{00000000-0005-0000-0000-000065540000}"/>
    <cellStyle name="Normal 2 2 2 5 2 7 3 8" xfId="21723" xr:uid="{00000000-0005-0000-0000-000066540000}"/>
    <cellStyle name="Normal 2 2 2 5 2 7 3 9" xfId="21724" xr:uid="{00000000-0005-0000-0000-000067540000}"/>
    <cellStyle name="Normal 2 2 2 5 2 7 4" xfId="21725" xr:uid="{00000000-0005-0000-0000-000068540000}"/>
    <cellStyle name="Normal 2 2 2 5 2 7 4 10" xfId="21726" xr:uid="{00000000-0005-0000-0000-000069540000}"/>
    <cellStyle name="Normal 2 2 2 5 2 7 4 2" xfId="21727" xr:uid="{00000000-0005-0000-0000-00006A540000}"/>
    <cellStyle name="Normal 2 2 2 5 2 7 4 3" xfId="21728" xr:uid="{00000000-0005-0000-0000-00006B540000}"/>
    <cellStyle name="Normal 2 2 2 5 2 7 4 4" xfId="21729" xr:uid="{00000000-0005-0000-0000-00006C540000}"/>
    <cellStyle name="Normal 2 2 2 5 2 7 4 5" xfId="21730" xr:uid="{00000000-0005-0000-0000-00006D540000}"/>
    <cellStyle name="Normal 2 2 2 5 2 7 4 6" xfId="21731" xr:uid="{00000000-0005-0000-0000-00006E540000}"/>
    <cellStyle name="Normal 2 2 2 5 2 7 4 7" xfId="21732" xr:uid="{00000000-0005-0000-0000-00006F540000}"/>
    <cellStyle name="Normal 2 2 2 5 2 7 4 8" xfId="21733" xr:uid="{00000000-0005-0000-0000-000070540000}"/>
    <cellStyle name="Normal 2 2 2 5 2 7 4 9" xfId="21734" xr:uid="{00000000-0005-0000-0000-000071540000}"/>
    <cellStyle name="Normal 2 2 2 5 2 7 5" xfId="21735" xr:uid="{00000000-0005-0000-0000-000072540000}"/>
    <cellStyle name="Normal 2 2 2 5 2 7 5 10" xfId="21736" xr:uid="{00000000-0005-0000-0000-000073540000}"/>
    <cellStyle name="Normal 2 2 2 5 2 7 5 2" xfId="21737" xr:uid="{00000000-0005-0000-0000-000074540000}"/>
    <cellStyle name="Normal 2 2 2 5 2 7 5 3" xfId="21738" xr:uid="{00000000-0005-0000-0000-000075540000}"/>
    <cellStyle name="Normal 2 2 2 5 2 7 5 4" xfId="21739" xr:uid="{00000000-0005-0000-0000-000076540000}"/>
    <cellStyle name="Normal 2 2 2 5 2 7 5 5" xfId="21740" xr:uid="{00000000-0005-0000-0000-000077540000}"/>
    <cellStyle name="Normal 2 2 2 5 2 7 5 6" xfId="21741" xr:uid="{00000000-0005-0000-0000-000078540000}"/>
    <cellStyle name="Normal 2 2 2 5 2 7 5 7" xfId="21742" xr:uid="{00000000-0005-0000-0000-000079540000}"/>
    <cellStyle name="Normal 2 2 2 5 2 7 5 8" xfId="21743" xr:uid="{00000000-0005-0000-0000-00007A540000}"/>
    <cellStyle name="Normal 2 2 2 5 2 7 5 9" xfId="21744" xr:uid="{00000000-0005-0000-0000-00007B540000}"/>
    <cellStyle name="Normal 2 2 2 5 2 7 6" xfId="21745" xr:uid="{00000000-0005-0000-0000-00007C540000}"/>
    <cellStyle name="Normal 2 2 2 5 2 7 7" xfId="21746" xr:uid="{00000000-0005-0000-0000-00007D540000}"/>
    <cellStyle name="Normal 2 2 2 5 2 7 8" xfId="21747" xr:uid="{00000000-0005-0000-0000-00007E540000}"/>
    <cellStyle name="Normal 2 2 2 5 2 7 9" xfId="21748" xr:uid="{00000000-0005-0000-0000-00007F540000}"/>
    <cellStyle name="Normal 2 2 2 5 2 8" xfId="21749" xr:uid="{00000000-0005-0000-0000-000080540000}"/>
    <cellStyle name="Normal 2 2 2 5 2 8 10" xfId="21750" xr:uid="{00000000-0005-0000-0000-000081540000}"/>
    <cellStyle name="Normal 2 2 2 5 2 8 11" xfId="21751" xr:uid="{00000000-0005-0000-0000-000082540000}"/>
    <cellStyle name="Normal 2 2 2 5 2 8 12" xfId="21752" xr:uid="{00000000-0005-0000-0000-000083540000}"/>
    <cellStyle name="Normal 2 2 2 5 2 8 13" xfId="21753" xr:uid="{00000000-0005-0000-0000-000084540000}"/>
    <cellStyle name="Normal 2 2 2 5 2 8 14" xfId="21754" xr:uid="{00000000-0005-0000-0000-000085540000}"/>
    <cellStyle name="Normal 2 2 2 5 2 8 2" xfId="21755" xr:uid="{00000000-0005-0000-0000-000086540000}"/>
    <cellStyle name="Normal 2 2 2 5 2 8 2 10" xfId="21756" xr:uid="{00000000-0005-0000-0000-000087540000}"/>
    <cellStyle name="Normal 2 2 2 5 2 8 2 2" xfId="21757" xr:uid="{00000000-0005-0000-0000-000088540000}"/>
    <cellStyle name="Normal 2 2 2 5 2 8 2 3" xfId="21758" xr:uid="{00000000-0005-0000-0000-000089540000}"/>
    <cellStyle name="Normal 2 2 2 5 2 8 2 4" xfId="21759" xr:uid="{00000000-0005-0000-0000-00008A540000}"/>
    <cellStyle name="Normal 2 2 2 5 2 8 2 5" xfId="21760" xr:uid="{00000000-0005-0000-0000-00008B540000}"/>
    <cellStyle name="Normal 2 2 2 5 2 8 2 6" xfId="21761" xr:uid="{00000000-0005-0000-0000-00008C540000}"/>
    <cellStyle name="Normal 2 2 2 5 2 8 2 7" xfId="21762" xr:uid="{00000000-0005-0000-0000-00008D540000}"/>
    <cellStyle name="Normal 2 2 2 5 2 8 2 8" xfId="21763" xr:uid="{00000000-0005-0000-0000-00008E540000}"/>
    <cellStyle name="Normal 2 2 2 5 2 8 2 9" xfId="21764" xr:uid="{00000000-0005-0000-0000-00008F540000}"/>
    <cellStyle name="Normal 2 2 2 5 2 8 3" xfId="21765" xr:uid="{00000000-0005-0000-0000-000090540000}"/>
    <cellStyle name="Normal 2 2 2 5 2 8 3 10" xfId="21766" xr:uid="{00000000-0005-0000-0000-000091540000}"/>
    <cellStyle name="Normal 2 2 2 5 2 8 3 2" xfId="21767" xr:uid="{00000000-0005-0000-0000-000092540000}"/>
    <cellStyle name="Normal 2 2 2 5 2 8 3 3" xfId="21768" xr:uid="{00000000-0005-0000-0000-000093540000}"/>
    <cellStyle name="Normal 2 2 2 5 2 8 3 4" xfId="21769" xr:uid="{00000000-0005-0000-0000-000094540000}"/>
    <cellStyle name="Normal 2 2 2 5 2 8 3 5" xfId="21770" xr:uid="{00000000-0005-0000-0000-000095540000}"/>
    <cellStyle name="Normal 2 2 2 5 2 8 3 6" xfId="21771" xr:uid="{00000000-0005-0000-0000-000096540000}"/>
    <cellStyle name="Normal 2 2 2 5 2 8 3 7" xfId="21772" xr:uid="{00000000-0005-0000-0000-000097540000}"/>
    <cellStyle name="Normal 2 2 2 5 2 8 3 8" xfId="21773" xr:uid="{00000000-0005-0000-0000-000098540000}"/>
    <cellStyle name="Normal 2 2 2 5 2 8 3 9" xfId="21774" xr:uid="{00000000-0005-0000-0000-000099540000}"/>
    <cellStyle name="Normal 2 2 2 5 2 8 4" xfId="21775" xr:uid="{00000000-0005-0000-0000-00009A540000}"/>
    <cellStyle name="Normal 2 2 2 5 2 8 4 10" xfId="21776" xr:uid="{00000000-0005-0000-0000-00009B540000}"/>
    <cellStyle name="Normal 2 2 2 5 2 8 4 2" xfId="21777" xr:uid="{00000000-0005-0000-0000-00009C540000}"/>
    <cellStyle name="Normal 2 2 2 5 2 8 4 3" xfId="21778" xr:uid="{00000000-0005-0000-0000-00009D540000}"/>
    <cellStyle name="Normal 2 2 2 5 2 8 4 4" xfId="21779" xr:uid="{00000000-0005-0000-0000-00009E540000}"/>
    <cellStyle name="Normal 2 2 2 5 2 8 4 5" xfId="21780" xr:uid="{00000000-0005-0000-0000-00009F540000}"/>
    <cellStyle name="Normal 2 2 2 5 2 8 4 6" xfId="21781" xr:uid="{00000000-0005-0000-0000-0000A0540000}"/>
    <cellStyle name="Normal 2 2 2 5 2 8 4 7" xfId="21782" xr:uid="{00000000-0005-0000-0000-0000A1540000}"/>
    <cellStyle name="Normal 2 2 2 5 2 8 4 8" xfId="21783" xr:uid="{00000000-0005-0000-0000-0000A2540000}"/>
    <cellStyle name="Normal 2 2 2 5 2 8 4 9" xfId="21784" xr:uid="{00000000-0005-0000-0000-0000A3540000}"/>
    <cellStyle name="Normal 2 2 2 5 2 8 5" xfId="21785" xr:uid="{00000000-0005-0000-0000-0000A4540000}"/>
    <cellStyle name="Normal 2 2 2 5 2 8 5 10" xfId="21786" xr:uid="{00000000-0005-0000-0000-0000A5540000}"/>
    <cellStyle name="Normal 2 2 2 5 2 8 5 2" xfId="21787" xr:uid="{00000000-0005-0000-0000-0000A6540000}"/>
    <cellStyle name="Normal 2 2 2 5 2 8 5 3" xfId="21788" xr:uid="{00000000-0005-0000-0000-0000A7540000}"/>
    <cellStyle name="Normal 2 2 2 5 2 8 5 4" xfId="21789" xr:uid="{00000000-0005-0000-0000-0000A8540000}"/>
    <cellStyle name="Normal 2 2 2 5 2 8 5 5" xfId="21790" xr:uid="{00000000-0005-0000-0000-0000A9540000}"/>
    <cellStyle name="Normal 2 2 2 5 2 8 5 6" xfId="21791" xr:uid="{00000000-0005-0000-0000-0000AA540000}"/>
    <cellStyle name="Normal 2 2 2 5 2 8 5 7" xfId="21792" xr:uid="{00000000-0005-0000-0000-0000AB540000}"/>
    <cellStyle name="Normal 2 2 2 5 2 8 5 8" xfId="21793" xr:uid="{00000000-0005-0000-0000-0000AC540000}"/>
    <cellStyle name="Normal 2 2 2 5 2 8 5 9" xfId="21794" xr:uid="{00000000-0005-0000-0000-0000AD540000}"/>
    <cellStyle name="Normal 2 2 2 5 2 8 6" xfId="21795" xr:uid="{00000000-0005-0000-0000-0000AE540000}"/>
    <cellStyle name="Normal 2 2 2 5 2 8 7" xfId="21796" xr:uid="{00000000-0005-0000-0000-0000AF540000}"/>
    <cellStyle name="Normal 2 2 2 5 2 8 8" xfId="21797" xr:uid="{00000000-0005-0000-0000-0000B0540000}"/>
    <cellStyle name="Normal 2 2 2 5 2 8 9" xfId="21798" xr:uid="{00000000-0005-0000-0000-0000B1540000}"/>
    <cellStyle name="Normal 2 2 2 5 2 9" xfId="21799" xr:uid="{00000000-0005-0000-0000-0000B2540000}"/>
    <cellStyle name="Normal 2 2 2 5 2 9 10" xfId="21800" xr:uid="{00000000-0005-0000-0000-0000B3540000}"/>
    <cellStyle name="Normal 2 2 2 5 2 9 11" xfId="21801" xr:uid="{00000000-0005-0000-0000-0000B4540000}"/>
    <cellStyle name="Normal 2 2 2 5 2 9 12" xfId="21802" xr:uid="{00000000-0005-0000-0000-0000B5540000}"/>
    <cellStyle name="Normal 2 2 2 5 2 9 13" xfId="21803" xr:uid="{00000000-0005-0000-0000-0000B6540000}"/>
    <cellStyle name="Normal 2 2 2 5 2 9 14" xfId="21804" xr:uid="{00000000-0005-0000-0000-0000B7540000}"/>
    <cellStyle name="Normal 2 2 2 5 2 9 2" xfId="21805" xr:uid="{00000000-0005-0000-0000-0000B8540000}"/>
    <cellStyle name="Normal 2 2 2 5 2 9 2 10" xfId="21806" xr:uid="{00000000-0005-0000-0000-0000B9540000}"/>
    <cellStyle name="Normal 2 2 2 5 2 9 2 2" xfId="21807" xr:uid="{00000000-0005-0000-0000-0000BA540000}"/>
    <cellStyle name="Normal 2 2 2 5 2 9 2 3" xfId="21808" xr:uid="{00000000-0005-0000-0000-0000BB540000}"/>
    <cellStyle name="Normal 2 2 2 5 2 9 2 4" xfId="21809" xr:uid="{00000000-0005-0000-0000-0000BC540000}"/>
    <cellStyle name="Normal 2 2 2 5 2 9 2 5" xfId="21810" xr:uid="{00000000-0005-0000-0000-0000BD540000}"/>
    <cellStyle name="Normal 2 2 2 5 2 9 2 6" xfId="21811" xr:uid="{00000000-0005-0000-0000-0000BE540000}"/>
    <cellStyle name="Normal 2 2 2 5 2 9 2 7" xfId="21812" xr:uid="{00000000-0005-0000-0000-0000BF540000}"/>
    <cellStyle name="Normal 2 2 2 5 2 9 2 8" xfId="21813" xr:uid="{00000000-0005-0000-0000-0000C0540000}"/>
    <cellStyle name="Normal 2 2 2 5 2 9 2 9" xfId="21814" xr:uid="{00000000-0005-0000-0000-0000C1540000}"/>
    <cellStyle name="Normal 2 2 2 5 2 9 3" xfId="21815" xr:uid="{00000000-0005-0000-0000-0000C2540000}"/>
    <cellStyle name="Normal 2 2 2 5 2 9 3 10" xfId="21816" xr:uid="{00000000-0005-0000-0000-0000C3540000}"/>
    <cellStyle name="Normal 2 2 2 5 2 9 3 2" xfId="21817" xr:uid="{00000000-0005-0000-0000-0000C4540000}"/>
    <cellStyle name="Normal 2 2 2 5 2 9 3 3" xfId="21818" xr:uid="{00000000-0005-0000-0000-0000C5540000}"/>
    <cellStyle name="Normal 2 2 2 5 2 9 3 4" xfId="21819" xr:uid="{00000000-0005-0000-0000-0000C6540000}"/>
    <cellStyle name="Normal 2 2 2 5 2 9 3 5" xfId="21820" xr:uid="{00000000-0005-0000-0000-0000C7540000}"/>
    <cellStyle name="Normal 2 2 2 5 2 9 3 6" xfId="21821" xr:uid="{00000000-0005-0000-0000-0000C8540000}"/>
    <cellStyle name="Normal 2 2 2 5 2 9 3 7" xfId="21822" xr:uid="{00000000-0005-0000-0000-0000C9540000}"/>
    <cellStyle name="Normal 2 2 2 5 2 9 3 8" xfId="21823" xr:uid="{00000000-0005-0000-0000-0000CA540000}"/>
    <cellStyle name="Normal 2 2 2 5 2 9 3 9" xfId="21824" xr:uid="{00000000-0005-0000-0000-0000CB540000}"/>
    <cellStyle name="Normal 2 2 2 5 2 9 4" xfId="21825" xr:uid="{00000000-0005-0000-0000-0000CC540000}"/>
    <cellStyle name="Normal 2 2 2 5 2 9 4 10" xfId="21826" xr:uid="{00000000-0005-0000-0000-0000CD540000}"/>
    <cellStyle name="Normal 2 2 2 5 2 9 4 2" xfId="21827" xr:uid="{00000000-0005-0000-0000-0000CE540000}"/>
    <cellStyle name="Normal 2 2 2 5 2 9 4 3" xfId="21828" xr:uid="{00000000-0005-0000-0000-0000CF540000}"/>
    <cellStyle name="Normal 2 2 2 5 2 9 4 4" xfId="21829" xr:uid="{00000000-0005-0000-0000-0000D0540000}"/>
    <cellStyle name="Normal 2 2 2 5 2 9 4 5" xfId="21830" xr:uid="{00000000-0005-0000-0000-0000D1540000}"/>
    <cellStyle name="Normal 2 2 2 5 2 9 4 6" xfId="21831" xr:uid="{00000000-0005-0000-0000-0000D2540000}"/>
    <cellStyle name="Normal 2 2 2 5 2 9 4 7" xfId="21832" xr:uid="{00000000-0005-0000-0000-0000D3540000}"/>
    <cellStyle name="Normal 2 2 2 5 2 9 4 8" xfId="21833" xr:uid="{00000000-0005-0000-0000-0000D4540000}"/>
    <cellStyle name="Normal 2 2 2 5 2 9 4 9" xfId="21834" xr:uid="{00000000-0005-0000-0000-0000D5540000}"/>
    <cellStyle name="Normal 2 2 2 5 2 9 5" xfId="21835" xr:uid="{00000000-0005-0000-0000-0000D6540000}"/>
    <cellStyle name="Normal 2 2 2 5 2 9 5 10" xfId="21836" xr:uid="{00000000-0005-0000-0000-0000D7540000}"/>
    <cellStyle name="Normal 2 2 2 5 2 9 5 2" xfId="21837" xr:uid="{00000000-0005-0000-0000-0000D8540000}"/>
    <cellStyle name="Normal 2 2 2 5 2 9 5 3" xfId="21838" xr:uid="{00000000-0005-0000-0000-0000D9540000}"/>
    <cellStyle name="Normal 2 2 2 5 2 9 5 4" xfId="21839" xr:uid="{00000000-0005-0000-0000-0000DA540000}"/>
    <cellStyle name="Normal 2 2 2 5 2 9 5 5" xfId="21840" xr:uid="{00000000-0005-0000-0000-0000DB540000}"/>
    <cellStyle name="Normal 2 2 2 5 2 9 5 6" xfId="21841" xr:uid="{00000000-0005-0000-0000-0000DC540000}"/>
    <cellStyle name="Normal 2 2 2 5 2 9 5 7" xfId="21842" xr:uid="{00000000-0005-0000-0000-0000DD540000}"/>
    <cellStyle name="Normal 2 2 2 5 2 9 5 8" xfId="21843" xr:uid="{00000000-0005-0000-0000-0000DE540000}"/>
    <cellStyle name="Normal 2 2 2 5 2 9 5 9" xfId="21844" xr:uid="{00000000-0005-0000-0000-0000DF540000}"/>
    <cellStyle name="Normal 2 2 2 5 2 9 6" xfId="21845" xr:uid="{00000000-0005-0000-0000-0000E0540000}"/>
    <cellStyle name="Normal 2 2 2 5 2 9 7" xfId="21846" xr:uid="{00000000-0005-0000-0000-0000E1540000}"/>
    <cellStyle name="Normal 2 2 2 5 2 9 8" xfId="21847" xr:uid="{00000000-0005-0000-0000-0000E2540000}"/>
    <cellStyle name="Normal 2 2 2 5 2 9 9" xfId="21848" xr:uid="{00000000-0005-0000-0000-0000E3540000}"/>
    <cellStyle name="Normal 2 2 2 5 20" xfId="21849" xr:uid="{00000000-0005-0000-0000-0000E4540000}"/>
    <cellStyle name="Normal 2 2 2 5 21" xfId="21850" xr:uid="{00000000-0005-0000-0000-0000E5540000}"/>
    <cellStyle name="Normal 2 2 2 5 21 10" xfId="21851" xr:uid="{00000000-0005-0000-0000-0000E6540000}"/>
    <cellStyle name="Normal 2 2 2 5 21 2" xfId="21852" xr:uid="{00000000-0005-0000-0000-0000E7540000}"/>
    <cellStyle name="Normal 2 2 2 5 21 3" xfId="21853" xr:uid="{00000000-0005-0000-0000-0000E8540000}"/>
    <cellStyle name="Normal 2 2 2 5 21 4" xfId="21854" xr:uid="{00000000-0005-0000-0000-0000E9540000}"/>
    <cellStyle name="Normal 2 2 2 5 21 5" xfId="21855" xr:uid="{00000000-0005-0000-0000-0000EA540000}"/>
    <cellStyle name="Normal 2 2 2 5 21 6" xfId="21856" xr:uid="{00000000-0005-0000-0000-0000EB540000}"/>
    <cellStyle name="Normal 2 2 2 5 21 7" xfId="21857" xr:uid="{00000000-0005-0000-0000-0000EC540000}"/>
    <cellStyle name="Normal 2 2 2 5 21 8" xfId="21858" xr:uid="{00000000-0005-0000-0000-0000ED540000}"/>
    <cellStyle name="Normal 2 2 2 5 21 9" xfId="21859" xr:uid="{00000000-0005-0000-0000-0000EE540000}"/>
    <cellStyle name="Normal 2 2 2 5 22" xfId="21860" xr:uid="{00000000-0005-0000-0000-0000EF540000}"/>
    <cellStyle name="Normal 2 2 2 5 22 10" xfId="21861" xr:uid="{00000000-0005-0000-0000-0000F0540000}"/>
    <cellStyle name="Normal 2 2 2 5 22 2" xfId="21862" xr:uid="{00000000-0005-0000-0000-0000F1540000}"/>
    <cellStyle name="Normal 2 2 2 5 22 3" xfId="21863" xr:uid="{00000000-0005-0000-0000-0000F2540000}"/>
    <cellStyle name="Normal 2 2 2 5 22 4" xfId="21864" xr:uid="{00000000-0005-0000-0000-0000F3540000}"/>
    <cellStyle name="Normal 2 2 2 5 22 5" xfId="21865" xr:uid="{00000000-0005-0000-0000-0000F4540000}"/>
    <cellStyle name="Normal 2 2 2 5 22 6" xfId="21866" xr:uid="{00000000-0005-0000-0000-0000F5540000}"/>
    <cellStyle name="Normal 2 2 2 5 22 7" xfId="21867" xr:uid="{00000000-0005-0000-0000-0000F6540000}"/>
    <cellStyle name="Normal 2 2 2 5 22 8" xfId="21868" xr:uid="{00000000-0005-0000-0000-0000F7540000}"/>
    <cellStyle name="Normal 2 2 2 5 22 9" xfId="21869" xr:uid="{00000000-0005-0000-0000-0000F8540000}"/>
    <cellStyle name="Normal 2 2 2 5 23" xfId="21870" xr:uid="{00000000-0005-0000-0000-0000F9540000}"/>
    <cellStyle name="Normal 2 2 2 5 23 10" xfId="21871" xr:uid="{00000000-0005-0000-0000-0000FA540000}"/>
    <cellStyle name="Normal 2 2 2 5 23 2" xfId="21872" xr:uid="{00000000-0005-0000-0000-0000FB540000}"/>
    <cellStyle name="Normal 2 2 2 5 23 3" xfId="21873" xr:uid="{00000000-0005-0000-0000-0000FC540000}"/>
    <cellStyle name="Normal 2 2 2 5 23 4" xfId="21874" xr:uid="{00000000-0005-0000-0000-0000FD540000}"/>
    <cellStyle name="Normal 2 2 2 5 23 5" xfId="21875" xr:uid="{00000000-0005-0000-0000-0000FE540000}"/>
    <cellStyle name="Normal 2 2 2 5 23 6" xfId="21876" xr:uid="{00000000-0005-0000-0000-0000FF540000}"/>
    <cellStyle name="Normal 2 2 2 5 23 7" xfId="21877" xr:uid="{00000000-0005-0000-0000-000000550000}"/>
    <cellStyle name="Normal 2 2 2 5 23 8" xfId="21878" xr:uid="{00000000-0005-0000-0000-000001550000}"/>
    <cellStyle name="Normal 2 2 2 5 23 9" xfId="21879" xr:uid="{00000000-0005-0000-0000-000002550000}"/>
    <cellStyle name="Normal 2 2 2 5 24" xfId="21880" xr:uid="{00000000-0005-0000-0000-000003550000}"/>
    <cellStyle name="Normal 2 2 2 5 24 10" xfId="21881" xr:uid="{00000000-0005-0000-0000-000004550000}"/>
    <cellStyle name="Normal 2 2 2 5 24 2" xfId="21882" xr:uid="{00000000-0005-0000-0000-000005550000}"/>
    <cellStyle name="Normal 2 2 2 5 24 3" xfId="21883" xr:uid="{00000000-0005-0000-0000-000006550000}"/>
    <cellStyle name="Normal 2 2 2 5 24 4" xfId="21884" xr:uid="{00000000-0005-0000-0000-000007550000}"/>
    <cellStyle name="Normal 2 2 2 5 24 5" xfId="21885" xr:uid="{00000000-0005-0000-0000-000008550000}"/>
    <cellStyle name="Normal 2 2 2 5 24 6" xfId="21886" xr:uid="{00000000-0005-0000-0000-000009550000}"/>
    <cellStyle name="Normal 2 2 2 5 24 7" xfId="21887" xr:uid="{00000000-0005-0000-0000-00000A550000}"/>
    <cellStyle name="Normal 2 2 2 5 24 8" xfId="21888" xr:uid="{00000000-0005-0000-0000-00000B550000}"/>
    <cellStyle name="Normal 2 2 2 5 24 9" xfId="21889" xr:uid="{00000000-0005-0000-0000-00000C550000}"/>
    <cellStyle name="Normal 2 2 2 5 25" xfId="21890" xr:uid="{00000000-0005-0000-0000-00000D550000}"/>
    <cellStyle name="Normal 2 2 2 5 26" xfId="21891" xr:uid="{00000000-0005-0000-0000-00000E550000}"/>
    <cellStyle name="Normal 2 2 2 5 27" xfId="21892" xr:uid="{00000000-0005-0000-0000-00000F550000}"/>
    <cellStyle name="Normal 2 2 2 5 28" xfId="21893" xr:uid="{00000000-0005-0000-0000-000010550000}"/>
    <cellStyle name="Normal 2 2 2 5 29" xfId="21894" xr:uid="{00000000-0005-0000-0000-000011550000}"/>
    <cellStyle name="Normal 2 2 2 5 3" xfId="21895" xr:uid="{00000000-0005-0000-0000-000012550000}"/>
    <cellStyle name="Normal 2 2 2 5 30" xfId="21896" xr:uid="{00000000-0005-0000-0000-000013550000}"/>
    <cellStyle name="Normal 2 2 2 5 31" xfId="21897" xr:uid="{00000000-0005-0000-0000-000014550000}"/>
    <cellStyle name="Normal 2 2 2 5 32" xfId="21898" xr:uid="{00000000-0005-0000-0000-000015550000}"/>
    <cellStyle name="Normal 2 2 2 5 33" xfId="21899" xr:uid="{00000000-0005-0000-0000-000016550000}"/>
    <cellStyle name="Normal 2 2 2 5 34" xfId="21900" xr:uid="{00000000-0005-0000-0000-000017550000}"/>
    <cellStyle name="Normal 2 2 2 5 35" xfId="21901" xr:uid="{00000000-0005-0000-0000-000018550000}"/>
    <cellStyle name="Normal 2 2 2 5 4" xfId="21902" xr:uid="{00000000-0005-0000-0000-000019550000}"/>
    <cellStyle name="Normal 2 2 2 5 5" xfId="21903" xr:uid="{00000000-0005-0000-0000-00001A550000}"/>
    <cellStyle name="Normal 2 2 2 5 6" xfId="21904" xr:uid="{00000000-0005-0000-0000-00001B550000}"/>
    <cellStyle name="Normal 2 2 2 5 7" xfId="21905" xr:uid="{00000000-0005-0000-0000-00001C550000}"/>
    <cellStyle name="Normal 2 2 2 5 8" xfId="21906" xr:uid="{00000000-0005-0000-0000-00001D550000}"/>
    <cellStyle name="Normal 2 2 2 5 9" xfId="21907" xr:uid="{00000000-0005-0000-0000-00001E550000}"/>
    <cellStyle name="Normal 2 2 2 50" xfId="21908" xr:uid="{00000000-0005-0000-0000-00001F550000}"/>
    <cellStyle name="Normal 2 2 2 51" xfId="21909" xr:uid="{00000000-0005-0000-0000-000020550000}"/>
    <cellStyle name="Normal 2 2 2 6" xfId="21910" xr:uid="{00000000-0005-0000-0000-000021550000}"/>
    <cellStyle name="Normal 2 2 2 6 10" xfId="21911" xr:uid="{00000000-0005-0000-0000-000022550000}"/>
    <cellStyle name="Normal 2 2 2 6 11" xfId="21912" xr:uid="{00000000-0005-0000-0000-000023550000}"/>
    <cellStyle name="Normal 2 2 2 6 12" xfId="21913" xr:uid="{00000000-0005-0000-0000-000024550000}"/>
    <cellStyle name="Normal 2 2 2 6 13" xfId="21914" xr:uid="{00000000-0005-0000-0000-000025550000}"/>
    <cellStyle name="Normal 2 2 2 6 14" xfId="21915" xr:uid="{00000000-0005-0000-0000-000026550000}"/>
    <cellStyle name="Normal 2 2 2 6 15" xfId="21916" xr:uid="{00000000-0005-0000-0000-000027550000}"/>
    <cellStyle name="Normal 2 2 2 6 16" xfId="21917" xr:uid="{00000000-0005-0000-0000-000028550000}"/>
    <cellStyle name="Normal 2 2 2 6 2" xfId="21918" xr:uid="{00000000-0005-0000-0000-000029550000}"/>
    <cellStyle name="Normal 2 2 2 6 2 10" xfId="21919" xr:uid="{00000000-0005-0000-0000-00002A550000}"/>
    <cellStyle name="Normal 2 2 2 6 2 2" xfId="21920" xr:uid="{00000000-0005-0000-0000-00002B550000}"/>
    <cellStyle name="Normal 2 2 2 6 2 3" xfId="21921" xr:uid="{00000000-0005-0000-0000-00002C550000}"/>
    <cellStyle name="Normal 2 2 2 6 2 4" xfId="21922" xr:uid="{00000000-0005-0000-0000-00002D550000}"/>
    <cellStyle name="Normal 2 2 2 6 2 5" xfId="21923" xr:uid="{00000000-0005-0000-0000-00002E550000}"/>
    <cellStyle name="Normal 2 2 2 6 2 6" xfId="21924" xr:uid="{00000000-0005-0000-0000-00002F550000}"/>
    <cellStyle name="Normal 2 2 2 6 2 7" xfId="21925" xr:uid="{00000000-0005-0000-0000-000030550000}"/>
    <cellStyle name="Normal 2 2 2 6 2 8" xfId="21926" xr:uid="{00000000-0005-0000-0000-000031550000}"/>
    <cellStyle name="Normal 2 2 2 6 2 9" xfId="21927" xr:uid="{00000000-0005-0000-0000-000032550000}"/>
    <cellStyle name="Normal 2 2 2 6 3" xfId="21928" xr:uid="{00000000-0005-0000-0000-000033550000}"/>
    <cellStyle name="Normal 2 2 2 6 3 10" xfId="21929" xr:uid="{00000000-0005-0000-0000-000034550000}"/>
    <cellStyle name="Normal 2 2 2 6 3 2" xfId="21930" xr:uid="{00000000-0005-0000-0000-000035550000}"/>
    <cellStyle name="Normal 2 2 2 6 3 3" xfId="21931" xr:uid="{00000000-0005-0000-0000-000036550000}"/>
    <cellStyle name="Normal 2 2 2 6 3 4" xfId="21932" xr:uid="{00000000-0005-0000-0000-000037550000}"/>
    <cellStyle name="Normal 2 2 2 6 3 5" xfId="21933" xr:uid="{00000000-0005-0000-0000-000038550000}"/>
    <cellStyle name="Normal 2 2 2 6 3 6" xfId="21934" xr:uid="{00000000-0005-0000-0000-000039550000}"/>
    <cellStyle name="Normal 2 2 2 6 3 7" xfId="21935" xr:uid="{00000000-0005-0000-0000-00003A550000}"/>
    <cellStyle name="Normal 2 2 2 6 3 8" xfId="21936" xr:uid="{00000000-0005-0000-0000-00003B550000}"/>
    <cellStyle name="Normal 2 2 2 6 3 9" xfId="21937" xr:uid="{00000000-0005-0000-0000-00003C550000}"/>
    <cellStyle name="Normal 2 2 2 6 4" xfId="21938" xr:uid="{00000000-0005-0000-0000-00003D550000}"/>
    <cellStyle name="Normal 2 2 2 6 4 10" xfId="21939" xr:uid="{00000000-0005-0000-0000-00003E550000}"/>
    <cellStyle name="Normal 2 2 2 6 4 2" xfId="21940" xr:uid="{00000000-0005-0000-0000-00003F550000}"/>
    <cellStyle name="Normal 2 2 2 6 4 3" xfId="21941" xr:uid="{00000000-0005-0000-0000-000040550000}"/>
    <cellStyle name="Normal 2 2 2 6 4 4" xfId="21942" xr:uid="{00000000-0005-0000-0000-000041550000}"/>
    <cellStyle name="Normal 2 2 2 6 4 5" xfId="21943" xr:uid="{00000000-0005-0000-0000-000042550000}"/>
    <cellStyle name="Normal 2 2 2 6 4 6" xfId="21944" xr:uid="{00000000-0005-0000-0000-000043550000}"/>
    <cellStyle name="Normal 2 2 2 6 4 7" xfId="21945" xr:uid="{00000000-0005-0000-0000-000044550000}"/>
    <cellStyle name="Normal 2 2 2 6 4 8" xfId="21946" xr:uid="{00000000-0005-0000-0000-000045550000}"/>
    <cellStyle name="Normal 2 2 2 6 4 9" xfId="21947" xr:uid="{00000000-0005-0000-0000-000046550000}"/>
    <cellStyle name="Normal 2 2 2 6 5" xfId="21948" xr:uid="{00000000-0005-0000-0000-000047550000}"/>
    <cellStyle name="Normal 2 2 2 6 5 10" xfId="21949" xr:uid="{00000000-0005-0000-0000-000048550000}"/>
    <cellStyle name="Normal 2 2 2 6 5 2" xfId="21950" xr:uid="{00000000-0005-0000-0000-000049550000}"/>
    <cellStyle name="Normal 2 2 2 6 5 3" xfId="21951" xr:uid="{00000000-0005-0000-0000-00004A550000}"/>
    <cellStyle name="Normal 2 2 2 6 5 4" xfId="21952" xr:uid="{00000000-0005-0000-0000-00004B550000}"/>
    <cellStyle name="Normal 2 2 2 6 5 5" xfId="21953" xr:uid="{00000000-0005-0000-0000-00004C550000}"/>
    <cellStyle name="Normal 2 2 2 6 5 6" xfId="21954" xr:uid="{00000000-0005-0000-0000-00004D550000}"/>
    <cellStyle name="Normal 2 2 2 6 5 7" xfId="21955" xr:uid="{00000000-0005-0000-0000-00004E550000}"/>
    <cellStyle name="Normal 2 2 2 6 5 8" xfId="21956" xr:uid="{00000000-0005-0000-0000-00004F550000}"/>
    <cellStyle name="Normal 2 2 2 6 5 9" xfId="21957" xr:uid="{00000000-0005-0000-0000-000050550000}"/>
    <cellStyle name="Normal 2 2 2 6 6" xfId="21958" xr:uid="{00000000-0005-0000-0000-000051550000}"/>
    <cellStyle name="Normal 2 2 2 6 7" xfId="21959" xr:uid="{00000000-0005-0000-0000-000052550000}"/>
    <cellStyle name="Normal 2 2 2 6 8" xfId="21960" xr:uid="{00000000-0005-0000-0000-000053550000}"/>
    <cellStyle name="Normal 2 2 2 6 9" xfId="21961" xr:uid="{00000000-0005-0000-0000-000054550000}"/>
    <cellStyle name="Normal 2 2 2 7" xfId="21962" xr:uid="{00000000-0005-0000-0000-000055550000}"/>
    <cellStyle name="Normal 2 2 2 7 10" xfId="21963" xr:uid="{00000000-0005-0000-0000-000056550000}"/>
    <cellStyle name="Normal 2 2 2 7 11" xfId="21964" xr:uid="{00000000-0005-0000-0000-000057550000}"/>
    <cellStyle name="Normal 2 2 2 7 12" xfId="21965" xr:uid="{00000000-0005-0000-0000-000058550000}"/>
    <cellStyle name="Normal 2 2 2 7 13" xfId="21966" xr:uid="{00000000-0005-0000-0000-000059550000}"/>
    <cellStyle name="Normal 2 2 2 7 14" xfId="21967" xr:uid="{00000000-0005-0000-0000-00005A550000}"/>
    <cellStyle name="Normal 2 2 2 7 15" xfId="21968" xr:uid="{00000000-0005-0000-0000-00005B550000}"/>
    <cellStyle name="Normal 2 2 2 7 16" xfId="21969" xr:uid="{00000000-0005-0000-0000-00005C550000}"/>
    <cellStyle name="Normal 2 2 2 7 2" xfId="21970" xr:uid="{00000000-0005-0000-0000-00005D550000}"/>
    <cellStyle name="Normal 2 2 2 7 2 10" xfId="21971" xr:uid="{00000000-0005-0000-0000-00005E550000}"/>
    <cellStyle name="Normal 2 2 2 7 2 2" xfId="21972" xr:uid="{00000000-0005-0000-0000-00005F550000}"/>
    <cellStyle name="Normal 2 2 2 7 2 3" xfId="21973" xr:uid="{00000000-0005-0000-0000-000060550000}"/>
    <cellStyle name="Normal 2 2 2 7 2 4" xfId="21974" xr:uid="{00000000-0005-0000-0000-000061550000}"/>
    <cellStyle name="Normal 2 2 2 7 2 5" xfId="21975" xr:uid="{00000000-0005-0000-0000-000062550000}"/>
    <cellStyle name="Normal 2 2 2 7 2 6" xfId="21976" xr:uid="{00000000-0005-0000-0000-000063550000}"/>
    <cellStyle name="Normal 2 2 2 7 2 7" xfId="21977" xr:uid="{00000000-0005-0000-0000-000064550000}"/>
    <cellStyle name="Normal 2 2 2 7 2 8" xfId="21978" xr:uid="{00000000-0005-0000-0000-000065550000}"/>
    <cellStyle name="Normal 2 2 2 7 2 9" xfId="21979" xr:uid="{00000000-0005-0000-0000-000066550000}"/>
    <cellStyle name="Normal 2 2 2 7 3" xfId="21980" xr:uid="{00000000-0005-0000-0000-000067550000}"/>
    <cellStyle name="Normal 2 2 2 7 3 10" xfId="21981" xr:uid="{00000000-0005-0000-0000-000068550000}"/>
    <cellStyle name="Normal 2 2 2 7 3 2" xfId="21982" xr:uid="{00000000-0005-0000-0000-000069550000}"/>
    <cellStyle name="Normal 2 2 2 7 3 3" xfId="21983" xr:uid="{00000000-0005-0000-0000-00006A550000}"/>
    <cellStyle name="Normal 2 2 2 7 3 4" xfId="21984" xr:uid="{00000000-0005-0000-0000-00006B550000}"/>
    <cellStyle name="Normal 2 2 2 7 3 5" xfId="21985" xr:uid="{00000000-0005-0000-0000-00006C550000}"/>
    <cellStyle name="Normal 2 2 2 7 3 6" xfId="21986" xr:uid="{00000000-0005-0000-0000-00006D550000}"/>
    <cellStyle name="Normal 2 2 2 7 3 7" xfId="21987" xr:uid="{00000000-0005-0000-0000-00006E550000}"/>
    <cellStyle name="Normal 2 2 2 7 3 8" xfId="21988" xr:uid="{00000000-0005-0000-0000-00006F550000}"/>
    <cellStyle name="Normal 2 2 2 7 3 9" xfId="21989" xr:uid="{00000000-0005-0000-0000-000070550000}"/>
    <cellStyle name="Normal 2 2 2 7 4" xfId="21990" xr:uid="{00000000-0005-0000-0000-000071550000}"/>
    <cellStyle name="Normal 2 2 2 7 4 10" xfId="21991" xr:uid="{00000000-0005-0000-0000-000072550000}"/>
    <cellStyle name="Normal 2 2 2 7 4 2" xfId="21992" xr:uid="{00000000-0005-0000-0000-000073550000}"/>
    <cellStyle name="Normal 2 2 2 7 4 3" xfId="21993" xr:uid="{00000000-0005-0000-0000-000074550000}"/>
    <cellStyle name="Normal 2 2 2 7 4 4" xfId="21994" xr:uid="{00000000-0005-0000-0000-000075550000}"/>
    <cellStyle name="Normal 2 2 2 7 4 5" xfId="21995" xr:uid="{00000000-0005-0000-0000-000076550000}"/>
    <cellStyle name="Normal 2 2 2 7 4 6" xfId="21996" xr:uid="{00000000-0005-0000-0000-000077550000}"/>
    <cellStyle name="Normal 2 2 2 7 4 7" xfId="21997" xr:uid="{00000000-0005-0000-0000-000078550000}"/>
    <cellStyle name="Normal 2 2 2 7 4 8" xfId="21998" xr:uid="{00000000-0005-0000-0000-000079550000}"/>
    <cellStyle name="Normal 2 2 2 7 4 9" xfId="21999" xr:uid="{00000000-0005-0000-0000-00007A550000}"/>
    <cellStyle name="Normal 2 2 2 7 5" xfId="22000" xr:uid="{00000000-0005-0000-0000-00007B550000}"/>
    <cellStyle name="Normal 2 2 2 7 5 10" xfId="22001" xr:uid="{00000000-0005-0000-0000-00007C550000}"/>
    <cellStyle name="Normal 2 2 2 7 5 2" xfId="22002" xr:uid="{00000000-0005-0000-0000-00007D550000}"/>
    <cellStyle name="Normal 2 2 2 7 5 3" xfId="22003" xr:uid="{00000000-0005-0000-0000-00007E550000}"/>
    <cellStyle name="Normal 2 2 2 7 5 4" xfId="22004" xr:uid="{00000000-0005-0000-0000-00007F550000}"/>
    <cellStyle name="Normal 2 2 2 7 5 5" xfId="22005" xr:uid="{00000000-0005-0000-0000-000080550000}"/>
    <cellStyle name="Normal 2 2 2 7 5 6" xfId="22006" xr:uid="{00000000-0005-0000-0000-000081550000}"/>
    <cellStyle name="Normal 2 2 2 7 5 7" xfId="22007" xr:uid="{00000000-0005-0000-0000-000082550000}"/>
    <cellStyle name="Normal 2 2 2 7 5 8" xfId="22008" xr:uid="{00000000-0005-0000-0000-000083550000}"/>
    <cellStyle name="Normal 2 2 2 7 5 9" xfId="22009" xr:uid="{00000000-0005-0000-0000-000084550000}"/>
    <cellStyle name="Normal 2 2 2 7 6" xfId="22010" xr:uid="{00000000-0005-0000-0000-000085550000}"/>
    <cellStyle name="Normal 2 2 2 7 7" xfId="22011" xr:uid="{00000000-0005-0000-0000-000086550000}"/>
    <cellStyle name="Normal 2 2 2 7 8" xfId="22012" xr:uid="{00000000-0005-0000-0000-000087550000}"/>
    <cellStyle name="Normal 2 2 2 7 9" xfId="22013" xr:uid="{00000000-0005-0000-0000-000088550000}"/>
    <cellStyle name="Normal 2 2 2 8" xfId="22014" xr:uid="{00000000-0005-0000-0000-000089550000}"/>
    <cellStyle name="Normal 2 2 2 8 10" xfId="22015" xr:uid="{00000000-0005-0000-0000-00008A550000}"/>
    <cellStyle name="Normal 2 2 2 8 11" xfId="22016" xr:uid="{00000000-0005-0000-0000-00008B550000}"/>
    <cellStyle name="Normal 2 2 2 8 12" xfId="22017" xr:uid="{00000000-0005-0000-0000-00008C550000}"/>
    <cellStyle name="Normal 2 2 2 8 13" xfId="22018" xr:uid="{00000000-0005-0000-0000-00008D550000}"/>
    <cellStyle name="Normal 2 2 2 8 14" xfId="22019" xr:uid="{00000000-0005-0000-0000-00008E550000}"/>
    <cellStyle name="Normal 2 2 2 8 2" xfId="22020" xr:uid="{00000000-0005-0000-0000-00008F550000}"/>
    <cellStyle name="Normal 2 2 2 8 2 10" xfId="22021" xr:uid="{00000000-0005-0000-0000-000090550000}"/>
    <cellStyle name="Normal 2 2 2 8 2 2" xfId="22022" xr:uid="{00000000-0005-0000-0000-000091550000}"/>
    <cellStyle name="Normal 2 2 2 8 2 3" xfId="22023" xr:uid="{00000000-0005-0000-0000-000092550000}"/>
    <cellStyle name="Normal 2 2 2 8 2 4" xfId="22024" xr:uid="{00000000-0005-0000-0000-000093550000}"/>
    <cellStyle name="Normal 2 2 2 8 2 5" xfId="22025" xr:uid="{00000000-0005-0000-0000-000094550000}"/>
    <cellStyle name="Normal 2 2 2 8 2 6" xfId="22026" xr:uid="{00000000-0005-0000-0000-000095550000}"/>
    <cellStyle name="Normal 2 2 2 8 2 7" xfId="22027" xr:uid="{00000000-0005-0000-0000-000096550000}"/>
    <cellStyle name="Normal 2 2 2 8 2 8" xfId="22028" xr:uid="{00000000-0005-0000-0000-000097550000}"/>
    <cellStyle name="Normal 2 2 2 8 2 9" xfId="22029" xr:uid="{00000000-0005-0000-0000-000098550000}"/>
    <cellStyle name="Normal 2 2 2 8 3" xfId="22030" xr:uid="{00000000-0005-0000-0000-000099550000}"/>
    <cellStyle name="Normal 2 2 2 8 3 10" xfId="22031" xr:uid="{00000000-0005-0000-0000-00009A550000}"/>
    <cellStyle name="Normal 2 2 2 8 3 2" xfId="22032" xr:uid="{00000000-0005-0000-0000-00009B550000}"/>
    <cellStyle name="Normal 2 2 2 8 3 3" xfId="22033" xr:uid="{00000000-0005-0000-0000-00009C550000}"/>
    <cellStyle name="Normal 2 2 2 8 3 4" xfId="22034" xr:uid="{00000000-0005-0000-0000-00009D550000}"/>
    <cellStyle name="Normal 2 2 2 8 3 5" xfId="22035" xr:uid="{00000000-0005-0000-0000-00009E550000}"/>
    <cellStyle name="Normal 2 2 2 8 3 6" xfId="22036" xr:uid="{00000000-0005-0000-0000-00009F550000}"/>
    <cellStyle name="Normal 2 2 2 8 3 7" xfId="22037" xr:uid="{00000000-0005-0000-0000-0000A0550000}"/>
    <cellStyle name="Normal 2 2 2 8 3 8" xfId="22038" xr:uid="{00000000-0005-0000-0000-0000A1550000}"/>
    <cellStyle name="Normal 2 2 2 8 3 9" xfId="22039" xr:uid="{00000000-0005-0000-0000-0000A2550000}"/>
    <cellStyle name="Normal 2 2 2 8 4" xfId="22040" xr:uid="{00000000-0005-0000-0000-0000A3550000}"/>
    <cellStyle name="Normal 2 2 2 8 4 10" xfId="22041" xr:uid="{00000000-0005-0000-0000-0000A4550000}"/>
    <cellStyle name="Normal 2 2 2 8 4 2" xfId="22042" xr:uid="{00000000-0005-0000-0000-0000A5550000}"/>
    <cellStyle name="Normal 2 2 2 8 4 3" xfId="22043" xr:uid="{00000000-0005-0000-0000-0000A6550000}"/>
    <cellStyle name="Normal 2 2 2 8 4 4" xfId="22044" xr:uid="{00000000-0005-0000-0000-0000A7550000}"/>
    <cellStyle name="Normal 2 2 2 8 4 5" xfId="22045" xr:uid="{00000000-0005-0000-0000-0000A8550000}"/>
    <cellStyle name="Normal 2 2 2 8 4 6" xfId="22046" xr:uid="{00000000-0005-0000-0000-0000A9550000}"/>
    <cellStyle name="Normal 2 2 2 8 4 7" xfId="22047" xr:uid="{00000000-0005-0000-0000-0000AA550000}"/>
    <cellStyle name="Normal 2 2 2 8 4 8" xfId="22048" xr:uid="{00000000-0005-0000-0000-0000AB550000}"/>
    <cellStyle name="Normal 2 2 2 8 4 9" xfId="22049" xr:uid="{00000000-0005-0000-0000-0000AC550000}"/>
    <cellStyle name="Normal 2 2 2 8 5" xfId="22050" xr:uid="{00000000-0005-0000-0000-0000AD550000}"/>
    <cellStyle name="Normal 2 2 2 8 5 10" xfId="22051" xr:uid="{00000000-0005-0000-0000-0000AE550000}"/>
    <cellStyle name="Normal 2 2 2 8 5 2" xfId="22052" xr:uid="{00000000-0005-0000-0000-0000AF550000}"/>
    <cellStyle name="Normal 2 2 2 8 5 3" xfId="22053" xr:uid="{00000000-0005-0000-0000-0000B0550000}"/>
    <cellStyle name="Normal 2 2 2 8 5 4" xfId="22054" xr:uid="{00000000-0005-0000-0000-0000B1550000}"/>
    <cellStyle name="Normal 2 2 2 8 5 5" xfId="22055" xr:uid="{00000000-0005-0000-0000-0000B2550000}"/>
    <cellStyle name="Normal 2 2 2 8 5 6" xfId="22056" xr:uid="{00000000-0005-0000-0000-0000B3550000}"/>
    <cellStyle name="Normal 2 2 2 8 5 7" xfId="22057" xr:uid="{00000000-0005-0000-0000-0000B4550000}"/>
    <cellStyle name="Normal 2 2 2 8 5 8" xfId="22058" xr:uid="{00000000-0005-0000-0000-0000B5550000}"/>
    <cellStyle name="Normal 2 2 2 8 5 9" xfId="22059" xr:uid="{00000000-0005-0000-0000-0000B6550000}"/>
    <cellStyle name="Normal 2 2 2 8 6" xfId="22060" xr:uid="{00000000-0005-0000-0000-0000B7550000}"/>
    <cellStyle name="Normal 2 2 2 8 7" xfId="22061" xr:uid="{00000000-0005-0000-0000-0000B8550000}"/>
    <cellStyle name="Normal 2 2 2 8 8" xfId="22062" xr:uid="{00000000-0005-0000-0000-0000B9550000}"/>
    <cellStyle name="Normal 2 2 2 8 9" xfId="22063" xr:uid="{00000000-0005-0000-0000-0000BA550000}"/>
    <cellStyle name="Normal 2 2 2 9" xfId="22064" xr:uid="{00000000-0005-0000-0000-0000BB550000}"/>
    <cellStyle name="Normal 2 2 2 9 10" xfId="22065" xr:uid="{00000000-0005-0000-0000-0000BC550000}"/>
    <cellStyle name="Normal 2 2 2 9 11" xfId="22066" xr:uid="{00000000-0005-0000-0000-0000BD550000}"/>
    <cellStyle name="Normal 2 2 2 9 12" xfId="22067" xr:uid="{00000000-0005-0000-0000-0000BE550000}"/>
    <cellStyle name="Normal 2 2 2 9 13" xfId="22068" xr:uid="{00000000-0005-0000-0000-0000BF550000}"/>
    <cellStyle name="Normal 2 2 2 9 14" xfId="22069" xr:uid="{00000000-0005-0000-0000-0000C0550000}"/>
    <cellStyle name="Normal 2 2 2 9 2" xfId="22070" xr:uid="{00000000-0005-0000-0000-0000C1550000}"/>
    <cellStyle name="Normal 2 2 2 9 2 10" xfId="22071" xr:uid="{00000000-0005-0000-0000-0000C2550000}"/>
    <cellStyle name="Normal 2 2 2 9 2 2" xfId="22072" xr:uid="{00000000-0005-0000-0000-0000C3550000}"/>
    <cellStyle name="Normal 2 2 2 9 2 3" xfId="22073" xr:uid="{00000000-0005-0000-0000-0000C4550000}"/>
    <cellStyle name="Normal 2 2 2 9 2 4" xfId="22074" xr:uid="{00000000-0005-0000-0000-0000C5550000}"/>
    <cellStyle name="Normal 2 2 2 9 2 5" xfId="22075" xr:uid="{00000000-0005-0000-0000-0000C6550000}"/>
    <cellStyle name="Normal 2 2 2 9 2 6" xfId="22076" xr:uid="{00000000-0005-0000-0000-0000C7550000}"/>
    <cellStyle name="Normal 2 2 2 9 2 7" xfId="22077" xr:uid="{00000000-0005-0000-0000-0000C8550000}"/>
    <cellStyle name="Normal 2 2 2 9 2 8" xfId="22078" xr:uid="{00000000-0005-0000-0000-0000C9550000}"/>
    <cellStyle name="Normal 2 2 2 9 2 9" xfId="22079" xr:uid="{00000000-0005-0000-0000-0000CA550000}"/>
    <cellStyle name="Normal 2 2 2 9 3" xfId="22080" xr:uid="{00000000-0005-0000-0000-0000CB550000}"/>
    <cellStyle name="Normal 2 2 2 9 3 10" xfId="22081" xr:uid="{00000000-0005-0000-0000-0000CC550000}"/>
    <cellStyle name="Normal 2 2 2 9 3 2" xfId="22082" xr:uid="{00000000-0005-0000-0000-0000CD550000}"/>
    <cellStyle name="Normal 2 2 2 9 3 3" xfId="22083" xr:uid="{00000000-0005-0000-0000-0000CE550000}"/>
    <cellStyle name="Normal 2 2 2 9 3 4" xfId="22084" xr:uid="{00000000-0005-0000-0000-0000CF550000}"/>
    <cellStyle name="Normal 2 2 2 9 3 5" xfId="22085" xr:uid="{00000000-0005-0000-0000-0000D0550000}"/>
    <cellStyle name="Normal 2 2 2 9 3 6" xfId="22086" xr:uid="{00000000-0005-0000-0000-0000D1550000}"/>
    <cellStyle name="Normal 2 2 2 9 3 7" xfId="22087" xr:uid="{00000000-0005-0000-0000-0000D2550000}"/>
    <cellStyle name="Normal 2 2 2 9 3 8" xfId="22088" xr:uid="{00000000-0005-0000-0000-0000D3550000}"/>
    <cellStyle name="Normal 2 2 2 9 3 9" xfId="22089" xr:uid="{00000000-0005-0000-0000-0000D4550000}"/>
    <cellStyle name="Normal 2 2 2 9 4" xfId="22090" xr:uid="{00000000-0005-0000-0000-0000D5550000}"/>
    <cellStyle name="Normal 2 2 2 9 4 10" xfId="22091" xr:uid="{00000000-0005-0000-0000-0000D6550000}"/>
    <cellStyle name="Normal 2 2 2 9 4 2" xfId="22092" xr:uid="{00000000-0005-0000-0000-0000D7550000}"/>
    <cellStyle name="Normal 2 2 2 9 4 3" xfId="22093" xr:uid="{00000000-0005-0000-0000-0000D8550000}"/>
    <cellStyle name="Normal 2 2 2 9 4 4" xfId="22094" xr:uid="{00000000-0005-0000-0000-0000D9550000}"/>
    <cellStyle name="Normal 2 2 2 9 4 5" xfId="22095" xr:uid="{00000000-0005-0000-0000-0000DA550000}"/>
    <cellStyle name="Normal 2 2 2 9 4 6" xfId="22096" xr:uid="{00000000-0005-0000-0000-0000DB550000}"/>
    <cellStyle name="Normal 2 2 2 9 4 7" xfId="22097" xr:uid="{00000000-0005-0000-0000-0000DC550000}"/>
    <cellStyle name="Normal 2 2 2 9 4 8" xfId="22098" xr:uid="{00000000-0005-0000-0000-0000DD550000}"/>
    <cellStyle name="Normal 2 2 2 9 4 9" xfId="22099" xr:uid="{00000000-0005-0000-0000-0000DE550000}"/>
    <cellStyle name="Normal 2 2 2 9 5" xfId="22100" xr:uid="{00000000-0005-0000-0000-0000DF550000}"/>
    <cellStyle name="Normal 2 2 2 9 5 10" xfId="22101" xr:uid="{00000000-0005-0000-0000-0000E0550000}"/>
    <cellStyle name="Normal 2 2 2 9 5 2" xfId="22102" xr:uid="{00000000-0005-0000-0000-0000E1550000}"/>
    <cellStyle name="Normal 2 2 2 9 5 3" xfId="22103" xr:uid="{00000000-0005-0000-0000-0000E2550000}"/>
    <cellStyle name="Normal 2 2 2 9 5 4" xfId="22104" xr:uid="{00000000-0005-0000-0000-0000E3550000}"/>
    <cellStyle name="Normal 2 2 2 9 5 5" xfId="22105" xr:uid="{00000000-0005-0000-0000-0000E4550000}"/>
    <cellStyle name="Normal 2 2 2 9 5 6" xfId="22106" xr:uid="{00000000-0005-0000-0000-0000E5550000}"/>
    <cellStyle name="Normal 2 2 2 9 5 7" xfId="22107" xr:uid="{00000000-0005-0000-0000-0000E6550000}"/>
    <cellStyle name="Normal 2 2 2 9 5 8" xfId="22108" xr:uid="{00000000-0005-0000-0000-0000E7550000}"/>
    <cellStyle name="Normal 2 2 2 9 5 9" xfId="22109" xr:uid="{00000000-0005-0000-0000-0000E8550000}"/>
    <cellStyle name="Normal 2 2 2 9 6" xfId="22110" xr:uid="{00000000-0005-0000-0000-0000E9550000}"/>
    <cellStyle name="Normal 2 2 2 9 7" xfId="22111" xr:uid="{00000000-0005-0000-0000-0000EA550000}"/>
    <cellStyle name="Normal 2 2 2 9 8" xfId="22112" xr:uid="{00000000-0005-0000-0000-0000EB550000}"/>
    <cellStyle name="Normal 2 2 2 9 9" xfId="22113" xr:uid="{00000000-0005-0000-0000-0000EC550000}"/>
    <cellStyle name="Normal 2 2 20" xfId="22114" xr:uid="{00000000-0005-0000-0000-0000ED550000}"/>
    <cellStyle name="Normal 2 2 21" xfId="22115" xr:uid="{00000000-0005-0000-0000-0000EE550000}"/>
    <cellStyle name="Normal 2 2 22" xfId="22116" xr:uid="{00000000-0005-0000-0000-0000EF550000}"/>
    <cellStyle name="Normal 2 2 23" xfId="22117" xr:uid="{00000000-0005-0000-0000-0000F0550000}"/>
    <cellStyle name="Normal 2 2 24" xfId="22118" xr:uid="{00000000-0005-0000-0000-0000F1550000}"/>
    <cellStyle name="Normal 2 2 25" xfId="22119" xr:uid="{00000000-0005-0000-0000-0000F2550000}"/>
    <cellStyle name="Normal 2 2 26" xfId="22120" xr:uid="{00000000-0005-0000-0000-0000F3550000}"/>
    <cellStyle name="Normal 2 2 27" xfId="22121" xr:uid="{00000000-0005-0000-0000-0000F4550000}"/>
    <cellStyle name="Normal 2 2 28" xfId="22122" xr:uid="{00000000-0005-0000-0000-0000F5550000}"/>
    <cellStyle name="Normal 2 2 29" xfId="22123" xr:uid="{00000000-0005-0000-0000-0000F6550000}"/>
    <cellStyle name="Normal 2 2 3" xfId="422" xr:uid="{00000000-0005-0000-0000-0000F7550000}"/>
    <cellStyle name="Normal 2 2 3 2" xfId="22124" xr:uid="{00000000-0005-0000-0000-0000F8550000}"/>
    <cellStyle name="Normal 2 2 3 3" xfId="22125" xr:uid="{00000000-0005-0000-0000-0000F9550000}"/>
    <cellStyle name="Normal 2 2 3 4" xfId="22126" xr:uid="{00000000-0005-0000-0000-0000FA550000}"/>
    <cellStyle name="Normal 2 2 30" xfId="22127" xr:uid="{00000000-0005-0000-0000-0000FB550000}"/>
    <cellStyle name="Normal 2 2 31" xfId="22128" xr:uid="{00000000-0005-0000-0000-0000FC550000}"/>
    <cellStyle name="Normal 2 2 32" xfId="22129" xr:uid="{00000000-0005-0000-0000-0000FD550000}"/>
    <cellStyle name="Normal 2 2 33" xfId="22130" xr:uid="{00000000-0005-0000-0000-0000FE550000}"/>
    <cellStyle name="Normal 2 2 34" xfId="22131" xr:uid="{00000000-0005-0000-0000-0000FF550000}"/>
    <cellStyle name="Normal 2 2 35" xfId="22132" xr:uid="{00000000-0005-0000-0000-000000560000}"/>
    <cellStyle name="Normal 2 2 36" xfId="22133" xr:uid="{00000000-0005-0000-0000-000001560000}"/>
    <cellStyle name="Normal 2 2 37" xfId="22134" xr:uid="{00000000-0005-0000-0000-000002560000}"/>
    <cellStyle name="Normal 2 2 38" xfId="22135" xr:uid="{00000000-0005-0000-0000-000003560000}"/>
    <cellStyle name="Normal 2 2 39" xfId="22136" xr:uid="{00000000-0005-0000-0000-000004560000}"/>
    <cellStyle name="Normal 2 2 4" xfId="423" xr:uid="{00000000-0005-0000-0000-000005560000}"/>
    <cellStyle name="Normal 2 2 4 10" xfId="22138" xr:uid="{00000000-0005-0000-0000-000006560000}"/>
    <cellStyle name="Normal 2 2 4 10 10" xfId="22139" xr:uid="{00000000-0005-0000-0000-000007560000}"/>
    <cellStyle name="Normal 2 2 4 10 11" xfId="22140" xr:uid="{00000000-0005-0000-0000-000008560000}"/>
    <cellStyle name="Normal 2 2 4 10 12" xfId="22141" xr:uid="{00000000-0005-0000-0000-000009560000}"/>
    <cellStyle name="Normal 2 2 4 10 13" xfId="22142" xr:uid="{00000000-0005-0000-0000-00000A560000}"/>
    <cellStyle name="Normal 2 2 4 10 14" xfId="22143" xr:uid="{00000000-0005-0000-0000-00000B560000}"/>
    <cellStyle name="Normal 2 2 4 10 2" xfId="22144" xr:uid="{00000000-0005-0000-0000-00000C560000}"/>
    <cellStyle name="Normal 2 2 4 10 2 10" xfId="22145" xr:uid="{00000000-0005-0000-0000-00000D560000}"/>
    <cellStyle name="Normal 2 2 4 10 2 2" xfId="22146" xr:uid="{00000000-0005-0000-0000-00000E560000}"/>
    <cellStyle name="Normal 2 2 4 10 2 3" xfId="22147" xr:uid="{00000000-0005-0000-0000-00000F560000}"/>
    <cellStyle name="Normal 2 2 4 10 2 4" xfId="22148" xr:uid="{00000000-0005-0000-0000-000010560000}"/>
    <cellStyle name="Normal 2 2 4 10 2 5" xfId="22149" xr:uid="{00000000-0005-0000-0000-000011560000}"/>
    <cellStyle name="Normal 2 2 4 10 2 6" xfId="22150" xr:uid="{00000000-0005-0000-0000-000012560000}"/>
    <cellStyle name="Normal 2 2 4 10 2 7" xfId="22151" xr:uid="{00000000-0005-0000-0000-000013560000}"/>
    <cellStyle name="Normal 2 2 4 10 2 8" xfId="22152" xr:uid="{00000000-0005-0000-0000-000014560000}"/>
    <cellStyle name="Normal 2 2 4 10 2 9" xfId="22153" xr:uid="{00000000-0005-0000-0000-000015560000}"/>
    <cellStyle name="Normal 2 2 4 10 3" xfId="22154" xr:uid="{00000000-0005-0000-0000-000016560000}"/>
    <cellStyle name="Normal 2 2 4 10 3 10" xfId="22155" xr:uid="{00000000-0005-0000-0000-000017560000}"/>
    <cellStyle name="Normal 2 2 4 10 3 2" xfId="22156" xr:uid="{00000000-0005-0000-0000-000018560000}"/>
    <cellStyle name="Normal 2 2 4 10 3 3" xfId="22157" xr:uid="{00000000-0005-0000-0000-000019560000}"/>
    <cellStyle name="Normal 2 2 4 10 3 4" xfId="22158" xr:uid="{00000000-0005-0000-0000-00001A560000}"/>
    <cellStyle name="Normal 2 2 4 10 3 5" xfId="22159" xr:uid="{00000000-0005-0000-0000-00001B560000}"/>
    <cellStyle name="Normal 2 2 4 10 3 6" xfId="22160" xr:uid="{00000000-0005-0000-0000-00001C560000}"/>
    <cellStyle name="Normal 2 2 4 10 3 7" xfId="22161" xr:uid="{00000000-0005-0000-0000-00001D560000}"/>
    <cellStyle name="Normal 2 2 4 10 3 8" xfId="22162" xr:uid="{00000000-0005-0000-0000-00001E560000}"/>
    <cellStyle name="Normal 2 2 4 10 3 9" xfId="22163" xr:uid="{00000000-0005-0000-0000-00001F560000}"/>
    <cellStyle name="Normal 2 2 4 10 4" xfId="22164" xr:uid="{00000000-0005-0000-0000-000020560000}"/>
    <cellStyle name="Normal 2 2 4 10 4 10" xfId="22165" xr:uid="{00000000-0005-0000-0000-000021560000}"/>
    <cellStyle name="Normal 2 2 4 10 4 2" xfId="22166" xr:uid="{00000000-0005-0000-0000-000022560000}"/>
    <cellStyle name="Normal 2 2 4 10 4 3" xfId="22167" xr:uid="{00000000-0005-0000-0000-000023560000}"/>
    <cellStyle name="Normal 2 2 4 10 4 4" xfId="22168" xr:uid="{00000000-0005-0000-0000-000024560000}"/>
    <cellStyle name="Normal 2 2 4 10 4 5" xfId="22169" xr:uid="{00000000-0005-0000-0000-000025560000}"/>
    <cellStyle name="Normal 2 2 4 10 4 6" xfId="22170" xr:uid="{00000000-0005-0000-0000-000026560000}"/>
    <cellStyle name="Normal 2 2 4 10 4 7" xfId="22171" xr:uid="{00000000-0005-0000-0000-000027560000}"/>
    <cellStyle name="Normal 2 2 4 10 4 8" xfId="22172" xr:uid="{00000000-0005-0000-0000-000028560000}"/>
    <cellStyle name="Normal 2 2 4 10 4 9" xfId="22173" xr:uid="{00000000-0005-0000-0000-000029560000}"/>
    <cellStyle name="Normal 2 2 4 10 5" xfId="22174" xr:uid="{00000000-0005-0000-0000-00002A560000}"/>
    <cellStyle name="Normal 2 2 4 10 5 10" xfId="22175" xr:uid="{00000000-0005-0000-0000-00002B560000}"/>
    <cellStyle name="Normal 2 2 4 10 5 2" xfId="22176" xr:uid="{00000000-0005-0000-0000-00002C560000}"/>
    <cellStyle name="Normal 2 2 4 10 5 3" xfId="22177" xr:uid="{00000000-0005-0000-0000-00002D560000}"/>
    <cellStyle name="Normal 2 2 4 10 5 4" xfId="22178" xr:uid="{00000000-0005-0000-0000-00002E560000}"/>
    <cellStyle name="Normal 2 2 4 10 5 5" xfId="22179" xr:uid="{00000000-0005-0000-0000-00002F560000}"/>
    <cellStyle name="Normal 2 2 4 10 5 6" xfId="22180" xr:uid="{00000000-0005-0000-0000-000030560000}"/>
    <cellStyle name="Normal 2 2 4 10 5 7" xfId="22181" xr:uid="{00000000-0005-0000-0000-000031560000}"/>
    <cellStyle name="Normal 2 2 4 10 5 8" xfId="22182" xr:uid="{00000000-0005-0000-0000-000032560000}"/>
    <cellStyle name="Normal 2 2 4 10 5 9" xfId="22183" xr:uid="{00000000-0005-0000-0000-000033560000}"/>
    <cellStyle name="Normal 2 2 4 10 6" xfId="22184" xr:uid="{00000000-0005-0000-0000-000034560000}"/>
    <cellStyle name="Normal 2 2 4 10 7" xfId="22185" xr:uid="{00000000-0005-0000-0000-000035560000}"/>
    <cellStyle name="Normal 2 2 4 10 8" xfId="22186" xr:uid="{00000000-0005-0000-0000-000036560000}"/>
    <cellStyle name="Normal 2 2 4 10 9" xfId="22187" xr:uid="{00000000-0005-0000-0000-000037560000}"/>
    <cellStyle name="Normal 2 2 4 11" xfId="22188" xr:uid="{00000000-0005-0000-0000-000038560000}"/>
    <cellStyle name="Normal 2 2 4 11 10" xfId="22189" xr:uid="{00000000-0005-0000-0000-000039560000}"/>
    <cellStyle name="Normal 2 2 4 11 11" xfId="22190" xr:uid="{00000000-0005-0000-0000-00003A560000}"/>
    <cellStyle name="Normal 2 2 4 11 12" xfId="22191" xr:uid="{00000000-0005-0000-0000-00003B560000}"/>
    <cellStyle name="Normal 2 2 4 11 13" xfId="22192" xr:uid="{00000000-0005-0000-0000-00003C560000}"/>
    <cellStyle name="Normal 2 2 4 11 14" xfId="22193" xr:uid="{00000000-0005-0000-0000-00003D560000}"/>
    <cellStyle name="Normal 2 2 4 11 2" xfId="22194" xr:uid="{00000000-0005-0000-0000-00003E560000}"/>
    <cellStyle name="Normal 2 2 4 11 2 10" xfId="22195" xr:uid="{00000000-0005-0000-0000-00003F560000}"/>
    <cellStyle name="Normal 2 2 4 11 2 2" xfId="22196" xr:uid="{00000000-0005-0000-0000-000040560000}"/>
    <cellStyle name="Normal 2 2 4 11 2 3" xfId="22197" xr:uid="{00000000-0005-0000-0000-000041560000}"/>
    <cellStyle name="Normal 2 2 4 11 2 4" xfId="22198" xr:uid="{00000000-0005-0000-0000-000042560000}"/>
    <cellStyle name="Normal 2 2 4 11 2 5" xfId="22199" xr:uid="{00000000-0005-0000-0000-000043560000}"/>
    <cellStyle name="Normal 2 2 4 11 2 6" xfId="22200" xr:uid="{00000000-0005-0000-0000-000044560000}"/>
    <cellStyle name="Normal 2 2 4 11 2 7" xfId="22201" xr:uid="{00000000-0005-0000-0000-000045560000}"/>
    <cellStyle name="Normal 2 2 4 11 2 8" xfId="22202" xr:uid="{00000000-0005-0000-0000-000046560000}"/>
    <cellStyle name="Normal 2 2 4 11 2 9" xfId="22203" xr:uid="{00000000-0005-0000-0000-000047560000}"/>
    <cellStyle name="Normal 2 2 4 11 3" xfId="22204" xr:uid="{00000000-0005-0000-0000-000048560000}"/>
    <cellStyle name="Normal 2 2 4 11 3 10" xfId="22205" xr:uid="{00000000-0005-0000-0000-000049560000}"/>
    <cellStyle name="Normal 2 2 4 11 3 2" xfId="22206" xr:uid="{00000000-0005-0000-0000-00004A560000}"/>
    <cellStyle name="Normal 2 2 4 11 3 3" xfId="22207" xr:uid="{00000000-0005-0000-0000-00004B560000}"/>
    <cellStyle name="Normal 2 2 4 11 3 4" xfId="22208" xr:uid="{00000000-0005-0000-0000-00004C560000}"/>
    <cellStyle name="Normal 2 2 4 11 3 5" xfId="22209" xr:uid="{00000000-0005-0000-0000-00004D560000}"/>
    <cellStyle name="Normal 2 2 4 11 3 6" xfId="22210" xr:uid="{00000000-0005-0000-0000-00004E560000}"/>
    <cellStyle name="Normal 2 2 4 11 3 7" xfId="22211" xr:uid="{00000000-0005-0000-0000-00004F560000}"/>
    <cellStyle name="Normal 2 2 4 11 3 8" xfId="22212" xr:uid="{00000000-0005-0000-0000-000050560000}"/>
    <cellStyle name="Normal 2 2 4 11 3 9" xfId="22213" xr:uid="{00000000-0005-0000-0000-000051560000}"/>
    <cellStyle name="Normal 2 2 4 11 4" xfId="22214" xr:uid="{00000000-0005-0000-0000-000052560000}"/>
    <cellStyle name="Normal 2 2 4 11 4 10" xfId="22215" xr:uid="{00000000-0005-0000-0000-000053560000}"/>
    <cellStyle name="Normal 2 2 4 11 4 2" xfId="22216" xr:uid="{00000000-0005-0000-0000-000054560000}"/>
    <cellStyle name="Normal 2 2 4 11 4 3" xfId="22217" xr:uid="{00000000-0005-0000-0000-000055560000}"/>
    <cellStyle name="Normal 2 2 4 11 4 4" xfId="22218" xr:uid="{00000000-0005-0000-0000-000056560000}"/>
    <cellStyle name="Normal 2 2 4 11 4 5" xfId="22219" xr:uid="{00000000-0005-0000-0000-000057560000}"/>
    <cellStyle name="Normal 2 2 4 11 4 6" xfId="22220" xr:uid="{00000000-0005-0000-0000-000058560000}"/>
    <cellStyle name="Normal 2 2 4 11 4 7" xfId="22221" xr:uid="{00000000-0005-0000-0000-000059560000}"/>
    <cellStyle name="Normal 2 2 4 11 4 8" xfId="22222" xr:uid="{00000000-0005-0000-0000-00005A560000}"/>
    <cellStyle name="Normal 2 2 4 11 4 9" xfId="22223" xr:uid="{00000000-0005-0000-0000-00005B560000}"/>
    <cellStyle name="Normal 2 2 4 11 5" xfId="22224" xr:uid="{00000000-0005-0000-0000-00005C560000}"/>
    <cellStyle name="Normal 2 2 4 11 5 10" xfId="22225" xr:uid="{00000000-0005-0000-0000-00005D560000}"/>
    <cellStyle name="Normal 2 2 4 11 5 2" xfId="22226" xr:uid="{00000000-0005-0000-0000-00005E560000}"/>
    <cellStyle name="Normal 2 2 4 11 5 3" xfId="22227" xr:uid="{00000000-0005-0000-0000-00005F560000}"/>
    <cellStyle name="Normal 2 2 4 11 5 4" xfId="22228" xr:uid="{00000000-0005-0000-0000-000060560000}"/>
    <cellStyle name="Normal 2 2 4 11 5 5" xfId="22229" xr:uid="{00000000-0005-0000-0000-000061560000}"/>
    <cellStyle name="Normal 2 2 4 11 5 6" xfId="22230" xr:uid="{00000000-0005-0000-0000-000062560000}"/>
    <cellStyle name="Normal 2 2 4 11 5 7" xfId="22231" xr:uid="{00000000-0005-0000-0000-000063560000}"/>
    <cellStyle name="Normal 2 2 4 11 5 8" xfId="22232" xr:uid="{00000000-0005-0000-0000-000064560000}"/>
    <cellStyle name="Normal 2 2 4 11 5 9" xfId="22233" xr:uid="{00000000-0005-0000-0000-000065560000}"/>
    <cellStyle name="Normal 2 2 4 11 6" xfId="22234" xr:uid="{00000000-0005-0000-0000-000066560000}"/>
    <cellStyle name="Normal 2 2 4 11 7" xfId="22235" xr:uid="{00000000-0005-0000-0000-000067560000}"/>
    <cellStyle name="Normal 2 2 4 11 8" xfId="22236" xr:uid="{00000000-0005-0000-0000-000068560000}"/>
    <cellStyle name="Normal 2 2 4 11 9" xfId="22237" xr:uid="{00000000-0005-0000-0000-000069560000}"/>
    <cellStyle name="Normal 2 2 4 12" xfId="22238" xr:uid="{00000000-0005-0000-0000-00006A560000}"/>
    <cellStyle name="Normal 2 2 4 12 10" xfId="22239" xr:uid="{00000000-0005-0000-0000-00006B560000}"/>
    <cellStyle name="Normal 2 2 4 12 11" xfId="22240" xr:uid="{00000000-0005-0000-0000-00006C560000}"/>
    <cellStyle name="Normal 2 2 4 12 12" xfId="22241" xr:uid="{00000000-0005-0000-0000-00006D560000}"/>
    <cellStyle name="Normal 2 2 4 12 13" xfId="22242" xr:uid="{00000000-0005-0000-0000-00006E560000}"/>
    <cellStyle name="Normal 2 2 4 12 14" xfId="22243" xr:uid="{00000000-0005-0000-0000-00006F560000}"/>
    <cellStyle name="Normal 2 2 4 12 2" xfId="22244" xr:uid="{00000000-0005-0000-0000-000070560000}"/>
    <cellStyle name="Normal 2 2 4 12 2 10" xfId="22245" xr:uid="{00000000-0005-0000-0000-000071560000}"/>
    <cellStyle name="Normal 2 2 4 12 2 2" xfId="22246" xr:uid="{00000000-0005-0000-0000-000072560000}"/>
    <cellStyle name="Normal 2 2 4 12 2 3" xfId="22247" xr:uid="{00000000-0005-0000-0000-000073560000}"/>
    <cellStyle name="Normal 2 2 4 12 2 4" xfId="22248" xr:uid="{00000000-0005-0000-0000-000074560000}"/>
    <cellStyle name="Normal 2 2 4 12 2 5" xfId="22249" xr:uid="{00000000-0005-0000-0000-000075560000}"/>
    <cellStyle name="Normal 2 2 4 12 2 6" xfId="22250" xr:uid="{00000000-0005-0000-0000-000076560000}"/>
    <cellStyle name="Normal 2 2 4 12 2 7" xfId="22251" xr:uid="{00000000-0005-0000-0000-000077560000}"/>
    <cellStyle name="Normal 2 2 4 12 2 8" xfId="22252" xr:uid="{00000000-0005-0000-0000-000078560000}"/>
    <cellStyle name="Normal 2 2 4 12 2 9" xfId="22253" xr:uid="{00000000-0005-0000-0000-000079560000}"/>
    <cellStyle name="Normal 2 2 4 12 3" xfId="22254" xr:uid="{00000000-0005-0000-0000-00007A560000}"/>
    <cellStyle name="Normal 2 2 4 12 3 10" xfId="22255" xr:uid="{00000000-0005-0000-0000-00007B560000}"/>
    <cellStyle name="Normal 2 2 4 12 3 2" xfId="22256" xr:uid="{00000000-0005-0000-0000-00007C560000}"/>
    <cellStyle name="Normal 2 2 4 12 3 3" xfId="22257" xr:uid="{00000000-0005-0000-0000-00007D560000}"/>
    <cellStyle name="Normal 2 2 4 12 3 4" xfId="22258" xr:uid="{00000000-0005-0000-0000-00007E560000}"/>
    <cellStyle name="Normal 2 2 4 12 3 5" xfId="22259" xr:uid="{00000000-0005-0000-0000-00007F560000}"/>
    <cellStyle name="Normal 2 2 4 12 3 6" xfId="22260" xr:uid="{00000000-0005-0000-0000-000080560000}"/>
    <cellStyle name="Normal 2 2 4 12 3 7" xfId="22261" xr:uid="{00000000-0005-0000-0000-000081560000}"/>
    <cellStyle name="Normal 2 2 4 12 3 8" xfId="22262" xr:uid="{00000000-0005-0000-0000-000082560000}"/>
    <cellStyle name="Normal 2 2 4 12 3 9" xfId="22263" xr:uid="{00000000-0005-0000-0000-000083560000}"/>
    <cellStyle name="Normal 2 2 4 12 4" xfId="22264" xr:uid="{00000000-0005-0000-0000-000084560000}"/>
    <cellStyle name="Normal 2 2 4 12 4 10" xfId="22265" xr:uid="{00000000-0005-0000-0000-000085560000}"/>
    <cellStyle name="Normal 2 2 4 12 4 2" xfId="22266" xr:uid="{00000000-0005-0000-0000-000086560000}"/>
    <cellStyle name="Normal 2 2 4 12 4 3" xfId="22267" xr:uid="{00000000-0005-0000-0000-000087560000}"/>
    <cellStyle name="Normal 2 2 4 12 4 4" xfId="22268" xr:uid="{00000000-0005-0000-0000-000088560000}"/>
    <cellStyle name="Normal 2 2 4 12 4 5" xfId="22269" xr:uid="{00000000-0005-0000-0000-000089560000}"/>
    <cellStyle name="Normal 2 2 4 12 4 6" xfId="22270" xr:uid="{00000000-0005-0000-0000-00008A560000}"/>
    <cellStyle name="Normal 2 2 4 12 4 7" xfId="22271" xr:uid="{00000000-0005-0000-0000-00008B560000}"/>
    <cellStyle name="Normal 2 2 4 12 4 8" xfId="22272" xr:uid="{00000000-0005-0000-0000-00008C560000}"/>
    <cellStyle name="Normal 2 2 4 12 4 9" xfId="22273" xr:uid="{00000000-0005-0000-0000-00008D560000}"/>
    <cellStyle name="Normal 2 2 4 12 5" xfId="22274" xr:uid="{00000000-0005-0000-0000-00008E560000}"/>
    <cellStyle name="Normal 2 2 4 12 5 10" xfId="22275" xr:uid="{00000000-0005-0000-0000-00008F560000}"/>
    <cellStyle name="Normal 2 2 4 12 5 2" xfId="22276" xr:uid="{00000000-0005-0000-0000-000090560000}"/>
    <cellStyle name="Normal 2 2 4 12 5 3" xfId="22277" xr:uid="{00000000-0005-0000-0000-000091560000}"/>
    <cellStyle name="Normal 2 2 4 12 5 4" xfId="22278" xr:uid="{00000000-0005-0000-0000-000092560000}"/>
    <cellStyle name="Normal 2 2 4 12 5 5" xfId="22279" xr:uid="{00000000-0005-0000-0000-000093560000}"/>
    <cellStyle name="Normal 2 2 4 12 5 6" xfId="22280" xr:uid="{00000000-0005-0000-0000-000094560000}"/>
    <cellStyle name="Normal 2 2 4 12 5 7" xfId="22281" xr:uid="{00000000-0005-0000-0000-000095560000}"/>
    <cellStyle name="Normal 2 2 4 12 5 8" xfId="22282" xr:uid="{00000000-0005-0000-0000-000096560000}"/>
    <cellStyle name="Normal 2 2 4 12 5 9" xfId="22283" xr:uid="{00000000-0005-0000-0000-000097560000}"/>
    <cellStyle name="Normal 2 2 4 12 6" xfId="22284" xr:uid="{00000000-0005-0000-0000-000098560000}"/>
    <cellStyle name="Normal 2 2 4 12 7" xfId="22285" xr:uid="{00000000-0005-0000-0000-000099560000}"/>
    <cellStyle name="Normal 2 2 4 12 8" xfId="22286" xr:uid="{00000000-0005-0000-0000-00009A560000}"/>
    <cellStyle name="Normal 2 2 4 12 9" xfId="22287" xr:uid="{00000000-0005-0000-0000-00009B560000}"/>
    <cellStyle name="Normal 2 2 4 13" xfId="22288" xr:uid="{00000000-0005-0000-0000-00009C560000}"/>
    <cellStyle name="Normal 2 2 4 13 10" xfId="22289" xr:uid="{00000000-0005-0000-0000-00009D560000}"/>
    <cellStyle name="Normal 2 2 4 13 11" xfId="22290" xr:uid="{00000000-0005-0000-0000-00009E560000}"/>
    <cellStyle name="Normal 2 2 4 13 12" xfId="22291" xr:uid="{00000000-0005-0000-0000-00009F560000}"/>
    <cellStyle name="Normal 2 2 4 13 13" xfId="22292" xr:uid="{00000000-0005-0000-0000-0000A0560000}"/>
    <cellStyle name="Normal 2 2 4 13 14" xfId="22293" xr:uid="{00000000-0005-0000-0000-0000A1560000}"/>
    <cellStyle name="Normal 2 2 4 13 2" xfId="22294" xr:uid="{00000000-0005-0000-0000-0000A2560000}"/>
    <cellStyle name="Normal 2 2 4 13 2 10" xfId="22295" xr:uid="{00000000-0005-0000-0000-0000A3560000}"/>
    <cellStyle name="Normal 2 2 4 13 2 2" xfId="22296" xr:uid="{00000000-0005-0000-0000-0000A4560000}"/>
    <cellStyle name="Normal 2 2 4 13 2 3" xfId="22297" xr:uid="{00000000-0005-0000-0000-0000A5560000}"/>
    <cellStyle name="Normal 2 2 4 13 2 4" xfId="22298" xr:uid="{00000000-0005-0000-0000-0000A6560000}"/>
    <cellStyle name="Normal 2 2 4 13 2 5" xfId="22299" xr:uid="{00000000-0005-0000-0000-0000A7560000}"/>
    <cellStyle name="Normal 2 2 4 13 2 6" xfId="22300" xr:uid="{00000000-0005-0000-0000-0000A8560000}"/>
    <cellStyle name="Normal 2 2 4 13 2 7" xfId="22301" xr:uid="{00000000-0005-0000-0000-0000A9560000}"/>
    <cellStyle name="Normal 2 2 4 13 2 8" xfId="22302" xr:uid="{00000000-0005-0000-0000-0000AA560000}"/>
    <cellStyle name="Normal 2 2 4 13 2 9" xfId="22303" xr:uid="{00000000-0005-0000-0000-0000AB560000}"/>
    <cellStyle name="Normal 2 2 4 13 3" xfId="22304" xr:uid="{00000000-0005-0000-0000-0000AC560000}"/>
    <cellStyle name="Normal 2 2 4 13 3 10" xfId="22305" xr:uid="{00000000-0005-0000-0000-0000AD560000}"/>
    <cellStyle name="Normal 2 2 4 13 3 2" xfId="22306" xr:uid="{00000000-0005-0000-0000-0000AE560000}"/>
    <cellStyle name="Normal 2 2 4 13 3 3" xfId="22307" xr:uid="{00000000-0005-0000-0000-0000AF560000}"/>
    <cellStyle name="Normal 2 2 4 13 3 4" xfId="22308" xr:uid="{00000000-0005-0000-0000-0000B0560000}"/>
    <cellStyle name="Normal 2 2 4 13 3 5" xfId="22309" xr:uid="{00000000-0005-0000-0000-0000B1560000}"/>
    <cellStyle name="Normal 2 2 4 13 3 6" xfId="22310" xr:uid="{00000000-0005-0000-0000-0000B2560000}"/>
    <cellStyle name="Normal 2 2 4 13 3 7" xfId="22311" xr:uid="{00000000-0005-0000-0000-0000B3560000}"/>
    <cellStyle name="Normal 2 2 4 13 3 8" xfId="22312" xr:uid="{00000000-0005-0000-0000-0000B4560000}"/>
    <cellStyle name="Normal 2 2 4 13 3 9" xfId="22313" xr:uid="{00000000-0005-0000-0000-0000B5560000}"/>
    <cellStyle name="Normal 2 2 4 13 4" xfId="22314" xr:uid="{00000000-0005-0000-0000-0000B6560000}"/>
    <cellStyle name="Normal 2 2 4 13 4 10" xfId="22315" xr:uid="{00000000-0005-0000-0000-0000B7560000}"/>
    <cellStyle name="Normal 2 2 4 13 4 2" xfId="22316" xr:uid="{00000000-0005-0000-0000-0000B8560000}"/>
    <cellStyle name="Normal 2 2 4 13 4 3" xfId="22317" xr:uid="{00000000-0005-0000-0000-0000B9560000}"/>
    <cellStyle name="Normal 2 2 4 13 4 4" xfId="22318" xr:uid="{00000000-0005-0000-0000-0000BA560000}"/>
    <cellStyle name="Normal 2 2 4 13 4 5" xfId="22319" xr:uid="{00000000-0005-0000-0000-0000BB560000}"/>
    <cellStyle name="Normal 2 2 4 13 4 6" xfId="22320" xr:uid="{00000000-0005-0000-0000-0000BC560000}"/>
    <cellStyle name="Normal 2 2 4 13 4 7" xfId="22321" xr:uid="{00000000-0005-0000-0000-0000BD560000}"/>
    <cellStyle name="Normal 2 2 4 13 4 8" xfId="22322" xr:uid="{00000000-0005-0000-0000-0000BE560000}"/>
    <cellStyle name="Normal 2 2 4 13 4 9" xfId="22323" xr:uid="{00000000-0005-0000-0000-0000BF560000}"/>
    <cellStyle name="Normal 2 2 4 13 5" xfId="22324" xr:uid="{00000000-0005-0000-0000-0000C0560000}"/>
    <cellStyle name="Normal 2 2 4 13 5 10" xfId="22325" xr:uid="{00000000-0005-0000-0000-0000C1560000}"/>
    <cellStyle name="Normal 2 2 4 13 5 2" xfId="22326" xr:uid="{00000000-0005-0000-0000-0000C2560000}"/>
    <cellStyle name="Normal 2 2 4 13 5 3" xfId="22327" xr:uid="{00000000-0005-0000-0000-0000C3560000}"/>
    <cellStyle name="Normal 2 2 4 13 5 4" xfId="22328" xr:uid="{00000000-0005-0000-0000-0000C4560000}"/>
    <cellStyle name="Normal 2 2 4 13 5 5" xfId="22329" xr:uid="{00000000-0005-0000-0000-0000C5560000}"/>
    <cellStyle name="Normal 2 2 4 13 5 6" xfId="22330" xr:uid="{00000000-0005-0000-0000-0000C6560000}"/>
    <cellStyle name="Normal 2 2 4 13 5 7" xfId="22331" xr:uid="{00000000-0005-0000-0000-0000C7560000}"/>
    <cellStyle name="Normal 2 2 4 13 5 8" xfId="22332" xr:uid="{00000000-0005-0000-0000-0000C8560000}"/>
    <cellStyle name="Normal 2 2 4 13 5 9" xfId="22333" xr:uid="{00000000-0005-0000-0000-0000C9560000}"/>
    <cellStyle name="Normal 2 2 4 13 6" xfId="22334" xr:uid="{00000000-0005-0000-0000-0000CA560000}"/>
    <cellStyle name="Normal 2 2 4 13 7" xfId="22335" xr:uid="{00000000-0005-0000-0000-0000CB560000}"/>
    <cellStyle name="Normal 2 2 4 13 8" xfId="22336" xr:uid="{00000000-0005-0000-0000-0000CC560000}"/>
    <cellStyle name="Normal 2 2 4 13 9" xfId="22337" xr:uid="{00000000-0005-0000-0000-0000CD560000}"/>
    <cellStyle name="Normal 2 2 4 14" xfId="22338" xr:uid="{00000000-0005-0000-0000-0000CE560000}"/>
    <cellStyle name="Normal 2 2 4 14 10" xfId="22339" xr:uid="{00000000-0005-0000-0000-0000CF560000}"/>
    <cellStyle name="Normal 2 2 4 14 11" xfId="22340" xr:uid="{00000000-0005-0000-0000-0000D0560000}"/>
    <cellStyle name="Normal 2 2 4 14 12" xfId="22341" xr:uid="{00000000-0005-0000-0000-0000D1560000}"/>
    <cellStyle name="Normal 2 2 4 14 13" xfId="22342" xr:uid="{00000000-0005-0000-0000-0000D2560000}"/>
    <cellStyle name="Normal 2 2 4 14 14" xfId="22343" xr:uid="{00000000-0005-0000-0000-0000D3560000}"/>
    <cellStyle name="Normal 2 2 4 14 2" xfId="22344" xr:uid="{00000000-0005-0000-0000-0000D4560000}"/>
    <cellStyle name="Normal 2 2 4 14 2 10" xfId="22345" xr:uid="{00000000-0005-0000-0000-0000D5560000}"/>
    <cellStyle name="Normal 2 2 4 14 2 2" xfId="22346" xr:uid="{00000000-0005-0000-0000-0000D6560000}"/>
    <cellStyle name="Normal 2 2 4 14 2 3" xfId="22347" xr:uid="{00000000-0005-0000-0000-0000D7560000}"/>
    <cellStyle name="Normal 2 2 4 14 2 4" xfId="22348" xr:uid="{00000000-0005-0000-0000-0000D8560000}"/>
    <cellStyle name="Normal 2 2 4 14 2 5" xfId="22349" xr:uid="{00000000-0005-0000-0000-0000D9560000}"/>
    <cellStyle name="Normal 2 2 4 14 2 6" xfId="22350" xr:uid="{00000000-0005-0000-0000-0000DA560000}"/>
    <cellStyle name="Normal 2 2 4 14 2 7" xfId="22351" xr:uid="{00000000-0005-0000-0000-0000DB560000}"/>
    <cellStyle name="Normal 2 2 4 14 2 8" xfId="22352" xr:uid="{00000000-0005-0000-0000-0000DC560000}"/>
    <cellStyle name="Normal 2 2 4 14 2 9" xfId="22353" xr:uid="{00000000-0005-0000-0000-0000DD560000}"/>
    <cellStyle name="Normal 2 2 4 14 3" xfId="22354" xr:uid="{00000000-0005-0000-0000-0000DE560000}"/>
    <cellStyle name="Normal 2 2 4 14 3 10" xfId="22355" xr:uid="{00000000-0005-0000-0000-0000DF560000}"/>
    <cellStyle name="Normal 2 2 4 14 3 2" xfId="22356" xr:uid="{00000000-0005-0000-0000-0000E0560000}"/>
    <cellStyle name="Normal 2 2 4 14 3 3" xfId="22357" xr:uid="{00000000-0005-0000-0000-0000E1560000}"/>
    <cellStyle name="Normal 2 2 4 14 3 4" xfId="22358" xr:uid="{00000000-0005-0000-0000-0000E2560000}"/>
    <cellStyle name="Normal 2 2 4 14 3 5" xfId="22359" xr:uid="{00000000-0005-0000-0000-0000E3560000}"/>
    <cellStyle name="Normal 2 2 4 14 3 6" xfId="22360" xr:uid="{00000000-0005-0000-0000-0000E4560000}"/>
    <cellStyle name="Normal 2 2 4 14 3 7" xfId="22361" xr:uid="{00000000-0005-0000-0000-0000E5560000}"/>
    <cellStyle name="Normal 2 2 4 14 3 8" xfId="22362" xr:uid="{00000000-0005-0000-0000-0000E6560000}"/>
    <cellStyle name="Normal 2 2 4 14 3 9" xfId="22363" xr:uid="{00000000-0005-0000-0000-0000E7560000}"/>
    <cellStyle name="Normal 2 2 4 14 4" xfId="22364" xr:uid="{00000000-0005-0000-0000-0000E8560000}"/>
    <cellStyle name="Normal 2 2 4 14 4 10" xfId="22365" xr:uid="{00000000-0005-0000-0000-0000E9560000}"/>
    <cellStyle name="Normal 2 2 4 14 4 2" xfId="22366" xr:uid="{00000000-0005-0000-0000-0000EA560000}"/>
    <cellStyle name="Normal 2 2 4 14 4 3" xfId="22367" xr:uid="{00000000-0005-0000-0000-0000EB560000}"/>
    <cellStyle name="Normal 2 2 4 14 4 4" xfId="22368" xr:uid="{00000000-0005-0000-0000-0000EC560000}"/>
    <cellStyle name="Normal 2 2 4 14 4 5" xfId="22369" xr:uid="{00000000-0005-0000-0000-0000ED560000}"/>
    <cellStyle name="Normal 2 2 4 14 4 6" xfId="22370" xr:uid="{00000000-0005-0000-0000-0000EE560000}"/>
    <cellStyle name="Normal 2 2 4 14 4 7" xfId="22371" xr:uid="{00000000-0005-0000-0000-0000EF560000}"/>
    <cellStyle name="Normal 2 2 4 14 4 8" xfId="22372" xr:uid="{00000000-0005-0000-0000-0000F0560000}"/>
    <cellStyle name="Normal 2 2 4 14 4 9" xfId="22373" xr:uid="{00000000-0005-0000-0000-0000F1560000}"/>
    <cellStyle name="Normal 2 2 4 14 5" xfId="22374" xr:uid="{00000000-0005-0000-0000-0000F2560000}"/>
    <cellStyle name="Normal 2 2 4 14 5 10" xfId="22375" xr:uid="{00000000-0005-0000-0000-0000F3560000}"/>
    <cellStyle name="Normal 2 2 4 14 5 2" xfId="22376" xr:uid="{00000000-0005-0000-0000-0000F4560000}"/>
    <cellStyle name="Normal 2 2 4 14 5 3" xfId="22377" xr:uid="{00000000-0005-0000-0000-0000F5560000}"/>
    <cellStyle name="Normal 2 2 4 14 5 4" xfId="22378" xr:uid="{00000000-0005-0000-0000-0000F6560000}"/>
    <cellStyle name="Normal 2 2 4 14 5 5" xfId="22379" xr:uid="{00000000-0005-0000-0000-0000F7560000}"/>
    <cellStyle name="Normal 2 2 4 14 5 6" xfId="22380" xr:uid="{00000000-0005-0000-0000-0000F8560000}"/>
    <cellStyle name="Normal 2 2 4 14 5 7" xfId="22381" xr:uid="{00000000-0005-0000-0000-0000F9560000}"/>
    <cellStyle name="Normal 2 2 4 14 5 8" xfId="22382" xr:uid="{00000000-0005-0000-0000-0000FA560000}"/>
    <cellStyle name="Normal 2 2 4 14 5 9" xfId="22383" xr:uid="{00000000-0005-0000-0000-0000FB560000}"/>
    <cellStyle name="Normal 2 2 4 14 6" xfId="22384" xr:uid="{00000000-0005-0000-0000-0000FC560000}"/>
    <cellStyle name="Normal 2 2 4 14 7" xfId="22385" xr:uid="{00000000-0005-0000-0000-0000FD560000}"/>
    <cellStyle name="Normal 2 2 4 14 8" xfId="22386" xr:uid="{00000000-0005-0000-0000-0000FE560000}"/>
    <cellStyle name="Normal 2 2 4 14 9" xfId="22387" xr:uid="{00000000-0005-0000-0000-0000FF560000}"/>
    <cellStyle name="Normal 2 2 4 15" xfId="22388" xr:uid="{00000000-0005-0000-0000-000000570000}"/>
    <cellStyle name="Normal 2 2 4 15 10" xfId="22389" xr:uid="{00000000-0005-0000-0000-000001570000}"/>
    <cellStyle name="Normal 2 2 4 15 11" xfId="22390" xr:uid="{00000000-0005-0000-0000-000002570000}"/>
    <cellStyle name="Normal 2 2 4 15 12" xfId="22391" xr:uid="{00000000-0005-0000-0000-000003570000}"/>
    <cellStyle name="Normal 2 2 4 15 13" xfId="22392" xr:uid="{00000000-0005-0000-0000-000004570000}"/>
    <cellStyle name="Normal 2 2 4 15 14" xfId="22393" xr:uid="{00000000-0005-0000-0000-000005570000}"/>
    <cellStyle name="Normal 2 2 4 15 2" xfId="22394" xr:uid="{00000000-0005-0000-0000-000006570000}"/>
    <cellStyle name="Normal 2 2 4 15 2 10" xfId="22395" xr:uid="{00000000-0005-0000-0000-000007570000}"/>
    <cellStyle name="Normal 2 2 4 15 2 2" xfId="22396" xr:uid="{00000000-0005-0000-0000-000008570000}"/>
    <cellStyle name="Normal 2 2 4 15 2 3" xfId="22397" xr:uid="{00000000-0005-0000-0000-000009570000}"/>
    <cellStyle name="Normal 2 2 4 15 2 4" xfId="22398" xr:uid="{00000000-0005-0000-0000-00000A570000}"/>
    <cellStyle name="Normal 2 2 4 15 2 5" xfId="22399" xr:uid="{00000000-0005-0000-0000-00000B570000}"/>
    <cellStyle name="Normal 2 2 4 15 2 6" xfId="22400" xr:uid="{00000000-0005-0000-0000-00000C570000}"/>
    <cellStyle name="Normal 2 2 4 15 2 7" xfId="22401" xr:uid="{00000000-0005-0000-0000-00000D570000}"/>
    <cellStyle name="Normal 2 2 4 15 2 8" xfId="22402" xr:uid="{00000000-0005-0000-0000-00000E570000}"/>
    <cellStyle name="Normal 2 2 4 15 2 9" xfId="22403" xr:uid="{00000000-0005-0000-0000-00000F570000}"/>
    <cellStyle name="Normal 2 2 4 15 3" xfId="22404" xr:uid="{00000000-0005-0000-0000-000010570000}"/>
    <cellStyle name="Normal 2 2 4 15 3 10" xfId="22405" xr:uid="{00000000-0005-0000-0000-000011570000}"/>
    <cellStyle name="Normal 2 2 4 15 3 2" xfId="22406" xr:uid="{00000000-0005-0000-0000-000012570000}"/>
    <cellStyle name="Normal 2 2 4 15 3 3" xfId="22407" xr:uid="{00000000-0005-0000-0000-000013570000}"/>
    <cellStyle name="Normal 2 2 4 15 3 4" xfId="22408" xr:uid="{00000000-0005-0000-0000-000014570000}"/>
    <cellStyle name="Normal 2 2 4 15 3 5" xfId="22409" xr:uid="{00000000-0005-0000-0000-000015570000}"/>
    <cellStyle name="Normal 2 2 4 15 3 6" xfId="22410" xr:uid="{00000000-0005-0000-0000-000016570000}"/>
    <cellStyle name="Normal 2 2 4 15 3 7" xfId="22411" xr:uid="{00000000-0005-0000-0000-000017570000}"/>
    <cellStyle name="Normal 2 2 4 15 3 8" xfId="22412" xr:uid="{00000000-0005-0000-0000-000018570000}"/>
    <cellStyle name="Normal 2 2 4 15 3 9" xfId="22413" xr:uid="{00000000-0005-0000-0000-000019570000}"/>
    <cellStyle name="Normal 2 2 4 15 4" xfId="22414" xr:uid="{00000000-0005-0000-0000-00001A570000}"/>
    <cellStyle name="Normal 2 2 4 15 4 10" xfId="22415" xr:uid="{00000000-0005-0000-0000-00001B570000}"/>
    <cellStyle name="Normal 2 2 4 15 4 2" xfId="22416" xr:uid="{00000000-0005-0000-0000-00001C570000}"/>
    <cellStyle name="Normal 2 2 4 15 4 3" xfId="22417" xr:uid="{00000000-0005-0000-0000-00001D570000}"/>
    <cellStyle name="Normal 2 2 4 15 4 4" xfId="22418" xr:uid="{00000000-0005-0000-0000-00001E570000}"/>
    <cellStyle name="Normal 2 2 4 15 4 5" xfId="22419" xr:uid="{00000000-0005-0000-0000-00001F570000}"/>
    <cellStyle name="Normal 2 2 4 15 4 6" xfId="22420" xr:uid="{00000000-0005-0000-0000-000020570000}"/>
    <cellStyle name="Normal 2 2 4 15 4 7" xfId="22421" xr:uid="{00000000-0005-0000-0000-000021570000}"/>
    <cellStyle name="Normal 2 2 4 15 4 8" xfId="22422" xr:uid="{00000000-0005-0000-0000-000022570000}"/>
    <cellStyle name="Normal 2 2 4 15 4 9" xfId="22423" xr:uid="{00000000-0005-0000-0000-000023570000}"/>
    <cellStyle name="Normal 2 2 4 15 5" xfId="22424" xr:uid="{00000000-0005-0000-0000-000024570000}"/>
    <cellStyle name="Normal 2 2 4 15 5 10" xfId="22425" xr:uid="{00000000-0005-0000-0000-000025570000}"/>
    <cellStyle name="Normal 2 2 4 15 5 2" xfId="22426" xr:uid="{00000000-0005-0000-0000-000026570000}"/>
    <cellStyle name="Normal 2 2 4 15 5 3" xfId="22427" xr:uid="{00000000-0005-0000-0000-000027570000}"/>
    <cellStyle name="Normal 2 2 4 15 5 4" xfId="22428" xr:uid="{00000000-0005-0000-0000-000028570000}"/>
    <cellStyle name="Normal 2 2 4 15 5 5" xfId="22429" xr:uid="{00000000-0005-0000-0000-000029570000}"/>
    <cellStyle name="Normal 2 2 4 15 5 6" xfId="22430" xr:uid="{00000000-0005-0000-0000-00002A570000}"/>
    <cellStyle name="Normal 2 2 4 15 5 7" xfId="22431" xr:uid="{00000000-0005-0000-0000-00002B570000}"/>
    <cellStyle name="Normal 2 2 4 15 5 8" xfId="22432" xr:uid="{00000000-0005-0000-0000-00002C570000}"/>
    <cellStyle name="Normal 2 2 4 15 5 9" xfId="22433" xr:uid="{00000000-0005-0000-0000-00002D570000}"/>
    <cellStyle name="Normal 2 2 4 15 6" xfId="22434" xr:uid="{00000000-0005-0000-0000-00002E570000}"/>
    <cellStyle name="Normal 2 2 4 15 7" xfId="22435" xr:uid="{00000000-0005-0000-0000-00002F570000}"/>
    <cellStyle name="Normal 2 2 4 15 8" xfId="22436" xr:uid="{00000000-0005-0000-0000-000030570000}"/>
    <cellStyle name="Normal 2 2 4 15 9" xfId="22437" xr:uid="{00000000-0005-0000-0000-000031570000}"/>
    <cellStyle name="Normal 2 2 4 16" xfId="22438" xr:uid="{00000000-0005-0000-0000-000032570000}"/>
    <cellStyle name="Normal 2 2 4 16 10" xfId="22439" xr:uid="{00000000-0005-0000-0000-000033570000}"/>
    <cellStyle name="Normal 2 2 4 16 11" xfId="22440" xr:uid="{00000000-0005-0000-0000-000034570000}"/>
    <cellStyle name="Normal 2 2 4 16 12" xfId="22441" xr:uid="{00000000-0005-0000-0000-000035570000}"/>
    <cellStyle name="Normal 2 2 4 16 13" xfId="22442" xr:uid="{00000000-0005-0000-0000-000036570000}"/>
    <cellStyle name="Normal 2 2 4 16 14" xfId="22443" xr:uid="{00000000-0005-0000-0000-000037570000}"/>
    <cellStyle name="Normal 2 2 4 16 2" xfId="22444" xr:uid="{00000000-0005-0000-0000-000038570000}"/>
    <cellStyle name="Normal 2 2 4 16 2 10" xfId="22445" xr:uid="{00000000-0005-0000-0000-000039570000}"/>
    <cellStyle name="Normal 2 2 4 16 2 2" xfId="22446" xr:uid="{00000000-0005-0000-0000-00003A570000}"/>
    <cellStyle name="Normal 2 2 4 16 2 3" xfId="22447" xr:uid="{00000000-0005-0000-0000-00003B570000}"/>
    <cellStyle name="Normal 2 2 4 16 2 4" xfId="22448" xr:uid="{00000000-0005-0000-0000-00003C570000}"/>
    <cellStyle name="Normal 2 2 4 16 2 5" xfId="22449" xr:uid="{00000000-0005-0000-0000-00003D570000}"/>
    <cellStyle name="Normal 2 2 4 16 2 6" xfId="22450" xr:uid="{00000000-0005-0000-0000-00003E570000}"/>
    <cellStyle name="Normal 2 2 4 16 2 7" xfId="22451" xr:uid="{00000000-0005-0000-0000-00003F570000}"/>
    <cellStyle name="Normal 2 2 4 16 2 8" xfId="22452" xr:uid="{00000000-0005-0000-0000-000040570000}"/>
    <cellStyle name="Normal 2 2 4 16 2 9" xfId="22453" xr:uid="{00000000-0005-0000-0000-000041570000}"/>
    <cellStyle name="Normal 2 2 4 16 3" xfId="22454" xr:uid="{00000000-0005-0000-0000-000042570000}"/>
    <cellStyle name="Normal 2 2 4 16 3 10" xfId="22455" xr:uid="{00000000-0005-0000-0000-000043570000}"/>
    <cellStyle name="Normal 2 2 4 16 3 2" xfId="22456" xr:uid="{00000000-0005-0000-0000-000044570000}"/>
    <cellStyle name="Normal 2 2 4 16 3 3" xfId="22457" xr:uid="{00000000-0005-0000-0000-000045570000}"/>
    <cellStyle name="Normal 2 2 4 16 3 4" xfId="22458" xr:uid="{00000000-0005-0000-0000-000046570000}"/>
    <cellStyle name="Normal 2 2 4 16 3 5" xfId="22459" xr:uid="{00000000-0005-0000-0000-000047570000}"/>
    <cellStyle name="Normal 2 2 4 16 3 6" xfId="22460" xr:uid="{00000000-0005-0000-0000-000048570000}"/>
    <cellStyle name="Normal 2 2 4 16 3 7" xfId="22461" xr:uid="{00000000-0005-0000-0000-000049570000}"/>
    <cellStyle name="Normal 2 2 4 16 3 8" xfId="22462" xr:uid="{00000000-0005-0000-0000-00004A570000}"/>
    <cellStyle name="Normal 2 2 4 16 3 9" xfId="22463" xr:uid="{00000000-0005-0000-0000-00004B570000}"/>
    <cellStyle name="Normal 2 2 4 16 4" xfId="22464" xr:uid="{00000000-0005-0000-0000-00004C570000}"/>
    <cellStyle name="Normal 2 2 4 16 4 10" xfId="22465" xr:uid="{00000000-0005-0000-0000-00004D570000}"/>
    <cellStyle name="Normal 2 2 4 16 4 2" xfId="22466" xr:uid="{00000000-0005-0000-0000-00004E570000}"/>
    <cellStyle name="Normal 2 2 4 16 4 3" xfId="22467" xr:uid="{00000000-0005-0000-0000-00004F570000}"/>
    <cellStyle name="Normal 2 2 4 16 4 4" xfId="22468" xr:uid="{00000000-0005-0000-0000-000050570000}"/>
    <cellStyle name="Normal 2 2 4 16 4 5" xfId="22469" xr:uid="{00000000-0005-0000-0000-000051570000}"/>
    <cellStyle name="Normal 2 2 4 16 4 6" xfId="22470" xr:uid="{00000000-0005-0000-0000-000052570000}"/>
    <cellStyle name="Normal 2 2 4 16 4 7" xfId="22471" xr:uid="{00000000-0005-0000-0000-000053570000}"/>
    <cellStyle name="Normal 2 2 4 16 4 8" xfId="22472" xr:uid="{00000000-0005-0000-0000-000054570000}"/>
    <cellStyle name="Normal 2 2 4 16 4 9" xfId="22473" xr:uid="{00000000-0005-0000-0000-000055570000}"/>
    <cellStyle name="Normal 2 2 4 16 5" xfId="22474" xr:uid="{00000000-0005-0000-0000-000056570000}"/>
    <cellStyle name="Normal 2 2 4 16 5 10" xfId="22475" xr:uid="{00000000-0005-0000-0000-000057570000}"/>
    <cellStyle name="Normal 2 2 4 16 5 2" xfId="22476" xr:uid="{00000000-0005-0000-0000-000058570000}"/>
    <cellStyle name="Normal 2 2 4 16 5 3" xfId="22477" xr:uid="{00000000-0005-0000-0000-000059570000}"/>
    <cellStyle name="Normal 2 2 4 16 5 4" xfId="22478" xr:uid="{00000000-0005-0000-0000-00005A570000}"/>
    <cellStyle name="Normal 2 2 4 16 5 5" xfId="22479" xr:uid="{00000000-0005-0000-0000-00005B570000}"/>
    <cellStyle name="Normal 2 2 4 16 5 6" xfId="22480" xr:uid="{00000000-0005-0000-0000-00005C570000}"/>
    <cellStyle name="Normal 2 2 4 16 5 7" xfId="22481" xr:uid="{00000000-0005-0000-0000-00005D570000}"/>
    <cellStyle name="Normal 2 2 4 16 5 8" xfId="22482" xr:uid="{00000000-0005-0000-0000-00005E570000}"/>
    <cellStyle name="Normal 2 2 4 16 5 9" xfId="22483" xr:uid="{00000000-0005-0000-0000-00005F570000}"/>
    <cellStyle name="Normal 2 2 4 16 6" xfId="22484" xr:uid="{00000000-0005-0000-0000-000060570000}"/>
    <cellStyle name="Normal 2 2 4 16 7" xfId="22485" xr:uid="{00000000-0005-0000-0000-000061570000}"/>
    <cellStyle name="Normal 2 2 4 16 8" xfId="22486" xr:uid="{00000000-0005-0000-0000-000062570000}"/>
    <cellStyle name="Normal 2 2 4 16 9" xfId="22487" xr:uid="{00000000-0005-0000-0000-000063570000}"/>
    <cellStyle name="Normal 2 2 4 17" xfId="22488" xr:uid="{00000000-0005-0000-0000-000064570000}"/>
    <cellStyle name="Normal 2 2 4 17 10" xfId="22489" xr:uid="{00000000-0005-0000-0000-000065570000}"/>
    <cellStyle name="Normal 2 2 4 17 11" xfId="22490" xr:uid="{00000000-0005-0000-0000-000066570000}"/>
    <cellStyle name="Normal 2 2 4 17 12" xfId="22491" xr:uid="{00000000-0005-0000-0000-000067570000}"/>
    <cellStyle name="Normal 2 2 4 17 13" xfId="22492" xr:uid="{00000000-0005-0000-0000-000068570000}"/>
    <cellStyle name="Normal 2 2 4 17 14" xfId="22493" xr:uid="{00000000-0005-0000-0000-000069570000}"/>
    <cellStyle name="Normal 2 2 4 17 2" xfId="22494" xr:uid="{00000000-0005-0000-0000-00006A570000}"/>
    <cellStyle name="Normal 2 2 4 17 2 10" xfId="22495" xr:uid="{00000000-0005-0000-0000-00006B570000}"/>
    <cellStyle name="Normal 2 2 4 17 2 2" xfId="22496" xr:uid="{00000000-0005-0000-0000-00006C570000}"/>
    <cellStyle name="Normal 2 2 4 17 2 3" xfId="22497" xr:uid="{00000000-0005-0000-0000-00006D570000}"/>
    <cellStyle name="Normal 2 2 4 17 2 4" xfId="22498" xr:uid="{00000000-0005-0000-0000-00006E570000}"/>
    <cellStyle name="Normal 2 2 4 17 2 5" xfId="22499" xr:uid="{00000000-0005-0000-0000-00006F570000}"/>
    <cellStyle name="Normal 2 2 4 17 2 6" xfId="22500" xr:uid="{00000000-0005-0000-0000-000070570000}"/>
    <cellStyle name="Normal 2 2 4 17 2 7" xfId="22501" xr:uid="{00000000-0005-0000-0000-000071570000}"/>
    <cellStyle name="Normal 2 2 4 17 2 8" xfId="22502" xr:uid="{00000000-0005-0000-0000-000072570000}"/>
    <cellStyle name="Normal 2 2 4 17 2 9" xfId="22503" xr:uid="{00000000-0005-0000-0000-000073570000}"/>
    <cellStyle name="Normal 2 2 4 17 3" xfId="22504" xr:uid="{00000000-0005-0000-0000-000074570000}"/>
    <cellStyle name="Normal 2 2 4 17 3 10" xfId="22505" xr:uid="{00000000-0005-0000-0000-000075570000}"/>
    <cellStyle name="Normal 2 2 4 17 3 2" xfId="22506" xr:uid="{00000000-0005-0000-0000-000076570000}"/>
    <cellStyle name="Normal 2 2 4 17 3 3" xfId="22507" xr:uid="{00000000-0005-0000-0000-000077570000}"/>
    <cellStyle name="Normal 2 2 4 17 3 4" xfId="22508" xr:uid="{00000000-0005-0000-0000-000078570000}"/>
    <cellStyle name="Normal 2 2 4 17 3 5" xfId="22509" xr:uid="{00000000-0005-0000-0000-000079570000}"/>
    <cellStyle name="Normal 2 2 4 17 3 6" xfId="22510" xr:uid="{00000000-0005-0000-0000-00007A570000}"/>
    <cellStyle name="Normal 2 2 4 17 3 7" xfId="22511" xr:uid="{00000000-0005-0000-0000-00007B570000}"/>
    <cellStyle name="Normal 2 2 4 17 3 8" xfId="22512" xr:uid="{00000000-0005-0000-0000-00007C570000}"/>
    <cellStyle name="Normal 2 2 4 17 3 9" xfId="22513" xr:uid="{00000000-0005-0000-0000-00007D570000}"/>
    <cellStyle name="Normal 2 2 4 17 4" xfId="22514" xr:uid="{00000000-0005-0000-0000-00007E570000}"/>
    <cellStyle name="Normal 2 2 4 17 4 10" xfId="22515" xr:uid="{00000000-0005-0000-0000-00007F570000}"/>
    <cellStyle name="Normal 2 2 4 17 4 2" xfId="22516" xr:uid="{00000000-0005-0000-0000-000080570000}"/>
    <cellStyle name="Normal 2 2 4 17 4 3" xfId="22517" xr:uid="{00000000-0005-0000-0000-000081570000}"/>
    <cellStyle name="Normal 2 2 4 17 4 4" xfId="22518" xr:uid="{00000000-0005-0000-0000-000082570000}"/>
    <cellStyle name="Normal 2 2 4 17 4 5" xfId="22519" xr:uid="{00000000-0005-0000-0000-000083570000}"/>
    <cellStyle name="Normal 2 2 4 17 4 6" xfId="22520" xr:uid="{00000000-0005-0000-0000-000084570000}"/>
    <cellStyle name="Normal 2 2 4 17 4 7" xfId="22521" xr:uid="{00000000-0005-0000-0000-000085570000}"/>
    <cellStyle name="Normal 2 2 4 17 4 8" xfId="22522" xr:uid="{00000000-0005-0000-0000-000086570000}"/>
    <cellStyle name="Normal 2 2 4 17 4 9" xfId="22523" xr:uid="{00000000-0005-0000-0000-000087570000}"/>
    <cellStyle name="Normal 2 2 4 17 5" xfId="22524" xr:uid="{00000000-0005-0000-0000-000088570000}"/>
    <cellStyle name="Normal 2 2 4 17 5 10" xfId="22525" xr:uid="{00000000-0005-0000-0000-000089570000}"/>
    <cellStyle name="Normal 2 2 4 17 5 2" xfId="22526" xr:uid="{00000000-0005-0000-0000-00008A570000}"/>
    <cellStyle name="Normal 2 2 4 17 5 3" xfId="22527" xr:uid="{00000000-0005-0000-0000-00008B570000}"/>
    <cellStyle name="Normal 2 2 4 17 5 4" xfId="22528" xr:uid="{00000000-0005-0000-0000-00008C570000}"/>
    <cellStyle name="Normal 2 2 4 17 5 5" xfId="22529" xr:uid="{00000000-0005-0000-0000-00008D570000}"/>
    <cellStyle name="Normal 2 2 4 17 5 6" xfId="22530" xr:uid="{00000000-0005-0000-0000-00008E570000}"/>
    <cellStyle name="Normal 2 2 4 17 5 7" xfId="22531" xr:uid="{00000000-0005-0000-0000-00008F570000}"/>
    <cellStyle name="Normal 2 2 4 17 5 8" xfId="22532" xr:uid="{00000000-0005-0000-0000-000090570000}"/>
    <cellStyle name="Normal 2 2 4 17 5 9" xfId="22533" xr:uid="{00000000-0005-0000-0000-000091570000}"/>
    <cellStyle name="Normal 2 2 4 17 6" xfId="22534" xr:uid="{00000000-0005-0000-0000-000092570000}"/>
    <cellStyle name="Normal 2 2 4 17 7" xfId="22535" xr:uid="{00000000-0005-0000-0000-000093570000}"/>
    <cellStyle name="Normal 2 2 4 17 8" xfId="22536" xr:uid="{00000000-0005-0000-0000-000094570000}"/>
    <cellStyle name="Normal 2 2 4 17 9" xfId="22537" xr:uid="{00000000-0005-0000-0000-000095570000}"/>
    <cellStyle name="Normal 2 2 4 18" xfId="22538" xr:uid="{00000000-0005-0000-0000-000096570000}"/>
    <cellStyle name="Normal 2 2 4 18 10" xfId="22539" xr:uid="{00000000-0005-0000-0000-000097570000}"/>
    <cellStyle name="Normal 2 2 4 18 11" xfId="22540" xr:uid="{00000000-0005-0000-0000-000098570000}"/>
    <cellStyle name="Normal 2 2 4 18 12" xfId="22541" xr:uid="{00000000-0005-0000-0000-000099570000}"/>
    <cellStyle name="Normal 2 2 4 18 13" xfId="22542" xr:uid="{00000000-0005-0000-0000-00009A570000}"/>
    <cellStyle name="Normal 2 2 4 18 14" xfId="22543" xr:uid="{00000000-0005-0000-0000-00009B570000}"/>
    <cellStyle name="Normal 2 2 4 18 2" xfId="22544" xr:uid="{00000000-0005-0000-0000-00009C570000}"/>
    <cellStyle name="Normal 2 2 4 18 2 10" xfId="22545" xr:uid="{00000000-0005-0000-0000-00009D570000}"/>
    <cellStyle name="Normal 2 2 4 18 2 2" xfId="22546" xr:uid="{00000000-0005-0000-0000-00009E570000}"/>
    <cellStyle name="Normal 2 2 4 18 2 3" xfId="22547" xr:uid="{00000000-0005-0000-0000-00009F570000}"/>
    <cellStyle name="Normal 2 2 4 18 2 4" xfId="22548" xr:uid="{00000000-0005-0000-0000-0000A0570000}"/>
    <cellStyle name="Normal 2 2 4 18 2 5" xfId="22549" xr:uid="{00000000-0005-0000-0000-0000A1570000}"/>
    <cellStyle name="Normal 2 2 4 18 2 6" xfId="22550" xr:uid="{00000000-0005-0000-0000-0000A2570000}"/>
    <cellStyle name="Normal 2 2 4 18 2 7" xfId="22551" xr:uid="{00000000-0005-0000-0000-0000A3570000}"/>
    <cellStyle name="Normal 2 2 4 18 2 8" xfId="22552" xr:uid="{00000000-0005-0000-0000-0000A4570000}"/>
    <cellStyle name="Normal 2 2 4 18 2 9" xfId="22553" xr:uid="{00000000-0005-0000-0000-0000A5570000}"/>
    <cellStyle name="Normal 2 2 4 18 3" xfId="22554" xr:uid="{00000000-0005-0000-0000-0000A6570000}"/>
    <cellStyle name="Normal 2 2 4 18 3 10" xfId="22555" xr:uid="{00000000-0005-0000-0000-0000A7570000}"/>
    <cellStyle name="Normal 2 2 4 18 3 2" xfId="22556" xr:uid="{00000000-0005-0000-0000-0000A8570000}"/>
    <cellStyle name="Normal 2 2 4 18 3 3" xfId="22557" xr:uid="{00000000-0005-0000-0000-0000A9570000}"/>
    <cellStyle name="Normal 2 2 4 18 3 4" xfId="22558" xr:uid="{00000000-0005-0000-0000-0000AA570000}"/>
    <cellStyle name="Normal 2 2 4 18 3 5" xfId="22559" xr:uid="{00000000-0005-0000-0000-0000AB570000}"/>
    <cellStyle name="Normal 2 2 4 18 3 6" xfId="22560" xr:uid="{00000000-0005-0000-0000-0000AC570000}"/>
    <cellStyle name="Normal 2 2 4 18 3 7" xfId="22561" xr:uid="{00000000-0005-0000-0000-0000AD570000}"/>
    <cellStyle name="Normal 2 2 4 18 3 8" xfId="22562" xr:uid="{00000000-0005-0000-0000-0000AE570000}"/>
    <cellStyle name="Normal 2 2 4 18 3 9" xfId="22563" xr:uid="{00000000-0005-0000-0000-0000AF570000}"/>
    <cellStyle name="Normal 2 2 4 18 4" xfId="22564" xr:uid="{00000000-0005-0000-0000-0000B0570000}"/>
    <cellStyle name="Normal 2 2 4 18 4 10" xfId="22565" xr:uid="{00000000-0005-0000-0000-0000B1570000}"/>
    <cellStyle name="Normal 2 2 4 18 4 2" xfId="22566" xr:uid="{00000000-0005-0000-0000-0000B2570000}"/>
    <cellStyle name="Normal 2 2 4 18 4 3" xfId="22567" xr:uid="{00000000-0005-0000-0000-0000B3570000}"/>
    <cellStyle name="Normal 2 2 4 18 4 4" xfId="22568" xr:uid="{00000000-0005-0000-0000-0000B4570000}"/>
    <cellStyle name="Normal 2 2 4 18 4 5" xfId="22569" xr:uid="{00000000-0005-0000-0000-0000B5570000}"/>
    <cellStyle name="Normal 2 2 4 18 4 6" xfId="22570" xr:uid="{00000000-0005-0000-0000-0000B6570000}"/>
    <cellStyle name="Normal 2 2 4 18 4 7" xfId="22571" xr:uid="{00000000-0005-0000-0000-0000B7570000}"/>
    <cellStyle name="Normal 2 2 4 18 4 8" xfId="22572" xr:uid="{00000000-0005-0000-0000-0000B8570000}"/>
    <cellStyle name="Normal 2 2 4 18 4 9" xfId="22573" xr:uid="{00000000-0005-0000-0000-0000B9570000}"/>
    <cellStyle name="Normal 2 2 4 18 5" xfId="22574" xr:uid="{00000000-0005-0000-0000-0000BA570000}"/>
    <cellStyle name="Normal 2 2 4 18 5 10" xfId="22575" xr:uid="{00000000-0005-0000-0000-0000BB570000}"/>
    <cellStyle name="Normal 2 2 4 18 5 2" xfId="22576" xr:uid="{00000000-0005-0000-0000-0000BC570000}"/>
    <cellStyle name="Normal 2 2 4 18 5 3" xfId="22577" xr:uid="{00000000-0005-0000-0000-0000BD570000}"/>
    <cellStyle name="Normal 2 2 4 18 5 4" xfId="22578" xr:uid="{00000000-0005-0000-0000-0000BE570000}"/>
    <cellStyle name="Normal 2 2 4 18 5 5" xfId="22579" xr:uid="{00000000-0005-0000-0000-0000BF570000}"/>
    <cellStyle name="Normal 2 2 4 18 5 6" xfId="22580" xr:uid="{00000000-0005-0000-0000-0000C0570000}"/>
    <cellStyle name="Normal 2 2 4 18 5 7" xfId="22581" xr:uid="{00000000-0005-0000-0000-0000C1570000}"/>
    <cellStyle name="Normal 2 2 4 18 5 8" xfId="22582" xr:uid="{00000000-0005-0000-0000-0000C2570000}"/>
    <cellStyle name="Normal 2 2 4 18 5 9" xfId="22583" xr:uid="{00000000-0005-0000-0000-0000C3570000}"/>
    <cellStyle name="Normal 2 2 4 18 6" xfId="22584" xr:uid="{00000000-0005-0000-0000-0000C4570000}"/>
    <cellStyle name="Normal 2 2 4 18 7" xfId="22585" xr:uid="{00000000-0005-0000-0000-0000C5570000}"/>
    <cellStyle name="Normal 2 2 4 18 8" xfId="22586" xr:uid="{00000000-0005-0000-0000-0000C6570000}"/>
    <cellStyle name="Normal 2 2 4 18 9" xfId="22587" xr:uid="{00000000-0005-0000-0000-0000C7570000}"/>
    <cellStyle name="Normal 2 2 4 19" xfId="22588" xr:uid="{00000000-0005-0000-0000-0000C8570000}"/>
    <cellStyle name="Normal 2 2 4 19 10" xfId="22589" xr:uid="{00000000-0005-0000-0000-0000C9570000}"/>
    <cellStyle name="Normal 2 2 4 19 11" xfId="22590" xr:uid="{00000000-0005-0000-0000-0000CA570000}"/>
    <cellStyle name="Normal 2 2 4 19 12" xfId="22591" xr:uid="{00000000-0005-0000-0000-0000CB570000}"/>
    <cellStyle name="Normal 2 2 4 19 13" xfId="22592" xr:uid="{00000000-0005-0000-0000-0000CC570000}"/>
    <cellStyle name="Normal 2 2 4 19 14" xfId="22593" xr:uid="{00000000-0005-0000-0000-0000CD570000}"/>
    <cellStyle name="Normal 2 2 4 19 2" xfId="22594" xr:uid="{00000000-0005-0000-0000-0000CE570000}"/>
    <cellStyle name="Normal 2 2 4 19 2 10" xfId="22595" xr:uid="{00000000-0005-0000-0000-0000CF570000}"/>
    <cellStyle name="Normal 2 2 4 19 2 2" xfId="22596" xr:uid="{00000000-0005-0000-0000-0000D0570000}"/>
    <cellStyle name="Normal 2 2 4 19 2 3" xfId="22597" xr:uid="{00000000-0005-0000-0000-0000D1570000}"/>
    <cellStyle name="Normal 2 2 4 19 2 4" xfId="22598" xr:uid="{00000000-0005-0000-0000-0000D2570000}"/>
    <cellStyle name="Normal 2 2 4 19 2 5" xfId="22599" xr:uid="{00000000-0005-0000-0000-0000D3570000}"/>
    <cellStyle name="Normal 2 2 4 19 2 6" xfId="22600" xr:uid="{00000000-0005-0000-0000-0000D4570000}"/>
    <cellStyle name="Normal 2 2 4 19 2 7" xfId="22601" xr:uid="{00000000-0005-0000-0000-0000D5570000}"/>
    <cellStyle name="Normal 2 2 4 19 2 8" xfId="22602" xr:uid="{00000000-0005-0000-0000-0000D6570000}"/>
    <cellStyle name="Normal 2 2 4 19 2 9" xfId="22603" xr:uid="{00000000-0005-0000-0000-0000D7570000}"/>
    <cellStyle name="Normal 2 2 4 19 3" xfId="22604" xr:uid="{00000000-0005-0000-0000-0000D8570000}"/>
    <cellStyle name="Normal 2 2 4 19 3 10" xfId="22605" xr:uid="{00000000-0005-0000-0000-0000D9570000}"/>
    <cellStyle name="Normal 2 2 4 19 3 2" xfId="22606" xr:uid="{00000000-0005-0000-0000-0000DA570000}"/>
    <cellStyle name="Normal 2 2 4 19 3 3" xfId="22607" xr:uid="{00000000-0005-0000-0000-0000DB570000}"/>
    <cellStyle name="Normal 2 2 4 19 3 4" xfId="22608" xr:uid="{00000000-0005-0000-0000-0000DC570000}"/>
    <cellStyle name="Normal 2 2 4 19 3 5" xfId="22609" xr:uid="{00000000-0005-0000-0000-0000DD570000}"/>
    <cellStyle name="Normal 2 2 4 19 3 6" xfId="22610" xr:uid="{00000000-0005-0000-0000-0000DE570000}"/>
    <cellStyle name="Normal 2 2 4 19 3 7" xfId="22611" xr:uid="{00000000-0005-0000-0000-0000DF570000}"/>
    <cellStyle name="Normal 2 2 4 19 3 8" xfId="22612" xr:uid="{00000000-0005-0000-0000-0000E0570000}"/>
    <cellStyle name="Normal 2 2 4 19 3 9" xfId="22613" xr:uid="{00000000-0005-0000-0000-0000E1570000}"/>
    <cellStyle name="Normal 2 2 4 19 4" xfId="22614" xr:uid="{00000000-0005-0000-0000-0000E2570000}"/>
    <cellStyle name="Normal 2 2 4 19 4 10" xfId="22615" xr:uid="{00000000-0005-0000-0000-0000E3570000}"/>
    <cellStyle name="Normal 2 2 4 19 4 2" xfId="22616" xr:uid="{00000000-0005-0000-0000-0000E4570000}"/>
    <cellStyle name="Normal 2 2 4 19 4 3" xfId="22617" xr:uid="{00000000-0005-0000-0000-0000E5570000}"/>
    <cellStyle name="Normal 2 2 4 19 4 4" xfId="22618" xr:uid="{00000000-0005-0000-0000-0000E6570000}"/>
    <cellStyle name="Normal 2 2 4 19 4 5" xfId="22619" xr:uid="{00000000-0005-0000-0000-0000E7570000}"/>
    <cellStyle name="Normal 2 2 4 19 4 6" xfId="22620" xr:uid="{00000000-0005-0000-0000-0000E8570000}"/>
    <cellStyle name="Normal 2 2 4 19 4 7" xfId="22621" xr:uid="{00000000-0005-0000-0000-0000E9570000}"/>
    <cellStyle name="Normal 2 2 4 19 4 8" xfId="22622" xr:uid="{00000000-0005-0000-0000-0000EA570000}"/>
    <cellStyle name="Normal 2 2 4 19 4 9" xfId="22623" xr:uid="{00000000-0005-0000-0000-0000EB570000}"/>
    <cellStyle name="Normal 2 2 4 19 5" xfId="22624" xr:uid="{00000000-0005-0000-0000-0000EC570000}"/>
    <cellStyle name="Normal 2 2 4 19 5 10" xfId="22625" xr:uid="{00000000-0005-0000-0000-0000ED570000}"/>
    <cellStyle name="Normal 2 2 4 19 5 2" xfId="22626" xr:uid="{00000000-0005-0000-0000-0000EE570000}"/>
    <cellStyle name="Normal 2 2 4 19 5 3" xfId="22627" xr:uid="{00000000-0005-0000-0000-0000EF570000}"/>
    <cellStyle name="Normal 2 2 4 19 5 4" xfId="22628" xr:uid="{00000000-0005-0000-0000-0000F0570000}"/>
    <cellStyle name="Normal 2 2 4 19 5 5" xfId="22629" xr:uid="{00000000-0005-0000-0000-0000F1570000}"/>
    <cellStyle name="Normal 2 2 4 19 5 6" xfId="22630" xr:uid="{00000000-0005-0000-0000-0000F2570000}"/>
    <cellStyle name="Normal 2 2 4 19 5 7" xfId="22631" xr:uid="{00000000-0005-0000-0000-0000F3570000}"/>
    <cellStyle name="Normal 2 2 4 19 5 8" xfId="22632" xr:uid="{00000000-0005-0000-0000-0000F4570000}"/>
    <cellStyle name="Normal 2 2 4 19 5 9" xfId="22633" xr:uid="{00000000-0005-0000-0000-0000F5570000}"/>
    <cellStyle name="Normal 2 2 4 19 6" xfId="22634" xr:uid="{00000000-0005-0000-0000-0000F6570000}"/>
    <cellStyle name="Normal 2 2 4 19 7" xfId="22635" xr:uid="{00000000-0005-0000-0000-0000F7570000}"/>
    <cellStyle name="Normal 2 2 4 19 8" xfId="22636" xr:uid="{00000000-0005-0000-0000-0000F8570000}"/>
    <cellStyle name="Normal 2 2 4 19 9" xfId="22637" xr:uid="{00000000-0005-0000-0000-0000F9570000}"/>
    <cellStyle name="Normal 2 2 4 2" xfId="22638" xr:uid="{00000000-0005-0000-0000-0000FA570000}"/>
    <cellStyle name="Normal 2 2 4 2 10" xfId="22639" xr:uid="{00000000-0005-0000-0000-0000FB570000}"/>
    <cellStyle name="Normal 2 2 4 2 11" xfId="22640" xr:uid="{00000000-0005-0000-0000-0000FC570000}"/>
    <cellStyle name="Normal 2 2 4 2 12" xfId="22641" xr:uid="{00000000-0005-0000-0000-0000FD570000}"/>
    <cellStyle name="Normal 2 2 4 2 13" xfId="22642" xr:uid="{00000000-0005-0000-0000-0000FE570000}"/>
    <cellStyle name="Normal 2 2 4 2 14" xfId="22643" xr:uid="{00000000-0005-0000-0000-0000FF570000}"/>
    <cellStyle name="Normal 2 2 4 2 15" xfId="22644" xr:uid="{00000000-0005-0000-0000-000000580000}"/>
    <cellStyle name="Normal 2 2 4 2 16" xfId="22645" xr:uid="{00000000-0005-0000-0000-000001580000}"/>
    <cellStyle name="Normal 2 2 4 2 17" xfId="22646" xr:uid="{00000000-0005-0000-0000-000002580000}"/>
    <cellStyle name="Normal 2 2 4 2 18" xfId="22647" xr:uid="{00000000-0005-0000-0000-000003580000}"/>
    <cellStyle name="Normal 2 2 4 2 19" xfId="22648" xr:uid="{00000000-0005-0000-0000-000004580000}"/>
    <cellStyle name="Normal 2 2 4 2 2" xfId="22649" xr:uid="{00000000-0005-0000-0000-000005580000}"/>
    <cellStyle name="Normal 2 2 4 2 2 10" xfId="22650" xr:uid="{00000000-0005-0000-0000-000006580000}"/>
    <cellStyle name="Normal 2 2 4 2 2 10 10" xfId="22651" xr:uid="{00000000-0005-0000-0000-000007580000}"/>
    <cellStyle name="Normal 2 2 4 2 2 10 11" xfId="22652" xr:uid="{00000000-0005-0000-0000-000008580000}"/>
    <cellStyle name="Normal 2 2 4 2 2 10 12" xfId="22653" xr:uid="{00000000-0005-0000-0000-000009580000}"/>
    <cellStyle name="Normal 2 2 4 2 2 10 13" xfId="22654" xr:uid="{00000000-0005-0000-0000-00000A580000}"/>
    <cellStyle name="Normal 2 2 4 2 2 10 14" xfId="22655" xr:uid="{00000000-0005-0000-0000-00000B580000}"/>
    <cellStyle name="Normal 2 2 4 2 2 10 2" xfId="22656" xr:uid="{00000000-0005-0000-0000-00000C580000}"/>
    <cellStyle name="Normal 2 2 4 2 2 10 2 10" xfId="22657" xr:uid="{00000000-0005-0000-0000-00000D580000}"/>
    <cellStyle name="Normal 2 2 4 2 2 10 2 2" xfId="22658" xr:uid="{00000000-0005-0000-0000-00000E580000}"/>
    <cellStyle name="Normal 2 2 4 2 2 10 2 3" xfId="22659" xr:uid="{00000000-0005-0000-0000-00000F580000}"/>
    <cellStyle name="Normal 2 2 4 2 2 10 2 4" xfId="22660" xr:uid="{00000000-0005-0000-0000-000010580000}"/>
    <cellStyle name="Normal 2 2 4 2 2 10 2 5" xfId="22661" xr:uid="{00000000-0005-0000-0000-000011580000}"/>
    <cellStyle name="Normal 2 2 4 2 2 10 2 6" xfId="22662" xr:uid="{00000000-0005-0000-0000-000012580000}"/>
    <cellStyle name="Normal 2 2 4 2 2 10 2 7" xfId="22663" xr:uid="{00000000-0005-0000-0000-000013580000}"/>
    <cellStyle name="Normal 2 2 4 2 2 10 2 8" xfId="22664" xr:uid="{00000000-0005-0000-0000-000014580000}"/>
    <cellStyle name="Normal 2 2 4 2 2 10 2 9" xfId="22665" xr:uid="{00000000-0005-0000-0000-000015580000}"/>
    <cellStyle name="Normal 2 2 4 2 2 10 3" xfId="22666" xr:uid="{00000000-0005-0000-0000-000016580000}"/>
    <cellStyle name="Normal 2 2 4 2 2 10 3 10" xfId="22667" xr:uid="{00000000-0005-0000-0000-000017580000}"/>
    <cellStyle name="Normal 2 2 4 2 2 10 3 2" xfId="22668" xr:uid="{00000000-0005-0000-0000-000018580000}"/>
    <cellStyle name="Normal 2 2 4 2 2 10 3 3" xfId="22669" xr:uid="{00000000-0005-0000-0000-000019580000}"/>
    <cellStyle name="Normal 2 2 4 2 2 10 3 4" xfId="22670" xr:uid="{00000000-0005-0000-0000-00001A580000}"/>
    <cellStyle name="Normal 2 2 4 2 2 10 3 5" xfId="22671" xr:uid="{00000000-0005-0000-0000-00001B580000}"/>
    <cellStyle name="Normal 2 2 4 2 2 10 3 6" xfId="22672" xr:uid="{00000000-0005-0000-0000-00001C580000}"/>
    <cellStyle name="Normal 2 2 4 2 2 10 3 7" xfId="22673" xr:uid="{00000000-0005-0000-0000-00001D580000}"/>
    <cellStyle name="Normal 2 2 4 2 2 10 3 8" xfId="22674" xr:uid="{00000000-0005-0000-0000-00001E580000}"/>
    <cellStyle name="Normal 2 2 4 2 2 10 3 9" xfId="22675" xr:uid="{00000000-0005-0000-0000-00001F580000}"/>
    <cellStyle name="Normal 2 2 4 2 2 10 4" xfId="22676" xr:uid="{00000000-0005-0000-0000-000020580000}"/>
    <cellStyle name="Normal 2 2 4 2 2 10 4 10" xfId="22677" xr:uid="{00000000-0005-0000-0000-000021580000}"/>
    <cellStyle name="Normal 2 2 4 2 2 10 4 2" xfId="22678" xr:uid="{00000000-0005-0000-0000-000022580000}"/>
    <cellStyle name="Normal 2 2 4 2 2 10 4 3" xfId="22679" xr:uid="{00000000-0005-0000-0000-000023580000}"/>
    <cellStyle name="Normal 2 2 4 2 2 10 4 4" xfId="22680" xr:uid="{00000000-0005-0000-0000-000024580000}"/>
    <cellStyle name="Normal 2 2 4 2 2 10 4 5" xfId="22681" xr:uid="{00000000-0005-0000-0000-000025580000}"/>
    <cellStyle name="Normal 2 2 4 2 2 10 4 6" xfId="22682" xr:uid="{00000000-0005-0000-0000-000026580000}"/>
    <cellStyle name="Normal 2 2 4 2 2 10 4 7" xfId="22683" xr:uid="{00000000-0005-0000-0000-000027580000}"/>
    <cellStyle name="Normal 2 2 4 2 2 10 4 8" xfId="22684" xr:uid="{00000000-0005-0000-0000-000028580000}"/>
    <cellStyle name="Normal 2 2 4 2 2 10 4 9" xfId="22685" xr:uid="{00000000-0005-0000-0000-000029580000}"/>
    <cellStyle name="Normal 2 2 4 2 2 10 5" xfId="22686" xr:uid="{00000000-0005-0000-0000-00002A580000}"/>
    <cellStyle name="Normal 2 2 4 2 2 10 5 10" xfId="22687" xr:uid="{00000000-0005-0000-0000-00002B580000}"/>
    <cellStyle name="Normal 2 2 4 2 2 10 5 2" xfId="22688" xr:uid="{00000000-0005-0000-0000-00002C580000}"/>
    <cellStyle name="Normal 2 2 4 2 2 10 5 3" xfId="22689" xr:uid="{00000000-0005-0000-0000-00002D580000}"/>
    <cellStyle name="Normal 2 2 4 2 2 10 5 4" xfId="22690" xr:uid="{00000000-0005-0000-0000-00002E580000}"/>
    <cellStyle name="Normal 2 2 4 2 2 10 5 5" xfId="22691" xr:uid="{00000000-0005-0000-0000-00002F580000}"/>
    <cellStyle name="Normal 2 2 4 2 2 10 5 6" xfId="22692" xr:uid="{00000000-0005-0000-0000-000030580000}"/>
    <cellStyle name="Normal 2 2 4 2 2 10 5 7" xfId="22693" xr:uid="{00000000-0005-0000-0000-000031580000}"/>
    <cellStyle name="Normal 2 2 4 2 2 10 5 8" xfId="22694" xr:uid="{00000000-0005-0000-0000-000032580000}"/>
    <cellStyle name="Normal 2 2 4 2 2 10 5 9" xfId="22695" xr:uid="{00000000-0005-0000-0000-000033580000}"/>
    <cellStyle name="Normal 2 2 4 2 2 10 6" xfId="22696" xr:uid="{00000000-0005-0000-0000-000034580000}"/>
    <cellStyle name="Normal 2 2 4 2 2 10 7" xfId="22697" xr:uid="{00000000-0005-0000-0000-000035580000}"/>
    <cellStyle name="Normal 2 2 4 2 2 10 8" xfId="22698" xr:uid="{00000000-0005-0000-0000-000036580000}"/>
    <cellStyle name="Normal 2 2 4 2 2 10 9" xfId="22699" xr:uid="{00000000-0005-0000-0000-000037580000}"/>
    <cellStyle name="Normal 2 2 4 2 2 11" xfId="22700" xr:uid="{00000000-0005-0000-0000-000038580000}"/>
    <cellStyle name="Normal 2 2 4 2 2 11 10" xfId="22701" xr:uid="{00000000-0005-0000-0000-000039580000}"/>
    <cellStyle name="Normal 2 2 4 2 2 11 11" xfId="22702" xr:uid="{00000000-0005-0000-0000-00003A580000}"/>
    <cellStyle name="Normal 2 2 4 2 2 11 12" xfId="22703" xr:uid="{00000000-0005-0000-0000-00003B580000}"/>
    <cellStyle name="Normal 2 2 4 2 2 11 13" xfId="22704" xr:uid="{00000000-0005-0000-0000-00003C580000}"/>
    <cellStyle name="Normal 2 2 4 2 2 11 14" xfId="22705" xr:uid="{00000000-0005-0000-0000-00003D580000}"/>
    <cellStyle name="Normal 2 2 4 2 2 11 2" xfId="22706" xr:uid="{00000000-0005-0000-0000-00003E580000}"/>
    <cellStyle name="Normal 2 2 4 2 2 11 2 10" xfId="22707" xr:uid="{00000000-0005-0000-0000-00003F580000}"/>
    <cellStyle name="Normal 2 2 4 2 2 11 2 2" xfId="22708" xr:uid="{00000000-0005-0000-0000-000040580000}"/>
    <cellStyle name="Normal 2 2 4 2 2 11 2 3" xfId="22709" xr:uid="{00000000-0005-0000-0000-000041580000}"/>
    <cellStyle name="Normal 2 2 4 2 2 11 2 4" xfId="22710" xr:uid="{00000000-0005-0000-0000-000042580000}"/>
    <cellStyle name="Normal 2 2 4 2 2 11 2 5" xfId="22711" xr:uid="{00000000-0005-0000-0000-000043580000}"/>
    <cellStyle name="Normal 2 2 4 2 2 11 2 6" xfId="22712" xr:uid="{00000000-0005-0000-0000-000044580000}"/>
    <cellStyle name="Normal 2 2 4 2 2 11 2 7" xfId="22713" xr:uid="{00000000-0005-0000-0000-000045580000}"/>
    <cellStyle name="Normal 2 2 4 2 2 11 2 8" xfId="22714" xr:uid="{00000000-0005-0000-0000-000046580000}"/>
    <cellStyle name="Normal 2 2 4 2 2 11 2 9" xfId="22715" xr:uid="{00000000-0005-0000-0000-000047580000}"/>
    <cellStyle name="Normal 2 2 4 2 2 11 3" xfId="22716" xr:uid="{00000000-0005-0000-0000-000048580000}"/>
    <cellStyle name="Normal 2 2 4 2 2 11 3 10" xfId="22717" xr:uid="{00000000-0005-0000-0000-000049580000}"/>
    <cellStyle name="Normal 2 2 4 2 2 11 3 2" xfId="22718" xr:uid="{00000000-0005-0000-0000-00004A580000}"/>
    <cellStyle name="Normal 2 2 4 2 2 11 3 3" xfId="22719" xr:uid="{00000000-0005-0000-0000-00004B580000}"/>
    <cellStyle name="Normal 2 2 4 2 2 11 3 4" xfId="22720" xr:uid="{00000000-0005-0000-0000-00004C580000}"/>
    <cellStyle name="Normal 2 2 4 2 2 11 3 5" xfId="22721" xr:uid="{00000000-0005-0000-0000-00004D580000}"/>
    <cellStyle name="Normal 2 2 4 2 2 11 3 6" xfId="22722" xr:uid="{00000000-0005-0000-0000-00004E580000}"/>
    <cellStyle name="Normal 2 2 4 2 2 11 3 7" xfId="22723" xr:uid="{00000000-0005-0000-0000-00004F580000}"/>
    <cellStyle name="Normal 2 2 4 2 2 11 3 8" xfId="22724" xr:uid="{00000000-0005-0000-0000-000050580000}"/>
    <cellStyle name="Normal 2 2 4 2 2 11 3 9" xfId="22725" xr:uid="{00000000-0005-0000-0000-000051580000}"/>
    <cellStyle name="Normal 2 2 4 2 2 11 4" xfId="22726" xr:uid="{00000000-0005-0000-0000-000052580000}"/>
    <cellStyle name="Normal 2 2 4 2 2 11 4 10" xfId="22727" xr:uid="{00000000-0005-0000-0000-000053580000}"/>
    <cellStyle name="Normal 2 2 4 2 2 11 4 2" xfId="22728" xr:uid="{00000000-0005-0000-0000-000054580000}"/>
    <cellStyle name="Normal 2 2 4 2 2 11 4 3" xfId="22729" xr:uid="{00000000-0005-0000-0000-000055580000}"/>
    <cellStyle name="Normal 2 2 4 2 2 11 4 4" xfId="22730" xr:uid="{00000000-0005-0000-0000-000056580000}"/>
    <cellStyle name="Normal 2 2 4 2 2 11 4 5" xfId="22731" xr:uid="{00000000-0005-0000-0000-000057580000}"/>
    <cellStyle name="Normal 2 2 4 2 2 11 4 6" xfId="22732" xr:uid="{00000000-0005-0000-0000-000058580000}"/>
    <cellStyle name="Normal 2 2 4 2 2 11 4 7" xfId="22733" xr:uid="{00000000-0005-0000-0000-000059580000}"/>
    <cellStyle name="Normal 2 2 4 2 2 11 4 8" xfId="22734" xr:uid="{00000000-0005-0000-0000-00005A580000}"/>
    <cellStyle name="Normal 2 2 4 2 2 11 4 9" xfId="22735" xr:uid="{00000000-0005-0000-0000-00005B580000}"/>
    <cellStyle name="Normal 2 2 4 2 2 11 5" xfId="22736" xr:uid="{00000000-0005-0000-0000-00005C580000}"/>
    <cellStyle name="Normal 2 2 4 2 2 11 5 10" xfId="22737" xr:uid="{00000000-0005-0000-0000-00005D580000}"/>
    <cellStyle name="Normal 2 2 4 2 2 11 5 2" xfId="22738" xr:uid="{00000000-0005-0000-0000-00005E580000}"/>
    <cellStyle name="Normal 2 2 4 2 2 11 5 3" xfId="22739" xr:uid="{00000000-0005-0000-0000-00005F580000}"/>
    <cellStyle name="Normal 2 2 4 2 2 11 5 4" xfId="22740" xr:uid="{00000000-0005-0000-0000-000060580000}"/>
    <cellStyle name="Normal 2 2 4 2 2 11 5 5" xfId="22741" xr:uid="{00000000-0005-0000-0000-000061580000}"/>
    <cellStyle name="Normal 2 2 4 2 2 11 5 6" xfId="22742" xr:uid="{00000000-0005-0000-0000-000062580000}"/>
    <cellStyle name="Normal 2 2 4 2 2 11 5 7" xfId="22743" xr:uid="{00000000-0005-0000-0000-000063580000}"/>
    <cellStyle name="Normal 2 2 4 2 2 11 5 8" xfId="22744" xr:uid="{00000000-0005-0000-0000-000064580000}"/>
    <cellStyle name="Normal 2 2 4 2 2 11 5 9" xfId="22745" xr:uid="{00000000-0005-0000-0000-000065580000}"/>
    <cellStyle name="Normal 2 2 4 2 2 11 6" xfId="22746" xr:uid="{00000000-0005-0000-0000-000066580000}"/>
    <cellStyle name="Normal 2 2 4 2 2 11 7" xfId="22747" xr:uid="{00000000-0005-0000-0000-000067580000}"/>
    <cellStyle name="Normal 2 2 4 2 2 11 8" xfId="22748" xr:uid="{00000000-0005-0000-0000-000068580000}"/>
    <cellStyle name="Normal 2 2 4 2 2 11 9" xfId="22749" xr:uid="{00000000-0005-0000-0000-000069580000}"/>
    <cellStyle name="Normal 2 2 4 2 2 12" xfId="22750" xr:uid="{00000000-0005-0000-0000-00006A580000}"/>
    <cellStyle name="Normal 2 2 4 2 2 12 10" xfId="22751" xr:uid="{00000000-0005-0000-0000-00006B580000}"/>
    <cellStyle name="Normal 2 2 4 2 2 12 11" xfId="22752" xr:uid="{00000000-0005-0000-0000-00006C580000}"/>
    <cellStyle name="Normal 2 2 4 2 2 12 12" xfId="22753" xr:uid="{00000000-0005-0000-0000-00006D580000}"/>
    <cellStyle name="Normal 2 2 4 2 2 12 13" xfId="22754" xr:uid="{00000000-0005-0000-0000-00006E580000}"/>
    <cellStyle name="Normal 2 2 4 2 2 12 14" xfId="22755" xr:uid="{00000000-0005-0000-0000-00006F580000}"/>
    <cellStyle name="Normal 2 2 4 2 2 12 2" xfId="22756" xr:uid="{00000000-0005-0000-0000-000070580000}"/>
    <cellStyle name="Normal 2 2 4 2 2 12 2 10" xfId="22757" xr:uid="{00000000-0005-0000-0000-000071580000}"/>
    <cellStyle name="Normal 2 2 4 2 2 12 2 2" xfId="22758" xr:uid="{00000000-0005-0000-0000-000072580000}"/>
    <cellStyle name="Normal 2 2 4 2 2 12 2 3" xfId="22759" xr:uid="{00000000-0005-0000-0000-000073580000}"/>
    <cellStyle name="Normal 2 2 4 2 2 12 2 4" xfId="22760" xr:uid="{00000000-0005-0000-0000-000074580000}"/>
    <cellStyle name="Normal 2 2 4 2 2 12 2 5" xfId="22761" xr:uid="{00000000-0005-0000-0000-000075580000}"/>
    <cellStyle name="Normal 2 2 4 2 2 12 2 6" xfId="22762" xr:uid="{00000000-0005-0000-0000-000076580000}"/>
    <cellStyle name="Normal 2 2 4 2 2 12 2 7" xfId="22763" xr:uid="{00000000-0005-0000-0000-000077580000}"/>
    <cellStyle name="Normal 2 2 4 2 2 12 2 8" xfId="22764" xr:uid="{00000000-0005-0000-0000-000078580000}"/>
    <cellStyle name="Normal 2 2 4 2 2 12 2 9" xfId="22765" xr:uid="{00000000-0005-0000-0000-000079580000}"/>
    <cellStyle name="Normal 2 2 4 2 2 12 3" xfId="22766" xr:uid="{00000000-0005-0000-0000-00007A580000}"/>
    <cellStyle name="Normal 2 2 4 2 2 12 3 10" xfId="22767" xr:uid="{00000000-0005-0000-0000-00007B580000}"/>
    <cellStyle name="Normal 2 2 4 2 2 12 3 2" xfId="22768" xr:uid="{00000000-0005-0000-0000-00007C580000}"/>
    <cellStyle name="Normal 2 2 4 2 2 12 3 3" xfId="22769" xr:uid="{00000000-0005-0000-0000-00007D580000}"/>
    <cellStyle name="Normal 2 2 4 2 2 12 3 4" xfId="22770" xr:uid="{00000000-0005-0000-0000-00007E580000}"/>
    <cellStyle name="Normal 2 2 4 2 2 12 3 5" xfId="22771" xr:uid="{00000000-0005-0000-0000-00007F580000}"/>
    <cellStyle name="Normal 2 2 4 2 2 12 3 6" xfId="22772" xr:uid="{00000000-0005-0000-0000-000080580000}"/>
    <cellStyle name="Normal 2 2 4 2 2 12 3 7" xfId="22773" xr:uid="{00000000-0005-0000-0000-000081580000}"/>
    <cellStyle name="Normal 2 2 4 2 2 12 3 8" xfId="22774" xr:uid="{00000000-0005-0000-0000-000082580000}"/>
    <cellStyle name="Normal 2 2 4 2 2 12 3 9" xfId="22775" xr:uid="{00000000-0005-0000-0000-000083580000}"/>
    <cellStyle name="Normal 2 2 4 2 2 12 4" xfId="22776" xr:uid="{00000000-0005-0000-0000-000084580000}"/>
    <cellStyle name="Normal 2 2 4 2 2 12 4 10" xfId="22777" xr:uid="{00000000-0005-0000-0000-000085580000}"/>
    <cellStyle name="Normal 2 2 4 2 2 12 4 2" xfId="22778" xr:uid="{00000000-0005-0000-0000-000086580000}"/>
    <cellStyle name="Normal 2 2 4 2 2 12 4 3" xfId="22779" xr:uid="{00000000-0005-0000-0000-000087580000}"/>
    <cellStyle name="Normal 2 2 4 2 2 12 4 4" xfId="22780" xr:uid="{00000000-0005-0000-0000-000088580000}"/>
    <cellStyle name="Normal 2 2 4 2 2 12 4 5" xfId="22781" xr:uid="{00000000-0005-0000-0000-000089580000}"/>
    <cellStyle name="Normal 2 2 4 2 2 12 4 6" xfId="22782" xr:uid="{00000000-0005-0000-0000-00008A580000}"/>
    <cellStyle name="Normal 2 2 4 2 2 12 4 7" xfId="22783" xr:uid="{00000000-0005-0000-0000-00008B580000}"/>
    <cellStyle name="Normal 2 2 4 2 2 12 4 8" xfId="22784" xr:uid="{00000000-0005-0000-0000-00008C580000}"/>
    <cellStyle name="Normal 2 2 4 2 2 12 4 9" xfId="22785" xr:uid="{00000000-0005-0000-0000-00008D580000}"/>
    <cellStyle name="Normal 2 2 4 2 2 12 5" xfId="22786" xr:uid="{00000000-0005-0000-0000-00008E580000}"/>
    <cellStyle name="Normal 2 2 4 2 2 12 5 10" xfId="22787" xr:uid="{00000000-0005-0000-0000-00008F580000}"/>
    <cellStyle name="Normal 2 2 4 2 2 12 5 2" xfId="22788" xr:uid="{00000000-0005-0000-0000-000090580000}"/>
    <cellStyle name="Normal 2 2 4 2 2 12 5 3" xfId="22789" xr:uid="{00000000-0005-0000-0000-000091580000}"/>
    <cellStyle name="Normal 2 2 4 2 2 12 5 4" xfId="22790" xr:uid="{00000000-0005-0000-0000-000092580000}"/>
    <cellStyle name="Normal 2 2 4 2 2 12 5 5" xfId="22791" xr:uid="{00000000-0005-0000-0000-000093580000}"/>
    <cellStyle name="Normal 2 2 4 2 2 12 5 6" xfId="22792" xr:uid="{00000000-0005-0000-0000-000094580000}"/>
    <cellStyle name="Normal 2 2 4 2 2 12 5 7" xfId="22793" xr:uid="{00000000-0005-0000-0000-000095580000}"/>
    <cellStyle name="Normal 2 2 4 2 2 12 5 8" xfId="22794" xr:uid="{00000000-0005-0000-0000-000096580000}"/>
    <cellStyle name="Normal 2 2 4 2 2 12 5 9" xfId="22795" xr:uid="{00000000-0005-0000-0000-000097580000}"/>
    <cellStyle name="Normal 2 2 4 2 2 12 6" xfId="22796" xr:uid="{00000000-0005-0000-0000-000098580000}"/>
    <cellStyle name="Normal 2 2 4 2 2 12 7" xfId="22797" xr:uid="{00000000-0005-0000-0000-000099580000}"/>
    <cellStyle name="Normal 2 2 4 2 2 12 8" xfId="22798" xr:uid="{00000000-0005-0000-0000-00009A580000}"/>
    <cellStyle name="Normal 2 2 4 2 2 12 9" xfId="22799" xr:uid="{00000000-0005-0000-0000-00009B580000}"/>
    <cellStyle name="Normal 2 2 4 2 2 13" xfId="22800" xr:uid="{00000000-0005-0000-0000-00009C580000}"/>
    <cellStyle name="Normal 2 2 4 2 2 13 10" xfId="22801" xr:uid="{00000000-0005-0000-0000-00009D580000}"/>
    <cellStyle name="Normal 2 2 4 2 2 13 11" xfId="22802" xr:uid="{00000000-0005-0000-0000-00009E580000}"/>
    <cellStyle name="Normal 2 2 4 2 2 13 12" xfId="22803" xr:uid="{00000000-0005-0000-0000-00009F580000}"/>
    <cellStyle name="Normal 2 2 4 2 2 13 13" xfId="22804" xr:uid="{00000000-0005-0000-0000-0000A0580000}"/>
    <cellStyle name="Normal 2 2 4 2 2 13 14" xfId="22805" xr:uid="{00000000-0005-0000-0000-0000A1580000}"/>
    <cellStyle name="Normal 2 2 4 2 2 13 2" xfId="22806" xr:uid="{00000000-0005-0000-0000-0000A2580000}"/>
    <cellStyle name="Normal 2 2 4 2 2 13 2 10" xfId="22807" xr:uid="{00000000-0005-0000-0000-0000A3580000}"/>
    <cellStyle name="Normal 2 2 4 2 2 13 2 2" xfId="22808" xr:uid="{00000000-0005-0000-0000-0000A4580000}"/>
    <cellStyle name="Normal 2 2 4 2 2 13 2 3" xfId="22809" xr:uid="{00000000-0005-0000-0000-0000A5580000}"/>
    <cellStyle name="Normal 2 2 4 2 2 13 2 4" xfId="22810" xr:uid="{00000000-0005-0000-0000-0000A6580000}"/>
    <cellStyle name="Normal 2 2 4 2 2 13 2 5" xfId="22811" xr:uid="{00000000-0005-0000-0000-0000A7580000}"/>
    <cellStyle name="Normal 2 2 4 2 2 13 2 6" xfId="22812" xr:uid="{00000000-0005-0000-0000-0000A8580000}"/>
    <cellStyle name="Normal 2 2 4 2 2 13 2 7" xfId="22813" xr:uid="{00000000-0005-0000-0000-0000A9580000}"/>
    <cellStyle name="Normal 2 2 4 2 2 13 2 8" xfId="22814" xr:uid="{00000000-0005-0000-0000-0000AA580000}"/>
    <cellStyle name="Normal 2 2 4 2 2 13 2 9" xfId="22815" xr:uid="{00000000-0005-0000-0000-0000AB580000}"/>
    <cellStyle name="Normal 2 2 4 2 2 13 3" xfId="22816" xr:uid="{00000000-0005-0000-0000-0000AC580000}"/>
    <cellStyle name="Normal 2 2 4 2 2 13 3 10" xfId="22817" xr:uid="{00000000-0005-0000-0000-0000AD580000}"/>
    <cellStyle name="Normal 2 2 4 2 2 13 3 2" xfId="22818" xr:uid="{00000000-0005-0000-0000-0000AE580000}"/>
    <cellStyle name="Normal 2 2 4 2 2 13 3 3" xfId="22819" xr:uid="{00000000-0005-0000-0000-0000AF580000}"/>
    <cellStyle name="Normal 2 2 4 2 2 13 3 4" xfId="22820" xr:uid="{00000000-0005-0000-0000-0000B0580000}"/>
    <cellStyle name="Normal 2 2 4 2 2 13 3 5" xfId="22821" xr:uid="{00000000-0005-0000-0000-0000B1580000}"/>
    <cellStyle name="Normal 2 2 4 2 2 13 3 6" xfId="22822" xr:uid="{00000000-0005-0000-0000-0000B2580000}"/>
    <cellStyle name="Normal 2 2 4 2 2 13 3 7" xfId="22823" xr:uid="{00000000-0005-0000-0000-0000B3580000}"/>
    <cellStyle name="Normal 2 2 4 2 2 13 3 8" xfId="22824" xr:uid="{00000000-0005-0000-0000-0000B4580000}"/>
    <cellStyle name="Normal 2 2 4 2 2 13 3 9" xfId="22825" xr:uid="{00000000-0005-0000-0000-0000B5580000}"/>
    <cellStyle name="Normal 2 2 4 2 2 13 4" xfId="22826" xr:uid="{00000000-0005-0000-0000-0000B6580000}"/>
    <cellStyle name="Normal 2 2 4 2 2 13 4 10" xfId="22827" xr:uid="{00000000-0005-0000-0000-0000B7580000}"/>
    <cellStyle name="Normal 2 2 4 2 2 13 4 2" xfId="22828" xr:uid="{00000000-0005-0000-0000-0000B8580000}"/>
    <cellStyle name="Normal 2 2 4 2 2 13 4 3" xfId="22829" xr:uid="{00000000-0005-0000-0000-0000B9580000}"/>
    <cellStyle name="Normal 2 2 4 2 2 13 4 4" xfId="22830" xr:uid="{00000000-0005-0000-0000-0000BA580000}"/>
    <cellStyle name="Normal 2 2 4 2 2 13 4 5" xfId="22831" xr:uid="{00000000-0005-0000-0000-0000BB580000}"/>
    <cellStyle name="Normal 2 2 4 2 2 13 4 6" xfId="22832" xr:uid="{00000000-0005-0000-0000-0000BC580000}"/>
    <cellStyle name="Normal 2 2 4 2 2 13 4 7" xfId="22833" xr:uid="{00000000-0005-0000-0000-0000BD580000}"/>
    <cellStyle name="Normal 2 2 4 2 2 13 4 8" xfId="22834" xr:uid="{00000000-0005-0000-0000-0000BE580000}"/>
    <cellStyle name="Normal 2 2 4 2 2 13 4 9" xfId="22835" xr:uid="{00000000-0005-0000-0000-0000BF580000}"/>
    <cellStyle name="Normal 2 2 4 2 2 13 5" xfId="22836" xr:uid="{00000000-0005-0000-0000-0000C0580000}"/>
    <cellStyle name="Normal 2 2 4 2 2 13 5 10" xfId="22837" xr:uid="{00000000-0005-0000-0000-0000C1580000}"/>
    <cellStyle name="Normal 2 2 4 2 2 13 5 2" xfId="22838" xr:uid="{00000000-0005-0000-0000-0000C2580000}"/>
    <cellStyle name="Normal 2 2 4 2 2 13 5 3" xfId="22839" xr:uid="{00000000-0005-0000-0000-0000C3580000}"/>
    <cellStyle name="Normal 2 2 4 2 2 13 5 4" xfId="22840" xr:uid="{00000000-0005-0000-0000-0000C4580000}"/>
    <cellStyle name="Normal 2 2 4 2 2 13 5 5" xfId="22841" xr:uid="{00000000-0005-0000-0000-0000C5580000}"/>
    <cellStyle name="Normal 2 2 4 2 2 13 5 6" xfId="22842" xr:uid="{00000000-0005-0000-0000-0000C6580000}"/>
    <cellStyle name="Normal 2 2 4 2 2 13 5 7" xfId="22843" xr:uid="{00000000-0005-0000-0000-0000C7580000}"/>
    <cellStyle name="Normal 2 2 4 2 2 13 5 8" xfId="22844" xr:uid="{00000000-0005-0000-0000-0000C8580000}"/>
    <cellStyle name="Normal 2 2 4 2 2 13 5 9" xfId="22845" xr:uid="{00000000-0005-0000-0000-0000C9580000}"/>
    <cellStyle name="Normal 2 2 4 2 2 13 6" xfId="22846" xr:uid="{00000000-0005-0000-0000-0000CA580000}"/>
    <cellStyle name="Normal 2 2 4 2 2 13 7" xfId="22847" xr:uid="{00000000-0005-0000-0000-0000CB580000}"/>
    <cellStyle name="Normal 2 2 4 2 2 13 8" xfId="22848" xr:uid="{00000000-0005-0000-0000-0000CC580000}"/>
    <cellStyle name="Normal 2 2 4 2 2 13 9" xfId="22849" xr:uid="{00000000-0005-0000-0000-0000CD580000}"/>
    <cellStyle name="Normal 2 2 4 2 2 14" xfId="22850" xr:uid="{00000000-0005-0000-0000-0000CE580000}"/>
    <cellStyle name="Normal 2 2 4 2 2 14 10" xfId="22851" xr:uid="{00000000-0005-0000-0000-0000CF580000}"/>
    <cellStyle name="Normal 2 2 4 2 2 14 11" xfId="22852" xr:uid="{00000000-0005-0000-0000-0000D0580000}"/>
    <cellStyle name="Normal 2 2 4 2 2 14 12" xfId="22853" xr:uid="{00000000-0005-0000-0000-0000D1580000}"/>
    <cellStyle name="Normal 2 2 4 2 2 14 13" xfId="22854" xr:uid="{00000000-0005-0000-0000-0000D2580000}"/>
    <cellStyle name="Normal 2 2 4 2 2 14 14" xfId="22855" xr:uid="{00000000-0005-0000-0000-0000D3580000}"/>
    <cellStyle name="Normal 2 2 4 2 2 14 2" xfId="22856" xr:uid="{00000000-0005-0000-0000-0000D4580000}"/>
    <cellStyle name="Normal 2 2 4 2 2 14 2 10" xfId="22857" xr:uid="{00000000-0005-0000-0000-0000D5580000}"/>
    <cellStyle name="Normal 2 2 4 2 2 14 2 2" xfId="22858" xr:uid="{00000000-0005-0000-0000-0000D6580000}"/>
    <cellStyle name="Normal 2 2 4 2 2 14 2 3" xfId="22859" xr:uid="{00000000-0005-0000-0000-0000D7580000}"/>
    <cellStyle name="Normal 2 2 4 2 2 14 2 4" xfId="22860" xr:uid="{00000000-0005-0000-0000-0000D8580000}"/>
    <cellStyle name="Normal 2 2 4 2 2 14 2 5" xfId="22861" xr:uid="{00000000-0005-0000-0000-0000D9580000}"/>
    <cellStyle name="Normal 2 2 4 2 2 14 2 6" xfId="22862" xr:uid="{00000000-0005-0000-0000-0000DA580000}"/>
    <cellStyle name="Normal 2 2 4 2 2 14 2 7" xfId="22863" xr:uid="{00000000-0005-0000-0000-0000DB580000}"/>
    <cellStyle name="Normal 2 2 4 2 2 14 2 8" xfId="22864" xr:uid="{00000000-0005-0000-0000-0000DC580000}"/>
    <cellStyle name="Normal 2 2 4 2 2 14 2 9" xfId="22865" xr:uid="{00000000-0005-0000-0000-0000DD580000}"/>
    <cellStyle name="Normal 2 2 4 2 2 14 3" xfId="22866" xr:uid="{00000000-0005-0000-0000-0000DE580000}"/>
    <cellStyle name="Normal 2 2 4 2 2 14 3 10" xfId="22867" xr:uid="{00000000-0005-0000-0000-0000DF580000}"/>
    <cellStyle name="Normal 2 2 4 2 2 14 3 2" xfId="22868" xr:uid="{00000000-0005-0000-0000-0000E0580000}"/>
    <cellStyle name="Normal 2 2 4 2 2 14 3 3" xfId="22869" xr:uid="{00000000-0005-0000-0000-0000E1580000}"/>
    <cellStyle name="Normal 2 2 4 2 2 14 3 4" xfId="22870" xr:uid="{00000000-0005-0000-0000-0000E2580000}"/>
    <cellStyle name="Normal 2 2 4 2 2 14 3 5" xfId="22871" xr:uid="{00000000-0005-0000-0000-0000E3580000}"/>
    <cellStyle name="Normal 2 2 4 2 2 14 3 6" xfId="22872" xr:uid="{00000000-0005-0000-0000-0000E4580000}"/>
    <cellStyle name="Normal 2 2 4 2 2 14 3 7" xfId="22873" xr:uid="{00000000-0005-0000-0000-0000E5580000}"/>
    <cellStyle name="Normal 2 2 4 2 2 14 3 8" xfId="22874" xr:uid="{00000000-0005-0000-0000-0000E6580000}"/>
    <cellStyle name="Normal 2 2 4 2 2 14 3 9" xfId="22875" xr:uid="{00000000-0005-0000-0000-0000E7580000}"/>
    <cellStyle name="Normal 2 2 4 2 2 14 4" xfId="22876" xr:uid="{00000000-0005-0000-0000-0000E8580000}"/>
    <cellStyle name="Normal 2 2 4 2 2 14 4 10" xfId="22877" xr:uid="{00000000-0005-0000-0000-0000E9580000}"/>
    <cellStyle name="Normal 2 2 4 2 2 14 4 2" xfId="22878" xr:uid="{00000000-0005-0000-0000-0000EA580000}"/>
    <cellStyle name="Normal 2 2 4 2 2 14 4 3" xfId="22879" xr:uid="{00000000-0005-0000-0000-0000EB580000}"/>
    <cellStyle name="Normal 2 2 4 2 2 14 4 4" xfId="22880" xr:uid="{00000000-0005-0000-0000-0000EC580000}"/>
    <cellStyle name="Normal 2 2 4 2 2 14 4 5" xfId="22881" xr:uid="{00000000-0005-0000-0000-0000ED580000}"/>
    <cellStyle name="Normal 2 2 4 2 2 14 4 6" xfId="22882" xr:uid="{00000000-0005-0000-0000-0000EE580000}"/>
    <cellStyle name="Normal 2 2 4 2 2 14 4 7" xfId="22883" xr:uid="{00000000-0005-0000-0000-0000EF580000}"/>
    <cellStyle name="Normal 2 2 4 2 2 14 4 8" xfId="22884" xr:uid="{00000000-0005-0000-0000-0000F0580000}"/>
    <cellStyle name="Normal 2 2 4 2 2 14 4 9" xfId="22885" xr:uid="{00000000-0005-0000-0000-0000F1580000}"/>
    <cellStyle name="Normal 2 2 4 2 2 14 5" xfId="22886" xr:uid="{00000000-0005-0000-0000-0000F2580000}"/>
    <cellStyle name="Normal 2 2 4 2 2 14 5 10" xfId="22887" xr:uid="{00000000-0005-0000-0000-0000F3580000}"/>
    <cellStyle name="Normal 2 2 4 2 2 14 5 2" xfId="22888" xr:uid="{00000000-0005-0000-0000-0000F4580000}"/>
    <cellStyle name="Normal 2 2 4 2 2 14 5 3" xfId="22889" xr:uid="{00000000-0005-0000-0000-0000F5580000}"/>
    <cellStyle name="Normal 2 2 4 2 2 14 5 4" xfId="22890" xr:uid="{00000000-0005-0000-0000-0000F6580000}"/>
    <cellStyle name="Normal 2 2 4 2 2 14 5 5" xfId="22891" xr:uid="{00000000-0005-0000-0000-0000F7580000}"/>
    <cellStyle name="Normal 2 2 4 2 2 14 5 6" xfId="22892" xr:uid="{00000000-0005-0000-0000-0000F8580000}"/>
    <cellStyle name="Normal 2 2 4 2 2 14 5 7" xfId="22893" xr:uid="{00000000-0005-0000-0000-0000F9580000}"/>
    <cellStyle name="Normal 2 2 4 2 2 14 5 8" xfId="22894" xr:uid="{00000000-0005-0000-0000-0000FA580000}"/>
    <cellStyle name="Normal 2 2 4 2 2 14 5 9" xfId="22895" xr:uid="{00000000-0005-0000-0000-0000FB580000}"/>
    <cellStyle name="Normal 2 2 4 2 2 14 6" xfId="22896" xr:uid="{00000000-0005-0000-0000-0000FC580000}"/>
    <cellStyle name="Normal 2 2 4 2 2 14 7" xfId="22897" xr:uid="{00000000-0005-0000-0000-0000FD580000}"/>
    <cellStyle name="Normal 2 2 4 2 2 14 8" xfId="22898" xr:uid="{00000000-0005-0000-0000-0000FE580000}"/>
    <cellStyle name="Normal 2 2 4 2 2 14 9" xfId="22899" xr:uid="{00000000-0005-0000-0000-0000FF580000}"/>
    <cellStyle name="Normal 2 2 4 2 2 15" xfId="22900" xr:uid="{00000000-0005-0000-0000-000000590000}"/>
    <cellStyle name="Normal 2 2 4 2 2 15 10" xfId="22901" xr:uid="{00000000-0005-0000-0000-000001590000}"/>
    <cellStyle name="Normal 2 2 4 2 2 15 11" xfId="22902" xr:uid="{00000000-0005-0000-0000-000002590000}"/>
    <cellStyle name="Normal 2 2 4 2 2 15 12" xfId="22903" xr:uid="{00000000-0005-0000-0000-000003590000}"/>
    <cellStyle name="Normal 2 2 4 2 2 15 13" xfId="22904" xr:uid="{00000000-0005-0000-0000-000004590000}"/>
    <cellStyle name="Normal 2 2 4 2 2 15 14" xfId="22905" xr:uid="{00000000-0005-0000-0000-000005590000}"/>
    <cellStyle name="Normal 2 2 4 2 2 15 2" xfId="22906" xr:uid="{00000000-0005-0000-0000-000006590000}"/>
    <cellStyle name="Normal 2 2 4 2 2 15 2 10" xfId="22907" xr:uid="{00000000-0005-0000-0000-000007590000}"/>
    <cellStyle name="Normal 2 2 4 2 2 15 2 2" xfId="22908" xr:uid="{00000000-0005-0000-0000-000008590000}"/>
    <cellStyle name="Normal 2 2 4 2 2 15 2 3" xfId="22909" xr:uid="{00000000-0005-0000-0000-000009590000}"/>
    <cellStyle name="Normal 2 2 4 2 2 15 2 4" xfId="22910" xr:uid="{00000000-0005-0000-0000-00000A590000}"/>
    <cellStyle name="Normal 2 2 4 2 2 15 2 5" xfId="22911" xr:uid="{00000000-0005-0000-0000-00000B590000}"/>
    <cellStyle name="Normal 2 2 4 2 2 15 2 6" xfId="22912" xr:uid="{00000000-0005-0000-0000-00000C590000}"/>
    <cellStyle name="Normal 2 2 4 2 2 15 2 7" xfId="22913" xr:uid="{00000000-0005-0000-0000-00000D590000}"/>
    <cellStyle name="Normal 2 2 4 2 2 15 2 8" xfId="22914" xr:uid="{00000000-0005-0000-0000-00000E590000}"/>
    <cellStyle name="Normal 2 2 4 2 2 15 2 9" xfId="22915" xr:uid="{00000000-0005-0000-0000-00000F590000}"/>
    <cellStyle name="Normal 2 2 4 2 2 15 3" xfId="22916" xr:uid="{00000000-0005-0000-0000-000010590000}"/>
    <cellStyle name="Normal 2 2 4 2 2 15 3 10" xfId="22917" xr:uid="{00000000-0005-0000-0000-000011590000}"/>
    <cellStyle name="Normal 2 2 4 2 2 15 3 2" xfId="22918" xr:uid="{00000000-0005-0000-0000-000012590000}"/>
    <cellStyle name="Normal 2 2 4 2 2 15 3 3" xfId="22919" xr:uid="{00000000-0005-0000-0000-000013590000}"/>
    <cellStyle name="Normal 2 2 4 2 2 15 3 4" xfId="22920" xr:uid="{00000000-0005-0000-0000-000014590000}"/>
    <cellStyle name="Normal 2 2 4 2 2 15 3 5" xfId="22921" xr:uid="{00000000-0005-0000-0000-000015590000}"/>
    <cellStyle name="Normal 2 2 4 2 2 15 3 6" xfId="22922" xr:uid="{00000000-0005-0000-0000-000016590000}"/>
    <cellStyle name="Normal 2 2 4 2 2 15 3 7" xfId="22923" xr:uid="{00000000-0005-0000-0000-000017590000}"/>
    <cellStyle name="Normal 2 2 4 2 2 15 3 8" xfId="22924" xr:uid="{00000000-0005-0000-0000-000018590000}"/>
    <cellStyle name="Normal 2 2 4 2 2 15 3 9" xfId="22925" xr:uid="{00000000-0005-0000-0000-000019590000}"/>
    <cellStyle name="Normal 2 2 4 2 2 15 4" xfId="22926" xr:uid="{00000000-0005-0000-0000-00001A590000}"/>
    <cellStyle name="Normal 2 2 4 2 2 15 4 10" xfId="22927" xr:uid="{00000000-0005-0000-0000-00001B590000}"/>
    <cellStyle name="Normal 2 2 4 2 2 15 4 2" xfId="22928" xr:uid="{00000000-0005-0000-0000-00001C590000}"/>
    <cellStyle name="Normal 2 2 4 2 2 15 4 3" xfId="22929" xr:uid="{00000000-0005-0000-0000-00001D590000}"/>
    <cellStyle name="Normal 2 2 4 2 2 15 4 4" xfId="22930" xr:uid="{00000000-0005-0000-0000-00001E590000}"/>
    <cellStyle name="Normal 2 2 4 2 2 15 4 5" xfId="22931" xr:uid="{00000000-0005-0000-0000-00001F590000}"/>
    <cellStyle name="Normal 2 2 4 2 2 15 4 6" xfId="22932" xr:uid="{00000000-0005-0000-0000-000020590000}"/>
    <cellStyle name="Normal 2 2 4 2 2 15 4 7" xfId="22933" xr:uid="{00000000-0005-0000-0000-000021590000}"/>
    <cellStyle name="Normal 2 2 4 2 2 15 4 8" xfId="22934" xr:uid="{00000000-0005-0000-0000-000022590000}"/>
    <cellStyle name="Normal 2 2 4 2 2 15 4 9" xfId="22935" xr:uid="{00000000-0005-0000-0000-000023590000}"/>
    <cellStyle name="Normal 2 2 4 2 2 15 5" xfId="22936" xr:uid="{00000000-0005-0000-0000-000024590000}"/>
    <cellStyle name="Normal 2 2 4 2 2 15 5 10" xfId="22937" xr:uid="{00000000-0005-0000-0000-000025590000}"/>
    <cellStyle name="Normal 2 2 4 2 2 15 5 2" xfId="22938" xr:uid="{00000000-0005-0000-0000-000026590000}"/>
    <cellStyle name="Normal 2 2 4 2 2 15 5 3" xfId="22939" xr:uid="{00000000-0005-0000-0000-000027590000}"/>
    <cellStyle name="Normal 2 2 4 2 2 15 5 4" xfId="22940" xr:uid="{00000000-0005-0000-0000-000028590000}"/>
    <cellStyle name="Normal 2 2 4 2 2 15 5 5" xfId="22941" xr:uid="{00000000-0005-0000-0000-000029590000}"/>
    <cellStyle name="Normal 2 2 4 2 2 15 5 6" xfId="22942" xr:uid="{00000000-0005-0000-0000-00002A590000}"/>
    <cellStyle name="Normal 2 2 4 2 2 15 5 7" xfId="22943" xr:uid="{00000000-0005-0000-0000-00002B590000}"/>
    <cellStyle name="Normal 2 2 4 2 2 15 5 8" xfId="22944" xr:uid="{00000000-0005-0000-0000-00002C590000}"/>
    <cellStyle name="Normal 2 2 4 2 2 15 5 9" xfId="22945" xr:uid="{00000000-0005-0000-0000-00002D590000}"/>
    <cellStyle name="Normal 2 2 4 2 2 15 6" xfId="22946" xr:uid="{00000000-0005-0000-0000-00002E590000}"/>
    <cellStyle name="Normal 2 2 4 2 2 15 7" xfId="22947" xr:uid="{00000000-0005-0000-0000-00002F590000}"/>
    <cellStyle name="Normal 2 2 4 2 2 15 8" xfId="22948" xr:uid="{00000000-0005-0000-0000-000030590000}"/>
    <cellStyle name="Normal 2 2 4 2 2 15 9" xfId="22949" xr:uid="{00000000-0005-0000-0000-000031590000}"/>
    <cellStyle name="Normal 2 2 4 2 2 16" xfId="22950" xr:uid="{00000000-0005-0000-0000-000032590000}"/>
    <cellStyle name="Normal 2 2 4 2 2 16 10" xfId="22951" xr:uid="{00000000-0005-0000-0000-000033590000}"/>
    <cellStyle name="Normal 2 2 4 2 2 16 11" xfId="22952" xr:uid="{00000000-0005-0000-0000-000034590000}"/>
    <cellStyle name="Normal 2 2 4 2 2 16 12" xfId="22953" xr:uid="{00000000-0005-0000-0000-000035590000}"/>
    <cellStyle name="Normal 2 2 4 2 2 16 13" xfId="22954" xr:uid="{00000000-0005-0000-0000-000036590000}"/>
    <cellStyle name="Normal 2 2 4 2 2 16 14" xfId="22955" xr:uid="{00000000-0005-0000-0000-000037590000}"/>
    <cellStyle name="Normal 2 2 4 2 2 16 2" xfId="22956" xr:uid="{00000000-0005-0000-0000-000038590000}"/>
    <cellStyle name="Normal 2 2 4 2 2 16 2 10" xfId="22957" xr:uid="{00000000-0005-0000-0000-000039590000}"/>
    <cellStyle name="Normal 2 2 4 2 2 16 2 2" xfId="22958" xr:uid="{00000000-0005-0000-0000-00003A590000}"/>
    <cellStyle name="Normal 2 2 4 2 2 16 2 3" xfId="22959" xr:uid="{00000000-0005-0000-0000-00003B590000}"/>
    <cellStyle name="Normal 2 2 4 2 2 16 2 4" xfId="22960" xr:uid="{00000000-0005-0000-0000-00003C590000}"/>
    <cellStyle name="Normal 2 2 4 2 2 16 2 5" xfId="22961" xr:uid="{00000000-0005-0000-0000-00003D590000}"/>
    <cellStyle name="Normal 2 2 4 2 2 16 2 6" xfId="22962" xr:uid="{00000000-0005-0000-0000-00003E590000}"/>
    <cellStyle name="Normal 2 2 4 2 2 16 2 7" xfId="22963" xr:uid="{00000000-0005-0000-0000-00003F590000}"/>
    <cellStyle name="Normal 2 2 4 2 2 16 2 8" xfId="22964" xr:uid="{00000000-0005-0000-0000-000040590000}"/>
    <cellStyle name="Normal 2 2 4 2 2 16 2 9" xfId="22965" xr:uid="{00000000-0005-0000-0000-000041590000}"/>
    <cellStyle name="Normal 2 2 4 2 2 16 3" xfId="22966" xr:uid="{00000000-0005-0000-0000-000042590000}"/>
    <cellStyle name="Normal 2 2 4 2 2 16 3 10" xfId="22967" xr:uid="{00000000-0005-0000-0000-000043590000}"/>
    <cellStyle name="Normal 2 2 4 2 2 16 3 2" xfId="22968" xr:uid="{00000000-0005-0000-0000-000044590000}"/>
    <cellStyle name="Normal 2 2 4 2 2 16 3 3" xfId="22969" xr:uid="{00000000-0005-0000-0000-000045590000}"/>
    <cellStyle name="Normal 2 2 4 2 2 16 3 4" xfId="22970" xr:uid="{00000000-0005-0000-0000-000046590000}"/>
    <cellStyle name="Normal 2 2 4 2 2 16 3 5" xfId="22971" xr:uid="{00000000-0005-0000-0000-000047590000}"/>
    <cellStyle name="Normal 2 2 4 2 2 16 3 6" xfId="22972" xr:uid="{00000000-0005-0000-0000-000048590000}"/>
    <cellStyle name="Normal 2 2 4 2 2 16 3 7" xfId="22973" xr:uid="{00000000-0005-0000-0000-000049590000}"/>
    <cellStyle name="Normal 2 2 4 2 2 16 3 8" xfId="22974" xr:uid="{00000000-0005-0000-0000-00004A590000}"/>
    <cellStyle name="Normal 2 2 4 2 2 16 3 9" xfId="22975" xr:uid="{00000000-0005-0000-0000-00004B590000}"/>
    <cellStyle name="Normal 2 2 4 2 2 16 4" xfId="22976" xr:uid="{00000000-0005-0000-0000-00004C590000}"/>
    <cellStyle name="Normal 2 2 4 2 2 16 4 10" xfId="22977" xr:uid="{00000000-0005-0000-0000-00004D590000}"/>
    <cellStyle name="Normal 2 2 4 2 2 16 4 2" xfId="22978" xr:uid="{00000000-0005-0000-0000-00004E590000}"/>
    <cellStyle name="Normal 2 2 4 2 2 16 4 3" xfId="22979" xr:uid="{00000000-0005-0000-0000-00004F590000}"/>
    <cellStyle name="Normal 2 2 4 2 2 16 4 4" xfId="22980" xr:uid="{00000000-0005-0000-0000-000050590000}"/>
    <cellStyle name="Normal 2 2 4 2 2 16 4 5" xfId="22981" xr:uid="{00000000-0005-0000-0000-000051590000}"/>
    <cellStyle name="Normal 2 2 4 2 2 16 4 6" xfId="22982" xr:uid="{00000000-0005-0000-0000-000052590000}"/>
    <cellStyle name="Normal 2 2 4 2 2 16 4 7" xfId="22983" xr:uid="{00000000-0005-0000-0000-000053590000}"/>
    <cellStyle name="Normal 2 2 4 2 2 16 4 8" xfId="22984" xr:uid="{00000000-0005-0000-0000-000054590000}"/>
    <cellStyle name="Normal 2 2 4 2 2 16 4 9" xfId="22985" xr:uid="{00000000-0005-0000-0000-000055590000}"/>
    <cellStyle name="Normal 2 2 4 2 2 16 5" xfId="22986" xr:uid="{00000000-0005-0000-0000-000056590000}"/>
    <cellStyle name="Normal 2 2 4 2 2 16 5 10" xfId="22987" xr:uid="{00000000-0005-0000-0000-000057590000}"/>
    <cellStyle name="Normal 2 2 4 2 2 16 5 2" xfId="22988" xr:uid="{00000000-0005-0000-0000-000058590000}"/>
    <cellStyle name="Normal 2 2 4 2 2 16 5 3" xfId="22989" xr:uid="{00000000-0005-0000-0000-000059590000}"/>
    <cellStyle name="Normal 2 2 4 2 2 16 5 4" xfId="22990" xr:uid="{00000000-0005-0000-0000-00005A590000}"/>
    <cellStyle name="Normal 2 2 4 2 2 16 5 5" xfId="22991" xr:uid="{00000000-0005-0000-0000-00005B590000}"/>
    <cellStyle name="Normal 2 2 4 2 2 16 5 6" xfId="22992" xr:uid="{00000000-0005-0000-0000-00005C590000}"/>
    <cellStyle name="Normal 2 2 4 2 2 16 5 7" xfId="22993" xr:uid="{00000000-0005-0000-0000-00005D590000}"/>
    <cellStyle name="Normal 2 2 4 2 2 16 5 8" xfId="22994" xr:uid="{00000000-0005-0000-0000-00005E590000}"/>
    <cellStyle name="Normal 2 2 4 2 2 16 5 9" xfId="22995" xr:uid="{00000000-0005-0000-0000-00005F590000}"/>
    <cellStyle name="Normal 2 2 4 2 2 16 6" xfId="22996" xr:uid="{00000000-0005-0000-0000-000060590000}"/>
    <cellStyle name="Normal 2 2 4 2 2 16 7" xfId="22997" xr:uid="{00000000-0005-0000-0000-000061590000}"/>
    <cellStyle name="Normal 2 2 4 2 2 16 8" xfId="22998" xr:uid="{00000000-0005-0000-0000-000062590000}"/>
    <cellStyle name="Normal 2 2 4 2 2 16 9" xfId="22999" xr:uid="{00000000-0005-0000-0000-000063590000}"/>
    <cellStyle name="Normal 2 2 4 2 2 17" xfId="23000" xr:uid="{00000000-0005-0000-0000-000064590000}"/>
    <cellStyle name="Normal 2 2 4 2 2 17 10" xfId="23001" xr:uid="{00000000-0005-0000-0000-000065590000}"/>
    <cellStyle name="Normal 2 2 4 2 2 17 11" xfId="23002" xr:uid="{00000000-0005-0000-0000-000066590000}"/>
    <cellStyle name="Normal 2 2 4 2 2 17 12" xfId="23003" xr:uid="{00000000-0005-0000-0000-000067590000}"/>
    <cellStyle name="Normal 2 2 4 2 2 17 13" xfId="23004" xr:uid="{00000000-0005-0000-0000-000068590000}"/>
    <cellStyle name="Normal 2 2 4 2 2 17 14" xfId="23005" xr:uid="{00000000-0005-0000-0000-000069590000}"/>
    <cellStyle name="Normal 2 2 4 2 2 17 2" xfId="23006" xr:uid="{00000000-0005-0000-0000-00006A590000}"/>
    <cellStyle name="Normal 2 2 4 2 2 17 2 10" xfId="23007" xr:uid="{00000000-0005-0000-0000-00006B590000}"/>
    <cellStyle name="Normal 2 2 4 2 2 17 2 2" xfId="23008" xr:uid="{00000000-0005-0000-0000-00006C590000}"/>
    <cellStyle name="Normal 2 2 4 2 2 17 2 3" xfId="23009" xr:uid="{00000000-0005-0000-0000-00006D590000}"/>
    <cellStyle name="Normal 2 2 4 2 2 17 2 4" xfId="23010" xr:uid="{00000000-0005-0000-0000-00006E590000}"/>
    <cellStyle name="Normal 2 2 4 2 2 17 2 5" xfId="23011" xr:uid="{00000000-0005-0000-0000-00006F590000}"/>
    <cellStyle name="Normal 2 2 4 2 2 17 2 6" xfId="23012" xr:uid="{00000000-0005-0000-0000-000070590000}"/>
    <cellStyle name="Normal 2 2 4 2 2 17 2 7" xfId="23013" xr:uid="{00000000-0005-0000-0000-000071590000}"/>
    <cellStyle name="Normal 2 2 4 2 2 17 2 8" xfId="23014" xr:uid="{00000000-0005-0000-0000-000072590000}"/>
    <cellStyle name="Normal 2 2 4 2 2 17 2 9" xfId="23015" xr:uid="{00000000-0005-0000-0000-000073590000}"/>
    <cellStyle name="Normal 2 2 4 2 2 17 3" xfId="23016" xr:uid="{00000000-0005-0000-0000-000074590000}"/>
    <cellStyle name="Normal 2 2 4 2 2 17 3 10" xfId="23017" xr:uid="{00000000-0005-0000-0000-000075590000}"/>
    <cellStyle name="Normal 2 2 4 2 2 17 3 2" xfId="23018" xr:uid="{00000000-0005-0000-0000-000076590000}"/>
    <cellStyle name="Normal 2 2 4 2 2 17 3 3" xfId="23019" xr:uid="{00000000-0005-0000-0000-000077590000}"/>
    <cellStyle name="Normal 2 2 4 2 2 17 3 4" xfId="23020" xr:uid="{00000000-0005-0000-0000-000078590000}"/>
    <cellStyle name="Normal 2 2 4 2 2 17 3 5" xfId="23021" xr:uid="{00000000-0005-0000-0000-000079590000}"/>
    <cellStyle name="Normal 2 2 4 2 2 17 3 6" xfId="23022" xr:uid="{00000000-0005-0000-0000-00007A590000}"/>
    <cellStyle name="Normal 2 2 4 2 2 17 3 7" xfId="23023" xr:uid="{00000000-0005-0000-0000-00007B590000}"/>
    <cellStyle name="Normal 2 2 4 2 2 17 3 8" xfId="23024" xr:uid="{00000000-0005-0000-0000-00007C590000}"/>
    <cellStyle name="Normal 2 2 4 2 2 17 3 9" xfId="23025" xr:uid="{00000000-0005-0000-0000-00007D590000}"/>
    <cellStyle name="Normal 2 2 4 2 2 17 4" xfId="23026" xr:uid="{00000000-0005-0000-0000-00007E590000}"/>
    <cellStyle name="Normal 2 2 4 2 2 17 4 10" xfId="23027" xr:uid="{00000000-0005-0000-0000-00007F590000}"/>
    <cellStyle name="Normal 2 2 4 2 2 17 4 2" xfId="23028" xr:uid="{00000000-0005-0000-0000-000080590000}"/>
    <cellStyle name="Normal 2 2 4 2 2 17 4 3" xfId="23029" xr:uid="{00000000-0005-0000-0000-000081590000}"/>
    <cellStyle name="Normal 2 2 4 2 2 17 4 4" xfId="23030" xr:uid="{00000000-0005-0000-0000-000082590000}"/>
    <cellStyle name="Normal 2 2 4 2 2 17 4 5" xfId="23031" xr:uid="{00000000-0005-0000-0000-000083590000}"/>
    <cellStyle name="Normal 2 2 4 2 2 17 4 6" xfId="23032" xr:uid="{00000000-0005-0000-0000-000084590000}"/>
    <cellStyle name="Normal 2 2 4 2 2 17 4 7" xfId="23033" xr:uid="{00000000-0005-0000-0000-000085590000}"/>
    <cellStyle name="Normal 2 2 4 2 2 17 4 8" xfId="23034" xr:uid="{00000000-0005-0000-0000-000086590000}"/>
    <cellStyle name="Normal 2 2 4 2 2 17 4 9" xfId="23035" xr:uid="{00000000-0005-0000-0000-000087590000}"/>
    <cellStyle name="Normal 2 2 4 2 2 17 5" xfId="23036" xr:uid="{00000000-0005-0000-0000-000088590000}"/>
    <cellStyle name="Normal 2 2 4 2 2 17 5 10" xfId="23037" xr:uid="{00000000-0005-0000-0000-000089590000}"/>
    <cellStyle name="Normal 2 2 4 2 2 17 5 2" xfId="23038" xr:uid="{00000000-0005-0000-0000-00008A590000}"/>
    <cellStyle name="Normal 2 2 4 2 2 17 5 3" xfId="23039" xr:uid="{00000000-0005-0000-0000-00008B590000}"/>
    <cellStyle name="Normal 2 2 4 2 2 17 5 4" xfId="23040" xr:uid="{00000000-0005-0000-0000-00008C590000}"/>
    <cellStyle name="Normal 2 2 4 2 2 17 5 5" xfId="23041" xr:uid="{00000000-0005-0000-0000-00008D590000}"/>
    <cellStyle name="Normal 2 2 4 2 2 17 5 6" xfId="23042" xr:uid="{00000000-0005-0000-0000-00008E590000}"/>
    <cellStyle name="Normal 2 2 4 2 2 17 5 7" xfId="23043" xr:uid="{00000000-0005-0000-0000-00008F590000}"/>
    <cellStyle name="Normal 2 2 4 2 2 17 5 8" xfId="23044" xr:uid="{00000000-0005-0000-0000-000090590000}"/>
    <cellStyle name="Normal 2 2 4 2 2 17 5 9" xfId="23045" xr:uid="{00000000-0005-0000-0000-000091590000}"/>
    <cellStyle name="Normal 2 2 4 2 2 17 6" xfId="23046" xr:uid="{00000000-0005-0000-0000-000092590000}"/>
    <cellStyle name="Normal 2 2 4 2 2 17 7" xfId="23047" xr:uid="{00000000-0005-0000-0000-000093590000}"/>
    <cellStyle name="Normal 2 2 4 2 2 17 8" xfId="23048" xr:uid="{00000000-0005-0000-0000-000094590000}"/>
    <cellStyle name="Normal 2 2 4 2 2 17 9" xfId="23049" xr:uid="{00000000-0005-0000-0000-000095590000}"/>
    <cellStyle name="Normal 2 2 4 2 2 18" xfId="23050" xr:uid="{00000000-0005-0000-0000-000096590000}"/>
    <cellStyle name="Normal 2 2 4 2 2 18 10" xfId="23051" xr:uid="{00000000-0005-0000-0000-000097590000}"/>
    <cellStyle name="Normal 2 2 4 2 2 18 11" xfId="23052" xr:uid="{00000000-0005-0000-0000-000098590000}"/>
    <cellStyle name="Normal 2 2 4 2 2 18 12" xfId="23053" xr:uid="{00000000-0005-0000-0000-000099590000}"/>
    <cellStyle name="Normal 2 2 4 2 2 18 13" xfId="23054" xr:uid="{00000000-0005-0000-0000-00009A590000}"/>
    <cellStyle name="Normal 2 2 4 2 2 18 14" xfId="23055" xr:uid="{00000000-0005-0000-0000-00009B590000}"/>
    <cellStyle name="Normal 2 2 4 2 2 18 2" xfId="23056" xr:uid="{00000000-0005-0000-0000-00009C590000}"/>
    <cellStyle name="Normal 2 2 4 2 2 18 2 10" xfId="23057" xr:uid="{00000000-0005-0000-0000-00009D590000}"/>
    <cellStyle name="Normal 2 2 4 2 2 18 2 2" xfId="23058" xr:uid="{00000000-0005-0000-0000-00009E590000}"/>
    <cellStyle name="Normal 2 2 4 2 2 18 2 3" xfId="23059" xr:uid="{00000000-0005-0000-0000-00009F590000}"/>
    <cellStyle name="Normal 2 2 4 2 2 18 2 4" xfId="23060" xr:uid="{00000000-0005-0000-0000-0000A0590000}"/>
    <cellStyle name="Normal 2 2 4 2 2 18 2 5" xfId="23061" xr:uid="{00000000-0005-0000-0000-0000A1590000}"/>
    <cellStyle name="Normal 2 2 4 2 2 18 2 6" xfId="23062" xr:uid="{00000000-0005-0000-0000-0000A2590000}"/>
    <cellStyle name="Normal 2 2 4 2 2 18 2 7" xfId="23063" xr:uid="{00000000-0005-0000-0000-0000A3590000}"/>
    <cellStyle name="Normal 2 2 4 2 2 18 2 8" xfId="23064" xr:uid="{00000000-0005-0000-0000-0000A4590000}"/>
    <cellStyle name="Normal 2 2 4 2 2 18 2 9" xfId="23065" xr:uid="{00000000-0005-0000-0000-0000A5590000}"/>
    <cellStyle name="Normal 2 2 4 2 2 18 3" xfId="23066" xr:uid="{00000000-0005-0000-0000-0000A6590000}"/>
    <cellStyle name="Normal 2 2 4 2 2 18 3 10" xfId="23067" xr:uid="{00000000-0005-0000-0000-0000A7590000}"/>
    <cellStyle name="Normal 2 2 4 2 2 18 3 2" xfId="23068" xr:uid="{00000000-0005-0000-0000-0000A8590000}"/>
    <cellStyle name="Normal 2 2 4 2 2 18 3 3" xfId="23069" xr:uid="{00000000-0005-0000-0000-0000A9590000}"/>
    <cellStyle name="Normal 2 2 4 2 2 18 3 4" xfId="23070" xr:uid="{00000000-0005-0000-0000-0000AA590000}"/>
    <cellStyle name="Normal 2 2 4 2 2 18 3 5" xfId="23071" xr:uid="{00000000-0005-0000-0000-0000AB590000}"/>
    <cellStyle name="Normal 2 2 4 2 2 18 3 6" xfId="23072" xr:uid="{00000000-0005-0000-0000-0000AC590000}"/>
    <cellStyle name="Normal 2 2 4 2 2 18 3 7" xfId="23073" xr:uid="{00000000-0005-0000-0000-0000AD590000}"/>
    <cellStyle name="Normal 2 2 4 2 2 18 3 8" xfId="23074" xr:uid="{00000000-0005-0000-0000-0000AE590000}"/>
    <cellStyle name="Normal 2 2 4 2 2 18 3 9" xfId="23075" xr:uid="{00000000-0005-0000-0000-0000AF590000}"/>
    <cellStyle name="Normal 2 2 4 2 2 18 4" xfId="23076" xr:uid="{00000000-0005-0000-0000-0000B0590000}"/>
    <cellStyle name="Normal 2 2 4 2 2 18 4 10" xfId="23077" xr:uid="{00000000-0005-0000-0000-0000B1590000}"/>
    <cellStyle name="Normal 2 2 4 2 2 18 4 2" xfId="23078" xr:uid="{00000000-0005-0000-0000-0000B2590000}"/>
    <cellStyle name="Normal 2 2 4 2 2 18 4 3" xfId="23079" xr:uid="{00000000-0005-0000-0000-0000B3590000}"/>
    <cellStyle name="Normal 2 2 4 2 2 18 4 4" xfId="23080" xr:uid="{00000000-0005-0000-0000-0000B4590000}"/>
    <cellStyle name="Normal 2 2 4 2 2 18 4 5" xfId="23081" xr:uid="{00000000-0005-0000-0000-0000B5590000}"/>
    <cellStyle name="Normal 2 2 4 2 2 18 4 6" xfId="23082" xr:uid="{00000000-0005-0000-0000-0000B6590000}"/>
    <cellStyle name="Normal 2 2 4 2 2 18 4 7" xfId="23083" xr:uid="{00000000-0005-0000-0000-0000B7590000}"/>
    <cellStyle name="Normal 2 2 4 2 2 18 4 8" xfId="23084" xr:uid="{00000000-0005-0000-0000-0000B8590000}"/>
    <cellStyle name="Normal 2 2 4 2 2 18 4 9" xfId="23085" xr:uid="{00000000-0005-0000-0000-0000B9590000}"/>
    <cellStyle name="Normal 2 2 4 2 2 18 5" xfId="23086" xr:uid="{00000000-0005-0000-0000-0000BA590000}"/>
    <cellStyle name="Normal 2 2 4 2 2 18 5 10" xfId="23087" xr:uid="{00000000-0005-0000-0000-0000BB590000}"/>
    <cellStyle name="Normal 2 2 4 2 2 18 5 2" xfId="23088" xr:uid="{00000000-0005-0000-0000-0000BC590000}"/>
    <cellStyle name="Normal 2 2 4 2 2 18 5 3" xfId="23089" xr:uid="{00000000-0005-0000-0000-0000BD590000}"/>
    <cellStyle name="Normal 2 2 4 2 2 18 5 4" xfId="23090" xr:uid="{00000000-0005-0000-0000-0000BE590000}"/>
    <cellStyle name="Normal 2 2 4 2 2 18 5 5" xfId="23091" xr:uid="{00000000-0005-0000-0000-0000BF590000}"/>
    <cellStyle name="Normal 2 2 4 2 2 18 5 6" xfId="23092" xr:uid="{00000000-0005-0000-0000-0000C0590000}"/>
    <cellStyle name="Normal 2 2 4 2 2 18 5 7" xfId="23093" xr:uid="{00000000-0005-0000-0000-0000C1590000}"/>
    <cellStyle name="Normal 2 2 4 2 2 18 5 8" xfId="23094" xr:uid="{00000000-0005-0000-0000-0000C2590000}"/>
    <cellStyle name="Normal 2 2 4 2 2 18 5 9" xfId="23095" xr:uid="{00000000-0005-0000-0000-0000C3590000}"/>
    <cellStyle name="Normal 2 2 4 2 2 18 6" xfId="23096" xr:uid="{00000000-0005-0000-0000-0000C4590000}"/>
    <cellStyle name="Normal 2 2 4 2 2 18 7" xfId="23097" xr:uid="{00000000-0005-0000-0000-0000C5590000}"/>
    <cellStyle name="Normal 2 2 4 2 2 18 8" xfId="23098" xr:uid="{00000000-0005-0000-0000-0000C6590000}"/>
    <cellStyle name="Normal 2 2 4 2 2 18 9" xfId="23099" xr:uid="{00000000-0005-0000-0000-0000C7590000}"/>
    <cellStyle name="Normal 2 2 4 2 2 19" xfId="23100" xr:uid="{00000000-0005-0000-0000-0000C8590000}"/>
    <cellStyle name="Normal 2 2 4 2 2 19 10" xfId="23101" xr:uid="{00000000-0005-0000-0000-0000C9590000}"/>
    <cellStyle name="Normal 2 2 4 2 2 19 11" xfId="23102" xr:uid="{00000000-0005-0000-0000-0000CA590000}"/>
    <cellStyle name="Normal 2 2 4 2 2 19 12" xfId="23103" xr:uid="{00000000-0005-0000-0000-0000CB590000}"/>
    <cellStyle name="Normal 2 2 4 2 2 19 13" xfId="23104" xr:uid="{00000000-0005-0000-0000-0000CC590000}"/>
    <cellStyle name="Normal 2 2 4 2 2 19 14" xfId="23105" xr:uid="{00000000-0005-0000-0000-0000CD590000}"/>
    <cellStyle name="Normal 2 2 4 2 2 19 2" xfId="23106" xr:uid="{00000000-0005-0000-0000-0000CE590000}"/>
    <cellStyle name="Normal 2 2 4 2 2 19 2 10" xfId="23107" xr:uid="{00000000-0005-0000-0000-0000CF590000}"/>
    <cellStyle name="Normal 2 2 4 2 2 19 2 2" xfId="23108" xr:uid="{00000000-0005-0000-0000-0000D0590000}"/>
    <cellStyle name="Normal 2 2 4 2 2 19 2 3" xfId="23109" xr:uid="{00000000-0005-0000-0000-0000D1590000}"/>
    <cellStyle name="Normal 2 2 4 2 2 19 2 4" xfId="23110" xr:uid="{00000000-0005-0000-0000-0000D2590000}"/>
    <cellStyle name="Normal 2 2 4 2 2 19 2 5" xfId="23111" xr:uid="{00000000-0005-0000-0000-0000D3590000}"/>
    <cellStyle name="Normal 2 2 4 2 2 19 2 6" xfId="23112" xr:uid="{00000000-0005-0000-0000-0000D4590000}"/>
    <cellStyle name="Normal 2 2 4 2 2 19 2 7" xfId="23113" xr:uid="{00000000-0005-0000-0000-0000D5590000}"/>
    <cellStyle name="Normal 2 2 4 2 2 19 2 8" xfId="23114" xr:uid="{00000000-0005-0000-0000-0000D6590000}"/>
    <cellStyle name="Normal 2 2 4 2 2 19 2 9" xfId="23115" xr:uid="{00000000-0005-0000-0000-0000D7590000}"/>
    <cellStyle name="Normal 2 2 4 2 2 19 3" xfId="23116" xr:uid="{00000000-0005-0000-0000-0000D8590000}"/>
    <cellStyle name="Normal 2 2 4 2 2 19 3 10" xfId="23117" xr:uid="{00000000-0005-0000-0000-0000D9590000}"/>
    <cellStyle name="Normal 2 2 4 2 2 19 3 2" xfId="23118" xr:uid="{00000000-0005-0000-0000-0000DA590000}"/>
    <cellStyle name="Normal 2 2 4 2 2 19 3 3" xfId="23119" xr:uid="{00000000-0005-0000-0000-0000DB590000}"/>
    <cellStyle name="Normal 2 2 4 2 2 19 3 4" xfId="23120" xr:uid="{00000000-0005-0000-0000-0000DC590000}"/>
    <cellStyle name="Normal 2 2 4 2 2 19 3 5" xfId="23121" xr:uid="{00000000-0005-0000-0000-0000DD590000}"/>
    <cellStyle name="Normal 2 2 4 2 2 19 3 6" xfId="23122" xr:uid="{00000000-0005-0000-0000-0000DE590000}"/>
    <cellStyle name="Normal 2 2 4 2 2 19 3 7" xfId="23123" xr:uid="{00000000-0005-0000-0000-0000DF590000}"/>
    <cellStyle name="Normal 2 2 4 2 2 19 3 8" xfId="23124" xr:uid="{00000000-0005-0000-0000-0000E0590000}"/>
    <cellStyle name="Normal 2 2 4 2 2 19 3 9" xfId="23125" xr:uid="{00000000-0005-0000-0000-0000E1590000}"/>
    <cellStyle name="Normal 2 2 4 2 2 19 4" xfId="23126" xr:uid="{00000000-0005-0000-0000-0000E2590000}"/>
    <cellStyle name="Normal 2 2 4 2 2 19 4 10" xfId="23127" xr:uid="{00000000-0005-0000-0000-0000E3590000}"/>
    <cellStyle name="Normal 2 2 4 2 2 19 4 2" xfId="23128" xr:uid="{00000000-0005-0000-0000-0000E4590000}"/>
    <cellStyle name="Normal 2 2 4 2 2 19 4 3" xfId="23129" xr:uid="{00000000-0005-0000-0000-0000E5590000}"/>
    <cellStyle name="Normal 2 2 4 2 2 19 4 4" xfId="23130" xr:uid="{00000000-0005-0000-0000-0000E6590000}"/>
    <cellStyle name="Normal 2 2 4 2 2 19 4 5" xfId="23131" xr:uid="{00000000-0005-0000-0000-0000E7590000}"/>
    <cellStyle name="Normal 2 2 4 2 2 19 4 6" xfId="23132" xr:uid="{00000000-0005-0000-0000-0000E8590000}"/>
    <cellStyle name="Normal 2 2 4 2 2 19 4 7" xfId="23133" xr:uid="{00000000-0005-0000-0000-0000E9590000}"/>
    <cellStyle name="Normal 2 2 4 2 2 19 4 8" xfId="23134" xr:uid="{00000000-0005-0000-0000-0000EA590000}"/>
    <cellStyle name="Normal 2 2 4 2 2 19 4 9" xfId="23135" xr:uid="{00000000-0005-0000-0000-0000EB590000}"/>
    <cellStyle name="Normal 2 2 4 2 2 19 5" xfId="23136" xr:uid="{00000000-0005-0000-0000-0000EC590000}"/>
    <cellStyle name="Normal 2 2 4 2 2 19 5 10" xfId="23137" xr:uid="{00000000-0005-0000-0000-0000ED590000}"/>
    <cellStyle name="Normal 2 2 4 2 2 19 5 2" xfId="23138" xr:uid="{00000000-0005-0000-0000-0000EE590000}"/>
    <cellStyle name="Normal 2 2 4 2 2 19 5 3" xfId="23139" xr:uid="{00000000-0005-0000-0000-0000EF590000}"/>
    <cellStyle name="Normal 2 2 4 2 2 19 5 4" xfId="23140" xr:uid="{00000000-0005-0000-0000-0000F0590000}"/>
    <cellStyle name="Normal 2 2 4 2 2 19 5 5" xfId="23141" xr:uid="{00000000-0005-0000-0000-0000F1590000}"/>
    <cellStyle name="Normal 2 2 4 2 2 19 5 6" xfId="23142" xr:uid="{00000000-0005-0000-0000-0000F2590000}"/>
    <cellStyle name="Normal 2 2 4 2 2 19 5 7" xfId="23143" xr:uid="{00000000-0005-0000-0000-0000F3590000}"/>
    <cellStyle name="Normal 2 2 4 2 2 19 5 8" xfId="23144" xr:uid="{00000000-0005-0000-0000-0000F4590000}"/>
    <cellStyle name="Normal 2 2 4 2 2 19 5 9" xfId="23145" xr:uid="{00000000-0005-0000-0000-0000F5590000}"/>
    <cellStyle name="Normal 2 2 4 2 2 19 6" xfId="23146" xr:uid="{00000000-0005-0000-0000-0000F6590000}"/>
    <cellStyle name="Normal 2 2 4 2 2 19 7" xfId="23147" xr:uid="{00000000-0005-0000-0000-0000F7590000}"/>
    <cellStyle name="Normal 2 2 4 2 2 19 8" xfId="23148" xr:uid="{00000000-0005-0000-0000-0000F8590000}"/>
    <cellStyle name="Normal 2 2 4 2 2 19 9" xfId="23149" xr:uid="{00000000-0005-0000-0000-0000F9590000}"/>
    <cellStyle name="Normal 2 2 4 2 2 2" xfId="23150" xr:uid="{00000000-0005-0000-0000-0000FA590000}"/>
    <cellStyle name="Normal 2 2 4 2 2 2 10" xfId="23151" xr:uid="{00000000-0005-0000-0000-0000FB590000}"/>
    <cellStyle name="Normal 2 2 4 2 2 2 11" xfId="23152" xr:uid="{00000000-0005-0000-0000-0000FC590000}"/>
    <cellStyle name="Normal 2 2 4 2 2 2 12" xfId="23153" xr:uid="{00000000-0005-0000-0000-0000FD590000}"/>
    <cellStyle name="Normal 2 2 4 2 2 2 13" xfId="23154" xr:uid="{00000000-0005-0000-0000-0000FE590000}"/>
    <cellStyle name="Normal 2 2 4 2 2 2 14" xfId="23155" xr:uid="{00000000-0005-0000-0000-0000FF590000}"/>
    <cellStyle name="Normal 2 2 4 2 2 2 2" xfId="23156" xr:uid="{00000000-0005-0000-0000-0000005A0000}"/>
    <cellStyle name="Normal 2 2 4 2 2 2 2 10" xfId="23157" xr:uid="{00000000-0005-0000-0000-0000015A0000}"/>
    <cellStyle name="Normal 2 2 4 2 2 2 2 2" xfId="23158" xr:uid="{00000000-0005-0000-0000-0000025A0000}"/>
    <cellStyle name="Normal 2 2 4 2 2 2 2 3" xfId="23159" xr:uid="{00000000-0005-0000-0000-0000035A0000}"/>
    <cellStyle name="Normal 2 2 4 2 2 2 2 4" xfId="23160" xr:uid="{00000000-0005-0000-0000-0000045A0000}"/>
    <cellStyle name="Normal 2 2 4 2 2 2 2 5" xfId="23161" xr:uid="{00000000-0005-0000-0000-0000055A0000}"/>
    <cellStyle name="Normal 2 2 4 2 2 2 2 6" xfId="23162" xr:uid="{00000000-0005-0000-0000-0000065A0000}"/>
    <cellStyle name="Normal 2 2 4 2 2 2 2 7" xfId="23163" xr:uid="{00000000-0005-0000-0000-0000075A0000}"/>
    <cellStyle name="Normal 2 2 4 2 2 2 2 8" xfId="23164" xr:uid="{00000000-0005-0000-0000-0000085A0000}"/>
    <cellStyle name="Normal 2 2 4 2 2 2 2 9" xfId="23165" xr:uid="{00000000-0005-0000-0000-0000095A0000}"/>
    <cellStyle name="Normal 2 2 4 2 2 2 3" xfId="23166" xr:uid="{00000000-0005-0000-0000-00000A5A0000}"/>
    <cellStyle name="Normal 2 2 4 2 2 2 3 10" xfId="23167" xr:uid="{00000000-0005-0000-0000-00000B5A0000}"/>
    <cellStyle name="Normal 2 2 4 2 2 2 3 2" xfId="23168" xr:uid="{00000000-0005-0000-0000-00000C5A0000}"/>
    <cellStyle name="Normal 2 2 4 2 2 2 3 3" xfId="23169" xr:uid="{00000000-0005-0000-0000-00000D5A0000}"/>
    <cellStyle name="Normal 2 2 4 2 2 2 3 4" xfId="23170" xr:uid="{00000000-0005-0000-0000-00000E5A0000}"/>
    <cellStyle name="Normal 2 2 4 2 2 2 3 5" xfId="23171" xr:uid="{00000000-0005-0000-0000-00000F5A0000}"/>
    <cellStyle name="Normal 2 2 4 2 2 2 3 6" xfId="23172" xr:uid="{00000000-0005-0000-0000-0000105A0000}"/>
    <cellStyle name="Normal 2 2 4 2 2 2 3 7" xfId="23173" xr:uid="{00000000-0005-0000-0000-0000115A0000}"/>
    <cellStyle name="Normal 2 2 4 2 2 2 3 8" xfId="23174" xr:uid="{00000000-0005-0000-0000-0000125A0000}"/>
    <cellStyle name="Normal 2 2 4 2 2 2 3 9" xfId="23175" xr:uid="{00000000-0005-0000-0000-0000135A0000}"/>
    <cellStyle name="Normal 2 2 4 2 2 2 4" xfId="23176" xr:uid="{00000000-0005-0000-0000-0000145A0000}"/>
    <cellStyle name="Normal 2 2 4 2 2 2 4 10" xfId="23177" xr:uid="{00000000-0005-0000-0000-0000155A0000}"/>
    <cellStyle name="Normal 2 2 4 2 2 2 4 2" xfId="23178" xr:uid="{00000000-0005-0000-0000-0000165A0000}"/>
    <cellStyle name="Normal 2 2 4 2 2 2 4 3" xfId="23179" xr:uid="{00000000-0005-0000-0000-0000175A0000}"/>
    <cellStyle name="Normal 2 2 4 2 2 2 4 4" xfId="23180" xr:uid="{00000000-0005-0000-0000-0000185A0000}"/>
    <cellStyle name="Normal 2 2 4 2 2 2 4 5" xfId="23181" xr:uid="{00000000-0005-0000-0000-0000195A0000}"/>
    <cellStyle name="Normal 2 2 4 2 2 2 4 6" xfId="23182" xr:uid="{00000000-0005-0000-0000-00001A5A0000}"/>
    <cellStyle name="Normal 2 2 4 2 2 2 4 7" xfId="23183" xr:uid="{00000000-0005-0000-0000-00001B5A0000}"/>
    <cellStyle name="Normal 2 2 4 2 2 2 4 8" xfId="23184" xr:uid="{00000000-0005-0000-0000-00001C5A0000}"/>
    <cellStyle name="Normal 2 2 4 2 2 2 4 9" xfId="23185" xr:uid="{00000000-0005-0000-0000-00001D5A0000}"/>
    <cellStyle name="Normal 2 2 4 2 2 2 5" xfId="23186" xr:uid="{00000000-0005-0000-0000-00001E5A0000}"/>
    <cellStyle name="Normal 2 2 4 2 2 2 5 10" xfId="23187" xr:uid="{00000000-0005-0000-0000-00001F5A0000}"/>
    <cellStyle name="Normal 2 2 4 2 2 2 5 2" xfId="23188" xr:uid="{00000000-0005-0000-0000-0000205A0000}"/>
    <cellStyle name="Normal 2 2 4 2 2 2 5 3" xfId="23189" xr:uid="{00000000-0005-0000-0000-0000215A0000}"/>
    <cellStyle name="Normal 2 2 4 2 2 2 5 4" xfId="23190" xr:uid="{00000000-0005-0000-0000-0000225A0000}"/>
    <cellStyle name="Normal 2 2 4 2 2 2 5 5" xfId="23191" xr:uid="{00000000-0005-0000-0000-0000235A0000}"/>
    <cellStyle name="Normal 2 2 4 2 2 2 5 6" xfId="23192" xr:uid="{00000000-0005-0000-0000-0000245A0000}"/>
    <cellStyle name="Normal 2 2 4 2 2 2 5 7" xfId="23193" xr:uid="{00000000-0005-0000-0000-0000255A0000}"/>
    <cellStyle name="Normal 2 2 4 2 2 2 5 8" xfId="23194" xr:uid="{00000000-0005-0000-0000-0000265A0000}"/>
    <cellStyle name="Normal 2 2 4 2 2 2 5 9" xfId="23195" xr:uid="{00000000-0005-0000-0000-0000275A0000}"/>
    <cellStyle name="Normal 2 2 4 2 2 2 6" xfId="23196" xr:uid="{00000000-0005-0000-0000-0000285A0000}"/>
    <cellStyle name="Normal 2 2 4 2 2 2 7" xfId="23197" xr:uid="{00000000-0005-0000-0000-0000295A0000}"/>
    <cellStyle name="Normal 2 2 4 2 2 2 8" xfId="23198" xr:uid="{00000000-0005-0000-0000-00002A5A0000}"/>
    <cellStyle name="Normal 2 2 4 2 2 2 9" xfId="23199" xr:uid="{00000000-0005-0000-0000-00002B5A0000}"/>
    <cellStyle name="Normal 2 2 4 2 2 20" xfId="23200" xr:uid="{00000000-0005-0000-0000-00002C5A0000}"/>
    <cellStyle name="Normal 2 2 4 2 2 20 10" xfId="23201" xr:uid="{00000000-0005-0000-0000-00002D5A0000}"/>
    <cellStyle name="Normal 2 2 4 2 2 20 11" xfId="23202" xr:uid="{00000000-0005-0000-0000-00002E5A0000}"/>
    <cellStyle name="Normal 2 2 4 2 2 20 12" xfId="23203" xr:uid="{00000000-0005-0000-0000-00002F5A0000}"/>
    <cellStyle name="Normal 2 2 4 2 2 20 13" xfId="23204" xr:uid="{00000000-0005-0000-0000-0000305A0000}"/>
    <cellStyle name="Normal 2 2 4 2 2 20 14" xfId="23205" xr:uid="{00000000-0005-0000-0000-0000315A0000}"/>
    <cellStyle name="Normal 2 2 4 2 2 20 2" xfId="23206" xr:uid="{00000000-0005-0000-0000-0000325A0000}"/>
    <cellStyle name="Normal 2 2 4 2 2 20 2 10" xfId="23207" xr:uid="{00000000-0005-0000-0000-0000335A0000}"/>
    <cellStyle name="Normal 2 2 4 2 2 20 2 2" xfId="23208" xr:uid="{00000000-0005-0000-0000-0000345A0000}"/>
    <cellStyle name="Normal 2 2 4 2 2 20 2 3" xfId="23209" xr:uid="{00000000-0005-0000-0000-0000355A0000}"/>
    <cellStyle name="Normal 2 2 4 2 2 20 2 4" xfId="23210" xr:uid="{00000000-0005-0000-0000-0000365A0000}"/>
    <cellStyle name="Normal 2 2 4 2 2 20 2 5" xfId="23211" xr:uid="{00000000-0005-0000-0000-0000375A0000}"/>
    <cellStyle name="Normal 2 2 4 2 2 20 2 6" xfId="23212" xr:uid="{00000000-0005-0000-0000-0000385A0000}"/>
    <cellStyle name="Normal 2 2 4 2 2 20 2 7" xfId="23213" xr:uid="{00000000-0005-0000-0000-0000395A0000}"/>
    <cellStyle name="Normal 2 2 4 2 2 20 2 8" xfId="23214" xr:uid="{00000000-0005-0000-0000-00003A5A0000}"/>
    <cellStyle name="Normal 2 2 4 2 2 20 2 9" xfId="23215" xr:uid="{00000000-0005-0000-0000-00003B5A0000}"/>
    <cellStyle name="Normal 2 2 4 2 2 20 3" xfId="23216" xr:uid="{00000000-0005-0000-0000-00003C5A0000}"/>
    <cellStyle name="Normal 2 2 4 2 2 20 3 10" xfId="23217" xr:uid="{00000000-0005-0000-0000-00003D5A0000}"/>
    <cellStyle name="Normal 2 2 4 2 2 20 3 2" xfId="23218" xr:uid="{00000000-0005-0000-0000-00003E5A0000}"/>
    <cellStyle name="Normal 2 2 4 2 2 20 3 3" xfId="23219" xr:uid="{00000000-0005-0000-0000-00003F5A0000}"/>
    <cellStyle name="Normal 2 2 4 2 2 20 3 4" xfId="23220" xr:uid="{00000000-0005-0000-0000-0000405A0000}"/>
    <cellStyle name="Normal 2 2 4 2 2 20 3 5" xfId="23221" xr:uid="{00000000-0005-0000-0000-0000415A0000}"/>
    <cellStyle name="Normal 2 2 4 2 2 20 3 6" xfId="23222" xr:uid="{00000000-0005-0000-0000-0000425A0000}"/>
    <cellStyle name="Normal 2 2 4 2 2 20 3 7" xfId="23223" xr:uid="{00000000-0005-0000-0000-0000435A0000}"/>
    <cellStyle name="Normal 2 2 4 2 2 20 3 8" xfId="23224" xr:uid="{00000000-0005-0000-0000-0000445A0000}"/>
    <cellStyle name="Normal 2 2 4 2 2 20 3 9" xfId="23225" xr:uid="{00000000-0005-0000-0000-0000455A0000}"/>
    <cellStyle name="Normal 2 2 4 2 2 20 4" xfId="23226" xr:uid="{00000000-0005-0000-0000-0000465A0000}"/>
    <cellStyle name="Normal 2 2 4 2 2 20 4 10" xfId="23227" xr:uid="{00000000-0005-0000-0000-0000475A0000}"/>
    <cellStyle name="Normal 2 2 4 2 2 20 4 2" xfId="23228" xr:uid="{00000000-0005-0000-0000-0000485A0000}"/>
    <cellStyle name="Normal 2 2 4 2 2 20 4 3" xfId="23229" xr:uid="{00000000-0005-0000-0000-0000495A0000}"/>
    <cellStyle name="Normal 2 2 4 2 2 20 4 4" xfId="23230" xr:uid="{00000000-0005-0000-0000-00004A5A0000}"/>
    <cellStyle name="Normal 2 2 4 2 2 20 4 5" xfId="23231" xr:uid="{00000000-0005-0000-0000-00004B5A0000}"/>
    <cellStyle name="Normal 2 2 4 2 2 20 4 6" xfId="23232" xr:uid="{00000000-0005-0000-0000-00004C5A0000}"/>
    <cellStyle name="Normal 2 2 4 2 2 20 4 7" xfId="23233" xr:uid="{00000000-0005-0000-0000-00004D5A0000}"/>
    <cellStyle name="Normal 2 2 4 2 2 20 4 8" xfId="23234" xr:uid="{00000000-0005-0000-0000-00004E5A0000}"/>
    <cellStyle name="Normal 2 2 4 2 2 20 4 9" xfId="23235" xr:uid="{00000000-0005-0000-0000-00004F5A0000}"/>
    <cellStyle name="Normal 2 2 4 2 2 20 5" xfId="23236" xr:uid="{00000000-0005-0000-0000-0000505A0000}"/>
    <cellStyle name="Normal 2 2 4 2 2 20 5 10" xfId="23237" xr:uid="{00000000-0005-0000-0000-0000515A0000}"/>
    <cellStyle name="Normal 2 2 4 2 2 20 5 2" xfId="23238" xr:uid="{00000000-0005-0000-0000-0000525A0000}"/>
    <cellStyle name="Normal 2 2 4 2 2 20 5 3" xfId="23239" xr:uid="{00000000-0005-0000-0000-0000535A0000}"/>
    <cellStyle name="Normal 2 2 4 2 2 20 5 4" xfId="23240" xr:uid="{00000000-0005-0000-0000-0000545A0000}"/>
    <cellStyle name="Normal 2 2 4 2 2 20 5 5" xfId="23241" xr:uid="{00000000-0005-0000-0000-0000555A0000}"/>
    <cellStyle name="Normal 2 2 4 2 2 20 5 6" xfId="23242" xr:uid="{00000000-0005-0000-0000-0000565A0000}"/>
    <cellStyle name="Normal 2 2 4 2 2 20 5 7" xfId="23243" xr:uid="{00000000-0005-0000-0000-0000575A0000}"/>
    <cellStyle name="Normal 2 2 4 2 2 20 5 8" xfId="23244" xr:uid="{00000000-0005-0000-0000-0000585A0000}"/>
    <cellStyle name="Normal 2 2 4 2 2 20 5 9" xfId="23245" xr:uid="{00000000-0005-0000-0000-0000595A0000}"/>
    <cellStyle name="Normal 2 2 4 2 2 20 6" xfId="23246" xr:uid="{00000000-0005-0000-0000-00005A5A0000}"/>
    <cellStyle name="Normal 2 2 4 2 2 20 7" xfId="23247" xr:uid="{00000000-0005-0000-0000-00005B5A0000}"/>
    <cellStyle name="Normal 2 2 4 2 2 20 8" xfId="23248" xr:uid="{00000000-0005-0000-0000-00005C5A0000}"/>
    <cellStyle name="Normal 2 2 4 2 2 20 9" xfId="23249" xr:uid="{00000000-0005-0000-0000-00005D5A0000}"/>
    <cellStyle name="Normal 2 2 4 2 2 3" xfId="23250" xr:uid="{00000000-0005-0000-0000-00005E5A0000}"/>
    <cellStyle name="Normal 2 2 4 2 2 3 10" xfId="23251" xr:uid="{00000000-0005-0000-0000-00005F5A0000}"/>
    <cellStyle name="Normal 2 2 4 2 2 3 11" xfId="23252" xr:uid="{00000000-0005-0000-0000-0000605A0000}"/>
    <cellStyle name="Normal 2 2 4 2 2 3 12" xfId="23253" xr:uid="{00000000-0005-0000-0000-0000615A0000}"/>
    <cellStyle name="Normal 2 2 4 2 2 3 13" xfId="23254" xr:uid="{00000000-0005-0000-0000-0000625A0000}"/>
    <cellStyle name="Normal 2 2 4 2 2 3 14" xfId="23255" xr:uid="{00000000-0005-0000-0000-0000635A0000}"/>
    <cellStyle name="Normal 2 2 4 2 2 3 2" xfId="23256" xr:uid="{00000000-0005-0000-0000-0000645A0000}"/>
    <cellStyle name="Normal 2 2 4 2 2 3 2 10" xfId="23257" xr:uid="{00000000-0005-0000-0000-0000655A0000}"/>
    <cellStyle name="Normal 2 2 4 2 2 3 2 2" xfId="23258" xr:uid="{00000000-0005-0000-0000-0000665A0000}"/>
    <cellStyle name="Normal 2 2 4 2 2 3 2 3" xfId="23259" xr:uid="{00000000-0005-0000-0000-0000675A0000}"/>
    <cellStyle name="Normal 2 2 4 2 2 3 2 4" xfId="23260" xr:uid="{00000000-0005-0000-0000-0000685A0000}"/>
    <cellStyle name="Normal 2 2 4 2 2 3 2 5" xfId="23261" xr:uid="{00000000-0005-0000-0000-0000695A0000}"/>
    <cellStyle name="Normal 2 2 4 2 2 3 2 6" xfId="23262" xr:uid="{00000000-0005-0000-0000-00006A5A0000}"/>
    <cellStyle name="Normal 2 2 4 2 2 3 2 7" xfId="23263" xr:uid="{00000000-0005-0000-0000-00006B5A0000}"/>
    <cellStyle name="Normal 2 2 4 2 2 3 2 8" xfId="23264" xr:uid="{00000000-0005-0000-0000-00006C5A0000}"/>
    <cellStyle name="Normal 2 2 4 2 2 3 2 9" xfId="23265" xr:uid="{00000000-0005-0000-0000-00006D5A0000}"/>
    <cellStyle name="Normal 2 2 4 2 2 3 3" xfId="23266" xr:uid="{00000000-0005-0000-0000-00006E5A0000}"/>
    <cellStyle name="Normal 2 2 4 2 2 3 3 10" xfId="23267" xr:uid="{00000000-0005-0000-0000-00006F5A0000}"/>
    <cellStyle name="Normal 2 2 4 2 2 3 3 2" xfId="23268" xr:uid="{00000000-0005-0000-0000-0000705A0000}"/>
    <cellStyle name="Normal 2 2 4 2 2 3 3 3" xfId="23269" xr:uid="{00000000-0005-0000-0000-0000715A0000}"/>
    <cellStyle name="Normal 2 2 4 2 2 3 3 4" xfId="23270" xr:uid="{00000000-0005-0000-0000-0000725A0000}"/>
    <cellStyle name="Normal 2 2 4 2 2 3 3 5" xfId="23271" xr:uid="{00000000-0005-0000-0000-0000735A0000}"/>
    <cellStyle name="Normal 2 2 4 2 2 3 3 6" xfId="23272" xr:uid="{00000000-0005-0000-0000-0000745A0000}"/>
    <cellStyle name="Normal 2 2 4 2 2 3 3 7" xfId="23273" xr:uid="{00000000-0005-0000-0000-0000755A0000}"/>
    <cellStyle name="Normal 2 2 4 2 2 3 3 8" xfId="23274" xr:uid="{00000000-0005-0000-0000-0000765A0000}"/>
    <cellStyle name="Normal 2 2 4 2 2 3 3 9" xfId="23275" xr:uid="{00000000-0005-0000-0000-0000775A0000}"/>
    <cellStyle name="Normal 2 2 4 2 2 3 4" xfId="23276" xr:uid="{00000000-0005-0000-0000-0000785A0000}"/>
    <cellStyle name="Normal 2 2 4 2 2 3 4 10" xfId="23277" xr:uid="{00000000-0005-0000-0000-0000795A0000}"/>
    <cellStyle name="Normal 2 2 4 2 2 3 4 2" xfId="23278" xr:uid="{00000000-0005-0000-0000-00007A5A0000}"/>
    <cellStyle name="Normal 2 2 4 2 2 3 4 3" xfId="23279" xr:uid="{00000000-0005-0000-0000-00007B5A0000}"/>
    <cellStyle name="Normal 2 2 4 2 2 3 4 4" xfId="23280" xr:uid="{00000000-0005-0000-0000-00007C5A0000}"/>
    <cellStyle name="Normal 2 2 4 2 2 3 4 5" xfId="23281" xr:uid="{00000000-0005-0000-0000-00007D5A0000}"/>
    <cellStyle name="Normal 2 2 4 2 2 3 4 6" xfId="23282" xr:uid="{00000000-0005-0000-0000-00007E5A0000}"/>
    <cellStyle name="Normal 2 2 4 2 2 3 4 7" xfId="23283" xr:uid="{00000000-0005-0000-0000-00007F5A0000}"/>
    <cellStyle name="Normal 2 2 4 2 2 3 4 8" xfId="23284" xr:uid="{00000000-0005-0000-0000-0000805A0000}"/>
    <cellStyle name="Normal 2 2 4 2 2 3 4 9" xfId="23285" xr:uid="{00000000-0005-0000-0000-0000815A0000}"/>
    <cellStyle name="Normal 2 2 4 2 2 3 5" xfId="23286" xr:uid="{00000000-0005-0000-0000-0000825A0000}"/>
    <cellStyle name="Normal 2 2 4 2 2 3 5 10" xfId="23287" xr:uid="{00000000-0005-0000-0000-0000835A0000}"/>
    <cellStyle name="Normal 2 2 4 2 2 3 5 2" xfId="23288" xr:uid="{00000000-0005-0000-0000-0000845A0000}"/>
    <cellStyle name="Normal 2 2 4 2 2 3 5 3" xfId="23289" xr:uid="{00000000-0005-0000-0000-0000855A0000}"/>
    <cellStyle name="Normal 2 2 4 2 2 3 5 4" xfId="23290" xr:uid="{00000000-0005-0000-0000-0000865A0000}"/>
    <cellStyle name="Normal 2 2 4 2 2 3 5 5" xfId="23291" xr:uid="{00000000-0005-0000-0000-0000875A0000}"/>
    <cellStyle name="Normal 2 2 4 2 2 3 5 6" xfId="23292" xr:uid="{00000000-0005-0000-0000-0000885A0000}"/>
    <cellStyle name="Normal 2 2 4 2 2 3 5 7" xfId="23293" xr:uid="{00000000-0005-0000-0000-0000895A0000}"/>
    <cellStyle name="Normal 2 2 4 2 2 3 5 8" xfId="23294" xr:uid="{00000000-0005-0000-0000-00008A5A0000}"/>
    <cellStyle name="Normal 2 2 4 2 2 3 5 9" xfId="23295" xr:uid="{00000000-0005-0000-0000-00008B5A0000}"/>
    <cellStyle name="Normal 2 2 4 2 2 3 6" xfId="23296" xr:uid="{00000000-0005-0000-0000-00008C5A0000}"/>
    <cellStyle name="Normal 2 2 4 2 2 3 7" xfId="23297" xr:uid="{00000000-0005-0000-0000-00008D5A0000}"/>
    <cellStyle name="Normal 2 2 4 2 2 3 8" xfId="23298" xr:uid="{00000000-0005-0000-0000-00008E5A0000}"/>
    <cellStyle name="Normal 2 2 4 2 2 3 9" xfId="23299" xr:uid="{00000000-0005-0000-0000-00008F5A0000}"/>
    <cellStyle name="Normal 2 2 4 2 2 4" xfId="23300" xr:uid="{00000000-0005-0000-0000-0000905A0000}"/>
    <cellStyle name="Normal 2 2 4 2 2 4 10" xfId="23301" xr:uid="{00000000-0005-0000-0000-0000915A0000}"/>
    <cellStyle name="Normal 2 2 4 2 2 4 11" xfId="23302" xr:uid="{00000000-0005-0000-0000-0000925A0000}"/>
    <cellStyle name="Normal 2 2 4 2 2 4 12" xfId="23303" xr:uid="{00000000-0005-0000-0000-0000935A0000}"/>
    <cellStyle name="Normal 2 2 4 2 2 4 13" xfId="23304" xr:uid="{00000000-0005-0000-0000-0000945A0000}"/>
    <cellStyle name="Normal 2 2 4 2 2 4 14" xfId="23305" xr:uid="{00000000-0005-0000-0000-0000955A0000}"/>
    <cellStyle name="Normal 2 2 4 2 2 4 2" xfId="23306" xr:uid="{00000000-0005-0000-0000-0000965A0000}"/>
    <cellStyle name="Normal 2 2 4 2 2 4 2 10" xfId="23307" xr:uid="{00000000-0005-0000-0000-0000975A0000}"/>
    <cellStyle name="Normal 2 2 4 2 2 4 2 2" xfId="23308" xr:uid="{00000000-0005-0000-0000-0000985A0000}"/>
    <cellStyle name="Normal 2 2 4 2 2 4 2 3" xfId="23309" xr:uid="{00000000-0005-0000-0000-0000995A0000}"/>
    <cellStyle name="Normal 2 2 4 2 2 4 2 4" xfId="23310" xr:uid="{00000000-0005-0000-0000-00009A5A0000}"/>
    <cellStyle name="Normal 2 2 4 2 2 4 2 5" xfId="23311" xr:uid="{00000000-0005-0000-0000-00009B5A0000}"/>
    <cellStyle name="Normal 2 2 4 2 2 4 2 6" xfId="23312" xr:uid="{00000000-0005-0000-0000-00009C5A0000}"/>
    <cellStyle name="Normal 2 2 4 2 2 4 2 7" xfId="23313" xr:uid="{00000000-0005-0000-0000-00009D5A0000}"/>
    <cellStyle name="Normal 2 2 4 2 2 4 2 8" xfId="23314" xr:uid="{00000000-0005-0000-0000-00009E5A0000}"/>
    <cellStyle name="Normal 2 2 4 2 2 4 2 9" xfId="23315" xr:uid="{00000000-0005-0000-0000-00009F5A0000}"/>
    <cellStyle name="Normal 2 2 4 2 2 4 3" xfId="23316" xr:uid="{00000000-0005-0000-0000-0000A05A0000}"/>
    <cellStyle name="Normal 2 2 4 2 2 4 3 10" xfId="23317" xr:uid="{00000000-0005-0000-0000-0000A15A0000}"/>
    <cellStyle name="Normal 2 2 4 2 2 4 3 2" xfId="23318" xr:uid="{00000000-0005-0000-0000-0000A25A0000}"/>
    <cellStyle name="Normal 2 2 4 2 2 4 3 3" xfId="23319" xr:uid="{00000000-0005-0000-0000-0000A35A0000}"/>
    <cellStyle name="Normal 2 2 4 2 2 4 3 4" xfId="23320" xr:uid="{00000000-0005-0000-0000-0000A45A0000}"/>
    <cellStyle name="Normal 2 2 4 2 2 4 3 5" xfId="23321" xr:uid="{00000000-0005-0000-0000-0000A55A0000}"/>
    <cellStyle name="Normal 2 2 4 2 2 4 3 6" xfId="23322" xr:uid="{00000000-0005-0000-0000-0000A65A0000}"/>
    <cellStyle name="Normal 2 2 4 2 2 4 3 7" xfId="23323" xr:uid="{00000000-0005-0000-0000-0000A75A0000}"/>
    <cellStyle name="Normal 2 2 4 2 2 4 3 8" xfId="23324" xr:uid="{00000000-0005-0000-0000-0000A85A0000}"/>
    <cellStyle name="Normal 2 2 4 2 2 4 3 9" xfId="23325" xr:uid="{00000000-0005-0000-0000-0000A95A0000}"/>
    <cellStyle name="Normal 2 2 4 2 2 4 4" xfId="23326" xr:uid="{00000000-0005-0000-0000-0000AA5A0000}"/>
    <cellStyle name="Normal 2 2 4 2 2 4 4 10" xfId="23327" xr:uid="{00000000-0005-0000-0000-0000AB5A0000}"/>
    <cellStyle name="Normal 2 2 4 2 2 4 4 2" xfId="23328" xr:uid="{00000000-0005-0000-0000-0000AC5A0000}"/>
    <cellStyle name="Normal 2 2 4 2 2 4 4 3" xfId="23329" xr:uid="{00000000-0005-0000-0000-0000AD5A0000}"/>
    <cellStyle name="Normal 2 2 4 2 2 4 4 4" xfId="23330" xr:uid="{00000000-0005-0000-0000-0000AE5A0000}"/>
    <cellStyle name="Normal 2 2 4 2 2 4 4 5" xfId="23331" xr:uid="{00000000-0005-0000-0000-0000AF5A0000}"/>
    <cellStyle name="Normal 2 2 4 2 2 4 4 6" xfId="23332" xr:uid="{00000000-0005-0000-0000-0000B05A0000}"/>
    <cellStyle name="Normal 2 2 4 2 2 4 4 7" xfId="23333" xr:uid="{00000000-0005-0000-0000-0000B15A0000}"/>
    <cellStyle name="Normal 2 2 4 2 2 4 4 8" xfId="23334" xr:uid="{00000000-0005-0000-0000-0000B25A0000}"/>
    <cellStyle name="Normal 2 2 4 2 2 4 4 9" xfId="23335" xr:uid="{00000000-0005-0000-0000-0000B35A0000}"/>
    <cellStyle name="Normal 2 2 4 2 2 4 5" xfId="23336" xr:uid="{00000000-0005-0000-0000-0000B45A0000}"/>
    <cellStyle name="Normal 2 2 4 2 2 4 5 10" xfId="23337" xr:uid="{00000000-0005-0000-0000-0000B55A0000}"/>
    <cellStyle name="Normal 2 2 4 2 2 4 5 2" xfId="23338" xr:uid="{00000000-0005-0000-0000-0000B65A0000}"/>
    <cellStyle name="Normal 2 2 4 2 2 4 5 3" xfId="23339" xr:uid="{00000000-0005-0000-0000-0000B75A0000}"/>
    <cellStyle name="Normal 2 2 4 2 2 4 5 4" xfId="23340" xr:uid="{00000000-0005-0000-0000-0000B85A0000}"/>
    <cellStyle name="Normal 2 2 4 2 2 4 5 5" xfId="23341" xr:uid="{00000000-0005-0000-0000-0000B95A0000}"/>
    <cellStyle name="Normal 2 2 4 2 2 4 5 6" xfId="23342" xr:uid="{00000000-0005-0000-0000-0000BA5A0000}"/>
    <cellStyle name="Normal 2 2 4 2 2 4 5 7" xfId="23343" xr:uid="{00000000-0005-0000-0000-0000BB5A0000}"/>
    <cellStyle name="Normal 2 2 4 2 2 4 5 8" xfId="23344" xr:uid="{00000000-0005-0000-0000-0000BC5A0000}"/>
    <cellStyle name="Normal 2 2 4 2 2 4 5 9" xfId="23345" xr:uid="{00000000-0005-0000-0000-0000BD5A0000}"/>
    <cellStyle name="Normal 2 2 4 2 2 4 6" xfId="23346" xr:uid="{00000000-0005-0000-0000-0000BE5A0000}"/>
    <cellStyle name="Normal 2 2 4 2 2 4 7" xfId="23347" xr:uid="{00000000-0005-0000-0000-0000BF5A0000}"/>
    <cellStyle name="Normal 2 2 4 2 2 4 8" xfId="23348" xr:uid="{00000000-0005-0000-0000-0000C05A0000}"/>
    <cellStyle name="Normal 2 2 4 2 2 4 9" xfId="23349" xr:uid="{00000000-0005-0000-0000-0000C15A0000}"/>
    <cellStyle name="Normal 2 2 4 2 2 5" xfId="23350" xr:uid="{00000000-0005-0000-0000-0000C25A0000}"/>
    <cellStyle name="Normal 2 2 4 2 2 5 10" xfId="23351" xr:uid="{00000000-0005-0000-0000-0000C35A0000}"/>
    <cellStyle name="Normal 2 2 4 2 2 5 11" xfId="23352" xr:uid="{00000000-0005-0000-0000-0000C45A0000}"/>
    <cellStyle name="Normal 2 2 4 2 2 5 12" xfId="23353" xr:uid="{00000000-0005-0000-0000-0000C55A0000}"/>
    <cellStyle name="Normal 2 2 4 2 2 5 13" xfId="23354" xr:uid="{00000000-0005-0000-0000-0000C65A0000}"/>
    <cellStyle name="Normal 2 2 4 2 2 5 14" xfId="23355" xr:uid="{00000000-0005-0000-0000-0000C75A0000}"/>
    <cellStyle name="Normal 2 2 4 2 2 5 2" xfId="23356" xr:uid="{00000000-0005-0000-0000-0000C85A0000}"/>
    <cellStyle name="Normal 2 2 4 2 2 5 2 10" xfId="23357" xr:uid="{00000000-0005-0000-0000-0000C95A0000}"/>
    <cellStyle name="Normal 2 2 4 2 2 5 2 2" xfId="23358" xr:uid="{00000000-0005-0000-0000-0000CA5A0000}"/>
    <cellStyle name="Normal 2 2 4 2 2 5 2 3" xfId="23359" xr:uid="{00000000-0005-0000-0000-0000CB5A0000}"/>
    <cellStyle name="Normal 2 2 4 2 2 5 2 4" xfId="23360" xr:uid="{00000000-0005-0000-0000-0000CC5A0000}"/>
    <cellStyle name="Normal 2 2 4 2 2 5 2 5" xfId="23361" xr:uid="{00000000-0005-0000-0000-0000CD5A0000}"/>
    <cellStyle name="Normal 2 2 4 2 2 5 2 6" xfId="23362" xr:uid="{00000000-0005-0000-0000-0000CE5A0000}"/>
    <cellStyle name="Normal 2 2 4 2 2 5 2 7" xfId="23363" xr:uid="{00000000-0005-0000-0000-0000CF5A0000}"/>
    <cellStyle name="Normal 2 2 4 2 2 5 2 8" xfId="23364" xr:uid="{00000000-0005-0000-0000-0000D05A0000}"/>
    <cellStyle name="Normal 2 2 4 2 2 5 2 9" xfId="23365" xr:uid="{00000000-0005-0000-0000-0000D15A0000}"/>
    <cellStyle name="Normal 2 2 4 2 2 5 3" xfId="23366" xr:uid="{00000000-0005-0000-0000-0000D25A0000}"/>
    <cellStyle name="Normal 2 2 4 2 2 5 3 10" xfId="23367" xr:uid="{00000000-0005-0000-0000-0000D35A0000}"/>
    <cellStyle name="Normal 2 2 4 2 2 5 3 2" xfId="23368" xr:uid="{00000000-0005-0000-0000-0000D45A0000}"/>
    <cellStyle name="Normal 2 2 4 2 2 5 3 3" xfId="23369" xr:uid="{00000000-0005-0000-0000-0000D55A0000}"/>
    <cellStyle name="Normal 2 2 4 2 2 5 3 4" xfId="23370" xr:uid="{00000000-0005-0000-0000-0000D65A0000}"/>
    <cellStyle name="Normal 2 2 4 2 2 5 3 5" xfId="23371" xr:uid="{00000000-0005-0000-0000-0000D75A0000}"/>
    <cellStyle name="Normal 2 2 4 2 2 5 3 6" xfId="23372" xr:uid="{00000000-0005-0000-0000-0000D85A0000}"/>
    <cellStyle name="Normal 2 2 4 2 2 5 3 7" xfId="23373" xr:uid="{00000000-0005-0000-0000-0000D95A0000}"/>
    <cellStyle name="Normal 2 2 4 2 2 5 3 8" xfId="23374" xr:uid="{00000000-0005-0000-0000-0000DA5A0000}"/>
    <cellStyle name="Normal 2 2 4 2 2 5 3 9" xfId="23375" xr:uid="{00000000-0005-0000-0000-0000DB5A0000}"/>
    <cellStyle name="Normal 2 2 4 2 2 5 4" xfId="23376" xr:uid="{00000000-0005-0000-0000-0000DC5A0000}"/>
    <cellStyle name="Normal 2 2 4 2 2 5 4 10" xfId="23377" xr:uid="{00000000-0005-0000-0000-0000DD5A0000}"/>
    <cellStyle name="Normal 2 2 4 2 2 5 4 2" xfId="23378" xr:uid="{00000000-0005-0000-0000-0000DE5A0000}"/>
    <cellStyle name="Normal 2 2 4 2 2 5 4 3" xfId="23379" xr:uid="{00000000-0005-0000-0000-0000DF5A0000}"/>
    <cellStyle name="Normal 2 2 4 2 2 5 4 4" xfId="23380" xr:uid="{00000000-0005-0000-0000-0000E05A0000}"/>
    <cellStyle name="Normal 2 2 4 2 2 5 4 5" xfId="23381" xr:uid="{00000000-0005-0000-0000-0000E15A0000}"/>
    <cellStyle name="Normal 2 2 4 2 2 5 4 6" xfId="23382" xr:uid="{00000000-0005-0000-0000-0000E25A0000}"/>
    <cellStyle name="Normal 2 2 4 2 2 5 4 7" xfId="23383" xr:uid="{00000000-0005-0000-0000-0000E35A0000}"/>
    <cellStyle name="Normal 2 2 4 2 2 5 4 8" xfId="23384" xr:uid="{00000000-0005-0000-0000-0000E45A0000}"/>
    <cellStyle name="Normal 2 2 4 2 2 5 4 9" xfId="23385" xr:uid="{00000000-0005-0000-0000-0000E55A0000}"/>
    <cellStyle name="Normal 2 2 4 2 2 5 5" xfId="23386" xr:uid="{00000000-0005-0000-0000-0000E65A0000}"/>
    <cellStyle name="Normal 2 2 4 2 2 5 5 10" xfId="23387" xr:uid="{00000000-0005-0000-0000-0000E75A0000}"/>
    <cellStyle name="Normal 2 2 4 2 2 5 5 2" xfId="23388" xr:uid="{00000000-0005-0000-0000-0000E85A0000}"/>
    <cellStyle name="Normal 2 2 4 2 2 5 5 3" xfId="23389" xr:uid="{00000000-0005-0000-0000-0000E95A0000}"/>
    <cellStyle name="Normal 2 2 4 2 2 5 5 4" xfId="23390" xr:uid="{00000000-0005-0000-0000-0000EA5A0000}"/>
    <cellStyle name="Normal 2 2 4 2 2 5 5 5" xfId="23391" xr:uid="{00000000-0005-0000-0000-0000EB5A0000}"/>
    <cellStyle name="Normal 2 2 4 2 2 5 5 6" xfId="23392" xr:uid="{00000000-0005-0000-0000-0000EC5A0000}"/>
    <cellStyle name="Normal 2 2 4 2 2 5 5 7" xfId="23393" xr:uid="{00000000-0005-0000-0000-0000ED5A0000}"/>
    <cellStyle name="Normal 2 2 4 2 2 5 5 8" xfId="23394" xr:uid="{00000000-0005-0000-0000-0000EE5A0000}"/>
    <cellStyle name="Normal 2 2 4 2 2 5 5 9" xfId="23395" xr:uid="{00000000-0005-0000-0000-0000EF5A0000}"/>
    <cellStyle name="Normal 2 2 4 2 2 5 6" xfId="23396" xr:uid="{00000000-0005-0000-0000-0000F05A0000}"/>
    <cellStyle name="Normal 2 2 4 2 2 5 7" xfId="23397" xr:uid="{00000000-0005-0000-0000-0000F15A0000}"/>
    <cellStyle name="Normal 2 2 4 2 2 5 8" xfId="23398" xr:uid="{00000000-0005-0000-0000-0000F25A0000}"/>
    <cellStyle name="Normal 2 2 4 2 2 5 9" xfId="23399" xr:uid="{00000000-0005-0000-0000-0000F35A0000}"/>
    <cellStyle name="Normal 2 2 4 2 2 6" xfId="23400" xr:uid="{00000000-0005-0000-0000-0000F45A0000}"/>
    <cellStyle name="Normal 2 2 4 2 2 6 10" xfId="23401" xr:uid="{00000000-0005-0000-0000-0000F55A0000}"/>
    <cellStyle name="Normal 2 2 4 2 2 6 11" xfId="23402" xr:uid="{00000000-0005-0000-0000-0000F65A0000}"/>
    <cellStyle name="Normal 2 2 4 2 2 6 12" xfId="23403" xr:uid="{00000000-0005-0000-0000-0000F75A0000}"/>
    <cellStyle name="Normal 2 2 4 2 2 6 13" xfId="23404" xr:uid="{00000000-0005-0000-0000-0000F85A0000}"/>
    <cellStyle name="Normal 2 2 4 2 2 6 14" xfId="23405" xr:uid="{00000000-0005-0000-0000-0000F95A0000}"/>
    <cellStyle name="Normal 2 2 4 2 2 6 2" xfId="23406" xr:uid="{00000000-0005-0000-0000-0000FA5A0000}"/>
    <cellStyle name="Normal 2 2 4 2 2 6 2 10" xfId="23407" xr:uid="{00000000-0005-0000-0000-0000FB5A0000}"/>
    <cellStyle name="Normal 2 2 4 2 2 6 2 2" xfId="23408" xr:uid="{00000000-0005-0000-0000-0000FC5A0000}"/>
    <cellStyle name="Normal 2 2 4 2 2 6 2 3" xfId="23409" xr:uid="{00000000-0005-0000-0000-0000FD5A0000}"/>
    <cellStyle name="Normal 2 2 4 2 2 6 2 4" xfId="23410" xr:uid="{00000000-0005-0000-0000-0000FE5A0000}"/>
    <cellStyle name="Normal 2 2 4 2 2 6 2 5" xfId="23411" xr:uid="{00000000-0005-0000-0000-0000FF5A0000}"/>
    <cellStyle name="Normal 2 2 4 2 2 6 2 6" xfId="23412" xr:uid="{00000000-0005-0000-0000-0000005B0000}"/>
    <cellStyle name="Normal 2 2 4 2 2 6 2 7" xfId="23413" xr:uid="{00000000-0005-0000-0000-0000015B0000}"/>
    <cellStyle name="Normal 2 2 4 2 2 6 2 8" xfId="23414" xr:uid="{00000000-0005-0000-0000-0000025B0000}"/>
    <cellStyle name="Normal 2 2 4 2 2 6 2 9" xfId="23415" xr:uid="{00000000-0005-0000-0000-0000035B0000}"/>
    <cellStyle name="Normal 2 2 4 2 2 6 3" xfId="23416" xr:uid="{00000000-0005-0000-0000-0000045B0000}"/>
    <cellStyle name="Normal 2 2 4 2 2 6 3 10" xfId="23417" xr:uid="{00000000-0005-0000-0000-0000055B0000}"/>
    <cellStyle name="Normal 2 2 4 2 2 6 3 2" xfId="23418" xr:uid="{00000000-0005-0000-0000-0000065B0000}"/>
    <cellStyle name="Normal 2 2 4 2 2 6 3 3" xfId="23419" xr:uid="{00000000-0005-0000-0000-0000075B0000}"/>
    <cellStyle name="Normal 2 2 4 2 2 6 3 4" xfId="23420" xr:uid="{00000000-0005-0000-0000-0000085B0000}"/>
    <cellStyle name="Normal 2 2 4 2 2 6 3 5" xfId="23421" xr:uid="{00000000-0005-0000-0000-0000095B0000}"/>
    <cellStyle name="Normal 2 2 4 2 2 6 3 6" xfId="23422" xr:uid="{00000000-0005-0000-0000-00000A5B0000}"/>
    <cellStyle name="Normal 2 2 4 2 2 6 3 7" xfId="23423" xr:uid="{00000000-0005-0000-0000-00000B5B0000}"/>
    <cellStyle name="Normal 2 2 4 2 2 6 3 8" xfId="23424" xr:uid="{00000000-0005-0000-0000-00000C5B0000}"/>
    <cellStyle name="Normal 2 2 4 2 2 6 3 9" xfId="23425" xr:uid="{00000000-0005-0000-0000-00000D5B0000}"/>
    <cellStyle name="Normal 2 2 4 2 2 6 4" xfId="23426" xr:uid="{00000000-0005-0000-0000-00000E5B0000}"/>
    <cellStyle name="Normal 2 2 4 2 2 6 4 10" xfId="23427" xr:uid="{00000000-0005-0000-0000-00000F5B0000}"/>
    <cellStyle name="Normal 2 2 4 2 2 6 4 2" xfId="23428" xr:uid="{00000000-0005-0000-0000-0000105B0000}"/>
    <cellStyle name="Normal 2 2 4 2 2 6 4 3" xfId="23429" xr:uid="{00000000-0005-0000-0000-0000115B0000}"/>
    <cellStyle name="Normal 2 2 4 2 2 6 4 4" xfId="23430" xr:uid="{00000000-0005-0000-0000-0000125B0000}"/>
    <cellStyle name="Normal 2 2 4 2 2 6 4 5" xfId="23431" xr:uid="{00000000-0005-0000-0000-0000135B0000}"/>
    <cellStyle name="Normal 2 2 4 2 2 6 4 6" xfId="23432" xr:uid="{00000000-0005-0000-0000-0000145B0000}"/>
    <cellStyle name="Normal 2 2 4 2 2 6 4 7" xfId="23433" xr:uid="{00000000-0005-0000-0000-0000155B0000}"/>
    <cellStyle name="Normal 2 2 4 2 2 6 4 8" xfId="23434" xr:uid="{00000000-0005-0000-0000-0000165B0000}"/>
    <cellStyle name="Normal 2 2 4 2 2 6 4 9" xfId="23435" xr:uid="{00000000-0005-0000-0000-0000175B0000}"/>
    <cellStyle name="Normal 2 2 4 2 2 6 5" xfId="23436" xr:uid="{00000000-0005-0000-0000-0000185B0000}"/>
    <cellStyle name="Normal 2 2 4 2 2 6 5 10" xfId="23437" xr:uid="{00000000-0005-0000-0000-0000195B0000}"/>
    <cellStyle name="Normal 2 2 4 2 2 6 5 2" xfId="23438" xr:uid="{00000000-0005-0000-0000-00001A5B0000}"/>
    <cellStyle name="Normal 2 2 4 2 2 6 5 3" xfId="23439" xr:uid="{00000000-0005-0000-0000-00001B5B0000}"/>
    <cellStyle name="Normal 2 2 4 2 2 6 5 4" xfId="23440" xr:uid="{00000000-0005-0000-0000-00001C5B0000}"/>
    <cellStyle name="Normal 2 2 4 2 2 6 5 5" xfId="23441" xr:uid="{00000000-0005-0000-0000-00001D5B0000}"/>
    <cellStyle name="Normal 2 2 4 2 2 6 5 6" xfId="23442" xr:uid="{00000000-0005-0000-0000-00001E5B0000}"/>
    <cellStyle name="Normal 2 2 4 2 2 6 5 7" xfId="23443" xr:uid="{00000000-0005-0000-0000-00001F5B0000}"/>
    <cellStyle name="Normal 2 2 4 2 2 6 5 8" xfId="23444" xr:uid="{00000000-0005-0000-0000-0000205B0000}"/>
    <cellStyle name="Normal 2 2 4 2 2 6 5 9" xfId="23445" xr:uid="{00000000-0005-0000-0000-0000215B0000}"/>
    <cellStyle name="Normal 2 2 4 2 2 6 6" xfId="23446" xr:uid="{00000000-0005-0000-0000-0000225B0000}"/>
    <cellStyle name="Normal 2 2 4 2 2 6 7" xfId="23447" xr:uid="{00000000-0005-0000-0000-0000235B0000}"/>
    <cellStyle name="Normal 2 2 4 2 2 6 8" xfId="23448" xr:uid="{00000000-0005-0000-0000-0000245B0000}"/>
    <cellStyle name="Normal 2 2 4 2 2 6 9" xfId="23449" xr:uid="{00000000-0005-0000-0000-0000255B0000}"/>
    <cellStyle name="Normal 2 2 4 2 2 7" xfId="23450" xr:uid="{00000000-0005-0000-0000-0000265B0000}"/>
    <cellStyle name="Normal 2 2 4 2 2 7 10" xfId="23451" xr:uid="{00000000-0005-0000-0000-0000275B0000}"/>
    <cellStyle name="Normal 2 2 4 2 2 7 11" xfId="23452" xr:uid="{00000000-0005-0000-0000-0000285B0000}"/>
    <cellStyle name="Normal 2 2 4 2 2 7 12" xfId="23453" xr:uid="{00000000-0005-0000-0000-0000295B0000}"/>
    <cellStyle name="Normal 2 2 4 2 2 7 13" xfId="23454" xr:uid="{00000000-0005-0000-0000-00002A5B0000}"/>
    <cellStyle name="Normal 2 2 4 2 2 7 14" xfId="23455" xr:uid="{00000000-0005-0000-0000-00002B5B0000}"/>
    <cellStyle name="Normal 2 2 4 2 2 7 2" xfId="23456" xr:uid="{00000000-0005-0000-0000-00002C5B0000}"/>
    <cellStyle name="Normal 2 2 4 2 2 7 2 10" xfId="23457" xr:uid="{00000000-0005-0000-0000-00002D5B0000}"/>
    <cellStyle name="Normal 2 2 4 2 2 7 2 2" xfId="23458" xr:uid="{00000000-0005-0000-0000-00002E5B0000}"/>
    <cellStyle name="Normal 2 2 4 2 2 7 2 3" xfId="23459" xr:uid="{00000000-0005-0000-0000-00002F5B0000}"/>
    <cellStyle name="Normal 2 2 4 2 2 7 2 4" xfId="23460" xr:uid="{00000000-0005-0000-0000-0000305B0000}"/>
    <cellStyle name="Normal 2 2 4 2 2 7 2 5" xfId="23461" xr:uid="{00000000-0005-0000-0000-0000315B0000}"/>
    <cellStyle name="Normal 2 2 4 2 2 7 2 6" xfId="23462" xr:uid="{00000000-0005-0000-0000-0000325B0000}"/>
    <cellStyle name="Normal 2 2 4 2 2 7 2 7" xfId="23463" xr:uid="{00000000-0005-0000-0000-0000335B0000}"/>
    <cellStyle name="Normal 2 2 4 2 2 7 2 8" xfId="23464" xr:uid="{00000000-0005-0000-0000-0000345B0000}"/>
    <cellStyle name="Normal 2 2 4 2 2 7 2 9" xfId="23465" xr:uid="{00000000-0005-0000-0000-0000355B0000}"/>
    <cellStyle name="Normal 2 2 4 2 2 7 3" xfId="23466" xr:uid="{00000000-0005-0000-0000-0000365B0000}"/>
    <cellStyle name="Normal 2 2 4 2 2 7 3 10" xfId="23467" xr:uid="{00000000-0005-0000-0000-0000375B0000}"/>
    <cellStyle name="Normal 2 2 4 2 2 7 3 2" xfId="23468" xr:uid="{00000000-0005-0000-0000-0000385B0000}"/>
    <cellStyle name="Normal 2 2 4 2 2 7 3 3" xfId="23469" xr:uid="{00000000-0005-0000-0000-0000395B0000}"/>
    <cellStyle name="Normal 2 2 4 2 2 7 3 4" xfId="23470" xr:uid="{00000000-0005-0000-0000-00003A5B0000}"/>
    <cellStyle name="Normal 2 2 4 2 2 7 3 5" xfId="23471" xr:uid="{00000000-0005-0000-0000-00003B5B0000}"/>
    <cellStyle name="Normal 2 2 4 2 2 7 3 6" xfId="23472" xr:uid="{00000000-0005-0000-0000-00003C5B0000}"/>
    <cellStyle name="Normal 2 2 4 2 2 7 3 7" xfId="23473" xr:uid="{00000000-0005-0000-0000-00003D5B0000}"/>
    <cellStyle name="Normal 2 2 4 2 2 7 3 8" xfId="23474" xr:uid="{00000000-0005-0000-0000-00003E5B0000}"/>
    <cellStyle name="Normal 2 2 4 2 2 7 3 9" xfId="23475" xr:uid="{00000000-0005-0000-0000-00003F5B0000}"/>
    <cellStyle name="Normal 2 2 4 2 2 7 4" xfId="23476" xr:uid="{00000000-0005-0000-0000-0000405B0000}"/>
    <cellStyle name="Normal 2 2 4 2 2 7 4 10" xfId="23477" xr:uid="{00000000-0005-0000-0000-0000415B0000}"/>
    <cellStyle name="Normal 2 2 4 2 2 7 4 2" xfId="23478" xr:uid="{00000000-0005-0000-0000-0000425B0000}"/>
    <cellStyle name="Normal 2 2 4 2 2 7 4 3" xfId="23479" xr:uid="{00000000-0005-0000-0000-0000435B0000}"/>
    <cellStyle name="Normal 2 2 4 2 2 7 4 4" xfId="23480" xr:uid="{00000000-0005-0000-0000-0000445B0000}"/>
    <cellStyle name="Normal 2 2 4 2 2 7 4 5" xfId="23481" xr:uid="{00000000-0005-0000-0000-0000455B0000}"/>
    <cellStyle name="Normal 2 2 4 2 2 7 4 6" xfId="23482" xr:uid="{00000000-0005-0000-0000-0000465B0000}"/>
    <cellStyle name="Normal 2 2 4 2 2 7 4 7" xfId="23483" xr:uid="{00000000-0005-0000-0000-0000475B0000}"/>
    <cellStyle name="Normal 2 2 4 2 2 7 4 8" xfId="23484" xr:uid="{00000000-0005-0000-0000-0000485B0000}"/>
    <cellStyle name="Normal 2 2 4 2 2 7 4 9" xfId="23485" xr:uid="{00000000-0005-0000-0000-0000495B0000}"/>
    <cellStyle name="Normal 2 2 4 2 2 7 5" xfId="23486" xr:uid="{00000000-0005-0000-0000-00004A5B0000}"/>
    <cellStyle name="Normal 2 2 4 2 2 7 5 10" xfId="23487" xr:uid="{00000000-0005-0000-0000-00004B5B0000}"/>
    <cellStyle name="Normal 2 2 4 2 2 7 5 2" xfId="23488" xr:uid="{00000000-0005-0000-0000-00004C5B0000}"/>
    <cellStyle name="Normal 2 2 4 2 2 7 5 3" xfId="23489" xr:uid="{00000000-0005-0000-0000-00004D5B0000}"/>
    <cellStyle name="Normal 2 2 4 2 2 7 5 4" xfId="23490" xr:uid="{00000000-0005-0000-0000-00004E5B0000}"/>
    <cellStyle name="Normal 2 2 4 2 2 7 5 5" xfId="23491" xr:uid="{00000000-0005-0000-0000-00004F5B0000}"/>
    <cellStyle name="Normal 2 2 4 2 2 7 5 6" xfId="23492" xr:uid="{00000000-0005-0000-0000-0000505B0000}"/>
    <cellStyle name="Normal 2 2 4 2 2 7 5 7" xfId="23493" xr:uid="{00000000-0005-0000-0000-0000515B0000}"/>
    <cellStyle name="Normal 2 2 4 2 2 7 5 8" xfId="23494" xr:uid="{00000000-0005-0000-0000-0000525B0000}"/>
    <cellStyle name="Normal 2 2 4 2 2 7 5 9" xfId="23495" xr:uid="{00000000-0005-0000-0000-0000535B0000}"/>
    <cellStyle name="Normal 2 2 4 2 2 7 6" xfId="23496" xr:uid="{00000000-0005-0000-0000-0000545B0000}"/>
    <cellStyle name="Normal 2 2 4 2 2 7 7" xfId="23497" xr:uid="{00000000-0005-0000-0000-0000555B0000}"/>
    <cellStyle name="Normal 2 2 4 2 2 7 8" xfId="23498" xr:uid="{00000000-0005-0000-0000-0000565B0000}"/>
    <cellStyle name="Normal 2 2 4 2 2 7 9" xfId="23499" xr:uid="{00000000-0005-0000-0000-0000575B0000}"/>
    <cellStyle name="Normal 2 2 4 2 2 8" xfId="23500" xr:uid="{00000000-0005-0000-0000-0000585B0000}"/>
    <cellStyle name="Normal 2 2 4 2 2 8 10" xfId="23501" xr:uid="{00000000-0005-0000-0000-0000595B0000}"/>
    <cellStyle name="Normal 2 2 4 2 2 8 11" xfId="23502" xr:uid="{00000000-0005-0000-0000-00005A5B0000}"/>
    <cellStyle name="Normal 2 2 4 2 2 8 12" xfId="23503" xr:uid="{00000000-0005-0000-0000-00005B5B0000}"/>
    <cellStyle name="Normal 2 2 4 2 2 8 13" xfId="23504" xr:uid="{00000000-0005-0000-0000-00005C5B0000}"/>
    <cellStyle name="Normal 2 2 4 2 2 8 14" xfId="23505" xr:uid="{00000000-0005-0000-0000-00005D5B0000}"/>
    <cellStyle name="Normal 2 2 4 2 2 8 2" xfId="23506" xr:uid="{00000000-0005-0000-0000-00005E5B0000}"/>
    <cellStyle name="Normal 2 2 4 2 2 8 2 10" xfId="23507" xr:uid="{00000000-0005-0000-0000-00005F5B0000}"/>
    <cellStyle name="Normal 2 2 4 2 2 8 2 2" xfId="23508" xr:uid="{00000000-0005-0000-0000-0000605B0000}"/>
    <cellStyle name="Normal 2 2 4 2 2 8 2 3" xfId="23509" xr:uid="{00000000-0005-0000-0000-0000615B0000}"/>
    <cellStyle name="Normal 2 2 4 2 2 8 2 4" xfId="23510" xr:uid="{00000000-0005-0000-0000-0000625B0000}"/>
    <cellStyle name="Normal 2 2 4 2 2 8 2 5" xfId="23511" xr:uid="{00000000-0005-0000-0000-0000635B0000}"/>
    <cellStyle name="Normal 2 2 4 2 2 8 2 6" xfId="23512" xr:uid="{00000000-0005-0000-0000-0000645B0000}"/>
    <cellStyle name="Normal 2 2 4 2 2 8 2 7" xfId="23513" xr:uid="{00000000-0005-0000-0000-0000655B0000}"/>
    <cellStyle name="Normal 2 2 4 2 2 8 2 8" xfId="23514" xr:uid="{00000000-0005-0000-0000-0000665B0000}"/>
    <cellStyle name="Normal 2 2 4 2 2 8 2 9" xfId="23515" xr:uid="{00000000-0005-0000-0000-0000675B0000}"/>
    <cellStyle name="Normal 2 2 4 2 2 8 3" xfId="23516" xr:uid="{00000000-0005-0000-0000-0000685B0000}"/>
    <cellStyle name="Normal 2 2 4 2 2 8 3 10" xfId="23517" xr:uid="{00000000-0005-0000-0000-0000695B0000}"/>
    <cellStyle name="Normal 2 2 4 2 2 8 3 2" xfId="23518" xr:uid="{00000000-0005-0000-0000-00006A5B0000}"/>
    <cellStyle name="Normal 2 2 4 2 2 8 3 3" xfId="23519" xr:uid="{00000000-0005-0000-0000-00006B5B0000}"/>
    <cellStyle name="Normal 2 2 4 2 2 8 3 4" xfId="23520" xr:uid="{00000000-0005-0000-0000-00006C5B0000}"/>
    <cellStyle name="Normal 2 2 4 2 2 8 3 5" xfId="23521" xr:uid="{00000000-0005-0000-0000-00006D5B0000}"/>
    <cellStyle name="Normal 2 2 4 2 2 8 3 6" xfId="23522" xr:uid="{00000000-0005-0000-0000-00006E5B0000}"/>
    <cellStyle name="Normal 2 2 4 2 2 8 3 7" xfId="23523" xr:uid="{00000000-0005-0000-0000-00006F5B0000}"/>
    <cellStyle name="Normal 2 2 4 2 2 8 3 8" xfId="23524" xr:uid="{00000000-0005-0000-0000-0000705B0000}"/>
    <cellStyle name="Normal 2 2 4 2 2 8 3 9" xfId="23525" xr:uid="{00000000-0005-0000-0000-0000715B0000}"/>
    <cellStyle name="Normal 2 2 4 2 2 8 4" xfId="23526" xr:uid="{00000000-0005-0000-0000-0000725B0000}"/>
    <cellStyle name="Normal 2 2 4 2 2 8 4 10" xfId="23527" xr:uid="{00000000-0005-0000-0000-0000735B0000}"/>
    <cellStyle name="Normal 2 2 4 2 2 8 4 2" xfId="23528" xr:uid="{00000000-0005-0000-0000-0000745B0000}"/>
    <cellStyle name="Normal 2 2 4 2 2 8 4 3" xfId="23529" xr:uid="{00000000-0005-0000-0000-0000755B0000}"/>
    <cellStyle name="Normal 2 2 4 2 2 8 4 4" xfId="23530" xr:uid="{00000000-0005-0000-0000-0000765B0000}"/>
    <cellStyle name="Normal 2 2 4 2 2 8 4 5" xfId="23531" xr:uid="{00000000-0005-0000-0000-0000775B0000}"/>
    <cellStyle name="Normal 2 2 4 2 2 8 4 6" xfId="23532" xr:uid="{00000000-0005-0000-0000-0000785B0000}"/>
    <cellStyle name="Normal 2 2 4 2 2 8 4 7" xfId="23533" xr:uid="{00000000-0005-0000-0000-0000795B0000}"/>
    <cellStyle name="Normal 2 2 4 2 2 8 4 8" xfId="23534" xr:uid="{00000000-0005-0000-0000-00007A5B0000}"/>
    <cellStyle name="Normal 2 2 4 2 2 8 4 9" xfId="23535" xr:uid="{00000000-0005-0000-0000-00007B5B0000}"/>
    <cellStyle name="Normal 2 2 4 2 2 8 5" xfId="23536" xr:uid="{00000000-0005-0000-0000-00007C5B0000}"/>
    <cellStyle name="Normal 2 2 4 2 2 8 5 10" xfId="23537" xr:uid="{00000000-0005-0000-0000-00007D5B0000}"/>
    <cellStyle name="Normal 2 2 4 2 2 8 5 2" xfId="23538" xr:uid="{00000000-0005-0000-0000-00007E5B0000}"/>
    <cellStyle name="Normal 2 2 4 2 2 8 5 3" xfId="23539" xr:uid="{00000000-0005-0000-0000-00007F5B0000}"/>
    <cellStyle name="Normal 2 2 4 2 2 8 5 4" xfId="23540" xr:uid="{00000000-0005-0000-0000-0000805B0000}"/>
    <cellStyle name="Normal 2 2 4 2 2 8 5 5" xfId="23541" xr:uid="{00000000-0005-0000-0000-0000815B0000}"/>
    <cellStyle name="Normal 2 2 4 2 2 8 5 6" xfId="23542" xr:uid="{00000000-0005-0000-0000-0000825B0000}"/>
    <cellStyle name="Normal 2 2 4 2 2 8 5 7" xfId="23543" xr:uid="{00000000-0005-0000-0000-0000835B0000}"/>
    <cellStyle name="Normal 2 2 4 2 2 8 5 8" xfId="23544" xr:uid="{00000000-0005-0000-0000-0000845B0000}"/>
    <cellStyle name="Normal 2 2 4 2 2 8 5 9" xfId="23545" xr:uid="{00000000-0005-0000-0000-0000855B0000}"/>
    <cellStyle name="Normal 2 2 4 2 2 8 6" xfId="23546" xr:uid="{00000000-0005-0000-0000-0000865B0000}"/>
    <cellStyle name="Normal 2 2 4 2 2 8 7" xfId="23547" xr:uid="{00000000-0005-0000-0000-0000875B0000}"/>
    <cellStyle name="Normal 2 2 4 2 2 8 8" xfId="23548" xr:uid="{00000000-0005-0000-0000-0000885B0000}"/>
    <cellStyle name="Normal 2 2 4 2 2 8 9" xfId="23549" xr:uid="{00000000-0005-0000-0000-0000895B0000}"/>
    <cellStyle name="Normal 2 2 4 2 2 9" xfId="23550" xr:uid="{00000000-0005-0000-0000-00008A5B0000}"/>
    <cellStyle name="Normal 2 2 4 2 2 9 10" xfId="23551" xr:uid="{00000000-0005-0000-0000-00008B5B0000}"/>
    <cellStyle name="Normal 2 2 4 2 2 9 11" xfId="23552" xr:uid="{00000000-0005-0000-0000-00008C5B0000}"/>
    <cellStyle name="Normal 2 2 4 2 2 9 12" xfId="23553" xr:uid="{00000000-0005-0000-0000-00008D5B0000}"/>
    <cellStyle name="Normal 2 2 4 2 2 9 13" xfId="23554" xr:uid="{00000000-0005-0000-0000-00008E5B0000}"/>
    <cellStyle name="Normal 2 2 4 2 2 9 14" xfId="23555" xr:uid="{00000000-0005-0000-0000-00008F5B0000}"/>
    <cellStyle name="Normal 2 2 4 2 2 9 2" xfId="23556" xr:uid="{00000000-0005-0000-0000-0000905B0000}"/>
    <cellStyle name="Normal 2 2 4 2 2 9 2 10" xfId="23557" xr:uid="{00000000-0005-0000-0000-0000915B0000}"/>
    <cellStyle name="Normal 2 2 4 2 2 9 2 2" xfId="23558" xr:uid="{00000000-0005-0000-0000-0000925B0000}"/>
    <cellStyle name="Normal 2 2 4 2 2 9 2 3" xfId="23559" xr:uid="{00000000-0005-0000-0000-0000935B0000}"/>
    <cellStyle name="Normal 2 2 4 2 2 9 2 4" xfId="23560" xr:uid="{00000000-0005-0000-0000-0000945B0000}"/>
    <cellStyle name="Normal 2 2 4 2 2 9 2 5" xfId="23561" xr:uid="{00000000-0005-0000-0000-0000955B0000}"/>
    <cellStyle name="Normal 2 2 4 2 2 9 2 6" xfId="23562" xr:uid="{00000000-0005-0000-0000-0000965B0000}"/>
    <cellStyle name="Normal 2 2 4 2 2 9 2 7" xfId="23563" xr:uid="{00000000-0005-0000-0000-0000975B0000}"/>
    <cellStyle name="Normal 2 2 4 2 2 9 2 8" xfId="23564" xr:uid="{00000000-0005-0000-0000-0000985B0000}"/>
    <cellStyle name="Normal 2 2 4 2 2 9 2 9" xfId="23565" xr:uid="{00000000-0005-0000-0000-0000995B0000}"/>
    <cellStyle name="Normal 2 2 4 2 2 9 3" xfId="23566" xr:uid="{00000000-0005-0000-0000-00009A5B0000}"/>
    <cellStyle name="Normal 2 2 4 2 2 9 3 10" xfId="23567" xr:uid="{00000000-0005-0000-0000-00009B5B0000}"/>
    <cellStyle name="Normal 2 2 4 2 2 9 3 2" xfId="23568" xr:uid="{00000000-0005-0000-0000-00009C5B0000}"/>
    <cellStyle name="Normal 2 2 4 2 2 9 3 3" xfId="23569" xr:uid="{00000000-0005-0000-0000-00009D5B0000}"/>
    <cellStyle name="Normal 2 2 4 2 2 9 3 4" xfId="23570" xr:uid="{00000000-0005-0000-0000-00009E5B0000}"/>
    <cellStyle name="Normal 2 2 4 2 2 9 3 5" xfId="23571" xr:uid="{00000000-0005-0000-0000-00009F5B0000}"/>
    <cellStyle name="Normal 2 2 4 2 2 9 3 6" xfId="23572" xr:uid="{00000000-0005-0000-0000-0000A05B0000}"/>
    <cellStyle name="Normal 2 2 4 2 2 9 3 7" xfId="23573" xr:uid="{00000000-0005-0000-0000-0000A15B0000}"/>
    <cellStyle name="Normal 2 2 4 2 2 9 3 8" xfId="23574" xr:uid="{00000000-0005-0000-0000-0000A25B0000}"/>
    <cellStyle name="Normal 2 2 4 2 2 9 3 9" xfId="23575" xr:uid="{00000000-0005-0000-0000-0000A35B0000}"/>
    <cellStyle name="Normal 2 2 4 2 2 9 4" xfId="23576" xr:uid="{00000000-0005-0000-0000-0000A45B0000}"/>
    <cellStyle name="Normal 2 2 4 2 2 9 4 10" xfId="23577" xr:uid="{00000000-0005-0000-0000-0000A55B0000}"/>
    <cellStyle name="Normal 2 2 4 2 2 9 4 2" xfId="23578" xr:uid="{00000000-0005-0000-0000-0000A65B0000}"/>
    <cellStyle name="Normal 2 2 4 2 2 9 4 3" xfId="23579" xr:uid="{00000000-0005-0000-0000-0000A75B0000}"/>
    <cellStyle name="Normal 2 2 4 2 2 9 4 4" xfId="23580" xr:uid="{00000000-0005-0000-0000-0000A85B0000}"/>
    <cellStyle name="Normal 2 2 4 2 2 9 4 5" xfId="23581" xr:uid="{00000000-0005-0000-0000-0000A95B0000}"/>
    <cellStyle name="Normal 2 2 4 2 2 9 4 6" xfId="23582" xr:uid="{00000000-0005-0000-0000-0000AA5B0000}"/>
    <cellStyle name="Normal 2 2 4 2 2 9 4 7" xfId="23583" xr:uid="{00000000-0005-0000-0000-0000AB5B0000}"/>
    <cellStyle name="Normal 2 2 4 2 2 9 4 8" xfId="23584" xr:uid="{00000000-0005-0000-0000-0000AC5B0000}"/>
    <cellStyle name="Normal 2 2 4 2 2 9 4 9" xfId="23585" xr:uid="{00000000-0005-0000-0000-0000AD5B0000}"/>
    <cellStyle name="Normal 2 2 4 2 2 9 5" xfId="23586" xr:uid="{00000000-0005-0000-0000-0000AE5B0000}"/>
    <cellStyle name="Normal 2 2 4 2 2 9 5 10" xfId="23587" xr:uid="{00000000-0005-0000-0000-0000AF5B0000}"/>
    <cellStyle name="Normal 2 2 4 2 2 9 5 2" xfId="23588" xr:uid="{00000000-0005-0000-0000-0000B05B0000}"/>
    <cellStyle name="Normal 2 2 4 2 2 9 5 3" xfId="23589" xr:uid="{00000000-0005-0000-0000-0000B15B0000}"/>
    <cellStyle name="Normal 2 2 4 2 2 9 5 4" xfId="23590" xr:uid="{00000000-0005-0000-0000-0000B25B0000}"/>
    <cellStyle name="Normal 2 2 4 2 2 9 5 5" xfId="23591" xr:uid="{00000000-0005-0000-0000-0000B35B0000}"/>
    <cellStyle name="Normal 2 2 4 2 2 9 5 6" xfId="23592" xr:uid="{00000000-0005-0000-0000-0000B45B0000}"/>
    <cellStyle name="Normal 2 2 4 2 2 9 5 7" xfId="23593" xr:uid="{00000000-0005-0000-0000-0000B55B0000}"/>
    <cellStyle name="Normal 2 2 4 2 2 9 5 8" xfId="23594" xr:uid="{00000000-0005-0000-0000-0000B65B0000}"/>
    <cellStyle name="Normal 2 2 4 2 2 9 5 9" xfId="23595" xr:uid="{00000000-0005-0000-0000-0000B75B0000}"/>
    <cellStyle name="Normal 2 2 4 2 2 9 6" xfId="23596" xr:uid="{00000000-0005-0000-0000-0000B85B0000}"/>
    <cellStyle name="Normal 2 2 4 2 2 9 7" xfId="23597" xr:uid="{00000000-0005-0000-0000-0000B95B0000}"/>
    <cellStyle name="Normal 2 2 4 2 2 9 8" xfId="23598" xr:uid="{00000000-0005-0000-0000-0000BA5B0000}"/>
    <cellStyle name="Normal 2 2 4 2 2 9 9" xfId="23599" xr:uid="{00000000-0005-0000-0000-0000BB5B0000}"/>
    <cellStyle name="Normal 2 2 4 2 20" xfId="23600" xr:uid="{00000000-0005-0000-0000-0000BC5B0000}"/>
    <cellStyle name="Normal 2 2 4 2 21" xfId="23601" xr:uid="{00000000-0005-0000-0000-0000BD5B0000}"/>
    <cellStyle name="Normal 2 2 4 2 21 10" xfId="23602" xr:uid="{00000000-0005-0000-0000-0000BE5B0000}"/>
    <cellStyle name="Normal 2 2 4 2 21 2" xfId="23603" xr:uid="{00000000-0005-0000-0000-0000BF5B0000}"/>
    <cellStyle name="Normal 2 2 4 2 21 3" xfId="23604" xr:uid="{00000000-0005-0000-0000-0000C05B0000}"/>
    <cellStyle name="Normal 2 2 4 2 21 4" xfId="23605" xr:uid="{00000000-0005-0000-0000-0000C15B0000}"/>
    <cellStyle name="Normal 2 2 4 2 21 5" xfId="23606" xr:uid="{00000000-0005-0000-0000-0000C25B0000}"/>
    <cellStyle name="Normal 2 2 4 2 21 6" xfId="23607" xr:uid="{00000000-0005-0000-0000-0000C35B0000}"/>
    <cellStyle name="Normal 2 2 4 2 21 7" xfId="23608" xr:uid="{00000000-0005-0000-0000-0000C45B0000}"/>
    <cellStyle name="Normal 2 2 4 2 21 8" xfId="23609" xr:uid="{00000000-0005-0000-0000-0000C55B0000}"/>
    <cellStyle name="Normal 2 2 4 2 21 9" xfId="23610" xr:uid="{00000000-0005-0000-0000-0000C65B0000}"/>
    <cellStyle name="Normal 2 2 4 2 22" xfId="23611" xr:uid="{00000000-0005-0000-0000-0000C75B0000}"/>
    <cellStyle name="Normal 2 2 4 2 22 10" xfId="23612" xr:uid="{00000000-0005-0000-0000-0000C85B0000}"/>
    <cellStyle name="Normal 2 2 4 2 22 2" xfId="23613" xr:uid="{00000000-0005-0000-0000-0000C95B0000}"/>
    <cellStyle name="Normal 2 2 4 2 22 3" xfId="23614" xr:uid="{00000000-0005-0000-0000-0000CA5B0000}"/>
    <cellStyle name="Normal 2 2 4 2 22 4" xfId="23615" xr:uid="{00000000-0005-0000-0000-0000CB5B0000}"/>
    <cellStyle name="Normal 2 2 4 2 22 5" xfId="23616" xr:uid="{00000000-0005-0000-0000-0000CC5B0000}"/>
    <cellStyle name="Normal 2 2 4 2 22 6" xfId="23617" xr:uid="{00000000-0005-0000-0000-0000CD5B0000}"/>
    <cellStyle name="Normal 2 2 4 2 22 7" xfId="23618" xr:uid="{00000000-0005-0000-0000-0000CE5B0000}"/>
    <cellStyle name="Normal 2 2 4 2 22 8" xfId="23619" xr:uid="{00000000-0005-0000-0000-0000CF5B0000}"/>
    <cellStyle name="Normal 2 2 4 2 22 9" xfId="23620" xr:uid="{00000000-0005-0000-0000-0000D05B0000}"/>
    <cellStyle name="Normal 2 2 4 2 23" xfId="23621" xr:uid="{00000000-0005-0000-0000-0000D15B0000}"/>
    <cellStyle name="Normal 2 2 4 2 23 10" xfId="23622" xr:uid="{00000000-0005-0000-0000-0000D25B0000}"/>
    <cellStyle name="Normal 2 2 4 2 23 2" xfId="23623" xr:uid="{00000000-0005-0000-0000-0000D35B0000}"/>
    <cellStyle name="Normal 2 2 4 2 23 3" xfId="23624" xr:uid="{00000000-0005-0000-0000-0000D45B0000}"/>
    <cellStyle name="Normal 2 2 4 2 23 4" xfId="23625" xr:uid="{00000000-0005-0000-0000-0000D55B0000}"/>
    <cellStyle name="Normal 2 2 4 2 23 5" xfId="23626" xr:uid="{00000000-0005-0000-0000-0000D65B0000}"/>
    <cellStyle name="Normal 2 2 4 2 23 6" xfId="23627" xr:uid="{00000000-0005-0000-0000-0000D75B0000}"/>
    <cellStyle name="Normal 2 2 4 2 23 7" xfId="23628" xr:uid="{00000000-0005-0000-0000-0000D85B0000}"/>
    <cellStyle name="Normal 2 2 4 2 23 8" xfId="23629" xr:uid="{00000000-0005-0000-0000-0000D95B0000}"/>
    <cellStyle name="Normal 2 2 4 2 23 9" xfId="23630" xr:uid="{00000000-0005-0000-0000-0000DA5B0000}"/>
    <cellStyle name="Normal 2 2 4 2 24" xfId="23631" xr:uid="{00000000-0005-0000-0000-0000DB5B0000}"/>
    <cellStyle name="Normal 2 2 4 2 24 10" xfId="23632" xr:uid="{00000000-0005-0000-0000-0000DC5B0000}"/>
    <cellStyle name="Normal 2 2 4 2 24 2" xfId="23633" xr:uid="{00000000-0005-0000-0000-0000DD5B0000}"/>
    <cellStyle name="Normal 2 2 4 2 24 3" xfId="23634" xr:uid="{00000000-0005-0000-0000-0000DE5B0000}"/>
    <cellStyle name="Normal 2 2 4 2 24 4" xfId="23635" xr:uid="{00000000-0005-0000-0000-0000DF5B0000}"/>
    <cellStyle name="Normal 2 2 4 2 24 5" xfId="23636" xr:uid="{00000000-0005-0000-0000-0000E05B0000}"/>
    <cellStyle name="Normal 2 2 4 2 24 6" xfId="23637" xr:uid="{00000000-0005-0000-0000-0000E15B0000}"/>
    <cellStyle name="Normal 2 2 4 2 24 7" xfId="23638" xr:uid="{00000000-0005-0000-0000-0000E25B0000}"/>
    <cellStyle name="Normal 2 2 4 2 24 8" xfId="23639" xr:uid="{00000000-0005-0000-0000-0000E35B0000}"/>
    <cellStyle name="Normal 2 2 4 2 24 9" xfId="23640" xr:uid="{00000000-0005-0000-0000-0000E45B0000}"/>
    <cellStyle name="Normal 2 2 4 2 25" xfId="23641" xr:uid="{00000000-0005-0000-0000-0000E55B0000}"/>
    <cellStyle name="Normal 2 2 4 2 26" xfId="23642" xr:uid="{00000000-0005-0000-0000-0000E65B0000}"/>
    <cellStyle name="Normal 2 2 4 2 27" xfId="23643" xr:uid="{00000000-0005-0000-0000-0000E75B0000}"/>
    <cellStyle name="Normal 2 2 4 2 28" xfId="23644" xr:uid="{00000000-0005-0000-0000-0000E85B0000}"/>
    <cellStyle name="Normal 2 2 4 2 29" xfId="23645" xr:uid="{00000000-0005-0000-0000-0000E95B0000}"/>
    <cellStyle name="Normal 2 2 4 2 3" xfId="23646" xr:uid="{00000000-0005-0000-0000-0000EA5B0000}"/>
    <cellStyle name="Normal 2 2 4 2 30" xfId="23647" xr:uid="{00000000-0005-0000-0000-0000EB5B0000}"/>
    <cellStyle name="Normal 2 2 4 2 31" xfId="23648" xr:uid="{00000000-0005-0000-0000-0000EC5B0000}"/>
    <cellStyle name="Normal 2 2 4 2 32" xfId="23649" xr:uid="{00000000-0005-0000-0000-0000ED5B0000}"/>
    <cellStyle name="Normal 2 2 4 2 33" xfId="23650" xr:uid="{00000000-0005-0000-0000-0000EE5B0000}"/>
    <cellStyle name="Normal 2 2 4 2 4" xfId="23651" xr:uid="{00000000-0005-0000-0000-0000EF5B0000}"/>
    <cellStyle name="Normal 2 2 4 2 5" xfId="23652" xr:uid="{00000000-0005-0000-0000-0000F05B0000}"/>
    <cellStyle name="Normal 2 2 4 2 6" xfId="23653" xr:uid="{00000000-0005-0000-0000-0000F15B0000}"/>
    <cellStyle name="Normal 2 2 4 2 7" xfId="23654" xr:uid="{00000000-0005-0000-0000-0000F25B0000}"/>
    <cellStyle name="Normal 2 2 4 2 8" xfId="23655" xr:uid="{00000000-0005-0000-0000-0000F35B0000}"/>
    <cellStyle name="Normal 2 2 4 2 9" xfId="23656" xr:uid="{00000000-0005-0000-0000-0000F45B0000}"/>
    <cellStyle name="Normal 2 2 4 20" xfId="23657" xr:uid="{00000000-0005-0000-0000-0000F55B0000}"/>
    <cellStyle name="Normal 2 2 4 20 10" xfId="23658" xr:uid="{00000000-0005-0000-0000-0000F65B0000}"/>
    <cellStyle name="Normal 2 2 4 20 11" xfId="23659" xr:uid="{00000000-0005-0000-0000-0000F75B0000}"/>
    <cellStyle name="Normal 2 2 4 20 12" xfId="23660" xr:uid="{00000000-0005-0000-0000-0000F85B0000}"/>
    <cellStyle name="Normal 2 2 4 20 13" xfId="23661" xr:uid="{00000000-0005-0000-0000-0000F95B0000}"/>
    <cellStyle name="Normal 2 2 4 20 14" xfId="23662" xr:uid="{00000000-0005-0000-0000-0000FA5B0000}"/>
    <cellStyle name="Normal 2 2 4 20 2" xfId="23663" xr:uid="{00000000-0005-0000-0000-0000FB5B0000}"/>
    <cellStyle name="Normal 2 2 4 20 2 10" xfId="23664" xr:uid="{00000000-0005-0000-0000-0000FC5B0000}"/>
    <cellStyle name="Normal 2 2 4 20 2 2" xfId="23665" xr:uid="{00000000-0005-0000-0000-0000FD5B0000}"/>
    <cellStyle name="Normal 2 2 4 20 2 3" xfId="23666" xr:uid="{00000000-0005-0000-0000-0000FE5B0000}"/>
    <cellStyle name="Normal 2 2 4 20 2 4" xfId="23667" xr:uid="{00000000-0005-0000-0000-0000FF5B0000}"/>
    <cellStyle name="Normal 2 2 4 20 2 5" xfId="23668" xr:uid="{00000000-0005-0000-0000-0000005C0000}"/>
    <cellStyle name="Normal 2 2 4 20 2 6" xfId="23669" xr:uid="{00000000-0005-0000-0000-0000015C0000}"/>
    <cellStyle name="Normal 2 2 4 20 2 7" xfId="23670" xr:uid="{00000000-0005-0000-0000-0000025C0000}"/>
    <cellStyle name="Normal 2 2 4 20 2 8" xfId="23671" xr:uid="{00000000-0005-0000-0000-0000035C0000}"/>
    <cellStyle name="Normal 2 2 4 20 2 9" xfId="23672" xr:uid="{00000000-0005-0000-0000-0000045C0000}"/>
    <cellStyle name="Normal 2 2 4 20 3" xfId="23673" xr:uid="{00000000-0005-0000-0000-0000055C0000}"/>
    <cellStyle name="Normal 2 2 4 20 3 10" xfId="23674" xr:uid="{00000000-0005-0000-0000-0000065C0000}"/>
    <cellStyle name="Normal 2 2 4 20 3 2" xfId="23675" xr:uid="{00000000-0005-0000-0000-0000075C0000}"/>
    <cellStyle name="Normal 2 2 4 20 3 3" xfId="23676" xr:uid="{00000000-0005-0000-0000-0000085C0000}"/>
    <cellStyle name="Normal 2 2 4 20 3 4" xfId="23677" xr:uid="{00000000-0005-0000-0000-0000095C0000}"/>
    <cellStyle name="Normal 2 2 4 20 3 5" xfId="23678" xr:uid="{00000000-0005-0000-0000-00000A5C0000}"/>
    <cellStyle name="Normal 2 2 4 20 3 6" xfId="23679" xr:uid="{00000000-0005-0000-0000-00000B5C0000}"/>
    <cellStyle name="Normal 2 2 4 20 3 7" xfId="23680" xr:uid="{00000000-0005-0000-0000-00000C5C0000}"/>
    <cellStyle name="Normal 2 2 4 20 3 8" xfId="23681" xr:uid="{00000000-0005-0000-0000-00000D5C0000}"/>
    <cellStyle name="Normal 2 2 4 20 3 9" xfId="23682" xr:uid="{00000000-0005-0000-0000-00000E5C0000}"/>
    <cellStyle name="Normal 2 2 4 20 4" xfId="23683" xr:uid="{00000000-0005-0000-0000-00000F5C0000}"/>
    <cellStyle name="Normal 2 2 4 20 4 10" xfId="23684" xr:uid="{00000000-0005-0000-0000-0000105C0000}"/>
    <cellStyle name="Normal 2 2 4 20 4 2" xfId="23685" xr:uid="{00000000-0005-0000-0000-0000115C0000}"/>
    <cellStyle name="Normal 2 2 4 20 4 3" xfId="23686" xr:uid="{00000000-0005-0000-0000-0000125C0000}"/>
    <cellStyle name="Normal 2 2 4 20 4 4" xfId="23687" xr:uid="{00000000-0005-0000-0000-0000135C0000}"/>
    <cellStyle name="Normal 2 2 4 20 4 5" xfId="23688" xr:uid="{00000000-0005-0000-0000-0000145C0000}"/>
    <cellStyle name="Normal 2 2 4 20 4 6" xfId="23689" xr:uid="{00000000-0005-0000-0000-0000155C0000}"/>
    <cellStyle name="Normal 2 2 4 20 4 7" xfId="23690" xr:uid="{00000000-0005-0000-0000-0000165C0000}"/>
    <cellStyle name="Normal 2 2 4 20 4 8" xfId="23691" xr:uid="{00000000-0005-0000-0000-0000175C0000}"/>
    <cellStyle name="Normal 2 2 4 20 4 9" xfId="23692" xr:uid="{00000000-0005-0000-0000-0000185C0000}"/>
    <cellStyle name="Normal 2 2 4 20 5" xfId="23693" xr:uid="{00000000-0005-0000-0000-0000195C0000}"/>
    <cellStyle name="Normal 2 2 4 20 5 10" xfId="23694" xr:uid="{00000000-0005-0000-0000-00001A5C0000}"/>
    <cellStyle name="Normal 2 2 4 20 5 2" xfId="23695" xr:uid="{00000000-0005-0000-0000-00001B5C0000}"/>
    <cellStyle name="Normal 2 2 4 20 5 3" xfId="23696" xr:uid="{00000000-0005-0000-0000-00001C5C0000}"/>
    <cellStyle name="Normal 2 2 4 20 5 4" xfId="23697" xr:uid="{00000000-0005-0000-0000-00001D5C0000}"/>
    <cellStyle name="Normal 2 2 4 20 5 5" xfId="23698" xr:uid="{00000000-0005-0000-0000-00001E5C0000}"/>
    <cellStyle name="Normal 2 2 4 20 5 6" xfId="23699" xr:uid="{00000000-0005-0000-0000-00001F5C0000}"/>
    <cellStyle name="Normal 2 2 4 20 5 7" xfId="23700" xr:uid="{00000000-0005-0000-0000-0000205C0000}"/>
    <cellStyle name="Normal 2 2 4 20 5 8" xfId="23701" xr:uid="{00000000-0005-0000-0000-0000215C0000}"/>
    <cellStyle name="Normal 2 2 4 20 5 9" xfId="23702" xr:uid="{00000000-0005-0000-0000-0000225C0000}"/>
    <cellStyle name="Normal 2 2 4 20 6" xfId="23703" xr:uid="{00000000-0005-0000-0000-0000235C0000}"/>
    <cellStyle name="Normal 2 2 4 20 7" xfId="23704" xr:uid="{00000000-0005-0000-0000-0000245C0000}"/>
    <cellStyle name="Normal 2 2 4 20 8" xfId="23705" xr:uid="{00000000-0005-0000-0000-0000255C0000}"/>
    <cellStyle name="Normal 2 2 4 20 9" xfId="23706" xr:uid="{00000000-0005-0000-0000-0000265C0000}"/>
    <cellStyle name="Normal 2 2 4 21" xfId="23707" xr:uid="{00000000-0005-0000-0000-0000275C0000}"/>
    <cellStyle name="Normal 2 2 4 21 10" xfId="23708" xr:uid="{00000000-0005-0000-0000-0000285C0000}"/>
    <cellStyle name="Normal 2 2 4 21 11" xfId="23709" xr:uid="{00000000-0005-0000-0000-0000295C0000}"/>
    <cellStyle name="Normal 2 2 4 21 12" xfId="23710" xr:uid="{00000000-0005-0000-0000-00002A5C0000}"/>
    <cellStyle name="Normal 2 2 4 21 13" xfId="23711" xr:uid="{00000000-0005-0000-0000-00002B5C0000}"/>
    <cellStyle name="Normal 2 2 4 21 14" xfId="23712" xr:uid="{00000000-0005-0000-0000-00002C5C0000}"/>
    <cellStyle name="Normal 2 2 4 21 2" xfId="23713" xr:uid="{00000000-0005-0000-0000-00002D5C0000}"/>
    <cellStyle name="Normal 2 2 4 21 2 10" xfId="23714" xr:uid="{00000000-0005-0000-0000-00002E5C0000}"/>
    <cellStyle name="Normal 2 2 4 21 2 2" xfId="23715" xr:uid="{00000000-0005-0000-0000-00002F5C0000}"/>
    <cellStyle name="Normal 2 2 4 21 2 3" xfId="23716" xr:uid="{00000000-0005-0000-0000-0000305C0000}"/>
    <cellStyle name="Normal 2 2 4 21 2 4" xfId="23717" xr:uid="{00000000-0005-0000-0000-0000315C0000}"/>
    <cellStyle name="Normal 2 2 4 21 2 5" xfId="23718" xr:uid="{00000000-0005-0000-0000-0000325C0000}"/>
    <cellStyle name="Normal 2 2 4 21 2 6" xfId="23719" xr:uid="{00000000-0005-0000-0000-0000335C0000}"/>
    <cellStyle name="Normal 2 2 4 21 2 7" xfId="23720" xr:uid="{00000000-0005-0000-0000-0000345C0000}"/>
    <cellStyle name="Normal 2 2 4 21 2 8" xfId="23721" xr:uid="{00000000-0005-0000-0000-0000355C0000}"/>
    <cellStyle name="Normal 2 2 4 21 2 9" xfId="23722" xr:uid="{00000000-0005-0000-0000-0000365C0000}"/>
    <cellStyle name="Normal 2 2 4 21 3" xfId="23723" xr:uid="{00000000-0005-0000-0000-0000375C0000}"/>
    <cellStyle name="Normal 2 2 4 21 3 10" xfId="23724" xr:uid="{00000000-0005-0000-0000-0000385C0000}"/>
    <cellStyle name="Normal 2 2 4 21 3 2" xfId="23725" xr:uid="{00000000-0005-0000-0000-0000395C0000}"/>
    <cellStyle name="Normal 2 2 4 21 3 3" xfId="23726" xr:uid="{00000000-0005-0000-0000-00003A5C0000}"/>
    <cellStyle name="Normal 2 2 4 21 3 4" xfId="23727" xr:uid="{00000000-0005-0000-0000-00003B5C0000}"/>
    <cellStyle name="Normal 2 2 4 21 3 5" xfId="23728" xr:uid="{00000000-0005-0000-0000-00003C5C0000}"/>
    <cellStyle name="Normal 2 2 4 21 3 6" xfId="23729" xr:uid="{00000000-0005-0000-0000-00003D5C0000}"/>
    <cellStyle name="Normal 2 2 4 21 3 7" xfId="23730" xr:uid="{00000000-0005-0000-0000-00003E5C0000}"/>
    <cellStyle name="Normal 2 2 4 21 3 8" xfId="23731" xr:uid="{00000000-0005-0000-0000-00003F5C0000}"/>
    <cellStyle name="Normal 2 2 4 21 3 9" xfId="23732" xr:uid="{00000000-0005-0000-0000-0000405C0000}"/>
    <cellStyle name="Normal 2 2 4 21 4" xfId="23733" xr:uid="{00000000-0005-0000-0000-0000415C0000}"/>
    <cellStyle name="Normal 2 2 4 21 4 10" xfId="23734" xr:uid="{00000000-0005-0000-0000-0000425C0000}"/>
    <cellStyle name="Normal 2 2 4 21 4 2" xfId="23735" xr:uid="{00000000-0005-0000-0000-0000435C0000}"/>
    <cellStyle name="Normal 2 2 4 21 4 3" xfId="23736" xr:uid="{00000000-0005-0000-0000-0000445C0000}"/>
    <cellStyle name="Normal 2 2 4 21 4 4" xfId="23737" xr:uid="{00000000-0005-0000-0000-0000455C0000}"/>
    <cellStyle name="Normal 2 2 4 21 4 5" xfId="23738" xr:uid="{00000000-0005-0000-0000-0000465C0000}"/>
    <cellStyle name="Normal 2 2 4 21 4 6" xfId="23739" xr:uid="{00000000-0005-0000-0000-0000475C0000}"/>
    <cellStyle name="Normal 2 2 4 21 4 7" xfId="23740" xr:uid="{00000000-0005-0000-0000-0000485C0000}"/>
    <cellStyle name="Normal 2 2 4 21 4 8" xfId="23741" xr:uid="{00000000-0005-0000-0000-0000495C0000}"/>
    <cellStyle name="Normal 2 2 4 21 4 9" xfId="23742" xr:uid="{00000000-0005-0000-0000-00004A5C0000}"/>
    <cellStyle name="Normal 2 2 4 21 5" xfId="23743" xr:uid="{00000000-0005-0000-0000-00004B5C0000}"/>
    <cellStyle name="Normal 2 2 4 21 5 10" xfId="23744" xr:uid="{00000000-0005-0000-0000-00004C5C0000}"/>
    <cellStyle name="Normal 2 2 4 21 5 2" xfId="23745" xr:uid="{00000000-0005-0000-0000-00004D5C0000}"/>
    <cellStyle name="Normal 2 2 4 21 5 3" xfId="23746" xr:uid="{00000000-0005-0000-0000-00004E5C0000}"/>
    <cellStyle name="Normal 2 2 4 21 5 4" xfId="23747" xr:uid="{00000000-0005-0000-0000-00004F5C0000}"/>
    <cellStyle name="Normal 2 2 4 21 5 5" xfId="23748" xr:uid="{00000000-0005-0000-0000-0000505C0000}"/>
    <cellStyle name="Normal 2 2 4 21 5 6" xfId="23749" xr:uid="{00000000-0005-0000-0000-0000515C0000}"/>
    <cellStyle name="Normal 2 2 4 21 5 7" xfId="23750" xr:uid="{00000000-0005-0000-0000-0000525C0000}"/>
    <cellStyle name="Normal 2 2 4 21 5 8" xfId="23751" xr:uid="{00000000-0005-0000-0000-0000535C0000}"/>
    <cellStyle name="Normal 2 2 4 21 5 9" xfId="23752" xr:uid="{00000000-0005-0000-0000-0000545C0000}"/>
    <cellStyle name="Normal 2 2 4 21 6" xfId="23753" xr:uid="{00000000-0005-0000-0000-0000555C0000}"/>
    <cellStyle name="Normal 2 2 4 21 7" xfId="23754" xr:uid="{00000000-0005-0000-0000-0000565C0000}"/>
    <cellStyle name="Normal 2 2 4 21 8" xfId="23755" xr:uid="{00000000-0005-0000-0000-0000575C0000}"/>
    <cellStyle name="Normal 2 2 4 21 9" xfId="23756" xr:uid="{00000000-0005-0000-0000-0000585C0000}"/>
    <cellStyle name="Normal 2 2 4 22" xfId="23757" xr:uid="{00000000-0005-0000-0000-0000595C0000}"/>
    <cellStyle name="Normal 2 2 4 22 10" xfId="23758" xr:uid="{00000000-0005-0000-0000-00005A5C0000}"/>
    <cellStyle name="Normal 2 2 4 22 11" xfId="23759" xr:uid="{00000000-0005-0000-0000-00005B5C0000}"/>
    <cellStyle name="Normal 2 2 4 22 12" xfId="23760" xr:uid="{00000000-0005-0000-0000-00005C5C0000}"/>
    <cellStyle name="Normal 2 2 4 22 13" xfId="23761" xr:uid="{00000000-0005-0000-0000-00005D5C0000}"/>
    <cellStyle name="Normal 2 2 4 22 14" xfId="23762" xr:uid="{00000000-0005-0000-0000-00005E5C0000}"/>
    <cellStyle name="Normal 2 2 4 22 2" xfId="23763" xr:uid="{00000000-0005-0000-0000-00005F5C0000}"/>
    <cellStyle name="Normal 2 2 4 22 2 10" xfId="23764" xr:uid="{00000000-0005-0000-0000-0000605C0000}"/>
    <cellStyle name="Normal 2 2 4 22 2 2" xfId="23765" xr:uid="{00000000-0005-0000-0000-0000615C0000}"/>
    <cellStyle name="Normal 2 2 4 22 2 3" xfId="23766" xr:uid="{00000000-0005-0000-0000-0000625C0000}"/>
    <cellStyle name="Normal 2 2 4 22 2 4" xfId="23767" xr:uid="{00000000-0005-0000-0000-0000635C0000}"/>
    <cellStyle name="Normal 2 2 4 22 2 5" xfId="23768" xr:uid="{00000000-0005-0000-0000-0000645C0000}"/>
    <cellStyle name="Normal 2 2 4 22 2 6" xfId="23769" xr:uid="{00000000-0005-0000-0000-0000655C0000}"/>
    <cellStyle name="Normal 2 2 4 22 2 7" xfId="23770" xr:uid="{00000000-0005-0000-0000-0000665C0000}"/>
    <cellStyle name="Normal 2 2 4 22 2 8" xfId="23771" xr:uid="{00000000-0005-0000-0000-0000675C0000}"/>
    <cellStyle name="Normal 2 2 4 22 2 9" xfId="23772" xr:uid="{00000000-0005-0000-0000-0000685C0000}"/>
    <cellStyle name="Normal 2 2 4 22 3" xfId="23773" xr:uid="{00000000-0005-0000-0000-0000695C0000}"/>
    <cellStyle name="Normal 2 2 4 22 3 10" xfId="23774" xr:uid="{00000000-0005-0000-0000-00006A5C0000}"/>
    <cellStyle name="Normal 2 2 4 22 3 2" xfId="23775" xr:uid="{00000000-0005-0000-0000-00006B5C0000}"/>
    <cellStyle name="Normal 2 2 4 22 3 3" xfId="23776" xr:uid="{00000000-0005-0000-0000-00006C5C0000}"/>
    <cellStyle name="Normal 2 2 4 22 3 4" xfId="23777" xr:uid="{00000000-0005-0000-0000-00006D5C0000}"/>
    <cellStyle name="Normal 2 2 4 22 3 5" xfId="23778" xr:uid="{00000000-0005-0000-0000-00006E5C0000}"/>
    <cellStyle name="Normal 2 2 4 22 3 6" xfId="23779" xr:uid="{00000000-0005-0000-0000-00006F5C0000}"/>
    <cellStyle name="Normal 2 2 4 22 3 7" xfId="23780" xr:uid="{00000000-0005-0000-0000-0000705C0000}"/>
    <cellStyle name="Normal 2 2 4 22 3 8" xfId="23781" xr:uid="{00000000-0005-0000-0000-0000715C0000}"/>
    <cellStyle name="Normal 2 2 4 22 3 9" xfId="23782" xr:uid="{00000000-0005-0000-0000-0000725C0000}"/>
    <cellStyle name="Normal 2 2 4 22 4" xfId="23783" xr:uid="{00000000-0005-0000-0000-0000735C0000}"/>
    <cellStyle name="Normal 2 2 4 22 4 10" xfId="23784" xr:uid="{00000000-0005-0000-0000-0000745C0000}"/>
    <cellStyle name="Normal 2 2 4 22 4 2" xfId="23785" xr:uid="{00000000-0005-0000-0000-0000755C0000}"/>
    <cellStyle name="Normal 2 2 4 22 4 3" xfId="23786" xr:uid="{00000000-0005-0000-0000-0000765C0000}"/>
    <cellStyle name="Normal 2 2 4 22 4 4" xfId="23787" xr:uid="{00000000-0005-0000-0000-0000775C0000}"/>
    <cellStyle name="Normal 2 2 4 22 4 5" xfId="23788" xr:uid="{00000000-0005-0000-0000-0000785C0000}"/>
    <cellStyle name="Normal 2 2 4 22 4 6" xfId="23789" xr:uid="{00000000-0005-0000-0000-0000795C0000}"/>
    <cellStyle name="Normal 2 2 4 22 4 7" xfId="23790" xr:uid="{00000000-0005-0000-0000-00007A5C0000}"/>
    <cellStyle name="Normal 2 2 4 22 4 8" xfId="23791" xr:uid="{00000000-0005-0000-0000-00007B5C0000}"/>
    <cellStyle name="Normal 2 2 4 22 4 9" xfId="23792" xr:uid="{00000000-0005-0000-0000-00007C5C0000}"/>
    <cellStyle name="Normal 2 2 4 22 5" xfId="23793" xr:uid="{00000000-0005-0000-0000-00007D5C0000}"/>
    <cellStyle name="Normal 2 2 4 22 5 10" xfId="23794" xr:uid="{00000000-0005-0000-0000-00007E5C0000}"/>
    <cellStyle name="Normal 2 2 4 22 5 2" xfId="23795" xr:uid="{00000000-0005-0000-0000-00007F5C0000}"/>
    <cellStyle name="Normal 2 2 4 22 5 3" xfId="23796" xr:uid="{00000000-0005-0000-0000-0000805C0000}"/>
    <cellStyle name="Normal 2 2 4 22 5 4" xfId="23797" xr:uid="{00000000-0005-0000-0000-0000815C0000}"/>
    <cellStyle name="Normal 2 2 4 22 5 5" xfId="23798" xr:uid="{00000000-0005-0000-0000-0000825C0000}"/>
    <cellStyle name="Normal 2 2 4 22 5 6" xfId="23799" xr:uid="{00000000-0005-0000-0000-0000835C0000}"/>
    <cellStyle name="Normal 2 2 4 22 5 7" xfId="23800" xr:uid="{00000000-0005-0000-0000-0000845C0000}"/>
    <cellStyle name="Normal 2 2 4 22 5 8" xfId="23801" xr:uid="{00000000-0005-0000-0000-0000855C0000}"/>
    <cellStyle name="Normal 2 2 4 22 5 9" xfId="23802" xr:uid="{00000000-0005-0000-0000-0000865C0000}"/>
    <cellStyle name="Normal 2 2 4 22 6" xfId="23803" xr:uid="{00000000-0005-0000-0000-0000875C0000}"/>
    <cellStyle name="Normal 2 2 4 22 7" xfId="23804" xr:uid="{00000000-0005-0000-0000-0000885C0000}"/>
    <cellStyle name="Normal 2 2 4 22 8" xfId="23805" xr:uid="{00000000-0005-0000-0000-0000895C0000}"/>
    <cellStyle name="Normal 2 2 4 22 9" xfId="23806" xr:uid="{00000000-0005-0000-0000-00008A5C0000}"/>
    <cellStyle name="Normal 2 2 4 23" xfId="23807" xr:uid="{00000000-0005-0000-0000-00008B5C0000}"/>
    <cellStyle name="Normal 2 2 4 23 10" xfId="23808" xr:uid="{00000000-0005-0000-0000-00008C5C0000}"/>
    <cellStyle name="Normal 2 2 4 23 11" xfId="23809" xr:uid="{00000000-0005-0000-0000-00008D5C0000}"/>
    <cellStyle name="Normal 2 2 4 23 12" xfId="23810" xr:uid="{00000000-0005-0000-0000-00008E5C0000}"/>
    <cellStyle name="Normal 2 2 4 23 13" xfId="23811" xr:uid="{00000000-0005-0000-0000-00008F5C0000}"/>
    <cellStyle name="Normal 2 2 4 23 14" xfId="23812" xr:uid="{00000000-0005-0000-0000-0000905C0000}"/>
    <cellStyle name="Normal 2 2 4 23 2" xfId="23813" xr:uid="{00000000-0005-0000-0000-0000915C0000}"/>
    <cellStyle name="Normal 2 2 4 23 2 10" xfId="23814" xr:uid="{00000000-0005-0000-0000-0000925C0000}"/>
    <cellStyle name="Normal 2 2 4 23 2 2" xfId="23815" xr:uid="{00000000-0005-0000-0000-0000935C0000}"/>
    <cellStyle name="Normal 2 2 4 23 2 3" xfId="23816" xr:uid="{00000000-0005-0000-0000-0000945C0000}"/>
    <cellStyle name="Normal 2 2 4 23 2 4" xfId="23817" xr:uid="{00000000-0005-0000-0000-0000955C0000}"/>
    <cellStyle name="Normal 2 2 4 23 2 5" xfId="23818" xr:uid="{00000000-0005-0000-0000-0000965C0000}"/>
    <cellStyle name="Normal 2 2 4 23 2 6" xfId="23819" xr:uid="{00000000-0005-0000-0000-0000975C0000}"/>
    <cellStyle name="Normal 2 2 4 23 2 7" xfId="23820" xr:uid="{00000000-0005-0000-0000-0000985C0000}"/>
    <cellStyle name="Normal 2 2 4 23 2 8" xfId="23821" xr:uid="{00000000-0005-0000-0000-0000995C0000}"/>
    <cellStyle name="Normal 2 2 4 23 2 9" xfId="23822" xr:uid="{00000000-0005-0000-0000-00009A5C0000}"/>
    <cellStyle name="Normal 2 2 4 23 3" xfId="23823" xr:uid="{00000000-0005-0000-0000-00009B5C0000}"/>
    <cellStyle name="Normal 2 2 4 23 3 10" xfId="23824" xr:uid="{00000000-0005-0000-0000-00009C5C0000}"/>
    <cellStyle name="Normal 2 2 4 23 3 2" xfId="23825" xr:uid="{00000000-0005-0000-0000-00009D5C0000}"/>
    <cellStyle name="Normal 2 2 4 23 3 3" xfId="23826" xr:uid="{00000000-0005-0000-0000-00009E5C0000}"/>
    <cellStyle name="Normal 2 2 4 23 3 4" xfId="23827" xr:uid="{00000000-0005-0000-0000-00009F5C0000}"/>
    <cellStyle name="Normal 2 2 4 23 3 5" xfId="23828" xr:uid="{00000000-0005-0000-0000-0000A05C0000}"/>
    <cellStyle name="Normal 2 2 4 23 3 6" xfId="23829" xr:uid="{00000000-0005-0000-0000-0000A15C0000}"/>
    <cellStyle name="Normal 2 2 4 23 3 7" xfId="23830" xr:uid="{00000000-0005-0000-0000-0000A25C0000}"/>
    <cellStyle name="Normal 2 2 4 23 3 8" xfId="23831" xr:uid="{00000000-0005-0000-0000-0000A35C0000}"/>
    <cellStyle name="Normal 2 2 4 23 3 9" xfId="23832" xr:uid="{00000000-0005-0000-0000-0000A45C0000}"/>
    <cellStyle name="Normal 2 2 4 23 4" xfId="23833" xr:uid="{00000000-0005-0000-0000-0000A55C0000}"/>
    <cellStyle name="Normal 2 2 4 23 4 10" xfId="23834" xr:uid="{00000000-0005-0000-0000-0000A65C0000}"/>
    <cellStyle name="Normal 2 2 4 23 4 2" xfId="23835" xr:uid="{00000000-0005-0000-0000-0000A75C0000}"/>
    <cellStyle name="Normal 2 2 4 23 4 3" xfId="23836" xr:uid="{00000000-0005-0000-0000-0000A85C0000}"/>
    <cellStyle name="Normal 2 2 4 23 4 4" xfId="23837" xr:uid="{00000000-0005-0000-0000-0000A95C0000}"/>
    <cellStyle name="Normal 2 2 4 23 4 5" xfId="23838" xr:uid="{00000000-0005-0000-0000-0000AA5C0000}"/>
    <cellStyle name="Normal 2 2 4 23 4 6" xfId="23839" xr:uid="{00000000-0005-0000-0000-0000AB5C0000}"/>
    <cellStyle name="Normal 2 2 4 23 4 7" xfId="23840" xr:uid="{00000000-0005-0000-0000-0000AC5C0000}"/>
    <cellStyle name="Normal 2 2 4 23 4 8" xfId="23841" xr:uid="{00000000-0005-0000-0000-0000AD5C0000}"/>
    <cellStyle name="Normal 2 2 4 23 4 9" xfId="23842" xr:uid="{00000000-0005-0000-0000-0000AE5C0000}"/>
    <cellStyle name="Normal 2 2 4 23 5" xfId="23843" xr:uid="{00000000-0005-0000-0000-0000AF5C0000}"/>
    <cellStyle name="Normal 2 2 4 23 5 10" xfId="23844" xr:uid="{00000000-0005-0000-0000-0000B05C0000}"/>
    <cellStyle name="Normal 2 2 4 23 5 2" xfId="23845" xr:uid="{00000000-0005-0000-0000-0000B15C0000}"/>
    <cellStyle name="Normal 2 2 4 23 5 3" xfId="23846" xr:uid="{00000000-0005-0000-0000-0000B25C0000}"/>
    <cellStyle name="Normal 2 2 4 23 5 4" xfId="23847" xr:uid="{00000000-0005-0000-0000-0000B35C0000}"/>
    <cellStyle name="Normal 2 2 4 23 5 5" xfId="23848" xr:uid="{00000000-0005-0000-0000-0000B45C0000}"/>
    <cellStyle name="Normal 2 2 4 23 5 6" xfId="23849" xr:uid="{00000000-0005-0000-0000-0000B55C0000}"/>
    <cellStyle name="Normal 2 2 4 23 5 7" xfId="23850" xr:uid="{00000000-0005-0000-0000-0000B65C0000}"/>
    <cellStyle name="Normal 2 2 4 23 5 8" xfId="23851" xr:uid="{00000000-0005-0000-0000-0000B75C0000}"/>
    <cellStyle name="Normal 2 2 4 23 5 9" xfId="23852" xr:uid="{00000000-0005-0000-0000-0000B85C0000}"/>
    <cellStyle name="Normal 2 2 4 23 6" xfId="23853" xr:uid="{00000000-0005-0000-0000-0000B95C0000}"/>
    <cellStyle name="Normal 2 2 4 23 7" xfId="23854" xr:uid="{00000000-0005-0000-0000-0000BA5C0000}"/>
    <cellStyle name="Normal 2 2 4 23 8" xfId="23855" xr:uid="{00000000-0005-0000-0000-0000BB5C0000}"/>
    <cellStyle name="Normal 2 2 4 23 9" xfId="23856" xr:uid="{00000000-0005-0000-0000-0000BC5C0000}"/>
    <cellStyle name="Normal 2 2 4 24" xfId="23857" xr:uid="{00000000-0005-0000-0000-0000BD5C0000}"/>
    <cellStyle name="Normal 2 2 4 24 10" xfId="23858" xr:uid="{00000000-0005-0000-0000-0000BE5C0000}"/>
    <cellStyle name="Normal 2 2 4 24 11" xfId="23859" xr:uid="{00000000-0005-0000-0000-0000BF5C0000}"/>
    <cellStyle name="Normal 2 2 4 24 12" xfId="23860" xr:uid="{00000000-0005-0000-0000-0000C05C0000}"/>
    <cellStyle name="Normal 2 2 4 24 13" xfId="23861" xr:uid="{00000000-0005-0000-0000-0000C15C0000}"/>
    <cellStyle name="Normal 2 2 4 24 14" xfId="23862" xr:uid="{00000000-0005-0000-0000-0000C25C0000}"/>
    <cellStyle name="Normal 2 2 4 24 2" xfId="23863" xr:uid="{00000000-0005-0000-0000-0000C35C0000}"/>
    <cellStyle name="Normal 2 2 4 24 2 10" xfId="23864" xr:uid="{00000000-0005-0000-0000-0000C45C0000}"/>
    <cellStyle name="Normal 2 2 4 24 2 2" xfId="23865" xr:uid="{00000000-0005-0000-0000-0000C55C0000}"/>
    <cellStyle name="Normal 2 2 4 24 2 3" xfId="23866" xr:uid="{00000000-0005-0000-0000-0000C65C0000}"/>
    <cellStyle name="Normal 2 2 4 24 2 4" xfId="23867" xr:uid="{00000000-0005-0000-0000-0000C75C0000}"/>
    <cellStyle name="Normal 2 2 4 24 2 5" xfId="23868" xr:uid="{00000000-0005-0000-0000-0000C85C0000}"/>
    <cellStyle name="Normal 2 2 4 24 2 6" xfId="23869" xr:uid="{00000000-0005-0000-0000-0000C95C0000}"/>
    <cellStyle name="Normal 2 2 4 24 2 7" xfId="23870" xr:uid="{00000000-0005-0000-0000-0000CA5C0000}"/>
    <cellStyle name="Normal 2 2 4 24 2 8" xfId="23871" xr:uid="{00000000-0005-0000-0000-0000CB5C0000}"/>
    <cellStyle name="Normal 2 2 4 24 2 9" xfId="23872" xr:uid="{00000000-0005-0000-0000-0000CC5C0000}"/>
    <cellStyle name="Normal 2 2 4 24 3" xfId="23873" xr:uid="{00000000-0005-0000-0000-0000CD5C0000}"/>
    <cellStyle name="Normal 2 2 4 24 3 10" xfId="23874" xr:uid="{00000000-0005-0000-0000-0000CE5C0000}"/>
    <cellStyle name="Normal 2 2 4 24 3 2" xfId="23875" xr:uid="{00000000-0005-0000-0000-0000CF5C0000}"/>
    <cellStyle name="Normal 2 2 4 24 3 3" xfId="23876" xr:uid="{00000000-0005-0000-0000-0000D05C0000}"/>
    <cellStyle name="Normal 2 2 4 24 3 4" xfId="23877" xr:uid="{00000000-0005-0000-0000-0000D15C0000}"/>
    <cellStyle name="Normal 2 2 4 24 3 5" xfId="23878" xr:uid="{00000000-0005-0000-0000-0000D25C0000}"/>
    <cellStyle name="Normal 2 2 4 24 3 6" xfId="23879" xr:uid="{00000000-0005-0000-0000-0000D35C0000}"/>
    <cellStyle name="Normal 2 2 4 24 3 7" xfId="23880" xr:uid="{00000000-0005-0000-0000-0000D45C0000}"/>
    <cellStyle name="Normal 2 2 4 24 3 8" xfId="23881" xr:uid="{00000000-0005-0000-0000-0000D55C0000}"/>
    <cellStyle name="Normal 2 2 4 24 3 9" xfId="23882" xr:uid="{00000000-0005-0000-0000-0000D65C0000}"/>
    <cellStyle name="Normal 2 2 4 24 4" xfId="23883" xr:uid="{00000000-0005-0000-0000-0000D75C0000}"/>
    <cellStyle name="Normal 2 2 4 24 4 10" xfId="23884" xr:uid="{00000000-0005-0000-0000-0000D85C0000}"/>
    <cellStyle name="Normal 2 2 4 24 4 2" xfId="23885" xr:uid="{00000000-0005-0000-0000-0000D95C0000}"/>
    <cellStyle name="Normal 2 2 4 24 4 3" xfId="23886" xr:uid="{00000000-0005-0000-0000-0000DA5C0000}"/>
    <cellStyle name="Normal 2 2 4 24 4 4" xfId="23887" xr:uid="{00000000-0005-0000-0000-0000DB5C0000}"/>
    <cellStyle name="Normal 2 2 4 24 4 5" xfId="23888" xr:uid="{00000000-0005-0000-0000-0000DC5C0000}"/>
    <cellStyle name="Normal 2 2 4 24 4 6" xfId="23889" xr:uid="{00000000-0005-0000-0000-0000DD5C0000}"/>
    <cellStyle name="Normal 2 2 4 24 4 7" xfId="23890" xr:uid="{00000000-0005-0000-0000-0000DE5C0000}"/>
    <cellStyle name="Normal 2 2 4 24 4 8" xfId="23891" xr:uid="{00000000-0005-0000-0000-0000DF5C0000}"/>
    <cellStyle name="Normal 2 2 4 24 4 9" xfId="23892" xr:uid="{00000000-0005-0000-0000-0000E05C0000}"/>
    <cellStyle name="Normal 2 2 4 24 5" xfId="23893" xr:uid="{00000000-0005-0000-0000-0000E15C0000}"/>
    <cellStyle name="Normal 2 2 4 24 5 10" xfId="23894" xr:uid="{00000000-0005-0000-0000-0000E25C0000}"/>
    <cellStyle name="Normal 2 2 4 24 5 2" xfId="23895" xr:uid="{00000000-0005-0000-0000-0000E35C0000}"/>
    <cellStyle name="Normal 2 2 4 24 5 3" xfId="23896" xr:uid="{00000000-0005-0000-0000-0000E45C0000}"/>
    <cellStyle name="Normal 2 2 4 24 5 4" xfId="23897" xr:uid="{00000000-0005-0000-0000-0000E55C0000}"/>
    <cellStyle name="Normal 2 2 4 24 5 5" xfId="23898" xr:uid="{00000000-0005-0000-0000-0000E65C0000}"/>
    <cellStyle name="Normal 2 2 4 24 5 6" xfId="23899" xr:uid="{00000000-0005-0000-0000-0000E75C0000}"/>
    <cellStyle name="Normal 2 2 4 24 5 7" xfId="23900" xr:uid="{00000000-0005-0000-0000-0000E85C0000}"/>
    <cellStyle name="Normal 2 2 4 24 5 8" xfId="23901" xr:uid="{00000000-0005-0000-0000-0000E95C0000}"/>
    <cellStyle name="Normal 2 2 4 24 5 9" xfId="23902" xr:uid="{00000000-0005-0000-0000-0000EA5C0000}"/>
    <cellStyle name="Normal 2 2 4 24 6" xfId="23903" xr:uid="{00000000-0005-0000-0000-0000EB5C0000}"/>
    <cellStyle name="Normal 2 2 4 24 7" xfId="23904" xr:uid="{00000000-0005-0000-0000-0000EC5C0000}"/>
    <cellStyle name="Normal 2 2 4 24 8" xfId="23905" xr:uid="{00000000-0005-0000-0000-0000ED5C0000}"/>
    <cellStyle name="Normal 2 2 4 24 9" xfId="23906" xr:uid="{00000000-0005-0000-0000-0000EE5C0000}"/>
    <cellStyle name="Normal 2 2 4 25" xfId="23907" xr:uid="{00000000-0005-0000-0000-0000EF5C0000}"/>
    <cellStyle name="Normal 2 2 4 25 10" xfId="23908" xr:uid="{00000000-0005-0000-0000-0000F05C0000}"/>
    <cellStyle name="Normal 2 2 4 25 11" xfId="23909" xr:uid="{00000000-0005-0000-0000-0000F15C0000}"/>
    <cellStyle name="Normal 2 2 4 25 12" xfId="23910" xr:uid="{00000000-0005-0000-0000-0000F25C0000}"/>
    <cellStyle name="Normal 2 2 4 25 13" xfId="23911" xr:uid="{00000000-0005-0000-0000-0000F35C0000}"/>
    <cellStyle name="Normal 2 2 4 25 14" xfId="23912" xr:uid="{00000000-0005-0000-0000-0000F45C0000}"/>
    <cellStyle name="Normal 2 2 4 25 2" xfId="23913" xr:uid="{00000000-0005-0000-0000-0000F55C0000}"/>
    <cellStyle name="Normal 2 2 4 25 2 10" xfId="23914" xr:uid="{00000000-0005-0000-0000-0000F65C0000}"/>
    <cellStyle name="Normal 2 2 4 25 2 2" xfId="23915" xr:uid="{00000000-0005-0000-0000-0000F75C0000}"/>
    <cellStyle name="Normal 2 2 4 25 2 3" xfId="23916" xr:uid="{00000000-0005-0000-0000-0000F85C0000}"/>
    <cellStyle name="Normal 2 2 4 25 2 4" xfId="23917" xr:uid="{00000000-0005-0000-0000-0000F95C0000}"/>
    <cellStyle name="Normal 2 2 4 25 2 5" xfId="23918" xr:uid="{00000000-0005-0000-0000-0000FA5C0000}"/>
    <cellStyle name="Normal 2 2 4 25 2 6" xfId="23919" xr:uid="{00000000-0005-0000-0000-0000FB5C0000}"/>
    <cellStyle name="Normal 2 2 4 25 2 7" xfId="23920" xr:uid="{00000000-0005-0000-0000-0000FC5C0000}"/>
    <cellStyle name="Normal 2 2 4 25 2 8" xfId="23921" xr:uid="{00000000-0005-0000-0000-0000FD5C0000}"/>
    <cellStyle name="Normal 2 2 4 25 2 9" xfId="23922" xr:uid="{00000000-0005-0000-0000-0000FE5C0000}"/>
    <cellStyle name="Normal 2 2 4 25 3" xfId="23923" xr:uid="{00000000-0005-0000-0000-0000FF5C0000}"/>
    <cellStyle name="Normal 2 2 4 25 3 10" xfId="23924" xr:uid="{00000000-0005-0000-0000-0000005D0000}"/>
    <cellStyle name="Normal 2 2 4 25 3 2" xfId="23925" xr:uid="{00000000-0005-0000-0000-0000015D0000}"/>
    <cellStyle name="Normal 2 2 4 25 3 3" xfId="23926" xr:uid="{00000000-0005-0000-0000-0000025D0000}"/>
    <cellStyle name="Normal 2 2 4 25 3 4" xfId="23927" xr:uid="{00000000-0005-0000-0000-0000035D0000}"/>
    <cellStyle name="Normal 2 2 4 25 3 5" xfId="23928" xr:uid="{00000000-0005-0000-0000-0000045D0000}"/>
    <cellStyle name="Normal 2 2 4 25 3 6" xfId="23929" xr:uid="{00000000-0005-0000-0000-0000055D0000}"/>
    <cellStyle name="Normal 2 2 4 25 3 7" xfId="23930" xr:uid="{00000000-0005-0000-0000-0000065D0000}"/>
    <cellStyle name="Normal 2 2 4 25 3 8" xfId="23931" xr:uid="{00000000-0005-0000-0000-0000075D0000}"/>
    <cellStyle name="Normal 2 2 4 25 3 9" xfId="23932" xr:uid="{00000000-0005-0000-0000-0000085D0000}"/>
    <cellStyle name="Normal 2 2 4 25 4" xfId="23933" xr:uid="{00000000-0005-0000-0000-0000095D0000}"/>
    <cellStyle name="Normal 2 2 4 25 4 10" xfId="23934" xr:uid="{00000000-0005-0000-0000-00000A5D0000}"/>
    <cellStyle name="Normal 2 2 4 25 4 2" xfId="23935" xr:uid="{00000000-0005-0000-0000-00000B5D0000}"/>
    <cellStyle name="Normal 2 2 4 25 4 3" xfId="23936" xr:uid="{00000000-0005-0000-0000-00000C5D0000}"/>
    <cellStyle name="Normal 2 2 4 25 4 4" xfId="23937" xr:uid="{00000000-0005-0000-0000-00000D5D0000}"/>
    <cellStyle name="Normal 2 2 4 25 4 5" xfId="23938" xr:uid="{00000000-0005-0000-0000-00000E5D0000}"/>
    <cellStyle name="Normal 2 2 4 25 4 6" xfId="23939" xr:uid="{00000000-0005-0000-0000-00000F5D0000}"/>
    <cellStyle name="Normal 2 2 4 25 4 7" xfId="23940" xr:uid="{00000000-0005-0000-0000-0000105D0000}"/>
    <cellStyle name="Normal 2 2 4 25 4 8" xfId="23941" xr:uid="{00000000-0005-0000-0000-0000115D0000}"/>
    <cellStyle name="Normal 2 2 4 25 4 9" xfId="23942" xr:uid="{00000000-0005-0000-0000-0000125D0000}"/>
    <cellStyle name="Normal 2 2 4 25 5" xfId="23943" xr:uid="{00000000-0005-0000-0000-0000135D0000}"/>
    <cellStyle name="Normal 2 2 4 25 5 10" xfId="23944" xr:uid="{00000000-0005-0000-0000-0000145D0000}"/>
    <cellStyle name="Normal 2 2 4 25 5 2" xfId="23945" xr:uid="{00000000-0005-0000-0000-0000155D0000}"/>
    <cellStyle name="Normal 2 2 4 25 5 3" xfId="23946" xr:uid="{00000000-0005-0000-0000-0000165D0000}"/>
    <cellStyle name="Normal 2 2 4 25 5 4" xfId="23947" xr:uid="{00000000-0005-0000-0000-0000175D0000}"/>
    <cellStyle name="Normal 2 2 4 25 5 5" xfId="23948" xr:uid="{00000000-0005-0000-0000-0000185D0000}"/>
    <cellStyle name="Normal 2 2 4 25 5 6" xfId="23949" xr:uid="{00000000-0005-0000-0000-0000195D0000}"/>
    <cellStyle name="Normal 2 2 4 25 5 7" xfId="23950" xr:uid="{00000000-0005-0000-0000-00001A5D0000}"/>
    <cellStyle name="Normal 2 2 4 25 5 8" xfId="23951" xr:uid="{00000000-0005-0000-0000-00001B5D0000}"/>
    <cellStyle name="Normal 2 2 4 25 5 9" xfId="23952" xr:uid="{00000000-0005-0000-0000-00001C5D0000}"/>
    <cellStyle name="Normal 2 2 4 25 6" xfId="23953" xr:uid="{00000000-0005-0000-0000-00001D5D0000}"/>
    <cellStyle name="Normal 2 2 4 25 7" xfId="23954" xr:uid="{00000000-0005-0000-0000-00001E5D0000}"/>
    <cellStyle name="Normal 2 2 4 25 8" xfId="23955" xr:uid="{00000000-0005-0000-0000-00001F5D0000}"/>
    <cellStyle name="Normal 2 2 4 25 9" xfId="23956" xr:uid="{00000000-0005-0000-0000-0000205D0000}"/>
    <cellStyle name="Normal 2 2 4 26" xfId="23957" xr:uid="{00000000-0005-0000-0000-0000215D0000}"/>
    <cellStyle name="Normal 2 2 4 26 10" xfId="23958" xr:uid="{00000000-0005-0000-0000-0000225D0000}"/>
    <cellStyle name="Normal 2 2 4 26 11" xfId="23959" xr:uid="{00000000-0005-0000-0000-0000235D0000}"/>
    <cellStyle name="Normal 2 2 4 26 12" xfId="23960" xr:uid="{00000000-0005-0000-0000-0000245D0000}"/>
    <cellStyle name="Normal 2 2 4 26 13" xfId="23961" xr:uid="{00000000-0005-0000-0000-0000255D0000}"/>
    <cellStyle name="Normal 2 2 4 26 14" xfId="23962" xr:uid="{00000000-0005-0000-0000-0000265D0000}"/>
    <cellStyle name="Normal 2 2 4 26 2" xfId="23963" xr:uid="{00000000-0005-0000-0000-0000275D0000}"/>
    <cellStyle name="Normal 2 2 4 26 2 10" xfId="23964" xr:uid="{00000000-0005-0000-0000-0000285D0000}"/>
    <cellStyle name="Normal 2 2 4 26 2 2" xfId="23965" xr:uid="{00000000-0005-0000-0000-0000295D0000}"/>
    <cellStyle name="Normal 2 2 4 26 2 3" xfId="23966" xr:uid="{00000000-0005-0000-0000-00002A5D0000}"/>
    <cellStyle name="Normal 2 2 4 26 2 4" xfId="23967" xr:uid="{00000000-0005-0000-0000-00002B5D0000}"/>
    <cellStyle name="Normal 2 2 4 26 2 5" xfId="23968" xr:uid="{00000000-0005-0000-0000-00002C5D0000}"/>
    <cellStyle name="Normal 2 2 4 26 2 6" xfId="23969" xr:uid="{00000000-0005-0000-0000-00002D5D0000}"/>
    <cellStyle name="Normal 2 2 4 26 2 7" xfId="23970" xr:uid="{00000000-0005-0000-0000-00002E5D0000}"/>
    <cellStyle name="Normal 2 2 4 26 2 8" xfId="23971" xr:uid="{00000000-0005-0000-0000-00002F5D0000}"/>
    <cellStyle name="Normal 2 2 4 26 2 9" xfId="23972" xr:uid="{00000000-0005-0000-0000-0000305D0000}"/>
    <cellStyle name="Normal 2 2 4 26 3" xfId="23973" xr:uid="{00000000-0005-0000-0000-0000315D0000}"/>
    <cellStyle name="Normal 2 2 4 26 3 10" xfId="23974" xr:uid="{00000000-0005-0000-0000-0000325D0000}"/>
    <cellStyle name="Normal 2 2 4 26 3 2" xfId="23975" xr:uid="{00000000-0005-0000-0000-0000335D0000}"/>
    <cellStyle name="Normal 2 2 4 26 3 3" xfId="23976" xr:uid="{00000000-0005-0000-0000-0000345D0000}"/>
    <cellStyle name="Normal 2 2 4 26 3 4" xfId="23977" xr:uid="{00000000-0005-0000-0000-0000355D0000}"/>
    <cellStyle name="Normal 2 2 4 26 3 5" xfId="23978" xr:uid="{00000000-0005-0000-0000-0000365D0000}"/>
    <cellStyle name="Normal 2 2 4 26 3 6" xfId="23979" xr:uid="{00000000-0005-0000-0000-0000375D0000}"/>
    <cellStyle name="Normal 2 2 4 26 3 7" xfId="23980" xr:uid="{00000000-0005-0000-0000-0000385D0000}"/>
    <cellStyle name="Normal 2 2 4 26 3 8" xfId="23981" xr:uid="{00000000-0005-0000-0000-0000395D0000}"/>
    <cellStyle name="Normal 2 2 4 26 3 9" xfId="23982" xr:uid="{00000000-0005-0000-0000-00003A5D0000}"/>
    <cellStyle name="Normal 2 2 4 26 4" xfId="23983" xr:uid="{00000000-0005-0000-0000-00003B5D0000}"/>
    <cellStyle name="Normal 2 2 4 26 4 10" xfId="23984" xr:uid="{00000000-0005-0000-0000-00003C5D0000}"/>
    <cellStyle name="Normal 2 2 4 26 4 2" xfId="23985" xr:uid="{00000000-0005-0000-0000-00003D5D0000}"/>
    <cellStyle name="Normal 2 2 4 26 4 3" xfId="23986" xr:uid="{00000000-0005-0000-0000-00003E5D0000}"/>
    <cellStyle name="Normal 2 2 4 26 4 4" xfId="23987" xr:uid="{00000000-0005-0000-0000-00003F5D0000}"/>
    <cellStyle name="Normal 2 2 4 26 4 5" xfId="23988" xr:uid="{00000000-0005-0000-0000-0000405D0000}"/>
    <cellStyle name="Normal 2 2 4 26 4 6" xfId="23989" xr:uid="{00000000-0005-0000-0000-0000415D0000}"/>
    <cellStyle name="Normal 2 2 4 26 4 7" xfId="23990" xr:uid="{00000000-0005-0000-0000-0000425D0000}"/>
    <cellStyle name="Normal 2 2 4 26 4 8" xfId="23991" xr:uid="{00000000-0005-0000-0000-0000435D0000}"/>
    <cellStyle name="Normal 2 2 4 26 4 9" xfId="23992" xr:uid="{00000000-0005-0000-0000-0000445D0000}"/>
    <cellStyle name="Normal 2 2 4 26 5" xfId="23993" xr:uid="{00000000-0005-0000-0000-0000455D0000}"/>
    <cellStyle name="Normal 2 2 4 26 5 10" xfId="23994" xr:uid="{00000000-0005-0000-0000-0000465D0000}"/>
    <cellStyle name="Normal 2 2 4 26 5 2" xfId="23995" xr:uid="{00000000-0005-0000-0000-0000475D0000}"/>
    <cellStyle name="Normal 2 2 4 26 5 3" xfId="23996" xr:uid="{00000000-0005-0000-0000-0000485D0000}"/>
    <cellStyle name="Normal 2 2 4 26 5 4" xfId="23997" xr:uid="{00000000-0005-0000-0000-0000495D0000}"/>
    <cellStyle name="Normal 2 2 4 26 5 5" xfId="23998" xr:uid="{00000000-0005-0000-0000-00004A5D0000}"/>
    <cellStyle name="Normal 2 2 4 26 5 6" xfId="23999" xr:uid="{00000000-0005-0000-0000-00004B5D0000}"/>
    <cellStyle name="Normal 2 2 4 26 5 7" xfId="24000" xr:uid="{00000000-0005-0000-0000-00004C5D0000}"/>
    <cellStyle name="Normal 2 2 4 26 5 8" xfId="24001" xr:uid="{00000000-0005-0000-0000-00004D5D0000}"/>
    <cellStyle name="Normal 2 2 4 26 5 9" xfId="24002" xr:uid="{00000000-0005-0000-0000-00004E5D0000}"/>
    <cellStyle name="Normal 2 2 4 26 6" xfId="24003" xr:uid="{00000000-0005-0000-0000-00004F5D0000}"/>
    <cellStyle name="Normal 2 2 4 26 7" xfId="24004" xr:uid="{00000000-0005-0000-0000-0000505D0000}"/>
    <cellStyle name="Normal 2 2 4 26 8" xfId="24005" xr:uid="{00000000-0005-0000-0000-0000515D0000}"/>
    <cellStyle name="Normal 2 2 4 26 9" xfId="24006" xr:uid="{00000000-0005-0000-0000-0000525D0000}"/>
    <cellStyle name="Normal 2 2 4 27" xfId="24007" xr:uid="{00000000-0005-0000-0000-0000535D0000}"/>
    <cellStyle name="Normal 2 2 4 27 10" xfId="24008" xr:uid="{00000000-0005-0000-0000-0000545D0000}"/>
    <cellStyle name="Normal 2 2 4 27 11" xfId="24009" xr:uid="{00000000-0005-0000-0000-0000555D0000}"/>
    <cellStyle name="Normal 2 2 4 27 12" xfId="24010" xr:uid="{00000000-0005-0000-0000-0000565D0000}"/>
    <cellStyle name="Normal 2 2 4 27 13" xfId="24011" xr:uid="{00000000-0005-0000-0000-0000575D0000}"/>
    <cellStyle name="Normal 2 2 4 27 14" xfId="24012" xr:uid="{00000000-0005-0000-0000-0000585D0000}"/>
    <cellStyle name="Normal 2 2 4 27 2" xfId="24013" xr:uid="{00000000-0005-0000-0000-0000595D0000}"/>
    <cellStyle name="Normal 2 2 4 27 2 10" xfId="24014" xr:uid="{00000000-0005-0000-0000-00005A5D0000}"/>
    <cellStyle name="Normal 2 2 4 27 2 2" xfId="24015" xr:uid="{00000000-0005-0000-0000-00005B5D0000}"/>
    <cellStyle name="Normal 2 2 4 27 2 3" xfId="24016" xr:uid="{00000000-0005-0000-0000-00005C5D0000}"/>
    <cellStyle name="Normal 2 2 4 27 2 4" xfId="24017" xr:uid="{00000000-0005-0000-0000-00005D5D0000}"/>
    <cellStyle name="Normal 2 2 4 27 2 5" xfId="24018" xr:uid="{00000000-0005-0000-0000-00005E5D0000}"/>
    <cellStyle name="Normal 2 2 4 27 2 6" xfId="24019" xr:uid="{00000000-0005-0000-0000-00005F5D0000}"/>
    <cellStyle name="Normal 2 2 4 27 2 7" xfId="24020" xr:uid="{00000000-0005-0000-0000-0000605D0000}"/>
    <cellStyle name="Normal 2 2 4 27 2 8" xfId="24021" xr:uid="{00000000-0005-0000-0000-0000615D0000}"/>
    <cellStyle name="Normal 2 2 4 27 2 9" xfId="24022" xr:uid="{00000000-0005-0000-0000-0000625D0000}"/>
    <cellStyle name="Normal 2 2 4 27 3" xfId="24023" xr:uid="{00000000-0005-0000-0000-0000635D0000}"/>
    <cellStyle name="Normal 2 2 4 27 3 10" xfId="24024" xr:uid="{00000000-0005-0000-0000-0000645D0000}"/>
    <cellStyle name="Normal 2 2 4 27 3 2" xfId="24025" xr:uid="{00000000-0005-0000-0000-0000655D0000}"/>
    <cellStyle name="Normal 2 2 4 27 3 3" xfId="24026" xr:uid="{00000000-0005-0000-0000-0000665D0000}"/>
    <cellStyle name="Normal 2 2 4 27 3 4" xfId="24027" xr:uid="{00000000-0005-0000-0000-0000675D0000}"/>
    <cellStyle name="Normal 2 2 4 27 3 5" xfId="24028" xr:uid="{00000000-0005-0000-0000-0000685D0000}"/>
    <cellStyle name="Normal 2 2 4 27 3 6" xfId="24029" xr:uid="{00000000-0005-0000-0000-0000695D0000}"/>
    <cellStyle name="Normal 2 2 4 27 3 7" xfId="24030" xr:uid="{00000000-0005-0000-0000-00006A5D0000}"/>
    <cellStyle name="Normal 2 2 4 27 3 8" xfId="24031" xr:uid="{00000000-0005-0000-0000-00006B5D0000}"/>
    <cellStyle name="Normal 2 2 4 27 3 9" xfId="24032" xr:uid="{00000000-0005-0000-0000-00006C5D0000}"/>
    <cellStyle name="Normal 2 2 4 27 4" xfId="24033" xr:uid="{00000000-0005-0000-0000-00006D5D0000}"/>
    <cellStyle name="Normal 2 2 4 27 4 10" xfId="24034" xr:uid="{00000000-0005-0000-0000-00006E5D0000}"/>
    <cellStyle name="Normal 2 2 4 27 4 2" xfId="24035" xr:uid="{00000000-0005-0000-0000-00006F5D0000}"/>
    <cellStyle name="Normal 2 2 4 27 4 3" xfId="24036" xr:uid="{00000000-0005-0000-0000-0000705D0000}"/>
    <cellStyle name="Normal 2 2 4 27 4 4" xfId="24037" xr:uid="{00000000-0005-0000-0000-0000715D0000}"/>
    <cellStyle name="Normal 2 2 4 27 4 5" xfId="24038" xr:uid="{00000000-0005-0000-0000-0000725D0000}"/>
    <cellStyle name="Normal 2 2 4 27 4 6" xfId="24039" xr:uid="{00000000-0005-0000-0000-0000735D0000}"/>
    <cellStyle name="Normal 2 2 4 27 4 7" xfId="24040" xr:uid="{00000000-0005-0000-0000-0000745D0000}"/>
    <cellStyle name="Normal 2 2 4 27 4 8" xfId="24041" xr:uid="{00000000-0005-0000-0000-0000755D0000}"/>
    <cellStyle name="Normal 2 2 4 27 4 9" xfId="24042" xr:uid="{00000000-0005-0000-0000-0000765D0000}"/>
    <cellStyle name="Normal 2 2 4 27 5" xfId="24043" xr:uid="{00000000-0005-0000-0000-0000775D0000}"/>
    <cellStyle name="Normal 2 2 4 27 5 10" xfId="24044" xr:uid="{00000000-0005-0000-0000-0000785D0000}"/>
    <cellStyle name="Normal 2 2 4 27 5 2" xfId="24045" xr:uid="{00000000-0005-0000-0000-0000795D0000}"/>
    <cellStyle name="Normal 2 2 4 27 5 3" xfId="24046" xr:uid="{00000000-0005-0000-0000-00007A5D0000}"/>
    <cellStyle name="Normal 2 2 4 27 5 4" xfId="24047" xr:uid="{00000000-0005-0000-0000-00007B5D0000}"/>
    <cellStyle name="Normal 2 2 4 27 5 5" xfId="24048" xr:uid="{00000000-0005-0000-0000-00007C5D0000}"/>
    <cellStyle name="Normal 2 2 4 27 5 6" xfId="24049" xr:uid="{00000000-0005-0000-0000-00007D5D0000}"/>
    <cellStyle name="Normal 2 2 4 27 5 7" xfId="24050" xr:uid="{00000000-0005-0000-0000-00007E5D0000}"/>
    <cellStyle name="Normal 2 2 4 27 5 8" xfId="24051" xr:uid="{00000000-0005-0000-0000-00007F5D0000}"/>
    <cellStyle name="Normal 2 2 4 27 5 9" xfId="24052" xr:uid="{00000000-0005-0000-0000-0000805D0000}"/>
    <cellStyle name="Normal 2 2 4 27 6" xfId="24053" xr:uid="{00000000-0005-0000-0000-0000815D0000}"/>
    <cellStyle name="Normal 2 2 4 27 7" xfId="24054" xr:uid="{00000000-0005-0000-0000-0000825D0000}"/>
    <cellStyle name="Normal 2 2 4 27 8" xfId="24055" xr:uid="{00000000-0005-0000-0000-0000835D0000}"/>
    <cellStyle name="Normal 2 2 4 27 9" xfId="24056" xr:uid="{00000000-0005-0000-0000-0000845D0000}"/>
    <cellStyle name="Normal 2 2 4 28" xfId="24057" xr:uid="{00000000-0005-0000-0000-0000855D0000}"/>
    <cellStyle name="Normal 2 2 4 28 10" xfId="24058" xr:uid="{00000000-0005-0000-0000-0000865D0000}"/>
    <cellStyle name="Normal 2 2 4 28 11" xfId="24059" xr:uid="{00000000-0005-0000-0000-0000875D0000}"/>
    <cellStyle name="Normal 2 2 4 28 12" xfId="24060" xr:uid="{00000000-0005-0000-0000-0000885D0000}"/>
    <cellStyle name="Normal 2 2 4 28 13" xfId="24061" xr:uid="{00000000-0005-0000-0000-0000895D0000}"/>
    <cellStyle name="Normal 2 2 4 28 14" xfId="24062" xr:uid="{00000000-0005-0000-0000-00008A5D0000}"/>
    <cellStyle name="Normal 2 2 4 28 2" xfId="24063" xr:uid="{00000000-0005-0000-0000-00008B5D0000}"/>
    <cellStyle name="Normal 2 2 4 28 2 10" xfId="24064" xr:uid="{00000000-0005-0000-0000-00008C5D0000}"/>
    <cellStyle name="Normal 2 2 4 28 2 2" xfId="24065" xr:uid="{00000000-0005-0000-0000-00008D5D0000}"/>
    <cellStyle name="Normal 2 2 4 28 2 3" xfId="24066" xr:uid="{00000000-0005-0000-0000-00008E5D0000}"/>
    <cellStyle name="Normal 2 2 4 28 2 4" xfId="24067" xr:uid="{00000000-0005-0000-0000-00008F5D0000}"/>
    <cellStyle name="Normal 2 2 4 28 2 5" xfId="24068" xr:uid="{00000000-0005-0000-0000-0000905D0000}"/>
    <cellStyle name="Normal 2 2 4 28 2 6" xfId="24069" xr:uid="{00000000-0005-0000-0000-0000915D0000}"/>
    <cellStyle name="Normal 2 2 4 28 2 7" xfId="24070" xr:uid="{00000000-0005-0000-0000-0000925D0000}"/>
    <cellStyle name="Normal 2 2 4 28 2 8" xfId="24071" xr:uid="{00000000-0005-0000-0000-0000935D0000}"/>
    <cellStyle name="Normal 2 2 4 28 2 9" xfId="24072" xr:uid="{00000000-0005-0000-0000-0000945D0000}"/>
    <cellStyle name="Normal 2 2 4 28 3" xfId="24073" xr:uid="{00000000-0005-0000-0000-0000955D0000}"/>
    <cellStyle name="Normal 2 2 4 28 3 10" xfId="24074" xr:uid="{00000000-0005-0000-0000-0000965D0000}"/>
    <cellStyle name="Normal 2 2 4 28 3 2" xfId="24075" xr:uid="{00000000-0005-0000-0000-0000975D0000}"/>
    <cellStyle name="Normal 2 2 4 28 3 3" xfId="24076" xr:uid="{00000000-0005-0000-0000-0000985D0000}"/>
    <cellStyle name="Normal 2 2 4 28 3 4" xfId="24077" xr:uid="{00000000-0005-0000-0000-0000995D0000}"/>
    <cellStyle name="Normal 2 2 4 28 3 5" xfId="24078" xr:uid="{00000000-0005-0000-0000-00009A5D0000}"/>
    <cellStyle name="Normal 2 2 4 28 3 6" xfId="24079" xr:uid="{00000000-0005-0000-0000-00009B5D0000}"/>
    <cellStyle name="Normal 2 2 4 28 3 7" xfId="24080" xr:uid="{00000000-0005-0000-0000-00009C5D0000}"/>
    <cellStyle name="Normal 2 2 4 28 3 8" xfId="24081" xr:uid="{00000000-0005-0000-0000-00009D5D0000}"/>
    <cellStyle name="Normal 2 2 4 28 3 9" xfId="24082" xr:uid="{00000000-0005-0000-0000-00009E5D0000}"/>
    <cellStyle name="Normal 2 2 4 28 4" xfId="24083" xr:uid="{00000000-0005-0000-0000-00009F5D0000}"/>
    <cellStyle name="Normal 2 2 4 28 4 10" xfId="24084" xr:uid="{00000000-0005-0000-0000-0000A05D0000}"/>
    <cellStyle name="Normal 2 2 4 28 4 2" xfId="24085" xr:uid="{00000000-0005-0000-0000-0000A15D0000}"/>
    <cellStyle name="Normal 2 2 4 28 4 3" xfId="24086" xr:uid="{00000000-0005-0000-0000-0000A25D0000}"/>
    <cellStyle name="Normal 2 2 4 28 4 4" xfId="24087" xr:uid="{00000000-0005-0000-0000-0000A35D0000}"/>
    <cellStyle name="Normal 2 2 4 28 4 5" xfId="24088" xr:uid="{00000000-0005-0000-0000-0000A45D0000}"/>
    <cellStyle name="Normal 2 2 4 28 4 6" xfId="24089" xr:uid="{00000000-0005-0000-0000-0000A55D0000}"/>
    <cellStyle name="Normal 2 2 4 28 4 7" xfId="24090" xr:uid="{00000000-0005-0000-0000-0000A65D0000}"/>
    <cellStyle name="Normal 2 2 4 28 4 8" xfId="24091" xr:uid="{00000000-0005-0000-0000-0000A75D0000}"/>
    <cellStyle name="Normal 2 2 4 28 4 9" xfId="24092" xr:uid="{00000000-0005-0000-0000-0000A85D0000}"/>
    <cellStyle name="Normal 2 2 4 28 5" xfId="24093" xr:uid="{00000000-0005-0000-0000-0000A95D0000}"/>
    <cellStyle name="Normal 2 2 4 28 5 10" xfId="24094" xr:uid="{00000000-0005-0000-0000-0000AA5D0000}"/>
    <cellStyle name="Normal 2 2 4 28 5 2" xfId="24095" xr:uid="{00000000-0005-0000-0000-0000AB5D0000}"/>
    <cellStyle name="Normal 2 2 4 28 5 3" xfId="24096" xr:uid="{00000000-0005-0000-0000-0000AC5D0000}"/>
    <cellStyle name="Normal 2 2 4 28 5 4" xfId="24097" xr:uid="{00000000-0005-0000-0000-0000AD5D0000}"/>
    <cellStyle name="Normal 2 2 4 28 5 5" xfId="24098" xr:uid="{00000000-0005-0000-0000-0000AE5D0000}"/>
    <cellStyle name="Normal 2 2 4 28 5 6" xfId="24099" xr:uid="{00000000-0005-0000-0000-0000AF5D0000}"/>
    <cellStyle name="Normal 2 2 4 28 5 7" xfId="24100" xr:uid="{00000000-0005-0000-0000-0000B05D0000}"/>
    <cellStyle name="Normal 2 2 4 28 5 8" xfId="24101" xr:uid="{00000000-0005-0000-0000-0000B15D0000}"/>
    <cellStyle name="Normal 2 2 4 28 5 9" xfId="24102" xr:uid="{00000000-0005-0000-0000-0000B25D0000}"/>
    <cellStyle name="Normal 2 2 4 28 6" xfId="24103" xr:uid="{00000000-0005-0000-0000-0000B35D0000}"/>
    <cellStyle name="Normal 2 2 4 28 7" xfId="24104" xr:uid="{00000000-0005-0000-0000-0000B45D0000}"/>
    <cellStyle name="Normal 2 2 4 28 8" xfId="24105" xr:uid="{00000000-0005-0000-0000-0000B55D0000}"/>
    <cellStyle name="Normal 2 2 4 28 9" xfId="24106" xr:uid="{00000000-0005-0000-0000-0000B65D0000}"/>
    <cellStyle name="Normal 2 2 4 29" xfId="24107" xr:uid="{00000000-0005-0000-0000-0000B75D0000}"/>
    <cellStyle name="Normal 2 2 4 29 10" xfId="24108" xr:uid="{00000000-0005-0000-0000-0000B85D0000}"/>
    <cellStyle name="Normal 2 2 4 29 11" xfId="24109" xr:uid="{00000000-0005-0000-0000-0000B95D0000}"/>
    <cellStyle name="Normal 2 2 4 29 12" xfId="24110" xr:uid="{00000000-0005-0000-0000-0000BA5D0000}"/>
    <cellStyle name="Normal 2 2 4 29 13" xfId="24111" xr:uid="{00000000-0005-0000-0000-0000BB5D0000}"/>
    <cellStyle name="Normal 2 2 4 29 14" xfId="24112" xr:uid="{00000000-0005-0000-0000-0000BC5D0000}"/>
    <cellStyle name="Normal 2 2 4 29 2" xfId="24113" xr:uid="{00000000-0005-0000-0000-0000BD5D0000}"/>
    <cellStyle name="Normal 2 2 4 29 2 10" xfId="24114" xr:uid="{00000000-0005-0000-0000-0000BE5D0000}"/>
    <cellStyle name="Normal 2 2 4 29 2 2" xfId="24115" xr:uid="{00000000-0005-0000-0000-0000BF5D0000}"/>
    <cellStyle name="Normal 2 2 4 29 2 3" xfId="24116" xr:uid="{00000000-0005-0000-0000-0000C05D0000}"/>
    <cellStyle name="Normal 2 2 4 29 2 4" xfId="24117" xr:uid="{00000000-0005-0000-0000-0000C15D0000}"/>
    <cellStyle name="Normal 2 2 4 29 2 5" xfId="24118" xr:uid="{00000000-0005-0000-0000-0000C25D0000}"/>
    <cellStyle name="Normal 2 2 4 29 2 6" xfId="24119" xr:uid="{00000000-0005-0000-0000-0000C35D0000}"/>
    <cellStyle name="Normal 2 2 4 29 2 7" xfId="24120" xr:uid="{00000000-0005-0000-0000-0000C45D0000}"/>
    <cellStyle name="Normal 2 2 4 29 2 8" xfId="24121" xr:uid="{00000000-0005-0000-0000-0000C55D0000}"/>
    <cellStyle name="Normal 2 2 4 29 2 9" xfId="24122" xr:uid="{00000000-0005-0000-0000-0000C65D0000}"/>
    <cellStyle name="Normal 2 2 4 29 3" xfId="24123" xr:uid="{00000000-0005-0000-0000-0000C75D0000}"/>
    <cellStyle name="Normal 2 2 4 29 3 10" xfId="24124" xr:uid="{00000000-0005-0000-0000-0000C85D0000}"/>
    <cellStyle name="Normal 2 2 4 29 3 2" xfId="24125" xr:uid="{00000000-0005-0000-0000-0000C95D0000}"/>
    <cellStyle name="Normal 2 2 4 29 3 3" xfId="24126" xr:uid="{00000000-0005-0000-0000-0000CA5D0000}"/>
    <cellStyle name="Normal 2 2 4 29 3 4" xfId="24127" xr:uid="{00000000-0005-0000-0000-0000CB5D0000}"/>
    <cellStyle name="Normal 2 2 4 29 3 5" xfId="24128" xr:uid="{00000000-0005-0000-0000-0000CC5D0000}"/>
    <cellStyle name="Normal 2 2 4 29 3 6" xfId="24129" xr:uid="{00000000-0005-0000-0000-0000CD5D0000}"/>
    <cellStyle name="Normal 2 2 4 29 3 7" xfId="24130" xr:uid="{00000000-0005-0000-0000-0000CE5D0000}"/>
    <cellStyle name="Normal 2 2 4 29 3 8" xfId="24131" xr:uid="{00000000-0005-0000-0000-0000CF5D0000}"/>
    <cellStyle name="Normal 2 2 4 29 3 9" xfId="24132" xr:uid="{00000000-0005-0000-0000-0000D05D0000}"/>
    <cellStyle name="Normal 2 2 4 29 4" xfId="24133" xr:uid="{00000000-0005-0000-0000-0000D15D0000}"/>
    <cellStyle name="Normal 2 2 4 29 4 10" xfId="24134" xr:uid="{00000000-0005-0000-0000-0000D25D0000}"/>
    <cellStyle name="Normal 2 2 4 29 4 2" xfId="24135" xr:uid="{00000000-0005-0000-0000-0000D35D0000}"/>
    <cellStyle name="Normal 2 2 4 29 4 3" xfId="24136" xr:uid="{00000000-0005-0000-0000-0000D45D0000}"/>
    <cellStyle name="Normal 2 2 4 29 4 4" xfId="24137" xr:uid="{00000000-0005-0000-0000-0000D55D0000}"/>
    <cellStyle name="Normal 2 2 4 29 4 5" xfId="24138" xr:uid="{00000000-0005-0000-0000-0000D65D0000}"/>
    <cellStyle name="Normal 2 2 4 29 4 6" xfId="24139" xr:uid="{00000000-0005-0000-0000-0000D75D0000}"/>
    <cellStyle name="Normal 2 2 4 29 4 7" xfId="24140" xr:uid="{00000000-0005-0000-0000-0000D85D0000}"/>
    <cellStyle name="Normal 2 2 4 29 4 8" xfId="24141" xr:uid="{00000000-0005-0000-0000-0000D95D0000}"/>
    <cellStyle name="Normal 2 2 4 29 4 9" xfId="24142" xr:uid="{00000000-0005-0000-0000-0000DA5D0000}"/>
    <cellStyle name="Normal 2 2 4 29 5" xfId="24143" xr:uid="{00000000-0005-0000-0000-0000DB5D0000}"/>
    <cellStyle name="Normal 2 2 4 29 5 10" xfId="24144" xr:uid="{00000000-0005-0000-0000-0000DC5D0000}"/>
    <cellStyle name="Normal 2 2 4 29 5 2" xfId="24145" xr:uid="{00000000-0005-0000-0000-0000DD5D0000}"/>
    <cellStyle name="Normal 2 2 4 29 5 3" xfId="24146" xr:uid="{00000000-0005-0000-0000-0000DE5D0000}"/>
    <cellStyle name="Normal 2 2 4 29 5 4" xfId="24147" xr:uid="{00000000-0005-0000-0000-0000DF5D0000}"/>
    <cellStyle name="Normal 2 2 4 29 5 5" xfId="24148" xr:uid="{00000000-0005-0000-0000-0000E05D0000}"/>
    <cellStyle name="Normal 2 2 4 29 5 6" xfId="24149" xr:uid="{00000000-0005-0000-0000-0000E15D0000}"/>
    <cellStyle name="Normal 2 2 4 29 5 7" xfId="24150" xr:uid="{00000000-0005-0000-0000-0000E25D0000}"/>
    <cellStyle name="Normal 2 2 4 29 5 8" xfId="24151" xr:uid="{00000000-0005-0000-0000-0000E35D0000}"/>
    <cellStyle name="Normal 2 2 4 29 5 9" xfId="24152" xr:uid="{00000000-0005-0000-0000-0000E45D0000}"/>
    <cellStyle name="Normal 2 2 4 29 6" xfId="24153" xr:uid="{00000000-0005-0000-0000-0000E55D0000}"/>
    <cellStyle name="Normal 2 2 4 29 7" xfId="24154" xr:uid="{00000000-0005-0000-0000-0000E65D0000}"/>
    <cellStyle name="Normal 2 2 4 29 8" xfId="24155" xr:uid="{00000000-0005-0000-0000-0000E75D0000}"/>
    <cellStyle name="Normal 2 2 4 29 9" xfId="24156" xr:uid="{00000000-0005-0000-0000-0000E85D0000}"/>
    <cellStyle name="Normal 2 2 4 3" xfId="24157" xr:uid="{00000000-0005-0000-0000-0000E95D0000}"/>
    <cellStyle name="Normal 2 2 4 3 10" xfId="24158" xr:uid="{00000000-0005-0000-0000-0000EA5D0000}"/>
    <cellStyle name="Normal 2 2 4 3 11" xfId="24159" xr:uid="{00000000-0005-0000-0000-0000EB5D0000}"/>
    <cellStyle name="Normal 2 2 4 3 12" xfId="24160" xr:uid="{00000000-0005-0000-0000-0000EC5D0000}"/>
    <cellStyle name="Normal 2 2 4 3 13" xfId="24161" xr:uid="{00000000-0005-0000-0000-0000ED5D0000}"/>
    <cellStyle name="Normal 2 2 4 3 14" xfId="24162" xr:uid="{00000000-0005-0000-0000-0000EE5D0000}"/>
    <cellStyle name="Normal 2 2 4 3 2" xfId="24163" xr:uid="{00000000-0005-0000-0000-0000EF5D0000}"/>
    <cellStyle name="Normal 2 2 4 3 2 10" xfId="24164" xr:uid="{00000000-0005-0000-0000-0000F05D0000}"/>
    <cellStyle name="Normal 2 2 4 3 2 2" xfId="24165" xr:uid="{00000000-0005-0000-0000-0000F15D0000}"/>
    <cellStyle name="Normal 2 2 4 3 2 3" xfId="24166" xr:uid="{00000000-0005-0000-0000-0000F25D0000}"/>
    <cellStyle name="Normal 2 2 4 3 2 4" xfId="24167" xr:uid="{00000000-0005-0000-0000-0000F35D0000}"/>
    <cellStyle name="Normal 2 2 4 3 2 5" xfId="24168" xr:uid="{00000000-0005-0000-0000-0000F45D0000}"/>
    <cellStyle name="Normal 2 2 4 3 2 6" xfId="24169" xr:uid="{00000000-0005-0000-0000-0000F55D0000}"/>
    <cellStyle name="Normal 2 2 4 3 2 7" xfId="24170" xr:uid="{00000000-0005-0000-0000-0000F65D0000}"/>
    <cellStyle name="Normal 2 2 4 3 2 8" xfId="24171" xr:uid="{00000000-0005-0000-0000-0000F75D0000}"/>
    <cellStyle name="Normal 2 2 4 3 2 9" xfId="24172" xr:uid="{00000000-0005-0000-0000-0000F85D0000}"/>
    <cellStyle name="Normal 2 2 4 3 3" xfId="24173" xr:uid="{00000000-0005-0000-0000-0000F95D0000}"/>
    <cellStyle name="Normal 2 2 4 3 3 10" xfId="24174" xr:uid="{00000000-0005-0000-0000-0000FA5D0000}"/>
    <cellStyle name="Normal 2 2 4 3 3 2" xfId="24175" xr:uid="{00000000-0005-0000-0000-0000FB5D0000}"/>
    <cellStyle name="Normal 2 2 4 3 3 3" xfId="24176" xr:uid="{00000000-0005-0000-0000-0000FC5D0000}"/>
    <cellStyle name="Normal 2 2 4 3 3 4" xfId="24177" xr:uid="{00000000-0005-0000-0000-0000FD5D0000}"/>
    <cellStyle name="Normal 2 2 4 3 3 5" xfId="24178" xr:uid="{00000000-0005-0000-0000-0000FE5D0000}"/>
    <cellStyle name="Normal 2 2 4 3 3 6" xfId="24179" xr:uid="{00000000-0005-0000-0000-0000FF5D0000}"/>
    <cellStyle name="Normal 2 2 4 3 3 7" xfId="24180" xr:uid="{00000000-0005-0000-0000-0000005E0000}"/>
    <cellStyle name="Normal 2 2 4 3 3 8" xfId="24181" xr:uid="{00000000-0005-0000-0000-0000015E0000}"/>
    <cellStyle name="Normal 2 2 4 3 3 9" xfId="24182" xr:uid="{00000000-0005-0000-0000-0000025E0000}"/>
    <cellStyle name="Normal 2 2 4 3 4" xfId="24183" xr:uid="{00000000-0005-0000-0000-0000035E0000}"/>
    <cellStyle name="Normal 2 2 4 3 4 10" xfId="24184" xr:uid="{00000000-0005-0000-0000-0000045E0000}"/>
    <cellStyle name="Normal 2 2 4 3 4 2" xfId="24185" xr:uid="{00000000-0005-0000-0000-0000055E0000}"/>
    <cellStyle name="Normal 2 2 4 3 4 3" xfId="24186" xr:uid="{00000000-0005-0000-0000-0000065E0000}"/>
    <cellStyle name="Normal 2 2 4 3 4 4" xfId="24187" xr:uid="{00000000-0005-0000-0000-0000075E0000}"/>
    <cellStyle name="Normal 2 2 4 3 4 5" xfId="24188" xr:uid="{00000000-0005-0000-0000-0000085E0000}"/>
    <cellStyle name="Normal 2 2 4 3 4 6" xfId="24189" xr:uid="{00000000-0005-0000-0000-0000095E0000}"/>
    <cellStyle name="Normal 2 2 4 3 4 7" xfId="24190" xr:uid="{00000000-0005-0000-0000-00000A5E0000}"/>
    <cellStyle name="Normal 2 2 4 3 4 8" xfId="24191" xr:uid="{00000000-0005-0000-0000-00000B5E0000}"/>
    <cellStyle name="Normal 2 2 4 3 4 9" xfId="24192" xr:uid="{00000000-0005-0000-0000-00000C5E0000}"/>
    <cellStyle name="Normal 2 2 4 3 5" xfId="24193" xr:uid="{00000000-0005-0000-0000-00000D5E0000}"/>
    <cellStyle name="Normal 2 2 4 3 5 10" xfId="24194" xr:uid="{00000000-0005-0000-0000-00000E5E0000}"/>
    <cellStyle name="Normal 2 2 4 3 5 2" xfId="24195" xr:uid="{00000000-0005-0000-0000-00000F5E0000}"/>
    <cellStyle name="Normal 2 2 4 3 5 3" xfId="24196" xr:uid="{00000000-0005-0000-0000-0000105E0000}"/>
    <cellStyle name="Normal 2 2 4 3 5 4" xfId="24197" xr:uid="{00000000-0005-0000-0000-0000115E0000}"/>
    <cellStyle name="Normal 2 2 4 3 5 5" xfId="24198" xr:uid="{00000000-0005-0000-0000-0000125E0000}"/>
    <cellStyle name="Normal 2 2 4 3 5 6" xfId="24199" xr:uid="{00000000-0005-0000-0000-0000135E0000}"/>
    <cellStyle name="Normal 2 2 4 3 5 7" xfId="24200" xr:uid="{00000000-0005-0000-0000-0000145E0000}"/>
    <cellStyle name="Normal 2 2 4 3 5 8" xfId="24201" xr:uid="{00000000-0005-0000-0000-0000155E0000}"/>
    <cellStyle name="Normal 2 2 4 3 5 9" xfId="24202" xr:uid="{00000000-0005-0000-0000-0000165E0000}"/>
    <cellStyle name="Normal 2 2 4 3 6" xfId="24203" xr:uid="{00000000-0005-0000-0000-0000175E0000}"/>
    <cellStyle name="Normal 2 2 4 3 7" xfId="24204" xr:uid="{00000000-0005-0000-0000-0000185E0000}"/>
    <cellStyle name="Normal 2 2 4 3 8" xfId="24205" xr:uid="{00000000-0005-0000-0000-0000195E0000}"/>
    <cellStyle name="Normal 2 2 4 3 9" xfId="24206" xr:uid="{00000000-0005-0000-0000-00001A5E0000}"/>
    <cellStyle name="Normal 2 2 4 30" xfId="24207" xr:uid="{00000000-0005-0000-0000-00001B5E0000}"/>
    <cellStyle name="Normal 2 2 4 30 10" xfId="24208" xr:uid="{00000000-0005-0000-0000-00001C5E0000}"/>
    <cellStyle name="Normal 2 2 4 30 11" xfId="24209" xr:uid="{00000000-0005-0000-0000-00001D5E0000}"/>
    <cellStyle name="Normal 2 2 4 30 12" xfId="24210" xr:uid="{00000000-0005-0000-0000-00001E5E0000}"/>
    <cellStyle name="Normal 2 2 4 30 13" xfId="24211" xr:uid="{00000000-0005-0000-0000-00001F5E0000}"/>
    <cellStyle name="Normal 2 2 4 30 14" xfId="24212" xr:uid="{00000000-0005-0000-0000-0000205E0000}"/>
    <cellStyle name="Normal 2 2 4 30 2" xfId="24213" xr:uid="{00000000-0005-0000-0000-0000215E0000}"/>
    <cellStyle name="Normal 2 2 4 30 2 10" xfId="24214" xr:uid="{00000000-0005-0000-0000-0000225E0000}"/>
    <cellStyle name="Normal 2 2 4 30 2 2" xfId="24215" xr:uid="{00000000-0005-0000-0000-0000235E0000}"/>
    <cellStyle name="Normal 2 2 4 30 2 3" xfId="24216" xr:uid="{00000000-0005-0000-0000-0000245E0000}"/>
    <cellStyle name="Normal 2 2 4 30 2 4" xfId="24217" xr:uid="{00000000-0005-0000-0000-0000255E0000}"/>
    <cellStyle name="Normal 2 2 4 30 2 5" xfId="24218" xr:uid="{00000000-0005-0000-0000-0000265E0000}"/>
    <cellStyle name="Normal 2 2 4 30 2 6" xfId="24219" xr:uid="{00000000-0005-0000-0000-0000275E0000}"/>
    <cellStyle name="Normal 2 2 4 30 2 7" xfId="24220" xr:uid="{00000000-0005-0000-0000-0000285E0000}"/>
    <cellStyle name="Normal 2 2 4 30 2 8" xfId="24221" xr:uid="{00000000-0005-0000-0000-0000295E0000}"/>
    <cellStyle name="Normal 2 2 4 30 2 9" xfId="24222" xr:uid="{00000000-0005-0000-0000-00002A5E0000}"/>
    <cellStyle name="Normal 2 2 4 30 3" xfId="24223" xr:uid="{00000000-0005-0000-0000-00002B5E0000}"/>
    <cellStyle name="Normal 2 2 4 30 3 10" xfId="24224" xr:uid="{00000000-0005-0000-0000-00002C5E0000}"/>
    <cellStyle name="Normal 2 2 4 30 3 2" xfId="24225" xr:uid="{00000000-0005-0000-0000-00002D5E0000}"/>
    <cellStyle name="Normal 2 2 4 30 3 3" xfId="24226" xr:uid="{00000000-0005-0000-0000-00002E5E0000}"/>
    <cellStyle name="Normal 2 2 4 30 3 4" xfId="24227" xr:uid="{00000000-0005-0000-0000-00002F5E0000}"/>
    <cellStyle name="Normal 2 2 4 30 3 5" xfId="24228" xr:uid="{00000000-0005-0000-0000-0000305E0000}"/>
    <cellStyle name="Normal 2 2 4 30 3 6" xfId="24229" xr:uid="{00000000-0005-0000-0000-0000315E0000}"/>
    <cellStyle name="Normal 2 2 4 30 3 7" xfId="24230" xr:uid="{00000000-0005-0000-0000-0000325E0000}"/>
    <cellStyle name="Normal 2 2 4 30 3 8" xfId="24231" xr:uid="{00000000-0005-0000-0000-0000335E0000}"/>
    <cellStyle name="Normal 2 2 4 30 3 9" xfId="24232" xr:uid="{00000000-0005-0000-0000-0000345E0000}"/>
    <cellStyle name="Normal 2 2 4 30 4" xfId="24233" xr:uid="{00000000-0005-0000-0000-0000355E0000}"/>
    <cellStyle name="Normal 2 2 4 30 4 10" xfId="24234" xr:uid="{00000000-0005-0000-0000-0000365E0000}"/>
    <cellStyle name="Normal 2 2 4 30 4 2" xfId="24235" xr:uid="{00000000-0005-0000-0000-0000375E0000}"/>
    <cellStyle name="Normal 2 2 4 30 4 3" xfId="24236" xr:uid="{00000000-0005-0000-0000-0000385E0000}"/>
    <cellStyle name="Normal 2 2 4 30 4 4" xfId="24237" xr:uid="{00000000-0005-0000-0000-0000395E0000}"/>
    <cellStyle name="Normal 2 2 4 30 4 5" xfId="24238" xr:uid="{00000000-0005-0000-0000-00003A5E0000}"/>
    <cellStyle name="Normal 2 2 4 30 4 6" xfId="24239" xr:uid="{00000000-0005-0000-0000-00003B5E0000}"/>
    <cellStyle name="Normal 2 2 4 30 4 7" xfId="24240" xr:uid="{00000000-0005-0000-0000-00003C5E0000}"/>
    <cellStyle name="Normal 2 2 4 30 4 8" xfId="24241" xr:uid="{00000000-0005-0000-0000-00003D5E0000}"/>
    <cellStyle name="Normal 2 2 4 30 4 9" xfId="24242" xr:uid="{00000000-0005-0000-0000-00003E5E0000}"/>
    <cellStyle name="Normal 2 2 4 30 5" xfId="24243" xr:uid="{00000000-0005-0000-0000-00003F5E0000}"/>
    <cellStyle name="Normal 2 2 4 30 5 10" xfId="24244" xr:uid="{00000000-0005-0000-0000-0000405E0000}"/>
    <cellStyle name="Normal 2 2 4 30 5 2" xfId="24245" xr:uid="{00000000-0005-0000-0000-0000415E0000}"/>
    <cellStyle name="Normal 2 2 4 30 5 3" xfId="24246" xr:uid="{00000000-0005-0000-0000-0000425E0000}"/>
    <cellStyle name="Normal 2 2 4 30 5 4" xfId="24247" xr:uid="{00000000-0005-0000-0000-0000435E0000}"/>
    <cellStyle name="Normal 2 2 4 30 5 5" xfId="24248" xr:uid="{00000000-0005-0000-0000-0000445E0000}"/>
    <cellStyle name="Normal 2 2 4 30 5 6" xfId="24249" xr:uid="{00000000-0005-0000-0000-0000455E0000}"/>
    <cellStyle name="Normal 2 2 4 30 5 7" xfId="24250" xr:uid="{00000000-0005-0000-0000-0000465E0000}"/>
    <cellStyle name="Normal 2 2 4 30 5 8" xfId="24251" xr:uid="{00000000-0005-0000-0000-0000475E0000}"/>
    <cellStyle name="Normal 2 2 4 30 5 9" xfId="24252" xr:uid="{00000000-0005-0000-0000-0000485E0000}"/>
    <cellStyle name="Normal 2 2 4 30 6" xfId="24253" xr:uid="{00000000-0005-0000-0000-0000495E0000}"/>
    <cellStyle name="Normal 2 2 4 30 7" xfId="24254" xr:uid="{00000000-0005-0000-0000-00004A5E0000}"/>
    <cellStyle name="Normal 2 2 4 30 8" xfId="24255" xr:uid="{00000000-0005-0000-0000-00004B5E0000}"/>
    <cellStyle name="Normal 2 2 4 30 9" xfId="24256" xr:uid="{00000000-0005-0000-0000-00004C5E0000}"/>
    <cellStyle name="Normal 2 2 4 31" xfId="24257" xr:uid="{00000000-0005-0000-0000-00004D5E0000}"/>
    <cellStyle name="Normal 2 2 4 31 10" xfId="24258" xr:uid="{00000000-0005-0000-0000-00004E5E0000}"/>
    <cellStyle name="Normal 2 2 4 31 11" xfId="24259" xr:uid="{00000000-0005-0000-0000-00004F5E0000}"/>
    <cellStyle name="Normal 2 2 4 31 12" xfId="24260" xr:uid="{00000000-0005-0000-0000-0000505E0000}"/>
    <cellStyle name="Normal 2 2 4 31 13" xfId="24261" xr:uid="{00000000-0005-0000-0000-0000515E0000}"/>
    <cellStyle name="Normal 2 2 4 31 14" xfId="24262" xr:uid="{00000000-0005-0000-0000-0000525E0000}"/>
    <cellStyle name="Normal 2 2 4 31 2" xfId="24263" xr:uid="{00000000-0005-0000-0000-0000535E0000}"/>
    <cellStyle name="Normal 2 2 4 31 2 10" xfId="24264" xr:uid="{00000000-0005-0000-0000-0000545E0000}"/>
    <cellStyle name="Normal 2 2 4 31 2 2" xfId="24265" xr:uid="{00000000-0005-0000-0000-0000555E0000}"/>
    <cellStyle name="Normal 2 2 4 31 2 3" xfId="24266" xr:uid="{00000000-0005-0000-0000-0000565E0000}"/>
    <cellStyle name="Normal 2 2 4 31 2 4" xfId="24267" xr:uid="{00000000-0005-0000-0000-0000575E0000}"/>
    <cellStyle name="Normal 2 2 4 31 2 5" xfId="24268" xr:uid="{00000000-0005-0000-0000-0000585E0000}"/>
    <cellStyle name="Normal 2 2 4 31 2 6" xfId="24269" xr:uid="{00000000-0005-0000-0000-0000595E0000}"/>
    <cellStyle name="Normal 2 2 4 31 2 7" xfId="24270" xr:uid="{00000000-0005-0000-0000-00005A5E0000}"/>
    <cellStyle name="Normal 2 2 4 31 2 8" xfId="24271" xr:uid="{00000000-0005-0000-0000-00005B5E0000}"/>
    <cellStyle name="Normal 2 2 4 31 2 9" xfId="24272" xr:uid="{00000000-0005-0000-0000-00005C5E0000}"/>
    <cellStyle name="Normal 2 2 4 31 3" xfId="24273" xr:uid="{00000000-0005-0000-0000-00005D5E0000}"/>
    <cellStyle name="Normal 2 2 4 31 3 10" xfId="24274" xr:uid="{00000000-0005-0000-0000-00005E5E0000}"/>
    <cellStyle name="Normal 2 2 4 31 3 2" xfId="24275" xr:uid="{00000000-0005-0000-0000-00005F5E0000}"/>
    <cellStyle name="Normal 2 2 4 31 3 3" xfId="24276" xr:uid="{00000000-0005-0000-0000-0000605E0000}"/>
    <cellStyle name="Normal 2 2 4 31 3 4" xfId="24277" xr:uid="{00000000-0005-0000-0000-0000615E0000}"/>
    <cellStyle name="Normal 2 2 4 31 3 5" xfId="24278" xr:uid="{00000000-0005-0000-0000-0000625E0000}"/>
    <cellStyle name="Normal 2 2 4 31 3 6" xfId="24279" xr:uid="{00000000-0005-0000-0000-0000635E0000}"/>
    <cellStyle name="Normal 2 2 4 31 3 7" xfId="24280" xr:uid="{00000000-0005-0000-0000-0000645E0000}"/>
    <cellStyle name="Normal 2 2 4 31 3 8" xfId="24281" xr:uid="{00000000-0005-0000-0000-0000655E0000}"/>
    <cellStyle name="Normal 2 2 4 31 3 9" xfId="24282" xr:uid="{00000000-0005-0000-0000-0000665E0000}"/>
    <cellStyle name="Normal 2 2 4 31 4" xfId="24283" xr:uid="{00000000-0005-0000-0000-0000675E0000}"/>
    <cellStyle name="Normal 2 2 4 31 4 10" xfId="24284" xr:uid="{00000000-0005-0000-0000-0000685E0000}"/>
    <cellStyle name="Normal 2 2 4 31 4 2" xfId="24285" xr:uid="{00000000-0005-0000-0000-0000695E0000}"/>
    <cellStyle name="Normal 2 2 4 31 4 3" xfId="24286" xr:uid="{00000000-0005-0000-0000-00006A5E0000}"/>
    <cellStyle name="Normal 2 2 4 31 4 4" xfId="24287" xr:uid="{00000000-0005-0000-0000-00006B5E0000}"/>
    <cellStyle name="Normal 2 2 4 31 4 5" xfId="24288" xr:uid="{00000000-0005-0000-0000-00006C5E0000}"/>
    <cellStyle name="Normal 2 2 4 31 4 6" xfId="24289" xr:uid="{00000000-0005-0000-0000-00006D5E0000}"/>
    <cellStyle name="Normal 2 2 4 31 4 7" xfId="24290" xr:uid="{00000000-0005-0000-0000-00006E5E0000}"/>
    <cellStyle name="Normal 2 2 4 31 4 8" xfId="24291" xr:uid="{00000000-0005-0000-0000-00006F5E0000}"/>
    <cellStyle name="Normal 2 2 4 31 4 9" xfId="24292" xr:uid="{00000000-0005-0000-0000-0000705E0000}"/>
    <cellStyle name="Normal 2 2 4 31 5" xfId="24293" xr:uid="{00000000-0005-0000-0000-0000715E0000}"/>
    <cellStyle name="Normal 2 2 4 31 5 10" xfId="24294" xr:uid="{00000000-0005-0000-0000-0000725E0000}"/>
    <cellStyle name="Normal 2 2 4 31 5 2" xfId="24295" xr:uid="{00000000-0005-0000-0000-0000735E0000}"/>
    <cellStyle name="Normal 2 2 4 31 5 3" xfId="24296" xr:uid="{00000000-0005-0000-0000-0000745E0000}"/>
    <cellStyle name="Normal 2 2 4 31 5 4" xfId="24297" xr:uid="{00000000-0005-0000-0000-0000755E0000}"/>
    <cellStyle name="Normal 2 2 4 31 5 5" xfId="24298" xr:uid="{00000000-0005-0000-0000-0000765E0000}"/>
    <cellStyle name="Normal 2 2 4 31 5 6" xfId="24299" xr:uid="{00000000-0005-0000-0000-0000775E0000}"/>
    <cellStyle name="Normal 2 2 4 31 5 7" xfId="24300" xr:uid="{00000000-0005-0000-0000-0000785E0000}"/>
    <cellStyle name="Normal 2 2 4 31 5 8" xfId="24301" xr:uid="{00000000-0005-0000-0000-0000795E0000}"/>
    <cellStyle name="Normal 2 2 4 31 5 9" xfId="24302" xr:uid="{00000000-0005-0000-0000-00007A5E0000}"/>
    <cellStyle name="Normal 2 2 4 31 6" xfId="24303" xr:uid="{00000000-0005-0000-0000-00007B5E0000}"/>
    <cellStyle name="Normal 2 2 4 31 7" xfId="24304" xr:uid="{00000000-0005-0000-0000-00007C5E0000}"/>
    <cellStyle name="Normal 2 2 4 31 8" xfId="24305" xr:uid="{00000000-0005-0000-0000-00007D5E0000}"/>
    <cellStyle name="Normal 2 2 4 31 9" xfId="24306" xr:uid="{00000000-0005-0000-0000-00007E5E0000}"/>
    <cellStyle name="Normal 2 2 4 32" xfId="24307" xr:uid="{00000000-0005-0000-0000-00007F5E0000}"/>
    <cellStyle name="Normal 2 2 4 32 10" xfId="24308" xr:uid="{00000000-0005-0000-0000-0000805E0000}"/>
    <cellStyle name="Normal 2 2 4 32 11" xfId="24309" xr:uid="{00000000-0005-0000-0000-0000815E0000}"/>
    <cellStyle name="Normal 2 2 4 32 12" xfId="24310" xr:uid="{00000000-0005-0000-0000-0000825E0000}"/>
    <cellStyle name="Normal 2 2 4 32 13" xfId="24311" xr:uid="{00000000-0005-0000-0000-0000835E0000}"/>
    <cellStyle name="Normal 2 2 4 32 14" xfId="24312" xr:uid="{00000000-0005-0000-0000-0000845E0000}"/>
    <cellStyle name="Normal 2 2 4 32 2" xfId="24313" xr:uid="{00000000-0005-0000-0000-0000855E0000}"/>
    <cellStyle name="Normal 2 2 4 32 2 10" xfId="24314" xr:uid="{00000000-0005-0000-0000-0000865E0000}"/>
    <cellStyle name="Normal 2 2 4 32 2 2" xfId="24315" xr:uid="{00000000-0005-0000-0000-0000875E0000}"/>
    <cellStyle name="Normal 2 2 4 32 2 3" xfId="24316" xr:uid="{00000000-0005-0000-0000-0000885E0000}"/>
    <cellStyle name="Normal 2 2 4 32 2 4" xfId="24317" xr:uid="{00000000-0005-0000-0000-0000895E0000}"/>
    <cellStyle name="Normal 2 2 4 32 2 5" xfId="24318" xr:uid="{00000000-0005-0000-0000-00008A5E0000}"/>
    <cellStyle name="Normal 2 2 4 32 2 6" xfId="24319" xr:uid="{00000000-0005-0000-0000-00008B5E0000}"/>
    <cellStyle name="Normal 2 2 4 32 2 7" xfId="24320" xr:uid="{00000000-0005-0000-0000-00008C5E0000}"/>
    <cellStyle name="Normal 2 2 4 32 2 8" xfId="24321" xr:uid="{00000000-0005-0000-0000-00008D5E0000}"/>
    <cellStyle name="Normal 2 2 4 32 2 9" xfId="24322" xr:uid="{00000000-0005-0000-0000-00008E5E0000}"/>
    <cellStyle name="Normal 2 2 4 32 3" xfId="24323" xr:uid="{00000000-0005-0000-0000-00008F5E0000}"/>
    <cellStyle name="Normal 2 2 4 32 3 10" xfId="24324" xr:uid="{00000000-0005-0000-0000-0000905E0000}"/>
    <cellStyle name="Normal 2 2 4 32 3 2" xfId="24325" xr:uid="{00000000-0005-0000-0000-0000915E0000}"/>
    <cellStyle name="Normal 2 2 4 32 3 3" xfId="24326" xr:uid="{00000000-0005-0000-0000-0000925E0000}"/>
    <cellStyle name="Normal 2 2 4 32 3 4" xfId="24327" xr:uid="{00000000-0005-0000-0000-0000935E0000}"/>
    <cellStyle name="Normal 2 2 4 32 3 5" xfId="24328" xr:uid="{00000000-0005-0000-0000-0000945E0000}"/>
    <cellStyle name="Normal 2 2 4 32 3 6" xfId="24329" xr:uid="{00000000-0005-0000-0000-0000955E0000}"/>
    <cellStyle name="Normal 2 2 4 32 3 7" xfId="24330" xr:uid="{00000000-0005-0000-0000-0000965E0000}"/>
    <cellStyle name="Normal 2 2 4 32 3 8" xfId="24331" xr:uid="{00000000-0005-0000-0000-0000975E0000}"/>
    <cellStyle name="Normal 2 2 4 32 3 9" xfId="24332" xr:uid="{00000000-0005-0000-0000-0000985E0000}"/>
    <cellStyle name="Normal 2 2 4 32 4" xfId="24333" xr:uid="{00000000-0005-0000-0000-0000995E0000}"/>
    <cellStyle name="Normal 2 2 4 32 4 10" xfId="24334" xr:uid="{00000000-0005-0000-0000-00009A5E0000}"/>
    <cellStyle name="Normal 2 2 4 32 4 2" xfId="24335" xr:uid="{00000000-0005-0000-0000-00009B5E0000}"/>
    <cellStyle name="Normal 2 2 4 32 4 3" xfId="24336" xr:uid="{00000000-0005-0000-0000-00009C5E0000}"/>
    <cellStyle name="Normal 2 2 4 32 4 4" xfId="24337" xr:uid="{00000000-0005-0000-0000-00009D5E0000}"/>
    <cellStyle name="Normal 2 2 4 32 4 5" xfId="24338" xr:uid="{00000000-0005-0000-0000-00009E5E0000}"/>
    <cellStyle name="Normal 2 2 4 32 4 6" xfId="24339" xr:uid="{00000000-0005-0000-0000-00009F5E0000}"/>
    <cellStyle name="Normal 2 2 4 32 4 7" xfId="24340" xr:uid="{00000000-0005-0000-0000-0000A05E0000}"/>
    <cellStyle name="Normal 2 2 4 32 4 8" xfId="24341" xr:uid="{00000000-0005-0000-0000-0000A15E0000}"/>
    <cellStyle name="Normal 2 2 4 32 4 9" xfId="24342" xr:uid="{00000000-0005-0000-0000-0000A25E0000}"/>
    <cellStyle name="Normal 2 2 4 32 5" xfId="24343" xr:uid="{00000000-0005-0000-0000-0000A35E0000}"/>
    <cellStyle name="Normal 2 2 4 32 5 10" xfId="24344" xr:uid="{00000000-0005-0000-0000-0000A45E0000}"/>
    <cellStyle name="Normal 2 2 4 32 5 2" xfId="24345" xr:uid="{00000000-0005-0000-0000-0000A55E0000}"/>
    <cellStyle name="Normal 2 2 4 32 5 3" xfId="24346" xr:uid="{00000000-0005-0000-0000-0000A65E0000}"/>
    <cellStyle name="Normal 2 2 4 32 5 4" xfId="24347" xr:uid="{00000000-0005-0000-0000-0000A75E0000}"/>
    <cellStyle name="Normal 2 2 4 32 5 5" xfId="24348" xr:uid="{00000000-0005-0000-0000-0000A85E0000}"/>
    <cellStyle name="Normal 2 2 4 32 5 6" xfId="24349" xr:uid="{00000000-0005-0000-0000-0000A95E0000}"/>
    <cellStyle name="Normal 2 2 4 32 5 7" xfId="24350" xr:uid="{00000000-0005-0000-0000-0000AA5E0000}"/>
    <cellStyle name="Normal 2 2 4 32 5 8" xfId="24351" xr:uid="{00000000-0005-0000-0000-0000AB5E0000}"/>
    <cellStyle name="Normal 2 2 4 32 5 9" xfId="24352" xr:uid="{00000000-0005-0000-0000-0000AC5E0000}"/>
    <cellStyle name="Normal 2 2 4 32 6" xfId="24353" xr:uid="{00000000-0005-0000-0000-0000AD5E0000}"/>
    <cellStyle name="Normal 2 2 4 32 7" xfId="24354" xr:uid="{00000000-0005-0000-0000-0000AE5E0000}"/>
    <cellStyle name="Normal 2 2 4 32 8" xfId="24355" xr:uid="{00000000-0005-0000-0000-0000AF5E0000}"/>
    <cellStyle name="Normal 2 2 4 32 9" xfId="24356" xr:uid="{00000000-0005-0000-0000-0000B05E0000}"/>
    <cellStyle name="Normal 2 2 4 33" xfId="24357" xr:uid="{00000000-0005-0000-0000-0000B15E0000}"/>
    <cellStyle name="Normal 2 2 4 33 10" xfId="24358" xr:uid="{00000000-0005-0000-0000-0000B25E0000}"/>
    <cellStyle name="Normal 2 2 4 33 11" xfId="24359" xr:uid="{00000000-0005-0000-0000-0000B35E0000}"/>
    <cellStyle name="Normal 2 2 4 33 12" xfId="24360" xr:uid="{00000000-0005-0000-0000-0000B45E0000}"/>
    <cellStyle name="Normal 2 2 4 33 13" xfId="24361" xr:uid="{00000000-0005-0000-0000-0000B55E0000}"/>
    <cellStyle name="Normal 2 2 4 33 14" xfId="24362" xr:uid="{00000000-0005-0000-0000-0000B65E0000}"/>
    <cellStyle name="Normal 2 2 4 33 2" xfId="24363" xr:uid="{00000000-0005-0000-0000-0000B75E0000}"/>
    <cellStyle name="Normal 2 2 4 33 2 10" xfId="24364" xr:uid="{00000000-0005-0000-0000-0000B85E0000}"/>
    <cellStyle name="Normal 2 2 4 33 2 2" xfId="24365" xr:uid="{00000000-0005-0000-0000-0000B95E0000}"/>
    <cellStyle name="Normal 2 2 4 33 2 3" xfId="24366" xr:uid="{00000000-0005-0000-0000-0000BA5E0000}"/>
    <cellStyle name="Normal 2 2 4 33 2 4" xfId="24367" xr:uid="{00000000-0005-0000-0000-0000BB5E0000}"/>
    <cellStyle name="Normal 2 2 4 33 2 5" xfId="24368" xr:uid="{00000000-0005-0000-0000-0000BC5E0000}"/>
    <cellStyle name="Normal 2 2 4 33 2 6" xfId="24369" xr:uid="{00000000-0005-0000-0000-0000BD5E0000}"/>
    <cellStyle name="Normal 2 2 4 33 2 7" xfId="24370" xr:uid="{00000000-0005-0000-0000-0000BE5E0000}"/>
    <cellStyle name="Normal 2 2 4 33 2 8" xfId="24371" xr:uid="{00000000-0005-0000-0000-0000BF5E0000}"/>
    <cellStyle name="Normal 2 2 4 33 2 9" xfId="24372" xr:uid="{00000000-0005-0000-0000-0000C05E0000}"/>
    <cellStyle name="Normal 2 2 4 33 3" xfId="24373" xr:uid="{00000000-0005-0000-0000-0000C15E0000}"/>
    <cellStyle name="Normal 2 2 4 33 3 10" xfId="24374" xr:uid="{00000000-0005-0000-0000-0000C25E0000}"/>
    <cellStyle name="Normal 2 2 4 33 3 2" xfId="24375" xr:uid="{00000000-0005-0000-0000-0000C35E0000}"/>
    <cellStyle name="Normal 2 2 4 33 3 3" xfId="24376" xr:uid="{00000000-0005-0000-0000-0000C45E0000}"/>
    <cellStyle name="Normal 2 2 4 33 3 4" xfId="24377" xr:uid="{00000000-0005-0000-0000-0000C55E0000}"/>
    <cellStyle name="Normal 2 2 4 33 3 5" xfId="24378" xr:uid="{00000000-0005-0000-0000-0000C65E0000}"/>
    <cellStyle name="Normal 2 2 4 33 3 6" xfId="24379" xr:uid="{00000000-0005-0000-0000-0000C75E0000}"/>
    <cellStyle name="Normal 2 2 4 33 3 7" xfId="24380" xr:uid="{00000000-0005-0000-0000-0000C85E0000}"/>
    <cellStyle name="Normal 2 2 4 33 3 8" xfId="24381" xr:uid="{00000000-0005-0000-0000-0000C95E0000}"/>
    <cellStyle name="Normal 2 2 4 33 3 9" xfId="24382" xr:uid="{00000000-0005-0000-0000-0000CA5E0000}"/>
    <cellStyle name="Normal 2 2 4 33 4" xfId="24383" xr:uid="{00000000-0005-0000-0000-0000CB5E0000}"/>
    <cellStyle name="Normal 2 2 4 33 4 10" xfId="24384" xr:uid="{00000000-0005-0000-0000-0000CC5E0000}"/>
    <cellStyle name="Normal 2 2 4 33 4 2" xfId="24385" xr:uid="{00000000-0005-0000-0000-0000CD5E0000}"/>
    <cellStyle name="Normal 2 2 4 33 4 3" xfId="24386" xr:uid="{00000000-0005-0000-0000-0000CE5E0000}"/>
    <cellStyle name="Normal 2 2 4 33 4 4" xfId="24387" xr:uid="{00000000-0005-0000-0000-0000CF5E0000}"/>
    <cellStyle name="Normal 2 2 4 33 4 5" xfId="24388" xr:uid="{00000000-0005-0000-0000-0000D05E0000}"/>
    <cellStyle name="Normal 2 2 4 33 4 6" xfId="24389" xr:uid="{00000000-0005-0000-0000-0000D15E0000}"/>
    <cellStyle name="Normal 2 2 4 33 4 7" xfId="24390" xr:uid="{00000000-0005-0000-0000-0000D25E0000}"/>
    <cellStyle name="Normal 2 2 4 33 4 8" xfId="24391" xr:uid="{00000000-0005-0000-0000-0000D35E0000}"/>
    <cellStyle name="Normal 2 2 4 33 4 9" xfId="24392" xr:uid="{00000000-0005-0000-0000-0000D45E0000}"/>
    <cellStyle name="Normal 2 2 4 33 5" xfId="24393" xr:uid="{00000000-0005-0000-0000-0000D55E0000}"/>
    <cellStyle name="Normal 2 2 4 33 5 10" xfId="24394" xr:uid="{00000000-0005-0000-0000-0000D65E0000}"/>
    <cellStyle name="Normal 2 2 4 33 5 2" xfId="24395" xr:uid="{00000000-0005-0000-0000-0000D75E0000}"/>
    <cellStyle name="Normal 2 2 4 33 5 3" xfId="24396" xr:uid="{00000000-0005-0000-0000-0000D85E0000}"/>
    <cellStyle name="Normal 2 2 4 33 5 4" xfId="24397" xr:uid="{00000000-0005-0000-0000-0000D95E0000}"/>
    <cellStyle name="Normal 2 2 4 33 5 5" xfId="24398" xr:uid="{00000000-0005-0000-0000-0000DA5E0000}"/>
    <cellStyle name="Normal 2 2 4 33 5 6" xfId="24399" xr:uid="{00000000-0005-0000-0000-0000DB5E0000}"/>
    <cellStyle name="Normal 2 2 4 33 5 7" xfId="24400" xr:uid="{00000000-0005-0000-0000-0000DC5E0000}"/>
    <cellStyle name="Normal 2 2 4 33 5 8" xfId="24401" xr:uid="{00000000-0005-0000-0000-0000DD5E0000}"/>
    <cellStyle name="Normal 2 2 4 33 5 9" xfId="24402" xr:uid="{00000000-0005-0000-0000-0000DE5E0000}"/>
    <cellStyle name="Normal 2 2 4 33 6" xfId="24403" xr:uid="{00000000-0005-0000-0000-0000DF5E0000}"/>
    <cellStyle name="Normal 2 2 4 33 7" xfId="24404" xr:uid="{00000000-0005-0000-0000-0000E05E0000}"/>
    <cellStyle name="Normal 2 2 4 33 8" xfId="24405" xr:uid="{00000000-0005-0000-0000-0000E15E0000}"/>
    <cellStyle name="Normal 2 2 4 33 9" xfId="24406" xr:uid="{00000000-0005-0000-0000-0000E25E0000}"/>
    <cellStyle name="Normal 2 2 4 34" xfId="24407" xr:uid="{00000000-0005-0000-0000-0000E35E0000}"/>
    <cellStyle name="Normal 2 2 4 35" xfId="24408" xr:uid="{00000000-0005-0000-0000-0000E45E0000}"/>
    <cellStyle name="Normal 2 2 4 36" xfId="24409" xr:uid="{00000000-0005-0000-0000-0000E55E0000}"/>
    <cellStyle name="Normal 2 2 4 37" xfId="22137" xr:uid="{00000000-0005-0000-0000-0000E65E0000}"/>
    <cellStyle name="Normal 2 2 4 4" xfId="24410" xr:uid="{00000000-0005-0000-0000-0000E75E0000}"/>
    <cellStyle name="Normal 2 2 4 4 10" xfId="24411" xr:uid="{00000000-0005-0000-0000-0000E85E0000}"/>
    <cellStyle name="Normal 2 2 4 4 11" xfId="24412" xr:uid="{00000000-0005-0000-0000-0000E95E0000}"/>
    <cellStyle name="Normal 2 2 4 4 12" xfId="24413" xr:uid="{00000000-0005-0000-0000-0000EA5E0000}"/>
    <cellStyle name="Normal 2 2 4 4 13" xfId="24414" xr:uid="{00000000-0005-0000-0000-0000EB5E0000}"/>
    <cellStyle name="Normal 2 2 4 4 14" xfId="24415" xr:uid="{00000000-0005-0000-0000-0000EC5E0000}"/>
    <cellStyle name="Normal 2 2 4 4 2" xfId="24416" xr:uid="{00000000-0005-0000-0000-0000ED5E0000}"/>
    <cellStyle name="Normal 2 2 4 4 2 10" xfId="24417" xr:uid="{00000000-0005-0000-0000-0000EE5E0000}"/>
    <cellStyle name="Normal 2 2 4 4 2 2" xfId="24418" xr:uid="{00000000-0005-0000-0000-0000EF5E0000}"/>
    <cellStyle name="Normal 2 2 4 4 2 3" xfId="24419" xr:uid="{00000000-0005-0000-0000-0000F05E0000}"/>
    <cellStyle name="Normal 2 2 4 4 2 4" xfId="24420" xr:uid="{00000000-0005-0000-0000-0000F15E0000}"/>
    <cellStyle name="Normal 2 2 4 4 2 5" xfId="24421" xr:uid="{00000000-0005-0000-0000-0000F25E0000}"/>
    <cellStyle name="Normal 2 2 4 4 2 6" xfId="24422" xr:uid="{00000000-0005-0000-0000-0000F35E0000}"/>
    <cellStyle name="Normal 2 2 4 4 2 7" xfId="24423" xr:uid="{00000000-0005-0000-0000-0000F45E0000}"/>
    <cellStyle name="Normal 2 2 4 4 2 8" xfId="24424" xr:uid="{00000000-0005-0000-0000-0000F55E0000}"/>
    <cellStyle name="Normal 2 2 4 4 2 9" xfId="24425" xr:uid="{00000000-0005-0000-0000-0000F65E0000}"/>
    <cellStyle name="Normal 2 2 4 4 3" xfId="24426" xr:uid="{00000000-0005-0000-0000-0000F75E0000}"/>
    <cellStyle name="Normal 2 2 4 4 3 10" xfId="24427" xr:uid="{00000000-0005-0000-0000-0000F85E0000}"/>
    <cellStyle name="Normal 2 2 4 4 3 2" xfId="24428" xr:uid="{00000000-0005-0000-0000-0000F95E0000}"/>
    <cellStyle name="Normal 2 2 4 4 3 3" xfId="24429" xr:uid="{00000000-0005-0000-0000-0000FA5E0000}"/>
    <cellStyle name="Normal 2 2 4 4 3 4" xfId="24430" xr:uid="{00000000-0005-0000-0000-0000FB5E0000}"/>
    <cellStyle name="Normal 2 2 4 4 3 5" xfId="24431" xr:uid="{00000000-0005-0000-0000-0000FC5E0000}"/>
    <cellStyle name="Normal 2 2 4 4 3 6" xfId="24432" xr:uid="{00000000-0005-0000-0000-0000FD5E0000}"/>
    <cellStyle name="Normal 2 2 4 4 3 7" xfId="24433" xr:uid="{00000000-0005-0000-0000-0000FE5E0000}"/>
    <cellStyle name="Normal 2 2 4 4 3 8" xfId="24434" xr:uid="{00000000-0005-0000-0000-0000FF5E0000}"/>
    <cellStyle name="Normal 2 2 4 4 3 9" xfId="24435" xr:uid="{00000000-0005-0000-0000-0000005F0000}"/>
    <cellStyle name="Normal 2 2 4 4 4" xfId="24436" xr:uid="{00000000-0005-0000-0000-0000015F0000}"/>
    <cellStyle name="Normal 2 2 4 4 4 10" xfId="24437" xr:uid="{00000000-0005-0000-0000-0000025F0000}"/>
    <cellStyle name="Normal 2 2 4 4 4 2" xfId="24438" xr:uid="{00000000-0005-0000-0000-0000035F0000}"/>
    <cellStyle name="Normal 2 2 4 4 4 3" xfId="24439" xr:uid="{00000000-0005-0000-0000-0000045F0000}"/>
    <cellStyle name="Normal 2 2 4 4 4 4" xfId="24440" xr:uid="{00000000-0005-0000-0000-0000055F0000}"/>
    <cellStyle name="Normal 2 2 4 4 4 5" xfId="24441" xr:uid="{00000000-0005-0000-0000-0000065F0000}"/>
    <cellStyle name="Normal 2 2 4 4 4 6" xfId="24442" xr:uid="{00000000-0005-0000-0000-0000075F0000}"/>
    <cellStyle name="Normal 2 2 4 4 4 7" xfId="24443" xr:uid="{00000000-0005-0000-0000-0000085F0000}"/>
    <cellStyle name="Normal 2 2 4 4 4 8" xfId="24444" xr:uid="{00000000-0005-0000-0000-0000095F0000}"/>
    <cellStyle name="Normal 2 2 4 4 4 9" xfId="24445" xr:uid="{00000000-0005-0000-0000-00000A5F0000}"/>
    <cellStyle name="Normal 2 2 4 4 5" xfId="24446" xr:uid="{00000000-0005-0000-0000-00000B5F0000}"/>
    <cellStyle name="Normal 2 2 4 4 5 10" xfId="24447" xr:uid="{00000000-0005-0000-0000-00000C5F0000}"/>
    <cellStyle name="Normal 2 2 4 4 5 2" xfId="24448" xr:uid="{00000000-0005-0000-0000-00000D5F0000}"/>
    <cellStyle name="Normal 2 2 4 4 5 3" xfId="24449" xr:uid="{00000000-0005-0000-0000-00000E5F0000}"/>
    <cellStyle name="Normal 2 2 4 4 5 4" xfId="24450" xr:uid="{00000000-0005-0000-0000-00000F5F0000}"/>
    <cellStyle name="Normal 2 2 4 4 5 5" xfId="24451" xr:uid="{00000000-0005-0000-0000-0000105F0000}"/>
    <cellStyle name="Normal 2 2 4 4 5 6" xfId="24452" xr:uid="{00000000-0005-0000-0000-0000115F0000}"/>
    <cellStyle name="Normal 2 2 4 4 5 7" xfId="24453" xr:uid="{00000000-0005-0000-0000-0000125F0000}"/>
    <cellStyle name="Normal 2 2 4 4 5 8" xfId="24454" xr:uid="{00000000-0005-0000-0000-0000135F0000}"/>
    <cellStyle name="Normal 2 2 4 4 5 9" xfId="24455" xr:uid="{00000000-0005-0000-0000-0000145F0000}"/>
    <cellStyle name="Normal 2 2 4 4 6" xfId="24456" xr:uid="{00000000-0005-0000-0000-0000155F0000}"/>
    <cellStyle name="Normal 2 2 4 4 7" xfId="24457" xr:uid="{00000000-0005-0000-0000-0000165F0000}"/>
    <cellStyle name="Normal 2 2 4 4 8" xfId="24458" xr:uid="{00000000-0005-0000-0000-0000175F0000}"/>
    <cellStyle name="Normal 2 2 4 4 9" xfId="24459" xr:uid="{00000000-0005-0000-0000-0000185F0000}"/>
    <cellStyle name="Normal 2 2 4 5" xfId="24460" xr:uid="{00000000-0005-0000-0000-0000195F0000}"/>
    <cellStyle name="Normal 2 2 4 5 10" xfId="24461" xr:uid="{00000000-0005-0000-0000-00001A5F0000}"/>
    <cellStyle name="Normal 2 2 4 5 11" xfId="24462" xr:uid="{00000000-0005-0000-0000-00001B5F0000}"/>
    <cellStyle name="Normal 2 2 4 5 12" xfId="24463" xr:uid="{00000000-0005-0000-0000-00001C5F0000}"/>
    <cellStyle name="Normal 2 2 4 5 13" xfId="24464" xr:uid="{00000000-0005-0000-0000-00001D5F0000}"/>
    <cellStyle name="Normal 2 2 4 5 14" xfId="24465" xr:uid="{00000000-0005-0000-0000-00001E5F0000}"/>
    <cellStyle name="Normal 2 2 4 5 2" xfId="24466" xr:uid="{00000000-0005-0000-0000-00001F5F0000}"/>
    <cellStyle name="Normal 2 2 4 5 2 10" xfId="24467" xr:uid="{00000000-0005-0000-0000-0000205F0000}"/>
    <cellStyle name="Normal 2 2 4 5 2 2" xfId="24468" xr:uid="{00000000-0005-0000-0000-0000215F0000}"/>
    <cellStyle name="Normal 2 2 4 5 2 3" xfId="24469" xr:uid="{00000000-0005-0000-0000-0000225F0000}"/>
    <cellStyle name="Normal 2 2 4 5 2 4" xfId="24470" xr:uid="{00000000-0005-0000-0000-0000235F0000}"/>
    <cellStyle name="Normal 2 2 4 5 2 5" xfId="24471" xr:uid="{00000000-0005-0000-0000-0000245F0000}"/>
    <cellStyle name="Normal 2 2 4 5 2 6" xfId="24472" xr:uid="{00000000-0005-0000-0000-0000255F0000}"/>
    <cellStyle name="Normal 2 2 4 5 2 7" xfId="24473" xr:uid="{00000000-0005-0000-0000-0000265F0000}"/>
    <cellStyle name="Normal 2 2 4 5 2 8" xfId="24474" xr:uid="{00000000-0005-0000-0000-0000275F0000}"/>
    <cellStyle name="Normal 2 2 4 5 2 9" xfId="24475" xr:uid="{00000000-0005-0000-0000-0000285F0000}"/>
    <cellStyle name="Normal 2 2 4 5 3" xfId="24476" xr:uid="{00000000-0005-0000-0000-0000295F0000}"/>
    <cellStyle name="Normal 2 2 4 5 3 10" xfId="24477" xr:uid="{00000000-0005-0000-0000-00002A5F0000}"/>
    <cellStyle name="Normal 2 2 4 5 3 2" xfId="24478" xr:uid="{00000000-0005-0000-0000-00002B5F0000}"/>
    <cellStyle name="Normal 2 2 4 5 3 3" xfId="24479" xr:uid="{00000000-0005-0000-0000-00002C5F0000}"/>
    <cellStyle name="Normal 2 2 4 5 3 4" xfId="24480" xr:uid="{00000000-0005-0000-0000-00002D5F0000}"/>
    <cellStyle name="Normal 2 2 4 5 3 5" xfId="24481" xr:uid="{00000000-0005-0000-0000-00002E5F0000}"/>
    <cellStyle name="Normal 2 2 4 5 3 6" xfId="24482" xr:uid="{00000000-0005-0000-0000-00002F5F0000}"/>
    <cellStyle name="Normal 2 2 4 5 3 7" xfId="24483" xr:uid="{00000000-0005-0000-0000-0000305F0000}"/>
    <cellStyle name="Normal 2 2 4 5 3 8" xfId="24484" xr:uid="{00000000-0005-0000-0000-0000315F0000}"/>
    <cellStyle name="Normal 2 2 4 5 3 9" xfId="24485" xr:uid="{00000000-0005-0000-0000-0000325F0000}"/>
    <cellStyle name="Normal 2 2 4 5 4" xfId="24486" xr:uid="{00000000-0005-0000-0000-0000335F0000}"/>
    <cellStyle name="Normal 2 2 4 5 4 10" xfId="24487" xr:uid="{00000000-0005-0000-0000-0000345F0000}"/>
    <cellStyle name="Normal 2 2 4 5 4 2" xfId="24488" xr:uid="{00000000-0005-0000-0000-0000355F0000}"/>
    <cellStyle name="Normal 2 2 4 5 4 3" xfId="24489" xr:uid="{00000000-0005-0000-0000-0000365F0000}"/>
    <cellStyle name="Normal 2 2 4 5 4 4" xfId="24490" xr:uid="{00000000-0005-0000-0000-0000375F0000}"/>
    <cellStyle name="Normal 2 2 4 5 4 5" xfId="24491" xr:uid="{00000000-0005-0000-0000-0000385F0000}"/>
    <cellStyle name="Normal 2 2 4 5 4 6" xfId="24492" xr:uid="{00000000-0005-0000-0000-0000395F0000}"/>
    <cellStyle name="Normal 2 2 4 5 4 7" xfId="24493" xr:uid="{00000000-0005-0000-0000-00003A5F0000}"/>
    <cellStyle name="Normal 2 2 4 5 4 8" xfId="24494" xr:uid="{00000000-0005-0000-0000-00003B5F0000}"/>
    <cellStyle name="Normal 2 2 4 5 4 9" xfId="24495" xr:uid="{00000000-0005-0000-0000-00003C5F0000}"/>
    <cellStyle name="Normal 2 2 4 5 5" xfId="24496" xr:uid="{00000000-0005-0000-0000-00003D5F0000}"/>
    <cellStyle name="Normal 2 2 4 5 5 10" xfId="24497" xr:uid="{00000000-0005-0000-0000-00003E5F0000}"/>
    <cellStyle name="Normal 2 2 4 5 5 2" xfId="24498" xr:uid="{00000000-0005-0000-0000-00003F5F0000}"/>
    <cellStyle name="Normal 2 2 4 5 5 3" xfId="24499" xr:uid="{00000000-0005-0000-0000-0000405F0000}"/>
    <cellStyle name="Normal 2 2 4 5 5 4" xfId="24500" xr:uid="{00000000-0005-0000-0000-0000415F0000}"/>
    <cellStyle name="Normal 2 2 4 5 5 5" xfId="24501" xr:uid="{00000000-0005-0000-0000-0000425F0000}"/>
    <cellStyle name="Normal 2 2 4 5 5 6" xfId="24502" xr:uid="{00000000-0005-0000-0000-0000435F0000}"/>
    <cellStyle name="Normal 2 2 4 5 5 7" xfId="24503" xr:uid="{00000000-0005-0000-0000-0000445F0000}"/>
    <cellStyle name="Normal 2 2 4 5 5 8" xfId="24504" xr:uid="{00000000-0005-0000-0000-0000455F0000}"/>
    <cellStyle name="Normal 2 2 4 5 5 9" xfId="24505" xr:uid="{00000000-0005-0000-0000-0000465F0000}"/>
    <cellStyle name="Normal 2 2 4 5 6" xfId="24506" xr:uid="{00000000-0005-0000-0000-0000475F0000}"/>
    <cellStyle name="Normal 2 2 4 5 7" xfId="24507" xr:uid="{00000000-0005-0000-0000-0000485F0000}"/>
    <cellStyle name="Normal 2 2 4 5 8" xfId="24508" xr:uid="{00000000-0005-0000-0000-0000495F0000}"/>
    <cellStyle name="Normal 2 2 4 5 9" xfId="24509" xr:uid="{00000000-0005-0000-0000-00004A5F0000}"/>
    <cellStyle name="Normal 2 2 4 6" xfId="24510" xr:uid="{00000000-0005-0000-0000-00004B5F0000}"/>
    <cellStyle name="Normal 2 2 4 6 10" xfId="24511" xr:uid="{00000000-0005-0000-0000-00004C5F0000}"/>
    <cellStyle name="Normal 2 2 4 6 11" xfId="24512" xr:uid="{00000000-0005-0000-0000-00004D5F0000}"/>
    <cellStyle name="Normal 2 2 4 6 12" xfId="24513" xr:uid="{00000000-0005-0000-0000-00004E5F0000}"/>
    <cellStyle name="Normal 2 2 4 6 13" xfId="24514" xr:uid="{00000000-0005-0000-0000-00004F5F0000}"/>
    <cellStyle name="Normal 2 2 4 6 14" xfId="24515" xr:uid="{00000000-0005-0000-0000-0000505F0000}"/>
    <cellStyle name="Normal 2 2 4 6 2" xfId="24516" xr:uid="{00000000-0005-0000-0000-0000515F0000}"/>
    <cellStyle name="Normal 2 2 4 6 2 10" xfId="24517" xr:uid="{00000000-0005-0000-0000-0000525F0000}"/>
    <cellStyle name="Normal 2 2 4 6 2 2" xfId="24518" xr:uid="{00000000-0005-0000-0000-0000535F0000}"/>
    <cellStyle name="Normal 2 2 4 6 2 3" xfId="24519" xr:uid="{00000000-0005-0000-0000-0000545F0000}"/>
    <cellStyle name="Normal 2 2 4 6 2 4" xfId="24520" xr:uid="{00000000-0005-0000-0000-0000555F0000}"/>
    <cellStyle name="Normal 2 2 4 6 2 5" xfId="24521" xr:uid="{00000000-0005-0000-0000-0000565F0000}"/>
    <cellStyle name="Normal 2 2 4 6 2 6" xfId="24522" xr:uid="{00000000-0005-0000-0000-0000575F0000}"/>
    <cellStyle name="Normal 2 2 4 6 2 7" xfId="24523" xr:uid="{00000000-0005-0000-0000-0000585F0000}"/>
    <cellStyle name="Normal 2 2 4 6 2 8" xfId="24524" xr:uid="{00000000-0005-0000-0000-0000595F0000}"/>
    <cellStyle name="Normal 2 2 4 6 2 9" xfId="24525" xr:uid="{00000000-0005-0000-0000-00005A5F0000}"/>
    <cellStyle name="Normal 2 2 4 6 3" xfId="24526" xr:uid="{00000000-0005-0000-0000-00005B5F0000}"/>
    <cellStyle name="Normal 2 2 4 6 3 10" xfId="24527" xr:uid="{00000000-0005-0000-0000-00005C5F0000}"/>
    <cellStyle name="Normal 2 2 4 6 3 2" xfId="24528" xr:uid="{00000000-0005-0000-0000-00005D5F0000}"/>
    <cellStyle name="Normal 2 2 4 6 3 3" xfId="24529" xr:uid="{00000000-0005-0000-0000-00005E5F0000}"/>
    <cellStyle name="Normal 2 2 4 6 3 4" xfId="24530" xr:uid="{00000000-0005-0000-0000-00005F5F0000}"/>
    <cellStyle name="Normal 2 2 4 6 3 5" xfId="24531" xr:uid="{00000000-0005-0000-0000-0000605F0000}"/>
    <cellStyle name="Normal 2 2 4 6 3 6" xfId="24532" xr:uid="{00000000-0005-0000-0000-0000615F0000}"/>
    <cellStyle name="Normal 2 2 4 6 3 7" xfId="24533" xr:uid="{00000000-0005-0000-0000-0000625F0000}"/>
    <cellStyle name="Normal 2 2 4 6 3 8" xfId="24534" xr:uid="{00000000-0005-0000-0000-0000635F0000}"/>
    <cellStyle name="Normal 2 2 4 6 3 9" xfId="24535" xr:uid="{00000000-0005-0000-0000-0000645F0000}"/>
    <cellStyle name="Normal 2 2 4 6 4" xfId="24536" xr:uid="{00000000-0005-0000-0000-0000655F0000}"/>
    <cellStyle name="Normal 2 2 4 6 4 10" xfId="24537" xr:uid="{00000000-0005-0000-0000-0000665F0000}"/>
    <cellStyle name="Normal 2 2 4 6 4 2" xfId="24538" xr:uid="{00000000-0005-0000-0000-0000675F0000}"/>
    <cellStyle name="Normal 2 2 4 6 4 3" xfId="24539" xr:uid="{00000000-0005-0000-0000-0000685F0000}"/>
    <cellStyle name="Normal 2 2 4 6 4 4" xfId="24540" xr:uid="{00000000-0005-0000-0000-0000695F0000}"/>
    <cellStyle name="Normal 2 2 4 6 4 5" xfId="24541" xr:uid="{00000000-0005-0000-0000-00006A5F0000}"/>
    <cellStyle name="Normal 2 2 4 6 4 6" xfId="24542" xr:uid="{00000000-0005-0000-0000-00006B5F0000}"/>
    <cellStyle name="Normal 2 2 4 6 4 7" xfId="24543" xr:uid="{00000000-0005-0000-0000-00006C5F0000}"/>
    <cellStyle name="Normal 2 2 4 6 4 8" xfId="24544" xr:uid="{00000000-0005-0000-0000-00006D5F0000}"/>
    <cellStyle name="Normal 2 2 4 6 4 9" xfId="24545" xr:uid="{00000000-0005-0000-0000-00006E5F0000}"/>
    <cellStyle name="Normal 2 2 4 6 5" xfId="24546" xr:uid="{00000000-0005-0000-0000-00006F5F0000}"/>
    <cellStyle name="Normal 2 2 4 6 5 10" xfId="24547" xr:uid="{00000000-0005-0000-0000-0000705F0000}"/>
    <cellStyle name="Normal 2 2 4 6 5 2" xfId="24548" xr:uid="{00000000-0005-0000-0000-0000715F0000}"/>
    <cellStyle name="Normal 2 2 4 6 5 3" xfId="24549" xr:uid="{00000000-0005-0000-0000-0000725F0000}"/>
    <cellStyle name="Normal 2 2 4 6 5 4" xfId="24550" xr:uid="{00000000-0005-0000-0000-0000735F0000}"/>
    <cellStyle name="Normal 2 2 4 6 5 5" xfId="24551" xr:uid="{00000000-0005-0000-0000-0000745F0000}"/>
    <cellStyle name="Normal 2 2 4 6 5 6" xfId="24552" xr:uid="{00000000-0005-0000-0000-0000755F0000}"/>
    <cellStyle name="Normal 2 2 4 6 5 7" xfId="24553" xr:uid="{00000000-0005-0000-0000-0000765F0000}"/>
    <cellStyle name="Normal 2 2 4 6 5 8" xfId="24554" xr:uid="{00000000-0005-0000-0000-0000775F0000}"/>
    <cellStyle name="Normal 2 2 4 6 5 9" xfId="24555" xr:uid="{00000000-0005-0000-0000-0000785F0000}"/>
    <cellStyle name="Normal 2 2 4 6 6" xfId="24556" xr:uid="{00000000-0005-0000-0000-0000795F0000}"/>
    <cellStyle name="Normal 2 2 4 6 7" xfId="24557" xr:uid="{00000000-0005-0000-0000-00007A5F0000}"/>
    <cellStyle name="Normal 2 2 4 6 8" xfId="24558" xr:uid="{00000000-0005-0000-0000-00007B5F0000}"/>
    <cellStyle name="Normal 2 2 4 6 9" xfId="24559" xr:uid="{00000000-0005-0000-0000-00007C5F0000}"/>
    <cellStyle name="Normal 2 2 4 7" xfId="24560" xr:uid="{00000000-0005-0000-0000-00007D5F0000}"/>
    <cellStyle name="Normal 2 2 4 7 10" xfId="24561" xr:uid="{00000000-0005-0000-0000-00007E5F0000}"/>
    <cellStyle name="Normal 2 2 4 7 11" xfId="24562" xr:uid="{00000000-0005-0000-0000-00007F5F0000}"/>
    <cellStyle name="Normal 2 2 4 7 12" xfId="24563" xr:uid="{00000000-0005-0000-0000-0000805F0000}"/>
    <cellStyle name="Normal 2 2 4 7 13" xfId="24564" xr:uid="{00000000-0005-0000-0000-0000815F0000}"/>
    <cellStyle name="Normal 2 2 4 7 14" xfId="24565" xr:uid="{00000000-0005-0000-0000-0000825F0000}"/>
    <cellStyle name="Normal 2 2 4 7 2" xfId="24566" xr:uid="{00000000-0005-0000-0000-0000835F0000}"/>
    <cellStyle name="Normal 2 2 4 7 2 10" xfId="24567" xr:uid="{00000000-0005-0000-0000-0000845F0000}"/>
    <cellStyle name="Normal 2 2 4 7 2 2" xfId="24568" xr:uid="{00000000-0005-0000-0000-0000855F0000}"/>
    <cellStyle name="Normal 2 2 4 7 2 3" xfId="24569" xr:uid="{00000000-0005-0000-0000-0000865F0000}"/>
    <cellStyle name="Normal 2 2 4 7 2 4" xfId="24570" xr:uid="{00000000-0005-0000-0000-0000875F0000}"/>
    <cellStyle name="Normal 2 2 4 7 2 5" xfId="24571" xr:uid="{00000000-0005-0000-0000-0000885F0000}"/>
    <cellStyle name="Normal 2 2 4 7 2 6" xfId="24572" xr:uid="{00000000-0005-0000-0000-0000895F0000}"/>
    <cellStyle name="Normal 2 2 4 7 2 7" xfId="24573" xr:uid="{00000000-0005-0000-0000-00008A5F0000}"/>
    <cellStyle name="Normal 2 2 4 7 2 8" xfId="24574" xr:uid="{00000000-0005-0000-0000-00008B5F0000}"/>
    <cellStyle name="Normal 2 2 4 7 2 9" xfId="24575" xr:uid="{00000000-0005-0000-0000-00008C5F0000}"/>
    <cellStyle name="Normal 2 2 4 7 3" xfId="24576" xr:uid="{00000000-0005-0000-0000-00008D5F0000}"/>
    <cellStyle name="Normal 2 2 4 7 3 10" xfId="24577" xr:uid="{00000000-0005-0000-0000-00008E5F0000}"/>
    <cellStyle name="Normal 2 2 4 7 3 2" xfId="24578" xr:uid="{00000000-0005-0000-0000-00008F5F0000}"/>
    <cellStyle name="Normal 2 2 4 7 3 3" xfId="24579" xr:uid="{00000000-0005-0000-0000-0000905F0000}"/>
    <cellStyle name="Normal 2 2 4 7 3 4" xfId="24580" xr:uid="{00000000-0005-0000-0000-0000915F0000}"/>
    <cellStyle name="Normal 2 2 4 7 3 5" xfId="24581" xr:uid="{00000000-0005-0000-0000-0000925F0000}"/>
    <cellStyle name="Normal 2 2 4 7 3 6" xfId="24582" xr:uid="{00000000-0005-0000-0000-0000935F0000}"/>
    <cellStyle name="Normal 2 2 4 7 3 7" xfId="24583" xr:uid="{00000000-0005-0000-0000-0000945F0000}"/>
    <cellStyle name="Normal 2 2 4 7 3 8" xfId="24584" xr:uid="{00000000-0005-0000-0000-0000955F0000}"/>
    <cellStyle name="Normal 2 2 4 7 3 9" xfId="24585" xr:uid="{00000000-0005-0000-0000-0000965F0000}"/>
    <cellStyle name="Normal 2 2 4 7 4" xfId="24586" xr:uid="{00000000-0005-0000-0000-0000975F0000}"/>
    <cellStyle name="Normal 2 2 4 7 4 10" xfId="24587" xr:uid="{00000000-0005-0000-0000-0000985F0000}"/>
    <cellStyle name="Normal 2 2 4 7 4 2" xfId="24588" xr:uid="{00000000-0005-0000-0000-0000995F0000}"/>
    <cellStyle name="Normal 2 2 4 7 4 3" xfId="24589" xr:uid="{00000000-0005-0000-0000-00009A5F0000}"/>
    <cellStyle name="Normal 2 2 4 7 4 4" xfId="24590" xr:uid="{00000000-0005-0000-0000-00009B5F0000}"/>
    <cellStyle name="Normal 2 2 4 7 4 5" xfId="24591" xr:uid="{00000000-0005-0000-0000-00009C5F0000}"/>
    <cellStyle name="Normal 2 2 4 7 4 6" xfId="24592" xr:uid="{00000000-0005-0000-0000-00009D5F0000}"/>
    <cellStyle name="Normal 2 2 4 7 4 7" xfId="24593" xr:uid="{00000000-0005-0000-0000-00009E5F0000}"/>
    <cellStyle name="Normal 2 2 4 7 4 8" xfId="24594" xr:uid="{00000000-0005-0000-0000-00009F5F0000}"/>
    <cellStyle name="Normal 2 2 4 7 4 9" xfId="24595" xr:uid="{00000000-0005-0000-0000-0000A05F0000}"/>
    <cellStyle name="Normal 2 2 4 7 5" xfId="24596" xr:uid="{00000000-0005-0000-0000-0000A15F0000}"/>
    <cellStyle name="Normal 2 2 4 7 5 10" xfId="24597" xr:uid="{00000000-0005-0000-0000-0000A25F0000}"/>
    <cellStyle name="Normal 2 2 4 7 5 2" xfId="24598" xr:uid="{00000000-0005-0000-0000-0000A35F0000}"/>
    <cellStyle name="Normal 2 2 4 7 5 3" xfId="24599" xr:uid="{00000000-0005-0000-0000-0000A45F0000}"/>
    <cellStyle name="Normal 2 2 4 7 5 4" xfId="24600" xr:uid="{00000000-0005-0000-0000-0000A55F0000}"/>
    <cellStyle name="Normal 2 2 4 7 5 5" xfId="24601" xr:uid="{00000000-0005-0000-0000-0000A65F0000}"/>
    <cellStyle name="Normal 2 2 4 7 5 6" xfId="24602" xr:uid="{00000000-0005-0000-0000-0000A75F0000}"/>
    <cellStyle name="Normal 2 2 4 7 5 7" xfId="24603" xr:uid="{00000000-0005-0000-0000-0000A85F0000}"/>
    <cellStyle name="Normal 2 2 4 7 5 8" xfId="24604" xr:uid="{00000000-0005-0000-0000-0000A95F0000}"/>
    <cellStyle name="Normal 2 2 4 7 5 9" xfId="24605" xr:uid="{00000000-0005-0000-0000-0000AA5F0000}"/>
    <cellStyle name="Normal 2 2 4 7 6" xfId="24606" xr:uid="{00000000-0005-0000-0000-0000AB5F0000}"/>
    <cellStyle name="Normal 2 2 4 7 7" xfId="24607" xr:uid="{00000000-0005-0000-0000-0000AC5F0000}"/>
    <cellStyle name="Normal 2 2 4 7 8" xfId="24608" xr:uid="{00000000-0005-0000-0000-0000AD5F0000}"/>
    <cellStyle name="Normal 2 2 4 7 9" xfId="24609" xr:uid="{00000000-0005-0000-0000-0000AE5F0000}"/>
    <cellStyle name="Normal 2 2 4 8" xfId="24610" xr:uid="{00000000-0005-0000-0000-0000AF5F0000}"/>
    <cellStyle name="Normal 2 2 4 8 10" xfId="24611" xr:uid="{00000000-0005-0000-0000-0000B05F0000}"/>
    <cellStyle name="Normal 2 2 4 8 11" xfId="24612" xr:uid="{00000000-0005-0000-0000-0000B15F0000}"/>
    <cellStyle name="Normal 2 2 4 8 12" xfId="24613" xr:uid="{00000000-0005-0000-0000-0000B25F0000}"/>
    <cellStyle name="Normal 2 2 4 8 13" xfId="24614" xr:uid="{00000000-0005-0000-0000-0000B35F0000}"/>
    <cellStyle name="Normal 2 2 4 8 14" xfId="24615" xr:uid="{00000000-0005-0000-0000-0000B45F0000}"/>
    <cellStyle name="Normal 2 2 4 8 2" xfId="24616" xr:uid="{00000000-0005-0000-0000-0000B55F0000}"/>
    <cellStyle name="Normal 2 2 4 8 2 10" xfId="24617" xr:uid="{00000000-0005-0000-0000-0000B65F0000}"/>
    <cellStyle name="Normal 2 2 4 8 2 2" xfId="24618" xr:uid="{00000000-0005-0000-0000-0000B75F0000}"/>
    <cellStyle name="Normal 2 2 4 8 2 3" xfId="24619" xr:uid="{00000000-0005-0000-0000-0000B85F0000}"/>
    <cellStyle name="Normal 2 2 4 8 2 4" xfId="24620" xr:uid="{00000000-0005-0000-0000-0000B95F0000}"/>
    <cellStyle name="Normal 2 2 4 8 2 5" xfId="24621" xr:uid="{00000000-0005-0000-0000-0000BA5F0000}"/>
    <cellStyle name="Normal 2 2 4 8 2 6" xfId="24622" xr:uid="{00000000-0005-0000-0000-0000BB5F0000}"/>
    <cellStyle name="Normal 2 2 4 8 2 7" xfId="24623" xr:uid="{00000000-0005-0000-0000-0000BC5F0000}"/>
    <cellStyle name="Normal 2 2 4 8 2 8" xfId="24624" xr:uid="{00000000-0005-0000-0000-0000BD5F0000}"/>
    <cellStyle name="Normal 2 2 4 8 2 9" xfId="24625" xr:uid="{00000000-0005-0000-0000-0000BE5F0000}"/>
    <cellStyle name="Normal 2 2 4 8 3" xfId="24626" xr:uid="{00000000-0005-0000-0000-0000BF5F0000}"/>
    <cellStyle name="Normal 2 2 4 8 3 10" xfId="24627" xr:uid="{00000000-0005-0000-0000-0000C05F0000}"/>
    <cellStyle name="Normal 2 2 4 8 3 2" xfId="24628" xr:uid="{00000000-0005-0000-0000-0000C15F0000}"/>
    <cellStyle name="Normal 2 2 4 8 3 3" xfId="24629" xr:uid="{00000000-0005-0000-0000-0000C25F0000}"/>
    <cellStyle name="Normal 2 2 4 8 3 4" xfId="24630" xr:uid="{00000000-0005-0000-0000-0000C35F0000}"/>
    <cellStyle name="Normal 2 2 4 8 3 5" xfId="24631" xr:uid="{00000000-0005-0000-0000-0000C45F0000}"/>
    <cellStyle name="Normal 2 2 4 8 3 6" xfId="24632" xr:uid="{00000000-0005-0000-0000-0000C55F0000}"/>
    <cellStyle name="Normal 2 2 4 8 3 7" xfId="24633" xr:uid="{00000000-0005-0000-0000-0000C65F0000}"/>
    <cellStyle name="Normal 2 2 4 8 3 8" xfId="24634" xr:uid="{00000000-0005-0000-0000-0000C75F0000}"/>
    <cellStyle name="Normal 2 2 4 8 3 9" xfId="24635" xr:uid="{00000000-0005-0000-0000-0000C85F0000}"/>
    <cellStyle name="Normal 2 2 4 8 4" xfId="24636" xr:uid="{00000000-0005-0000-0000-0000C95F0000}"/>
    <cellStyle name="Normal 2 2 4 8 4 10" xfId="24637" xr:uid="{00000000-0005-0000-0000-0000CA5F0000}"/>
    <cellStyle name="Normal 2 2 4 8 4 2" xfId="24638" xr:uid="{00000000-0005-0000-0000-0000CB5F0000}"/>
    <cellStyle name="Normal 2 2 4 8 4 3" xfId="24639" xr:uid="{00000000-0005-0000-0000-0000CC5F0000}"/>
    <cellStyle name="Normal 2 2 4 8 4 4" xfId="24640" xr:uid="{00000000-0005-0000-0000-0000CD5F0000}"/>
    <cellStyle name="Normal 2 2 4 8 4 5" xfId="24641" xr:uid="{00000000-0005-0000-0000-0000CE5F0000}"/>
    <cellStyle name="Normal 2 2 4 8 4 6" xfId="24642" xr:uid="{00000000-0005-0000-0000-0000CF5F0000}"/>
    <cellStyle name="Normal 2 2 4 8 4 7" xfId="24643" xr:uid="{00000000-0005-0000-0000-0000D05F0000}"/>
    <cellStyle name="Normal 2 2 4 8 4 8" xfId="24644" xr:uid="{00000000-0005-0000-0000-0000D15F0000}"/>
    <cellStyle name="Normal 2 2 4 8 4 9" xfId="24645" xr:uid="{00000000-0005-0000-0000-0000D25F0000}"/>
    <cellStyle name="Normal 2 2 4 8 5" xfId="24646" xr:uid="{00000000-0005-0000-0000-0000D35F0000}"/>
    <cellStyle name="Normal 2 2 4 8 5 10" xfId="24647" xr:uid="{00000000-0005-0000-0000-0000D45F0000}"/>
    <cellStyle name="Normal 2 2 4 8 5 2" xfId="24648" xr:uid="{00000000-0005-0000-0000-0000D55F0000}"/>
    <cellStyle name="Normal 2 2 4 8 5 3" xfId="24649" xr:uid="{00000000-0005-0000-0000-0000D65F0000}"/>
    <cellStyle name="Normal 2 2 4 8 5 4" xfId="24650" xr:uid="{00000000-0005-0000-0000-0000D75F0000}"/>
    <cellStyle name="Normal 2 2 4 8 5 5" xfId="24651" xr:uid="{00000000-0005-0000-0000-0000D85F0000}"/>
    <cellStyle name="Normal 2 2 4 8 5 6" xfId="24652" xr:uid="{00000000-0005-0000-0000-0000D95F0000}"/>
    <cellStyle name="Normal 2 2 4 8 5 7" xfId="24653" xr:uid="{00000000-0005-0000-0000-0000DA5F0000}"/>
    <cellStyle name="Normal 2 2 4 8 5 8" xfId="24654" xr:uid="{00000000-0005-0000-0000-0000DB5F0000}"/>
    <cellStyle name="Normal 2 2 4 8 5 9" xfId="24655" xr:uid="{00000000-0005-0000-0000-0000DC5F0000}"/>
    <cellStyle name="Normal 2 2 4 8 6" xfId="24656" xr:uid="{00000000-0005-0000-0000-0000DD5F0000}"/>
    <cellStyle name="Normal 2 2 4 8 7" xfId="24657" xr:uid="{00000000-0005-0000-0000-0000DE5F0000}"/>
    <cellStyle name="Normal 2 2 4 8 8" xfId="24658" xr:uid="{00000000-0005-0000-0000-0000DF5F0000}"/>
    <cellStyle name="Normal 2 2 4 8 9" xfId="24659" xr:uid="{00000000-0005-0000-0000-0000E05F0000}"/>
    <cellStyle name="Normal 2 2 4 9" xfId="24660" xr:uid="{00000000-0005-0000-0000-0000E15F0000}"/>
    <cellStyle name="Normal 2 2 4 9 10" xfId="24661" xr:uid="{00000000-0005-0000-0000-0000E25F0000}"/>
    <cellStyle name="Normal 2 2 4 9 11" xfId="24662" xr:uid="{00000000-0005-0000-0000-0000E35F0000}"/>
    <cellStyle name="Normal 2 2 4 9 12" xfId="24663" xr:uid="{00000000-0005-0000-0000-0000E45F0000}"/>
    <cellStyle name="Normal 2 2 4 9 13" xfId="24664" xr:uid="{00000000-0005-0000-0000-0000E55F0000}"/>
    <cellStyle name="Normal 2 2 4 9 14" xfId="24665" xr:uid="{00000000-0005-0000-0000-0000E65F0000}"/>
    <cellStyle name="Normal 2 2 4 9 2" xfId="24666" xr:uid="{00000000-0005-0000-0000-0000E75F0000}"/>
    <cellStyle name="Normal 2 2 4 9 2 10" xfId="24667" xr:uid="{00000000-0005-0000-0000-0000E85F0000}"/>
    <cellStyle name="Normal 2 2 4 9 2 2" xfId="24668" xr:uid="{00000000-0005-0000-0000-0000E95F0000}"/>
    <cellStyle name="Normal 2 2 4 9 2 3" xfId="24669" xr:uid="{00000000-0005-0000-0000-0000EA5F0000}"/>
    <cellStyle name="Normal 2 2 4 9 2 4" xfId="24670" xr:uid="{00000000-0005-0000-0000-0000EB5F0000}"/>
    <cellStyle name="Normal 2 2 4 9 2 5" xfId="24671" xr:uid="{00000000-0005-0000-0000-0000EC5F0000}"/>
    <cellStyle name="Normal 2 2 4 9 2 6" xfId="24672" xr:uid="{00000000-0005-0000-0000-0000ED5F0000}"/>
    <cellStyle name="Normal 2 2 4 9 2 7" xfId="24673" xr:uid="{00000000-0005-0000-0000-0000EE5F0000}"/>
    <cellStyle name="Normal 2 2 4 9 2 8" xfId="24674" xr:uid="{00000000-0005-0000-0000-0000EF5F0000}"/>
    <cellStyle name="Normal 2 2 4 9 2 9" xfId="24675" xr:uid="{00000000-0005-0000-0000-0000F05F0000}"/>
    <cellStyle name="Normal 2 2 4 9 3" xfId="24676" xr:uid="{00000000-0005-0000-0000-0000F15F0000}"/>
    <cellStyle name="Normal 2 2 4 9 3 10" xfId="24677" xr:uid="{00000000-0005-0000-0000-0000F25F0000}"/>
    <cellStyle name="Normal 2 2 4 9 3 2" xfId="24678" xr:uid="{00000000-0005-0000-0000-0000F35F0000}"/>
    <cellStyle name="Normal 2 2 4 9 3 3" xfId="24679" xr:uid="{00000000-0005-0000-0000-0000F45F0000}"/>
    <cellStyle name="Normal 2 2 4 9 3 4" xfId="24680" xr:uid="{00000000-0005-0000-0000-0000F55F0000}"/>
    <cellStyle name="Normal 2 2 4 9 3 5" xfId="24681" xr:uid="{00000000-0005-0000-0000-0000F65F0000}"/>
    <cellStyle name="Normal 2 2 4 9 3 6" xfId="24682" xr:uid="{00000000-0005-0000-0000-0000F75F0000}"/>
    <cellStyle name="Normal 2 2 4 9 3 7" xfId="24683" xr:uid="{00000000-0005-0000-0000-0000F85F0000}"/>
    <cellStyle name="Normal 2 2 4 9 3 8" xfId="24684" xr:uid="{00000000-0005-0000-0000-0000F95F0000}"/>
    <cellStyle name="Normal 2 2 4 9 3 9" xfId="24685" xr:uid="{00000000-0005-0000-0000-0000FA5F0000}"/>
    <cellStyle name="Normal 2 2 4 9 4" xfId="24686" xr:uid="{00000000-0005-0000-0000-0000FB5F0000}"/>
    <cellStyle name="Normal 2 2 4 9 4 10" xfId="24687" xr:uid="{00000000-0005-0000-0000-0000FC5F0000}"/>
    <cellStyle name="Normal 2 2 4 9 4 2" xfId="24688" xr:uid="{00000000-0005-0000-0000-0000FD5F0000}"/>
    <cellStyle name="Normal 2 2 4 9 4 3" xfId="24689" xr:uid="{00000000-0005-0000-0000-0000FE5F0000}"/>
    <cellStyle name="Normal 2 2 4 9 4 4" xfId="24690" xr:uid="{00000000-0005-0000-0000-0000FF5F0000}"/>
    <cellStyle name="Normal 2 2 4 9 4 5" xfId="24691" xr:uid="{00000000-0005-0000-0000-000000600000}"/>
    <cellStyle name="Normal 2 2 4 9 4 6" xfId="24692" xr:uid="{00000000-0005-0000-0000-000001600000}"/>
    <cellStyle name="Normal 2 2 4 9 4 7" xfId="24693" xr:uid="{00000000-0005-0000-0000-000002600000}"/>
    <cellStyle name="Normal 2 2 4 9 4 8" xfId="24694" xr:uid="{00000000-0005-0000-0000-000003600000}"/>
    <cellStyle name="Normal 2 2 4 9 4 9" xfId="24695" xr:uid="{00000000-0005-0000-0000-000004600000}"/>
    <cellStyle name="Normal 2 2 4 9 5" xfId="24696" xr:uid="{00000000-0005-0000-0000-000005600000}"/>
    <cellStyle name="Normal 2 2 4 9 5 10" xfId="24697" xr:uid="{00000000-0005-0000-0000-000006600000}"/>
    <cellStyle name="Normal 2 2 4 9 5 2" xfId="24698" xr:uid="{00000000-0005-0000-0000-000007600000}"/>
    <cellStyle name="Normal 2 2 4 9 5 3" xfId="24699" xr:uid="{00000000-0005-0000-0000-000008600000}"/>
    <cellStyle name="Normal 2 2 4 9 5 4" xfId="24700" xr:uid="{00000000-0005-0000-0000-000009600000}"/>
    <cellStyle name="Normal 2 2 4 9 5 5" xfId="24701" xr:uid="{00000000-0005-0000-0000-00000A600000}"/>
    <cellStyle name="Normal 2 2 4 9 5 6" xfId="24702" xr:uid="{00000000-0005-0000-0000-00000B600000}"/>
    <cellStyle name="Normal 2 2 4 9 5 7" xfId="24703" xr:uid="{00000000-0005-0000-0000-00000C600000}"/>
    <cellStyle name="Normal 2 2 4 9 5 8" xfId="24704" xr:uid="{00000000-0005-0000-0000-00000D600000}"/>
    <cellStyle name="Normal 2 2 4 9 5 9" xfId="24705" xr:uid="{00000000-0005-0000-0000-00000E600000}"/>
    <cellStyle name="Normal 2 2 4 9 6" xfId="24706" xr:uid="{00000000-0005-0000-0000-00000F600000}"/>
    <cellStyle name="Normal 2 2 4 9 7" xfId="24707" xr:uid="{00000000-0005-0000-0000-000010600000}"/>
    <cellStyle name="Normal 2 2 4 9 8" xfId="24708" xr:uid="{00000000-0005-0000-0000-000011600000}"/>
    <cellStyle name="Normal 2 2 4 9 9" xfId="24709" xr:uid="{00000000-0005-0000-0000-000012600000}"/>
    <cellStyle name="Normal 2 2 40" xfId="24710" xr:uid="{00000000-0005-0000-0000-000013600000}"/>
    <cellStyle name="Normal 2 2 41" xfId="24711" xr:uid="{00000000-0005-0000-0000-000014600000}"/>
    <cellStyle name="Normal 2 2 41 10" xfId="24712" xr:uid="{00000000-0005-0000-0000-000015600000}"/>
    <cellStyle name="Normal 2 2 41 2" xfId="24713" xr:uid="{00000000-0005-0000-0000-000016600000}"/>
    <cellStyle name="Normal 2 2 41 3" xfId="24714" xr:uid="{00000000-0005-0000-0000-000017600000}"/>
    <cellStyle name="Normal 2 2 41 4" xfId="24715" xr:uid="{00000000-0005-0000-0000-000018600000}"/>
    <cellStyle name="Normal 2 2 41 5" xfId="24716" xr:uid="{00000000-0005-0000-0000-000019600000}"/>
    <cellStyle name="Normal 2 2 41 6" xfId="24717" xr:uid="{00000000-0005-0000-0000-00001A600000}"/>
    <cellStyle name="Normal 2 2 41 7" xfId="24718" xr:uid="{00000000-0005-0000-0000-00001B600000}"/>
    <cellStyle name="Normal 2 2 41 8" xfId="24719" xr:uid="{00000000-0005-0000-0000-00001C600000}"/>
    <cellStyle name="Normal 2 2 41 9" xfId="24720" xr:uid="{00000000-0005-0000-0000-00001D600000}"/>
    <cellStyle name="Normal 2 2 42" xfId="24721" xr:uid="{00000000-0005-0000-0000-00001E600000}"/>
    <cellStyle name="Normal 2 2 43" xfId="24722" xr:uid="{00000000-0005-0000-0000-00001F600000}"/>
    <cellStyle name="Normal 2 2 44" xfId="24723" xr:uid="{00000000-0005-0000-0000-000020600000}"/>
    <cellStyle name="Normal 2 2 45" xfId="24724" xr:uid="{00000000-0005-0000-0000-000021600000}"/>
    <cellStyle name="Normal 2 2 46" xfId="24725" xr:uid="{00000000-0005-0000-0000-000022600000}"/>
    <cellStyle name="Normal 2 2 47" xfId="24726" xr:uid="{00000000-0005-0000-0000-000023600000}"/>
    <cellStyle name="Normal 2 2 48" xfId="24727" xr:uid="{00000000-0005-0000-0000-000024600000}"/>
    <cellStyle name="Normal 2 2 49" xfId="24728" xr:uid="{00000000-0005-0000-0000-000025600000}"/>
    <cellStyle name="Normal 2 2 5" xfId="24729" xr:uid="{00000000-0005-0000-0000-000026600000}"/>
    <cellStyle name="Normal 2 2 5 10" xfId="24730" xr:uid="{00000000-0005-0000-0000-000027600000}"/>
    <cellStyle name="Normal 2 2 5 10 10" xfId="24731" xr:uid="{00000000-0005-0000-0000-000028600000}"/>
    <cellStyle name="Normal 2 2 5 10 11" xfId="24732" xr:uid="{00000000-0005-0000-0000-000029600000}"/>
    <cellStyle name="Normal 2 2 5 10 12" xfId="24733" xr:uid="{00000000-0005-0000-0000-00002A600000}"/>
    <cellStyle name="Normal 2 2 5 10 13" xfId="24734" xr:uid="{00000000-0005-0000-0000-00002B600000}"/>
    <cellStyle name="Normal 2 2 5 10 14" xfId="24735" xr:uid="{00000000-0005-0000-0000-00002C600000}"/>
    <cellStyle name="Normal 2 2 5 10 2" xfId="24736" xr:uid="{00000000-0005-0000-0000-00002D600000}"/>
    <cellStyle name="Normal 2 2 5 10 2 10" xfId="24737" xr:uid="{00000000-0005-0000-0000-00002E600000}"/>
    <cellStyle name="Normal 2 2 5 10 2 2" xfId="24738" xr:uid="{00000000-0005-0000-0000-00002F600000}"/>
    <cellStyle name="Normal 2 2 5 10 2 3" xfId="24739" xr:uid="{00000000-0005-0000-0000-000030600000}"/>
    <cellStyle name="Normal 2 2 5 10 2 4" xfId="24740" xr:uid="{00000000-0005-0000-0000-000031600000}"/>
    <cellStyle name="Normal 2 2 5 10 2 5" xfId="24741" xr:uid="{00000000-0005-0000-0000-000032600000}"/>
    <cellStyle name="Normal 2 2 5 10 2 6" xfId="24742" xr:uid="{00000000-0005-0000-0000-000033600000}"/>
    <cellStyle name="Normal 2 2 5 10 2 7" xfId="24743" xr:uid="{00000000-0005-0000-0000-000034600000}"/>
    <cellStyle name="Normal 2 2 5 10 2 8" xfId="24744" xr:uid="{00000000-0005-0000-0000-000035600000}"/>
    <cellStyle name="Normal 2 2 5 10 2 9" xfId="24745" xr:uid="{00000000-0005-0000-0000-000036600000}"/>
    <cellStyle name="Normal 2 2 5 10 3" xfId="24746" xr:uid="{00000000-0005-0000-0000-000037600000}"/>
    <cellStyle name="Normal 2 2 5 10 3 10" xfId="24747" xr:uid="{00000000-0005-0000-0000-000038600000}"/>
    <cellStyle name="Normal 2 2 5 10 3 2" xfId="24748" xr:uid="{00000000-0005-0000-0000-000039600000}"/>
    <cellStyle name="Normal 2 2 5 10 3 3" xfId="24749" xr:uid="{00000000-0005-0000-0000-00003A600000}"/>
    <cellStyle name="Normal 2 2 5 10 3 4" xfId="24750" xr:uid="{00000000-0005-0000-0000-00003B600000}"/>
    <cellStyle name="Normal 2 2 5 10 3 5" xfId="24751" xr:uid="{00000000-0005-0000-0000-00003C600000}"/>
    <cellStyle name="Normal 2 2 5 10 3 6" xfId="24752" xr:uid="{00000000-0005-0000-0000-00003D600000}"/>
    <cellStyle name="Normal 2 2 5 10 3 7" xfId="24753" xr:uid="{00000000-0005-0000-0000-00003E600000}"/>
    <cellStyle name="Normal 2 2 5 10 3 8" xfId="24754" xr:uid="{00000000-0005-0000-0000-00003F600000}"/>
    <cellStyle name="Normal 2 2 5 10 3 9" xfId="24755" xr:uid="{00000000-0005-0000-0000-000040600000}"/>
    <cellStyle name="Normal 2 2 5 10 4" xfId="24756" xr:uid="{00000000-0005-0000-0000-000041600000}"/>
    <cellStyle name="Normal 2 2 5 10 4 10" xfId="24757" xr:uid="{00000000-0005-0000-0000-000042600000}"/>
    <cellStyle name="Normal 2 2 5 10 4 2" xfId="24758" xr:uid="{00000000-0005-0000-0000-000043600000}"/>
    <cellStyle name="Normal 2 2 5 10 4 3" xfId="24759" xr:uid="{00000000-0005-0000-0000-000044600000}"/>
    <cellStyle name="Normal 2 2 5 10 4 4" xfId="24760" xr:uid="{00000000-0005-0000-0000-000045600000}"/>
    <cellStyle name="Normal 2 2 5 10 4 5" xfId="24761" xr:uid="{00000000-0005-0000-0000-000046600000}"/>
    <cellStyle name="Normal 2 2 5 10 4 6" xfId="24762" xr:uid="{00000000-0005-0000-0000-000047600000}"/>
    <cellStyle name="Normal 2 2 5 10 4 7" xfId="24763" xr:uid="{00000000-0005-0000-0000-000048600000}"/>
    <cellStyle name="Normal 2 2 5 10 4 8" xfId="24764" xr:uid="{00000000-0005-0000-0000-000049600000}"/>
    <cellStyle name="Normal 2 2 5 10 4 9" xfId="24765" xr:uid="{00000000-0005-0000-0000-00004A600000}"/>
    <cellStyle name="Normal 2 2 5 10 5" xfId="24766" xr:uid="{00000000-0005-0000-0000-00004B600000}"/>
    <cellStyle name="Normal 2 2 5 10 5 10" xfId="24767" xr:uid="{00000000-0005-0000-0000-00004C600000}"/>
    <cellStyle name="Normal 2 2 5 10 5 2" xfId="24768" xr:uid="{00000000-0005-0000-0000-00004D600000}"/>
    <cellStyle name="Normal 2 2 5 10 5 3" xfId="24769" xr:uid="{00000000-0005-0000-0000-00004E600000}"/>
    <cellStyle name="Normal 2 2 5 10 5 4" xfId="24770" xr:uid="{00000000-0005-0000-0000-00004F600000}"/>
    <cellStyle name="Normal 2 2 5 10 5 5" xfId="24771" xr:uid="{00000000-0005-0000-0000-000050600000}"/>
    <cellStyle name="Normal 2 2 5 10 5 6" xfId="24772" xr:uid="{00000000-0005-0000-0000-000051600000}"/>
    <cellStyle name="Normal 2 2 5 10 5 7" xfId="24773" xr:uid="{00000000-0005-0000-0000-000052600000}"/>
    <cellStyle name="Normal 2 2 5 10 5 8" xfId="24774" xr:uid="{00000000-0005-0000-0000-000053600000}"/>
    <cellStyle name="Normal 2 2 5 10 5 9" xfId="24775" xr:uid="{00000000-0005-0000-0000-000054600000}"/>
    <cellStyle name="Normal 2 2 5 10 6" xfId="24776" xr:uid="{00000000-0005-0000-0000-000055600000}"/>
    <cellStyle name="Normal 2 2 5 10 7" xfId="24777" xr:uid="{00000000-0005-0000-0000-000056600000}"/>
    <cellStyle name="Normal 2 2 5 10 8" xfId="24778" xr:uid="{00000000-0005-0000-0000-000057600000}"/>
    <cellStyle name="Normal 2 2 5 10 9" xfId="24779" xr:uid="{00000000-0005-0000-0000-000058600000}"/>
    <cellStyle name="Normal 2 2 5 11" xfId="24780" xr:uid="{00000000-0005-0000-0000-000059600000}"/>
    <cellStyle name="Normal 2 2 5 11 10" xfId="24781" xr:uid="{00000000-0005-0000-0000-00005A600000}"/>
    <cellStyle name="Normal 2 2 5 11 11" xfId="24782" xr:uid="{00000000-0005-0000-0000-00005B600000}"/>
    <cellStyle name="Normal 2 2 5 11 12" xfId="24783" xr:uid="{00000000-0005-0000-0000-00005C600000}"/>
    <cellStyle name="Normal 2 2 5 11 13" xfId="24784" xr:uid="{00000000-0005-0000-0000-00005D600000}"/>
    <cellStyle name="Normal 2 2 5 11 14" xfId="24785" xr:uid="{00000000-0005-0000-0000-00005E600000}"/>
    <cellStyle name="Normal 2 2 5 11 2" xfId="24786" xr:uid="{00000000-0005-0000-0000-00005F600000}"/>
    <cellStyle name="Normal 2 2 5 11 2 10" xfId="24787" xr:uid="{00000000-0005-0000-0000-000060600000}"/>
    <cellStyle name="Normal 2 2 5 11 2 2" xfId="24788" xr:uid="{00000000-0005-0000-0000-000061600000}"/>
    <cellStyle name="Normal 2 2 5 11 2 3" xfId="24789" xr:uid="{00000000-0005-0000-0000-000062600000}"/>
    <cellStyle name="Normal 2 2 5 11 2 4" xfId="24790" xr:uid="{00000000-0005-0000-0000-000063600000}"/>
    <cellStyle name="Normal 2 2 5 11 2 5" xfId="24791" xr:uid="{00000000-0005-0000-0000-000064600000}"/>
    <cellStyle name="Normal 2 2 5 11 2 6" xfId="24792" xr:uid="{00000000-0005-0000-0000-000065600000}"/>
    <cellStyle name="Normal 2 2 5 11 2 7" xfId="24793" xr:uid="{00000000-0005-0000-0000-000066600000}"/>
    <cellStyle name="Normal 2 2 5 11 2 8" xfId="24794" xr:uid="{00000000-0005-0000-0000-000067600000}"/>
    <cellStyle name="Normal 2 2 5 11 2 9" xfId="24795" xr:uid="{00000000-0005-0000-0000-000068600000}"/>
    <cellStyle name="Normal 2 2 5 11 3" xfId="24796" xr:uid="{00000000-0005-0000-0000-000069600000}"/>
    <cellStyle name="Normal 2 2 5 11 3 10" xfId="24797" xr:uid="{00000000-0005-0000-0000-00006A600000}"/>
    <cellStyle name="Normal 2 2 5 11 3 2" xfId="24798" xr:uid="{00000000-0005-0000-0000-00006B600000}"/>
    <cellStyle name="Normal 2 2 5 11 3 3" xfId="24799" xr:uid="{00000000-0005-0000-0000-00006C600000}"/>
    <cellStyle name="Normal 2 2 5 11 3 4" xfId="24800" xr:uid="{00000000-0005-0000-0000-00006D600000}"/>
    <cellStyle name="Normal 2 2 5 11 3 5" xfId="24801" xr:uid="{00000000-0005-0000-0000-00006E600000}"/>
    <cellStyle name="Normal 2 2 5 11 3 6" xfId="24802" xr:uid="{00000000-0005-0000-0000-00006F600000}"/>
    <cellStyle name="Normal 2 2 5 11 3 7" xfId="24803" xr:uid="{00000000-0005-0000-0000-000070600000}"/>
    <cellStyle name="Normal 2 2 5 11 3 8" xfId="24804" xr:uid="{00000000-0005-0000-0000-000071600000}"/>
    <cellStyle name="Normal 2 2 5 11 3 9" xfId="24805" xr:uid="{00000000-0005-0000-0000-000072600000}"/>
    <cellStyle name="Normal 2 2 5 11 4" xfId="24806" xr:uid="{00000000-0005-0000-0000-000073600000}"/>
    <cellStyle name="Normal 2 2 5 11 4 10" xfId="24807" xr:uid="{00000000-0005-0000-0000-000074600000}"/>
    <cellStyle name="Normal 2 2 5 11 4 2" xfId="24808" xr:uid="{00000000-0005-0000-0000-000075600000}"/>
    <cellStyle name="Normal 2 2 5 11 4 3" xfId="24809" xr:uid="{00000000-0005-0000-0000-000076600000}"/>
    <cellStyle name="Normal 2 2 5 11 4 4" xfId="24810" xr:uid="{00000000-0005-0000-0000-000077600000}"/>
    <cellStyle name="Normal 2 2 5 11 4 5" xfId="24811" xr:uid="{00000000-0005-0000-0000-000078600000}"/>
    <cellStyle name="Normal 2 2 5 11 4 6" xfId="24812" xr:uid="{00000000-0005-0000-0000-000079600000}"/>
    <cellStyle name="Normal 2 2 5 11 4 7" xfId="24813" xr:uid="{00000000-0005-0000-0000-00007A600000}"/>
    <cellStyle name="Normal 2 2 5 11 4 8" xfId="24814" xr:uid="{00000000-0005-0000-0000-00007B600000}"/>
    <cellStyle name="Normal 2 2 5 11 4 9" xfId="24815" xr:uid="{00000000-0005-0000-0000-00007C600000}"/>
    <cellStyle name="Normal 2 2 5 11 5" xfId="24816" xr:uid="{00000000-0005-0000-0000-00007D600000}"/>
    <cellStyle name="Normal 2 2 5 11 5 10" xfId="24817" xr:uid="{00000000-0005-0000-0000-00007E600000}"/>
    <cellStyle name="Normal 2 2 5 11 5 2" xfId="24818" xr:uid="{00000000-0005-0000-0000-00007F600000}"/>
    <cellStyle name="Normal 2 2 5 11 5 3" xfId="24819" xr:uid="{00000000-0005-0000-0000-000080600000}"/>
    <cellStyle name="Normal 2 2 5 11 5 4" xfId="24820" xr:uid="{00000000-0005-0000-0000-000081600000}"/>
    <cellStyle name="Normal 2 2 5 11 5 5" xfId="24821" xr:uid="{00000000-0005-0000-0000-000082600000}"/>
    <cellStyle name="Normal 2 2 5 11 5 6" xfId="24822" xr:uid="{00000000-0005-0000-0000-000083600000}"/>
    <cellStyle name="Normal 2 2 5 11 5 7" xfId="24823" xr:uid="{00000000-0005-0000-0000-000084600000}"/>
    <cellStyle name="Normal 2 2 5 11 5 8" xfId="24824" xr:uid="{00000000-0005-0000-0000-000085600000}"/>
    <cellStyle name="Normal 2 2 5 11 5 9" xfId="24825" xr:uid="{00000000-0005-0000-0000-000086600000}"/>
    <cellStyle name="Normal 2 2 5 11 6" xfId="24826" xr:uid="{00000000-0005-0000-0000-000087600000}"/>
    <cellStyle name="Normal 2 2 5 11 7" xfId="24827" xr:uid="{00000000-0005-0000-0000-000088600000}"/>
    <cellStyle name="Normal 2 2 5 11 8" xfId="24828" xr:uid="{00000000-0005-0000-0000-000089600000}"/>
    <cellStyle name="Normal 2 2 5 11 9" xfId="24829" xr:uid="{00000000-0005-0000-0000-00008A600000}"/>
    <cellStyle name="Normal 2 2 5 12" xfId="24830" xr:uid="{00000000-0005-0000-0000-00008B600000}"/>
    <cellStyle name="Normal 2 2 5 12 10" xfId="24831" xr:uid="{00000000-0005-0000-0000-00008C600000}"/>
    <cellStyle name="Normal 2 2 5 12 11" xfId="24832" xr:uid="{00000000-0005-0000-0000-00008D600000}"/>
    <cellStyle name="Normal 2 2 5 12 12" xfId="24833" xr:uid="{00000000-0005-0000-0000-00008E600000}"/>
    <cellStyle name="Normal 2 2 5 12 13" xfId="24834" xr:uid="{00000000-0005-0000-0000-00008F600000}"/>
    <cellStyle name="Normal 2 2 5 12 14" xfId="24835" xr:uid="{00000000-0005-0000-0000-000090600000}"/>
    <cellStyle name="Normal 2 2 5 12 2" xfId="24836" xr:uid="{00000000-0005-0000-0000-000091600000}"/>
    <cellStyle name="Normal 2 2 5 12 2 10" xfId="24837" xr:uid="{00000000-0005-0000-0000-000092600000}"/>
    <cellStyle name="Normal 2 2 5 12 2 2" xfId="24838" xr:uid="{00000000-0005-0000-0000-000093600000}"/>
    <cellStyle name="Normal 2 2 5 12 2 3" xfId="24839" xr:uid="{00000000-0005-0000-0000-000094600000}"/>
    <cellStyle name="Normal 2 2 5 12 2 4" xfId="24840" xr:uid="{00000000-0005-0000-0000-000095600000}"/>
    <cellStyle name="Normal 2 2 5 12 2 5" xfId="24841" xr:uid="{00000000-0005-0000-0000-000096600000}"/>
    <cellStyle name="Normal 2 2 5 12 2 6" xfId="24842" xr:uid="{00000000-0005-0000-0000-000097600000}"/>
    <cellStyle name="Normal 2 2 5 12 2 7" xfId="24843" xr:uid="{00000000-0005-0000-0000-000098600000}"/>
    <cellStyle name="Normal 2 2 5 12 2 8" xfId="24844" xr:uid="{00000000-0005-0000-0000-000099600000}"/>
    <cellStyle name="Normal 2 2 5 12 2 9" xfId="24845" xr:uid="{00000000-0005-0000-0000-00009A600000}"/>
    <cellStyle name="Normal 2 2 5 12 3" xfId="24846" xr:uid="{00000000-0005-0000-0000-00009B600000}"/>
    <cellStyle name="Normal 2 2 5 12 3 10" xfId="24847" xr:uid="{00000000-0005-0000-0000-00009C600000}"/>
    <cellStyle name="Normal 2 2 5 12 3 2" xfId="24848" xr:uid="{00000000-0005-0000-0000-00009D600000}"/>
    <cellStyle name="Normal 2 2 5 12 3 3" xfId="24849" xr:uid="{00000000-0005-0000-0000-00009E600000}"/>
    <cellStyle name="Normal 2 2 5 12 3 4" xfId="24850" xr:uid="{00000000-0005-0000-0000-00009F600000}"/>
    <cellStyle name="Normal 2 2 5 12 3 5" xfId="24851" xr:uid="{00000000-0005-0000-0000-0000A0600000}"/>
    <cellStyle name="Normal 2 2 5 12 3 6" xfId="24852" xr:uid="{00000000-0005-0000-0000-0000A1600000}"/>
    <cellStyle name="Normal 2 2 5 12 3 7" xfId="24853" xr:uid="{00000000-0005-0000-0000-0000A2600000}"/>
    <cellStyle name="Normal 2 2 5 12 3 8" xfId="24854" xr:uid="{00000000-0005-0000-0000-0000A3600000}"/>
    <cellStyle name="Normal 2 2 5 12 3 9" xfId="24855" xr:uid="{00000000-0005-0000-0000-0000A4600000}"/>
    <cellStyle name="Normal 2 2 5 12 4" xfId="24856" xr:uid="{00000000-0005-0000-0000-0000A5600000}"/>
    <cellStyle name="Normal 2 2 5 12 4 10" xfId="24857" xr:uid="{00000000-0005-0000-0000-0000A6600000}"/>
    <cellStyle name="Normal 2 2 5 12 4 2" xfId="24858" xr:uid="{00000000-0005-0000-0000-0000A7600000}"/>
    <cellStyle name="Normal 2 2 5 12 4 3" xfId="24859" xr:uid="{00000000-0005-0000-0000-0000A8600000}"/>
    <cellStyle name="Normal 2 2 5 12 4 4" xfId="24860" xr:uid="{00000000-0005-0000-0000-0000A9600000}"/>
    <cellStyle name="Normal 2 2 5 12 4 5" xfId="24861" xr:uid="{00000000-0005-0000-0000-0000AA600000}"/>
    <cellStyle name="Normal 2 2 5 12 4 6" xfId="24862" xr:uid="{00000000-0005-0000-0000-0000AB600000}"/>
    <cellStyle name="Normal 2 2 5 12 4 7" xfId="24863" xr:uid="{00000000-0005-0000-0000-0000AC600000}"/>
    <cellStyle name="Normal 2 2 5 12 4 8" xfId="24864" xr:uid="{00000000-0005-0000-0000-0000AD600000}"/>
    <cellStyle name="Normal 2 2 5 12 4 9" xfId="24865" xr:uid="{00000000-0005-0000-0000-0000AE600000}"/>
    <cellStyle name="Normal 2 2 5 12 5" xfId="24866" xr:uid="{00000000-0005-0000-0000-0000AF600000}"/>
    <cellStyle name="Normal 2 2 5 12 5 10" xfId="24867" xr:uid="{00000000-0005-0000-0000-0000B0600000}"/>
    <cellStyle name="Normal 2 2 5 12 5 2" xfId="24868" xr:uid="{00000000-0005-0000-0000-0000B1600000}"/>
    <cellStyle name="Normal 2 2 5 12 5 3" xfId="24869" xr:uid="{00000000-0005-0000-0000-0000B2600000}"/>
    <cellStyle name="Normal 2 2 5 12 5 4" xfId="24870" xr:uid="{00000000-0005-0000-0000-0000B3600000}"/>
    <cellStyle name="Normal 2 2 5 12 5 5" xfId="24871" xr:uid="{00000000-0005-0000-0000-0000B4600000}"/>
    <cellStyle name="Normal 2 2 5 12 5 6" xfId="24872" xr:uid="{00000000-0005-0000-0000-0000B5600000}"/>
    <cellStyle name="Normal 2 2 5 12 5 7" xfId="24873" xr:uid="{00000000-0005-0000-0000-0000B6600000}"/>
    <cellStyle name="Normal 2 2 5 12 5 8" xfId="24874" xr:uid="{00000000-0005-0000-0000-0000B7600000}"/>
    <cellStyle name="Normal 2 2 5 12 5 9" xfId="24875" xr:uid="{00000000-0005-0000-0000-0000B8600000}"/>
    <cellStyle name="Normal 2 2 5 12 6" xfId="24876" xr:uid="{00000000-0005-0000-0000-0000B9600000}"/>
    <cellStyle name="Normal 2 2 5 12 7" xfId="24877" xr:uid="{00000000-0005-0000-0000-0000BA600000}"/>
    <cellStyle name="Normal 2 2 5 12 8" xfId="24878" xr:uid="{00000000-0005-0000-0000-0000BB600000}"/>
    <cellStyle name="Normal 2 2 5 12 9" xfId="24879" xr:uid="{00000000-0005-0000-0000-0000BC600000}"/>
    <cellStyle name="Normal 2 2 5 13" xfId="24880" xr:uid="{00000000-0005-0000-0000-0000BD600000}"/>
    <cellStyle name="Normal 2 2 5 13 10" xfId="24881" xr:uid="{00000000-0005-0000-0000-0000BE600000}"/>
    <cellStyle name="Normal 2 2 5 13 11" xfId="24882" xr:uid="{00000000-0005-0000-0000-0000BF600000}"/>
    <cellStyle name="Normal 2 2 5 13 12" xfId="24883" xr:uid="{00000000-0005-0000-0000-0000C0600000}"/>
    <cellStyle name="Normal 2 2 5 13 13" xfId="24884" xr:uid="{00000000-0005-0000-0000-0000C1600000}"/>
    <cellStyle name="Normal 2 2 5 13 14" xfId="24885" xr:uid="{00000000-0005-0000-0000-0000C2600000}"/>
    <cellStyle name="Normal 2 2 5 13 2" xfId="24886" xr:uid="{00000000-0005-0000-0000-0000C3600000}"/>
    <cellStyle name="Normal 2 2 5 13 2 10" xfId="24887" xr:uid="{00000000-0005-0000-0000-0000C4600000}"/>
    <cellStyle name="Normal 2 2 5 13 2 2" xfId="24888" xr:uid="{00000000-0005-0000-0000-0000C5600000}"/>
    <cellStyle name="Normal 2 2 5 13 2 3" xfId="24889" xr:uid="{00000000-0005-0000-0000-0000C6600000}"/>
    <cellStyle name="Normal 2 2 5 13 2 4" xfId="24890" xr:uid="{00000000-0005-0000-0000-0000C7600000}"/>
    <cellStyle name="Normal 2 2 5 13 2 5" xfId="24891" xr:uid="{00000000-0005-0000-0000-0000C8600000}"/>
    <cellStyle name="Normal 2 2 5 13 2 6" xfId="24892" xr:uid="{00000000-0005-0000-0000-0000C9600000}"/>
    <cellStyle name="Normal 2 2 5 13 2 7" xfId="24893" xr:uid="{00000000-0005-0000-0000-0000CA600000}"/>
    <cellStyle name="Normal 2 2 5 13 2 8" xfId="24894" xr:uid="{00000000-0005-0000-0000-0000CB600000}"/>
    <cellStyle name="Normal 2 2 5 13 2 9" xfId="24895" xr:uid="{00000000-0005-0000-0000-0000CC600000}"/>
    <cellStyle name="Normal 2 2 5 13 3" xfId="24896" xr:uid="{00000000-0005-0000-0000-0000CD600000}"/>
    <cellStyle name="Normal 2 2 5 13 3 10" xfId="24897" xr:uid="{00000000-0005-0000-0000-0000CE600000}"/>
    <cellStyle name="Normal 2 2 5 13 3 2" xfId="24898" xr:uid="{00000000-0005-0000-0000-0000CF600000}"/>
    <cellStyle name="Normal 2 2 5 13 3 3" xfId="24899" xr:uid="{00000000-0005-0000-0000-0000D0600000}"/>
    <cellStyle name="Normal 2 2 5 13 3 4" xfId="24900" xr:uid="{00000000-0005-0000-0000-0000D1600000}"/>
    <cellStyle name="Normal 2 2 5 13 3 5" xfId="24901" xr:uid="{00000000-0005-0000-0000-0000D2600000}"/>
    <cellStyle name="Normal 2 2 5 13 3 6" xfId="24902" xr:uid="{00000000-0005-0000-0000-0000D3600000}"/>
    <cellStyle name="Normal 2 2 5 13 3 7" xfId="24903" xr:uid="{00000000-0005-0000-0000-0000D4600000}"/>
    <cellStyle name="Normal 2 2 5 13 3 8" xfId="24904" xr:uid="{00000000-0005-0000-0000-0000D5600000}"/>
    <cellStyle name="Normal 2 2 5 13 3 9" xfId="24905" xr:uid="{00000000-0005-0000-0000-0000D6600000}"/>
    <cellStyle name="Normal 2 2 5 13 4" xfId="24906" xr:uid="{00000000-0005-0000-0000-0000D7600000}"/>
    <cellStyle name="Normal 2 2 5 13 4 10" xfId="24907" xr:uid="{00000000-0005-0000-0000-0000D8600000}"/>
    <cellStyle name="Normal 2 2 5 13 4 2" xfId="24908" xr:uid="{00000000-0005-0000-0000-0000D9600000}"/>
    <cellStyle name="Normal 2 2 5 13 4 3" xfId="24909" xr:uid="{00000000-0005-0000-0000-0000DA600000}"/>
    <cellStyle name="Normal 2 2 5 13 4 4" xfId="24910" xr:uid="{00000000-0005-0000-0000-0000DB600000}"/>
    <cellStyle name="Normal 2 2 5 13 4 5" xfId="24911" xr:uid="{00000000-0005-0000-0000-0000DC600000}"/>
    <cellStyle name="Normal 2 2 5 13 4 6" xfId="24912" xr:uid="{00000000-0005-0000-0000-0000DD600000}"/>
    <cellStyle name="Normal 2 2 5 13 4 7" xfId="24913" xr:uid="{00000000-0005-0000-0000-0000DE600000}"/>
    <cellStyle name="Normal 2 2 5 13 4 8" xfId="24914" xr:uid="{00000000-0005-0000-0000-0000DF600000}"/>
    <cellStyle name="Normal 2 2 5 13 4 9" xfId="24915" xr:uid="{00000000-0005-0000-0000-0000E0600000}"/>
    <cellStyle name="Normal 2 2 5 13 5" xfId="24916" xr:uid="{00000000-0005-0000-0000-0000E1600000}"/>
    <cellStyle name="Normal 2 2 5 13 5 10" xfId="24917" xr:uid="{00000000-0005-0000-0000-0000E2600000}"/>
    <cellStyle name="Normal 2 2 5 13 5 2" xfId="24918" xr:uid="{00000000-0005-0000-0000-0000E3600000}"/>
    <cellStyle name="Normal 2 2 5 13 5 3" xfId="24919" xr:uid="{00000000-0005-0000-0000-0000E4600000}"/>
    <cellStyle name="Normal 2 2 5 13 5 4" xfId="24920" xr:uid="{00000000-0005-0000-0000-0000E5600000}"/>
    <cellStyle name="Normal 2 2 5 13 5 5" xfId="24921" xr:uid="{00000000-0005-0000-0000-0000E6600000}"/>
    <cellStyle name="Normal 2 2 5 13 5 6" xfId="24922" xr:uid="{00000000-0005-0000-0000-0000E7600000}"/>
    <cellStyle name="Normal 2 2 5 13 5 7" xfId="24923" xr:uid="{00000000-0005-0000-0000-0000E8600000}"/>
    <cellStyle name="Normal 2 2 5 13 5 8" xfId="24924" xr:uid="{00000000-0005-0000-0000-0000E9600000}"/>
    <cellStyle name="Normal 2 2 5 13 5 9" xfId="24925" xr:uid="{00000000-0005-0000-0000-0000EA600000}"/>
    <cellStyle name="Normal 2 2 5 13 6" xfId="24926" xr:uid="{00000000-0005-0000-0000-0000EB600000}"/>
    <cellStyle name="Normal 2 2 5 13 7" xfId="24927" xr:uid="{00000000-0005-0000-0000-0000EC600000}"/>
    <cellStyle name="Normal 2 2 5 13 8" xfId="24928" xr:uid="{00000000-0005-0000-0000-0000ED600000}"/>
    <cellStyle name="Normal 2 2 5 13 9" xfId="24929" xr:uid="{00000000-0005-0000-0000-0000EE600000}"/>
    <cellStyle name="Normal 2 2 5 14" xfId="24930" xr:uid="{00000000-0005-0000-0000-0000EF600000}"/>
    <cellStyle name="Normal 2 2 5 14 10" xfId="24931" xr:uid="{00000000-0005-0000-0000-0000F0600000}"/>
    <cellStyle name="Normal 2 2 5 14 11" xfId="24932" xr:uid="{00000000-0005-0000-0000-0000F1600000}"/>
    <cellStyle name="Normal 2 2 5 14 12" xfId="24933" xr:uid="{00000000-0005-0000-0000-0000F2600000}"/>
    <cellStyle name="Normal 2 2 5 14 13" xfId="24934" xr:uid="{00000000-0005-0000-0000-0000F3600000}"/>
    <cellStyle name="Normal 2 2 5 14 14" xfId="24935" xr:uid="{00000000-0005-0000-0000-0000F4600000}"/>
    <cellStyle name="Normal 2 2 5 14 2" xfId="24936" xr:uid="{00000000-0005-0000-0000-0000F5600000}"/>
    <cellStyle name="Normal 2 2 5 14 2 10" xfId="24937" xr:uid="{00000000-0005-0000-0000-0000F6600000}"/>
    <cellStyle name="Normal 2 2 5 14 2 2" xfId="24938" xr:uid="{00000000-0005-0000-0000-0000F7600000}"/>
    <cellStyle name="Normal 2 2 5 14 2 3" xfId="24939" xr:uid="{00000000-0005-0000-0000-0000F8600000}"/>
    <cellStyle name="Normal 2 2 5 14 2 4" xfId="24940" xr:uid="{00000000-0005-0000-0000-0000F9600000}"/>
    <cellStyle name="Normal 2 2 5 14 2 5" xfId="24941" xr:uid="{00000000-0005-0000-0000-0000FA600000}"/>
    <cellStyle name="Normal 2 2 5 14 2 6" xfId="24942" xr:uid="{00000000-0005-0000-0000-0000FB600000}"/>
    <cellStyle name="Normal 2 2 5 14 2 7" xfId="24943" xr:uid="{00000000-0005-0000-0000-0000FC600000}"/>
    <cellStyle name="Normal 2 2 5 14 2 8" xfId="24944" xr:uid="{00000000-0005-0000-0000-0000FD600000}"/>
    <cellStyle name="Normal 2 2 5 14 2 9" xfId="24945" xr:uid="{00000000-0005-0000-0000-0000FE600000}"/>
    <cellStyle name="Normal 2 2 5 14 3" xfId="24946" xr:uid="{00000000-0005-0000-0000-0000FF600000}"/>
    <cellStyle name="Normal 2 2 5 14 3 10" xfId="24947" xr:uid="{00000000-0005-0000-0000-000000610000}"/>
    <cellStyle name="Normal 2 2 5 14 3 2" xfId="24948" xr:uid="{00000000-0005-0000-0000-000001610000}"/>
    <cellStyle name="Normal 2 2 5 14 3 3" xfId="24949" xr:uid="{00000000-0005-0000-0000-000002610000}"/>
    <cellStyle name="Normal 2 2 5 14 3 4" xfId="24950" xr:uid="{00000000-0005-0000-0000-000003610000}"/>
    <cellStyle name="Normal 2 2 5 14 3 5" xfId="24951" xr:uid="{00000000-0005-0000-0000-000004610000}"/>
    <cellStyle name="Normal 2 2 5 14 3 6" xfId="24952" xr:uid="{00000000-0005-0000-0000-000005610000}"/>
    <cellStyle name="Normal 2 2 5 14 3 7" xfId="24953" xr:uid="{00000000-0005-0000-0000-000006610000}"/>
    <cellStyle name="Normal 2 2 5 14 3 8" xfId="24954" xr:uid="{00000000-0005-0000-0000-000007610000}"/>
    <cellStyle name="Normal 2 2 5 14 3 9" xfId="24955" xr:uid="{00000000-0005-0000-0000-000008610000}"/>
    <cellStyle name="Normal 2 2 5 14 4" xfId="24956" xr:uid="{00000000-0005-0000-0000-000009610000}"/>
    <cellStyle name="Normal 2 2 5 14 4 10" xfId="24957" xr:uid="{00000000-0005-0000-0000-00000A610000}"/>
    <cellStyle name="Normal 2 2 5 14 4 2" xfId="24958" xr:uid="{00000000-0005-0000-0000-00000B610000}"/>
    <cellStyle name="Normal 2 2 5 14 4 3" xfId="24959" xr:uid="{00000000-0005-0000-0000-00000C610000}"/>
    <cellStyle name="Normal 2 2 5 14 4 4" xfId="24960" xr:uid="{00000000-0005-0000-0000-00000D610000}"/>
    <cellStyle name="Normal 2 2 5 14 4 5" xfId="24961" xr:uid="{00000000-0005-0000-0000-00000E610000}"/>
    <cellStyle name="Normal 2 2 5 14 4 6" xfId="24962" xr:uid="{00000000-0005-0000-0000-00000F610000}"/>
    <cellStyle name="Normal 2 2 5 14 4 7" xfId="24963" xr:uid="{00000000-0005-0000-0000-000010610000}"/>
    <cellStyle name="Normal 2 2 5 14 4 8" xfId="24964" xr:uid="{00000000-0005-0000-0000-000011610000}"/>
    <cellStyle name="Normal 2 2 5 14 4 9" xfId="24965" xr:uid="{00000000-0005-0000-0000-000012610000}"/>
    <cellStyle name="Normal 2 2 5 14 5" xfId="24966" xr:uid="{00000000-0005-0000-0000-000013610000}"/>
    <cellStyle name="Normal 2 2 5 14 5 10" xfId="24967" xr:uid="{00000000-0005-0000-0000-000014610000}"/>
    <cellStyle name="Normal 2 2 5 14 5 2" xfId="24968" xr:uid="{00000000-0005-0000-0000-000015610000}"/>
    <cellStyle name="Normal 2 2 5 14 5 3" xfId="24969" xr:uid="{00000000-0005-0000-0000-000016610000}"/>
    <cellStyle name="Normal 2 2 5 14 5 4" xfId="24970" xr:uid="{00000000-0005-0000-0000-000017610000}"/>
    <cellStyle name="Normal 2 2 5 14 5 5" xfId="24971" xr:uid="{00000000-0005-0000-0000-000018610000}"/>
    <cellStyle name="Normal 2 2 5 14 5 6" xfId="24972" xr:uid="{00000000-0005-0000-0000-000019610000}"/>
    <cellStyle name="Normal 2 2 5 14 5 7" xfId="24973" xr:uid="{00000000-0005-0000-0000-00001A610000}"/>
    <cellStyle name="Normal 2 2 5 14 5 8" xfId="24974" xr:uid="{00000000-0005-0000-0000-00001B610000}"/>
    <cellStyle name="Normal 2 2 5 14 5 9" xfId="24975" xr:uid="{00000000-0005-0000-0000-00001C610000}"/>
    <cellStyle name="Normal 2 2 5 14 6" xfId="24976" xr:uid="{00000000-0005-0000-0000-00001D610000}"/>
    <cellStyle name="Normal 2 2 5 14 7" xfId="24977" xr:uid="{00000000-0005-0000-0000-00001E610000}"/>
    <cellStyle name="Normal 2 2 5 14 8" xfId="24978" xr:uid="{00000000-0005-0000-0000-00001F610000}"/>
    <cellStyle name="Normal 2 2 5 14 9" xfId="24979" xr:uid="{00000000-0005-0000-0000-000020610000}"/>
    <cellStyle name="Normal 2 2 5 15" xfId="24980" xr:uid="{00000000-0005-0000-0000-000021610000}"/>
    <cellStyle name="Normal 2 2 5 15 10" xfId="24981" xr:uid="{00000000-0005-0000-0000-000022610000}"/>
    <cellStyle name="Normal 2 2 5 15 11" xfId="24982" xr:uid="{00000000-0005-0000-0000-000023610000}"/>
    <cellStyle name="Normal 2 2 5 15 12" xfId="24983" xr:uid="{00000000-0005-0000-0000-000024610000}"/>
    <cellStyle name="Normal 2 2 5 15 13" xfId="24984" xr:uid="{00000000-0005-0000-0000-000025610000}"/>
    <cellStyle name="Normal 2 2 5 15 14" xfId="24985" xr:uid="{00000000-0005-0000-0000-000026610000}"/>
    <cellStyle name="Normal 2 2 5 15 2" xfId="24986" xr:uid="{00000000-0005-0000-0000-000027610000}"/>
    <cellStyle name="Normal 2 2 5 15 2 10" xfId="24987" xr:uid="{00000000-0005-0000-0000-000028610000}"/>
    <cellStyle name="Normal 2 2 5 15 2 2" xfId="24988" xr:uid="{00000000-0005-0000-0000-000029610000}"/>
    <cellStyle name="Normal 2 2 5 15 2 3" xfId="24989" xr:uid="{00000000-0005-0000-0000-00002A610000}"/>
    <cellStyle name="Normal 2 2 5 15 2 4" xfId="24990" xr:uid="{00000000-0005-0000-0000-00002B610000}"/>
    <cellStyle name="Normal 2 2 5 15 2 5" xfId="24991" xr:uid="{00000000-0005-0000-0000-00002C610000}"/>
    <cellStyle name="Normal 2 2 5 15 2 6" xfId="24992" xr:uid="{00000000-0005-0000-0000-00002D610000}"/>
    <cellStyle name="Normal 2 2 5 15 2 7" xfId="24993" xr:uid="{00000000-0005-0000-0000-00002E610000}"/>
    <cellStyle name="Normal 2 2 5 15 2 8" xfId="24994" xr:uid="{00000000-0005-0000-0000-00002F610000}"/>
    <cellStyle name="Normal 2 2 5 15 2 9" xfId="24995" xr:uid="{00000000-0005-0000-0000-000030610000}"/>
    <cellStyle name="Normal 2 2 5 15 3" xfId="24996" xr:uid="{00000000-0005-0000-0000-000031610000}"/>
    <cellStyle name="Normal 2 2 5 15 3 10" xfId="24997" xr:uid="{00000000-0005-0000-0000-000032610000}"/>
    <cellStyle name="Normal 2 2 5 15 3 2" xfId="24998" xr:uid="{00000000-0005-0000-0000-000033610000}"/>
    <cellStyle name="Normal 2 2 5 15 3 3" xfId="24999" xr:uid="{00000000-0005-0000-0000-000034610000}"/>
    <cellStyle name="Normal 2 2 5 15 3 4" xfId="25000" xr:uid="{00000000-0005-0000-0000-000035610000}"/>
    <cellStyle name="Normal 2 2 5 15 3 5" xfId="25001" xr:uid="{00000000-0005-0000-0000-000036610000}"/>
    <cellStyle name="Normal 2 2 5 15 3 6" xfId="25002" xr:uid="{00000000-0005-0000-0000-000037610000}"/>
    <cellStyle name="Normal 2 2 5 15 3 7" xfId="25003" xr:uid="{00000000-0005-0000-0000-000038610000}"/>
    <cellStyle name="Normal 2 2 5 15 3 8" xfId="25004" xr:uid="{00000000-0005-0000-0000-000039610000}"/>
    <cellStyle name="Normal 2 2 5 15 3 9" xfId="25005" xr:uid="{00000000-0005-0000-0000-00003A610000}"/>
    <cellStyle name="Normal 2 2 5 15 4" xfId="25006" xr:uid="{00000000-0005-0000-0000-00003B610000}"/>
    <cellStyle name="Normal 2 2 5 15 4 10" xfId="25007" xr:uid="{00000000-0005-0000-0000-00003C610000}"/>
    <cellStyle name="Normal 2 2 5 15 4 2" xfId="25008" xr:uid="{00000000-0005-0000-0000-00003D610000}"/>
    <cellStyle name="Normal 2 2 5 15 4 3" xfId="25009" xr:uid="{00000000-0005-0000-0000-00003E610000}"/>
    <cellStyle name="Normal 2 2 5 15 4 4" xfId="25010" xr:uid="{00000000-0005-0000-0000-00003F610000}"/>
    <cellStyle name="Normal 2 2 5 15 4 5" xfId="25011" xr:uid="{00000000-0005-0000-0000-000040610000}"/>
    <cellStyle name="Normal 2 2 5 15 4 6" xfId="25012" xr:uid="{00000000-0005-0000-0000-000041610000}"/>
    <cellStyle name="Normal 2 2 5 15 4 7" xfId="25013" xr:uid="{00000000-0005-0000-0000-000042610000}"/>
    <cellStyle name="Normal 2 2 5 15 4 8" xfId="25014" xr:uid="{00000000-0005-0000-0000-000043610000}"/>
    <cellStyle name="Normal 2 2 5 15 4 9" xfId="25015" xr:uid="{00000000-0005-0000-0000-000044610000}"/>
    <cellStyle name="Normal 2 2 5 15 5" xfId="25016" xr:uid="{00000000-0005-0000-0000-000045610000}"/>
    <cellStyle name="Normal 2 2 5 15 5 10" xfId="25017" xr:uid="{00000000-0005-0000-0000-000046610000}"/>
    <cellStyle name="Normal 2 2 5 15 5 2" xfId="25018" xr:uid="{00000000-0005-0000-0000-000047610000}"/>
    <cellStyle name="Normal 2 2 5 15 5 3" xfId="25019" xr:uid="{00000000-0005-0000-0000-000048610000}"/>
    <cellStyle name="Normal 2 2 5 15 5 4" xfId="25020" xr:uid="{00000000-0005-0000-0000-000049610000}"/>
    <cellStyle name="Normal 2 2 5 15 5 5" xfId="25021" xr:uid="{00000000-0005-0000-0000-00004A610000}"/>
    <cellStyle name="Normal 2 2 5 15 5 6" xfId="25022" xr:uid="{00000000-0005-0000-0000-00004B610000}"/>
    <cellStyle name="Normal 2 2 5 15 5 7" xfId="25023" xr:uid="{00000000-0005-0000-0000-00004C610000}"/>
    <cellStyle name="Normal 2 2 5 15 5 8" xfId="25024" xr:uid="{00000000-0005-0000-0000-00004D610000}"/>
    <cellStyle name="Normal 2 2 5 15 5 9" xfId="25025" xr:uid="{00000000-0005-0000-0000-00004E610000}"/>
    <cellStyle name="Normal 2 2 5 15 6" xfId="25026" xr:uid="{00000000-0005-0000-0000-00004F610000}"/>
    <cellStyle name="Normal 2 2 5 15 7" xfId="25027" xr:uid="{00000000-0005-0000-0000-000050610000}"/>
    <cellStyle name="Normal 2 2 5 15 8" xfId="25028" xr:uid="{00000000-0005-0000-0000-000051610000}"/>
    <cellStyle name="Normal 2 2 5 15 9" xfId="25029" xr:uid="{00000000-0005-0000-0000-000052610000}"/>
    <cellStyle name="Normal 2 2 5 16" xfId="25030" xr:uid="{00000000-0005-0000-0000-000053610000}"/>
    <cellStyle name="Normal 2 2 5 16 10" xfId="25031" xr:uid="{00000000-0005-0000-0000-000054610000}"/>
    <cellStyle name="Normal 2 2 5 16 11" xfId="25032" xr:uid="{00000000-0005-0000-0000-000055610000}"/>
    <cellStyle name="Normal 2 2 5 16 12" xfId="25033" xr:uid="{00000000-0005-0000-0000-000056610000}"/>
    <cellStyle name="Normal 2 2 5 16 13" xfId="25034" xr:uid="{00000000-0005-0000-0000-000057610000}"/>
    <cellStyle name="Normal 2 2 5 16 14" xfId="25035" xr:uid="{00000000-0005-0000-0000-000058610000}"/>
    <cellStyle name="Normal 2 2 5 16 2" xfId="25036" xr:uid="{00000000-0005-0000-0000-000059610000}"/>
    <cellStyle name="Normal 2 2 5 16 2 10" xfId="25037" xr:uid="{00000000-0005-0000-0000-00005A610000}"/>
    <cellStyle name="Normal 2 2 5 16 2 2" xfId="25038" xr:uid="{00000000-0005-0000-0000-00005B610000}"/>
    <cellStyle name="Normal 2 2 5 16 2 3" xfId="25039" xr:uid="{00000000-0005-0000-0000-00005C610000}"/>
    <cellStyle name="Normal 2 2 5 16 2 4" xfId="25040" xr:uid="{00000000-0005-0000-0000-00005D610000}"/>
    <cellStyle name="Normal 2 2 5 16 2 5" xfId="25041" xr:uid="{00000000-0005-0000-0000-00005E610000}"/>
    <cellStyle name="Normal 2 2 5 16 2 6" xfId="25042" xr:uid="{00000000-0005-0000-0000-00005F610000}"/>
    <cellStyle name="Normal 2 2 5 16 2 7" xfId="25043" xr:uid="{00000000-0005-0000-0000-000060610000}"/>
    <cellStyle name="Normal 2 2 5 16 2 8" xfId="25044" xr:uid="{00000000-0005-0000-0000-000061610000}"/>
    <cellStyle name="Normal 2 2 5 16 2 9" xfId="25045" xr:uid="{00000000-0005-0000-0000-000062610000}"/>
    <cellStyle name="Normal 2 2 5 16 3" xfId="25046" xr:uid="{00000000-0005-0000-0000-000063610000}"/>
    <cellStyle name="Normal 2 2 5 16 3 10" xfId="25047" xr:uid="{00000000-0005-0000-0000-000064610000}"/>
    <cellStyle name="Normal 2 2 5 16 3 2" xfId="25048" xr:uid="{00000000-0005-0000-0000-000065610000}"/>
    <cellStyle name="Normal 2 2 5 16 3 3" xfId="25049" xr:uid="{00000000-0005-0000-0000-000066610000}"/>
    <cellStyle name="Normal 2 2 5 16 3 4" xfId="25050" xr:uid="{00000000-0005-0000-0000-000067610000}"/>
    <cellStyle name="Normal 2 2 5 16 3 5" xfId="25051" xr:uid="{00000000-0005-0000-0000-000068610000}"/>
    <cellStyle name="Normal 2 2 5 16 3 6" xfId="25052" xr:uid="{00000000-0005-0000-0000-000069610000}"/>
    <cellStyle name="Normal 2 2 5 16 3 7" xfId="25053" xr:uid="{00000000-0005-0000-0000-00006A610000}"/>
    <cellStyle name="Normal 2 2 5 16 3 8" xfId="25054" xr:uid="{00000000-0005-0000-0000-00006B610000}"/>
    <cellStyle name="Normal 2 2 5 16 3 9" xfId="25055" xr:uid="{00000000-0005-0000-0000-00006C610000}"/>
    <cellStyle name="Normal 2 2 5 16 4" xfId="25056" xr:uid="{00000000-0005-0000-0000-00006D610000}"/>
    <cellStyle name="Normal 2 2 5 16 4 10" xfId="25057" xr:uid="{00000000-0005-0000-0000-00006E610000}"/>
    <cellStyle name="Normal 2 2 5 16 4 2" xfId="25058" xr:uid="{00000000-0005-0000-0000-00006F610000}"/>
    <cellStyle name="Normal 2 2 5 16 4 3" xfId="25059" xr:uid="{00000000-0005-0000-0000-000070610000}"/>
    <cellStyle name="Normal 2 2 5 16 4 4" xfId="25060" xr:uid="{00000000-0005-0000-0000-000071610000}"/>
    <cellStyle name="Normal 2 2 5 16 4 5" xfId="25061" xr:uid="{00000000-0005-0000-0000-000072610000}"/>
    <cellStyle name="Normal 2 2 5 16 4 6" xfId="25062" xr:uid="{00000000-0005-0000-0000-000073610000}"/>
    <cellStyle name="Normal 2 2 5 16 4 7" xfId="25063" xr:uid="{00000000-0005-0000-0000-000074610000}"/>
    <cellStyle name="Normal 2 2 5 16 4 8" xfId="25064" xr:uid="{00000000-0005-0000-0000-000075610000}"/>
    <cellStyle name="Normal 2 2 5 16 4 9" xfId="25065" xr:uid="{00000000-0005-0000-0000-000076610000}"/>
    <cellStyle name="Normal 2 2 5 16 5" xfId="25066" xr:uid="{00000000-0005-0000-0000-000077610000}"/>
    <cellStyle name="Normal 2 2 5 16 5 10" xfId="25067" xr:uid="{00000000-0005-0000-0000-000078610000}"/>
    <cellStyle name="Normal 2 2 5 16 5 2" xfId="25068" xr:uid="{00000000-0005-0000-0000-000079610000}"/>
    <cellStyle name="Normal 2 2 5 16 5 3" xfId="25069" xr:uid="{00000000-0005-0000-0000-00007A610000}"/>
    <cellStyle name="Normal 2 2 5 16 5 4" xfId="25070" xr:uid="{00000000-0005-0000-0000-00007B610000}"/>
    <cellStyle name="Normal 2 2 5 16 5 5" xfId="25071" xr:uid="{00000000-0005-0000-0000-00007C610000}"/>
    <cellStyle name="Normal 2 2 5 16 5 6" xfId="25072" xr:uid="{00000000-0005-0000-0000-00007D610000}"/>
    <cellStyle name="Normal 2 2 5 16 5 7" xfId="25073" xr:uid="{00000000-0005-0000-0000-00007E610000}"/>
    <cellStyle name="Normal 2 2 5 16 5 8" xfId="25074" xr:uid="{00000000-0005-0000-0000-00007F610000}"/>
    <cellStyle name="Normal 2 2 5 16 5 9" xfId="25075" xr:uid="{00000000-0005-0000-0000-000080610000}"/>
    <cellStyle name="Normal 2 2 5 16 6" xfId="25076" xr:uid="{00000000-0005-0000-0000-000081610000}"/>
    <cellStyle name="Normal 2 2 5 16 7" xfId="25077" xr:uid="{00000000-0005-0000-0000-000082610000}"/>
    <cellStyle name="Normal 2 2 5 16 8" xfId="25078" xr:uid="{00000000-0005-0000-0000-000083610000}"/>
    <cellStyle name="Normal 2 2 5 16 9" xfId="25079" xr:uid="{00000000-0005-0000-0000-000084610000}"/>
    <cellStyle name="Normal 2 2 5 17" xfId="25080" xr:uid="{00000000-0005-0000-0000-000085610000}"/>
    <cellStyle name="Normal 2 2 5 17 10" xfId="25081" xr:uid="{00000000-0005-0000-0000-000086610000}"/>
    <cellStyle name="Normal 2 2 5 17 11" xfId="25082" xr:uid="{00000000-0005-0000-0000-000087610000}"/>
    <cellStyle name="Normal 2 2 5 17 12" xfId="25083" xr:uid="{00000000-0005-0000-0000-000088610000}"/>
    <cellStyle name="Normal 2 2 5 17 13" xfId="25084" xr:uid="{00000000-0005-0000-0000-000089610000}"/>
    <cellStyle name="Normal 2 2 5 17 14" xfId="25085" xr:uid="{00000000-0005-0000-0000-00008A610000}"/>
    <cellStyle name="Normal 2 2 5 17 2" xfId="25086" xr:uid="{00000000-0005-0000-0000-00008B610000}"/>
    <cellStyle name="Normal 2 2 5 17 2 10" xfId="25087" xr:uid="{00000000-0005-0000-0000-00008C610000}"/>
    <cellStyle name="Normal 2 2 5 17 2 2" xfId="25088" xr:uid="{00000000-0005-0000-0000-00008D610000}"/>
    <cellStyle name="Normal 2 2 5 17 2 3" xfId="25089" xr:uid="{00000000-0005-0000-0000-00008E610000}"/>
    <cellStyle name="Normal 2 2 5 17 2 4" xfId="25090" xr:uid="{00000000-0005-0000-0000-00008F610000}"/>
    <cellStyle name="Normal 2 2 5 17 2 5" xfId="25091" xr:uid="{00000000-0005-0000-0000-000090610000}"/>
    <cellStyle name="Normal 2 2 5 17 2 6" xfId="25092" xr:uid="{00000000-0005-0000-0000-000091610000}"/>
    <cellStyle name="Normal 2 2 5 17 2 7" xfId="25093" xr:uid="{00000000-0005-0000-0000-000092610000}"/>
    <cellStyle name="Normal 2 2 5 17 2 8" xfId="25094" xr:uid="{00000000-0005-0000-0000-000093610000}"/>
    <cellStyle name="Normal 2 2 5 17 2 9" xfId="25095" xr:uid="{00000000-0005-0000-0000-000094610000}"/>
    <cellStyle name="Normal 2 2 5 17 3" xfId="25096" xr:uid="{00000000-0005-0000-0000-000095610000}"/>
    <cellStyle name="Normal 2 2 5 17 3 10" xfId="25097" xr:uid="{00000000-0005-0000-0000-000096610000}"/>
    <cellStyle name="Normal 2 2 5 17 3 2" xfId="25098" xr:uid="{00000000-0005-0000-0000-000097610000}"/>
    <cellStyle name="Normal 2 2 5 17 3 3" xfId="25099" xr:uid="{00000000-0005-0000-0000-000098610000}"/>
    <cellStyle name="Normal 2 2 5 17 3 4" xfId="25100" xr:uid="{00000000-0005-0000-0000-000099610000}"/>
    <cellStyle name="Normal 2 2 5 17 3 5" xfId="25101" xr:uid="{00000000-0005-0000-0000-00009A610000}"/>
    <cellStyle name="Normal 2 2 5 17 3 6" xfId="25102" xr:uid="{00000000-0005-0000-0000-00009B610000}"/>
    <cellStyle name="Normal 2 2 5 17 3 7" xfId="25103" xr:uid="{00000000-0005-0000-0000-00009C610000}"/>
    <cellStyle name="Normal 2 2 5 17 3 8" xfId="25104" xr:uid="{00000000-0005-0000-0000-00009D610000}"/>
    <cellStyle name="Normal 2 2 5 17 3 9" xfId="25105" xr:uid="{00000000-0005-0000-0000-00009E610000}"/>
    <cellStyle name="Normal 2 2 5 17 4" xfId="25106" xr:uid="{00000000-0005-0000-0000-00009F610000}"/>
    <cellStyle name="Normal 2 2 5 17 4 10" xfId="25107" xr:uid="{00000000-0005-0000-0000-0000A0610000}"/>
    <cellStyle name="Normal 2 2 5 17 4 2" xfId="25108" xr:uid="{00000000-0005-0000-0000-0000A1610000}"/>
    <cellStyle name="Normal 2 2 5 17 4 3" xfId="25109" xr:uid="{00000000-0005-0000-0000-0000A2610000}"/>
    <cellStyle name="Normal 2 2 5 17 4 4" xfId="25110" xr:uid="{00000000-0005-0000-0000-0000A3610000}"/>
    <cellStyle name="Normal 2 2 5 17 4 5" xfId="25111" xr:uid="{00000000-0005-0000-0000-0000A4610000}"/>
    <cellStyle name="Normal 2 2 5 17 4 6" xfId="25112" xr:uid="{00000000-0005-0000-0000-0000A5610000}"/>
    <cellStyle name="Normal 2 2 5 17 4 7" xfId="25113" xr:uid="{00000000-0005-0000-0000-0000A6610000}"/>
    <cellStyle name="Normal 2 2 5 17 4 8" xfId="25114" xr:uid="{00000000-0005-0000-0000-0000A7610000}"/>
    <cellStyle name="Normal 2 2 5 17 4 9" xfId="25115" xr:uid="{00000000-0005-0000-0000-0000A8610000}"/>
    <cellStyle name="Normal 2 2 5 17 5" xfId="25116" xr:uid="{00000000-0005-0000-0000-0000A9610000}"/>
    <cellStyle name="Normal 2 2 5 17 5 10" xfId="25117" xr:uid="{00000000-0005-0000-0000-0000AA610000}"/>
    <cellStyle name="Normal 2 2 5 17 5 2" xfId="25118" xr:uid="{00000000-0005-0000-0000-0000AB610000}"/>
    <cellStyle name="Normal 2 2 5 17 5 3" xfId="25119" xr:uid="{00000000-0005-0000-0000-0000AC610000}"/>
    <cellStyle name="Normal 2 2 5 17 5 4" xfId="25120" xr:uid="{00000000-0005-0000-0000-0000AD610000}"/>
    <cellStyle name="Normal 2 2 5 17 5 5" xfId="25121" xr:uid="{00000000-0005-0000-0000-0000AE610000}"/>
    <cellStyle name="Normal 2 2 5 17 5 6" xfId="25122" xr:uid="{00000000-0005-0000-0000-0000AF610000}"/>
    <cellStyle name="Normal 2 2 5 17 5 7" xfId="25123" xr:uid="{00000000-0005-0000-0000-0000B0610000}"/>
    <cellStyle name="Normal 2 2 5 17 5 8" xfId="25124" xr:uid="{00000000-0005-0000-0000-0000B1610000}"/>
    <cellStyle name="Normal 2 2 5 17 5 9" xfId="25125" xr:uid="{00000000-0005-0000-0000-0000B2610000}"/>
    <cellStyle name="Normal 2 2 5 17 6" xfId="25126" xr:uid="{00000000-0005-0000-0000-0000B3610000}"/>
    <cellStyle name="Normal 2 2 5 17 7" xfId="25127" xr:uid="{00000000-0005-0000-0000-0000B4610000}"/>
    <cellStyle name="Normal 2 2 5 17 8" xfId="25128" xr:uid="{00000000-0005-0000-0000-0000B5610000}"/>
    <cellStyle name="Normal 2 2 5 17 9" xfId="25129" xr:uid="{00000000-0005-0000-0000-0000B6610000}"/>
    <cellStyle name="Normal 2 2 5 18" xfId="25130" xr:uid="{00000000-0005-0000-0000-0000B7610000}"/>
    <cellStyle name="Normal 2 2 5 18 10" xfId="25131" xr:uid="{00000000-0005-0000-0000-0000B8610000}"/>
    <cellStyle name="Normal 2 2 5 18 11" xfId="25132" xr:uid="{00000000-0005-0000-0000-0000B9610000}"/>
    <cellStyle name="Normal 2 2 5 18 12" xfId="25133" xr:uid="{00000000-0005-0000-0000-0000BA610000}"/>
    <cellStyle name="Normal 2 2 5 18 13" xfId="25134" xr:uid="{00000000-0005-0000-0000-0000BB610000}"/>
    <cellStyle name="Normal 2 2 5 18 14" xfId="25135" xr:uid="{00000000-0005-0000-0000-0000BC610000}"/>
    <cellStyle name="Normal 2 2 5 18 2" xfId="25136" xr:uid="{00000000-0005-0000-0000-0000BD610000}"/>
    <cellStyle name="Normal 2 2 5 18 2 10" xfId="25137" xr:uid="{00000000-0005-0000-0000-0000BE610000}"/>
    <cellStyle name="Normal 2 2 5 18 2 2" xfId="25138" xr:uid="{00000000-0005-0000-0000-0000BF610000}"/>
    <cellStyle name="Normal 2 2 5 18 2 3" xfId="25139" xr:uid="{00000000-0005-0000-0000-0000C0610000}"/>
    <cellStyle name="Normal 2 2 5 18 2 4" xfId="25140" xr:uid="{00000000-0005-0000-0000-0000C1610000}"/>
    <cellStyle name="Normal 2 2 5 18 2 5" xfId="25141" xr:uid="{00000000-0005-0000-0000-0000C2610000}"/>
    <cellStyle name="Normal 2 2 5 18 2 6" xfId="25142" xr:uid="{00000000-0005-0000-0000-0000C3610000}"/>
    <cellStyle name="Normal 2 2 5 18 2 7" xfId="25143" xr:uid="{00000000-0005-0000-0000-0000C4610000}"/>
    <cellStyle name="Normal 2 2 5 18 2 8" xfId="25144" xr:uid="{00000000-0005-0000-0000-0000C5610000}"/>
    <cellStyle name="Normal 2 2 5 18 2 9" xfId="25145" xr:uid="{00000000-0005-0000-0000-0000C6610000}"/>
    <cellStyle name="Normal 2 2 5 18 3" xfId="25146" xr:uid="{00000000-0005-0000-0000-0000C7610000}"/>
    <cellStyle name="Normal 2 2 5 18 3 10" xfId="25147" xr:uid="{00000000-0005-0000-0000-0000C8610000}"/>
    <cellStyle name="Normal 2 2 5 18 3 2" xfId="25148" xr:uid="{00000000-0005-0000-0000-0000C9610000}"/>
    <cellStyle name="Normal 2 2 5 18 3 3" xfId="25149" xr:uid="{00000000-0005-0000-0000-0000CA610000}"/>
    <cellStyle name="Normal 2 2 5 18 3 4" xfId="25150" xr:uid="{00000000-0005-0000-0000-0000CB610000}"/>
    <cellStyle name="Normal 2 2 5 18 3 5" xfId="25151" xr:uid="{00000000-0005-0000-0000-0000CC610000}"/>
    <cellStyle name="Normal 2 2 5 18 3 6" xfId="25152" xr:uid="{00000000-0005-0000-0000-0000CD610000}"/>
    <cellStyle name="Normal 2 2 5 18 3 7" xfId="25153" xr:uid="{00000000-0005-0000-0000-0000CE610000}"/>
    <cellStyle name="Normal 2 2 5 18 3 8" xfId="25154" xr:uid="{00000000-0005-0000-0000-0000CF610000}"/>
    <cellStyle name="Normal 2 2 5 18 3 9" xfId="25155" xr:uid="{00000000-0005-0000-0000-0000D0610000}"/>
    <cellStyle name="Normal 2 2 5 18 4" xfId="25156" xr:uid="{00000000-0005-0000-0000-0000D1610000}"/>
    <cellStyle name="Normal 2 2 5 18 4 10" xfId="25157" xr:uid="{00000000-0005-0000-0000-0000D2610000}"/>
    <cellStyle name="Normal 2 2 5 18 4 2" xfId="25158" xr:uid="{00000000-0005-0000-0000-0000D3610000}"/>
    <cellStyle name="Normal 2 2 5 18 4 3" xfId="25159" xr:uid="{00000000-0005-0000-0000-0000D4610000}"/>
    <cellStyle name="Normal 2 2 5 18 4 4" xfId="25160" xr:uid="{00000000-0005-0000-0000-0000D5610000}"/>
    <cellStyle name="Normal 2 2 5 18 4 5" xfId="25161" xr:uid="{00000000-0005-0000-0000-0000D6610000}"/>
    <cellStyle name="Normal 2 2 5 18 4 6" xfId="25162" xr:uid="{00000000-0005-0000-0000-0000D7610000}"/>
    <cellStyle name="Normal 2 2 5 18 4 7" xfId="25163" xr:uid="{00000000-0005-0000-0000-0000D8610000}"/>
    <cellStyle name="Normal 2 2 5 18 4 8" xfId="25164" xr:uid="{00000000-0005-0000-0000-0000D9610000}"/>
    <cellStyle name="Normal 2 2 5 18 4 9" xfId="25165" xr:uid="{00000000-0005-0000-0000-0000DA610000}"/>
    <cellStyle name="Normal 2 2 5 18 5" xfId="25166" xr:uid="{00000000-0005-0000-0000-0000DB610000}"/>
    <cellStyle name="Normal 2 2 5 18 5 10" xfId="25167" xr:uid="{00000000-0005-0000-0000-0000DC610000}"/>
    <cellStyle name="Normal 2 2 5 18 5 2" xfId="25168" xr:uid="{00000000-0005-0000-0000-0000DD610000}"/>
    <cellStyle name="Normal 2 2 5 18 5 3" xfId="25169" xr:uid="{00000000-0005-0000-0000-0000DE610000}"/>
    <cellStyle name="Normal 2 2 5 18 5 4" xfId="25170" xr:uid="{00000000-0005-0000-0000-0000DF610000}"/>
    <cellStyle name="Normal 2 2 5 18 5 5" xfId="25171" xr:uid="{00000000-0005-0000-0000-0000E0610000}"/>
    <cellStyle name="Normal 2 2 5 18 5 6" xfId="25172" xr:uid="{00000000-0005-0000-0000-0000E1610000}"/>
    <cellStyle name="Normal 2 2 5 18 5 7" xfId="25173" xr:uid="{00000000-0005-0000-0000-0000E2610000}"/>
    <cellStyle name="Normal 2 2 5 18 5 8" xfId="25174" xr:uid="{00000000-0005-0000-0000-0000E3610000}"/>
    <cellStyle name="Normal 2 2 5 18 5 9" xfId="25175" xr:uid="{00000000-0005-0000-0000-0000E4610000}"/>
    <cellStyle name="Normal 2 2 5 18 6" xfId="25176" xr:uid="{00000000-0005-0000-0000-0000E5610000}"/>
    <cellStyle name="Normal 2 2 5 18 7" xfId="25177" xr:uid="{00000000-0005-0000-0000-0000E6610000}"/>
    <cellStyle name="Normal 2 2 5 18 8" xfId="25178" xr:uid="{00000000-0005-0000-0000-0000E7610000}"/>
    <cellStyle name="Normal 2 2 5 18 9" xfId="25179" xr:uid="{00000000-0005-0000-0000-0000E8610000}"/>
    <cellStyle name="Normal 2 2 5 19" xfId="25180" xr:uid="{00000000-0005-0000-0000-0000E9610000}"/>
    <cellStyle name="Normal 2 2 5 19 10" xfId="25181" xr:uid="{00000000-0005-0000-0000-0000EA610000}"/>
    <cellStyle name="Normal 2 2 5 19 11" xfId="25182" xr:uid="{00000000-0005-0000-0000-0000EB610000}"/>
    <cellStyle name="Normal 2 2 5 19 12" xfId="25183" xr:uid="{00000000-0005-0000-0000-0000EC610000}"/>
    <cellStyle name="Normal 2 2 5 19 13" xfId="25184" xr:uid="{00000000-0005-0000-0000-0000ED610000}"/>
    <cellStyle name="Normal 2 2 5 19 14" xfId="25185" xr:uid="{00000000-0005-0000-0000-0000EE610000}"/>
    <cellStyle name="Normal 2 2 5 19 2" xfId="25186" xr:uid="{00000000-0005-0000-0000-0000EF610000}"/>
    <cellStyle name="Normal 2 2 5 19 2 10" xfId="25187" xr:uid="{00000000-0005-0000-0000-0000F0610000}"/>
    <cellStyle name="Normal 2 2 5 19 2 2" xfId="25188" xr:uid="{00000000-0005-0000-0000-0000F1610000}"/>
    <cellStyle name="Normal 2 2 5 19 2 3" xfId="25189" xr:uid="{00000000-0005-0000-0000-0000F2610000}"/>
    <cellStyle name="Normal 2 2 5 19 2 4" xfId="25190" xr:uid="{00000000-0005-0000-0000-0000F3610000}"/>
    <cellStyle name="Normal 2 2 5 19 2 5" xfId="25191" xr:uid="{00000000-0005-0000-0000-0000F4610000}"/>
    <cellStyle name="Normal 2 2 5 19 2 6" xfId="25192" xr:uid="{00000000-0005-0000-0000-0000F5610000}"/>
    <cellStyle name="Normal 2 2 5 19 2 7" xfId="25193" xr:uid="{00000000-0005-0000-0000-0000F6610000}"/>
    <cellStyle name="Normal 2 2 5 19 2 8" xfId="25194" xr:uid="{00000000-0005-0000-0000-0000F7610000}"/>
    <cellStyle name="Normal 2 2 5 19 2 9" xfId="25195" xr:uid="{00000000-0005-0000-0000-0000F8610000}"/>
    <cellStyle name="Normal 2 2 5 19 3" xfId="25196" xr:uid="{00000000-0005-0000-0000-0000F9610000}"/>
    <cellStyle name="Normal 2 2 5 19 3 10" xfId="25197" xr:uid="{00000000-0005-0000-0000-0000FA610000}"/>
    <cellStyle name="Normal 2 2 5 19 3 2" xfId="25198" xr:uid="{00000000-0005-0000-0000-0000FB610000}"/>
    <cellStyle name="Normal 2 2 5 19 3 3" xfId="25199" xr:uid="{00000000-0005-0000-0000-0000FC610000}"/>
    <cellStyle name="Normal 2 2 5 19 3 4" xfId="25200" xr:uid="{00000000-0005-0000-0000-0000FD610000}"/>
    <cellStyle name="Normal 2 2 5 19 3 5" xfId="25201" xr:uid="{00000000-0005-0000-0000-0000FE610000}"/>
    <cellStyle name="Normal 2 2 5 19 3 6" xfId="25202" xr:uid="{00000000-0005-0000-0000-0000FF610000}"/>
    <cellStyle name="Normal 2 2 5 19 3 7" xfId="25203" xr:uid="{00000000-0005-0000-0000-000000620000}"/>
    <cellStyle name="Normal 2 2 5 19 3 8" xfId="25204" xr:uid="{00000000-0005-0000-0000-000001620000}"/>
    <cellStyle name="Normal 2 2 5 19 3 9" xfId="25205" xr:uid="{00000000-0005-0000-0000-000002620000}"/>
    <cellStyle name="Normal 2 2 5 19 4" xfId="25206" xr:uid="{00000000-0005-0000-0000-000003620000}"/>
    <cellStyle name="Normal 2 2 5 19 4 10" xfId="25207" xr:uid="{00000000-0005-0000-0000-000004620000}"/>
    <cellStyle name="Normal 2 2 5 19 4 2" xfId="25208" xr:uid="{00000000-0005-0000-0000-000005620000}"/>
    <cellStyle name="Normal 2 2 5 19 4 3" xfId="25209" xr:uid="{00000000-0005-0000-0000-000006620000}"/>
    <cellStyle name="Normal 2 2 5 19 4 4" xfId="25210" xr:uid="{00000000-0005-0000-0000-000007620000}"/>
    <cellStyle name="Normal 2 2 5 19 4 5" xfId="25211" xr:uid="{00000000-0005-0000-0000-000008620000}"/>
    <cellStyle name="Normal 2 2 5 19 4 6" xfId="25212" xr:uid="{00000000-0005-0000-0000-000009620000}"/>
    <cellStyle name="Normal 2 2 5 19 4 7" xfId="25213" xr:uid="{00000000-0005-0000-0000-00000A620000}"/>
    <cellStyle name="Normal 2 2 5 19 4 8" xfId="25214" xr:uid="{00000000-0005-0000-0000-00000B620000}"/>
    <cellStyle name="Normal 2 2 5 19 4 9" xfId="25215" xr:uid="{00000000-0005-0000-0000-00000C620000}"/>
    <cellStyle name="Normal 2 2 5 19 5" xfId="25216" xr:uid="{00000000-0005-0000-0000-00000D620000}"/>
    <cellStyle name="Normal 2 2 5 19 5 10" xfId="25217" xr:uid="{00000000-0005-0000-0000-00000E620000}"/>
    <cellStyle name="Normal 2 2 5 19 5 2" xfId="25218" xr:uid="{00000000-0005-0000-0000-00000F620000}"/>
    <cellStyle name="Normal 2 2 5 19 5 3" xfId="25219" xr:uid="{00000000-0005-0000-0000-000010620000}"/>
    <cellStyle name="Normal 2 2 5 19 5 4" xfId="25220" xr:uid="{00000000-0005-0000-0000-000011620000}"/>
    <cellStyle name="Normal 2 2 5 19 5 5" xfId="25221" xr:uid="{00000000-0005-0000-0000-000012620000}"/>
    <cellStyle name="Normal 2 2 5 19 5 6" xfId="25222" xr:uid="{00000000-0005-0000-0000-000013620000}"/>
    <cellStyle name="Normal 2 2 5 19 5 7" xfId="25223" xr:uid="{00000000-0005-0000-0000-000014620000}"/>
    <cellStyle name="Normal 2 2 5 19 5 8" xfId="25224" xr:uid="{00000000-0005-0000-0000-000015620000}"/>
    <cellStyle name="Normal 2 2 5 19 5 9" xfId="25225" xr:uid="{00000000-0005-0000-0000-000016620000}"/>
    <cellStyle name="Normal 2 2 5 19 6" xfId="25226" xr:uid="{00000000-0005-0000-0000-000017620000}"/>
    <cellStyle name="Normal 2 2 5 19 7" xfId="25227" xr:uid="{00000000-0005-0000-0000-000018620000}"/>
    <cellStyle name="Normal 2 2 5 19 8" xfId="25228" xr:uid="{00000000-0005-0000-0000-000019620000}"/>
    <cellStyle name="Normal 2 2 5 19 9" xfId="25229" xr:uid="{00000000-0005-0000-0000-00001A620000}"/>
    <cellStyle name="Normal 2 2 5 2" xfId="25230" xr:uid="{00000000-0005-0000-0000-00001B620000}"/>
    <cellStyle name="Normal 2 2 5 2 10" xfId="25231" xr:uid="{00000000-0005-0000-0000-00001C620000}"/>
    <cellStyle name="Normal 2 2 5 2 11" xfId="25232" xr:uid="{00000000-0005-0000-0000-00001D620000}"/>
    <cellStyle name="Normal 2 2 5 2 12" xfId="25233" xr:uid="{00000000-0005-0000-0000-00001E620000}"/>
    <cellStyle name="Normal 2 2 5 2 13" xfId="25234" xr:uid="{00000000-0005-0000-0000-00001F620000}"/>
    <cellStyle name="Normal 2 2 5 2 14" xfId="25235" xr:uid="{00000000-0005-0000-0000-000020620000}"/>
    <cellStyle name="Normal 2 2 5 2 15" xfId="25236" xr:uid="{00000000-0005-0000-0000-000021620000}"/>
    <cellStyle name="Normal 2 2 5 2 16" xfId="25237" xr:uid="{00000000-0005-0000-0000-000022620000}"/>
    <cellStyle name="Normal 2 2 5 2 17" xfId="25238" xr:uid="{00000000-0005-0000-0000-000023620000}"/>
    <cellStyle name="Normal 2 2 5 2 18" xfId="25239" xr:uid="{00000000-0005-0000-0000-000024620000}"/>
    <cellStyle name="Normal 2 2 5 2 19" xfId="25240" xr:uid="{00000000-0005-0000-0000-000025620000}"/>
    <cellStyle name="Normal 2 2 5 2 2" xfId="25241" xr:uid="{00000000-0005-0000-0000-000026620000}"/>
    <cellStyle name="Normal 2 2 5 2 20" xfId="25242" xr:uid="{00000000-0005-0000-0000-000027620000}"/>
    <cellStyle name="Normal 2 2 5 2 21" xfId="25243" xr:uid="{00000000-0005-0000-0000-000028620000}"/>
    <cellStyle name="Normal 2 2 5 2 21 10" xfId="25244" xr:uid="{00000000-0005-0000-0000-000029620000}"/>
    <cellStyle name="Normal 2 2 5 2 21 2" xfId="25245" xr:uid="{00000000-0005-0000-0000-00002A620000}"/>
    <cellStyle name="Normal 2 2 5 2 21 3" xfId="25246" xr:uid="{00000000-0005-0000-0000-00002B620000}"/>
    <cellStyle name="Normal 2 2 5 2 21 4" xfId="25247" xr:uid="{00000000-0005-0000-0000-00002C620000}"/>
    <cellStyle name="Normal 2 2 5 2 21 5" xfId="25248" xr:uid="{00000000-0005-0000-0000-00002D620000}"/>
    <cellStyle name="Normal 2 2 5 2 21 6" xfId="25249" xr:uid="{00000000-0005-0000-0000-00002E620000}"/>
    <cellStyle name="Normal 2 2 5 2 21 7" xfId="25250" xr:uid="{00000000-0005-0000-0000-00002F620000}"/>
    <cellStyle name="Normal 2 2 5 2 21 8" xfId="25251" xr:uid="{00000000-0005-0000-0000-000030620000}"/>
    <cellStyle name="Normal 2 2 5 2 21 9" xfId="25252" xr:uid="{00000000-0005-0000-0000-000031620000}"/>
    <cellStyle name="Normal 2 2 5 2 22" xfId="25253" xr:uid="{00000000-0005-0000-0000-000032620000}"/>
    <cellStyle name="Normal 2 2 5 2 22 10" xfId="25254" xr:uid="{00000000-0005-0000-0000-000033620000}"/>
    <cellStyle name="Normal 2 2 5 2 22 2" xfId="25255" xr:uid="{00000000-0005-0000-0000-000034620000}"/>
    <cellStyle name="Normal 2 2 5 2 22 3" xfId="25256" xr:uid="{00000000-0005-0000-0000-000035620000}"/>
    <cellStyle name="Normal 2 2 5 2 22 4" xfId="25257" xr:uid="{00000000-0005-0000-0000-000036620000}"/>
    <cellStyle name="Normal 2 2 5 2 22 5" xfId="25258" xr:uid="{00000000-0005-0000-0000-000037620000}"/>
    <cellStyle name="Normal 2 2 5 2 22 6" xfId="25259" xr:uid="{00000000-0005-0000-0000-000038620000}"/>
    <cellStyle name="Normal 2 2 5 2 22 7" xfId="25260" xr:uid="{00000000-0005-0000-0000-000039620000}"/>
    <cellStyle name="Normal 2 2 5 2 22 8" xfId="25261" xr:uid="{00000000-0005-0000-0000-00003A620000}"/>
    <cellStyle name="Normal 2 2 5 2 22 9" xfId="25262" xr:uid="{00000000-0005-0000-0000-00003B620000}"/>
    <cellStyle name="Normal 2 2 5 2 23" xfId="25263" xr:uid="{00000000-0005-0000-0000-00003C620000}"/>
    <cellStyle name="Normal 2 2 5 2 23 10" xfId="25264" xr:uid="{00000000-0005-0000-0000-00003D620000}"/>
    <cellStyle name="Normal 2 2 5 2 23 2" xfId="25265" xr:uid="{00000000-0005-0000-0000-00003E620000}"/>
    <cellStyle name="Normal 2 2 5 2 23 3" xfId="25266" xr:uid="{00000000-0005-0000-0000-00003F620000}"/>
    <cellStyle name="Normal 2 2 5 2 23 4" xfId="25267" xr:uid="{00000000-0005-0000-0000-000040620000}"/>
    <cellStyle name="Normal 2 2 5 2 23 5" xfId="25268" xr:uid="{00000000-0005-0000-0000-000041620000}"/>
    <cellStyle name="Normal 2 2 5 2 23 6" xfId="25269" xr:uid="{00000000-0005-0000-0000-000042620000}"/>
    <cellStyle name="Normal 2 2 5 2 23 7" xfId="25270" xr:uid="{00000000-0005-0000-0000-000043620000}"/>
    <cellStyle name="Normal 2 2 5 2 23 8" xfId="25271" xr:uid="{00000000-0005-0000-0000-000044620000}"/>
    <cellStyle name="Normal 2 2 5 2 23 9" xfId="25272" xr:uid="{00000000-0005-0000-0000-000045620000}"/>
    <cellStyle name="Normal 2 2 5 2 24" xfId="25273" xr:uid="{00000000-0005-0000-0000-000046620000}"/>
    <cellStyle name="Normal 2 2 5 2 24 10" xfId="25274" xr:uid="{00000000-0005-0000-0000-000047620000}"/>
    <cellStyle name="Normal 2 2 5 2 24 2" xfId="25275" xr:uid="{00000000-0005-0000-0000-000048620000}"/>
    <cellStyle name="Normal 2 2 5 2 24 3" xfId="25276" xr:uid="{00000000-0005-0000-0000-000049620000}"/>
    <cellStyle name="Normal 2 2 5 2 24 4" xfId="25277" xr:uid="{00000000-0005-0000-0000-00004A620000}"/>
    <cellStyle name="Normal 2 2 5 2 24 5" xfId="25278" xr:uid="{00000000-0005-0000-0000-00004B620000}"/>
    <cellStyle name="Normal 2 2 5 2 24 6" xfId="25279" xr:uid="{00000000-0005-0000-0000-00004C620000}"/>
    <cellStyle name="Normal 2 2 5 2 24 7" xfId="25280" xr:uid="{00000000-0005-0000-0000-00004D620000}"/>
    <cellStyle name="Normal 2 2 5 2 24 8" xfId="25281" xr:uid="{00000000-0005-0000-0000-00004E620000}"/>
    <cellStyle name="Normal 2 2 5 2 24 9" xfId="25282" xr:uid="{00000000-0005-0000-0000-00004F620000}"/>
    <cellStyle name="Normal 2 2 5 2 25" xfId="25283" xr:uid="{00000000-0005-0000-0000-000050620000}"/>
    <cellStyle name="Normal 2 2 5 2 26" xfId="25284" xr:uid="{00000000-0005-0000-0000-000051620000}"/>
    <cellStyle name="Normal 2 2 5 2 27" xfId="25285" xr:uid="{00000000-0005-0000-0000-000052620000}"/>
    <cellStyle name="Normal 2 2 5 2 28" xfId="25286" xr:uid="{00000000-0005-0000-0000-000053620000}"/>
    <cellStyle name="Normal 2 2 5 2 29" xfId="25287" xr:uid="{00000000-0005-0000-0000-000054620000}"/>
    <cellStyle name="Normal 2 2 5 2 3" xfId="25288" xr:uid="{00000000-0005-0000-0000-000055620000}"/>
    <cellStyle name="Normal 2 2 5 2 30" xfId="25289" xr:uid="{00000000-0005-0000-0000-000056620000}"/>
    <cellStyle name="Normal 2 2 5 2 31" xfId="25290" xr:uid="{00000000-0005-0000-0000-000057620000}"/>
    <cellStyle name="Normal 2 2 5 2 32" xfId="25291" xr:uid="{00000000-0005-0000-0000-000058620000}"/>
    <cellStyle name="Normal 2 2 5 2 33" xfId="25292" xr:uid="{00000000-0005-0000-0000-000059620000}"/>
    <cellStyle name="Normal 2 2 5 2 4" xfId="25293" xr:uid="{00000000-0005-0000-0000-00005A620000}"/>
    <cellStyle name="Normal 2 2 5 2 5" xfId="25294" xr:uid="{00000000-0005-0000-0000-00005B620000}"/>
    <cellStyle name="Normal 2 2 5 2 6" xfId="25295" xr:uid="{00000000-0005-0000-0000-00005C620000}"/>
    <cellStyle name="Normal 2 2 5 2 7" xfId="25296" xr:uid="{00000000-0005-0000-0000-00005D620000}"/>
    <cellStyle name="Normal 2 2 5 2 8" xfId="25297" xr:uid="{00000000-0005-0000-0000-00005E620000}"/>
    <cellStyle name="Normal 2 2 5 2 9" xfId="25298" xr:uid="{00000000-0005-0000-0000-00005F620000}"/>
    <cellStyle name="Normal 2 2 5 20" xfId="25299" xr:uid="{00000000-0005-0000-0000-000060620000}"/>
    <cellStyle name="Normal 2 2 5 20 10" xfId="25300" xr:uid="{00000000-0005-0000-0000-000061620000}"/>
    <cellStyle name="Normal 2 2 5 20 11" xfId="25301" xr:uid="{00000000-0005-0000-0000-000062620000}"/>
    <cellStyle name="Normal 2 2 5 20 12" xfId="25302" xr:uid="{00000000-0005-0000-0000-000063620000}"/>
    <cellStyle name="Normal 2 2 5 20 13" xfId="25303" xr:uid="{00000000-0005-0000-0000-000064620000}"/>
    <cellStyle name="Normal 2 2 5 20 14" xfId="25304" xr:uid="{00000000-0005-0000-0000-000065620000}"/>
    <cellStyle name="Normal 2 2 5 20 2" xfId="25305" xr:uid="{00000000-0005-0000-0000-000066620000}"/>
    <cellStyle name="Normal 2 2 5 20 2 10" xfId="25306" xr:uid="{00000000-0005-0000-0000-000067620000}"/>
    <cellStyle name="Normal 2 2 5 20 2 2" xfId="25307" xr:uid="{00000000-0005-0000-0000-000068620000}"/>
    <cellStyle name="Normal 2 2 5 20 2 3" xfId="25308" xr:uid="{00000000-0005-0000-0000-000069620000}"/>
    <cellStyle name="Normal 2 2 5 20 2 4" xfId="25309" xr:uid="{00000000-0005-0000-0000-00006A620000}"/>
    <cellStyle name="Normal 2 2 5 20 2 5" xfId="25310" xr:uid="{00000000-0005-0000-0000-00006B620000}"/>
    <cellStyle name="Normal 2 2 5 20 2 6" xfId="25311" xr:uid="{00000000-0005-0000-0000-00006C620000}"/>
    <cellStyle name="Normal 2 2 5 20 2 7" xfId="25312" xr:uid="{00000000-0005-0000-0000-00006D620000}"/>
    <cellStyle name="Normal 2 2 5 20 2 8" xfId="25313" xr:uid="{00000000-0005-0000-0000-00006E620000}"/>
    <cellStyle name="Normal 2 2 5 20 2 9" xfId="25314" xr:uid="{00000000-0005-0000-0000-00006F620000}"/>
    <cellStyle name="Normal 2 2 5 20 3" xfId="25315" xr:uid="{00000000-0005-0000-0000-000070620000}"/>
    <cellStyle name="Normal 2 2 5 20 3 10" xfId="25316" xr:uid="{00000000-0005-0000-0000-000071620000}"/>
    <cellStyle name="Normal 2 2 5 20 3 2" xfId="25317" xr:uid="{00000000-0005-0000-0000-000072620000}"/>
    <cellStyle name="Normal 2 2 5 20 3 3" xfId="25318" xr:uid="{00000000-0005-0000-0000-000073620000}"/>
    <cellStyle name="Normal 2 2 5 20 3 4" xfId="25319" xr:uid="{00000000-0005-0000-0000-000074620000}"/>
    <cellStyle name="Normal 2 2 5 20 3 5" xfId="25320" xr:uid="{00000000-0005-0000-0000-000075620000}"/>
    <cellStyle name="Normal 2 2 5 20 3 6" xfId="25321" xr:uid="{00000000-0005-0000-0000-000076620000}"/>
    <cellStyle name="Normal 2 2 5 20 3 7" xfId="25322" xr:uid="{00000000-0005-0000-0000-000077620000}"/>
    <cellStyle name="Normal 2 2 5 20 3 8" xfId="25323" xr:uid="{00000000-0005-0000-0000-000078620000}"/>
    <cellStyle name="Normal 2 2 5 20 3 9" xfId="25324" xr:uid="{00000000-0005-0000-0000-000079620000}"/>
    <cellStyle name="Normal 2 2 5 20 4" xfId="25325" xr:uid="{00000000-0005-0000-0000-00007A620000}"/>
    <cellStyle name="Normal 2 2 5 20 4 10" xfId="25326" xr:uid="{00000000-0005-0000-0000-00007B620000}"/>
    <cellStyle name="Normal 2 2 5 20 4 2" xfId="25327" xr:uid="{00000000-0005-0000-0000-00007C620000}"/>
    <cellStyle name="Normal 2 2 5 20 4 3" xfId="25328" xr:uid="{00000000-0005-0000-0000-00007D620000}"/>
    <cellStyle name="Normal 2 2 5 20 4 4" xfId="25329" xr:uid="{00000000-0005-0000-0000-00007E620000}"/>
    <cellStyle name="Normal 2 2 5 20 4 5" xfId="25330" xr:uid="{00000000-0005-0000-0000-00007F620000}"/>
    <cellStyle name="Normal 2 2 5 20 4 6" xfId="25331" xr:uid="{00000000-0005-0000-0000-000080620000}"/>
    <cellStyle name="Normal 2 2 5 20 4 7" xfId="25332" xr:uid="{00000000-0005-0000-0000-000081620000}"/>
    <cellStyle name="Normal 2 2 5 20 4 8" xfId="25333" xr:uid="{00000000-0005-0000-0000-000082620000}"/>
    <cellStyle name="Normal 2 2 5 20 4 9" xfId="25334" xr:uid="{00000000-0005-0000-0000-000083620000}"/>
    <cellStyle name="Normal 2 2 5 20 5" xfId="25335" xr:uid="{00000000-0005-0000-0000-000084620000}"/>
    <cellStyle name="Normal 2 2 5 20 5 10" xfId="25336" xr:uid="{00000000-0005-0000-0000-000085620000}"/>
    <cellStyle name="Normal 2 2 5 20 5 2" xfId="25337" xr:uid="{00000000-0005-0000-0000-000086620000}"/>
    <cellStyle name="Normal 2 2 5 20 5 3" xfId="25338" xr:uid="{00000000-0005-0000-0000-000087620000}"/>
    <cellStyle name="Normal 2 2 5 20 5 4" xfId="25339" xr:uid="{00000000-0005-0000-0000-000088620000}"/>
    <cellStyle name="Normal 2 2 5 20 5 5" xfId="25340" xr:uid="{00000000-0005-0000-0000-000089620000}"/>
    <cellStyle name="Normal 2 2 5 20 5 6" xfId="25341" xr:uid="{00000000-0005-0000-0000-00008A620000}"/>
    <cellStyle name="Normal 2 2 5 20 5 7" xfId="25342" xr:uid="{00000000-0005-0000-0000-00008B620000}"/>
    <cellStyle name="Normal 2 2 5 20 5 8" xfId="25343" xr:uid="{00000000-0005-0000-0000-00008C620000}"/>
    <cellStyle name="Normal 2 2 5 20 5 9" xfId="25344" xr:uid="{00000000-0005-0000-0000-00008D620000}"/>
    <cellStyle name="Normal 2 2 5 20 6" xfId="25345" xr:uid="{00000000-0005-0000-0000-00008E620000}"/>
    <cellStyle name="Normal 2 2 5 20 7" xfId="25346" xr:uid="{00000000-0005-0000-0000-00008F620000}"/>
    <cellStyle name="Normal 2 2 5 20 8" xfId="25347" xr:uid="{00000000-0005-0000-0000-000090620000}"/>
    <cellStyle name="Normal 2 2 5 20 9" xfId="25348" xr:uid="{00000000-0005-0000-0000-000091620000}"/>
    <cellStyle name="Normal 2 2 5 21" xfId="25349" xr:uid="{00000000-0005-0000-0000-000092620000}"/>
    <cellStyle name="Normal 2 2 5 22" xfId="25350" xr:uid="{00000000-0005-0000-0000-000093620000}"/>
    <cellStyle name="Normal 2 2 5 23" xfId="25351" xr:uid="{00000000-0005-0000-0000-000094620000}"/>
    <cellStyle name="Normal 2 2 5 3" xfId="25352" xr:uid="{00000000-0005-0000-0000-000095620000}"/>
    <cellStyle name="Normal 2 2 5 3 10" xfId="25353" xr:uid="{00000000-0005-0000-0000-000096620000}"/>
    <cellStyle name="Normal 2 2 5 3 11" xfId="25354" xr:uid="{00000000-0005-0000-0000-000097620000}"/>
    <cellStyle name="Normal 2 2 5 3 12" xfId="25355" xr:uid="{00000000-0005-0000-0000-000098620000}"/>
    <cellStyle name="Normal 2 2 5 3 13" xfId="25356" xr:uid="{00000000-0005-0000-0000-000099620000}"/>
    <cellStyle name="Normal 2 2 5 3 14" xfId="25357" xr:uid="{00000000-0005-0000-0000-00009A620000}"/>
    <cellStyle name="Normal 2 2 5 3 2" xfId="25358" xr:uid="{00000000-0005-0000-0000-00009B620000}"/>
    <cellStyle name="Normal 2 2 5 3 2 10" xfId="25359" xr:uid="{00000000-0005-0000-0000-00009C620000}"/>
    <cellStyle name="Normal 2 2 5 3 2 2" xfId="25360" xr:uid="{00000000-0005-0000-0000-00009D620000}"/>
    <cellStyle name="Normal 2 2 5 3 2 3" xfId="25361" xr:uid="{00000000-0005-0000-0000-00009E620000}"/>
    <cellStyle name="Normal 2 2 5 3 2 4" xfId="25362" xr:uid="{00000000-0005-0000-0000-00009F620000}"/>
    <cellStyle name="Normal 2 2 5 3 2 5" xfId="25363" xr:uid="{00000000-0005-0000-0000-0000A0620000}"/>
    <cellStyle name="Normal 2 2 5 3 2 6" xfId="25364" xr:uid="{00000000-0005-0000-0000-0000A1620000}"/>
    <cellStyle name="Normal 2 2 5 3 2 7" xfId="25365" xr:uid="{00000000-0005-0000-0000-0000A2620000}"/>
    <cellStyle name="Normal 2 2 5 3 2 8" xfId="25366" xr:uid="{00000000-0005-0000-0000-0000A3620000}"/>
    <cellStyle name="Normal 2 2 5 3 2 9" xfId="25367" xr:uid="{00000000-0005-0000-0000-0000A4620000}"/>
    <cellStyle name="Normal 2 2 5 3 3" xfId="25368" xr:uid="{00000000-0005-0000-0000-0000A5620000}"/>
    <cellStyle name="Normal 2 2 5 3 3 10" xfId="25369" xr:uid="{00000000-0005-0000-0000-0000A6620000}"/>
    <cellStyle name="Normal 2 2 5 3 3 2" xfId="25370" xr:uid="{00000000-0005-0000-0000-0000A7620000}"/>
    <cellStyle name="Normal 2 2 5 3 3 3" xfId="25371" xr:uid="{00000000-0005-0000-0000-0000A8620000}"/>
    <cellStyle name="Normal 2 2 5 3 3 4" xfId="25372" xr:uid="{00000000-0005-0000-0000-0000A9620000}"/>
    <cellStyle name="Normal 2 2 5 3 3 5" xfId="25373" xr:uid="{00000000-0005-0000-0000-0000AA620000}"/>
    <cellStyle name="Normal 2 2 5 3 3 6" xfId="25374" xr:uid="{00000000-0005-0000-0000-0000AB620000}"/>
    <cellStyle name="Normal 2 2 5 3 3 7" xfId="25375" xr:uid="{00000000-0005-0000-0000-0000AC620000}"/>
    <cellStyle name="Normal 2 2 5 3 3 8" xfId="25376" xr:uid="{00000000-0005-0000-0000-0000AD620000}"/>
    <cellStyle name="Normal 2 2 5 3 3 9" xfId="25377" xr:uid="{00000000-0005-0000-0000-0000AE620000}"/>
    <cellStyle name="Normal 2 2 5 3 4" xfId="25378" xr:uid="{00000000-0005-0000-0000-0000AF620000}"/>
    <cellStyle name="Normal 2 2 5 3 4 10" xfId="25379" xr:uid="{00000000-0005-0000-0000-0000B0620000}"/>
    <cellStyle name="Normal 2 2 5 3 4 2" xfId="25380" xr:uid="{00000000-0005-0000-0000-0000B1620000}"/>
    <cellStyle name="Normal 2 2 5 3 4 3" xfId="25381" xr:uid="{00000000-0005-0000-0000-0000B2620000}"/>
    <cellStyle name="Normal 2 2 5 3 4 4" xfId="25382" xr:uid="{00000000-0005-0000-0000-0000B3620000}"/>
    <cellStyle name="Normal 2 2 5 3 4 5" xfId="25383" xr:uid="{00000000-0005-0000-0000-0000B4620000}"/>
    <cellStyle name="Normal 2 2 5 3 4 6" xfId="25384" xr:uid="{00000000-0005-0000-0000-0000B5620000}"/>
    <cellStyle name="Normal 2 2 5 3 4 7" xfId="25385" xr:uid="{00000000-0005-0000-0000-0000B6620000}"/>
    <cellStyle name="Normal 2 2 5 3 4 8" xfId="25386" xr:uid="{00000000-0005-0000-0000-0000B7620000}"/>
    <cellStyle name="Normal 2 2 5 3 4 9" xfId="25387" xr:uid="{00000000-0005-0000-0000-0000B8620000}"/>
    <cellStyle name="Normal 2 2 5 3 5" xfId="25388" xr:uid="{00000000-0005-0000-0000-0000B9620000}"/>
    <cellStyle name="Normal 2 2 5 3 5 10" xfId="25389" xr:uid="{00000000-0005-0000-0000-0000BA620000}"/>
    <cellStyle name="Normal 2 2 5 3 5 2" xfId="25390" xr:uid="{00000000-0005-0000-0000-0000BB620000}"/>
    <cellStyle name="Normal 2 2 5 3 5 3" xfId="25391" xr:uid="{00000000-0005-0000-0000-0000BC620000}"/>
    <cellStyle name="Normal 2 2 5 3 5 4" xfId="25392" xr:uid="{00000000-0005-0000-0000-0000BD620000}"/>
    <cellStyle name="Normal 2 2 5 3 5 5" xfId="25393" xr:uid="{00000000-0005-0000-0000-0000BE620000}"/>
    <cellStyle name="Normal 2 2 5 3 5 6" xfId="25394" xr:uid="{00000000-0005-0000-0000-0000BF620000}"/>
    <cellStyle name="Normal 2 2 5 3 5 7" xfId="25395" xr:uid="{00000000-0005-0000-0000-0000C0620000}"/>
    <cellStyle name="Normal 2 2 5 3 5 8" xfId="25396" xr:uid="{00000000-0005-0000-0000-0000C1620000}"/>
    <cellStyle name="Normal 2 2 5 3 5 9" xfId="25397" xr:uid="{00000000-0005-0000-0000-0000C2620000}"/>
    <cellStyle name="Normal 2 2 5 3 6" xfId="25398" xr:uid="{00000000-0005-0000-0000-0000C3620000}"/>
    <cellStyle name="Normal 2 2 5 3 7" xfId="25399" xr:uid="{00000000-0005-0000-0000-0000C4620000}"/>
    <cellStyle name="Normal 2 2 5 3 8" xfId="25400" xr:uid="{00000000-0005-0000-0000-0000C5620000}"/>
    <cellStyle name="Normal 2 2 5 3 9" xfId="25401" xr:uid="{00000000-0005-0000-0000-0000C6620000}"/>
    <cellStyle name="Normal 2 2 5 4" xfId="25402" xr:uid="{00000000-0005-0000-0000-0000C7620000}"/>
    <cellStyle name="Normal 2 2 5 4 10" xfId="25403" xr:uid="{00000000-0005-0000-0000-0000C8620000}"/>
    <cellStyle name="Normal 2 2 5 4 11" xfId="25404" xr:uid="{00000000-0005-0000-0000-0000C9620000}"/>
    <cellStyle name="Normal 2 2 5 4 12" xfId="25405" xr:uid="{00000000-0005-0000-0000-0000CA620000}"/>
    <cellStyle name="Normal 2 2 5 4 13" xfId="25406" xr:uid="{00000000-0005-0000-0000-0000CB620000}"/>
    <cellStyle name="Normal 2 2 5 4 14" xfId="25407" xr:uid="{00000000-0005-0000-0000-0000CC620000}"/>
    <cellStyle name="Normal 2 2 5 4 2" xfId="25408" xr:uid="{00000000-0005-0000-0000-0000CD620000}"/>
    <cellStyle name="Normal 2 2 5 4 2 10" xfId="25409" xr:uid="{00000000-0005-0000-0000-0000CE620000}"/>
    <cellStyle name="Normal 2 2 5 4 2 2" xfId="25410" xr:uid="{00000000-0005-0000-0000-0000CF620000}"/>
    <cellStyle name="Normal 2 2 5 4 2 3" xfId="25411" xr:uid="{00000000-0005-0000-0000-0000D0620000}"/>
    <cellStyle name="Normal 2 2 5 4 2 4" xfId="25412" xr:uid="{00000000-0005-0000-0000-0000D1620000}"/>
    <cellStyle name="Normal 2 2 5 4 2 5" xfId="25413" xr:uid="{00000000-0005-0000-0000-0000D2620000}"/>
    <cellStyle name="Normal 2 2 5 4 2 6" xfId="25414" xr:uid="{00000000-0005-0000-0000-0000D3620000}"/>
    <cellStyle name="Normal 2 2 5 4 2 7" xfId="25415" xr:uid="{00000000-0005-0000-0000-0000D4620000}"/>
    <cellStyle name="Normal 2 2 5 4 2 8" xfId="25416" xr:uid="{00000000-0005-0000-0000-0000D5620000}"/>
    <cellStyle name="Normal 2 2 5 4 2 9" xfId="25417" xr:uid="{00000000-0005-0000-0000-0000D6620000}"/>
    <cellStyle name="Normal 2 2 5 4 3" xfId="25418" xr:uid="{00000000-0005-0000-0000-0000D7620000}"/>
    <cellStyle name="Normal 2 2 5 4 3 10" xfId="25419" xr:uid="{00000000-0005-0000-0000-0000D8620000}"/>
    <cellStyle name="Normal 2 2 5 4 3 2" xfId="25420" xr:uid="{00000000-0005-0000-0000-0000D9620000}"/>
    <cellStyle name="Normal 2 2 5 4 3 3" xfId="25421" xr:uid="{00000000-0005-0000-0000-0000DA620000}"/>
    <cellStyle name="Normal 2 2 5 4 3 4" xfId="25422" xr:uid="{00000000-0005-0000-0000-0000DB620000}"/>
    <cellStyle name="Normal 2 2 5 4 3 5" xfId="25423" xr:uid="{00000000-0005-0000-0000-0000DC620000}"/>
    <cellStyle name="Normal 2 2 5 4 3 6" xfId="25424" xr:uid="{00000000-0005-0000-0000-0000DD620000}"/>
    <cellStyle name="Normal 2 2 5 4 3 7" xfId="25425" xr:uid="{00000000-0005-0000-0000-0000DE620000}"/>
    <cellStyle name="Normal 2 2 5 4 3 8" xfId="25426" xr:uid="{00000000-0005-0000-0000-0000DF620000}"/>
    <cellStyle name="Normal 2 2 5 4 3 9" xfId="25427" xr:uid="{00000000-0005-0000-0000-0000E0620000}"/>
    <cellStyle name="Normal 2 2 5 4 4" xfId="25428" xr:uid="{00000000-0005-0000-0000-0000E1620000}"/>
    <cellStyle name="Normal 2 2 5 4 4 10" xfId="25429" xr:uid="{00000000-0005-0000-0000-0000E2620000}"/>
    <cellStyle name="Normal 2 2 5 4 4 2" xfId="25430" xr:uid="{00000000-0005-0000-0000-0000E3620000}"/>
    <cellStyle name="Normal 2 2 5 4 4 3" xfId="25431" xr:uid="{00000000-0005-0000-0000-0000E4620000}"/>
    <cellStyle name="Normal 2 2 5 4 4 4" xfId="25432" xr:uid="{00000000-0005-0000-0000-0000E5620000}"/>
    <cellStyle name="Normal 2 2 5 4 4 5" xfId="25433" xr:uid="{00000000-0005-0000-0000-0000E6620000}"/>
    <cellStyle name="Normal 2 2 5 4 4 6" xfId="25434" xr:uid="{00000000-0005-0000-0000-0000E7620000}"/>
    <cellStyle name="Normal 2 2 5 4 4 7" xfId="25435" xr:uid="{00000000-0005-0000-0000-0000E8620000}"/>
    <cellStyle name="Normal 2 2 5 4 4 8" xfId="25436" xr:uid="{00000000-0005-0000-0000-0000E9620000}"/>
    <cellStyle name="Normal 2 2 5 4 4 9" xfId="25437" xr:uid="{00000000-0005-0000-0000-0000EA620000}"/>
    <cellStyle name="Normal 2 2 5 4 5" xfId="25438" xr:uid="{00000000-0005-0000-0000-0000EB620000}"/>
    <cellStyle name="Normal 2 2 5 4 5 10" xfId="25439" xr:uid="{00000000-0005-0000-0000-0000EC620000}"/>
    <cellStyle name="Normal 2 2 5 4 5 2" xfId="25440" xr:uid="{00000000-0005-0000-0000-0000ED620000}"/>
    <cellStyle name="Normal 2 2 5 4 5 3" xfId="25441" xr:uid="{00000000-0005-0000-0000-0000EE620000}"/>
    <cellStyle name="Normal 2 2 5 4 5 4" xfId="25442" xr:uid="{00000000-0005-0000-0000-0000EF620000}"/>
    <cellStyle name="Normal 2 2 5 4 5 5" xfId="25443" xr:uid="{00000000-0005-0000-0000-0000F0620000}"/>
    <cellStyle name="Normal 2 2 5 4 5 6" xfId="25444" xr:uid="{00000000-0005-0000-0000-0000F1620000}"/>
    <cellStyle name="Normal 2 2 5 4 5 7" xfId="25445" xr:uid="{00000000-0005-0000-0000-0000F2620000}"/>
    <cellStyle name="Normal 2 2 5 4 5 8" xfId="25446" xr:uid="{00000000-0005-0000-0000-0000F3620000}"/>
    <cellStyle name="Normal 2 2 5 4 5 9" xfId="25447" xr:uid="{00000000-0005-0000-0000-0000F4620000}"/>
    <cellStyle name="Normal 2 2 5 4 6" xfId="25448" xr:uid="{00000000-0005-0000-0000-0000F5620000}"/>
    <cellStyle name="Normal 2 2 5 4 7" xfId="25449" xr:uid="{00000000-0005-0000-0000-0000F6620000}"/>
    <cellStyle name="Normal 2 2 5 4 8" xfId="25450" xr:uid="{00000000-0005-0000-0000-0000F7620000}"/>
    <cellStyle name="Normal 2 2 5 4 9" xfId="25451" xr:uid="{00000000-0005-0000-0000-0000F8620000}"/>
    <cellStyle name="Normal 2 2 5 5" xfId="25452" xr:uid="{00000000-0005-0000-0000-0000F9620000}"/>
    <cellStyle name="Normal 2 2 5 5 10" xfId="25453" xr:uid="{00000000-0005-0000-0000-0000FA620000}"/>
    <cellStyle name="Normal 2 2 5 5 11" xfId="25454" xr:uid="{00000000-0005-0000-0000-0000FB620000}"/>
    <cellStyle name="Normal 2 2 5 5 12" xfId="25455" xr:uid="{00000000-0005-0000-0000-0000FC620000}"/>
    <cellStyle name="Normal 2 2 5 5 13" xfId="25456" xr:uid="{00000000-0005-0000-0000-0000FD620000}"/>
    <cellStyle name="Normal 2 2 5 5 14" xfId="25457" xr:uid="{00000000-0005-0000-0000-0000FE620000}"/>
    <cellStyle name="Normal 2 2 5 5 2" xfId="25458" xr:uid="{00000000-0005-0000-0000-0000FF620000}"/>
    <cellStyle name="Normal 2 2 5 5 2 10" xfId="25459" xr:uid="{00000000-0005-0000-0000-000000630000}"/>
    <cellStyle name="Normal 2 2 5 5 2 2" xfId="25460" xr:uid="{00000000-0005-0000-0000-000001630000}"/>
    <cellStyle name="Normal 2 2 5 5 2 3" xfId="25461" xr:uid="{00000000-0005-0000-0000-000002630000}"/>
    <cellStyle name="Normal 2 2 5 5 2 4" xfId="25462" xr:uid="{00000000-0005-0000-0000-000003630000}"/>
    <cellStyle name="Normal 2 2 5 5 2 5" xfId="25463" xr:uid="{00000000-0005-0000-0000-000004630000}"/>
    <cellStyle name="Normal 2 2 5 5 2 6" xfId="25464" xr:uid="{00000000-0005-0000-0000-000005630000}"/>
    <cellStyle name="Normal 2 2 5 5 2 7" xfId="25465" xr:uid="{00000000-0005-0000-0000-000006630000}"/>
    <cellStyle name="Normal 2 2 5 5 2 8" xfId="25466" xr:uid="{00000000-0005-0000-0000-000007630000}"/>
    <cellStyle name="Normal 2 2 5 5 2 9" xfId="25467" xr:uid="{00000000-0005-0000-0000-000008630000}"/>
    <cellStyle name="Normal 2 2 5 5 3" xfId="25468" xr:uid="{00000000-0005-0000-0000-000009630000}"/>
    <cellStyle name="Normal 2 2 5 5 3 10" xfId="25469" xr:uid="{00000000-0005-0000-0000-00000A630000}"/>
    <cellStyle name="Normal 2 2 5 5 3 2" xfId="25470" xr:uid="{00000000-0005-0000-0000-00000B630000}"/>
    <cellStyle name="Normal 2 2 5 5 3 3" xfId="25471" xr:uid="{00000000-0005-0000-0000-00000C630000}"/>
    <cellStyle name="Normal 2 2 5 5 3 4" xfId="25472" xr:uid="{00000000-0005-0000-0000-00000D630000}"/>
    <cellStyle name="Normal 2 2 5 5 3 5" xfId="25473" xr:uid="{00000000-0005-0000-0000-00000E630000}"/>
    <cellStyle name="Normal 2 2 5 5 3 6" xfId="25474" xr:uid="{00000000-0005-0000-0000-00000F630000}"/>
    <cellStyle name="Normal 2 2 5 5 3 7" xfId="25475" xr:uid="{00000000-0005-0000-0000-000010630000}"/>
    <cellStyle name="Normal 2 2 5 5 3 8" xfId="25476" xr:uid="{00000000-0005-0000-0000-000011630000}"/>
    <cellStyle name="Normal 2 2 5 5 3 9" xfId="25477" xr:uid="{00000000-0005-0000-0000-000012630000}"/>
    <cellStyle name="Normal 2 2 5 5 4" xfId="25478" xr:uid="{00000000-0005-0000-0000-000013630000}"/>
    <cellStyle name="Normal 2 2 5 5 4 10" xfId="25479" xr:uid="{00000000-0005-0000-0000-000014630000}"/>
    <cellStyle name="Normal 2 2 5 5 4 2" xfId="25480" xr:uid="{00000000-0005-0000-0000-000015630000}"/>
    <cellStyle name="Normal 2 2 5 5 4 3" xfId="25481" xr:uid="{00000000-0005-0000-0000-000016630000}"/>
    <cellStyle name="Normal 2 2 5 5 4 4" xfId="25482" xr:uid="{00000000-0005-0000-0000-000017630000}"/>
    <cellStyle name="Normal 2 2 5 5 4 5" xfId="25483" xr:uid="{00000000-0005-0000-0000-000018630000}"/>
    <cellStyle name="Normal 2 2 5 5 4 6" xfId="25484" xr:uid="{00000000-0005-0000-0000-000019630000}"/>
    <cellStyle name="Normal 2 2 5 5 4 7" xfId="25485" xr:uid="{00000000-0005-0000-0000-00001A630000}"/>
    <cellStyle name="Normal 2 2 5 5 4 8" xfId="25486" xr:uid="{00000000-0005-0000-0000-00001B630000}"/>
    <cellStyle name="Normal 2 2 5 5 4 9" xfId="25487" xr:uid="{00000000-0005-0000-0000-00001C630000}"/>
    <cellStyle name="Normal 2 2 5 5 5" xfId="25488" xr:uid="{00000000-0005-0000-0000-00001D630000}"/>
    <cellStyle name="Normal 2 2 5 5 5 10" xfId="25489" xr:uid="{00000000-0005-0000-0000-00001E630000}"/>
    <cellStyle name="Normal 2 2 5 5 5 2" xfId="25490" xr:uid="{00000000-0005-0000-0000-00001F630000}"/>
    <cellStyle name="Normal 2 2 5 5 5 3" xfId="25491" xr:uid="{00000000-0005-0000-0000-000020630000}"/>
    <cellStyle name="Normal 2 2 5 5 5 4" xfId="25492" xr:uid="{00000000-0005-0000-0000-000021630000}"/>
    <cellStyle name="Normal 2 2 5 5 5 5" xfId="25493" xr:uid="{00000000-0005-0000-0000-000022630000}"/>
    <cellStyle name="Normal 2 2 5 5 5 6" xfId="25494" xr:uid="{00000000-0005-0000-0000-000023630000}"/>
    <cellStyle name="Normal 2 2 5 5 5 7" xfId="25495" xr:uid="{00000000-0005-0000-0000-000024630000}"/>
    <cellStyle name="Normal 2 2 5 5 5 8" xfId="25496" xr:uid="{00000000-0005-0000-0000-000025630000}"/>
    <cellStyle name="Normal 2 2 5 5 5 9" xfId="25497" xr:uid="{00000000-0005-0000-0000-000026630000}"/>
    <cellStyle name="Normal 2 2 5 5 6" xfId="25498" xr:uid="{00000000-0005-0000-0000-000027630000}"/>
    <cellStyle name="Normal 2 2 5 5 7" xfId="25499" xr:uid="{00000000-0005-0000-0000-000028630000}"/>
    <cellStyle name="Normal 2 2 5 5 8" xfId="25500" xr:uid="{00000000-0005-0000-0000-000029630000}"/>
    <cellStyle name="Normal 2 2 5 5 9" xfId="25501" xr:uid="{00000000-0005-0000-0000-00002A630000}"/>
    <cellStyle name="Normal 2 2 5 6" xfId="25502" xr:uid="{00000000-0005-0000-0000-00002B630000}"/>
    <cellStyle name="Normal 2 2 5 6 10" xfId="25503" xr:uid="{00000000-0005-0000-0000-00002C630000}"/>
    <cellStyle name="Normal 2 2 5 6 11" xfId="25504" xr:uid="{00000000-0005-0000-0000-00002D630000}"/>
    <cellStyle name="Normal 2 2 5 6 12" xfId="25505" xr:uid="{00000000-0005-0000-0000-00002E630000}"/>
    <cellStyle name="Normal 2 2 5 6 13" xfId="25506" xr:uid="{00000000-0005-0000-0000-00002F630000}"/>
    <cellStyle name="Normal 2 2 5 6 14" xfId="25507" xr:uid="{00000000-0005-0000-0000-000030630000}"/>
    <cellStyle name="Normal 2 2 5 6 2" xfId="25508" xr:uid="{00000000-0005-0000-0000-000031630000}"/>
    <cellStyle name="Normal 2 2 5 6 2 10" xfId="25509" xr:uid="{00000000-0005-0000-0000-000032630000}"/>
    <cellStyle name="Normal 2 2 5 6 2 2" xfId="25510" xr:uid="{00000000-0005-0000-0000-000033630000}"/>
    <cellStyle name="Normal 2 2 5 6 2 3" xfId="25511" xr:uid="{00000000-0005-0000-0000-000034630000}"/>
    <cellStyle name="Normal 2 2 5 6 2 4" xfId="25512" xr:uid="{00000000-0005-0000-0000-000035630000}"/>
    <cellStyle name="Normal 2 2 5 6 2 5" xfId="25513" xr:uid="{00000000-0005-0000-0000-000036630000}"/>
    <cellStyle name="Normal 2 2 5 6 2 6" xfId="25514" xr:uid="{00000000-0005-0000-0000-000037630000}"/>
    <cellStyle name="Normal 2 2 5 6 2 7" xfId="25515" xr:uid="{00000000-0005-0000-0000-000038630000}"/>
    <cellStyle name="Normal 2 2 5 6 2 8" xfId="25516" xr:uid="{00000000-0005-0000-0000-000039630000}"/>
    <cellStyle name="Normal 2 2 5 6 2 9" xfId="25517" xr:uid="{00000000-0005-0000-0000-00003A630000}"/>
    <cellStyle name="Normal 2 2 5 6 3" xfId="25518" xr:uid="{00000000-0005-0000-0000-00003B630000}"/>
    <cellStyle name="Normal 2 2 5 6 3 10" xfId="25519" xr:uid="{00000000-0005-0000-0000-00003C630000}"/>
    <cellStyle name="Normal 2 2 5 6 3 2" xfId="25520" xr:uid="{00000000-0005-0000-0000-00003D630000}"/>
    <cellStyle name="Normal 2 2 5 6 3 3" xfId="25521" xr:uid="{00000000-0005-0000-0000-00003E630000}"/>
    <cellStyle name="Normal 2 2 5 6 3 4" xfId="25522" xr:uid="{00000000-0005-0000-0000-00003F630000}"/>
    <cellStyle name="Normal 2 2 5 6 3 5" xfId="25523" xr:uid="{00000000-0005-0000-0000-000040630000}"/>
    <cellStyle name="Normal 2 2 5 6 3 6" xfId="25524" xr:uid="{00000000-0005-0000-0000-000041630000}"/>
    <cellStyle name="Normal 2 2 5 6 3 7" xfId="25525" xr:uid="{00000000-0005-0000-0000-000042630000}"/>
    <cellStyle name="Normal 2 2 5 6 3 8" xfId="25526" xr:uid="{00000000-0005-0000-0000-000043630000}"/>
    <cellStyle name="Normal 2 2 5 6 3 9" xfId="25527" xr:uid="{00000000-0005-0000-0000-000044630000}"/>
    <cellStyle name="Normal 2 2 5 6 4" xfId="25528" xr:uid="{00000000-0005-0000-0000-000045630000}"/>
    <cellStyle name="Normal 2 2 5 6 4 10" xfId="25529" xr:uid="{00000000-0005-0000-0000-000046630000}"/>
    <cellStyle name="Normal 2 2 5 6 4 2" xfId="25530" xr:uid="{00000000-0005-0000-0000-000047630000}"/>
    <cellStyle name="Normal 2 2 5 6 4 3" xfId="25531" xr:uid="{00000000-0005-0000-0000-000048630000}"/>
    <cellStyle name="Normal 2 2 5 6 4 4" xfId="25532" xr:uid="{00000000-0005-0000-0000-000049630000}"/>
    <cellStyle name="Normal 2 2 5 6 4 5" xfId="25533" xr:uid="{00000000-0005-0000-0000-00004A630000}"/>
    <cellStyle name="Normal 2 2 5 6 4 6" xfId="25534" xr:uid="{00000000-0005-0000-0000-00004B630000}"/>
    <cellStyle name="Normal 2 2 5 6 4 7" xfId="25535" xr:uid="{00000000-0005-0000-0000-00004C630000}"/>
    <cellStyle name="Normal 2 2 5 6 4 8" xfId="25536" xr:uid="{00000000-0005-0000-0000-00004D630000}"/>
    <cellStyle name="Normal 2 2 5 6 4 9" xfId="25537" xr:uid="{00000000-0005-0000-0000-00004E630000}"/>
    <cellStyle name="Normal 2 2 5 6 5" xfId="25538" xr:uid="{00000000-0005-0000-0000-00004F630000}"/>
    <cellStyle name="Normal 2 2 5 6 5 10" xfId="25539" xr:uid="{00000000-0005-0000-0000-000050630000}"/>
    <cellStyle name="Normal 2 2 5 6 5 2" xfId="25540" xr:uid="{00000000-0005-0000-0000-000051630000}"/>
    <cellStyle name="Normal 2 2 5 6 5 3" xfId="25541" xr:uid="{00000000-0005-0000-0000-000052630000}"/>
    <cellStyle name="Normal 2 2 5 6 5 4" xfId="25542" xr:uid="{00000000-0005-0000-0000-000053630000}"/>
    <cellStyle name="Normal 2 2 5 6 5 5" xfId="25543" xr:uid="{00000000-0005-0000-0000-000054630000}"/>
    <cellStyle name="Normal 2 2 5 6 5 6" xfId="25544" xr:uid="{00000000-0005-0000-0000-000055630000}"/>
    <cellStyle name="Normal 2 2 5 6 5 7" xfId="25545" xr:uid="{00000000-0005-0000-0000-000056630000}"/>
    <cellStyle name="Normal 2 2 5 6 5 8" xfId="25546" xr:uid="{00000000-0005-0000-0000-000057630000}"/>
    <cellStyle name="Normal 2 2 5 6 5 9" xfId="25547" xr:uid="{00000000-0005-0000-0000-000058630000}"/>
    <cellStyle name="Normal 2 2 5 6 6" xfId="25548" xr:uid="{00000000-0005-0000-0000-000059630000}"/>
    <cellStyle name="Normal 2 2 5 6 7" xfId="25549" xr:uid="{00000000-0005-0000-0000-00005A630000}"/>
    <cellStyle name="Normal 2 2 5 6 8" xfId="25550" xr:uid="{00000000-0005-0000-0000-00005B630000}"/>
    <cellStyle name="Normal 2 2 5 6 9" xfId="25551" xr:uid="{00000000-0005-0000-0000-00005C630000}"/>
    <cellStyle name="Normal 2 2 5 7" xfId="25552" xr:uid="{00000000-0005-0000-0000-00005D630000}"/>
    <cellStyle name="Normal 2 2 5 7 10" xfId="25553" xr:uid="{00000000-0005-0000-0000-00005E630000}"/>
    <cellStyle name="Normal 2 2 5 7 11" xfId="25554" xr:uid="{00000000-0005-0000-0000-00005F630000}"/>
    <cellStyle name="Normal 2 2 5 7 12" xfId="25555" xr:uid="{00000000-0005-0000-0000-000060630000}"/>
    <cellStyle name="Normal 2 2 5 7 13" xfId="25556" xr:uid="{00000000-0005-0000-0000-000061630000}"/>
    <cellStyle name="Normal 2 2 5 7 14" xfId="25557" xr:uid="{00000000-0005-0000-0000-000062630000}"/>
    <cellStyle name="Normal 2 2 5 7 2" xfId="25558" xr:uid="{00000000-0005-0000-0000-000063630000}"/>
    <cellStyle name="Normal 2 2 5 7 2 10" xfId="25559" xr:uid="{00000000-0005-0000-0000-000064630000}"/>
    <cellStyle name="Normal 2 2 5 7 2 2" xfId="25560" xr:uid="{00000000-0005-0000-0000-000065630000}"/>
    <cellStyle name="Normal 2 2 5 7 2 3" xfId="25561" xr:uid="{00000000-0005-0000-0000-000066630000}"/>
    <cellStyle name="Normal 2 2 5 7 2 4" xfId="25562" xr:uid="{00000000-0005-0000-0000-000067630000}"/>
    <cellStyle name="Normal 2 2 5 7 2 5" xfId="25563" xr:uid="{00000000-0005-0000-0000-000068630000}"/>
    <cellStyle name="Normal 2 2 5 7 2 6" xfId="25564" xr:uid="{00000000-0005-0000-0000-000069630000}"/>
    <cellStyle name="Normal 2 2 5 7 2 7" xfId="25565" xr:uid="{00000000-0005-0000-0000-00006A630000}"/>
    <cellStyle name="Normal 2 2 5 7 2 8" xfId="25566" xr:uid="{00000000-0005-0000-0000-00006B630000}"/>
    <cellStyle name="Normal 2 2 5 7 2 9" xfId="25567" xr:uid="{00000000-0005-0000-0000-00006C630000}"/>
    <cellStyle name="Normal 2 2 5 7 3" xfId="25568" xr:uid="{00000000-0005-0000-0000-00006D630000}"/>
    <cellStyle name="Normal 2 2 5 7 3 10" xfId="25569" xr:uid="{00000000-0005-0000-0000-00006E630000}"/>
    <cellStyle name="Normal 2 2 5 7 3 2" xfId="25570" xr:uid="{00000000-0005-0000-0000-00006F630000}"/>
    <cellStyle name="Normal 2 2 5 7 3 3" xfId="25571" xr:uid="{00000000-0005-0000-0000-000070630000}"/>
    <cellStyle name="Normal 2 2 5 7 3 4" xfId="25572" xr:uid="{00000000-0005-0000-0000-000071630000}"/>
    <cellStyle name="Normal 2 2 5 7 3 5" xfId="25573" xr:uid="{00000000-0005-0000-0000-000072630000}"/>
    <cellStyle name="Normal 2 2 5 7 3 6" xfId="25574" xr:uid="{00000000-0005-0000-0000-000073630000}"/>
    <cellStyle name="Normal 2 2 5 7 3 7" xfId="25575" xr:uid="{00000000-0005-0000-0000-000074630000}"/>
    <cellStyle name="Normal 2 2 5 7 3 8" xfId="25576" xr:uid="{00000000-0005-0000-0000-000075630000}"/>
    <cellStyle name="Normal 2 2 5 7 3 9" xfId="25577" xr:uid="{00000000-0005-0000-0000-000076630000}"/>
    <cellStyle name="Normal 2 2 5 7 4" xfId="25578" xr:uid="{00000000-0005-0000-0000-000077630000}"/>
    <cellStyle name="Normal 2 2 5 7 4 10" xfId="25579" xr:uid="{00000000-0005-0000-0000-000078630000}"/>
    <cellStyle name="Normal 2 2 5 7 4 2" xfId="25580" xr:uid="{00000000-0005-0000-0000-000079630000}"/>
    <cellStyle name="Normal 2 2 5 7 4 3" xfId="25581" xr:uid="{00000000-0005-0000-0000-00007A630000}"/>
    <cellStyle name="Normal 2 2 5 7 4 4" xfId="25582" xr:uid="{00000000-0005-0000-0000-00007B630000}"/>
    <cellStyle name="Normal 2 2 5 7 4 5" xfId="25583" xr:uid="{00000000-0005-0000-0000-00007C630000}"/>
    <cellStyle name="Normal 2 2 5 7 4 6" xfId="25584" xr:uid="{00000000-0005-0000-0000-00007D630000}"/>
    <cellStyle name="Normal 2 2 5 7 4 7" xfId="25585" xr:uid="{00000000-0005-0000-0000-00007E630000}"/>
    <cellStyle name="Normal 2 2 5 7 4 8" xfId="25586" xr:uid="{00000000-0005-0000-0000-00007F630000}"/>
    <cellStyle name="Normal 2 2 5 7 4 9" xfId="25587" xr:uid="{00000000-0005-0000-0000-000080630000}"/>
    <cellStyle name="Normal 2 2 5 7 5" xfId="25588" xr:uid="{00000000-0005-0000-0000-000081630000}"/>
    <cellStyle name="Normal 2 2 5 7 5 10" xfId="25589" xr:uid="{00000000-0005-0000-0000-000082630000}"/>
    <cellStyle name="Normal 2 2 5 7 5 2" xfId="25590" xr:uid="{00000000-0005-0000-0000-000083630000}"/>
    <cellStyle name="Normal 2 2 5 7 5 3" xfId="25591" xr:uid="{00000000-0005-0000-0000-000084630000}"/>
    <cellStyle name="Normal 2 2 5 7 5 4" xfId="25592" xr:uid="{00000000-0005-0000-0000-000085630000}"/>
    <cellStyle name="Normal 2 2 5 7 5 5" xfId="25593" xr:uid="{00000000-0005-0000-0000-000086630000}"/>
    <cellStyle name="Normal 2 2 5 7 5 6" xfId="25594" xr:uid="{00000000-0005-0000-0000-000087630000}"/>
    <cellStyle name="Normal 2 2 5 7 5 7" xfId="25595" xr:uid="{00000000-0005-0000-0000-000088630000}"/>
    <cellStyle name="Normal 2 2 5 7 5 8" xfId="25596" xr:uid="{00000000-0005-0000-0000-000089630000}"/>
    <cellStyle name="Normal 2 2 5 7 5 9" xfId="25597" xr:uid="{00000000-0005-0000-0000-00008A630000}"/>
    <cellStyle name="Normal 2 2 5 7 6" xfId="25598" xr:uid="{00000000-0005-0000-0000-00008B630000}"/>
    <cellStyle name="Normal 2 2 5 7 7" xfId="25599" xr:uid="{00000000-0005-0000-0000-00008C630000}"/>
    <cellStyle name="Normal 2 2 5 7 8" xfId="25600" xr:uid="{00000000-0005-0000-0000-00008D630000}"/>
    <cellStyle name="Normal 2 2 5 7 9" xfId="25601" xr:uid="{00000000-0005-0000-0000-00008E630000}"/>
    <cellStyle name="Normal 2 2 5 8" xfId="25602" xr:uid="{00000000-0005-0000-0000-00008F630000}"/>
    <cellStyle name="Normal 2 2 5 8 10" xfId="25603" xr:uid="{00000000-0005-0000-0000-000090630000}"/>
    <cellStyle name="Normal 2 2 5 8 11" xfId="25604" xr:uid="{00000000-0005-0000-0000-000091630000}"/>
    <cellStyle name="Normal 2 2 5 8 12" xfId="25605" xr:uid="{00000000-0005-0000-0000-000092630000}"/>
    <cellStyle name="Normal 2 2 5 8 13" xfId="25606" xr:uid="{00000000-0005-0000-0000-000093630000}"/>
    <cellStyle name="Normal 2 2 5 8 14" xfId="25607" xr:uid="{00000000-0005-0000-0000-000094630000}"/>
    <cellStyle name="Normal 2 2 5 8 2" xfId="25608" xr:uid="{00000000-0005-0000-0000-000095630000}"/>
    <cellStyle name="Normal 2 2 5 8 2 10" xfId="25609" xr:uid="{00000000-0005-0000-0000-000096630000}"/>
    <cellStyle name="Normal 2 2 5 8 2 2" xfId="25610" xr:uid="{00000000-0005-0000-0000-000097630000}"/>
    <cellStyle name="Normal 2 2 5 8 2 3" xfId="25611" xr:uid="{00000000-0005-0000-0000-000098630000}"/>
    <cellStyle name="Normal 2 2 5 8 2 4" xfId="25612" xr:uid="{00000000-0005-0000-0000-000099630000}"/>
    <cellStyle name="Normal 2 2 5 8 2 5" xfId="25613" xr:uid="{00000000-0005-0000-0000-00009A630000}"/>
    <cellStyle name="Normal 2 2 5 8 2 6" xfId="25614" xr:uid="{00000000-0005-0000-0000-00009B630000}"/>
    <cellStyle name="Normal 2 2 5 8 2 7" xfId="25615" xr:uid="{00000000-0005-0000-0000-00009C630000}"/>
    <cellStyle name="Normal 2 2 5 8 2 8" xfId="25616" xr:uid="{00000000-0005-0000-0000-00009D630000}"/>
    <cellStyle name="Normal 2 2 5 8 2 9" xfId="25617" xr:uid="{00000000-0005-0000-0000-00009E630000}"/>
    <cellStyle name="Normal 2 2 5 8 3" xfId="25618" xr:uid="{00000000-0005-0000-0000-00009F630000}"/>
    <cellStyle name="Normal 2 2 5 8 3 10" xfId="25619" xr:uid="{00000000-0005-0000-0000-0000A0630000}"/>
    <cellStyle name="Normal 2 2 5 8 3 2" xfId="25620" xr:uid="{00000000-0005-0000-0000-0000A1630000}"/>
    <cellStyle name="Normal 2 2 5 8 3 3" xfId="25621" xr:uid="{00000000-0005-0000-0000-0000A2630000}"/>
    <cellStyle name="Normal 2 2 5 8 3 4" xfId="25622" xr:uid="{00000000-0005-0000-0000-0000A3630000}"/>
    <cellStyle name="Normal 2 2 5 8 3 5" xfId="25623" xr:uid="{00000000-0005-0000-0000-0000A4630000}"/>
    <cellStyle name="Normal 2 2 5 8 3 6" xfId="25624" xr:uid="{00000000-0005-0000-0000-0000A5630000}"/>
    <cellStyle name="Normal 2 2 5 8 3 7" xfId="25625" xr:uid="{00000000-0005-0000-0000-0000A6630000}"/>
    <cellStyle name="Normal 2 2 5 8 3 8" xfId="25626" xr:uid="{00000000-0005-0000-0000-0000A7630000}"/>
    <cellStyle name="Normal 2 2 5 8 3 9" xfId="25627" xr:uid="{00000000-0005-0000-0000-0000A8630000}"/>
    <cellStyle name="Normal 2 2 5 8 4" xfId="25628" xr:uid="{00000000-0005-0000-0000-0000A9630000}"/>
    <cellStyle name="Normal 2 2 5 8 4 10" xfId="25629" xr:uid="{00000000-0005-0000-0000-0000AA630000}"/>
    <cellStyle name="Normal 2 2 5 8 4 2" xfId="25630" xr:uid="{00000000-0005-0000-0000-0000AB630000}"/>
    <cellStyle name="Normal 2 2 5 8 4 3" xfId="25631" xr:uid="{00000000-0005-0000-0000-0000AC630000}"/>
    <cellStyle name="Normal 2 2 5 8 4 4" xfId="25632" xr:uid="{00000000-0005-0000-0000-0000AD630000}"/>
    <cellStyle name="Normal 2 2 5 8 4 5" xfId="25633" xr:uid="{00000000-0005-0000-0000-0000AE630000}"/>
    <cellStyle name="Normal 2 2 5 8 4 6" xfId="25634" xr:uid="{00000000-0005-0000-0000-0000AF630000}"/>
    <cellStyle name="Normal 2 2 5 8 4 7" xfId="25635" xr:uid="{00000000-0005-0000-0000-0000B0630000}"/>
    <cellStyle name="Normal 2 2 5 8 4 8" xfId="25636" xr:uid="{00000000-0005-0000-0000-0000B1630000}"/>
    <cellStyle name="Normal 2 2 5 8 4 9" xfId="25637" xr:uid="{00000000-0005-0000-0000-0000B2630000}"/>
    <cellStyle name="Normal 2 2 5 8 5" xfId="25638" xr:uid="{00000000-0005-0000-0000-0000B3630000}"/>
    <cellStyle name="Normal 2 2 5 8 5 10" xfId="25639" xr:uid="{00000000-0005-0000-0000-0000B4630000}"/>
    <cellStyle name="Normal 2 2 5 8 5 2" xfId="25640" xr:uid="{00000000-0005-0000-0000-0000B5630000}"/>
    <cellStyle name="Normal 2 2 5 8 5 3" xfId="25641" xr:uid="{00000000-0005-0000-0000-0000B6630000}"/>
    <cellStyle name="Normal 2 2 5 8 5 4" xfId="25642" xr:uid="{00000000-0005-0000-0000-0000B7630000}"/>
    <cellStyle name="Normal 2 2 5 8 5 5" xfId="25643" xr:uid="{00000000-0005-0000-0000-0000B8630000}"/>
    <cellStyle name="Normal 2 2 5 8 5 6" xfId="25644" xr:uid="{00000000-0005-0000-0000-0000B9630000}"/>
    <cellStyle name="Normal 2 2 5 8 5 7" xfId="25645" xr:uid="{00000000-0005-0000-0000-0000BA630000}"/>
    <cellStyle name="Normal 2 2 5 8 5 8" xfId="25646" xr:uid="{00000000-0005-0000-0000-0000BB630000}"/>
    <cellStyle name="Normal 2 2 5 8 5 9" xfId="25647" xr:uid="{00000000-0005-0000-0000-0000BC630000}"/>
    <cellStyle name="Normal 2 2 5 8 6" xfId="25648" xr:uid="{00000000-0005-0000-0000-0000BD630000}"/>
    <cellStyle name="Normal 2 2 5 8 7" xfId="25649" xr:uid="{00000000-0005-0000-0000-0000BE630000}"/>
    <cellStyle name="Normal 2 2 5 8 8" xfId="25650" xr:uid="{00000000-0005-0000-0000-0000BF630000}"/>
    <cellStyle name="Normal 2 2 5 8 9" xfId="25651" xr:uid="{00000000-0005-0000-0000-0000C0630000}"/>
    <cellStyle name="Normal 2 2 5 9" xfId="25652" xr:uid="{00000000-0005-0000-0000-0000C1630000}"/>
    <cellStyle name="Normal 2 2 5 9 10" xfId="25653" xr:uid="{00000000-0005-0000-0000-0000C2630000}"/>
    <cellStyle name="Normal 2 2 5 9 11" xfId="25654" xr:uid="{00000000-0005-0000-0000-0000C3630000}"/>
    <cellStyle name="Normal 2 2 5 9 12" xfId="25655" xr:uid="{00000000-0005-0000-0000-0000C4630000}"/>
    <cellStyle name="Normal 2 2 5 9 13" xfId="25656" xr:uid="{00000000-0005-0000-0000-0000C5630000}"/>
    <cellStyle name="Normal 2 2 5 9 14" xfId="25657" xr:uid="{00000000-0005-0000-0000-0000C6630000}"/>
    <cellStyle name="Normal 2 2 5 9 2" xfId="25658" xr:uid="{00000000-0005-0000-0000-0000C7630000}"/>
    <cellStyle name="Normal 2 2 5 9 2 10" xfId="25659" xr:uid="{00000000-0005-0000-0000-0000C8630000}"/>
    <cellStyle name="Normal 2 2 5 9 2 2" xfId="25660" xr:uid="{00000000-0005-0000-0000-0000C9630000}"/>
    <cellStyle name="Normal 2 2 5 9 2 3" xfId="25661" xr:uid="{00000000-0005-0000-0000-0000CA630000}"/>
    <cellStyle name="Normal 2 2 5 9 2 4" xfId="25662" xr:uid="{00000000-0005-0000-0000-0000CB630000}"/>
    <cellStyle name="Normal 2 2 5 9 2 5" xfId="25663" xr:uid="{00000000-0005-0000-0000-0000CC630000}"/>
    <cellStyle name="Normal 2 2 5 9 2 6" xfId="25664" xr:uid="{00000000-0005-0000-0000-0000CD630000}"/>
    <cellStyle name="Normal 2 2 5 9 2 7" xfId="25665" xr:uid="{00000000-0005-0000-0000-0000CE630000}"/>
    <cellStyle name="Normal 2 2 5 9 2 8" xfId="25666" xr:uid="{00000000-0005-0000-0000-0000CF630000}"/>
    <cellStyle name="Normal 2 2 5 9 2 9" xfId="25667" xr:uid="{00000000-0005-0000-0000-0000D0630000}"/>
    <cellStyle name="Normal 2 2 5 9 3" xfId="25668" xr:uid="{00000000-0005-0000-0000-0000D1630000}"/>
    <cellStyle name="Normal 2 2 5 9 3 10" xfId="25669" xr:uid="{00000000-0005-0000-0000-0000D2630000}"/>
    <cellStyle name="Normal 2 2 5 9 3 2" xfId="25670" xr:uid="{00000000-0005-0000-0000-0000D3630000}"/>
    <cellStyle name="Normal 2 2 5 9 3 3" xfId="25671" xr:uid="{00000000-0005-0000-0000-0000D4630000}"/>
    <cellStyle name="Normal 2 2 5 9 3 4" xfId="25672" xr:uid="{00000000-0005-0000-0000-0000D5630000}"/>
    <cellStyle name="Normal 2 2 5 9 3 5" xfId="25673" xr:uid="{00000000-0005-0000-0000-0000D6630000}"/>
    <cellStyle name="Normal 2 2 5 9 3 6" xfId="25674" xr:uid="{00000000-0005-0000-0000-0000D7630000}"/>
    <cellStyle name="Normal 2 2 5 9 3 7" xfId="25675" xr:uid="{00000000-0005-0000-0000-0000D8630000}"/>
    <cellStyle name="Normal 2 2 5 9 3 8" xfId="25676" xr:uid="{00000000-0005-0000-0000-0000D9630000}"/>
    <cellStyle name="Normal 2 2 5 9 3 9" xfId="25677" xr:uid="{00000000-0005-0000-0000-0000DA630000}"/>
    <cellStyle name="Normal 2 2 5 9 4" xfId="25678" xr:uid="{00000000-0005-0000-0000-0000DB630000}"/>
    <cellStyle name="Normal 2 2 5 9 4 10" xfId="25679" xr:uid="{00000000-0005-0000-0000-0000DC630000}"/>
    <cellStyle name="Normal 2 2 5 9 4 2" xfId="25680" xr:uid="{00000000-0005-0000-0000-0000DD630000}"/>
    <cellStyle name="Normal 2 2 5 9 4 3" xfId="25681" xr:uid="{00000000-0005-0000-0000-0000DE630000}"/>
    <cellStyle name="Normal 2 2 5 9 4 4" xfId="25682" xr:uid="{00000000-0005-0000-0000-0000DF630000}"/>
    <cellStyle name="Normal 2 2 5 9 4 5" xfId="25683" xr:uid="{00000000-0005-0000-0000-0000E0630000}"/>
    <cellStyle name="Normal 2 2 5 9 4 6" xfId="25684" xr:uid="{00000000-0005-0000-0000-0000E1630000}"/>
    <cellStyle name="Normal 2 2 5 9 4 7" xfId="25685" xr:uid="{00000000-0005-0000-0000-0000E2630000}"/>
    <cellStyle name="Normal 2 2 5 9 4 8" xfId="25686" xr:uid="{00000000-0005-0000-0000-0000E3630000}"/>
    <cellStyle name="Normal 2 2 5 9 4 9" xfId="25687" xr:uid="{00000000-0005-0000-0000-0000E4630000}"/>
    <cellStyle name="Normal 2 2 5 9 5" xfId="25688" xr:uid="{00000000-0005-0000-0000-0000E5630000}"/>
    <cellStyle name="Normal 2 2 5 9 5 10" xfId="25689" xr:uid="{00000000-0005-0000-0000-0000E6630000}"/>
    <cellStyle name="Normal 2 2 5 9 5 2" xfId="25690" xr:uid="{00000000-0005-0000-0000-0000E7630000}"/>
    <cellStyle name="Normal 2 2 5 9 5 3" xfId="25691" xr:uid="{00000000-0005-0000-0000-0000E8630000}"/>
    <cellStyle name="Normal 2 2 5 9 5 4" xfId="25692" xr:uid="{00000000-0005-0000-0000-0000E9630000}"/>
    <cellStyle name="Normal 2 2 5 9 5 5" xfId="25693" xr:uid="{00000000-0005-0000-0000-0000EA630000}"/>
    <cellStyle name="Normal 2 2 5 9 5 6" xfId="25694" xr:uid="{00000000-0005-0000-0000-0000EB630000}"/>
    <cellStyle name="Normal 2 2 5 9 5 7" xfId="25695" xr:uid="{00000000-0005-0000-0000-0000EC630000}"/>
    <cellStyle name="Normal 2 2 5 9 5 8" xfId="25696" xr:uid="{00000000-0005-0000-0000-0000ED630000}"/>
    <cellStyle name="Normal 2 2 5 9 5 9" xfId="25697" xr:uid="{00000000-0005-0000-0000-0000EE630000}"/>
    <cellStyle name="Normal 2 2 5 9 6" xfId="25698" xr:uid="{00000000-0005-0000-0000-0000EF630000}"/>
    <cellStyle name="Normal 2 2 5 9 7" xfId="25699" xr:uid="{00000000-0005-0000-0000-0000F0630000}"/>
    <cellStyle name="Normal 2 2 5 9 8" xfId="25700" xr:uid="{00000000-0005-0000-0000-0000F1630000}"/>
    <cellStyle name="Normal 2 2 5 9 9" xfId="25701" xr:uid="{00000000-0005-0000-0000-0000F2630000}"/>
    <cellStyle name="Normal 2 2 50" xfId="25702" xr:uid="{00000000-0005-0000-0000-0000F3630000}"/>
    <cellStyle name="Normal 2 2 51" xfId="25703" xr:uid="{00000000-0005-0000-0000-0000F4630000}"/>
    <cellStyle name="Normal 2 2 52" xfId="25704" xr:uid="{00000000-0005-0000-0000-0000F5630000}"/>
    <cellStyle name="Normal 2 2 6" xfId="25705" xr:uid="{00000000-0005-0000-0000-0000F6630000}"/>
    <cellStyle name="Normal 2 2 6 2" xfId="25706" xr:uid="{00000000-0005-0000-0000-0000F7630000}"/>
    <cellStyle name="Normal 2 2 6 3" xfId="25707" xr:uid="{00000000-0005-0000-0000-0000F8630000}"/>
    <cellStyle name="Normal 2 2 7" xfId="25708" xr:uid="{00000000-0005-0000-0000-0000F9630000}"/>
    <cellStyle name="Normal 2 2 7 2" xfId="25709" xr:uid="{00000000-0005-0000-0000-0000FA630000}"/>
    <cellStyle name="Normal 2 2 7 3" xfId="25710" xr:uid="{00000000-0005-0000-0000-0000FB630000}"/>
    <cellStyle name="Normal 2 2 8" xfId="25711" xr:uid="{00000000-0005-0000-0000-0000FC630000}"/>
    <cellStyle name="Normal 2 2 8 2" xfId="25712" xr:uid="{00000000-0005-0000-0000-0000FD630000}"/>
    <cellStyle name="Normal 2 2 8 3" xfId="25713" xr:uid="{00000000-0005-0000-0000-0000FE630000}"/>
    <cellStyle name="Normal 2 2 9" xfId="25714" xr:uid="{00000000-0005-0000-0000-0000FF630000}"/>
    <cellStyle name="Normal 2 2 9 2" xfId="25715" xr:uid="{00000000-0005-0000-0000-000000640000}"/>
    <cellStyle name="Normal 2 2 9 3" xfId="25716" xr:uid="{00000000-0005-0000-0000-000001640000}"/>
    <cellStyle name="Normal 2 20" xfId="25717" xr:uid="{00000000-0005-0000-0000-000002640000}"/>
    <cellStyle name="Normal 2 20 2" xfId="25718" xr:uid="{00000000-0005-0000-0000-000003640000}"/>
    <cellStyle name="Normal 2 20 3" xfId="25719" xr:uid="{00000000-0005-0000-0000-000004640000}"/>
    <cellStyle name="Normal 2 21" xfId="25720" xr:uid="{00000000-0005-0000-0000-000005640000}"/>
    <cellStyle name="Normal 2 21 2" xfId="25721" xr:uid="{00000000-0005-0000-0000-000006640000}"/>
    <cellStyle name="Normal 2 21 3" xfId="25722" xr:uid="{00000000-0005-0000-0000-000007640000}"/>
    <cellStyle name="Normal 2 22" xfId="25723" xr:uid="{00000000-0005-0000-0000-000008640000}"/>
    <cellStyle name="Normal 2 22 2" xfId="25724" xr:uid="{00000000-0005-0000-0000-000009640000}"/>
    <cellStyle name="Normal 2 22 3" xfId="25725" xr:uid="{00000000-0005-0000-0000-00000A640000}"/>
    <cellStyle name="Normal 2 23" xfId="25726" xr:uid="{00000000-0005-0000-0000-00000B640000}"/>
    <cellStyle name="Normal 2 23 2" xfId="25727" xr:uid="{00000000-0005-0000-0000-00000C640000}"/>
    <cellStyle name="Normal 2 23 2 2" xfId="25728" xr:uid="{00000000-0005-0000-0000-00000D640000}"/>
    <cellStyle name="Normal 2 23 3" xfId="25729" xr:uid="{00000000-0005-0000-0000-00000E640000}"/>
    <cellStyle name="Normal 2 24" xfId="25730" xr:uid="{00000000-0005-0000-0000-00000F640000}"/>
    <cellStyle name="Normal 2 24 2" xfId="25731" xr:uid="{00000000-0005-0000-0000-000010640000}"/>
    <cellStyle name="Normal 2 24 3" xfId="25732" xr:uid="{00000000-0005-0000-0000-000011640000}"/>
    <cellStyle name="Normal 2 25" xfId="25733" xr:uid="{00000000-0005-0000-0000-000012640000}"/>
    <cellStyle name="Normal 2 25 2" xfId="25734" xr:uid="{00000000-0005-0000-0000-000013640000}"/>
    <cellStyle name="Normal 2 25 3" xfId="25735" xr:uid="{00000000-0005-0000-0000-000014640000}"/>
    <cellStyle name="Normal 2 26" xfId="25736" xr:uid="{00000000-0005-0000-0000-000015640000}"/>
    <cellStyle name="Normal 2 26 2" xfId="25737" xr:uid="{00000000-0005-0000-0000-000016640000}"/>
    <cellStyle name="Normal 2 26 3" xfId="25738" xr:uid="{00000000-0005-0000-0000-000017640000}"/>
    <cellStyle name="Normal 2 27" xfId="25739" xr:uid="{00000000-0005-0000-0000-000018640000}"/>
    <cellStyle name="Normal 2 27 2" xfId="25740" xr:uid="{00000000-0005-0000-0000-000019640000}"/>
    <cellStyle name="Normal 2 27 3" xfId="25741" xr:uid="{00000000-0005-0000-0000-00001A640000}"/>
    <cellStyle name="Normal 2 28" xfId="25742" xr:uid="{00000000-0005-0000-0000-00001B640000}"/>
    <cellStyle name="Normal 2 28 2" xfId="25743" xr:uid="{00000000-0005-0000-0000-00001C640000}"/>
    <cellStyle name="Normal 2 28 3" xfId="25744" xr:uid="{00000000-0005-0000-0000-00001D640000}"/>
    <cellStyle name="Normal 2 29" xfId="25745" xr:uid="{00000000-0005-0000-0000-00001E640000}"/>
    <cellStyle name="Normal 2 29 2" xfId="25746" xr:uid="{00000000-0005-0000-0000-00001F640000}"/>
    <cellStyle name="Normal 2 29 3" xfId="25747" xr:uid="{00000000-0005-0000-0000-000020640000}"/>
    <cellStyle name="Normal 2 3" xfId="424" xr:uid="{00000000-0005-0000-0000-000021640000}"/>
    <cellStyle name="Normal 2 3 10" xfId="25749" xr:uid="{00000000-0005-0000-0000-000022640000}"/>
    <cellStyle name="Normal 2 3 10 10" xfId="25750" xr:uid="{00000000-0005-0000-0000-000023640000}"/>
    <cellStyle name="Normal 2 3 10 11" xfId="25751" xr:uid="{00000000-0005-0000-0000-000024640000}"/>
    <cellStyle name="Normal 2 3 10 12" xfId="25752" xr:uid="{00000000-0005-0000-0000-000025640000}"/>
    <cellStyle name="Normal 2 3 10 13" xfId="25753" xr:uid="{00000000-0005-0000-0000-000026640000}"/>
    <cellStyle name="Normal 2 3 10 14" xfId="25754" xr:uid="{00000000-0005-0000-0000-000027640000}"/>
    <cellStyle name="Normal 2 3 10 2" xfId="25755" xr:uid="{00000000-0005-0000-0000-000028640000}"/>
    <cellStyle name="Normal 2 3 10 2 10" xfId="25756" xr:uid="{00000000-0005-0000-0000-000029640000}"/>
    <cellStyle name="Normal 2 3 10 2 2" xfId="25757" xr:uid="{00000000-0005-0000-0000-00002A640000}"/>
    <cellStyle name="Normal 2 3 10 2 3" xfId="25758" xr:uid="{00000000-0005-0000-0000-00002B640000}"/>
    <cellStyle name="Normal 2 3 10 2 4" xfId="25759" xr:uid="{00000000-0005-0000-0000-00002C640000}"/>
    <cellStyle name="Normal 2 3 10 2 5" xfId="25760" xr:uid="{00000000-0005-0000-0000-00002D640000}"/>
    <cellStyle name="Normal 2 3 10 2 6" xfId="25761" xr:uid="{00000000-0005-0000-0000-00002E640000}"/>
    <cellStyle name="Normal 2 3 10 2 7" xfId="25762" xr:uid="{00000000-0005-0000-0000-00002F640000}"/>
    <cellStyle name="Normal 2 3 10 2 8" xfId="25763" xr:uid="{00000000-0005-0000-0000-000030640000}"/>
    <cellStyle name="Normal 2 3 10 2 9" xfId="25764" xr:uid="{00000000-0005-0000-0000-000031640000}"/>
    <cellStyle name="Normal 2 3 10 3" xfId="25765" xr:uid="{00000000-0005-0000-0000-000032640000}"/>
    <cellStyle name="Normal 2 3 10 3 10" xfId="25766" xr:uid="{00000000-0005-0000-0000-000033640000}"/>
    <cellStyle name="Normal 2 3 10 3 2" xfId="25767" xr:uid="{00000000-0005-0000-0000-000034640000}"/>
    <cellStyle name="Normal 2 3 10 3 3" xfId="25768" xr:uid="{00000000-0005-0000-0000-000035640000}"/>
    <cellStyle name="Normal 2 3 10 3 4" xfId="25769" xr:uid="{00000000-0005-0000-0000-000036640000}"/>
    <cellStyle name="Normal 2 3 10 3 5" xfId="25770" xr:uid="{00000000-0005-0000-0000-000037640000}"/>
    <cellStyle name="Normal 2 3 10 3 6" xfId="25771" xr:uid="{00000000-0005-0000-0000-000038640000}"/>
    <cellStyle name="Normal 2 3 10 3 7" xfId="25772" xr:uid="{00000000-0005-0000-0000-000039640000}"/>
    <cellStyle name="Normal 2 3 10 3 8" xfId="25773" xr:uid="{00000000-0005-0000-0000-00003A640000}"/>
    <cellStyle name="Normal 2 3 10 3 9" xfId="25774" xr:uid="{00000000-0005-0000-0000-00003B640000}"/>
    <cellStyle name="Normal 2 3 10 4" xfId="25775" xr:uid="{00000000-0005-0000-0000-00003C640000}"/>
    <cellStyle name="Normal 2 3 10 4 10" xfId="25776" xr:uid="{00000000-0005-0000-0000-00003D640000}"/>
    <cellStyle name="Normal 2 3 10 4 2" xfId="25777" xr:uid="{00000000-0005-0000-0000-00003E640000}"/>
    <cellStyle name="Normal 2 3 10 4 3" xfId="25778" xr:uid="{00000000-0005-0000-0000-00003F640000}"/>
    <cellStyle name="Normal 2 3 10 4 4" xfId="25779" xr:uid="{00000000-0005-0000-0000-000040640000}"/>
    <cellStyle name="Normal 2 3 10 4 5" xfId="25780" xr:uid="{00000000-0005-0000-0000-000041640000}"/>
    <cellStyle name="Normal 2 3 10 4 6" xfId="25781" xr:uid="{00000000-0005-0000-0000-000042640000}"/>
    <cellStyle name="Normal 2 3 10 4 7" xfId="25782" xr:uid="{00000000-0005-0000-0000-000043640000}"/>
    <cellStyle name="Normal 2 3 10 4 8" xfId="25783" xr:uid="{00000000-0005-0000-0000-000044640000}"/>
    <cellStyle name="Normal 2 3 10 4 9" xfId="25784" xr:uid="{00000000-0005-0000-0000-000045640000}"/>
    <cellStyle name="Normal 2 3 10 5" xfId="25785" xr:uid="{00000000-0005-0000-0000-000046640000}"/>
    <cellStyle name="Normal 2 3 10 5 10" xfId="25786" xr:uid="{00000000-0005-0000-0000-000047640000}"/>
    <cellStyle name="Normal 2 3 10 5 2" xfId="25787" xr:uid="{00000000-0005-0000-0000-000048640000}"/>
    <cellStyle name="Normal 2 3 10 5 3" xfId="25788" xr:uid="{00000000-0005-0000-0000-000049640000}"/>
    <cellStyle name="Normal 2 3 10 5 4" xfId="25789" xr:uid="{00000000-0005-0000-0000-00004A640000}"/>
    <cellStyle name="Normal 2 3 10 5 5" xfId="25790" xr:uid="{00000000-0005-0000-0000-00004B640000}"/>
    <cellStyle name="Normal 2 3 10 5 6" xfId="25791" xr:uid="{00000000-0005-0000-0000-00004C640000}"/>
    <cellStyle name="Normal 2 3 10 5 7" xfId="25792" xr:uid="{00000000-0005-0000-0000-00004D640000}"/>
    <cellStyle name="Normal 2 3 10 5 8" xfId="25793" xr:uid="{00000000-0005-0000-0000-00004E640000}"/>
    <cellStyle name="Normal 2 3 10 5 9" xfId="25794" xr:uid="{00000000-0005-0000-0000-00004F640000}"/>
    <cellStyle name="Normal 2 3 10 6" xfId="25795" xr:uid="{00000000-0005-0000-0000-000050640000}"/>
    <cellStyle name="Normal 2 3 10 7" xfId="25796" xr:uid="{00000000-0005-0000-0000-000051640000}"/>
    <cellStyle name="Normal 2 3 10 8" xfId="25797" xr:uid="{00000000-0005-0000-0000-000052640000}"/>
    <cellStyle name="Normal 2 3 10 9" xfId="25798" xr:uid="{00000000-0005-0000-0000-000053640000}"/>
    <cellStyle name="Normal 2 3 11" xfId="25799" xr:uid="{00000000-0005-0000-0000-000054640000}"/>
    <cellStyle name="Normal 2 3 11 10" xfId="25800" xr:uid="{00000000-0005-0000-0000-000055640000}"/>
    <cellStyle name="Normal 2 3 11 11" xfId="25801" xr:uid="{00000000-0005-0000-0000-000056640000}"/>
    <cellStyle name="Normal 2 3 11 12" xfId="25802" xr:uid="{00000000-0005-0000-0000-000057640000}"/>
    <cellStyle name="Normal 2 3 11 13" xfId="25803" xr:uid="{00000000-0005-0000-0000-000058640000}"/>
    <cellStyle name="Normal 2 3 11 14" xfId="25804" xr:uid="{00000000-0005-0000-0000-000059640000}"/>
    <cellStyle name="Normal 2 3 11 2" xfId="25805" xr:uid="{00000000-0005-0000-0000-00005A640000}"/>
    <cellStyle name="Normal 2 3 11 2 10" xfId="25806" xr:uid="{00000000-0005-0000-0000-00005B640000}"/>
    <cellStyle name="Normal 2 3 11 2 2" xfId="25807" xr:uid="{00000000-0005-0000-0000-00005C640000}"/>
    <cellStyle name="Normal 2 3 11 2 3" xfId="25808" xr:uid="{00000000-0005-0000-0000-00005D640000}"/>
    <cellStyle name="Normal 2 3 11 2 4" xfId="25809" xr:uid="{00000000-0005-0000-0000-00005E640000}"/>
    <cellStyle name="Normal 2 3 11 2 5" xfId="25810" xr:uid="{00000000-0005-0000-0000-00005F640000}"/>
    <cellStyle name="Normal 2 3 11 2 6" xfId="25811" xr:uid="{00000000-0005-0000-0000-000060640000}"/>
    <cellStyle name="Normal 2 3 11 2 7" xfId="25812" xr:uid="{00000000-0005-0000-0000-000061640000}"/>
    <cellStyle name="Normal 2 3 11 2 8" xfId="25813" xr:uid="{00000000-0005-0000-0000-000062640000}"/>
    <cellStyle name="Normal 2 3 11 2 9" xfId="25814" xr:uid="{00000000-0005-0000-0000-000063640000}"/>
    <cellStyle name="Normal 2 3 11 3" xfId="25815" xr:uid="{00000000-0005-0000-0000-000064640000}"/>
    <cellStyle name="Normal 2 3 11 3 10" xfId="25816" xr:uid="{00000000-0005-0000-0000-000065640000}"/>
    <cellStyle name="Normal 2 3 11 3 2" xfId="25817" xr:uid="{00000000-0005-0000-0000-000066640000}"/>
    <cellStyle name="Normal 2 3 11 3 3" xfId="25818" xr:uid="{00000000-0005-0000-0000-000067640000}"/>
    <cellStyle name="Normal 2 3 11 3 4" xfId="25819" xr:uid="{00000000-0005-0000-0000-000068640000}"/>
    <cellStyle name="Normal 2 3 11 3 5" xfId="25820" xr:uid="{00000000-0005-0000-0000-000069640000}"/>
    <cellStyle name="Normal 2 3 11 3 6" xfId="25821" xr:uid="{00000000-0005-0000-0000-00006A640000}"/>
    <cellStyle name="Normal 2 3 11 3 7" xfId="25822" xr:uid="{00000000-0005-0000-0000-00006B640000}"/>
    <cellStyle name="Normal 2 3 11 3 8" xfId="25823" xr:uid="{00000000-0005-0000-0000-00006C640000}"/>
    <cellStyle name="Normal 2 3 11 3 9" xfId="25824" xr:uid="{00000000-0005-0000-0000-00006D640000}"/>
    <cellStyle name="Normal 2 3 11 4" xfId="25825" xr:uid="{00000000-0005-0000-0000-00006E640000}"/>
    <cellStyle name="Normal 2 3 11 4 10" xfId="25826" xr:uid="{00000000-0005-0000-0000-00006F640000}"/>
    <cellStyle name="Normal 2 3 11 4 2" xfId="25827" xr:uid="{00000000-0005-0000-0000-000070640000}"/>
    <cellStyle name="Normal 2 3 11 4 3" xfId="25828" xr:uid="{00000000-0005-0000-0000-000071640000}"/>
    <cellStyle name="Normal 2 3 11 4 4" xfId="25829" xr:uid="{00000000-0005-0000-0000-000072640000}"/>
    <cellStyle name="Normal 2 3 11 4 5" xfId="25830" xr:uid="{00000000-0005-0000-0000-000073640000}"/>
    <cellStyle name="Normal 2 3 11 4 6" xfId="25831" xr:uid="{00000000-0005-0000-0000-000074640000}"/>
    <cellStyle name="Normal 2 3 11 4 7" xfId="25832" xr:uid="{00000000-0005-0000-0000-000075640000}"/>
    <cellStyle name="Normal 2 3 11 4 8" xfId="25833" xr:uid="{00000000-0005-0000-0000-000076640000}"/>
    <cellStyle name="Normal 2 3 11 4 9" xfId="25834" xr:uid="{00000000-0005-0000-0000-000077640000}"/>
    <cellStyle name="Normal 2 3 11 5" xfId="25835" xr:uid="{00000000-0005-0000-0000-000078640000}"/>
    <cellStyle name="Normal 2 3 11 5 10" xfId="25836" xr:uid="{00000000-0005-0000-0000-000079640000}"/>
    <cellStyle name="Normal 2 3 11 5 2" xfId="25837" xr:uid="{00000000-0005-0000-0000-00007A640000}"/>
    <cellStyle name="Normal 2 3 11 5 3" xfId="25838" xr:uid="{00000000-0005-0000-0000-00007B640000}"/>
    <cellStyle name="Normal 2 3 11 5 4" xfId="25839" xr:uid="{00000000-0005-0000-0000-00007C640000}"/>
    <cellStyle name="Normal 2 3 11 5 5" xfId="25840" xr:uid="{00000000-0005-0000-0000-00007D640000}"/>
    <cellStyle name="Normal 2 3 11 5 6" xfId="25841" xr:uid="{00000000-0005-0000-0000-00007E640000}"/>
    <cellStyle name="Normal 2 3 11 5 7" xfId="25842" xr:uid="{00000000-0005-0000-0000-00007F640000}"/>
    <cellStyle name="Normal 2 3 11 5 8" xfId="25843" xr:uid="{00000000-0005-0000-0000-000080640000}"/>
    <cellStyle name="Normal 2 3 11 5 9" xfId="25844" xr:uid="{00000000-0005-0000-0000-000081640000}"/>
    <cellStyle name="Normal 2 3 11 6" xfId="25845" xr:uid="{00000000-0005-0000-0000-000082640000}"/>
    <cellStyle name="Normal 2 3 11 7" xfId="25846" xr:uid="{00000000-0005-0000-0000-000083640000}"/>
    <cellStyle name="Normal 2 3 11 8" xfId="25847" xr:uid="{00000000-0005-0000-0000-000084640000}"/>
    <cellStyle name="Normal 2 3 11 9" xfId="25848" xr:uid="{00000000-0005-0000-0000-000085640000}"/>
    <cellStyle name="Normal 2 3 12" xfId="25849" xr:uid="{00000000-0005-0000-0000-000086640000}"/>
    <cellStyle name="Normal 2 3 12 10" xfId="25850" xr:uid="{00000000-0005-0000-0000-000087640000}"/>
    <cellStyle name="Normal 2 3 12 11" xfId="25851" xr:uid="{00000000-0005-0000-0000-000088640000}"/>
    <cellStyle name="Normal 2 3 12 12" xfId="25852" xr:uid="{00000000-0005-0000-0000-000089640000}"/>
    <cellStyle name="Normal 2 3 12 13" xfId="25853" xr:uid="{00000000-0005-0000-0000-00008A640000}"/>
    <cellStyle name="Normal 2 3 12 14" xfId="25854" xr:uid="{00000000-0005-0000-0000-00008B640000}"/>
    <cellStyle name="Normal 2 3 12 2" xfId="25855" xr:uid="{00000000-0005-0000-0000-00008C640000}"/>
    <cellStyle name="Normal 2 3 12 2 10" xfId="25856" xr:uid="{00000000-0005-0000-0000-00008D640000}"/>
    <cellStyle name="Normal 2 3 12 2 2" xfId="25857" xr:uid="{00000000-0005-0000-0000-00008E640000}"/>
    <cellStyle name="Normal 2 3 12 2 3" xfId="25858" xr:uid="{00000000-0005-0000-0000-00008F640000}"/>
    <cellStyle name="Normal 2 3 12 2 4" xfId="25859" xr:uid="{00000000-0005-0000-0000-000090640000}"/>
    <cellStyle name="Normal 2 3 12 2 5" xfId="25860" xr:uid="{00000000-0005-0000-0000-000091640000}"/>
    <cellStyle name="Normal 2 3 12 2 6" xfId="25861" xr:uid="{00000000-0005-0000-0000-000092640000}"/>
    <cellStyle name="Normal 2 3 12 2 7" xfId="25862" xr:uid="{00000000-0005-0000-0000-000093640000}"/>
    <cellStyle name="Normal 2 3 12 2 8" xfId="25863" xr:uid="{00000000-0005-0000-0000-000094640000}"/>
    <cellStyle name="Normal 2 3 12 2 9" xfId="25864" xr:uid="{00000000-0005-0000-0000-000095640000}"/>
    <cellStyle name="Normal 2 3 12 3" xfId="25865" xr:uid="{00000000-0005-0000-0000-000096640000}"/>
    <cellStyle name="Normal 2 3 12 3 10" xfId="25866" xr:uid="{00000000-0005-0000-0000-000097640000}"/>
    <cellStyle name="Normal 2 3 12 3 2" xfId="25867" xr:uid="{00000000-0005-0000-0000-000098640000}"/>
    <cellStyle name="Normal 2 3 12 3 3" xfId="25868" xr:uid="{00000000-0005-0000-0000-000099640000}"/>
    <cellStyle name="Normal 2 3 12 3 4" xfId="25869" xr:uid="{00000000-0005-0000-0000-00009A640000}"/>
    <cellStyle name="Normal 2 3 12 3 5" xfId="25870" xr:uid="{00000000-0005-0000-0000-00009B640000}"/>
    <cellStyle name="Normal 2 3 12 3 6" xfId="25871" xr:uid="{00000000-0005-0000-0000-00009C640000}"/>
    <cellStyle name="Normal 2 3 12 3 7" xfId="25872" xr:uid="{00000000-0005-0000-0000-00009D640000}"/>
    <cellStyle name="Normal 2 3 12 3 8" xfId="25873" xr:uid="{00000000-0005-0000-0000-00009E640000}"/>
    <cellStyle name="Normal 2 3 12 3 9" xfId="25874" xr:uid="{00000000-0005-0000-0000-00009F640000}"/>
    <cellStyle name="Normal 2 3 12 4" xfId="25875" xr:uid="{00000000-0005-0000-0000-0000A0640000}"/>
    <cellStyle name="Normal 2 3 12 4 10" xfId="25876" xr:uid="{00000000-0005-0000-0000-0000A1640000}"/>
    <cellStyle name="Normal 2 3 12 4 2" xfId="25877" xr:uid="{00000000-0005-0000-0000-0000A2640000}"/>
    <cellStyle name="Normal 2 3 12 4 3" xfId="25878" xr:uid="{00000000-0005-0000-0000-0000A3640000}"/>
    <cellStyle name="Normal 2 3 12 4 4" xfId="25879" xr:uid="{00000000-0005-0000-0000-0000A4640000}"/>
    <cellStyle name="Normal 2 3 12 4 5" xfId="25880" xr:uid="{00000000-0005-0000-0000-0000A5640000}"/>
    <cellStyle name="Normal 2 3 12 4 6" xfId="25881" xr:uid="{00000000-0005-0000-0000-0000A6640000}"/>
    <cellStyle name="Normal 2 3 12 4 7" xfId="25882" xr:uid="{00000000-0005-0000-0000-0000A7640000}"/>
    <cellStyle name="Normal 2 3 12 4 8" xfId="25883" xr:uid="{00000000-0005-0000-0000-0000A8640000}"/>
    <cellStyle name="Normal 2 3 12 4 9" xfId="25884" xr:uid="{00000000-0005-0000-0000-0000A9640000}"/>
    <cellStyle name="Normal 2 3 12 5" xfId="25885" xr:uid="{00000000-0005-0000-0000-0000AA640000}"/>
    <cellStyle name="Normal 2 3 12 5 10" xfId="25886" xr:uid="{00000000-0005-0000-0000-0000AB640000}"/>
    <cellStyle name="Normal 2 3 12 5 2" xfId="25887" xr:uid="{00000000-0005-0000-0000-0000AC640000}"/>
    <cellStyle name="Normal 2 3 12 5 3" xfId="25888" xr:uid="{00000000-0005-0000-0000-0000AD640000}"/>
    <cellStyle name="Normal 2 3 12 5 4" xfId="25889" xr:uid="{00000000-0005-0000-0000-0000AE640000}"/>
    <cellStyle name="Normal 2 3 12 5 5" xfId="25890" xr:uid="{00000000-0005-0000-0000-0000AF640000}"/>
    <cellStyle name="Normal 2 3 12 5 6" xfId="25891" xr:uid="{00000000-0005-0000-0000-0000B0640000}"/>
    <cellStyle name="Normal 2 3 12 5 7" xfId="25892" xr:uid="{00000000-0005-0000-0000-0000B1640000}"/>
    <cellStyle name="Normal 2 3 12 5 8" xfId="25893" xr:uid="{00000000-0005-0000-0000-0000B2640000}"/>
    <cellStyle name="Normal 2 3 12 5 9" xfId="25894" xr:uid="{00000000-0005-0000-0000-0000B3640000}"/>
    <cellStyle name="Normal 2 3 12 6" xfId="25895" xr:uid="{00000000-0005-0000-0000-0000B4640000}"/>
    <cellStyle name="Normal 2 3 12 7" xfId="25896" xr:uid="{00000000-0005-0000-0000-0000B5640000}"/>
    <cellStyle name="Normal 2 3 12 8" xfId="25897" xr:uid="{00000000-0005-0000-0000-0000B6640000}"/>
    <cellStyle name="Normal 2 3 12 9" xfId="25898" xr:uid="{00000000-0005-0000-0000-0000B7640000}"/>
    <cellStyle name="Normal 2 3 13" xfId="25899" xr:uid="{00000000-0005-0000-0000-0000B8640000}"/>
    <cellStyle name="Normal 2 3 13 10" xfId="25900" xr:uid="{00000000-0005-0000-0000-0000B9640000}"/>
    <cellStyle name="Normal 2 3 13 11" xfId="25901" xr:uid="{00000000-0005-0000-0000-0000BA640000}"/>
    <cellStyle name="Normal 2 3 13 12" xfId="25902" xr:uid="{00000000-0005-0000-0000-0000BB640000}"/>
    <cellStyle name="Normal 2 3 13 13" xfId="25903" xr:uid="{00000000-0005-0000-0000-0000BC640000}"/>
    <cellStyle name="Normal 2 3 13 14" xfId="25904" xr:uid="{00000000-0005-0000-0000-0000BD640000}"/>
    <cellStyle name="Normal 2 3 13 2" xfId="25905" xr:uid="{00000000-0005-0000-0000-0000BE640000}"/>
    <cellStyle name="Normal 2 3 13 2 10" xfId="25906" xr:uid="{00000000-0005-0000-0000-0000BF640000}"/>
    <cellStyle name="Normal 2 3 13 2 2" xfId="25907" xr:uid="{00000000-0005-0000-0000-0000C0640000}"/>
    <cellStyle name="Normal 2 3 13 2 3" xfId="25908" xr:uid="{00000000-0005-0000-0000-0000C1640000}"/>
    <cellStyle name="Normal 2 3 13 2 4" xfId="25909" xr:uid="{00000000-0005-0000-0000-0000C2640000}"/>
    <cellStyle name="Normal 2 3 13 2 5" xfId="25910" xr:uid="{00000000-0005-0000-0000-0000C3640000}"/>
    <cellStyle name="Normal 2 3 13 2 6" xfId="25911" xr:uid="{00000000-0005-0000-0000-0000C4640000}"/>
    <cellStyle name="Normal 2 3 13 2 7" xfId="25912" xr:uid="{00000000-0005-0000-0000-0000C5640000}"/>
    <cellStyle name="Normal 2 3 13 2 8" xfId="25913" xr:uid="{00000000-0005-0000-0000-0000C6640000}"/>
    <cellStyle name="Normal 2 3 13 2 9" xfId="25914" xr:uid="{00000000-0005-0000-0000-0000C7640000}"/>
    <cellStyle name="Normal 2 3 13 3" xfId="25915" xr:uid="{00000000-0005-0000-0000-0000C8640000}"/>
    <cellStyle name="Normal 2 3 13 3 10" xfId="25916" xr:uid="{00000000-0005-0000-0000-0000C9640000}"/>
    <cellStyle name="Normal 2 3 13 3 2" xfId="25917" xr:uid="{00000000-0005-0000-0000-0000CA640000}"/>
    <cellStyle name="Normal 2 3 13 3 3" xfId="25918" xr:uid="{00000000-0005-0000-0000-0000CB640000}"/>
    <cellStyle name="Normal 2 3 13 3 4" xfId="25919" xr:uid="{00000000-0005-0000-0000-0000CC640000}"/>
    <cellStyle name="Normal 2 3 13 3 5" xfId="25920" xr:uid="{00000000-0005-0000-0000-0000CD640000}"/>
    <cellStyle name="Normal 2 3 13 3 6" xfId="25921" xr:uid="{00000000-0005-0000-0000-0000CE640000}"/>
    <cellStyle name="Normal 2 3 13 3 7" xfId="25922" xr:uid="{00000000-0005-0000-0000-0000CF640000}"/>
    <cellStyle name="Normal 2 3 13 3 8" xfId="25923" xr:uid="{00000000-0005-0000-0000-0000D0640000}"/>
    <cellStyle name="Normal 2 3 13 3 9" xfId="25924" xr:uid="{00000000-0005-0000-0000-0000D1640000}"/>
    <cellStyle name="Normal 2 3 13 4" xfId="25925" xr:uid="{00000000-0005-0000-0000-0000D2640000}"/>
    <cellStyle name="Normal 2 3 13 4 10" xfId="25926" xr:uid="{00000000-0005-0000-0000-0000D3640000}"/>
    <cellStyle name="Normal 2 3 13 4 2" xfId="25927" xr:uid="{00000000-0005-0000-0000-0000D4640000}"/>
    <cellStyle name="Normal 2 3 13 4 3" xfId="25928" xr:uid="{00000000-0005-0000-0000-0000D5640000}"/>
    <cellStyle name="Normal 2 3 13 4 4" xfId="25929" xr:uid="{00000000-0005-0000-0000-0000D6640000}"/>
    <cellStyle name="Normal 2 3 13 4 5" xfId="25930" xr:uid="{00000000-0005-0000-0000-0000D7640000}"/>
    <cellStyle name="Normal 2 3 13 4 6" xfId="25931" xr:uid="{00000000-0005-0000-0000-0000D8640000}"/>
    <cellStyle name="Normal 2 3 13 4 7" xfId="25932" xr:uid="{00000000-0005-0000-0000-0000D9640000}"/>
    <cellStyle name="Normal 2 3 13 4 8" xfId="25933" xr:uid="{00000000-0005-0000-0000-0000DA640000}"/>
    <cellStyle name="Normal 2 3 13 4 9" xfId="25934" xr:uid="{00000000-0005-0000-0000-0000DB640000}"/>
    <cellStyle name="Normal 2 3 13 5" xfId="25935" xr:uid="{00000000-0005-0000-0000-0000DC640000}"/>
    <cellStyle name="Normal 2 3 13 5 10" xfId="25936" xr:uid="{00000000-0005-0000-0000-0000DD640000}"/>
    <cellStyle name="Normal 2 3 13 5 2" xfId="25937" xr:uid="{00000000-0005-0000-0000-0000DE640000}"/>
    <cellStyle name="Normal 2 3 13 5 3" xfId="25938" xr:uid="{00000000-0005-0000-0000-0000DF640000}"/>
    <cellStyle name="Normal 2 3 13 5 4" xfId="25939" xr:uid="{00000000-0005-0000-0000-0000E0640000}"/>
    <cellStyle name="Normal 2 3 13 5 5" xfId="25940" xr:uid="{00000000-0005-0000-0000-0000E1640000}"/>
    <cellStyle name="Normal 2 3 13 5 6" xfId="25941" xr:uid="{00000000-0005-0000-0000-0000E2640000}"/>
    <cellStyle name="Normal 2 3 13 5 7" xfId="25942" xr:uid="{00000000-0005-0000-0000-0000E3640000}"/>
    <cellStyle name="Normal 2 3 13 5 8" xfId="25943" xr:uid="{00000000-0005-0000-0000-0000E4640000}"/>
    <cellStyle name="Normal 2 3 13 5 9" xfId="25944" xr:uid="{00000000-0005-0000-0000-0000E5640000}"/>
    <cellStyle name="Normal 2 3 13 6" xfId="25945" xr:uid="{00000000-0005-0000-0000-0000E6640000}"/>
    <cellStyle name="Normal 2 3 13 7" xfId="25946" xr:uid="{00000000-0005-0000-0000-0000E7640000}"/>
    <cellStyle name="Normal 2 3 13 8" xfId="25947" xr:uid="{00000000-0005-0000-0000-0000E8640000}"/>
    <cellStyle name="Normal 2 3 13 9" xfId="25948" xr:uid="{00000000-0005-0000-0000-0000E9640000}"/>
    <cellStyle name="Normal 2 3 14" xfId="25949" xr:uid="{00000000-0005-0000-0000-0000EA640000}"/>
    <cellStyle name="Normal 2 3 14 10" xfId="25950" xr:uid="{00000000-0005-0000-0000-0000EB640000}"/>
    <cellStyle name="Normal 2 3 14 11" xfId="25951" xr:uid="{00000000-0005-0000-0000-0000EC640000}"/>
    <cellStyle name="Normal 2 3 14 12" xfId="25952" xr:uid="{00000000-0005-0000-0000-0000ED640000}"/>
    <cellStyle name="Normal 2 3 14 13" xfId="25953" xr:uid="{00000000-0005-0000-0000-0000EE640000}"/>
    <cellStyle name="Normal 2 3 14 14" xfId="25954" xr:uid="{00000000-0005-0000-0000-0000EF640000}"/>
    <cellStyle name="Normal 2 3 14 2" xfId="25955" xr:uid="{00000000-0005-0000-0000-0000F0640000}"/>
    <cellStyle name="Normal 2 3 14 2 10" xfId="25956" xr:uid="{00000000-0005-0000-0000-0000F1640000}"/>
    <cellStyle name="Normal 2 3 14 2 2" xfId="25957" xr:uid="{00000000-0005-0000-0000-0000F2640000}"/>
    <cellStyle name="Normal 2 3 14 2 3" xfId="25958" xr:uid="{00000000-0005-0000-0000-0000F3640000}"/>
    <cellStyle name="Normal 2 3 14 2 4" xfId="25959" xr:uid="{00000000-0005-0000-0000-0000F4640000}"/>
    <cellStyle name="Normal 2 3 14 2 5" xfId="25960" xr:uid="{00000000-0005-0000-0000-0000F5640000}"/>
    <cellStyle name="Normal 2 3 14 2 6" xfId="25961" xr:uid="{00000000-0005-0000-0000-0000F6640000}"/>
    <cellStyle name="Normal 2 3 14 2 7" xfId="25962" xr:uid="{00000000-0005-0000-0000-0000F7640000}"/>
    <cellStyle name="Normal 2 3 14 2 8" xfId="25963" xr:uid="{00000000-0005-0000-0000-0000F8640000}"/>
    <cellStyle name="Normal 2 3 14 2 9" xfId="25964" xr:uid="{00000000-0005-0000-0000-0000F9640000}"/>
    <cellStyle name="Normal 2 3 14 3" xfId="25965" xr:uid="{00000000-0005-0000-0000-0000FA640000}"/>
    <cellStyle name="Normal 2 3 14 3 10" xfId="25966" xr:uid="{00000000-0005-0000-0000-0000FB640000}"/>
    <cellStyle name="Normal 2 3 14 3 2" xfId="25967" xr:uid="{00000000-0005-0000-0000-0000FC640000}"/>
    <cellStyle name="Normal 2 3 14 3 3" xfId="25968" xr:uid="{00000000-0005-0000-0000-0000FD640000}"/>
    <cellStyle name="Normal 2 3 14 3 4" xfId="25969" xr:uid="{00000000-0005-0000-0000-0000FE640000}"/>
    <cellStyle name="Normal 2 3 14 3 5" xfId="25970" xr:uid="{00000000-0005-0000-0000-0000FF640000}"/>
    <cellStyle name="Normal 2 3 14 3 6" xfId="25971" xr:uid="{00000000-0005-0000-0000-000000650000}"/>
    <cellStyle name="Normal 2 3 14 3 7" xfId="25972" xr:uid="{00000000-0005-0000-0000-000001650000}"/>
    <cellStyle name="Normal 2 3 14 3 8" xfId="25973" xr:uid="{00000000-0005-0000-0000-000002650000}"/>
    <cellStyle name="Normal 2 3 14 3 9" xfId="25974" xr:uid="{00000000-0005-0000-0000-000003650000}"/>
    <cellStyle name="Normal 2 3 14 4" xfId="25975" xr:uid="{00000000-0005-0000-0000-000004650000}"/>
    <cellStyle name="Normal 2 3 14 4 10" xfId="25976" xr:uid="{00000000-0005-0000-0000-000005650000}"/>
    <cellStyle name="Normal 2 3 14 4 2" xfId="25977" xr:uid="{00000000-0005-0000-0000-000006650000}"/>
    <cellStyle name="Normal 2 3 14 4 3" xfId="25978" xr:uid="{00000000-0005-0000-0000-000007650000}"/>
    <cellStyle name="Normal 2 3 14 4 4" xfId="25979" xr:uid="{00000000-0005-0000-0000-000008650000}"/>
    <cellStyle name="Normal 2 3 14 4 5" xfId="25980" xr:uid="{00000000-0005-0000-0000-000009650000}"/>
    <cellStyle name="Normal 2 3 14 4 6" xfId="25981" xr:uid="{00000000-0005-0000-0000-00000A650000}"/>
    <cellStyle name="Normal 2 3 14 4 7" xfId="25982" xr:uid="{00000000-0005-0000-0000-00000B650000}"/>
    <cellStyle name="Normal 2 3 14 4 8" xfId="25983" xr:uid="{00000000-0005-0000-0000-00000C650000}"/>
    <cellStyle name="Normal 2 3 14 4 9" xfId="25984" xr:uid="{00000000-0005-0000-0000-00000D650000}"/>
    <cellStyle name="Normal 2 3 14 5" xfId="25985" xr:uid="{00000000-0005-0000-0000-00000E650000}"/>
    <cellStyle name="Normal 2 3 14 5 10" xfId="25986" xr:uid="{00000000-0005-0000-0000-00000F650000}"/>
    <cellStyle name="Normal 2 3 14 5 2" xfId="25987" xr:uid="{00000000-0005-0000-0000-000010650000}"/>
    <cellStyle name="Normal 2 3 14 5 3" xfId="25988" xr:uid="{00000000-0005-0000-0000-000011650000}"/>
    <cellStyle name="Normal 2 3 14 5 4" xfId="25989" xr:uid="{00000000-0005-0000-0000-000012650000}"/>
    <cellStyle name="Normal 2 3 14 5 5" xfId="25990" xr:uid="{00000000-0005-0000-0000-000013650000}"/>
    <cellStyle name="Normal 2 3 14 5 6" xfId="25991" xr:uid="{00000000-0005-0000-0000-000014650000}"/>
    <cellStyle name="Normal 2 3 14 5 7" xfId="25992" xr:uid="{00000000-0005-0000-0000-000015650000}"/>
    <cellStyle name="Normal 2 3 14 5 8" xfId="25993" xr:uid="{00000000-0005-0000-0000-000016650000}"/>
    <cellStyle name="Normal 2 3 14 5 9" xfId="25994" xr:uid="{00000000-0005-0000-0000-000017650000}"/>
    <cellStyle name="Normal 2 3 14 6" xfId="25995" xr:uid="{00000000-0005-0000-0000-000018650000}"/>
    <cellStyle name="Normal 2 3 14 7" xfId="25996" xr:uid="{00000000-0005-0000-0000-000019650000}"/>
    <cellStyle name="Normal 2 3 14 8" xfId="25997" xr:uid="{00000000-0005-0000-0000-00001A650000}"/>
    <cellStyle name="Normal 2 3 14 9" xfId="25998" xr:uid="{00000000-0005-0000-0000-00001B650000}"/>
    <cellStyle name="Normal 2 3 15" xfId="25999" xr:uid="{00000000-0005-0000-0000-00001C650000}"/>
    <cellStyle name="Normal 2 3 15 10" xfId="26000" xr:uid="{00000000-0005-0000-0000-00001D650000}"/>
    <cellStyle name="Normal 2 3 15 11" xfId="26001" xr:uid="{00000000-0005-0000-0000-00001E650000}"/>
    <cellStyle name="Normal 2 3 15 12" xfId="26002" xr:uid="{00000000-0005-0000-0000-00001F650000}"/>
    <cellStyle name="Normal 2 3 15 13" xfId="26003" xr:uid="{00000000-0005-0000-0000-000020650000}"/>
    <cellStyle name="Normal 2 3 15 14" xfId="26004" xr:uid="{00000000-0005-0000-0000-000021650000}"/>
    <cellStyle name="Normal 2 3 15 2" xfId="26005" xr:uid="{00000000-0005-0000-0000-000022650000}"/>
    <cellStyle name="Normal 2 3 15 2 10" xfId="26006" xr:uid="{00000000-0005-0000-0000-000023650000}"/>
    <cellStyle name="Normal 2 3 15 2 2" xfId="26007" xr:uid="{00000000-0005-0000-0000-000024650000}"/>
    <cellStyle name="Normal 2 3 15 2 3" xfId="26008" xr:uid="{00000000-0005-0000-0000-000025650000}"/>
    <cellStyle name="Normal 2 3 15 2 4" xfId="26009" xr:uid="{00000000-0005-0000-0000-000026650000}"/>
    <cellStyle name="Normal 2 3 15 2 5" xfId="26010" xr:uid="{00000000-0005-0000-0000-000027650000}"/>
    <cellStyle name="Normal 2 3 15 2 6" xfId="26011" xr:uid="{00000000-0005-0000-0000-000028650000}"/>
    <cellStyle name="Normal 2 3 15 2 7" xfId="26012" xr:uid="{00000000-0005-0000-0000-000029650000}"/>
    <cellStyle name="Normal 2 3 15 2 8" xfId="26013" xr:uid="{00000000-0005-0000-0000-00002A650000}"/>
    <cellStyle name="Normal 2 3 15 2 9" xfId="26014" xr:uid="{00000000-0005-0000-0000-00002B650000}"/>
    <cellStyle name="Normal 2 3 15 3" xfId="26015" xr:uid="{00000000-0005-0000-0000-00002C650000}"/>
    <cellStyle name="Normal 2 3 15 3 10" xfId="26016" xr:uid="{00000000-0005-0000-0000-00002D650000}"/>
    <cellStyle name="Normal 2 3 15 3 2" xfId="26017" xr:uid="{00000000-0005-0000-0000-00002E650000}"/>
    <cellStyle name="Normal 2 3 15 3 3" xfId="26018" xr:uid="{00000000-0005-0000-0000-00002F650000}"/>
    <cellStyle name="Normal 2 3 15 3 4" xfId="26019" xr:uid="{00000000-0005-0000-0000-000030650000}"/>
    <cellStyle name="Normal 2 3 15 3 5" xfId="26020" xr:uid="{00000000-0005-0000-0000-000031650000}"/>
    <cellStyle name="Normal 2 3 15 3 6" xfId="26021" xr:uid="{00000000-0005-0000-0000-000032650000}"/>
    <cellStyle name="Normal 2 3 15 3 7" xfId="26022" xr:uid="{00000000-0005-0000-0000-000033650000}"/>
    <cellStyle name="Normal 2 3 15 3 8" xfId="26023" xr:uid="{00000000-0005-0000-0000-000034650000}"/>
    <cellStyle name="Normal 2 3 15 3 9" xfId="26024" xr:uid="{00000000-0005-0000-0000-000035650000}"/>
    <cellStyle name="Normal 2 3 15 4" xfId="26025" xr:uid="{00000000-0005-0000-0000-000036650000}"/>
    <cellStyle name="Normal 2 3 15 4 10" xfId="26026" xr:uid="{00000000-0005-0000-0000-000037650000}"/>
    <cellStyle name="Normal 2 3 15 4 2" xfId="26027" xr:uid="{00000000-0005-0000-0000-000038650000}"/>
    <cellStyle name="Normal 2 3 15 4 3" xfId="26028" xr:uid="{00000000-0005-0000-0000-000039650000}"/>
    <cellStyle name="Normal 2 3 15 4 4" xfId="26029" xr:uid="{00000000-0005-0000-0000-00003A650000}"/>
    <cellStyle name="Normal 2 3 15 4 5" xfId="26030" xr:uid="{00000000-0005-0000-0000-00003B650000}"/>
    <cellStyle name="Normal 2 3 15 4 6" xfId="26031" xr:uid="{00000000-0005-0000-0000-00003C650000}"/>
    <cellStyle name="Normal 2 3 15 4 7" xfId="26032" xr:uid="{00000000-0005-0000-0000-00003D650000}"/>
    <cellStyle name="Normal 2 3 15 4 8" xfId="26033" xr:uid="{00000000-0005-0000-0000-00003E650000}"/>
    <cellStyle name="Normal 2 3 15 4 9" xfId="26034" xr:uid="{00000000-0005-0000-0000-00003F650000}"/>
    <cellStyle name="Normal 2 3 15 5" xfId="26035" xr:uid="{00000000-0005-0000-0000-000040650000}"/>
    <cellStyle name="Normal 2 3 15 5 10" xfId="26036" xr:uid="{00000000-0005-0000-0000-000041650000}"/>
    <cellStyle name="Normal 2 3 15 5 2" xfId="26037" xr:uid="{00000000-0005-0000-0000-000042650000}"/>
    <cellStyle name="Normal 2 3 15 5 3" xfId="26038" xr:uid="{00000000-0005-0000-0000-000043650000}"/>
    <cellStyle name="Normal 2 3 15 5 4" xfId="26039" xr:uid="{00000000-0005-0000-0000-000044650000}"/>
    <cellStyle name="Normal 2 3 15 5 5" xfId="26040" xr:uid="{00000000-0005-0000-0000-000045650000}"/>
    <cellStyle name="Normal 2 3 15 5 6" xfId="26041" xr:uid="{00000000-0005-0000-0000-000046650000}"/>
    <cellStyle name="Normal 2 3 15 5 7" xfId="26042" xr:uid="{00000000-0005-0000-0000-000047650000}"/>
    <cellStyle name="Normal 2 3 15 5 8" xfId="26043" xr:uid="{00000000-0005-0000-0000-000048650000}"/>
    <cellStyle name="Normal 2 3 15 5 9" xfId="26044" xr:uid="{00000000-0005-0000-0000-000049650000}"/>
    <cellStyle name="Normal 2 3 15 6" xfId="26045" xr:uid="{00000000-0005-0000-0000-00004A650000}"/>
    <cellStyle name="Normal 2 3 15 7" xfId="26046" xr:uid="{00000000-0005-0000-0000-00004B650000}"/>
    <cellStyle name="Normal 2 3 15 8" xfId="26047" xr:uid="{00000000-0005-0000-0000-00004C650000}"/>
    <cellStyle name="Normal 2 3 15 9" xfId="26048" xr:uid="{00000000-0005-0000-0000-00004D650000}"/>
    <cellStyle name="Normal 2 3 16" xfId="26049" xr:uid="{00000000-0005-0000-0000-00004E650000}"/>
    <cellStyle name="Normal 2 3 16 10" xfId="26050" xr:uid="{00000000-0005-0000-0000-00004F650000}"/>
    <cellStyle name="Normal 2 3 16 11" xfId="26051" xr:uid="{00000000-0005-0000-0000-000050650000}"/>
    <cellStyle name="Normal 2 3 16 12" xfId="26052" xr:uid="{00000000-0005-0000-0000-000051650000}"/>
    <cellStyle name="Normal 2 3 16 13" xfId="26053" xr:uid="{00000000-0005-0000-0000-000052650000}"/>
    <cellStyle name="Normal 2 3 16 14" xfId="26054" xr:uid="{00000000-0005-0000-0000-000053650000}"/>
    <cellStyle name="Normal 2 3 16 2" xfId="26055" xr:uid="{00000000-0005-0000-0000-000054650000}"/>
    <cellStyle name="Normal 2 3 16 2 10" xfId="26056" xr:uid="{00000000-0005-0000-0000-000055650000}"/>
    <cellStyle name="Normal 2 3 16 2 2" xfId="26057" xr:uid="{00000000-0005-0000-0000-000056650000}"/>
    <cellStyle name="Normal 2 3 16 2 3" xfId="26058" xr:uid="{00000000-0005-0000-0000-000057650000}"/>
    <cellStyle name="Normal 2 3 16 2 4" xfId="26059" xr:uid="{00000000-0005-0000-0000-000058650000}"/>
    <cellStyle name="Normal 2 3 16 2 5" xfId="26060" xr:uid="{00000000-0005-0000-0000-000059650000}"/>
    <cellStyle name="Normal 2 3 16 2 6" xfId="26061" xr:uid="{00000000-0005-0000-0000-00005A650000}"/>
    <cellStyle name="Normal 2 3 16 2 7" xfId="26062" xr:uid="{00000000-0005-0000-0000-00005B650000}"/>
    <cellStyle name="Normal 2 3 16 2 8" xfId="26063" xr:uid="{00000000-0005-0000-0000-00005C650000}"/>
    <cellStyle name="Normal 2 3 16 2 9" xfId="26064" xr:uid="{00000000-0005-0000-0000-00005D650000}"/>
    <cellStyle name="Normal 2 3 16 3" xfId="26065" xr:uid="{00000000-0005-0000-0000-00005E650000}"/>
    <cellStyle name="Normal 2 3 16 3 10" xfId="26066" xr:uid="{00000000-0005-0000-0000-00005F650000}"/>
    <cellStyle name="Normal 2 3 16 3 2" xfId="26067" xr:uid="{00000000-0005-0000-0000-000060650000}"/>
    <cellStyle name="Normal 2 3 16 3 3" xfId="26068" xr:uid="{00000000-0005-0000-0000-000061650000}"/>
    <cellStyle name="Normal 2 3 16 3 4" xfId="26069" xr:uid="{00000000-0005-0000-0000-000062650000}"/>
    <cellStyle name="Normal 2 3 16 3 5" xfId="26070" xr:uid="{00000000-0005-0000-0000-000063650000}"/>
    <cellStyle name="Normal 2 3 16 3 6" xfId="26071" xr:uid="{00000000-0005-0000-0000-000064650000}"/>
    <cellStyle name="Normal 2 3 16 3 7" xfId="26072" xr:uid="{00000000-0005-0000-0000-000065650000}"/>
    <cellStyle name="Normal 2 3 16 3 8" xfId="26073" xr:uid="{00000000-0005-0000-0000-000066650000}"/>
    <cellStyle name="Normal 2 3 16 3 9" xfId="26074" xr:uid="{00000000-0005-0000-0000-000067650000}"/>
    <cellStyle name="Normal 2 3 16 4" xfId="26075" xr:uid="{00000000-0005-0000-0000-000068650000}"/>
    <cellStyle name="Normal 2 3 16 4 10" xfId="26076" xr:uid="{00000000-0005-0000-0000-000069650000}"/>
    <cellStyle name="Normal 2 3 16 4 2" xfId="26077" xr:uid="{00000000-0005-0000-0000-00006A650000}"/>
    <cellStyle name="Normal 2 3 16 4 3" xfId="26078" xr:uid="{00000000-0005-0000-0000-00006B650000}"/>
    <cellStyle name="Normal 2 3 16 4 4" xfId="26079" xr:uid="{00000000-0005-0000-0000-00006C650000}"/>
    <cellStyle name="Normal 2 3 16 4 5" xfId="26080" xr:uid="{00000000-0005-0000-0000-00006D650000}"/>
    <cellStyle name="Normal 2 3 16 4 6" xfId="26081" xr:uid="{00000000-0005-0000-0000-00006E650000}"/>
    <cellStyle name="Normal 2 3 16 4 7" xfId="26082" xr:uid="{00000000-0005-0000-0000-00006F650000}"/>
    <cellStyle name="Normal 2 3 16 4 8" xfId="26083" xr:uid="{00000000-0005-0000-0000-000070650000}"/>
    <cellStyle name="Normal 2 3 16 4 9" xfId="26084" xr:uid="{00000000-0005-0000-0000-000071650000}"/>
    <cellStyle name="Normal 2 3 16 5" xfId="26085" xr:uid="{00000000-0005-0000-0000-000072650000}"/>
    <cellStyle name="Normal 2 3 16 5 10" xfId="26086" xr:uid="{00000000-0005-0000-0000-000073650000}"/>
    <cellStyle name="Normal 2 3 16 5 2" xfId="26087" xr:uid="{00000000-0005-0000-0000-000074650000}"/>
    <cellStyle name="Normal 2 3 16 5 3" xfId="26088" xr:uid="{00000000-0005-0000-0000-000075650000}"/>
    <cellStyle name="Normal 2 3 16 5 4" xfId="26089" xr:uid="{00000000-0005-0000-0000-000076650000}"/>
    <cellStyle name="Normal 2 3 16 5 5" xfId="26090" xr:uid="{00000000-0005-0000-0000-000077650000}"/>
    <cellStyle name="Normal 2 3 16 5 6" xfId="26091" xr:uid="{00000000-0005-0000-0000-000078650000}"/>
    <cellStyle name="Normal 2 3 16 5 7" xfId="26092" xr:uid="{00000000-0005-0000-0000-000079650000}"/>
    <cellStyle name="Normal 2 3 16 5 8" xfId="26093" xr:uid="{00000000-0005-0000-0000-00007A650000}"/>
    <cellStyle name="Normal 2 3 16 5 9" xfId="26094" xr:uid="{00000000-0005-0000-0000-00007B650000}"/>
    <cellStyle name="Normal 2 3 16 6" xfId="26095" xr:uid="{00000000-0005-0000-0000-00007C650000}"/>
    <cellStyle name="Normal 2 3 16 7" xfId="26096" xr:uid="{00000000-0005-0000-0000-00007D650000}"/>
    <cellStyle name="Normal 2 3 16 8" xfId="26097" xr:uid="{00000000-0005-0000-0000-00007E650000}"/>
    <cellStyle name="Normal 2 3 16 9" xfId="26098" xr:uid="{00000000-0005-0000-0000-00007F650000}"/>
    <cellStyle name="Normal 2 3 17" xfId="26099" xr:uid="{00000000-0005-0000-0000-000080650000}"/>
    <cellStyle name="Normal 2 3 17 10" xfId="26100" xr:uid="{00000000-0005-0000-0000-000081650000}"/>
    <cellStyle name="Normal 2 3 17 11" xfId="26101" xr:uid="{00000000-0005-0000-0000-000082650000}"/>
    <cellStyle name="Normal 2 3 17 12" xfId="26102" xr:uid="{00000000-0005-0000-0000-000083650000}"/>
    <cellStyle name="Normal 2 3 17 13" xfId="26103" xr:uid="{00000000-0005-0000-0000-000084650000}"/>
    <cellStyle name="Normal 2 3 17 14" xfId="26104" xr:uid="{00000000-0005-0000-0000-000085650000}"/>
    <cellStyle name="Normal 2 3 17 2" xfId="26105" xr:uid="{00000000-0005-0000-0000-000086650000}"/>
    <cellStyle name="Normal 2 3 17 2 10" xfId="26106" xr:uid="{00000000-0005-0000-0000-000087650000}"/>
    <cellStyle name="Normal 2 3 17 2 2" xfId="26107" xr:uid="{00000000-0005-0000-0000-000088650000}"/>
    <cellStyle name="Normal 2 3 17 2 3" xfId="26108" xr:uid="{00000000-0005-0000-0000-000089650000}"/>
    <cellStyle name="Normal 2 3 17 2 4" xfId="26109" xr:uid="{00000000-0005-0000-0000-00008A650000}"/>
    <cellStyle name="Normal 2 3 17 2 5" xfId="26110" xr:uid="{00000000-0005-0000-0000-00008B650000}"/>
    <cellStyle name="Normal 2 3 17 2 6" xfId="26111" xr:uid="{00000000-0005-0000-0000-00008C650000}"/>
    <cellStyle name="Normal 2 3 17 2 7" xfId="26112" xr:uid="{00000000-0005-0000-0000-00008D650000}"/>
    <cellStyle name="Normal 2 3 17 2 8" xfId="26113" xr:uid="{00000000-0005-0000-0000-00008E650000}"/>
    <cellStyle name="Normal 2 3 17 2 9" xfId="26114" xr:uid="{00000000-0005-0000-0000-00008F650000}"/>
    <cellStyle name="Normal 2 3 17 3" xfId="26115" xr:uid="{00000000-0005-0000-0000-000090650000}"/>
    <cellStyle name="Normal 2 3 17 3 10" xfId="26116" xr:uid="{00000000-0005-0000-0000-000091650000}"/>
    <cellStyle name="Normal 2 3 17 3 2" xfId="26117" xr:uid="{00000000-0005-0000-0000-000092650000}"/>
    <cellStyle name="Normal 2 3 17 3 3" xfId="26118" xr:uid="{00000000-0005-0000-0000-000093650000}"/>
    <cellStyle name="Normal 2 3 17 3 4" xfId="26119" xr:uid="{00000000-0005-0000-0000-000094650000}"/>
    <cellStyle name="Normal 2 3 17 3 5" xfId="26120" xr:uid="{00000000-0005-0000-0000-000095650000}"/>
    <cellStyle name="Normal 2 3 17 3 6" xfId="26121" xr:uid="{00000000-0005-0000-0000-000096650000}"/>
    <cellStyle name="Normal 2 3 17 3 7" xfId="26122" xr:uid="{00000000-0005-0000-0000-000097650000}"/>
    <cellStyle name="Normal 2 3 17 3 8" xfId="26123" xr:uid="{00000000-0005-0000-0000-000098650000}"/>
    <cellStyle name="Normal 2 3 17 3 9" xfId="26124" xr:uid="{00000000-0005-0000-0000-000099650000}"/>
    <cellStyle name="Normal 2 3 17 4" xfId="26125" xr:uid="{00000000-0005-0000-0000-00009A650000}"/>
    <cellStyle name="Normal 2 3 17 4 10" xfId="26126" xr:uid="{00000000-0005-0000-0000-00009B650000}"/>
    <cellStyle name="Normal 2 3 17 4 2" xfId="26127" xr:uid="{00000000-0005-0000-0000-00009C650000}"/>
    <cellStyle name="Normal 2 3 17 4 3" xfId="26128" xr:uid="{00000000-0005-0000-0000-00009D650000}"/>
    <cellStyle name="Normal 2 3 17 4 4" xfId="26129" xr:uid="{00000000-0005-0000-0000-00009E650000}"/>
    <cellStyle name="Normal 2 3 17 4 5" xfId="26130" xr:uid="{00000000-0005-0000-0000-00009F650000}"/>
    <cellStyle name="Normal 2 3 17 4 6" xfId="26131" xr:uid="{00000000-0005-0000-0000-0000A0650000}"/>
    <cellStyle name="Normal 2 3 17 4 7" xfId="26132" xr:uid="{00000000-0005-0000-0000-0000A1650000}"/>
    <cellStyle name="Normal 2 3 17 4 8" xfId="26133" xr:uid="{00000000-0005-0000-0000-0000A2650000}"/>
    <cellStyle name="Normal 2 3 17 4 9" xfId="26134" xr:uid="{00000000-0005-0000-0000-0000A3650000}"/>
    <cellStyle name="Normal 2 3 17 5" xfId="26135" xr:uid="{00000000-0005-0000-0000-0000A4650000}"/>
    <cellStyle name="Normal 2 3 17 5 10" xfId="26136" xr:uid="{00000000-0005-0000-0000-0000A5650000}"/>
    <cellStyle name="Normal 2 3 17 5 2" xfId="26137" xr:uid="{00000000-0005-0000-0000-0000A6650000}"/>
    <cellStyle name="Normal 2 3 17 5 3" xfId="26138" xr:uid="{00000000-0005-0000-0000-0000A7650000}"/>
    <cellStyle name="Normal 2 3 17 5 4" xfId="26139" xr:uid="{00000000-0005-0000-0000-0000A8650000}"/>
    <cellStyle name="Normal 2 3 17 5 5" xfId="26140" xr:uid="{00000000-0005-0000-0000-0000A9650000}"/>
    <cellStyle name="Normal 2 3 17 5 6" xfId="26141" xr:uid="{00000000-0005-0000-0000-0000AA650000}"/>
    <cellStyle name="Normal 2 3 17 5 7" xfId="26142" xr:uid="{00000000-0005-0000-0000-0000AB650000}"/>
    <cellStyle name="Normal 2 3 17 5 8" xfId="26143" xr:uid="{00000000-0005-0000-0000-0000AC650000}"/>
    <cellStyle name="Normal 2 3 17 5 9" xfId="26144" xr:uid="{00000000-0005-0000-0000-0000AD650000}"/>
    <cellStyle name="Normal 2 3 17 6" xfId="26145" xr:uid="{00000000-0005-0000-0000-0000AE650000}"/>
    <cellStyle name="Normal 2 3 17 7" xfId="26146" xr:uid="{00000000-0005-0000-0000-0000AF650000}"/>
    <cellStyle name="Normal 2 3 17 8" xfId="26147" xr:uid="{00000000-0005-0000-0000-0000B0650000}"/>
    <cellStyle name="Normal 2 3 17 9" xfId="26148" xr:uid="{00000000-0005-0000-0000-0000B1650000}"/>
    <cellStyle name="Normal 2 3 18" xfId="26149" xr:uid="{00000000-0005-0000-0000-0000B2650000}"/>
    <cellStyle name="Normal 2 3 18 10" xfId="26150" xr:uid="{00000000-0005-0000-0000-0000B3650000}"/>
    <cellStyle name="Normal 2 3 18 11" xfId="26151" xr:uid="{00000000-0005-0000-0000-0000B4650000}"/>
    <cellStyle name="Normal 2 3 18 12" xfId="26152" xr:uid="{00000000-0005-0000-0000-0000B5650000}"/>
    <cellStyle name="Normal 2 3 18 13" xfId="26153" xr:uid="{00000000-0005-0000-0000-0000B6650000}"/>
    <cellStyle name="Normal 2 3 18 14" xfId="26154" xr:uid="{00000000-0005-0000-0000-0000B7650000}"/>
    <cellStyle name="Normal 2 3 18 2" xfId="26155" xr:uid="{00000000-0005-0000-0000-0000B8650000}"/>
    <cellStyle name="Normal 2 3 18 2 10" xfId="26156" xr:uid="{00000000-0005-0000-0000-0000B9650000}"/>
    <cellStyle name="Normal 2 3 18 2 2" xfId="26157" xr:uid="{00000000-0005-0000-0000-0000BA650000}"/>
    <cellStyle name="Normal 2 3 18 2 3" xfId="26158" xr:uid="{00000000-0005-0000-0000-0000BB650000}"/>
    <cellStyle name="Normal 2 3 18 2 4" xfId="26159" xr:uid="{00000000-0005-0000-0000-0000BC650000}"/>
    <cellStyle name="Normal 2 3 18 2 5" xfId="26160" xr:uid="{00000000-0005-0000-0000-0000BD650000}"/>
    <cellStyle name="Normal 2 3 18 2 6" xfId="26161" xr:uid="{00000000-0005-0000-0000-0000BE650000}"/>
    <cellStyle name="Normal 2 3 18 2 7" xfId="26162" xr:uid="{00000000-0005-0000-0000-0000BF650000}"/>
    <cellStyle name="Normal 2 3 18 2 8" xfId="26163" xr:uid="{00000000-0005-0000-0000-0000C0650000}"/>
    <cellStyle name="Normal 2 3 18 2 9" xfId="26164" xr:uid="{00000000-0005-0000-0000-0000C1650000}"/>
    <cellStyle name="Normal 2 3 18 3" xfId="26165" xr:uid="{00000000-0005-0000-0000-0000C2650000}"/>
    <cellStyle name="Normal 2 3 18 3 10" xfId="26166" xr:uid="{00000000-0005-0000-0000-0000C3650000}"/>
    <cellStyle name="Normal 2 3 18 3 2" xfId="26167" xr:uid="{00000000-0005-0000-0000-0000C4650000}"/>
    <cellStyle name="Normal 2 3 18 3 3" xfId="26168" xr:uid="{00000000-0005-0000-0000-0000C5650000}"/>
    <cellStyle name="Normal 2 3 18 3 4" xfId="26169" xr:uid="{00000000-0005-0000-0000-0000C6650000}"/>
    <cellStyle name="Normal 2 3 18 3 5" xfId="26170" xr:uid="{00000000-0005-0000-0000-0000C7650000}"/>
    <cellStyle name="Normal 2 3 18 3 6" xfId="26171" xr:uid="{00000000-0005-0000-0000-0000C8650000}"/>
    <cellStyle name="Normal 2 3 18 3 7" xfId="26172" xr:uid="{00000000-0005-0000-0000-0000C9650000}"/>
    <cellStyle name="Normal 2 3 18 3 8" xfId="26173" xr:uid="{00000000-0005-0000-0000-0000CA650000}"/>
    <cellStyle name="Normal 2 3 18 3 9" xfId="26174" xr:uid="{00000000-0005-0000-0000-0000CB650000}"/>
    <cellStyle name="Normal 2 3 18 4" xfId="26175" xr:uid="{00000000-0005-0000-0000-0000CC650000}"/>
    <cellStyle name="Normal 2 3 18 4 10" xfId="26176" xr:uid="{00000000-0005-0000-0000-0000CD650000}"/>
    <cellStyle name="Normal 2 3 18 4 2" xfId="26177" xr:uid="{00000000-0005-0000-0000-0000CE650000}"/>
    <cellStyle name="Normal 2 3 18 4 3" xfId="26178" xr:uid="{00000000-0005-0000-0000-0000CF650000}"/>
    <cellStyle name="Normal 2 3 18 4 4" xfId="26179" xr:uid="{00000000-0005-0000-0000-0000D0650000}"/>
    <cellStyle name="Normal 2 3 18 4 5" xfId="26180" xr:uid="{00000000-0005-0000-0000-0000D1650000}"/>
    <cellStyle name="Normal 2 3 18 4 6" xfId="26181" xr:uid="{00000000-0005-0000-0000-0000D2650000}"/>
    <cellStyle name="Normal 2 3 18 4 7" xfId="26182" xr:uid="{00000000-0005-0000-0000-0000D3650000}"/>
    <cellStyle name="Normal 2 3 18 4 8" xfId="26183" xr:uid="{00000000-0005-0000-0000-0000D4650000}"/>
    <cellStyle name="Normal 2 3 18 4 9" xfId="26184" xr:uid="{00000000-0005-0000-0000-0000D5650000}"/>
    <cellStyle name="Normal 2 3 18 5" xfId="26185" xr:uid="{00000000-0005-0000-0000-0000D6650000}"/>
    <cellStyle name="Normal 2 3 18 5 10" xfId="26186" xr:uid="{00000000-0005-0000-0000-0000D7650000}"/>
    <cellStyle name="Normal 2 3 18 5 2" xfId="26187" xr:uid="{00000000-0005-0000-0000-0000D8650000}"/>
    <cellStyle name="Normal 2 3 18 5 3" xfId="26188" xr:uid="{00000000-0005-0000-0000-0000D9650000}"/>
    <cellStyle name="Normal 2 3 18 5 4" xfId="26189" xr:uid="{00000000-0005-0000-0000-0000DA650000}"/>
    <cellStyle name="Normal 2 3 18 5 5" xfId="26190" xr:uid="{00000000-0005-0000-0000-0000DB650000}"/>
    <cellStyle name="Normal 2 3 18 5 6" xfId="26191" xr:uid="{00000000-0005-0000-0000-0000DC650000}"/>
    <cellStyle name="Normal 2 3 18 5 7" xfId="26192" xr:uid="{00000000-0005-0000-0000-0000DD650000}"/>
    <cellStyle name="Normal 2 3 18 5 8" xfId="26193" xr:uid="{00000000-0005-0000-0000-0000DE650000}"/>
    <cellStyle name="Normal 2 3 18 5 9" xfId="26194" xr:uid="{00000000-0005-0000-0000-0000DF650000}"/>
    <cellStyle name="Normal 2 3 18 6" xfId="26195" xr:uid="{00000000-0005-0000-0000-0000E0650000}"/>
    <cellStyle name="Normal 2 3 18 7" xfId="26196" xr:uid="{00000000-0005-0000-0000-0000E1650000}"/>
    <cellStyle name="Normal 2 3 18 8" xfId="26197" xr:uid="{00000000-0005-0000-0000-0000E2650000}"/>
    <cellStyle name="Normal 2 3 18 9" xfId="26198" xr:uid="{00000000-0005-0000-0000-0000E3650000}"/>
    <cellStyle name="Normal 2 3 19" xfId="26199" xr:uid="{00000000-0005-0000-0000-0000E4650000}"/>
    <cellStyle name="Normal 2 3 19 10" xfId="26200" xr:uid="{00000000-0005-0000-0000-0000E5650000}"/>
    <cellStyle name="Normal 2 3 19 11" xfId="26201" xr:uid="{00000000-0005-0000-0000-0000E6650000}"/>
    <cellStyle name="Normal 2 3 19 12" xfId="26202" xr:uid="{00000000-0005-0000-0000-0000E7650000}"/>
    <cellStyle name="Normal 2 3 19 13" xfId="26203" xr:uid="{00000000-0005-0000-0000-0000E8650000}"/>
    <cellStyle name="Normal 2 3 19 14" xfId="26204" xr:uid="{00000000-0005-0000-0000-0000E9650000}"/>
    <cellStyle name="Normal 2 3 19 2" xfId="26205" xr:uid="{00000000-0005-0000-0000-0000EA650000}"/>
    <cellStyle name="Normal 2 3 19 2 10" xfId="26206" xr:uid="{00000000-0005-0000-0000-0000EB650000}"/>
    <cellStyle name="Normal 2 3 19 2 2" xfId="26207" xr:uid="{00000000-0005-0000-0000-0000EC650000}"/>
    <cellStyle name="Normal 2 3 19 2 3" xfId="26208" xr:uid="{00000000-0005-0000-0000-0000ED650000}"/>
    <cellStyle name="Normal 2 3 19 2 4" xfId="26209" xr:uid="{00000000-0005-0000-0000-0000EE650000}"/>
    <cellStyle name="Normal 2 3 19 2 5" xfId="26210" xr:uid="{00000000-0005-0000-0000-0000EF650000}"/>
    <cellStyle name="Normal 2 3 19 2 6" xfId="26211" xr:uid="{00000000-0005-0000-0000-0000F0650000}"/>
    <cellStyle name="Normal 2 3 19 2 7" xfId="26212" xr:uid="{00000000-0005-0000-0000-0000F1650000}"/>
    <cellStyle name="Normal 2 3 19 2 8" xfId="26213" xr:uid="{00000000-0005-0000-0000-0000F2650000}"/>
    <cellStyle name="Normal 2 3 19 2 9" xfId="26214" xr:uid="{00000000-0005-0000-0000-0000F3650000}"/>
    <cellStyle name="Normal 2 3 19 3" xfId="26215" xr:uid="{00000000-0005-0000-0000-0000F4650000}"/>
    <cellStyle name="Normal 2 3 19 3 10" xfId="26216" xr:uid="{00000000-0005-0000-0000-0000F5650000}"/>
    <cellStyle name="Normal 2 3 19 3 2" xfId="26217" xr:uid="{00000000-0005-0000-0000-0000F6650000}"/>
    <cellStyle name="Normal 2 3 19 3 3" xfId="26218" xr:uid="{00000000-0005-0000-0000-0000F7650000}"/>
    <cellStyle name="Normal 2 3 19 3 4" xfId="26219" xr:uid="{00000000-0005-0000-0000-0000F8650000}"/>
    <cellStyle name="Normal 2 3 19 3 5" xfId="26220" xr:uid="{00000000-0005-0000-0000-0000F9650000}"/>
    <cellStyle name="Normal 2 3 19 3 6" xfId="26221" xr:uid="{00000000-0005-0000-0000-0000FA650000}"/>
    <cellStyle name="Normal 2 3 19 3 7" xfId="26222" xr:uid="{00000000-0005-0000-0000-0000FB650000}"/>
    <cellStyle name="Normal 2 3 19 3 8" xfId="26223" xr:uid="{00000000-0005-0000-0000-0000FC650000}"/>
    <cellStyle name="Normal 2 3 19 3 9" xfId="26224" xr:uid="{00000000-0005-0000-0000-0000FD650000}"/>
    <cellStyle name="Normal 2 3 19 4" xfId="26225" xr:uid="{00000000-0005-0000-0000-0000FE650000}"/>
    <cellStyle name="Normal 2 3 19 4 10" xfId="26226" xr:uid="{00000000-0005-0000-0000-0000FF650000}"/>
    <cellStyle name="Normal 2 3 19 4 2" xfId="26227" xr:uid="{00000000-0005-0000-0000-000000660000}"/>
    <cellStyle name="Normal 2 3 19 4 3" xfId="26228" xr:uid="{00000000-0005-0000-0000-000001660000}"/>
    <cellStyle name="Normal 2 3 19 4 4" xfId="26229" xr:uid="{00000000-0005-0000-0000-000002660000}"/>
    <cellStyle name="Normal 2 3 19 4 5" xfId="26230" xr:uid="{00000000-0005-0000-0000-000003660000}"/>
    <cellStyle name="Normal 2 3 19 4 6" xfId="26231" xr:uid="{00000000-0005-0000-0000-000004660000}"/>
    <cellStyle name="Normal 2 3 19 4 7" xfId="26232" xr:uid="{00000000-0005-0000-0000-000005660000}"/>
    <cellStyle name="Normal 2 3 19 4 8" xfId="26233" xr:uid="{00000000-0005-0000-0000-000006660000}"/>
    <cellStyle name="Normal 2 3 19 4 9" xfId="26234" xr:uid="{00000000-0005-0000-0000-000007660000}"/>
    <cellStyle name="Normal 2 3 19 5" xfId="26235" xr:uid="{00000000-0005-0000-0000-000008660000}"/>
    <cellStyle name="Normal 2 3 19 5 10" xfId="26236" xr:uid="{00000000-0005-0000-0000-000009660000}"/>
    <cellStyle name="Normal 2 3 19 5 2" xfId="26237" xr:uid="{00000000-0005-0000-0000-00000A660000}"/>
    <cellStyle name="Normal 2 3 19 5 3" xfId="26238" xr:uid="{00000000-0005-0000-0000-00000B660000}"/>
    <cellStyle name="Normal 2 3 19 5 4" xfId="26239" xr:uid="{00000000-0005-0000-0000-00000C660000}"/>
    <cellStyle name="Normal 2 3 19 5 5" xfId="26240" xr:uid="{00000000-0005-0000-0000-00000D660000}"/>
    <cellStyle name="Normal 2 3 19 5 6" xfId="26241" xr:uid="{00000000-0005-0000-0000-00000E660000}"/>
    <cellStyle name="Normal 2 3 19 5 7" xfId="26242" xr:uid="{00000000-0005-0000-0000-00000F660000}"/>
    <cellStyle name="Normal 2 3 19 5 8" xfId="26243" xr:uid="{00000000-0005-0000-0000-000010660000}"/>
    <cellStyle name="Normal 2 3 19 5 9" xfId="26244" xr:uid="{00000000-0005-0000-0000-000011660000}"/>
    <cellStyle name="Normal 2 3 19 6" xfId="26245" xr:uid="{00000000-0005-0000-0000-000012660000}"/>
    <cellStyle name="Normal 2 3 19 7" xfId="26246" xr:uid="{00000000-0005-0000-0000-000013660000}"/>
    <cellStyle name="Normal 2 3 19 8" xfId="26247" xr:uid="{00000000-0005-0000-0000-000014660000}"/>
    <cellStyle name="Normal 2 3 19 9" xfId="26248" xr:uid="{00000000-0005-0000-0000-000015660000}"/>
    <cellStyle name="Normal 2 3 2" xfId="26249" xr:uid="{00000000-0005-0000-0000-000016660000}"/>
    <cellStyle name="Normal 2 3 2 10" xfId="26250" xr:uid="{00000000-0005-0000-0000-000017660000}"/>
    <cellStyle name="Normal 2 3 2 10 10" xfId="26251" xr:uid="{00000000-0005-0000-0000-000018660000}"/>
    <cellStyle name="Normal 2 3 2 10 11" xfId="26252" xr:uid="{00000000-0005-0000-0000-000019660000}"/>
    <cellStyle name="Normal 2 3 2 10 12" xfId="26253" xr:uid="{00000000-0005-0000-0000-00001A660000}"/>
    <cellStyle name="Normal 2 3 2 10 13" xfId="26254" xr:uid="{00000000-0005-0000-0000-00001B660000}"/>
    <cellStyle name="Normal 2 3 2 10 14" xfId="26255" xr:uid="{00000000-0005-0000-0000-00001C660000}"/>
    <cellStyle name="Normal 2 3 2 10 2" xfId="26256" xr:uid="{00000000-0005-0000-0000-00001D660000}"/>
    <cellStyle name="Normal 2 3 2 10 2 10" xfId="26257" xr:uid="{00000000-0005-0000-0000-00001E660000}"/>
    <cellStyle name="Normal 2 3 2 10 2 2" xfId="26258" xr:uid="{00000000-0005-0000-0000-00001F660000}"/>
    <cellStyle name="Normal 2 3 2 10 2 3" xfId="26259" xr:uid="{00000000-0005-0000-0000-000020660000}"/>
    <cellStyle name="Normal 2 3 2 10 2 4" xfId="26260" xr:uid="{00000000-0005-0000-0000-000021660000}"/>
    <cellStyle name="Normal 2 3 2 10 2 5" xfId="26261" xr:uid="{00000000-0005-0000-0000-000022660000}"/>
    <cellStyle name="Normal 2 3 2 10 2 6" xfId="26262" xr:uid="{00000000-0005-0000-0000-000023660000}"/>
    <cellStyle name="Normal 2 3 2 10 2 7" xfId="26263" xr:uid="{00000000-0005-0000-0000-000024660000}"/>
    <cellStyle name="Normal 2 3 2 10 2 8" xfId="26264" xr:uid="{00000000-0005-0000-0000-000025660000}"/>
    <cellStyle name="Normal 2 3 2 10 2 9" xfId="26265" xr:uid="{00000000-0005-0000-0000-000026660000}"/>
    <cellStyle name="Normal 2 3 2 10 3" xfId="26266" xr:uid="{00000000-0005-0000-0000-000027660000}"/>
    <cellStyle name="Normal 2 3 2 10 3 10" xfId="26267" xr:uid="{00000000-0005-0000-0000-000028660000}"/>
    <cellStyle name="Normal 2 3 2 10 3 2" xfId="26268" xr:uid="{00000000-0005-0000-0000-000029660000}"/>
    <cellStyle name="Normal 2 3 2 10 3 3" xfId="26269" xr:uid="{00000000-0005-0000-0000-00002A660000}"/>
    <cellStyle name="Normal 2 3 2 10 3 4" xfId="26270" xr:uid="{00000000-0005-0000-0000-00002B660000}"/>
    <cellStyle name="Normal 2 3 2 10 3 5" xfId="26271" xr:uid="{00000000-0005-0000-0000-00002C660000}"/>
    <cellStyle name="Normal 2 3 2 10 3 6" xfId="26272" xr:uid="{00000000-0005-0000-0000-00002D660000}"/>
    <cellStyle name="Normal 2 3 2 10 3 7" xfId="26273" xr:uid="{00000000-0005-0000-0000-00002E660000}"/>
    <cellStyle name="Normal 2 3 2 10 3 8" xfId="26274" xr:uid="{00000000-0005-0000-0000-00002F660000}"/>
    <cellStyle name="Normal 2 3 2 10 3 9" xfId="26275" xr:uid="{00000000-0005-0000-0000-000030660000}"/>
    <cellStyle name="Normal 2 3 2 10 4" xfId="26276" xr:uid="{00000000-0005-0000-0000-000031660000}"/>
    <cellStyle name="Normal 2 3 2 10 4 10" xfId="26277" xr:uid="{00000000-0005-0000-0000-000032660000}"/>
    <cellStyle name="Normal 2 3 2 10 4 2" xfId="26278" xr:uid="{00000000-0005-0000-0000-000033660000}"/>
    <cellStyle name="Normal 2 3 2 10 4 3" xfId="26279" xr:uid="{00000000-0005-0000-0000-000034660000}"/>
    <cellStyle name="Normal 2 3 2 10 4 4" xfId="26280" xr:uid="{00000000-0005-0000-0000-000035660000}"/>
    <cellStyle name="Normal 2 3 2 10 4 5" xfId="26281" xr:uid="{00000000-0005-0000-0000-000036660000}"/>
    <cellStyle name="Normal 2 3 2 10 4 6" xfId="26282" xr:uid="{00000000-0005-0000-0000-000037660000}"/>
    <cellStyle name="Normal 2 3 2 10 4 7" xfId="26283" xr:uid="{00000000-0005-0000-0000-000038660000}"/>
    <cellStyle name="Normal 2 3 2 10 4 8" xfId="26284" xr:uid="{00000000-0005-0000-0000-000039660000}"/>
    <cellStyle name="Normal 2 3 2 10 4 9" xfId="26285" xr:uid="{00000000-0005-0000-0000-00003A660000}"/>
    <cellStyle name="Normal 2 3 2 10 5" xfId="26286" xr:uid="{00000000-0005-0000-0000-00003B660000}"/>
    <cellStyle name="Normal 2 3 2 10 5 10" xfId="26287" xr:uid="{00000000-0005-0000-0000-00003C660000}"/>
    <cellStyle name="Normal 2 3 2 10 5 2" xfId="26288" xr:uid="{00000000-0005-0000-0000-00003D660000}"/>
    <cellStyle name="Normal 2 3 2 10 5 3" xfId="26289" xr:uid="{00000000-0005-0000-0000-00003E660000}"/>
    <cellStyle name="Normal 2 3 2 10 5 4" xfId="26290" xr:uid="{00000000-0005-0000-0000-00003F660000}"/>
    <cellStyle name="Normal 2 3 2 10 5 5" xfId="26291" xr:uid="{00000000-0005-0000-0000-000040660000}"/>
    <cellStyle name="Normal 2 3 2 10 5 6" xfId="26292" xr:uid="{00000000-0005-0000-0000-000041660000}"/>
    <cellStyle name="Normal 2 3 2 10 5 7" xfId="26293" xr:uid="{00000000-0005-0000-0000-000042660000}"/>
    <cellStyle name="Normal 2 3 2 10 5 8" xfId="26294" xr:uid="{00000000-0005-0000-0000-000043660000}"/>
    <cellStyle name="Normal 2 3 2 10 5 9" xfId="26295" xr:uid="{00000000-0005-0000-0000-000044660000}"/>
    <cellStyle name="Normal 2 3 2 10 6" xfId="26296" xr:uid="{00000000-0005-0000-0000-000045660000}"/>
    <cellStyle name="Normal 2 3 2 10 7" xfId="26297" xr:uid="{00000000-0005-0000-0000-000046660000}"/>
    <cellStyle name="Normal 2 3 2 10 8" xfId="26298" xr:uid="{00000000-0005-0000-0000-000047660000}"/>
    <cellStyle name="Normal 2 3 2 10 9" xfId="26299" xr:uid="{00000000-0005-0000-0000-000048660000}"/>
    <cellStyle name="Normal 2 3 2 11" xfId="26300" xr:uid="{00000000-0005-0000-0000-000049660000}"/>
    <cellStyle name="Normal 2 3 2 11 10" xfId="26301" xr:uid="{00000000-0005-0000-0000-00004A660000}"/>
    <cellStyle name="Normal 2 3 2 11 11" xfId="26302" xr:uid="{00000000-0005-0000-0000-00004B660000}"/>
    <cellStyle name="Normal 2 3 2 11 12" xfId="26303" xr:uid="{00000000-0005-0000-0000-00004C660000}"/>
    <cellStyle name="Normal 2 3 2 11 13" xfId="26304" xr:uid="{00000000-0005-0000-0000-00004D660000}"/>
    <cellStyle name="Normal 2 3 2 11 14" xfId="26305" xr:uid="{00000000-0005-0000-0000-00004E660000}"/>
    <cellStyle name="Normal 2 3 2 11 2" xfId="26306" xr:uid="{00000000-0005-0000-0000-00004F660000}"/>
    <cellStyle name="Normal 2 3 2 11 2 10" xfId="26307" xr:uid="{00000000-0005-0000-0000-000050660000}"/>
    <cellStyle name="Normal 2 3 2 11 2 2" xfId="26308" xr:uid="{00000000-0005-0000-0000-000051660000}"/>
    <cellStyle name="Normal 2 3 2 11 2 3" xfId="26309" xr:uid="{00000000-0005-0000-0000-000052660000}"/>
    <cellStyle name="Normal 2 3 2 11 2 4" xfId="26310" xr:uid="{00000000-0005-0000-0000-000053660000}"/>
    <cellStyle name="Normal 2 3 2 11 2 5" xfId="26311" xr:uid="{00000000-0005-0000-0000-000054660000}"/>
    <cellStyle name="Normal 2 3 2 11 2 6" xfId="26312" xr:uid="{00000000-0005-0000-0000-000055660000}"/>
    <cellStyle name="Normal 2 3 2 11 2 7" xfId="26313" xr:uid="{00000000-0005-0000-0000-000056660000}"/>
    <cellStyle name="Normal 2 3 2 11 2 8" xfId="26314" xr:uid="{00000000-0005-0000-0000-000057660000}"/>
    <cellStyle name="Normal 2 3 2 11 2 9" xfId="26315" xr:uid="{00000000-0005-0000-0000-000058660000}"/>
    <cellStyle name="Normal 2 3 2 11 3" xfId="26316" xr:uid="{00000000-0005-0000-0000-000059660000}"/>
    <cellStyle name="Normal 2 3 2 11 3 10" xfId="26317" xr:uid="{00000000-0005-0000-0000-00005A660000}"/>
    <cellStyle name="Normal 2 3 2 11 3 2" xfId="26318" xr:uid="{00000000-0005-0000-0000-00005B660000}"/>
    <cellStyle name="Normal 2 3 2 11 3 3" xfId="26319" xr:uid="{00000000-0005-0000-0000-00005C660000}"/>
    <cellStyle name="Normal 2 3 2 11 3 4" xfId="26320" xr:uid="{00000000-0005-0000-0000-00005D660000}"/>
    <cellStyle name="Normal 2 3 2 11 3 5" xfId="26321" xr:uid="{00000000-0005-0000-0000-00005E660000}"/>
    <cellStyle name="Normal 2 3 2 11 3 6" xfId="26322" xr:uid="{00000000-0005-0000-0000-00005F660000}"/>
    <cellStyle name="Normal 2 3 2 11 3 7" xfId="26323" xr:uid="{00000000-0005-0000-0000-000060660000}"/>
    <cellStyle name="Normal 2 3 2 11 3 8" xfId="26324" xr:uid="{00000000-0005-0000-0000-000061660000}"/>
    <cellStyle name="Normal 2 3 2 11 3 9" xfId="26325" xr:uid="{00000000-0005-0000-0000-000062660000}"/>
    <cellStyle name="Normal 2 3 2 11 4" xfId="26326" xr:uid="{00000000-0005-0000-0000-000063660000}"/>
    <cellStyle name="Normal 2 3 2 11 4 10" xfId="26327" xr:uid="{00000000-0005-0000-0000-000064660000}"/>
    <cellStyle name="Normal 2 3 2 11 4 2" xfId="26328" xr:uid="{00000000-0005-0000-0000-000065660000}"/>
    <cellStyle name="Normal 2 3 2 11 4 3" xfId="26329" xr:uid="{00000000-0005-0000-0000-000066660000}"/>
    <cellStyle name="Normal 2 3 2 11 4 4" xfId="26330" xr:uid="{00000000-0005-0000-0000-000067660000}"/>
    <cellStyle name="Normal 2 3 2 11 4 5" xfId="26331" xr:uid="{00000000-0005-0000-0000-000068660000}"/>
    <cellStyle name="Normal 2 3 2 11 4 6" xfId="26332" xr:uid="{00000000-0005-0000-0000-000069660000}"/>
    <cellStyle name="Normal 2 3 2 11 4 7" xfId="26333" xr:uid="{00000000-0005-0000-0000-00006A660000}"/>
    <cellStyle name="Normal 2 3 2 11 4 8" xfId="26334" xr:uid="{00000000-0005-0000-0000-00006B660000}"/>
    <cellStyle name="Normal 2 3 2 11 4 9" xfId="26335" xr:uid="{00000000-0005-0000-0000-00006C660000}"/>
    <cellStyle name="Normal 2 3 2 11 5" xfId="26336" xr:uid="{00000000-0005-0000-0000-00006D660000}"/>
    <cellStyle name="Normal 2 3 2 11 5 10" xfId="26337" xr:uid="{00000000-0005-0000-0000-00006E660000}"/>
    <cellStyle name="Normal 2 3 2 11 5 2" xfId="26338" xr:uid="{00000000-0005-0000-0000-00006F660000}"/>
    <cellStyle name="Normal 2 3 2 11 5 3" xfId="26339" xr:uid="{00000000-0005-0000-0000-000070660000}"/>
    <cellStyle name="Normal 2 3 2 11 5 4" xfId="26340" xr:uid="{00000000-0005-0000-0000-000071660000}"/>
    <cellStyle name="Normal 2 3 2 11 5 5" xfId="26341" xr:uid="{00000000-0005-0000-0000-000072660000}"/>
    <cellStyle name="Normal 2 3 2 11 5 6" xfId="26342" xr:uid="{00000000-0005-0000-0000-000073660000}"/>
    <cellStyle name="Normal 2 3 2 11 5 7" xfId="26343" xr:uid="{00000000-0005-0000-0000-000074660000}"/>
    <cellStyle name="Normal 2 3 2 11 5 8" xfId="26344" xr:uid="{00000000-0005-0000-0000-000075660000}"/>
    <cellStyle name="Normal 2 3 2 11 5 9" xfId="26345" xr:uid="{00000000-0005-0000-0000-000076660000}"/>
    <cellStyle name="Normal 2 3 2 11 6" xfId="26346" xr:uid="{00000000-0005-0000-0000-000077660000}"/>
    <cellStyle name="Normal 2 3 2 11 7" xfId="26347" xr:uid="{00000000-0005-0000-0000-000078660000}"/>
    <cellStyle name="Normal 2 3 2 11 8" xfId="26348" xr:uid="{00000000-0005-0000-0000-000079660000}"/>
    <cellStyle name="Normal 2 3 2 11 9" xfId="26349" xr:uid="{00000000-0005-0000-0000-00007A660000}"/>
    <cellStyle name="Normal 2 3 2 12" xfId="26350" xr:uid="{00000000-0005-0000-0000-00007B660000}"/>
    <cellStyle name="Normal 2 3 2 12 10" xfId="26351" xr:uid="{00000000-0005-0000-0000-00007C660000}"/>
    <cellStyle name="Normal 2 3 2 12 11" xfId="26352" xr:uid="{00000000-0005-0000-0000-00007D660000}"/>
    <cellStyle name="Normal 2 3 2 12 12" xfId="26353" xr:uid="{00000000-0005-0000-0000-00007E660000}"/>
    <cellStyle name="Normal 2 3 2 12 13" xfId="26354" xr:uid="{00000000-0005-0000-0000-00007F660000}"/>
    <cellStyle name="Normal 2 3 2 12 14" xfId="26355" xr:uid="{00000000-0005-0000-0000-000080660000}"/>
    <cellStyle name="Normal 2 3 2 12 2" xfId="26356" xr:uid="{00000000-0005-0000-0000-000081660000}"/>
    <cellStyle name="Normal 2 3 2 12 2 10" xfId="26357" xr:uid="{00000000-0005-0000-0000-000082660000}"/>
    <cellStyle name="Normal 2 3 2 12 2 2" xfId="26358" xr:uid="{00000000-0005-0000-0000-000083660000}"/>
    <cellStyle name="Normal 2 3 2 12 2 3" xfId="26359" xr:uid="{00000000-0005-0000-0000-000084660000}"/>
    <cellStyle name="Normal 2 3 2 12 2 4" xfId="26360" xr:uid="{00000000-0005-0000-0000-000085660000}"/>
    <cellStyle name="Normal 2 3 2 12 2 5" xfId="26361" xr:uid="{00000000-0005-0000-0000-000086660000}"/>
    <cellStyle name="Normal 2 3 2 12 2 6" xfId="26362" xr:uid="{00000000-0005-0000-0000-000087660000}"/>
    <cellStyle name="Normal 2 3 2 12 2 7" xfId="26363" xr:uid="{00000000-0005-0000-0000-000088660000}"/>
    <cellStyle name="Normal 2 3 2 12 2 8" xfId="26364" xr:uid="{00000000-0005-0000-0000-000089660000}"/>
    <cellStyle name="Normal 2 3 2 12 2 9" xfId="26365" xr:uid="{00000000-0005-0000-0000-00008A660000}"/>
    <cellStyle name="Normal 2 3 2 12 3" xfId="26366" xr:uid="{00000000-0005-0000-0000-00008B660000}"/>
    <cellStyle name="Normal 2 3 2 12 3 10" xfId="26367" xr:uid="{00000000-0005-0000-0000-00008C660000}"/>
    <cellStyle name="Normal 2 3 2 12 3 2" xfId="26368" xr:uid="{00000000-0005-0000-0000-00008D660000}"/>
    <cellStyle name="Normal 2 3 2 12 3 3" xfId="26369" xr:uid="{00000000-0005-0000-0000-00008E660000}"/>
    <cellStyle name="Normal 2 3 2 12 3 4" xfId="26370" xr:uid="{00000000-0005-0000-0000-00008F660000}"/>
    <cellStyle name="Normal 2 3 2 12 3 5" xfId="26371" xr:uid="{00000000-0005-0000-0000-000090660000}"/>
    <cellStyle name="Normal 2 3 2 12 3 6" xfId="26372" xr:uid="{00000000-0005-0000-0000-000091660000}"/>
    <cellStyle name="Normal 2 3 2 12 3 7" xfId="26373" xr:uid="{00000000-0005-0000-0000-000092660000}"/>
    <cellStyle name="Normal 2 3 2 12 3 8" xfId="26374" xr:uid="{00000000-0005-0000-0000-000093660000}"/>
    <cellStyle name="Normal 2 3 2 12 3 9" xfId="26375" xr:uid="{00000000-0005-0000-0000-000094660000}"/>
    <cellStyle name="Normal 2 3 2 12 4" xfId="26376" xr:uid="{00000000-0005-0000-0000-000095660000}"/>
    <cellStyle name="Normal 2 3 2 12 4 10" xfId="26377" xr:uid="{00000000-0005-0000-0000-000096660000}"/>
    <cellStyle name="Normal 2 3 2 12 4 2" xfId="26378" xr:uid="{00000000-0005-0000-0000-000097660000}"/>
    <cellStyle name="Normal 2 3 2 12 4 3" xfId="26379" xr:uid="{00000000-0005-0000-0000-000098660000}"/>
    <cellStyle name="Normal 2 3 2 12 4 4" xfId="26380" xr:uid="{00000000-0005-0000-0000-000099660000}"/>
    <cellStyle name="Normal 2 3 2 12 4 5" xfId="26381" xr:uid="{00000000-0005-0000-0000-00009A660000}"/>
    <cellStyle name="Normal 2 3 2 12 4 6" xfId="26382" xr:uid="{00000000-0005-0000-0000-00009B660000}"/>
    <cellStyle name="Normal 2 3 2 12 4 7" xfId="26383" xr:uid="{00000000-0005-0000-0000-00009C660000}"/>
    <cellStyle name="Normal 2 3 2 12 4 8" xfId="26384" xr:uid="{00000000-0005-0000-0000-00009D660000}"/>
    <cellStyle name="Normal 2 3 2 12 4 9" xfId="26385" xr:uid="{00000000-0005-0000-0000-00009E660000}"/>
    <cellStyle name="Normal 2 3 2 12 5" xfId="26386" xr:uid="{00000000-0005-0000-0000-00009F660000}"/>
    <cellStyle name="Normal 2 3 2 12 5 10" xfId="26387" xr:uid="{00000000-0005-0000-0000-0000A0660000}"/>
    <cellStyle name="Normal 2 3 2 12 5 2" xfId="26388" xr:uid="{00000000-0005-0000-0000-0000A1660000}"/>
    <cellStyle name="Normal 2 3 2 12 5 3" xfId="26389" xr:uid="{00000000-0005-0000-0000-0000A2660000}"/>
    <cellStyle name="Normal 2 3 2 12 5 4" xfId="26390" xr:uid="{00000000-0005-0000-0000-0000A3660000}"/>
    <cellStyle name="Normal 2 3 2 12 5 5" xfId="26391" xr:uid="{00000000-0005-0000-0000-0000A4660000}"/>
    <cellStyle name="Normal 2 3 2 12 5 6" xfId="26392" xr:uid="{00000000-0005-0000-0000-0000A5660000}"/>
    <cellStyle name="Normal 2 3 2 12 5 7" xfId="26393" xr:uid="{00000000-0005-0000-0000-0000A6660000}"/>
    <cellStyle name="Normal 2 3 2 12 5 8" xfId="26394" xr:uid="{00000000-0005-0000-0000-0000A7660000}"/>
    <cellStyle name="Normal 2 3 2 12 5 9" xfId="26395" xr:uid="{00000000-0005-0000-0000-0000A8660000}"/>
    <cellStyle name="Normal 2 3 2 12 6" xfId="26396" xr:uid="{00000000-0005-0000-0000-0000A9660000}"/>
    <cellStyle name="Normal 2 3 2 12 7" xfId="26397" xr:uid="{00000000-0005-0000-0000-0000AA660000}"/>
    <cellStyle name="Normal 2 3 2 12 8" xfId="26398" xr:uid="{00000000-0005-0000-0000-0000AB660000}"/>
    <cellStyle name="Normal 2 3 2 12 9" xfId="26399" xr:uid="{00000000-0005-0000-0000-0000AC660000}"/>
    <cellStyle name="Normal 2 3 2 13" xfId="26400" xr:uid="{00000000-0005-0000-0000-0000AD660000}"/>
    <cellStyle name="Normal 2 3 2 13 10" xfId="26401" xr:uid="{00000000-0005-0000-0000-0000AE660000}"/>
    <cellStyle name="Normal 2 3 2 13 11" xfId="26402" xr:uid="{00000000-0005-0000-0000-0000AF660000}"/>
    <cellStyle name="Normal 2 3 2 13 12" xfId="26403" xr:uid="{00000000-0005-0000-0000-0000B0660000}"/>
    <cellStyle name="Normal 2 3 2 13 13" xfId="26404" xr:uid="{00000000-0005-0000-0000-0000B1660000}"/>
    <cellStyle name="Normal 2 3 2 13 14" xfId="26405" xr:uid="{00000000-0005-0000-0000-0000B2660000}"/>
    <cellStyle name="Normal 2 3 2 13 2" xfId="26406" xr:uid="{00000000-0005-0000-0000-0000B3660000}"/>
    <cellStyle name="Normal 2 3 2 13 2 10" xfId="26407" xr:uid="{00000000-0005-0000-0000-0000B4660000}"/>
    <cellStyle name="Normal 2 3 2 13 2 2" xfId="26408" xr:uid="{00000000-0005-0000-0000-0000B5660000}"/>
    <cellStyle name="Normal 2 3 2 13 2 3" xfId="26409" xr:uid="{00000000-0005-0000-0000-0000B6660000}"/>
    <cellStyle name="Normal 2 3 2 13 2 4" xfId="26410" xr:uid="{00000000-0005-0000-0000-0000B7660000}"/>
    <cellStyle name="Normal 2 3 2 13 2 5" xfId="26411" xr:uid="{00000000-0005-0000-0000-0000B8660000}"/>
    <cellStyle name="Normal 2 3 2 13 2 6" xfId="26412" xr:uid="{00000000-0005-0000-0000-0000B9660000}"/>
    <cellStyle name="Normal 2 3 2 13 2 7" xfId="26413" xr:uid="{00000000-0005-0000-0000-0000BA660000}"/>
    <cellStyle name="Normal 2 3 2 13 2 8" xfId="26414" xr:uid="{00000000-0005-0000-0000-0000BB660000}"/>
    <cellStyle name="Normal 2 3 2 13 2 9" xfId="26415" xr:uid="{00000000-0005-0000-0000-0000BC660000}"/>
    <cellStyle name="Normal 2 3 2 13 3" xfId="26416" xr:uid="{00000000-0005-0000-0000-0000BD660000}"/>
    <cellStyle name="Normal 2 3 2 13 3 10" xfId="26417" xr:uid="{00000000-0005-0000-0000-0000BE660000}"/>
    <cellStyle name="Normal 2 3 2 13 3 2" xfId="26418" xr:uid="{00000000-0005-0000-0000-0000BF660000}"/>
    <cellStyle name="Normal 2 3 2 13 3 3" xfId="26419" xr:uid="{00000000-0005-0000-0000-0000C0660000}"/>
    <cellStyle name="Normal 2 3 2 13 3 4" xfId="26420" xr:uid="{00000000-0005-0000-0000-0000C1660000}"/>
    <cellStyle name="Normal 2 3 2 13 3 5" xfId="26421" xr:uid="{00000000-0005-0000-0000-0000C2660000}"/>
    <cellStyle name="Normal 2 3 2 13 3 6" xfId="26422" xr:uid="{00000000-0005-0000-0000-0000C3660000}"/>
    <cellStyle name="Normal 2 3 2 13 3 7" xfId="26423" xr:uid="{00000000-0005-0000-0000-0000C4660000}"/>
    <cellStyle name="Normal 2 3 2 13 3 8" xfId="26424" xr:uid="{00000000-0005-0000-0000-0000C5660000}"/>
    <cellStyle name="Normal 2 3 2 13 3 9" xfId="26425" xr:uid="{00000000-0005-0000-0000-0000C6660000}"/>
    <cellStyle name="Normal 2 3 2 13 4" xfId="26426" xr:uid="{00000000-0005-0000-0000-0000C7660000}"/>
    <cellStyle name="Normal 2 3 2 13 4 10" xfId="26427" xr:uid="{00000000-0005-0000-0000-0000C8660000}"/>
    <cellStyle name="Normal 2 3 2 13 4 2" xfId="26428" xr:uid="{00000000-0005-0000-0000-0000C9660000}"/>
    <cellStyle name="Normal 2 3 2 13 4 3" xfId="26429" xr:uid="{00000000-0005-0000-0000-0000CA660000}"/>
    <cellStyle name="Normal 2 3 2 13 4 4" xfId="26430" xr:uid="{00000000-0005-0000-0000-0000CB660000}"/>
    <cellStyle name="Normal 2 3 2 13 4 5" xfId="26431" xr:uid="{00000000-0005-0000-0000-0000CC660000}"/>
    <cellStyle name="Normal 2 3 2 13 4 6" xfId="26432" xr:uid="{00000000-0005-0000-0000-0000CD660000}"/>
    <cellStyle name="Normal 2 3 2 13 4 7" xfId="26433" xr:uid="{00000000-0005-0000-0000-0000CE660000}"/>
    <cellStyle name="Normal 2 3 2 13 4 8" xfId="26434" xr:uid="{00000000-0005-0000-0000-0000CF660000}"/>
    <cellStyle name="Normal 2 3 2 13 4 9" xfId="26435" xr:uid="{00000000-0005-0000-0000-0000D0660000}"/>
    <cellStyle name="Normal 2 3 2 13 5" xfId="26436" xr:uid="{00000000-0005-0000-0000-0000D1660000}"/>
    <cellStyle name="Normal 2 3 2 13 5 10" xfId="26437" xr:uid="{00000000-0005-0000-0000-0000D2660000}"/>
    <cellStyle name="Normal 2 3 2 13 5 2" xfId="26438" xr:uid="{00000000-0005-0000-0000-0000D3660000}"/>
    <cellStyle name="Normal 2 3 2 13 5 3" xfId="26439" xr:uid="{00000000-0005-0000-0000-0000D4660000}"/>
    <cellStyle name="Normal 2 3 2 13 5 4" xfId="26440" xr:uid="{00000000-0005-0000-0000-0000D5660000}"/>
    <cellStyle name="Normal 2 3 2 13 5 5" xfId="26441" xr:uid="{00000000-0005-0000-0000-0000D6660000}"/>
    <cellStyle name="Normal 2 3 2 13 5 6" xfId="26442" xr:uid="{00000000-0005-0000-0000-0000D7660000}"/>
    <cellStyle name="Normal 2 3 2 13 5 7" xfId="26443" xr:uid="{00000000-0005-0000-0000-0000D8660000}"/>
    <cellStyle name="Normal 2 3 2 13 5 8" xfId="26444" xr:uid="{00000000-0005-0000-0000-0000D9660000}"/>
    <cellStyle name="Normal 2 3 2 13 5 9" xfId="26445" xr:uid="{00000000-0005-0000-0000-0000DA660000}"/>
    <cellStyle name="Normal 2 3 2 13 6" xfId="26446" xr:uid="{00000000-0005-0000-0000-0000DB660000}"/>
    <cellStyle name="Normal 2 3 2 13 7" xfId="26447" xr:uid="{00000000-0005-0000-0000-0000DC660000}"/>
    <cellStyle name="Normal 2 3 2 13 8" xfId="26448" xr:uid="{00000000-0005-0000-0000-0000DD660000}"/>
    <cellStyle name="Normal 2 3 2 13 9" xfId="26449" xr:uid="{00000000-0005-0000-0000-0000DE660000}"/>
    <cellStyle name="Normal 2 3 2 14" xfId="26450" xr:uid="{00000000-0005-0000-0000-0000DF660000}"/>
    <cellStyle name="Normal 2 3 2 14 10" xfId="26451" xr:uid="{00000000-0005-0000-0000-0000E0660000}"/>
    <cellStyle name="Normal 2 3 2 14 11" xfId="26452" xr:uid="{00000000-0005-0000-0000-0000E1660000}"/>
    <cellStyle name="Normal 2 3 2 14 12" xfId="26453" xr:uid="{00000000-0005-0000-0000-0000E2660000}"/>
    <cellStyle name="Normal 2 3 2 14 13" xfId="26454" xr:uid="{00000000-0005-0000-0000-0000E3660000}"/>
    <cellStyle name="Normal 2 3 2 14 14" xfId="26455" xr:uid="{00000000-0005-0000-0000-0000E4660000}"/>
    <cellStyle name="Normal 2 3 2 14 2" xfId="26456" xr:uid="{00000000-0005-0000-0000-0000E5660000}"/>
    <cellStyle name="Normal 2 3 2 14 2 10" xfId="26457" xr:uid="{00000000-0005-0000-0000-0000E6660000}"/>
    <cellStyle name="Normal 2 3 2 14 2 2" xfId="26458" xr:uid="{00000000-0005-0000-0000-0000E7660000}"/>
    <cellStyle name="Normal 2 3 2 14 2 3" xfId="26459" xr:uid="{00000000-0005-0000-0000-0000E8660000}"/>
    <cellStyle name="Normal 2 3 2 14 2 4" xfId="26460" xr:uid="{00000000-0005-0000-0000-0000E9660000}"/>
    <cellStyle name="Normal 2 3 2 14 2 5" xfId="26461" xr:uid="{00000000-0005-0000-0000-0000EA660000}"/>
    <cellStyle name="Normal 2 3 2 14 2 6" xfId="26462" xr:uid="{00000000-0005-0000-0000-0000EB660000}"/>
    <cellStyle name="Normal 2 3 2 14 2 7" xfId="26463" xr:uid="{00000000-0005-0000-0000-0000EC660000}"/>
    <cellStyle name="Normal 2 3 2 14 2 8" xfId="26464" xr:uid="{00000000-0005-0000-0000-0000ED660000}"/>
    <cellStyle name="Normal 2 3 2 14 2 9" xfId="26465" xr:uid="{00000000-0005-0000-0000-0000EE660000}"/>
    <cellStyle name="Normal 2 3 2 14 3" xfId="26466" xr:uid="{00000000-0005-0000-0000-0000EF660000}"/>
    <cellStyle name="Normal 2 3 2 14 3 10" xfId="26467" xr:uid="{00000000-0005-0000-0000-0000F0660000}"/>
    <cellStyle name="Normal 2 3 2 14 3 2" xfId="26468" xr:uid="{00000000-0005-0000-0000-0000F1660000}"/>
    <cellStyle name="Normal 2 3 2 14 3 3" xfId="26469" xr:uid="{00000000-0005-0000-0000-0000F2660000}"/>
    <cellStyle name="Normal 2 3 2 14 3 4" xfId="26470" xr:uid="{00000000-0005-0000-0000-0000F3660000}"/>
    <cellStyle name="Normal 2 3 2 14 3 5" xfId="26471" xr:uid="{00000000-0005-0000-0000-0000F4660000}"/>
    <cellStyle name="Normal 2 3 2 14 3 6" xfId="26472" xr:uid="{00000000-0005-0000-0000-0000F5660000}"/>
    <cellStyle name="Normal 2 3 2 14 3 7" xfId="26473" xr:uid="{00000000-0005-0000-0000-0000F6660000}"/>
    <cellStyle name="Normal 2 3 2 14 3 8" xfId="26474" xr:uid="{00000000-0005-0000-0000-0000F7660000}"/>
    <cellStyle name="Normal 2 3 2 14 3 9" xfId="26475" xr:uid="{00000000-0005-0000-0000-0000F8660000}"/>
    <cellStyle name="Normal 2 3 2 14 4" xfId="26476" xr:uid="{00000000-0005-0000-0000-0000F9660000}"/>
    <cellStyle name="Normal 2 3 2 14 4 10" xfId="26477" xr:uid="{00000000-0005-0000-0000-0000FA660000}"/>
    <cellStyle name="Normal 2 3 2 14 4 2" xfId="26478" xr:uid="{00000000-0005-0000-0000-0000FB660000}"/>
    <cellStyle name="Normal 2 3 2 14 4 3" xfId="26479" xr:uid="{00000000-0005-0000-0000-0000FC660000}"/>
    <cellStyle name="Normal 2 3 2 14 4 4" xfId="26480" xr:uid="{00000000-0005-0000-0000-0000FD660000}"/>
    <cellStyle name="Normal 2 3 2 14 4 5" xfId="26481" xr:uid="{00000000-0005-0000-0000-0000FE660000}"/>
    <cellStyle name="Normal 2 3 2 14 4 6" xfId="26482" xr:uid="{00000000-0005-0000-0000-0000FF660000}"/>
    <cellStyle name="Normal 2 3 2 14 4 7" xfId="26483" xr:uid="{00000000-0005-0000-0000-000000670000}"/>
    <cellStyle name="Normal 2 3 2 14 4 8" xfId="26484" xr:uid="{00000000-0005-0000-0000-000001670000}"/>
    <cellStyle name="Normal 2 3 2 14 4 9" xfId="26485" xr:uid="{00000000-0005-0000-0000-000002670000}"/>
    <cellStyle name="Normal 2 3 2 14 5" xfId="26486" xr:uid="{00000000-0005-0000-0000-000003670000}"/>
    <cellStyle name="Normal 2 3 2 14 5 10" xfId="26487" xr:uid="{00000000-0005-0000-0000-000004670000}"/>
    <cellStyle name="Normal 2 3 2 14 5 2" xfId="26488" xr:uid="{00000000-0005-0000-0000-000005670000}"/>
    <cellStyle name="Normal 2 3 2 14 5 3" xfId="26489" xr:uid="{00000000-0005-0000-0000-000006670000}"/>
    <cellStyle name="Normal 2 3 2 14 5 4" xfId="26490" xr:uid="{00000000-0005-0000-0000-000007670000}"/>
    <cellStyle name="Normal 2 3 2 14 5 5" xfId="26491" xr:uid="{00000000-0005-0000-0000-000008670000}"/>
    <cellStyle name="Normal 2 3 2 14 5 6" xfId="26492" xr:uid="{00000000-0005-0000-0000-000009670000}"/>
    <cellStyle name="Normal 2 3 2 14 5 7" xfId="26493" xr:uid="{00000000-0005-0000-0000-00000A670000}"/>
    <cellStyle name="Normal 2 3 2 14 5 8" xfId="26494" xr:uid="{00000000-0005-0000-0000-00000B670000}"/>
    <cellStyle name="Normal 2 3 2 14 5 9" xfId="26495" xr:uid="{00000000-0005-0000-0000-00000C670000}"/>
    <cellStyle name="Normal 2 3 2 14 6" xfId="26496" xr:uid="{00000000-0005-0000-0000-00000D670000}"/>
    <cellStyle name="Normal 2 3 2 14 7" xfId="26497" xr:uid="{00000000-0005-0000-0000-00000E670000}"/>
    <cellStyle name="Normal 2 3 2 14 8" xfId="26498" xr:uid="{00000000-0005-0000-0000-00000F670000}"/>
    <cellStyle name="Normal 2 3 2 14 9" xfId="26499" xr:uid="{00000000-0005-0000-0000-000010670000}"/>
    <cellStyle name="Normal 2 3 2 15" xfId="26500" xr:uid="{00000000-0005-0000-0000-000011670000}"/>
    <cellStyle name="Normal 2 3 2 15 10" xfId="26501" xr:uid="{00000000-0005-0000-0000-000012670000}"/>
    <cellStyle name="Normal 2 3 2 15 11" xfId="26502" xr:uid="{00000000-0005-0000-0000-000013670000}"/>
    <cellStyle name="Normal 2 3 2 15 12" xfId="26503" xr:uid="{00000000-0005-0000-0000-000014670000}"/>
    <cellStyle name="Normal 2 3 2 15 13" xfId="26504" xr:uid="{00000000-0005-0000-0000-000015670000}"/>
    <cellStyle name="Normal 2 3 2 15 14" xfId="26505" xr:uid="{00000000-0005-0000-0000-000016670000}"/>
    <cellStyle name="Normal 2 3 2 15 2" xfId="26506" xr:uid="{00000000-0005-0000-0000-000017670000}"/>
    <cellStyle name="Normal 2 3 2 15 2 10" xfId="26507" xr:uid="{00000000-0005-0000-0000-000018670000}"/>
    <cellStyle name="Normal 2 3 2 15 2 2" xfId="26508" xr:uid="{00000000-0005-0000-0000-000019670000}"/>
    <cellStyle name="Normal 2 3 2 15 2 3" xfId="26509" xr:uid="{00000000-0005-0000-0000-00001A670000}"/>
    <cellStyle name="Normal 2 3 2 15 2 4" xfId="26510" xr:uid="{00000000-0005-0000-0000-00001B670000}"/>
    <cellStyle name="Normal 2 3 2 15 2 5" xfId="26511" xr:uid="{00000000-0005-0000-0000-00001C670000}"/>
    <cellStyle name="Normal 2 3 2 15 2 6" xfId="26512" xr:uid="{00000000-0005-0000-0000-00001D670000}"/>
    <cellStyle name="Normal 2 3 2 15 2 7" xfId="26513" xr:uid="{00000000-0005-0000-0000-00001E670000}"/>
    <cellStyle name="Normal 2 3 2 15 2 8" xfId="26514" xr:uid="{00000000-0005-0000-0000-00001F670000}"/>
    <cellStyle name="Normal 2 3 2 15 2 9" xfId="26515" xr:uid="{00000000-0005-0000-0000-000020670000}"/>
    <cellStyle name="Normal 2 3 2 15 3" xfId="26516" xr:uid="{00000000-0005-0000-0000-000021670000}"/>
    <cellStyle name="Normal 2 3 2 15 3 10" xfId="26517" xr:uid="{00000000-0005-0000-0000-000022670000}"/>
    <cellStyle name="Normal 2 3 2 15 3 2" xfId="26518" xr:uid="{00000000-0005-0000-0000-000023670000}"/>
    <cellStyle name="Normal 2 3 2 15 3 3" xfId="26519" xr:uid="{00000000-0005-0000-0000-000024670000}"/>
    <cellStyle name="Normal 2 3 2 15 3 4" xfId="26520" xr:uid="{00000000-0005-0000-0000-000025670000}"/>
    <cellStyle name="Normal 2 3 2 15 3 5" xfId="26521" xr:uid="{00000000-0005-0000-0000-000026670000}"/>
    <cellStyle name="Normal 2 3 2 15 3 6" xfId="26522" xr:uid="{00000000-0005-0000-0000-000027670000}"/>
    <cellStyle name="Normal 2 3 2 15 3 7" xfId="26523" xr:uid="{00000000-0005-0000-0000-000028670000}"/>
    <cellStyle name="Normal 2 3 2 15 3 8" xfId="26524" xr:uid="{00000000-0005-0000-0000-000029670000}"/>
    <cellStyle name="Normal 2 3 2 15 3 9" xfId="26525" xr:uid="{00000000-0005-0000-0000-00002A670000}"/>
    <cellStyle name="Normal 2 3 2 15 4" xfId="26526" xr:uid="{00000000-0005-0000-0000-00002B670000}"/>
    <cellStyle name="Normal 2 3 2 15 4 10" xfId="26527" xr:uid="{00000000-0005-0000-0000-00002C670000}"/>
    <cellStyle name="Normal 2 3 2 15 4 2" xfId="26528" xr:uid="{00000000-0005-0000-0000-00002D670000}"/>
    <cellStyle name="Normal 2 3 2 15 4 3" xfId="26529" xr:uid="{00000000-0005-0000-0000-00002E670000}"/>
    <cellStyle name="Normal 2 3 2 15 4 4" xfId="26530" xr:uid="{00000000-0005-0000-0000-00002F670000}"/>
    <cellStyle name="Normal 2 3 2 15 4 5" xfId="26531" xr:uid="{00000000-0005-0000-0000-000030670000}"/>
    <cellStyle name="Normal 2 3 2 15 4 6" xfId="26532" xr:uid="{00000000-0005-0000-0000-000031670000}"/>
    <cellStyle name="Normal 2 3 2 15 4 7" xfId="26533" xr:uid="{00000000-0005-0000-0000-000032670000}"/>
    <cellStyle name="Normal 2 3 2 15 4 8" xfId="26534" xr:uid="{00000000-0005-0000-0000-000033670000}"/>
    <cellStyle name="Normal 2 3 2 15 4 9" xfId="26535" xr:uid="{00000000-0005-0000-0000-000034670000}"/>
    <cellStyle name="Normal 2 3 2 15 5" xfId="26536" xr:uid="{00000000-0005-0000-0000-000035670000}"/>
    <cellStyle name="Normal 2 3 2 15 5 10" xfId="26537" xr:uid="{00000000-0005-0000-0000-000036670000}"/>
    <cellStyle name="Normal 2 3 2 15 5 2" xfId="26538" xr:uid="{00000000-0005-0000-0000-000037670000}"/>
    <cellStyle name="Normal 2 3 2 15 5 3" xfId="26539" xr:uid="{00000000-0005-0000-0000-000038670000}"/>
    <cellStyle name="Normal 2 3 2 15 5 4" xfId="26540" xr:uid="{00000000-0005-0000-0000-000039670000}"/>
    <cellStyle name="Normal 2 3 2 15 5 5" xfId="26541" xr:uid="{00000000-0005-0000-0000-00003A670000}"/>
    <cellStyle name="Normal 2 3 2 15 5 6" xfId="26542" xr:uid="{00000000-0005-0000-0000-00003B670000}"/>
    <cellStyle name="Normal 2 3 2 15 5 7" xfId="26543" xr:uid="{00000000-0005-0000-0000-00003C670000}"/>
    <cellStyle name="Normal 2 3 2 15 5 8" xfId="26544" xr:uid="{00000000-0005-0000-0000-00003D670000}"/>
    <cellStyle name="Normal 2 3 2 15 5 9" xfId="26545" xr:uid="{00000000-0005-0000-0000-00003E670000}"/>
    <cellStyle name="Normal 2 3 2 15 6" xfId="26546" xr:uid="{00000000-0005-0000-0000-00003F670000}"/>
    <cellStyle name="Normal 2 3 2 15 7" xfId="26547" xr:uid="{00000000-0005-0000-0000-000040670000}"/>
    <cellStyle name="Normal 2 3 2 15 8" xfId="26548" xr:uid="{00000000-0005-0000-0000-000041670000}"/>
    <cellStyle name="Normal 2 3 2 15 9" xfId="26549" xr:uid="{00000000-0005-0000-0000-000042670000}"/>
    <cellStyle name="Normal 2 3 2 16" xfId="26550" xr:uid="{00000000-0005-0000-0000-000043670000}"/>
    <cellStyle name="Normal 2 3 2 16 10" xfId="26551" xr:uid="{00000000-0005-0000-0000-000044670000}"/>
    <cellStyle name="Normal 2 3 2 16 11" xfId="26552" xr:uid="{00000000-0005-0000-0000-000045670000}"/>
    <cellStyle name="Normal 2 3 2 16 12" xfId="26553" xr:uid="{00000000-0005-0000-0000-000046670000}"/>
    <cellStyle name="Normal 2 3 2 16 13" xfId="26554" xr:uid="{00000000-0005-0000-0000-000047670000}"/>
    <cellStyle name="Normal 2 3 2 16 14" xfId="26555" xr:uid="{00000000-0005-0000-0000-000048670000}"/>
    <cellStyle name="Normal 2 3 2 16 2" xfId="26556" xr:uid="{00000000-0005-0000-0000-000049670000}"/>
    <cellStyle name="Normal 2 3 2 16 2 10" xfId="26557" xr:uid="{00000000-0005-0000-0000-00004A670000}"/>
    <cellStyle name="Normal 2 3 2 16 2 2" xfId="26558" xr:uid="{00000000-0005-0000-0000-00004B670000}"/>
    <cellStyle name="Normal 2 3 2 16 2 3" xfId="26559" xr:uid="{00000000-0005-0000-0000-00004C670000}"/>
    <cellStyle name="Normal 2 3 2 16 2 4" xfId="26560" xr:uid="{00000000-0005-0000-0000-00004D670000}"/>
    <cellStyle name="Normal 2 3 2 16 2 5" xfId="26561" xr:uid="{00000000-0005-0000-0000-00004E670000}"/>
    <cellStyle name="Normal 2 3 2 16 2 6" xfId="26562" xr:uid="{00000000-0005-0000-0000-00004F670000}"/>
    <cellStyle name="Normal 2 3 2 16 2 7" xfId="26563" xr:uid="{00000000-0005-0000-0000-000050670000}"/>
    <cellStyle name="Normal 2 3 2 16 2 8" xfId="26564" xr:uid="{00000000-0005-0000-0000-000051670000}"/>
    <cellStyle name="Normal 2 3 2 16 2 9" xfId="26565" xr:uid="{00000000-0005-0000-0000-000052670000}"/>
    <cellStyle name="Normal 2 3 2 16 3" xfId="26566" xr:uid="{00000000-0005-0000-0000-000053670000}"/>
    <cellStyle name="Normal 2 3 2 16 3 10" xfId="26567" xr:uid="{00000000-0005-0000-0000-000054670000}"/>
    <cellStyle name="Normal 2 3 2 16 3 2" xfId="26568" xr:uid="{00000000-0005-0000-0000-000055670000}"/>
    <cellStyle name="Normal 2 3 2 16 3 3" xfId="26569" xr:uid="{00000000-0005-0000-0000-000056670000}"/>
    <cellStyle name="Normal 2 3 2 16 3 4" xfId="26570" xr:uid="{00000000-0005-0000-0000-000057670000}"/>
    <cellStyle name="Normal 2 3 2 16 3 5" xfId="26571" xr:uid="{00000000-0005-0000-0000-000058670000}"/>
    <cellStyle name="Normal 2 3 2 16 3 6" xfId="26572" xr:uid="{00000000-0005-0000-0000-000059670000}"/>
    <cellStyle name="Normal 2 3 2 16 3 7" xfId="26573" xr:uid="{00000000-0005-0000-0000-00005A670000}"/>
    <cellStyle name="Normal 2 3 2 16 3 8" xfId="26574" xr:uid="{00000000-0005-0000-0000-00005B670000}"/>
    <cellStyle name="Normal 2 3 2 16 3 9" xfId="26575" xr:uid="{00000000-0005-0000-0000-00005C670000}"/>
    <cellStyle name="Normal 2 3 2 16 4" xfId="26576" xr:uid="{00000000-0005-0000-0000-00005D670000}"/>
    <cellStyle name="Normal 2 3 2 16 4 10" xfId="26577" xr:uid="{00000000-0005-0000-0000-00005E670000}"/>
    <cellStyle name="Normal 2 3 2 16 4 2" xfId="26578" xr:uid="{00000000-0005-0000-0000-00005F670000}"/>
    <cellStyle name="Normal 2 3 2 16 4 3" xfId="26579" xr:uid="{00000000-0005-0000-0000-000060670000}"/>
    <cellStyle name="Normal 2 3 2 16 4 4" xfId="26580" xr:uid="{00000000-0005-0000-0000-000061670000}"/>
    <cellStyle name="Normal 2 3 2 16 4 5" xfId="26581" xr:uid="{00000000-0005-0000-0000-000062670000}"/>
    <cellStyle name="Normal 2 3 2 16 4 6" xfId="26582" xr:uid="{00000000-0005-0000-0000-000063670000}"/>
    <cellStyle name="Normal 2 3 2 16 4 7" xfId="26583" xr:uid="{00000000-0005-0000-0000-000064670000}"/>
    <cellStyle name="Normal 2 3 2 16 4 8" xfId="26584" xr:uid="{00000000-0005-0000-0000-000065670000}"/>
    <cellStyle name="Normal 2 3 2 16 4 9" xfId="26585" xr:uid="{00000000-0005-0000-0000-000066670000}"/>
    <cellStyle name="Normal 2 3 2 16 5" xfId="26586" xr:uid="{00000000-0005-0000-0000-000067670000}"/>
    <cellStyle name="Normal 2 3 2 16 5 10" xfId="26587" xr:uid="{00000000-0005-0000-0000-000068670000}"/>
    <cellStyle name="Normal 2 3 2 16 5 2" xfId="26588" xr:uid="{00000000-0005-0000-0000-000069670000}"/>
    <cellStyle name="Normal 2 3 2 16 5 3" xfId="26589" xr:uid="{00000000-0005-0000-0000-00006A670000}"/>
    <cellStyle name="Normal 2 3 2 16 5 4" xfId="26590" xr:uid="{00000000-0005-0000-0000-00006B670000}"/>
    <cellStyle name="Normal 2 3 2 16 5 5" xfId="26591" xr:uid="{00000000-0005-0000-0000-00006C670000}"/>
    <cellStyle name="Normal 2 3 2 16 5 6" xfId="26592" xr:uid="{00000000-0005-0000-0000-00006D670000}"/>
    <cellStyle name="Normal 2 3 2 16 5 7" xfId="26593" xr:uid="{00000000-0005-0000-0000-00006E670000}"/>
    <cellStyle name="Normal 2 3 2 16 5 8" xfId="26594" xr:uid="{00000000-0005-0000-0000-00006F670000}"/>
    <cellStyle name="Normal 2 3 2 16 5 9" xfId="26595" xr:uid="{00000000-0005-0000-0000-000070670000}"/>
    <cellStyle name="Normal 2 3 2 16 6" xfId="26596" xr:uid="{00000000-0005-0000-0000-000071670000}"/>
    <cellStyle name="Normal 2 3 2 16 7" xfId="26597" xr:uid="{00000000-0005-0000-0000-000072670000}"/>
    <cellStyle name="Normal 2 3 2 16 8" xfId="26598" xr:uid="{00000000-0005-0000-0000-000073670000}"/>
    <cellStyle name="Normal 2 3 2 16 9" xfId="26599" xr:uid="{00000000-0005-0000-0000-000074670000}"/>
    <cellStyle name="Normal 2 3 2 17" xfId="26600" xr:uid="{00000000-0005-0000-0000-000075670000}"/>
    <cellStyle name="Normal 2 3 2 17 10" xfId="26601" xr:uid="{00000000-0005-0000-0000-000076670000}"/>
    <cellStyle name="Normal 2 3 2 17 11" xfId="26602" xr:uid="{00000000-0005-0000-0000-000077670000}"/>
    <cellStyle name="Normal 2 3 2 17 12" xfId="26603" xr:uid="{00000000-0005-0000-0000-000078670000}"/>
    <cellStyle name="Normal 2 3 2 17 13" xfId="26604" xr:uid="{00000000-0005-0000-0000-000079670000}"/>
    <cellStyle name="Normal 2 3 2 17 14" xfId="26605" xr:uid="{00000000-0005-0000-0000-00007A670000}"/>
    <cellStyle name="Normal 2 3 2 17 2" xfId="26606" xr:uid="{00000000-0005-0000-0000-00007B670000}"/>
    <cellStyle name="Normal 2 3 2 17 2 10" xfId="26607" xr:uid="{00000000-0005-0000-0000-00007C670000}"/>
    <cellStyle name="Normal 2 3 2 17 2 2" xfId="26608" xr:uid="{00000000-0005-0000-0000-00007D670000}"/>
    <cellStyle name="Normal 2 3 2 17 2 3" xfId="26609" xr:uid="{00000000-0005-0000-0000-00007E670000}"/>
    <cellStyle name="Normal 2 3 2 17 2 4" xfId="26610" xr:uid="{00000000-0005-0000-0000-00007F670000}"/>
    <cellStyle name="Normal 2 3 2 17 2 5" xfId="26611" xr:uid="{00000000-0005-0000-0000-000080670000}"/>
    <cellStyle name="Normal 2 3 2 17 2 6" xfId="26612" xr:uid="{00000000-0005-0000-0000-000081670000}"/>
    <cellStyle name="Normal 2 3 2 17 2 7" xfId="26613" xr:uid="{00000000-0005-0000-0000-000082670000}"/>
    <cellStyle name="Normal 2 3 2 17 2 8" xfId="26614" xr:uid="{00000000-0005-0000-0000-000083670000}"/>
    <cellStyle name="Normal 2 3 2 17 2 9" xfId="26615" xr:uid="{00000000-0005-0000-0000-000084670000}"/>
    <cellStyle name="Normal 2 3 2 17 3" xfId="26616" xr:uid="{00000000-0005-0000-0000-000085670000}"/>
    <cellStyle name="Normal 2 3 2 17 3 10" xfId="26617" xr:uid="{00000000-0005-0000-0000-000086670000}"/>
    <cellStyle name="Normal 2 3 2 17 3 2" xfId="26618" xr:uid="{00000000-0005-0000-0000-000087670000}"/>
    <cellStyle name="Normal 2 3 2 17 3 3" xfId="26619" xr:uid="{00000000-0005-0000-0000-000088670000}"/>
    <cellStyle name="Normal 2 3 2 17 3 4" xfId="26620" xr:uid="{00000000-0005-0000-0000-000089670000}"/>
    <cellStyle name="Normal 2 3 2 17 3 5" xfId="26621" xr:uid="{00000000-0005-0000-0000-00008A670000}"/>
    <cellStyle name="Normal 2 3 2 17 3 6" xfId="26622" xr:uid="{00000000-0005-0000-0000-00008B670000}"/>
    <cellStyle name="Normal 2 3 2 17 3 7" xfId="26623" xr:uid="{00000000-0005-0000-0000-00008C670000}"/>
    <cellStyle name="Normal 2 3 2 17 3 8" xfId="26624" xr:uid="{00000000-0005-0000-0000-00008D670000}"/>
    <cellStyle name="Normal 2 3 2 17 3 9" xfId="26625" xr:uid="{00000000-0005-0000-0000-00008E670000}"/>
    <cellStyle name="Normal 2 3 2 17 4" xfId="26626" xr:uid="{00000000-0005-0000-0000-00008F670000}"/>
    <cellStyle name="Normal 2 3 2 17 4 10" xfId="26627" xr:uid="{00000000-0005-0000-0000-000090670000}"/>
    <cellStyle name="Normal 2 3 2 17 4 2" xfId="26628" xr:uid="{00000000-0005-0000-0000-000091670000}"/>
    <cellStyle name="Normal 2 3 2 17 4 3" xfId="26629" xr:uid="{00000000-0005-0000-0000-000092670000}"/>
    <cellStyle name="Normal 2 3 2 17 4 4" xfId="26630" xr:uid="{00000000-0005-0000-0000-000093670000}"/>
    <cellStyle name="Normal 2 3 2 17 4 5" xfId="26631" xr:uid="{00000000-0005-0000-0000-000094670000}"/>
    <cellStyle name="Normal 2 3 2 17 4 6" xfId="26632" xr:uid="{00000000-0005-0000-0000-000095670000}"/>
    <cellStyle name="Normal 2 3 2 17 4 7" xfId="26633" xr:uid="{00000000-0005-0000-0000-000096670000}"/>
    <cellStyle name="Normal 2 3 2 17 4 8" xfId="26634" xr:uid="{00000000-0005-0000-0000-000097670000}"/>
    <cellStyle name="Normal 2 3 2 17 4 9" xfId="26635" xr:uid="{00000000-0005-0000-0000-000098670000}"/>
    <cellStyle name="Normal 2 3 2 17 5" xfId="26636" xr:uid="{00000000-0005-0000-0000-000099670000}"/>
    <cellStyle name="Normal 2 3 2 17 5 10" xfId="26637" xr:uid="{00000000-0005-0000-0000-00009A670000}"/>
    <cellStyle name="Normal 2 3 2 17 5 2" xfId="26638" xr:uid="{00000000-0005-0000-0000-00009B670000}"/>
    <cellStyle name="Normal 2 3 2 17 5 3" xfId="26639" xr:uid="{00000000-0005-0000-0000-00009C670000}"/>
    <cellStyle name="Normal 2 3 2 17 5 4" xfId="26640" xr:uid="{00000000-0005-0000-0000-00009D670000}"/>
    <cellStyle name="Normal 2 3 2 17 5 5" xfId="26641" xr:uid="{00000000-0005-0000-0000-00009E670000}"/>
    <cellStyle name="Normal 2 3 2 17 5 6" xfId="26642" xr:uid="{00000000-0005-0000-0000-00009F670000}"/>
    <cellStyle name="Normal 2 3 2 17 5 7" xfId="26643" xr:uid="{00000000-0005-0000-0000-0000A0670000}"/>
    <cellStyle name="Normal 2 3 2 17 5 8" xfId="26644" xr:uid="{00000000-0005-0000-0000-0000A1670000}"/>
    <cellStyle name="Normal 2 3 2 17 5 9" xfId="26645" xr:uid="{00000000-0005-0000-0000-0000A2670000}"/>
    <cellStyle name="Normal 2 3 2 17 6" xfId="26646" xr:uid="{00000000-0005-0000-0000-0000A3670000}"/>
    <cellStyle name="Normal 2 3 2 17 7" xfId="26647" xr:uid="{00000000-0005-0000-0000-0000A4670000}"/>
    <cellStyle name="Normal 2 3 2 17 8" xfId="26648" xr:uid="{00000000-0005-0000-0000-0000A5670000}"/>
    <cellStyle name="Normal 2 3 2 17 9" xfId="26649" xr:uid="{00000000-0005-0000-0000-0000A6670000}"/>
    <cellStyle name="Normal 2 3 2 18" xfId="26650" xr:uid="{00000000-0005-0000-0000-0000A7670000}"/>
    <cellStyle name="Normal 2 3 2 18 10" xfId="26651" xr:uid="{00000000-0005-0000-0000-0000A8670000}"/>
    <cellStyle name="Normal 2 3 2 18 11" xfId="26652" xr:uid="{00000000-0005-0000-0000-0000A9670000}"/>
    <cellStyle name="Normal 2 3 2 18 12" xfId="26653" xr:uid="{00000000-0005-0000-0000-0000AA670000}"/>
    <cellStyle name="Normal 2 3 2 18 13" xfId="26654" xr:uid="{00000000-0005-0000-0000-0000AB670000}"/>
    <cellStyle name="Normal 2 3 2 18 14" xfId="26655" xr:uid="{00000000-0005-0000-0000-0000AC670000}"/>
    <cellStyle name="Normal 2 3 2 18 2" xfId="26656" xr:uid="{00000000-0005-0000-0000-0000AD670000}"/>
    <cellStyle name="Normal 2 3 2 18 2 10" xfId="26657" xr:uid="{00000000-0005-0000-0000-0000AE670000}"/>
    <cellStyle name="Normal 2 3 2 18 2 2" xfId="26658" xr:uid="{00000000-0005-0000-0000-0000AF670000}"/>
    <cellStyle name="Normal 2 3 2 18 2 3" xfId="26659" xr:uid="{00000000-0005-0000-0000-0000B0670000}"/>
    <cellStyle name="Normal 2 3 2 18 2 4" xfId="26660" xr:uid="{00000000-0005-0000-0000-0000B1670000}"/>
    <cellStyle name="Normal 2 3 2 18 2 5" xfId="26661" xr:uid="{00000000-0005-0000-0000-0000B2670000}"/>
    <cellStyle name="Normal 2 3 2 18 2 6" xfId="26662" xr:uid="{00000000-0005-0000-0000-0000B3670000}"/>
    <cellStyle name="Normal 2 3 2 18 2 7" xfId="26663" xr:uid="{00000000-0005-0000-0000-0000B4670000}"/>
    <cellStyle name="Normal 2 3 2 18 2 8" xfId="26664" xr:uid="{00000000-0005-0000-0000-0000B5670000}"/>
    <cellStyle name="Normal 2 3 2 18 2 9" xfId="26665" xr:uid="{00000000-0005-0000-0000-0000B6670000}"/>
    <cellStyle name="Normal 2 3 2 18 3" xfId="26666" xr:uid="{00000000-0005-0000-0000-0000B7670000}"/>
    <cellStyle name="Normal 2 3 2 18 3 10" xfId="26667" xr:uid="{00000000-0005-0000-0000-0000B8670000}"/>
    <cellStyle name="Normal 2 3 2 18 3 2" xfId="26668" xr:uid="{00000000-0005-0000-0000-0000B9670000}"/>
    <cellStyle name="Normal 2 3 2 18 3 3" xfId="26669" xr:uid="{00000000-0005-0000-0000-0000BA670000}"/>
    <cellStyle name="Normal 2 3 2 18 3 4" xfId="26670" xr:uid="{00000000-0005-0000-0000-0000BB670000}"/>
    <cellStyle name="Normal 2 3 2 18 3 5" xfId="26671" xr:uid="{00000000-0005-0000-0000-0000BC670000}"/>
    <cellStyle name="Normal 2 3 2 18 3 6" xfId="26672" xr:uid="{00000000-0005-0000-0000-0000BD670000}"/>
    <cellStyle name="Normal 2 3 2 18 3 7" xfId="26673" xr:uid="{00000000-0005-0000-0000-0000BE670000}"/>
    <cellStyle name="Normal 2 3 2 18 3 8" xfId="26674" xr:uid="{00000000-0005-0000-0000-0000BF670000}"/>
    <cellStyle name="Normal 2 3 2 18 3 9" xfId="26675" xr:uid="{00000000-0005-0000-0000-0000C0670000}"/>
    <cellStyle name="Normal 2 3 2 18 4" xfId="26676" xr:uid="{00000000-0005-0000-0000-0000C1670000}"/>
    <cellStyle name="Normal 2 3 2 18 4 10" xfId="26677" xr:uid="{00000000-0005-0000-0000-0000C2670000}"/>
    <cellStyle name="Normal 2 3 2 18 4 2" xfId="26678" xr:uid="{00000000-0005-0000-0000-0000C3670000}"/>
    <cellStyle name="Normal 2 3 2 18 4 3" xfId="26679" xr:uid="{00000000-0005-0000-0000-0000C4670000}"/>
    <cellStyle name="Normal 2 3 2 18 4 4" xfId="26680" xr:uid="{00000000-0005-0000-0000-0000C5670000}"/>
    <cellStyle name="Normal 2 3 2 18 4 5" xfId="26681" xr:uid="{00000000-0005-0000-0000-0000C6670000}"/>
    <cellStyle name="Normal 2 3 2 18 4 6" xfId="26682" xr:uid="{00000000-0005-0000-0000-0000C7670000}"/>
    <cellStyle name="Normal 2 3 2 18 4 7" xfId="26683" xr:uid="{00000000-0005-0000-0000-0000C8670000}"/>
    <cellStyle name="Normal 2 3 2 18 4 8" xfId="26684" xr:uid="{00000000-0005-0000-0000-0000C9670000}"/>
    <cellStyle name="Normal 2 3 2 18 4 9" xfId="26685" xr:uid="{00000000-0005-0000-0000-0000CA670000}"/>
    <cellStyle name="Normal 2 3 2 18 5" xfId="26686" xr:uid="{00000000-0005-0000-0000-0000CB670000}"/>
    <cellStyle name="Normal 2 3 2 18 5 10" xfId="26687" xr:uid="{00000000-0005-0000-0000-0000CC670000}"/>
    <cellStyle name="Normal 2 3 2 18 5 2" xfId="26688" xr:uid="{00000000-0005-0000-0000-0000CD670000}"/>
    <cellStyle name="Normal 2 3 2 18 5 3" xfId="26689" xr:uid="{00000000-0005-0000-0000-0000CE670000}"/>
    <cellStyle name="Normal 2 3 2 18 5 4" xfId="26690" xr:uid="{00000000-0005-0000-0000-0000CF670000}"/>
    <cellStyle name="Normal 2 3 2 18 5 5" xfId="26691" xr:uid="{00000000-0005-0000-0000-0000D0670000}"/>
    <cellStyle name="Normal 2 3 2 18 5 6" xfId="26692" xr:uid="{00000000-0005-0000-0000-0000D1670000}"/>
    <cellStyle name="Normal 2 3 2 18 5 7" xfId="26693" xr:uid="{00000000-0005-0000-0000-0000D2670000}"/>
    <cellStyle name="Normal 2 3 2 18 5 8" xfId="26694" xr:uid="{00000000-0005-0000-0000-0000D3670000}"/>
    <cellStyle name="Normal 2 3 2 18 5 9" xfId="26695" xr:uid="{00000000-0005-0000-0000-0000D4670000}"/>
    <cellStyle name="Normal 2 3 2 18 6" xfId="26696" xr:uid="{00000000-0005-0000-0000-0000D5670000}"/>
    <cellStyle name="Normal 2 3 2 18 7" xfId="26697" xr:uid="{00000000-0005-0000-0000-0000D6670000}"/>
    <cellStyle name="Normal 2 3 2 18 8" xfId="26698" xr:uid="{00000000-0005-0000-0000-0000D7670000}"/>
    <cellStyle name="Normal 2 3 2 18 9" xfId="26699" xr:uid="{00000000-0005-0000-0000-0000D8670000}"/>
    <cellStyle name="Normal 2 3 2 19" xfId="26700" xr:uid="{00000000-0005-0000-0000-0000D9670000}"/>
    <cellStyle name="Normal 2 3 2 19 10" xfId="26701" xr:uid="{00000000-0005-0000-0000-0000DA670000}"/>
    <cellStyle name="Normal 2 3 2 19 11" xfId="26702" xr:uid="{00000000-0005-0000-0000-0000DB670000}"/>
    <cellStyle name="Normal 2 3 2 19 12" xfId="26703" xr:uid="{00000000-0005-0000-0000-0000DC670000}"/>
    <cellStyle name="Normal 2 3 2 19 13" xfId="26704" xr:uid="{00000000-0005-0000-0000-0000DD670000}"/>
    <cellStyle name="Normal 2 3 2 19 14" xfId="26705" xr:uid="{00000000-0005-0000-0000-0000DE670000}"/>
    <cellStyle name="Normal 2 3 2 19 2" xfId="26706" xr:uid="{00000000-0005-0000-0000-0000DF670000}"/>
    <cellStyle name="Normal 2 3 2 19 2 10" xfId="26707" xr:uid="{00000000-0005-0000-0000-0000E0670000}"/>
    <cellStyle name="Normal 2 3 2 19 2 2" xfId="26708" xr:uid="{00000000-0005-0000-0000-0000E1670000}"/>
    <cellStyle name="Normal 2 3 2 19 2 3" xfId="26709" xr:uid="{00000000-0005-0000-0000-0000E2670000}"/>
    <cellStyle name="Normal 2 3 2 19 2 4" xfId="26710" xr:uid="{00000000-0005-0000-0000-0000E3670000}"/>
    <cellStyle name="Normal 2 3 2 19 2 5" xfId="26711" xr:uid="{00000000-0005-0000-0000-0000E4670000}"/>
    <cellStyle name="Normal 2 3 2 19 2 6" xfId="26712" xr:uid="{00000000-0005-0000-0000-0000E5670000}"/>
    <cellStyle name="Normal 2 3 2 19 2 7" xfId="26713" xr:uid="{00000000-0005-0000-0000-0000E6670000}"/>
    <cellStyle name="Normal 2 3 2 19 2 8" xfId="26714" xr:uid="{00000000-0005-0000-0000-0000E7670000}"/>
    <cellStyle name="Normal 2 3 2 19 2 9" xfId="26715" xr:uid="{00000000-0005-0000-0000-0000E8670000}"/>
    <cellStyle name="Normal 2 3 2 19 3" xfId="26716" xr:uid="{00000000-0005-0000-0000-0000E9670000}"/>
    <cellStyle name="Normal 2 3 2 19 3 10" xfId="26717" xr:uid="{00000000-0005-0000-0000-0000EA670000}"/>
    <cellStyle name="Normal 2 3 2 19 3 2" xfId="26718" xr:uid="{00000000-0005-0000-0000-0000EB670000}"/>
    <cellStyle name="Normal 2 3 2 19 3 3" xfId="26719" xr:uid="{00000000-0005-0000-0000-0000EC670000}"/>
    <cellStyle name="Normal 2 3 2 19 3 4" xfId="26720" xr:uid="{00000000-0005-0000-0000-0000ED670000}"/>
    <cellStyle name="Normal 2 3 2 19 3 5" xfId="26721" xr:uid="{00000000-0005-0000-0000-0000EE670000}"/>
    <cellStyle name="Normal 2 3 2 19 3 6" xfId="26722" xr:uid="{00000000-0005-0000-0000-0000EF670000}"/>
    <cellStyle name="Normal 2 3 2 19 3 7" xfId="26723" xr:uid="{00000000-0005-0000-0000-0000F0670000}"/>
    <cellStyle name="Normal 2 3 2 19 3 8" xfId="26724" xr:uid="{00000000-0005-0000-0000-0000F1670000}"/>
    <cellStyle name="Normal 2 3 2 19 3 9" xfId="26725" xr:uid="{00000000-0005-0000-0000-0000F2670000}"/>
    <cellStyle name="Normal 2 3 2 19 4" xfId="26726" xr:uid="{00000000-0005-0000-0000-0000F3670000}"/>
    <cellStyle name="Normal 2 3 2 19 4 10" xfId="26727" xr:uid="{00000000-0005-0000-0000-0000F4670000}"/>
    <cellStyle name="Normal 2 3 2 19 4 2" xfId="26728" xr:uid="{00000000-0005-0000-0000-0000F5670000}"/>
    <cellStyle name="Normal 2 3 2 19 4 3" xfId="26729" xr:uid="{00000000-0005-0000-0000-0000F6670000}"/>
    <cellStyle name="Normal 2 3 2 19 4 4" xfId="26730" xr:uid="{00000000-0005-0000-0000-0000F7670000}"/>
    <cellStyle name="Normal 2 3 2 19 4 5" xfId="26731" xr:uid="{00000000-0005-0000-0000-0000F8670000}"/>
    <cellStyle name="Normal 2 3 2 19 4 6" xfId="26732" xr:uid="{00000000-0005-0000-0000-0000F9670000}"/>
    <cellStyle name="Normal 2 3 2 19 4 7" xfId="26733" xr:uid="{00000000-0005-0000-0000-0000FA670000}"/>
    <cellStyle name="Normal 2 3 2 19 4 8" xfId="26734" xr:uid="{00000000-0005-0000-0000-0000FB670000}"/>
    <cellStyle name="Normal 2 3 2 19 4 9" xfId="26735" xr:uid="{00000000-0005-0000-0000-0000FC670000}"/>
    <cellStyle name="Normal 2 3 2 19 5" xfId="26736" xr:uid="{00000000-0005-0000-0000-0000FD670000}"/>
    <cellStyle name="Normal 2 3 2 19 5 10" xfId="26737" xr:uid="{00000000-0005-0000-0000-0000FE670000}"/>
    <cellStyle name="Normal 2 3 2 19 5 2" xfId="26738" xr:uid="{00000000-0005-0000-0000-0000FF670000}"/>
    <cellStyle name="Normal 2 3 2 19 5 3" xfId="26739" xr:uid="{00000000-0005-0000-0000-000000680000}"/>
    <cellStyle name="Normal 2 3 2 19 5 4" xfId="26740" xr:uid="{00000000-0005-0000-0000-000001680000}"/>
    <cellStyle name="Normal 2 3 2 19 5 5" xfId="26741" xr:uid="{00000000-0005-0000-0000-000002680000}"/>
    <cellStyle name="Normal 2 3 2 19 5 6" xfId="26742" xr:uid="{00000000-0005-0000-0000-000003680000}"/>
    <cellStyle name="Normal 2 3 2 19 5 7" xfId="26743" xr:uid="{00000000-0005-0000-0000-000004680000}"/>
    <cellStyle name="Normal 2 3 2 19 5 8" xfId="26744" xr:uid="{00000000-0005-0000-0000-000005680000}"/>
    <cellStyle name="Normal 2 3 2 19 5 9" xfId="26745" xr:uid="{00000000-0005-0000-0000-000006680000}"/>
    <cellStyle name="Normal 2 3 2 19 6" xfId="26746" xr:uid="{00000000-0005-0000-0000-000007680000}"/>
    <cellStyle name="Normal 2 3 2 19 7" xfId="26747" xr:uid="{00000000-0005-0000-0000-000008680000}"/>
    <cellStyle name="Normal 2 3 2 19 8" xfId="26748" xr:uid="{00000000-0005-0000-0000-000009680000}"/>
    <cellStyle name="Normal 2 3 2 19 9" xfId="26749" xr:uid="{00000000-0005-0000-0000-00000A680000}"/>
    <cellStyle name="Normal 2 3 2 2" xfId="26750" xr:uid="{00000000-0005-0000-0000-00000B680000}"/>
    <cellStyle name="Normal 2 3 2 2 10" xfId="26751" xr:uid="{00000000-0005-0000-0000-00000C680000}"/>
    <cellStyle name="Normal 2 3 2 2 11" xfId="26752" xr:uid="{00000000-0005-0000-0000-00000D680000}"/>
    <cellStyle name="Normal 2 3 2 2 12" xfId="26753" xr:uid="{00000000-0005-0000-0000-00000E680000}"/>
    <cellStyle name="Normal 2 3 2 2 13" xfId="26754" xr:uid="{00000000-0005-0000-0000-00000F680000}"/>
    <cellStyle name="Normal 2 3 2 2 14" xfId="26755" xr:uid="{00000000-0005-0000-0000-000010680000}"/>
    <cellStyle name="Normal 2 3 2 2 15" xfId="26756" xr:uid="{00000000-0005-0000-0000-000011680000}"/>
    <cellStyle name="Normal 2 3 2 2 16" xfId="26757" xr:uid="{00000000-0005-0000-0000-000012680000}"/>
    <cellStyle name="Normal 2 3 2 2 2" xfId="26758" xr:uid="{00000000-0005-0000-0000-000013680000}"/>
    <cellStyle name="Normal 2 3 2 2 2 10" xfId="26759" xr:uid="{00000000-0005-0000-0000-000014680000}"/>
    <cellStyle name="Normal 2 3 2 2 2 11" xfId="26760" xr:uid="{00000000-0005-0000-0000-000015680000}"/>
    <cellStyle name="Normal 2 3 2 2 2 12" xfId="26761" xr:uid="{00000000-0005-0000-0000-000016680000}"/>
    <cellStyle name="Normal 2 3 2 2 2 2" xfId="26762" xr:uid="{00000000-0005-0000-0000-000017680000}"/>
    <cellStyle name="Normal 2 3 2 2 2 3" xfId="26763" xr:uid="{00000000-0005-0000-0000-000018680000}"/>
    <cellStyle name="Normal 2 3 2 2 2 4" xfId="26764" xr:uid="{00000000-0005-0000-0000-000019680000}"/>
    <cellStyle name="Normal 2 3 2 2 2 5" xfId="26765" xr:uid="{00000000-0005-0000-0000-00001A680000}"/>
    <cellStyle name="Normal 2 3 2 2 2 6" xfId="26766" xr:uid="{00000000-0005-0000-0000-00001B680000}"/>
    <cellStyle name="Normal 2 3 2 2 2 7" xfId="26767" xr:uid="{00000000-0005-0000-0000-00001C680000}"/>
    <cellStyle name="Normal 2 3 2 2 2 8" xfId="26768" xr:uid="{00000000-0005-0000-0000-00001D680000}"/>
    <cellStyle name="Normal 2 3 2 2 2 9" xfId="26769" xr:uid="{00000000-0005-0000-0000-00001E680000}"/>
    <cellStyle name="Normal 2 3 2 2 3" xfId="26770" xr:uid="{00000000-0005-0000-0000-00001F680000}"/>
    <cellStyle name="Normal 2 3 2 2 3 10" xfId="26771" xr:uid="{00000000-0005-0000-0000-000020680000}"/>
    <cellStyle name="Normal 2 3 2 2 3 2" xfId="26772" xr:uid="{00000000-0005-0000-0000-000021680000}"/>
    <cellStyle name="Normal 2 3 2 2 3 3" xfId="26773" xr:uid="{00000000-0005-0000-0000-000022680000}"/>
    <cellStyle name="Normal 2 3 2 2 3 4" xfId="26774" xr:uid="{00000000-0005-0000-0000-000023680000}"/>
    <cellStyle name="Normal 2 3 2 2 3 5" xfId="26775" xr:uid="{00000000-0005-0000-0000-000024680000}"/>
    <cellStyle name="Normal 2 3 2 2 3 6" xfId="26776" xr:uid="{00000000-0005-0000-0000-000025680000}"/>
    <cellStyle name="Normal 2 3 2 2 3 7" xfId="26777" xr:uid="{00000000-0005-0000-0000-000026680000}"/>
    <cellStyle name="Normal 2 3 2 2 3 8" xfId="26778" xr:uid="{00000000-0005-0000-0000-000027680000}"/>
    <cellStyle name="Normal 2 3 2 2 3 9" xfId="26779" xr:uid="{00000000-0005-0000-0000-000028680000}"/>
    <cellStyle name="Normal 2 3 2 2 4" xfId="26780" xr:uid="{00000000-0005-0000-0000-000029680000}"/>
    <cellStyle name="Normal 2 3 2 2 4 10" xfId="26781" xr:uid="{00000000-0005-0000-0000-00002A680000}"/>
    <cellStyle name="Normal 2 3 2 2 4 2" xfId="26782" xr:uid="{00000000-0005-0000-0000-00002B680000}"/>
    <cellStyle name="Normal 2 3 2 2 4 3" xfId="26783" xr:uid="{00000000-0005-0000-0000-00002C680000}"/>
    <cellStyle name="Normal 2 3 2 2 4 4" xfId="26784" xr:uid="{00000000-0005-0000-0000-00002D680000}"/>
    <cellStyle name="Normal 2 3 2 2 4 5" xfId="26785" xr:uid="{00000000-0005-0000-0000-00002E680000}"/>
    <cellStyle name="Normal 2 3 2 2 4 6" xfId="26786" xr:uid="{00000000-0005-0000-0000-00002F680000}"/>
    <cellStyle name="Normal 2 3 2 2 4 7" xfId="26787" xr:uid="{00000000-0005-0000-0000-000030680000}"/>
    <cellStyle name="Normal 2 3 2 2 4 8" xfId="26788" xr:uid="{00000000-0005-0000-0000-000031680000}"/>
    <cellStyle name="Normal 2 3 2 2 4 9" xfId="26789" xr:uid="{00000000-0005-0000-0000-000032680000}"/>
    <cellStyle name="Normal 2 3 2 2 5" xfId="26790" xr:uid="{00000000-0005-0000-0000-000033680000}"/>
    <cellStyle name="Normal 2 3 2 2 5 10" xfId="26791" xr:uid="{00000000-0005-0000-0000-000034680000}"/>
    <cellStyle name="Normal 2 3 2 2 5 2" xfId="26792" xr:uid="{00000000-0005-0000-0000-000035680000}"/>
    <cellStyle name="Normal 2 3 2 2 5 3" xfId="26793" xr:uid="{00000000-0005-0000-0000-000036680000}"/>
    <cellStyle name="Normal 2 3 2 2 5 4" xfId="26794" xr:uid="{00000000-0005-0000-0000-000037680000}"/>
    <cellStyle name="Normal 2 3 2 2 5 5" xfId="26795" xr:uid="{00000000-0005-0000-0000-000038680000}"/>
    <cellStyle name="Normal 2 3 2 2 5 6" xfId="26796" xr:uid="{00000000-0005-0000-0000-000039680000}"/>
    <cellStyle name="Normal 2 3 2 2 5 7" xfId="26797" xr:uid="{00000000-0005-0000-0000-00003A680000}"/>
    <cellStyle name="Normal 2 3 2 2 5 8" xfId="26798" xr:uid="{00000000-0005-0000-0000-00003B680000}"/>
    <cellStyle name="Normal 2 3 2 2 5 9" xfId="26799" xr:uid="{00000000-0005-0000-0000-00003C680000}"/>
    <cellStyle name="Normal 2 3 2 2 6" xfId="26800" xr:uid="{00000000-0005-0000-0000-00003D680000}"/>
    <cellStyle name="Normal 2 3 2 2 7" xfId="26801" xr:uid="{00000000-0005-0000-0000-00003E680000}"/>
    <cellStyle name="Normal 2 3 2 2 8" xfId="26802" xr:uid="{00000000-0005-0000-0000-00003F680000}"/>
    <cellStyle name="Normal 2 3 2 2 9" xfId="26803" xr:uid="{00000000-0005-0000-0000-000040680000}"/>
    <cellStyle name="Normal 2 3 2 20" xfId="26804" xr:uid="{00000000-0005-0000-0000-000041680000}"/>
    <cellStyle name="Normal 2 3 2 20 10" xfId="26805" xr:uid="{00000000-0005-0000-0000-000042680000}"/>
    <cellStyle name="Normal 2 3 2 20 11" xfId="26806" xr:uid="{00000000-0005-0000-0000-000043680000}"/>
    <cellStyle name="Normal 2 3 2 20 12" xfId="26807" xr:uid="{00000000-0005-0000-0000-000044680000}"/>
    <cellStyle name="Normal 2 3 2 20 13" xfId="26808" xr:uid="{00000000-0005-0000-0000-000045680000}"/>
    <cellStyle name="Normal 2 3 2 20 14" xfId="26809" xr:uid="{00000000-0005-0000-0000-000046680000}"/>
    <cellStyle name="Normal 2 3 2 20 2" xfId="26810" xr:uid="{00000000-0005-0000-0000-000047680000}"/>
    <cellStyle name="Normal 2 3 2 20 2 10" xfId="26811" xr:uid="{00000000-0005-0000-0000-000048680000}"/>
    <cellStyle name="Normal 2 3 2 20 2 2" xfId="26812" xr:uid="{00000000-0005-0000-0000-000049680000}"/>
    <cellStyle name="Normal 2 3 2 20 2 3" xfId="26813" xr:uid="{00000000-0005-0000-0000-00004A680000}"/>
    <cellStyle name="Normal 2 3 2 20 2 4" xfId="26814" xr:uid="{00000000-0005-0000-0000-00004B680000}"/>
    <cellStyle name="Normal 2 3 2 20 2 5" xfId="26815" xr:uid="{00000000-0005-0000-0000-00004C680000}"/>
    <cellStyle name="Normal 2 3 2 20 2 6" xfId="26816" xr:uid="{00000000-0005-0000-0000-00004D680000}"/>
    <cellStyle name="Normal 2 3 2 20 2 7" xfId="26817" xr:uid="{00000000-0005-0000-0000-00004E680000}"/>
    <cellStyle name="Normal 2 3 2 20 2 8" xfId="26818" xr:uid="{00000000-0005-0000-0000-00004F680000}"/>
    <cellStyle name="Normal 2 3 2 20 2 9" xfId="26819" xr:uid="{00000000-0005-0000-0000-000050680000}"/>
    <cellStyle name="Normal 2 3 2 20 3" xfId="26820" xr:uid="{00000000-0005-0000-0000-000051680000}"/>
    <cellStyle name="Normal 2 3 2 20 3 10" xfId="26821" xr:uid="{00000000-0005-0000-0000-000052680000}"/>
    <cellStyle name="Normal 2 3 2 20 3 2" xfId="26822" xr:uid="{00000000-0005-0000-0000-000053680000}"/>
    <cellStyle name="Normal 2 3 2 20 3 3" xfId="26823" xr:uid="{00000000-0005-0000-0000-000054680000}"/>
    <cellStyle name="Normal 2 3 2 20 3 4" xfId="26824" xr:uid="{00000000-0005-0000-0000-000055680000}"/>
    <cellStyle name="Normal 2 3 2 20 3 5" xfId="26825" xr:uid="{00000000-0005-0000-0000-000056680000}"/>
    <cellStyle name="Normal 2 3 2 20 3 6" xfId="26826" xr:uid="{00000000-0005-0000-0000-000057680000}"/>
    <cellStyle name="Normal 2 3 2 20 3 7" xfId="26827" xr:uid="{00000000-0005-0000-0000-000058680000}"/>
    <cellStyle name="Normal 2 3 2 20 3 8" xfId="26828" xr:uid="{00000000-0005-0000-0000-000059680000}"/>
    <cellStyle name="Normal 2 3 2 20 3 9" xfId="26829" xr:uid="{00000000-0005-0000-0000-00005A680000}"/>
    <cellStyle name="Normal 2 3 2 20 4" xfId="26830" xr:uid="{00000000-0005-0000-0000-00005B680000}"/>
    <cellStyle name="Normal 2 3 2 20 4 10" xfId="26831" xr:uid="{00000000-0005-0000-0000-00005C680000}"/>
    <cellStyle name="Normal 2 3 2 20 4 2" xfId="26832" xr:uid="{00000000-0005-0000-0000-00005D680000}"/>
    <cellStyle name="Normal 2 3 2 20 4 3" xfId="26833" xr:uid="{00000000-0005-0000-0000-00005E680000}"/>
    <cellStyle name="Normal 2 3 2 20 4 4" xfId="26834" xr:uid="{00000000-0005-0000-0000-00005F680000}"/>
    <cellStyle name="Normal 2 3 2 20 4 5" xfId="26835" xr:uid="{00000000-0005-0000-0000-000060680000}"/>
    <cellStyle name="Normal 2 3 2 20 4 6" xfId="26836" xr:uid="{00000000-0005-0000-0000-000061680000}"/>
    <cellStyle name="Normal 2 3 2 20 4 7" xfId="26837" xr:uid="{00000000-0005-0000-0000-000062680000}"/>
    <cellStyle name="Normal 2 3 2 20 4 8" xfId="26838" xr:uid="{00000000-0005-0000-0000-000063680000}"/>
    <cellStyle name="Normal 2 3 2 20 4 9" xfId="26839" xr:uid="{00000000-0005-0000-0000-000064680000}"/>
    <cellStyle name="Normal 2 3 2 20 5" xfId="26840" xr:uid="{00000000-0005-0000-0000-000065680000}"/>
    <cellStyle name="Normal 2 3 2 20 5 10" xfId="26841" xr:uid="{00000000-0005-0000-0000-000066680000}"/>
    <cellStyle name="Normal 2 3 2 20 5 2" xfId="26842" xr:uid="{00000000-0005-0000-0000-000067680000}"/>
    <cellStyle name="Normal 2 3 2 20 5 3" xfId="26843" xr:uid="{00000000-0005-0000-0000-000068680000}"/>
    <cellStyle name="Normal 2 3 2 20 5 4" xfId="26844" xr:uid="{00000000-0005-0000-0000-000069680000}"/>
    <cellStyle name="Normal 2 3 2 20 5 5" xfId="26845" xr:uid="{00000000-0005-0000-0000-00006A680000}"/>
    <cellStyle name="Normal 2 3 2 20 5 6" xfId="26846" xr:uid="{00000000-0005-0000-0000-00006B680000}"/>
    <cellStyle name="Normal 2 3 2 20 5 7" xfId="26847" xr:uid="{00000000-0005-0000-0000-00006C680000}"/>
    <cellStyle name="Normal 2 3 2 20 5 8" xfId="26848" xr:uid="{00000000-0005-0000-0000-00006D680000}"/>
    <cellStyle name="Normal 2 3 2 20 5 9" xfId="26849" xr:uid="{00000000-0005-0000-0000-00006E680000}"/>
    <cellStyle name="Normal 2 3 2 20 6" xfId="26850" xr:uid="{00000000-0005-0000-0000-00006F680000}"/>
    <cellStyle name="Normal 2 3 2 20 7" xfId="26851" xr:uid="{00000000-0005-0000-0000-000070680000}"/>
    <cellStyle name="Normal 2 3 2 20 8" xfId="26852" xr:uid="{00000000-0005-0000-0000-000071680000}"/>
    <cellStyle name="Normal 2 3 2 20 9" xfId="26853" xr:uid="{00000000-0005-0000-0000-000072680000}"/>
    <cellStyle name="Normal 2 3 2 21" xfId="26854" xr:uid="{00000000-0005-0000-0000-000073680000}"/>
    <cellStyle name="Normal 2 3 2 21 10" xfId="26855" xr:uid="{00000000-0005-0000-0000-000074680000}"/>
    <cellStyle name="Normal 2 3 2 21 11" xfId="26856" xr:uid="{00000000-0005-0000-0000-000075680000}"/>
    <cellStyle name="Normal 2 3 2 21 12" xfId="26857" xr:uid="{00000000-0005-0000-0000-000076680000}"/>
    <cellStyle name="Normal 2 3 2 21 13" xfId="26858" xr:uid="{00000000-0005-0000-0000-000077680000}"/>
    <cellStyle name="Normal 2 3 2 21 14" xfId="26859" xr:uid="{00000000-0005-0000-0000-000078680000}"/>
    <cellStyle name="Normal 2 3 2 21 2" xfId="26860" xr:uid="{00000000-0005-0000-0000-000079680000}"/>
    <cellStyle name="Normal 2 3 2 21 2 10" xfId="26861" xr:uid="{00000000-0005-0000-0000-00007A680000}"/>
    <cellStyle name="Normal 2 3 2 21 2 2" xfId="26862" xr:uid="{00000000-0005-0000-0000-00007B680000}"/>
    <cellStyle name="Normal 2 3 2 21 2 3" xfId="26863" xr:uid="{00000000-0005-0000-0000-00007C680000}"/>
    <cellStyle name="Normal 2 3 2 21 2 4" xfId="26864" xr:uid="{00000000-0005-0000-0000-00007D680000}"/>
    <cellStyle name="Normal 2 3 2 21 2 5" xfId="26865" xr:uid="{00000000-0005-0000-0000-00007E680000}"/>
    <cellStyle name="Normal 2 3 2 21 2 6" xfId="26866" xr:uid="{00000000-0005-0000-0000-00007F680000}"/>
    <cellStyle name="Normal 2 3 2 21 2 7" xfId="26867" xr:uid="{00000000-0005-0000-0000-000080680000}"/>
    <cellStyle name="Normal 2 3 2 21 2 8" xfId="26868" xr:uid="{00000000-0005-0000-0000-000081680000}"/>
    <cellStyle name="Normal 2 3 2 21 2 9" xfId="26869" xr:uid="{00000000-0005-0000-0000-000082680000}"/>
    <cellStyle name="Normal 2 3 2 21 3" xfId="26870" xr:uid="{00000000-0005-0000-0000-000083680000}"/>
    <cellStyle name="Normal 2 3 2 21 3 10" xfId="26871" xr:uid="{00000000-0005-0000-0000-000084680000}"/>
    <cellStyle name="Normal 2 3 2 21 3 2" xfId="26872" xr:uid="{00000000-0005-0000-0000-000085680000}"/>
    <cellStyle name="Normal 2 3 2 21 3 3" xfId="26873" xr:uid="{00000000-0005-0000-0000-000086680000}"/>
    <cellStyle name="Normal 2 3 2 21 3 4" xfId="26874" xr:uid="{00000000-0005-0000-0000-000087680000}"/>
    <cellStyle name="Normal 2 3 2 21 3 5" xfId="26875" xr:uid="{00000000-0005-0000-0000-000088680000}"/>
    <cellStyle name="Normal 2 3 2 21 3 6" xfId="26876" xr:uid="{00000000-0005-0000-0000-000089680000}"/>
    <cellStyle name="Normal 2 3 2 21 3 7" xfId="26877" xr:uid="{00000000-0005-0000-0000-00008A680000}"/>
    <cellStyle name="Normal 2 3 2 21 3 8" xfId="26878" xr:uid="{00000000-0005-0000-0000-00008B680000}"/>
    <cellStyle name="Normal 2 3 2 21 3 9" xfId="26879" xr:uid="{00000000-0005-0000-0000-00008C680000}"/>
    <cellStyle name="Normal 2 3 2 21 4" xfId="26880" xr:uid="{00000000-0005-0000-0000-00008D680000}"/>
    <cellStyle name="Normal 2 3 2 21 4 10" xfId="26881" xr:uid="{00000000-0005-0000-0000-00008E680000}"/>
    <cellStyle name="Normal 2 3 2 21 4 2" xfId="26882" xr:uid="{00000000-0005-0000-0000-00008F680000}"/>
    <cellStyle name="Normal 2 3 2 21 4 3" xfId="26883" xr:uid="{00000000-0005-0000-0000-000090680000}"/>
    <cellStyle name="Normal 2 3 2 21 4 4" xfId="26884" xr:uid="{00000000-0005-0000-0000-000091680000}"/>
    <cellStyle name="Normal 2 3 2 21 4 5" xfId="26885" xr:uid="{00000000-0005-0000-0000-000092680000}"/>
    <cellStyle name="Normal 2 3 2 21 4 6" xfId="26886" xr:uid="{00000000-0005-0000-0000-000093680000}"/>
    <cellStyle name="Normal 2 3 2 21 4 7" xfId="26887" xr:uid="{00000000-0005-0000-0000-000094680000}"/>
    <cellStyle name="Normal 2 3 2 21 4 8" xfId="26888" xr:uid="{00000000-0005-0000-0000-000095680000}"/>
    <cellStyle name="Normal 2 3 2 21 4 9" xfId="26889" xr:uid="{00000000-0005-0000-0000-000096680000}"/>
    <cellStyle name="Normal 2 3 2 21 5" xfId="26890" xr:uid="{00000000-0005-0000-0000-000097680000}"/>
    <cellStyle name="Normal 2 3 2 21 5 10" xfId="26891" xr:uid="{00000000-0005-0000-0000-000098680000}"/>
    <cellStyle name="Normal 2 3 2 21 5 2" xfId="26892" xr:uid="{00000000-0005-0000-0000-000099680000}"/>
    <cellStyle name="Normal 2 3 2 21 5 3" xfId="26893" xr:uid="{00000000-0005-0000-0000-00009A680000}"/>
    <cellStyle name="Normal 2 3 2 21 5 4" xfId="26894" xr:uid="{00000000-0005-0000-0000-00009B680000}"/>
    <cellStyle name="Normal 2 3 2 21 5 5" xfId="26895" xr:uid="{00000000-0005-0000-0000-00009C680000}"/>
    <cellStyle name="Normal 2 3 2 21 5 6" xfId="26896" xr:uid="{00000000-0005-0000-0000-00009D680000}"/>
    <cellStyle name="Normal 2 3 2 21 5 7" xfId="26897" xr:uid="{00000000-0005-0000-0000-00009E680000}"/>
    <cellStyle name="Normal 2 3 2 21 5 8" xfId="26898" xr:uid="{00000000-0005-0000-0000-00009F680000}"/>
    <cellStyle name="Normal 2 3 2 21 5 9" xfId="26899" xr:uid="{00000000-0005-0000-0000-0000A0680000}"/>
    <cellStyle name="Normal 2 3 2 21 6" xfId="26900" xr:uid="{00000000-0005-0000-0000-0000A1680000}"/>
    <cellStyle name="Normal 2 3 2 21 7" xfId="26901" xr:uid="{00000000-0005-0000-0000-0000A2680000}"/>
    <cellStyle name="Normal 2 3 2 21 8" xfId="26902" xr:uid="{00000000-0005-0000-0000-0000A3680000}"/>
    <cellStyle name="Normal 2 3 2 21 9" xfId="26903" xr:uid="{00000000-0005-0000-0000-0000A4680000}"/>
    <cellStyle name="Normal 2 3 2 22" xfId="26904" xr:uid="{00000000-0005-0000-0000-0000A5680000}"/>
    <cellStyle name="Normal 2 3 2 22 10" xfId="26905" xr:uid="{00000000-0005-0000-0000-0000A6680000}"/>
    <cellStyle name="Normal 2 3 2 22 11" xfId="26906" xr:uid="{00000000-0005-0000-0000-0000A7680000}"/>
    <cellStyle name="Normal 2 3 2 22 12" xfId="26907" xr:uid="{00000000-0005-0000-0000-0000A8680000}"/>
    <cellStyle name="Normal 2 3 2 22 13" xfId="26908" xr:uid="{00000000-0005-0000-0000-0000A9680000}"/>
    <cellStyle name="Normal 2 3 2 22 14" xfId="26909" xr:uid="{00000000-0005-0000-0000-0000AA680000}"/>
    <cellStyle name="Normal 2 3 2 22 2" xfId="26910" xr:uid="{00000000-0005-0000-0000-0000AB680000}"/>
    <cellStyle name="Normal 2 3 2 22 2 10" xfId="26911" xr:uid="{00000000-0005-0000-0000-0000AC680000}"/>
    <cellStyle name="Normal 2 3 2 22 2 2" xfId="26912" xr:uid="{00000000-0005-0000-0000-0000AD680000}"/>
    <cellStyle name="Normal 2 3 2 22 2 3" xfId="26913" xr:uid="{00000000-0005-0000-0000-0000AE680000}"/>
    <cellStyle name="Normal 2 3 2 22 2 4" xfId="26914" xr:uid="{00000000-0005-0000-0000-0000AF680000}"/>
    <cellStyle name="Normal 2 3 2 22 2 5" xfId="26915" xr:uid="{00000000-0005-0000-0000-0000B0680000}"/>
    <cellStyle name="Normal 2 3 2 22 2 6" xfId="26916" xr:uid="{00000000-0005-0000-0000-0000B1680000}"/>
    <cellStyle name="Normal 2 3 2 22 2 7" xfId="26917" xr:uid="{00000000-0005-0000-0000-0000B2680000}"/>
    <cellStyle name="Normal 2 3 2 22 2 8" xfId="26918" xr:uid="{00000000-0005-0000-0000-0000B3680000}"/>
    <cellStyle name="Normal 2 3 2 22 2 9" xfId="26919" xr:uid="{00000000-0005-0000-0000-0000B4680000}"/>
    <cellStyle name="Normal 2 3 2 22 3" xfId="26920" xr:uid="{00000000-0005-0000-0000-0000B5680000}"/>
    <cellStyle name="Normal 2 3 2 22 3 10" xfId="26921" xr:uid="{00000000-0005-0000-0000-0000B6680000}"/>
    <cellStyle name="Normal 2 3 2 22 3 2" xfId="26922" xr:uid="{00000000-0005-0000-0000-0000B7680000}"/>
    <cellStyle name="Normal 2 3 2 22 3 3" xfId="26923" xr:uid="{00000000-0005-0000-0000-0000B8680000}"/>
    <cellStyle name="Normal 2 3 2 22 3 4" xfId="26924" xr:uid="{00000000-0005-0000-0000-0000B9680000}"/>
    <cellStyle name="Normal 2 3 2 22 3 5" xfId="26925" xr:uid="{00000000-0005-0000-0000-0000BA680000}"/>
    <cellStyle name="Normal 2 3 2 22 3 6" xfId="26926" xr:uid="{00000000-0005-0000-0000-0000BB680000}"/>
    <cellStyle name="Normal 2 3 2 22 3 7" xfId="26927" xr:uid="{00000000-0005-0000-0000-0000BC680000}"/>
    <cellStyle name="Normal 2 3 2 22 3 8" xfId="26928" xr:uid="{00000000-0005-0000-0000-0000BD680000}"/>
    <cellStyle name="Normal 2 3 2 22 3 9" xfId="26929" xr:uid="{00000000-0005-0000-0000-0000BE680000}"/>
    <cellStyle name="Normal 2 3 2 22 4" xfId="26930" xr:uid="{00000000-0005-0000-0000-0000BF680000}"/>
    <cellStyle name="Normal 2 3 2 22 4 10" xfId="26931" xr:uid="{00000000-0005-0000-0000-0000C0680000}"/>
    <cellStyle name="Normal 2 3 2 22 4 2" xfId="26932" xr:uid="{00000000-0005-0000-0000-0000C1680000}"/>
    <cellStyle name="Normal 2 3 2 22 4 3" xfId="26933" xr:uid="{00000000-0005-0000-0000-0000C2680000}"/>
    <cellStyle name="Normal 2 3 2 22 4 4" xfId="26934" xr:uid="{00000000-0005-0000-0000-0000C3680000}"/>
    <cellStyle name="Normal 2 3 2 22 4 5" xfId="26935" xr:uid="{00000000-0005-0000-0000-0000C4680000}"/>
    <cellStyle name="Normal 2 3 2 22 4 6" xfId="26936" xr:uid="{00000000-0005-0000-0000-0000C5680000}"/>
    <cellStyle name="Normal 2 3 2 22 4 7" xfId="26937" xr:uid="{00000000-0005-0000-0000-0000C6680000}"/>
    <cellStyle name="Normal 2 3 2 22 4 8" xfId="26938" xr:uid="{00000000-0005-0000-0000-0000C7680000}"/>
    <cellStyle name="Normal 2 3 2 22 4 9" xfId="26939" xr:uid="{00000000-0005-0000-0000-0000C8680000}"/>
    <cellStyle name="Normal 2 3 2 22 5" xfId="26940" xr:uid="{00000000-0005-0000-0000-0000C9680000}"/>
    <cellStyle name="Normal 2 3 2 22 5 10" xfId="26941" xr:uid="{00000000-0005-0000-0000-0000CA680000}"/>
    <cellStyle name="Normal 2 3 2 22 5 2" xfId="26942" xr:uid="{00000000-0005-0000-0000-0000CB680000}"/>
    <cellStyle name="Normal 2 3 2 22 5 3" xfId="26943" xr:uid="{00000000-0005-0000-0000-0000CC680000}"/>
    <cellStyle name="Normal 2 3 2 22 5 4" xfId="26944" xr:uid="{00000000-0005-0000-0000-0000CD680000}"/>
    <cellStyle name="Normal 2 3 2 22 5 5" xfId="26945" xr:uid="{00000000-0005-0000-0000-0000CE680000}"/>
    <cellStyle name="Normal 2 3 2 22 5 6" xfId="26946" xr:uid="{00000000-0005-0000-0000-0000CF680000}"/>
    <cellStyle name="Normal 2 3 2 22 5 7" xfId="26947" xr:uid="{00000000-0005-0000-0000-0000D0680000}"/>
    <cellStyle name="Normal 2 3 2 22 5 8" xfId="26948" xr:uid="{00000000-0005-0000-0000-0000D1680000}"/>
    <cellStyle name="Normal 2 3 2 22 5 9" xfId="26949" xr:uid="{00000000-0005-0000-0000-0000D2680000}"/>
    <cellStyle name="Normal 2 3 2 22 6" xfId="26950" xr:uid="{00000000-0005-0000-0000-0000D3680000}"/>
    <cellStyle name="Normal 2 3 2 22 7" xfId="26951" xr:uid="{00000000-0005-0000-0000-0000D4680000}"/>
    <cellStyle name="Normal 2 3 2 22 8" xfId="26952" xr:uid="{00000000-0005-0000-0000-0000D5680000}"/>
    <cellStyle name="Normal 2 3 2 22 9" xfId="26953" xr:uid="{00000000-0005-0000-0000-0000D6680000}"/>
    <cellStyle name="Normal 2 3 2 23" xfId="26954" xr:uid="{00000000-0005-0000-0000-0000D7680000}"/>
    <cellStyle name="Normal 2 3 2 23 10" xfId="26955" xr:uid="{00000000-0005-0000-0000-0000D8680000}"/>
    <cellStyle name="Normal 2 3 2 23 11" xfId="26956" xr:uid="{00000000-0005-0000-0000-0000D9680000}"/>
    <cellStyle name="Normal 2 3 2 23 12" xfId="26957" xr:uid="{00000000-0005-0000-0000-0000DA680000}"/>
    <cellStyle name="Normal 2 3 2 23 13" xfId="26958" xr:uid="{00000000-0005-0000-0000-0000DB680000}"/>
    <cellStyle name="Normal 2 3 2 23 14" xfId="26959" xr:uid="{00000000-0005-0000-0000-0000DC680000}"/>
    <cellStyle name="Normal 2 3 2 23 2" xfId="26960" xr:uid="{00000000-0005-0000-0000-0000DD680000}"/>
    <cellStyle name="Normal 2 3 2 23 2 10" xfId="26961" xr:uid="{00000000-0005-0000-0000-0000DE680000}"/>
    <cellStyle name="Normal 2 3 2 23 2 2" xfId="26962" xr:uid="{00000000-0005-0000-0000-0000DF680000}"/>
    <cellStyle name="Normal 2 3 2 23 2 3" xfId="26963" xr:uid="{00000000-0005-0000-0000-0000E0680000}"/>
    <cellStyle name="Normal 2 3 2 23 2 4" xfId="26964" xr:uid="{00000000-0005-0000-0000-0000E1680000}"/>
    <cellStyle name="Normal 2 3 2 23 2 5" xfId="26965" xr:uid="{00000000-0005-0000-0000-0000E2680000}"/>
    <cellStyle name="Normal 2 3 2 23 2 6" xfId="26966" xr:uid="{00000000-0005-0000-0000-0000E3680000}"/>
    <cellStyle name="Normal 2 3 2 23 2 7" xfId="26967" xr:uid="{00000000-0005-0000-0000-0000E4680000}"/>
    <cellStyle name="Normal 2 3 2 23 2 8" xfId="26968" xr:uid="{00000000-0005-0000-0000-0000E5680000}"/>
    <cellStyle name="Normal 2 3 2 23 2 9" xfId="26969" xr:uid="{00000000-0005-0000-0000-0000E6680000}"/>
    <cellStyle name="Normal 2 3 2 23 3" xfId="26970" xr:uid="{00000000-0005-0000-0000-0000E7680000}"/>
    <cellStyle name="Normal 2 3 2 23 3 10" xfId="26971" xr:uid="{00000000-0005-0000-0000-0000E8680000}"/>
    <cellStyle name="Normal 2 3 2 23 3 2" xfId="26972" xr:uid="{00000000-0005-0000-0000-0000E9680000}"/>
    <cellStyle name="Normal 2 3 2 23 3 3" xfId="26973" xr:uid="{00000000-0005-0000-0000-0000EA680000}"/>
    <cellStyle name="Normal 2 3 2 23 3 4" xfId="26974" xr:uid="{00000000-0005-0000-0000-0000EB680000}"/>
    <cellStyle name="Normal 2 3 2 23 3 5" xfId="26975" xr:uid="{00000000-0005-0000-0000-0000EC680000}"/>
    <cellStyle name="Normal 2 3 2 23 3 6" xfId="26976" xr:uid="{00000000-0005-0000-0000-0000ED680000}"/>
    <cellStyle name="Normal 2 3 2 23 3 7" xfId="26977" xr:uid="{00000000-0005-0000-0000-0000EE680000}"/>
    <cellStyle name="Normal 2 3 2 23 3 8" xfId="26978" xr:uid="{00000000-0005-0000-0000-0000EF680000}"/>
    <cellStyle name="Normal 2 3 2 23 3 9" xfId="26979" xr:uid="{00000000-0005-0000-0000-0000F0680000}"/>
    <cellStyle name="Normal 2 3 2 23 4" xfId="26980" xr:uid="{00000000-0005-0000-0000-0000F1680000}"/>
    <cellStyle name="Normal 2 3 2 23 4 10" xfId="26981" xr:uid="{00000000-0005-0000-0000-0000F2680000}"/>
    <cellStyle name="Normal 2 3 2 23 4 2" xfId="26982" xr:uid="{00000000-0005-0000-0000-0000F3680000}"/>
    <cellStyle name="Normal 2 3 2 23 4 3" xfId="26983" xr:uid="{00000000-0005-0000-0000-0000F4680000}"/>
    <cellStyle name="Normal 2 3 2 23 4 4" xfId="26984" xr:uid="{00000000-0005-0000-0000-0000F5680000}"/>
    <cellStyle name="Normal 2 3 2 23 4 5" xfId="26985" xr:uid="{00000000-0005-0000-0000-0000F6680000}"/>
    <cellStyle name="Normal 2 3 2 23 4 6" xfId="26986" xr:uid="{00000000-0005-0000-0000-0000F7680000}"/>
    <cellStyle name="Normal 2 3 2 23 4 7" xfId="26987" xr:uid="{00000000-0005-0000-0000-0000F8680000}"/>
    <cellStyle name="Normal 2 3 2 23 4 8" xfId="26988" xr:uid="{00000000-0005-0000-0000-0000F9680000}"/>
    <cellStyle name="Normal 2 3 2 23 4 9" xfId="26989" xr:uid="{00000000-0005-0000-0000-0000FA680000}"/>
    <cellStyle name="Normal 2 3 2 23 5" xfId="26990" xr:uid="{00000000-0005-0000-0000-0000FB680000}"/>
    <cellStyle name="Normal 2 3 2 23 5 10" xfId="26991" xr:uid="{00000000-0005-0000-0000-0000FC680000}"/>
    <cellStyle name="Normal 2 3 2 23 5 2" xfId="26992" xr:uid="{00000000-0005-0000-0000-0000FD680000}"/>
    <cellStyle name="Normal 2 3 2 23 5 3" xfId="26993" xr:uid="{00000000-0005-0000-0000-0000FE680000}"/>
    <cellStyle name="Normal 2 3 2 23 5 4" xfId="26994" xr:uid="{00000000-0005-0000-0000-0000FF680000}"/>
    <cellStyle name="Normal 2 3 2 23 5 5" xfId="26995" xr:uid="{00000000-0005-0000-0000-000000690000}"/>
    <cellStyle name="Normal 2 3 2 23 5 6" xfId="26996" xr:uid="{00000000-0005-0000-0000-000001690000}"/>
    <cellStyle name="Normal 2 3 2 23 5 7" xfId="26997" xr:uid="{00000000-0005-0000-0000-000002690000}"/>
    <cellStyle name="Normal 2 3 2 23 5 8" xfId="26998" xr:uid="{00000000-0005-0000-0000-000003690000}"/>
    <cellStyle name="Normal 2 3 2 23 5 9" xfId="26999" xr:uid="{00000000-0005-0000-0000-000004690000}"/>
    <cellStyle name="Normal 2 3 2 23 6" xfId="27000" xr:uid="{00000000-0005-0000-0000-000005690000}"/>
    <cellStyle name="Normal 2 3 2 23 7" xfId="27001" xr:uid="{00000000-0005-0000-0000-000006690000}"/>
    <cellStyle name="Normal 2 3 2 23 8" xfId="27002" xr:uid="{00000000-0005-0000-0000-000007690000}"/>
    <cellStyle name="Normal 2 3 2 23 9" xfId="27003" xr:uid="{00000000-0005-0000-0000-000008690000}"/>
    <cellStyle name="Normal 2 3 2 24" xfId="27004" xr:uid="{00000000-0005-0000-0000-000009690000}"/>
    <cellStyle name="Normal 2 3 2 24 10" xfId="27005" xr:uid="{00000000-0005-0000-0000-00000A690000}"/>
    <cellStyle name="Normal 2 3 2 24 11" xfId="27006" xr:uid="{00000000-0005-0000-0000-00000B690000}"/>
    <cellStyle name="Normal 2 3 2 24 12" xfId="27007" xr:uid="{00000000-0005-0000-0000-00000C690000}"/>
    <cellStyle name="Normal 2 3 2 24 13" xfId="27008" xr:uid="{00000000-0005-0000-0000-00000D690000}"/>
    <cellStyle name="Normal 2 3 2 24 14" xfId="27009" xr:uid="{00000000-0005-0000-0000-00000E690000}"/>
    <cellStyle name="Normal 2 3 2 24 2" xfId="27010" xr:uid="{00000000-0005-0000-0000-00000F690000}"/>
    <cellStyle name="Normal 2 3 2 24 2 10" xfId="27011" xr:uid="{00000000-0005-0000-0000-000010690000}"/>
    <cellStyle name="Normal 2 3 2 24 2 2" xfId="27012" xr:uid="{00000000-0005-0000-0000-000011690000}"/>
    <cellStyle name="Normal 2 3 2 24 2 3" xfId="27013" xr:uid="{00000000-0005-0000-0000-000012690000}"/>
    <cellStyle name="Normal 2 3 2 24 2 4" xfId="27014" xr:uid="{00000000-0005-0000-0000-000013690000}"/>
    <cellStyle name="Normal 2 3 2 24 2 5" xfId="27015" xr:uid="{00000000-0005-0000-0000-000014690000}"/>
    <cellStyle name="Normal 2 3 2 24 2 6" xfId="27016" xr:uid="{00000000-0005-0000-0000-000015690000}"/>
    <cellStyle name="Normal 2 3 2 24 2 7" xfId="27017" xr:uid="{00000000-0005-0000-0000-000016690000}"/>
    <cellStyle name="Normal 2 3 2 24 2 8" xfId="27018" xr:uid="{00000000-0005-0000-0000-000017690000}"/>
    <cellStyle name="Normal 2 3 2 24 2 9" xfId="27019" xr:uid="{00000000-0005-0000-0000-000018690000}"/>
    <cellStyle name="Normal 2 3 2 24 3" xfId="27020" xr:uid="{00000000-0005-0000-0000-000019690000}"/>
    <cellStyle name="Normal 2 3 2 24 3 10" xfId="27021" xr:uid="{00000000-0005-0000-0000-00001A690000}"/>
    <cellStyle name="Normal 2 3 2 24 3 2" xfId="27022" xr:uid="{00000000-0005-0000-0000-00001B690000}"/>
    <cellStyle name="Normal 2 3 2 24 3 3" xfId="27023" xr:uid="{00000000-0005-0000-0000-00001C690000}"/>
    <cellStyle name="Normal 2 3 2 24 3 4" xfId="27024" xr:uid="{00000000-0005-0000-0000-00001D690000}"/>
    <cellStyle name="Normal 2 3 2 24 3 5" xfId="27025" xr:uid="{00000000-0005-0000-0000-00001E690000}"/>
    <cellStyle name="Normal 2 3 2 24 3 6" xfId="27026" xr:uid="{00000000-0005-0000-0000-00001F690000}"/>
    <cellStyle name="Normal 2 3 2 24 3 7" xfId="27027" xr:uid="{00000000-0005-0000-0000-000020690000}"/>
    <cellStyle name="Normal 2 3 2 24 3 8" xfId="27028" xr:uid="{00000000-0005-0000-0000-000021690000}"/>
    <cellStyle name="Normal 2 3 2 24 3 9" xfId="27029" xr:uid="{00000000-0005-0000-0000-000022690000}"/>
    <cellStyle name="Normal 2 3 2 24 4" xfId="27030" xr:uid="{00000000-0005-0000-0000-000023690000}"/>
    <cellStyle name="Normal 2 3 2 24 4 10" xfId="27031" xr:uid="{00000000-0005-0000-0000-000024690000}"/>
    <cellStyle name="Normal 2 3 2 24 4 2" xfId="27032" xr:uid="{00000000-0005-0000-0000-000025690000}"/>
    <cellStyle name="Normal 2 3 2 24 4 3" xfId="27033" xr:uid="{00000000-0005-0000-0000-000026690000}"/>
    <cellStyle name="Normal 2 3 2 24 4 4" xfId="27034" xr:uid="{00000000-0005-0000-0000-000027690000}"/>
    <cellStyle name="Normal 2 3 2 24 4 5" xfId="27035" xr:uid="{00000000-0005-0000-0000-000028690000}"/>
    <cellStyle name="Normal 2 3 2 24 4 6" xfId="27036" xr:uid="{00000000-0005-0000-0000-000029690000}"/>
    <cellStyle name="Normal 2 3 2 24 4 7" xfId="27037" xr:uid="{00000000-0005-0000-0000-00002A690000}"/>
    <cellStyle name="Normal 2 3 2 24 4 8" xfId="27038" xr:uid="{00000000-0005-0000-0000-00002B690000}"/>
    <cellStyle name="Normal 2 3 2 24 4 9" xfId="27039" xr:uid="{00000000-0005-0000-0000-00002C690000}"/>
    <cellStyle name="Normal 2 3 2 24 5" xfId="27040" xr:uid="{00000000-0005-0000-0000-00002D690000}"/>
    <cellStyle name="Normal 2 3 2 24 5 10" xfId="27041" xr:uid="{00000000-0005-0000-0000-00002E690000}"/>
    <cellStyle name="Normal 2 3 2 24 5 2" xfId="27042" xr:uid="{00000000-0005-0000-0000-00002F690000}"/>
    <cellStyle name="Normal 2 3 2 24 5 3" xfId="27043" xr:uid="{00000000-0005-0000-0000-000030690000}"/>
    <cellStyle name="Normal 2 3 2 24 5 4" xfId="27044" xr:uid="{00000000-0005-0000-0000-000031690000}"/>
    <cellStyle name="Normal 2 3 2 24 5 5" xfId="27045" xr:uid="{00000000-0005-0000-0000-000032690000}"/>
    <cellStyle name="Normal 2 3 2 24 5 6" xfId="27046" xr:uid="{00000000-0005-0000-0000-000033690000}"/>
    <cellStyle name="Normal 2 3 2 24 5 7" xfId="27047" xr:uid="{00000000-0005-0000-0000-000034690000}"/>
    <cellStyle name="Normal 2 3 2 24 5 8" xfId="27048" xr:uid="{00000000-0005-0000-0000-000035690000}"/>
    <cellStyle name="Normal 2 3 2 24 5 9" xfId="27049" xr:uid="{00000000-0005-0000-0000-000036690000}"/>
    <cellStyle name="Normal 2 3 2 24 6" xfId="27050" xr:uid="{00000000-0005-0000-0000-000037690000}"/>
    <cellStyle name="Normal 2 3 2 24 7" xfId="27051" xr:uid="{00000000-0005-0000-0000-000038690000}"/>
    <cellStyle name="Normal 2 3 2 24 8" xfId="27052" xr:uid="{00000000-0005-0000-0000-000039690000}"/>
    <cellStyle name="Normal 2 3 2 24 9" xfId="27053" xr:uid="{00000000-0005-0000-0000-00003A690000}"/>
    <cellStyle name="Normal 2 3 2 25" xfId="27054" xr:uid="{00000000-0005-0000-0000-00003B690000}"/>
    <cellStyle name="Normal 2 3 2 25 10" xfId="27055" xr:uid="{00000000-0005-0000-0000-00003C690000}"/>
    <cellStyle name="Normal 2 3 2 25 11" xfId="27056" xr:uid="{00000000-0005-0000-0000-00003D690000}"/>
    <cellStyle name="Normal 2 3 2 25 12" xfId="27057" xr:uid="{00000000-0005-0000-0000-00003E690000}"/>
    <cellStyle name="Normal 2 3 2 25 13" xfId="27058" xr:uid="{00000000-0005-0000-0000-00003F690000}"/>
    <cellStyle name="Normal 2 3 2 25 14" xfId="27059" xr:uid="{00000000-0005-0000-0000-000040690000}"/>
    <cellStyle name="Normal 2 3 2 25 2" xfId="27060" xr:uid="{00000000-0005-0000-0000-000041690000}"/>
    <cellStyle name="Normal 2 3 2 25 2 10" xfId="27061" xr:uid="{00000000-0005-0000-0000-000042690000}"/>
    <cellStyle name="Normal 2 3 2 25 2 2" xfId="27062" xr:uid="{00000000-0005-0000-0000-000043690000}"/>
    <cellStyle name="Normal 2 3 2 25 2 3" xfId="27063" xr:uid="{00000000-0005-0000-0000-000044690000}"/>
    <cellStyle name="Normal 2 3 2 25 2 4" xfId="27064" xr:uid="{00000000-0005-0000-0000-000045690000}"/>
    <cellStyle name="Normal 2 3 2 25 2 5" xfId="27065" xr:uid="{00000000-0005-0000-0000-000046690000}"/>
    <cellStyle name="Normal 2 3 2 25 2 6" xfId="27066" xr:uid="{00000000-0005-0000-0000-000047690000}"/>
    <cellStyle name="Normal 2 3 2 25 2 7" xfId="27067" xr:uid="{00000000-0005-0000-0000-000048690000}"/>
    <cellStyle name="Normal 2 3 2 25 2 8" xfId="27068" xr:uid="{00000000-0005-0000-0000-000049690000}"/>
    <cellStyle name="Normal 2 3 2 25 2 9" xfId="27069" xr:uid="{00000000-0005-0000-0000-00004A690000}"/>
    <cellStyle name="Normal 2 3 2 25 3" xfId="27070" xr:uid="{00000000-0005-0000-0000-00004B690000}"/>
    <cellStyle name="Normal 2 3 2 25 3 10" xfId="27071" xr:uid="{00000000-0005-0000-0000-00004C690000}"/>
    <cellStyle name="Normal 2 3 2 25 3 2" xfId="27072" xr:uid="{00000000-0005-0000-0000-00004D690000}"/>
    <cellStyle name="Normal 2 3 2 25 3 3" xfId="27073" xr:uid="{00000000-0005-0000-0000-00004E690000}"/>
    <cellStyle name="Normal 2 3 2 25 3 4" xfId="27074" xr:uid="{00000000-0005-0000-0000-00004F690000}"/>
    <cellStyle name="Normal 2 3 2 25 3 5" xfId="27075" xr:uid="{00000000-0005-0000-0000-000050690000}"/>
    <cellStyle name="Normal 2 3 2 25 3 6" xfId="27076" xr:uid="{00000000-0005-0000-0000-000051690000}"/>
    <cellStyle name="Normal 2 3 2 25 3 7" xfId="27077" xr:uid="{00000000-0005-0000-0000-000052690000}"/>
    <cellStyle name="Normal 2 3 2 25 3 8" xfId="27078" xr:uid="{00000000-0005-0000-0000-000053690000}"/>
    <cellStyle name="Normal 2 3 2 25 3 9" xfId="27079" xr:uid="{00000000-0005-0000-0000-000054690000}"/>
    <cellStyle name="Normal 2 3 2 25 4" xfId="27080" xr:uid="{00000000-0005-0000-0000-000055690000}"/>
    <cellStyle name="Normal 2 3 2 25 4 10" xfId="27081" xr:uid="{00000000-0005-0000-0000-000056690000}"/>
    <cellStyle name="Normal 2 3 2 25 4 2" xfId="27082" xr:uid="{00000000-0005-0000-0000-000057690000}"/>
    <cellStyle name="Normal 2 3 2 25 4 3" xfId="27083" xr:uid="{00000000-0005-0000-0000-000058690000}"/>
    <cellStyle name="Normal 2 3 2 25 4 4" xfId="27084" xr:uid="{00000000-0005-0000-0000-000059690000}"/>
    <cellStyle name="Normal 2 3 2 25 4 5" xfId="27085" xr:uid="{00000000-0005-0000-0000-00005A690000}"/>
    <cellStyle name="Normal 2 3 2 25 4 6" xfId="27086" xr:uid="{00000000-0005-0000-0000-00005B690000}"/>
    <cellStyle name="Normal 2 3 2 25 4 7" xfId="27087" xr:uid="{00000000-0005-0000-0000-00005C690000}"/>
    <cellStyle name="Normal 2 3 2 25 4 8" xfId="27088" xr:uid="{00000000-0005-0000-0000-00005D690000}"/>
    <cellStyle name="Normal 2 3 2 25 4 9" xfId="27089" xr:uid="{00000000-0005-0000-0000-00005E690000}"/>
    <cellStyle name="Normal 2 3 2 25 5" xfId="27090" xr:uid="{00000000-0005-0000-0000-00005F690000}"/>
    <cellStyle name="Normal 2 3 2 25 5 10" xfId="27091" xr:uid="{00000000-0005-0000-0000-000060690000}"/>
    <cellStyle name="Normal 2 3 2 25 5 2" xfId="27092" xr:uid="{00000000-0005-0000-0000-000061690000}"/>
    <cellStyle name="Normal 2 3 2 25 5 3" xfId="27093" xr:uid="{00000000-0005-0000-0000-000062690000}"/>
    <cellStyle name="Normal 2 3 2 25 5 4" xfId="27094" xr:uid="{00000000-0005-0000-0000-000063690000}"/>
    <cellStyle name="Normal 2 3 2 25 5 5" xfId="27095" xr:uid="{00000000-0005-0000-0000-000064690000}"/>
    <cellStyle name="Normal 2 3 2 25 5 6" xfId="27096" xr:uid="{00000000-0005-0000-0000-000065690000}"/>
    <cellStyle name="Normal 2 3 2 25 5 7" xfId="27097" xr:uid="{00000000-0005-0000-0000-000066690000}"/>
    <cellStyle name="Normal 2 3 2 25 5 8" xfId="27098" xr:uid="{00000000-0005-0000-0000-000067690000}"/>
    <cellStyle name="Normal 2 3 2 25 5 9" xfId="27099" xr:uid="{00000000-0005-0000-0000-000068690000}"/>
    <cellStyle name="Normal 2 3 2 25 6" xfId="27100" xr:uid="{00000000-0005-0000-0000-000069690000}"/>
    <cellStyle name="Normal 2 3 2 25 7" xfId="27101" xr:uid="{00000000-0005-0000-0000-00006A690000}"/>
    <cellStyle name="Normal 2 3 2 25 8" xfId="27102" xr:uid="{00000000-0005-0000-0000-00006B690000}"/>
    <cellStyle name="Normal 2 3 2 25 9" xfId="27103" xr:uid="{00000000-0005-0000-0000-00006C690000}"/>
    <cellStyle name="Normal 2 3 2 26" xfId="27104" xr:uid="{00000000-0005-0000-0000-00006D690000}"/>
    <cellStyle name="Normal 2 3 2 26 10" xfId="27105" xr:uid="{00000000-0005-0000-0000-00006E690000}"/>
    <cellStyle name="Normal 2 3 2 26 11" xfId="27106" xr:uid="{00000000-0005-0000-0000-00006F690000}"/>
    <cellStyle name="Normal 2 3 2 26 12" xfId="27107" xr:uid="{00000000-0005-0000-0000-000070690000}"/>
    <cellStyle name="Normal 2 3 2 26 13" xfId="27108" xr:uid="{00000000-0005-0000-0000-000071690000}"/>
    <cellStyle name="Normal 2 3 2 26 14" xfId="27109" xr:uid="{00000000-0005-0000-0000-000072690000}"/>
    <cellStyle name="Normal 2 3 2 26 2" xfId="27110" xr:uid="{00000000-0005-0000-0000-000073690000}"/>
    <cellStyle name="Normal 2 3 2 26 2 10" xfId="27111" xr:uid="{00000000-0005-0000-0000-000074690000}"/>
    <cellStyle name="Normal 2 3 2 26 2 2" xfId="27112" xr:uid="{00000000-0005-0000-0000-000075690000}"/>
    <cellStyle name="Normal 2 3 2 26 2 3" xfId="27113" xr:uid="{00000000-0005-0000-0000-000076690000}"/>
    <cellStyle name="Normal 2 3 2 26 2 4" xfId="27114" xr:uid="{00000000-0005-0000-0000-000077690000}"/>
    <cellStyle name="Normal 2 3 2 26 2 5" xfId="27115" xr:uid="{00000000-0005-0000-0000-000078690000}"/>
    <cellStyle name="Normal 2 3 2 26 2 6" xfId="27116" xr:uid="{00000000-0005-0000-0000-000079690000}"/>
    <cellStyle name="Normal 2 3 2 26 2 7" xfId="27117" xr:uid="{00000000-0005-0000-0000-00007A690000}"/>
    <cellStyle name="Normal 2 3 2 26 2 8" xfId="27118" xr:uid="{00000000-0005-0000-0000-00007B690000}"/>
    <cellStyle name="Normal 2 3 2 26 2 9" xfId="27119" xr:uid="{00000000-0005-0000-0000-00007C690000}"/>
    <cellStyle name="Normal 2 3 2 26 3" xfId="27120" xr:uid="{00000000-0005-0000-0000-00007D690000}"/>
    <cellStyle name="Normal 2 3 2 26 3 10" xfId="27121" xr:uid="{00000000-0005-0000-0000-00007E690000}"/>
    <cellStyle name="Normal 2 3 2 26 3 2" xfId="27122" xr:uid="{00000000-0005-0000-0000-00007F690000}"/>
    <cellStyle name="Normal 2 3 2 26 3 3" xfId="27123" xr:uid="{00000000-0005-0000-0000-000080690000}"/>
    <cellStyle name="Normal 2 3 2 26 3 4" xfId="27124" xr:uid="{00000000-0005-0000-0000-000081690000}"/>
    <cellStyle name="Normal 2 3 2 26 3 5" xfId="27125" xr:uid="{00000000-0005-0000-0000-000082690000}"/>
    <cellStyle name="Normal 2 3 2 26 3 6" xfId="27126" xr:uid="{00000000-0005-0000-0000-000083690000}"/>
    <cellStyle name="Normal 2 3 2 26 3 7" xfId="27127" xr:uid="{00000000-0005-0000-0000-000084690000}"/>
    <cellStyle name="Normal 2 3 2 26 3 8" xfId="27128" xr:uid="{00000000-0005-0000-0000-000085690000}"/>
    <cellStyle name="Normal 2 3 2 26 3 9" xfId="27129" xr:uid="{00000000-0005-0000-0000-000086690000}"/>
    <cellStyle name="Normal 2 3 2 26 4" xfId="27130" xr:uid="{00000000-0005-0000-0000-000087690000}"/>
    <cellStyle name="Normal 2 3 2 26 4 10" xfId="27131" xr:uid="{00000000-0005-0000-0000-000088690000}"/>
    <cellStyle name="Normal 2 3 2 26 4 2" xfId="27132" xr:uid="{00000000-0005-0000-0000-000089690000}"/>
    <cellStyle name="Normal 2 3 2 26 4 3" xfId="27133" xr:uid="{00000000-0005-0000-0000-00008A690000}"/>
    <cellStyle name="Normal 2 3 2 26 4 4" xfId="27134" xr:uid="{00000000-0005-0000-0000-00008B690000}"/>
    <cellStyle name="Normal 2 3 2 26 4 5" xfId="27135" xr:uid="{00000000-0005-0000-0000-00008C690000}"/>
    <cellStyle name="Normal 2 3 2 26 4 6" xfId="27136" xr:uid="{00000000-0005-0000-0000-00008D690000}"/>
    <cellStyle name="Normal 2 3 2 26 4 7" xfId="27137" xr:uid="{00000000-0005-0000-0000-00008E690000}"/>
    <cellStyle name="Normal 2 3 2 26 4 8" xfId="27138" xr:uid="{00000000-0005-0000-0000-00008F690000}"/>
    <cellStyle name="Normal 2 3 2 26 4 9" xfId="27139" xr:uid="{00000000-0005-0000-0000-000090690000}"/>
    <cellStyle name="Normal 2 3 2 26 5" xfId="27140" xr:uid="{00000000-0005-0000-0000-000091690000}"/>
    <cellStyle name="Normal 2 3 2 26 5 10" xfId="27141" xr:uid="{00000000-0005-0000-0000-000092690000}"/>
    <cellStyle name="Normal 2 3 2 26 5 2" xfId="27142" xr:uid="{00000000-0005-0000-0000-000093690000}"/>
    <cellStyle name="Normal 2 3 2 26 5 3" xfId="27143" xr:uid="{00000000-0005-0000-0000-000094690000}"/>
    <cellStyle name="Normal 2 3 2 26 5 4" xfId="27144" xr:uid="{00000000-0005-0000-0000-000095690000}"/>
    <cellStyle name="Normal 2 3 2 26 5 5" xfId="27145" xr:uid="{00000000-0005-0000-0000-000096690000}"/>
    <cellStyle name="Normal 2 3 2 26 5 6" xfId="27146" xr:uid="{00000000-0005-0000-0000-000097690000}"/>
    <cellStyle name="Normal 2 3 2 26 5 7" xfId="27147" xr:uid="{00000000-0005-0000-0000-000098690000}"/>
    <cellStyle name="Normal 2 3 2 26 5 8" xfId="27148" xr:uid="{00000000-0005-0000-0000-000099690000}"/>
    <cellStyle name="Normal 2 3 2 26 5 9" xfId="27149" xr:uid="{00000000-0005-0000-0000-00009A690000}"/>
    <cellStyle name="Normal 2 3 2 26 6" xfId="27150" xr:uid="{00000000-0005-0000-0000-00009B690000}"/>
    <cellStyle name="Normal 2 3 2 26 7" xfId="27151" xr:uid="{00000000-0005-0000-0000-00009C690000}"/>
    <cellStyle name="Normal 2 3 2 26 8" xfId="27152" xr:uid="{00000000-0005-0000-0000-00009D690000}"/>
    <cellStyle name="Normal 2 3 2 26 9" xfId="27153" xr:uid="{00000000-0005-0000-0000-00009E690000}"/>
    <cellStyle name="Normal 2 3 2 27" xfId="27154" xr:uid="{00000000-0005-0000-0000-00009F690000}"/>
    <cellStyle name="Normal 2 3 2 27 10" xfId="27155" xr:uid="{00000000-0005-0000-0000-0000A0690000}"/>
    <cellStyle name="Normal 2 3 2 27 11" xfId="27156" xr:uid="{00000000-0005-0000-0000-0000A1690000}"/>
    <cellStyle name="Normal 2 3 2 27 12" xfId="27157" xr:uid="{00000000-0005-0000-0000-0000A2690000}"/>
    <cellStyle name="Normal 2 3 2 27 13" xfId="27158" xr:uid="{00000000-0005-0000-0000-0000A3690000}"/>
    <cellStyle name="Normal 2 3 2 27 14" xfId="27159" xr:uid="{00000000-0005-0000-0000-0000A4690000}"/>
    <cellStyle name="Normal 2 3 2 27 2" xfId="27160" xr:uid="{00000000-0005-0000-0000-0000A5690000}"/>
    <cellStyle name="Normal 2 3 2 27 2 10" xfId="27161" xr:uid="{00000000-0005-0000-0000-0000A6690000}"/>
    <cellStyle name="Normal 2 3 2 27 2 2" xfId="27162" xr:uid="{00000000-0005-0000-0000-0000A7690000}"/>
    <cellStyle name="Normal 2 3 2 27 2 3" xfId="27163" xr:uid="{00000000-0005-0000-0000-0000A8690000}"/>
    <cellStyle name="Normal 2 3 2 27 2 4" xfId="27164" xr:uid="{00000000-0005-0000-0000-0000A9690000}"/>
    <cellStyle name="Normal 2 3 2 27 2 5" xfId="27165" xr:uid="{00000000-0005-0000-0000-0000AA690000}"/>
    <cellStyle name="Normal 2 3 2 27 2 6" xfId="27166" xr:uid="{00000000-0005-0000-0000-0000AB690000}"/>
    <cellStyle name="Normal 2 3 2 27 2 7" xfId="27167" xr:uid="{00000000-0005-0000-0000-0000AC690000}"/>
    <cellStyle name="Normal 2 3 2 27 2 8" xfId="27168" xr:uid="{00000000-0005-0000-0000-0000AD690000}"/>
    <cellStyle name="Normal 2 3 2 27 2 9" xfId="27169" xr:uid="{00000000-0005-0000-0000-0000AE690000}"/>
    <cellStyle name="Normal 2 3 2 27 3" xfId="27170" xr:uid="{00000000-0005-0000-0000-0000AF690000}"/>
    <cellStyle name="Normal 2 3 2 27 3 10" xfId="27171" xr:uid="{00000000-0005-0000-0000-0000B0690000}"/>
    <cellStyle name="Normal 2 3 2 27 3 2" xfId="27172" xr:uid="{00000000-0005-0000-0000-0000B1690000}"/>
    <cellStyle name="Normal 2 3 2 27 3 3" xfId="27173" xr:uid="{00000000-0005-0000-0000-0000B2690000}"/>
    <cellStyle name="Normal 2 3 2 27 3 4" xfId="27174" xr:uid="{00000000-0005-0000-0000-0000B3690000}"/>
    <cellStyle name="Normal 2 3 2 27 3 5" xfId="27175" xr:uid="{00000000-0005-0000-0000-0000B4690000}"/>
    <cellStyle name="Normal 2 3 2 27 3 6" xfId="27176" xr:uid="{00000000-0005-0000-0000-0000B5690000}"/>
    <cellStyle name="Normal 2 3 2 27 3 7" xfId="27177" xr:uid="{00000000-0005-0000-0000-0000B6690000}"/>
    <cellStyle name="Normal 2 3 2 27 3 8" xfId="27178" xr:uid="{00000000-0005-0000-0000-0000B7690000}"/>
    <cellStyle name="Normal 2 3 2 27 3 9" xfId="27179" xr:uid="{00000000-0005-0000-0000-0000B8690000}"/>
    <cellStyle name="Normal 2 3 2 27 4" xfId="27180" xr:uid="{00000000-0005-0000-0000-0000B9690000}"/>
    <cellStyle name="Normal 2 3 2 27 4 10" xfId="27181" xr:uid="{00000000-0005-0000-0000-0000BA690000}"/>
    <cellStyle name="Normal 2 3 2 27 4 2" xfId="27182" xr:uid="{00000000-0005-0000-0000-0000BB690000}"/>
    <cellStyle name="Normal 2 3 2 27 4 3" xfId="27183" xr:uid="{00000000-0005-0000-0000-0000BC690000}"/>
    <cellStyle name="Normal 2 3 2 27 4 4" xfId="27184" xr:uid="{00000000-0005-0000-0000-0000BD690000}"/>
    <cellStyle name="Normal 2 3 2 27 4 5" xfId="27185" xr:uid="{00000000-0005-0000-0000-0000BE690000}"/>
    <cellStyle name="Normal 2 3 2 27 4 6" xfId="27186" xr:uid="{00000000-0005-0000-0000-0000BF690000}"/>
    <cellStyle name="Normal 2 3 2 27 4 7" xfId="27187" xr:uid="{00000000-0005-0000-0000-0000C0690000}"/>
    <cellStyle name="Normal 2 3 2 27 4 8" xfId="27188" xr:uid="{00000000-0005-0000-0000-0000C1690000}"/>
    <cellStyle name="Normal 2 3 2 27 4 9" xfId="27189" xr:uid="{00000000-0005-0000-0000-0000C2690000}"/>
    <cellStyle name="Normal 2 3 2 27 5" xfId="27190" xr:uid="{00000000-0005-0000-0000-0000C3690000}"/>
    <cellStyle name="Normal 2 3 2 27 5 10" xfId="27191" xr:uid="{00000000-0005-0000-0000-0000C4690000}"/>
    <cellStyle name="Normal 2 3 2 27 5 2" xfId="27192" xr:uid="{00000000-0005-0000-0000-0000C5690000}"/>
    <cellStyle name="Normal 2 3 2 27 5 3" xfId="27193" xr:uid="{00000000-0005-0000-0000-0000C6690000}"/>
    <cellStyle name="Normal 2 3 2 27 5 4" xfId="27194" xr:uid="{00000000-0005-0000-0000-0000C7690000}"/>
    <cellStyle name="Normal 2 3 2 27 5 5" xfId="27195" xr:uid="{00000000-0005-0000-0000-0000C8690000}"/>
    <cellStyle name="Normal 2 3 2 27 5 6" xfId="27196" xr:uid="{00000000-0005-0000-0000-0000C9690000}"/>
    <cellStyle name="Normal 2 3 2 27 5 7" xfId="27197" xr:uid="{00000000-0005-0000-0000-0000CA690000}"/>
    <cellStyle name="Normal 2 3 2 27 5 8" xfId="27198" xr:uid="{00000000-0005-0000-0000-0000CB690000}"/>
    <cellStyle name="Normal 2 3 2 27 5 9" xfId="27199" xr:uid="{00000000-0005-0000-0000-0000CC690000}"/>
    <cellStyle name="Normal 2 3 2 27 6" xfId="27200" xr:uid="{00000000-0005-0000-0000-0000CD690000}"/>
    <cellStyle name="Normal 2 3 2 27 7" xfId="27201" xr:uid="{00000000-0005-0000-0000-0000CE690000}"/>
    <cellStyle name="Normal 2 3 2 27 8" xfId="27202" xr:uid="{00000000-0005-0000-0000-0000CF690000}"/>
    <cellStyle name="Normal 2 3 2 27 9" xfId="27203" xr:uid="{00000000-0005-0000-0000-0000D0690000}"/>
    <cellStyle name="Normal 2 3 2 28" xfId="27204" xr:uid="{00000000-0005-0000-0000-0000D1690000}"/>
    <cellStyle name="Normal 2 3 2 28 10" xfId="27205" xr:uid="{00000000-0005-0000-0000-0000D2690000}"/>
    <cellStyle name="Normal 2 3 2 28 11" xfId="27206" xr:uid="{00000000-0005-0000-0000-0000D3690000}"/>
    <cellStyle name="Normal 2 3 2 28 12" xfId="27207" xr:uid="{00000000-0005-0000-0000-0000D4690000}"/>
    <cellStyle name="Normal 2 3 2 28 13" xfId="27208" xr:uid="{00000000-0005-0000-0000-0000D5690000}"/>
    <cellStyle name="Normal 2 3 2 28 14" xfId="27209" xr:uid="{00000000-0005-0000-0000-0000D6690000}"/>
    <cellStyle name="Normal 2 3 2 28 2" xfId="27210" xr:uid="{00000000-0005-0000-0000-0000D7690000}"/>
    <cellStyle name="Normal 2 3 2 28 2 10" xfId="27211" xr:uid="{00000000-0005-0000-0000-0000D8690000}"/>
    <cellStyle name="Normal 2 3 2 28 2 2" xfId="27212" xr:uid="{00000000-0005-0000-0000-0000D9690000}"/>
    <cellStyle name="Normal 2 3 2 28 2 3" xfId="27213" xr:uid="{00000000-0005-0000-0000-0000DA690000}"/>
    <cellStyle name="Normal 2 3 2 28 2 4" xfId="27214" xr:uid="{00000000-0005-0000-0000-0000DB690000}"/>
    <cellStyle name="Normal 2 3 2 28 2 5" xfId="27215" xr:uid="{00000000-0005-0000-0000-0000DC690000}"/>
    <cellStyle name="Normal 2 3 2 28 2 6" xfId="27216" xr:uid="{00000000-0005-0000-0000-0000DD690000}"/>
    <cellStyle name="Normal 2 3 2 28 2 7" xfId="27217" xr:uid="{00000000-0005-0000-0000-0000DE690000}"/>
    <cellStyle name="Normal 2 3 2 28 2 8" xfId="27218" xr:uid="{00000000-0005-0000-0000-0000DF690000}"/>
    <cellStyle name="Normal 2 3 2 28 2 9" xfId="27219" xr:uid="{00000000-0005-0000-0000-0000E0690000}"/>
    <cellStyle name="Normal 2 3 2 28 3" xfId="27220" xr:uid="{00000000-0005-0000-0000-0000E1690000}"/>
    <cellStyle name="Normal 2 3 2 28 3 10" xfId="27221" xr:uid="{00000000-0005-0000-0000-0000E2690000}"/>
    <cellStyle name="Normal 2 3 2 28 3 2" xfId="27222" xr:uid="{00000000-0005-0000-0000-0000E3690000}"/>
    <cellStyle name="Normal 2 3 2 28 3 3" xfId="27223" xr:uid="{00000000-0005-0000-0000-0000E4690000}"/>
    <cellStyle name="Normal 2 3 2 28 3 4" xfId="27224" xr:uid="{00000000-0005-0000-0000-0000E5690000}"/>
    <cellStyle name="Normal 2 3 2 28 3 5" xfId="27225" xr:uid="{00000000-0005-0000-0000-0000E6690000}"/>
    <cellStyle name="Normal 2 3 2 28 3 6" xfId="27226" xr:uid="{00000000-0005-0000-0000-0000E7690000}"/>
    <cellStyle name="Normal 2 3 2 28 3 7" xfId="27227" xr:uid="{00000000-0005-0000-0000-0000E8690000}"/>
    <cellStyle name="Normal 2 3 2 28 3 8" xfId="27228" xr:uid="{00000000-0005-0000-0000-0000E9690000}"/>
    <cellStyle name="Normal 2 3 2 28 3 9" xfId="27229" xr:uid="{00000000-0005-0000-0000-0000EA690000}"/>
    <cellStyle name="Normal 2 3 2 28 4" xfId="27230" xr:uid="{00000000-0005-0000-0000-0000EB690000}"/>
    <cellStyle name="Normal 2 3 2 28 4 10" xfId="27231" xr:uid="{00000000-0005-0000-0000-0000EC690000}"/>
    <cellStyle name="Normal 2 3 2 28 4 2" xfId="27232" xr:uid="{00000000-0005-0000-0000-0000ED690000}"/>
    <cellStyle name="Normal 2 3 2 28 4 3" xfId="27233" xr:uid="{00000000-0005-0000-0000-0000EE690000}"/>
    <cellStyle name="Normal 2 3 2 28 4 4" xfId="27234" xr:uid="{00000000-0005-0000-0000-0000EF690000}"/>
    <cellStyle name="Normal 2 3 2 28 4 5" xfId="27235" xr:uid="{00000000-0005-0000-0000-0000F0690000}"/>
    <cellStyle name="Normal 2 3 2 28 4 6" xfId="27236" xr:uid="{00000000-0005-0000-0000-0000F1690000}"/>
    <cellStyle name="Normal 2 3 2 28 4 7" xfId="27237" xr:uid="{00000000-0005-0000-0000-0000F2690000}"/>
    <cellStyle name="Normal 2 3 2 28 4 8" xfId="27238" xr:uid="{00000000-0005-0000-0000-0000F3690000}"/>
    <cellStyle name="Normal 2 3 2 28 4 9" xfId="27239" xr:uid="{00000000-0005-0000-0000-0000F4690000}"/>
    <cellStyle name="Normal 2 3 2 28 5" xfId="27240" xr:uid="{00000000-0005-0000-0000-0000F5690000}"/>
    <cellStyle name="Normal 2 3 2 28 5 10" xfId="27241" xr:uid="{00000000-0005-0000-0000-0000F6690000}"/>
    <cellStyle name="Normal 2 3 2 28 5 2" xfId="27242" xr:uid="{00000000-0005-0000-0000-0000F7690000}"/>
    <cellStyle name="Normal 2 3 2 28 5 3" xfId="27243" xr:uid="{00000000-0005-0000-0000-0000F8690000}"/>
    <cellStyle name="Normal 2 3 2 28 5 4" xfId="27244" xr:uid="{00000000-0005-0000-0000-0000F9690000}"/>
    <cellStyle name="Normal 2 3 2 28 5 5" xfId="27245" xr:uid="{00000000-0005-0000-0000-0000FA690000}"/>
    <cellStyle name="Normal 2 3 2 28 5 6" xfId="27246" xr:uid="{00000000-0005-0000-0000-0000FB690000}"/>
    <cellStyle name="Normal 2 3 2 28 5 7" xfId="27247" xr:uid="{00000000-0005-0000-0000-0000FC690000}"/>
    <cellStyle name="Normal 2 3 2 28 5 8" xfId="27248" xr:uid="{00000000-0005-0000-0000-0000FD690000}"/>
    <cellStyle name="Normal 2 3 2 28 5 9" xfId="27249" xr:uid="{00000000-0005-0000-0000-0000FE690000}"/>
    <cellStyle name="Normal 2 3 2 28 6" xfId="27250" xr:uid="{00000000-0005-0000-0000-0000FF690000}"/>
    <cellStyle name="Normal 2 3 2 28 7" xfId="27251" xr:uid="{00000000-0005-0000-0000-0000006A0000}"/>
    <cellStyle name="Normal 2 3 2 28 8" xfId="27252" xr:uid="{00000000-0005-0000-0000-0000016A0000}"/>
    <cellStyle name="Normal 2 3 2 28 9" xfId="27253" xr:uid="{00000000-0005-0000-0000-0000026A0000}"/>
    <cellStyle name="Normal 2 3 2 29" xfId="27254" xr:uid="{00000000-0005-0000-0000-0000036A0000}"/>
    <cellStyle name="Normal 2 3 2 29 10" xfId="27255" xr:uid="{00000000-0005-0000-0000-0000046A0000}"/>
    <cellStyle name="Normal 2 3 2 29 11" xfId="27256" xr:uid="{00000000-0005-0000-0000-0000056A0000}"/>
    <cellStyle name="Normal 2 3 2 29 12" xfId="27257" xr:uid="{00000000-0005-0000-0000-0000066A0000}"/>
    <cellStyle name="Normal 2 3 2 29 13" xfId="27258" xr:uid="{00000000-0005-0000-0000-0000076A0000}"/>
    <cellStyle name="Normal 2 3 2 29 14" xfId="27259" xr:uid="{00000000-0005-0000-0000-0000086A0000}"/>
    <cellStyle name="Normal 2 3 2 29 2" xfId="27260" xr:uid="{00000000-0005-0000-0000-0000096A0000}"/>
    <cellStyle name="Normal 2 3 2 29 2 10" xfId="27261" xr:uid="{00000000-0005-0000-0000-00000A6A0000}"/>
    <cellStyle name="Normal 2 3 2 29 2 2" xfId="27262" xr:uid="{00000000-0005-0000-0000-00000B6A0000}"/>
    <cellStyle name="Normal 2 3 2 29 2 3" xfId="27263" xr:uid="{00000000-0005-0000-0000-00000C6A0000}"/>
    <cellStyle name="Normal 2 3 2 29 2 4" xfId="27264" xr:uid="{00000000-0005-0000-0000-00000D6A0000}"/>
    <cellStyle name="Normal 2 3 2 29 2 5" xfId="27265" xr:uid="{00000000-0005-0000-0000-00000E6A0000}"/>
    <cellStyle name="Normal 2 3 2 29 2 6" xfId="27266" xr:uid="{00000000-0005-0000-0000-00000F6A0000}"/>
    <cellStyle name="Normal 2 3 2 29 2 7" xfId="27267" xr:uid="{00000000-0005-0000-0000-0000106A0000}"/>
    <cellStyle name="Normal 2 3 2 29 2 8" xfId="27268" xr:uid="{00000000-0005-0000-0000-0000116A0000}"/>
    <cellStyle name="Normal 2 3 2 29 2 9" xfId="27269" xr:uid="{00000000-0005-0000-0000-0000126A0000}"/>
    <cellStyle name="Normal 2 3 2 29 3" xfId="27270" xr:uid="{00000000-0005-0000-0000-0000136A0000}"/>
    <cellStyle name="Normal 2 3 2 29 3 10" xfId="27271" xr:uid="{00000000-0005-0000-0000-0000146A0000}"/>
    <cellStyle name="Normal 2 3 2 29 3 2" xfId="27272" xr:uid="{00000000-0005-0000-0000-0000156A0000}"/>
    <cellStyle name="Normal 2 3 2 29 3 3" xfId="27273" xr:uid="{00000000-0005-0000-0000-0000166A0000}"/>
    <cellStyle name="Normal 2 3 2 29 3 4" xfId="27274" xr:uid="{00000000-0005-0000-0000-0000176A0000}"/>
    <cellStyle name="Normal 2 3 2 29 3 5" xfId="27275" xr:uid="{00000000-0005-0000-0000-0000186A0000}"/>
    <cellStyle name="Normal 2 3 2 29 3 6" xfId="27276" xr:uid="{00000000-0005-0000-0000-0000196A0000}"/>
    <cellStyle name="Normal 2 3 2 29 3 7" xfId="27277" xr:uid="{00000000-0005-0000-0000-00001A6A0000}"/>
    <cellStyle name="Normal 2 3 2 29 3 8" xfId="27278" xr:uid="{00000000-0005-0000-0000-00001B6A0000}"/>
    <cellStyle name="Normal 2 3 2 29 3 9" xfId="27279" xr:uid="{00000000-0005-0000-0000-00001C6A0000}"/>
    <cellStyle name="Normal 2 3 2 29 4" xfId="27280" xr:uid="{00000000-0005-0000-0000-00001D6A0000}"/>
    <cellStyle name="Normal 2 3 2 29 4 10" xfId="27281" xr:uid="{00000000-0005-0000-0000-00001E6A0000}"/>
    <cellStyle name="Normal 2 3 2 29 4 2" xfId="27282" xr:uid="{00000000-0005-0000-0000-00001F6A0000}"/>
    <cellStyle name="Normal 2 3 2 29 4 3" xfId="27283" xr:uid="{00000000-0005-0000-0000-0000206A0000}"/>
    <cellStyle name="Normal 2 3 2 29 4 4" xfId="27284" xr:uid="{00000000-0005-0000-0000-0000216A0000}"/>
    <cellStyle name="Normal 2 3 2 29 4 5" xfId="27285" xr:uid="{00000000-0005-0000-0000-0000226A0000}"/>
    <cellStyle name="Normal 2 3 2 29 4 6" xfId="27286" xr:uid="{00000000-0005-0000-0000-0000236A0000}"/>
    <cellStyle name="Normal 2 3 2 29 4 7" xfId="27287" xr:uid="{00000000-0005-0000-0000-0000246A0000}"/>
    <cellStyle name="Normal 2 3 2 29 4 8" xfId="27288" xr:uid="{00000000-0005-0000-0000-0000256A0000}"/>
    <cellStyle name="Normal 2 3 2 29 4 9" xfId="27289" xr:uid="{00000000-0005-0000-0000-0000266A0000}"/>
    <cellStyle name="Normal 2 3 2 29 5" xfId="27290" xr:uid="{00000000-0005-0000-0000-0000276A0000}"/>
    <cellStyle name="Normal 2 3 2 29 5 10" xfId="27291" xr:uid="{00000000-0005-0000-0000-0000286A0000}"/>
    <cellStyle name="Normal 2 3 2 29 5 2" xfId="27292" xr:uid="{00000000-0005-0000-0000-0000296A0000}"/>
    <cellStyle name="Normal 2 3 2 29 5 3" xfId="27293" xr:uid="{00000000-0005-0000-0000-00002A6A0000}"/>
    <cellStyle name="Normal 2 3 2 29 5 4" xfId="27294" xr:uid="{00000000-0005-0000-0000-00002B6A0000}"/>
    <cellStyle name="Normal 2 3 2 29 5 5" xfId="27295" xr:uid="{00000000-0005-0000-0000-00002C6A0000}"/>
    <cellStyle name="Normal 2 3 2 29 5 6" xfId="27296" xr:uid="{00000000-0005-0000-0000-00002D6A0000}"/>
    <cellStyle name="Normal 2 3 2 29 5 7" xfId="27297" xr:uid="{00000000-0005-0000-0000-00002E6A0000}"/>
    <cellStyle name="Normal 2 3 2 29 5 8" xfId="27298" xr:uid="{00000000-0005-0000-0000-00002F6A0000}"/>
    <cellStyle name="Normal 2 3 2 29 5 9" xfId="27299" xr:uid="{00000000-0005-0000-0000-0000306A0000}"/>
    <cellStyle name="Normal 2 3 2 29 6" xfId="27300" xr:uid="{00000000-0005-0000-0000-0000316A0000}"/>
    <cellStyle name="Normal 2 3 2 29 7" xfId="27301" xr:uid="{00000000-0005-0000-0000-0000326A0000}"/>
    <cellStyle name="Normal 2 3 2 29 8" xfId="27302" xr:uid="{00000000-0005-0000-0000-0000336A0000}"/>
    <cellStyle name="Normal 2 3 2 29 9" xfId="27303" xr:uid="{00000000-0005-0000-0000-0000346A0000}"/>
    <cellStyle name="Normal 2 3 2 3" xfId="27304" xr:uid="{00000000-0005-0000-0000-0000356A0000}"/>
    <cellStyle name="Normal 2 3 2 3 10" xfId="27305" xr:uid="{00000000-0005-0000-0000-0000366A0000}"/>
    <cellStyle name="Normal 2 3 2 3 11" xfId="27306" xr:uid="{00000000-0005-0000-0000-0000376A0000}"/>
    <cellStyle name="Normal 2 3 2 3 12" xfId="27307" xr:uid="{00000000-0005-0000-0000-0000386A0000}"/>
    <cellStyle name="Normal 2 3 2 3 13" xfId="27308" xr:uid="{00000000-0005-0000-0000-0000396A0000}"/>
    <cellStyle name="Normal 2 3 2 3 14" xfId="27309" xr:uid="{00000000-0005-0000-0000-00003A6A0000}"/>
    <cellStyle name="Normal 2 3 2 3 15" xfId="27310" xr:uid="{00000000-0005-0000-0000-00003B6A0000}"/>
    <cellStyle name="Normal 2 3 2 3 16" xfId="27311" xr:uid="{00000000-0005-0000-0000-00003C6A0000}"/>
    <cellStyle name="Normal 2 3 2 3 2" xfId="27312" xr:uid="{00000000-0005-0000-0000-00003D6A0000}"/>
    <cellStyle name="Normal 2 3 2 3 2 10" xfId="27313" xr:uid="{00000000-0005-0000-0000-00003E6A0000}"/>
    <cellStyle name="Normal 2 3 2 3 2 2" xfId="27314" xr:uid="{00000000-0005-0000-0000-00003F6A0000}"/>
    <cellStyle name="Normal 2 3 2 3 2 3" xfId="27315" xr:uid="{00000000-0005-0000-0000-0000406A0000}"/>
    <cellStyle name="Normal 2 3 2 3 2 4" xfId="27316" xr:uid="{00000000-0005-0000-0000-0000416A0000}"/>
    <cellStyle name="Normal 2 3 2 3 2 5" xfId="27317" xr:uid="{00000000-0005-0000-0000-0000426A0000}"/>
    <cellStyle name="Normal 2 3 2 3 2 6" xfId="27318" xr:uid="{00000000-0005-0000-0000-0000436A0000}"/>
    <cellStyle name="Normal 2 3 2 3 2 7" xfId="27319" xr:uid="{00000000-0005-0000-0000-0000446A0000}"/>
    <cellStyle name="Normal 2 3 2 3 2 8" xfId="27320" xr:uid="{00000000-0005-0000-0000-0000456A0000}"/>
    <cellStyle name="Normal 2 3 2 3 2 9" xfId="27321" xr:uid="{00000000-0005-0000-0000-0000466A0000}"/>
    <cellStyle name="Normal 2 3 2 3 3" xfId="27322" xr:uid="{00000000-0005-0000-0000-0000476A0000}"/>
    <cellStyle name="Normal 2 3 2 3 3 10" xfId="27323" xr:uid="{00000000-0005-0000-0000-0000486A0000}"/>
    <cellStyle name="Normal 2 3 2 3 3 2" xfId="27324" xr:uid="{00000000-0005-0000-0000-0000496A0000}"/>
    <cellStyle name="Normal 2 3 2 3 3 3" xfId="27325" xr:uid="{00000000-0005-0000-0000-00004A6A0000}"/>
    <cellStyle name="Normal 2 3 2 3 3 4" xfId="27326" xr:uid="{00000000-0005-0000-0000-00004B6A0000}"/>
    <cellStyle name="Normal 2 3 2 3 3 5" xfId="27327" xr:uid="{00000000-0005-0000-0000-00004C6A0000}"/>
    <cellStyle name="Normal 2 3 2 3 3 6" xfId="27328" xr:uid="{00000000-0005-0000-0000-00004D6A0000}"/>
    <cellStyle name="Normal 2 3 2 3 3 7" xfId="27329" xr:uid="{00000000-0005-0000-0000-00004E6A0000}"/>
    <cellStyle name="Normal 2 3 2 3 3 8" xfId="27330" xr:uid="{00000000-0005-0000-0000-00004F6A0000}"/>
    <cellStyle name="Normal 2 3 2 3 3 9" xfId="27331" xr:uid="{00000000-0005-0000-0000-0000506A0000}"/>
    <cellStyle name="Normal 2 3 2 3 4" xfId="27332" xr:uid="{00000000-0005-0000-0000-0000516A0000}"/>
    <cellStyle name="Normal 2 3 2 3 4 10" xfId="27333" xr:uid="{00000000-0005-0000-0000-0000526A0000}"/>
    <cellStyle name="Normal 2 3 2 3 4 2" xfId="27334" xr:uid="{00000000-0005-0000-0000-0000536A0000}"/>
    <cellStyle name="Normal 2 3 2 3 4 3" xfId="27335" xr:uid="{00000000-0005-0000-0000-0000546A0000}"/>
    <cellStyle name="Normal 2 3 2 3 4 4" xfId="27336" xr:uid="{00000000-0005-0000-0000-0000556A0000}"/>
    <cellStyle name="Normal 2 3 2 3 4 5" xfId="27337" xr:uid="{00000000-0005-0000-0000-0000566A0000}"/>
    <cellStyle name="Normal 2 3 2 3 4 6" xfId="27338" xr:uid="{00000000-0005-0000-0000-0000576A0000}"/>
    <cellStyle name="Normal 2 3 2 3 4 7" xfId="27339" xr:uid="{00000000-0005-0000-0000-0000586A0000}"/>
    <cellStyle name="Normal 2 3 2 3 4 8" xfId="27340" xr:uid="{00000000-0005-0000-0000-0000596A0000}"/>
    <cellStyle name="Normal 2 3 2 3 4 9" xfId="27341" xr:uid="{00000000-0005-0000-0000-00005A6A0000}"/>
    <cellStyle name="Normal 2 3 2 3 5" xfId="27342" xr:uid="{00000000-0005-0000-0000-00005B6A0000}"/>
    <cellStyle name="Normal 2 3 2 3 5 10" xfId="27343" xr:uid="{00000000-0005-0000-0000-00005C6A0000}"/>
    <cellStyle name="Normal 2 3 2 3 5 2" xfId="27344" xr:uid="{00000000-0005-0000-0000-00005D6A0000}"/>
    <cellStyle name="Normal 2 3 2 3 5 3" xfId="27345" xr:uid="{00000000-0005-0000-0000-00005E6A0000}"/>
    <cellStyle name="Normal 2 3 2 3 5 4" xfId="27346" xr:uid="{00000000-0005-0000-0000-00005F6A0000}"/>
    <cellStyle name="Normal 2 3 2 3 5 5" xfId="27347" xr:uid="{00000000-0005-0000-0000-0000606A0000}"/>
    <cellStyle name="Normal 2 3 2 3 5 6" xfId="27348" xr:uid="{00000000-0005-0000-0000-0000616A0000}"/>
    <cellStyle name="Normal 2 3 2 3 5 7" xfId="27349" xr:uid="{00000000-0005-0000-0000-0000626A0000}"/>
    <cellStyle name="Normal 2 3 2 3 5 8" xfId="27350" xr:uid="{00000000-0005-0000-0000-0000636A0000}"/>
    <cellStyle name="Normal 2 3 2 3 5 9" xfId="27351" xr:uid="{00000000-0005-0000-0000-0000646A0000}"/>
    <cellStyle name="Normal 2 3 2 3 6" xfId="27352" xr:uid="{00000000-0005-0000-0000-0000656A0000}"/>
    <cellStyle name="Normal 2 3 2 3 7" xfId="27353" xr:uid="{00000000-0005-0000-0000-0000666A0000}"/>
    <cellStyle name="Normal 2 3 2 3 8" xfId="27354" xr:uid="{00000000-0005-0000-0000-0000676A0000}"/>
    <cellStyle name="Normal 2 3 2 3 9" xfId="27355" xr:uid="{00000000-0005-0000-0000-0000686A0000}"/>
    <cellStyle name="Normal 2 3 2 30" xfId="27356" xr:uid="{00000000-0005-0000-0000-0000696A0000}"/>
    <cellStyle name="Normal 2 3 2 30 10" xfId="27357" xr:uid="{00000000-0005-0000-0000-00006A6A0000}"/>
    <cellStyle name="Normal 2 3 2 30 11" xfId="27358" xr:uid="{00000000-0005-0000-0000-00006B6A0000}"/>
    <cellStyle name="Normal 2 3 2 30 12" xfId="27359" xr:uid="{00000000-0005-0000-0000-00006C6A0000}"/>
    <cellStyle name="Normal 2 3 2 30 13" xfId="27360" xr:uid="{00000000-0005-0000-0000-00006D6A0000}"/>
    <cellStyle name="Normal 2 3 2 30 14" xfId="27361" xr:uid="{00000000-0005-0000-0000-00006E6A0000}"/>
    <cellStyle name="Normal 2 3 2 30 2" xfId="27362" xr:uid="{00000000-0005-0000-0000-00006F6A0000}"/>
    <cellStyle name="Normal 2 3 2 30 2 10" xfId="27363" xr:uid="{00000000-0005-0000-0000-0000706A0000}"/>
    <cellStyle name="Normal 2 3 2 30 2 2" xfId="27364" xr:uid="{00000000-0005-0000-0000-0000716A0000}"/>
    <cellStyle name="Normal 2 3 2 30 2 3" xfId="27365" xr:uid="{00000000-0005-0000-0000-0000726A0000}"/>
    <cellStyle name="Normal 2 3 2 30 2 4" xfId="27366" xr:uid="{00000000-0005-0000-0000-0000736A0000}"/>
    <cellStyle name="Normal 2 3 2 30 2 5" xfId="27367" xr:uid="{00000000-0005-0000-0000-0000746A0000}"/>
    <cellStyle name="Normal 2 3 2 30 2 6" xfId="27368" xr:uid="{00000000-0005-0000-0000-0000756A0000}"/>
    <cellStyle name="Normal 2 3 2 30 2 7" xfId="27369" xr:uid="{00000000-0005-0000-0000-0000766A0000}"/>
    <cellStyle name="Normal 2 3 2 30 2 8" xfId="27370" xr:uid="{00000000-0005-0000-0000-0000776A0000}"/>
    <cellStyle name="Normal 2 3 2 30 2 9" xfId="27371" xr:uid="{00000000-0005-0000-0000-0000786A0000}"/>
    <cellStyle name="Normal 2 3 2 30 3" xfId="27372" xr:uid="{00000000-0005-0000-0000-0000796A0000}"/>
    <cellStyle name="Normal 2 3 2 30 3 10" xfId="27373" xr:uid="{00000000-0005-0000-0000-00007A6A0000}"/>
    <cellStyle name="Normal 2 3 2 30 3 2" xfId="27374" xr:uid="{00000000-0005-0000-0000-00007B6A0000}"/>
    <cellStyle name="Normal 2 3 2 30 3 3" xfId="27375" xr:uid="{00000000-0005-0000-0000-00007C6A0000}"/>
    <cellStyle name="Normal 2 3 2 30 3 4" xfId="27376" xr:uid="{00000000-0005-0000-0000-00007D6A0000}"/>
    <cellStyle name="Normal 2 3 2 30 3 5" xfId="27377" xr:uid="{00000000-0005-0000-0000-00007E6A0000}"/>
    <cellStyle name="Normal 2 3 2 30 3 6" xfId="27378" xr:uid="{00000000-0005-0000-0000-00007F6A0000}"/>
    <cellStyle name="Normal 2 3 2 30 3 7" xfId="27379" xr:uid="{00000000-0005-0000-0000-0000806A0000}"/>
    <cellStyle name="Normal 2 3 2 30 3 8" xfId="27380" xr:uid="{00000000-0005-0000-0000-0000816A0000}"/>
    <cellStyle name="Normal 2 3 2 30 3 9" xfId="27381" xr:uid="{00000000-0005-0000-0000-0000826A0000}"/>
    <cellStyle name="Normal 2 3 2 30 4" xfId="27382" xr:uid="{00000000-0005-0000-0000-0000836A0000}"/>
    <cellStyle name="Normal 2 3 2 30 4 10" xfId="27383" xr:uid="{00000000-0005-0000-0000-0000846A0000}"/>
    <cellStyle name="Normal 2 3 2 30 4 2" xfId="27384" xr:uid="{00000000-0005-0000-0000-0000856A0000}"/>
    <cellStyle name="Normal 2 3 2 30 4 3" xfId="27385" xr:uid="{00000000-0005-0000-0000-0000866A0000}"/>
    <cellStyle name="Normal 2 3 2 30 4 4" xfId="27386" xr:uid="{00000000-0005-0000-0000-0000876A0000}"/>
    <cellStyle name="Normal 2 3 2 30 4 5" xfId="27387" xr:uid="{00000000-0005-0000-0000-0000886A0000}"/>
    <cellStyle name="Normal 2 3 2 30 4 6" xfId="27388" xr:uid="{00000000-0005-0000-0000-0000896A0000}"/>
    <cellStyle name="Normal 2 3 2 30 4 7" xfId="27389" xr:uid="{00000000-0005-0000-0000-00008A6A0000}"/>
    <cellStyle name="Normal 2 3 2 30 4 8" xfId="27390" xr:uid="{00000000-0005-0000-0000-00008B6A0000}"/>
    <cellStyle name="Normal 2 3 2 30 4 9" xfId="27391" xr:uid="{00000000-0005-0000-0000-00008C6A0000}"/>
    <cellStyle name="Normal 2 3 2 30 5" xfId="27392" xr:uid="{00000000-0005-0000-0000-00008D6A0000}"/>
    <cellStyle name="Normal 2 3 2 30 5 10" xfId="27393" xr:uid="{00000000-0005-0000-0000-00008E6A0000}"/>
    <cellStyle name="Normal 2 3 2 30 5 2" xfId="27394" xr:uid="{00000000-0005-0000-0000-00008F6A0000}"/>
    <cellStyle name="Normal 2 3 2 30 5 3" xfId="27395" xr:uid="{00000000-0005-0000-0000-0000906A0000}"/>
    <cellStyle name="Normal 2 3 2 30 5 4" xfId="27396" xr:uid="{00000000-0005-0000-0000-0000916A0000}"/>
    <cellStyle name="Normal 2 3 2 30 5 5" xfId="27397" xr:uid="{00000000-0005-0000-0000-0000926A0000}"/>
    <cellStyle name="Normal 2 3 2 30 5 6" xfId="27398" xr:uid="{00000000-0005-0000-0000-0000936A0000}"/>
    <cellStyle name="Normal 2 3 2 30 5 7" xfId="27399" xr:uid="{00000000-0005-0000-0000-0000946A0000}"/>
    <cellStyle name="Normal 2 3 2 30 5 8" xfId="27400" xr:uid="{00000000-0005-0000-0000-0000956A0000}"/>
    <cellStyle name="Normal 2 3 2 30 5 9" xfId="27401" xr:uid="{00000000-0005-0000-0000-0000966A0000}"/>
    <cellStyle name="Normal 2 3 2 30 6" xfId="27402" xr:uid="{00000000-0005-0000-0000-0000976A0000}"/>
    <cellStyle name="Normal 2 3 2 30 7" xfId="27403" xr:uid="{00000000-0005-0000-0000-0000986A0000}"/>
    <cellStyle name="Normal 2 3 2 30 8" xfId="27404" xr:uid="{00000000-0005-0000-0000-0000996A0000}"/>
    <cellStyle name="Normal 2 3 2 30 9" xfId="27405" xr:uid="{00000000-0005-0000-0000-00009A6A0000}"/>
    <cellStyle name="Normal 2 3 2 31" xfId="27406" xr:uid="{00000000-0005-0000-0000-00009B6A0000}"/>
    <cellStyle name="Normal 2 3 2 31 10" xfId="27407" xr:uid="{00000000-0005-0000-0000-00009C6A0000}"/>
    <cellStyle name="Normal 2 3 2 31 11" xfId="27408" xr:uid="{00000000-0005-0000-0000-00009D6A0000}"/>
    <cellStyle name="Normal 2 3 2 31 12" xfId="27409" xr:uid="{00000000-0005-0000-0000-00009E6A0000}"/>
    <cellStyle name="Normal 2 3 2 31 13" xfId="27410" xr:uid="{00000000-0005-0000-0000-00009F6A0000}"/>
    <cellStyle name="Normal 2 3 2 31 14" xfId="27411" xr:uid="{00000000-0005-0000-0000-0000A06A0000}"/>
    <cellStyle name="Normal 2 3 2 31 2" xfId="27412" xr:uid="{00000000-0005-0000-0000-0000A16A0000}"/>
    <cellStyle name="Normal 2 3 2 31 2 10" xfId="27413" xr:uid="{00000000-0005-0000-0000-0000A26A0000}"/>
    <cellStyle name="Normal 2 3 2 31 2 2" xfId="27414" xr:uid="{00000000-0005-0000-0000-0000A36A0000}"/>
    <cellStyle name="Normal 2 3 2 31 2 3" xfId="27415" xr:uid="{00000000-0005-0000-0000-0000A46A0000}"/>
    <cellStyle name="Normal 2 3 2 31 2 4" xfId="27416" xr:uid="{00000000-0005-0000-0000-0000A56A0000}"/>
    <cellStyle name="Normal 2 3 2 31 2 5" xfId="27417" xr:uid="{00000000-0005-0000-0000-0000A66A0000}"/>
    <cellStyle name="Normal 2 3 2 31 2 6" xfId="27418" xr:uid="{00000000-0005-0000-0000-0000A76A0000}"/>
    <cellStyle name="Normal 2 3 2 31 2 7" xfId="27419" xr:uid="{00000000-0005-0000-0000-0000A86A0000}"/>
    <cellStyle name="Normal 2 3 2 31 2 8" xfId="27420" xr:uid="{00000000-0005-0000-0000-0000A96A0000}"/>
    <cellStyle name="Normal 2 3 2 31 2 9" xfId="27421" xr:uid="{00000000-0005-0000-0000-0000AA6A0000}"/>
    <cellStyle name="Normal 2 3 2 31 3" xfId="27422" xr:uid="{00000000-0005-0000-0000-0000AB6A0000}"/>
    <cellStyle name="Normal 2 3 2 31 3 10" xfId="27423" xr:uid="{00000000-0005-0000-0000-0000AC6A0000}"/>
    <cellStyle name="Normal 2 3 2 31 3 2" xfId="27424" xr:uid="{00000000-0005-0000-0000-0000AD6A0000}"/>
    <cellStyle name="Normal 2 3 2 31 3 3" xfId="27425" xr:uid="{00000000-0005-0000-0000-0000AE6A0000}"/>
    <cellStyle name="Normal 2 3 2 31 3 4" xfId="27426" xr:uid="{00000000-0005-0000-0000-0000AF6A0000}"/>
    <cellStyle name="Normal 2 3 2 31 3 5" xfId="27427" xr:uid="{00000000-0005-0000-0000-0000B06A0000}"/>
    <cellStyle name="Normal 2 3 2 31 3 6" xfId="27428" xr:uid="{00000000-0005-0000-0000-0000B16A0000}"/>
    <cellStyle name="Normal 2 3 2 31 3 7" xfId="27429" xr:uid="{00000000-0005-0000-0000-0000B26A0000}"/>
    <cellStyle name="Normal 2 3 2 31 3 8" xfId="27430" xr:uid="{00000000-0005-0000-0000-0000B36A0000}"/>
    <cellStyle name="Normal 2 3 2 31 3 9" xfId="27431" xr:uid="{00000000-0005-0000-0000-0000B46A0000}"/>
    <cellStyle name="Normal 2 3 2 31 4" xfId="27432" xr:uid="{00000000-0005-0000-0000-0000B56A0000}"/>
    <cellStyle name="Normal 2 3 2 31 4 10" xfId="27433" xr:uid="{00000000-0005-0000-0000-0000B66A0000}"/>
    <cellStyle name="Normal 2 3 2 31 4 2" xfId="27434" xr:uid="{00000000-0005-0000-0000-0000B76A0000}"/>
    <cellStyle name="Normal 2 3 2 31 4 3" xfId="27435" xr:uid="{00000000-0005-0000-0000-0000B86A0000}"/>
    <cellStyle name="Normal 2 3 2 31 4 4" xfId="27436" xr:uid="{00000000-0005-0000-0000-0000B96A0000}"/>
    <cellStyle name="Normal 2 3 2 31 4 5" xfId="27437" xr:uid="{00000000-0005-0000-0000-0000BA6A0000}"/>
    <cellStyle name="Normal 2 3 2 31 4 6" xfId="27438" xr:uid="{00000000-0005-0000-0000-0000BB6A0000}"/>
    <cellStyle name="Normal 2 3 2 31 4 7" xfId="27439" xr:uid="{00000000-0005-0000-0000-0000BC6A0000}"/>
    <cellStyle name="Normal 2 3 2 31 4 8" xfId="27440" xr:uid="{00000000-0005-0000-0000-0000BD6A0000}"/>
    <cellStyle name="Normal 2 3 2 31 4 9" xfId="27441" xr:uid="{00000000-0005-0000-0000-0000BE6A0000}"/>
    <cellStyle name="Normal 2 3 2 31 5" xfId="27442" xr:uid="{00000000-0005-0000-0000-0000BF6A0000}"/>
    <cellStyle name="Normal 2 3 2 31 5 10" xfId="27443" xr:uid="{00000000-0005-0000-0000-0000C06A0000}"/>
    <cellStyle name="Normal 2 3 2 31 5 2" xfId="27444" xr:uid="{00000000-0005-0000-0000-0000C16A0000}"/>
    <cellStyle name="Normal 2 3 2 31 5 3" xfId="27445" xr:uid="{00000000-0005-0000-0000-0000C26A0000}"/>
    <cellStyle name="Normal 2 3 2 31 5 4" xfId="27446" xr:uid="{00000000-0005-0000-0000-0000C36A0000}"/>
    <cellStyle name="Normal 2 3 2 31 5 5" xfId="27447" xr:uid="{00000000-0005-0000-0000-0000C46A0000}"/>
    <cellStyle name="Normal 2 3 2 31 5 6" xfId="27448" xr:uid="{00000000-0005-0000-0000-0000C56A0000}"/>
    <cellStyle name="Normal 2 3 2 31 5 7" xfId="27449" xr:uid="{00000000-0005-0000-0000-0000C66A0000}"/>
    <cellStyle name="Normal 2 3 2 31 5 8" xfId="27450" xr:uid="{00000000-0005-0000-0000-0000C76A0000}"/>
    <cellStyle name="Normal 2 3 2 31 5 9" xfId="27451" xr:uid="{00000000-0005-0000-0000-0000C86A0000}"/>
    <cellStyle name="Normal 2 3 2 31 6" xfId="27452" xr:uid="{00000000-0005-0000-0000-0000C96A0000}"/>
    <cellStyle name="Normal 2 3 2 31 7" xfId="27453" xr:uid="{00000000-0005-0000-0000-0000CA6A0000}"/>
    <cellStyle name="Normal 2 3 2 31 8" xfId="27454" xr:uid="{00000000-0005-0000-0000-0000CB6A0000}"/>
    <cellStyle name="Normal 2 3 2 31 9" xfId="27455" xr:uid="{00000000-0005-0000-0000-0000CC6A0000}"/>
    <cellStyle name="Normal 2 3 2 32" xfId="27456" xr:uid="{00000000-0005-0000-0000-0000CD6A0000}"/>
    <cellStyle name="Normal 2 3 2 32 10" xfId="27457" xr:uid="{00000000-0005-0000-0000-0000CE6A0000}"/>
    <cellStyle name="Normal 2 3 2 32 11" xfId="27458" xr:uid="{00000000-0005-0000-0000-0000CF6A0000}"/>
    <cellStyle name="Normal 2 3 2 32 12" xfId="27459" xr:uid="{00000000-0005-0000-0000-0000D06A0000}"/>
    <cellStyle name="Normal 2 3 2 32 13" xfId="27460" xr:uid="{00000000-0005-0000-0000-0000D16A0000}"/>
    <cellStyle name="Normal 2 3 2 32 14" xfId="27461" xr:uid="{00000000-0005-0000-0000-0000D26A0000}"/>
    <cellStyle name="Normal 2 3 2 32 2" xfId="27462" xr:uid="{00000000-0005-0000-0000-0000D36A0000}"/>
    <cellStyle name="Normal 2 3 2 32 2 10" xfId="27463" xr:uid="{00000000-0005-0000-0000-0000D46A0000}"/>
    <cellStyle name="Normal 2 3 2 32 2 2" xfId="27464" xr:uid="{00000000-0005-0000-0000-0000D56A0000}"/>
    <cellStyle name="Normal 2 3 2 32 2 3" xfId="27465" xr:uid="{00000000-0005-0000-0000-0000D66A0000}"/>
    <cellStyle name="Normal 2 3 2 32 2 4" xfId="27466" xr:uid="{00000000-0005-0000-0000-0000D76A0000}"/>
    <cellStyle name="Normal 2 3 2 32 2 5" xfId="27467" xr:uid="{00000000-0005-0000-0000-0000D86A0000}"/>
    <cellStyle name="Normal 2 3 2 32 2 6" xfId="27468" xr:uid="{00000000-0005-0000-0000-0000D96A0000}"/>
    <cellStyle name="Normal 2 3 2 32 2 7" xfId="27469" xr:uid="{00000000-0005-0000-0000-0000DA6A0000}"/>
    <cellStyle name="Normal 2 3 2 32 2 8" xfId="27470" xr:uid="{00000000-0005-0000-0000-0000DB6A0000}"/>
    <cellStyle name="Normal 2 3 2 32 2 9" xfId="27471" xr:uid="{00000000-0005-0000-0000-0000DC6A0000}"/>
    <cellStyle name="Normal 2 3 2 32 3" xfId="27472" xr:uid="{00000000-0005-0000-0000-0000DD6A0000}"/>
    <cellStyle name="Normal 2 3 2 32 3 10" xfId="27473" xr:uid="{00000000-0005-0000-0000-0000DE6A0000}"/>
    <cellStyle name="Normal 2 3 2 32 3 2" xfId="27474" xr:uid="{00000000-0005-0000-0000-0000DF6A0000}"/>
    <cellStyle name="Normal 2 3 2 32 3 3" xfId="27475" xr:uid="{00000000-0005-0000-0000-0000E06A0000}"/>
    <cellStyle name="Normal 2 3 2 32 3 4" xfId="27476" xr:uid="{00000000-0005-0000-0000-0000E16A0000}"/>
    <cellStyle name="Normal 2 3 2 32 3 5" xfId="27477" xr:uid="{00000000-0005-0000-0000-0000E26A0000}"/>
    <cellStyle name="Normal 2 3 2 32 3 6" xfId="27478" xr:uid="{00000000-0005-0000-0000-0000E36A0000}"/>
    <cellStyle name="Normal 2 3 2 32 3 7" xfId="27479" xr:uid="{00000000-0005-0000-0000-0000E46A0000}"/>
    <cellStyle name="Normal 2 3 2 32 3 8" xfId="27480" xr:uid="{00000000-0005-0000-0000-0000E56A0000}"/>
    <cellStyle name="Normal 2 3 2 32 3 9" xfId="27481" xr:uid="{00000000-0005-0000-0000-0000E66A0000}"/>
    <cellStyle name="Normal 2 3 2 32 4" xfId="27482" xr:uid="{00000000-0005-0000-0000-0000E76A0000}"/>
    <cellStyle name="Normal 2 3 2 32 4 10" xfId="27483" xr:uid="{00000000-0005-0000-0000-0000E86A0000}"/>
    <cellStyle name="Normal 2 3 2 32 4 2" xfId="27484" xr:uid="{00000000-0005-0000-0000-0000E96A0000}"/>
    <cellStyle name="Normal 2 3 2 32 4 3" xfId="27485" xr:uid="{00000000-0005-0000-0000-0000EA6A0000}"/>
    <cellStyle name="Normal 2 3 2 32 4 4" xfId="27486" xr:uid="{00000000-0005-0000-0000-0000EB6A0000}"/>
    <cellStyle name="Normal 2 3 2 32 4 5" xfId="27487" xr:uid="{00000000-0005-0000-0000-0000EC6A0000}"/>
    <cellStyle name="Normal 2 3 2 32 4 6" xfId="27488" xr:uid="{00000000-0005-0000-0000-0000ED6A0000}"/>
    <cellStyle name="Normal 2 3 2 32 4 7" xfId="27489" xr:uid="{00000000-0005-0000-0000-0000EE6A0000}"/>
    <cellStyle name="Normal 2 3 2 32 4 8" xfId="27490" xr:uid="{00000000-0005-0000-0000-0000EF6A0000}"/>
    <cellStyle name="Normal 2 3 2 32 4 9" xfId="27491" xr:uid="{00000000-0005-0000-0000-0000F06A0000}"/>
    <cellStyle name="Normal 2 3 2 32 5" xfId="27492" xr:uid="{00000000-0005-0000-0000-0000F16A0000}"/>
    <cellStyle name="Normal 2 3 2 32 5 10" xfId="27493" xr:uid="{00000000-0005-0000-0000-0000F26A0000}"/>
    <cellStyle name="Normal 2 3 2 32 5 2" xfId="27494" xr:uid="{00000000-0005-0000-0000-0000F36A0000}"/>
    <cellStyle name="Normal 2 3 2 32 5 3" xfId="27495" xr:uid="{00000000-0005-0000-0000-0000F46A0000}"/>
    <cellStyle name="Normal 2 3 2 32 5 4" xfId="27496" xr:uid="{00000000-0005-0000-0000-0000F56A0000}"/>
    <cellStyle name="Normal 2 3 2 32 5 5" xfId="27497" xr:uid="{00000000-0005-0000-0000-0000F66A0000}"/>
    <cellStyle name="Normal 2 3 2 32 5 6" xfId="27498" xr:uid="{00000000-0005-0000-0000-0000F76A0000}"/>
    <cellStyle name="Normal 2 3 2 32 5 7" xfId="27499" xr:uid="{00000000-0005-0000-0000-0000F86A0000}"/>
    <cellStyle name="Normal 2 3 2 32 5 8" xfId="27500" xr:uid="{00000000-0005-0000-0000-0000F96A0000}"/>
    <cellStyle name="Normal 2 3 2 32 5 9" xfId="27501" xr:uid="{00000000-0005-0000-0000-0000FA6A0000}"/>
    <cellStyle name="Normal 2 3 2 32 6" xfId="27502" xr:uid="{00000000-0005-0000-0000-0000FB6A0000}"/>
    <cellStyle name="Normal 2 3 2 32 7" xfId="27503" xr:uid="{00000000-0005-0000-0000-0000FC6A0000}"/>
    <cellStyle name="Normal 2 3 2 32 8" xfId="27504" xr:uid="{00000000-0005-0000-0000-0000FD6A0000}"/>
    <cellStyle name="Normal 2 3 2 32 9" xfId="27505" xr:uid="{00000000-0005-0000-0000-0000FE6A0000}"/>
    <cellStyle name="Normal 2 3 2 33" xfId="27506" xr:uid="{00000000-0005-0000-0000-0000FF6A0000}"/>
    <cellStyle name="Normal 2 3 2 33 10" xfId="27507" xr:uid="{00000000-0005-0000-0000-0000006B0000}"/>
    <cellStyle name="Normal 2 3 2 33 11" xfId="27508" xr:uid="{00000000-0005-0000-0000-0000016B0000}"/>
    <cellStyle name="Normal 2 3 2 33 12" xfId="27509" xr:uid="{00000000-0005-0000-0000-0000026B0000}"/>
    <cellStyle name="Normal 2 3 2 33 13" xfId="27510" xr:uid="{00000000-0005-0000-0000-0000036B0000}"/>
    <cellStyle name="Normal 2 3 2 33 14" xfId="27511" xr:uid="{00000000-0005-0000-0000-0000046B0000}"/>
    <cellStyle name="Normal 2 3 2 33 2" xfId="27512" xr:uid="{00000000-0005-0000-0000-0000056B0000}"/>
    <cellStyle name="Normal 2 3 2 33 2 10" xfId="27513" xr:uid="{00000000-0005-0000-0000-0000066B0000}"/>
    <cellStyle name="Normal 2 3 2 33 2 2" xfId="27514" xr:uid="{00000000-0005-0000-0000-0000076B0000}"/>
    <cellStyle name="Normal 2 3 2 33 2 3" xfId="27515" xr:uid="{00000000-0005-0000-0000-0000086B0000}"/>
    <cellStyle name="Normal 2 3 2 33 2 4" xfId="27516" xr:uid="{00000000-0005-0000-0000-0000096B0000}"/>
    <cellStyle name="Normal 2 3 2 33 2 5" xfId="27517" xr:uid="{00000000-0005-0000-0000-00000A6B0000}"/>
    <cellStyle name="Normal 2 3 2 33 2 6" xfId="27518" xr:uid="{00000000-0005-0000-0000-00000B6B0000}"/>
    <cellStyle name="Normal 2 3 2 33 2 7" xfId="27519" xr:uid="{00000000-0005-0000-0000-00000C6B0000}"/>
    <cellStyle name="Normal 2 3 2 33 2 8" xfId="27520" xr:uid="{00000000-0005-0000-0000-00000D6B0000}"/>
    <cellStyle name="Normal 2 3 2 33 2 9" xfId="27521" xr:uid="{00000000-0005-0000-0000-00000E6B0000}"/>
    <cellStyle name="Normal 2 3 2 33 3" xfId="27522" xr:uid="{00000000-0005-0000-0000-00000F6B0000}"/>
    <cellStyle name="Normal 2 3 2 33 3 10" xfId="27523" xr:uid="{00000000-0005-0000-0000-0000106B0000}"/>
    <cellStyle name="Normal 2 3 2 33 3 2" xfId="27524" xr:uid="{00000000-0005-0000-0000-0000116B0000}"/>
    <cellStyle name="Normal 2 3 2 33 3 3" xfId="27525" xr:uid="{00000000-0005-0000-0000-0000126B0000}"/>
    <cellStyle name="Normal 2 3 2 33 3 4" xfId="27526" xr:uid="{00000000-0005-0000-0000-0000136B0000}"/>
    <cellStyle name="Normal 2 3 2 33 3 5" xfId="27527" xr:uid="{00000000-0005-0000-0000-0000146B0000}"/>
    <cellStyle name="Normal 2 3 2 33 3 6" xfId="27528" xr:uid="{00000000-0005-0000-0000-0000156B0000}"/>
    <cellStyle name="Normal 2 3 2 33 3 7" xfId="27529" xr:uid="{00000000-0005-0000-0000-0000166B0000}"/>
    <cellStyle name="Normal 2 3 2 33 3 8" xfId="27530" xr:uid="{00000000-0005-0000-0000-0000176B0000}"/>
    <cellStyle name="Normal 2 3 2 33 3 9" xfId="27531" xr:uid="{00000000-0005-0000-0000-0000186B0000}"/>
    <cellStyle name="Normal 2 3 2 33 4" xfId="27532" xr:uid="{00000000-0005-0000-0000-0000196B0000}"/>
    <cellStyle name="Normal 2 3 2 33 4 10" xfId="27533" xr:uid="{00000000-0005-0000-0000-00001A6B0000}"/>
    <cellStyle name="Normal 2 3 2 33 4 2" xfId="27534" xr:uid="{00000000-0005-0000-0000-00001B6B0000}"/>
    <cellStyle name="Normal 2 3 2 33 4 3" xfId="27535" xr:uid="{00000000-0005-0000-0000-00001C6B0000}"/>
    <cellStyle name="Normal 2 3 2 33 4 4" xfId="27536" xr:uid="{00000000-0005-0000-0000-00001D6B0000}"/>
    <cellStyle name="Normal 2 3 2 33 4 5" xfId="27537" xr:uid="{00000000-0005-0000-0000-00001E6B0000}"/>
    <cellStyle name="Normal 2 3 2 33 4 6" xfId="27538" xr:uid="{00000000-0005-0000-0000-00001F6B0000}"/>
    <cellStyle name="Normal 2 3 2 33 4 7" xfId="27539" xr:uid="{00000000-0005-0000-0000-0000206B0000}"/>
    <cellStyle name="Normal 2 3 2 33 4 8" xfId="27540" xr:uid="{00000000-0005-0000-0000-0000216B0000}"/>
    <cellStyle name="Normal 2 3 2 33 4 9" xfId="27541" xr:uid="{00000000-0005-0000-0000-0000226B0000}"/>
    <cellStyle name="Normal 2 3 2 33 5" xfId="27542" xr:uid="{00000000-0005-0000-0000-0000236B0000}"/>
    <cellStyle name="Normal 2 3 2 33 5 10" xfId="27543" xr:uid="{00000000-0005-0000-0000-0000246B0000}"/>
    <cellStyle name="Normal 2 3 2 33 5 2" xfId="27544" xr:uid="{00000000-0005-0000-0000-0000256B0000}"/>
    <cellStyle name="Normal 2 3 2 33 5 3" xfId="27545" xr:uid="{00000000-0005-0000-0000-0000266B0000}"/>
    <cellStyle name="Normal 2 3 2 33 5 4" xfId="27546" xr:uid="{00000000-0005-0000-0000-0000276B0000}"/>
    <cellStyle name="Normal 2 3 2 33 5 5" xfId="27547" xr:uid="{00000000-0005-0000-0000-0000286B0000}"/>
    <cellStyle name="Normal 2 3 2 33 5 6" xfId="27548" xr:uid="{00000000-0005-0000-0000-0000296B0000}"/>
    <cellStyle name="Normal 2 3 2 33 5 7" xfId="27549" xr:uid="{00000000-0005-0000-0000-00002A6B0000}"/>
    <cellStyle name="Normal 2 3 2 33 5 8" xfId="27550" xr:uid="{00000000-0005-0000-0000-00002B6B0000}"/>
    <cellStyle name="Normal 2 3 2 33 5 9" xfId="27551" xr:uid="{00000000-0005-0000-0000-00002C6B0000}"/>
    <cellStyle name="Normal 2 3 2 33 6" xfId="27552" xr:uid="{00000000-0005-0000-0000-00002D6B0000}"/>
    <cellStyle name="Normal 2 3 2 33 7" xfId="27553" xr:uid="{00000000-0005-0000-0000-00002E6B0000}"/>
    <cellStyle name="Normal 2 3 2 33 8" xfId="27554" xr:uid="{00000000-0005-0000-0000-00002F6B0000}"/>
    <cellStyle name="Normal 2 3 2 33 9" xfId="27555" xr:uid="{00000000-0005-0000-0000-0000306B0000}"/>
    <cellStyle name="Normal 2 3 2 34" xfId="27556" xr:uid="{00000000-0005-0000-0000-0000316B0000}"/>
    <cellStyle name="Normal 2 3 2 34 10" xfId="27557" xr:uid="{00000000-0005-0000-0000-0000326B0000}"/>
    <cellStyle name="Normal 2 3 2 34 2" xfId="27558" xr:uid="{00000000-0005-0000-0000-0000336B0000}"/>
    <cellStyle name="Normal 2 3 2 34 3" xfId="27559" xr:uid="{00000000-0005-0000-0000-0000346B0000}"/>
    <cellStyle name="Normal 2 3 2 34 4" xfId="27560" xr:uid="{00000000-0005-0000-0000-0000356B0000}"/>
    <cellStyle name="Normal 2 3 2 34 5" xfId="27561" xr:uid="{00000000-0005-0000-0000-0000366B0000}"/>
    <cellStyle name="Normal 2 3 2 34 6" xfId="27562" xr:uid="{00000000-0005-0000-0000-0000376B0000}"/>
    <cellStyle name="Normal 2 3 2 34 7" xfId="27563" xr:uid="{00000000-0005-0000-0000-0000386B0000}"/>
    <cellStyle name="Normal 2 3 2 34 8" xfId="27564" xr:uid="{00000000-0005-0000-0000-0000396B0000}"/>
    <cellStyle name="Normal 2 3 2 34 9" xfId="27565" xr:uid="{00000000-0005-0000-0000-00003A6B0000}"/>
    <cellStyle name="Normal 2 3 2 35" xfId="27566" xr:uid="{00000000-0005-0000-0000-00003B6B0000}"/>
    <cellStyle name="Normal 2 3 2 35 10" xfId="27567" xr:uid="{00000000-0005-0000-0000-00003C6B0000}"/>
    <cellStyle name="Normal 2 3 2 35 2" xfId="27568" xr:uid="{00000000-0005-0000-0000-00003D6B0000}"/>
    <cellStyle name="Normal 2 3 2 35 3" xfId="27569" xr:uid="{00000000-0005-0000-0000-00003E6B0000}"/>
    <cellStyle name="Normal 2 3 2 35 4" xfId="27570" xr:uid="{00000000-0005-0000-0000-00003F6B0000}"/>
    <cellStyle name="Normal 2 3 2 35 5" xfId="27571" xr:uid="{00000000-0005-0000-0000-0000406B0000}"/>
    <cellStyle name="Normal 2 3 2 35 6" xfId="27572" xr:uid="{00000000-0005-0000-0000-0000416B0000}"/>
    <cellStyle name="Normal 2 3 2 35 7" xfId="27573" xr:uid="{00000000-0005-0000-0000-0000426B0000}"/>
    <cellStyle name="Normal 2 3 2 35 8" xfId="27574" xr:uid="{00000000-0005-0000-0000-0000436B0000}"/>
    <cellStyle name="Normal 2 3 2 35 9" xfId="27575" xr:uid="{00000000-0005-0000-0000-0000446B0000}"/>
    <cellStyle name="Normal 2 3 2 36" xfId="27576" xr:uid="{00000000-0005-0000-0000-0000456B0000}"/>
    <cellStyle name="Normal 2 3 2 36 10" xfId="27577" xr:uid="{00000000-0005-0000-0000-0000466B0000}"/>
    <cellStyle name="Normal 2 3 2 36 2" xfId="27578" xr:uid="{00000000-0005-0000-0000-0000476B0000}"/>
    <cellStyle name="Normal 2 3 2 36 3" xfId="27579" xr:uid="{00000000-0005-0000-0000-0000486B0000}"/>
    <cellStyle name="Normal 2 3 2 36 4" xfId="27580" xr:uid="{00000000-0005-0000-0000-0000496B0000}"/>
    <cellStyle name="Normal 2 3 2 36 5" xfId="27581" xr:uid="{00000000-0005-0000-0000-00004A6B0000}"/>
    <cellStyle name="Normal 2 3 2 36 6" xfId="27582" xr:uid="{00000000-0005-0000-0000-00004B6B0000}"/>
    <cellStyle name="Normal 2 3 2 36 7" xfId="27583" xr:uid="{00000000-0005-0000-0000-00004C6B0000}"/>
    <cellStyle name="Normal 2 3 2 36 8" xfId="27584" xr:uid="{00000000-0005-0000-0000-00004D6B0000}"/>
    <cellStyle name="Normal 2 3 2 36 9" xfId="27585" xr:uid="{00000000-0005-0000-0000-00004E6B0000}"/>
    <cellStyle name="Normal 2 3 2 37" xfId="27586" xr:uid="{00000000-0005-0000-0000-00004F6B0000}"/>
    <cellStyle name="Normal 2 3 2 37 10" xfId="27587" xr:uid="{00000000-0005-0000-0000-0000506B0000}"/>
    <cellStyle name="Normal 2 3 2 37 2" xfId="27588" xr:uid="{00000000-0005-0000-0000-0000516B0000}"/>
    <cellStyle name="Normal 2 3 2 37 3" xfId="27589" xr:uid="{00000000-0005-0000-0000-0000526B0000}"/>
    <cellStyle name="Normal 2 3 2 37 4" xfId="27590" xr:uid="{00000000-0005-0000-0000-0000536B0000}"/>
    <cellStyle name="Normal 2 3 2 37 5" xfId="27591" xr:uid="{00000000-0005-0000-0000-0000546B0000}"/>
    <cellStyle name="Normal 2 3 2 37 6" xfId="27592" xr:uid="{00000000-0005-0000-0000-0000556B0000}"/>
    <cellStyle name="Normal 2 3 2 37 7" xfId="27593" xr:uid="{00000000-0005-0000-0000-0000566B0000}"/>
    <cellStyle name="Normal 2 3 2 37 8" xfId="27594" xr:uid="{00000000-0005-0000-0000-0000576B0000}"/>
    <cellStyle name="Normal 2 3 2 37 9" xfId="27595" xr:uid="{00000000-0005-0000-0000-0000586B0000}"/>
    <cellStyle name="Normal 2 3 2 38" xfId="27596" xr:uid="{00000000-0005-0000-0000-0000596B0000}"/>
    <cellStyle name="Normal 2 3 2 39" xfId="27597" xr:uid="{00000000-0005-0000-0000-00005A6B0000}"/>
    <cellStyle name="Normal 2 3 2 4" xfId="27598" xr:uid="{00000000-0005-0000-0000-00005B6B0000}"/>
    <cellStyle name="Normal 2 3 2 4 10" xfId="27599" xr:uid="{00000000-0005-0000-0000-00005C6B0000}"/>
    <cellStyle name="Normal 2 3 2 4 11" xfId="27600" xr:uid="{00000000-0005-0000-0000-00005D6B0000}"/>
    <cellStyle name="Normal 2 3 2 4 12" xfId="27601" xr:uid="{00000000-0005-0000-0000-00005E6B0000}"/>
    <cellStyle name="Normal 2 3 2 4 13" xfId="27602" xr:uid="{00000000-0005-0000-0000-00005F6B0000}"/>
    <cellStyle name="Normal 2 3 2 4 14" xfId="27603" xr:uid="{00000000-0005-0000-0000-0000606B0000}"/>
    <cellStyle name="Normal 2 3 2 4 2" xfId="27604" xr:uid="{00000000-0005-0000-0000-0000616B0000}"/>
    <cellStyle name="Normal 2 3 2 4 2 10" xfId="27605" xr:uid="{00000000-0005-0000-0000-0000626B0000}"/>
    <cellStyle name="Normal 2 3 2 4 2 2" xfId="27606" xr:uid="{00000000-0005-0000-0000-0000636B0000}"/>
    <cellStyle name="Normal 2 3 2 4 2 3" xfId="27607" xr:uid="{00000000-0005-0000-0000-0000646B0000}"/>
    <cellStyle name="Normal 2 3 2 4 2 4" xfId="27608" xr:uid="{00000000-0005-0000-0000-0000656B0000}"/>
    <cellStyle name="Normal 2 3 2 4 2 5" xfId="27609" xr:uid="{00000000-0005-0000-0000-0000666B0000}"/>
    <cellStyle name="Normal 2 3 2 4 2 6" xfId="27610" xr:uid="{00000000-0005-0000-0000-0000676B0000}"/>
    <cellStyle name="Normal 2 3 2 4 2 7" xfId="27611" xr:uid="{00000000-0005-0000-0000-0000686B0000}"/>
    <cellStyle name="Normal 2 3 2 4 2 8" xfId="27612" xr:uid="{00000000-0005-0000-0000-0000696B0000}"/>
    <cellStyle name="Normal 2 3 2 4 2 9" xfId="27613" xr:uid="{00000000-0005-0000-0000-00006A6B0000}"/>
    <cellStyle name="Normal 2 3 2 4 3" xfId="27614" xr:uid="{00000000-0005-0000-0000-00006B6B0000}"/>
    <cellStyle name="Normal 2 3 2 4 3 10" xfId="27615" xr:uid="{00000000-0005-0000-0000-00006C6B0000}"/>
    <cellStyle name="Normal 2 3 2 4 3 2" xfId="27616" xr:uid="{00000000-0005-0000-0000-00006D6B0000}"/>
    <cellStyle name="Normal 2 3 2 4 3 3" xfId="27617" xr:uid="{00000000-0005-0000-0000-00006E6B0000}"/>
    <cellStyle name="Normal 2 3 2 4 3 4" xfId="27618" xr:uid="{00000000-0005-0000-0000-00006F6B0000}"/>
    <cellStyle name="Normal 2 3 2 4 3 5" xfId="27619" xr:uid="{00000000-0005-0000-0000-0000706B0000}"/>
    <cellStyle name="Normal 2 3 2 4 3 6" xfId="27620" xr:uid="{00000000-0005-0000-0000-0000716B0000}"/>
    <cellStyle name="Normal 2 3 2 4 3 7" xfId="27621" xr:uid="{00000000-0005-0000-0000-0000726B0000}"/>
    <cellStyle name="Normal 2 3 2 4 3 8" xfId="27622" xr:uid="{00000000-0005-0000-0000-0000736B0000}"/>
    <cellStyle name="Normal 2 3 2 4 3 9" xfId="27623" xr:uid="{00000000-0005-0000-0000-0000746B0000}"/>
    <cellStyle name="Normal 2 3 2 4 4" xfId="27624" xr:uid="{00000000-0005-0000-0000-0000756B0000}"/>
    <cellStyle name="Normal 2 3 2 4 4 10" xfId="27625" xr:uid="{00000000-0005-0000-0000-0000766B0000}"/>
    <cellStyle name="Normal 2 3 2 4 4 2" xfId="27626" xr:uid="{00000000-0005-0000-0000-0000776B0000}"/>
    <cellStyle name="Normal 2 3 2 4 4 3" xfId="27627" xr:uid="{00000000-0005-0000-0000-0000786B0000}"/>
    <cellStyle name="Normal 2 3 2 4 4 4" xfId="27628" xr:uid="{00000000-0005-0000-0000-0000796B0000}"/>
    <cellStyle name="Normal 2 3 2 4 4 5" xfId="27629" xr:uid="{00000000-0005-0000-0000-00007A6B0000}"/>
    <cellStyle name="Normal 2 3 2 4 4 6" xfId="27630" xr:uid="{00000000-0005-0000-0000-00007B6B0000}"/>
    <cellStyle name="Normal 2 3 2 4 4 7" xfId="27631" xr:uid="{00000000-0005-0000-0000-00007C6B0000}"/>
    <cellStyle name="Normal 2 3 2 4 4 8" xfId="27632" xr:uid="{00000000-0005-0000-0000-00007D6B0000}"/>
    <cellStyle name="Normal 2 3 2 4 4 9" xfId="27633" xr:uid="{00000000-0005-0000-0000-00007E6B0000}"/>
    <cellStyle name="Normal 2 3 2 4 5" xfId="27634" xr:uid="{00000000-0005-0000-0000-00007F6B0000}"/>
    <cellStyle name="Normal 2 3 2 4 5 10" xfId="27635" xr:uid="{00000000-0005-0000-0000-0000806B0000}"/>
    <cellStyle name="Normal 2 3 2 4 5 2" xfId="27636" xr:uid="{00000000-0005-0000-0000-0000816B0000}"/>
    <cellStyle name="Normal 2 3 2 4 5 3" xfId="27637" xr:uid="{00000000-0005-0000-0000-0000826B0000}"/>
    <cellStyle name="Normal 2 3 2 4 5 4" xfId="27638" xr:uid="{00000000-0005-0000-0000-0000836B0000}"/>
    <cellStyle name="Normal 2 3 2 4 5 5" xfId="27639" xr:uid="{00000000-0005-0000-0000-0000846B0000}"/>
    <cellStyle name="Normal 2 3 2 4 5 6" xfId="27640" xr:uid="{00000000-0005-0000-0000-0000856B0000}"/>
    <cellStyle name="Normal 2 3 2 4 5 7" xfId="27641" xr:uid="{00000000-0005-0000-0000-0000866B0000}"/>
    <cellStyle name="Normal 2 3 2 4 5 8" xfId="27642" xr:uid="{00000000-0005-0000-0000-0000876B0000}"/>
    <cellStyle name="Normal 2 3 2 4 5 9" xfId="27643" xr:uid="{00000000-0005-0000-0000-0000886B0000}"/>
    <cellStyle name="Normal 2 3 2 4 6" xfId="27644" xr:uid="{00000000-0005-0000-0000-0000896B0000}"/>
    <cellStyle name="Normal 2 3 2 4 7" xfId="27645" xr:uid="{00000000-0005-0000-0000-00008A6B0000}"/>
    <cellStyle name="Normal 2 3 2 4 8" xfId="27646" xr:uid="{00000000-0005-0000-0000-00008B6B0000}"/>
    <cellStyle name="Normal 2 3 2 4 9" xfId="27647" xr:uid="{00000000-0005-0000-0000-00008C6B0000}"/>
    <cellStyle name="Normal 2 3 2 40" xfId="27648" xr:uid="{00000000-0005-0000-0000-00008D6B0000}"/>
    <cellStyle name="Normal 2 3 2 41" xfId="27649" xr:uid="{00000000-0005-0000-0000-00008E6B0000}"/>
    <cellStyle name="Normal 2 3 2 42" xfId="27650" xr:uid="{00000000-0005-0000-0000-00008F6B0000}"/>
    <cellStyle name="Normal 2 3 2 43" xfId="27651" xr:uid="{00000000-0005-0000-0000-0000906B0000}"/>
    <cellStyle name="Normal 2 3 2 44" xfId="27652" xr:uid="{00000000-0005-0000-0000-0000916B0000}"/>
    <cellStyle name="Normal 2 3 2 45" xfId="27653" xr:uid="{00000000-0005-0000-0000-0000926B0000}"/>
    <cellStyle name="Normal 2 3 2 46" xfId="27654" xr:uid="{00000000-0005-0000-0000-0000936B0000}"/>
    <cellStyle name="Normal 2 3 2 47" xfId="27655" xr:uid="{00000000-0005-0000-0000-0000946B0000}"/>
    <cellStyle name="Normal 2 3 2 48" xfId="27656" xr:uid="{00000000-0005-0000-0000-0000956B0000}"/>
    <cellStyle name="Normal 2 3 2 5" xfId="27657" xr:uid="{00000000-0005-0000-0000-0000966B0000}"/>
    <cellStyle name="Normal 2 3 2 5 10" xfId="27658" xr:uid="{00000000-0005-0000-0000-0000976B0000}"/>
    <cellStyle name="Normal 2 3 2 5 11" xfId="27659" xr:uid="{00000000-0005-0000-0000-0000986B0000}"/>
    <cellStyle name="Normal 2 3 2 5 12" xfId="27660" xr:uid="{00000000-0005-0000-0000-0000996B0000}"/>
    <cellStyle name="Normal 2 3 2 5 13" xfId="27661" xr:uid="{00000000-0005-0000-0000-00009A6B0000}"/>
    <cellStyle name="Normal 2 3 2 5 14" xfId="27662" xr:uid="{00000000-0005-0000-0000-00009B6B0000}"/>
    <cellStyle name="Normal 2 3 2 5 2" xfId="27663" xr:uid="{00000000-0005-0000-0000-00009C6B0000}"/>
    <cellStyle name="Normal 2 3 2 5 2 10" xfId="27664" xr:uid="{00000000-0005-0000-0000-00009D6B0000}"/>
    <cellStyle name="Normal 2 3 2 5 2 2" xfId="27665" xr:uid="{00000000-0005-0000-0000-00009E6B0000}"/>
    <cellStyle name="Normal 2 3 2 5 2 3" xfId="27666" xr:uid="{00000000-0005-0000-0000-00009F6B0000}"/>
    <cellStyle name="Normal 2 3 2 5 2 4" xfId="27667" xr:uid="{00000000-0005-0000-0000-0000A06B0000}"/>
    <cellStyle name="Normal 2 3 2 5 2 5" xfId="27668" xr:uid="{00000000-0005-0000-0000-0000A16B0000}"/>
    <cellStyle name="Normal 2 3 2 5 2 6" xfId="27669" xr:uid="{00000000-0005-0000-0000-0000A26B0000}"/>
    <cellStyle name="Normal 2 3 2 5 2 7" xfId="27670" xr:uid="{00000000-0005-0000-0000-0000A36B0000}"/>
    <cellStyle name="Normal 2 3 2 5 2 8" xfId="27671" xr:uid="{00000000-0005-0000-0000-0000A46B0000}"/>
    <cellStyle name="Normal 2 3 2 5 2 9" xfId="27672" xr:uid="{00000000-0005-0000-0000-0000A56B0000}"/>
    <cellStyle name="Normal 2 3 2 5 3" xfId="27673" xr:uid="{00000000-0005-0000-0000-0000A66B0000}"/>
    <cellStyle name="Normal 2 3 2 5 3 10" xfId="27674" xr:uid="{00000000-0005-0000-0000-0000A76B0000}"/>
    <cellStyle name="Normal 2 3 2 5 3 2" xfId="27675" xr:uid="{00000000-0005-0000-0000-0000A86B0000}"/>
    <cellStyle name="Normal 2 3 2 5 3 3" xfId="27676" xr:uid="{00000000-0005-0000-0000-0000A96B0000}"/>
    <cellStyle name="Normal 2 3 2 5 3 4" xfId="27677" xr:uid="{00000000-0005-0000-0000-0000AA6B0000}"/>
    <cellStyle name="Normal 2 3 2 5 3 5" xfId="27678" xr:uid="{00000000-0005-0000-0000-0000AB6B0000}"/>
    <cellStyle name="Normal 2 3 2 5 3 6" xfId="27679" xr:uid="{00000000-0005-0000-0000-0000AC6B0000}"/>
    <cellStyle name="Normal 2 3 2 5 3 7" xfId="27680" xr:uid="{00000000-0005-0000-0000-0000AD6B0000}"/>
    <cellStyle name="Normal 2 3 2 5 3 8" xfId="27681" xr:uid="{00000000-0005-0000-0000-0000AE6B0000}"/>
    <cellStyle name="Normal 2 3 2 5 3 9" xfId="27682" xr:uid="{00000000-0005-0000-0000-0000AF6B0000}"/>
    <cellStyle name="Normal 2 3 2 5 4" xfId="27683" xr:uid="{00000000-0005-0000-0000-0000B06B0000}"/>
    <cellStyle name="Normal 2 3 2 5 4 10" xfId="27684" xr:uid="{00000000-0005-0000-0000-0000B16B0000}"/>
    <cellStyle name="Normal 2 3 2 5 4 2" xfId="27685" xr:uid="{00000000-0005-0000-0000-0000B26B0000}"/>
    <cellStyle name="Normal 2 3 2 5 4 3" xfId="27686" xr:uid="{00000000-0005-0000-0000-0000B36B0000}"/>
    <cellStyle name="Normal 2 3 2 5 4 4" xfId="27687" xr:uid="{00000000-0005-0000-0000-0000B46B0000}"/>
    <cellStyle name="Normal 2 3 2 5 4 5" xfId="27688" xr:uid="{00000000-0005-0000-0000-0000B56B0000}"/>
    <cellStyle name="Normal 2 3 2 5 4 6" xfId="27689" xr:uid="{00000000-0005-0000-0000-0000B66B0000}"/>
    <cellStyle name="Normal 2 3 2 5 4 7" xfId="27690" xr:uid="{00000000-0005-0000-0000-0000B76B0000}"/>
    <cellStyle name="Normal 2 3 2 5 4 8" xfId="27691" xr:uid="{00000000-0005-0000-0000-0000B86B0000}"/>
    <cellStyle name="Normal 2 3 2 5 4 9" xfId="27692" xr:uid="{00000000-0005-0000-0000-0000B96B0000}"/>
    <cellStyle name="Normal 2 3 2 5 5" xfId="27693" xr:uid="{00000000-0005-0000-0000-0000BA6B0000}"/>
    <cellStyle name="Normal 2 3 2 5 5 10" xfId="27694" xr:uid="{00000000-0005-0000-0000-0000BB6B0000}"/>
    <cellStyle name="Normal 2 3 2 5 5 2" xfId="27695" xr:uid="{00000000-0005-0000-0000-0000BC6B0000}"/>
    <cellStyle name="Normal 2 3 2 5 5 3" xfId="27696" xr:uid="{00000000-0005-0000-0000-0000BD6B0000}"/>
    <cellStyle name="Normal 2 3 2 5 5 4" xfId="27697" xr:uid="{00000000-0005-0000-0000-0000BE6B0000}"/>
    <cellStyle name="Normal 2 3 2 5 5 5" xfId="27698" xr:uid="{00000000-0005-0000-0000-0000BF6B0000}"/>
    <cellStyle name="Normal 2 3 2 5 5 6" xfId="27699" xr:uid="{00000000-0005-0000-0000-0000C06B0000}"/>
    <cellStyle name="Normal 2 3 2 5 5 7" xfId="27700" xr:uid="{00000000-0005-0000-0000-0000C16B0000}"/>
    <cellStyle name="Normal 2 3 2 5 5 8" xfId="27701" xr:uid="{00000000-0005-0000-0000-0000C26B0000}"/>
    <cellStyle name="Normal 2 3 2 5 5 9" xfId="27702" xr:uid="{00000000-0005-0000-0000-0000C36B0000}"/>
    <cellStyle name="Normal 2 3 2 5 6" xfId="27703" xr:uid="{00000000-0005-0000-0000-0000C46B0000}"/>
    <cellStyle name="Normal 2 3 2 5 7" xfId="27704" xr:uid="{00000000-0005-0000-0000-0000C56B0000}"/>
    <cellStyle name="Normal 2 3 2 5 8" xfId="27705" xr:uid="{00000000-0005-0000-0000-0000C66B0000}"/>
    <cellStyle name="Normal 2 3 2 5 9" xfId="27706" xr:uid="{00000000-0005-0000-0000-0000C76B0000}"/>
    <cellStyle name="Normal 2 3 2 6" xfId="27707" xr:uid="{00000000-0005-0000-0000-0000C86B0000}"/>
    <cellStyle name="Normal 2 3 2 6 10" xfId="27708" xr:uid="{00000000-0005-0000-0000-0000C96B0000}"/>
    <cellStyle name="Normal 2 3 2 6 11" xfId="27709" xr:uid="{00000000-0005-0000-0000-0000CA6B0000}"/>
    <cellStyle name="Normal 2 3 2 6 12" xfId="27710" xr:uid="{00000000-0005-0000-0000-0000CB6B0000}"/>
    <cellStyle name="Normal 2 3 2 6 13" xfId="27711" xr:uid="{00000000-0005-0000-0000-0000CC6B0000}"/>
    <cellStyle name="Normal 2 3 2 6 14" xfId="27712" xr:uid="{00000000-0005-0000-0000-0000CD6B0000}"/>
    <cellStyle name="Normal 2 3 2 6 2" xfId="27713" xr:uid="{00000000-0005-0000-0000-0000CE6B0000}"/>
    <cellStyle name="Normal 2 3 2 6 2 10" xfId="27714" xr:uid="{00000000-0005-0000-0000-0000CF6B0000}"/>
    <cellStyle name="Normal 2 3 2 6 2 2" xfId="27715" xr:uid="{00000000-0005-0000-0000-0000D06B0000}"/>
    <cellStyle name="Normal 2 3 2 6 2 3" xfId="27716" xr:uid="{00000000-0005-0000-0000-0000D16B0000}"/>
    <cellStyle name="Normal 2 3 2 6 2 4" xfId="27717" xr:uid="{00000000-0005-0000-0000-0000D26B0000}"/>
    <cellStyle name="Normal 2 3 2 6 2 5" xfId="27718" xr:uid="{00000000-0005-0000-0000-0000D36B0000}"/>
    <cellStyle name="Normal 2 3 2 6 2 6" xfId="27719" xr:uid="{00000000-0005-0000-0000-0000D46B0000}"/>
    <cellStyle name="Normal 2 3 2 6 2 7" xfId="27720" xr:uid="{00000000-0005-0000-0000-0000D56B0000}"/>
    <cellStyle name="Normal 2 3 2 6 2 8" xfId="27721" xr:uid="{00000000-0005-0000-0000-0000D66B0000}"/>
    <cellStyle name="Normal 2 3 2 6 2 9" xfId="27722" xr:uid="{00000000-0005-0000-0000-0000D76B0000}"/>
    <cellStyle name="Normal 2 3 2 6 3" xfId="27723" xr:uid="{00000000-0005-0000-0000-0000D86B0000}"/>
    <cellStyle name="Normal 2 3 2 6 3 10" xfId="27724" xr:uid="{00000000-0005-0000-0000-0000D96B0000}"/>
    <cellStyle name="Normal 2 3 2 6 3 2" xfId="27725" xr:uid="{00000000-0005-0000-0000-0000DA6B0000}"/>
    <cellStyle name="Normal 2 3 2 6 3 3" xfId="27726" xr:uid="{00000000-0005-0000-0000-0000DB6B0000}"/>
    <cellStyle name="Normal 2 3 2 6 3 4" xfId="27727" xr:uid="{00000000-0005-0000-0000-0000DC6B0000}"/>
    <cellStyle name="Normal 2 3 2 6 3 5" xfId="27728" xr:uid="{00000000-0005-0000-0000-0000DD6B0000}"/>
    <cellStyle name="Normal 2 3 2 6 3 6" xfId="27729" xr:uid="{00000000-0005-0000-0000-0000DE6B0000}"/>
    <cellStyle name="Normal 2 3 2 6 3 7" xfId="27730" xr:uid="{00000000-0005-0000-0000-0000DF6B0000}"/>
    <cellStyle name="Normal 2 3 2 6 3 8" xfId="27731" xr:uid="{00000000-0005-0000-0000-0000E06B0000}"/>
    <cellStyle name="Normal 2 3 2 6 3 9" xfId="27732" xr:uid="{00000000-0005-0000-0000-0000E16B0000}"/>
    <cellStyle name="Normal 2 3 2 6 4" xfId="27733" xr:uid="{00000000-0005-0000-0000-0000E26B0000}"/>
    <cellStyle name="Normal 2 3 2 6 4 10" xfId="27734" xr:uid="{00000000-0005-0000-0000-0000E36B0000}"/>
    <cellStyle name="Normal 2 3 2 6 4 2" xfId="27735" xr:uid="{00000000-0005-0000-0000-0000E46B0000}"/>
    <cellStyle name="Normal 2 3 2 6 4 3" xfId="27736" xr:uid="{00000000-0005-0000-0000-0000E56B0000}"/>
    <cellStyle name="Normal 2 3 2 6 4 4" xfId="27737" xr:uid="{00000000-0005-0000-0000-0000E66B0000}"/>
    <cellStyle name="Normal 2 3 2 6 4 5" xfId="27738" xr:uid="{00000000-0005-0000-0000-0000E76B0000}"/>
    <cellStyle name="Normal 2 3 2 6 4 6" xfId="27739" xr:uid="{00000000-0005-0000-0000-0000E86B0000}"/>
    <cellStyle name="Normal 2 3 2 6 4 7" xfId="27740" xr:uid="{00000000-0005-0000-0000-0000E96B0000}"/>
    <cellStyle name="Normal 2 3 2 6 4 8" xfId="27741" xr:uid="{00000000-0005-0000-0000-0000EA6B0000}"/>
    <cellStyle name="Normal 2 3 2 6 4 9" xfId="27742" xr:uid="{00000000-0005-0000-0000-0000EB6B0000}"/>
    <cellStyle name="Normal 2 3 2 6 5" xfId="27743" xr:uid="{00000000-0005-0000-0000-0000EC6B0000}"/>
    <cellStyle name="Normal 2 3 2 6 5 10" xfId="27744" xr:uid="{00000000-0005-0000-0000-0000ED6B0000}"/>
    <cellStyle name="Normal 2 3 2 6 5 2" xfId="27745" xr:uid="{00000000-0005-0000-0000-0000EE6B0000}"/>
    <cellStyle name="Normal 2 3 2 6 5 3" xfId="27746" xr:uid="{00000000-0005-0000-0000-0000EF6B0000}"/>
    <cellStyle name="Normal 2 3 2 6 5 4" xfId="27747" xr:uid="{00000000-0005-0000-0000-0000F06B0000}"/>
    <cellStyle name="Normal 2 3 2 6 5 5" xfId="27748" xr:uid="{00000000-0005-0000-0000-0000F16B0000}"/>
    <cellStyle name="Normal 2 3 2 6 5 6" xfId="27749" xr:uid="{00000000-0005-0000-0000-0000F26B0000}"/>
    <cellStyle name="Normal 2 3 2 6 5 7" xfId="27750" xr:uid="{00000000-0005-0000-0000-0000F36B0000}"/>
    <cellStyle name="Normal 2 3 2 6 5 8" xfId="27751" xr:uid="{00000000-0005-0000-0000-0000F46B0000}"/>
    <cellStyle name="Normal 2 3 2 6 5 9" xfId="27752" xr:uid="{00000000-0005-0000-0000-0000F56B0000}"/>
    <cellStyle name="Normal 2 3 2 6 6" xfId="27753" xr:uid="{00000000-0005-0000-0000-0000F66B0000}"/>
    <cellStyle name="Normal 2 3 2 6 7" xfId="27754" xr:uid="{00000000-0005-0000-0000-0000F76B0000}"/>
    <cellStyle name="Normal 2 3 2 6 8" xfId="27755" xr:uid="{00000000-0005-0000-0000-0000F86B0000}"/>
    <cellStyle name="Normal 2 3 2 6 9" xfId="27756" xr:uid="{00000000-0005-0000-0000-0000F96B0000}"/>
    <cellStyle name="Normal 2 3 2 7" xfId="27757" xr:uid="{00000000-0005-0000-0000-0000FA6B0000}"/>
    <cellStyle name="Normal 2 3 2 7 10" xfId="27758" xr:uid="{00000000-0005-0000-0000-0000FB6B0000}"/>
    <cellStyle name="Normal 2 3 2 7 11" xfId="27759" xr:uid="{00000000-0005-0000-0000-0000FC6B0000}"/>
    <cellStyle name="Normal 2 3 2 7 12" xfId="27760" xr:uid="{00000000-0005-0000-0000-0000FD6B0000}"/>
    <cellStyle name="Normal 2 3 2 7 13" xfId="27761" xr:uid="{00000000-0005-0000-0000-0000FE6B0000}"/>
    <cellStyle name="Normal 2 3 2 7 14" xfId="27762" xr:uid="{00000000-0005-0000-0000-0000FF6B0000}"/>
    <cellStyle name="Normal 2 3 2 7 2" xfId="27763" xr:uid="{00000000-0005-0000-0000-0000006C0000}"/>
    <cellStyle name="Normal 2 3 2 7 2 10" xfId="27764" xr:uid="{00000000-0005-0000-0000-0000016C0000}"/>
    <cellStyle name="Normal 2 3 2 7 2 2" xfId="27765" xr:uid="{00000000-0005-0000-0000-0000026C0000}"/>
    <cellStyle name="Normal 2 3 2 7 2 3" xfId="27766" xr:uid="{00000000-0005-0000-0000-0000036C0000}"/>
    <cellStyle name="Normal 2 3 2 7 2 4" xfId="27767" xr:uid="{00000000-0005-0000-0000-0000046C0000}"/>
    <cellStyle name="Normal 2 3 2 7 2 5" xfId="27768" xr:uid="{00000000-0005-0000-0000-0000056C0000}"/>
    <cellStyle name="Normal 2 3 2 7 2 6" xfId="27769" xr:uid="{00000000-0005-0000-0000-0000066C0000}"/>
    <cellStyle name="Normal 2 3 2 7 2 7" xfId="27770" xr:uid="{00000000-0005-0000-0000-0000076C0000}"/>
    <cellStyle name="Normal 2 3 2 7 2 8" xfId="27771" xr:uid="{00000000-0005-0000-0000-0000086C0000}"/>
    <cellStyle name="Normal 2 3 2 7 2 9" xfId="27772" xr:uid="{00000000-0005-0000-0000-0000096C0000}"/>
    <cellStyle name="Normal 2 3 2 7 3" xfId="27773" xr:uid="{00000000-0005-0000-0000-00000A6C0000}"/>
    <cellStyle name="Normal 2 3 2 7 3 10" xfId="27774" xr:uid="{00000000-0005-0000-0000-00000B6C0000}"/>
    <cellStyle name="Normal 2 3 2 7 3 2" xfId="27775" xr:uid="{00000000-0005-0000-0000-00000C6C0000}"/>
    <cellStyle name="Normal 2 3 2 7 3 3" xfId="27776" xr:uid="{00000000-0005-0000-0000-00000D6C0000}"/>
    <cellStyle name="Normal 2 3 2 7 3 4" xfId="27777" xr:uid="{00000000-0005-0000-0000-00000E6C0000}"/>
    <cellStyle name="Normal 2 3 2 7 3 5" xfId="27778" xr:uid="{00000000-0005-0000-0000-00000F6C0000}"/>
    <cellStyle name="Normal 2 3 2 7 3 6" xfId="27779" xr:uid="{00000000-0005-0000-0000-0000106C0000}"/>
    <cellStyle name="Normal 2 3 2 7 3 7" xfId="27780" xr:uid="{00000000-0005-0000-0000-0000116C0000}"/>
    <cellStyle name="Normal 2 3 2 7 3 8" xfId="27781" xr:uid="{00000000-0005-0000-0000-0000126C0000}"/>
    <cellStyle name="Normal 2 3 2 7 3 9" xfId="27782" xr:uid="{00000000-0005-0000-0000-0000136C0000}"/>
    <cellStyle name="Normal 2 3 2 7 4" xfId="27783" xr:uid="{00000000-0005-0000-0000-0000146C0000}"/>
    <cellStyle name="Normal 2 3 2 7 4 10" xfId="27784" xr:uid="{00000000-0005-0000-0000-0000156C0000}"/>
    <cellStyle name="Normal 2 3 2 7 4 2" xfId="27785" xr:uid="{00000000-0005-0000-0000-0000166C0000}"/>
    <cellStyle name="Normal 2 3 2 7 4 3" xfId="27786" xr:uid="{00000000-0005-0000-0000-0000176C0000}"/>
    <cellStyle name="Normal 2 3 2 7 4 4" xfId="27787" xr:uid="{00000000-0005-0000-0000-0000186C0000}"/>
    <cellStyle name="Normal 2 3 2 7 4 5" xfId="27788" xr:uid="{00000000-0005-0000-0000-0000196C0000}"/>
    <cellStyle name="Normal 2 3 2 7 4 6" xfId="27789" xr:uid="{00000000-0005-0000-0000-00001A6C0000}"/>
    <cellStyle name="Normal 2 3 2 7 4 7" xfId="27790" xr:uid="{00000000-0005-0000-0000-00001B6C0000}"/>
    <cellStyle name="Normal 2 3 2 7 4 8" xfId="27791" xr:uid="{00000000-0005-0000-0000-00001C6C0000}"/>
    <cellStyle name="Normal 2 3 2 7 4 9" xfId="27792" xr:uid="{00000000-0005-0000-0000-00001D6C0000}"/>
    <cellStyle name="Normal 2 3 2 7 5" xfId="27793" xr:uid="{00000000-0005-0000-0000-00001E6C0000}"/>
    <cellStyle name="Normal 2 3 2 7 5 10" xfId="27794" xr:uid="{00000000-0005-0000-0000-00001F6C0000}"/>
    <cellStyle name="Normal 2 3 2 7 5 2" xfId="27795" xr:uid="{00000000-0005-0000-0000-0000206C0000}"/>
    <cellStyle name="Normal 2 3 2 7 5 3" xfId="27796" xr:uid="{00000000-0005-0000-0000-0000216C0000}"/>
    <cellStyle name="Normal 2 3 2 7 5 4" xfId="27797" xr:uid="{00000000-0005-0000-0000-0000226C0000}"/>
    <cellStyle name="Normal 2 3 2 7 5 5" xfId="27798" xr:uid="{00000000-0005-0000-0000-0000236C0000}"/>
    <cellStyle name="Normal 2 3 2 7 5 6" xfId="27799" xr:uid="{00000000-0005-0000-0000-0000246C0000}"/>
    <cellStyle name="Normal 2 3 2 7 5 7" xfId="27800" xr:uid="{00000000-0005-0000-0000-0000256C0000}"/>
    <cellStyle name="Normal 2 3 2 7 5 8" xfId="27801" xr:uid="{00000000-0005-0000-0000-0000266C0000}"/>
    <cellStyle name="Normal 2 3 2 7 5 9" xfId="27802" xr:uid="{00000000-0005-0000-0000-0000276C0000}"/>
    <cellStyle name="Normal 2 3 2 7 6" xfId="27803" xr:uid="{00000000-0005-0000-0000-0000286C0000}"/>
    <cellStyle name="Normal 2 3 2 7 7" xfId="27804" xr:uid="{00000000-0005-0000-0000-0000296C0000}"/>
    <cellStyle name="Normal 2 3 2 7 8" xfId="27805" xr:uid="{00000000-0005-0000-0000-00002A6C0000}"/>
    <cellStyle name="Normal 2 3 2 7 9" xfId="27806" xr:uid="{00000000-0005-0000-0000-00002B6C0000}"/>
    <cellStyle name="Normal 2 3 2 8" xfId="27807" xr:uid="{00000000-0005-0000-0000-00002C6C0000}"/>
    <cellStyle name="Normal 2 3 2 8 10" xfId="27808" xr:uid="{00000000-0005-0000-0000-00002D6C0000}"/>
    <cellStyle name="Normal 2 3 2 8 11" xfId="27809" xr:uid="{00000000-0005-0000-0000-00002E6C0000}"/>
    <cellStyle name="Normal 2 3 2 8 12" xfId="27810" xr:uid="{00000000-0005-0000-0000-00002F6C0000}"/>
    <cellStyle name="Normal 2 3 2 8 13" xfId="27811" xr:uid="{00000000-0005-0000-0000-0000306C0000}"/>
    <cellStyle name="Normal 2 3 2 8 14" xfId="27812" xr:uid="{00000000-0005-0000-0000-0000316C0000}"/>
    <cellStyle name="Normal 2 3 2 8 2" xfId="27813" xr:uid="{00000000-0005-0000-0000-0000326C0000}"/>
    <cellStyle name="Normal 2 3 2 8 2 10" xfId="27814" xr:uid="{00000000-0005-0000-0000-0000336C0000}"/>
    <cellStyle name="Normal 2 3 2 8 2 2" xfId="27815" xr:uid="{00000000-0005-0000-0000-0000346C0000}"/>
    <cellStyle name="Normal 2 3 2 8 2 3" xfId="27816" xr:uid="{00000000-0005-0000-0000-0000356C0000}"/>
    <cellStyle name="Normal 2 3 2 8 2 4" xfId="27817" xr:uid="{00000000-0005-0000-0000-0000366C0000}"/>
    <cellStyle name="Normal 2 3 2 8 2 5" xfId="27818" xr:uid="{00000000-0005-0000-0000-0000376C0000}"/>
    <cellStyle name="Normal 2 3 2 8 2 6" xfId="27819" xr:uid="{00000000-0005-0000-0000-0000386C0000}"/>
    <cellStyle name="Normal 2 3 2 8 2 7" xfId="27820" xr:uid="{00000000-0005-0000-0000-0000396C0000}"/>
    <cellStyle name="Normal 2 3 2 8 2 8" xfId="27821" xr:uid="{00000000-0005-0000-0000-00003A6C0000}"/>
    <cellStyle name="Normal 2 3 2 8 2 9" xfId="27822" xr:uid="{00000000-0005-0000-0000-00003B6C0000}"/>
    <cellStyle name="Normal 2 3 2 8 3" xfId="27823" xr:uid="{00000000-0005-0000-0000-00003C6C0000}"/>
    <cellStyle name="Normal 2 3 2 8 3 10" xfId="27824" xr:uid="{00000000-0005-0000-0000-00003D6C0000}"/>
    <cellStyle name="Normal 2 3 2 8 3 2" xfId="27825" xr:uid="{00000000-0005-0000-0000-00003E6C0000}"/>
    <cellStyle name="Normal 2 3 2 8 3 3" xfId="27826" xr:uid="{00000000-0005-0000-0000-00003F6C0000}"/>
    <cellStyle name="Normal 2 3 2 8 3 4" xfId="27827" xr:uid="{00000000-0005-0000-0000-0000406C0000}"/>
    <cellStyle name="Normal 2 3 2 8 3 5" xfId="27828" xr:uid="{00000000-0005-0000-0000-0000416C0000}"/>
    <cellStyle name="Normal 2 3 2 8 3 6" xfId="27829" xr:uid="{00000000-0005-0000-0000-0000426C0000}"/>
    <cellStyle name="Normal 2 3 2 8 3 7" xfId="27830" xr:uid="{00000000-0005-0000-0000-0000436C0000}"/>
    <cellStyle name="Normal 2 3 2 8 3 8" xfId="27831" xr:uid="{00000000-0005-0000-0000-0000446C0000}"/>
    <cellStyle name="Normal 2 3 2 8 3 9" xfId="27832" xr:uid="{00000000-0005-0000-0000-0000456C0000}"/>
    <cellStyle name="Normal 2 3 2 8 4" xfId="27833" xr:uid="{00000000-0005-0000-0000-0000466C0000}"/>
    <cellStyle name="Normal 2 3 2 8 4 10" xfId="27834" xr:uid="{00000000-0005-0000-0000-0000476C0000}"/>
    <cellStyle name="Normal 2 3 2 8 4 2" xfId="27835" xr:uid="{00000000-0005-0000-0000-0000486C0000}"/>
    <cellStyle name="Normal 2 3 2 8 4 3" xfId="27836" xr:uid="{00000000-0005-0000-0000-0000496C0000}"/>
    <cellStyle name="Normal 2 3 2 8 4 4" xfId="27837" xr:uid="{00000000-0005-0000-0000-00004A6C0000}"/>
    <cellStyle name="Normal 2 3 2 8 4 5" xfId="27838" xr:uid="{00000000-0005-0000-0000-00004B6C0000}"/>
    <cellStyle name="Normal 2 3 2 8 4 6" xfId="27839" xr:uid="{00000000-0005-0000-0000-00004C6C0000}"/>
    <cellStyle name="Normal 2 3 2 8 4 7" xfId="27840" xr:uid="{00000000-0005-0000-0000-00004D6C0000}"/>
    <cellStyle name="Normal 2 3 2 8 4 8" xfId="27841" xr:uid="{00000000-0005-0000-0000-00004E6C0000}"/>
    <cellStyle name="Normal 2 3 2 8 4 9" xfId="27842" xr:uid="{00000000-0005-0000-0000-00004F6C0000}"/>
    <cellStyle name="Normal 2 3 2 8 5" xfId="27843" xr:uid="{00000000-0005-0000-0000-0000506C0000}"/>
    <cellStyle name="Normal 2 3 2 8 5 10" xfId="27844" xr:uid="{00000000-0005-0000-0000-0000516C0000}"/>
    <cellStyle name="Normal 2 3 2 8 5 2" xfId="27845" xr:uid="{00000000-0005-0000-0000-0000526C0000}"/>
    <cellStyle name="Normal 2 3 2 8 5 3" xfId="27846" xr:uid="{00000000-0005-0000-0000-0000536C0000}"/>
    <cellStyle name="Normal 2 3 2 8 5 4" xfId="27847" xr:uid="{00000000-0005-0000-0000-0000546C0000}"/>
    <cellStyle name="Normal 2 3 2 8 5 5" xfId="27848" xr:uid="{00000000-0005-0000-0000-0000556C0000}"/>
    <cellStyle name="Normal 2 3 2 8 5 6" xfId="27849" xr:uid="{00000000-0005-0000-0000-0000566C0000}"/>
    <cellStyle name="Normal 2 3 2 8 5 7" xfId="27850" xr:uid="{00000000-0005-0000-0000-0000576C0000}"/>
    <cellStyle name="Normal 2 3 2 8 5 8" xfId="27851" xr:uid="{00000000-0005-0000-0000-0000586C0000}"/>
    <cellStyle name="Normal 2 3 2 8 5 9" xfId="27852" xr:uid="{00000000-0005-0000-0000-0000596C0000}"/>
    <cellStyle name="Normal 2 3 2 8 6" xfId="27853" xr:uid="{00000000-0005-0000-0000-00005A6C0000}"/>
    <cellStyle name="Normal 2 3 2 8 7" xfId="27854" xr:uid="{00000000-0005-0000-0000-00005B6C0000}"/>
    <cellStyle name="Normal 2 3 2 8 8" xfId="27855" xr:uid="{00000000-0005-0000-0000-00005C6C0000}"/>
    <cellStyle name="Normal 2 3 2 8 9" xfId="27856" xr:uid="{00000000-0005-0000-0000-00005D6C0000}"/>
    <cellStyle name="Normal 2 3 2 9" xfId="27857" xr:uid="{00000000-0005-0000-0000-00005E6C0000}"/>
    <cellStyle name="Normal 2 3 2 9 10" xfId="27858" xr:uid="{00000000-0005-0000-0000-00005F6C0000}"/>
    <cellStyle name="Normal 2 3 2 9 11" xfId="27859" xr:uid="{00000000-0005-0000-0000-0000606C0000}"/>
    <cellStyle name="Normal 2 3 2 9 12" xfId="27860" xr:uid="{00000000-0005-0000-0000-0000616C0000}"/>
    <cellStyle name="Normal 2 3 2 9 13" xfId="27861" xr:uid="{00000000-0005-0000-0000-0000626C0000}"/>
    <cellStyle name="Normal 2 3 2 9 14" xfId="27862" xr:uid="{00000000-0005-0000-0000-0000636C0000}"/>
    <cellStyle name="Normal 2 3 2 9 2" xfId="27863" xr:uid="{00000000-0005-0000-0000-0000646C0000}"/>
    <cellStyle name="Normal 2 3 2 9 2 10" xfId="27864" xr:uid="{00000000-0005-0000-0000-0000656C0000}"/>
    <cellStyle name="Normal 2 3 2 9 2 2" xfId="27865" xr:uid="{00000000-0005-0000-0000-0000666C0000}"/>
    <cellStyle name="Normal 2 3 2 9 2 3" xfId="27866" xr:uid="{00000000-0005-0000-0000-0000676C0000}"/>
    <cellStyle name="Normal 2 3 2 9 2 4" xfId="27867" xr:uid="{00000000-0005-0000-0000-0000686C0000}"/>
    <cellStyle name="Normal 2 3 2 9 2 5" xfId="27868" xr:uid="{00000000-0005-0000-0000-0000696C0000}"/>
    <cellStyle name="Normal 2 3 2 9 2 6" xfId="27869" xr:uid="{00000000-0005-0000-0000-00006A6C0000}"/>
    <cellStyle name="Normal 2 3 2 9 2 7" xfId="27870" xr:uid="{00000000-0005-0000-0000-00006B6C0000}"/>
    <cellStyle name="Normal 2 3 2 9 2 8" xfId="27871" xr:uid="{00000000-0005-0000-0000-00006C6C0000}"/>
    <cellStyle name="Normal 2 3 2 9 2 9" xfId="27872" xr:uid="{00000000-0005-0000-0000-00006D6C0000}"/>
    <cellStyle name="Normal 2 3 2 9 3" xfId="27873" xr:uid="{00000000-0005-0000-0000-00006E6C0000}"/>
    <cellStyle name="Normal 2 3 2 9 3 10" xfId="27874" xr:uid="{00000000-0005-0000-0000-00006F6C0000}"/>
    <cellStyle name="Normal 2 3 2 9 3 2" xfId="27875" xr:uid="{00000000-0005-0000-0000-0000706C0000}"/>
    <cellStyle name="Normal 2 3 2 9 3 3" xfId="27876" xr:uid="{00000000-0005-0000-0000-0000716C0000}"/>
    <cellStyle name="Normal 2 3 2 9 3 4" xfId="27877" xr:uid="{00000000-0005-0000-0000-0000726C0000}"/>
    <cellStyle name="Normal 2 3 2 9 3 5" xfId="27878" xr:uid="{00000000-0005-0000-0000-0000736C0000}"/>
    <cellStyle name="Normal 2 3 2 9 3 6" xfId="27879" xr:uid="{00000000-0005-0000-0000-0000746C0000}"/>
    <cellStyle name="Normal 2 3 2 9 3 7" xfId="27880" xr:uid="{00000000-0005-0000-0000-0000756C0000}"/>
    <cellStyle name="Normal 2 3 2 9 3 8" xfId="27881" xr:uid="{00000000-0005-0000-0000-0000766C0000}"/>
    <cellStyle name="Normal 2 3 2 9 3 9" xfId="27882" xr:uid="{00000000-0005-0000-0000-0000776C0000}"/>
    <cellStyle name="Normal 2 3 2 9 4" xfId="27883" xr:uid="{00000000-0005-0000-0000-0000786C0000}"/>
    <cellStyle name="Normal 2 3 2 9 4 10" xfId="27884" xr:uid="{00000000-0005-0000-0000-0000796C0000}"/>
    <cellStyle name="Normal 2 3 2 9 4 2" xfId="27885" xr:uid="{00000000-0005-0000-0000-00007A6C0000}"/>
    <cellStyle name="Normal 2 3 2 9 4 3" xfId="27886" xr:uid="{00000000-0005-0000-0000-00007B6C0000}"/>
    <cellStyle name="Normal 2 3 2 9 4 4" xfId="27887" xr:uid="{00000000-0005-0000-0000-00007C6C0000}"/>
    <cellStyle name="Normal 2 3 2 9 4 5" xfId="27888" xr:uid="{00000000-0005-0000-0000-00007D6C0000}"/>
    <cellStyle name="Normal 2 3 2 9 4 6" xfId="27889" xr:uid="{00000000-0005-0000-0000-00007E6C0000}"/>
    <cellStyle name="Normal 2 3 2 9 4 7" xfId="27890" xr:uid="{00000000-0005-0000-0000-00007F6C0000}"/>
    <cellStyle name="Normal 2 3 2 9 4 8" xfId="27891" xr:uid="{00000000-0005-0000-0000-0000806C0000}"/>
    <cellStyle name="Normal 2 3 2 9 4 9" xfId="27892" xr:uid="{00000000-0005-0000-0000-0000816C0000}"/>
    <cellStyle name="Normal 2 3 2 9 5" xfId="27893" xr:uid="{00000000-0005-0000-0000-0000826C0000}"/>
    <cellStyle name="Normal 2 3 2 9 5 10" xfId="27894" xr:uid="{00000000-0005-0000-0000-0000836C0000}"/>
    <cellStyle name="Normal 2 3 2 9 5 2" xfId="27895" xr:uid="{00000000-0005-0000-0000-0000846C0000}"/>
    <cellStyle name="Normal 2 3 2 9 5 3" xfId="27896" xr:uid="{00000000-0005-0000-0000-0000856C0000}"/>
    <cellStyle name="Normal 2 3 2 9 5 4" xfId="27897" xr:uid="{00000000-0005-0000-0000-0000866C0000}"/>
    <cellStyle name="Normal 2 3 2 9 5 5" xfId="27898" xr:uid="{00000000-0005-0000-0000-0000876C0000}"/>
    <cellStyle name="Normal 2 3 2 9 5 6" xfId="27899" xr:uid="{00000000-0005-0000-0000-0000886C0000}"/>
    <cellStyle name="Normal 2 3 2 9 5 7" xfId="27900" xr:uid="{00000000-0005-0000-0000-0000896C0000}"/>
    <cellStyle name="Normal 2 3 2 9 5 8" xfId="27901" xr:uid="{00000000-0005-0000-0000-00008A6C0000}"/>
    <cellStyle name="Normal 2 3 2 9 5 9" xfId="27902" xr:uid="{00000000-0005-0000-0000-00008B6C0000}"/>
    <cellStyle name="Normal 2 3 2 9 6" xfId="27903" xr:uid="{00000000-0005-0000-0000-00008C6C0000}"/>
    <cellStyle name="Normal 2 3 2 9 7" xfId="27904" xr:uid="{00000000-0005-0000-0000-00008D6C0000}"/>
    <cellStyle name="Normal 2 3 2 9 8" xfId="27905" xr:uid="{00000000-0005-0000-0000-00008E6C0000}"/>
    <cellStyle name="Normal 2 3 2 9 9" xfId="27906" xr:uid="{00000000-0005-0000-0000-00008F6C0000}"/>
    <cellStyle name="Normal 2 3 20" xfId="27907" xr:uid="{00000000-0005-0000-0000-0000906C0000}"/>
    <cellStyle name="Normal 2 3 20 10" xfId="27908" xr:uid="{00000000-0005-0000-0000-0000916C0000}"/>
    <cellStyle name="Normal 2 3 20 11" xfId="27909" xr:uid="{00000000-0005-0000-0000-0000926C0000}"/>
    <cellStyle name="Normal 2 3 20 12" xfId="27910" xr:uid="{00000000-0005-0000-0000-0000936C0000}"/>
    <cellStyle name="Normal 2 3 20 13" xfId="27911" xr:uid="{00000000-0005-0000-0000-0000946C0000}"/>
    <cellStyle name="Normal 2 3 20 14" xfId="27912" xr:uid="{00000000-0005-0000-0000-0000956C0000}"/>
    <cellStyle name="Normal 2 3 20 2" xfId="27913" xr:uid="{00000000-0005-0000-0000-0000966C0000}"/>
    <cellStyle name="Normal 2 3 20 2 10" xfId="27914" xr:uid="{00000000-0005-0000-0000-0000976C0000}"/>
    <cellStyle name="Normal 2 3 20 2 2" xfId="27915" xr:uid="{00000000-0005-0000-0000-0000986C0000}"/>
    <cellStyle name="Normal 2 3 20 2 3" xfId="27916" xr:uid="{00000000-0005-0000-0000-0000996C0000}"/>
    <cellStyle name="Normal 2 3 20 2 4" xfId="27917" xr:uid="{00000000-0005-0000-0000-00009A6C0000}"/>
    <cellStyle name="Normal 2 3 20 2 5" xfId="27918" xr:uid="{00000000-0005-0000-0000-00009B6C0000}"/>
    <cellStyle name="Normal 2 3 20 2 6" xfId="27919" xr:uid="{00000000-0005-0000-0000-00009C6C0000}"/>
    <cellStyle name="Normal 2 3 20 2 7" xfId="27920" xr:uid="{00000000-0005-0000-0000-00009D6C0000}"/>
    <cellStyle name="Normal 2 3 20 2 8" xfId="27921" xr:uid="{00000000-0005-0000-0000-00009E6C0000}"/>
    <cellStyle name="Normal 2 3 20 2 9" xfId="27922" xr:uid="{00000000-0005-0000-0000-00009F6C0000}"/>
    <cellStyle name="Normal 2 3 20 3" xfId="27923" xr:uid="{00000000-0005-0000-0000-0000A06C0000}"/>
    <cellStyle name="Normal 2 3 20 3 10" xfId="27924" xr:uid="{00000000-0005-0000-0000-0000A16C0000}"/>
    <cellStyle name="Normal 2 3 20 3 2" xfId="27925" xr:uid="{00000000-0005-0000-0000-0000A26C0000}"/>
    <cellStyle name="Normal 2 3 20 3 3" xfId="27926" xr:uid="{00000000-0005-0000-0000-0000A36C0000}"/>
    <cellStyle name="Normal 2 3 20 3 4" xfId="27927" xr:uid="{00000000-0005-0000-0000-0000A46C0000}"/>
    <cellStyle name="Normal 2 3 20 3 5" xfId="27928" xr:uid="{00000000-0005-0000-0000-0000A56C0000}"/>
    <cellStyle name="Normal 2 3 20 3 6" xfId="27929" xr:uid="{00000000-0005-0000-0000-0000A66C0000}"/>
    <cellStyle name="Normal 2 3 20 3 7" xfId="27930" xr:uid="{00000000-0005-0000-0000-0000A76C0000}"/>
    <cellStyle name="Normal 2 3 20 3 8" xfId="27931" xr:uid="{00000000-0005-0000-0000-0000A86C0000}"/>
    <cellStyle name="Normal 2 3 20 3 9" xfId="27932" xr:uid="{00000000-0005-0000-0000-0000A96C0000}"/>
    <cellStyle name="Normal 2 3 20 4" xfId="27933" xr:uid="{00000000-0005-0000-0000-0000AA6C0000}"/>
    <cellStyle name="Normal 2 3 20 4 10" xfId="27934" xr:uid="{00000000-0005-0000-0000-0000AB6C0000}"/>
    <cellStyle name="Normal 2 3 20 4 2" xfId="27935" xr:uid="{00000000-0005-0000-0000-0000AC6C0000}"/>
    <cellStyle name="Normal 2 3 20 4 3" xfId="27936" xr:uid="{00000000-0005-0000-0000-0000AD6C0000}"/>
    <cellStyle name="Normal 2 3 20 4 4" xfId="27937" xr:uid="{00000000-0005-0000-0000-0000AE6C0000}"/>
    <cellStyle name="Normal 2 3 20 4 5" xfId="27938" xr:uid="{00000000-0005-0000-0000-0000AF6C0000}"/>
    <cellStyle name="Normal 2 3 20 4 6" xfId="27939" xr:uid="{00000000-0005-0000-0000-0000B06C0000}"/>
    <cellStyle name="Normal 2 3 20 4 7" xfId="27940" xr:uid="{00000000-0005-0000-0000-0000B16C0000}"/>
    <cellStyle name="Normal 2 3 20 4 8" xfId="27941" xr:uid="{00000000-0005-0000-0000-0000B26C0000}"/>
    <cellStyle name="Normal 2 3 20 4 9" xfId="27942" xr:uid="{00000000-0005-0000-0000-0000B36C0000}"/>
    <cellStyle name="Normal 2 3 20 5" xfId="27943" xr:uid="{00000000-0005-0000-0000-0000B46C0000}"/>
    <cellStyle name="Normal 2 3 20 5 10" xfId="27944" xr:uid="{00000000-0005-0000-0000-0000B56C0000}"/>
    <cellStyle name="Normal 2 3 20 5 2" xfId="27945" xr:uid="{00000000-0005-0000-0000-0000B66C0000}"/>
    <cellStyle name="Normal 2 3 20 5 3" xfId="27946" xr:uid="{00000000-0005-0000-0000-0000B76C0000}"/>
    <cellStyle name="Normal 2 3 20 5 4" xfId="27947" xr:uid="{00000000-0005-0000-0000-0000B86C0000}"/>
    <cellStyle name="Normal 2 3 20 5 5" xfId="27948" xr:uid="{00000000-0005-0000-0000-0000B96C0000}"/>
    <cellStyle name="Normal 2 3 20 5 6" xfId="27949" xr:uid="{00000000-0005-0000-0000-0000BA6C0000}"/>
    <cellStyle name="Normal 2 3 20 5 7" xfId="27950" xr:uid="{00000000-0005-0000-0000-0000BB6C0000}"/>
    <cellStyle name="Normal 2 3 20 5 8" xfId="27951" xr:uid="{00000000-0005-0000-0000-0000BC6C0000}"/>
    <cellStyle name="Normal 2 3 20 5 9" xfId="27952" xr:uid="{00000000-0005-0000-0000-0000BD6C0000}"/>
    <cellStyle name="Normal 2 3 20 6" xfId="27953" xr:uid="{00000000-0005-0000-0000-0000BE6C0000}"/>
    <cellStyle name="Normal 2 3 20 7" xfId="27954" xr:uid="{00000000-0005-0000-0000-0000BF6C0000}"/>
    <cellStyle name="Normal 2 3 20 8" xfId="27955" xr:uid="{00000000-0005-0000-0000-0000C06C0000}"/>
    <cellStyle name="Normal 2 3 20 9" xfId="27956" xr:uid="{00000000-0005-0000-0000-0000C16C0000}"/>
    <cellStyle name="Normal 2 3 21" xfId="27957" xr:uid="{00000000-0005-0000-0000-0000C26C0000}"/>
    <cellStyle name="Normal 2 3 21 10" xfId="27958" xr:uid="{00000000-0005-0000-0000-0000C36C0000}"/>
    <cellStyle name="Normal 2 3 21 11" xfId="27959" xr:uid="{00000000-0005-0000-0000-0000C46C0000}"/>
    <cellStyle name="Normal 2 3 21 12" xfId="27960" xr:uid="{00000000-0005-0000-0000-0000C56C0000}"/>
    <cellStyle name="Normal 2 3 21 13" xfId="27961" xr:uid="{00000000-0005-0000-0000-0000C66C0000}"/>
    <cellStyle name="Normal 2 3 21 14" xfId="27962" xr:uid="{00000000-0005-0000-0000-0000C76C0000}"/>
    <cellStyle name="Normal 2 3 21 2" xfId="27963" xr:uid="{00000000-0005-0000-0000-0000C86C0000}"/>
    <cellStyle name="Normal 2 3 21 2 10" xfId="27964" xr:uid="{00000000-0005-0000-0000-0000C96C0000}"/>
    <cellStyle name="Normal 2 3 21 2 2" xfId="27965" xr:uid="{00000000-0005-0000-0000-0000CA6C0000}"/>
    <cellStyle name="Normal 2 3 21 2 3" xfId="27966" xr:uid="{00000000-0005-0000-0000-0000CB6C0000}"/>
    <cellStyle name="Normal 2 3 21 2 4" xfId="27967" xr:uid="{00000000-0005-0000-0000-0000CC6C0000}"/>
    <cellStyle name="Normal 2 3 21 2 5" xfId="27968" xr:uid="{00000000-0005-0000-0000-0000CD6C0000}"/>
    <cellStyle name="Normal 2 3 21 2 6" xfId="27969" xr:uid="{00000000-0005-0000-0000-0000CE6C0000}"/>
    <cellStyle name="Normal 2 3 21 2 7" xfId="27970" xr:uid="{00000000-0005-0000-0000-0000CF6C0000}"/>
    <cellStyle name="Normal 2 3 21 2 8" xfId="27971" xr:uid="{00000000-0005-0000-0000-0000D06C0000}"/>
    <cellStyle name="Normal 2 3 21 2 9" xfId="27972" xr:uid="{00000000-0005-0000-0000-0000D16C0000}"/>
    <cellStyle name="Normal 2 3 21 3" xfId="27973" xr:uid="{00000000-0005-0000-0000-0000D26C0000}"/>
    <cellStyle name="Normal 2 3 21 3 10" xfId="27974" xr:uid="{00000000-0005-0000-0000-0000D36C0000}"/>
    <cellStyle name="Normal 2 3 21 3 2" xfId="27975" xr:uid="{00000000-0005-0000-0000-0000D46C0000}"/>
    <cellStyle name="Normal 2 3 21 3 3" xfId="27976" xr:uid="{00000000-0005-0000-0000-0000D56C0000}"/>
    <cellStyle name="Normal 2 3 21 3 4" xfId="27977" xr:uid="{00000000-0005-0000-0000-0000D66C0000}"/>
    <cellStyle name="Normal 2 3 21 3 5" xfId="27978" xr:uid="{00000000-0005-0000-0000-0000D76C0000}"/>
    <cellStyle name="Normal 2 3 21 3 6" xfId="27979" xr:uid="{00000000-0005-0000-0000-0000D86C0000}"/>
    <cellStyle name="Normal 2 3 21 3 7" xfId="27980" xr:uid="{00000000-0005-0000-0000-0000D96C0000}"/>
    <cellStyle name="Normal 2 3 21 3 8" xfId="27981" xr:uid="{00000000-0005-0000-0000-0000DA6C0000}"/>
    <cellStyle name="Normal 2 3 21 3 9" xfId="27982" xr:uid="{00000000-0005-0000-0000-0000DB6C0000}"/>
    <cellStyle name="Normal 2 3 21 4" xfId="27983" xr:uid="{00000000-0005-0000-0000-0000DC6C0000}"/>
    <cellStyle name="Normal 2 3 21 4 10" xfId="27984" xr:uid="{00000000-0005-0000-0000-0000DD6C0000}"/>
    <cellStyle name="Normal 2 3 21 4 2" xfId="27985" xr:uid="{00000000-0005-0000-0000-0000DE6C0000}"/>
    <cellStyle name="Normal 2 3 21 4 3" xfId="27986" xr:uid="{00000000-0005-0000-0000-0000DF6C0000}"/>
    <cellStyle name="Normal 2 3 21 4 4" xfId="27987" xr:uid="{00000000-0005-0000-0000-0000E06C0000}"/>
    <cellStyle name="Normal 2 3 21 4 5" xfId="27988" xr:uid="{00000000-0005-0000-0000-0000E16C0000}"/>
    <cellStyle name="Normal 2 3 21 4 6" xfId="27989" xr:uid="{00000000-0005-0000-0000-0000E26C0000}"/>
    <cellStyle name="Normal 2 3 21 4 7" xfId="27990" xr:uid="{00000000-0005-0000-0000-0000E36C0000}"/>
    <cellStyle name="Normal 2 3 21 4 8" xfId="27991" xr:uid="{00000000-0005-0000-0000-0000E46C0000}"/>
    <cellStyle name="Normal 2 3 21 4 9" xfId="27992" xr:uid="{00000000-0005-0000-0000-0000E56C0000}"/>
    <cellStyle name="Normal 2 3 21 5" xfId="27993" xr:uid="{00000000-0005-0000-0000-0000E66C0000}"/>
    <cellStyle name="Normal 2 3 21 5 10" xfId="27994" xr:uid="{00000000-0005-0000-0000-0000E76C0000}"/>
    <cellStyle name="Normal 2 3 21 5 2" xfId="27995" xr:uid="{00000000-0005-0000-0000-0000E86C0000}"/>
    <cellStyle name="Normal 2 3 21 5 3" xfId="27996" xr:uid="{00000000-0005-0000-0000-0000E96C0000}"/>
    <cellStyle name="Normal 2 3 21 5 4" xfId="27997" xr:uid="{00000000-0005-0000-0000-0000EA6C0000}"/>
    <cellStyle name="Normal 2 3 21 5 5" xfId="27998" xr:uid="{00000000-0005-0000-0000-0000EB6C0000}"/>
    <cellStyle name="Normal 2 3 21 5 6" xfId="27999" xr:uid="{00000000-0005-0000-0000-0000EC6C0000}"/>
    <cellStyle name="Normal 2 3 21 5 7" xfId="28000" xr:uid="{00000000-0005-0000-0000-0000ED6C0000}"/>
    <cellStyle name="Normal 2 3 21 5 8" xfId="28001" xr:uid="{00000000-0005-0000-0000-0000EE6C0000}"/>
    <cellStyle name="Normal 2 3 21 5 9" xfId="28002" xr:uid="{00000000-0005-0000-0000-0000EF6C0000}"/>
    <cellStyle name="Normal 2 3 21 6" xfId="28003" xr:uid="{00000000-0005-0000-0000-0000F06C0000}"/>
    <cellStyle name="Normal 2 3 21 7" xfId="28004" xr:uid="{00000000-0005-0000-0000-0000F16C0000}"/>
    <cellStyle name="Normal 2 3 21 8" xfId="28005" xr:uid="{00000000-0005-0000-0000-0000F26C0000}"/>
    <cellStyle name="Normal 2 3 21 9" xfId="28006" xr:uid="{00000000-0005-0000-0000-0000F36C0000}"/>
    <cellStyle name="Normal 2 3 22" xfId="28007" xr:uid="{00000000-0005-0000-0000-0000F46C0000}"/>
    <cellStyle name="Normal 2 3 22 10" xfId="28008" xr:uid="{00000000-0005-0000-0000-0000F56C0000}"/>
    <cellStyle name="Normal 2 3 22 11" xfId="28009" xr:uid="{00000000-0005-0000-0000-0000F66C0000}"/>
    <cellStyle name="Normal 2 3 22 12" xfId="28010" xr:uid="{00000000-0005-0000-0000-0000F76C0000}"/>
    <cellStyle name="Normal 2 3 22 13" xfId="28011" xr:uid="{00000000-0005-0000-0000-0000F86C0000}"/>
    <cellStyle name="Normal 2 3 22 14" xfId="28012" xr:uid="{00000000-0005-0000-0000-0000F96C0000}"/>
    <cellStyle name="Normal 2 3 22 2" xfId="28013" xr:uid="{00000000-0005-0000-0000-0000FA6C0000}"/>
    <cellStyle name="Normal 2 3 22 2 10" xfId="28014" xr:uid="{00000000-0005-0000-0000-0000FB6C0000}"/>
    <cellStyle name="Normal 2 3 22 2 2" xfId="28015" xr:uid="{00000000-0005-0000-0000-0000FC6C0000}"/>
    <cellStyle name="Normal 2 3 22 2 3" xfId="28016" xr:uid="{00000000-0005-0000-0000-0000FD6C0000}"/>
    <cellStyle name="Normal 2 3 22 2 4" xfId="28017" xr:uid="{00000000-0005-0000-0000-0000FE6C0000}"/>
    <cellStyle name="Normal 2 3 22 2 5" xfId="28018" xr:uid="{00000000-0005-0000-0000-0000FF6C0000}"/>
    <cellStyle name="Normal 2 3 22 2 6" xfId="28019" xr:uid="{00000000-0005-0000-0000-0000006D0000}"/>
    <cellStyle name="Normal 2 3 22 2 7" xfId="28020" xr:uid="{00000000-0005-0000-0000-0000016D0000}"/>
    <cellStyle name="Normal 2 3 22 2 8" xfId="28021" xr:uid="{00000000-0005-0000-0000-0000026D0000}"/>
    <cellStyle name="Normal 2 3 22 2 9" xfId="28022" xr:uid="{00000000-0005-0000-0000-0000036D0000}"/>
    <cellStyle name="Normal 2 3 22 3" xfId="28023" xr:uid="{00000000-0005-0000-0000-0000046D0000}"/>
    <cellStyle name="Normal 2 3 22 3 10" xfId="28024" xr:uid="{00000000-0005-0000-0000-0000056D0000}"/>
    <cellStyle name="Normal 2 3 22 3 2" xfId="28025" xr:uid="{00000000-0005-0000-0000-0000066D0000}"/>
    <cellStyle name="Normal 2 3 22 3 3" xfId="28026" xr:uid="{00000000-0005-0000-0000-0000076D0000}"/>
    <cellStyle name="Normal 2 3 22 3 4" xfId="28027" xr:uid="{00000000-0005-0000-0000-0000086D0000}"/>
    <cellStyle name="Normal 2 3 22 3 5" xfId="28028" xr:uid="{00000000-0005-0000-0000-0000096D0000}"/>
    <cellStyle name="Normal 2 3 22 3 6" xfId="28029" xr:uid="{00000000-0005-0000-0000-00000A6D0000}"/>
    <cellStyle name="Normal 2 3 22 3 7" xfId="28030" xr:uid="{00000000-0005-0000-0000-00000B6D0000}"/>
    <cellStyle name="Normal 2 3 22 3 8" xfId="28031" xr:uid="{00000000-0005-0000-0000-00000C6D0000}"/>
    <cellStyle name="Normal 2 3 22 3 9" xfId="28032" xr:uid="{00000000-0005-0000-0000-00000D6D0000}"/>
    <cellStyle name="Normal 2 3 22 4" xfId="28033" xr:uid="{00000000-0005-0000-0000-00000E6D0000}"/>
    <cellStyle name="Normal 2 3 22 4 10" xfId="28034" xr:uid="{00000000-0005-0000-0000-00000F6D0000}"/>
    <cellStyle name="Normal 2 3 22 4 2" xfId="28035" xr:uid="{00000000-0005-0000-0000-0000106D0000}"/>
    <cellStyle name="Normal 2 3 22 4 3" xfId="28036" xr:uid="{00000000-0005-0000-0000-0000116D0000}"/>
    <cellStyle name="Normal 2 3 22 4 4" xfId="28037" xr:uid="{00000000-0005-0000-0000-0000126D0000}"/>
    <cellStyle name="Normal 2 3 22 4 5" xfId="28038" xr:uid="{00000000-0005-0000-0000-0000136D0000}"/>
    <cellStyle name="Normal 2 3 22 4 6" xfId="28039" xr:uid="{00000000-0005-0000-0000-0000146D0000}"/>
    <cellStyle name="Normal 2 3 22 4 7" xfId="28040" xr:uid="{00000000-0005-0000-0000-0000156D0000}"/>
    <cellStyle name="Normal 2 3 22 4 8" xfId="28041" xr:uid="{00000000-0005-0000-0000-0000166D0000}"/>
    <cellStyle name="Normal 2 3 22 4 9" xfId="28042" xr:uid="{00000000-0005-0000-0000-0000176D0000}"/>
    <cellStyle name="Normal 2 3 22 5" xfId="28043" xr:uid="{00000000-0005-0000-0000-0000186D0000}"/>
    <cellStyle name="Normal 2 3 22 5 10" xfId="28044" xr:uid="{00000000-0005-0000-0000-0000196D0000}"/>
    <cellStyle name="Normal 2 3 22 5 2" xfId="28045" xr:uid="{00000000-0005-0000-0000-00001A6D0000}"/>
    <cellStyle name="Normal 2 3 22 5 3" xfId="28046" xr:uid="{00000000-0005-0000-0000-00001B6D0000}"/>
    <cellStyle name="Normal 2 3 22 5 4" xfId="28047" xr:uid="{00000000-0005-0000-0000-00001C6D0000}"/>
    <cellStyle name="Normal 2 3 22 5 5" xfId="28048" xr:uid="{00000000-0005-0000-0000-00001D6D0000}"/>
    <cellStyle name="Normal 2 3 22 5 6" xfId="28049" xr:uid="{00000000-0005-0000-0000-00001E6D0000}"/>
    <cellStyle name="Normal 2 3 22 5 7" xfId="28050" xr:uid="{00000000-0005-0000-0000-00001F6D0000}"/>
    <cellStyle name="Normal 2 3 22 5 8" xfId="28051" xr:uid="{00000000-0005-0000-0000-0000206D0000}"/>
    <cellStyle name="Normal 2 3 22 5 9" xfId="28052" xr:uid="{00000000-0005-0000-0000-0000216D0000}"/>
    <cellStyle name="Normal 2 3 22 6" xfId="28053" xr:uid="{00000000-0005-0000-0000-0000226D0000}"/>
    <cellStyle name="Normal 2 3 22 7" xfId="28054" xr:uid="{00000000-0005-0000-0000-0000236D0000}"/>
    <cellStyle name="Normal 2 3 22 8" xfId="28055" xr:uid="{00000000-0005-0000-0000-0000246D0000}"/>
    <cellStyle name="Normal 2 3 22 9" xfId="28056" xr:uid="{00000000-0005-0000-0000-0000256D0000}"/>
    <cellStyle name="Normal 2 3 23" xfId="28057" xr:uid="{00000000-0005-0000-0000-0000266D0000}"/>
    <cellStyle name="Normal 2 3 23 10" xfId="28058" xr:uid="{00000000-0005-0000-0000-0000276D0000}"/>
    <cellStyle name="Normal 2 3 23 11" xfId="28059" xr:uid="{00000000-0005-0000-0000-0000286D0000}"/>
    <cellStyle name="Normal 2 3 23 12" xfId="28060" xr:uid="{00000000-0005-0000-0000-0000296D0000}"/>
    <cellStyle name="Normal 2 3 23 13" xfId="28061" xr:uid="{00000000-0005-0000-0000-00002A6D0000}"/>
    <cellStyle name="Normal 2 3 23 14" xfId="28062" xr:uid="{00000000-0005-0000-0000-00002B6D0000}"/>
    <cellStyle name="Normal 2 3 23 2" xfId="28063" xr:uid="{00000000-0005-0000-0000-00002C6D0000}"/>
    <cellStyle name="Normal 2 3 23 2 10" xfId="28064" xr:uid="{00000000-0005-0000-0000-00002D6D0000}"/>
    <cellStyle name="Normal 2 3 23 2 2" xfId="28065" xr:uid="{00000000-0005-0000-0000-00002E6D0000}"/>
    <cellStyle name="Normal 2 3 23 2 3" xfId="28066" xr:uid="{00000000-0005-0000-0000-00002F6D0000}"/>
    <cellStyle name="Normal 2 3 23 2 4" xfId="28067" xr:uid="{00000000-0005-0000-0000-0000306D0000}"/>
    <cellStyle name="Normal 2 3 23 2 5" xfId="28068" xr:uid="{00000000-0005-0000-0000-0000316D0000}"/>
    <cellStyle name="Normal 2 3 23 2 6" xfId="28069" xr:uid="{00000000-0005-0000-0000-0000326D0000}"/>
    <cellStyle name="Normal 2 3 23 2 7" xfId="28070" xr:uid="{00000000-0005-0000-0000-0000336D0000}"/>
    <cellStyle name="Normal 2 3 23 2 8" xfId="28071" xr:uid="{00000000-0005-0000-0000-0000346D0000}"/>
    <cellStyle name="Normal 2 3 23 2 9" xfId="28072" xr:uid="{00000000-0005-0000-0000-0000356D0000}"/>
    <cellStyle name="Normal 2 3 23 3" xfId="28073" xr:uid="{00000000-0005-0000-0000-0000366D0000}"/>
    <cellStyle name="Normal 2 3 23 3 10" xfId="28074" xr:uid="{00000000-0005-0000-0000-0000376D0000}"/>
    <cellStyle name="Normal 2 3 23 3 2" xfId="28075" xr:uid="{00000000-0005-0000-0000-0000386D0000}"/>
    <cellStyle name="Normal 2 3 23 3 3" xfId="28076" xr:uid="{00000000-0005-0000-0000-0000396D0000}"/>
    <cellStyle name="Normal 2 3 23 3 4" xfId="28077" xr:uid="{00000000-0005-0000-0000-00003A6D0000}"/>
    <cellStyle name="Normal 2 3 23 3 5" xfId="28078" xr:uid="{00000000-0005-0000-0000-00003B6D0000}"/>
    <cellStyle name="Normal 2 3 23 3 6" xfId="28079" xr:uid="{00000000-0005-0000-0000-00003C6D0000}"/>
    <cellStyle name="Normal 2 3 23 3 7" xfId="28080" xr:uid="{00000000-0005-0000-0000-00003D6D0000}"/>
    <cellStyle name="Normal 2 3 23 3 8" xfId="28081" xr:uid="{00000000-0005-0000-0000-00003E6D0000}"/>
    <cellStyle name="Normal 2 3 23 3 9" xfId="28082" xr:uid="{00000000-0005-0000-0000-00003F6D0000}"/>
    <cellStyle name="Normal 2 3 23 4" xfId="28083" xr:uid="{00000000-0005-0000-0000-0000406D0000}"/>
    <cellStyle name="Normal 2 3 23 4 10" xfId="28084" xr:uid="{00000000-0005-0000-0000-0000416D0000}"/>
    <cellStyle name="Normal 2 3 23 4 2" xfId="28085" xr:uid="{00000000-0005-0000-0000-0000426D0000}"/>
    <cellStyle name="Normal 2 3 23 4 3" xfId="28086" xr:uid="{00000000-0005-0000-0000-0000436D0000}"/>
    <cellStyle name="Normal 2 3 23 4 4" xfId="28087" xr:uid="{00000000-0005-0000-0000-0000446D0000}"/>
    <cellStyle name="Normal 2 3 23 4 5" xfId="28088" xr:uid="{00000000-0005-0000-0000-0000456D0000}"/>
    <cellStyle name="Normal 2 3 23 4 6" xfId="28089" xr:uid="{00000000-0005-0000-0000-0000466D0000}"/>
    <cellStyle name="Normal 2 3 23 4 7" xfId="28090" xr:uid="{00000000-0005-0000-0000-0000476D0000}"/>
    <cellStyle name="Normal 2 3 23 4 8" xfId="28091" xr:uid="{00000000-0005-0000-0000-0000486D0000}"/>
    <cellStyle name="Normal 2 3 23 4 9" xfId="28092" xr:uid="{00000000-0005-0000-0000-0000496D0000}"/>
    <cellStyle name="Normal 2 3 23 5" xfId="28093" xr:uid="{00000000-0005-0000-0000-00004A6D0000}"/>
    <cellStyle name="Normal 2 3 23 5 10" xfId="28094" xr:uid="{00000000-0005-0000-0000-00004B6D0000}"/>
    <cellStyle name="Normal 2 3 23 5 2" xfId="28095" xr:uid="{00000000-0005-0000-0000-00004C6D0000}"/>
    <cellStyle name="Normal 2 3 23 5 3" xfId="28096" xr:uid="{00000000-0005-0000-0000-00004D6D0000}"/>
    <cellStyle name="Normal 2 3 23 5 4" xfId="28097" xr:uid="{00000000-0005-0000-0000-00004E6D0000}"/>
    <cellStyle name="Normal 2 3 23 5 5" xfId="28098" xr:uid="{00000000-0005-0000-0000-00004F6D0000}"/>
    <cellStyle name="Normal 2 3 23 5 6" xfId="28099" xr:uid="{00000000-0005-0000-0000-0000506D0000}"/>
    <cellStyle name="Normal 2 3 23 5 7" xfId="28100" xr:uid="{00000000-0005-0000-0000-0000516D0000}"/>
    <cellStyle name="Normal 2 3 23 5 8" xfId="28101" xr:uid="{00000000-0005-0000-0000-0000526D0000}"/>
    <cellStyle name="Normal 2 3 23 5 9" xfId="28102" xr:uid="{00000000-0005-0000-0000-0000536D0000}"/>
    <cellStyle name="Normal 2 3 23 6" xfId="28103" xr:uid="{00000000-0005-0000-0000-0000546D0000}"/>
    <cellStyle name="Normal 2 3 23 7" xfId="28104" xr:uid="{00000000-0005-0000-0000-0000556D0000}"/>
    <cellStyle name="Normal 2 3 23 8" xfId="28105" xr:uid="{00000000-0005-0000-0000-0000566D0000}"/>
    <cellStyle name="Normal 2 3 23 9" xfId="28106" xr:uid="{00000000-0005-0000-0000-0000576D0000}"/>
    <cellStyle name="Normal 2 3 24" xfId="28107" xr:uid="{00000000-0005-0000-0000-0000586D0000}"/>
    <cellStyle name="Normal 2 3 24 10" xfId="28108" xr:uid="{00000000-0005-0000-0000-0000596D0000}"/>
    <cellStyle name="Normal 2 3 24 11" xfId="28109" xr:uid="{00000000-0005-0000-0000-00005A6D0000}"/>
    <cellStyle name="Normal 2 3 24 12" xfId="28110" xr:uid="{00000000-0005-0000-0000-00005B6D0000}"/>
    <cellStyle name="Normal 2 3 24 13" xfId="28111" xr:uid="{00000000-0005-0000-0000-00005C6D0000}"/>
    <cellStyle name="Normal 2 3 24 14" xfId="28112" xr:uid="{00000000-0005-0000-0000-00005D6D0000}"/>
    <cellStyle name="Normal 2 3 24 2" xfId="28113" xr:uid="{00000000-0005-0000-0000-00005E6D0000}"/>
    <cellStyle name="Normal 2 3 24 2 10" xfId="28114" xr:uid="{00000000-0005-0000-0000-00005F6D0000}"/>
    <cellStyle name="Normal 2 3 24 2 2" xfId="28115" xr:uid="{00000000-0005-0000-0000-0000606D0000}"/>
    <cellStyle name="Normal 2 3 24 2 3" xfId="28116" xr:uid="{00000000-0005-0000-0000-0000616D0000}"/>
    <cellStyle name="Normal 2 3 24 2 4" xfId="28117" xr:uid="{00000000-0005-0000-0000-0000626D0000}"/>
    <cellStyle name="Normal 2 3 24 2 5" xfId="28118" xr:uid="{00000000-0005-0000-0000-0000636D0000}"/>
    <cellStyle name="Normal 2 3 24 2 6" xfId="28119" xr:uid="{00000000-0005-0000-0000-0000646D0000}"/>
    <cellStyle name="Normal 2 3 24 2 7" xfId="28120" xr:uid="{00000000-0005-0000-0000-0000656D0000}"/>
    <cellStyle name="Normal 2 3 24 2 8" xfId="28121" xr:uid="{00000000-0005-0000-0000-0000666D0000}"/>
    <cellStyle name="Normal 2 3 24 2 9" xfId="28122" xr:uid="{00000000-0005-0000-0000-0000676D0000}"/>
    <cellStyle name="Normal 2 3 24 3" xfId="28123" xr:uid="{00000000-0005-0000-0000-0000686D0000}"/>
    <cellStyle name="Normal 2 3 24 3 10" xfId="28124" xr:uid="{00000000-0005-0000-0000-0000696D0000}"/>
    <cellStyle name="Normal 2 3 24 3 2" xfId="28125" xr:uid="{00000000-0005-0000-0000-00006A6D0000}"/>
    <cellStyle name="Normal 2 3 24 3 3" xfId="28126" xr:uid="{00000000-0005-0000-0000-00006B6D0000}"/>
    <cellStyle name="Normal 2 3 24 3 4" xfId="28127" xr:uid="{00000000-0005-0000-0000-00006C6D0000}"/>
    <cellStyle name="Normal 2 3 24 3 5" xfId="28128" xr:uid="{00000000-0005-0000-0000-00006D6D0000}"/>
    <cellStyle name="Normal 2 3 24 3 6" xfId="28129" xr:uid="{00000000-0005-0000-0000-00006E6D0000}"/>
    <cellStyle name="Normal 2 3 24 3 7" xfId="28130" xr:uid="{00000000-0005-0000-0000-00006F6D0000}"/>
    <cellStyle name="Normal 2 3 24 3 8" xfId="28131" xr:uid="{00000000-0005-0000-0000-0000706D0000}"/>
    <cellStyle name="Normal 2 3 24 3 9" xfId="28132" xr:uid="{00000000-0005-0000-0000-0000716D0000}"/>
    <cellStyle name="Normal 2 3 24 4" xfId="28133" xr:uid="{00000000-0005-0000-0000-0000726D0000}"/>
    <cellStyle name="Normal 2 3 24 4 10" xfId="28134" xr:uid="{00000000-0005-0000-0000-0000736D0000}"/>
    <cellStyle name="Normal 2 3 24 4 2" xfId="28135" xr:uid="{00000000-0005-0000-0000-0000746D0000}"/>
    <cellStyle name="Normal 2 3 24 4 3" xfId="28136" xr:uid="{00000000-0005-0000-0000-0000756D0000}"/>
    <cellStyle name="Normal 2 3 24 4 4" xfId="28137" xr:uid="{00000000-0005-0000-0000-0000766D0000}"/>
    <cellStyle name="Normal 2 3 24 4 5" xfId="28138" xr:uid="{00000000-0005-0000-0000-0000776D0000}"/>
    <cellStyle name="Normal 2 3 24 4 6" xfId="28139" xr:uid="{00000000-0005-0000-0000-0000786D0000}"/>
    <cellStyle name="Normal 2 3 24 4 7" xfId="28140" xr:uid="{00000000-0005-0000-0000-0000796D0000}"/>
    <cellStyle name="Normal 2 3 24 4 8" xfId="28141" xr:uid="{00000000-0005-0000-0000-00007A6D0000}"/>
    <cellStyle name="Normal 2 3 24 4 9" xfId="28142" xr:uid="{00000000-0005-0000-0000-00007B6D0000}"/>
    <cellStyle name="Normal 2 3 24 5" xfId="28143" xr:uid="{00000000-0005-0000-0000-00007C6D0000}"/>
    <cellStyle name="Normal 2 3 24 5 10" xfId="28144" xr:uid="{00000000-0005-0000-0000-00007D6D0000}"/>
    <cellStyle name="Normal 2 3 24 5 2" xfId="28145" xr:uid="{00000000-0005-0000-0000-00007E6D0000}"/>
    <cellStyle name="Normal 2 3 24 5 3" xfId="28146" xr:uid="{00000000-0005-0000-0000-00007F6D0000}"/>
    <cellStyle name="Normal 2 3 24 5 4" xfId="28147" xr:uid="{00000000-0005-0000-0000-0000806D0000}"/>
    <cellStyle name="Normal 2 3 24 5 5" xfId="28148" xr:uid="{00000000-0005-0000-0000-0000816D0000}"/>
    <cellStyle name="Normal 2 3 24 5 6" xfId="28149" xr:uid="{00000000-0005-0000-0000-0000826D0000}"/>
    <cellStyle name="Normal 2 3 24 5 7" xfId="28150" xr:uid="{00000000-0005-0000-0000-0000836D0000}"/>
    <cellStyle name="Normal 2 3 24 5 8" xfId="28151" xr:uid="{00000000-0005-0000-0000-0000846D0000}"/>
    <cellStyle name="Normal 2 3 24 5 9" xfId="28152" xr:uid="{00000000-0005-0000-0000-0000856D0000}"/>
    <cellStyle name="Normal 2 3 24 6" xfId="28153" xr:uid="{00000000-0005-0000-0000-0000866D0000}"/>
    <cellStyle name="Normal 2 3 24 7" xfId="28154" xr:uid="{00000000-0005-0000-0000-0000876D0000}"/>
    <cellStyle name="Normal 2 3 24 8" xfId="28155" xr:uid="{00000000-0005-0000-0000-0000886D0000}"/>
    <cellStyle name="Normal 2 3 24 9" xfId="28156" xr:uid="{00000000-0005-0000-0000-0000896D0000}"/>
    <cellStyle name="Normal 2 3 25" xfId="28157" xr:uid="{00000000-0005-0000-0000-00008A6D0000}"/>
    <cellStyle name="Normal 2 3 25 10" xfId="28158" xr:uid="{00000000-0005-0000-0000-00008B6D0000}"/>
    <cellStyle name="Normal 2 3 25 11" xfId="28159" xr:uid="{00000000-0005-0000-0000-00008C6D0000}"/>
    <cellStyle name="Normal 2 3 25 12" xfId="28160" xr:uid="{00000000-0005-0000-0000-00008D6D0000}"/>
    <cellStyle name="Normal 2 3 25 13" xfId="28161" xr:uid="{00000000-0005-0000-0000-00008E6D0000}"/>
    <cellStyle name="Normal 2 3 25 14" xfId="28162" xr:uid="{00000000-0005-0000-0000-00008F6D0000}"/>
    <cellStyle name="Normal 2 3 25 2" xfId="28163" xr:uid="{00000000-0005-0000-0000-0000906D0000}"/>
    <cellStyle name="Normal 2 3 25 2 10" xfId="28164" xr:uid="{00000000-0005-0000-0000-0000916D0000}"/>
    <cellStyle name="Normal 2 3 25 2 2" xfId="28165" xr:uid="{00000000-0005-0000-0000-0000926D0000}"/>
    <cellStyle name="Normal 2 3 25 2 3" xfId="28166" xr:uid="{00000000-0005-0000-0000-0000936D0000}"/>
    <cellStyle name="Normal 2 3 25 2 4" xfId="28167" xr:uid="{00000000-0005-0000-0000-0000946D0000}"/>
    <cellStyle name="Normal 2 3 25 2 5" xfId="28168" xr:uid="{00000000-0005-0000-0000-0000956D0000}"/>
    <cellStyle name="Normal 2 3 25 2 6" xfId="28169" xr:uid="{00000000-0005-0000-0000-0000966D0000}"/>
    <cellStyle name="Normal 2 3 25 2 7" xfId="28170" xr:uid="{00000000-0005-0000-0000-0000976D0000}"/>
    <cellStyle name="Normal 2 3 25 2 8" xfId="28171" xr:uid="{00000000-0005-0000-0000-0000986D0000}"/>
    <cellStyle name="Normal 2 3 25 2 9" xfId="28172" xr:uid="{00000000-0005-0000-0000-0000996D0000}"/>
    <cellStyle name="Normal 2 3 25 3" xfId="28173" xr:uid="{00000000-0005-0000-0000-00009A6D0000}"/>
    <cellStyle name="Normal 2 3 25 3 10" xfId="28174" xr:uid="{00000000-0005-0000-0000-00009B6D0000}"/>
    <cellStyle name="Normal 2 3 25 3 2" xfId="28175" xr:uid="{00000000-0005-0000-0000-00009C6D0000}"/>
    <cellStyle name="Normal 2 3 25 3 3" xfId="28176" xr:uid="{00000000-0005-0000-0000-00009D6D0000}"/>
    <cellStyle name="Normal 2 3 25 3 4" xfId="28177" xr:uid="{00000000-0005-0000-0000-00009E6D0000}"/>
    <cellStyle name="Normal 2 3 25 3 5" xfId="28178" xr:uid="{00000000-0005-0000-0000-00009F6D0000}"/>
    <cellStyle name="Normal 2 3 25 3 6" xfId="28179" xr:uid="{00000000-0005-0000-0000-0000A06D0000}"/>
    <cellStyle name="Normal 2 3 25 3 7" xfId="28180" xr:uid="{00000000-0005-0000-0000-0000A16D0000}"/>
    <cellStyle name="Normal 2 3 25 3 8" xfId="28181" xr:uid="{00000000-0005-0000-0000-0000A26D0000}"/>
    <cellStyle name="Normal 2 3 25 3 9" xfId="28182" xr:uid="{00000000-0005-0000-0000-0000A36D0000}"/>
    <cellStyle name="Normal 2 3 25 4" xfId="28183" xr:uid="{00000000-0005-0000-0000-0000A46D0000}"/>
    <cellStyle name="Normal 2 3 25 4 10" xfId="28184" xr:uid="{00000000-0005-0000-0000-0000A56D0000}"/>
    <cellStyle name="Normal 2 3 25 4 2" xfId="28185" xr:uid="{00000000-0005-0000-0000-0000A66D0000}"/>
    <cellStyle name="Normal 2 3 25 4 3" xfId="28186" xr:uid="{00000000-0005-0000-0000-0000A76D0000}"/>
    <cellStyle name="Normal 2 3 25 4 4" xfId="28187" xr:uid="{00000000-0005-0000-0000-0000A86D0000}"/>
    <cellStyle name="Normal 2 3 25 4 5" xfId="28188" xr:uid="{00000000-0005-0000-0000-0000A96D0000}"/>
    <cellStyle name="Normal 2 3 25 4 6" xfId="28189" xr:uid="{00000000-0005-0000-0000-0000AA6D0000}"/>
    <cellStyle name="Normal 2 3 25 4 7" xfId="28190" xr:uid="{00000000-0005-0000-0000-0000AB6D0000}"/>
    <cellStyle name="Normal 2 3 25 4 8" xfId="28191" xr:uid="{00000000-0005-0000-0000-0000AC6D0000}"/>
    <cellStyle name="Normal 2 3 25 4 9" xfId="28192" xr:uid="{00000000-0005-0000-0000-0000AD6D0000}"/>
    <cellStyle name="Normal 2 3 25 5" xfId="28193" xr:uid="{00000000-0005-0000-0000-0000AE6D0000}"/>
    <cellStyle name="Normal 2 3 25 5 10" xfId="28194" xr:uid="{00000000-0005-0000-0000-0000AF6D0000}"/>
    <cellStyle name="Normal 2 3 25 5 2" xfId="28195" xr:uid="{00000000-0005-0000-0000-0000B06D0000}"/>
    <cellStyle name="Normal 2 3 25 5 3" xfId="28196" xr:uid="{00000000-0005-0000-0000-0000B16D0000}"/>
    <cellStyle name="Normal 2 3 25 5 4" xfId="28197" xr:uid="{00000000-0005-0000-0000-0000B26D0000}"/>
    <cellStyle name="Normal 2 3 25 5 5" xfId="28198" xr:uid="{00000000-0005-0000-0000-0000B36D0000}"/>
    <cellStyle name="Normal 2 3 25 5 6" xfId="28199" xr:uid="{00000000-0005-0000-0000-0000B46D0000}"/>
    <cellStyle name="Normal 2 3 25 5 7" xfId="28200" xr:uid="{00000000-0005-0000-0000-0000B56D0000}"/>
    <cellStyle name="Normal 2 3 25 5 8" xfId="28201" xr:uid="{00000000-0005-0000-0000-0000B66D0000}"/>
    <cellStyle name="Normal 2 3 25 5 9" xfId="28202" xr:uid="{00000000-0005-0000-0000-0000B76D0000}"/>
    <cellStyle name="Normal 2 3 25 6" xfId="28203" xr:uid="{00000000-0005-0000-0000-0000B86D0000}"/>
    <cellStyle name="Normal 2 3 25 7" xfId="28204" xr:uid="{00000000-0005-0000-0000-0000B96D0000}"/>
    <cellStyle name="Normal 2 3 25 8" xfId="28205" xr:uid="{00000000-0005-0000-0000-0000BA6D0000}"/>
    <cellStyle name="Normal 2 3 25 9" xfId="28206" xr:uid="{00000000-0005-0000-0000-0000BB6D0000}"/>
    <cellStyle name="Normal 2 3 26" xfId="28207" xr:uid="{00000000-0005-0000-0000-0000BC6D0000}"/>
    <cellStyle name="Normal 2 3 26 10" xfId="28208" xr:uid="{00000000-0005-0000-0000-0000BD6D0000}"/>
    <cellStyle name="Normal 2 3 26 11" xfId="28209" xr:uid="{00000000-0005-0000-0000-0000BE6D0000}"/>
    <cellStyle name="Normal 2 3 26 12" xfId="28210" xr:uid="{00000000-0005-0000-0000-0000BF6D0000}"/>
    <cellStyle name="Normal 2 3 26 13" xfId="28211" xr:uid="{00000000-0005-0000-0000-0000C06D0000}"/>
    <cellStyle name="Normal 2 3 26 14" xfId="28212" xr:uid="{00000000-0005-0000-0000-0000C16D0000}"/>
    <cellStyle name="Normal 2 3 26 2" xfId="28213" xr:uid="{00000000-0005-0000-0000-0000C26D0000}"/>
    <cellStyle name="Normal 2 3 26 2 10" xfId="28214" xr:uid="{00000000-0005-0000-0000-0000C36D0000}"/>
    <cellStyle name="Normal 2 3 26 2 2" xfId="28215" xr:uid="{00000000-0005-0000-0000-0000C46D0000}"/>
    <cellStyle name="Normal 2 3 26 2 3" xfId="28216" xr:uid="{00000000-0005-0000-0000-0000C56D0000}"/>
    <cellStyle name="Normal 2 3 26 2 4" xfId="28217" xr:uid="{00000000-0005-0000-0000-0000C66D0000}"/>
    <cellStyle name="Normal 2 3 26 2 5" xfId="28218" xr:uid="{00000000-0005-0000-0000-0000C76D0000}"/>
    <cellStyle name="Normal 2 3 26 2 6" xfId="28219" xr:uid="{00000000-0005-0000-0000-0000C86D0000}"/>
    <cellStyle name="Normal 2 3 26 2 7" xfId="28220" xr:uid="{00000000-0005-0000-0000-0000C96D0000}"/>
    <cellStyle name="Normal 2 3 26 2 8" xfId="28221" xr:uid="{00000000-0005-0000-0000-0000CA6D0000}"/>
    <cellStyle name="Normal 2 3 26 2 9" xfId="28222" xr:uid="{00000000-0005-0000-0000-0000CB6D0000}"/>
    <cellStyle name="Normal 2 3 26 3" xfId="28223" xr:uid="{00000000-0005-0000-0000-0000CC6D0000}"/>
    <cellStyle name="Normal 2 3 26 3 10" xfId="28224" xr:uid="{00000000-0005-0000-0000-0000CD6D0000}"/>
    <cellStyle name="Normal 2 3 26 3 2" xfId="28225" xr:uid="{00000000-0005-0000-0000-0000CE6D0000}"/>
    <cellStyle name="Normal 2 3 26 3 3" xfId="28226" xr:uid="{00000000-0005-0000-0000-0000CF6D0000}"/>
    <cellStyle name="Normal 2 3 26 3 4" xfId="28227" xr:uid="{00000000-0005-0000-0000-0000D06D0000}"/>
    <cellStyle name="Normal 2 3 26 3 5" xfId="28228" xr:uid="{00000000-0005-0000-0000-0000D16D0000}"/>
    <cellStyle name="Normal 2 3 26 3 6" xfId="28229" xr:uid="{00000000-0005-0000-0000-0000D26D0000}"/>
    <cellStyle name="Normal 2 3 26 3 7" xfId="28230" xr:uid="{00000000-0005-0000-0000-0000D36D0000}"/>
    <cellStyle name="Normal 2 3 26 3 8" xfId="28231" xr:uid="{00000000-0005-0000-0000-0000D46D0000}"/>
    <cellStyle name="Normal 2 3 26 3 9" xfId="28232" xr:uid="{00000000-0005-0000-0000-0000D56D0000}"/>
    <cellStyle name="Normal 2 3 26 4" xfId="28233" xr:uid="{00000000-0005-0000-0000-0000D66D0000}"/>
    <cellStyle name="Normal 2 3 26 4 10" xfId="28234" xr:uid="{00000000-0005-0000-0000-0000D76D0000}"/>
    <cellStyle name="Normal 2 3 26 4 2" xfId="28235" xr:uid="{00000000-0005-0000-0000-0000D86D0000}"/>
    <cellStyle name="Normal 2 3 26 4 3" xfId="28236" xr:uid="{00000000-0005-0000-0000-0000D96D0000}"/>
    <cellStyle name="Normal 2 3 26 4 4" xfId="28237" xr:uid="{00000000-0005-0000-0000-0000DA6D0000}"/>
    <cellStyle name="Normal 2 3 26 4 5" xfId="28238" xr:uid="{00000000-0005-0000-0000-0000DB6D0000}"/>
    <cellStyle name="Normal 2 3 26 4 6" xfId="28239" xr:uid="{00000000-0005-0000-0000-0000DC6D0000}"/>
    <cellStyle name="Normal 2 3 26 4 7" xfId="28240" xr:uid="{00000000-0005-0000-0000-0000DD6D0000}"/>
    <cellStyle name="Normal 2 3 26 4 8" xfId="28241" xr:uid="{00000000-0005-0000-0000-0000DE6D0000}"/>
    <cellStyle name="Normal 2 3 26 4 9" xfId="28242" xr:uid="{00000000-0005-0000-0000-0000DF6D0000}"/>
    <cellStyle name="Normal 2 3 26 5" xfId="28243" xr:uid="{00000000-0005-0000-0000-0000E06D0000}"/>
    <cellStyle name="Normal 2 3 26 5 10" xfId="28244" xr:uid="{00000000-0005-0000-0000-0000E16D0000}"/>
    <cellStyle name="Normal 2 3 26 5 2" xfId="28245" xr:uid="{00000000-0005-0000-0000-0000E26D0000}"/>
    <cellStyle name="Normal 2 3 26 5 3" xfId="28246" xr:uid="{00000000-0005-0000-0000-0000E36D0000}"/>
    <cellStyle name="Normal 2 3 26 5 4" xfId="28247" xr:uid="{00000000-0005-0000-0000-0000E46D0000}"/>
    <cellStyle name="Normal 2 3 26 5 5" xfId="28248" xr:uid="{00000000-0005-0000-0000-0000E56D0000}"/>
    <cellStyle name="Normal 2 3 26 5 6" xfId="28249" xr:uid="{00000000-0005-0000-0000-0000E66D0000}"/>
    <cellStyle name="Normal 2 3 26 5 7" xfId="28250" xr:uid="{00000000-0005-0000-0000-0000E76D0000}"/>
    <cellStyle name="Normal 2 3 26 5 8" xfId="28251" xr:uid="{00000000-0005-0000-0000-0000E86D0000}"/>
    <cellStyle name="Normal 2 3 26 5 9" xfId="28252" xr:uid="{00000000-0005-0000-0000-0000E96D0000}"/>
    <cellStyle name="Normal 2 3 26 6" xfId="28253" xr:uid="{00000000-0005-0000-0000-0000EA6D0000}"/>
    <cellStyle name="Normal 2 3 26 7" xfId="28254" xr:uid="{00000000-0005-0000-0000-0000EB6D0000}"/>
    <cellStyle name="Normal 2 3 26 8" xfId="28255" xr:uid="{00000000-0005-0000-0000-0000EC6D0000}"/>
    <cellStyle name="Normal 2 3 26 9" xfId="28256" xr:uid="{00000000-0005-0000-0000-0000ED6D0000}"/>
    <cellStyle name="Normal 2 3 27" xfId="28257" xr:uid="{00000000-0005-0000-0000-0000EE6D0000}"/>
    <cellStyle name="Normal 2 3 27 10" xfId="28258" xr:uid="{00000000-0005-0000-0000-0000EF6D0000}"/>
    <cellStyle name="Normal 2 3 27 11" xfId="28259" xr:uid="{00000000-0005-0000-0000-0000F06D0000}"/>
    <cellStyle name="Normal 2 3 27 12" xfId="28260" xr:uid="{00000000-0005-0000-0000-0000F16D0000}"/>
    <cellStyle name="Normal 2 3 27 13" xfId="28261" xr:uid="{00000000-0005-0000-0000-0000F26D0000}"/>
    <cellStyle name="Normal 2 3 27 14" xfId="28262" xr:uid="{00000000-0005-0000-0000-0000F36D0000}"/>
    <cellStyle name="Normal 2 3 27 2" xfId="28263" xr:uid="{00000000-0005-0000-0000-0000F46D0000}"/>
    <cellStyle name="Normal 2 3 27 2 10" xfId="28264" xr:uid="{00000000-0005-0000-0000-0000F56D0000}"/>
    <cellStyle name="Normal 2 3 27 2 2" xfId="28265" xr:uid="{00000000-0005-0000-0000-0000F66D0000}"/>
    <cellStyle name="Normal 2 3 27 2 3" xfId="28266" xr:uid="{00000000-0005-0000-0000-0000F76D0000}"/>
    <cellStyle name="Normal 2 3 27 2 4" xfId="28267" xr:uid="{00000000-0005-0000-0000-0000F86D0000}"/>
    <cellStyle name="Normal 2 3 27 2 5" xfId="28268" xr:uid="{00000000-0005-0000-0000-0000F96D0000}"/>
    <cellStyle name="Normal 2 3 27 2 6" xfId="28269" xr:uid="{00000000-0005-0000-0000-0000FA6D0000}"/>
    <cellStyle name="Normal 2 3 27 2 7" xfId="28270" xr:uid="{00000000-0005-0000-0000-0000FB6D0000}"/>
    <cellStyle name="Normal 2 3 27 2 8" xfId="28271" xr:uid="{00000000-0005-0000-0000-0000FC6D0000}"/>
    <cellStyle name="Normal 2 3 27 2 9" xfId="28272" xr:uid="{00000000-0005-0000-0000-0000FD6D0000}"/>
    <cellStyle name="Normal 2 3 27 3" xfId="28273" xr:uid="{00000000-0005-0000-0000-0000FE6D0000}"/>
    <cellStyle name="Normal 2 3 27 3 10" xfId="28274" xr:uid="{00000000-0005-0000-0000-0000FF6D0000}"/>
    <cellStyle name="Normal 2 3 27 3 2" xfId="28275" xr:uid="{00000000-0005-0000-0000-0000006E0000}"/>
    <cellStyle name="Normal 2 3 27 3 3" xfId="28276" xr:uid="{00000000-0005-0000-0000-0000016E0000}"/>
    <cellStyle name="Normal 2 3 27 3 4" xfId="28277" xr:uid="{00000000-0005-0000-0000-0000026E0000}"/>
    <cellStyle name="Normal 2 3 27 3 5" xfId="28278" xr:uid="{00000000-0005-0000-0000-0000036E0000}"/>
    <cellStyle name="Normal 2 3 27 3 6" xfId="28279" xr:uid="{00000000-0005-0000-0000-0000046E0000}"/>
    <cellStyle name="Normal 2 3 27 3 7" xfId="28280" xr:uid="{00000000-0005-0000-0000-0000056E0000}"/>
    <cellStyle name="Normal 2 3 27 3 8" xfId="28281" xr:uid="{00000000-0005-0000-0000-0000066E0000}"/>
    <cellStyle name="Normal 2 3 27 3 9" xfId="28282" xr:uid="{00000000-0005-0000-0000-0000076E0000}"/>
    <cellStyle name="Normal 2 3 27 4" xfId="28283" xr:uid="{00000000-0005-0000-0000-0000086E0000}"/>
    <cellStyle name="Normal 2 3 27 4 10" xfId="28284" xr:uid="{00000000-0005-0000-0000-0000096E0000}"/>
    <cellStyle name="Normal 2 3 27 4 2" xfId="28285" xr:uid="{00000000-0005-0000-0000-00000A6E0000}"/>
    <cellStyle name="Normal 2 3 27 4 3" xfId="28286" xr:uid="{00000000-0005-0000-0000-00000B6E0000}"/>
    <cellStyle name="Normal 2 3 27 4 4" xfId="28287" xr:uid="{00000000-0005-0000-0000-00000C6E0000}"/>
    <cellStyle name="Normal 2 3 27 4 5" xfId="28288" xr:uid="{00000000-0005-0000-0000-00000D6E0000}"/>
    <cellStyle name="Normal 2 3 27 4 6" xfId="28289" xr:uid="{00000000-0005-0000-0000-00000E6E0000}"/>
    <cellStyle name="Normal 2 3 27 4 7" xfId="28290" xr:uid="{00000000-0005-0000-0000-00000F6E0000}"/>
    <cellStyle name="Normal 2 3 27 4 8" xfId="28291" xr:uid="{00000000-0005-0000-0000-0000106E0000}"/>
    <cellStyle name="Normal 2 3 27 4 9" xfId="28292" xr:uid="{00000000-0005-0000-0000-0000116E0000}"/>
    <cellStyle name="Normal 2 3 27 5" xfId="28293" xr:uid="{00000000-0005-0000-0000-0000126E0000}"/>
    <cellStyle name="Normal 2 3 27 5 10" xfId="28294" xr:uid="{00000000-0005-0000-0000-0000136E0000}"/>
    <cellStyle name="Normal 2 3 27 5 2" xfId="28295" xr:uid="{00000000-0005-0000-0000-0000146E0000}"/>
    <cellStyle name="Normal 2 3 27 5 3" xfId="28296" xr:uid="{00000000-0005-0000-0000-0000156E0000}"/>
    <cellStyle name="Normal 2 3 27 5 4" xfId="28297" xr:uid="{00000000-0005-0000-0000-0000166E0000}"/>
    <cellStyle name="Normal 2 3 27 5 5" xfId="28298" xr:uid="{00000000-0005-0000-0000-0000176E0000}"/>
    <cellStyle name="Normal 2 3 27 5 6" xfId="28299" xr:uid="{00000000-0005-0000-0000-0000186E0000}"/>
    <cellStyle name="Normal 2 3 27 5 7" xfId="28300" xr:uid="{00000000-0005-0000-0000-0000196E0000}"/>
    <cellStyle name="Normal 2 3 27 5 8" xfId="28301" xr:uid="{00000000-0005-0000-0000-00001A6E0000}"/>
    <cellStyle name="Normal 2 3 27 5 9" xfId="28302" xr:uid="{00000000-0005-0000-0000-00001B6E0000}"/>
    <cellStyle name="Normal 2 3 27 6" xfId="28303" xr:uid="{00000000-0005-0000-0000-00001C6E0000}"/>
    <cellStyle name="Normal 2 3 27 7" xfId="28304" xr:uid="{00000000-0005-0000-0000-00001D6E0000}"/>
    <cellStyle name="Normal 2 3 27 8" xfId="28305" xr:uid="{00000000-0005-0000-0000-00001E6E0000}"/>
    <cellStyle name="Normal 2 3 27 9" xfId="28306" xr:uid="{00000000-0005-0000-0000-00001F6E0000}"/>
    <cellStyle name="Normal 2 3 28" xfId="28307" xr:uid="{00000000-0005-0000-0000-0000206E0000}"/>
    <cellStyle name="Normal 2 3 28 10" xfId="28308" xr:uid="{00000000-0005-0000-0000-0000216E0000}"/>
    <cellStyle name="Normal 2 3 28 11" xfId="28309" xr:uid="{00000000-0005-0000-0000-0000226E0000}"/>
    <cellStyle name="Normal 2 3 28 12" xfId="28310" xr:uid="{00000000-0005-0000-0000-0000236E0000}"/>
    <cellStyle name="Normal 2 3 28 13" xfId="28311" xr:uid="{00000000-0005-0000-0000-0000246E0000}"/>
    <cellStyle name="Normal 2 3 28 14" xfId="28312" xr:uid="{00000000-0005-0000-0000-0000256E0000}"/>
    <cellStyle name="Normal 2 3 28 2" xfId="28313" xr:uid="{00000000-0005-0000-0000-0000266E0000}"/>
    <cellStyle name="Normal 2 3 28 2 10" xfId="28314" xr:uid="{00000000-0005-0000-0000-0000276E0000}"/>
    <cellStyle name="Normal 2 3 28 2 2" xfId="28315" xr:uid="{00000000-0005-0000-0000-0000286E0000}"/>
    <cellStyle name="Normal 2 3 28 2 3" xfId="28316" xr:uid="{00000000-0005-0000-0000-0000296E0000}"/>
    <cellStyle name="Normal 2 3 28 2 4" xfId="28317" xr:uid="{00000000-0005-0000-0000-00002A6E0000}"/>
    <cellStyle name="Normal 2 3 28 2 5" xfId="28318" xr:uid="{00000000-0005-0000-0000-00002B6E0000}"/>
    <cellStyle name="Normal 2 3 28 2 6" xfId="28319" xr:uid="{00000000-0005-0000-0000-00002C6E0000}"/>
    <cellStyle name="Normal 2 3 28 2 7" xfId="28320" xr:uid="{00000000-0005-0000-0000-00002D6E0000}"/>
    <cellStyle name="Normal 2 3 28 2 8" xfId="28321" xr:uid="{00000000-0005-0000-0000-00002E6E0000}"/>
    <cellStyle name="Normal 2 3 28 2 9" xfId="28322" xr:uid="{00000000-0005-0000-0000-00002F6E0000}"/>
    <cellStyle name="Normal 2 3 28 3" xfId="28323" xr:uid="{00000000-0005-0000-0000-0000306E0000}"/>
    <cellStyle name="Normal 2 3 28 3 10" xfId="28324" xr:uid="{00000000-0005-0000-0000-0000316E0000}"/>
    <cellStyle name="Normal 2 3 28 3 2" xfId="28325" xr:uid="{00000000-0005-0000-0000-0000326E0000}"/>
    <cellStyle name="Normal 2 3 28 3 3" xfId="28326" xr:uid="{00000000-0005-0000-0000-0000336E0000}"/>
    <cellStyle name="Normal 2 3 28 3 4" xfId="28327" xr:uid="{00000000-0005-0000-0000-0000346E0000}"/>
    <cellStyle name="Normal 2 3 28 3 5" xfId="28328" xr:uid="{00000000-0005-0000-0000-0000356E0000}"/>
    <cellStyle name="Normal 2 3 28 3 6" xfId="28329" xr:uid="{00000000-0005-0000-0000-0000366E0000}"/>
    <cellStyle name="Normal 2 3 28 3 7" xfId="28330" xr:uid="{00000000-0005-0000-0000-0000376E0000}"/>
    <cellStyle name="Normal 2 3 28 3 8" xfId="28331" xr:uid="{00000000-0005-0000-0000-0000386E0000}"/>
    <cellStyle name="Normal 2 3 28 3 9" xfId="28332" xr:uid="{00000000-0005-0000-0000-0000396E0000}"/>
    <cellStyle name="Normal 2 3 28 4" xfId="28333" xr:uid="{00000000-0005-0000-0000-00003A6E0000}"/>
    <cellStyle name="Normal 2 3 28 4 10" xfId="28334" xr:uid="{00000000-0005-0000-0000-00003B6E0000}"/>
    <cellStyle name="Normal 2 3 28 4 2" xfId="28335" xr:uid="{00000000-0005-0000-0000-00003C6E0000}"/>
    <cellStyle name="Normal 2 3 28 4 3" xfId="28336" xr:uid="{00000000-0005-0000-0000-00003D6E0000}"/>
    <cellStyle name="Normal 2 3 28 4 4" xfId="28337" xr:uid="{00000000-0005-0000-0000-00003E6E0000}"/>
    <cellStyle name="Normal 2 3 28 4 5" xfId="28338" xr:uid="{00000000-0005-0000-0000-00003F6E0000}"/>
    <cellStyle name="Normal 2 3 28 4 6" xfId="28339" xr:uid="{00000000-0005-0000-0000-0000406E0000}"/>
    <cellStyle name="Normal 2 3 28 4 7" xfId="28340" xr:uid="{00000000-0005-0000-0000-0000416E0000}"/>
    <cellStyle name="Normal 2 3 28 4 8" xfId="28341" xr:uid="{00000000-0005-0000-0000-0000426E0000}"/>
    <cellStyle name="Normal 2 3 28 4 9" xfId="28342" xr:uid="{00000000-0005-0000-0000-0000436E0000}"/>
    <cellStyle name="Normal 2 3 28 5" xfId="28343" xr:uid="{00000000-0005-0000-0000-0000446E0000}"/>
    <cellStyle name="Normal 2 3 28 5 10" xfId="28344" xr:uid="{00000000-0005-0000-0000-0000456E0000}"/>
    <cellStyle name="Normal 2 3 28 5 2" xfId="28345" xr:uid="{00000000-0005-0000-0000-0000466E0000}"/>
    <cellStyle name="Normal 2 3 28 5 3" xfId="28346" xr:uid="{00000000-0005-0000-0000-0000476E0000}"/>
    <cellStyle name="Normal 2 3 28 5 4" xfId="28347" xr:uid="{00000000-0005-0000-0000-0000486E0000}"/>
    <cellStyle name="Normal 2 3 28 5 5" xfId="28348" xr:uid="{00000000-0005-0000-0000-0000496E0000}"/>
    <cellStyle name="Normal 2 3 28 5 6" xfId="28349" xr:uid="{00000000-0005-0000-0000-00004A6E0000}"/>
    <cellStyle name="Normal 2 3 28 5 7" xfId="28350" xr:uid="{00000000-0005-0000-0000-00004B6E0000}"/>
    <cellStyle name="Normal 2 3 28 5 8" xfId="28351" xr:uid="{00000000-0005-0000-0000-00004C6E0000}"/>
    <cellStyle name="Normal 2 3 28 5 9" xfId="28352" xr:uid="{00000000-0005-0000-0000-00004D6E0000}"/>
    <cellStyle name="Normal 2 3 28 6" xfId="28353" xr:uid="{00000000-0005-0000-0000-00004E6E0000}"/>
    <cellStyle name="Normal 2 3 28 7" xfId="28354" xr:uid="{00000000-0005-0000-0000-00004F6E0000}"/>
    <cellStyle name="Normal 2 3 28 8" xfId="28355" xr:uid="{00000000-0005-0000-0000-0000506E0000}"/>
    <cellStyle name="Normal 2 3 28 9" xfId="28356" xr:uid="{00000000-0005-0000-0000-0000516E0000}"/>
    <cellStyle name="Normal 2 3 29" xfId="28357" xr:uid="{00000000-0005-0000-0000-0000526E0000}"/>
    <cellStyle name="Normal 2 3 29 10" xfId="28358" xr:uid="{00000000-0005-0000-0000-0000536E0000}"/>
    <cellStyle name="Normal 2 3 29 11" xfId="28359" xr:uid="{00000000-0005-0000-0000-0000546E0000}"/>
    <cellStyle name="Normal 2 3 29 12" xfId="28360" xr:uid="{00000000-0005-0000-0000-0000556E0000}"/>
    <cellStyle name="Normal 2 3 29 13" xfId="28361" xr:uid="{00000000-0005-0000-0000-0000566E0000}"/>
    <cellStyle name="Normal 2 3 29 14" xfId="28362" xr:uid="{00000000-0005-0000-0000-0000576E0000}"/>
    <cellStyle name="Normal 2 3 29 2" xfId="28363" xr:uid="{00000000-0005-0000-0000-0000586E0000}"/>
    <cellStyle name="Normal 2 3 29 2 10" xfId="28364" xr:uid="{00000000-0005-0000-0000-0000596E0000}"/>
    <cellStyle name="Normal 2 3 29 2 2" xfId="28365" xr:uid="{00000000-0005-0000-0000-00005A6E0000}"/>
    <cellStyle name="Normal 2 3 29 2 3" xfId="28366" xr:uid="{00000000-0005-0000-0000-00005B6E0000}"/>
    <cellStyle name="Normal 2 3 29 2 4" xfId="28367" xr:uid="{00000000-0005-0000-0000-00005C6E0000}"/>
    <cellStyle name="Normal 2 3 29 2 5" xfId="28368" xr:uid="{00000000-0005-0000-0000-00005D6E0000}"/>
    <cellStyle name="Normal 2 3 29 2 6" xfId="28369" xr:uid="{00000000-0005-0000-0000-00005E6E0000}"/>
    <cellStyle name="Normal 2 3 29 2 7" xfId="28370" xr:uid="{00000000-0005-0000-0000-00005F6E0000}"/>
    <cellStyle name="Normal 2 3 29 2 8" xfId="28371" xr:uid="{00000000-0005-0000-0000-0000606E0000}"/>
    <cellStyle name="Normal 2 3 29 2 9" xfId="28372" xr:uid="{00000000-0005-0000-0000-0000616E0000}"/>
    <cellStyle name="Normal 2 3 29 3" xfId="28373" xr:uid="{00000000-0005-0000-0000-0000626E0000}"/>
    <cellStyle name="Normal 2 3 29 3 10" xfId="28374" xr:uid="{00000000-0005-0000-0000-0000636E0000}"/>
    <cellStyle name="Normal 2 3 29 3 2" xfId="28375" xr:uid="{00000000-0005-0000-0000-0000646E0000}"/>
    <cellStyle name="Normal 2 3 29 3 3" xfId="28376" xr:uid="{00000000-0005-0000-0000-0000656E0000}"/>
    <cellStyle name="Normal 2 3 29 3 4" xfId="28377" xr:uid="{00000000-0005-0000-0000-0000666E0000}"/>
    <cellStyle name="Normal 2 3 29 3 5" xfId="28378" xr:uid="{00000000-0005-0000-0000-0000676E0000}"/>
    <cellStyle name="Normal 2 3 29 3 6" xfId="28379" xr:uid="{00000000-0005-0000-0000-0000686E0000}"/>
    <cellStyle name="Normal 2 3 29 3 7" xfId="28380" xr:uid="{00000000-0005-0000-0000-0000696E0000}"/>
    <cellStyle name="Normal 2 3 29 3 8" xfId="28381" xr:uid="{00000000-0005-0000-0000-00006A6E0000}"/>
    <cellStyle name="Normal 2 3 29 3 9" xfId="28382" xr:uid="{00000000-0005-0000-0000-00006B6E0000}"/>
    <cellStyle name="Normal 2 3 29 4" xfId="28383" xr:uid="{00000000-0005-0000-0000-00006C6E0000}"/>
    <cellStyle name="Normal 2 3 29 4 10" xfId="28384" xr:uid="{00000000-0005-0000-0000-00006D6E0000}"/>
    <cellStyle name="Normal 2 3 29 4 2" xfId="28385" xr:uid="{00000000-0005-0000-0000-00006E6E0000}"/>
    <cellStyle name="Normal 2 3 29 4 3" xfId="28386" xr:uid="{00000000-0005-0000-0000-00006F6E0000}"/>
    <cellStyle name="Normal 2 3 29 4 4" xfId="28387" xr:uid="{00000000-0005-0000-0000-0000706E0000}"/>
    <cellStyle name="Normal 2 3 29 4 5" xfId="28388" xr:uid="{00000000-0005-0000-0000-0000716E0000}"/>
    <cellStyle name="Normal 2 3 29 4 6" xfId="28389" xr:uid="{00000000-0005-0000-0000-0000726E0000}"/>
    <cellStyle name="Normal 2 3 29 4 7" xfId="28390" xr:uid="{00000000-0005-0000-0000-0000736E0000}"/>
    <cellStyle name="Normal 2 3 29 4 8" xfId="28391" xr:uid="{00000000-0005-0000-0000-0000746E0000}"/>
    <cellStyle name="Normal 2 3 29 4 9" xfId="28392" xr:uid="{00000000-0005-0000-0000-0000756E0000}"/>
    <cellStyle name="Normal 2 3 29 5" xfId="28393" xr:uid="{00000000-0005-0000-0000-0000766E0000}"/>
    <cellStyle name="Normal 2 3 29 5 10" xfId="28394" xr:uid="{00000000-0005-0000-0000-0000776E0000}"/>
    <cellStyle name="Normal 2 3 29 5 2" xfId="28395" xr:uid="{00000000-0005-0000-0000-0000786E0000}"/>
    <cellStyle name="Normal 2 3 29 5 3" xfId="28396" xr:uid="{00000000-0005-0000-0000-0000796E0000}"/>
    <cellStyle name="Normal 2 3 29 5 4" xfId="28397" xr:uid="{00000000-0005-0000-0000-00007A6E0000}"/>
    <cellStyle name="Normal 2 3 29 5 5" xfId="28398" xr:uid="{00000000-0005-0000-0000-00007B6E0000}"/>
    <cellStyle name="Normal 2 3 29 5 6" xfId="28399" xr:uid="{00000000-0005-0000-0000-00007C6E0000}"/>
    <cellStyle name="Normal 2 3 29 5 7" xfId="28400" xr:uid="{00000000-0005-0000-0000-00007D6E0000}"/>
    <cellStyle name="Normal 2 3 29 5 8" xfId="28401" xr:uid="{00000000-0005-0000-0000-00007E6E0000}"/>
    <cellStyle name="Normal 2 3 29 5 9" xfId="28402" xr:uid="{00000000-0005-0000-0000-00007F6E0000}"/>
    <cellStyle name="Normal 2 3 29 6" xfId="28403" xr:uid="{00000000-0005-0000-0000-0000806E0000}"/>
    <cellStyle name="Normal 2 3 29 7" xfId="28404" xr:uid="{00000000-0005-0000-0000-0000816E0000}"/>
    <cellStyle name="Normal 2 3 29 8" xfId="28405" xr:uid="{00000000-0005-0000-0000-0000826E0000}"/>
    <cellStyle name="Normal 2 3 29 9" xfId="28406" xr:uid="{00000000-0005-0000-0000-0000836E0000}"/>
    <cellStyle name="Normal 2 3 3" xfId="28407" xr:uid="{00000000-0005-0000-0000-0000846E0000}"/>
    <cellStyle name="Normal 2 3 3 10" xfId="28408" xr:uid="{00000000-0005-0000-0000-0000856E0000}"/>
    <cellStyle name="Normal 2 3 3 11" xfId="28409" xr:uid="{00000000-0005-0000-0000-0000866E0000}"/>
    <cellStyle name="Normal 2 3 3 12" xfId="28410" xr:uid="{00000000-0005-0000-0000-0000876E0000}"/>
    <cellStyle name="Normal 2 3 3 13" xfId="28411" xr:uid="{00000000-0005-0000-0000-0000886E0000}"/>
    <cellStyle name="Normal 2 3 3 14" xfId="28412" xr:uid="{00000000-0005-0000-0000-0000896E0000}"/>
    <cellStyle name="Normal 2 3 3 15" xfId="28413" xr:uid="{00000000-0005-0000-0000-00008A6E0000}"/>
    <cellStyle name="Normal 2 3 3 16" xfId="28414" xr:uid="{00000000-0005-0000-0000-00008B6E0000}"/>
    <cellStyle name="Normal 2 3 3 2" xfId="28415" xr:uid="{00000000-0005-0000-0000-00008C6E0000}"/>
    <cellStyle name="Normal 2 3 3 2 10" xfId="28416" xr:uid="{00000000-0005-0000-0000-00008D6E0000}"/>
    <cellStyle name="Normal 2 3 3 2 2" xfId="28417" xr:uid="{00000000-0005-0000-0000-00008E6E0000}"/>
    <cellStyle name="Normal 2 3 3 2 3" xfId="28418" xr:uid="{00000000-0005-0000-0000-00008F6E0000}"/>
    <cellStyle name="Normal 2 3 3 2 4" xfId="28419" xr:uid="{00000000-0005-0000-0000-0000906E0000}"/>
    <cellStyle name="Normal 2 3 3 2 5" xfId="28420" xr:uid="{00000000-0005-0000-0000-0000916E0000}"/>
    <cellStyle name="Normal 2 3 3 2 6" xfId="28421" xr:uid="{00000000-0005-0000-0000-0000926E0000}"/>
    <cellStyle name="Normal 2 3 3 2 7" xfId="28422" xr:uid="{00000000-0005-0000-0000-0000936E0000}"/>
    <cellStyle name="Normal 2 3 3 2 8" xfId="28423" xr:uid="{00000000-0005-0000-0000-0000946E0000}"/>
    <cellStyle name="Normal 2 3 3 2 9" xfId="28424" xr:uid="{00000000-0005-0000-0000-0000956E0000}"/>
    <cellStyle name="Normal 2 3 3 3" xfId="28425" xr:uid="{00000000-0005-0000-0000-0000966E0000}"/>
    <cellStyle name="Normal 2 3 3 3 10" xfId="28426" xr:uid="{00000000-0005-0000-0000-0000976E0000}"/>
    <cellStyle name="Normal 2 3 3 3 2" xfId="28427" xr:uid="{00000000-0005-0000-0000-0000986E0000}"/>
    <cellStyle name="Normal 2 3 3 3 3" xfId="28428" xr:uid="{00000000-0005-0000-0000-0000996E0000}"/>
    <cellStyle name="Normal 2 3 3 3 4" xfId="28429" xr:uid="{00000000-0005-0000-0000-00009A6E0000}"/>
    <cellStyle name="Normal 2 3 3 3 5" xfId="28430" xr:uid="{00000000-0005-0000-0000-00009B6E0000}"/>
    <cellStyle name="Normal 2 3 3 3 6" xfId="28431" xr:uid="{00000000-0005-0000-0000-00009C6E0000}"/>
    <cellStyle name="Normal 2 3 3 3 7" xfId="28432" xr:uid="{00000000-0005-0000-0000-00009D6E0000}"/>
    <cellStyle name="Normal 2 3 3 3 8" xfId="28433" xr:uid="{00000000-0005-0000-0000-00009E6E0000}"/>
    <cellStyle name="Normal 2 3 3 3 9" xfId="28434" xr:uid="{00000000-0005-0000-0000-00009F6E0000}"/>
    <cellStyle name="Normal 2 3 3 4" xfId="28435" xr:uid="{00000000-0005-0000-0000-0000A06E0000}"/>
    <cellStyle name="Normal 2 3 3 4 10" xfId="28436" xr:uid="{00000000-0005-0000-0000-0000A16E0000}"/>
    <cellStyle name="Normal 2 3 3 4 2" xfId="28437" xr:uid="{00000000-0005-0000-0000-0000A26E0000}"/>
    <cellStyle name="Normal 2 3 3 4 3" xfId="28438" xr:uid="{00000000-0005-0000-0000-0000A36E0000}"/>
    <cellStyle name="Normal 2 3 3 4 4" xfId="28439" xr:uid="{00000000-0005-0000-0000-0000A46E0000}"/>
    <cellStyle name="Normal 2 3 3 4 5" xfId="28440" xr:uid="{00000000-0005-0000-0000-0000A56E0000}"/>
    <cellStyle name="Normal 2 3 3 4 6" xfId="28441" xr:uid="{00000000-0005-0000-0000-0000A66E0000}"/>
    <cellStyle name="Normal 2 3 3 4 7" xfId="28442" xr:uid="{00000000-0005-0000-0000-0000A76E0000}"/>
    <cellStyle name="Normal 2 3 3 4 8" xfId="28443" xr:uid="{00000000-0005-0000-0000-0000A86E0000}"/>
    <cellStyle name="Normal 2 3 3 4 9" xfId="28444" xr:uid="{00000000-0005-0000-0000-0000A96E0000}"/>
    <cellStyle name="Normal 2 3 3 5" xfId="28445" xr:uid="{00000000-0005-0000-0000-0000AA6E0000}"/>
    <cellStyle name="Normal 2 3 3 5 10" xfId="28446" xr:uid="{00000000-0005-0000-0000-0000AB6E0000}"/>
    <cellStyle name="Normal 2 3 3 5 2" xfId="28447" xr:uid="{00000000-0005-0000-0000-0000AC6E0000}"/>
    <cellStyle name="Normal 2 3 3 5 3" xfId="28448" xr:uid="{00000000-0005-0000-0000-0000AD6E0000}"/>
    <cellStyle name="Normal 2 3 3 5 4" xfId="28449" xr:uid="{00000000-0005-0000-0000-0000AE6E0000}"/>
    <cellStyle name="Normal 2 3 3 5 5" xfId="28450" xr:uid="{00000000-0005-0000-0000-0000AF6E0000}"/>
    <cellStyle name="Normal 2 3 3 5 6" xfId="28451" xr:uid="{00000000-0005-0000-0000-0000B06E0000}"/>
    <cellStyle name="Normal 2 3 3 5 7" xfId="28452" xr:uid="{00000000-0005-0000-0000-0000B16E0000}"/>
    <cellStyle name="Normal 2 3 3 5 8" xfId="28453" xr:uid="{00000000-0005-0000-0000-0000B26E0000}"/>
    <cellStyle name="Normal 2 3 3 5 9" xfId="28454" xr:uid="{00000000-0005-0000-0000-0000B36E0000}"/>
    <cellStyle name="Normal 2 3 3 6" xfId="28455" xr:uid="{00000000-0005-0000-0000-0000B46E0000}"/>
    <cellStyle name="Normal 2 3 3 7" xfId="28456" xr:uid="{00000000-0005-0000-0000-0000B56E0000}"/>
    <cellStyle name="Normal 2 3 3 8" xfId="28457" xr:uid="{00000000-0005-0000-0000-0000B66E0000}"/>
    <cellStyle name="Normal 2 3 3 9" xfId="28458" xr:uid="{00000000-0005-0000-0000-0000B76E0000}"/>
    <cellStyle name="Normal 2 3 30" xfId="28459" xr:uid="{00000000-0005-0000-0000-0000B86E0000}"/>
    <cellStyle name="Normal 2 3 30 10" xfId="28460" xr:uid="{00000000-0005-0000-0000-0000B96E0000}"/>
    <cellStyle name="Normal 2 3 30 11" xfId="28461" xr:uid="{00000000-0005-0000-0000-0000BA6E0000}"/>
    <cellStyle name="Normal 2 3 30 12" xfId="28462" xr:uid="{00000000-0005-0000-0000-0000BB6E0000}"/>
    <cellStyle name="Normal 2 3 30 13" xfId="28463" xr:uid="{00000000-0005-0000-0000-0000BC6E0000}"/>
    <cellStyle name="Normal 2 3 30 14" xfId="28464" xr:uid="{00000000-0005-0000-0000-0000BD6E0000}"/>
    <cellStyle name="Normal 2 3 30 2" xfId="28465" xr:uid="{00000000-0005-0000-0000-0000BE6E0000}"/>
    <cellStyle name="Normal 2 3 30 2 10" xfId="28466" xr:uid="{00000000-0005-0000-0000-0000BF6E0000}"/>
    <cellStyle name="Normal 2 3 30 2 2" xfId="28467" xr:uid="{00000000-0005-0000-0000-0000C06E0000}"/>
    <cellStyle name="Normal 2 3 30 2 3" xfId="28468" xr:uid="{00000000-0005-0000-0000-0000C16E0000}"/>
    <cellStyle name="Normal 2 3 30 2 4" xfId="28469" xr:uid="{00000000-0005-0000-0000-0000C26E0000}"/>
    <cellStyle name="Normal 2 3 30 2 5" xfId="28470" xr:uid="{00000000-0005-0000-0000-0000C36E0000}"/>
    <cellStyle name="Normal 2 3 30 2 6" xfId="28471" xr:uid="{00000000-0005-0000-0000-0000C46E0000}"/>
    <cellStyle name="Normal 2 3 30 2 7" xfId="28472" xr:uid="{00000000-0005-0000-0000-0000C56E0000}"/>
    <cellStyle name="Normal 2 3 30 2 8" xfId="28473" xr:uid="{00000000-0005-0000-0000-0000C66E0000}"/>
    <cellStyle name="Normal 2 3 30 2 9" xfId="28474" xr:uid="{00000000-0005-0000-0000-0000C76E0000}"/>
    <cellStyle name="Normal 2 3 30 3" xfId="28475" xr:uid="{00000000-0005-0000-0000-0000C86E0000}"/>
    <cellStyle name="Normal 2 3 30 3 10" xfId="28476" xr:uid="{00000000-0005-0000-0000-0000C96E0000}"/>
    <cellStyle name="Normal 2 3 30 3 2" xfId="28477" xr:uid="{00000000-0005-0000-0000-0000CA6E0000}"/>
    <cellStyle name="Normal 2 3 30 3 3" xfId="28478" xr:uid="{00000000-0005-0000-0000-0000CB6E0000}"/>
    <cellStyle name="Normal 2 3 30 3 4" xfId="28479" xr:uid="{00000000-0005-0000-0000-0000CC6E0000}"/>
    <cellStyle name="Normal 2 3 30 3 5" xfId="28480" xr:uid="{00000000-0005-0000-0000-0000CD6E0000}"/>
    <cellStyle name="Normal 2 3 30 3 6" xfId="28481" xr:uid="{00000000-0005-0000-0000-0000CE6E0000}"/>
    <cellStyle name="Normal 2 3 30 3 7" xfId="28482" xr:uid="{00000000-0005-0000-0000-0000CF6E0000}"/>
    <cellStyle name="Normal 2 3 30 3 8" xfId="28483" xr:uid="{00000000-0005-0000-0000-0000D06E0000}"/>
    <cellStyle name="Normal 2 3 30 3 9" xfId="28484" xr:uid="{00000000-0005-0000-0000-0000D16E0000}"/>
    <cellStyle name="Normal 2 3 30 4" xfId="28485" xr:uid="{00000000-0005-0000-0000-0000D26E0000}"/>
    <cellStyle name="Normal 2 3 30 4 10" xfId="28486" xr:uid="{00000000-0005-0000-0000-0000D36E0000}"/>
    <cellStyle name="Normal 2 3 30 4 2" xfId="28487" xr:uid="{00000000-0005-0000-0000-0000D46E0000}"/>
    <cellStyle name="Normal 2 3 30 4 3" xfId="28488" xr:uid="{00000000-0005-0000-0000-0000D56E0000}"/>
    <cellStyle name="Normal 2 3 30 4 4" xfId="28489" xr:uid="{00000000-0005-0000-0000-0000D66E0000}"/>
    <cellStyle name="Normal 2 3 30 4 5" xfId="28490" xr:uid="{00000000-0005-0000-0000-0000D76E0000}"/>
    <cellStyle name="Normal 2 3 30 4 6" xfId="28491" xr:uid="{00000000-0005-0000-0000-0000D86E0000}"/>
    <cellStyle name="Normal 2 3 30 4 7" xfId="28492" xr:uid="{00000000-0005-0000-0000-0000D96E0000}"/>
    <cellStyle name="Normal 2 3 30 4 8" xfId="28493" xr:uid="{00000000-0005-0000-0000-0000DA6E0000}"/>
    <cellStyle name="Normal 2 3 30 4 9" xfId="28494" xr:uid="{00000000-0005-0000-0000-0000DB6E0000}"/>
    <cellStyle name="Normal 2 3 30 5" xfId="28495" xr:uid="{00000000-0005-0000-0000-0000DC6E0000}"/>
    <cellStyle name="Normal 2 3 30 5 10" xfId="28496" xr:uid="{00000000-0005-0000-0000-0000DD6E0000}"/>
    <cellStyle name="Normal 2 3 30 5 2" xfId="28497" xr:uid="{00000000-0005-0000-0000-0000DE6E0000}"/>
    <cellStyle name="Normal 2 3 30 5 3" xfId="28498" xr:uid="{00000000-0005-0000-0000-0000DF6E0000}"/>
    <cellStyle name="Normal 2 3 30 5 4" xfId="28499" xr:uid="{00000000-0005-0000-0000-0000E06E0000}"/>
    <cellStyle name="Normal 2 3 30 5 5" xfId="28500" xr:uid="{00000000-0005-0000-0000-0000E16E0000}"/>
    <cellStyle name="Normal 2 3 30 5 6" xfId="28501" xr:uid="{00000000-0005-0000-0000-0000E26E0000}"/>
    <cellStyle name="Normal 2 3 30 5 7" xfId="28502" xr:uid="{00000000-0005-0000-0000-0000E36E0000}"/>
    <cellStyle name="Normal 2 3 30 5 8" xfId="28503" xr:uid="{00000000-0005-0000-0000-0000E46E0000}"/>
    <cellStyle name="Normal 2 3 30 5 9" xfId="28504" xr:uid="{00000000-0005-0000-0000-0000E56E0000}"/>
    <cellStyle name="Normal 2 3 30 6" xfId="28505" xr:uid="{00000000-0005-0000-0000-0000E66E0000}"/>
    <cellStyle name="Normal 2 3 30 7" xfId="28506" xr:uid="{00000000-0005-0000-0000-0000E76E0000}"/>
    <cellStyle name="Normal 2 3 30 8" xfId="28507" xr:uid="{00000000-0005-0000-0000-0000E86E0000}"/>
    <cellStyle name="Normal 2 3 30 9" xfId="28508" xr:uid="{00000000-0005-0000-0000-0000E96E0000}"/>
    <cellStyle name="Normal 2 3 31" xfId="28509" xr:uid="{00000000-0005-0000-0000-0000EA6E0000}"/>
    <cellStyle name="Normal 2 3 31 10" xfId="28510" xr:uid="{00000000-0005-0000-0000-0000EB6E0000}"/>
    <cellStyle name="Normal 2 3 31 11" xfId="28511" xr:uid="{00000000-0005-0000-0000-0000EC6E0000}"/>
    <cellStyle name="Normal 2 3 31 12" xfId="28512" xr:uid="{00000000-0005-0000-0000-0000ED6E0000}"/>
    <cellStyle name="Normal 2 3 31 13" xfId="28513" xr:uid="{00000000-0005-0000-0000-0000EE6E0000}"/>
    <cellStyle name="Normal 2 3 31 14" xfId="28514" xr:uid="{00000000-0005-0000-0000-0000EF6E0000}"/>
    <cellStyle name="Normal 2 3 31 2" xfId="28515" xr:uid="{00000000-0005-0000-0000-0000F06E0000}"/>
    <cellStyle name="Normal 2 3 31 2 10" xfId="28516" xr:uid="{00000000-0005-0000-0000-0000F16E0000}"/>
    <cellStyle name="Normal 2 3 31 2 2" xfId="28517" xr:uid="{00000000-0005-0000-0000-0000F26E0000}"/>
    <cellStyle name="Normal 2 3 31 2 3" xfId="28518" xr:uid="{00000000-0005-0000-0000-0000F36E0000}"/>
    <cellStyle name="Normal 2 3 31 2 4" xfId="28519" xr:uid="{00000000-0005-0000-0000-0000F46E0000}"/>
    <cellStyle name="Normal 2 3 31 2 5" xfId="28520" xr:uid="{00000000-0005-0000-0000-0000F56E0000}"/>
    <cellStyle name="Normal 2 3 31 2 6" xfId="28521" xr:uid="{00000000-0005-0000-0000-0000F66E0000}"/>
    <cellStyle name="Normal 2 3 31 2 7" xfId="28522" xr:uid="{00000000-0005-0000-0000-0000F76E0000}"/>
    <cellStyle name="Normal 2 3 31 2 8" xfId="28523" xr:uid="{00000000-0005-0000-0000-0000F86E0000}"/>
    <cellStyle name="Normal 2 3 31 2 9" xfId="28524" xr:uid="{00000000-0005-0000-0000-0000F96E0000}"/>
    <cellStyle name="Normal 2 3 31 3" xfId="28525" xr:uid="{00000000-0005-0000-0000-0000FA6E0000}"/>
    <cellStyle name="Normal 2 3 31 3 10" xfId="28526" xr:uid="{00000000-0005-0000-0000-0000FB6E0000}"/>
    <cellStyle name="Normal 2 3 31 3 2" xfId="28527" xr:uid="{00000000-0005-0000-0000-0000FC6E0000}"/>
    <cellStyle name="Normal 2 3 31 3 3" xfId="28528" xr:uid="{00000000-0005-0000-0000-0000FD6E0000}"/>
    <cellStyle name="Normal 2 3 31 3 4" xfId="28529" xr:uid="{00000000-0005-0000-0000-0000FE6E0000}"/>
    <cellStyle name="Normal 2 3 31 3 5" xfId="28530" xr:uid="{00000000-0005-0000-0000-0000FF6E0000}"/>
    <cellStyle name="Normal 2 3 31 3 6" xfId="28531" xr:uid="{00000000-0005-0000-0000-0000006F0000}"/>
    <cellStyle name="Normal 2 3 31 3 7" xfId="28532" xr:uid="{00000000-0005-0000-0000-0000016F0000}"/>
    <cellStyle name="Normal 2 3 31 3 8" xfId="28533" xr:uid="{00000000-0005-0000-0000-0000026F0000}"/>
    <cellStyle name="Normal 2 3 31 3 9" xfId="28534" xr:uid="{00000000-0005-0000-0000-0000036F0000}"/>
    <cellStyle name="Normal 2 3 31 4" xfId="28535" xr:uid="{00000000-0005-0000-0000-0000046F0000}"/>
    <cellStyle name="Normal 2 3 31 4 10" xfId="28536" xr:uid="{00000000-0005-0000-0000-0000056F0000}"/>
    <cellStyle name="Normal 2 3 31 4 2" xfId="28537" xr:uid="{00000000-0005-0000-0000-0000066F0000}"/>
    <cellStyle name="Normal 2 3 31 4 3" xfId="28538" xr:uid="{00000000-0005-0000-0000-0000076F0000}"/>
    <cellStyle name="Normal 2 3 31 4 4" xfId="28539" xr:uid="{00000000-0005-0000-0000-0000086F0000}"/>
    <cellStyle name="Normal 2 3 31 4 5" xfId="28540" xr:uid="{00000000-0005-0000-0000-0000096F0000}"/>
    <cellStyle name="Normal 2 3 31 4 6" xfId="28541" xr:uid="{00000000-0005-0000-0000-00000A6F0000}"/>
    <cellStyle name="Normal 2 3 31 4 7" xfId="28542" xr:uid="{00000000-0005-0000-0000-00000B6F0000}"/>
    <cellStyle name="Normal 2 3 31 4 8" xfId="28543" xr:uid="{00000000-0005-0000-0000-00000C6F0000}"/>
    <cellStyle name="Normal 2 3 31 4 9" xfId="28544" xr:uid="{00000000-0005-0000-0000-00000D6F0000}"/>
    <cellStyle name="Normal 2 3 31 5" xfId="28545" xr:uid="{00000000-0005-0000-0000-00000E6F0000}"/>
    <cellStyle name="Normal 2 3 31 5 10" xfId="28546" xr:uid="{00000000-0005-0000-0000-00000F6F0000}"/>
    <cellStyle name="Normal 2 3 31 5 2" xfId="28547" xr:uid="{00000000-0005-0000-0000-0000106F0000}"/>
    <cellStyle name="Normal 2 3 31 5 3" xfId="28548" xr:uid="{00000000-0005-0000-0000-0000116F0000}"/>
    <cellStyle name="Normal 2 3 31 5 4" xfId="28549" xr:uid="{00000000-0005-0000-0000-0000126F0000}"/>
    <cellStyle name="Normal 2 3 31 5 5" xfId="28550" xr:uid="{00000000-0005-0000-0000-0000136F0000}"/>
    <cellStyle name="Normal 2 3 31 5 6" xfId="28551" xr:uid="{00000000-0005-0000-0000-0000146F0000}"/>
    <cellStyle name="Normal 2 3 31 5 7" xfId="28552" xr:uid="{00000000-0005-0000-0000-0000156F0000}"/>
    <cellStyle name="Normal 2 3 31 5 8" xfId="28553" xr:uid="{00000000-0005-0000-0000-0000166F0000}"/>
    <cellStyle name="Normal 2 3 31 5 9" xfId="28554" xr:uid="{00000000-0005-0000-0000-0000176F0000}"/>
    <cellStyle name="Normal 2 3 31 6" xfId="28555" xr:uid="{00000000-0005-0000-0000-0000186F0000}"/>
    <cellStyle name="Normal 2 3 31 7" xfId="28556" xr:uid="{00000000-0005-0000-0000-0000196F0000}"/>
    <cellStyle name="Normal 2 3 31 8" xfId="28557" xr:uid="{00000000-0005-0000-0000-00001A6F0000}"/>
    <cellStyle name="Normal 2 3 31 9" xfId="28558" xr:uid="{00000000-0005-0000-0000-00001B6F0000}"/>
    <cellStyle name="Normal 2 3 32" xfId="28559" xr:uid="{00000000-0005-0000-0000-00001C6F0000}"/>
    <cellStyle name="Normal 2 3 32 10" xfId="28560" xr:uid="{00000000-0005-0000-0000-00001D6F0000}"/>
    <cellStyle name="Normal 2 3 32 11" xfId="28561" xr:uid="{00000000-0005-0000-0000-00001E6F0000}"/>
    <cellStyle name="Normal 2 3 32 12" xfId="28562" xr:uid="{00000000-0005-0000-0000-00001F6F0000}"/>
    <cellStyle name="Normal 2 3 32 13" xfId="28563" xr:uid="{00000000-0005-0000-0000-0000206F0000}"/>
    <cellStyle name="Normal 2 3 32 14" xfId="28564" xr:uid="{00000000-0005-0000-0000-0000216F0000}"/>
    <cellStyle name="Normal 2 3 32 2" xfId="28565" xr:uid="{00000000-0005-0000-0000-0000226F0000}"/>
    <cellStyle name="Normal 2 3 32 2 10" xfId="28566" xr:uid="{00000000-0005-0000-0000-0000236F0000}"/>
    <cellStyle name="Normal 2 3 32 2 2" xfId="28567" xr:uid="{00000000-0005-0000-0000-0000246F0000}"/>
    <cellStyle name="Normal 2 3 32 2 3" xfId="28568" xr:uid="{00000000-0005-0000-0000-0000256F0000}"/>
    <cellStyle name="Normal 2 3 32 2 4" xfId="28569" xr:uid="{00000000-0005-0000-0000-0000266F0000}"/>
    <cellStyle name="Normal 2 3 32 2 5" xfId="28570" xr:uid="{00000000-0005-0000-0000-0000276F0000}"/>
    <cellStyle name="Normal 2 3 32 2 6" xfId="28571" xr:uid="{00000000-0005-0000-0000-0000286F0000}"/>
    <cellStyle name="Normal 2 3 32 2 7" xfId="28572" xr:uid="{00000000-0005-0000-0000-0000296F0000}"/>
    <cellStyle name="Normal 2 3 32 2 8" xfId="28573" xr:uid="{00000000-0005-0000-0000-00002A6F0000}"/>
    <cellStyle name="Normal 2 3 32 2 9" xfId="28574" xr:uid="{00000000-0005-0000-0000-00002B6F0000}"/>
    <cellStyle name="Normal 2 3 32 3" xfId="28575" xr:uid="{00000000-0005-0000-0000-00002C6F0000}"/>
    <cellStyle name="Normal 2 3 32 3 10" xfId="28576" xr:uid="{00000000-0005-0000-0000-00002D6F0000}"/>
    <cellStyle name="Normal 2 3 32 3 2" xfId="28577" xr:uid="{00000000-0005-0000-0000-00002E6F0000}"/>
    <cellStyle name="Normal 2 3 32 3 3" xfId="28578" xr:uid="{00000000-0005-0000-0000-00002F6F0000}"/>
    <cellStyle name="Normal 2 3 32 3 4" xfId="28579" xr:uid="{00000000-0005-0000-0000-0000306F0000}"/>
    <cellStyle name="Normal 2 3 32 3 5" xfId="28580" xr:uid="{00000000-0005-0000-0000-0000316F0000}"/>
    <cellStyle name="Normal 2 3 32 3 6" xfId="28581" xr:uid="{00000000-0005-0000-0000-0000326F0000}"/>
    <cellStyle name="Normal 2 3 32 3 7" xfId="28582" xr:uid="{00000000-0005-0000-0000-0000336F0000}"/>
    <cellStyle name="Normal 2 3 32 3 8" xfId="28583" xr:uid="{00000000-0005-0000-0000-0000346F0000}"/>
    <cellStyle name="Normal 2 3 32 3 9" xfId="28584" xr:uid="{00000000-0005-0000-0000-0000356F0000}"/>
    <cellStyle name="Normal 2 3 32 4" xfId="28585" xr:uid="{00000000-0005-0000-0000-0000366F0000}"/>
    <cellStyle name="Normal 2 3 32 4 10" xfId="28586" xr:uid="{00000000-0005-0000-0000-0000376F0000}"/>
    <cellStyle name="Normal 2 3 32 4 2" xfId="28587" xr:uid="{00000000-0005-0000-0000-0000386F0000}"/>
    <cellStyle name="Normal 2 3 32 4 3" xfId="28588" xr:uid="{00000000-0005-0000-0000-0000396F0000}"/>
    <cellStyle name="Normal 2 3 32 4 4" xfId="28589" xr:uid="{00000000-0005-0000-0000-00003A6F0000}"/>
    <cellStyle name="Normal 2 3 32 4 5" xfId="28590" xr:uid="{00000000-0005-0000-0000-00003B6F0000}"/>
    <cellStyle name="Normal 2 3 32 4 6" xfId="28591" xr:uid="{00000000-0005-0000-0000-00003C6F0000}"/>
    <cellStyle name="Normal 2 3 32 4 7" xfId="28592" xr:uid="{00000000-0005-0000-0000-00003D6F0000}"/>
    <cellStyle name="Normal 2 3 32 4 8" xfId="28593" xr:uid="{00000000-0005-0000-0000-00003E6F0000}"/>
    <cellStyle name="Normal 2 3 32 4 9" xfId="28594" xr:uid="{00000000-0005-0000-0000-00003F6F0000}"/>
    <cellStyle name="Normal 2 3 32 5" xfId="28595" xr:uid="{00000000-0005-0000-0000-0000406F0000}"/>
    <cellStyle name="Normal 2 3 32 5 10" xfId="28596" xr:uid="{00000000-0005-0000-0000-0000416F0000}"/>
    <cellStyle name="Normal 2 3 32 5 2" xfId="28597" xr:uid="{00000000-0005-0000-0000-0000426F0000}"/>
    <cellStyle name="Normal 2 3 32 5 3" xfId="28598" xr:uid="{00000000-0005-0000-0000-0000436F0000}"/>
    <cellStyle name="Normal 2 3 32 5 4" xfId="28599" xr:uid="{00000000-0005-0000-0000-0000446F0000}"/>
    <cellStyle name="Normal 2 3 32 5 5" xfId="28600" xr:uid="{00000000-0005-0000-0000-0000456F0000}"/>
    <cellStyle name="Normal 2 3 32 5 6" xfId="28601" xr:uid="{00000000-0005-0000-0000-0000466F0000}"/>
    <cellStyle name="Normal 2 3 32 5 7" xfId="28602" xr:uid="{00000000-0005-0000-0000-0000476F0000}"/>
    <cellStyle name="Normal 2 3 32 5 8" xfId="28603" xr:uid="{00000000-0005-0000-0000-0000486F0000}"/>
    <cellStyle name="Normal 2 3 32 5 9" xfId="28604" xr:uid="{00000000-0005-0000-0000-0000496F0000}"/>
    <cellStyle name="Normal 2 3 32 6" xfId="28605" xr:uid="{00000000-0005-0000-0000-00004A6F0000}"/>
    <cellStyle name="Normal 2 3 32 7" xfId="28606" xr:uid="{00000000-0005-0000-0000-00004B6F0000}"/>
    <cellStyle name="Normal 2 3 32 8" xfId="28607" xr:uid="{00000000-0005-0000-0000-00004C6F0000}"/>
    <cellStyle name="Normal 2 3 32 9" xfId="28608" xr:uid="{00000000-0005-0000-0000-00004D6F0000}"/>
    <cellStyle name="Normal 2 3 33" xfId="28609" xr:uid="{00000000-0005-0000-0000-00004E6F0000}"/>
    <cellStyle name="Normal 2 3 33 10" xfId="28610" xr:uid="{00000000-0005-0000-0000-00004F6F0000}"/>
    <cellStyle name="Normal 2 3 33 11" xfId="28611" xr:uid="{00000000-0005-0000-0000-0000506F0000}"/>
    <cellStyle name="Normal 2 3 33 12" xfId="28612" xr:uid="{00000000-0005-0000-0000-0000516F0000}"/>
    <cellStyle name="Normal 2 3 33 13" xfId="28613" xr:uid="{00000000-0005-0000-0000-0000526F0000}"/>
    <cellStyle name="Normal 2 3 33 14" xfId="28614" xr:uid="{00000000-0005-0000-0000-0000536F0000}"/>
    <cellStyle name="Normal 2 3 33 2" xfId="28615" xr:uid="{00000000-0005-0000-0000-0000546F0000}"/>
    <cellStyle name="Normal 2 3 33 2 10" xfId="28616" xr:uid="{00000000-0005-0000-0000-0000556F0000}"/>
    <cellStyle name="Normal 2 3 33 2 2" xfId="28617" xr:uid="{00000000-0005-0000-0000-0000566F0000}"/>
    <cellStyle name="Normal 2 3 33 2 3" xfId="28618" xr:uid="{00000000-0005-0000-0000-0000576F0000}"/>
    <cellStyle name="Normal 2 3 33 2 4" xfId="28619" xr:uid="{00000000-0005-0000-0000-0000586F0000}"/>
    <cellStyle name="Normal 2 3 33 2 5" xfId="28620" xr:uid="{00000000-0005-0000-0000-0000596F0000}"/>
    <cellStyle name="Normal 2 3 33 2 6" xfId="28621" xr:uid="{00000000-0005-0000-0000-00005A6F0000}"/>
    <cellStyle name="Normal 2 3 33 2 7" xfId="28622" xr:uid="{00000000-0005-0000-0000-00005B6F0000}"/>
    <cellStyle name="Normal 2 3 33 2 8" xfId="28623" xr:uid="{00000000-0005-0000-0000-00005C6F0000}"/>
    <cellStyle name="Normal 2 3 33 2 9" xfId="28624" xr:uid="{00000000-0005-0000-0000-00005D6F0000}"/>
    <cellStyle name="Normal 2 3 33 3" xfId="28625" xr:uid="{00000000-0005-0000-0000-00005E6F0000}"/>
    <cellStyle name="Normal 2 3 33 3 10" xfId="28626" xr:uid="{00000000-0005-0000-0000-00005F6F0000}"/>
    <cellStyle name="Normal 2 3 33 3 2" xfId="28627" xr:uid="{00000000-0005-0000-0000-0000606F0000}"/>
    <cellStyle name="Normal 2 3 33 3 3" xfId="28628" xr:uid="{00000000-0005-0000-0000-0000616F0000}"/>
    <cellStyle name="Normal 2 3 33 3 4" xfId="28629" xr:uid="{00000000-0005-0000-0000-0000626F0000}"/>
    <cellStyle name="Normal 2 3 33 3 5" xfId="28630" xr:uid="{00000000-0005-0000-0000-0000636F0000}"/>
    <cellStyle name="Normal 2 3 33 3 6" xfId="28631" xr:uid="{00000000-0005-0000-0000-0000646F0000}"/>
    <cellStyle name="Normal 2 3 33 3 7" xfId="28632" xr:uid="{00000000-0005-0000-0000-0000656F0000}"/>
    <cellStyle name="Normal 2 3 33 3 8" xfId="28633" xr:uid="{00000000-0005-0000-0000-0000666F0000}"/>
    <cellStyle name="Normal 2 3 33 3 9" xfId="28634" xr:uid="{00000000-0005-0000-0000-0000676F0000}"/>
    <cellStyle name="Normal 2 3 33 4" xfId="28635" xr:uid="{00000000-0005-0000-0000-0000686F0000}"/>
    <cellStyle name="Normal 2 3 33 4 10" xfId="28636" xr:uid="{00000000-0005-0000-0000-0000696F0000}"/>
    <cellStyle name="Normal 2 3 33 4 2" xfId="28637" xr:uid="{00000000-0005-0000-0000-00006A6F0000}"/>
    <cellStyle name="Normal 2 3 33 4 3" xfId="28638" xr:uid="{00000000-0005-0000-0000-00006B6F0000}"/>
    <cellStyle name="Normal 2 3 33 4 4" xfId="28639" xr:uid="{00000000-0005-0000-0000-00006C6F0000}"/>
    <cellStyle name="Normal 2 3 33 4 5" xfId="28640" xr:uid="{00000000-0005-0000-0000-00006D6F0000}"/>
    <cellStyle name="Normal 2 3 33 4 6" xfId="28641" xr:uid="{00000000-0005-0000-0000-00006E6F0000}"/>
    <cellStyle name="Normal 2 3 33 4 7" xfId="28642" xr:uid="{00000000-0005-0000-0000-00006F6F0000}"/>
    <cellStyle name="Normal 2 3 33 4 8" xfId="28643" xr:uid="{00000000-0005-0000-0000-0000706F0000}"/>
    <cellStyle name="Normal 2 3 33 4 9" xfId="28644" xr:uid="{00000000-0005-0000-0000-0000716F0000}"/>
    <cellStyle name="Normal 2 3 33 5" xfId="28645" xr:uid="{00000000-0005-0000-0000-0000726F0000}"/>
    <cellStyle name="Normal 2 3 33 5 10" xfId="28646" xr:uid="{00000000-0005-0000-0000-0000736F0000}"/>
    <cellStyle name="Normal 2 3 33 5 2" xfId="28647" xr:uid="{00000000-0005-0000-0000-0000746F0000}"/>
    <cellStyle name="Normal 2 3 33 5 3" xfId="28648" xr:uid="{00000000-0005-0000-0000-0000756F0000}"/>
    <cellStyle name="Normal 2 3 33 5 4" xfId="28649" xr:uid="{00000000-0005-0000-0000-0000766F0000}"/>
    <cellStyle name="Normal 2 3 33 5 5" xfId="28650" xr:uid="{00000000-0005-0000-0000-0000776F0000}"/>
    <cellStyle name="Normal 2 3 33 5 6" xfId="28651" xr:uid="{00000000-0005-0000-0000-0000786F0000}"/>
    <cellStyle name="Normal 2 3 33 5 7" xfId="28652" xr:uid="{00000000-0005-0000-0000-0000796F0000}"/>
    <cellStyle name="Normal 2 3 33 5 8" xfId="28653" xr:uid="{00000000-0005-0000-0000-00007A6F0000}"/>
    <cellStyle name="Normal 2 3 33 5 9" xfId="28654" xr:uid="{00000000-0005-0000-0000-00007B6F0000}"/>
    <cellStyle name="Normal 2 3 33 6" xfId="28655" xr:uid="{00000000-0005-0000-0000-00007C6F0000}"/>
    <cellStyle name="Normal 2 3 33 7" xfId="28656" xr:uid="{00000000-0005-0000-0000-00007D6F0000}"/>
    <cellStyle name="Normal 2 3 33 8" xfId="28657" xr:uid="{00000000-0005-0000-0000-00007E6F0000}"/>
    <cellStyle name="Normal 2 3 33 9" xfId="28658" xr:uid="{00000000-0005-0000-0000-00007F6F0000}"/>
    <cellStyle name="Normal 2 3 34" xfId="28659" xr:uid="{00000000-0005-0000-0000-0000806F0000}"/>
    <cellStyle name="Normal 2 3 34 10" xfId="28660" xr:uid="{00000000-0005-0000-0000-0000816F0000}"/>
    <cellStyle name="Normal 2 3 34 11" xfId="28661" xr:uid="{00000000-0005-0000-0000-0000826F0000}"/>
    <cellStyle name="Normal 2 3 34 12" xfId="28662" xr:uid="{00000000-0005-0000-0000-0000836F0000}"/>
    <cellStyle name="Normal 2 3 34 13" xfId="28663" xr:uid="{00000000-0005-0000-0000-0000846F0000}"/>
    <cellStyle name="Normal 2 3 34 14" xfId="28664" xr:uid="{00000000-0005-0000-0000-0000856F0000}"/>
    <cellStyle name="Normal 2 3 34 2" xfId="28665" xr:uid="{00000000-0005-0000-0000-0000866F0000}"/>
    <cellStyle name="Normal 2 3 34 2 10" xfId="28666" xr:uid="{00000000-0005-0000-0000-0000876F0000}"/>
    <cellStyle name="Normal 2 3 34 2 2" xfId="28667" xr:uid="{00000000-0005-0000-0000-0000886F0000}"/>
    <cellStyle name="Normal 2 3 34 2 3" xfId="28668" xr:uid="{00000000-0005-0000-0000-0000896F0000}"/>
    <cellStyle name="Normal 2 3 34 2 4" xfId="28669" xr:uid="{00000000-0005-0000-0000-00008A6F0000}"/>
    <cellStyle name="Normal 2 3 34 2 5" xfId="28670" xr:uid="{00000000-0005-0000-0000-00008B6F0000}"/>
    <cellStyle name="Normal 2 3 34 2 6" xfId="28671" xr:uid="{00000000-0005-0000-0000-00008C6F0000}"/>
    <cellStyle name="Normal 2 3 34 2 7" xfId="28672" xr:uid="{00000000-0005-0000-0000-00008D6F0000}"/>
    <cellStyle name="Normal 2 3 34 2 8" xfId="28673" xr:uid="{00000000-0005-0000-0000-00008E6F0000}"/>
    <cellStyle name="Normal 2 3 34 2 9" xfId="28674" xr:uid="{00000000-0005-0000-0000-00008F6F0000}"/>
    <cellStyle name="Normal 2 3 34 3" xfId="28675" xr:uid="{00000000-0005-0000-0000-0000906F0000}"/>
    <cellStyle name="Normal 2 3 34 3 10" xfId="28676" xr:uid="{00000000-0005-0000-0000-0000916F0000}"/>
    <cellStyle name="Normal 2 3 34 3 2" xfId="28677" xr:uid="{00000000-0005-0000-0000-0000926F0000}"/>
    <cellStyle name="Normal 2 3 34 3 3" xfId="28678" xr:uid="{00000000-0005-0000-0000-0000936F0000}"/>
    <cellStyle name="Normal 2 3 34 3 4" xfId="28679" xr:uid="{00000000-0005-0000-0000-0000946F0000}"/>
    <cellStyle name="Normal 2 3 34 3 5" xfId="28680" xr:uid="{00000000-0005-0000-0000-0000956F0000}"/>
    <cellStyle name="Normal 2 3 34 3 6" xfId="28681" xr:uid="{00000000-0005-0000-0000-0000966F0000}"/>
    <cellStyle name="Normal 2 3 34 3 7" xfId="28682" xr:uid="{00000000-0005-0000-0000-0000976F0000}"/>
    <cellStyle name="Normal 2 3 34 3 8" xfId="28683" xr:uid="{00000000-0005-0000-0000-0000986F0000}"/>
    <cellStyle name="Normal 2 3 34 3 9" xfId="28684" xr:uid="{00000000-0005-0000-0000-0000996F0000}"/>
    <cellStyle name="Normal 2 3 34 4" xfId="28685" xr:uid="{00000000-0005-0000-0000-00009A6F0000}"/>
    <cellStyle name="Normal 2 3 34 4 10" xfId="28686" xr:uid="{00000000-0005-0000-0000-00009B6F0000}"/>
    <cellStyle name="Normal 2 3 34 4 2" xfId="28687" xr:uid="{00000000-0005-0000-0000-00009C6F0000}"/>
    <cellStyle name="Normal 2 3 34 4 3" xfId="28688" xr:uid="{00000000-0005-0000-0000-00009D6F0000}"/>
    <cellStyle name="Normal 2 3 34 4 4" xfId="28689" xr:uid="{00000000-0005-0000-0000-00009E6F0000}"/>
    <cellStyle name="Normal 2 3 34 4 5" xfId="28690" xr:uid="{00000000-0005-0000-0000-00009F6F0000}"/>
    <cellStyle name="Normal 2 3 34 4 6" xfId="28691" xr:uid="{00000000-0005-0000-0000-0000A06F0000}"/>
    <cellStyle name="Normal 2 3 34 4 7" xfId="28692" xr:uid="{00000000-0005-0000-0000-0000A16F0000}"/>
    <cellStyle name="Normal 2 3 34 4 8" xfId="28693" xr:uid="{00000000-0005-0000-0000-0000A26F0000}"/>
    <cellStyle name="Normal 2 3 34 4 9" xfId="28694" xr:uid="{00000000-0005-0000-0000-0000A36F0000}"/>
    <cellStyle name="Normal 2 3 34 5" xfId="28695" xr:uid="{00000000-0005-0000-0000-0000A46F0000}"/>
    <cellStyle name="Normal 2 3 34 5 10" xfId="28696" xr:uid="{00000000-0005-0000-0000-0000A56F0000}"/>
    <cellStyle name="Normal 2 3 34 5 2" xfId="28697" xr:uid="{00000000-0005-0000-0000-0000A66F0000}"/>
    <cellStyle name="Normal 2 3 34 5 3" xfId="28698" xr:uid="{00000000-0005-0000-0000-0000A76F0000}"/>
    <cellStyle name="Normal 2 3 34 5 4" xfId="28699" xr:uid="{00000000-0005-0000-0000-0000A86F0000}"/>
    <cellStyle name="Normal 2 3 34 5 5" xfId="28700" xr:uid="{00000000-0005-0000-0000-0000A96F0000}"/>
    <cellStyle name="Normal 2 3 34 5 6" xfId="28701" xr:uid="{00000000-0005-0000-0000-0000AA6F0000}"/>
    <cellStyle name="Normal 2 3 34 5 7" xfId="28702" xr:uid="{00000000-0005-0000-0000-0000AB6F0000}"/>
    <cellStyle name="Normal 2 3 34 5 8" xfId="28703" xr:uid="{00000000-0005-0000-0000-0000AC6F0000}"/>
    <cellStyle name="Normal 2 3 34 5 9" xfId="28704" xr:uid="{00000000-0005-0000-0000-0000AD6F0000}"/>
    <cellStyle name="Normal 2 3 34 6" xfId="28705" xr:uid="{00000000-0005-0000-0000-0000AE6F0000}"/>
    <cellStyle name="Normal 2 3 34 7" xfId="28706" xr:uid="{00000000-0005-0000-0000-0000AF6F0000}"/>
    <cellStyle name="Normal 2 3 34 8" xfId="28707" xr:uid="{00000000-0005-0000-0000-0000B06F0000}"/>
    <cellStyle name="Normal 2 3 34 9" xfId="28708" xr:uid="{00000000-0005-0000-0000-0000B16F0000}"/>
    <cellStyle name="Normal 2 3 35" xfId="28709" xr:uid="{00000000-0005-0000-0000-0000B26F0000}"/>
    <cellStyle name="Normal 2 3 35 10" xfId="28710" xr:uid="{00000000-0005-0000-0000-0000B36F0000}"/>
    <cellStyle name="Normal 2 3 35 2" xfId="28711" xr:uid="{00000000-0005-0000-0000-0000B46F0000}"/>
    <cellStyle name="Normal 2 3 35 3" xfId="28712" xr:uid="{00000000-0005-0000-0000-0000B56F0000}"/>
    <cellStyle name="Normal 2 3 35 4" xfId="28713" xr:uid="{00000000-0005-0000-0000-0000B66F0000}"/>
    <cellStyle name="Normal 2 3 35 5" xfId="28714" xr:uid="{00000000-0005-0000-0000-0000B76F0000}"/>
    <cellStyle name="Normal 2 3 35 6" xfId="28715" xr:uid="{00000000-0005-0000-0000-0000B86F0000}"/>
    <cellStyle name="Normal 2 3 35 7" xfId="28716" xr:uid="{00000000-0005-0000-0000-0000B96F0000}"/>
    <cellStyle name="Normal 2 3 35 8" xfId="28717" xr:uid="{00000000-0005-0000-0000-0000BA6F0000}"/>
    <cellStyle name="Normal 2 3 35 9" xfId="28718" xr:uid="{00000000-0005-0000-0000-0000BB6F0000}"/>
    <cellStyle name="Normal 2 3 36" xfId="28719" xr:uid="{00000000-0005-0000-0000-0000BC6F0000}"/>
    <cellStyle name="Normal 2 3 36 10" xfId="28720" xr:uid="{00000000-0005-0000-0000-0000BD6F0000}"/>
    <cellStyle name="Normal 2 3 36 2" xfId="28721" xr:uid="{00000000-0005-0000-0000-0000BE6F0000}"/>
    <cellStyle name="Normal 2 3 36 3" xfId="28722" xr:uid="{00000000-0005-0000-0000-0000BF6F0000}"/>
    <cellStyle name="Normal 2 3 36 4" xfId="28723" xr:uid="{00000000-0005-0000-0000-0000C06F0000}"/>
    <cellStyle name="Normal 2 3 36 5" xfId="28724" xr:uid="{00000000-0005-0000-0000-0000C16F0000}"/>
    <cellStyle name="Normal 2 3 36 6" xfId="28725" xr:uid="{00000000-0005-0000-0000-0000C26F0000}"/>
    <cellStyle name="Normal 2 3 36 7" xfId="28726" xr:uid="{00000000-0005-0000-0000-0000C36F0000}"/>
    <cellStyle name="Normal 2 3 36 8" xfId="28727" xr:uid="{00000000-0005-0000-0000-0000C46F0000}"/>
    <cellStyle name="Normal 2 3 36 9" xfId="28728" xr:uid="{00000000-0005-0000-0000-0000C56F0000}"/>
    <cellStyle name="Normal 2 3 37" xfId="28729" xr:uid="{00000000-0005-0000-0000-0000C66F0000}"/>
    <cellStyle name="Normal 2 3 37 10" xfId="28730" xr:uid="{00000000-0005-0000-0000-0000C76F0000}"/>
    <cellStyle name="Normal 2 3 37 2" xfId="28731" xr:uid="{00000000-0005-0000-0000-0000C86F0000}"/>
    <cellStyle name="Normal 2 3 37 3" xfId="28732" xr:uid="{00000000-0005-0000-0000-0000C96F0000}"/>
    <cellStyle name="Normal 2 3 37 4" xfId="28733" xr:uid="{00000000-0005-0000-0000-0000CA6F0000}"/>
    <cellStyle name="Normal 2 3 37 5" xfId="28734" xr:uid="{00000000-0005-0000-0000-0000CB6F0000}"/>
    <cellStyle name="Normal 2 3 37 6" xfId="28735" xr:uid="{00000000-0005-0000-0000-0000CC6F0000}"/>
    <cellStyle name="Normal 2 3 37 7" xfId="28736" xr:uid="{00000000-0005-0000-0000-0000CD6F0000}"/>
    <cellStyle name="Normal 2 3 37 8" xfId="28737" xr:uid="{00000000-0005-0000-0000-0000CE6F0000}"/>
    <cellStyle name="Normal 2 3 37 9" xfId="28738" xr:uid="{00000000-0005-0000-0000-0000CF6F0000}"/>
    <cellStyle name="Normal 2 3 38" xfId="28739" xr:uid="{00000000-0005-0000-0000-0000D06F0000}"/>
    <cellStyle name="Normal 2 3 38 10" xfId="28740" xr:uid="{00000000-0005-0000-0000-0000D16F0000}"/>
    <cellStyle name="Normal 2 3 38 2" xfId="28741" xr:uid="{00000000-0005-0000-0000-0000D26F0000}"/>
    <cellStyle name="Normal 2 3 38 3" xfId="28742" xr:uid="{00000000-0005-0000-0000-0000D36F0000}"/>
    <cellStyle name="Normal 2 3 38 4" xfId="28743" xr:uid="{00000000-0005-0000-0000-0000D46F0000}"/>
    <cellStyle name="Normal 2 3 38 5" xfId="28744" xr:uid="{00000000-0005-0000-0000-0000D56F0000}"/>
    <cellStyle name="Normal 2 3 38 6" xfId="28745" xr:uid="{00000000-0005-0000-0000-0000D66F0000}"/>
    <cellStyle name="Normal 2 3 38 7" xfId="28746" xr:uid="{00000000-0005-0000-0000-0000D76F0000}"/>
    <cellStyle name="Normal 2 3 38 8" xfId="28747" xr:uid="{00000000-0005-0000-0000-0000D86F0000}"/>
    <cellStyle name="Normal 2 3 38 9" xfId="28748" xr:uid="{00000000-0005-0000-0000-0000D96F0000}"/>
    <cellStyle name="Normal 2 3 39" xfId="28749" xr:uid="{00000000-0005-0000-0000-0000DA6F0000}"/>
    <cellStyle name="Normal 2 3 4" xfId="28750" xr:uid="{00000000-0005-0000-0000-0000DB6F0000}"/>
    <cellStyle name="Normal 2 3 4 10" xfId="28751" xr:uid="{00000000-0005-0000-0000-0000DC6F0000}"/>
    <cellStyle name="Normal 2 3 4 11" xfId="28752" xr:uid="{00000000-0005-0000-0000-0000DD6F0000}"/>
    <cellStyle name="Normal 2 3 4 12" xfId="28753" xr:uid="{00000000-0005-0000-0000-0000DE6F0000}"/>
    <cellStyle name="Normal 2 3 4 13" xfId="28754" xr:uid="{00000000-0005-0000-0000-0000DF6F0000}"/>
    <cellStyle name="Normal 2 3 4 14" xfId="28755" xr:uid="{00000000-0005-0000-0000-0000E06F0000}"/>
    <cellStyle name="Normal 2 3 4 15" xfId="28756" xr:uid="{00000000-0005-0000-0000-0000E16F0000}"/>
    <cellStyle name="Normal 2 3 4 16" xfId="28757" xr:uid="{00000000-0005-0000-0000-0000E26F0000}"/>
    <cellStyle name="Normal 2 3 4 2" xfId="28758" xr:uid="{00000000-0005-0000-0000-0000E36F0000}"/>
    <cellStyle name="Normal 2 3 4 2 10" xfId="28759" xr:uid="{00000000-0005-0000-0000-0000E46F0000}"/>
    <cellStyle name="Normal 2 3 4 2 2" xfId="28760" xr:uid="{00000000-0005-0000-0000-0000E56F0000}"/>
    <cellStyle name="Normal 2 3 4 2 3" xfId="28761" xr:uid="{00000000-0005-0000-0000-0000E66F0000}"/>
    <cellStyle name="Normal 2 3 4 2 4" xfId="28762" xr:uid="{00000000-0005-0000-0000-0000E76F0000}"/>
    <cellStyle name="Normal 2 3 4 2 5" xfId="28763" xr:uid="{00000000-0005-0000-0000-0000E86F0000}"/>
    <cellStyle name="Normal 2 3 4 2 6" xfId="28764" xr:uid="{00000000-0005-0000-0000-0000E96F0000}"/>
    <cellStyle name="Normal 2 3 4 2 7" xfId="28765" xr:uid="{00000000-0005-0000-0000-0000EA6F0000}"/>
    <cellStyle name="Normal 2 3 4 2 8" xfId="28766" xr:uid="{00000000-0005-0000-0000-0000EB6F0000}"/>
    <cellStyle name="Normal 2 3 4 2 9" xfId="28767" xr:uid="{00000000-0005-0000-0000-0000EC6F0000}"/>
    <cellStyle name="Normal 2 3 4 3" xfId="28768" xr:uid="{00000000-0005-0000-0000-0000ED6F0000}"/>
    <cellStyle name="Normal 2 3 4 3 10" xfId="28769" xr:uid="{00000000-0005-0000-0000-0000EE6F0000}"/>
    <cellStyle name="Normal 2 3 4 3 2" xfId="28770" xr:uid="{00000000-0005-0000-0000-0000EF6F0000}"/>
    <cellStyle name="Normal 2 3 4 3 3" xfId="28771" xr:uid="{00000000-0005-0000-0000-0000F06F0000}"/>
    <cellStyle name="Normal 2 3 4 3 4" xfId="28772" xr:uid="{00000000-0005-0000-0000-0000F16F0000}"/>
    <cellStyle name="Normal 2 3 4 3 5" xfId="28773" xr:uid="{00000000-0005-0000-0000-0000F26F0000}"/>
    <cellStyle name="Normal 2 3 4 3 6" xfId="28774" xr:uid="{00000000-0005-0000-0000-0000F36F0000}"/>
    <cellStyle name="Normal 2 3 4 3 7" xfId="28775" xr:uid="{00000000-0005-0000-0000-0000F46F0000}"/>
    <cellStyle name="Normal 2 3 4 3 8" xfId="28776" xr:uid="{00000000-0005-0000-0000-0000F56F0000}"/>
    <cellStyle name="Normal 2 3 4 3 9" xfId="28777" xr:uid="{00000000-0005-0000-0000-0000F66F0000}"/>
    <cellStyle name="Normal 2 3 4 4" xfId="28778" xr:uid="{00000000-0005-0000-0000-0000F76F0000}"/>
    <cellStyle name="Normal 2 3 4 4 10" xfId="28779" xr:uid="{00000000-0005-0000-0000-0000F86F0000}"/>
    <cellStyle name="Normal 2 3 4 4 2" xfId="28780" xr:uid="{00000000-0005-0000-0000-0000F96F0000}"/>
    <cellStyle name="Normal 2 3 4 4 3" xfId="28781" xr:uid="{00000000-0005-0000-0000-0000FA6F0000}"/>
    <cellStyle name="Normal 2 3 4 4 4" xfId="28782" xr:uid="{00000000-0005-0000-0000-0000FB6F0000}"/>
    <cellStyle name="Normal 2 3 4 4 5" xfId="28783" xr:uid="{00000000-0005-0000-0000-0000FC6F0000}"/>
    <cellStyle name="Normal 2 3 4 4 6" xfId="28784" xr:uid="{00000000-0005-0000-0000-0000FD6F0000}"/>
    <cellStyle name="Normal 2 3 4 4 7" xfId="28785" xr:uid="{00000000-0005-0000-0000-0000FE6F0000}"/>
    <cellStyle name="Normal 2 3 4 4 8" xfId="28786" xr:uid="{00000000-0005-0000-0000-0000FF6F0000}"/>
    <cellStyle name="Normal 2 3 4 4 9" xfId="28787" xr:uid="{00000000-0005-0000-0000-000000700000}"/>
    <cellStyle name="Normal 2 3 4 5" xfId="28788" xr:uid="{00000000-0005-0000-0000-000001700000}"/>
    <cellStyle name="Normal 2 3 4 5 10" xfId="28789" xr:uid="{00000000-0005-0000-0000-000002700000}"/>
    <cellStyle name="Normal 2 3 4 5 2" xfId="28790" xr:uid="{00000000-0005-0000-0000-000003700000}"/>
    <cellStyle name="Normal 2 3 4 5 3" xfId="28791" xr:uid="{00000000-0005-0000-0000-000004700000}"/>
    <cellStyle name="Normal 2 3 4 5 4" xfId="28792" xr:uid="{00000000-0005-0000-0000-000005700000}"/>
    <cellStyle name="Normal 2 3 4 5 5" xfId="28793" xr:uid="{00000000-0005-0000-0000-000006700000}"/>
    <cellStyle name="Normal 2 3 4 5 6" xfId="28794" xr:uid="{00000000-0005-0000-0000-000007700000}"/>
    <cellStyle name="Normal 2 3 4 5 7" xfId="28795" xr:uid="{00000000-0005-0000-0000-000008700000}"/>
    <cellStyle name="Normal 2 3 4 5 8" xfId="28796" xr:uid="{00000000-0005-0000-0000-000009700000}"/>
    <cellStyle name="Normal 2 3 4 5 9" xfId="28797" xr:uid="{00000000-0005-0000-0000-00000A700000}"/>
    <cellStyle name="Normal 2 3 4 6" xfId="28798" xr:uid="{00000000-0005-0000-0000-00000B700000}"/>
    <cellStyle name="Normal 2 3 4 7" xfId="28799" xr:uid="{00000000-0005-0000-0000-00000C700000}"/>
    <cellStyle name="Normal 2 3 4 8" xfId="28800" xr:uid="{00000000-0005-0000-0000-00000D700000}"/>
    <cellStyle name="Normal 2 3 4 9" xfId="28801" xr:uid="{00000000-0005-0000-0000-00000E700000}"/>
    <cellStyle name="Normal 2 3 40" xfId="28802" xr:uid="{00000000-0005-0000-0000-00000F700000}"/>
    <cellStyle name="Normal 2 3 41" xfId="28803" xr:uid="{00000000-0005-0000-0000-000010700000}"/>
    <cellStyle name="Normal 2 3 42" xfId="28804" xr:uid="{00000000-0005-0000-0000-000011700000}"/>
    <cellStyle name="Normal 2 3 43" xfId="28805" xr:uid="{00000000-0005-0000-0000-000012700000}"/>
    <cellStyle name="Normal 2 3 44" xfId="28806" xr:uid="{00000000-0005-0000-0000-000013700000}"/>
    <cellStyle name="Normal 2 3 45" xfId="28807" xr:uid="{00000000-0005-0000-0000-000014700000}"/>
    <cellStyle name="Normal 2 3 46" xfId="28808" xr:uid="{00000000-0005-0000-0000-000015700000}"/>
    <cellStyle name="Normal 2 3 47" xfId="28809" xr:uid="{00000000-0005-0000-0000-000016700000}"/>
    <cellStyle name="Normal 2 3 48" xfId="28810" xr:uid="{00000000-0005-0000-0000-000017700000}"/>
    <cellStyle name="Normal 2 3 49" xfId="28811" xr:uid="{00000000-0005-0000-0000-000018700000}"/>
    <cellStyle name="Normal 2 3 5" xfId="28812" xr:uid="{00000000-0005-0000-0000-000019700000}"/>
    <cellStyle name="Normal 2 3 5 10" xfId="28813" xr:uid="{00000000-0005-0000-0000-00001A700000}"/>
    <cellStyle name="Normal 2 3 5 11" xfId="28814" xr:uid="{00000000-0005-0000-0000-00001B700000}"/>
    <cellStyle name="Normal 2 3 5 12" xfId="28815" xr:uid="{00000000-0005-0000-0000-00001C700000}"/>
    <cellStyle name="Normal 2 3 5 13" xfId="28816" xr:uid="{00000000-0005-0000-0000-00001D700000}"/>
    <cellStyle name="Normal 2 3 5 14" xfId="28817" xr:uid="{00000000-0005-0000-0000-00001E700000}"/>
    <cellStyle name="Normal 2 3 5 15" xfId="28818" xr:uid="{00000000-0005-0000-0000-00001F700000}"/>
    <cellStyle name="Normal 2 3 5 16" xfId="28819" xr:uid="{00000000-0005-0000-0000-000020700000}"/>
    <cellStyle name="Normal 2 3 5 2" xfId="28820" xr:uid="{00000000-0005-0000-0000-000021700000}"/>
    <cellStyle name="Normal 2 3 5 2 10" xfId="28821" xr:uid="{00000000-0005-0000-0000-000022700000}"/>
    <cellStyle name="Normal 2 3 5 2 11" xfId="28822" xr:uid="{00000000-0005-0000-0000-000023700000}"/>
    <cellStyle name="Normal 2 3 5 2 12" xfId="28823" xr:uid="{00000000-0005-0000-0000-000024700000}"/>
    <cellStyle name="Normal 2 3 5 2 2" xfId="28824" xr:uid="{00000000-0005-0000-0000-000025700000}"/>
    <cellStyle name="Normal 2 3 5 2 3" xfId="28825" xr:uid="{00000000-0005-0000-0000-000026700000}"/>
    <cellStyle name="Normal 2 3 5 2 4" xfId="28826" xr:uid="{00000000-0005-0000-0000-000027700000}"/>
    <cellStyle name="Normal 2 3 5 2 5" xfId="28827" xr:uid="{00000000-0005-0000-0000-000028700000}"/>
    <cellStyle name="Normal 2 3 5 2 6" xfId="28828" xr:uid="{00000000-0005-0000-0000-000029700000}"/>
    <cellStyle name="Normal 2 3 5 2 7" xfId="28829" xr:uid="{00000000-0005-0000-0000-00002A700000}"/>
    <cellStyle name="Normal 2 3 5 2 8" xfId="28830" xr:uid="{00000000-0005-0000-0000-00002B700000}"/>
    <cellStyle name="Normal 2 3 5 2 9" xfId="28831" xr:uid="{00000000-0005-0000-0000-00002C700000}"/>
    <cellStyle name="Normal 2 3 5 3" xfId="28832" xr:uid="{00000000-0005-0000-0000-00002D700000}"/>
    <cellStyle name="Normal 2 3 5 3 10" xfId="28833" xr:uid="{00000000-0005-0000-0000-00002E700000}"/>
    <cellStyle name="Normal 2 3 5 3 2" xfId="28834" xr:uid="{00000000-0005-0000-0000-00002F700000}"/>
    <cellStyle name="Normal 2 3 5 3 3" xfId="28835" xr:uid="{00000000-0005-0000-0000-000030700000}"/>
    <cellStyle name="Normal 2 3 5 3 4" xfId="28836" xr:uid="{00000000-0005-0000-0000-000031700000}"/>
    <cellStyle name="Normal 2 3 5 3 5" xfId="28837" xr:uid="{00000000-0005-0000-0000-000032700000}"/>
    <cellStyle name="Normal 2 3 5 3 6" xfId="28838" xr:uid="{00000000-0005-0000-0000-000033700000}"/>
    <cellStyle name="Normal 2 3 5 3 7" xfId="28839" xr:uid="{00000000-0005-0000-0000-000034700000}"/>
    <cellStyle name="Normal 2 3 5 3 8" xfId="28840" xr:uid="{00000000-0005-0000-0000-000035700000}"/>
    <cellStyle name="Normal 2 3 5 3 9" xfId="28841" xr:uid="{00000000-0005-0000-0000-000036700000}"/>
    <cellStyle name="Normal 2 3 5 4" xfId="28842" xr:uid="{00000000-0005-0000-0000-000037700000}"/>
    <cellStyle name="Normal 2 3 5 4 10" xfId="28843" xr:uid="{00000000-0005-0000-0000-000038700000}"/>
    <cellStyle name="Normal 2 3 5 4 2" xfId="28844" xr:uid="{00000000-0005-0000-0000-000039700000}"/>
    <cellStyle name="Normal 2 3 5 4 3" xfId="28845" xr:uid="{00000000-0005-0000-0000-00003A700000}"/>
    <cellStyle name="Normal 2 3 5 4 4" xfId="28846" xr:uid="{00000000-0005-0000-0000-00003B700000}"/>
    <cellStyle name="Normal 2 3 5 4 5" xfId="28847" xr:uid="{00000000-0005-0000-0000-00003C700000}"/>
    <cellStyle name="Normal 2 3 5 4 6" xfId="28848" xr:uid="{00000000-0005-0000-0000-00003D700000}"/>
    <cellStyle name="Normal 2 3 5 4 7" xfId="28849" xr:uid="{00000000-0005-0000-0000-00003E700000}"/>
    <cellStyle name="Normal 2 3 5 4 8" xfId="28850" xr:uid="{00000000-0005-0000-0000-00003F700000}"/>
    <cellStyle name="Normal 2 3 5 4 9" xfId="28851" xr:uid="{00000000-0005-0000-0000-000040700000}"/>
    <cellStyle name="Normal 2 3 5 5" xfId="28852" xr:uid="{00000000-0005-0000-0000-000041700000}"/>
    <cellStyle name="Normal 2 3 5 5 10" xfId="28853" xr:uid="{00000000-0005-0000-0000-000042700000}"/>
    <cellStyle name="Normal 2 3 5 5 2" xfId="28854" xr:uid="{00000000-0005-0000-0000-000043700000}"/>
    <cellStyle name="Normal 2 3 5 5 3" xfId="28855" xr:uid="{00000000-0005-0000-0000-000044700000}"/>
    <cellStyle name="Normal 2 3 5 5 4" xfId="28856" xr:uid="{00000000-0005-0000-0000-000045700000}"/>
    <cellStyle name="Normal 2 3 5 5 5" xfId="28857" xr:uid="{00000000-0005-0000-0000-000046700000}"/>
    <cellStyle name="Normal 2 3 5 5 6" xfId="28858" xr:uid="{00000000-0005-0000-0000-000047700000}"/>
    <cellStyle name="Normal 2 3 5 5 7" xfId="28859" xr:uid="{00000000-0005-0000-0000-000048700000}"/>
    <cellStyle name="Normal 2 3 5 5 8" xfId="28860" xr:uid="{00000000-0005-0000-0000-000049700000}"/>
    <cellStyle name="Normal 2 3 5 5 9" xfId="28861" xr:uid="{00000000-0005-0000-0000-00004A700000}"/>
    <cellStyle name="Normal 2 3 5 6" xfId="28862" xr:uid="{00000000-0005-0000-0000-00004B700000}"/>
    <cellStyle name="Normal 2 3 5 7" xfId="28863" xr:uid="{00000000-0005-0000-0000-00004C700000}"/>
    <cellStyle name="Normal 2 3 5 8" xfId="28864" xr:uid="{00000000-0005-0000-0000-00004D700000}"/>
    <cellStyle name="Normal 2 3 5 9" xfId="28865" xr:uid="{00000000-0005-0000-0000-00004E700000}"/>
    <cellStyle name="Normal 2 3 50" xfId="25748" xr:uid="{00000000-0005-0000-0000-00004F700000}"/>
    <cellStyle name="Normal 2 3 6" xfId="28866" xr:uid="{00000000-0005-0000-0000-000050700000}"/>
    <cellStyle name="Normal 2 3 6 10" xfId="28867" xr:uid="{00000000-0005-0000-0000-000051700000}"/>
    <cellStyle name="Normal 2 3 6 11" xfId="28868" xr:uid="{00000000-0005-0000-0000-000052700000}"/>
    <cellStyle name="Normal 2 3 6 12" xfId="28869" xr:uid="{00000000-0005-0000-0000-000053700000}"/>
    <cellStyle name="Normal 2 3 6 13" xfId="28870" xr:uid="{00000000-0005-0000-0000-000054700000}"/>
    <cellStyle name="Normal 2 3 6 14" xfId="28871" xr:uid="{00000000-0005-0000-0000-000055700000}"/>
    <cellStyle name="Normal 2 3 6 2" xfId="28872" xr:uid="{00000000-0005-0000-0000-000056700000}"/>
    <cellStyle name="Normal 2 3 6 2 10" xfId="28873" xr:uid="{00000000-0005-0000-0000-000057700000}"/>
    <cellStyle name="Normal 2 3 6 2 2" xfId="28874" xr:uid="{00000000-0005-0000-0000-000058700000}"/>
    <cellStyle name="Normal 2 3 6 2 3" xfId="28875" xr:uid="{00000000-0005-0000-0000-000059700000}"/>
    <cellStyle name="Normal 2 3 6 2 4" xfId="28876" xr:uid="{00000000-0005-0000-0000-00005A700000}"/>
    <cellStyle name="Normal 2 3 6 2 5" xfId="28877" xr:uid="{00000000-0005-0000-0000-00005B700000}"/>
    <cellStyle name="Normal 2 3 6 2 6" xfId="28878" xr:uid="{00000000-0005-0000-0000-00005C700000}"/>
    <cellStyle name="Normal 2 3 6 2 7" xfId="28879" xr:uid="{00000000-0005-0000-0000-00005D700000}"/>
    <cellStyle name="Normal 2 3 6 2 8" xfId="28880" xr:uid="{00000000-0005-0000-0000-00005E700000}"/>
    <cellStyle name="Normal 2 3 6 2 9" xfId="28881" xr:uid="{00000000-0005-0000-0000-00005F700000}"/>
    <cellStyle name="Normal 2 3 6 3" xfId="28882" xr:uid="{00000000-0005-0000-0000-000060700000}"/>
    <cellStyle name="Normal 2 3 6 3 10" xfId="28883" xr:uid="{00000000-0005-0000-0000-000061700000}"/>
    <cellStyle name="Normal 2 3 6 3 2" xfId="28884" xr:uid="{00000000-0005-0000-0000-000062700000}"/>
    <cellStyle name="Normal 2 3 6 3 3" xfId="28885" xr:uid="{00000000-0005-0000-0000-000063700000}"/>
    <cellStyle name="Normal 2 3 6 3 4" xfId="28886" xr:uid="{00000000-0005-0000-0000-000064700000}"/>
    <cellStyle name="Normal 2 3 6 3 5" xfId="28887" xr:uid="{00000000-0005-0000-0000-000065700000}"/>
    <cellStyle name="Normal 2 3 6 3 6" xfId="28888" xr:uid="{00000000-0005-0000-0000-000066700000}"/>
    <cellStyle name="Normal 2 3 6 3 7" xfId="28889" xr:uid="{00000000-0005-0000-0000-000067700000}"/>
    <cellStyle name="Normal 2 3 6 3 8" xfId="28890" xr:uid="{00000000-0005-0000-0000-000068700000}"/>
    <cellStyle name="Normal 2 3 6 3 9" xfId="28891" xr:uid="{00000000-0005-0000-0000-000069700000}"/>
    <cellStyle name="Normal 2 3 6 4" xfId="28892" xr:uid="{00000000-0005-0000-0000-00006A700000}"/>
    <cellStyle name="Normal 2 3 6 4 10" xfId="28893" xr:uid="{00000000-0005-0000-0000-00006B700000}"/>
    <cellStyle name="Normal 2 3 6 4 2" xfId="28894" xr:uid="{00000000-0005-0000-0000-00006C700000}"/>
    <cellStyle name="Normal 2 3 6 4 3" xfId="28895" xr:uid="{00000000-0005-0000-0000-00006D700000}"/>
    <cellStyle name="Normal 2 3 6 4 4" xfId="28896" xr:uid="{00000000-0005-0000-0000-00006E700000}"/>
    <cellStyle name="Normal 2 3 6 4 5" xfId="28897" xr:uid="{00000000-0005-0000-0000-00006F700000}"/>
    <cellStyle name="Normal 2 3 6 4 6" xfId="28898" xr:uid="{00000000-0005-0000-0000-000070700000}"/>
    <cellStyle name="Normal 2 3 6 4 7" xfId="28899" xr:uid="{00000000-0005-0000-0000-000071700000}"/>
    <cellStyle name="Normal 2 3 6 4 8" xfId="28900" xr:uid="{00000000-0005-0000-0000-000072700000}"/>
    <cellStyle name="Normal 2 3 6 4 9" xfId="28901" xr:uid="{00000000-0005-0000-0000-000073700000}"/>
    <cellStyle name="Normal 2 3 6 5" xfId="28902" xr:uid="{00000000-0005-0000-0000-000074700000}"/>
    <cellStyle name="Normal 2 3 6 5 10" xfId="28903" xr:uid="{00000000-0005-0000-0000-000075700000}"/>
    <cellStyle name="Normal 2 3 6 5 2" xfId="28904" xr:uid="{00000000-0005-0000-0000-000076700000}"/>
    <cellStyle name="Normal 2 3 6 5 3" xfId="28905" xr:uid="{00000000-0005-0000-0000-000077700000}"/>
    <cellStyle name="Normal 2 3 6 5 4" xfId="28906" xr:uid="{00000000-0005-0000-0000-000078700000}"/>
    <cellStyle name="Normal 2 3 6 5 5" xfId="28907" xr:uid="{00000000-0005-0000-0000-000079700000}"/>
    <cellStyle name="Normal 2 3 6 5 6" xfId="28908" xr:uid="{00000000-0005-0000-0000-00007A700000}"/>
    <cellStyle name="Normal 2 3 6 5 7" xfId="28909" xr:uid="{00000000-0005-0000-0000-00007B700000}"/>
    <cellStyle name="Normal 2 3 6 5 8" xfId="28910" xr:uid="{00000000-0005-0000-0000-00007C700000}"/>
    <cellStyle name="Normal 2 3 6 5 9" xfId="28911" xr:uid="{00000000-0005-0000-0000-00007D700000}"/>
    <cellStyle name="Normal 2 3 6 6" xfId="28912" xr:uid="{00000000-0005-0000-0000-00007E700000}"/>
    <cellStyle name="Normal 2 3 6 7" xfId="28913" xr:uid="{00000000-0005-0000-0000-00007F700000}"/>
    <cellStyle name="Normal 2 3 6 8" xfId="28914" xr:uid="{00000000-0005-0000-0000-000080700000}"/>
    <cellStyle name="Normal 2 3 6 9" xfId="28915" xr:uid="{00000000-0005-0000-0000-000081700000}"/>
    <cellStyle name="Normal 2 3 7" xfId="28916" xr:uid="{00000000-0005-0000-0000-000082700000}"/>
    <cellStyle name="Normal 2 3 7 10" xfId="28917" xr:uid="{00000000-0005-0000-0000-000083700000}"/>
    <cellStyle name="Normal 2 3 7 11" xfId="28918" xr:uid="{00000000-0005-0000-0000-000084700000}"/>
    <cellStyle name="Normal 2 3 7 12" xfId="28919" xr:uid="{00000000-0005-0000-0000-000085700000}"/>
    <cellStyle name="Normal 2 3 7 13" xfId="28920" xr:uid="{00000000-0005-0000-0000-000086700000}"/>
    <cellStyle name="Normal 2 3 7 14" xfId="28921" xr:uid="{00000000-0005-0000-0000-000087700000}"/>
    <cellStyle name="Normal 2 3 7 2" xfId="28922" xr:uid="{00000000-0005-0000-0000-000088700000}"/>
    <cellStyle name="Normal 2 3 7 2 10" xfId="28923" xr:uid="{00000000-0005-0000-0000-000089700000}"/>
    <cellStyle name="Normal 2 3 7 2 2" xfId="28924" xr:uid="{00000000-0005-0000-0000-00008A700000}"/>
    <cellStyle name="Normal 2 3 7 2 3" xfId="28925" xr:uid="{00000000-0005-0000-0000-00008B700000}"/>
    <cellStyle name="Normal 2 3 7 2 4" xfId="28926" xr:uid="{00000000-0005-0000-0000-00008C700000}"/>
    <cellStyle name="Normal 2 3 7 2 5" xfId="28927" xr:uid="{00000000-0005-0000-0000-00008D700000}"/>
    <cellStyle name="Normal 2 3 7 2 6" xfId="28928" xr:uid="{00000000-0005-0000-0000-00008E700000}"/>
    <cellStyle name="Normal 2 3 7 2 7" xfId="28929" xr:uid="{00000000-0005-0000-0000-00008F700000}"/>
    <cellStyle name="Normal 2 3 7 2 8" xfId="28930" xr:uid="{00000000-0005-0000-0000-000090700000}"/>
    <cellStyle name="Normal 2 3 7 2 9" xfId="28931" xr:uid="{00000000-0005-0000-0000-000091700000}"/>
    <cellStyle name="Normal 2 3 7 3" xfId="28932" xr:uid="{00000000-0005-0000-0000-000092700000}"/>
    <cellStyle name="Normal 2 3 7 3 10" xfId="28933" xr:uid="{00000000-0005-0000-0000-000093700000}"/>
    <cellStyle name="Normal 2 3 7 3 2" xfId="28934" xr:uid="{00000000-0005-0000-0000-000094700000}"/>
    <cellStyle name="Normal 2 3 7 3 3" xfId="28935" xr:uid="{00000000-0005-0000-0000-000095700000}"/>
    <cellStyle name="Normal 2 3 7 3 4" xfId="28936" xr:uid="{00000000-0005-0000-0000-000096700000}"/>
    <cellStyle name="Normal 2 3 7 3 5" xfId="28937" xr:uid="{00000000-0005-0000-0000-000097700000}"/>
    <cellStyle name="Normal 2 3 7 3 6" xfId="28938" xr:uid="{00000000-0005-0000-0000-000098700000}"/>
    <cellStyle name="Normal 2 3 7 3 7" xfId="28939" xr:uid="{00000000-0005-0000-0000-000099700000}"/>
    <cellStyle name="Normal 2 3 7 3 8" xfId="28940" xr:uid="{00000000-0005-0000-0000-00009A700000}"/>
    <cellStyle name="Normal 2 3 7 3 9" xfId="28941" xr:uid="{00000000-0005-0000-0000-00009B700000}"/>
    <cellStyle name="Normal 2 3 7 4" xfId="28942" xr:uid="{00000000-0005-0000-0000-00009C700000}"/>
    <cellStyle name="Normal 2 3 7 4 10" xfId="28943" xr:uid="{00000000-0005-0000-0000-00009D700000}"/>
    <cellStyle name="Normal 2 3 7 4 2" xfId="28944" xr:uid="{00000000-0005-0000-0000-00009E700000}"/>
    <cellStyle name="Normal 2 3 7 4 3" xfId="28945" xr:uid="{00000000-0005-0000-0000-00009F700000}"/>
    <cellStyle name="Normal 2 3 7 4 4" xfId="28946" xr:uid="{00000000-0005-0000-0000-0000A0700000}"/>
    <cellStyle name="Normal 2 3 7 4 5" xfId="28947" xr:uid="{00000000-0005-0000-0000-0000A1700000}"/>
    <cellStyle name="Normal 2 3 7 4 6" xfId="28948" xr:uid="{00000000-0005-0000-0000-0000A2700000}"/>
    <cellStyle name="Normal 2 3 7 4 7" xfId="28949" xr:uid="{00000000-0005-0000-0000-0000A3700000}"/>
    <cellStyle name="Normal 2 3 7 4 8" xfId="28950" xr:uid="{00000000-0005-0000-0000-0000A4700000}"/>
    <cellStyle name="Normal 2 3 7 4 9" xfId="28951" xr:uid="{00000000-0005-0000-0000-0000A5700000}"/>
    <cellStyle name="Normal 2 3 7 5" xfId="28952" xr:uid="{00000000-0005-0000-0000-0000A6700000}"/>
    <cellStyle name="Normal 2 3 7 5 10" xfId="28953" xr:uid="{00000000-0005-0000-0000-0000A7700000}"/>
    <cellStyle name="Normal 2 3 7 5 2" xfId="28954" xr:uid="{00000000-0005-0000-0000-0000A8700000}"/>
    <cellStyle name="Normal 2 3 7 5 3" xfId="28955" xr:uid="{00000000-0005-0000-0000-0000A9700000}"/>
    <cellStyle name="Normal 2 3 7 5 4" xfId="28956" xr:uid="{00000000-0005-0000-0000-0000AA700000}"/>
    <cellStyle name="Normal 2 3 7 5 5" xfId="28957" xr:uid="{00000000-0005-0000-0000-0000AB700000}"/>
    <cellStyle name="Normal 2 3 7 5 6" xfId="28958" xr:uid="{00000000-0005-0000-0000-0000AC700000}"/>
    <cellStyle name="Normal 2 3 7 5 7" xfId="28959" xr:uid="{00000000-0005-0000-0000-0000AD700000}"/>
    <cellStyle name="Normal 2 3 7 5 8" xfId="28960" xr:uid="{00000000-0005-0000-0000-0000AE700000}"/>
    <cellStyle name="Normal 2 3 7 5 9" xfId="28961" xr:uid="{00000000-0005-0000-0000-0000AF700000}"/>
    <cellStyle name="Normal 2 3 7 6" xfId="28962" xr:uid="{00000000-0005-0000-0000-0000B0700000}"/>
    <cellStyle name="Normal 2 3 7 7" xfId="28963" xr:uid="{00000000-0005-0000-0000-0000B1700000}"/>
    <cellStyle name="Normal 2 3 7 8" xfId="28964" xr:uid="{00000000-0005-0000-0000-0000B2700000}"/>
    <cellStyle name="Normal 2 3 7 9" xfId="28965" xr:uid="{00000000-0005-0000-0000-0000B3700000}"/>
    <cellStyle name="Normal 2 3 8" xfId="28966" xr:uid="{00000000-0005-0000-0000-0000B4700000}"/>
    <cellStyle name="Normal 2 3 8 10" xfId="28967" xr:uid="{00000000-0005-0000-0000-0000B5700000}"/>
    <cellStyle name="Normal 2 3 8 11" xfId="28968" xr:uid="{00000000-0005-0000-0000-0000B6700000}"/>
    <cellStyle name="Normal 2 3 8 12" xfId="28969" xr:uid="{00000000-0005-0000-0000-0000B7700000}"/>
    <cellStyle name="Normal 2 3 8 13" xfId="28970" xr:uid="{00000000-0005-0000-0000-0000B8700000}"/>
    <cellStyle name="Normal 2 3 8 14" xfId="28971" xr:uid="{00000000-0005-0000-0000-0000B9700000}"/>
    <cellStyle name="Normal 2 3 8 2" xfId="28972" xr:uid="{00000000-0005-0000-0000-0000BA700000}"/>
    <cellStyle name="Normal 2 3 8 2 10" xfId="28973" xr:uid="{00000000-0005-0000-0000-0000BB700000}"/>
    <cellStyle name="Normal 2 3 8 2 2" xfId="28974" xr:uid="{00000000-0005-0000-0000-0000BC700000}"/>
    <cellStyle name="Normal 2 3 8 2 3" xfId="28975" xr:uid="{00000000-0005-0000-0000-0000BD700000}"/>
    <cellStyle name="Normal 2 3 8 2 4" xfId="28976" xr:uid="{00000000-0005-0000-0000-0000BE700000}"/>
    <cellStyle name="Normal 2 3 8 2 5" xfId="28977" xr:uid="{00000000-0005-0000-0000-0000BF700000}"/>
    <cellStyle name="Normal 2 3 8 2 6" xfId="28978" xr:uid="{00000000-0005-0000-0000-0000C0700000}"/>
    <cellStyle name="Normal 2 3 8 2 7" xfId="28979" xr:uid="{00000000-0005-0000-0000-0000C1700000}"/>
    <cellStyle name="Normal 2 3 8 2 8" xfId="28980" xr:uid="{00000000-0005-0000-0000-0000C2700000}"/>
    <cellStyle name="Normal 2 3 8 2 9" xfId="28981" xr:uid="{00000000-0005-0000-0000-0000C3700000}"/>
    <cellStyle name="Normal 2 3 8 3" xfId="28982" xr:uid="{00000000-0005-0000-0000-0000C4700000}"/>
    <cellStyle name="Normal 2 3 8 3 10" xfId="28983" xr:uid="{00000000-0005-0000-0000-0000C5700000}"/>
    <cellStyle name="Normal 2 3 8 3 2" xfId="28984" xr:uid="{00000000-0005-0000-0000-0000C6700000}"/>
    <cellStyle name="Normal 2 3 8 3 3" xfId="28985" xr:uid="{00000000-0005-0000-0000-0000C7700000}"/>
    <cellStyle name="Normal 2 3 8 3 4" xfId="28986" xr:uid="{00000000-0005-0000-0000-0000C8700000}"/>
    <cellStyle name="Normal 2 3 8 3 5" xfId="28987" xr:uid="{00000000-0005-0000-0000-0000C9700000}"/>
    <cellStyle name="Normal 2 3 8 3 6" xfId="28988" xr:uid="{00000000-0005-0000-0000-0000CA700000}"/>
    <cellStyle name="Normal 2 3 8 3 7" xfId="28989" xr:uid="{00000000-0005-0000-0000-0000CB700000}"/>
    <cellStyle name="Normal 2 3 8 3 8" xfId="28990" xr:uid="{00000000-0005-0000-0000-0000CC700000}"/>
    <cellStyle name="Normal 2 3 8 3 9" xfId="28991" xr:uid="{00000000-0005-0000-0000-0000CD700000}"/>
    <cellStyle name="Normal 2 3 8 4" xfId="28992" xr:uid="{00000000-0005-0000-0000-0000CE700000}"/>
    <cellStyle name="Normal 2 3 8 4 10" xfId="28993" xr:uid="{00000000-0005-0000-0000-0000CF700000}"/>
    <cellStyle name="Normal 2 3 8 4 2" xfId="28994" xr:uid="{00000000-0005-0000-0000-0000D0700000}"/>
    <cellStyle name="Normal 2 3 8 4 3" xfId="28995" xr:uid="{00000000-0005-0000-0000-0000D1700000}"/>
    <cellStyle name="Normal 2 3 8 4 4" xfId="28996" xr:uid="{00000000-0005-0000-0000-0000D2700000}"/>
    <cellStyle name="Normal 2 3 8 4 5" xfId="28997" xr:uid="{00000000-0005-0000-0000-0000D3700000}"/>
    <cellStyle name="Normal 2 3 8 4 6" xfId="28998" xr:uid="{00000000-0005-0000-0000-0000D4700000}"/>
    <cellStyle name="Normal 2 3 8 4 7" xfId="28999" xr:uid="{00000000-0005-0000-0000-0000D5700000}"/>
    <cellStyle name="Normal 2 3 8 4 8" xfId="29000" xr:uid="{00000000-0005-0000-0000-0000D6700000}"/>
    <cellStyle name="Normal 2 3 8 4 9" xfId="29001" xr:uid="{00000000-0005-0000-0000-0000D7700000}"/>
    <cellStyle name="Normal 2 3 8 5" xfId="29002" xr:uid="{00000000-0005-0000-0000-0000D8700000}"/>
    <cellStyle name="Normal 2 3 8 5 10" xfId="29003" xr:uid="{00000000-0005-0000-0000-0000D9700000}"/>
    <cellStyle name="Normal 2 3 8 5 2" xfId="29004" xr:uid="{00000000-0005-0000-0000-0000DA700000}"/>
    <cellStyle name="Normal 2 3 8 5 3" xfId="29005" xr:uid="{00000000-0005-0000-0000-0000DB700000}"/>
    <cellStyle name="Normal 2 3 8 5 4" xfId="29006" xr:uid="{00000000-0005-0000-0000-0000DC700000}"/>
    <cellStyle name="Normal 2 3 8 5 5" xfId="29007" xr:uid="{00000000-0005-0000-0000-0000DD700000}"/>
    <cellStyle name="Normal 2 3 8 5 6" xfId="29008" xr:uid="{00000000-0005-0000-0000-0000DE700000}"/>
    <cellStyle name="Normal 2 3 8 5 7" xfId="29009" xr:uid="{00000000-0005-0000-0000-0000DF700000}"/>
    <cellStyle name="Normal 2 3 8 5 8" xfId="29010" xr:uid="{00000000-0005-0000-0000-0000E0700000}"/>
    <cellStyle name="Normal 2 3 8 5 9" xfId="29011" xr:uid="{00000000-0005-0000-0000-0000E1700000}"/>
    <cellStyle name="Normal 2 3 8 6" xfId="29012" xr:uid="{00000000-0005-0000-0000-0000E2700000}"/>
    <cellStyle name="Normal 2 3 8 7" xfId="29013" xr:uid="{00000000-0005-0000-0000-0000E3700000}"/>
    <cellStyle name="Normal 2 3 8 8" xfId="29014" xr:uid="{00000000-0005-0000-0000-0000E4700000}"/>
    <cellStyle name="Normal 2 3 8 9" xfId="29015" xr:uid="{00000000-0005-0000-0000-0000E5700000}"/>
    <cellStyle name="Normal 2 3 9" xfId="29016" xr:uid="{00000000-0005-0000-0000-0000E6700000}"/>
    <cellStyle name="Normal 2 3 9 10" xfId="29017" xr:uid="{00000000-0005-0000-0000-0000E7700000}"/>
    <cellStyle name="Normal 2 3 9 11" xfId="29018" xr:uid="{00000000-0005-0000-0000-0000E8700000}"/>
    <cellStyle name="Normal 2 3 9 12" xfId="29019" xr:uid="{00000000-0005-0000-0000-0000E9700000}"/>
    <cellStyle name="Normal 2 3 9 13" xfId="29020" xr:uid="{00000000-0005-0000-0000-0000EA700000}"/>
    <cellStyle name="Normal 2 3 9 14" xfId="29021" xr:uid="{00000000-0005-0000-0000-0000EB700000}"/>
    <cellStyle name="Normal 2 3 9 2" xfId="29022" xr:uid="{00000000-0005-0000-0000-0000EC700000}"/>
    <cellStyle name="Normal 2 3 9 2 10" xfId="29023" xr:uid="{00000000-0005-0000-0000-0000ED700000}"/>
    <cellStyle name="Normal 2 3 9 2 2" xfId="29024" xr:uid="{00000000-0005-0000-0000-0000EE700000}"/>
    <cellStyle name="Normal 2 3 9 2 3" xfId="29025" xr:uid="{00000000-0005-0000-0000-0000EF700000}"/>
    <cellStyle name="Normal 2 3 9 2 4" xfId="29026" xr:uid="{00000000-0005-0000-0000-0000F0700000}"/>
    <cellStyle name="Normal 2 3 9 2 5" xfId="29027" xr:uid="{00000000-0005-0000-0000-0000F1700000}"/>
    <cellStyle name="Normal 2 3 9 2 6" xfId="29028" xr:uid="{00000000-0005-0000-0000-0000F2700000}"/>
    <cellStyle name="Normal 2 3 9 2 7" xfId="29029" xr:uid="{00000000-0005-0000-0000-0000F3700000}"/>
    <cellStyle name="Normal 2 3 9 2 8" xfId="29030" xr:uid="{00000000-0005-0000-0000-0000F4700000}"/>
    <cellStyle name="Normal 2 3 9 2 9" xfId="29031" xr:uid="{00000000-0005-0000-0000-0000F5700000}"/>
    <cellStyle name="Normal 2 3 9 3" xfId="29032" xr:uid="{00000000-0005-0000-0000-0000F6700000}"/>
    <cellStyle name="Normal 2 3 9 3 10" xfId="29033" xr:uid="{00000000-0005-0000-0000-0000F7700000}"/>
    <cellStyle name="Normal 2 3 9 3 2" xfId="29034" xr:uid="{00000000-0005-0000-0000-0000F8700000}"/>
    <cellStyle name="Normal 2 3 9 3 3" xfId="29035" xr:uid="{00000000-0005-0000-0000-0000F9700000}"/>
    <cellStyle name="Normal 2 3 9 3 4" xfId="29036" xr:uid="{00000000-0005-0000-0000-0000FA700000}"/>
    <cellStyle name="Normal 2 3 9 3 5" xfId="29037" xr:uid="{00000000-0005-0000-0000-0000FB700000}"/>
    <cellStyle name="Normal 2 3 9 3 6" xfId="29038" xr:uid="{00000000-0005-0000-0000-0000FC700000}"/>
    <cellStyle name="Normal 2 3 9 3 7" xfId="29039" xr:uid="{00000000-0005-0000-0000-0000FD700000}"/>
    <cellStyle name="Normal 2 3 9 3 8" xfId="29040" xr:uid="{00000000-0005-0000-0000-0000FE700000}"/>
    <cellStyle name="Normal 2 3 9 3 9" xfId="29041" xr:uid="{00000000-0005-0000-0000-0000FF700000}"/>
    <cellStyle name="Normal 2 3 9 4" xfId="29042" xr:uid="{00000000-0005-0000-0000-000000710000}"/>
    <cellStyle name="Normal 2 3 9 4 10" xfId="29043" xr:uid="{00000000-0005-0000-0000-000001710000}"/>
    <cellStyle name="Normal 2 3 9 4 2" xfId="29044" xr:uid="{00000000-0005-0000-0000-000002710000}"/>
    <cellStyle name="Normal 2 3 9 4 3" xfId="29045" xr:uid="{00000000-0005-0000-0000-000003710000}"/>
    <cellStyle name="Normal 2 3 9 4 4" xfId="29046" xr:uid="{00000000-0005-0000-0000-000004710000}"/>
    <cellStyle name="Normal 2 3 9 4 5" xfId="29047" xr:uid="{00000000-0005-0000-0000-000005710000}"/>
    <cellStyle name="Normal 2 3 9 4 6" xfId="29048" xr:uid="{00000000-0005-0000-0000-000006710000}"/>
    <cellStyle name="Normal 2 3 9 4 7" xfId="29049" xr:uid="{00000000-0005-0000-0000-000007710000}"/>
    <cellStyle name="Normal 2 3 9 4 8" xfId="29050" xr:uid="{00000000-0005-0000-0000-000008710000}"/>
    <cellStyle name="Normal 2 3 9 4 9" xfId="29051" xr:uid="{00000000-0005-0000-0000-000009710000}"/>
    <cellStyle name="Normal 2 3 9 5" xfId="29052" xr:uid="{00000000-0005-0000-0000-00000A710000}"/>
    <cellStyle name="Normal 2 3 9 5 10" xfId="29053" xr:uid="{00000000-0005-0000-0000-00000B710000}"/>
    <cellStyle name="Normal 2 3 9 5 2" xfId="29054" xr:uid="{00000000-0005-0000-0000-00000C710000}"/>
    <cellStyle name="Normal 2 3 9 5 3" xfId="29055" xr:uid="{00000000-0005-0000-0000-00000D710000}"/>
    <cellStyle name="Normal 2 3 9 5 4" xfId="29056" xr:uid="{00000000-0005-0000-0000-00000E710000}"/>
    <cellStyle name="Normal 2 3 9 5 5" xfId="29057" xr:uid="{00000000-0005-0000-0000-00000F710000}"/>
    <cellStyle name="Normal 2 3 9 5 6" xfId="29058" xr:uid="{00000000-0005-0000-0000-000010710000}"/>
    <cellStyle name="Normal 2 3 9 5 7" xfId="29059" xr:uid="{00000000-0005-0000-0000-000011710000}"/>
    <cellStyle name="Normal 2 3 9 5 8" xfId="29060" xr:uid="{00000000-0005-0000-0000-000012710000}"/>
    <cellStyle name="Normal 2 3 9 5 9" xfId="29061" xr:uid="{00000000-0005-0000-0000-000013710000}"/>
    <cellStyle name="Normal 2 3 9 6" xfId="29062" xr:uid="{00000000-0005-0000-0000-000014710000}"/>
    <cellStyle name="Normal 2 3 9 7" xfId="29063" xr:uid="{00000000-0005-0000-0000-000015710000}"/>
    <cellStyle name="Normal 2 3 9 8" xfId="29064" xr:uid="{00000000-0005-0000-0000-000016710000}"/>
    <cellStyle name="Normal 2 3 9 9" xfId="29065" xr:uid="{00000000-0005-0000-0000-000017710000}"/>
    <cellStyle name="Normal 2 30" xfId="29066" xr:uid="{00000000-0005-0000-0000-000018710000}"/>
    <cellStyle name="Normal 2 30 2" xfId="29067" xr:uid="{00000000-0005-0000-0000-000019710000}"/>
    <cellStyle name="Normal 2 30 3" xfId="29068" xr:uid="{00000000-0005-0000-0000-00001A710000}"/>
    <cellStyle name="Normal 2 31" xfId="29069" xr:uid="{00000000-0005-0000-0000-00001B710000}"/>
    <cellStyle name="Normal 2 31 2" xfId="29070" xr:uid="{00000000-0005-0000-0000-00001C710000}"/>
    <cellStyle name="Normal 2 31 2 2" xfId="29071" xr:uid="{00000000-0005-0000-0000-00001D710000}"/>
    <cellStyle name="Normal 2 31 3" xfId="29072" xr:uid="{00000000-0005-0000-0000-00001E710000}"/>
    <cellStyle name="Normal 2 32" xfId="29073" xr:uid="{00000000-0005-0000-0000-00001F710000}"/>
    <cellStyle name="Normal 2 32 2" xfId="29074" xr:uid="{00000000-0005-0000-0000-000020710000}"/>
    <cellStyle name="Normal 2 32 2 2" xfId="29075" xr:uid="{00000000-0005-0000-0000-000021710000}"/>
    <cellStyle name="Normal 2 32 3" xfId="29076" xr:uid="{00000000-0005-0000-0000-000022710000}"/>
    <cellStyle name="Normal 2 33" xfId="29077" xr:uid="{00000000-0005-0000-0000-000023710000}"/>
    <cellStyle name="Normal 2 33 2" xfId="29078" xr:uid="{00000000-0005-0000-0000-000024710000}"/>
    <cellStyle name="Normal 2 33 2 2" xfId="29079" xr:uid="{00000000-0005-0000-0000-000025710000}"/>
    <cellStyle name="Normal 2 33 2 2 2" xfId="29080" xr:uid="{00000000-0005-0000-0000-000026710000}"/>
    <cellStyle name="Normal 2 33 2 2 2 2" xfId="29081" xr:uid="{00000000-0005-0000-0000-000027710000}"/>
    <cellStyle name="Normal 2 33 2 3" xfId="29082" xr:uid="{00000000-0005-0000-0000-000028710000}"/>
    <cellStyle name="Normal 2 33 2 4" xfId="29083" xr:uid="{00000000-0005-0000-0000-000029710000}"/>
    <cellStyle name="Normal 2 33 3" xfId="29084" xr:uid="{00000000-0005-0000-0000-00002A710000}"/>
    <cellStyle name="Normal 2 33 3 2" xfId="29085" xr:uid="{00000000-0005-0000-0000-00002B710000}"/>
    <cellStyle name="Normal 2 33 3 3" xfId="29086" xr:uid="{00000000-0005-0000-0000-00002C710000}"/>
    <cellStyle name="Normal 2 33 4" xfId="29087" xr:uid="{00000000-0005-0000-0000-00002D710000}"/>
    <cellStyle name="Normal 2 34" xfId="29088" xr:uid="{00000000-0005-0000-0000-00002E710000}"/>
    <cellStyle name="Normal 2 34 2" xfId="29089" xr:uid="{00000000-0005-0000-0000-00002F710000}"/>
    <cellStyle name="Normal 2 34 2 2" xfId="29090" xr:uid="{00000000-0005-0000-0000-000030710000}"/>
    <cellStyle name="Normal 2 34 3" xfId="29091" xr:uid="{00000000-0005-0000-0000-000031710000}"/>
    <cellStyle name="Normal 2 35" xfId="29092" xr:uid="{00000000-0005-0000-0000-000032710000}"/>
    <cellStyle name="Normal 2 35 2" xfId="29093" xr:uid="{00000000-0005-0000-0000-000033710000}"/>
    <cellStyle name="Normal 2 35 2 2" xfId="29094" xr:uid="{00000000-0005-0000-0000-000034710000}"/>
    <cellStyle name="Normal 2 35 3" xfId="29095" xr:uid="{00000000-0005-0000-0000-000035710000}"/>
    <cellStyle name="Normal 2 36" xfId="29096" xr:uid="{00000000-0005-0000-0000-000036710000}"/>
    <cellStyle name="Normal 2 36 2" xfId="29097" xr:uid="{00000000-0005-0000-0000-000037710000}"/>
    <cellStyle name="Normal 2 36 2 2" xfId="29098" xr:uid="{00000000-0005-0000-0000-000038710000}"/>
    <cellStyle name="Normal 2 36 3" xfId="29099" xr:uid="{00000000-0005-0000-0000-000039710000}"/>
    <cellStyle name="Normal 2 37" xfId="29100" xr:uid="{00000000-0005-0000-0000-00003A710000}"/>
    <cellStyle name="Normal 2 37 2" xfId="29101" xr:uid="{00000000-0005-0000-0000-00003B710000}"/>
    <cellStyle name="Normal 2 37 3" xfId="29102" xr:uid="{00000000-0005-0000-0000-00003C710000}"/>
    <cellStyle name="Normal 2 38" xfId="29103" xr:uid="{00000000-0005-0000-0000-00003D710000}"/>
    <cellStyle name="Normal 2 38 2" xfId="29104" xr:uid="{00000000-0005-0000-0000-00003E710000}"/>
    <cellStyle name="Normal 2 38 3" xfId="29105" xr:uid="{00000000-0005-0000-0000-00003F710000}"/>
    <cellStyle name="Normal 2 39" xfId="29106" xr:uid="{00000000-0005-0000-0000-000040710000}"/>
    <cellStyle name="Normal 2 39 2" xfId="29107" xr:uid="{00000000-0005-0000-0000-000041710000}"/>
    <cellStyle name="Normal 2 39 3" xfId="29108" xr:uid="{00000000-0005-0000-0000-000042710000}"/>
    <cellStyle name="Normal 2 4" xfId="425" xr:uid="{00000000-0005-0000-0000-000043710000}"/>
    <cellStyle name="Normal 2 4 10" xfId="29110" xr:uid="{00000000-0005-0000-0000-000044710000}"/>
    <cellStyle name="Normal 2 4 11" xfId="29111" xr:uid="{00000000-0005-0000-0000-000045710000}"/>
    <cellStyle name="Normal 2 4 12" xfId="29112" xr:uid="{00000000-0005-0000-0000-000046710000}"/>
    <cellStyle name="Normal 2 4 13" xfId="29113" xr:uid="{00000000-0005-0000-0000-000047710000}"/>
    <cellStyle name="Normal 2 4 14" xfId="29114" xr:uid="{00000000-0005-0000-0000-000048710000}"/>
    <cellStyle name="Normal 2 4 15" xfId="29115" xr:uid="{00000000-0005-0000-0000-000049710000}"/>
    <cellStyle name="Normal 2 4 16" xfId="29116" xr:uid="{00000000-0005-0000-0000-00004A710000}"/>
    <cellStyle name="Normal 2 4 17" xfId="29117" xr:uid="{00000000-0005-0000-0000-00004B710000}"/>
    <cellStyle name="Normal 2 4 18" xfId="29118" xr:uid="{00000000-0005-0000-0000-00004C710000}"/>
    <cellStyle name="Normal 2 4 19" xfId="29119" xr:uid="{00000000-0005-0000-0000-00004D710000}"/>
    <cellStyle name="Normal 2 4 2" xfId="426" xr:uid="{00000000-0005-0000-0000-00004E710000}"/>
    <cellStyle name="Normal 2 4 2 10" xfId="29120" xr:uid="{00000000-0005-0000-0000-00004F710000}"/>
    <cellStyle name="Normal 2 4 2 11" xfId="29121" xr:uid="{00000000-0005-0000-0000-000050710000}"/>
    <cellStyle name="Normal 2 4 2 12" xfId="29122" xr:uid="{00000000-0005-0000-0000-000051710000}"/>
    <cellStyle name="Normal 2 4 2 13" xfId="29123" xr:uid="{00000000-0005-0000-0000-000052710000}"/>
    <cellStyle name="Normal 2 4 2 14" xfId="29124" xr:uid="{00000000-0005-0000-0000-000053710000}"/>
    <cellStyle name="Normal 2 4 2 15" xfId="29125" xr:uid="{00000000-0005-0000-0000-000054710000}"/>
    <cellStyle name="Normal 2 4 2 16" xfId="29126" xr:uid="{00000000-0005-0000-0000-000055710000}"/>
    <cellStyle name="Normal 2 4 2 17" xfId="29127" xr:uid="{00000000-0005-0000-0000-000056710000}"/>
    <cellStyle name="Normal 2 4 2 18" xfId="29128" xr:uid="{00000000-0005-0000-0000-000057710000}"/>
    <cellStyle name="Normal 2 4 2 18 2" xfId="29129" xr:uid="{00000000-0005-0000-0000-000058710000}"/>
    <cellStyle name="Normal 2 4 2 18 2 2" xfId="29130" xr:uid="{00000000-0005-0000-0000-000059710000}"/>
    <cellStyle name="Normal 2 4 2 18 2 2 2" xfId="29131" xr:uid="{00000000-0005-0000-0000-00005A710000}"/>
    <cellStyle name="Normal 2 4 2 18 2 2 2 2" xfId="29132" xr:uid="{00000000-0005-0000-0000-00005B710000}"/>
    <cellStyle name="Normal 2 4 2 18 2 3" xfId="29133" xr:uid="{00000000-0005-0000-0000-00005C710000}"/>
    <cellStyle name="Normal 2 4 2 18 3" xfId="29134" xr:uid="{00000000-0005-0000-0000-00005D710000}"/>
    <cellStyle name="Normal 2 4 2 18 3 2" xfId="29135" xr:uid="{00000000-0005-0000-0000-00005E710000}"/>
    <cellStyle name="Normal 2 4 2 19" xfId="29136" xr:uid="{00000000-0005-0000-0000-00005F710000}"/>
    <cellStyle name="Normal 2 4 2 2" xfId="29137" xr:uid="{00000000-0005-0000-0000-000060710000}"/>
    <cellStyle name="Normal 2 4 2 2 2" xfId="29138" xr:uid="{00000000-0005-0000-0000-000061710000}"/>
    <cellStyle name="Normal 2 4 2 20" xfId="29139" xr:uid="{00000000-0005-0000-0000-000062710000}"/>
    <cellStyle name="Normal 2 4 2 3" xfId="29140" xr:uid="{00000000-0005-0000-0000-000063710000}"/>
    <cellStyle name="Normal 2 4 2 4" xfId="29141" xr:uid="{00000000-0005-0000-0000-000064710000}"/>
    <cellStyle name="Normal 2 4 2 5" xfId="29142" xr:uid="{00000000-0005-0000-0000-000065710000}"/>
    <cellStyle name="Normal 2 4 2 6" xfId="29143" xr:uid="{00000000-0005-0000-0000-000066710000}"/>
    <cellStyle name="Normal 2 4 2 7" xfId="29144" xr:uid="{00000000-0005-0000-0000-000067710000}"/>
    <cellStyle name="Normal 2 4 2 8" xfId="29145" xr:uid="{00000000-0005-0000-0000-000068710000}"/>
    <cellStyle name="Normal 2 4 2 9" xfId="29146" xr:uid="{00000000-0005-0000-0000-000069710000}"/>
    <cellStyle name="Normal 2 4 20" xfId="29109" xr:uid="{00000000-0005-0000-0000-00006A710000}"/>
    <cellStyle name="Normal 2 4 3" xfId="29147" xr:uid="{00000000-0005-0000-0000-00006B710000}"/>
    <cellStyle name="Normal 2 4 3 2" xfId="29148" xr:uid="{00000000-0005-0000-0000-00006C710000}"/>
    <cellStyle name="Normal 2 4 3 3" xfId="29149" xr:uid="{00000000-0005-0000-0000-00006D710000}"/>
    <cellStyle name="Normal 2 4 4" xfId="29150" xr:uid="{00000000-0005-0000-0000-00006E710000}"/>
    <cellStyle name="Normal 2 4 4 2" xfId="29151" xr:uid="{00000000-0005-0000-0000-00006F710000}"/>
    <cellStyle name="Normal 2 4 4 3" xfId="29152" xr:uid="{00000000-0005-0000-0000-000070710000}"/>
    <cellStyle name="Normal 2 4 5" xfId="29153" xr:uid="{00000000-0005-0000-0000-000071710000}"/>
    <cellStyle name="Normal 2 4 5 2" xfId="29154" xr:uid="{00000000-0005-0000-0000-000072710000}"/>
    <cellStyle name="Normal 2 4 6" xfId="29155" xr:uid="{00000000-0005-0000-0000-000073710000}"/>
    <cellStyle name="Normal 2 4 6 2" xfId="29156" xr:uid="{00000000-0005-0000-0000-000074710000}"/>
    <cellStyle name="Normal 2 4 7" xfId="29157" xr:uid="{00000000-0005-0000-0000-000075710000}"/>
    <cellStyle name="Normal 2 4 8" xfId="29158" xr:uid="{00000000-0005-0000-0000-000076710000}"/>
    <cellStyle name="Normal 2 4 9" xfId="29159" xr:uid="{00000000-0005-0000-0000-000077710000}"/>
    <cellStyle name="Normal 2 40" xfId="29160" xr:uid="{00000000-0005-0000-0000-000078710000}"/>
    <cellStyle name="Normal 2 40 2" xfId="29161" xr:uid="{00000000-0005-0000-0000-000079710000}"/>
    <cellStyle name="Normal 2 40 3" xfId="29162" xr:uid="{00000000-0005-0000-0000-00007A710000}"/>
    <cellStyle name="Normal 2 41" xfId="427" xr:uid="{00000000-0005-0000-0000-00007B710000}"/>
    <cellStyle name="Normal 2 41 2" xfId="428" xr:uid="{00000000-0005-0000-0000-00007C710000}"/>
    <cellStyle name="Normal 2 41 2 2" xfId="29163" xr:uid="{00000000-0005-0000-0000-00007D710000}"/>
    <cellStyle name="Normal 2 41 3" xfId="29164" xr:uid="{00000000-0005-0000-0000-00007E710000}"/>
    <cellStyle name="Normal 2 41 4" xfId="29165" xr:uid="{00000000-0005-0000-0000-00007F710000}"/>
    <cellStyle name="Normal 2 41 5" xfId="29166" xr:uid="{00000000-0005-0000-0000-000080710000}"/>
    <cellStyle name="Normal 2 41 6" xfId="29167" xr:uid="{00000000-0005-0000-0000-000081710000}"/>
    <cellStyle name="Normal 2 41 7" xfId="29168" xr:uid="{00000000-0005-0000-0000-000082710000}"/>
    <cellStyle name="Normal 2 41 8" xfId="29169" xr:uid="{00000000-0005-0000-0000-000083710000}"/>
    <cellStyle name="Normal 2 41 8 2" xfId="29170" xr:uid="{00000000-0005-0000-0000-000084710000}"/>
    <cellStyle name="Normal 2 41 9" xfId="29171" xr:uid="{00000000-0005-0000-0000-000085710000}"/>
    <cellStyle name="Normal 2 42" xfId="29172" xr:uid="{00000000-0005-0000-0000-000086710000}"/>
    <cellStyle name="Normal 2 42 2" xfId="29173" xr:uid="{00000000-0005-0000-0000-000087710000}"/>
    <cellStyle name="Normal 2 42 3" xfId="29174" xr:uid="{00000000-0005-0000-0000-000088710000}"/>
    <cellStyle name="Normal 2 42 4" xfId="29175" xr:uid="{00000000-0005-0000-0000-000089710000}"/>
    <cellStyle name="Normal 2 42 5" xfId="29176" xr:uid="{00000000-0005-0000-0000-00008A710000}"/>
    <cellStyle name="Normal 2 42 6" xfId="29177" xr:uid="{00000000-0005-0000-0000-00008B710000}"/>
    <cellStyle name="Normal 2 42 7" xfId="29178" xr:uid="{00000000-0005-0000-0000-00008C710000}"/>
    <cellStyle name="Normal 2 42 8" xfId="29179" xr:uid="{00000000-0005-0000-0000-00008D710000}"/>
    <cellStyle name="Normal 2 43" xfId="29180" xr:uid="{00000000-0005-0000-0000-00008E710000}"/>
    <cellStyle name="Normal 2 43 2" xfId="29181" xr:uid="{00000000-0005-0000-0000-00008F710000}"/>
    <cellStyle name="Normal 2 43 3" xfId="29182" xr:uid="{00000000-0005-0000-0000-000090710000}"/>
    <cellStyle name="Normal 2 44" xfId="29183" xr:uid="{00000000-0005-0000-0000-000091710000}"/>
    <cellStyle name="Normal 2 44 2" xfId="29184" xr:uid="{00000000-0005-0000-0000-000092710000}"/>
    <cellStyle name="Normal 2 44 3" xfId="29185" xr:uid="{00000000-0005-0000-0000-000093710000}"/>
    <cellStyle name="Normal 2 45" xfId="29186" xr:uid="{00000000-0005-0000-0000-000094710000}"/>
    <cellStyle name="Normal 2 45 2" xfId="29187" xr:uid="{00000000-0005-0000-0000-000095710000}"/>
    <cellStyle name="Normal 2 45 3" xfId="29188" xr:uid="{00000000-0005-0000-0000-000096710000}"/>
    <cellStyle name="Normal 2 46" xfId="29189" xr:uid="{00000000-0005-0000-0000-000097710000}"/>
    <cellStyle name="Normal 2 46 2" xfId="29190" xr:uid="{00000000-0005-0000-0000-000098710000}"/>
    <cellStyle name="Normal 2 46 3" xfId="29191" xr:uid="{00000000-0005-0000-0000-000099710000}"/>
    <cellStyle name="Normal 2 47" xfId="29192" xr:uid="{00000000-0005-0000-0000-00009A710000}"/>
    <cellStyle name="Normal 2 47 2" xfId="29193" xr:uid="{00000000-0005-0000-0000-00009B710000}"/>
    <cellStyle name="Normal 2 47 3" xfId="29194" xr:uid="{00000000-0005-0000-0000-00009C710000}"/>
    <cellStyle name="Normal 2 48" xfId="29195" xr:uid="{00000000-0005-0000-0000-00009D710000}"/>
    <cellStyle name="Normal 2 48 2" xfId="29196" xr:uid="{00000000-0005-0000-0000-00009E710000}"/>
    <cellStyle name="Normal 2 48 3" xfId="29197" xr:uid="{00000000-0005-0000-0000-00009F710000}"/>
    <cellStyle name="Normal 2 49" xfId="29198" xr:uid="{00000000-0005-0000-0000-0000A0710000}"/>
    <cellStyle name="Normal 2 49 2" xfId="29199" xr:uid="{00000000-0005-0000-0000-0000A1710000}"/>
    <cellStyle name="Normal 2 49 3" xfId="29200" xr:uid="{00000000-0005-0000-0000-0000A2710000}"/>
    <cellStyle name="Normal 2 5" xfId="429" xr:uid="{00000000-0005-0000-0000-0000A3710000}"/>
    <cellStyle name="Normal 2 5 10" xfId="29201" xr:uid="{00000000-0005-0000-0000-0000A4710000}"/>
    <cellStyle name="Normal 2 5 11" xfId="29202" xr:uid="{00000000-0005-0000-0000-0000A5710000}"/>
    <cellStyle name="Normal 2 5 12" xfId="29203" xr:uid="{00000000-0005-0000-0000-0000A6710000}"/>
    <cellStyle name="Normal 2 5 13" xfId="29204" xr:uid="{00000000-0005-0000-0000-0000A7710000}"/>
    <cellStyle name="Normal 2 5 14" xfId="29205" xr:uid="{00000000-0005-0000-0000-0000A8710000}"/>
    <cellStyle name="Normal 2 5 15" xfId="29206" xr:uid="{00000000-0005-0000-0000-0000A9710000}"/>
    <cellStyle name="Normal 2 5 16" xfId="29207" xr:uid="{00000000-0005-0000-0000-0000AA710000}"/>
    <cellStyle name="Normal 2 5 17" xfId="29208" xr:uid="{00000000-0005-0000-0000-0000AB710000}"/>
    <cellStyle name="Normal 2 5 18" xfId="29209" xr:uid="{00000000-0005-0000-0000-0000AC710000}"/>
    <cellStyle name="Normal 2 5 19" xfId="29210" xr:uid="{00000000-0005-0000-0000-0000AD710000}"/>
    <cellStyle name="Normal 2 5 2" xfId="29211" xr:uid="{00000000-0005-0000-0000-0000AE710000}"/>
    <cellStyle name="Normal 2 5 2 10" xfId="29212" xr:uid="{00000000-0005-0000-0000-0000AF710000}"/>
    <cellStyle name="Normal 2 5 2 11" xfId="29213" xr:uid="{00000000-0005-0000-0000-0000B0710000}"/>
    <cellStyle name="Normal 2 5 2 12" xfId="29214" xr:uid="{00000000-0005-0000-0000-0000B1710000}"/>
    <cellStyle name="Normal 2 5 2 13" xfId="29215" xr:uid="{00000000-0005-0000-0000-0000B2710000}"/>
    <cellStyle name="Normal 2 5 2 14" xfId="29216" xr:uid="{00000000-0005-0000-0000-0000B3710000}"/>
    <cellStyle name="Normal 2 5 2 15" xfId="29217" xr:uid="{00000000-0005-0000-0000-0000B4710000}"/>
    <cellStyle name="Normal 2 5 2 16" xfId="29218" xr:uid="{00000000-0005-0000-0000-0000B5710000}"/>
    <cellStyle name="Normal 2 5 2 17" xfId="29219" xr:uid="{00000000-0005-0000-0000-0000B6710000}"/>
    <cellStyle name="Normal 2 5 2 18" xfId="29220" xr:uid="{00000000-0005-0000-0000-0000B7710000}"/>
    <cellStyle name="Normal 2 5 2 19" xfId="29221" xr:uid="{00000000-0005-0000-0000-0000B8710000}"/>
    <cellStyle name="Normal 2 5 2 2" xfId="29222" xr:uid="{00000000-0005-0000-0000-0000B9710000}"/>
    <cellStyle name="Normal 2 5 2 2 10" xfId="29223" xr:uid="{00000000-0005-0000-0000-0000BA710000}"/>
    <cellStyle name="Normal 2 5 2 2 11" xfId="29224" xr:uid="{00000000-0005-0000-0000-0000BB710000}"/>
    <cellStyle name="Normal 2 5 2 2 12" xfId="29225" xr:uid="{00000000-0005-0000-0000-0000BC710000}"/>
    <cellStyle name="Normal 2 5 2 2 13" xfId="29226" xr:uid="{00000000-0005-0000-0000-0000BD710000}"/>
    <cellStyle name="Normal 2 5 2 2 14" xfId="29227" xr:uid="{00000000-0005-0000-0000-0000BE710000}"/>
    <cellStyle name="Normal 2 5 2 2 15" xfId="29228" xr:uid="{00000000-0005-0000-0000-0000BF710000}"/>
    <cellStyle name="Normal 2 5 2 2 16" xfId="29229" xr:uid="{00000000-0005-0000-0000-0000C0710000}"/>
    <cellStyle name="Normal 2 5 2 2 17" xfId="29230" xr:uid="{00000000-0005-0000-0000-0000C1710000}"/>
    <cellStyle name="Normal 2 5 2 2 18" xfId="29231" xr:uid="{00000000-0005-0000-0000-0000C2710000}"/>
    <cellStyle name="Normal 2 5 2 2 19" xfId="29232" xr:uid="{00000000-0005-0000-0000-0000C3710000}"/>
    <cellStyle name="Normal 2 5 2 2 2" xfId="29233" xr:uid="{00000000-0005-0000-0000-0000C4710000}"/>
    <cellStyle name="Normal 2 5 2 2 20" xfId="29234" xr:uid="{00000000-0005-0000-0000-0000C5710000}"/>
    <cellStyle name="Normal 2 5 2 2 3" xfId="29235" xr:uid="{00000000-0005-0000-0000-0000C6710000}"/>
    <cellStyle name="Normal 2 5 2 2 4" xfId="29236" xr:uid="{00000000-0005-0000-0000-0000C7710000}"/>
    <cellStyle name="Normal 2 5 2 2 5" xfId="29237" xr:uid="{00000000-0005-0000-0000-0000C8710000}"/>
    <cellStyle name="Normal 2 5 2 2 6" xfId="29238" xr:uid="{00000000-0005-0000-0000-0000C9710000}"/>
    <cellStyle name="Normal 2 5 2 2 7" xfId="29239" xr:uid="{00000000-0005-0000-0000-0000CA710000}"/>
    <cellStyle name="Normal 2 5 2 2 8" xfId="29240" xr:uid="{00000000-0005-0000-0000-0000CB710000}"/>
    <cellStyle name="Normal 2 5 2 2 9" xfId="29241" xr:uid="{00000000-0005-0000-0000-0000CC710000}"/>
    <cellStyle name="Normal 2 5 2 20" xfId="29242" xr:uid="{00000000-0005-0000-0000-0000CD710000}"/>
    <cellStyle name="Normal 2 5 2 21" xfId="29243" xr:uid="{00000000-0005-0000-0000-0000CE710000}"/>
    <cellStyle name="Normal 2 5 2 22" xfId="29244" xr:uid="{00000000-0005-0000-0000-0000CF710000}"/>
    <cellStyle name="Normal 2 5 2 23" xfId="29245" xr:uid="{00000000-0005-0000-0000-0000D0710000}"/>
    <cellStyle name="Normal 2 5 2 3" xfId="29246" xr:uid="{00000000-0005-0000-0000-0000D1710000}"/>
    <cellStyle name="Normal 2 5 2 4" xfId="29247" xr:uid="{00000000-0005-0000-0000-0000D2710000}"/>
    <cellStyle name="Normal 2 5 2 5" xfId="29248" xr:uid="{00000000-0005-0000-0000-0000D3710000}"/>
    <cellStyle name="Normal 2 5 2 6" xfId="29249" xr:uid="{00000000-0005-0000-0000-0000D4710000}"/>
    <cellStyle name="Normal 2 5 2 7" xfId="29250" xr:uid="{00000000-0005-0000-0000-0000D5710000}"/>
    <cellStyle name="Normal 2 5 2 8" xfId="29251" xr:uid="{00000000-0005-0000-0000-0000D6710000}"/>
    <cellStyle name="Normal 2 5 2 9" xfId="29252" xr:uid="{00000000-0005-0000-0000-0000D7710000}"/>
    <cellStyle name="Normal 2 5 20" xfId="29253" xr:uid="{00000000-0005-0000-0000-0000D8710000}"/>
    <cellStyle name="Normal 2 5 21" xfId="29254" xr:uid="{00000000-0005-0000-0000-0000D9710000}"/>
    <cellStyle name="Normal 2 5 22" xfId="29255" xr:uid="{00000000-0005-0000-0000-0000DA710000}"/>
    <cellStyle name="Normal 2 5 23" xfId="29256" xr:uid="{00000000-0005-0000-0000-0000DB710000}"/>
    <cellStyle name="Normal 2 5 24" xfId="29257" xr:uid="{00000000-0005-0000-0000-0000DC710000}"/>
    <cellStyle name="Normal 2 5 25" xfId="29258" xr:uid="{00000000-0005-0000-0000-0000DD710000}"/>
    <cellStyle name="Normal 2 5 26" xfId="29259" xr:uid="{00000000-0005-0000-0000-0000DE710000}"/>
    <cellStyle name="Normal 2 5 27" xfId="29260" xr:uid="{00000000-0005-0000-0000-0000DF710000}"/>
    <cellStyle name="Normal 2 5 28" xfId="29261" xr:uid="{00000000-0005-0000-0000-0000E0710000}"/>
    <cellStyle name="Normal 2 5 29" xfId="29262" xr:uid="{00000000-0005-0000-0000-0000E1710000}"/>
    <cellStyle name="Normal 2 5 3" xfId="29263" xr:uid="{00000000-0005-0000-0000-0000E2710000}"/>
    <cellStyle name="Normal 2 5 3 2" xfId="29264" xr:uid="{00000000-0005-0000-0000-0000E3710000}"/>
    <cellStyle name="Normal 2 5 3 3" xfId="29265" xr:uid="{00000000-0005-0000-0000-0000E4710000}"/>
    <cellStyle name="Normal 2 5 3 4" xfId="29266" xr:uid="{00000000-0005-0000-0000-0000E5710000}"/>
    <cellStyle name="Normal 2 5 30" xfId="29267" xr:uid="{00000000-0005-0000-0000-0000E6710000}"/>
    <cellStyle name="Normal 2 5 31" xfId="29268" xr:uid="{00000000-0005-0000-0000-0000E7710000}"/>
    <cellStyle name="Normal 2 5 32" xfId="29269" xr:uid="{00000000-0005-0000-0000-0000E8710000}"/>
    <cellStyle name="Normal 2 5 33" xfId="29270" xr:uid="{00000000-0005-0000-0000-0000E9710000}"/>
    <cellStyle name="Normal 2 5 34" xfId="29271" xr:uid="{00000000-0005-0000-0000-0000EA710000}"/>
    <cellStyle name="Normal 2 5 35" xfId="29272" xr:uid="{00000000-0005-0000-0000-0000EB710000}"/>
    <cellStyle name="Normal 2 5 4" xfId="29273" xr:uid="{00000000-0005-0000-0000-0000EC710000}"/>
    <cellStyle name="Normal 2 5 4 2" xfId="29274" xr:uid="{00000000-0005-0000-0000-0000ED710000}"/>
    <cellStyle name="Normal 2 5 5" xfId="29275" xr:uid="{00000000-0005-0000-0000-0000EE710000}"/>
    <cellStyle name="Normal 2 5 5 2" xfId="29276" xr:uid="{00000000-0005-0000-0000-0000EF710000}"/>
    <cellStyle name="Normal 2 5 6" xfId="29277" xr:uid="{00000000-0005-0000-0000-0000F0710000}"/>
    <cellStyle name="Normal 2 5 6 2" xfId="29278" xr:uid="{00000000-0005-0000-0000-0000F1710000}"/>
    <cellStyle name="Normal 2 5 7" xfId="29279" xr:uid="{00000000-0005-0000-0000-0000F2710000}"/>
    <cellStyle name="Normal 2 5 7 2" xfId="29280" xr:uid="{00000000-0005-0000-0000-0000F3710000}"/>
    <cellStyle name="Normal 2 5 8" xfId="29281" xr:uid="{00000000-0005-0000-0000-0000F4710000}"/>
    <cellStyle name="Normal 2 5 9" xfId="29282" xr:uid="{00000000-0005-0000-0000-0000F5710000}"/>
    <cellStyle name="Normal 2 50" xfId="29283" xr:uid="{00000000-0005-0000-0000-0000F6710000}"/>
    <cellStyle name="Normal 2 50 2" xfId="29284" xr:uid="{00000000-0005-0000-0000-0000F7710000}"/>
    <cellStyle name="Normal 2 50 3" xfId="29285" xr:uid="{00000000-0005-0000-0000-0000F8710000}"/>
    <cellStyle name="Normal 2 51" xfId="29286" xr:uid="{00000000-0005-0000-0000-0000F9710000}"/>
    <cellStyle name="Normal 2 51 2" xfId="29287" xr:uid="{00000000-0005-0000-0000-0000FA710000}"/>
    <cellStyle name="Normal 2 51 3" xfId="29288" xr:uid="{00000000-0005-0000-0000-0000FB710000}"/>
    <cellStyle name="Normal 2 51 4" xfId="29289" xr:uid="{00000000-0005-0000-0000-0000FC710000}"/>
    <cellStyle name="Normal 2 51 5" xfId="29290" xr:uid="{00000000-0005-0000-0000-0000FD710000}"/>
    <cellStyle name="Normal 2 52" xfId="29291" xr:uid="{00000000-0005-0000-0000-0000FE710000}"/>
    <cellStyle name="Normal 2 52 2" xfId="29292" xr:uid="{00000000-0005-0000-0000-0000FF710000}"/>
    <cellStyle name="Normal 2 52 3" xfId="29293" xr:uid="{00000000-0005-0000-0000-000000720000}"/>
    <cellStyle name="Normal 2 52 4" xfId="29294" xr:uid="{00000000-0005-0000-0000-000001720000}"/>
    <cellStyle name="Normal 2 52 5" xfId="29295" xr:uid="{00000000-0005-0000-0000-000002720000}"/>
    <cellStyle name="Normal 2 53" xfId="29296" xr:uid="{00000000-0005-0000-0000-000003720000}"/>
    <cellStyle name="Normal 2 53 2" xfId="29297" xr:uid="{00000000-0005-0000-0000-000004720000}"/>
    <cellStyle name="Normal 2 53 3" xfId="29298" xr:uid="{00000000-0005-0000-0000-000005720000}"/>
    <cellStyle name="Normal 2 53 4" xfId="29299" xr:uid="{00000000-0005-0000-0000-000006720000}"/>
    <cellStyle name="Normal 2 53 5" xfId="29300" xr:uid="{00000000-0005-0000-0000-000007720000}"/>
    <cellStyle name="Normal 2 54" xfId="29301" xr:uid="{00000000-0005-0000-0000-000008720000}"/>
    <cellStyle name="Normal 2 54 2" xfId="29302" xr:uid="{00000000-0005-0000-0000-000009720000}"/>
    <cellStyle name="Normal 2 54 3" xfId="29303" xr:uid="{00000000-0005-0000-0000-00000A720000}"/>
    <cellStyle name="Normal 2 54 4" xfId="29304" xr:uid="{00000000-0005-0000-0000-00000B720000}"/>
    <cellStyle name="Normal 2 54 5" xfId="29305" xr:uid="{00000000-0005-0000-0000-00000C720000}"/>
    <cellStyle name="Normal 2 55" xfId="29306" xr:uid="{00000000-0005-0000-0000-00000D720000}"/>
    <cellStyle name="Normal 2 55 2" xfId="29307" xr:uid="{00000000-0005-0000-0000-00000E720000}"/>
    <cellStyle name="Normal 2 55 3" xfId="29308" xr:uid="{00000000-0005-0000-0000-00000F720000}"/>
    <cellStyle name="Normal 2 55 4" xfId="29309" xr:uid="{00000000-0005-0000-0000-000010720000}"/>
    <cellStyle name="Normal 2 55 5" xfId="29310" xr:uid="{00000000-0005-0000-0000-000011720000}"/>
    <cellStyle name="Normal 2 56" xfId="29311" xr:uid="{00000000-0005-0000-0000-000012720000}"/>
    <cellStyle name="Normal 2 56 2" xfId="29312" xr:uid="{00000000-0005-0000-0000-000013720000}"/>
    <cellStyle name="Normal 2 56 3" xfId="29313" xr:uid="{00000000-0005-0000-0000-000014720000}"/>
    <cellStyle name="Normal 2 56 4" xfId="29314" xr:uid="{00000000-0005-0000-0000-000015720000}"/>
    <cellStyle name="Normal 2 56 5" xfId="29315" xr:uid="{00000000-0005-0000-0000-000016720000}"/>
    <cellStyle name="Normal 2 57" xfId="29316" xr:uid="{00000000-0005-0000-0000-000017720000}"/>
    <cellStyle name="Normal 2 57 2" xfId="29317" xr:uid="{00000000-0005-0000-0000-000018720000}"/>
    <cellStyle name="Normal 2 57 3" xfId="29318" xr:uid="{00000000-0005-0000-0000-000019720000}"/>
    <cellStyle name="Normal 2 57 4" xfId="29319" xr:uid="{00000000-0005-0000-0000-00001A720000}"/>
    <cellStyle name="Normal 2 57 5" xfId="29320" xr:uid="{00000000-0005-0000-0000-00001B720000}"/>
    <cellStyle name="Normal 2 58" xfId="29321" xr:uid="{00000000-0005-0000-0000-00001C720000}"/>
    <cellStyle name="Normal 2 58 2" xfId="29322" xr:uid="{00000000-0005-0000-0000-00001D720000}"/>
    <cellStyle name="Normal 2 58 3" xfId="29323" xr:uid="{00000000-0005-0000-0000-00001E720000}"/>
    <cellStyle name="Normal 2 58 4" xfId="29324" xr:uid="{00000000-0005-0000-0000-00001F720000}"/>
    <cellStyle name="Normal 2 58 5" xfId="29325" xr:uid="{00000000-0005-0000-0000-000020720000}"/>
    <cellStyle name="Normal 2 59" xfId="29326" xr:uid="{00000000-0005-0000-0000-000021720000}"/>
    <cellStyle name="Normal 2 59 2" xfId="29327" xr:uid="{00000000-0005-0000-0000-000022720000}"/>
    <cellStyle name="Normal 2 59 3" xfId="29328" xr:uid="{00000000-0005-0000-0000-000023720000}"/>
    <cellStyle name="Normal 2 59 4" xfId="29329" xr:uid="{00000000-0005-0000-0000-000024720000}"/>
    <cellStyle name="Normal 2 59 5" xfId="29330" xr:uid="{00000000-0005-0000-0000-000025720000}"/>
    <cellStyle name="Normal 2 6" xfId="430" xr:uid="{00000000-0005-0000-0000-000026720000}"/>
    <cellStyle name="Normal 2 6 10" xfId="29331" xr:uid="{00000000-0005-0000-0000-000027720000}"/>
    <cellStyle name="Normal 2 6 11" xfId="29332" xr:uid="{00000000-0005-0000-0000-000028720000}"/>
    <cellStyle name="Normal 2 6 12" xfId="29333" xr:uid="{00000000-0005-0000-0000-000029720000}"/>
    <cellStyle name="Normal 2 6 13" xfId="29334" xr:uid="{00000000-0005-0000-0000-00002A720000}"/>
    <cellStyle name="Normal 2 6 14" xfId="29335" xr:uid="{00000000-0005-0000-0000-00002B720000}"/>
    <cellStyle name="Normal 2 6 15" xfId="29336" xr:uid="{00000000-0005-0000-0000-00002C720000}"/>
    <cellStyle name="Normal 2 6 16" xfId="29337" xr:uid="{00000000-0005-0000-0000-00002D720000}"/>
    <cellStyle name="Normal 2 6 17" xfId="29338" xr:uid="{00000000-0005-0000-0000-00002E720000}"/>
    <cellStyle name="Normal 2 6 18" xfId="29339" xr:uid="{00000000-0005-0000-0000-00002F720000}"/>
    <cellStyle name="Normal 2 6 19" xfId="29340" xr:uid="{00000000-0005-0000-0000-000030720000}"/>
    <cellStyle name="Normal 2 6 2" xfId="29341" xr:uid="{00000000-0005-0000-0000-000031720000}"/>
    <cellStyle name="Normal 2 6 2 10" xfId="29342" xr:uid="{00000000-0005-0000-0000-000032720000}"/>
    <cellStyle name="Normal 2 6 2 11" xfId="29343" xr:uid="{00000000-0005-0000-0000-000033720000}"/>
    <cellStyle name="Normal 2 6 2 12" xfId="29344" xr:uid="{00000000-0005-0000-0000-000034720000}"/>
    <cellStyle name="Normal 2 6 2 13" xfId="29345" xr:uid="{00000000-0005-0000-0000-000035720000}"/>
    <cellStyle name="Normal 2 6 2 14" xfId="29346" xr:uid="{00000000-0005-0000-0000-000036720000}"/>
    <cellStyle name="Normal 2 6 2 15" xfId="29347" xr:uid="{00000000-0005-0000-0000-000037720000}"/>
    <cellStyle name="Normal 2 6 2 16" xfId="29348" xr:uid="{00000000-0005-0000-0000-000038720000}"/>
    <cellStyle name="Normal 2 6 2 17" xfId="29349" xr:uid="{00000000-0005-0000-0000-000039720000}"/>
    <cellStyle name="Normal 2 6 2 18" xfId="29350" xr:uid="{00000000-0005-0000-0000-00003A720000}"/>
    <cellStyle name="Normal 2 6 2 19" xfId="29351" xr:uid="{00000000-0005-0000-0000-00003B720000}"/>
    <cellStyle name="Normal 2 6 2 2" xfId="29352" xr:uid="{00000000-0005-0000-0000-00003C720000}"/>
    <cellStyle name="Normal 2 6 2 20" xfId="29353" xr:uid="{00000000-0005-0000-0000-00003D720000}"/>
    <cellStyle name="Normal 2 6 2 21" xfId="29354" xr:uid="{00000000-0005-0000-0000-00003E720000}"/>
    <cellStyle name="Normal 2 6 2 3" xfId="29355" xr:uid="{00000000-0005-0000-0000-00003F720000}"/>
    <cellStyle name="Normal 2 6 2 4" xfId="29356" xr:uid="{00000000-0005-0000-0000-000040720000}"/>
    <cellStyle name="Normal 2 6 2 5" xfId="29357" xr:uid="{00000000-0005-0000-0000-000041720000}"/>
    <cellStyle name="Normal 2 6 2 6" xfId="29358" xr:uid="{00000000-0005-0000-0000-000042720000}"/>
    <cellStyle name="Normal 2 6 2 7" xfId="29359" xr:uid="{00000000-0005-0000-0000-000043720000}"/>
    <cellStyle name="Normal 2 6 2 8" xfId="29360" xr:uid="{00000000-0005-0000-0000-000044720000}"/>
    <cellStyle name="Normal 2 6 2 9" xfId="29361" xr:uid="{00000000-0005-0000-0000-000045720000}"/>
    <cellStyle name="Normal 2 6 20" xfId="29362" xr:uid="{00000000-0005-0000-0000-000046720000}"/>
    <cellStyle name="Normal 2 6 21" xfId="29363" xr:uid="{00000000-0005-0000-0000-000047720000}"/>
    <cellStyle name="Normal 2 6 22" xfId="29364" xr:uid="{00000000-0005-0000-0000-000048720000}"/>
    <cellStyle name="Normal 2 6 3" xfId="29365" xr:uid="{00000000-0005-0000-0000-000049720000}"/>
    <cellStyle name="Normal 2 6 4" xfId="29366" xr:uid="{00000000-0005-0000-0000-00004A720000}"/>
    <cellStyle name="Normal 2 6 5" xfId="29367" xr:uid="{00000000-0005-0000-0000-00004B720000}"/>
    <cellStyle name="Normal 2 6 6" xfId="29368" xr:uid="{00000000-0005-0000-0000-00004C720000}"/>
    <cellStyle name="Normal 2 6 7" xfId="29369" xr:uid="{00000000-0005-0000-0000-00004D720000}"/>
    <cellStyle name="Normal 2 6 8" xfId="29370" xr:uid="{00000000-0005-0000-0000-00004E720000}"/>
    <cellStyle name="Normal 2 6 9" xfId="29371" xr:uid="{00000000-0005-0000-0000-00004F720000}"/>
    <cellStyle name="Normal 2 60" xfId="29372" xr:uid="{00000000-0005-0000-0000-000050720000}"/>
    <cellStyle name="Normal 2 60 2" xfId="29373" xr:uid="{00000000-0005-0000-0000-000051720000}"/>
    <cellStyle name="Normal 2 60 3" xfId="29374" xr:uid="{00000000-0005-0000-0000-000052720000}"/>
    <cellStyle name="Normal 2 61" xfId="29375" xr:uid="{00000000-0005-0000-0000-000053720000}"/>
    <cellStyle name="Normal 2 61 2" xfId="29376" xr:uid="{00000000-0005-0000-0000-000054720000}"/>
    <cellStyle name="Normal 2 61 3" xfId="29377" xr:uid="{00000000-0005-0000-0000-000055720000}"/>
    <cellStyle name="Normal 2 62" xfId="29378" xr:uid="{00000000-0005-0000-0000-000056720000}"/>
    <cellStyle name="Normal 2 62 2" xfId="29379" xr:uid="{00000000-0005-0000-0000-000057720000}"/>
    <cellStyle name="Normal 2 62 3" xfId="29380" xr:uid="{00000000-0005-0000-0000-000058720000}"/>
    <cellStyle name="Normal 2 63" xfId="29381" xr:uid="{00000000-0005-0000-0000-000059720000}"/>
    <cellStyle name="Normal 2 63 2" xfId="29382" xr:uid="{00000000-0005-0000-0000-00005A720000}"/>
    <cellStyle name="Normal 2 63 3" xfId="29383" xr:uid="{00000000-0005-0000-0000-00005B720000}"/>
    <cellStyle name="Normal 2 64" xfId="29384" xr:uid="{00000000-0005-0000-0000-00005C720000}"/>
    <cellStyle name="Normal 2 64 2" xfId="29385" xr:uid="{00000000-0005-0000-0000-00005D720000}"/>
    <cellStyle name="Normal 2 64 3" xfId="29386" xr:uid="{00000000-0005-0000-0000-00005E720000}"/>
    <cellStyle name="Normal 2 65" xfId="29387" xr:uid="{00000000-0005-0000-0000-00005F720000}"/>
    <cellStyle name="Normal 2 65 2" xfId="29388" xr:uid="{00000000-0005-0000-0000-000060720000}"/>
    <cellStyle name="Normal 2 65 3" xfId="29389" xr:uid="{00000000-0005-0000-0000-000061720000}"/>
    <cellStyle name="Normal 2 66" xfId="29390" xr:uid="{00000000-0005-0000-0000-000062720000}"/>
    <cellStyle name="Normal 2 66 2" xfId="29391" xr:uid="{00000000-0005-0000-0000-000063720000}"/>
    <cellStyle name="Normal 2 66 3" xfId="29392" xr:uid="{00000000-0005-0000-0000-000064720000}"/>
    <cellStyle name="Normal 2 67" xfId="29393" xr:uid="{00000000-0005-0000-0000-000065720000}"/>
    <cellStyle name="Normal 2 67 2" xfId="29394" xr:uid="{00000000-0005-0000-0000-000066720000}"/>
    <cellStyle name="Normal 2 67 3" xfId="29395" xr:uid="{00000000-0005-0000-0000-000067720000}"/>
    <cellStyle name="Normal 2 68" xfId="29396" xr:uid="{00000000-0005-0000-0000-000068720000}"/>
    <cellStyle name="Normal 2 68 2" xfId="29397" xr:uid="{00000000-0005-0000-0000-000069720000}"/>
    <cellStyle name="Normal 2 68 3" xfId="29398" xr:uid="{00000000-0005-0000-0000-00006A720000}"/>
    <cellStyle name="Normal 2 69" xfId="29399" xr:uid="{00000000-0005-0000-0000-00006B720000}"/>
    <cellStyle name="Normal 2 69 2" xfId="29400" xr:uid="{00000000-0005-0000-0000-00006C720000}"/>
    <cellStyle name="Normal 2 69 3" xfId="29401" xr:uid="{00000000-0005-0000-0000-00006D720000}"/>
    <cellStyle name="Normal 2 7" xfId="431" xr:uid="{00000000-0005-0000-0000-00006E720000}"/>
    <cellStyle name="Normal 2 7 2" xfId="29402" xr:uid="{00000000-0005-0000-0000-00006F720000}"/>
    <cellStyle name="Normal 2 7 3" xfId="29403" xr:uid="{00000000-0005-0000-0000-000070720000}"/>
    <cellStyle name="Normal 2 70" xfId="29404" xr:uid="{00000000-0005-0000-0000-000071720000}"/>
    <cellStyle name="Normal 2 70 2" xfId="29405" xr:uid="{00000000-0005-0000-0000-000072720000}"/>
    <cellStyle name="Normal 2 70 3" xfId="29406" xr:uid="{00000000-0005-0000-0000-000073720000}"/>
    <cellStyle name="Normal 2 71" xfId="29407" xr:uid="{00000000-0005-0000-0000-000074720000}"/>
    <cellStyle name="Normal 2 71 2" xfId="29408" xr:uid="{00000000-0005-0000-0000-000075720000}"/>
    <cellStyle name="Normal 2 71 3" xfId="29409" xr:uid="{00000000-0005-0000-0000-000076720000}"/>
    <cellStyle name="Normal 2 72" xfId="29410" xr:uid="{00000000-0005-0000-0000-000077720000}"/>
    <cellStyle name="Normal 2 72 2" xfId="29411" xr:uid="{00000000-0005-0000-0000-000078720000}"/>
    <cellStyle name="Normal 2 72 3" xfId="29412" xr:uid="{00000000-0005-0000-0000-000079720000}"/>
    <cellStyle name="Normal 2 73" xfId="29413" xr:uid="{00000000-0005-0000-0000-00007A720000}"/>
    <cellStyle name="Normal 2 73 2" xfId="29414" xr:uid="{00000000-0005-0000-0000-00007B720000}"/>
    <cellStyle name="Normal 2 73 3" xfId="29415" xr:uid="{00000000-0005-0000-0000-00007C720000}"/>
    <cellStyle name="Normal 2 74" xfId="29416" xr:uid="{00000000-0005-0000-0000-00007D720000}"/>
    <cellStyle name="Normal 2 74 2" xfId="29417" xr:uid="{00000000-0005-0000-0000-00007E720000}"/>
    <cellStyle name="Normal 2 74 3" xfId="29418" xr:uid="{00000000-0005-0000-0000-00007F720000}"/>
    <cellStyle name="Normal 2 75" xfId="29419" xr:uid="{00000000-0005-0000-0000-000080720000}"/>
    <cellStyle name="Normal 2 76" xfId="29420" xr:uid="{00000000-0005-0000-0000-000081720000}"/>
    <cellStyle name="Normal 2 77" xfId="29421" xr:uid="{00000000-0005-0000-0000-000082720000}"/>
    <cellStyle name="Normal 2 78" xfId="29422" xr:uid="{00000000-0005-0000-0000-000083720000}"/>
    <cellStyle name="Normal 2 79" xfId="29423" xr:uid="{00000000-0005-0000-0000-000084720000}"/>
    <cellStyle name="Normal 2 8" xfId="432" xr:uid="{00000000-0005-0000-0000-000085720000}"/>
    <cellStyle name="Normal 2 8 2" xfId="29424" xr:uid="{00000000-0005-0000-0000-000086720000}"/>
    <cellStyle name="Normal 2 8 3" xfId="29425" xr:uid="{00000000-0005-0000-0000-000087720000}"/>
    <cellStyle name="Normal 2 80" xfId="29426" xr:uid="{00000000-0005-0000-0000-000088720000}"/>
    <cellStyle name="Normal 2 81" xfId="29427" xr:uid="{00000000-0005-0000-0000-000089720000}"/>
    <cellStyle name="Normal 2 82" xfId="29428" xr:uid="{00000000-0005-0000-0000-00008A720000}"/>
    <cellStyle name="Normal 2 82 2" xfId="29429" xr:uid="{00000000-0005-0000-0000-00008B720000}"/>
    <cellStyle name="Normal 2 82 2 2" xfId="29430" xr:uid="{00000000-0005-0000-0000-00008C720000}"/>
    <cellStyle name="Normal 2 82 2 3" xfId="29431" xr:uid="{00000000-0005-0000-0000-00008D720000}"/>
    <cellStyle name="Normal 2 82 3" xfId="29432" xr:uid="{00000000-0005-0000-0000-00008E720000}"/>
    <cellStyle name="Normal 2 82 4" xfId="29433" xr:uid="{00000000-0005-0000-0000-00008F720000}"/>
    <cellStyle name="Normal 2 83" xfId="29434" xr:uid="{00000000-0005-0000-0000-000090720000}"/>
    <cellStyle name="Normal 2 83 2" xfId="29435" xr:uid="{00000000-0005-0000-0000-000091720000}"/>
    <cellStyle name="Normal 2 84" xfId="29436" xr:uid="{00000000-0005-0000-0000-000092720000}"/>
    <cellStyle name="Normal 2 84 2" xfId="29437" xr:uid="{00000000-0005-0000-0000-000093720000}"/>
    <cellStyle name="Normal 2 85" xfId="29438" xr:uid="{00000000-0005-0000-0000-000094720000}"/>
    <cellStyle name="Normal 2 85 2" xfId="29439" xr:uid="{00000000-0005-0000-0000-000095720000}"/>
    <cellStyle name="Normal 2 85 2 2" xfId="29440" xr:uid="{00000000-0005-0000-0000-000096720000}"/>
    <cellStyle name="Normal 2 85 3" xfId="29441" xr:uid="{00000000-0005-0000-0000-000097720000}"/>
    <cellStyle name="Normal 2 85 4" xfId="29442" xr:uid="{00000000-0005-0000-0000-000098720000}"/>
    <cellStyle name="Normal 2 85 5" xfId="29443" xr:uid="{00000000-0005-0000-0000-000099720000}"/>
    <cellStyle name="Normal 2 86" xfId="29444" xr:uid="{00000000-0005-0000-0000-00009A720000}"/>
    <cellStyle name="Normal 2 86 2" xfId="29445" xr:uid="{00000000-0005-0000-0000-00009B720000}"/>
    <cellStyle name="Normal 2 86 2 2" xfId="29446" xr:uid="{00000000-0005-0000-0000-00009C720000}"/>
    <cellStyle name="Normal 2 86 3" xfId="29447" xr:uid="{00000000-0005-0000-0000-00009D720000}"/>
    <cellStyle name="Normal 2 87" xfId="29448" xr:uid="{00000000-0005-0000-0000-00009E720000}"/>
    <cellStyle name="Normal 2 87 2" xfId="29449" xr:uid="{00000000-0005-0000-0000-00009F720000}"/>
    <cellStyle name="Normal 2 87 3" xfId="29450" xr:uid="{00000000-0005-0000-0000-0000A0720000}"/>
    <cellStyle name="Normal 2 87 4" xfId="29451" xr:uid="{00000000-0005-0000-0000-0000A1720000}"/>
    <cellStyle name="Normal 2 87 5" xfId="29452" xr:uid="{00000000-0005-0000-0000-0000A2720000}"/>
    <cellStyle name="Normal 2 88" xfId="29453" xr:uid="{00000000-0005-0000-0000-0000A3720000}"/>
    <cellStyle name="Normal 2 88 2" xfId="29454" xr:uid="{00000000-0005-0000-0000-0000A4720000}"/>
    <cellStyle name="Normal 2 88 3" xfId="29455" xr:uid="{00000000-0005-0000-0000-0000A5720000}"/>
    <cellStyle name="Normal 2 88 4" xfId="29456" xr:uid="{00000000-0005-0000-0000-0000A6720000}"/>
    <cellStyle name="Normal 2 88 5" xfId="29457" xr:uid="{00000000-0005-0000-0000-0000A7720000}"/>
    <cellStyle name="Normal 2 89" xfId="29458" xr:uid="{00000000-0005-0000-0000-0000A8720000}"/>
    <cellStyle name="Normal 2 89 2" xfId="29459" xr:uid="{00000000-0005-0000-0000-0000A9720000}"/>
    <cellStyle name="Normal 2 9" xfId="433" xr:uid="{00000000-0005-0000-0000-0000AA720000}"/>
    <cellStyle name="Normal 2 9 2" xfId="29460" xr:uid="{00000000-0005-0000-0000-0000AB720000}"/>
    <cellStyle name="Normal 2 9 3" xfId="29461" xr:uid="{00000000-0005-0000-0000-0000AC720000}"/>
    <cellStyle name="Normal 2 9 4" xfId="29462" xr:uid="{00000000-0005-0000-0000-0000AD720000}"/>
    <cellStyle name="Normal 2 9 5" xfId="29463" xr:uid="{00000000-0005-0000-0000-0000AE720000}"/>
    <cellStyle name="Normal 2 9_Enlaces" xfId="29464" xr:uid="{00000000-0005-0000-0000-0000AF720000}"/>
    <cellStyle name="Normal 2 90" xfId="29465" xr:uid="{00000000-0005-0000-0000-0000B0720000}"/>
    <cellStyle name="Normal 2 90 2" xfId="29466" xr:uid="{00000000-0005-0000-0000-0000B1720000}"/>
    <cellStyle name="Normal 2 91" xfId="29467" xr:uid="{00000000-0005-0000-0000-0000B2720000}"/>
    <cellStyle name="Normal 2 91 2" xfId="29468" xr:uid="{00000000-0005-0000-0000-0000B3720000}"/>
    <cellStyle name="Normal 2 92" xfId="29469" xr:uid="{00000000-0005-0000-0000-0000B4720000}"/>
    <cellStyle name="Normal 2 92 2" xfId="29470" xr:uid="{00000000-0005-0000-0000-0000B5720000}"/>
    <cellStyle name="Normal 2 93" xfId="29471" xr:uid="{00000000-0005-0000-0000-0000B6720000}"/>
    <cellStyle name="Normal 2 93 2" xfId="29472" xr:uid="{00000000-0005-0000-0000-0000B7720000}"/>
    <cellStyle name="Normal 2 94" xfId="29473" xr:uid="{00000000-0005-0000-0000-0000B8720000}"/>
    <cellStyle name="Normal 2 94 2" xfId="29474" xr:uid="{00000000-0005-0000-0000-0000B9720000}"/>
    <cellStyle name="Normal 2 95" xfId="29475" xr:uid="{00000000-0005-0000-0000-0000BA720000}"/>
    <cellStyle name="Normal 2 95 2" xfId="29476" xr:uid="{00000000-0005-0000-0000-0000BB720000}"/>
    <cellStyle name="Normal 2 96" xfId="29477" xr:uid="{00000000-0005-0000-0000-0000BC720000}"/>
    <cellStyle name="Normal 2 96 2" xfId="29478" xr:uid="{00000000-0005-0000-0000-0000BD720000}"/>
    <cellStyle name="Normal 2 97" xfId="29479" xr:uid="{00000000-0005-0000-0000-0000BE720000}"/>
    <cellStyle name="Normal 2 97 2" xfId="29480" xr:uid="{00000000-0005-0000-0000-0000BF720000}"/>
    <cellStyle name="Normal 2 98" xfId="29481" xr:uid="{00000000-0005-0000-0000-0000C0720000}"/>
    <cellStyle name="Normal 2 98 2" xfId="29482" xr:uid="{00000000-0005-0000-0000-0000C1720000}"/>
    <cellStyle name="Normal 2 99" xfId="29483" xr:uid="{00000000-0005-0000-0000-0000C2720000}"/>
    <cellStyle name="Normal 2 99 2" xfId="29484" xr:uid="{00000000-0005-0000-0000-0000C3720000}"/>
    <cellStyle name="Normal 20" xfId="29485" xr:uid="{00000000-0005-0000-0000-0000C4720000}"/>
    <cellStyle name="Normal 20 10" xfId="29486" xr:uid="{00000000-0005-0000-0000-0000C5720000}"/>
    <cellStyle name="Normal 20 11" xfId="29487" xr:uid="{00000000-0005-0000-0000-0000C6720000}"/>
    <cellStyle name="Normal 20 12" xfId="29488" xr:uid="{00000000-0005-0000-0000-0000C7720000}"/>
    <cellStyle name="Normal 20 13" xfId="29489" xr:uid="{00000000-0005-0000-0000-0000C8720000}"/>
    <cellStyle name="Normal 20 14" xfId="29490" xr:uid="{00000000-0005-0000-0000-0000C9720000}"/>
    <cellStyle name="Normal 20 15" xfId="29491" xr:uid="{00000000-0005-0000-0000-0000CA720000}"/>
    <cellStyle name="Normal 20 16" xfId="29492" xr:uid="{00000000-0005-0000-0000-0000CB720000}"/>
    <cellStyle name="Normal 20 17" xfId="29493" xr:uid="{00000000-0005-0000-0000-0000CC720000}"/>
    <cellStyle name="Normal 20 18" xfId="29494" xr:uid="{00000000-0005-0000-0000-0000CD720000}"/>
    <cellStyle name="Normal 20 19" xfId="29495" xr:uid="{00000000-0005-0000-0000-0000CE720000}"/>
    <cellStyle name="Normal 20 2" xfId="29496" xr:uid="{00000000-0005-0000-0000-0000CF720000}"/>
    <cellStyle name="Normal 20 2 2" xfId="29497" xr:uid="{00000000-0005-0000-0000-0000D0720000}"/>
    <cellStyle name="Normal 20 2 3" xfId="29498" xr:uid="{00000000-0005-0000-0000-0000D1720000}"/>
    <cellStyle name="Normal 20 2 4" xfId="29499" xr:uid="{00000000-0005-0000-0000-0000D2720000}"/>
    <cellStyle name="Normal 20 20" xfId="29500" xr:uid="{00000000-0005-0000-0000-0000D3720000}"/>
    <cellStyle name="Normal 20 21" xfId="29501" xr:uid="{00000000-0005-0000-0000-0000D4720000}"/>
    <cellStyle name="Normal 20 22" xfId="29502" xr:uid="{00000000-0005-0000-0000-0000D5720000}"/>
    <cellStyle name="Normal 20 23" xfId="29503" xr:uid="{00000000-0005-0000-0000-0000D6720000}"/>
    <cellStyle name="Normal 20 24" xfId="29504" xr:uid="{00000000-0005-0000-0000-0000D7720000}"/>
    <cellStyle name="Normal 20 25" xfId="29505" xr:uid="{00000000-0005-0000-0000-0000D8720000}"/>
    <cellStyle name="Normal 20 26" xfId="29506" xr:uid="{00000000-0005-0000-0000-0000D9720000}"/>
    <cellStyle name="Normal 20 3" xfId="29507" xr:uid="{00000000-0005-0000-0000-0000DA720000}"/>
    <cellStyle name="Normal 20 4" xfId="29508" xr:uid="{00000000-0005-0000-0000-0000DB720000}"/>
    <cellStyle name="Normal 20 5" xfId="29509" xr:uid="{00000000-0005-0000-0000-0000DC720000}"/>
    <cellStyle name="Normal 20 6" xfId="29510" xr:uid="{00000000-0005-0000-0000-0000DD720000}"/>
    <cellStyle name="Normal 20 7" xfId="29511" xr:uid="{00000000-0005-0000-0000-0000DE720000}"/>
    <cellStyle name="Normal 20 8" xfId="29512" xr:uid="{00000000-0005-0000-0000-0000DF720000}"/>
    <cellStyle name="Normal 20 9" xfId="29513" xr:uid="{00000000-0005-0000-0000-0000E0720000}"/>
    <cellStyle name="Normal 21" xfId="29514" xr:uid="{00000000-0005-0000-0000-0000E1720000}"/>
    <cellStyle name="Normal 21 10" xfId="29515" xr:uid="{00000000-0005-0000-0000-0000E2720000}"/>
    <cellStyle name="Normal 21 11" xfId="29516" xr:uid="{00000000-0005-0000-0000-0000E3720000}"/>
    <cellStyle name="Normal 21 12" xfId="29517" xr:uid="{00000000-0005-0000-0000-0000E4720000}"/>
    <cellStyle name="Normal 21 13" xfId="29518" xr:uid="{00000000-0005-0000-0000-0000E5720000}"/>
    <cellStyle name="Normal 21 14" xfId="29519" xr:uid="{00000000-0005-0000-0000-0000E6720000}"/>
    <cellStyle name="Normal 21 15" xfId="29520" xr:uid="{00000000-0005-0000-0000-0000E7720000}"/>
    <cellStyle name="Normal 21 16" xfId="29521" xr:uid="{00000000-0005-0000-0000-0000E8720000}"/>
    <cellStyle name="Normal 21 17" xfId="29522" xr:uid="{00000000-0005-0000-0000-0000E9720000}"/>
    <cellStyle name="Normal 21 18" xfId="29523" xr:uid="{00000000-0005-0000-0000-0000EA720000}"/>
    <cellStyle name="Normal 21 19" xfId="29524" xr:uid="{00000000-0005-0000-0000-0000EB720000}"/>
    <cellStyle name="Normal 21 2" xfId="29525" xr:uid="{00000000-0005-0000-0000-0000EC720000}"/>
    <cellStyle name="Normal 21 2 2" xfId="29526" xr:uid="{00000000-0005-0000-0000-0000ED720000}"/>
    <cellStyle name="Normal 21 2 3" xfId="29527" xr:uid="{00000000-0005-0000-0000-0000EE720000}"/>
    <cellStyle name="Normal 21 20" xfId="29528" xr:uid="{00000000-0005-0000-0000-0000EF720000}"/>
    <cellStyle name="Normal 21 21" xfId="29529" xr:uid="{00000000-0005-0000-0000-0000F0720000}"/>
    <cellStyle name="Normal 21 22" xfId="29530" xr:uid="{00000000-0005-0000-0000-0000F1720000}"/>
    <cellStyle name="Normal 21 23" xfId="29531" xr:uid="{00000000-0005-0000-0000-0000F2720000}"/>
    <cellStyle name="Normal 21 24" xfId="29532" xr:uid="{00000000-0005-0000-0000-0000F3720000}"/>
    <cellStyle name="Normal 21 25" xfId="29533" xr:uid="{00000000-0005-0000-0000-0000F4720000}"/>
    <cellStyle name="Normal 21 26" xfId="29534" xr:uid="{00000000-0005-0000-0000-0000F5720000}"/>
    <cellStyle name="Normal 21 3" xfId="29535" xr:uid="{00000000-0005-0000-0000-0000F6720000}"/>
    <cellStyle name="Normal 21 3 2" xfId="29536" xr:uid="{00000000-0005-0000-0000-0000F7720000}"/>
    <cellStyle name="Normal 21 3 3" xfId="29537" xr:uid="{00000000-0005-0000-0000-0000F8720000}"/>
    <cellStyle name="Normal 21 4" xfId="29538" xr:uid="{00000000-0005-0000-0000-0000F9720000}"/>
    <cellStyle name="Normal 21 5" xfId="29539" xr:uid="{00000000-0005-0000-0000-0000FA720000}"/>
    <cellStyle name="Normal 21 6" xfId="29540" xr:uid="{00000000-0005-0000-0000-0000FB720000}"/>
    <cellStyle name="Normal 21 7" xfId="29541" xr:uid="{00000000-0005-0000-0000-0000FC720000}"/>
    <cellStyle name="Normal 21 8" xfId="29542" xr:uid="{00000000-0005-0000-0000-0000FD720000}"/>
    <cellStyle name="Normal 21 9" xfId="29543" xr:uid="{00000000-0005-0000-0000-0000FE720000}"/>
    <cellStyle name="Normal 22" xfId="29544" xr:uid="{00000000-0005-0000-0000-0000FF720000}"/>
    <cellStyle name="Normal 22 10" xfId="29545" xr:uid="{00000000-0005-0000-0000-000000730000}"/>
    <cellStyle name="Normal 22 11" xfId="29546" xr:uid="{00000000-0005-0000-0000-000001730000}"/>
    <cellStyle name="Normal 22 12" xfId="29547" xr:uid="{00000000-0005-0000-0000-000002730000}"/>
    <cellStyle name="Normal 22 13" xfId="29548" xr:uid="{00000000-0005-0000-0000-000003730000}"/>
    <cellStyle name="Normal 22 14" xfId="29549" xr:uid="{00000000-0005-0000-0000-000004730000}"/>
    <cellStyle name="Normal 22 15" xfId="29550" xr:uid="{00000000-0005-0000-0000-000005730000}"/>
    <cellStyle name="Normal 22 16" xfId="29551" xr:uid="{00000000-0005-0000-0000-000006730000}"/>
    <cellStyle name="Normal 22 17" xfId="29552" xr:uid="{00000000-0005-0000-0000-000007730000}"/>
    <cellStyle name="Normal 22 18" xfId="29553" xr:uid="{00000000-0005-0000-0000-000008730000}"/>
    <cellStyle name="Normal 22 19" xfId="29554" xr:uid="{00000000-0005-0000-0000-000009730000}"/>
    <cellStyle name="Normal 22 2" xfId="29555" xr:uid="{00000000-0005-0000-0000-00000A730000}"/>
    <cellStyle name="Normal 22 2 2" xfId="29556" xr:uid="{00000000-0005-0000-0000-00000B730000}"/>
    <cellStyle name="Normal 22 2 3" xfId="29557" xr:uid="{00000000-0005-0000-0000-00000C730000}"/>
    <cellStyle name="Normal 22 20" xfId="29558" xr:uid="{00000000-0005-0000-0000-00000D730000}"/>
    <cellStyle name="Normal 22 21" xfId="29559" xr:uid="{00000000-0005-0000-0000-00000E730000}"/>
    <cellStyle name="Normal 22 22" xfId="29560" xr:uid="{00000000-0005-0000-0000-00000F730000}"/>
    <cellStyle name="Normal 22 23" xfId="29561" xr:uid="{00000000-0005-0000-0000-000010730000}"/>
    <cellStyle name="Normal 22 24" xfId="29562" xr:uid="{00000000-0005-0000-0000-000011730000}"/>
    <cellStyle name="Normal 22 25" xfId="29563" xr:uid="{00000000-0005-0000-0000-000012730000}"/>
    <cellStyle name="Normal 22 26" xfId="29564" xr:uid="{00000000-0005-0000-0000-000013730000}"/>
    <cellStyle name="Normal 22 3" xfId="29565" xr:uid="{00000000-0005-0000-0000-000014730000}"/>
    <cellStyle name="Normal 22 3 2" xfId="29566" xr:uid="{00000000-0005-0000-0000-000015730000}"/>
    <cellStyle name="Normal 22 3 3" xfId="29567" xr:uid="{00000000-0005-0000-0000-000016730000}"/>
    <cellStyle name="Normal 22 3 4" xfId="29568" xr:uid="{00000000-0005-0000-0000-000017730000}"/>
    <cellStyle name="Normal 22 3 5" xfId="29569" xr:uid="{00000000-0005-0000-0000-000018730000}"/>
    <cellStyle name="Normal 22 4" xfId="29570" xr:uid="{00000000-0005-0000-0000-000019730000}"/>
    <cellStyle name="Normal 22 5" xfId="29571" xr:uid="{00000000-0005-0000-0000-00001A730000}"/>
    <cellStyle name="Normal 22 6" xfId="29572" xr:uid="{00000000-0005-0000-0000-00001B730000}"/>
    <cellStyle name="Normal 22 7" xfId="29573" xr:uid="{00000000-0005-0000-0000-00001C730000}"/>
    <cellStyle name="Normal 22 8" xfId="29574" xr:uid="{00000000-0005-0000-0000-00001D730000}"/>
    <cellStyle name="Normal 22 9" xfId="29575" xr:uid="{00000000-0005-0000-0000-00001E730000}"/>
    <cellStyle name="Normal 23" xfId="29576" xr:uid="{00000000-0005-0000-0000-00001F730000}"/>
    <cellStyle name="Normal 23 10" xfId="29577" xr:uid="{00000000-0005-0000-0000-000020730000}"/>
    <cellStyle name="Normal 23 11" xfId="29578" xr:uid="{00000000-0005-0000-0000-000021730000}"/>
    <cellStyle name="Normal 23 12" xfId="29579" xr:uid="{00000000-0005-0000-0000-000022730000}"/>
    <cellStyle name="Normal 23 13" xfId="29580" xr:uid="{00000000-0005-0000-0000-000023730000}"/>
    <cellStyle name="Normal 23 14" xfId="29581" xr:uid="{00000000-0005-0000-0000-000024730000}"/>
    <cellStyle name="Normal 23 15" xfId="29582" xr:uid="{00000000-0005-0000-0000-000025730000}"/>
    <cellStyle name="Normal 23 16" xfId="29583" xr:uid="{00000000-0005-0000-0000-000026730000}"/>
    <cellStyle name="Normal 23 17" xfId="29584" xr:uid="{00000000-0005-0000-0000-000027730000}"/>
    <cellStyle name="Normal 23 18" xfId="29585" xr:uid="{00000000-0005-0000-0000-000028730000}"/>
    <cellStyle name="Normal 23 19" xfId="29586" xr:uid="{00000000-0005-0000-0000-000029730000}"/>
    <cellStyle name="Normal 23 2" xfId="29587" xr:uid="{00000000-0005-0000-0000-00002A730000}"/>
    <cellStyle name="Normal 23 2 2" xfId="29588" xr:uid="{00000000-0005-0000-0000-00002B730000}"/>
    <cellStyle name="Normal 23 2 3" xfId="29589" xr:uid="{00000000-0005-0000-0000-00002C730000}"/>
    <cellStyle name="Normal 23 20" xfId="29590" xr:uid="{00000000-0005-0000-0000-00002D730000}"/>
    <cellStyle name="Normal 23 21" xfId="29591" xr:uid="{00000000-0005-0000-0000-00002E730000}"/>
    <cellStyle name="Normal 23 22" xfId="29592" xr:uid="{00000000-0005-0000-0000-00002F730000}"/>
    <cellStyle name="Normal 23 23" xfId="29593" xr:uid="{00000000-0005-0000-0000-000030730000}"/>
    <cellStyle name="Normal 23 24" xfId="29594" xr:uid="{00000000-0005-0000-0000-000031730000}"/>
    <cellStyle name="Normal 23 25" xfId="29595" xr:uid="{00000000-0005-0000-0000-000032730000}"/>
    <cellStyle name="Normal 23 26" xfId="29596" xr:uid="{00000000-0005-0000-0000-000033730000}"/>
    <cellStyle name="Normal 23 3" xfId="29597" xr:uid="{00000000-0005-0000-0000-000034730000}"/>
    <cellStyle name="Normal 23 3 2" xfId="29598" xr:uid="{00000000-0005-0000-0000-000035730000}"/>
    <cellStyle name="Normal 23 3 3" xfId="29599" xr:uid="{00000000-0005-0000-0000-000036730000}"/>
    <cellStyle name="Normal 23 3 4" xfId="29600" xr:uid="{00000000-0005-0000-0000-000037730000}"/>
    <cellStyle name="Normal 23 3 5" xfId="29601" xr:uid="{00000000-0005-0000-0000-000038730000}"/>
    <cellStyle name="Normal 23 4" xfId="29602" xr:uid="{00000000-0005-0000-0000-000039730000}"/>
    <cellStyle name="Normal 23 5" xfId="29603" xr:uid="{00000000-0005-0000-0000-00003A730000}"/>
    <cellStyle name="Normal 23 6" xfId="29604" xr:uid="{00000000-0005-0000-0000-00003B730000}"/>
    <cellStyle name="Normal 23 7" xfId="29605" xr:uid="{00000000-0005-0000-0000-00003C730000}"/>
    <cellStyle name="Normal 23 8" xfId="29606" xr:uid="{00000000-0005-0000-0000-00003D730000}"/>
    <cellStyle name="Normal 23 9" xfId="29607" xr:uid="{00000000-0005-0000-0000-00003E730000}"/>
    <cellStyle name="Normal 24" xfId="29608" xr:uid="{00000000-0005-0000-0000-00003F730000}"/>
    <cellStyle name="Normal 24 10" xfId="29609" xr:uid="{00000000-0005-0000-0000-000040730000}"/>
    <cellStyle name="Normal 24 11" xfId="29610" xr:uid="{00000000-0005-0000-0000-000041730000}"/>
    <cellStyle name="Normal 24 12" xfId="29611" xr:uid="{00000000-0005-0000-0000-000042730000}"/>
    <cellStyle name="Normal 24 13" xfId="29612" xr:uid="{00000000-0005-0000-0000-000043730000}"/>
    <cellStyle name="Normal 24 14" xfId="29613" xr:uid="{00000000-0005-0000-0000-000044730000}"/>
    <cellStyle name="Normal 24 15" xfId="29614" xr:uid="{00000000-0005-0000-0000-000045730000}"/>
    <cellStyle name="Normal 24 16" xfId="29615" xr:uid="{00000000-0005-0000-0000-000046730000}"/>
    <cellStyle name="Normal 24 17" xfId="29616" xr:uid="{00000000-0005-0000-0000-000047730000}"/>
    <cellStyle name="Normal 24 18" xfId="29617" xr:uid="{00000000-0005-0000-0000-000048730000}"/>
    <cellStyle name="Normal 24 19" xfId="29618" xr:uid="{00000000-0005-0000-0000-000049730000}"/>
    <cellStyle name="Normal 24 2" xfId="29619" xr:uid="{00000000-0005-0000-0000-00004A730000}"/>
    <cellStyle name="Normal 24 20" xfId="29620" xr:uid="{00000000-0005-0000-0000-00004B730000}"/>
    <cellStyle name="Normal 24 21" xfId="29621" xr:uid="{00000000-0005-0000-0000-00004C730000}"/>
    <cellStyle name="Normal 24 22" xfId="29622" xr:uid="{00000000-0005-0000-0000-00004D730000}"/>
    <cellStyle name="Normal 24 23" xfId="29623" xr:uid="{00000000-0005-0000-0000-00004E730000}"/>
    <cellStyle name="Normal 24 24" xfId="29624" xr:uid="{00000000-0005-0000-0000-00004F730000}"/>
    <cellStyle name="Normal 24 25" xfId="29625" xr:uid="{00000000-0005-0000-0000-000050730000}"/>
    <cellStyle name="Normal 24 26" xfId="29626" xr:uid="{00000000-0005-0000-0000-000051730000}"/>
    <cellStyle name="Normal 24 27" xfId="29627" xr:uid="{00000000-0005-0000-0000-000052730000}"/>
    <cellStyle name="Normal 24 3" xfId="29628" xr:uid="{00000000-0005-0000-0000-000053730000}"/>
    <cellStyle name="Normal 24 4" xfId="29629" xr:uid="{00000000-0005-0000-0000-000054730000}"/>
    <cellStyle name="Normal 24 5" xfId="29630" xr:uid="{00000000-0005-0000-0000-000055730000}"/>
    <cellStyle name="Normal 24 6" xfId="29631" xr:uid="{00000000-0005-0000-0000-000056730000}"/>
    <cellStyle name="Normal 24 7" xfId="29632" xr:uid="{00000000-0005-0000-0000-000057730000}"/>
    <cellStyle name="Normal 24 8" xfId="29633" xr:uid="{00000000-0005-0000-0000-000058730000}"/>
    <cellStyle name="Normal 24 9" xfId="29634" xr:uid="{00000000-0005-0000-0000-000059730000}"/>
    <cellStyle name="Normal 25" xfId="29635" xr:uid="{00000000-0005-0000-0000-00005A730000}"/>
    <cellStyle name="Normal 25 10" xfId="29636" xr:uid="{00000000-0005-0000-0000-00005B730000}"/>
    <cellStyle name="Normal 25 11" xfId="29637" xr:uid="{00000000-0005-0000-0000-00005C730000}"/>
    <cellStyle name="Normal 25 12" xfId="29638" xr:uid="{00000000-0005-0000-0000-00005D730000}"/>
    <cellStyle name="Normal 25 13" xfId="29639" xr:uid="{00000000-0005-0000-0000-00005E730000}"/>
    <cellStyle name="Normal 25 14" xfId="29640" xr:uid="{00000000-0005-0000-0000-00005F730000}"/>
    <cellStyle name="Normal 25 15" xfId="29641" xr:uid="{00000000-0005-0000-0000-000060730000}"/>
    <cellStyle name="Normal 25 16" xfId="29642" xr:uid="{00000000-0005-0000-0000-000061730000}"/>
    <cellStyle name="Normal 25 17" xfId="29643" xr:uid="{00000000-0005-0000-0000-000062730000}"/>
    <cellStyle name="Normal 25 18" xfId="29644" xr:uid="{00000000-0005-0000-0000-000063730000}"/>
    <cellStyle name="Normal 25 19" xfId="29645" xr:uid="{00000000-0005-0000-0000-000064730000}"/>
    <cellStyle name="Normal 25 2" xfId="29646" xr:uid="{00000000-0005-0000-0000-000065730000}"/>
    <cellStyle name="Normal 25 20" xfId="29647" xr:uid="{00000000-0005-0000-0000-000066730000}"/>
    <cellStyle name="Normal 25 21" xfId="29648" xr:uid="{00000000-0005-0000-0000-000067730000}"/>
    <cellStyle name="Normal 25 22" xfId="29649" xr:uid="{00000000-0005-0000-0000-000068730000}"/>
    <cellStyle name="Normal 25 23" xfId="29650" xr:uid="{00000000-0005-0000-0000-000069730000}"/>
    <cellStyle name="Normal 25 24" xfId="29651" xr:uid="{00000000-0005-0000-0000-00006A730000}"/>
    <cellStyle name="Normal 25 25" xfId="29652" xr:uid="{00000000-0005-0000-0000-00006B730000}"/>
    <cellStyle name="Normal 25 3" xfId="29653" xr:uid="{00000000-0005-0000-0000-00006C730000}"/>
    <cellStyle name="Normal 25 4" xfId="29654" xr:uid="{00000000-0005-0000-0000-00006D730000}"/>
    <cellStyle name="Normal 25 5" xfId="29655" xr:uid="{00000000-0005-0000-0000-00006E730000}"/>
    <cellStyle name="Normal 25 6" xfId="29656" xr:uid="{00000000-0005-0000-0000-00006F730000}"/>
    <cellStyle name="Normal 25 7" xfId="29657" xr:uid="{00000000-0005-0000-0000-000070730000}"/>
    <cellStyle name="Normal 25 8" xfId="29658" xr:uid="{00000000-0005-0000-0000-000071730000}"/>
    <cellStyle name="Normal 25 9" xfId="29659" xr:uid="{00000000-0005-0000-0000-000072730000}"/>
    <cellStyle name="Normal 26" xfId="29660" xr:uid="{00000000-0005-0000-0000-000073730000}"/>
    <cellStyle name="Normal 26 10" xfId="29661" xr:uid="{00000000-0005-0000-0000-000074730000}"/>
    <cellStyle name="Normal 26 11" xfId="29662" xr:uid="{00000000-0005-0000-0000-000075730000}"/>
    <cellStyle name="Normal 26 12" xfId="29663" xr:uid="{00000000-0005-0000-0000-000076730000}"/>
    <cellStyle name="Normal 26 13" xfId="29664" xr:uid="{00000000-0005-0000-0000-000077730000}"/>
    <cellStyle name="Normal 26 14" xfId="29665" xr:uid="{00000000-0005-0000-0000-000078730000}"/>
    <cellStyle name="Normal 26 15" xfId="29666" xr:uid="{00000000-0005-0000-0000-000079730000}"/>
    <cellStyle name="Normal 26 16" xfId="29667" xr:uid="{00000000-0005-0000-0000-00007A730000}"/>
    <cellStyle name="Normal 26 17" xfId="29668" xr:uid="{00000000-0005-0000-0000-00007B730000}"/>
    <cellStyle name="Normal 26 18" xfId="29669" xr:uid="{00000000-0005-0000-0000-00007C730000}"/>
    <cellStyle name="Normal 26 19" xfId="29670" xr:uid="{00000000-0005-0000-0000-00007D730000}"/>
    <cellStyle name="Normal 26 2" xfId="29671" xr:uid="{00000000-0005-0000-0000-00007E730000}"/>
    <cellStyle name="Normal 26 20" xfId="29672" xr:uid="{00000000-0005-0000-0000-00007F730000}"/>
    <cellStyle name="Normal 26 21" xfId="29673" xr:uid="{00000000-0005-0000-0000-000080730000}"/>
    <cellStyle name="Normal 26 22" xfId="29674" xr:uid="{00000000-0005-0000-0000-000081730000}"/>
    <cellStyle name="Normal 26 23" xfId="29675" xr:uid="{00000000-0005-0000-0000-000082730000}"/>
    <cellStyle name="Normal 26 24" xfId="29676" xr:uid="{00000000-0005-0000-0000-000083730000}"/>
    <cellStyle name="Normal 26 25" xfId="29677" xr:uid="{00000000-0005-0000-0000-000084730000}"/>
    <cellStyle name="Normal 26 3" xfId="29678" xr:uid="{00000000-0005-0000-0000-000085730000}"/>
    <cellStyle name="Normal 26 4" xfId="29679" xr:uid="{00000000-0005-0000-0000-000086730000}"/>
    <cellStyle name="Normal 26 5" xfId="29680" xr:uid="{00000000-0005-0000-0000-000087730000}"/>
    <cellStyle name="Normal 26 6" xfId="29681" xr:uid="{00000000-0005-0000-0000-000088730000}"/>
    <cellStyle name="Normal 26 7" xfId="29682" xr:uid="{00000000-0005-0000-0000-000089730000}"/>
    <cellStyle name="Normal 26 8" xfId="29683" xr:uid="{00000000-0005-0000-0000-00008A730000}"/>
    <cellStyle name="Normal 26 9" xfId="29684" xr:uid="{00000000-0005-0000-0000-00008B730000}"/>
    <cellStyle name="Normal 27" xfId="29685" xr:uid="{00000000-0005-0000-0000-00008C730000}"/>
    <cellStyle name="Normal 27 2" xfId="29686" xr:uid="{00000000-0005-0000-0000-00008D730000}"/>
    <cellStyle name="Normal 28" xfId="29687" xr:uid="{00000000-0005-0000-0000-00008E730000}"/>
    <cellStyle name="Normal 28 10" xfId="29688" xr:uid="{00000000-0005-0000-0000-00008F730000}"/>
    <cellStyle name="Normal 28 11" xfId="29689" xr:uid="{00000000-0005-0000-0000-000090730000}"/>
    <cellStyle name="Normal 28 12" xfId="29690" xr:uid="{00000000-0005-0000-0000-000091730000}"/>
    <cellStyle name="Normal 28 13" xfId="29691" xr:uid="{00000000-0005-0000-0000-000092730000}"/>
    <cellStyle name="Normal 28 14" xfId="29692" xr:uid="{00000000-0005-0000-0000-000093730000}"/>
    <cellStyle name="Normal 28 15" xfId="29693" xr:uid="{00000000-0005-0000-0000-000094730000}"/>
    <cellStyle name="Normal 28 16" xfId="29694" xr:uid="{00000000-0005-0000-0000-000095730000}"/>
    <cellStyle name="Normal 28 17" xfId="29695" xr:uid="{00000000-0005-0000-0000-000096730000}"/>
    <cellStyle name="Normal 28 18" xfId="29696" xr:uid="{00000000-0005-0000-0000-000097730000}"/>
    <cellStyle name="Normal 28 19" xfId="29697" xr:uid="{00000000-0005-0000-0000-000098730000}"/>
    <cellStyle name="Normal 28 2" xfId="29698" xr:uid="{00000000-0005-0000-0000-000099730000}"/>
    <cellStyle name="Normal 28 2 2" xfId="29699" xr:uid="{00000000-0005-0000-0000-00009A730000}"/>
    <cellStyle name="Normal 28 2 3" xfId="29700" xr:uid="{00000000-0005-0000-0000-00009B730000}"/>
    <cellStyle name="Normal 28 20" xfId="29701" xr:uid="{00000000-0005-0000-0000-00009C730000}"/>
    <cellStyle name="Normal 28 21" xfId="29702" xr:uid="{00000000-0005-0000-0000-00009D730000}"/>
    <cellStyle name="Normal 28 22" xfId="29703" xr:uid="{00000000-0005-0000-0000-00009E730000}"/>
    <cellStyle name="Normal 28 23" xfId="29704" xr:uid="{00000000-0005-0000-0000-00009F730000}"/>
    <cellStyle name="Normal 28 24" xfId="29705" xr:uid="{00000000-0005-0000-0000-0000A0730000}"/>
    <cellStyle name="Normal 28 25" xfId="29706" xr:uid="{00000000-0005-0000-0000-0000A1730000}"/>
    <cellStyle name="Normal 28 26" xfId="29707" xr:uid="{00000000-0005-0000-0000-0000A2730000}"/>
    <cellStyle name="Normal 28 3" xfId="29708" xr:uid="{00000000-0005-0000-0000-0000A3730000}"/>
    <cellStyle name="Normal 28 3 2" xfId="29709" xr:uid="{00000000-0005-0000-0000-0000A4730000}"/>
    <cellStyle name="Normal 28 3 3" xfId="29710" xr:uid="{00000000-0005-0000-0000-0000A5730000}"/>
    <cellStyle name="Normal 28 4" xfId="29711" xr:uid="{00000000-0005-0000-0000-0000A6730000}"/>
    <cellStyle name="Normal 28 5" xfId="29712" xr:uid="{00000000-0005-0000-0000-0000A7730000}"/>
    <cellStyle name="Normal 28 6" xfId="29713" xr:uid="{00000000-0005-0000-0000-0000A8730000}"/>
    <cellStyle name="Normal 28 7" xfId="29714" xr:uid="{00000000-0005-0000-0000-0000A9730000}"/>
    <cellStyle name="Normal 28 8" xfId="29715" xr:uid="{00000000-0005-0000-0000-0000AA730000}"/>
    <cellStyle name="Normal 28 9" xfId="29716" xr:uid="{00000000-0005-0000-0000-0000AB730000}"/>
    <cellStyle name="Normal 29" xfId="29717" xr:uid="{00000000-0005-0000-0000-0000AC730000}"/>
    <cellStyle name="Normal 29 10" xfId="29718" xr:uid="{00000000-0005-0000-0000-0000AD730000}"/>
    <cellStyle name="Normal 29 11" xfId="29719" xr:uid="{00000000-0005-0000-0000-0000AE730000}"/>
    <cellStyle name="Normal 29 12" xfId="29720" xr:uid="{00000000-0005-0000-0000-0000AF730000}"/>
    <cellStyle name="Normal 29 13" xfId="29721" xr:uid="{00000000-0005-0000-0000-0000B0730000}"/>
    <cellStyle name="Normal 29 14" xfId="29722" xr:uid="{00000000-0005-0000-0000-0000B1730000}"/>
    <cellStyle name="Normal 29 15" xfId="29723" xr:uid="{00000000-0005-0000-0000-0000B2730000}"/>
    <cellStyle name="Normal 29 16" xfId="29724" xr:uid="{00000000-0005-0000-0000-0000B3730000}"/>
    <cellStyle name="Normal 29 17" xfId="29725" xr:uid="{00000000-0005-0000-0000-0000B4730000}"/>
    <cellStyle name="Normal 29 18" xfId="29726" xr:uid="{00000000-0005-0000-0000-0000B5730000}"/>
    <cellStyle name="Normal 29 19" xfId="29727" xr:uid="{00000000-0005-0000-0000-0000B6730000}"/>
    <cellStyle name="Normal 29 2" xfId="29728" xr:uid="{00000000-0005-0000-0000-0000B7730000}"/>
    <cellStyle name="Normal 29 2 2" xfId="29729" xr:uid="{00000000-0005-0000-0000-0000B8730000}"/>
    <cellStyle name="Normal 29 2 3" xfId="29730" xr:uid="{00000000-0005-0000-0000-0000B9730000}"/>
    <cellStyle name="Normal 29 20" xfId="29731" xr:uid="{00000000-0005-0000-0000-0000BA730000}"/>
    <cellStyle name="Normal 29 21" xfId="29732" xr:uid="{00000000-0005-0000-0000-0000BB730000}"/>
    <cellStyle name="Normal 29 22" xfId="29733" xr:uid="{00000000-0005-0000-0000-0000BC730000}"/>
    <cellStyle name="Normal 29 23" xfId="29734" xr:uid="{00000000-0005-0000-0000-0000BD730000}"/>
    <cellStyle name="Normal 29 24" xfId="29735" xr:uid="{00000000-0005-0000-0000-0000BE730000}"/>
    <cellStyle name="Normal 29 25" xfId="29736" xr:uid="{00000000-0005-0000-0000-0000BF730000}"/>
    <cellStyle name="Normal 29 26" xfId="29737" xr:uid="{00000000-0005-0000-0000-0000C0730000}"/>
    <cellStyle name="Normal 29 3" xfId="29738" xr:uid="{00000000-0005-0000-0000-0000C1730000}"/>
    <cellStyle name="Normal 29 3 2" xfId="29739" xr:uid="{00000000-0005-0000-0000-0000C2730000}"/>
    <cellStyle name="Normal 29 3 3" xfId="29740" xr:uid="{00000000-0005-0000-0000-0000C3730000}"/>
    <cellStyle name="Normal 29 4" xfId="29741" xr:uid="{00000000-0005-0000-0000-0000C4730000}"/>
    <cellStyle name="Normal 29 5" xfId="29742" xr:uid="{00000000-0005-0000-0000-0000C5730000}"/>
    <cellStyle name="Normal 29 6" xfId="29743" xr:uid="{00000000-0005-0000-0000-0000C6730000}"/>
    <cellStyle name="Normal 29 7" xfId="29744" xr:uid="{00000000-0005-0000-0000-0000C7730000}"/>
    <cellStyle name="Normal 29 8" xfId="29745" xr:uid="{00000000-0005-0000-0000-0000C8730000}"/>
    <cellStyle name="Normal 29 9" xfId="29746" xr:uid="{00000000-0005-0000-0000-0000C9730000}"/>
    <cellStyle name="Normal 3" xfId="434" xr:uid="{00000000-0005-0000-0000-0000CA730000}"/>
    <cellStyle name="Normal 3 10" xfId="29747" xr:uid="{00000000-0005-0000-0000-0000CB730000}"/>
    <cellStyle name="Normal 3 10 2" xfId="29748" xr:uid="{00000000-0005-0000-0000-0000CC730000}"/>
    <cellStyle name="Normal 3 10 3" xfId="29749" xr:uid="{00000000-0005-0000-0000-0000CD730000}"/>
    <cellStyle name="Normal 3 10 4" xfId="29750" xr:uid="{00000000-0005-0000-0000-0000CE730000}"/>
    <cellStyle name="Normal 3 10 5" xfId="29751" xr:uid="{00000000-0005-0000-0000-0000CF730000}"/>
    <cellStyle name="Normal 3 10 6" xfId="29752" xr:uid="{00000000-0005-0000-0000-0000D0730000}"/>
    <cellStyle name="Normal 3 10_Enlaces" xfId="29753" xr:uid="{00000000-0005-0000-0000-0000D1730000}"/>
    <cellStyle name="Normal 3 100" xfId="29754" xr:uid="{00000000-0005-0000-0000-0000D2730000}"/>
    <cellStyle name="Normal 3 100 2" xfId="29755" xr:uid="{00000000-0005-0000-0000-0000D3730000}"/>
    <cellStyle name="Normal 3 100 3" xfId="29756" xr:uid="{00000000-0005-0000-0000-0000D4730000}"/>
    <cellStyle name="Normal 3 101" xfId="29757" xr:uid="{00000000-0005-0000-0000-0000D5730000}"/>
    <cellStyle name="Normal 3 101 2" xfId="29758" xr:uid="{00000000-0005-0000-0000-0000D6730000}"/>
    <cellStyle name="Normal 3 101 3" xfId="29759" xr:uid="{00000000-0005-0000-0000-0000D7730000}"/>
    <cellStyle name="Normal 3 102" xfId="29760" xr:uid="{00000000-0005-0000-0000-0000D8730000}"/>
    <cellStyle name="Normal 3 102 2" xfId="29761" xr:uid="{00000000-0005-0000-0000-0000D9730000}"/>
    <cellStyle name="Normal 3 102 3" xfId="29762" xr:uid="{00000000-0005-0000-0000-0000DA730000}"/>
    <cellStyle name="Normal 3 103" xfId="29763" xr:uid="{00000000-0005-0000-0000-0000DB730000}"/>
    <cellStyle name="Normal 3 103 2" xfId="29764" xr:uid="{00000000-0005-0000-0000-0000DC730000}"/>
    <cellStyle name="Normal 3 103 3" xfId="29765" xr:uid="{00000000-0005-0000-0000-0000DD730000}"/>
    <cellStyle name="Normal 3 104" xfId="29766" xr:uid="{00000000-0005-0000-0000-0000DE730000}"/>
    <cellStyle name="Normal 3 104 2" xfId="29767" xr:uid="{00000000-0005-0000-0000-0000DF730000}"/>
    <cellStyle name="Normal 3 104 3" xfId="29768" xr:uid="{00000000-0005-0000-0000-0000E0730000}"/>
    <cellStyle name="Normal 3 105" xfId="29769" xr:uid="{00000000-0005-0000-0000-0000E1730000}"/>
    <cellStyle name="Normal 3 105 2" xfId="29770" xr:uid="{00000000-0005-0000-0000-0000E2730000}"/>
    <cellStyle name="Normal 3 105 3" xfId="29771" xr:uid="{00000000-0005-0000-0000-0000E3730000}"/>
    <cellStyle name="Normal 3 106" xfId="29772" xr:uid="{00000000-0005-0000-0000-0000E4730000}"/>
    <cellStyle name="Normal 3 106 2" xfId="29773" xr:uid="{00000000-0005-0000-0000-0000E5730000}"/>
    <cellStyle name="Normal 3 106 3" xfId="29774" xr:uid="{00000000-0005-0000-0000-0000E6730000}"/>
    <cellStyle name="Normal 3 107" xfId="29775" xr:uid="{00000000-0005-0000-0000-0000E7730000}"/>
    <cellStyle name="Normal 3 107 2" xfId="29776" xr:uid="{00000000-0005-0000-0000-0000E8730000}"/>
    <cellStyle name="Normal 3 107 3" xfId="29777" xr:uid="{00000000-0005-0000-0000-0000E9730000}"/>
    <cellStyle name="Normal 3 108" xfId="29778" xr:uid="{00000000-0005-0000-0000-0000EA730000}"/>
    <cellStyle name="Normal 3 108 2" xfId="29779" xr:uid="{00000000-0005-0000-0000-0000EB730000}"/>
    <cellStyle name="Normal 3 108 3" xfId="29780" xr:uid="{00000000-0005-0000-0000-0000EC730000}"/>
    <cellStyle name="Normal 3 109" xfId="29781" xr:uid="{00000000-0005-0000-0000-0000ED730000}"/>
    <cellStyle name="Normal 3 109 2" xfId="29782" xr:uid="{00000000-0005-0000-0000-0000EE730000}"/>
    <cellStyle name="Normal 3 109 3" xfId="29783" xr:uid="{00000000-0005-0000-0000-0000EF730000}"/>
    <cellStyle name="Normal 3 11" xfId="29784" xr:uid="{00000000-0005-0000-0000-0000F0730000}"/>
    <cellStyle name="Normal 3 11 2" xfId="29785" xr:uid="{00000000-0005-0000-0000-0000F1730000}"/>
    <cellStyle name="Normal 3 11 3" xfId="29786" xr:uid="{00000000-0005-0000-0000-0000F2730000}"/>
    <cellStyle name="Normal 3 11 4" xfId="29787" xr:uid="{00000000-0005-0000-0000-0000F3730000}"/>
    <cellStyle name="Normal 3 11_Enlaces" xfId="29788" xr:uid="{00000000-0005-0000-0000-0000F4730000}"/>
    <cellStyle name="Normal 3 110" xfId="29789" xr:uid="{00000000-0005-0000-0000-0000F5730000}"/>
    <cellStyle name="Normal 3 110 2" xfId="29790" xr:uid="{00000000-0005-0000-0000-0000F6730000}"/>
    <cellStyle name="Normal 3 110 3" xfId="29791" xr:uid="{00000000-0005-0000-0000-0000F7730000}"/>
    <cellStyle name="Normal 3 111" xfId="29792" xr:uid="{00000000-0005-0000-0000-0000F8730000}"/>
    <cellStyle name="Normal 3 111 2" xfId="29793" xr:uid="{00000000-0005-0000-0000-0000F9730000}"/>
    <cellStyle name="Normal 3 111 3" xfId="29794" xr:uid="{00000000-0005-0000-0000-0000FA730000}"/>
    <cellStyle name="Normal 3 112" xfId="29795" xr:uid="{00000000-0005-0000-0000-0000FB730000}"/>
    <cellStyle name="Normal 3 112 2" xfId="29796" xr:uid="{00000000-0005-0000-0000-0000FC730000}"/>
    <cellStyle name="Normal 3 112 3" xfId="29797" xr:uid="{00000000-0005-0000-0000-0000FD730000}"/>
    <cellStyle name="Normal 3 113" xfId="29798" xr:uid="{00000000-0005-0000-0000-0000FE730000}"/>
    <cellStyle name="Normal 3 113 2" xfId="29799" xr:uid="{00000000-0005-0000-0000-0000FF730000}"/>
    <cellStyle name="Normal 3 113 3" xfId="29800" xr:uid="{00000000-0005-0000-0000-000000740000}"/>
    <cellStyle name="Normal 3 114" xfId="29801" xr:uid="{00000000-0005-0000-0000-000001740000}"/>
    <cellStyle name="Normal 3 114 2" xfId="29802" xr:uid="{00000000-0005-0000-0000-000002740000}"/>
    <cellStyle name="Normal 3 114 3" xfId="29803" xr:uid="{00000000-0005-0000-0000-000003740000}"/>
    <cellStyle name="Normal 3 115" xfId="29804" xr:uid="{00000000-0005-0000-0000-000004740000}"/>
    <cellStyle name="Normal 3 115 2" xfId="29805" xr:uid="{00000000-0005-0000-0000-000005740000}"/>
    <cellStyle name="Normal 3 115 3" xfId="29806" xr:uid="{00000000-0005-0000-0000-000006740000}"/>
    <cellStyle name="Normal 3 116" xfId="29807" xr:uid="{00000000-0005-0000-0000-000007740000}"/>
    <cellStyle name="Normal 3 116 2" xfId="29808" xr:uid="{00000000-0005-0000-0000-000008740000}"/>
    <cellStyle name="Normal 3 116 3" xfId="29809" xr:uid="{00000000-0005-0000-0000-000009740000}"/>
    <cellStyle name="Normal 3 117" xfId="29810" xr:uid="{00000000-0005-0000-0000-00000A740000}"/>
    <cellStyle name="Normal 3 117 2" xfId="29811" xr:uid="{00000000-0005-0000-0000-00000B740000}"/>
    <cellStyle name="Normal 3 117 3" xfId="29812" xr:uid="{00000000-0005-0000-0000-00000C740000}"/>
    <cellStyle name="Normal 3 118" xfId="29813" xr:uid="{00000000-0005-0000-0000-00000D740000}"/>
    <cellStyle name="Normal 3 118 2" xfId="29814" xr:uid="{00000000-0005-0000-0000-00000E740000}"/>
    <cellStyle name="Normal 3 118 3" xfId="29815" xr:uid="{00000000-0005-0000-0000-00000F740000}"/>
    <cellStyle name="Normal 3 119" xfId="29816" xr:uid="{00000000-0005-0000-0000-000010740000}"/>
    <cellStyle name="Normal 3 119 2" xfId="29817" xr:uid="{00000000-0005-0000-0000-000011740000}"/>
    <cellStyle name="Normal 3 119 3" xfId="29818" xr:uid="{00000000-0005-0000-0000-000012740000}"/>
    <cellStyle name="Normal 3 12" xfId="29819" xr:uid="{00000000-0005-0000-0000-000013740000}"/>
    <cellStyle name="Normal 3 12 2" xfId="29820" xr:uid="{00000000-0005-0000-0000-000014740000}"/>
    <cellStyle name="Normal 3 12 3" xfId="29821" xr:uid="{00000000-0005-0000-0000-000015740000}"/>
    <cellStyle name="Normal 3 12_Enlaces" xfId="29822" xr:uid="{00000000-0005-0000-0000-000016740000}"/>
    <cellStyle name="Normal 3 120" xfId="29823" xr:uid="{00000000-0005-0000-0000-000017740000}"/>
    <cellStyle name="Normal 3 120 2" xfId="29824" xr:uid="{00000000-0005-0000-0000-000018740000}"/>
    <cellStyle name="Normal 3 120 3" xfId="29825" xr:uid="{00000000-0005-0000-0000-000019740000}"/>
    <cellStyle name="Normal 3 121" xfId="29826" xr:uid="{00000000-0005-0000-0000-00001A740000}"/>
    <cellStyle name="Normal 3 121 2" xfId="29827" xr:uid="{00000000-0005-0000-0000-00001B740000}"/>
    <cellStyle name="Normal 3 121 3" xfId="29828" xr:uid="{00000000-0005-0000-0000-00001C740000}"/>
    <cellStyle name="Normal 3 122" xfId="29829" xr:uid="{00000000-0005-0000-0000-00001D740000}"/>
    <cellStyle name="Normal 3 122 2" xfId="29830" xr:uid="{00000000-0005-0000-0000-00001E740000}"/>
    <cellStyle name="Normal 3 122 3" xfId="29831" xr:uid="{00000000-0005-0000-0000-00001F740000}"/>
    <cellStyle name="Normal 3 123" xfId="29832" xr:uid="{00000000-0005-0000-0000-000020740000}"/>
    <cellStyle name="Normal 3 123 2" xfId="29833" xr:uid="{00000000-0005-0000-0000-000021740000}"/>
    <cellStyle name="Normal 3 123 3" xfId="29834" xr:uid="{00000000-0005-0000-0000-000022740000}"/>
    <cellStyle name="Normal 3 124" xfId="29835" xr:uid="{00000000-0005-0000-0000-000023740000}"/>
    <cellStyle name="Normal 3 125" xfId="29836" xr:uid="{00000000-0005-0000-0000-000024740000}"/>
    <cellStyle name="Normal 3 126" xfId="29837" xr:uid="{00000000-0005-0000-0000-000025740000}"/>
    <cellStyle name="Normal 3 127" xfId="29838" xr:uid="{00000000-0005-0000-0000-000026740000}"/>
    <cellStyle name="Normal 3 128" xfId="29839" xr:uid="{00000000-0005-0000-0000-000027740000}"/>
    <cellStyle name="Normal 3 129" xfId="29840" xr:uid="{00000000-0005-0000-0000-000028740000}"/>
    <cellStyle name="Normal 3 13" xfId="29841" xr:uid="{00000000-0005-0000-0000-000029740000}"/>
    <cellStyle name="Normal 3 13 2" xfId="29842" xr:uid="{00000000-0005-0000-0000-00002A740000}"/>
    <cellStyle name="Normal 3 13 3" xfId="29843" xr:uid="{00000000-0005-0000-0000-00002B740000}"/>
    <cellStyle name="Normal 3 13_Enlaces" xfId="29844" xr:uid="{00000000-0005-0000-0000-00002C740000}"/>
    <cellStyle name="Normal 3 130" xfId="29845" xr:uid="{00000000-0005-0000-0000-00002D740000}"/>
    <cellStyle name="Normal 3 131" xfId="29846" xr:uid="{00000000-0005-0000-0000-00002E740000}"/>
    <cellStyle name="Normal 3 131 2" xfId="29847" xr:uid="{00000000-0005-0000-0000-00002F740000}"/>
    <cellStyle name="Normal 3 132" xfId="29848" xr:uid="{00000000-0005-0000-0000-000030740000}"/>
    <cellStyle name="Normal 3 132 2" xfId="29849" xr:uid="{00000000-0005-0000-0000-000031740000}"/>
    <cellStyle name="Normal 3 133" xfId="29850" xr:uid="{00000000-0005-0000-0000-000032740000}"/>
    <cellStyle name="Normal 3 133 2" xfId="29851" xr:uid="{00000000-0005-0000-0000-000033740000}"/>
    <cellStyle name="Normal 3 134" xfId="29852" xr:uid="{00000000-0005-0000-0000-000034740000}"/>
    <cellStyle name="Normal 3 134 2" xfId="29853" xr:uid="{00000000-0005-0000-0000-000035740000}"/>
    <cellStyle name="Normal 3 135" xfId="29854" xr:uid="{00000000-0005-0000-0000-000036740000}"/>
    <cellStyle name="Normal 3 135 2" xfId="29855" xr:uid="{00000000-0005-0000-0000-000037740000}"/>
    <cellStyle name="Normal 3 136" xfId="29856" xr:uid="{00000000-0005-0000-0000-000038740000}"/>
    <cellStyle name="Normal 3 136 2" xfId="29857" xr:uid="{00000000-0005-0000-0000-000039740000}"/>
    <cellStyle name="Normal 3 137" xfId="29858" xr:uid="{00000000-0005-0000-0000-00003A740000}"/>
    <cellStyle name="Normal 3 137 2" xfId="29859" xr:uid="{00000000-0005-0000-0000-00003B740000}"/>
    <cellStyle name="Normal 3 138" xfId="29860" xr:uid="{00000000-0005-0000-0000-00003C740000}"/>
    <cellStyle name="Normal 3 138 2" xfId="29861" xr:uid="{00000000-0005-0000-0000-00003D740000}"/>
    <cellStyle name="Normal 3 139" xfId="29862" xr:uid="{00000000-0005-0000-0000-00003E740000}"/>
    <cellStyle name="Normal 3 139 2" xfId="29863" xr:uid="{00000000-0005-0000-0000-00003F740000}"/>
    <cellStyle name="Normal 3 14" xfId="29864" xr:uid="{00000000-0005-0000-0000-000040740000}"/>
    <cellStyle name="Normal 3 14 2" xfId="29865" xr:uid="{00000000-0005-0000-0000-000041740000}"/>
    <cellStyle name="Normal 3 14 3" xfId="29866" xr:uid="{00000000-0005-0000-0000-000042740000}"/>
    <cellStyle name="Normal 3 14_Enlaces" xfId="29867" xr:uid="{00000000-0005-0000-0000-000043740000}"/>
    <cellStyle name="Normal 3 140" xfId="29868" xr:uid="{00000000-0005-0000-0000-000044740000}"/>
    <cellStyle name="Normal 3 140 2" xfId="29869" xr:uid="{00000000-0005-0000-0000-000045740000}"/>
    <cellStyle name="Normal 3 141" xfId="29870" xr:uid="{00000000-0005-0000-0000-000046740000}"/>
    <cellStyle name="Normal 3 141 2" xfId="29871" xr:uid="{00000000-0005-0000-0000-000047740000}"/>
    <cellStyle name="Normal 3 142" xfId="29872" xr:uid="{00000000-0005-0000-0000-000048740000}"/>
    <cellStyle name="Normal 3 143" xfId="29873" xr:uid="{00000000-0005-0000-0000-000049740000}"/>
    <cellStyle name="Normal 3 143 2" xfId="29874" xr:uid="{00000000-0005-0000-0000-00004A740000}"/>
    <cellStyle name="Normal 3 144" xfId="29875" xr:uid="{00000000-0005-0000-0000-00004B740000}"/>
    <cellStyle name="Normal 3 145" xfId="29876" xr:uid="{00000000-0005-0000-0000-00004C740000}"/>
    <cellStyle name="Normal 3 15" xfId="29877" xr:uid="{00000000-0005-0000-0000-00004D740000}"/>
    <cellStyle name="Normal 3 15 2" xfId="29878" xr:uid="{00000000-0005-0000-0000-00004E740000}"/>
    <cellStyle name="Normal 3 15 3" xfId="29879" xr:uid="{00000000-0005-0000-0000-00004F740000}"/>
    <cellStyle name="Normal 3 15_Enlaces" xfId="29880" xr:uid="{00000000-0005-0000-0000-000050740000}"/>
    <cellStyle name="Normal 3 16" xfId="29881" xr:uid="{00000000-0005-0000-0000-000051740000}"/>
    <cellStyle name="Normal 3 16 2" xfId="29882" xr:uid="{00000000-0005-0000-0000-000052740000}"/>
    <cellStyle name="Normal 3 16 3" xfId="29883" xr:uid="{00000000-0005-0000-0000-000053740000}"/>
    <cellStyle name="Normal 3 16_Enlaces" xfId="29884" xr:uid="{00000000-0005-0000-0000-000054740000}"/>
    <cellStyle name="Normal 3 17" xfId="29885" xr:uid="{00000000-0005-0000-0000-000055740000}"/>
    <cellStyle name="Normal 3 17 2" xfId="29886" xr:uid="{00000000-0005-0000-0000-000056740000}"/>
    <cellStyle name="Normal 3 17 3" xfId="29887" xr:uid="{00000000-0005-0000-0000-000057740000}"/>
    <cellStyle name="Normal 3 17_Enlaces" xfId="29888" xr:uid="{00000000-0005-0000-0000-000058740000}"/>
    <cellStyle name="Normal 3 18" xfId="29889" xr:uid="{00000000-0005-0000-0000-000059740000}"/>
    <cellStyle name="Normal 3 18 2" xfId="29890" xr:uid="{00000000-0005-0000-0000-00005A740000}"/>
    <cellStyle name="Normal 3 18 3" xfId="29891" xr:uid="{00000000-0005-0000-0000-00005B740000}"/>
    <cellStyle name="Normal 3 18_Enlaces" xfId="29892" xr:uid="{00000000-0005-0000-0000-00005C740000}"/>
    <cellStyle name="Normal 3 19" xfId="29893" xr:uid="{00000000-0005-0000-0000-00005D740000}"/>
    <cellStyle name="Normal 3 19 2" xfId="29894" xr:uid="{00000000-0005-0000-0000-00005E740000}"/>
    <cellStyle name="Normal 3 19 3" xfId="29895" xr:uid="{00000000-0005-0000-0000-00005F740000}"/>
    <cellStyle name="Normal 3 19_Enlaces" xfId="29896" xr:uid="{00000000-0005-0000-0000-000060740000}"/>
    <cellStyle name="Normal 3 2" xfId="435" xr:uid="{00000000-0005-0000-0000-000061740000}"/>
    <cellStyle name="Normal 3 2 10" xfId="29897" xr:uid="{00000000-0005-0000-0000-000062740000}"/>
    <cellStyle name="Normal 3 2 10 2" xfId="29898" xr:uid="{00000000-0005-0000-0000-000063740000}"/>
    <cellStyle name="Normal 3 2 10 3" xfId="29899" xr:uid="{00000000-0005-0000-0000-000064740000}"/>
    <cellStyle name="Normal 3 2 11" xfId="29900" xr:uid="{00000000-0005-0000-0000-000065740000}"/>
    <cellStyle name="Normal 3 2 11 2" xfId="29901" xr:uid="{00000000-0005-0000-0000-000066740000}"/>
    <cellStyle name="Normal 3 2 12" xfId="29902" xr:uid="{00000000-0005-0000-0000-000067740000}"/>
    <cellStyle name="Normal 3 2 12 2" xfId="29903" xr:uid="{00000000-0005-0000-0000-000068740000}"/>
    <cellStyle name="Normal 3 2 13" xfId="29904" xr:uid="{00000000-0005-0000-0000-000069740000}"/>
    <cellStyle name="Normal 3 2 13 2" xfId="29905" xr:uid="{00000000-0005-0000-0000-00006A740000}"/>
    <cellStyle name="Normal 3 2 14" xfId="29906" xr:uid="{00000000-0005-0000-0000-00006B740000}"/>
    <cellStyle name="Normal 3 2 14 2" xfId="29907" xr:uid="{00000000-0005-0000-0000-00006C740000}"/>
    <cellStyle name="Normal 3 2 15" xfId="29908" xr:uid="{00000000-0005-0000-0000-00006D740000}"/>
    <cellStyle name="Normal 3 2 15 2" xfId="29909" xr:uid="{00000000-0005-0000-0000-00006E740000}"/>
    <cellStyle name="Normal 3 2 16" xfId="29910" xr:uid="{00000000-0005-0000-0000-00006F740000}"/>
    <cellStyle name="Normal 3 2 16 2" xfId="29911" xr:uid="{00000000-0005-0000-0000-000070740000}"/>
    <cellStyle name="Normal 3 2 17" xfId="29912" xr:uid="{00000000-0005-0000-0000-000071740000}"/>
    <cellStyle name="Normal 3 2 17 2" xfId="29913" xr:uid="{00000000-0005-0000-0000-000072740000}"/>
    <cellStyle name="Normal 3 2 18" xfId="29914" xr:uid="{00000000-0005-0000-0000-000073740000}"/>
    <cellStyle name="Normal 3 2 18 2" xfId="29915" xr:uid="{00000000-0005-0000-0000-000074740000}"/>
    <cellStyle name="Normal 3 2 19" xfId="29916" xr:uid="{00000000-0005-0000-0000-000075740000}"/>
    <cellStyle name="Normal 3 2 19 2" xfId="29917" xr:uid="{00000000-0005-0000-0000-000076740000}"/>
    <cellStyle name="Normal 3 2 2" xfId="29918" xr:uid="{00000000-0005-0000-0000-000077740000}"/>
    <cellStyle name="Normal 3 2 2 2" xfId="29919" xr:uid="{00000000-0005-0000-0000-000078740000}"/>
    <cellStyle name="Normal 3 2 2 2 2" xfId="29920" xr:uid="{00000000-0005-0000-0000-000079740000}"/>
    <cellStyle name="Normal 3 2 20" xfId="29921" xr:uid="{00000000-0005-0000-0000-00007A740000}"/>
    <cellStyle name="Normal 3 2 20 2" xfId="29922" xr:uid="{00000000-0005-0000-0000-00007B740000}"/>
    <cellStyle name="Normal 3 2 21" xfId="29923" xr:uid="{00000000-0005-0000-0000-00007C740000}"/>
    <cellStyle name="Normal 3 2 21 2" xfId="29924" xr:uid="{00000000-0005-0000-0000-00007D740000}"/>
    <cellStyle name="Normal 3 2 22" xfId="29925" xr:uid="{00000000-0005-0000-0000-00007E740000}"/>
    <cellStyle name="Normal 3 2 22 2" xfId="29926" xr:uid="{00000000-0005-0000-0000-00007F740000}"/>
    <cellStyle name="Normal 3 2 23" xfId="29927" xr:uid="{00000000-0005-0000-0000-000080740000}"/>
    <cellStyle name="Normal 3 2 23 2" xfId="29928" xr:uid="{00000000-0005-0000-0000-000081740000}"/>
    <cellStyle name="Normal 3 2 24" xfId="29929" xr:uid="{00000000-0005-0000-0000-000082740000}"/>
    <cellStyle name="Normal 3 2 24 2" xfId="29930" xr:uid="{00000000-0005-0000-0000-000083740000}"/>
    <cellStyle name="Normal 3 2 25" xfId="29931" xr:uid="{00000000-0005-0000-0000-000084740000}"/>
    <cellStyle name="Normal 3 2 25 2" xfId="29932" xr:uid="{00000000-0005-0000-0000-000085740000}"/>
    <cellStyle name="Normal 3 2 26" xfId="29933" xr:uid="{00000000-0005-0000-0000-000086740000}"/>
    <cellStyle name="Normal 3 2 27" xfId="29934" xr:uid="{00000000-0005-0000-0000-000087740000}"/>
    <cellStyle name="Normal 3 2 28" xfId="29935" xr:uid="{00000000-0005-0000-0000-000088740000}"/>
    <cellStyle name="Normal 3 2 29" xfId="29936" xr:uid="{00000000-0005-0000-0000-000089740000}"/>
    <cellStyle name="Normal 3 2 3" xfId="29937" xr:uid="{00000000-0005-0000-0000-00008A740000}"/>
    <cellStyle name="Normal 3 2 3 2" xfId="29938" xr:uid="{00000000-0005-0000-0000-00008B740000}"/>
    <cellStyle name="Normal 3 2 3 3" xfId="29939" xr:uid="{00000000-0005-0000-0000-00008C740000}"/>
    <cellStyle name="Normal 3 2 30" xfId="29940" xr:uid="{00000000-0005-0000-0000-00008D740000}"/>
    <cellStyle name="Normal 3 2 31" xfId="29941" xr:uid="{00000000-0005-0000-0000-00008E740000}"/>
    <cellStyle name="Normal 3 2 32" xfId="29942" xr:uid="{00000000-0005-0000-0000-00008F740000}"/>
    <cellStyle name="Normal 3 2 33" xfId="29943" xr:uid="{00000000-0005-0000-0000-000090740000}"/>
    <cellStyle name="Normal 3 2 34" xfId="29944" xr:uid="{00000000-0005-0000-0000-000091740000}"/>
    <cellStyle name="Normal 3 2 35" xfId="29945" xr:uid="{00000000-0005-0000-0000-000092740000}"/>
    <cellStyle name="Normal 3 2 36" xfId="29946" xr:uid="{00000000-0005-0000-0000-000093740000}"/>
    <cellStyle name="Normal 3 2 37" xfId="29947" xr:uid="{00000000-0005-0000-0000-000094740000}"/>
    <cellStyle name="Normal 3 2 38" xfId="29948" xr:uid="{00000000-0005-0000-0000-000095740000}"/>
    <cellStyle name="Normal 3 2 39" xfId="29949" xr:uid="{00000000-0005-0000-0000-000096740000}"/>
    <cellStyle name="Normal 3 2 4" xfId="29950" xr:uid="{00000000-0005-0000-0000-000097740000}"/>
    <cellStyle name="Normal 3 2 4 2" xfId="29951" xr:uid="{00000000-0005-0000-0000-000098740000}"/>
    <cellStyle name="Normal 3 2 4 3" xfId="29952" xr:uid="{00000000-0005-0000-0000-000099740000}"/>
    <cellStyle name="Normal 3 2 40" xfId="29953" xr:uid="{00000000-0005-0000-0000-00009A740000}"/>
    <cellStyle name="Normal 3 2 41" xfId="29954" xr:uid="{00000000-0005-0000-0000-00009B740000}"/>
    <cellStyle name="Normal 3 2 42" xfId="29955" xr:uid="{00000000-0005-0000-0000-00009C740000}"/>
    <cellStyle name="Normal 3 2 43" xfId="29956" xr:uid="{00000000-0005-0000-0000-00009D740000}"/>
    <cellStyle name="Normal 3 2 44" xfId="29957" xr:uid="{00000000-0005-0000-0000-00009E740000}"/>
    <cellStyle name="Normal 3 2 45" xfId="29958" xr:uid="{00000000-0005-0000-0000-00009F740000}"/>
    <cellStyle name="Normal 3 2 46" xfId="29959" xr:uid="{00000000-0005-0000-0000-0000A0740000}"/>
    <cellStyle name="Normal 3 2 47" xfId="29960" xr:uid="{00000000-0005-0000-0000-0000A1740000}"/>
    <cellStyle name="Normal 3 2 48" xfId="29961" xr:uid="{00000000-0005-0000-0000-0000A2740000}"/>
    <cellStyle name="Normal 3 2 49" xfId="29962" xr:uid="{00000000-0005-0000-0000-0000A3740000}"/>
    <cellStyle name="Normal 3 2 5" xfId="29963" xr:uid="{00000000-0005-0000-0000-0000A4740000}"/>
    <cellStyle name="Normal 3 2 5 2" xfId="29964" xr:uid="{00000000-0005-0000-0000-0000A5740000}"/>
    <cellStyle name="Normal 3 2 5 3" xfId="29965" xr:uid="{00000000-0005-0000-0000-0000A6740000}"/>
    <cellStyle name="Normal 3 2 50" xfId="29966" xr:uid="{00000000-0005-0000-0000-0000A7740000}"/>
    <cellStyle name="Normal 3 2 51" xfId="29967" xr:uid="{00000000-0005-0000-0000-0000A8740000}"/>
    <cellStyle name="Normal 3 2 52" xfId="29968" xr:uid="{00000000-0005-0000-0000-0000A9740000}"/>
    <cellStyle name="Normal 3 2 53" xfId="29969" xr:uid="{00000000-0005-0000-0000-0000AA740000}"/>
    <cellStyle name="Normal 3 2 54" xfId="29970" xr:uid="{00000000-0005-0000-0000-0000AB740000}"/>
    <cellStyle name="Normal 3 2 55" xfId="29971" xr:uid="{00000000-0005-0000-0000-0000AC740000}"/>
    <cellStyle name="Normal 3 2 56" xfId="29972" xr:uid="{00000000-0005-0000-0000-0000AD740000}"/>
    <cellStyle name="Normal 3 2 57" xfId="29973" xr:uid="{00000000-0005-0000-0000-0000AE740000}"/>
    <cellStyle name="Normal 3 2 58" xfId="29974" xr:uid="{00000000-0005-0000-0000-0000AF740000}"/>
    <cellStyle name="Normal 3 2 59" xfId="29975" xr:uid="{00000000-0005-0000-0000-0000B0740000}"/>
    <cellStyle name="Normal 3 2 6" xfId="29976" xr:uid="{00000000-0005-0000-0000-0000B1740000}"/>
    <cellStyle name="Normal 3 2 6 2" xfId="29977" xr:uid="{00000000-0005-0000-0000-0000B2740000}"/>
    <cellStyle name="Normal 3 2 6 3" xfId="29978" xr:uid="{00000000-0005-0000-0000-0000B3740000}"/>
    <cellStyle name="Normal 3 2 60" xfId="29979" xr:uid="{00000000-0005-0000-0000-0000B4740000}"/>
    <cellStyle name="Normal 3 2 61" xfId="29980" xr:uid="{00000000-0005-0000-0000-0000B5740000}"/>
    <cellStyle name="Normal 3 2 62" xfId="29981" xr:uid="{00000000-0005-0000-0000-0000B6740000}"/>
    <cellStyle name="Normal 3 2 63" xfId="29982" xr:uid="{00000000-0005-0000-0000-0000B7740000}"/>
    <cellStyle name="Normal 3 2 64" xfId="29983" xr:uid="{00000000-0005-0000-0000-0000B8740000}"/>
    <cellStyle name="Normal 3 2 65" xfId="29984" xr:uid="{00000000-0005-0000-0000-0000B9740000}"/>
    <cellStyle name="Normal 3 2 66" xfId="29985" xr:uid="{00000000-0005-0000-0000-0000BA740000}"/>
    <cellStyle name="Normal 3 2 67" xfId="29986" xr:uid="{00000000-0005-0000-0000-0000BB740000}"/>
    <cellStyle name="Normal 3 2 68" xfId="29987" xr:uid="{00000000-0005-0000-0000-0000BC740000}"/>
    <cellStyle name="Normal 3 2 69" xfId="29988" xr:uid="{00000000-0005-0000-0000-0000BD740000}"/>
    <cellStyle name="Normal 3 2 7" xfId="29989" xr:uid="{00000000-0005-0000-0000-0000BE740000}"/>
    <cellStyle name="Normal 3 2 7 2" xfId="29990" xr:uid="{00000000-0005-0000-0000-0000BF740000}"/>
    <cellStyle name="Normal 3 2 7 3" xfId="29991" xr:uid="{00000000-0005-0000-0000-0000C0740000}"/>
    <cellStyle name="Normal 3 2 70" xfId="29992" xr:uid="{00000000-0005-0000-0000-0000C1740000}"/>
    <cellStyle name="Normal 3 2 71" xfId="29993" xr:uid="{00000000-0005-0000-0000-0000C2740000}"/>
    <cellStyle name="Normal 3 2 72" xfId="29994" xr:uid="{00000000-0005-0000-0000-0000C3740000}"/>
    <cellStyle name="Normal 3 2 73" xfId="29995" xr:uid="{00000000-0005-0000-0000-0000C4740000}"/>
    <cellStyle name="Normal 3 2 74" xfId="29996" xr:uid="{00000000-0005-0000-0000-0000C5740000}"/>
    <cellStyle name="Normal 3 2 75" xfId="29997" xr:uid="{00000000-0005-0000-0000-0000C6740000}"/>
    <cellStyle name="Normal 3 2 76" xfId="29998" xr:uid="{00000000-0005-0000-0000-0000C7740000}"/>
    <cellStyle name="Normal 3 2 77" xfId="29999" xr:uid="{00000000-0005-0000-0000-0000C8740000}"/>
    <cellStyle name="Normal 3 2 78" xfId="30000" xr:uid="{00000000-0005-0000-0000-0000C9740000}"/>
    <cellStyle name="Normal 3 2 79" xfId="30001" xr:uid="{00000000-0005-0000-0000-0000CA740000}"/>
    <cellStyle name="Normal 3 2 8" xfId="30002" xr:uid="{00000000-0005-0000-0000-0000CB740000}"/>
    <cellStyle name="Normal 3 2 8 2" xfId="30003" xr:uid="{00000000-0005-0000-0000-0000CC740000}"/>
    <cellStyle name="Normal 3 2 8 3" xfId="30004" xr:uid="{00000000-0005-0000-0000-0000CD740000}"/>
    <cellStyle name="Normal 3 2 80" xfId="30005" xr:uid="{00000000-0005-0000-0000-0000CE740000}"/>
    <cellStyle name="Normal 3 2 81" xfId="30006" xr:uid="{00000000-0005-0000-0000-0000CF740000}"/>
    <cellStyle name="Normal 3 2 82" xfId="30007" xr:uid="{00000000-0005-0000-0000-0000D0740000}"/>
    <cellStyle name="Normal 3 2 83" xfId="30008" xr:uid="{00000000-0005-0000-0000-0000D1740000}"/>
    <cellStyle name="Normal 3 2 84" xfId="30009" xr:uid="{00000000-0005-0000-0000-0000D2740000}"/>
    <cellStyle name="Normal 3 2 85" xfId="30010" xr:uid="{00000000-0005-0000-0000-0000D3740000}"/>
    <cellStyle name="Normal 3 2 86" xfId="30011" xr:uid="{00000000-0005-0000-0000-0000D4740000}"/>
    <cellStyle name="Normal 3 2 87" xfId="30012" xr:uid="{00000000-0005-0000-0000-0000D5740000}"/>
    <cellStyle name="Normal 3 2 88" xfId="30013" xr:uid="{00000000-0005-0000-0000-0000D6740000}"/>
    <cellStyle name="Normal 3 2 89" xfId="30014" xr:uid="{00000000-0005-0000-0000-0000D7740000}"/>
    <cellStyle name="Normal 3 2 9" xfId="30015" xr:uid="{00000000-0005-0000-0000-0000D8740000}"/>
    <cellStyle name="Normal 3 2 9 2" xfId="30016" xr:uid="{00000000-0005-0000-0000-0000D9740000}"/>
    <cellStyle name="Normal 3 2 9 3" xfId="30017" xr:uid="{00000000-0005-0000-0000-0000DA740000}"/>
    <cellStyle name="Normal 3 2 90" xfId="30018" xr:uid="{00000000-0005-0000-0000-0000DB740000}"/>
    <cellStyle name="Normal 3 2 91" xfId="30019" xr:uid="{00000000-0005-0000-0000-0000DC740000}"/>
    <cellStyle name="Normal 3 2 92" xfId="30020" xr:uid="{00000000-0005-0000-0000-0000DD740000}"/>
    <cellStyle name="Normal 3 2 93" xfId="30021" xr:uid="{00000000-0005-0000-0000-0000DE740000}"/>
    <cellStyle name="Normal 3 2 94" xfId="30022" xr:uid="{00000000-0005-0000-0000-0000DF740000}"/>
    <cellStyle name="Normal 3 2_Xa Parametrización de Usuarios" xfId="30023" xr:uid="{00000000-0005-0000-0000-0000E0740000}"/>
    <cellStyle name="Normal 3 20" xfId="30024" xr:uid="{00000000-0005-0000-0000-0000E1740000}"/>
    <cellStyle name="Normal 3 20 2" xfId="30025" xr:uid="{00000000-0005-0000-0000-0000E2740000}"/>
    <cellStyle name="Normal 3 20 3" xfId="30026" xr:uid="{00000000-0005-0000-0000-0000E3740000}"/>
    <cellStyle name="Normal 3 20_Enlaces" xfId="30027" xr:uid="{00000000-0005-0000-0000-0000E4740000}"/>
    <cellStyle name="Normal 3 21" xfId="30028" xr:uid="{00000000-0005-0000-0000-0000E5740000}"/>
    <cellStyle name="Normal 3 21 2" xfId="30029" xr:uid="{00000000-0005-0000-0000-0000E6740000}"/>
    <cellStyle name="Normal 3 21_Enlaces" xfId="30030" xr:uid="{00000000-0005-0000-0000-0000E7740000}"/>
    <cellStyle name="Normal 3 22" xfId="30031" xr:uid="{00000000-0005-0000-0000-0000E8740000}"/>
    <cellStyle name="Normal 3 22 2" xfId="30032" xr:uid="{00000000-0005-0000-0000-0000E9740000}"/>
    <cellStyle name="Normal 3 22_Enlaces" xfId="30033" xr:uid="{00000000-0005-0000-0000-0000EA740000}"/>
    <cellStyle name="Normal 3 23" xfId="30034" xr:uid="{00000000-0005-0000-0000-0000EB740000}"/>
    <cellStyle name="Normal 3 23 2" xfId="30035" xr:uid="{00000000-0005-0000-0000-0000EC740000}"/>
    <cellStyle name="Normal 3 23_Enlaces" xfId="30036" xr:uid="{00000000-0005-0000-0000-0000ED740000}"/>
    <cellStyle name="Normal 3 24" xfId="30037" xr:uid="{00000000-0005-0000-0000-0000EE740000}"/>
    <cellStyle name="Normal 3 24 2" xfId="30038" xr:uid="{00000000-0005-0000-0000-0000EF740000}"/>
    <cellStyle name="Normal 3 24_Enlaces" xfId="30039" xr:uid="{00000000-0005-0000-0000-0000F0740000}"/>
    <cellStyle name="Normal 3 25" xfId="30040" xr:uid="{00000000-0005-0000-0000-0000F1740000}"/>
    <cellStyle name="Normal 3 25 2" xfId="30041" xr:uid="{00000000-0005-0000-0000-0000F2740000}"/>
    <cellStyle name="Normal 3 25_Enlaces" xfId="30042" xr:uid="{00000000-0005-0000-0000-0000F3740000}"/>
    <cellStyle name="Normal 3 26" xfId="30043" xr:uid="{00000000-0005-0000-0000-0000F4740000}"/>
    <cellStyle name="Normal 3 26 2" xfId="30044" xr:uid="{00000000-0005-0000-0000-0000F5740000}"/>
    <cellStyle name="Normal 3 26_Enlaces" xfId="30045" xr:uid="{00000000-0005-0000-0000-0000F6740000}"/>
    <cellStyle name="Normal 3 27" xfId="30046" xr:uid="{00000000-0005-0000-0000-0000F7740000}"/>
    <cellStyle name="Normal 3 27 2" xfId="30047" xr:uid="{00000000-0005-0000-0000-0000F8740000}"/>
    <cellStyle name="Normal 3 27_Enlaces" xfId="30048" xr:uid="{00000000-0005-0000-0000-0000F9740000}"/>
    <cellStyle name="Normal 3 28" xfId="30049" xr:uid="{00000000-0005-0000-0000-0000FA740000}"/>
    <cellStyle name="Normal 3 29" xfId="30050" xr:uid="{00000000-0005-0000-0000-0000FB740000}"/>
    <cellStyle name="Normal 3 3" xfId="30051" xr:uid="{00000000-0005-0000-0000-0000FC740000}"/>
    <cellStyle name="Normal 3 3 10" xfId="30052" xr:uid="{00000000-0005-0000-0000-0000FD740000}"/>
    <cellStyle name="Normal 3 3 11" xfId="30053" xr:uid="{00000000-0005-0000-0000-0000FE740000}"/>
    <cellStyle name="Normal 3 3 12" xfId="30054" xr:uid="{00000000-0005-0000-0000-0000FF740000}"/>
    <cellStyle name="Normal 3 3 13" xfId="30055" xr:uid="{00000000-0005-0000-0000-000000750000}"/>
    <cellStyle name="Normal 3 3 14" xfId="30056" xr:uid="{00000000-0005-0000-0000-000001750000}"/>
    <cellStyle name="Normal 3 3 15" xfId="30057" xr:uid="{00000000-0005-0000-0000-000002750000}"/>
    <cellStyle name="Normal 3 3 16" xfId="30058" xr:uid="{00000000-0005-0000-0000-000003750000}"/>
    <cellStyle name="Normal 3 3 17" xfId="30059" xr:uid="{00000000-0005-0000-0000-000004750000}"/>
    <cellStyle name="Normal 3 3 18" xfId="30060" xr:uid="{00000000-0005-0000-0000-000005750000}"/>
    <cellStyle name="Normal 3 3 19" xfId="30061" xr:uid="{00000000-0005-0000-0000-000006750000}"/>
    <cellStyle name="Normal 3 3 2" xfId="30062" xr:uid="{00000000-0005-0000-0000-000007750000}"/>
    <cellStyle name="Normal 3 3 2 2" xfId="30063" xr:uid="{00000000-0005-0000-0000-000008750000}"/>
    <cellStyle name="Normal 3 3 2 3" xfId="30064" xr:uid="{00000000-0005-0000-0000-000009750000}"/>
    <cellStyle name="Normal 3 3 20" xfId="30065" xr:uid="{00000000-0005-0000-0000-00000A750000}"/>
    <cellStyle name="Normal 3 3 21" xfId="30066" xr:uid="{00000000-0005-0000-0000-00000B750000}"/>
    <cellStyle name="Normal 3 3 22" xfId="30067" xr:uid="{00000000-0005-0000-0000-00000C750000}"/>
    <cellStyle name="Normal 3 3 23" xfId="30068" xr:uid="{00000000-0005-0000-0000-00000D750000}"/>
    <cellStyle name="Normal 3 3 24" xfId="30069" xr:uid="{00000000-0005-0000-0000-00000E750000}"/>
    <cellStyle name="Normal 3 3 25" xfId="30070" xr:uid="{00000000-0005-0000-0000-00000F750000}"/>
    <cellStyle name="Normal 3 3 26" xfId="30071" xr:uid="{00000000-0005-0000-0000-000010750000}"/>
    <cellStyle name="Normal 3 3 27" xfId="30072" xr:uid="{00000000-0005-0000-0000-000011750000}"/>
    <cellStyle name="Normal 3 3 28" xfId="30073" xr:uid="{00000000-0005-0000-0000-000012750000}"/>
    <cellStyle name="Normal 3 3 29" xfId="30074" xr:uid="{00000000-0005-0000-0000-000013750000}"/>
    <cellStyle name="Normal 3 3 3" xfId="30075" xr:uid="{00000000-0005-0000-0000-000014750000}"/>
    <cellStyle name="Normal 3 3 30" xfId="30076" xr:uid="{00000000-0005-0000-0000-000015750000}"/>
    <cellStyle name="Normal 3 3 4" xfId="30077" xr:uid="{00000000-0005-0000-0000-000016750000}"/>
    <cellStyle name="Normal 3 3 5" xfId="30078" xr:uid="{00000000-0005-0000-0000-000017750000}"/>
    <cellStyle name="Normal 3 3 6" xfId="30079" xr:uid="{00000000-0005-0000-0000-000018750000}"/>
    <cellStyle name="Normal 3 3 7" xfId="30080" xr:uid="{00000000-0005-0000-0000-000019750000}"/>
    <cellStyle name="Normal 3 3 8" xfId="30081" xr:uid="{00000000-0005-0000-0000-00001A750000}"/>
    <cellStyle name="Normal 3 3 9" xfId="30082" xr:uid="{00000000-0005-0000-0000-00001B750000}"/>
    <cellStyle name="Normal 3 3_Enlaces" xfId="30083" xr:uid="{00000000-0005-0000-0000-00001C750000}"/>
    <cellStyle name="Normal 3 30" xfId="30084" xr:uid="{00000000-0005-0000-0000-00001D750000}"/>
    <cellStyle name="Normal 3 31" xfId="30085" xr:uid="{00000000-0005-0000-0000-00001E750000}"/>
    <cellStyle name="Normal 3 32" xfId="30086" xr:uid="{00000000-0005-0000-0000-00001F750000}"/>
    <cellStyle name="Normal 3 33" xfId="30087" xr:uid="{00000000-0005-0000-0000-000020750000}"/>
    <cellStyle name="Normal 3 34" xfId="30088" xr:uid="{00000000-0005-0000-0000-000021750000}"/>
    <cellStyle name="Normal 3 35" xfId="30089" xr:uid="{00000000-0005-0000-0000-000022750000}"/>
    <cellStyle name="Normal 3 36" xfId="30090" xr:uid="{00000000-0005-0000-0000-000023750000}"/>
    <cellStyle name="Normal 3 37" xfId="30091" xr:uid="{00000000-0005-0000-0000-000024750000}"/>
    <cellStyle name="Normal 3 38" xfId="30092" xr:uid="{00000000-0005-0000-0000-000025750000}"/>
    <cellStyle name="Normal 3 39" xfId="30093" xr:uid="{00000000-0005-0000-0000-000026750000}"/>
    <cellStyle name="Normal 3 4" xfId="30094" xr:uid="{00000000-0005-0000-0000-000027750000}"/>
    <cellStyle name="Normal 3 4 10" xfId="30095" xr:uid="{00000000-0005-0000-0000-000028750000}"/>
    <cellStyle name="Normal 3 4 11" xfId="30096" xr:uid="{00000000-0005-0000-0000-000029750000}"/>
    <cellStyle name="Normal 3 4 12" xfId="30097" xr:uid="{00000000-0005-0000-0000-00002A750000}"/>
    <cellStyle name="Normal 3 4 13" xfId="30098" xr:uid="{00000000-0005-0000-0000-00002B750000}"/>
    <cellStyle name="Normal 3 4 14" xfId="30099" xr:uid="{00000000-0005-0000-0000-00002C750000}"/>
    <cellStyle name="Normal 3 4 15" xfId="30100" xr:uid="{00000000-0005-0000-0000-00002D750000}"/>
    <cellStyle name="Normal 3 4 16" xfId="30101" xr:uid="{00000000-0005-0000-0000-00002E750000}"/>
    <cellStyle name="Normal 3 4 17" xfId="30102" xr:uid="{00000000-0005-0000-0000-00002F750000}"/>
    <cellStyle name="Normal 3 4 18" xfId="30103" xr:uid="{00000000-0005-0000-0000-000030750000}"/>
    <cellStyle name="Normal 3 4 19" xfId="30104" xr:uid="{00000000-0005-0000-0000-000031750000}"/>
    <cellStyle name="Normal 3 4 2" xfId="30105" xr:uid="{00000000-0005-0000-0000-000032750000}"/>
    <cellStyle name="Normal 3 4 2 2" xfId="30106" xr:uid="{00000000-0005-0000-0000-000033750000}"/>
    <cellStyle name="Normal 3 4 20" xfId="30107" xr:uid="{00000000-0005-0000-0000-000034750000}"/>
    <cellStyle name="Normal 3 4 21" xfId="30108" xr:uid="{00000000-0005-0000-0000-000035750000}"/>
    <cellStyle name="Normal 3 4 22" xfId="30109" xr:uid="{00000000-0005-0000-0000-000036750000}"/>
    <cellStyle name="Normal 3 4 23" xfId="30110" xr:uid="{00000000-0005-0000-0000-000037750000}"/>
    <cellStyle name="Normal 3 4 24" xfId="30111" xr:uid="{00000000-0005-0000-0000-000038750000}"/>
    <cellStyle name="Normal 3 4 24 2" xfId="30112" xr:uid="{00000000-0005-0000-0000-000039750000}"/>
    <cellStyle name="Normal 3 4 3" xfId="30113" xr:uid="{00000000-0005-0000-0000-00003A750000}"/>
    <cellStyle name="Normal 3 4 4" xfId="30114" xr:uid="{00000000-0005-0000-0000-00003B750000}"/>
    <cellStyle name="Normal 3 4 5" xfId="30115" xr:uid="{00000000-0005-0000-0000-00003C750000}"/>
    <cellStyle name="Normal 3 4 6" xfId="30116" xr:uid="{00000000-0005-0000-0000-00003D750000}"/>
    <cellStyle name="Normal 3 4 7" xfId="30117" xr:uid="{00000000-0005-0000-0000-00003E750000}"/>
    <cellStyle name="Normal 3 4 8" xfId="30118" xr:uid="{00000000-0005-0000-0000-00003F750000}"/>
    <cellStyle name="Normal 3 4 9" xfId="30119" xr:uid="{00000000-0005-0000-0000-000040750000}"/>
    <cellStyle name="Normal 3 4_Enlaces" xfId="30120" xr:uid="{00000000-0005-0000-0000-000041750000}"/>
    <cellStyle name="Normal 3 40" xfId="30121" xr:uid="{00000000-0005-0000-0000-000042750000}"/>
    <cellStyle name="Normal 3 41" xfId="30122" xr:uid="{00000000-0005-0000-0000-000043750000}"/>
    <cellStyle name="Normal 3 42" xfId="30123" xr:uid="{00000000-0005-0000-0000-000044750000}"/>
    <cellStyle name="Normal 3 43" xfId="30124" xr:uid="{00000000-0005-0000-0000-000045750000}"/>
    <cellStyle name="Normal 3 44" xfId="30125" xr:uid="{00000000-0005-0000-0000-000046750000}"/>
    <cellStyle name="Normal 3 45" xfId="30126" xr:uid="{00000000-0005-0000-0000-000047750000}"/>
    <cellStyle name="Normal 3 46" xfId="30127" xr:uid="{00000000-0005-0000-0000-000048750000}"/>
    <cellStyle name="Normal 3 47" xfId="30128" xr:uid="{00000000-0005-0000-0000-000049750000}"/>
    <cellStyle name="Normal 3 48" xfId="30129" xr:uid="{00000000-0005-0000-0000-00004A750000}"/>
    <cellStyle name="Normal 3 49" xfId="30130" xr:uid="{00000000-0005-0000-0000-00004B750000}"/>
    <cellStyle name="Normal 3 5" xfId="30131" xr:uid="{00000000-0005-0000-0000-00004C750000}"/>
    <cellStyle name="Normal 3 5 2" xfId="30132" xr:uid="{00000000-0005-0000-0000-00004D750000}"/>
    <cellStyle name="Normal 3 5 3" xfId="30133" xr:uid="{00000000-0005-0000-0000-00004E750000}"/>
    <cellStyle name="Normal 3 5 4" xfId="30134" xr:uid="{00000000-0005-0000-0000-00004F750000}"/>
    <cellStyle name="Normal 3 5_Enlaces" xfId="30135" xr:uid="{00000000-0005-0000-0000-000050750000}"/>
    <cellStyle name="Normal 3 50" xfId="30136" xr:uid="{00000000-0005-0000-0000-000051750000}"/>
    <cellStyle name="Normal 3 51" xfId="30137" xr:uid="{00000000-0005-0000-0000-000052750000}"/>
    <cellStyle name="Normal 3 52" xfId="30138" xr:uid="{00000000-0005-0000-0000-000053750000}"/>
    <cellStyle name="Normal 3 53" xfId="30139" xr:uid="{00000000-0005-0000-0000-000054750000}"/>
    <cellStyle name="Normal 3 54" xfId="30140" xr:uid="{00000000-0005-0000-0000-000055750000}"/>
    <cellStyle name="Normal 3 55" xfId="30141" xr:uid="{00000000-0005-0000-0000-000056750000}"/>
    <cellStyle name="Normal 3 56" xfId="30142" xr:uid="{00000000-0005-0000-0000-000057750000}"/>
    <cellStyle name="Normal 3 57" xfId="30143" xr:uid="{00000000-0005-0000-0000-000058750000}"/>
    <cellStyle name="Normal 3 58" xfId="30144" xr:uid="{00000000-0005-0000-0000-000059750000}"/>
    <cellStyle name="Normal 3 59" xfId="30145" xr:uid="{00000000-0005-0000-0000-00005A750000}"/>
    <cellStyle name="Normal 3 6" xfId="30146" xr:uid="{00000000-0005-0000-0000-00005B750000}"/>
    <cellStyle name="Normal 3 6 2" xfId="30147" xr:uid="{00000000-0005-0000-0000-00005C750000}"/>
    <cellStyle name="Normal 3 6 3" xfId="30148" xr:uid="{00000000-0005-0000-0000-00005D750000}"/>
    <cellStyle name="Normal 3 6 4" xfId="30149" xr:uid="{00000000-0005-0000-0000-00005E750000}"/>
    <cellStyle name="Normal 3 6_Enlaces" xfId="30150" xr:uid="{00000000-0005-0000-0000-00005F750000}"/>
    <cellStyle name="Normal 3 60" xfId="30151" xr:uid="{00000000-0005-0000-0000-000060750000}"/>
    <cellStyle name="Normal 3 61" xfId="30152" xr:uid="{00000000-0005-0000-0000-000061750000}"/>
    <cellStyle name="Normal 3 62" xfId="30153" xr:uid="{00000000-0005-0000-0000-000062750000}"/>
    <cellStyle name="Normal 3 63" xfId="30154" xr:uid="{00000000-0005-0000-0000-000063750000}"/>
    <cellStyle name="Normal 3 64" xfId="30155" xr:uid="{00000000-0005-0000-0000-000064750000}"/>
    <cellStyle name="Normal 3 65" xfId="30156" xr:uid="{00000000-0005-0000-0000-000065750000}"/>
    <cellStyle name="Normal 3 66" xfId="30157" xr:uid="{00000000-0005-0000-0000-000066750000}"/>
    <cellStyle name="Normal 3 67" xfId="30158" xr:uid="{00000000-0005-0000-0000-000067750000}"/>
    <cellStyle name="Normal 3 68" xfId="30159" xr:uid="{00000000-0005-0000-0000-000068750000}"/>
    <cellStyle name="Normal 3 69" xfId="30160" xr:uid="{00000000-0005-0000-0000-000069750000}"/>
    <cellStyle name="Normal 3 7" xfId="30161" xr:uid="{00000000-0005-0000-0000-00006A750000}"/>
    <cellStyle name="Normal 3 7 2" xfId="30162" xr:uid="{00000000-0005-0000-0000-00006B750000}"/>
    <cellStyle name="Normal 3 7 3" xfId="30163" xr:uid="{00000000-0005-0000-0000-00006C750000}"/>
    <cellStyle name="Normal 3 7 4" xfId="30164" xr:uid="{00000000-0005-0000-0000-00006D750000}"/>
    <cellStyle name="Normal 3 7_Enlaces" xfId="30165" xr:uid="{00000000-0005-0000-0000-00006E750000}"/>
    <cellStyle name="Normal 3 70" xfId="30166" xr:uid="{00000000-0005-0000-0000-00006F750000}"/>
    <cellStyle name="Normal 3 71" xfId="30167" xr:uid="{00000000-0005-0000-0000-000070750000}"/>
    <cellStyle name="Normal 3 72" xfId="30168" xr:uid="{00000000-0005-0000-0000-000071750000}"/>
    <cellStyle name="Normal 3 73" xfId="30169" xr:uid="{00000000-0005-0000-0000-000072750000}"/>
    <cellStyle name="Normal 3 74" xfId="30170" xr:uid="{00000000-0005-0000-0000-000073750000}"/>
    <cellStyle name="Normal 3 75" xfId="30171" xr:uid="{00000000-0005-0000-0000-000074750000}"/>
    <cellStyle name="Normal 3 76" xfId="30172" xr:uid="{00000000-0005-0000-0000-000075750000}"/>
    <cellStyle name="Normal 3 77" xfId="30173" xr:uid="{00000000-0005-0000-0000-000076750000}"/>
    <cellStyle name="Normal 3 78" xfId="30174" xr:uid="{00000000-0005-0000-0000-000077750000}"/>
    <cellStyle name="Normal 3 79" xfId="30175" xr:uid="{00000000-0005-0000-0000-000078750000}"/>
    <cellStyle name="Normal 3 8" xfId="30176" xr:uid="{00000000-0005-0000-0000-000079750000}"/>
    <cellStyle name="Normal 3 8 2" xfId="30177" xr:uid="{00000000-0005-0000-0000-00007A750000}"/>
    <cellStyle name="Normal 3 8 3" xfId="30178" xr:uid="{00000000-0005-0000-0000-00007B750000}"/>
    <cellStyle name="Normal 3 8 4" xfId="30179" xr:uid="{00000000-0005-0000-0000-00007C750000}"/>
    <cellStyle name="Normal 3 8_Enlaces" xfId="30180" xr:uid="{00000000-0005-0000-0000-00007D750000}"/>
    <cellStyle name="Normal 3 80" xfId="30181" xr:uid="{00000000-0005-0000-0000-00007E750000}"/>
    <cellStyle name="Normal 3 81" xfId="30182" xr:uid="{00000000-0005-0000-0000-00007F750000}"/>
    <cellStyle name="Normal 3 82" xfId="30183" xr:uid="{00000000-0005-0000-0000-000080750000}"/>
    <cellStyle name="Normal 3 83" xfId="30184" xr:uid="{00000000-0005-0000-0000-000081750000}"/>
    <cellStyle name="Normal 3 84" xfId="30185" xr:uid="{00000000-0005-0000-0000-000082750000}"/>
    <cellStyle name="Normal 3 85" xfId="30186" xr:uid="{00000000-0005-0000-0000-000083750000}"/>
    <cellStyle name="Normal 3 86" xfId="30187" xr:uid="{00000000-0005-0000-0000-000084750000}"/>
    <cellStyle name="Normal 3 87" xfId="30188" xr:uid="{00000000-0005-0000-0000-000085750000}"/>
    <cellStyle name="Normal 3 88" xfId="30189" xr:uid="{00000000-0005-0000-0000-000086750000}"/>
    <cellStyle name="Normal 3 89" xfId="30190" xr:uid="{00000000-0005-0000-0000-000087750000}"/>
    <cellStyle name="Normal 3 9" xfId="30191" xr:uid="{00000000-0005-0000-0000-000088750000}"/>
    <cellStyle name="Normal 3 9 2" xfId="30192" xr:uid="{00000000-0005-0000-0000-000089750000}"/>
    <cellStyle name="Normal 3 9 3" xfId="30193" xr:uid="{00000000-0005-0000-0000-00008A750000}"/>
    <cellStyle name="Normal 3 9 4" xfId="30194" xr:uid="{00000000-0005-0000-0000-00008B750000}"/>
    <cellStyle name="Normal 3 9_Enlaces" xfId="30195" xr:uid="{00000000-0005-0000-0000-00008C750000}"/>
    <cellStyle name="Normal 3 90" xfId="30196" xr:uid="{00000000-0005-0000-0000-00008D750000}"/>
    <cellStyle name="Normal 3 91" xfId="30197" xr:uid="{00000000-0005-0000-0000-00008E750000}"/>
    <cellStyle name="Normal 3 92" xfId="30198" xr:uid="{00000000-0005-0000-0000-00008F750000}"/>
    <cellStyle name="Normal 3 93" xfId="30199" xr:uid="{00000000-0005-0000-0000-000090750000}"/>
    <cellStyle name="Normal 3 94" xfId="30200" xr:uid="{00000000-0005-0000-0000-000091750000}"/>
    <cellStyle name="Normal 3 95" xfId="30201" xr:uid="{00000000-0005-0000-0000-000092750000}"/>
    <cellStyle name="Normal 3 96" xfId="30202" xr:uid="{00000000-0005-0000-0000-000093750000}"/>
    <cellStyle name="Normal 3 97" xfId="30203" xr:uid="{00000000-0005-0000-0000-000094750000}"/>
    <cellStyle name="Normal 3 98" xfId="30204" xr:uid="{00000000-0005-0000-0000-000095750000}"/>
    <cellStyle name="Normal 3 98 2" xfId="30205" xr:uid="{00000000-0005-0000-0000-000096750000}"/>
    <cellStyle name="Normal 3 98 3" xfId="30206" xr:uid="{00000000-0005-0000-0000-000097750000}"/>
    <cellStyle name="Normal 3 98 4" xfId="30207" xr:uid="{00000000-0005-0000-0000-000098750000}"/>
    <cellStyle name="Normal 3 98 5" xfId="30208" xr:uid="{00000000-0005-0000-0000-000099750000}"/>
    <cellStyle name="Normal 3 98 6" xfId="30209" xr:uid="{00000000-0005-0000-0000-00009A750000}"/>
    <cellStyle name="Normal 3 99" xfId="30210" xr:uid="{00000000-0005-0000-0000-00009B750000}"/>
    <cellStyle name="Normal 3 99 2" xfId="30211" xr:uid="{00000000-0005-0000-0000-00009C750000}"/>
    <cellStyle name="Normal 3 99 3" xfId="30212" xr:uid="{00000000-0005-0000-0000-00009D750000}"/>
    <cellStyle name="Normal 3 99 4" xfId="30213" xr:uid="{00000000-0005-0000-0000-00009E750000}"/>
    <cellStyle name="Normal 3 99 5" xfId="30214" xr:uid="{00000000-0005-0000-0000-00009F750000}"/>
    <cellStyle name="Normal 3 99 6" xfId="30215" xr:uid="{00000000-0005-0000-0000-0000A0750000}"/>
    <cellStyle name="Normal 3_Enlaces" xfId="30216" xr:uid="{00000000-0005-0000-0000-0000A1750000}"/>
    <cellStyle name="Normal 30" xfId="30217" xr:uid="{00000000-0005-0000-0000-0000A2750000}"/>
    <cellStyle name="Normal 30 10" xfId="30218" xr:uid="{00000000-0005-0000-0000-0000A3750000}"/>
    <cellStyle name="Normal 30 11" xfId="30219" xr:uid="{00000000-0005-0000-0000-0000A4750000}"/>
    <cellStyle name="Normal 30 12" xfId="30220" xr:uid="{00000000-0005-0000-0000-0000A5750000}"/>
    <cellStyle name="Normal 30 13" xfId="30221" xr:uid="{00000000-0005-0000-0000-0000A6750000}"/>
    <cellStyle name="Normal 30 14" xfId="30222" xr:uid="{00000000-0005-0000-0000-0000A7750000}"/>
    <cellStyle name="Normal 30 15" xfId="30223" xr:uid="{00000000-0005-0000-0000-0000A8750000}"/>
    <cellStyle name="Normal 30 16" xfId="30224" xr:uid="{00000000-0005-0000-0000-0000A9750000}"/>
    <cellStyle name="Normal 30 17" xfId="30225" xr:uid="{00000000-0005-0000-0000-0000AA750000}"/>
    <cellStyle name="Normal 30 18" xfId="30226" xr:uid="{00000000-0005-0000-0000-0000AB750000}"/>
    <cellStyle name="Normal 30 19" xfId="30227" xr:uid="{00000000-0005-0000-0000-0000AC750000}"/>
    <cellStyle name="Normal 30 2" xfId="30228" xr:uid="{00000000-0005-0000-0000-0000AD750000}"/>
    <cellStyle name="Normal 30 2 2" xfId="30229" xr:uid="{00000000-0005-0000-0000-0000AE750000}"/>
    <cellStyle name="Normal 30 2 3" xfId="30230" xr:uid="{00000000-0005-0000-0000-0000AF750000}"/>
    <cellStyle name="Normal 30 20" xfId="30231" xr:uid="{00000000-0005-0000-0000-0000B0750000}"/>
    <cellStyle name="Normal 30 21" xfId="30232" xr:uid="{00000000-0005-0000-0000-0000B1750000}"/>
    <cellStyle name="Normal 30 22" xfId="30233" xr:uid="{00000000-0005-0000-0000-0000B2750000}"/>
    <cellStyle name="Normal 30 23" xfId="30234" xr:uid="{00000000-0005-0000-0000-0000B3750000}"/>
    <cellStyle name="Normal 30 24" xfId="30235" xr:uid="{00000000-0005-0000-0000-0000B4750000}"/>
    <cellStyle name="Normal 30 25" xfId="30236" xr:uid="{00000000-0005-0000-0000-0000B5750000}"/>
    <cellStyle name="Normal 30 26" xfId="30237" xr:uid="{00000000-0005-0000-0000-0000B6750000}"/>
    <cellStyle name="Normal 30 3" xfId="30238" xr:uid="{00000000-0005-0000-0000-0000B7750000}"/>
    <cellStyle name="Normal 30 3 2" xfId="30239" xr:uid="{00000000-0005-0000-0000-0000B8750000}"/>
    <cellStyle name="Normal 30 3 3" xfId="30240" xr:uid="{00000000-0005-0000-0000-0000B9750000}"/>
    <cellStyle name="Normal 30 3 4" xfId="30241" xr:uid="{00000000-0005-0000-0000-0000BA750000}"/>
    <cellStyle name="Normal 30 3 5" xfId="30242" xr:uid="{00000000-0005-0000-0000-0000BB750000}"/>
    <cellStyle name="Normal 30 4" xfId="30243" xr:uid="{00000000-0005-0000-0000-0000BC750000}"/>
    <cellStyle name="Normal 30 5" xfId="30244" xr:uid="{00000000-0005-0000-0000-0000BD750000}"/>
    <cellStyle name="Normal 30 6" xfId="30245" xr:uid="{00000000-0005-0000-0000-0000BE750000}"/>
    <cellStyle name="Normal 30 7" xfId="30246" xr:uid="{00000000-0005-0000-0000-0000BF750000}"/>
    <cellStyle name="Normal 30 8" xfId="30247" xr:uid="{00000000-0005-0000-0000-0000C0750000}"/>
    <cellStyle name="Normal 30 9" xfId="30248" xr:uid="{00000000-0005-0000-0000-0000C1750000}"/>
    <cellStyle name="Normal 31" xfId="30249" xr:uid="{00000000-0005-0000-0000-0000C2750000}"/>
    <cellStyle name="Normal 31 10" xfId="30250" xr:uid="{00000000-0005-0000-0000-0000C3750000}"/>
    <cellStyle name="Normal 31 11" xfId="30251" xr:uid="{00000000-0005-0000-0000-0000C4750000}"/>
    <cellStyle name="Normal 31 12" xfId="30252" xr:uid="{00000000-0005-0000-0000-0000C5750000}"/>
    <cellStyle name="Normal 31 13" xfId="30253" xr:uid="{00000000-0005-0000-0000-0000C6750000}"/>
    <cellStyle name="Normal 31 14" xfId="30254" xr:uid="{00000000-0005-0000-0000-0000C7750000}"/>
    <cellStyle name="Normal 31 15" xfId="30255" xr:uid="{00000000-0005-0000-0000-0000C8750000}"/>
    <cellStyle name="Normal 31 16" xfId="30256" xr:uid="{00000000-0005-0000-0000-0000C9750000}"/>
    <cellStyle name="Normal 31 17" xfId="30257" xr:uid="{00000000-0005-0000-0000-0000CA750000}"/>
    <cellStyle name="Normal 31 18" xfId="30258" xr:uid="{00000000-0005-0000-0000-0000CB750000}"/>
    <cellStyle name="Normal 31 19" xfId="30259" xr:uid="{00000000-0005-0000-0000-0000CC750000}"/>
    <cellStyle name="Normal 31 2" xfId="30260" xr:uid="{00000000-0005-0000-0000-0000CD750000}"/>
    <cellStyle name="Normal 31 2 2" xfId="30261" xr:uid="{00000000-0005-0000-0000-0000CE750000}"/>
    <cellStyle name="Normal 31 2 3" xfId="30262" xr:uid="{00000000-0005-0000-0000-0000CF750000}"/>
    <cellStyle name="Normal 31 20" xfId="30263" xr:uid="{00000000-0005-0000-0000-0000D0750000}"/>
    <cellStyle name="Normal 31 21" xfId="30264" xr:uid="{00000000-0005-0000-0000-0000D1750000}"/>
    <cellStyle name="Normal 31 22" xfId="30265" xr:uid="{00000000-0005-0000-0000-0000D2750000}"/>
    <cellStyle name="Normal 31 23" xfId="30266" xr:uid="{00000000-0005-0000-0000-0000D3750000}"/>
    <cellStyle name="Normal 31 24" xfId="30267" xr:uid="{00000000-0005-0000-0000-0000D4750000}"/>
    <cellStyle name="Normal 31 25" xfId="30268" xr:uid="{00000000-0005-0000-0000-0000D5750000}"/>
    <cellStyle name="Normal 31 26" xfId="30269" xr:uid="{00000000-0005-0000-0000-0000D6750000}"/>
    <cellStyle name="Normal 31 3" xfId="30270" xr:uid="{00000000-0005-0000-0000-0000D7750000}"/>
    <cellStyle name="Normal 31 3 2" xfId="30271" xr:uid="{00000000-0005-0000-0000-0000D8750000}"/>
    <cellStyle name="Normal 31 3 3" xfId="30272" xr:uid="{00000000-0005-0000-0000-0000D9750000}"/>
    <cellStyle name="Normal 31 4" xfId="30273" xr:uid="{00000000-0005-0000-0000-0000DA750000}"/>
    <cellStyle name="Normal 31 5" xfId="30274" xr:uid="{00000000-0005-0000-0000-0000DB750000}"/>
    <cellStyle name="Normal 31 6" xfId="30275" xr:uid="{00000000-0005-0000-0000-0000DC750000}"/>
    <cellStyle name="Normal 31 7" xfId="30276" xr:uid="{00000000-0005-0000-0000-0000DD750000}"/>
    <cellStyle name="Normal 31 8" xfId="30277" xr:uid="{00000000-0005-0000-0000-0000DE750000}"/>
    <cellStyle name="Normal 31 9" xfId="30278" xr:uid="{00000000-0005-0000-0000-0000DF750000}"/>
    <cellStyle name="Normal 32" xfId="30279" xr:uid="{00000000-0005-0000-0000-0000E0750000}"/>
    <cellStyle name="Normal 32 2" xfId="30280" xr:uid="{00000000-0005-0000-0000-0000E1750000}"/>
    <cellStyle name="Normal 32 3" xfId="30281" xr:uid="{00000000-0005-0000-0000-0000E2750000}"/>
    <cellStyle name="Normal 32 4" xfId="30282" xr:uid="{00000000-0005-0000-0000-0000E3750000}"/>
    <cellStyle name="Normal 32 5" xfId="30283" xr:uid="{00000000-0005-0000-0000-0000E4750000}"/>
    <cellStyle name="Normal 33" xfId="30284" xr:uid="{00000000-0005-0000-0000-0000E5750000}"/>
    <cellStyle name="Normal 33 2" xfId="30285" xr:uid="{00000000-0005-0000-0000-0000E6750000}"/>
    <cellStyle name="Normal 33 3" xfId="30286" xr:uid="{00000000-0005-0000-0000-0000E7750000}"/>
    <cellStyle name="Normal 33 4" xfId="30287" xr:uid="{00000000-0005-0000-0000-0000E8750000}"/>
    <cellStyle name="Normal 33 5" xfId="30288" xr:uid="{00000000-0005-0000-0000-0000E9750000}"/>
    <cellStyle name="Normal 34" xfId="30289" xr:uid="{00000000-0005-0000-0000-0000EA750000}"/>
    <cellStyle name="Normal 34 10" xfId="30290" xr:uid="{00000000-0005-0000-0000-0000EB750000}"/>
    <cellStyle name="Normal 34 11" xfId="30291" xr:uid="{00000000-0005-0000-0000-0000EC750000}"/>
    <cellStyle name="Normal 34 12" xfId="30292" xr:uid="{00000000-0005-0000-0000-0000ED750000}"/>
    <cellStyle name="Normal 34 13" xfId="30293" xr:uid="{00000000-0005-0000-0000-0000EE750000}"/>
    <cellStyle name="Normal 34 14" xfId="30294" xr:uid="{00000000-0005-0000-0000-0000EF750000}"/>
    <cellStyle name="Normal 34 15" xfId="30295" xr:uid="{00000000-0005-0000-0000-0000F0750000}"/>
    <cellStyle name="Normal 34 16" xfId="30296" xr:uid="{00000000-0005-0000-0000-0000F1750000}"/>
    <cellStyle name="Normal 34 17" xfId="30297" xr:uid="{00000000-0005-0000-0000-0000F2750000}"/>
    <cellStyle name="Normal 34 18" xfId="30298" xr:uid="{00000000-0005-0000-0000-0000F3750000}"/>
    <cellStyle name="Normal 34 19" xfId="30299" xr:uid="{00000000-0005-0000-0000-0000F4750000}"/>
    <cellStyle name="Normal 34 2" xfId="30300" xr:uid="{00000000-0005-0000-0000-0000F5750000}"/>
    <cellStyle name="Normal 34 2 2" xfId="30301" xr:uid="{00000000-0005-0000-0000-0000F6750000}"/>
    <cellStyle name="Normal 34 2 3" xfId="30302" xr:uid="{00000000-0005-0000-0000-0000F7750000}"/>
    <cellStyle name="Normal 34 20" xfId="30303" xr:uid="{00000000-0005-0000-0000-0000F8750000}"/>
    <cellStyle name="Normal 34 21" xfId="30304" xr:uid="{00000000-0005-0000-0000-0000F9750000}"/>
    <cellStyle name="Normal 34 22" xfId="30305" xr:uid="{00000000-0005-0000-0000-0000FA750000}"/>
    <cellStyle name="Normal 34 23" xfId="30306" xr:uid="{00000000-0005-0000-0000-0000FB750000}"/>
    <cellStyle name="Normal 34 24" xfId="30307" xr:uid="{00000000-0005-0000-0000-0000FC750000}"/>
    <cellStyle name="Normal 34 25" xfId="30308" xr:uid="{00000000-0005-0000-0000-0000FD750000}"/>
    <cellStyle name="Normal 34 26" xfId="30309" xr:uid="{00000000-0005-0000-0000-0000FE750000}"/>
    <cellStyle name="Normal 34 3" xfId="30310" xr:uid="{00000000-0005-0000-0000-0000FF750000}"/>
    <cellStyle name="Normal 34 3 2" xfId="30311" xr:uid="{00000000-0005-0000-0000-000000760000}"/>
    <cellStyle name="Normal 34 3 3" xfId="30312" xr:uid="{00000000-0005-0000-0000-000001760000}"/>
    <cellStyle name="Normal 34 3 4" xfId="30313" xr:uid="{00000000-0005-0000-0000-000002760000}"/>
    <cellStyle name="Normal 34 3 5" xfId="30314" xr:uid="{00000000-0005-0000-0000-000003760000}"/>
    <cellStyle name="Normal 34 4" xfId="30315" xr:uid="{00000000-0005-0000-0000-000004760000}"/>
    <cellStyle name="Normal 34 5" xfId="30316" xr:uid="{00000000-0005-0000-0000-000005760000}"/>
    <cellStyle name="Normal 34 6" xfId="30317" xr:uid="{00000000-0005-0000-0000-000006760000}"/>
    <cellStyle name="Normal 34 7" xfId="30318" xr:uid="{00000000-0005-0000-0000-000007760000}"/>
    <cellStyle name="Normal 34 8" xfId="30319" xr:uid="{00000000-0005-0000-0000-000008760000}"/>
    <cellStyle name="Normal 34 9" xfId="30320" xr:uid="{00000000-0005-0000-0000-000009760000}"/>
    <cellStyle name="Normal 35" xfId="30321" xr:uid="{00000000-0005-0000-0000-00000A760000}"/>
    <cellStyle name="Normal 35 10" xfId="30322" xr:uid="{00000000-0005-0000-0000-00000B760000}"/>
    <cellStyle name="Normal 35 11" xfId="30323" xr:uid="{00000000-0005-0000-0000-00000C760000}"/>
    <cellStyle name="Normal 35 12" xfId="30324" xr:uid="{00000000-0005-0000-0000-00000D760000}"/>
    <cellStyle name="Normal 35 13" xfId="30325" xr:uid="{00000000-0005-0000-0000-00000E760000}"/>
    <cellStyle name="Normal 35 14" xfId="30326" xr:uid="{00000000-0005-0000-0000-00000F760000}"/>
    <cellStyle name="Normal 35 15" xfId="30327" xr:uid="{00000000-0005-0000-0000-000010760000}"/>
    <cellStyle name="Normal 35 16" xfId="30328" xr:uid="{00000000-0005-0000-0000-000011760000}"/>
    <cellStyle name="Normal 35 17" xfId="30329" xr:uid="{00000000-0005-0000-0000-000012760000}"/>
    <cellStyle name="Normal 35 18" xfId="30330" xr:uid="{00000000-0005-0000-0000-000013760000}"/>
    <cellStyle name="Normal 35 19" xfId="30331" xr:uid="{00000000-0005-0000-0000-000014760000}"/>
    <cellStyle name="Normal 35 2" xfId="30332" xr:uid="{00000000-0005-0000-0000-000015760000}"/>
    <cellStyle name="Normal 35 2 2" xfId="30333" xr:uid="{00000000-0005-0000-0000-000016760000}"/>
    <cellStyle name="Normal 35 2 3" xfId="30334" xr:uid="{00000000-0005-0000-0000-000017760000}"/>
    <cellStyle name="Normal 35 20" xfId="30335" xr:uid="{00000000-0005-0000-0000-000018760000}"/>
    <cellStyle name="Normal 35 21" xfId="30336" xr:uid="{00000000-0005-0000-0000-000019760000}"/>
    <cellStyle name="Normal 35 22" xfId="30337" xr:uid="{00000000-0005-0000-0000-00001A760000}"/>
    <cellStyle name="Normal 35 23" xfId="30338" xr:uid="{00000000-0005-0000-0000-00001B760000}"/>
    <cellStyle name="Normal 35 24" xfId="30339" xr:uid="{00000000-0005-0000-0000-00001C760000}"/>
    <cellStyle name="Normal 35 25" xfId="30340" xr:uid="{00000000-0005-0000-0000-00001D760000}"/>
    <cellStyle name="Normal 35 3" xfId="30341" xr:uid="{00000000-0005-0000-0000-00001E760000}"/>
    <cellStyle name="Normal 35 3 2" xfId="30342" xr:uid="{00000000-0005-0000-0000-00001F760000}"/>
    <cellStyle name="Normal 35 3 3" xfId="30343" xr:uid="{00000000-0005-0000-0000-000020760000}"/>
    <cellStyle name="Normal 35 3 4" xfId="30344" xr:uid="{00000000-0005-0000-0000-000021760000}"/>
    <cellStyle name="Normal 35 3 5" xfId="30345" xr:uid="{00000000-0005-0000-0000-000022760000}"/>
    <cellStyle name="Normal 35 4" xfId="30346" xr:uid="{00000000-0005-0000-0000-000023760000}"/>
    <cellStyle name="Normal 35 5" xfId="30347" xr:uid="{00000000-0005-0000-0000-000024760000}"/>
    <cellStyle name="Normal 35 6" xfId="30348" xr:uid="{00000000-0005-0000-0000-000025760000}"/>
    <cellStyle name="Normal 35 7" xfId="30349" xr:uid="{00000000-0005-0000-0000-000026760000}"/>
    <cellStyle name="Normal 35 8" xfId="30350" xr:uid="{00000000-0005-0000-0000-000027760000}"/>
    <cellStyle name="Normal 35 9" xfId="30351" xr:uid="{00000000-0005-0000-0000-000028760000}"/>
    <cellStyle name="Normal 36" xfId="30352" xr:uid="{00000000-0005-0000-0000-000029760000}"/>
    <cellStyle name="Normal 36 2" xfId="30353" xr:uid="{00000000-0005-0000-0000-00002A760000}"/>
    <cellStyle name="Normal 36 3" xfId="30354" xr:uid="{00000000-0005-0000-0000-00002B760000}"/>
    <cellStyle name="Normal 36 4" xfId="30355" xr:uid="{00000000-0005-0000-0000-00002C760000}"/>
    <cellStyle name="Normal 37" xfId="30356" xr:uid="{00000000-0005-0000-0000-00002D760000}"/>
    <cellStyle name="Normal 37 10" xfId="30357" xr:uid="{00000000-0005-0000-0000-00002E760000}"/>
    <cellStyle name="Normal 37 11" xfId="30358" xr:uid="{00000000-0005-0000-0000-00002F760000}"/>
    <cellStyle name="Normal 37 12" xfId="30359" xr:uid="{00000000-0005-0000-0000-000030760000}"/>
    <cellStyle name="Normal 37 13" xfId="30360" xr:uid="{00000000-0005-0000-0000-000031760000}"/>
    <cellStyle name="Normal 37 14" xfId="30361" xr:uid="{00000000-0005-0000-0000-000032760000}"/>
    <cellStyle name="Normal 37 15" xfId="30362" xr:uid="{00000000-0005-0000-0000-000033760000}"/>
    <cellStyle name="Normal 37 16" xfId="30363" xr:uid="{00000000-0005-0000-0000-000034760000}"/>
    <cellStyle name="Normal 37 17" xfId="30364" xr:uid="{00000000-0005-0000-0000-000035760000}"/>
    <cellStyle name="Normal 37 18" xfId="30365" xr:uid="{00000000-0005-0000-0000-000036760000}"/>
    <cellStyle name="Normal 37 19" xfId="30366" xr:uid="{00000000-0005-0000-0000-000037760000}"/>
    <cellStyle name="Normal 37 2" xfId="30367" xr:uid="{00000000-0005-0000-0000-000038760000}"/>
    <cellStyle name="Normal 37 2 2" xfId="30368" xr:uid="{00000000-0005-0000-0000-000039760000}"/>
    <cellStyle name="Normal 37 20" xfId="30369" xr:uid="{00000000-0005-0000-0000-00003A760000}"/>
    <cellStyle name="Normal 37 21" xfId="30370" xr:uid="{00000000-0005-0000-0000-00003B760000}"/>
    <cellStyle name="Normal 37 22" xfId="30371" xr:uid="{00000000-0005-0000-0000-00003C760000}"/>
    <cellStyle name="Normal 37 23" xfId="30372" xr:uid="{00000000-0005-0000-0000-00003D760000}"/>
    <cellStyle name="Normal 37 24" xfId="30373" xr:uid="{00000000-0005-0000-0000-00003E760000}"/>
    <cellStyle name="Normal 37 25" xfId="30374" xr:uid="{00000000-0005-0000-0000-00003F760000}"/>
    <cellStyle name="Normal 37 26" xfId="30375" xr:uid="{00000000-0005-0000-0000-000040760000}"/>
    <cellStyle name="Normal 37 3" xfId="30376" xr:uid="{00000000-0005-0000-0000-000041760000}"/>
    <cellStyle name="Normal 37 3 2" xfId="30377" xr:uid="{00000000-0005-0000-0000-000042760000}"/>
    <cellStyle name="Normal 37 4" xfId="30378" xr:uid="{00000000-0005-0000-0000-000043760000}"/>
    <cellStyle name="Normal 37 4 2" xfId="30379" xr:uid="{00000000-0005-0000-0000-000044760000}"/>
    <cellStyle name="Normal 37 5" xfId="30380" xr:uid="{00000000-0005-0000-0000-000045760000}"/>
    <cellStyle name="Normal 37 5 2" xfId="30381" xr:uid="{00000000-0005-0000-0000-000046760000}"/>
    <cellStyle name="Normal 37 6" xfId="30382" xr:uid="{00000000-0005-0000-0000-000047760000}"/>
    <cellStyle name="Normal 37 7" xfId="30383" xr:uid="{00000000-0005-0000-0000-000048760000}"/>
    <cellStyle name="Normal 37 8" xfId="30384" xr:uid="{00000000-0005-0000-0000-000049760000}"/>
    <cellStyle name="Normal 37 9" xfId="30385" xr:uid="{00000000-0005-0000-0000-00004A760000}"/>
    <cellStyle name="Normal 38" xfId="30386" xr:uid="{00000000-0005-0000-0000-00004B760000}"/>
    <cellStyle name="Normal 38 10" xfId="30387" xr:uid="{00000000-0005-0000-0000-00004C760000}"/>
    <cellStyle name="Normal 38 11" xfId="30388" xr:uid="{00000000-0005-0000-0000-00004D760000}"/>
    <cellStyle name="Normal 38 12" xfId="30389" xr:uid="{00000000-0005-0000-0000-00004E760000}"/>
    <cellStyle name="Normal 38 13" xfId="30390" xr:uid="{00000000-0005-0000-0000-00004F760000}"/>
    <cellStyle name="Normal 38 14" xfId="30391" xr:uid="{00000000-0005-0000-0000-000050760000}"/>
    <cellStyle name="Normal 38 15" xfId="30392" xr:uid="{00000000-0005-0000-0000-000051760000}"/>
    <cellStyle name="Normal 38 16" xfId="30393" xr:uid="{00000000-0005-0000-0000-000052760000}"/>
    <cellStyle name="Normal 38 17" xfId="30394" xr:uid="{00000000-0005-0000-0000-000053760000}"/>
    <cellStyle name="Normal 38 18" xfId="30395" xr:uid="{00000000-0005-0000-0000-000054760000}"/>
    <cellStyle name="Normal 38 19" xfId="30396" xr:uid="{00000000-0005-0000-0000-000055760000}"/>
    <cellStyle name="Normal 38 2" xfId="30397" xr:uid="{00000000-0005-0000-0000-000056760000}"/>
    <cellStyle name="Normal 38 2 2" xfId="30398" xr:uid="{00000000-0005-0000-0000-000057760000}"/>
    <cellStyle name="Normal 38 20" xfId="30399" xr:uid="{00000000-0005-0000-0000-000058760000}"/>
    <cellStyle name="Normal 38 21" xfId="30400" xr:uid="{00000000-0005-0000-0000-000059760000}"/>
    <cellStyle name="Normal 38 22" xfId="30401" xr:uid="{00000000-0005-0000-0000-00005A760000}"/>
    <cellStyle name="Normal 38 23" xfId="30402" xr:uid="{00000000-0005-0000-0000-00005B760000}"/>
    <cellStyle name="Normal 38 24" xfId="30403" xr:uid="{00000000-0005-0000-0000-00005C760000}"/>
    <cellStyle name="Normal 38 25" xfId="30404" xr:uid="{00000000-0005-0000-0000-00005D760000}"/>
    <cellStyle name="Normal 38 26" xfId="30405" xr:uid="{00000000-0005-0000-0000-00005E760000}"/>
    <cellStyle name="Normal 38 3" xfId="30406" xr:uid="{00000000-0005-0000-0000-00005F760000}"/>
    <cellStyle name="Normal 38 3 2" xfId="30407" xr:uid="{00000000-0005-0000-0000-000060760000}"/>
    <cellStyle name="Normal 38 4" xfId="30408" xr:uid="{00000000-0005-0000-0000-000061760000}"/>
    <cellStyle name="Normal 38 4 2" xfId="30409" xr:uid="{00000000-0005-0000-0000-000062760000}"/>
    <cellStyle name="Normal 38 5" xfId="30410" xr:uid="{00000000-0005-0000-0000-000063760000}"/>
    <cellStyle name="Normal 38 5 2" xfId="30411" xr:uid="{00000000-0005-0000-0000-000064760000}"/>
    <cellStyle name="Normal 38 6" xfId="30412" xr:uid="{00000000-0005-0000-0000-000065760000}"/>
    <cellStyle name="Normal 38 7" xfId="30413" xr:uid="{00000000-0005-0000-0000-000066760000}"/>
    <cellStyle name="Normal 38 8" xfId="30414" xr:uid="{00000000-0005-0000-0000-000067760000}"/>
    <cellStyle name="Normal 38 9" xfId="30415" xr:uid="{00000000-0005-0000-0000-000068760000}"/>
    <cellStyle name="Normal 39" xfId="30416" xr:uid="{00000000-0005-0000-0000-000069760000}"/>
    <cellStyle name="Normal 39 10" xfId="30417" xr:uid="{00000000-0005-0000-0000-00006A760000}"/>
    <cellStyle name="Normal 39 11" xfId="30418" xr:uid="{00000000-0005-0000-0000-00006B760000}"/>
    <cellStyle name="Normal 39 12" xfId="30419" xr:uid="{00000000-0005-0000-0000-00006C760000}"/>
    <cellStyle name="Normal 39 13" xfId="30420" xr:uid="{00000000-0005-0000-0000-00006D760000}"/>
    <cellStyle name="Normal 39 14" xfId="30421" xr:uid="{00000000-0005-0000-0000-00006E760000}"/>
    <cellStyle name="Normal 39 15" xfId="30422" xr:uid="{00000000-0005-0000-0000-00006F760000}"/>
    <cellStyle name="Normal 39 16" xfId="30423" xr:uid="{00000000-0005-0000-0000-000070760000}"/>
    <cellStyle name="Normal 39 17" xfId="30424" xr:uid="{00000000-0005-0000-0000-000071760000}"/>
    <cellStyle name="Normal 39 18" xfId="30425" xr:uid="{00000000-0005-0000-0000-000072760000}"/>
    <cellStyle name="Normal 39 19" xfId="30426" xr:uid="{00000000-0005-0000-0000-000073760000}"/>
    <cellStyle name="Normal 39 2" xfId="30427" xr:uid="{00000000-0005-0000-0000-000074760000}"/>
    <cellStyle name="Normal 39 2 2" xfId="30428" xr:uid="{00000000-0005-0000-0000-000075760000}"/>
    <cellStyle name="Normal 39 20" xfId="30429" xr:uid="{00000000-0005-0000-0000-000076760000}"/>
    <cellStyle name="Normal 39 21" xfId="30430" xr:uid="{00000000-0005-0000-0000-000077760000}"/>
    <cellStyle name="Normal 39 22" xfId="30431" xr:uid="{00000000-0005-0000-0000-000078760000}"/>
    <cellStyle name="Normal 39 23" xfId="30432" xr:uid="{00000000-0005-0000-0000-000079760000}"/>
    <cellStyle name="Normal 39 24" xfId="30433" xr:uid="{00000000-0005-0000-0000-00007A760000}"/>
    <cellStyle name="Normal 39 25" xfId="30434" xr:uid="{00000000-0005-0000-0000-00007B760000}"/>
    <cellStyle name="Normal 39 26" xfId="30435" xr:uid="{00000000-0005-0000-0000-00007C760000}"/>
    <cellStyle name="Normal 39 3" xfId="30436" xr:uid="{00000000-0005-0000-0000-00007D760000}"/>
    <cellStyle name="Normal 39 3 2" xfId="30437" xr:uid="{00000000-0005-0000-0000-00007E760000}"/>
    <cellStyle name="Normal 39 4" xfId="30438" xr:uid="{00000000-0005-0000-0000-00007F760000}"/>
    <cellStyle name="Normal 39 4 2" xfId="30439" xr:uid="{00000000-0005-0000-0000-000080760000}"/>
    <cellStyle name="Normal 39 5" xfId="30440" xr:uid="{00000000-0005-0000-0000-000081760000}"/>
    <cellStyle name="Normal 39 5 2" xfId="30441" xr:uid="{00000000-0005-0000-0000-000082760000}"/>
    <cellStyle name="Normal 39 6" xfId="30442" xr:uid="{00000000-0005-0000-0000-000083760000}"/>
    <cellStyle name="Normal 39 7" xfId="30443" xr:uid="{00000000-0005-0000-0000-000084760000}"/>
    <cellStyle name="Normal 39 8" xfId="30444" xr:uid="{00000000-0005-0000-0000-000085760000}"/>
    <cellStyle name="Normal 39 9" xfId="30445" xr:uid="{00000000-0005-0000-0000-000086760000}"/>
    <cellStyle name="Normal 4" xfId="436" xr:uid="{00000000-0005-0000-0000-000087760000}"/>
    <cellStyle name="Normal 4 10" xfId="30446" xr:uid="{00000000-0005-0000-0000-000088760000}"/>
    <cellStyle name="Normal 4 10 2" xfId="30447" xr:uid="{00000000-0005-0000-0000-000089760000}"/>
    <cellStyle name="Normal 4 10 3" xfId="30448" xr:uid="{00000000-0005-0000-0000-00008A760000}"/>
    <cellStyle name="Normal 4 10 4" xfId="30449" xr:uid="{00000000-0005-0000-0000-00008B760000}"/>
    <cellStyle name="Normal 4 10 5" xfId="30450" xr:uid="{00000000-0005-0000-0000-00008C760000}"/>
    <cellStyle name="Normal 4 10_Enlaces" xfId="30451" xr:uid="{00000000-0005-0000-0000-00008D760000}"/>
    <cellStyle name="Normal 4 100" xfId="30452" xr:uid="{00000000-0005-0000-0000-00008E760000}"/>
    <cellStyle name="Normal 4 100 2" xfId="30453" xr:uid="{00000000-0005-0000-0000-00008F760000}"/>
    <cellStyle name="Normal 4 100 3" xfId="30454" xr:uid="{00000000-0005-0000-0000-000090760000}"/>
    <cellStyle name="Normal 4 101" xfId="30455" xr:uid="{00000000-0005-0000-0000-000091760000}"/>
    <cellStyle name="Normal 4 101 2" xfId="30456" xr:uid="{00000000-0005-0000-0000-000092760000}"/>
    <cellStyle name="Normal 4 101 3" xfId="30457" xr:uid="{00000000-0005-0000-0000-000093760000}"/>
    <cellStyle name="Normal 4 102" xfId="30458" xr:uid="{00000000-0005-0000-0000-000094760000}"/>
    <cellStyle name="Normal 4 102 2" xfId="30459" xr:uid="{00000000-0005-0000-0000-000095760000}"/>
    <cellStyle name="Normal 4 102 3" xfId="30460" xr:uid="{00000000-0005-0000-0000-000096760000}"/>
    <cellStyle name="Normal 4 103" xfId="30461" xr:uid="{00000000-0005-0000-0000-000097760000}"/>
    <cellStyle name="Normal 4 103 2" xfId="30462" xr:uid="{00000000-0005-0000-0000-000098760000}"/>
    <cellStyle name="Normal 4 103 3" xfId="30463" xr:uid="{00000000-0005-0000-0000-000099760000}"/>
    <cellStyle name="Normal 4 104" xfId="30464" xr:uid="{00000000-0005-0000-0000-00009A760000}"/>
    <cellStyle name="Normal 4 104 2" xfId="30465" xr:uid="{00000000-0005-0000-0000-00009B760000}"/>
    <cellStyle name="Normal 4 104 3" xfId="30466" xr:uid="{00000000-0005-0000-0000-00009C760000}"/>
    <cellStyle name="Normal 4 105" xfId="30467" xr:uid="{00000000-0005-0000-0000-00009D760000}"/>
    <cellStyle name="Normal 4 105 2" xfId="30468" xr:uid="{00000000-0005-0000-0000-00009E760000}"/>
    <cellStyle name="Normal 4 105 3" xfId="30469" xr:uid="{00000000-0005-0000-0000-00009F760000}"/>
    <cellStyle name="Normal 4 106" xfId="30470" xr:uid="{00000000-0005-0000-0000-0000A0760000}"/>
    <cellStyle name="Normal 4 106 2" xfId="30471" xr:uid="{00000000-0005-0000-0000-0000A1760000}"/>
    <cellStyle name="Normal 4 106 3" xfId="30472" xr:uid="{00000000-0005-0000-0000-0000A2760000}"/>
    <cellStyle name="Normal 4 107" xfId="30473" xr:uid="{00000000-0005-0000-0000-0000A3760000}"/>
    <cellStyle name="Normal 4 107 2" xfId="30474" xr:uid="{00000000-0005-0000-0000-0000A4760000}"/>
    <cellStyle name="Normal 4 107 3" xfId="30475" xr:uid="{00000000-0005-0000-0000-0000A5760000}"/>
    <cellStyle name="Normal 4 108" xfId="30476" xr:uid="{00000000-0005-0000-0000-0000A6760000}"/>
    <cellStyle name="Normal 4 108 2" xfId="30477" xr:uid="{00000000-0005-0000-0000-0000A7760000}"/>
    <cellStyle name="Normal 4 108 3" xfId="30478" xr:uid="{00000000-0005-0000-0000-0000A8760000}"/>
    <cellStyle name="Normal 4 109" xfId="30479" xr:uid="{00000000-0005-0000-0000-0000A9760000}"/>
    <cellStyle name="Normal 4 109 2" xfId="30480" xr:uid="{00000000-0005-0000-0000-0000AA760000}"/>
    <cellStyle name="Normal 4 109 3" xfId="30481" xr:uid="{00000000-0005-0000-0000-0000AB760000}"/>
    <cellStyle name="Normal 4 11" xfId="30482" xr:uid="{00000000-0005-0000-0000-0000AC760000}"/>
    <cellStyle name="Normal 4 11 2" xfId="30483" xr:uid="{00000000-0005-0000-0000-0000AD760000}"/>
    <cellStyle name="Normal 4 11 3" xfId="30484" xr:uid="{00000000-0005-0000-0000-0000AE760000}"/>
    <cellStyle name="Normal 4 11 4" xfId="30485" xr:uid="{00000000-0005-0000-0000-0000AF760000}"/>
    <cellStyle name="Normal 4 11 5" xfId="30486" xr:uid="{00000000-0005-0000-0000-0000B0760000}"/>
    <cellStyle name="Normal 4 11_Enlaces" xfId="30487" xr:uid="{00000000-0005-0000-0000-0000B1760000}"/>
    <cellStyle name="Normal 4 110" xfId="30488" xr:uid="{00000000-0005-0000-0000-0000B2760000}"/>
    <cellStyle name="Normal 4 110 2" xfId="30489" xr:uid="{00000000-0005-0000-0000-0000B3760000}"/>
    <cellStyle name="Normal 4 110 3" xfId="30490" xr:uid="{00000000-0005-0000-0000-0000B4760000}"/>
    <cellStyle name="Normal 4 111" xfId="30491" xr:uid="{00000000-0005-0000-0000-0000B5760000}"/>
    <cellStyle name="Normal 4 111 2" xfId="30492" xr:uid="{00000000-0005-0000-0000-0000B6760000}"/>
    <cellStyle name="Normal 4 111 3" xfId="30493" xr:uid="{00000000-0005-0000-0000-0000B7760000}"/>
    <cellStyle name="Normal 4 112" xfId="30494" xr:uid="{00000000-0005-0000-0000-0000B8760000}"/>
    <cellStyle name="Normal 4 112 2" xfId="30495" xr:uid="{00000000-0005-0000-0000-0000B9760000}"/>
    <cellStyle name="Normal 4 112 3" xfId="30496" xr:uid="{00000000-0005-0000-0000-0000BA760000}"/>
    <cellStyle name="Normal 4 113" xfId="30497" xr:uid="{00000000-0005-0000-0000-0000BB760000}"/>
    <cellStyle name="Normal 4 113 2" xfId="30498" xr:uid="{00000000-0005-0000-0000-0000BC760000}"/>
    <cellStyle name="Normal 4 113 3" xfId="30499" xr:uid="{00000000-0005-0000-0000-0000BD760000}"/>
    <cellStyle name="Normal 4 114" xfId="30500" xr:uid="{00000000-0005-0000-0000-0000BE760000}"/>
    <cellStyle name="Normal 4 114 2" xfId="30501" xr:uid="{00000000-0005-0000-0000-0000BF760000}"/>
    <cellStyle name="Normal 4 114 3" xfId="30502" xr:uid="{00000000-0005-0000-0000-0000C0760000}"/>
    <cellStyle name="Normal 4 115" xfId="30503" xr:uid="{00000000-0005-0000-0000-0000C1760000}"/>
    <cellStyle name="Normal 4 115 2" xfId="30504" xr:uid="{00000000-0005-0000-0000-0000C2760000}"/>
    <cellStyle name="Normal 4 115 3" xfId="30505" xr:uid="{00000000-0005-0000-0000-0000C3760000}"/>
    <cellStyle name="Normal 4 116" xfId="30506" xr:uid="{00000000-0005-0000-0000-0000C4760000}"/>
    <cellStyle name="Normal 4 116 2" xfId="30507" xr:uid="{00000000-0005-0000-0000-0000C5760000}"/>
    <cellStyle name="Normal 4 116 3" xfId="30508" xr:uid="{00000000-0005-0000-0000-0000C6760000}"/>
    <cellStyle name="Normal 4 117" xfId="30509" xr:uid="{00000000-0005-0000-0000-0000C7760000}"/>
    <cellStyle name="Normal 4 117 2" xfId="30510" xr:uid="{00000000-0005-0000-0000-0000C8760000}"/>
    <cellStyle name="Normal 4 117 3" xfId="30511" xr:uid="{00000000-0005-0000-0000-0000C9760000}"/>
    <cellStyle name="Normal 4 118" xfId="30512" xr:uid="{00000000-0005-0000-0000-0000CA760000}"/>
    <cellStyle name="Normal 4 118 2" xfId="30513" xr:uid="{00000000-0005-0000-0000-0000CB760000}"/>
    <cellStyle name="Normal 4 118 3" xfId="30514" xr:uid="{00000000-0005-0000-0000-0000CC760000}"/>
    <cellStyle name="Normal 4 119" xfId="30515" xr:uid="{00000000-0005-0000-0000-0000CD760000}"/>
    <cellStyle name="Normal 4 119 2" xfId="30516" xr:uid="{00000000-0005-0000-0000-0000CE760000}"/>
    <cellStyle name="Normal 4 119 3" xfId="30517" xr:uid="{00000000-0005-0000-0000-0000CF760000}"/>
    <cellStyle name="Normal 4 12" xfId="30518" xr:uid="{00000000-0005-0000-0000-0000D0760000}"/>
    <cellStyle name="Normal 4 12 2" xfId="30519" xr:uid="{00000000-0005-0000-0000-0000D1760000}"/>
    <cellStyle name="Normal 4 12 3" xfId="30520" xr:uid="{00000000-0005-0000-0000-0000D2760000}"/>
    <cellStyle name="Normal 4 12 4" xfId="30521" xr:uid="{00000000-0005-0000-0000-0000D3760000}"/>
    <cellStyle name="Normal 4 12 5" xfId="30522" xr:uid="{00000000-0005-0000-0000-0000D4760000}"/>
    <cellStyle name="Normal 4 12_Enlaces" xfId="30523" xr:uid="{00000000-0005-0000-0000-0000D5760000}"/>
    <cellStyle name="Normal 4 120" xfId="30524" xr:uid="{00000000-0005-0000-0000-0000D6760000}"/>
    <cellStyle name="Normal 4 120 2" xfId="30525" xr:uid="{00000000-0005-0000-0000-0000D7760000}"/>
    <cellStyle name="Normal 4 120 3" xfId="30526" xr:uid="{00000000-0005-0000-0000-0000D8760000}"/>
    <cellStyle name="Normal 4 121" xfId="30527" xr:uid="{00000000-0005-0000-0000-0000D9760000}"/>
    <cellStyle name="Normal 4 121 2" xfId="30528" xr:uid="{00000000-0005-0000-0000-0000DA760000}"/>
    <cellStyle name="Normal 4 121 3" xfId="30529" xr:uid="{00000000-0005-0000-0000-0000DB760000}"/>
    <cellStyle name="Normal 4 122" xfId="30530" xr:uid="{00000000-0005-0000-0000-0000DC760000}"/>
    <cellStyle name="Normal 4 122 2" xfId="30531" xr:uid="{00000000-0005-0000-0000-0000DD760000}"/>
    <cellStyle name="Normal 4 122 3" xfId="30532" xr:uid="{00000000-0005-0000-0000-0000DE760000}"/>
    <cellStyle name="Normal 4 123" xfId="30533" xr:uid="{00000000-0005-0000-0000-0000DF760000}"/>
    <cellStyle name="Normal 4 123 2" xfId="30534" xr:uid="{00000000-0005-0000-0000-0000E0760000}"/>
    <cellStyle name="Normal 4 123 3" xfId="30535" xr:uid="{00000000-0005-0000-0000-0000E1760000}"/>
    <cellStyle name="Normal 4 124" xfId="30536" xr:uid="{00000000-0005-0000-0000-0000E2760000}"/>
    <cellStyle name="Normal 4 125" xfId="30537" xr:uid="{00000000-0005-0000-0000-0000E3760000}"/>
    <cellStyle name="Normal 4 126" xfId="30538" xr:uid="{00000000-0005-0000-0000-0000E4760000}"/>
    <cellStyle name="Normal 4 127" xfId="30539" xr:uid="{00000000-0005-0000-0000-0000E5760000}"/>
    <cellStyle name="Normal 4 128" xfId="30540" xr:uid="{00000000-0005-0000-0000-0000E6760000}"/>
    <cellStyle name="Normal 4 129" xfId="30541" xr:uid="{00000000-0005-0000-0000-0000E7760000}"/>
    <cellStyle name="Normal 4 13" xfId="30542" xr:uid="{00000000-0005-0000-0000-0000E8760000}"/>
    <cellStyle name="Normal 4 13 2" xfId="30543" xr:uid="{00000000-0005-0000-0000-0000E9760000}"/>
    <cellStyle name="Normal 4 13 3" xfId="30544" xr:uid="{00000000-0005-0000-0000-0000EA760000}"/>
    <cellStyle name="Normal 4 13 4" xfId="30545" xr:uid="{00000000-0005-0000-0000-0000EB760000}"/>
    <cellStyle name="Normal 4 13 5" xfId="30546" xr:uid="{00000000-0005-0000-0000-0000EC760000}"/>
    <cellStyle name="Normal 4 13_Enlaces" xfId="30547" xr:uid="{00000000-0005-0000-0000-0000ED760000}"/>
    <cellStyle name="Normal 4 130" xfId="30548" xr:uid="{00000000-0005-0000-0000-0000EE760000}"/>
    <cellStyle name="Normal 4 131" xfId="30549" xr:uid="{00000000-0005-0000-0000-0000EF760000}"/>
    <cellStyle name="Normal 4 131 2" xfId="30550" xr:uid="{00000000-0005-0000-0000-0000F0760000}"/>
    <cellStyle name="Normal 4 132" xfId="30551" xr:uid="{00000000-0005-0000-0000-0000F1760000}"/>
    <cellStyle name="Normal 4 132 2" xfId="30552" xr:uid="{00000000-0005-0000-0000-0000F2760000}"/>
    <cellStyle name="Normal 4 133" xfId="30553" xr:uid="{00000000-0005-0000-0000-0000F3760000}"/>
    <cellStyle name="Normal 4 133 2" xfId="30554" xr:uid="{00000000-0005-0000-0000-0000F4760000}"/>
    <cellStyle name="Normal 4 134" xfId="30555" xr:uid="{00000000-0005-0000-0000-0000F5760000}"/>
    <cellStyle name="Normal 4 134 2" xfId="30556" xr:uid="{00000000-0005-0000-0000-0000F6760000}"/>
    <cellStyle name="Normal 4 135" xfId="30557" xr:uid="{00000000-0005-0000-0000-0000F7760000}"/>
    <cellStyle name="Normal 4 135 2" xfId="30558" xr:uid="{00000000-0005-0000-0000-0000F8760000}"/>
    <cellStyle name="Normal 4 136" xfId="30559" xr:uid="{00000000-0005-0000-0000-0000F9760000}"/>
    <cellStyle name="Normal 4 136 2" xfId="30560" xr:uid="{00000000-0005-0000-0000-0000FA760000}"/>
    <cellStyle name="Normal 4 137" xfId="30561" xr:uid="{00000000-0005-0000-0000-0000FB760000}"/>
    <cellStyle name="Normal 4 137 2" xfId="30562" xr:uid="{00000000-0005-0000-0000-0000FC760000}"/>
    <cellStyle name="Normal 4 138" xfId="30563" xr:uid="{00000000-0005-0000-0000-0000FD760000}"/>
    <cellStyle name="Normal 4 138 2" xfId="30564" xr:uid="{00000000-0005-0000-0000-0000FE760000}"/>
    <cellStyle name="Normal 4 139" xfId="30565" xr:uid="{00000000-0005-0000-0000-0000FF760000}"/>
    <cellStyle name="Normal 4 139 2" xfId="30566" xr:uid="{00000000-0005-0000-0000-000000770000}"/>
    <cellStyle name="Normal 4 14" xfId="30567" xr:uid="{00000000-0005-0000-0000-000001770000}"/>
    <cellStyle name="Normal 4 14 2" xfId="30568" xr:uid="{00000000-0005-0000-0000-000002770000}"/>
    <cellStyle name="Normal 4 14 3" xfId="30569" xr:uid="{00000000-0005-0000-0000-000003770000}"/>
    <cellStyle name="Normal 4 14 4" xfId="30570" xr:uid="{00000000-0005-0000-0000-000004770000}"/>
    <cellStyle name="Normal 4 14 5" xfId="30571" xr:uid="{00000000-0005-0000-0000-000005770000}"/>
    <cellStyle name="Normal 4 14_Enlaces" xfId="30572" xr:uid="{00000000-0005-0000-0000-000006770000}"/>
    <cellStyle name="Normal 4 140" xfId="30573" xr:uid="{00000000-0005-0000-0000-000007770000}"/>
    <cellStyle name="Normal 4 140 2" xfId="30574" xr:uid="{00000000-0005-0000-0000-000008770000}"/>
    <cellStyle name="Normal 4 141" xfId="30575" xr:uid="{00000000-0005-0000-0000-000009770000}"/>
    <cellStyle name="Normal 4 141 2" xfId="30576" xr:uid="{00000000-0005-0000-0000-00000A770000}"/>
    <cellStyle name="Normal 4 142" xfId="30577" xr:uid="{00000000-0005-0000-0000-00000B770000}"/>
    <cellStyle name="Normal 4 142 2" xfId="30578" xr:uid="{00000000-0005-0000-0000-00000C770000}"/>
    <cellStyle name="Normal 4 143" xfId="30579" xr:uid="{00000000-0005-0000-0000-00000D770000}"/>
    <cellStyle name="Normal 4 143 2" xfId="30580" xr:uid="{00000000-0005-0000-0000-00000E770000}"/>
    <cellStyle name="Normal 4 144" xfId="30581" xr:uid="{00000000-0005-0000-0000-00000F770000}"/>
    <cellStyle name="Normal 4 144 2" xfId="30582" xr:uid="{00000000-0005-0000-0000-000010770000}"/>
    <cellStyle name="Normal 4 145" xfId="30583" xr:uid="{00000000-0005-0000-0000-000011770000}"/>
    <cellStyle name="Normal 4 145 2" xfId="30584" xr:uid="{00000000-0005-0000-0000-000012770000}"/>
    <cellStyle name="Normal 4 146" xfId="30585" xr:uid="{00000000-0005-0000-0000-000013770000}"/>
    <cellStyle name="Normal 4 146 2" xfId="30586" xr:uid="{00000000-0005-0000-0000-000014770000}"/>
    <cellStyle name="Normal 4 147" xfId="30587" xr:uid="{00000000-0005-0000-0000-000015770000}"/>
    <cellStyle name="Normal 4 147 2" xfId="30588" xr:uid="{00000000-0005-0000-0000-000016770000}"/>
    <cellStyle name="Normal 4 148" xfId="30589" xr:uid="{00000000-0005-0000-0000-000017770000}"/>
    <cellStyle name="Normal 4 148 2" xfId="30590" xr:uid="{00000000-0005-0000-0000-000018770000}"/>
    <cellStyle name="Normal 4 148 3" xfId="30591" xr:uid="{00000000-0005-0000-0000-000019770000}"/>
    <cellStyle name="Normal 4 149" xfId="30592" xr:uid="{00000000-0005-0000-0000-00001A770000}"/>
    <cellStyle name="Normal 4 149 2" xfId="30593" xr:uid="{00000000-0005-0000-0000-00001B770000}"/>
    <cellStyle name="Normal 4 149 3" xfId="30594" xr:uid="{00000000-0005-0000-0000-00001C770000}"/>
    <cellStyle name="Normal 4 15" xfId="30595" xr:uid="{00000000-0005-0000-0000-00001D770000}"/>
    <cellStyle name="Normal 4 15 2" xfId="30596" xr:uid="{00000000-0005-0000-0000-00001E770000}"/>
    <cellStyle name="Normal 4 15 3" xfId="30597" xr:uid="{00000000-0005-0000-0000-00001F770000}"/>
    <cellStyle name="Normal 4 15 4" xfId="30598" xr:uid="{00000000-0005-0000-0000-000020770000}"/>
    <cellStyle name="Normal 4 15 5" xfId="30599" xr:uid="{00000000-0005-0000-0000-000021770000}"/>
    <cellStyle name="Normal 4 15_Enlaces" xfId="30600" xr:uid="{00000000-0005-0000-0000-000022770000}"/>
    <cellStyle name="Normal 4 150" xfId="30601" xr:uid="{00000000-0005-0000-0000-000023770000}"/>
    <cellStyle name="Normal 4 150 2" xfId="30602" xr:uid="{00000000-0005-0000-0000-000024770000}"/>
    <cellStyle name="Normal 4 150 3" xfId="30603" xr:uid="{00000000-0005-0000-0000-000025770000}"/>
    <cellStyle name="Normal 4 151" xfId="30604" xr:uid="{00000000-0005-0000-0000-000026770000}"/>
    <cellStyle name="Normal 4 151 2" xfId="30605" xr:uid="{00000000-0005-0000-0000-000027770000}"/>
    <cellStyle name="Normal 4 151 3" xfId="30606" xr:uid="{00000000-0005-0000-0000-000028770000}"/>
    <cellStyle name="Normal 4 152" xfId="30607" xr:uid="{00000000-0005-0000-0000-000029770000}"/>
    <cellStyle name="Normal 4 152 2" xfId="30608" xr:uid="{00000000-0005-0000-0000-00002A770000}"/>
    <cellStyle name="Normal 4 152 3" xfId="30609" xr:uid="{00000000-0005-0000-0000-00002B770000}"/>
    <cellStyle name="Normal 4 153" xfId="30610" xr:uid="{00000000-0005-0000-0000-00002C770000}"/>
    <cellStyle name="Normal 4 153 2" xfId="30611" xr:uid="{00000000-0005-0000-0000-00002D770000}"/>
    <cellStyle name="Normal 4 154" xfId="30612" xr:uid="{00000000-0005-0000-0000-00002E770000}"/>
    <cellStyle name="Normal 4 155" xfId="30613" xr:uid="{00000000-0005-0000-0000-00002F770000}"/>
    <cellStyle name="Normal 4 156" xfId="30614" xr:uid="{00000000-0005-0000-0000-000030770000}"/>
    <cellStyle name="Normal 4 157" xfId="30615" xr:uid="{00000000-0005-0000-0000-000031770000}"/>
    <cellStyle name="Normal 4 158" xfId="30616" xr:uid="{00000000-0005-0000-0000-000032770000}"/>
    <cellStyle name="Normal 4 159" xfId="30617" xr:uid="{00000000-0005-0000-0000-000033770000}"/>
    <cellStyle name="Normal 4 16" xfId="30618" xr:uid="{00000000-0005-0000-0000-000034770000}"/>
    <cellStyle name="Normal 4 16 2" xfId="30619" xr:uid="{00000000-0005-0000-0000-000035770000}"/>
    <cellStyle name="Normal 4 16 3" xfId="30620" xr:uid="{00000000-0005-0000-0000-000036770000}"/>
    <cellStyle name="Normal 4 16 4" xfId="30621" xr:uid="{00000000-0005-0000-0000-000037770000}"/>
    <cellStyle name="Normal 4 16 5" xfId="30622" xr:uid="{00000000-0005-0000-0000-000038770000}"/>
    <cellStyle name="Normal 4 16_Enlaces" xfId="30623" xr:uid="{00000000-0005-0000-0000-000039770000}"/>
    <cellStyle name="Normal 4 160" xfId="30624" xr:uid="{00000000-0005-0000-0000-00003A770000}"/>
    <cellStyle name="Normal 4 161" xfId="30625" xr:uid="{00000000-0005-0000-0000-00003B770000}"/>
    <cellStyle name="Normal 4 162" xfId="30626" xr:uid="{00000000-0005-0000-0000-00003C770000}"/>
    <cellStyle name="Normal 4 163" xfId="30627" xr:uid="{00000000-0005-0000-0000-00003D770000}"/>
    <cellStyle name="Normal 4 164" xfId="30628" xr:uid="{00000000-0005-0000-0000-00003E770000}"/>
    <cellStyle name="Normal 4 165" xfId="30629" xr:uid="{00000000-0005-0000-0000-00003F770000}"/>
    <cellStyle name="Normal 4 166" xfId="30630" xr:uid="{00000000-0005-0000-0000-000040770000}"/>
    <cellStyle name="Normal 4 167" xfId="30631" xr:uid="{00000000-0005-0000-0000-000041770000}"/>
    <cellStyle name="Normal 4 168" xfId="30632" xr:uid="{00000000-0005-0000-0000-000042770000}"/>
    <cellStyle name="Normal 4 169" xfId="30633" xr:uid="{00000000-0005-0000-0000-000043770000}"/>
    <cellStyle name="Normal 4 17" xfId="30634" xr:uid="{00000000-0005-0000-0000-000044770000}"/>
    <cellStyle name="Normal 4 17 2" xfId="30635" xr:uid="{00000000-0005-0000-0000-000045770000}"/>
    <cellStyle name="Normal 4 17 3" xfId="30636" xr:uid="{00000000-0005-0000-0000-000046770000}"/>
    <cellStyle name="Normal 4 17 4" xfId="30637" xr:uid="{00000000-0005-0000-0000-000047770000}"/>
    <cellStyle name="Normal 4 17 5" xfId="30638" xr:uid="{00000000-0005-0000-0000-000048770000}"/>
    <cellStyle name="Normal 4 17_Enlaces" xfId="30639" xr:uid="{00000000-0005-0000-0000-000049770000}"/>
    <cellStyle name="Normal 4 170" xfId="30640" xr:uid="{00000000-0005-0000-0000-00004A770000}"/>
    <cellStyle name="Normal 4 171" xfId="30641" xr:uid="{00000000-0005-0000-0000-00004B770000}"/>
    <cellStyle name="Normal 4 18" xfId="30642" xr:uid="{00000000-0005-0000-0000-00004C770000}"/>
    <cellStyle name="Normal 4 18 2" xfId="30643" xr:uid="{00000000-0005-0000-0000-00004D770000}"/>
    <cellStyle name="Normal 4 18 3" xfId="30644" xr:uid="{00000000-0005-0000-0000-00004E770000}"/>
    <cellStyle name="Normal 4 18 4" xfId="30645" xr:uid="{00000000-0005-0000-0000-00004F770000}"/>
    <cellStyle name="Normal 4 18 5" xfId="30646" xr:uid="{00000000-0005-0000-0000-000050770000}"/>
    <cellStyle name="Normal 4 18_Enlaces" xfId="30647" xr:uid="{00000000-0005-0000-0000-000051770000}"/>
    <cellStyle name="Normal 4 19" xfId="30648" xr:uid="{00000000-0005-0000-0000-000052770000}"/>
    <cellStyle name="Normal 4 19 2" xfId="30649" xr:uid="{00000000-0005-0000-0000-000053770000}"/>
    <cellStyle name="Normal 4 19 3" xfId="30650" xr:uid="{00000000-0005-0000-0000-000054770000}"/>
    <cellStyle name="Normal 4 19 4" xfId="30651" xr:uid="{00000000-0005-0000-0000-000055770000}"/>
    <cellStyle name="Normal 4 19 5" xfId="30652" xr:uid="{00000000-0005-0000-0000-000056770000}"/>
    <cellStyle name="Normal 4 19_Enlaces" xfId="30653" xr:uid="{00000000-0005-0000-0000-000057770000}"/>
    <cellStyle name="Normal 4 2" xfId="437" xr:uid="{00000000-0005-0000-0000-000058770000}"/>
    <cellStyle name="Normal 4 2 10" xfId="30655" xr:uid="{00000000-0005-0000-0000-000059770000}"/>
    <cellStyle name="Normal 4 2 10 2" xfId="30656" xr:uid="{00000000-0005-0000-0000-00005A770000}"/>
    <cellStyle name="Normal 4 2 11" xfId="30657" xr:uid="{00000000-0005-0000-0000-00005B770000}"/>
    <cellStyle name="Normal 4 2 11 2" xfId="30658" xr:uid="{00000000-0005-0000-0000-00005C770000}"/>
    <cellStyle name="Normal 4 2 12" xfId="30659" xr:uid="{00000000-0005-0000-0000-00005D770000}"/>
    <cellStyle name="Normal 4 2 12 2" xfId="30660" xr:uid="{00000000-0005-0000-0000-00005E770000}"/>
    <cellStyle name="Normal 4 2 13" xfId="30661" xr:uid="{00000000-0005-0000-0000-00005F770000}"/>
    <cellStyle name="Normal 4 2 13 2" xfId="30662" xr:uid="{00000000-0005-0000-0000-000060770000}"/>
    <cellStyle name="Normal 4 2 14" xfId="30663" xr:uid="{00000000-0005-0000-0000-000061770000}"/>
    <cellStyle name="Normal 4 2 14 2" xfId="30664" xr:uid="{00000000-0005-0000-0000-000062770000}"/>
    <cellStyle name="Normal 4 2 15" xfId="30665" xr:uid="{00000000-0005-0000-0000-000063770000}"/>
    <cellStyle name="Normal 4 2 15 2" xfId="30666" xr:uid="{00000000-0005-0000-0000-000064770000}"/>
    <cellStyle name="Normal 4 2 16" xfId="30667" xr:uid="{00000000-0005-0000-0000-000065770000}"/>
    <cellStyle name="Normal 4 2 16 2" xfId="30668" xr:uid="{00000000-0005-0000-0000-000066770000}"/>
    <cellStyle name="Normal 4 2 17" xfId="30669" xr:uid="{00000000-0005-0000-0000-000067770000}"/>
    <cellStyle name="Normal 4 2 17 2" xfId="30670" xr:uid="{00000000-0005-0000-0000-000068770000}"/>
    <cellStyle name="Normal 4 2 18" xfId="30671" xr:uid="{00000000-0005-0000-0000-000069770000}"/>
    <cellStyle name="Normal 4 2 18 2" xfId="30672" xr:uid="{00000000-0005-0000-0000-00006A770000}"/>
    <cellStyle name="Normal 4 2 19" xfId="30673" xr:uid="{00000000-0005-0000-0000-00006B770000}"/>
    <cellStyle name="Normal 4 2 19 2" xfId="30674" xr:uid="{00000000-0005-0000-0000-00006C770000}"/>
    <cellStyle name="Normal 4 2 2" xfId="30675" xr:uid="{00000000-0005-0000-0000-00006D770000}"/>
    <cellStyle name="Normal 4 2 2 2" xfId="30676" xr:uid="{00000000-0005-0000-0000-00006E770000}"/>
    <cellStyle name="Normal 4 2 20" xfId="30677" xr:uid="{00000000-0005-0000-0000-00006F770000}"/>
    <cellStyle name="Normal 4 2 20 2" xfId="30678" xr:uid="{00000000-0005-0000-0000-000070770000}"/>
    <cellStyle name="Normal 4 2 21" xfId="30679" xr:uid="{00000000-0005-0000-0000-000071770000}"/>
    <cellStyle name="Normal 4 2 21 2" xfId="30680" xr:uid="{00000000-0005-0000-0000-000072770000}"/>
    <cellStyle name="Normal 4 2 22" xfId="30681" xr:uid="{00000000-0005-0000-0000-000073770000}"/>
    <cellStyle name="Normal 4 2 22 2" xfId="30682" xr:uid="{00000000-0005-0000-0000-000074770000}"/>
    <cellStyle name="Normal 4 2 23" xfId="30683" xr:uid="{00000000-0005-0000-0000-000075770000}"/>
    <cellStyle name="Normal 4 2 23 2" xfId="30684" xr:uid="{00000000-0005-0000-0000-000076770000}"/>
    <cellStyle name="Normal 4 2 24" xfId="30685" xr:uid="{00000000-0005-0000-0000-000077770000}"/>
    <cellStyle name="Normal 4 2 25" xfId="30686" xr:uid="{00000000-0005-0000-0000-000078770000}"/>
    <cellStyle name="Normal 4 2 26" xfId="30687" xr:uid="{00000000-0005-0000-0000-000079770000}"/>
    <cellStyle name="Normal 4 2 27" xfId="30688" xr:uid="{00000000-0005-0000-0000-00007A770000}"/>
    <cellStyle name="Normal 4 2 28" xfId="30689" xr:uid="{00000000-0005-0000-0000-00007B770000}"/>
    <cellStyle name="Normal 4 2 29" xfId="30690" xr:uid="{00000000-0005-0000-0000-00007C770000}"/>
    <cellStyle name="Normal 4 2 3" xfId="30691" xr:uid="{00000000-0005-0000-0000-00007D770000}"/>
    <cellStyle name="Normal 4 2 3 2" xfId="30692" xr:uid="{00000000-0005-0000-0000-00007E770000}"/>
    <cellStyle name="Normal 4 2 30" xfId="30693" xr:uid="{00000000-0005-0000-0000-00007F770000}"/>
    <cellStyle name="Normal 4 2 31" xfId="30694" xr:uid="{00000000-0005-0000-0000-000080770000}"/>
    <cellStyle name="Normal 4 2 32" xfId="30695" xr:uid="{00000000-0005-0000-0000-000081770000}"/>
    <cellStyle name="Normal 4 2 33" xfId="30696" xr:uid="{00000000-0005-0000-0000-000082770000}"/>
    <cellStyle name="Normal 4 2 34" xfId="30697" xr:uid="{00000000-0005-0000-0000-000083770000}"/>
    <cellStyle name="Normal 4 2 35" xfId="30698" xr:uid="{00000000-0005-0000-0000-000084770000}"/>
    <cellStyle name="Normal 4 2 36" xfId="30699" xr:uid="{00000000-0005-0000-0000-000085770000}"/>
    <cellStyle name="Normal 4 2 37" xfId="30700" xr:uid="{00000000-0005-0000-0000-000086770000}"/>
    <cellStyle name="Normal 4 2 38" xfId="30701" xr:uid="{00000000-0005-0000-0000-000087770000}"/>
    <cellStyle name="Normal 4 2 39" xfId="30702" xr:uid="{00000000-0005-0000-0000-000088770000}"/>
    <cellStyle name="Normal 4 2 4" xfId="30703" xr:uid="{00000000-0005-0000-0000-000089770000}"/>
    <cellStyle name="Normal 4 2 4 2" xfId="30704" xr:uid="{00000000-0005-0000-0000-00008A770000}"/>
    <cellStyle name="Normal 4 2 40" xfId="30705" xr:uid="{00000000-0005-0000-0000-00008B770000}"/>
    <cellStyle name="Normal 4 2 41" xfId="30706" xr:uid="{00000000-0005-0000-0000-00008C770000}"/>
    <cellStyle name="Normal 4 2 42" xfId="30707" xr:uid="{00000000-0005-0000-0000-00008D770000}"/>
    <cellStyle name="Normal 4 2 43" xfId="30708" xr:uid="{00000000-0005-0000-0000-00008E770000}"/>
    <cellStyle name="Normal 4 2 44" xfId="30709" xr:uid="{00000000-0005-0000-0000-00008F770000}"/>
    <cellStyle name="Normal 4 2 45" xfId="30710" xr:uid="{00000000-0005-0000-0000-000090770000}"/>
    <cellStyle name="Normal 4 2 46" xfId="30711" xr:uid="{00000000-0005-0000-0000-000091770000}"/>
    <cellStyle name="Normal 4 2 47" xfId="30712" xr:uid="{00000000-0005-0000-0000-000092770000}"/>
    <cellStyle name="Normal 4 2 48" xfId="30713" xr:uid="{00000000-0005-0000-0000-000093770000}"/>
    <cellStyle name="Normal 4 2 49" xfId="30714" xr:uid="{00000000-0005-0000-0000-000094770000}"/>
    <cellStyle name="Normal 4 2 5" xfId="30715" xr:uid="{00000000-0005-0000-0000-000095770000}"/>
    <cellStyle name="Normal 4 2 5 2" xfId="30716" xr:uid="{00000000-0005-0000-0000-000096770000}"/>
    <cellStyle name="Normal 4 2 50" xfId="30717" xr:uid="{00000000-0005-0000-0000-000097770000}"/>
    <cellStyle name="Normal 4 2 51" xfId="30718" xr:uid="{00000000-0005-0000-0000-000098770000}"/>
    <cellStyle name="Normal 4 2 52" xfId="30719" xr:uid="{00000000-0005-0000-0000-000099770000}"/>
    <cellStyle name="Normal 4 2 53" xfId="30720" xr:uid="{00000000-0005-0000-0000-00009A770000}"/>
    <cellStyle name="Normal 4 2 54" xfId="30721" xr:uid="{00000000-0005-0000-0000-00009B770000}"/>
    <cellStyle name="Normal 4 2 55" xfId="30722" xr:uid="{00000000-0005-0000-0000-00009C770000}"/>
    <cellStyle name="Normal 4 2 56" xfId="30723" xr:uid="{00000000-0005-0000-0000-00009D770000}"/>
    <cellStyle name="Normal 4 2 57" xfId="30724" xr:uid="{00000000-0005-0000-0000-00009E770000}"/>
    <cellStyle name="Normal 4 2 58" xfId="30725" xr:uid="{00000000-0005-0000-0000-00009F770000}"/>
    <cellStyle name="Normal 4 2 59" xfId="30726" xr:uid="{00000000-0005-0000-0000-0000A0770000}"/>
    <cellStyle name="Normal 4 2 6" xfId="30727" xr:uid="{00000000-0005-0000-0000-0000A1770000}"/>
    <cellStyle name="Normal 4 2 6 2" xfId="30728" xr:uid="{00000000-0005-0000-0000-0000A2770000}"/>
    <cellStyle name="Normal 4 2 60" xfId="30729" xr:uid="{00000000-0005-0000-0000-0000A3770000}"/>
    <cellStyle name="Normal 4 2 61" xfId="30730" xr:uid="{00000000-0005-0000-0000-0000A4770000}"/>
    <cellStyle name="Normal 4 2 62" xfId="30731" xr:uid="{00000000-0005-0000-0000-0000A5770000}"/>
    <cellStyle name="Normal 4 2 63" xfId="30732" xr:uid="{00000000-0005-0000-0000-0000A6770000}"/>
    <cellStyle name="Normal 4 2 64" xfId="30733" xr:uid="{00000000-0005-0000-0000-0000A7770000}"/>
    <cellStyle name="Normal 4 2 65" xfId="30734" xr:uid="{00000000-0005-0000-0000-0000A8770000}"/>
    <cellStyle name="Normal 4 2 66" xfId="30735" xr:uid="{00000000-0005-0000-0000-0000A9770000}"/>
    <cellStyle name="Normal 4 2 67" xfId="30736" xr:uid="{00000000-0005-0000-0000-0000AA770000}"/>
    <cellStyle name="Normal 4 2 68" xfId="30737" xr:uid="{00000000-0005-0000-0000-0000AB770000}"/>
    <cellStyle name="Normal 4 2 69" xfId="30738" xr:uid="{00000000-0005-0000-0000-0000AC770000}"/>
    <cellStyle name="Normal 4 2 7" xfId="30739" xr:uid="{00000000-0005-0000-0000-0000AD770000}"/>
    <cellStyle name="Normal 4 2 7 2" xfId="30740" xr:uid="{00000000-0005-0000-0000-0000AE770000}"/>
    <cellStyle name="Normal 4 2 70" xfId="30741" xr:uid="{00000000-0005-0000-0000-0000AF770000}"/>
    <cellStyle name="Normal 4 2 71" xfId="30742" xr:uid="{00000000-0005-0000-0000-0000B0770000}"/>
    <cellStyle name="Normal 4 2 72" xfId="30743" xr:uid="{00000000-0005-0000-0000-0000B1770000}"/>
    <cellStyle name="Normal 4 2 73" xfId="30744" xr:uid="{00000000-0005-0000-0000-0000B2770000}"/>
    <cellStyle name="Normal 4 2 74" xfId="30745" xr:uid="{00000000-0005-0000-0000-0000B3770000}"/>
    <cellStyle name="Normal 4 2 75" xfId="30746" xr:uid="{00000000-0005-0000-0000-0000B4770000}"/>
    <cellStyle name="Normal 4 2 76" xfId="30747" xr:uid="{00000000-0005-0000-0000-0000B5770000}"/>
    <cellStyle name="Normal 4 2 77" xfId="30748" xr:uid="{00000000-0005-0000-0000-0000B6770000}"/>
    <cellStyle name="Normal 4 2 78" xfId="30749" xr:uid="{00000000-0005-0000-0000-0000B7770000}"/>
    <cellStyle name="Normal 4 2 79" xfId="30750" xr:uid="{00000000-0005-0000-0000-0000B8770000}"/>
    <cellStyle name="Normal 4 2 8" xfId="30751" xr:uid="{00000000-0005-0000-0000-0000B9770000}"/>
    <cellStyle name="Normal 4 2 8 2" xfId="30752" xr:uid="{00000000-0005-0000-0000-0000BA770000}"/>
    <cellStyle name="Normal 4 2 80" xfId="30753" xr:uid="{00000000-0005-0000-0000-0000BB770000}"/>
    <cellStyle name="Normal 4 2 81" xfId="30754" xr:uid="{00000000-0005-0000-0000-0000BC770000}"/>
    <cellStyle name="Normal 4 2 82" xfId="30755" xr:uid="{00000000-0005-0000-0000-0000BD770000}"/>
    <cellStyle name="Normal 4 2 83" xfId="30756" xr:uid="{00000000-0005-0000-0000-0000BE770000}"/>
    <cellStyle name="Normal 4 2 84" xfId="30757" xr:uid="{00000000-0005-0000-0000-0000BF770000}"/>
    <cellStyle name="Normal 4 2 85" xfId="30758" xr:uid="{00000000-0005-0000-0000-0000C0770000}"/>
    <cellStyle name="Normal 4 2 86" xfId="30759" xr:uid="{00000000-0005-0000-0000-0000C1770000}"/>
    <cellStyle name="Normal 4 2 87" xfId="30760" xr:uid="{00000000-0005-0000-0000-0000C2770000}"/>
    <cellStyle name="Normal 4 2 87 2" xfId="30761" xr:uid="{00000000-0005-0000-0000-0000C3770000}"/>
    <cellStyle name="Normal 4 2 88" xfId="30654" xr:uid="{00000000-0005-0000-0000-0000C4770000}"/>
    <cellStyle name="Normal 4 2 9" xfId="30762" xr:uid="{00000000-0005-0000-0000-0000C5770000}"/>
    <cellStyle name="Normal 4 2 9 2" xfId="30763" xr:uid="{00000000-0005-0000-0000-0000C6770000}"/>
    <cellStyle name="Normal 4 2_Xa Parametrización de Usuarios" xfId="30764" xr:uid="{00000000-0005-0000-0000-0000C7770000}"/>
    <cellStyle name="Normal 4 20" xfId="30765" xr:uid="{00000000-0005-0000-0000-0000C8770000}"/>
    <cellStyle name="Normal 4 20 2" xfId="30766" xr:uid="{00000000-0005-0000-0000-0000C9770000}"/>
    <cellStyle name="Normal 4 20 3" xfId="30767" xr:uid="{00000000-0005-0000-0000-0000CA770000}"/>
    <cellStyle name="Normal 4 20 4" xfId="30768" xr:uid="{00000000-0005-0000-0000-0000CB770000}"/>
    <cellStyle name="Normal 4 20_Enlaces" xfId="30769" xr:uid="{00000000-0005-0000-0000-0000CC770000}"/>
    <cellStyle name="Normal 4 21" xfId="30770" xr:uid="{00000000-0005-0000-0000-0000CD770000}"/>
    <cellStyle name="Normal 4 21 2" xfId="30771" xr:uid="{00000000-0005-0000-0000-0000CE770000}"/>
    <cellStyle name="Normal 4 21 3" xfId="30772" xr:uid="{00000000-0005-0000-0000-0000CF770000}"/>
    <cellStyle name="Normal 4 21 4" xfId="30773" xr:uid="{00000000-0005-0000-0000-0000D0770000}"/>
    <cellStyle name="Normal 4 21_Enlaces" xfId="30774" xr:uid="{00000000-0005-0000-0000-0000D1770000}"/>
    <cellStyle name="Normal 4 22" xfId="30775" xr:uid="{00000000-0005-0000-0000-0000D2770000}"/>
    <cellStyle name="Normal 4 22 2" xfId="30776" xr:uid="{00000000-0005-0000-0000-0000D3770000}"/>
    <cellStyle name="Normal 4 22 3" xfId="30777" xr:uid="{00000000-0005-0000-0000-0000D4770000}"/>
    <cellStyle name="Normal 4 22 4" xfId="30778" xr:uid="{00000000-0005-0000-0000-0000D5770000}"/>
    <cellStyle name="Normal 4 22_Enlaces" xfId="30779" xr:uid="{00000000-0005-0000-0000-0000D6770000}"/>
    <cellStyle name="Normal 4 23" xfId="30780" xr:uid="{00000000-0005-0000-0000-0000D7770000}"/>
    <cellStyle name="Normal 4 23 2" xfId="30781" xr:uid="{00000000-0005-0000-0000-0000D8770000}"/>
    <cellStyle name="Normal 4 23 3" xfId="30782" xr:uid="{00000000-0005-0000-0000-0000D9770000}"/>
    <cellStyle name="Normal 4 23 4" xfId="30783" xr:uid="{00000000-0005-0000-0000-0000DA770000}"/>
    <cellStyle name="Normal 4 23_Enlaces" xfId="30784" xr:uid="{00000000-0005-0000-0000-0000DB770000}"/>
    <cellStyle name="Normal 4 24" xfId="30785" xr:uid="{00000000-0005-0000-0000-0000DC770000}"/>
    <cellStyle name="Normal 4 24 2" xfId="30786" xr:uid="{00000000-0005-0000-0000-0000DD770000}"/>
    <cellStyle name="Normal 4 24 3" xfId="30787" xr:uid="{00000000-0005-0000-0000-0000DE770000}"/>
    <cellStyle name="Normal 4 24 4" xfId="30788" xr:uid="{00000000-0005-0000-0000-0000DF770000}"/>
    <cellStyle name="Normal 4 24_Enlaces" xfId="30789" xr:uid="{00000000-0005-0000-0000-0000E0770000}"/>
    <cellStyle name="Normal 4 25" xfId="30790" xr:uid="{00000000-0005-0000-0000-0000E1770000}"/>
    <cellStyle name="Normal 4 25 2" xfId="30791" xr:uid="{00000000-0005-0000-0000-0000E2770000}"/>
    <cellStyle name="Normal 4 25 3" xfId="30792" xr:uid="{00000000-0005-0000-0000-0000E3770000}"/>
    <cellStyle name="Normal 4 25 4" xfId="30793" xr:uid="{00000000-0005-0000-0000-0000E4770000}"/>
    <cellStyle name="Normal 4 25_Enlaces" xfId="30794" xr:uid="{00000000-0005-0000-0000-0000E5770000}"/>
    <cellStyle name="Normal 4 26" xfId="30795" xr:uid="{00000000-0005-0000-0000-0000E6770000}"/>
    <cellStyle name="Normal 4 26 2" xfId="30796" xr:uid="{00000000-0005-0000-0000-0000E7770000}"/>
    <cellStyle name="Normal 4 26 3" xfId="30797" xr:uid="{00000000-0005-0000-0000-0000E8770000}"/>
    <cellStyle name="Normal 4 26 4" xfId="30798" xr:uid="{00000000-0005-0000-0000-0000E9770000}"/>
    <cellStyle name="Normal 4 26_Enlaces" xfId="30799" xr:uid="{00000000-0005-0000-0000-0000EA770000}"/>
    <cellStyle name="Normal 4 27" xfId="30800" xr:uid="{00000000-0005-0000-0000-0000EB770000}"/>
    <cellStyle name="Normal 4 27 2" xfId="30801" xr:uid="{00000000-0005-0000-0000-0000EC770000}"/>
    <cellStyle name="Normal 4 27 3" xfId="30802" xr:uid="{00000000-0005-0000-0000-0000ED770000}"/>
    <cellStyle name="Normal 4 28" xfId="30803" xr:uid="{00000000-0005-0000-0000-0000EE770000}"/>
    <cellStyle name="Normal 4 28 2" xfId="30804" xr:uid="{00000000-0005-0000-0000-0000EF770000}"/>
    <cellStyle name="Normal 4 28 3" xfId="30805" xr:uid="{00000000-0005-0000-0000-0000F0770000}"/>
    <cellStyle name="Normal 4 29" xfId="30806" xr:uid="{00000000-0005-0000-0000-0000F1770000}"/>
    <cellStyle name="Normal 4 29 2" xfId="30807" xr:uid="{00000000-0005-0000-0000-0000F2770000}"/>
    <cellStyle name="Normal 4 29 3" xfId="30808" xr:uid="{00000000-0005-0000-0000-0000F3770000}"/>
    <cellStyle name="Normal 4 3" xfId="30809" xr:uid="{00000000-0005-0000-0000-0000F4770000}"/>
    <cellStyle name="Normal 4 3 10" xfId="30810" xr:uid="{00000000-0005-0000-0000-0000F5770000}"/>
    <cellStyle name="Normal 4 3 11" xfId="30811" xr:uid="{00000000-0005-0000-0000-0000F6770000}"/>
    <cellStyle name="Normal 4 3 12" xfId="30812" xr:uid="{00000000-0005-0000-0000-0000F7770000}"/>
    <cellStyle name="Normal 4 3 13" xfId="30813" xr:uid="{00000000-0005-0000-0000-0000F8770000}"/>
    <cellStyle name="Normal 4 3 14" xfId="30814" xr:uid="{00000000-0005-0000-0000-0000F9770000}"/>
    <cellStyle name="Normal 4 3 15" xfId="30815" xr:uid="{00000000-0005-0000-0000-0000FA770000}"/>
    <cellStyle name="Normal 4 3 16" xfId="30816" xr:uid="{00000000-0005-0000-0000-0000FB770000}"/>
    <cellStyle name="Normal 4 3 17" xfId="30817" xr:uid="{00000000-0005-0000-0000-0000FC770000}"/>
    <cellStyle name="Normal 4 3 18" xfId="30818" xr:uid="{00000000-0005-0000-0000-0000FD770000}"/>
    <cellStyle name="Normal 4 3 19" xfId="30819" xr:uid="{00000000-0005-0000-0000-0000FE770000}"/>
    <cellStyle name="Normal 4 3 2" xfId="30820" xr:uid="{00000000-0005-0000-0000-0000FF770000}"/>
    <cellStyle name="Normal 4 3 2 2" xfId="30821" xr:uid="{00000000-0005-0000-0000-000000780000}"/>
    <cellStyle name="Normal 4 3 20" xfId="30822" xr:uid="{00000000-0005-0000-0000-000001780000}"/>
    <cellStyle name="Normal 4 3 21" xfId="30823" xr:uid="{00000000-0005-0000-0000-000002780000}"/>
    <cellStyle name="Normal 4 3 22" xfId="30824" xr:uid="{00000000-0005-0000-0000-000003780000}"/>
    <cellStyle name="Normal 4 3 23" xfId="30825" xr:uid="{00000000-0005-0000-0000-000004780000}"/>
    <cellStyle name="Normal 4 3 24" xfId="30826" xr:uid="{00000000-0005-0000-0000-000005780000}"/>
    <cellStyle name="Normal 4 3 25" xfId="30827" xr:uid="{00000000-0005-0000-0000-000006780000}"/>
    <cellStyle name="Normal 4 3 26" xfId="30828" xr:uid="{00000000-0005-0000-0000-000007780000}"/>
    <cellStyle name="Normal 4 3 27" xfId="30829" xr:uid="{00000000-0005-0000-0000-000008780000}"/>
    <cellStyle name="Normal 4 3 28" xfId="30830" xr:uid="{00000000-0005-0000-0000-000009780000}"/>
    <cellStyle name="Normal 4 3 29" xfId="30831" xr:uid="{00000000-0005-0000-0000-00000A780000}"/>
    <cellStyle name="Normal 4 3 3" xfId="30832" xr:uid="{00000000-0005-0000-0000-00000B780000}"/>
    <cellStyle name="Normal 4 3 30" xfId="30833" xr:uid="{00000000-0005-0000-0000-00000C780000}"/>
    <cellStyle name="Normal 4 3 31" xfId="30834" xr:uid="{00000000-0005-0000-0000-00000D780000}"/>
    <cellStyle name="Normal 4 3 32" xfId="30835" xr:uid="{00000000-0005-0000-0000-00000E780000}"/>
    <cellStyle name="Normal 4 3 33" xfId="30836" xr:uid="{00000000-0005-0000-0000-00000F780000}"/>
    <cellStyle name="Normal 4 3 34" xfId="30837" xr:uid="{00000000-0005-0000-0000-000010780000}"/>
    <cellStyle name="Normal 4 3 4" xfId="30838" xr:uid="{00000000-0005-0000-0000-000011780000}"/>
    <cellStyle name="Normal 4 3 5" xfId="30839" xr:uid="{00000000-0005-0000-0000-000012780000}"/>
    <cellStyle name="Normal 4 3 6" xfId="30840" xr:uid="{00000000-0005-0000-0000-000013780000}"/>
    <cellStyle name="Normal 4 3 7" xfId="30841" xr:uid="{00000000-0005-0000-0000-000014780000}"/>
    <cellStyle name="Normal 4 3 8" xfId="30842" xr:uid="{00000000-0005-0000-0000-000015780000}"/>
    <cellStyle name="Normal 4 3 9" xfId="30843" xr:uid="{00000000-0005-0000-0000-000016780000}"/>
    <cellStyle name="Normal 4 3_Enlaces" xfId="30844" xr:uid="{00000000-0005-0000-0000-000017780000}"/>
    <cellStyle name="Normal 4 30" xfId="30845" xr:uid="{00000000-0005-0000-0000-000018780000}"/>
    <cellStyle name="Normal 4 30 2" xfId="30846" xr:uid="{00000000-0005-0000-0000-000019780000}"/>
    <cellStyle name="Normal 4 30 3" xfId="30847" xr:uid="{00000000-0005-0000-0000-00001A780000}"/>
    <cellStyle name="Normal 4 31" xfId="30848" xr:uid="{00000000-0005-0000-0000-00001B780000}"/>
    <cellStyle name="Normal 4 31 2" xfId="30849" xr:uid="{00000000-0005-0000-0000-00001C780000}"/>
    <cellStyle name="Normal 4 31 3" xfId="30850" xr:uid="{00000000-0005-0000-0000-00001D780000}"/>
    <cellStyle name="Normal 4 32" xfId="30851" xr:uid="{00000000-0005-0000-0000-00001E780000}"/>
    <cellStyle name="Normal 4 32 2" xfId="30852" xr:uid="{00000000-0005-0000-0000-00001F780000}"/>
    <cellStyle name="Normal 4 32 3" xfId="30853" xr:uid="{00000000-0005-0000-0000-000020780000}"/>
    <cellStyle name="Normal 4 33" xfId="30854" xr:uid="{00000000-0005-0000-0000-000021780000}"/>
    <cellStyle name="Normal 4 33 2" xfId="30855" xr:uid="{00000000-0005-0000-0000-000022780000}"/>
    <cellStyle name="Normal 4 33 3" xfId="30856" xr:uid="{00000000-0005-0000-0000-000023780000}"/>
    <cellStyle name="Normal 4 34" xfId="30857" xr:uid="{00000000-0005-0000-0000-000024780000}"/>
    <cellStyle name="Normal 4 34 2" xfId="30858" xr:uid="{00000000-0005-0000-0000-000025780000}"/>
    <cellStyle name="Normal 4 34 3" xfId="30859" xr:uid="{00000000-0005-0000-0000-000026780000}"/>
    <cellStyle name="Normal 4 35" xfId="30860" xr:uid="{00000000-0005-0000-0000-000027780000}"/>
    <cellStyle name="Normal 4 35 2" xfId="30861" xr:uid="{00000000-0005-0000-0000-000028780000}"/>
    <cellStyle name="Normal 4 35 3" xfId="30862" xr:uid="{00000000-0005-0000-0000-000029780000}"/>
    <cellStyle name="Normal 4 36" xfId="30863" xr:uid="{00000000-0005-0000-0000-00002A780000}"/>
    <cellStyle name="Normal 4 36 2" xfId="30864" xr:uid="{00000000-0005-0000-0000-00002B780000}"/>
    <cellStyle name="Normal 4 36 3" xfId="30865" xr:uid="{00000000-0005-0000-0000-00002C780000}"/>
    <cellStyle name="Normal 4 37" xfId="30866" xr:uid="{00000000-0005-0000-0000-00002D780000}"/>
    <cellStyle name="Normal 4 37 2" xfId="30867" xr:uid="{00000000-0005-0000-0000-00002E780000}"/>
    <cellStyle name="Normal 4 37 3" xfId="30868" xr:uid="{00000000-0005-0000-0000-00002F780000}"/>
    <cellStyle name="Normal 4 38" xfId="30869" xr:uid="{00000000-0005-0000-0000-000030780000}"/>
    <cellStyle name="Normal 4 38 2" xfId="30870" xr:uid="{00000000-0005-0000-0000-000031780000}"/>
    <cellStyle name="Normal 4 38 3" xfId="30871" xr:uid="{00000000-0005-0000-0000-000032780000}"/>
    <cellStyle name="Normal 4 39" xfId="30872" xr:uid="{00000000-0005-0000-0000-000033780000}"/>
    <cellStyle name="Normal 4 39 2" xfId="30873" xr:uid="{00000000-0005-0000-0000-000034780000}"/>
    <cellStyle name="Normal 4 39 3" xfId="30874" xr:uid="{00000000-0005-0000-0000-000035780000}"/>
    <cellStyle name="Normal 4 4" xfId="30875" xr:uid="{00000000-0005-0000-0000-000036780000}"/>
    <cellStyle name="Normal 4 4 2" xfId="30876" xr:uid="{00000000-0005-0000-0000-000037780000}"/>
    <cellStyle name="Normal 4 4 3" xfId="30877" xr:uid="{00000000-0005-0000-0000-000038780000}"/>
    <cellStyle name="Normal 4 4 4" xfId="30878" xr:uid="{00000000-0005-0000-0000-000039780000}"/>
    <cellStyle name="Normal 4 4 5" xfId="30879" xr:uid="{00000000-0005-0000-0000-00003A780000}"/>
    <cellStyle name="Normal 4 4_Enlaces" xfId="30880" xr:uid="{00000000-0005-0000-0000-00003B780000}"/>
    <cellStyle name="Normal 4 40" xfId="30881" xr:uid="{00000000-0005-0000-0000-00003C780000}"/>
    <cellStyle name="Normal 4 40 2" xfId="30882" xr:uid="{00000000-0005-0000-0000-00003D780000}"/>
    <cellStyle name="Normal 4 40 3" xfId="30883" xr:uid="{00000000-0005-0000-0000-00003E780000}"/>
    <cellStyle name="Normal 4 41" xfId="30884" xr:uid="{00000000-0005-0000-0000-00003F780000}"/>
    <cellStyle name="Normal 4 41 2" xfId="30885" xr:uid="{00000000-0005-0000-0000-000040780000}"/>
    <cellStyle name="Normal 4 41 3" xfId="30886" xr:uid="{00000000-0005-0000-0000-000041780000}"/>
    <cellStyle name="Normal 4 42" xfId="30887" xr:uid="{00000000-0005-0000-0000-000042780000}"/>
    <cellStyle name="Normal 4 42 2" xfId="30888" xr:uid="{00000000-0005-0000-0000-000043780000}"/>
    <cellStyle name="Normal 4 42 3" xfId="30889" xr:uid="{00000000-0005-0000-0000-000044780000}"/>
    <cellStyle name="Normal 4 43" xfId="30890" xr:uid="{00000000-0005-0000-0000-000045780000}"/>
    <cellStyle name="Normal 4 43 2" xfId="30891" xr:uid="{00000000-0005-0000-0000-000046780000}"/>
    <cellStyle name="Normal 4 43 3" xfId="30892" xr:uid="{00000000-0005-0000-0000-000047780000}"/>
    <cellStyle name="Normal 4 44" xfId="30893" xr:uid="{00000000-0005-0000-0000-000048780000}"/>
    <cellStyle name="Normal 4 44 2" xfId="30894" xr:uid="{00000000-0005-0000-0000-000049780000}"/>
    <cellStyle name="Normal 4 44 3" xfId="30895" xr:uid="{00000000-0005-0000-0000-00004A780000}"/>
    <cellStyle name="Normal 4 45" xfId="30896" xr:uid="{00000000-0005-0000-0000-00004B780000}"/>
    <cellStyle name="Normal 4 45 2" xfId="30897" xr:uid="{00000000-0005-0000-0000-00004C780000}"/>
    <cellStyle name="Normal 4 45 3" xfId="30898" xr:uid="{00000000-0005-0000-0000-00004D780000}"/>
    <cellStyle name="Normal 4 46" xfId="30899" xr:uid="{00000000-0005-0000-0000-00004E780000}"/>
    <cellStyle name="Normal 4 46 2" xfId="30900" xr:uid="{00000000-0005-0000-0000-00004F780000}"/>
    <cellStyle name="Normal 4 46 3" xfId="30901" xr:uid="{00000000-0005-0000-0000-000050780000}"/>
    <cellStyle name="Normal 4 47" xfId="30902" xr:uid="{00000000-0005-0000-0000-000051780000}"/>
    <cellStyle name="Normal 4 48" xfId="30903" xr:uid="{00000000-0005-0000-0000-000052780000}"/>
    <cellStyle name="Normal 4 49" xfId="30904" xr:uid="{00000000-0005-0000-0000-000053780000}"/>
    <cellStyle name="Normal 4 5" xfId="30905" xr:uid="{00000000-0005-0000-0000-000054780000}"/>
    <cellStyle name="Normal 4 5 2" xfId="30906" xr:uid="{00000000-0005-0000-0000-000055780000}"/>
    <cellStyle name="Normal 4 5 3" xfId="30907" xr:uid="{00000000-0005-0000-0000-000056780000}"/>
    <cellStyle name="Normal 4 5 4" xfId="30908" xr:uid="{00000000-0005-0000-0000-000057780000}"/>
    <cellStyle name="Normal 4 5 5" xfId="30909" xr:uid="{00000000-0005-0000-0000-000058780000}"/>
    <cellStyle name="Normal 4 5_Enlaces" xfId="30910" xr:uid="{00000000-0005-0000-0000-000059780000}"/>
    <cellStyle name="Normal 4 50" xfId="30911" xr:uid="{00000000-0005-0000-0000-00005A780000}"/>
    <cellStyle name="Normal 4 51" xfId="30912" xr:uid="{00000000-0005-0000-0000-00005B780000}"/>
    <cellStyle name="Normal 4 52" xfId="30913" xr:uid="{00000000-0005-0000-0000-00005C780000}"/>
    <cellStyle name="Normal 4 53" xfId="30914" xr:uid="{00000000-0005-0000-0000-00005D780000}"/>
    <cellStyle name="Normal 4 54" xfId="30915" xr:uid="{00000000-0005-0000-0000-00005E780000}"/>
    <cellStyle name="Normal 4 55" xfId="30916" xr:uid="{00000000-0005-0000-0000-00005F780000}"/>
    <cellStyle name="Normal 4 56" xfId="30917" xr:uid="{00000000-0005-0000-0000-000060780000}"/>
    <cellStyle name="Normal 4 57" xfId="30918" xr:uid="{00000000-0005-0000-0000-000061780000}"/>
    <cellStyle name="Normal 4 58" xfId="30919" xr:uid="{00000000-0005-0000-0000-000062780000}"/>
    <cellStyle name="Normal 4 59" xfId="30920" xr:uid="{00000000-0005-0000-0000-000063780000}"/>
    <cellStyle name="Normal 4 6" xfId="30921" xr:uid="{00000000-0005-0000-0000-000064780000}"/>
    <cellStyle name="Normal 4 6 2" xfId="30922" xr:uid="{00000000-0005-0000-0000-000065780000}"/>
    <cellStyle name="Normal 4 6 3" xfId="30923" xr:uid="{00000000-0005-0000-0000-000066780000}"/>
    <cellStyle name="Normal 4 6 4" xfId="30924" xr:uid="{00000000-0005-0000-0000-000067780000}"/>
    <cellStyle name="Normal 4 6 5" xfId="30925" xr:uid="{00000000-0005-0000-0000-000068780000}"/>
    <cellStyle name="Normal 4 6_Enlaces" xfId="30926" xr:uid="{00000000-0005-0000-0000-000069780000}"/>
    <cellStyle name="Normal 4 60" xfId="30927" xr:uid="{00000000-0005-0000-0000-00006A780000}"/>
    <cellStyle name="Normal 4 61" xfId="30928" xr:uid="{00000000-0005-0000-0000-00006B780000}"/>
    <cellStyle name="Normal 4 62" xfId="30929" xr:uid="{00000000-0005-0000-0000-00006C780000}"/>
    <cellStyle name="Normal 4 63" xfId="30930" xr:uid="{00000000-0005-0000-0000-00006D780000}"/>
    <cellStyle name="Normal 4 64" xfId="30931" xr:uid="{00000000-0005-0000-0000-00006E780000}"/>
    <cellStyle name="Normal 4 65" xfId="30932" xr:uid="{00000000-0005-0000-0000-00006F780000}"/>
    <cellStyle name="Normal 4 66" xfId="30933" xr:uid="{00000000-0005-0000-0000-000070780000}"/>
    <cellStyle name="Normal 4 67" xfId="30934" xr:uid="{00000000-0005-0000-0000-000071780000}"/>
    <cellStyle name="Normal 4 68" xfId="30935" xr:uid="{00000000-0005-0000-0000-000072780000}"/>
    <cellStyle name="Normal 4 69" xfId="30936" xr:uid="{00000000-0005-0000-0000-000073780000}"/>
    <cellStyle name="Normal 4 7" xfId="30937" xr:uid="{00000000-0005-0000-0000-000074780000}"/>
    <cellStyle name="Normal 4 7 2" xfId="30938" xr:uid="{00000000-0005-0000-0000-000075780000}"/>
    <cellStyle name="Normal 4 7 3" xfId="30939" xr:uid="{00000000-0005-0000-0000-000076780000}"/>
    <cellStyle name="Normal 4 7 4" xfId="30940" xr:uid="{00000000-0005-0000-0000-000077780000}"/>
    <cellStyle name="Normal 4 7 5" xfId="30941" xr:uid="{00000000-0005-0000-0000-000078780000}"/>
    <cellStyle name="Normal 4 7_Enlaces" xfId="30942" xr:uid="{00000000-0005-0000-0000-000079780000}"/>
    <cellStyle name="Normal 4 70" xfId="30943" xr:uid="{00000000-0005-0000-0000-00007A780000}"/>
    <cellStyle name="Normal 4 71" xfId="30944" xr:uid="{00000000-0005-0000-0000-00007B780000}"/>
    <cellStyle name="Normal 4 72" xfId="30945" xr:uid="{00000000-0005-0000-0000-00007C780000}"/>
    <cellStyle name="Normal 4 73" xfId="30946" xr:uid="{00000000-0005-0000-0000-00007D780000}"/>
    <cellStyle name="Normal 4 74" xfId="30947" xr:uid="{00000000-0005-0000-0000-00007E780000}"/>
    <cellStyle name="Normal 4 75" xfId="30948" xr:uid="{00000000-0005-0000-0000-00007F780000}"/>
    <cellStyle name="Normal 4 76" xfId="30949" xr:uid="{00000000-0005-0000-0000-000080780000}"/>
    <cellStyle name="Normal 4 77" xfId="30950" xr:uid="{00000000-0005-0000-0000-000081780000}"/>
    <cellStyle name="Normal 4 78" xfId="30951" xr:uid="{00000000-0005-0000-0000-000082780000}"/>
    <cellStyle name="Normal 4 79" xfId="30952" xr:uid="{00000000-0005-0000-0000-000083780000}"/>
    <cellStyle name="Normal 4 8" xfId="30953" xr:uid="{00000000-0005-0000-0000-000084780000}"/>
    <cellStyle name="Normal 4 8 2" xfId="30954" xr:uid="{00000000-0005-0000-0000-000085780000}"/>
    <cellStyle name="Normal 4 8 3" xfId="30955" xr:uid="{00000000-0005-0000-0000-000086780000}"/>
    <cellStyle name="Normal 4 8 4" xfId="30956" xr:uid="{00000000-0005-0000-0000-000087780000}"/>
    <cellStyle name="Normal 4 8 5" xfId="30957" xr:uid="{00000000-0005-0000-0000-000088780000}"/>
    <cellStyle name="Normal 4 8_Enlaces" xfId="30958" xr:uid="{00000000-0005-0000-0000-000089780000}"/>
    <cellStyle name="Normal 4 80" xfId="30959" xr:uid="{00000000-0005-0000-0000-00008A780000}"/>
    <cellStyle name="Normal 4 81" xfId="30960" xr:uid="{00000000-0005-0000-0000-00008B780000}"/>
    <cellStyle name="Normal 4 82" xfId="30961" xr:uid="{00000000-0005-0000-0000-00008C780000}"/>
    <cellStyle name="Normal 4 83" xfId="30962" xr:uid="{00000000-0005-0000-0000-00008D780000}"/>
    <cellStyle name="Normal 4 84" xfId="30963" xr:uid="{00000000-0005-0000-0000-00008E780000}"/>
    <cellStyle name="Normal 4 85" xfId="30964" xr:uid="{00000000-0005-0000-0000-00008F780000}"/>
    <cellStyle name="Normal 4 86" xfId="30965" xr:uid="{00000000-0005-0000-0000-000090780000}"/>
    <cellStyle name="Normal 4 87" xfId="30966" xr:uid="{00000000-0005-0000-0000-000091780000}"/>
    <cellStyle name="Normal 4 88" xfId="30967" xr:uid="{00000000-0005-0000-0000-000092780000}"/>
    <cellStyle name="Normal 4 89" xfId="30968" xr:uid="{00000000-0005-0000-0000-000093780000}"/>
    <cellStyle name="Normal 4 9" xfId="30969" xr:uid="{00000000-0005-0000-0000-000094780000}"/>
    <cellStyle name="Normal 4 9 2" xfId="30970" xr:uid="{00000000-0005-0000-0000-000095780000}"/>
    <cellStyle name="Normal 4 9 3" xfId="30971" xr:uid="{00000000-0005-0000-0000-000096780000}"/>
    <cellStyle name="Normal 4 9 4" xfId="30972" xr:uid="{00000000-0005-0000-0000-000097780000}"/>
    <cellStyle name="Normal 4 9 5" xfId="30973" xr:uid="{00000000-0005-0000-0000-000098780000}"/>
    <cellStyle name="Normal 4 9_Enlaces" xfId="30974" xr:uid="{00000000-0005-0000-0000-000099780000}"/>
    <cellStyle name="Normal 4 90" xfId="30975" xr:uid="{00000000-0005-0000-0000-00009A780000}"/>
    <cellStyle name="Normal 4 91" xfId="30976" xr:uid="{00000000-0005-0000-0000-00009B780000}"/>
    <cellStyle name="Normal 4 92" xfId="30977" xr:uid="{00000000-0005-0000-0000-00009C780000}"/>
    <cellStyle name="Normal 4 93" xfId="30978" xr:uid="{00000000-0005-0000-0000-00009D780000}"/>
    <cellStyle name="Normal 4 94" xfId="30979" xr:uid="{00000000-0005-0000-0000-00009E780000}"/>
    <cellStyle name="Normal 4 95" xfId="30980" xr:uid="{00000000-0005-0000-0000-00009F780000}"/>
    <cellStyle name="Normal 4 96" xfId="30981" xr:uid="{00000000-0005-0000-0000-0000A0780000}"/>
    <cellStyle name="Normal 4 97" xfId="30982" xr:uid="{00000000-0005-0000-0000-0000A1780000}"/>
    <cellStyle name="Normal 4 98" xfId="30983" xr:uid="{00000000-0005-0000-0000-0000A2780000}"/>
    <cellStyle name="Normal 4 98 2" xfId="30984" xr:uid="{00000000-0005-0000-0000-0000A3780000}"/>
    <cellStyle name="Normal 4 98 3" xfId="30985" xr:uid="{00000000-0005-0000-0000-0000A4780000}"/>
    <cellStyle name="Normal 4 98 4" xfId="30986" xr:uid="{00000000-0005-0000-0000-0000A5780000}"/>
    <cellStyle name="Normal 4 98 5" xfId="30987" xr:uid="{00000000-0005-0000-0000-0000A6780000}"/>
    <cellStyle name="Normal 4 98 6" xfId="30988" xr:uid="{00000000-0005-0000-0000-0000A7780000}"/>
    <cellStyle name="Normal 4 99" xfId="30989" xr:uid="{00000000-0005-0000-0000-0000A8780000}"/>
    <cellStyle name="Normal 4 99 2" xfId="30990" xr:uid="{00000000-0005-0000-0000-0000A9780000}"/>
    <cellStyle name="Normal 4 99 3" xfId="30991" xr:uid="{00000000-0005-0000-0000-0000AA780000}"/>
    <cellStyle name="Normal 4 99 4" xfId="30992" xr:uid="{00000000-0005-0000-0000-0000AB780000}"/>
    <cellStyle name="Normal 4 99 5" xfId="30993" xr:uid="{00000000-0005-0000-0000-0000AC780000}"/>
    <cellStyle name="Normal 4 99 6" xfId="30994" xr:uid="{00000000-0005-0000-0000-0000AD780000}"/>
    <cellStyle name="Normal 4_Enlaces" xfId="30995" xr:uid="{00000000-0005-0000-0000-0000AE780000}"/>
    <cellStyle name="Normal 40" xfId="30996" xr:uid="{00000000-0005-0000-0000-0000AF780000}"/>
    <cellStyle name="Normal 40 10" xfId="30997" xr:uid="{00000000-0005-0000-0000-0000B0780000}"/>
    <cellStyle name="Normal 40 11" xfId="30998" xr:uid="{00000000-0005-0000-0000-0000B1780000}"/>
    <cellStyle name="Normal 40 12" xfId="30999" xr:uid="{00000000-0005-0000-0000-0000B2780000}"/>
    <cellStyle name="Normal 40 13" xfId="31000" xr:uid="{00000000-0005-0000-0000-0000B3780000}"/>
    <cellStyle name="Normal 40 14" xfId="31001" xr:uid="{00000000-0005-0000-0000-0000B4780000}"/>
    <cellStyle name="Normal 40 15" xfId="31002" xr:uid="{00000000-0005-0000-0000-0000B5780000}"/>
    <cellStyle name="Normal 40 16" xfId="31003" xr:uid="{00000000-0005-0000-0000-0000B6780000}"/>
    <cellStyle name="Normal 40 17" xfId="31004" xr:uid="{00000000-0005-0000-0000-0000B7780000}"/>
    <cellStyle name="Normal 40 18" xfId="31005" xr:uid="{00000000-0005-0000-0000-0000B8780000}"/>
    <cellStyle name="Normal 40 19" xfId="31006" xr:uid="{00000000-0005-0000-0000-0000B9780000}"/>
    <cellStyle name="Normal 40 2" xfId="31007" xr:uid="{00000000-0005-0000-0000-0000BA780000}"/>
    <cellStyle name="Normal 40 2 2" xfId="31008" xr:uid="{00000000-0005-0000-0000-0000BB780000}"/>
    <cellStyle name="Normal 40 20" xfId="31009" xr:uid="{00000000-0005-0000-0000-0000BC780000}"/>
    <cellStyle name="Normal 40 21" xfId="31010" xr:uid="{00000000-0005-0000-0000-0000BD780000}"/>
    <cellStyle name="Normal 40 22" xfId="31011" xr:uid="{00000000-0005-0000-0000-0000BE780000}"/>
    <cellStyle name="Normal 40 23" xfId="31012" xr:uid="{00000000-0005-0000-0000-0000BF780000}"/>
    <cellStyle name="Normal 40 24" xfId="31013" xr:uid="{00000000-0005-0000-0000-0000C0780000}"/>
    <cellStyle name="Normal 40 25" xfId="31014" xr:uid="{00000000-0005-0000-0000-0000C1780000}"/>
    <cellStyle name="Normal 40 26" xfId="31015" xr:uid="{00000000-0005-0000-0000-0000C2780000}"/>
    <cellStyle name="Normal 40 3" xfId="31016" xr:uid="{00000000-0005-0000-0000-0000C3780000}"/>
    <cellStyle name="Normal 40 3 2" xfId="31017" xr:uid="{00000000-0005-0000-0000-0000C4780000}"/>
    <cellStyle name="Normal 40 4" xfId="31018" xr:uid="{00000000-0005-0000-0000-0000C5780000}"/>
    <cellStyle name="Normal 40 4 2" xfId="31019" xr:uid="{00000000-0005-0000-0000-0000C6780000}"/>
    <cellStyle name="Normal 40 5" xfId="31020" xr:uid="{00000000-0005-0000-0000-0000C7780000}"/>
    <cellStyle name="Normal 40 5 2" xfId="31021" xr:uid="{00000000-0005-0000-0000-0000C8780000}"/>
    <cellStyle name="Normal 40 6" xfId="31022" xr:uid="{00000000-0005-0000-0000-0000C9780000}"/>
    <cellStyle name="Normal 40 7" xfId="31023" xr:uid="{00000000-0005-0000-0000-0000CA780000}"/>
    <cellStyle name="Normal 40 8" xfId="31024" xr:uid="{00000000-0005-0000-0000-0000CB780000}"/>
    <cellStyle name="Normal 40 9" xfId="31025" xr:uid="{00000000-0005-0000-0000-0000CC780000}"/>
    <cellStyle name="Normal 41" xfId="31026" xr:uid="{00000000-0005-0000-0000-0000CD780000}"/>
    <cellStyle name="Normal 41 10" xfId="31027" xr:uid="{00000000-0005-0000-0000-0000CE780000}"/>
    <cellStyle name="Normal 41 11" xfId="31028" xr:uid="{00000000-0005-0000-0000-0000CF780000}"/>
    <cellStyle name="Normal 41 12" xfId="31029" xr:uid="{00000000-0005-0000-0000-0000D0780000}"/>
    <cellStyle name="Normal 41 13" xfId="31030" xr:uid="{00000000-0005-0000-0000-0000D1780000}"/>
    <cellStyle name="Normal 41 14" xfId="31031" xr:uid="{00000000-0005-0000-0000-0000D2780000}"/>
    <cellStyle name="Normal 41 15" xfId="31032" xr:uid="{00000000-0005-0000-0000-0000D3780000}"/>
    <cellStyle name="Normal 41 16" xfId="31033" xr:uid="{00000000-0005-0000-0000-0000D4780000}"/>
    <cellStyle name="Normal 41 17" xfId="31034" xr:uid="{00000000-0005-0000-0000-0000D5780000}"/>
    <cellStyle name="Normal 41 18" xfId="31035" xr:uid="{00000000-0005-0000-0000-0000D6780000}"/>
    <cellStyle name="Normal 41 19" xfId="31036" xr:uid="{00000000-0005-0000-0000-0000D7780000}"/>
    <cellStyle name="Normal 41 2" xfId="31037" xr:uid="{00000000-0005-0000-0000-0000D8780000}"/>
    <cellStyle name="Normal 41 2 2" xfId="31038" xr:uid="{00000000-0005-0000-0000-0000D9780000}"/>
    <cellStyle name="Normal 41 20" xfId="31039" xr:uid="{00000000-0005-0000-0000-0000DA780000}"/>
    <cellStyle name="Normal 41 21" xfId="31040" xr:uid="{00000000-0005-0000-0000-0000DB780000}"/>
    <cellStyle name="Normal 41 22" xfId="31041" xr:uid="{00000000-0005-0000-0000-0000DC780000}"/>
    <cellStyle name="Normal 41 23" xfId="31042" xr:uid="{00000000-0005-0000-0000-0000DD780000}"/>
    <cellStyle name="Normal 41 24" xfId="31043" xr:uid="{00000000-0005-0000-0000-0000DE780000}"/>
    <cellStyle name="Normal 41 25" xfId="31044" xr:uid="{00000000-0005-0000-0000-0000DF780000}"/>
    <cellStyle name="Normal 41 26" xfId="31045" xr:uid="{00000000-0005-0000-0000-0000E0780000}"/>
    <cellStyle name="Normal 41 3" xfId="31046" xr:uid="{00000000-0005-0000-0000-0000E1780000}"/>
    <cellStyle name="Normal 41 3 2" xfId="31047" xr:uid="{00000000-0005-0000-0000-0000E2780000}"/>
    <cellStyle name="Normal 41 4" xfId="31048" xr:uid="{00000000-0005-0000-0000-0000E3780000}"/>
    <cellStyle name="Normal 41 4 2" xfId="31049" xr:uid="{00000000-0005-0000-0000-0000E4780000}"/>
    <cellStyle name="Normal 41 5" xfId="31050" xr:uid="{00000000-0005-0000-0000-0000E5780000}"/>
    <cellStyle name="Normal 41 5 2" xfId="31051" xr:uid="{00000000-0005-0000-0000-0000E6780000}"/>
    <cellStyle name="Normal 41 6" xfId="31052" xr:uid="{00000000-0005-0000-0000-0000E7780000}"/>
    <cellStyle name="Normal 41 7" xfId="31053" xr:uid="{00000000-0005-0000-0000-0000E8780000}"/>
    <cellStyle name="Normal 41 8" xfId="31054" xr:uid="{00000000-0005-0000-0000-0000E9780000}"/>
    <cellStyle name="Normal 41 9" xfId="31055" xr:uid="{00000000-0005-0000-0000-0000EA780000}"/>
    <cellStyle name="Normal 42" xfId="31056" xr:uid="{00000000-0005-0000-0000-0000EB780000}"/>
    <cellStyle name="Normal 43" xfId="31057" xr:uid="{00000000-0005-0000-0000-0000EC780000}"/>
    <cellStyle name="Normal 43 10" xfId="31058" xr:uid="{00000000-0005-0000-0000-0000ED780000}"/>
    <cellStyle name="Normal 43 11" xfId="31059" xr:uid="{00000000-0005-0000-0000-0000EE780000}"/>
    <cellStyle name="Normal 43 12" xfId="31060" xr:uid="{00000000-0005-0000-0000-0000EF780000}"/>
    <cellStyle name="Normal 43 13" xfId="31061" xr:uid="{00000000-0005-0000-0000-0000F0780000}"/>
    <cellStyle name="Normal 43 14" xfId="31062" xr:uid="{00000000-0005-0000-0000-0000F1780000}"/>
    <cellStyle name="Normal 43 15" xfId="31063" xr:uid="{00000000-0005-0000-0000-0000F2780000}"/>
    <cellStyle name="Normal 43 16" xfId="31064" xr:uid="{00000000-0005-0000-0000-0000F3780000}"/>
    <cellStyle name="Normal 43 17" xfId="31065" xr:uid="{00000000-0005-0000-0000-0000F4780000}"/>
    <cellStyle name="Normal 43 18" xfId="31066" xr:uid="{00000000-0005-0000-0000-0000F5780000}"/>
    <cellStyle name="Normal 43 19" xfId="31067" xr:uid="{00000000-0005-0000-0000-0000F6780000}"/>
    <cellStyle name="Normal 43 2" xfId="31068" xr:uid="{00000000-0005-0000-0000-0000F7780000}"/>
    <cellStyle name="Normal 43 2 2" xfId="31069" xr:uid="{00000000-0005-0000-0000-0000F8780000}"/>
    <cellStyle name="Normal 43 20" xfId="31070" xr:uid="{00000000-0005-0000-0000-0000F9780000}"/>
    <cellStyle name="Normal 43 21" xfId="31071" xr:uid="{00000000-0005-0000-0000-0000FA780000}"/>
    <cellStyle name="Normal 43 22" xfId="31072" xr:uid="{00000000-0005-0000-0000-0000FB780000}"/>
    <cellStyle name="Normal 43 23" xfId="31073" xr:uid="{00000000-0005-0000-0000-0000FC780000}"/>
    <cellStyle name="Normal 43 24" xfId="31074" xr:uid="{00000000-0005-0000-0000-0000FD780000}"/>
    <cellStyle name="Normal 43 25" xfId="31075" xr:uid="{00000000-0005-0000-0000-0000FE780000}"/>
    <cellStyle name="Normal 43 26" xfId="31076" xr:uid="{00000000-0005-0000-0000-0000FF780000}"/>
    <cellStyle name="Normal 43 27" xfId="31077" xr:uid="{00000000-0005-0000-0000-000000790000}"/>
    <cellStyle name="Normal 43 28" xfId="31078" xr:uid="{00000000-0005-0000-0000-000001790000}"/>
    <cellStyle name="Normal 43 3" xfId="31079" xr:uid="{00000000-0005-0000-0000-000002790000}"/>
    <cellStyle name="Normal 43 3 2" xfId="31080" xr:uid="{00000000-0005-0000-0000-000003790000}"/>
    <cellStyle name="Normal 43 4" xfId="31081" xr:uid="{00000000-0005-0000-0000-000004790000}"/>
    <cellStyle name="Normal 43 4 2" xfId="31082" xr:uid="{00000000-0005-0000-0000-000005790000}"/>
    <cellStyle name="Normal 43 5" xfId="31083" xr:uid="{00000000-0005-0000-0000-000006790000}"/>
    <cellStyle name="Normal 43 5 2" xfId="31084" xr:uid="{00000000-0005-0000-0000-000007790000}"/>
    <cellStyle name="Normal 43 6" xfId="31085" xr:uid="{00000000-0005-0000-0000-000008790000}"/>
    <cellStyle name="Normal 43 7" xfId="31086" xr:uid="{00000000-0005-0000-0000-000009790000}"/>
    <cellStyle name="Normal 43 8" xfId="31087" xr:uid="{00000000-0005-0000-0000-00000A790000}"/>
    <cellStyle name="Normal 43 9" xfId="31088" xr:uid="{00000000-0005-0000-0000-00000B790000}"/>
    <cellStyle name="Normal 44" xfId="31089" xr:uid="{00000000-0005-0000-0000-00000C790000}"/>
    <cellStyle name="Normal 44 10" xfId="31090" xr:uid="{00000000-0005-0000-0000-00000D790000}"/>
    <cellStyle name="Normal 44 11" xfId="31091" xr:uid="{00000000-0005-0000-0000-00000E790000}"/>
    <cellStyle name="Normal 44 12" xfId="31092" xr:uid="{00000000-0005-0000-0000-00000F790000}"/>
    <cellStyle name="Normal 44 13" xfId="31093" xr:uid="{00000000-0005-0000-0000-000010790000}"/>
    <cellStyle name="Normal 44 14" xfId="31094" xr:uid="{00000000-0005-0000-0000-000011790000}"/>
    <cellStyle name="Normal 44 15" xfId="31095" xr:uid="{00000000-0005-0000-0000-000012790000}"/>
    <cellStyle name="Normal 44 16" xfId="31096" xr:uid="{00000000-0005-0000-0000-000013790000}"/>
    <cellStyle name="Normal 44 17" xfId="31097" xr:uid="{00000000-0005-0000-0000-000014790000}"/>
    <cellStyle name="Normal 44 18" xfId="31098" xr:uid="{00000000-0005-0000-0000-000015790000}"/>
    <cellStyle name="Normal 44 19" xfId="31099" xr:uid="{00000000-0005-0000-0000-000016790000}"/>
    <cellStyle name="Normal 44 2" xfId="31100" xr:uid="{00000000-0005-0000-0000-000017790000}"/>
    <cellStyle name="Normal 44 2 2" xfId="31101" xr:uid="{00000000-0005-0000-0000-000018790000}"/>
    <cellStyle name="Normal 44 20" xfId="31102" xr:uid="{00000000-0005-0000-0000-000019790000}"/>
    <cellStyle name="Normal 44 21" xfId="31103" xr:uid="{00000000-0005-0000-0000-00001A790000}"/>
    <cellStyle name="Normal 44 22" xfId="31104" xr:uid="{00000000-0005-0000-0000-00001B790000}"/>
    <cellStyle name="Normal 44 23" xfId="31105" xr:uid="{00000000-0005-0000-0000-00001C790000}"/>
    <cellStyle name="Normal 44 24" xfId="31106" xr:uid="{00000000-0005-0000-0000-00001D790000}"/>
    <cellStyle name="Normal 44 25" xfId="31107" xr:uid="{00000000-0005-0000-0000-00001E790000}"/>
    <cellStyle name="Normal 44 26" xfId="31108" xr:uid="{00000000-0005-0000-0000-00001F790000}"/>
    <cellStyle name="Normal 44 3" xfId="31109" xr:uid="{00000000-0005-0000-0000-000020790000}"/>
    <cellStyle name="Normal 44 3 2" xfId="31110" xr:uid="{00000000-0005-0000-0000-000021790000}"/>
    <cellStyle name="Normal 44 4" xfId="31111" xr:uid="{00000000-0005-0000-0000-000022790000}"/>
    <cellStyle name="Normal 44 4 2" xfId="31112" xr:uid="{00000000-0005-0000-0000-000023790000}"/>
    <cellStyle name="Normal 44 5" xfId="31113" xr:uid="{00000000-0005-0000-0000-000024790000}"/>
    <cellStyle name="Normal 44 5 2" xfId="31114" xr:uid="{00000000-0005-0000-0000-000025790000}"/>
    <cellStyle name="Normal 44 6" xfId="31115" xr:uid="{00000000-0005-0000-0000-000026790000}"/>
    <cellStyle name="Normal 44 7" xfId="31116" xr:uid="{00000000-0005-0000-0000-000027790000}"/>
    <cellStyle name="Normal 44 8" xfId="31117" xr:uid="{00000000-0005-0000-0000-000028790000}"/>
    <cellStyle name="Normal 44 9" xfId="31118" xr:uid="{00000000-0005-0000-0000-000029790000}"/>
    <cellStyle name="Normal 45" xfId="31119" xr:uid="{00000000-0005-0000-0000-00002A790000}"/>
    <cellStyle name="Normal 46" xfId="31120" xr:uid="{00000000-0005-0000-0000-00002B790000}"/>
    <cellStyle name="Normal 47" xfId="31121" xr:uid="{00000000-0005-0000-0000-00002C790000}"/>
    <cellStyle name="Normal 48" xfId="31122" xr:uid="{00000000-0005-0000-0000-00002D790000}"/>
    <cellStyle name="Normal 49" xfId="31123" xr:uid="{00000000-0005-0000-0000-00002E790000}"/>
    <cellStyle name="Normal 49 10" xfId="31124" xr:uid="{00000000-0005-0000-0000-00002F790000}"/>
    <cellStyle name="Normal 49 11" xfId="31125" xr:uid="{00000000-0005-0000-0000-000030790000}"/>
    <cellStyle name="Normal 49 12" xfId="31126" xr:uid="{00000000-0005-0000-0000-000031790000}"/>
    <cellStyle name="Normal 49 13" xfId="31127" xr:uid="{00000000-0005-0000-0000-000032790000}"/>
    <cellStyle name="Normal 49 14" xfId="31128" xr:uid="{00000000-0005-0000-0000-000033790000}"/>
    <cellStyle name="Normal 49 15" xfId="31129" xr:uid="{00000000-0005-0000-0000-000034790000}"/>
    <cellStyle name="Normal 49 16" xfId="31130" xr:uid="{00000000-0005-0000-0000-000035790000}"/>
    <cellStyle name="Normal 49 17" xfId="31131" xr:uid="{00000000-0005-0000-0000-000036790000}"/>
    <cellStyle name="Normal 49 18" xfId="31132" xr:uid="{00000000-0005-0000-0000-000037790000}"/>
    <cellStyle name="Normal 49 19" xfId="31133" xr:uid="{00000000-0005-0000-0000-000038790000}"/>
    <cellStyle name="Normal 49 2" xfId="31134" xr:uid="{00000000-0005-0000-0000-000039790000}"/>
    <cellStyle name="Normal 49 2 2" xfId="31135" xr:uid="{00000000-0005-0000-0000-00003A790000}"/>
    <cellStyle name="Normal 49 20" xfId="31136" xr:uid="{00000000-0005-0000-0000-00003B790000}"/>
    <cellStyle name="Normal 49 21" xfId="31137" xr:uid="{00000000-0005-0000-0000-00003C790000}"/>
    <cellStyle name="Normal 49 22" xfId="31138" xr:uid="{00000000-0005-0000-0000-00003D790000}"/>
    <cellStyle name="Normal 49 23" xfId="31139" xr:uid="{00000000-0005-0000-0000-00003E790000}"/>
    <cellStyle name="Normal 49 24" xfId="31140" xr:uid="{00000000-0005-0000-0000-00003F790000}"/>
    <cellStyle name="Normal 49 25" xfId="31141" xr:uid="{00000000-0005-0000-0000-000040790000}"/>
    <cellStyle name="Normal 49 26" xfId="31142" xr:uid="{00000000-0005-0000-0000-000041790000}"/>
    <cellStyle name="Normal 49 3" xfId="31143" xr:uid="{00000000-0005-0000-0000-000042790000}"/>
    <cellStyle name="Normal 49 3 2" xfId="31144" xr:uid="{00000000-0005-0000-0000-000043790000}"/>
    <cellStyle name="Normal 49 4" xfId="31145" xr:uid="{00000000-0005-0000-0000-000044790000}"/>
    <cellStyle name="Normal 49 4 2" xfId="31146" xr:uid="{00000000-0005-0000-0000-000045790000}"/>
    <cellStyle name="Normal 49 5" xfId="31147" xr:uid="{00000000-0005-0000-0000-000046790000}"/>
    <cellStyle name="Normal 49 5 2" xfId="31148" xr:uid="{00000000-0005-0000-0000-000047790000}"/>
    <cellStyle name="Normal 49 6" xfId="31149" xr:uid="{00000000-0005-0000-0000-000048790000}"/>
    <cellStyle name="Normal 49 7" xfId="31150" xr:uid="{00000000-0005-0000-0000-000049790000}"/>
    <cellStyle name="Normal 49 8" xfId="31151" xr:uid="{00000000-0005-0000-0000-00004A790000}"/>
    <cellStyle name="Normal 49 9" xfId="31152" xr:uid="{00000000-0005-0000-0000-00004B790000}"/>
    <cellStyle name="Normal 5" xfId="438" xr:uid="{00000000-0005-0000-0000-00004C790000}"/>
    <cellStyle name="Normal 5 10" xfId="31153" xr:uid="{00000000-0005-0000-0000-00004D790000}"/>
    <cellStyle name="Normal 5 10 10" xfId="31154" xr:uid="{00000000-0005-0000-0000-00004E790000}"/>
    <cellStyle name="Normal 5 10 10 10" xfId="31155" xr:uid="{00000000-0005-0000-0000-00004F790000}"/>
    <cellStyle name="Normal 5 10 10 11" xfId="31156" xr:uid="{00000000-0005-0000-0000-000050790000}"/>
    <cellStyle name="Normal 5 10 10 12" xfId="31157" xr:uid="{00000000-0005-0000-0000-000051790000}"/>
    <cellStyle name="Normal 5 10 10 13" xfId="31158" xr:uid="{00000000-0005-0000-0000-000052790000}"/>
    <cellStyle name="Normal 5 10 10 14" xfId="31159" xr:uid="{00000000-0005-0000-0000-000053790000}"/>
    <cellStyle name="Normal 5 10 10 2" xfId="31160" xr:uid="{00000000-0005-0000-0000-000054790000}"/>
    <cellStyle name="Normal 5 10 10 2 10" xfId="31161" xr:uid="{00000000-0005-0000-0000-000055790000}"/>
    <cellStyle name="Normal 5 10 10 2 2" xfId="31162" xr:uid="{00000000-0005-0000-0000-000056790000}"/>
    <cellStyle name="Normal 5 10 10 2 3" xfId="31163" xr:uid="{00000000-0005-0000-0000-000057790000}"/>
    <cellStyle name="Normal 5 10 10 2 4" xfId="31164" xr:uid="{00000000-0005-0000-0000-000058790000}"/>
    <cellStyle name="Normal 5 10 10 2 5" xfId="31165" xr:uid="{00000000-0005-0000-0000-000059790000}"/>
    <cellStyle name="Normal 5 10 10 2 6" xfId="31166" xr:uid="{00000000-0005-0000-0000-00005A790000}"/>
    <cellStyle name="Normal 5 10 10 2 7" xfId="31167" xr:uid="{00000000-0005-0000-0000-00005B790000}"/>
    <cellStyle name="Normal 5 10 10 2 8" xfId="31168" xr:uid="{00000000-0005-0000-0000-00005C790000}"/>
    <cellStyle name="Normal 5 10 10 2 9" xfId="31169" xr:uid="{00000000-0005-0000-0000-00005D790000}"/>
    <cellStyle name="Normal 5 10 10 3" xfId="31170" xr:uid="{00000000-0005-0000-0000-00005E790000}"/>
    <cellStyle name="Normal 5 10 10 3 10" xfId="31171" xr:uid="{00000000-0005-0000-0000-00005F790000}"/>
    <cellStyle name="Normal 5 10 10 3 2" xfId="31172" xr:uid="{00000000-0005-0000-0000-000060790000}"/>
    <cellStyle name="Normal 5 10 10 3 3" xfId="31173" xr:uid="{00000000-0005-0000-0000-000061790000}"/>
    <cellStyle name="Normal 5 10 10 3 4" xfId="31174" xr:uid="{00000000-0005-0000-0000-000062790000}"/>
    <cellStyle name="Normal 5 10 10 3 5" xfId="31175" xr:uid="{00000000-0005-0000-0000-000063790000}"/>
    <cellStyle name="Normal 5 10 10 3 6" xfId="31176" xr:uid="{00000000-0005-0000-0000-000064790000}"/>
    <cellStyle name="Normal 5 10 10 3 7" xfId="31177" xr:uid="{00000000-0005-0000-0000-000065790000}"/>
    <cellStyle name="Normal 5 10 10 3 8" xfId="31178" xr:uid="{00000000-0005-0000-0000-000066790000}"/>
    <cellStyle name="Normal 5 10 10 3 9" xfId="31179" xr:uid="{00000000-0005-0000-0000-000067790000}"/>
    <cellStyle name="Normal 5 10 10 4" xfId="31180" xr:uid="{00000000-0005-0000-0000-000068790000}"/>
    <cellStyle name="Normal 5 10 10 4 10" xfId="31181" xr:uid="{00000000-0005-0000-0000-000069790000}"/>
    <cellStyle name="Normal 5 10 10 4 2" xfId="31182" xr:uid="{00000000-0005-0000-0000-00006A790000}"/>
    <cellStyle name="Normal 5 10 10 4 3" xfId="31183" xr:uid="{00000000-0005-0000-0000-00006B790000}"/>
    <cellStyle name="Normal 5 10 10 4 4" xfId="31184" xr:uid="{00000000-0005-0000-0000-00006C790000}"/>
    <cellStyle name="Normal 5 10 10 4 5" xfId="31185" xr:uid="{00000000-0005-0000-0000-00006D790000}"/>
    <cellStyle name="Normal 5 10 10 4 6" xfId="31186" xr:uid="{00000000-0005-0000-0000-00006E790000}"/>
    <cellStyle name="Normal 5 10 10 4 7" xfId="31187" xr:uid="{00000000-0005-0000-0000-00006F790000}"/>
    <cellStyle name="Normal 5 10 10 4 8" xfId="31188" xr:uid="{00000000-0005-0000-0000-000070790000}"/>
    <cellStyle name="Normal 5 10 10 4 9" xfId="31189" xr:uid="{00000000-0005-0000-0000-000071790000}"/>
    <cellStyle name="Normal 5 10 10 5" xfId="31190" xr:uid="{00000000-0005-0000-0000-000072790000}"/>
    <cellStyle name="Normal 5 10 10 5 10" xfId="31191" xr:uid="{00000000-0005-0000-0000-000073790000}"/>
    <cellStyle name="Normal 5 10 10 5 2" xfId="31192" xr:uid="{00000000-0005-0000-0000-000074790000}"/>
    <cellStyle name="Normal 5 10 10 5 3" xfId="31193" xr:uid="{00000000-0005-0000-0000-000075790000}"/>
    <cellStyle name="Normal 5 10 10 5 4" xfId="31194" xr:uid="{00000000-0005-0000-0000-000076790000}"/>
    <cellStyle name="Normal 5 10 10 5 5" xfId="31195" xr:uid="{00000000-0005-0000-0000-000077790000}"/>
    <cellStyle name="Normal 5 10 10 5 6" xfId="31196" xr:uid="{00000000-0005-0000-0000-000078790000}"/>
    <cellStyle name="Normal 5 10 10 5 7" xfId="31197" xr:uid="{00000000-0005-0000-0000-000079790000}"/>
    <cellStyle name="Normal 5 10 10 5 8" xfId="31198" xr:uid="{00000000-0005-0000-0000-00007A790000}"/>
    <cellStyle name="Normal 5 10 10 5 9" xfId="31199" xr:uid="{00000000-0005-0000-0000-00007B790000}"/>
    <cellStyle name="Normal 5 10 10 6" xfId="31200" xr:uid="{00000000-0005-0000-0000-00007C790000}"/>
    <cellStyle name="Normal 5 10 10 7" xfId="31201" xr:uid="{00000000-0005-0000-0000-00007D790000}"/>
    <cellStyle name="Normal 5 10 10 8" xfId="31202" xr:uid="{00000000-0005-0000-0000-00007E790000}"/>
    <cellStyle name="Normal 5 10 10 9" xfId="31203" xr:uid="{00000000-0005-0000-0000-00007F790000}"/>
    <cellStyle name="Normal 5 10 11" xfId="31204" xr:uid="{00000000-0005-0000-0000-000080790000}"/>
    <cellStyle name="Normal 5 10 11 10" xfId="31205" xr:uid="{00000000-0005-0000-0000-000081790000}"/>
    <cellStyle name="Normal 5 10 11 11" xfId="31206" xr:uid="{00000000-0005-0000-0000-000082790000}"/>
    <cellStyle name="Normal 5 10 11 12" xfId="31207" xr:uid="{00000000-0005-0000-0000-000083790000}"/>
    <cellStyle name="Normal 5 10 11 13" xfId="31208" xr:uid="{00000000-0005-0000-0000-000084790000}"/>
    <cellStyle name="Normal 5 10 11 14" xfId="31209" xr:uid="{00000000-0005-0000-0000-000085790000}"/>
    <cellStyle name="Normal 5 10 11 2" xfId="31210" xr:uid="{00000000-0005-0000-0000-000086790000}"/>
    <cellStyle name="Normal 5 10 11 2 10" xfId="31211" xr:uid="{00000000-0005-0000-0000-000087790000}"/>
    <cellStyle name="Normal 5 10 11 2 2" xfId="31212" xr:uid="{00000000-0005-0000-0000-000088790000}"/>
    <cellStyle name="Normal 5 10 11 2 3" xfId="31213" xr:uid="{00000000-0005-0000-0000-000089790000}"/>
    <cellStyle name="Normal 5 10 11 2 4" xfId="31214" xr:uid="{00000000-0005-0000-0000-00008A790000}"/>
    <cellStyle name="Normal 5 10 11 2 5" xfId="31215" xr:uid="{00000000-0005-0000-0000-00008B790000}"/>
    <cellStyle name="Normal 5 10 11 2 6" xfId="31216" xr:uid="{00000000-0005-0000-0000-00008C790000}"/>
    <cellStyle name="Normal 5 10 11 2 7" xfId="31217" xr:uid="{00000000-0005-0000-0000-00008D790000}"/>
    <cellStyle name="Normal 5 10 11 2 8" xfId="31218" xr:uid="{00000000-0005-0000-0000-00008E790000}"/>
    <cellStyle name="Normal 5 10 11 2 9" xfId="31219" xr:uid="{00000000-0005-0000-0000-00008F790000}"/>
    <cellStyle name="Normal 5 10 11 3" xfId="31220" xr:uid="{00000000-0005-0000-0000-000090790000}"/>
    <cellStyle name="Normal 5 10 11 3 10" xfId="31221" xr:uid="{00000000-0005-0000-0000-000091790000}"/>
    <cellStyle name="Normal 5 10 11 3 2" xfId="31222" xr:uid="{00000000-0005-0000-0000-000092790000}"/>
    <cellStyle name="Normal 5 10 11 3 3" xfId="31223" xr:uid="{00000000-0005-0000-0000-000093790000}"/>
    <cellStyle name="Normal 5 10 11 3 4" xfId="31224" xr:uid="{00000000-0005-0000-0000-000094790000}"/>
    <cellStyle name="Normal 5 10 11 3 5" xfId="31225" xr:uid="{00000000-0005-0000-0000-000095790000}"/>
    <cellStyle name="Normal 5 10 11 3 6" xfId="31226" xr:uid="{00000000-0005-0000-0000-000096790000}"/>
    <cellStyle name="Normal 5 10 11 3 7" xfId="31227" xr:uid="{00000000-0005-0000-0000-000097790000}"/>
    <cellStyle name="Normal 5 10 11 3 8" xfId="31228" xr:uid="{00000000-0005-0000-0000-000098790000}"/>
    <cellStyle name="Normal 5 10 11 3 9" xfId="31229" xr:uid="{00000000-0005-0000-0000-000099790000}"/>
    <cellStyle name="Normal 5 10 11 4" xfId="31230" xr:uid="{00000000-0005-0000-0000-00009A790000}"/>
    <cellStyle name="Normal 5 10 11 4 10" xfId="31231" xr:uid="{00000000-0005-0000-0000-00009B790000}"/>
    <cellStyle name="Normal 5 10 11 4 2" xfId="31232" xr:uid="{00000000-0005-0000-0000-00009C790000}"/>
    <cellStyle name="Normal 5 10 11 4 3" xfId="31233" xr:uid="{00000000-0005-0000-0000-00009D790000}"/>
    <cellStyle name="Normal 5 10 11 4 4" xfId="31234" xr:uid="{00000000-0005-0000-0000-00009E790000}"/>
    <cellStyle name="Normal 5 10 11 4 5" xfId="31235" xr:uid="{00000000-0005-0000-0000-00009F790000}"/>
    <cellStyle name="Normal 5 10 11 4 6" xfId="31236" xr:uid="{00000000-0005-0000-0000-0000A0790000}"/>
    <cellStyle name="Normal 5 10 11 4 7" xfId="31237" xr:uid="{00000000-0005-0000-0000-0000A1790000}"/>
    <cellStyle name="Normal 5 10 11 4 8" xfId="31238" xr:uid="{00000000-0005-0000-0000-0000A2790000}"/>
    <cellStyle name="Normal 5 10 11 4 9" xfId="31239" xr:uid="{00000000-0005-0000-0000-0000A3790000}"/>
    <cellStyle name="Normal 5 10 11 5" xfId="31240" xr:uid="{00000000-0005-0000-0000-0000A4790000}"/>
    <cellStyle name="Normal 5 10 11 5 10" xfId="31241" xr:uid="{00000000-0005-0000-0000-0000A5790000}"/>
    <cellStyle name="Normal 5 10 11 5 2" xfId="31242" xr:uid="{00000000-0005-0000-0000-0000A6790000}"/>
    <cellStyle name="Normal 5 10 11 5 3" xfId="31243" xr:uid="{00000000-0005-0000-0000-0000A7790000}"/>
    <cellStyle name="Normal 5 10 11 5 4" xfId="31244" xr:uid="{00000000-0005-0000-0000-0000A8790000}"/>
    <cellStyle name="Normal 5 10 11 5 5" xfId="31245" xr:uid="{00000000-0005-0000-0000-0000A9790000}"/>
    <cellStyle name="Normal 5 10 11 5 6" xfId="31246" xr:uid="{00000000-0005-0000-0000-0000AA790000}"/>
    <cellStyle name="Normal 5 10 11 5 7" xfId="31247" xr:uid="{00000000-0005-0000-0000-0000AB790000}"/>
    <cellStyle name="Normal 5 10 11 5 8" xfId="31248" xr:uid="{00000000-0005-0000-0000-0000AC790000}"/>
    <cellStyle name="Normal 5 10 11 5 9" xfId="31249" xr:uid="{00000000-0005-0000-0000-0000AD790000}"/>
    <cellStyle name="Normal 5 10 11 6" xfId="31250" xr:uid="{00000000-0005-0000-0000-0000AE790000}"/>
    <cellStyle name="Normal 5 10 11 7" xfId="31251" xr:uid="{00000000-0005-0000-0000-0000AF790000}"/>
    <cellStyle name="Normal 5 10 11 8" xfId="31252" xr:uid="{00000000-0005-0000-0000-0000B0790000}"/>
    <cellStyle name="Normal 5 10 11 9" xfId="31253" xr:uid="{00000000-0005-0000-0000-0000B1790000}"/>
    <cellStyle name="Normal 5 10 12" xfId="31254" xr:uid="{00000000-0005-0000-0000-0000B2790000}"/>
    <cellStyle name="Normal 5 10 12 10" xfId="31255" xr:uid="{00000000-0005-0000-0000-0000B3790000}"/>
    <cellStyle name="Normal 5 10 12 11" xfId="31256" xr:uid="{00000000-0005-0000-0000-0000B4790000}"/>
    <cellStyle name="Normal 5 10 12 12" xfId="31257" xr:uid="{00000000-0005-0000-0000-0000B5790000}"/>
    <cellStyle name="Normal 5 10 12 13" xfId="31258" xr:uid="{00000000-0005-0000-0000-0000B6790000}"/>
    <cellStyle name="Normal 5 10 12 14" xfId="31259" xr:uid="{00000000-0005-0000-0000-0000B7790000}"/>
    <cellStyle name="Normal 5 10 12 2" xfId="31260" xr:uid="{00000000-0005-0000-0000-0000B8790000}"/>
    <cellStyle name="Normal 5 10 12 2 10" xfId="31261" xr:uid="{00000000-0005-0000-0000-0000B9790000}"/>
    <cellStyle name="Normal 5 10 12 2 2" xfId="31262" xr:uid="{00000000-0005-0000-0000-0000BA790000}"/>
    <cellStyle name="Normal 5 10 12 2 3" xfId="31263" xr:uid="{00000000-0005-0000-0000-0000BB790000}"/>
    <cellStyle name="Normal 5 10 12 2 4" xfId="31264" xr:uid="{00000000-0005-0000-0000-0000BC790000}"/>
    <cellStyle name="Normal 5 10 12 2 5" xfId="31265" xr:uid="{00000000-0005-0000-0000-0000BD790000}"/>
    <cellStyle name="Normal 5 10 12 2 6" xfId="31266" xr:uid="{00000000-0005-0000-0000-0000BE790000}"/>
    <cellStyle name="Normal 5 10 12 2 7" xfId="31267" xr:uid="{00000000-0005-0000-0000-0000BF790000}"/>
    <cellStyle name="Normal 5 10 12 2 8" xfId="31268" xr:uid="{00000000-0005-0000-0000-0000C0790000}"/>
    <cellStyle name="Normal 5 10 12 2 9" xfId="31269" xr:uid="{00000000-0005-0000-0000-0000C1790000}"/>
    <cellStyle name="Normal 5 10 12 3" xfId="31270" xr:uid="{00000000-0005-0000-0000-0000C2790000}"/>
    <cellStyle name="Normal 5 10 12 3 10" xfId="31271" xr:uid="{00000000-0005-0000-0000-0000C3790000}"/>
    <cellStyle name="Normal 5 10 12 3 2" xfId="31272" xr:uid="{00000000-0005-0000-0000-0000C4790000}"/>
    <cellStyle name="Normal 5 10 12 3 3" xfId="31273" xr:uid="{00000000-0005-0000-0000-0000C5790000}"/>
    <cellStyle name="Normal 5 10 12 3 4" xfId="31274" xr:uid="{00000000-0005-0000-0000-0000C6790000}"/>
    <cellStyle name="Normal 5 10 12 3 5" xfId="31275" xr:uid="{00000000-0005-0000-0000-0000C7790000}"/>
    <cellStyle name="Normal 5 10 12 3 6" xfId="31276" xr:uid="{00000000-0005-0000-0000-0000C8790000}"/>
    <cellStyle name="Normal 5 10 12 3 7" xfId="31277" xr:uid="{00000000-0005-0000-0000-0000C9790000}"/>
    <cellStyle name="Normal 5 10 12 3 8" xfId="31278" xr:uid="{00000000-0005-0000-0000-0000CA790000}"/>
    <cellStyle name="Normal 5 10 12 3 9" xfId="31279" xr:uid="{00000000-0005-0000-0000-0000CB790000}"/>
    <cellStyle name="Normal 5 10 12 4" xfId="31280" xr:uid="{00000000-0005-0000-0000-0000CC790000}"/>
    <cellStyle name="Normal 5 10 12 4 10" xfId="31281" xr:uid="{00000000-0005-0000-0000-0000CD790000}"/>
    <cellStyle name="Normal 5 10 12 4 2" xfId="31282" xr:uid="{00000000-0005-0000-0000-0000CE790000}"/>
    <cellStyle name="Normal 5 10 12 4 3" xfId="31283" xr:uid="{00000000-0005-0000-0000-0000CF790000}"/>
    <cellStyle name="Normal 5 10 12 4 4" xfId="31284" xr:uid="{00000000-0005-0000-0000-0000D0790000}"/>
    <cellStyle name="Normal 5 10 12 4 5" xfId="31285" xr:uid="{00000000-0005-0000-0000-0000D1790000}"/>
    <cellStyle name="Normal 5 10 12 4 6" xfId="31286" xr:uid="{00000000-0005-0000-0000-0000D2790000}"/>
    <cellStyle name="Normal 5 10 12 4 7" xfId="31287" xr:uid="{00000000-0005-0000-0000-0000D3790000}"/>
    <cellStyle name="Normal 5 10 12 4 8" xfId="31288" xr:uid="{00000000-0005-0000-0000-0000D4790000}"/>
    <cellStyle name="Normal 5 10 12 4 9" xfId="31289" xr:uid="{00000000-0005-0000-0000-0000D5790000}"/>
    <cellStyle name="Normal 5 10 12 5" xfId="31290" xr:uid="{00000000-0005-0000-0000-0000D6790000}"/>
    <cellStyle name="Normal 5 10 12 5 10" xfId="31291" xr:uid="{00000000-0005-0000-0000-0000D7790000}"/>
    <cellStyle name="Normal 5 10 12 5 2" xfId="31292" xr:uid="{00000000-0005-0000-0000-0000D8790000}"/>
    <cellStyle name="Normal 5 10 12 5 3" xfId="31293" xr:uid="{00000000-0005-0000-0000-0000D9790000}"/>
    <cellStyle name="Normal 5 10 12 5 4" xfId="31294" xr:uid="{00000000-0005-0000-0000-0000DA790000}"/>
    <cellStyle name="Normal 5 10 12 5 5" xfId="31295" xr:uid="{00000000-0005-0000-0000-0000DB790000}"/>
    <cellStyle name="Normal 5 10 12 5 6" xfId="31296" xr:uid="{00000000-0005-0000-0000-0000DC790000}"/>
    <cellStyle name="Normal 5 10 12 5 7" xfId="31297" xr:uid="{00000000-0005-0000-0000-0000DD790000}"/>
    <cellStyle name="Normal 5 10 12 5 8" xfId="31298" xr:uid="{00000000-0005-0000-0000-0000DE790000}"/>
    <cellStyle name="Normal 5 10 12 5 9" xfId="31299" xr:uid="{00000000-0005-0000-0000-0000DF790000}"/>
    <cellStyle name="Normal 5 10 12 6" xfId="31300" xr:uid="{00000000-0005-0000-0000-0000E0790000}"/>
    <cellStyle name="Normal 5 10 12 7" xfId="31301" xr:uid="{00000000-0005-0000-0000-0000E1790000}"/>
    <cellStyle name="Normal 5 10 12 8" xfId="31302" xr:uid="{00000000-0005-0000-0000-0000E2790000}"/>
    <cellStyle name="Normal 5 10 12 9" xfId="31303" xr:uid="{00000000-0005-0000-0000-0000E3790000}"/>
    <cellStyle name="Normal 5 10 13" xfId="31304" xr:uid="{00000000-0005-0000-0000-0000E4790000}"/>
    <cellStyle name="Normal 5 10 13 10" xfId="31305" xr:uid="{00000000-0005-0000-0000-0000E5790000}"/>
    <cellStyle name="Normal 5 10 13 11" xfId="31306" xr:uid="{00000000-0005-0000-0000-0000E6790000}"/>
    <cellStyle name="Normal 5 10 13 12" xfId="31307" xr:uid="{00000000-0005-0000-0000-0000E7790000}"/>
    <cellStyle name="Normal 5 10 13 13" xfId="31308" xr:uid="{00000000-0005-0000-0000-0000E8790000}"/>
    <cellStyle name="Normal 5 10 13 14" xfId="31309" xr:uid="{00000000-0005-0000-0000-0000E9790000}"/>
    <cellStyle name="Normal 5 10 13 2" xfId="31310" xr:uid="{00000000-0005-0000-0000-0000EA790000}"/>
    <cellStyle name="Normal 5 10 13 2 10" xfId="31311" xr:uid="{00000000-0005-0000-0000-0000EB790000}"/>
    <cellStyle name="Normal 5 10 13 2 2" xfId="31312" xr:uid="{00000000-0005-0000-0000-0000EC790000}"/>
    <cellStyle name="Normal 5 10 13 2 3" xfId="31313" xr:uid="{00000000-0005-0000-0000-0000ED790000}"/>
    <cellStyle name="Normal 5 10 13 2 4" xfId="31314" xr:uid="{00000000-0005-0000-0000-0000EE790000}"/>
    <cellStyle name="Normal 5 10 13 2 5" xfId="31315" xr:uid="{00000000-0005-0000-0000-0000EF790000}"/>
    <cellStyle name="Normal 5 10 13 2 6" xfId="31316" xr:uid="{00000000-0005-0000-0000-0000F0790000}"/>
    <cellStyle name="Normal 5 10 13 2 7" xfId="31317" xr:uid="{00000000-0005-0000-0000-0000F1790000}"/>
    <cellStyle name="Normal 5 10 13 2 8" xfId="31318" xr:uid="{00000000-0005-0000-0000-0000F2790000}"/>
    <cellStyle name="Normal 5 10 13 2 9" xfId="31319" xr:uid="{00000000-0005-0000-0000-0000F3790000}"/>
    <cellStyle name="Normal 5 10 13 3" xfId="31320" xr:uid="{00000000-0005-0000-0000-0000F4790000}"/>
    <cellStyle name="Normal 5 10 13 3 10" xfId="31321" xr:uid="{00000000-0005-0000-0000-0000F5790000}"/>
    <cellStyle name="Normal 5 10 13 3 2" xfId="31322" xr:uid="{00000000-0005-0000-0000-0000F6790000}"/>
    <cellStyle name="Normal 5 10 13 3 3" xfId="31323" xr:uid="{00000000-0005-0000-0000-0000F7790000}"/>
    <cellStyle name="Normal 5 10 13 3 4" xfId="31324" xr:uid="{00000000-0005-0000-0000-0000F8790000}"/>
    <cellStyle name="Normal 5 10 13 3 5" xfId="31325" xr:uid="{00000000-0005-0000-0000-0000F9790000}"/>
    <cellStyle name="Normal 5 10 13 3 6" xfId="31326" xr:uid="{00000000-0005-0000-0000-0000FA790000}"/>
    <cellStyle name="Normal 5 10 13 3 7" xfId="31327" xr:uid="{00000000-0005-0000-0000-0000FB790000}"/>
    <cellStyle name="Normal 5 10 13 3 8" xfId="31328" xr:uid="{00000000-0005-0000-0000-0000FC790000}"/>
    <cellStyle name="Normal 5 10 13 3 9" xfId="31329" xr:uid="{00000000-0005-0000-0000-0000FD790000}"/>
    <cellStyle name="Normal 5 10 13 4" xfId="31330" xr:uid="{00000000-0005-0000-0000-0000FE790000}"/>
    <cellStyle name="Normal 5 10 13 4 10" xfId="31331" xr:uid="{00000000-0005-0000-0000-0000FF790000}"/>
    <cellStyle name="Normal 5 10 13 4 2" xfId="31332" xr:uid="{00000000-0005-0000-0000-0000007A0000}"/>
    <cellStyle name="Normal 5 10 13 4 3" xfId="31333" xr:uid="{00000000-0005-0000-0000-0000017A0000}"/>
    <cellStyle name="Normal 5 10 13 4 4" xfId="31334" xr:uid="{00000000-0005-0000-0000-0000027A0000}"/>
    <cellStyle name="Normal 5 10 13 4 5" xfId="31335" xr:uid="{00000000-0005-0000-0000-0000037A0000}"/>
    <cellStyle name="Normal 5 10 13 4 6" xfId="31336" xr:uid="{00000000-0005-0000-0000-0000047A0000}"/>
    <cellStyle name="Normal 5 10 13 4 7" xfId="31337" xr:uid="{00000000-0005-0000-0000-0000057A0000}"/>
    <cellStyle name="Normal 5 10 13 4 8" xfId="31338" xr:uid="{00000000-0005-0000-0000-0000067A0000}"/>
    <cellStyle name="Normal 5 10 13 4 9" xfId="31339" xr:uid="{00000000-0005-0000-0000-0000077A0000}"/>
    <cellStyle name="Normal 5 10 13 5" xfId="31340" xr:uid="{00000000-0005-0000-0000-0000087A0000}"/>
    <cellStyle name="Normal 5 10 13 5 10" xfId="31341" xr:uid="{00000000-0005-0000-0000-0000097A0000}"/>
    <cellStyle name="Normal 5 10 13 5 2" xfId="31342" xr:uid="{00000000-0005-0000-0000-00000A7A0000}"/>
    <cellStyle name="Normal 5 10 13 5 3" xfId="31343" xr:uid="{00000000-0005-0000-0000-00000B7A0000}"/>
    <cellStyle name="Normal 5 10 13 5 4" xfId="31344" xr:uid="{00000000-0005-0000-0000-00000C7A0000}"/>
    <cellStyle name="Normal 5 10 13 5 5" xfId="31345" xr:uid="{00000000-0005-0000-0000-00000D7A0000}"/>
    <cellStyle name="Normal 5 10 13 5 6" xfId="31346" xr:uid="{00000000-0005-0000-0000-00000E7A0000}"/>
    <cellStyle name="Normal 5 10 13 5 7" xfId="31347" xr:uid="{00000000-0005-0000-0000-00000F7A0000}"/>
    <cellStyle name="Normal 5 10 13 5 8" xfId="31348" xr:uid="{00000000-0005-0000-0000-0000107A0000}"/>
    <cellStyle name="Normal 5 10 13 5 9" xfId="31349" xr:uid="{00000000-0005-0000-0000-0000117A0000}"/>
    <cellStyle name="Normal 5 10 13 6" xfId="31350" xr:uid="{00000000-0005-0000-0000-0000127A0000}"/>
    <cellStyle name="Normal 5 10 13 7" xfId="31351" xr:uid="{00000000-0005-0000-0000-0000137A0000}"/>
    <cellStyle name="Normal 5 10 13 8" xfId="31352" xr:uid="{00000000-0005-0000-0000-0000147A0000}"/>
    <cellStyle name="Normal 5 10 13 9" xfId="31353" xr:uid="{00000000-0005-0000-0000-0000157A0000}"/>
    <cellStyle name="Normal 5 10 14" xfId="31354" xr:uid="{00000000-0005-0000-0000-0000167A0000}"/>
    <cellStyle name="Normal 5 10 14 10" xfId="31355" xr:uid="{00000000-0005-0000-0000-0000177A0000}"/>
    <cellStyle name="Normal 5 10 14 11" xfId="31356" xr:uid="{00000000-0005-0000-0000-0000187A0000}"/>
    <cellStyle name="Normal 5 10 14 12" xfId="31357" xr:uid="{00000000-0005-0000-0000-0000197A0000}"/>
    <cellStyle name="Normal 5 10 14 13" xfId="31358" xr:uid="{00000000-0005-0000-0000-00001A7A0000}"/>
    <cellStyle name="Normal 5 10 14 14" xfId="31359" xr:uid="{00000000-0005-0000-0000-00001B7A0000}"/>
    <cellStyle name="Normal 5 10 14 2" xfId="31360" xr:uid="{00000000-0005-0000-0000-00001C7A0000}"/>
    <cellStyle name="Normal 5 10 14 2 10" xfId="31361" xr:uid="{00000000-0005-0000-0000-00001D7A0000}"/>
    <cellStyle name="Normal 5 10 14 2 2" xfId="31362" xr:uid="{00000000-0005-0000-0000-00001E7A0000}"/>
    <cellStyle name="Normal 5 10 14 2 3" xfId="31363" xr:uid="{00000000-0005-0000-0000-00001F7A0000}"/>
    <cellStyle name="Normal 5 10 14 2 4" xfId="31364" xr:uid="{00000000-0005-0000-0000-0000207A0000}"/>
    <cellStyle name="Normal 5 10 14 2 5" xfId="31365" xr:uid="{00000000-0005-0000-0000-0000217A0000}"/>
    <cellStyle name="Normal 5 10 14 2 6" xfId="31366" xr:uid="{00000000-0005-0000-0000-0000227A0000}"/>
    <cellStyle name="Normal 5 10 14 2 7" xfId="31367" xr:uid="{00000000-0005-0000-0000-0000237A0000}"/>
    <cellStyle name="Normal 5 10 14 2 8" xfId="31368" xr:uid="{00000000-0005-0000-0000-0000247A0000}"/>
    <cellStyle name="Normal 5 10 14 2 9" xfId="31369" xr:uid="{00000000-0005-0000-0000-0000257A0000}"/>
    <cellStyle name="Normal 5 10 14 3" xfId="31370" xr:uid="{00000000-0005-0000-0000-0000267A0000}"/>
    <cellStyle name="Normal 5 10 14 3 10" xfId="31371" xr:uid="{00000000-0005-0000-0000-0000277A0000}"/>
    <cellStyle name="Normal 5 10 14 3 2" xfId="31372" xr:uid="{00000000-0005-0000-0000-0000287A0000}"/>
    <cellStyle name="Normal 5 10 14 3 3" xfId="31373" xr:uid="{00000000-0005-0000-0000-0000297A0000}"/>
    <cellStyle name="Normal 5 10 14 3 4" xfId="31374" xr:uid="{00000000-0005-0000-0000-00002A7A0000}"/>
    <cellStyle name="Normal 5 10 14 3 5" xfId="31375" xr:uid="{00000000-0005-0000-0000-00002B7A0000}"/>
    <cellStyle name="Normal 5 10 14 3 6" xfId="31376" xr:uid="{00000000-0005-0000-0000-00002C7A0000}"/>
    <cellStyle name="Normal 5 10 14 3 7" xfId="31377" xr:uid="{00000000-0005-0000-0000-00002D7A0000}"/>
    <cellStyle name="Normal 5 10 14 3 8" xfId="31378" xr:uid="{00000000-0005-0000-0000-00002E7A0000}"/>
    <cellStyle name="Normal 5 10 14 3 9" xfId="31379" xr:uid="{00000000-0005-0000-0000-00002F7A0000}"/>
    <cellStyle name="Normal 5 10 14 4" xfId="31380" xr:uid="{00000000-0005-0000-0000-0000307A0000}"/>
    <cellStyle name="Normal 5 10 14 4 10" xfId="31381" xr:uid="{00000000-0005-0000-0000-0000317A0000}"/>
    <cellStyle name="Normal 5 10 14 4 2" xfId="31382" xr:uid="{00000000-0005-0000-0000-0000327A0000}"/>
    <cellStyle name="Normal 5 10 14 4 3" xfId="31383" xr:uid="{00000000-0005-0000-0000-0000337A0000}"/>
    <cellStyle name="Normal 5 10 14 4 4" xfId="31384" xr:uid="{00000000-0005-0000-0000-0000347A0000}"/>
    <cellStyle name="Normal 5 10 14 4 5" xfId="31385" xr:uid="{00000000-0005-0000-0000-0000357A0000}"/>
    <cellStyle name="Normal 5 10 14 4 6" xfId="31386" xr:uid="{00000000-0005-0000-0000-0000367A0000}"/>
    <cellStyle name="Normal 5 10 14 4 7" xfId="31387" xr:uid="{00000000-0005-0000-0000-0000377A0000}"/>
    <cellStyle name="Normal 5 10 14 4 8" xfId="31388" xr:uid="{00000000-0005-0000-0000-0000387A0000}"/>
    <cellStyle name="Normal 5 10 14 4 9" xfId="31389" xr:uid="{00000000-0005-0000-0000-0000397A0000}"/>
    <cellStyle name="Normal 5 10 14 5" xfId="31390" xr:uid="{00000000-0005-0000-0000-00003A7A0000}"/>
    <cellStyle name="Normal 5 10 14 5 10" xfId="31391" xr:uid="{00000000-0005-0000-0000-00003B7A0000}"/>
    <cellStyle name="Normal 5 10 14 5 2" xfId="31392" xr:uid="{00000000-0005-0000-0000-00003C7A0000}"/>
    <cellStyle name="Normal 5 10 14 5 3" xfId="31393" xr:uid="{00000000-0005-0000-0000-00003D7A0000}"/>
    <cellStyle name="Normal 5 10 14 5 4" xfId="31394" xr:uid="{00000000-0005-0000-0000-00003E7A0000}"/>
    <cellStyle name="Normal 5 10 14 5 5" xfId="31395" xr:uid="{00000000-0005-0000-0000-00003F7A0000}"/>
    <cellStyle name="Normal 5 10 14 5 6" xfId="31396" xr:uid="{00000000-0005-0000-0000-0000407A0000}"/>
    <cellStyle name="Normal 5 10 14 5 7" xfId="31397" xr:uid="{00000000-0005-0000-0000-0000417A0000}"/>
    <cellStyle name="Normal 5 10 14 5 8" xfId="31398" xr:uid="{00000000-0005-0000-0000-0000427A0000}"/>
    <cellStyle name="Normal 5 10 14 5 9" xfId="31399" xr:uid="{00000000-0005-0000-0000-0000437A0000}"/>
    <cellStyle name="Normal 5 10 14 6" xfId="31400" xr:uid="{00000000-0005-0000-0000-0000447A0000}"/>
    <cellStyle name="Normal 5 10 14 7" xfId="31401" xr:uid="{00000000-0005-0000-0000-0000457A0000}"/>
    <cellStyle name="Normal 5 10 14 8" xfId="31402" xr:uid="{00000000-0005-0000-0000-0000467A0000}"/>
    <cellStyle name="Normal 5 10 14 9" xfId="31403" xr:uid="{00000000-0005-0000-0000-0000477A0000}"/>
    <cellStyle name="Normal 5 10 15" xfId="31404" xr:uid="{00000000-0005-0000-0000-0000487A0000}"/>
    <cellStyle name="Normal 5 10 15 10" xfId="31405" xr:uid="{00000000-0005-0000-0000-0000497A0000}"/>
    <cellStyle name="Normal 5 10 15 11" xfId="31406" xr:uid="{00000000-0005-0000-0000-00004A7A0000}"/>
    <cellStyle name="Normal 5 10 15 12" xfId="31407" xr:uid="{00000000-0005-0000-0000-00004B7A0000}"/>
    <cellStyle name="Normal 5 10 15 13" xfId="31408" xr:uid="{00000000-0005-0000-0000-00004C7A0000}"/>
    <cellStyle name="Normal 5 10 15 14" xfId="31409" xr:uid="{00000000-0005-0000-0000-00004D7A0000}"/>
    <cellStyle name="Normal 5 10 15 2" xfId="31410" xr:uid="{00000000-0005-0000-0000-00004E7A0000}"/>
    <cellStyle name="Normal 5 10 15 2 10" xfId="31411" xr:uid="{00000000-0005-0000-0000-00004F7A0000}"/>
    <cellStyle name="Normal 5 10 15 2 2" xfId="31412" xr:uid="{00000000-0005-0000-0000-0000507A0000}"/>
    <cellStyle name="Normal 5 10 15 2 3" xfId="31413" xr:uid="{00000000-0005-0000-0000-0000517A0000}"/>
    <cellStyle name="Normal 5 10 15 2 4" xfId="31414" xr:uid="{00000000-0005-0000-0000-0000527A0000}"/>
    <cellStyle name="Normal 5 10 15 2 5" xfId="31415" xr:uid="{00000000-0005-0000-0000-0000537A0000}"/>
    <cellStyle name="Normal 5 10 15 2 6" xfId="31416" xr:uid="{00000000-0005-0000-0000-0000547A0000}"/>
    <cellStyle name="Normal 5 10 15 2 7" xfId="31417" xr:uid="{00000000-0005-0000-0000-0000557A0000}"/>
    <cellStyle name="Normal 5 10 15 2 8" xfId="31418" xr:uid="{00000000-0005-0000-0000-0000567A0000}"/>
    <cellStyle name="Normal 5 10 15 2 9" xfId="31419" xr:uid="{00000000-0005-0000-0000-0000577A0000}"/>
    <cellStyle name="Normal 5 10 15 3" xfId="31420" xr:uid="{00000000-0005-0000-0000-0000587A0000}"/>
    <cellStyle name="Normal 5 10 15 3 10" xfId="31421" xr:uid="{00000000-0005-0000-0000-0000597A0000}"/>
    <cellStyle name="Normal 5 10 15 3 2" xfId="31422" xr:uid="{00000000-0005-0000-0000-00005A7A0000}"/>
    <cellStyle name="Normal 5 10 15 3 3" xfId="31423" xr:uid="{00000000-0005-0000-0000-00005B7A0000}"/>
    <cellStyle name="Normal 5 10 15 3 4" xfId="31424" xr:uid="{00000000-0005-0000-0000-00005C7A0000}"/>
    <cellStyle name="Normal 5 10 15 3 5" xfId="31425" xr:uid="{00000000-0005-0000-0000-00005D7A0000}"/>
    <cellStyle name="Normal 5 10 15 3 6" xfId="31426" xr:uid="{00000000-0005-0000-0000-00005E7A0000}"/>
    <cellStyle name="Normal 5 10 15 3 7" xfId="31427" xr:uid="{00000000-0005-0000-0000-00005F7A0000}"/>
    <cellStyle name="Normal 5 10 15 3 8" xfId="31428" xr:uid="{00000000-0005-0000-0000-0000607A0000}"/>
    <cellStyle name="Normal 5 10 15 3 9" xfId="31429" xr:uid="{00000000-0005-0000-0000-0000617A0000}"/>
    <cellStyle name="Normal 5 10 15 4" xfId="31430" xr:uid="{00000000-0005-0000-0000-0000627A0000}"/>
    <cellStyle name="Normal 5 10 15 4 10" xfId="31431" xr:uid="{00000000-0005-0000-0000-0000637A0000}"/>
    <cellStyle name="Normal 5 10 15 4 2" xfId="31432" xr:uid="{00000000-0005-0000-0000-0000647A0000}"/>
    <cellStyle name="Normal 5 10 15 4 3" xfId="31433" xr:uid="{00000000-0005-0000-0000-0000657A0000}"/>
    <cellStyle name="Normal 5 10 15 4 4" xfId="31434" xr:uid="{00000000-0005-0000-0000-0000667A0000}"/>
    <cellStyle name="Normal 5 10 15 4 5" xfId="31435" xr:uid="{00000000-0005-0000-0000-0000677A0000}"/>
    <cellStyle name="Normal 5 10 15 4 6" xfId="31436" xr:uid="{00000000-0005-0000-0000-0000687A0000}"/>
    <cellStyle name="Normal 5 10 15 4 7" xfId="31437" xr:uid="{00000000-0005-0000-0000-0000697A0000}"/>
    <cellStyle name="Normal 5 10 15 4 8" xfId="31438" xr:uid="{00000000-0005-0000-0000-00006A7A0000}"/>
    <cellStyle name="Normal 5 10 15 4 9" xfId="31439" xr:uid="{00000000-0005-0000-0000-00006B7A0000}"/>
    <cellStyle name="Normal 5 10 15 5" xfId="31440" xr:uid="{00000000-0005-0000-0000-00006C7A0000}"/>
    <cellStyle name="Normal 5 10 15 5 10" xfId="31441" xr:uid="{00000000-0005-0000-0000-00006D7A0000}"/>
    <cellStyle name="Normal 5 10 15 5 2" xfId="31442" xr:uid="{00000000-0005-0000-0000-00006E7A0000}"/>
    <cellStyle name="Normal 5 10 15 5 3" xfId="31443" xr:uid="{00000000-0005-0000-0000-00006F7A0000}"/>
    <cellStyle name="Normal 5 10 15 5 4" xfId="31444" xr:uid="{00000000-0005-0000-0000-0000707A0000}"/>
    <cellStyle name="Normal 5 10 15 5 5" xfId="31445" xr:uid="{00000000-0005-0000-0000-0000717A0000}"/>
    <cellStyle name="Normal 5 10 15 5 6" xfId="31446" xr:uid="{00000000-0005-0000-0000-0000727A0000}"/>
    <cellStyle name="Normal 5 10 15 5 7" xfId="31447" xr:uid="{00000000-0005-0000-0000-0000737A0000}"/>
    <cellStyle name="Normal 5 10 15 5 8" xfId="31448" xr:uid="{00000000-0005-0000-0000-0000747A0000}"/>
    <cellStyle name="Normal 5 10 15 5 9" xfId="31449" xr:uid="{00000000-0005-0000-0000-0000757A0000}"/>
    <cellStyle name="Normal 5 10 15 6" xfId="31450" xr:uid="{00000000-0005-0000-0000-0000767A0000}"/>
    <cellStyle name="Normal 5 10 15 7" xfId="31451" xr:uid="{00000000-0005-0000-0000-0000777A0000}"/>
    <cellStyle name="Normal 5 10 15 8" xfId="31452" xr:uid="{00000000-0005-0000-0000-0000787A0000}"/>
    <cellStyle name="Normal 5 10 15 9" xfId="31453" xr:uid="{00000000-0005-0000-0000-0000797A0000}"/>
    <cellStyle name="Normal 5 10 16" xfId="31454" xr:uid="{00000000-0005-0000-0000-00007A7A0000}"/>
    <cellStyle name="Normal 5 10 16 10" xfId="31455" xr:uid="{00000000-0005-0000-0000-00007B7A0000}"/>
    <cellStyle name="Normal 5 10 16 11" xfId="31456" xr:uid="{00000000-0005-0000-0000-00007C7A0000}"/>
    <cellStyle name="Normal 5 10 16 12" xfId="31457" xr:uid="{00000000-0005-0000-0000-00007D7A0000}"/>
    <cellStyle name="Normal 5 10 16 13" xfId="31458" xr:uid="{00000000-0005-0000-0000-00007E7A0000}"/>
    <cellStyle name="Normal 5 10 16 14" xfId="31459" xr:uid="{00000000-0005-0000-0000-00007F7A0000}"/>
    <cellStyle name="Normal 5 10 16 2" xfId="31460" xr:uid="{00000000-0005-0000-0000-0000807A0000}"/>
    <cellStyle name="Normal 5 10 16 2 10" xfId="31461" xr:uid="{00000000-0005-0000-0000-0000817A0000}"/>
    <cellStyle name="Normal 5 10 16 2 2" xfId="31462" xr:uid="{00000000-0005-0000-0000-0000827A0000}"/>
    <cellStyle name="Normal 5 10 16 2 3" xfId="31463" xr:uid="{00000000-0005-0000-0000-0000837A0000}"/>
    <cellStyle name="Normal 5 10 16 2 4" xfId="31464" xr:uid="{00000000-0005-0000-0000-0000847A0000}"/>
    <cellStyle name="Normal 5 10 16 2 5" xfId="31465" xr:uid="{00000000-0005-0000-0000-0000857A0000}"/>
    <cellStyle name="Normal 5 10 16 2 6" xfId="31466" xr:uid="{00000000-0005-0000-0000-0000867A0000}"/>
    <cellStyle name="Normal 5 10 16 2 7" xfId="31467" xr:uid="{00000000-0005-0000-0000-0000877A0000}"/>
    <cellStyle name="Normal 5 10 16 2 8" xfId="31468" xr:uid="{00000000-0005-0000-0000-0000887A0000}"/>
    <cellStyle name="Normal 5 10 16 2 9" xfId="31469" xr:uid="{00000000-0005-0000-0000-0000897A0000}"/>
    <cellStyle name="Normal 5 10 16 3" xfId="31470" xr:uid="{00000000-0005-0000-0000-00008A7A0000}"/>
    <cellStyle name="Normal 5 10 16 3 10" xfId="31471" xr:uid="{00000000-0005-0000-0000-00008B7A0000}"/>
    <cellStyle name="Normal 5 10 16 3 2" xfId="31472" xr:uid="{00000000-0005-0000-0000-00008C7A0000}"/>
    <cellStyle name="Normal 5 10 16 3 3" xfId="31473" xr:uid="{00000000-0005-0000-0000-00008D7A0000}"/>
    <cellStyle name="Normal 5 10 16 3 4" xfId="31474" xr:uid="{00000000-0005-0000-0000-00008E7A0000}"/>
    <cellStyle name="Normal 5 10 16 3 5" xfId="31475" xr:uid="{00000000-0005-0000-0000-00008F7A0000}"/>
    <cellStyle name="Normal 5 10 16 3 6" xfId="31476" xr:uid="{00000000-0005-0000-0000-0000907A0000}"/>
    <cellStyle name="Normal 5 10 16 3 7" xfId="31477" xr:uid="{00000000-0005-0000-0000-0000917A0000}"/>
    <cellStyle name="Normal 5 10 16 3 8" xfId="31478" xr:uid="{00000000-0005-0000-0000-0000927A0000}"/>
    <cellStyle name="Normal 5 10 16 3 9" xfId="31479" xr:uid="{00000000-0005-0000-0000-0000937A0000}"/>
    <cellStyle name="Normal 5 10 16 4" xfId="31480" xr:uid="{00000000-0005-0000-0000-0000947A0000}"/>
    <cellStyle name="Normal 5 10 16 4 10" xfId="31481" xr:uid="{00000000-0005-0000-0000-0000957A0000}"/>
    <cellStyle name="Normal 5 10 16 4 2" xfId="31482" xr:uid="{00000000-0005-0000-0000-0000967A0000}"/>
    <cellStyle name="Normal 5 10 16 4 3" xfId="31483" xr:uid="{00000000-0005-0000-0000-0000977A0000}"/>
    <cellStyle name="Normal 5 10 16 4 4" xfId="31484" xr:uid="{00000000-0005-0000-0000-0000987A0000}"/>
    <cellStyle name="Normal 5 10 16 4 5" xfId="31485" xr:uid="{00000000-0005-0000-0000-0000997A0000}"/>
    <cellStyle name="Normal 5 10 16 4 6" xfId="31486" xr:uid="{00000000-0005-0000-0000-00009A7A0000}"/>
    <cellStyle name="Normal 5 10 16 4 7" xfId="31487" xr:uid="{00000000-0005-0000-0000-00009B7A0000}"/>
    <cellStyle name="Normal 5 10 16 4 8" xfId="31488" xr:uid="{00000000-0005-0000-0000-00009C7A0000}"/>
    <cellStyle name="Normal 5 10 16 4 9" xfId="31489" xr:uid="{00000000-0005-0000-0000-00009D7A0000}"/>
    <cellStyle name="Normal 5 10 16 5" xfId="31490" xr:uid="{00000000-0005-0000-0000-00009E7A0000}"/>
    <cellStyle name="Normal 5 10 16 5 10" xfId="31491" xr:uid="{00000000-0005-0000-0000-00009F7A0000}"/>
    <cellStyle name="Normal 5 10 16 5 2" xfId="31492" xr:uid="{00000000-0005-0000-0000-0000A07A0000}"/>
    <cellStyle name="Normal 5 10 16 5 3" xfId="31493" xr:uid="{00000000-0005-0000-0000-0000A17A0000}"/>
    <cellStyle name="Normal 5 10 16 5 4" xfId="31494" xr:uid="{00000000-0005-0000-0000-0000A27A0000}"/>
    <cellStyle name="Normal 5 10 16 5 5" xfId="31495" xr:uid="{00000000-0005-0000-0000-0000A37A0000}"/>
    <cellStyle name="Normal 5 10 16 5 6" xfId="31496" xr:uid="{00000000-0005-0000-0000-0000A47A0000}"/>
    <cellStyle name="Normal 5 10 16 5 7" xfId="31497" xr:uid="{00000000-0005-0000-0000-0000A57A0000}"/>
    <cellStyle name="Normal 5 10 16 5 8" xfId="31498" xr:uid="{00000000-0005-0000-0000-0000A67A0000}"/>
    <cellStyle name="Normal 5 10 16 5 9" xfId="31499" xr:uid="{00000000-0005-0000-0000-0000A77A0000}"/>
    <cellStyle name="Normal 5 10 16 6" xfId="31500" xr:uid="{00000000-0005-0000-0000-0000A87A0000}"/>
    <cellStyle name="Normal 5 10 16 7" xfId="31501" xr:uid="{00000000-0005-0000-0000-0000A97A0000}"/>
    <cellStyle name="Normal 5 10 16 8" xfId="31502" xr:uid="{00000000-0005-0000-0000-0000AA7A0000}"/>
    <cellStyle name="Normal 5 10 16 9" xfId="31503" xr:uid="{00000000-0005-0000-0000-0000AB7A0000}"/>
    <cellStyle name="Normal 5 10 17" xfId="31504" xr:uid="{00000000-0005-0000-0000-0000AC7A0000}"/>
    <cellStyle name="Normal 5 10 17 10" xfId="31505" xr:uid="{00000000-0005-0000-0000-0000AD7A0000}"/>
    <cellStyle name="Normal 5 10 17 11" xfId="31506" xr:uid="{00000000-0005-0000-0000-0000AE7A0000}"/>
    <cellStyle name="Normal 5 10 17 12" xfId="31507" xr:uid="{00000000-0005-0000-0000-0000AF7A0000}"/>
    <cellStyle name="Normal 5 10 17 13" xfId="31508" xr:uid="{00000000-0005-0000-0000-0000B07A0000}"/>
    <cellStyle name="Normal 5 10 17 14" xfId="31509" xr:uid="{00000000-0005-0000-0000-0000B17A0000}"/>
    <cellStyle name="Normal 5 10 17 2" xfId="31510" xr:uid="{00000000-0005-0000-0000-0000B27A0000}"/>
    <cellStyle name="Normal 5 10 17 2 10" xfId="31511" xr:uid="{00000000-0005-0000-0000-0000B37A0000}"/>
    <cellStyle name="Normal 5 10 17 2 2" xfId="31512" xr:uid="{00000000-0005-0000-0000-0000B47A0000}"/>
    <cellStyle name="Normal 5 10 17 2 3" xfId="31513" xr:uid="{00000000-0005-0000-0000-0000B57A0000}"/>
    <cellStyle name="Normal 5 10 17 2 4" xfId="31514" xr:uid="{00000000-0005-0000-0000-0000B67A0000}"/>
    <cellStyle name="Normal 5 10 17 2 5" xfId="31515" xr:uid="{00000000-0005-0000-0000-0000B77A0000}"/>
    <cellStyle name="Normal 5 10 17 2 6" xfId="31516" xr:uid="{00000000-0005-0000-0000-0000B87A0000}"/>
    <cellStyle name="Normal 5 10 17 2 7" xfId="31517" xr:uid="{00000000-0005-0000-0000-0000B97A0000}"/>
    <cellStyle name="Normal 5 10 17 2 8" xfId="31518" xr:uid="{00000000-0005-0000-0000-0000BA7A0000}"/>
    <cellStyle name="Normal 5 10 17 2 9" xfId="31519" xr:uid="{00000000-0005-0000-0000-0000BB7A0000}"/>
    <cellStyle name="Normal 5 10 17 3" xfId="31520" xr:uid="{00000000-0005-0000-0000-0000BC7A0000}"/>
    <cellStyle name="Normal 5 10 17 3 10" xfId="31521" xr:uid="{00000000-0005-0000-0000-0000BD7A0000}"/>
    <cellStyle name="Normal 5 10 17 3 2" xfId="31522" xr:uid="{00000000-0005-0000-0000-0000BE7A0000}"/>
    <cellStyle name="Normal 5 10 17 3 3" xfId="31523" xr:uid="{00000000-0005-0000-0000-0000BF7A0000}"/>
    <cellStyle name="Normal 5 10 17 3 4" xfId="31524" xr:uid="{00000000-0005-0000-0000-0000C07A0000}"/>
    <cellStyle name="Normal 5 10 17 3 5" xfId="31525" xr:uid="{00000000-0005-0000-0000-0000C17A0000}"/>
    <cellStyle name="Normal 5 10 17 3 6" xfId="31526" xr:uid="{00000000-0005-0000-0000-0000C27A0000}"/>
    <cellStyle name="Normal 5 10 17 3 7" xfId="31527" xr:uid="{00000000-0005-0000-0000-0000C37A0000}"/>
    <cellStyle name="Normal 5 10 17 3 8" xfId="31528" xr:uid="{00000000-0005-0000-0000-0000C47A0000}"/>
    <cellStyle name="Normal 5 10 17 3 9" xfId="31529" xr:uid="{00000000-0005-0000-0000-0000C57A0000}"/>
    <cellStyle name="Normal 5 10 17 4" xfId="31530" xr:uid="{00000000-0005-0000-0000-0000C67A0000}"/>
    <cellStyle name="Normal 5 10 17 4 10" xfId="31531" xr:uid="{00000000-0005-0000-0000-0000C77A0000}"/>
    <cellStyle name="Normal 5 10 17 4 2" xfId="31532" xr:uid="{00000000-0005-0000-0000-0000C87A0000}"/>
    <cellStyle name="Normal 5 10 17 4 3" xfId="31533" xr:uid="{00000000-0005-0000-0000-0000C97A0000}"/>
    <cellStyle name="Normal 5 10 17 4 4" xfId="31534" xr:uid="{00000000-0005-0000-0000-0000CA7A0000}"/>
    <cellStyle name="Normal 5 10 17 4 5" xfId="31535" xr:uid="{00000000-0005-0000-0000-0000CB7A0000}"/>
    <cellStyle name="Normal 5 10 17 4 6" xfId="31536" xr:uid="{00000000-0005-0000-0000-0000CC7A0000}"/>
    <cellStyle name="Normal 5 10 17 4 7" xfId="31537" xr:uid="{00000000-0005-0000-0000-0000CD7A0000}"/>
    <cellStyle name="Normal 5 10 17 4 8" xfId="31538" xr:uid="{00000000-0005-0000-0000-0000CE7A0000}"/>
    <cellStyle name="Normal 5 10 17 4 9" xfId="31539" xr:uid="{00000000-0005-0000-0000-0000CF7A0000}"/>
    <cellStyle name="Normal 5 10 17 5" xfId="31540" xr:uid="{00000000-0005-0000-0000-0000D07A0000}"/>
    <cellStyle name="Normal 5 10 17 5 10" xfId="31541" xr:uid="{00000000-0005-0000-0000-0000D17A0000}"/>
    <cellStyle name="Normal 5 10 17 5 2" xfId="31542" xr:uid="{00000000-0005-0000-0000-0000D27A0000}"/>
    <cellStyle name="Normal 5 10 17 5 3" xfId="31543" xr:uid="{00000000-0005-0000-0000-0000D37A0000}"/>
    <cellStyle name="Normal 5 10 17 5 4" xfId="31544" xr:uid="{00000000-0005-0000-0000-0000D47A0000}"/>
    <cellStyle name="Normal 5 10 17 5 5" xfId="31545" xr:uid="{00000000-0005-0000-0000-0000D57A0000}"/>
    <cellStyle name="Normal 5 10 17 5 6" xfId="31546" xr:uid="{00000000-0005-0000-0000-0000D67A0000}"/>
    <cellStyle name="Normal 5 10 17 5 7" xfId="31547" xr:uid="{00000000-0005-0000-0000-0000D77A0000}"/>
    <cellStyle name="Normal 5 10 17 5 8" xfId="31548" xr:uid="{00000000-0005-0000-0000-0000D87A0000}"/>
    <cellStyle name="Normal 5 10 17 5 9" xfId="31549" xr:uid="{00000000-0005-0000-0000-0000D97A0000}"/>
    <cellStyle name="Normal 5 10 17 6" xfId="31550" xr:uid="{00000000-0005-0000-0000-0000DA7A0000}"/>
    <cellStyle name="Normal 5 10 17 7" xfId="31551" xr:uid="{00000000-0005-0000-0000-0000DB7A0000}"/>
    <cellStyle name="Normal 5 10 17 8" xfId="31552" xr:uid="{00000000-0005-0000-0000-0000DC7A0000}"/>
    <cellStyle name="Normal 5 10 17 9" xfId="31553" xr:uid="{00000000-0005-0000-0000-0000DD7A0000}"/>
    <cellStyle name="Normal 5 10 18" xfId="31554" xr:uid="{00000000-0005-0000-0000-0000DE7A0000}"/>
    <cellStyle name="Normal 5 10 18 10" xfId="31555" xr:uid="{00000000-0005-0000-0000-0000DF7A0000}"/>
    <cellStyle name="Normal 5 10 18 11" xfId="31556" xr:uid="{00000000-0005-0000-0000-0000E07A0000}"/>
    <cellStyle name="Normal 5 10 18 12" xfId="31557" xr:uid="{00000000-0005-0000-0000-0000E17A0000}"/>
    <cellStyle name="Normal 5 10 18 13" xfId="31558" xr:uid="{00000000-0005-0000-0000-0000E27A0000}"/>
    <cellStyle name="Normal 5 10 18 14" xfId="31559" xr:uid="{00000000-0005-0000-0000-0000E37A0000}"/>
    <cellStyle name="Normal 5 10 18 2" xfId="31560" xr:uid="{00000000-0005-0000-0000-0000E47A0000}"/>
    <cellStyle name="Normal 5 10 18 2 10" xfId="31561" xr:uid="{00000000-0005-0000-0000-0000E57A0000}"/>
    <cellStyle name="Normal 5 10 18 2 2" xfId="31562" xr:uid="{00000000-0005-0000-0000-0000E67A0000}"/>
    <cellStyle name="Normal 5 10 18 2 3" xfId="31563" xr:uid="{00000000-0005-0000-0000-0000E77A0000}"/>
    <cellStyle name="Normal 5 10 18 2 4" xfId="31564" xr:uid="{00000000-0005-0000-0000-0000E87A0000}"/>
    <cellStyle name="Normal 5 10 18 2 5" xfId="31565" xr:uid="{00000000-0005-0000-0000-0000E97A0000}"/>
    <cellStyle name="Normal 5 10 18 2 6" xfId="31566" xr:uid="{00000000-0005-0000-0000-0000EA7A0000}"/>
    <cellStyle name="Normal 5 10 18 2 7" xfId="31567" xr:uid="{00000000-0005-0000-0000-0000EB7A0000}"/>
    <cellStyle name="Normal 5 10 18 2 8" xfId="31568" xr:uid="{00000000-0005-0000-0000-0000EC7A0000}"/>
    <cellStyle name="Normal 5 10 18 2 9" xfId="31569" xr:uid="{00000000-0005-0000-0000-0000ED7A0000}"/>
    <cellStyle name="Normal 5 10 18 3" xfId="31570" xr:uid="{00000000-0005-0000-0000-0000EE7A0000}"/>
    <cellStyle name="Normal 5 10 18 3 10" xfId="31571" xr:uid="{00000000-0005-0000-0000-0000EF7A0000}"/>
    <cellStyle name="Normal 5 10 18 3 2" xfId="31572" xr:uid="{00000000-0005-0000-0000-0000F07A0000}"/>
    <cellStyle name="Normal 5 10 18 3 3" xfId="31573" xr:uid="{00000000-0005-0000-0000-0000F17A0000}"/>
    <cellStyle name="Normal 5 10 18 3 4" xfId="31574" xr:uid="{00000000-0005-0000-0000-0000F27A0000}"/>
    <cellStyle name="Normal 5 10 18 3 5" xfId="31575" xr:uid="{00000000-0005-0000-0000-0000F37A0000}"/>
    <cellStyle name="Normal 5 10 18 3 6" xfId="31576" xr:uid="{00000000-0005-0000-0000-0000F47A0000}"/>
    <cellStyle name="Normal 5 10 18 3 7" xfId="31577" xr:uid="{00000000-0005-0000-0000-0000F57A0000}"/>
    <cellStyle name="Normal 5 10 18 3 8" xfId="31578" xr:uid="{00000000-0005-0000-0000-0000F67A0000}"/>
    <cellStyle name="Normal 5 10 18 3 9" xfId="31579" xr:uid="{00000000-0005-0000-0000-0000F77A0000}"/>
    <cellStyle name="Normal 5 10 18 4" xfId="31580" xr:uid="{00000000-0005-0000-0000-0000F87A0000}"/>
    <cellStyle name="Normal 5 10 18 4 10" xfId="31581" xr:uid="{00000000-0005-0000-0000-0000F97A0000}"/>
    <cellStyle name="Normal 5 10 18 4 2" xfId="31582" xr:uid="{00000000-0005-0000-0000-0000FA7A0000}"/>
    <cellStyle name="Normal 5 10 18 4 3" xfId="31583" xr:uid="{00000000-0005-0000-0000-0000FB7A0000}"/>
    <cellStyle name="Normal 5 10 18 4 4" xfId="31584" xr:uid="{00000000-0005-0000-0000-0000FC7A0000}"/>
    <cellStyle name="Normal 5 10 18 4 5" xfId="31585" xr:uid="{00000000-0005-0000-0000-0000FD7A0000}"/>
    <cellStyle name="Normal 5 10 18 4 6" xfId="31586" xr:uid="{00000000-0005-0000-0000-0000FE7A0000}"/>
    <cellStyle name="Normal 5 10 18 4 7" xfId="31587" xr:uid="{00000000-0005-0000-0000-0000FF7A0000}"/>
    <cellStyle name="Normal 5 10 18 4 8" xfId="31588" xr:uid="{00000000-0005-0000-0000-0000007B0000}"/>
    <cellStyle name="Normal 5 10 18 4 9" xfId="31589" xr:uid="{00000000-0005-0000-0000-0000017B0000}"/>
    <cellStyle name="Normal 5 10 18 5" xfId="31590" xr:uid="{00000000-0005-0000-0000-0000027B0000}"/>
    <cellStyle name="Normal 5 10 18 5 10" xfId="31591" xr:uid="{00000000-0005-0000-0000-0000037B0000}"/>
    <cellStyle name="Normal 5 10 18 5 2" xfId="31592" xr:uid="{00000000-0005-0000-0000-0000047B0000}"/>
    <cellStyle name="Normal 5 10 18 5 3" xfId="31593" xr:uid="{00000000-0005-0000-0000-0000057B0000}"/>
    <cellStyle name="Normal 5 10 18 5 4" xfId="31594" xr:uid="{00000000-0005-0000-0000-0000067B0000}"/>
    <cellStyle name="Normal 5 10 18 5 5" xfId="31595" xr:uid="{00000000-0005-0000-0000-0000077B0000}"/>
    <cellStyle name="Normal 5 10 18 5 6" xfId="31596" xr:uid="{00000000-0005-0000-0000-0000087B0000}"/>
    <cellStyle name="Normal 5 10 18 5 7" xfId="31597" xr:uid="{00000000-0005-0000-0000-0000097B0000}"/>
    <cellStyle name="Normal 5 10 18 5 8" xfId="31598" xr:uid="{00000000-0005-0000-0000-00000A7B0000}"/>
    <cellStyle name="Normal 5 10 18 5 9" xfId="31599" xr:uid="{00000000-0005-0000-0000-00000B7B0000}"/>
    <cellStyle name="Normal 5 10 18 6" xfId="31600" xr:uid="{00000000-0005-0000-0000-00000C7B0000}"/>
    <cellStyle name="Normal 5 10 18 7" xfId="31601" xr:uid="{00000000-0005-0000-0000-00000D7B0000}"/>
    <cellStyle name="Normal 5 10 18 8" xfId="31602" xr:uid="{00000000-0005-0000-0000-00000E7B0000}"/>
    <cellStyle name="Normal 5 10 18 9" xfId="31603" xr:uid="{00000000-0005-0000-0000-00000F7B0000}"/>
    <cellStyle name="Normal 5 10 19" xfId="31604" xr:uid="{00000000-0005-0000-0000-0000107B0000}"/>
    <cellStyle name="Normal 5 10 19 10" xfId="31605" xr:uid="{00000000-0005-0000-0000-0000117B0000}"/>
    <cellStyle name="Normal 5 10 19 11" xfId="31606" xr:uid="{00000000-0005-0000-0000-0000127B0000}"/>
    <cellStyle name="Normal 5 10 19 12" xfId="31607" xr:uid="{00000000-0005-0000-0000-0000137B0000}"/>
    <cellStyle name="Normal 5 10 19 13" xfId="31608" xr:uid="{00000000-0005-0000-0000-0000147B0000}"/>
    <cellStyle name="Normal 5 10 19 14" xfId="31609" xr:uid="{00000000-0005-0000-0000-0000157B0000}"/>
    <cellStyle name="Normal 5 10 19 2" xfId="31610" xr:uid="{00000000-0005-0000-0000-0000167B0000}"/>
    <cellStyle name="Normal 5 10 19 2 10" xfId="31611" xr:uid="{00000000-0005-0000-0000-0000177B0000}"/>
    <cellStyle name="Normal 5 10 19 2 2" xfId="31612" xr:uid="{00000000-0005-0000-0000-0000187B0000}"/>
    <cellStyle name="Normal 5 10 19 2 3" xfId="31613" xr:uid="{00000000-0005-0000-0000-0000197B0000}"/>
    <cellStyle name="Normal 5 10 19 2 4" xfId="31614" xr:uid="{00000000-0005-0000-0000-00001A7B0000}"/>
    <cellStyle name="Normal 5 10 19 2 5" xfId="31615" xr:uid="{00000000-0005-0000-0000-00001B7B0000}"/>
    <cellStyle name="Normal 5 10 19 2 6" xfId="31616" xr:uid="{00000000-0005-0000-0000-00001C7B0000}"/>
    <cellStyle name="Normal 5 10 19 2 7" xfId="31617" xr:uid="{00000000-0005-0000-0000-00001D7B0000}"/>
    <cellStyle name="Normal 5 10 19 2 8" xfId="31618" xr:uid="{00000000-0005-0000-0000-00001E7B0000}"/>
    <cellStyle name="Normal 5 10 19 2 9" xfId="31619" xr:uid="{00000000-0005-0000-0000-00001F7B0000}"/>
    <cellStyle name="Normal 5 10 19 3" xfId="31620" xr:uid="{00000000-0005-0000-0000-0000207B0000}"/>
    <cellStyle name="Normal 5 10 19 3 10" xfId="31621" xr:uid="{00000000-0005-0000-0000-0000217B0000}"/>
    <cellStyle name="Normal 5 10 19 3 2" xfId="31622" xr:uid="{00000000-0005-0000-0000-0000227B0000}"/>
    <cellStyle name="Normal 5 10 19 3 3" xfId="31623" xr:uid="{00000000-0005-0000-0000-0000237B0000}"/>
    <cellStyle name="Normal 5 10 19 3 4" xfId="31624" xr:uid="{00000000-0005-0000-0000-0000247B0000}"/>
    <cellStyle name="Normal 5 10 19 3 5" xfId="31625" xr:uid="{00000000-0005-0000-0000-0000257B0000}"/>
    <cellStyle name="Normal 5 10 19 3 6" xfId="31626" xr:uid="{00000000-0005-0000-0000-0000267B0000}"/>
    <cellStyle name="Normal 5 10 19 3 7" xfId="31627" xr:uid="{00000000-0005-0000-0000-0000277B0000}"/>
    <cellStyle name="Normal 5 10 19 3 8" xfId="31628" xr:uid="{00000000-0005-0000-0000-0000287B0000}"/>
    <cellStyle name="Normal 5 10 19 3 9" xfId="31629" xr:uid="{00000000-0005-0000-0000-0000297B0000}"/>
    <cellStyle name="Normal 5 10 19 4" xfId="31630" xr:uid="{00000000-0005-0000-0000-00002A7B0000}"/>
    <cellStyle name="Normal 5 10 19 4 10" xfId="31631" xr:uid="{00000000-0005-0000-0000-00002B7B0000}"/>
    <cellStyle name="Normal 5 10 19 4 2" xfId="31632" xr:uid="{00000000-0005-0000-0000-00002C7B0000}"/>
    <cellStyle name="Normal 5 10 19 4 3" xfId="31633" xr:uid="{00000000-0005-0000-0000-00002D7B0000}"/>
    <cellStyle name="Normal 5 10 19 4 4" xfId="31634" xr:uid="{00000000-0005-0000-0000-00002E7B0000}"/>
    <cellStyle name="Normal 5 10 19 4 5" xfId="31635" xr:uid="{00000000-0005-0000-0000-00002F7B0000}"/>
    <cellStyle name="Normal 5 10 19 4 6" xfId="31636" xr:uid="{00000000-0005-0000-0000-0000307B0000}"/>
    <cellStyle name="Normal 5 10 19 4 7" xfId="31637" xr:uid="{00000000-0005-0000-0000-0000317B0000}"/>
    <cellStyle name="Normal 5 10 19 4 8" xfId="31638" xr:uid="{00000000-0005-0000-0000-0000327B0000}"/>
    <cellStyle name="Normal 5 10 19 4 9" xfId="31639" xr:uid="{00000000-0005-0000-0000-0000337B0000}"/>
    <cellStyle name="Normal 5 10 19 5" xfId="31640" xr:uid="{00000000-0005-0000-0000-0000347B0000}"/>
    <cellStyle name="Normal 5 10 19 5 10" xfId="31641" xr:uid="{00000000-0005-0000-0000-0000357B0000}"/>
    <cellStyle name="Normal 5 10 19 5 2" xfId="31642" xr:uid="{00000000-0005-0000-0000-0000367B0000}"/>
    <cellStyle name="Normal 5 10 19 5 3" xfId="31643" xr:uid="{00000000-0005-0000-0000-0000377B0000}"/>
    <cellStyle name="Normal 5 10 19 5 4" xfId="31644" xr:uid="{00000000-0005-0000-0000-0000387B0000}"/>
    <cellStyle name="Normal 5 10 19 5 5" xfId="31645" xr:uid="{00000000-0005-0000-0000-0000397B0000}"/>
    <cellStyle name="Normal 5 10 19 5 6" xfId="31646" xr:uid="{00000000-0005-0000-0000-00003A7B0000}"/>
    <cellStyle name="Normal 5 10 19 5 7" xfId="31647" xr:uid="{00000000-0005-0000-0000-00003B7B0000}"/>
    <cellStyle name="Normal 5 10 19 5 8" xfId="31648" xr:uid="{00000000-0005-0000-0000-00003C7B0000}"/>
    <cellStyle name="Normal 5 10 19 5 9" xfId="31649" xr:uid="{00000000-0005-0000-0000-00003D7B0000}"/>
    <cellStyle name="Normal 5 10 19 6" xfId="31650" xr:uid="{00000000-0005-0000-0000-00003E7B0000}"/>
    <cellStyle name="Normal 5 10 19 7" xfId="31651" xr:uid="{00000000-0005-0000-0000-00003F7B0000}"/>
    <cellStyle name="Normal 5 10 19 8" xfId="31652" xr:uid="{00000000-0005-0000-0000-0000407B0000}"/>
    <cellStyle name="Normal 5 10 19 9" xfId="31653" xr:uid="{00000000-0005-0000-0000-0000417B0000}"/>
    <cellStyle name="Normal 5 10 2" xfId="31654" xr:uid="{00000000-0005-0000-0000-0000427B0000}"/>
    <cellStyle name="Normal 5 10 2 10" xfId="31655" xr:uid="{00000000-0005-0000-0000-0000437B0000}"/>
    <cellStyle name="Normal 5 10 2 10 10" xfId="31656" xr:uid="{00000000-0005-0000-0000-0000447B0000}"/>
    <cellStyle name="Normal 5 10 2 10 11" xfId="31657" xr:uid="{00000000-0005-0000-0000-0000457B0000}"/>
    <cellStyle name="Normal 5 10 2 10 12" xfId="31658" xr:uid="{00000000-0005-0000-0000-0000467B0000}"/>
    <cellStyle name="Normal 5 10 2 10 13" xfId="31659" xr:uid="{00000000-0005-0000-0000-0000477B0000}"/>
    <cellStyle name="Normal 5 10 2 10 14" xfId="31660" xr:uid="{00000000-0005-0000-0000-0000487B0000}"/>
    <cellStyle name="Normal 5 10 2 10 2" xfId="31661" xr:uid="{00000000-0005-0000-0000-0000497B0000}"/>
    <cellStyle name="Normal 5 10 2 10 2 10" xfId="31662" xr:uid="{00000000-0005-0000-0000-00004A7B0000}"/>
    <cellStyle name="Normal 5 10 2 10 2 2" xfId="31663" xr:uid="{00000000-0005-0000-0000-00004B7B0000}"/>
    <cellStyle name="Normal 5 10 2 10 2 3" xfId="31664" xr:uid="{00000000-0005-0000-0000-00004C7B0000}"/>
    <cellStyle name="Normal 5 10 2 10 2 4" xfId="31665" xr:uid="{00000000-0005-0000-0000-00004D7B0000}"/>
    <cellStyle name="Normal 5 10 2 10 2 5" xfId="31666" xr:uid="{00000000-0005-0000-0000-00004E7B0000}"/>
    <cellStyle name="Normal 5 10 2 10 2 6" xfId="31667" xr:uid="{00000000-0005-0000-0000-00004F7B0000}"/>
    <cellStyle name="Normal 5 10 2 10 2 7" xfId="31668" xr:uid="{00000000-0005-0000-0000-0000507B0000}"/>
    <cellStyle name="Normal 5 10 2 10 2 8" xfId="31669" xr:uid="{00000000-0005-0000-0000-0000517B0000}"/>
    <cellStyle name="Normal 5 10 2 10 2 9" xfId="31670" xr:uid="{00000000-0005-0000-0000-0000527B0000}"/>
    <cellStyle name="Normal 5 10 2 10 3" xfId="31671" xr:uid="{00000000-0005-0000-0000-0000537B0000}"/>
    <cellStyle name="Normal 5 10 2 10 3 10" xfId="31672" xr:uid="{00000000-0005-0000-0000-0000547B0000}"/>
    <cellStyle name="Normal 5 10 2 10 3 2" xfId="31673" xr:uid="{00000000-0005-0000-0000-0000557B0000}"/>
    <cellStyle name="Normal 5 10 2 10 3 3" xfId="31674" xr:uid="{00000000-0005-0000-0000-0000567B0000}"/>
    <cellStyle name="Normal 5 10 2 10 3 4" xfId="31675" xr:uid="{00000000-0005-0000-0000-0000577B0000}"/>
    <cellStyle name="Normal 5 10 2 10 3 5" xfId="31676" xr:uid="{00000000-0005-0000-0000-0000587B0000}"/>
    <cellStyle name="Normal 5 10 2 10 3 6" xfId="31677" xr:uid="{00000000-0005-0000-0000-0000597B0000}"/>
    <cellStyle name="Normal 5 10 2 10 3 7" xfId="31678" xr:uid="{00000000-0005-0000-0000-00005A7B0000}"/>
    <cellStyle name="Normal 5 10 2 10 3 8" xfId="31679" xr:uid="{00000000-0005-0000-0000-00005B7B0000}"/>
    <cellStyle name="Normal 5 10 2 10 3 9" xfId="31680" xr:uid="{00000000-0005-0000-0000-00005C7B0000}"/>
    <cellStyle name="Normal 5 10 2 10 4" xfId="31681" xr:uid="{00000000-0005-0000-0000-00005D7B0000}"/>
    <cellStyle name="Normal 5 10 2 10 4 10" xfId="31682" xr:uid="{00000000-0005-0000-0000-00005E7B0000}"/>
    <cellStyle name="Normal 5 10 2 10 4 2" xfId="31683" xr:uid="{00000000-0005-0000-0000-00005F7B0000}"/>
    <cellStyle name="Normal 5 10 2 10 4 3" xfId="31684" xr:uid="{00000000-0005-0000-0000-0000607B0000}"/>
    <cellStyle name="Normal 5 10 2 10 4 4" xfId="31685" xr:uid="{00000000-0005-0000-0000-0000617B0000}"/>
    <cellStyle name="Normal 5 10 2 10 4 5" xfId="31686" xr:uid="{00000000-0005-0000-0000-0000627B0000}"/>
    <cellStyle name="Normal 5 10 2 10 4 6" xfId="31687" xr:uid="{00000000-0005-0000-0000-0000637B0000}"/>
    <cellStyle name="Normal 5 10 2 10 4 7" xfId="31688" xr:uid="{00000000-0005-0000-0000-0000647B0000}"/>
    <cellStyle name="Normal 5 10 2 10 4 8" xfId="31689" xr:uid="{00000000-0005-0000-0000-0000657B0000}"/>
    <cellStyle name="Normal 5 10 2 10 4 9" xfId="31690" xr:uid="{00000000-0005-0000-0000-0000667B0000}"/>
    <cellStyle name="Normal 5 10 2 10 5" xfId="31691" xr:uid="{00000000-0005-0000-0000-0000677B0000}"/>
    <cellStyle name="Normal 5 10 2 10 5 10" xfId="31692" xr:uid="{00000000-0005-0000-0000-0000687B0000}"/>
    <cellStyle name="Normal 5 10 2 10 5 2" xfId="31693" xr:uid="{00000000-0005-0000-0000-0000697B0000}"/>
    <cellStyle name="Normal 5 10 2 10 5 3" xfId="31694" xr:uid="{00000000-0005-0000-0000-00006A7B0000}"/>
    <cellStyle name="Normal 5 10 2 10 5 4" xfId="31695" xr:uid="{00000000-0005-0000-0000-00006B7B0000}"/>
    <cellStyle name="Normal 5 10 2 10 5 5" xfId="31696" xr:uid="{00000000-0005-0000-0000-00006C7B0000}"/>
    <cellStyle name="Normal 5 10 2 10 5 6" xfId="31697" xr:uid="{00000000-0005-0000-0000-00006D7B0000}"/>
    <cellStyle name="Normal 5 10 2 10 5 7" xfId="31698" xr:uid="{00000000-0005-0000-0000-00006E7B0000}"/>
    <cellStyle name="Normal 5 10 2 10 5 8" xfId="31699" xr:uid="{00000000-0005-0000-0000-00006F7B0000}"/>
    <cellStyle name="Normal 5 10 2 10 5 9" xfId="31700" xr:uid="{00000000-0005-0000-0000-0000707B0000}"/>
    <cellStyle name="Normal 5 10 2 10 6" xfId="31701" xr:uid="{00000000-0005-0000-0000-0000717B0000}"/>
    <cellStyle name="Normal 5 10 2 10 7" xfId="31702" xr:uid="{00000000-0005-0000-0000-0000727B0000}"/>
    <cellStyle name="Normal 5 10 2 10 8" xfId="31703" xr:uid="{00000000-0005-0000-0000-0000737B0000}"/>
    <cellStyle name="Normal 5 10 2 10 9" xfId="31704" xr:uid="{00000000-0005-0000-0000-0000747B0000}"/>
    <cellStyle name="Normal 5 10 2 11" xfId="31705" xr:uid="{00000000-0005-0000-0000-0000757B0000}"/>
    <cellStyle name="Normal 5 10 2 11 10" xfId="31706" xr:uid="{00000000-0005-0000-0000-0000767B0000}"/>
    <cellStyle name="Normal 5 10 2 11 11" xfId="31707" xr:uid="{00000000-0005-0000-0000-0000777B0000}"/>
    <cellStyle name="Normal 5 10 2 11 12" xfId="31708" xr:uid="{00000000-0005-0000-0000-0000787B0000}"/>
    <cellStyle name="Normal 5 10 2 11 13" xfId="31709" xr:uid="{00000000-0005-0000-0000-0000797B0000}"/>
    <cellStyle name="Normal 5 10 2 11 14" xfId="31710" xr:uid="{00000000-0005-0000-0000-00007A7B0000}"/>
    <cellStyle name="Normal 5 10 2 11 2" xfId="31711" xr:uid="{00000000-0005-0000-0000-00007B7B0000}"/>
    <cellStyle name="Normal 5 10 2 11 2 10" xfId="31712" xr:uid="{00000000-0005-0000-0000-00007C7B0000}"/>
    <cellStyle name="Normal 5 10 2 11 2 2" xfId="31713" xr:uid="{00000000-0005-0000-0000-00007D7B0000}"/>
    <cellStyle name="Normal 5 10 2 11 2 3" xfId="31714" xr:uid="{00000000-0005-0000-0000-00007E7B0000}"/>
    <cellStyle name="Normal 5 10 2 11 2 4" xfId="31715" xr:uid="{00000000-0005-0000-0000-00007F7B0000}"/>
    <cellStyle name="Normal 5 10 2 11 2 5" xfId="31716" xr:uid="{00000000-0005-0000-0000-0000807B0000}"/>
    <cellStyle name="Normal 5 10 2 11 2 6" xfId="31717" xr:uid="{00000000-0005-0000-0000-0000817B0000}"/>
    <cellStyle name="Normal 5 10 2 11 2 7" xfId="31718" xr:uid="{00000000-0005-0000-0000-0000827B0000}"/>
    <cellStyle name="Normal 5 10 2 11 2 8" xfId="31719" xr:uid="{00000000-0005-0000-0000-0000837B0000}"/>
    <cellStyle name="Normal 5 10 2 11 2 9" xfId="31720" xr:uid="{00000000-0005-0000-0000-0000847B0000}"/>
    <cellStyle name="Normal 5 10 2 11 3" xfId="31721" xr:uid="{00000000-0005-0000-0000-0000857B0000}"/>
    <cellStyle name="Normal 5 10 2 11 3 10" xfId="31722" xr:uid="{00000000-0005-0000-0000-0000867B0000}"/>
    <cellStyle name="Normal 5 10 2 11 3 2" xfId="31723" xr:uid="{00000000-0005-0000-0000-0000877B0000}"/>
    <cellStyle name="Normal 5 10 2 11 3 3" xfId="31724" xr:uid="{00000000-0005-0000-0000-0000887B0000}"/>
    <cellStyle name="Normal 5 10 2 11 3 4" xfId="31725" xr:uid="{00000000-0005-0000-0000-0000897B0000}"/>
    <cellStyle name="Normal 5 10 2 11 3 5" xfId="31726" xr:uid="{00000000-0005-0000-0000-00008A7B0000}"/>
    <cellStyle name="Normal 5 10 2 11 3 6" xfId="31727" xr:uid="{00000000-0005-0000-0000-00008B7B0000}"/>
    <cellStyle name="Normal 5 10 2 11 3 7" xfId="31728" xr:uid="{00000000-0005-0000-0000-00008C7B0000}"/>
    <cellStyle name="Normal 5 10 2 11 3 8" xfId="31729" xr:uid="{00000000-0005-0000-0000-00008D7B0000}"/>
    <cellStyle name="Normal 5 10 2 11 3 9" xfId="31730" xr:uid="{00000000-0005-0000-0000-00008E7B0000}"/>
    <cellStyle name="Normal 5 10 2 11 4" xfId="31731" xr:uid="{00000000-0005-0000-0000-00008F7B0000}"/>
    <cellStyle name="Normal 5 10 2 11 4 10" xfId="31732" xr:uid="{00000000-0005-0000-0000-0000907B0000}"/>
    <cellStyle name="Normal 5 10 2 11 4 2" xfId="31733" xr:uid="{00000000-0005-0000-0000-0000917B0000}"/>
    <cellStyle name="Normal 5 10 2 11 4 3" xfId="31734" xr:uid="{00000000-0005-0000-0000-0000927B0000}"/>
    <cellStyle name="Normal 5 10 2 11 4 4" xfId="31735" xr:uid="{00000000-0005-0000-0000-0000937B0000}"/>
    <cellStyle name="Normal 5 10 2 11 4 5" xfId="31736" xr:uid="{00000000-0005-0000-0000-0000947B0000}"/>
    <cellStyle name="Normal 5 10 2 11 4 6" xfId="31737" xr:uid="{00000000-0005-0000-0000-0000957B0000}"/>
    <cellStyle name="Normal 5 10 2 11 4 7" xfId="31738" xr:uid="{00000000-0005-0000-0000-0000967B0000}"/>
    <cellStyle name="Normal 5 10 2 11 4 8" xfId="31739" xr:uid="{00000000-0005-0000-0000-0000977B0000}"/>
    <cellStyle name="Normal 5 10 2 11 4 9" xfId="31740" xr:uid="{00000000-0005-0000-0000-0000987B0000}"/>
    <cellStyle name="Normal 5 10 2 11 5" xfId="31741" xr:uid="{00000000-0005-0000-0000-0000997B0000}"/>
    <cellStyle name="Normal 5 10 2 11 5 10" xfId="31742" xr:uid="{00000000-0005-0000-0000-00009A7B0000}"/>
    <cellStyle name="Normal 5 10 2 11 5 2" xfId="31743" xr:uid="{00000000-0005-0000-0000-00009B7B0000}"/>
    <cellStyle name="Normal 5 10 2 11 5 3" xfId="31744" xr:uid="{00000000-0005-0000-0000-00009C7B0000}"/>
    <cellStyle name="Normal 5 10 2 11 5 4" xfId="31745" xr:uid="{00000000-0005-0000-0000-00009D7B0000}"/>
    <cellStyle name="Normal 5 10 2 11 5 5" xfId="31746" xr:uid="{00000000-0005-0000-0000-00009E7B0000}"/>
    <cellStyle name="Normal 5 10 2 11 5 6" xfId="31747" xr:uid="{00000000-0005-0000-0000-00009F7B0000}"/>
    <cellStyle name="Normal 5 10 2 11 5 7" xfId="31748" xr:uid="{00000000-0005-0000-0000-0000A07B0000}"/>
    <cellStyle name="Normal 5 10 2 11 5 8" xfId="31749" xr:uid="{00000000-0005-0000-0000-0000A17B0000}"/>
    <cellStyle name="Normal 5 10 2 11 5 9" xfId="31750" xr:uid="{00000000-0005-0000-0000-0000A27B0000}"/>
    <cellStyle name="Normal 5 10 2 11 6" xfId="31751" xr:uid="{00000000-0005-0000-0000-0000A37B0000}"/>
    <cellStyle name="Normal 5 10 2 11 7" xfId="31752" xr:uid="{00000000-0005-0000-0000-0000A47B0000}"/>
    <cellStyle name="Normal 5 10 2 11 8" xfId="31753" xr:uid="{00000000-0005-0000-0000-0000A57B0000}"/>
    <cellStyle name="Normal 5 10 2 11 9" xfId="31754" xr:uid="{00000000-0005-0000-0000-0000A67B0000}"/>
    <cellStyle name="Normal 5 10 2 12" xfId="31755" xr:uid="{00000000-0005-0000-0000-0000A77B0000}"/>
    <cellStyle name="Normal 5 10 2 12 10" xfId="31756" xr:uid="{00000000-0005-0000-0000-0000A87B0000}"/>
    <cellStyle name="Normal 5 10 2 12 11" xfId="31757" xr:uid="{00000000-0005-0000-0000-0000A97B0000}"/>
    <cellStyle name="Normal 5 10 2 12 12" xfId="31758" xr:uid="{00000000-0005-0000-0000-0000AA7B0000}"/>
    <cellStyle name="Normal 5 10 2 12 13" xfId="31759" xr:uid="{00000000-0005-0000-0000-0000AB7B0000}"/>
    <cellStyle name="Normal 5 10 2 12 14" xfId="31760" xr:uid="{00000000-0005-0000-0000-0000AC7B0000}"/>
    <cellStyle name="Normal 5 10 2 12 2" xfId="31761" xr:uid="{00000000-0005-0000-0000-0000AD7B0000}"/>
    <cellStyle name="Normal 5 10 2 12 2 10" xfId="31762" xr:uid="{00000000-0005-0000-0000-0000AE7B0000}"/>
    <cellStyle name="Normal 5 10 2 12 2 2" xfId="31763" xr:uid="{00000000-0005-0000-0000-0000AF7B0000}"/>
    <cellStyle name="Normal 5 10 2 12 2 3" xfId="31764" xr:uid="{00000000-0005-0000-0000-0000B07B0000}"/>
    <cellStyle name="Normal 5 10 2 12 2 4" xfId="31765" xr:uid="{00000000-0005-0000-0000-0000B17B0000}"/>
    <cellStyle name="Normal 5 10 2 12 2 5" xfId="31766" xr:uid="{00000000-0005-0000-0000-0000B27B0000}"/>
    <cellStyle name="Normal 5 10 2 12 2 6" xfId="31767" xr:uid="{00000000-0005-0000-0000-0000B37B0000}"/>
    <cellStyle name="Normal 5 10 2 12 2 7" xfId="31768" xr:uid="{00000000-0005-0000-0000-0000B47B0000}"/>
    <cellStyle name="Normal 5 10 2 12 2 8" xfId="31769" xr:uid="{00000000-0005-0000-0000-0000B57B0000}"/>
    <cellStyle name="Normal 5 10 2 12 2 9" xfId="31770" xr:uid="{00000000-0005-0000-0000-0000B67B0000}"/>
    <cellStyle name="Normal 5 10 2 12 3" xfId="31771" xr:uid="{00000000-0005-0000-0000-0000B77B0000}"/>
    <cellStyle name="Normal 5 10 2 12 3 10" xfId="31772" xr:uid="{00000000-0005-0000-0000-0000B87B0000}"/>
    <cellStyle name="Normal 5 10 2 12 3 2" xfId="31773" xr:uid="{00000000-0005-0000-0000-0000B97B0000}"/>
    <cellStyle name="Normal 5 10 2 12 3 3" xfId="31774" xr:uid="{00000000-0005-0000-0000-0000BA7B0000}"/>
    <cellStyle name="Normal 5 10 2 12 3 4" xfId="31775" xr:uid="{00000000-0005-0000-0000-0000BB7B0000}"/>
    <cellStyle name="Normal 5 10 2 12 3 5" xfId="31776" xr:uid="{00000000-0005-0000-0000-0000BC7B0000}"/>
    <cellStyle name="Normal 5 10 2 12 3 6" xfId="31777" xr:uid="{00000000-0005-0000-0000-0000BD7B0000}"/>
    <cellStyle name="Normal 5 10 2 12 3 7" xfId="31778" xr:uid="{00000000-0005-0000-0000-0000BE7B0000}"/>
    <cellStyle name="Normal 5 10 2 12 3 8" xfId="31779" xr:uid="{00000000-0005-0000-0000-0000BF7B0000}"/>
    <cellStyle name="Normal 5 10 2 12 3 9" xfId="31780" xr:uid="{00000000-0005-0000-0000-0000C07B0000}"/>
    <cellStyle name="Normal 5 10 2 12 4" xfId="31781" xr:uid="{00000000-0005-0000-0000-0000C17B0000}"/>
    <cellStyle name="Normal 5 10 2 12 4 10" xfId="31782" xr:uid="{00000000-0005-0000-0000-0000C27B0000}"/>
    <cellStyle name="Normal 5 10 2 12 4 2" xfId="31783" xr:uid="{00000000-0005-0000-0000-0000C37B0000}"/>
    <cellStyle name="Normal 5 10 2 12 4 3" xfId="31784" xr:uid="{00000000-0005-0000-0000-0000C47B0000}"/>
    <cellStyle name="Normal 5 10 2 12 4 4" xfId="31785" xr:uid="{00000000-0005-0000-0000-0000C57B0000}"/>
    <cellStyle name="Normal 5 10 2 12 4 5" xfId="31786" xr:uid="{00000000-0005-0000-0000-0000C67B0000}"/>
    <cellStyle name="Normal 5 10 2 12 4 6" xfId="31787" xr:uid="{00000000-0005-0000-0000-0000C77B0000}"/>
    <cellStyle name="Normal 5 10 2 12 4 7" xfId="31788" xr:uid="{00000000-0005-0000-0000-0000C87B0000}"/>
    <cellStyle name="Normal 5 10 2 12 4 8" xfId="31789" xr:uid="{00000000-0005-0000-0000-0000C97B0000}"/>
    <cellStyle name="Normal 5 10 2 12 4 9" xfId="31790" xr:uid="{00000000-0005-0000-0000-0000CA7B0000}"/>
    <cellStyle name="Normal 5 10 2 12 5" xfId="31791" xr:uid="{00000000-0005-0000-0000-0000CB7B0000}"/>
    <cellStyle name="Normal 5 10 2 12 5 10" xfId="31792" xr:uid="{00000000-0005-0000-0000-0000CC7B0000}"/>
    <cellStyle name="Normal 5 10 2 12 5 2" xfId="31793" xr:uid="{00000000-0005-0000-0000-0000CD7B0000}"/>
    <cellStyle name="Normal 5 10 2 12 5 3" xfId="31794" xr:uid="{00000000-0005-0000-0000-0000CE7B0000}"/>
    <cellStyle name="Normal 5 10 2 12 5 4" xfId="31795" xr:uid="{00000000-0005-0000-0000-0000CF7B0000}"/>
    <cellStyle name="Normal 5 10 2 12 5 5" xfId="31796" xr:uid="{00000000-0005-0000-0000-0000D07B0000}"/>
    <cellStyle name="Normal 5 10 2 12 5 6" xfId="31797" xr:uid="{00000000-0005-0000-0000-0000D17B0000}"/>
    <cellStyle name="Normal 5 10 2 12 5 7" xfId="31798" xr:uid="{00000000-0005-0000-0000-0000D27B0000}"/>
    <cellStyle name="Normal 5 10 2 12 5 8" xfId="31799" xr:uid="{00000000-0005-0000-0000-0000D37B0000}"/>
    <cellStyle name="Normal 5 10 2 12 5 9" xfId="31800" xr:uid="{00000000-0005-0000-0000-0000D47B0000}"/>
    <cellStyle name="Normal 5 10 2 12 6" xfId="31801" xr:uid="{00000000-0005-0000-0000-0000D57B0000}"/>
    <cellStyle name="Normal 5 10 2 12 7" xfId="31802" xr:uid="{00000000-0005-0000-0000-0000D67B0000}"/>
    <cellStyle name="Normal 5 10 2 12 8" xfId="31803" xr:uid="{00000000-0005-0000-0000-0000D77B0000}"/>
    <cellStyle name="Normal 5 10 2 12 9" xfId="31804" xr:uid="{00000000-0005-0000-0000-0000D87B0000}"/>
    <cellStyle name="Normal 5 10 2 13" xfId="31805" xr:uid="{00000000-0005-0000-0000-0000D97B0000}"/>
    <cellStyle name="Normal 5 10 2 13 10" xfId="31806" xr:uid="{00000000-0005-0000-0000-0000DA7B0000}"/>
    <cellStyle name="Normal 5 10 2 13 11" xfId="31807" xr:uid="{00000000-0005-0000-0000-0000DB7B0000}"/>
    <cellStyle name="Normal 5 10 2 13 12" xfId="31808" xr:uid="{00000000-0005-0000-0000-0000DC7B0000}"/>
    <cellStyle name="Normal 5 10 2 13 13" xfId="31809" xr:uid="{00000000-0005-0000-0000-0000DD7B0000}"/>
    <cellStyle name="Normal 5 10 2 13 14" xfId="31810" xr:uid="{00000000-0005-0000-0000-0000DE7B0000}"/>
    <cellStyle name="Normal 5 10 2 13 2" xfId="31811" xr:uid="{00000000-0005-0000-0000-0000DF7B0000}"/>
    <cellStyle name="Normal 5 10 2 13 2 10" xfId="31812" xr:uid="{00000000-0005-0000-0000-0000E07B0000}"/>
    <cellStyle name="Normal 5 10 2 13 2 2" xfId="31813" xr:uid="{00000000-0005-0000-0000-0000E17B0000}"/>
    <cellStyle name="Normal 5 10 2 13 2 3" xfId="31814" xr:uid="{00000000-0005-0000-0000-0000E27B0000}"/>
    <cellStyle name="Normal 5 10 2 13 2 4" xfId="31815" xr:uid="{00000000-0005-0000-0000-0000E37B0000}"/>
    <cellStyle name="Normal 5 10 2 13 2 5" xfId="31816" xr:uid="{00000000-0005-0000-0000-0000E47B0000}"/>
    <cellStyle name="Normal 5 10 2 13 2 6" xfId="31817" xr:uid="{00000000-0005-0000-0000-0000E57B0000}"/>
    <cellStyle name="Normal 5 10 2 13 2 7" xfId="31818" xr:uid="{00000000-0005-0000-0000-0000E67B0000}"/>
    <cellStyle name="Normal 5 10 2 13 2 8" xfId="31819" xr:uid="{00000000-0005-0000-0000-0000E77B0000}"/>
    <cellStyle name="Normal 5 10 2 13 2 9" xfId="31820" xr:uid="{00000000-0005-0000-0000-0000E87B0000}"/>
    <cellStyle name="Normal 5 10 2 13 3" xfId="31821" xr:uid="{00000000-0005-0000-0000-0000E97B0000}"/>
    <cellStyle name="Normal 5 10 2 13 3 10" xfId="31822" xr:uid="{00000000-0005-0000-0000-0000EA7B0000}"/>
    <cellStyle name="Normal 5 10 2 13 3 2" xfId="31823" xr:uid="{00000000-0005-0000-0000-0000EB7B0000}"/>
    <cellStyle name="Normal 5 10 2 13 3 3" xfId="31824" xr:uid="{00000000-0005-0000-0000-0000EC7B0000}"/>
    <cellStyle name="Normal 5 10 2 13 3 4" xfId="31825" xr:uid="{00000000-0005-0000-0000-0000ED7B0000}"/>
    <cellStyle name="Normal 5 10 2 13 3 5" xfId="31826" xr:uid="{00000000-0005-0000-0000-0000EE7B0000}"/>
    <cellStyle name="Normal 5 10 2 13 3 6" xfId="31827" xr:uid="{00000000-0005-0000-0000-0000EF7B0000}"/>
    <cellStyle name="Normal 5 10 2 13 3 7" xfId="31828" xr:uid="{00000000-0005-0000-0000-0000F07B0000}"/>
    <cellStyle name="Normal 5 10 2 13 3 8" xfId="31829" xr:uid="{00000000-0005-0000-0000-0000F17B0000}"/>
    <cellStyle name="Normal 5 10 2 13 3 9" xfId="31830" xr:uid="{00000000-0005-0000-0000-0000F27B0000}"/>
    <cellStyle name="Normal 5 10 2 13 4" xfId="31831" xr:uid="{00000000-0005-0000-0000-0000F37B0000}"/>
    <cellStyle name="Normal 5 10 2 13 4 10" xfId="31832" xr:uid="{00000000-0005-0000-0000-0000F47B0000}"/>
    <cellStyle name="Normal 5 10 2 13 4 2" xfId="31833" xr:uid="{00000000-0005-0000-0000-0000F57B0000}"/>
    <cellStyle name="Normal 5 10 2 13 4 3" xfId="31834" xr:uid="{00000000-0005-0000-0000-0000F67B0000}"/>
    <cellStyle name="Normal 5 10 2 13 4 4" xfId="31835" xr:uid="{00000000-0005-0000-0000-0000F77B0000}"/>
    <cellStyle name="Normal 5 10 2 13 4 5" xfId="31836" xr:uid="{00000000-0005-0000-0000-0000F87B0000}"/>
    <cellStyle name="Normal 5 10 2 13 4 6" xfId="31837" xr:uid="{00000000-0005-0000-0000-0000F97B0000}"/>
    <cellStyle name="Normal 5 10 2 13 4 7" xfId="31838" xr:uid="{00000000-0005-0000-0000-0000FA7B0000}"/>
    <cellStyle name="Normal 5 10 2 13 4 8" xfId="31839" xr:uid="{00000000-0005-0000-0000-0000FB7B0000}"/>
    <cellStyle name="Normal 5 10 2 13 4 9" xfId="31840" xr:uid="{00000000-0005-0000-0000-0000FC7B0000}"/>
    <cellStyle name="Normal 5 10 2 13 5" xfId="31841" xr:uid="{00000000-0005-0000-0000-0000FD7B0000}"/>
    <cellStyle name="Normal 5 10 2 13 5 10" xfId="31842" xr:uid="{00000000-0005-0000-0000-0000FE7B0000}"/>
    <cellStyle name="Normal 5 10 2 13 5 2" xfId="31843" xr:uid="{00000000-0005-0000-0000-0000FF7B0000}"/>
    <cellStyle name="Normal 5 10 2 13 5 3" xfId="31844" xr:uid="{00000000-0005-0000-0000-0000007C0000}"/>
    <cellStyle name="Normal 5 10 2 13 5 4" xfId="31845" xr:uid="{00000000-0005-0000-0000-0000017C0000}"/>
    <cellStyle name="Normal 5 10 2 13 5 5" xfId="31846" xr:uid="{00000000-0005-0000-0000-0000027C0000}"/>
    <cellStyle name="Normal 5 10 2 13 5 6" xfId="31847" xr:uid="{00000000-0005-0000-0000-0000037C0000}"/>
    <cellStyle name="Normal 5 10 2 13 5 7" xfId="31848" xr:uid="{00000000-0005-0000-0000-0000047C0000}"/>
    <cellStyle name="Normal 5 10 2 13 5 8" xfId="31849" xr:uid="{00000000-0005-0000-0000-0000057C0000}"/>
    <cellStyle name="Normal 5 10 2 13 5 9" xfId="31850" xr:uid="{00000000-0005-0000-0000-0000067C0000}"/>
    <cellStyle name="Normal 5 10 2 13 6" xfId="31851" xr:uid="{00000000-0005-0000-0000-0000077C0000}"/>
    <cellStyle name="Normal 5 10 2 13 7" xfId="31852" xr:uid="{00000000-0005-0000-0000-0000087C0000}"/>
    <cellStyle name="Normal 5 10 2 13 8" xfId="31853" xr:uid="{00000000-0005-0000-0000-0000097C0000}"/>
    <cellStyle name="Normal 5 10 2 13 9" xfId="31854" xr:uid="{00000000-0005-0000-0000-00000A7C0000}"/>
    <cellStyle name="Normal 5 10 2 14" xfId="31855" xr:uid="{00000000-0005-0000-0000-00000B7C0000}"/>
    <cellStyle name="Normal 5 10 2 14 10" xfId="31856" xr:uid="{00000000-0005-0000-0000-00000C7C0000}"/>
    <cellStyle name="Normal 5 10 2 14 11" xfId="31857" xr:uid="{00000000-0005-0000-0000-00000D7C0000}"/>
    <cellStyle name="Normal 5 10 2 14 12" xfId="31858" xr:uid="{00000000-0005-0000-0000-00000E7C0000}"/>
    <cellStyle name="Normal 5 10 2 14 13" xfId="31859" xr:uid="{00000000-0005-0000-0000-00000F7C0000}"/>
    <cellStyle name="Normal 5 10 2 14 14" xfId="31860" xr:uid="{00000000-0005-0000-0000-0000107C0000}"/>
    <cellStyle name="Normal 5 10 2 14 2" xfId="31861" xr:uid="{00000000-0005-0000-0000-0000117C0000}"/>
    <cellStyle name="Normal 5 10 2 14 2 10" xfId="31862" xr:uid="{00000000-0005-0000-0000-0000127C0000}"/>
    <cellStyle name="Normal 5 10 2 14 2 2" xfId="31863" xr:uid="{00000000-0005-0000-0000-0000137C0000}"/>
    <cellStyle name="Normal 5 10 2 14 2 3" xfId="31864" xr:uid="{00000000-0005-0000-0000-0000147C0000}"/>
    <cellStyle name="Normal 5 10 2 14 2 4" xfId="31865" xr:uid="{00000000-0005-0000-0000-0000157C0000}"/>
    <cellStyle name="Normal 5 10 2 14 2 5" xfId="31866" xr:uid="{00000000-0005-0000-0000-0000167C0000}"/>
    <cellStyle name="Normal 5 10 2 14 2 6" xfId="31867" xr:uid="{00000000-0005-0000-0000-0000177C0000}"/>
    <cellStyle name="Normal 5 10 2 14 2 7" xfId="31868" xr:uid="{00000000-0005-0000-0000-0000187C0000}"/>
    <cellStyle name="Normal 5 10 2 14 2 8" xfId="31869" xr:uid="{00000000-0005-0000-0000-0000197C0000}"/>
    <cellStyle name="Normal 5 10 2 14 2 9" xfId="31870" xr:uid="{00000000-0005-0000-0000-00001A7C0000}"/>
    <cellStyle name="Normal 5 10 2 14 3" xfId="31871" xr:uid="{00000000-0005-0000-0000-00001B7C0000}"/>
    <cellStyle name="Normal 5 10 2 14 3 10" xfId="31872" xr:uid="{00000000-0005-0000-0000-00001C7C0000}"/>
    <cellStyle name="Normal 5 10 2 14 3 2" xfId="31873" xr:uid="{00000000-0005-0000-0000-00001D7C0000}"/>
    <cellStyle name="Normal 5 10 2 14 3 3" xfId="31874" xr:uid="{00000000-0005-0000-0000-00001E7C0000}"/>
    <cellStyle name="Normal 5 10 2 14 3 4" xfId="31875" xr:uid="{00000000-0005-0000-0000-00001F7C0000}"/>
    <cellStyle name="Normal 5 10 2 14 3 5" xfId="31876" xr:uid="{00000000-0005-0000-0000-0000207C0000}"/>
    <cellStyle name="Normal 5 10 2 14 3 6" xfId="31877" xr:uid="{00000000-0005-0000-0000-0000217C0000}"/>
    <cellStyle name="Normal 5 10 2 14 3 7" xfId="31878" xr:uid="{00000000-0005-0000-0000-0000227C0000}"/>
    <cellStyle name="Normal 5 10 2 14 3 8" xfId="31879" xr:uid="{00000000-0005-0000-0000-0000237C0000}"/>
    <cellStyle name="Normal 5 10 2 14 3 9" xfId="31880" xr:uid="{00000000-0005-0000-0000-0000247C0000}"/>
    <cellStyle name="Normal 5 10 2 14 4" xfId="31881" xr:uid="{00000000-0005-0000-0000-0000257C0000}"/>
    <cellStyle name="Normal 5 10 2 14 4 10" xfId="31882" xr:uid="{00000000-0005-0000-0000-0000267C0000}"/>
    <cellStyle name="Normal 5 10 2 14 4 2" xfId="31883" xr:uid="{00000000-0005-0000-0000-0000277C0000}"/>
    <cellStyle name="Normal 5 10 2 14 4 3" xfId="31884" xr:uid="{00000000-0005-0000-0000-0000287C0000}"/>
    <cellStyle name="Normal 5 10 2 14 4 4" xfId="31885" xr:uid="{00000000-0005-0000-0000-0000297C0000}"/>
    <cellStyle name="Normal 5 10 2 14 4 5" xfId="31886" xr:uid="{00000000-0005-0000-0000-00002A7C0000}"/>
    <cellStyle name="Normal 5 10 2 14 4 6" xfId="31887" xr:uid="{00000000-0005-0000-0000-00002B7C0000}"/>
    <cellStyle name="Normal 5 10 2 14 4 7" xfId="31888" xr:uid="{00000000-0005-0000-0000-00002C7C0000}"/>
    <cellStyle name="Normal 5 10 2 14 4 8" xfId="31889" xr:uid="{00000000-0005-0000-0000-00002D7C0000}"/>
    <cellStyle name="Normal 5 10 2 14 4 9" xfId="31890" xr:uid="{00000000-0005-0000-0000-00002E7C0000}"/>
    <cellStyle name="Normal 5 10 2 14 5" xfId="31891" xr:uid="{00000000-0005-0000-0000-00002F7C0000}"/>
    <cellStyle name="Normal 5 10 2 14 5 10" xfId="31892" xr:uid="{00000000-0005-0000-0000-0000307C0000}"/>
    <cellStyle name="Normal 5 10 2 14 5 2" xfId="31893" xr:uid="{00000000-0005-0000-0000-0000317C0000}"/>
    <cellStyle name="Normal 5 10 2 14 5 3" xfId="31894" xr:uid="{00000000-0005-0000-0000-0000327C0000}"/>
    <cellStyle name="Normal 5 10 2 14 5 4" xfId="31895" xr:uid="{00000000-0005-0000-0000-0000337C0000}"/>
    <cellStyle name="Normal 5 10 2 14 5 5" xfId="31896" xr:uid="{00000000-0005-0000-0000-0000347C0000}"/>
    <cellStyle name="Normal 5 10 2 14 5 6" xfId="31897" xr:uid="{00000000-0005-0000-0000-0000357C0000}"/>
    <cellStyle name="Normal 5 10 2 14 5 7" xfId="31898" xr:uid="{00000000-0005-0000-0000-0000367C0000}"/>
    <cellStyle name="Normal 5 10 2 14 5 8" xfId="31899" xr:uid="{00000000-0005-0000-0000-0000377C0000}"/>
    <cellStyle name="Normal 5 10 2 14 5 9" xfId="31900" xr:uid="{00000000-0005-0000-0000-0000387C0000}"/>
    <cellStyle name="Normal 5 10 2 14 6" xfId="31901" xr:uid="{00000000-0005-0000-0000-0000397C0000}"/>
    <cellStyle name="Normal 5 10 2 14 7" xfId="31902" xr:uid="{00000000-0005-0000-0000-00003A7C0000}"/>
    <cellStyle name="Normal 5 10 2 14 8" xfId="31903" xr:uid="{00000000-0005-0000-0000-00003B7C0000}"/>
    <cellStyle name="Normal 5 10 2 14 9" xfId="31904" xr:uid="{00000000-0005-0000-0000-00003C7C0000}"/>
    <cellStyle name="Normal 5 10 2 15" xfId="31905" xr:uid="{00000000-0005-0000-0000-00003D7C0000}"/>
    <cellStyle name="Normal 5 10 2 15 10" xfId="31906" xr:uid="{00000000-0005-0000-0000-00003E7C0000}"/>
    <cellStyle name="Normal 5 10 2 15 11" xfId="31907" xr:uid="{00000000-0005-0000-0000-00003F7C0000}"/>
    <cellStyle name="Normal 5 10 2 15 12" xfId="31908" xr:uid="{00000000-0005-0000-0000-0000407C0000}"/>
    <cellStyle name="Normal 5 10 2 15 13" xfId="31909" xr:uid="{00000000-0005-0000-0000-0000417C0000}"/>
    <cellStyle name="Normal 5 10 2 15 14" xfId="31910" xr:uid="{00000000-0005-0000-0000-0000427C0000}"/>
    <cellStyle name="Normal 5 10 2 15 2" xfId="31911" xr:uid="{00000000-0005-0000-0000-0000437C0000}"/>
    <cellStyle name="Normal 5 10 2 15 2 10" xfId="31912" xr:uid="{00000000-0005-0000-0000-0000447C0000}"/>
    <cellStyle name="Normal 5 10 2 15 2 2" xfId="31913" xr:uid="{00000000-0005-0000-0000-0000457C0000}"/>
    <cellStyle name="Normal 5 10 2 15 2 3" xfId="31914" xr:uid="{00000000-0005-0000-0000-0000467C0000}"/>
    <cellStyle name="Normal 5 10 2 15 2 4" xfId="31915" xr:uid="{00000000-0005-0000-0000-0000477C0000}"/>
    <cellStyle name="Normal 5 10 2 15 2 5" xfId="31916" xr:uid="{00000000-0005-0000-0000-0000487C0000}"/>
    <cellStyle name="Normal 5 10 2 15 2 6" xfId="31917" xr:uid="{00000000-0005-0000-0000-0000497C0000}"/>
    <cellStyle name="Normal 5 10 2 15 2 7" xfId="31918" xr:uid="{00000000-0005-0000-0000-00004A7C0000}"/>
    <cellStyle name="Normal 5 10 2 15 2 8" xfId="31919" xr:uid="{00000000-0005-0000-0000-00004B7C0000}"/>
    <cellStyle name="Normal 5 10 2 15 2 9" xfId="31920" xr:uid="{00000000-0005-0000-0000-00004C7C0000}"/>
    <cellStyle name="Normal 5 10 2 15 3" xfId="31921" xr:uid="{00000000-0005-0000-0000-00004D7C0000}"/>
    <cellStyle name="Normal 5 10 2 15 3 10" xfId="31922" xr:uid="{00000000-0005-0000-0000-00004E7C0000}"/>
    <cellStyle name="Normal 5 10 2 15 3 2" xfId="31923" xr:uid="{00000000-0005-0000-0000-00004F7C0000}"/>
    <cellStyle name="Normal 5 10 2 15 3 3" xfId="31924" xr:uid="{00000000-0005-0000-0000-0000507C0000}"/>
    <cellStyle name="Normal 5 10 2 15 3 4" xfId="31925" xr:uid="{00000000-0005-0000-0000-0000517C0000}"/>
    <cellStyle name="Normal 5 10 2 15 3 5" xfId="31926" xr:uid="{00000000-0005-0000-0000-0000527C0000}"/>
    <cellStyle name="Normal 5 10 2 15 3 6" xfId="31927" xr:uid="{00000000-0005-0000-0000-0000537C0000}"/>
    <cellStyle name="Normal 5 10 2 15 3 7" xfId="31928" xr:uid="{00000000-0005-0000-0000-0000547C0000}"/>
    <cellStyle name="Normal 5 10 2 15 3 8" xfId="31929" xr:uid="{00000000-0005-0000-0000-0000557C0000}"/>
    <cellStyle name="Normal 5 10 2 15 3 9" xfId="31930" xr:uid="{00000000-0005-0000-0000-0000567C0000}"/>
    <cellStyle name="Normal 5 10 2 15 4" xfId="31931" xr:uid="{00000000-0005-0000-0000-0000577C0000}"/>
    <cellStyle name="Normal 5 10 2 15 4 10" xfId="31932" xr:uid="{00000000-0005-0000-0000-0000587C0000}"/>
    <cellStyle name="Normal 5 10 2 15 4 2" xfId="31933" xr:uid="{00000000-0005-0000-0000-0000597C0000}"/>
    <cellStyle name="Normal 5 10 2 15 4 3" xfId="31934" xr:uid="{00000000-0005-0000-0000-00005A7C0000}"/>
    <cellStyle name="Normal 5 10 2 15 4 4" xfId="31935" xr:uid="{00000000-0005-0000-0000-00005B7C0000}"/>
    <cellStyle name="Normal 5 10 2 15 4 5" xfId="31936" xr:uid="{00000000-0005-0000-0000-00005C7C0000}"/>
    <cellStyle name="Normal 5 10 2 15 4 6" xfId="31937" xr:uid="{00000000-0005-0000-0000-00005D7C0000}"/>
    <cellStyle name="Normal 5 10 2 15 4 7" xfId="31938" xr:uid="{00000000-0005-0000-0000-00005E7C0000}"/>
    <cellStyle name="Normal 5 10 2 15 4 8" xfId="31939" xr:uid="{00000000-0005-0000-0000-00005F7C0000}"/>
    <cellStyle name="Normal 5 10 2 15 4 9" xfId="31940" xr:uid="{00000000-0005-0000-0000-0000607C0000}"/>
    <cellStyle name="Normal 5 10 2 15 5" xfId="31941" xr:uid="{00000000-0005-0000-0000-0000617C0000}"/>
    <cellStyle name="Normal 5 10 2 15 5 10" xfId="31942" xr:uid="{00000000-0005-0000-0000-0000627C0000}"/>
    <cellStyle name="Normal 5 10 2 15 5 2" xfId="31943" xr:uid="{00000000-0005-0000-0000-0000637C0000}"/>
    <cellStyle name="Normal 5 10 2 15 5 3" xfId="31944" xr:uid="{00000000-0005-0000-0000-0000647C0000}"/>
    <cellStyle name="Normal 5 10 2 15 5 4" xfId="31945" xr:uid="{00000000-0005-0000-0000-0000657C0000}"/>
    <cellStyle name="Normal 5 10 2 15 5 5" xfId="31946" xr:uid="{00000000-0005-0000-0000-0000667C0000}"/>
    <cellStyle name="Normal 5 10 2 15 5 6" xfId="31947" xr:uid="{00000000-0005-0000-0000-0000677C0000}"/>
    <cellStyle name="Normal 5 10 2 15 5 7" xfId="31948" xr:uid="{00000000-0005-0000-0000-0000687C0000}"/>
    <cellStyle name="Normal 5 10 2 15 5 8" xfId="31949" xr:uid="{00000000-0005-0000-0000-0000697C0000}"/>
    <cellStyle name="Normal 5 10 2 15 5 9" xfId="31950" xr:uid="{00000000-0005-0000-0000-00006A7C0000}"/>
    <cellStyle name="Normal 5 10 2 15 6" xfId="31951" xr:uid="{00000000-0005-0000-0000-00006B7C0000}"/>
    <cellStyle name="Normal 5 10 2 15 7" xfId="31952" xr:uid="{00000000-0005-0000-0000-00006C7C0000}"/>
    <cellStyle name="Normal 5 10 2 15 8" xfId="31953" xr:uid="{00000000-0005-0000-0000-00006D7C0000}"/>
    <cellStyle name="Normal 5 10 2 15 9" xfId="31954" xr:uid="{00000000-0005-0000-0000-00006E7C0000}"/>
    <cellStyle name="Normal 5 10 2 16" xfId="31955" xr:uid="{00000000-0005-0000-0000-00006F7C0000}"/>
    <cellStyle name="Normal 5 10 2 16 10" xfId="31956" xr:uid="{00000000-0005-0000-0000-0000707C0000}"/>
    <cellStyle name="Normal 5 10 2 16 11" xfId="31957" xr:uid="{00000000-0005-0000-0000-0000717C0000}"/>
    <cellStyle name="Normal 5 10 2 16 12" xfId="31958" xr:uid="{00000000-0005-0000-0000-0000727C0000}"/>
    <cellStyle name="Normal 5 10 2 16 13" xfId="31959" xr:uid="{00000000-0005-0000-0000-0000737C0000}"/>
    <cellStyle name="Normal 5 10 2 16 14" xfId="31960" xr:uid="{00000000-0005-0000-0000-0000747C0000}"/>
    <cellStyle name="Normal 5 10 2 16 2" xfId="31961" xr:uid="{00000000-0005-0000-0000-0000757C0000}"/>
    <cellStyle name="Normal 5 10 2 16 2 10" xfId="31962" xr:uid="{00000000-0005-0000-0000-0000767C0000}"/>
    <cellStyle name="Normal 5 10 2 16 2 2" xfId="31963" xr:uid="{00000000-0005-0000-0000-0000777C0000}"/>
    <cellStyle name="Normal 5 10 2 16 2 3" xfId="31964" xr:uid="{00000000-0005-0000-0000-0000787C0000}"/>
    <cellStyle name="Normal 5 10 2 16 2 4" xfId="31965" xr:uid="{00000000-0005-0000-0000-0000797C0000}"/>
    <cellStyle name="Normal 5 10 2 16 2 5" xfId="31966" xr:uid="{00000000-0005-0000-0000-00007A7C0000}"/>
    <cellStyle name="Normal 5 10 2 16 2 6" xfId="31967" xr:uid="{00000000-0005-0000-0000-00007B7C0000}"/>
    <cellStyle name="Normal 5 10 2 16 2 7" xfId="31968" xr:uid="{00000000-0005-0000-0000-00007C7C0000}"/>
    <cellStyle name="Normal 5 10 2 16 2 8" xfId="31969" xr:uid="{00000000-0005-0000-0000-00007D7C0000}"/>
    <cellStyle name="Normal 5 10 2 16 2 9" xfId="31970" xr:uid="{00000000-0005-0000-0000-00007E7C0000}"/>
    <cellStyle name="Normal 5 10 2 16 3" xfId="31971" xr:uid="{00000000-0005-0000-0000-00007F7C0000}"/>
    <cellStyle name="Normal 5 10 2 16 3 10" xfId="31972" xr:uid="{00000000-0005-0000-0000-0000807C0000}"/>
    <cellStyle name="Normal 5 10 2 16 3 2" xfId="31973" xr:uid="{00000000-0005-0000-0000-0000817C0000}"/>
    <cellStyle name="Normal 5 10 2 16 3 3" xfId="31974" xr:uid="{00000000-0005-0000-0000-0000827C0000}"/>
    <cellStyle name="Normal 5 10 2 16 3 4" xfId="31975" xr:uid="{00000000-0005-0000-0000-0000837C0000}"/>
    <cellStyle name="Normal 5 10 2 16 3 5" xfId="31976" xr:uid="{00000000-0005-0000-0000-0000847C0000}"/>
    <cellStyle name="Normal 5 10 2 16 3 6" xfId="31977" xr:uid="{00000000-0005-0000-0000-0000857C0000}"/>
    <cellStyle name="Normal 5 10 2 16 3 7" xfId="31978" xr:uid="{00000000-0005-0000-0000-0000867C0000}"/>
    <cellStyle name="Normal 5 10 2 16 3 8" xfId="31979" xr:uid="{00000000-0005-0000-0000-0000877C0000}"/>
    <cellStyle name="Normal 5 10 2 16 3 9" xfId="31980" xr:uid="{00000000-0005-0000-0000-0000887C0000}"/>
    <cellStyle name="Normal 5 10 2 16 4" xfId="31981" xr:uid="{00000000-0005-0000-0000-0000897C0000}"/>
    <cellStyle name="Normal 5 10 2 16 4 10" xfId="31982" xr:uid="{00000000-0005-0000-0000-00008A7C0000}"/>
    <cellStyle name="Normal 5 10 2 16 4 2" xfId="31983" xr:uid="{00000000-0005-0000-0000-00008B7C0000}"/>
    <cellStyle name="Normal 5 10 2 16 4 3" xfId="31984" xr:uid="{00000000-0005-0000-0000-00008C7C0000}"/>
    <cellStyle name="Normal 5 10 2 16 4 4" xfId="31985" xr:uid="{00000000-0005-0000-0000-00008D7C0000}"/>
    <cellStyle name="Normal 5 10 2 16 4 5" xfId="31986" xr:uid="{00000000-0005-0000-0000-00008E7C0000}"/>
    <cellStyle name="Normal 5 10 2 16 4 6" xfId="31987" xr:uid="{00000000-0005-0000-0000-00008F7C0000}"/>
    <cellStyle name="Normal 5 10 2 16 4 7" xfId="31988" xr:uid="{00000000-0005-0000-0000-0000907C0000}"/>
    <cellStyle name="Normal 5 10 2 16 4 8" xfId="31989" xr:uid="{00000000-0005-0000-0000-0000917C0000}"/>
    <cellStyle name="Normal 5 10 2 16 4 9" xfId="31990" xr:uid="{00000000-0005-0000-0000-0000927C0000}"/>
    <cellStyle name="Normal 5 10 2 16 5" xfId="31991" xr:uid="{00000000-0005-0000-0000-0000937C0000}"/>
    <cellStyle name="Normal 5 10 2 16 5 10" xfId="31992" xr:uid="{00000000-0005-0000-0000-0000947C0000}"/>
    <cellStyle name="Normal 5 10 2 16 5 2" xfId="31993" xr:uid="{00000000-0005-0000-0000-0000957C0000}"/>
    <cellStyle name="Normal 5 10 2 16 5 3" xfId="31994" xr:uid="{00000000-0005-0000-0000-0000967C0000}"/>
    <cellStyle name="Normal 5 10 2 16 5 4" xfId="31995" xr:uid="{00000000-0005-0000-0000-0000977C0000}"/>
    <cellStyle name="Normal 5 10 2 16 5 5" xfId="31996" xr:uid="{00000000-0005-0000-0000-0000987C0000}"/>
    <cellStyle name="Normal 5 10 2 16 5 6" xfId="31997" xr:uid="{00000000-0005-0000-0000-0000997C0000}"/>
    <cellStyle name="Normal 5 10 2 16 5 7" xfId="31998" xr:uid="{00000000-0005-0000-0000-00009A7C0000}"/>
    <cellStyle name="Normal 5 10 2 16 5 8" xfId="31999" xr:uid="{00000000-0005-0000-0000-00009B7C0000}"/>
    <cellStyle name="Normal 5 10 2 16 5 9" xfId="32000" xr:uid="{00000000-0005-0000-0000-00009C7C0000}"/>
    <cellStyle name="Normal 5 10 2 16 6" xfId="32001" xr:uid="{00000000-0005-0000-0000-00009D7C0000}"/>
    <cellStyle name="Normal 5 10 2 16 7" xfId="32002" xr:uid="{00000000-0005-0000-0000-00009E7C0000}"/>
    <cellStyle name="Normal 5 10 2 16 8" xfId="32003" xr:uid="{00000000-0005-0000-0000-00009F7C0000}"/>
    <cellStyle name="Normal 5 10 2 16 9" xfId="32004" xr:uid="{00000000-0005-0000-0000-0000A07C0000}"/>
    <cellStyle name="Normal 5 10 2 17" xfId="32005" xr:uid="{00000000-0005-0000-0000-0000A17C0000}"/>
    <cellStyle name="Normal 5 10 2 17 10" xfId="32006" xr:uid="{00000000-0005-0000-0000-0000A27C0000}"/>
    <cellStyle name="Normal 5 10 2 17 11" xfId="32007" xr:uid="{00000000-0005-0000-0000-0000A37C0000}"/>
    <cellStyle name="Normal 5 10 2 17 12" xfId="32008" xr:uid="{00000000-0005-0000-0000-0000A47C0000}"/>
    <cellStyle name="Normal 5 10 2 17 13" xfId="32009" xr:uid="{00000000-0005-0000-0000-0000A57C0000}"/>
    <cellStyle name="Normal 5 10 2 17 14" xfId="32010" xr:uid="{00000000-0005-0000-0000-0000A67C0000}"/>
    <cellStyle name="Normal 5 10 2 17 2" xfId="32011" xr:uid="{00000000-0005-0000-0000-0000A77C0000}"/>
    <cellStyle name="Normal 5 10 2 17 2 10" xfId="32012" xr:uid="{00000000-0005-0000-0000-0000A87C0000}"/>
    <cellStyle name="Normal 5 10 2 17 2 2" xfId="32013" xr:uid="{00000000-0005-0000-0000-0000A97C0000}"/>
    <cellStyle name="Normal 5 10 2 17 2 3" xfId="32014" xr:uid="{00000000-0005-0000-0000-0000AA7C0000}"/>
    <cellStyle name="Normal 5 10 2 17 2 4" xfId="32015" xr:uid="{00000000-0005-0000-0000-0000AB7C0000}"/>
    <cellStyle name="Normal 5 10 2 17 2 5" xfId="32016" xr:uid="{00000000-0005-0000-0000-0000AC7C0000}"/>
    <cellStyle name="Normal 5 10 2 17 2 6" xfId="32017" xr:uid="{00000000-0005-0000-0000-0000AD7C0000}"/>
    <cellStyle name="Normal 5 10 2 17 2 7" xfId="32018" xr:uid="{00000000-0005-0000-0000-0000AE7C0000}"/>
    <cellStyle name="Normal 5 10 2 17 2 8" xfId="32019" xr:uid="{00000000-0005-0000-0000-0000AF7C0000}"/>
    <cellStyle name="Normal 5 10 2 17 2 9" xfId="32020" xr:uid="{00000000-0005-0000-0000-0000B07C0000}"/>
    <cellStyle name="Normal 5 10 2 17 3" xfId="32021" xr:uid="{00000000-0005-0000-0000-0000B17C0000}"/>
    <cellStyle name="Normal 5 10 2 17 3 10" xfId="32022" xr:uid="{00000000-0005-0000-0000-0000B27C0000}"/>
    <cellStyle name="Normal 5 10 2 17 3 2" xfId="32023" xr:uid="{00000000-0005-0000-0000-0000B37C0000}"/>
    <cellStyle name="Normal 5 10 2 17 3 3" xfId="32024" xr:uid="{00000000-0005-0000-0000-0000B47C0000}"/>
    <cellStyle name="Normal 5 10 2 17 3 4" xfId="32025" xr:uid="{00000000-0005-0000-0000-0000B57C0000}"/>
    <cellStyle name="Normal 5 10 2 17 3 5" xfId="32026" xr:uid="{00000000-0005-0000-0000-0000B67C0000}"/>
    <cellStyle name="Normal 5 10 2 17 3 6" xfId="32027" xr:uid="{00000000-0005-0000-0000-0000B77C0000}"/>
    <cellStyle name="Normal 5 10 2 17 3 7" xfId="32028" xr:uid="{00000000-0005-0000-0000-0000B87C0000}"/>
    <cellStyle name="Normal 5 10 2 17 3 8" xfId="32029" xr:uid="{00000000-0005-0000-0000-0000B97C0000}"/>
    <cellStyle name="Normal 5 10 2 17 3 9" xfId="32030" xr:uid="{00000000-0005-0000-0000-0000BA7C0000}"/>
    <cellStyle name="Normal 5 10 2 17 4" xfId="32031" xr:uid="{00000000-0005-0000-0000-0000BB7C0000}"/>
    <cellStyle name="Normal 5 10 2 17 4 10" xfId="32032" xr:uid="{00000000-0005-0000-0000-0000BC7C0000}"/>
    <cellStyle name="Normal 5 10 2 17 4 2" xfId="32033" xr:uid="{00000000-0005-0000-0000-0000BD7C0000}"/>
    <cellStyle name="Normal 5 10 2 17 4 3" xfId="32034" xr:uid="{00000000-0005-0000-0000-0000BE7C0000}"/>
    <cellStyle name="Normal 5 10 2 17 4 4" xfId="32035" xr:uid="{00000000-0005-0000-0000-0000BF7C0000}"/>
    <cellStyle name="Normal 5 10 2 17 4 5" xfId="32036" xr:uid="{00000000-0005-0000-0000-0000C07C0000}"/>
    <cellStyle name="Normal 5 10 2 17 4 6" xfId="32037" xr:uid="{00000000-0005-0000-0000-0000C17C0000}"/>
    <cellStyle name="Normal 5 10 2 17 4 7" xfId="32038" xr:uid="{00000000-0005-0000-0000-0000C27C0000}"/>
    <cellStyle name="Normal 5 10 2 17 4 8" xfId="32039" xr:uid="{00000000-0005-0000-0000-0000C37C0000}"/>
    <cellStyle name="Normal 5 10 2 17 4 9" xfId="32040" xr:uid="{00000000-0005-0000-0000-0000C47C0000}"/>
    <cellStyle name="Normal 5 10 2 17 5" xfId="32041" xr:uid="{00000000-0005-0000-0000-0000C57C0000}"/>
    <cellStyle name="Normal 5 10 2 17 5 10" xfId="32042" xr:uid="{00000000-0005-0000-0000-0000C67C0000}"/>
    <cellStyle name="Normal 5 10 2 17 5 2" xfId="32043" xr:uid="{00000000-0005-0000-0000-0000C77C0000}"/>
    <cellStyle name="Normal 5 10 2 17 5 3" xfId="32044" xr:uid="{00000000-0005-0000-0000-0000C87C0000}"/>
    <cellStyle name="Normal 5 10 2 17 5 4" xfId="32045" xr:uid="{00000000-0005-0000-0000-0000C97C0000}"/>
    <cellStyle name="Normal 5 10 2 17 5 5" xfId="32046" xr:uid="{00000000-0005-0000-0000-0000CA7C0000}"/>
    <cellStyle name="Normal 5 10 2 17 5 6" xfId="32047" xr:uid="{00000000-0005-0000-0000-0000CB7C0000}"/>
    <cellStyle name="Normal 5 10 2 17 5 7" xfId="32048" xr:uid="{00000000-0005-0000-0000-0000CC7C0000}"/>
    <cellStyle name="Normal 5 10 2 17 5 8" xfId="32049" xr:uid="{00000000-0005-0000-0000-0000CD7C0000}"/>
    <cellStyle name="Normal 5 10 2 17 5 9" xfId="32050" xr:uid="{00000000-0005-0000-0000-0000CE7C0000}"/>
    <cellStyle name="Normal 5 10 2 17 6" xfId="32051" xr:uid="{00000000-0005-0000-0000-0000CF7C0000}"/>
    <cellStyle name="Normal 5 10 2 17 7" xfId="32052" xr:uid="{00000000-0005-0000-0000-0000D07C0000}"/>
    <cellStyle name="Normal 5 10 2 17 8" xfId="32053" xr:uid="{00000000-0005-0000-0000-0000D17C0000}"/>
    <cellStyle name="Normal 5 10 2 17 9" xfId="32054" xr:uid="{00000000-0005-0000-0000-0000D27C0000}"/>
    <cellStyle name="Normal 5 10 2 18" xfId="32055" xr:uid="{00000000-0005-0000-0000-0000D37C0000}"/>
    <cellStyle name="Normal 5 10 2 18 10" xfId="32056" xr:uid="{00000000-0005-0000-0000-0000D47C0000}"/>
    <cellStyle name="Normal 5 10 2 18 11" xfId="32057" xr:uid="{00000000-0005-0000-0000-0000D57C0000}"/>
    <cellStyle name="Normal 5 10 2 18 12" xfId="32058" xr:uid="{00000000-0005-0000-0000-0000D67C0000}"/>
    <cellStyle name="Normal 5 10 2 18 13" xfId="32059" xr:uid="{00000000-0005-0000-0000-0000D77C0000}"/>
    <cellStyle name="Normal 5 10 2 18 14" xfId="32060" xr:uid="{00000000-0005-0000-0000-0000D87C0000}"/>
    <cellStyle name="Normal 5 10 2 18 2" xfId="32061" xr:uid="{00000000-0005-0000-0000-0000D97C0000}"/>
    <cellStyle name="Normal 5 10 2 18 2 10" xfId="32062" xr:uid="{00000000-0005-0000-0000-0000DA7C0000}"/>
    <cellStyle name="Normal 5 10 2 18 2 2" xfId="32063" xr:uid="{00000000-0005-0000-0000-0000DB7C0000}"/>
    <cellStyle name="Normal 5 10 2 18 2 3" xfId="32064" xr:uid="{00000000-0005-0000-0000-0000DC7C0000}"/>
    <cellStyle name="Normal 5 10 2 18 2 4" xfId="32065" xr:uid="{00000000-0005-0000-0000-0000DD7C0000}"/>
    <cellStyle name="Normal 5 10 2 18 2 5" xfId="32066" xr:uid="{00000000-0005-0000-0000-0000DE7C0000}"/>
    <cellStyle name="Normal 5 10 2 18 2 6" xfId="32067" xr:uid="{00000000-0005-0000-0000-0000DF7C0000}"/>
    <cellStyle name="Normal 5 10 2 18 2 7" xfId="32068" xr:uid="{00000000-0005-0000-0000-0000E07C0000}"/>
    <cellStyle name="Normal 5 10 2 18 2 8" xfId="32069" xr:uid="{00000000-0005-0000-0000-0000E17C0000}"/>
    <cellStyle name="Normal 5 10 2 18 2 9" xfId="32070" xr:uid="{00000000-0005-0000-0000-0000E27C0000}"/>
    <cellStyle name="Normal 5 10 2 18 3" xfId="32071" xr:uid="{00000000-0005-0000-0000-0000E37C0000}"/>
    <cellStyle name="Normal 5 10 2 18 3 10" xfId="32072" xr:uid="{00000000-0005-0000-0000-0000E47C0000}"/>
    <cellStyle name="Normal 5 10 2 18 3 2" xfId="32073" xr:uid="{00000000-0005-0000-0000-0000E57C0000}"/>
    <cellStyle name="Normal 5 10 2 18 3 3" xfId="32074" xr:uid="{00000000-0005-0000-0000-0000E67C0000}"/>
    <cellStyle name="Normal 5 10 2 18 3 4" xfId="32075" xr:uid="{00000000-0005-0000-0000-0000E77C0000}"/>
    <cellStyle name="Normal 5 10 2 18 3 5" xfId="32076" xr:uid="{00000000-0005-0000-0000-0000E87C0000}"/>
    <cellStyle name="Normal 5 10 2 18 3 6" xfId="32077" xr:uid="{00000000-0005-0000-0000-0000E97C0000}"/>
    <cellStyle name="Normal 5 10 2 18 3 7" xfId="32078" xr:uid="{00000000-0005-0000-0000-0000EA7C0000}"/>
    <cellStyle name="Normal 5 10 2 18 3 8" xfId="32079" xr:uid="{00000000-0005-0000-0000-0000EB7C0000}"/>
    <cellStyle name="Normal 5 10 2 18 3 9" xfId="32080" xr:uid="{00000000-0005-0000-0000-0000EC7C0000}"/>
    <cellStyle name="Normal 5 10 2 18 4" xfId="32081" xr:uid="{00000000-0005-0000-0000-0000ED7C0000}"/>
    <cellStyle name="Normal 5 10 2 18 4 10" xfId="32082" xr:uid="{00000000-0005-0000-0000-0000EE7C0000}"/>
    <cellStyle name="Normal 5 10 2 18 4 2" xfId="32083" xr:uid="{00000000-0005-0000-0000-0000EF7C0000}"/>
    <cellStyle name="Normal 5 10 2 18 4 3" xfId="32084" xr:uid="{00000000-0005-0000-0000-0000F07C0000}"/>
    <cellStyle name="Normal 5 10 2 18 4 4" xfId="32085" xr:uid="{00000000-0005-0000-0000-0000F17C0000}"/>
    <cellStyle name="Normal 5 10 2 18 4 5" xfId="32086" xr:uid="{00000000-0005-0000-0000-0000F27C0000}"/>
    <cellStyle name="Normal 5 10 2 18 4 6" xfId="32087" xr:uid="{00000000-0005-0000-0000-0000F37C0000}"/>
    <cellStyle name="Normal 5 10 2 18 4 7" xfId="32088" xr:uid="{00000000-0005-0000-0000-0000F47C0000}"/>
    <cellStyle name="Normal 5 10 2 18 4 8" xfId="32089" xr:uid="{00000000-0005-0000-0000-0000F57C0000}"/>
    <cellStyle name="Normal 5 10 2 18 4 9" xfId="32090" xr:uid="{00000000-0005-0000-0000-0000F67C0000}"/>
    <cellStyle name="Normal 5 10 2 18 5" xfId="32091" xr:uid="{00000000-0005-0000-0000-0000F77C0000}"/>
    <cellStyle name="Normal 5 10 2 18 5 10" xfId="32092" xr:uid="{00000000-0005-0000-0000-0000F87C0000}"/>
    <cellStyle name="Normal 5 10 2 18 5 2" xfId="32093" xr:uid="{00000000-0005-0000-0000-0000F97C0000}"/>
    <cellStyle name="Normal 5 10 2 18 5 3" xfId="32094" xr:uid="{00000000-0005-0000-0000-0000FA7C0000}"/>
    <cellStyle name="Normal 5 10 2 18 5 4" xfId="32095" xr:uid="{00000000-0005-0000-0000-0000FB7C0000}"/>
    <cellStyle name="Normal 5 10 2 18 5 5" xfId="32096" xr:uid="{00000000-0005-0000-0000-0000FC7C0000}"/>
    <cellStyle name="Normal 5 10 2 18 5 6" xfId="32097" xr:uid="{00000000-0005-0000-0000-0000FD7C0000}"/>
    <cellStyle name="Normal 5 10 2 18 5 7" xfId="32098" xr:uid="{00000000-0005-0000-0000-0000FE7C0000}"/>
    <cellStyle name="Normal 5 10 2 18 5 8" xfId="32099" xr:uid="{00000000-0005-0000-0000-0000FF7C0000}"/>
    <cellStyle name="Normal 5 10 2 18 5 9" xfId="32100" xr:uid="{00000000-0005-0000-0000-0000007D0000}"/>
    <cellStyle name="Normal 5 10 2 18 6" xfId="32101" xr:uid="{00000000-0005-0000-0000-0000017D0000}"/>
    <cellStyle name="Normal 5 10 2 18 7" xfId="32102" xr:uid="{00000000-0005-0000-0000-0000027D0000}"/>
    <cellStyle name="Normal 5 10 2 18 8" xfId="32103" xr:uid="{00000000-0005-0000-0000-0000037D0000}"/>
    <cellStyle name="Normal 5 10 2 18 9" xfId="32104" xr:uid="{00000000-0005-0000-0000-0000047D0000}"/>
    <cellStyle name="Normal 5 10 2 19" xfId="32105" xr:uid="{00000000-0005-0000-0000-0000057D0000}"/>
    <cellStyle name="Normal 5 10 2 19 10" xfId="32106" xr:uid="{00000000-0005-0000-0000-0000067D0000}"/>
    <cellStyle name="Normal 5 10 2 19 11" xfId="32107" xr:uid="{00000000-0005-0000-0000-0000077D0000}"/>
    <cellStyle name="Normal 5 10 2 19 12" xfId="32108" xr:uid="{00000000-0005-0000-0000-0000087D0000}"/>
    <cellStyle name="Normal 5 10 2 19 13" xfId="32109" xr:uid="{00000000-0005-0000-0000-0000097D0000}"/>
    <cellStyle name="Normal 5 10 2 19 14" xfId="32110" xr:uid="{00000000-0005-0000-0000-00000A7D0000}"/>
    <cellStyle name="Normal 5 10 2 19 2" xfId="32111" xr:uid="{00000000-0005-0000-0000-00000B7D0000}"/>
    <cellStyle name="Normal 5 10 2 19 2 10" xfId="32112" xr:uid="{00000000-0005-0000-0000-00000C7D0000}"/>
    <cellStyle name="Normal 5 10 2 19 2 2" xfId="32113" xr:uid="{00000000-0005-0000-0000-00000D7D0000}"/>
    <cellStyle name="Normal 5 10 2 19 2 3" xfId="32114" xr:uid="{00000000-0005-0000-0000-00000E7D0000}"/>
    <cellStyle name="Normal 5 10 2 19 2 4" xfId="32115" xr:uid="{00000000-0005-0000-0000-00000F7D0000}"/>
    <cellStyle name="Normal 5 10 2 19 2 5" xfId="32116" xr:uid="{00000000-0005-0000-0000-0000107D0000}"/>
    <cellStyle name="Normal 5 10 2 19 2 6" xfId="32117" xr:uid="{00000000-0005-0000-0000-0000117D0000}"/>
    <cellStyle name="Normal 5 10 2 19 2 7" xfId="32118" xr:uid="{00000000-0005-0000-0000-0000127D0000}"/>
    <cellStyle name="Normal 5 10 2 19 2 8" xfId="32119" xr:uid="{00000000-0005-0000-0000-0000137D0000}"/>
    <cellStyle name="Normal 5 10 2 19 2 9" xfId="32120" xr:uid="{00000000-0005-0000-0000-0000147D0000}"/>
    <cellStyle name="Normal 5 10 2 19 3" xfId="32121" xr:uid="{00000000-0005-0000-0000-0000157D0000}"/>
    <cellStyle name="Normal 5 10 2 19 3 10" xfId="32122" xr:uid="{00000000-0005-0000-0000-0000167D0000}"/>
    <cellStyle name="Normal 5 10 2 19 3 2" xfId="32123" xr:uid="{00000000-0005-0000-0000-0000177D0000}"/>
    <cellStyle name="Normal 5 10 2 19 3 3" xfId="32124" xr:uid="{00000000-0005-0000-0000-0000187D0000}"/>
    <cellStyle name="Normal 5 10 2 19 3 4" xfId="32125" xr:uid="{00000000-0005-0000-0000-0000197D0000}"/>
    <cellStyle name="Normal 5 10 2 19 3 5" xfId="32126" xr:uid="{00000000-0005-0000-0000-00001A7D0000}"/>
    <cellStyle name="Normal 5 10 2 19 3 6" xfId="32127" xr:uid="{00000000-0005-0000-0000-00001B7D0000}"/>
    <cellStyle name="Normal 5 10 2 19 3 7" xfId="32128" xr:uid="{00000000-0005-0000-0000-00001C7D0000}"/>
    <cellStyle name="Normal 5 10 2 19 3 8" xfId="32129" xr:uid="{00000000-0005-0000-0000-00001D7D0000}"/>
    <cellStyle name="Normal 5 10 2 19 3 9" xfId="32130" xr:uid="{00000000-0005-0000-0000-00001E7D0000}"/>
    <cellStyle name="Normal 5 10 2 19 4" xfId="32131" xr:uid="{00000000-0005-0000-0000-00001F7D0000}"/>
    <cellStyle name="Normal 5 10 2 19 4 10" xfId="32132" xr:uid="{00000000-0005-0000-0000-0000207D0000}"/>
    <cellStyle name="Normal 5 10 2 19 4 2" xfId="32133" xr:uid="{00000000-0005-0000-0000-0000217D0000}"/>
    <cellStyle name="Normal 5 10 2 19 4 3" xfId="32134" xr:uid="{00000000-0005-0000-0000-0000227D0000}"/>
    <cellStyle name="Normal 5 10 2 19 4 4" xfId="32135" xr:uid="{00000000-0005-0000-0000-0000237D0000}"/>
    <cellStyle name="Normal 5 10 2 19 4 5" xfId="32136" xr:uid="{00000000-0005-0000-0000-0000247D0000}"/>
    <cellStyle name="Normal 5 10 2 19 4 6" xfId="32137" xr:uid="{00000000-0005-0000-0000-0000257D0000}"/>
    <cellStyle name="Normal 5 10 2 19 4 7" xfId="32138" xr:uid="{00000000-0005-0000-0000-0000267D0000}"/>
    <cellStyle name="Normal 5 10 2 19 4 8" xfId="32139" xr:uid="{00000000-0005-0000-0000-0000277D0000}"/>
    <cellStyle name="Normal 5 10 2 19 4 9" xfId="32140" xr:uid="{00000000-0005-0000-0000-0000287D0000}"/>
    <cellStyle name="Normal 5 10 2 19 5" xfId="32141" xr:uid="{00000000-0005-0000-0000-0000297D0000}"/>
    <cellStyle name="Normal 5 10 2 19 5 10" xfId="32142" xr:uid="{00000000-0005-0000-0000-00002A7D0000}"/>
    <cellStyle name="Normal 5 10 2 19 5 2" xfId="32143" xr:uid="{00000000-0005-0000-0000-00002B7D0000}"/>
    <cellStyle name="Normal 5 10 2 19 5 3" xfId="32144" xr:uid="{00000000-0005-0000-0000-00002C7D0000}"/>
    <cellStyle name="Normal 5 10 2 19 5 4" xfId="32145" xr:uid="{00000000-0005-0000-0000-00002D7D0000}"/>
    <cellStyle name="Normal 5 10 2 19 5 5" xfId="32146" xr:uid="{00000000-0005-0000-0000-00002E7D0000}"/>
    <cellStyle name="Normal 5 10 2 19 5 6" xfId="32147" xr:uid="{00000000-0005-0000-0000-00002F7D0000}"/>
    <cellStyle name="Normal 5 10 2 19 5 7" xfId="32148" xr:uid="{00000000-0005-0000-0000-0000307D0000}"/>
    <cellStyle name="Normal 5 10 2 19 5 8" xfId="32149" xr:uid="{00000000-0005-0000-0000-0000317D0000}"/>
    <cellStyle name="Normal 5 10 2 19 5 9" xfId="32150" xr:uid="{00000000-0005-0000-0000-0000327D0000}"/>
    <cellStyle name="Normal 5 10 2 19 6" xfId="32151" xr:uid="{00000000-0005-0000-0000-0000337D0000}"/>
    <cellStyle name="Normal 5 10 2 19 7" xfId="32152" xr:uid="{00000000-0005-0000-0000-0000347D0000}"/>
    <cellStyle name="Normal 5 10 2 19 8" xfId="32153" xr:uid="{00000000-0005-0000-0000-0000357D0000}"/>
    <cellStyle name="Normal 5 10 2 19 9" xfId="32154" xr:uid="{00000000-0005-0000-0000-0000367D0000}"/>
    <cellStyle name="Normal 5 10 2 2" xfId="32155" xr:uid="{00000000-0005-0000-0000-0000377D0000}"/>
    <cellStyle name="Normal 5 10 2 2 10" xfId="32156" xr:uid="{00000000-0005-0000-0000-0000387D0000}"/>
    <cellStyle name="Normal 5 10 2 2 11" xfId="32157" xr:uid="{00000000-0005-0000-0000-0000397D0000}"/>
    <cellStyle name="Normal 5 10 2 2 12" xfId="32158" xr:uid="{00000000-0005-0000-0000-00003A7D0000}"/>
    <cellStyle name="Normal 5 10 2 2 13" xfId="32159" xr:uid="{00000000-0005-0000-0000-00003B7D0000}"/>
    <cellStyle name="Normal 5 10 2 2 14" xfId="32160" xr:uid="{00000000-0005-0000-0000-00003C7D0000}"/>
    <cellStyle name="Normal 5 10 2 2 15" xfId="32161" xr:uid="{00000000-0005-0000-0000-00003D7D0000}"/>
    <cellStyle name="Normal 5 10 2 2 16" xfId="32162" xr:uid="{00000000-0005-0000-0000-00003E7D0000}"/>
    <cellStyle name="Normal 5 10 2 2 2" xfId="32163" xr:uid="{00000000-0005-0000-0000-00003F7D0000}"/>
    <cellStyle name="Normal 5 10 2 2 2 10" xfId="32164" xr:uid="{00000000-0005-0000-0000-0000407D0000}"/>
    <cellStyle name="Normal 5 10 2 2 2 2" xfId="32165" xr:uid="{00000000-0005-0000-0000-0000417D0000}"/>
    <cellStyle name="Normal 5 10 2 2 2 3" xfId="32166" xr:uid="{00000000-0005-0000-0000-0000427D0000}"/>
    <cellStyle name="Normal 5 10 2 2 2 4" xfId="32167" xr:uid="{00000000-0005-0000-0000-0000437D0000}"/>
    <cellStyle name="Normal 5 10 2 2 2 5" xfId="32168" xr:uid="{00000000-0005-0000-0000-0000447D0000}"/>
    <cellStyle name="Normal 5 10 2 2 2 6" xfId="32169" xr:uid="{00000000-0005-0000-0000-0000457D0000}"/>
    <cellStyle name="Normal 5 10 2 2 2 7" xfId="32170" xr:uid="{00000000-0005-0000-0000-0000467D0000}"/>
    <cellStyle name="Normal 5 10 2 2 2 8" xfId="32171" xr:uid="{00000000-0005-0000-0000-0000477D0000}"/>
    <cellStyle name="Normal 5 10 2 2 2 9" xfId="32172" xr:uid="{00000000-0005-0000-0000-0000487D0000}"/>
    <cellStyle name="Normal 5 10 2 2 3" xfId="32173" xr:uid="{00000000-0005-0000-0000-0000497D0000}"/>
    <cellStyle name="Normal 5 10 2 2 3 10" xfId="32174" xr:uid="{00000000-0005-0000-0000-00004A7D0000}"/>
    <cellStyle name="Normal 5 10 2 2 3 2" xfId="32175" xr:uid="{00000000-0005-0000-0000-00004B7D0000}"/>
    <cellStyle name="Normal 5 10 2 2 3 3" xfId="32176" xr:uid="{00000000-0005-0000-0000-00004C7D0000}"/>
    <cellStyle name="Normal 5 10 2 2 3 4" xfId="32177" xr:uid="{00000000-0005-0000-0000-00004D7D0000}"/>
    <cellStyle name="Normal 5 10 2 2 3 5" xfId="32178" xr:uid="{00000000-0005-0000-0000-00004E7D0000}"/>
    <cellStyle name="Normal 5 10 2 2 3 6" xfId="32179" xr:uid="{00000000-0005-0000-0000-00004F7D0000}"/>
    <cellStyle name="Normal 5 10 2 2 3 7" xfId="32180" xr:uid="{00000000-0005-0000-0000-0000507D0000}"/>
    <cellStyle name="Normal 5 10 2 2 3 8" xfId="32181" xr:uid="{00000000-0005-0000-0000-0000517D0000}"/>
    <cellStyle name="Normal 5 10 2 2 3 9" xfId="32182" xr:uid="{00000000-0005-0000-0000-0000527D0000}"/>
    <cellStyle name="Normal 5 10 2 2 4" xfId="32183" xr:uid="{00000000-0005-0000-0000-0000537D0000}"/>
    <cellStyle name="Normal 5 10 2 2 4 10" xfId="32184" xr:uid="{00000000-0005-0000-0000-0000547D0000}"/>
    <cellStyle name="Normal 5 10 2 2 4 2" xfId="32185" xr:uid="{00000000-0005-0000-0000-0000557D0000}"/>
    <cellStyle name="Normal 5 10 2 2 4 3" xfId="32186" xr:uid="{00000000-0005-0000-0000-0000567D0000}"/>
    <cellStyle name="Normal 5 10 2 2 4 4" xfId="32187" xr:uid="{00000000-0005-0000-0000-0000577D0000}"/>
    <cellStyle name="Normal 5 10 2 2 4 5" xfId="32188" xr:uid="{00000000-0005-0000-0000-0000587D0000}"/>
    <cellStyle name="Normal 5 10 2 2 4 6" xfId="32189" xr:uid="{00000000-0005-0000-0000-0000597D0000}"/>
    <cellStyle name="Normal 5 10 2 2 4 7" xfId="32190" xr:uid="{00000000-0005-0000-0000-00005A7D0000}"/>
    <cellStyle name="Normal 5 10 2 2 4 8" xfId="32191" xr:uid="{00000000-0005-0000-0000-00005B7D0000}"/>
    <cellStyle name="Normal 5 10 2 2 4 9" xfId="32192" xr:uid="{00000000-0005-0000-0000-00005C7D0000}"/>
    <cellStyle name="Normal 5 10 2 2 5" xfId="32193" xr:uid="{00000000-0005-0000-0000-00005D7D0000}"/>
    <cellStyle name="Normal 5 10 2 2 5 10" xfId="32194" xr:uid="{00000000-0005-0000-0000-00005E7D0000}"/>
    <cellStyle name="Normal 5 10 2 2 5 2" xfId="32195" xr:uid="{00000000-0005-0000-0000-00005F7D0000}"/>
    <cellStyle name="Normal 5 10 2 2 5 3" xfId="32196" xr:uid="{00000000-0005-0000-0000-0000607D0000}"/>
    <cellStyle name="Normal 5 10 2 2 5 4" xfId="32197" xr:uid="{00000000-0005-0000-0000-0000617D0000}"/>
    <cellStyle name="Normal 5 10 2 2 5 5" xfId="32198" xr:uid="{00000000-0005-0000-0000-0000627D0000}"/>
    <cellStyle name="Normal 5 10 2 2 5 6" xfId="32199" xr:uid="{00000000-0005-0000-0000-0000637D0000}"/>
    <cellStyle name="Normal 5 10 2 2 5 7" xfId="32200" xr:uid="{00000000-0005-0000-0000-0000647D0000}"/>
    <cellStyle name="Normal 5 10 2 2 5 8" xfId="32201" xr:uid="{00000000-0005-0000-0000-0000657D0000}"/>
    <cellStyle name="Normal 5 10 2 2 5 9" xfId="32202" xr:uid="{00000000-0005-0000-0000-0000667D0000}"/>
    <cellStyle name="Normal 5 10 2 2 6" xfId="32203" xr:uid="{00000000-0005-0000-0000-0000677D0000}"/>
    <cellStyle name="Normal 5 10 2 2 7" xfId="32204" xr:uid="{00000000-0005-0000-0000-0000687D0000}"/>
    <cellStyle name="Normal 5 10 2 2 8" xfId="32205" xr:uid="{00000000-0005-0000-0000-0000697D0000}"/>
    <cellStyle name="Normal 5 10 2 2 9" xfId="32206" xr:uid="{00000000-0005-0000-0000-00006A7D0000}"/>
    <cellStyle name="Normal 5 10 2 20" xfId="32207" xr:uid="{00000000-0005-0000-0000-00006B7D0000}"/>
    <cellStyle name="Normal 5 10 2 20 10" xfId="32208" xr:uid="{00000000-0005-0000-0000-00006C7D0000}"/>
    <cellStyle name="Normal 5 10 2 20 11" xfId="32209" xr:uid="{00000000-0005-0000-0000-00006D7D0000}"/>
    <cellStyle name="Normal 5 10 2 20 12" xfId="32210" xr:uid="{00000000-0005-0000-0000-00006E7D0000}"/>
    <cellStyle name="Normal 5 10 2 20 13" xfId="32211" xr:uid="{00000000-0005-0000-0000-00006F7D0000}"/>
    <cellStyle name="Normal 5 10 2 20 14" xfId="32212" xr:uid="{00000000-0005-0000-0000-0000707D0000}"/>
    <cellStyle name="Normal 5 10 2 20 2" xfId="32213" xr:uid="{00000000-0005-0000-0000-0000717D0000}"/>
    <cellStyle name="Normal 5 10 2 20 2 10" xfId="32214" xr:uid="{00000000-0005-0000-0000-0000727D0000}"/>
    <cellStyle name="Normal 5 10 2 20 2 2" xfId="32215" xr:uid="{00000000-0005-0000-0000-0000737D0000}"/>
    <cellStyle name="Normal 5 10 2 20 2 3" xfId="32216" xr:uid="{00000000-0005-0000-0000-0000747D0000}"/>
    <cellStyle name="Normal 5 10 2 20 2 4" xfId="32217" xr:uid="{00000000-0005-0000-0000-0000757D0000}"/>
    <cellStyle name="Normal 5 10 2 20 2 5" xfId="32218" xr:uid="{00000000-0005-0000-0000-0000767D0000}"/>
    <cellStyle name="Normal 5 10 2 20 2 6" xfId="32219" xr:uid="{00000000-0005-0000-0000-0000777D0000}"/>
    <cellStyle name="Normal 5 10 2 20 2 7" xfId="32220" xr:uid="{00000000-0005-0000-0000-0000787D0000}"/>
    <cellStyle name="Normal 5 10 2 20 2 8" xfId="32221" xr:uid="{00000000-0005-0000-0000-0000797D0000}"/>
    <cellStyle name="Normal 5 10 2 20 2 9" xfId="32222" xr:uid="{00000000-0005-0000-0000-00007A7D0000}"/>
    <cellStyle name="Normal 5 10 2 20 3" xfId="32223" xr:uid="{00000000-0005-0000-0000-00007B7D0000}"/>
    <cellStyle name="Normal 5 10 2 20 3 10" xfId="32224" xr:uid="{00000000-0005-0000-0000-00007C7D0000}"/>
    <cellStyle name="Normal 5 10 2 20 3 2" xfId="32225" xr:uid="{00000000-0005-0000-0000-00007D7D0000}"/>
    <cellStyle name="Normal 5 10 2 20 3 3" xfId="32226" xr:uid="{00000000-0005-0000-0000-00007E7D0000}"/>
    <cellStyle name="Normal 5 10 2 20 3 4" xfId="32227" xr:uid="{00000000-0005-0000-0000-00007F7D0000}"/>
    <cellStyle name="Normal 5 10 2 20 3 5" xfId="32228" xr:uid="{00000000-0005-0000-0000-0000807D0000}"/>
    <cellStyle name="Normal 5 10 2 20 3 6" xfId="32229" xr:uid="{00000000-0005-0000-0000-0000817D0000}"/>
    <cellStyle name="Normal 5 10 2 20 3 7" xfId="32230" xr:uid="{00000000-0005-0000-0000-0000827D0000}"/>
    <cellStyle name="Normal 5 10 2 20 3 8" xfId="32231" xr:uid="{00000000-0005-0000-0000-0000837D0000}"/>
    <cellStyle name="Normal 5 10 2 20 3 9" xfId="32232" xr:uid="{00000000-0005-0000-0000-0000847D0000}"/>
    <cellStyle name="Normal 5 10 2 20 4" xfId="32233" xr:uid="{00000000-0005-0000-0000-0000857D0000}"/>
    <cellStyle name="Normal 5 10 2 20 4 10" xfId="32234" xr:uid="{00000000-0005-0000-0000-0000867D0000}"/>
    <cellStyle name="Normal 5 10 2 20 4 2" xfId="32235" xr:uid="{00000000-0005-0000-0000-0000877D0000}"/>
    <cellStyle name="Normal 5 10 2 20 4 3" xfId="32236" xr:uid="{00000000-0005-0000-0000-0000887D0000}"/>
    <cellStyle name="Normal 5 10 2 20 4 4" xfId="32237" xr:uid="{00000000-0005-0000-0000-0000897D0000}"/>
    <cellStyle name="Normal 5 10 2 20 4 5" xfId="32238" xr:uid="{00000000-0005-0000-0000-00008A7D0000}"/>
    <cellStyle name="Normal 5 10 2 20 4 6" xfId="32239" xr:uid="{00000000-0005-0000-0000-00008B7D0000}"/>
    <cellStyle name="Normal 5 10 2 20 4 7" xfId="32240" xr:uid="{00000000-0005-0000-0000-00008C7D0000}"/>
    <cellStyle name="Normal 5 10 2 20 4 8" xfId="32241" xr:uid="{00000000-0005-0000-0000-00008D7D0000}"/>
    <cellStyle name="Normal 5 10 2 20 4 9" xfId="32242" xr:uid="{00000000-0005-0000-0000-00008E7D0000}"/>
    <cellStyle name="Normal 5 10 2 20 5" xfId="32243" xr:uid="{00000000-0005-0000-0000-00008F7D0000}"/>
    <cellStyle name="Normal 5 10 2 20 5 10" xfId="32244" xr:uid="{00000000-0005-0000-0000-0000907D0000}"/>
    <cellStyle name="Normal 5 10 2 20 5 2" xfId="32245" xr:uid="{00000000-0005-0000-0000-0000917D0000}"/>
    <cellStyle name="Normal 5 10 2 20 5 3" xfId="32246" xr:uid="{00000000-0005-0000-0000-0000927D0000}"/>
    <cellStyle name="Normal 5 10 2 20 5 4" xfId="32247" xr:uid="{00000000-0005-0000-0000-0000937D0000}"/>
    <cellStyle name="Normal 5 10 2 20 5 5" xfId="32248" xr:uid="{00000000-0005-0000-0000-0000947D0000}"/>
    <cellStyle name="Normal 5 10 2 20 5 6" xfId="32249" xr:uid="{00000000-0005-0000-0000-0000957D0000}"/>
    <cellStyle name="Normal 5 10 2 20 5 7" xfId="32250" xr:uid="{00000000-0005-0000-0000-0000967D0000}"/>
    <cellStyle name="Normal 5 10 2 20 5 8" xfId="32251" xr:uid="{00000000-0005-0000-0000-0000977D0000}"/>
    <cellStyle name="Normal 5 10 2 20 5 9" xfId="32252" xr:uid="{00000000-0005-0000-0000-0000987D0000}"/>
    <cellStyle name="Normal 5 10 2 20 6" xfId="32253" xr:uid="{00000000-0005-0000-0000-0000997D0000}"/>
    <cellStyle name="Normal 5 10 2 20 7" xfId="32254" xr:uid="{00000000-0005-0000-0000-00009A7D0000}"/>
    <cellStyle name="Normal 5 10 2 20 8" xfId="32255" xr:uid="{00000000-0005-0000-0000-00009B7D0000}"/>
    <cellStyle name="Normal 5 10 2 20 9" xfId="32256" xr:uid="{00000000-0005-0000-0000-00009C7D0000}"/>
    <cellStyle name="Normal 5 10 2 21" xfId="32257" xr:uid="{00000000-0005-0000-0000-00009D7D0000}"/>
    <cellStyle name="Normal 5 10 2 21 10" xfId="32258" xr:uid="{00000000-0005-0000-0000-00009E7D0000}"/>
    <cellStyle name="Normal 5 10 2 21 11" xfId="32259" xr:uid="{00000000-0005-0000-0000-00009F7D0000}"/>
    <cellStyle name="Normal 5 10 2 21 12" xfId="32260" xr:uid="{00000000-0005-0000-0000-0000A07D0000}"/>
    <cellStyle name="Normal 5 10 2 21 13" xfId="32261" xr:uid="{00000000-0005-0000-0000-0000A17D0000}"/>
    <cellStyle name="Normal 5 10 2 21 14" xfId="32262" xr:uid="{00000000-0005-0000-0000-0000A27D0000}"/>
    <cellStyle name="Normal 5 10 2 21 2" xfId="32263" xr:uid="{00000000-0005-0000-0000-0000A37D0000}"/>
    <cellStyle name="Normal 5 10 2 21 2 10" xfId="32264" xr:uid="{00000000-0005-0000-0000-0000A47D0000}"/>
    <cellStyle name="Normal 5 10 2 21 2 2" xfId="32265" xr:uid="{00000000-0005-0000-0000-0000A57D0000}"/>
    <cellStyle name="Normal 5 10 2 21 2 3" xfId="32266" xr:uid="{00000000-0005-0000-0000-0000A67D0000}"/>
    <cellStyle name="Normal 5 10 2 21 2 4" xfId="32267" xr:uid="{00000000-0005-0000-0000-0000A77D0000}"/>
    <cellStyle name="Normal 5 10 2 21 2 5" xfId="32268" xr:uid="{00000000-0005-0000-0000-0000A87D0000}"/>
    <cellStyle name="Normal 5 10 2 21 2 6" xfId="32269" xr:uid="{00000000-0005-0000-0000-0000A97D0000}"/>
    <cellStyle name="Normal 5 10 2 21 2 7" xfId="32270" xr:uid="{00000000-0005-0000-0000-0000AA7D0000}"/>
    <cellStyle name="Normal 5 10 2 21 2 8" xfId="32271" xr:uid="{00000000-0005-0000-0000-0000AB7D0000}"/>
    <cellStyle name="Normal 5 10 2 21 2 9" xfId="32272" xr:uid="{00000000-0005-0000-0000-0000AC7D0000}"/>
    <cellStyle name="Normal 5 10 2 21 3" xfId="32273" xr:uid="{00000000-0005-0000-0000-0000AD7D0000}"/>
    <cellStyle name="Normal 5 10 2 21 3 10" xfId="32274" xr:uid="{00000000-0005-0000-0000-0000AE7D0000}"/>
    <cellStyle name="Normal 5 10 2 21 3 2" xfId="32275" xr:uid="{00000000-0005-0000-0000-0000AF7D0000}"/>
    <cellStyle name="Normal 5 10 2 21 3 3" xfId="32276" xr:uid="{00000000-0005-0000-0000-0000B07D0000}"/>
    <cellStyle name="Normal 5 10 2 21 3 4" xfId="32277" xr:uid="{00000000-0005-0000-0000-0000B17D0000}"/>
    <cellStyle name="Normal 5 10 2 21 3 5" xfId="32278" xr:uid="{00000000-0005-0000-0000-0000B27D0000}"/>
    <cellStyle name="Normal 5 10 2 21 3 6" xfId="32279" xr:uid="{00000000-0005-0000-0000-0000B37D0000}"/>
    <cellStyle name="Normal 5 10 2 21 3 7" xfId="32280" xr:uid="{00000000-0005-0000-0000-0000B47D0000}"/>
    <cellStyle name="Normal 5 10 2 21 3 8" xfId="32281" xr:uid="{00000000-0005-0000-0000-0000B57D0000}"/>
    <cellStyle name="Normal 5 10 2 21 3 9" xfId="32282" xr:uid="{00000000-0005-0000-0000-0000B67D0000}"/>
    <cellStyle name="Normal 5 10 2 21 4" xfId="32283" xr:uid="{00000000-0005-0000-0000-0000B77D0000}"/>
    <cellStyle name="Normal 5 10 2 21 4 10" xfId="32284" xr:uid="{00000000-0005-0000-0000-0000B87D0000}"/>
    <cellStyle name="Normal 5 10 2 21 4 2" xfId="32285" xr:uid="{00000000-0005-0000-0000-0000B97D0000}"/>
    <cellStyle name="Normal 5 10 2 21 4 3" xfId="32286" xr:uid="{00000000-0005-0000-0000-0000BA7D0000}"/>
    <cellStyle name="Normal 5 10 2 21 4 4" xfId="32287" xr:uid="{00000000-0005-0000-0000-0000BB7D0000}"/>
    <cellStyle name="Normal 5 10 2 21 4 5" xfId="32288" xr:uid="{00000000-0005-0000-0000-0000BC7D0000}"/>
    <cellStyle name="Normal 5 10 2 21 4 6" xfId="32289" xr:uid="{00000000-0005-0000-0000-0000BD7D0000}"/>
    <cellStyle name="Normal 5 10 2 21 4 7" xfId="32290" xr:uid="{00000000-0005-0000-0000-0000BE7D0000}"/>
    <cellStyle name="Normal 5 10 2 21 4 8" xfId="32291" xr:uid="{00000000-0005-0000-0000-0000BF7D0000}"/>
    <cellStyle name="Normal 5 10 2 21 4 9" xfId="32292" xr:uid="{00000000-0005-0000-0000-0000C07D0000}"/>
    <cellStyle name="Normal 5 10 2 21 5" xfId="32293" xr:uid="{00000000-0005-0000-0000-0000C17D0000}"/>
    <cellStyle name="Normal 5 10 2 21 5 10" xfId="32294" xr:uid="{00000000-0005-0000-0000-0000C27D0000}"/>
    <cellStyle name="Normal 5 10 2 21 5 2" xfId="32295" xr:uid="{00000000-0005-0000-0000-0000C37D0000}"/>
    <cellStyle name="Normal 5 10 2 21 5 3" xfId="32296" xr:uid="{00000000-0005-0000-0000-0000C47D0000}"/>
    <cellStyle name="Normal 5 10 2 21 5 4" xfId="32297" xr:uid="{00000000-0005-0000-0000-0000C57D0000}"/>
    <cellStyle name="Normal 5 10 2 21 5 5" xfId="32298" xr:uid="{00000000-0005-0000-0000-0000C67D0000}"/>
    <cellStyle name="Normal 5 10 2 21 5 6" xfId="32299" xr:uid="{00000000-0005-0000-0000-0000C77D0000}"/>
    <cellStyle name="Normal 5 10 2 21 5 7" xfId="32300" xr:uid="{00000000-0005-0000-0000-0000C87D0000}"/>
    <cellStyle name="Normal 5 10 2 21 5 8" xfId="32301" xr:uid="{00000000-0005-0000-0000-0000C97D0000}"/>
    <cellStyle name="Normal 5 10 2 21 5 9" xfId="32302" xr:uid="{00000000-0005-0000-0000-0000CA7D0000}"/>
    <cellStyle name="Normal 5 10 2 21 6" xfId="32303" xr:uid="{00000000-0005-0000-0000-0000CB7D0000}"/>
    <cellStyle name="Normal 5 10 2 21 7" xfId="32304" xr:uid="{00000000-0005-0000-0000-0000CC7D0000}"/>
    <cellStyle name="Normal 5 10 2 21 8" xfId="32305" xr:uid="{00000000-0005-0000-0000-0000CD7D0000}"/>
    <cellStyle name="Normal 5 10 2 21 9" xfId="32306" xr:uid="{00000000-0005-0000-0000-0000CE7D0000}"/>
    <cellStyle name="Normal 5 10 2 22" xfId="32307" xr:uid="{00000000-0005-0000-0000-0000CF7D0000}"/>
    <cellStyle name="Normal 5 10 2 22 10" xfId="32308" xr:uid="{00000000-0005-0000-0000-0000D07D0000}"/>
    <cellStyle name="Normal 5 10 2 22 11" xfId="32309" xr:uid="{00000000-0005-0000-0000-0000D17D0000}"/>
    <cellStyle name="Normal 5 10 2 22 12" xfId="32310" xr:uid="{00000000-0005-0000-0000-0000D27D0000}"/>
    <cellStyle name="Normal 5 10 2 22 13" xfId="32311" xr:uid="{00000000-0005-0000-0000-0000D37D0000}"/>
    <cellStyle name="Normal 5 10 2 22 14" xfId="32312" xr:uid="{00000000-0005-0000-0000-0000D47D0000}"/>
    <cellStyle name="Normal 5 10 2 22 2" xfId="32313" xr:uid="{00000000-0005-0000-0000-0000D57D0000}"/>
    <cellStyle name="Normal 5 10 2 22 2 10" xfId="32314" xr:uid="{00000000-0005-0000-0000-0000D67D0000}"/>
    <cellStyle name="Normal 5 10 2 22 2 2" xfId="32315" xr:uid="{00000000-0005-0000-0000-0000D77D0000}"/>
    <cellStyle name="Normal 5 10 2 22 2 3" xfId="32316" xr:uid="{00000000-0005-0000-0000-0000D87D0000}"/>
    <cellStyle name="Normal 5 10 2 22 2 4" xfId="32317" xr:uid="{00000000-0005-0000-0000-0000D97D0000}"/>
    <cellStyle name="Normal 5 10 2 22 2 5" xfId="32318" xr:uid="{00000000-0005-0000-0000-0000DA7D0000}"/>
    <cellStyle name="Normal 5 10 2 22 2 6" xfId="32319" xr:uid="{00000000-0005-0000-0000-0000DB7D0000}"/>
    <cellStyle name="Normal 5 10 2 22 2 7" xfId="32320" xr:uid="{00000000-0005-0000-0000-0000DC7D0000}"/>
    <cellStyle name="Normal 5 10 2 22 2 8" xfId="32321" xr:uid="{00000000-0005-0000-0000-0000DD7D0000}"/>
    <cellStyle name="Normal 5 10 2 22 2 9" xfId="32322" xr:uid="{00000000-0005-0000-0000-0000DE7D0000}"/>
    <cellStyle name="Normal 5 10 2 22 3" xfId="32323" xr:uid="{00000000-0005-0000-0000-0000DF7D0000}"/>
    <cellStyle name="Normal 5 10 2 22 3 10" xfId="32324" xr:uid="{00000000-0005-0000-0000-0000E07D0000}"/>
    <cellStyle name="Normal 5 10 2 22 3 2" xfId="32325" xr:uid="{00000000-0005-0000-0000-0000E17D0000}"/>
    <cellStyle name="Normal 5 10 2 22 3 3" xfId="32326" xr:uid="{00000000-0005-0000-0000-0000E27D0000}"/>
    <cellStyle name="Normal 5 10 2 22 3 4" xfId="32327" xr:uid="{00000000-0005-0000-0000-0000E37D0000}"/>
    <cellStyle name="Normal 5 10 2 22 3 5" xfId="32328" xr:uid="{00000000-0005-0000-0000-0000E47D0000}"/>
    <cellStyle name="Normal 5 10 2 22 3 6" xfId="32329" xr:uid="{00000000-0005-0000-0000-0000E57D0000}"/>
    <cellStyle name="Normal 5 10 2 22 3 7" xfId="32330" xr:uid="{00000000-0005-0000-0000-0000E67D0000}"/>
    <cellStyle name="Normal 5 10 2 22 3 8" xfId="32331" xr:uid="{00000000-0005-0000-0000-0000E77D0000}"/>
    <cellStyle name="Normal 5 10 2 22 3 9" xfId="32332" xr:uid="{00000000-0005-0000-0000-0000E87D0000}"/>
    <cellStyle name="Normal 5 10 2 22 4" xfId="32333" xr:uid="{00000000-0005-0000-0000-0000E97D0000}"/>
    <cellStyle name="Normal 5 10 2 22 4 10" xfId="32334" xr:uid="{00000000-0005-0000-0000-0000EA7D0000}"/>
    <cellStyle name="Normal 5 10 2 22 4 2" xfId="32335" xr:uid="{00000000-0005-0000-0000-0000EB7D0000}"/>
    <cellStyle name="Normal 5 10 2 22 4 3" xfId="32336" xr:uid="{00000000-0005-0000-0000-0000EC7D0000}"/>
    <cellStyle name="Normal 5 10 2 22 4 4" xfId="32337" xr:uid="{00000000-0005-0000-0000-0000ED7D0000}"/>
    <cellStyle name="Normal 5 10 2 22 4 5" xfId="32338" xr:uid="{00000000-0005-0000-0000-0000EE7D0000}"/>
    <cellStyle name="Normal 5 10 2 22 4 6" xfId="32339" xr:uid="{00000000-0005-0000-0000-0000EF7D0000}"/>
    <cellStyle name="Normal 5 10 2 22 4 7" xfId="32340" xr:uid="{00000000-0005-0000-0000-0000F07D0000}"/>
    <cellStyle name="Normal 5 10 2 22 4 8" xfId="32341" xr:uid="{00000000-0005-0000-0000-0000F17D0000}"/>
    <cellStyle name="Normal 5 10 2 22 4 9" xfId="32342" xr:uid="{00000000-0005-0000-0000-0000F27D0000}"/>
    <cellStyle name="Normal 5 10 2 22 5" xfId="32343" xr:uid="{00000000-0005-0000-0000-0000F37D0000}"/>
    <cellStyle name="Normal 5 10 2 22 5 10" xfId="32344" xr:uid="{00000000-0005-0000-0000-0000F47D0000}"/>
    <cellStyle name="Normal 5 10 2 22 5 2" xfId="32345" xr:uid="{00000000-0005-0000-0000-0000F57D0000}"/>
    <cellStyle name="Normal 5 10 2 22 5 3" xfId="32346" xr:uid="{00000000-0005-0000-0000-0000F67D0000}"/>
    <cellStyle name="Normal 5 10 2 22 5 4" xfId="32347" xr:uid="{00000000-0005-0000-0000-0000F77D0000}"/>
    <cellStyle name="Normal 5 10 2 22 5 5" xfId="32348" xr:uid="{00000000-0005-0000-0000-0000F87D0000}"/>
    <cellStyle name="Normal 5 10 2 22 5 6" xfId="32349" xr:uid="{00000000-0005-0000-0000-0000F97D0000}"/>
    <cellStyle name="Normal 5 10 2 22 5 7" xfId="32350" xr:uid="{00000000-0005-0000-0000-0000FA7D0000}"/>
    <cellStyle name="Normal 5 10 2 22 5 8" xfId="32351" xr:uid="{00000000-0005-0000-0000-0000FB7D0000}"/>
    <cellStyle name="Normal 5 10 2 22 5 9" xfId="32352" xr:uid="{00000000-0005-0000-0000-0000FC7D0000}"/>
    <cellStyle name="Normal 5 10 2 22 6" xfId="32353" xr:uid="{00000000-0005-0000-0000-0000FD7D0000}"/>
    <cellStyle name="Normal 5 10 2 22 7" xfId="32354" xr:uid="{00000000-0005-0000-0000-0000FE7D0000}"/>
    <cellStyle name="Normal 5 10 2 22 8" xfId="32355" xr:uid="{00000000-0005-0000-0000-0000FF7D0000}"/>
    <cellStyle name="Normal 5 10 2 22 9" xfId="32356" xr:uid="{00000000-0005-0000-0000-0000007E0000}"/>
    <cellStyle name="Normal 5 10 2 23" xfId="32357" xr:uid="{00000000-0005-0000-0000-0000017E0000}"/>
    <cellStyle name="Normal 5 10 2 23 10" xfId="32358" xr:uid="{00000000-0005-0000-0000-0000027E0000}"/>
    <cellStyle name="Normal 5 10 2 23 11" xfId="32359" xr:uid="{00000000-0005-0000-0000-0000037E0000}"/>
    <cellStyle name="Normal 5 10 2 23 12" xfId="32360" xr:uid="{00000000-0005-0000-0000-0000047E0000}"/>
    <cellStyle name="Normal 5 10 2 23 13" xfId="32361" xr:uid="{00000000-0005-0000-0000-0000057E0000}"/>
    <cellStyle name="Normal 5 10 2 23 14" xfId="32362" xr:uid="{00000000-0005-0000-0000-0000067E0000}"/>
    <cellStyle name="Normal 5 10 2 23 2" xfId="32363" xr:uid="{00000000-0005-0000-0000-0000077E0000}"/>
    <cellStyle name="Normal 5 10 2 23 2 10" xfId="32364" xr:uid="{00000000-0005-0000-0000-0000087E0000}"/>
    <cellStyle name="Normal 5 10 2 23 2 2" xfId="32365" xr:uid="{00000000-0005-0000-0000-0000097E0000}"/>
    <cellStyle name="Normal 5 10 2 23 2 3" xfId="32366" xr:uid="{00000000-0005-0000-0000-00000A7E0000}"/>
    <cellStyle name="Normal 5 10 2 23 2 4" xfId="32367" xr:uid="{00000000-0005-0000-0000-00000B7E0000}"/>
    <cellStyle name="Normal 5 10 2 23 2 5" xfId="32368" xr:uid="{00000000-0005-0000-0000-00000C7E0000}"/>
    <cellStyle name="Normal 5 10 2 23 2 6" xfId="32369" xr:uid="{00000000-0005-0000-0000-00000D7E0000}"/>
    <cellStyle name="Normal 5 10 2 23 2 7" xfId="32370" xr:uid="{00000000-0005-0000-0000-00000E7E0000}"/>
    <cellStyle name="Normal 5 10 2 23 2 8" xfId="32371" xr:uid="{00000000-0005-0000-0000-00000F7E0000}"/>
    <cellStyle name="Normal 5 10 2 23 2 9" xfId="32372" xr:uid="{00000000-0005-0000-0000-0000107E0000}"/>
    <cellStyle name="Normal 5 10 2 23 3" xfId="32373" xr:uid="{00000000-0005-0000-0000-0000117E0000}"/>
    <cellStyle name="Normal 5 10 2 23 3 10" xfId="32374" xr:uid="{00000000-0005-0000-0000-0000127E0000}"/>
    <cellStyle name="Normal 5 10 2 23 3 2" xfId="32375" xr:uid="{00000000-0005-0000-0000-0000137E0000}"/>
    <cellStyle name="Normal 5 10 2 23 3 3" xfId="32376" xr:uid="{00000000-0005-0000-0000-0000147E0000}"/>
    <cellStyle name="Normal 5 10 2 23 3 4" xfId="32377" xr:uid="{00000000-0005-0000-0000-0000157E0000}"/>
    <cellStyle name="Normal 5 10 2 23 3 5" xfId="32378" xr:uid="{00000000-0005-0000-0000-0000167E0000}"/>
    <cellStyle name="Normal 5 10 2 23 3 6" xfId="32379" xr:uid="{00000000-0005-0000-0000-0000177E0000}"/>
    <cellStyle name="Normal 5 10 2 23 3 7" xfId="32380" xr:uid="{00000000-0005-0000-0000-0000187E0000}"/>
    <cellStyle name="Normal 5 10 2 23 3 8" xfId="32381" xr:uid="{00000000-0005-0000-0000-0000197E0000}"/>
    <cellStyle name="Normal 5 10 2 23 3 9" xfId="32382" xr:uid="{00000000-0005-0000-0000-00001A7E0000}"/>
    <cellStyle name="Normal 5 10 2 23 4" xfId="32383" xr:uid="{00000000-0005-0000-0000-00001B7E0000}"/>
    <cellStyle name="Normal 5 10 2 23 4 10" xfId="32384" xr:uid="{00000000-0005-0000-0000-00001C7E0000}"/>
    <cellStyle name="Normal 5 10 2 23 4 2" xfId="32385" xr:uid="{00000000-0005-0000-0000-00001D7E0000}"/>
    <cellStyle name="Normal 5 10 2 23 4 3" xfId="32386" xr:uid="{00000000-0005-0000-0000-00001E7E0000}"/>
    <cellStyle name="Normal 5 10 2 23 4 4" xfId="32387" xr:uid="{00000000-0005-0000-0000-00001F7E0000}"/>
    <cellStyle name="Normal 5 10 2 23 4 5" xfId="32388" xr:uid="{00000000-0005-0000-0000-0000207E0000}"/>
    <cellStyle name="Normal 5 10 2 23 4 6" xfId="32389" xr:uid="{00000000-0005-0000-0000-0000217E0000}"/>
    <cellStyle name="Normal 5 10 2 23 4 7" xfId="32390" xr:uid="{00000000-0005-0000-0000-0000227E0000}"/>
    <cellStyle name="Normal 5 10 2 23 4 8" xfId="32391" xr:uid="{00000000-0005-0000-0000-0000237E0000}"/>
    <cellStyle name="Normal 5 10 2 23 4 9" xfId="32392" xr:uid="{00000000-0005-0000-0000-0000247E0000}"/>
    <cellStyle name="Normal 5 10 2 23 5" xfId="32393" xr:uid="{00000000-0005-0000-0000-0000257E0000}"/>
    <cellStyle name="Normal 5 10 2 23 5 10" xfId="32394" xr:uid="{00000000-0005-0000-0000-0000267E0000}"/>
    <cellStyle name="Normal 5 10 2 23 5 2" xfId="32395" xr:uid="{00000000-0005-0000-0000-0000277E0000}"/>
    <cellStyle name="Normal 5 10 2 23 5 3" xfId="32396" xr:uid="{00000000-0005-0000-0000-0000287E0000}"/>
    <cellStyle name="Normal 5 10 2 23 5 4" xfId="32397" xr:uid="{00000000-0005-0000-0000-0000297E0000}"/>
    <cellStyle name="Normal 5 10 2 23 5 5" xfId="32398" xr:uid="{00000000-0005-0000-0000-00002A7E0000}"/>
    <cellStyle name="Normal 5 10 2 23 5 6" xfId="32399" xr:uid="{00000000-0005-0000-0000-00002B7E0000}"/>
    <cellStyle name="Normal 5 10 2 23 5 7" xfId="32400" xr:uid="{00000000-0005-0000-0000-00002C7E0000}"/>
    <cellStyle name="Normal 5 10 2 23 5 8" xfId="32401" xr:uid="{00000000-0005-0000-0000-00002D7E0000}"/>
    <cellStyle name="Normal 5 10 2 23 5 9" xfId="32402" xr:uid="{00000000-0005-0000-0000-00002E7E0000}"/>
    <cellStyle name="Normal 5 10 2 23 6" xfId="32403" xr:uid="{00000000-0005-0000-0000-00002F7E0000}"/>
    <cellStyle name="Normal 5 10 2 23 7" xfId="32404" xr:uid="{00000000-0005-0000-0000-0000307E0000}"/>
    <cellStyle name="Normal 5 10 2 23 8" xfId="32405" xr:uid="{00000000-0005-0000-0000-0000317E0000}"/>
    <cellStyle name="Normal 5 10 2 23 9" xfId="32406" xr:uid="{00000000-0005-0000-0000-0000327E0000}"/>
    <cellStyle name="Normal 5 10 2 24" xfId="32407" xr:uid="{00000000-0005-0000-0000-0000337E0000}"/>
    <cellStyle name="Normal 5 10 2 24 10" xfId="32408" xr:uid="{00000000-0005-0000-0000-0000347E0000}"/>
    <cellStyle name="Normal 5 10 2 24 11" xfId="32409" xr:uid="{00000000-0005-0000-0000-0000357E0000}"/>
    <cellStyle name="Normal 5 10 2 24 12" xfId="32410" xr:uid="{00000000-0005-0000-0000-0000367E0000}"/>
    <cellStyle name="Normal 5 10 2 24 13" xfId="32411" xr:uid="{00000000-0005-0000-0000-0000377E0000}"/>
    <cellStyle name="Normal 5 10 2 24 14" xfId="32412" xr:uid="{00000000-0005-0000-0000-0000387E0000}"/>
    <cellStyle name="Normal 5 10 2 24 2" xfId="32413" xr:uid="{00000000-0005-0000-0000-0000397E0000}"/>
    <cellStyle name="Normal 5 10 2 24 2 10" xfId="32414" xr:uid="{00000000-0005-0000-0000-00003A7E0000}"/>
    <cellStyle name="Normal 5 10 2 24 2 2" xfId="32415" xr:uid="{00000000-0005-0000-0000-00003B7E0000}"/>
    <cellStyle name="Normal 5 10 2 24 2 3" xfId="32416" xr:uid="{00000000-0005-0000-0000-00003C7E0000}"/>
    <cellStyle name="Normal 5 10 2 24 2 4" xfId="32417" xr:uid="{00000000-0005-0000-0000-00003D7E0000}"/>
    <cellStyle name="Normal 5 10 2 24 2 5" xfId="32418" xr:uid="{00000000-0005-0000-0000-00003E7E0000}"/>
    <cellStyle name="Normal 5 10 2 24 2 6" xfId="32419" xr:uid="{00000000-0005-0000-0000-00003F7E0000}"/>
    <cellStyle name="Normal 5 10 2 24 2 7" xfId="32420" xr:uid="{00000000-0005-0000-0000-0000407E0000}"/>
    <cellStyle name="Normal 5 10 2 24 2 8" xfId="32421" xr:uid="{00000000-0005-0000-0000-0000417E0000}"/>
    <cellStyle name="Normal 5 10 2 24 2 9" xfId="32422" xr:uid="{00000000-0005-0000-0000-0000427E0000}"/>
    <cellStyle name="Normal 5 10 2 24 3" xfId="32423" xr:uid="{00000000-0005-0000-0000-0000437E0000}"/>
    <cellStyle name="Normal 5 10 2 24 3 10" xfId="32424" xr:uid="{00000000-0005-0000-0000-0000447E0000}"/>
    <cellStyle name="Normal 5 10 2 24 3 2" xfId="32425" xr:uid="{00000000-0005-0000-0000-0000457E0000}"/>
    <cellStyle name="Normal 5 10 2 24 3 3" xfId="32426" xr:uid="{00000000-0005-0000-0000-0000467E0000}"/>
    <cellStyle name="Normal 5 10 2 24 3 4" xfId="32427" xr:uid="{00000000-0005-0000-0000-0000477E0000}"/>
    <cellStyle name="Normal 5 10 2 24 3 5" xfId="32428" xr:uid="{00000000-0005-0000-0000-0000487E0000}"/>
    <cellStyle name="Normal 5 10 2 24 3 6" xfId="32429" xr:uid="{00000000-0005-0000-0000-0000497E0000}"/>
    <cellStyle name="Normal 5 10 2 24 3 7" xfId="32430" xr:uid="{00000000-0005-0000-0000-00004A7E0000}"/>
    <cellStyle name="Normal 5 10 2 24 3 8" xfId="32431" xr:uid="{00000000-0005-0000-0000-00004B7E0000}"/>
    <cellStyle name="Normal 5 10 2 24 3 9" xfId="32432" xr:uid="{00000000-0005-0000-0000-00004C7E0000}"/>
    <cellStyle name="Normal 5 10 2 24 4" xfId="32433" xr:uid="{00000000-0005-0000-0000-00004D7E0000}"/>
    <cellStyle name="Normal 5 10 2 24 4 10" xfId="32434" xr:uid="{00000000-0005-0000-0000-00004E7E0000}"/>
    <cellStyle name="Normal 5 10 2 24 4 2" xfId="32435" xr:uid="{00000000-0005-0000-0000-00004F7E0000}"/>
    <cellStyle name="Normal 5 10 2 24 4 3" xfId="32436" xr:uid="{00000000-0005-0000-0000-0000507E0000}"/>
    <cellStyle name="Normal 5 10 2 24 4 4" xfId="32437" xr:uid="{00000000-0005-0000-0000-0000517E0000}"/>
    <cellStyle name="Normal 5 10 2 24 4 5" xfId="32438" xr:uid="{00000000-0005-0000-0000-0000527E0000}"/>
    <cellStyle name="Normal 5 10 2 24 4 6" xfId="32439" xr:uid="{00000000-0005-0000-0000-0000537E0000}"/>
    <cellStyle name="Normal 5 10 2 24 4 7" xfId="32440" xr:uid="{00000000-0005-0000-0000-0000547E0000}"/>
    <cellStyle name="Normal 5 10 2 24 4 8" xfId="32441" xr:uid="{00000000-0005-0000-0000-0000557E0000}"/>
    <cellStyle name="Normal 5 10 2 24 4 9" xfId="32442" xr:uid="{00000000-0005-0000-0000-0000567E0000}"/>
    <cellStyle name="Normal 5 10 2 24 5" xfId="32443" xr:uid="{00000000-0005-0000-0000-0000577E0000}"/>
    <cellStyle name="Normal 5 10 2 24 5 10" xfId="32444" xr:uid="{00000000-0005-0000-0000-0000587E0000}"/>
    <cellStyle name="Normal 5 10 2 24 5 2" xfId="32445" xr:uid="{00000000-0005-0000-0000-0000597E0000}"/>
    <cellStyle name="Normal 5 10 2 24 5 3" xfId="32446" xr:uid="{00000000-0005-0000-0000-00005A7E0000}"/>
    <cellStyle name="Normal 5 10 2 24 5 4" xfId="32447" xr:uid="{00000000-0005-0000-0000-00005B7E0000}"/>
    <cellStyle name="Normal 5 10 2 24 5 5" xfId="32448" xr:uid="{00000000-0005-0000-0000-00005C7E0000}"/>
    <cellStyle name="Normal 5 10 2 24 5 6" xfId="32449" xr:uid="{00000000-0005-0000-0000-00005D7E0000}"/>
    <cellStyle name="Normal 5 10 2 24 5 7" xfId="32450" xr:uid="{00000000-0005-0000-0000-00005E7E0000}"/>
    <cellStyle name="Normal 5 10 2 24 5 8" xfId="32451" xr:uid="{00000000-0005-0000-0000-00005F7E0000}"/>
    <cellStyle name="Normal 5 10 2 24 5 9" xfId="32452" xr:uid="{00000000-0005-0000-0000-0000607E0000}"/>
    <cellStyle name="Normal 5 10 2 24 6" xfId="32453" xr:uid="{00000000-0005-0000-0000-0000617E0000}"/>
    <cellStyle name="Normal 5 10 2 24 7" xfId="32454" xr:uid="{00000000-0005-0000-0000-0000627E0000}"/>
    <cellStyle name="Normal 5 10 2 24 8" xfId="32455" xr:uid="{00000000-0005-0000-0000-0000637E0000}"/>
    <cellStyle name="Normal 5 10 2 24 9" xfId="32456" xr:uid="{00000000-0005-0000-0000-0000647E0000}"/>
    <cellStyle name="Normal 5 10 2 25" xfId="32457" xr:uid="{00000000-0005-0000-0000-0000657E0000}"/>
    <cellStyle name="Normal 5 10 2 25 10" xfId="32458" xr:uid="{00000000-0005-0000-0000-0000667E0000}"/>
    <cellStyle name="Normal 5 10 2 25 11" xfId="32459" xr:uid="{00000000-0005-0000-0000-0000677E0000}"/>
    <cellStyle name="Normal 5 10 2 25 12" xfId="32460" xr:uid="{00000000-0005-0000-0000-0000687E0000}"/>
    <cellStyle name="Normal 5 10 2 25 13" xfId="32461" xr:uid="{00000000-0005-0000-0000-0000697E0000}"/>
    <cellStyle name="Normal 5 10 2 25 14" xfId="32462" xr:uid="{00000000-0005-0000-0000-00006A7E0000}"/>
    <cellStyle name="Normal 5 10 2 25 2" xfId="32463" xr:uid="{00000000-0005-0000-0000-00006B7E0000}"/>
    <cellStyle name="Normal 5 10 2 25 2 10" xfId="32464" xr:uid="{00000000-0005-0000-0000-00006C7E0000}"/>
    <cellStyle name="Normal 5 10 2 25 2 2" xfId="32465" xr:uid="{00000000-0005-0000-0000-00006D7E0000}"/>
    <cellStyle name="Normal 5 10 2 25 2 3" xfId="32466" xr:uid="{00000000-0005-0000-0000-00006E7E0000}"/>
    <cellStyle name="Normal 5 10 2 25 2 4" xfId="32467" xr:uid="{00000000-0005-0000-0000-00006F7E0000}"/>
    <cellStyle name="Normal 5 10 2 25 2 5" xfId="32468" xr:uid="{00000000-0005-0000-0000-0000707E0000}"/>
    <cellStyle name="Normal 5 10 2 25 2 6" xfId="32469" xr:uid="{00000000-0005-0000-0000-0000717E0000}"/>
    <cellStyle name="Normal 5 10 2 25 2 7" xfId="32470" xr:uid="{00000000-0005-0000-0000-0000727E0000}"/>
    <cellStyle name="Normal 5 10 2 25 2 8" xfId="32471" xr:uid="{00000000-0005-0000-0000-0000737E0000}"/>
    <cellStyle name="Normal 5 10 2 25 2 9" xfId="32472" xr:uid="{00000000-0005-0000-0000-0000747E0000}"/>
    <cellStyle name="Normal 5 10 2 25 3" xfId="32473" xr:uid="{00000000-0005-0000-0000-0000757E0000}"/>
    <cellStyle name="Normal 5 10 2 25 3 10" xfId="32474" xr:uid="{00000000-0005-0000-0000-0000767E0000}"/>
    <cellStyle name="Normal 5 10 2 25 3 2" xfId="32475" xr:uid="{00000000-0005-0000-0000-0000777E0000}"/>
    <cellStyle name="Normal 5 10 2 25 3 3" xfId="32476" xr:uid="{00000000-0005-0000-0000-0000787E0000}"/>
    <cellStyle name="Normal 5 10 2 25 3 4" xfId="32477" xr:uid="{00000000-0005-0000-0000-0000797E0000}"/>
    <cellStyle name="Normal 5 10 2 25 3 5" xfId="32478" xr:uid="{00000000-0005-0000-0000-00007A7E0000}"/>
    <cellStyle name="Normal 5 10 2 25 3 6" xfId="32479" xr:uid="{00000000-0005-0000-0000-00007B7E0000}"/>
    <cellStyle name="Normal 5 10 2 25 3 7" xfId="32480" xr:uid="{00000000-0005-0000-0000-00007C7E0000}"/>
    <cellStyle name="Normal 5 10 2 25 3 8" xfId="32481" xr:uid="{00000000-0005-0000-0000-00007D7E0000}"/>
    <cellStyle name="Normal 5 10 2 25 3 9" xfId="32482" xr:uid="{00000000-0005-0000-0000-00007E7E0000}"/>
    <cellStyle name="Normal 5 10 2 25 4" xfId="32483" xr:uid="{00000000-0005-0000-0000-00007F7E0000}"/>
    <cellStyle name="Normal 5 10 2 25 4 10" xfId="32484" xr:uid="{00000000-0005-0000-0000-0000807E0000}"/>
    <cellStyle name="Normal 5 10 2 25 4 2" xfId="32485" xr:uid="{00000000-0005-0000-0000-0000817E0000}"/>
    <cellStyle name="Normal 5 10 2 25 4 3" xfId="32486" xr:uid="{00000000-0005-0000-0000-0000827E0000}"/>
    <cellStyle name="Normal 5 10 2 25 4 4" xfId="32487" xr:uid="{00000000-0005-0000-0000-0000837E0000}"/>
    <cellStyle name="Normal 5 10 2 25 4 5" xfId="32488" xr:uid="{00000000-0005-0000-0000-0000847E0000}"/>
    <cellStyle name="Normal 5 10 2 25 4 6" xfId="32489" xr:uid="{00000000-0005-0000-0000-0000857E0000}"/>
    <cellStyle name="Normal 5 10 2 25 4 7" xfId="32490" xr:uid="{00000000-0005-0000-0000-0000867E0000}"/>
    <cellStyle name="Normal 5 10 2 25 4 8" xfId="32491" xr:uid="{00000000-0005-0000-0000-0000877E0000}"/>
    <cellStyle name="Normal 5 10 2 25 4 9" xfId="32492" xr:uid="{00000000-0005-0000-0000-0000887E0000}"/>
    <cellStyle name="Normal 5 10 2 25 5" xfId="32493" xr:uid="{00000000-0005-0000-0000-0000897E0000}"/>
    <cellStyle name="Normal 5 10 2 25 5 10" xfId="32494" xr:uid="{00000000-0005-0000-0000-00008A7E0000}"/>
    <cellStyle name="Normal 5 10 2 25 5 2" xfId="32495" xr:uid="{00000000-0005-0000-0000-00008B7E0000}"/>
    <cellStyle name="Normal 5 10 2 25 5 3" xfId="32496" xr:uid="{00000000-0005-0000-0000-00008C7E0000}"/>
    <cellStyle name="Normal 5 10 2 25 5 4" xfId="32497" xr:uid="{00000000-0005-0000-0000-00008D7E0000}"/>
    <cellStyle name="Normal 5 10 2 25 5 5" xfId="32498" xr:uid="{00000000-0005-0000-0000-00008E7E0000}"/>
    <cellStyle name="Normal 5 10 2 25 5 6" xfId="32499" xr:uid="{00000000-0005-0000-0000-00008F7E0000}"/>
    <cellStyle name="Normal 5 10 2 25 5 7" xfId="32500" xr:uid="{00000000-0005-0000-0000-0000907E0000}"/>
    <cellStyle name="Normal 5 10 2 25 5 8" xfId="32501" xr:uid="{00000000-0005-0000-0000-0000917E0000}"/>
    <cellStyle name="Normal 5 10 2 25 5 9" xfId="32502" xr:uid="{00000000-0005-0000-0000-0000927E0000}"/>
    <cellStyle name="Normal 5 10 2 25 6" xfId="32503" xr:uid="{00000000-0005-0000-0000-0000937E0000}"/>
    <cellStyle name="Normal 5 10 2 25 7" xfId="32504" xr:uid="{00000000-0005-0000-0000-0000947E0000}"/>
    <cellStyle name="Normal 5 10 2 25 8" xfId="32505" xr:uid="{00000000-0005-0000-0000-0000957E0000}"/>
    <cellStyle name="Normal 5 10 2 25 9" xfId="32506" xr:uid="{00000000-0005-0000-0000-0000967E0000}"/>
    <cellStyle name="Normal 5 10 2 26" xfId="32507" xr:uid="{00000000-0005-0000-0000-0000977E0000}"/>
    <cellStyle name="Normal 5 10 2 26 10" xfId="32508" xr:uid="{00000000-0005-0000-0000-0000987E0000}"/>
    <cellStyle name="Normal 5 10 2 26 11" xfId="32509" xr:uid="{00000000-0005-0000-0000-0000997E0000}"/>
    <cellStyle name="Normal 5 10 2 26 12" xfId="32510" xr:uid="{00000000-0005-0000-0000-00009A7E0000}"/>
    <cellStyle name="Normal 5 10 2 26 13" xfId="32511" xr:uid="{00000000-0005-0000-0000-00009B7E0000}"/>
    <cellStyle name="Normal 5 10 2 26 14" xfId="32512" xr:uid="{00000000-0005-0000-0000-00009C7E0000}"/>
    <cellStyle name="Normal 5 10 2 26 2" xfId="32513" xr:uid="{00000000-0005-0000-0000-00009D7E0000}"/>
    <cellStyle name="Normal 5 10 2 26 2 10" xfId="32514" xr:uid="{00000000-0005-0000-0000-00009E7E0000}"/>
    <cellStyle name="Normal 5 10 2 26 2 2" xfId="32515" xr:uid="{00000000-0005-0000-0000-00009F7E0000}"/>
    <cellStyle name="Normal 5 10 2 26 2 3" xfId="32516" xr:uid="{00000000-0005-0000-0000-0000A07E0000}"/>
    <cellStyle name="Normal 5 10 2 26 2 4" xfId="32517" xr:uid="{00000000-0005-0000-0000-0000A17E0000}"/>
    <cellStyle name="Normal 5 10 2 26 2 5" xfId="32518" xr:uid="{00000000-0005-0000-0000-0000A27E0000}"/>
    <cellStyle name="Normal 5 10 2 26 2 6" xfId="32519" xr:uid="{00000000-0005-0000-0000-0000A37E0000}"/>
    <cellStyle name="Normal 5 10 2 26 2 7" xfId="32520" xr:uid="{00000000-0005-0000-0000-0000A47E0000}"/>
    <cellStyle name="Normal 5 10 2 26 2 8" xfId="32521" xr:uid="{00000000-0005-0000-0000-0000A57E0000}"/>
    <cellStyle name="Normal 5 10 2 26 2 9" xfId="32522" xr:uid="{00000000-0005-0000-0000-0000A67E0000}"/>
    <cellStyle name="Normal 5 10 2 26 3" xfId="32523" xr:uid="{00000000-0005-0000-0000-0000A77E0000}"/>
    <cellStyle name="Normal 5 10 2 26 3 10" xfId="32524" xr:uid="{00000000-0005-0000-0000-0000A87E0000}"/>
    <cellStyle name="Normal 5 10 2 26 3 2" xfId="32525" xr:uid="{00000000-0005-0000-0000-0000A97E0000}"/>
    <cellStyle name="Normal 5 10 2 26 3 3" xfId="32526" xr:uid="{00000000-0005-0000-0000-0000AA7E0000}"/>
    <cellStyle name="Normal 5 10 2 26 3 4" xfId="32527" xr:uid="{00000000-0005-0000-0000-0000AB7E0000}"/>
    <cellStyle name="Normal 5 10 2 26 3 5" xfId="32528" xr:uid="{00000000-0005-0000-0000-0000AC7E0000}"/>
    <cellStyle name="Normal 5 10 2 26 3 6" xfId="32529" xr:uid="{00000000-0005-0000-0000-0000AD7E0000}"/>
    <cellStyle name="Normal 5 10 2 26 3 7" xfId="32530" xr:uid="{00000000-0005-0000-0000-0000AE7E0000}"/>
    <cellStyle name="Normal 5 10 2 26 3 8" xfId="32531" xr:uid="{00000000-0005-0000-0000-0000AF7E0000}"/>
    <cellStyle name="Normal 5 10 2 26 3 9" xfId="32532" xr:uid="{00000000-0005-0000-0000-0000B07E0000}"/>
    <cellStyle name="Normal 5 10 2 26 4" xfId="32533" xr:uid="{00000000-0005-0000-0000-0000B17E0000}"/>
    <cellStyle name="Normal 5 10 2 26 4 10" xfId="32534" xr:uid="{00000000-0005-0000-0000-0000B27E0000}"/>
    <cellStyle name="Normal 5 10 2 26 4 2" xfId="32535" xr:uid="{00000000-0005-0000-0000-0000B37E0000}"/>
    <cellStyle name="Normal 5 10 2 26 4 3" xfId="32536" xr:uid="{00000000-0005-0000-0000-0000B47E0000}"/>
    <cellStyle name="Normal 5 10 2 26 4 4" xfId="32537" xr:uid="{00000000-0005-0000-0000-0000B57E0000}"/>
    <cellStyle name="Normal 5 10 2 26 4 5" xfId="32538" xr:uid="{00000000-0005-0000-0000-0000B67E0000}"/>
    <cellStyle name="Normal 5 10 2 26 4 6" xfId="32539" xr:uid="{00000000-0005-0000-0000-0000B77E0000}"/>
    <cellStyle name="Normal 5 10 2 26 4 7" xfId="32540" xr:uid="{00000000-0005-0000-0000-0000B87E0000}"/>
    <cellStyle name="Normal 5 10 2 26 4 8" xfId="32541" xr:uid="{00000000-0005-0000-0000-0000B97E0000}"/>
    <cellStyle name="Normal 5 10 2 26 4 9" xfId="32542" xr:uid="{00000000-0005-0000-0000-0000BA7E0000}"/>
    <cellStyle name="Normal 5 10 2 26 5" xfId="32543" xr:uid="{00000000-0005-0000-0000-0000BB7E0000}"/>
    <cellStyle name="Normal 5 10 2 26 5 10" xfId="32544" xr:uid="{00000000-0005-0000-0000-0000BC7E0000}"/>
    <cellStyle name="Normal 5 10 2 26 5 2" xfId="32545" xr:uid="{00000000-0005-0000-0000-0000BD7E0000}"/>
    <cellStyle name="Normal 5 10 2 26 5 3" xfId="32546" xr:uid="{00000000-0005-0000-0000-0000BE7E0000}"/>
    <cellStyle name="Normal 5 10 2 26 5 4" xfId="32547" xr:uid="{00000000-0005-0000-0000-0000BF7E0000}"/>
    <cellStyle name="Normal 5 10 2 26 5 5" xfId="32548" xr:uid="{00000000-0005-0000-0000-0000C07E0000}"/>
    <cellStyle name="Normal 5 10 2 26 5 6" xfId="32549" xr:uid="{00000000-0005-0000-0000-0000C17E0000}"/>
    <cellStyle name="Normal 5 10 2 26 5 7" xfId="32550" xr:uid="{00000000-0005-0000-0000-0000C27E0000}"/>
    <cellStyle name="Normal 5 10 2 26 5 8" xfId="32551" xr:uid="{00000000-0005-0000-0000-0000C37E0000}"/>
    <cellStyle name="Normal 5 10 2 26 5 9" xfId="32552" xr:uid="{00000000-0005-0000-0000-0000C47E0000}"/>
    <cellStyle name="Normal 5 10 2 26 6" xfId="32553" xr:uid="{00000000-0005-0000-0000-0000C57E0000}"/>
    <cellStyle name="Normal 5 10 2 26 7" xfId="32554" xr:uid="{00000000-0005-0000-0000-0000C67E0000}"/>
    <cellStyle name="Normal 5 10 2 26 8" xfId="32555" xr:uid="{00000000-0005-0000-0000-0000C77E0000}"/>
    <cellStyle name="Normal 5 10 2 26 9" xfId="32556" xr:uid="{00000000-0005-0000-0000-0000C87E0000}"/>
    <cellStyle name="Normal 5 10 2 27" xfId="32557" xr:uid="{00000000-0005-0000-0000-0000C97E0000}"/>
    <cellStyle name="Normal 5 10 2 27 10" xfId="32558" xr:uid="{00000000-0005-0000-0000-0000CA7E0000}"/>
    <cellStyle name="Normal 5 10 2 27 11" xfId="32559" xr:uid="{00000000-0005-0000-0000-0000CB7E0000}"/>
    <cellStyle name="Normal 5 10 2 27 12" xfId="32560" xr:uid="{00000000-0005-0000-0000-0000CC7E0000}"/>
    <cellStyle name="Normal 5 10 2 27 13" xfId="32561" xr:uid="{00000000-0005-0000-0000-0000CD7E0000}"/>
    <cellStyle name="Normal 5 10 2 27 14" xfId="32562" xr:uid="{00000000-0005-0000-0000-0000CE7E0000}"/>
    <cellStyle name="Normal 5 10 2 27 2" xfId="32563" xr:uid="{00000000-0005-0000-0000-0000CF7E0000}"/>
    <cellStyle name="Normal 5 10 2 27 2 10" xfId="32564" xr:uid="{00000000-0005-0000-0000-0000D07E0000}"/>
    <cellStyle name="Normal 5 10 2 27 2 2" xfId="32565" xr:uid="{00000000-0005-0000-0000-0000D17E0000}"/>
    <cellStyle name="Normal 5 10 2 27 2 3" xfId="32566" xr:uid="{00000000-0005-0000-0000-0000D27E0000}"/>
    <cellStyle name="Normal 5 10 2 27 2 4" xfId="32567" xr:uid="{00000000-0005-0000-0000-0000D37E0000}"/>
    <cellStyle name="Normal 5 10 2 27 2 5" xfId="32568" xr:uid="{00000000-0005-0000-0000-0000D47E0000}"/>
    <cellStyle name="Normal 5 10 2 27 2 6" xfId="32569" xr:uid="{00000000-0005-0000-0000-0000D57E0000}"/>
    <cellStyle name="Normal 5 10 2 27 2 7" xfId="32570" xr:uid="{00000000-0005-0000-0000-0000D67E0000}"/>
    <cellStyle name="Normal 5 10 2 27 2 8" xfId="32571" xr:uid="{00000000-0005-0000-0000-0000D77E0000}"/>
    <cellStyle name="Normal 5 10 2 27 2 9" xfId="32572" xr:uid="{00000000-0005-0000-0000-0000D87E0000}"/>
    <cellStyle name="Normal 5 10 2 27 3" xfId="32573" xr:uid="{00000000-0005-0000-0000-0000D97E0000}"/>
    <cellStyle name="Normal 5 10 2 27 3 10" xfId="32574" xr:uid="{00000000-0005-0000-0000-0000DA7E0000}"/>
    <cellStyle name="Normal 5 10 2 27 3 2" xfId="32575" xr:uid="{00000000-0005-0000-0000-0000DB7E0000}"/>
    <cellStyle name="Normal 5 10 2 27 3 3" xfId="32576" xr:uid="{00000000-0005-0000-0000-0000DC7E0000}"/>
    <cellStyle name="Normal 5 10 2 27 3 4" xfId="32577" xr:uid="{00000000-0005-0000-0000-0000DD7E0000}"/>
    <cellStyle name="Normal 5 10 2 27 3 5" xfId="32578" xr:uid="{00000000-0005-0000-0000-0000DE7E0000}"/>
    <cellStyle name="Normal 5 10 2 27 3 6" xfId="32579" xr:uid="{00000000-0005-0000-0000-0000DF7E0000}"/>
    <cellStyle name="Normal 5 10 2 27 3 7" xfId="32580" xr:uid="{00000000-0005-0000-0000-0000E07E0000}"/>
    <cellStyle name="Normal 5 10 2 27 3 8" xfId="32581" xr:uid="{00000000-0005-0000-0000-0000E17E0000}"/>
    <cellStyle name="Normal 5 10 2 27 3 9" xfId="32582" xr:uid="{00000000-0005-0000-0000-0000E27E0000}"/>
    <cellStyle name="Normal 5 10 2 27 4" xfId="32583" xr:uid="{00000000-0005-0000-0000-0000E37E0000}"/>
    <cellStyle name="Normal 5 10 2 27 4 10" xfId="32584" xr:uid="{00000000-0005-0000-0000-0000E47E0000}"/>
    <cellStyle name="Normal 5 10 2 27 4 2" xfId="32585" xr:uid="{00000000-0005-0000-0000-0000E57E0000}"/>
    <cellStyle name="Normal 5 10 2 27 4 3" xfId="32586" xr:uid="{00000000-0005-0000-0000-0000E67E0000}"/>
    <cellStyle name="Normal 5 10 2 27 4 4" xfId="32587" xr:uid="{00000000-0005-0000-0000-0000E77E0000}"/>
    <cellStyle name="Normal 5 10 2 27 4 5" xfId="32588" xr:uid="{00000000-0005-0000-0000-0000E87E0000}"/>
    <cellStyle name="Normal 5 10 2 27 4 6" xfId="32589" xr:uid="{00000000-0005-0000-0000-0000E97E0000}"/>
    <cellStyle name="Normal 5 10 2 27 4 7" xfId="32590" xr:uid="{00000000-0005-0000-0000-0000EA7E0000}"/>
    <cellStyle name="Normal 5 10 2 27 4 8" xfId="32591" xr:uid="{00000000-0005-0000-0000-0000EB7E0000}"/>
    <cellStyle name="Normal 5 10 2 27 4 9" xfId="32592" xr:uid="{00000000-0005-0000-0000-0000EC7E0000}"/>
    <cellStyle name="Normal 5 10 2 27 5" xfId="32593" xr:uid="{00000000-0005-0000-0000-0000ED7E0000}"/>
    <cellStyle name="Normal 5 10 2 27 5 10" xfId="32594" xr:uid="{00000000-0005-0000-0000-0000EE7E0000}"/>
    <cellStyle name="Normal 5 10 2 27 5 2" xfId="32595" xr:uid="{00000000-0005-0000-0000-0000EF7E0000}"/>
    <cellStyle name="Normal 5 10 2 27 5 3" xfId="32596" xr:uid="{00000000-0005-0000-0000-0000F07E0000}"/>
    <cellStyle name="Normal 5 10 2 27 5 4" xfId="32597" xr:uid="{00000000-0005-0000-0000-0000F17E0000}"/>
    <cellStyle name="Normal 5 10 2 27 5 5" xfId="32598" xr:uid="{00000000-0005-0000-0000-0000F27E0000}"/>
    <cellStyle name="Normal 5 10 2 27 5 6" xfId="32599" xr:uid="{00000000-0005-0000-0000-0000F37E0000}"/>
    <cellStyle name="Normal 5 10 2 27 5 7" xfId="32600" xr:uid="{00000000-0005-0000-0000-0000F47E0000}"/>
    <cellStyle name="Normal 5 10 2 27 5 8" xfId="32601" xr:uid="{00000000-0005-0000-0000-0000F57E0000}"/>
    <cellStyle name="Normal 5 10 2 27 5 9" xfId="32602" xr:uid="{00000000-0005-0000-0000-0000F67E0000}"/>
    <cellStyle name="Normal 5 10 2 27 6" xfId="32603" xr:uid="{00000000-0005-0000-0000-0000F77E0000}"/>
    <cellStyle name="Normal 5 10 2 27 7" xfId="32604" xr:uid="{00000000-0005-0000-0000-0000F87E0000}"/>
    <cellStyle name="Normal 5 10 2 27 8" xfId="32605" xr:uid="{00000000-0005-0000-0000-0000F97E0000}"/>
    <cellStyle name="Normal 5 10 2 27 9" xfId="32606" xr:uid="{00000000-0005-0000-0000-0000FA7E0000}"/>
    <cellStyle name="Normal 5 10 2 28" xfId="32607" xr:uid="{00000000-0005-0000-0000-0000FB7E0000}"/>
    <cellStyle name="Normal 5 10 2 28 10" xfId="32608" xr:uid="{00000000-0005-0000-0000-0000FC7E0000}"/>
    <cellStyle name="Normal 5 10 2 28 11" xfId="32609" xr:uid="{00000000-0005-0000-0000-0000FD7E0000}"/>
    <cellStyle name="Normal 5 10 2 28 12" xfId="32610" xr:uid="{00000000-0005-0000-0000-0000FE7E0000}"/>
    <cellStyle name="Normal 5 10 2 28 13" xfId="32611" xr:uid="{00000000-0005-0000-0000-0000FF7E0000}"/>
    <cellStyle name="Normal 5 10 2 28 14" xfId="32612" xr:uid="{00000000-0005-0000-0000-0000007F0000}"/>
    <cellStyle name="Normal 5 10 2 28 2" xfId="32613" xr:uid="{00000000-0005-0000-0000-0000017F0000}"/>
    <cellStyle name="Normal 5 10 2 28 2 10" xfId="32614" xr:uid="{00000000-0005-0000-0000-0000027F0000}"/>
    <cellStyle name="Normal 5 10 2 28 2 2" xfId="32615" xr:uid="{00000000-0005-0000-0000-0000037F0000}"/>
    <cellStyle name="Normal 5 10 2 28 2 3" xfId="32616" xr:uid="{00000000-0005-0000-0000-0000047F0000}"/>
    <cellStyle name="Normal 5 10 2 28 2 4" xfId="32617" xr:uid="{00000000-0005-0000-0000-0000057F0000}"/>
    <cellStyle name="Normal 5 10 2 28 2 5" xfId="32618" xr:uid="{00000000-0005-0000-0000-0000067F0000}"/>
    <cellStyle name="Normal 5 10 2 28 2 6" xfId="32619" xr:uid="{00000000-0005-0000-0000-0000077F0000}"/>
    <cellStyle name="Normal 5 10 2 28 2 7" xfId="32620" xr:uid="{00000000-0005-0000-0000-0000087F0000}"/>
    <cellStyle name="Normal 5 10 2 28 2 8" xfId="32621" xr:uid="{00000000-0005-0000-0000-0000097F0000}"/>
    <cellStyle name="Normal 5 10 2 28 2 9" xfId="32622" xr:uid="{00000000-0005-0000-0000-00000A7F0000}"/>
    <cellStyle name="Normal 5 10 2 28 3" xfId="32623" xr:uid="{00000000-0005-0000-0000-00000B7F0000}"/>
    <cellStyle name="Normal 5 10 2 28 3 10" xfId="32624" xr:uid="{00000000-0005-0000-0000-00000C7F0000}"/>
    <cellStyle name="Normal 5 10 2 28 3 2" xfId="32625" xr:uid="{00000000-0005-0000-0000-00000D7F0000}"/>
    <cellStyle name="Normal 5 10 2 28 3 3" xfId="32626" xr:uid="{00000000-0005-0000-0000-00000E7F0000}"/>
    <cellStyle name="Normal 5 10 2 28 3 4" xfId="32627" xr:uid="{00000000-0005-0000-0000-00000F7F0000}"/>
    <cellStyle name="Normal 5 10 2 28 3 5" xfId="32628" xr:uid="{00000000-0005-0000-0000-0000107F0000}"/>
    <cellStyle name="Normal 5 10 2 28 3 6" xfId="32629" xr:uid="{00000000-0005-0000-0000-0000117F0000}"/>
    <cellStyle name="Normal 5 10 2 28 3 7" xfId="32630" xr:uid="{00000000-0005-0000-0000-0000127F0000}"/>
    <cellStyle name="Normal 5 10 2 28 3 8" xfId="32631" xr:uid="{00000000-0005-0000-0000-0000137F0000}"/>
    <cellStyle name="Normal 5 10 2 28 3 9" xfId="32632" xr:uid="{00000000-0005-0000-0000-0000147F0000}"/>
    <cellStyle name="Normal 5 10 2 28 4" xfId="32633" xr:uid="{00000000-0005-0000-0000-0000157F0000}"/>
    <cellStyle name="Normal 5 10 2 28 4 10" xfId="32634" xr:uid="{00000000-0005-0000-0000-0000167F0000}"/>
    <cellStyle name="Normal 5 10 2 28 4 2" xfId="32635" xr:uid="{00000000-0005-0000-0000-0000177F0000}"/>
    <cellStyle name="Normal 5 10 2 28 4 3" xfId="32636" xr:uid="{00000000-0005-0000-0000-0000187F0000}"/>
    <cellStyle name="Normal 5 10 2 28 4 4" xfId="32637" xr:uid="{00000000-0005-0000-0000-0000197F0000}"/>
    <cellStyle name="Normal 5 10 2 28 4 5" xfId="32638" xr:uid="{00000000-0005-0000-0000-00001A7F0000}"/>
    <cellStyle name="Normal 5 10 2 28 4 6" xfId="32639" xr:uid="{00000000-0005-0000-0000-00001B7F0000}"/>
    <cellStyle name="Normal 5 10 2 28 4 7" xfId="32640" xr:uid="{00000000-0005-0000-0000-00001C7F0000}"/>
    <cellStyle name="Normal 5 10 2 28 4 8" xfId="32641" xr:uid="{00000000-0005-0000-0000-00001D7F0000}"/>
    <cellStyle name="Normal 5 10 2 28 4 9" xfId="32642" xr:uid="{00000000-0005-0000-0000-00001E7F0000}"/>
    <cellStyle name="Normal 5 10 2 28 5" xfId="32643" xr:uid="{00000000-0005-0000-0000-00001F7F0000}"/>
    <cellStyle name="Normal 5 10 2 28 5 10" xfId="32644" xr:uid="{00000000-0005-0000-0000-0000207F0000}"/>
    <cellStyle name="Normal 5 10 2 28 5 2" xfId="32645" xr:uid="{00000000-0005-0000-0000-0000217F0000}"/>
    <cellStyle name="Normal 5 10 2 28 5 3" xfId="32646" xr:uid="{00000000-0005-0000-0000-0000227F0000}"/>
    <cellStyle name="Normal 5 10 2 28 5 4" xfId="32647" xr:uid="{00000000-0005-0000-0000-0000237F0000}"/>
    <cellStyle name="Normal 5 10 2 28 5 5" xfId="32648" xr:uid="{00000000-0005-0000-0000-0000247F0000}"/>
    <cellStyle name="Normal 5 10 2 28 5 6" xfId="32649" xr:uid="{00000000-0005-0000-0000-0000257F0000}"/>
    <cellStyle name="Normal 5 10 2 28 5 7" xfId="32650" xr:uid="{00000000-0005-0000-0000-0000267F0000}"/>
    <cellStyle name="Normal 5 10 2 28 5 8" xfId="32651" xr:uid="{00000000-0005-0000-0000-0000277F0000}"/>
    <cellStyle name="Normal 5 10 2 28 5 9" xfId="32652" xr:uid="{00000000-0005-0000-0000-0000287F0000}"/>
    <cellStyle name="Normal 5 10 2 28 6" xfId="32653" xr:uid="{00000000-0005-0000-0000-0000297F0000}"/>
    <cellStyle name="Normal 5 10 2 28 7" xfId="32654" xr:uid="{00000000-0005-0000-0000-00002A7F0000}"/>
    <cellStyle name="Normal 5 10 2 28 8" xfId="32655" xr:uid="{00000000-0005-0000-0000-00002B7F0000}"/>
    <cellStyle name="Normal 5 10 2 28 9" xfId="32656" xr:uid="{00000000-0005-0000-0000-00002C7F0000}"/>
    <cellStyle name="Normal 5 10 2 29" xfId="32657" xr:uid="{00000000-0005-0000-0000-00002D7F0000}"/>
    <cellStyle name="Normal 5 10 2 29 10" xfId="32658" xr:uid="{00000000-0005-0000-0000-00002E7F0000}"/>
    <cellStyle name="Normal 5 10 2 29 11" xfId="32659" xr:uid="{00000000-0005-0000-0000-00002F7F0000}"/>
    <cellStyle name="Normal 5 10 2 29 12" xfId="32660" xr:uid="{00000000-0005-0000-0000-0000307F0000}"/>
    <cellStyle name="Normal 5 10 2 29 13" xfId="32661" xr:uid="{00000000-0005-0000-0000-0000317F0000}"/>
    <cellStyle name="Normal 5 10 2 29 14" xfId="32662" xr:uid="{00000000-0005-0000-0000-0000327F0000}"/>
    <cellStyle name="Normal 5 10 2 29 2" xfId="32663" xr:uid="{00000000-0005-0000-0000-0000337F0000}"/>
    <cellStyle name="Normal 5 10 2 29 2 10" xfId="32664" xr:uid="{00000000-0005-0000-0000-0000347F0000}"/>
    <cellStyle name="Normal 5 10 2 29 2 2" xfId="32665" xr:uid="{00000000-0005-0000-0000-0000357F0000}"/>
    <cellStyle name="Normal 5 10 2 29 2 3" xfId="32666" xr:uid="{00000000-0005-0000-0000-0000367F0000}"/>
    <cellStyle name="Normal 5 10 2 29 2 4" xfId="32667" xr:uid="{00000000-0005-0000-0000-0000377F0000}"/>
    <cellStyle name="Normal 5 10 2 29 2 5" xfId="32668" xr:uid="{00000000-0005-0000-0000-0000387F0000}"/>
    <cellStyle name="Normal 5 10 2 29 2 6" xfId="32669" xr:uid="{00000000-0005-0000-0000-0000397F0000}"/>
    <cellStyle name="Normal 5 10 2 29 2 7" xfId="32670" xr:uid="{00000000-0005-0000-0000-00003A7F0000}"/>
    <cellStyle name="Normal 5 10 2 29 2 8" xfId="32671" xr:uid="{00000000-0005-0000-0000-00003B7F0000}"/>
    <cellStyle name="Normal 5 10 2 29 2 9" xfId="32672" xr:uid="{00000000-0005-0000-0000-00003C7F0000}"/>
    <cellStyle name="Normal 5 10 2 29 3" xfId="32673" xr:uid="{00000000-0005-0000-0000-00003D7F0000}"/>
    <cellStyle name="Normal 5 10 2 29 3 10" xfId="32674" xr:uid="{00000000-0005-0000-0000-00003E7F0000}"/>
    <cellStyle name="Normal 5 10 2 29 3 2" xfId="32675" xr:uid="{00000000-0005-0000-0000-00003F7F0000}"/>
    <cellStyle name="Normal 5 10 2 29 3 3" xfId="32676" xr:uid="{00000000-0005-0000-0000-0000407F0000}"/>
    <cellStyle name="Normal 5 10 2 29 3 4" xfId="32677" xr:uid="{00000000-0005-0000-0000-0000417F0000}"/>
    <cellStyle name="Normal 5 10 2 29 3 5" xfId="32678" xr:uid="{00000000-0005-0000-0000-0000427F0000}"/>
    <cellStyle name="Normal 5 10 2 29 3 6" xfId="32679" xr:uid="{00000000-0005-0000-0000-0000437F0000}"/>
    <cellStyle name="Normal 5 10 2 29 3 7" xfId="32680" xr:uid="{00000000-0005-0000-0000-0000447F0000}"/>
    <cellStyle name="Normal 5 10 2 29 3 8" xfId="32681" xr:uid="{00000000-0005-0000-0000-0000457F0000}"/>
    <cellStyle name="Normal 5 10 2 29 3 9" xfId="32682" xr:uid="{00000000-0005-0000-0000-0000467F0000}"/>
    <cellStyle name="Normal 5 10 2 29 4" xfId="32683" xr:uid="{00000000-0005-0000-0000-0000477F0000}"/>
    <cellStyle name="Normal 5 10 2 29 4 10" xfId="32684" xr:uid="{00000000-0005-0000-0000-0000487F0000}"/>
    <cellStyle name="Normal 5 10 2 29 4 2" xfId="32685" xr:uid="{00000000-0005-0000-0000-0000497F0000}"/>
    <cellStyle name="Normal 5 10 2 29 4 3" xfId="32686" xr:uid="{00000000-0005-0000-0000-00004A7F0000}"/>
    <cellStyle name="Normal 5 10 2 29 4 4" xfId="32687" xr:uid="{00000000-0005-0000-0000-00004B7F0000}"/>
    <cellStyle name="Normal 5 10 2 29 4 5" xfId="32688" xr:uid="{00000000-0005-0000-0000-00004C7F0000}"/>
    <cellStyle name="Normal 5 10 2 29 4 6" xfId="32689" xr:uid="{00000000-0005-0000-0000-00004D7F0000}"/>
    <cellStyle name="Normal 5 10 2 29 4 7" xfId="32690" xr:uid="{00000000-0005-0000-0000-00004E7F0000}"/>
    <cellStyle name="Normal 5 10 2 29 4 8" xfId="32691" xr:uid="{00000000-0005-0000-0000-00004F7F0000}"/>
    <cellStyle name="Normal 5 10 2 29 4 9" xfId="32692" xr:uid="{00000000-0005-0000-0000-0000507F0000}"/>
    <cellStyle name="Normal 5 10 2 29 5" xfId="32693" xr:uid="{00000000-0005-0000-0000-0000517F0000}"/>
    <cellStyle name="Normal 5 10 2 29 5 10" xfId="32694" xr:uid="{00000000-0005-0000-0000-0000527F0000}"/>
    <cellStyle name="Normal 5 10 2 29 5 2" xfId="32695" xr:uid="{00000000-0005-0000-0000-0000537F0000}"/>
    <cellStyle name="Normal 5 10 2 29 5 3" xfId="32696" xr:uid="{00000000-0005-0000-0000-0000547F0000}"/>
    <cellStyle name="Normal 5 10 2 29 5 4" xfId="32697" xr:uid="{00000000-0005-0000-0000-0000557F0000}"/>
    <cellStyle name="Normal 5 10 2 29 5 5" xfId="32698" xr:uid="{00000000-0005-0000-0000-0000567F0000}"/>
    <cellStyle name="Normal 5 10 2 29 5 6" xfId="32699" xr:uid="{00000000-0005-0000-0000-0000577F0000}"/>
    <cellStyle name="Normal 5 10 2 29 5 7" xfId="32700" xr:uid="{00000000-0005-0000-0000-0000587F0000}"/>
    <cellStyle name="Normal 5 10 2 29 5 8" xfId="32701" xr:uid="{00000000-0005-0000-0000-0000597F0000}"/>
    <cellStyle name="Normal 5 10 2 29 5 9" xfId="32702" xr:uid="{00000000-0005-0000-0000-00005A7F0000}"/>
    <cellStyle name="Normal 5 10 2 29 6" xfId="32703" xr:uid="{00000000-0005-0000-0000-00005B7F0000}"/>
    <cellStyle name="Normal 5 10 2 29 7" xfId="32704" xr:uid="{00000000-0005-0000-0000-00005C7F0000}"/>
    <cellStyle name="Normal 5 10 2 29 8" xfId="32705" xr:uid="{00000000-0005-0000-0000-00005D7F0000}"/>
    <cellStyle name="Normal 5 10 2 29 9" xfId="32706" xr:uid="{00000000-0005-0000-0000-00005E7F0000}"/>
    <cellStyle name="Normal 5 10 2 3" xfId="32707" xr:uid="{00000000-0005-0000-0000-00005F7F0000}"/>
    <cellStyle name="Normal 5 10 2 3 10" xfId="32708" xr:uid="{00000000-0005-0000-0000-0000607F0000}"/>
    <cellStyle name="Normal 5 10 2 3 11" xfId="32709" xr:uid="{00000000-0005-0000-0000-0000617F0000}"/>
    <cellStyle name="Normal 5 10 2 3 12" xfId="32710" xr:uid="{00000000-0005-0000-0000-0000627F0000}"/>
    <cellStyle name="Normal 5 10 2 3 13" xfId="32711" xr:uid="{00000000-0005-0000-0000-0000637F0000}"/>
    <cellStyle name="Normal 5 10 2 3 14" xfId="32712" xr:uid="{00000000-0005-0000-0000-0000647F0000}"/>
    <cellStyle name="Normal 5 10 2 3 2" xfId="32713" xr:uid="{00000000-0005-0000-0000-0000657F0000}"/>
    <cellStyle name="Normal 5 10 2 3 2 10" xfId="32714" xr:uid="{00000000-0005-0000-0000-0000667F0000}"/>
    <cellStyle name="Normal 5 10 2 3 2 2" xfId="32715" xr:uid="{00000000-0005-0000-0000-0000677F0000}"/>
    <cellStyle name="Normal 5 10 2 3 2 3" xfId="32716" xr:uid="{00000000-0005-0000-0000-0000687F0000}"/>
    <cellStyle name="Normal 5 10 2 3 2 4" xfId="32717" xr:uid="{00000000-0005-0000-0000-0000697F0000}"/>
    <cellStyle name="Normal 5 10 2 3 2 5" xfId="32718" xr:uid="{00000000-0005-0000-0000-00006A7F0000}"/>
    <cellStyle name="Normal 5 10 2 3 2 6" xfId="32719" xr:uid="{00000000-0005-0000-0000-00006B7F0000}"/>
    <cellStyle name="Normal 5 10 2 3 2 7" xfId="32720" xr:uid="{00000000-0005-0000-0000-00006C7F0000}"/>
    <cellStyle name="Normal 5 10 2 3 2 8" xfId="32721" xr:uid="{00000000-0005-0000-0000-00006D7F0000}"/>
    <cellStyle name="Normal 5 10 2 3 2 9" xfId="32722" xr:uid="{00000000-0005-0000-0000-00006E7F0000}"/>
    <cellStyle name="Normal 5 10 2 3 3" xfId="32723" xr:uid="{00000000-0005-0000-0000-00006F7F0000}"/>
    <cellStyle name="Normal 5 10 2 3 3 10" xfId="32724" xr:uid="{00000000-0005-0000-0000-0000707F0000}"/>
    <cellStyle name="Normal 5 10 2 3 3 2" xfId="32725" xr:uid="{00000000-0005-0000-0000-0000717F0000}"/>
    <cellStyle name="Normal 5 10 2 3 3 3" xfId="32726" xr:uid="{00000000-0005-0000-0000-0000727F0000}"/>
    <cellStyle name="Normal 5 10 2 3 3 4" xfId="32727" xr:uid="{00000000-0005-0000-0000-0000737F0000}"/>
    <cellStyle name="Normal 5 10 2 3 3 5" xfId="32728" xr:uid="{00000000-0005-0000-0000-0000747F0000}"/>
    <cellStyle name="Normal 5 10 2 3 3 6" xfId="32729" xr:uid="{00000000-0005-0000-0000-0000757F0000}"/>
    <cellStyle name="Normal 5 10 2 3 3 7" xfId="32730" xr:uid="{00000000-0005-0000-0000-0000767F0000}"/>
    <cellStyle name="Normal 5 10 2 3 3 8" xfId="32731" xr:uid="{00000000-0005-0000-0000-0000777F0000}"/>
    <cellStyle name="Normal 5 10 2 3 3 9" xfId="32732" xr:uid="{00000000-0005-0000-0000-0000787F0000}"/>
    <cellStyle name="Normal 5 10 2 3 4" xfId="32733" xr:uid="{00000000-0005-0000-0000-0000797F0000}"/>
    <cellStyle name="Normal 5 10 2 3 4 10" xfId="32734" xr:uid="{00000000-0005-0000-0000-00007A7F0000}"/>
    <cellStyle name="Normal 5 10 2 3 4 2" xfId="32735" xr:uid="{00000000-0005-0000-0000-00007B7F0000}"/>
    <cellStyle name="Normal 5 10 2 3 4 3" xfId="32736" xr:uid="{00000000-0005-0000-0000-00007C7F0000}"/>
    <cellStyle name="Normal 5 10 2 3 4 4" xfId="32737" xr:uid="{00000000-0005-0000-0000-00007D7F0000}"/>
    <cellStyle name="Normal 5 10 2 3 4 5" xfId="32738" xr:uid="{00000000-0005-0000-0000-00007E7F0000}"/>
    <cellStyle name="Normal 5 10 2 3 4 6" xfId="32739" xr:uid="{00000000-0005-0000-0000-00007F7F0000}"/>
    <cellStyle name="Normal 5 10 2 3 4 7" xfId="32740" xr:uid="{00000000-0005-0000-0000-0000807F0000}"/>
    <cellStyle name="Normal 5 10 2 3 4 8" xfId="32741" xr:uid="{00000000-0005-0000-0000-0000817F0000}"/>
    <cellStyle name="Normal 5 10 2 3 4 9" xfId="32742" xr:uid="{00000000-0005-0000-0000-0000827F0000}"/>
    <cellStyle name="Normal 5 10 2 3 5" xfId="32743" xr:uid="{00000000-0005-0000-0000-0000837F0000}"/>
    <cellStyle name="Normal 5 10 2 3 5 10" xfId="32744" xr:uid="{00000000-0005-0000-0000-0000847F0000}"/>
    <cellStyle name="Normal 5 10 2 3 5 2" xfId="32745" xr:uid="{00000000-0005-0000-0000-0000857F0000}"/>
    <cellStyle name="Normal 5 10 2 3 5 3" xfId="32746" xr:uid="{00000000-0005-0000-0000-0000867F0000}"/>
    <cellStyle name="Normal 5 10 2 3 5 4" xfId="32747" xr:uid="{00000000-0005-0000-0000-0000877F0000}"/>
    <cellStyle name="Normal 5 10 2 3 5 5" xfId="32748" xr:uid="{00000000-0005-0000-0000-0000887F0000}"/>
    <cellStyle name="Normal 5 10 2 3 5 6" xfId="32749" xr:uid="{00000000-0005-0000-0000-0000897F0000}"/>
    <cellStyle name="Normal 5 10 2 3 5 7" xfId="32750" xr:uid="{00000000-0005-0000-0000-00008A7F0000}"/>
    <cellStyle name="Normal 5 10 2 3 5 8" xfId="32751" xr:uid="{00000000-0005-0000-0000-00008B7F0000}"/>
    <cellStyle name="Normal 5 10 2 3 5 9" xfId="32752" xr:uid="{00000000-0005-0000-0000-00008C7F0000}"/>
    <cellStyle name="Normal 5 10 2 3 6" xfId="32753" xr:uid="{00000000-0005-0000-0000-00008D7F0000}"/>
    <cellStyle name="Normal 5 10 2 3 7" xfId="32754" xr:uid="{00000000-0005-0000-0000-00008E7F0000}"/>
    <cellStyle name="Normal 5 10 2 3 8" xfId="32755" xr:uid="{00000000-0005-0000-0000-00008F7F0000}"/>
    <cellStyle name="Normal 5 10 2 3 9" xfId="32756" xr:uid="{00000000-0005-0000-0000-0000907F0000}"/>
    <cellStyle name="Normal 5 10 2 30" xfId="32757" xr:uid="{00000000-0005-0000-0000-0000917F0000}"/>
    <cellStyle name="Normal 5 10 2 30 10" xfId="32758" xr:uid="{00000000-0005-0000-0000-0000927F0000}"/>
    <cellStyle name="Normal 5 10 2 30 11" xfId="32759" xr:uid="{00000000-0005-0000-0000-0000937F0000}"/>
    <cellStyle name="Normal 5 10 2 30 12" xfId="32760" xr:uid="{00000000-0005-0000-0000-0000947F0000}"/>
    <cellStyle name="Normal 5 10 2 30 13" xfId="32761" xr:uid="{00000000-0005-0000-0000-0000957F0000}"/>
    <cellStyle name="Normal 5 10 2 30 14" xfId="32762" xr:uid="{00000000-0005-0000-0000-0000967F0000}"/>
    <cellStyle name="Normal 5 10 2 30 2" xfId="32763" xr:uid="{00000000-0005-0000-0000-0000977F0000}"/>
    <cellStyle name="Normal 5 10 2 30 2 10" xfId="32764" xr:uid="{00000000-0005-0000-0000-0000987F0000}"/>
    <cellStyle name="Normal 5 10 2 30 2 2" xfId="32765" xr:uid="{00000000-0005-0000-0000-0000997F0000}"/>
    <cellStyle name="Normal 5 10 2 30 2 3" xfId="32766" xr:uid="{00000000-0005-0000-0000-00009A7F0000}"/>
    <cellStyle name="Normal 5 10 2 30 2 4" xfId="32767" xr:uid="{00000000-0005-0000-0000-00009B7F0000}"/>
    <cellStyle name="Normal 5 10 2 30 2 5" xfId="32768" xr:uid="{00000000-0005-0000-0000-00009C7F0000}"/>
    <cellStyle name="Normal 5 10 2 30 2 6" xfId="32769" xr:uid="{00000000-0005-0000-0000-00009D7F0000}"/>
    <cellStyle name="Normal 5 10 2 30 2 7" xfId="32770" xr:uid="{00000000-0005-0000-0000-00009E7F0000}"/>
    <cellStyle name="Normal 5 10 2 30 2 8" xfId="32771" xr:uid="{00000000-0005-0000-0000-00009F7F0000}"/>
    <cellStyle name="Normal 5 10 2 30 2 9" xfId="32772" xr:uid="{00000000-0005-0000-0000-0000A07F0000}"/>
    <cellStyle name="Normal 5 10 2 30 3" xfId="32773" xr:uid="{00000000-0005-0000-0000-0000A17F0000}"/>
    <cellStyle name="Normal 5 10 2 30 3 10" xfId="32774" xr:uid="{00000000-0005-0000-0000-0000A27F0000}"/>
    <cellStyle name="Normal 5 10 2 30 3 2" xfId="32775" xr:uid="{00000000-0005-0000-0000-0000A37F0000}"/>
    <cellStyle name="Normal 5 10 2 30 3 3" xfId="32776" xr:uid="{00000000-0005-0000-0000-0000A47F0000}"/>
    <cellStyle name="Normal 5 10 2 30 3 4" xfId="32777" xr:uid="{00000000-0005-0000-0000-0000A57F0000}"/>
    <cellStyle name="Normal 5 10 2 30 3 5" xfId="32778" xr:uid="{00000000-0005-0000-0000-0000A67F0000}"/>
    <cellStyle name="Normal 5 10 2 30 3 6" xfId="32779" xr:uid="{00000000-0005-0000-0000-0000A77F0000}"/>
    <cellStyle name="Normal 5 10 2 30 3 7" xfId="32780" xr:uid="{00000000-0005-0000-0000-0000A87F0000}"/>
    <cellStyle name="Normal 5 10 2 30 3 8" xfId="32781" xr:uid="{00000000-0005-0000-0000-0000A97F0000}"/>
    <cellStyle name="Normal 5 10 2 30 3 9" xfId="32782" xr:uid="{00000000-0005-0000-0000-0000AA7F0000}"/>
    <cellStyle name="Normal 5 10 2 30 4" xfId="32783" xr:uid="{00000000-0005-0000-0000-0000AB7F0000}"/>
    <cellStyle name="Normal 5 10 2 30 4 10" xfId="32784" xr:uid="{00000000-0005-0000-0000-0000AC7F0000}"/>
    <cellStyle name="Normal 5 10 2 30 4 2" xfId="32785" xr:uid="{00000000-0005-0000-0000-0000AD7F0000}"/>
    <cellStyle name="Normal 5 10 2 30 4 3" xfId="32786" xr:uid="{00000000-0005-0000-0000-0000AE7F0000}"/>
    <cellStyle name="Normal 5 10 2 30 4 4" xfId="32787" xr:uid="{00000000-0005-0000-0000-0000AF7F0000}"/>
    <cellStyle name="Normal 5 10 2 30 4 5" xfId="32788" xr:uid="{00000000-0005-0000-0000-0000B07F0000}"/>
    <cellStyle name="Normal 5 10 2 30 4 6" xfId="32789" xr:uid="{00000000-0005-0000-0000-0000B17F0000}"/>
    <cellStyle name="Normal 5 10 2 30 4 7" xfId="32790" xr:uid="{00000000-0005-0000-0000-0000B27F0000}"/>
    <cellStyle name="Normal 5 10 2 30 4 8" xfId="32791" xr:uid="{00000000-0005-0000-0000-0000B37F0000}"/>
    <cellStyle name="Normal 5 10 2 30 4 9" xfId="32792" xr:uid="{00000000-0005-0000-0000-0000B47F0000}"/>
    <cellStyle name="Normal 5 10 2 30 5" xfId="32793" xr:uid="{00000000-0005-0000-0000-0000B57F0000}"/>
    <cellStyle name="Normal 5 10 2 30 5 10" xfId="32794" xr:uid="{00000000-0005-0000-0000-0000B67F0000}"/>
    <cellStyle name="Normal 5 10 2 30 5 2" xfId="32795" xr:uid="{00000000-0005-0000-0000-0000B77F0000}"/>
    <cellStyle name="Normal 5 10 2 30 5 3" xfId="32796" xr:uid="{00000000-0005-0000-0000-0000B87F0000}"/>
    <cellStyle name="Normal 5 10 2 30 5 4" xfId="32797" xr:uid="{00000000-0005-0000-0000-0000B97F0000}"/>
    <cellStyle name="Normal 5 10 2 30 5 5" xfId="32798" xr:uid="{00000000-0005-0000-0000-0000BA7F0000}"/>
    <cellStyle name="Normal 5 10 2 30 5 6" xfId="32799" xr:uid="{00000000-0005-0000-0000-0000BB7F0000}"/>
    <cellStyle name="Normal 5 10 2 30 5 7" xfId="32800" xr:uid="{00000000-0005-0000-0000-0000BC7F0000}"/>
    <cellStyle name="Normal 5 10 2 30 5 8" xfId="32801" xr:uid="{00000000-0005-0000-0000-0000BD7F0000}"/>
    <cellStyle name="Normal 5 10 2 30 5 9" xfId="32802" xr:uid="{00000000-0005-0000-0000-0000BE7F0000}"/>
    <cellStyle name="Normal 5 10 2 30 6" xfId="32803" xr:uid="{00000000-0005-0000-0000-0000BF7F0000}"/>
    <cellStyle name="Normal 5 10 2 30 7" xfId="32804" xr:uid="{00000000-0005-0000-0000-0000C07F0000}"/>
    <cellStyle name="Normal 5 10 2 30 8" xfId="32805" xr:uid="{00000000-0005-0000-0000-0000C17F0000}"/>
    <cellStyle name="Normal 5 10 2 30 9" xfId="32806" xr:uid="{00000000-0005-0000-0000-0000C27F0000}"/>
    <cellStyle name="Normal 5 10 2 31" xfId="32807" xr:uid="{00000000-0005-0000-0000-0000C37F0000}"/>
    <cellStyle name="Normal 5 10 2 31 10" xfId="32808" xr:uid="{00000000-0005-0000-0000-0000C47F0000}"/>
    <cellStyle name="Normal 5 10 2 31 11" xfId="32809" xr:uid="{00000000-0005-0000-0000-0000C57F0000}"/>
    <cellStyle name="Normal 5 10 2 31 12" xfId="32810" xr:uid="{00000000-0005-0000-0000-0000C67F0000}"/>
    <cellStyle name="Normal 5 10 2 31 13" xfId="32811" xr:uid="{00000000-0005-0000-0000-0000C77F0000}"/>
    <cellStyle name="Normal 5 10 2 31 14" xfId="32812" xr:uid="{00000000-0005-0000-0000-0000C87F0000}"/>
    <cellStyle name="Normal 5 10 2 31 2" xfId="32813" xr:uid="{00000000-0005-0000-0000-0000C97F0000}"/>
    <cellStyle name="Normal 5 10 2 31 2 10" xfId="32814" xr:uid="{00000000-0005-0000-0000-0000CA7F0000}"/>
    <cellStyle name="Normal 5 10 2 31 2 2" xfId="32815" xr:uid="{00000000-0005-0000-0000-0000CB7F0000}"/>
    <cellStyle name="Normal 5 10 2 31 2 3" xfId="32816" xr:uid="{00000000-0005-0000-0000-0000CC7F0000}"/>
    <cellStyle name="Normal 5 10 2 31 2 4" xfId="32817" xr:uid="{00000000-0005-0000-0000-0000CD7F0000}"/>
    <cellStyle name="Normal 5 10 2 31 2 5" xfId="32818" xr:uid="{00000000-0005-0000-0000-0000CE7F0000}"/>
    <cellStyle name="Normal 5 10 2 31 2 6" xfId="32819" xr:uid="{00000000-0005-0000-0000-0000CF7F0000}"/>
    <cellStyle name="Normal 5 10 2 31 2 7" xfId="32820" xr:uid="{00000000-0005-0000-0000-0000D07F0000}"/>
    <cellStyle name="Normal 5 10 2 31 2 8" xfId="32821" xr:uid="{00000000-0005-0000-0000-0000D17F0000}"/>
    <cellStyle name="Normal 5 10 2 31 2 9" xfId="32822" xr:uid="{00000000-0005-0000-0000-0000D27F0000}"/>
    <cellStyle name="Normal 5 10 2 31 3" xfId="32823" xr:uid="{00000000-0005-0000-0000-0000D37F0000}"/>
    <cellStyle name="Normal 5 10 2 31 3 10" xfId="32824" xr:uid="{00000000-0005-0000-0000-0000D47F0000}"/>
    <cellStyle name="Normal 5 10 2 31 3 2" xfId="32825" xr:uid="{00000000-0005-0000-0000-0000D57F0000}"/>
    <cellStyle name="Normal 5 10 2 31 3 3" xfId="32826" xr:uid="{00000000-0005-0000-0000-0000D67F0000}"/>
    <cellStyle name="Normal 5 10 2 31 3 4" xfId="32827" xr:uid="{00000000-0005-0000-0000-0000D77F0000}"/>
    <cellStyle name="Normal 5 10 2 31 3 5" xfId="32828" xr:uid="{00000000-0005-0000-0000-0000D87F0000}"/>
    <cellStyle name="Normal 5 10 2 31 3 6" xfId="32829" xr:uid="{00000000-0005-0000-0000-0000D97F0000}"/>
    <cellStyle name="Normal 5 10 2 31 3 7" xfId="32830" xr:uid="{00000000-0005-0000-0000-0000DA7F0000}"/>
    <cellStyle name="Normal 5 10 2 31 3 8" xfId="32831" xr:uid="{00000000-0005-0000-0000-0000DB7F0000}"/>
    <cellStyle name="Normal 5 10 2 31 3 9" xfId="32832" xr:uid="{00000000-0005-0000-0000-0000DC7F0000}"/>
    <cellStyle name="Normal 5 10 2 31 4" xfId="32833" xr:uid="{00000000-0005-0000-0000-0000DD7F0000}"/>
    <cellStyle name="Normal 5 10 2 31 4 10" xfId="32834" xr:uid="{00000000-0005-0000-0000-0000DE7F0000}"/>
    <cellStyle name="Normal 5 10 2 31 4 2" xfId="32835" xr:uid="{00000000-0005-0000-0000-0000DF7F0000}"/>
    <cellStyle name="Normal 5 10 2 31 4 3" xfId="32836" xr:uid="{00000000-0005-0000-0000-0000E07F0000}"/>
    <cellStyle name="Normal 5 10 2 31 4 4" xfId="32837" xr:uid="{00000000-0005-0000-0000-0000E17F0000}"/>
    <cellStyle name="Normal 5 10 2 31 4 5" xfId="32838" xr:uid="{00000000-0005-0000-0000-0000E27F0000}"/>
    <cellStyle name="Normal 5 10 2 31 4 6" xfId="32839" xr:uid="{00000000-0005-0000-0000-0000E37F0000}"/>
    <cellStyle name="Normal 5 10 2 31 4 7" xfId="32840" xr:uid="{00000000-0005-0000-0000-0000E47F0000}"/>
    <cellStyle name="Normal 5 10 2 31 4 8" xfId="32841" xr:uid="{00000000-0005-0000-0000-0000E57F0000}"/>
    <cellStyle name="Normal 5 10 2 31 4 9" xfId="32842" xr:uid="{00000000-0005-0000-0000-0000E67F0000}"/>
    <cellStyle name="Normal 5 10 2 31 5" xfId="32843" xr:uid="{00000000-0005-0000-0000-0000E77F0000}"/>
    <cellStyle name="Normal 5 10 2 31 5 10" xfId="32844" xr:uid="{00000000-0005-0000-0000-0000E87F0000}"/>
    <cellStyle name="Normal 5 10 2 31 5 2" xfId="32845" xr:uid="{00000000-0005-0000-0000-0000E97F0000}"/>
    <cellStyle name="Normal 5 10 2 31 5 3" xfId="32846" xr:uid="{00000000-0005-0000-0000-0000EA7F0000}"/>
    <cellStyle name="Normal 5 10 2 31 5 4" xfId="32847" xr:uid="{00000000-0005-0000-0000-0000EB7F0000}"/>
    <cellStyle name="Normal 5 10 2 31 5 5" xfId="32848" xr:uid="{00000000-0005-0000-0000-0000EC7F0000}"/>
    <cellStyle name="Normal 5 10 2 31 5 6" xfId="32849" xr:uid="{00000000-0005-0000-0000-0000ED7F0000}"/>
    <cellStyle name="Normal 5 10 2 31 5 7" xfId="32850" xr:uid="{00000000-0005-0000-0000-0000EE7F0000}"/>
    <cellStyle name="Normal 5 10 2 31 5 8" xfId="32851" xr:uid="{00000000-0005-0000-0000-0000EF7F0000}"/>
    <cellStyle name="Normal 5 10 2 31 5 9" xfId="32852" xr:uid="{00000000-0005-0000-0000-0000F07F0000}"/>
    <cellStyle name="Normal 5 10 2 31 6" xfId="32853" xr:uid="{00000000-0005-0000-0000-0000F17F0000}"/>
    <cellStyle name="Normal 5 10 2 31 7" xfId="32854" xr:uid="{00000000-0005-0000-0000-0000F27F0000}"/>
    <cellStyle name="Normal 5 10 2 31 8" xfId="32855" xr:uid="{00000000-0005-0000-0000-0000F37F0000}"/>
    <cellStyle name="Normal 5 10 2 31 9" xfId="32856" xr:uid="{00000000-0005-0000-0000-0000F47F0000}"/>
    <cellStyle name="Normal 5 10 2 32" xfId="32857" xr:uid="{00000000-0005-0000-0000-0000F57F0000}"/>
    <cellStyle name="Normal 5 10 2 32 10" xfId="32858" xr:uid="{00000000-0005-0000-0000-0000F67F0000}"/>
    <cellStyle name="Normal 5 10 2 32 11" xfId="32859" xr:uid="{00000000-0005-0000-0000-0000F77F0000}"/>
    <cellStyle name="Normal 5 10 2 32 12" xfId="32860" xr:uid="{00000000-0005-0000-0000-0000F87F0000}"/>
    <cellStyle name="Normal 5 10 2 32 13" xfId="32861" xr:uid="{00000000-0005-0000-0000-0000F97F0000}"/>
    <cellStyle name="Normal 5 10 2 32 14" xfId="32862" xr:uid="{00000000-0005-0000-0000-0000FA7F0000}"/>
    <cellStyle name="Normal 5 10 2 32 2" xfId="32863" xr:uid="{00000000-0005-0000-0000-0000FB7F0000}"/>
    <cellStyle name="Normal 5 10 2 32 2 10" xfId="32864" xr:uid="{00000000-0005-0000-0000-0000FC7F0000}"/>
    <cellStyle name="Normal 5 10 2 32 2 2" xfId="32865" xr:uid="{00000000-0005-0000-0000-0000FD7F0000}"/>
    <cellStyle name="Normal 5 10 2 32 2 3" xfId="32866" xr:uid="{00000000-0005-0000-0000-0000FE7F0000}"/>
    <cellStyle name="Normal 5 10 2 32 2 4" xfId="32867" xr:uid="{00000000-0005-0000-0000-0000FF7F0000}"/>
    <cellStyle name="Normal 5 10 2 32 2 5" xfId="32868" xr:uid="{00000000-0005-0000-0000-000000800000}"/>
    <cellStyle name="Normal 5 10 2 32 2 6" xfId="32869" xr:uid="{00000000-0005-0000-0000-000001800000}"/>
    <cellStyle name="Normal 5 10 2 32 2 7" xfId="32870" xr:uid="{00000000-0005-0000-0000-000002800000}"/>
    <cellStyle name="Normal 5 10 2 32 2 8" xfId="32871" xr:uid="{00000000-0005-0000-0000-000003800000}"/>
    <cellStyle name="Normal 5 10 2 32 2 9" xfId="32872" xr:uid="{00000000-0005-0000-0000-000004800000}"/>
    <cellStyle name="Normal 5 10 2 32 3" xfId="32873" xr:uid="{00000000-0005-0000-0000-000005800000}"/>
    <cellStyle name="Normal 5 10 2 32 3 10" xfId="32874" xr:uid="{00000000-0005-0000-0000-000006800000}"/>
    <cellStyle name="Normal 5 10 2 32 3 2" xfId="32875" xr:uid="{00000000-0005-0000-0000-000007800000}"/>
    <cellStyle name="Normal 5 10 2 32 3 3" xfId="32876" xr:uid="{00000000-0005-0000-0000-000008800000}"/>
    <cellStyle name="Normal 5 10 2 32 3 4" xfId="32877" xr:uid="{00000000-0005-0000-0000-000009800000}"/>
    <cellStyle name="Normal 5 10 2 32 3 5" xfId="32878" xr:uid="{00000000-0005-0000-0000-00000A800000}"/>
    <cellStyle name="Normal 5 10 2 32 3 6" xfId="32879" xr:uid="{00000000-0005-0000-0000-00000B800000}"/>
    <cellStyle name="Normal 5 10 2 32 3 7" xfId="32880" xr:uid="{00000000-0005-0000-0000-00000C800000}"/>
    <cellStyle name="Normal 5 10 2 32 3 8" xfId="32881" xr:uid="{00000000-0005-0000-0000-00000D800000}"/>
    <cellStyle name="Normal 5 10 2 32 3 9" xfId="32882" xr:uid="{00000000-0005-0000-0000-00000E800000}"/>
    <cellStyle name="Normal 5 10 2 32 4" xfId="32883" xr:uid="{00000000-0005-0000-0000-00000F800000}"/>
    <cellStyle name="Normal 5 10 2 32 4 10" xfId="32884" xr:uid="{00000000-0005-0000-0000-000010800000}"/>
    <cellStyle name="Normal 5 10 2 32 4 2" xfId="32885" xr:uid="{00000000-0005-0000-0000-000011800000}"/>
    <cellStyle name="Normal 5 10 2 32 4 3" xfId="32886" xr:uid="{00000000-0005-0000-0000-000012800000}"/>
    <cellStyle name="Normal 5 10 2 32 4 4" xfId="32887" xr:uid="{00000000-0005-0000-0000-000013800000}"/>
    <cellStyle name="Normal 5 10 2 32 4 5" xfId="32888" xr:uid="{00000000-0005-0000-0000-000014800000}"/>
    <cellStyle name="Normal 5 10 2 32 4 6" xfId="32889" xr:uid="{00000000-0005-0000-0000-000015800000}"/>
    <cellStyle name="Normal 5 10 2 32 4 7" xfId="32890" xr:uid="{00000000-0005-0000-0000-000016800000}"/>
    <cellStyle name="Normal 5 10 2 32 4 8" xfId="32891" xr:uid="{00000000-0005-0000-0000-000017800000}"/>
    <cellStyle name="Normal 5 10 2 32 4 9" xfId="32892" xr:uid="{00000000-0005-0000-0000-000018800000}"/>
    <cellStyle name="Normal 5 10 2 32 5" xfId="32893" xr:uid="{00000000-0005-0000-0000-000019800000}"/>
    <cellStyle name="Normal 5 10 2 32 5 10" xfId="32894" xr:uid="{00000000-0005-0000-0000-00001A800000}"/>
    <cellStyle name="Normal 5 10 2 32 5 2" xfId="32895" xr:uid="{00000000-0005-0000-0000-00001B800000}"/>
    <cellStyle name="Normal 5 10 2 32 5 3" xfId="32896" xr:uid="{00000000-0005-0000-0000-00001C800000}"/>
    <cellStyle name="Normal 5 10 2 32 5 4" xfId="32897" xr:uid="{00000000-0005-0000-0000-00001D800000}"/>
    <cellStyle name="Normal 5 10 2 32 5 5" xfId="32898" xr:uid="{00000000-0005-0000-0000-00001E800000}"/>
    <cellStyle name="Normal 5 10 2 32 5 6" xfId="32899" xr:uid="{00000000-0005-0000-0000-00001F800000}"/>
    <cellStyle name="Normal 5 10 2 32 5 7" xfId="32900" xr:uid="{00000000-0005-0000-0000-000020800000}"/>
    <cellStyle name="Normal 5 10 2 32 5 8" xfId="32901" xr:uid="{00000000-0005-0000-0000-000021800000}"/>
    <cellStyle name="Normal 5 10 2 32 5 9" xfId="32902" xr:uid="{00000000-0005-0000-0000-000022800000}"/>
    <cellStyle name="Normal 5 10 2 32 6" xfId="32903" xr:uid="{00000000-0005-0000-0000-000023800000}"/>
    <cellStyle name="Normal 5 10 2 32 7" xfId="32904" xr:uid="{00000000-0005-0000-0000-000024800000}"/>
    <cellStyle name="Normal 5 10 2 32 8" xfId="32905" xr:uid="{00000000-0005-0000-0000-000025800000}"/>
    <cellStyle name="Normal 5 10 2 32 9" xfId="32906" xr:uid="{00000000-0005-0000-0000-000026800000}"/>
    <cellStyle name="Normal 5 10 2 33" xfId="32907" xr:uid="{00000000-0005-0000-0000-000027800000}"/>
    <cellStyle name="Normal 5 10 2 33 10" xfId="32908" xr:uid="{00000000-0005-0000-0000-000028800000}"/>
    <cellStyle name="Normal 5 10 2 33 11" xfId="32909" xr:uid="{00000000-0005-0000-0000-000029800000}"/>
    <cellStyle name="Normal 5 10 2 33 12" xfId="32910" xr:uid="{00000000-0005-0000-0000-00002A800000}"/>
    <cellStyle name="Normal 5 10 2 33 13" xfId="32911" xr:uid="{00000000-0005-0000-0000-00002B800000}"/>
    <cellStyle name="Normal 5 10 2 33 14" xfId="32912" xr:uid="{00000000-0005-0000-0000-00002C800000}"/>
    <cellStyle name="Normal 5 10 2 33 2" xfId="32913" xr:uid="{00000000-0005-0000-0000-00002D800000}"/>
    <cellStyle name="Normal 5 10 2 33 2 10" xfId="32914" xr:uid="{00000000-0005-0000-0000-00002E800000}"/>
    <cellStyle name="Normal 5 10 2 33 2 2" xfId="32915" xr:uid="{00000000-0005-0000-0000-00002F800000}"/>
    <cellStyle name="Normal 5 10 2 33 2 3" xfId="32916" xr:uid="{00000000-0005-0000-0000-000030800000}"/>
    <cellStyle name="Normal 5 10 2 33 2 4" xfId="32917" xr:uid="{00000000-0005-0000-0000-000031800000}"/>
    <cellStyle name="Normal 5 10 2 33 2 5" xfId="32918" xr:uid="{00000000-0005-0000-0000-000032800000}"/>
    <cellStyle name="Normal 5 10 2 33 2 6" xfId="32919" xr:uid="{00000000-0005-0000-0000-000033800000}"/>
    <cellStyle name="Normal 5 10 2 33 2 7" xfId="32920" xr:uid="{00000000-0005-0000-0000-000034800000}"/>
    <cellStyle name="Normal 5 10 2 33 2 8" xfId="32921" xr:uid="{00000000-0005-0000-0000-000035800000}"/>
    <cellStyle name="Normal 5 10 2 33 2 9" xfId="32922" xr:uid="{00000000-0005-0000-0000-000036800000}"/>
    <cellStyle name="Normal 5 10 2 33 3" xfId="32923" xr:uid="{00000000-0005-0000-0000-000037800000}"/>
    <cellStyle name="Normal 5 10 2 33 3 10" xfId="32924" xr:uid="{00000000-0005-0000-0000-000038800000}"/>
    <cellStyle name="Normal 5 10 2 33 3 2" xfId="32925" xr:uid="{00000000-0005-0000-0000-000039800000}"/>
    <cellStyle name="Normal 5 10 2 33 3 3" xfId="32926" xr:uid="{00000000-0005-0000-0000-00003A800000}"/>
    <cellStyle name="Normal 5 10 2 33 3 4" xfId="32927" xr:uid="{00000000-0005-0000-0000-00003B800000}"/>
    <cellStyle name="Normal 5 10 2 33 3 5" xfId="32928" xr:uid="{00000000-0005-0000-0000-00003C800000}"/>
    <cellStyle name="Normal 5 10 2 33 3 6" xfId="32929" xr:uid="{00000000-0005-0000-0000-00003D800000}"/>
    <cellStyle name="Normal 5 10 2 33 3 7" xfId="32930" xr:uid="{00000000-0005-0000-0000-00003E800000}"/>
    <cellStyle name="Normal 5 10 2 33 3 8" xfId="32931" xr:uid="{00000000-0005-0000-0000-00003F800000}"/>
    <cellStyle name="Normal 5 10 2 33 3 9" xfId="32932" xr:uid="{00000000-0005-0000-0000-000040800000}"/>
    <cellStyle name="Normal 5 10 2 33 4" xfId="32933" xr:uid="{00000000-0005-0000-0000-000041800000}"/>
    <cellStyle name="Normal 5 10 2 33 4 10" xfId="32934" xr:uid="{00000000-0005-0000-0000-000042800000}"/>
    <cellStyle name="Normal 5 10 2 33 4 2" xfId="32935" xr:uid="{00000000-0005-0000-0000-000043800000}"/>
    <cellStyle name="Normal 5 10 2 33 4 3" xfId="32936" xr:uid="{00000000-0005-0000-0000-000044800000}"/>
    <cellStyle name="Normal 5 10 2 33 4 4" xfId="32937" xr:uid="{00000000-0005-0000-0000-000045800000}"/>
    <cellStyle name="Normal 5 10 2 33 4 5" xfId="32938" xr:uid="{00000000-0005-0000-0000-000046800000}"/>
    <cellStyle name="Normal 5 10 2 33 4 6" xfId="32939" xr:uid="{00000000-0005-0000-0000-000047800000}"/>
    <cellStyle name="Normal 5 10 2 33 4 7" xfId="32940" xr:uid="{00000000-0005-0000-0000-000048800000}"/>
    <cellStyle name="Normal 5 10 2 33 4 8" xfId="32941" xr:uid="{00000000-0005-0000-0000-000049800000}"/>
    <cellStyle name="Normal 5 10 2 33 4 9" xfId="32942" xr:uid="{00000000-0005-0000-0000-00004A800000}"/>
    <cellStyle name="Normal 5 10 2 33 5" xfId="32943" xr:uid="{00000000-0005-0000-0000-00004B800000}"/>
    <cellStyle name="Normal 5 10 2 33 5 10" xfId="32944" xr:uid="{00000000-0005-0000-0000-00004C800000}"/>
    <cellStyle name="Normal 5 10 2 33 5 2" xfId="32945" xr:uid="{00000000-0005-0000-0000-00004D800000}"/>
    <cellStyle name="Normal 5 10 2 33 5 3" xfId="32946" xr:uid="{00000000-0005-0000-0000-00004E800000}"/>
    <cellStyle name="Normal 5 10 2 33 5 4" xfId="32947" xr:uid="{00000000-0005-0000-0000-00004F800000}"/>
    <cellStyle name="Normal 5 10 2 33 5 5" xfId="32948" xr:uid="{00000000-0005-0000-0000-000050800000}"/>
    <cellStyle name="Normal 5 10 2 33 5 6" xfId="32949" xr:uid="{00000000-0005-0000-0000-000051800000}"/>
    <cellStyle name="Normal 5 10 2 33 5 7" xfId="32950" xr:uid="{00000000-0005-0000-0000-000052800000}"/>
    <cellStyle name="Normal 5 10 2 33 5 8" xfId="32951" xr:uid="{00000000-0005-0000-0000-000053800000}"/>
    <cellStyle name="Normal 5 10 2 33 5 9" xfId="32952" xr:uid="{00000000-0005-0000-0000-000054800000}"/>
    <cellStyle name="Normal 5 10 2 33 6" xfId="32953" xr:uid="{00000000-0005-0000-0000-000055800000}"/>
    <cellStyle name="Normal 5 10 2 33 7" xfId="32954" xr:uid="{00000000-0005-0000-0000-000056800000}"/>
    <cellStyle name="Normal 5 10 2 33 8" xfId="32955" xr:uid="{00000000-0005-0000-0000-000057800000}"/>
    <cellStyle name="Normal 5 10 2 33 9" xfId="32956" xr:uid="{00000000-0005-0000-0000-000058800000}"/>
    <cellStyle name="Normal 5 10 2 34" xfId="32957" xr:uid="{00000000-0005-0000-0000-000059800000}"/>
    <cellStyle name="Normal 5 10 2 34 10" xfId="32958" xr:uid="{00000000-0005-0000-0000-00005A800000}"/>
    <cellStyle name="Normal 5 10 2 34 2" xfId="32959" xr:uid="{00000000-0005-0000-0000-00005B800000}"/>
    <cellStyle name="Normal 5 10 2 34 3" xfId="32960" xr:uid="{00000000-0005-0000-0000-00005C800000}"/>
    <cellStyle name="Normal 5 10 2 34 4" xfId="32961" xr:uid="{00000000-0005-0000-0000-00005D800000}"/>
    <cellStyle name="Normal 5 10 2 34 5" xfId="32962" xr:uid="{00000000-0005-0000-0000-00005E800000}"/>
    <cellStyle name="Normal 5 10 2 34 6" xfId="32963" xr:uid="{00000000-0005-0000-0000-00005F800000}"/>
    <cellStyle name="Normal 5 10 2 34 7" xfId="32964" xr:uid="{00000000-0005-0000-0000-000060800000}"/>
    <cellStyle name="Normal 5 10 2 34 8" xfId="32965" xr:uid="{00000000-0005-0000-0000-000061800000}"/>
    <cellStyle name="Normal 5 10 2 34 9" xfId="32966" xr:uid="{00000000-0005-0000-0000-000062800000}"/>
    <cellStyle name="Normal 5 10 2 35" xfId="32967" xr:uid="{00000000-0005-0000-0000-000063800000}"/>
    <cellStyle name="Normal 5 10 2 35 10" xfId="32968" xr:uid="{00000000-0005-0000-0000-000064800000}"/>
    <cellStyle name="Normal 5 10 2 35 2" xfId="32969" xr:uid="{00000000-0005-0000-0000-000065800000}"/>
    <cellStyle name="Normal 5 10 2 35 3" xfId="32970" xr:uid="{00000000-0005-0000-0000-000066800000}"/>
    <cellStyle name="Normal 5 10 2 35 4" xfId="32971" xr:uid="{00000000-0005-0000-0000-000067800000}"/>
    <cellStyle name="Normal 5 10 2 35 5" xfId="32972" xr:uid="{00000000-0005-0000-0000-000068800000}"/>
    <cellStyle name="Normal 5 10 2 35 6" xfId="32973" xr:uid="{00000000-0005-0000-0000-000069800000}"/>
    <cellStyle name="Normal 5 10 2 35 7" xfId="32974" xr:uid="{00000000-0005-0000-0000-00006A800000}"/>
    <cellStyle name="Normal 5 10 2 35 8" xfId="32975" xr:uid="{00000000-0005-0000-0000-00006B800000}"/>
    <cellStyle name="Normal 5 10 2 35 9" xfId="32976" xr:uid="{00000000-0005-0000-0000-00006C800000}"/>
    <cellStyle name="Normal 5 10 2 36" xfId="32977" xr:uid="{00000000-0005-0000-0000-00006D800000}"/>
    <cellStyle name="Normal 5 10 2 36 10" xfId="32978" xr:uid="{00000000-0005-0000-0000-00006E800000}"/>
    <cellStyle name="Normal 5 10 2 36 2" xfId="32979" xr:uid="{00000000-0005-0000-0000-00006F800000}"/>
    <cellStyle name="Normal 5 10 2 36 3" xfId="32980" xr:uid="{00000000-0005-0000-0000-000070800000}"/>
    <cellStyle name="Normal 5 10 2 36 4" xfId="32981" xr:uid="{00000000-0005-0000-0000-000071800000}"/>
    <cellStyle name="Normal 5 10 2 36 5" xfId="32982" xr:uid="{00000000-0005-0000-0000-000072800000}"/>
    <cellStyle name="Normal 5 10 2 36 6" xfId="32983" xr:uid="{00000000-0005-0000-0000-000073800000}"/>
    <cellStyle name="Normal 5 10 2 36 7" xfId="32984" xr:uid="{00000000-0005-0000-0000-000074800000}"/>
    <cellStyle name="Normal 5 10 2 36 8" xfId="32985" xr:uid="{00000000-0005-0000-0000-000075800000}"/>
    <cellStyle name="Normal 5 10 2 36 9" xfId="32986" xr:uid="{00000000-0005-0000-0000-000076800000}"/>
    <cellStyle name="Normal 5 10 2 37" xfId="32987" xr:uid="{00000000-0005-0000-0000-000077800000}"/>
    <cellStyle name="Normal 5 10 2 37 10" xfId="32988" xr:uid="{00000000-0005-0000-0000-000078800000}"/>
    <cellStyle name="Normal 5 10 2 37 2" xfId="32989" xr:uid="{00000000-0005-0000-0000-000079800000}"/>
    <cellStyle name="Normal 5 10 2 37 3" xfId="32990" xr:uid="{00000000-0005-0000-0000-00007A800000}"/>
    <cellStyle name="Normal 5 10 2 37 4" xfId="32991" xr:uid="{00000000-0005-0000-0000-00007B800000}"/>
    <cellStyle name="Normal 5 10 2 37 5" xfId="32992" xr:uid="{00000000-0005-0000-0000-00007C800000}"/>
    <cellStyle name="Normal 5 10 2 37 6" xfId="32993" xr:uid="{00000000-0005-0000-0000-00007D800000}"/>
    <cellStyle name="Normal 5 10 2 37 7" xfId="32994" xr:uid="{00000000-0005-0000-0000-00007E800000}"/>
    <cellStyle name="Normal 5 10 2 37 8" xfId="32995" xr:uid="{00000000-0005-0000-0000-00007F800000}"/>
    <cellStyle name="Normal 5 10 2 37 9" xfId="32996" xr:uid="{00000000-0005-0000-0000-000080800000}"/>
    <cellStyle name="Normal 5 10 2 38" xfId="32997" xr:uid="{00000000-0005-0000-0000-000081800000}"/>
    <cellStyle name="Normal 5 10 2 39" xfId="32998" xr:uid="{00000000-0005-0000-0000-000082800000}"/>
    <cellStyle name="Normal 5 10 2 4" xfId="32999" xr:uid="{00000000-0005-0000-0000-000083800000}"/>
    <cellStyle name="Normal 5 10 2 4 10" xfId="33000" xr:uid="{00000000-0005-0000-0000-000084800000}"/>
    <cellStyle name="Normal 5 10 2 4 11" xfId="33001" xr:uid="{00000000-0005-0000-0000-000085800000}"/>
    <cellStyle name="Normal 5 10 2 4 12" xfId="33002" xr:uid="{00000000-0005-0000-0000-000086800000}"/>
    <cellStyle name="Normal 5 10 2 4 13" xfId="33003" xr:uid="{00000000-0005-0000-0000-000087800000}"/>
    <cellStyle name="Normal 5 10 2 4 14" xfId="33004" xr:uid="{00000000-0005-0000-0000-000088800000}"/>
    <cellStyle name="Normal 5 10 2 4 2" xfId="33005" xr:uid="{00000000-0005-0000-0000-000089800000}"/>
    <cellStyle name="Normal 5 10 2 4 2 10" xfId="33006" xr:uid="{00000000-0005-0000-0000-00008A800000}"/>
    <cellStyle name="Normal 5 10 2 4 2 2" xfId="33007" xr:uid="{00000000-0005-0000-0000-00008B800000}"/>
    <cellStyle name="Normal 5 10 2 4 2 3" xfId="33008" xr:uid="{00000000-0005-0000-0000-00008C800000}"/>
    <cellStyle name="Normal 5 10 2 4 2 4" xfId="33009" xr:uid="{00000000-0005-0000-0000-00008D800000}"/>
    <cellStyle name="Normal 5 10 2 4 2 5" xfId="33010" xr:uid="{00000000-0005-0000-0000-00008E800000}"/>
    <cellStyle name="Normal 5 10 2 4 2 6" xfId="33011" xr:uid="{00000000-0005-0000-0000-00008F800000}"/>
    <cellStyle name="Normal 5 10 2 4 2 7" xfId="33012" xr:uid="{00000000-0005-0000-0000-000090800000}"/>
    <cellStyle name="Normal 5 10 2 4 2 8" xfId="33013" xr:uid="{00000000-0005-0000-0000-000091800000}"/>
    <cellStyle name="Normal 5 10 2 4 2 9" xfId="33014" xr:uid="{00000000-0005-0000-0000-000092800000}"/>
    <cellStyle name="Normal 5 10 2 4 3" xfId="33015" xr:uid="{00000000-0005-0000-0000-000093800000}"/>
    <cellStyle name="Normal 5 10 2 4 3 10" xfId="33016" xr:uid="{00000000-0005-0000-0000-000094800000}"/>
    <cellStyle name="Normal 5 10 2 4 3 2" xfId="33017" xr:uid="{00000000-0005-0000-0000-000095800000}"/>
    <cellStyle name="Normal 5 10 2 4 3 3" xfId="33018" xr:uid="{00000000-0005-0000-0000-000096800000}"/>
    <cellStyle name="Normal 5 10 2 4 3 4" xfId="33019" xr:uid="{00000000-0005-0000-0000-000097800000}"/>
    <cellStyle name="Normal 5 10 2 4 3 5" xfId="33020" xr:uid="{00000000-0005-0000-0000-000098800000}"/>
    <cellStyle name="Normal 5 10 2 4 3 6" xfId="33021" xr:uid="{00000000-0005-0000-0000-000099800000}"/>
    <cellStyle name="Normal 5 10 2 4 3 7" xfId="33022" xr:uid="{00000000-0005-0000-0000-00009A800000}"/>
    <cellStyle name="Normal 5 10 2 4 3 8" xfId="33023" xr:uid="{00000000-0005-0000-0000-00009B800000}"/>
    <cellStyle name="Normal 5 10 2 4 3 9" xfId="33024" xr:uid="{00000000-0005-0000-0000-00009C800000}"/>
    <cellStyle name="Normal 5 10 2 4 4" xfId="33025" xr:uid="{00000000-0005-0000-0000-00009D800000}"/>
    <cellStyle name="Normal 5 10 2 4 4 10" xfId="33026" xr:uid="{00000000-0005-0000-0000-00009E800000}"/>
    <cellStyle name="Normal 5 10 2 4 4 2" xfId="33027" xr:uid="{00000000-0005-0000-0000-00009F800000}"/>
    <cellStyle name="Normal 5 10 2 4 4 3" xfId="33028" xr:uid="{00000000-0005-0000-0000-0000A0800000}"/>
    <cellStyle name="Normal 5 10 2 4 4 4" xfId="33029" xr:uid="{00000000-0005-0000-0000-0000A1800000}"/>
    <cellStyle name="Normal 5 10 2 4 4 5" xfId="33030" xr:uid="{00000000-0005-0000-0000-0000A2800000}"/>
    <cellStyle name="Normal 5 10 2 4 4 6" xfId="33031" xr:uid="{00000000-0005-0000-0000-0000A3800000}"/>
    <cellStyle name="Normal 5 10 2 4 4 7" xfId="33032" xr:uid="{00000000-0005-0000-0000-0000A4800000}"/>
    <cellStyle name="Normal 5 10 2 4 4 8" xfId="33033" xr:uid="{00000000-0005-0000-0000-0000A5800000}"/>
    <cellStyle name="Normal 5 10 2 4 4 9" xfId="33034" xr:uid="{00000000-0005-0000-0000-0000A6800000}"/>
    <cellStyle name="Normal 5 10 2 4 5" xfId="33035" xr:uid="{00000000-0005-0000-0000-0000A7800000}"/>
    <cellStyle name="Normal 5 10 2 4 5 10" xfId="33036" xr:uid="{00000000-0005-0000-0000-0000A8800000}"/>
    <cellStyle name="Normal 5 10 2 4 5 2" xfId="33037" xr:uid="{00000000-0005-0000-0000-0000A9800000}"/>
    <cellStyle name="Normal 5 10 2 4 5 3" xfId="33038" xr:uid="{00000000-0005-0000-0000-0000AA800000}"/>
    <cellStyle name="Normal 5 10 2 4 5 4" xfId="33039" xr:uid="{00000000-0005-0000-0000-0000AB800000}"/>
    <cellStyle name="Normal 5 10 2 4 5 5" xfId="33040" xr:uid="{00000000-0005-0000-0000-0000AC800000}"/>
    <cellStyle name="Normal 5 10 2 4 5 6" xfId="33041" xr:uid="{00000000-0005-0000-0000-0000AD800000}"/>
    <cellStyle name="Normal 5 10 2 4 5 7" xfId="33042" xr:uid="{00000000-0005-0000-0000-0000AE800000}"/>
    <cellStyle name="Normal 5 10 2 4 5 8" xfId="33043" xr:uid="{00000000-0005-0000-0000-0000AF800000}"/>
    <cellStyle name="Normal 5 10 2 4 5 9" xfId="33044" xr:uid="{00000000-0005-0000-0000-0000B0800000}"/>
    <cellStyle name="Normal 5 10 2 4 6" xfId="33045" xr:uid="{00000000-0005-0000-0000-0000B1800000}"/>
    <cellStyle name="Normal 5 10 2 4 7" xfId="33046" xr:uid="{00000000-0005-0000-0000-0000B2800000}"/>
    <cellStyle name="Normal 5 10 2 4 8" xfId="33047" xr:uid="{00000000-0005-0000-0000-0000B3800000}"/>
    <cellStyle name="Normal 5 10 2 4 9" xfId="33048" xr:uid="{00000000-0005-0000-0000-0000B4800000}"/>
    <cellStyle name="Normal 5 10 2 40" xfId="33049" xr:uid="{00000000-0005-0000-0000-0000B5800000}"/>
    <cellStyle name="Normal 5 10 2 41" xfId="33050" xr:uid="{00000000-0005-0000-0000-0000B6800000}"/>
    <cellStyle name="Normal 5 10 2 42" xfId="33051" xr:uid="{00000000-0005-0000-0000-0000B7800000}"/>
    <cellStyle name="Normal 5 10 2 43" xfId="33052" xr:uid="{00000000-0005-0000-0000-0000B8800000}"/>
    <cellStyle name="Normal 5 10 2 44" xfId="33053" xr:uid="{00000000-0005-0000-0000-0000B9800000}"/>
    <cellStyle name="Normal 5 10 2 45" xfId="33054" xr:uid="{00000000-0005-0000-0000-0000BA800000}"/>
    <cellStyle name="Normal 5 10 2 46" xfId="33055" xr:uid="{00000000-0005-0000-0000-0000BB800000}"/>
    <cellStyle name="Normal 5 10 2 47" xfId="33056" xr:uid="{00000000-0005-0000-0000-0000BC800000}"/>
    <cellStyle name="Normal 5 10 2 48" xfId="33057" xr:uid="{00000000-0005-0000-0000-0000BD800000}"/>
    <cellStyle name="Normal 5 10 2 5" xfId="33058" xr:uid="{00000000-0005-0000-0000-0000BE800000}"/>
    <cellStyle name="Normal 5 10 2 5 10" xfId="33059" xr:uid="{00000000-0005-0000-0000-0000BF800000}"/>
    <cellStyle name="Normal 5 10 2 5 11" xfId="33060" xr:uid="{00000000-0005-0000-0000-0000C0800000}"/>
    <cellStyle name="Normal 5 10 2 5 12" xfId="33061" xr:uid="{00000000-0005-0000-0000-0000C1800000}"/>
    <cellStyle name="Normal 5 10 2 5 13" xfId="33062" xr:uid="{00000000-0005-0000-0000-0000C2800000}"/>
    <cellStyle name="Normal 5 10 2 5 14" xfId="33063" xr:uid="{00000000-0005-0000-0000-0000C3800000}"/>
    <cellStyle name="Normal 5 10 2 5 2" xfId="33064" xr:uid="{00000000-0005-0000-0000-0000C4800000}"/>
    <cellStyle name="Normal 5 10 2 5 2 10" xfId="33065" xr:uid="{00000000-0005-0000-0000-0000C5800000}"/>
    <cellStyle name="Normal 5 10 2 5 2 2" xfId="33066" xr:uid="{00000000-0005-0000-0000-0000C6800000}"/>
    <cellStyle name="Normal 5 10 2 5 2 3" xfId="33067" xr:uid="{00000000-0005-0000-0000-0000C7800000}"/>
    <cellStyle name="Normal 5 10 2 5 2 4" xfId="33068" xr:uid="{00000000-0005-0000-0000-0000C8800000}"/>
    <cellStyle name="Normal 5 10 2 5 2 5" xfId="33069" xr:uid="{00000000-0005-0000-0000-0000C9800000}"/>
    <cellStyle name="Normal 5 10 2 5 2 6" xfId="33070" xr:uid="{00000000-0005-0000-0000-0000CA800000}"/>
    <cellStyle name="Normal 5 10 2 5 2 7" xfId="33071" xr:uid="{00000000-0005-0000-0000-0000CB800000}"/>
    <cellStyle name="Normal 5 10 2 5 2 8" xfId="33072" xr:uid="{00000000-0005-0000-0000-0000CC800000}"/>
    <cellStyle name="Normal 5 10 2 5 2 9" xfId="33073" xr:uid="{00000000-0005-0000-0000-0000CD800000}"/>
    <cellStyle name="Normal 5 10 2 5 3" xfId="33074" xr:uid="{00000000-0005-0000-0000-0000CE800000}"/>
    <cellStyle name="Normal 5 10 2 5 3 10" xfId="33075" xr:uid="{00000000-0005-0000-0000-0000CF800000}"/>
    <cellStyle name="Normal 5 10 2 5 3 2" xfId="33076" xr:uid="{00000000-0005-0000-0000-0000D0800000}"/>
    <cellStyle name="Normal 5 10 2 5 3 3" xfId="33077" xr:uid="{00000000-0005-0000-0000-0000D1800000}"/>
    <cellStyle name="Normal 5 10 2 5 3 4" xfId="33078" xr:uid="{00000000-0005-0000-0000-0000D2800000}"/>
    <cellStyle name="Normal 5 10 2 5 3 5" xfId="33079" xr:uid="{00000000-0005-0000-0000-0000D3800000}"/>
    <cellStyle name="Normal 5 10 2 5 3 6" xfId="33080" xr:uid="{00000000-0005-0000-0000-0000D4800000}"/>
    <cellStyle name="Normal 5 10 2 5 3 7" xfId="33081" xr:uid="{00000000-0005-0000-0000-0000D5800000}"/>
    <cellStyle name="Normal 5 10 2 5 3 8" xfId="33082" xr:uid="{00000000-0005-0000-0000-0000D6800000}"/>
    <cellStyle name="Normal 5 10 2 5 3 9" xfId="33083" xr:uid="{00000000-0005-0000-0000-0000D7800000}"/>
    <cellStyle name="Normal 5 10 2 5 4" xfId="33084" xr:uid="{00000000-0005-0000-0000-0000D8800000}"/>
    <cellStyle name="Normal 5 10 2 5 4 10" xfId="33085" xr:uid="{00000000-0005-0000-0000-0000D9800000}"/>
    <cellStyle name="Normal 5 10 2 5 4 2" xfId="33086" xr:uid="{00000000-0005-0000-0000-0000DA800000}"/>
    <cellStyle name="Normal 5 10 2 5 4 3" xfId="33087" xr:uid="{00000000-0005-0000-0000-0000DB800000}"/>
    <cellStyle name="Normal 5 10 2 5 4 4" xfId="33088" xr:uid="{00000000-0005-0000-0000-0000DC800000}"/>
    <cellStyle name="Normal 5 10 2 5 4 5" xfId="33089" xr:uid="{00000000-0005-0000-0000-0000DD800000}"/>
    <cellStyle name="Normal 5 10 2 5 4 6" xfId="33090" xr:uid="{00000000-0005-0000-0000-0000DE800000}"/>
    <cellStyle name="Normal 5 10 2 5 4 7" xfId="33091" xr:uid="{00000000-0005-0000-0000-0000DF800000}"/>
    <cellStyle name="Normal 5 10 2 5 4 8" xfId="33092" xr:uid="{00000000-0005-0000-0000-0000E0800000}"/>
    <cellStyle name="Normal 5 10 2 5 4 9" xfId="33093" xr:uid="{00000000-0005-0000-0000-0000E1800000}"/>
    <cellStyle name="Normal 5 10 2 5 5" xfId="33094" xr:uid="{00000000-0005-0000-0000-0000E2800000}"/>
    <cellStyle name="Normal 5 10 2 5 5 10" xfId="33095" xr:uid="{00000000-0005-0000-0000-0000E3800000}"/>
    <cellStyle name="Normal 5 10 2 5 5 2" xfId="33096" xr:uid="{00000000-0005-0000-0000-0000E4800000}"/>
    <cellStyle name="Normal 5 10 2 5 5 3" xfId="33097" xr:uid="{00000000-0005-0000-0000-0000E5800000}"/>
    <cellStyle name="Normal 5 10 2 5 5 4" xfId="33098" xr:uid="{00000000-0005-0000-0000-0000E6800000}"/>
    <cellStyle name="Normal 5 10 2 5 5 5" xfId="33099" xr:uid="{00000000-0005-0000-0000-0000E7800000}"/>
    <cellStyle name="Normal 5 10 2 5 5 6" xfId="33100" xr:uid="{00000000-0005-0000-0000-0000E8800000}"/>
    <cellStyle name="Normal 5 10 2 5 5 7" xfId="33101" xr:uid="{00000000-0005-0000-0000-0000E9800000}"/>
    <cellStyle name="Normal 5 10 2 5 5 8" xfId="33102" xr:uid="{00000000-0005-0000-0000-0000EA800000}"/>
    <cellStyle name="Normal 5 10 2 5 5 9" xfId="33103" xr:uid="{00000000-0005-0000-0000-0000EB800000}"/>
    <cellStyle name="Normal 5 10 2 5 6" xfId="33104" xr:uid="{00000000-0005-0000-0000-0000EC800000}"/>
    <cellStyle name="Normal 5 10 2 5 7" xfId="33105" xr:uid="{00000000-0005-0000-0000-0000ED800000}"/>
    <cellStyle name="Normal 5 10 2 5 8" xfId="33106" xr:uid="{00000000-0005-0000-0000-0000EE800000}"/>
    <cellStyle name="Normal 5 10 2 5 9" xfId="33107" xr:uid="{00000000-0005-0000-0000-0000EF800000}"/>
    <cellStyle name="Normal 5 10 2 6" xfId="33108" xr:uid="{00000000-0005-0000-0000-0000F0800000}"/>
    <cellStyle name="Normal 5 10 2 6 10" xfId="33109" xr:uid="{00000000-0005-0000-0000-0000F1800000}"/>
    <cellStyle name="Normal 5 10 2 6 11" xfId="33110" xr:uid="{00000000-0005-0000-0000-0000F2800000}"/>
    <cellStyle name="Normal 5 10 2 6 12" xfId="33111" xr:uid="{00000000-0005-0000-0000-0000F3800000}"/>
    <cellStyle name="Normal 5 10 2 6 13" xfId="33112" xr:uid="{00000000-0005-0000-0000-0000F4800000}"/>
    <cellStyle name="Normal 5 10 2 6 14" xfId="33113" xr:uid="{00000000-0005-0000-0000-0000F5800000}"/>
    <cellStyle name="Normal 5 10 2 6 2" xfId="33114" xr:uid="{00000000-0005-0000-0000-0000F6800000}"/>
    <cellStyle name="Normal 5 10 2 6 2 10" xfId="33115" xr:uid="{00000000-0005-0000-0000-0000F7800000}"/>
    <cellStyle name="Normal 5 10 2 6 2 2" xfId="33116" xr:uid="{00000000-0005-0000-0000-0000F8800000}"/>
    <cellStyle name="Normal 5 10 2 6 2 3" xfId="33117" xr:uid="{00000000-0005-0000-0000-0000F9800000}"/>
    <cellStyle name="Normal 5 10 2 6 2 4" xfId="33118" xr:uid="{00000000-0005-0000-0000-0000FA800000}"/>
    <cellStyle name="Normal 5 10 2 6 2 5" xfId="33119" xr:uid="{00000000-0005-0000-0000-0000FB800000}"/>
    <cellStyle name="Normal 5 10 2 6 2 6" xfId="33120" xr:uid="{00000000-0005-0000-0000-0000FC800000}"/>
    <cellStyle name="Normal 5 10 2 6 2 7" xfId="33121" xr:uid="{00000000-0005-0000-0000-0000FD800000}"/>
    <cellStyle name="Normal 5 10 2 6 2 8" xfId="33122" xr:uid="{00000000-0005-0000-0000-0000FE800000}"/>
    <cellStyle name="Normal 5 10 2 6 2 9" xfId="33123" xr:uid="{00000000-0005-0000-0000-0000FF800000}"/>
    <cellStyle name="Normal 5 10 2 6 3" xfId="33124" xr:uid="{00000000-0005-0000-0000-000000810000}"/>
    <cellStyle name="Normal 5 10 2 6 3 10" xfId="33125" xr:uid="{00000000-0005-0000-0000-000001810000}"/>
    <cellStyle name="Normal 5 10 2 6 3 2" xfId="33126" xr:uid="{00000000-0005-0000-0000-000002810000}"/>
    <cellStyle name="Normal 5 10 2 6 3 3" xfId="33127" xr:uid="{00000000-0005-0000-0000-000003810000}"/>
    <cellStyle name="Normal 5 10 2 6 3 4" xfId="33128" xr:uid="{00000000-0005-0000-0000-000004810000}"/>
    <cellStyle name="Normal 5 10 2 6 3 5" xfId="33129" xr:uid="{00000000-0005-0000-0000-000005810000}"/>
    <cellStyle name="Normal 5 10 2 6 3 6" xfId="33130" xr:uid="{00000000-0005-0000-0000-000006810000}"/>
    <cellStyle name="Normal 5 10 2 6 3 7" xfId="33131" xr:uid="{00000000-0005-0000-0000-000007810000}"/>
    <cellStyle name="Normal 5 10 2 6 3 8" xfId="33132" xr:uid="{00000000-0005-0000-0000-000008810000}"/>
    <cellStyle name="Normal 5 10 2 6 3 9" xfId="33133" xr:uid="{00000000-0005-0000-0000-000009810000}"/>
    <cellStyle name="Normal 5 10 2 6 4" xfId="33134" xr:uid="{00000000-0005-0000-0000-00000A810000}"/>
    <cellStyle name="Normal 5 10 2 6 4 10" xfId="33135" xr:uid="{00000000-0005-0000-0000-00000B810000}"/>
    <cellStyle name="Normal 5 10 2 6 4 2" xfId="33136" xr:uid="{00000000-0005-0000-0000-00000C810000}"/>
    <cellStyle name="Normal 5 10 2 6 4 3" xfId="33137" xr:uid="{00000000-0005-0000-0000-00000D810000}"/>
    <cellStyle name="Normal 5 10 2 6 4 4" xfId="33138" xr:uid="{00000000-0005-0000-0000-00000E810000}"/>
    <cellStyle name="Normal 5 10 2 6 4 5" xfId="33139" xr:uid="{00000000-0005-0000-0000-00000F810000}"/>
    <cellStyle name="Normal 5 10 2 6 4 6" xfId="33140" xr:uid="{00000000-0005-0000-0000-000010810000}"/>
    <cellStyle name="Normal 5 10 2 6 4 7" xfId="33141" xr:uid="{00000000-0005-0000-0000-000011810000}"/>
    <cellStyle name="Normal 5 10 2 6 4 8" xfId="33142" xr:uid="{00000000-0005-0000-0000-000012810000}"/>
    <cellStyle name="Normal 5 10 2 6 4 9" xfId="33143" xr:uid="{00000000-0005-0000-0000-000013810000}"/>
    <cellStyle name="Normal 5 10 2 6 5" xfId="33144" xr:uid="{00000000-0005-0000-0000-000014810000}"/>
    <cellStyle name="Normal 5 10 2 6 5 10" xfId="33145" xr:uid="{00000000-0005-0000-0000-000015810000}"/>
    <cellStyle name="Normal 5 10 2 6 5 2" xfId="33146" xr:uid="{00000000-0005-0000-0000-000016810000}"/>
    <cellStyle name="Normal 5 10 2 6 5 3" xfId="33147" xr:uid="{00000000-0005-0000-0000-000017810000}"/>
    <cellStyle name="Normal 5 10 2 6 5 4" xfId="33148" xr:uid="{00000000-0005-0000-0000-000018810000}"/>
    <cellStyle name="Normal 5 10 2 6 5 5" xfId="33149" xr:uid="{00000000-0005-0000-0000-000019810000}"/>
    <cellStyle name="Normal 5 10 2 6 5 6" xfId="33150" xr:uid="{00000000-0005-0000-0000-00001A810000}"/>
    <cellStyle name="Normal 5 10 2 6 5 7" xfId="33151" xr:uid="{00000000-0005-0000-0000-00001B810000}"/>
    <cellStyle name="Normal 5 10 2 6 5 8" xfId="33152" xr:uid="{00000000-0005-0000-0000-00001C810000}"/>
    <cellStyle name="Normal 5 10 2 6 5 9" xfId="33153" xr:uid="{00000000-0005-0000-0000-00001D810000}"/>
    <cellStyle name="Normal 5 10 2 6 6" xfId="33154" xr:uid="{00000000-0005-0000-0000-00001E810000}"/>
    <cellStyle name="Normal 5 10 2 6 7" xfId="33155" xr:uid="{00000000-0005-0000-0000-00001F810000}"/>
    <cellStyle name="Normal 5 10 2 6 8" xfId="33156" xr:uid="{00000000-0005-0000-0000-000020810000}"/>
    <cellStyle name="Normal 5 10 2 6 9" xfId="33157" xr:uid="{00000000-0005-0000-0000-000021810000}"/>
    <cellStyle name="Normal 5 10 2 7" xfId="33158" xr:uid="{00000000-0005-0000-0000-000022810000}"/>
    <cellStyle name="Normal 5 10 2 7 10" xfId="33159" xr:uid="{00000000-0005-0000-0000-000023810000}"/>
    <cellStyle name="Normal 5 10 2 7 11" xfId="33160" xr:uid="{00000000-0005-0000-0000-000024810000}"/>
    <cellStyle name="Normal 5 10 2 7 12" xfId="33161" xr:uid="{00000000-0005-0000-0000-000025810000}"/>
    <cellStyle name="Normal 5 10 2 7 13" xfId="33162" xr:uid="{00000000-0005-0000-0000-000026810000}"/>
    <cellStyle name="Normal 5 10 2 7 14" xfId="33163" xr:uid="{00000000-0005-0000-0000-000027810000}"/>
    <cellStyle name="Normal 5 10 2 7 2" xfId="33164" xr:uid="{00000000-0005-0000-0000-000028810000}"/>
    <cellStyle name="Normal 5 10 2 7 2 10" xfId="33165" xr:uid="{00000000-0005-0000-0000-000029810000}"/>
    <cellStyle name="Normal 5 10 2 7 2 2" xfId="33166" xr:uid="{00000000-0005-0000-0000-00002A810000}"/>
    <cellStyle name="Normal 5 10 2 7 2 3" xfId="33167" xr:uid="{00000000-0005-0000-0000-00002B810000}"/>
    <cellStyle name="Normal 5 10 2 7 2 4" xfId="33168" xr:uid="{00000000-0005-0000-0000-00002C810000}"/>
    <cellStyle name="Normal 5 10 2 7 2 5" xfId="33169" xr:uid="{00000000-0005-0000-0000-00002D810000}"/>
    <cellStyle name="Normal 5 10 2 7 2 6" xfId="33170" xr:uid="{00000000-0005-0000-0000-00002E810000}"/>
    <cellStyle name="Normal 5 10 2 7 2 7" xfId="33171" xr:uid="{00000000-0005-0000-0000-00002F810000}"/>
    <cellStyle name="Normal 5 10 2 7 2 8" xfId="33172" xr:uid="{00000000-0005-0000-0000-000030810000}"/>
    <cellStyle name="Normal 5 10 2 7 2 9" xfId="33173" xr:uid="{00000000-0005-0000-0000-000031810000}"/>
    <cellStyle name="Normal 5 10 2 7 3" xfId="33174" xr:uid="{00000000-0005-0000-0000-000032810000}"/>
    <cellStyle name="Normal 5 10 2 7 3 10" xfId="33175" xr:uid="{00000000-0005-0000-0000-000033810000}"/>
    <cellStyle name="Normal 5 10 2 7 3 2" xfId="33176" xr:uid="{00000000-0005-0000-0000-000034810000}"/>
    <cellStyle name="Normal 5 10 2 7 3 3" xfId="33177" xr:uid="{00000000-0005-0000-0000-000035810000}"/>
    <cellStyle name="Normal 5 10 2 7 3 4" xfId="33178" xr:uid="{00000000-0005-0000-0000-000036810000}"/>
    <cellStyle name="Normal 5 10 2 7 3 5" xfId="33179" xr:uid="{00000000-0005-0000-0000-000037810000}"/>
    <cellStyle name="Normal 5 10 2 7 3 6" xfId="33180" xr:uid="{00000000-0005-0000-0000-000038810000}"/>
    <cellStyle name="Normal 5 10 2 7 3 7" xfId="33181" xr:uid="{00000000-0005-0000-0000-000039810000}"/>
    <cellStyle name="Normal 5 10 2 7 3 8" xfId="33182" xr:uid="{00000000-0005-0000-0000-00003A810000}"/>
    <cellStyle name="Normal 5 10 2 7 3 9" xfId="33183" xr:uid="{00000000-0005-0000-0000-00003B810000}"/>
    <cellStyle name="Normal 5 10 2 7 4" xfId="33184" xr:uid="{00000000-0005-0000-0000-00003C810000}"/>
    <cellStyle name="Normal 5 10 2 7 4 10" xfId="33185" xr:uid="{00000000-0005-0000-0000-00003D810000}"/>
    <cellStyle name="Normal 5 10 2 7 4 2" xfId="33186" xr:uid="{00000000-0005-0000-0000-00003E810000}"/>
    <cellStyle name="Normal 5 10 2 7 4 3" xfId="33187" xr:uid="{00000000-0005-0000-0000-00003F810000}"/>
    <cellStyle name="Normal 5 10 2 7 4 4" xfId="33188" xr:uid="{00000000-0005-0000-0000-000040810000}"/>
    <cellStyle name="Normal 5 10 2 7 4 5" xfId="33189" xr:uid="{00000000-0005-0000-0000-000041810000}"/>
    <cellStyle name="Normal 5 10 2 7 4 6" xfId="33190" xr:uid="{00000000-0005-0000-0000-000042810000}"/>
    <cellStyle name="Normal 5 10 2 7 4 7" xfId="33191" xr:uid="{00000000-0005-0000-0000-000043810000}"/>
    <cellStyle name="Normal 5 10 2 7 4 8" xfId="33192" xr:uid="{00000000-0005-0000-0000-000044810000}"/>
    <cellStyle name="Normal 5 10 2 7 4 9" xfId="33193" xr:uid="{00000000-0005-0000-0000-000045810000}"/>
    <cellStyle name="Normal 5 10 2 7 5" xfId="33194" xr:uid="{00000000-0005-0000-0000-000046810000}"/>
    <cellStyle name="Normal 5 10 2 7 5 10" xfId="33195" xr:uid="{00000000-0005-0000-0000-000047810000}"/>
    <cellStyle name="Normal 5 10 2 7 5 2" xfId="33196" xr:uid="{00000000-0005-0000-0000-000048810000}"/>
    <cellStyle name="Normal 5 10 2 7 5 3" xfId="33197" xr:uid="{00000000-0005-0000-0000-000049810000}"/>
    <cellStyle name="Normal 5 10 2 7 5 4" xfId="33198" xr:uid="{00000000-0005-0000-0000-00004A810000}"/>
    <cellStyle name="Normal 5 10 2 7 5 5" xfId="33199" xr:uid="{00000000-0005-0000-0000-00004B810000}"/>
    <cellStyle name="Normal 5 10 2 7 5 6" xfId="33200" xr:uid="{00000000-0005-0000-0000-00004C810000}"/>
    <cellStyle name="Normal 5 10 2 7 5 7" xfId="33201" xr:uid="{00000000-0005-0000-0000-00004D810000}"/>
    <cellStyle name="Normal 5 10 2 7 5 8" xfId="33202" xr:uid="{00000000-0005-0000-0000-00004E810000}"/>
    <cellStyle name="Normal 5 10 2 7 5 9" xfId="33203" xr:uid="{00000000-0005-0000-0000-00004F810000}"/>
    <cellStyle name="Normal 5 10 2 7 6" xfId="33204" xr:uid="{00000000-0005-0000-0000-000050810000}"/>
    <cellStyle name="Normal 5 10 2 7 7" xfId="33205" xr:uid="{00000000-0005-0000-0000-000051810000}"/>
    <cellStyle name="Normal 5 10 2 7 8" xfId="33206" xr:uid="{00000000-0005-0000-0000-000052810000}"/>
    <cellStyle name="Normal 5 10 2 7 9" xfId="33207" xr:uid="{00000000-0005-0000-0000-000053810000}"/>
    <cellStyle name="Normal 5 10 2 8" xfId="33208" xr:uid="{00000000-0005-0000-0000-000054810000}"/>
    <cellStyle name="Normal 5 10 2 8 10" xfId="33209" xr:uid="{00000000-0005-0000-0000-000055810000}"/>
    <cellStyle name="Normal 5 10 2 8 11" xfId="33210" xr:uid="{00000000-0005-0000-0000-000056810000}"/>
    <cellStyle name="Normal 5 10 2 8 12" xfId="33211" xr:uid="{00000000-0005-0000-0000-000057810000}"/>
    <cellStyle name="Normal 5 10 2 8 13" xfId="33212" xr:uid="{00000000-0005-0000-0000-000058810000}"/>
    <cellStyle name="Normal 5 10 2 8 14" xfId="33213" xr:uid="{00000000-0005-0000-0000-000059810000}"/>
    <cellStyle name="Normal 5 10 2 8 2" xfId="33214" xr:uid="{00000000-0005-0000-0000-00005A810000}"/>
    <cellStyle name="Normal 5 10 2 8 2 10" xfId="33215" xr:uid="{00000000-0005-0000-0000-00005B810000}"/>
    <cellStyle name="Normal 5 10 2 8 2 2" xfId="33216" xr:uid="{00000000-0005-0000-0000-00005C810000}"/>
    <cellStyle name="Normal 5 10 2 8 2 3" xfId="33217" xr:uid="{00000000-0005-0000-0000-00005D810000}"/>
    <cellStyle name="Normal 5 10 2 8 2 4" xfId="33218" xr:uid="{00000000-0005-0000-0000-00005E810000}"/>
    <cellStyle name="Normal 5 10 2 8 2 5" xfId="33219" xr:uid="{00000000-0005-0000-0000-00005F810000}"/>
    <cellStyle name="Normal 5 10 2 8 2 6" xfId="33220" xr:uid="{00000000-0005-0000-0000-000060810000}"/>
    <cellStyle name="Normal 5 10 2 8 2 7" xfId="33221" xr:uid="{00000000-0005-0000-0000-000061810000}"/>
    <cellStyle name="Normal 5 10 2 8 2 8" xfId="33222" xr:uid="{00000000-0005-0000-0000-000062810000}"/>
    <cellStyle name="Normal 5 10 2 8 2 9" xfId="33223" xr:uid="{00000000-0005-0000-0000-000063810000}"/>
    <cellStyle name="Normal 5 10 2 8 3" xfId="33224" xr:uid="{00000000-0005-0000-0000-000064810000}"/>
    <cellStyle name="Normal 5 10 2 8 3 10" xfId="33225" xr:uid="{00000000-0005-0000-0000-000065810000}"/>
    <cellStyle name="Normal 5 10 2 8 3 2" xfId="33226" xr:uid="{00000000-0005-0000-0000-000066810000}"/>
    <cellStyle name="Normal 5 10 2 8 3 3" xfId="33227" xr:uid="{00000000-0005-0000-0000-000067810000}"/>
    <cellStyle name="Normal 5 10 2 8 3 4" xfId="33228" xr:uid="{00000000-0005-0000-0000-000068810000}"/>
    <cellStyle name="Normal 5 10 2 8 3 5" xfId="33229" xr:uid="{00000000-0005-0000-0000-000069810000}"/>
    <cellStyle name="Normal 5 10 2 8 3 6" xfId="33230" xr:uid="{00000000-0005-0000-0000-00006A810000}"/>
    <cellStyle name="Normal 5 10 2 8 3 7" xfId="33231" xr:uid="{00000000-0005-0000-0000-00006B810000}"/>
    <cellStyle name="Normal 5 10 2 8 3 8" xfId="33232" xr:uid="{00000000-0005-0000-0000-00006C810000}"/>
    <cellStyle name="Normal 5 10 2 8 3 9" xfId="33233" xr:uid="{00000000-0005-0000-0000-00006D810000}"/>
    <cellStyle name="Normal 5 10 2 8 4" xfId="33234" xr:uid="{00000000-0005-0000-0000-00006E810000}"/>
    <cellStyle name="Normal 5 10 2 8 4 10" xfId="33235" xr:uid="{00000000-0005-0000-0000-00006F810000}"/>
    <cellStyle name="Normal 5 10 2 8 4 2" xfId="33236" xr:uid="{00000000-0005-0000-0000-000070810000}"/>
    <cellStyle name="Normal 5 10 2 8 4 3" xfId="33237" xr:uid="{00000000-0005-0000-0000-000071810000}"/>
    <cellStyle name="Normal 5 10 2 8 4 4" xfId="33238" xr:uid="{00000000-0005-0000-0000-000072810000}"/>
    <cellStyle name="Normal 5 10 2 8 4 5" xfId="33239" xr:uid="{00000000-0005-0000-0000-000073810000}"/>
    <cellStyle name="Normal 5 10 2 8 4 6" xfId="33240" xr:uid="{00000000-0005-0000-0000-000074810000}"/>
    <cellStyle name="Normal 5 10 2 8 4 7" xfId="33241" xr:uid="{00000000-0005-0000-0000-000075810000}"/>
    <cellStyle name="Normal 5 10 2 8 4 8" xfId="33242" xr:uid="{00000000-0005-0000-0000-000076810000}"/>
    <cellStyle name="Normal 5 10 2 8 4 9" xfId="33243" xr:uid="{00000000-0005-0000-0000-000077810000}"/>
    <cellStyle name="Normal 5 10 2 8 5" xfId="33244" xr:uid="{00000000-0005-0000-0000-000078810000}"/>
    <cellStyle name="Normal 5 10 2 8 5 10" xfId="33245" xr:uid="{00000000-0005-0000-0000-000079810000}"/>
    <cellStyle name="Normal 5 10 2 8 5 2" xfId="33246" xr:uid="{00000000-0005-0000-0000-00007A810000}"/>
    <cellStyle name="Normal 5 10 2 8 5 3" xfId="33247" xr:uid="{00000000-0005-0000-0000-00007B810000}"/>
    <cellStyle name="Normal 5 10 2 8 5 4" xfId="33248" xr:uid="{00000000-0005-0000-0000-00007C810000}"/>
    <cellStyle name="Normal 5 10 2 8 5 5" xfId="33249" xr:uid="{00000000-0005-0000-0000-00007D810000}"/>
    <cellStyle name="Normal 5 10 2 8 5 6" xfId="33250" xr:uid="{00000000-0005-0000-0000-00007E810000}"/>
    <cellStyle name="Normal 5 10 2 8 5 7" xfId="33251" xr:uid="{00000000-0005-0000-0000-00007F810000}"/>
    <cellStyle name="Normal 5 10 2 8 5 8" xfId="33252" xr:uid="{00000000-0005-0000-0000-000080810000}"/>
    <cellStyle name="Normal 5 10 2 8 5 9" xfId="33253" xr:uid="{00000000-0005-0000-0000-000081810000}"/>
    <cellStyle name="Normal 5 10 2 8 6" xfId="33254" xr:uid="{00000000-0005-0000-0000-000082810000}"/>
    <cellStyle name="Normal 5 10 2 8 7" xfId="33255" xr:uid="{00000000-0005-0000-0000-000083810000}"/>
    <cellStyle name="Normal 5 10 2 8 8" xfId="33256" xr:uid="{00000000-0005-0000-0000-000084810000}"/>
    <cellStyle name="Normal 5 10 2 8 9" xfId="33257" xr:uid="{00000000-0005-0000-0000-000085810000}"/>
    <cellStyle name="Normal 5 10 2 9" xfId="33258" xr:uid="{00000000-0005-0000-0000-000086810000}"/>
    <cellStyle name="Normal 5 10 2 9 10" xfId="33259" xr:uid="{00000000-0005-0000-0000-000087810000}"/>
    <cellStyle name="Normal 5 10 2 9 11" xfId="33260" xr:uid="{00000000-0005-0000-0000-000088810000}"/>
    <cellStyle name="Normal 5 10 2 9 12" xfId="33261" xr:uid="{00000000-0005-0000-0000-000089810000}"/>
    <cellStyle name="Normal 5 10 2 9 13" xfId="33262" xr:uid="{00000000-0005-0000-0000-00008A810000}"/>
    <cellStyle name="Normal 5 10 2 9 14" xfId="33263" xr:uid="{00000000-0005-0000-0000-00008B810000}"/>
    <cellStyle name="Normal 5 10 2 9 2" xfId="33264" xr:uid="{00000000-0005-0000-0000-00008C810000}"/>
    <cellStyle name="Normal 5 10 2 9 2 10" xfId="33265" xr:uid="{00000000-0005-0000-0000-00008D810000}"/>
    <cellStyle name="Normal 5 10 2 9 2 2" xfId="33266" xr:uid="{00000000-0005-0000-0000-00008E810000}"/>
    <cellStyle name="Normal 5 10 2 9 2 3" xfId="33267" xr:uid="{00000000-0005-0000-0000-00008F810000}"/>
    <cellStyle name="Normal 5 10 2 9 2 4" xfId="33268" xr:uid="{00000000-0005-0000-0000-000090810000}"/>
    <cellStyle name="Normal 5 10 2 9 2 5" xfId="33269" xr:uid="{00000000-0005-0000-0000-000091810000}"/>
    <cellStyle name="Normal 5 10 2 9 2 6" xfId="33270" xr:uid="{00000000-0005-0000-0000-000092810000}"/>
    <cellStyle name="Normal 5 10 2 9 2 7" xfId="33271" xr:uid="{00000000-0005-0000-0000-000093810000}"/>
    <cellStyle name="Normal 5 10 2 9 2 8" xfId="33272" xr:uid="{00000000-0005-0000-0000-000094810000}"/>
    <cellStyle name="Normal 5 10 2 9 2 9" xfId="33273" xr:uid="{00000000-0005-0000-0000-000095810000}"/>
    <cellStyle name="Normal 5 10 2 9 3" xfId="33274" xr:uid="{00000000-0005-0000-0000-000096810000}"/>
    <cellStyle name="Normal 5 10 2 9 3 10" xfId="33275" xr:uid="{00000000-0005-0000-0000-000097810000}"/>
    <cellStyle name="Normal 5 10 2 9 3 2" xfId="33276" xr:uid="{00000000-0005-0000-0000-000098810000}"/>
    <cellStyle name="Normal 5 10 2 9 3 3" xfId="33277" xr:uid="{00000000-0005-0000-0000-000099810000}"/>
    <cellStyle name="Normal 5 10 2 9 3 4" xfId="33278" xr:uid="{00000000-0005-0000-0000-00009A810000}"/>
    <cellStyle name="Normal 5 10 2 9 3 5" xfId="33279" xr:uid="{00000000-0005-0000-0000-00009B810000}"/>
    <cellStyle name="Normal 5 10 2 9 3 6" xfId="33280" xr:uid="{00000000-0005-0000-0000-00009C810000}"/>
    <cellStyle name="Normal 5 10 2 9 3 7" xfId="33281" xr:uid="{00000000-0005-0000-0000-00009D810000}"/>
    <cellStyle name="Normal 5 10 2 9 3 8" xfId="33282" xr:uid="{00000000-0005-0000-0000-00009E810000}"/>
    <cellStyle name="Normal 5 10 2 9 3 9" xfId="33283" xr:uid="{00000000-0005-0000-0000-00009F810000}"/>
    <cellStyle name="Normal 5 10 2 9 4" xfId="33284" xr:uid="{00000000-0005-0000-0000-0000A0810000}"/>
    <cellStyle name="Normal 5 10 2 9 4 10" xfId="33285" xr:uid="{00000000-0005-0000-0000-0000A1810000}"/>
    <cellStyle name="Normal 5 10 2 9 4 2" xfId="33286" xr:uid="{00000000-0005-0000-0000-0000A2810000}"/>
    <cellStyle name="Normal 5 10 2 9 4 3" xfId="33287" xr:uid="{00000000-0005-0000-0000-0000A3810000}"/>
    <cellStyle name="Normal 5 10 2 9 4 4" xfId="33288" xr:uid="{00000000-0005-0000-0000-0000A4810000}"/>
    <cellStyle name="Normal 5 10 2 9 4 5" xfId="33289" xr:uid="{00000000-0005-0000-0000-0000A5810000}"/>
    <cellStyle name="Normal 5 10 2 9 4 6" xfId="33290" xr:uid="{00000000-0005-0000-0000-0000A6810000}"/>
    <cellStyle name="Normal 5 10 2 9 4 7" xfId="33291" xr:uid="{00000000-0005-0000-0000-0000A7810000}"/>
    <cellStyle name="Normal 5 10 2 9 4 8" xfId="33292" xr:uid="{00000000-0005-0000-0000-0000A8810000}"/>
    <cellStyle name="Normal 5 10 2 9 4 9" xfId="33293" xr:uid="{00000000-0005-0000-0000-0000A9810000}"/>
    <cellStyle name="Normal 5 10 2 9 5" xfId="33294" xr:uid="{00000000-0005-0000-0000-0000AA810000}"/>
    <cellStyle name="Normal 5 10 2 9 5 10" xfId="33295" xr:uid="{00000000-0005-0000-0000-0000AB810000}"/>
    <cellStyle name="Normal 5 10 2 9 5 2" xfId="33296" xr:uid="{00000000-0005-0000-0000-0000AC810000}"/>
    <cellStyle name="Normal 5 10 2 9 5 3" xfId="33297" xr:uid="{00000000-0005-0000-0000-0000AD810000}"/>
    <cellStyle name="Normal 5 10 2 9 5 4" xfId="33298" xr:uid="{00000000-0005-0000-0000-0000AE810000}"/>
    <cellStyle name="Normal 5 10 2 9 5 5" xfId="33299" xr:uid="{00000000-0005-0000-0000-0000AF810000}"/>
    <cellStyle name="Normal 5 10 2 9 5 6" xfId="33300" xr:uid="{00000000-0005-0000-0000-0000B0810000}"/>
    <cellStyle name="Normal 5 10 2 9 5 7" xfId="33301" xr:uid="{00000000-0005-0000-0000-0000B1810000}"/>
    <cellStyle name="Normal 5 10 2 9 5 8" xfId="33302" xr:uid="{00000000-0005-0000-0000-0000B2810000}"/>
    <cellStyle name="Normal 5 10 2 9 5 9" xfId="33303" xr:uid="{00000000-0005-0000-0000-0000B3810000}"/>
    <cellStyle name="Normal 5 10 2 9 6" xfId="33304" xr:uid="{00000000-0005-0000-0000-0000B4810000}"/>
    <cellStyle name="Normal 5 10 2 9 7" xfId="33305" xr:uid="{00000000-0005-0000-0000-0000B5810000}"/>
    <cellStyle name="Normal 5 10 2 9 8" xfId="33306" xr:uid="{00000000-0005-0000-0000-0000B6810000}"/>
    <cellStyle name="Normal 5 10 2 9 9" xfId="33307" xr:uid="{00000000-0005-0000-0000-0000B7810000}"/>
    <cellStyle name="Normal 5 10 20" xfId="33308" xr:uid="{00000000-0005-0000-0000-0000B8810000}"/>
    <cellStyle name="Normal 5 10 20 10" xfId="33309" xr:uid="{00000000-0005-0000-0000-0000B9810000}"/>
    <cellStyle name="Normal 5 10 20 11" xfId="33310" xr:uid="{00000000-0005-0000-0000-0000BA810000}"/>
    <cellStyle name="Normal 5 10 20 12" xfId="33311" xr:uid="{00000000-0005-0000-0000-0000BB810000}"/>
    <cellStyle name="Normal 5 10 20 13" xfId="33312" xr:uid="{00000000-0005-0000-0000-0000BC810000}"/>
    <cellStyle name="Normal 5 10 20 14" xfId="33313" xr:uid="{00000000-0005-0000-0000-0000BD810000}"/>
    <cellStyle name="Normal 5 10 20 2" xfId="33314" xr:uid="{00000000-0005-0000-0000-0000BE810000}"/>
    <cellStyle name="Normal 5 10 20 2 10" xfId="33315" xr:uid="{00000000-0005-0000-0000-0000BF810000}"/>
    <cellStyle name="Normal 5 10 20 2 2" xfId="33316" xr:uid="{00000000-0005-0000-0000-0000C0810000}"/>
    <cellStyle name="Normal 5 10 20 2 3" xfId="33317" xr:uid="{00000000-0005-0000-0000-0000C1810000}"/>
    <cellStyle name="Normal 5 10 20 2 4" xfId="33318" xr:uid="{00000000-0005-0000-0000-0000C2810000}"/>
    <cellStyle name="Normal 5 10 20 2 5" xfId="33319" xr:uid="{00000000-0005-0000-0000-0000C3810000}"/>
    <cellStyle name="Normal 5 10 20 2 6" xfId="33320" xr:uid="{00000000-0005-0000-0000-0000C4810000}"/>
    <cellStyle name="Normal 5 10 20 2 7" xfId="33321" xr:uid="{00000000-0005-0000-0000-0000C5810000}"/>
    <cellStyle name="Normal 5 10 20 2 8" xfId="33322" xr:uid="{00000000-0005-0000-0000-0000C6810000}"/>
    <cellStyle name="Normal 5 10 20 2 9" xfId="33323" xr:uid="{00000000-0005-0000-0000-0000C7810000}"/>
    <cellStyle name="Normal 5 10 20 3" xfId="33324" xr:uid="{00000000-0005-0000-0000-0000C8810000}"/>
    <cellStyle name="Normal 5 10 20 3 10" xfId="33325" xr:uid="{00000000-0005-0000-0000-0000C9810000}"/>
    <cellStyle name="Normal 5 10 20 3 2" xfId="33326" xr:uid="{00000000-0005-0000-0000-0000CA810000}"/>
    <cellStyle name="Normal 5 10 20 3 3" xfId="33327" xr:uid="{00000000-0005-0000-0000-0000CB810000}"/>
    <cellStyle name="Normal 5 10 20 3 4" xfId="33328" xr:uid="{00000000-0005-0000-0000-0000CC810000}"/>
    <cellStyle name="Normal 5 10 20 3 5" xfId="33329" xr:uid="{00000000-0005-0000-0000-0000CD810000}"/>
    <cellStyle name="Normal 5 10 20 3 6" xfId="33330" xr:uid="{00000000-0005-0000-0000-0000CE810000}"/>
    <cellStyle name="Normal 5 10 20 3 7" xfId="33331" xr:uid="{00000000-0005-0000-0000-0000CF810000}"/>
    <cellStyle name="Normal 5 10 20 3 8" xfId="33332" xr:uid="{00000000-0005-0000-0000-0000D0810000}"/>
    <cellStyle name="Normal 5 10 20 3 9" xfId="33333" xr:uid="{00000000-0005-0000-0000-0000D1810000}"/>
    <cellStyle name="Normal 5 10 20 4" xfId="33334" xr:uid="{00000000-0005-0000-0000-0000D2810000}"/>
    <cellStyle name="Normal 5 10 20 4 10" xfId="33335" xr:uid="{00000000-0005-0000-0000-0000D3810000}"/>
    <cellStyle name="Normal 5 10 20 4 2" xfId="33336" xr:uid="{00000000-0005-0000-0000-0000D4810000}"/>
    <cellStyle name="Normal 5 10 20 4 3" xfId="33337" xr:uid="{00000000-0005-0000-0000-0000D5810000}"/>
    <cellStyle name="Normal 5 10 20 4 4" xfId="33338" xr:uid="{00000000-0005-0000-0000-0000D6810000}"/>
    <cellStyle name="Normal 5 10 20 4 5" xfId="33339" xr:uid="{00000000-0005-0000-0000-0000D7810000}"/>
    <cellStyle name="Normal 5 10 20 4 6" xfId="33340" xr:uid="{00000000-0005-0000-0000-0000D8810000}"/>
    <cellStyle name="Normal 5 10 20 4 7" xfId="33341" xr:uid="{00000000-0005-0000-0000-0000D9810000}"/>
    <cellStyle name="Normal 5 10 20 4 8" xfId="33342" xr:uid="{00000000-0005-0000-0000-0000DA810000}"/>
    <cellStyle name="Normal 5 10 20 4 9" xfId="33343" xr:uid="{00000000-0005-0000-0000-0000DB810000}"/>
    <cellStyle name="Normal 5 10 20 5" xfId="33344" xr:uid="{00000000-0005-0000-0000-0000DC810000}"/>
    <cellStyle name="Normal 5 10 20 5 10" xfId="33345" xr:uid="{00000000-0005-0000-0000-0000DD810000}"/>
    <cellStyle name="Normal 5 10 20 5 2" xfId="33346" xr:uid="{00000000-0005-0000-0000-0000DE810000}"/>
    <cellStyle name="Normal 5 10 20 5 3" xfId="33347" xr:uid="{00000000-0005-0000-0000-0000DF810000}"/>
    <cellStyle name="Normal 5 10 20 5 4" xfId="33348" xr:uid="{00000000-0005-0000-0000-0000E0810000}"/>
    <cellStyle name="Normal 5 10 20 5 5" xfId="33349" xr:uid="{00000000-0005-0000-0000-0000E1810000}"/>
    <cellStyle name="Normal 5 10 20 5 6" xfId="33350" xr:uid="{00000000-0005-0000-0000-0000E2810000}"/>
    <cellStyle name="Normal 5 10 20 5 7" xfId="33351" xr:uid="{00000000-0005-0000-0000-0000E3810000}"/>
    <cellStyle name="Normal 5 10 20 5 8" xfId="33352" xr:uid="{00000000-0005-0000-0000-0000E4810000}"/>
    <cellStyle name="Normal 5 10 20 5 9" xfId="33353" xr:uid="{00000000-0005-0000-0000-0000E5810000}"/>
    <cellStyle name="Normal 5 10 20 6" xfId="33354" xr:uid="{00000000-0005-0000-0000-0000E6810000}"/>
    <cellStyle name="Normal 5 10 20 7" xfId="33355" xr:uid="{00000000-0005-0000-0000-0000E7810000}"/>
    <cellStyle name="Normal 5 10 20 8" xfId="33356" xr:uid="{00000000-0005-0000-0000-0000E8810000}"/>
    <cellStyle name="Normal 5 10 20 9" xfId="33357" xr:uid="{00000000-0005-0000-0000-0000E9810000}"/>
    <cellStyle name="Normal 5 10 21" xfId="33358" xr:uid="{00000000-0005-0000-0000-0000EA810000}"/>
    <cellStyle name="Normal 5 10 21 10" xfId="33359" xr:uid="{00000000-0005-0000-0000-0000EB810000}"/>
    <cellStyle name="Normal 5 10 21 11" xfId="33360" xr:uid="{00000000-0005-0000-0000-0000EC810000}"/>
    <cellStyle name="Normal 5 10 21 12" xfId="33361" xr:uid="{00000000-0005-0000-0000-0000ED810000}"/>
    <cellStyle name="Normal 5 10 21 13" xfId="33362" xr:uid="{00000000-0005-0000-0000-0000EE810000}"/>
    <cellStyle name="Normal 5 10 21 14" xfId="33363" xr:uid="{00000000-0005-0000-0000-0000EF810000}"/>
    <cellStyle name="Normal 5 10 21 2" xfId="33364" xr:uid="{00000000-0005-0000-0000-0000F0810000}"/>
    <cellStyle name="Normal 5 10 21 2 10" xfId="33365" xr:uid="{00000000-0005-0000-0000-0000F1810000}"/>
    <cellStyle name="Normal 5 10 21 2 2" xfId="33366" xr:uid="{00000000-0005-0000-0000-0000F2810000}"/>
    <cellStyle name="Normal 5 10 21 2 3" xfId="33367" xr:uid="{00000000-0005-0000-0000-0000F3810000}"/>
    <cellStyle name="Normal 5 10 21 2 4" xfId="33368" xr:uid="{00000000-0005-0000-0000-0000F4810000}"/>
    <cellStyle name="Normal 5 10 21 2 5" xfId="33369" xr:uid="{00000000-0005-0000-0000-0000F5810000}"/>
    <cellStyle name="Normal 5 10 21 2 6" xfId="33370" xr:uid="{00000000-0005-0000-0000-0000F6810000}"/>
    <cellStyle name="Normal 5 10 21 2 7" xfId="33371" xr:uid="{00000000-0005-0000-0000-0000F7810000}"/>
    <cellStyle name="Normal 5 10 21 2 8" xfId="33372" xr:uid="{00000000-0005-0000-0000-0000F8810000}"/>
    <cellStyle name="Normal 5 10 21 2 9" xfId="33373" xr:uid="{00000000-0005-0000-0000-0000F9810000}"/>
    <cellStyle name="Normal 5 10 21 3" xfId="33374" xr:uid="{00000000-0005-0000-0000-0000FA810000}"/>
    <cellStyle name="Normal 5 10 21 3 10" xfId="33375" xr:uid="{00000000-0005-0000-0000-0000FB810000}"/>
    <cellStyle name="Normal 5 10 21 3 2" xfId="33376" xr:uid="{00000000-0005-0000-0000-0000FC810000}"/>
    <cellStyle name="Normal 5 10 21 3 3" xfId="33377" xr:uid="{00000000-0005-0000-0000-0000FD810000}"/>
    <cellStyle name="Normal 5 10 21 3 4" xfId="33378" xr:uid="{00000000-0005-0000-0000-0000FE810000}"/>
    <cellStyle name="Normal 5 10 21 3 5" xfId="33379" xr:uid="{00000000-0005-0000-0000-0000FF810000}"/>
    <cellStyle name="Normal 5 10 21 3 6" xfId="33380" xr:uid="{00000000-0005-0000-0000-000000820000}"/>
    <cellStyle name="Normal 5 10 21 3 7" xfId="33381" xr:uid="{00000000-0005-0000-0000-000001820000}"/>
    <cellStyle name="Normal 5 10 21 3 8" xfId="33382" xr:uid="{00000000-0005-0000-0000-000002820000}"/>
    <cellStyle name="Normal 5 10 21 3 9" xfId="33383" xr:uid="{00000000-0005-0000-0000-000003820000}"/>
    <cellStyle name="Normal 5 10 21 4" xfId="33384" xr:uid="{00000000-0005-0000-0000-000004820000}"/>
    <cellStyle name="Normal 5 10 21 4 10" xfId="33385" xr:uid="{00000000-0005-0000-0000-000005820000}"/>
    <cellStyle name="Normal 5 10 21 4 2" xfId="33386" xr:uid="{00000000-0005-0000-0000-000006820000}"/>
    <cellStyle name="Normal 5 10 21 4 3" xfId="33387" xr:uid="{00000000-0005-0000-0000-000007820000}"/>
    <cellStyle name="Normal 5 10 21 4 4" xfId="33388" xr:uid="{00000000-0005-0000-0000-000008820000}"/>
    <cellStyle name="Normal 5 10 21 4 5" xfId="33389" xr:uid="{00000000-0005-0000-0000-000009820000}"/>
    <cellStyle name="Normal 5 10 21 4 6" xfId="33390" xr:uid="{00000000-0005-0000-0000-00000A820000}"/>
    <cellStyle name="Normal 5 10 21 4 7" xfId="33391" xr:uid="{00000000-0005-0000-0000-00000B820000}"/>
    <cellStyle name="Normal 5 10 21 4 8" xfId="33392" xr:uid="{00000000-0005-0000-0000-00000C820000}"/>
    <cellStyle name="Normal 5 10 21 4 9" xfId="33393" xr:uid="{00000000-0005-0000-0000-00000D820000}"/>
    <cellStyle name="Normal 5 10 21 5" xfId="33394" xr:uid="{00000000-0005-0000-0000-00000E820000}"/>
    <cellStyle name="Normal 5 10 21 5 10" xfId="33395" xr:uid="{00000000-0005-0000-0000-00000F820000}"/>
    <cellStyle name="Normal 5 10 21 5 2" xfId="33396" xr:uid="{00000000-0005-0000-0000-000010820000}"/>
    <cellStyle name="Normal 5 10 21 5 3" xfId="33397" xr:uid="{00000000-0005-0000-0000-000011820000}"/>
    <cellStyle name="Normal 5 10 21 5 4" xfId="33398" xr:uid="{00000000-0005-0000-0000-000012820000}"/>
    <cellStyle name="Normal 5 10 21 5 5" xfId="33399" xr:uid="{00000000-0005-0000-0000-000013820000}"/>
    <cellStyle name="Normal 5 10 21 5 6" xfId="33400" xr:uid="{00000000-0005-0000-0000-000014820000}"/>
    <cellStyle name="Normal 5 10 21 5 7" xfId="33401" xr:uid="{00000000-0005-0000-0000-000015820000}"/>
    <cellStyle name="Normal 5 10 21 5 8" xfId="33402" xr:uid="{00000000-0005-0000-0000-000016820000}"/>
    <cellStyle name="Normal 5 10 21 5 9" xfId="33403" xr:uid="{00000000-0005-0000-0000-000017820000}"/>
    <cellStyle name="Normal 5 10 21 6" xfId="33404" xr:uid="{00000000-0005-0000-0000-000018820000}"/>
    <cellStyle name="Normal 5 10 21 7" xfId="33405" xr:uid="{00000000-0005-0000-0000-000019820000}"/>
    <cellStyle name="Normal 5 10 21 8" xfId="33406" xr:uid="{00000000-0005-0000-0000-00001A820000}"/>
    <cellStyle name="Normal 5 10 21 9" xfId="33407" xr:uid="{00000000-0005-0000-0000-00001B820000}"/>
    <cellStyle name="Normal 5 10 22" xfId="33408" xr:uid="{00000000-0005-0000-0000-00001C820000}"/>
    <cellStyle name="Normal 5 10 22 10" xfId="33409" xr:uid="{00000000-0005-0000-0000-00001D820000}"/>
    <cellStyle name="Normal 5 10 22 11" xfId="33410" xr:uid="{00000000-0005-0000-0000-00001E820000}"/>
    <cellStyle name="Normal 5 10 22 12" xfId="33411" xr:uid="{00000000-0005-0000-0000-00001F820000}"/>
    <cellStyle name="Normal 5 10 22 13" xfId="33412" xr:uid="{00000000-0005-0000-0000-000020820000}"/>
    <cellStyle name="Normal 5 10 22 14" xfId="33413" xr:uid="{00000000-0005-0000-0000-000021820000}"/>
    <cellStyle name="Normal 5 10 22 2" xfId="33414" xr:uid="{00000000-0005-0000-0000-000022820000}"/>
    <cellStyle name="Normal 5 10 22 2 10" xfId="33415" xr:uid="{00000000-0005-0000-0000-000023820000}"/>
    <cellStyle name="Normal 5 10 22 2 2" xfId="33416" xr:uid="{00000000-0005-0000-0000-000024820000}"/>
    <cellStyle name="Normal 5 10 22 2 3" xfId="33417" xr:uid="{00000000-0005-0000-0000-000025820000}"/>
    <cellStyle name="Normal 5 10 22 2 4" xfId="33418" xr:uid="{00000000-0005-0000-0000-000026820000}"/>
    <cellStyle name="Normal 5 10 22 2 5" xfId="33419" xr:uid="{00000000-0005-0000-0000-000027820000}"/>
    <cellStyle name="Normal 5 10 22 2 6" xfId="33420" xr:uid="{00000000-0005-0000-0000-000028820000}"/>
    <cellStyle name="Normal 5 10 22 2 7" xfId="33421" xr:uid="{00000000-0005-0000-0000-000029820000}"/>
    <cellStyle name="Normal 5 10 22 2 8" xfId="33422" xr:uid="{00000000-0005-0000-0000-00002A820000}"/>
    <cellStyle name="Normal 5 10 22 2 9" xfId="33423" xr:uid="{00000000-0005-0000-0000-00002B820000}"/>
    <cellStyle name="Normal 5 10 22 3" xfId="33424" xr:uid="{00000000-0005-0000-0000-00002C820000}"/>
    <cellStyle name="Normal 5 10 22 3 10" xfId="33425" xr:uid="{00000000-0005-0000-0000-00002D820000}"/>
    <cellStyle name="Normal 5 10 22 3 2" xfId="33426" xr:uid="{00000000-0005-0000-0000-00002E820000}"/>
    <cellStyle name="Normal 5 10 22 3 3" xfId="33427" xr:uid="{00000000-0005-0000-0000-00002F820000}"/>
    <cellStyle name="Normal 5 10 22 3 4" xfId="33428" xr:uid="{00000000-0005-0000-0000-000030820000}"/>
    <cellStyle name="Normal 5 10 22 3 5" xfId="33429" xr:uid="{00000000-0005-0000-0000-000031820000}"/>
    <cellStyle name="Normal 5 10 22 3 6" xfId="33430" xr:uid="{00000000-0005-0000-0000-000032820000}"/>
    <cellStyle name="Normal 5 10 22 3 7" xfId="33431" xr:uid="{00000000-0005-0000-0000-000033820000}"/>
    <cellStyle name="Normal 5 10 22 3 8" xfId="33432" xr:uid="{00000000-0005-0000-0000-000034820000}"/>
    <cellStyle name="Normal 5 10 22 3 9" xfId="33433" xr:uid="{00000000-0005-0000-0000-000035820000}"/>
    <cellStyle name="Normal 5 10 22 4" xfId="33434" xr:uid="{00000000-0005-0000-0000-000036820000}"/>
    <cellStyle name="Normal 5 10 22 4 10" xfId="33435" xr:uid="{00000000-0005-0000-0000-000037820000}"/>
    <cellStyle name="Normal 5 10 22 4 2" xfId="33436" xr:uid="{00000000-0005-0000-0000-000038820000}"/>
    <cellStyle name="Normal 5 10 22 4 3" xfId="33437" xr:uid="{00000000-0005-0000-0000-000039820000}"/>
    <cellStyle name="Normal 5 10 22 4 4" xfId="33438" xr:uid="{00000000-0005-0000-0000-00003A820000}"/>
    <cellStyle name="Normal 5 10 22 4 5" xfId="33439" xr:uid="{00000000-0005-0000-0000-00003B820000}"/>
    <cellStyle name="Normal 5 10 22 4 6" xfId="33440" xr:uid="{00000000-0005-0000-0000-00003C820000}"/>
    <cellStyle name="Normal 5 10 22 4 7" xfId="33441" xr:uid="{00000000-0005-0000-0000-00003D820000}"/>
    <cellStyle name="Normal 5 10 22 4 8" xfId="33442" xr:uid="{00000000-0005-0000-0000-00003E820000}"/>
    <cellStyle name="Normal 5 10 22 4 9" xfId="33443" xr:uid="{00000000-0005-0000-0000-00003F820000}"/>
    <cellStyle name="Normal 5 10 22 5" xfId="33444" xr:uid="{00000000-0005-0000-0000-000040820000}"/>
    <cellStyle name="Normal 5 10 22 5 10" xfId="33445" xr:uid="{00000000-0005-0000-0000-000041820000}"/>
    <cellStyle name="Normal 5 10 22 5 2" xfId="33446" xr:uid="{00000000-0005-0000-0000-000042820000}"/>
    <cellStyle name="Normal 5 10 22 5 3" xfId="33447" xr:uid="{00000000-0005-0000-0000-000043820000}"/>
    <cellStyle name="Normal 5 10 22 5 4" xfId="33448" xr:uid="{00000000-0005-0000-0000-000044820000}"/>
    <cellStyle name="Normal 5 10 22 5 5" xfId="33449" xr:uid="{00000000-0005-0000-0000-000045820000}"/>
    <cellStyle name="Normal 5 10 22 5 6" xfId="33450" xr:uid="{00000000-0005-0000-0000-000046820000}"/>
    <cellStyle name="Normal 5 10 22 5 7" xfId="33451" xr:uid="{00000000-0005-0000-0000-000047820000}"/>
    <cellStyle name="Normal 5 10 22 5 8" xfId="33452" xr:uid="{00000000-0005-0000-0000-000048820000}"/>
    <cellStyle name="Normal 5 10 22 5 9" xfId="33453" xr:uid="{00000000-0005-0000-0000-000049820000}"/>
    <cellStyle name="Normal 5 10 22 6" xfId="33454" xr:uid="{00000000-0005-0000-0000-00004A820000}"/>
    <cellStyle name="Normal 5 10 22 7" xfId="33455" xr:uid="{00000000-0005-0000-0000-00004B820000}"/>
    <cellStyle name="Normal 5 10 22 8" xfId="33456" xr:uid="{00000000-0005-0000-0000-00004C820000}"/>
    <cellStyle name="Normal 5 10 22 9" xfId="33457" xr:uid="{00000000-0005-0000-0000-00004D820000}"/>
    <cellStyle name="Normal 5 10 23" xfId="33458" xr:uid="{00000000-0005-0000-0000-00004E820000}"/>
    <cellStyle name="Normal 5 10 23 10" xfId="33459" xr:uid="{00000000-0005-0000-0000-00004F820000}"/>
    <cellStyle name="Normal 5 10 23 11" xfId="33460" xr:uid="{00000000-0005-0000-0000-000050820000}"/>
    <cellStyle name="Normal 5 10 23 12" xfId="33461" xr:uid="{00000000-0005-0000-0000-000051820000}"/>
    <cellStyle name="Normal 5 10 23 13" xfId="33462" xr:uid="{00000000-0005-0000-0000-000052820000}"/>
    <cellStyle name="Normal 5 10 23 14" xfId="33463" xr:uid="{00000000-0005-0000-0000-000053820000}"/>
    <cellStyle name="Normal 5 10 23 2" xfId="33464" xr:uid="{00000000-0005-0000-0000-000054820000}"/>
    <cellStyle name="Normal 5 10 23 2 10" xfId="33465" xr:uid="{00000000-0005-0000-0000-000055820000}"/>
    <cellStyle name="Normal 5 10 23 2 2" xfId="33466" xr:uid="{00000000-0005-0000-0000-000056820000}"/>
    <cellStyle name="Normal 5 10 23 2 3" xfId="33467" xr:uid="{00000000-0005-0000-0000-000057820000}"/>
    <cellStyle name="Normal 5 10 23 2 4" xfId="33468" xr:uid="{00000000-0005-0000-0000-000058820000}"/>
    <cellStyle name="Normal 5 10 23 2 5" xfId="33469" xr:uid="{00000000-0005-0000-0000-000059820000}"/>
    <cellStyle name="Normal 5 10 23 2 6" xfId="33470" xr:uid="{00000000-0005-0000-0000-00005A820000}"/>
    <cellStyle name="Normal 5 10 23 2 7" xfId="33471" xr:uid="{00000000-0005-0000-0000-00005B820000}"/>
    <cellStyle name="Normal 5 10 23 2 8" xfId="33472" xr:uid="{00000000-0005-0000-0000-00005C820000}"/>
    <cellStyle name="Normal 5 10 23 2 9" xfId="33473" xr:uid="{00000000-0005-0000-0000-00005D820000}"/>
    <cellStyle name="Normal 5 10 23 3" xfId="33474" xr:uid="{00000000-0005-0000-0000-00005E820000}"/>
    <cellStyle name="Normal 5 10 23 3 10" xfId="33475" xr:uid="{00000000-0005-0000-0000-00005F820000}"/>
    <cellStyle name="Normal 5 10 23 3 2" xfId="33476" xr:uid="{00000000-0005-0000-0000-000060820000}"/>
    <cellStyle name="Normal 5 10 23 3 3" xfId="33477" xr:uid="{00000000-0005-0000-0000-000061820000}"/>
    <cellStyle name="Normal 5 10 23 3 4" xfId="33478" xr:uid="{00000000-0005-0000-0000-000062820000}"/>
    <cellStyle name="Normal 5 10 23 3 5" xfId="33479" xr:uid="{00000000-0005-0000-0000-000063820000}"/>
    <cellStyle name="Normal 5 10 23 3 6" xfId="33480" xr:uid="{00000000-0005-0000-0000-000064820000}"/>
    <cellStyle name="Normal 5 10 23 3 7" xfId="33481" xr:uid="{00000000-0005-0000-0000-000065820000}"/>
    <cellStyle name="Normal 5 10 23 3 8" xfId="33482" xr:uid="{00000000-0005-0000-0000-000066820000}"/>
    <cellStyle name="Normal 5 10 23 3 9" xfId="33483" xr:uid="{00000000-0005-0000-0000-000067820000}"/>
    <cellStyle name="Normal 5 10 23 4" xfId="33484" xr:uid="{00000000-0005-0000-0000-000068820000}"/>
    <cellStyle name="Normal 5 10 23 4 10" xfId="33485" xr:uid="{00000000-0005-0000-0000-000069820000}"/>
    <cellStyle name="Normal 5 10 23 4 2" xfId="33486" xr:uid="{00000000-0005-0000-0000-00006A820000}"/>
    <cellStyle name="Normal 5 10 23 4 3" xfId="33487" xr:uid="{00000000-0005-0000-0000-00006B820000}"/>
    <cellStyle name="Normal 5 10 23 4 4" xfId="33488" xr:uid="{00000000-0005-0000-0000-00006C820000}"/>
    <cellStyle name="Normal 5 10 23 4 5" xfId="33489" xr:uid="{00000000-0005-0000-0000-00006D820000}"/>
    <cellStyle name="Normal 5 10 23 4 6" xfId="33490" xr:uid="{00000000-0005-0000-0000-00006E820000}"/>
    <cellStyle name="Normal 5 10 23 4 7" xfId="33491" xr:uid="{00000000-0005-0000-0000-00006F820000}"/>
    <cellStyle name="Normal 5 10 23 4 8" xfId="33492" xr:uid="{00000000-0005-0000-0000-000070820000}"/>
    <cellStyle name="Normal 5 10 23 4 9" xfId="33493" xr:uid="{00000000-0005-0000-0000-000071820000}"/>
    <cellStyle name="Normal 5 10 23 5" xfId="33494" xr:uid="{00000000-0005-0000-0000-000072820000}"/>
    <cellStyle name="Normal 5 10 23 5 10" xfId="33495" xr:uid="{00000000-0005-0000-0000-000073820000}"/>
    <cellStyle name="Normal 5 10 23 5 2" xfId="33496" xr:uid="{00000000-0005-0000-0000-000074820000}"/>
    <cellStyle name="Normal 5 10 23 5 3" xfId="33497" xr:uid="{00000000-0005-0000-0000-000075820000}"/>
    <cellStyle name="Normal 5 10 23 5 4" xfId="33498" xr:uid="{00000000-0005-0000-0000-000076820000}"/>
    <cellStyle name="Normal 5 10 23 5 5" xfId="33499" xr:uid="{00000000-0005-0000-0000-000077820000}"/>
    <cellStyle name="Normal 5 10 23 5 6" xfId="33500" xr:uid="{00000000-0005-0000-0000-000078820000}"/>
    <cellStyle name="Normal 5 10 23 5 7" xfId="33501" xr:uid="{00000000-0005-0000-0000-000079820000}"/>
    <cellStyle name="Normal 5 10 23 5 8" xfId="33502" xr:uid="{00000000-0005-0000-0000-00007A820000}"/>
    <cellStyle name="Normal 5 10 23 5 9" xfId="33503" xr:uid="{00000000-0005-0000-0000-00007B820000}"/>
    <cellStyle name="Normal 5 10 23 6" xfId="33504" xr:uid="{00000000-0005-0000-0000-00007C820000}"/>
    <cellStyle name="Normal 5 10 23 7" xfId="33505" xr:uid="{00000000-0005-0000-0000-00007D820000}"/>
    <cellStyle name="Normal 5 10 23 8" xfId="33506" xr:uid="{00000000-0005-0000-0000-00007E820000}"/>
    <cellStyle name="Normal 5 10 23 9" xfId="33507" xr:uid="{00000000-0005-0000-0000-00007F820000}"/>
    <cellStyle name="Normal 5 10 24" xfId="33508" xr:uid="{00000000-0005-0000-0000-000080820000}"/>
    <cellStyle name="Normal 5 10 24 10" xfId="33509" xr:uid="{00000000-0005-0000-0000-000081820000}"/>
    <cellStyle name="Normal 5 10 24 11" xfId="33510" xr:uid="{00000000-0005-0000-0000-000082820000}"/>
    <cellStyle name="Normal 5 10 24 12" xfId="33511" xr:uid="{00000000-0005-0000-0000-000083820000}"/>
    <cellStyle name="Normal 5 10 24 13" xfId="33512" xr:uid="{00000000-0005-0000-0000-000084820000}"/>
    <cellStyle name="Normal 5 10 24 14" xfId="33513" xr:uid="{00000000-0005-0000-0000-000085820000}"/>
    <cellStyle name="Normal 5 10 24 2" xfId="33514" xr:uid="{00000000-0005-0000-0000-000086820000}"/>
    <cellStyle name="Normal 5 10 24 2 10" xfId="33515" xr:uid="{00000000-0005-0000-0000-000087820000}"/>
    <cellStyle name="Normal 5 10 24 2 2" xfId="33516" xr:uid="{00000000-0005-0000-0000-000088820000}"/>
    <cellStyle name="Normal 5 10 24 2 3" xfId="33517" xr:uid="{00000000-0005-0000-0000-000089820000}"/>
    <cellStyle name="Normal 5 10 24 2 4" xfId="33518" xr:uid="{00000000-0005-0000-0000-00008A820000}"/>
    <cellStyle name="Normal 5 10 24 2 5" xfId="33519" xr:uid="{00000000-0005-0000-0000-00008B820000}"/>
    <cellStyle name="Normal 5 10 24 2 6" xfId="33520" xr:uid="{00000000-0005-0000-0000-00008C820000}"/>
    <cellStyle name="Normal 5 10 24 2 7" xfId="33521" xr:uid="{00000000-0005-0000-0000-00008D820000}"/>
    <cellStyle name="Normal 5 10 24 2 8" xfId="33522" xr:uid="{00000000-0005-0000-0000-00008E820000}"/>
    <cellStyle name="Normal 5 10 24 2 9" xfId="33523" xr:uid="{00000000-0005-0000-0000-00008F820000}"/>
    <cellStyle name="Normal 5 10 24 3" xfId="33524" xr:uid="{00000000-0005-0000-0000-000090820000}"/>
    <cellStyle name="Normal 5 10 24 3 10" xfId="33525" xr:uid="{00000000-0005-0000-0000-000091820000}"/>
    <cellStyle name="Normal 5 10 24 3 2" xfId="33526" xr:uid="{00000000-0005-0000-0000-000092820000}"/>
    <cellStyle name="Normal 5 10 24 3 3" xfId="33527" xr:uid="{00000000-0005-0000-0000-000093820000}"/>
    <cellStyle name="Normal 5 10 24 3 4" xfId="33528" xr:uid="{00000000-0005-0000-0000-000094820000}"/>
    <cellStyle name="Normal 5 10 24 3 5" xfId="33529" xr:uid="{00000000-0005-0000-0000-000095820000}"/>
    <cellStyle name="Normal 5 10 24 3 6" xfId="33530" xr:uid="{00000000-0005-0000-0000-000096820000}"/>
    <cellStyle name="Normal 5 10 24 3 7" xfId="33531" xr:uid="{00000000-0005-0000-0000-000097820000}"/>
    <cellStyle name="Normal 5 10 24 3 8" xfId="33532" xr:uid="{00000000-0005-0000-0000-000098820000}"/>
    <cellStyle name="Normal 5 10 24 3 9" xfId="33533" xr:uid="{00000000-0005-0000-0000-000099820000}"/>
    <cellStyle name="Normal 5 10 24 4" xfId="33534" xr:uid="{00000000-0005-0000-0000-00009A820000}"/>
    <cellStyle name="Normal 5 10 24 4 10" xfId="33535" xr:uid="{00000000-0005-0000-0000-00009B820000}"/>
    <cellStyle name="Normal 5 10 24 4 2" xfId="33536" xr:uid="{00000000-0005-0000-0000-00009C820000}"/>
    <cellStyle name="Normal 5 10 24 4 3" xfId="33537" xr:uid="{00000000-0005-0000-0000-00009D820000}"/>
    <cellStyle name="Normal 5 10 24 4 4" xfId="33538" xr:uid="{00000000-0005-0000-0000-00009E820000}"/>
    <cellStyle name="Normal 5 10 24 4 5" xfId="33539" xr:uid="{00000000-0005-0000-0000-00009F820000}"/>
    <cellStyle name="Normal 5 10 24 4 6" xfId="33540" xr:uid="{00000000-0005-0000-0000-0000A0820000}"/>
    <cellStyle name="Normal 5 10 24 4 7" xfId="33541" xr:uid="{00000000-0005-0000-0000-0000A1820000}"/>
    <cellStyle name="Normal 5 10 24 4 8" xfId="33542" xr:uid="{00000000-0005-0000-0000-0000A2820000}"/>
    <cellStyle name="Normal 5 10 24 4 9" xfId="33543" xr:uid="{00000000-0005-0000-0000-0000A3820000}"/>
    <cellStyle name="Normal 5 10 24 5" xfId="33544" xr:uid="{00000000-0005-0000-0000-0000A4820000}"/>
    <cellStyle name="Normal 5 10 24 5 10" xfId="33545" xr:uid="{00000000-0005-0000-0000-0000A5820000}"/>
    <cellStyle name="Normal 5 10 24 5 2" xfId="33546" xr:uid="{00000000-0005-0000-0000-0000A6820000}"/>
    <cellStyle name="Normal 5 10 24 5 3" xfId="33547" xr:uid="{00000000-0005-0000-0000-0000A7820000}"/>
    <cellStyle name="Normal 5 10 24 5 4" xfId="33548" xr:uid="{00000000-0005-0000-0000-0000A8820000}"/>
    <cellStyle name="Normal 5 10 24 5 5" xfId="33549" xr:uid="{00000000-0005-0000-0000-0000A9820000}"/>
    <cellStyle name="Normal 5 10 24 5 6" xfId="33550" xr:uid="{00000000-0005-0000-0000-0000AA820000}"/>
    <cellStyle name="Normal 5 10 24 5 7" xfId="33551" xr:uid="{00000000-0005-0000-0000-0000AB820000}"/>
    <cellStyle name="Normal 5 10 24 5 8" xfId="33552" xr:uid="{00000000-0005-0000-0000-0000AC820000}"/>
    <cellStyle name="Normal 5 10 24 5 9" xfId="33553" xr:uid="{00000000-0005-0000-0000-0000AD820000}"/>
    <cellStyle name="Normal 5 10 24 6" xfId="33554" xr:uid="{00000000-0005-0000-0000-0000AE820000}"/>
    <cellStyle name="Normal 5 10 24 7" xfId="33555" xr:uid="{00000000-0005-0000-0000-0000AF820000}"/>
    <cellStyle name="Normal 5 10 24 8" xfId="33556" xr:uid="{00000000-0005-0000-0000-0000B0820000}"/>
    <cellStyle name="Normal 5 10 24 9" xfId="33557" xr:uid="{00000000-0005-0000-0000-0000B1820000}"/>
    <cellStyle name="Normal 5 10 25" xfId="33558" xr:uid="{00000000-0005-0000-0000-0000B2820000}"/>
    <cellStyle name="Normal 5 10 25 10" xfId="33559" xr:uid="{00000000-0005-0000-0000-0000B3820000}"/>
    <cellStyle name="Normal 5 10 25 11" xfId="33560" xr:uid="{00000000-0005-0000-0000-0000B4820000}"/>
    <cellStyle name="Normal 5 10 25 12" xfId="33561" xr:uid="{00000000-0005-0000-0000-0000B5820000}"/>
    <cellStyle name="Normal 5 10 25 13" xfId="33562" xr:uid="{00000000-0005-0000-0000-0000B6820000}"/>
    <cellStyle name="Normal 5 10 25 14" xfId="33563" xr:uid="{00000000-0005-0000-0000-0000B7820000}"/>
    <cellStyle name="Normal 5 10 25 2" xfId="33564" xr:uid="{00000000-0005-0000-0000-0000B8820000}"/>
    <cellStyle name="Normal 5 10 25 2 10" xfId="33565" xr:uid="{00000000-0005-0000-0000-0000B9820000}"/>
    <cellStyle name="Normal 5 10 25 2 2" xfId="33566" xr:uid="{00000000-0005-0000-0000-0000BA820000}"/>
    <cellStyle name="Normal 5 10 25 2 3" xfId="33567" xr:uid="{00000000-0005-0000-0000-0000BB820000}"/>
    <cellStyle name="Normal 5 10 25 2 4" xfId="33568" xr:uid="{00000000-0005-0000-0000-0000BC820000}"/>
    <cellStyle name="Normal 5 10 25 2 5" xfId="33569" xr:uid="{00000000-0005-0000-0000-0000BD820000}"/>
    <cellStyle name="Normal 5 10 25 2 6" xfId="33570" xr:uid="{00000000-0005-0000-0000-0000BE820000}"/>
    <cellStyle name="Normal 5 10 25 2 7" xfId="33571" xr:uid="{00000000-0005-0000-0000-0000BF820000}"/>
    <cellStyle name="Normal 5 10 25 2 8" xfId="33572" xr:uid="{00000000-0005-0000-0000-0000C0820000}"/>
    <cellStyle name="Normal 5 10 25 2 9" xfId="33573" xr:uid="{00000000-0005-0000-0000-0000C1820000}"/>
    <cellStyle name="Normal 5 10 25 3" xfId="33574" xr:uid="{00000000-0005-0000-0000-0000C2820000}"/>
    <cellStyle name="Normal 5 10 25 3 10" xfId="33575" xr:uid="{00000000-0005-0000-0000-0000C3820000}"/>
    <cellStyle name="Normal 5 10 25 3 2" xfId="33576" xr:uid="{00000000-0005-0000-0000-0000C4820000}"/>
    <cellStyle name="Normal 5 10 25 3 3" xfId="33577" xr:uid="{00000000-0005-0000-0000-0000C5820000}"/>
    <cellStyle name="Normal 5 10 25 3 4" xfId="33578" xr:uid="{00000000-0005-0000-0000-0000C6820000}"/>
    <cellStyle name="Normal 5 10 25 3 5" xfId="33579" xr:uid="{00000000-0005-0000-0000-0000C7820000}"/>
    <cellStyle name="Normal 5 10 25 3 6" xfId="33580" xr:uid="{00000000-0005-0000-0000-0000C8820000}"/>
    <cellStyle name="Normal 5 10 25 3 7" xfId="33581" xr:uid="{00000000-0005-0000-0000-0000C9820000}"/>
    <cellStyle name="Normal 5 10 25 3 8" xfId="33582" xr:uid="{00000000-0005-0000-0000-0000CA820000}"/>
    <cellStyle name="Normal 5 10 25 3 9" xfId="33583" xr:uid="{00000000-0005-0000-0000-0000CB820000}"/>
    <cellStyle name="Normal 5 10 25 4" xfId="33584" xr:uid="{00000000-0005-0000-0000-0000CC820000}"/>
    <cellStyle name="Normal 5 10 25 4 10" xfId="33585" xr:uid="{00000000-0005-0000-0000-0000CD820000}"/>
    <cellStyle name="Normal 5 10 25 4 2" xfId="33586" xr:uid="{00000000-0005-0000-0000-0000CE820000}"/>
    <cellStyle name="Normal 5 10 25 4 3" xfId="33587" xr:uid="{00000000-0005-0000-0000-0000CF820000}"/>
    <cellStyle name="Normal 5 10 25 4 4" xfId="33588" xr:uid="{00000000-0005-0000-0000-0000D0820000}"/>
    <cellStyle name="Normal 5 10 25 4 5" xfId="33589" xr:uid="{00000000-0005-0000-0000-0000D1820000}"/>
    <cellStyle name="Normal 5 10 25 4 6" xfId="33590" xr:uid="{00000000-0005-0000-0000-0000D2820000}"/>
    <cellStyle name="Normal 5 10 25 4 7" xfId="33591" xr:uid="{00000000-0005-0000-0000-0000D3820000}"/>
    <cellStyle name="Normal 5 10 25 4 8" xfId="33592" xr:uid="{00000000-0005-0000-0000-0000D4820000}"/>
    <cellStyle name="Normal 5 10 25 4 9" xfId="33593" xr:uid="{00000000-0005-0000-0000-0000D5820000}"/>
    <cellStyle name="Normal 5 10 25 5" xfId="33594" xr:uid="{00000000-0005-0000-0000-0000D6820000}"/>
    <cellStyle name="Normal 5 10 25 5 10" xfId="33595" xr:uid="{00000000-0005-0000-0000-0000D7820000}"/>
    <cellStyle name="Normal 5 10 25 5 2" xfId="33596" xr:uid="{00000000-0005-0000-0000-0000D8820000}"/>
    <cellStyle name="Normal 5 10 25 5 3" xfId="33597" xr:uid="{00000000-0005-0000-0000-0000D9820000}"/>
    <cellStyle name="Normal 5 10 25 5 4" xfId="33598" xr:uid="{00000000-0005-0000-0000-0000DA820000}"/>
    <cellStyle name="Normal 5 10 25 5 5" xfId="33599" xr:uid="{00000000-0005-0000-0000-0000DB820000}"/>
    <cellStyle name="Normal 5 10 25 5 6" xfId="33600" xr:uid="{00000000-0005-0000-0000-0000DC820000}"/>
    <cellStyle name="Normal 5 10 25 5 7" xfId="33601" xr:uid="{00000000-0005-0000-0000-0000DD820000}"/>
    <cellStyle name="Normal 5 10 25 5 8" xfId="33602" xr:uid="{00000000-0005-0000-0000-0000DE820000}"/>
    <cellStyle name="Normal 5 10 25 5 9" xfId="33603" xr:uid="{00000000-0005-0000-0000-0000DF820000}"/>
    <cellStyle name="Normal 5 10 25 6" xfId="33604" xr:uid="{00000000-0005-0000-0000-0000E0820000}"/>
    <cellStyle name="Normal 5 10 25 7" xfId="33605" xr:uid="{00000000-0005-0000-0000-0000E1820000}"/>
    <cellStyle name="Normal 5 10 25 8" xfId="33606" xr:uid="{00000000-0005-0000-0000-0000E2820000}"/>
    <cellStyle name="Normal 5 10 25 9" xfId="33607" xr:uid="{00000000-0005-0000-0000-0000E3820000}"/>
    <cellStyle name="Normal 5 10 26" xfId="33608" xr:uid="{00000000-0005-0000-0000-0000E4820000}"/>
    <cellStyle name="Normal 5 10 26 10" xfId="33609" xr:uid="{00000000-0005-0000-0000-0000E5820000}"/>
    <cellStyle name="Normal 5 10 26 11" xfId="33610" xr:uid="{00000000-0005-0000-0000-0000E6820000}"/>
    <cellStyle name="Normal 5 10 26 12" xfId="33611" xr:uid="{00000000-0005-0000-0000-0000E7820000}"/>
    <cellStyle name="Normal 5 10 26 13" xfId="33612" xr:uid="{00000000-0005-0000-0000-0000E8820000}"/>
    <cellStyle name="Normal 5 10 26 14" xfId="33613" xr:uid="{00000000-0005-0000-0000-0000E9820000}"/>
    <cellStyle name="Normal 5 10 26 2" xfId="33614" xr:uid="{00000000-0005-0000-0000-0000EA820000}"/>
    <cellStyle name="Normal 5 10 26 2 10" xfId="33615" xr:uid="{00000000-0005-0000-0000-0000EB820000}"/>
    <cellStyle name="Normal 5 10 26 2 2" xfId="33616" xr:uid="{00000000-0005-0000-0000-0000EC820000}"/>
    <cellStyle name="Normal 5 10 26 2 3" xfId="33617" xr:uid="{00000000-0005-0000-0000-0000ED820000}"/>
    <cellStyle name="Normal 5 10 26 2 4" xfId="33618" xr:uid="{00000000-0005-0000-0000-0000EE820000}"/>
    <cellStyle name="Normal 5 10 26 2 5" xfId="33619" xr:uid="{00000000-0005-0000-0000-0000EF820000}"/>
    <cellStyle name="Normal 5 10 26 2 6" xfId="33620" xr:uid="{00000000-0005-0000-0000-0000F0820000}"/>
    <cellStyle name="Normal 5 10 26 2 7" xfId="33621" xr:uid="{00000000-0005-0000-0000-0000F1820000}"/>
    <cellStyle name="Normal 5 10 26 2 8" xfId="33622" xr:uid="{00000000-0005-0000-0000-0000F2820000}"/>
    <cellStyle name="Normal 5 10 26 2 9" xfId="33623" xr:uid="{00000000-0005-0000-0000-0000F3820000}"/>
    <cellStyle name="Normal 5 10 26 3" xfId="33624" xr:uid="{00000000-0005-0000-0000-0000F4820000}"/>
    <cellStyle name="Normal 5 10 26 3 10" xfId="33625" xr:uid="{00000000-0005-0000-0000-0000F5820000}"/>
    <cellStyle name="Normal 5 10 26 3 2" xfId="33626" xr:uid="{00000000-0005-0000-0000-0000F6820000}"/>
    <cellStyle name="Normal 5 10 26 3 3" xfId="33627" xr:uid="{00000000-0005-0000-0000-0000F7820000}"/>
    <cellStyle name="Normal 5 10 26 3 4" xfId="33628" xr:uid="{00000000-0005-0000-0000-0000F8820000}"/>
    <cellStyle name="Normal 5 10 26 3 5" xfId="33629" xr:uid="{00000000-0005-0000-0000-0000F9820000}"/>
    <cellStyle name="Normal 5 10 26 3 6" xfId="33630" xr:uid="{00000000-0005-0000-0000-0000FA820000}"/>
    <cellStyle name="Normal 5 10 26 3 7" xfId="33631" xr:uid="{00000000-0005-0000-0000-0000FB820000}"/>
    <cellStyle name="Normal 5 10 26 3 8" xfId="33632" xr:uid="{00000000-0005-0000-0000-0000FC820000}"/>
    <cellStyle name="Normal 5 10 26 3 9" xfId="33633" xr:uid="{00000000-0005-0000-0000-0000FD820000}"/>
    <cellStyle name="Normal 5 10 26 4" xfId="33634" xr:uid="{00000000-0005-0000-0000-0000FE820000}"/>
    <cellStyle name="Normal 5 10 26 4 10" xfId="33635" xr:uid="{00000000-0005-0000-0000-0000FF820000}"/>
    <cellStyle name="Normal 5 10 26 4 2" xfId="33636" xr:uid="{00000000-0005-0000-0000-000000830000}"/>
    <cellStyle name="Normal 5 10 26 4 3" xfId="33637" xr:uid="{00000000-0005-0000-0000-000001830000}"/>
    <cellStyle name="Normal 5 10 26 4 4" xfId="33638" xr:uid="{00000000-0005-0000-0000-000002830000}"/>
    <cellStyle name="Normal 5 10 26 4 5" xfId="33639" xr:uid="{00000000-0005-0000-0000-000003830000}"/>
    <cellStyle name="Normal 5 10 26 4 6" xfId="33640" xr:uid="{00000000-0005-0000-0000-000004830000}"/>
    <cellStyle name="Normal 5 10 26 4 7" xfId="33641" xr:uid="{00000000-0005-0000-0000-000005830000}"/>
    <cellStyle name="Normal 5 10 26 4 8" xfId="33642" xr:uid="{00000000-0005-0000-0000-000006830000}"/>
    <cellStyle name="Normal 5 10 26 4 9" xfId="33643" xr:uid="{00000000-0005-0000-0000-000007830000}"/>
    <cellStyle name="Normal 5 10 26 5" xfId="33644" xr:uid="{00000000-0005-0000-0000-000008830000}"/>
    <cellStyle name="Normal 5 10 26 5 10" xfId="33645" xr:uid="{00000000-0005-0000-0000-000009830000}"/>
    <cellStyle name="Normal 5 10 26 5 2" xfId="33646" xr:uid="{00000000-0005-0000-0000-00000A830000}"/>
    <cellStyle name="Normal 5 10 26 5 3" xfId="33647" xr:uid="{00000000-0005-0000-0000-00000B830000}"/>
    <cellStyle name="Normal 5 10 26 5 4" xfId="33648" xr:uid="{00000000-0005-0000-0000-00000C830000}"/>
    <cellStyle name="Normal 5 10 26 5 5" xfId="33649" xr:uid="{00000000-0005-0000-0000-00000D830000}"/>
    <cellStyle name="Normal 5 10 26 5 6" xfId="33650" xr:uid="{00000000-0005-0000-0000-00000E830000}"/>
    <cellStyle name="Normal 5 10 26 5 7" xfId="33651" xr:uid="{00000000-0005-0000-0000-00000F830000}"/>
    <cellStyle name="Normal 5 10 26 5 8" xfId="33652" xr:uid="{00000000-0005-0000-0000-000010830000}"/>
    <cellStyle name="Normal 5 10 26 5 9" xfId="33653" xr:uid="{00000000-0005-0000-0000-000011830000}"/>
    <cellStyle name="Normal 5 10 26 6" xfId="33654" xr:uid="{00000000-0005-0000-0000-000012830000}"/>
    <cellStyle name="Normal 5 10 26 7" xfId="33655" xr:uid="{00000000-0005-0000-0000-000013830000}"/>
    <cellStyle name="Normal 5 10 26 8" xfId="33656" xr:uid="{00000000-0005-0000-0000-000014830000}"/>
    <cellStyle name="Normal 5 10 26 9" xfId="33657" xr:uid="{00000000-0005-0000-0000-000015830000}"/>
    <cellStyle name="Normal 5 10 27" xfId="33658" xr:uid="{00000000-0005-0000-0000-000016830000}"/>
    <cellStyle name="Normal 5 10 27 10" xfId="33659" xr:uid="{00000000-0005-0000-0000-000017830000}"/>
    <cellStyle name="Normal 5 10 27 11" xfId="33660" xr:uid="{00000000-0005-0000-0000-000018830000}"/>
    <cellStyle name="Normal 5 10 27 12" xfId="33661" xr:uid="{00000000-0005-0000-0000-000019830000}"/>
    <cellStyle name="Normal 5 10 27 13" xfId="33662" xr:uid="{00000000-0005-0000-0000-00001A830000}"/>
    <cellStyle name="Normal 5 10 27 14" xfId="33663" xr:uid="{00000000-0005-0000-0000-00001B830000}"/>
    <cellStyle name="Normal 5 10 27 2" xfId="33664" xr:uid="{00000000-0005-0000-0000-00001C830000}"/>
    <cellStyle name="Normal 5 10 27 2 10" xfId="33665" xr:uid="{00000000-0005-0000-0000-00001D830000}"/>
    <cellStyle name="Normal 5 10 27 2 2" xfId="33666" xr:uid="{00000000-0005-0000-0000-00001E830000}"/>
    <cellStyle name="Normal 5 10 27 2 3" xfId="33667" xr:uid="{00000000-0005-0000-0000-00001F830000}"/>
    <cellStyle name="Normal 5 10 27 2 4" xfId="33668" xr:uid="{00000000-0005-0000-0000-000020830000}"/>
    <cellStyle name="Normal 5 10 27 2 5" xfId="33669" xr:uid="{00000000-0005-0000-0000-000021830000}"/>
    <cellStyle name="Normal 5 10 27 2 6" xfId="33670" xr:uid="{00000000-0005-0000-0000-000022830000}"/>
    <cellStyle name="Normal 5 10 27 2 7" xfId="33671" xr:uid="{00000000-0005-0000-0000-000023830000}"/>
    <cellStyle name="Normal 5 10 27 2 8" xfId="33672" xr:uid="{00000000-0005-0000-0000-000024830000}"/>
    <cellStyle name="Normal 5 10 27 2 9" xfId="33673" xr:uid="{00000000-0005-0000-0000-000025830000}"/>
    <cellStyle name="Normal 5 10 27 3" xfId="33674" xr:uid="{00000000-0005-0000-0000-000026830000}"/>
    <cellStyle name="Normal 5 10 27 3 10" xfId="33675" xr:uid="{00000000-0005-0000-0000-000027830000}"/>
    <cellStyle name="Normal 5 10 27 3 2" xfId="33676" xr:uid="{00000000-0005-0000-0000-000028830000}"/>
    <cellStyle name="Normal 5 10 27 3 3" xfId="33677" xr:uid="{00000000-0005-0000-0000-000029830000}"/>
    <cellStyle name="Normal 5 10 27 3 4" xfId="33678" xr:uid="{00000000-0005-0000-0000-00002A830000}"/>
    <cellStyle name="Normal 5 10 27 3 5" xfId="33679" xr:uid="{00000000-0005-0000-0000-00002B830000}"/>
    <cellStyle name="Normal 5 10 27 3 6" xfId="33680" xr:uid="{00000000-0005-0000-0000-00002C830000}"/>
    <cellStyle name="Normal 5 10 27 3 7" xfId="33681" xr:uid="{00000000-0005-0000-0000-00002D830000}"/>
    <cellStyle name="Normal 5 10 27 3 8" xfId="33682" xr:uid="{00000000-0005-0000-0000-00002E830000}"/>
    <cellStyle name="Normal 5 10 27 3 9" xfId="33683" xr:uid="{00000000-0005-0000-0000-00002F830000}"/>
    <cellStyle name="Normal 5 10 27 4" xfId="33684" xr:uid="{00000000-0005-0000-0000-000030830000}"/>
    <cellStyle name="Normal 5 10 27 4 10" xfId="33685" xr:uid="{00000000-0005-0000-0000-000031830000}"/>
    <cellStyle name="Normal 5 10 27 4 2" xfId="33686" xr:uid="{00000000-0005-0000-0000-000032830000}"/>
    <cellStyle name="Normal 5 10 27 4 3" xfId="33687" xr:uid="{00000000-0005-0000-0000-000033830000}"/>
    <cellStyle name="Normal 5 10 27 4 4" xfId="33688" xr:uid="{00000000-0005-0000-0000-000034830000}"/>
    <cellStyle name="Normal 5 10 27 4 5" xfId="33689" xr:uid="{00000000-0005-0000-0000-000035830000}"/>
    <cellStyle name="Normal 5 10 27 4 6" xfId="33690" xr:uid="{00000000-0005-0000-0000-000036830000}"/>
    <cellStyle name="Normal 5 10 27 4 7" xfId="33691" xr:uid="{00000000-0005-0000-0000-000037830000}"/>
    <cellStyle name="Normal 5 10 27 4 8" xfId="33692" xr:uid="{00000000-0005-0000-0000-000038830000}"/>
    <cellStyle name="Normal 5 10 27 4 9" xfId="33693" xr:uid="{00000000-0005-0000-0000-000039830000}"/>
    <cellStyle name="Normal 5 10 27 5" xfId="33694" xr:uid="{00000000-0005-0000-0000-00003A830000}"/>
    <cellStyle name="Normal 5 10 27 5 10" xfId="33695" xr:uid="{00000000-0005-0000-0000-00003B830000}"/>
    <cellStyle name="Normal 5 10 27 5 2" xfId="33696" xr:uid="{00000000-0005-0000-0000-00003C830000}"/>
    <cellStyle name="Normal 5 10 27 5 3" xfId="33697" xr:uid="{00000000-0005-0000-0000-00003D830000}"/>
    <cellStyle name="Normal 5 10 27 5 4" xfId="33698" xr:uid="{00000000-0005-0000-0000-00003E830000}"/>
    <cellStyle name="Normal 5 10 27 5 5" xfId="33699" xr:uid="{00000000-0005-0000-0000-00003F830000}"/>
    <cellStyle name="Normal 5 10 27 5 6" xfId="33700" xr:uid="{00000000-0005-0000-0000-000040830000}"/>
    <cellStyle name="Normal 5 10 27 5 7" xfId="33701" xr:uid="{00000000-0005-0000-0000-000041830000}"/>
    <cellStyle name="Normal 5 10 27 5 8" xfId="33702" xr:uid="{00000000-0005-0000-0000-000042830000}"/>
    <cellStyle name="Normal 5 10 27 5 9" xfId="33703" xr:uid="{00000000-0005-0000-0000-000043830000}"/>
    <cellStyle name="Normal 5 10 27 6" xfId="33704" xr:uid="{00000000-0005-0000-0000-000044830000}"/>
    <cellStyle name="Normal 5 10 27 7" xfId="33705" xr:uid="{00000000-0005-0000-0000-000045830000}"/>
    <cellStyle name="Normal 5 10 27 8" xfId="33706" xr:uid="{00000000-0005-0000-0000-000046830000}"/>
    <cellStyle name="Normal 5 10 27 9" xfId="33707" xr:uid="{00000000-0005-0000-0000-000047830000}"/>
    <cellStyle name="Normal 5 10 28" xfId="33708" xr:uid="{00000000-0005-0000-0000-000048830000}"/>
    <cellStyle name="Normal 5 10 28 10" xfId="33709" xr:uid="{00000000-0005-0000-0000-000049830000}"/>
    <cellStyle name="Normal 5 10 28 11" xfId="33710" xr:uid="{00000000-0005-0000-0000-00004A830000}"/>
    <cellStyle name="Normal 5 10 28 12" xfId="33711" xr:uid="{00000000-0005-0000-0000-00004B830000}"/>
    <cellStyle name="Normal 5 10 28 13" xfId="33712" xr:uid="{00000000-0005-0000-0000-00004C830000}"/>
    <cellStyle name="Normal 5 10 28 14" xfId="33713" xr:uid="{00000000-0005-0000-0000-00004D830000}"/>
    <cellStyle name="Normal 5 10 28 2" xfId="33714" xr:uid="{00000000-0005-0000-0000-00004E830000}"/>
    <cellStyle name="Normal 5 10 28 2 10" xfId="33715" xr:uid="{00000000-0005-0000-0000-00004F830000}"/>
    <cellStyle name="Normal 5 10 28 2 2" xfId="33716" xr:uid="{00000000-0005-0000-0000-000050830000}"/>
    <cellStyle name="Normal 5 10 28 2 3" xfId="33717" xr:uid="{00000000-0005-0000-0000-000051830000}"/>
    <cellStyle name="Normal 5 10 28 2 4" xfId="33718" xr:uid="{00000000-0005-0000-0000-000052830000}"/>
    <cellStyle name="Normal 5 10 28 2 5" xfId="33719" xr:uid="{00000000-0005-0000-0000-000053830000}"/>
    <cellStyle name="Normal 5 10 28 2 6" xfId="33720" xr:uid="{00000000-0005-0000-0000-000054830000}"/>
    <cellStyle name="Normal 5 10 28 2 7" xfId="33721" xr:uid="{00000000-0005-0000-0000-000055830000}"/>
    <cellStyle name="Normal 5 10 28 2 8" xfId="33722" xr:uid="{00000000-0005-0000-0000-000056830000}"/>
    <cellStyle name="Normal 5 10 28 2 9" xfId="33723" xr:uid="{00000000-0005-0000-0000-000057830000}"/>
    <cellStyle name="Normal 5 10 28 3" xfId="33724" xr:uid="{00000000-0005-0000-0000-000058830000}"/>
    <cellStyle name="Normal 5 10 28 3 10" xfId="33725" xr:uid="{00000000-0005-0000-0000-000059830000}"/>
    <cellStyle name="Normal 5 10 28 3 2" xfId="33726" xr:uid="{00000000-0005-0000-0000-00005A830000}"/>
    <cellStyle name="Normal 5 10 28 3 3" xfId="33727" xr:uid="{00000000-0005-0000-0000-00005B830000}"/>
    <cellStyle name="Normal 5 10 28 3 4" xfId="33728" xr:uid="{00000000-0005-0000-0000-00005C830000}"/>
    <cellStyle name="Normal 5 10 28 3 5" xfId="33729" xr:uid="{00000000-0005-0000-0000-00005D830000}"/>
    <cellStyle name="Normal 5 10 28 3 6" xfId="33730" xr:uid="{00000000-0005-0000-0000-00005E830000}"/>
    <cellStyle name="Normal 5 10 28 3 7" xfId="33731" xr:uid="{00000000-0005-0000-0000-00005F830000}"/>
    <cellStyle name="Normal 5 10 28 3 8" xfId="33732" xr:uid="{00000000-0005-0000-0000-000060830000}"/>
    <cellStyle name="Normal 5 10 28 3 9" xfId="33733" xr:uid="{00000000-0005-0000-0000-000061830000}"/>
    <cellStyle name="Normal 5 10 28 4" xfId="33734" xr:uid="{00000000-0005-0000-0000-000062830000}"/>
    <cellStyle name="Normal 5 10 28 4 10" xfId="33735" xr:uid="{00000000-0005-0000-0000-000063830000}"/>
    <cellStyle name="Normal 5 10 28 4 2" xfId="33736" xr:uid="{00000000-0005-0000-0000-000064830000}"/>
    <cellStyle name="Normal 5 10 28 4 3" xfId="33737" xr:uid="{00000000-0005-0000-0000-000065830000}"/>
    <cellStyle name="Normal 5 10 28 4 4" xfId="33738" xr:uid="{00000000-0005-0000-0000-000066830000}"/>
    <cellStyle name="Normal 5 10 28 4 5" xfId="33739" xr:uid="{00000000-0005-0000-0000-000067830000}"/>
    <cellStyle name="Normal 5 10 28 4 6" xfId="33740" xr:uid="{00000000-0005-0000-0000-000068830000}"/>
    <cellStyle name="Normal 5 10 28 4 7" xfId="33741" xr:uid="{00000000-0005-0000-0000-000069830000}"/>
    <cellStyle name="Normal 5 10 28 4 8" xfId="33742" xr:uid="{00000000-0005-0000-0000-00006A830000}"/>
    <cellStyle name="Normal 5 10 28 4 9" xfId="33743" xr:uid="{00000000-0005-0000-0000-00006B830000}"/>
    <cellStyle name="Normal 5 10 28 5" xfId="33744" xr:uid="{00000000-0005-0000-0000-00006C830000}"/>
    <cellStyle name="Normal 5 10 28 5 10" xfId="33745" xr:uid="{00000000-0005-0000-0000-00006D830000}"/>
    <cellStyle name="Normal 5 10 28 5 2" xfId="33746" xr:uid="{00000000-0005-0000-0000-00006E830000}"/>
    <cellStyle name="Normal 5 10 28 5 3" xfId="33747" xr:uid="{00000000-0005-0000-0000-00006F830000}"/>
    <cellStyle name="Normal 5 10 28 5 4" xfId="33748" xr:uid="{00000000-0005-0000-0000-000070830000}"/>
    <cellStyle name="Normal 5 10 28 5 5" xfId="33749" xr:uid="{00000000-0005-0000-0000-000071830000}"/>
    <cellStyle name="Normal 5 10 28 5 6" xfId="33750" xr:uid="{00000000-0005-0000-0000-000072830000}"/>
    <cellStyle name="Normal 5 10 28 5 7" xfId="33751" xr:uid="{00000000-0005-0000-0000-000073830000}"/>
    <cellStyle name="Normal 5 10 28 5 8" xfId="33752" xr:uid="{00000000-0005-0000-0000-000074830000}"/>
    <cellStyle name="Normal 5 10 28 5 9" xfId="33753" xr:uid="{00000000-0005-0000-0000-000075830000}"/>
    <cellStyle name="Normal 5 10 28 6" xfId="33754" xr:uid="{00000000-0005-0000-0000-000076830000}"/>
    <cellStyle name="Normal 5 10 28 7" xfId="33755" xr:uid="{00000000-0005-0000-0000-000077830000}"/>
    <cellStyle name="Normal 5 10 28 8" xfId="33756" xr:uid="{00000000-0005-0000-0000-000078830000}"/>
    <cellStyle name="Normal 5 10 28 9" xfId="33757" xr:uid="{00000000-0005-0000-0000-000079830000}"/>
    <cellStyle name="Normal 5 10 29" xfId="33758" xr:uid="{00000000-0005-0000-0000-00007A830000}"/>
    <cellStyle name="Normal 5 10 29 10" xfId="33759" xr:uid="{00000000-0005-0000-0000-00007B830000}"/>
    <cellStyle name="Normal 5 10 29 11" xfId="33760" xr:uid="{00000000-0005-0000-0000-00007C830000}"/>
    <cellStyle name="Normal 5 10 29 12" xfId="33761" xr:uid="{00000000-0005-0000-0000-00007D830000}"/>
    <cellStyle name="Normal 5 10 29 13" xfId="33762" xr:uid="{00000000-0005-0000-0000-00007E830000}"/>
    <cellStyle name="Normal 5 10 29 14" xfId="33763" xr:uid="{00000000-0005-0000-0000-00007F830000}"/>
    <cellStyle name="Normal 5 10 29 2" xfId="33764" xr:uid="{00000000-0005-0000-0000-000080830000}"/>
    <cellStyle name="Normal 5 10 29 2 10" xfId="33765" xr:uid="{00000000-0005-0000-0000-000081830000}"/>
    <cellStyle name="Normal 5 10 29 2 2" xfId="33766" xr:uid="{00000000-0005-0000-0000-000082830000}"/>
    <cellStyle name="Normal 5 10 29 2 3" xfId="33767" xr:uid="{00000000-0005-0000-0000-000083830000}"/>
    <cellStyle name="Normal 5 10 29 2 4" xfId="33768" xr:uid="{00000000-0005-0000-0000-000084830000}"/>
    <cellStyle name="Normal 5 10 29 2 5" xfId="33769" xr:uid="{00000000-0005-0000-0000-000085830000}"/>
    <cellStyle name="Normal 5 10 29 2 6" xfId="33770" xr:uid="{00000000-0005-0000-0000-000086830000}"/>
    <cellStyle name="Normal 5 10 29 2 7" xfId="33771" xr:uid="{00000000-0005-0000-0000-000087830000}"/>
    <cellStyle name="Normal 5 10 29 2 8" xfId="33772" xr:uid="{00000000-0005-0000-0000-000088830000}"/>
    <cellStyle name="Normal 5 10 29 2 9" xfId="33773" xr:uid="{00000000-0005-0000-0000-000089830000}"/>
    <cellStyle name="Normal 5 10 29 3" xfId="33774" xr:uid="{00000000-0005-0000-0000-00008A830000}"/>
    <cellStyle name="Normal 5 10 29 3 10" xfId="33775" xr:uid="{00000000-0005-0000-0000-00008B830000}"/>
    <cellStyle name="Normal 5 10 29 3 2" xfId="33776" xr:uid="{00000000-0005-0000-0000-00008C830000}"/>
    <cellStyle name="Normal 5 10 29 3 3" xfId="33777" xr:uid="{00000000-0005-0000-0000-00008D830000}"/>
    <cellStyle name="Normal 5 10 29 3 4" xfId="33778" xr:uid="{00000000-0005-0000-0000-00008E830000}"/>
    <cellStyle name="Normal 5 10 29 3 5" xfId="33779" xr:uid="{00000000-0005-0000-0000-00008F830000}"/>
    <cellStyle name="Normal 5 10 29 3 6" xfId="33780" xr:uid="{00000000-0005-0000-0000-000090830000}"/>
    <cellStyle name="Normal 5 10 29 3 7" xfId="33781" xr:uid="{00000000-0005-0000-0000-000091830000}"/>
    <cellStyle name="Normal 5 10 29 3 8" xfId="33782" xr:uid="{00000000-0005-0000-0000-000092830000}"/>
    <cellStyle name="Normal 5 10 29 3 9" xfId="33783" xr:uid="{00000000-0005-0000-0000-000093830000}"/>
    <cellStyle name="Normal 5 10 29 4" xfId="33784" xr:uid="{00000000-0005-0000-0000-000094830000}"/>
    <cellStyle name="Normal 5 10 29 4 10" xfId="33785" xr:uid="{00000000-0005-0000-0000-000095830000}"/>
    <cellStyle name="Normal 5 10 29 4 2" xfId="33786" xr:uid="{00000000-0005-0000-0000-000096830000}"/>
    <cellStyle name="Normal 5 10 29 4 3" xfId="33787" xr:uid="{00000000-0005-0000-0000-000097830000}"/>
    <cellStyle name="Normal 5 10 29 4 4" xfId="33788" xr:uid="{00000000-0005-0000-0000-000098830000}"/>
    <cellStyle name="Normal 5 10 29 4 5" xfId="33789" xr:uid="{00000000-0005-0000-0000-000099830000}"/>
    <cellStyle name="Normal 5 10 29 4 6" xfId="33790" xr:uid="{00000000-0005-0000-0000-00009A830000}"/>
    <cellStyle name="Normal 5 10 29 4 7" xfId="33791" xr:uid="{00000000-0005-0000-0000-00009B830000}"/>
    <cellStyle name="Normal 5 10 29 4 8" xfId="33792" xr:uid="{00000000-0005-0000-0000-00009C830000}"/>
    <cellStyle name="Normal 5 10 29 4 9" xfId="33793" xr:uid="{00000000-0005-0000-0000-00009D830000}"/>
    <cellStyle name="Normal 5 10 29 5" xfId="33794" xr:uid="{00000000-0005-0000-0000-00009E830000}"/>
    <cellStyle name="Normal 5 10 29 5 10" xfId="33795" xr:uid="{00000000-0005-0000-0000-00009F830000}"/>
    <cellStyle name="Normal 5 10 29 5 2" xfId="33796" xr:uid="{00000000-0005-0000-0000-0000A0830000}"/>
    <cellStyle name="Normal 5 10 29 5 3" xfId="33797" xr:uid="{00000000-0005-0000-0000-0000A1830000}"/>
    <cellStyle name="Normal 5 10 29 5 4" xfId="33798" xr:uid="{00000000-0005-0000-0000-0000A2830000}"/>
    <cellStyle name="Normal 5 10 29 5 5" xfId="33799" xr:uid="{00000000-0005-0000-0000-0000A3830000}"/>
    <cellStyle name="Normal 5 10 29 5 6" xfId="33800" xr:uid="{00000000-0005-0000-0000-0000A4830000}"/>
    <cellStyle name="Normal 5 10 29 5 7" xfId="33801" xr:uid="{00000000-0005-0000-0000-0000A5830000}"/>
    <cellStyle name="Normal 5 10 29 5 8" xfId="33802" xr:uid="{00000000-0005-0000-0000-0000A6830000}"/>
    <cellStyle name="Normal 5 10 29 5 9" xfId="33803" xr:uid="{00000000-0005-0000-0000-0000A7830000}"/>
    <cellStyle name="Normal 5 10 29 6" xfId="33804" xr:uid="{00000000-0005-0000-0000-0000A8830000}"/>
    <cellStyle name="Normal 5 10 29 7" xfId="33805" xr:uid="{00000000-0005-0000-0000-0000A9830000}"/>
    <cellStyle name="Normal 5 10 29 8" xfId="33806" xr:uid="{00000000-0005-0000-0000-0000AA830000}"/>
    <cellStyle name="Normal 5 10 29 9" xfId="33807" xr:uid="{00000000-0005-0000-0000-0000AB830000}"/>
    <cellStyle name="Normal 5 10 3" xfId="33808" xr:uid="{00000000-0005-0000-0000-0000AC830000}"/>
    <cellStyle name="Normal 5 10 3 10" xfId="33809" xr:uid="{00000000-0005-0000-0000-0000AD830000}"/>
    <cellStyle name="Normal 5 10 3 11" xfId="33810" xr:uid="{00000000-0005-0000-0000-0000AE830000}"/>
    <cellStyle name="Normal 5 10 3 12" xfId="33811" xr:uid="{00000000-0005-0000-0000-0000AF830000}"/>
    <cellStyle name="Normal 5 10 3 13" xfId="33812" xr:uid="{00000000-0005-0000-0000-0000B0830000}"/>
    <cellStyle name="Normal 5 10 3 14" xfId="33813" xr:uid="{00000000-0005-0000-0000-0000B1830000}"/>
    <cellStyle name="Normal 5 10 3 2" xfId="33814" xr:uid="{00000000-0005-0000-0000-0000B2830000}"/>
    <cellStyle name="Normal 5 10 3 2 10" xfId="33815" xr:uid="{00000000-0005-0000-0000-0000B3830000}"/>
    <cellStyle name="Normal 5 10 3 2 2" xfId="33816" xr:uid="{00000000-0005-0000-0000-0000B4830000}"/>
    <cellStyle name="Normal 5 10 3 2 3" xfId="33817" xr:uid="{00000000-0005-0000-0000-0000B5830000}"/>
    <cellStyle name="Normal 5 10 3 2 4" xfId="33818" xr:uid="{00000000-0005-0000-0000-0000B6830000}"/>
    <cellStyle name="Normal 5 10 3 2 5" xfId="33819" xr:uid="{00000000-0005-0000-0000-0000B7830000}"/>
    <cellStyle name="Normal 5 10 3 2 6" xfId="33820" xr:uid="{00000000-0005-0000-0000-0000B8830000}"/>
    <cellStyle name="Normal 5 10 3 2 7" xfId="33821" xr:uid="{00000000-0005-0000-0000-0000B9830000}"/>
    <cellStyle name="Normal 5 10 3 2 8" xfId="33822" xr:uid="{00000000-0005-0000-0000-0000BA830000}"/>
    <cellStyle name="Normal 5 10 3 2 9" xfId="33823" xr:uid="{00000000-0005-0000-0000-0000BB830000}"/>
    <cellStyle name="Normal 5 10 3 3" xfId="33824" xr:uid="{00000000-0005-0000-0000-0000BC830000}"/>
    <cellStyle name="Normal 5 10 3 3 10" xfId="33825" xr:uid="{00000000-0005-0000-0000-0000BD830000}"/>
    <cellStyle name="Normal 5 10 3 3 2" xfId="33826" xr:uid="{00000000-0005-0000-0000-0000BE830000}"/>
    <cellStyle name="Normal 5 10 3 3 3" xfId="33827" xr:uid="{00000000-0005-0000-0000-0000BF830000}"/>
    <cellStyle name="Normal 5 10 3 3 4" xfId="33828" xr:uid="{00000000-0005-0000-0000-0000C0830000}"/>
    <cellStyle name="Normal 5 10 3 3 5" xfId="33829" xr:uid="{00000000-0005-0000-0000-0000C1830000}"/>
    <cellStyle name="Normal 5 10 3 3 6" xfId="33830" xr:uid="{00000000-0005-0000-0000-0000C2830000}"/>
    <cellStyle name="Normal 5 10 3 3 7" xfId="33831" xr:uid="{00000000-0005-0000-0000-0000C3830000}"/>
    <cellStyle name="Normal 5 10 3 3 8" xfId="33832" xr:uid="{00000000-0005-0000-0000-0000C4830000}"/>
    <cellStyle name="Normal 5 10 3 3 9" xfId="33833" xr:uid="{00000000-0005-0000-0000-0000C5830000}"/>
    <cellStyle name="Normal 5 10 3 4" xfId="33834" xr:uid="{00000000-0005-0000-0000-0000C6830000}"/>
    <cellStyle name="Normal 5 10 3 4 10" xfId="33835" xr:uid="{00000000-0005-0000-0000-0000C7830000}"/>
    <cellStyle name="Normal 5 10 3 4 2" xfId="33836" xr:uid="{00000000-0005-0000-0000-0000C8830000}"/>
    <cellStyle name="Normal 5 10 3 4 3" xfId="33837" xr:uid="{00000000-0005-0000-0000-0000C9830000}"/>
    <cellStyle name="Normal 5 10 3 4 4" xfId="33838" xr:uid="{00000000-0005-0000-0000-0000CA830000}"/>
    <cellStyle name="Normal 5 10 3 4 5" xfId="33839" xr:uid="{00000000-0005-0000-0000-0000CB830000}"/>
    <cellStyle name="Normal 5 10 3 4 6" xfId="33840" xr:uid="{00000000-0005-0000-0000-0000CC830000}"/>
    <cellStyle name="Normal 5 10 3 4 7" xfId="33841" xr:uid="{00000000-0005-0000-0000-0000CD830000}"/>
    <cellStyle name="Normal 5 10 3 4 8" xfId="33842" xr:uid="{00000000-0005-0000-0000-0000CE830000}"/>
    <cellStyle name="Normal 5 10 3 4 9" xfId="33843" xr:uid="{00000000-0005-0000-0000-0000CF830000}"/>
    <cellStyle name="Normal 5 10 3 5" xfId="33844" xr:uid="{00000000-0005-0000-0000-0000D0830000}"/>
    <cellStyle name="Normal 5 10 3 5 10" xfId="33845" xr:uid="{00000000-0005-0000-0000-0000D1830000}"/>
    <cellStyle name="Normal 5 10 3 5 2" xfId="33846" xr:uid="{00000000-0005-0000-0000-0000D2830000}"/>
    <cellStyle name="Normal 5 10 3 5 3" xfId="33847" xr:uid="{00000000-0005-0000-0000-0000D3830000}"/>
    <cellStyle name="Normal 5 10 3 5 4" xfId="33848" xr:uid="{00000000-0005-0000-0000-0000D4830000}"/>
    <cellStyle name="Normal 5 10 3 5 5" xfId="33849" xr:uid="{00000000-0005-0000-0000-0000D5830000}"/>
    <cellStyle name="Normal 5 10 3 5 6" xfId="33850" xr:uid="{00000000-0005-0000-0000-0000D6830000}"/>
    <cellStyle name="Normal 5 10 3 5 7" xfId="33851" xr:uid="{00000000-0005-0000-0000-0000D7830000}"/>
    <cellStyle name="Normal 5 10 3 5 8" xfId="33852" xr:uid="{00000000-0005-0000-0000-0000D8830000}"/>
    <cellStyle name="Normal 5 10 3 5 9" xfId="33853" xr:uid="{00000000-0005-0000-0000-0000D9830000}"/>
    <cellStyle name="Normal 5 10 3 6" xfId="33854" xr:uid="{00000000-0005-0000-0000-0000DA830000}"/>
    <cellStyle name="Normal 5 10 3 7" xfId="33855" xr:uid="{00000000-0005-0000-0000-0000DB830000}"/>
    <cellStyle name="Normal 5 10 3 8" xfId="33856" xr:uid="{00000000-0005-0000-0000-0000DC830000}"/>
    <cellStyle name="Normal 5 10 3 9" xfId="33857" xr:uid="{00000000-0005-0000-0000-0000DD830000}"/>
    <cellStyle name="Normal 5 10 30" xfId="33858" xr:uid="{00000000-0005-0000-0000-0000DE830000}"/>
    <cellStyle name="Normal 5 10 30 10" xfId="33859" xr:uid="{00000000-0005-0000-0000-0000DF830000}"/>
    <cellStyle name="Normal 5 10 30 11" xfId="33860" xr:uid="{00000000-0005-0000-0000-0000E0830000}"/>
    <cellStyle name="Normal 5 10 30 12" xfId="33861" xr:uid="{00000000-0005-0000-0000-0000E1830000}"/>
    <cellStyle name="Normal 5 10 30 13" xfId="33862" xr:uid="{00000000-0005-0000-0000-0000E2830000}"/>
    <cellStyle name="Normal 5 10 30 14" xfId="33863" xr:uid="{00000000-0005-0000-0000-0000E3830000}"/>
    <cellStyle name="Normal 5 10 30 2" xfId="33864" xr:uid="{00000000-0005-0000-0000-0000E4830000}"/>
    <cellStyle name="Normal 5 10 30 2 10" xfId="33865" xr:uid="{00000000-0005-0000-0000-0000E5830000}"/>
    <cellStyle name="Normal 5 10 30 2 2" xfId="33866" xr:uid="{00000000-0005-0000-0000-0000E6830000}"/>
    <cellStyle name="Normal 5 10 30 2 3" xfId="33867" xr:uid="{00000000-0005-0000-0000-0000E7830000}"/>
    <cellStyle name="Normal 5 10 30 2 4" xfId="33868" xr:uid="{00000000-0005-0000-0000-0000E8830000}"/>
    <cellStyle name="Normal 5 10 30 2 5" xfId="33869" xr:uid="{00000000-0005-0000-0000-0000E9830000}"/>
    <cellStyle name="Normal 5 10 30 2 6" xfId="33870" xr:uid="{00000000-0005-0000-0000-0000EA830000}"/>
    <cellStyle name="Normal 5 10 30 2 7" xfId="33871" xr:uid="{00000000-0005-0000-0000-0000EB830000}"/>
    <cellStyle name="Normal 5 10 30 2 8" xfId="33872" xr:uid="{00000000-0005-0000-0000-0000EC830000}"/>
    <cellStyle name="Normal 5 10 30 2 9" xfId="33873" xr:uid="{00000000-0005-0000-0000-0000ED830000}"/>
    <cellStyle name="Normal 5 10 30 3" xfId="33874" xr:uid="{00000000-0005-0000-0000-0000EE830000}"/>
    <cellStyle name="Normal 5 10 30 3 10" xfId="33875" xr:uid="{00000000-0005-0000-0000-0000EF830000}"/>
    <cellStyle name="Normal 5 10 30 3 2" xfId="33876" xr:uid="{00000000-0005-0000-0000-0000F0830000}"/>
    <cellStyle name="Normal 5 10 30 3 3" xfId="33877" xr:uid="{00000000-0005-0000-0000-0000F1830000}"/>
    <cellStyle name="Normal 5 10 30 3 4" xfId="33878" xr:uid="{00000000-0005-0000-0000-0000F2830000}"/>
    <cellStyle name="Normal 5 10 30 3 5" xfId="33879" xr:uid="{00000000-0005-0000-0000-0000F3830000}"/>
    <cellStyle name="Normal 5 10 30 3 6" xfId="33880" xr:uid="{00000000-0005-0000-0000-0000F4830000}"/>
    <cellStyle name="Normal 5 10 30 3 7" xfId="33881" xr:uid="{00000000-0005-0000-0000-0000F5830000}"/>
    <cellStyle name="Normal 5 10 30 3 8" xfId="33882" xr:uid="{00000000-0005-0000-0000-0000F6830000}"/>
    <cellStyle name="Normal 5 10 30 3 9" xfId="33883" xr:uid="{00000000-0005-0000-0000-0000F7830000}"/>
    <cellStyle name="Normal 5 10 30 4" xfId="33884" xr:uid="{00000000-0005-0000-0000-0000F8830000}"/>
    <cellStyle name="Normal 5 10 30 4 10" xfId="33885" xr:uid="{00000000-0005-0000-0000-0000F9830000}"/>
    <cellStyle name="Normal 5 10 30 4 2" xfId="33886" xr:uid="{00000000-0005-0000-0000-0000FA830000}"/>
    <cellStyle name="Normal 5 10 30 4 3" xfId="33887" xr:uid="{00000000-0005-0000-0000-0000FB830000}"/>
    <cellStyle name="Normal 5 10 30 4 4" xfId="33888" xr:uid="{00000000-0005-0000-0000-0000FC830000}"/>
    <cellStyle name="Normal 5 10 30 4 5" xfId="33889" xr:uid="{00000000-0005-0000-0000-0000FD830000}"/>
    <cellStyle name="Normal 5 10 30 4 6" xfId="33890" xr:uid="{00000000-0005-0000-0000-0000FE830000}"/>
    <cellStyle name="Normal 5 10 30 4 7" xfId="33891" xr:uid="{00000000-0005-0000-0000-0000FF830000}"/>
    <cellStyle name="Normal 5 10 30 4 8" xfId="33892" xr:uid="{00000000-0005-0000-0000-000000840000}"/>
    <cellStyle name="Normal 5 10 30 4 9" xfId="33893" xr:uid="{00000000-0005-0000-0000-000001840000}"/>
    <cellStyle name="Normal 5 10 30 5" xfId="33894" xr:uid="{00000000-0005-0000-0000-000002840000}"/>
    <cellStyle name="Normal 5 10 30 5 10" xfId="33895" xr:uid="{00000000-0005-0000-0000-000003840000}"/>
    <cellStyle name="Normal 5 10 30 5 2" xfId="33896" xr:uid="{00000000-0005-0000-0000-000004840000}"/>
    <cellStyle name="Normal 5 10 30 5 3" xfId="33897" xr:uid="{00000000-0005-0000-0000-000005840000}"/>
    <cellStyle name="Normal 5 10 30 5 4" xfId="33898" xr:uid="{00000000-0005-0000-0000-000006840000}"/>
    <cellStyle name="Normal 5 10 30 5 5" xfId="33899" xr:uid="{00000000-0005-0000-0000-000007840000}"/>
    <cellStyle name="Normal 5 10 30 5 6" xfId="33900" xr:uid="{00000000-0005-0000-0000-000008840000}"/>
    <cellStyle name="Normal 5 10 30 5 7" xfId="33901" xr:uid="{00000000-0005-0000-0000-000009840000}"/>
    <cellStyle name="Normal 5 10 30 5 8" xfId="33902" xr:uid="{00000000-0005-0000-0000-00000A840000}"/>
    <cellStyle name="Normal 5 10 30 5 9" xfId="33903" xr:uid="{00000000-0005-0000-0000-00000B840000}"/>
    <cellStyle name="Normal 5 10 30 6" xfId="33904" xr:uid="{00000000-0005-0000-0000-00000C840000}"/>
    <cellStyle name="Normal 5 10 30 7" xfId="33905" xr:uid="{00000000-0005-0000-0000-00000D840000}"/>
    <cellStyle name="Normal 5 10 30 8" xfId="33906" xr:uid="{00000000-0005-0000-0000-00000E840000}"/>
    <cellStyle name="Normal 5 10 30 9" xfId="33907" xr:uid="{00000000-0005-0000-0000-00000F840000}"/>
    <cellStyle name="Normal 5 10 31" xfId="33908" xr:uid="{00000000-0005-0000-0000-000010840000}"/>
    <cellStyle name="Normal 5 10 31 10" xfId="33909" xr:uid="{00000000-0005-0000-0000-000011840000}"/>
    <cellStyle name="Normal 5 10 31 11" xfId="33910" xr:uid="{00000000-0005-0000-0000-000012840000}"/>
    <cellStyle name="Normal 5 10 31 12" xfId="33911" xr:uid="{00000000-0005-0000-0000-000013840000}"/>
    <cellStyle name="Normal 5 10 31 13" xfId="33912" xr:uid="{00000000-0005-0000-0000-000014840000}"/>
    <cellStyle name="Normal 5 10 31 14" xfId="33913" xr:uid="{00000000-0005-0000-0000-000015840000}"/>
    <cellStyle name="Normal 5 10 31 2" xfId="33914" xr:uid="{00000000-0005-0000-0000-000016840000}"/>
    <cellStyle name="Normal 5 10 31 2 10" xfId="33915" xr:uid="{00000000-0005-0000-0000-000017840000}"/>
    <cellStyle name="Normal 5 10 31 2 2" xfId="33916" xr:uid="{00000000-0005-0000-0000-000018840000}"/>
    <cellStyle name="Normal 5 10 31 2 3" xfId="33917" xr:uid="{00000000-0005-0000-0000-000019840000}"/>
    <cellStyle name="Normal 5 10 31 2 4" xfId="33918" xr:uid="{00000000-0005-0000-0000-00001A840000}"/>
    <cellStyle name="Normal 5 10 31 2 5" xfId="33919" xr:uid="{00000000-0005-0000-0000-00001B840000}"/>
    <cellStyle name="Normal 5 10 31 2 6" xfId="33920" xr:uid="{00000000-0005-0000-0000-00001C840000}"/>
    <cellStyle name="Normal 5 10 31 2 7" xfId="33921" xr:uid="{00000000-0005-0000-0000-00001D840000}"/>
    <cellStyle name="Normal 5 10 31 2 8" xfId="33922" xr:uid="{00000000-0005-0000-0000-00001E840000}"/>
    <cellStyle name="Normal 5 10 31 2 9" xfId="33923" xr:uid="{00000000-0005-0000-0000-00001F840000}"/>
    <cellStyle name="Normal 5 10 31 3" xfId="33924" xr:uid="{00000000-0005-0000-0000-000020840000}"/>
    <cellStyle name="Normal 5 10 31 3 10" xfId="33925" xr:uid="{00000000-0005-0000-0000-000021840000}"/>
    <cellStyle name="Normal 5 10 31 3 2" xfId="33926" xr:uid="{00000000-0005-0000-0000-000022840000}"/>
    <cellStyle name="Normal 5 10 31 3 3" xfId="33927" xr:uid="{00000000-0005-0000-0000-000023840000}"/>
    <cellStyle name="Normal 5 10 31 3 4" xfId="33928" xr:uid="{00000000-0005-0000-0000-000024840000}"/>
    <cellStyle name="Normal 5 10 31 3 5" xfId="33929" xr:uid="{00000000-0005-0000-0000-000025840000}"/>
    <cellStyle name="Normal 5 10 31 3 6" xfId="33930" xr:uid="{00000000-0005-0000-0000-000026840000}"/>
    <cellStyle name="Normal 5 10 31 3 7" xfId="33931" xr:uid="{00000000-0005-0000-0000-000027840000}"/>
    <cellStyle name="Normal 5 10 31 3 8" xfId="33932" xr:uid="{00000000-0005-0000-0000-000028840000}"/>
    <cellStyle name="Normal 5 10 31 3 9" xfId="33933" xr:uid="{00000000-0005-0000-0000-000029840000}"/>
    <cellStyle name="Normal 5 10 31 4" xfId="33934" xr:uid="{00000000-0005-0000-0000-00002A840000}"/>
    <cellStyle name="Normal 5 10 31 4 10" xfId="33935" xr:uid="{00000000-0005-0000-0000-00002B840000}"/>
    <cellStyle name="Normal 5 10 31 4 2" xfId="33936" xr:uid="{00000000-0005-0000-0000-00002C840000}"/>
    <cellStyle name="Normal 5 10 31 4 3" xfId="33937" xr:uid="{00000000-0005-0000-0000-00002D840000}"/>
    <cellStyle name="Normal 5 10 31 4 4" xfId="33938" xr:uid="{00000000-0005-0000-0000-00002E840000}"/>
    <cellStyle name="Normal 5 10 31 4 5" xfId="33939" xr:uid="{00000000-0005-0000-0000-00002F840000}"/>
    <cellStyle name="Normal 5 10 31 4 6" xfId="33940" xr:uid="{00000000-0005-0000-0000-000030840000}"/>
    <cellStyle name="Normal 5 10 31 4 7" xfId="33941" xr:uid="{00000000-0005-0000-0000-000031840000}"/>
    <cellStyle name="Normal 5 10 31 4 8" xfId="33942" xr:uid="{00000000-0005-0000-0000-000032840000}"/>
    <cellStyle name="Normal 5 10 31 4 9" xfId="33943" xr:uid="{00000000-0005-0000-0000-000033840000}"/>
    <cellStyle name="Normal 5 10 31 5" xfId="33944" xr:uid="{00000000-0005-0000-0000-000034840000}"/>
    <cellStyle name="Normal 5 10 31 5 10" xfId="33945" xr:uid="{00000000-0005-0000-0000-000035840000}"/>
    <cellStyle name="Normal 5 10 31 5 2" xfId="33946" xr:uid="{00000000-0005-0000-0000-000036840000}"/>
    <cellStyle name="Normal 5 10 31 5 3" xfId="33947" xr:uid="{00000000-0005-0000-0000-000037840000}"/>
    <cellStyle name="Normal 5 10 31 5 4" xfId="33948" xr:uid="{00000000-0005-0000-0000-000038840000}"/>
    <cellStyle name="Normal 5 10 31 5 5" xfId="33949" xr:uid="{00000000-0005-0000-0000-000039840000}"/>
    <cellStyle name="Normal 5 10 31 5 6" xfId="33950" xr:uid="{00000000-0005-0000-0000-00003A840000}"/>
    <cellStyle name="Normal 5 10 31 5 7" xfId="33951" xr:uid="{00000000-0005-0000-0000-00003B840000}"/>
    <cellStyle name="Normal 5 10 31 5 8" xfId="33952" xr:uid="{00000000-0005-0000-0000-00003C840000}"/>
    <cellStyle name="Normal 5 10 31 5 9" xfId="33953" xr:uid="{00000000-0005-0000-0000-00003D840000}"/>
    <cellStyle name="Normal 5 10 31 6" xfId="33954" xr:uid="{00000000-0005-0000-0000-00003E840000}"/>
    <cellStyle name="Normal 5 10 31 7" xfId="33955" xr:uid="{00000000-0005-0000-0000-00003F840000}"/>
    <cellStyle name="Normal 5 10 31 8" xfId="33956" xr:uid="{00000000-0005-0000-0000-000040840000}"/>
    <cellStyle name="Normal 5 10 31 9" xfId="33957" xr:uid="{00000000-0005-0000-0000-000041840000}"/>
    <cellStyle name="Normal 5 10 32" xfId="33958" xr:uid="{00000000-0005-0000-0000-000042840000}"/>
    <cellStyle name="Normal 5 10 32 10" xfId="33959" xr:uid="{00000000-0005-0000-0000-000043840000}"/>
    <cellStyle name="Normal 5 10 32 11" xfId="33960" xr:uid="{00000000-0005-0000-0000-000044840000}"/>
    <cellStyle name="Normal 5 10 32 12" xfId="33961" xr:uid="{00000000-0005-0000-0000-000045840000}"/>
    <cellStyle name="Normal 5 10 32 13" xfId="33962" xr:uid="{00000000-0005-0000-0000-000046840000}"/>
    <cellStyle name="Normal 5 10 32 14" xfId="33963" xr:uid="{00000000-0005-0000-0000-000047840000}"/>
    <cellStyle name="Normal 5 10 32 2" xfId="33964" xr:uid="{00000000-0005-0000-0000-000048840000}"/>
    <cellStyle name="Normal 5 10 32 2 10" xfId="33965" xr:uid="{00000000-0005-0000-0000-000049840000}"/>
    <cellStyle name="Normal 5 10 32 2 2" xfId="33966" xr:uid="{00000000-0005-0000-0000-00004A840000}"/>
    <cellStyle name="Normal 5 10 32 2 3" xfId="33967" xr:uid="{00000000-0005-0000-0000-00004B840000}"/>
    <cellStyle name="Normal 5 10 32 2 4" xfId="33968" xr:uid="{00000000-0005-0000-0000-00004C840000}"/>
    <cellStyle name="Normal 5 10 32 2 5" xfId="33969" xr:uid="{00000000-0005-0000-0000-00004D840000}"/>
    <cellStyle name="Normal 5 10 32 2 6" xfId="33970" xr:uid="{00000000-0005-0000-0000-00004E840000}"/>
    <cellStyle name="Normal 5 10 32 2 7" xfId="33971" xr:uid="{00000000-0005-0000-0000-00004F840000}"/>
    <cellStyle name="Normal 5 10 32 2 8" xfId="33972" xr:uid="{00000000-0005-0000-0000-000050840000}"/>
    <cellStyle name="Normal 5 10 32 2 9" xfId="33973" xr:uid="{00000000-0005-0000-0000-000051840000}"/>
    <cellStyle name="Normal 5 10 32 3" xfId="33974" xr:uid="{00000000-0005-0000-0000-000052840000}"/>
    <cellStyle name="Normal 5 10 32 3 10" xfId="33975" xr:uid="{00000000-0005-0000-0000-000053840000}"/>
    <cellStyle name="Normal 5 10 32 3 2" xfId="33976" xr:uid="{00000000-0005-0000-0000-000054840000}"/>
    <cellStyle name="Normal 5 10 32 3 3" xfId="33977" xr:uid="{00000000-0005-0000-0000-000055840000}"/>
    <cellStyle name="Normal 5 10 32 3 4" xfId="33978" xr:uid="{00000000-0005-0000-0000-000056840000}"/>
    <cellStyle name="Normal 5 10 32 3 5" xfId="33979" xr:uid="{00000000-0005-0000-0000-000057840000}"/>
    <cellStyle name="Normal 5 10 32 3 6" xfId="33980" xr:uid="{00000000-0005-0000-0000-000058840000}"/>
    <cellStyle name="Normal 5 10 32 3 7" xfId="33981" xr:uid="{00000000-0005-0000-0000-000059840000}"/>
    <cellStyle name="Normal 5 10 32 3 8" xfId="33982" xr:uid="{00000000-0005-0000-0000-00005A840000}"/>
    <cellStyle name="Normal 5 10 32 3 9" xfId="33983" xr:uid="{00000000-0005-0000-0000-00005B840000}"/>
    <cellStyle name="Normal 5 10 32 4" xfId="33984" xr:uid="{00000000-0005-0000-0000-00005C840000}"/>
    <cellStyle name="Normal 5 10 32 4 10" xfId="33985" xr:uid="{00000000-0005-0000-0000-00005D840000}"/>
    <cellStyle name="Normal 5 10 32 4 2" xfId="33986" xr:uid="{00000000-0005-0000-0000-00005E840000}"/>
    <cellStyle name="Normal 5 10 32 4 3" xfId="33987" xr:uid="{00000000-0005-0000-0000-00005F840000}"/>
    <cellStyle name="Normal 5 10 32 4 4" xfId="33988" xr:uid="{00000000-0005-0000-0000-000060840000}"/>
    <cellStyle name="Normal 5 10 32 4 5" xfId="33989" xr:uid="{00000000-0005-0000-0000-000061840000}"/>
    <cellStyle name="Normal 5 10 32 4 6" xfId="33990" xr:uid="{00000000-0005-0000-0000-000062840000}"/>
    <cellStyle name="Normal 5 10 32 4 7" xfId="33991" xr:uid="{00000000-0005-0000-0000-000063840000}"/>
    <cellStyle name="Normal 5 10 32 4 8" xfId="33992" xr:uid="{00000000-0005-0000-0000-000064840000}"/>
    <cellStyle name="Normal 5 10 32 4 9" xfId="33993" xr:uid="{00000000-0005-0000-0000-000065840000}"/>
    <cellStyle name="Normal 5 10 32 5" xfId="33994" xr:uid="{00000000-0005-0000-0000-000066840000}"/>
    <cellStyle name="Normal 5 10 32 5 10" xfId="33995" xr:uid="{00000000-0005-0000-0000-000067840000}"/>
    <cellStyle name="Normal 5 10 32 5 2" xfId="33996" xr:uid="{00000000-0005-0000-0000-000068840000}"/>
    <cellStyle name="Normal 5 10 32 5 3" xfId="33997" xr:uid="{00000000-0005-0000-0000-000069840000}"/>
    <cellStyle name="Normal 5 10 32 5 4" xfId="33998" xr:uid="{00000000-0005-0000-0000-00006A840000}"/>
    <cellStyle name="Normal 5 10 32 5 5" xfId="33999" xr:uid="{00000000-0005-0000-0000-00006B840000}"/>
    <cellStyle name="Normal 5 10 32 5 6" xfId="34000" xr:uid="{00000000-0005-0000-0000-00006C840000}"/>
    <cellStyle name="Normal 5 10 32 5 7" xfId="34001" xr:uid="{00000000-0005-0000-0000-00006D840000}"/>
    <cellStyle name="Normal 5 10 32 5 8" xfId="34002" xr:uid="{00000000-0005-0000-0000-00006E840000}"/>
    <cellStyle name="Normal 5 10 32 5 9" xfId="34003" xr:uid="{00000000-0005-0000-0000-00006F840000}"/>
    <cellStyle name="Normal 5 10 32 6" xfId="34004" xr:uid="{00000000-0005-0000-0000-000070840000}"/>
    <cellStyle name="Normal 5 10 32 7" xfId="34005" xr:uid="{00000000-0005-0000-0000-000071840000}"/>
    <cellStyle name="Normal 5 10 32 8" xfId="34006" xr:uid="{00000000-0005-0000-0000-000072840000}"/>
    <cellStyle name="Normal 5 10 32 9" xfId="34007" xr:uid="{00000000-0005-0000-0000-000073840000}"/>
    <cellStyle name="Normal 5 10 33" xfId="34008" xr:uid="{00000000-0005-0000-0000-000074840000}"/>
    <cellStyle name="Normal 5 10 33 10" xfId="34009" xr:uid="{00000000-0005-0000-0000-000075840000}"/>
    <cellStyle name="Normal 5 10 33 11" xfId="34010" xr:uid="{00000000-0005-0000-0000-000076840000}"/>
    <cellStyle name="Normal 5 10 33 12" xfId="34011" xr:uid="{00000000-0005-0000-0000-000077840000}"/>
    <cellStyle name="Normal 5 10 33 13" xfId="34012" xr:uid="{00000000-0005-0000-0000-000078840000}"/>
    <cellStyle name="Normal 5 10 33 14" xfId="34013" xr:uid="{00000000-0005-0000-0000-000079840000}"/>
    <cellStyle name="Normal 5 10 33 2" xfId="34014" xr:uid="{00000000-0005-0000-0000-00007A840000}"/>
    <cellStyle name="Normal 5 10 33 2 10" xfId="34015" xr:uid="{00000000-0005-0000-0000-00007B840000}"/>
    <cellStyle name="Normal 5 10 33 2 2" xfId="34016" xr:uid="{00000000-0005-0000-0000-00007C840000}"/>
    <cellStyle name="Normal 5 10 33 2 3" xfId="34017" xr:uid="{00000000-0005-0000-0000-00007D840000}"/>
    <cellStyle name="Normal 5 10 33 2 4" xfId="34018" xr:uid="{00000000-0005-0000-0000-00007E840000}"/>
    <cellStyle name="Normal 5 10 33 2 5" xfId="34019" xr:uid="{00000000-0005-0000-0000-00007F840000}"/>
    <cellStyle name="Normal 5 10 33 2 6" xfId="34020" xr:uid="{00000000-0005-0000-0000-000080840000}"/>
    <cellStyle name="Normal 5 10 33 2 7" xfId="34021" xr:uid="{00000000-0005-0000-0000-000081840000}"/>
    <cellStyle name="Normal 5 10 33 2 8" xfId="34022" xr:uid="{00000000-0005-0000-0000-000082840000}"/>
    <cellStyle name="Normal 5 10 33 2 9" xfId="34023" xr:uid="{00000000-0005-0000-0000-000083840000}"/>
    <cellStyle name="Normal 5 10 33 3" xfId="34024" xr:uid="{00000000-0005-0000-0000-000084840000}"/>
    <cellStyle name="Normal 5 10 33 3 10" xfId="34025" xr:uid="{00000000-0005-0000-0000-000085840000}"/>
    <cellStyle name="Normal 5 10 33 3 2" xfId="34026" xr:uid="{00000000-0005-0000-0000-000086840000}"/>
    <cellStyle name="Normal 5 10 33 3 3" xfId="34027" xr:uid="{00000000-0005-0000-0000-000087840000}"/>
    <cellStyle name="Normal 5 10 33 3 4" xfId="34028" xr:uid="{00000000-0005-0000-0000-000088840000}"/>
    <cellStyle name="Normal 5 10 33 3 5" xfId="34029" xr:uid="{00000000-0005-0000-0000-000089840000}"/>
    <cellStyle name="Normal 5 10 33 3 6" xfId="34030" xr:uid="{00000000-0005-0000-0000-00008A840000}"/>
    <cellStyle name="Normal 5 10 33 3 7" xfId="34031" xr:uid="{00000000-0005-0000-0000-00008B840000}"/>
    <cellStyle name="Normal 5 10 33 3 8" xfId="34032" xr:uid="{00000000-0005-0000-0000-00008C840000}"/>
    <cellStyle name="Normal 5 10 33 3 9" xfId="34033" xr:uid="{00000000-0005-0000-0000-00008D840000}"/>
    <cellStyle name="Normal 5 10 33 4" xfId="34034" xr:uid="{00000000-0005-0000-0000-00008E840000}"/>
    <cellStyle name="Normal 5 10 33 4 10" xfId="34035" xr:uid="{00000000-0005-0000-0000-00008F840000}"/>
    <cellStyle name="Normal 5 10 33 4 2" xfId="34036" xr:uid="{00000000-0005-0000-0000-000090840000}"/>
    <cellStyle name="Normal 5 10 33 4 3" xfId="34037" xr:uid="{00000000-0005-0000-0000-000091840000}"/>
    <cellStyle name="Normal 5 10 33 4 4" xfId="34038" xr:uid="{00000000-0005-0000-0000-000092840000}"/>
    <cellStyle name="Normal 5 10 33 4 5" xfId="34039" xr:uid="{00000000-0005-0000-0000-000093840000}"/>
    <cellStyle name="Normal 5 10 33 4 6" xfId="34040" xr:uid="{00000000-0005-0000-0000-000094840000}"/>
    <cellStyle name="Normal 5 10 33 4 7" xfId="34041" xr:uid="{00000000-0005-0000-0000-000095840000}"/>
    <cellStyle name="Normal 5 10 33 4 8" xfId="34042" xr:uid="{00000000-0005-0000-0000-000096840000}"/>
    <cellStyle name="Normal 5 10 33 4 9" xfId="34043" xr:uid="{00000000-0005-0000-0000-000097840000}"/>
    <cellStyle name="Normal 5 10 33 5" xfId="34044" xr:uid="{00000000-0005-0000-0000-000098840000}"/>
    <cellStyle name="Normal 5 10 33 5 10" xfId="34045" xr:uid="{00000000-0005-0000-0000-000099840000}"/>
    <cellStyle name="Normal 5 10 33 5 2" xfId="34046" xr:uid="{00000000-0005-0000-0000-00009A840000}"/>
    <cellStyle name="Normal 5 10 33 5 3" xfId="34047" xr:uid="{00000000-0005-0000-0000-00009B840000}"/>
    <cellStyle name="Normal 5 10 33 5 4" xfId="34048" xr:uid="{00000000-0005-0000-0000-00009C840000}"/>
    <cellStyle name="Normal 5 10 33 5 5" xfId="34049" xr:uid="{00000000-0005-0000-0000-00009D840000}"/>
    <cellStyle name="Normal 5 10 33 5 6" xfId="34050" xr:uid="{00000000-0005-0000-0000-00009E840000}"/>
    <cellStyle name="Normal 5 10 33 5 7" xfId="34051" xr:uid="{00000000-0005-0000-0000-00009F840000}"/>
    <cellStyle name="Normal 5 10 33 5 8" xfId="34052" xr:uid="{00000000-0005-0000-0000-0000A0840000}"/>
    <cellStyle name="Normal 5 10 33 5 9" xfId="34053" xr:uid="{00000000-0005-0000-0000-0000A1840000}"/>
    <cellStyle name="Normal 5 10 33 6" xfId="34054" xr:uid="{00000000-0005-0000-0000-0000A2840000}"/>
    <cellStyle name="Normal 5 10 33 7" xfId="34055" xr:uid="{00000000-0005-0000-0000-0000A3840000}"/>
    <cellStyle name="Normal 5 10 33 8" xfId="34056" xr:uid="{00000000-0005-0000-0000-0000A4840000}"/>
    <cellStyle name="Normal 5 10 33 9" xfId="34057" xr:uid="{00000000-0005-0000-0000-0000A5840000}"/>
    <cellStyle name="Normal 5 10 34" xfId="34058" xr:uid="{00000000-0005-0000-0000-0000A6840000}"/>
    <cellStyle name="Normal 5 10 34 10" xfId="34059" xr:uid="{00000000-0005-0000-0000-0000A7840000}"/>
    <cellStyle name="Normal 5 10 34 11" xfId="34060" xr:uid="{00000000-0005-0000-0000-0000A8840000}"/>
    <cellStyle name="Normal 5 10 34 12" xfId="34061" xr:uid="{00000000-0005-0000-0000-0000A9840000}"/>
    <cellStyle name="Normal 5 10 34 13" xfId="34062" xr:uid="{00000000-0005-0000-0000-0000AA840000}"/>
    <cellStyle name="Normal 5 10 34 14" xfId="34063" xr:uid="{00000000-0005-0000-0000-0000AB840000}"/>
    <cellStyle name="Normal 5 10 34 2" xfId="34064" xr:uid="{00000000-0005-0000-0000-0000AC840000}"/>
    <cellStyle name="Normal 5 10 34 2 10" xfId="34065" xr:uid="{00000000-0005-0000-0000-0000AD840000}"/>
    <cellStyle name="Normal 5 10 34 2 2" xfId="34066" xr:uid="{00000000-0005-0000-0000-0000AE840000}"/>
    <cellStyle name="Normal 5 10 34 2 3" xfId="34067" xr:uid="{00000000-0005-0000-0000-0000AF840000}"/>
    <cellStyle name="Normal 5 10 34 2 4" xfId="34068" xr:uid="{00000000-0005-0000-0000-0000B0840000}"/>
    <cellStyle name="Normal 5 10 34 2 5" xfId="34069" xr:uid="{00000000-0005-0000-0000-0000B1840000}"/>
    <cellStyle name="Normal 5 10 34 2 6" xfId="34070" xr:uid="{00000000-0005-0000-0000-0000B2840000}"/>
    <cellStyle name="Normal 5 10 34 2 7" xfId="34071" xr:uid="{00000000-0005-0000-0000-0000B3840000}"/>
    <cellStyle name="Normal 5 10 34 2 8" xfId="34072" xr:uid="{00000000-0005-0000-0000-0000B4840000}"/>
    <cellStyle name="Normal 5 10 34 2 9" xfId="34073" xr:uid="{00000000-0005-0000-0000-0000B5840000}"/>
    <cellStyle name="Normal 5 10 34 3" xfId="34074" xr:uid="{00000000-0005-0000-0000-0000B6840000}"/>
    <cellStyle name="Normal 5 10 34 3 10" xfId="34075" xr:uid="{00000000-0005-0000-0000-0000B7840000}"/>
    <cellStyle name="Normal 5 10 34 3 2" xfId="34076" xr:uid="{00000000-0005-0000-0000-0000B8840000}"/>
    <cellStyle name="Normal 5 10 34 3 3" xfId="34077" xr:uid="{00000000-0005-0000-0000-0000B9840000}"/>
    <cellStyle name="Normal 5 10 34 3 4" xfId="34078" xr:uid="{00000000-0005-0000-0000-0000BA840000}"/>
    <cellStyle name="Normal 5 10 34 3 5" xfId="34079" xr:uid="{00000000-0005-0000-0000-0000BB840000}"/>
    <cellStyle name="Normal 5 10 34 3 6" xfId="34080" xr:uid="{00000000-0005-0000-0000-0000BC840000}"/>
    <cellStyle name="Normal 5 10 34 3 7" xfId="34081" xr:uid="{00000000-0005-0000-0000-0000BD840000}"/>
    <cellStyle name="Normal 5 10 34 3 8" xfId="34082" xr:uid="{00000000-0005-0000-0000-0000BE840000}"/>
    <cellStyle name="Normal 5 10 34 3 9" xfId="34083" xr:uid="{00000000-0005-0000-0000-0000BF840000}"/>
    <cellStyle name="Normal 5 10 34 4" xfId="34084" xr:uid="{00000000-0005-0000-0000-0000C0840000}"/>
    <cellStyle name="Normal 5 10 34 4 10" xfId="34085" xr:uid="{00000000-0005-0000-0000-0000C1840000}"/>
    <cellStyle name="Normal 5 10 34 4 2" xfId="34086" xr:uid="{00000000-0005-0000-0000-0000C2840000}"/>
    <cellStyle name="Normal 5 10 34 4 3" xfId="34087" xr:uid="{00000000-0005-0000-0000-0000C3840000}"/>
    <cellStyle name="Normal 5 10 34 4 4" xfId="34088" xr:uid="{00000000-0005-0000-0000-0000C4840000}"/>
    <cellStyle name="Normal 5 10 34 4 5" xfId="34089" xr:uid="{00000000-0005-0000-0000-0000C5840000}"/>
    <cellStyle name="Normal 5 10 34 4 6" xfId="34090" xr:uid="{00000000-0005-0000-0000-0000C6840000}"/>
    <cellStyle name="Normal 5 10 34 4 7" xfId="34091" xr:uid="{00000000-0005-0000-0000-0000C7840000}"/>
    <cellStyle name="Normal 5 10 34 4 8" xfId="34092" xr:uid="{00000000-0005-0000-0000-0000C8840000}"/>
    <cellStyle name="Normal 5 10 34 4 9" xfId="34093" xr:uid="{00000000-0005-0000-0000-0000C9840000}"/>
    <cellStyle name="Normal 5 10 34 5" xfId="34094" xr:uid="{00000000-0005-0000-0000-0000CA840000}"/>
    <cellStyle name="Normal 5 10 34 5 10" xfId="34095" xr:uid="{00000000-0005-0000-0000-0000CB840000}"/>
    <cellStyle name="Normal 5 10 34 5 2" xfId="34096" xr:uid="{00000000-0005-0000-0000-0000CC840000}"/>
    <cellStyle name="Normal 5 10 34 5 3" xfId="34097" xr:uid="{00000000-0005-0000-0000-0000CD840000}"/>
    <cellStyle name="Normal 5 10 34 5 4" xfId="34098" xr:uid="{00000000-0005-0000-0000-0000CE840000}"/>
    <cellStyle name="Normal 5 10 34 5 5" xfId="34099" xr:uid="{00000000-0005-0000-0000-0000CF840000}"/>
    <cellStyle name="Normal 5 10 34 5 6" xfId="34100" xr:uid="{00000000-0005-0000-0000-0000D0840000}"/>
    <cellStyle name="Normal 5 10 34 5 7" xfId="34101" xr:uid="{00000000-0005-0000-0000-0000D1840000}"/>
    <cellStyle name="Normal 5 10 34 5 8" xfId="34102" xr:uid="{00000000-0005-0000-0000-0000D2840000}"/>
    <cellStyle name="Normal 5 10 34 5 9" xfId="34103" xr:uid="{00000000-0005-0000-0000-0000D3840000}"/>
    <cellStyle name="Normal 5 10 34 6" xfId="34104" xr:uid="{00000000-0005-0000-0000-0000D4840000}"/>
    <cellStyle name="Normal 5 10 34 7" xfId="34105" xr:uid="{00000000-0005-0000-0000-0000D5840000}"/>
    <cellStyle name="Normal 5 10 34 8" xfId="34106" xr:uid="{00000000-0005-0000-0000-0000D6840000}"/>
    <cellStyle name="Normal 5 10 34 9" xfId="34107" xr:uid="{00000000-0005-0000-0000-0000D7840000}"/>
    <cellStyle name="Normal 5 10 35" xfId="34108" xr:uid="{00000000-0005-0000-0000-0000D8840000}"/>
    <cellStyle name="Normal 5 10 35 10" xfId="34109" xr:uid="{00000000-0005-0000-0000-0000D9840000}"/>
    <cellStyle name="Normal 5 10 35 2" xfId="34110" xr:uid="{00000000-0005-0000-0000-0000DA840000}"/>
    <cellStyle name="Normal 5 10 35 3" xfId="34111" xr:uid="{00000000-0005-0000-0000-0000DB840000}"/>
    <cellStyle name="Normal 5 10 35 4" xfId="34112" xr:uid="{00000000-0005-0000-0000-0000DC840000}"/>
    <cellStyle name="Normal 5 10 35 5" xfId="34113" xr:uid="{00000000-0005-0000-0000-0000DD840000}"/>
    <cellStyle name="Normal 5 10 35 6" xfId="34114" xr:uid="{00000000-0005-0000-0000-0000DE840000}"/>
    <cellStyle name="Normal 5 10 35 7" xfId="34115" xr:uid="{00000000-0005-0000-0000-0000DF840000}"/>
    <cellStyle name="Normal 5 10 35 8" xfId="34116" xr:uid="{00000000-0005-0000-0000-0000E0840000}"/>
    <cellStyle name="Normal 5 10 35 9" xfId="34117" xr:uid="{00000000-0005-0000-0000-0000E1840000}"/>
    <cellStyle name="Normal 5 10 36" xfId="34118" xr:uid="{00000000-0005-0000-0000-0000E2840000}"/>
    <cellStyle name="Normal 5 10 36 10" xfId="34119" xr:uid="{00000000-0005-0000-0000-0000E3840000}"/>
    <cellStyle name="Normal 5 10 36 2" xfId="34120" xr:uid="{00000000-0005-0000-0000-0000E4840000}"/>
    <cellStyle name="Normal 5 10 36 3" xfId="34121" xr:uid="{00000000-0005-0000-0000-0000E5840000}"/>
    <cellStyle name="Normal 5 10 36 4" xfId="34122" xr:uid="{00000000-0005-0000-0000-0000E6840000}"/>
    <cellStyle name="Normal 5 10 36 5" xfId="34123" xr:uid="{00000000-0005-0000-0000-0000E7840000}"/>
    <cellStyle name="Normal 5 10 36 6" xfId="34124" xr:uid="{00000000-0005-0000-0000-0000E8840000}"/>
    <cellStyle name="Normal 5 10 36 7" xfId="34125" xr:uid="{00000000-0005-0000-0000-0000E9840000}"/>
    <cellStyle name="Normal 5 10 36 8" xfId="34126" xr:uid="{00000000-0005-0000-0000-0000EA840000}"/>
    <cellStyle name="Normal 5 10 36 9" xfId="34127" xr:uid="{00000000-0005-0000-0000-0000EB840000}"/>
    <cellStyle name="Normal 5 10 37" xfId="34128" xr:uid="{00000000-0005-0000-0000-0000EC840000}"/>
    <cellStyle name="Normal 5 10 37 10" xfId="34129" xr:uid="{00000000-0005-0000-0000-0000ED840000}"/>
    <cellStyle name="Normal 5 10 37 2" xfId="34130" xr:uid="{00000000-0005-0000-0000-0000EE840000}"/>
    <cellStyle name="Normal 5 10 37 3" xfId="34131" xr:uid="{00000000-0005-0000-0000-0000EF840000}"/>
    <cellStyle name="Normal 5 10 37 4" xfId="34132" xr:uid="{00000000-0005-0000-0000-0000F0840000}"/>
    <cellStyle name="Normal 5 10 37 5" xfId="34133" xr:uid="{00000000-0005-0000-0000-0000F1840000}"/>
    <cellStyle name="Normal 5 10 37 6" xfId="34134" xr:uid="{00000000-0005-0000-0000-0000F2840000}"/>
    <cellStyle name="Normal 5 10 37 7" xfId="34135" xr:uid="{00000000-0005-0000-0000-0000F3840000}"/>
    <cellStyle name="Normal 5 10 37 8" xfId="34136" xr:uid="{00000000-0005-0000-0000-0000F4840000}"/>
    <cellStyle name="Normal 5 10 37 9" xfId="34137" xr:uid="{00000000-0005-0000-0000-0000F5840000}"/>
    <cellStyle name="Normal 5 10 38" xfId="34138" xr:uid="{00000000-0005-0000-0000-0000F6840000}"/>
    <cellStyle name="Normal 5 10 38 10" xfId="34139" xr:uid="{00000000-0005-0000-0000-0000F7840000}"/>
    <cellStyle name="Normal 5 10 38 2" xfId="34140" xr:uid="{00000000-0005-0000-0000-0000F8840000}"/>
    <cellStyle name="Normal 5 10 38 3" xfId="34141" xr:uid="{00000000-0005-0000-0000-0000F9840000}"/>
    <cellStyle name="Normal 5 10 38 4" xfId="34142" xr:uid="{00000000-0005-0000-0000-0000FA840000}"/>
    <cellStyle name="Normal 5 10 38 5" xfId="34143" xr:uid="{00000000-0005-0000-0000-0000FB840000}"/>
    <cellStyle name="Normal 5 10 38 6" xfId="34144" xr:uid="{00000000-0005-0000-0000-0000FC840000}"/>
    <cellStyle name="Normal 5 10 38 7" xfId="34145" xr:uid="{00000000-0005-0000-0000-0000FD840000}"/>
    <cellStyle name="Normal 5 10 38 8" xfId="34146" xr:uid="{00000000-0005-0000-0000-0000FE840000}"/>
    <cellStyle name="Normal 5 10 38 9" xfId="34147" xr:uid="{00000000-0005-0000-0000-0000FF840000}"/>
    <cellStyle name="Normal 5 10 39" xfId="34148" xr:uid="{00000000-0005-0000-0000-000000850000}"/>
    <cellStyle name="Normal 5 10 4" xfId="34149" xr:uid="{00000000-0005-0000-0000-000001850000}"/>
    <cellStyle name="Normal 5 10 4 10" xfId="34150" xr:uid="{00000000-0005-0000-0000-000002850000}"/>
    <cellStyle name="Normal 5 10 4 11" xfId="34151" xr:uid="{00000000-0005-0000-0000-000003850000}"/>
    <cellStyle name="Normal 5 10 4 12" xfId="34152" xr:uid="{00000000-0005-0000-0000-000004850000}"/>
    <cellStyle name="Normal 5 10 4 13" xfId="34153" xr:uid="{00000000-0005-0000-0000-000005850000}"/>
    <cellStyle name="Normal 5 10 4 14" xfId="34154" xr:uid="{00000000-0005-0000-0000-000006850000}"/>
    <cellStyle name="Normal 5 10 4 2" xfId="34155" xr:uid="{00000000-0005-0000-0000-000007850000}"/>
    <cellStyle name="Normal 5 10 4 2 10" xfId="34156" xr:uid="{00000000-0005-0000-0000-000008850000}"/>
    <cellStyle name="Normal 5 10 4 2 2" xfId="34157" xr:uid="{00000000-0005-0000-0000-000009850000}"/>
    <cellStyle name="Normal 5 10 4 2 3" xfId="34158" xr:uid="{00000000-0005-0000-0000-00000A850000}"/>
    <cellStyle name="Normal 5 10 4 2 4" xfId="34159" xr:uid="{00000000-0005-0000-0000-00000B850000}"/>
    <cellStyle name="Normal 5 10 4 2 5" xfId="34160" xr:uid="{00000000-0005-0000-0000-00000C850000}"/>
    <cellStyle name="Normal 5 10 4 2 6" xfId="34161" xr:uid="{00000000-0005-0000-0000-00000D850000}"/>
    <cellStyle name="Normal 5 10 4 2 7" xfId="34162" xr:uid="{00000000-0005-0000-0000-00000E850000}"/>
    <cellStyle name="Normal 5 10 4 2 8" xfId="34163" xr:uid="{00000000-0005-0000-0000-00000F850000}"/>
    <cellStyle name="Normal 5 10 4 2 9" xfId="34164" xr:uid="{00000000-0005-0000-0000-000010850000}"/>
    <cellStyle name="Normal 5 10 4 3" xfId="34165" xr:uid="{00000000-0005-0000-0000-000011850000}"/>
    <cellStyle name="Normal 5 10 4 3 10" xfId="34166" xr:uid="{00000000-0005-0000-0000-000012850000}"/>
    <cellStyle name="Normal 5 10 4 3 2" xfId="34167" xr:uid="{00000000-0005-0000-0000-000013850000}"/>
    <cellStyle name="Normal 5 10 4 3 3" xfId="34168" xr:uid="{00000000-0005-0000-0000-000014850000}"/>
    <cellStyle name="Normal 5 10 4 3 4" xfId="34169" xr:uid="{00000000-0005-0000-0000-000015850000}"/>
    <cellStyle name="Normal 5 10 4 3 5" xfId="34170" xr:uid="{00000000-0005-0000-0000-000016850000}"/>
    <cellStyle name="Normal 5 10 4 3 6" xfId="34171" xr:uid="{00000000-0005-0000-0000-000017850000}"/>
    <cellStyle name="Normal 5 10 4 3 7" xfId="34172" xr:uid="{00000000-0005-0000-0000-000018850000}"/>
    <cellStyle name="Normal 5 10 4 3 8" xfId="34173" xr:uid="{00000000-0005-0000-0000-000019850000}"/>
    <cellStyle name="Normal 5 10 4 3 9" xfId="34174" xr:uid="{00000000-0005-0000-0000-00001A850000}"/>
    <cellStyle name="Normal 5 10 4 4" xfId="34175" xr:uid="{00000000-0005-0000-0000-00001B850000}"/>
    <cellStyle name="Normal 5 10 4 4 10" xfId="34176" xr:uid="{00000000-0005-0000-0000-00001C850000}"/>
    <cellStyle name="Normal 5 10 4 4 2" xfId="34177" xr:uid="{00000000-0005-0000-0000-00001D850000}"/>
    <cellStyle name="Normal 5 10 4 4 3" xfId="34178" xr:uid="{00000000-0005-0000-0000-00001E850000}"/>
    <cellStyle name="Normal 5 10 4 4 4" xfId="34179" xr:uid="{00000000-0005-0000-0000-00001F850000}"/>
    <cellStyle name="Normal 5 10 4 4 5" xfId="34180" xr:uid="{00000000-0005-0000-0000-000020850000}"/>
    <cellStyle name="Normal 5 10 4 4 6" xfId="34181" xr:uid="{00000000-0005-0000-0000-000021850000}"/>
    <cellStyle name="Normal 5 10 4 4 7" xfId="34182" xr:uid="{00000000-0005-0000-0000-000022850000}"/>
    <cellStyle name="Normal 5 10 4 4 8" xfId="34183" xr:uid="{00000000-0005-0000-0000-000023850000}"/>
    <cellStyle name="Normal 5 10 4 4 9" xfId="34184" xr:uid="{00000000-0005-0000-0000-000024850000}"/>
    <cellStyle name="Normal 5 10 4 5" xfId="34185" xr:uid="{00000000-0005-0000-0000-000025850000}"/>
    <cellStyle name="Normal 5 10 4 5 10" xfId="34186" xr:uid="{00000000-0005-0000-0000-000026850000}"/>
    <cellStyle name="Normal 5 10 4 5 2" xfId="34187" xr:uid="{00000000-0005-0000-0000-000027850000}"/>
    <cellStyle name="Normal 5 10 4 5 3" xfId="34188" xr:uid="{00000000-0005-0000-0000-000028850000}"/>
    <cellStyle name="Normal 5 10 4 5 4" xfId="34189" xr:uid="{00000000-0005-0000-0000-000029850000}"/>
    <cellStyle name="Normal 5 10 4 5 5" xfId="34190" xr:uid="{00000000-0005-0000-0000-00002A850000}"/>
    <cellStyle name="Normal 5 10 4 5 6" xfId="34191" xr:uid="{00000000-0005-0000-0000-00002B850000}"/>
    <cellStyle name="Normal 5 10 4 5 7" xfId="34192" xr:uid="{00000000-0005-0000-0000-00002C850000}"/>
    <cellStyle name="Normal 5 10 4 5 8" xfId="34193" xr:uid="{00000000-0005-0000-0000-00002D850000}"/>
    <cellStyle name="Normal 5 10 4 5 9" xfId="34194" xr:uid="{00000000-0005-0000-0000-00002E850000}"/>
    <cellStyle name="Normal 5 10 4 6" xfId="34195" xr:uid="{00000000-0005-0000-0000-00002F850000}"/>
    <cellStyle name="Normal 5 10 4 7" xfId="34196" xr:uid="{00000000-0005-0000-0000-000030850000}"/>
    <cellStyle name="Normal 5 10 4 8" xfId="34197" xr:uid="{00000000-0005-0000-0000-000031850000}"/>
    <cellStyle name="Normal 5 10 4 9" xfId="34198" xr:uid="{00000000-0005-0000-0000-000032850000}"/>
    <cellStyle name="Normal 5 10 40" xfId="34199" xr:uid="{00000000-0005-0000-0000-000033850000}"/>
    <cellStyle name="Normal 5 10 41" xfId="34200" xr:uid="{00000000-0005-0000-0000-000034850000}"/>
    <cellStyle name="Normal 5 10 42" xfId="34201" xr:uid="{00000000-0005-0000-0000-000035850000}"/>
    <cellStyle name="Normal 5 10 43" xfId="34202" xr:uid="{00000000-0005-0000-0000-000036850000}"/>
    <cellStyle name="Normal 5 10 44" xfId="34203" xr:uid="{00000000-0005-0000-0000-000037850000}"/>
    <cellStyle name="Normal 5 10 45" xfId="34204" xr:uid="{00000000-0005-0000-0000-000038850000}"/>
    <cellStyle name="Normal 5 10 46" xfId="34205" xr:uid="{00000000-0005-0000-0000-000039850000}"/>
    <cellStyle name="Normal 5 10 47" xfId="34206" xr:uid="{00000000-0005-0000-0000-00003A850000}"/>
    <cellStyle name="Normal 5 10 48" xfId="34207" xr:uid="{00000000-0005-0000-0000-00003B850000}"/>
    <cellStyle name="Normal 5 10 49" xfId="34208" xr:uid="{00000000-0005-0000-0000-00003C850000}"/>
    <cellStyle name="Normal 5 10 5" xfId="34209" xr:uid="{00000000-0005-0000-0000-00003D850000}"/>
    <cellStyle name="Normal 5 10 5 10" xfId="34210" xr:uid="{00000000-0005-0000-0000-00003E850000}"/>
    <cellStyle name="Normal 5 10 5 11" xfId="34211" xr:uid="{00000000-0005-0000-0000-00003F850000}"/>
    <cellStyle name="Normal 5 10 5 12" xfId="34212" xr:uid="{00000000-0005-0000-0000-000040850000}"/>
    <cellStyle name="Normal 5 10 5 13" xfId="34213" xr:uid="{00000000-0005-0000-0000-000041850000}"/>
    <cellStyle name="Normal 5 10 5 14" xfId="34214" xr:uid="{00000000-0005-0000-0000-000042850000}"/>
    <cellStyle name="Normal 5 10 5 2" xfId="34215" xr:uid="{00000000-0005-0000-0000-000043850000}"/>
    <cellStyle name="Normal 5 10 5 2 10" xfId="34216" xr:uid="{00000000-0005-0000-0000-000044850000}"/>
    <cellStyle name="Normal 5 10 5 2 2" xfId="34217" xr:uid="{00000000-0005-0000-0000-000045850000}"/>
    <cellStyle name="Normal 5 10 5 2 3" xfId="34218" xr:uid="{00000000-0005-0000-0000-000046850000}"/>
    <cellStyle name="Normal 5 10 5 2 4" xfId="34219" xr:uid="{00000000-0005-0000-0000-000047850000}"/>
    <cellStyle name="Normal 5 10 5 2 5" xfId="34220" xr:uid="{00000000-0005-0000-0000-000048850000}"/>
    <cellStyle name="Normal 5 10 5 2 6" xfId="34221" xr:uid="{00000000-0005-0000-0000-000049850000}"/>
    <cellStyle name="Normal 5 10 5 2 7" xfId="34222" xr:uid="{00000000-0005-0000-0000-00004A850000}"/>
    <cellStyle name="Normal 5 10 5 2 8" xfId="34223" xr:uid="{00000000-0005-0000-0000-00004B850000}"/>
    <cellStyle name="Normal 5 10 5 2 9" xfId="34224" xr:uid="{00000000-0005-0000-0000-00004C850000}"/>
    <cellStyle name="Normal 5 10 5 3" xfId="34225" xr:uid="{00000000-0005-0000-0000-00004D850000}"/>
    <cellStyle name="Normal 5 10 5 3 10" xfId="34226" xr:uid="{00000000-0005-0000-0000-00004E850000}"/>
    <cellStyle name="Normal 5 10 5 3 2" xfId="34227" xr:uid="{00000000-0005-0000-0000-00004F850000}"/>
    <cellStyle name="Normal 5 10 5 3 3" xfId="34228" xr:uid="{00000000-0005-0000-0000-000050850000}"/>
    <cellStyle name="Normal 5 10 5 3 4" xfId="34229" xr:uid="{00000000-0005-0000-0000-000051850000}"/>
    <cellStyle name="Normal 5 10 5 3 5" xfId="34230" xr:uid="{00000000-0005-0000-0000-000052850000}"/>
    <cellStyle name="Normal 5 10 5 3 6" xfId="34231" xr:uid="{00000000-0005-0000-0000-000053850000}"/>
    <cellStyle name="Normal 5 10 5 3 7" xfId="34232" xr:uid="{00000000-0005-0000-0000-000054850000}"/>
    <cellStyle name="Normal 5 10 5 3 8" xfId="34233" xr:uid="{00000000-0005-0000-0000-000055850000}"/>
    <cellStyle name="Normal 5 10 5 3 9" xfId="34234" xr:uid="{00000000-0005-0000-0000-000056850000}"/>
    <cellStyle name="Normal 5 10 5 4" xfId="34235" xr:uid="{00000000-0005-0000-0000-000057850000}"/>
    <cellStyle name="Normal 5 10 5 4 10" xfId="34236" xr:uid="{00000000-0005-0000-0000-000058850000}"/>
    <cellStyle name="Normal 5 10 5 4 2" xfId="34237" xr:uid="{00000000-0005-0000-0000-000059850000}"/>
    <cellStyle name="Normal 5 10 5 4 3" xfId="34238" xr:uid="{00000000-0005-0000-0000-00005A850000}"/>
    <cellStyle name="Normal 5 10 5 4 4" xfId="34239" xr:uid="{00000000-0005-0000-0000-00005B850000}"/>
    <cellStyle name="Normal 5 10 5 4 5" xfId="34240" xr:uid="{00000000-0005-0000-0000-00005C850000}"/>
    <cellStyle name="Normal 5 10 5 4 6" xfId="34241" xr:uid="{00000000-0005-0000-0000-00005D850000}"/>
    <cellStyle name="Normal 5 10 5 4 7" xfId="34242" xr:uid="{00000000-0005-0000-0000-00005E850000}"/>
    <cellStyle name="Normal 5 10 5 4 8" xfId="34243" xr:uid="{00000000-0005-0000-0000-00005F850000}"/>
    <cellStyle name="Normal 5 10 5 4 9" xfId="34244" xr:uid="{00000000-0005-0000-0000-000060850000}"/>
    <cellStyle name="Normal 5 10 5 5" xfId="34245" xr:uid="{00000000-0005-0000-0000-000061850000}"/>
    <cellStyle name="Normal 5 10 5 5 10" xfId="34246" xr:uid="{00000000-0005-0000-0000-000062850000}"/>
    <cellStyle name="Normal 5 10 5 5 2" xfId="34247" xr:uid="{00000000-0005-0000-0000-000063850000}"/>
    <cellStyle name="Normal 5 10 5 5 3" xfId="34248" xr:uid="{00000000-0005-0000-0000-000064850000}"/>
    <cellStyle name="Normal 5 10 5 5 4" xfId="34249" xr:uid="{00000000-0005-0000-0000-000065850000}"/>
    <cellStyle name="Normal 5 10 5 5 5" xfId="34250" xr:uid="{00000000-0005-0000-0000-000066850000}"/>
    <cellStyle name="Normal 5 10 5 5 6" xfId="34251" xr:uid="{00000000-0005-0000-0000-000067850000}"/>
    <cellStyle name="Normal 5 10 5 5 7" xfId="34252" xr:uid="{00000000-0005-0000-0000-000068850000}"/>
    <cellStyle name="Normal 5 10 5 5 8" xfId="34253" xr:uid="{00000000-0005-0000-0000-000069850000}"/>
    <cellStyle name="Normal 5 10 5 5 9" xfId="34254" xr:uid="{00000000-0005-0000-0000-00006A850000}"/>
    <cellStyle name="Normal 5 10 5 6" xfId="34255" xr:uid="{00000000-0005-0000-0000-00006B850000}"/>
    <cellStyle name="Normal 5 10 5 7" xfId="34256" xr:uid="{00000000-0005-0000-0000-00006C850000}"/>
    <cellStyle name="Normal 5 10 5 8" xfId="34257" xr:uid="{00000000-0005-0000-0000-00006D850000}"/>
    <cellStyle name="Normal 5 10 5 9" xfId="34258" xr:uid="{00000000-0005-0000-0000-00006E850000}"/>
    <cellStyle name="Normal 5 10 6" xfId="34259" xr:uid="{00000000-0005-0000-0000-00006F850000}"/>
    <cellStyle name="Normal 5 10 6 10" xfId="34260" xr:uid="{00000000-0005-0000-0000-000070850000}"/>
    <cellStyle name="Normal 5 10 6 11" xfId="34261" xr:uid="{00000000-0005-0000-0000-000071850000}"/>
    <cellStyle name="Normal 5 10 6 12" xfId="34262" xr:uid="{00000000-0005-0000-0000-000072850000}"/>
    <cellStyle name="Normal 5 10 6 13" xfId="34263" xr:uid="{00000000-0005-0000-0000-000073850000}"/>
    <cellStyle name="Normal 5 10 6 14" xfId="34264" xr:uid="{00000000-0005-0000-0000-000074850000}"/>
    <cellStyle name="Normal 5 10 6 2" xfId="34265" xr:uid="{00000000-0005-0000-0000-000075850000}"/>
    <cellStyle name="Normal 5 10 6 2 10" xfId="34266" xr:uid="{00000000-0005-0000-0000-000076850000}"/>
    <cellStyle name="Normal 5 10 6 2 2" xfId="34267" xr:uid="{00000000-0005-0000-0000-000077850000}"/>
    <cellStyle name="Normal 5 10 6 2 3" xfId="34268" xr:uid="{00000000-0005-0000-0000-000078850000}"/>
    <cellStyle name="Normal 5 10 6 2 4" xfId="34269" xr:uid="{00000000-0005-0000-0000-000079850000}"/>
    <cellStyle name="Normal 5 10 6 2 5" xfId="34270" xr:uid="{00000000-0005-0000-0000-00007A850000}"/>
    <cellStyle name="Normal 5 10 6 2 6" xfId="34271" xr:uid="{00000000-0005-0000-0000-00007B850000}"/>
    <cellStyle name="Normal 5 10 6 2 7" xfId="34272" xr:uid="{00000000-0005-0000-0000-00007C850000}"/>
    <cellStyle name="Normal 5 10 6 2 8" xfId="34273" xr:uid="{00000000-0005-0000-0000-00007D850000}"/>
    <cellStyle name="Normal 5 10 6 2 9" xfId="34274" xr:uid="{00000000-0005-0000-0000-00007E850000}"/>
    <cellStyle name="Normal 5 10 6 3" xfId="34275" xr:uid="{00000000-0005-0000-0000-00007F850000}"/>
    <cellStyle name="Normal 5 10 6 3 10" xfId="34276" xr:uid="{00000000-0005-0000-0000-000080850000}"/>
    <cellStyle name="Normal 5 10 6 3 2" xfId="34277" xr:uid="{00000000-0005-0000-0000-000081850000}"/>
    <cellStyle name="Normal 5 10 6 3 3" xfId="34278" xr:uid="{00000000-0005-0000-0000-000082850000}"/>
    <cellStyle name="Normal 5 10 6 3 4" xfId="34279" xr:uid="{00000000-0005-0000-0000-000083850000}"/>
    <cellStyle name="Normal 5 10 6 3 5" xfId="34280" xr:uid="{00000000-0005-0000-0000-000084850000}"/>
    <cellStyle name="Normal 5 10 6 3 6" xfId="34281" xr:uid="{00000000-0005-0000-0000-000085850000}"/>
    <cellStyle name="Normal 5 10 6 3 7" xfId="34282" xr:uid="{00000000-0005-0000-0000-000086850000}"/>
    <cellStyle name="Normal 5 10 6 3 8" xfId="34283" xr:uid="{00000000-0005-0000-0000-000087850000}"/>
    <cellStyle name="Normal 5 10 6 3 9" xfId="34284" xr:uid="{00000000-0005-0000-0000-000088850000}"/>
    <cellStyle name="Normal 5 10 6 4" xfId="34285" xr:uid="{00000000-0005-0000-0000-000089850000}"/>
    <cellStyle name="Normal 5 10 6 4 10" xfId="34286" xr:uid="{00000000-0005-0000-0000-00008A850000}"/>
    <cellStyle name="Normal 5 10 6 4 2" xfId="34287" xr:uid="{00000000-0005-0000-0000-00008B850000}"/>
    <cellStyle name="Normal 5 10 6 4 3" xfId="34288" xr:uid="{00000000-0005-0000-0000-00008C850000}"/>
    <cellStyle name="Normal 5 10 6 4 4" xfId="34289" xr:uid="{00000000-0005-0000-0000-00008D850000}"/>
    <cellStyle name="Normal 5 10 6 4 5" xfId="34290" xr:uid="{00000000-0005-0000-0000-00008E850000}"/>
    <cellStyle name="Normal 5 10 6 4 6" xfId="34291" xr:uid="{00000000-0005-0000-0000-00008F850000}"/>
    <cellStyle name="Normal 5 10 6 4 7" xfId="34292" xr:uid="{00000000-0005-0000-0000-000090850000}"/>
    <cellStyle name="Normal 5 10 6 4 8" xfId="34293" xr:uid="{00000000-0005-0000-0000-000091850000}"/>
    <cellStyle name="Normal 5 10 6 4 9" xfId="34294" xr:uid="{00000000-0005-0000-0000-000092850000}"/>
    <cellStyle name="Normal 5 10 6 5" xfId="34295" xr:uid="{00000000-0005-0000-0000-000093850000}"/>
    <cellStyle name="Normal 5 10 6 5 10" xfId="34296" xr:uid="{00000000-0005-0000-0000-000094850000}"/>
    <cellStyle name="Normal 5 10 6 5 2" xfId="34297" xr:uid="{00000000-0005-0000-0000-000095850000}"/>
    <cellStyle name="Normal 5 10 6 5 3" xfId="34298" xr:uid="{00000000-0005-0000-0000-000096850000}"/>
    <cellStyle name="Normal 5 10 6 5 4" xfId="34299" xr:uid="{00000000-0005-0000-0000-000097850000}"/>
    <cellStyle name="Normal 5 10 6 5 5" xfId="34300" xr:uid="{00000000-0005-0000-0000-000098850000}"/>
    <cellStyle name="Normal 5 10 6 5 6" xfId="34301" xr:uid="{00000000-0005-0000-0000-000099850000}"/>
    <cellStyle name="Normal 5 10 6 5 7" xfId="34302" xr:uid="{00000000-0005-0000-0000-00009A850000}"/>
    <cellStyle name="Normal 5 10 6 5 8" xfId="34303" xr:uid="{00000000-0005-0000-0000-00009B850000}"/>
    <cellStyle name="Normal 5 10 6 5 9" xfId="34304" xr:uid="{00000000-0005-0000-0000-00009C850000}"/>
    <cellStyle name="Normal 5 10 6 6" xfId="34305" xr:uid="{00000000-0005-0000-0000-00009D850000}"/>
    <cellStyle name="Normal 5 10 6 7" xfId="34306" xr:uid="{00000000-0005-0000-0000-00009E850000}"/>
    <cellStyle name="Normal 5 10 6 8" xfId="34307" xr:uid="{00000000-0005-0000-0000-00009F850000}"/>
    <cellStyle name="Normal 5 10 6 9" xfId="34308" xr:uid="{00000000-0005-0000-0000-0000A0850000}"/>
    <cellStyle name="Normal 5 10 7" xfId="34309" xr:uid="{00000000-0005-0000-0000-0000A1850000}"/>
    <cellStyle name="Normal 5 10 7 10" xfId="34310" xr:uid="{00000000-0005-0000-0000-0000A2850000}"/>
    <cellStyle name="Normal 5 10 7 11" xfId="34311" xr:uid="{00000000-0005-0000-0000-0000A3850000}"/>
    <cellStyle name="Normal 5 10 7 12" xfId="34312" xr:uid="{00000000-0005-0000-0000-0000A4850000}"/>
    <cellStyle name="Normal 5 10 7 13" xfId="34313" xr:uid="{00000000-0005-0000-0000-0000A5850000}"/>
    <cellStyle name="Normal 5 10 7 14" xfId="34314" xr:uid="{00000000-0005-0000-0000-0000A6850000}"/>
    <cellStyle name="Normal 5 10 7 2" xfId="34315" xr:uid="{00000000-0005-0000-0000-0000A7850000}"/>
    <cellStyle name="Normal 5 10 7 2 10" xfId="34316" xr:uid="{00000000-0005-0000-0000-0000A8850000}"/>
    <cellStyle name="Normal 5 10 7 2 2" xfId="34317" xr:uid="{00000000-0005-0000-0000-0000A9850000}"/>
    <cellStyle name="Normal 5 10 7 2 3" xfId="34318" xr:uid="{00000000-0005-0000-0000-0000AA850000}"/>
    <cellStyle name="Normal 5 10 7 2 4" xfId="34319" xr:uid="{00000000-0005-0000-0000-0000AB850000}"/>
    <cellStyle name="Normal 5 10 7 2 5" xfId="34320" xr:uid="{00000000-0005-0000-0000-0000AC850000}"/>
    <cellStyle name="Normal 5 10 7 2 6" xfId="34321" xr:uid="{00000000-0005-0000-0000-0000AD850000}"/>
    <cellStyle name="Normal 5 10 7 2 7" xfId="34322" xr:uid="{00000000-0005-0000-0000-0000AE850000}"/>
    <cellStyle name="Normal 5 10 7 2 8" xfId="34323" xr:uid="{00000000-0005-0000-0000-0000AF850000}"/>
    <cellStyle name="Normal 5 10 7 2 9" xfId="34324" xr:uid="{00000000-0005-0000-0000-0000B0850000}"/>
    <cellStyle name="Normal 5 10 7 3" xfId="34325" xr:uid="{00000000-0005-0000-0000-0000B1850000}"/>
    <cellStyle name="Normal 5 10 7 3 10" xfId="34326" xr:uid="{00000000-0005-0000-0000-0000B2850000}"/>
    <cellStyle name="Normal 5 10 7 3 2" xfId="34327" xr:uid="{00000000-0005-0000-0000-0000B3850000}"/>
    <cellStyle name="Normal 5 10 7 3 3" xfId="34328" xr:uid="{00000000-0005-0000-0000-0000B4850000}"/>
    <cellStyle name="Normal 5 10 7 3 4" xfId="34329" xr:uid="{00000000-0005-0000-0000-0000B5850000}"/>
    <cellStyle name="Normal 5 10 7 3 5" xfId="34330" xr:uid="{00000000-0005-0000-0000-0000B6850000}"/>
    <cellStyle name="Normal 5 10 7 3 6" xfId="34331" xr:uid="{00000000-0005-0000-0000-0000B7850000}"/>
    <cellStyle name="Normal 5 10 7 3 7" xfId="34332" xr:uid="{00000000-0005-0000-0000-0000B8850000}"/>
    <cellStyle name="Normal 5 10 7 3 8" xfId="34333" xr:uid="{00000000-0005-0000-0000-0000B9850000}"/>
    <cellStyle name="Normal 5 10 7 3 9" xfId="34334" xr:uid="{00000000-0005-0000-0000-0000BA850000}"/>
    <cellStyle name="Normal 5 10 7 4" xfId="34335" xr:uid="{00000000-0005-0000-0000-0000BB850000}"/>
    <cellStyle name="Normal 5 10 7 4 10" xfId="34336" xr:uid="{00000000-0005-0000-0000-0000BC850000}"/>
    <cellStyle name="Normal 5 10 7 4 2" xfId="34337" xr:uid="{00000000-0005-0000-0000-0000BD850000}"/>
    <cellStyle name="Normal 5 10 7 4 3" xfId="34338" xr:uid="{00000000-0005-0000-0000-0000BE850000}"/>
    <cellStyle name="Normal 5 10 7 4 4" xfId="34339" xr:uid="{00000000-0005-0000-0000-0000BF850000}"/>
    <cellStyle name="Normal 5 10 7 4 5" xfId="34340" xr:uid="{00000000-0005-0000-0000-0000C0850000}"/>
    <cellStyle name="Normal 5 10 7 4 6" xfId="34341" xr:uid="{00000000-0005-0000-0000-0000C1850000}"/>
    <cellStyle name="Normal 5 10 7 4 7" xfId="34342" xr:uid="{00000000-0005-0000-0000-0000C2850000}"/>
    <cellStyle name="Normal 5 10 7 4 8" xfId="34343" xr:uid="{00000000-0005-0000-0000-0000C3850000}"/>
    <cellStyle name="Normal 5 10 7 4 9" xfId="34344" xr:uid="{00000000-0005-0000-0000-0000C4850000}"/>
    <cellStyle name="Normal 5 10 7 5" xfId="34345" xr:uid="{00000000-0005-0000-0000-0000C5850000}"/>
    <cellStyle name="Normal 5 10 7 5 10" xfId="34346" xr:uid="{00000000-0005-0000-0000-0000C6850000}"/>
    <cellStyle name="Normal 5 10 7 5 2" xfId="34347" xr:uid="{00000000-0005-0000-0000-0000C7850000}"/>
    <cellStyle name="Normal 5 10 7 5 3" xfId="34348" xr:uid="{00000000-0005-0000-0000-0000C8850000}"/>
    <cellStyle name="Normal 5 10 7 5 4" xfId="34349" xr:uid="{00000000-0005-0000-0000-0000C9850000}"/>
    <cellStyle name="Normal 5 10 7 5 5" xfId="34350" xr:uid="{00000000-0005-0000-0000-0000CA850000}"/>
    <cellStyle name="Normal 5 10 7 5 6" xfId="34351" xr:uid="{00000000-0005-0000-0000-0000CB850000}"/>
    <cellStyle name="Normal 5 10 7 5 7" xfId="34352" xr:uid="{00000000-0005-0000-0000-0000CC850000}"/>
    <cellStyle name="Normal 5 10 7 5 8" xfId="34353" xr:uid="{00000000-0005-0000-0000-0000CD850000}"/>
    <cellStyle name="Normal 5 10 7 5 9" xfId="34354" xr:uid="{00000000-0005-0000-0000-0000CE850000}"/>
    <cellStyle name="Normal 5 10 7 6" xfId="34355" xr:uid="{00000000-0005-0000-0000-0000CF850000}"/>
    <cellStyle name="Normal 5 10 7 7" xfId="34356" xr:uid="{00000000-0005-0000-0000-0000D0850000}"/>
    <cellStyle name="Normal 5 10 7 8" xfId="34357" xr:uid="{00000000-0005-0000-0000-0000D1850000}"/>
    <cellStyle name="Normal 5 10 7 9" xfId="34358" xr:uid="{00000000-0005-0000-0000-0000D2850000}"/>
    <cellStyle name="Normal 5 10 8" xfId="34359" xr:uid="{00000000-0005-0000-0000-0000D3850000}"/>
    <cellStyle name="Normal 5 10 8 10" xfId="34360" xr:uid="{00000000-0005-0000-0000-0000D4850000}"/>
    <cellStyle name="Normal 5 10 8 11" xfId="34361" xr:uid="{00000000-0005-0000-0000-0000D5850000}"/>
    <cellStyle name="Normal 5 10 8 12" xfId="34362" xr:uid="{00000000-0005-0000-0000-0000D6850000}"/>
    <cellStyle name="Normal 5 10 8 13" xfId="34363" xr:uid="{00000000-0005-0000-0000-0000D7850000}"/>
    <cellStyle name="Normal 5 10 8 14" xfId="34364" xr:uid="{00000000-0005-0000-0000-0000D8850000}"/>
    <cellStyle name="Normal 5 10 8 2" xfId="34365" xr:uid="{00000000-0005-0000-0000-0000D9850000}"/>
    <cellStyle name="Normal 5 10 8 2 10" xfId="34366" xr:uid="{00000000-0005-0000-0000-0000DA850000}"/>
    <cellStyle name="Normal 5 10 8 2 2" xfId="34367" xr:uid="{00000000-0005-0000-0000-0000DB850000}"/>
    <cellStyle name="Normal 5 10 8 2 3" xfId="34368" xr:uid="{00000000-0005-0000-0000-0000DC850000}"/>
    <cellStyle name="Normal 5 10 8 2 4" xfId="34369" xr:uid="{00000000-0005-0000-0000-0000DD850000}"/>
    <cellStyle name="Normal 5 10 8 2 5" xfId="34370" xr:uid="{00000000-0005-0000-0000-0000DE850000}"/>
    <cellStyle name="Normal 5 10 8 2 6" xfId="34371" xr:uid="{00000000-0005-0000-0000-0000DF850000}"/>
    <cellStyle name="Normal 5 10 8 2 7" xfId="34372" xr:uid="{00000000-0005-0000-0000-0000E0850000}"/>
    <cellStyle name="Normal 5 10 8 2 8" xfId="34373" xr:uid="{00000000-0005-0000-0000-0000E1850000}"/>
    <cellStyle name="Normal 5 10 8 2 9" xfId="34374" xr:uid="{00000000-0005-0000-0000-0000E2850000}"/>
    <cellStyle name="Normal 5 10 8 3" xfId="34375" xr:uid="{00000000-0005-0000-0000-0000E3850000}"/>
    <cellStyle name="Normal 5 10 8 3 10" xfId="34376" xr:uid="{00000000-0005-0000-0000-0000E4850000}"/>
    <cellStyle name="Normal 5 10 8 3 2" xfId="34377" xr:uid="{00000000-0005-0000-0000-0000E5850000}"/>
    <cellStyle name="Normal 5 10 8 3 3" xfId="34378" xr:uid="{00000000-0005-0000-0000-0000E6850000}"/>
    <cellStyle name="Normal 5 10 8 3 4" xfId="34379" xr:uid="{00000000-0005-0000-0000-0000E7850000}"/>
    <cellStyle name="Normal 5 10 8 3 5" xfId="34380" xr:uid="{00000000-0005-0000-0000-0000E8850000}"/>
    <cellStyle name="Normal 5 10 8 3 6" xfId="34381" xr:uid="{00000000-0005-0000-0000-0000E9850000}"/>
    <cellStyle name="Normal 5 10 8 3 7" xfId="34382" xr:uid="{00000000-0005-0000-0000-0000EA850000}"/>
    <cellStyle name="Normal 5 10 8 3 8" xfId="34383" xr:uid="{00000000-0005-0000-0000-0000EB850000}"/>
    <cellStyle name="Normal 5 10 8 3 9" xfId="34384" xr:uid="{00000000-0005-0000-0000-0000EC850000}"/>
    <cellStyle name="Normal 5 10 8 4" xfId="34385" xr:uid="{00000000-0005-0000-0000-0000ED850000}"/>
    <cellStyle name="Normal 5 10 8 4 10" xfId="34386" xr:uid="{00000000-0005-0000-0000-0000EE850000}"/>
    <cellStyle name="Normal 5 10 8 4 2" xfId="34387" xr:uid="{00000000-0005-0000-0000-0000EF850000}"/>
    <cellStyle name="Normal 5 10 8 4 3" xfId="34388" xr:uid="{00000000-0005-0000-0000-0000F0850000}"/>
    <cellStyle name="Normal 5 10 8 4 4" xfId="34389" xr:uid="{00000000-0005-0000-0000-0000F1850000}"/>
    <cellStyle name="Normal 5 10 8 4 5" xfId="34390" xr:uid="{00000000-0005-0000-0000-0000F2850000}"/>
    <cellStyle name="Normal 5 10 8 4 6" xfId="34391" xr:uid="{00000000-0005-0000-0000-0000F3850000}"/>
    <cellStyle name="Normal 5 10 8 4 7" xfId="34392" xr:uid="{00000000-0005-0000-0000-0000F4850000}"/>
    <cellStyle name="Normal 5 10 8 4 8" xfId="34393" xr:uid="{00000000-0005-0000-0000-0000F5850000}"/>
    <cellStyle name="Normal 5 10 8 4 9" xfId="34394" xr:uid="{00000000-0005-0000-0000-0000F6850000}"/>
    <cellStyle name="Normal 5 10 8 5" xfId="34395" xr:uid="{00000000-0005-0000-0000-0000F7850000}"/>
    <cellStyle name="Normal 5 10 8 5 10" xfId="34396" xr:uid="{00000000-0005-0000-0000-0000F8850000}"/>
    <cellStyle name="Normal 5 10 8 5 2" xfId="34397" xr:uid="{00000000-0005-0000-0000-0000F9850000}"/>
    <cellStyle name="Normal 5 10 8 5 3" xfId="34398" xr:uid="{00000000-0005-0000-0000-0000FA850000}"/>
    <cellStyle name="Normal 5 10 8 5 4" xfId="34399" xr:uid="{00000000-0005-0000-0000-0000FB850000}"/>
    <cellStyle name="Normal 5 10 8 5 5" xfId="34400" xr:uid="{00000000-0005-0000-0000-0000FC850000}"/>
    <cellStyle name="Normal 5 10 8 5 6" xfId="34401" xr:uid="{00000000-0005-0000-0000-0000FD850000}"/>
    <cellStyle name="Normal 5 10 8 5 7" xfId="34402" xr:uid="{00000000-0005-0000-0000-0000FE850000}"/>
    <cellStyle name="Normal 5 10 8 5 8" xfId="34403" xr:uid="{00000000-0005-0000-0000-0000FF850000}"/>
    <cellStyle name="Normal 5 10 8 5 9" xfId="34404" xr:uid="{00000000-0005-0000-0000-000000860000}"/>
    <cellStyle name="Normal 5 10 8 6" xfId="34405" xr:uid="{00000000-0005-0000-0000-000001860000}"/>
    <cellStyle name="Normal 5 10 8 7" xfId="34406" xr:uid="{00000000-0005-0000-0000-000002860000}"/>
    <cellStyle name="Normal 5 10 8 8" xfId="34407" xr:uid="{00000000-0005-0000-0000-000003860000}"/>
    <cellStyle name="Normal 5 10 8 9" xfId="34408" xr:uid="{00000000-0005-0000-0000-000004860000}"/>
    <cellStyle name="Normal 5 10 9" xfId="34409" xr:uid="{00000000-0005-0000-0000-000005860000}"/>
    <cellStyle name="Normal 5 10 9 10" xfId="34410" xr:uid="{00000000-0005-0000-0000-000006860000}"/>
    <cellStyle name="Normal 5 10 9 11" xfId="34411" xr:uid="{00000000-0005-0000-0000-000007860000}"/>
    <cellStyle name="Normal 5 10 9 12" xfId="34412" xr:uid="{00000000-0005-0000-0000-000008860000}"/>
    <cellStyle name="Normal 5 10 9 13" xfId="34413" xr:uid="{00000000-0005-0000-0000-000009860000}"/>
    <cellStyle name="Normal 5 10 9 14" xfId="34414" xr:uid="{00000000-0005-0000-0000-00000A860000}"/>
    <cellStyle name="Normal 5 10 9 2" xfId="34415" xr:uid="{00000000-0005-0000-0000-00000B860000}"/>
    <cellStyle name="Normal 5 10 9 2 10" xfId="34416" xr:uid="{00000000-0005-0000-0000-00000C860000}"/>
    <cellStyle name="Normal 5 10 9 2 2" xfId="34417" xr:uid="{00000000-0005-0000-0000-00000D860000}"/>
    <cellStyle name="Normal 5 10 9 2 3" xfId="34418" xr:uid="{00000000-0005-0000-0000-00000E860000}"/>
    <cellStyle name="Normal 5 10 9 2 4" xfId="34419" xr:uid="{00000000-0005-0000-0000-00000F860000}"/>
    <cellStyle name="Normal 5 10 9 2 5" xfId="34420" xr:uid="{00000000-0005-0000-0000-000010860000}"/>
    <cellStyle name="Normal 5 10 9 2 6" xfId="34421" xr:uid="{00000000-0005-0000-0000-000011860000}"/>
    <cellStyle name="Normal 5 10 9 2 7" xfId="34422" xr:uid="{00000000-0005-0000-0000-000012860000}"/>
    <cellStyle name="Normal 5 10 9 2 8" xfId="34423" xr:uid="{00000000-0005-0000-0000-000013860000}"/>
    <cellStyle name="Normal 5 10 9 2 9" xfId="34424" xr:uid="{00000000-0005-0000-0000-000014860000}"/>
    <cellStyle name="Normal 5 10 9 3" xfId="34425" xr:uid="{00000000-0005-0000-0000-000015860000}"/>
    <cellStyle name="Normal 5 10 9 3 10" xfId="34426" xr:uid="{00000000-0005-0000-0000-000016860000}"/>
    <cellStyle name="Normal 5 10 9 3 2" xfId="34427" xr:uid="{00000000-0005-0000-0000-000017860000}"/>
    <cellStyle name="Normal 5 10 9 3 3" xfId="34428" xr:uid="{00000000-0005-0000-0000-000018860000}"/>
    <cellStyle name="Normal 5 10 9 3 4" xfId="34429" xr:uid="{00000000-0005-0000-0000-000019860000}"/>
    <cellStyle name="Normal 5 10 9 3 5" xfId="34430" xr:uid="{00000000-0005-0000-0000-00001A860000}"/>
    <cellStyle name="Normal 5 10 9 3 6" xfId="34431" xr:uid="{00000000-0005-0000-0000-00001B860000}"/>
    <cellStyle name="Normal 5 10 9 3 7" xfId="34432" xr:uid="{00000000-0005-0000-0000-00001C860000}"/>
    <cellStyle name="Normal 5 10 9 3 8" xfId="34433" xr:uid="{00000000-0005-0000-0000-00001D860000}"/>
    <cellStyle name="Normal 5 10 9 3 9" xfId="34434" xr:uid="{00000000-0005-0000-0000-00001E860000}"/>
    <cellStyle name="Normal 5 10 9 4" xfId="34435" xr:uid="{00000000-0005-0000-0000-00001F860000}"/>
    <cellStyle name="Normal 5 10 9 4 10" xfId="34436" xr:uid="{00000000-0005-0000-0000-000020860000}"/>
    <cellStyle name="Normal 5 10 9 4 2" xfId="34437" xr:uid="{00000000-0005-0000-0000-000021860000}"/>
    <cellStyle name="Normal 5 10 9 4 3" xfId="34438" xr:uid="{00000000-0005-0000-0000-000022860000}"/>
    <cellStyle name="Normal 5 10 9 4 4" xfId="34439" xr:uid="{00000000-0005-0000-0000-000023860000}"/>
    <cellStyle name="Normal 5 10 9 4 5" xfId="34440" xr:uid="{00000000-0005-0000-0000-000024860000}"/>
    <cellStyle name="Normal 5 10 9 4 6" xfId="34441" xr:uid="{00000000-0005-0000-0000-000025860000}"/>
    <cellStyle name="Normal 5 10 9 4 7" xfId="34442" xr:uid="{00000000-0005-0000-0000-000026860000}"/>
    <cellStyle name="Normal 5 10 9 4 8" xfId="34443" xr:uid="{00000000-0005-0000-0000-000027860000}"/>
    <cellStyle name="Normal 5 10 9 4 9" xfId="34444" xr:uid="{00000000-0005-0000-0000-000028860000}"/>
    <cellStyle name="Normal 5 10 9 5" xfId="34445" xr:uid="{00000000-0005-0000-0000-000029860000}"/>
    <cellStyle name="Normal 5 10 9 5 10" xfId="34446" xr:uid="{00000000-0005-0000-0000-00002A860000}"/>
    <cellStyle name="Normal 5 10 9 5 2" xfId="34447" xr:uid="{00000000-0005-0000-0000-00002B860000}"/>
    <cellStyle name="Normal 5 10 9 5 3" xfId="34448" xr:uid="{00000000-0005-0000-0000-00002C860000}"/>
    <cellStyle name="Normal 5 10 9 5 4" xfId="34449" xr:uid="{00000000-0005-0000-0000-00002D860000}"/>
    <cellStyle name="Normal 5 10 9 5 5" xfId="34450" xr:uid="{00000000-0005-0000-0000-00002E860000}"/>
    <cellStyle name="Normal 5 10 9 5 6" xfId="34451" xr:uid="{00000000-0005-0000-0000-00002F860000}"/>
    <cellStyle name="Normal 5 10 9 5 7" xfId="34452" xr:uid="{00000000-0005-0000-0000-000030860000}"/>
    <cellStyle name="Normal 5 10 9 5 8" xfId="34453" xr:uid="{00000000-0005-0000-0000-000031860000}"/>
    <cellStyle name="Normal 5 10 9 5 9" xfId="34454" xr:uid="{00000000-0005-0000-0000-000032860000}"/>
    <cellStyle name="Normal 5 10 9 6" xfId="34455" xr:uid="{00000000-0005-0000-0000-000033860000}"/>
    <cellStyle name="Normal 5 10 9 7" xfId="34456" xr:uid="{00000000-0005-0000-0000-000034860000}"/>
    <cellStyle name="Normal 5 10 9 8" xfId="34457" xr:uid="{00000000-0005-0000-0000-000035860000}"/>
    <cellStyle name="Normal 5 10 9 9" xfId="34458" xr:uid="{00000000-0005-0000-0000-000036860000}"/>
    <cellStyle name="Normal 5 11" xfId="34459" xr:uid="{00000000-0005-0000-0000-000037860000}"/>
    <cellStyle name="Normal 5 11 2" xfId="34460" xr:uid="{00000000-0005-0000-0000-000038860000}"/>
    <cellStyle name="Normal 5 11 2 2" xfId="34461" xr:uid="{00000000-0005-0000-0000-000039860000}"/>
    <cellStyle name="Normal 5 11 3" xfId="34462" xr:uid="{00000000-0005-0000-0000-00003A860000}"/>
    <cellStyle name="Normal 5 11 4" xfId="34463" xr:uid="{00000000-0005-0000-0000-00003B860000}"/>
    <cellStyle name="Normal 5 12" xfId="34464" xr:uid="{00000000-0005-0000-0000-00003C860000}"/>
    <cellStyle name="Normal 5 12 2" xfId="34465" xr:uid="{00000000-0005-0000-0000-00003D860000}"/>
    <cellStyle name="Normal 5 12 2 2" xfId="34466" xr:uid="{00000000-0005-0000-0000-00003E860000}"/>
    <cellStyle name="Normal 5 12 3" xfId="34467" xr:uid="{00000000-0005-0000-0000-00003F860000}"/>
    <cellStyle name="Normal 5 12 4" xfId="34468" xr:uid="{00000000-0005-0000-0000-000040860000}"/>
    <cellStyle name="Normal 5 13" xfId="34469" xr:uid="{00000000-0005-0000-0000-000041860000}"/>
    <cellStyle name="Normal 5 13 2" xfId="34470" xr:uid="{00000000-0005-0000-0000-000042860000}"/>
    <cellStyle name="Normal 5 13 2 2" xfId="34471" xr:uid="{00000000-0005-0000-0000-000043860000}"/>
    <cellStyle name="Normal 5 13 3" xfId="34472" xr:uid="{00000000-0005-0000-0000-000044860000}"/>
    <cellStyle name="Normal 5 13 4" xfId="34473" xr:uid="{00000000-0005-0000-0000-000045860000}"/>
    <cellStyle name="Normal 5 14" xfId="34474" xr:uid="{00000000-0005-0000-0000-000046860000}"/>
    <cellStyle name="Normal 5 14 2" xfId="34475" xr:uid="{00000000-0005-0000-0000-000047860000}"/>
    <cellStyle name="Normal 5 14 2 2" xfId="34476" xr:uid="{00000000-0005-0000-0000-000048860000}"/>
    <cellStyle name="Normal 5 14 3" xfId="34477" xr:uid="{00000000-0005-0000-0000-000049860000}"/>
    <cellStyle name="Normal 5 14 4" xfId="34478" xr:uid="{00000000-0005-0000-0000-00004A860000}"/>
    <cellStyle name="Normal 5 15" xfId="34479" xr:uid="{00000000-0005-0000-0000-00004B860000}"/>
    <cellStyle name="Normal 5 15 2" xfId="34480" xr:uid="{00000000-0005-0000-0000-00004C860000}"/>
    <cellStyle name="Normal 5 15 2 2" xfId="34481" xr:uid="{00000000-0005-0000-0000-00004D860000}"/>
    <cellStyle name="Normal 5 15 3" xfId="34482" xr:uid="{00000000-0005-0000-0000-00004E860000}"/>
    <cellStyle name="Normal 5 15 4" xfId="34483" xr:uid="{00000000-0005-0000-0000-00004F860000}"/>
    <cellStyle name="Normal 5 16" xfId="34484" xr:uid="{00000000-0005-0000-0000-000050860000}"/>
    <cellStyle name="Normal 5 16 2" xfId="34485" xr:uid="{00000000-0005-0000-0000-000051860000}"/>
    <cellStyle name="Normal 5 16 2 2" xfId="34486" xr:uid="{00000000-0005-0000-0000-000052860000}"/>
    <cellStyle name="Normal 5 16 3" xfId="34487" xr:uid="{00000000-0005-0000-0000-000053860000}"/>
    <cellStyle name="Normal 5 16 4" xfId="34488" xr:uid="{00000000-0005-0000-0000-000054860000}"/>
    <cellStyle name="Normal 5 17" xfId="34489" xr:uid="{00000000-0005-0000-0000-000055860000}"/>
    <cellStyle name="Normal 5 17 10" xfId="34490" xr:uid="{00000000-0005-0000-0000-000056860000}"/>
    <cellStyle name="Normal 5 17 10 10" xfId="34491" xr:uid="{00000000-0005-0000-0000-000057860000}"/>
    <cellStyle name="Normal 5 17 10 11" xfId="34492" xr:uid="{00000000-0005-0000-0000-000058860000}"/>
    <cellStyle name="Normal 5 17 10 12" xfId="34493" xr:uid="{00000000-0005-0000-0000-000059860000}"/>
    <cellStyle name="Normal 5 17 10 13" xfId="34494" xr:uid="{00000000-0005-0000-0000-00005A860000}"/>
    <cellStyle name="Normal 5 17 10 14" xfId="34495" xr:uid="{00000000-0005-0000-0000-00005B860000}"/>
    <cellStyle name="Normal 5 17 10 2" xfId="34496" xr:uid="{00000000-0005-0000-0000-00005C860000}"/>
    <cellStyle name="Normal 5 17 10 2 10" xfId="34497" xr:uid="{00000000-0005-0000-0000-00005D860000}"/>
    <cellStyle name="Normal 5 17 10 2 2" xfId="34498" xr:uid="{00000000-0005-0000-0000-00005E860000}"/>
    <cellStyle name="Normal 5 17 10 2 3" xfId="34499" xr:uid="{00000000-0005-0000-0000-00005F860000}"/>
    <cellStyle name="Normal 5 17 10 2 4" xfId="34500" xr:uid="{00000000-0005-0000-0000-000060860000}"/>
    <cellStyle name="Normal 5 17 10 2 5" xfId="34501" xr:uid="{00000000-0005-0000-0000-000061860000}"/>
    <cellStyle name="Normal 5 17 10 2 6" xfId="34502" xr:uid="{00000000-0005-0000-0000-000062860000}"/>
    <cellStyle name="Normal 5 17 10 2 7" xfId="34503" xr:uid="{00000000-0005-0000-0000-000063860000}"/>
    <cellStyle name="Normal 5 17 10 2 8" xfId="34504" xr:uid="{00000000-0005-0000-0000-000064860000}"/>
    <cellStyle name="Normal 5 17 10 2 9" xfId="34505" xr:uid="{00000000-0005-0000-0000-000065860000}"/>
    <cellStyle name="Normal 5 17 10 3" xfId="34506" xr:uid="{00000000-0005-0000-0000-000066860000}"/>
    <cellStyle name="Normal 5 17 10 3 10" xfId="34507" xr:uid="{00000000-0005-0000-0000-000067860000}"/>
    <cellStyle name="Normal 5 17 10 3 2" xfId="34508" xr:uid="{00000000-0005-0000-0000-000068860000}"/>
    <cellStyle name="Normal 5 17 10 3 3" xfId="34509" xr:uid="{00000000-0005-0000-0000-000069860000}"/>
    <cellStyle name="Normal 5 17 10 3 4" xfId="34510" xr:uid="{00000000-0005-0000-0000-00006A860000}"/>
    <cellStyle name="Normal 5 17 10 3 5" xfId="34511" xr:uid="{00000000-0005-0000-0000-00006B860000}"/>
    <cellStyle name="Normal 5 17 10 3 6" xfId="34512" xr:uid="{00000000-0005-0000-0000-00006C860000}"/>
    <cellStyle name="Normal 5 17 10 3 7" xfId="34513" xr:uid="{00000000-0005-0000-0000-00006D860000}"/>
    <cellStyle name="Normal 5 17 10 3 8" xfId="34514" xr:uid="{00000000-0005-0000-0000-00006E860000}"/>
    <cellStyle name="Normal 5 17 10 3 9" xfId="34515" xr:uid="{00000000-0005-0000-0000-00006F860000}"/>
    <cellStyle name="Normal 5 17 10 4" xfId="34516" xr:uid="{00000000-0005-0000-0000-000070860000}"/>
    <cellStyle name="Normal 5 17 10 4 10" xfId="34517" xr:uid="{00000000-0005-0000-0000-000071860000}"/>
    <cellStyle name="Normal 5 17 10 4 2" xfId="34518" xr:uid="{00000000-0005-0000-0000-000072860000}"/>
    <cellStyle name="Normal 5 17 10 4 3" xfId="34519" xr:uid="{00000000-0005-0000-0000-000073860000}"/>
    <cellStyle name="Normal 5 17 10 4 4" xfId="34520" xr:uid="{00000000-0005-0000-0000-000074860000}"/>
    <cellStyle name="Normal 5 17 10 4 5" xfId="34521" xr:uid="{00000000-0005-0000-0000-000075860000}"/>
    <cellStyle name="Normal 5 17 10 4 6" xfId="34522" xr:uid="{00000000-0005-0000-0000-000076860000}"/>
    <cellStyle name="Normal 5 17 10 4 7" xfId="34523" xr:uid="{00000000-0005-0000-0000-000077860000}"/>
    <cellStyle name="Normal 5 17 10 4 8" xfId="34524" xr:uid="{00000000-0005-0000-0000-000078860000}"/>
    <cellStyle name="Normal 5 17 10 4 9" xfId="34525" xr:uid="{00000000-0005-0000-0000-000079860000}"/>
    <cellStyle name="Normal 5 17 10 5" xfId="34526" xr:uid="{00000000-0005-0000-0000-00007A860000}"/>
    <cellStyle name="Normal 5 17 10 5 10" xfId="34527" xr:uid="{00000000-0005-0000-0000-00007B860000}"/>
    <cellStyle name="Normal 5 17 10 5 2" xfId="34528" xr:uid="{00000000-0005-0000-0000-00007C860000}"/>
    <cellStyle name="Normal 5 17 10 5 3" xfId="34529" xr:uid="{00000000-0005-0000-0000-00007D860000}"/>
    <cellStyle name="Normal 5 17 10 5 4" xfId="34530" xr:uid="{00000000-0005-0000-0000-00007E860000}"/>
    <cellStyle name="Normal 5 17 10 5 5" xfId="34531" xr:uid="{00000000-0005-0000-0000-00007F860000}"/>
    <cellStyle name="Normal 5 17 10 5 6" xfId="34532" xr:uid="{00000000-0005-0000-0000-000080860000}"/>
    <cellStyle name="Normal 5 17 10 5 7" xfId="34533" xr:uid="{00000000-0005-0000-0000-000081860000}"/>
    <cellStyle name="Normal 5 17 10 5 8" xfId="34534" xr:uid="{00000000-0005-0000-0000-000082860000}"/>
    <cellStyle name="Normal 5 17 10 5 9" xfId="34535" xr:uid="{00000000-0005-0000-0000-000083860000}"/>
    <cellStyle name="Normal 5 17 10 6" xfId="34536" xr:uid="{00000000-0005-0000-0000-000084860000}"/>
    <cellStyle name="Normal 5 17 10 7" xfId="34537" xr:uid="{00000000-0005-0000-0000-000085860000}"/>
    <cellStyle name="Normal 5 17 10 8" xfId="34538" xr:uid="{00000000-0005-0000-0000-000086860000}"/>
    <cellStyle name="Normal 5 17 10 9" xfId="34539" xr:uid="{00000000-0005-0000-0000-000087860000}"/>
    <cellStyle name="Normal 5 17 11" xfId="34540" xr:uid="{00000000-0005-0000-0000-000088860000}"/>
    <cellStyle name="Normal 5 17 11 10" xfId="34541" xr:uid="{00000000-0005-0000-0000-000089860000}"/>
    <cellStyle name="Normal 5 17 11 11" xfId="34542" xr:uid="{00000000-0005-0000-0000-00008A860000}"/>
    <cellStyle name="Normal 5 17 11 12" xfId="34543" xr:uid="{00000000-0005-0000-0000-00008B860000}"/>
    <cellStyle name="Normal 5 17 11 13" xfId="34544" xr:uid="{00000000-0005-0000-0000-00008C860000}"/>
    <cellStyle name="Normal 5 17 11 14" xfId="34545" xr:uid="{00000000-0005-0000-0000-00008D860000}"/>
    <cellStyle name="Normal 5 17 11 2" xfId="34546" xr:uid="{00000000-0005-0000-0000-00008E860000}"/>
    <cellStyle name="Normal 5 17 11 2 10" xfId="34547" xr:uid="{00000000-0005-0000-0000-00008F860000}"/>
    <cellStyle name="Normal 5 17 11 2 2" xfId="34548" xr:uid="{00000000-0005-0000-0000-000090860000}"/>
    <cellStyle name="Normal 5 17 11 2 3" xfId="34549" xr:uid="{00000000-0005-0000-0000-000091860000}"/>
    <cellStyle name="Normal 5 17 11 2 4" xfId="34550" xr:uid="{00000000-0005-0000-0000-000092860000}"/>
    <cellStyle name="Normal 5 17 11 2 5" xfId="34551" xr:uid="{00000000-0005-0000-0000-000093860000}"/>
    <cellStyle name="Normal 5 17 11 2 6" xfId="34552" xr:uid="{00000000-0005-0000-0000-000094860000}"/>
    <cellStyle name="Normal 5 17 11 2 7" xfId="34553" xr:uid="{00000000-0005-0000-0000-000095860000}"/>
    <cellStyle name="Normal 5 17 11 2 8" xfId="34554" xr:uid="{00000000-0005-0000-0000-000096860000}"/>
    <cellStyle name="Normal 5 17 11 2 9" xfId="34555" xr:uid="{00000000-0005-0000-0000-000097860000}"/>
    <cellStyle name="Normal 5 17 11 3" xfId="34556" xr:uid="{00000000-0005-0000-0000-000098860000}"/>
    <cellStyle name="Normal 5 17 11 3 10" xfId="34557" xr:uid="{00000000-0005-0000-0000-000099860000}"/>
    <cellStyle name="Normal 5 17 11 3 2" xfId="34558" xr:uid="{00000000-0005-0000-0000-00009A860000}"/>
    <cellStyle name="Normal 5 17 11 3 3" xfId="34559" xr:uid="{00000000-0005-0000-0000-00009B860000}"/>
    <cellStyle name="Normal 5 17 11 3 4" xfId="34560" xr:uid="{00000000-0005-0000-0000-00009C860000}"/>
    <cellStyle name="Normal 5 17 11 3 5" xfId="34561" xr:uid="{00000000-0005-0000-0000-00009D860000}"/>
    <cellStyle name="Normal 5 17 11 3 6" xfId="34562" xr:uid="{00000000-0005-0000-0000-00009E860000}"/>
    <cellStyle name="Normal 5 17 11 3 7" xfId="34563" xr:uid="{00000000-0005-0000-0000-00009F860000}"/>
    <cellStyle name="Normal 5 17 11 3 8" xfId="34564" xr:uid="{00000000-0005-0000-0000-0000A0860000}"/>
    <cellStyle name="Normal 5 17 11 3 9" xfId="34565" xr:uid="{00000000-0005-0000-0000-0000A1860000}"/>
    <cellStyle name="Normal 5 17 11 4" xfId="34566" xr:uid="{00000000-0005-0000-0000-0000A2860000}"/>
    <cellStyle name="Normal 5 17 11 4 10" xfId="34567" xr:uid="{00000000-0005-0000-0000-0000A3860000}"/>
    <cellStyle name="Normal 5 17 11 4 2" xfId="34568" xr:uid="{00000000-0005-0000-0000-0000A4860000}"/>
    <cellStyle name="Normal 5 17 11 4 3" xfId="34569" xr:uid="{00000000-0005-0000-0000-0000A5860000}"/>
    <cellStyle name="Normal 5 17 11 4 4" xfId="34570" xr:uid="{00000000-0005-0000-0000-0000A6860000}"/>
    <cellStyle name="Normal 5 17 11 4 5" xfId="34571" xr:uid="{00000000-0005-0000-0000-0000A7860000}"/>
    <cellStyle name="Normal 5 17 11 4 6" xfId="34572" xr:uid="{00000000-0005-0000-0000-0000A8860000}"/>
    <cellStyle name="Normal 5 17 11 4 7" xfId="34573" xr:uid="{00000000-0005-0000-0000-0000A9860000}"/>
    <cellStyle name="Normal 5 17 11 4 8" xfId="34574" xr:uid="{00000000-0005-0000-0000-0000AA860000}"/>
    <cellStyle name="Normal 5 17 11 4 9" xfId="34575" xr:uid="{00000000-0005-0000-0000-0000AB860000}"/>
    <cellStyle name="Normal 5 17 11 5" xfId="34576" xr:uid="{00000000-0005-0000-0000-0000AC860000}"/>
    <cellStyle name="Normal 5 17 11 5 10" xfId="34577" xr:uid="{00000000-0005-0000-0000-0000AD860000}"/>
    <cellStyle name="Normal 5 17 11 5 2" xfId="34578" xr:uid="{00000000-0005-0000-0000-0000AE860000}"/>
    <cellStyle name="Normal 5 17 11 5 3" xfId="34579" xr:uid="{00000000-0005-0000-0000-0000AF860000}"/>
    <cellStyle name="Normal 5 17 11 5 4" xfId="34580" xr:uid="{00000000-0005-0000-0000-0000B0860000}"/>
    <cellStyle name="Normal 5 17 11 5 5" xfId="34581" xr:uid="{00000000-0005-0000-0000-0000B1860000}"/>
    <cellStyle name="Normal 5 17 11 5 6" xfId="34582" xr:uid="{00000000-0005-0000-0000-0000B2860000}"/>
    <cellStyle name="Normal 5 17 11 5 7" xfId="34583" xr:uid="{00000000-0005-0000-0000-0000B3860000}"/>
    <cellStyle name="Normal 5 17 11 5 8" xfId="34584" xr:uid="{00000000-0005-0000-0000-0000B4860000}"/>
    <cellStyle name="Normal 5 17 11 5 9" xfId="34585" xr:uid="{00000000-0005-0000-0000-0000B5860000}"/>
    <cellStyle name="Normal 5 17 11 6" xfId="34586" xr:uid="{00000000-0005-0000-0000-0000B6860000}"/>
    <cellStyle name="Normal 5 17 11 7" xfId="34587" xr:uid="{00000000-0005-0000-0000-0000B7860000}"/>
    <cellStyle name="Normal 5 17 11 8" xfId="34588" xr:uid="{00000000-0005-0000-0000-0000B8860000}"/>
    <cellStyle name="Normal 5 17 11 9" xfId="34589" xr:uid="{00000000-0005-0000-0000-0000B9860000}"/>
    <cellStyle name="Normal 5 17 12" xfId="34590" xr:uid="{00000000-0005-0000-0000-0000BA860000}"/>
    <cellStyle name="Normal 5 17 12 10" xfId="34591" xr:uid="{00000000-0005-0000-0000-0000BB860000}"/>
    <cellStyle name="Normal 5 17 12 11" xfId="34592" xr:uid="{00000000-0005-0000-0000-0000BC860000}"/>
    <cellStyle name="Normal 5 17 12 12" xfId="34593" xr:uid="{00000000-0005-0000-0000-0000BD860000}"/>
    <cellStyle name="Normal 5 17 12 13" xfId="34594" xr:uid="{00000000-0005-0000-0000-0000BE860000}"/>
    <cellStyle name="Normal 5 17 12 14" xfId="34595" xr:uid="{00000000-0005-0000-0000-0000BF860000}"/>
    <cellStyle name="Normal 5 17 12 2" xfId="34596" xr:uid="{00000000-0005-0000-0000-0000C0860000}"/>
    <cellStyle name="Normal 5 17 12 2 10" xfId="34597" xr:uid="{00000000-0005-0000-0000-0000C1860000}"/>
    <cellStyle name="Normal 5 17 12 2 2" xfId="34598" xr:uid="{00000000-0005-0000-0000-0000C2860000}"/>
    <cellStyle name="Normal 5 17 12 2 3" xfId="34599" xr:uid="{00000000-0005-0000-0000-0000C3860000}"/>
    <cellStyle name="Normal 5 17 12 2 4" xfId="34600" xr:uid="{00000000-0005-0000-0000-0000C4860000}"/>
    <cellStyle name="Normal 5 17 12 2 5" xfId="34601" xr:uid="{00000000-0005-0000-0000-0000C5860000}"/>
    <cellStyle name="Normal 5 17 12 2 6" xfId="34602" xr:uid="{00000000-0005-0000-0000-0000C6860000}"/>
    <cellStyle name="Normal 5 17 12 2 7" xfId="34603" xr:uid="{00000000-0005-0000-0000-0000C7860000}"/>
    <cellStyle name="Normal 5 17 12 2 8" xfId="34604" xr:uid="{00000000-0005-0000-0000-0000C8860000}"/>
    <cellStyle name="Normal 5 17 12 2 9" xfId="34605" xr:uid="{00000000-0005-0000-0000-0000C9860000}"/>
    <cellStyle name="Normal 5 17 12 3" xfId="34606" xr:uid="{00000000-0005-0000-0000-0000CA860000}"/>
    <cellStyle name="Normal 5 17 12 3 10" xfId="34607" xr:uid="{00000000-0005-0000-0000-0000CB860000}"/>
    <cellStyle name="Normal 5 17 12 3 2" xfId="34608" xr:uid="{00000000-0005-0000-0000-0000CC860000}"/>
    <cellStyle name="Normal 5 17 12 3 3" xfId="34609" xr:uid="{00000000-0005-0000-0000-0000CD860000}"/>
    <cellStyle name="Normal 5 17 12 3 4" xfId="34610" xr:uid="{00000000-0005-0000-0000-0000CE860000}"/>
    <cellStyle name="Normal 5 17 12 3 5" xfId="34611" xr:uid="{00000000-0005-0000-0000-0000CF860000}"/>
    <cellStyle name="Normal 5 17 12 3 6" xfId="34612" xr:uid="{00000000-0005-0000-0000-0000D0860000}"/>
    <cellStyle name="Normal 5 17 12 3 7" xfId="34613" xr:uid="{00000000-0005-0000-0000-0000D1860000}"/>
    <cellStyle name="Normal 5 17 12 3 8" xfId="34614" xr:uid="{00000000-0005-0000-0000-0000D2860000}"/>
    <cellStyle name="Normal 5 17 12 3 9" xfId="34615" xr:uid="{00000000-0005-0000-0000-0000D3860000}"/>
    <cellStyle name="Normal 5 17 12 4" xfId="34616" xr:uid="{00000000-0005-0000-0000-0000D4860000}"/>
    <cellStyle name="Normal 5 17 12 4 10" xfId="34617" xr:uid="{00000000-0005-0000-0000-0000D5860000}"/>
    <cellStyle name="Normal 5 17 12 4 2" xfId="34618" xr:uid="{00000000-0005-0000-0000-0000D6860000}"/>
    <cellStyle name="Normal 5 17 12 4 3" xfId="34619" xr:uid="{00000000-0005-0000-0000-0000D7860000}"/>
    <cellStyle name="Normal 5 17 12 4 4" xfId="34620" xr:uid="{00000000-0005-0000-0000-0000D8860000}"/>
    <cellStyle name="Normal 5 17 12 4 5" xfId="34621" xr:uid="{00000000-0005-0000-0000-0000D9860000}"/>
    <cellStyle name="Normal 5 17 12 4 6" xfId="34622" xr:uid="{00000000-0005-0000-0000-0000DA860000}"/>
    <cellStyle name="Normal 5 17 12 4 7" xfId="34623" xr:uid="{00000000-0005-0000-0000-0000DB860000}"/>
    <cellStyle name="Normal 5 17 12 4 8" xfId="34624" xr:uid="{00000000-0005-0000-0000-0000DC860000}"/>
    <cellStyle name="Normal 5 17 12 4 9" xfId="34625" xr:uid="{00000000-0005-0000-0000-0000DD860000}"/>
    <cellStyle name="Normal 5 17 12 5" xfId="34626" xr:uid="{00000000-0005-0000-0000-0000DE860000}"/>
    <cellStyle name="Normal 5 17 12 5 10" xfId="34627" xr:uid="{00000000-0005-0000-0000-0000DF860000}"/>
    <cellStyle name="Normal 5 17 12 5 2" xfId="34628" xr:uid="{00000000-0005-0000-0000-0000E0860000}"/>
    <cellStyle name="Normal 5 17 12 5 3" xfId="34629" xr:uid="{00000000-0005-0000-0000-0000E1860000}"/>
    <cellStyle name="Normal 5 17 12 5 4" xfId="34630" xr:uid="{00000000-0005-0000-0000-0000E2860000}"/>
    <cellStyle name="Normal 5 17 12 5 5" xfId="34631" xr:uid="{00000000-0005-0000-0000-0000E3860000}"/>
    <cellStyle name="Normal 5 17 12 5 6" xfId="34632" xr:uid="{00000000-0005-0000-0000-0000E4860000}"/>
    <cellStyle name="Normal 5 17 12 5 7" xfId="34633" xr:uid="{00000000-0005-0000-0000-0000E5860000}"/>
    <cellStyle name="Normal 5 17 12 5 8" xfId="34634" xr:uid="{00000000-0005-0000-0000-0000E6860000}"/>
    <cellStyle name="Normal 5 17 12 5 9" xfId="34635" xr:uid="{00000000-0005-0000-0000-0000E7860000}"/>
    <cellStyle name="Normal 5 17 12 6" xfId="34636" xr:uid="{00000000-0005-0000-0000-0000E8860000}"/>
    <cellStyle name="Normal 5 17 12 7" xfId="34637" xr:uid="{00000000-0005-0000-0000-0000E9860000}"/>
    <cellStyle name="Normal 5 17 12 8" xfId="34638" xr:uid="{00000000-0005-0000-0000-0000EA860000}"/>
    <cellStyle name="Normal 5 17 12 9" xfId="34639" xr:uid="{00000000-0005-0000-0000-0000EB860000}"/>
    <cellStyle name="Normal 5 17 13" xfId="34640" xr:uid="{00000000-0005-0000-0000-0000EC860000}"/>
    <cellStyle name="Normal 5 17 13 10" xfId="34641" xr:uid="{00000000-0005-0000-0000-0000ED860000}"/>
    <cellStyle name="Normal 5 17 13 11" xfId="34642" xr:uid="{00000000-0005-0000-0000-0000EE860000}"/>
    <cellStyle name="Normal 5 17 13 12" xfId="34643" xr:uid="{00000000-0005-0000-0000-0000EF860000}"/>
    <cellStyle name="Normal 5 17 13 13" xfId="34644" xr:uid="{00000000-0005-0000-0000-0000F0860000}"/>
    <cellStyle name="Normal 5 17 13 14" xfId="34645" xr:uid="{00000000-0005-0000-0000-0000F1860000}"/>
    <cellStyle name="Normal 5 17 13 2" xfId="34646" xr:uid="{00000000-0005-0000-0000-0000F2860000}"/>
    <cellStyle name="Normal 5 17 13 2 10" xfId="34647" xr:uid="{00000000-0005-0000-0000-0000F3860000}"/>
    <cellStyle name="Normal 5 17 13 2 2" xfId="34648" xr:uid="{00000000-0005-0000-0000-0000F4860000}"/>
    <cellStyle name="Normal 5 17 13 2 3" xfId="34649" xr:uid="{00000000-0005-0000-0000-0000F5860000}"/>
    <cellStyle name="Normal 5 17 13 2 4" xfId="34650" xr:uid="{00000000-0005-0000-0000-0000F6860000}"/>
    <cellStyle name="Normal 5 17 13 2 5" xfId="34651" xr:uid="{00000000-0005-0000-0000-0000F7860000}"/>
    <cellStyle name="Normal 5 17 13 2 6" xfId="34652" xr:uid="{00000000-0005-0000-0000-0000F8860000}"/>
    <cellStyle name="Normal 5 17 13 2 7" xfId="34653" xr:uid="{00000000-0005-0000-0000-0000F9860000}"/>
    <cellStyle name="Normal 5 17 13 2 8" xfId="34654" xr:uid="{00000000-0005-0000-0000-0000FA860000}"/>
    <cellStyle name="Normal 5 17 13 2 9" xfId="34655" xr:uid="{00000000-0005-0000-0000-0000FB860000}"/>
    <cellStyle name="Normal 5 17 13 3" xfId="34656" xr:uid="{00000000-0005-0000-0000-0000FC860000}"/>
    <cellStyle name="Normal 5 17 13 3 10" xfId="34657" xr:uid="{00000000-0005-0000-0000-0000FD860000}"/>
    <cellStyle name="Normal 5 17 13 3 2" xfId="34658" xr:uid="{00000000-0005-0000-0000-0000FE860000}"/>
    <cellStyle name="Normal 5 17 13 3 3" xfId="34659" xr:uid="{00000000-0005-0000-0000-0000FF860000}"/>
    <cellStyle name="Normal 5 17 13 3 4" xfId="34660" xr:uid="{00000000-0005-0000-0000-000000870000}"/>
    <cellStyle name="Normal 5 17 13 3 5" xfId="34661" xr:uid="{00000000-0005-0000-0000-000001870000}"/>
    <cellStyle name="Normal 5 17 13 3 6" xfId="34662" xr:uid="{00000000-0005-0000-0000-000002870000}"/>
    <cellStyle name="Normal 5 17 13 3 7" xfId="34663" xr:uid="{00000000-0005-0000-0000-000003870000}"/>
    <cellStyle name="Normal 5 17 13 3 8" xfId="34664" xr:uid="{00000000-0005-0000-0000-000004870000}"/>
    <cellStyle name="Normal 5 17 13 3 9" xfId="34665" xr:uid="{00000000-0005-0000-0000-000005870000}"/>
    <cellStyle name="Normal 5 17 13 4" xfId="34666" xr:uid="{00000000-0005-0000-0000-000006870000}"/>
    <cellStyle name="Normal 5 17 13 4 10" xfId="34667" xr:uid="{00000000-0005-0000-0000-000007870000}"/>
    <cellStyle name="Normal 5 17 13 4 2" xfId="34668" xr:uid="{00000000-0005-0000-0000-000008870000}"/>
    <cellStyle name="Normal 5 17 13 4 3" xfId="34669" xr:uid="{00000000-0005-0000-0000-000009870000}"/>
    <cellStyle name="Normal 5 17 13 4 4" xfId="34670" xr:uid="{00000000-0005-0000-0000-00000A870000}"/>
    <cellStyle name="Normal 5 17 13 4 5" xfId="34671" xr:uid="{00000000-0005-0000-0000-00000B870000}"/>
    <cellStyle name="Normal 5 17 13 4 6" xfId="34672" xr:uid="{00000000-0005-0000-0000-00000C870000}"/>
    <cellStyle name="Normal 5 17 13 4 7" xfId="34673" xr:uid="{00000000-0005-0000-0000-00000D870000}"/>
    <cellStyle name="Normal 5 17 13 4 8" xfId="34674" xr:uid="{00000000-0005-0000-0000-00000E870000}"/>
    <cellStyle name="Normal 5 17 13 4 9" xfId="34675" xr:uid="{00000000-0005-0000-0000-00000F870000}"/>
    <cellStyle name="Normal 5 17 13 5" xfId="34676" xr:uid="{00000000-0005-0000-0000-000010870000}"/>
    <cellStyle name="Normal 5 17 13 5 10" xfId="34677" xr:uid="{00000000-0005-0000-0000-000011870000}"/>
    <cellStyle name="Normal 5 17 13 5 2" xfId="34678" xr:uid="{00000000-0005-0000-0000-000012870000}"/>
    <cellStyle name="Normal 5 17 13 5 3" xfId="34679" xr:uid="{00000000-0005-0000-0000-000013870000}"/>
    <cellStyle name="Normal 5 17 13 5 4" xfId="34680" xr:uid="{00000000-0005-0000-0000-000014870000}"/>
    <cellStyle name="Normal 5 17 13 5 5" xfId="34681" xr:uid="{00000000-0005-0000-0000-000015870000}"/>
    <cellStyle name="Normal 5 17 13 5 6" xfId="34682" xr:uid="{00000000-0005-0000-0000-000016870000}"/>
    <cellStyle name="Normal 5 17 13 5 7" xfId="34683" xr:uid="{00000000-0005-0000-0000-000017870000}"/>
    <cellStyle name="Normal 5 17 13 5 8" xfId="34684" xr:uid="{00000000-0005-0000-0000-000018870000}"/>
    <cellStyle name="Normal 5 17 13 5 9" xfId="34685" xr:uid="{00000000-0005-0000-0000-000019870000}"/>
    <cellStyle name="Normal 5 17 13 6" xfId="34686" xr:uid="{00000000-0005-0000-0000-00001A870000}"/>
    <cellStyle name="Normal 5 17 13 7" xfId="34687" xr:uid="{00000000-0005-0000-0000-00001B870000}"/>
    <cellStyle name="Normal 5 17 13 8" xfId="34688" xr:uid="{00000000-0005-0000-0000-00001C870000}"/>
    <cellStyle name="Normal 5 17 13 9" xfId="34689" xr:uid="{00000000-0005-0000-0000-00001D870000}"/>
    <cellStyle name="Normal 5 17 14" xfId="34690" xr:uid="{00000000-0005-0000-0000-00001E870000}"/>
    <cellStyle name="Normal 5 17 14 10" xfId="34691" xr:uid="{00000000-0005-0000-0000-00001F870000}"/>
    <cellStyle name="Normal 5 17 14 11" xfId="34692" xr:uid="{00000000-0005-0000-0000-000020870000}"/>
    <cellStyle name="Normal 5 17 14 12" xfId="34693" xr:uid="{00000000-0005-0000-0000-000021870000}"/>
    <cellStyle name="Normal 5 17 14 13" xfId="34694" xr:uid="{00000000-0005-0000-0000-000022870000}"/>
    <cellStyle name="Normal 5 17 14 14" xfId="34695" xr:uid="{00000000-0005-0000-0000-000023870000}"/>
    <cellStyle name="Normal 5 17 14 2" xfId="34696" xr:uid="{00000000-0005-0000-0000-000024870000}"/>
    <cellStyle name="Normal 5 17 14 2 10" xfId="34697" xr:uid="{00000000-0005-0000-0000-000025870000}"/>
    <cellStyle name="Normal 5 17 14 2 2" xfId="34698" xr:uid="{00000000-0005-0000-0000-000026870000}"/>
    <cellStyle name="Normal 5 17 14 2 3" xfId="34699" xr:uid="{00000000-0005-0000-0000-000027870000}"/>
    <cellStyle name="Normal 5 17 14 2 4" xfId="34700" xr:uid="{00000000-0005-0000-0000-000028870000}"/>
    <cellStyle name="Normal 5 17 14 2 5" xfId="34701" xr:uid="{00000000-0005-0000-0000-000029870000}"/>
    <cellStyle name="Normal 5 17 14 2 6" xfId="34702" xr:uid="{00000000-0005-0000-0000-00002A870000}"/>
    <cellStyle name="Normal 5 17 14 2 7" xfId="34703" xr:uid="{00000000-0005-0000-0000-00002B870000}"/>
    <cellStyle name="Normal 5 17 14 2 8" xfId="34704" xr:uid="{00000000-0005-0000-0000-00002C870000}"/>
    <cellStyle name="Normal 5 17 14 2 9" xfId="34705" xr:uid="{00000000-0005-0000-0000-00002D870000}"/>
    <cellStyle name="Normal 5 17 14 3" xfId="34706" xr:uid="{00000000-0005-0000-0000-00002E870000}"/>
    <cellStyle name="Normal 5 17 14 3 10" xfId="34707" xr:uid="{00000000-0005-0000-0000-00002F870000}"/>
    <cellStyle name="Normal 5 17 14 3 2" xfId="34708" xr:uid="{00000000-0005-0000-0000-000030870000}"/>
    <cellStyle name="Normal 5 17 14 3 3" xfId="34709" xr:uid="{00000000-0005-0000-0000-000031870000}"/>
    <cellStyle name="Normal 5 17 14 3 4" xfId="34710" xr:uid="{00000000-0005-0000-0000-000032870000}"/>
    <cellStyle name="Normal 5 17 14 3 5" xfId="34711" xr:uid="{00000000-0005-0000-0000-000033870000}"/>
    <cellStyle name="Normal 5 17 14 3 6" xfId="34712" xr:uid="{00000000-0005-0000-0000-000034870000}"/>
    <cellStyle name="Normal 5 17 14 3 7" xfId="34713" xr:uid="{00000000-0005-0000-0000-000035870000}"/>
    <cellStyle name="Normal 5 17 14 3 8" xfId="34714" xr:uid="{00000000-0005-0000-0000-000036870000}"/>
    <cellStyle name="Normal 5 17 14 3 9" xfId="34715" xr:uid="{00000000-0005-0000-0000-000037870000}"/>
    <cellStyle name="Normal 5 17 14 4" xfId="34716" xr:uid="{00000000-0005-0000-0000-000038870000}"/>
    <cellStyle name="Normal 5 17 14 4 10" xfId="34717" xr:uid="{00000000-0005-0000-0000-000039870000}"/>
    <cellStyle name="Normal 5 17 14 4 2" xfId="34718" xr:uid="{00000000-0005-0000-0000-00003A870000}"/>
    <cellStyle name="Normal 5 17 14 4 3" xfId="34719" xr:uid="{00000000-0005-0000-0000-00003B870000}"/>
    <cellStyle name="Normal 5 17 14 4 4" xfId="34720" xr:uid="{00000000-0005-0000-0000-00003C870000}"/>
    <cellStyle name="Normal 5 17 14 4 5" xfId="34721" xr:uid="{00000000-0005-0000-0000-00003D870000}"/>
    <cellStyle name="Normal 5 17 14 4 6" xfId="34722" xr:uid="{00000000-0005-0000-0000-00003E870000}"/>
    <cellStyle name="Normal 5 17 14 4 7" xfId="34723" xr:uid="{00000000-0005-0000-0000-00003F870000}"/>
    <cellStyle name="Normal 5 17 14 4 8" xfId="34724" xr:uid="{00000000-0005-0000-0000-000040870000}"/>
    <cellStyle name="Normal 5 17 14 4 9" xfId="34725" xr:uid="{00000000-0005-0000-0000-000041870000}"/>
    <cellStyle name="Normal 5 17 14 5" xfId="34726" xr:uid="{00000000-0005-0000-0000-000042870000}"/>
    <cellStyle name="Normal 5 17 14 5 10" xfId="34727" xr:uid="{00000000-0005-0000-0000-000043870000}"/>
    <cellStyle name="Normal 5 17 14 5 2" xfId="34728" xr:uid="{00000000-0005-0000-0000-000044870000}"/>
    <cellStyle name="Normal 5 17 14 5 3" xfId="34729" xr:uid="{00000000-0005-0000-0000-000045870000}"/>
    <cellStyle name="Normal 5 17 14 5 4" xfId="34730" xr:uid="{00000000-0005-0000-0000-000046870000}"/>
    <cellStyle name="Normal 5 17 14 5 5" xfId="34731" xr:uid="{00000000-0005-0000-0000-000047870000}"/>
    <cellStyle name="Normal 5 17 14 5 6" xfId="34732" xr:uid="{00000000-0005-0000-0000-000048870000}"/>
    <cellStyle name="Normal 5 17 14 5 7" xfId="34733" xr:uid="{00000000-0005-0000-0000-000049870000}"/>
    <cellStyle name="Normal 5 17 14 5 8" xfId="34734" xr:uid="{00000000-0005-0000-0000-00004A870000}"/>
    <cellStyle name="Normal 5 17 14 5 9" xfId="34735" xr:uid="{00000000-0005-0000-0000-00004B870000}"/>
    <cellStyle name="Normal 5 17 14 6" xfId="34736" xr:uid="{00000000-0005-0000-0000-00004C870000}"/>
    <cellStyle name="Normal 5 17 14 7" xfId="34737" xr:uid="{00000000-0005-0000-0000-00004D870000}"/>
    <cellStyle name="Normal 5 17 14 8" xfId="34738" xr:uid="{00000000-0005-0000-0000-00004E870000}"/>
    <cellStyle name="Normal 5 17 14 9" xfId="34739" xr:uid="{00000000-0005-0000-0000-00004F870000}"/>
    <cellStyle name="Normal 5 17 15" xfId="34740" xr:uid="{00000000-0005-0000-0000-000050870000}"/>
    <cellStyle name="Normal 5 17 15 10" xfId="34741" xr:uid="{00000000-0005-0000-0000-000051870000}"/>
    <cellStyle name="Normal 5 17 15 11" xfId="34742" xr:uid="{00000000-0005-0000-0000-000052870000}"/>
    <cellStyle name="Normal 5 17 15 12" xfId="34743" xr:uid="{00000000-0005-0000-0000-000053870000}"/>
    <cellStyle name="Normal 5 17 15 13" xfId="34744" xr:uid="{00000000-0005-0000-0000-000054870000}"/>
    <cellStyle name="Normal 5 17 15 14" xfId="34745" xr:uid="{00000000-0005-0000-0000-000055870000}"/>
    <cellStyle name="Normal 5 17 15 2" xfId="34746" xr:uid="{00000000-0005-0000-0000-000056870000}"/>
    <cellStyle name="Normal 5 17 15 2 10" xfId="34747" xr:uid="{00000000-0005-0000-0000-000057870000}"/>
    <cellStyle name="Normal 5 17 15 2 2" xfId="34748" xr:uid="{00000000-0005-0000-0000-000058870000}"/>
    <cellStyle name="Normal 5 17 15 2 3" xfId="34749" xr:uid="{00000000-0005-0000-0000-000059870000}"/>
    <cellStyle name="Normal 5 17 15 2 4" xfId="34750" xr:uid="{00000000-0005-0000-0000-00005A870000}"/>
    <cellStyle name="Normal 5 17 15 2 5" xfId="34751" xr:uid="{00000000-0005-0000-0000-00005B870000}"/>
    <cellStyle name="Normal 5 17 15 2 6" xfId="34752" xr:uid="{00000000-0005-0000-0000-00005C870000}"/>
    <cellStyle name="Normal 5 17 15 2 7" xfId="34753" xr:uid="{00000000-0005-0000-0000-00005D870000}"/>
    <cellStyle name="Normal 5 17 15 2 8" xfId="34754" xr:uid="{00000000-0005-0000-0000-00005E870000}"/>
    <cellStyle name="Normal 5 17 15 2 9" xfId="34755" xr:uid="{00000000-0005-0000-0000-00005F870000}"/>
    <cellStyle name="Normal 5 17 15 3" xfId="34756" xr:uid="{00000000-0005-0000-0000-000060870000}"/>
    <cellStyle name="Normal 5 17 15 3 10" xfId="34757" xr:uid="{00000000-0005-0000-0000-000061870000}"/>
    <cellStyle name="Normal 5 17 15 3 2" xfId="34758" xr:uid="{00000000-0005-0000-0000-000062870000}"/>
    <cellStyle name="Normal 5 17 15 3 3" xfId="34759" xr:uid="{00000000-0005-0000-0000-000063870000}"/>
    <cellStyle name="Normal 5 17 15 3 4" xfId="34760" xr:uid="{00000000-0005-0000-0000-000064870000}"/>
    <cellStyle name="Normal 5 17 15 3 5" xfId="34761" xr:uid="{00000000-0005-0000-0000-000065870000}"/>
    <cellStyle name="Normal 5 17 15 3 6" xfId="34762" xr:uid="{00000000-0005-0000-0000-000066870000}"/>
    <cellStyle name="Normal 5 17 15 3 7" xfId="34763" xr:uid="{00000000-0005-0000-0000-000067870000}"/>
    <cellStyle name="Normal 5 17 15 3 8" xfId="34764" xr:uid="{00000000-0005-0000-0000-000068870000}"/>
    <cellStyle name="Normal 5 17 15 3 9" xfId="34765" xr:uid="{00000000-0005-0000-0000-000069870000}"/>
    <cellStyle name="Normal 5 17 15 4" xfId="34766" xr:uid="{00000000-0005-0000-0000-00006A870000}"/>
    <cellStyle name="Normal 5 17 15 4 10" xfId="34767" xr:uid="{00000000-0005-0000-0000-00006B870000}"/>
    <cellStyle name="Normal 5 17 15 4 2" xfId="34768" xr:uid="{00000000-0005-0000-0000-00006C870000}"/>
    <cellStyle name="Normal 5 17 15 4 3" xfId="34769" xr:uid="{00000000-0005-0000-0000-00006D870000}"/>
    <cellStyle name="Normal 5 17 15 4 4" xfId="34770" xr:uid="{00000000-0005-0000-0000-00006E870000}"/>
    <cellStyle name="Normal 5 17 15 4 5" xfId="34771" xr:uid="{00000000-0005-0000-0000-00006F870000}"/>
    <cellStyle name="Normal 5 17 15 4 6" xfId="34772" xr:uid="{00000000-0005-0000-0000-000070870000}"/>
    <cellStyle name="Normal 5 17 15 4 7" xfId="34773" xr:uid="{00000000-0005-0000-0000-000071870000}"/>
    <cellStyle name="Normal 5 17 15 4 8" xfId="34774" xr:uid="{00000000-0005-0000-0000-000072870000}"/>
    <cellStyle name="Normal 5 17 15 4 9" xfId="34775" xr:uid="{00000000-0005-0000-0000-000073870000}"/>
    <cellStyle name="Normal 5 17 15 5" xfId="34776" xr:uid="{00000000-0005-0000-0000-000074870000}"/>
    <cellStyle name="Normal 5 17 15 5 10" xfId="34777" xr:uid="{00000000-0005-0000-0000-000075870000}"/>
    <cellStyle name="Normal 5 17 15 5 2" xfId="34778" xr:uid="{00000000-0005-0000-0000-000076870000}"/>
    <cellStyle name="Normal 5 17 15 5 3" xfId="34779" xr:uid="{00000000-0005-0000-0000-000077870000}"/>
    <cellStyle name="Normal 5 17 15 5 4" xfId="34780" xr:uid="{00000000-0005-0000-0000-000078870000}"/>
    <cellStyle name="Normal 5 17 15 5 5" xfId="34781" xr:uid="{00000000-0005-0000-0000-000079870000}"/>
    <cellStyle name="Normal 5 17 15 5 6" xfId="34782" xr:uid="{00000000-0005-0000-0000-00007A870000}"/>
    <cellStyle name="Normal 5 17 15 5 7" xfId="34783" xr:uid="{00000000-0005-0000-0000-00007B870000}"/>
    <cellStyle name="Normal 5 17 15 5 8" xfId="34784" xr:uid="{00000000-0005-0000-0000-00007C870000}"/>
    <cellStyle name="Normal 5 17 15 5 9" xfId="34785" xr:uid="{00000000-0005-0000-0000-00007D870000}"/>
    <cellStyle name="Normal 5 17 15 6" xfId="34786" xr:uid="{00000000-0005-0000-0000-00007E870000}"/>
    <cellStyle name="Normal 5 17 15 7" xfId="34787" xr:uid="{00000000-0005-0000-0000-00007F870000}"/>
    <cellStyle name="Normal 5 17 15 8" xfId="34788" xr:uid="{00000000-0005-0000-0000-000080870000}"/>
    <cellStyle name="Normal 5 17 15 9" xfId="34789" xr:uid="{00000000-0005-0000-0000-000081870000}"/>
    <cellStyle name="Normal 5 17 16" xfId="34790" xr:uid="{00000000-0005-0000-0000-000082870000}"/>
    <cellStyle name="Normal 5 17 16 10" xfId="34791" xr:uid="{00000000-0005-0000-0000-000083870000}"/>
    <cellStyle name="Normal 5 17 16 11" xfId="34792" xr:uid="{00000000-0005-0000-0000-000084870000}"/>
    <cellStyle name="Normal 5 17 16 12" xfId="34793" xr:uid="{00000000-0005-0000-0000-000085870000}"/>
    <cellStyle name="Normal 5 17 16 13" xfId="34794" xr:uid="{00000000-0005-0000-0000-000086870000}"/>
    <cellStyle name="Normal 5 17 16 14" xfId="34795" xr:uid="{00000000-0005-0000-0000-000087870000}"/>
    <cellStyle name="Normal 5 17 16 2" xfId="34796" xr:uid="{00000000-0005-0000-0000-000088870000}"/>
    <cellStyle name="Normal 5 17 16 2 10" xfId="34797" xr:uid="{00000000-0005-0000-0000-000089870000}"/>
    <cellStyle name="Normal 5 17 16 2 2" xfId="34798" xr:uid="{00000000-0005-0000-0000-00008A870000}"/>
    <cellStyle name="Normal 5 17 16 2 3" xfId="34799" xr:uid="{00000000-0005-0000-0000-00008B870000}"/>
    <cellStyle name="Normal 5 17 16 2 4" xfId="34800" xr:uid="{00000000-0005-0000-0000-00008C870000}"/>
    <cellStyle name="Normal 5 17 16 2 5" xfId="34801" xr:uid="{00000000-0005-0000-0000-00008D870000}"/>
    <cellStyle name="Normal 5 17 16 2 6" xfId="34802" xr:uid="{00000000-0005-0000-0000-00008E870000}"/>
    <cellStyle name="Normal 5 17 16 2 7" xfId="34803" xr:uid="{00000000-0005-0000-0000-00008F870000}"/>
    <cellStyle name="Normal 5 17 16 2 8" xfId="34804" xr:uid="{00000000-0005-0000-0000-000090870000}"/>
    <cellStyle name="Normal 5 17 16 2 9" xfId="34805" xr:uid="{00000000-0005-0000-0000-000091870000}"/>
    <cellStyle name="Normal 5 17 16 3" xfId="34806" xr:uid="{00000000-0005-0000-0000-000092870000}"/>
    <cellStyle name="Normal 5 17 16 3 10" xfId="34807" xr:uid="{00000000-0005-0000-0000-000093870000}"/>
    <cellStyle name="Normal 5 17 16 3 2" xfId="34808" xr:uid="{00000000-0005-0000-0000-000094870000}"/>
    <cellStyle name="Normal 5 17 16 3 3" xfId="34809" xr:uid="{00000000-0005-0000-0000-000095870000}"/>
    <cellStyle name="Normal 5 17 16 3 4" xfId="34810" xr:uid="{00000000-0005-0000-0000-000096870000}"/>
    <cellStyle name="Normal 5 17 16 3 5" xfId="34811" xr:uid="{00000000-0005-0000-0000-000097870000}"/>
    <cellStyle name="Normal 5 17 16 3 6" xfId="34812" xr:uid="{00000000-0005-0000-0000-000098870000}"/>
    <cellStyle name="Normal 5 17 16 3 7" xfId="34813" xr:uid="{00000000-0005-0000-0000-000099870000}"/>
    <cellStyle name="Normal 5 17 16 3 8" xfId="34814" xr:uid="{00000000-0005-0000-0000-00009A870000}"/>
    <cellStyle name="Normal 5 17 16 3 9" xfId="34815" xr:uid="{00000000-0005-0000-0000-00009B870000}"/>
    <cellStyle name="Normal 5 17 16 4" xfId="34816" xr:uid="{00000000-0005-0000-0000-00009C870000}"/>
    <cellStyle name="Normal 5 17 16 4 10" xfId="34817" xr:uid="{00000000-0005-0000-0000-00009D870000}"/>
    <cellStyle name="Normal 5 17 16 4 2" xfId="34818" xr:uid="{00000000-0005-0000-0000-00009E870000}"/>
    <cellStyle name="Normal 5 17 16 4 3" xfId="34819" xr:uid="{00000000-0005-0000-0000-00009F870000}"/>
    <cellStyle name="Normal 5 17 16 4 4" xfId="34820" xr:uid="{00000000-0005-0000-0000-0000A0870000}"/>
    <cellStyle name="Normal 5 17 16 4 5" xfId="34821" xr:uid="{00000000-0005-0000-0000-0000A1870000}"/>
    <cellStyle name="Normal 5 17 16 4 6" xfId="34822" xr:uid="{00000000-0005-0000-0000-0000A2870000}"/>
    <cellStyle name="Normal 5 17 16 4 7" xfId="34823" xr:uid="{00000000-0005-0000-0000-0000A3870000}"/>
    <cellStyle name="Normal 5 17 16 4 8" xfId="34824" xr:uid="{00000000-0005-0000-0000-0000A4870000}"/>
    <cellStyle name="Normal 5 17 16 4 9" xfId="34825" xr:uid="{00000000-0005-0000-0000-0000A5870000}"/>
    <cellStyle name="Normal 5 17 16 5" xfId="34826" xr:uid="{00000000-0005-0000-0000-0000A6870000}"/>
    <cellStyle name="Normal 5 17 16 5 10" xfId="34827" xr:uid="{00000000-0005-0000-0000-0000A7870000}"/>
    <cellStyle name="Normal 5 17 16 5 2" xfId="34828" xr:uid="{00000000-0005-0000-0000-0000A8870000}"/>
    <cellStyle name="Normal 5 17 16 5 3" xfId="34829" xr:uid="{00000000-0005-0000-0000-0000A9870000}"/>
    <cellStyle name="Normal 5 17 16 5 4" xfId="34830" xr:uid="{00000000-0005-0000-0000-0000AA870000}"/>
    <cellStyle name="Normal 5 17 16 5 5" xfId="34831" xr:uid="{00000000-0005-0000-0000-0000AB870000}"/>
    <cellStyle name="Normal 5 17 16 5 6" xfId="34832" xr:uid="{00000000-0005-0000-0000-0000AC870000}"/>
    <cellStyle name="Normal 5 17 16 5 7" xfId="34833" xr:uid="{00000000-0005-0000-0000-0000AD870000}"/>
    <cellStyle name="Normal 5 17 16 5 8" xfId="34834" xr:uid="{00000000-0005-0000-0000-0000AE870000}"/>
    <cellStyle name="Normal 5 17 16 5 9" xfId="34835" xr:uid="{00000000-0005-0000-0000-0000AF870000}"/>
    <cellStyle name="Normal 5 17 16 6" xfId="34836" xr:uid="{00000000-0005-0000-0000-0000B0870000}"/>
    <cellStyle name="Normal 5 17 16 7" xfId="34837" xr:uid="{00000000-0005-0000-0000-0000B1870000}"/>
    <cellStyle name="Normal 5 17 16 8" xfId="34838" xr:uid="{00000000-0005-0000-0000-0000B2870000}"/>
    <cellStyle name="Normal 5 17 16 9" xfId="34839" xr:uid="{00000000-0005-0000-0000-0000B3870000}"/>
    <cellStyle name="Normal 5 17 17" xfId="34840" xr:uid="{00000000-0005-0000-0000-0000B4870000}"/>
    <cellStyle name="Normal 5 17 17 10" xfId="34841" xr:uid="{00000000-0005-0000-0000-0000B5870000}"/>
    <cellStyle name="Normal 5 17 17 11" xfId="34842" xr:uid="{00000000-0005-0000-0000-0000B6870000}"/>
    <cellStyle name="Normal 5 17 17 12" xfId="34843" xr:uid="{00000000-0005-0000-0000-0000B7870000}"/>
    <cellStyle name="Normal 5 17 17 13" xfId="34844" xr:uid="{00000000-0005-0000-0000-0000B8870000}"/>
    <cellStyle name="Normal 5 17 17 14" xfId="34845" xr:uid="{00000000-0005-0000-0000-0000B9870000}"/>
    <cellStyle name="Normal 5 17 17 2" xfId="34846" xr:uid="{00000000-0005-0000-0000-0000BA870000}"/>
    <cellStyle name="Normal 5 17 17 2 10" xfId="34847" xr:uid="{00000000-0005-0000-0000-0000BB870000}"/>
    <cellStyle name="Normal 5 17 17 2 2" xfId="34848" xr:uid="{00000000-0005-0000-0000-0000BC870000}"/>
    <cellStyle name="Normal 5 17 17 2 3" xfId="34849" xr:uid="{00000000-0005-0000-0000-0000BD870000}"/>
    <cellStyle name="Normal 5 17 17 2 4" xfId="34850" xr:uid="{00000000-0005-0000-0000-0000BE870000}"/>
    <cellStyle name="Normal 5 17 17 2 5" xfId="34851" xr:uid="{00000000-0005-0000-0000-0000BF870000}"/>
    <cellStyle name="Normal 5 17 17 2 6" xfId="34852" xr:uid="{00000000-0005-0000-0000-0000C0870000}"/>
    <cellStyle name="Normal 5 17 17 2 7" xfId="34853" xr:uid="{00000000-0005-0000-0000-0000C1870000}"/>
    <cellStyle name="Normal 5 17 17 2 8" xfId="34854" xr:uid="{00000000-0005-0000-0000-0000C2870000}"/>
    <cellStyle name="Normal 5 17 17 2 9" xfId="34855" xr:uid="{00000000-0005-0000-0000-0000C3870000}"/>
    <cellStyle name="Normal 5 17 17 3" xfId="34856" xr:uid="{00000000-0005-0000-0000-0000C4870000}"/>
    <cellStyle name="Normal 5 17 17 3 10" xfId="34857" xr:uid="{00000000-0005-0000-0000-0000C5870000}"/>
    <cellStyle name="Normal 5 17 17 3 2" xfId="34858" xr:uid="{00000000-0005-0000-0000-0000C6870000}"/>
    <cellStyle name="Normal 5 17 17 3 3" xfId="34859" xr:uid="{00000000-0005-0000-0000-0000C7870000}"/>
    <cellStyle name="Normal 5 17 17 3 4" xfId="34860" xr:uid="{00000000-0005-0000-0000-0000C8870000}"/>
    <cellStyle name="Normal 5 17 17 3 5" xfId="34861" xr:uid="{00000000-0005-0000-0000-0000C9870000}"/>
    <cellStyle name="Normal 5 17 17 3 6" xfId="34862" xr:uid="{00000000-0005-0000-0000-0000CA870000}"/>
    <cellStyle name="Normal 5 17 17 3 7" xfId="34863" xr:uid="{00000000-0005-0000-0000-0000CB870000}"/>
    <cellStyle name="Normal 5 17 17 3 8" xfId="34864" xr:uid="{00000000-0005-0000-0000-0000CC870000}"/>
    <cellStyle name="Normal 5 17 17 3 9" xfId="34865" xr:uid="{00000000-0005-0000-0000-0000CD870000}"/>
    <cellStyle name="Normal 5 17 17 4" xfId="34866" xr:uid="{00000000-0005-0000-0000-0000CE870000}"/>
    <cellStyle name="Normal 5 17 17 4 10" xfId="34867" xr:uid="{00000000-0005-0000-0000-0000CF870000}"/>
    <cellStyle name="Normal 5 17 17 4 2" xfId="34868" xr:uid="{00000000-0005-0000-0000-0000D0870000}"/>
    <cellStyle name="Normal 5 17 17 4 3" xfId="34869" xr:uid="{00000000-0005-0000-0000-0000D1870000}"/>
    <cellStyle name="Normal 5 17 17 4 4" xfId="34870" xr:uid="{00000000-0005-0000-0000-0000D2870000}"/>
    <cellStyle name="Normal 5 17 17 4 5" xfId="34871" xr:uid="{00000000-0005-0000-0000-0000D3870000}"/>
    <cellStyle name="Normal 5 17 17 4 6" xfId="34872" xr:uid="{00000000-0005-0000-0000-0000D4870000}"/>
    <cellStyle name="Normal 5 17 17 4 7" xfId="34873" xr:uid="{00000000-0005-0000-0000-0000D5870000}"/>
    <cellStyle name="Normal 5 17 17 4 8" xfId="34874" xr:uid="{00000000-0005-0000-0000-0000D6870000}"/>
    <cellStyle name="Normal 5 17 17 4 9" xfId="34875" xr:uid="{00000000-0005-0000-0000-0000D7870000}"/>
    <cellStyle name="Normal 5 17 17 5" xfId="34876" xr:uid="{00000000-0005-0000-0000-0000D8870000}"/>
    <cellStyle name="Normal 5 17 17 5 10" xfId="34877" xr:uid="{00000000-0005-0000-0000-0000D9870000}"/>
    <cellStyle name="Normal 5 17 17 5 2" xfId="34878" xr:uid="{00000000-0005-0000-0000-0000DA870000}"/>
    <cellStyle name="Normal 5 17 17 5 3" xfId="34879" xr:uid="{00000000-0005-0000-0000-0000DB870000}"/>
    <cellStyle name="Normal 5 17 17 5 4" xfId="34880" xr:uid="{00000000-0005-0000-0000-0000DC870000}"/>
    <cellStyle name="Normal 5 17 17 5 5" xfId="34881" xr:uid="{00000000-0005-0000-0000-0000DD870000}"/>
    <cellStyle name="Normal 5 17 17 5 6" xfId="34882" xr:uid="{00000000-0005-0000-0000-0000DE870000}"/>
    <cellStyle name="Normal 5 17 17 5 7" xfId="34883" xr:uid="{00000000-0005-0000-0000-0000DF870000}"/>
    <cellStyle name="Normal 5 17 17 5 8" xfId="34884" xr:uid="{00000000-0005-0000-0000-0000E0870000}"/>
    <cellStyle name="Normal 5 17 17 5 9" xfId="34885" xr:uid="{00000000-0005-0000-0000-0000E1870000}"/>
    <cellStyle name="Normal 5 17 17 6" xfId="34886" xr:uid="{00000000-0005-0000-0000-0000E2870000}"/>
    <cellStyle name="Normal 5 17 17 7" xfId="34887" xr:uid="{00000000-0005-0000-0000-0000E3870000}"/>
    <cellStyle name="Normal 5 17 17 8" xfId="34888" xr:uid="{00000000-0005-0000-0000-0000E4870000}"/>
    <cellStyle name="Normal 5 17 17 9" xfId="34889" xr:uid="{00000000-0005-0000-0000-0000E5870000}"/>
    <cellStyle name="Normal 5 17 18" xfId="34890" xr:uid="{00000000-0005-0000-0000-0000E6870000}"/>
    <cellStyle name="Normal 5 17 18 10" xfId="34891" xr:uid="{00000000-0005-0000-0000-0000E7870000}"/>
    <cellStyle name="Normal 5 17 18 11" xfId="34892" xr:uid="{00000000-0005-0000-0000-0000E8870000}"/>
    <cellStyle name="Normal 5 17 18 12" xfId="34893" xr:uid="{00000000-0005-0000-0000-0000E9870000}"/>
    <cellStyle name="Normal 5 17 18 13" xfId="34894" xr:uid="{00000000-0005-0000-0000-0000EA870000}"/>
    <cellStyle name="Normal 5 17 18 14" xfId="34895" xr:uid="{00000000-0005-0000-0000-0000EB870000}"/>
    <cellStyle name="Normal 5 17 18 2" xfId="34896" xr:uid="{00000000-0005-0000-0000-0000EC870000}"/>
    <cellStyle name="Normal 5 17 18 2 10" xfId="34897" xr:uid="{00000000-0005-0000-0000-0000ED870000}"/>
    <cellStyle name="Normal 5 17 18 2 2" xfId="34898" xr:uid="{00000000-0005-0000-0000-0000EE870000}"/>
    <cellStyle name="Normal 5 17 18 2 3" xfId="34899" xr:uid="{00000000-0005-0000-0000-0000EF870000}"/>
    <cellStyle name="Normal 5 17 18 2 4" xfId="34900" xr:uid="{00000000-0005-0000-0000-0000F0870000}"/>
    <cellStyle name="Normal 5 17 18 2 5" xfId="34901" xr:uid="{00000000-0005-0000-0000-0000F1870000}"/>
    <cellStyle name="Normal 5 17 18 2 6" xfId="34902" xr:uid="{00000000-0005-0000-0000-0000F2870000}"/>
    <cellStyle name="Normal 5 17 18 2 7" xfId="34903" xr:uid="{00000000-0005-0000-0000-0000F3870000}"/>
    <cellStyle name="Normal 5 17 18 2 8" xfId="34904" xr:uid="{00000000-0005-0000-0000-0000F4870000}"/>
    <cellStyle name="Normal 5 17 18 2 9" xfId="34905" xr:uid="{00000000-0005-0000-0000-0000F5870000}"/>
    <cellStyle name="Normal 5 17 18 3" xfId="34906" xr:uid="{00000000-0005-0000-0000-0000F6870000}"/>
    <cellStyle name="Normal 5 17 18 3 10" xfId="34907" xr:uid="{00000000-0005-0000-0000-0000F7870000}"/>
    <cellStyle name="Normal 5 17 18 3 2" xfId="34908" xr:uid="{00000000-0005-0000-0000-0000F8870000}"/>
    <cellStyle name="Normal 5 17 18 3 3" xfId="34909" xr:uid="{00000000-0005-0000-0000-0000F9870000}"/>
    <cellStyle name="Normal 5 17 18 3 4" xfId="34910" xr:uid="{00000000-0005-0000-0000-0000FA870000}"/>
    <cellStyle name="Normal 5 17 18 3 5" xfId="34911" xr:uid="{00000000-0005-0000-0000-0000FB870000}"/>
    <cellStyle name="Normal 5 17 18 3 6" xfId="34912" xr:uid="{00000000-0005-0000-0000-0000FC870000}"/>
    <cellStyle name="Normal 5 17 18 3 7" xfId="34913" xr:uid="{00000000-0005-0000-0000-0000FD870000}"/>
    <cellStyle name="Normal 5 17 18 3 8" xfId="34914" xr:uid="{00000000-0005-0000-0000-0000FE870000}"/>
    <cellStyle name="Normal 5 17 18 3 9" xfId="34915" xr:uid="{00000000-0005-0000-0000-0000FF870000}"/>
    <cellStyle name="Normal 5 17 18 4" xfId="34916" xr:uid="{00000000-0005-0000-0000-000000880000}"/>
    <cellStyle name="Normal 5 17 18 4 10" xfId="34917" xr:uid="{00000000-0005-0000-0000-000001880000}"/>
    <cellStyle name="Normal 5 17 18 4 2" xfId="34918" xr:uid="{00000000-0005-0000-0000-000002880000}"/>
    <cellStyle name="Normal 5 17 18 4 3" xfId="34919" xr:uid="{00000000-0005-0000-0000-000003880000}"/>
    <cellStyle name="Normal 5 17 18 4 4" xfId="34920" xr:uid="{00000000-0005-0000-0000-000004880000}"/>
    <cellStyle name="Normal 5 17 18 4 5" xfId="34921" xr:uid="{00000000-0005-0000-0000-000005880000}"/>
    <cellStyle name="Normal 5 17 18 4 6" xfId="34922" xr:uid="{00000000-0005-0000-0000-000006880000}"/>
    <cellStyle name="Normal 5 17 18 4 7" xfId="34923" xr:uid="{00000000-0005-0000-0000-000007880000}"/>
    <cellStyle name="Normal 5 17 18 4 8" xfId="34924" xr:uid="{00000000-0005-0000-0000-000008880000}"/>
    <cellStyle name="Normal 5 17 18 4 9" xfId="34925" xr:uid="{00000000-0005-0000-0000-000009880000}"/>
    <cellStyle name="Normal 5 17 18 5" xfId="34926" xr:uid="{00000000-0005-0000-0000-00000A880000}"/>
    <cellStyle name="Normal 5 17 18 5 10" xfId="34927" xr:uid="{00000000-0005-0000-0000-00000B880000}"/>
    <cellStyle name="Normal 5 17 18 5 2" xfId="34928" xr:uid="{00000000-0005-0000-0000-00000C880000}"/>
    <cellStyle name="Normal 5 17 18 5 3" xfId="34929" xr:uid="{00000000-0005-0000-0000-00000D880000}"/>
    <cellStyle name="Normal 5 17 18 5 4" xfId="34930" xr:uid="{00000000-0005-0000-0000-00000E880000}"/>
    <cellStyle name="Normal 5 17 18 5 5" xfId="34931" xr:uid="{00000000-0005-0000-0000-00000F880000}"/>
    <cellStyle name="Normal 5 17 18 5 6" xfId="34932" xr:uid="{00000000-0005-0000-0000-000010880000}"/>
    <cellStyle name="Normal 5 17 18 5 7" xfId="34933" xr:uid="{00000000-0005-0000-0000-000011880000}"/>
    <cellStyle name="Normal 5 17 18 5 8" xfId="34934" xr:uid="{00000000-0005-0000-0000-000012880000}"/>
    <cellStyle name="Normal 5 17 18 5 9" xfId="34935" xr:uid="{00000000-0005-0000-0000-000013880000}"/>
    <cellStyle name="Normal 5 17 18 6" xfId="34936" xr:uid="{00000000-0005-0000-0000-000014880000}"/>
    <cellStyle name="Normal 5 17 18 7" xfId="34937" xr:uid="{00000000-0005-0000-0000-000015880000}"/>
    <cellStyle name="Normal 5 17 18 8" xfId="34938" xr:uid="{00000000-0005-0000-0000-000016880000}"/>
    <cellStyle name="Normal 5 17 18 9" xfId="34939" xr:uid="{00000000-0005-0000-0000-000017880000}"/>
    <cellStyle name="Normal 5 17 19" xfId="34940" xr:uid="{00000000-0005-0000-0000-000018880000}"/>
    <cellStyle name="Normal 5 17 19 10" xfId="34941" xr:uid="{00000000-0005-0000-0000-000019880000}"/>
    <cellStyle name="Normal 5 17 19 11" xfId="34942" xr:uid="{00000000-0005-0000-0000-00001A880000}"/>
    <cellStyle name="Normal 5 17 19 12" xfId="34943" xr:uid="{00000000-0005-0000-0000-00001B880000}"/>
    <cellStyle name="Normal 5 17 19 13" xfId="34944" xr:uid="{00000000-0005-0000-0000-00001C880000}"/>
    <cellStyle name="Normal 5 17 19 14" xfId="34945" xr:uid="{00000000-0005-0000-0000-00001D880000}"/>
    <cellStyle name="Normal 5 17 19 2" xfId="34946" xr:uid="{00000000-0005-0000-0000-00001E880000}"/>
    <cellStyle name="Normal 5 17 19 2 10" xfId="34947" xr:uid="{00000000-0005-0000-0000-00001F880000}"/>
    <cellStyle name="Normal 5 17 19 2 2" xfId="34948" xr:uid="{00000000-0005-0000-0000-000020880000}"/>
    <cellStyle name="Normal 5 17 19 2 3" xfId="34949" xr:uid="{00000000-0005-0000-0000-000021880000}"/>
    <cellStyle name="Normal 5 17 19 2 4" xfId="34950" xr:uid="{00000000-0005-0000-0000-000022880000}"/>
    <cellStyle name="Normal 5 17 19 2 5" xfId="34951" xr:uid="{00000000-0005-0000-0000-000023880000}"/>
    <cellStyle name="Normal 5 17 19 2 6" xfId="34952" xr:uid="{00000000-0005-0000-0000-000024880000}"/>
    <cellStyle name="Normal 5 17 19 2 7" xfId="34953" xr:uid="{00000000-0005-0000-0000-000025880000}"/>
    <cellStyle name="Normal 5 17 19 2 8" xfId="34954" xr:uid="{00000000-0005-0000-0000-000026880000}"/>
    <cellStyle name="Normal 5 17 19 2 9" xfId="34955" xr:uid="{00000000-0005-0000-0000-000027880000}"/>
    <cellStyle name="Normal 5 17 19 3" xfId="34956" xr:uid="{00000000-0005-0000-0000-000028880000}"/>
    <cellStyle name="Normal 5 17 19 3 10" xfId="34957" xr:uid="{00000000-0005-0000-0000-000029880000}"/>
    <cellStyle name="Normal 5 17 19 3 2" xfId="34958" xr:uid="{00000000-0005-0000-0000-00002A880000}"/>
    <cellStyle name="Normal 5 17 19 3 3" xfId="34959" xr:uid="{00000000-0005-0000-0000-00002B880000}"/>
    <cellStyle name="Normal 5 17 19 3 4" xfId="34960" xr:uid="{00000000-0005-0000-0000-00002C880000}"/>
    <cellStyle name="Normal 5 17 19 3 5" xfId="34961" xr:uid="{00000000-0005-0000-0000-00002D880000}"/>
    <cellStyle name="Normal 5 17 19 3 6" xfId="34962" xr:uid="{00000000-0005-0000-0000-00002E880000}"/>
    <cellStyle name="Normal 5 17 19 3 7" xfId="34963" xr:uid="{00000000-0005-0000-0000-00002F880000}"/>
    <cellStyle name="Normal 5 17 19 3 8" xfId="34964" xr:uid="{00000000-0005-0000-0000-000030880000}"/>
    <cellStyle name="Normal 5 17 19 3 9" xfId="34965" xr:uid="{00000000-0005-0000-0000-000031880000}"/>
    <cellStyle name="Normal 5 17 19 4" xfId="34966" xr:uid="{00000000-0005-0000-0000-000032880000}"/>
    <cellStyle name="Normal 5 17 19 4 10" xfId="34967" xr:uid="{00000000-0005-0000-0000-000033880000}"/>
    <cellStyle name="Normal 5 17 19 4 2" xfId="34968" xr:uid="{00000000-0005-0000-0000-000034880000}"/>
    <cellStyle name="Normal 5 17 19 4 3" xfId="34969" xr:uid="{00000000-0005-0000-0000-000035880000}"/>
    <cellStyle name="Normal 5 17 19 4 4" xfId="34970" xr:uid="{00000000-0005-0000-0000-000036880000}"/>
    <cellStyle name="Normal 5 17 19 4 5" xfId="34971" xr:uid="{00000000-0005-0000-0000-000037880000}"/>
    <cellStyle name="Normal 5 17 19 4 6" xfId="34972" xr:uid="{00000000-0005-0000-0000-000038880000}"/>
    <cellStyle name="Normal 5 17 19 4 7" xfId="34973" xr:uid="{00000000-0005-0000-0000-000039880000}"/>
    <cellStyle name="Normal 5 17 19 4 8" xfId="34974" xr:uid="{00000000-0005-0000-0000-00003A880000}"/>
    <cellStyle name="Normal 5 17 19 4 9" xfId="34975" xr:uid="{00000000-0005-0000-0000-00003B880000}"/>
    <cellStyle name="Normal 5 17 19 5" xfId="34976" xr:uid="{00000000-0005-0000-0000-00003C880000}"/>
    <cellStyle name="Normal 5 17 19 5 10" xfId="34977" xr:uid="{00000000-0005-0000-0000-00003D880000}"/>
    <cellStyle name="Normal 5 17 19 5 2" xfId="34978" xr:uid="{00000000-0005-0000-0000-00003E880000}"/>
    <cellStyle name="Normal 5 17 19 5 3" xfId="34979" xr:uid="{00000000-0005-0000-0000-00003F880000}"/>
    <cellStyle name="Normal 5 17 19 5 4" xfId="34980" xr:uid="{00000000-0005-0000-0000-000040880000}"/>
    <cellStyle name="Normal 5 17 19 5 5" xfId="34981" xr:uid="{00000000-0005-0000-0000-000041880000}"/>
    <cellStyle name="Normal 5 17 19 5 6" xfId="34982" xr:uid="{00000000-0005-0000-0000-000042880000}"/>
    <cellStyle name="Normal 5 17 19 5 7" xfId="34983" xr:uid="{00000000-0005-0000-0000-000043880000}"/>
    <cellStyle name="Normal 5 17 19 5 8" xfId="34984" xr:uid="{00000000-0005-0000-0000-000044880000}"/>
    <cellStyle name="Normal 5 17 19 5 9" xfId="34985" xr:uid="{00000000-0005-0000-0000-000045880000}"/>
    <cellStyle name="Normal 5 17 19 6" xfId="34986" xr:uid="{00000000-0005-0000-0000-000046880000}"/>
    <cellStyle name="Normal 5 17 19 7" xfId="34987" xr:uid="{00000000-0005-0000-0000-000047880000}"/>
    <cellStyle name="Normal 5 17 19 8" xfId="34988" xr:uid="{00000000-0005-0000-0000-000048880000}"/>
    <cellStyle name="Normal 5 17 19 9" xfId="34989" xr:uid="{00000000-0005-0000-0000-000049880000}"/>
    <cellStyle name="Normal 5 17 2" xfId="34990" xr:uid="{00000000-0005-0000-0000-00004A880000}"/>
    <cellStyle name="Normal 5 17 2 10" xfId="34991" xr:uid="{00000000-0005-0000-0000-00004B880000}"/>
    <cellStyle name="Normal 5 17 2 10 10" xfId="34992" xr:uid="{00000000-0005-0000-0000-00004C880000}"/>
    <cellStyle name="Normal 5 17 2 10 11" xfId="34993" xr:uid="{00000000-0005-0000-0000-00004D880000}"/>
    <cellStyle name="Normal 5 17 2 10 12" xfId="34994" xr:uid="{00000000-0005-0000-0000-00004E880000}"/>
    <cellStyle name="Normal 5 17 2 10 13" xfId="34995" xr:uid="{00000000-0005-0000-0000-00004F880000}"/>
    <cellStyle name="Normal 5 17 2 10 14" xfId="34996" xr:uid="{00000000-0005-0000-0000-000050880000}"/>
    <cellStyle name="Normal 5 17 2 10 2" xfId="34997" xr:uid="{00000000-0005-0000-0000-000051880000}"/>
    <cellStyle name="Normal 5 17 2 10 2 10" xfId="34998" xr:uid="{00000000-0005-0000-0000-000052880000}"/>
    <cellStyle name="Normal 5 17 2 10 2 2" xfId="34999" xr:uid="{00000000-0005-0000-0000-000053880000}"/>
    <cellStyle name="Normal 5 17 2 10 2 3" xfId="35000" xr:uid="{00000000-0005-0000-0000-000054880000}"/>
    <cellStyle name="Normal 5 17 2 10 2 4" xfId="35001" xr:uid="{00000000-0005-0000-0000-000055880000}"/>
    <cellStyle name="Normal 5 17 2 10 2 5" xfId="35002" xr:uid="{00000000-0005-0000-0000-000056880000}"/>
    <cellStyle name="Normal 5 17 2 10 2 6" xfId="35003" xr:uid="{00000000-0005-0000-0000-000057880000}"/>
    <cellStyle name="Normal 5 17 2 10 2 7" xfId="35004" xr:uid="{00000000-0005-0000-0000-000058880000}"/>
    <cellStyle name="Normal 5 17 2 10 2 8" xfId="35005" xr:uid="{00000000-0005-0000-0000-000059880000}"/>
    <cellStyle name="Normal 5 17 2 10 2 9" xfId="35006" xr:uid="{00000000-0005-0000-0000-00005A880000}"/>
    <cellStyle name="Normal 5 17 2 10 3" xfId="35007" xr:uid="{00000000-0005-0000-0000-00005B880000}"/>
    <cellStyle name="Normal 5 17 2 10 3 10" xfId="35008" xr:uid="{00000000-0005-0000-0000-00005C880000}"/>
    <cellStyle name="Normal 5 17 2 10 3 2" xfId="35009" xr:uid="{00000000-0005-0000-0000-00005D880000}"/>
    <cellStyle name="Normal 5 17 2 10 3 3" xfId="35010" xr:uid="{00000000-0005-0000-0000-00005E880000}"/>
    <cellStyle name="Normal 5 17 2 10 3 4" xfId="35011" xr:uid="{00000000-0005-0000-0000-00005F880000}"/>
    <cellStyle name="Normal 5 17 2 10 3 5" xfId="35012" xr:uid="{00000000-0005-0000-0000-000060880000}"/>
    <cellStyle name="Normal 5 17 2 10 3 6" xfId="35013" xr:uid="{00000000-0005-0000-0000-000061880000}"/>
    <cellStyle name="Normal 5 17 2 10 3 7" xfId="35014" xr:uid="{00000000-0005-0000-0000-000062880000}"/>
    <cellStyle name="Normal 5 17 2 10 3 8" xfId="35015" xr:uid="{00000000-0005-0000-0000-000063880000}"/>
    <cellStyle name="Normal 5 17 2 10 3 9" xfId="35016" xr:uid="{00000000-0005-0000-0000-000064880000}"/>
    <cellStyle name="Normal 5 17 2 10 4" xfId="35017" xr:uid="{00000000-0005-0000-0000-000065880000}"/>
    <cellStyle name="Normal 5 17 2 10 4 10" xfId="35018" xr:uid="{00000000-0005-0000-0000-000066880000}"/>
    <cellStyle name="Normal 5 17 2 10 4 2" xfId="35019" xr:uid="{00000000-0005-0000-0000-000067880000}"/>
    <cellStyle name="Normal 5 17 2 10 4 3" xfId="35020" xr:uid="{00000000-0005-0000-0000-000068880000}"/>
    <cellStyle name="Normal 5 17 2 10 4 4" xfId="35021" xr:uid="{00000000-0005-0000-0000-000069880000}"/>
    <cellStyle name="Normal 5 17 2 10 4 5" xfId="35022" xr:uid="{00000000-0005-0000-0000-00006A880000}"/>
    <cellStyle name="Normal 5 17 2 10 4 6" xfId="35023" xr:uid="{00000000-0005-0000-0000-00006B880000}"/>
    <cellStyle name="Normal 5 17 2 10 4 7" xfId="35024" xr:uid="{00000000-0005-0000-0000-00006C880000}"/>
    <cellStyle name="Normal 5 17 2 10 4 8" xfId="35025" xr:uid="{00000000-0005-0000-0000-00006D880000}"/>
    <cellStyle name="Normal 5 17 2 10 4 9" xfId="35026" xr:uid="{00000000-0005-0000-0000-00006E880000}"/>
    <cellStyle name="Normal 5 17 2 10 5" xfId="35027" xr:uid="{00000000-0005-0000-0000-00006F880000}"/>
    <cellStyle name="Normal 5 17 2 10 5 10" xfId="35028" xr:uid="{00000000-0005-0000-0000-000070880000}"/>
    <cellStyle name="Normal 5 17 2 10 5 2" xfId="35029" xr:uid="{00000000-0005-0000-0000-000071880000}"/>
    <cellStyle name="Normal 5 17 2 10 5 3" xfId="35030" xr:uid="{00000000-0005-0000-0000-000072880000}"/>
    <cellStyle name="Normal 5 17 2 10 5 4" xfId="35031" xr:uid="{00000000-0005-0000-0000-000073880000}"/>
    <cellStyle name="Normal 5 17 2 10 5 5" xfId="35032" xr:uid="{00000000-0005-0000-0000-000074880000}"/>
    <cellStyle name="Normal 5 17 2 10 5 6" xfId="35033" xr:uid="{00000000-0005-0000-0000-000075880000}"/>
    <cellStyle name="Normal 5 17 2 10 5 7" xfId="35034" xr:uid="{00000000-0005-0000-0000-000076880000}"/>
    <cellStyle name="Normal 5 17 2 10 5 8" xfId="35035" xr:uid="{00000000-0005-0000-0000-000077880000}"/>
    <cellStyle name="Normal 5 17 2 10 5 9" xfId="35036" xr:uid="{00000000-0005-0000-0000-000078880000}"/>
    <cellStyle name="Normal 5 17 2 10 6" xfId="35037" xr:uid="{00000000-0005-0000-0000-000079880000}"/>
    <cellStyle name="Normal 5 17 2 10 7" xfId="35038" xr:uid="{00000000-0005-0000-0000-00007A880000}"/>
    <cellStyle name="Normal 5 17 2 10 8" xfId="35039" xr:uid="{00000000-0005-0000-0000-00007B880000}"/>
    <cellStyle name="Normal 5 17 2 10 9" xfId="35040" xr:uid="{00000000-0005-0000-0000-00007C880000}"/>
    <cellStyle name="Normal 5 17 2 11" xfId="35041" xr:uid="{00000000-0005-0000-0000-00007D880000}"/>
    <cellStyle name="Normal 5 17 2 11 10" xfId="35042" xr:uid="{00000000-0005-0000-0000-00007E880000}"/>
    <cellStyle name="Normal 5 17 2 11 11" xfId="35043" xr:uid="{00000000-0005-0000-0000-00007F880000}"/>
    <cellStyle name="Normal 5 17 2 11 12" xfId="35044" xr:uid="{00000000-0005-0000-0000-000080880000}"/>
    <cellStyle name="Normal 5 17 2 11 13" xfId="35045" xr:uid="{00000000-0005-0000-0000-000081880000}"/>
    <cellStyle name="Normal 5 17 2 11 14" xfId="35046" xr:uid="{00000000-0005-0000-0000-000082880000}"/>
    <cellStyle name="Normal 5 17 2 11 2" xfId="35047" xr:uid="{00000000-0005-0000-0000-000083880000}"/>
    <cellStyle name="Normal 5 17 2 11 2 10" xfId="35048" xr:uid="{00000000-0005-0000-0000-000084880000}"/>
    <cellStyle name="Normal 5 17 2 11 2 2" xfId="35049" xr:uid="{00000000-0005-0000-0000-000085880000}"/>
    <cellStyle name="Normal 5 17 2 11 2 3" xfId="35050" xr:uid="{00000000-0005-0000-0000-000086880000}"/>
    <cellStyle name="Normal 5 17 2 11 2 4" xfId="35051" xr:uid="{00000000-0005-0000-0000-000087880000}"/>
    <cellStyle name="Normal 5 17 2 11 2 5" xfId="35052" xr:uid="{00000000-0005-0000-0000-000088880000}"/>
    <cellStyle name="Normal 5 17 2 11 2 6" xfId="35053" xr:uid="{00000000-0005-0000-0000-000089880000}"/>
    <cellStyle name="Normal 5 17 2 11 2 7" xfId="35054" xr:uid="{00000000-0005-0000-0000-00008A880000}"/>
    <cellStyle name="Normal 5 17 2 11 2 8" xfId="35055" xr:uid="{00000000-0005-0000-0000-00008B880000}"/>
    <cellStyle name="Normal 5 17 2 11 2 9" xfId="35056" xr:uid="{00000000-0005-0000-0000-00008C880000}"/>
    <cellStyle name="Normal 5 17 2 11 3" xfId="35057" xr:uid="{00000000-0005-0000-0000-00008D880000}"/>
    <cellStyle name="Normal 5 17 2 11 3 10" xfId="35058" xr:uid="{00000000-0005-0000-0000-00008E880000}"/>
    <cellStyle name="Normal 5 17 2 11 3 2" xfId="35059" xr:uid="{00000000-0005-0000-0000-00008F880000}"/>
    <cellStyle name="Normal 5 17 2 11 3 3" xfId="35060" xr:uid="{00000000-0005-0000-0000-000090880000}"/>
    <cellStyle name="Normal 5 17 2 11 3 4" xfId="35061" xr:uid="{00000000-0005-0000-0000-000091880000}"/>
    <cellStyle name="Normal 5 17 2 11 3 5" xfId="35062" xr:uid="{00000000-0005-0000-0000-000092880000}"/>
    <cellStyle name="Normal 5 17 2 11 3 6" xfId="35063" xr:uid="{00000000-0005-0000-0000-000093880000}"/>
    <cellStyle name="Normal 5 17 2 11 3 7" xfId="35064" xr:uid="{00000000-0005-0000-0000-000094880000}"/>
    <cellStyle name="Normal 5 17 2 11 3 8" xfId="35065" xr:uid="{00000000-0005-0000-0000-000095880000}"/>
    <cellStyle name="Normal 5 17 2 11 3 9" xfId="35066" xr:uid="{00000000-0005-0000-0000-000096880000}"/>
    <cellStyle name="Normal 5 17 2 11 4" xfId="35067" xr:uid="{00000000-0005-0000-0000-000097880000}"/>
    <cellStyle name="Normal 5 17 2 11 4 10" xfId="35068" xr:uid="{00000000-0005-0000-0000-000098880000}"/>
    <cellStyle name="Normal 5 17 2 11 4 2" xfId="35069" xr:uid="{00000000-0005-0000-0000-000099880000}"/>
    <cellStyle name="Normal 5 17 2 11 4 3" xfId="35070" xr:uid="{00000000-0005-0000-0000-00009A880000}"/>
    <cellStyle name="Normal 5 17 2 11 4 4" xfId="35071" xr:uid="{00000000-0005-0000-0000-00009B880000}"/>
    <cellStyle name="Normal 5 17 2 11 4 5" xfId="35072" xr:uid="{00000000-0005-0000-0000-00009C880000}"/>
    <cellStyle name="Normal 5 17 2 11 4 6" xfId="35073" xr:uid="{00000000-0005-0000-0000-00009D880000}"/>
    <cellStyle name="Normal 5 17 2 11 4 7" xfId="35074" xr:uid="{00000000-0005-0000-0000-00009E880000}"/>
    <cellStyle name="Normal 5 17 2 11 4 8" xfId="35075" xr:uid="{00000000-0005-0000-0000-00009F880000}"/>
    <cellStyle name="Normal 5 17 2 11 4 9" xfId="35076" xr:uid="{00000000-0005-0000-0000-0000A0880000}"/>
    <cellStyle name="Normal 5 17 2 11 5" xfId="35077" xr:uid="{00000000-0005-0000-0000-0000A1880000}"/>
    <cellStyle name="Normal 5 17 2 11 5 10" xfId="35078" xr:uid="{00000000-0005-0000-0000-0000A2880000}"/>
    <cellStyle name="Normal 5 17 2 11 5 2" xfId="35079" xr:uid="{00000000-0005-0000-0000-0000A3880000}"/>
    <cellStyle name="Normal 5 17 2 11 5 3" xfId="35080" xr:uid="{00000000-0005-0000-0000-0000A4880000}"/>
    <cellStyle name="Normal 5 17 2 11 5 4" xfId="35081" xr:uid="{00000000-0005-0000-0000-0000A5880000}"/>
    <cellStyle name="Normal 5 17 2 11 5 5" xfId="35082" xr:uid="{00000000-0005-0000-0000-0000A6880000}"/>
    <cellStyle name="Normal 5 17 2 11 5 6" xfId="35083" xr:uid="{00000000-0005-0000-0000-0000A7880000}"/>
    <cellStyle name="Normal 5 17 2 11 5 7" xfId="35084" xr:uid="{00000000-0005-0000-0000-0000A8880000}"/>
    <cellStyle name="Normal 5 17 2 11 5 8" xfId="35085" xr:uid="{00000000-0005-0000-0000-0000A9880000}"/>
    <cellStyle name="Normal 5 17 2 11 5 9" xfId="35086" xr:uid="{00000000-0005-0000-0000-0000AA880000}"/>
    <cellStyle name="Normal 5 17 2 11 6" xfId="35087" xr:uid="{00000000-0005-0000-0000-0000AB880000}"/>
    <cellStyle name="Normal 5 17 2 11 7" xfId="35088" xr:uid="{00000000-0005-0000-0000-0000AC880000}"/>
    <cellStyle name="Normal 5 17 2 11 8" xfId="35089" xr:uid="{00000000-0005-0000-0000-0000AD880000}"/>
    <cellStyle name="Normal 5 17 2 11 9" xfId="35090" xr:uid="{00000000-0005-0000-0000-0000AE880000}"/>
    <cellStyle name="Normal 5 17 2 12" xfId="35091" xr:uid="{00000000-0005-0000-0000-0000AF880000}"/>
    <cellStyle name="Normal 5 17 2 12 10" xfId="35092" xr:uid="{00000000-0005-0000-0000-0000B0880000}"/>
    <cellStyle name="Normal 5 17 2 12 11" xfId="35093" xr:uid="{00000000-0005-0000-0000-0000B1880000}"/>
    <cellStyle name="Normal 5 17 2 12 12" xfId="35094" xr:uid="{00000000-0005-0000-0000-0000B2880000}"/>
    <cellStyle name="Normal 5 17 2 12 13" xfId="35095" xr:uid="{00000000-0005-0000-0000-0000B3880000}"/>
    <cellStyle name="Normal 5 17 2 12 14" xfId="35096" xr:uid="{00000000-0005-0000-0000-0000B4880000}"/>
    <cellStyle name="Normal 5 17 2 12 2" xfId="35097" xr:uid="{00000000-0005-0000-0000-0000B5880000}"/>
    <cellStyle name="Normal 5 17 2 12 2 10" xfId="35098" xr:uid="{00000000-0005-0000-0000-0000B6880000}"/>
    <cellStyle name="Normal 5 17 2 12 2 2" xfId="35099" xr:uid="{00000000-0005-0000-0000-0000B7880000}"/>
    <cellStyle name="Normal 5 17 2 12 2 3" xfId="35100" xr:uid="{00000000-0005-0000-0000-0000B8880000}"/>
    <cellStyle name="Normal 5 17 2 12 2 4" xfId="35101" xr:uid="{00000000-0005-0000-0000-0000B9880000}"/>
    <cellStyle name="Normal 5 17 2 12 2 5" xfId="35102" xr:uid="{00000000-0005-0000-0000-0000BA880000}"/>
    <cellStyle name="Normal 5 17 2 12 2 6" xfId="35103" xr:uid="{00000000-0005-0000-0000-0000BB880000}"/>
    <cellStyle name="Normal 5 17 2 12 2 7" xfId="35104" xr:uid="{00000000-0005-0000-0000-0000BC880000}"/>
    <cellStyle name="Normal 5 17 2 12 2 8" xfId="35105" xr:uid="{00000000-0005-0000-0000-0000BD880000}"/>
    <cellStyle name="Normal 5 17 2 12 2 9" xfId="35106" xr:uid="{00000000-0005-0000-0000-0000BE880000}"/>
    <cellStyle name="Normal 5 17 2 12 3" xfId="35107" xr:uid="{00000000-0005-0000-0000-0000BF880000}"/>
    <cellStyle name="Normal 5 17 2 12 3 10" xfId="35108" xr:uid="{00000000-0005-0000-0000-0000C0880000}"/>
    <cellStyle name="Normal 5 17 2 12 3 2" xfId="35109" xr:uid="{00000000-0005-0000-0000-0000C1880000}"/>
    <cellStyle name="Normal 5 17 2 12 3 3" xfId="35110" xr:uid="{00000000-0005-0000-0000-0000C2880000}"/>
    <cellStyle name="Normal 5 17 2 12 3 4" xfId="35111" xr:uid="{00000000-0005-0000-0000-0000C3880000}"/>
    <cellStyle name="Normal 5 17 2 12 3 5" xfId="35112" xr:uid="{00000000-0005-0000-0000-0000C4880000}"/>
    <cellStyle name="Normal 5 17 2 12 3 6" xfId="35113" xr:uid="{00000000-0005-0000-0000-0000C5880000}"/>
    <cellStyle name="Normal 5 17 2 12 3 7" xfId="35114" xr:uid="{00000000-0005-0000-0000-0000C6880000}"/>
    <cellStyle name="Normal 5 17 2 12 3 8" xfId="35115" xr:uid="{00000000-0005-0000-0000-0000C7880000}"/>
    <cellStyle name="Normal 5 17 2 12 3 9" xfId="35116" xr:uid="{00000000-0005-0000-0000-0000C8880000}"/>
    <cellStyle name="Normal 5 17 2 12 4" xfId="35117" xr:uid="{00000000-0005-0000-0000-0000C9880000}"/>
    <cellStyle name="Normal 5 17 2 12 4 10" xfId="35118" xr:uid="{00000000-0005-0000-0000-0000CA880000}"/>
    <cellStyle name="Normal 5 17 2 12 4 2" xfId="35119" xr:uid="{00000000-0005-0000-0000-0000CB880000}"/>
    <cellStyle name="Normal 5 17 2 12 4 3" xfId="35120" xr:uid="{00000000-0005-0000-0000-0000CC880000}"/>
    <cellStyle name="Normal 5 17 2 12 4 4" xfId="35121" xr:uid="{00000000-0005-0000-0000-0000CD880000}"/>
    <cellStyle name="Normal 5 17 2 12 4 5" xfId="35122" xr:uid="{00000000-0005-0000-0000-0000CE880000}"/>
    <cellStyle name="Normal 5 17 2 12 4 6" xfId="35123" xr:uid="{00000000-0005-0000-0000-0000CF880000}"/>
    <cellStyle name="Normal 5 17 2 12 4 7" xfId="35124" xr:uid="{00000000-0005-0000-0000-0000D0880000}"/>
    <cellStyle name="Normal 5 17 2 12 4 8" xfId="35125" xr:uid="{00000000-0005-0000-0000-0000D1880000}"/>
    <cellStyle name="Normal 5 17 2 12 4 9" xfId="35126" xr:uid="{00000000-0005-0000-0000-0000D2880000}"/>
    <cellStyle name="Normal 5 17 2 12 5" xfId="35127" xr:uid="{00000000-0005-0000-0000-0000D3880000}"/>
    <cellStyle name="Normal 5 17 2 12 5 10" xfId="35128" xr:uid="{00000000-0005-0000-0000-0000D4880000}"/>
    <cellStyle name="Normal 5 17 2 12 5 2" xfId="35129" xr:uid="{00000000-0005-0000-0000-0000D5880000}"/>
    <cellStyle name="Normal 5 17 2 12 5 3" xfId="35130" xr:uid="{00000000-0005-0000-0000-0000D6880000}"/>
    <cellStyle name="Normal 5 17 2 12 5 4" xfId="35131" xr:uid="{00000000-0005-0000-0000-0000D7880000}"/>
    <cellStyle name="Normal 5 17 2 12 5 5" xfId="35132" xr:uid="{00000000-0005-0000-0000-0000D8880000}"/>
    <cellStyle name="Normal 5 17 2 12 5 6" xfId="35133" xr:uid="{00000000-0005-0000-0000-0000D9880000}"/>
    <cellStyle name="Normal 5 17 2 12 5 7" xfId="35134" xr:uid="{00000000-0005-0000-0000-0000DA880000}"/>
    <cellStyle name="Normal 5 17 2 12 5 8" xfId="35135" xr:uid="{00000000-0005-0000-0000-0000DB880000}"/>
    <cellStyle name="Normal 5 17 2 12 5 9" xfId="35136" xr:uid="{00000000-0005-0000-0000-0000DC880000}"/>
    <cellStyle name="Normal 5 17 2 12 6" xfId="35137" xr:uid="{00000000-0005-0000-0000-0000DD880000}"/>
    <cellStyle name="Normal 5 17 2 12 7" xfId="35138" xr:uid="{00000000-0005-0000-0000-0000DE880000}"/>
    <cellStyle name="Normal 5 17 2 12 8" xfId="35139" xr:uid="{00000000-0005-0000-0000-0000DF880000}"/>
    <cellStyle name="Normal 5 17 2 12 9" xfId="35140" xr:uid="{00000000-0005-0000-0000-0000E0880000}"/>
    <cellStyle name="Normal 5 17 2 13" xfId="35141" xr:uid="{00000000-0005-0000-0000-0000E1880000}"/>
    <cellStyle name="Normal 5 17 2 13 10" xfId="35142" xr:uid="{00000000-0005-0000-0000-0000E2880000}"/>
    <cellStyle name="Normal 5 17 2 13 11" xfId="35143" xr:uid="{00000000-0005-0000-0000-0000E3880000}"/>
    <cellStyle name="Normal 5 17 2 13 12" xfId="35144" xr:uid="{00000000-0005-0000-0000-0000E4880000}"/>
    <cellStyle name="Normal 5 17 2 13 13" xfId="35145" xr:uid="{00000000-0005-0000-0000-0000E5880000}"/>
    <cellStyle name="Normal 5 17 2 13 14" xfId="35146" xr:uid="{00000000-0005-0000-0000-0000E6880000}"/>
    <cellStyle name="Normal 5 17 2 13 2" xfId="35147" xr:uid="{00000000-0005-0000-0000-0000E7880000}"/>
    <cellStyle name="Normal 5 17 2 13 2 10" xfId="35148" xr:uid="{00000000-0005-0000-0000-0000E8880000}"/>
    <cellStyle name="Normal 5 17 2 13 2 2" xfId="35149" xr:uid="{00000000-0005-0000-0000-0000E9880000}"/>
    <cellStyle name="Normal 5 17 2 13 2 3" xfId="35150" xr:uid="{00000000-0005-0000-0000-0000EA880000}"/>
    <cellStyle name="Normal 5 17 2 13 2 4" xfId="35151" xr:uid="{00000000-0005-0000-0000-0000EB880000}"/>
    <cellStyle name="Normal 5 17 2 13 2 5" xfId="35152" xr:uid="{00000000-0005-0000-0000-0000EC880000}"/>
    <cellStyle name="Normal 5 17 2 13 2 6" xfId="35153" xr:uid="{00000000-0005-0000-0000-0000ED880000}"/>
    <cellStyle name="Normal 5 17 2 13 2 7" xfId="35154" xr:uid="{00000000-0005-0000-0000-0000EE880000}"/>
    <cellStyle name="Normal 5 17 2 13 2 8" xfId="35155" xr:uid="{00000000-0005-0000-0000-0000EF880000}"/>
    <cellStyle name="Normal 5 17 2 13 2 9" xfId="35156" xr:uid="{00000000-0005-0000-0000-0000F0880000}"/>
    <cellStyle name="Normal 5 17 2 13 3" xfId="35157" xr:uid="{00000000-0005-0000-0000-0000F1880000}"/>
    <cellStyle name="Normal 5 17 2 13 3 10" xfId="35158" xr:uid="{00000000-0005-0000-0000-0000F2880000}"/>
    <cellStyle name="Normal 5 17 2 13 3 2" xfId="35159" xr:uid="{00000000-0005-0000-0000-0000F3880000}"/>
    <cellStyle name="Normal 5 17 2 13 3 3" xfId="35160" xr:uid="{00000000-0005-0000-0000-0000F4880000}"/>
    <cellStyle name="Normal 5 17 2 13 3 4" xfId="35161" xr:uid="{00000000-0005-0000-0000-0000F5880000}"/>
    <cellStyle name="Normal 5 17 2 13 3 5" xfId="35162" xr:uid="{00000000-0005-0000-0000-0000F6880000}"/>
    <cellStyle name="Normal 5 17 2 13 3 6" xfId="35163" xr:uid="{00000000-0005-0000-0000-0000F7880000}"/>
    <cellStyle name="Normal 5 17 2 13 3 7" xfId="35164" xr:uid="{00000000-0005-0000-0000-0000F8880000}"/>
    <cellStyle name="Normal 5 17 2 13 3 8" xfId="35165" xr:uid="{00000000-0005-0000-0000-0000F9880000}"/>
    <cellStyle name="Normal 5 17 2 13 3 9" xfId="35166" xr:uid="{00000000-0005-0000-0000-0000FA880000}"/>
    <cellStyle name="Normal 5 17 2 13 4" xfId="35167" xr:uid="{00000000-0005-0000-0000-0000FB880000}"/>
    <cellStyle name="Normal 5 17 2 13 4 10" xfId="35168" xr:uid="{00000000-0005-0000-0000-0000FC880000}"/>
    <cellStyle name="Normal 5 17 2 13 4 2" xfId="35169" xr:uid="{00000000-0005-0000-0000-0000FD880000}"/>
    <cellStyle name="Normal 5 17 2 13 4 3" xfId="35170" xr:uid="{00000000-0005-0000-0000-0000FE880000}"/>
    <cellStyle name="Normal 5 17 2 13 4 4" xfId="35171" xr:uid="{00000000-0005-0000-0000-0000FF880000}"/>
    <cellStyle name="Normal 5 17 2 13 4 5" xfId="35172" xr:uid="{00000000-0005-0000-0000-000000890000}"/>
    <cellStyle name="Normal 5 17 2 13 4 6" xfId="35173" xr:uid="{00000000-0005-0000-0000-000001890000}"/>
    <cellStyle name="Normal 5 17 2 13 4 7" xfId="35174" xr:uid="{00000000-0005-0000-0000-000002890000}"/>
    <cellStyle name="Normal 5 17 2 13 4 8" xfId="35175" xr:uid="{00000000-0005-0000-0000-000003890000}"/>
    <cellStyle name="Normal 5 17 2 13 4 9" xfId="35176" xr:uid="{00000000-0005-0000-0000-000004890000}"/>
    <cellStyle name="Normal 5 17 2 13 5" xfId="35177" xr:uid="{00000000-0005-0000-0000-000005890000}"/>
    <cellStyle name="Normal 5 17 2 13 5 10" xfId="35178" xr:uid="{00000000-0005-0000-0000-000006890000}"/>
    <cellStyle name="Normal 5 17 2 13 5 2" xfId="35179" xr:uid="{00000000-0005-0000-0000-000007890000}"/>
    <cellStyle name="Normal 5 17 2 13 5 3" xfId="35180" xr:uid="{00000000-0005-0000-0000-000008890000}"/>
    <cellStyle name="Normal 5 17 2 13 5 4" xfId="35181" xr:uid="{00000000-0005-0000-0000-000009890000}"/>
    <cellStyle name="Normal 5 17 2 13 5 5" xfId="35182" xr:uid="{00000000-0005-0000-0000-00000A890000}"/>
    <cellStyle name="Normal 5 17 2 13 5 6" xfId="35183" xr:uid="{00000000-0005-0000-0000-00000B890000}"/>
    <cellStyle name="Normal 5 17 2 13 5 7" xfId="35184" xr:uid="{00000000-0005-0000-0000-00000C890000}"/>
    <cellStyle name="Normal 5 17 2 13 5 8" xfId="35185" xr:uid="{00000000-0005-0000-0000-00000D890000}"/>
    <cellStyle name="Normal 5 17 2 13 5 9" xfId="35186" xr:uid="{00000000-0005-0000-0000-00000E890000}"/>
    <cellStyle name="Normal 5 17 2 13 6" xfId="35187" xr:uid="{00000000-0005-0000-0000-00000F890000}"/>
    <cellStyle name="Normal 5 17 2 13 7" xfId="35188" xr:uid="{00000000-0005-0000-0000-000010890000}"/>
    <cellStyle name="Normal 5 17 2 13 8" xfId="35189" xr:uid="{00000000-0005-0000-0000-000011890000}"/>
    <cellStyle name="Normal 5 17 2 13 9" xfId="35190" xr:uid="{00000000-0005-0000-0000-000012890000}"/>
    <cellStyle name="Normal 5 17 2 14" xfId="35191" xr:uid="{00000000-0005-0000-0000-000013890000}"/>
    <cellStyle name="Normal 5 17 2 14 10" xfId="35192" xr:uid="{00000000-0005-0000-0000-000014890000}"/>
    <cellStyle name="Normal 5 17 2 14 11" xfId="35193" xr:uid="{00000000-0005-0000-0000-000015890000}"/>
    <cellStyle name="Normal 5 17 2 14 12" xfId="35194" xr:uid="{00000000-0005-0000-0000-000016890000}"/>
    <cellStyle name="Normal 5 17 2 14 13" xfId="35195" xr:uid="{00000000-0005-0000-0000-000017890000}"/>
    <cellStyle name="Normal 5 17 2 14 14" xfId="35196" xr:uid="{00000000-0005-0000-0000-000018890000}"/>
    <cellStyle name="Normal 5 17 2 14 2" xfId="35197" xr:uid="{00000000-0005-0000-0000-000019890000}"/>
    <cellStyle name="Normal 5 17 2 14 2 10" xfId="35198" xr:uid="{00000000-0005-0000-0000-00001A890000}"/>
    <cellStyle name="Normal 5 17 2 14 2 2" xfId="35199" xr:uid="{00000000-0005-0000-0000-00001B890000}"/>
    <cellStyle name="Normal 5 17 2 14 2 3" xfId="35200" xr:uid="{00000000-0005-0000-0000-00001C890000}"/>
    <cellStyle name="Normal 5 17 2 14 2 4" xfId="35201" xr:uid="{00000000-0005-0000-0000-00001D890000}"/>
    <cellStyle name="Normal 5 17 2 14 2 5" xfId="35202" xr:uid="{00000000-0005-0000-0000-00001E890000}"/>
    <cellStyle name="Normal 5 17 2 14 2 6" xfId="35203" xr:uid="{00000000-0005-0000-0000-00001F890000}"/>
    <cellStyle name="Normal 5 17 2 14 2 7" xfId="35204" xr:uid="{00000000-0005-0000-0000-000020890000}"/>
    <cellStyle name="Normal 5 17 2 14 2 8" xfId="35205" xr:uid="{00000000-0005-0000-0000-000021890000}"/>
    <cellStyle name="Normal 5 17 2 14 2 9" xfId="35206" xr:uid="{00000000-0005-0000-0000-000022890000}"/>
    <cellStyle name="Normal 5 17 2 14 3" xfId="35207" xr:uid="{00000000-0005-0000-0000-000023890000}"/>
    <cellStyle name="Normal 5 17 2 14 3 10" xfId="35208" xr:uid="{00000000-0005-0000-0000-000024890000}"/>
    <cellStyle name="Normal 5 17 2 14 3 2" xfId="35209" xr:uid="{00000000-0005-0000-0000-000025890000}"/>
    <cellStyle name="Normal 5 17 2 14 3 3" xfId="35210" xr:uid="{00000000-0005-0000-0000-000026890000}"/>
    <cellStyle name="Normal 5 17 2 14 3 4" xfId="35211" xr:uid="{00000000-0005-0000-0000-000027890000}"/>
    <cellStyle name="Normal 5 17 2 14 3 5" xfId="35212" xr:uid="{00000000-0005-0000-0000-000028890000}"/>
    <cellStyle name="Normal 5 17 2 14 3 6" xfId="35213" xr:uid="{00000000-0005-0000-0000-000029890000}"/>
    <cellStyle name="Normal 5 17 2 14 3 7" xfId="35214" xr:uid="{00000000-0005-0000-0000-00002A890000}"/>
    <cellStyle name="Normal 5 17 2 14 3 8" xfId="35215" xr:uid="{00000000-0005-0000-0000-00002B890000}"/>
    <cellStyle name="Normal 5 17 2 14 3 9" xfId="35216" xr:uid="{00000000-0005-0000-0000-00002C890000}"/>
    <cellStyle name="Normal 5 17 2 14 4" xfId="35217" xr:uid="{00000000-0005-0000-0000-00002D890000}"/>
    <cellStyle name="Normal 5 17 2 14 4 10" xfId="35218" xr:uid="{00000000-0005-0000-0000-00002E890000}"/>
    <cellStyle name="Normal 5 17 2 14 4 2" xfId="35219" xr:uid="{00000000-0005-0000-0000-00002F890000}"/>
    <cellStyle name="Normal 5 17 2 14 4 3" xfId="35220" xr:uid="{00000000-0005-0000-0000-000030890000}"/>
    <cellStyle name="Normal 5 17 2 14 4 4" xfId="35221" xr:uid="{00000000-0005-0000-0000-000031890000}"/>
    <cellStyle name="Normal 5 17 2 14 4 5" xfId="35222" xr:uid="{00000000-0005-0000-0000-000032890000}"/>
    <cellStyle name="Normal 5 17 2 14 4 6" xfId="35223" xr:uid="{00000000-0005-0000-0000-000033890000}"/>
    <cellStyle name="Normal 5 17 2 14 4 7" xfId="35224" xr:uid="{00000000-0005-0000-0000-000034890000}"/>
    <cellStyle name="Normal 5 17 2 14 4 8" xfId="35225" xr:uid="{00000000-0005-0000-0000-000035890000}"/>
    <cellStyle name="Normal 5 17 2 14 4 9" xfId="35226" xr:uid="{00000000-0005-0000-0000-000036890000}"/>
    <cellStyle name="Normal 5 17 2 14 5" xfId="35227" xr:uid="{00000000-0005-0000-0000-000037890000}"/>
    <cellStyle name="Normal 5 17 2 14 5 10" xfId="35228" xr:uid="{00000000-0005-0000-0000-000038890000}"/>
    <cellStyle name="Normal 5 17 2 14 5 2" xfId="35229" xr:uid="{00000000-0005-0000-0000-000039890000}"/>
    <cellStyle name="Normal 5 17 2 14 5 3" xfId="35230" xr:uid="{00000000-0005-0000-0000-00003A890000}"/>
    <cellStyle name="Normal 5 17 2 14 5 4" xfId="35231" xr:uid="{00000000-0005-0000-0000-00003B890000}"/>
    <cellStyle name="Normal 5 17 2 14 5 5" xfId="35232" xr:uid="{00000000-0005-0000-0000-00003C890000}"/>
    <cellStyle name="Normal 5 17 2 14 5 6" xfId="35233" xr:uid="{00000000-0005-0000-0000-00003D890000}"/>
    <cellStyle name="Normal 5 17 2 14 5 7" xfId="35234" xr:uid="{00000000-0005-0000-0000-00003E890000}"/>
    <cellStyle name="Normal 5 17 2 14 5 8" xfId="35235" xr:uid="{00000000-0005-0000-0000-00003F890000}"/>
    <cellStyle name="Normal 5 17 2 14 5 9" xfId="35236" xr:uid="{00000000-0005-0000-0000-000040890000}"/>
    <cellStyle name="Normal 5 17 2 14 6" xfId="35237" xr:uid="{00000000-0005-0000-0000-000041890000}"/>
    <cellStyle name="Normal 5 17 2 14 7" xfId="35238" xr:uid="{00000000-0005-0000-0000-000042890000}"/>
    <cellStyle name="Normal 5 17 2 14 8" xfId="35239" xr:uid="{00000000-0005-0000-0000-000043890000}"/>
    <cellStyle name="Normal 5 17 2 14 9" xfId="35240" xr:uid="{00000000-0005-0000-0000-000044890000}"/>
    <cellStyle name="Normal 5 17 2 15" xfId="35241" xr:uid="{00000000-0005-0000-0000-000045890000}"/>
    <cellStyle name="Normal 5 17 2 15 10" xfId="35242" xr:uid="{00000000-0005-0000-0000-000046890000}"/>
    <cellStyle name="Normal 5 17 2 15 11" xfId="35243" xr:uid="{00000000-0005-0000-0000-000047890000}"/>
    <cellStyle name="Normal 5 17 2 15 12" xfId="35244" xr:uid="{00000000-0005-0000-0000-000048890000}"/>
    <cellStyle name="Normal 5 17 2 15 13" xfId="35245" xr:uid="{00000000-0005-0000-0000-000049890000}"/>
    <cellStyle name="Normal 5 17 2 15 14" xfId="35246" xr:uid="{00000000-0005-0000-0000-00004A890000}"/>
    <cellStyle name="Normal 5 17 2 15 2" xfId="35247" xr:uid="{00000000-0005-0000-0000-00004B890000}"/>
    <cellStyle name="Normal 5 17 2 15 2 10" xfId="35248" xr:uid="{00000000-0005-0000-0000-00004C890000}"/>
    <cellStyle name="Normal 5 17 2 15 2 2" xfId="35249" xr:uid="{00000000-0005-0000-0000-00004D890000}"/>
    <cellStyle name="Normal 5 17 2 15 2 3" xfId="35250" xr:uid="{00000000-0005-0000-0000-00004E890000}"/>
    <cellStyle name="Normal 5 17 2 15 2 4" xfId="35251" xr:uid="{00000000-0005-0000-0000-00004F890000}"/>
    <cellStyle name="Normal 5 17 2 15 2 5" xfId="35252" xr:uid="{00000000-0005-0000-0000-000050890000}"/>
    <cellStyle name="Normal 5 17 2 15 2 6" xfId="35253" xr:uid="{00000000-0005-0000-0000-000051890000}"/>
    <cellStyle name="Normal 5 17 2 15 2 7" xfId="35254" xr:uid="{00000000-0005-0000-0000-000052890000}"/>
    <cellStyle name="Normal 5 17 2 15 2 8" xfId="35255" xr:uid="{00000000-0005-0000-0000-000053890000}"/>
    <cellStyle name="Normal 5 17 2 15 2 9" xfId="35256" xr:uid="{00000000-0005-0000-0000-000054890000}"/>
    <cellStyle name="Normal 5 17 2 15 3" xfId="35257" xr:uid="{00000000-0005-0000-0000-000055890000}"/>
    <cellStyle name="Normal 5 17 2 15 3 10" xfId="35258" xr:uid="{00000000-0005-0000-0000-000056890000}"/>
    <cellStyle name="Normal 5 17 2 15 3 2" xfId="35259" xr:uid="{00000000-0005-0000-0000-000057890000}"/>
    <cellStyle name="Normal 5 17 2 15 3 3" xfId="35260" xr:uid="{00000000-0005-0000-0000-000058890000}"/>
    <cellStyle name="Normal 5 17 2 15 3 4" xfId="35261" xr:uid="{00000000-0005-0000-0000-000059890000}"/>
    <cellStyle name="Normal 5 17 2 15 3 5" xfId="35262" xr:uid="{00000000-0005-0000-0000-00005A890000}"/>
    <cellStyle name="Normal 5 17 2 15 3 6" xfId="35263" xr:uid="{00000000-0005-0000-0000-00005B890000}"/>
    <cellStyle name="Normal 5 17 2 15 3 7" xfId="35264" xr:uid="{00000000-0005-0000-0000-00005C890000}"/>
    <cellStyle name="Normal 5 17 2 15 3 8" xfId="35265" xr:uid="{00000000-0005-0000-0000-00005D890000}"/>
    <cellStyle name="Normal 5 17 2 15 3 9" xfId="35266" xr:uid="{00000000-0005-0000-0000-00005E890000}"/>
    <cellStyle name="Normal 5 17 2 15 4" xfId="35267" xr:uid="{00000000-0005-0000-0000-00005F890000}"/>
    <cellStyle name="Normal 5 17 2 15 4 10" xfId="35268" xr:uid="{00000000-0005-0000-0000-000060890000}"/>
    <cellStyle name="Normal 5 17 2 15 4 2" xfId="35269" xr:uid="{00000000-0005-0000-0000-000061890000}"/>
    <cellStyle name="Normal 5 17 2 15 4 3" xfId="35270" xr:uid="{00000000-0005-0000-0000-000062890000}"/>
    <cellStyle name="Normal 5 17 2 15 4 4" xfId="35271" xr:uid="{00000000-0005-0000-0000-000063890000}"/>
    <cellStyle name="Normal 5 17 2 15 4 5" xfId="35272" xr:uid="{00000000-0005-0000-0000-000064890000}"/>
    <cellStyle name="Normal 5 17 2 15 4 6" xfId="35273" xr:uid="{00000000-0005-0000-0000-000065890000}"/>
    <cellStyle name="Normal 5 17 2 15 4 7" xfId="35274" xr:uid="{00000000-0005-0000-0000-000066890000}"/>
    <cellStyle name="Normal 5 17 2 15 4 8" xfId="35275" xr:uid="{00000000-0005-0000-0000-000067890000}"/>
    <cellStyle name="Normal 5 17 2 15 4 9" xfId="35276" xr:uid="{00000000-0005-0000-0000-000068890000}"/>
    <cellStyle name="Normal 5 17 2 15 5" xfId="35277" xr:uid="{00000000-0005-0000-0000-000069890000}"/>
    <cellStyle name="Normal 5 17 2 15 5 10" xfId="35278" xr:uid="{00000000-0005-0000-0000-00006A890000}"/>
    <cellStyle name="Normal 5 17 2 15 5 2" xfId="35279" xr:uid="{00000000-0005-0000-0000-00006B890000}"/>
    <cellStyle name="Normal 5 17 2 15 5 3" xfId="35280" xr:uid="{00000000-0005-0000-0000-00006C890000}"/>
    <cellStyle name="Normal 5 17 2 15 5 4" xfId="35281" xr:uid="{00000000-0005-0000-0000-00006D890000}"/>
    <cellStyle name="Normal 5 17 2 15 5 5" xfId="35282" xr:uid="{00000000-0005-0000-0000-00006E890000}"/>
    <cellStyle name="Normal 5 17 2 15 5 6" xfId="35283" xr:uid="{00000000-0005-0000-0000-00006F890000}"/>
    <cellStyle name="Normal 5 17 2 15 5 7" xfId="35284" xr:uid="{00000000-0005-0000-0000-000070890000}"/>
    <cellStyle name="Normal 5 17 2 15 5 8" xfId="35285" xr:uid="{00000000-0005-0000-0000-000071890000}"/>
    <cellStyle name="Normal 5 17 2 15 5 9" xfId="35286" xr:uid="{00000000-0005-0000-0000-000072890000}"/>
    <cellStyle name="Normal 5 17 2 15 6" xfId="35287" xr:uid="{00000000-0005-0000-0000-000073890000}"/>
    <cellStyle name="Normal 5 17 2 15 7" xfId="35288" xr:uid="{00000000-0005-0000-0000-000074890000}"/>
    <cellStyle name="Normal 5 17 2 15 8" xfId="35289" xr:uid="{00000000-0005-0000-0000-000075890000}"/>
    <cellStyle name="Normal 5 17 2 15 9" xfId="35290" xr:uid="{00000000-0005-0000-0000-000076890000}"/>
    <cellStyle name="Normal 5 17 2 16" xfId="35291" xr:uid="{00000000-0005-0000-0000-000077890000}"/>
    <cellStyle name="Normal 5 17 2 16 10" xfId="35292" xr:uid="{00000000-0005-0000-0000-000078890000}"/>
    <cellStyle name="Normal 5 17 2 16 11" xfId="35293" xr:uid="{00000000-0005-0000-0000-000079890000}"/>
    <cellStyle name="Normal 5 17 2 16 12" xfId="35294" xr:uid="{00000000-0005-0000-0000-00007A890000}"/>
    <cellStyle name="Normal 5 17 2 16 13" xfId="35295" xr:uid="{00000000-0005-0000-0000-00007B890000}"/>
    <cellStyle name="Normal 5 17 2 16 14" xfId="35296" xr:uid="{00000000-0005-0000-0000-00007C890000}"/>
    <cellStyle name="Normal 5 17 2 16 2" xfId="35297" xr:uid="{00000000-0005-0000-0000-00007D890000}"/>
    <cellStyle name="Normal 5 17 2 16 2 10" xfId="35298" xr:uid="{00000000-0005-0000-0000-00007E890000}"/>
    <cellStyle name="Normal 5 17 2 16 2 2" xfId="35299" xr:uid="{00000000-0005-0000-0000-00007F890000}"/>
    <cellStyle name="Normal 5 17 2 16 2 3" xfId="35300" xr:uid="{00000000-0005-0000-0000-000080890000}"/>
    <cellStyle name="Normal 5 17 2 16 2 4" xfId="35301" xr:uid="{00000000-0005-0000-0000-000081890000}"/>
    <cellStyle name="Normal 5 17 2 16 2 5" xfId="35302" xr:uid="{00000000-0005-0000-0000-000082890000}"/>
    <cellStyle name="Normal 5 17 2 16 2 6" xfId="35303" xr:uid="{00000000-0005-0000-0000-000083890000}"/>
    <cellStyle name="Normal 5 17 2 16 2 7" xfId="35304" xr:uid="{00000000-0005-0000-0000-000084890000}"/>
    <cellStyle name="Normal 5 17 2 16 2 8" xfId="35305" xr:uid="{00000000-0005-0000-0000-000085890000}"/>
    <cellStyle name="Normal 5 17 2 16 2 9" xfId="35306" xr:uid="{00000000-0005-0000-0000-000086890000}"/>
    <cellStyle name="Normal 5 17 2 16 3" xfId="35307" xr:uid="{00000000-0005-0000-0000-000087890000}"/>
    <cellStyle name="Normal 5 17 2 16 3 10" xfId="35308" xr:uid="{00000000-0005-0000-0000-000088890000}"/>
    <cellStyle name="Normal 5 17 2 16 3 2" xfId="35309" xr:uid="{00000000-0005-0000-0000-000089890000}"/>
    <cellStyle name="Normal 5 17 2 16 3 3" xfId="35310" xr:uid="{00000000-0005-0000-0000-00008A890000}"/>
    <cellStyle name="Normal 5 17 2 16 3 4" xfId="35311" xr:uid="{00000000-0005-0000-0000-00008B890000}"/>
    <cellStyle name="Normal 5 17 2 16 3 5" xfId="35312" xr:uid="{00000000-0005-0000-0000-00008C890000}"/>
    <cellStyle name="Normal 5 17 2 16 3 6" xfId="35313" xr:uid="{00000000-0005-0000-0000-00008D890000}"/>
    <cellStyle name="Normal 5 17 2 16 3 7" xfId="35314" xr:uid="{00000000-0005-0000-0000-00008E890000}"/>
    <cellStyle name="Normal 5 17 2 16 3 8" xfId="35315" xr:uid="{00000000-0005-0000-0000-00008F890000}"/>
    <cellStyle name="Normal 5 17 2 16 3 9" xfId="35316" xr:uid="{00000000-0005-0000-0000-000090890000}"/>
    <cellStyle name="Normal 5 17 2 16 4" xfId="35317" xr:uid="{00000000-0005-0000-0000-000091890000}"/>
    <cellStyle name="Normal 5 17 2 16 4 10" xfId="35318" xr:uid="{00000000-0005-0000-0000-000092890000}"/>
    <cellStyle name="Normal 5 17 2 16 4 2" xfId="35319" xr:uid="{00000000-0005-0000-0000-000093890000}"/>
    <cellStyle name="Normal 5 17 2 16 4 3" xfId="35320" xr:uid="{00000000-0005-0000-0000-000094890000}"/>
    <cellStyle name="Normal 5 17 2 16 4 4" xfId="35321" xr:uid="{00000000-0005-0000-0000-000095890000}"/>
    <cellStyle name="Normal 5 17 2 16 4 5" xfId="35322" xr:uid="{00000000-0005-0000-0000-000096890000}"/>
    <cellStyle name="Normal 5 17 2 16 4 6" xfId="35323" xr:uid="{00000000-0005-0000-0000-000097890000}"/>
    <cellStyle name="Normal 5 17 2 16 4 7" xfId="35324" xr:uid="{00000000-0005-0000-0000-000098890000}"/>
    <cellStyle name="Normal 5 17 2 16 4 8" xfId="35325" xr:uid="{00000000-0005-0000-0000-000099890000}"/>
    <cellStyle name="Normal 5 17 2 16 4 9" xfId="35326" xr:uid="{00000000-0005-0000-0000-00009A890000}"/>
    <cellStyle name="Normal 5 17 2 16 5" xfId="35327" xr:uid="{00000000-0005-0000-0000-00009B890000}"/>
    <cellStyle name="Normal 5 17 2 16 5 10" xfId="35328" xr:uid="{00000000-0005-0000-0000-00009C890000}"/>
    <cellStyle name="Normal 5 17 2 16 5 2" xfId="35329" xr:uid="{00000000-0005-0000-0000-00009D890000}"/>
    <cellStyle name="Normal 5 17 2 16 5 3" xfId="35330" xr:uid="{00000000-0005-0000-0000-00009E890000}"/>
    <cellStyle name="Normal 5 17 2 16 5 4" xfId="35331" xr:uid="{00000000-0005-0000-0000-00009F890000}"/>
    <cellStyle name="Normal 5 17 2 16 5 5" xfId="35332" xr:uid="{00000000-0005-0000-0000-0000A0890000}"/>
    <cellStyle name="Normal 5 17 2 16 5 6" xfId="35333" xr:uid="{00000000-0005-0000-0000-0000A1890000}"/>
    <cellStyle name="Normal 5 17 2 16 5 7" xfId="35334" xr:uid="{00000000-0005-0000-0000-0000A2890000}"/>
    <cellStyle name="Normal 5 17 2 16 5 8" xfId="35335" xr:uid="{00000000-0005-0000-0000-0000A3890000}"/>
    <cellStyle name="Normal 5 17 2 16 5 9" xfId="35336" xr:uid="{00000000-0005-0000-0000-0000A4890000}"/>
    <cellStyle name="Normal 5 17 2 16 6" xfId="35337" xr:uid="{00000000-0005-0000-0000-0000A5890000}"/>
    <cellStyle name="Normal 5 17 2 16 7" xfId="35338" xr:uid="{00000000-0005-0000-0000-0000A6890000}"/>
    <cellStyle name="Normal 5 17 2 16 8" xfId="35339" xr:uid="{00000000-0005-0000-0000-0000A7890000}"/>
    <cellStyle name="Normal 5 17 2 16 9" xfId="35340" xr:uid="{00000000-0005-0000-0000-0000A8890000}"/>
    <cellStyle name="Normal 5 17 2 17" xfId="35341" xr:uid="{00000000-0005-0000-0000-0000A9890000}"/>
    <cellStyle name="Normal 5 17 2 17 10" xfId="35342" xr:uid="{00000000-0005-0000-0000-0000AA890000}"/>
    <cellStyle name="Normal 5 17 2 17 11" xfId="35343" xr:uid="{00000000-0005-0000-0000-0000AB890000}"/>
    <cellStyle name="Normal 5 17 2 17 12" xfId="35344" xr:uid="{00000000-0005-0000-0000-0000AC890000}"/>
    <cellStyle name="Normal 5 17 2 17 13" xfId="35345" xr:uid="{00000000-0005-0000-0000-0000AD890000}"/>
    <cellStyle name="Normal 5 17 2 17 14" xfId="35346" xr:uid="{00000000-0005-0000-0000-0000AE890000}"/>
    <cellStyle name="Normal 5 17 2 17 2" xfId="35347" xr:uid="{00000000-0005-0000-0000-0000AF890000}"/>
    <cellStyle name="Normal 5 17 2 17 2 10" xfId="35348" xr:uid="{00000000-0005-0000-0000-0000B0890000}"/>
    <cellStyle name="Normal 5 17 2 17 2 2" xfId="35349" xr:uid="{00000000-0005-0000-0000-0000B1890000}"/>
    <cellStyle name="Normal 5 17 2 17 2 3" xfId="35350" xr:uid="{00000000-0005-0000-0000-0000B2890000}"/>
    <cellStyle name="Normal 5 17 2 17 2 4" xfId="35351" xr:uid="{00000000-0005-0000-0000-0000B3890000}"/>
    <cellStyle name="Normal 5 17 2 17 2 5" xfId="35352" xr:uid="{00000000-0005-0000-0000-0000B4890000}"/>
    <cellStyle name="Normal 5 17 2 17 2 6" xfId="35353" xr:uid="{00000000-0005-0000-0000-0000B5890000}"/>
    <cellStyle name="Normal 5 17 2 17 2 7" xfId="35354" xr:uid="{00000000-0005-0000-0000-0000B6890000}"/>
    <cellStyle name="Normal 5 17 2 17 2 8" xfId="35355" xr:uid="{00000000-0005-0000-0000-0000B7890000}"/>
    <cellStyle name="Normal 5 17 2 17 2 9" xfId="35356" xr:uid="{00000000-0005-0000-0000-0000B8890000}"/>
    <cellStyle name="Normal 5 17 2 17 3" xfId="35357" xr:uid="{00000000-0005-0000-0000-0000B9890000}"/>
    <cellStyle name="Normal 5 17 2 17 3 10" xfId="35358" xr:uid="{00000000-0005-0000-0000-0000BA890000}"/>
    <cellStyle name="Normal 5 17 2 17 3 2" xfId="35359" xr:uid="{00000000-0005-0000-0000-0000BB890000}"/>
    <cellStyle name="Normal 5 17 2 17 3 3" xfId="35360" xr:uid="{00000000-0005-0000-0000-0000BC890000}"/>
    <cellStyle name="Normal 5 17 2 17 3 4" xfId="35361" xr:uid="{00000000-0005-0000-0000-0000BD890000}"/>
    <cellStyle name="Normal 5 17 2 17 3 5" xfId="35362" xr:uid="{00000000-0005-0000-0000-0000BE890000}"/>
    <cellStyle name="Normal 5 17 2 17 3 6" xfId="35363" xr:uid="{00000000-0005-0000-0000-0000BF890000}"/>
    <cellStyle name="Normal 5 17 2 17 3 7" xfId="35364" xr:uid="{00000000-0005-0000-0000-0000C0890000}"/>
    <cellStyle name="Normal 5 17 2 17 3 8" xfId="35365" xr:uid="{00000000-0005-0000-0000-0000C1890000}"/>
    <cellStyle name="Normal 5 17 2 17 3 9" xfId="35366" xr:uid="{00000000-0005-0000-0000-0000C2890000}"/>
    <cellStyle name="Normal 5 17 2 17 4" xfId="35367" xr:uid="{00000000-0005-0000-0000-0000C3890000}"/>
    <cellStyle name="Normal 5 17 2 17 4 10" xfId="35368" xr:uid="{00000000-0005-0000-0000-0000C4890000}"/>
    <cellStyle name="Normal 5 17 2 17 4 2" xfId="35369" xr:uid="{00000000-0005-0000-0000-0000C5890000}"/>
    <cellStyle name="Normal 5 17 2 17 4 3" xfId="35370" xr:uid="{00000000-0005-0000-0000-0000C6890000}"/>
    <cellStyle name="Normal 5 17 2 17 4 4" xfId="35371" xr:uid="{00000000-0005-0000-0000-0000C7890000}"/>
    <cellStyle name="Normal 5 17 2 17 4 5" xfId="35372" xr:uid="{00000000-0005-0000-0000-0000C8890000}"/>
    <cellStyle name="Normal 5 17 2 17 4 6" xfId="35373" xr:uid="{00000000-0005-0000-0000-0000C9890000}"/>
    <cellStyle name="Normal 5 17 2 17 4 7" xfId="35374" xr:uid="{00000000-0005-0000-0000-0000CA890000}"/>
    <cellStyle name="Normal 5 17 2 17 4 8" xfId="35375" xr:uid="{00000000-0005-0000-0000-0000CB890000}"/>
    <cellStyle name="Normal 5 17 2 17 4 9" xfId="35376" xr:uid="{00000000-0005-0000-0000-0000CC890000}"/>
    <cellStyle name="Normal 5 17 2 17 5" xfId="35377" xr:uid="{00000000-0005-0000-0000-0000CD890000}"/>
    <cellStyle name="Normal 5 17 2 17 5 10" xfId="35378" xr:uid="{00000000-0005-0000-0000-0000CE890000}"/>
    <cellStyle name="Normal 5 17 2 17 5 2" xfId="35379" xr:uid="{00000000-0005-0000-0000-0000CF890000}"/>
    <cellStyle name="Normal 5 17 2 17 5 3" xfId="35380" xr:uid="{00000000-0005-0000-0000-0000D0890000}"/>
    <cellStyle name="Normal 5 17 2 17 5 4" xfId="35381" xr:uid="{00000000-0005-0000-0000-0000D1890000}"/>
    <cellStyle name="Normal 5 17 2 17 5 5" xfId="35382" xr:uid="{00000000-0005-0000-0000-0000D2890000}"/>
    <cellStyle name="Normal 5 17 2 17 5 6" xfId="35383" xr:uid="{00000000-0005-0000-0000-0000D3890000}"/>
    <cellStyle name="Normal 5 17 2 17 5 7" xfId="35384" xr:uid="{00000000-0005-0000-0000-0000D4890000}"/>
    <cellStyle name="Normal 5 17 2 17 5 8" xfId="35385" xr:uid="{00000000-0005-0000-0000-0000D5890000}"/>
    <cellStyle name="Normal 5 17 2 17 5 9" xfId="35386" xr:uid="{00000000-0005-0000-0000-0000D6890000}"/>
    <cellStyle name="Normal 5 17 2 17 6" xfId="35387" xr:uid="{00000000-0005-0000-0000-0000D7890000}"/>
    <cellStyle name="Normal 5 17 2 17 7" xfId="35388" xr:uid="{00000000-0005-0000-0000-0000D8890000}"/>
    <cellStyle name="Normal 5 17 2 17 8" xfId="35389" xr:uid="{00000000-0005-0000-0000-0000D9890000}"/>
    <cellStyle name="Normal 5 17 2 17 9" xfId="35390" xr:uid="{00000000-0005-0000-0000-0000DA890000}"/>
    <cellStyle name="Normal 5 17 2 18" xfId="35391" xr:uid="{00000000-0005-0000-0000-0000DB890000}"/>
    <cellStyle name="Normal 5 17 2 18 10" xfId="35392" xr:uid="{00000000-0005-0000-0000-0000DC890000}"/>
    <cellStyle name="Normal 5 17 2 18 11" xfId="35393" xr:uid="{00000000-0005-0000-0000-0000DD890000}"/>
    <cellStyle name="Normal 5 17 2 18 12" xfId="35394" xr:uid="{00000000-0005-0000-0000-0000DE890000}"/>
    <cellStyle name="Normal 5 17 2 18 13" xfId="35395" xr:uid="{00000000-0005-0000-0000-0000DF890000}"/>
    <cellStyle name="Normal 5 17 2 18 14" xfId="35396" xr:uid="{00000000-0005-0000-0000-0000E0890000}"/>
    <cellStyle name="Normal 5 17 2 18 2" xfId="35397" xr:uid="{00000000-0005-0000-0000-0000E1890000}"/>
    <cellStyle name="Normal 5 17 2 18 2 10" xfId="35398" xr:uid="{00000000-0005-0000-0000-0000E2890000}"/>
    <cellStyle name="Normal 5 17 2 18 2 2" xfId="35399" xr:uid="{00000000-0005-0000-0000-0000E3890000}"/>
    <cellStyle name="Normal 5 17 2 18 2 3" xfId="35400" xr:uid="{00000000-0005-0000-0000-0000E4890000}"/>
    <cellStyle name="Normal 5 17 2 18 2 4" xfId="35401" xr:uid="{00000000-0005-0000-0000-0000E5890000}"/>
    <cellStyle name="Normal 5 17 2 18 2 5" xfId="35402" xr:uid="{00000000-0005-0000-0000-0000E6890000}"/>
    <cellStyle name="Normal 5 17 2 18 2 6" xfId="35403" xr:uid="{00000000-0005-0000-0000-0000E7890000}"/>
    <cellStyle name="Normal 5 17 2 18 2 7" xfId="35404" xr:uid="{00000000-0005-0000-0000-0000E8890000}"/>
    <cellStyle name="Normal 5 17 2 18 2 8" xfId="35405" xr:uid="{00000000-0005-0000-0000-0000E9890000}"/>
    <cellStyle name="Normal 5 17 2 18 2 9" xfId="35406" xr:uid="{00000000-0005-0000-0000-0000EA890000}"/>
    <cellStyle name="Normal 5 17 2 18 3" xfId="35407" xr:uid="{00000000-0005-0000-0000-0000EB890000}"/>
    <cellStyle name="Normal 5 17 2 18 3 10" xfId="35408" xr:uid="{00000000-0005-0000-0000-0000EC890000}"/>
    <cellStyle name="Normal 5 17 2 18 3 2" xfId="35409" xr:uid="{00000000-0005-0000-0000-0000ED890000}"/>
    <cellStyle name="Normal 5 17 2 18 3 3" xfId="35410" xr:uid="{00000000-0005-0000-0000-0000EE890000}"/>
    <cellStyle name="Normal 5 17 2 18 3 4" xfId="35411" xr:uid="{00000000-0005-0000-0000-0000EF890000}"/>
    <cellStyle name="Normal 5 17 2 18 3 5" xfId="35412" xr:uid="{00000000-0005-0000-0000-0000F0890000}"/>
    <cellStyle name="Normal 5 17 2 18 3 6" xfId="35413" xr:uid="{00000000-0005-0000-0000-0000F1890000}"/>
    <cellStyle name="Normal 5 17 2 18 3 7" xfId="35414" xr:uid="{00000000-0005-0000-0000-0000F2890000}"/>
    <cellStyle name="Normal 5 17 2 18 3 8" xfId="35415" xr:uid="{00000000-0005-0000-0000-0000F3890000}"/>
    <cellStyle name="Normal 5 17 2 18 3 9" xfId="35416" xr:uid="{00000000-0005-0000-0000-0000F4890000}"/>
    <cellStyle name="Normal 5 17 2 18 4" xfId="35417" xr:uid="{00000000-0005-0000-0000-0000F5890000}"/>
    <cellStyle name="Normal 5 17 2 18 4 10" xfId="35418" xr:uid="{00000000-0005-0000-0000-0000F6890000}"/>
    <cellStyle name="Normal 5 17 2 18 4 2" xfId="35419" xr:uid="{00000000-0005-0000-0000-0000F7890000}"/>
    <cellStyle name="Normal 5 17 2 18 4 3" xfId="35420" xr:uid="{00000000-0005-0000-0000-0000F8890000}"/>
    <cellStyle name="Normal 5 17 2 18 4 4" xfId="35421" xr:uid="{00000000-0005-0000-0000-0000F9890000}"/>
    <cellStyle name="Normal 5 17 2 18 4 5" xfId="35422" xr:uid="{00000000-0005-0000-0000-0000FA890000}"/>
    <cellStyle name="Normal 5 17 2 18 4 6" xfId="35423" xr:uid="{00000000-0005-0000-0000-0000FB890000}"/>
    <cellStyle name="Normal 5 17 2 18 4 7" xfId="35424" xr:uid="{00000000-0005-0000-0000-0000FC890000}"/>
    <cellStyle name="Normal 5 17 2 18 4 8" xfId="35425" xr:uid="{00000000-0005-0000-0000-0000FD890000}"/>
    <cellStyle name="Normal 5 17 2 18 4 9" xfId="35426" xr:uid="{00000000-0005-0000-0000-0000FE890000}"/>
    <cellStyle name="Normal 5 17 2 18 5" xfId="35427" xr:uid="{00000000-0005-0000-0000-0000FF890000}"/>
    <cellStyle name="Normal 5 17 2 18 5 10" xfId="35428" xr:uid="{00000000-0005-0000-0000-0000008A0000}"/>
    <cellStyle name="Normal 5 17 2 18 5 2" xfId="35429" xr:uid="{00000000-0005-0000-0000-0000018A0000}"/>
    <cellStyle name="Normal 5 17 2 18 5 3" xfId="35430" xr:uid="{00000000-0005-0000-0000-0000028A0000}"/>
    <cellStyle name="Normal 5 17 2 18 5 4" xfId="35431" xr:uid="{00000000-0005-0000-0000-0000038A0000}"/>
    <cellStyle name="Normal 5 17 2 18 5 5" xfId="35432" xr:uid="{00000000-0005-0000-0000-0000048A0000}"/>
    <cellStyle name="Normal 5 17 2 18 5 6" xfId="35433" xr:uid="{00000000-0005-0000-0000-0000058A0000}"/>
    <cellStyle name="Normal 5 17 2 18 5 7" xfId="35434" xr:uid="{00000000-0005-0000-0000-0000068A0000}"/>
    <cellStyle name="Normal 5 17 2 18 5 8" xfId="35435" xr:uid="{00000000-0005-0000-0000-0000078A0000}"/>
    <cellStyle name="Normal 5 17 2 18 5 9" xfId="35436" xr:uid="{00000000-0005-0000-0000-0000088A0000}"/>
    <cellStyle name="Normal 5 17 2 18 6" xfId="35437" xr:uid="{00000000-0005-0000-0000-0000098A0000}"/>
    <cellStyle name="Normal 5 17 2 18 7" xfId="35438" xr:uid="{00000000-0005-0000-0000-00000A8A0000}"/>
    <cellStyle name="Normal 5 17 2 18 8" xfId="35439" xr:uid="{00000000-0005-0000-0000-00000B8A0000}"/>
    <cellStyle name="Normal 5 17 2 18 9" xfId="35440" xr:uid="{00000000-0005-0000-0000-00000C8A0000}"/>
    <cellStyle name="Normal 5 17 2 19" xfId="35441" xr:uid="{00000000-0005-0000-0000-00000D8A0000}"/>
    <cellStyle name="Normal 5 17 2 19 10" xfId="35442" xr:uid="{00000000-0005-0000-0000-00000E8A0000}"/>
    <cellStyle name="Normal 5 17 2 19 11" xfId="35443" xr:uid="{00000000-0005-0000-0000-00000F8A0000}"/>
    <cellStyle name="Normal 5 17 2 19 12" xfId="35444" xr:uid="{00000000-0005-0000-0000-0000108A0000}"/>
    <cellStyle name="Normal 5 17 2 19 13" xfId="35445" xr:uid="{00000000-0005-0000-0000-0000118A0000}"/>
    <cellStyle name="Normal 5 17 2 19 14" xfId="35446" xr:uid="{00000000-0005-0000-0000-0000128A0000}"/>
    <cellStyle name="Normal 5 17 2 19 2" xfId="35447" xr:uid="{00000000-0005-0000-0000-0000138A0000}"/>
    <cellStyle name="Normal 5 17 2 19 2 10" xfId="35448" xr:uid="{00000000-0005-0000-0000-0000148A0000}"/>
    <cellStyle name="Normal 5 17 2 19 2 2" xfId="35449" xr:uid="{00000000-0005-0000-0000-0000158A0000}"/>
    <cellStyle name="Normal 5 17 2 19 2 3" xfId="35450" xr:uid="{00000000-0005-0000-0000-0000168A0000}"/>
    <cellStyle name="Normal 5 17 2 19 2 4" xfId="35451" xr:uid="{00000000-0005-0000-0000-0000178A0000}"/>
    <cellStyle name="Normal 5 17 2 19 2 5" xfId="35452" xr:uid="{00000000-0005-0000-0000-0000188A0000}"/>
    <cellStyle name="Normal 5 17 2 19 2 6" xfId="35453" xr:uid="{00000000-0005-0000-0000-0000198A0000}"/>
    <cellStyle name="Normal 5 17 2 19 2 7" xfId="35454" xr:uid="{00000000-0005-0000-0000-00001A8A0000}"/>
    <cellStyle name="Normal 5 17 2 19 2 8" xfId="35455" xr:uid="{00000000-0005-0000-0000-00001B8A0000}"/>
    <cellStyle name="Normal 5 17 2 19 2 9" xfId="35456" xr:uid="{00000000-0005-0000-0000-00001C8A0000}"/>
    <cellStyle name="Normal 5 17 2 19 3" xfId="35457" xr:uid="{00000000-0005-0000-0000-00001D8A0000}"/>
    <cellStyle name="Normal 5 17 2 19 3 10" xfId="35458" xr:uid="{00000000-0005-0000-0000-00001E8A0000}"/>
    <cellStyle name="Normal 5 17 2 19 3 2" xfId="35459" xr:uid="{00000000-0005-0000-0000-00001F8A0000}"/>
    <cellStyle name="Normal 5 17 2 19 3 3" xfId="35460" xr:uid="{00000000-0005-0000-0000-0000208A0000}"/>
    <cellStyle name="Normal 5 17 2 19 3 4" xfId="35461" xr:uid="{00000000-0005-0000-0000-0000218A0000}"/>
    <cellStyle name="Normal 5 17 2 19 3 5" xfId="35462" xr:uid="{00000000-0005-0000-0000-0000228A0000}"/>
    <cellStyle name="Normal 5 17 2 19 3 6" xfId="35463" xr:uid="{00000000-0005-0000-0000-0000238A0000}"/>
    <cellStyle name="Normal 5 17 2 19 3 7" xfId="35464" xr:uid="{00000000-0005-0000-0000-0000248A0000}"/>
    <cellStyle name="Normal 5 17 2 19 3 8" xfId="35465" xr:uid="{00000000-0005-0000-0000-0000258A0000}"/>
    <cellStyle name="Normal 5 17 2 19 3 9" xfId="35466" xr:uid="{00000000-0005-0000-0000-0000268A0000}"/>
    <cellStyle name="Normal 5 17 2 19 4" xfId="35467" xr:uid="{00000000-0005-0000-0000-0000278A0000}"/>
    <cellStyle name="Normal 5 17 2 19 4 10" xfId="35468" xr:uid="{00000000-0005-0000-0000-0000288A0000}"/>
    <cellStyle name="Normal 5 17 2 19 4 2" xfId="35469" xr:uid="{00000000-0005-0000-0000-0000298A0000}"/>
    <cellStyle name="Normal 5 17 2 19 4 3" xfId="35470" xr:uid="{00000000-0005-0000-0000-00002A8A0000}"/>
    <cellStyle name="Normal 5 17 2 19 4 4" xfId="35471" xr:uid="{00000000-0005-0000-0000-00002B8A0000}"/>
    <cellStyle name="Normal 5 17 2 19 4 5" xfId="35472" xr:uid="{00000000-0005-0000-0000-00002C8A0000}"/>
    <cellStyle name="Normal 5 17 2 19 4 6" xfId="35473" xr:uid="{00000000-0005-0000-0000-00002D8A0000}"/>
    <cellStyle name="Normal 5 17 2 19 4 7" xfId="35474" xr:uid="{00000000-0005-0000-0000-00002E8A0000}"/>
    <cellStyle name="Normal 5 17 2 19 4 8" xfId="35475" xr:uid="{00000000-0005-0000-0000-00002F8A0000}"/>
    <cellStyle name="Normal 5 17 2 19 4 9" xfId="35476" xr:uid="{00000000-0005-0000-0000-0000308A0000}"/>
    <cellStyle name="Normal 5 17 2 19 5" xfId="35477" xr:uid="{00000000-0005-0000-0000-0000318A0000}"/>
    <cellStyle name="Normal 5 17 2 19 5 10" xfId="35478" xr:uid="{00000000-0005-0000-0000-0000328A0000}"/>
    <cellStyle name="Normal 5 17 2 19 5 2" xfId="35479" xr:uid="{00000000-0005-0000-0000-0000338A0000}"/>
    <cellStyle name="Normal 5 17 2 19 5 3" xfId="35480" xr:uid="{00000000-0005-0000-0000-0000348A0000}"/>
    <cellStyle name="Normal 5 17 2 19 5 4" xfId="35481" xr:uid="{00000000-0005-0000-0000-0000358A0000}"/>
    <cellStyle name="Normal 5 17 2 19 5 5" xfId="35482" xr:uid="{00000000-0005-0000-0000-0000368A0000}"/>
    <cellStyle name="Normal 5 17 2 19 5 6" xfId="35483" xr:uid="{00000000-0005-0000-0000-0000378A0000}"/>
    <cellStyle name="Normal 5 17 2 19 5 7" xfId="35484" xr:uid="{00000000-0005-0000-0000-0000388A0000}"/>
    <cellStyle name="Normal 5 17 2 19 5 8" xfId="35485" xr:uid="{00000000-0005-0000-0000-0000398A0000}"/>
    <cellStyle name="Normal 5 17 2 19 5 9" xfId="35486" xr:uid="{00000000-0005-0000-0000-00003A8A0000}"/>
    <cellStyle name="Normal 5 17 2 19 6" xfId="35487" xr:uid="{00000000-0005-0000-0000-00003B8A0000}"/>
    <cellStyle name="Normal 5 17 2 19 7" xfId="35488" xr:uid="{00000000-0005-0000-0000-00003C8A0000}"/>
    <cellStyle name="Normal 5 17 2 19 8" xfId="35489" xr:uid="{00000000-0005-0000-0000-00003D8A0000}"/>
    <cellStyle name="Normal 5 17 2 19 9" xfId="35490" xr:uid="{00000000-0005-0000-0000-00003E8A0000}"/>
    <cellStyle name="Normal 5 17 2 2" xfId="35491" xr:uid="{00000000-0005-0000-0000-00003F8A0000}"/>
    <cellStyle name="Normal 5 17 2 2 10" xfId="35492" xr:uid="{00000000-0005-0000-0000-0000408A0000}"/>
    <cellStyle name="Normal 5 17 2 2 11" xfId="35493" xr:uid="{00000000-0005-0000-0000-0000418A0000}"/>
    <cellStyle name="Normal 5 17 2 2 12" xfId="35494" xr:uid="{00000000-0005-0000-0000-0000428A0000}"/>
    <cellStyle name="Normal 5 17 2 2 13" xfId="35495" xr:uid="{00000000-0005-0000-0000-0000438A0000}"/>
    <cellStyle name="Normal 5 17 2 2 14" xfId="35496" xr:uid="{00000000-0005-0000-0000-0000448A0000}"/>
    <cellStyle name="Normal 5 17 2 2 15" xfId="35497" xr:uid="{00000000-0005-0000-0000-0000458A0000}"/>
    <cellStyle name="Normal 5 17 2 2 16" xfId="35498" xr:uid="{00000000-0005-0000-0000-0000468A0000}"/>
    <cellStyle name="Normal 5 17 2 2 2" xfId="35499" xr:uid="{00000000-0005-0000-0000-0000478A0000}"/>
    <cellStyle name="Normal 5 17 2 2 2 10" xfId="35500" xr:uid="{00000000-0005-0000-0000-0000488A0000}"/>
    <cellStyle name="Normal 5 17 2 2 2 2" xfId="35501" xr:uid="{00000000-0005-0000-0000-0000498A0000}"/>
    <cellStyle name="Normal 5 17 2 2 2 3" xfId="35502" xr:uid="{00000000-0005-0000-0000-00004A8A0000}"/>
    <cellStyle name="Normal 5 17 2 2 2 4" xfId="35503" xr:uid="{00000000-0005-0000-0000-00004B8A0000}"/>
    <cellStyle name="Normal 5 17 2 2 2 5" xfId="35504" xr:uid="{00000000-0005-0000-0000-00004C8A0000}"/>
    <cellStyle name="Normal 5 17 2 2 2 6" xfId="35505" xr:uid="{00000000-0005-0000-0000-00004D8A0000}"/>
    <cellStyle name="Normal 5 17 2 2 2 7" xfId="35506" xr:uid="{00000000-0005-0000-0000-00004E8A0000}"/>
    <cellStyle name="Normal 5 17 2 2 2 8" xfId="35507" xr:uid="{00000000-0005-0000-0000-00004F8A0000}"/>
    <cellStyle name="Normal 5 17 2 2 2 9" xfId="35508" xr:uid="{00000000-0005-0000-0000-0000508A0000}"/>
    <cellStyle name="Normal 5 17 2 2 3" xfId="35509" xr:uid="{00000000-0005-0000-0000-0000518A0000}"/>
    <cellStyle name="Normal 5 17 2 2 3 10" xfId="35510" xr:uid="{00000000-0005-0000-0000-0000528A0000}"/>
    <cellStyle name="Normal 5 17 2 2 3 2" xfId="35511" xr:uid="{00000000-0005-0000-0000-0000538A0000}"/>
    <cellStyle name="Normal 5 17 2 2 3 3" xfId="35512" xr:uid="{00000000-0005-0000-0000-0000548A0000}"/>
    <cellStyle name="Normal 5 17 2 2 3 4" xfId="35513" xr:uid="{00000000-0005-0000-0000-0000558A0000}"/>
    <cellStyle name="Normal 5 17 2 2 3 5" xfId="35514" xr:uid="{00000000-0005-0000-0000-0000568A0000}"/>
    <cellStyle name="Normal 5 17 2 2 3 6" xfId="35515" xr:uid="{00000000-0005-0000-0000-0000578A0000}"/>
    <cellStyle name="Normal 5 17 2 2 3 7" xfId="35516" xr:uid="{00000000-0005-0000-0000-0000588A0000}"/>
    <cellStyle name="Normal 5 17 2 2 3 8" xfId="35517" xr:uid="{00000000-0005-0000-0000-0000598A0000}"/>
    <cellStyle name="Normal 5 17 2 2 3 9" xfId="35518" xr:uid="{00000000-0005-0000-0000-00005A8A0000}"/>
    <cellStyle name="Normal 5 17 2 2 4" xfId="35519" xr:uid="{00000000-0005-0000-0000-00005B8A0000}"/>
    <cellStyle name="Normal 5 17 2 2 4 10" xfId="35520" xr:uid="{00000000-0005-0000-0000-00005C8A0000}"/>
    <cellStyle name="Normal 5 17 2 2 4 2" xfId="35521" xr:uid="{00000000-0005-0000-0000-00005D8A0000}"/>
    <cellStyle name="Normal 5 17 2 2 4 3" xfId="35522" xr:uid="{00000000-0005-0000-0000-00005E8A0000}"/>
    <cellStyle name="Normal 5 17 2 2 4 4" xfId="35523" xr:uid="{00000000-0005-0000-0000-00005F8A0000}"/>
    <cellStyle name="Normal 5 17 2 2 4 5" xfId="35524" xr:uid="{00000000-0005-0000-0000-0000608A0000}"/>
    <cellStyle name="Normal 5 17 2 2 4 6" xfId="35525" xr:uid="{00000000-0005-0000-0000-0000618A0000}"/>
    <cellStyle name="Normal 5 17 2 2 4 7" xfId="35526" xr:uid="{00000000-0005-0000-0000-0000628A0000}"/>
    <cellStyle name="Normal 5 17 2 2 4 8" xfId="35527" xr:uid="{00000000-0005-0000-0000-0000638A0000}"/>
    <cellStyle name="Normal 5 17 2 2 4 9" xfId="35528" xr:uid="{00000000-0005-0000-0000-0000648A0000}"/>
    <cellStyle name="Normal 5 17 2 2 5" xfId="35529" xr:uid="{00000000-0005-0000-0000-0000658A0000}"/>
    <cellStyle name="Normal 5 17 2 2 5 10" xfId="35530" xr:uid="{00000000-0005-0000-0000-0000668A0000}"/>
    <cellStyle name="Normal 5 17 2 2 5 2" xfId="35531" xr:uid="{00000000-0005-0000-0000-0000678A0000}"/>
    <cellStyle name="Normal 5 17 2 2 5 3" xfId="35532" xr:uid="{00000000-0005-0000-0000-0000688A0000}"/>
    <cellStyle name="Normal 5 17 2 2 5 4" xfId="35533" xr:uid="{00000000-0005-0000-0000-0000698A0000}"/>
    <cellStyle name="Normal 5 17 2 2 5 5" xfId="35534" xr:uid="{00000000-0005-0000-0000-00006A8A0000}"/>
    <cellStyle name="Normal 5 17 2 2 5 6" xfId="35535" xr:uid="{00000000-0005-0000-0000-00006B8A0000}"/>
    <cellStyle name="Normal 5 17 2 2 5 7" xfId="35536" xr:uid="{00000000-0005-0000-0000-00006C8A0000}"/>
    <cellStyle name="Normal 5 17 2 2 5 8" xfId="35537" xr:uid="{00000000-0005-0000-0000-00006D8A0000}"/>
    <cellStyle name="Normal 5 17 2 2 5 9" xfId="35538" xr:uid="{00000000-0005-0000-0000-00006E8A0000}"/>
    <cellStyle name="Normal 5 17 2 2 6" xfId="35539" xr:uid="{00000000-0005-0000-0000-00006F8A0000}"/>
    <cellStyle name="Normal 5 17 2 2 7" xfId="35540" xr:uid="{00000000-0005-0000-0000-0000708A0000}"/>
    <cellStyle name="Normal 5 17 2 2 8" xfId="35541" xr:uid="{00000000-0005-0000-0000-0000718A0000}"/>
    <cellStyle name="Normal 5 17 2 2 9" xfId="35542" xr:uid="{00000000-0005-0000-0000-0000728A0000}"/>
    <cellStyle name="Normal 5 17 2 20" xfId="35543" xr:uid="{00000000-0005-0000-0000-0000738A0000}"/>
    <cellStyle name="Normal 5 17 2 20 10" xfId="35544" xr:uid="{00000000-0005-0000-0000-0000748A0000}"/>
    <cellStyle name="Normal 5 17 2 20 11" xfId="35545" xr:uid="{00000000-0005-0000-0000-0000758A0000}"/>
    <cellStyle name="Normal 5 17 2 20 12" xfId="35546" xr:uid="{00000000-0005-0000-0000-0000768A0000}"/>
    <cellStyle name="Normal 5 17 2 20 13" xfId="35547" xr:uid="{00000000-0005-0000-0000-0000778A0000}"/>
    <cellStyle name="Normal 5 17 2 20 14" xfId="35548" xr:uid="{00000000-0005-0000-0000-0000788A0000}"/>
    <cellStyle name="Normal 5 17 2 20 2" xfId="35549" xr:uid="{00000000-0005-0000-0000-0000798A0000}"/>
    <cellStyle name="Normal 5 17 2 20 2 10" xfId="35550" xr:uid="{00000000-0005-0000-0000-00007A8A0000}"/>
    <cellStyle name="Normal 5 17 2 20 2 2" xfId="35551" xr:uid="{00000000-0005-0000-0000-00007B8A0000}"/>
    <cellStyle name="Normal 5 17 2 20 2 3" xfId="35552" xr:uid="{00000000-0005-0000-0000-00007C8A0000}"/>
    <cellStyle name="Normal 5 17 2 20 2 4" xfId="35553" xr:uid="{00000000-0005-0000-0000-00007D8A0000}"/>
    <cellStyle name="Normal 5 17 2 20 2 5" xfId="35554" xr:uid="{00000000-0005-0000-0000-00007E8A0000}"/>
    <cellStyle name="Normal 5 17 2 20 2 6" xfId="35555" xr:uid="{00000000-0005-0000-0000-00007F8A0000}"/>
    <cellStyle name="Normal 5 17 2 20 2 7" xfId="35556" xr:uid="{00000000-0005-0000-0000-0000808A0000}"/>
    <cellStyle name="Normal 5 17 2 20 2 8" xfId="35557" xr:uid="{00000000-0005-0000-0000-0000818A0000}"/>
    <cellStyle name="Normal 5 17 2 20 2 9" xfId="35558" xr:uid="{00000000-0005-0000-0000-0000828A0000}"/>
    <cellStyle name="Normal 5 17 2 20 3" xfId="35559" xr:uid="{00000000-0005-0000-0000-0000838A0000}"/>
    <cellStyle name="Normal 5 17 2 20 3 10" xfId="35560" xr:uid="{00000000-0005-0000-0000-0000848A0000}"/>
    <cellStyle name="Normal 5 17 2 20 3 2" xfId="35561" xr:uid="{00000000-0005-0000-0000-0000858A0000}"/>
    <cellStyle name="Normal 5 17 2 20 3 3" xfId="35562" xr:uid="{00000000-0005-0000-0000-0000868A0000}"/>
    <cellStyle name="Normal 5 17 2 20 3 4" xfId="35563" xr:uid="{00000000-0005-0000-0000-0000878A0000}"/>
    <cellStyle name="Normal 5 17 2 20 3 5" xfId="35564" xr:uid="{00000000-0005-0000-0000-0000888A0000}"/>
    <cellStyle name="Normal 5 17 2 20 3 6" xfId="35565" xr:uid="{00000000-0005-0000-0000-0000898A0000}"/>
    <cellStyle name="Normal 5 17 2 20 3 7" xfId="35566" xr:uid="{00000000-0005-0000-0000-00008A8A0000}"/>
    <cellStyle name="Normal 5 17 2 20 3 8" xfId="35567" xr:uid="{00000000-0005-0000-0000-00008B8A0000}"/>
    <cellStyle name="Normal 5 17 2 20 3 9" xfId="35568" xr:uid="{00000000-0005-0000-0000-00008C8A0000}"/>
    <cellStyle name="Normal 5 17 2 20 4" xfId="35569" xr:uid="{00000000-0005-0000-0000-00008D8A0000}"/>
    <cellStyle name="Normal 5 17 2 20 4 10" xfId="35570" xr:uid="{00000000-0005-0000-0000-00008E8A0000}"/>
    <cellStyle name="Normal 5 17 2 20 4 2" xfId="35571" xr:uid="{00000000-0005-0000-0000-00008F8A0000}"/>
    <cellStyle name="Normal 5 17 2 20 4 3" xfId="35572" xr:uid="{00000000-0005-0000-0000-0000908A0000}"/>
    <cellStyle name="Normal 5 17 2 20 4 4" xfId="35573" xr:uid="{00000000-0005-0000-0000-0000918A0000}"/>
    <cellStyle name="Normal 5 17 2 20 4 5" xfId="35574" xr:uid="{00000000-0005-0000-0000-0000928A0000}"/>
    <cellStyle name="Normal 5 17 2 20 4 6" xfId="35575" xr:uid="{00000000-0005-0000-0000-0000938A0000}"/>
    <cellStyle name="Normal 5 17 2 20 4 7" xfId="35576" xr:uid="{00000000-0005-0000-0000-0000948A0000}"/>
    <cellStyle name="Normal 5 17 2 20 4 8" xfId="35577" xr:uid="{00000000-0005-0000-0000-0000958A0000}"/>
    <cellStyle name="Normal 5 17 2 20 4 9" xfId="35578" xr:uid="{00000000-0005-0000-0000-0000968A0000}"/>
    <cellStyle name="Normal 5 17 2 20 5" xfId="35579" xr:uid="{00000000-0005-0000-0000-0000978A0000}"/>
    <cellStyle name="Normal 5 17 2 20 5 10" xfId="35580" xr:uid="{00000000-0005-0000-0000-0000988A0000}"/>
    <cellStyle name="Normal 5 17 2 20 5 2" xfId="35581" xr:uid="{00000000-0005-0000-0000-0000998A0000}"/>
    <cellStyle name="Normal 5 17 2 20 5 3" xfId="35582" xr:uid="{00000000-0005-0000-0000-00009A8A0000}"/>
    <cellStyle name="Normal 5 17 2 20 5 4" xfId="35583" xr:uid="{00000000-0005-0000-0000-00009B8A0000}"/>
    <cellStyle name="Normal 5 17 2 20 5 5" xfId="35584" xr:uid="{00000000-0005-0000-0000-00009C8A0000}"/>
    <cellStyle name="Normal 5 17 2 20 5 6" xfId="35585" xr:uid="{00000000-0005-0000-0000-00009D8A0000}"/>
    <cellStyle name="Normal 5 17 2 20 5 7" xfId="35586" xr:uid="{00000000-0005-0000-0000-00009E8A0000}"/>
    <cellStyle name="Normal 5 17 2 20 5 8" xfId="35587" xr:uid="{00000000-0005-0000-0000-00009F8A0000}"/>
    <cellStyle name="Normal 5 17 2 20 5 9" xfId="35588" xr:uid="{00000000-0005-0000-0000-0000A08A0000}"/>
    <cellStyle name="Normal 5 17 2 20 6" xfId="35589" xr:uid="{00000000-0005-0000-0000-0000A18A0000}"/>
    <cellStyle name="Normal 5 17 2 20 7" xfId="35590" xr:uid="{00000000-0005-0000-0000-0000A28A0000}"/>
    <cellStyle name="Normal 5 17 2 20 8" xfId="35591" xr:uid="{00000000-0005-0000-0000-0000A38A0000}"/>
    <cellStyle name="Normal 5 17 2 20 9" xfId="35592" xr:uid="{00000000-0005-0000-0000-0000A48A0000}"/>
    <cellStyle name="Normal 5 17 2 21" xfId="35593" xr:uid="{00000000-0005-0000-0000-0000A58A0000}"/>
    <cellStyle name="Normal 5 17 2 21 10" xfId="35594" xr:uid="{00000000-0005-0000-0000-0000A68A0000}"/>
    <cellStyle name="Normal 5 17 2 21 11" xfId="35595" xr:uid="{00000000-0005-0000-0000-0000A78A0000}"/>
    <cellStyle name="Normal 5 17 2 21 12" xfId="35596" xr:uid="{00000000-0005-0000-0000-0000A88A0000}"/>
    <cellStyle name="Normal 5 17 2 21 13" xfId="35597" xr:uid="{00000000-0005-0000-0000-0000A98A0000}"/>
    <cellStyle name="Normal 5 17 2 21 14" xfId="35598" xr:uid="{00000000-0005-0000-0000-0000AA8A0000}"/>
    <cellStyle name="Normal 5 17 2 21 2" xfId="35599" xr:uid="{00000000-0005-0000-0000-0000AB8A0000}"/>
    <cellStyle name="Normal 5 17 2 21 2 10" xfId="35600" xr:uid="{00000000-0005-0000-0000-0000AC8A0000}"/>
    <cellStyle name="Normal 5 17 2 21 2 2" xfId="35601" xr:uid="{00000000-0005-0000-0000-0000AD8A0000}"/>
    <cellStyle name="Normal 5 17 2 21 2 3" xfId="35602" xr:uid="{00000000-0005-0000-0000-0000AE8A0000}"/>
    <cellStyle name="Normal 5 17 2 21 2 4" xfId="35603" xr:uid="{00000000-0005-0000-0000-0000AF8A0000}"/>
    <cellStyle name="Normal 5 17 2 21 2 5" xfId="35604" xr:uid="{00000000-0005-0000-0000-0000B08A0000}"/>
    <cellStyle name="Normal 5 17 2 21 2 6" xfId="35605" xr:uid="{00000000-0005-0000-0000-0000B18A0000}"/>
    <cellStyle name="Normal 5 17 2 21 2 7" xfId="35606" xr:uid="{00000000-0005-0000-0000-0000B28A0000}"/>
    <cellStyle name="Normal 5 17 2 21 2 8" xfId="35607" xr:uid="{00000000-0005-0000-0000-0000B38A0000}"/>
    <cellStyle name="Normal 5 17 2 21 2 9" xfId="35608" xr:uid="{00000000-0005-0000-0000-0000B48A0000}"/>
    <cellStyle name="Normal 5 17 2 21 3" xfId="35609" xr:uid="{00000000-0005-0000-0000-0000B58A0000}"/>
    <cellStyle name="Normal 5 17 2 21 3 10" xfId="35610" xr:uid="{00000000-0005-0000-0000-0000B68A0000}"/>
    <cellStyle name="Normal 5 17 2 21 3 2" xfId="35611" xr:uid="{00000000-0005-0000-0000-0000B78A0000}"/>
    <cellStyle name="Normal 5 17 2 21 3 3" xfId="35612" xr:uid="{00000000-0005-0000-0000-0000B88A0000}"/>
    <cellStyle name="Normal 5 17 2 21 3 4" xfId="35613" xr:uid="{00000000-0005-0000-0000-0000B98A0000}"/>
    <cellStyle name="Normal 5 17 2 21 3 5" xfId="35614" xr:uid="{00000000-0005-0000-0000-0000BA8A0000}"/>
    <cellStyle name="Normal 5 17 2 21 3 6" xfId="35615" xr:uid="{00000000-0005-0000-0000-0000BB8A0000}"/>
    <cellStyle name="Normal 5 17 2 21 3 7" xfId="35616" xr:uid="{00000000-0005-0000-0000-0000BC8A0000}"/>
    <cellStyle name="Normal 5 17 2 21 3 8" xfId="35617" xr:uid="{00000000-0005-0000-0000-0000BD8A0000}"/>
    <cellStyle name="Normal 5 17 2 21 3 9" xfId="35618" xr:uid="{00000000-0005-0000-0000-0000BE8A0000}"/>
    <cellStyle name="Normal 5 17 2 21 4" xfId="35619" xr:uid="{00000000-0005-0000-0000-0000BF8A0000}"/>
    <cellStyle name="Normal 5 17 2 21 4 10" xfId="35620" xr:uid="{00000000-0005-0000-0000-0000C08A0000}"/>
    <cellStyle name="Normal 5 17 2 21 4 2" xfId="35621" xr:uid="{00000000-0005-0000-0000-0000C18A0000}"/>
    <cellStyle name="Normal 5 17 2 21 4 3" xfId="35622" xr:uid="{00000000-0005-0000-0000-0000C28A0000}"/>
    <cellStyle name="Normal 5 17 2 21 4 4" xfId="35623" xr:uid="{00000000-0005-0000-0000-0000C38A0000}"/>
    <cellStyle name="Normal 5 17 2 21 4 5" xfId="35624" xr:uid="{00000000-0005-0000-0000-0000C48A0000}"/>
    <cellStyle name="Normal 5 17 2 21 4 6" xfId="35625" xr:uid="{00000000-0005-0000-0000-0000C58A0000}"/>
    <cellStyle name="Normal 5 17 2 21 4 7" xfId="35626" xr:uid="{00000000-0005-0000-0000-0000C68A0000}"/>
    <cellStyle name="Normal 5 17 2 21 4 8" xfId="35627" xr:uid="{00000000-0005-0000-0000-0000C78A0000}"/>
    <cellStyle name="Normal 5 17 2 21 4 9" xfId="35628" xr:uid="{00000000-0005-0000-0000-0000C88A0000}"/>
    <cellStyle name="Normal 5 17 2 21 5" xfId="35629" xr:uid="{00000000-0005-0000-0000-0000C98A0000}"/>
    <cellStyle name="Normal 5 17 2 21 5 10" xfId="35630" xr:uid="{00000000-0005-0000-0000-0000CA8A0000}"/>
    <cellStyle name="Normal 5 17 2 21 5 2" xfId="35631" xr:uid="{00000000-0005-0000-0000-0000CB8A0000}"/>
    <cellStyle name="Normal 5 17 2 21 5 3" xfId="35632" xr:uid="{00000000-0005-0000-0000-0000CC8A0000}"/>
    <cellStyle name="Normal 5 17 2 21 5 4" xfId="35633" xr:uid="{00000000-0005-0000-0000-0000CD8A0000}"/>
    <cellStyle name="Normal 5 17 2 21 5 5" xfId="35634" xr:uid="{00000000-0005-0000-0000-0000CE8A0000}"/>
    <cellStyle name="Normal 5 17 2 21 5 6" xfId="35635" xr:uid="{00000000-0005-0000-0000-0000CF8A0000}"/>
    <cellStyle name="Normal 5 17 2 21 5 7" xfId="35636" xr:uid="{00000000-0005-0000-0000-0000D08A0000}"/>
    <cellStyle name="Normal 5 17 2 21 5 8" xfId="35637" xr:uid="{00000000-0005-0000-0000-0000D18A0000}"/>
    <cellStyle name="Normal 5 17 2 21 5 9" xfId="35638" xr:uid="{00000000-0005-0000-0000-0000D28A0000}"/>
    <cellStyle name="Normal 5 17 2 21 6" xfId="35639" xr:uid="{00000000-0005-0000-0000-0000D38A0000}"/>
    <cellStyle name="Normal 5 17 2 21 7" xfId="35640" xr:uid="{00000000-0005-0000-0000-0000D48A0000}"/>
    <cellStyle name="Normal 5 17 2 21 8" xfId="35641" xr:uid="{00000000-0005-0000-0000-0000D58A0000}"/>
    <cellStyle name="Normal 5 17 2 21 9" xfId="35642" xr:uid="{00000000-0005-0000-0000-0000D68A0000}"/>
    <cellStyle name="Normal 5 17 2 22" xfId="35643" xr:uid="{00000000-0005-0000-0000-0000D78A0000}"/>
    <cellStyle name="Normal 5 17 2 22 10" xfId="35644" xr:uid="{00000000-0005-0000-0000-0000D88A0000}"/>
    <cellStyle name="Normal 5 17 2 22 11" xfId="35645" xr:uid="{00000000-0005-0000-0000-0000D98A0000}"/>
    <cellStyle name="Normal 5 17 2 22 12" xfId="35646" xr:uid="{00000000-0005-0000-0000-0000DA8A0000}"/>
    <cellStyle name="Normal 5 17 2 22 13" xfId="35647" xr:uid="{00000000-0005-0000-0000-0000DB8A0000}"/>
    <cellStyle name="Normal 5 17 2 22 14" xfId="35648" xr:uid="{00000000-0005-0000-0000-0000DC8A0000}"/>
    <cellStyle name="Normal 5 17 2 22 2" xfId="35649" xr:uid="{00000000-0005-0000-0000-0000DD8A0000}"/>
    <cellStyle name="Normal 5 17 2 22 2 10" xfId="35650" xr:uid="{00000000-0005-0000-0000-0000DE8A0000}"/>
    <cellStyle name="Normal 5 17 2 22 2 2" xfId="35651" xr:uid="{00000000-0005-0000-0000-0000DF8A0000}"/>
    <cellStyle name="Normal 5 17 2 22 2 3" xfId="35652" xr:uid="{00000000-0005-0000-0000-0000E08A0000}"/>
    <cellStyle name="Normal 5 17 2 22 2 4" xfId="35653" xr:uid="{00000000-0005-0000-0000-0000E18A0000}"/>
    <cellStyle name="Normal 5 17 2 22 2 5" xfId="35654" xr:uid="{00000000-0005-0000-0000-0000E28A0000}"/>
    <cellStyle name="Normal 5 17 2 22 2 6" xfId="35655" xr:uid="{00000000-0005-0000-0000-0000E38A0000}"/>
    <cellStyle name="Normal 5 17 2 22 2 7" xfId="35656" xr:uid="{00000000-0005-0000-0000-0000E48A0000}"/>
    <cellStyle name="Normal 5 17 2 22 2 8" xfId="35657" xr:uid="{00000000-0005-0000-0000-0000E58A0000}"/>
    <cellStyle name="Normal 5 17 2 22 2 9" xfId="35658" xr:uid="{00000000-0005-0000-0000-0000E68A0000}"/>
    <cellStyle name="Normal 5 17 2 22 3" xfId="35659" xr:uid="{00000000-0005-0000-0000-0000E78A0000}"/>
    <cellStyle name="Normal 5 17 2 22 3 10" xfId="35660" xr:uid="{00000000-0005-0000-0000-0000E88A0000}"/>
    <cellStyle name="Normal 5 17 2 22 3 2" xfId="35661" xr:uid="{00000000-0005-0000-0000-0000E98A0000}"/>
    <cellStyle name="Normal 5 17 2 22 3 3" xfId="35662" xr:uid="{00000000-0005-0000-0000-0000EA8A0000}"/>
    <cellStyle name="Normal 5 17 2 22 3 4" xfId="35663" xr:uid="{00000000-0005-0000-0000-0000EB8A0000}"/>
    <cellStyle name="Normal 5 17 2 22 3 5" xfId="35664" xr:uid="{00000000-0005-0000-0000-0000EC8A0000}"/>
    <cellStyle name="Normal 5 17 2 22 3 6" xfId="35665" xr:uid="{00000000-0005-0000-0000-0000ED8A0000}"/>
    <cellStyle name="Normal 5 17 2 22 3 7" xfId="35666" xr:uid="{00000000-0005-0000-0000-0000EE8A0000}"/>
    <cellStyle name="Normal 5 17 2 22 3 8" xfId="35667" xr:uid="{00000000-0005-0000-0000-0000EF8A0000}"/>
    <cellStyle name="Normal 5 17 2 22 3 9" xfId="35668" xr:uid="{00000000-0005-0000-0000-0000F08A0000}"/>
    <cellStyle name="Normal 5 17 2 22 4" xfId="35669" xr:uid="{00000000-0005-0000-0000-0000F18A0000}"/>
    <cellStyle name="Normal 5 17 2 22 4 10" xfId="35670" xr:uid="{00000000-0005-0000-0000-0000F28A0000}"/>
    <cellStyle name="Normal 5 17 2 22 4 2" xfId="35671" xr:uid="{00000000-0005-0000-0000-0000F38A0000}"/>
    <cellStyle name="Normal 5 17 2 22 4 3" xfId="35672" xr:uid="{00000000-0005-0000-0000-0000F48A0000}"/>
    <cellStyle name="Normal 5 17 2 22 4 4" xfId="35673" xr:uid="{00000000-0005-0000-0000-0000F58A0000}"/>
    <cellStyle name="Normal 5 17 2 22 4 5" xfId="35674" xr:uid="{00000000-0005-0000-0000-0000F68A0000}"/>
    <cellStyle name="Normal 5 17 2 22 4 6" xfId="35675" xr:uid="{00000000-0005-0000-0000-0000F78A0000}"/>
    <cellStyle name="Normal 5 17 2 22 4 7" xfId="35676" xr:uid="{00000000-0005-0000-0000-0000F88A0000}"/>
    <cellStyle name="Normal 5 17 2 22 4 8" xfId="35677" xr:uid="{00000000-0005-0000-0000-0000F98A0000}"/>
    <cellStyle name="Normal 5 17 2 22 4 9" xfId="35678" xr:uid="{00000000-0005-0000-0000-0000FA8A0000}"/>
    <cellStyle name="Normal 5 17 2 22 5" xfId="35679" xr:uid="{00000000-0005-0000-0000-0000FB8A0000}"/>
    <cellStyle name="Normal 5 17 2 22 5 10" xfId="35680" xr:uid="{00000000-0005-0000-0000-0000FC8A0000}"/>
    <cellStyle name="Normal 5 17 2 22 5 2" xfId="35681" xr:uid="{00000000-0005-0000-0000-0000FD8A0000}"/>
    <cellStyle name="Normal 5 17 2 22 5 3" xfId="35682" xr:uid="{00000000-0005-0000-0000-0000FE8A0000}"/>
    <cellStyle name="Normal 5 17 2 22 5 4" xfId="35683" xr:uid="{00000000-0005-0000-0000-0000FF8A0000}"/>
    <cellStyle name="Normal 5 17 2 22 5 5" xfId="35684" xr:uid="{00000000-0005-0000-0000-0000008B0000}"/>
    <cellStyle name="Normal 5 17 2 22 5 6" xfId="35685" xr:uid="{00000000-0005-0000-0000-0000018B0000}"/>
    <cellStyle name="Normal 5 17 2 22 5 7" xfId="35686" xr:uid="{00000000-0005-0000-0000-0000028B0000}"/>
    <cellStyle name="Normal 5 17 2 22 5 8" xfId="35687" xr:uid="{00000000-0005-0000-0000-0000038B0000}"/>
    <cellStyle name="Normal 5 17 2 22 5 9" xfId="35688" xr:uid="{00000000-0005-0000-0000-0000048B0000}"/>
    <cellStyle name="Normal 5 17 2 22 6" xfId="35689" xr:uid="{00000000-0005-0000-0000-0000058B0000}"/>
    <cellStyle name="Normal 5 17 2 22 7" xfId="35690" xr:uid="{00000000-0005-0000-0000-0000068B0000}"/>
    <cellStyle name="Normal 5 17 2 22 8" xfId="35691" xr:uid="{00000000-0005-0000-0000-0000078B0000}"/>
    <cellStyle name="Normal 5 17 2 22 9" xfId="35692" xr:uid="{00000000-0005-0000-0000-0000088B0000}"/>
    <cellStyle name="Normal 5 17 2 23" xfId="35693" xr:uid="{00000000-0005-0000-0000-0000098B0000}"/>
    <cellStyle name="Normal 5 17 2 23 10" xfId="35694" xr:uid="{00000000-0005-0000-0000-00000A8B0000}"/>
    <cellStyle name="Normal 5 17 2 23 11" xfId="35695" xr:uid="{00000000-0005-0000-0000-00000B8B0000}"/>
    <cellStyle name="Normal 5 17 2 23 12" xfId="35696" xr:uid="{00000000-0005-0000-0000-00000C8B0000}"/>
    <cellStyle name="Normal 5 17 2 23 13" xfId="35697" xr:uid="{00000000-0005-0000-0000-00000D8B0000}"/>
    <cellStyle name="Normal 5 17 2 23 14" xfId="35698" xr:uid="{00000000-0005-0000-0000-00000E8B0000}"/>
    <cellStyle name="Normal 5 17 2 23 2" xfId="35699" xr:uid="{00000000-0005-0000-0000-00000F8B0000}"/>
    <cellStyle name="Normal 5 17 2 23 2 10" xfId="35700" xr:uid="{00000000-0005-0000-0000-0000108B0000}"/>
    <cellStyle name="Normal 5 17 2 23 2 2" xfId="35701" xr:uid="{00000000-0005-0000-0000-0000118B0000}"/>
    <cellStyle name="Normal 5 17 2 23 2 3" xfId="35702" xr:uid="{00000000-0005-0000-0000-0000128B0000}"/>
    <cellStyle name="Normal 5 17 2 23 2 4" xfId="35703" xr:uid="{00000000-0005-0000-0000-0000138B0000}"/>
    <cellStyle name="Normal 5 17 2 23 2 5" xfId="35704" xr:uid="{00000000-0005-0000-0000-0000148B0000}"/>
    <cellStyle name="Normal 5 17 2 23 2 6" xfId="35705" xr:uid="{00000000-0005-0000-0000-0000158B0000}"/>
    <cellStyle name="Normal 5 17 2 23 2 7" xfId="35706" xr:uid="{00000000-0005-0000-0000-0000168B0000}"/>
    <cellStyle name="Normal 5 17 2 23 2 8" xfId="35707" xr:uid="{00000000-0005-0000-0000-0000178B0000}"/>
    <cellStyle name="Normal 5 17 2 23 2 9" xfId="35708" xr:uid="{00000000-0005-0000-0000-0000188B0000}"/>
    <cellStyle name="Normal 5 17 2 23 3" xfId="35709" xr:uid="{00000000-0005-0000-0000-0000198B0000}"/>
    <cellStyle name="Normal 5 17 2 23 3 10" xfId="35710" xr:uid="{00000000-0005-0000-0000-00001A8B0000}"/>
    <cellStyle name="Normal 5 17 2 23 3 2" xfId="35711" xr:uid="{00000000-0005-0000-0000-00001B8B0000}"/>
    <cellStyle name="Normal 5 17 2 23 3 3" xfId="35712" xr:uid="{00000000-0005-0000-0000-00001C8B0000}"/>
    <cellStyle name="Normal 5 17 2 23 3 4" xfId="35713" xr:uid="{00000000-0005-0000-0000-00001D8B0000}"/>
    <cellStyle name="Normal 5 17 2 23 3 5" xfId="35714" xr:uid="{00000000-0005-0000-0000-00001E8B0000}"/>
    <cellStyle name="Normal 5 17 2 23 3 6" xfId="35715" xr:uid="{00000000-0005-0000-0000-00001F8B0000}"/>
    <cellStyle name="Normal 5 17 2 23 3 7" xfId="35716" xr:uid="{00000000-0005-0000-0000-0000208B0000}"/>
    <cellStyle name="Normal 5 17 2 23 3 8" xfId="35717" xr:uid="{00000000-0005-0000-0000-0000218B0000}"/>
    <cellStyle name="Normal 5 17 2 23 3 9" xfId="35718" xr:uid="{00000000-0005-0000-0000-0000228B0000}"/>
    <cellStyle name="Normal 5 17 2 23 4" xfId="35719" xr:uid="{00000000-0005-0000-0000-0000238B0000}"/>
    <cellStyle name="Normal 5 17 2 23 4 10" xfId="35720" xr:uid="{00000000-0005-0000-0000-0000248B0000}"/>
    <cellStyle name="Normal 5 17 2 23 4 2" xfId="35721" xr:uid="{00000000-0005-0000-0000-0000258B0000}"/>
    <cellStyle name="Normal 5 17 2 23 4 3" xfId="35722" xr:uid="{00000000-0005-0000-0000-0000268B0000}"/>
    <cellStyle name="Normal 5 17 2 23 4 4" xfId="35723" xr:uid="{00000000-0005-0000-0000-0000278B0000}"/>
    <cellStyle name="Normal 5 17 2 23 4 5" xfId="35724" xr:uid="{00000000-0005-0000-0000-0000288B0000}"/>
    <cellStyle name="Normal 5 17 2 23 4 6" xfId="35725" xr:uid="{00000000-0005-0000-0000-0000298B0000}"/>
    <cellStyle name="Normal 5 17 2 23 4 7" xfId="35726" xr:uid="{00000000-0005-0000-0000-00002A8B0000}"/>
    <cellStyle name="Normal 5 17 2 23 4 8" xfId="35727" xr:uid="{00000000-0005-0000-0000-00002B8B0000}"/>
    <cellStyle name="Normal 5 17 2 23 4 9" xfId="35728" xr:uid="{00000000-0005-0000-0000-00002C8B0000}"/>
    <cellStyle name="Normal 5 17 2 23 5" xfId="35729" xr:uid="{00000000-0005-0000-0000-00002D8B0000}"/>
    <cellStyle name="Normal 5 17 2 23 5 10" xfId="35730" xr:uid="{00000000-0005-0000-0000-00002E8B0000}"/>
    <cellStyle name="Normal 5 17 2 23 5 2" xfId="35731" xr:uid="{00000000-0005-0000-0000-00002F8B0000}"/>
    <cellStyle name="Normal 5 17 2 23 5 3" xfId="35732" xr:uid="{00000000-0005-0000-0000-0000308B0000}"/>
    <cellStyle name="Normal 5 17 2 23 5 4" xfId="35733" xr:uid="{00000000-0005-0000-0000-0000318B0000}"/>
    <cellStyle name="Normal 5 17 2 23 5 5" xfId="35734" xr:uid="{00000000-0005-0000-0000-0000328B0000}"/>
    <cellStyle name="Normal 5 17 2 23 5 6" xfId="35735" xr:uid="{00000000-0005-0000-0000-0000338B0000}"/>
    <cellStyle name="Normal 5 17 2 23 5 7" xfId="35736" xr:uid="{00000000-0005-0000-0000-0000348B0000}"/>
    <cellStyle name="Normal 5 17 2 23 5 8" xfId="35737" xr:uid="{00000000-0005-0000-0000-0000358B0000}"/>
    <cellStyle name="Normal 5 17 2 23 5 9" xfId="35738" xr:uid="{00000000-0005-0000-0000-0000368B0000}"/>
    <cellStyle name="Normal 5 17 2 23 6" xfId="35739" xr:uid="{00000000-0005-0000-0000-0000378B0000}"/>
    <cellStyle name="Normal 5 17 2 23 7" xfId="35740" xr:uid="{00000000-0005-0000-0000-0000388B0000}"/>
    <cellStyle name="Normal 5 17 2 23 8" xfId="35741" xr:uid="{00000000-0005-0000-0000-0000398B0000}"/>
    <cellStyle name="Normal 5 17 2 23 9" xfId="35742" xr:uid="{00000000-0005-0000-0000-00003A8B0000}"/>
    <cellStyle name="Normal 5 17 2 24" xfId="35743" xr:uid="{00000000-0005-0000-0000-00003B8B0000}"/>
    <cellStyle name="Normal 5 17 2 24 10" xfId="35744" xr:uid="{00000000-0005-0000-0000-00003C8B0000}"/>
    <cellStyle name="Normal 5 17 2 24 11" xfId="35745" xr:uid="{00000000-0005-0000-0000-00003D8B0000}"/>
    <cellStyle name="Normal 5 17 2 24 12" xfId="35746" xr:uid="{00000000-0005-0000-0000-00003E8B0000}"/>
    <cellStyle name="Normal 5 17 2 24 13" xfId="35747" xr:uid="{00000000-0005-0000-0000-00003F8B0000}"/>
    <cellStyle name="Normal 5 17 2 24 14" xfId="35748" xr:uid="{00000000-0005-0000-0000-0000408B0000}"/>
    <cellStyle name="Normal 5 17 2 24 2" xfId="35749" xr:uid="{00000000-0005-0000-0000-0000418B0000}"/>
    <cellStyle name="Normal 5 17 2 24 2 10" xfId="35750" xr:uid="{00000000-0005-0000-0000-0000428B0000}"/>
    <cellStyle name="Normal 5 17 2 24 2 2" xfId="35751" xr:uid="{00000000-0005-0000-0000-0000438B0000}"/>
    <cellStyle name="Normal 5 17 2 24 2 3" xfId="35752" xr:uid="{00000000-0005-0000-0000-0000448B0000}"/>
    <cellStyle name="Normal 5 17 2 24 2 4" xfId="35753" xr:uid="{00000000-0005-0000-0000-0000458B0000}"/>
    <cellStyle name="Normal 5 17 2 24 2 5" xfId="35754" xr:uid="{00000000-0005-0000-0000-0000468B0000}"/>
    <cellStyle name="Normal 5 17 2 24 2 6" xfId="35755" xr:uid="{00000000-0005-0000-0000-0000478B0000}"/>
    <cellStyle name="Normal 5 17 2 24 2 7" xfId="35756" xr:uid="{00000000-0005-0000-0000-0000488B0000}"/>
    <cellStyle name="Normal 5 17 2 24 2 8" xfId="35757" xr:uid="{00000000-0005-0000-0000-0000498B0000}"/>
    <cellStyle name="Normal 5 17 2 24 2 9" xfId="35758" xr:uid="{00000000-0005-0000-0000-00004A8B0000}"/>
    <cellStyle name="Normal 5 17 2 24 3" xfId="35759" xr:uid="{00000000-0005-0000-0000-00004B8B0000}"/>
    <cellStyle name="Normal 5 17 2 24 3 10" xfId="35760" xr:uid="{00000000-0005-0000-0000-00004C8B0000}"/>
    <cellStyle name="Normal 5 17 2 24 3 2" xfId="35761" xr:uid="{00000000-0005-0000-0000-00004D8B0000}"/>
    <cellStyle name="Normal 5 17 2 24 3 3" xfId="35762" xr:uid="{00000000-0005-0000-0000-00004E8B0000}"/>
    <cellStyle name="Normal 5 17 2 24 3 4" xfId="35763" xr:uid="{00000000-0005-0000-0000-00004F8B0000}"/>
    <cellStyle name="Normal 5 17 2 24 3 5" xfId="35764" xr:uid="{00000000-0005-0000-0000-0000508B0000}"/>
    <cellStyle name="Normal 5 17 2 24 3 6" xfId="35765" xr:uid="{00000000-0005-0000-0000-0000518B0000}"/>
    <cellStyle name="Normal 5 17 2 24 3 7" xfId="35766" xr:uid="{00000000-0005-0000-0000-0000528B0000}"/>
    <cellStyle name="Normal 5 17 2 24 3 8" xfId="35767" xr:uid="{00000000-0005-0000-0000-0000538B0000}"/>
    <cellStyle name="Normal 5 17 2 24 3 9" xfId="35768" xr:uid="{00000000-0005-0000-0000-0000548B0000}"/>
    <cellStyle name="Normal 5 17 2 24 4" xfId="35769" xr:uid="{00000000-0005-0000-0000-0000558B0000}"/>
    <cellStyle name="Normal 5 17 2 24 4 10" xfId="35770" xr:uid="{00000000-0005-0000-0000-0000568B0000}"/>
    <cellStyle name="Normal 5 17 2 24 4 2" xfId="35771" xr:uid="{00000000-0005-0000-0000-0000578B0000}"/>
    <cellStyle name="Normal 5 17 2 24 4 3" xfId="35772" xr:uid="{00000000-0005-0000-0000-0000588B0000}"/>
    <cellStyle name="Normal 5 17 2 24 4 4" xfId="35773" xr:uid="{00000000-0005-0000-0000-0000598B0000}"/>
    <cellStyle name="Normal 5 17 2 24 4 5" xfId="35774" xr:uid="{00000000-0005-0000-0000-00005A8B0000}"/>
    <cellStyle name="Normal 5 17 2 24 4 6" xfId="35775" xr:uid="{00000000-0005-0000-0000-00005B8B0000}"/>
    <cellStyle name="Normal 5 17 2 24 4 7" xfId="35776" xr:uid="{00000000-0005-0000-0000-00005C8B0000}"/>
    <cellStyle name="Normal 5 17 2 24 4 8" xfId="35777" xr:uid="{00000000-0005-0000-0000-00005D8B0000}"/>
    <cellStyle name="Normal 5 17 2 24 4 9" xfId="35778" xr:uid="{00000000-0005-0000-0000-00005E8B0000}"/>
    <cellStyle name="Normal 5 17 2 24 5" xfId="35779" xr:uid="{00000000-0005-0000-0000-00005F8B0000}"/>
    <cellStyle name="Normal 5 17 2 24 5 10" xfId="35780" xr:uid="{00000000-0005-0000-0000-0000608B0000}"/>
    <cellStyle name="Normal 5 17 2 24 5 2" xfId="35781" xr:uid="{00000000-0005-0000-0000-0000618B0000}"/>
    <cellStyle name="Normal 5 17 2 24 5 3" xfId="35782" xr:uid="{00000000-0005-0000-0000-0000628B0000}"/>
    <cellStyle name="Normal 5 17 2 24 5 4" xfId="35783" xr:uid="{00000000-0005-0000-0000-0000638B0000}"/>
    <cellStyle name="Normal 5 17 2 24 5 5" xfId="35784" xr:uid="{00000000-0005-0000-0000-0000648B0000}"/>
    <cellStyle name="Normal 5 17 2 24 5 6" xfId="35785" xr:uid="{00000000-0005-0000-0000-0000658B0000}"/>
    <cellStyle name="Normal 5 17 2 24 5 7" xfId="35786" xr:uid="{00000000-0005-0000-0000-0000668B0000}"/>
    <cellStyle name="Normal 5 17 2 24 5 8" xfId="35787" xr:uid="{00000000-0005-0000-0000-0000678B0000}"/>
    <cellStyle name="Normal 5 17 2 24 5 9" xfId="35788" xr:uid="{00000000-0005-0000-0000-0000688B0000}"/>
    <cellStyle name="Normal 5 17 2 24 6" xfId="35789" xr:uid="{00000000-0005-0000-0000-0000698B0000}"/>
    <cellStyle name="Normal 5 17 2 24 7" xfId="35790" xr:uid="{00000000-0005-0000-0000-00006A8B0000}"/>
    <cellStyle name="Normal 5 17 2 24 8" xfId="35791" xr:uid="{00000000-0005-0000-0000-00006B8B0000}"/>
    <cellStyle name="Normal 5 17 2 24 9" xfId="35792" xr:uid="{00000000-0005-0000-0000-00006C8B0000}"/>
    <cellStyle name="Normal 5 17 2 25" xfId="35793" xr:uid="{00000000-0005-0000-0000-00006D8B0000}"/>
    <cellStyle name="Normal 5 17 2 25 10" xfId="35794" xr:uid="{00000000-0005-0000-0000-00006E8B0000}"/>
    <cellStyle name="Normal 5 17 2 25 11" xfId="35795" xr:uid="{00000000-0005-0000-0000-00006F8B0000}"/>
    <cellStyle name="Normal 5 17 2 25 12" xfId="35796" xr:uid="{00000000-0005-0000-0000-0000708B0000}"/>
    <cellStyle name="Normal 5 17 2 25 13" xfId="35797" xr:uid="{00000000-0005-0000-0000-0000718B0000}"/>
    <cellStyle name="Normal 5 17 2 25 14" xfId="35798" xr:uid="{00000000-0005-0000-0000-0000728B0000}"/>
    <cellStyle name="Normal 5 17 2 25 2" xfId="35799" xr:uid="{00000000-0005-0000-0000-0000738B0000}"/>
    <cellStyle name="Normal 5 17 2 25 2 10" xfId="35800" xr:uid="{00000000-0005-0000-0000-0000748B0000}"/>
    <cellStyle name="Normal 5 17 2 25 2 2" xfId="35801" xr:uid="{00000000-0005-0000-0000-0000758B0000}"/>
    <cellStyle name="Normal 5 17 2 25 2 3" xfId="35802" xr:uid="{00000000-0005-0000-0000-0000768B0000}"/>
    <cellStyle name="Normal 5 17 2 25 2 4" xfId="35803" xr:uid="{00000000-0005-0000-0000-0000778B0000}"/>
    <cellStyle name="Normal 5 17 2 25 2 5" xfId="35804" xr:uid="{00000000-0005-0000-0000-0000788B0000}"/>
    <cellStyle name="Normal 5 17 2 25 2 6" xfId="35805" xr:uid="{00000000-0005-0000-0000-0000798B0000}"/>
    <cellStyle name="Normal 5 17 2 25 2 7" xfId="35806" xr:uid="{00000000-0005-0000-0000-00007A8B0000}"/>
    <cellStyle name="Normal 5 17 2 25 2 8" xfId="35807" xr:uid="{00000000-0005-0000-0000-00007B8B0000}"/>
    <cellStyle name="Normal 5 17 2 25 2 9" xfId="35808" xr:uid="{00000000-0005-0000-0000-00007C8B0000}"/>
    <cellStyle name="Normal 5 17 2 25 3" xfId="35809" xr:uid="{00000000-0005-0000-0000-00007D8B0000}"/>
    <cellStyle name="Normal 5 17 2 25 3 10" xfId="35810" xr:uid="{00000000-0005-0000-0000-00007E8B0000}"/>
    <cellStyle name="Normal 5 17 2 25 3 2" xfId="35811" xr:uid="{00000000-0005-0000-0000-00007F8B0000}"/>
    <cellStyle name="Normal 5 17 2 25 3 3" xfId="35812" xr:uid="{00000000-0005-0000-0000-0000808B0000}"/>
    <cellStyle name="Normal 5 17 2 25 3 4" xfId="35813" xr:uid="{00000000-0005-0000-0000-0000818B0000}"/>
    <cellStyle name="Normal 5 17 2 25 3 5" xfId="35814" xr:uid="{00000000-0005-0000-0000-0000828B0000}"/>
    <cellStyle name="Normal 5 17 2 25 3 6" xfId="35815" xr:uid="{00000000-0005-0000-0000-0000838B0000}"/>
    <cellStyle name="Normal 5 17 2 25 3 7" xfId="35816" xr:uid="{00000000-0005-0000-0000-0000848B0000}"/>
    <cellStyle name="Normal 5 17 2 25 3 8" xfId="35817" xr:uid="{00000000-0005-0000-0000-0000858B0000}"/>
    <cellStyle name="Normal 5 17 2 25 3 9" xfId="35818" xr:uid="{00000000-0005-0000-0000-0000868B0000}"/>
    <cellStyle name="Normal 5 17 2 25 4" xfId="35819" xr:uid="{00000000-0005-0000-0000-0000878B0000}"/>
    <cellStyle name="Normal 5 17 2 25 4 10" xfId="35820" xr:uid="{00000000-0005-0000-0000-0000888B0000}"/>
    <cellStyle name="Normal 5 17 2 25 4 2" xfId="35821" xr:uid="{00000000-0005-0000-0000-0000898B0000}"/>
    <cellStyle name="Normal 5 17 2 25 4 3" xfId="35822" xr:uid="{00000000-0005-0000-0000-00008A8B0000}"/>
    <cellStyle name="Normal 5 17 2 25 4 4" xfId="35823" xr:uid="{00000000-0005-0000-0000-00008B8B0000}"/>
    <cellStyle name="Normal 5 17 2 25 4 5" xfId="35824" xr:uid="{00000000-0005-0000-0000-00008C8B0000}"/>
    <cellStyle name="Normal 5 17 2 25 4 6" xfId="35825" xr:uid="{00000000-0005-0000-0000-00008D8B0000}"/>
    <cellStyle name="Normal 5 17 2 25 4 7" xfId="35826" xr:uid="{00000000-0005-0000-0000-00008E8B0000}"/>
    <cellStyle name="Normal 5 17 2 25 4 8" xfId="35827" xr:uid="{00000000-0005-0000-0000-00008F8B0000}"/>
    <cellStyle name="Normal 5 17 2 25 4 9" xfId="35828" xr:uid="{00000000-0005-0000-0000-0000908B0000}"/>
    <cellStyle name="Normal 5 17 2 25 5" xfId="35829" xr:uid="{00000000-0005-0000-0000-0000918B0000}"/>
    <cellStyle name="Normal 5 17 2 25 5 10" xfId="35830" xr:uid="{00000000-0005-0000-0000-0000928B0000}"/>
    <cellStyle name="Normal 5 17 2 25 5 2" xfId="35831" xr:uid="{00000000-0005-0000-0000-0000938B0000}"/>
    <cellStyle name="Normal 5 17 2 25 5 3" xfId="35832" xr:uid="{00000000-0005-0000-0000-0000948B0000}"/>
    <cellStyle name="Normal 5 17 2 25 5 4" xfId="35833" xr:uid="{00000000-0005-0000-0000-0000958B0000}"/>
    <cellStyle name="Normal 5 17 2 25 5 5" xfId="35834" xr:uid="{00000000-0005-0000-0000-0000968B0000}"/>
    <cellStyle name="Normal 5 17 2 25 5 6" xfId="35835" xr:uid="{00000000-0005-0000-0000-0000978B0000}"/>
    <cellStyle name="Normal 5 17 2 25 5 7" xfId="35836" xr:uid="{00000000-0005-0000-0000-0000988B0000}"/>
    <cellStyle name="Normal 5 17 2 25 5 8" xfId="35837" xr:uid="{00000000-0005-0000-0000-0000998B0000}"/>
    <cellStyle name="Normal 5 17 2 25 5 9" xfId="35838" xr:uid="{00000000-0005-0000-0000-00009A8B0000}"/>
    <cellStyle name="Normal 5 17 2 25 6" xfId="35839" xr:uid="{00000000-0005-0000-0000-00009B8B0000}"/>
    <cellStyle name="Normal 5 17 2 25 7" xfId="35840" xr:uid="{00000000-0005-0000-0000-00009C8B0000}"/>
    <cellStyle name="Normal 5 17 2 25 8" xfId="35841" xr:uid="{00000000-0005-0000-0000-00009D8B0000}"/>
    <cellStyle name="Normal 5 17 2 25 9" xfId="35842" xr:uid="{00000000-0005-0000-0000-00009E8B0000}"/>
    <cellStyle name="Normal 5 17 2 26" xfId="35843" xr:uid="{00000000-0005-0000-0000-00009F8B0000}"/>
    <cellStyle name="Normal 5 17 2 26 10" xfId="35844" xr:uid="{00000000-0005-0000-0000-0000A08B0000}"/>
    <cellStyle name="Normal 5 17 2 26 11" xfId="35845" xr:uid="{00000000-0005-0000-0000-0000A18B0000}"/>
    <cellStyle name="Normal 5 17 2 26 12" xfId="35846" xr:uid="{00000000-0005-0000-0000-0000A28B0000}"/>
    <cellStyle name="Normal 5 17 2 26 13" xfId="35847" xr:uid="{00000000-0005-0000-0000-0000A38B0000}"/>
    <cellStyle name="Normal 5 17 2 26 14" xfId="35848" xr:uid="{00000000-0005-0000-0000-0000A48B0000}"/>
    <cellStyle name="Normal 5 17 2 26 2" xfId="35849" xr:uid="{00000000-0005-0000-0000-0000A58B0000}"/>
    <cellStyle name="Normal 5 17 2 26 2 10" xfId="35850" xr:uid="{00000000-0005-0000-0000-0000A68B0000}"/>
    <cellStyle name="Normal 5 17 2 26 2 2" xfId="35851" xr:uid="{00000000-0005-0000-0000-0000A78B0000}"/>
    <cellStyle name="Normal 5 17 2 26 2 3" xfId="35852" xr:uid="{00000000-0005-0000-0000-0000A88B0000}"/>
    <cellStyle name="Normal 5 17 2 26 2 4" xfId="35853" xr:uid="{00000000-0005-0000-0000-0000A98B0000}"/>
    <cellStyle name="Normal 5 17 2 26 2 5" xfId="35854" xr:uid="{00000000-0005-0000-0000-0000AA8B0000}"/>
    <cellStyle name="Normal 5 17 2 26 2 6" xfId="35855" xr:uid="{00000000-0005-0000-0000-0000AB8B0000}"/>
    <cellStyle name="Normal 5 17 2 26 2 7" xfId="35856" xr:uid="{00000000-0005-0000-0000-0000AC8B0000}"/>
    <cellStyle name="Normal 5 17 2 26 2 8" xfId="35857" xr:uid="{00000000-0005-0000-0000-0000AD8B0000}"/>
    <cellStyle name="Normal 5 17 2 26 2 9" xfId="35858" xr:uid="{00000000-0005-0000-0000-0000AE8B0000}"/>
    <cellStyle name="Normal 5 17 2 26 3" xfId="35859" xr:uid="{00000000-0005-0000-0000-0000AF8B0000}"/>
    <cellStyle name="Normal 5 17 2 26 3 10" xfId="35860" xr:uid="{00000000-0005-0000-0000-0000B08B0000}"/>
    <cellStyle name="Normal 5 17 2 26 3 2" xfId="35861" xr:uid="{00000000-0005-0000-0000-0000B18B0000}"/>
    <cellStyle name="Normal 5 17 2 26 3 3" xfId="35862" xr:uid="{00000000-0005-0000-0000-0000B28B0000}"/>
    <cellStyle name="Normal 5 17 2 26 3 4" xfId="35863" xr:uid="{00000000-0005-0000-0000-0000B38B0000}"/>
    <cellStyle name="Normal 5 17 2 26 3 5" xfId="35864" xr:uid="{00000000-0005-0000-0000-0000B48B0000}"/>
    <cellStyle name="Normal 5 17 2 26 3 6" xfId="35865" xr:uid="{00000000-0005-0000-0000-0000B58B0000}"/>
    <cellStyle name="Normal 5 17 2 26 3 7" xfId="35866" xr:uid="{00000000-0005-0000-0000-0000B68B0000}"/>
    <cellStyle name="Normal 5 17 2 26 3 8" xfId="35867" xr:uid="{00000000-0005-0000-0000-0000B78B0000}"/>
    <cellStyle name="Normal 5 17 2 26 3 9" xfId="35868" xr:uid="{00000000-0005-0000-0000-0000B88B0000}"/>
    <cellStyle name="Normal 5 17 2 26 4" xfId="35869" xr:uid="{00000000-0005-0000-0000-0000B98B0000}"/>
    <cellStyle name="Normal 5 17 2 26 4 10" xfId="35870" xr:uid="{00000000-0005-0000-0000-0000BA8B0000}"/>
    <cellStyle name="Normal 5 17 2 26 4 2" xfId="35871" xr:uid="{00000000-0005-0000-0000-0000BB8B0000}"/>
    <cellStyle name="Normal 5 17 2 26 4 3" xfId="35872" xr:uid="{00000000-0005-0000-0000-0000BC8B0000}"/>
    <cellStyle name="Normal 5 17 2 26 4 4" xfId="35873" xr:uid="{00000000-0005-0000-0000-0000BD8B0000}"/>
    <cellStyle name="Normal 5 17 2 26 4 5" xfId="35874" xr:uid="{00000000-0005-0000-0000-0000BE8B0000}"/>
    <cellStyle name="Normal 5 17 2 26 4 6" xfId="35875" xr:uid="{00000000-0005-0000-0000-0000BF8B0000}"/>
    <cellStyle name="Normal 5 17 2 26 4 7" xfId="35876" xr:uid="{00000000-0005-0000-0000-0000C08B0000}"/>
    <cellStyle name="Normal 5 17 2 26 4 8" xfId="35877" xr:uid="{00000000-0005-0000-0000-0000C18B0000}"/>
    <cellStyle name="Normal 5 17 2 26 4 9" xfId="35878" xr:uid="{00000000-0005-0000-0000-0000C28B0000}"/>
    <cellStyle name="Normal 5 17 2 26 5" xfId="35879" xr:uid="{00000000-0005-0000-0000-0000C38B0000}"/>
    <cellStyle name="Normal 5 17 2 26 5 10" xfId="35880" xr:uid="{00000000-0005-0000-0000-0000C48B0000}"/>
    <cellStyle name="Normal 5 17 2 26 5 2" xfId="35881" xr:uid="{00000000-0005-0000-0000-0000C58B0000}"/>
    <cellStyle name="Normal 5 17 2 26 5 3" xfId="35882" xr:uid="{00000000-0005-0000-0000-0000C68B0000}"/>
    <cellStyle name="Normal 5 17 2 26 5 4" xfId="35883" xr:uid="{00000000-0005-0000-0000-0000C78B0000}"/>
    <cellStyle name="Normal 5 17 2 26 5 5" xfId="35884" xr:uid="{00000000-0005-0000-0000-0000C88B0000}"/>
    <cellStyle name="Normal 5 17 2 26 5 6" xfId="35885" xr:uid="{00000000-0005-0000-0000-0000C98B0000}"/>
    <cellStyle name="Normal 5 17 2 26 5 7" xfId="35886" xr:uid="{00000000-0005-0000-0000-0000CA8B0000}"/>
    <cellStyle name="Normal 5 17 2 26 5 8" xfId="35887" xr:uid="{00000000-0005-0000-0000-0000CB8B0000}"/>
    <cellStyle name="Normal 5 17 2 26 5 9" xfId="35888" xr:uid="{00000000-0005-0000-0000-0000CC8B0000}"/>
    <cellStyle name="Normal 5 17 2 26 6" xfId="35889" xr:uid="{00000000-0005-0000-0000-0000CD8B0000}"/>
    <cellStyle name="Normal 5 17 2 26 7" xfId="35890" xr:uid="{00000000-0005-0000-0000-0000CE8B0000}"/>
    <cellStyle name="Normal 5 17 2 26 8" xfId="35891" xr:uid="{00000000-0005-0000-0000-0000CF8B0000}"/>
    <cellStyle name="Normal 5 17 2 26 9" xfId="35892" xr:uid="{00000000-0005-0000-0000-0000D08B0000}"/>
    <cellStyle name="Normal 5 17 2 27" xfId="35893" xr:uid="{00000000-0005-0000-0000-0000D18B0000}"/>
    <cellStyle name="Normal 5 17 2 27 10" xfId="35894" xr:uid="{00000000-0005-0000-0000-0000D28B0000}"/>
    <cellStyle name="Normal 5 17 2 27 11" xfId="35895" xr:uid="{00000000-0005-0000-0000-0000D38B0000}"/>
    <cellStyle name="Normal 5 17 2 27 12" xfId="35896" xr:uid="{00000000-0005-0000-0000-0000D48B0000}"/>
    <cellStyle name="Normal 5 17 2 27 13" xfId="35897" xr:uid="{00000000-0005-0000-0000-0000D58B0000}"/>
    <cellStyle name="Normal 5 17 2 27 14" xfId="35898" xr:uid="{00000000-0005-0000-0000-0000D68B0000}"/>
    <cellStyle name="Normal 5 17 2 27 2" xfId="35899" xr:uid="{00000000-0005-0000-0000-0000D78B0000}"/>
    <cellStyle name="Normal 5 17 2 27 2 10" xfId="35900" xr:uid="{00000000-0005-0000-0000-0000D88B0000}"/>
    <cellStyle name="Normal 5 17 2 27 2 2" xfId="35901" xr:uid="{00000000-0005-0000-0000-0000D98B0000}"/>
    <cellStyle name="Normal 5 17 2 27 2 3" xfId="35902" xr:uid="{00000000-0005-0000-0000-0000DA8B0000}"/>
    <cellStyle name="Normal 5 17 2 27 2 4" xfId="35903" xr:uid="{00000000-0005-0000-0000-0000DB8B0000}"/>
    <cellStyle name="Normal 5 17 2 27 2 5" xfId="35904" xr:uid="{00000000-0005-0000-0000-0000DC8B0000}"/>
    <cellStyle name="Normal 5 17 2 27 2 6" xfId="35905" xr:uid="{00000000-0005-0000-0000-0000DD8B0000}"/>
    <cellStyle name="Normal 5 17 2 27 2 7" xfId="35906" xr:uid="{00000000-0005-0000-0000-0000DE8B0000}"/>
    <cellStyle name="Normal 5 17 2 27 2 8" xfId="35907" xr:uid="{00000000-0005-0000-0000-0000DF8B0000}"/>
    <cellStyle name="Normal 5 17 2 27 2 9" xfId="35908" xr:uid="{00000000-0005-0000-0000-0000E08B0000}"/>
    <cellStyle name="Normal 5 17 2 27 3" xfId="35909" xr:uid="{00000000-0005-0000-0000-0000E18B0000}"/>
    <cellStyle name="Normal 5 17 2 27 3 10" xfId="35910" xr:uid="{00000000-0005-0000-0000-0000E28B0000}"/>
    <cellStyle name="Normal 5 17 2 27 3 2" xfId="35911" xr:uid="{00000000-0005-0000-0000-0000E38B0000}"/>
    <cellStyle name="Normal 5 17 2 27 3 3" xfId="35912" xr:uid="{00000000-0005-0000-0000-0000E48B0000}"/>
    <cellStyle name="Normal 5 17 2 27 3 4" xfId="35913" xr:uid="{00000000-0005-0000-0000-0000E58B0000}"/>
    <cellStyle name="Normal 5 17 2 27 3 5" xfId="35914" xr:uid="{00000000-0005-0000-0000-0000E68B0000}"/>
    <cellStyle name="Normal 5 17 2 27 3 6" xfId="35915" xr:uid="{00000000-0005-0000-0000-0000E78B0000}"/>
    <cellStyle name="Normal 5 17 2 27 3 7" xfId="35916" xr:uid="{00000000-0005-0000-0000-0000E88B0000}"/>
    <cellStyle name="Normal 5 17 2 27 3 8" xfId="35917" xr:uid="{00000000-0005-0000-0000-0000E98B0000}"/>
    <cellStyle name="Normal 5 17 2 27 3 9" xfId="35918" xr:uid="{00000000-0005-0000-0000-0000EA8B0000}"/>
    <cellStyle name="Normal 5 17 2 27 4" xfId="35919" xr:uid="{00000000-0005-0000-0000-0000EB8B0000}"/>
    <cellStyle name="Normal 5 17 2 27 4 10" xfId="35920" xr:uid="{00000000-0005-0000-0000-0000EC8B0000}"/>
    <cellStyle name="Normal 5 17 2 27 4 2" xfId="35921" xr:uid="{00000000-0005-0000-0000-0000ED8B0000}"/>
    <cellStyle name="Normal 5 17 2 27 4 3" xfId="35922" xr:uid="{00000000-0005-0000-0000-0000EE8B0000}"/>
    <cellStyle name="Normal 5 17 2 27 4 4" xfId="35923" xr:uid="{00000000-0005-0000-0000-0000EF8B0000}"/>
    <cellStyle name="Normal 5 17 2 27 4 5" xfId="35924" xr:uid="{00000000-0005-0000-0000-0000F08B0000}"/>
    <cellStyle name="Normal 5 17 2 27 4 6" xfId="35925" xr:uid="{00000000-0005-0000-0000-0000F18B0000}"/>
    <cellStyle name="Normal 5 17 2 27 4 7" xfId="35926" xr:uid="{00000000-0005-0000-0000-0000F28B0000}"/>
    <cellStyle name="Normal 5 17 2 27 4 8" xfId="35927" xr:uid="{00000000-0005-0000-0000-0000F38B0000}"/>
    <cellStyle name="Normal 5 17 2 27 4 9" xfId="35928" xr:uid="{00000000-0005-0000-0000-0000F48B0000}"/>
    <cellStyle name="Normal 5 17 2 27 5" xfId="35929" xr:uid="{00000000-0005-0000-0000-0000F58B0000}"/>
    <cellStyle name="Normal 5 17 2 27 5 10" xfId="35930" xr:uid="{00000000-0005-0000-0000-0000F68B0000}"/>
    <cellStyle name="Normal 5 17 2 27 5 2" xfId="35931" xr:uid="{00000000-0005-0000-0000-0000F78B0000}"/>
    <cellStyle name="Normal 5 17 2 27 5 3" xfId="35932" xr:uid="{00000000-0005-0000-0000-0000F88B0000}"/>
    <cellStyle name="Normal 5 17 2 27 5 4" xfId="35933" xr:uid="{00000000-0005-0000-0000-0000F98B0000}"/>
    <cellStyle name="Normal 5 17 2 27 5 5" xfId="35934" xr:uid="{00000000-0005-0000-0000-0000FA8B0000}"/>
    <cellStyle name="Normal 5 17 2 27 5 6" xfId="35935" xr:uid="{00000000-0005-0000-0000-0000FB8B0000}"/>
    <cellStyle name="Normal 5 17 2 27 5 7" xfId="35936" xr:uid="{00000000-0005-0000-0000-0000FC8B0000}"/>
    <cellStyle name="Normal 5 17 2 27 5 8" xfId="35937" xr:uid="{00000000-0005-0000-0000-0000FD8B0000}"/>
    <cellStyle name="Normal 5 17 2 27 5 9" xfId="35938" xr:uid="{00000000-0005-0000-0000-0000FE8B0000}"/>
    <cellStyle name="Normal 5 17 2 27 6" xfId="35939" xr:uid="{00000000-0005-0000-0000-0000FF8B0000}"/>
    <cellStyle name="Normal 5 17 2 27 7" xfId="35940" xr:uid="{00000000-0005-0000-0000-0000008C0000}"/>
    <cellStyle name="Normal 5 17 2 27 8" xfId="35941" xr:uid="{00000000-0005-0000-0000-0000018C0000}"/>
    <cellStyle name="Normal 5 17 2 27 9" xfId="35942" xr:uid="{00000000-0005-0000-0000-0000028C0000}"/>
    <cellStyle name="Normal 5 17 2 28" xfId="35943" xr:uid="{00000000-0005-0000-0000-0000038C0000}"/>
    <cellStyle name="Normal 5 17 2 28 10" xfId="35944" xr:uid="{00000000-0005-0000-0000-0000048C0000}"/>
    <cellStyle name="Normal 5 17 2 28 11" xfId="35945" xr:uid="{00000000-0005-0000-0000-0000058C0000}"/>
    <cellStyle name="Normal 5 17 2 28 12" xfId="35946" xr:uid="{00000000-0005-0000-0000-0000068C0000}"/>
    <cellStyle name="Normal 5 17 2 28 13" xfId="35947" xr:uid="{00000000-0005-0000-0000-0000078C0000}"/>
    <cellStyle name="Normal 5 17 2 28 14" xfId="35948" xr:uid="{00000000-0005-0000-0000-0000088C0000}"/>
    <cellStyle name="Normal 5 17 2 28 2" xfId="35949" xr:uid="{00000000-0005-0000-0000-0000098C0000}"/>
    <cellStyle name="Normal 5 17 2 28 2 10" xfId="35950" xr:uid="{00000000-0005-0000-0000-00000A8C0000}"/>
    <cellStyle name="Normal 5 17 2 28 2 2" xfId="35951" xr:uid="{00000000-0005-0000-0000-00000B8C0000}"/>
    <cellStyle name="Normal 5 17 2 28 2 3" xfId="35952" xr:uid="{00000000-0005-0000-0000-00000C8C0000}"/>
    <cellStyle name="Normal 5 17 2 28 2 4" xfId="35953" xr:uid="{00000000-0005-0000-0000-00000D8C0000}"/>
    <cellStyle name="Normal 5 17 2 28 2 5" xfId="35954" xr:uid="{00000000-0005-0000-0000-00000E8C0000}"/>
    <cellStyle name="Normal 5 17 2 28 2 6" xfId="35955" xr:uid="{00000000-0005-0000-0000-00000F8C0000}"/>
    <cellStyle name="Normal 5 17 2 28 2 7" xfId="35956" xr:uid="{00000000-0005-0000-0000-0000108C0000}"/>
    <cellStyle name="Normal 5 17 2 28 2 8" xfId="35957" xr:uid="{00000000-0005-0000-0000-0000118C0000}"/>
    <cellStyle name="Normal 5 17 2 28 2 9" xfId="35958" xr:uid="{00000000-0005-0000-0000-0000128C0000}"/>
    <cellStyle name="Normal 5 17 2 28 3" xfId="35959" xr:uid="{00000000-0005-0000-0000-0000138C0000}"/>
    <cellStyle name="Normal 5 17 2 28 3 10" xfId="35960" xr:uid="{00000000-0005-0000-0000-0000148C0000}"/>
    <cellStyle name="Normal 5 17 2 28 3 2" xfId="35961" xr:uid="{00000000-0005-0000-0000-0000158C0000}"/>
    <cellStyle name="Normal 5 17 2 28 3 3" xfId="35962" xr:uid="{00000000-0005-0000-0000-0000168C0000}"/>
    <cellStyle name="Normal 5 17 2 28 3 4" xfId="35963" xr:uid="{00000000-0005-0000-0000-0000178C0000}"/>
    <cellStyle name="Normal 5 17 2 28 3 5" xfId="35964" xr:uid="{00000000-0005-0000-0000-0000188C0000}"/>
    <cellStyle name="Normal 5 17 2 28 3 6" xfId="35965" xr:uid="{00000000-0005-0000-0000-0000198C0000}"/>
    <cellStyle name="Normal 5 17 2 28 3 7" xfId="35966" xr:uid="{00000000-0005-0000-0000-00001A8C0000}"/>
    <cellStyle name="Normal 5 17 2 28 3 8" xfId="35967" xr:uid="{00000000-0005-0000-0000-00001B8C0000}"/>
    <cellStyle name="Normal 5 17 2 28 3 9" xfId="35968" xr:uid="{00000000-0005-0000-0000-00001C8C0000}"/>
    <cellStyle name="Normal 5 17 2 28 4" xfId="35969" xr:uid="{00000000-0005-0000-0000-00001D8C0000}"/>
    <cellStyle name="Normal 5 17 2 28 4 10" xfId="35970" xr:uid="{00000000-0005-0000-0000-00001E8C0000}"/>
    <cellStyle name="Normal 5 17 2 28 4 2" xfId="35971" xr:uid="{00000000-0005-0000-0000-00001F8C0000}"/>
    <cellStyle name="Normal 5 17 2 28 4 3" xfId="35972" xr:uid="{00000000-0005-0000-0000-0000208C0000}"/>
    <cellStyle name="Normal 5 17 2 28 4 4" xfId="35973" xr:uid="{00000000-0005-0000-0000-0000218C0000}"/>
    <cellStyle name="Normal 5 17 2 28 4 5" xfId="35974" xr:uid="{00000000-0005-0000-0000-0000228C0000}"/>
    <cellStyle name="Normal 5 17 2 28 4 6" xfId="35975" xr:uid="{00000000-0005-0000-0000-0000238C0000}"/>
    <cellStyle name="Normal 5 17 2 28 4 7" xfId="35976" xr:uid="{00000000-0005-0000-0000-0000248C0000}"/>
    <cellStyle name="Normal 5 17 2 28 4 8" xfId="35977" xr:uid="{00000000-0005-0000-0000-0000258C0000}"/>
    <cellStyle name="Normal 5 17 2 28 4 9" xfId="35978" xr:uid="{00000000-0005-0000-0000-0000268C0000}"/>
    <cellStyle name="Normal 5 17 2 28 5" xfId="35979" xr:uid="{00000000-0005-0000-0000-0000278C0000}"/>
    <cellStyle name="Normal 5 17 2 28 5 10" xfId="35980" xr:uid="{00000000-0005-0000-0000-0000288C0000}"/>
    <cellStyle name="Normal 5 17 2 28 5 2" xfId="35981" xr:uid="{00000000-0005-0000-0000-0000298C0000}"/>
    <cellStyle name="Normal 5 17 2 28 5 3" xfId="35982" xr:uid="{00000000-0005-0000-0000-00002A8C0000}"/>
    <cellStyle name="Normal 5 17 2 28 5 4" xfId="35983" xr:uid="{00000000-0005-0000-0000-00002B8C0000}"/>
    <cellStyle name="Normal 5 17 2 28 5 5" xfId="35984" xr:uid="{00000000-0005-0000-0000-00002C8C0000}"/>
    <cellStyle name="Normal 5 17 2 28 5 6" xfId="35985" xr:uid="{00000000-0005-0000-0000-00002D8C0000}"/>
    <cellStyle name="Normal 5 17 2 28 5 7" xfId="35986" xr:uid="{00000000-0005-0000-0000-00002E8C0000}"/>
    <cellStyle name="Normal 5 17 2 28 5 8" xfId="35987" xr:uid="{00000000-0005-0000-0000-00002F8C0000}"/>
    <cellStyle name="Normal 5 17 2 28 5 9" xfId="35988" xr:uid="{00000000-0005-0000-0000-0000308C0000}"/>
    <cellStyle name="Normal 5 17 2 28 6" xfId="35989" xr:uid="{00000000-0005-0000-0000-0000318C0000}"/>
    <cellStyle name="Normal 5 17 2 28 7" xfId="35990" xr:uid="{00000000-0005-0000-0000-0000328C0000}"/>
    <cellStyle name="Normal 5 17 2 28 8" xfId="35991" xr:uid="{00000000-0005-0000-0000-0000338C0000}"/>
    <cellStyle name="Normal 5 17 2 28 9" xfId="35992" xr:uid="{00000000-0005-0000-0000-0000348C0000}"/>
    <cellStyle name="Normal 5 17 2 29" xfId="35993" xr:uid="{00000000-0005-0000-0000-0000358C0000}"/>
    <cellStyle name="Normal 5 17 2 29 10" xfId="35994" xr:uid="{00000000-0005-0000-0000-0000368C0000}"/>
    <cellStyle name="Normal 5 17 2 29 11" xfId="35995" xr:uid="{00000000-0005-0000-0000-0000378C0000}"/>
    <cellStyle name="Normal 5 17 2 29 12" xfId="35996" xr:uid="{00000000-0005-0000-0000-0000388C0000}"/>
    <cellStyle name="Normal 5 17 2 29 13" xfId="35997" xr:uid="{00000000-0005-0000-0000-0000398C0000}"/>
    <cellStyle name="Normal 5 17 2 29 14" xfId="35998" xr:uid="{00000000-0005-0000-0000-00003A8C0000}"/>
    <cellStyle name="Normal 5 17 2 29 2" xfId="35999" xr:uid="{00000000-0005-0000-0000-00003B8C0000}"/>
    <cellStyle name="Normal 5 17 2 29 2 10" xfId="36000" xr:uid="{00000000-0005-0000-0000-00003C8C0000}"/>
    <cellStyle name="Normal 5 17 2 29 2 2" xfId="36001" xr:uid="{00000000-0005-0000-0000-00003D8C0000}"/>
    <cellStyle name="Normal 5 17 2 29 2 3" xfId="36002" xr:uid="{00000000-0005-0000-0000-00003E8C0000}"/>
    <cellStyle name="Normal 5 17 2 29 2 4" xfId="36003" xr:uid="{00000000-0005-0000-0000-00003F8C0000}"/>
    <cellStyle name="Normal 5 17 2 29 2 5" xfId="36004" xr:uid="{00000000-0005-0000-0000-0000408C0000}"/>
    <cellStyle name="Normal 5 17 2 29 2 6" xfId="36005" xr:uid="{00000000-0005-0000-0000-0000418C0000}"/>
    <cellStyle name="Normal 5 17 2 29 2 7" xfId="36006" xr:uid="{00000000-0005-0000-0000-0000428C0000}"/>
    <cellStyle name="Normal 5 17 2 29 2 8" xfId="36007" xr:uid="{00000000-0005-0000-0000-0000438C0000}"/>
    <cellStyle name="Normal 5 17 2 29 2 9" xfId="36008" xr:uid="{00000000-0005-0000-0000-0000448C0000}"/>
    <cellStyle name="Normal 5 17 2 29 3" xfId="36009" xr:uid="{00000000-0005-0000-0000-0000458C0000}"/>
    <cellStyle name="Normal 5 17 2 29 3 10" xfId="36010" xr:uid="{00000000-0005-0000-0000-0000468C0000}"/>
    <cellStyle name="Normal 5 17 2 29 3 2" xfId="36011" xr:uid="{00000000-0005-0000-0000-0000478C0000}"/>
    <cellStyle name="Normal 5 17 2 29 3 3" xfId="36012" xr:uid="{00000000-0005-0000-0000-0000488C0000}"/>
    <cellStyle name="Normal 5 17 2 29 3 4" xfId="36013" xr:uid="{00000000-0005-0000-0000-0000498C0000}"/>
    <cellStyle name="Normal 5 17 2 29 3 5" xfId="36014" xr:uid="{00000000-0005-0000-0000-00004A8C0000}"/>
    <cellStyle name="Normal 5 17 2 29 3 6" xfId="36015" xr:uid="{00000000-0005-0000-0000-00004B8C0000}"/>
    <cellStyle name="Normal 5 17 2 29 3 7" xfId="36016" xr:uid="{00000000-0005-0000-0000-00004C8C0000}"/>
    <cellStyle name="Normal 5 17 2 29 3 8" xfId="36017" xr:uid="{00000000-0005-0000-0000-00004D8C0000}"/>
    <cellStyle name="Normal 5 17 2 29 3 9" xfId="36018" xr:uid="{00000000-0005-0000-0000-00004E8C0000}"/>
    <cellStyle name="Normal 5 17 2 29 4" xfId="36019" xr:uid="{00000000-0005-0000-0000-00004F8C0000}"/>
    <cellStyle name="Normal 5 17 2 29 4 10" xfId="36020" xr:uid="{00000000-0005-0000-0000-0000508C0000}"/>
    <cellStyle name="Normal 5 17 2 29 4 2" xfId="36021" xr:uid="{00000000-0005-0000-0000-0000518C0000}"/>
    <cellStyle name="Normal 5 17 2 29 4 3" xfId="36022" xr:uid="{00000000-0005-0000-0000-0000528C0000}"/>
    <cellStyle name="Normal 5 17 2 29 4 4" xfId="36023" xr:uid="{00000000-0005-0000-0000-0000538C0000}"/>
    <cellStyle name="Normal 5 17 2 29 4 5" xfId="36024" xr:uid="{00000000-0005-0000-0000-0000548C0000}"/>
    <cellStyle name="Normal 5 17 2 29 4 6" xfId="36025" xr:uid="{00000000-0005-0000-0000-0000558C0000}"/>
    <cellStyle name="Normal 5 17 2 29 4 7" xfId="36026" xr:uid="{00000000-0005-0000-0000-0000568C0000}"/>
    <cellStyle name="Normal 5 17 2 29 4 8" xfId="36027" xr:uid="{00000000-0005-0000-0000-0000578C0000}"/>
    <cellStyle name="Normal 5 17 2 29 4 9" xfId="36028" xr:uid="{00000000-0005-0000-0000-0000588C0000}"/>
    <cellStyle name="Normal 5 17 2 29 5" xfId="36029" xr:uid="{00000000-0005-0000-0000-0000598C0000}"/>
    <cellStyle name="Normal 5 17 2 29 5 10" xfId="36030" xr:uid="{00000000-0005-0000-0000-00005A8C0000}"/>
    <cellStyle name="Normal 5 17 2 29 5 2" xfId="36031" xr:uid="{00000000-0005-0000-0000-00005B8C0000}"/>
    <cellStyle name="Normal 5 17 2 29 5 3" xfId="36032" xr:uid="{00000000-0005-0000-0000-00005C8C0000}"/>
    <cellStyle name="Normal 5 17 2 29 5 4" xfId="36033" xr:uid="{00000000-0005-0000-0000-00005D8C0000}"/>
    <cellStyle name="Normal 5 17 2 29 5 5" xfId="36034" xr:uid="{00000000-0005-0000-0000-00005E8C0000}"/>
    <cellStyle name="Normal 5 17 2 29 5 6" xfId="36035" xr:uid="{00000000-0005-0000-0000-00005F8C0000}"/>
    <cellStyle name="Normal 5 17 2 29 5 7" xfId="36036" xr:uid="{00000000-0005-0000-0000-0000608C0000}"/>
    <cellStyle name="Normal 5 17 2 29 5 8" xfId="36037" xr:uid="{00000000-0005-0000-0000-0000618C0000}"/>
    <cellStyle name="Normal 5 17 2 29 5 9" xfId="36038" xr:uid="{00000000-0005-0000-0000-0000628C0000}"/>
    <cellStyle name="Normal 5 17 2 29 6" xfId="36039" xr:uid="{00000000-0005-0000-0000-0000638C0000}"/>
    <cellStyle name="Normal 5 17 2 29 7" xfId="36040" xr:uid="{00000000-0005-0000-0000-0000648C0000}"/>
    <cellStyle name="Normal 5 17 2 29 8" xfId="36041" xr:uid="{00000000-0005-0000-0000-0000658C0000}"/>
    <cellStyle name="Normal 5 17 2 29 9" xfId="36042" xr:uid="{00000000-0005-0000-0000-0000668C0000}"/>
    <cellStyle name="Normal 5 17 2 3" xfId="36043" xr:uid="{00000000-0005-0000-0000-0000678C0000}"/>
    <cellStyle name="Normal 5 17 2 3 10" xfId="36044" xr:uid="{00000000-0005-0000-0000-0000688C0000}"/>
    <cellStyle name="Normal 5 17 2 3 11" xfId="36045" xr:uid="{00000000-0005-0000-0000-0000698C0000}"/>
    <cellStyle name="Normal 5 17 2 3 12" xfId="36046" xr:uid="{00000000-0005-0000-0000-00006A8C0000}"/>
    <cellStyle name="Normal 5 17 2 3 13" xfId="36047" xr:uid="{00000000-0005-0000-0000-00006B8C0000}"/>
    <cellStyle name="Normal 5 17 2 3 14" xfId="36048" xr:uid="{00000000-0005-0000-0000-00006C8C0000}"/>
    <cellStyle name="Normal 5 17 2 3 2" xfId="36049" xr:uid="{00000000-0005-0000-0000-00006D8C0000}"/>
    <cellStyle name="Normal 5 17 2 3 2 10" xfId="36050" xr:uid="{00000000-0005-0000-0000-00006E8C0000}"/>
    <cellStyle name="Normal 5 17 2 3 2 2" xfId="36051" xr:uid="{00000000-0005-0000-0000-00006F8C0000}"/>
    <cellStyle name="Normal 5 17 2 3 2 3" xfId="36052" xr:uid="{00000000-0005-0000-0000-0000708C0000}"/>
    <cellStyle name="Normal 5 17 2 3 2 4" xfId="36053" xr:uid="{00000000-0005-0000-0000-0000718C0000}"/>
    <cellStyle name="Normal 5 17 2 3 2 5" xfId="36054" xr:uid="{00000000-0005-0000-0000-0000728C0000}"/>
    <cellStyle name="Normal 5 17 2 3 2 6" xfId="36055" xr:uid="{00000000-0005-0000-0000-0000738C0000}"/>
    <cellStyle name="Normal 5 17 2 3 2 7" xfId="36056" xr:uid="{00000000-0005-0000-0000-0000748C0000}"/>
    <cellStyle name="Normal 5 17 2 3 2 8" xfId="36057" xr:uid="{00000000-0005-0000-0000-0000758C0000}"/>
    <cellStyle name="Normal 5 17 2 3 2 9" xfId="36058" xr:uid="{00000000-0005-0000-0000-0000768C0000}"/>
    <cellStyle name="Normal 5 17 2 3 3" xfId="36059" xr:uid="{00000000-0005-0000-0000-0000778C0000}"/>
    <cellStyle name="Normal 5 17 2 3 3 10" xfId="36060" xr:uid="{00000000-0005-0000-0000-0000788C0000}"/>
    <cellStyle name="Normal 5 17 2 3 3 2" xfId="36061" xr:uid="{00000000-0005-0000-0000-0000798C0000}"/>
    <cellStyle name="Normal 5 17 2 3 3 3" xfId="36062" xr:uid="{00000000-0005-0000-0000-00007A8C0000}"/>
    <cellStyle name="Normal 5 17 2 3 3 4" xfId="36063" xr:uid="{00000000-0005-0000-0000-00007B8C0000}"/>
    <cellStyle name="Normal 5 17 2 3 3 5" xfId="36064" xr:uid="{00000000-0005-0000-0000-00007C8C0000}"/>
    <cellStyle name="Normal 5 17 2 3 3 6" xfId="36065" xr:uid="{00000000-0005-0000-0000-00007D8C0000}"/>
    <cellStyle name="Normal 5 17 2 3 3 7" xfId="36066" xr:uid="{00000000-0005-0000-0000-00007E8C0000}"/>
    <cellStyle name="Normal 5 17 2 3 3 8" xfId="36067" xr:uid="{00000000-0005-0000-0000-00007F8C0000}"/>
    <cellStyle name="Normal 5 17 2 3 3 9" xfId="36068" xr:uid="{00000000-0005-0000-0000-0000808C0000}"/>
    <cellStyle name="Normal 5 17 2 3 4" xfId="36069" xr:uid="{00000000-0005-0000-0000-0000818C0000}"/>
    <cellStyle name="Normal 5 17 2 3 4 10" xfId="36070" xr:uid="{00000000-0005-0000-0000-0000828C0000}"/>
    <cellStyle name="Normal 5 17 2 3 4 2" xfId="36071" xr:uid="{00000000-0005-0000-0000-0000838C0000}"/>
    <cellStyle name="Normal 5 17 2 3 4 3" xfId="36072" xr:uid="{00000000-0005-0000-0000-0000848C0000}"/>
    <cellStyle name="Normal 5 17 2 3 4 4" xfId="36073" xr:uid="{00000000-0005-0000-0000-0000858C0000}"/>
    <cellStyle name="Normal 5 17 2 3 4 5" xfId="36074" xr:uid="{00000000-0005-0000-0000-0000868C0000}"/>
    <cellStyle name="Normal 5 17 2 3 4 6" xfId="36075" xr:uid="{00000000-0005-0000-0000-0000878C0000}"/>
    <cellStyle name="Normal 5 17 2 3 4 7" xfId="36076" xr:uid="{00000000-0005-0000-0000-0000888C0000}"/>
    <cellStyle name="Normal 5 17 2 3 4 8" xfId="36077" xr:uid="{00000000-0005-0000-0000-0000898C0000}"/>
    <cellStyle name="Normal 5 17 2 3 4 9" xfId="36078" xr:uid="{00000000-0005-0000-0000-00008A8C0000}"/>
    <cellStyle name="Normal 5 17 2 3 5" xfId="36079" xr:uid="{00000000-0005-0000-0000-00008B8C0000}"/>
    <cellStyle name="Normal 5 17 2 3 5 10" xfId="36080" xr:uid="{00000000-0005-0000-0000-00008C8C0000}"/>
    <cellStyle name="Normal 5 17 2 3 5 2" xfId="36081" xr:uid="{00000000-0005-0000-0000-00008D8C0000}"/>
    <cellStyle name="Normal 5 17 2 3 5 3" xfId="36082" xr:uid="{00000000-0005-0000-0000-00008E8C0000}"/>
    <cellStyle name="Normal 5 17 2 3 5 4" xfId="36083" xr:uid="{00000000-0005-0000-0000-00008F8C0000}"/>
    <cellStyle name="Normal 5 17 2 3 5 5" xfId="36084" xr:uid="{00000000-0005-0000-0000-0000908C0000}"/>
    <cellStyle name="Normal 5 17 2 3 5 6" xfId="36085" xr:uid="{00000000-0005-0000-0000-0000918C0000}"/>
    <cellStyle name="Normal 5 17 2 3 5 7" xfId="36086" xr:uid="{00000000-0005-0000-0000-0000928C0000}"/>
    <cellStyle name="Normal 5 17 2 3 5 8" xfId="36087" xr:uid="{00000000-0005-0000-0000-0000938C0000}"/>
    <cellStyle name="Normal 5 17 2 3 5 9" xfId="36088" xr:uid="{00000000-0005-0000-0000-0000948C0000}"/>
    <cellStyle name="Normal 5 17 2 3 6" xfId="36089" xr:uid="{00000000-0005-0000-0000-0000958C0000}"/>
    <cellStyle name="Normal 5 17 2 3 7" xfId="36090" xr:uid="{00000000-0005-0000-0000-0000968C0000}"/>
    <cellStyle name="Normal 5 17 2 3 8" xfId="36091" xr:uid="{00000000-0005-0000-0000-0000978C0000}"/>
    <cellStyle name="Normal 5 17 2 3 9" xfId="36092" xr:uid="{00000000-0005-0000-0000-0000988C0000}"/>
    <cellStyle name="Normal 5 17 2 30" xfId="36093" xr:uid="{00000000-0005-0000-0000-0000998C0000}"/>
    <cellStyle name="Normal 5 17 2 30 10" xfId="36094" xr:uid="{00000000-0005-0000-0000-00009A8C0000}"/>
    <cellStyle name="Normal 5 17 2 30 11" xfId="36095" xr:uid="{00000000-0005-0000-0000-00009B8C0000}"/>
    <cellStyle name="Normal 5 17 2 30 12" xfId="36096" xr:uid="{00000000-0005-0000-0000-00009C8C0000}"/>
    <cellStyle name="Normal 5 17 2 30 13" xfId="36097" xr:uid="{00000000-0005-0000-0000-00009D8C0000}"/>
    <cellStyle name="Normal 5 17 2 30 14" xfId="36098" xr:uid="{00000000-0005-0000-0000-00009E8C0000}"/>
    <cellStyle name="Normal 5 17 2 30 2" xfId="36099" xr:uid="{00000000-0005-0000-0000-00009F8C0000}"/>
    <cellStyle name="Normal 5 17 2 30 2 10" xfId="36100" xr:uid="{00000000-0005-0000-0000-0000A08C0000}"/>
    <cellStyle name="Normal 5 17 2 30 2 2" xfId="36101" xr:uid="{00000000-0005-0000-0000-0000A18C0000}"/>
    <cellStyle name="Normal 5 17 2 30 2 3" xfId="36102" xr:uid="{00000000-0005-0000-0000-0000A28C0000}"/>
    <cellStyle name="Normal 5 17 2 30 2 4" xfId="36103" xr:uid="{00000000-0005-0000-0000-0000A38C0000}"/>
    <cellStyle name="Normal 5 17 2 30 2 5" xfId="36104" xr:uid="{00000000-0005-0000-0000-0000A48C0000}"/>
    <cellStyle name="Normal 5 17 2 30 2 6" xfId="36105" xr:uid="{00000000-0005-0000-0000-0000A58C0000}"/>
    <cellStyle name="Normal 5 17 2 30 2 7" xfId="36106" xr:uid="{00000000-0005-0000-0000-0000A68C0000}"/>
    <cellStyle name="Normal 5 17 2 30 2 8" xfId="36107" xr:uid="{00000000-0005-0000-0000-0000A78C0000}"/>
    <cellStyle name="Normal 5 17 2 30 2 9" xfId="36108" xr:uid="{00000000-0005-0000-0000-0000A88C0000}"/>
    <cellStyle name="Normal 5 17 2 30 3" xfId="36109" xr:uid="{00000000-0005-0000-0000-0000A98C0000}"/>
    <cellStyle name="Normal 5 17 2 30 3 10" xfId="36110" xr:uid="{00000000-0005-0000-0000-0000AA8C0000}"/>
    <cellStyle name="Normal 5 17 2 30 3 2" xfId="36111" xr:uid="{00000000-0005-0000-0000-0000AB8C0000}"/>
    <cellStyle name="Normal 5 17 2 30 3 3" xfId="36112" xr:uid="{00000000-0005-0000-0000-0000AC8C0000}"/>
    <cellStyle name="Normal 5 17 2 30 3 4" xfId="36113" xr:uid="{00000000-0005-0000-0000-0000AD8C0000}"/>
    <cellStyle name="Normal 5 17 2 30 3 5" xfId="36114" xr:uid="{00000000-0005-0000-0000-0000AE8C0000}"/>
    <cellStyle name="Normal 5 17 2 30 3 6" xfId="36115" xr:uid="{00000000-0005-0000-0000-0000AF8C0000}"/>
    <cellStyle name="Normal 5 17 2 30 3 7" xfId="36116" xr:uid="{00000000-0005-0000-0000-0000B08C0000}"/>
    <cellStyle name="Normal 5 17 2 30 3 8" xfId="36117" xr:uid="{00000000-0005-0000-0000-0000B18C0000}"/>
    <cellStyle name="Normal 5 17 2 30 3 9" xfId="36118" xr:uid="{00000000-0005-0000-0000-0000B28C0000}"/>
    <cellStyle name="Normal 5 17 2 30 4" xfId="36119" xr:uid="{00000000-0005-0000-0000-0000B38C0000}"/>
    <cellStyle name="Normal 5 17 2 30 4 10" xfId="36120" xr:uid="{00000000-0005-0000-0000-0000B48C0000}"/>
    <cellStyle name="Normal 5 17 2 30 4 2" xfId="36121" xr:uid="{00000000-0005-0000-0000-0000B58C0000}"/>
    <cellStyle name="Normal 5 17 2 30 4 3" xfId="36122" xr:uid="{00000000-0005-0000-0000-0000B68C0000}"/>
    <cellStyle name="Normal 5 17 2 30 4 4" xfId="36123" xr:uid="{00000000-0005-0000-0000-0000B78C0000}"/>
    <cellStyle name="Normal 5 17 2 30 4 5" xfId="36124" xr:uid="{00000000-0005-0000-0000-0000B88C0000}"/>
    <cellStyle name="Normal 5 17 2 30 4 6" xfId="36125" xr:uid="{00000000-0005-0000-0000-0000B98C0000}"/>
    <cellStyle name="Normal 5 17 2 30 4 7" xfId="36126" xr:uid="{00000000-0005-0000-0000-0000BA8C0000}"/>
    <cellStyle name="Normal 5 17 2 30 4 8" xfId="36127" xr:uid="{00000000-0005-0000-0000-0000BB8C0000}"/>
    <cellStyle name="Normal 5 17 2 30 4 9" xfId="36128" xr:uid="{00000000-0005-0000-0000-0000BC8C0000}"/>
    <cellStyle name="Normal 5 17 2 30 5" xfId="36129" xr:uid="{00000000-0005-0000-0000-0000BD8C0000}"/>
    <cellStyle name="Normal 5 17 2 30 5 10" xfId="36130" xr:uid="{00000000-0005-0000-0000-0000BE8C0000}"/>
    <cellStyle name="Normal 5 17 2 30 5 2" xfId="36131" xr:uid="{00000000-0005-0000-0000-0000BF8C0000}"/>
    <cellStyle name="Normal 5 17 2 30 5 3" xfId="36132" xr:uid="{00000000-0005-0000-0000-0000C08C0000}"/>
    <cellStyle name="Normal 5 17 2 30 5 4" xfId="36133" xr:uid="{00000000-0005-0000-0000-0000C18C0000}"/>
    <cellStyle name="Normal 5 17 2 30 5 5" xfId="36134" xr:uid="{00000000-0005-0000-0000-0000C28C0000}"/>
    <cellStyle name="Normal 5 17 2 30 5 6" xfId="36135" xr:uid="{00000000-0005-0000-0000-0000C38C0000}"/>
    <cellStyle name="Normal 5 17 2 30 5 7" xfId="36136" xr:uid="{00000000-0005-0000-0000-0000C48C0000}"/>
    <cellStyle name="Normal 5 17 2 30 5 8" xfId="36137" xr:uid="{00000000-0005-0000-0000-0000C58C0000}"/>
    <cellStyle name="Normal 5 17 2 30 5 9" xfId="36138" xr:uid="{00000000-0005-0000-0000-0000C68C0000}"/>
    <cellStyle name="Normal 5 17 2 30 6" xfId="36139" xr:uid="{00000000-0005-0000-0000-0000C78C0000}"/>
    <cellStyle name="Normal 5 17 2 30 7" xfId="36140" xr:uid="{00000000-0005-0000-0000-0000C88C0000}"/>
    <cellStyle name="Normal 5 17 2 30 8" xfId="36141" xr:uid="{00000000-0005-0000-0000-0000C98C0000}"/>
    <cellStyle name="Normal 5 17 2 30 9" xfId="36142" xr:uid="{00000000-0005-0000-0000-0000CA8C0000}"/>
    <cellStyle name="Normal 5 17 2 31" xfId="36143" xr:uid="{00000000-0005-0000-0000-0000CB8C0000}"/>
    <cellStyle name="Normal 5 17 2 31 10" xfId="36144" xr:uid="{00000000-0005-0000-0000-0000CC8C0000}"/>
    <cellStyle name="Normal 5 17 2 31 11" xfId="36145" xr:uid="{00000000-0005-0000-0000-0000CD8C0000}"/>
    <cellStyle name="Normal 5 17 2 31 12" xfId="36146" xr:uid="{00000000-0005-0000-0000-0000CE8C0000}"/>
    <cellStyle name="Normal 5 17 2 31 13" xfId="36147" xr:uid="{00000000-0005-0000-0000-0000CF8C0000}"/>
    <cellStyle name="Normal 5 17 2 31 14" xfId="36148" xr:uid="{00000000-0005-0000-0000-0000D08C0000}"/>
    <cellStyle name="Normal 5 17 2 31 2" xfId="36149" xr:uid="{00000000-0005-0000-0000-0000D18C0000}"/>
    <cellStyle name="Normal 5 17 2 31 2 10" xfId="36150" xr:uid="{00000000-0005-0000-0000-0000D28C0000}"/>
    <cellStyle name="Normal 5 17 2 31 2 2" xfId="36151" xr:uid="{00000000-0005-0000-0000-0000D38C0000}"/>
    <cellStyle name="Normal 5 17 2 31 2 3" xfId="36152" xr:uid="{00000000-0005-0000-0000-0000D48C0000}"/>
    <cellStyle name="Normal 5 17 2 31 2 4" xfId="36153" xr:uid="{00000000-0005-0000-0000-0000D58C0000}"/>
    <cellStyle name="Normal 5 17 2 31 2 5" xfId="36154" xr:uid="{00000000-0005-0000-0000-0000D68C0000}"/>
    <cellStyle name="Normal 5 17 2 31 2 6" xfId="36155" xr:uid="{00000000-0005-0000-0000-0000D78C0000}"/>
    <cellStyle name="Normal 5 17 2 31 2 7" xfId="36156" xr:uid="{00000000-0005-0000-0000-0000D88C0000}"/>
    <cellStyle name="Normal 5 17 2 31 2 8" xfId="36157" xr:uid="{00000000-0005-0000-0000-0000D98C0000}"/>
    <cellStyle name="Normal 5 17 2 31 2 9" xfId="36158" xr:uid="{00000000-0005-0000-0000-0000DA8C0000}"/>
    <cellStyle name="Normal 5 17 2 31 3" xfId="36159" xr:uid="{00000000-0005-0000-0000-0000DB8C0000}"/>
    <cellStyle name="Normal 5 17 2 31 3 10" xfId="36160" xr:uid="{00000000-0005-0000-0000-0000DC8C0000}"/>
    <cellStyle name="Normal 5 17 2 31 3 2" xfId="36161" xr:uid="{00000000-0005-0000-0000-0000DD8C0000}"/>
    <cellStyle name="Normal 5 17 2 31 3 3" xfId="36162" xr:uid="{00000000-0005-0000-0000-0000DE8C0000}"/>
    <cellStyle name="Normal 5 17 2 31 3 4" xfId="36163" xr:uid="{00000000-0005-0000-0000-0000DF8C0000}"/>
    <cellStyle name="Normal 5 17 2 31 3 5" xfId="36164" xr:uid="{00000000-0005-0000-0000-0000E08C0000}"/>
    <cellStyle name="Normal 5 17 2 31 3 6" xfId="36165" xr:uid="{00000000-0005-0000-0000-0000E18C0000}"/>
    <cellStyle name="Normal 5 17 2 31 3 7" xfId="36166" xr:uid="{00000000-0005-0000-0000-0000E28C0000}"/>
    <cellStyle name="Normal 5 17 2 31 3 8" xfId="36167" xr:uid="{00000000-0005-0000-0000-0000E38C0000}"/>
    <cellStyle name="Normal 5 17 2 31 3 9" xfId="36168" xr:uid="{00000000-0005-0000-0000-0000E48C0000}"/>
    <cellStyle name="Normal 5 17 2 31 4" xfId="36169" xr:uid="{00000000-0005-0000-0000-0000E58C0000}"/>
    <cellStyle name="Normal 5 17 2 31 4 10" xfId="36170" xr:uid="{00000000-0005-0000-0000-0000E68C0000}"/>
    <cellStyle name="Normal 5 17 2 31 4 2" xfId="36171" xr:uid="{00000000-0005-0000-0000-0000E78C0000}"/>
    <cellStyle name="Normal 5 17 2 31 4 3" xfId="36172" xr:uid="{00000000-0005-0000-0000-0000E88C0000}"/>
    <cellStyle name="Normal 5 17 2 31 4 4" xfId="36173" xr:uid="{00000000-0005-0000-0000-0000E98C0000}"/>
    <cellStyle name="Normal 5 17 2 31 4 5" xfId="36174" xr:uid="{00000000-0005-0000-0000-0000EA8C0000}"/>
    <cellStyle name="Normal 5 17 2 31 4 6" xfId="36175" xr:uid="{00000000-0005-0000-0000-0000EB8C0000}"/>
    <cellStyle name="Normal 5 17 2 31 4 7" xfId="36176" xr:uid="{00000000-0005-0000-0000-0000EC8C0000}"/>
    <cellStyle name="Normal 5 17 2 31 4 8" xfId="36177" xr:uid="{00000000-0005-0000-0000-0000ED8C0000}"/>
    <cellStyle name="Normal 5 17 2 31 4 9" xfId="36178" xr:uid="{00000000-0005-0000-0000-0000EE8C0000}"/>
    <cellStyle name="Normal 5 17 2 31 5" xfId="36179" xr:uid="{00000000-0005-0000-0000-0000EF8C0000}"/>
    <cellStyle name="Normal 5 17 2 31 5 10" xfId="36180" xr:uid="{00000000-0005-0000-0000-0000F08C0000}"/>
    <cellStyle name="Normal 5 17 2 31 5 2" xfId="36181" xr:uid="{00000000-0005-0000-0000-0000F18C0000}"/>
    <cellStyle name="Normal 5 17 2 31 5 3" xfId="36182" xr:uid="{00000000-0005-0000-0000-0000F28C0000}"/>
    <cellStyle name="Normal 5 17 2 31 5 4" xfId="36183" xr:uid="{00000000-0005-0000-0000-0000F38C0000}"/>
    <cellStyle name="Normal 5 17 2 31 5 5" xfId="36184" xr:uid="{00000000-0005-0000-0000-0000F48C0000}"/>
    <cellStyle name="Normal 5 17 2 31 5 6" xfId="36185" xr:uid="{00000000-0005-0000-0000-0000F58C0000}"/>
    <cellStyle name="Normal 5 17 2 31 5 7" xfId="36186" xr:uid="{00000000-0005-0000-0000-0000F68C0000}"/>
    <cellStyle name="Normal 5 17 2 31 5 8" xfId="36187" xr:uid="{00000000-0005-0000-0000-0000F78C0000}"/>
    <cellStyle name="Normal 5 17 2 31 5 9" xfId="36188" xr:uid="{00000000-0005-0000-0000-0000F88C0000}"/>
    <cellStyle name="Normal 5 17 2 31 6" xfId="36189" xr:uid="{00000000-0005-0000-0000-0000F98C0000}"/>
    <cellStyle name="Normal 5 17 2 31 7" xfId="36190" xr:uid="{00000000-0005-0000-0000-0000FA8C0000}"/>
    <cellStyle name="Normal 5 17 2 31 8" xfId="36191" xr:uid="{00000000-0005-0000-0000-0000FB8C0000}"/>
    <cellStyle name="Normal 5 17 2 31 9" xfId="36192" xr:uid="{00000000-0005-0000-0000-0000FC8C0000}"/>
    <cellStyle name="Normal 5 17 2 32" xfId="36193" xr:uid="{00000000-0005-0000-0000-0000FD8C0000}"/>
    <cellStyle name="Normal 5 17 2 32 10" xfId="36194" xr:uid="{00000000-0005-0000-0000-0000FE8C0000}"/>
    <cellStyle name="Normal 5 17 2 32 11" xfId="36195" xr:uid="{00000000-0005-0000-0000-0000FF8C0000}"/>
    <cellStyle name="Normal 5 17 2 32 12" xfId="36196" xr:uid="{00000000-0005-0000-0000-0000008D0000}"/>
    <cellStyle name="Normal 5 17 2 32 13" xfId="36197" xr:uid="{00000000-0005-0000-0000-0000018D0000}"/>
    <cellStyle name="Normal 5 17 2 32 14" xfId="36198" xr:uid="{00000000-0005-0000-0000-0000028D0000}"/>
    <cellStyle name="Normal 5 17 2 32 2" xfId="36199" xr:uid="{00000000-0005-0000-0000-0000038D0000}"/>
    <cellStyle name="Normal 5 17 2 32 2 10" xfId="36200" xr:uid="{00000000-0005-0000-0000-0000048D0000}"/>
    <cellStyle name="Normal 5 17 2 32 2 2" xfId="36201" xr:uid="{00000000-0005-0000-0000-0000058D0000}"/>
    <cellStyle name="Normal 5 17 2 32 2 3" xfId="36202" xr:uid="{00000000-0005-0000-0000-0000068D0000}"/>
    <cellStyle name="Normal 5 17 2 32 2 4" xfId="36203" xr:uid="{00000000-0005-0000-0000-0000078D0000}"/>
    <cellStyle name="Normal 5 17 2 32 2 5" xfId="36204" xr:uid="{00000000-0005-0000-0000-0000088D0000}"/>
    <cellStyle name="Normal 5 17 2 32 2 6" xfId="36205" xr:uid="{00000000-0005-0000-0000-0000098D0000}"/>
    <cellStyle name="Normal 5 17 2 32 2 7" xfId="36206" xr:uid="{00000000-0005-0000-0000-00000A8D0000}"/>
    <cellStyle name="Normal 5 17 2 32 2 8" xfId="36207" xr:uid="{00000000-0005-0000-0000-00000B8D0000}"/>
    <cellStyle name="Normal 5 17 2 32 2 9" xfId="36208" xr:uid="{00000000-0005-0000-0000-00000C8D0000}"/>
    <cellStyle name="Normal 5 17 2 32 3" xfId="36209" xr:uid="{00000000-0005-0000-0000-00000D8D0000}"/>
    <cellStyle name="Normal 5 17 2 32 3 10" xfId="36210" xr:uid="{00000000-0005-0000-0000-00000E8D0000}"/>
    <cellStyle name="Normal 5 17 2 32 3 2" xfId="36211" xr:uid="{00000000-0005-0000-0000-00000F8D0000}"/>
    <cellStyle name="Normal 5 17 2 32 3 3" xfId="36212" xr:uid="{00000000-0005-0000-0000-0000108D0000}"/>
    <cellStyle name="Normal 5 17 2 32 3 4" xfId="36213" xr:uid="{00000000-0005-0000-0000-0000118D0000}"/>
    <cellStyle name="Normal 5 17 2 32 3 5" xfId="36214" xr:uid="{00000000-0005-0000-0000-0000128D0000}"/>
    <cellStyle name="Normal 5 17 2 32 3 6" xfId="36215" xr:uid="{00000000-0005-0000-0000-0000138D0000}"/>
    <cellStyle name="Normal 5 17 2 32 3 7" xfId="36216" xr:uid="{00000000-0005-0000-0000-0000148D0000}"/>
    <cellStyle name="Normal 5 17 2 32 3 8" xfId="36217" xr:uid="{00000000-0005-0000-0000-0000158D0000}"/>
    <cellStyle name="Normal 5 17 2 32 3 9" xfId="36218" xr:uid="{00000000-0005-0000-0000-0000168D0000}"/>
    <cellStyle name="Normal 5 17 2 32 4" xfId="36219" xr:uid="{00000000-0005-0000-0000-0000178D0000}"/>
    <cellStyle name="Normal 5 17 2 32 4 10" xfId="36220" xr:uid="{00000000-0005-0000-0000-0000188D0000}"/>
    <cellStyle name="Normal 5 17 2 32 4 2" xfId="36221" xr:uid="{00000000-0005-0000-0000-0000198D0000}"/>
    <cellStyle name="Normal 5 17 2 32 4 3" xfId="36222" xr:uid="{00000000-0005-0000-0000-00001A8D0000}"/>
    <cellStyle name="Normal 5 17 2 32 4 4" xfId="36223" xr:uid="{00000000-0005-0000-0000-00001B8D0000}"/>
    <cellStyle name="Normal 5 17 2 32 4 5" xfId="36224" xr:uid="{00000000-0005-0000-0000-00001C8D0000}"/>
    <cellStyle name="Normal 5 17 2 32 4 6" xfId="36225" xr:uid="{00000000-0005-0000-0000-00001D8D0000}"/>
    <cellStyle name="Normal 5 17 2 32 4 7" xfId="36226" xr:uid="{00000000-0005-0000-0000-00001E8D0000}"/>
    <cellStyle name="Normal 5 17 2 32 4 8" xfId="36227" xr:uid="{00000000-0005-0000-0000-00001F8D0000}"/>
    <cellStyle name="Normal 5 17 2 32 4 9" xfId="36228" xr:uid="{00000000-0005-0000-0000-0000208D0000}"/>
    <cellStyle name="Normal 5 17 2 32 5" xfId="36229" xr:uid="{00000000-0005-0000-0000-0000218D0000}"/>
    <cellStyle name="Normal 5 17 2 32 5 10" xfId="36230" xr:uid="{00000000-0005-0000-0000-0000228D0000}"/>
    <cellStyle name="Normal 5 17 2 32 5 2" xfId="36231" xr:uid="{00000000-0005-0000-0000-0000238D0000}"/>
    <cellStyle name="Normal 5 17 2 32 5 3" xfId="36232" xr:uid="{00000000-0005-0000-0000-0000248D0000}"/>
    <cellStyle name="Normal 5 17 2 32 5 4" xfId="36233" xr:uid="{00000000-0005-0000-0000-0000258D0000}"/>
    <cellStyle name="Normal 5 17 2 32 5 5" xfId="36234" xr:uid="{00000000-0005-0000-0000-0000268D0000}"/>
    <cellStyle name="Normal 5 17 2 32 5 6" xfId="36235" xr:uid="{00000000-0005-0000-0000-0000278D0000}"/>
    <cellStyle name="Normal 5 17 2 32 5 7" xfId="36236" xr:uid="{00000000-0005-0000-0000-0000288D0000}"/>
    <cellStyle name="Normal 5 17 2 32 5 8" xfId="36237" xr:uid="{00000000-0005-0000-0000-0000298D0000}"/>
    <cellStyle name="Normal 5 17 2 32 5 9" xfId="36238" xr:uid="{00000000-0005-0000-0000-00002A8D0000}"/>
    <cellStyle name="Normal 5 17 2 32 6" xfId="36239" xr:uid="{00000000-0005-0000-0000-00002B8D0000}"/>
    <cellStyle name="Normal 5 17 2 32 7" xfId="36240" xr:uid="{00000000-0005-0000-0000-00002C8D0000}"/>
    <cellStyle name="Normal 5 17 2 32 8" xfId="36241" xr:uid="{00000000-0005-0000-0000-00002D8D0000}"/>
    <cellStyle name="Normal 5 17 2 32 9" xfId="36242" xr:uid="{00000000-0005-0000-0000-00002E8D0000}"/>
    <cellStyle name="Normal 5 17 2 33" xfId="36243" xr:uid="{00000000-0005-0000-0000-00002F8D0000}"/>
    <cellStyle name="Normal 5 17 2 33 10" xfId="36244" xr:uid="{00000000-0005-0000-0000-0000308D0000}"/>
    <cellStyle name="Normal 5 17 2 33 11" xfId="36245" xr:uid="{00000000-0005-0000-0000-0000318D0000}"/>
    <cellStyle name="Normal 5 17 2 33 12" xfId="36246" xr:uid="{00000000-0005-0000-0000-0000328D0000}"/>
    <cellStyle name="Normal 5 17 2 33 13" xfId="36247" xr:uid="{00000000-0005-0000-0000-0000338D0000}"/>
    <cellStyle name="Normal 5 17 2 33 14" xfId="36248" xr:uid="{00000000-0005-0000-0000-0000348D0000}"/>
    <cellStyle name="Normal 5 17 2 33 2" xfId="36249" xr:uid="{00000000-0005-0000-0000-0000358D0000}"/>
    <cellStyle name="Normal 5 17 2 33 2 10" xfId="36250" xr:uid="{00000000-0005-0000-0000-0000368D0000}"/>
    <cellStyle name="Normal 5 17 2 33 2 2" xfId="36251" xr:uid="{00000000-0005-0000-0000-0000378D0000}"/>
    <cellStyle name="Normal 5 17 2 33 2 3" xfId="36252" xr:uid="{00000000-0005-0000-0000-0000388D0000}"/>
    <cellStyle name="Normal 5 17 2 33 2 4" xfId="36253" xr:uid="{00000000-0005-0000-0000-0000398D0000}"/>
    <cellStyle name="Normal 5 17 2 33 2 5" xfId="36254" xr:uid="{00000000-0005-0000-0000-00003A8D0000}"/>
    <cellStyle name="Normal 5 17 2 33 2 6" xfId="36255" xr:uid="{00000000-0005-0000-0000-00003B8D0000}"/>
    <cellStyle name="Normal 5 17 2 33 2 7" xfId="36256" xr:uid="{00000000-0005-0000-0000-00003C8D0000}"/>
    <cellStyle name="Normal 5 17 2 33 2 8" xfId="36257" xr:uid="{00000000-0005-0000-0000-00003D8D0000}"/>
    <cellStyle name="Normal 5 17 2 33 2 9" xfId="36258" xr:uid="{00000000-0005-0000-0000-00003E8D0000}"/>
    <cellStyle name="Normal 5 17 2 33 3" xfId="36259" xr:uid="{00000000-0005-0000-0000-00003F8D0000}"/>
    <cellStyle name="Normal 5 17 2 33 3 10" xfId="36260" xr:uid="{00000000-0005-0000-0000-0000408D0000}"/>
    <cellStyle name="Normal 5 17 2 33 3 2" xfId="36261" xr:uid="{00000000-0005-0000-0000-0000418D0000}"/>
    <cellStyle name="Normal 5 17 2 33 3 3" xfId="36262" xr:uid="{00000000-0005-0000-0000-0000428D0000}"/>
    <cellStyle name="Normal 5 17 2 33 3 4" xfId="36263" xr:uid="{00000000-0005-0000-0000-0000438D0000}"/>
    <cellStyle name="Normal 5 17 2 33 3 5" xfId="36264" xr:uid="{00000000-0005-0000-0000-0000448D0000}"/>
    <cellStyle name="Normal 5 17 2 33 3 6" xfId="36265" xr:uid="{00000000-0005-0000-0000-0000458D0000}"/>
    <cellStyle name="Normal 5 17 2 33 3 7" xfId="36266" xr:uid="{00000000-0005-0000-0000-0000468D0000}"/>
    <cellStyle name="Normal 5 17 2 33 3 8" xfId="36267" xr:uid="{00000000-0005-0000-0000-0000478D0000}"/>
    <cellStyle name="Normal 5 17 2 33 3 9" xfId="36268" xr:uid="{00000000-0005-0000-0000-0000488D0000}"/>
    <cellStyle name="Normal 5 17 2 33 4" xfId="36269" xr:uid="{00000000-0005-0000-0000-0000498D0000}"/>
    <cellStyle name="Normal 5 17 2 33 4 10" xfId="36270" xr:uid="{00000000-0005-0000-0000-00004A8D0000}"/>
    <cellStyle name="Normal 5 17 2 33 4 2" xfId="36271" xr:uid="{00000000-0005-0000-0000-00004B8D0000}"/>
    <cellStyle name="Normal 5 17 2 33 4 3" xfId="36272" xr:uid="{00000000-0005-0000-0000-00004C8D0000}"/>
    <cellStyle name="Normal 5 17 2 33 4 4" xfId="36273" xr:uid="{00000000-0005-0000-0000-00004D8D0000}"/>
    <cellStyle name="Normal 5 17 2 33 4 5" xfId="36274" xr:uid="{00000000-0005-0000-0000-00004E8D0000}"/>
    <cellStyle name="Normal 5 17 2 33 4 6" xfId="36275" xr:uid="{00000000-0005-0000-0000-00004F8D0000}"/>
    <cellStyle name="Normal 5 17 2 33 4 7" xfId="36276" xr:uid="{00000000-0005-0000-0000-0000508D0000}"/>
    <cellStyle name="Normal 5 17 2 33 4 8" xfId="36277" xr:uid="{00000000-0005-0000-0000-0000518D0000}"/>
    <cellStyle name="Normal 5 17 2 33 4 9" xfId="36278" xr:uid="{00000000-0005-0000-0000-0000528D0000}"/>
    <cellStyle name="Normal 5 17 2 33 5" xfId="36279" xr:uid="{00000000-0005-0000-0000-0000538D0000}"/>
    <cellStyle name="Normal 5 17 2 33 5 10" xfId="36280" xr:uid="{00000000-0005-0000-0000-0000548D0000}"/>
    <cellStyle name="Normal 5 17 2 33 5 2" xfId="36281" xr:uid="{00000000-0005-0000-0000-0000558D0000}"/>
    <cellStyle name="Normal 5 17 2 33 5 3" xfId="36282" xr:uid="{00000000-0005-0000-0000-0000568D0000}"/>
    <cellStyle name="Normal 5 17 2 33 5 4" xfId="36283" xr:uid="{00000000-0005-0000-0000-0000578D0000}"/>
    <cellStyle name="Normal 5 17 2 33 5 5" xfId="36284" xr:uid="{00000000-0005-0000-0000-0000588D0000}"/>
    <cellStyle name="Normal 5 17 2 33 5 6" xfId="36285" xr:uid="{00000000-0005-0000-0000-0000598D0000}"/>
    <cellStyle name="Normal 5 17 2 33 5 7" xfId="36286" xr:uid="{00000000-0005-0000-0000-00005A8D0000}"/>
    <cellStyle name="Normal 5 17 2 33 5 8" xfId="36287" xr:uid="{00000000-0005-0000-0000-00005B8D0000}"/>
    <cellStyle name="Normal 5 17 2 33 5 9" xfId="36288" xr:uid="{00000000-0005-0000-0000-00005C8D0000}"/>
    <cellStyle name="Normal 5 17 2 33 6" xfId="36289" xr:uid="{00000000-0005-0000-0000-00005D8D0000}"/>
    <cellStyle name="Normal 5 17 2 33 7" xfId="36290" xr:uid="{00000000-0005-0000-0000-00005E8D0000}"/>
    <cellStyle name="Normal 5 17 2 33 8" xfId="36291" xr:uid="{00000000-0005-0000-0000-00005F8D0000}"/>
    <cellStyle name="Normal 5 17 2 33 9" xfId="36292" xr:uid="{00000000-0005-0000-0000-0000608D0000}"/>
    <cellStyle name="Normal 5 17 2 34" xfId="36293" xr:uid="{00000000-0005-0000-0000-0000618D0000}"/>
    <cellStyle name="Normal 5 17 2 34 10" xfId="36294" xr:uid="{00000000-0005-0000-0000-0000628D0000}"/>
    <cellStyle name="Normal 5 17 2 34 2" xfId="36295" xr:uid="{00000000-0005-0000-0000-0000638D0000}"/>
    <cellStyle name="Normal 5 17 2 34 3" xfId="36296" xr:uid="{00000000-0005-0000-0000-0000648D0000}"/>
    <cellStyle name="Normal 5 17 2 34 4" xfId="36297" xr:uid="{00000000-0005-0000-0000-0000658D0000}"/>
    <cellStyle name="Normal 5 17 2 34 5" xfId="36298" xr:uid="{00000000-0005-0000-0000-0000668D0000}"/>
    <cellStyle name="Normal 5 17 2 34 6" xfId="36299" xr:uid="{00000000-0005-0000-0000-0000678D0000}"/>
    <cellStyle name="Normal 5 17 2 34 7" xfId="36300" xr:uid="{00000000-0005-0000-0000-0000688D0000}"/>
    <cellStyle name="Normal 5 17 2 34 8" xfId="36301" xr:uid="{00000000-0005-0000-0000-0000698D0000}"/>
    <cellStyle name="Normal 5 17 2 34 9" xfId="36302" xr:uid="{00000000-0005-0000-0000-00006A8D0000}"/>
    <cellStyle name="Normal 5 17 2 35" xfId="36303" xr:uid="{00000000-0005-0000-0000-00006B8D0000}"/>
    <cellStyle name="Normal 5 17 2 35 10" xfId="36304" xr:uid="{00000000-0005-0000-0000-00006C8D0000}"/>
    <cellStyle name="Normal 5 17 2 35 2" xfId="36305" xr:uid="{00000000-0005-0000-0000-00006D8D0000}"/>
    <cellStyle name="Normal 5 17 2 35 3" xfId="36306" xr:uid="{00000000-0005-0000-0000-00006E8D0000}"/>
    <cellStyle name="Normal 5 17 2 35 4" xfId="36307" xr:uid="{00000000-0005-0000-0000-00006F8D0000}"/>
    <cellStyle name="Normal 5 17 2 35 5" xfId="36308" xr:uid="{00000000-0005-0000-0000-0000708D0000}"/>
    <cellStyle name="Normal 5 17 2 35 6" xfId="36309" xr:uid="{00000000-0005-0000-0000-0000718D0000}"/>
    <cellStyle name="Normal 5 17 2 35 7" xfId="36310" xr:uid="{00000000-0005-0000-0000-0000728D0000}"/>
    <cellStyle name="Normal 5 17 2 35 8" xfId="36311" xr:uid="{00000000-0005-0000-0000-0000738D0000}"/>
    <cellStyle name="Normal 5 17 2 35 9" xfId="36312" xr:uid="{00000000-0005-0000-0000-0000748D0000}"/>
    <cellStyle name="Normal 5 17 2 36" xfId="36313" xr:uid="{00000000-0005-0000-0000-0000758D0000}"/>
    <cellStyle name="Normal 5 17 2 36 10" xfId="36314" xr:uid="{00000000-0005-0000-0000-0000768D0000}"/>
    <cellStyle name="Normal 5 17 2 36 2" xfId="36315" xr:uid="{00000000-0005-0000-0000-0000778D0000}"/>
    <cellStyle name="Normal 5 17 2 36 3" xfId="36316" xr:uid="{00000000-0005-0000-0000-0000788D0000}"/>
    <cellStyle name="Normal 5 17 2 36 4" xfId="36317" xr:uid="{00000000-0005-0000-0000-0000798D0000}"/>
    <cellStyle name="Normal 5 17 2 36 5" xfId="36318" xr:uid="{00000000-0005-0000-0000-00007A8D0000}"/>
    <cellStyle name="Normal 5 17 2 36 6" xfId="36319" xr:uid="{00000000-0005-0000-0000-00007B8D0000}"/>
    <cellStyle name="Normal 5 17 2 36 7" xfId="36320" xr:uid="{00000000-0005-0000-0000-00007C8D0000}"/>
    <cellStyle name="Normal 5 17 2 36 8" xfId="36321" xr:uid="{00000000-0005-0000-0000-00007D8D0000}"/>
    <cellStyle name="Normal 5 17 2 36 9" xfId="36322" xr:uid="{00000000-0005-0000-0000-00007E8D0000}"/>
    <cellStyle name="Normal 5 17 2 37" xfId="36323" xr:uid="{00000000-0005-0000-0000-00007F8D0000}"/>
    <cellStyle name="Normal 5 17 2 37 10" xfId="36324" xr:uid="{00000000-0005-0000-0000-0000808D0000}"/>
    <cellStyle name="Normal 5 17 2 37 2" xfId="36325" xr:uid="{00000000-0005-0000-0000-0000818D0000}"/>
    <cellStyle name="Normal 5 17 2 37 3" xfId="36326" xr:uid="{00000000-0005-0000-0000-0000828D0000}"/>
    <cellStyle name="Normal 5 17 2 37 4" xfId="36327" xr:uid="{00000000-0005-0000-0000-0000838D0000}"/>
    <cellStyle name="Normal 5 17 2 37 5" xfId="36328" xr:uid="{00000000-0005-0000-0000-0000848D0000}"/>
    <cellStyle name="Normal 5 17 2 37 6" xfId="36329" xr:uid="{00000000-0005-0000-0000-0000858D0000}"/>
    <cellStyle name="Normal 5 17 2 37 7" xfId="36330" xr:uid="{00000000-0005-0000-0000-0000868D0000}"/>
    <cellStyle name="Normal 5 17 2 37 8" xfId="36331" xr:uid="{00000000-0005-0000-0000-0000878D0000}"/>
    <cellStyle name="Normal 5 17 2 37 9" xfId="36332" xr:uid="{00000000-0005-0000-0000-0000888D0000}"/>
    <cellStyle name="Normal 5 17 2 38" xfId="36333" xr:uid="{00000000-0005-0000-0000-0000898D0000}"/>
    <cellStyle name="Normal 5 17 2 39" xfId="36334" xr:uid="{00000000-0005-0000-0000-00008A8D0000}"/>
    <cellStyle name="Normal 5 17 2 4" xfId="36335" xr:uid="{00000000-0005-0000-0000-00008B8D0000}"/>
    <cellStyle name="Normal 5 17 2 4 10" xfId="36336" xr:uid="{00000000-0005-0000-0000-00008C8D0000}"/>
    <cellStyle name="Normal 5 17 2 4 11" xfId="36337" xr:uid="{00000000-0005-0000-0000-00008D8D0000}"/>
    <cellStyle name="Normal 5 17 2 4 12" xfId="36338" xr:uid="{00000000-0005-0000-0000-00008E8D0000}"/>
    <cellStyle name="Normal 5 17 2 4 13" xfId="36339" xr:uid="{00000000-0005-0000-0000-00008F8D0000}"/>
    <cellStyle name="Normal 5 17 2 4 14" xfId="36340" xr:uid="{00000000-0005-0000-0000-0000908D0000}"/>
    <cellStyle name="Normal 5 17 2 4 2" xfId="36341" xr:uid="{00000000-0005-0000-0000-0000918D0000}"/>
    <cellStyle name="Normal 5 17 2 4 2 10" xfId="36342" xr:uid="{00000000-0005-0000-0000-0000928D0000}"/>
    <cellStyle name="Normal 5 17 2 4 2 2" xfId="36343" xr:uid="{00000000-0005-0000-0000-0000938D0000}"/>
    <cellStyle name="Normal 5 17 2 4 2 3" xfId="36344" xr:uid="{00000000-0005-0000-0000-0000948D0000}"/>
    <cellStyle name="Normal 5 17 2 4 2 4" xfId="36345" xr:uid="{00000000-0005-0000-0000-0000958D0000}"/>
    <cellStyle name="Normal 5 17 2 4 2 5" xfId="36346" xr:uid="{00000000-0005-0000-0000-0000968D0000}"/>
    <cellStyle name="Normal 5 17 2 4 2 6" xfId="36347" xr:uid="{00000000-0005-0000-0000-0000978D0000}"/>
    <cellStyle name="Normal 5 17 2 4 2 7" xfId="36348" xr:uid="{00000000-0005-0000-0000-0000988D0000}"/>
    <cellStyle name="Normal 5 17 2 4 2 8" xfId="36349" xr:uid="{00000000-0005-0000-0000-0000998D0000}"/>
    <cellStyle name="Normal 5 17 2 4 2 9" xfId="36350" xr:uid="{00000000-0005-0000-0000-00009A8D0000}"/>
    <cellStyle name="Normal 5 17 2 4 3" xfId="36351" xr:uid="{00000000-0005-0000-0000-00009B8D0000}"/>
    <cellStyle name="Normal 5 17 2 4 3 10" xfId="36352" xr:uid="{00000000-0005-0000-0000-00009C8D0000}"/>
    <cellStyle name="Normal 5 17 2 4 3 2" xfId="36353" xr:uid="{00000000-0005-0000-0000-00009D8D0000}"/>
    <cellStyle name="Normal 5 17 2 4 3 3" xfId="36354" xr:uid="{00000000-0005-0000-0000-00009E8D0000}"/>
    <cellStyle name="Normal 5 17 2 4 3 4" xfId="36355" xr:uid="{00000000-0005-0000-0000-00009F8D0000}"/>
    <cellStyle name="Normal 5 17 2 4 3 5" xfId="36356" xr:uid="{00000000-0005-0000-0000-0000A08D0000}"/>
    <cellStyle name="Normal 5 17 2 4 3 6" xfId="36357" xr:uid="{00000000-0005-0000-0000-0000A18D0000}"/>
    <cellStyle name="Normal 5 17 2 4 3 7" xfId="36358" xr:uid="{00000000-0005-0000-0000-0000A28D0000}"/>
    <cellStyle name="Normal 5 17 2 4 3 8" xfId="36359" xr:uid="{00000000-0005-0000-0000-0000A38D0000}"/>
    <cellStyle name="Normal 5 17 2 4 3 9" xfId="36360" xr:uid="{00000000-0005-0000-0000-0000A48D0000}"/>
    <cellStyle name="Normal 5 17 2 4 4" xfId="36361" xr:uid="{00000000-0005-0000-0000-0000A58D0000}"/>
    <cellStyle name="Normal 5 17 2 4 4 10" xfId="36362" xr:uid="{00000000-0005-0000-0000-0000A68D0000}"/>
    <cellStyle name="Normal 5 17 2 4 4 2" xfId="36363" xr:uid="{00000000-0005-0000-0000-0000A78D0000}"/>
    <cellStyle name="Normal 5 17 2 4 4 3" xfId="36364" xr:uid="{00000000-0005-0000-0000-0000A88D0000}"/>
    <cellStyle name="Normal 5 17 2 4 4 4" xfId="36365" xr:uid="{00000000-0005-0000-0000-0000A98D0000}"/>
    <cellStyle name="Normal 5 17 2 4 4 5" xfId="36366" xr:uid="{00000000-0005-0000-0000-0000AA8D0000}"/>
    <cellStyle name="Normal 5 17 2 4 4 6" xfId="36367" xr:uid="{00000000-0005-0000-0000-0000AB8D0000}"/>
    <cellStyle name="Normal 5 17 2 4 4 7" xfId="36368" xr:uid="{00000000-0005-0000-0000-0000AC8D0000}"/>
    <cellStyle name="Normal 5 17 2 4 4 8" xfId="36369" xr:uid="{00000000-0005-0000-0000-0000AD8D0000}"/>
    <cellStyle name="Normal 5 17 2 4 4 9" xfId="36370" xr:uid="{00000000-0005-0000-0000-0000AE8D0000}"/>
    <cellStyle name="Normal 5 17 2 4 5" xfId="36371" xr:uid="{00000000-0005-0000-0000-0000AF8D0000}"/>
    <cellStyle name="Normal 5 17 2 4 5 10" xfId="36372" xr:uid="{00000000-0005-0000-0000-0000B08D0000}"/>
    <cellStyle name="Normal 5 17 2 4 5 2" xfId="36373" xr:uid="{00000000-0005-0000-0000-0000B18D0000}"/>
    <cellStyle name="Normal 5 17 2 4 5 3" xfId="36374" xr:uid="{00000000-0005-0000-0000-0000B28D0000}"/>
    <cellStyle name="Normal 5 17 2 4 5 4" xfId="36375" xr:uid="{00000000-0005-0000-0000-0000B38D0000}"/>
    <cellStyle name="Normal 5 17 2 4 5 5" xfId="36376" xr:uid="{00000000-0005-0000-0000-0000B48D0000}"/>
    <cellStyle name="Normal 5 17 2 4 5 6" xfId="36377" xr:uid="{00000000-0005-0000-0000-0000B58D0000}"/>
    <cellStyle name="Normal 5 17 2 4 5 7" xfId="36378" xr:uid="{00000000-0005-0000-0000-0000B68D0000}"/>
    <cellStyle name="Normal 5 17 2 4 5 8" xfId="36379" xr:uid="{00000000-0005-0000-0000-0000B78D0000}"/>
    <cellStyle name="Normal 5 17 2 4 5 9" xfId="36380" xr:uid="{00000000-0005-0000-0000-0000B88D0000}"/>
    <cellStyle name="Normal 5 17 2 4 6" xfId="36381" xr:uid="{00000000-0005-0000-0000-0000B98D0000}"/>
    <cellStyle name="Normal 5 17 2 4 7" xfId="36382" xr:uid="{00000000-0005-0000-0000-0000BA8D0000}"/>
    <cellStyle name="Normal 5 17 2 4 8" xfId="36383" xr:uid="{00000000-0005-0000-0000-0000BB8D0000}"/>
    <cellStyle name="Normal 5 17 2 4 9" xfId="36384" xr:uid="{00000000-0005-0000-0000-0000BC8D0000}"/>
    <cellStyle name="Normal 5 17 2 40" xfId="36385" xr:uid="{00000000-0005-0000-0000-0000BD8D0000}"/>
    <cellStyle name="Normal 5 17 2 41" xfId="36386" xr:uid="{00000000-0005-0000-0000-0000BE8D0000}"/>
    <cellStyle name="Normal 5 17 2 42" xfId="36387" xr:uid="{00000000-0005-0000-0000-0000BF8D0000}"/>
    <cellStyle name="Normal 5 17 2 43" xfId="36388" xr:uid="{00000000-0005-0000-0000-0000C08D0000}"/>
    <cellStyle name="Normal 5 17 2 44" xfId="36389" xr:uid="{00000000-0005-0000-0000-0000C18D0000}"/>
    <cellStyle name="Normal 5 17 2 45" xfId="36390" xr:uid="{00000000-0005-0000-0000-0000C28D0000}"/>
    <cellStyle name="Normal 5 17 2 46" xfId="36391" xr:uid="{00000000-0005-0000-0000-0000C38D0000}"/>
    <cellStyle name="Normal 5 17 2 47" xfId="36392" xr:uid="{00000000-0005-0000-0000-0000C48D0000}"/>
    <cellStyle name="Normal 5 17 2 48" xfId="36393" xr:uid="{00000000-0005-0000-0000-0000C58D0000}"/>
    <cellStyle name="Normal 5 17 2 5" xfId="36394" xr:uid="{00000000-0005-0000-0000-0000C68D0000}"/>
    <cellStyle name="Normal 5 17 2 5 10" xfId="36395" xr:uid="{00000000-0005-0000-0000-0000C78D0000}"/>
    <cellStyle name="Normal 5 17 2 5 11" xfId="36396" xr:uid="{00000000-0005-0000-0000-0000C88D0000}"/>
    <cellStyle name="Normal 5 17 2 5 12" xfId="36397" xr:uid="{00000000-0005-0000-0000-0000C98D0000}"/>
    <cellStyle name="Normal 5 17 2 5 13" xfId="36398" xr:uid="{00000000-0005-0000-0000-0000CA8D0000}"/>
    <cellStyle name="Normal 5 17 2 5 14" xfId="36399" xr:uid="{00000000-0005-0000-0000-0000CB8D0000}"/>
    <cellStyle name="Normal 5 17 2 5 2" xfId="36400" xr:uid="{00000000-0005-0000-0000-0000CC8D0000}"/>
    <cellStyle name="Normal 5 17 2 5 2 10" xfId="36401" xr:uid="{00000000-0005-0000-0000-0000CD8D0000}"/>
    <cellStyle name="Normal 5 17 2 5 2 2" xfId="36402" xr:uid="{00000000-0005-0000-0000-0000CE8D0000}"/>
    <cellStyle name="Normal 5 17 2 5 2 3" xfId="36403" xr:uid="{00000000-0005-0000-0000-0000CF8D0000}"/>
    <cellStyle name="Normal 5 17 2 5 2 4" xfId="36404" xr:uid="{00000000-0005-0000-0000-0000D08D0000}"/>
    <cellStyle name="Normal 5 17 2 5 2 5" xfId="36405" xr:uid="{00000000-0005-0000-0000-0000D18D0000}"/>
    <cellStyle name="Normal 5 17 2 5 2 6" xfId="36406" xr:uid="{00000000-0005-0000-0000-0000D28D0000}"/>
    <cellStyle name="Normal 5 17 2 5 2 7" xfId="36407" xr:uid="{00000000-0005-0000-0000-0000D38D0000}"/>
    <cellStyle name="Normal 5 17 2 5 2 8" xfId="36408" xr:uid="{00000000-0005-0000-0000-0000D48D0000}"/>
    <cellStyle name="Normal 5 17 2 5 2 9" xfId="36409" xr:uid="{00000000-0005-0000-0000-0000D58D0000}"/>
    <cellStyle name="Normal 5 17 2 5 3" xfId="36410" xr:uid="{00000000-0005-0000-0000-0000D68D0000}"/>
    <cellStyle name="Normal 5 17 2 5 3 10" xfId="36411" xr:uid="{00000000-0005-0000-0000-0000D78D0000}"/>
    <cellStyle name="Normal 5 17 2 5 3 2" xfId="36412" xr:uid="{00000000-0005-0000-0000-0000D88D0000}"/>
    <cellStyle name="Normal 5 17 2 5 3 3" xfId="36413" xr:uid="{00000000-0005-0000-0000-0000D98D0000}"/>
    <cellStyle name="Normal 5 17 2 5 3 4" xfId="36414" xr:uid="{00000000-0005-0000-0000-0000DA8D0000}"/>
    <cellStyle name="Normal 5 17 2 5 3 5" xfId="36415" xr:uid="{00000000-0005-0000-0000-0000DB8D0000}"/>
    <cellStyle name="Normal 5 17 2 5 3 6" xfId="36416" xr:uid="{00000000-0005-0000-0000-0000DC8D0000}"/>
    <cellStyle name="Normal 5 17 2 5 3 7" xfId="36417" xr:uid="{00000000-0005-0000-0000-0000DD8D0000}"/>
    <cellStyle name="Normal 5 17 2 5 3 8" xfId="36418" xr:uid="{00000000-0005-0000-0000-0000DE8D0000}"/>
    <cellStyle name="Normal 5 17 2 5 3 9" xfId="36419" xr:uid="{00000000-0005-0000-0000-0000DF8D0000}"/>
    <cellStyle name="Normal 5 17 2 5 4" xfId="36420" xr:uid="{00000000-0005-0000-0000-0000E08D0000}"/>
    <cellStyle name="Normal 5 17 2 5 4 10" xfId="36421" xr:uid="{00000000-0005-0000-0000-0000E18D0000}"/>
    <cellStyle name="Normal 5 17 2 5 4 2" xfId="36422" xr:uid="{00000000-0005-0000-0000-0000E28D0000}"/>
    <cellStyle name="Normal 5 17 2 5 4 3" xfId="36423" xr:uid="{00000000-0005-0000-0000-0000E38D0000}"/>
    <cellStyle name="Normal 5 17 2 5 4 4" xfId="36424" xr:uid="{00000000-0005-0000-0000-0000E48D0000}"/>
    <cellStyle name="Normal 5 17 2 5 4 5" xfId="36425" xr:uid="{00000000-0005-0000-0000-0000E58D0000}"/>
    <cellStyle name="Normal 5 17 2 5 4 6" xfId="36426" xr:uid="{00000000-0005-0000-0000-0000E68D0000}"/>
    <cellStyle name="Normal 5 17 2 5 4 7" xfId="36427" xr:uid="{00000000-0005-0000-0000-0000E78D0000}"/>
    <cellStyle name="Normal 5 17 2 5 4 8" xfId="36428" xr:uid="{00000000-0005-0000-0000-0000E88D0000}"/>
    <cellStyle name="Normal 5 17 2 5 4 9" xfId="36429" xr:uid="{00000000-0005-0000-0000-0000E98D0000}"/>
    <cellStyle name="Normal 5 17 2 5 5" xfId="36430" xr:uid="{00000000-0005-0000-0000-0000EA8D0000}"/>
    <cellStyle name="Normal 5 17 2 5 5 10" xfId="36431" xr:uid="{00000000-0005-0000-0000-0000EB8D0000}"/>
    <cellStyle name="Normal 5 17 2 5 5 2" xfId="36432" xr:uid="{00000000-0005-0000-0000-0000EC8D0000}"/>
    <cellStyle name="Normal 5 17 2 5 5 3" xfId="36433" xr:uid="{00000000-0005-0000-0000-0000ED8D0000}"/>
    <cellStyle name="Normal 5 17 2 5 5 4" xfId="36434" xr:uid="{00000000-0005-0000-0000-0000EE8D0000}"/>
    <cellStyle name="Normal 5 17 2 5 5 5" xfId="36435" xr:uid="{00000000-0005-0000-0000-0000EF8D0000}"/>
    <cellStyle name="Normal 5 17 2 5 5 6" xfId="36436" xr:uid="{00000000-0005-0000-0000-0000F08D0000}"/>
    <cellStyle name="Normal 5 17 2 5 5 7" xfId="36437" xr:uid="{00000000-0005-0000-0000-0000F18D0000}"/>
    <cellStyle name="Normal 5 17 2 5 5 8" xfId="36438" xr:uid="{00000000-0005-0000-0000-0000F28D0000}"/>
    <cellStyle name="Normal 5 17 2 5 5 9" xfId="36439" xr:uid="{00000000-0005-0000-0000-0000F38D0000}"/>
    <cellStyle name="Normal 5 17 2 5 6" xfId="36440" xr:uid="{00000000-0005-0000-0000-0000F48D0000}"/>
    <cellStyle name="Normal 5 17 2 5 7" xfId="36441" xr:uid="{00000000-0005-0000-0000-0000F58D0000}"/>
    <cellStyle name="Normal 5 17 2 5 8" xfId="36442" xr:uid="{00000000-0005-0000-0000-0000F68D0000}"/>
    <cellStyle name="Normal 5 17 2 5 9" xfId="36443" xr:uid="{00000000-0005-0000-0000-0000F78D0000}"/>
    <cellStyle name="Normal 5 17 2 6" xfId="36444" xr:uid="{00000000-0005-0000-0000-0000F88D0000}"/>
    <cellStyle name="Normal 5 17 2 6 10" xfId="36445" xr:uid="{00000000-0005-0000-0000-0000F98D0000}"/>
    <cellStyle name="Normal 5 17 2 6 11" xfId="36446" xr:uid="{00000000-0005-0000-0000-0000FA8D0000}"/>
    <cellStyle name="Normal 5 17 2 6 12" xfId="36447" xr:uid="{00000000-0005-0000-0000-0000FB8D0000}"/>
    <cellStyle name="Normal 5 17 2 6 13" xfId="36448" xr:uid="{00000000-0005-0000-0000-0000FC8D0000}"/>
    <cellStyle name="Normal 5 17 2 6 14" xfId="36449" xr:uid="{00000000-0005-0000-0000-0000FD8D0000}"/>
    <cellStyle name="Normal 5 17 2 6 2" xfId="36450" xr:uid="{00000000-0005-0000-0000-0000FE8D0000}"/>
    <cellStyle name="Normal 5 17 2 6 2 10" xfId="36451" xr:uid="{00000000-0005-0000-0000-0000FF8D0000}"/>
    <cellStyle name="Normal 5 17 2 6 2 2" xfId="36452" xr:uid="{00000000-0005-0000-0000-0000008E0000}"/>
    <cellStyle name="Normal 5 17 2 6 2 3" xfId="36453" xr:uid="{00000000-0005-0000-0000-0000018E0000}"/>
    <cellStyle name="Normal 5 17 2 6 2 4" xfId="36454" xr:uid="{00000000-0005-0000-0000-0000028E0000}"/>
    <cellStyle name="Normal 5 17 2 6 2 5" xfId="36455" xr:uid="{00000000-0005-0000-0000-0000038E0000}"/>
    <cellStyle name="Normal 5 17 2 6 2 6" xfId="36456" xr:uid="{00000000-0005-0000-0000-0000048E0000}"/>
    <cellStyle name="Normal 5 17 2 6 2 7" xfId="36457" xr:uid="{00000000-0005-0000-0000-0000058E0000}"/>
    <cellStyle name="Normal 5 17 2 6 2 8" xfId="36458" xr:uid="{00000000-0005-0000-0000-0000068E0000}"/>
    <cellStyle name="Normal 5 17 2 6 2 9" xfId="36459" xr:uid="{00000000-0005-0000-0000-0000078E0000}"/>
    <cellStyle name="Normal 5 17 2 6 3" xfId="36460" xr:uid="{00000000-0005-0000-0000-0000088E0000}"/>
    <cellStyle name="Normal 5 17 2 6 3 10" xfId="36461" xr:uid="{00000000-0005-0000-0000-0000098E0000}"/>
    <cellStyle name="Normal 5 17 2 6 3 2" xfId="36462" xr:uid="{00000000-0005-0000-0000-00000A8E0000}"/>
    <cellStyle name="Normal 5 17 2 6 3 3" xfId="36463" xr:uid="{00000000-0005-0000-0000-00000B8E0000}"/>
    <cellStyle name="Normal 5 17 2 6 3 4" xfId="36464" xr:uid="{00000000-0005-0000-0000-00000C8E0000}"/>
    <cellStyle name="Normal 5 17 2 6 3 5" xfId="36465" xr:uid="{00000000-0005-0000-0000-00000D8E0000}"/>
    <cellStyle name="Normal 5 17 2 6 3 6" xfId="36466" xr:uid="{00000000-0005-0000-0000-00000E8E0000}"/>
    <cellStyle name="Normal 5 17 2 6 3 7" xfId="36467" xr:uid="{00000000-0005-0000-0000-00000F8E0000}"/>
    <cellStyle name="Normal 5 17 2 6 3 8" xfId="36468" xr:uid="{00000000-0005-0000-0000-0000108E0000}"/>
    <cellStyle name="Normal 5 17 2 6 3 9" xfId="36469" xr:uid="{00000000-0005-0000-0000-0000118E0000}"/>
    <cellStyle name="Normal 5 17 2 6 4" xfId="36470" xr:uid="{00000000-0005-0000-0000-0000128E0000}"/>
    <cellStyle name="Normal 5 17 2 6 4 10" xfId="36471" xr:uid="{00000000-0005-0000-0000-0000138E0000}"/>
    <cellStyle name="Normal 5 17 2 6 4 2" xfId="36472" xr:uid="{00000000-0005-0000-0000-0000148E0000}"/>
    <cellStyle name="Normal 5 17 2 6 4 3" xfId="36473" xr:uid="{00000000-0005-0000-0000-0000158E0000}"/>
    <cellStyle name="Normal 5 17 2 6 4 4" xfId="36474" xr:uid="{00000000-0005-0000-0000-0000168E0000}"/>
    <cellStyle name="Normal 5 17 2 6 4 5" xfId="36475" xr:uid="{00000000-0005-0000-0000-0000178E0000}"/>
    <cellStyle name="Normal 5 17 2 6 4 6" xfId="36476" xr:uid="{00000000-0005-0000-0000-0000188E0000}"/>
    <cellStyle name="Normal 5 17 2 6 4 7" xfId="36477" xr:uid="{00000000-0005-0000-0000-0000198E0000}"/>
    <cellStyle name="Normal 5 17 2 6 4 8" xfId="36478" xr:uid="{00000000-0005-0000-0000-00001A8E0000}"/>
    <cellStyle name="Normal 5 17 2 6 4 9" xfId="36479" xr:uid="{00000000-0005-0000-0000-00001B8E0000}"/>
    <cellStyle name="Normal 5 17 2 6 5" xfId="36480" xr:uid="{00000000-0005-0000-0000-00001C8E0000}"/>
    <cellStyle name="Normal 5 17 2 6 5 10" xfId="36481" xr:uid="{00000000-0005-0000-0000-00001D8E0000}"/>
    <cellStyle name="Normal 5 17 2 6 5 2" xfId="36482" xr:uid="{00000000-0005-0000-0000-00001E8E0000}"/>
    <cellStyle name="Normal 5 17 2 6 5 3" xfId="36483" xr:uid="{00000000-0005-0000-0000-00001F8E0000}"/>
    <cellStyle name="Normal 5 17 2 6 5 4" xfId="36484" xr:uid="{00000000-0005-0000-0000-0000208E0000}"/>
    <cellStyle name="Normal 5 17 2 6 5 5" xfId="36485" xr:uid="{00000000-0005-0000-0000-0000218E0000}"/>
    <cellStyle name="Normal 5 17 2 6 5 6" xfId="36486" xr:uid="{00000000-0005-0000-0000-0000228E0000}"/>
    <cellStyle name="Normal 5 17 2 6 5 7" xfId="36487" xr:uid="{00000000-0005-0000-0000-0000238E0000}"/>
    <cellStyle name="Normal 5 17 2 6 5 8" xfId="36488" xr:uid="{00000000-0005-0000-0000-0000248E0000}"/>
    <cellStyle name="Normal 5 17 2 6 5 9" xfId="36489" xr:uid="{00000000-0005-0000-0000-0000258E0000}"/>
    <cellStyle name="Normal 5 17 2 6 6" xfId="36490" xr:uid="{00000000-0005-0000-0000-0000268E0000}"/>
    <cellStyle name="Normal 5 17 2 6 7" xfId="36491" xr:uid="{00000000-0005-0000-0000-0000278E0000}"/>
    <cellStyle name="Normal 5 17 2 6 8" xfId="36492" xr:uid="{00000000-0005-0000-0000-0000288E0000}"/>
    <cellStyle name="Normal 5 17 2 6 9" xfId="36493" xr:uid="{00000000-0005-0000-0000-0000298E0000}"/>
    <cellStyle name="Normal 5 17 2 7" xfId="36494" xr:uid="{00000000-0005-0000-0000-00002A8E0000}"/>
    <cellStyle name="Normal 5 17 2 7 10" xfId="36495" xr:uid="{00000000-0005-0000-0000-00002B8E0000}"/>
    <cellStyle name="Normal 5 17 2 7 11" xfId="36496" xr:uid="{00000000-0005-0000-0000-00002C8E0000}"/>
    <cellStyle name="Normal 5 17 2 7 12" xfId="36497" xr:uid="{00000000-0005-0000-0000-00002D8E0000}"/>
    <cellStyle name="Normal 5 17 2 7 13" xfId="36498" xr:uid="{00000000-0005-0000-0000-00002E8E0000}"/>
    <cellStyle name="Normal 5 17 2 7 14" xfId="36499" xr:uid="{00000000-0005-0000-0000-00002F8E0000}"/>
    <cellStyle name="Normal 5 17 2 7 2" xfId="36500" xr:uid="{00000000-0005-0000-0000-0000308E0000}"/>
    <cellStyle name="Normal 5 17 2 7 2 10" xfId="36501" xr:uid="{00000000-0005-0000-0000-0000318E0000}"/>
    <cellStyle name="Normal 5 17 2 7 2 2" xfId="36502" xr:uid="{00000000-0005-0000-0000-0000328E0000}"/>
    <cellStyle name="Normal 5 17 2 7 2 3" xfId="36503" xr:uid="{00000000-0005-0000-0000-0000338E0000}"/>
    <cellStyle name="Normal 5 17 2 7 2 4" xfId="36504" xr:uid="{00000000-0005-0000-0000-0000348E0000}"/>
    <cellStyle name="Normal 5 17 2 7 2 5" xfId="36505" xr:uid="{00000000-0005-0000-0000-0000358E0000}"/>
    <cellStyle name="Normal 5 17 2 7 2 6" xfId="36506" xr:uid="{00000000-0005-0000-0000-0000368E0000}"/>
    <cellStyle name="Normal 5 17 2 7 2 7" xfId="36507" xr:uid="{00000000-0005-0000-0000-0000378E0000}"/>
    <cellStyle name="Normal 5 17 2 7 2 8" xfId="36508" xr:uid="{00000000-0005-0000-0000-0000388E0000}"/>
    <cellStyle name="Normal 5 17 2 7 2 9" xfId="36509" xr:uid="{00000000-0005-0000-0000-0000398E0000}"/>
    <cellStyle name="Normal 5 17 2 7 3" xfId="36510" xr:uid="{00000000-0005-0000-0000-00003A8E0000}"/>
    <cellStyle name="Normal 5 17 2 7 3 10" xfId="36511" xr:uid="{00000000-0005-0000-0000-00003B8E0000}"/>
    <cellStyle name="Normal 5 17 2 7 3 2" xfId="36512" xr:uid="{00000000-0005-0000-0000-00003C8E0000}"/>
    <cellStyle name="Normal 5 17 2 7 3 3" xfId="36513" xr:uid="{00000000-0005-0000-0000-00003D8E0000}"/>
    <cellStyle name="Normal 5 17 2 7 3 4" xfId="36514" xr:uid="{00000000-0005-0000-0000-00003E8E0000}"/>
    <cellStyle name="Normal 5 17 2 7 3 5" xfId="36515" xr:uid="{00000000-0005-0000-0000-00003F8E0000}"/>
    <cellStyle name="Normal 5 17 2 7 3 6" xfId="36516" xr:uid="{00000000-0005-0000-0000-0000408E0000}"/>
    <cellStyle name="Normal 5 17 2 7 3 7" xfId="36517" xr:uid="{00000000-0005-0000-0000-0000418E0000}"/>
    <cellStyle name="Normal 5 17 2 7 3 8" xfId="36518" xr:uid="{00000000-0005-0000-0000-0000428E0000}"/>
    <cellStyle name="Normal 5 17 2 7 3 9" xfId="36519" xr:uid="{00000000-0005-0000-0000-0000438E0000}"/>
    <cellStyle name="Normal 5 17 2 7 4" xfId="36520" xr:uid="{00000000-0005-0000-0000-0000448E0000}"/>
    <cellStyle name="Normal 5 17 2 7 4 10" xfId="36521" xr:uid="{00000000-0005-0000-0000-0000458E0000}"/>
    <cellStyle name="Normal 5 17 2 7 4 2" xfId="36522" xr:uid="{00000000-0005-0000-0000-0000468E0000}"/>
    <cellStyle name="Normal 5 17 2 7 4 3" xfId="36523" xr:uid="{00000000-0005-0000-0000-0000478E0000}"/>
    <cellStyle name="Normal 5 17 2 7 4 4" xfId="36524" xr:uid="{00000000-0005-0000-0000-0000488E0000}"/>
    <cellStyle name="Normal 5 17 2 7 4 5" xfId="36525" xr:uid="{00000000-0005-0000-0000-0000498E0000}"/>
    <cellStyle name="Normal 5 17 2 7 4 6" xfId="36526" xr:uid="{00000000-0005-0000-0000-00004A8E0000}"/>
    <cellStyle name="Normal 5 17 2 7 4 7" xfId="36527" xr:uid="{00000000-0005-0000-0000-00004B8E0000}"/>
    <cellStyle name="Normal 5 17 2 7 4 8" xfId="36528" xr:uid="{00000000-0005-0000-0000-00004C8E0000}"/>
    <cellStyle name="Normal 5 17 2 7 4 9" xfId="36529" xr:uid="{00000000-0005-0000-0000-00004D8E0000}"/>
    <cellStyle name="Normal 5 17 2 7 5" xfId="36530" xr:uid="{00000000-0005-0000-0000-00004E8E0000}"/>
    <cellStyle name="Normal 5 17 2 7 5 10" xfId="36531" xr:uid="{00000000-0005-0000-0000-00004F8E0000}"/>
    <cellStyle name="Normal 5 17 2 7 5 2" xfId="36532" xr:uid="{00000000-0005-0000-0000-0000508E0000}"/>
    <cellStyle name="Normal 5 17 2 7 5 3" xfId="36533" xr:uid="{00000000-0005-0000-0000-0000518E0000}"/>
    <cellStyle name="Normal 5 17 2 7 5 4" xfId="36534" xr:uid="{00000000-0005-0000-0000-0000528E0000}"/>
    <cellStyle name="Normal 5 17 2 7 5 5" xfId="36535" xr:uid="{00000000-0005-0000-0000-0000538E0000}"/>
    <cellStyle name="Normal 5 17 2 7 5 6" xfId="36536" xr:uid="{00000000-0005-0000-0000-0000548E0000}"/>
    <cellStyle name="Normal 5 17 2 7 5 7" xfId="36537" xr:uid="{00000000-0005-0000-0000-0000558E0000}"/>
    <cellStyle name="Normal 5 17 2 7 5 8" xfId="36538" xr:uid="{00000000-0005-0000-0000-0000568E0000}"/>
    <cellStyle name="Normal 5 17 2 7 5 9" xfId="36539" xr:uid="{00000000-0005-0000-0000-0000578E0000}"/>
    <cellStyle name="Normal 5 17 2 7 6" xfId="36540" xr:uid="{00000000-0005-0000-0000-0000588E0000}"/>
    <cellStyle name="Normal 5 17 2 7 7" xfId="36541" xr:uid="{00000000-0005-0000-0000-0000598E0000}"/>
    <cellStyle name="Normal 5 17 2 7 8" xfId="36542" xr:uid="{00000000-0005-0000-0000-00005A8E0000}"/>
    <cellStyle name="Normal 5 17 2 7 9" xfId="36543" xr:uid="{00000000-0005-0000-0000-00005B8E0000}"/>
    <cellStyle name="Normal 5 17 2 8" xfId="36544" xr:uid="{00000000-0005-0000-0000-00005C8E0000}"/>
    <cellStyle name="Normal 5 17 2 8 10" xfId="36545" xr:uid="{00000000-0005-0000-0000-00005D8E0000}"/>
    <cellStyle name="Normal 5 17 2 8 11" xfId="36546" xr:uid="{00000000-0005-0000-0000-00005E8E0000}"/>
    <cellStyle name="Normal 5 17 2 8 12" xfId="36547" xr:uid="{00000000-0005-0000-0000-00005F8E0000}"/>
    <cellStyle name="Normal 5 17 2 8 13" xfId="36548" xr:uid="{00000000-0005-0000-0000-0000608E0000}"/>
    <cellStyle name="Normal 5 17 2 8 14" xfId="36549" xr:uid="{00000000-0005-0000-0000-0000618E0000}"/>
    <cellStyle name="Normal 5 17 2 8 2" xfId="36550" xr:uid="{00000000-0005-0000-0000-0000628E0000}"/>
    <cellStyle name="Normal 5 17 2 8 2 10" xfId="36551" xr:uid="{00000000-0005-0000-0000-0000638E0000}"/>
    <cellStyle name="Normal 5 17 2 8 2 2" xfId="36552" xr:uid="{00000000-0005-0000-0000-0000648E0000}"/>
    <cellStyle name="Normal 5 17 2 8 2 3" xfId="36553" xr:uid="{00000000-0005-0000-0000-0000658E0000}"/>
    <cellStyle name="Normal 5 17 2 8 2 4" xfId="36554" xr:uid="{00000000-0005-0000-0000-0000668E0000}"/>
    <cellStyle name="Normal 5 17 2 8 2 5" xfId="36555" xr:uid="{00000000-0005-0000-0000-0000678E0000}"/>
    <cellStyle name="Normal 5 17 2 8 2 6" xfId="36556" xr:uid="{00000000-0005-0000-0000-0000688E0000}"/>
    <cellStyle name="Normal 5 17 2 8 2 7" xfId="36557" xr:uid="{00000000-0005-0000-0000-0000698E0000}"/>
    <cellStyle name="Normal 5 17 2 8 2 8" xfId="36558" xr:uid="{00000000-0005-0000-0000-00006A8E0000}"/>
    <cellStyle name="Normal 5 17 2 8 2 9" xfId="36559" xr:uid="{00000000-0005-0000-0000-00006B8E0000}"/>
    <cellStyle name="Normal 5 17 2 8 3" xfId="36560" xr:uid="{00000000-0005-0000-0000-00006C8E0000}"/>
    <cellStyle name="Normal 5 17 2 8 3 10" xfId="36561" xr:uid="{00000000-0005-0000-0000-00006D8E0000}"/>
    <cellStyle name="Normal 5 17 2 8 3 2" xfId="36562" xr:uid="{00000000-0005-0000-0000-00006E8E0000}"/>
    <cellStyle name="Normal 5 17 2 8 3 3" xfId="36563" xr:uid="{00000000-0005-0000-0000-00006F8E0000}"/>
    <cellStyle name="Normal 5 17 2 8 3 4" xfId="36564" xr:uid="{00000000-0005-0000-0000-0000708E0000}"/>
    <cellStyle name="Normal 5 17 2 8 3 5" xfId="36565" xr:uid="{00000000-0005-0000-0000-0000718E0000}"/>
    <cellStyle name="Normal 5 17 2 8 3 6" xfId="36566" xr:uid="{00000000-0005-0000-0000-0000728E0000}"/>
    <cellStyle name="Normal 5 17 2 8 3 7" xfId="36567" xr:uid="{00000000-0005-0000-0000-0000738E0000}"/>
    <cellStyle name="Normal 5 17 2 8 3 8" xfId="36568" xr:uid="{00000000-0005-0000-0000-0000748E0000}"/>
    <cellStyle name="Normal 5 17 2 8 3 9" xfId="36569" xr:uid="{00000000-0005-0000-0000-0000758E0000}"/>
    <cellStyle name="Normal 5 17 2 8 4" xfId="36570" xr:uid="{00000000-0005-0000-0000-0000768E0000}"/>
    <cellStyle name="Normal 5 17 2 8 4 10" xfId="36571" xr:uid="{00000000-0005-0000-0000-0000778E0000}"/>
    <cellStyle name="Normal 5 17 2 8 4 2" xfId="36572" xr:uid="{00000000-0005-0000-0000-0000788E0000}"/>
    <cellStyle name="Normal 5 17 2 8 4 3" xfId="36573" xr:uid="{00000000-0005-0000-0000-0000798E0000}"/>
    <cellStyle name="Normal 5 17 2 8 4 4" xfId="36574" xr:uid="{00000000-0005-0000-0000-00007A8E0000}"/>
    <cellStyle name="Normal 5 17 2 8 4 5" xfId="36575" xr:uid="{00000000-0005-0000-0000-00007B8E0000}"/>
    <cellStyle name="Normal 5 17 2 8 4 6" xfId="36576" xr:uid="{00000000-0005-0000-0000-00007C8E0000}"/>
    <cellStyle name="Normal 5 17 2 8 4 7" xfId="36577" xr:uid="{00000000-0005-0000-0000-00007D8E0000}"/>
    <cellStyle name="Normal 5 17 2 8 4 8" xfId="36578" xr:uid="{00000000-0005-0000-0000-00007E8E0000}"/>
    <cellStyle name="Normal 5 17 2 8 4 9" xfId="36579" xr:uid="{00000000-0005-0000-0000-00007F8E0000}"/>
    <cellStyle name="Normal 5 17 2 8 5" xfId="36580" xr:uid="{00000000-0005-0000-0000-0000808E0000}"/>
    <cellStyle name="Normal 5 17 2 8 5 10" xfId="36581" xr:uid="{00000000-0005-0000-0000-0000818E0000}"/>
    <cellStyle name="Normal 5 17 2 8 5 2" xfId="36582" xr:uid="{00000000-0005-0000-0000-0000828E0000}"/>
    <cellStyle name="Normal 5 17 2 8 5 3" xfId="36583" xr:uid="{00000000-0005-0000-0000-0000838E0000}"/>
    <cellStyle name="Normal 5 17 2 8 5 4" xfId="36584" xr:uid="{00000000-0005-0000-0000-0000848E0000}"/>
    <cellStyle name="Normal 5 17 2 8 5 5" xfId="36585" xr:uid="{00000000-0005-0000-0000-0000858E0000}"/>
    <cellStyle name="Normal 5 17 2 8 5 6" xfId="36586" xr:uid="{00000000-0005-0000-0000-0000868E0000}"/>
    <cellStyle name="Normal 5 17 2 8 5 7" xfId="36587" xr:uid="{00000000-0005-0000-0000-0000878E0000}"/>
    <cellStyle name="Normal 5 17 2 8 5 8" xfId="36588" xr:uid="{00000000-0005-0000-0000-0000888E0000}"/>
    <cellStyle name="Normal 5 17 2 8 5 9" xfId="36589" xr:uid="{00000000-0005-0000-0000-0000898E0000}"/>
    <cellStyle name="Normal 5 17 2 8 6" xfId="36590" xr:uid="{00000000-0005-0000-0000-00008A8E0000}"/>
    <cellStyle name="Normal 5 17 2 8 7" xfId="36591" xr:uid="{00000000-0005-0000-0000-00008B8E0000}"/>
    <cellStyle name="Normal 5 17 2 8 8" xfId="36592" xr:uid="{00000000-0005-0000-0000-00008C8E0000}"/>
    <cellStyle name="Normal 5 17 2 8 9" xfId="36593" xr:uid="{00000000-0005-0000-0000-00008D8E0000}"/>
    <cellStyle name="Normal 5 17 2 9" xfId="36594" xr:uid="{00000000-0005-0000-0000-00008E8E0000}"/>
    <cellStyle name="Normal 5 17 2 9 10" xfId="36595" xr:uid="{00000000-0005-0000-0000-00008F8E0000}"/>
    <cellStyle name="Normal 5 17 2 9 11" xfId="36596" xr:uid="{00000000-0005-0000-0000-0000908E0000}"/>
    <cellStyle name="Normal 5 17 2 9 12" xfId="36597" xr:uid="{00000000-0005-0000-0000-0000918E0000}"/>
    <cellStyle name="Normal 5 17 2 9 13" xfId="36598" xr:uid="{00000000-0005-0000-0000-0000928E0000}"/>
    <cellStyle name="Normal 5 17 2 9 14" xfId="36599" xr:uid="{00000000-0005-0000-0000-0000938E0000}"/>
    <cellStyle name="Normal 5 17 2 9 2" xfId="36600" xr:uid="{00000000-0005-0000-0000-0000948E0000}"/>
    <cellStyle name="Normal 5 17 2 9 2 10" xfId="36601" xr:uid="{00000000-0005-0000-0000-0000958E0000}"/>
    <cellStyle name="Normal 5 17 2 9 2 2" xfId="36602" xr:uid="{00000000-0005-0000-0000-0000968E0000}"/>
    <cellStyle name="Normal 5 17 2 9 2 3" xfId="36603" xr:uid="{00000000-0005-0000-0000-0000978E0000}"/>
    <cellStyle name="Normal 5 17 2 9 2 4" xfId="36604" xr:uid="{00000000-0005-0000-0000-0000988E0000}"/>
    <cellStyle name="Normal 5 17 2 9 2 5" xfId="36605" xr:uid="{00000000-0005-0000-0000-0000998E0000}"/>
    <cellStyle name="Normal 5 17 2 9 2 6" xfId="36606" xr:uid="{00000000-0005-0000-0000-00009A8E0000}"/>
    <cellStyle name="Normal 5 17 2 9 2 7" xfId="36607" xr:uid="{00000000-0005-0000-0000-00009B8E0000}"/>
    <cellStyle name="Normal 5 17 2 9 2 8" xfId="36608" xr:uid="{00000000-0005-0000-0000-00009C8E0000}"/>
    <cellStyle name="Normal 5 17 2 9 2 9" xfId="36609" xr:uid="{00000000-0005-0000-0000-00009D8E0000}"/>
    <cellStyle name="Normal 5 17 2 9 3" xfId="36610" xr:uid="{00000000-0005-0000-0000-00009E8E0000}"/>
    <cellStyle name="Normal 5 17 2 9 3 10" xfId="36611" xr:uid="{00000000-0005-0000-0000-00009F8E0000}"/>
    <cellStyle name="Normal 5 17 2 9 3 2" xfId="36612" xr:uid="{00000000-0005-0000-0000-0000A08E0000}"/>
    <cellStyle name="Normal 5 17 2 9 3 3" xfId="36613" xr:uid="{00000000-0005-0000-0000-0000A18E0000}"/>
    <cellStyle name="Normal 5 17 2 9 3 4" xfId="36614" xr:uid="{00000000-0005-0000-0000-0000A28E0000}"/>
    <cellStyle name="Normal 5 17 2 9 3 5" xfId="36615" xr:uid="{00000000-0005-0000-0000-0000A38E0000}"/>
    <cellStyle name="Normal 5 17 2 9 3 6" xfId="36616" xr:uid="{00000000-0005-0000-0000-0000A48E0000}"/>
    <cellStyle name="Normal 5 17 2 9 3 7" xfId="36617" xr:uid="{00000000-0005-0000-0000-0000A58E0000}"/>
    <cellStyle name="Normal 5 17 2 9 3 8" xfId="36618" xr:uid="{00000000-0005-0000-0000-0000A68E0000}"/>
    <cellStyle name="Normal 5 17 2 9 3 9" xfId="36619" xr:uid="{00000000-0005-0000-0000-0000A78E0000}"/>
    <cellStyle name="Normal 5 17 2 9 4" xfId="36620" xr:uid="{00000000-0005-0000-0000-0000A88E0000}"/>
    <cellStyle name="Normal 5 17 2 9 4 10" xfId="36621" xr:uid="{00000000-0005-0000-0000-0000A98E0000}"/>
    <cellStyle name="Normal 5 17 2 9 4 2" xfId="36622" xr:uid="{00000000-0005-0000-0000-0000AA8E0000}"/>
    <cellStyle name="Normal 5 17 2 9 4 3" xfId="36623" xr:uid="{00000000-0005-0000-0000-0000AB8E0000}"/>
    <cellStyle name="Normal 5 17 2 9 4 4" xfId="36624" xr:uid="{00000000-0005-0000-0000-0000AC8E0000}"/>
    <cellStyle name="Normal 5 17 2 9 4 5" xfId="36625" xr:uid="{00000000-0005-0000-0000-0000AD8E0000}"/>
    <cellStyle name="Normal 5 17 2 9 4 6" xfId="36626" xr:uid="{00000000-0005-0000-0000-0000AE8E0000}"/>
    <cellStyle name="Normal 5 17 2 9 4 7" xfId="36627" xr:uid="{00000000-0005-0000-0000-0000AF8E0000}"/>
    <cellStyle name="Normal 5 17 2 9 4 8" xfId="36628" xr:uid="{00000000-0005-0000-0000-0000B08E0000}"/>
    <cellStyle name="Normal 5 17 2 9 4 9" xfId="36629" xr:uid="{00000000-0005-0000-0000-0000B18E0000}"/>
    <cellStyle name="Normal 5 17 2 9 5" xfId="36630" xr:uid="{00000000-0005-0000-0000-0000B28E0000}"/>
    <cellStyle name="Normal 5 17 2 9 5 10" xfId="36631" xr:uid="{00000000-0005-0000-0000-0000B38E0000}"/>
    <cellStyle name="Normal 5 17 2 9 5 2" xfId="36632" xr:uid="{00000000-0005-0000-0000-0000B48E0000}"/>
    <cellStyle name="Normal 5 17 2 9 5 3" xfId="36633" xr:uid="{00000000-0005-0000-0000-0000B58E0000}"/>
    <cellStyle name="Normal 5 17 2 9 5 4" xfId="36634" xr:uid="{00000000-0005-0000-0000-0000B68E0000}"/>
    <cellStyle name="Normal 5 17 2 9 5 5" xfId="36635" xr:uid="{00000000-0005-0000-0000-0000B78E0000}"/>
    <cellStyle name="Normal 5 17 2 9 5 6" xfId="36636" xr:uid="{00000000-0005-0000-0000-0000B88E0000}"/>
    <cellStyle name="Normal 5 17 2 9 5 7" xfId="36637" xr:uid="{00000000-0005-0000-0000-0000B98E0000}"/>
    <cellStyle name="Normal 5 17 2 9 5 8" xfId="36638" xr:uid="{00000000-0005-0000-0000-0000BA8E0000}"/>
    <cellStyle name="Normal 5 17 2 9 5 9" xfId="36639" xr:uid="{00000000-0005-0000-0000-0000BB8E0000}"/>
    <cellStyle name="Normal 5 17 2 9 6" xfId="36640" xr:uid="{00000000-0005-0000-0000-0000BC8E0000}"/>
    <cellStyle name="Normal 5 17 2 9 7" xfId="36641" xr:uid="{00000000-0005-0000-0000-0000BD8E0000}"/>
    <cellStyle name="Normal 5 17 2 9 8" xfId="36642" xr:uid="{00000000-0005-0000-0000-0000BE8E0000}"/>
    <cellStyle name="Normal 5 17 2 9 9" xfId="36643" xr:uid="{00000000-0005-0000-0000-0000BF8E0000}"/>
    <cellStyle name="Normal 5 17 20" xfId="36644" xr:uid="{00000000-0005-0000-0000-0000C08E0000}"/>
    <cellStyle name="Normal 5 17 20 10" xfId="36645" xr:uid="{00000000-0005-0000-0000-0000C18E0000}"/>
    <cellStyle name="Normal 5 17 20 11" xfId="36646" xr:uid="{00000000-0005-0000-0000-0000C28E0000}"/>
    <cellStyle name="Normal 5 17 20 12" xfId="36647" xr:uid="{00000000-0005-0000-0000-0000C38E0000}"/>
    <cellStyle name="Normal 5 17 20 13" xfId="36648" xr:uid="{00000000-0005-0000-0000-0000C48E0000}"/>
    <cellStyle name="Normal 5 17 20 14" xfId="36649" xr:uid="{00000000-0005-0000-0000-0000C58E0000}"/>
    <cellStyle name="Normal 5 17 20 2" xfId="36650" xr:uid="{00000000-0005-0000-0000-0000C68E0000}"/>
    <cellStyle name="Normal 5 17 20 2 10" xfId="36651" xr:uid="{00000000-0005-0000-0000-0000C78E0000}"/>
    <cellStyle name="Normal 5 17 20 2 2" xfId="36652" xr:uid="{00000000-0005-0000-0000-0000C88E0000}"/>
    <cellStyle name="Normal 5 17 20 2 3" xfId="36653" xr:uid="{00000000-0005-0000-0000-0000C98E0000}"/>
    <cellStyle name="Normal 5 17 20 2 4" xfId="36654" xr:uid="{00000000-0005-0000-0000-0000CA8E0000}"/>
    <cellStyle name="Normal 5 17 20 2 5" xfId="36655" xr:uid="{00000000-0005-0000-0000-0000CB8E0000}"/>
    <cellStyle name="Normal 5 17 20 2 6" xfId="36656" xr:uid="{00000000-0005-0000-0000-0000CC8E0000}"/>
    <cellStyle name="Normal 5 17 20 2 7" xfId="36657" xr:uid="{00000000-0005-0000-0000-0000CD8E0000}"/>
    <cellStyle name="Normal 5 17 20 2 8" xfId="36658" xr:uid="{00000000-0005-0000-0000-0000CE8E0000}"/>
    <cellStyle name="Normal 5 17 20 2 9" xfId="36659" xr:uid="{00000000-0005-0000-0000-0000CF8E0000}"/>
    <cellStyle name="Normal 5 17 20 3" xfId="36660" xr:uid="{00000000-0005-0000-0000-0000D08E0000}"/>
    <cellStyle name="Normal 5 17 20 3 10" xfId="36661" xr:uid="{00000000-0005-0000-0000-0000D18E0000}"/>
    <cellStyle name="Normal 5 17 20 3 2" xfId="36662" xr:uid="{00000000-0005-0000-0000-0000D28E0000}"/>
    <cellStyle name="Normal 5 17 20 3 3" xfId="36663" xr:uid="{00000000-0005-0000-0000-0000D38E0000}"/>
    <cellStyle name="Normal 5 17 20 3 4" xfId="36664" xr:uid="{00000000-0005-0000-0000-0000D48E0000}"/>
    <cellStyle name="Normal 5 17 20 3 5" xfId="36665" xr:uid="{00000000-0005-0000-0000-0000D58E0000}"/>
    <cellStyle name="Normal 5 17 20 3 6" xfId="36666" xr:uid="{00000000-0005-0000-0000-0000D68E0000}"/>
    <cellStyle name="Normal 5 17 20 3 7" xfId="36667" xr:uid="{00000000-0005-0000-0000-0000D78E0000}"/>
    <cellStyle name="Normal 5 17 20 3 8" xfId="36668" xr:uid="{00000000-0005-0000-0000-0000D88E0000}"/>
    <cellStyle name="Normal 5 17 20 3 9" xfId="36669" xr:uid="{00000000-0005-0000-0000-0000D98E0000}"/>
    <cellStyle name="Normal 5 17 20 4" xfId="36670" xr:uid="{00000000-0005-0000-0000-0000DA8E0000}"/>
    <cellStyle name="Normal 5 17 20 4 10" xfId="36671" xr:uid="{00000000-0005-0000-0000-0000DB8E0000}"/>
    <cellStyle name="Normal 5 17 20 4 2" xfId="36672" xr:uid="{00000000-0005-0000-0000-0000DC8E0000}"/>
    <cellStyle name="Normal 5 17 20 4 3" xfId="36673" xr:uid="{00000000-0005-0000-0000-0000DD8E0000}"/>
    <cellStyle name="Normal 5 17 20 4 4" xfId="36674" xr:uid="{00000000-0005-0000-0000-0000DE8E0000}"/>
    <cellStyle name="Normal 5 17 20 4 5" xfId="36675" xr:uid="{00000000-0005-0000-0000-0000DF8E0000}"/>
    <cellStyle name="Normal 5 17 20 4 6" xfId="36676" xr:uid="{00000000-0005-0000-0000-0000E08E0000}"/>
    <cellStyle name="Normal 5 17 20 4 7" xfId="36677" xr:uid="{00000000-0005-0000-0000-0000E18E0000}"/>
    <cellStyle name="Normal 5 17 20 4 8" xfId="36678" xr:uid="{00000000-0005-0000-0000-0000E28E0000}"/>
    <cellStyle name="Normal 5 17 20 4 9" xfId="36679" xr:uid="{00000000-0005-0000-0000-0000E38E0000}"/>
    <cellStyle name="Normal 5 17 20 5" xfId="36680" xr:uid="{00000000-0005-0000-0000-0000E48E0000}"/>
    <cellStyle name="Normal 5 17 20 5 10" xfId="36681" xr:uid="{00000000-0005-0000-0000-0000E58E0000}"/>
    <cellStyle name="Normal 5 17 20 5 2" xfId="36682" xr:uid="{00000000-0005-0000-0000-0000E68E0000}"/>
    <cellStyle name="Normal 5 17 20 5 3" xfId="36683" xr:uid="{00000000-0005-0000-0000-0000E78E0000}"/>
    <cellStyle name="Normal 5 17 20 5 4" xfId="36684" xr:uid="{00000000-0005-0000-0000-0000E88E0000}"/>
    <cellStyle name="Normal 5 17 20 5 5" xfId="36685" xr:uid="{00000000-0005-0000-0000-0000E98E0000}"/>
    <cellStyle name="Normal 5 17 20 5 6" xfId="36686" xr:uid="{00000000-0005-0000-0000-0000EA8E0000}"/>
    <cellStyle name="Normal 5 17 20 5 7" xfId="36687" xr:uid="{00000000-0005-0000-0000-0000EB8E0000}"/>
    <cellStyle name="Normal 5 17 20 5 8" xfId="36688" xr:uid="{00000000-0005-0000-0000-0000EC8E0000}"/>
    <cellStyle name="Normal 5 17 20 5 9" xfId="36689" xr:uid="{00000000-0005-0000-0000-0000ED8E0000}"/>
    <cellStyle name="Normal 5 17 20 6" xfId="36690" xr:uid="{00000000-0005-0000-0000-0000EE8E0000}"/>
    <cellStyle name="Normal 5 17 20 7" xfId="36691" xr:uid="{00000000-0005-0000-0000-0000EF8E0000}"/>
    <cellStyle name="Normal 5 17 20 8" xfId="36692" xr:uid="{00000000-0005-0000-0000-0000F08E0000}"/>
    <cellStyle name="Normal 5 17 20 9" xfId="36693" xr:uid="{00000000-0005-0000-0000-0000F18E0000}"/>
    <cellStyle name="Normal 5 17 21" xfId="36694" xr:uid="{00000000-0005-0000-0000-0000F28E0000}"/>
    <cellStyle name="Normal 5 17 21 10" xfId="36695" xr:uid="{00000000-0005-0000-0000-0000F38E0000}"/>
    <cellStyle name="Normal 5 17 21 11" xfId="36696" xr:uid="{00000000-0005-0000-0000-0000F48E0000}"/>
    <cellStyle name="Normal 5 17 21 12" xfId="36697" xr:uid="{00000000-0005-0000-0000-0000F58E0000}"/>
    <cellStyle name="Normal 5 17 21 13" xfId="36698" xr:uid="{00000000-0005-0000-0000-0000F68E0000}"/>
    <cellStyle name="Normal 5 17 21 14" xfId="36699" xr:uid="{00000000-0005-0000-0000-0000F78E0000}"/>
    <cellStyle name="Normal 5 17 21 2" xfId="36700" xr:uid="{00000000-0005-0000-0000-0000F88E0000}"/>
    <cellStyle name="Normal 5 17 21 2 10" xfId="36701" xr:uid="{00000000-0005-0000-0000-0000F98E0000}"/>
    <cellStyle name="Normal 5 17 21 2 2" xfId="36702" xr:uid="{00000000-0005-0000-0000-0000FA8E0000}"/>
    <cellStyle name="Normal 5 17 21 2 3" xfId="36703" xr:uid="{00000000-0005-0000-0000-0000FB8E0000}"/>
    <cellStyle name="Normal 5 17 21 2 4" xfId="36704" xr:uid="{00000000-0005-0000-0000-0000FC8E0000}"/>
    <cellStyle name="Normal 5 17 21 2 5" xfId="36705" xr:uid="{00000000-0005-0000-0000-0000FD8E0000}"/>
    <cellStyle name="Normal 5 17 21 2 6" xfId="36706" xr:uid="{00000000-0005-0000-0000-0000FE8E0000}"/>
    <cellStyle name="Normal 5 17 21 2 7" xfId="36707" xr:uid="{00000000-0005-0000-0000-0000FF8E0000}"/>
    <cellStyle name="Normal 5 17 21 2 8" xfId="36708" xr:uid="{00000000-0005-0000-0000-0000008F0000}"/>
    <cellStyle name="Normal 5 17 21 2 9" xfId="36709" xr:uid="{00000000-0005-0000-0000-0000018F0000}"/>
    <cellStyle name="Normal 5 17 21 3" xfId="36710" xr:uid="{00000000-0005-0000-0000-0000028F0000}"/>
    <cellStyle name="Normal 5 17 21 3 10" xfId="36711" xr:uid="{00000000-0005-0000-0000-0000038F0000}"/>
    <cellStyle name="Normal 5 17 21 3 2" xfId="36712" xr:uid="{00000000-0005-0000-0000-0000048F0000}"/>
    <cellStyle name="Normal 5 17 21 3 3" xfId="36713" xr:uid="{00000000-0005-0000-0000-0000058F0000}"/>
    <cellStyle name="Normal 5 17 21 3 4" xfId="36714" xr:uid="{00000000-0005-0000-0000-0000068F0000}"/>
    <cellStyle name="Normal 5 17 21 3 5" xfId="36715" xr:uid="{00000000-0005-0000-0000-0000078F0000}"/>
    <cellStyle name="Normal 5 17 21 3 6" xfId="36716" xr:uid="{00000000-0005-0000-0000-0000088F0000}"/>
    <cellStyle name="Normal 5 17 21 3 7" xfId="36717" xr:uid="{00000000-0005-0000-0000-0000098F0000}"/>
    <cellStyle name="Normal 5 17 21 3 8" xfId="36718" xr:uid="{00000000-0005-0000-0000-00000A8F0000}"/>
    <cellStyle name="Normal 5 17 21 3 9" xfId="36719" xr:uid="{00000000-0005-0000-0000-00000B8F0000}"/>
    <cellStyle name="Normal 5 17 21 4" xfId="36720" xr:uid="{00000000-0005-0000-0000-00000C8F0000}"/>
    <cellStyle name="Normal 5 17 21 4 10" xfId="36721" xr:uid="{00000000-0005-0000-0000-00000D8F0000}"/>
    <cellStyle name="Normal 5 17 21 4 2" xfId="36722" xr:uid="{00000000-0005-0000-0000-00000E8F0000}"/>
    <cellStyle name="Normal 5 17 21 4 3" xfId="36723" xr:uid="{00000000-0005-0000-0000-00000F8F0000}"/>
    <cellStyle name="Normal 5 17 21 4 4" xfId="36724" xr:uid="{00000000-0005-0000-0000-0000108F0000}"/>
    <cellStyle name="Normal 5 17 21 4 5" xfId="36725" xr:uid="{00000000-0005-0000-0000-0000118F0000}"/>
    <cellStyle name="Normal 5 17 21 4 6" xfId="36726" xr:uid="{00000000-0005-0000-0000-0000128F0000}"/>
    <cellStyle name="Normal 5 17 21 4 7" xfId="36727" xr:uid="{00000000-0005-0000-0000-0000138F0000}"/>
    <cellStyle name="Normal 5 17 21 4 8" xfId="36728" xr:uid="{00000000-0005-0000-0000-0000148F0000}"/>
    <cellStyle name="Normal 5 17 21 4 9" xfId="36729" xr:uid="{00000000-0005-0000-0000-0000158F0000}"/>
    <cellStyle name="Normal 5 17 21 5" xfId="36730" xr:uid="{00000000-0005-0000-0000-0000168F0000}"/>
    <cellStyle name="Normal 5 17 21 5 10" xfId="36731" xr:uid="{00000000-0005-0000-0000-0000178F0000}"/>
    <cellStyle name="Normal 5 17 21 5 2" xfId="36732" xr:uid="{00000000-0005-0000-0000-0000188F0000}"/>
    <cellStyle name="Normal 5 17 21 5 3" xfId="36733" xr:uid="{00000000-0005-0000-0000-0000198F0000}"/>
    <cellStyle name="Normal 5 17 21 5 4" xfId="36734" xr:uid="{00000000-0005-0000-0000-00001A8F0000}"/>
    <cellStyle name="Normal 5 17 21 5 5" xfId="36735" xr:uid="{00000000-0005-0000-0000-00001B8F0000}"/>
    <cellStyle name="Normal 5 17 21 5 6" xfId="36736" xr:uid="{00000000-0005-0000-0000-00001C8F0000}"/>
    <cellStyle name="Normal 5 17 21 5 7" xfId="36737" xr:uid="{00000000-0005-0000-0000-00001D8F0000}"/>
    <cellStyle name="Normal 5 17 21 5 8" xfId="36738" xr:uid="{00000000-0005-0000-0000-00001E8F0000}"/>
    <cellStyle name="Normal 5 17 21 5 9" xfId="36739" xr:uid="{00000000-0005-0000-0000-00001F8F0000}"/>
    <cellStyle name="Normal 5 17 21 6" xfId="36740" xr:uid="{00000000-0005-0000-0000-0000208F0000}"/>
    <cellStyle name="Normal 5 17 21 7" xfId="36741" xr:uid="{00000000-0005-0000-0000-0000218F0000}"/>
    <cellStyle name="Normal 5 17 21 8" xfId="36742" xr:uid="{00000000-0005-0000-0000-0000228F0000}"/>
    <cellStyle name="Normal 5 17 21 9" xfId="36743" xr:uid="{00000000-0005-0000-0000-0000238F0000}"/>
    <cellStyle name="Normal 5 17 22" xfId="36744" xr:uid="{00000000-0005-0000-0000-0000248F0000}"/>
    <cellStyle name="Normal 5 17 22 10" xfId="36745" xr:uid="{00000000-0005-0000-0000-0000258F0000}"/>
    <cellStyle name="Normal 5 17 22 11" xfId="36746" xr:uid="{00000000-0005-0000-0000-0000268F0000}"/>
    <cellStyle name="Normal 5 17 22 12" xfId="36747" xr:uid="{00000000-0005-0000-0000-0000278F0000}"/>
    <cellStyle name="Normal 5 17 22 13" xfId="36748" xr:uid="{00000000-0005-0000-0000-0000288F0000}"/>
    <cellStyle name="Normal 5 17 22 14" xfId="36749" xr:uid="{00000000-0005-0000-0000-0000298F0000}"/>
    <cellStyle name="Normal 5 17 22 2" xfId="36750" xr:uid="{00000000-0005-0000-0000-00002A8F0000}"/>
    <cellStyle name="Normal 5 17 22 2 10" xfId="36751" xr:uid="{00000000-0005-0000-0000-00002B8F0000}"/>
    <cellStyle name="Normal 5 17 22 2 2" xfId="36752" xr:uid="{00000000-0005-0000-0000-00002C8F0000}"/>
    <cellStyle name="Normal 5 17 22 2 3" xfId="36753" xr:uid="{00000000-0005-0000-0000-00002D8F0000}"/>
    <cellStyle name="Normal 5 17 22 2 4" xfId="36754" xr:uid="{00000000-0005-0000-0000-00002E8F0000}"/>
    <cellStyle name="Normal 5 17 22 2 5" xfId="36755" xr:uid="{00000000-0005-0000-0000-00002F8F0000}"/>
    <cellStyle name="Normal 5 17 22 2 6" xfId="36756" xr:uid="{00000000-0005-0000-0000-0000308F0000}"/>
    <cellStyle name="Normal 5 17 22 2 7" xfId="36757" xr:uid="{00000000-0005-0000-0000-0000318F0000}"/>
    <cellStyle name="Normal 5 17 22 2 8" xfId="36758" xr:uid="{00000000-0005-0000-0000-0000328F0000}"/>
    <cellStyle name="Normal 5 17 22 2 9" xfId="36759" xr:uid="{00000000-0005-0000-0000-0000338F0000}"/>
    <cellStyle name="Normal 5 17 22 3" xfId="36760" xr:uid="{00000000-0005-0000-0000-0000348F0000}"/>
    <cellStyle name="Normal 5 17 22 3 10" xfId="36761" xr:uid="{00000000-0005-0000-0000-0000358F0000}"/>
    <cellStyle name="Normal 5 17 22 3 2" xfId="36762" xr:uid="{00000000-0005-0000-0000-0000368F0000}"/>
    <cellStyle name="Normal 5 17 22 3 3" xfId="36763" xr:uid="{00000000-0005-0000-0000-0000378F0000}"/>
    <cellStyle name="Normal 5 17 22 3 4" xfId="36764" xr:uid="{00000000-0005-0000-0000-0000388F0000}"/>
    <cellStyle name="Normal 5 17 22 3 5" xfId="36765" xr:uid="{00000000-0005-0000-0000-0000398F0000}"/>
    <cellStyle name="Normal 5 17 22 3 6" xfId="36766" xr:uid="{00000000-0005-0000-0000-00003A8F0000}"/>
    <cellStyle name="Normal 5 17 22 3 7" xfId="36767" xr:uid="{00000000-0005-0000-0000-00003B8F0000}"/>
    <cellStyle name="Normal 5 17 22 3 8" xfId="36768" xr:uid="{00000000-0005-0000-0000-00003C8F0000}"/>
    <cellStyle name="Normal 5 17 22 3 9" xfId="36769" xr:uid="{00000000-0005-0000-0000-00003D8F0000}"/>
    <cellStyle name="Normal 5 17 22 4" xfId="36770" xr:uid="{00000000-0005-0000-0000-00003E8F0000}"/>
    <cellStyle name="Normal 5 17 22 4 10" xfId="36771" xr:uid="{00000000-0005-0000-0000-00003F8F0000}"/>
    <cellStyle name="Normal 5 17 22 4 2" xfId="36772" xr:uid="{00000000-0005-0000-0000-0000408F0000}"/>
    <cellStyle name="Normal 5 17 22 4 3" xfId="36773" xr:uid="{00000000-0005-0000-0000-0000418F0000}"/>
    <cellStyle name="Normal 5 17 22 4 4" xfId="36774" xr:uid="{00000000-0005-0000-0000-0000428F0000}"/>
    <cellStyle name="Normal 5 17 22 4 5" xfId="36775" xr:uid="{00000000-0005-0000-0000-0000438F0000}"/>
    <cellStyle name="Normal 5 17 22 4 6" xfId="36776" xr:uid="{00000000-0005-0000-0000-0000448F0000}"/>
    <cellStyle name="Normal 5 17 22 4 7" xfId="36777" xr:uid="{00000000-0005-0000-0000-0000458F0000}"/>
    <cellStyle name="Normal 5 17 22 4 8" xfId="36778" xr:uid="{00000000-0005-0000-0000-0000468F0000}"/>
    <cellStyle name="Normal 5 17 22 4 9" xfId="36779" xr:uid="{00000000-0005-0000-0000-0000478F0000}"/>
    <cellStyle name="Normal 5 17 22 5" xfId="36780" xr:uid="{00000000-0005-0000-0000-0000488F0000}"/>
    <cellStyle name="Normal 5 17 22 5 10" xfId="36781" xr:uid="{00000000-0005-0000-0000-0000498F0000}"/>
    <cellStyle name="Normal 5 17 22 5 2" xfId="36782" xr:uid="{00000000-0005-0000-0000-00004A8F0000}"/>
    <cellStyle name="Normal 5 17 22 5 3" xfId="36783" xr:uid="{00000000-0005-0000-0000-00004B8F0000}"/>
    <cellStyle name="Normal 5 17 22 5 4" xfId="36784" xr:uid="{00000000-0005-0000-0000-00004C8F0000}"/>
    <cellStyle name="Normal 5 17 22 5 5" xfId="36785" xr:uid="{00000000-0005-0000-0000-00004D8F0000}"/>
    <cellStyle name="Normal 5 17 22 5 6" xfId="36786" xr:uid="{00000000-0005-0000-0000-00004E8F0000}"/>
    <cellStyle name="Normal 5 17 22 5 7" xfId="36787" xr:uid="{00000000-0005-0000-0000-00004F8F0000}"/>
    <cellStyle name="Normal 5 17 22 5 8" xfId="36788" xr:uid="{00000000-0005-0000-0000-0000508F0000}"/>
    <cellStyle name="Normal 5 17 22 5 9" xfId="36789" xr:uid="{00000000-0005-0000-0000-0000518F0000}"/>
    <cellStyle name="Normal 5 17 22 6" xfId="36790" xr:uid="{00000000-0005-0000-0000-0000528F0000}"/>
    <cellStyle name="Normal 5 17 22 7" xfId="36791" xr:uid="{00000000-0005-0000-0000-0000538F0000}"/>
    <cellStyle name="Normal 5 17 22 8" xfId="36792" xr:uid="{00000000-0005-0000-0000-0000548F0000}"/>
    <cellStyle name="Normal 5 17 22 9" xfId="36793" xr:uid="{00000000-0005-0000-0000-0000558F0000}"/>
    <cellStyle name="Normal 5 17 23" xfId="36794" xr:uid="{00000000-0005-0000-0000-0000568F0000}"/>
    <cellStyle name="Normal 5 17 23 10" xfId="36795" xr:uid="{00000000-0005-0000-0000-0000578F0000}"/>
    <cellStyle name="Normal 5 17 23 11" xfId="36796" xr:uid="{00000000-0005-0000-0000-0000588F0000}"/>
    <cellStyle name="Normal 5 17 23 12" xfId="36797" xr:uid="{00000000-0005-0000-0000-0000598F0000}"/>
    <cellStyle name="Normal 5 17 23 13" xfId="36798" xr:uid="{00000000-0005-0000-0000-00005A8F0000}"/>
    <cellStyle name="Normal 5 17 23 14" xfId="36799" xr:uid="{00000000-0005-0000-0000-00005B8F0000}"/>
    <cellStyle name="Normal 5 17 23 2" xfId="36800" xr:uid="{00000000-0005-0000-0000-00005C8F0000}"/>
    <cellStyle name="Normal 5 17 23 2 10" xfId="36801" xr:uid="{00000000-0005-0000-0000-00005D8F0000}"/>
    <cellStyle name="Normal 5 17 23 2 2" xfId="36802" xr:uid="{00000000-0005-0000-0000-00005E8F0000}"/>
    <cellStyle name="Normal 5 17 23 2 3" xfId="36803" xr:uid="{00000000-0005-0000-0000-00005F8F0000}"/>
    <cellStyle name="Normal 5 17 23 2 4" xfId="36804" xr:uid="{00000000-0005-0000-0000-0000608F0000}"/>
    <cellStyle name="Normal 5 17 23 2 5" xfId="36805" xr:uid="{00000000-0005-0000-0000-0000618F0000}"/>
    <cellStyle name="Normal 5 17 23 2 6" xfId="36806" xr:uid="{00000000-0005-0000-0000-0000628F0000}"/>
    <cellStyle name="Normal 5 17 23 2 7" xfId="36807" xr:uid="{00000000-0005-0000-0000-0000638F0000}"/>
    <cellStyle name="Normal 5 17 23 2 8" xfId="36808" xr:uid="{00000000-0005-0000-0000-0000648F0000}"/>
    <cellStyle name="Normal 5 17 23 2 9" xfId="36809" xr:uid="{00000000-0005-0000-0000-0000658F0000}"/>
    <cellStyle name="Normal 5 17 23 3" xfId="36810" xr:uid="{00000000-0005-0000-0000-0000668F0000}"/>
    <cellStyle name="Normal 5 17 23 3 10" xfId="36811" xr:uid="{00000000-0005-0000-0000-0000678F0000}"/>
    <cellStyle name="Normal 5 17 23 3 2" xfId="36812" xr:uid="{00000000-0005-0000-0000-0000688F0000}"/>
    <cellStyle name="Normal 5 17 23 3 3" xfId="36813" xr:uid="{00000000-0005-0000-0000-0000698F0000}"/>
    <cellStyle name="Normal 5 17 23 3 4" xfId="36814" xr:uid="{00000000-0005-0000-0000-00006A8F0000}"/>
    <cellStyle name="Normal 5 17 23 3 5" xfId="36815" xr:uid="{00000000-0005-0000-0000-00006B8F0000}"/>
    <cellStyle name="Normal 5 17 23 3 6" xfId="36816" xr:uid="{00000000-0005-0000-0000-00006C8F0000}"/>
    <cellStyle name="Normal 5 17 23 3 7" xfId="36817" xr:uid="{00000000-0005-0000-0000-00006D8F0000}"/>
    <cellStyle name="Normal 5 17 23 3 8" xfId="36818" xr:uid="{00000000-0005-0000-0000-00006E8F0000}"/>
    <cellStyle name="Normal 5 17 23 3 9" xfId="36819" xr:uid="{00000000-0005-0000-0000-00006F8F0000}"/>
    <cellStyle name="Normal 5 17 23 4" xfId="36820" xr:uid="{00000000-0005-0000-0000-0000708F0000}"/>
    <cellStyle name="Normal 5 17 23 4 10" xfId="36821" xr:uid="{00000000-0005-0000-0000-0000718F0000}"/>
    <cellStyle name="Normal 5 17 23 4 2" xfId="36822" xr:uid="{00000000-0005-0000-0000-0000728F0000}"/>
    <cellStyle name="Normal 5 17 23 4 3" xfId="36823" xr:uid="{00000000-0005-0000-0000-0000738F0000}"/>
    <cellStyle name="Normal 5 17 23 4 4" xfId="36824" xr:uid="{00000000-0005-0000-0000-0000748F0000}"/>
    <cellStyle name="Normal 5 17 23 4 5" xfId="36825" xr:uid="{00000000-0005-0000-0000-0000758F0000}"/>
    <cellStyle name="Normal 5 17 23 4 6" xfId="36826" xr:uid="{00000000-0005-0000-0000-0000768F0000}"/>
    <cellStyle name="Normal 5 17 23 4 7" xfId="36827" xr:uid="{00000000-0005-0000-0000-0000778F0000}"/>
    <cellStyle name="Normal 5 17 23 4 8" xfId="36828" xr:uid="{00000000-0005-0000-0000-0000788F0000}"/>
    <cellStyle name="Normal 5 17 23 4 9" xfId="36829" xr:uid="{00000000-0005-0000-0000-0000798F0000}"/>
    <cellStyle name="Normal 5 17 23 5" xfId="36830" xr:uid="{00000000-0005-0000-0000-00007A8F0000}"/>
    <cellStyle name="Normal 5 17 23 5 10" xfId="36831" xr:uid="{00000000-0005-0000-0000-00007B8F0000}"/>
    <cellStyle name="Normal 5 17 23 5 2" xfId="36832" xr:uid="{00000000-0005-0000-0000-00007C8F0000}"/>
    <cellStyle name="Normal 5 17 23 5 3" xfId="36833" xr:uid="{00000000-0005-0000-0000-00007D8F0000}"/>
    <cellStyle name="Normal 5 17 23 5 4" xfId="36834" xr:uid="{00000000-0005-0000-0000-00007E8F0000}"/>
    <cellStyle name="Normal 5 17 23 5 5" xfId="36835" xr:uid="{00000000-0005-0000-0000-00007F8F0000}"/>
    <cellStyle name="Normal 5 17 23 5 6" xfId="36836" xr:uid="{00000000-0005-0000-0000-0000808F0000}"/>
    <cellStyle name="Normal 5 17 23 5 7" xfId="36837" xr:uid="{00000000-0005-0000-0000-0000818F0000}"/>
    <cellStyle name="Normal 5 17 23 5 8" xfId="36838" xr:uid="{00000000-0005-0000-0000-0000828F0000}"/>
    <cellStyle name="Normal 5 17 23 5 9" xfId="36839" xr:uid="{00000000-0005-0000-0000-0000838F0000}"/>
    <cellStyle name="Normal 5 17 23 6" xfId="36840" xr:uid="{00000000-0005-0000-0000-0000848F0000}"/>
    <cellStyle name="Normal 5 17 23 7" xfId="36841" xr:uid="{00000000-0005-0000-0000-0000858F0000}"/>
    <cellStyle name="Normal 5 17 23 8" xfId="36842" xr:uid="{00000000-0005-0000-0000-0000868F0000}"/>
    <cellStyle name="Normal 5 17 23 9" xfId="36843" xr:uid="{00000000-0005-0000-0000-0000878F0000}"/>
    <cellStyle name="Normal 5 17 24" xfId="36844" xr:uid="{00000000-0005-0000-0000-0000888F0000}"/>
    <cellStyle name="Normal 5 17 24 10" xfId="36845" xr:uid="{00000000-0005-0000-0000-0000898F0000}"/>
    <cellStyle name="Normal 5 17 24 11" xfId="36846" xr:uid="{00000000-0005-0000-0000-00008A8F0000}"/>
    <cellStyle name="Normal 5 17 24 12" xfId="36847" xr:uid="{00000000-0005-0000-0000-00008B8F0000}"/>
    <cellStyle name="Normal 5 17 24 13" xfId="36848" xr:uid="{00000000-0005-0000-0000-00008C8F0000}"/>
    <cellStyle name="Normal 5 17 24 14" xfId="36849" xr:uid="{00000000-0005-0000-0000-00008D8F0000}"/>
    <cellStyle name="Normal 5 17 24 2" xfId="36850" xr:uid="{00000000-0005-0000-0000-00008E8F0000}"/>
    <cellStyle name="Normal 5 17 24 2 10" xfId="36851" xr:uid="{00000000-0005-0000-0000-00008F8F0000}"/>
    <cellStyle name="Normal 5 17 24 2 2" xfId="36852" xr:uid="{00000000-0005-0000-0000-0000908F0000}"/>
    <cellStyle name="Normal 5 17 24 2 3" xfId="36853" xr:uid="{00000000-0005-0000-0000-0000918F0000}"/>
    <cellStyle name="Normal 5 17 24 2 4" xfId="36854" xr:uid="{00000000-0005-0000-0000-0000928F0000}"/>
    <cellStyle name="Normal 5 17 24 2 5" xfId="36855" xr:uid="{00000000-0005-0000-0000-0000938F0000}"/>
    <cellStyle name="Normal 5 17 24 2 6" xfId="36856" xr:uid="{00000000-0005-0000-0000-0000948F0000}"/>
    <cellStyle name="Normal 5 17 24 2 7" xfId="36857" xr:uid="{00000000-0005-0000-0000-0000958F0000}"/>
    <cellStyle name="Normal 5 17 24 2 8" xfId="36858" xr:uid="{00000000-0005-0000-0000-0000968F0000}"/>
    <cellStyle name="Normal 5 17 24 2 9" xfId="36859" xr:uid="{00000000-0005-0000-0000-0000978F0000}"/>
    <cellStyle name="Normal 5 17 24 3" xfId="36860" xr:uid="{00000000-0005-0000-0000-0000988F0000}"/>
    <cellStyle name="Normal 5 17 24 3 10" xfId="36861" xr:uid="{00000000-0005-0000-0000-0000998F0000}"/>
    <cellStyle name="Normal 5 17 24 3 2" xfId="36862" xr:uid="{00000000-0005-0000-0000-00009A8F0000}"/>
    <cellStyle name="Normal 5 17 24 3 3" xfId="36863" xr:uid="{00000000-0005-0000-0000-00009B8F0000}"/>
    <cellStyle name="Normal 5 17 24 3 4" xfId="36864" xr:uid="{00000000-0005-0000-0000-00009C8F0000}"/>
    <cellStyle name="Normal 5 17 24 3 5" xfId="36865" xr:uid="{00000000-0005-0000-0000-00009D8F0000}"/>
    <cellStyle name="Normal 5 17 24 3 6" xfId="36866" xr:uid="{00000000-0005-0000-0000-00009E8F0000}"/>
    <cellStyle name="Normal 5 17 24 3 7" xfId="36867" xr:uid="{00000000-0005-0000-0000-00009F8F0000}"/>
    <cellStyle name="Normal 5 17 24 3 8" xfId="36868" xr:uid="{00000000-0005-0000-0000-0000A08F0000}"/>
    <cellStyle name="Normal 5 17 24 3 9" xfId="36869" xr:uid="{00000000-0005-0000-0000-0000A18F0000}"/>
    <cellStyle name="Normal 5 17 24 4" xfId="36870" xr:uid="{00000000-0005-0000-0000-0000A28F0000}"/>
    <cellStyle name="Normal 5 17 24 4 10" xfId="36871" xr:uid="{00000000-0005-0000-0000-0000A38F0000}"/>
    <cellStyle name="Normal 5 17 24 4 2" xfId="36872" xr:uid="{00000000-0005-0000-0000-0000A48F0000}"/>
    <cellStyle name="Normal 5 17 24 4 3" xfId="36873" xr:uid="{00000000-0005-0000-0000-0000A58F0000}"/>
    <cellStyle name="Normal 5 17 24 4 4" xfId="36874" xr:uid="{00000000-0005-0000-0000-0000A68F0000}"/>
    <cellStyle name="Normal 5 17 24 4 5" xfId="36875" xr:uid="{00000000-0005-0000-0000-0000A78F0000}"/>
    <cellStyle name="Normal 5 17 24 4 6" xfId="36876" xr:uid="{00000000-0005-0000-0000-0000A88F0000}"/>
    <cellStyle name="Normal 5 17 24 4 7" xfId="36877" xr:uid="{00000000-0005-0000-0000-0000A98F0000}"/>
    <cellStyle name="Normal 5 17 24 4 8" xfId="36878" xr:uid="{00000000-0005-0000-0000-0000AA8F0000}"/>
    <cellStyle name="Normal 5 17 24 4 9" xfId="36879" xr:uid="{00000000-0005-0000-0000-0000AB8F0000}"/>
    <cellStyle name="Normal 5 17 24 5" xfId="36880" xr:uid="{00000000-0005-0000-0000-0000AC8F0000}"/>
    <cellStyle name="Normal 5 17 24 5 10" xfId="36881" xr:uid="{00000000-0005-0000-0000-0000AD8F0000}"/>
    <cellStyle name="Normal 5 17 24 5 2" xfId="36882" xr:uid="{00000000-0005-0000-0000-0000AE8F0000}"/>
    <cellStyle name="Normal 5 17 24 5 3" xfId="36883" xr:uid="{00000000-0005-0000-0000-0000AF8F0000}"/>
    <cellStyle name="Normal 5 17 24 5 4" xfId="36884" xr:uid="{00000000-0005-0000-0000-0000B08F0000}"/>
    <cellStyle name="Normal 5 17 24 5 5" xfId="36885" xr:uid="{00000000-0005-0000-0000-0000B18F0000}"/>
    <cellStyle name="Normal 5 17 24 5 6" xfId="36886" xr:uid="{00000000-0005-0000-0000-0000B28F0000}"/>
    <cellStyle name="Normal 5 17 24 5 7" xfId="36887" xr:uid="{00000000-0005-0000-0000-0000B38F0000}"/>
    <cellStyle name="Normal 5 17 24 5 8" xfId="36888" xr:uid="{00000000-0005-0000-0000-0000B48F0000}"/>
    <cellStyle name="Normal 5 17 24 5 9" xfId="36889" xr:uid="{00000000-0005-0000-0000-0000B58F0000}"/>
    <cellStyle name="Normal 5 17 24 6" xfId="36890" xr:uid="{00000000-0005-0000-0000-0000B68F0000}"/>
    <cellStyle name="Normal 5 17 24 7" xfId="36891" xr:uid="{00000000-0005-0000-0000-0000B78F0000}"/>
    <cellStyle name="Normal 5 17 24 8" xfId="36892" xr:uid="{00000000-0005-0000-0000-0000B88F0000}"/>
    <cellStyle name="Normal 5 17 24 9" xfId="36893" xr:uid="{00000000-0005-0000-0000-0000B98F0000}"/>
    <cellStyle name="Normal 5 17 25" xfId="36894" xr:uid="{00000000-0005-0000-0000-0000BA8F0000}"/>
    <cellStyle name="Normal 5 17 25 10" xfId="36895" xr:uid="{00000000-0005-0000-0000-0000BB8F0000}"/>
    <cellStyle name="Normal 5 17 25 11" xfId="36896" xr:uid="{00000000-0005-0000-0000-0000BC8F0000}"/>
    <cellStyle name="Normal 5 17 25 12" xfId="36897" xr:uid="{00000000-0005-0000-0000-0000BD8F0000}"/>
    <cellStyle name="Normal 5 17 25 13" xfId="36898" xr:uid="{00000000-0005-0000-0000-0000BE8F0000}"/>
    <cellStyle name="Normal 5 17 25 14" xfId="36899" xr:uid="{00000000-0005-0000-0000-0000BF8F0000}"/>
    <cellStyle name="Normal 5 17 25 2" xfId="36900" xr:uid="{00000000-0005-0000-0000-0000C08F0000}"/>
    <cellStyle name="Normal 5 17 25 2 10" xfId="36901" xr:uid="{00000000-0005-0000-0000-0000C18F0000}"/>
    <cellStyle name="Normal 5 17 25 2 2" xfId="36902" xr:uid="{00000000-0005-0000-0000-0000C28F0000}"/>
    <cellStyle name="Normal 5 17 25 2 3" xfId="36903" xr:uid="{00000000-0005-0000-0000-0000C38F0000}"/>
    <cellStyle name="Normal 5 17 25 2 4" xfId="36904" xr:uid="{00000000-0005-0000-0000-0000C48F0000}"/>
    <cellStyle name="Normal 5 17 25 2 5" xfId="36905" xr:uid="{00000000-0005-0000-0000-0000C58F0000}"/>
    <cellStyle name="Normal 5 17 25 2 6" xfId="36906" xr:uid="{00000000-0005-0000-0000-0000C68F0000}"/>
    <cellStyle name="Normal 5 17 25 2 7" xfId="36907" xr:uid="{00000000-0005-0000-0000-0000C78F0000}"/>
    <cellStyle name="Normal 5 17 25 2 8" xfId="36908" xr:uid="{00000000-0005-0000-0000-0000C88F0000}"/>
    <cellStyle name="Normal 5 17 25 2 9" xfId="36909" xr:uid="{00000000-0005-0000-0000-0000C98F0000}"/>
    <cellStyle name="Normal 5 17 25 3" xfId="36910" xr:uid="{00000000-0005-0000-0000-0000CA8F0000}"/>
    <cellStyle name="Normal 5 17 25 3 10" xfId="36911" xr:uid="{00000000-0005-0000-0000-0000CB8F0000}"/>
    <cellStyle name="Normal 5 17 25 3 2" xfId="36912" xr:uid="{00000000-0005-0000-0000-0000CC8F0000}"/>
    <cellStyle name="Normal 5 17 25 3 3" xfId="36913" xr:uid="{00000000-0005-0000-0000-0000CD8F0000}"/>
    <cellStyle name="Normal 5 17 25 3 4" xfId="36914" xr:uid="{00000000-0005-0000-0000-0000CE8F0000}"/>
    <cellStyle name="Normal 5 17 25 3 5" xfId="36915" xr:uid="{00000000-0005-0000-0000-0000CF8F0000}"/>
    <cellStyle name="Normal 5 17 25 3 6" xfId="36916" xr:uid="{00000000-0005-0000-0000-0000D08F0000}"/>
    <cellStyle name="Normal 5 17 25 3 7" xfId="36917" xr:uid="{00000000-0005-0000-0000-0000D18F0000}"/>
    <cellStyle name="Normal 5 17 25 3 8" xfId="36918" xr:uid="{00000000-0005-0000-0000-0000D28F0000}"/>
    <cellStyle name="Normal 5 17 25 3 9" xfId="36919" xr:uid="{00000000-0005-0000-0000-0000D38F0000}"/>
    <cellStyle name="Normal 5 17 25 4" xfId="36920" xr:uid="{00000000-0005-0000-0000-0000D48F0000}"/>
    <cellStyle name="Normal 5 17 25 4 10" xfId="36921" xr:uid="{00000000-0005-0000-0000-0000D58F0000}"/>
    <cellStyle name="Normal 5 17 25 4 2" xfId="36922" xr:uid="{00000000-0005-0000-0000-0000D68F0000}"/>
    <cellStyle name="Normal 5 17 25 4 3" xfId="36923" xr:uid="{00000000-0005-0000-0000-0000D78F0000}"/>
    <cellStyle name="Normal 5 17 25 4 4" xfId="36924" xr:uid="{00000000-0005-0000-0000-0000D88F0000}"/>
    <cellStyle name="Normal 5 17 25 4 5" xfId="36925" xr:uid="{00000000-0005-0000-0000-0000D98F0000}"/>
    <cellStyle name="Normal 5 17 25 4 6" xfId="36926" xr:uid="{00000000-0005-0000-0000-0000DA8F0000}"/>
    <cellStyle name="Normal 5 17 25 4 7" xfId="36927" xr:uid="{00000000-0005-0000-0000-0000DB8F0000}"/>
    <cellStyle name="Normal 5 17 25 4 8" xfId="36928" xr:uid="{00000000-0005-0000-0000-0000DC8F0000}"/>
    <cellStyle name="Normal 5 17 25 4 9" xfId="36929" xr:uid="{00000000-0005-0000-0000-0000DD8F0000}"/>
    <cellStyle name="Normal 5 17 25 5" xfId="36930" xr:uid="{00000000-0005-0000-0000-0000DE8F0000}"/>
    <cellStyle name="Normal 5 17 25 5 10" xfId="36931" xr:uid="{00000000-0005-0000-0000-0000DF8F0000}"/>
    <cellStyle name="Normal 5 17 25 5 2" xfId="36932" xr:uid="{00000000-0005-0000-0000-0000E08F0000}"/>
    <cellStyle name="Normal 5 17 25 5 3" xfId="36933" xr:uid="{00000000-0005-0000-0000-0000E18F0000}"/>
    <cellStyle name="Normal 5 17 25 5 4" xfId="36934" xr:uid="{00000000-0005-0000-0000-0000E28F0000}"/>
    <cellStyle name="Normal 5 17 25 5 5" xfId="36935" xr:uid="{00000000-0005-0000-0000-0000E38F0000}"/>
    <cellStyle name="Normal 5 17 25 5 6" xfId="36936" xr:uid="{00000000-0005-0000-0000-0000E48F0000}"/>
    <cellStyle name="Normal 5 17 25 5 7" xfId="36937" xr:uid="{00000000-0005-0000-0000-0000E58F0000}"/>
    <cellStyle name="Normal 5 17 25 5 8" xfId="36938" xr:uid="{00000000-0005-0000-0000-0000E68F0000}"/>
    <cellStyle name="Normal 5 17 25 5 9" xfId="36939" xr:uid="{00000000-0005-0000-0000-0000E78F0000}"/>
    <cellStyle name="Normal 5 17 25 6" xfId="36940" xr:uid="{00000000-0005-0000-0000-0000E88F0000}"/>
    <cellStyle name="Normal 5 17 25 7" xfId="36941" xr:uid="{00000000-0005-0000-0000-0000E98F0000}"/>
    <cellStyle name="Normal 5 17 25 8" xfId="36942" xr:uid="{00000000-0005-0000-0000-0000EA8F0000}"/>
    <cellStyle name="Normal 5 17 25 9" xfId="36943" xr:uid="{00000000-0005-0000-0000-0000EB8F0000}"/>
    <cellStyle name="Normal 5 17 26" xfId="36944" xr:uid="{00000000-0005-0000-0000-0000EC8F0000}"/>
    <cellStyle name="Normal 5 17 26 10" xfId="36945" xr:uid="{00000000-0005-0000-0000-0000ED8F0000}"/>
    <cellStyle name="Normal 5 17 26 11" xfId="36946" xr:uid="{00000000-0005-0000-0000-0000EE8F0000}"/>
    <cellStyle name="Normal 5 17 26 12" xfId="36947" xr:uid="{00000000-0005-0000-0000-0000EF8F0000}"/>
    <cellStyle name="Normal 5 17 26 13" xfId="36948" xr:uid="{00000000-0005-0000-0000-0000F08F0000}"/>
    <cellStyle name="Normal 5 17 26 14" xfId="36949" xr:uid="{00000000-0005-0000-0000-0000F18F0000}"/>
    <cellStyle name="Normal 5 17 26 2" xfId="36950" xr:uid="{00000000-0005-0000-0000-0000F28F0000}"/>
    <cellStyle name="Normal 5 17 26 2 10" xfId="36951" xr:uid="{00000000-0005-0000-0000-0000F38F0000}"/>
    <cellStyle name="Normal 5 17 26 2 2" xfId="36952" xr:uid="{00000000-0005-0000-0000-0000F48F0000}"/>
    <cellStyle name="Normal 5 17 26 2 3" xfId="36953" xr:uid="{00000000-0005-0000-0000-0000F58F0000}"/>
    <cellStyle name="Normal 5 17 26 2 4" xfId="36954" xr:uid="{00000000-0005-0000-0000-0000F68F0000}"/>
    <cellStyle name="Normal 5 17 26 2 5" xfId="36955" xr:uid="{00000000-0005-0000-0000-0000F78F0000}"/>
    <cellStyle name="Normal 5 17 26 2 6" xfId="36956" xr:uid="{00000000-0005-0000-0000-0000F88F0000}"/>
    <cellStyle name="Normal 5 17 26 2 7" xfId="36957" xr:uid="{00000000-0005-0000-0000-0000F98F0000}"/>
    <cellStyle name="Normal 5 17 26 2 8" xfId="36958" xr:uid="{00000000-0005-0000-0000-0000FA8F0000}"/>
    <cellStyle name="Normal 5 17 26 2 9" xfId="36959" xr:uid="{00000000-0005-0000-0000-0000FB8F0000}"/>
    <cellStyle name="Normal 5 17 26 3" xfId="36960" xr:uid="{00000000-0005-0000-0000-0000FC8F0000}"/>
    <cellStyle name="Normal 5 17 26 3 10" xfId="36961" xr:uid="{00000000-0005-0000-0000-0000FD8F0000}"/>
    <cellStyle name="Normal 5 17 26 3 2" xfId="36962" xr:uid="{00000000-0005-0000-0000-0000FE8F0000}"/>
    <cellStyle name="Normal 5 17 26 3 3" xfId="36963" xr:uid="{00000000-0005-0000-0000-0000FF8F0000}"/>
    <cellStyle name="Normal 5 17 26 3 4" xfId="36964" xr:uid="{00000000-0005-0000-0000-000000900000}"/>
    <cellStyle name="Normal 5 17 26 3 5" xfId="36965" xr:uid="{00000000-0005-0000-0000-000001900000}"/>
    <cellStyle name="Normal 5 17 26 3 6" xfId="36966" xr:uid="{00000000-0005-0000-0000-000002900000}"/>
    <cellStyle name="Normal 5 17 26 3 7" xfId="36967" xr:uid="{00000000-0005-0000-0000-000003900000}"/>
    <cellStyle name="Normal 5 17 26 3 8" xfId="36968" xr:uid="{00000000-0005-0000-0000-000004900000}"/>
    <cellStyle name="Normal 5 17 26 3 9" xfId="36969" xr:uid="{00000000-0005-0000-0000-000005900000}"/>
    <cellStyle name="Normal 5 17 26 4" xfId="36970" xr:uid="{00000000-0005-0000-0000-000006900000}"/>
    <cellStyle name="Normal 5 17 26 4 10" xfId="36971" xr:uid="{00000000-0005-0000-0000-000007900000}"/>
    <cellStyle name="Normal 5 17 26 4 2" xfId="36972" xr:uid="{00000000-0005-0000-0000-000008900000}"/>
    <cellStyle name="Normal 5 17 26 4 3" xfId="36973" xr:uid="{00000000-0005-0000-0000-000009900000}"/>
    <cellStyle name="Normal 5 17 26 4 4" xfId="36974" xr:uid="{00000000-0005-0000-0000-00000A900000}"/>
    <cellStyle name="Normal 5 17 26 4 5" xfId="36975" xr:uid="{00000000-0005-0000-0000-00000B900000}"/>
    <cellStyle name="Normal 5 17 26 4 6" xfId="36976" xr:uid="{00000000-0005-0000-0000-00000C900000}"/>
    <cellStyle name="Normal 5 17 26 4 7" xfId="36977" xr:uid="{00000000-0005-0000-0000-00000D900000}"/>
    <cellStyle name="Normal 5 17 26 4 8" xfId="36978" xr:uid="{00000000-0005-0000-0000-00000E900000}"/>
    <cellStyle name="Normal 5 17 26 4 9" xfId="36979" xr:uid="{00000000-0005-0000-0000-00000F900000}"/>
    <cellStyle name="Normal 5 17 26 5" xfId="36980" xr:uid="{00000000-0005-0000-0000-000010900000}"/>
    <cellStyle name="Normal 5 17 26 5 10" xfId="36981" xr:uid="{00000000-0005-0000-0000-000011900000}"/>
    <cellStyle name="Normal 5 17 26 5 2" xfId="36982" xr:uid="{00000000-0005-0000-0000-000012900000}"/>
    <cellStyle name="Normal 5 17 26 5 3" xfId="36983" xr:uid="{00000000-0005-0000-0000-000013900000}"/>
    <cellStyle name="Normal 5 17 26 5 4" xfId="36984" xr:uid="{00000000-0005-0000-0000-000014900000}"/>
    <cellStyle name="Normal 5 17 26 5 5" xfId="36985" xr:uid="{00000000-0005-0000-0000-000015900000}"/>
    <cellStyle name="Normal 5 17 26 5 6" xfId="36986" xr:uid="{00000000-0005-0000-0000-000016900000}"/>
    <cellStyle name="Normal 5 17 26 5 7" xfId="36987" xr:uid="{00000000-0005-0000-0000-000017900000}"/>
    <cellStyle name="Normal 5 17 26 5 8" xfId="36988" xr:uid="{00000000-0005-0000-0000-000018900000}"/>
    <cellStyle name="Normal 5 17 26 5 9" xfId="36989" xr:uid="{00000000-0005-0000-0000-000019900000}"/>
    <cellStyle name="Normal 5 17 26 6" xfId="36990" xr:uid="{00000000-0005-0000-0000-00001A900000}"/>
    <cellStyle name="Normal 5 17 26 7" xfId="36991" xr:uid="{00000000-0005-0000-0000-00001B900000}"/>
    <cellStyle name="Normal 5 17 26 8" xfId="36992" xr:uid="{00000000-0005-0000-0000-00001C900000}"/>
    <cellStyle name="Normal 5 17 26 9" xfId="36993" xr:uid="{00000000-0005-0000-0000-00001D900000}"/>
    <cellStyle name="Normal 5 17 27" xfId="36994" xr:uid="{00000000-0005-0000-0000-00001E900000}"/>
    <cellStyle name="Normal 5 17 27 10" xfId="36995" xr:uid="{00000000-0005-0000-0000-00001F900000}"/>
    <cellStyle name="Normal 5 17 27 11" xfId="36996" xr:uid="{00000000-0005-0000-0000-000020900000}"/>
    <cellStyle name="Normal 5 17 27 12" xfId="36997" xr:uid="{00000000-0005-0000-0000-000021900000}"/>
    <cellStyle name="Normal 5 17 27 13" xfId="36998" xr:uid="{00000000-0005-0000-0000-000022900000}"/>
    <cellStyle name="Normal 5 17 27 14" xfId="36999" xr:uid="{00000000-0005-0000-0000-000023900000}"/>
    <cellStyle name="Normal 5 17 27 2" xfId="37000" xr:uid="{00000000-0005-0000-0000-000024900000}"/>
    <cellStyle name="Normal 5 17 27 2 10" xfId="37001" xr:uid="{00000000-0005-0000-0000-000025900000}"/>
    <cellStyle name="Normal 5 17 27 2 2" xfId="37002" xr:uid="{00000000-0005-0000-0000-000026900000}"/>
    <cellStyle name="Normal 5 17 27 2 3" xfId="37003" xr:uid="{00000000-0005-0000-0000-000027900000}"/>
    <cellStyle name="Normal 5 17 27 2 4" xfId="37004" xr:uid="{00000000-0005-0000-0000-000028900000}"/>
    <cellStyle name="Normal 5 17 27 2 5" xfId="37005" xr:uid="{00000000-0005-0000-0000-000029900000}"/>
    <cellStyle name="Normal 5 17 27 2 6" xfId="37006" xr:uid="{00000000-0005-0000-0000-00002A900000}"/>
    <cellStyle name="Normal 5 17 27 2 7" xfId="37007" xr:uid="{00000000-0005-0000-0000-00002B900000}"/>
    <cellStyle name="Normal 5 17 27 2 8" xfId="37008" xr:uid="{00000000-0005-0000-0000-00002C900000}"/>
    <cellStyle name="Normal 5 17 27 2 9" xfId="37009" xr:uid="{00000000-0005-0000-0000-00002D900000}"/>
    <cellStyle name="Normal 5 17 27 3" xfId="37010" xr:uid="{00000000-0005-0000-0000-00002E900000}"/>
    <cellStyle name="Normal 5 17 27 3 10" xfId="37011" xr:uid="{00000000-0005-0000-0000-00002F900000}"/>
    <cellStyle name="Normal 5 17 27 3 2" xfId="37012" xr:uid="{00000000-0005-0000-0000-000030900000}"/>
    <cellStyle name="Normal 5 17 27 3 3" xfId="37013" xr:uid="{00000000-0005-0000-0000-000031900000}"/>
    <cellStyle name="Normal 5 17 27 3 4" xfId="37014" xr:uid="{00000000-0005-0000-0000-000032900000}"/>
    <cellStyle name="Normal 5 17 27 3 5" xfId="37015" xr:uid="{00000000-0005-0000-0000-000033900000}"/>
    <cellStyle name="Normal 5 17 27 3 6" xfId="37016" xr:uid="{00000000-0005-0000-0000-000034900000}"/>
    <cellStyle name="Normal 5 17 27 3 7" xfId="37017" xr:uid="{00000000-0005-0000-0000-000035900000}"/>
    <cellStyle name="Normal 5 17 27 3 8" xfId="37018" xr:uid="{00000000-0005-0000-0000-000036900000}"/>
    <cellStyle name="Normal 5 17 27 3 9" xfId="37019" xr:uid="{00000000-0005-0000-0000-000037900000}"/>
    <cellStyle name="Normal 5 17 27 4" xfId="37020" xr:uid="{00000000-0005-0000-0000-000038900000}"/>
    <cellStyle name="Normal 5 17 27 4 10" xfId="37021" xr:uid="{00000000-0005-0000-0000-000039900000}"/>
    <cellStyle name="Normal 5 17 27 4 2" xfId="37022" xr:uid="{00000000-0005-0000-0000-00003A900000}"/>
    <cellStyle name="Normal 5 17 27 4 3" xfId="37023" xr:uid="{00000000-0005-0000-0000-00003B900000}"/>
    <cellStyle name="Normal 5 17 27 4 4" xfId="37024" xr:uid="{00000000-0005-0000-0000-00003C900000}"/>
    <cellStyle name="Normal 5 17 27 4 5" xfId="37025" xr:uid="{00000000-0005-0000-0000-00003D900000}"/>
    <cellStyle name="Normal 5 17 27 4 6" xfId="37026" xr:uid="{00000000-0005-0000-0000-00003E900000}"/>
    <cellStyle name="Normal 5 17 27 4 7" xfId="37027" xr:uid="{00000000-0005-0000-0000-00003F900000}"/>
    <cellStyle name="Normal 5 17 27 4 8" xfId="37028" xr:uid="{00000000-0005-0000-0000-000040900000}"/>
    <cellStyle name="Normal 5 17 27 4 9" xfId="37029" xr:uid="{00000000-0005-0000-0000-000041900000}"/>
    <cellStyle name="Normal 5 17 27 5" xfId="37030" xr:uid="{00000000-0005-0000-0000-000042900000}"/>
    <cellStyle name="Normal 5 17 27 5 10" xfId="37031" xr:uid="{00000000-0005-0000-0000-000043900000}"/>
    <cellStyle name="Normal 5 17 27 5 2" xfId="37032" xr:uid="{00000000-0005-0000-0000-000044900000}"/>
    <cellStyle name="Normal 5 17 27 5 3" xfId="37033" xr:uid="{00000000-0005-0000-0000-000045900000}"/>
    <cellStyle name="Normal 5 17 27 5 4" xfId="37034" xr:uid="{00000000-0005-0000-0000-000046900000}"/>
    <cellStyle name="Normal 5 17 27 5 5" xfId="37035" xr:uid="{00000000-0005-0000-0000-000047900000}"/>
    <cellStyle name="Normal 5 17 27 5 6" xfId="37036" xr:uid="{00000000-0005-0000-0000-000048900000}"/>
    <cellStyle name="Normal 5 17 27 5 7" xfId="37037" xr:uid="{00000000-0005-0000-0000-000049900000}"/>
    <cellStyle name="Normal 5 17 27 5 8" xfId="37038" xr:uid="{00000000-0005-0000-0000-00004A900000}"/>
    <cellStyle name="Normal 5 17 27 5 9" xfId="37039" xr:uid="{00000000-0005-0000-0000-00004B900000}"/>
    <cellStyle name="Normal 5 17 27 6" xfId="37040" xr:uid="{00000000-0005-0000-0000-00004C900000}"/>
    <cellStyle name="Normal 5 17 27 7" xfId="37041" xr:uid="{00000000-0005-0000-0000-00004D900000}"/>
    <cellStyle name="Normal 5 17 27 8" xfId="37042" xr:uid="{00000000-0005-0000-0000-00004E900000}"/>
    <cellStyle name="Normal 5 17 27 9" xfId="37043" xr:uid="{00000000-0005-0000-0000-00004F900000}"/>
    <cellStyle name="Normal 5 17 28" xfId="37044" xr:uid="{00000000-0005-0000-0000-000050900000}"/>
    <cellStyle name="Normal 5 17 28 10" xfId="37045" xr:uid="{00000000-0005-0000-0000-000051900000}"/>
    <cellStyle name="Normal 5 17 28 11" xfId="37046" xr:uid="{00000000-0005-0000-0000-000052900000}"/>
    <cellStyle name="Normal 5 17 28 12" xfId="37047" xr:uid="{00000000-0005-0000-0000-000053900000}"/>
    <cellStyle name="Normal 5 17 28 13" xfId="37048" xr:uid="{00000000-0005-0000-0000-000054900000}"/>
    <cellStyle name="Normal 5 17 28 14" xfId="37049" xr:uid="{00000000-0005-0000-0000-000055900000}"/>
    <cellStyle name="Normal 5 17 28 2" xfId="37050" xr:uid="{00000000-0005-0000-0000-000056900000}"/>
    <cellStyle name="Normal 5 17 28 2 10" xfId="37051" xr:uid="{00000000-0005-0000-0000-000057900000}"/>
    <cellStyle name="Normal 5 17 28 2 2" xfId="37052" xr:uid="{00000000-0005-0000-0000-000058900000}"/>
    <cellStyle name="Normal 5 17 28 2 3" xfId="37053" xr:uid="{00000000-0005-0000-0000-000059900000}"/>
    <cellStyle name="Normal 5 17 28 2 4" xfId="37054" xr:uid="{00000000-0005-0000-0000-00005A900000}"/>
    <cellStyle name="Normal 5 17 28 2 5" xfId="37055" xr:uid="{00000000-0005-0000-0000-00005B900000}"/>
    <cellStyle name="Normal 5 17 28 2 6" xfId="37056" xr:uid="{00000000-0005-0000-0000-00005C900000}"/>
    <cellStyle name="Normal 5 17 28 2 7" xfId="37057" xr:uid="{00000000-0005-0000-0000-00005D900000}"/>
    <cellStyle name="Normal 5 17 28 2 8" xfId="37058" xr:uid="{00000000-0005-0000-0000-00005E900000}"/>
    <cellStyle name="Normal 5 17 28 2 9" xfId="37059" xr:uid="{00000000-0005-0000-0000-00005F900000}"/>
    <cellStyle name="Normal 5 17 28 3" xfId="37060" xr:uid="{00000000-0005-0000-0000-000060900000}"/>
    <cellStyle name="Normal 5 17 28 3 10" xfId="37061" xr:uid="{00000000-0005-0000-0000-000061900000}"/>
    <cellStyle name="Normal 5 17 28 3 2" xfId="37062" xr:uid="{00000000-0005-0000-0000-000062900000}"/>
    <cellStyle name="Normal 5 17 28 3 3" xfId="37063" xr:uid="{00000000-0005-0000-0000-000063900000}"/>
    <cellStyle name="Normal 5 17 28 3 4" xfId="37064" xr:uid="{00000000-0005-0000-0000-000064900000}"/>
    <cellStyle name="Normal 5 17 28 3 5" xfId="37065" xr:uid="{00000000-0005-0000-0000-000065900000}"/>
    <cellStyle name="Normal 5 17 28 3 6" xfId="37066" xr:uid="{00000000-0005-0000-0000-000066900000}"/>
    <cellStyle name="Normal 5 17 28 3 7" xfId="37067" xr:uid="{00000000-0005-0000-0000-000067900000}"/>
    <cellStyle name="Normal 5 17 28 3 8" xfId="37068" xr:uid="{00000000-0005-0000-0000-000068900000}"/>
    <cellStyle name="Normal 5 17 28 3 9" xfId="37069" xr:uid="{00000000-0005-0000-0000-000069900000}"/>
    <cellStyle name="Normal 5 17 28 4" xfId="37070" xr:uid="{00000000-0005-0000-0000-00006A900000}"/>
    <cellStyle name="Normal 5 17 28 4 10" xfId="37071" xr:uid="{00000000-0005-0000-0000-00006B900000}"/>
    <cellStyle name="Normal 5 17 28 4 2" xfId="37072" xr:uid="{00000000-0005-0000-0000-00006C900000}"/>
    <cellStyle name="Normal 5 17 28 4 3" xfId="37073" xr:uid="{00000000-0005-0000-0000-00006D900000}"/>
    <cellStyle name="Normal 5 17 28 4 4" xfId="37074" xr:uid="{00000000-0005-0000-0000-00006E900000}"/>
    <cellStyle name="Normal 5 17 28 4 5" xfId="37075" xr:uid="{00000000-0005-0000-0000-00006F900000}"/>
    <cellStyle name="Normal 5 17 28 4 6" xfId="37076" xr:uid="{00000000-0005-0000-0000-000070900000}"/>
    <cellStyle name="Normal 5 17 28 4 7" xfId="37077" xr:uid="{00000000-0005-0000-0000-000071900000}"/>
    <cellStyle name="Normal 5 17 28 4 8" xfId="37078" xr:uid="{00000000-0005-0000-0000-000072900000}"/>
    <cellStyle name="Normal 5 17 28 4 9" xfId="37079" xr:uid="{00000000-0005-0000-0000-000073900000}"/>
    <cellStyle name="Normal 5 17 28 5" xfId="37080" xr:uid="{00000000-0005-0000-0000-000074900000}"/>
    <cellStyle name="Normal 5 17 28 5 10" xfId="37081" xr:uid="{00000000-0005-0000-0000-000075900000}"/>
    <cellStyle name="Normal 5 17 28 5 2" xfId="37082" xr:uid="{00000000-0005-0000-0000-000076900000}"/>
    <cellStyle name="Normal 5 17 28 5 3" xfId="37083" xr:uid="{00000000-0005-0000-0000-000077900000}"/>
    <cellStyle name="Normal 5 17 28 5 4" xfId="37084" xr:uid="{00000000-0005-0000-0000-000078900000}"/>
    <cellStyle name="Normal 5 17 28 5 5" xfId="37085" xr:uid="{00000000-0005-0000-0000-000079900000}"/>
    <cellStyle name="Normal 5 17 28 5 6" xfId="37086" xr:uid="{00000000-0005-0000-0000-00007A900000}"/>
    <cellStyle name="Normal 5 17 28 5 7" xfId="37087" xr:uid="{00000000-0005-0000-0000-00007B900000}"/>
    <cellStyle name="Normal 5 17 28 5 8" xfId="37088" xr:uid="{00000000-0005-0000-0000-00007C900000}"/>
    <cellStyle name="Normal 5 17 28 5 9" xfId="37089" xr:uid="{00000000-0005-0000-0000-00007D900000}"/>
    <cellStyle name="Normal 5 17 28 6" xfId="37090" xr:uid="{00000000-0005-0000-0000-00007E900000}"/>
    <cellStyle name="Normal 5 17 28 7" xfId="37091" xr:uid="{00000000-0005-0000-0000-00007F900000}"/>
    <cellStyle name="Normal 5 17 28 8" xfId="37092" xr:uid="{00000000-0005-0000-0000-000080900000}"/>
    <cellStyle name="Normal 5 17 28 9" xfId="37093" xr:uid="{00000000-0005-0000-0000-000081900000}"/>
    <cellStyle name="Normal 5 17 29" xfId="37094" xr:uid="{00000000-0005-0000-0000-000082900000}"/>
    <cellStyle name="Normal 5 17 29 10" xfId="37095" xr:uid="{00000000-0005-0000-0000-000083900000}"/>
    <cellStyle name="Normal 5 17 29 11" xfId="37096" xr:uid="{00000000-0005-0000-0000-000084900000}"/>
    <cellStyle name="Normal 5 17 29 12" xfId="37097" xr:uid="{00000000-0005-0000-0000-000085900000}"/>
    <cellStyle name="Normal 5 17 29 13" xfId="37098" xr:uid="{00000000-0005-0000-0000-000086900000}"/>
    <cellStyle name="Normal 5 17 29 14" xfId="37099" xr:uid="{00000000-0005-0000-0000-000087900000}"/>
    <cellStyle name="Normal 5 17 29 2" xfId="37100" xr:uid="{00000000-0005-0000-0000-000088900000}"/>
    <cellStyle name="Normal 5 17 29 2 10" xfId="37101" xr:uid="{00000000-0005-0000-0000-000089900000}"/>
    <cellStyle name="Normal 5 17 29 2 2" xfId="37102" xr:uid="{00000000-0005-0000-0000-00008A900000}"/>
    <cellStyle name="Normal 5 17 29 2 3" xfId="37103" xr:uid="{00000000-0005-0000-0000-00008B900000}"/>
    <cellStyle name="Normal 5 17 29 2 4" xfId="37104" xr:uid="{00000000-0005-0000-0000-00008C900000}"/>
    <cellStyle name="Normal 5 17 29 2 5" xfId="37105" xr:uid="{00000000-0005-0000-0000-00008D900000}"/>
    <cellStyle name="Normal 5 17 29 2 6" xfId="37106" xr:uid="{00000000-0005-0000-0000-00008E900000}"/>
    <cellStyle name="Normal 5 17 29 2 7" xfId="37107" xr:uid="{00000000-0005-0000-0000-00008F900000}"/>
    <cellStyle name="Normal 5 17 29 2 8" xfId="37108" xr:uid="{00000000-0005-0000-0000-000090900000}"/>
    <cellStyle name="Normal 5 17 29 2 9" xfId="37109" xr:uid="{00000000-0005-0000-0000-000091900000}"/>
    <cellStyle name="Normal 5 17 29 3" xfId="37110" xr:uid="{00000000-0005-0000-0000-000092900000}"/>
    <cellStyle name="Normal 5 17 29 3 10" xfId="37111" xr:uid="{00000000-0005-0000-0000-000093900000}"/>
    <cellStyle name="Normal 5 17 29 3 2" xfId="37112" xr:uid="{00000000-0005-0000-0000-000094900000}"/>
    <cellStyle name="Normal 5 17 29 3 3" xfId="37113" xr:uid="{00000000-0005-0000-0000-000095900000}"/>
    <cellStyle name="Normal 5 17 29 3 4" xfId="37114" xr:uid="{00000000-0005-0000-0000-000096900000}"/>
    <cellStyle name="Normal 5 17 29 3 5" xfId="37115" xr:uid="{00000000-0005-0000-0000-000097900000}"/>
    <cellStyle name="Normal 5 17 29 3 6" xfId="37116" xr:uid="{00000000-0005-0000-0000-000098900000}"/>
    <cellStyle name="Normal 5 17 29 3 7" xfId="37117" xr:uid="{00000000-0005-0000-0000-000099900000}"/>
    <cellStyle name="Normal 5 17 29 3 8" xfId="37118" xr:uid="{00000000-0005-0000-0000-00009A900000}"/>
    <cellStyle name="Normal 5 17 29 3 9" xfId="37119" xr:uid="{00000000-0005-0000-0000-00009B900000}"/>
    <cellStyle name="Normal 5 17 29 4" xfId="37120" xr:uid="{00000000-0005-0000-0000-00009C900000}"/>
    <cellStyle name="Normal 5 17 29 4 10" xfId="37121" xr:uid="{00000000-0005-0000-0000-00009D900000}"/>
    <cellStyle name="Normal 5 17 29 4 2" xfId="37122" xr:uid="{00000000-0005-0000-0000-00009E900000}"/>
    <cellStyle name="Normal 5 17 29 4 3" xfId="37123" xr:uid="{00000000-0005-0000-0000-00009F900000}"/>
    <cellStyle name="Normal 5 17 29 4 4" xfId="37124" xr:uid="{00000000-0005-0000-0000-0000A0900000}"/>
    <cellStyle name="Normal 5 17 29 4 5" xfId="37125" xr:uid="{00000000-0005-0000-0000-0000A1900000}"/>
    <cellStyle name="Normal 5 17 29 4 6" xfId="37126" xr:uid="{00000000-0005-0000-0000-0000A2900000}"/>
    <cellStyle name="Normal 5 17 29 4 7" xfId="37127" xr:uid="{00000000-0005-0000-0000-0000A3900000}"/>
    <cellStyle name="Normal 5 17 29 4 8" xfId="37128" xr:uid="{00000000-0005-0000-0000-0000A4900000}"/>
    <cellStyle name="Normal 5 17 29 4 9" xfId="37129" xr:uid="{00000000-0005-0000-0000-0000A5900000}"/>
    <cellStyle name="Normal 5 17 29 5" xfId="37130" xr:uid="{00000000-0005-0000-0000-0000A6900000}"/>
    <cellStyle name="Normal 5 17 29 5 10" xfId="37131" xr:uid="{00000000-0005-0000-0000-0000A7900000}"/>
    <cellStyle name="Normal 5 17 29 5 2" xfId="37132" xr:uid="{00000000-0005-0000-0000-0000A8900000}"/>
    <cellStyle name="Normal 5 17 29 5 3" xfId="37133" xr:uid="{00000000-0005-0000-0000-0000A9900000}"/>
    <cellStyle name="Normal 5 17 29 5 4" xfId="37134" xr:uid="{00000000-0005-0000-0000-0000AA900000}"/>
    <cellStyle name="Normal 5 17 29 5 5" xfId="37135" xr:uid="{00000000-0005-0000-0000-0000AB900000}"/>
    <cellStyle name="Normal 5 17 29 5 6" xfId="37136" xr:uid="{00000000-0005-0000-0000-0000AC900000}"/>
    <cellStyle name="Normal 5 17 29 5 7" xfId="37137" xr:uid="{00000000-0005-0000-0000-0000AD900000}"/>
    <cellStyle name="Normal 5 17 29 5 8" xfId="37138" xr:uid="{00000000-0005-0000-0000-0000AE900000}"/>
    <cellStyle name="Normal 5 17 29 5 9" xfId="37139" xr:uid="{00000000-0005-0000-0000-0000AF900000}"/>
    <cellStyle name="Normal 5 17 29 6" xfId="37140" xr:uid="{00000000-0005-0000-0000-0000B0900000}"/>
    <cellStyle name="Normal 5 17 29 7" xfId="37141" xr:uid="{00000000-0005-0000-0000-0000B1900000}"/>
    <cellStyle name="Normal 5 17 29 8" xfId="37142" xr:uid="{00000000-0005-0000-0000-0000B2900000}"/>
    <cellStyle name="Normal 5 17 29 9" xfId="37143" xr:uid="{00000000-0005-0000-0000-0000B3900000}"/>
    <cellStyle name="Normal 5 17 3" xfId="37144" xr:uid="{00000000-0005-0000-0000-0000B4900000}"/>
    <cellStyle name="Normal 5 17 3 10" xfId="37145" xr:uid="{00000000-0005-0000-0000-0000B5900000}"/>
    <cellStyle name="Normal 5 17 3 11" xfId="37146" xr:uid="{00000000-0005-0000-0000-0000B6900000}"/>
    <cellStyle name="Normal 5 17 3 12" xfId="37147" xr:uid="{00000000-0005-0000-0000-0000B7900000}"/>
    <cellStyle name="Normal 5 17 3 13" xfId="37148" xr:uid="{00000000-0005-0000-0000-0000B8900000}"/>
    <cellStyle name="Normal 5 17 3 14" xfId="37149" xr:uid="{00000000-0005-0000-0000-0000B9900000}"/>
    <cellStyle name="Normal 5 17 3 2" xfId="37150" xr:uid="{00000000-0005-0000-0000-0000BA900000}"/>
    <cellStyle name="Normal 5 17 3 2 10" xfId="37151" xr:uid="{00000000-0005-0000-0000-0000BB900000}"/>
    <cellStyle name="Normal 5 17 3 2 2" xfId="37152" xr:uid="{00000000-0005-0000-0000-0000BC900000}"/>
    <cellStyle name="Normal 5 17 3 2 3" xfId="37153" xr:uid="{00000000-0005-0000-0000-0000BD900000}"/>
    <cellStyle name="Normal 5 17 3 2 4" xfId="37154" xr:uid="{00000000-0005-0000-0000-0000BE900000}"/>
    <cellStyle name="Normal 5 17 3 2 5" xfId="37155" xr:uid="{00000000-0005-0000-0000-0000BF900000}"/>
    <cellStyle name="Normal 5 17 3 2 6" xfId="37156" xr:uid="{00000000-0005-0000-0000-0000C0900000}"/>
    <cellStyle name="Normal 5 17 3 2 7" xfId="37157" xr:uid="{00000000-0005-0000-0000-0000C1900000}"/>
    <cellStyle name="Normal 5 17 3 2 8" xfId="37158" xr:uid="{00000000-0005-0000-0000-0000C2900000}"/>
    <cellStyle name="Normal 5 17 3 2 9" xfId="37159" xr:uid="{00000000-0005-0000-0000-0000C3900000}"/>
    <cellStyle name="Normal 5 17 3 3" xfId="37160" xr:uid="{00000000-0005-0000-0000-0000C4900000}"/>
    <cellStyle name="Normal 5 17 3 3 10" xfId="37161" xr:uid="{00000000-0005-0000-0000-0000C5900000}"/>
    <cellStyle name="Normal 5 17 3 3 2" xfId="37162" xr:uid="{00000000-0005-0000-0000-0000C6900000}"/>
    <cellStyle name="Normal 5 17 3 3 3" xfId="37163" xr:uid="{00000000-0005-0000-0000-0000C7900000}"/>
    <cellStyle name="Normal 5 17 3 3 4" xfId="37164" xr:uid="{00000000-0005-0000-0000-0000C8900000}"/>
    <cellStyle name="Normal 5 17 3 3 5" xfId="37165" xr:uid="{00000000-0005-0000-0000-0000C9900000}"/>
    <cellStyle name="Normal 5 17 3 3 6" xfId="37166" xr:uid="{00000000-0005-0000-0000-0000CA900000}"/>
    <cellStyle name="Normal 5 17 3 3 7" xfId="37167" xr:uid="{00000000-0005-0000-0000-0000CB900000}"/>
    <cellStyle name="Normal 5 17 3 3 8" xfId="37168" xr:uid="{00000000-0005-0000-0000-0000CC900000}"/>
    <cellStyle name="Normal 5 17 3 3 9" xfId="37169" xr:uid="{00000000-0005-0000-0000-0000CD900000}"/>
    <cellStyle name="Normal 5 17 3 4" xfId="37170" xr:uid="{00000000-0005-0000-0000-0000CE900000}"/>
    <cellStyle name="Normal 5 17 3 4 10" xfId="37171" xr:uid="{00000000-0005-0000-0000-0000CF900000}"/>
    <cellStyle name="Normal 5 17 3 4 2" xfId="37172" xr:uid="{00000000-0005-0000-0000-0000D0900000}"/>
    <cellStyle name="Normal 5 17 3 4 3" xfId="37173" xr:uid="{00000000-0005-0000-0000-0000D1900000}"/>
    <cellStyle name="Normal 5 17 3 4 4" xfId="37174" xr:uid="{00000000-0005-0000-0000-0000D2900000}"/>
    <cellStyle name="Normal 5 17 3 4 5" xfId="37175" xr:uid="{00000000-0005-0000-0000-0000D3900000}"/>
    <cellStyle name="Normal 5 17 3 4 6" xfId="37176" xr:uid="{00000000-0005-0000-0000-0000D4900000}"/>
    <cellStyle name="Normal 5 17 3 4 7" xfId="37177" xr:uid="{00000000-0005-0000-0000-0000D5900000}"/>
    <cellStyle name="Normal 5 17 3 4 8" xfId="37178" xr:uid="{00000000-0005-0000-0000-0000D6900000}"/>
    <cellStyle name="Normal 5 17 3 4 9" xfId="37179" xr:uid="{00000000-0005-0000-0000-0000D7900000}"/>
    <cellStyle name="Normal 5 17 3 5" xfId="37180" xr:uid="{00000000-0005-0000-0000-0000D8900000}"/>
    <cellStyle name="Normal 5 17 3 5 10" xfId="37181" xr:uid="{00000000-0005-0000-0000-0000D9900000}"/>
    <cellStyle name="Normal 5 17 3 5 2" xfId="37182" xr:uid="{00000000-0005-0000-0000-0000DA900000}"/>
    <cellStyle name="Normal 5 17 3 5 3" xfId="37183" xr:uid="{00000000-0005-0000-0000-0000DB900000}"/>
    <cellStyle name="Normal 5 17 3 5 4" xfId="37184" xr:uid="{00000000-0005-0000-0000-0000DC900000}"/>
    <cellStyle name="Normal 5 17 3 5 5" xfId="37185" xr:uid="{00000000-0005-0000-0000-0000DD900000}"/>
    <cellStyle name="Normal 5 17 3 5 6" xfId="37186" xr:uid="{00000000-0005-0000-0000-0000DE900000}"/>
    <cellStyle name="Normal 5 17 3 5 7" xfId="37187" xr:uid="{00000000-0005-0000-0000-0000DF900000}"/>
    <cellStyle name="Normal 5 17 3 5 8" xfId="37188" xr:uid="{00000000-0005-0000-0000-0000E0900000}"/>
    <cellStyle name="Normal 5 17 3 5 9" xfId="37189" xr:uid="{00000000-0005-0000-0000-0000E1900000}"/>
    <cellStyle name="Normal 5 17 3 6" xfId="37190" xr:uid="{00000000-0005-0000-0000-0000E2900000}"/>
    <cellStyle name="Normal 5 17 3 7" xfId="37191" xr:uid="{00000000-0005-0000-0000-0000E3900000}"/>
    <cellStyle name="Normal 5 17 3 8" xfId="37192" xr:uid="{00000000-0005-0000-0000-0000E4900000}"/>
    <cellStyle name="Normal 5 17 3 9" xfId="37193" xr:uid="{00000000-0005-0000-0000-0000E5900000}"/>
    <cellStyle name="Normal 5 17 30" xfId="37194" xr:uid="{00000000-0005-0000-0000-0000E6900000}"/>
    <cellStyle name="Normal 5 17 30 10" xfId="37195" xr:uid="{00000000-0005-0000-0000-0000E7900000}"/>
    <cellStyle name="Normal 5 17 30 11" xfId="37196" xr:uid="{00000000-0005-0000-0000-0000E8900000}"/>
    <cellStyle name="Normal 5 17 30 12" xfId="37197" xr:uid="{00000000-0005-0000-0000-0000E9900000}"/>
    <cellStyle name="Normal 5 17 30 13" xfId="37198" xr:uid="{00000000-0005-0000-0000-0000EA900000}"/>
    <cellStyle name="Normal 5 17 30 14" xfId="37199" xr:uid="{00000000-0005-0000-0000-0000EB900000}"/>
    <cellStyle name="Normal 5 17 30 2" xfId="37200" xr:uid="{00000000-0005-0000-0000-0000EC900000}"/>
    <cellStyle name="Normal 5 17 30 2 10" xfId="37201" xr:uid="{00000000-0005-0000-0000-0000ED900000}"/>
    <cellStyle name="Normal 5 17 30 2 2" xfId="37202" xr:uid="{00000000-0005-0000-0000-0000EE900000}"/>
    <cellStyle name="Normal 5 17 30 2 3" xfId="37203" xr:uid="{00000000-0005-0000-0000-0000EF900000}"/>
    <cellStyle name="Normal 5 17 30 2 4" xfId="37204" xr:uid="{00000000-0005-0000-0000-0000F0900000}"/>
    <cellStyle name="Normal 5 17 30 2 5" xfId="37205" xr:uid="{00000000-0005-0000-0000-0000F1900000}"/>
    <cellStyle name="Normal 5 17 30 2 6" xfId="37206" xr:uid="{00000000-0005-0000-0000-0000F2900000}"/>
    <cellStyle name="Normal 5 17 30 2 7" xfId="37207" xr:uid="{00000000-0005-0000-0000-0000F3900000}"/>
    <cellStyle name="Normal 5 17 30 2 8" xfId="37208" xr:uid="{00000000-0005-0000-0000-0000F4900000}"/>
    <cellStyle name="Normal 5 17 30 2 9" xfId="37209" xr:uid="{00000000-0005-0000-0000-0000F5900000}"/>
    <cellStyle name="Normal 5 17 30 3" xfId="37210" xr:uid="{00000000-0005-0000-0000-0000F6900000}"/>
    <cellStyle name="Normal 5 17 30 3 10" xfId="37211" xr:uid="{00000000-0005-0000-0000-0000F7900000}"/>
    <cellStyle name="Normal 5 17 30 3 2" xfId="37212" xr:uid="{00000000-0005-0000-0000-0000F8900000}"/>
    <cellStyle name="Normal 5 17 30 3 3" xfId="37213" xr:uid="{00000000-0005-0000-0000-0000F9900000}"/>
    <cellStyle name="Normal 5 17 30 3 4" xfId="37214" xr:uid="{00000000-0005-0000-0000-0000FA900000}"/>
    <cellStyle name="Normal 5 17 30 3 5" xfId="37215" xr:uid="{00000000-0005-0000-0000-0000FB900000}"/>
    <cellStyle name="Normal 5 17 30 3 6" xfId="37216" xr:uid="{00000000-0005-0000-0000-0000FC900000}"/>
    <cellStyle name="Normal 5 17 30 3 7" xfId="37217" xr:uid="{00000000-0005-0000-0000-0000FD900000}"/>
    <cellStyle name="Normal 5 17 30 3 8" xfId="37218" xr:uid="{00000000-0005-0000-0000-0000FE900000}"/>
    <cellStyle name="Normal 5 17 30 3 9" xfId="37219" xr:uid="{00000000-0005-0000-0000-0000FF900000}"/>
    <cellStyle name="Normal 5 17 30 4" xfId="37220" xr:uid="{00000000-0005-0000-0000-000000910000}"/>
    <cellStyle name="Normal 5 17 30 4 10" xfId="37221" xr:uid="{00000000-0005-0000-0000-000001910000}"/>
    <cellStyle name="Normal 5 17 30 4 2" xfId="37222" xr:uid="{00000000-0005-0000-0000-000002910000}"/>
    <cellStyle name="Normal 5 17 30 4 3" xfId="37223" xr:uid="{00000000-0005-0000-0000-000003910000}"/>
    <cellStyle name="Normal 5 17 30 4 4" xfId="37224" xr:uid="{00000000-0005-0000-0000-000004910000}"/>
    <cellStyle name="Normal 5 17 30 4 5" xfId="37225" xr:uid="{00000000-0005-0000-0000-000005910000}"/>
    <cellStyle name="Normal 5 17 30 4 6" xfId="37226" xr:uid="{00000000-0005-0000-0000-000006910000}"/>
    <cellStyle name="Normal 5 17 30 4 7" xfId="37227" xr:uid="{00000000-0005-0000-0000-000007910000}"/>
    <cellStyle name="Normal 5 17 30 4 8" xfId="37228" xr:uid="{00000000-0005-0000-0000-000008910000}"/>
    <cellStyle name="Normal 5 17 30 4 9" xfId="37229" xr:uid="{00000000-0005-0000-0000-000009910000}"/>
    <cellStyle name="Normal 5 17 30 5" xfId="37230" xr:uid="{00000000-0005-0000-0000-00000A910000}"/>
    <cellStyle name="Normal 5 17 30 5 10" xfId="37231" xr:uid="{00000000-0005-0000-0000-00000B910000}"/>
    <cellStyle name="Normal 5 17 30 5 2" xfId="37232" xr:uid="{00000000-0005-0000-0000-00000C910000}"/>
    <cellStyle name="Normal 5 17 30 5 3" xfId="37233" xr:uid="{00000000-0005-0000-0000-00000D910000}"/>
    <cellStyle name="Normal 5 17 30 5 4" xfId="37234" xr:uid="{00000000-0005-0000-0000-00000E910000}"/>
    <cellStyle name="Normal 5 17 30 5 5" xfId="37235" xr:uid="{00000000-0005-0000-0000-00000F910000}"/>
    <cellStyle name="Normal 5 17 30 5 6" xfId="37236" xr:uid="{00000000-0005-0000-0000-000010910000}"/>
    <cellStyle name="Normal 5 17 30 5 7" xfId="37237" xr:uid="{00000000-0005-0000-0000-000011910000}"/>
    <cellStyle name="Normal 5 17 30 5 8" xfId="37238" xr:uid="{00000000-0005-0000-0000-000012910000}"/>
    <cellStyle name="Normal 5 17 30 5 9" xfId="37239" xr:uid="{00000000-0005-0000-0000-000013910000}"/>
    <cellStyle name="Normal 5 17 30 6" xfId="37240" xr:uid="{00000000-0005-0000-0000-000014910000}"/>
    <cellStyle name="Normal 5 17 30 7" xfId="37241" xr:uid="{00000000-0005-0000-0000-000015910000}"/>
    <cellStyle name="Normal 5 17 30 8" xfId="37242" xr:uid="{00000000-0005-0000-0000-000016910000}"/>
    <cellStyle name="Normal 5 17 30 9" xfId="37243" xr:uid="{00000000-0005-0000-0000-000017910000}"/>
    <cellStyle name="Normal 5 17 31" xfId="37244" xr:uid="{00000000-0005-0000-0000-000018910000}"/>
    <cellStyle name="Normal 5 17 31 10" xfId="37245" xr:uid="{00000000-0005-0000-0000-000019910000}"/>
    <cellStyle name="Normal 5 17 31 11" xfId="37246" xr:uid="{00000000-0005-0000-0000-00001A910000}"/>
    <cellStyle name="Normal 5 17 31 12" xfId="37247" xr:uid="{00000000-0005-0000-0000-00001B910000}"/>
    <cellStyle name="Normal 5 17 31 13" xfId="37248" xr:uid="{00000000-0005-0000-0000-00001C910000}"/>
    <cellStyle name="Normal 5 17 31 14" xfId="37249" xr:uid="{00000000-0005-0000-0000-00001D910000}"/>
    <cellStyle name="Normal 5 17 31 2" xfId="37250" xr:uid="{00000000-0005-0000-0000-00001E910000}"/>
    <cellStyle name="Normal 5 17 31 2 10" xfId="37251" xr:uid="{00000000-0005-0000-0000-00001F910000}"/>
    <cellStyle name="Normal 5 17 31 2 2" xfId="37252" xr:uid="{00000000-0005-0000-0000-000020910000}"/>
    <cellStyle name="Normal 5 17 31 2 3" xfId="37253" xr:uid="{00000000-0005-0000-0000-000021910000}"/>
    <cellStyle name="Normal 5 17 31 2 4" xfId="37254" xr:uid="{00000000-0005-0000-0000-000022910000}"/>
    <cellStyle name="Normal 5 17 31 2 5" xfId="37255" xr:uid="{00000000-0005-0000-0000-000023910000}"/>
    <cellStyle name="Normal 5 17 31 2 6" xfId="37256" xr:uid="{00000000-0005-0000-0000-000024910000}"/>
    <cellStyle name="Normal 5 17 31 2 7" xfId="37257" xr:uid="{00000000-0005-0000-0000-000025910000}"/>
    <cellStyle name="Normal 5 17 31 2 8" xfId="37258" xr:uid="{00000000-0005-0000-0000-000026910000}"/>
    <cellStyle name="Normal 5 17 31 2 9" xfId="37259" xr:uid="{00000000-0005-0000-0000-000027910000}"/>
    <cellStyle name="Normal 5 17 31 3" xfId="37260" xr:uid="{00000000-0005-0000-0000-000028910000}"/>
    <cellStyle name="Normal 5 17 31 3 10" xfId="37261" xr:uid="{00000000-0005-0000-0000-000029910000}"/>
    <cellStyle name="Normal 5 17 31 3 2" xfId="37262" xr:uid="{00000000-0005-0000-0000-00002A910000}"/>
    <cellStyle name="Normal 5 17 31 3 3" xfId="37263" xr:uid="{00000000-0005-0000-0000-00002B910000}"/>
    <cellStyle name="Normal 5 17 31 3 4" xfId="37264" xr:uid="{00000000-0005-0000-0000-00002C910000}"/>
    <cellStyle name="Normal 5 17 31 3 5" xfId="37265" xr:uid="{00000000-0005-0000-0000-00002D910000}"/>
    <cellStyle name="Normal 5 17 31 3 6" xfId="37266" xr:uid="{00000000-0005-0000-0000-00002E910000}"/>
    <cellStyle name="Normal 5 17 31 3 7" xfId="37267" xr:uid="{00000000-0005-0000-0000-00002F910000}"/>
    <cellStyle name="Normal 5 17 31 3 8" xfId="37268" xr:uid="{00000000-0005-0000-0000-000030910000}"/>
    <cellStyle name="Normal 5 17 31 3 9" xfId="37269" xr:uid="{00000000-0005-0000-0000-000031910000}"/>
    <cellStyle name="Normal 5 17 31 4" xfId="37270" xr:uid="{00000000-0005-0000-0000-000032910000}"/>
    <cellStyle name="Normal 5 17 31 4 10" xfId="37271" xr:uid="{00000000-0005-0000-0000-000033910000}"/>
    <cellStyle name="Normal 5 17 31 4 2" xfId="37272" xr:uid="{00000000-0005-0000-0000-000034910000}"/>
    <cellStyle name="Normal 5 17 31 4 3" xfId="37273" xr:uid="{00000000-0005-0000-0000-000035910000}"/>
    <cellStyle name="Normal 5 17 31 4 4" xfId="37274" xr:uid="{00000000-0005-0000-0000-000036910000}"/>
    <cellStyle name="Normal 5 17 31 4 5" xfId="37275" xr:uid="{00000000-0005-0000-0000-000037910000}"/>
    <cellStyle name="Normal 5 17 31 4 6" xfId="37276" xr:uid="{00000000-0005-0000-0000-000038910000}"/>
    <cellStyle name="Normal 5 17 31 4 7" xfId="37277" xr:uid="{00000000-0005-0000-0000-000039910000}"/>
    <cellStyle name="Normal 5 17 31 4 8" xfId="37278" xr:uid="{00000000-0005-0000-0000-00003A910000}"/>
    <cellStyle name="Normal 5 17 31 4 9" xfId="37279" xr:uid="{00000000-0005-0000-0000-00003B910000}"/>
    <cellStyle name="Normal 5 17 31 5" xfId="37280" xr:uid="{00000000-0005-0000-0000-00003C910000}"/>
    <cellStyle name="Normal 5 17 31 5 10" xfId="37281" xr:uid="{00000000-0005-0000-0000-00003D910000}"/>
    <cellStyle name="Normal 5 17 31 5 2" xfId="37282" xr:uid="{00000000-0005-0000-0000-00003E910000}"/>
    <cellStyle name="Normal 5 17 31 5 3" xfId="37283" xr:uid="{00000000-0005-0000-0000-00003F910000}"/>
    <cellStyle name="Normal 5 17 31 5 4" xfId="37284" xr:uid="{00000000-0005-0000-0000-000040910000}"/>
    <cellStyle name="Normal 5 17 31 5 5" xfId="37285" xr:uid="{00000000-0005-0000-0000-000041910000}"/>
    <cellStyle name="Normal 5 17 31 5 6" xfId="37286" xr:uid="{00000000-0005-0000-0000-000042910000}"/>
    <cellStyle name="Normal 5 17 31 5 7" xfId="37287" xr:uid="{00000000-0005-0000-0000-000043910000}"/>
    <cellStyle name="Normal 5 17 31 5 8" xfId="37288" xr:uid="{00000000-0005-0000-0000-000044910000}"/>
    <cellStyle name="Normal 5 17 31 5 9" xfId="37289" xr:uid="{00000000-0005-0000-0000-000045910000}"/>
    <cellStyle name="Normal 5 17 31 6" xfId="37290" xr:uid="{00000000-0005-0000-0000-000046910000}"/>
    <cellStyle name="Normal 5 17 31 7" xfId="37291" xr:uid="{00000000-0005-0000-0000-000047910000}"/>
    <cellStyle name="Normal 5 17 31 8" xfId="37292" xr:uid="{00000000-0005-0000-0000-000048910000}"/>
    <cellStyle name="Normal 5 17 31 9" xfId="37293" xr:uid="{00000000-0005-0000-0000-000049910000}"/>
    <cellStyle name="Normal 5 17 32" xfId="37294" xr:uid="{00000000-0005-0000-0000-00004A910000}"/>
    <cellStyle name="Normal 5 17 32 10" xfId="37295" xr:uid="{00000000-0005-0000-0000-00004B910000}"/>
    <cellStyle name="Normal 5 17 32 11" xfId="37296" xr:uid="{00000000-0005-0000-0000-00004C910000}"/>
    <cellStyle name="Normal 5 17 32 12" xfId="37297" xr:uid="{00000000-0005-0000-0000-00004D910000}"/>
    <cellStyle name="Normal 5 17 32 13" xfId="37298" xr:uid="{00000000-0005-0000-0000-00004E910000}"/>
    <cellStyle name="Normal 5 17 32 14" xfId="37299" xr:uid="{00000000-0005-0000-0000-00004F910000}"/>
    <cellStyle name="Normal 5 17 32 2" xfId="37300" xr:uid="{00000000-0005-0000-0000-000050910000}"/>
    <cellStyle name="Normal 5 17 32 2 10" xfId="37301" xr:uid="{00000000-0005-0000-0000-000051910000}"/>
    <cellStyle name="Normal 5 17 32 2 2" xfId="37302" xr:uid="{00000000-0005-0000-0000-000052910000}"/>
    <cellStyle name="Normal 5 17 32 2 3" xfId="37303" xr:uid="{00000000-0005-0000-0000-000053910000}"/>
    <cellStyle name="Normal 5 17 32 2 4" xfId="37304" xr:uid="{00000000-0005-0000-0000-000054910000}"/>
    <cellStyle name="Normal 5 17 32 2 5" xfId="37305" xr:uid="{00000000-0005-0000-0000-000055910000}"/>
    <cellStyle name="Normal 5 17 32 2 6" xfId="37306" xr:uid="{00000000-0005-0000-0000-000056910000}"/>
    <cellStyle name="Normal 5 17 32 2 7" xfId="37307" xr:uid="{00000000-0005-0000-0000-000057910000}"/>
    <cellStyle name="Normal 5 17 32 2 8" xfId="37308" xr:uid="{00000000-0005-0000-0000-000058910000}"/>
    <cellStyle name="Normal 5 17 32 2 9" xfId="37309" xr:uid="{00000000-0005-0000-0000-000059910000}"/>
    <cellStyle name="Normal 5 17 32 3" xfId="37310" xr:uid="{00000000-0005-0000-0000-00005A910000}"/>
    <cellStyle name="Normal 5 17 32 3 10" xfId="37311" xr:uid="{00000000-0005-0000-0000-00005B910000}"/>
    <cellStyle name="Normal 5 17 32 3 2" xfId="37312" xr:uid="{00000000-0005-0000-0000-00005C910000}"/>
    <cellStyle name="Normal 5 17 32 3 3" xfId="37313" xr:uid="{00000000-0005-0000-0000-00005D910000}"/>
    <cellStyle name="Normal 5 17 32 3 4" xfId="37314" xr:uid="{00000000-0005-0000-0000-00005E910000}"/>
    <cellStyle name="Normal 5 17 32 3 5" xfId="37315" xr:uid="{00000000-0005-0000-0000-00005F910000}"/>
    <cellStyle name="Normal 5 17 32 3 6" xfId="37316" xr:uid="{00000000-0005-0000-0000-000060910000}"/>
    <cellStyle name="Normal 5 17 32 3 7" xfId="37317" xr:uid="{00000000-0005-0000-0000-000061910000}"/>
    <cellStyle name="Normal 5 17 32 3 8" xfId="37318" xr:uid="{00000000-0005-0000-0000-000062910000}"/>
    <cellStyle name="Normal 5 17 32 3 9" xfId="37319" xr:uid="{00000000-0005-0000-0000-000063910000}"/>
    <cellStyle name="Normal 5 17 32 4" xfId="37320" xr:uid="{00000000-0005-0000-0000-000064910000}"/>
    <cellStyle name="Normal 5 17 32 4 10" xfId="37321" xr:uid="{00000000-0005-0000-0000-000065910000}"/>
    <cellStyle name="Normal 5 17 32 4 2" xfId="37322" xr:uid="{00000000-0005-0000-0000-000066910000}"/>
    <cellStyle name="Normal 5 17 32 4 3" xfId="37323" xr:uid="{00000000-0005-0000-0000-000067910000}"/>
    <cellStyle name="Normal 5 17 32 4 4" xfId="37324" xr:uid="{00000000-0005-0000-0000-000068910000}"/>
    <cellStyle name="Normal 5 17 32 4 5" xfId="37325" xr:uid="{00000000-0005-0000-0000-000069910000}"/>
    <cellStyle name="Normal 5 17 32 4 6" xfId="37326" xr:uid="{00000000-0005-0000-0000-00006A910000}"/>
    <cellStyle name="Normal 5 17 32 4 7" xfId="37327" xr:uid="{00000000-0005-0000-0000-00006B910000}"/>
    <cellStyle name="Normal 5 17 32 4 8" xfId="37328" xr:uid="{00000000-0005-0000-0000-00006C910000}"/>
    <cellStyle name="Normal 5 17 32 4 9" xfId="37329" xr:uid="{00000000-0005-0000-0000-00006D910000}"/>
    <cellStyle name="Normal 5 17 32 5" xfId="37330" xr:uid="{00000000-0005-0000-0000-00006E910000}"/>
    <cellStyle name="Normal 5 17 32 5 10" xfId="37331" xr:uid="{00000000-0005-0000-0000-00006F910000}"/>
    <cellStyle name="Normal 5 17 32 5 2" xfId="37332" xr:uid="{00000000-0005-0000-0000-000070910000}"/>
    <cellStyle name="Normal 5 17 32 5 3" xfId="37333" xr:uid="{00000000-0005-0000-0000-000071910000}"/>
    <cellStyle name="Normal 5 17 32 5 4" xfId="37334" xr:uid="{00000000-0005-0000-0000-000072910000}"/>
    <cellStyle name="Normal 5 17 32 5 5" xfId="37335" xr:uid="{00000000-0005-0000-0000-000073910000}"/>
    <cellStyle name="Normal 5 17 32 5 6" xfId="37336" xr:uid="{00000000-0005-0000-0000-000074910000}"/>
    <cellStyle name="Normal 5 17 32 5 7" xfId="37337" xr:uid="{00000000-0005-0000-0000-000075910000}"/>
    <cellStyle name="Normal 5 17 32 5 8" xfId="37338" xr:uid="{00000000-0005-0000-0000-000076910000}"/>
    <cellStyle name="Normal 5 17 32 5 9" xfId="37339" xr:uid="{00000000-0005-0000-0000-000077910000}"/>
    <cellStyle name="Normal 5 17 32 6" xfId="37340" xr:uid="{00000000-0005-0000-0000-000078910000}"/>
    <cellStyle name="Normal 5 17 32 7" xfId="37341" xr:uid="{00000000-0005-0000-0000-000079910000}"/>
    <cellStyle name="Normal 5 17 32 8" xfId="37342" xr:uid="{00000000-0005-0000-0000-00007A910000}"/>
    <cellStyle name="Normal 5 17 32 9" xfId="37343" xr:uid="{00000000-0005-0000-0000-00007B910000}"/>
    <cellStyle name="Normal 5 17 33" xfId="37344" xr:uid="{00000000-0005-0000-0000-00007C910000}"/>
    <cellStyle name="Normal 5 17 33 10" xfId="37345" xr:uid="{00000000-0005-0000-0000-00007D910000}"/>
    <cellStyle name="Normal 5 17 33 11" xfId="37346" xr:uid="{00000000-0005-0000-0000-00007E910000}"/>
    <cellStyle name="Normal 5 17 33 12" xfId="37347" xr:uid="{00000000-0005-0000-0000-00007F910000}"/>
    <cellStyle name="Normal 5 17 33 13" xfId="37348" xr:uid="{00000000-0005-0000-0000-000080910000}"/>
    <cellStyle name="Normal 5 17 33 14" xfId="37349" xr:uid="{00000000-0005-0000-0000-000081910000}"/>
    <cellStyle name="Normal 5 17 33 2" xfId="37350" xr:uid="{00000000-0005-0000-0000-000082910000}"/>
    <cellStyle name="Normal 5 17 33 2 10" xfId="37351" xr:uid="{00000000-0005-0000-0000-000083910000}"/>
    <cellStyle name="Normal 5 17 33 2 2" xfId="37352" xr:uid="{00000000-0005-0000-0000-000084910000}"/>
    <cellStyle name="Normal 5 17 33 2 3" xfId="37353" xr:uid="{00000000-0005-0000-0000-000085910000}"/>
    <cellStyle name="Normal 5 17 33 2 4" xfId="37354" xr:uid="{00000000-0005-0000-0000-000086910000}"/>
    <cellStyle name="Normal 5 17 33 2 5" xfId="37355" xr:uid="{00000000-0005-0000-0000-000087910000}"/>
    <cellStyle name="Normal 5 17 33 2 6" xfId="37356" xr:uid="{00000000-0005-0000-0000-000088910000}"/>
    <cellStyle name="Normal 5 17 33 2 7" xfId="37357" xr:uid="{00000000-0005-0000-0000-000089910000}"/>
    <cellStyle name="Normal 5 17 33 2 8" xfId="37358" xr:uid="{00000000-0005-0000-0000-00008A910000}"/>
    <cellStyle name="Normal 5 17 33 2 9" xfId="37359" xr:uid="{00000000-0005-0000-0000-00008B910000}"/>
    <cellStyle name="Normal 5 17 33 3" xfId="37360" xr:uid="{00000000-0005-0000-0000-00008C910000}"/>
    <cellStyle name="Normal 5 17 33 3 10" xfId="37361" xr:uid="{00000000-0005-0000-0000-00008D910000}"/>
    <cellStyle name="Normal 5 17 33 3 2" xfId="37362" xr:uid="{00000000-0005-0000-0000-00008E910000}"/>
    <cellStyle name="Normal 5 17 33 3 3" xfId="37363" xr:uid="{00000000-0005-0000-0000-00008F910000}"/>
    <cellStyle name="Normal 5 17 33 3 4" xfId="37364" xr:uid="{00000000-0005-0000-0000-000090910000}"/>
    <cellStyle name="Normal 5 17 33 3 5" xfId="37365" xr:uid="{00000000-0005-0000-0000-000091910000}"/>
    <cellStyle name="Normal 5 17 33 3 6" xfId="37366" xr:uid="{00000000-0005-0000-0000-000092910000}"/>
    <cellStyle name="Normal 5 17 33 3 7" xfId="37367" xr:uid="{00000000-0005-0000-0000-000093910000}"/>
    <cellStyle name="Normal 5 17 33 3 8" xfId="37368" xr:uid="{00000000-0005-0000-0000-000094910000}"/>
    <cellStyle name="Normal 5 17 33 3 9" xfId="37369" xr:uid="{00000000-0005-0000-0000-000095910000}"/>
    <cellStyle name="Normal 5 17 33 4" xfId="37370" xr:uid="{00000000-0005-0000-0000-000096910000}"/>
    <cellStyle name="Normal 5 17 33 4 10" xfId="37371" xr:uid="{00000000-0005-0000-0000-000097910000}"/>
    <cellStyle name="Normal 5 17 33 4 2" xfId="37372" xr:uid="{00000000-0005-0000-0000-000098910000}"/>
    <cellStyle name="Normal 5 17 33 4 3" xfId="37373" xr:uid="{00000000-0005-0000-0000-000099910000}"/>
    <cellStyle name="Normal 5 17 33 4 4" xfId="37374" xr:uid="{00000000-0005-0000-0000-00009A910000}"/>
    <cellStyle name="Normal 5 17 33 4 5" xfId="37375" xr:uid="{00000000-0005-0000-0000-00009B910000}"/>
    <cellStyle name="Normal 5 17 33 4 6" xfId="37376" xr:uid="{00000000-0005-0000-0000-00009C910000}"/>
    <cellStyle name="Normal 5 17 33 4 7" xfId="37377" xr:uid="{00000000-0005-0000-0000-00009D910000}"/>
    <cellStyle name="Normal 5 17 33 4 8" xfId="37378" xr:uid="{00000000-0005-0000-0000-00009E910000}"/>
    <cellStyle name="Normal 5 17 33 4 9" xfId="37379" xr:uid="{00000000-0005-0000-0000-00009F910000}"/>
    <cellStyle name="Normal 5 17 33 5" xfId="37380" xr:uid="{00000000-0005-0000-0000-0000A0910000}"/>
    <cellStyle name="Normal 5 17 33 5 10" xfId="37381" xr:uid="{00000000-0005-0000-0000-0000A1910000}"/>
    <cellStyle name="Normal 5 17 33 5 2" xfId="37382" xr:uid="{00000000-0005-0000-0000-0000A2910000}"/>
    <cellStyle name="Normal 5 17 33 5 3" xfId="37383" xr:uid="{00000000-0005-0000-0000-0000A3910000}"/>
    <cellStyle name="Normal 5 17 33 5 4" xfId="37384" xr:uid="{00000000-0005-0000-0000-0000A4910000}"/>
    <cellStyle name="Normal 5 17 33 5 5" xfId="37385" xr:uid="{00000000-0005-0000-0000-0000A5910000}"/>
    <cellStyle name="Normal 5 17 33 5 6" xfId="37386" xr:uid="{00000000-0005-0000-0000-0000A6910000}"/>
    <cellStyle name="Normal 5 17 33 5 7" xfId="37387" xr:uid="{00000000-0005-0000-0000-0000A7910000}"/>
    <cellStyle name="Normal 5 17 33 5 8" xfId="37388" xr:uid="{00000000-0005-0000-0000-0000A8910000}"/>
    <cellStyle name="Normal 5 17 33 5 9" xfId="37389" xr:uid="{00000000-0005-0000-0000-0000A9910000}"/>
    <cellStyle name="Normal 5 17 33 6" xfId="37390" xr:uid="{00000000-0005-0000-0000-0000AA910000}"/>
    <cellStyle name="Normal 5 17 33 7" xfId="37391" xr:uid="{00000000-0005-0000-0000-0000AB910000}"/>
    <cellStyle name="Normal 5 17 33 8" xfId="37392" xr:uid="{00000000-0005-0000-0000-0000AC910000}"/>
    <cellStyle name="Normal 5 17 33 9" xfId="37393" xr:uid="{00000000-0005-0000-0000-0000AD910000}"/>
    <cellStyle name="Normal 5 17 34" xfId="37394" xr:uid="{00000000-0005-0000-0000-0000AE910000}"/>
    <cellStyle name="Normal 5 17 34 10" xfId="37395" xr:uid="{00000000-0005-0000-0000-0000AF910000}"/>
    <cellStyle name="Normal 5 17 34 11" xfId="37396" xr:uid="{00000000-0005-0000-0000-0000B0910000}"/>
    <cellStyle name="Normal 5 17 34 12" xfId="37397" xr:uid="{00000000-0005-0000-0000-0000B1910000}"/>
    <cellStyle name="Normal 5 17 34 13" xfId="37398" xr:uid="{00000000-0005-0000-0000-0000B2910000}"/>
    <cellStyle name="Normal 5 17 34 14" xfId="37399" xr:uid="{00000000-0005-0000-0000-0000B3910000}"/>
    <cellStyle name="Normal 5 17 34 2" xfId="37400" xr:uid="{00000000-0005-0000-0000-0000B4910000}"/>
    <cellStyle name="Normal 5 17 34 2 10" xfId="37401" xr:uid="{00000000-0005-0000-0000-0000B5910000}"/>
    <cellStyle name="Normal 5 17 34 2 2" xfId="37402" xr:uid="{00000000-0005-0000-0000-0000B6910000}"/>
    <cellStyle name="Normal 5 17 34 2 3" xfId="37403" xr:uid="{00000000-0005-0000-0000-0000B7910000}"/>
    <cellStyle name="Normal 5 17 34 2 4" xfId="37404" xr:uid="{00000000-0005-0000-0000-0000B8910000}"/>
    <cellStyle name="Normal 5 17 34 2 5" xfId="37405" xr:uid="{00000000-0005-0000-0000-0000B9910000}"/>
    <cellStyle name="Normal 5 17 34 2 6" xfId="37406" xr:uid="{00000000-0005-0000-0000-0000BA910000}"/>
    <cellStyle name="Normal 5 17 34 2 7" xfId="37407" xr:uid="{00000000-0005-0000-0000-0000BB910000}"/>
    <cellStyle name="Normal 5 17 34 2 8" xfId="37408" xr:uid="{00000000-0005-0000-0000-0000BC910000}"/>
    <cellStyle name="Normal 5 17 34 2 9" xfId="37409" xr:uid="{00000000-0005-0000-0000-0000BD910000}"/>
    <cellStyle name="Normal 5 17 34 3" xfId="37410" xr:uid="{00000000-0005-0000-0000-0000BE910000}"/>
    <cellStyle name="Normal 5 17 34 3 10" xfId="37411" xr:uid="{00000000-0005-0000-0000-0000BF910000}"/>
    <cellStyle name="Normal 5 17 34 3 2" xfId="37412" xr:uid="{00000000-0005-0000-0000-0000C0910000}"/>
    <cellStyle name="Normal 5 17 34 3 3" xfId="37413" xr:uid="{00000000-0005-0000-0000-0000C1910000}"/>
    <cellStyle name="Normal 5 17 34 3 4" xfId="37414" xr:uid="{00000000-0005-0000-0000-0000C2910000}"/>
    <cellStyle name="Normal 5 17 34 3 5" xfId="37415" xr:uid="{00000000-0005-0000-0000-0000C3910000}"/>
    <cellStyle name="Normal 5 17 34 3 6" xfId="37416" xr:uid="{00000000-0005-0000-0000-0000C4910000}"/>
    <cellStyle name="Normal 5 17 34 3 7" xfId="37417" xr:uid="{00000000-0005-0000-0000-0000C5910000}"/>
    <cellStyle name="Normal 5 17 34 3 8" xfId="37418" xr:uid="{00000000-0005-0000-0000-0000C6910000}"/>
    <cellStyle name="Normal 5 17 34 3 9" xfId="37419" xr:uid="{00000000-0005-0000-0000-0000C7910000}"/>
    <cellStyle name="Normal 5 17 34 4" xfId="37420" xr:uid="{00000000-0005-0000-0000-0000C8910000}"/>
    <cellStyle name="Normal 5 17 34 4 10" xfId="37421" xr:uid="{00000000-0005-0000-0000-0000C9910000}"/>
    <cellStyle name="Normal 5 17 34 4 2" xfId="37422" xr:uid="{00000000-0005-0000-0000-0000CA910000}"/>
    <cellStyle name="Normal 5 17 34 4 3" xfId="37423" xr:uid="{00000000-0005-0000-0000-0000CB910000}"/>
    <cellStyle name="Normal 5 17 34 4 4" xfId="37424" xr:uid="{00000000-0005-0000-0000-0000CC910000}"/>
    <cellStyle name="Normal 5 17 34 4 5" xfId="37425" xr:uid="{00000000-0005-0000-0000-0000CD910000}"/>
    <cellStyle name="Normal 5 17 34 4 6" xfId="37426" xr:uid="{00000000-0005-0000-0000-0000CE910000}"/>
    <cellStyle name="Normal 5 17 34 4 7" xfId="37427" xr:uid="{00000000-0005-0000-0000-0000CF910000}"/>
    <cellStyle name="Normal 5 17 34 4 8" xfId="37428" xr:uid="{00000000-0005-0000-0000-0000D0910000}"/>
    <cellStyle name="Normal 5 17 34 4 9" xfId="37429" xr:uid="{00000000-0005-0000-0000-0000D1910000}"/>
    <cellStyle name="Normal 5 17 34 5" xfId="37430" xr:uid="{00000000-0005-0000-0000-0000D2910000}"/>
    <cellStyle name="Normal 5 17 34 5 10" xfId="37431" xr:uid="{00000000-0005-0000-0000-0000D3910000}"/>
    <cellStyle name="Normal 5 17 34 5 2" xfId="37432" xr:uid="{00000000-0005-0000-0000-0000D4910000}"/>
    <cellStyle name="Normal 5 17 34 5 3" xfId="37433" xr:uid="{00000000-0005-0000-0000-0000D5910000}"/>
    <cellStyle name="Normal 5 17 34 5 4" xfId="37434" xr:uid="{00000000-0005-0000-0000-0000D6910000}"/>
    <cellStyle name="Normal 5 17 34 5 5" xfId="37435" xr:uid="{00000000-0005-0000-0000-0000D7910000}"/>
    <cellStyle name="Normal 5 17 34 5 6" xfId="37436" xr:uid="{00000000-0005-0000-0000-0000D8910000}"/>
    <cellStyle name="Normal 5 17 34 5 7" xfId="37437" xr:uid="{00000000-0005-0000-0000-0000D9910000}"/>
    <cellStyle name="Normal 5 17 34 5 8" xfId="37438" xr:uid="{00000000-0005-0000-0000-0000DA910000}"/>
    <cellStyle name="Normal 5 17 34 5 9" xfId="37439" xr:uid="{00000000-0005-0000-0000-0000DB910000}"/>
    <cellStyle name="Normal 5 17 34 6" xfId="37440" xr:uid="{00000000-0005-0000-0000-0000DC910000}"/>
    <cellStyle name="Normal 5 17 34 7" xfId="37441" xr:uid="{00000000-0005-0000-0000-0000DD910000}"/>
    <cellStyle name="Normal 5 17 34 8" xfId="37442" xr:uid="{00000000-0005-0000-0000-0000DE910000}"/>
    <cellStyle name="Normal 5 17 34 9" xfId="37443" xr:uid="{00000000-0005-0000-0000-0000DF910000}"/>
    <cellStyle name="Normal 5 17 35" xfId="37444" xr:uid="{00000000-0005-0000-0000-0000E0910000}"/>
    <cellStyle name="Normal 5 17 35 10" xfId="37445" xr:uid="{00000000-0005-0000-0000-0000E1910000}"/>
    <cellStyle name="Normal 5 17 35 2" xfId="37446" xr:uid="{00000000-0005-0000-0000-0000E2910000}"/>
    <cellStyle name="Normal 5 17 35 3" xfId="37447" xr:uid="{00000000-0005-0000-0000-0000E3910000}"/>
    <cellStyle name="Normal 5 17 35 4" xfId="37448" xr:uid="{00000000-0005-0000-0000-0000E4910000}"/>
    <cellStyle name="Normal 5 17 35 5" xfId="37449" xr:uid="{00000000-0005-0000-0000-0000E5910000}"/>
    <cellStyle name="Normal 5 17 35 6" xfId="37450" xr:uid="{00000000-0005-0000-0000-0000E6910000}"/>
    <cellStyle name="Normal 5 17 35 7" xfId="37451" xr:uid="{00000000-0005-0000-0000-0000E7910000}"/>
    <cellStyle name="Normal 5 17 35 8" xfId="37452" xr:uid="{00000000-0005-0000-0000-0000E8910000}"/>
    <cellStyle name="Normal 5 17 35 9" xfId="37453" xr:uid="{00000000-0005-0000-0000-0000E9910000}"/>
    <cellStyle name="Normal 5 17 36" xfId="37454" xr:uid="{00000000-0005-0000-0000-0000EA910000}"/>
    <cellStyle name="Normal 5 17 36 10" xfId="37455" xr:uid="{00000000-0005-0000-0000-0000EB910000}"/>
    <cellStyle name="Normal 5 17 36 2" xfId="37456" xr:uid="{00000000-0005-0000-0000-0000EC910000}"/>
    <cellStyle name="Normal 5 17 36 3" xfId="37457" xr:uid="{00000000-0005-0000-0000-0000ED910000}"/>
    <cellStyle name="Normal 5 17 36 4" xfId="37458" xr:uid="{00000000-0005-0000-0000-0000EE910000}"/>
    <cellStyle name="Normal 5 17 36 5" xfId="37459" xr:uid="{00000000-0005-0000-0000-0000EF910000}"/>
    <cellStyle name="Normal 5 17 36 6" xfId="37460" xr:uid="{00000000-0005-0000-0000-0000F0910000}"/>
    <cellStyle name="Normal 5 17 36 7" xfId="37461" xr:uid="{00000000-0005-0000-0000-0000F1910000}"/>
    <cellStyle name="Normal 5 17 36 8" xfId="37462" xr:uid="{00000000-0005-0000-0000-0000F2910000}"/>
    <cellStyle name="Normal 5 17 36 9" xfId="37463" xr:uid="{00000000-0005-0000-0000-0000F3910000}"/>
    <cellStyle name="Normal 5 17 37" xfId="37464" xr:uid="{00000000-0005-0000-0000-0000F4910000}"/>
    <cellStyle name="Normal 5 17 37 10" xfId="37465" xr:uid="{00000000-0005-0000-0000-0000F5910000}"/>
    <cellStyle name="Normal 5 17 37 2" xfId="37466" xr:uid="{00000000-0005-0000-0000-0000F6910000}"/>
    <cellStyle name="Normal 5 17 37 3" xfId="37467" xr:uid="{00000000-0005-0000-0000-0000F7910000}"/>
    <cellStyle name="Normal 5 17 37 4" xfId="37468" xr:uid="{00000000-0005-0000-0000-0000F8910000}"/>
    <cellStyle name="Normal 5 17 37 5" xfId="37469" xr:uid="{00000000-0005-0000-0000-0000F9910000}"/>
    <cellStyle name="Normal 5 17 37 6" xfId="37470" xr:uid="{00000000-0005-0000-0000-0000FA910000}"/>
    <cellStyle name="Normal 5 17 37 7" xfId="37471" xr:uid="{00000000-0005-0000-0000-0000FB910000}"/>
    <cellStyle name="Normal 5 17 37 8" xfId="37472" xr:uid="{00000000-0005-0000-0000-0000FC910000}"/>
    <cellStyle name="Normal 5 17 37 9" xfId="37473" xr:uid="{00000000-0005-0000-0000-0000FD910000}"/>
    <cellStyle name="Normal 5 17 38" xfId="37474" xr:uid="{00000000-0005-0000-0000-0000FE910000}"/>
    <cellStyle name="Normal 5 17 38 10" xfId="37475" xr:uid="{00000000-0005-0000-0000-0000FF910000}"/>
    <cellStyle name="Normal 5 17 38 2" xfId="37476" xr:uid="{00000000-0005-0000-0000-000000920000}"/>
    <cellStyle name="Normal 5 17 38 3" xfId="37477" xr:uid="{00000000-0005-0000-0000-000001920000}"/>
    <cellStyle name="Normal 5 17 38 4" xfId="37478" xr:uid="{00000000-0005-0000-0000-000002920000}"/>
    <cellStyle name="Normal 5 17 38 5" xfId="37479" xr:uid="{00000000-0005-0000-0000-000003920000}"/>
    <cellStyle name="Normal 5 17 38 6" xfId="37480" xr:uid="{00000000-0005-0000-0000-000004920000}"/>
    <cellStyle name="Normal 5 17 38 7" xfId="37481" xr:uid="{00000000-0005-0000-0000-000005920000}"/>
    <cellStyle name="Normal 5 17 38 8" xfId="37482" xr:uid="{00000000-0005-0000-0000-000006920000}"/>
    <cellStyle name="Normal 5 17 38 9" xfId="37483" xr:uid="{00000000-0005-0000-0000-000007920000}"/>
    <cellStyle name="Normal 5 17 39" xfId="37484" xr:uid="{00000000-0005-0000-0000-000008920000}"/>
    <cellStyle name="Normal 5 17 4" xfId="37485" xr:uid="{00000000-0005-0000-0000-000009920000}"/>
    <cellStyle name="Normal 5 17 4 10" xfId="37486" xr:uid="{00000000-0005-0000-0000-00000A920000}"/>
    <cellStyle name="Normal 5 17 4 11" xfId="37487" xr:uid="{00000000-0005-0000-0000-00000B920000}"/>
    <cellStyle name="Normal 5 17 4 12" xfId="37488" xr:uid="{00000000-0005-0000-0000-00000C920000}"/>
    <cellStyle name="Normal 5 17 4 13" xfId="37489" xr:uid="{00000000-0005-0000-0000-00000D920000}"/>
    <cellStyle name="Normal 5 17 4 14" xfId="37490" xr:uid="{00000000-0005-0000-0000-00000E920000}"/>
    <cellStyle name="Normal 5 17 4 2" xfId="37491" xr:uid="{00000000-0005-0000-0000-00000F920000}"/>
    <cellStyle name="Normal 5 17 4 2 10" xfId="37492" xr:uid="{00000000-0005-0000-0000-000010920000}"/>
    <cellStyle name="Normal 5 17 4 2 2" xfId="37493" xr:uid="{00000000-0005-0000-0000-000011920000}"/>
    <cellStyle name="Normal 5 17 4 2 3" xfId="37494" xr:uid="{00000000-0005-0000-0000-000012920000}"/>
    <cellStyle name="Normal 5 17 4 2 4" xfId="37495" xr:uid="{00000000-0005-0000-0000-000013920000}"/>
    <cellStyle name="Normal 5 17 4 2 5" xfId="37496" xr:uid="{00000000-0005-0000-0000-000014920000}"/>
    <cellStyle name="Normal 5 17 4 2 6" xfId="37497" xr:uid="{00000000-0005-0000-0000-000015920000}"/>
    <cellStyle name="Normal 5 17 4 2 7" xfId="37498" xr:uid="{00000000-0005-0000-0000-000016920000}"/>
    <cellStyle name="Normal 5 17 4 2 8" xfId="37499" xr:uid="{00000000-0005-0000-0000-000017920000}"/>
    <cellStyle name="Normal 5 17 4 2 9" xfId="37500" xr:uid="{00000000-0005-0000-0000-000018920000}"/>
    <cellStyle name="Normal 5 17 4 3" xfId="37501" xr:uid="{00000000-0005-0000-0000-000019920000}"/>
    <cellStyle name="Normal 5 17 4 3 10" xfId="37502" xr:uid="{00000000-0005-0000-0000-00001A920000}"/>
    <cellStyle name="Normal 5 17 4 3 2" xfId="37503" xr:uid="{00000000-0005-0000-0000-00001B920000}"/>
    <cellStyle name="Normal 5 17 4 3 3" xfId="37504" xr:uid="{00000000-0005-0000-0000-00001C920000}"/>
    <cellStyle name="Normal 5 17 4 3 4" xfId="37505" xr:uid="{00000000-0005-0000-0000-00001D920000}"/>
    <cellStyle name="Normal 5 17 4 3 5" xfId="37506" xr:uid="{00000000-0005-0000-0000-00001E920000}"/>
    <cellStyle name="Normal 5 17 4 3 6" xfId="37507" xr:uid="{00000000-0005-0000-0000-00001F920000}"/>
    <cellStyle name="Normal 5 17 4 3 7" xfId="37508" xr:uid="{00000000-0005-0000-0000-000020920000}"/>
    <cellStyle name="Normal 5 17 4 3 8" xfId="37509" xr:uid="{00000000-0005-0000-0000-000021920000}"/>
    <cellStyle name="Normal 5 17 4 3 9" xfId="37510" xr:uid="{00000000-0005-0000-0000-000022920000}"/>
    <cellStyle name="Normal 5 17 4 4" xfId="37511" xr:uid="{00000000-0005-0000-0000-000023920000}"/>
    <cellStyle name="Normal 5 17 4 4 10" xfId="37512" xr:uid="{00000000-0005-0000-0000-000024920000}"/>
    <cellStyle name="Normal 5 17 4 4 2" xfId="37513" xr:uid="{00000000-0005-0000-0000-000025920000}"/>
    <cellStyle name="Normal 5 17 4 4 3" xfId="37514" xr:uid="{00000000-0005-0000-0000-000026920000}"/>
    <cellStyle name="Normal 5 17 4 4 4" xfId="37515" xr:uid="{00000000-0005-0000-0000-000027920000}"/>
    <cellStyle name="Normal 5 17 4 4 5" xfId="37516" xr:uid="{00000000-0005-0000-0000-000028920000}"/>
    <cellStyle name="Normal 5 17 4 4 6" xfId="37517" xr:uid="{00000000-0005-0000-0000-000029920000}"/>
    <cellStyle name="Normal 5 17 4 4 7" xfId="37518" xr:uid="{00000000-0005-0000-0000-00002A920000}"/>
    <cellStyle name="Normal 5 17 4 4 8" xfId="37519" xr:uid="{00000000-0005-0000-0000-00002B920000}"/>
    <cellStyle name="Normal 5 17 4 4 9" xfId="37520" xr:uid="{00000000-0005-0000-0000-00002C920000}"/>
    <cellStyle name="Normal 5 17 4 5" xfId="37521" xr:uid="{00000000-0005-0000-0000-00002D920000}"/>
    <cellStyle name="Normal 5 17 4 5 10" xfId="37522" xr:uid="{00000000-0005-0000-0000-00002E920000}"/>
    <cellStyle name="Normal 5 17 4 5 2" xfId="37523" xr:uid="{00000000-0005-0000-0000-00002F920000}"/>
    <cellStyle name="Normal 5 17 4 5 3" xfId="37524" xr:uid="{00000000-0005-0000-0000-000030920000}"/>
    <cellStyle name="Normal 5 17 4 5 4" xfId="37525" xr:uid="{00000000-0005-0000-0000-000031920000}"/>
    <cellStyle name="Normal 5 17 4 5 5" xfId="37526" xr:uid="{00000000-0005-0000-0000-000032920000}"/>
    <cellStyle name="Normal 5 17 4 5 6" xfId="37527" xr:uid="{00000000-0005-0000-0000-000033920000}"/>
    <cellStyle name="Normal 5 17 4 5 7" xfId="37528" xr:uid="{00000000-0005-0000-0000-000034920000}"/>
    <cellStyle name="Normal 5 17 4 5 8" xfId="37529" xr:uid="{00000000-0005-0000-0000-000035920000}"/>
    <cellStyle name="Normal 5 17 4 5 9" xfId="37530" xr:uid="{00000000-0005-0000-0000-000036920000}"/>
    <cellStyle name="Normal 5 17 4 6" xfId="37531" xr:uid="{00000000-0005-0000-0000-000037920000}"/>
    <cellStyle name="Normal 5 17 4 7" xfId="37532" xr:uid="{00000000-0005-0000-0000-000038920000}"/>
    <cellStyle name="Normal 5 17 4 8" xfId="37533" xr:uid="{00000000-0005-0000-0000-000039920000}"/>
    <cellStyle name="Normal 5 17 4 9" xfId="37534" xr:uid="{00000000-0005-0000-0000-00003A920000}"/>
    <cellStyle name="Normal 5 17 40" xfId="37535" xr:uid="{00000000-0005-0000-0000-00003B920000}"/>
    <cellStyle name="Normal 5 17 41" xfId="37536" xr:uid="{00000000-0005-0000-0000-00003C920000}"/>
    <cellStyle name="Normal 5 17 42" xfId="37537" xr:uid="{00000000-0005-0000-0000-00003D920000}"/>
    <cellStyle name="Normal 5 17 43" xfId="37538" xr:uid="{00000000-0005-0000-0000-00003E920000}"/>
    <cellStyle name="Normal 5 17 44" xfId="37539" xr:uid="{00000000-0005-0000-0000-00003F920000}"/>
    <cellStyle name="Normal 5 17 45" xfId="37540" xr:uid="{00000000-0005-0000-0000-000040920000}"/>
    <cellStyle name="Normal 5 17 46" xfId="37541" xr:uid="{00000000-0005-0000-0000-000041920000}"/>
    <cellStyle name="Normal 5 17 47" xfId="37542" xr:uid="{00000000-0005-0000-0000-000042920000}"/>
    <cellStyle name="Normal 5 17 48" xfId="37543" xr:uid="{00000000-0005-0000-0000-000043920000}"/>
    <cellStyle name="Normal 5 17 49" xfId="37544" xr:uid="{00000000-0005-0000-0000-000044920000}"/>
    <cellStyle name="Normal 5 17 5" xfId="37545" xr:uid="{00000000-0005-0000-0000-000045920000}"/>
    <cellStyle name="Normal 5 17 5 10" xfId="37546" xr:uid="{00000000-0005-0000-0000-000046920000}"/>
    <cellStyle name="Normal 5 17 5 11" xfId="37547" xr:uid="{00000000-0005-0000-0000-000047920000}"/>
    <cellStyle name="Normal 5 17 5 12" xfId="37548" xr:uid="{00000000-0005-0000-0000-000048920000}"/>
    <cellStyle name="Normal 5 17 5 13" xfId="37549" xr:uid="{00000000-0005-0000-0000-000049920000}"/>
    <cellStyle name="Normal 5 17 5 14" xfId="37550" xr:uid="{00000000-0005-0000-0000-00004A920000}"/>
    <cellStyle name="Normal 5 17 5 2" xfId="37551" xr:uid="{00000000-0005-0000-0000-00004B920000}"/>
    <cellStyle name="Normal 5 17 5 2 10" xfId="37552" xr:uid="{00000000-0005-0000-0000-00004C920000}"/>
    <cellStyle name="Normal 5 17 5 2 2" xfId="37553" xr:uid="{00000000-0005-0000-0000-00004D920000}"/>
    <cellStyle name="Normal 5 17 5 2 3" xfId="37554" xr:uid="{00000000-0005-0000-0000-00004E920000}"/>
    <cellStyle name="Normal 5 17 5 2 4" xfId="37555" xr:uid="{00000000-0005-0000-0000-00004F920000}"/>
    <cellStyle name="Normal 5 17 5 2 5" xfId="37556" xr:uid="{00000000-0005-0000-0000-000050920000}"/>
    <cellStyle name="Normal 5 17 5 2 6" xfId="37557" xr:uid="{00000000-0005-0000-0000-000051920000}"/>
    <cellStyle name="Normal 5 17 5 2 7" xfId="37558" xr:uid="{00000000-0005-0000-0000-000052920000}"/>
    <cellStyle name="Normal 5 17 5 2 8" xfId="37559" xr:uid="{00000000-0005-0000-0000-000053920000}"/>
    <cellStyle name="Normal 5 17 5 2 9" xfId="37560" xr:uid="{00000000-0005-0000-0000-000054920000}"/>
    <cellStyle name="Normal 5 17 5 3" xfId="37561" xr:uid="{00000000-0005-0000-0000-000055920000}"/>
    <cellStyle name="Normal 5 17 5 3 10" xfId="37562" xr:uid="{00000000-0005-0000-0000-000056920000}"/>
    <cellStyle name="Normal 5 17 5 3 2" xfId="37563" xr:uid="{00000000-0005-0000-0000-000057920000}"/>
    <cellStyle name="Normal 5 17 5 3 3" xfId="37564" xr:uid="{00000000-0005-0000-0000-000058920000}"/>
    <cellStyle name="Normal 5 17 5 3 4" xfId="37565" xr:uid="{00000000-0005-0000-0000-000059920000}"/>
    <cellStyle name="Normal 5 17 5 3 5" xfId="37566" xr:uid="{00000000-0005-0000-0000-00005A920000}"/>
    <cellStyle name="Normal 5 17 5 3 6" xfId="37567" xr:uid="{00000000-0005-0000-0000-00005B920000}"/>
    <cellStyle name="Normal 5 17 5 3 7" xfId="37568" xr:uid="{00000000-0005-0000-0000-00005C920000}"/>
    <cellStyle name="Normal 5 17 5 3 8" xfId="37569" xr:uid="{00000000-0005-0000-0000-00005D920000}"/>
    <cellStyle name="Normal 5 17 5 3 9" xfId="37570" xr:uid="{00000000-0005-0000-0000-00005E920000}"/>
    <cellStyle name="Normal 5 17 5 4" xfId="37571" xr:uid="{00000000-0005-0000-0000-00005F920000}"/>
    <cellStyle name="Normal 5 17 5 4 10" xfId="37572" xr:uid="{00000000-0005-0000-0000-000060920000}"/>
    <cellStyle name="Normal 5 17 5 4 2" xfId="37573" xr:uid="{00000000-0005-0000-0000-000061920000}"/>
    <cellStyle name="Normal 5 17 5 4 3" xfId="37574" xr:uid="{00000000-0005-0000-0000-000062920000}"/>
    <cellStyle name="Normal 5 17 5 4 4" xfId="37575" xr:uid="{00000000-0005-0000-0000-000063920000}"/>
    <cellStyle name="Normal 5 17 5 4 5" xfId="37576" xr:uid="{00000000-0005-0000-0000-000064920000}"/>
    <cellStyle name="Normal 5 17 5 4 6" xfId="37577" xr:uid="{00000000-0005-0000-0000-000065920000}"/>
    <cellStyle name="Normal 5 17 5 4 7" xfId="37578" xr:uid="{00000000-0005-0000-0000-000066920000}"/>
    <cellStyle name="Normal 5 17 5 4 8" xfId="37579" xr:uid="{00000000-0005-0000-0000-000067920000}"/>
    <cellStyle name="Normal 5 17 5 4 9" xfId="37580" xr:uid="{00000000-0005-0000-0000-000068920000}"/>
    <cellStyle name="Normal 5 17 5 5" xfId="37581" xr:uid="{00000000-0005-0000-0000-000069920000}"/>
    <cellStyle name="Normal 5 17 5 5 10" xfId="37582" xr:uid="{00000000-0005-0000-0000-00006A920000}"/>
    <cellStyle name="Normal 5 17 5 5 2" xfId="37583" xr:uid="{00000000-0005-0000-0000-00006B920000}"/>
    <cellStyle name="Normal 5 17 5 5 3" xfId="37584" xr:uid="{00000000-0005-0000-0000-00006C920000}"/>
    <cellStyle name="Normal 5 17 5 5 4" xfId="37585" xr:uid="{00000000-0005-0000-0000-00006D920000}"/>
    <cellStyle name="Normal 5 17 5 5 5" xfId="37586" xr:uid="{00000000-0005-0000-0000-00006E920000}"/>
    <cellStyle name="Normal 5 17 5 5 6" xfId="37587" xr:uid="{00000000-0005-0000-0000-00006F920000}"/>
    <cellStyle name="Normal 5 17 5 5 7" xfId="37588" xr:uid="{00000000-0005-0000-0000-000070920000}"/>
    <cellStyle name="Normal 5 17 5 5 8" xfId="37589" xr:uid="{00000000-0005-0000-0000-000071920000}"/>
    <cellStyle name="Normal 5 17 5 5 9" xfId="37590" xr:uid="{00000000-0005-0000-0000-000072920000}"/>
    <cellStyle name="Normal 5 17 5 6" xfId="37591" xr:uid="{00000000-0005-0000-0000-000073920000}"/>
    <cellStyle name="Normal 5 17 5 7" xfId="37592" xr:uid="{00000000-0005-0000-0000-000074920000}"/>
    <cellStyle name="Normal 5 17 5 8" xfId="37593" xr:uid="{00000000-0005-0000-0000-000075920000}"/>
    <cellStyle name="Normal 5 17 5 9" xfId="37594" xr:uid="{00000000-0005-0000-0000-000076920000}"/>
    <cellStyle name="Normal 5 17 6" xfId="37595" xr:uid="{00000000-0005-0000-0000-000077920000}"/>
    <cellStyle name="Normal 5 17 6 10" xfId="37596" xr:uid="{00000000-0005-0000-0000-000078920000}"/>
    <cellStyle name="Normal 5 17 6 11" xfId="37597" xr:uid="{00000000-0005-0000-0000-000079920000}"/>
    <cellStyle name="Normal 5 17 6 12" xfId="37598" xr:uid="{00000000-0005-0000-0000-00007A920000}"/>
    <cellStyle name="Normal 5 17 6 13" xfId="37599" xr:uid="{00000000-0005-0000-0000-00007B920000}"/>
    <cellStyle name="Normal 5 17 6 14" xfId="37600" xr:uid="{00000000-0005-0000-0000-00007C920000}"/>
    <cellStyle name="Normal 5 17 6 2" xfId="37601" xr:uid="{00000000-0005-0000-0000-00007D920000}"/>
    <cellStyle name="Normal 5 17 6 2 10" xfId="37602" xr:uid="{00000000-0005-0000-0000-00007E920000}"/>
    <cellStyle name="Normal 5 17 6 2 2" xfId="37603" xr:uid="{00000000-0005-0000-0000-00007F920000}"/>
    <cellStyle name="Normal 5 17 6 2 3" xfId="37604" xr:uid="{00000000-0005-0000-0000-000080920000}"/>
    <cellStyle name="Normal 5 17 6 2 4" xfId="37605" xr:uid="{00000000-0005-0000-0000-000081920000}"/>
    <cellStyle name="Normal 5 17 6 2 5" xfId="37606" xr:uid="{00000000-0005-0000-0000-000082920000}"/>
    <cellStyle name="Normal 5 17 6 2 6" xfId="37607" xr:uid="{00000000-0005-0000-0000-000083920000}"/>
    <cellStyle name="Normal 5 17 6 2 7" xfId="37608" xr:uid="{00000000-0005-0000-0000-000084920000}"/>
    <cellStyle name="Normal 5 17 6 2 8" xfId="37609" xr:uid="{00000000-0005-0000-0000-000085920000}"/>
    <cellStyle name="Normal 5 17 6 2 9" xfId="37610" xr:uid="{00000000-0005-0000-0000-000086920000}"/>
    <cellStyle name="Normal 5 17 6 3" xfId="37611" xr:uid="{00000000-0005-0000-0000-000087920000}"/>
    <cellStyle name="Normal 5 17 6 3 10" xfId="37612" xr:uid="{00000000-0005-0000-0000-000088920000}"/>
    <cellStyle name="Normal 5 17 6 3 2" xfId="37613" xr:uid="{00000000-0005-0000-0000-000089920000}"/>
    <cellStyle name="Normal 5 17 6 3 3" xfId="37614" xr:uid="{00000000-0005-0000-0000-00008A920000}"/>
    <cellStyle name="Normal 5 17 6 3 4" xfId="37615" xr:uid="{00000000-0005-0000-0000-00008B920000}"/>
    <cellStyle name="Normal 5 17 6 3 5" xfId="37616" xr:uid="{00000000-0005-0000-0000-00008C920000}"/>
    <cellStyle name="Normal 5 17 6 3 6" xfId="37617" xr:uid="{00000000-0005-0000-0000-00008D920000}"/>
    <cellStyle name="Normal 5 17 6 3 7" xfId="37618" xr:uid="{00000000-0005-0000-0000-00008E920000}"/>
    <cellStyle name="Normal 5 17 6 3 8" xfId="37619" xr:uid="{00000000-0005-0000-0000-00008F920000}"/>
    <cellStyle name="Normal 5 17 6 3 9" xfId="37620" xr:uid="{00000000-0005-0000-0000-000090920000}"/>
    <cellStyle name="Normal 5 17 6 4" xfId="37621" xr:uid="{00000000-0005-0000-0000-000091920000}"/>
    <cellStyle name="Normal 5 17 6 4 10" xfId="37622" xr:uid="{00000000-0005-0000-0000-000092920000}"/>
    <cellStyle name="Normal 5 17 6 4 2" xfId="37623" xr:uid="{00000000-0005-0000-0000-000093920000}"/>
    <cellStyle name="Normal 5 17 6 4 3" xfId="37624" xr:uid="{00000000-0005-0000-0000-000094920000}"/>
    <cellStyle name="Normal 5 17 6 4 4" xfId="37625" xr:uid="{00000000-0005-0000-0000-000095920000}"/>
    <cellStyle name="Normal 5 17 6 4 5" xfId="37626" xr:uid="{00000000-0005-0000-0000-000096920000}"/>
    <cellStyle name="Normal 5 17 6 4 6" xfId="37627" xr:uid="{00000000-0005-0000-0000-000097920000}"/>
    <cellStyle name="Normal 5 17 6 4 7" xfId="37628" xr:uid="{00000000-0005-0000-0000-000098920000}"/>
    <cellStyle name="Normal 5 17 6 4 8" xfId="37629" xr:uid="{00000000-0005-0000-0000-000099920000}"/>
    <cellStyle name="Normal 5 17 6 4 9" xfId="37630" xr:uid="{00000000-0005-0000-0000-00009A920000}"/>
    <cellStyle name="Normal 5 17 6 5" xfId="37631" xr:uid="{00000000-0005-0000-0000-00009B920000}"/>
    <cellStyle name="Normal 5 17 6 5 10" xfId="37632" xr:uid="{00000000-0005-0000-0000-00009C920000}"/>
    <cellStyle name="Normal 5 17 6 5 2" xfId="37633" xr:uid="{00000000-0005-0000-0000-00009D920000}"/>
    <cellStyle name="Normal 5 17 6 5 3" xfId="37634" xr:uid="{00000000-0005-0000-0000-00009E920000}"/>
    <cellStyle name="Normal 5 17 6 5 4" xfId="37635" xr:uid="{00000000-0005-0000-0000-00009F920000}"/>
    <cellStyle name="Normal 5 17 6 5 5" xfId="37636" xr:uid="{00000000-0005-0000-0000-0000A0920000}"/>
    <cellStyle name="Normal 5 17 6 5 6" xfId="37637" xr:uid="{00000000-0005-0000-0000-0000A1920000}"/>
    <cellStyle name="Normal 5 17 6 5 7" xfId="37638" xr:uid="{00000000-0005-0000-0000-0000A2920000}"/>
    <cellStyle name="Normal 5 17 6 5 8" xfId="37639" xr:uid="{00000000-0005-0000-0000-0000A3920000}"/>
    <cellStyle name="Normal 5 17 6 5 9" xfId="37640" xr:uid="{00000000-0005-0000-0000-0000A4920000}"/>
    <cellStyle name="Normal 5 17 6 6" xfId="37641" xr:uid="{00000000-0005-0000-0000-0000A5920000}"/>
    <cellStyle name="Normal 5 17 6 7" xfId="37642" xr:uid="{00000000-0005-0000-0000-0000A6920000}"/>
    <cellStyle name="Normal 5 17 6 8" xfId="37643" xr:uid="{00000000-0005-0000-0000-0000A7920000}"/>
    <cellStyle name="Normal 5 17 6 9" xfId="37644" xr:uid="{00000000-0005-0000-0000-0000A8920000}"/>
    <cellStyle name="Normal 5 17 7" xfId="37645" xr:uid="{00000000-0005-0000-0000-0000A9920000}"/>
    <cellStyle name="Normal 5 17 7 10" xfId="37646" xr:uid="{00000000-0005-0000-0000-0000AA920000}"/>
    <cellStyle name="Normal 5 17 7 11" xfId="37647" xr:uid="{00000000-0005-0000-0000-0000AB920000}"/>
    <cellStyle name="Normal 5 17 7 12" xfId="37648" xr:uid="{00000000-0005-0000-0000-0000AC920000}"/>
    <cellStyle name="Normal 5 17 7 13" xfId="37649" xr:uid="{00000000-0005-0000-0000-0000AD920000}"/>
    <cellStyle name="Normal 5 17 7 14" xfId="37650" xr:uid="{00000000-0005-0000-0000-0000AE920000}"/>
    <cellStyle name="Normal 5 17 7 2" xfId="37651" xr:uid="{00000000-0005-0000-0000-0000AF920000}"/>
    <cellStyle name="Normal 5 17 7 2 10" xfId="37652" xr:uid="{00000000-0005-0000-0000-0000B0920000}"/>
    <cellStyle name="Normal 5 17 7 2 2" xfId="37653" xr:uid="{00000000-0005-0000-0000-0000B1920000}"/>
    <cellStyle name="Normal 5 17 7 2 3" xfId="37654" xr:uid="{00000000-0005-0000-0000-0000B2920000}"/>
    <cellStyle name="Normal 5 17 7 2 4" xfId="37655" xr:uid="{00000000-0005-0000-0000-0000B3920000}"/>
    <cellStyle name="Normal 5 17 7 2 5" xfId="37656" xr:uid="{00000000-0005-0000-0000-0000B4920000}"/>
    <cellStyle name="Normal 5 17 7 2 6" xfId="37657" xr:uid="{00000000-0005-0000-0000-0000B5920000}"/>
    <cellStyle name="Normal 5 17 7 2 7" xfId="37658" xr:uid="{00000000-0005-0000-0000-0000B6920000}"/>
    <cellStyle name="Normal 5 17 7 2 8" xfId="37659" xr:uid="{00000000-0005-0000-0000-0000B7920000}"/>
    <cellStyle name="Normal 5 17 7 2 9" xfId="37660" xr:uid="{00000000-0005-0000-0000-0000B8920000}"/>
    <cellStyle name="Normal 5 17 7 3" xfId="37661" xr:uid="{00000000-0005-0000-0000-0000B9920000}"/>
    <cellStyle name="Normal 5 17 7 3 10" xfId="37662" xr:uid="{00000000-0005-0000-0000-0000BA920000}"/>
    <cellStyle name="Normal 5 17 7 3 2" xfId="37663" xr:uid="{00000000-0005-0000-0000-0000BB920000}"/>
    <cellStyle name="Normal 5 17 7 3 3" xfId="37664" xr:uid="{00000000-0005-0000-0000-0000BC920000}"/>
    <cellStyle name="Normal 5 17 7 3 4" xfId="37665" xr:uid="{00000000-0005-0000-0000-0000BD920000}"/>
    <cellStyle name="Normal 5 17 7 3 5" xfId="37666" xr:uid="{00000000-0005-0000-0000-0000BE920000}"/>
    <cellStyle name="Normal 5 17 7 3 6" xfId="37667" xr:uid="{00000000-0005-0000-0000-0000BF920000}"/>
    <cellStyle name="Normal 5 17 7 3 7" xfId="37668" xr:uid="{00000000-0005-0000-0000-0000C0920000}"/>
    <cellStyle name="Normal 5 17 7 3 8" xfId="37669" xr:uid="{00000000-0005-0000-0000-0000C1920000}"/>
    <cellStyle name="Normal 5 17 7 3 9" xfId="37670" xr:uid="{00000000-0005-0000-0000-0000C2920000}"/>
    <cellStyle name="Normal 5 17 7 4" xfId="37671" xr:uid="{00000000-0005-0000-0000-0000C3920000}"/>
    <cellStyle name="Normal 5 17 7 4 10" xfId="37672" xr:uid="{00000000-0005-0000-0000-0000C4920000}"/>
    <cellStyle name="Normal 5 17 7 4 2" xfId="37673" xr:uid="{00000000-0005-0000-0000-0000C5920000}"/>
    <cellStyle name="Normal 5 17 7 4 3" xfId="37674" xr:uid="{00000000-0005-0000-0000-0000C6920000}"/>
    <cellStyle name="Normal 5 17 7 4 4" xfId="37675" xr:uid="{00000000-0005-0000-0000-0000C7920000}"/>
    <cellStyle name="Normal 5 17 7 4 5" xfId="37676" xr:uid="{00000000-0005-0000-0000-0000C8920000}"/>
    <cellStyle name="Normal 5 17 7 4 6" xfId="37677" xr:uid="{00000000-0005-0000-0000-0000C9920000}"/>
    <cellStyle name="Normal 5 17 7 4 7" xfId="37678" xr:uid="{00000000-0005-0000-0000-0000CA920000}"/>
    <cellStyle name="Normal 5 17 7 4 8" xfId="37679" xr:uid="{00000000-0005-0000-0000-0000CB920000}"/>
    <cellStyle name="Normal 5 17 7 4 9" xfId="37680" xr:uid="{00000000-0005-0000-0000-0000CC920000}"/>
    <cellStyle name="Normal 5 17 7 5" xfId="37681" xr:uid="{00000000-0005-0000-0000-0000CD920000}"/>
    <cellStyle name="Normal 5 17 7 5 10" xfId="37682" xr:uid="{00000000-0005-0000-0000-0000CE920000}"/>
    <cellStyle name="Normal 5 17 7 5 2" xfId="37683" xr:uid="{00000000-0005-0000-0000-0000CF920000}"/>
    <cellStyle name="Normal 5 17 7 5 3" xfId="37684" xr:uid="{00000000-0005-0000-0000-0000D0920000}"/>
    <cellStyle name="Normal 5 17 7 5 4" xfId="37685" xr:uid="{00000000-0005-0000-0000-0000D1920000}"/>
    <cellStyle name="Normal 5 17 7 5 5" xfId="37686" xr:uid="{00000000-0005-0000-0000-0000D2920000}"/>
    <cellStyle name="Normal 5 17 7 5 6" xfId="37687" xr:uid="{00000000-0005-0000-0000-0000D3920000}"/>
    <cellStyle name="Normal 5 17 7 5 7" xfId="37688" xr:uid="{00000000-0005-0000-0000-0000D4920000}"/>
    <cellStyle name="Normal 5 17 7 5 8" xfId="37689" xr:uid="{00000000-0005-0000-0000-0000D5920000}"/>
    <cellStyle name="Normal 5 17 7 5 9" xfId="37690" xr:uid="{00000000-0005-0000-0000-0000D6920000}"/>
    <cellStyle name="Normal 5 17 7 6" xfId="37691" xr:uid="{00000000-0005-0000-0000-0000D7920000}"/>
    <cellStyle name="Normal 5 17 7 7" xfId="37692" xr:uid="{00000000-0005-0000-0000-0000D8920000}"/>
    <cellStyle name="Normal 5 17 7 8" xfId="37693" xr:uid="{00000000-0005-0000-0000-0000D9920000}"/>
    <cellStyle name="Normal 5 17 7 9" xfId="37694" xr:uid="{00000000-0005-0000-0000-0000DA920000}"/>
    <cellStyle name="Normal 5 17 8" xfId="37695" xr:uid="{00000000-0005-0000-0000-0000DB920000}"/>
    <cellStyle name="Normal 5 17 8 10" xfId="37696" xr:uid="{00000000-0005-0000-0000-0000DC920000}"/>
    <cellStyle name="Normal 5 17 8 11" xfId="37697" xr:uid="{00000000-0005-0000-0000-0000DD920000}"/>
    <cellStyle name="Normal 5 17 8 12" xfId="37698" xr:uid="{00000000-0005-0000-0000-0000DE920000}"/>
    <cellStyle name="Normal 5 17 8 13" xfId="37699" xr:uid="{00000000-0005-0000-0000-0000DF920000}"/>
    <cellStyle name="Normal 5 17 8 14" xfId="37700" xr:uid="{00000000-0005-0000-0000-0000E0920000}"/>
    <cellStyle name="Normal 5 17 8 2" xfId="37701" xr:uid="{00000000-0005-0000-0000-0000E1920000}"/>
    <cellStyle name="Normal 5 17 8 2 10" xfId="37702" xr:uid="{00000000-0005-0000-0000-0000E2920000}"/>
    <cellStyle name="Normal 5 17 8 2 2" xfId="37703" xr:uid="{00000000-0005-0000-0000-0000E3920000}"/>
    <cellStyle name="Normal 5 17 8 2 3" xfId="37704" xr:uid="{00000000-0005-0000-0000-0000E4920000}"/>
    <cellStyle name="Normal 5 17 8 2 4" xfId="37705" xr:uid="{00000000-0005-0000-0000-0000E5920000}"/>
    <cellStyle name="Normal 5 17 8 2 5" xfId="37706" xr:uid="{00000000-0005-0000-0000-0000E6920000}"/>
    <cellStyle name="Normal 5 17 8 2 6" xfId="37707" xr:uid="{00000000-0005-0000-0000-0000E7920000}"/>
    <cellStyle name="Normal 5 17 8 2 7" xfId="37708" xr:uid="{00000000-0005-0000-0000-0000E8920000}"/>
    <cellStyle name="Normal 5 17 8 2 8" xfId="37709" xr:uid="{00000000-0005-0000-0000-0000E9920000}"/>
    <cellStyle name="Normal 5 17 8 2 9" xfId="37710" xr:uid="{00000000-0005-0000-0000-0000EA920000}"/>
    <cellStyle name="Normal 5 17 8 3" xfId="37711" xr:uid="{00000000-0005-0000-0000-0000EB920000}"/>
    <cellStyle name="Normal 5 17 8 3 10" xfId="37712" xr:uid="{00000000-0005-0000-0000-0000EC920000}"/>
    <cellStyle name="Normal 5 17 8 3 2" xfId="37713" xr:uid="{00000000-0005-0000-0000-0000ED920000}"/>
    <cellStyle name="Normal 5 17 8 3 3" xfId="37714" xr:uid="{00000000-0005-0000-0000-0000EE920000}"/>
    <cellStyle name="Normal 5 17 8 3 4" xfId="37715" xr:uid="{00000000-0005-0000-0000-0000EF920000}"/>
    <cellStyle name="Normal 5 17 8 3 5" xfId="37716" xr:uid="{00000000-0005-0000-0000-0000F0920000}"/>
    <cellStyle name="Normal 5 17 8 3 6" xfId="37717" xr:uid="{00000000-0005-0000-0000-0000F1920000}"/>
    <cellStyle name="Normal 5 17 8 3 7" xfId="37718" xr:uid="{00000000-0005-0000-0000-0000F2920000}"/>
    <cellStyle name="Normal 5 17 8 3 8" xfId="37719" xr:uid="{00000000-0005-0000-0000-0000F3920000}"/>
    <cellStyle name="Normal 5 17 8 3 9" xfId="37720" xr:uid="{00000000-0005-0000-0000-0000F4920000}"/>
    <cellStyle name="Normal 5 17 8 4" xfId="37721" xr:uid="{00000000-0005-0000-0000-0000F5920000}"/>
    <cellStyle name="Normal 5 17 8 4 10" xfId="37722" xr:uid="{00000000-0005-0000-0000-0000F6920000}"/>
    <cellStyle name="Normal 5 17 8 4 2" xfId="37723" xr:uid="{00000000-0005-0000-0000-0000F7920000}"/>
    <cellStyle name="Normal 5 17 8 4 3" xfId="37724" xr:uid="{00000000-0005-0000-0000-0000F8920000}"/>
    <cellStyle name="Normal 5 17 8 4 4" xfId="37725" xr:uid="{00000000-0005-0000-0000-0000F9920000}"/>
    <cellStyle name="Normal 5 17 8 4 5" xfId="37726" xr:uid="{00000000-0005-0000-0000-0000FA920000}"/>
    <cellStyle name="Normal 5 17 8 4 6" xfId="37727" xr:uid="{00000000-0005-0000-0000-0000FB920000}"/>
    <cellStyle name="Normal 5 17 8 4 7" xfId="37728" xr:uid="{00000000-0005-0000-0000-0000FC920000}"/>
    <cellStyle name="Normal 5 17 8 4 8" xfId="37729" xr:uid="{00000000-0005-0000-0000-0000FD920000}"/>
    <cellStyle name="Normal 5 17 8 4 9" xfId="37730" xr:uid="{00000000-0005-0000-0000-0000FE920000}"/>
    <cellStyle name="Normal 5 17 8 5" xfId="37731" xr:uid="{00000000-0005-0000-0000-0000FF920000}"/>
    <cellStyle name="Normal 5 17 8 5 10" xfId="37732" xr:uid="{00000000-0005-0000-0000-000000930000}"/>
    <cellStyle name="Normal 5 17 8 5 2" xfId="37733" xr:uid="{00000000-0005-0000-0000-000001930000}"/>
    <cellStyle name="Normal 5 17 8 5 3" xfId="37734" xr:uid="{00000000-0005-0000-0000-000002930000}"/>
    <cellStyle name="Normal 5 17 8 5 4" xfId="37735" xr:uid="{00000000-0005-0000-0000-000003930000}"/>
    <cellStyle name="Normal 5 17 8 5 5" xfId="37736" xr:uid="{00000000-0005-0000-0000-000004930000}"/>
    <cellStyle name="Normal 5 17 8 5 6" xfId="37737" xr:uid="{00000000-0005-0000-0000-000005930000}"/>
    <cellStyle name="Normal 5 17 8 5 7" xfId="37738" xr:uid="{00000000-0005-0000-0000-000006930000}"/>
    <cellStyle name="Normal 5 17 8 5 8" xfId="37739" xr:uid="{00000000-0005-0000-0000-000007930000}"/>
    <cellStyle name="Normal 5 17 8 5 9" xfId="37740" xr:uid="{00000000-0005-0000-0000-000008930000}"/>
    <cellStyle name="Normal 5 17 8 6" xfId="37741" xr:uid="{00000000-0005-0000-0000-000009930000}"/>
    <cellStyle name="Normal 5 17 8 7" xfId="37742" xr:uid="{00000000-0005-0000-0000-00000A930000}"/>
    <cellStyle name="Normal 5 17 8 8" xfId="37743" xr:uid="{00000000-0005-0000-0000-00000B930000}"/>
    <cellStyle name="Normal 5 17 8 9" xfId="37744" xr:uid="{00000000-0005-0000-0000-00000C930000}"/>
    <cellStyle name="Normal 5 17 9" xfId="37745" xr:uid="{00000000-0005-0000-0000-00000D930000}"/>
    <cellStyle name="Normal 5 17 9 10" xfId="37746" xr:uid="{00000000-0005-0000-0000-00000E930000}"/>
    <cellStyle name="Normal 5 17 9 11" xfId="37747" xr:uid="{00000000-0005-0000-0000-00000F930000}"/>
    <cellStyle name="Normal 5 17 9 12" xfId="37748" xr:uid="{00000000-0005-0000-0000-000010930000}"/>
    <cellStyle name="Normal 5 17 9 13" xfId="37749" xr:uid="{00000000-0005-0000-0000-000011930000}"/>
    <cellStyle name="Normal 5 17 9 14" xfId="37750" xr:uid="{00000000-0005-0000-0000-000012930000}"/>
    <cellStyle name="Normal 5 17 9 2" xfId="37751" xr:uid="{00000000-0005-0000-0000-000013930000}"/>
    <cellStyle name="Normal 5 17 9 2 10" xfId="37752" xr:uid="{00000000-0005-0000-0000-000014930000}"/>
    <cellStyle name="Normal 5 17 9 2 2" xfId="37753" xr:uid="{00000000-0005-0000-0000-000015930000}"/>
    <cellStyle name="Normal 5 17 9 2 3" xfId="37754" xr:uid="{00000000-0005-0000-0000-000016930000}"/>
    <cellStyle name="Normal 5 17 9 2 4" xfId="37755" xr:uid="{00000000-0005-0000-0000-000017930000}"/>
    <cellStyle name="Normal 5 17 9 2 5" xfId="37756" xr:uid="{00000000-0005-0000-0000-000018930000}"/>
    <cellStyle name="Normal 5 17 9 2 6" xfId="37757" xr:uid="{00000000-0005-0000-0000-000019930000}"/>
    <cellStyle name="Normal 5 17 9 2 7" xfId="37758" xr:uid="{00000000-0005-0000-0000-00001A930000}"/>
    <cellStyle name="Normal 5 17 9 2 8" xfId="37759" xr:uid="{00000000-0005-0000-0000-00001B930000}"/>
    <cellStyle name="Normal 5 17 9 2 9" xfId="37760" xr:uid="{00000000-0005-0000-0000-00001C930000}"/>
    <cellStyle name="Normal 5 17 9 3" xfId="37761" xr:uid="{00000000-0005-0000-0000-00001D930000}"/>
    <cellStyle name="Normal 5 17 9 3 10" xfId="37762" xr:uid="{00000000-0005-0000-0000-00001E930000}"/>
    <cellStyle name="Normal 5 17 9 3 2" xfId="37763" xr:uid="{00000000-0005-0000-0000-00001F930000}"/>
    <cellStyle name="Normal 5 17 9 3 3" xfId="37764" xr:uid="{00000000-0005-0000-0000-000020930000}"/>
    <cellStyle name="Normal 5 17 9 3 4" xfId="37765" xr:uid="{00000000-0005-0000-0000-000021930000}"/>
    <cellStyle name="Normal 5 17 9 3 5" xfId="37766" xr:uid="{00000000-0005-0000-0000-000022930000}"/>
    <cellStyle name="Normal 5 17 9 3 6" xfId="37767" xr:uid="{00000000-0005-0000-0000-000023930000}"/>
    <cellStyle name="Normal 5 17 9 3 7" xfId="37768" xr:uid="{00000000-0005-0000-0000-000024930000}"/>
    <cellStyle name="Normal 5 17 9 3 8" xfId="37769" xr:uid="{00000000-0005-0000-0000-000025930000}"/>
    <cellStyle name="Normal 5 17 9 3 9" xfId="37770" xr:uid="{00000000-0005-0000-0000-000026930000}"/>
    <cellStyle name="Normal 5 17 9 4" xfId="37771" xr:uid="{00000000-0005-0000-0000-000027930000}"/>
    <cellStyle name="Normal 5 17 9 4 10" xfId="37772" xr:uid="{00000000-0005-0000-0000-000028930000}"/>
    <cellStyle name="Normal 5 17 9 4 2" xfId="37773" xr:uid="{00000000-0005-0000-0000-000029930000}"/>
    <cellStyle name="Normal 5 17 9 4 3" xfId="37774" xr:uid="{00000000-0005-0000-0000-00002A930000}"/>
    <cellStyle name="Normal 5 17 9 4 4" xfId="37775" xr:uid="{00000000-0005-0000-0000-00002B930000}"/>
    <cellStyle name="Normal 5 17 9 4 5" xfId="37776" xr:uid="{00000000-0005-0000-0000-00002C930000}"/>
    <cellStyle name="Normal 5 17 9 4 6" xfId="37777" xr:uid="{00000000-0005-0000-0000-00002D930000}"/>
    <cellStyle name="Normal 5 17 9 4 7" xfId="37778" xr:uid="{00000000-0005-0000-0000-00002E930000}"/>
    <cellStyle name="Normal 5 17 9 4 8" xfId="37779" xr:uid="{00000000-0005-0000-0000-00002F930000}"/>
    <cellStyle name="Normal 5 17 9 4 9" xfId="37780" xr:uid="{00000000-0005-0000-0000-000030930000}"/>
    <cellStyle name="Normal 5 17 9 5" xfId="37781" xr:uid="{00000000-0005-0000-0000-000031930000}"/>
    <cellStyle name="Normal 5 17 9 5 10" xfId="37782" xr:uid="{00000000-0005-0000-0000-000032930000}"/>
    <cellStyle name="Normal 5 17 9 5 2" xfId="37783" xr:uid="{00000000-0005-0000-0000-000033930000}"/>
    <cellStyle name="Normal 5 17 9 5 3" xfId="37784" xr:uid="{00000000-0005-0000-0000-000034930000}"/>
    <cellStyle name="Normal 5 17 9 5 4" xfId="37785" xr:uid="{00000000-0005-0000-0000-000035930000}"/>
    <cellStyle name="Normal 5 17 9 5 5" xfId="37786" xr:uid="{00000000-0005-0000-0000-000036930000}"/>
    <cellStyle name="Normal 5 17 9 5 6" xfId="37787" xr:uid="{00000000-0005-0000-0000-000037930000}"/>
    <cellStyle name="Normal 5 17 9 5 7" xfId="37788" xr:uid="{00000000-0005-0000-0000-000038930000}"/>
    <cellStyle name="Normal 5 17 9 5 8" xfId="37789" xr:uid="{00000000-0005-0000-0000-000039930000}"/>
    <cellStyle name="Normal 5 17 9 5 9" xfId="37790" xr:uid="{00000000-0005-0000-0000-00003A930000}"/>
    <cellStyle name="Normal 5 17 9 6" xfId="37791" xr:uid="{00000000-0005-0000-0000-00003B930000}"/>
    <cellStyle name="Normal 5 17 9 7" xfId="37792" xr:uid="{00000000-0005-0000-0000-00003C930000}"/>
    <cellStyle name="Normal 5 17 9 8" xfId="37793" xr:uid="{00000000-0005-0000-0000-00003D930000}"/>
    <cellStyle name="Normal 5 17 9 9" xfId="37794" xr:uid="{00000000-0005-0000-0000-00003E930000}"/>
    <cellStyle name="Normal 5 18" xfId="37795" xr:uid="{00000000-0005-0000-0000-00003F930000}"/>
    <cellStyle name="Normal 5 18 2" xfId="37796" xr:uid="{00000000-0005-0000-0000-000040930000}"/>
    <cellStyle name="Normal 5 18 2 2" xfId="37797" xr:uid="{00000000-0005-0000-0000-000041930000}"/>
    <cellStyle name="Normal 5 18 3" xfId="37798" xr:uid="{00000000-0005-0000-0000-000042930000}"/>
    <cellStyle name="Normal 5 18 4" xfId="37799" xr:uid="{00000000-0005-0000-0000-000043930000}"/>
    <cellStyle name="Normal 5 19" xfId="37800" xr:uid="{00000000-0005-0000-0000-000044930000}"/>
    <cellStyle name="Normal 5 19 2" xfId="37801" xr:uid="{00000000-0005-0000-0000-000045930000}"/>
    <cellStyle name="Normal 5 19 2 2" xfId="37802" xr:uid="{00000000-0005-0000-0000-000046930000}"/>
    <cellStyle name="Normal 5 19 3" xfId="37803" xr:uid="{00000000-0005-0000-0000-000047930000}"/>
    <cellStyle name="Normal 5 19 4" xfId="37804" xr:uid="{00000000-0005-0000-0000-000048930000}"/>
    <cellStyle name="Normal 5 2" xfId="439" xr:uid="{00000000-0005-0000-0000-000049930000}"/>
    <cellStyle name="Normal 5 2 10" xfId="37806" xr:uid="{00000000-0005-0000-0000-00004A930000}"/>
    <cellStyle name="Normal 5 2 11" xfId="37807" xr:uid="{00000000-0005-0000-0000-00004B930000}"/>
    <cellStyle name="Normal 5 2 12" xfId="37808" xr:uid="{00000000-0005-0000-0000-00004C930000}"/>
    <cellStyle name="Normal 5 2 13" xfId="37809" xr:uid="{00000000-0005-0000-0000-00004D930000}"/>
    <cellStyle name="Normal 5 2 14" xfId="37810" xr:uid="{00000000-0005-0000-0000-00004E930000}"/>
    <cellStyle name="Normal 5 2 15" xfId="37811" xr:uid="{00000000-0005-0000-0000-00004F930000}"/>
    <cellStyle name="Normal 5 2 16" xfId="37812" xr:uid="{00000000-0005-0000-0000-000050930000}"/>
    <cellStyle name="Normal 5 2 17" xfId="37813" xr:uid="{00000000-0005-0000-0000-000051930000}"/>
    <cellStyle name="Normal 5 2 18" xfId="37814" xr:uid="{00000000-0005-0000-0000-000052930000}"/>
    <cellStyle name="Normal 5 2 19" xfId="37815" xr:uid="{00000000-0005-0000-0000-000053930000}"/>
    <cellStyle name="Normal 5 2 2" xfId="37816" xr:uid="{00000000-0005-0000-0000-000054930000}"/>
    <cellStyle name="Normal 5 2 2 2" xfId="37817" xr:uid="{00000000-0005-0000-0000-000055930000}"/>
    <cellStyle name="Normal 5 2 2 2 2" xfId="37818" xr:uid="{00000000-0005-0000-0000-000056930000}"/>
    <cellStyle name="Normal 5 2 20" xfId="37819" xr:uid="{00000000-0005-0000-0000-000057930000}"/>
    <cellStyle name="Normal 5 2 21" xfId="37820" xr:uid="{00000000-0005-0000-0000-000058930000}"/>
    <cellStyle name="Normal 5 2 22" xfId="37821" xr:uid="{00000000-0005-0000-0000-000059930000}"/>
    <cellStyle name="Normal 5 2 23" xfId="37822" xr:uid="{00000000-0005-0000-0000-00005A930000}"/>
    <cellStyle name="Normal 5 2 24" xfId="37823" xr:uid="{00000000-0005-0000-0000-00005B930000}"/>
    <cellStyle name="Normal 5 2 25" xfId="37824" xr:uid="{00000000-0005-0000-0000-00005C930000}"/>
    <cellStyle name="Normal 5 2 26" xfId="37825" xr:uid="{00000000-0005-0000-0000-00005D930000}"/>
    <cellStyle name="Normal 5 2 27" xfId="37826" xr:uid="{00000000-0005-0000-0000-00005E930000}"/>
    <cellStyle name="Normal 5 2 28" xfId="37827" xr:uid="{00000000-0005-0000-0000-00005F930000}"/>
    <cellStyle name="Normal 5 2 29" xfId="37828" xr:uid="{00000000-0005-0000-0000-000060930000}"/>
    <cellStyle name="Normal 5 2 3" xfId="37829" xr:uid="{00000000-0005-0000-0000-000061930000}"/>
    <cellStyle name="Normal 5 2 30" xfId="37830" xr:uid="{00000000-0005-0000-0000-000062930000}"/>
    <cellStyle name="Normal 5 2 31" xfId="37831" xr:uid="{00000000-0005-0000-0000-000063930000}"/>
    <cellStyle name="Normal 5 2 32" xfId="37832" xr:uid="{00000000-0005-0000-0000-000064930000}"/>
    <cellStyle name="Normal 5 2 33" xfId="37833" xr:uid="{00000000-0005-0000-0000-000065930000}"/>
    <cellStyle name="Normal 5 2 34" xfId="37834" xr:uid="{00000000-0005-0000-0000-000066930000}"/>
    <cellStyle name="Normal 5 2 35" xfId="37835" xr:uid="{00000000-0005-0000-0000-000067930000}"/>
    <cellStyle name="Normal 5 2 36" xfId="37836" xr:uid="{00000000-0005-0000-0000-000068930000}"/>
    <cellStyle name="Normal 5 2 37" xfId="37837" xr:uid="{00000000-0005-0000-0000-000069930000}"/>
    <cellStyle name="Normal 5 2 38" xfId="37838" xr:uid="{00000000-0005-0000-0000-00006A930000}"/>
    <cellStyle name="Normal 5 2 39" xfId="37839" xr:uid="{00000000-0005-0000-0000-00006B930000}"/>
    <cellStyle name="Normal 5 2 4" xfId="37840" xr:uid="{00000000-0005-0000-0000-00006C930000}"/>
    <cellStyle name="Normal 5 2 40" xfId="37841" xr:uid="{00000000-0005-0000-0000-00006D930000}"/>
    <cellStyle name="Normal 5 2 41" xfId="37842" xr:uid="{00000000-0005-0000-0000-00006E930000}"/>
    <cellStyle name="Normal 5 2 42" xfId="37843" xr:uid="{00000000-0005-0000-0000-00006F930000}"/>
    <cellStyle name="Normal 5 2 43" xfId="37844" xr:uid="{00000000-0005-0000-0000-000070930000}"/>
    <cellStyle name="Normal 5 2 44" xfId="37845" xr:uid="{00000000-0005-0000-0000-000071930000}"/>
    <cellStyle name="Normal 5 2 45" xfId="37846" xr:uid="{00000000-0005-0000-0000-000072930000}"/>
    <cellStyle name="Normal 5 2 46" xfId="37847" xr:uid="{00000000-0005-0000-0000-000073930000}"/>
    <cellStyle name="Normal 5 2 47" xfId="37848" xr:uid="{00000000-0005-0000-0000-000074930000}"/>
    <cellStyle name="Normal 5 2 48" xfId="37849" xr:uid="{00000000-0005-0000-0000-000075930000}"/>
    <cellStyle name="Normal 5 2 49" xfId="37850" xr:uid="{00000000-0005-0000-0000-000076930000}"/>
    <cellStyle name="Normal 5 2 5" xfId="37851" xr:uid="{00000000-0005-0000-0000-000077930000}"/>
    <cellStyle name="Normal 5 2 50" xfId="37852" xr:uid="{00000000-0005-0000-0000-000078930000}"/>
    <cellStyle name="Normal 5 2 51" xfId="37853" xr:uid="{00000000-0005-0000-0000-000079930000}"/>
    <cellStyle name="Normal 5 2 52" xfId="37854" xr:uid="{00000000-0005-0000-0000-00007A930000}"/>
    <cellStyle name="Normal 5 2 53" xfId="37855" xr:uid="{00000000-0005-0000-0000-00007B930000}"/>
    <cellStyle name="Normal 5 2 54" xfId="37856" xr:uid="{00000000-0005-0000-0000-00007C930000}"/>
    <cellStyle name="Normal 5 2 55" xfId="37857" xr:uid="{00000000-0005-0000-0000-00007D930000}"/>
    <cellStyle name="Normal 5 2 56" xfId="37858" xr:uid="{00000000-0005-0000-0000-00007E930000}"/>
    <cellStyle name="Normal 5 2 57" xfId="37859" xr:uid="{00000000-0005-0000-0000-00007F930000}"/>
    <cellStyle name="Normal 5 2 58" xfId="37860" xr:uid="{00000000-0005-0000-0000-000080930000}"/>
    <cellStyle name="Normal 5 2 59" xfId="37861" xr:uid="{00000000-0005-0000-0000-000081930000}"/>
    <cellStyle name="Normal 5 2 6" xfId="37862" xr:uid="{00000000-0005-0000-0000-000082930000}"/>
    <cellStyle name="Normal 5 2 60" xfId="37863" xr:uid="{00000000-0005-0000-0000-000083930000}"/>
    <cellStyle name="Normal 5 2 61" xfId="37864" xr:uid="{00000000-0005-0000-0000-000084930000}"/>
    <cellStyle name="Normal 5 2 62" xfId="37865" xr:uid="{00000000-0005-0000-0000-000085930000}"/>
    <cellStyle name="Normal 5 2 63" xfId="37866" xr:uid="{00000000-0005-0000-0000-000086930000}"/>
    <cellStyle name="Normal 5 2 64" xfId="37867" xr:uid="{00000000-0005-0000-0000-000087930000}"/>
    <cellStyle name="Normal 5 2 65" xfId="37868" xr:uid="{00000000-0005-0000-0000-000088930000}"/>
    <cellStyle name="Normal 5 2 66" xfId="37869" xr:uid="{00000000-0005-0000-0000-000089930000}"/>
    <cellStyle name="Normal 5 2 67" xfId="37870" xr:uid="{00000000-0005-0000-0000-00008A930000}"/>
    <cellStyle name="Normal 5 2 68" xfId="37871" xr:uid="{00000000-0005-0000-0000-00008B930000}"/>
    <cellStyle name="Normal 5 2 69" xfId="37872" xr:uid="{00000000-0005-0000-0000-00008C930000}"/>
    <cellStyle name="Normal 5 2 7" xfId="37873" xr:uid="{00000000-0005-0000-0000-00008D930000}"/>
    <cellStyle name="Normal 5 2 70" xfId="37874" xr:uid="{00000000-0005-0000-0000-00008E930000}"/>
    <cellStyle name="Normal 5 2 71" xfId="37875" xr:uid="{00000000-0005-0000-0000-00008F930000}"/>
    <cellStyle name="Normal 5 2 72" xfId="37876" xr:uid="{00000000-0005-0000-0000-000090930000}"/>
    <cellStyle name="Normal 5 2 73" xfId="37877" xr:uid="{00000000-0005-0000-0000-000091930000}"/>
    <cellStyle name="Normal 5 2 74" xfId="37878" xr:uid="{00000000-0005-0000-0000-000092930000}"/>
    <cellStyle name="Normal 5 2 75" xfId="37879" xr:uid="{00000000-0005-0000-0000-000093930000}"/>
    <cellStyle name="Normal 5 2 76" xfId="37880" xr:uid="{00000000-0005-0000-0000-000094930000}"/>
    <cellStyle name="Normal 5 2 77" xfId="37881" xr:uid="{00000000-0005-0000-0000-000095930000}"/>
    <cellStyle name="Normal 5 2 78" xfId="37882" xr:uid="{00000000-0005-0000-0000-000096930000}"/>
    <cellStyle name="Normal 5 2 79" xfId="37883" xr:uid="{00000000-0005-0000-0000-000097930000}"/>
    <cellStyle name="Normal 5 2 8" xfId="37884" xr:uid="{00000000-0005-0000-0000-000098930000}"/>
    <cellStyle name="Normal 5 2 80" xfId="37885" xr:uid="{00000000-0005-0000-0000-000099930000}"/>
    <cellStyle name="Normal 5 2 81" xfId="37886" xr:uid="{00000000-0005-0000-0000-00009A930000}"/>
    <cellStyle name="Normal 5 2 82" xfId="37887" xr:uid="{00000000-0005-0000-0000-00009B930000}"/>
    <cellStyle name="Normal 5 2 83" xfId="37805" xr:uid="{00000000-0005-0000-0000-00009C930000}"/>
    <cellStyle name="Normal 5 2 9" xfId="37888" xr:uid="{00000000-0005-0000-0000-00009D930000}"/>
    <cellStyle name="Normal 5 2_Enlaces" xfId="37889" xr:uid="{00000000-0005-0000-0000-00009E930000}"/>
    <cellStyle name="Normal 5 20" xfId="37890" xr:uid="{00000000-0005-0000-0000-00009F930000}"/>
    <cellStyle name="Normal 5 20 2" xfId="37891" xr:uid="{00000000-0005-0000-0000-0000A0930000}"/>
    <cellStyle name="Normal 5 20 2 2" xfId="37892" xr:uid="{00000000-0005-0000-0000-0000A1930000}"/>
    <cellStyle name="Normal 5 20 3" xfId="37893" xr:uid="{00000000-0005-0000-0000-0000A2930000}"/>
    <cellStyle name="Normal 5 20 4" xfId="37894" xr:uid="{00000000-0005-0000-0000-0000A3930000}"/>
    <cellStyle name="Normal 5 21" xfId="37895" xr:uid="{00000000-0005-0000-0000-0000A4930000}"/>
    <cellStyle name="Normal 5 21 2" xfId="37896" xr:uid="{00000000-0005-0000-0000-0000A5930000}"/>
    <cellStyle name="Normal 5 21 2 2" xfId="37897" xr:uid="{00000000-0005-0000-0000-0000A6930000}"/>
    <cellStyle name="Normal 5 21 3" xfId="37898" xr:uid="{00000000-0005-0000-0000-0000A7930000}"/>
    <cellStyle name="Normal 5 21 4" xfId="37899" xr:uid="{00000000-0005-0000-0000-0000A8930000}"/>
    <cellStyle name="Normal 5 22" xfId="37900" xr:uid="{00000000-0005-0000-0000-0000A9930000}"/>
    <cellStyle name="Normal 5 22 2" xfId="37901" xr:uid="{00000000-0005-0000-0000-0000AA930000}"/>
    <cellStyle name="Normal 5 22 3" xfId="37902" xr:uid="{00000000-0005-0000-0000-0000AB930000}"/>
    <cellStyle name="Normal 5 23" xfId="37903" xr:uid="{00000000-0005-0000-0000-0000AC930000}"/>
    <cellStyle name="Normal 5 24" xfId="37904" xr:uid="{00000000-0005-0000-0000-0000AD930000}"/>
    <cellStyle name="Normal 5 25" xfId="37905" xr:uid="{00000000-0005-0000-0000-0000AE930000}"/>
    <cellStyle name="Normal 5 26" xfId="37906" xr:uid="{00000000-0005-0000-0000-0000AF930000}"/>
    <cellStyle name="Normal 5 27" xfId="37907" xr:uid="{00000000-0005-0000-0000-0000B0930000}"/>
    <cellStyle name="Normal 5 28" xfId="37908" xr:uid="{00000000-0005-0000-0000-0000B1930000}"/>
    <cellStyle name="Normal 5 29" xfId="37909" xr:uid="{00000000-0005-0000-0000-0000B2930000}"/>
    <cellStyle name="Normal 5 3" xfId="549" xr:uid="{00000000-0005-0000-0000-0000B3930000}"/>
    <cellStyle name="Normal 5 3 10" xfId="37911" xr:uid="{00000000-0005-0000-0000-0000B4930000}"/>
    <cellStyle name="Normal 5 3 11" xfId="37912" xr:uid="{00000000-0005-0000-0000-0000B5930000}"/>
    <cellStyle name="Normal 5 3 12" xfId="37913" xr:uid="{00000000-0005-0000-0000-0000B6930000}"/>
    <cellStyle name="Normal 5 3 13" xfId="37910" xr:uid="{00000000-0005-0000-0000-0000B7930000}"/>
    <cellStyle name="Normal 5 3 2" xfId="37914" xr:uid="{00000000-0005-0000-0000-0000B8930000}"/>
    <cellStyle name="Normal 5 3 3" xfId="37915" xr:uid="{00000000-0005-0000-0000-0000B9930000}"/>
    <cellStyle name="Normal 5 3 4" xfId="37916" xr:uid="{00000000-0005-0000-0000-0000BA930000}"/>
    <cellStyle name="Normal 5 3 4 2" xfId="37917" xr:uid="{00000000-0005-0000-0000-0000BB930000}"/>
    <cellStyle name="Normal 5 3 4 2 2" xfId="37918" xr:uid="{00000000-0005-0000-0000-0000BC930000}"/>
    <cellStyle name="Normal 5 3 4 3" xfId="37919" xr:uid="{00000000-0005-0000-0000-0000BD930000}"/>
    <cellStyle name="Normal 5 3 5" xfId="37920" xr:uid="{00000000-0005-0000-0000-0000BE930000}"/>
    <cellStyle name="Normal 5 3 6" xfId="37921" xr:uid="{00000000-0005-0000-0000-0000BF930000}"/>
    <cellStyle name="Normal 5 3 7" xfId="37922" xr:uid="{00000000-0005-0000-0000-0000C0930000}"/>
    <cellStyle name="Normal 5 3 7 2" xfId="37923" xr:uid="{00000000-0005-0000-0000-0000C1930000}"/>
    <cellStyle name="Normal 5 3 8" xfId="37924" xr:uid="{00000000-0005-0000-0000-0000C2930000}"/>
    <cellStyle name="Normal 5 3 9" xfId="37925" xr:uid="{00000000-0005-0000-0000-0000C3930000}"/>
    <cellStyle name="Normal 5 3_Implem" xfId="37926" xr:uid="{00000000-0005-0000-0000-0000C4930000}"/>
    <cellStyle name="Normal 5 30" xfId="37927" xr:uid="{00000000-0005-0000-0000-0000C5930000}"/>
    <cellStyle name="Normal 5 31" xfId="37928" xr:uid="{00000000-0005-0000-0000-0000C6930000}"/>
    <cellStyle name="Normal 5 32" xfId="37929" xr:uid="{00000000-0005-0000-0000-0000C7930000}"/>
    <cellStyle name="Normal 5 33" xfId="37930" xr:uid="{00000000-0005-0000-0000-0000C8930000}"/>
    <cellStyle name="Normal 5 34" xfId="37931" xr:uid="{00000000-0005-0000-0000-0000C9930000}"/>
    <cellStyle name="Normal 5 35" xfId="37932" xr:uid="{00000000-0005-0000-0000-0000CA930000}"/>
    <cellStyle name="Normal 5 36" xfId="37933" xr:uid="{00000000-0005-0000-0000-0000CB930000}"/>
    <cellStyle name="Normal 5 37" xfId="37934" xr:uid="{00000000-0005-0000-0000-0000CC930000}"/>
    <cellStyle name="Normal 5 38" xfId="37935" xr:uid="{00000000-0005-0000-0000-0000CD930000}"/>
    <cellStyle name="Normal 5 39" xfId="37936" xr:uid="{00000000-0005-0000-0000-0000CE930000}"/>
    <cellStyle name="Normal 5 4" xfId="37937" xr:uid="{00000000-0005-0000-0000-0000CF930000}"/>
    <cellStyle name="Normal 5 4 2" xfId="37938" xr:uid="{00000000-0005-0000-0000-0000D0930000}"/>
    <cellStyle name="Normal 5 4 2 2" xfId="37939" xr:uid="{00000000-0005-0000-0000-0000D1930000}"/>
    <cellStyle name="Normal 5 4 3" xfId="37940" xr:uid="{00000000-0005-0000-0000-0000D2930000}"/>
    <cellStyle name="Normal 5 4 4" xfId="37941" xr:uid="{00000000-0005-0000-0000-0000D3930000}"/>
    <cellStyle name="Normal 5 40" xfId="37942" xr:uid="{00000000-0005-0000-0000-0000D4930000}"/>
    <cellStyle name="Normal 5 41" xfId="37943" xr:uid="{00000000-0005-0000-0000-0000D5930000}"/>
    <cellStyle name="Normal 5 42" xfId="37944" xr:uid="{00000000-0005-0000-0000-0000D6930000}"/>
    <cellStyle name="Normal 5 43" xfId="37945" xr:uid="{00000000-0005-0000-0000-0000D7930000}"/>
    <cellStyle name="Normal 5 44" xfId="37946" xr:uid="{00000000-0005-0000-0000-0000D8930000}"/>
    <cellStyle name="Normal 5 45" xfId="37947" xr:uid="{00000000-0005-0000-0000-0000D9930000}"/>
    <cellStyle name="Normal 5 46" xfId="37948" xr:uid="{00000000-0005-0000-0000-0000DA930000}"/>
    <cellStyle name="Normal 5 47" xfId="37949" xr:uid="{00000000-0005-0000-0000-0000DB930000}"/>
    <cellStyle name="Normal 5 48" xfId="37950" xr:uid="{00000000-0005-0000-0000-0000DC930000}"/>
    <cellStyle name="Normal 5 49" xfId="37951" xr:uid="{00000000-0005-0000-0000-0000DD930000}"/>
    <cellStyle name="Normal 5 5" xfId="37952" xr:uid="{00000000-0005-0000-0000-0000DE930000}"/>
    <cellStyle name="Normal 5 5 2" xfId="37953" xr:uid="{00000000-0005-0000-0000-0000DF930000}"/>
    <cellStyle name="Normal 5 5 2 2" xfId="37954" xr:uid="{00000000-0005-0000-0000-0000E0930000}"/>
    <cellStyle name="Normal 5 5 3" xfId="37955" xr:uid="{00000000-0005-0000-0000-0000E1930000}"/>
    <cellStyle name="Normal 5 5 4" xfId="37956" xr:uid="{00000000-0005-0000-0000-0000E2930000}"/>
    <cellStyle name="Normal 5 50" xfId="37957" xr:uid="{00000000-0005-0000-0000-0000E3930000}"/>
    <cellStyle name="Normal 5 51" xfId="37958" xr:uid="{00000000-0005-0000-0000-0000E4930000}"/>
    <cellStyle name="Normal 5 52" xfId="37959" xr:uid="{00000000-0005-0000-0000-0000E5930000}"/>
    <cellStyle name="Normal 5 53" xfId="37960" xr:uid="{00000000-0005-0000-0000-0000E6930000}"/>
    <cellStyle name="Normal 5 54" xfId="37961" xr:uid="{00000000-0005-0000-0000-0000E7930000}"/>
    <cellStyle name="Normal 5 55" xfId="37962" xr:uid="{00000000-0005-0000-0000-0000E8930000}"/>
    <cellStyle name="Normal 5 56" xfId="37963" xr:uid="{00000000-0005-0000-0000-0000E9930000}"/>
    <cellStyle name="Normal 5 57" xfId="37964" xr:uid="{00000000-0005-0000-0000-0000EA930000}"/>
    <cellStyle name="Normal 5 58" xfId="37965" xr:uid="{00000000-0005-0000-0000-0000EB930000}"/>
    <cellStyle name="Normal 5 59" xfId="37966" xr:uid="{00000000-0005-0000-0000-0000EC930000}"/>
    <cellStyle name="Normal 5 6" xfId="37967" xr:uid="{00000000-0005-0000-0000-0000ED930000}"/>
    <cellStyle name="Normal 5 6 2" xfId="37968" xr:uid="{00000000-0005-0000-0000-0000EE930000}"/>
    <cellStyle name="Normal 5 6 2 2" xfId="37969" xr:uid="{00000000-0005-0000-0000-0000EF930000}"/>
    <cellStyle name="Normal 5 6 3" xfId="37970" xr:uid="{00000000-0005-0000-0000-0000F0930000}"/>
    <cellStyle name="Normal 5 6 4" xfId="37971" xr:uid="{00000000-0005-0000-0000-0000F1930000}"/>
    <cellStyle name="Normal 5 60" xfId="37972" xr:uid="{00000000-0005-0000-0000-0000F2930000}"/>
    <cellStyle name="Normal 5 7" xfId="37973" xr:uid="{00000000-0005-0000-0000-0000F3930000}"/>
    <cellStyle name="Normal 5 7 2" xfId="37974" xr:uid="{00000000-0005-0000-0000-0000F4930000}"/>
    <cellStyle name="Normal 5 7 2 2" xfId="37975" xr:uid="{00000000-0005-0000-0000-0000F5930000}"/>
    <cellStyle name="Normal 5 7 3" xfId="37976" xr:uid="{00000000-0005-0000-0000-0000F6930000}"/>
    <cellStyle name="Normal 5 7 4" xfId="37977" xr:uid="{00000000-0005-0000-0000-0000F7930000}"/>
    <cellStyle name="Normal 5 8" xfId="37978" xr:uid="{00000000-0005-0000-0000-0000F8930000}"/>
    <cellStyle name="Normal 5 8 2" xfId="37979" xr:uid="{00000000-0005-0000-0000-0000F9930000}"/>
    <cellStyle name="Normal 5 8 2 2" xfId="37980" xr:uid="{00000000-0005-0000-0000-0000FA930000}"/>
    <cellStyle name="Normal 5 8 3" xfId="37981" xr:uid="{00000000-0005-0000-0000-0000FB930000}"/>
    <cellStyle name="Normal 5 8 4" xfId="37982" xr:uid="{00000000-0005-0000-0000-0000FC930000}"/>
    <cellStyle name="Normal 5 9" xfId="37983" xr:uid="{00000000-0005-0000-0000-0000FD930000}"/>
    <cellStyle name="Normal 5 9 2" xfId="37984" xr:uid="{00000000-0005-0000-0000-0000FE930000}"/>
    <cellStyle name="Normal 5 9 2 2" xfId="37985" xr:uid="{00000000-0005-0000-0000-0000FF930000}"/>
    <cellStyle name="Normal 5 9 3" xfId="37986" xr:uid="{00000000-0005-0000-0000-000000940000}"/>
    <cellStyle name="Normal 5 9 4" xfId="37987" xr:uid="{00000000-0005-0000-0000-000001940000}"/>
    <cellStyle name="Normal 50" xfId="37988" xr:uid="{00000000-0005-0000-0000-000002940000}"/>
    <cellStyle name="Normal 50 10" xfId="37989" xr:uid="{00000000-0005-0000-0000-000003940000}"/>
    <cellStyle name="Normal 50 11" xfId="37990" xr:uid="{00000000-0005-0000-0000-000004940000}"/>
    <cellStyle name="Normal 50 12" xfId="37991" xr:uid="{00000000-0005-0000-0000-000005940000}"/>
    <cellStyle name="Normal 50 13" xfId="37992" xr:uid="{00000000-0005-0000-0000-000006940000}"/>
    <cellStyle name="Normal 50 14" xfId="37993" xr:uid="{00000000-0005-0000-0000-000007940000}"/>
    <cellStyle name="Normal 50 15" xfId="37994" xr:uid="{00000000-0005-0000-0000-000008940000}"/>
    <cellStyle name="Normal 50 16" xfId="37995" xr:uid="{00000000-0005-0000-0000-000009940000}"/>
    <cellStyle name="Normal 50 17" xfId="37996" xr:uid="{00000000-0005-0000-0000-00000A940000}"/>
    <cellStyle name="Normal 50 18" xfId="37997" xr:uid="{00000000-0005-0000-0000-00000B940000}"/>
    <cellStyle name="Normal 50 19" xfId="37998" xr:uid="{00000000-0005-0000-0000-00000C940000}"/>
    <cellStyle name="Normal 50 2" xfId="37999" xr:uid="{00000000-0005-0000-0000-00000D940000}"/>
    <cellStyle name="Normal 50 2 2" xfId="38000" xr:uid="{00000000-0005-0000-0000-00000E940000}"/>
    <cellStyle name="Normal 50 20" xfId="38001" xr:uid="{00000000-0005-0000-0000-00000F940000}"/>
    <cellStyle name="Normal 50 21" xfId="38002" xr:uid="{00000000-0005-0000-0000-000010940000}"/>
    <cellStyle name="Normal 50 22" xfId="38003" xr:uid="{00000000-0005-0000-0000-000011940000}"/>
    <cellStyle name="Normal 50 23" xfId="38004" xr:uid="{00000000-0005-0000-0000-000012940000}"/>
    <cellStyle name="Normal 50 24" xfId="38005" xr:uid="{00000000-0005-0000-0000-000013940000}"/>
    <cellStyle name="Normal 50 25" xfId="38006" xr:uid="{00000000-0005-0000-0000-000014940000}"/>
    <cellStyle name="Normal 50 26" xfId="38007" xr:uid="{00000000-0005-0000-0000-000015940000}"/>
    <cellStyle name="Normal 50 3" xfId="38008" xr:uid="{00000000-0005-0000-0000-000016940000}"/>
    <cellStyle name="Normal 50 3 2" xfId="38009" xr:uid="{00000000-0005-0000-0000-000017940000}"/>
    <cellStyle name="Normal 50 4" xfId="38010" xr:uid="{00000000-0005-0000-0000-000018940000}"/>
    <cellStyle name="Normal 50 4 2" xfId="38011" xr:uid="{00000000-0005-0000-0000-000019940000}"/>
    <cellStyle name="Normal 50 5" xfId="38012" xr:uid="{00000000-0005-0000-0000-00001A940000}"/>
    <cellStyle name="Normal 50 5 2" xfId="38013" xr:uid="{00000000-0005-0000-0000-00001B940000}"/>
    <cellStyle name="Normal 50 6" xfId="38014" xr:uid="{00000000-0005-0000-0000-00001C940000}"/>
    <cellStyle name="Normal 50 7" xfId="38015" xr:uid="{00000000-0005-0000-0000-00001D940000}"/>
    <cellStyle name="Normal 50 8" xfId="38016" xr:uid="{00000000-0005-0000-0000-00001E940000}"/>
    <cellStyle name="Normal 50 9" xfId="38017" xr:uid="{00000000-0005-0000-0000-00001F940000}"/>
    <cellStyle name="Normal 51" xfId="38018" xr:uid="{00000000-0005-0000-0000-000020940000}"/>
    <cellStyle name="Normal 52" xfId="38019" xr:uid="{00000000-0005-0000-0000-000021940000}"/>
    <cellStyle name="Normal 53" xfId="38020" xr:uid="{00000000-0005-0000-0000-000022940000}"/>
    <cellStyle name="Normal 54" xfId="38021" xr:uid="{00000000-0005-0000-0000-000023940000}"/>
    <cellStyle name="Normal 55" xfId="38022" xr:uid="{00000000-0005-0000-0000-000024940000}"/>
    <cellStyle name="Normal 56" xfId="38023" xr:uid="{00000000-0005-0000-0000-000025940000}"/>
    <cellStyle name="Normal 57" xfId="38024" xr:uid="{00000000-0005-0000-0000-000026940000}"/>
    <cellStyle name="Normal 58" xfId="38025" xr:uid="{00000000-0005-0000-0000-000027940000}"/>
    <cellStyle name="Normal 59" xfId="38026" xr:uid="{00000000-0005-0000-0000-000028940000}"/>
    <cellStyle name="Normal 6" xfId="440" xr:uid="{00000000-0005-0000-0000-000029940000}"/>
    <cellStyle name="Normal 6 10" xfId="38027" xr:uid="{00000000-0005-0000-0000-00002A940000}"/>
    <cellStyle name="Normal 6 11" xfId="38028" xr:uid="{00000000-0005-0000-0000-00002B940000}"/>
    <cellStyle name="Normal 6 12" xfId="38029" xr:uid="{00000000-0005-0000-0000-00002C940000}"/>
    <cellStyle name="Normal 6 13" xfId="38030" xr:uid="{00000000-0005-0000-0000-00002D940000}"/>
    <cellStyle name="Normal 6 14" xfId="38031" xr:uid="{00000000-0005-0000-0000-00002E940000}"/>
    <cellStyle name="Normal 6 15" xfId="38032" xr:uid="{00000000-0005-0000-0000-00002F940000}"/>
    <cellStyle name="Normal 6 16" xfId="38033" xr:uid="{00000000-0005-0000-0000-000030940000}"/>
    <cellStyle name="Normal 6 17" xfId="38034" xr:uid="{00000000-0005-0000-0000-000031940000}"/>
    <cellStyle name="Normal 6 18" xfId="38035" xr:uid="{00000000-0005-0000-0000-000032940000}"/>
    <cellStyle name="Normal 6 19" xfId="38036" xr:uid="{00000000-0005-0000-0000-000033940000}"/>
    <cellStyle name="Normal 6 2" xfId="38037" xr:uid="{00000000-0005-0000-0000-000034940000}"/>
    <cellStyle name="Normal 6 2 10" xfId="38038" xr:uid="{00000000-0005-0000-0000-000035940000}"/>
    <cellStyle name="Normal 6 2 11" xfId="38039" xr:uid="{00000000-0005-0000-0000-000036940000}"/>
    <cellStyle name="Normal 6 2 12" xfId="38040" xr:uid="{00000000-0005-0000-0000-000037940000}"/>
    <cellStyle name="Normal 6 2 13" xfId="38041" xr:uid="{00000000-0005-0000-0000-000038940000}"/>
    <cellStyle name="Normal 6 2 14" xfId="38042" xr:uid="{00000000-0005-0000-0000-000039940000}"/>
    <cellStyle name="Normal 6 2 15" xfId="38043" xr:uid="{00000000-0005-0000-0000-00003A940000}"/>
    <cellStyle name="Normal 6 2 16" xfId="38044" xr:uid="{00000000-0005-0000-0000-00003B940000}"/>
    <cellStyle name="Normal 6 2 17" xfId="38045" xr:uid="{00000000-0005-0000-0000-00003C940000}"/>
    <cellStyle name="Normal 6 2 18" xfId="38046" xr:uid="{00000000-0005-0000-0000-00003D940000}"/>
    <cellStyle name="Normal 6 2 19" xfId="38047" xr:uid="{00000000-0005-0000-0000-00003E940000}"/>
    <cellStyle name="Normal 6 2 2" xfId="38048" xr:uid="{00000000-0005-0000-0000-00003F940000}"/>
    <cellStyle name="Normal 6 2 20" xfId="38049" xr:uid="{00000000-0005-0000-0000-000040940000}"/>
    <cellStyle name="Normal 6 2 21" xfId="38050" xr:uid="{00000000-0005-0000-0000-000041940000}"/>
    <cellStyle name="Normal 6 2 22" xfId="38051" xr:uid="{00000000-0005-0000-0000-000042940000}"/>
    <cellStyle name="Normal 6 2 23" xfId="38052" xr:uid="{00000000-0005-0000-0000-000043940000}"/>
    <cellStyle name="Normal 6 2 24" xfId="38053" xr:uid="{00000000-0005-0000-0000-000044940000}"/>
    <cellStyle name="Normal 6 2 25" xfId="38054" xr:uid="{00000000-0005-0000-0000-000045940000}"/>
    <cellStyle name="Normal 6 2 26" xfId="38055" xr:uid="{00000000-0005-0000-0000-000046940000}"/>
    <cellStyle name="Normal 6 2 27" xfId="38056" xr:uid="{00000000-0005-0000-0000-000047940000}"/>
    <cellStyle name="Normal 6 2 28" xfId="38057" xr:uid="{00000000-0005-0000-0000-000048940000}"/>
    <cellStyle name="Normal 6 2 29" xfId="38058" xr:uid="{00000000-0005-0000-0000-000049940000}"/>
    <cellStyle name="Normal 6 2 3" xfId="38059" xr:uid="{00000000-0005-0000-0000-00004A940000}"/>
    <cellStyle name="Normal 6 2 30" xfId="38060" xr:uid="{00000000-0005-0000-0000-00004B940000}"/>
    <cellStyle name="Normal 6 2 31" xfId="38061" xr:uid="{00000000-0005-0000-0000-00004C940000}"/>
    <cellStyle name="Normal 6 2 32" xfId="38062" xr:uid="{00000000-0005-0000-0000-00004D940000}"/>
    <cellStyle name="Normal 6 2 33" xfId="38063" xr:uid="{00000000-0005-0000-0000-00004E940000}"/>
    <cellStyle name="Normal 6 2 34" xfId="38064" xr:uid="{00000000-0005-0000-0000-00004F940000}"/>
    <cellStyle name="Normal 6 2 35" xfId="38065" xr:uid="{00000000-0005-0000-0000-000050940000}"/>
    <cellStyle name="Normal 6 2 36" xfId="38066" xr:uid="{00000000-0005-0000-0000-000051940000}"/>
    <cellStyle name="Normal 6 2 37" xfId="38067" xr:uid="{00000000-0005-0000-0000-000052940000}"/>
    <cellStyle name="Normal 6 2 38" xfId="38068" xr:uid="{00000000-0005-0000-0000-000053940000}"/>
    <cellStyle name="Normal 6 2 39" xfId="38069" xr:uid="{00000000-0005-0000-0000-000054940000}"/>
    <cellStyle name="Normal 6 2 4" xfId="38070" xr:uid="{00000000-0005-0000-0000-000055940000}"/>
    <cellStyle name="Normal 6 2 40" xfId="38071" xr:uid="{00000000-0005-0000-0000-000056940000}"/>
    <cellStyle name="Normal 6 2 41" xfId="38072" xr:uid="{00000000-0005-0000-0000-000057940000}"/>
    <cellStyle name="Normal 6 2 42" xfId="38073" xr:uid="{00000000-0005-0000-0000-000058940000}"/>
    <cellStyle name="Normal 6 2 43" xfId="38074" xr:uid="{00000000-0005-0000-0000-000059940000}"/>
    <cellStyle name="Normal 6 2 44" xfId="38075" xr:uid="{00000000-0005-0000-0000-00005A940000}"/>
    <cellStyle name="Normal 6 2 45" xfId="38076" xr:uid="{00000000-0005-0000-0000-00005B940000}"/>
    <cellStyle name="Normal 6 2 46" xfId="38077" xr:uid="{00000000-0005-0000-0000-00005C940000}"/>
    <cellStyle name="Normal 6 2 47" xfId="38078" xr:uid="{00000000-0005-0000-0000-00005D940000}"/>
    <cellStyle name="Normal 6 2 48" xfId="38079" xr:uid="{00000000-0005-0000-0000-00005E940000}"/>
    <cellStyle name="Normal 6 2 49" xfId="38080" xr:uid="{00000000-0005-0000-0000-00005F940000}"/>
    <cellStyle name="Normal 6 2 5" xfId="38081" xr:uid="{00000000-0005-0000-0000-000060940000}"/>
    <cellStyle name="Normal 6 2 50" xfId="38082" xr:uid="{00000000-0005-0000-0000-000061940000}"/>
    <cellStyle name="Normal 6 2 51" xfId="38083" xr:uid="{00000000-0005-0000-0000-000062940000}"/>
    <cellStyle name="Normal 6 2 52" xfId="38084" xr:uid="{00000000-0005-0000-0000-000063940000}"/>
    <cellStyle name="Normal 6 2 53" xfId="38085" xr:uid="{00000000-0005-0000-0000-000064940000}"/>
    <cellStyle name="Normal 6 2 54" xfId="38086" xr:uid="{00000000-0005-0000-0000-000065940000}"/>
    <cellStyle name="Normal 6 2 55" xfId="38087" xr:uid="{00000000-0005-0000-0000-000066940000}"/>
    <cellStyle name="Normal 6 2 56" xfId="38088" xr:uid="{00000000-0005-0000-0000-000067940000}"/>
    <cellStyle name="Normal 6 2 57" xfId="38089" xr:uid="{00000000-0005-0000-0000-000068940000}"/>
    <cellStyle name="Normal 6 2 58" xfId="38090" xr:uid="{00000000-0005-0000-0000-000069940000}"/>
    <cellStyle name="Normal 6 2 59" xfId="38091" xr:uid="{00000000-0005-0000-0000-00006A940000}"/>
    <cellStyle name="Normal 6 2 6" xfId="38092" xr:uid="{00000000-0005-0000-0000-00006B940000}"/>
    <cellStyle name="Normal 6 2 60" xfId="38093" xr:uid="{00000000-0005-0000-0000-00006C940000}"/>
    <cellStyle name="Normal 6 2 61" xfId="38094" xr:uid="{00000000-0005-0000-0000-00006D940000}"/>
    <cellStyle name="Normal 6 2 62" xfId="38095" xr:uid="{00000000-0005-0000-0000-00006E940000}"/>
    <cellStyle name="Normal 6 2 63" xfId="38096" xr:uid="{00000000-0005-0000-0000-00006F940000}"/>
    <cellStyle name="Normal 6 2 64" xfId="38097" xr:uid="{00000000-0005-0000-0000-000070940000}"/>
    <cellStyle name="Normal 6 2 65" xfId="38098" xr:uid="{00000000-0005-0000-0000-000071940000}"/>
    <cellStyle name="Normal 6 2 66" xfId="38099" xr:uid="{00000000-0005-0000-0000-000072940000}"/>
    <cellStyle name="Normal 6 2 67" xfId="38100" xr:uid="{00000000-0005-0000-0000-000073940000}"/>
    <cellStyle name="Normal 6 2 68" xfId="38101" xr:uid="{00000000-0005-0000-0000-000074940000}"/>
    <cellStyle name="Normal 6 2 69" xfId="38102" xr:uid="{00000000-0005-0000-0000-000075940000}"/>
    <cellStyle name="Normal 6 2 7" xfId="38103" xr:uid="{00000000-0005-0000-0000-000076940000}"/>
    <cellStyle name="Normal 6 2 70" xfId="38104" xr:uid="{00000000-0005-0000-0000-000077940000}"/>
    <cellStyle name="Normal 6 2 71" xfId="38105" xr:uid="{00000000-0005-0000-0000-000078940000}"/>
    <cellStyle name="Normal 6 2 72" xfId="38106" xr:uid="{00000000-0005-0000-0000-000079940000}"/>
    <cellStyle name="Normal 6 2 73" xfId="38107" xr:uid="{00000000-0005-0000-0000-00007A940000}"/>
    <cellStyle name="Normal 6 2 74" xfId="38108" xr:uid="{00000000-0005-0000-0000-00007B940000}"/>
    <cellStyle name="Normal 6 2 75" xfId="38109" xr:uid="{00000000-0005-0000-0000-00007C940000}"/>
    <cellStyle name="Normal 6 2 76" xfId="38110" xr:uid="{00000000-0005-0000-0000-00007D940000}"/>
    <cellStyle name="Normal 6 2 77" xfId="38111" xr:uid="{00000000-0005-0000-0000-00007E940000}"/>
    <cellStyle name="Normal 6 2 78" xfId="38112" xr:uid="{00000000-0005-0000-0000-00007F940000}"/>
    <cellStyle name="Normal 6 2 79" xfId="38113" xr:uid="{00000000-0005-0000-0000-000080940000}"/>
    <cellStyle name="Normal 6 2 8" xfId="38114" xr:uid="{00000000-0005-0000-0000-000081940000}"/>
    <cellStyle name="Normal 6 2 80" xfId="38115" xr:uid="{00000000-0005-0000-0000-000082940000}"/>
    <cellStyle name="Normal 6 2 81" xfId="38116" xr:uid="{00000000-0005-0000-0000-000083940000}"/>
    <cellStyle name="Normal 6 2 82" xfId="38117" xr:uid="{00000000-0005-0000-0000-000084940000}"/>
    <cellStyle name="Normal 6 2 83" xfId="38118" xr:uid="{00000000-0005-0000-0000-000085940000}"/>
    <cellStyle name="Normal 6 2 84" xfId="38119" xr:uid="{00000000-0005-0000-0000-000086940000}"/>
    <cellStyle name="Normal 6 2 85" xfId="38120" xr:uid="{00000000-0005-0000-0000-000087940000}"/>
    <cellStyle name="Normal 6 2 86" xfId="38121" xr:uid="{00000000-0005-0000-0000-000088940000}"/>
    <cellStyle name="Normal 6 2 9" xfId="38122" xr:uid="{00000000-0005-0000-0000-000089940000}"/>
    <cellStyle name="Normal 6 2_Xa Parametrización de Usuarios" xfId="38123" xr:uid="{00000000-0005-0000-0000-00008A940000}"/>
    <cellStyle name="Normal 6 20" xfId="38124" xr:uid="{00000000-0005-0000-0000-00008B940000}"/>
    <cellStyle name="Normal 6 21" xfId="38125" xr:uid="{00000000-0005-0000-0000-00008C940000}"/>
    <cellStyle name="Normal 6 22" xfId="38126" xr:uid="{00000000-0005-0000-0000-00008D940000}"/>
    <cellStyle name="Normal 6 23" xfId="38127" xr:uid="{00000000-0005-0000-0000-00008E940000}"/>
    <cellStyle name="Normal 6 24" xfId="38128" xr:uid="{00000000-0005-0000-0000-00008F940000}"/>
    <cellStyle name="Normal 6 25" xfId="38129" xr:uid="{00000000-0005-0000-0000-000090940000}"/>
    <cellStyle name="Normal 6 26" xfId="38130" xr:uid="{00000000-0005-0000-0000-000091940000}"/>
    <cellStyle name="Normal 6 27" xfId="38131" xr:uid="{00000000-0005-0000-0000-000092940000}"/>
    <cellStyle name="Normal 6 28" xfId="38132" xr:uid="{00000000-0005-0000-0000-000093940000}"/>
    <cellStyle name="Normal 6 29" xfId="38133" xr:uid="{00000000-0005-0000-0000-000094940000}"/>
    <cellStyle name="Normal 6 3" xfId="38134" xr:uid="{00000000-0005-0000-0000-000095940000}"/>
    <cellStyle name="Normal 6 3 10" xfId="38135" xr:uid="{00000000-0005-0000-0000-000096940000}"/>
    <cellStyle name="Normal 6 3 11" xfId="38136" xr:uid="{00000000-0005-0000-0000-000097940000}"/>
    <cellStyle name="Normal 6 3 12" xfId="38137" xr:uid="{00000000-0005-0000-0000-000098940000}"/>
    <cellStyle name="Normal 6 3 2" xfId="38138" xr:uid="{00000000-0005-0000-0000-000099940000}"/>
    <cellStyle name="Normal 6 3 3" xfId="38139" xr:uid="{00000000-0005-0000-0000-00009A940000}"/>
    <cellStyle name="Normal 6 3 4" xfId="38140" xr:uid="{00000000-0005-0000-0000-00009B940000}"/>
    <cellStyle name="Normal 6 3 5" xfId="38141" xr:uid="{00000000-0005-0000-0000-00009C940000}"/>
    <cellStyle name="Normal 6 3 6" xfId="38142" xr:uid="{00000000-0005-0000-0000-00009D940000}"/>
    <cellStyle name="Normal 6 3 7" xfId="38143" xr:uid="{00000000-0005-0000-0000-00009E940000}"/>
    <cellStyle name="Normal 6 3 8" xfId="38144" xr:uid="{00000000-0005-0000-0000-00009F940000}"/>
    <cellStyle name="Normal 6 3 9" xfId="38145" xr:uid="{00000000-0005-0000-0000-0000A0940000}"/>
    <cellStyle name="Normal 6 3_Xa Parametrización de Usuarios" xfId="38146" xr:uid="{00000000-0005-0000-0000-0000A1940000}"/>
    <cellStyle name="Normal 6 30" xfId="39521" xr:uid="{00000000-0005-0000-0000-0000A2940000}"/>
    <cellStyle name="Normal 6 4" xfId="38147" xr:uid="{00000000-0005-0000-0000-0000A3940000}"/>
    <cellStyle name="Normal 6 5" xfId="38148" xr:uid="{00000000-0005-0000-0000-0000A4940000}"/>
    <cellStyle name="Normal 6 6" xfId="38149" xr:uid="{00000000-0005-0000-0000-0000A5940000}"/>
    <cellStyle name="Normal 6 7" xfId="38150" xr:uid="{00000000-0005-0000-0000-0000A6940000}"/>
    <cellStyle name="Normal 6 8" xfId="38151" xr:uid="{00000000-0005-0000-0000-0000A7940000}"/>
    <cellStyle name="Normal 6 9" xfId="38152" xr:uid="{00000000-0005-0000-0000-0000A8940000}"/>
    <cellStyle name="Normal 60" xfId="38153" xr:uid="{00000000-0005-0000-0000-0000A9940000}"/>
    <cellStyle name="Normal 61" xfId="38154" xr:uid="{00000000-0005-0000-0000-0000AA940000}"/>
    <cellStyle name="Normal 61 2" xfId="38155" xr:uid="{00000000-0005-0000-0000-0000AB940000}"/>
    <cellStyle name="Normal 61 2 2" xfId="38156" xr:uid="{00000000-0005-0000-0000-0000AC940000}"/>
    <cellStyle name="Normal 61 2 3" xfId="38157" xr:uid="{00000000-0005-0000-0000-0000AD940000}"/>
    <cellStyle name="Normal 61 3" xfId="38158" xr:uid="{00000000-0005-0000-0000-0000AE940000}"/>
    <cellStyle name="Normal 62" xfId="38159" xr:uid="{00000000-0005-0000-0000-0000AF940000}"/>
    <cellStyle name="Normal 62 2" xfId="38160" xr:uid="{00000000-0005-0000-0000-0000B0940000}"/>
    <cellStyle name="Normal 62 3" xfId="38161" xr:uid="{00000000-0005-0000-0000-0000B1940000}"/>
    <cellStyle name="Normal 62 4" xfId="39522" xr:uid="{00000000-0005-0000-0000-0000B2940000}"/>
    <cellStyle name="Normal 63" xfId="38162" xr:uid="{00000000-0005-0000-0000-0000B3940000}"/>
    <cellStyle name="Normal 63 2" xfId="38163" xr:uid="{00000000-0005-0000-0000-0000B4940000}"/>
    <cellStyle name="Normal 63 3" xfId="38164" xr:uid="{00000000-0005-0000-0000-0000B5940000}"/>
    <cellStyle name="Normal 63 4" xfId="38165" xr:uid="{00000000-0005-0000-0000-0000B6940000}"/>
    <cellStyle name="Normal 63 5" xfId="39523" xr:uid="{00000000-0005-0000-0000-0000B7940000}"/>
    <cellStyle name="Normal 64" xfId="38166" xr:uid="{00000000-0005-0000-0000-0000B8940000}"/>
    <cellStyle name="Normal 64 2" xfId="38167" xr:uid="{00000000-0005-0000-0000-0000B9940000}"/>
    <cellStyle name="Normal 64 3" xfId="38168" xr:uid="{00000000-0005-0000-0000-0000BA940000}"/>
    <cellStyle name="Normal 64 4" xfId="38169" xr:uid="{00000000-0005-0000-0000-0000BB940000}"/>
    <cellStyle name="Normal 64 5" xfId="39524" xr:uid="{00000000-0005-0000-0000-0000BC940000}"/>
    <cellStyle name="Normal 65" xfId="38170" xr:uid="{00000000-0005-0000-0000-0000BD940000}"/>
    <cellStyle name="Normal 65 2" xfId="38171" xr:uid="{00000000-0005-0000-0000-0000BE940000}"/>
    <cellStyle name="Normal 65 3" xfId="38172" xr:uid="{00000000-0005-0000-0000-0000BF940000}"/>
    <cellStyle name="Normal 66" xfId="38173" xr:uid="{00000000-0005-0000-0000-0000C0940000}"/>
    <cellStyle name="Normal 66 2" xfId="38174" xr:uid="{00000000-0005-0000-0000-0000C1940000}"/>
    <cellStyle name="Normal 66 3" xfId="38175" xr:uid="{00000000-0005-0000-0000-0000C2940000}"/>
    <cellStyle name="Normal 66 4" xfId="39525" xr:uid="{00000000-0005-0000-0000-0000C3940000}"/>
    <cellStyle name="Normal 67" xfId="38176" xr:uid="{00000000-0005-0000-0000-0000C4940000}"/>
    <cellStyle name="Normal 67 2" xfId="38177" xr:uid="{00000000-0005-0000-0000-0000C5940000}"/>
    <cellStyle name="Normal 67 3" xfId="39526" xr:uid="{00000000-0005-0000-0000-0000C6940000}"/>
    <cellStyle name="Normal 68" xfId="38178" xr:uid="{00000000-0005-0000-0000-0000C7940000}"/>
    <cellStyle name="Normal 68 2" xfId="38179" xr:uid="{00000000-0005-0000-0000-0000C8940000}"/>
    <cellStyle name="Normal 68 3" xfId="39527" xr:uid="{00000000-0005-0000-0000-0000C9940000}"/>
    <cellStyle name="Normal 69" xfId="38180" xr:uid="{00000000-0005-0000-0000-0000CA940000}"/>
    <cellStyle name="Normal 69 2" xfId="38181" xr:uid="{00000000-0005-0000-0000-0000CB940000}"/>
    <cellStyle name="Normal 69 3" xfId="38182" xr:uid="{00000000-0005-0000-0000-0000CC940000}"/>
    <cellStyle name="Normal 69 4" xfId="39528" xr:uid="{00000000-0005-0000-0000-0000CD940000}"/>
    <cellStyle name="Normal 7" xfId="441" xr:uid="{00000000-0005-0000-0000-0000CE940000}"/>
    <cellStyle name="Normal 7 10" xfId="38183" xr:uid="{00000000-0005-0000-0000-0000CF940000}"/>
    <cellStyle name="Normal 7 11" xfId="38184" xr:uid="{00000000-0005-0000-0000-0000D0940000}"/>
    <cellStyle name="Normal 7 12" xfId="38185" xr:uid="{00000000-0005-0000-0000-0000D1940000}"/>
    <cellStyle name="Normal 7 13" xfId="38186" xr:uid="{00000000-0005-0000-0000-0000D2940000}"/>
    <cellStyle name="Normal 7 14" xfId="38187" xr:uid="{00000000-0005-0000-0000-0000D3940000}"/>
    <cellStyle name="Normal 7 15" xfId="38188" xr:uid="{00000000-0005-0000-0000-0000D4940000}"/>
    <cellStyle name="Normal 7 16" xfId="38189" xr:uid="{00000000-0005-0000-0000-0000D5940000}"/>
    <cellStyle name="Normal 7 17" xfId="38190" xr:uid="{00000000-0005-0000-0000-0000D6940000}"/>
    <cellStyle name="Normal 7 18" xfId="38191" xr:uid="{00000000-0005-0000-0000-0000D7940000}"/>
    <cellStyle name="Normal 7 19" xfId="38192" xr:uid="{00000000-0005-0000-0000-0000D8940000}"/>
    <cellStyle name="Normal 7 2" xfId="442" xr:uid="{00000000-0005-0000-0000-0000D9940000}"/>
    <cellStyle name="Normal 7 2 10" xfId="38193" xr:uid="{00000000-0005-0000-0000-0000DA940000}"/>
    <cellStyle name="Normal 7 2 11" xfId="38194" xr:uid="{00000000-0005-0000-0000-0000DB940000}"/>
    <cellStyle name="Normal 7 2 12" xfId="38195" xr:uid="{00000000-0005-0000-0000-0000DC940000}"/>
    <cellStyle name="Normal 7 2 13" xfId="38196" xr:uid="{00000000-0005-0000-0000-0000DD940000}"/>
    <cellStyle name="Normal 7 2 14" xfId="38197" xr:uid="{00000000-0005-0000-0000-0000DE940000}"/>
    <cellStyle name="Normal 7 2 15" xfId="38198" xr:uid="{00000000-0005-0000-0000-0000DF940000}"/>
    <cellStyle name="Normal 7 2 16" xfId="38199" xr:uid="{00000000-0005-0000-0000-0000E0940000}"/>
    <cellStyle name="Normal 7 2 17" xfId="38200" xr:uid="{00000000-0005-0000-0000-0000E1940000}"/>
    <cellStyle name="Normal 7 2 18" xfId="38201" xr:uid="{00000000-0005-0000-0000-0000E2940000}"/>
    <cellStyle name="Normal 7 2 19" xfId="38202" xr:uid="{00000000-0005-0000-0000-0000E3940000}"/>
    <cellStyle name="Normal 7 2 2" xfId="38203" xr:uid="{00000000-0005-0000-0000-0000E4940000}"/>
    <cellStyle name="Normal 7 2 2 2" xfId="38204" xr:uid="{00000000-0005-0000-0000-0000E5940000}"/>
    <cellStyle name="Normal 7 2 2 2 2" xfId="38205" xr:uid="{00000000-0005-0000-0000-0000E6940000}"/>
    <cellStyle name="Normal 7 2 20" xfId="38206" xr:uid="{00000000-0005-0000-0000-0000E7940000}"/>
    <cellStyle name="Normal 7 2 21" xfId="38207" xr:uid="{00000000-0005-0000-0000-0000E8940000}"/>
    <cellStyle name="Normal 7 2 22" xfId="38208" xr:uid="{00000000-0005-0000-0000-0000E9940000}"/>
    <cellStyle name="Normal 7 2 23" xfId="38209" xr:uid="{00000000-0005-0000-0000-0000EA940000}"/>
    <cellStyle name="Normal 7 2 24" xfId="38210" xr:uid="{00000000-0005-0000-0000-0000EB940000}"/>
    <cellStyle name="Normal 7 2 25" xfId="38211" xr:uid="{00000000-0005-0000-0000-0000EC940000}"/>
    <cellStyle name="Normal 7 2 26" xfId="38212" xr:uid="{00000000-0005-0000-0000-0000ED940000}"/>
    <cellStyle name="Normal 7 2 27" xfId="38213" xr:uid="{00000000-0005-0000-0000-0000EE940000}"/>
    <cellStyle name="Normal 7 2 28" xfId="38214" xr:uid="{00000000-0005-0000-0000-0000EF940000}"/>
    <cellStyle name="Normal 7 2 29" xfId="38215" xr:uid="{00000000-0005-0000-0000-0000F0940000}"/>
    <cellStyle name="Normal 7 2 3" xfId="38216" xr:uid="{00000000-0005-0000-0000-0000F1940000}"/>
    <cellStyle name="Normal 7 2 30" xfId="38217" xr:uid="{00000000-0005-0000-0000-0000F2940000}"/>
    <cellStyle name="Normal 7 2 31" xfId="38218" xr:uid="{00000000-0005-0000-0000-0000F3940000}"/>
    <cellStyle name="Normal 7 2 32" xfId="38219" xr:uid="{00000000-0005-0000-0000-0000F4940000}"/>
    <cellStyle name="Normal 7 2 33" xfId="38220" xr:uid="{00000000-0005-0000-0000-0000F5940000}"/>
    <cellStyle name="Normal 7 2 34" xfId="38221" xr:uid="{00000000-0005-0000-0000-0000F6940000}"/>
    <cellStyle name="Normal 7 2 35" xfId="38222" xr:uid="{00000000-0005-0000-0000-0000F7940000}"/>
    <cellStyle name="Normal 7 2 36" xfId="38223" xr:uid="{00000000-0005-0000-0000-0000F8940000}"/>
    <cellStyle name="Normal 7 2 37" xfId="38224" xr:uid="{00000000-0005-0000-0000-0000F9940000}"/>
    <cellStyle name="Normal 7 2 38" xfId="38225" xr:uid="{00000000-0005-0000-0000-0000FA940000}"/>
    <cellStyle name="Normal 7 2 39" xfId="38226" xr:uid="{00000000-0005-0000-0000-0000FB940000}"/>
    <cellStyle name="Normal 7 2 4" xfId="38227" xr:uid="{00000000-0005-0000-0000-0000FC940000}"/>
    <cellStyle name="Normal 7 2 40" xfId="38228" xr:uid="{00000000-0005-0000-0000-0000FD940000}"/>
    <cellStyle name="Normal 7 2 41" xfId="38229" xr:uid="{00000000-0005-0000-0000-0000FE940000}"/>
    <cellStyle name="Normal 7 2 42" xfId="38230" xr:uid="{00000000-0005-0000-0000-0000FF940000}"/>
    <cellStyle name="Normal 7 2 43" xfId="38231" xr:uid="{00000000-0005-0000-0000-000000950000}"/>
    <cellStyle name="Normal 7 2 44" xfId="38232" xr:uid="{00000000-0005-0000-0000-000001950000}"/>
    <cellStyle name="Normal 7 2 45" xfId="38233" xr:uid="{00000000-0005-0000-0000-000002950000}"/>
    <cellStyle name="Normal 7 2 46" xfId="38234" xr:uid="{00000000-0005-0000-0000-000003950000}"/>
    <cellStyle name="Normal 7 2 47" xfId="38235" xr:uid="{00000000-0005-0000-0000-000004950000}"/>
    <cellStyle name="Normal 7 2 48" xfId="38236" xr:uid="{00000000-0005-0000-0000-000005950000}"/>
    <cellStyle name="Normal 7 2 49" xfId="38237" xr:uid="{00000000-0005-0000-0000-000006950000}"/>
    <cellStyle name="Normal 7 2 5" xfId="38238" xr:uid="{00000000-0005-0000-0000-000007950000}"/>
    <cellStyle name="Normal 7 2 50" xfId="38239" xr:uid="{00000000-0005-0000-0000-000008950000}"/>
    <cellStyle name="Normal 7 2 51" xfId="38240" xr:uid="{00000000-0005-0000-0000-000009950000}"/>
    <cellStyle name="Normal 7 2 52" xfId="38241" xr:uid="{00000000-0005-0000-0000-00000A950000}"/>
    <cellStyle name="Normal 7 2 53" xfId="38242" xr:uid="{00000000-0005-0000-0000-00000B950000}"/>
    <cellStyle name="Normal 7 2 54" xfId="38243" xr:uid="{00000000-0005-0000-0000-00000C950000}"/>
    <cellStyle name="Normal 7 2 55" xfId="38244" xr:uid="{00000000-0005-0000-0000-00000D950000}"/>
    <cellStyle name="Normal 7 2 56" xfId="38245" xr:uid="{00000000-0005-0000-0000-00000E950000}"/>
    <cellStyle name="Normal 7 2 57" xfId="38246" xr:uid="{00000000-0005-0000-0000-00000F950000}"/>
    <cellStyle name="Normal 7 2 58" xfId="38247" xr:uid="{00000000-0005-0000-0000-000010950000}"/>
    <cellStyle name="Normal 7 2 59" xfId="38248" xr:uid="{00000000-0005-0000-0000-000011950000}"/>
    <cellStyle name="Normal 7 2 6" xfId="38249" xr:uid="{00000000-0005-0000-0000-000012950000}"/>
    <cellStyle name="Normal 7 2 60" xfId="38250" xr:uid="{00000000-0005-0000-0000-000013950000}"/>
    <cellStyle name="Normal 7 2 61" xfId="38251" xr:uid="{00000000-0005-0000-0000-000014950000}"/>
    <cellStyle name="Normal 7 2 62" xfId="38252" xr:uid="{00000000-0005-0000-0000-000015950000}"/>
    <cellStyle name="Normal 7 2 63" xfId="38253" xr:uid="{00000000-0005-0000-0000-000016950000}"/>
    <cellStyle name="Normal 7 2 64" xfId="38254" xr:uid="{00000000-0005-0000-0000-000017950000}"/>
    <cellStyle name="Normal 7 2 65" xfId="38255" xr:uid="{00000000-0005-0000-0000-000018950000}"/>
    <cellStyle name="Normal 7 2 66" xfId="38256" xr:uid="{00000000-0005-0000-0000-000019950000}"/>
    <cellStyle name="Normal 7 2 67" xfId="38257" xr:uid="{00000000-0005-0000-0000-00001A950000}"/>
    <cellStyle name="Normal 7 2 68" xfId="38258" xr:uid="{00000000-0005-0000-0000-00001B950000}"/>
    <cellStyle name="Normal 7 2 69" xfId="38259" xr:uid="{00000000-0005-0000-0000-00001C950000}"/>
    <cellStyle name="Normal 7 2 7" xfId="38260" xr:uid="{00000000-0005-0000-0000-00001D950000}"/>
    <cellStyle name="Normal 7 2 70" xfId="38261" xr:uid="{00000000-0005-0000-0000-00001E950000}"/>
    <cellStyle name="Normal 7 2 71" xfId="38262" xr:uid="{00000000-0005-0000-0000-00001F950000}"/>
    <cellStyle name="Normal 7 2 72" xfId="38263" xr:uid="{00000000-0005-0000-0000-000020950000}"/>
    <cellStyle name="Normal 7 2 73" xfId="38264" xr:uid="{00000000-0005-0000-0000-000021950000}"/>
    <cellStyle name="Normal 7 2 74" xfId="38265" xr:uid="{00000000-0005-0000-0000-000022950000}"/>
    <cellStyle name="Normal 7 2 75" xfId="38266" xr:uid="{00000000-0005-0000-0000-000023950000}"/>
    <cellStyle name="Normal 7 2 76" xfId="38267" xr:uid="{00000000-0005-0000-0000-000024950000}"/>
    <cellStyle name="Normal 7 2 77" xfId="38268" xr:uid="{00000000-0005-0000-0000-000025950000}"/>
    <cellStyle name="Normal 7 2 78" xfId="38269" xr:uid="{00000000-0005-0000-0000-000026950000}"/>
    <cellStyle name="Normal 7 2 79" xfId="38270" xr:uid="{00000000-0005-0000-0000-000027950000}"/>
    <cellStyle name="Normal 7 2 8" xfId="38271" xr:uid="{00000000-0005-0000-0000-000028950000}"/>
    <cellStyle name="Normal 7 2 80" xfId="38272" xr:uid="{00000000-0005-0000-0000-000029950000}"/>
    <cellStyle name="Normal 7 2 81" xfId="38273" xr:uid="{00000000-0005-0000-0000-00002A950000}"/>
    <cellStyle name="Normal 7 2 9" xfId="38274" xr:uid="{00000000-0005-0000-0000-00002B950000}"/>
    <cellStyle name="Normal 7 2_Enlaces" xfId="38275" xr:uid="{00000000-0005-0000-0000-00002C950000}"/>
    <cellStyle name="Normal 7 20" xfId="38276" xr:uid="{00000000-0005-0000-0000-00002D950000}"/>
    <cellStyle name="Normal 7 21" xfId="38277" xr:uid="{00000000-0005-0000-0000-00002E950000}"/>
    <cellStyle name="Normal 7 22" xfId="38278" xr:uid="{00000000-0005-0000-0000-00002F950000}"/>
    <cellStyle name="Normal 7 23" xfId="38279" xr:uid="{00000000-0005-0000-0000-000030950000}"/>
    <cellStyle name="Normal 7 24" xfId="38280" xr:uid="{00000000-0005-0000-0000-000031950000}"/>
    <cellStyle name="Normal 7 25" xfId="38281" xr:uid="{00000000-0005-0000-0000-000032950000}"/>
    <cellStyle name="Normal 7 26" xfId="38282" xr:uid="{00000000-0005-0000-0000-000033950000}"/>
    <cellStyle name="Normal 7 27" xfId="38283" xr:uid="{00000000-0005-0000-0000-000034950000}"/>
    <cellStyle name="Normal 7 28" xfId="38284" xr:uid="{00000000-0005-0000-0000-000035950000}"/>
    <cellStyle name="Normal 7 29" xfId="38285" xr:uid="{00000000-0005-0000-0000-000036950000}"/>
    <cellStyle name="Normal 7 3" xfId="38286" xr:uid="{00000000-0005-0000-0000-000037950000}"/>
    <cellStyle name="Normal 7 3 2" xfId="38287" xr:uid="{00000000-0005-0000-0000-000038950000}"/>
    <cellStyle name="Normal 7 3 3" xfId="38288" xr:uid="{00000000-0005-0000-0000-000039950000}"/>
    <cellStyle name="Normal 7 3 4" xfId="38289" xr:uid="{00000000-0005-0000-0000-00003A950000}"/>
    <cellStyle name="Normal 7 3 4 2" xfId="38290" xr:uid="{00000000-0005-0000-0000-00003B950000}"/>
    <cellStyle name="Normal 7 3 4 2 2" xfId="38291" xr:uid="{00000000-0005-0000-0000-00003C950000}"/>
    <cellStyle name="Normal 7 3 4 3" xfId="38292" xr:uid="{00000000-0005-0000-0000-00003D950000}"/>
    <cellStyle name="Normal 7 3 5" xfId="38293" xr:uid="{00000000-0005-0000-0000-00003E950000}"/>
    <cellStyle name="Normal 7 3 6" xfId="38294" xr:uid="{00000000-0005-0000-0000-00003F950000}"/>
    <cellStyle name="Normal 7 3 7" xfId="38295" xr:uid="{00000000-0005-0000-0000-000040950000}"/>
    <cellStyle name="Normal 7 3 7 2" xfId="38296" xr:uid="{00000000-0005-0000-0000-000041950000}"/>
    <cellStyle name="Normal 7 3_Implem" xfId="38297" xr:uid="{00000000-0005-0000-0000-000042950000}"/>
    <cellStyle name="Normal 7 30" xfId="38298" xr:uid="{00000000-0005-0000-0000-000043950000}"/>
    <cellStyle name="Normal 7 30 2" xfId="38299" xr:uid="{00000000-0005-0000-0000-000044950000}"/>
    <cellStyle name="Normal 7 31" xfId="38300" xr:uid="{00000000-0005-0000-0000-000045950000}"/>
    <cellStyle name="Normal 7 32" xfId="38301" xr:uid="{00000000-0005-0000-0000-000046950000}"/>
    <cellStyle name="Normal 7 33" xfId="38302" xr:uid="{00000000-0005-0000-0000-000047950000}"/>
    <cellStyle name="Normal 7 34" xfId="38303" xr:uid="{00000000-0005-0000-0000-000048950000}"/>
    <cellStyle name="Normal 7 35" xfId="38304" xr:uid="{00000000-0005-0000-0000-000049950000}"/>
    <cellStyle name="Normal 7 36" xfId="38305" xr:uid="{00000000-0005-0000-0000-00004A950000}"/>
    <cellStyle name="Normal 7 37" xfId="38306" xr:uid="{00000000-0005-0000-0000-00004B950000}"/>
    <cellStyle name="Normal 7 38" xfId="38307" xr:uid="{00000000-0005-0000-0000-00004C950000}"/>
    <cellStyle name="Normal 7 39" xfId="38308" xr:uid="{00000000-0005-0000-0000-00004D950000}"/>
    <cellStyle name="Normal 7 4" xfId="443" xr:uid="{00000000-0005-0000-0000-00004E950000}"/>
    <cellStyle name="Normal 7 4 2" xfId="38309" xr:uid="{00000000-0005-0000-0000-00004F950000}"/>
    <cellStyle name="Normal 7 40" xfId="38310" xr:uid="{00000000-0005-0000-0000-000050950000}"/>
    <cellStyle name="Normal 7 41" xfId="38311" xr:uid="{00000000-0005-0000-0000-000051950000}"/>
    <cellStyle name="Normal 7 42" xfId="38312" xr:uid="{00000000-0005-0000-0000-000052950000}"/>
    <cellStyle name="Normal 7 43" xfId="38313" xr:uid="{00000000-0005-0000-0000-000053950000}"/>
    <cellStyle name="Normal 7 44" xfId="38314" xr:uid="{00000000-0005-0000-0000-000054950000}"/>
    <cellStyle name="Normal 7 45" xfId="38315" xr:uid="{00000000-0005-0000-0000-000055950000}"/>
    <cellStyle name="Normal 7 46" xfId="38316" xr:uid="{00000000-0005-0000-0000-000056950000}"/>
    <cellStyle name="Normal 7 5" xfId="38317" xr:uid="{00000000-0005-0000-0000-000057950000}"/>
    <cellStyle name="Normal 7 6" xfId="38318" xr:uid="{00000000-0005-0000-0000-000058950000}"/>
    <cellStyle name="Normal 7 7" xfId="38319" xr:uid="{00000000-0005-0000-0000-000059950000}"/>
    <cellStyle name="Normal 7 8" xfId="38320" xr:uid="{00000000-0005-0000-0000-00005A950000}"/>
    <cellStyle name="Normal 7 9" xfId="38321" xr:uid="{00000000-0005-0000-0000-00005B950000}"/>
    <cellStyle name="Normal 70" xfId="38322" xr:uid="{00000000-0005-0000-0000-00005C950000}"/>
    <cellStyle name="Normal 70 2" xfId="38323" xr:uid="{00000000-0005-0000-0000-00005D950000}"/>
    <cellStyle name="Normal 71" xfId="38324" xr:uid="{00000000-0005-0000-0000-00005E950000}"/>
    <cellStyle name="Normal 71 2" xfId="38325" xr:uid="{00000000-0005-0000-0000-00005F950000}"/>
    <cellStyle name="Normal 72" xfId="38326" xr:uid="{00000000-0005-0000-0000-000060950000}"/>
    <cellStyle name="Normal 72 2" xfId="38327" xr:uid="{00000000-0005-0000-0000-000061950000}"/>
    <cellStyle name="Normal 72 3" xfId="38328" xr:uid="{00000000-0005-0000-0000-000062950000}"/>
    <cellStyle name="Normal 72 4" xfId="39529" xr:uid="{00000000-0005-0000-0000-000063950000}"/>
    <cellStyle name="Normal 73" xfId="38329" xr:uid="{00000000-0005-0000-0000-000064950000}"/>
    <cellStyle name="Normal 73 2" xfId="38330" xr:uid="{00000000-0005-0000-0000-000065950000}"/>
    <cellStyle name="Normal 74" xfId="38331" xr:uid="{00000000-0005-0000-0000-000066950000}"/>
    <cellStyle name="Normal 74 2" xfId="38332" xr:uid="{00000000-0005-0000-0000-000067950000}"/>
    <cellStyle name="Normal 75" xfId="38333" xr:uid="{00000000-0005-0000-0000-000068950000}"/>
    <cellStyle name="Normal 75 2" xfId="38334" xr:uid="{00000000-0005-0000-0000-000069950000}"/>
    <cellStyle name="Normal 75 3" xfId="38335" xr:uid="{00000000-0005-0000-0000-00006A950000}"/>
    <cellStyle name="Normal 75 4" xfId="39530" xr:uid="{00000000-0005-0000-0000-00006B950000}"/>
    <cellStyle name="Normal 76" xfId="38336" xr:uid="{00000000-0005-0000-0000-00006C950000}"/>
    <cellStyle name="Normal 76 2" xfId="38337" xr:uid="{00000000-0005-0000-0000-00006D950000}"/>
    <cellStyle name="Normal 76 3" xfId="38338" xr:uid="{00000000-0005-0000-0000-00006E950000}"/>
    <cellStyle name="Normal 76 4" xfId="39531" xr:uid="{00000000-0005-0000-0000-00006F950000}"/>
    <cellStyle name="Normal 77" xfId="38339" xr:uid="{00000000-0005-0000-0000-000070950000}"/>
    <cellStyle name="Normal 77 2" xfId="38340" xr:uid="{00000000-0005-0000-0000-000071950000}"/>
    <cellStyle name="Normal 77 3" xfId="38341" xr:uid="{00000000-0005-0000-0000-000072950000}"/>
    <cellStyle name="Normal 77 4" xfId="39532" xr:uid="{00000000-0005-0000-0000-000073950000}"/>
    <cellStyle name="Normal 78" xfId="38342" xr:uid="{00000000-0005-0000-0000-000074950000}"/>
    <cellStyle name="Normal 78 2" xfId="38343" xr:uid="{00000000-0005-0000-0000-000075950000}"/>
    <cellStyle name="Normal 79" xfId="38344" xr:uid="{00000000-0005-0000-0000-000076950000}"/>
    <cellStyle name="Normal 79 2" xfId="38345" xr:uid="{00000000-0005-0000-0000-000077950000}"/>
    <cellStyle name="Normal 8" xfId="444" xr:uid="{00000000-0005-0000-0000-000078950000}"/>
    <cellStyle name="Normal 8 2" xfId="445" xr:uid="{00000000-0005-0000-0000-000079950000}"/>
    <cellStyle name="Normal 8 2 2" xfId="38347" xr:uid="{00000000-0005-0000-0000-00007A950000}"/>
    <cellStyle name="Normal 8 2 2 2" xfId="38348" xr:uid="{00000000-0005-0000-0000-00007B950000}"/>
    <cellStyle name="Normal 8 2 3" xfId="38349" xr:uid="{00000000-0005-0000-0000-00007C950000}"/>
    <cellStyle name="Normal 8 2 3 2" xfId="38350" xr:uid="{00000000-0005-0000-0000-00007D950000}"/>
    <cellStyle name="Normal 8 2 4" xfId="38346" xr:uid="{00000000-0005-0000-0000-00007E950000}"/>
    <cellStyle name="Normal 8 3" xfId="38351" xr:uid="{00000000-0005-0000-0000-00007F950000}"/>
    <cellStyle name="Normal 8 4" xfId="38352" xr:uid="{00000000-0005-0000-0000-000080950000}"/>
    <cellStyle name="Normal 8 5" xfId="38353" xr:uid="{00000000-0005-0000-0000-000081950000}"/>
    <cellStyle name="Normal 8 6" xfId="38354" xr:uid="{00000000-0005-0000-0000-000082950000}"/>
    <cellStyle name="Normal 8 7" xfId="38355" xr:uid="{00000000-0005-0000-0000-000083950000}"/>
    <cellStyle name="Normal 8 8" xfId="38356" xr:uid="{00000000-0005-0000-0000-000084950000}"/>
    <cellStyle name="Normal 8 8 2" xfId="38357" xr:uid="{00000000-0005-0000-0000-000085950000}"/>
    <cellStyle name="Normal 80" xfId="38358" xr:uid="{00000000-0005-0000-0000-000086950000}"/>
    <cellStyle name="Normal 80 2" xfId="38359" xr:uid="{00000000-0005-0000-0000-000087950000}"/>
    <cellStyle name="Normal 80 3" xfId="38360" xr:uid="{00000000-0005-0000-0000-000088950000}"/>
    <cellStyle name="Normal 80 4" xfId="39533" xr:uid="{00000000-0005-0000-0000-000089950000}"/>
    <cellStyle name="Normal 81" xfId="446" xr:uid="{00000000-0005-0000-0000-00008A950000}"/>
    <cellStyle name="Normal 81 2" xfId="38362" xr:uid="{00000000-0005-0000-0000-00008B950000}"/>
    <cellStyle name="Normal 81 3" xfId="39534" xr:uid="{00000000-0005-0000-0000-00008C950000}"/>
    <cellStyle name="Normal 81 4" xfId="38361" xr:uid="{00000000-0005-0000-0000-00008D950000}"/>
    <cellStyle name="Normal 82" xfId="38363" xr:uid="{00000000-0005-0000-0000-00008E950000}"/>
    <cellStyle name="Normal 82 2" xfId="38364" xr:uid="{00000000-0005-0000-0000-00008F950000}"/>
    <cellStyle name="Normal 83" xfId="38365" xr:uid="{00000000-0005-0000-0000-000090950000}"/>
    <cellStyle name="Normal 83 2" xfId="38366" xr:uid="{00000000-0005-0000-0000-000091950000}"/>
    <cellStyle name="Normal 83 3" xfId="38367" xr:uid="{00000000-0005-0000-0000-000092950000}"/>
    <cellStyle name="Normal 83 4" xfId="39535" xr:uid="{00000000-0005-0000-0000-000093950000}"/>
    <cellStyle name="Normal 84" xfId="38368" xr:uid="{00000000-0005-0000-0000-000094950000}"/>
    <cellStyle name="Normal 84 2" xfId="38369" xr:uid="{00000000-0005-0000-0000-000095950000}"/>
    <cellStyle name="Normal 85" xfId="38370" xr:uid="{00000000-0005-0000-0000-000096950000}"/>
    <cellStyle name="Normal 85 2" xfId="38371" xr:uid="{00000000-0005-0000-0000-000097950000}"/>
    <cellStyle name="Normal 85 3" xfId="38372" xr:uid="{00000000-0005-0000-0000-000098950000}"/>
    <cellStyle name="Normal 86" xfId="38373" xr:uid="{00000000-0005-0000-0000-000099950000}"/>
    <cellStyle name="Normal 86 2" xfId="38374" xr:uid="{00000000-0005-0000-0000-00009A950000}"/>
    <cellStyle name="Normal 86 3" xfId="38375" xr:uid="{00000000-0005-0000-0000-00009B950000}"/>
    <cellStyle name="Normal 86 4" xfId="39536" xr:uid="{00000000-0005-0000-0000-00009C950000}"/>
    <cellStyle name="Normal 87" xfId="38376" xr:uid="{00000000-0005-0000-0000-00009D950000}"/>
    <cellStyle name="Normal 87 2" xfId="38377" xr:uid="{00000000-0005-0000-0000-00009E950000}"/>
    <cellStyle name="Normal 88" xfId="38378" xr:uid="{00000000-0005-0000-0000-00009F950000}"/>
    <cellStyle name="Normal 88 2" xfId="38379" xr:uid="{00000000-0005-0000-0000-0000A0950000}"/>
    <cellStyle name="Normal 88 3" xfId="38380" xr:uid="{00000000-0005-0000-0000-0000A1950000}"/>
    <cellStyle name="Normal 88 4" xfId="39537" xr:uid="{00000000-0005-0000-0000-0000A2950000}"/>
    <cellStyle name="Normal 89" xfId="38381" xr:uid="{00000000-0005-0000-0000-0000A3950000}"/>
    <cellStyle name="Normal 89 2" xfId="38382" xr:uid="{00000000-0005-0000-0000-0000A4950000}"/>
    <cellStyle name="Normal 9" xfId="447" xr:uid="{00000000-0005-0000-0000-0000A5950000}"/>
    <cellStyle name="Normal 9 10" xfId="38384" xr:uid="{00000000-0005-0000-0000-0000A6950000}"/>
    <cellStyle name="Normal 9 11" xfId="38385" xr:uid="{00000000-0005-0000-0000-0000A7950000}"/>
    <cellStyle name="Normal 9 12" xfId="38386" xr:uid="{00000000-0005-0000-0000-0000A8950000}"/>
    <cellStyle name="Normal 9 13" xfId="38387" xr:uid="{00000000-0005-0000-0000-0000A9950000}"/>
    <cellStyle name="Normal 9 14" xfId="38388" xr:uid="{00000000-0005-0000-0000-0000AA950000}"/>
    <cellStyle name="Normal 9 15" xfId="38389" xr:uid="{00000000-0005-0000-0000-0000AB950000}"/>
    <cellStyle name="Normal 9 16" xfId="38390" xr:uid="{00000000-0005-0000-0000-0000AC950000}"/>
    <cellStyle name="Normal 9 17" xfId="38391" xr:uid="{00000000-0005-0000-0000-0000AD950000}"/>
    <cellStyle name="Normal 9 18" xfId="38392" xr:uid="{00000000-0005-0000-0000-0000AE950000}"/>
    <cellStyle name="Normal 9 19" xfId="38393" xr:uid="{00000000-0005-0000-0000-0000AF950000}"/>
    <cellStyle name="Normal 9 2" xfId="38394" xr:uid="{00000000-0005-0000-0000-0000B0950000}"/>
    <cellStyle name="Normal 9 2 10" xfId="38395" xr:uid="{00000000-0005-0000-0000-0000B1950000}"/>
    <cellStyle name="Normal 9 2 11" xfId="38396" xr:uid="{00000000-0005-0000-0000-0000B2950000}"/>
    <cellStyle name="Normal 9 2 12" xfId="38397" xr:uid="{00000000-0005-0000-0000-0000B3950000}"/>
    <cellStyle name="Normal 9 2 13" xfId="38398" xr:uid="{00000000-0005-0000-0000-0000B4950000}"/>
    <cellStyle name="Normal 9 2 14" xfId="38399" xr:uid="{00000000-0005-0000-0000-0000B5950000}"/>
    <cellStyle name="Normal 9 2 15" xfId="38400" xr:uid="{00000000-0005-0000-0000-0000B6950000}"/>
    <cellStyle name="Normal 9 2 16" xfId="38401" xr:uid="{00000000-0005-0000-0000-0000B7950000}"/>
    <cellStyle name="Normal 9 2 17" xfId="38402" xr:uid="{00000000-0005-0000-0000-0000B8950000}"/>
    <cellStyle name="Normal 9 2 18" xfId="38403" xr:uid="{00000000-0005-0000-0000-0000B9950000}"/>
    <cellStyle name="Normal 9 2 19" xfId="38404" xr:uid="{00000000-0005-0000-0000-0000BA950000}"/>
    <cellStyle name="Normal 9 2 2" xfId="38405" xr:uid="{00000000-0005-0000-0000-0000BB950000}"/>
    <cellStyle name="Normal 9 2 2 2" xfId="38406" xr:uid="{00000000-0005-0000-0000-0000BC950000}"/>
    <cellStyle name="Normal 9 2 2 2 2" xfId="38407" xr:uid="{00000000-0005-0000-0000-0000BD950000}"/>
    <cellStyle name="Normal 9 2 20" xfId="38408" xr:uid="{00000000-0005-0000-0000-0000BE950000}"/>
    <cellStyle name="Normal 9 2 21" xfId="38409" xr:uid="{00000000-0005-0000-0000-0000BF950000}"/>
    <cellStyle name="Normal 9 2 22" xfId="38410" xr:uid="{00000000-0005-0000-0000-0000C0950000}"/>
    <cellStyle name="Normal 9 2 23" xfId="38411" xr:uid="{00000000-0005-0000-0000-0000C1950000}"/>
    <cellStyle name="Normal 9 2 24" xfId="38412" xr:uid="{00000000-0005-0000-0000-0000C2950000}"/>
    <cellStyle name="Normal 9 2 25" xfId="38413" xr:uid="{00000000-0005-0000-0000-0000C3950000}"/>
    <cellStyle name="Normal 9 2 26" xfId="38414" xr:uid="{00000000-0005-0000-0000-0000C4950000}"/>
    <cellStyle name="Normal 9 2 27" xfId="38415" xr:uid="{00000000-0005-0000-0000-0000C5950000}"/>
    <cellStyle name="Normal 9 2 28" xfId="38416" xr:uid="{00000000-0005-0000-0000-0000C6950000}"/>
    <cellStyle name="Normal 9 2 29" xfId="38417" xr:uid="{00000000-0005-0000-0000-0000C7950000}"/>
    <cellStyle name="Normal 9 2 3" xfId="38418" xr:uid="{00000000-0005-0000-0000-0000C8950000}"/>
    <cellStyle name="Normal 9 2 30" xfId="38419" xr:uid="{00000000-0005-0000-0000-0000C9950000}"/>
    <cellStyle name="Normal 9 2 31" xfId="38420" xr:uid="{00000000-0005-0000-0000-0000CA950000}"/>
    <cellStyle name="Normal 9 2 32" xfId="38421" xr:uid="{00000000-0005-0000-0000-0000CB950000}"/>
    <cellStyle name="Normal 9 2 33" xfId="38422" xr:uid="{00000000-0005-0000-0000-0000CC950000}"/>
    <cellStyle name="Normal 9 2 34" xfId="38423" xr:uid="{00000000-0005-0000-0000-0000CD950000}"/>
    <cellStyle name="Normal 9 2 35" xfId="38424" xr:uid="{00000000-0005-0000-0000-0000CE950000}"/>
    <cellStyle name="Normal 9 2 36" xfId="38425" xr:uid="{00000000-0005-0000-0000-0000CF950000}"/>
    <cellStyle name="Normal 9 2 37" xfId="38426" xr:uid="{00000000-0005-0000-0000-0000D0950000}"/>
    <cellStyle name="Normal 9 2 38" xfId="38427" xr:uid="{00000000-0005-0000-0000-0000D1950000}"/>
    <cellStyle name="Normal 9 2 39" xfId="38428" xr:uid="{00000000-0005-0000-0000-0000D2950000}"/>
    <cellStyle name="Normal 9 2 4" xfId="38429" xr:uid="{00000000-0005-0000-0000-0000D3950000}"/>
    <cellStyle name="Normal 9 2 40" xfId="38430" xr:uid="{00000000-0005-0000-0000-0000D4950000}"/>
    <cellStyle name="Normal 9 2 41" xfId="38431" xr:uid="{00000000-0005-0000-0000-0000D5950000}"/>
    <cellStyle name="Normal 9 2 42" xfId="38432" xr:uid="{00000000-0005-0000-0000-0000D6950000}"/>
    <cellStyle name="Normal 9 2 43" xfId="38433" xr:uid="{00000000-0005-0000-0000-0000D7950000}"/>
    <cellStyle name="Normal 9 2 44" xfId="38434" xr:uid="{00000000-0005-0000-0000-0000D8950000}"/>
    <cellStyle name="Normal 9 2 45" xfId="38435" xr:uid="{00000000-0005-0000-0000-0000D9950000}"/>
    <cellStyle name="Normal 9 2 46" xfId="38436" xr:uid="{00000000-0005-0000-0000-0000DA950000}"/>
    <cellStyle name="Normal 9 2 47" xfId="38437" xr:uid="{00000000-0005-0000-0000-0000DB950000}"/>
    <cellStyle name="Normal 9 2 48" xfId="38438" xr:uid="{00000000-0005-0000-0000-0000DC950000}"/>
    <cellStyle name="Normal 9 2 49" xfId="38439" xr:uid="{00000000-0005-0000-0000-0000DD950000}"/>
    <cellStyle name="Normal 9 2 5" xfId="38440" xr:uid="{00000000-0005-0000-0000-0000DE950000}"/>
    <cellStyle name="Normal 9 2 50" xfId="38441" xr:uid="{00000000-0005-0000-0000-0000DF950000}"/>
    <cellStyle name="Normal 9 2 51" xfId="38442" xr:uid="{00000000-0005-0000-0000-0000E0950000}"/>
    <cellStyle name="Normal 9 2 52" xfId="38443" xr:uid="{00000000-0005-0000-0000-0000E1950000}"/>
    <cellStyle name="Normal 9 2 53" xfId="38444" xr:uid="{00000000-0005-0000-0000-0000E2950000}"/>
    <cellStyle name="Normal 9 2 54" xfId="38445" xr:uid="{00000000-0005-0000-0000-0000E3950000}"/>
    <cellStyle name="Normal 9 2 55" xfId="38446" xr:uid="{00000000-0005-0000-0000-0000E4950000}"/>
    <cellStyle name="Normal 9 2 56" xfId="38447" xr:uid="{00000000-0005-0000-0000-0000E5950000}"/>
    <cellStyle name="Normal 9 2 57" xfId="38448" xr:uid="{00000000-0005-0000-0000-0000E6950000}"/>
    <cellStyle name="Normal 9 2 58" xfId="38449" xr:uid="{00000000-0005-0000-0000-0000E7950000}"/>
    <cellStyle name="Normal 9 2 59" xfId="38450" xr:uid="{00000000-0005-0000-0000-0000E8950000}"/>
    <cellStyle name="Normal 9 2 6" xfId="38451" xr:uid="{00000000-0005-0000-0000-0000E9950000}"/>
    <cellStyle name="Normal 9 2 60" xfId="38452" xr:uid="{00000000-0005-0000-0000-0000EA950000}"/>
    <cellStyle name="Normal 9 2 61" xfId="38453" xr:uid="{00000000-0005-0000-0000-0000EB950000}"/>
    <cellStyle name="Normal 9 2 62" xfId="38454" xr:uid="{00000000-0005-0000-0000-0000EC950000}"/>
    <cellStyle name="Normal 9 2 63" xfId="38455" xr:uid="{00000000-0005-0000-0000-0000ED950000}"/>
    <cellStyle name="Normal 9 2 64" xfId="38456" xr:uid="{00000000-0005-0000-0000-0000EE950000}"/>
    <cellStyle name="Normal 9 2 65" xfId="38457" xr:uid="{00000000-0005-0000-0000-0000EF950000}"/>
    <cellStyle name="Normal 9 2 66" xfId="38458" xr:uid="{00000000-0005-0000-0000-0000F0950000}"/>
    <cellStyle name="Normal 9 2 67" xfId="38459" xr:uid="{00000000-0005-0000-0000-0000F1950000}"/>
    <cellStyle name="Normal 9 2 68" xfId="38460" xr:uid="{00000000-0005-0000-0000-0000F2950000}"/>
    <cellStyle name="Normal 9 2 69" xfId="38461" xr:uid="{00000000-0005-0000-0000-0000F3950000}"/>
    <cellStyle name="Normal 9 2 7" xfId="38462" xr:uid="{00000000-0005-0000-0000-0000F4950000}"/>
    <cellStyle name="Normal 9 2 70" xfId="38463" xr:uid="{00000000-0005-0000-0000-0000F5950000}"/>
    <cellStyle name="Normal 9 2 71" xfId="38464" xr:uid="{00000000-0005-0000-0000-0000F6950000}"/>
    <cellStyle name="Normal 9 2 72" xfId="38465" xr:uid="{00000000-0005-0000-0000-0000F7950000}"/>
    <cellStyle name="Normal 9 2 73" xfId="38466" xr:uid="{00000000-0005-0000-0000-0000F8950000}"/>
    <cellStyle name="Normal 9 2 74" xfId="38467" xr:uid="{00000000-0005-0000-0000-0000F9950000}"/>
    <cellStyle name="Normal 9 2 75" xfId="38468" xr:uid="{00000000-0005-0000-0000-0000FA950000}"/>
    <cellStyle name="Normal 9 2 76" xfId="38469" xr:uid="{00000000-0005-0000-0000-0000FB950000}"/>
    <cellStyle name="Normal 9 2 77" xfId="38470" xr:uid="{00000000-0005-0000-0000-0000FC950000}"/>
    <cellStyle name="Normal 9 2 78" xfId="38471" xr:uid="{00000000-0005-0000-0000-0000FD950000}"/>
    <cellStyle name="Normal 9 2 79" xfId="38472" xr:uid="{00000000-0005-0000-0000-0000FE950000}"/>
    <cellStyle name="Normal 9 2 8" xfId="38473" xr:uid="{00000000-0005-0000-0000-0000FF950000}"/>
    <cellStyle name="Normal 9 2 9" xfId="38474" xr:uid="{00000000-0005-0000-0000-000000960000}"/>
    <cellStyle name="Normal 9 2_Enlaces" xfId="38475" xr:uid="{00000000-0005-0000-0000-000001960000}"/>
    <cellStyle name="Normal 9 20" xfId="38476" xr:uid="{00000000-0005-0000-0000-000002960000}"/>
    <cellStyle name="Normal 9 20 2" xfId="38477" xr:uid="{00000000-0005-0000-0000-000003960000}"/>
    <cellStyle name="Normal 9 20 2 2" xfId="38478" xr:uid="{00000000-0005-0000-0000-000004960000}"/>
    <cellStyle name="Normal 9 20 2 3" xfId="38479" xr:uid="{00000000-0005-0000-0000-000005960000}"/>
    <cellStyle name="Normal 9 20 3" xfId="38480" xr:uid="{00000000-0005-0000-0000-000006960000}"/>
    <cellStyle name="Normal 9 20 4" xfId="38481" xr:uid="{00000000-0005-0000-0000-000007960000}"/>
    <cellStyle name="Normal 9 21" xfId="38482" xr:uid="{00000000-0005-0000-0000-000008960000}"/>
    <cellStyle name="Normal 9 21 2" xfId="38483" xr:uid="{00000000-0005-0000-0000-000009960000}"/>
    <cellStyle name="Normal 9 21 2 2" xfId="38484" xr:uid="{00000000-0005-0000-0000-00000A960000}"/>
    <cellStyle name="Normal 9 21 2 3" xfId="38485" xr:uid="{00000000-0005-0000-0000-00000B960000}"/>
    <cellStyle name="Normal 9 21 3" xfId="38486" xr:uid="{00000000-0005-0000-0000-00000C960000}"/>
    <cellStyle name="Normal 9 21 4" xfId="38487" xr:uid="{00000000-0005-0000-0000-00000D960000}"/>
    <cellStyle name="Normal 9 22" xfId="38488" xr:uid="{00000000-0005-0000-0000-00000E960000}"/>
    <cellStyle name="Normal 9 22 2" xfId="38489" xr:uid="{00000000-0005-0000-0000-00000F960000}"/>
    <cellStyle name="Normal 9 22 2 2" xfId="38490" xr:uid="{00000000-0005-0000-0000-000010960000}"/>
    <cellStyle name="Normal 9 22 2 3" xfId="38491" xr:uid="{00000000-0005-0000-0000-000011960000}"/>
    <cellStyle name="Normal 9 22 3" xfId="38492" xr:uid="{00000000-0005-0000-0000-000012960000}"/>
    <cellStyle name="Normal 9 22 4" xfId="38493" xr:uid="{00000000-0005-0000-0000-000013960000}"/>
    <cellStyle name="Normal 9 23" xfId="38494" xr:uid="{00000000-0005-0000-0000-000014960000}"/>
    <cellStyle name="Normal 9 23 2" xfId="38495" xr:uid="{00000000-0005-0000-0000-000015960000}"/>
    <cellStyle name="Normal 9 23 2 2" xfId="38496" xr:uid="{00000000-0005-0000-0000-000016960000}"/>
    <cellStyle name="Normal 9 23 2 3" xfId="38497" xr:uid="{00000000-0005-0000-0000-000017960000}"/>
    <cellStyle name="Normal 9 23 3" xfId="38498" xr:uid="{00000000-0005-0000-0000-000018960000}"/>
    <cellStyle name="Normal 9 23 4" xfId="38499" xr:uid="{00000000-0005-0000-0000-000019960000}"/>
    <cellStyle name="Normal 9 24" xfId="38500" xr:uid="{00000000-0005-0000-0000-00001A960000}"/>
    <cellStyle name="Normal 9 24 2" xfId="38501" xr:uid="{00000000-0005-0000-0000-00001B960000}"/>
    <cellStyle name="Normal 9 24 2 2" xfId="38502" xr:uid="{00000000-0005-0000-0000-00001C960000}"/>
    <cellStyle name="Normal 9 24 2 3" xfId="38503" xr:uid="{00000000-0005-0000-0000-00001D960000}"/>
    <cellStyle name="Normal 9 24 3" xfId="38504" xr:uid="{00000000-0005-0000-0000-00001E960000}"/>
    <cellStyle name="Normal 9 24 4" xfId="38505" xr:uid="{00000000-0005-0000-0000-00001F960000}"/>
    <cellStyle name="Normal 9 25" xfId="38506" xr:uid="{00000000-0005-0000-0000-000020960000}"/>
    <cellStyle name="Normal 9 25 2" xfId="38507" xr:uid="{00000000-0005-0000-0000-000021960000}"/>
    <cellStyle name="Normal 9 25 2 2" xfId="38508" xr:uid="{00000000-0005-0000-0000-000022960000}"/>
    <cellStyle name="Normal 9 25 2 3" xfId="38509" xr:uid="{00000000-0005-0000-0000-000023960000}"/>
    <cellStyle name="Normal 9 25 3" xfId="38510" xr:uid="{00000000-0005-0000-0000-000024960000}"/>
    <cellStyle name="Normal 9 25 4" xfId="38511" xr:uid="{00000000-0005-0000-0000-000025960000}"/>
    <cellStyle name="Normal 9 26" xfId="38512" xr:uid="{00000000-0005-0000-0000-000026960000}"/>
    <cellStyle name="Normal 9 26 2" xfId="38513" xr:uid="{00000000-0005-0000-0000-000027960000}"/>
    <cellStyle name="Normal 9 26 2 2" xfId="38514" xr:uid="{00000000-0005-0000-0000-000028960000}"/>
    <cellStyle name="Normal 9 26 2 3" xfId="38515" xr:uid="{00000000-0005-0000-0000-000029960000}"/>
    <cellStyle name="Normal 9 26 3" xfId="38516" xr:uid="{00000000-0005-0000-0000-00002A960000}"/>
    <cellStyle name="Normal 9 26 4" xfId="38517" xr:uid="{00000000-0005-0000-0000-00002B960000}"/>
    <cellStyle name="Normal 9 27" xfId="38518" xr:uid="{00000000-0005-0000-0000-00002C960000}"/>
    <cellStyle name="Normal 9 27 2" xfId="38519" xr:uid="{00000000-0005-0000-0000-00002D960000}"/>
    <cellStyle name="Normal 9 27 2 2" xfId="38520" xr:uid="{00000000-0005-0000-0000-00002E960000}"/>
    <cellStyle name="Normal 9 27 2 3" xfId="38521" xr:uid="{00000000-0005-0000-0000-00002F960000}"/>
    <cellStyle name="Normal 9 27 3" xfId="38522" xr:uid="{00000000-0005-0000-0000-000030960000}"/>
    <cellStyle name="Normal 9 27 4" xfId="38523" xr:uid="{00000000-0005-0000-0000-000031960000}"/>
    <cellStyle name="Normal 9 28" xfId="38524" xr:uid="{00000000-0005-0000-0000-000032960000}"/>
    <cellStyle name="Normal 9 28 2" xfId="38525" xr:uid="{00000000-0005-0000-0000-000033960000}"/>
    <cellStyle name="Normal 9 28 2 2" xfId="38526" xr:uid="{00000000-0005-0000-0000-000034960000}"/>
    <cellStyle name="Normal 9 28 2 3" xfId="38527" xr:uid="{00000000-0005-0000-0000-000035960000}"/>
    <cellStyle name="Normal 9 28 3" xfId="38528" xr:uid="{00000000-0005-0000-0000-000036960000}"/>
    <cellStyle name="Normal 9 28 4" xfId="38529" xr:uid="{00000000-0005-0000-0000-000037960000}"/>
    <cellStyle name="Normal 9 29" xfId="38530" xr:uid="{00000000-0005-0000-0000-000038960000}"/>
    <cellStyle name="Normal 9 29 2" xfId="38531" xr:uid="{00000000-0005-0000-0000-000039960000}"/>
    <cellStyle name="Normal 9 29 2 2" xfId="38532" xr:uid="{00000000-0005-0000-0000-00003A960000}"/>
    <cellStyle name="Normal 9 29 2 3" xfId="38533" xr:uid="{00000000-0005-0000-0000-00003B960000}"/>
    <cellStyle name="Normal 9 29 3" xfId="38534" xr:uid="{00000000-0005-0000-0000-00003C960000}"/>
    <cellStyle name="Normal 9 29 4" xfId="38535" xr:uid="{00000000-0005-0000-0000-00003D960000}"/>
    <cellStyle name="Normal 9 3" xfId="38536" xr:uid="{00000000-0005-0000-0000-00003E960000}"/>
    <cellStyle name="Normal 9 3 2" xfId="38537" xr:uid="{00000000-0005-0000-0000-00003F960000}"/>
    <cellStyle name="Normal 9 3 2 2" xfId="38538" xr:uid="{00000000-0005-0000-0000-000040960000}"/>
    <cellStyle name="Normal 9 3 2 2 2" xfId="38539" xr:uid="{00000000-0005-0000-0000-000041960000}"/>
    <cellStyle name="Normal 9 3 2 2 3" xfId="38540" xr:uid="{00000000-0005-0000-0000-000042960000}"/>
    <cellStyle name="Normal 9 3 2 3" xfId="38541" xr:uid="{00000000-0005-0000-0000-000043960000}"/>
    <cellStyle name="Normal 9 3 2 4" xfId="38542" xr:uid="{00000000-0005-0000-0000-000044960000}"/>
    <cellStyle name="Normal 9 3 3" xfId="38543" xr:uid="{00000000-0005-0000-0000-000045960000}"/>
    <cellStyle name="Normal 9 3 3 2" xfId="38544" xr:uid="{00000000-0005-0000-0000-000046960000}"/>
    <cellStyle name="Normal 9 3 3 2 2" xfId="38545" xr:uid="{00000000-0005-0000-0000-000047960000}"/>
    <cellStyle name="Normal 9 3 3 2 3" xfId="38546" xr:uid="{00000000-0005-0000-0000-000048960000}"/>
    <cellStyle name="Normal 9 3 3 3" xfId="38547" xr:uid="{00000000-0005-0000-0000-000049960000}"/>
    <cellStyle name="Normal 9 3 3 4" xfId="38548" xr:uid="{00000000-0005-0000-0000-00004A960000}"/>
    <cellStyle name="Normal 9 3 4" xfId="38549" xr:uid="{00000000-0005-0000-0000-00004B960000}"/>
    <cellStyle name="Normal 9 3 4 2" xfId="38550" xr:uid="{00000000-0005-0000-0000-00004C960000}"/>
    <cellStyle name="Normal 9 3 4 2 2" xfId="38551" xr:uid="{00000000-0005-0000-0000-00004D960000}"/>
    <cellStyle name="Normal 9 3 4 2 2 2" xfId="38552" xr:uid="{00000000-0005-0000-0000-00004E960000}"/>
    <cellStyle name="Normal 9 3 4 2 2 2 2" xfId="38553" xr:uid="{00000000-0005-0000-0000-00004F960000}"/>
    <cellStyle name="Normal 9 3 4 2 2 2 3" xfId="38554" xr:uid="{00000000-0005-0000-0000-000050960000}"/>
    <cellStyle name="Normal 9 3 4 2 2 3" xfId="38555" xr:uid="{00000000-0005-0000-0000-000051960000}"/>
    <cellStyle name="Normal 9 3 4 2 2 4" xfId="38556" xr:uid="{00000000-0005-0000-0000-000052960000}"/>
    <cellStyle name="Normal 9 3 4 3" xfId="38557" xr:uid="{00000000-0005-0000-0000-000053960000}"/>
    <cellStyle name="Normal 9 3 4 3 2" xfId="38558" xr:uid="{00000000-0005-0000-0000-000054960000}"/>
    <cellStyle name="Normal 9 3 4 3 2 2" xfId="38559" xr:uid="{00000000-0005-0000-0000-000055960000}"/>
    <cellStyle name="Normal 9 3 4 3 2 3" xfId="38560" xr:uid="{00000000-0005-0000-0000-000056960000}"/>
    <cellStyle name="Normal 9 3 4 3 3" xfId="38561" xr:uid="{00000000-0005-0000-0000-000057960000}"/>
    <cellStyle name="Normal 9 3 4 3 4" xfId="38562" xr:uid="{00000000-0005-0000-0000-000058960000}"/>
    <cellStyle name="Normal 9 3 4 4" xfId="38563" xr:uid="{00000000-0005-0000-0000-000059960000}"/>
    <cellStyle name="Normal 9 3 4 4 2" xfId="38564" xr:uid="{00000000-0005-0000-0000-00005A960000}"/>
    <cellStyle name="Normal 9 3 4 4 3" xfId="38565" xr:uid="{00000000-0005-0000-0000-00005B960000}"/>
    <cellStyle name="Normal 9 3 4 5" xfId="38566" xr:uid="{00000000-0005-0000-0000-00005C960000}"/>
    <cellStyle name="Normal 9 3 5" xfId="38567" xr:uid="{00000000-0005-0000-0000-00005D960000}"/>
    <cellStyle name="Normal 9 3 5 2" xfId="38568" xr:uid="{00000000-0005-0000-0000-00005E960000}"/>
    <cellStyle name="Normal 9 3 5 2 2" xfId="38569" xr:uid="{00000000-0005-0000-0000-00005F960000}"/>
    <cellStyle name="Normal 9 3 5 2 3" xfId="38570" xr:uid="{00000000-0005-0000-0000-000060960000}"/>
    <cellStyle name="Normal 9 3 5 3" xfId="38571" xr:uid="{00000000-0005-0000-0000-000061960000}"/>
    <cellStyle name="Normal 9 3 5 4" xfId="38572" xr:uid="{00000000-0005-0000-0000-000062960000}"/>
    <cellStyle name="Normal 9 3 6" xfId="38573" xr:uid="{00000000-0005-0000-0000-000063960000}"/>
    <cellStyle name="Normal 9 3 6 2" xfId="38574" xr:uid="{00000000-0005-0000-0000-000064960000}"/>
    <cellStyle name="Normal 9 3 6 2 2" xfId="38575" xr:uid="{00000000-0005-0000-0000-000065960000}"/>
    <cellStyle name="Normal 9 3 6 2 3" xfId="38576" xr:uid="{00000000-0005-0000-0000-000066960000}"/>
    <cellStyle name="Normal 9 3 6 3" xfId="38577" xr:uid="{00000000-0005-0000-0000-000067960000}"/>
    <cellStyle name="Normal 9 3 6 4" xfId="38578" xr:uid="{00000000-0005-0000-0000-000068960000}"/>
    <cellStyle name="Normal 9 3 7" xfId="38579" xr:uid="{00000000-0005-0000-0000-000069960000}"/>
    <cellStyle name="Normal 9 3 7 2" xfId="38580" xr:uid="{00000000-0005-0000-0000-00006A960000}"/>
    <cellStyle name="Normal 9 3 7 3" xfId="38581" xr:uid="{00000000-0005-0000-0000-00006B960000}"/>
    <cellStyle name="Normal 9 3 7 3 2" xfId="38582" xr:uid="{00000000-0005-0000-0000-00006C960000}"/>
    <cellStyle name="Normal 9 3 7 3 3" xfId="38583" xr:uid="{00000000-0005-0000-0000-00006D960000}"/>
    <cellStyle name="Normal 9 3 7 4" xfId="38584" xr:uid="{00000000-0005-0000-0000-00006E960000}"/>
    <cellStyle name="Normal 9 3 8" xfId="38585" xr:uid="{00000000-0005-0000-0000-00006F960000}"/>
    <cellStyle name="Normal 9 3 9" xfId="38586" xr:uid="{00000000-0005-0000-0000-000070960000}"/>
    <cellStyle name="Normal 9 3 9 2" xfId="38587" xr:uid="{00000000-0005-0000-0000-000071960000}"/>
    <cellStyle name="Normal 9 3 9 2 2" xfId="38588" xr:uid="{00000000-0005-0000-0000-000072960000}"/>
    <cellStyle name="Normal 9 3 9 2 3" xfId="38589" xr:uid="{00000000-0005-0000-0000-000073960000}"/>
    <cellStyle name="Normal 9 3 9 3" xfId="38590" xr:uid="{00000000-0005-0000-0000-000074960000}"/>
    <cellStyle name="Normal 9 3 9 4" xfId="38591" xr:uid="{00000000-0005-0000-0000-000075960000}"/>
    <cellStyle name="Normal 9 3_Implem" xfId="38592" xr:uid="{00000000-0005-0000-0000-000076960000}"/>
    <cellStyle name="Normal 9 30" xfId="39520" xr:uid="{00000000-0005-0000-0000-000077960000}"/>
    <cellStyle name="Normal 9 31" xfId="38383" xr:uid="{00000000-0005-0000-0000-000078960000}"/>
    <cellStyle name="Normal 9 4" xfId="38593" xr:uid="{00000000-0005-0000-0000-000079960000}"/>
    <cellStyle name="Normal 9 4 2" xfId="38594" xr:uid="{00000000-0005-0000-0000-00007A960000}"/>
    <cellStyle name="Normal 9 4 2 2" xfId="38595" xr:uid="{00000000-0005-0000-0000-00007B960000}"/>
    <cellStyle name="Normal 9 4 2 3" xfId="38596" xr:uid="{00000000-0005-0000-0000-00007C960000}"/>
    <cellStyle name="Normal 9 4 3" xfId="38597" xr:uid="{00000000-0005-0000-0000-00007D960000}"/>
    <cellStyle name="Normal 9 4 4" xfId="38598" xr:uid="{00000000-0005-0000-0000-00007E960000}"/>
    <cellStyle name="Normal 9 5" xfId="38599" xr:uid="{00000000-0005-0000-0000-00007F960000}"/>
    <cellStyle name="Normal 9 5 2" xfId="38600" xr:uid="{00000000-0005-0000-0000-000080960000}"/>
    <cellStyle name="Normal 9 5 2 2" xfId="38601" xr:uid="{00000000-0005-0000-0000-000081960000}"/>
    <cellStyle name="Normal 9 5 2 3" xfId="38602" xr:uid="{00000000-0005-0000-0000-000082960000}"/>
    <cellStyle name="Normal 9 5 3" xfId="38603" xr:uid="{00000000-0005-0000-0000-000083960000}"/>
    <cellStyle name="Normal 9 5 4" xfId="38604" xr:uid="{00000000-0005-0000-0000-000084960000}"/>
    <cellStyle name="Normal 9 6" xfId="38605" xr:uid="{00000000-0005-0000-0000-000085960000}"/>
    <cellStyle name="Normal 9 6 2" xfId="38606" xr:uid="{00000000-0005-0000-0000-000086960000}"/>
    <cellStyle name="Normal 9 6 2 2" xfId="38607" xr:uid="{00000000-0005-0000-0000-000087960000}"/>
    <cellStyle name="Normal 9 6 2 3" xfId="38608" xr:uid="{00000000-0005-0000-0000-000088960000}"/>
    <cellStyle name="Normal 9 6 3" xfId="38609" xr:uid="{00000000-0005-0000-0000-000089960000}"/>
    <cellStyle name="Normal 9 6 4" xfId="38610" xr:uid="{00000000-0005-0000-0000-00008A960000}"/>
    <cellStyle name="Normal 9 7" xfId="38611" xr:uid="{00000000-0005-0000-0000-00008B960000}"/>
    <cellStyle name="Normal 9 7 2" xfId="38612" xr:uid="{00000000-0005-0000-0000-00008C960000}"/>
    <cellStyle name="Normal 9 7 2 2" xfId="38613" xr:uid="{00000000-0005-0000-0000-00008D960000}"/>
    <cellStyle name="Normal 9 7 2 3" xfId="38614" xr:uid="{00000000-0005-0000-0000-00008E960000}"/>
    <cellStyle name="Normal 9 7 3" xfId="38615" xr:uid="{00000000-0005-0000-0000-00008F960000}"/>
    <cellStyle name="Normal 9 7 4" xfId="38616" xr:uid="{00000000-0005-0000-0000-000090960000}"/>
    <cellStyle name="Normal 9 8" xfId="38617" xr:uid="{00000000-0005-0000-0000-000091960000}"/>
    <cellStyle name="Normal 9 8 2" xfId="38618" xr:uid="{00000000-0005-0000-0000-000092960000}"/>
    <cellStyle name="Normal 9 8 2 2" xfId="38619" xr:uid="{00000000-0005-0000-0000-000093960000}"/>
    <cellStyle name="Normal 9 8 2 3" xfId="38620" xr:uid="{00000000-0005-0000-0000-000094960000}"/>
    <cellStyle name="Normal 9 8 3" xfId="38621" xr:uid="{00000000-0005-0000-0000-000095960000}"/>
    <cellStyle name="Normal 9 8 4" xfId="38622" xr:uid="{00000000-0005-0000-0000-000096960000}"/>
    <cellStyle name="Normal 9 9" xfId="38623" xr:uid="{00000000-0005-0000-0000-000097960000}"/>
    <cellStyle name="Normal 9 9 2" xfId="38624" xr:uid="{00000000-0005-0000-0000-000098960000}"/>
    <cellStyle name="Normal 9 9 2 2" xfId="38625" xr:uid="{00000000-0005-0000-0000-000099960000}"/>
    <cellStyle name="Normal 9 9 2 3" xfId="38626" xr:uid="{00000000-0005-0000-0000-00009A960000}"/>
    <cellStyle name="Normal 9 9 3" xfId="38627" xr:uid="{00000000-0005-0000-0000-00009B960000}"/>
    <cellStyle name="Normal 9 9 4" xfId="38628" xr:uid="{00000000-0005-0000-0000-00009C960000}"/>
    <cellStyle name="Normal 90" xfId="38629" xr:uid="{00000000-0005-0000-0000-00009D960000}"/>
    <cellStyle name="Normal 90 2" xfId="38630" xr:uid="{00000000-0005-0000-0000-00009E960000}"/>
    <cellStyle name="Normal 90 2 2" xfId="38631" xr:uid="{00000000-0005-0000-0000-00009F960000}"/>
    <cellStyle name="Normal 90 2 2 2" xfId="38632" xr:uid="{00000000-0005-0000-0000-0000A0960000}"/>
    <cellStyle name="Normal 90 2 2 3" xfId="38633" xr:uid="{00000000-0005-0000-0000-0000A1960000}"/>
    <cellStyle name="Normal 90 2 3" xfId="38634" xr:uid="{00000000-0005-0000-0000-0000A2960000}"/>
    <cellStyle name="Normal 90 2 4" xfId="38635" xr:uid="{00000000-0005-0000-0000-0000A3960000}"/>
    <cellStyle name="Normal 90 3" xfId="38636" xr:uid="{00000000-0005-0000-0000-0000A4960000}"/>
    <cellStyle name="Normal 90 3 2" xfId="38637" xr:uid="{00000000-0005-0000-0000-0000A5960000}"/>
    <cellStyle name="Normal 90 3 3" xfId="38638" xr:uid="{00000000-0005-0000-0000-0000A6960000}"/>
    <cellStyle name="Normal 90 4" xfId="38639" xr:uid="{00000000-0005-0000-0000-0000A7960000}"/>
    <cellStyle name="Normal 90 5" xfId="38640" xr:uid="{00000000-0005-0000-0000-0000A8960000}"/>
    <cellStyle name="Normal 91" xfId="38641" xr:uid="{00000000-0005-0000-0000-0000A9960000}"/>
    <cellStyle name="Normal 91 2" xfId="38642" xr:uid="{00000000-0005-0000-0000-0000AA960000}"/>
    <cellStyle name="Normal 91 2 2" xfId="38643" xr:uid="{00000000-0005-0000-0000-0000AB960000}"/>
    <cellStyle name="Normal 91 2 2 2" xfId="38644" xr:uid="{00000000-0005-0000-0000-0000AC960000}"/>
    <cellStyle name="Normal 91 2 2 3" xfId="38645" xr:uid="{00000000-0005-0000-0000-0000AD960000}"/>
    <cellStyle name="Normal 91 2 3" xfId="38646" xr:uid="{00000000-0005-0000-0000-0000AE960000}"/>
    <cellStyle name="Normal 91 2 4" xfId="38647" xr:uid="{00000000-0005-0000-0000-0000AF960000}"/>
    <cellStyle name="Normal 91 3" xfId="38648" xr:uid="{00000000-0005-0000-0000-0000B0960000}"/>
    <cellStyle name="Normal 91 3 2" xfId="38649" xr:uid="{00000000-0005-0000-0000-0000B1960000}"/>
    <cellStyle name="Normal 91 3 3" xfId="38650" xr:uid="{00000000-0005-0000-0000-0000B2960000}"/>
    <cellStyle name="Normal 91 4" xfId="38651" xr:uid="{00000000-0005-0000-0000-0000B3960000}"/>
    <cellStyle name="Normal 91 5" xfId="38652" xr:uid="{00000000-0005-0000-0000-0000B4960000}"/>
    <cellStyle name="Normal 92" xfId="38653" xr:uid="{00000000-0005-0000-0000-0000B5960000}"/>
    <cellStyle name="Normal 92 2" xfId="38654" xr:uid="{00000000-0005-0000-0000-0000B6960000}"/>
    <cellStyle name="Normal 92 2 2" xfId="38655" xr:uid="{00000000-0005-0000-0000-0000B7960000}"/>
    <cellStyle name="Normal 92 2 2 2" xfId="38656" xr:uid="{00000000-0005-0000-0000-0000B8960000}"/>
    <cellStyle name="Normal 92 2 2 3" xfId="38657" xr:uid="{00000000-0005-0000-0000-0000B9960000}"/>
    <cellStyle name="Normal 92 2 3" xfId="38658" xr:uid="{00000000-0005-0000-0000-0000BA960000}"/>
    <cellStyle name="Normal 92 2 4" xfId="38659" xr:uid="{00000000-0005-0000-0000-0000BB960000}"/>
    <cellStyle name="Normal 92 3" xfId="38660" xr:uid="{00000000-0005-0000-0000-0000BC960000}"/>
    <cellStyle name="Normal 92 3 2" xfId="38661" xr:uid="{00000000-0005-0000-0000-0000BD960000}"/>
    <cellStyle name="Normal 92 3 3" xfId="38662" xr:uid="{00000000-0005-0000-0000-0000BE960000}"/>
    <cellStyle name="Normal 92 4" xfId="38663" xr:uid="{00000000-0005-0000-0000-0000BF960000}"/>
    <cellStyle name="Normal 92 5" xfId="38664" xr:uid="{00000000-0005-0000-0000-0000C0960000}"/>
    <cellStyle name="Normal 92 6" xfId="38665" xr:uid="{00000000-0005-0000-0000-0000C1960000}"/>
    <cellStyle name="Normal 92 7" xfId="39538" xr:uid="{00000000-0005-0000-0000-0000C2960000}"/>
    <cellStyle name="Normal 93" xfId="38666" xr:uid="{00000000-0005-0000-0000-0000C3960000}"/>
    <cellStyle name="Normal 93 2" xfId="38667" xr:uid="{00000000-0005-0000-0000-0000C4960000}"/>
    <cellStyle name="Normal 93 2 2" xfId="38668" xr:uid="{00000000-0005-0000-0000-0000C5960000}"/>
    <cellStyle name="Normal 93 2 2 2" xfId="38669" xr:uid="{00000000-0005-0000-0000-0000C6960000}"/>
    <cellStyle name="Normal 93 2 2 3" xfId="38670" xr:uid="{00000000-0005-0000-0000-0000C7960000}"/>
    <cellStyle name="Normal 93 2 3" xfId="38671" xr:uid="{00000000-0005-0000-0000-0000C8960000}"/>
    <cellStyle name="Normal 93 2 4" xfId="38672" xr:uid="{00000000-0005-0000-0000-0000C9960000}"/>
    <cellStyle name="Normal 93 3" xfId="38673" xr:uid="{00000000-0005-0000-0000-0000CA960000}"/>
    <cellStyle name="Normal 93 3 2" xfId="38674" xr:uid="{00000000-0005-0000-0000-0000CB960000}"/>
    <cellStyle name="Normal 93 3 3" xfId="38675" xr:uid="{00000000-0005-0000-0000-0000CC960000}"/>
    <cellStyle name="Normal 93 4" xfId="38676" xr:uid="{00000000-0005-0000-0000-0000CD960000}"/>
    <cellStyle name="Normal 93 5" xfId="38677" xr:uid="{00000000-0005-0000-0000-0000CE960000}"/>
    <cellStyle name="Normal 93 6" xfId="38678" xr:uid="{00000000-0005-0000-0000-0000CF960000}"/>
    <cellStyle name="Normal 93 7" xfId="39539" xr:uid="{00000000-0005-0000-0000-0000D0960000}"/>
    <cellStyle name="Normal 94" xfId="38679" xr:uid="{00000000-0005-0000-0000-0000D1960000}"/>
    <cellStyle name="Normal 94 2" xfId="38680" xr:uid="{00000000-0005-0000-0000-0000D2960000}"/>
    <cellStyle name="Normal 94 2 2" xfId="38681" xr:uid="{00000000-0005-0000-0000-0000D3960000}"/>
    <cellStyle name="Normal 94 2 2 2" xfId="38682" xr:uid="{00000000-0005-0000-0000-0000D4960000}"/>
    <cellStyle name="Normal 94 2 2 3" xfId="38683" xr:uid="{00000000-0005-0000-0000-0000D5960000}"/>
    <cellStyle name="Normal 94 2 3" xfId="38684" xr:uid="{00000000-0005-0000-0000-0000D6960000}"/>
    <cellStyle name="Normal 94 2 4" xfId="38685" xr:uid="{00000000-0005-0000-0000-0000D7960000}"/>
    <cellStyle name="Normal 94 3" xfId="38686" xr:uid="{00000000-0005-0000-0000-0000D8960000}"/>
    <cellStyle name="Normal 94 3 2" xfId="38687" xr:uid="{00000000-0005-0000-0000-0000D9960000}"/>
    <cellStyle name="Normal 94 3 3" xfId="38688" xr:uid="{00000000-0005-0000-0000-0000DA960000}"/>
    <cellStyle name="Normal 94 4" xfId="38689" xr:uid="{00000000-0005-0000-0000-0000DB960000}"/>
    <cellStyle name="Normal 94 5" xfId="38690" xr:uid="{00000000-0005-0000-0000-0000DC960000}"/>
    <cellStyle name="Normal 94 6" xfId="38691" xr:uid="{00000000-0005-0000-0000-0000DD960000}"/>
    <cellStyle name="Normal 95" xfId="38692" xr:uid="{00000000-0005-0000-0000-0000DE960000}"/>
    <cellStyle name="Normal 95 2" xfId="38693" xr:uid="{00000000-0005-0000-0000-0000DF960000}"/>
    <cellStyle name="Normal 95 2 2" xfId="38694" xr:uid="{00000000-0005-0000-0000-0000E0960000}"/>
    <cellStyle name="Normal 95 2 2 2" xfId="38695" xr:uid="{00000000-0005-0000-0000-0000E1960000}"/>
    <cellStyle name="Normal 95 2 2 3" xfId="38696" xr:uid="{00000000-0005-0000-0000-0000E2960000}"/>
    <cellStyle name="Normal 95 2 3" xfId="38697" xr:uid="{00000000-0005-0000-0000-0000E3960000}"/>
    <cellStyle name="Normal 95 2 4" xfId="38698" xr:uid="{00000000-0005-0000-0000-0000E4960000}"/>
    <cellStyle name="Normal 95 3" xfId="38699" xr:uid="{00000000-0005-0000-0000-0000E5960000}"/>
    <cellStyle name="Normal 95 3 2" xfId="38700" xr:uid="{00000000-0005-0000-0000-0000E6960000}"/>
    <cellStyle name="Normal 95 3 3" xfId="38701" xr:uid="{00000000-0005-0000-0000-0000E7960000}"/>
    <cellStyle name="Normal 95 4" xfId="38702" xr:uid="{00000000-0005-0000-0000-0000E8960000}"/>
    <cellStyle name="Normal 95 5" xfId="38703" xr:uid="{00000000-0005-0000-0000-0000E9960000}"/>
    <cellStyle name="Normal 96" xfId="38704" xr:uid="{00000000-0005-0000-0000-0000EA960000}"/>
    <cellStyle name="Normal 96 2" xfId="38705" xr:uid="{00000000-0005-0000-0000-0000EB960000}"/>
    <cellStyle name="Normal 96 2 2" xfId="38706" xr:uid="{00000000-0005-0000-0000-0000EC960000}"/>
    <cellStyle name="Normal 96 2 2 2" xfId="38707" xr:uid="{00000000-0005-0000-0000-0000ED960000}"/>
    <cellStyle name="Normal 96 2 2 3" xfId="38708" xr:uid="{00000000-0005-0000-0000-0000EE960000}"/>
    <cellStyle name="Normal 96 2 3" xfId="38709" xr:uid="{00000000-0005-0000-0000-0000EF960000}"/>
    <cellStyle name="Normal 96 2 4" xfId="38710" xr:uid="{00000000-0005-0000-0000-0000F0960000}"/>
    <cellStyle name="Normal 96 3" xfId="38711" xr:uid="{00000000-0005-0000-0000-0000F1960000}"/>
    <cellStyle name="Normal 96 3 2" xfId="38712" xr:uid="{00000000-0005-0000-0000-0000F2960000}"/>
    <cellStyle name="Normal 96 3 3" xfId="38713" xr:uid="{00000000-0005-0000-0000-0000F3960000}"/>
    <cellStyle name="Normal 96 4" xfId="38714" xr:uid="{00000000-0005-0000-0000-0000F4960000}"/>
    <cellStyle name="Normal 96 5" xfId="38715" xr:uid="{00000000-0005-0000-0000-0000F5960000}"/>
    <cellStyle name="Normal 96 6" xfId="38716" xr:uid="{00000000-0005-0000-0000-0000F6960000}"/>
    <cellStyle name="Normal 97" xfId="38717" xr:uid="{00000000-0005-0000-0000-0000F7960000}"/>
    <cellStyle name="Normal 97 2" xfId="38718" xr:uid="{00000000-0005-0000-0000-0000F8960000}"/>
    <cellStyle name="Normal 97 2 2" xfId="38719" xr:uid="{00000000-0005-0000-0000-0000F9960000}"/>
    <cellStyle name="Normal 97 2 2 2" xfId="38720" xr:uid="{00000000-0005-0000-0000-0000FA960000}"/>
    <cellStyle name="Normal 97 2 2 3" xfId="38721" xr:uid="{00000000-0005-0000-0000-0000FB960000}"/>
    <cellStyle name="Normal 97 2 3" xfId="38722" xr:uid="{00000000-0005-0000-0000-0000FC960000}"/>
    <cellStyle name="Normal 97 2 4" xfId="38723" xr:uid="{00000000-0005-0000-0000-0000FD960000}"/>
    <cellStyle name="Normal 97 3" xfId="38724" xr:uid="{00000000-0005-0000-0000-0000FE960000}"/>
    <cellStyle name="Normal 97 3 2" xfId="38725" xr:uid="{00000000-0005-0000-0000-0000FF960000}"/>
    <cellStyle name="Normal 97 3 3" xfId="38726" xr:uid="{00000000-0005-0000-0000-000000970000}"/>
    <cellStyle name="Normal 97 4" xfId="38727" xr:uid="{00000000-0005-0000-0000-000001970000}"/>
    <cellStyle name="Normal 97 5" xfId="38728" xr:uid="{00000000-0005-0000-0000-000002970000}"/>
    <cellStyle name="Normal 98" xfId="38729" xr:uid="{00000000-0005-0000-0000-000003970000}"/>
    <cellStyle name="Normal 98 2" xfId="38730" xr:uid="{00000000-0005-0000-0000-000004970000}"/>
    <cellStyle name="Normal 98 2 2" xfId="38731" xr:uid="{00000000-0005-0000-0000-000005970000}"/>
    <cellStyle name="Normal 98 2 2 2" xfId="38732" xr:uid="{00000000-0005-0000-0000-000006970000}"/>
    <cellStyle name="Normal 98 2 2 3" xfId="38733" xr:uid="{00000000-0005-0000-0000-000007970000}"/>
    <cellStyle name="Normal 98 2 3" xfId="38734" xr:uid="{00000000-0005-0000-0000-000008970000}"/>
    <cellStyle name="Normal 98 2 4" xfId="38735" xr:uid="{00000000-0005-0000-0000-000009970000}"/>
    <cellStyle name="Normal 98 3" xfId="38736" xr:uid="{00000000-0005-0000-0000-00000A970000}"/>
    <cellStyle name="Normal 98 3 2" xfId="38737" xr:uid="{00000000-0005-0000-0000-00000B970000}"/>
    <cellStyle name="Normal 98 3 3" xfId="38738" xr:uid="{00000000-0005-0000-0000-00000C970000}"/>
    <cellStyle name="Normal 98 4" xfId="38739" xr:uid="{00000000-0005-0000-0000-00000D970000}"/>
    <cellStyle name="Normal 98 5" xfId="38740" xr:uid="{00000000-0005-0000-0000-00000E970000}"/>
    <cellStyle name="Normal 99" xfId="38741" xr:uid="{00000000-0005-0000-0000-00000F970000}"/>
    <cellStyle name="Normal 99 2" xfId="38742" xr:uid="{00000000-0005-0000-0000-000010970000}"/>
    <cellStyle name="Normal 99 2 2" xfId="38743" xr:uid="{00000000-0005-0000-0000-000011970000}"/>
    <cellStyle name="Normal 99 2 2 2" xfId="38744" xr:uid="{00000000-0005-0000-0000-000012970000}"/>
    <cellStyle name="Normal 99 2 2 3" xfId="38745" xr:uid="{00000000-0005-0000-0000-000013970000}"/>
    <cellStyle name="Normal 99 2 3" xfId="38746" xr:uid="{00000000-0005-0000-0000-000014970000}"/>
    <cellStyle name="Normal 99 2 4" xfId="38747" xr:uid="{00000000-0005-0000-0000-000015970000}"/>
    <cellStyle name="Normal 99 3" xfId="38748" xr:uid="{00000000-0005-0000-0000-000016970000}"/>
    <cellStyle name="Normal 99 3 2" xfId="38749" xr:uid="{00000000-0005-0000-0000-000017970000}"/>
    <cellStyle name="Normal 99 3 3" xfId="38750" xr:uid="{00000000-0005-0000-0000-000018970000}"/>
    <cellStyle name="Normal 99 4" xfId="38751" xr:uid="{00000000-0005-0000-0000-000019970000}"/>
    <cellStyle name="Normal 99 5" xfId="38752" xr:uid="{00000000-0005-0000-0000-00001A970000}"/>
    <cellStyle name="Normal 99 6" xfId="38753" xr:uid="{00000000-0005-0000-0000-00001B970000}"/>
    <cellStyle name="Notas 10" xfId="448" xr:uid="{00000000-0005-0000-0000-00001C970000}"/>
    <cellStyle name="Notas 11" xfId="449" xr:uid="{00000000-0005-0000-0000-00001D970000}"/>
    <cellStyle name="Notas 12" xfId="450" xr:uid="{00000000-0005-0000-0000-00001E970000}"/>
    <cellStyle name="Notas 2" xfId="451" xr:uid="{00000000-0005-0000-0000-00001F970000}"/>
    <cellStyle name="Notas 2 2" xfId="38755" xr:uid="{00000000-0005-0000-0000-000020970000}"/>
    <cellStyle name="Notas 2 2 2" xfId="38756" xr:uid="{00000000-0005-0000-0000-000021970000}"/>
    <cellStyle name="Notas 2 2 2 2" xfId="38757" xr:uid="{00000000-0005-0000-0000-000022970000}"/>
    <cellStyle name="Notas 2 2 2 2 2" xfId="38758" xr:uid="{00000000-0005-0000-0000-000023970000}"/>
    <cellStyle name="Notas 2 2 2 2 2 2" xfId="38759" xr:uid="{00000000-0005-0000-0000-000024970000}"/>
    <cellStyle name="Notas 2 2 2 2 2 2 2" xfId="38760" xr:uid="{00000000-0005-0000-0000-000025970000}"/>
    <cellStyle name="Notas 2 2 2 2 2 2 3" xfId="38761" xr:uid="{00000000-0005-0000-0000-000026970000}"/>
    <cellStyle name="Notas 2 2 2 2 2 3" xfId="38762" xr:uid="{00000000-0005-0000-0000-000027970000}"/>
    <cellStyle name="Notas 2 2 2 2 2 4" xfId="38763" xr:uid="{00000000-0005-0000-0000-000028970000}"/>
    <cellStyle name="Notas 2 2 2 2 3" xfId="38764" xr:uid="{00000000-0005-0000-0000-000029970000}"/>
    <cellStyle name="Notas 2 2 2 2 3 2" xfId="38765" xr:uid="{00000000-0005-0000-0000-00002A970000}"/>
    <cellStyle name="Notas 2 2 2 2 3 3" xfId="38766" xr:uid="{00000000-0005-0000-0000-00002B970000}"/>
    <cellStyle name="Notas 2 2 2 2 4" xfId="38767" xr:uid="{00000000-0005-0000-0000-00002C970000}"/>
    <cellStyle name="Notas 2 2 2 2 5" xfId="38768" xr:uid="{00000000-0005-0000-0000-00002D970000}"/>
    <cellStyle name="Notas 2 2 2 3" xfId="38769" xr:uid="{00000000-0005-0000-0000-00002E970000}"/>
    <cellStyle name="Notas 2 2 2 3 2" xfId="38770" xr:uid="{00000000-0005-0000-0000-00002F970000}"/>
    <cellStyle name="Notas 2 2 2 3 3" xfId="38771" xr:uid="{00000000-0005-0000-0000-000030970000}"/>
    <cellStyle name="Notas 2 2 2 4" xfId="38772" xr:uid="{00000000-0005-0000-0000-000031970000}"/>
    <cellStyle name="Notas 2 2 2 5" xfId="38773" xr:uid="{00000000-0005-0000-0000-000032970000}"/>
    <cellStyle name="Notas 2 2 3" xfId="38774" xr:uid="{00000000-0005-0000-0000-000033970000}"/>
    <cellStyle name="Notas 2 2 3 2" xfId="38775" xr:uid="{00000000-0005-0000-0000-000034970000}"/>
    <cellStyle name="Notas 2 2 3 2 2" xfId="38776" xr:uid="{00000000-0005-0000-0000-000035970000}"/>
    <cellStyle name="Notas 2 2 3 2 3" xfId="38777" xr:uid="{00000000-0005-0000-0000-000036970000}"/>
    <cellStyle name="Notas 2 2 3 3" xfId="38778" xr:uid="{00000000-0005-0000-0000-000037970000}"/>
    <cellStyle name="Notas 2 2 3 4" xfId="38779" xr:uid="{00000000-0005-0000-0000-000038970000}"/>
    <cellStyle name="Notas 2 2 4" xfId="38780" xr:uid="{00000000-0005-0000-0000-000039970000}"/>
    <cellStyle name="Notas 2 2 4 2" xfId="38781" xr:uid="{00000000-0005-0000-0000-00003A970000}"/>
    <cellStyle name="Notas 2 2 4 2 2" xfId="38782" xr:uid="{00000000-0005-0000-0000-00003B970000}"/>
    <cellStyle name="Notas 2 2 4 2 3" xfId="38783" xr:uid="{00000000-0005-0000-0000-00003C970000}"/>
    <cellStyle name="Notas 2 2 4 3" xfId="38784" xr:uid="{00000000-0005-0000-0000-00003D970000}"/>
    <cellStyle name="Notas 2 2 4 4" xfId="38785" xr:uid="{00000000-0005-0000-0000-00003E970000}"/>
    <cellStyle name="Notas 2 2 5" xfId="38786" xr:uid="{00000000-0005-0000-0000-00003F970000}"/>
    <cellStyle name="Notas 2 2 5 2" xfId="38787" xr:uid="{00000000-0005-0000-0000-000040970000}"/>
    <cellStyle name="Notas 2 2 5 3" xfId="38788" xr:uid="{00000000-0005-0000-0000-000041970000}"/>
    <cellStyle name="Notas 2 2 6" xfId="38789" xr:uid="{00000000-0005-0000-0000-000042970000}"/>
    <cellStyle name="Notas 2 2 7" xfId="38790" xr:uid="{00000000-0005-0000-0000-000043970000}"/>
    <cellStyle name="Notas 2 3" xfId="38791" xr:uid="{00000000-0005-0000-0000-000044970000}"/>
    <cellStyle name="Notas 2 3 2" xfId="38792" xr:uid="{00000000-0005-0000-0000-000045970000}"/>
    <cellStyle name="Notas 2 3 2 2" xfId="38793" xr:uid="{00000000-0005-0000-0000-000046970000}"/>
    <cellStyle name="Notas 2 3 2 3" xfId="38794" xr:uid="{00000000-0005-0000-0000-000047970000}"/>
    <cellStyle name="Notas 2 3 3" xfId="38795" xr:uid="{00000000-0005-0000-0000-000048970000}"/>
    <cellStyle name="Notas 2 3 4" xfId="38796" xr:uid="{00000000-0005-0000-0000-000049970000}"/>
    <cellStyle name="Notas 2 4" xfId="38797" xr:uid="{00000000-0005-0000-0000-00004A970000}"/>
    <cellStyle name="Notas 2 4 2" xfId="38798" xr:uid="{00000000-0005-0000-0000-00004B970000}"/>
    <cellStyle name="Notas 2 4 2 2" xfId="38799" xr:uid="{00000000-0005-0000-0000-00004C970000}"/>
    <cellStyle name="Notas 2 4 2 3" xfId="38800" xr:uid="{00000000-0005-0000-0000-00004D970000}"/>
    <cellStyle name="Notas 2 4 3" xfId="38801" xr:uid="{00000000-0005-0000-0000-00004E970000}"/>
    <cellStyle name="Notas 2 4 4" xfId="38802" xr:uid="{00000000-0005-0000-0000-00004F970000}"/>
    <cellStyle name="Notas 2 5" xfId="38803" xr:uid="{00000000-0005-0000-0000-000050970000}"/>
    <cellStyle name="Notas 2 5 2" xfId="38804" xr:uid="{00000000-0005-0000-0000-000051970000}"/>
    <cellStyle name="Notas 2 5 2 2" xfId="38805" xr:uid="{00000000-0005-0000-0000-000052970000}"/>
    <cellStyle name="Notas 2 5 2 3" xfId="38806" xr:uid="{00000000-0005-0000-0000-000053970000}"/>
    <cellStyle name="Notas 2 5 3" xfId="38807" xr:uid="{00000000-0005-0000-0000-000054970000}"/>
    <cellStyle name="Notas 2 5 4" xfId="38808" xr:uid="{00000000-0005-0000-0000-000055970000}"/>
    <cellStyle name="Notas 2 6" xfId="38809" xr:uid="{00000000-0005-0000-0000-000056970000}"/>
    <cellStyle name="Notas 2 6 2" xfId="38810" xr:uid="{00000000-0005-0000-0000-000057970000}"/>
    <cellStyle name="Notas 2 6 3" xfId="38811" xr:uid="{00000000-0005-0000-0000-000058970000}"/>
    <cellStyle name="Notas 2 7" xfId="38812" xr:uid="{00000000-0005-0000-0000-000059970000}"/>
    <cellStyle name="Notas 2 8" xfId="38813" xr:uid="{00000000-0005-0000-0000-00005A970000}"/>
    <cellStyle name="Notas 2 9" xfId="38754" xr:uid="{00000000-0005-0000-0000-00005B970000}"/>
    <cellStyle name="Notas 3" xfId="452" xr:uid="{00000000-0005-0000-0000-00005C970000}"/>
    <cellStyle name="Notas 3 2" xfId="38815" xr:uid="{00000000-0005-0000-0000-00005D970000}"/>
    <cellStyle name="Notas 3 2 2" xfId="38816" xr:uid="{00000000-0005-0000-0000-00005E970000}"/>
    <cellStyle name="Notas 3 2 2 2" xfId="38817" xr:uid="{00000000-0005-0000-0000-00005F970000}"/>
    <cellStyle name="Notas 3 2 2 3" xfId="38818" xr:uid="{00000000-0005-0000-0000-000060970000}"/>
    <cellStyle name="Notas 3 2 3" xfId="38819" xr:uid="{00000000-0005-0000-0000-000061970000}"/>
    <cellStyle name="Notas 3 2 4" xfId="38820" xr:uid="{00000000-0005-0000-0000-000062970000}"/>
    <cellStyle name="Notas 3 2 5" xfId="38821" xr:uid="{00000000-0005-0000-0000-000063970000}"/>
    <cellStyle name="Notas 3 3" xfId="38822" xr:uid="{00000000-0005-0000-0000-000064970000}"/>
    <cellStyle name="Notas 3 3 2" xfId="38823" xr:uid="{00000000-0005-0000-0000-000065970000}"/>
    <cellStyle name="Notas 3 3 3" xfId="38824" xr:uid="{00000000-0005-0000-0000-000066970000}"/>
    <cellStyle name="Notas 3 4" xfId="38825" xr:uid="{00000000-0005-0000-0000-000067970000}"/>
    <cellStyle name="Notas 3 5" xfId="38826" xr:uid="{00000000-0005-0000-0000-000068970000}"/>
    <cellStyle name="Notas 3 6" xfId="38814" xr:uid="{00000000-0005-0000-0000-000069970000}"/>
    <cellStyle name="Notas 4" xfId="453" xr:uid="{00000000-0005-0000-0000-00006A970000}"/>
    <cellStyle name="Notas 4 2" xfId="38828" xr:uid="{00000000-0005-0000-0000-00006B970000}"/>
    <cellStyle name="Notas 4 2 2" xfId="38829" xr:uid="{00000000-0005-0000-0000-00006C970000}"/>
    <cellStyle name="Notas 4 2 3" xfId="38830" xr:uid="{00000000-0005-0000-0000-00006D970000}"/>
    <cellStyle name="Notas 4 3" xfId="38831" xr:uid="{00000000-0005-0000-0000-00006E970000}"/>
    <cellStyle name="Notas 4 4" xfId="38832" xr:uid="{00000000-0005-0000-0000-00006F970000}"/>
    <cellStyle name="Notas 4 5" xfId="38827" xr:uid="{00000000-0005-0000-0000-000070970000}"/>
    <cellStyle name="Notas 5" xfId="454" xr:uid="{00000000-0005-0000-0000-000071970000}"/>
    <cellStyle name="Notas 5 2" xfId="38834" xr:uid="{00000000-0005-0000-0000-000072970000}"/>
    <cellStyle name="Notas 5 2 2" xfId="38835" xr:uid="{00000000-0005-0000-0000-000073970000}"/>
    <cellStyle name="Notas 5 2 3" xfId="38836" xr:uid="{00000000-0005-0000-0000-000074970000}"/>
    <cellStyle name="Notas 5 3" xfId="38837" xr:uid="{00000000-0005-0000-0000-000075970000}"/>
    <cellStyle name="Notas 5 4" xfId="38838" xr:uid="{00000000-0005-0000-0000-000076970000}"/>
    <cellStyle name="Notas 5 5" xfId="38833" xr:uid="{00000000-0005-0000-0000-000077970000}"/>
    <cellStyle name="Notas 6" xfId="455" xr:uid="{00000000-0005-0000-0000-000078970000}"/>
    <cellStyle name="Notas 6 2" xfId="38840" xr:uid="{00000000-0005-0000-0000-000079970000}"/>
    <cellStyle name="Notas 6 2 2" xfId="38841" xr:uid="{00000000-0005-0000-0000-00007A970000}"/>
    <cellStyle name="Notas 6 2 3" xfId="38842" xr:uid="{00000000-0005-0000-0000-00007B970000}"/>
    <cellStyle name="Notas 6 3" xfId="38843" xr:uid="{00000000-0005-0000-0000-00007C970000}"/>
    <cellStyle name="Notas 6 4" xfId="38844" xr:uid="{00000000-0005-0000-0000-00007D970000}"/>
    <cellStyle name="Notas 6 5" xfId="38839" xr:uid="{00000000-0005-0000-0000-00007E970000}"/>
    <cellStyle name="Notas 7" xfId="456" xr:uid="{00000000-0005-0000-0000-00007F970000}"/>
    <cellStyle name="Notas 7 2" xfId="38846" xr:uid="{00000000-0005-0000-0000-000080970000}"/>
    <cellStyle name="Notas 7 2 2" xfId="38847" xr:uid="{00000000-0005-0000-0000-000081970000}"/>
    <cellStyle name="Notas 7 2 3" xfId="38848" xr:uid="{00000000-0005-0000-0000-000082970000}"/>
    <cellStyle name="Notas 7 3" xfId="38849" xr:uid="{00000000-0005-0000-0000-000083970000}"/>
    <cellStyle name="Notas 7 4" xfId="38850" xr:uid="{00000000-0005-0000-0000-000084970000}"/>
    <cellStyle name="Notas 7 5" xfId="38845" xr:uid="{00000000-0005-0000-0000-000085970000}"/>
    <cellStyle name="Notas 8" xfId="457" xr:uid="{00000000-0005-0000-0000-000086970000}"/>
    <cellStyle name="Notas 8 2" xfId="38852" xr:uid="{00000000-0005-0000-0000-000087970000}"/>
    <cellStyle name="Notas 8 2 2" xfId="38853" xr:uid="{00000000-0005-0000-0000-000088970000}"/>
    <cellStyle name="Notas 8 2 3" xfId="38854" xr:uid="{00000000-0005-0000-0000-000089970000}"/>
    <cellStyle name="Notas 8 3" xfId="38855" xr:uid="{00000000-0005-0000-0000-00008A970000}"/>
    <cellStyle name="Notas 8 4" xfId="38856" xr:uid="{00000000-0005-0000-0000-00008B970000}"/>
    <cellStyle name="Notas 8 5" xfId="38851" xr:uid="{00000000-0005-0000-0000-00008C970000}"/>
    <cellStyle name="Notas 9" xfId="458" xr:uid="{00000000-0005-0000-0000-00008D970000}"/>
    <cellStyle name="Notas 9 2" xfId="38858" xr:uid="{00000000-0005-0000-0000-00008E970000}"/>
    <cellStyle name="Notas 9 2 2" xfId="38859" xr:uid="{00000000-0005-0000-0000-00008F970000}"/>
    <cellStyle name="Notas 9 2 3" xfId="38860" xr:uid="{00000000-0005-0000-0000-000090970000}"/>
    <cellStyle name="Notas 9 3" xfId="38861" xr:uid="{00000000-0005-0000-0000-000091970000}"/>
    <cellStyle name="Notas 9 4" xfId="38862" xr:uid="{00000000-0005-0000-0000-000092970000}"/>
    <cellStyle name="Notas 9 5" xfId="38857" xr:uid="{00000000-0005-0000-0000-000093970000}"/>
    <cellStyle name="Note" xfId="459" xr:uid="{00000000-0005-0000-0000-000094970000}"/>
    <cellStyle name="Note 10" xfId="38864" xr:uid="{00000000-0005-0000-0000-000095970000}"/>
    <cellStyle name="Note 11" xfId="38865" xr:uid="{00000000-0005-0000-0000-000096970000}"/>
    <cellStyle name="Note 12" xfId="38863" xr:uid="{00000000-0005-0000-0000-000097970000}"/>
    <cellStyle name="Note 2" xfId="38866" xr:uid="{00000000-0005-0000-0000-000098970000}"/>
    <cellStyle name="Note 2 2" xfId="38867" xr:uid="{00000000-0005-0000-0000-000099970000}"/>
    <cellStyle name="Note 2 2 2" xfId="38868" xr:uid="{00000000-0005-0000-0000-00009A970000}"/>
    <cellStyle name="Note 2 2 2 2" xfId="38869" xr:uid="{00000000-0005-0000-0000-00009B970000}"/>
    <cellStyle name="Note 2 2 2 3" xfId="38870" xr:uid="{00000000-0005-0000-0000-00009C970000}"/>
    <cellStyle name="Note 2 2 3" xfId="38871" xr:uid="{00000000-0005-0000-0000-00009D970000}"/>
    <cellStyle name="Note 2 2 4" xfId="38872" xr:uid="{00000000-0005-0000-0000-00009E970000}"/>
    <cellStyle name="Note 2 3" xfId="38873" xr:uid="{00000000-0005-0000-0000-00009F970000}"/>
    <cellStyle name="Note 2 3 2" xfId="38874" xr:uid="{00000000-0005-0000-0000-0000A0970000}"/>
    <cellStyle name="Note 2 3 2 2" xfId="38875" xr:uid="{00000000-0005-0000-0000-0000A1970000}"/>
    <cellStyle name="Note 2 3 2 3" xfId="38876" xr:uid="{00000000-0005-0000-0000-0000A2970000}"/>
    <cellStyle name="Note 2 3 3" xfId="38877" xr:uid="{00000000-0005-0000-0000-0000A3970000}"/>
    <cellStyle name="Note 2 3 4" xfId="38878" xr:uid="{00000000-0005-0000-0000-0000A4970000}"/>
    <cellStyle name="Note 2 4" xfId="38879" xr:uid="{00000000-0005-0000-0000-0000A5970000}"/>
    <cellStyle name="Note 2 4 2" xfId="38880" xr:uid="{00000000-0005-0000-0000-0000A6970000}"/>
    <cellStyle name="Note 2 4 2 2" xfId="38881" xr:uid="{00000000-0005-0000-0000-0000A7970000}"/>
    <cellStyle name="Note 2 4 2 3" xfId="38882" xr:uid="{00000000-0005-0000-0000-0000A8970000}"/>
    <cellStyle name="Note 2 4 3" xfId="38883" xr:uid="{00000000-0005-0000-0000-0000A9970000}"/>
    <cellStyle name="Note 2 4 4" xfId="38884" xr:uid="{00000000-0005-0000-0000-0000AA970000}"/>
    <cellStyle name="Note 2 5" xfId="38885" xr:uid="{00000000-0005-0000-0000-0000AB970000}"/>
    <cellStyle name="Note 2 5 2" xfId="38886" xr:uid="{00000000-0005-0000-0000-0000AC970000}"/>
    <cellStyle name="Note 2 5 3" xfId="38887" xr:uid="{00000000-0005-0000-0000-0000AD970000}"/>
    <cellStyle name="Note 2 6" xfId="38888" xr:uid="{00000000-0005-0000-0000-0000AE970000}"/>
    <cellStyle name="Note 2 7" xfId="38889" xr:uid="{00000000-0005-0000-0000-0000AF970000}"/>
    <cellStyle name="Note 3" xfId="38890" xr:uid="{00000000-0005-0000-0000-0000B0970000}"/>
    <cellStyle name="Note 3 2" xfId="38891" xr:uid="{00000000-0005-0000-0000-0000B1970000}"/>
    <cellStyle name="Note 3 2 2" xfId="38892" xr:uid="{00000000-0005-0000-0000-0000B2970000}"/>
    <cellStyle name="Note 3 2 2 2" xfId="38893" xr:uid="{00000000-0005-0000-0000-0000B3970000}"/>
    <cellStyle name="Note 3 2 2 3" xfId="38894" xr:uid="{00000000-0005-0000-0000-0000B4970000}"/>
    <cellStyle name="Note 3 2 3" xfId="38895" xr:uid="{00000000-0005-0000-0000-0000B5970000}"/>
    <cellStyle name="Note 3 2 4" xfId="38896" xr:uid="{00000000-0005-0000-0000-0000B6970000}"/>
    <cellStyle name="Note 3 3" xfId="38897" xr:uid="{00000000-0005-0000-0000-0000B7970000}"/>
    <cellStyle name="Note 3 3 2" xfId="38898" xr:uid="{00000000-0005-0000-0000-0000B8970000}"/>
    <cellStyle name="Note 3 3 2 2" xfId="38899" xr:uid="{00000000-0005-0000-0000-0000B9970000}"/>
    <cellStyle name="Note 3 3 2 3" xfId="38900" xr:uid="{00000000-0005-0000-0000-0000BA970000}"/>
    <cellStyle name="Note 3 3 3" xfId="38901" xr:uid="{00000000-0005-0000-0000-0000BB970000}"/>
    <cellStyle name="Note 3 3 4" xfId="38902" xr:uid="{00000000-0005-0000-0000-0000BC970000}"/>
    <cellStyle name="Note 3 4" xfId="38903" xr:uid="{00000000-0005-0000-0000-0000BD970000}"/>
    <cellStyle name="Note 3 4 2" xfId="38904" xr:uid="{00000000-0005-0000-0000-0000BE970000}"/>
    <cellStyle name="Note 3 4 2 2" xfId="38905" xr:uid="{00000000-0005-0000-0000-0000BF970000}"/>
    <cellStyle name="Note 3 4 2 3" xfId="38906" xr:uid="{00000000-0005-0000-0000-0000C0970000}"/>
    <cellStyle name="Note 3 4 3" xfId="38907" xr:uid="{00000000-0005-0000-0000-0000C1970000}"/>
    <cellStyle name="Note 3 4 4" xfId="38908" xr:uid="{00000000-0005-0000-0000-0000C2970000}"/>
    <cellStyle name="Note 3 5" xfId="38909" xr:uid="{00000000-0005-0000-0000-0000C3970000}"/>
    <cellStyle name="Note 3 5 2" xfId="38910" xr:uid="{00000000-0005-0000-0000-0000C4970000}"/>
    <cellStyle name="Note 3 5 3" xfId="38911" xr:uid="{00000000-0005-0000-0000-0000C5970000}"/>
    <cellStyle name="Note 3 6" xfId="38912" xr:uid="{00000000-0005-0000-0000-0000C6970000}"/>
    <cellStyle name="Note 3 7" xfId="38913" xr:uid="{00000000-0005-0000-0000-0000C7970000}"/>
    <cellStyle name="Note 4" xfId="38914" xr:uid="{00000000-0005-0000-0000-0000C8970000}"/>
    <cellStyle name="Note 4 2" xfId="38915" xr:uid="{00000000-0005-0000-0000-0000C9970000}"/>
    <cellStyle name="Note 4 2 2" xfId="38916" xr:uid="{00000000-0005-0000-0000-0000CA970000}"/>
    <cellStyle name="Note 4 2 2 2" xfId="38917" xr:uid="{00000000-0005-0000-0000-0000CB970000}"/>
    <cellStyle name="Note 4 2 2 3" xfId="38918" xr:uid="{00000000-0005-0000-0000-0000CC970000}"/>
    <cellStyle name="Note 4 2 3" xfId="38919" xr:uid="{00000000-0005-0000-0000-0000CD970000}"/>
    <cellStyle name="Note 4 2 4" xfId="38920" xr:uid="{00000000-0005-0000-0000-0000CE970000}"/>
    <cellStyle name="Note 4 3" xfId="38921" xr:uid="{00000000-0005-0000-0000-0000CF970000}"/>
    <cellStyle name="Note 4 3 2" xfId="38922" xr:uid="{00000000-0005-0000-0000-0000D0970000}"/>
    <cellStyle name="Note 4 3 2 2" xfId="38923" xr:uid="{00000000-0005-0000-0000-0000D1970000}"/>
    <cellStyle name="Note 4 3 2 3" xfId="38924" xr:uid="{00000000-0005-0000-0000-0000D2970000}"/>
    <cellStyle name="Note 4 3 3" xfId="38925" xr:uid="{00000000-0005-0000-0000-0000D3970000}"/>
    <cellStyle name="Note 4 3 4" xfId="38926" xr:uid="{00000000-0005-0000-0000-0000D4970000}"/>
    <cellStyle name="Note 4 4" xfId="38927" xr:uid="{00000000-0005-0000-0000-0000D5970000}"/>
    <cellStyle name="Note 4 4 2" xfId="38928" xr:uid="{00000000-0005-0000-0000-0000D6970000}"/>
    <cellStyle name="Note 4 4 2 2" xfId="38929" xr:uid="{00000000-0005-0000-0000-0000D7970000}"/>
    <cellStyle name="Note 4 4 2 3" xfId="38930" xr:uid="{00000000-0005-0000-0000-0000D8970000}"/>
    <cellStyle name="Note 4 4 3" xfId="38931" xr:uid="{00000000-0005-0000-0000-0000D9970000}"/>
    <cellStyle name="Note 4 4 4" xfId="38932" xr:uid="{00000000-0005-0000-0000-0000DA970000}"/>
    <cellStyle name="Note 4 5" xfId="38933" xr:uid="{00000000-0005-0000-0000-0000DB970000}"/>
    <cellStyle name="Note 4 5 2" xfId="38934" xr:uid="{00000000-0005-0000-0000-0000DC970000}"/>
    <cellStyle name="Note 4 5 3" xfId="38935" xr:uid="{00000000-0005-0000-0000-0000DD970000}"/>
    <cellStyle name="Note 4 6" xfId="38936" xr:uid="{00000000-0005-0000-0000-0000DE970000}"/>
    <cellStyle name="Note 4 7" xfId="38937" xr:uid="{00000000-0005-0000-0000-0000DF970000}"/>
    <cellStyle name="Note 5" xfId="38938" xr:uid="{00000000-0005-0000-0000-0000E0970000}"/>
    <cellStyle name="Note 5 2" xfId="38939" xr:uid="{00000000-0005-0000-0000-0000E1970000}"/>
    <cellStyle name="Note 5 2 2" xfId="38940" xr:uid="{00000000-0005-0000-0000-0000E2970000}"/>
    <cellStyle name="Note 5 2 2 2" xfId="38941" xr:uid="{00000000-0005-0000-0000-0000E3970000}"/>
    <cellStyle name="Note 5 2 2 3" xfId="38942" xr:uid="{00000000-0005-0000-0000-0000E4970000}"/>
    <cellStyle name="Note 5 2 3" xfId="38943" xr:uid="{00000000-0005-0000-0000-0000E5970000}"/>
    <cellStyle name="Note 5 2 4" xfId="38944" xr:uid="{00000000-0005-0000-0000-0000E6970000}"/>
    <cellStyle name="Note 5 3" xfId="38945" xr:uid="{00000000-0005-0000-0000-0000E7970000}"/>
    <cellStyle name="Note 5 3 2" xfId="38946" xr:uid="{00000000-0005-0000-0000-0000E8970000}"/>
    <cellStyle name="Note 5 3 2 2" xfId="38947" xr:uid="{00000000-0005-0000-0000-0000E9970000}"/>
    <cellStyle name="Note 5 3 2 3" xfId="38948" xr:uid="{00000000-0005-0000-0000-0000EA970000}"/>
    <cellStyle name="Note 5 3 3" xfId="38949" xr:uid="{00000000-0005-0000-0000-0000EB970000}"/>
    <cellStyle name="Note 5 3 4" xfId="38950" xr:uid="{00000000-0005-0000-0000-0000EC970000}"/>
    <cellStyle name="Note 5 4" xfId="38951" xr:uid="{00000000-0005-0000-0000-0000ED970000}"/>
    <cellStyle name="Note 5 4 2" xfId="38952" xr:uid="{00000000-0005-0000-0000-0000EE970000}"/>
    <cellStyle name="Note 5 4 2 2" xfId="38953" xr:uid="{00000000-0005-0000-0000-0000EF970000}"/>
    <cellStyle name="Note 5 4 2 3" xfId="38954" xr:uid="{00000000-0005-0000-0000-0000F0970000}"/>
    <cellStyle name="Note 5 4 3" xfId="38955" xr:uid="{00000000-0005-0000-0000-0000F1970000}"/>
    <cellStyle name="Note 5 4 4" xfId="38956" xr:uid="{00000000-0005-0000-0000-0000F2970000}"/>
    <cellStyle name="Note 5 5" xfId="38957" xr:uid="{00000000-0005-0000-0000-0000F3970000}"/>
    <cellStyle name="Note 5 5 2" xfId="38958" xr:uid="{00000000-0005-0000-0000-0000F4970000}"/>
    <cellStyle name="Note 5 5 3" xfId="38959" xr:uid="{00000000-0005-0000-0000-0000F5970000}"/>
    <cellStyle name="Note 5 6" xfId="38960" xr:uid="{00000000-0005-0000-0000-0000F6970000}"/>
    <cellStyle name="Note 5 7" xfId="38961" xr:uid="{00000000-0005-0000-0000-0000F7970000}"/>
    <cellStyle name="Note 6" xfId="38962" xr:uid="{00000000-0005-0000-0000-0000F8970000}"/>
    <cellStyle name="Note 6 2" xfId="38963" xr:uid="{00000000-0005-0000-0000-0000F9970000}"/>
    <cellStyle name="Note 6 2 2" xfId="38964" xr:uid="{00000000-0005-0000-0000-0000FA970000}"/>
    <cellStyle name="Note 6 2 3" xfId="38965" xr:uid="{00000000-0005-0000-0000-0000FB970000}"/>
    <cellStyle name="Note 6 3" xfId="38966" xr:uid="{00000000-0005-0000-0000-0000FC970000}"/>
    <cellStyle name="Note 6 4" xfId="38967" xr:uid="{00000000-0005-0000-0000-0000FD970000}"/>
    <cellStyle name="Note 7" xfId="38968" xr:uid="{00000000-0005-0000-0000-0000FE970000}"/>
    <cellStyle name="Note 7 2" xfId="38969" xr:uid="{00000000-0005-0000-0000-0000FF970000}"/>
    <cellStyle name="Note 7 2 2" xfId="38970" xr:uid="{00000000-0005-0000-0000-000000980000}"/>
    <cellStyle name="Note 7 2 3" xfId="38971" xr:uid="{00000000-0005-0000-0000-000001980000}"/>
    <cellStyle name="Note 7 3" xfId="38972" xr:uid="{00000000-0005-0000-0000-000002980000}"/>
    <cellStyle name="Note 7 4" xfId="38973" xr:uid="{00000000-0005-0000-0000-000003980000}"/>
    <cellStyle name="Note 8" xfId="38974" xr:uid="{00000000-0005-0000-0000-000004980000}"/>
    <cellStyle name="Note 8 2" xfId="38975" xr:uid="{00000000-0005-0000-0000-000005980000}"/>
    <cellStyle name="Note 8 2 2" xfId="38976" xr:uid="{00000000-0005-0000-0000-000006980000}"/>
    <cellStyle name="Note 8 2 3" xfId="38977" xr:uid="{00000000-0005-0000-0000-000007980000}"/>
    <cellStyle name="Note 8 3" xfId="38978" xr:uid="{00000000-0005-0000-0000-000008980000}"/>
    <cellStyle name="Note 8 4" xfId="38979" xr:uid="{00000000-0005-0000-0000-000009980000}"/>
    <cellStyle name="Note 9" xfId="38980" xr:uid="{00000000-0005-0000-0000-00000A980000}"/>
    <cellStyle name="Note 9 2" xfId="38981" xr:uid="{00000000-0005-0000-0000-00000B980000}"/>
    <cellStyle name="Note 9 3" xfId="38982" xr:uid="{00000000-0005-0000-0000-00000C980000}"/>
    <cellStyle name="Output" xfId="460" xr:uid="{00000000-0005-0000-0000-00000D980000}"/>
    <cellStyle name="Output 2" xfId="38984" xr:uid="{00000000-0005-0000-0000-00000E980000}"/>
    <cellStyle name="Output 2 2" xfId="38985" xr:uid="{00000000-0005-0000-0000-00000F980000}"/>
    <cellStyle name="Output 2 2 2" xfId="38986" xr:uid="{00000000-0005-0000-0000-000010980000}"/>
    <cellStyle name="Output 2 2 3" xfId="38987" xr:uid="{00000000-0005-0000-0000-000011980000}"/>
    <cellStyle name="Output 2 3" xfId="38988" xr:uid="{00000000-0005-0000-0000-000012980000}"/>
    <cellStyle name="Output 2 4" xfId="38989" xr:uid="{00000000-0005-0000-0000-000013980000}"/>
    <cellStyle name="Output 3" xfId="38990" xr:uid="{00000000-0005-0000-0000-000014980000}"/>
    <cellStyle name="Output 3 2" xfId="38991" xr:uid="{00000000-0005-0000-0000-000015980000}"/>
    <cellStyle name="Output 3 2 2" xfId="38992" xr:uid="{00000000-0005-0000-0000-000016980000}"/>
    <cellStyle name="Output 3 2 3" xfId="38993" xr:uid="{00000000-0005-0000-0000-000017980000}"/>
    <cellStyle name="Output 3 3" xfId="38994" xr:uid="{00000000-0005-0000-0000-000018980000}"/>
    <cellStyle name="Output 3 4" xfId="38995" xr:uid="{00000000-0005-0000-0000-000019980000}"/>
    <cellStyle name="Output 4" xfId="38996" xr:uid="{00000000-0005-0000-0000-00001A980000}"/>
    <cellStyle name="Output 4 2" xfId="38997" xr:uid="{00000000-0005-0000-0000-00001B980000}"/>
    <cellStyle name="Output 4 2 2" xfId="38998" xr:uid="{00000000-0005-0000-0000-00001C980000}"/>
    <cellStyle name="Output 4 2 3" xfId="38999" xr:uid="{00000000-0005-0000-0000-00001D980000}"/>
    <cellStyle name="Output 4 3" xfId="39000" xr:uid="{00000000-0005-0000-0000-00001E980000}"/>
    <cellStyle name="Output 4 4" xfId="39001" xr:uid="{00000000-0005-0000-0000-00001F980000}"/>
    <cellStyle name="Output 5" xfId="39002" xr:uid="{00000000-0005-0000-0000-000020980000}"/>
    <cellStyle name="Output 5 2" xfId="39003" xr:uid="{00000000-0005-0000-0000-000021980000}"/>
    <cellStyle name="Output 5 2 2" xfId="39004" xr:uid="{00000000-0005-0000-0000-000022980000}"/>
    <cellStyle name="Output 5 2 3" xfId="39005" xr:uid="{00000000-0005-0000-0000-000023980000}"/>
    <cellStyle name="Output 5 3" xfId="39006" xr:uid="{00000000-0005-0000-0000-000024980000}"/>
    <cellStyle name="Output 5 4" xfId="39007" xr:uid="{00000000-0005-0000-0000-000025980000}"/>
    <cellStyle name="Output 6" xfId="39008" xr:uid="{00000000-0005-0000-0000-000026980000}"/>
    <cellStyle name="Output 6 2" xfId="39009" xr:uid="{00000000-0005-0000-0000-000027980000}"/>
    <cellStyle name="Output 6 3" xfId="39010" xr:uid="{00000000-0005-0000-0000-000028980000}"/>
    <cellStyle name="Output 7" xfId="39011" xr:uid="{00000000-0005-0000-0000-000029980000}"/>
    <cellStyle name="Output 8" xfId="39012" xr:uid="{00000000-0005-0000-0000-00002A980000}"/>
    <cellStyle name="Output 9" xfId="38983" xr:uid="{00000000-0005-0000-0000-00002B980000}"/>
    <cellStyle name="Porcentaje 2" xfId="461" xr:uid="{00000000-0005-0000-0000-00002C980000}"/>
    <cellStyle name="Porcentual 2" xfId="39013" xr:uid="{00000000-0005-0000-0000-00002D980000}"/>
    <cellStyle name="Porcentual 2 2" xfId="39014" xr:uid="{00000000-0005-0000-0000-00002E980000}"/>
    <cellStyle name="Porcentual 2 2 2" xfId="39015" xr:uid="{00000000-0005-0000-0000-00002F980000}"/>
    <cellStyle name="Porcentual 2 2 2 2" xfId="39016" xr:uid="{00000000-0005-0000-0000-000030980000}"/>
    <cellStyle name="Porcentual 2 2 2 3" xfId="39017" xr:uid="{00000000-0005-0000-0000-000031980000}"/>
    <cellStyle name="Porcentual 2 2 3" xfId="39018" xr:uid="{00000000-0005-0000-0000-000032980000}"/>
    <cellStyle name="Porcentual 2 2 4" xfId="39019" xr:uid="{00000000-0005-0000-0000-000033980000}"/>
    <cellStyle name="Porcentual 2 3" xfId="39020" xr:uid="{00000000-0005-0000-0000-000034980000}"/>
    <cellStyle name="Porcentual 2 3 2" xfId="39021" xr:uid="{00000000-0005-0000-0000-000035980000}"/>
    <cellStyle name="Porcentual 2 3 2 2" xfId="39022" xr:uid="{00000000-0005-0000-0000-000036980000}"/>
    <cellStyle name="Porcentual 2 3 2 3" xfId="39023" xr:uid="{00000000-0005-0000-0000-000037980000}"/>
    <cellStyle name="Porcentual 2 3 3" xfId="39024" xr:uid="{00000000-0005-0000-0000-000038980000}"/>
    <cellStyle name="Porcentual 2 3 4" xfId="39025" xr:uid="{00000000-0005-0000-0000-000039980000}"/>
    <cellStyle name="Porcentual 2 4" xfId="39026" xr:uid="{00000000-0005-0000-0000-00003A980000}"/>
    <cellStyle name="Porcentual 2 4 2" xfId="39027" xr:uid="{00000000-0005-0000-0000-00003B980000}"/>
    <cellStyle name="Porcentual 2 4 2 2" xfId="39028" xr:uid="{00000000-0005-0000-0000-00003C980000}"/>
    <cellStyle name="Porcentual 2 4 2 3" xfId="39029" xr:uid="{00000000-0005-0000-0000-00003D980000}"/>
    <cellStyle name="Porcentual 2 4 3" xfId="39030" xr:uid="{00000000-0005-0000-0000-00003E980000}"/>
    <cellStyle name="Porcentual 2 4 4" xfId="39031" xr:uid="{00000000-0005-0000-0000-00003F980000}"/>
    <cellStyle name="Porcentual 2 5" xfId="39032" xr:uid="{00000000-0005-0000-0000-000040980000}"/>
    <cellStyle name="Porcentual 2 5 2" xfId="39033" xr:uid="{00000000-0005-0000-0000-000041980000}"/>
    <cellStyle name="Porcentual 2 5 2 2" xfId="39034" xr:uid="{00000000-0005-0000-0000-000042980000}"/>
    <cellStyle name="Porcentual 2 5 2 3" xfId="39035" xr:uid="{00000000-0005-0000-0000-000043980000}"/>
    <cellStyle name="Porcentual 2 5 3" xfId="39036" xr:uid="{00000000-0005-0000-0000-000044980000}"/>
    <cellStyle name="Porcentual 2 5 4" xfId="39037" xr:uid="{00000000-0005-0000-0000-000045980000}"/>
    <cellStyle name="Salida 10" xfId="462" xr:uid="{00000000-0005-0000-0000-000046980000}"/>
    <cellStyle name="Salida 10 2" xfId="39038" xr:uid="{00000000-0005-0000-0000-000047980000}"/>
    <cellStyle name="Salida 11" xfId="463" xr:uid="{00000000-0005-0000-0000-000048980000}"/>
    <cellStyle name="Salida 11 2" xfId="39039" xr:uid="{00000000-0005-0000-0000-000049980000}"/>
    <cellStyle name="Salida 12" xfId="464" xr:uid="{00000000-0005-0000-0000-00004A980000}"/>
    <cellStyle name="Salida 2" xfId="465" xr:uid="{00000000-0005-0000-0000-00004B980000}"/>
    <cellStyle name="Salida 2 2" xfId="39040" xr:uid="{00000000-0005-0000-0000-00004C980000}"/>
    <cellStyle name="Salida 2 2 2" xfId="39041" xr:uid="{00000000-0005-0000-0000-00004D980000}"/>
    <cellStyle name="Salida 2 2 3" xfId="39042" xr:uid="{00000000-0005-0000-0000-00004E980000}"/>
    <cellStyle name="Salida 2 2 4" xfId="39043" xr:uid="{00000000-0005-0000-0000-00004F980000}"/>
    <cellStyle name="Salida 2 3" xfId="39044" xr:uid="{00000000-0005-0000-0000-000050980000}"/>
    <cellStyle name="Salida 2 4" xfId="39045" xr:uid="{00000000-0005-0000-0000-000051980000}"/>
    <cellStyle name="Salida 3" xfId="466" xr:uid="{00000000-0005-0000-0000-000052980000}"/>
    <cellStyle name="Salida 3 2" xfId="39046" xr:uid="{00000000-0005-0000-0000-000053980000}"/>
    <cellStyle name="Salida 3 2 2" xfId="39047" xr:uid="{00000000-0005-0000-0000-000054980000}"/>
    <cellStyle name="Salida 3 2 3" xfId="39048" xr:uid="{00000000-0005-0000-0000-000055980000}"/>
    <cellStyle name="Salida 3 3" xfId="39049" xr:uid="{00000000-0005-0000-0000-000056980000}"/>
    <cellStyle name="Salida 3 4" xfId="39050" xr:uid="{00000000-0005-0000-0000-000057980000}"/>
    <cellStyle name="Salida 4" xfId="467" xr:uid="{00000000-0005-0000-0000-000058980000}"/>
    <cellStyle name="Salida 4 2" xfId="39051" xr:uid="{00000000-0005-0000-0000-000059980000}"/>
    <cellStyle name="Salida 4 2 2" xfId="39052" xr:uid="{00000000-0005-0000-0000-00005A980000}"/>
    <cellStyle name="Salida 4 2 3" xfId="39053" xr:uid="{00000000-0005-0000-0000-00005B980000}"/>
    <cellStyle name="Salida 4 3" xfId="39054" xr:uid="{00000000-0005-0000-0000-00005C980000}"/>
    <cellStyle name="Salida 4 4" xfId="39055" xr:uid="{00000000-0005-0000-0000-00005D980000}"/>
    <cellStyle name="Salida 5" xfId="468" xr:uid="{00000000-0005-0000-0000-00005E980000}"/>
    <cellStyle name="Salida 5 2" xfId="39057" xr:uid="{00000000-0005-0000-0000-00005F980000}"/>
    <cellStyle name="Salida 5 2 2" xfId="39058" xr:uid="{00000000-0005-0000-0000-000060980000}"/>
    <cellStyle name="Salida 5 2 3" xfId="39059" xr:uid="{00000000-0005-0000-0000-000061980000}"/>
    <cellStyle name="Salida 5 3" xfId="39060" xr:uid="{00000000-0005-0000-0000-000062980000}"/>
    <cellStyle name="Salida 5 4" xfId="39061" xr:uid="{00000000-0005-0000-0000-000063980000}"/>
    <cellStyle name="Salida 5 5" xfId="39056" xr:uid="{00000000-0005-0000-0000-000064980000}"/>
    <cellStyle name="Salida 6" xfId="469" xr:uid="{00000000-0005-0000-0000-000065980000}"/>
    <cellStyle name="Salida 6 2" xfId="39063" xr:uid="{00000000-0005-0000-0000-000066980000}"/>
    <cellStyle name="Salida 6 2 2" xfId="39064" xr:uid="{00000000-0005-0000-0000-000067980000}"/>
    <cellStyle name="Salida 6 2 3" xfId="39065" xr:uid="{00000000-0005-0000-0000-000068980000}"/>
    <cellStyle name="Salida 6 3" xfId="39066" xr:uid="{00000000-0005-0000-0000-000069980000}"/>
    <cellStyle name="Salida 6 4" xfId="39067" xr:uid="{00000000-0005-0000-0000-00006A980000}"/>
    <cellStyle name="Salida 6 5" xfId="39062" xr:uid="{00000000-0005-0000-0000-00006B980000}"/>
    <cellStyle name="Salida 7" xfId="470" xr:uid="{00000000-0005-0000-0000-00006C980000}"/>
    <cellStyle name="Salida 7 2" xfId="39069" xr:uid="{00000000-0005-0000-0000-00006D980000}"/>
    <cellStyle name="Salida 7 2 2" xfId="39070" xr:uid="{00000000-0005-0000-0000-00006E980000}"/>
    <cellStyle name="Salida 7 2 3" xfId="39071" xr:uid="{00000000-0005-0000-0000-00006F980000}"/>
    <cellStyle name="Salida 7 3" xfId="39072" xr:uid="{00000000-0005-0000-0000-000070980000}"/>
    <cellStyle name="Salida 7 4" xfId="39073" xr:uid="{00000000-0005-0000-0000-000071980000}"/>
    <cellStyle name="Salida 7 5" xfId="39068" xr:uid="{00000000-0005-0000-0000-000072980000}"/>
    <cellStyle name="Salida 8" xfId="471" xr:uid="{00000000-0005-0000-0000-000073980000}"/>
    <cellStyle name="Salida 8 2" xfId="39075" xr:uid="{00000000-0005-0000-0000-000074980000}"/>
    <cellStyle name="Salida 8 2 2" xfId="39076" xr:uid="{00000000-0005-0000-0000-000075980000}"/>
    <cellStyle name="Salida 8 2 3" xfId="39077" xr:uid="{00000000-0005-0000-0000-000076980000}"/>
    <cellStyle name="Salida 8 3" xfId="39078" xr:uid="{00000000-0005-0000-0000-000077980000}"/>
    <cellStyle name="Salida 8 4" xfId="39079" xr:uid="{00000000-0005-0000-0000-000078980000}"/>
    <cellStyle name="Salida 8 5" xfId="39074" xr:uid="{00000000-0005-0000-0000-000079980000}"/>
    <cellStyle name="Salida 9" xfId="472" xr:uid="{00000000-0005-0000-0000-00007A980000}"/>
    <cellStyle name="Salida 9 2" xfId="39081" xr:uid="{00000000-0005-0000-0000-00007B980000}"/>
    <cellStyle name="Salida 9 3" xfId="39082" xr:uid="{00000000-0005-0000-0000-00007C980000}"/>
    <cellStyle name="Salida 9 4" xfId="39080" xr:uid="{00000000-0005-0000-0000-00007D980000}"/>
    <cellStyle name="Style 1" xfId="473" xr:uid="{00000000-0005-0000-0000-00007E980000}"/>
    <cellStyle name="TableStyleLight1" xfId="39083" xr:uid="{00000000-0005-0000-0000-00007F980000}"/>
    <cellStyle name="TableStyleLight1 2" xfId="39084" xr:uid="{00000000-0005-0000-0000-000080980000}"/>
    <cellStyle name="TableStyleLight1 2 2" xfId="39085" xr:uid="{00000000-0005-0000-0000-000081980000}"/>
    <cellStyle name="TableStyleLight1 2 3" xfId="39086" xr:uid="{00000000-0005-0000-0000-000082980000}"/>
    <cellStyle name="TableStyleLight1 3" xfId="39087" xr:uid="{00000000-0005-0000-0000-000083980000}"/>
    <cellStyle name="TableStyleLight1 4" xfId="39088" xr:uid="{00000000-0005-0000-0000-000084980000}"/>
    <cellStyle name="Texto de advertencia 10" xfId="474" xr:uid="{00000000-0005-0000-0000-000085980000}"/>
    <cellStyle name="Texto de advertencia 10 2" xfId="39090" xr:uid="{00000000-0005-0000-0000-000086980000}"/>
    <cellStyle name="Texto de advertencia 10 3" xfId="39091" xr:uid="{00000000-0005-0000-0000-000087980000}"/>
    <cellStyle name="Texto de advertencia 10 4" xfId="39089" xr:uid="{00000000-0005-0000-0000-000088980000}"/>
    <cellStyle name="Texto de advertencia 11" xfId="475" xr:uid="{00000000-0005-0000-0000-000089980000}"/>
    <cellStyle name="Texto de advertencia 11 2" xfId="39092" xr:uid="{00000000-0005-0000-0000-00008A980000}"/>
    <cellStyle name="Texto de advertencia 12" xfId="476" xr:uid="{00000000-0005-0000-0000-00008B980000}"/>
    <cellStyle name="Texto de advertencia 12 2" xfId="39093" xr:uid="{00000000-0005-0000-0000-00008C980000}"/>
    <cellStyle name="Texto de advertencia 2" xfId="477" xr:uid="{00000000-0005-0000-0000-00008D980000}"/>
    <cellStyle name="Texto de advertencia 2 2" xfId="39094" xr:uid="{00000000-0005-0000-0000-00008E980000}"/>
    <cellStyle name="Texto de advertencia 2 2 2" xfId="39095" xr:uid="{00000000-0005-0000-0000-00008F980000}"/>
    <cellStyle name="Texto de advertencia 2 2 2 2" xfId="39096" xr:uid="{00000000-0005-0000-0000-000090980000}"/>
    <cellStyle name="Texto de advertencia 2 2 2 2 2" xfId="39097" xr:uid="{00000000-0005-0000-0000-000091980000}"/>
    <cellStyle name="Texto de advertencia 2 2 2 2 2 2" xfId="39098" xr:uid="{00000000-0005-0000-0000-000092980000}"/>
    <cellStyle name="Texto de advertencia 2 2 2 2 2 2 2" xfId="39099" xr:uid="{00000000-0005-0000-0000-000093980000}"/>
    <cellStyle name="Texto de advertencia 2 2 2 2 2 2 3" xfId="39100" xr:uid="{00000000-0005-0000-0000-000094980000}"/>
    <cellStyle name="Texto de advertencia 2 2 2 2 2 3" xfId="39101" xr:uid="{00000000-0005-0000-0000-000095980000}"/>
    <cellStyle name="Texto de advertencia 2 2 2 2 2 4" xfId="39102" xr:uid="{00000000-0005-0000-0000-000096980000}"/>
    <cellStyle name="Texto de advertencia 2 2 2 2 3" xfId="39103" xr:uid="{00000000-0005-0000-0000-000097980000}"/>
    <cellStyle name="Texto de advertencia 2 2 2 2 3 2" xfId="39104" xr:uid="{00000000-0005-0000-0000-000098980000}"/>
    <cellStyle name="Texto de advertencia 2 2 2 2 3 3" xfId="39105" xr:uid="{00000000-0005-0000-0000-000099980000}"/>
    <cellStyle name="Texto de advertencia 2 2 2 2 4" xfId="39106" xr:uid="{00000000-0005-0000-0000-00009A980000}"/>
    <cellStyle name="Texto de advertencia 2 2 2 2 5" xfId="39107" xr:uid="{00000000-0005-0000-0000-00009B980000}"/>
    <cellStyle name="Texto de advertencia 2 2 2 3" xfId="39108" xr:uid="{00000000-0005-0000-0000-00009C980000}"/>
    <cellStyle name="Texto de advertencia 2 2 2 3 2" xfId="39109" xr:uid="{00000000-0005-0000-0000-00009D980000}"/>
    <cellStyle name="Texto de advertencia 2 2 2 3 3" xfId="39110" xr:uid="{00000000-0005-0000-0000-00009E980000}"/>
    <cellStyle name="Texto de advertencia 2 2 2 4" xfId="39111" xr:uid="{00000000-0005-0000-0000-00009F980000}"/>
    <cellStyle name="Texto de advertencia 2 2 2 5" xfId="39112" xr:uid="{00000000-0005-0000-0000-0000A0980000}"/>
    <cellStyle name="Texto de advertencia 2 2 3" xfId="39113" xr:uid="{00000000-0005-0000-0000-0000A1980000}"/>
    <cellStyle name="Texto de advertencia 2 2 3 2" xfId="39114" xr:uid="{00000000-0005-0000-0000-0000A2980000}"/>
    <cellStyle name="Texto de advertencia 2 2 3 2 2" xfId="39115" xr:uid="{00000000-0005-0000-0000-0000A3980000}"/>
    <cellStyle name="Texto de advertencia 2 2 3 2 3" xfId="39116" xr:uid="{00000000-0005-0000-0000-0000A4980000}"/>
    <cellStyle name="Texto de advertencia 2 2 3 3" xfId="39117" xr:uid="{00000000-0005-0000-0000-0000A5980000}"/>
    <cellStyle name="Texto de advertencia 2 2 3 4" xfId="39118" xr:uid="{00000000-0005-0000-0000-0000A6980000}"/>
    <cellStyle name="Texto de advertencia 2 2 4" xfId="39119" xr:uid="{00000000-0005-0000-0000-0000A7980000}"/>
    <cellStyle name="Texto de advertencia 2 2 4 2" xfId="39120" xr:uid="{00000000-0005-0000-0000-0000A8980000}"/>
    <cellStyle name="Texto de advertencia 2 2 4 2 2" xfId="39121" xr:uid="{00000000-0005-0000-0000-0000A9980000}"/>
    <cellStyle name="Texto de advertencia 2 2 4 2 3" xfId="39122" xr:uid="{00000000-0005-0000-0000-0000AA980000}"/>
    <cellStyle name="Texto de advertencia 2 2 4 3" xfId="39123" xr:uid="{00000000-0005-0000-0000-0000AB980000}"/>
    <cellStyle name="Texto de advertencia 2 2 4 4" xfId="39124" xr:uid="{00000000-0005-0000-0000-0000AC980000}"/>
    <cellStyle name="Texto de advertencia 2 2 5" xfId="39125" xr:uid="{00000000-0005-0000-0000-0000AD980000}"/>
    <cellStyle name="Texto de advertencia 2 2 5 2" xfId="39126" xr:uid="{00000000-0005-0000-0000-0000AE980000}"/>
    <cellStyle name="Texto de advertencia 2 2 5 3" xfId="39127" xr:uid="{00000000-0005-0000-0000-0000AF980000}"/>
    <cellStyle name="Texto de advertencia 2 2 6" xfId="39128" xr:uid="{00000000-0005-0000-0000-0000B0980000}"/>
    <cellStyle name="Texto de advertencia 2 2 7" xfId="39129" xr:uid="{00000000-0005-0000-0000-0000B1980000}"/>
    <cellStyle name="Texto de advertencia 2 3" xfId="39130" xr:uid="{00000000-0005-0000-0000-0000B2980000}"/>
    <cellStyle name="Texto de advertencia 2 3 2" xfId="39131" xr:uid="{00000000-0005-0000-0000-0000B3980000}"/>
    <cellStyle name="Texto de advertencia 2 3 2 2" xfId="39132" xr:uid="{00000000-0005-0000-0000-0000B4980000}"/>
    <cellStyle name="Texto de advertencia 2 3 2 3" xfId="39133" xr:uid="{00000000-0005-0000-0000-0000B5980000}"/>
    <cellStyle name="Texto de advertencia 2 3 3" xfId="39134" xr:uid="{00000000-0005-0000-0000-0000B6980000}"/>
    <cellStyle name="Texto de advertencia 2 3 4" xfId="39135" xr:uid="{00000000-0005-0000-0000-0000B7980000}"/>
    <cellStyle name="Texto de advertencia 2 4" xfId="39136" xr:uid="{00000000-0005-0000-0000-0000B8980000}"/>
    <cellStyle name="Texto de advertencia 2 4 2" xfId="39137" xr:uid="{00000000-0005-0000-0000-0000B9980000}"/>
    <cellStyle name="Texto de advertencia 2 4 2 2" xfId="39138" xr:uid="{00000000-0005-0000-0000-0000BA980000}"/>
    <cellStyle name="Texto de advertencia 2 4 2 3" xfId="39139" xr:uid="{00000000-0005-0000-0000-0000BB980000}"/>
    <cellStyle name="Texto de advertencia 2 4 3" xfId="39140" xr:uid="{00000000-0005-0000-0000-0000BC980000}"/>
    <cellStyle name="Texto de advertencia 2 4 4" xfId="39141" xr:uid="{00000000-0005-0000-0000-0000BD980000}"/>
    <cellStyle name="Texto de advertencia 2 5" xfId="39142" xr:uid="{00000000-0005-0000-0000-0000BE980000}"/>
    <cellStyle name="Texto de advertencia 2 5 2" xfId="39143" xr:uid="{00000000-0005-0000-0000-0000BF980000}"/>
    <cellStyle name="Texto de advertencia 2 5 3" xfId="39144" xr:uid="{00000000-0005-0000-0000-0000C0980000}"/>
    <cellStyle name="Texto de advertencia 2 6" xfId="39145" xr:uid="{00000000-0005-0000-0000-0000C1980000}"/>
    <cellStyle name="Texto de advertencia 2 7" xfId="39146" xr:uid="{00000000-0005-0000-0000-0000C2980000}"/>
    <cellStyle name="Texto de advertencia 3" xfId="478" xr:uid="{00000000-0005-0000-0000-0000C3980000}"/>
    <cellStyle name="Texto de advertencia 3 2" xfId="39147" xr:uid="{00000000-0005-0000-0000-0000C4980000}"/>
    <cellStyle name="Texto de advertencia 3 2 2" xfId="39148" xr:uid="{00000000-0005-0000-0000-0000C5980000}"/>
    <cellStyle name="Texto de advertencia 3 2 3" xfId="39149" xr:uid="{00000000-0005-0000-0000-0000C6980000}"/>
    <cellStyle name="Texto de advertencia 3 3" xfId="39150" xr:uid="{00000000-0005-0000-0000-0000C7980000}"/>
    <cellStyle name="Texto de advertencia 3 4" xfId="39151" xr:uid="{00000000-0005-0000-0000-0000C8980000}"/>
    <cellStyle name="Texto de advertencia 4" xfId="479" xr:uid="{00000000-0005-0000-0000-0000C9980000}"/>
    <cellStyle name="Texto de advertencia 4 2" xfId="39152" xr:uid="{00000000-0005-0000-0000-0000CA980000}"/>
    <cellStyle name="Texto de advertencia 4 2 2" xfId="39153" xr:uid="{00000000-0005-0000-0000-0000CB980000}"/>
    <cellStyle name="Texto de advertencia 4 2 3" xfId="39154" xr:uid="{00000000-0005-0000-0000-0000CC980000}"/>
    <cellStyle name="Texto de advertencia 4 3" xfId="39155" xr:uid="{00000000-0005-0000-0000-0000CD980000}"/>
    <cellStyle name="Texto de advertencia 4 4" xfId="39156" xr:uid="{00000000-0005-0000-0000-0000CE980000}"/>
    <cellStyle name="Texto de advertencia 5" xfId="480" xr:uid="{00000000-0005-0000-0000-0000CF980000}"/>
    <cellStyle name="Texto de advertencia 5 2" xfId="39158" xr:uid="{00000000-0005-0000-0000-0000D0980000}"/>
    <cellStyle name="Texto de advertencia 5 2 2" xfId="39159" xr:uid="{00000000-0005-0000-0000-0000D1980000}"/>
    <cellStyle name="Texto de advertencia 5 2 3" xfId="39160" xr:uid="{00000000-0005-0000-0000-0000D2980000}"/>
    <cellStyle name="Texto de advertencia 5 3" xfId="39161" xr:uid="{00000000-0005-0000-0000-0000D3980000}"/>
    <cellStyle name="Texto de advertencia 5 4" xfId="39162" xr:uid="{00000000-0005-0000-0000-0000D4980000}"/>
    <cellStyle name="Texto de advertencia 5 5" xfId="39157" xr:uid="{00000000-0005-0000-0000-0000D5980000}"/>
    <cellStyle name="Texto de advertencia 6" xfId="481" xr:uid="{00000000-0005-0000-0000-0000D6980000}"/>
    <cellStyle name="Texto de advertencia 6 2" xfId="39164" xr:uid="{00000000-0005-0000-0000-0000D7980000}"/>
    <cellStyle name="Texto de advertencia 6 2 2" xfId="39165" xr:uid="{00000000-0005-0000-0000-0000D8980000}"/>
    <cellStyle name="Texto de advertencia 6 2 3" xfId="39166" xr:uid="{00000000-0005-0000-0000-0000D9980000}"/>
    <cellStyle name="Texto de advertencia 6 3" xfId="39167" xr:uid="{00000000-0005-0000-0000-0000DA980000}"/>
    <cellStyle name="Texto de advertencia 6 4" xfId="39168" xr:uid="{00000000-0005-0000-0000-0000DB980000}"/>
    <cellStyle name="Texto de advertencia 6 5" xfId="39163" xr:uid="{00000000-0005-0000-0000-0000DC980000}"/>
    <cellStyle name="Texto de advertencia 7" xfId="482" xr:uid="{00000000-0005-0000-0000-0000DD980000}"/>
    <cellStyle name="Texto de advertencia 7 2" xfId="39170" xr:uid="{00000000-0005-0000-0000-0000DE980000}"/>
    <cellStyle name="Texto de advertencia 7 2 2" xfId="39171" xr:uid="{00000000-0005-0000-0000-0000DF980000}"/>
    <cellStyle name="Texto de advertencia 7 2 3" xfId="39172" xr:uid="{00000000-0005-0000-0000-0000E0980000}"/>
    <cellStyle name="Texto de advertencia 7 3" xfId="39173" xr:uid="{00000000-0005-0000-0000-0000E1980000}"/>
    <cellStyle name="Texto de advertencia 7 4" xfId="39174" xr:uid="{00000000-0005-0000-0000-0000E2980000}"/>
    <cellStyle name="Texto de advertencia 7 5" xfId="39169" xr:uid="{00000000-0005-0000-0000-0000E3980000}"/>
    <cellStyle name="Texto de advertencia 8" xfId="483" xr:uid="{00000000-0005-0000-0000-0000E4980000}"/>
    <cellStyle name="Texto de advertencia 8 2" xfId="39176" xr:uid="{00000000-0005-0000-0000-0000E5980000}"/>
    <cellStyle name="Texto de advertencia 8 2 2" xfId="39177" xr:uid="{00000000-0005-0000-0000-0000E6980000}"/>
    <cellStyle name="Texto de advertencia 8 2 3" xfId="39178" xr:uid="{00000000-0005-0000-0000-0000E7980000}"/>
    <cellStyle name="Texto de advertencia 8 3" xfId="39179" xr:uid="{00000000-0005-0000-0000-0000E8980000}"/>
    <cellStyle name="Texto de advertencia 8 4" xfId="39180" xr:uid="{00000000-0005-0000-0000-0000E9980000}"/>
    <cellStyle name="Texto de advertencia 8 5" xfId="39175" xr:uid="{00000000-0005-0000-0000-0000EA980000}"/>
    <cellStyle name="Texto de advertencia 9" xfId="484" xr:uid="{00000000-0005-0000-0000-0000EB980000}"/>
    <cellStyle name="Texto de advertencia 9 2" xfId="39182" xr:uid="{00000000-0005-0000-0000-0000EC980000}"/>
    <cellStyle name="Texto de advertencia 9 2 2" xfId="39183" xr:uid="{00000000-0005-0000-0000-0000ED980000}"/>
    <cellStyle name="Texto de advertencia 9 2 3" xfId="39184" xr:uid="{00000000-0005-0000-0000-0000EE980000}"/>
    <cellStyle name="Texto de advertencia 9 3" xfId="39185" xr:uid="{00000000-0005-0000-0000-0000EF980000}"/>
    <cellStyle name="Texto de advertencia 9 4" xfId="39186" xr:uid="{00000000-0005-0000-0000-0000F0980000}"/>
    <cellStyle name="Texto de advertencia 9 5" xfId="39181" xr:uid="{00000000-0005-0000-0000-0000F1980000}"/>
    <cellStyle name="Texto explicativo 10" xfId="485" xr:uid="{00000000-0005-0000-0000-0000F2980000}"/>
    <cellStyle name="Texto explicativo 10 2" xfId="39187" xr:uid="{00000000-0005-0000-0000-0000F3980000}"/>
    <cellStyle name="Texto explicativo 11" xfId="486" xr:uid="{00000000-0005-0000-0000-0000F4980000}"/>
    <cellStyle name="Texto explicativo 11 2" xfId="39188" xr:uid="{00000000-0005-0000-0000-0000F5980000}"/>
    <cellStyle name="Texto explicativo 12" xfId="487" xr:uid="{00000000-0005-0000-0000-0000F6980000}"/>
    <cellStyle name="Texto explicativo 2" xfId="488" xr:uid="{00000000-0005-0000-0000-0000F7980000}"/>
    <cellStyle name="Texto explicativo 2 2" xfId="39189" xr:uid="{00000000-0005-0000-0000-0000F8980000}"/>
    <cellStyle name="Texto explicativo 2 2 2" xfId="39190" xr:uid="{00000000-0005-0000-0000-0000F9980000}"/>
    <cellStyle name="Texto explicativo 2 2 3" xfId="39191" xr:uid="{00000000-0005-0000-0000-0000FA980000}"/>
    <cellStyle name="Texto explicativo 2 2 4" xfId="39192" xr:uid="{00000000-0005-0000-0000-0000FB980000}"/>
    <cellStyle name="Texto explicativo 2 3" xfId="39193" xr:uid="{00000000-0005-0000-0000-0000FC980000}"/>
    <cellStyle name="Texto explicativo 2 4" xfId="39194" xr:uid="{00000000-0005-0000-0000-0000FD980000}"/>
    <cellStyle name="Texto explicativo 3" xfId="489" xr:uid="{00000000-0005-0000-0000-0000FE980000}"/>
    <cellStyle name="Texto explicativo 3 2" xfId="39195" xr:uid="{00000000-0005-0000-0000-0000FF980000}"/>
    <cellStyle name="Texto explicativo 3 2 2" xfId="39196" xr:uid="{00000000-0005-0000-0000-000000990000}"/>
    <cellStyle name="Texto explicativo 3 2 3" xfId="39197" xr:uid="{00000000-0005-0000-0000-000001990000}"/>
    <cellStyle name="Texto explicativo 3 3" xfId="39198" xr:uid="{00000000-0005-0000-0000-000002990000}"/>
    <cellStyle name="Texto explicativo 3 4" xfId="39199" xr:uid="{00000000-0005-0000-0000-000003990000}"/>
    <cellStyle name="Texto explicativo 4" xfId="490" xr:uid="{00000000-0005-0000-0000-000004990000}"/>
    <cellStyle name="Texto explicativo 4 2" xfId="39200" xr:uid="{00000000-0005-0000-0000-000005990000}"/>
    <cellStyle name="Texto explicativo 4 2 2" xfId="39201" xr:uid="{00000000-0005-0000-0000-000006990000}"/>
    <cellStyle name="Texto explicativo 4 2 3" xfId="39202" xr:uid="{00000000-0005-0000-0000-000007990000}"/>
    <cellStyle name="Texto explicativo 4 3" xfId="39203" xr:uid="{00000000-0005-0000-0000-000008990000}"/>
    <cellStyle name="Texto explicativo 4 4" xfId="39204" xr:uid="{00000000-0005-0000-0000-000009990000}"/>
    <cellStyle name="Texto explicativo 5" xfId="491" xr:uid="{00000000-0005-0000-0000-00000A990000}"/>
    <cellStyle name="Texto explicativo 5 2" xfId="39206" xr:uid="{00000000-0005-0000-0000-00000B990000}"/>
    <cellStyle name="Texto explicativo 5 2 2" xfId="39207" xr:uid="{00000000-0005-0000-0000-00000C990000}"/>
    <cellStyle name="Texto explicativo 5 2 3" xfId="39208" xr:uid="{00000000-0005-0000-0000-00000D990000}"/>
    <cellStyle name="Texto explicativo 5 3" xfId="39209" xr:uid="{00000000-0005-0000-0000-00000E990000}"/>
    <cellStyle name="Texto explicativo 5 4" xfId="39210" xr:uid="{00000000-0005-0000-0000-00000F990000}"/>
    <cellStyle name="Texto explicativo 5 5" xfId="39205" xr:uid="{00000000-0005-0000-0000-000010990000}"/>
    <cellStyle name="Texto explicativo 6" xfId="492" xr:uid="{00000000-0005-0000-0000-000011990000}"/>
    <cellStyle name="Texto explicativo 6 2" xfId="39212" xr:uid="{00000000-0005-0000-0000-000012990000}"/>
    <cellStyle name="Texto explicativo 6 2 2" xfId="39213" xr:uid="{00000000-0005-0000-0000-000013990000}"/>
    <cellStyle name="Texto explicativo 6 2 3" xfId="39214" xr:uid="{00000000-0005-0000-0000-000014990000}"/>
    <cellStyle name="Texto explicativo 6 3" xfId="39215" xr:uid="{00000000-0005-0000-0000-000015990000}"/>
    <cellStyle name="Texto explicativo 6 4" xfId="39216" xr:uid="{00000000-0005-0000-0000-000016990000}"/>
    <cellStyle name="Texto explicativo 6 5" xfId="39211" xr:uid="{00000000-0005-0000-0000-000017990000}"/>
    <cellStyle name="Texto explicativo 7" xfId="493" xr:uid="{00000000-0005-0000-0000-000018990000}"/>
    <cellStyle name="Texto explicativo 7 2" xfId="39218" xr:uid="{00000000-0005-0000-0000-000019990000}"/>
    <cellStyle name="Texto explicativo 7 2 2" xfId="39219" xr:uid="{00000000-0005-0000-0000-00001A990000}"/>
    <cellStyle name="Texto explicativo 7 2 3" xfId="39220" xr:uid="{00000000-0005-0000-0000-00001B990000}"/>
    <cellStyle name="Texto explicativo 7 3" xfId="39221" xr:uid="{00000000-0005-0000-0000-00001C990000}"/>
    <cellStyle name="Texto explicativo 7 4" xfId="39222" xr:uid="{00000000-0005-0000-0000-00001D990000}"/>
    <cellStyle name="Texto explicativo 7 5" xfId="39217" xr:uid="{00000000-0005-0000-0000-00001E990000}"/>
    <cellStyle name="Texto explicativo 8" xfId="494" xr:uid="{00000000-0005-0000-0000-00001F990000}"/>
    <cellStyle name="Texto explicativo 8 2" xfId="39224" xr:uid="{00000000-0005-0000-0000-000020990000}"/>
    <cellStyle name="Texto explicativo 8 2 2" xfId="39225" xr:uid="{00000000-0005-0000-0000-000021990000}"/>
    <cellStyle name="Texto explicativo 8 2 3" xfId="39226" xr:uid="{00000000-0005-0000-0000-000022990000}"/>
    <cellStyle name="Texto explicativo 8 3" xfId="39227" xr:uid="{00000000-0005-0000-0000-000023990000}"/>
    <cellStyle name="Texto explicativo 8 4" xfId="39228" xr:uid="{00000000-0005-0000-0000-000024990000}"/>
    <cellStyle name="Texto explicativo 8 5" xfId="39223" xr:uid="{00000000-0005-0000-0000-000025990000}"/>
    <cellStyle name="Texto explicativo 9" xfId="495" xr:uid="{00000000-0005-0000-0000-000026990000}"/>
    <cellStyle name="Texto explicativo 9 2" xfId="39230" xr:uid="{00000000-0005-0000-0000-000027990000}"/>
    <cellStyle name="Texto explicativo 9 3" xfId="39231" xr:uid="{00000000-0005-0000-0000-000028990000}"/>
    <cellStyle name="Texto explicativo 9 4" xfId="39229" xr:uid="{00000000-0005-0000-0000-000029990000}"/>
    <cellStyle name="Title" xfId="496" xr:uid="{00000000-0005-0000-0000-00002A990000}"/>
    <cellStyle name="Title 2" xfId="39233" xr:uid="{00000000-0005-0000-0000-00002B990000}"/>
    <cellStyle name="Title 2 2" xfId="39234" xr:uid="{00000000-0005-0000-0000-00002C990000}"/>
    <cellStyle name="Title 2 2 2" xfId="39235" xr:uid="{00000000-0005-0000-0000-00002D990000}"/>
    <cellStyle name="Title 2 2 3" xfId="39236" xr:uid="{00000000-0005-0000-0000-00002E990000}"/>
    <cellStyle name="Title 2 3" xfId="39237" xr:uid="{00000000-0005-0000-0000-00002F990000}"/>
    <cellStyle name="Title 2 4" xfId="39238" xr:uid="{00000000-0005-0000-0000-000030990000}"/>
    <cellStyle name="Title 3" xfId="39239" xr:uid="{00000000-0005-0000-0000-000031990000}"/>
    <cellStyle name="Title 3 2" xfId="39240" xr:uid="{00000000-0005-0000-0000-000032990000}"/>
    <cellStyle name="Title 3 2 2" xfId="39241" xr:uid="{00000000-0005-0000-0000-000033990000}"/>
    <cellStyle name="Title 3 2 3" xfId="39242" xr:uid="{00000000-0005-0000-0000-000034990000}"/>
    <cellStyle name="Title 3 3" xfId="39243" xr:uid="{00000000-0005-0000-0000-000035990000}"/>
    <cellStyle name="Title 3 4" xfId="39244" xr:uid="{00000000-0005-0000-0000-000036990000}"/>
    <cellStyle name="Title 4" xfId="39245" xr:uid="{00000000-0005-0000-0000-000037990000}"/>
    <cellStyle name="Title 4 2" xfId="39246" xr:uid="{00000000-0005-0000-0000-000038990000}"/>
    <cellStyle name="Title 4 2 2" xfId="39247" xr:uid="{00000000-0005-0000-0000-000039990000}"/>
    <cellStyle name="Title 4 2 3" xfId="39248" xr:uid="{00000000-0005-0000-0000-00003A990000}"/>
    <cellStyle name="Title 4 3" xfId="39249" xr:uid="{00000000-0005-0000-0000-00003B990000}"/>
    <cellStyle name="Title 4 4" xfId="39250" xr:uid="{00000000-0005-0000-0000-00003C990000}"/>
    <cellStyle name="Title 5" xfId="39251" xr:uid="{00000000-0005-0000-0000-00003D990000}"/>
    <cellStyle name="Title 5 2" xfId="39252" xr:uid="{00000000-0005-0000-0000-00003E990000}"/>
    <cellStyle name="Title 5 2 2" xfId="39253" xr:uid="{00000000-0005-0000-0000-00003F990000}"/>
    <cellStyle name="Title 5 2 3" xfId="39254" xr:uid="{00000000-0005-0000-0000-000040990000}"/>
    <cellStyle name="Title 5 3" xfId="39255" xr:uid="{00000000-0005-0000-0000-000041990000}"/>
    <cellStyle name="Title 5 4" xfId="39256" xr:uid="{00000000-0005-0000-0000-000042990000}"/>
    <cellStyle name="Title 6" xfId="39257" xr:uid="{00000000-0005-0000-0000-000043990000}"/>
    <cellStyle name="Title 6 2" xfId="39258" xr:uid="{00000000-0005-0000-0000-000044990000}"/>
    <cellStyle name="Title 6 3" xfId="39259" xr:uid="{00000000-0005-0000-0000-000045990000}"/>
    <cellStyle name="Title 7" xfId="39260" xr:uid="{00000000-0005-0000-0000-000046990000}"/>
    <cellStyle name="Title 8" xfId="39261" xr:uid="{00000000-0005-0000-0000-000047990000}"/>
    <cellStyle name="Title 9" xfId="39232" xr:uid="{00000000-0005-0000-0000-000048990000}"/>
    <cellStyle name="Título 1 10" xfId="39262" xr:uid="{00000000-0005-0000-0000-000049990000}"/>
    <cellStyle name="Título 1 11" xfId="39263" xr:uid="{00000000-0005-0000-0000-00004A990000}"/>
    <cellStyle name="Título 1 2" xfId="39264" xr:uid="{00000000-0005-0000-0000-00004B990000}"/>
    <cellStyle name="Título 1 2 2" xfId="39265" xr:uid="{00000000-0005-0000-0000-00004C990000}"/>
    <cellStyle name="Título 1 2 2 2" xfId="39266" xr:uid="{00000000-0005-0000-0000-00004D990000}"/>
    <cellStyle name="Título 1 2 2 3" xfId="39267" xr:uid="{00000000-0005-0000-0000-00004E990000}"/>
    <cellStyle name="Título 1 2 3" xfId="39268" xr:uid="{00000000-0005-0000-0000-00004F990000}"/>
    <cellStyle name="Título 1 2 4" xfId="39269" xr:uid="{00000000-0005-0000-0000-000050990000}"/>
    <cellStyle name="Título 1 3" xfId="39270" xr:uid="{00000000-0005-0000-0000-000051990000}"/>
    <cellStyle name="Título 1 3 2" xfId="39271" xr:uid="{00000000-0005-0000-0000-000052990000}"/>
    <cellStyle name="Título 1 3 2 2" xfId="39272" xr:uid="{00000000-0005-0000-0000-000053990000}"/>
    <cellStyle name="Título 1 3 2 3" xfId="39273" xr:uid="{00000000-0005-0000-0000-000054990000}"/>
    <cellStyle name="Título 1 3 3" xfId="39274" xr:uid="{00000000-0005-0000-0000-000055990000}"/>
    <cellStyle name="Título 1 3 4" xfId="39275" xr:uid="{00000000-0005-0000-0000-000056990000}"/>
    <cellStyle name="Título 1 4" xfId="39276" xr:uid="{00000000-0005-0000-0000-000057990000}"/>
    <cellStyle name="Título 1 4 2" xfId="39277" xr:uid="{00000000-0005-0000-0000-000058990000}"/>
    <cellStyle name="Título 1 4 2 2" xfId="39278" xr:uid="{00000000-0005-0000-0000-000059990000}"/>
    <cellStyle name="Título 1 4 2 3" xfId="39279" xr:uid="{00000000-0005-0000-0000-00005A990000}"/>
    <cellStyle name="Título 1 4 3" xfId="39280" xr:uid="{00000000-0005-0000-0000-00005B990000}"/>
    <cellStyle name="Título 1 4 4" xfId="39281" xr:uid="{00000000-0005-0000-0000-00005C990000}"/>
    <cellStyle name="Título 1 5" xfId="39282" xr:uid="{00000000-0005-0000-0000-00005D990000}"/>
    <cellStyle name="Título 1 5 2" xfId="39283" xr:uid="{00000000-0005-0000-0000-00005E990000}"/>
    <cellStyle name="Título 1 5 2 2" xfId="39284" xr:uid="{00000000-0005-0000-0000-00005F990000}"/>
    <cellStyle name="Título 1 5 2 3" xfId="39285" xr:uid="{00000000-0005-0000-0000-000060990000}"/>
    <cellStyle name="Título 1 5 3" xfId="39286" xr:uid="{00000000-0005-0000-0000-000061990000}"/>
    <cellStyle name="Título 1 5 4" xfId="39287" xr:uid="{00000000-0005-0000-0000-000062990000}"/>
    <cellStyle name="Título 1 6" xfId="39288" xr:uid="{00000000-0005-0000-0000-000063990000}"/>
    <cellStyle name="Título 1 6 2" xfId="39289" xr:uid="{00000000-0005-0000-0000-000064990000}"/>
    <cellStyle name="Título 1 6 2 2" xfId="39290" xr:uid="{00000000-0005-0000-0000-000065990000}"/>
    <cellStyle name="Título 1 6 2 3" xfId="39291" xr:uid="{00000000-0005-0000-0000-000066990000}"/>
    <cellStyle name="Título 1 6 3" xfId="39292" xr:uid="{00000000-0005-0000-0000-000067990000}"/>
    <cellStyle name="Título 1 6 4" xfId="39293" xr:uid="{00000000-0005-0000-0000-000068990000}"/>
    <cellStyle name="Título 1 7" xfId="39294" xr:uid="{00000000-0005-0000-0000-000069990000}"/>
    <cellStyle name="Título 1 7 2" xfId="39295" xr:uid="{00000000-0005-0000-0000-00006A990000}"/>
    <cellStyle name="Título 1 7 2 2" xfId="39296" xr:uid="{00000000-0005-0000-0000-00006B990000}"/>
    <cellStyle name="Título 1 7 2 3" xfId="39297" xr:uid="{00000000-0005-0000-0000-00006C990000}"/>
    <cellStyle name="Título 1 7 3" xfId="39298" xr:uid="{00000000-0005-0000-0000-00006D990000}"/>
    <cellStyle name="Título 1 7 4" xfId="39299" xr:uid="{00000000-0005-0000-0000-00006E990000}"/>
    <cellStyle name="Título 1 8" xfId="39300" xr:uid="{00000000-0005-0000-0000-00006F990000}"/>
    <cellStyle name="Título 1 8 2" xfId="39301" xr:uid="{00000000-0005-0000-0000-000070990000}"/>
    <cellStyle name="Título 1 8 2 2" xfId="39302" xr:uid="{00000000-0005-0000-0000-000071990000}"/>
    <cellStyle name="Título 1 8 2 3" xfId="39303" xr:uid="{00000000-0005-0000-0000-000072990000}"/>
    <cellStyle name="Título 1 8 3" xfId="39304" xr:uid="{00000000-0005-0000-0000-000073990000}"/>
    <cellStyle name="Título 1 8 4" xfId="39305" xr:uid="{00000000-0005-0000-0000-000074990000}"/>
    <cellStyle name="Título 1 9" xfId="39306" xr:uid="{00000000-0005-0000-0000-000075990000}"/>
    <cellStyle name="Título 1 9 2" xfId="39307" xr:uid="{00000000-0005-0000-0000-000076990000}"/>
    <cellStyle name="Título 1 9 3" xfId="39308" xr:uid="{00000000-0005-0000-0000-000077990000}"/>
    <cellStyle name="Título 10" xfId="497" xr:uid="{00000000-0005-0000-0000-000078990000}"/>
    <cellStyle name="Título 10 2" xfId="39310" xr:uid="{00000000-0005-0000-0000-000079990000}"/>
    <cellStyle name="Título 10 2 2" xfId="39311" xr:uid="{00000000-0005-0000-0000-00007A990000}"/>
    <cellStyle name="Título 10 2 3" xfId="39312" xr:uid="{00000000-0005-0000-0000-00007B990000}"/>
    <cellStyle name="Título 10 3" xfId="39313" xr:uid="{00000000-0005-0000-0000-00007C990000}"/>
    <cellStyle name="Título 10 4" xfId="39314" xr:uid="{00000000-0005-0000-0000-00007D990000}"/>
    <cellStyle name="Título 10 5" xfId="39309" xr:uid="{00000000-0005-0000-0000-00007E990000}"/>
    <cellStyle name="Título 11" xfId="498" xr:uid="{00000000-0005-0000-0000-00007F990000}"/>
    <cellStyle name="Título 11 2" xfId="39316" xr:uid="{00000000-0005-0000-0000-000080990000}"/>
    <cellStyle name="Título 11 3" xfId="39317" xr:uid="{00000000-0005-0000-0000-000081990000}"/>
    <cellStyle name="Título 11 4" xfId="39315" xr:uid="{00000000-0005-0000-0000-000082990000}"/>
    <cellStyle name="Título 12" xfId="499" xr:uid="{00000000-0005-0000-0000-000083990000}"/>
    <cellStyle name="Título 12 2" xfId="39318" xr:uid="{00000000-0005-0000-0000-000084990000}"/>
    <cellStyle name="Título 13" xfId="500" xr:uid="{00000000-0005-0000-0000-000085990000}"/>
    <cellStyle name="Título 13 2" xfId="39319" xr:uid="{00000000-0005-0000-0000-000086990000}"/>
    <cellStyle name="Título 14" xfId="501" xr:uid="{00000000-0005-0000-0000-000087990000}"/>
    <cellStyle name="Título 2 10" xfId="502" xr:uid="{00000000-0005-0000-0000-000088990000}"/>
    <cellStyle name="Título 2 10 2" xfId="39320" xr:uid="{00000000-0005-0000-0000-000089990000}"/>
    <cellStyle name="Título 2 11" xfId="503" xr:uid="{00000000-0005-0000-0000-00008A990000}"/>
    <cellStyle name="Título 2 11 2" xfId="39321" xr:uid="{00000000-0005-0000-0000-00008B990000}"/>
    <cellStyle name="Título 2 12" xfId="504" xr:uid="{00000000-0005-0000-0000-00008C990000}"/>
    <cellStyle name="Título 2 2" xfId="505" xr:uid="{00000000-0005-0000-0000-00008D990000}"/>
    <cellStyle name="Título 2 2 2" xfId="39322" xr:uid="{00000000-0005-0000-0000-00008E990000}"/>
    <cellStyle name="Título 2 2 2 2" xfId="39323" xr:uid="{00000000-0005-0000-0000-00008F990000}"/>
    <cellStyle name="Título 2 2 2 3" xfId="39324" xr:uid="{00000000-0005-0000-0000-000090990000}"/>
    <cellStyle name="Título 2 2 2 4" xfId="39325" xr:uid="{00000000-0005-0000-0000-000091990000}"/>
    <cellStyle name="Título 2 2 3" xfId="39326" xr:uid="{00000000-0005-0000-0000-000092990000}"/>
    <cellStyle name="Título 2 2 4" xfId="39327" xr:uid="{00000000-0005-0000-0000-000093990000}"/>
    <cellStyle name="Título 2 3" xfId="506" xr:uid="{00000000-0005-0000-0000-000094990000}"/>
    <cellStyle name="Título 2 3 2" xfId="39328" xr:uid="{00000000-0005-0000-0000-000095990000}"/>
    <cellStyle name="Título 2 3 2 2" xfId="39329" xr:uid="{00000000-0005-0000-0000-000096990000}"/>
    <cellStyle name="Título 2 3 2 3" xfId="39330" xr:uid="{00000000-0005-0000-0000-000097990000}"/>
    <cellStyle name="Título 2 3 3" xfId="39331" xr:uid="{00000000-0005-0000-0000-000098990000}"/>
    <cellStyle name="Título 2 3 4" xfId="39332" xr:uid="{00000000-0005-0000-0000-000099990000}"/>
    <cellStyle name="Título 2 4" xfId="507" xr:uid="{00000000-0005-0000-0000-00009A990000}"/>
    <cellStyle name="Título 2 4 2" xfId="39333" xr:uid="{00000000-0005-0000-0000-00009B990000}"/>
    <cellStyle name="Título 2 4 2 2" xfId="39334" xr:uid="{00000000-0005-0000-0000-00009C990000}"/>
    <cellStyle name="Título 2 4 2 3" xfId="39335" xr:uid="{00000000-0005-0000-0000-00009D990000}"/>
    <cellStyle name="Título 2 4 3" xfId="39336" xr:uid="{00000000-0005-0000-0000-00009E990000}"/>
    <cellStyle name="Título 2 4 4" xfId="39337" xr:uid="{00000000-0005-0000-0000-00009F990000}"/>
    <cellStyle name="Título 2 5" xfId="508" xr:uid="{00000000-0005-0000-0000-0000A0990000}"/>
    <cellStyle name="Título 2 5 2" xfId="39339" xr:uid="{00000000-0005-0000-0000-0000A1990000}"/>
    <cellStyle name="Título 2 5 2 2" xfId="39340" xr:uid="{00000000-0005-0000-0000-0000A2990000}"/>
    <cellStyle name="Título 2 5 2 3" xfId="39341" xr:uid="{00000000-0005-0000-0000-0000A3990000}"/>
    <cellStyle name="Título 2 5 3" xfId="39342" xr:uid="{00000000-0005-0000-0000-0000A4990000}"/>
    <cellStyle name="Título 2 5 4" xfId="39343" xr:uid="{00000000-0005-0000-0000-0000A5990000}"/>
    <cellStyle name="Título 2 5 5" xfId="39338" xr:uid="{00000000-0005-0000-0000-0000A6990000}"/>
    <cellStyle name="Título 2 6" xfId="509" xr:uid="{00000000-0005-0000-0000-0000A7990000}"/>
    <cellStyle name="Título 2 6 2" xfId="39345" xr:uid="{00000000-0005-0000-0000-0000A8990000}"/>
    <cellStyle name="Título 2 6 2 2" xfId="39346" xr:uid="{00000000-0005-0000-0000-0000A9990000}"/>
    <cellStyle name="Título 2 6 2 3" xfId="39347" xr:uid="{00000000-0005-0000-0000-0000AA990000}"/>
    <cellStyle name="Título 2 6 3" xfId="39348" xr:uid="{00000000-0005-0000-0000-0000AB990000}"/>
    <cellStyle name="Título 2 6 4" xfId="39349" xr:uid="{00000000-0005-0000-0000-0000AC990000}"/>
    <cellStyle name="Título 2 6 5" xfId="39344" xr:uid="{00000000-0005-0000-0000-0000AD990000}"/>
    <cellStyle name="Título 2 7" xfId="510" xr:uid="{00000000-0005-0000-0000-0000AE990000}"/>
    <cellStyle name="Título 2 7 2" xfId="39351" xr:uid="{00000000-0005-0000-0000-0000AF990000}"/>
    <cellStyle name="Título 2 7 2 2" xfId="39352" xr:uid="{00000000-0005-0000-0000-0000B0990000}"/>
    <cellStyle name="Título 2 7 2 3" xfId="39353" xr:uid="{00000000-0005-0000-0000-0000B1990000}"/>
    <cellStyle name="Título 2 7 3" xfId="39354" xr:uid="{00000000-0005-0000-0000-0000B2990000}"/>
    <cellStyle name="Título 2 7 4" xfId="39355" xr:uid="{00000000-0005-0000-0000-0000B3990000}"/>
    <cellStyle name="Título 2 7 5" xfId="39350" xr:uid="{00000000-0005-0000-0000-0000B4990000}"/>
    <cellStyle name="Título 2 8" xfId="511" xr:uid="{00000000-0005-0000-0000-0000B5990000}"/>
    <cellStyle name="Título 2 8 2" xfId="39357" xr:uid="{00000000-0005-0000-0000-0000B6990000}"/>
    <cellStyle name="Título 2 8 2 2" xfId="39358" xr:uid="{00000000-0005-0000-0000-0000B7990000}"/>
    <cellStyle name="Título 2 8 2 3" xfId="39359" xr:uid="{00000000-0005-0000-0000-0000B8990000}"/>
    <cellStyle name="Título 2 8 3" xfId="39360" xr:uid="{00000000-0005-0000-0000-0000B9990000}"/>
    <cellStyle name="Título 2 8 4" xfId="39361" xr:uid="{00000000-0005-0000-0000-0000BA990000}"/>
    <cellStyle name="Título 2 8 5" xfId="39356" xr:uid="{00000000-0005-0000-0000-0000BB990000}"/>
    <cellStyle name="Título 2 9" xfId="512" xr:uid="{00000000-0005-0000-0000-0000BC990000}"/>
    <cellStyle name="Título 2 9 2" xfId="39363" xr:uid="{00000000-0005-0000-0000-0000BD990000}"/>
    <cellStyle name="Título 2 9 3" xfId="39364" xr:uid="{00000000-0005-0000-0000-0000BE990000}"/>
    <cellStyle name="Título 2 9 4" xfId="39362" xr:uid="{00000000-0005-0000-0000-0000BF990000}"/>
    <cellStyle name="Título 3 10" xfId="513" xr:uid="{00000000-0005-0000-0000-0000C0990000}"/>
    <cellStyle name="Título 3 10 2" xfId="39365" xr:uid="{00000000-0005-0000-0000-0000C1990000}"/>
    <cellStyle name="Título 3 11" xfId="514" xr:uid="{00000000-0005-0000-0000-0000C2990000}"/>
    <cellStyle name="Título 3 11 2" xfId="39366" xr:uid="{00000000-0005-0000-0000-0000C3990000}"/>
    <cellStyle name="Título 3 12" xfId="515" xr:uid="{00000000-0005-0000-0000-0000C4990000}"/>
    <cellStyle name="Título 3 2" xfId="516" xr:uid="{00000000-0005-0000-0000-0000C5990000}"/>
    <cellStyle name="Título 3 2 2" xfId="39367" xr:uid="{00000000-0005-0000-0000-0000C6990000}"/>
    <cellStyle name="Título 3 2 2 2" xfId="39368" xr:uid="{00000000-0005-0000-0000-0000C7990000}"/>
    <cellStyle name="Título 3 2 2 3" xfId="39369" xr:uid="{00000000-0005-0000-0000-0000C8990000}"/>
    <cellStyle name="Título 3 2 2 4" xfId="39370" xr:uid="{00000000-0005-0000-0000-0000C9990000}"/>
    <cellStyle name="Título 3 2 3" xfId="39371" xr:uid="{00000000-0005-0000-0000-0000CA990000}"/>
    <cellStyle name="Título 3 2 4" xfId="39372" xr:uid="{00000000-0005-0000-0000-0000CB990000}"/>
    <cellStyle name="Título 3 3" xfId="517" xr:uid="{00000000-0005-0000-0000-0000CC990000}"/>
    <cellStyle name="Título 3 3 2" xfId="39373" xr:uid="{00000000-0005-0000-0000-0000CD990000}"/>
    <cellStyle name="Título 3 3 2 2" xfId="39374" xr:uid="{00000000-0005-0000-0000-0000CE990000}"/>
    <cellStyle name="Título 3 3 2 3" xfId="39375" xr:uid="{00000000-0005-0000-0000-0000CF990000}"/>
    <cellStyle name="Título 3 3 3" xfId="39376" xr:uid="{00000000-0005-0000-0000-0000D0990000}"/>
    <cellStyle name="Título 3 3 4" xfId="39377" xr:uid="{00000000-0005-0000-0000-0000D1990000}"/>
    <cellStyle name="Título 3 4" xfId="518" xr:uid="{00000000-0005-0000-0000-0000D2990000}"/>
    <cellStyle name="Título 3 4 2" xfId="39378" xr:uid="{00000000-0005-0000-0000-0000D3990000}"/>
    <cellStyle name="Título 3 4 2 2" xfId="39379" xr:uid="{00000000-0005-0000-0000-0000D4990000}"/>
    <cellStyle name="Título 3 4 2 3" xfId="39380" xr:uid="{00000000-0005-0000-0000-0000D5990000}"/>
    <cellStyle name="Título 3 4 3" xfId="39381" xr:uid="{00000000-0005-0000-0000-0000D6990000}"/>
    <cellStyle name="Título 3 4 4" xfId="39382" xr:uid="{00000000-0005-0000-0000-0000D7990000}"/>
    <cellStyle name="Título 3 5" xfId="519" xr:uid="{00000000-0005-0000-0000-0000D8990000}"/>
    <cellStyle name="Título 3 5 2" xfId="39384" xr:uid="{00000000-0005-0000-0000-0000D9990000}"/>
    <cellStyle name="Título 3 5 2 2" xfId="39385" xr:uid="{00000000-0005-0000-0000-0000DA990000}"/>
    <cellStyle name="Título 3 5 2 3" xfId="39386" xr:uid="{00000000-0005-0000-0000-0000DB990000}"/>
    <cellStyle name="Título 3 5 3" xfId="39387" xr:uid="{00000000-0005-0000-0000-0000DC990000}"/>
    <cellStyle name="Título 3 5 4" xfId="39388" xr:uid="{00000000-0005-0000-0000-0000DD990000}"/>
    <cellStyle name="Título 3 5 5" xfId="39383" xr:uid="{00000000-0005-0000-0000-0000DE990000}"/>
    <cellStyle name="Título 3 6" xfId="520" xr:uid="{00000000-0005-0000-0000-0000DF990000}"/>
    <cellStyle name="Título 3 6 2" xfId="39390" xr:uid="{00000000-0005-0000-0000-0000E0990000}"/>
    <cellStyle name="Título 3 6 2 2" xfId="39391" xr:uid="{00000000-0005-0000-0000-0000E1990000}"/>
    <cellStyle name="Título 3 6 2 3" xfId="39392" xr:uid="{00000000-0005-0000-0000-0000E2990000}"/>
    <cellStyle name="Título 3 6 3" xfId="39393" xr:uid="{00000000-0005-0000-0000-0000E3990000}"/>
    <cellStyle name="Título 3 6 4" xfId="39394" xr:uid="{00000000-0005-0000-0000-0000E4990000}"/>
    <cellStyle name="Título 3 6 5" xfId="39389" xr:uid="{00000000-0005-0000-0000-0000E5990000}"/>
    <cellStyle name="Título 3 7" xfId="521" xr:uid="{00000000-0005-0000-0000-0000E6990000}"/>
    <cellStyle name="Título 3 7 2" xfId="39396" xr:uid="{00000000-0005-0000-0000-0000E7990000}"/>
    <cellStyle name="Título 3 7 2 2" xfId="39397" xr:uid="{00000000-0005-0000-0000-0000E8990000}"/>
    <cellStyle name="Título 3 7 2 3" xfId="39398" xr:uid="{00000000-0005-0000-0000-0000E9990000}"/>
    <cellStyle name="Título 3 7 3" xfId="39399" xr:uid="{00000000-0005-0000-0000-0000EA990000}"/>
    <cellStyle name="Título 3 7 4" xfId="39400" xr:uid="{00000000-0005-0000-0000-0000EB990000}"/>
    <cellStyle name="Título 3 7 5" xfId="39395" xr:uid="{00000000-0005-0000-0000-0000EC990000}"/>
    <cellStyle name="Título 3 8" xfId="522" xr:uid="{00000000-0005-0000-0000-0000ED990000}"/>
    <cellStyle name="Título 3 8 2" xfId="39402" xr:uid="{00000000-0005-0000-0000-0000EE990000}"/>
    <cellStyle name="Título 3 8 2 2" xfId="39403" xr:uid="{00000000-0005-0000-0000-0000EF990000}"/>
    <cellStyle name="Título 3 8 2 3" xfId="39404" xr:uid="{00000000-0005-0000-0000-0000F0990000}"/>
    <cellStyle name="Título 3 8 3" xfId="39405" xr:uid="{00000000-0005-0000-0000-0000F1990000}"/>
    <cellStyle name="Título 3 8 4" xfId="39406" xr:uid="{00000000-0005-0000-0000-0000F2990000}"/>
    <cellStyle name="Título 3 8 5" xfId="39401" xr:uid="{00000000-0005-0000-0000-0000F3990000}"/>
    <cellStyle name="Título 3 9" xfId="523" xr:uid="{00000000-0005-0000-0000-0000F4990000}"/>
    <cellStyle name="Título 3 9 2" xfId="39408" xr:uid="{00000000-0005-0000-0000-0000F5990000}"/>
    <cellStyle name="Título 3 9 3" xfId="39409" xr:uid="{00000000-0005-0000-0000-0000F6990000}"/>
    <cellStyle name="Título 3 9 4" xfId="39407" xr:uid="{00000000-0005-0000-0000-0000F7990000}"/>
    <cellStyle name="Título 4" xfId="524" xr:uid="{00000000-0005-0000-0000-0000F8990000}"/>
    <cellStyle name="Título 4 2" xfId="39410" xr:uid="{00000000-0005-0000-0000-0000F9990000}"/>
    <cellStyle name="Título 4 2 2" xfId="39411" xr:uid="{00000000-0005-0000-0000-0000FA990000}"/>
    <cellStyle name="Título 4 2 3" xfId="39412" xr:uid="{00000000-0005-0000-0000-0000FB990000}"/>
    <cellStyle name="Título 4 2 4" xfId="39413" xr:uid="{00000000-0005-0000-0000-0000FC990000}"/>
    <cellStyle name="Título 4 3" xfId="39414" xr:uid="{00000000-0005-0000-0000-0000FD990000}"/>
    <cellStyle name="Título 4 4" xfId="39415" xr:uid="{00000000-0005-0000-0000-0000FE990000}"/>
    <cellStyle name="Título 5" xfId="525" xr:uid="{00000000-0005-0000-0000-0000FF990000}"/>
    <cellStyle name="Título 5 2" xfId="39416" xr:uid="{00000000-0005-0000-0000-0000009A0000}"/>
    <cellStyle name="Título 5 2 2" xfId="39417" xr:uid="{00000000-0005-0000-0000-0000019A0000}"/>
    <cellStyle name="Título 5 2 3" xfId="39418" xr:uid="{00000000-0005-0000-0000-0000029A0000}"/>
    <cellStyle name="Título 5 2 4" xfId="39419" xr:uid="{00000000-0005-0000-0000-0000039A0000}"/>
    <cellStyle name="Título 5 3" xfId="39420" xr:uid="{00000000-0005-0000-0000-0000049A0000}"/>
    <cellStyle name="Título 5 4" xfId="39421" xr:uid="{00000000-0005-0000-0000-0000059A0000}"/>
    <cellStyle name="Título 6" xfId="526" xr:uid="{00000000-0005-0000-0000-0000069A0000}"/>
    <cellStyle name="Título 6 2" xfId="39422" xr:uid="{00000000-0005-0000-0000-0000079A0000}"/>
    <cellStyle name="Título 6 2 2" xfId="39423" xr:uid="{00000000-0005-0000-0000-0000089A0000}"/>
    <cellStyle name="Título 6 2 3" xfId="39424" xr:uid="{00000000-0005-0000-0000-0000099A0000}"/>
    <cellStyle name="Título 6 3" xfId="39425" xr:uid="{00000000-0005-0000-0000-00000A9A0000}"/>
    <cellStyle name="Título 6 4" xfId="39426" xr:uid="{00000000-0005-0000-0000-00000B9A0000}"/>
    <cellStyle name="Título 7" xfId="527" xr:uid="{00000000-0005-0000-0000-00000C9A0000}"/>
    <cellStyle name="Título 7 2" xfId="39428" xr:uid="{00000000-0005-0000-0000-00000D9A0000}"/>
    <cellStyle name="Título 7 2 2" xfId="39429" xr:uid="{00000000-0005-0000-0000-00000E9A0000}"/>
    <cellStyle name="Título 7 2 3" xfId="39430" xr:uid="{00000000-0005-0000-0000-00000F9A0000}"/>
    <cellStyle name="Título 7 3" xfId="39431" xr:uid="{00000000-0005-0000-0000-0000109A0000}"/>
    <cellStyle name="Título 7 4" xfId="39432" xr:uid="{00000000-0005-0000-0000-0000119A0000}"/>
    <cellStyle name="Título 7 5" xfId="39427" xr:uid="{00000000-0005-0000-0000-0000129A0000}"/>
    <cellStyle name="Título 8" xfId="528" xr:uid="{00000000-0005-0000-0000-0000139A0000}"/>
    <cellStyle name="Título 8 2" xfId="39434" xr:uid="{00000000-0005-0000-0000-0000149A0000}"/>
    <cellStyle name="Título 8 2 2" xfId="39435" xr:uid="{00000000-0005-0000-0000-0000159A0000}"/>
    <cellStyle name="Título 8 2 3" xfId="39436" xr:uid="{00000000-0005-0000-0000-0000169A0000}"/>
    <cellStyle name="Título 8 3" xfId="39437" xr:uid="{00000000-0005-0000-0000-0000179A0000}"/>
    <cellStyle name="Título 8 4" xfId="39438" xr:uid="{00000000-0005-0000-0000-0000189A0000}"/>
    <cellStyle name="Título 8 5" xfId="39433" xr:uid="{00000000-0005-0000-0000-0000199A0000}"/>
    <cellStyle name="Título 9" xfId="529" xr:uid="{00000000-0005-0000-0000-00001A9A0000}"/>
    <cellStyle name="Título 9 2" xfId="39440" xr:uid="{00000000-0005-0000-0000-00001B9A0000}"/>
    <cellStyle name="Título 9 2 2" xfId="39441" xr:uid="{00000000-0005-0000-0000-00001C9A0000}"/>
    <cellStyle name="Título 9 2 3" xfId="39442" xr:uid="{00000000-0005-0000-0000-00001D9A0000}"/>
    <cellStyle name="Título 9 3" xfId="39443" xr:uid="{00000000-0005-0000-0000-00001E9A0000}"/>
    <cellStyle name="Título 9 4" xfId="39444" xr:uid="{00000000-0005-0000-0000-00001F9A0000}"/>
    <cellStyle name="Título 9 5" xfId="39439" xr:uid="{00000000-0005-0000-0000-0000209A0000}"/>
    <cellStyle name="Total 10" xfId="530" xr:uid="{00000000-0005-0000-0000-0000219A0000}"/>
    <cellStyle name="Total 11" xfId="531" xr:uid="{00000000-0005-0000-0000-0000229A0000}"/>
    <cellStyle name="Total 12" xfId="532" xr:uid="{00000000-0005-0000-0000-0000239A0000}"/>
    <cellStyle name="Total 2" xfId="533" xr:uid="{00000000-0005-0000-0000-0000249A0000}"/>
    <cellStyle name="Total 2 2" xfId="39445" xr:uid="{00000000-0005-0000-0000-0000259A0000}"/>
    <cellStyle name="Total 2 2 2" xfId="39446" xr:uid="{00000000-0005-0000-0000-0000269A0000}"/>
    <cellStyle name="Total 2 2 3" xfId="39447" xr:uid="{00000000-0005-0000-0000-0000279A0000}"/>
    <cellStyle name="Total 2 3" xfId="39448" xr:uid="{00000000-0005-0000-0000-0000289A0000}"/>
    <cellStyle name="Total 2 4" xfId="39449" xr:uid="{00000000-0005-0000-0000-0000299A0000}"/>
    <cellStyle name="Total 3" xfId="534" xr:uid="{00000000-0005-0000-0000-00002A9A0000}"/>
    <cellStyle name="Total 3 2" xfId="39450" xr:uid="{00000000-0005-0000-0000-00002B9A0000}"/>
    <cellStyle name="Total 3 2 2" xfId="39451" xr:uid="{00000000-0005-0000-0000-00002C9A0000}"/>
    <cellStyle name="Total 3 2 3" xfId="39452" xr:uid="{00000000-0005-0000-0000-00002D9A0000}"/>
    <cellStyle name="Total 3 3" xfId="39453" xr:uid="{00000000-0005-0000-0000-00002E9A0000}"/>
    <cellStyle name="Total 3 4" xfId="39454" xr:uid="{00000000-0005-0000-0000-00002F9A0000}"/>
    <cellStyle name="Total 4" xfId="535" xr:uid="{00000000-0005-0000-0000-0000309A0000}"/>
    <cellStyle name="Total 4 2" xfId="39455" xr:uid="{00000000-0005-0000-0000-0000319A0000}"/>
    <cellStyle name="Total 4 2 2" xfId="39456" xr:uid="{00000000-0005-0000-0000-0000329A0000}"/>
    <cellStyle name="Total 4 2 3" xfId="39457" xr:uid="{00000000-0005-0000-0000-0000339A0000}"/>
    <cellStyle name="Total 4 3" xfId="39458" xr:uid="{00000000-0005-0000-0000-0000349A0000}"/>
    <cellStyle name="Total 4 4" xfId="39459" xr:uid="{00000000-0005-0000-0000-0000359A0000}"/>
    <cellStyle name="Total 5" xfId="536" xr:uid="{00000000-0005-0000-0000-0000369A0000}"/>
    <cellStyle name="Total 5 2" xfId="39461" xr:uid="{00000000-0005-0000-0000-0000379A0000}"/>
    <cellStyle name="Total 5 3" xfId="39462" xr:uid="{00000000-0005-0000-0000-0000389A0000}"/>
    <cellStyle name="Total 5 4" xfId="39460" xr:uid="{00000000-0005-0000-0000-0000399A0000}"/>
    <cellStyle name="Total 6" xfId="537" xr:uid="{00000000-0005-0000-0000-00003A9A0000}"/>
    <cellStyle name="Total 6 2" xfId="39463" xr:uid="{00000000-0005-0000-0000-00003B9A0000}"/>
    <cellStyle name="Total 7" xfId="538" xr:uid="{00000000-0005-0000-0000-00003C9A0000}"/>
    <cellStyle name="Total 7 2" xfId="39464" xr:uid="{00000000-0005-0000-0000-00003D9A0000}"/>
    <cellStyle name="Total 8" xfId="539" xr:uid="{00000000-0005-0000-0000-00003E9A0000}"/>
    <cellStyle name="Total 9" xfId="540" xr:uid="{00000000-0005-0000-0000-00003F9A0000}"/>
    <cellStyle name="Warning Text" xfId="541" xr:uid="{00000000-0005-0000-0000-0000409A0000}"/>
    <cellStyle name="Warning Text 2" xfId="39466" xr:uid="{00000000-0005-0000-0000-0000419A0000}"/>
    <cellStyle name="Warning Text 2 2" xfId="39467" xr:uid="{00000000-0005-0000-0000-0000429A0000}"/>
    <cellStyle name="Warning Text 2 2 2" xfId="39468" xr:uid="{00000000-0005-0000-0000-0000439A0000}"/>
    <cellStyle name="Warning Text 2 2 3" xfId="39469" xr:uid="{00000000-0005-0000-0000-0000449A0000}"/>
    <cellStyle name="Warning Text 2 3" xfId="39470" xr:uid="{00000000-0005-0000-0000-0000459A0000}"/>
    <cellStyle name="Warning Text 2 4" xfId="39471" xr:uid="{00000000-0005-0000-0000-0000469A0000}"/>
    <cellStyle name="Warning Text 3" xfId="39472" xr:uid="{00000000-0005-0000-0000-0000479A0000}"/>
    <cellStyle name="Warning Text 3 2" xfId="39473" xr:uid="{00000000-0005-0000-0000-0000489A0000}"/>
    <cellStyle name="Warning Text 3 2 2" xfId="39474" xr:uid="{00000000-0005-0000-0000-0000499A0000}"/>
    <cellStyle name="Warning Text 3 2 3" xfId="39475" xr:uid="{00000000-0005-0000-0000-00004A9A0000}"/>
    <cellStyle name="Warning Text 3 3" xfId="39476" xr:uid="{00000000-0005-0000-0000-00004B9A0000}"/>
    <cellStyle name="Warning Text 3 4" xfId="39477" xr:uid="{00000000-0005-0000-0000-00004C9A0000}"/>
    <cellStyle name="Warning Text 4" xfId="39478" xr:uid="{00000000-0005-0000-0000-00004D9A0000}"/>
    <cellStyle name="Warning Text 4 2" xfId="39479" xr:uid="{00000000-0005-0000-0000-00004E9A0000}"/>
    <cellStyle name="Warning Text 4 2 2" xfId="39480" xr:uid="{00000000-0005-0000-0000-00004F9A0000}"/>
    <cellStyle name="Warning Text 4 2 3" xfId="39481" xr:uid="{00000000-0005-0000-0000-0000509A0000}"/>
    <cellStyle name="Warning Text 4 3" xfId="39482" xr:uid="{00000000-0005-0000-0000-0000519A0000}"/>
    <cellStyle name="Warning Text 4 4" xfId="39483" xr:uid="{00000000-0005-0000-0000-0000529A0000}"/>
    <cellStyle name="Warning Text 5" xfId="39484" xr:uid="{00000000-0005-0000-0000-0000539A0000}"/>
    <cellStyle name="Warning Text 5 2" xfId="39485" xr:uid="{00000000-0005-0000-0000-0000549A0000}"/>
    <cellStyle name="Warning Text 5 2 2" xfId="39486" xr:uid="{00000000-0005-0000-0000-0000559A0000}"/>
    <cellStyle name="Warning Text 5 2 3" xfId="39487" xr:uid="{00000000-0005-0000-0000-0000569A0000}"/>
    <cellStyle name="Warning Text 5 3" xfId="39488" xr:uid="{00000000-0005-0000-0000-0000579A0000}"/>
    <cellStyle name="Warning Text 5 4" xfId="39489" xr:uid="{00000000-0005-0000-0000-0000589A0000}"/>
    <cellStyle name="Warning Text 6" xfId="39490" xr:uid="{00000000-0005-0000-0000-0000599A0000}"/>
    <cellStyle name="Warning Text 6 2" xfId="39491" xr:uid="{00000000-0005-0000-0000-00005A9A0000}"/>
    <cellStyle name="Warning Text 6 3" xfId="39492" xr:uid="{00000000-0005-0000-0000-00005B9A0000}"/>
    <cellStyle name="Warning Text 7" xfId="39493" xr:uid="{00000000-0005-0000-0000-00005C9A0000}"/>
    <cellStyle name="Warning Text 8" xfId="39494" xr:uid="{00000000-0005-0000-0000-00005D9A0000}"/>
    <cellStyle name="Warning Text 9" xfId="39465" xr:uid="{00000000-0005-0000-0000-00005E9A0000}"/>
    <cellStyle name="好" xfId="39495" xr:uid="{00000000-0005-0000-0000-00005F9A0000}"/>
    <cellStyle name="差" xfId="39496" xr:uid="{00000000-0005-0000-0000-0000609A0000}"/>
    <cellStyle name="常规_Quotation for Civil Works(按年度含SA1104)" xfId="542" xr:uid="{00000000-0005-0000-0000-0000619A0000}"/>
    <cellStyle name="强调文字颜色 1" xfId="39497" xr:uid="{00000000-0005-0000-0000-0000629A0000}"/>
    <cellStyle name="强调文字颜色 2" xfId="39498" xr:uid="{00000000-0005-0000-0000-0000639A0000}"/>
    <cellStyle name="强调文字颜色 3" xfId="39499" xr:uid="{00000000-0005-0000-0000-0000649A0000}"/>
    <cellStyle name="强调文字颜色 4" xfId="39500" xr:uid="{00000000-0005-0000-0000-0000659A0000}"/>
    <cellStyle name="强调文字颜色 5" xfId="39501" xr:uid="{00000000-0005-0000-0000-0000669A0000}"/>
    <cellStyle name="强调文字颜色 6" xfId="39502" xr:uid="{00000000-0005-0000-0000-0000679A0000}"/>
    <cellStyle name="标题" xfId="39503" xr:uid="{00000000-0005-0000-0000-0000689A0000}"/>
    <cellStyle name="标题 1" xfId="39504" xr:uid="{00000000-0005-0000-0000-0000699A0000}"/>
    <cellStyle name="标题 2" xfId="39505" xr:uid="{00000000-0005-0000-0000-00006A9A0000}"/>
    <cellStyle name="标题 3" xfId="39506" xr:uid="{00000000-0005-0000-0000-00006B9A0000}"/>
    <cellStyle name="标题 4" xfId="39507" xr:uid="{00000000-0005-0000-0000-00006C9A0000}"/>
    <cellStyle name="检查单元格" xfId="39508" xr:uid="{00000000-0005-0000-0000-00006D9A0000}"/>
    <cellStyle name="汇总" xfId="39509" xr:uid="{00000000-0005-0000-0000-00006E9A0000}"/>
    <cellStyle name="注释" xfId="39510" xr:uid="{00000000-0005-0000-0000-00006F9A0000}"/>
    <cellStyle name="解释性文本" xfId="39511" xr:uid="{00000000-0005-0000-0000-0000709A0000}"/>
    <cellStyle name="警告文本" xfId="39512" xr:uid="{00000000-0005-0000-0000-0000719A0000}"/>
    <cellStyle name="计算" xfId="39513" xr:uid="{00000000-0005-0000-0000-0000729A0000}"/>
    <cellStyle name="输入" xfId="39514" xr:uid="{00000000-0005-0000-0000-0000739A0000}"/>
    <cellStyle name="输出" xfId="39515" xr:uid="{00000000-0005-0000-0000-0000749A0000}"/>
    <cellStyle name="适中" xfId="39516" xr:uid="{00000000-0005-0000-0000-0000759A0000}"/>
    <cellStyle name="链接单元格" xfId="39517" xr:uid="{00000000-0005-0000-0000-0000769A0000}"/>
  </cellStyles>
  <dxfs count="3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F0"/>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181" formatCode="0.000%"/>
    </dxf>
    <dxf>
      <numFmt numFmtId="175" formatCode="_(&quot;$&quot;\ * #,##0_);_(&quot;$&quot;\ * \(#,##0\);_(&quot;$&quot;\ * &quot;-&quot;??_);_(@_)"/>
    </dxf>
    <dxf>
      <numFmt numFmtId="175" formatCode="_(&quot;$&quot;\ * #,##0_);_(&quot;$&quot;\ * \(#,##0\);_(&quot;$&quot;\ * &quot;-&quot;??_);_(@_)"/>
    </dxf>
    <dxf>
      <numFmt numFmtId="175" formatCode="_(&quot;$&quot;\ * #,##0_);_(&quot;$&quot;\ * \(#,##0\);_(&quot;$&quot;\ * &quot;-&quot;??_);_(@_)"/>
    </dxf>
    <dxf>
      <numFmt numFmtId="175" formatCode="_(&quot;$&quot;\ * #,##0_);_(&quot;$&quot;\ * \(#,##0\);_(&quot;$&quot;\ * &quot;-&quot;??_);_(@_)"/>
    </dxf>
    <dxf>
      <numFmt numFmtId="175" formatCode="_(&quot;$&quot;\ * #,##0_);_(&quot;$&quot;\ * \(#,##0\);_(&quot;$&quot;\ * &quot;-&quot;??_);_(@_)"/>
    </dxf>
    <dxf>
      <numFmt numFmtId="175" formatCode="_(&quot;$&quot;\ * #,##0_);_(&quot;$&quot;\ * \(#,##0\);_(&quot;$&quot;\ * &quot;-&quot;??_);_(@_)"/>
    </dxf>
    <dxf>
      <numFmt numFmtId="183" formatCode="_-[$$-240A]\ * #,##0_-;\-[$$-240A]\ * #,##0_-;_-[$$-240A]\ * &quot;-&quot;??_-;_-@_-"/>
    </dxf>
    <dxf>
      <numFmt numFmtId="175" formatCode="_(&quot;$&quot;\ * #,##0_);_(&quot;$&quot;\ * \(#,##0\);_(&quot;$&quot;\ * &quot;-&quot;??_);_(@_)"/>
    </dxf>
    <dxf>
      <numFmt numFmtId="175" formatCode="_(&quot;$&quot;\ * #,##0_);_(&quot;$&quot;\ * \(#,##0\);_(&quot;$&quot;\ * &quot;-&quot;??_);_(@_)"/>
    </dxf>
    <dxf>
      <numFmt numFmtId="175" formatCode="_(&quot;$&quot;\ * #,##0_);_(&quot;$&quot;\ * \(#,##0\);_(&quot;$&quot;\ * &quot;-&quot;??_);_(@_)"/>
    </dxf>
    <dxf>
      <numFmt numFmtId="175" formatCode="_(&quot;$&quot;\ * #,##0_);_(&quot;$&quot;\ * \(#,##0\);_(&quot;$&quot;\ * &quot;-&quot;??_);_(@_)"/>
    </dxf>
  </dxfs>
  <tableStyles count="0" defaultTableStyle="TableStyleMedium2" defaultPivotStyle="PivotStyleLight16"/>
  <colors>
    <mruColors>
      <color rgb="FFCCFF66"/>
      <color rgb="FF00CC99"/>
      <color rgb="FF93F50A"/>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externalLink" Target="externalLinks/externalLink3.xml"/><Relationship Id="rId26" Type="http://schemas.openxmlformats.org/officeDocument/2006/relationships/externalLink" Target="externalLinks/externalLink11.xml"/><Relationship Id="rId39" Type="http://schemas.openxmlformats.org/officeDocument/2006/relationships/pivotCacheDefinition" Target="pivotCache/pivotCacheDefinition1.xml"/><Relationship Id="rId21" Type="http://schemas.openxmlformats.org/officeDocument/2006/relationships/externalLink" Target="externalLinks/externalLink6.xml"/><Relationship Id="rId34" Type="http://schemas.openxmlformats.org/officeDocument/2006/relationships/externalLink" Target="externalLinks/externalLink19.xml"/><Relationship Id="rId42" Type="http://schemas.openxmlformats.org/officeDocument/2006/relationships/pivotCacheDefinition" Target="pivotCache/pivotCacheDefinition4.xml"/><Relationship Id="rId47" Type="http://schemas.openxmlformats.org/officeDocument/2006/relationships/pivotCacheDefinition" Target="pivotCache/pivotCacheDefinition9.xml"/><Relationship Id="rId50" Type="http://schemas.openxmlformats.org/officeDocument/2006/relationships/theme" Target="theme/theme1.xml"/><Relationship Id="rId55"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externalLink" Target="externalLinks/externalLink1.xml"/><Relationship Id="rId29" Type="http://schemas.openxmlformats.org/officeDocument/2006/relationships/externalLink" Target="externalLinks/externalLink14.xml"/><Relationship Id="rId11" Type="http://schemas.openxmlformats.org/officeDocument/2006/relationships/worksheet" Target="worksheets/sheet11.xml"/><Relationship Id="rId24" Type="http://schemas.openxmlformats.org/officeDocument/2006/relationships/externalLink" Target="externalLinks/externalLink9.xml"/><Relationship Id="rId32" Type="http://schemas.openxmlformats.org/officeDocument/2006/relationships/externalLink" Target="externalLinks/externalLink17.xml"/><Relationship Id="rId37" Type="http://schemas.openxmlformats.org/officeDocument/2006/relationships/externalLink" Target="externalLinks/externalLink22.xml"/><Relationship Id="rId40" Type="http://schemas.openxmlformats.org/officeDocument/2006/relationships/pivotCacheDefinition" Target="pivotCache/pivotCacheDefinition2.xml"/><Relationship Id="rId45" Type="http://schemas.openxmlformats.org/officeDocument/2006/relationships/pivotCacheDefinition" Target="pivotCache/pivotCacheDefinition7.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externalLink" Target="externalLinks/externalLink4.xml"/><Relationship Id="rId31" Type="http://schemas.openxmlformats.org/officeDocument/2006/relationships/externalLink" Target="externalLinks/externalLink16.xml"/><Relationship Id="rId44" Type="http://schemas.openxmlformats.org/officeDocument/2006/relationships/pivotCacheDefinition" Target="pivotCache/pivotCacheDefinition6.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7.xml"/><Relationship Id="rId27" Type="http://schemas.openxmlformats.org/officeDocument/2006/relationships/externalLink" Target="externalLinks/externalLink12.xml"/><Relationship Id="rId30" Type="http://schemas.openxmlformats.org/officeDocument/2006/relationships/externalLink" Target="externalLinks/externalLink15.xml"/><Relationship Id="rId35" Type="http://schemas.openxmlformats.org/officeDocument/2006/relationships/externalLink" Target="externalLinks/externalLink20.xml"/><Relationship Id="rId43" Type="http://schemas.openxmlformats.org/officeDocument/2006/relationships/pivotCacheDefinition" Target="pivotCache/pivotCacheDefinition5.xml"/><Relationship Id="rId48" Type="http://schemas.openxmlformats.org/officeDocument/2006/relationships/pivotCacheDefinition" Target="pivotCache/pivotCacheDefinition10.xml"/><Relationship Id="rId56"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externalLink" Target="externalLinks/externalLink2.xml"/><Relationship Id="rId25" Type="http://schemas.openxmlformats.org/officeDocument/2006/relationships/externalLink" Target="externalLinks/externalLink10.xml"/><Relationship Id="rId33" Type="http://schemas.openxmlformats.org/officeDocument/2006/relationships/externalLink" Target="externalLinks/externalLink18.xml"/><Relationship Id="rId38" Type="http://schemas.openxmlformats.org/officeDocument/2006/relationships/externalLink" Target="externalLinks/externalLink23.xml"/><Relationship Id="rId46" Type="http://schemas.openxmlformats.org/officeDocument/2006/relationships/pivotCacheDefinition" Target="pivotCache/pivotCacheDefinition8.xml"/><Relationship Id="rId20" Type="http://schemas.openxmlformats.org/officeDocument/2006/relationships/externalLink" Target="externalLinks/externalLink5.xml"/><Relationship Id="rId41" Type="http://schemas.openxmlformats.org/officeDocument/2006/relationships/pivotCacheDefinition" Target="pivotCache/pivotCacheDefinition3.xml"/><Relationship Id="rId54"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externalLink" Target="externalLinks/externalLink8.xml"/><Relationship Id="rId28" Type="http://schemas.openxmlformats.org/officeDocument/2006/relationships/externalLink" Target="externalLinks/externalLink13.xml"/><Relationship Id="rId36" Type="http://schemas.openxmlformats.org/officeDocument/2006/relationships/externalLink" Target="externalLinks/externalLink21.xml"/><Relationship Id="rId49" Type="http://schemas.openxmlformats.org/officeDocument/2006/relationships/pivotCacheDefinition" Target="pivotCache/pivotCacheDefinition11.xml"/></Relationships>
</file>

<file path=xl/drawings/drawing1.xml><?xml version="1.0" encoding="utf-8"?>
<xdr:wsDr xmlns:xdr="http://schemas.openxmlformats.org/drawingml/2006/spreadsheetDrawing" xmlns:a="http://schemas.openxmlformats.org/drawingml/2006/main">
  <xdr:twoCellAnchor editAs="oneCell">
    <xdr:from>
      <xdr:col>12</xdr:col>
      <xdr:colOff>0</xdr:colOff>
      <xdr:row>0</xdr:row>
      <xdr:rowOff>0</xdr:rowOff>
    </xdr:from>
    <xdr:to>
      <xdr:col>12</xdr:col>
      <xdr:colOff>304800</xdr:colOff>
      <xdr:row>0</xdr:row>
      <xdr:rowOff>440761</xdr:rowOff>
    </xdr:to>
    <xdr:sp macro="" textlink="">
      <xdr:nvSpPr>
        <xdr:cNvPr id="2" name="AutoShape 1" descr="image.png">
          <a:extLst>
            <a:ext uri="{FF2B5EF4-FFF2-40B4-BE49-F238E27FC236}">
              <a16:creationId xmlns:a16="http://schemas.microsoft.com/office/drawing/2014/main" id="{36FC22ED-D60C-4873-8BF6-0E277DD673F2}"/>
            </a:ext>
          </a:extLst>
        </xdr:cNvPr>
        <xdr:cNvSpPr>
          <a:spLocks noChangeAspect="1" noChangeArrowheads="1"/>
        </xdr:cNvSpPr>
      </xdr:nvSpPr>
      <xdr:spPr bwMode="auto">
        <a:xfrm>
          <a:off x="2377440" y="0"/>
          <a:ext cx="304800" cy="44647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Adriana/AppData/Local/Microsoft/Windows/INetCache/Content.Outlook/CTVKRU3D/Entregables%20atraso%202015%20(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Y:\ENTREGA%20GERENCIA%20PROYECTO%20BANCO\FACTURACION\2015\DICIEMBRE%202015\JESSICA\Matriz%20Formato%20Estado%20Diario%20Zonas%20Remotas%20Juli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lini.hernandez/Downloads/Informe%20Gesti&#243;n%20Incidentes%20CB%20Bancolombia%20Julio%202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E:\Google%20Drive\Linea%20Comunicaciones\CB%20Proyecto%20Incidentes\2016\Agosto\31%20ago\Informe%20Gesti&#243;n%20Incidentes%20CB%20Bancolombia,%20con%20corte%2031%20agosto.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Usuario/Desktop/COORDINACI&#211;N%20NOROCCIDENTE/Operacion/INFORME%20DE%20GESTION%20ESTADO%20DIARIO/MATRIZ%20INFORME%20DE%20GESTION%20JULIO/Matriz%20Formato%20Estado%20Diario%20(Julio).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ENTREGA%20GERENCIA%20PROYECTO%20BANCO/FACTURACION/AGOSTO/JESSICA/Matriz%20Formato%20Estado%20Diario%20Zonas%20Remotas%20Julio.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ANCA/COORDINACION%20ZONA%20NOROCCIDENTE/ESTADO%20DIARIO/Estado%20Diario%20Diciembre/Copia%20de%20Matriz%20Formato%20Estado%20Diario%20DICIEMBRE.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leja/Downloads/Informe%20Gesti&#243;n%20Incidentes%20CB%20Bancolombia%20V4%20(7).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btasdata01\Gerencia%20de%20Medios%20de%20Acceso%201\Aleja\Downloads\Informe%20Gesti&#243;n%20Incidentes%20CB%20Bancolombia%20V4%20(7).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ersonal/lini_hernandez_lineacom_co/Documents/DESCARGAS%207%20DE%20JULIO/FACTURACI&#211;N%202022/OCTUBRE/DATA%20V2/Informe%20Gestion%20CB%20BANCOLOMBIA%202022%20-%20ORDENES%20DE%20CAMBIO%20(12).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Users\JuliethTatiana\Downloads\Informe%20Gesti&#243;n%20Ordenes%20Cambio%20CB%20Bancolombia%20V6%20(2).xlsx" TargetMode="External"/></Relationships>
</file>

<file path=xl/externalLinks/_rels/externalLink12.xml.rels><?xml version="1.0" encoding="UTF-8" standalone="yes"?>
<Relationships xmlns="http://schemas.openxmlformats.org/package/2006/relationships"><Relationship Id="rId2" Type="http://schemas.microsoft.com/office/2019/04/relationships/externalLinkLongPath" Target="/Users/Lenovo/AppData/Local/Microsoft/Windows/Temporary%20Internet%20Files/Content.Outlook/I8UJS5CV/Informe%20Gesti&#243;n%20Incidentes%20CB%20Bancolombia%20con%20corte%20al%2030%20septiembre%202014.xlsx?0EF71056" TargetMode="External"/><Relationship Id="rId1" Type="http://schemas.openxmlformats.org/officeDocument/2006/relationships/externalLinkPath" Target="file:///\\0EF71056\Informe%20Gesti&#243;n%20Incidentes%20CB%20Bancolombia%20con%20corte%20al%2030%20septiembre%202014.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Y:\Users\Lenovo\AppData\Local\Microsoft\Windows\Temporary%20Internet%20Files\Content.Outlook\I8UJS5CV\Informe%20Gesti&#243;n%20Incidentes%20CB%20Bancolombia%20con%20corte%20al%2030%20septiembre%202014.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Users/lini.hernandez/Downloads/Informe%20Gesti&#243;n%20Incidentes%20CB%20Bancolombia%20Marzo%202021%20(1).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Users/lini.hernandez/Downloads/Informe%20Gestion%20de%20Incidentes%20Bancolombia%20Marzo%202021%20(66).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Google%20Drive/Linea%20Comunicaciones/CB%20Proyecto%20Incidentes/2016/Agosto/31%20ago/Informe%20Gesti&#243;n%20Incidentes%20CB%20Bancolombia,%20con%20corte%2031%20agosto.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Users/adriana.galvis/Downloads/Informe%20Gestion%20Ordenes%20de%20cambio%20CB%20Bancolombia%20Noviembre%2001-%20(1).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Q:\CARPETA%20COMPARTIDA%20CNB%20CON%20OTRAS%20AREAS\MACRO%20PROCESO%20SELECCION%20E%20IMPLEMENTACION%20CNB\Seleccion%20vinculacion%20y%20apertura%20de%20CNB.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Q:\Ucanales\GERENCIA%20CORRESPONSALES%20NO%20BANCARIOS\CARPETA%20COMPARTIDA%20CNB%20CON%20OTRAS%20AREAS\MACRO%20PROCESO%20SELECCION%20E%20IMPLEMENTACION%20CNB\Seleccion%20vinculacion%20y%20apertura%20de%20CNB.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Users/Mauricio/Documents/LINEA%20COMUNICACIONES/Informes/Matriz%20Formato%20Estado%20Diario%20%20Costa%20New%201.xlsm"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Y:\ENTREGA%20GERENCIA%20PROYECTO%20BANCO\FACTURACION\JUNIO\INCIDENTES\Informe%20Gesti&#243;n%20OC%20CB%20Redeban,%20con%20corte%20al%2030%20abril.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ENTREGA%20GERENCIA%20PROYECTO%20BANCO/FACTURACION/2016/FEBRERO%202016/JESSICA/Matriz%20Formato%20Estado%20Diario%20Zonas%20Remotas%20Julio.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btasdata01\Gerencia%20de%20Medios%20de%20Acceso%201\CB%20BANCOLOMBIA\LINEA%20COMUNICACIONES\LISTAS%20DE%20CHEQUEO\2018\Enero\LISTA%20CHEQUEO%2030012018%20%20REDEBA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ERTURAS ATRASO"/>
      <sheetName val="OTRAS ACTIVIDADES ATRASO"/>
      <sheetName val="Hoja2"/>
      <sheetName val="ENTREGADOS"/>
    </sheetNames>
    <sheetDataSet>
      <sheetData sheetId="0" refreshError="1"/>
      <sheetData sheetId="1" refreshError="1"/>
      <sheetData sheetId="2"/>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o Estado Diario"/>
      <sheetName val="Coordinadores"/>
      <sheetName val="Tecnicos"/>
      <sheetName val="Clientes"/>
      <sheetName val="CAPACIDAD"/>
      <sheetName val="Puntos"/>
      <sheetName val="Formulas"/>
      <sheetName val="PERSONAL"/>
      <sheetName val="EVALUAR"/>
      <sheetName val="Hoja1"/>
      <sheetName val="PLANILLAS"/>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iertos RBM"/>
      <sheetName val="Cerrados AVAL JUNIO"/>
      <sheetName val="Cerrados RBM JUNIO"/>
      <sheetName val="Cerrados CCO JUNIO"/>
      <sheetName val="Listas Desplegables"/>
      <sheetName val="TIPOLOGÍAS"/>
      <sheetName val="Abiertos CCO"/>
      <sheetName val="Abiertos AVAL"/>
      <sheetName val="Cerrados RBM JULIO"/>
      <sheetName val="Matriz1"/>
      <sheetName val="Cerrados AVAL JULIO"/>
      <sheetName val="Cambio de equipos"/>
      <sheetName val="Cerrados CCO JULIO"/>
      <sheetName val="Gestión de IM(ATH BBVA)"/>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iertos RBM"/>
      <sheetName val="Cerrados  RBM"/>
      <sheetName val="Estadísticas RBM"/>
      <sheetName val="Listas desplegables"/>
      <sheetName val="Abiertos CCO"/>
      <sheetName val="Cerrados CCO"/>
      <sheetName val="BCS"/>
      <sheetName val="Gestión de IM (ATH-BBVA-BANCOL)"/>
    </sheetNames>
    <sheetDataSet>
      <sheetData sheetId="0" refreshError="1"/>
      <sheetData sheetId="1"/>
      <sheetData sheetId="2" refreshError="1"/>
      <sheetData sheetId="3"/>
      <sheetData sheetId="4" refreshError="1"/>
      <sheetData sheetId="5"/>
      <sheetData sheetId="6" refreshError="1"/>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ado diario"/>
      <sheetName val="Hoja1"/>
      <sheetName val="Capacidad Operativa"/>
      <sheetName val="Coordinadores"/>
      <sheetName val="Tecnicos"/>
      <sheetName val="Clientes"/>
      <sheetName val="Punto"/>
      <sheetName val="Formulas"/>
    </sheetNames>
    <sheetDataSet>
      <sheetData sheetId="0"/>
      <sheetData sheetId="1"/>
      <sheetData sheetId="2"/>
      <sheetData sheetId="3"/>
      <sheetData sheetId="4"/>
      <sheetData sheetId="5"/>
      <sheetData sheetId="6"/>
      <sheetData sheetId="7"/>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o Estado Diario"/>
      <sheetName val="Coordinadores"/>
      <sheetName val="Tecnicos"/>
      <sheetName val="Clientes"/>
      <sheetName val="CAPACIDAD"/>
      <sheetName val="Puntos"/>
      <sheetName val="Formulas"/>
      <sheetName val="PERSONAL"/>
      <sheetName val="EVALUAR"/>
      <sheetName val="Hoja1"/>
      <sheetName val="PLANILL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o Estado Diario"/>
      <sheetName val="Hoja1"/>
      <sheetName val="Coordinadores"/>
      <sheetName val="Tecnicos"/>
      <sheetName val="Puntos"/>
      <sheetName val="Formulas"/>
      <sheetName val="Clientes"/>
    </sheetNames>
    <sheetDataSet>
      <sheetData sheetId="0"/>
      <sheetData sheetId="1"/>
      <sheetData sheetId="2"/>
      <sheetData sheetId="3"/>
      <sheetData sheetId="4"/>
      <sheetData sheetId="5"/>
      <sheetData sheetId="6"/>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cidentes - Abiertos"/>
      <sheetName val="Version Rbm"/>
      <sheetName val="Listas desplegables"/>
      <sheetName val="Cerrados Mayo"/>
      <sheetName val="CCO Abiertos"/>
      <sheetName val="CCO Cerrados Mayo"/>
      <sheetName val="CCO Cerrados Abril"/>
      <sheetName val="Matriz"/>
      <sheetName val="Cerrados Abril"/>
    </sheetNames>
    <sheetDataSet>
      <sheetData sheetId="0"/>
      <sheetData sheetId="1"/>
      <sheetData sheetId="2"/>
      <sheetData sheetId="3"/>
      <sheetData sheetId="4"/>
      <sheetData sheetId="5"/>
      <sheetData sheetId="6"/>
      <sheetData sheetId="7"/>
      <sheetData sheetId="8"/>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cidentes - Abiertos"/>
      <sheetName val="Version Rbm"/>
      <sheetName val="Listas desplegables"/>
      <sheetName val="Cerrados Mayo"/>
      <sheetName val="CCO Abiertos"/>
      <sheetName val="CCO Cerrados Mayo"/>
      <sheetName val="CCO Cerrados Abril"/>
      <sheetName val="Matriz"/>
      <sheetName val="Cerrados Abril"/>
    </sheetNames>
    <sheetDataSet>
      <sheetData sheetId="0"/>
      <sheetData sheetId="1"/>
      <sheetData sheetId="2"/>
      <sheetData sheetId="3"/>
      <sheetData sheetId="4"/>
      <sheetData sheetId="5"/>
      <sheetData sheetId="6"/>
      <sheetData sheetId="7"/>
      <sheetData sheetId="8"/>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iz BANCOLOMBIA"/>
      <sheetName val="INCIDENTES RBM-ABIERTOS"/>
      <sheetName val="TIPOLOGIAS"/>
      <sheetName val="OTRAS OC"/>
      <sheetName val="CIERRES"/>
      <sheetName val="ROLLOS"/>
      <sheetName val="lista desplegable"/>
    </sheetNames>
    <sheetDataSet>
      <sheetData sheetId="0"/>
      <sheetData sheetId="1"/>
      <sheetData sheetId="2"/>
      <sheetData sheetId="3"/>
      <sheetData sheetId="4"/>
      <sheetData sheetId="5"/>
      <sheetData sheetId="6"/>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ollos RBM"/>
      <sheetName val="Cierre"/>
      <sheetName val="OC Abiertas"/>
      <sheetName val="Cerrados Marzo"/>
      <sheetName val="Febre"/>
      <sheetName val="Listas desplegables"/>
      <sheetName val="UCCORP"/>
      <sheetName val="TIPOLOGÍAS REALES"/>
      <sheetName val="Matriz"/>
      <sheetName val="Cerrados Febrero"/>
      <sheetName val="Ene"/>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porte"/>
      <sheetName val="Estadística"/>
      <sheetName val="Hoja2"/>
      <sheetName val="Consolidado Incidentes "/>
      <sheetName val="Hoja3"/>
      <sheetName val="Matriz"/>
      <sheetName val="Listas desplegables"/>
      <sheetName val="Actualización de Versión CCO"/>
    </sheetNames>
    <sheetDataSet>
      <sheetData sheetId="0"/>
      <sheetData sheetId="1"/>
      <sheetData sheetId="2"/>
      <sheetData sheetId="3"/>
      <sheetData sheetId="4"/>
      <sheetData sheetId="5"/>
      <sheetData sheetId="6"/>
      <sheetData sheetId="7"/>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porte"/>
      <sheetName val="Estadística"/>
      <sheetName val="Hoja2"/>
      <sheetName val="Consolidado Incidentes "/>
      <sheetName val="Hoja3"/>
      <sheetName val="Matriz"/>
      <sheetName val="Listas desplegables"/>
      <sheetName val="Actualización de Versión CCO"/>
    </sheetNames>
    <sheetDataSet>
      <sheetData sheetId="0"/>
      <sheetData sheetId="1"/>
      <sheetData sheetId="2"/>
      <sheetData sheetId="3"/>
      <sheetData sheetId="4"/>
      <sheetData sheetId="5"/>
      <sheetData sheetId="6"/>
      <sheetData sheetId="7"/>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errados RBM Febrero"/>
      <sheetName val="Matriz1"/>
      <sheetName val=" Cerrados RBM Marzo"/>
      <sheetName val="Abiertos RBM"/>
      <sheetName val="Abiertos CCO"/>
      <sheetName val="Abiertos AVAL"/>
      <sheetName val="Cerrados CCO Marzo"/>
      <sheetName val="Cerrados AVAL Febrero"/>
      <sheetName val="Cerrados CCO Febrero"/>
      <sheetName val="Cerrados Aval MARZO"/>
      <sheetName val="Gestión de IM(ATH BBVA)"/>
      <sheetName val="Listas Desplegables"/>
      <sheetName val="TIPOLOGÍAS"/>
      <sheetName val="Cerrados MARZO"/>
      <sheetName val="Informe Gestión Incidentes CB B"/>
    </sheetNames>
    <sheetDataSet>
      <sheetData sheetId="0"/>
      <sheetData sheetId="1"/>
      <sheetData sheetId="2"/>
      <sheetData sheetId="3" refreshError="1"/>
      <sheetData sheetId="4" refreshError="1"/>
      <sheetData sheetId="5" refreshError="1"/>
      <sheetData sheetId="6"/>
      <sheetData sheetId="7" refreshError="1"/>
      <sheetData sheetId="8" refreshError="1"/>
      <sheetData sheetId="9"/>
      <sheetData sheetId="10" refreshError="1"/>
      <sheetData sheetId="11"/>
      <sheetData sheetId="12" refreshError="1"/>
      <sheetData sheetId="13" refreshError="1"/>
      <sheetData sheetId="14"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iz1"/>
      <sheetName val="Cerrados RBM Abril"/>
      <sheetName val="Cerrados RBM Mayo"/>
      <sheetName val="Cerrados AVAL Abril"/>
      <sheetName val="Cerrados CCO Abril"/>
      <sheetName val="Abiertos RBM"/>
      <sheetName val="Abiertos CCO"/>
      <sheetName val="Abiertos AVAL"/>
      <sheetName val="Cerrados CCO Mayo"/>
      <sheetName val="Gestión de IM(ATH BBVA)"/>
      <sheetName val="Cerrados AVAL Mayo"/>
      <sheetName val="PINPAD AGENTES CLARO"/>
      <sheetName val="Listas Desplegables"/>
      <sheetName val="TIPOLOGÍ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iertos RBM"/>
      <sheetName val="Cerrados  RBM"/>
      <sheetName val="Estadísticas RBM"/>
      <sheetName val="Listas desplegables"/>
      <sheetName val="Abiertos CCO"/>
      <sheetName val="Cerrados CCO"/>
      <sheetName val="BCS"/>
      <sheetName val="Gestión de IM (ATH-BBVA-BANCOL)"/>
    </sheetNames>
    <sheetDataSet>
      <sheetData sheetId="0" refreshError="1"/>
      <sheetData sheetId="1"/>
      <sheetData sheetId="2" refreshError="1"/>
      <sheetData sheetId="3"/>
      <sheetData sheetId="4" refreshError="1"/>
      <sheetData sheetId="5"/>
      <sheetData sheetId="6" refreshError="1"/>
      <sheetData sheetId="7"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igraciones cerrados Enero"/>
      <sheetName val="Matriz"/>
      <sheetName val="Migraciones"/>
      <sheetName val="Cerrados Enero"/>
      <sheetName val="OC Abiertas"/>
      <sheetName val="Cerrados Febrero"/>
      <sheetName val="Rollos RBM"/>
      <sheetName val="Cierres"/>
      <sheetName val="MEGA LINEA"/>
      <sheetName val="Cierres AVAL"/>
      <sheetName val="OC AVAL"/>
      <sheetName val="TIPOLOGÍAS REALES"/>
      <sheetName val="Listas desplegabl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Expansión"/>
      <sheetName val="Negociación"/>
      <sheetName val="Xa Factibilidad"/>
      <sheetName val="Xa Elaboración Contrato"/>
      <sheetName val="Xa Parametrización de Usuarios"/>
      <sheetName val="Xa Implementación"/>
      <sheetName val="Dptos"/>
      <sheetName val="Seleccion vinculacion y apertur"/>
      <sheetName val="Hoja2"/>
      <sheetName val="Hoja3"/>
      <sheetName val="tipificacion"/>
      <sheetName val="Hoja1"/>
      <sheetName val="ESTADO"/>
      <sheetName val="VALORES CB"/>
      <sheetName val="ACTIVIDAD"/>
      <sheetName val="Listas"/>
      <sheetName val="Lista"/>
      <sheetName val="EJEMPLO"/>
      <sheetName val="INCIDENTES"/>
      <sheetName val="ESTADISTICAS"/>
      <sheetName val="Anexo 2. H. tipologías"/>
      <sheetName val="BASE BANCOLOMBIA"/>
      <sheetName val="SUCURSALES"/>
      <sheetName val="Causales"/>
      <sheetName val="Listas desplegables"/>
      <sheetName val="Causas"/>
      <sheetName val="Dpt_x0002_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refreshError="1"/>
      <sheetData sheetId="25" refreshError="1"/>
      <sheetData sheetId="26" refreshError="1"/>
      <sheetData sheetId="27"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Expansión"/>
      <sheetName val="Negociación"/>
      <sheetName val="Xa Factibilidad"/>
      <sheetName val="Xa Elaboración Contrato"/>
      <sheetName val="Xa Parametrización de Usuarios"/>
      <sheetName val="Xa Implementación"/>
      <sheetName val="Dptos"/>
      <sheetName val="Seleccion vinculacion y apertur"/>
      <sheetName val="Hoja2"/>
      <sheetName val="Hoja3"/>
      <sheetName val="tipificacion"/>
      <sheetName val="ESTADO"/>
      <sheetName val="VALORES CB"/>
      <sheetName val="ACTIVID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o Estado Diario"/>
      <sheetName val="Hoja1"/>
      <sheetName val="Coordinadores"/>
      <sheetName val="Tecnicos"/>
      <sheetName val="Clientes"/>
      <sheetName val="Puntos"/>
      <sheetName val="Formulas"/>
    </sheetNames>
    <sheetDataSet>
      <sheetData sheetId="0"/>
      <sheetData sheetId="1"/>
      <sheetData sheetId="2"/>
      <sheetData sheetId="3"/>
      <sheetData sheetId="4"/>
      <sheetData sheetId="5"/>
      <sheetData sheetId="6"/>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as desplegables"/>
      <sheetName val="Consolidado"/>
    </sheetNames>
    <sheetDataSet>
      <sheetData sheetId="0"/>
      <sheetData sheetId="1"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o Estado Diario"/>
      <sheetName val="Coordinadores"/>
      <sheetName val="Tecnicos"/>
      <sheetName val="Clientes"/>
      <sheetName val="CAPACIDAD"/>
      <sheetName val="Puntos"/>
      <sheetName val="Formulas"/>
      <sheetName val="PERSONAL"/>
      <sheetName val="EVALUAR"/>
      <sheetName val="Hoja1"/>
      <sheetName val="PLANILLAS"/>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as"/>
      <sheetName val="CAUSAS"/>
      <sheetName val="Lista para Programar"/>
      <sheetName val="Causales Estándar"/>
      <sheetName val="Causales Estandar"/>
      <sheetName val="CAUSALES"/>
    </sheetNames>
    <sheetDataSet>
      <sheetData sheetId="0" refreshError="1"/>
      <sheetData sheetId="1" refreshError="1"/>
      <sheetData sheetId="2" refreshError="1"/>
      <sheetData sheetId="3" refreshError="1"/>
      <sheetData sheetId="4" refreshError="1"/>
      <sheetData sheetId="5"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_rels/pivotCacheDefinition10.xml.rels><?xml version="1.0" encoding="UTF-8" standalone="yes"?>
<Relationships xmlns="http://schemas.openxmlformats.org/package/2006/relationships"><Relationship Id="rId1" Type="http://schemas.openxmlformats.org/officeDocument/2006/relationships/pivotCacheRecords" Target="pivotCacheRecords10.xml"/></Relationships>
</file>

<file path=xl/pivotCache/_rels/pivotCacheDefinition11.xml.rels><?xml version="1.0" encoding="UTF-8" standalone="yes"?>
<Relationships xmlns="http://schemas.openxmlformats.org/package/2006/relationships"><Relationship Id="rId1" Type="http://schemas.openxmlformats.org/officeDocument/2006/relationships/pivotCacheRecords" Target="pivotCacheRecords1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842.562842708336" createdVersion="8" refreshedVersion="8" minRefreshableVersion="3" recordCount="514" xr:uid="{65BEB801-9DE0-45A1-9069-F1643C9C4EBE}">
  <cacheSource type="worksheet">
    <worksheetSource ref="A1:AS1048576" sheet="APERTURAS BANCOLOMBIA"/>
  </cacheSource>
  <cacheFields count="45">
    <cacheField name="CIUDAD BASE" numFmtId="0">
      <sharedItems containsBlank="1"/>
    </cacheField>
    <cacheField name="COORDINADOR" numFmtId="0">
      <sharedItems containsBlank="1" count="7">
        <s v="DIEGO FERNANDO HENAO CARDONA"/>
        <s v="MIGUEL JULIÁN HERNÁNDEZ GUARÍN"/>
        <s v="KEVIN ALEXIS CORZO BUSTOS"/>
        <s v="JUAN SEBASTIÁN RÍOS CASTRILLÓN"/>
        <s v="JOSE MAURICIO HERNANDEZ ROJAS"/>
        <s v="WILLIAM ASDRUBAL ROZO ROZO"/>
        <m/>
      </sharedItems>
    </cacheField>
    <cacheField name="CENTRO DE COSTOS" numFmtId="0">
      <sharedItems containsBlank="1" count="8">
        <s v="0004-0003"/>
        <s v="0004-0008"/>
        <s v="0004-0007"/>
        <s v="0004-0005"/>
        <s v="0004-0001"/>
        <s v="0004-0004"/>
        <s v="0004-0002"/>
        <m/>
      </sharedItems>
    </cacheField>
    <cacheField name="CÓDIGO DANE" numFmtId="0">
      <sharedItems containsString="0" containsBlank="1" containsNumber="1" containsInteger="1" minValue="5001" maxValue="95025"/>
    </cacheField>
    <cacheField name="TA" numFmtId="0">
      <sharedItems containsBlank="1"/>
    </cacheField>
    <cacheField name="FO" numFmtId="0">
      <sharedItems containsBlank="1"/>
    </cacheField>
    <cacheField name="FECHA LISTA" numFmtId="0">
      <sharedItems containsNonDate="0" containsDate="1" containsString="0" containsBlank="1" minDate="2025-05-19T00:00:00" maxDate="2025-06-27T00:00:00"/>
    </cacheField>
    <cacheField name="FECHA LIMITE" numFmtId="14">
      <sharedItems containsNonDate="0" containsDate="1" containsString="0" containsBlank="1" minDate="2025-05-27T00:00:00" maxDate="2025-07-05T00:00:00"/>
    </cacheField>
    <cacheField name="FECHA SOLICITUD DE LA ACTIVIDAD" numFmtId="0">
      <sharedItems containsNonDate="0" containsDate="1" containsString="0" containsBlank="1" minDate="2025-05-19T00:00:00" maxDate="2025-06-27T00:00:00"/>
    </cacheField>
    <cacheField name="FECHA INICIO DE LA ACTIVIDAD" numFmtId="14">
      <sharedItems containsNonDate="0" containsDate="1" containsString="0" containsBlank="1" minDate="2025-06-03T00:00:00" maxDate="2025-06-28T00:00:00"/>
    </cacheField>
    <cacheField name="FECHA ULTIMA ACTUALIZACION" numFmtId="14">
      <sharedItems containsNonDate="0" containsDate="1" containsString="0" containsBlank="1" minDate="2025-06-03T00:00:00" maxDate="2025-06-28T00:00:00"/>
    </cacheField>
    <cacheField name="DEPARTAMENTO" numFmtId="0">
      <sharedItems containsBlank="1"/>
    </cacheField>
    <cacheField name="CIUDAD" numFmtId="0">
      <sharedItems containsBlank="1"/>
    </cacheField>
    <cacheField name="NOMBRE PUNTO" numFmtId="0">
      <sharedItems containsBlank="1"/>
    </cacheField>
    <cacheField name="CÓDIGO PUNTO" numFmtId="0">
      <sharedItems containsString="0" containsBlank="1" containsNumber="1" containsInteger="1" minValue="13194" maxValue="80104"/>
    </cacheField>
    <cacheField name="TIPO DE SOLICITUD" numFmtId="0">
      <sharedItems containsBlank="1"/>
    </cacheField>
    <cacheField name="ACTIVIDAD" numFmtId="0">
      <sharedItems containsBlank="1"/>
    </cacheField>
    <cacheField name="RED ASOCIADA AL PUNTO" numFmtId="0">
      <sharedItems containsBlank="1"/>
    </cacheField>
    <cacheField name="FORMATO" numFmtId="0">
      <sharedItems containsBlank="1"/>
    </cacheField>
    <cacheField name="CADENA" numFmtId="0">
      <sharedItems containsBlank="1"/>
    </cacheField>
    <cacheField name="ESTADO RESULTADO DE ACTIVIDAD" numFmtId="0">
      <sharedItems containsBlank="1"/>
    </cacheField>
    <cacheField name="OBSERVACIONES RESULTADO DE ACTIVIDAD" numFmtId="0">
      <sharedItems containsBlank="1" longText="1"/>
    </cacheField>
    <cacheField name="TÉCNICO" numFmtId="0">
      <sharedItems containsBlank="1"/>
    </cacheField>
    <cacheField name="TERMINALES" numFmtId="0">
      <sharedItems containsBlank="1"/>
    </cacheField>
    <cacheField name="PLACA DATAFONOS INSTALADOS" numFmtId="0">
      <sharedItems containsBlank="1" containsMixedTypes="1" containsNumber="1" containsInteger="1" minValue="728787" maxValue="1254512"/>
    </cacheField>
    <cacheField name="PLACA DATAFONOS RETIRADOS" numFmtId="0">
      <sharedItems containsBlank="1" containsMixedTypes="1" containsNumber="1" containsInteger="1" minValue="233666" maxValue="1242378"/>
    </cacheField>
    <cacheField name="PLACA LECTOR INSTALADO" numFmtId="0">
      <sharedItems containsBlank="1" containsMixedTypes="1" containsNumber="1" containsInteger="1" minValue="505961" maxValue="1239775"/>
    </cacheField>
    <cacheField name=" PLACA LECTOR RETIRADO" numFmtId="0">
      <sharedItems containsBlank="1" containsMixedTypes="1" containsNumber="1" containsInteger="1" minValue="910405" maxValue="1239756"/>
    </cacheField>
    <cacheField name="CANTIDAD ROLLOS ENTREGADOS" numFmtId="0">
      <sharedItems containsBlank="1"/>
    </cacheField>
    <cacheField name="TIPO DE ATENCION" numFmtId="0">
      <sharedItems containsBlank="1"/>
    </cacheField>
    <cacheField name="TIPO DE TRAYECTO" numFmtId="0">
      <sharedItems containsBlank="1"/>
    </cacheField>
    <cacheField name="FORMA DE ATENCIÓN" numFmtId="0">
      <sharedItems containsBlank="1"/>
    </cacheField>
    <cacheField name="DIAS ACTIVIDAD FACTURABLES A LA RED" numFmtId="0">
      <sharedItems containsString="0" containsBlank="1" containsNumber="1" containsInteger="1" minValue="1" maxValue="1"/>
    </cacheField>
    <cacheField name="DIAS ACOMPAÑAMIENTO FACTURABLES A RED" numFmtId="0">
      <sharedItems containsString="0" containsBlank="1" containsNumber="1" containsInteger="1" minValue="0" maxValue="0"/>
    </cacheField>
    <cacheField name="VALOR DIAS ACTIVIDAD FACTURABLES A LA RED" numFmtId="0">
      <sharedItems containsString="0" containsBlank="1" containsNumber="1" minValue="75096.394270399993" maxValue="988462.96268840006"/>
    </cacheField>
    <cacheField name="VALOR DIAS ACOMPAÑAMIENTO FACTURABLES A RED MENOS DE 2 HORAS" numFmtId="0">
      <sharedItems containsString="0" containsBlank="1" containsNumber="1" minValue="75096.394270399993" maxValue="196536.5258152"/>
    </cacheField>
    <cacheField name="VALOR FACTURABLE A LA RED" numFmtId="0">
      <sharedItems containsString="0" containsBlank="1" containsNumber="1" minValue="75096.394270399993" maxValue="88508255.770331219"/>
    </cacheField>
    <cacheField name="CU CB" numFmtId="0">
      <sharedItems containsNonDate="0" containsString="0" containsBlank="1"/>
    </cacheField>
    <cacheField name="COBRO ENTIDAD" numFmtId="0">
      <sharedItems containsNonDate="0" containsString="0" containsBlank="1"/>
    </cacheField>
    <cacheField name="ESTADO" numFmtId="0">
      <sharedItems containsNonDate="0" containsString="0" containsBlank="1"/>
    </cacheField>
    <cacheField name="TIPO" numFmtId="0">
      <sharedItems containsNonDate="0" containsString="0" containsBlank="1"/>
    </cacheField>
    <cacheField name="VAL TIPO" numFmtId="0">
      <sharedItems containsNonDate="0" containsString="0" containsBlank="1"/>
    </cacheField>
    <cacheField name="VAL COSTO" numFmtId="0">
      <sharedItems containsNonDate="0" containsString="0" containsBlank="1"/>
    </cacheField>
    <cacheField name="OBSERVACIONES" numFmtId="0">
      <sharedItems containsNonDate="0" containsString="0" containsBlank="1"/>
    </cacheField>
    <cacheField name="OBSERVACIONES LINEA"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842.562843055559" createdVersion="8" refreshedVersion="8" minRefreshableVersion="3" recordCount="1089" xr:uid="{4CCB2D7B-AFB6-485E-97FF-B5D8D0D03F99}">
  <cacheSource type="worksheet">
    <worksheetSource ref="A1:AU1048576" sheet="INCIDENTES BANCOLOMBIA"/>
  </cacheSource>
  <cacheFields count="47">
    <cacheField name="CIUDAD BASE" numFmtId="0">
      <sharedItems containsBlank="1"/>
    </cacheField>
    <cacheField name="COORDINADOR" numFmtId="0">
      <sharedItems containsBlank="1" count="8">
        <s v="DIEGO FERNANDO HENAO CARDONA"/>
        <s v="MIGUEL JULIÁN HERNÁNDEZ GUARÍN"/>
        <s v="JUAN SEBASTIÁN RÍOS CASTRILLÓN"/>
        <s v="KEVIN ALEXIS CORZO BUSTOS"/>
        <s v="JOSE MAURICIO HERNANDEZ ROJAS"/>
        <s v="WILLIAM ASDRUBAL ROZO ROZO"/>
        <m/>
        <e v="#N/A" u="1"/>
      </sharedItems>
    </cacheField>
    <cacheField name="CENTRO DE COSTOS" numFmtId="0">
      <sharedItems containsBlank="1" count="9">
        <s v="0004-0003"/>
        <s v="0004-0008"/>
        <s v="0004-0005"/>
        <s v="0004-0007"/>
        <s v="0004-0001"/>
        <s v="0004-0004"/>
        <s v="0004-0002"/>
        <m/>
        <e v="#N/A" u="1"/>
      </sharedItems>
    </cacheField>
    <cacheField name="Codigo Dane" numFmtId="0">
      <sharedItems containsString="0" containsBlank="1" containsNumber="1" containsInteger="1" minValue="0" maxValue="99773"/>
    </cacheField>
    <cacheField name="Incidente" numFmtId="0">
      <sharedItems containsBlank="1" containsMixedTypes="1" containsNumber="1" containsInteger="1" minValue="2207728" maxValue="2369051"/>
    </cacheField>
    <cacheField name="Punto(Redes)" numFmtId="0">
      <sharedItems containsString="0" containsBlank="1" containsNumber="1" containsInteger="1" minValue="10030" maxValue="80001"/>
    </cacheField>
    <cacheField name="Departamento" numFmtId="0">
      <sharedItems containsBlank="1" containsMixedTypes="1" containsNumber="1" containsInteger="1" minValue="0" maxValue="0"/>
    </cacheField>
    <cacheField name="Ciudad" numFmtId="0">
      <sharedItems containsBlank="1" containsMixedTypes="1" containsNumber="1" containsInteger="1" minValue="0" maxValue="0"/>
    </cacheField>
    <cacheField name="CB Implementado" numFmtId="0">
      <sharedItems containsBlank="1" containsMixedTypes="1" containsNumber="1" containsInteger="1" minValue="0" maxValue="0"/>
    </cacheField>
    <cacheField name="Red" numFmtId="0">
      <sharedItems containsBlank="1"/>
    </cacheField>
    <cacheField name="TA" numFmtId="0">
      <sharedItems containsBlank="1" containsMixedTypes="1" containsNumber="1" containsInteger="1" minValue="2207728" maxValue="2369051"/>
    </cacheField>
    <cacheField name="FO" numFmtId="0">
      <sharedItems containsBlank="1"/>
    </cacheField>
    <cacheField name="Fecha Asignación a Línea Comunicaciones (DD/MM/AAAA HH:MM)" numFmtId="0">
      <sharedItems containsNonDate="0" containsDate="1" containsString="0" containsBlank="1" minDate="2025-05-24T10:54:00" maxDate="2025-06-28T14:48:00"/>
    </cacheField>
    <cacheField name="Fecha cierre del ticket (DD/MM/AAAA HH:MM)" numFmtId="0">
      <sharedItems containsNonDate="0" containsDate="1" containsString="0" containsBlank="1" minDate="2025-06-01T09:49:33" maxDate="2025-06-29T11:14:22"/>
    </cacheField>
    <cacheField name="Estado" numFmtId="0">
      <sharedItems containsBlank="1"/>
    </cacheField>
    <cacheField name="Tipo Actividad" numFmtId="0">
      <sharedItems containsBlank="1"/>
    </cacheField>
    <cacheField name="Forma de Atención" numFmtId="0">
      <sharedItems containsBlank="1"/>
    </cacheField>
    <cacheField name="OBSERVACION" numFmtId="0">
      <sharedItems containsBlank="1" containsMixedTypes="1" containsNumber="1" containsInteger="1" minValue="0" maxValue="0" longText="1"/>
    </cacheField>
    <cacheField name="Acometida" numFmtId="0">
      <sharedItems containsBlank="1"/>
    </cacheField>
    <cacheField name="Grupo de Falla" numFmtId="0">
      <sharedItems containsBlank="1"/>
    </cacheField>
    <cacheField name="Categoría" numFmtId="0">
      <sharedItems containsBlank="1"/>
    </cacheField>
    <cacheField name="Falla" numFmtId="0">
      <sharedItems containsBlank="1"/>
    </cacheField>
    <cacheField name="Cambio Activo" numFmtId="0">
      <sharedItems containsBlank="1"/>
    </cacheField>
    <cacheField name="CODIGOS DE DAÑO DATAFONOS" numFmtId="0">
      <sharedItems containsBlank="1" containsMixedTypes="1" containsNumber="1" containsInteger="1" minValue="0" maxValue="0"/>
    </cacheField>
    <cacheField name="CODIGOS DE DAÑO LECTOR" numFmtId="0">
      <sharedItems containsBlank="1" containsMixedTypes="1" containsNumber="1" containsInteger="1" minValue="0" maxValue="0"/>
    </cacheField>
    <cacheField name="CODIGOS DE DAÑO HUB" numFmtId="0">
      <sharedItems containsBlank="1" containsMixedTypes="1" containsNumber="1" containsInteger="1" minValue="0" maxValue="0"/>
    </cacheField>
    <cacheField name="CODIGOS DE DAÑO PINPAD" numFmtId="0">
      <sharedItems containsBlank="1" containsMixedTypes="1" containsNumber="1" containsInteger="1" minValue="0" maxValue="0"/>
    </cacheField>
    <cacheField name="Otro Activos_x000a_" numFmtId="0">
      <sharedItems containsBlank="1" containsMixedTypes="1" containsNumber="1" containsInteger="1" minValue="0" maxValue="0"/>
    </cacheField>
    <cacheField name="Terminal" numFmtId="0">
      <sharedItems containsBlank="1" containsMixedTypes="1" containsNumber="1" containsInteger="1" minValue="0" maxValue="0"/>
    </cacheField>
    <cacheField name="Placa Instalada" numFmtId="0">
      <sharedItems containsBlank="1" containsMixedTypes="1" containsNumber="1" containsInteger="1" minValue="0" maxValue="1254515"/>
    </cacheField>
    <cacheField name="Placa Retirada" numFmtId="0">
      <sharedItems containsBlank="1" containsMixedTypes="1" containsNumber="1" containsInteger="1" minValue="0" maxValue="1109088"/>
    </cacheField>
    <cacheField name="Tipo" numFmtId="0">
      <sharedItems containsBlank="1"/>
    </cacheField>
    <cacheField name="Tipo de Trayecto" numFmtId="0">
      <sharedItems containsBlank="1"/>
    </cacheField>
    <cacheField name="Dias de visita" numFmtId="0">
      <sharedItems containsString="0" containsBlank="1" containsNumber="1" containsInteger="1" minValue="0" maxValue="2"/>
    </cacheField>
    <cacheField name="Dia adicional" numFmtId="0">
      <sharedItems containsString="0" containsBlank="1" containsNumber="1" containsInteger="1" minValue="0" maxValue="0"/>
    </cacheField>
    <cacheField name="Técnico" numFmtId="0">
      <sharedItems containsBlank="1" containsMixedTypes="1" containsNumber="1" containsInteger="1" minValue="0" maxValue="0"/>
    </cacheField>
    <cacheField name="VALOR DIAS ACTIVIDAD FACTURABLES A LA RED" numFmtId="0">
      <sharedItems containsString="0" containsBlank="1" containsNumber="1" minValue="41241.0800752" maxValue="988462.96268840006"/>
    </cacheField>
    <cacheField name="VALOR DIAS ACOMPAÑAMIENTO FACTURABLES A RED" numFmtId="0">
      <sharedItems containsString="0" containsBlank="1" containsNumber="1" minValue="0" maxValue="196536.5258152"/>
    </cacheField>
    <cacheField name="VALOR FACTURABLE A LA RED" numFmtId="0">
      <sharedItems containsString="0" containsBlank="1" containsNumber="1" minValue="41241.0800752" maxValue="173922271.71168172"/>
    </cacheField>
    <cacheField name="CU CB" numFmtId="0">
      <sharedItems containsNonDate="0" containsString="0" containsBlank="1"/>
    </cacheField>
    <cacheField name="COBRO ENTIDAD" numFmtId="0">
      <sharedItems containsNonDate="0" containsString="0" containsBlank="1"/>
    </cacheField>
    <cacheField name="ESTADO2" numFmtId="0">
      <sharedItems containsNonDate="0" containsString="0" containsBlank="1"/>
    </cacheField>
    <cacheField name="TIPO2" numFmtId="0">
      <sharedItems containsNonDate="0" containsString="0" containsBlank="1"/>
    </cacheField>
    <cacheField name="VAL TIPO" numFmtId="0">
      <sharedItems containsNonDate="0" containsString="0" containsBlank="1"/>
    </cacheField>
    <cacheField name="VAL COSTO" numFmtId="0">
      <sharedItems containsNonDate="0" containsString="0" containsBlank="1"/>
    </cacheField>
    <cacheField name="OBSERVACIONES" numFmtId="0">
      <sharedItems containsNonDate="0" containsString="0" containsBlank="1"/>
    </cacheField>
    <cacheField name="Observaciones LINEA"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842.562843171298" createdVersion="8" refreshedVersion="8" minRefreshableVersion="3" recordCount="506" xr:uid="{CFB269E2-21E8-403F-AA6E-EEFE83936663}">
  <cacheSource type="worksheet">
    <worksheetSource ref="A1:AR1048576" sheet="OC BANCOLOMBIA"/>
  </cacheSource>
  <cacheFields count="44">
    <cacheField name="Ciudad Sede" numFmtId="0">
      <sharedItems containsBlank="1"/>
    </cacheField>
    <cacheField name="COORDINADOR" numFmtId="0">
      <sharedItems containsBlank="1" count="8">
        <s v="DIEGO FERNANDO HENAO CARDONA"/>
        <s v="JUAN SEBASTIÁN RÍOS CASTRILLÓN"/>
        <s v="MIGUEL JULIÁN HERNÁNDEZ GUARÍN"/>
        <s v="KEVIN ALEXIS CORZO BUSTOS"/>
        <s v="JOSE MAURICIO HERNANDEZ ROJAS"/>
        <s v="WILLIAM ASDRUBAL ROZO ROZO"/>
        <m/>
        <e v="#N/A" u="1"/>
      </sharedItems>
    </cacheField>
    <cacheField name="CENTRO DE COSTOS" numFmtId="0">
      <sharedItems containsBlank="1" count="9">
        <s v="0004-0002"/>
        <s v="0004-0005"/>
        <s v="0004-0008"/>
        <s v="0004-0003"/>
        <s v="0004-0007"/>
        <s v="0004-0001"/>
        <s v="0004-0004"/>
        <m/>
        <e v="#N/A" u="1"/>
      </sharedItems>
    </cacheField>
    <cacheField name="Codigo Dane" numFmtId="0">
      <sharedItems containsString="0" containsBlank="1" containsNumber="1" containsInteger="1" minValue="5001" maxValue="99001"/>
    </cacheField>
    <cacheField name="OC" numFmtId="0">
      <sharedItems containsBlank="1" containsMixedTypes="1" containsNumber="1" containsInteger="1" minValue="11806" maxValue="13656106"/>
    </cacheField>
    <cacheField name="CB" numFmtId="0">
      <sharedItems containsString="0" containsBlank="1" containsNumber="1" containsInteger="1" minValue="10071" maxValue="79875"/>
    </cacheField>
    <cacheField name="Depto" numFmtId="0">
      <sharedItems containsBlank="1"/>
    </cacheField>
    <cacheField name="Ciudad" numFmtId="0">
      <sharedItems containsBlank="1"/>
    </cacheField>
    <cacheField name="CB Implementado" numFmtId="0">
      <sharedItems containsBlank="1"/>
    </cacheField>
    <cacheField name="FORMATO" numFmtId="0">
      <sharedItems containsBlank="1"/>
    </cacheField>
    <cacheField name="CADENA" numFmtId="0">
      <sharedItems containsBlank="1"/>
    </cacheField>
    <cacheField name="Red" numFmtId="0">
      <sharedItems containsBlank="1"/>
    </cacheField>
    <cacheField name="TA" numFmtId="0">
      <sharedItems containsBlank="1" containsMixedTypes="1" containsNumber="1" containsInteger="1" minValue="2212502" maxValue="13656106"/>
    </cacheField>
    <cacheField name="FO" numFmtId="0">
      <sharedItems containsBlank="1"/>
    </cacheField>
    <cacheField name="Fecha Asignación a Línea Comunicaciones (DD/MM/AAAA)" numFmtId="0">
      <sharedItems containsNonDate="0" containsDate="1" containsString="0" containsBlank="1" minDate="2025-05-26T13:43:00" maxDate="2025-06-28T08:00:00"/>
    </cacheField>
    <cacheField name="Fecha de cierre_x000a_" numFmtId="0">
      <sharedItems containsNonDate="0" containsDate="1" containsString="0" containsBlank="1" minDate="2025-06-03T09:11:00" maxDate="2025-06-28T12:47:00"/>
    </cacheField>
    <cacheField name="Estado" numFmtId="0">
      <sharedItems containsBlank="1"/>
    </cacheField>
    <cacheField name="Área Responsable" numFmtId="0">
      <sharedItems containsBlank="1"/>
    </cacheField>
    <cacheField name="Tipo de Actividad" numFmtId="0">
      <sharedItems containsBlank="1"/>
    </cacheField>
    <cacheField name="Solicitud" numFmtId="0">
      <sharedItems containsBlank="1"/>
    </cacheField>
    <cacheField name="Descripción" numFmtId="0">
      <sharedItems containsBlank="1"/>
    </cacheField>
    <cacheField name="Forma de Atención" numFmtId="0">
      <sharedItems containsBlank="1"/>
    </cacheField>
    <cacheField name="OBSERVACIÓN " numFmtId="0">
      <sharedItems containsBlank="1" longText="1"/>
    </cacheField>
    <cacheField name="Serial / Placa" numFmtId="0">
      <sharedItems containsBlank="1" containsMixedTypes="1" containsNumber="1" containsInteger="1" minValue="0" maxValue="1171433"/>
    </cacheField>
    <cacheField name="Lector " numFmtId="0">
      <sharedItems containsBlank="1" containsMixedTypes="1" containsNumber="1" containsInteger="1" minValue="0" maxValue="1217133"/>
    </cacheField>
    <cacheField name="Terminal " numFmtId="0">
      <sharedItems containsBlank="1" containsMixedTypes="1" containsNumber="1" containsInteger="1" minValue="0" maxValue="0"/>
    </cacheField>
    <cacheField name="ESTADO SERVIENTREGA" numFmtId="0">
      <sharedItems containsBlank="1"/>
    </cacheField>
    <cacheField name="Ventanilla de Seguridad" numFmtId="0">
      <sharedItems containsBlank="1"/>
    </cacheField>
    <cacheField name="Tipo" numFmtId="0">
      <sharedItems containsBlank="1"/>
    </cacheField>
    <cacheField name="Tipo de Trayecto" numFmtId="0">
      <sharedItems containsBlank="1"/>
    </cacheField>
    <cacheField name="Dias de visita" numFmtId="0">
      <sharedItems containsBlank="1" containsMixedTypes="1" containsNumber="1" containsInteger="1" minValue="1" maxValue="1"/>
    </cacheField>
    <cacheField name="Dia adicional" numFmtId="0">
      <sharedItems containsString="0" containsBlank="1" containsNumber="1" containsInteger="1" minValue="0" maxValue="1"/>
    </cacheField>
    <cacheField name="Técnico" numFmtId="0">
      <sharedItems containsBlank="1" containsMixedTypes="1" containsNumber="1" containsInteger="1" minValue="0" maxValue="0"/>
    </cacheField>
    <cacheField name="# COMBOS_x000a_(Q TERMINALES A RETIRAR)" numFmtId="0">
      <sharedItems containsNonDate="0" containsString="0" containsBlank="1"/>
    </cacheField>
    <cacheField name="VALOR DIAS ACTIVIDAD FACTURABLES A LA RED" numFmtId="0">
      <sharedItems containsString="0" containsBlank="1" containsNumber="1" minValue="41241.0800752" maxValue="988462.96268840006"/>
    </cacheField>
    <cacheField name="VALOR DIAS ACOMPAÑAMIENTO FACTURABLES A RED" numFmtId="0">
      <sharedItems containsString="0" containsBlank="1" containsNumber="1" minValue="0" maxValue="196536.5258152"/>
    </cacheField>
    <cacheField name="VALOR FACTURABLE A LA RED" numFmtId="0">
      <sharedItems containsString="0" containsBlank="1" containsNumber="1" minValue="41241.0800752" maxValue="76580750.511755094"/>
    </cacheField>
    <cacheField name="CU CB" numFmtId="0">
      <sharedItems containsNonDate="0" containsString="0" containsBlank="1"/>
    </cacheField>
    <cacheField name="ESTADO2" numFmtId="0">
      <sharedItems containsNonDate="0" containsString="0" containsBlank="1"/>
    </cacheField>
    <cacheField name="TIPO2" numFmtId="0">
      <sharedItems containsNonDate="0" containsString="0" containsBlank="1"/>
    </cacheField>
    <cacheField name="VAL TIPO" numFmtId="0">
      <sharedItems containsNonDate="0" containsString="0" containsBlank="1"/>
    </cacheField>
    <cacheField name="VAL COSTO" numFmtId="0">
      <sharedItems containsNonDate="0" containsString="0" containsBlank="1"/>
    </cacheField>
    <cacheField name="OBSERVACIONES" numFmtId="0">
      <sharedItems containsNonDate="0" containsString="0" containsBlank="1"/>
    </cacheField>
    <cacheField name="OBSERVACIONES LINEA"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842.562843402775" createdVersion="8" refreshedVersion="8" minRefreshableVersion="3" recordCount="973" xr:uid="{915AD40B-6BC2-4884-B117-B211492C45DE}">
  <cacheSource type="worksheet">
    <worksheetSource ref="A1:AK1048576" sheet="PAPELERIA"/>
  </cacheSource>
  <cacheFields count="37">
    <cacheField name="Ciudad Sede" numFmtId="0">
      <sharedItems containsBlank="1"/>
    </cacheField>
    <cacheField name="COORDINADOR" numFmtId="0">
      <sharedItems containsBlank="1" count="8">
        <s v="MIGUEL JULIÁN HERNÁNDEZ GUARÍN"/>
        <s v="JOSE MAURICIO HERNANDEZ ROJAS"/>
        <s v="JUAN SEBASTIÁN RÍOS CASTRILLÓN"/>
        <s v="WILLIAM ASDRUBAL ROZO ROZO"/>
        <s v="KEVIN ALEXIS CORZO BUSTOS"/>
        <s v="DIEGO FERNANDO HENAO CARDONA"/>
        <m/>
        <e v="#N/A" u="1"/>
      </sharedItems>
    </cacheField>
    <cacheField name="CENTRO DE COSTOS" numFmtId="0">
      <sharedItems containsBlank="1" count="9">
        <s v="0004-0008"/>
        <s v="0004-0001"/>
        <s v="0004-0005"/>
        <s v="0004-0004"/>
        <s v="0004-0007"/>
        <s v="0004-0003"/>
        <s v="0004-0002"/>
        <m/>
        <e v="#N/A" u="1"/>
      </sharedItems>
    </cacheField>
    <cacheField name="Codigo Dane" numFmtId="0">
      <sharedItems containsString="0" containsBlank="1" containsNumber="1" containsInteger="1" minValue="5001" maxValue="99773"/>
    </cacheField>
    <cacheField name="OC" numFmtId="0">
      <sharedItems containsString="0" containsBlank="1" containsNumber="1" containsInteger="1" minValue="2141953" maxValue="2368530"/>
    </cacheField>
    <cacheField name="CB" numFmtId="0">
      <sharedItems containsString="0" containsBlank="1" containsNumber="1" containsInteger="1" minValue="10033" maxValue="79743"/>
    </cacheField>
    <cacheField name="Depto" numFmtId="0">
      <sharedItems containsBlank="1"/>
    </cacheField>
    <cacheField name="Ciudad" numFmtId="0">
      <sharedItems containsBlank="1"/>
    </cacheField>
    <cacheField name="CB Implementado" numFmtId="0">
      <sharedItems containsBlank="1"/>
    </cacheField>
    <cacheField name="Red" numFmtId="0">
      <sharedItems containsBlank="1"/>
    </cacheField>
    <cacheField name="TA" numFmtId="0">
      <sharedItems containsString="0" containsBlank="1" containsNumber="1" containsInteger="1" minValue="2141953" maxValue="2368530"/>
    </cacheField>
    <cacheField name="FO" numFmtId="0">
      <sharedItems containsBlank="1"/>
    </cacheField>
    <cacheField name="Fecha Asignación a Línea Comunicaciones (DD/MM/AAAA)" numFmtId="0">
      <sharedItems containsNonDate="0" containsDate="1" containsString="0" containsBlank="1" minDate="2025-05-10T09:00:00" maxDate="2025-06-28T09:00:00"/>
    </cacheField>
    <cacheField name="Fecha de cierre_x000a_" numFmtId="0">
      <sharedItems containsNonDate="0" containsDate="1" containsString="0" containsBlank="1" minDate="2025-06-02T09:48:37" maxDate="2025-06-29T13:57:18"/>
    </cacheField>
    <cacheField name="Estado" numFmtId="0">
      <sharedItems containsBlank="1"/>
    </cacheField>
    <cacheField name="Área Responsable" numFmtId="0">
      <sharedItems containsBlank="1"/>
    </cacheField>
    <cacheField name="Tipo de Actividad" numFmtId="0">
      <sharedItems containsBlank="1"/>
    </cacheField>
    <cacheField name="Solicitud" numFmtId="0">
      <sharedItems containsBlank="1"/>
    </cacheField>
    <cacheField name="Descripción" numFmtId="0">
      <sharedItems containsBlank="1"/>
    </cacheField>
    <cacheField name="Forma de Atención" numFmtId="0">
      <sharedItems containsBlank="1"/>
    </cacheField>
    <cacheField name="Cantidad rollos" numFmtId="0">
      <sharedItems containsBlank="1" containsMixedTypes="1" containsNumber="1" containsInteger="1" minValue="10" maxValue="520"/>
    </cacheField>
    <cacheField name="OBSERVACIONES" numFmtId="0">
      <sharedItems containsBlank="1" longText="1"/>
    </cacheField>
    <cacheField name="Guia" numFmtId="0">
      <sharedItems containsBlank="1" containsMixedTypes="1" containsNumber="1" containsInteger="1" minValue="0" maxValue="700161554173"/>
    </cacheField>
    <cacheField name="OPERADOR" numFmtId="0">
      <sharedItems containsBlank="1" containsMixedTypes="1" containsNumber="1" containsInteger="1" minValue="0" maxValue="0"/>
    </cacheField>
    <cacheField name="ESTADO SERVIENTREGA" numFmtId="0">
      <sharedItems containsBlank="1" containsMixedTypes="1" containsNumber="1" containsInteger="1" minValue="0" maxValue="0"/>
    </cacheField>
    <cacheField name="Tipo" numFmtId="0">
      <sharedItems containsBlank="1"/>
    </cacheField>
    <cacheField name="Tipo de Trayecto" numFmtId="0">
      <sharedItems containsBlank="1"/>
    </cacheField>
    <cacheField name="Dias de visita" numFmtId="0">
      <sharedItems containsString="0" containsBlank="1" containsNumber="1" containsInteger="1" minValue="0" maxValue="1"/>
    </cacheField>
    <cacheField name="Técnico" numFmtId="0">
      <sharedItems containsBlank="1" containsMixedTypes="1" containsNumber="1" containsInteger="1" minValue="0" maxValue="0"/>
    </cacheField>
    <cacheField name="VALOR DIAS ACTIVIDAD FACTURABLES A LA RED" numFmtId="0">
      <sharedItems containsString="0" containsBlank="1" containsNumber="1" minValue="35779.500569199998" maxValue="67654.12000000001"/>
    </cacheField>
    <cacheField name="VALOR DIAS ACOMPAÑAMIENTO FACTURABLES A RED" numFmtId="0">
      <sharedItems containsString="0" containsBlank="1" containsNumber="1" containsInteger="1" minValue="0" maxValue="0"/>
    </cacheField>
    <cacheField name="VALOR FACTURABLE A LA RED" numFmtId="0">
      <sharedItems containsString="0" containsBlank="1" containsNumber="1" minValue="35779.500569199998" maxValue="41393662.212323382"/>
    </cacheField>
    <cacheField name="CU CB" numFmtId="0">
      <sharedItems containsNonDate="0" containsString="0" containsBlank="1"/>
    </cacheField>
    <cacheField name="ESTADO2" numFmtId="0">
      <sharedItems containsNonDate="0" containsString="0" containsBlank="1"/>
    </cacheField>
    <cacheField name="VAL COSTO" numFmtId="0">
      <sharedItems containsNonDate="0" containsString="0" containsBlank="1"/>
    </cacheField>
    <cacheField name="OBSERVACIONES2" numFmtId="0">
      <sharedItems containsNonDate="0" containsString="0" containsBlank="1"/>
    </cacheField>
    <cacheField name="OBSERVACIONES LINEA"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842.562843402775" createdVersion="8" refreshedVersion="8" minRefreshableVersion="3" recordCount="3" xr:uid="{89573A03-907E-44EE-B79B-0D72F7C14122}">
  <cacheSource type="worksheet">
    <worksheetSource ref="A1:AN1048576" sheet="APERTURAS BBVA"/>
  </cacheSource>
  <cacheFields count="40">
    <cacheField name="CIUDA BASE" numFmtId="0">
      <sharedItems containsNonDate="0" containsString="0" containsBlank="1"/>
    </cacheField>
    <cacheField name="COORDINADOR" numFmtId="0">
      <sharedItems containsNonDate="0" containsBlank="1" count="2">
        <m/>
        <s v="DIEGO FERNANDO HENAO CARDONA" u="1"/>
      </sharedItems>
    </cacheField>
    <cacheField name="CENTRO DE COSTOS" numFmtId="0">
      <sharedItems containsNonDate="0" containsBlank="1" count="2">
        <m/>
        <s v="0004-0002" u="1"/>
      </sharedItems>
    </cacheField>
    <cacheField name="CODIGO DANE" numFmtId="0">
      <sharedItems containsNonDate="0" containsString="0" containsBlank="1"/>
    </cacheField>
    <cacheField name="TA" numFmtId="0">
      <sharedItems containsNonDate="0" containsString="0" containsBlank="1"/>
    </cacheField>
    <cacheField name="FO" numFmtId="0">
      <sharedItems containsNonDate="0" containsString="0" containsBlank="1"/>
    </cacheField>
    <cacheField name="FECHA ENVIO DE LISTA" numFmtId="14">
      <sharedItems containsNonDate="0" containsString="0" containsBlank="1"/>
    </cacheField>
    <cacheField name="FECHA LIMITE" numFmtId="14">
      <sharedItems containsNonDate="0" containsString="0" containsBlank="1"/>
    </cacheField>
    <cacheField name="FECHA PROGRAMADA" numFmtId="14">
      <sharedItems containsNonDate="0" containsString="0" containsBlank="1"/>
    </cacheField>
    <cacheField name="FECHA DE INICIO" numFmtId="14">
      <sharedItems containsNonDate="0" containsString="0" containsBlank="1"/>
    </cacheField>
    <cacheField name="FECHA DE FIN" numFmtId="14">
      <sharedItems containsNonDate="0" containsString="0" containsBlank="1"/>
    </cacheField>
    <cacheField name="DEPARTAMENTO" numFmtId="0">
      <sharedItems containsNonDate="0" containsString="0" containsBlank="1"/>
    </cacheField>
    <cacheField name="CIUDAD" numFmtId="0">
      <sharedItems containsNonDate="0" containsString="0" containsBlank="1"/>
    </cacheField>
    <cacheField name="NOMBRE PUNTO" numFmtId="0">
      <sharedItems containsNonDate="0" containsString="0" containsBlank="1"/>
    </cacheField>
    <cacheField name="CODIGO DEL PUNTO" numFmtId="0">
      <sharedItems containsNonDate="0" containsString="0" containsBlank="1"/>
    </cacheField>
    <cacheField name="CÓDIGO CIIU" numFmtId="0">
      <sharedItems containsNonDate="0" containsString="0" containsBlank="1"/>
    </cacheField>
    <cacheField name="RED ASOCIADA AL PUNTO" numFmtId="0">
      <sharedItems containsNonDate="0" containsString="0" containsBlank="1"/>
    </cacheField>
    <cacheField name="TIPO DE SOLICITUD" numFmtId="0">
      <sharedItems containsNonDate="0" containsString="0" containsBlank="1"/>
    </cacheField>
    <cacheField name="TIPO DE ATENCION" numFmtId="0">
      <sharedItems containsNonDate="0" containsString="0" containsBlank="1"/>
    </cacheField>
    <cacheField name="TIPO DE TRAYECTO" numFmtId="0">
      <sharedItems containsNonDate="0" containsString="0" containsBlank="1"/>
    </cacheField>
    <cacheField name="ACTIVIDAD" numFmtId="0">
      <sharedItems containsNonDate="0" containsString="0" containsBlank="1"/>
    </cacheField>
    <cacheField name="ESTADO RESULTADO DE ACTIVIDAD" numFmtId="0">
      <sharedItems containsNonDate="0" containsString="0" containsBlank="1"/>
    </cacheField>
    <cacheField name="OBSERVACIONES RESULTADO DE ACTIVIDAD " numFmtId="0">
      <sharedItems containsNonDate="0" containsString="0" containsBlank="1"/>
    </cacheField>
    <cacheField name="TÉCNICO" numFmtId="0">
      <sharedItems containsNonDate="0" containsString="0" containsBlank="1"/>
    </cacheField>
    <cacheField name="TERMINALES" numFmtId="0">
      <sharedItems containsNonDate="0" containsString="0" containsBlank="1"/>
    </cacheField>
    <cacheField name="SERIAL DATAFONOS INSTALADOS" numFmtId="0">
      <sharedItems containsNonDate="0" containsString="0" containsBlank="1"/>
    </cacheField>
    <cacheField name="SERIAL DATAFONOS RETIRADOS" numFmtId="0">
      <sharedItems containsNonDate="0" containsString="0" containsBlank="1"/>
    </cacheField>
    <cacheField name="SERIAL LECTOR INSTALADO" numFmtId="0">
      <sharedItems containsNonDate="0" containsString="0" containsBlank="1"/>
    </cacheField>
    <cacheField name=" SERIAL LECTOR RETIRADO" numFmtId="0">
      <sharedItems containsNonDate="0" containsString="0" containsBlank="1"/>
    </cacheField>
    <cacheField name="OBSERVACION ESTANDAR" numFmtId="0">
      <sharedItems containsNonDate="0" containsString="0" containsBlank="1"/>
    </cacheField>
    <cacheField name="PRIMER CAUSAL  DE INCUMPLIMIENTO" numFmtId="0">
      <sharedItems containsNonDate="0" containsString="0" containsBlank="1"/>
    </cacheField>
    <cacheField name="DIAS ACTIVIDAD FACTURABLES A LA RED" numFmtId="0">
      <sharedItems containsNonDate="0" containsString="0" containsBlank="1"/>
    </cacheField>
    <cacheField name="VALOR DIAS ACTIVIDAD FACTURABLES A LA RED" numFmtId="0">
      <sharedItems containsNonDate="0" containsString="0" containsBlank="1"/>
    </cacheField>
    <cacheField name="VALOR FACTURABLE A LA RED" numFmtId="0">
      <sharedItems containsString="0" containsBlank="1" containsNumber="1" containsInteger="1" minValue="0" maxValue="0"/>
    </cacheField>
    <cacheField name="ESTADO" numFmtId="0">
      <sharedItems containsNonDate="0" containsString="0" containsBlank="1"/>
    </cacheField>
    <cacheField name="TIPO" numFmtId="0">
      <sharedItems containsNonDate="0" containsString="0" containsBlank="1"/>
    </cacheField>
    <cacheField name="VAL TIPO" numFmtId="0">
      <sharedItems containsNonDate="0" containsString="0" containsBlank="1"/>
    </cacheField>
    <cacheField name="VAL COSTO" numFmtId="0">
      <sharedItems containsNonDate="0" containsString="0" containsBlank="1"/>
    </cacheField>
    <cacheField name="OBSERVACIONES" numFmtId="0">
      <sharedItems containsNonDate="0" containsString="0" containsBlank="1"/>
    </cacheField>
    <cacheField name="OBSERVACIONES LINEA"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842.562843402775" createdVersion="8" refreshedVersion="8" minRefreshableVersion="3" recordCount="4" xr:uid="{DD9CF916-16AE-4CE3-8E71-BA9754BAE91B}">
  <cacheSource type="worksheet">
    <worksheetSource ref="A1:AO1048576" sheet="OC BBVA"/>
  </cacheSource>
  <cacheFields count="41">
    <cacheField name="CIUDAD BASE" numFmtId="0">
      <sharedItems containsBlank="1"/>
    </cacheField>
    <cacheField name="COORDINADOR" numFmtId="0">
      <sharedItems containsBlank="1" count="3">
        <s v="DIEGO FERNANDO HENAO CARDONA"/>
        <m/>
        <e v="#N/A" u="1"/>
      </sharedItems>
    </cacheField>
    <cacheField name="CENTRO DE COSTOS" numFmtId="0">
      <sharedItems containsBlank="1" count="3">
        <s v="0004-0002"/>
        <m/>
        <e v="#N/A" u="1"/>
      </sharedItems>
    </cacheField>
    <cacheField name="Codigo Dane" numFmtId="0">
      <sharedItems containsString="0" containsBlank="1" containsNumber="1" containsInteger="1" minValue="63001" maxValue="63001"/>
    </cacheField>
    <cacheField name="Numero de caso ARANDA" numFmtId="0">
      <sharedItems containsString="0" containsBlank="1" containsNumber="1" containsInteger="1" minValue="5677712" maxValue="5677716"/>
    </cacheField>
    <cacheField name="OC" numFmtId="0">
      <sharedItems containsString="0" containsBlank="1" containsNumber="1" containsInteger="1" minValue="1925500" maxValue="1925504"/>
    </cacheField>
    <cacheField name="CB" numFmtId="0">
      <sharedItems containsString="0" containsBlank="1" containsNumber="1" containsInteger="1" minValue="3013001422" maxValue="3013001424"/>
    </cacheField>
    <cacheField name="Depto" numFmtId="0">
      <sharedItems containsBlank="1"/>
    </cacheField>
    <cacheField name="Ciudad" numFmtId="0">
      <sharedItems containsBlank="1"/>
    </cacheField>
    <cacheField name="CB Implementado" numFmtId="0">
      <sharedItems containsBlank="1"/>
    </cacheField>
    <cacheField name="Red" numFmtId="0">
      <sharedItems containsBlank="1"/>
    </cacheField>
    <cacheField name="TA" numFmtId="0">
      <sharedItems containsString="0" containsBlank="1" containsNumber="1" containsInteger="1" minValue="5677712" maxValue="5677716"/>
    </cacheField>
    <cacheField name="FO" numFmtId="0">
      <sharedItems containsBlank="1"/>
    </cacheField>
    <cacheField name="Fecha apertura del incidente (DD/MM/AAAA)" numFmtId="0">
      <sharedItems containsNonDate="0" containsDate="1" containsString="0" containsBlank="1" minDate="2025-06-16T16:46:00" maxDate="2025-06-16T16:48:00"/>
    </cacheField>
    <cacheField name="Fecha Asignación a Línea Comunicaciones (DD/MM/AAAA)" numFmtId="0">
      <sharedItems containsNonDate="0" containsDate="1" containsString="0" containsBlank="1" minDate="2025-06-16T16:46:00" maxDate="2025-06-16T16:48:00"/>
    </cacheField>
    <cacheField name="Fecha real de solución (DD/MM/AAAA)" numFmtId="0">
      <sharedItems containsNonDate="0" containsDate="1" containsString="0" containsBlank="1" minDate="2025-06-18T10:01:00" maxDate="2025-06-18T11:27:00"/>
    </cacheField>
    <cacheField name="Fecha de cierre_x000a_" numFmtId="0">
      <sharedItems containsNonDate="0" containsDate="1" containsString="0" containsBlank="1" minDate="2025-06-18T10:47:00" maxDate="2025-06-18T14:10:00"/>
    </cacheField>
    <cacheField name="Fecha vencimiento del incidente" numFmtId="0">
      <sharedItems containsNonDate="0" containsDate="1" containsString="0" containsBlank="1" minDate="2025-06-24T16:46:00" maxDate="2025-06-24T16:48:00"/>
    </cacheField>
    <cacheField name="Tiempo de Solucion (DÍAS)" numFmtId="0">
      <sharedItems containsString="0" containsBlank="1" containsNumber="1" containsInteger="1" minValue="3" maxValue="3"/>
    </cacheField>
    <cacheField name="Dentro de Los SLAs" numFmtId="0">
      <sharedItems containsBlank="1"/>
    </cacheField>
    <cacheField name="SOLUCIONADO A TIEMPO" numFmtId="0">
      <sharedItems containsBlank="1"/>
    </cacheField>
    <cacheField name="Estado" numFmtId="0">
      <sharedItems containsBlank="1"/>
    </cacheField>
    <cacheField name="Área Responsable" numFmtId="0">
      <sharedItems containsBlank="1"/>
    </cacheField>
    <cacheField name="Tipo de Actividad" numFmtId="0">
      <sharedItems containsBlank="1"/>
    </cacheField>
    <cacheField name="Solicitud" numFmtId="0">
      <sharedItems containsBlank="1"/>
    </cacheField>
    <cacheField name="Descripción" numFmtId="0">
      <sharedItems containsBlank="1"/>
    </cacheField>
    <cacheField name="Forma de Atención" numFmtId="0">
      <sharedItems containsBlank="1"/>
    </cacheField>
    <cacheField name="Clase de envío" numFmtId="0">
      <sharedItems containsBlank="1"/>
    </cacheField>
    <cacheField name="DESCRIPCIÓN ARANDA" numFmtId="0">
      <sharedItems containsBlank="1"/>
    </cacheField>
    <cacheField name="Entidad Bancaria" numFmtId="0">
      <sharedItems containsBlank="1"/>
    </cacheField>
    <cacheField name="Realimentación O.T." numFmtId="0">
      <sharedItems containsBlank="1"/>
    </cacheField>
    <cacheField name="Cantidad Terminales retiradas (solo cierres exitosos)" numFmtId="0">
      <sharedItems containsString="0" containsBlank="1" containsNumber="1" containsInteger="1" minValue="1" maxValue="1"/>
    </cacheField>
    <cacheField name="Número Terminal retirada (solo cierres exitosos)" numFmtId="0">
      <sharedItems containsBlank="1"/>
    </cacheField>
    <cacheField name="Tipo" numFmtId="0">
      <sharedItems containsBlank="1"/>
    </cacheField>
    <cacheField name="Tipo de Trayecto" numFmtId="0">
      <sharedItems containsBlank="1"/>
    </cacheField>
    <cacheField name="Dias de visita" numFmtId="0">
      <sharedItems containsString="0" containsBlank="1" containsNumber="1" containsInteger="1" minValue="1" maxValue="1"/>
    </cacheField>
    <cacheField name="Dia adicional" numFmtId="0">
      <sharedItems containsString="0" containsBlank="1" containsNumber="1" containsInteger="1" minValue="0" maxValue="0"/>
    </cacheField>
    <cacheField name="Técnico" numFmtId="0">
      <sharedItems containsBlank="1"/>
    </cacheField>
    <cacheField name="VALOR DIAS ACTIVIDAD FACTURABLES A LA RED" numFmtId="0">
      <sharedItems containsString="0" containsBlank="1" containsNumber="1" minValue="144967.87232000002" maxValue="144967.87232000002"/>
    </cacheField>
    <cacheField name="VALOR DIAS ACOMPAÑAMIENTO FACTURABLES A RED" numFmtId="0">
      <sharedItems containsString="0" containsBlank="1" containsNumber="1" minValue="140395.6348884" maxValue="140395.6348884"/>
    </cacheField>
    <cacheField name="VALOR FACTURABLE A LA RED" numFmtId="0">
      <sharedItems containsString="0" containsBlank="1" containsNumber="1" minValue="144967.87232000002" maxValue="289935.74464000005"/>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842.562843402775" createdVersion="8" refreshedVersion="8" minRefreshableVersion="3" recordCount="4" xr:uid="{E6539E78-9285-45BB-B51F-AC66B3411B0A}">
  <cacheSource type="worksheet">
    <worksheetSource ref="A1:AN1048576" sheet="INCIDENTES BBVA"/>
  </cacheSource>
  <cacheFields count="40">
    <cacheField name="CIUDAD BASE" numFmtId="0">
      <sharedItems containsNonDate="0" containsString="0" containsBlank="1"/>
    </cacheField>
    <cacheField name="COORDINADOR" numFmtId="0">
      <sharedItems containsBlank="1" count="3">
        <e v="#N/A"/>
        <m/>
        <s v="DIEGO FERNANDO HENAO CARDONA" u="1"/>
      </sharedItems>
    </cacheField>
    <cacheField name="CENTRO DE COSTOS" numFmtId="0">
      <sharedItems containsBlank="1" count="3">
        <e v="#N/A"/>
        <m/>
        <s v="0004-0002" u="1"/>
      </sharedItems>
    </cacheField>
    <cacheField name="Codigo Dane" numFmtId="0">
      <sharedItems containsNonDate="0" containsString="0" containsBlank="1"/>
    </cacheField>
    <cacheField name="Incidente" numFmtId="0">
      <sharedItems containsNonDate="0" containsString="0" containsBlank="1"/>
    </cacheField>
    <cacheField name="Codigo CB" numFmtId="0">
      <sharedItems containsNonDate="0" containsString="0" containsBlank="1"/>
    </cacheField>
    <cacheField name="Departamento" numFmtId="0">
      <sharedItems containsNonDate="0" containsString="0" containsBlank="1"/>
    </cacheField>
    <cacheField name="Ciudad" numFmtId="0">
      <sharedItems containsNonDate="0" containsString="0" containsBlank="1"/>
    </cacheField>
    <cacheField name="CB Implementado_x000a_" numFmtId="0">
      <sharedItems containsNonDate="0" containsString="0" containsBlank="1"/>
    </cacheField>
    <cacheField name="Red" numFmtId="0">
      <sharedItems containsNonDate="0" containsString="0" containsBlank="1"/>
    </cacheField>
    <cacheField name="TA" numFmtId="0">
      <sharedItems containsNonDate="0" containsString="0" containsBlank="1"/>
    </cacheField>
    <cacheField name="FO" numFmtId="0">
      <sharedItems containsNonDate="0" containsString="0" containsBlank="1"/>
    </cacheField>
    <cacheField name="Fecha Asignación a Línea Comunicaciones (DD/MM/AAAA HH:MM)" numFmtId="0">
      <sharedItems containsNonDate="0" containsString="0" containsBlank="1"/>
    </cacheField>
    <cacheField name="Fecha cierre del ticket (DD/MM/AAAA HH:MM)" numFmtId="0">
      <sharedItems containsNonDate="0" containsString="0" containsBlank="1"/>
    </cacheField>
    <cacheField name="Estado" numFmtId="0">
      <sharedItems containsNonDate="0" containsString="0" containsBlank="1"/>
    </cacheField>
    <cacheField name="Tipo Actividad" numFmtId="0">
      <sharedItems containsNonDate="0" containsString="0" containsBlank="1"/>
    </cacheField>
    <cacheField name="Entidad Bancaria" numFmtId="0">
      <sharedItems containsNonDate="0" containsString="0" containsBlank="1"/>
    </cacheField>
    <cacheField name="Forma de Atención" numFmtId="0">
      <sharedItems containsNonDate="0" containsString="0" containsBlank="1"/>
    </cacheField>
    <cacheField name="OBSERVACION" numFmtId="0">
      <sharedItems containsNonDate="0" containsString="0" containsBlank="1"/>
    </cacheField>
    <cacheField name="Grupo_Falla" numFmtId="0">
      <sharedItems containsNonDate="0" containsString="0" containsBlank="1"/>
    </cacheField>
    <cacheField name="Categoría" numFmtId="0">
      <sharedItems containsNonDate="0" containsString="0" containsBlank="1"/>
    </cacheField>
    <cacheField name="Falla" numFmtId="0">
      <sharedItems containsNonDate="0" containsString="0" containsBlank="1"/>
    </cacheField>
    <cacheField name="Cambio Activo" numFmtId="0">
      <sharedItems containsNonDate="0" containsString="0" containsBlank="1"/>
    </cacheField>
    <cacheField name="CODIGOS DE DAÑO DATAFONOS" numFmtId="0">
      <sharedItems containsNonDate="0" containsString="0" containsBlank="1"/>
    </cacheField>
    <cacheField name="CODIGOS DE DAÑO LECTOR" numFmtId="0">
      <sharedItems containsNonDate="0" containsString="0" containsBlank="1"/>
    </cacheField>
    <cacheField name="CODIGOS DE DAÑO HUB" numFmtId="0">
      <sharedItems containsNonDate="0" containsString="0" containsBlank="1"/>
    </cacheField>
    <cacheField name="CODIGOS DE DAÑO PINPAD" numFmtId="0">
      <sharedItems containsNonDate="0" containsString="0" containsBlank="1"/>
    </cacheField>
    <cacheField name="Otros Activos_x000a_" numFmtId="0">
      <sharedItems containsNonDate="0" containsString="0" containsBlank="1"/>
    </cacheField>
    <cacheField name="Terminales intervenidas" numFmtId="0">
      <sharedItems containsNonDate="0" containsString="0" containsBlank="1"/>
    </cacheField>
    <cacheField name="Placa Instalada" numFmtId="0">
      <sharedItems containsNonDate="0" containsString="0" containsBlank="1"/>
    </cacheField>
    <cacheField name="Placa Retirada" numFmtId="0">
      <sharedItems containsNonDate="0" containsString="0" containsBlank="1"/>
    </cacheField>
    <cacheField name="4 ultimos numeros Tarjeta de sembrado" numFmtId="0">
      <sharedItems containsNonDate="0" containsString="0" containsBlank="1"/>
    </cacheField>
    <cacheField name="Tipo" numFmtId="0">
      <sharedItems containsNonDate="0" containsString="0" containsBlank="1"/>
    </cacheField>
    <cacheField name="Trayecto" numFmtId="0">
      <sharedItems containsNonDate="0" containsString="0" containsBlank="1"/>
    </cacheField>
    <cacheField name="Dias de visita" numFmtId="0">
      <sharedItems containsNonDate="0" containsString="0" containsBlank="1"/>
    </cacheField>
    <cacheField name="Dia adicional" numFmtId="0">
      <sharedItems containsNonDate="0" containsString="0" containsBlank="1"/>
    </cacheField>
    <cacheField name="Técnico" numFmtId="0">
      <sharedItems containsNonDate="0" containsString="0" containsBlank="1"/>
    </cacheField>
    <cacheField name="VALOR DIAS ACTIVIDAD FACTURABLES A LA RED" numFmtId="0">
      <sharedItems containsString="0" containsBlank="1" containsNumber="1" minValue="479588.87655000004" maxValue="479588.87655000004"/>
    </cacheField>
    <cacheField name="VALOR DIAS ACOMPAÑAMIENTO FACTURABLES A RED" numFmtId="0">
      <sharedItems containsString="0" containsBlank="1" containsNumber="1" minValue="196536.5258152" maxValue="196536.5258152"/>
    </cacheField>
    <cacheField name="VALOR FACTURABLE A LA RED" numFmtId="0">
      <sharedItems containsString="0" containsBlank="1" containsNumber="1" containsInteger="1" minValue="0" maxValue="0"/>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842.562843402775" createdVersion="8" refreshedVersion="8" minRefreshableVersion="3" recordCount="238" xr:uid="{1C0F5628-5FDF-4466-B82A-32AAF3236D59}">
  <cacheSource type="worksheet">
    <worksheetSource ref="A1:AP1048576" sheet="APERTURAS AVAL"/>
  </cacheSource>
  <cacheFields count="42">
    <cacheField name="CIUDA BASE" numFmtId="0">
      <sharedItems containsBlank="1"/>
    </cacheField>
    <cacheField name="COORDINADOR" numFmtId="0">
      <sharedItems containsBlank="1" count="7">
        <s v="JOSE MAURICIO HERNANDEZ ROJAS"/>
        <s v="MIGUEL JULIÁN HERNÁNDEZ GUARÍN"/>
        <s v="DIEGO FERNANDO HENAO CARDONA"/>
        <s v="WILLIAM ASDRUBAL ROZO ROZO"/>
        <s v="KEVIN ALEXIS CORZO BUSTOS"/>
        <s v="JUAN SEBASTIÁN RÍOS CASTRILLÓN"/>
        <m/>
      </sharedItems>
    </cacheField>
    <cacheField name="CENTRO DE COSTOS" numFmtId="0">
      <sharedItems containsBlank="1" count="8">
        <s v="0004-0001"/>
        <s v="0004-0008"/>
        <s v="0004-0003"/>
        <s v="0004-0004"/>
        <s v="0004-0002"/>
        <s v="0004-0007"/>
        <s v="0004-0005"/>
        <m/>
      </sharedItems>
    </cacheField>
    <cacheField name="CODIGO DANE" numFmtId="0">
      <sharedItems containsString="0" containsBlank="1" containsNumber="1" containsInteger="1" minValue="5001" maxValue="88564"/>
    </cacheField>
    <cacheField name="TA" numFmtId="0">
      <sharedItems containsBlank="1"/>
    </cacheField>
    <cacheField name="FO" numFmtId="0">
      <sharedItems containsBlank="1"/>
    </cacheField>
    <cacheField name="FECHA ENVIO DE LISTA" numFmtId="14">
      <sharedItems containsNonDate="0" containsDate="1" containsString="0" containsBlank="1" minDate="2025-05-22T00:00:00" maxDate="2025-06-26T00:00:00"/>
    </cacheField>
    <cacheField name="FECHA LIMITE" numFmtId="0">
      <sharedItems containsNonDate="0" containsDate="1" containsString="0" containsBlank="1" minDate="2025-05-30T00:00:00" maxDate="2025-07-02T00:00:00"/>
    </cacheField>
    <cacheField name="FECHA SOLICITUD DE LA ACTIVIDAD" numFmtId="14">
      <sharedItems containsNonDate="0" containsDate="1" containsString="0" containsBlank="1" minDate="2025-05-22T00:00:00" maxDate="2025-06-26T00:00:00"/>
    </cacheField>
    <cacheField name="FECHA DE INICIO" numFmtId="14">
      <sharedItems containsNonDate="0" containsDate="1" containsString="0" containsBlank="1" minDate="2025-06-03T00:00:00" maxDate="2025-06-28T00:00:00"/>
    </cacheField>
    <cacheField name="FECHA DE FIN" numFmtId="14">
      <sharedItems containsNonDate="0" containsDate="1" containsString="0" containsBlank="1" minDate="2025-06-03T00:00:00" maxDate="2025-06-28T00:00:00"/>
    </cacheField>
    <cacheField name="DEPARTAMENTO" numFmtId="0">
      <sharedItems containsBlank="1"/>
    </cacheField>
    <cacheField name="CIUDAD" numFmtId="0">
      <sharedItems containsBlank="1"/>
    </cacheField>
    <cacheField name="NOMBRE PUNTO" numFmtId="0">
      <sharedItems containsBlank="1"/>
    </cacheField>
    <cacheField name="CODIGO DEL PUNTO" numFmtId="0">
      <sharedItems containsString="0" containsBlank="1" containsNumber="1" containsInteger="1" minValue="10661114" maxValue="89406128"/>
    </cacheField>
    <cacheField name="TIPO DE SOLICITUD" numFmtId="0">
      <sharedItems containsBlank="1"/>
    </cacheField>
    <cacheField name="ACTIVIDAD" numFmtId="0">
      <sharedItems containsBlank="1"/>
    </cacheField>
    <cacheField name="RED ASOCIADA AL PUNTO" numFmtId="0">
      <sharedItems containsBlank="1"/>
    </cacheField>
    <cacheField name="CÓDIGO AVAL" numFmtId="0">
      <sharedItems containsString="0" containsBlank="1" containsNumber="1" containsInteger="1" minValue="7926" maxValue="9999"/>
    </cacheField>
    <cacheField name="BANCO" numFmtId="0">
      <sharedItems containsBlank="1"/>
    </cacheField>
    <cacheField name="ESTADO RESULTADO DE ACTIVIDAD" numFmtId="0">
      <sharedItems containsBlank="1"/>
    </cacheField>
    <cacheField name="OBSERVACIONES RESULTADO DE ACTIVIDAD " numFmtId="0">
      <sharedItems containsBlank="1" longText="1"/>
    </cacheField>
    <cacheField name="TÉCNICO" numFmtId="0">
      <sharedItems containsBlank="1"/>
    </cacheField>
    <cacheField name="TERMINALES" numFmtId="0">
      <sharedItems containsBlank="1"/>
    </cacheField>
    <cacheField name="PLACA DATAFONOS INSTALADOS" numFmtId="0">
      <sharedItems containsBlank="1" containsMixedTypes="1" containsNumber="1" containsInteger="1" minValue="161464" maxValue="1254386"/>
    </cacheField>
    <cacheField name="PLACA DATAFONOS RETIRADOS" numFmtId="0">
      <sharedItems containsBlank="1" containsMixedTypes="1" containsNumber="1" containsInteger="1" minValue="176866" maxValue="1237421"/>
    </cacheField>
    <cacheField name="PLACA LECTOR INSTALADO" numFmtId="0">
      <sharedItems containsBlank="1" containsMixedTypes="1" containsNumber="1" containsInteger="1" minValue="503989" maxValue="1239766"/>
    </cacheField>
    <cacheField name="PLACA LECTOR RETIRADO" numFmtId="0">
      <sharedItems containsBlank="1"/>
    </cacheField>
    <cacheField name="CANTIDAD ROLLOS ENTREGADOS" numFmtId="0">
      <sharedItems containsBlank="1"/>
    </cacheField>
    <cacheField name="TIPO DE ATENCION" numFmtId="0">
      <sharedItems containsBlank="1"/>
    </cacheField>
    <cacheField name="TIPO DE TRAYECTO" numFmtId="0">
      <sharedItems containsBlank="1"/>
    </cacheField>
    <cacheField name="FORMA DE ATENCIÓN" numFmtId="0">
      <sharedItems containsBlank="1"/>
    </cacheField>
    <cacheField name="TARJETA DE SEMBRADO" numFmtId="0">
      <sharedItems containsBlank="1" containsMixedTypes="1" containsNumber="1" containsInteger="1" minValue="23" maxValue="9911"/>
    </cacheField>
    <cacheField name="DIAS ACTIVIDAD FACTURABLES A LA RED" numFmtId="0">
      <sharedItems containsString="0" containsBlank="1" containsNumber="1" containsInteger="1" minValue="1" maxValue="3"/>
    </cacheField>
    <cacheField name="VALOR DIAS ACTIVIDAD FACTURABLES A LA RED" numFmtId="0">
      <sharedItems containsString="0" containsBlank="1" containsNumber="1" minValue="75096.394270399993" maxValue="988462.96268840006"/>
    </cacheField>
    <cacheField name="VALOR FACTURABLE A LA RED" numFmtId="0">
      <sharedItems containsString="0" containsBlank="1" containsNumber="1" minValue="75096.394270399993" maxValue="40577199.495214738"/>
    </cacheField>
    <cacheField name="ESTADO" numFmtId="0">
      <sharedItems containsNonDate="0" containsString="0" containsBlank="1"/>
    </cacheField>
    <cacheField name="TIPO" numFmtId="0">
      <sharedItems containsNonDate="0" containsString="0" containsBlank="1"/>
    </cacheField>
    <cacheField name="VAL TIPO" numFmtId="0">
      <sharedItems containsNonDate="0" containsString="0" containsBlank="1"/>
    </cacheField>
    <cacheField name="VAL COSTO" numFmtId="0">
      <sharedItems containsNonDate="0" containsString="0" containsBlank="1"/>
    </cacheField>
    <cacheField name="OBSERVACIONES" numFmtId="0">
      <sharedItems containsNonDate="0" containsString="0" containsBlank="1"/>
    </cacheField>
    <cacheField name="OBSERVACIONES LINEA"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842.562843518521" createdVersion="8" refreshedVersion="8" minRefreshableVersion="3" recordCount="310" xr:uid="{125E26B9-C934-44FB-B0C9-79C940B350CD}">
  <cacheSource type="worksheet">
    <worksheetSource ref="A1:AU1048576" sheet="INCIDENTES AVAL"/>
  </cacheSource>
  <cacheFields count="47">
    <cacheField name="CIUDAD BASE" numFmtId="0">
      <sharedItems containsBlank="1"/>
    </cacheField>
    <cacheField name="COORDINADOR" numFmtId="0">
      <sharedItems containsBlank="1" count="8">
        <s v="WILLIAM ASDRUBAL ROZO ROZO"/>
        <s v="KEVIN ALEXIS CORZO BUSTOS"/>
        <s v="JOSE MAURICIO HERNANDEZ ROJAS"/>
        <s v="DIEGO FERNANDO HENAO CARDONA"/>
        <s v="MIGUEL JULIÁN HERNÁNDEZ GUARÍN"/>
        <s v="JUAN SEBASTIÁN RÍOS CASTRILLÓN"/>
        <m/>
        <e v="#N/A" u="1"/>
      </sharedItems>
    </cacheField>
    <cacheField name="CENTRO DE COSTOS" numFmtId="0">
      <sharedItems containsBlank="1" count="9">
        <s v="0004-0004"/>
        <s v="0004-0007"/>
        <s v="0004-0001"/>
        <s v="0004-0003"/>
        <s v="0004-0008"/>
        <s v="0004-0005"/>
        <s v="0004-0002"/>
        <m/>
        <e v="#N/A" u="1"/>
      </sharedItems>
    </cacheField>
    <cacheField name="Codigo Dane" numFmtId="0">
      <sharedItems containsString="0" containsBlank="1" containsNumber="1" containsInteger="1" minValue="0" maxValue="85010"/>
    </cacheField>
    <cacheField name="Numero de caso ARANDA" numFmtId="0">
      <sharedItems containsBlank="1" containsMixedTypes="1" containsNumber="1" containsInteger="1" minValue="5654089" maxValue="5693137"/>
    </cacheField>
    <cacheField name="Incidente" numFmtId="0">
      <sharedItems containsString="0" containsBlank="1" containsNumber="1" containsInteger="1" minValue="1884603" maxValue="1915317"/>
    </cacheField>
    <cacheField name="Codigo CB" numFmtId="0">
      <sharedItems containsString="0" containsBlank="1" containsNumber="1" containsInteger="1" minValue="10913507" maxValue="89347503"/>
    </cacheField>
    <cacheField name="Departamento" numFmtId="0">
      <sharedItems containsBlank="1" containsMixedTypes="1" containsNumber="1" containsInteger="1" minValue="0" maxValue="0"/>
    </cacheField>
    <cacheField name="Ciudad" numFmtId="0">
      <sharedItems containsBlank="1" containsMixedTypes="1" containsNumber="1" containsInteger="1" minValue="0" maxValue="0"/>
    </cacheField>
    <cacheField name="CB Implementado_x000a_" numFmtId="0">
      <sharedItems containsBlank="1" containsMixedTypes="1" containsNumber="1" containsInteger="1" minValue="0" maxValue="0"/>
    </cacheField>
    <cacheField name="Red" numFmtId="0">
      <sharedItems containsBlank="1"/>
    </cacheField>
    <cacheField name="TA" numFmtId="0">
      <sharedItems containsBlank="1" containsMixedTypes="1" containsNumber="1" containsInteger="1" minValue="5654089" maxValue="5693137"/>
    </cacheField>
    <cacheField name="FO" numFmtId="0">
      <sharedItems containsBlank="1"/>
    </cacheField>
    <cacheField name="Fecha Asignación a Línea Comunicaciones (DD/MM/AAAA HH:MM)" numFmtId="0">
      <sharedItems containsNonDate="0" containsDate="1" containsString="0" containsBlank="1" minDate="2025-05-29T11:11:00" maxDate="2025-06-28T08:00:00"/>
    </cacheField>
    <cacheField name="Fecha cierre del ticket (DD/MM/AAAA HH:MM)" numFmtId="0">
      <sharedItems containsNonDate="0" containsDate="1" containsString="0" containsBlank="1" minDate="2025-06-03T13:50:00" maxDate="2025-06-28T14:43:00"/>
    </cacheField>
    <cacheField name="Estado" numFmtId="0">
      <sharedItems containsBlank="1"/>
    </cacheField>
    <cacheField name="Tipo Actividad" numFmtId="0">
      <sharedItems containsBlank="1"/>
    </cacheField>
    <cacheField name="Entidad Bancaria" numFmtId="0">
      <sharedItems containsBlank="1" containsMixedTypes="1" containsNumber="1" containsInteger="1" minValue="0" maxValue="0"/>
    </cacheField>
    <cacheField name="Forma de Atención" numFmtId="0">
      <sharedItems containsBlank="1"/>
    </cacheField>
    <cacheField name="OBSERVACION" numFmtId="0">
      <sharedItems containsBlank="1" longText="1"/>
    </cacheField>
    <cacheField name="Grupo_Falla" numFmtId="0">
      <sharedItems containsBlank="1"/>
    </cacheField>
    <cacheField name="Categoría" numFmtId="0">
      <sharedItems containsBlank="1"/>
    </cacheField>
    <cacheField name="Falla" numFmtId="0">
      <sharedItems containsBlank="1"/>
    </cacheField>
    <cacheField name="Cambio Activo" numFmtId="0">
      <sharedItems containsBlank="1"/>
    </cacheField>
    <cacheField name="CODIGOS DE DAÑO DATAFONOS" numFmtId="0">
      <sharedItems containsBlank="1" containsMixedTypes="1" containsNumber="1" containsInteger="1" minValue="0" maxValue="0"/>
    </cacheField>
    <cacheField name="CODIGOS DE DAÑO LECTOR" numFmtId="0">
      <sharedItems containsBlank="1" containsMixedTypes="1" containsNumber="1" containsInteger="1" minValue="0" maxValue="0"/>
    </cacheField>
    <cacheField name="CODIGOS DE DAÑO HUB" numFmtId="0">
      <sharedItems containsBlank="1" containsMixedTypes="1" containsNumber="1" containsInteger="1" minValue="0" maxValue="0"/>
    </cacheField>
    <cacheField name="CODIGOS DE DAÑO PINPAD" numFmtId="0">
      <sharedItems containsBlank="1" containsMixedTypes="1" containsNumber="1" containsInteger="1" minValue="0" maxValue="0"/>
    </cacheField>
    <cacheField name="Otros Activos_x000a_" numFmtId="0">
      <sharedItems containsBlank="1" containsMixedTypes="1" containsNumber="1" containsInteger="1" minValue="0" maxValue="0"/>
    </cacheField>
    <cacheField name="Terminales intervenidas" numFmtId="0">
      <sharedItems containsBlank="1" containsMixedTypes="1" containsNumber="1" containsInteger="1" minValue="0" maxValue="0"/>
    </cacheField>
    <cacheField name="Placa Instalada" numFmtId="0">
      <sharedItems containsBlank="1" containsMixedTypes="1" containsNumber="1" containsInteger="1" minValue="0" maxValue="1236469"/>
    </cacheField>
    <cacheField name="Placa Retirada" numFmtId="0">
      <sharedItems containsBlank="1" containsMixedTypes="1" containsNumber="1" containsInteger="1" minValue="0" maxValue="1169812"/>
    </cacheField>
    <cacheField name="4 ultimos numeros Tarjeta de sembrado" numFmtId="0">
      <sharedItems containsBlank="1" containsMixedTypes="1" containsNumber="1" containsInteger="1" minValue="0" maxValue="9812"/>
    </cacheField>
    <cacheField name="Tipo" numFmtId="0">
      <sharedItems containsBlank="1" containsMixedTypes="1" containsNumber="1" containsInteger="1" minValue="0" maxValue="0"/>
    </cacheField>
    <cacheField name="Trayecto" numFmtId="0">
      <sharedItems containsBlank="1" containsMixedTypes="1" containsNumber="1" containsInteger="1" minValue="0" maxValue="0"/>
    </cacheField>
    <cacheField name="Dias de visita" numFmtId="0">
      <sharedItems containsString="0" containsBlank="1" containsNumber="1" containsInteger="1" minValue="0" maxValue="2"/>
    </cacheField>
    <cacheField name="Dia adicional" numFmtId="0">
      <sharedItems containsString="0" containsBlank="1" containsNumber="1" containsInteger="1" minValue="0" maxValue="0"/>
    </cacheField>
    <cacheField name="Técnico" numFmtId="0">
      <sharedItems containsBlank="1" containsMixedTypes="1" containsNumber="1" containsInteger="1" minValue="0" maxValue="0"/>
    </cacheField>
    <cacheField name="VALOR DIAS ACTIVIDAD FACTURABLES A LA RED" numFmtId="0">
      <sharedItems containsString="0" containsBlank="1" containsNumber="1" minValue="41241.0800752" maxValue="988462.96268840006"/>
    </cacheField>
    <cacheField name="VALOR DIAS ACOMPAÑAMIENTO FACTURABLES A RED" numFmtId="0">
      <sharedItems containsString="0" containsBlank="1" containsNumber="1" minValue="0" maxValue="196536.5258152"/>
    </cacheField>
    <cacheField name="VALOR FACTURABLE A LA RED" numFmtId="0">
      <sharedItems containsString="0" containsBlank="1" containsNumber="1" minValue="41241.0800752" maxValue="36230429.291429482"/>
    </cacheField>
    <cacheField name="ESTADO2" numFmtId="0">
      <sharedItems containsNonDate="0" containsString="0" containsBlank="1"/>
    </cacheField>
    <cacheField name="TIPO2" numFmtId="0">
      <sharedItems containsNonDate="0" containsString="0" containsBlank="1"/>
    </cacheField>
    <cacheField name="VAL TIPO" numFmtId="0">
      <sharedItems containsNonDate="0" containsString="0" containsBlank="1"/>
    </cacheField>
    <cacheField name="VAL COSTO" numFmtId="0">
      <sharedItems containsNonDate="0" containsString="0" containsBlank="1"/>
    </cacheField>
    <cacheField name="OBSERVACIONES" numFmtId="0">
      <sharedItems containsNonDate="0" containsString="0" containsBlank="1"/>
    </cacheField>
    <cacheField name="Observaciones LINEA"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842.562864583335" createdVersion="8" refreshedVersion="8" minRefreshableVersion="3" recordCount="134" xr:uid="{F154C940-F560-43F5-A088-9F18399A02E7}">
  <cacheSource type="worksheet">
    <worksheetSource ref="A1:AL1048576" sheet="OC AVAL"/>
  </cacheSource>
  <cacheFields count="38">
    <cacheField name="CIUDAD BASE" numFmtId="0">
      <sharedItems containsBlank="1"/>
    </cacheField>
    <cacheField name="COORDINADOR" numFmtId="0">
      <sharedItems containsBlank="1" count="7">
        <s v="WILLIAM ASDRUBAL ROZO ROZO"/>
        <s v="MIGUEL JULIÁN HERNÁNDEZ GUARÍN"/>
        <s v="KEVIN ALEXIS CORZO BUSTOS"/>
        <s v="JOSE MAURICIO HERNANDEZ ROJAS"/>
        <s v="DIEGO FERNANDO HENAO CARDONA"/>
        <s v="JUAN SEBASTIÁN RÍOS CASTRILLÓN"/>
        <m/>
      </sharedItems>
    </cacheField>
    <cacheField name="CENTRO DE COSTOS" numFmtId="0">
      <sharedItems containsBlank="1" count="8">
        <s v="0004-0004"/>
        <s v="0004-0008"/>
        <s v="0004-0007"/>
        <s v="0004-0001"/>
        <s v="0004-0003"/>
        <s v="0004-0005"/>
        <s v="0004-0002"/>
        <m/>
      </sharedItems>
    </cacheField>
    <cacheField name="Codigo Dane" numFmtId="0">
      <sharedItems containsString="0" containsBlank="1" containsNumber="1" containsInteger="1" minValue="5001" maxValue="85001"/>
    </cacheField>
    <cacheField name="Numero de caso ARANDA" numFmtId="0">
      <sharedItems containsBlank="1" containsMixedTypes="1" containsNumber="1" containsInteger="1" minValue="5652364" maxValue="5692237"/>
    </cacheField>
    <cacheField name="OC" numFmtId="0">
      <sharedItems containsBlank="1" containsMixedTypes="1" containsNumber="1" containsInteger="1" minValue="0" maxValue="1936058"/>
    </cacheField>
    <cacheField name="CB" numFmtId="0">
      <sharedItems containsString="0" containsBlank="1" containsNumber="1" containsInteger="1" minValue="11605961" maxValue="89349584"/>
    </cacheField>
    <cacheField name="Depto" numFmtId="0">
      <sharedItems containsBlank="1"/>
    </cacheField>
    <cacheField name="Ciudad" numFmtId="0">
      <sharedItems containsBlank="1"/>
    </cacheField>
    <cacheField name="CB Implementado" numFmtId="0">
      <sharedItems containsBlank="1"/>
    </cacheField>
    <cacheField name="Red" numFmtId="0">
      <sharedItems containsBlank="1"/>
    </cacheField>
    <cacheField name="TA" numFmtId="0">
      <sharedItems containsBlank="1" containsMixedTypes="1" containsNumber="1" containsInteger="1" minValue="5652364" maxValue="5692237"/>
    </cacheField>
    <cacheField name="FO" numFmtId="0">
      <sharedItems containsBlank="1" containsMixedTypes="1" containsNumber="1" containsInteger="1" minValue="0" maxValue="0"/>
    </cacheField>
    <cacheField name="Fecha Asignación a Línea Comunicaciones (DD/MM/AAAA)" numFmtId="0">
      <sharedItems containsNonDate="0" containsDate="1" containsString="0" containsBlank="1" minDate="2025-05-28T10:18:00" maxDate="2025-06-28T09:40:00"/>
    </cacheField>
    <cacheField name="Fecha de cierre_x000a_" numFmtId="0">
      <sharedItems containsNonDate="0" containsDate="1" containsString="0" containsBlank="1" minDate="2025-06-05T11:12:00" maxDate="2025-06-28T14:09:00"/>
    </cacheField>
    <cacheField name="Estado" numFmtId="0">
      <sharedItems containsBlank="1"/>
    </cacheField>
    <cacheField name="Área Responsable" numFmtId="0">
      <sharedItems containsBlank="1"/>
    </cacheField>
    <cacheField name="Tipo de Actividad" numFmtId="0">
      <sharedItems containsBlank="1"/>
    </cacheField>
    <cacheField name="Solicitud" numFmtId="0">
      <sharedItems containsBlank="1"/>
    </cacheField>
    <cacheField name="Descripción" numFmtId="0">
      <sharedItems containsBlank="1"/>
    </cacheField>
    <cacheField name="Forma de Atención" numFmtId="0">
      <sharedItems containsBlank="1"/>
    </cacheField>
    <cacheField name="OBSERVACION" numFmtId="0">
      <sharedItems containsBlank="1" containsMixedTypes="1" containsNumber="1" containsInteger="1" minValue="0" maxValue="0" longText="1"/>
    </cacheField>
    <cacheField name="Cantidad Terminales retiradas (solo cierres exitosos)" numFmtId="0">
      <sharedItems containsString="0" containsBlank="1" containsNumber="1" containsInteger="1" minValue="0" maxValue="2"/>
    </cacheField>
    <cacheField name="Número Terminal retirada (solo cierres exitosos)" numFmtId="0">
      <sharedItems containsBlank="1" containsMixedTypes="1" containsNumber="1" containsInteger="1" minValue="0" maxValue="0"/>
    </cacheField>
    <cacheField name="Tipo" numFmtId="0">
      <sharedItems containsBlank="1"/>
    </cacheField>
    <cacheField name="Tipo de Trayecto" numFmtId="0">
      <sharedItems containsBlank="1"/>
    </cacheField>
    <cacheField name="Dias de visita" numFmtId="0">
      <sharedItems containsString="0" containsBlank="1" containsNumber="1" containsInteger="1" minValue="0" maxValue="2"/>
    </cacheField>
    <cacheField name="Dia adicional" numFmtId="0">
      <sharedItems containsString="0" containsBlank="1" containsNumber="1" containsInteger="1" minValue="0" maxValue="0"/>
    </cacheField>
    <cacheField name="Técnico" numFmtId="0">
      <sharedItems containsBlank="1" containsMixedTypes="1" containsNumber="1" containsInteger="1" minValue="0" maxValue="0"/>
    </cacheField>
    <cacheField name="VALOR DIAS ACTIVIDAD FACTURABLES A LA RED" numFmtId="0">
      <sharedItems containsString="0" containsBlank="1" containsNumber="1" minValue="41241.0800752" maxValue="988462.96268840006"/>
    </cacheField>
    <cacheField name="VALOR DIAS ACOMPAÑAMIENTO FACTURABLES A RED" numFmtId="0">
      <sharedItems containsString="0" containsBlank="1" containsNumber="1" minValue="0" maxValue="196536.5258152"/>
    </cacheField>
    <cacheField name="VALOR FACTURABLE A LA RED" numFmtId="0">
      <sharedItems containsString="0" containsBlank="1" containsNumber="1" minValue="41241.0800752" maxValue="15917097.691579225"/>
    </cacheField>
    <cacheField name="ESTADO2" numFmtId="0">
      <sharedItems containsNonDate="0" containsString="0" containsBlank="1"/>
    </cacheField>
    <cacheField name="TIPO2" numFmtId="0">
      <sharedItems containsNonDate="0" containsString="0" containsBlank="1"/>
    </cacheField>
    <cacheField name="VAL TIPO" numFmtId="0">
      <sharedItems containsNonDate="0" containsString="0" containsBlank="1"/>
    </cacheField>
    <cacheField name="VAL COSTO" numFmtId="0">
      <sharedItems containsNonDate="0" containsString="0" containsBlank="1"/>
    </cacheField>
    <cacheField name="OBSERVACIONES" numFmtId="0">
      <sharedItems containsNonDate="0" containsString="0" containsBlank="1"/>
    </cacheField>
    <cacheField name="OBSERVACIONES LINEA"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842.562989351849" createdVersion="8" refreshedVersion="8" minRefreshableVersion="3" recordCount="119" xr:uid="{C172ECF3-9EE4-480F-9045-81B914091738}">
  <cacheSource type="worksheet">
    <worksheetSource ref="D2:E122" sheet="Tablas dinámicas"/>
  </cacheSource>
  <cacheFields count="2">
    <cacheField name="NOMBRE DE CC" numFmtId="0">
      <sharedItems containsBlank="1" count="10">
        <s v="Redeban Eje Cafetero (Pereira)"/>
        <s v="Redeban Suroccidente (Cali)"/>
        <s v="Redeban Costa (Barranqullla)"/>
        <s v="Redeban Noroccidente (Medellín)"/>
        <s v="Redeban Oriente (Otros)"/>
        <s v="Redeban Santander"/>
        <s v="Redeban Centro ( Bogotá)"/>
        <m/>
        <s v="NOMBRE DE CC"/>
        <e v="#N/A"/>
      </sharedItems>
    </cacheField>
    <cacheField name="VALOR CC" numFmtId="0">
      <sharedItems containsBlank="1" containsMixedTypes="1" containsNumber="1" minValue="0" maxValue="41891791.43672303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14">
  <r>
    <s v="PASTO"/>
    <x v="0"/>
    <x v="0"/>
    <n v="52490"/>
    <s v="TA-25-545965"/>
    <s v="FO-25-823658"/>
    <d v="2025-05-19T00:00:00"/>
    <d v="2025-05-28T00:00:00"/>
    <d v="2025-05-19T00:00:00"/>
    <d v="2025-06-05T00:00:00"/>
    <d v="2025-06-05T00:00:00"/>
    <s v="NARIÑO"/>
    <s v="OLAYA HERRERA"/>
    <s v="BARRIO SAN MARTIN 2 CORREGIMIENTO DE BOAS DE SATINGA OLAYA HERRERA"/>
    <n v="79313"/>
    <s v="CB CRECIMIENTO - NUEVO"/>
    <s v="APERTURA"/>
    <s v="REDEBAN"/>
    <s v="UNO A UNO"/>
    <s v="UNO A UNO"/>
    <s v="EJECUTADO"/>
    <s v="19-05-2025  SE REALIZA LLAMADA AL CLIENTE, SE HABLA CON LA SRA ALEIDA RIASCOS PERLAZA, SE VALIDA DIRECCIÓN OK, CANAL OK, DISPONIBILIDAD TOTAL, LLAMAR EL DÍA LA INSTALACIÓN PARA CONFIRMAR VISITA, AVISO EXTERIOR ALTURA APROX NO TIENE CONOCIMIENTO DE MEDIDAS; TOMACORRIENTE CERCANO: SI; TIENE CABINA DE SEGURIDAD:NO // CONTACTO REALIZADO POR WHATSAPP 28-05 SE REPROGRAMA VISITA PARA LA PRÓXIMA SEMANA SEBIDO A QUE NO SE LOGRO CONSEGUIR TRANSPORTE INTERMUNICIPAL DE CALI A BUENAVENTURA POR CIERRE DE LA VIA 05-06 SE REALIZA INSTALACIÓN DE CORRESPONSAL, SE INSTALAN EQUIPOS CON PRUEBAS EXITOSAS, SE CAPACITA Y SE EVALÚA AL CLIENTE, SE INSTALA PUBLICIDAD COMPLETA, CB QUEDA OPERATIVO. USUARIO SOMOS BANCOLOMBIA ACTIVO"/>
    <s v="PAREDES CASTILLO DIEGO"/>
    <s v="A4WZZ840"/>
    <n v="1169751"/>
    <s v="N/A"/>
    <n v="860310"/>
    <s v="N/A"/>
    <s v="40 ROLLOS"/>
    <s v="TIPO IV ESPECIAL"/>
    <s v="FLUVIAL"/>
    <s v="VISITA_TÉCNICA"/>
    <n v="1"/>
    <n v="0"/>
    <n v="504832.64687880001"/>
    <n v="196536.5258152"/>
    <n v="504832.64687880001"/>
    <m/>
    <m/>
    <m/>
    <m/>
    <m/>
    <m/>
    <m/>
    <m/>
  </r>
  <r>
    <s v="BUCARAMANGA"/>
    <x v="1"/>
    <x v="1"/>
    <n v="68276"/>
    <s v="TA-25-545971"/>
    <s v="FO-25-856966"/>
    <d v="2025-05-23T00:00:00"/>
    <d v="2025-05-27T00:00:00"/>
    <d v="2025-05-23T00:00:00"/>
    <d v="2025-06-03T00:00:00"/>
    <d v="2025-06-03T00:00:00"/>
    <s v="SANTANDER"/>
    <s v="FLORIDABLANCA"/>
    <s v="BARRIO CASCO ANTIGUO FLORIDABLANCA FLORIDABLANCA"/>
    <n v="79387"/>
    <s v="CAMBIO DE RAZON SOCIAL"/>
    <s v="APERTURA"/>
    <s v="REDEBAN"/>
    <s v="UNO A UNO"/>
    <s v="UNO A UNO"/>
    <s v="EJECUTADO"/>
    <s v="23-05 SE REALIZA LLAMADA AL CLIENTE, SE HABLA CON LA SRA CARLOS ANDRES MORALES OTERO SE VALIDA DIRECCIÓN OK, CANAL OK, DISPONIBILIDAD TOTAL, LLAMAR EL DÍA LA INSTALACIÓN PARA CONFIRMAR VISITA - CAMBIO DE RAZON SOCIAL - USUARIO SOLICITA FECHA PARA EL MIERCOLES  28-05 SE ESTABLECE COMUNICACIÓN CON EL SEÑOR CARLOS AL NÚMERO 3183832689 QUIEN SOLICITA QUE SE REPROGRAME ACTIVIDAD PARA EL DIA 2 DE JUNIO DEL AÑO EN CURSO DEBIDO A QUE SE ENCUENTRA REALIZAN UNOS EXÁMENES Y NO NOS PUEDE ATENDER 31-05 SE ESTABLECE COMUNICACIÓN CON EL SEÑOR CARLOS AL NÚMERO 3183832689 QUIEN SOLICITA QUE SE REPROGRAME ACTIVIDAD PARA EL DIA 3 DE JUNIO DEL AÑO EN CURSO DEBIDO A QUE SE ENCUENTRA REALIZAN UNOS EXÁMENES Y NO NOS PUEDE ATENDER 3/6/2025 SE REALIZA INSTALACIÓN DE CORRESPONSAL, SE INSTALAN EQUIPOS CON PRUEBAS EXITOSAS, SE CAPACITA Y SE EVALÚA AL CLIENTE, SE INSTALA PUBLICIDAD COMPLETA, CB QUEDA OPERATIVO. USUARIO SOMOS BANCOLOMBIA ACTIVO"/>
    <s v="BARRERA ORTEGA MARLON STWAR"/>
    <s v="10XZZ925-SXXZZ344"/>
    <s v="989054-1016076"/>
    <n v="793883"/>
    <s v="1103341-893140"/>
    <s v="N/A"/>
    <s v="40 ROLLOS"/>
    <s v="TIPO I"/>
    <s v="TERRESTRE"/>
    <s v="VISITA_TÉCNICA"/>
    <n v="1"/>
    <n v="0"/>
    <n v="75096.394270399993"/>
    <n v="75096.394270399993"/>
    <n v="75096.394270399993"/>
    <m/>
    <m/>
    <m/>
    <m/>
    <m/>
    <m/>
    <m/>
    <m/>
  </r>
  <r>
    <s v="VILLAVICENCIO"/>
    <x v="2"/>
    <x v="2"/>
    <n v="50124"/>
    <s v="TA-25-554280"/>
    <s v="FO-25-842171"/>
    <d v="2025-05-23T00:00:00"/>
    <d v="2025-05-27T00:00:00"/>
    <d v="2025-05-23T00:00:00"/>
    <d v="2025-06-04T00:00:00"/>
    <d v="2025-06-04T00:00:00"/>
    <s v="META"/>
    <s v="CABUYARO"/>
    <s v="BARRIO CENTRO CABUYARO 5"/>
    <n v="79356"/>
    <s v="CB CRECIMIENTO - NUEVO"/>
    <s v="APERTURA"/>
    <s v="REDEBAN"/>
    <s v="UNO A UNO"/>
    <s v="UNO A UNO"/>
    <s v="EJECUTADO"/>
    <s v="23-05 SE REALIZA LLAMADA AL CLIENTE, SE HABLA CON LA SR JULIETTE DANIELA QUIJANO ORTIZ SE VALIDA DIRECCIÓN OK, CANAL OK, DISPONIBILIDAD TOTAL, LLAMAR EL DÍA LA INSTALACIÓN PARA CONFIRMAR VISITA, AVISO EXTERIOR ALTURA APROX 2.50 METROS; TOMACORRIENTE CERCANO: SI; TIENE CABINA DE SEGURIDAD: NO 27-05 DE REALIZA CONTACTO TELEFÓNICO 3208738350 CON LA SEÑORA JULIETTE QUIEN MANIFIESTA EL DÍA DE HOY 27 MAYO NO NOS PUEDE ATENDER. SOLICITA VISITA PARA EL DÍA MARTES 3 DE JUNIO 03-06 SE PROGR 4/6/2025 SE REALIZA INSTALACIÓN DE CORRESPONSAL, SE INSTALAN EQUIPOS CON PRUEBAS EXITOSAS, SE CAPACITA Y SE EVALÚA AL CLIENTE, SE INSTALA PUBLICIDAD COMPLETA, CB QUEDA OPERATIVO. USUARIO SOMOS BANCOLOMBIA ACTIVO"/>
    <s v="CASTRILLON URREA LONDIER LEANDRO"/>
    <s v="10XZZ894"/>
    <n v="859272"/>
    <s v="N/A"/>
    <n v="915631"/>
    <s v="N/A"/>
    <s v="40 ROLLOS"/>
    <s v="TIPO III"/>
    <s v="TERRESTRE"/>
    <s v="VISITA_TÉCNICA"/>
    <n v="1"/>
    <n v="0"/>
    <n v="275728.78077800001"/>
    <n v="196536.5258152"/>
    <n v="275728.78077800001"/>
    <m/>
    <m/>
    <m/>
    <m/>
    <m/>
    <m/>
    <m/>
    <m/>
  </r>
  <r>
    <s v="CALI"/>
    <x v="0"/>
    <x v="0"/>
    <n v="19397"/>
    <s v="TA-25-554298"/>
    <s v="FO-25-842246"/>
    <d v="2025-05-28T00:00:00"/>
    <d v="2025-05-30T00:00:00"/>
    <d v="2025-05-28T00:00:00"/>
    <d v="2025-06-03T00:00:00"/>
    <d v="2025-06-03T00:00:00"/>
    <s v="CAUCA"/>
    <s v="LA VEGA"/>
    <s v="BARRIO SANTA MARIA LA VEGA"/>
    <n v="79561"/>
    <s v="CB CRECIMIENTO - NUEVO"/>
    <s v="APERTURA"/>
    <s v="REDEBAN"/>
    <s v="UNO A UNO"/>
    <s v="UNO A UNO"/>
    <s v="EJECUTADO"/>
    <s v="28-05-2025 SE REALIZA LLAMADA AL CLIENTE, SE HABLA CON EL SR LEINER ALEJANDRO GARCIA MAMIAN SE VALIDA DIRECCIÓN OK, CANAL OK, DISPONIBILIDAD TOTAL, LLAMAR EL DÍA LA INSTALACIÓN PARA CONFIRMAR VISITA, AVISO EXTERIOR ALTURA APROX 1,60 METROS; TOMACORRIENTE CERCANO: SI; TIENE CABINA DE SEGURIDAD: NO // CONTACTO REALIZADO POR LA APP 30-05 SE REALIZA LLAMADA CELULAR AL SEÑOR LEINER Y SE LE INFORMA QUE POR TEMAS DE EL PARO ARMADO NO SE CUENTA CON TRANSPORTE A LA ZONA SE REPROGRAMA VISITA CON EL CB PARA EL DÍA MARTES 3/6/2025 SE REALIZA INSTALACIÓN DE CORRESPONSAL, SE INSTALAN EQUIPOS CON PRUEBAS EXITOSAS, SE CAPACITA Y SE EVALÚA AL CLIENTE, SE INSTALA PUBLICIDAD COMPLETA, CB QUEDA OPERATIVO. USUARIO SOMOS BANCOLOMBIA ACTIVO"/>
    <s v="GIMBUEL LASSO LUIS GERMAN"/>
    <s v="LMUZZ995"/>
    <n v="761185"/>
    <s v="N/A"/>
    <n v="933206"/>
    <s v="N/A"/>
    <s v="40 ROLLOS"/>
    <s v="TIPO IV"/>
    <s v="TERRESTRE"/>
    <s v="VISITA_TÉCNICA"/>
    <n v="1"/>
    <n v="0"/>
    <n v="504832.64687880001"/>
    <n v="196536.5258152"/>
    <n v="504832.64687880001"/>
    <m/>
    <m/>
    <m/>
    <m/>
    <m/>
    <m/>
    <m/>
    <m/>
  </r>
  <r>
    <s v="APARTADO"/>
    <x v="3"/>
    <x v="3"/>
    <n v="27135"/>
    <s v="TA-25-554336"/>
    <s v="FO-25-842394"/>
    <d v="2025-05-28T00:00:00"/>
    <d v="2025-05-30T00:00:00"/>
    <d v="2025-05-28T00:00:00"/>
    <d v="2025-06-06T00:00:00"/>
    <d v="2025-06-06T00:00:00"/>
    <s v="CHOCO"/>
    <s v="EL CANTON DEL SAN PABLO"/>
    <s v="BARRIO AVENIDA 20 DE JULIO CARTON DEL SAN PABLO CHOCO EL CANTON DEL SAN PABLO"/>
    <n v="79580"/>
    <s v="CB CRECIMIENTO - NUEVO"/>
    <s v="APERTURA"/>
    <s v="REDEBAN"/>
    <s v="UNO A UNO"/>
    <s v="UNO A UNO"/>
    <s v="EJECUTADO"/>
    <s v="28-05-2025 SE REALIZA LLAMADA AL CLIENTE, SE HABLA CON LA SRA DORIS MARIA PALACIOS CORDOBA SE VALIDA DIRECCIÓN OK, CANAL OK, DISPONIBILIDAD TOTAL, LLAMAR EL DÍA LA INSTALACIÓN PARA CONFIRMAR VISITA, AVISO EXTERIOR ALTURA APROX 3 - 4  METROS; TOMACORRIENTE CERCANO: SI; TIENE CABINA DE SEGURIDAD: NO // CONTACTO REALIZADO POR LA APP 06-06 SE REALIZA INSTALACIÓN DE CORRESPONSAL, SE INSTALAN EQUIPOS CON PRUEBAS EXITOSAS, SE CAPACITA Y SE EVALÚA AL CLIENTE, SE INSTALA PUBLICIDAD COMPLETA, CB QUEDA OPERATIVO. USUARIO SOMOS BANCOLOMBIA ACTIVO"/>
    <s v="ROBLEDO DIAZ ANDRES FELIPE"/>
    <s v="LMVZZ014"/>
    <n v="792636"/>
    <s v="N/A"/>
    <n v="905838"/>
    <s v="N/A"/>
    <s v="40 ROLLOS"/>
    <s v="TIPO IV"/>
    <s v="TERRESTRE"/>
    <s v="VISITA_TÉCNICA"/>
    <n v="1"/>
    <n v="0"/>
    <n v="504832.64687880001"/>
    <n v="196536.5258152"/>
    <n v="504832.64687880001"/>
    <m/>
    <m/>
    <m/>
    <m/>
    <m/>
    <m/>
    <m/>
    <m/>
  </r>
  <r>
    <s v="PASTO"/>
    <x v="0"/>
    <x v="0"/>
    <n v="52320"/>
    <s v="TA-25-561190"/>
    <s v="FO-25-854599"/>
    <d v="2025-05-28T00:00:00"/>
    <d v="2025-05-30T00:00:00"/>
    <d v="2025-05-28T00:00:00"/>
    <d v="2025-06-03T00:00:00"/>
    <d v="2025-06-03T00:00:00"/>
    <s v="NARIÑO"/>
    <s v="GUAITARILLA"/>
    <s v="BARRIO CENTRO  GUAITARILLA"/>
    <n v="79558"/>
    <s v="CB CRECIMIENTO - NUEVO"/>
    <s v="APERTURA"/>
    <s v="REDEBAN"/>
    <s v="UNO A UNO"/>
    <s v="UNO A UNO"/>
    <s v="EJECUTADO"/>
    <s v="28-05 SE REALIZA LLAMADA AL CLIENTE, SE HABLA CON  EL SR JOSE ARMANDO ROSERO MARTINEZ, SE VALIDA DIRECCIÓN OK, CANAL OK, DISPONIBILIDAD TOTAL, LLAMAR EL DÍA LA INSTALACIÓN PARA CONFIRMAR VISITA,  AVISO EXTERIOR ALTURA APROX 2 METROS; TOMACORRIENTE CERCANO: SI; TIENE CABINA DE SEGURIDAD:SI //MODEN SE ENCUENTRA A 5 MEGTROS DE DISTANCIA DE DONDE VA SER INSTALADO EL DATAFONO  30-05 NO SE PUEDE NO SE LOGRA TRANSPORTE PARA EL MUNICIPIO DE GUAITARILLA DEBIDO A QUE ZONA NO HAY TRANSPORTE DISPONIBLE.  SE VISITARÁ EL DÍA MARTES 03/06/2025 3/6/2025 SE REALIZA INSTALACIÓN DE CORRESPONSAL, SE INSTALAN EQUIPOS CON PRUEBAS EXITOSAS, SE CAPACITA Y SE EVALÚA AL CLIENTE, SE INSTALA PUBLICIDAD COMPLETA, CB QUEDA OPERATIVO. USUARIO SOMOS BANCOLOMBIA ACTIVO"/>
    <s v="BOLAÑOS TABORDA JORGE ENRIQUE"/>
    <s v="LMUZZ992"/>
    <n v="1115746"/>
    <s v="N/A"/>
    <n v="892665"/>
    <s v="N/A"/>
    <s v="40 ROLLOS"/>
    <s v="TIPO II"/>
    <s v="TERRESTRE"/>
    <s v="VISITA_TÉCNICA"/>
    <n v="1"/>
    <n v="0"/>
    <n v="163813.69572160003"/>
    <n v="140395.6348884"/>
    <n v="163813.69572160003"/>
    <m/>
    <m/>
    <m/>
    <m/>
    <m/>
    <m/>
    <m/>
    <m/>
  </r>
  <r>
    <s v="MEDELLIN"/>
    <x v="3"/>
    <x v="3"/>
    <n v="27361"/>
    <s v="TA-25-561193"/>
    <s v="FO-25-854607"/>
    <d v="2025-05-28T00:00:00"/>
    <d v="2025-06-09T00:00:00"/>
    <d v="2025-05-28T00:00:00"/>
    <d v="2025-06-04T00:00:00"/>
    <d v="2025-06-04T00:00:00"/>
    <s v="CHOCO"/>
    <s v="ISTMINA"/>
    <s v="BARRIO CUBIS SEC MESETA ALTA ISTMINA CHOCO ISTMINA"/>
    <n v="79563"/>
    <s v="CB CRECIMIENTO - NUEVO"/>
    <s v="APERTURA"/>
    <s v="REDEBAN"/>
    <s v="UNO A UNO"/>
    <s v="UNO A UNO"/>
    <s v="EJECUTADO"/>
    <s v="28-05 SE REALIZA LLAMADA AL CLIENTE, SE HABLA CON LA SRA JOAN AVENDAÑO DAZA SE VALIDA DIRECCIÓN OK, CANAL OK, DISPONIBILIDAD TOTAL, LLAMAR EL DÍA LA INSTALACIÓN PARA CONFIRMAR VISITA, AVISO EXTERIOR ALTURA APROX 2 METROS; TOMACORRIENTE CERCANO: SI; TIENE CABINA DE SEGURIDAD: SI 04-06 SE REALIZA INSTALACIÓN DE CORRESPONSAL, SE INSTALAN EQUIPOS CON PRUEBAS EXITOSAS, SE CAPACITA Y SE EVALÚA AL CLIENTE, SE INSTALA PUBLICIDAD COMPLETA, CB QUEDA OPERATIVO. USUARIO SOMOS BANCOLOMBIA ACTIVO. SE INSTALAN 10 MT DE CABLE UTP"/>
    <s v="ROBLEDO DIAZ ANDRES FELIPE"/>
    <s v="LMUZZ997"/>
    <n v="771855"/>
    <s v="N/A"/>
    <n v="1146028"/>
    <s v="N/A"/>
    <s v="40 ROLLOS"/>
    <s v="TIPO IV ESPECIAL"/>
    <s v="AEREO"/>
    <s v="VISITA_TÉCNICA"/>
    <n v="1"/>
    <n v="0"/>
    <n v="988462.96268840006"/>
    <n v="196536.5258152"/>
    <n v="988462.96268840006"/>
    <m/>
    <m/>
    <m/>
    <m/>
    <m/>
    <m/>
    <m/>
    <m/>
  </r>
  <r>
    <s v="CALI"/>
    <x v="0"/>
    <x v="0"/>
    <n v="76109"/>
    <s v="TA-25-561196"/>
    <s v="FO-25-854618"/>
    <d v="2025-05-28T00:00:00"/>
    <d v="2025-05-30T00:00:00"/>
    <d v="2025-05-28T00:00:00"/>
    <d v="2025-06-04T00:00:00"/>
    <d v="2025-06-04T00:00:00"/>
    <s v="VALLE DEL CAUCA"/>
    <s v="BUENAVENTURA"/>
    <s v="BARRIO PUNTA DEL ESTE BUENAVENTURA"/>
    <n v="79355"/>
    <s v="CB CRECIMIENTO - OTRAS LISTAS"/>
    <s v="APERTURA"/>
    <s v="REDEBAN"/>
    <s v="UNO A UNO"/>
    <s v="UNO A UNO"/>
    <s v="EJECUTADO"/>
    <s v="28-05 SE REALIZA LLAMADA AL CLIENTE, SE HABLA CON LA SR JESSICA PAOLA VALENCIA BECERRA SE VALIDA DIRECCIÓN OK, CANAL OK, DISPONIBILIDAD TOTAL, LLAMAR EL DÍA LA INSTALACIÓN PARA CONFIRMAR VISITA, AVISO EXTERIOR ALTURA: NO INDICA ALTURA; TOMACORRIENTE CERCANO: SI; TIENE CABINA DE SEGURIDAD: NO 30-05 DEBIDO A PROBLEMAS EN LA VIA CALI - BUENAVENTURA POR CIERRES Y PROTESTAS NO SE CONSIGUE TRANSPORTE PARA  EL PUERTO NO ESTAN SALIENDO LOS BUSES DESDE LA TERMINAL, SE DEBE REALIZAR DESPLAZAMIENTO EL PROXIMO MARTES VALIDANDO ESTADO DEL TRANSPORTE. 4/6/2025 SE REALIZA INSTALACIÓN DE CORRESPONSAL, SE INSTALAN EQUIPOS CON PRUEBAS EXITOSAS, SE CAPACITA Y SE EVALÚA AL CLIENTE, SE INSTALA PUBLICIDAD COMPLETA, CB QUEDA OPERATIVO. USUARIO SOMOS BANCOLOMBIA ACTIVO"/>
    <s v="PAREDES CASTILLO DIEGO"/>
    <s v="10XZZ893"/>
    <n v="1072780"/>
    <s v="N/A"/>
    <n v="528290"/>
    <s v="N/A"/>
    <s v="40 ROLLOS"/>
    <s v="TIPO III"/>
    <s v="TERRESTRE"/>
    <s v="VISITA_TÉCNICA"/>
    <n v="1"/>
    <n v="0"/>
    <n v="275728.78077800001"/>
    <n v="196536.5258152"/>
    <n v="275728.78077800001"/>
    <m/>
    <m/>
    <m/>
    <m/>
    <m/>
    <m/>
    <m/>
    <m/>
  </r>
  <r>
    <s v="CALI"/>
    <x v="0"/>
    <x v="0"/>
    <n v="76001"/>
    <s v="TA-25-561199"/>
    <s v="FO-25-854624"/>
    <d v="2025-05-28T00:00:00"/>
    <d v="2025-05-30T00:00:00"/>
    <d v="2025-05-28T00:00:00"/>
    <d v="2025-06-03T00:00:00"/>
    <d v="2025-06-03T00:00:00"/>
    <s v="VALLE DEL CAUCA"/>
    <s v="CALI"/>
    <s v="BARRIO VILLA DEL LAGO CALI 2"/>
    <n v="79361"/>
    <s v="CB CRECIMIENTO - OTRAS LISTAS"/>
    <s v="APERTURA"/>
    <s v="REDEBAN"/>
    <s v="UNO A UNO"/>
    <s v="UNO A UNO"/>
    <s v="EJECUTADO"/>
    <s v="28-05 SE REALIZA LLAMADA AL CLIENTE, SE HABLA CON LA SRA DEISY (HIJA) SE VALIDA DIRECCIÓN OK, CANAL OK, DISPONIBILIDAD TOTAL, LLAMAR EL DÍA LA INSTALACIÓN PARA CONFIRMAR VISITA, AVISO EXTERIOR ALTURA: NO INDICA ALTURA; TOMACORRIENTE CERCANO: SI; TIENE CABINA DE SEGURIDAD: NO - COMUNICACIÓN POR WPP 30/5/2025 SE LLEGA AL PUNTO DESPUES DE LAS 4 PM YA QUE SE TUVO INCONVENIENTE CON VARIOS CAMBIOS DE EQUIPOS EN LA PRIMERA APERTURA, SE CONFIGURAN EQUIPOS PERO AL MOMENTO DE INICIALIZAR SE ENCUENTRA QUE LA TERMINAL NO ESTA EN BASE 24 , YA NO SE CUENTA CON SOPORTE DE REDEBAN, POR LO CUAL NO SE PUEDE LLEVAR A CABO LA APERTURA 3/6/2025 SE REALIZA INSTALACIÓN DE CORRESPONSAL, SE INSTALAN EQUIPOS CON PRUEBAS EXITOSAS, SE CAPACITA Y SE EVALÚA AL CLIENTE, SE INSTALA PUBLICIDAD COMPLETA, CB QUEDA OPERATIVO. USUARIO SOMOS BANCOLOMBIA ACTIVO"/>
    <s v="HERRERA MONAR GEOVANNY"/>
    <s v="10XZZ899"/>
    <n v="1219158"/>
    <n v="1006564"/>
    <n v="789713"/>
    <s v="N/A"/>
    <s v="40 ROLLOS"/>
    <s v="TIPO I"/>
    <s v="TERRESTRE"/>
    <s v="VISITA_TÉCNICA"/>
    <n v="1"/>
    <n v="0"/>
    <n v="75096.394270399993"/>
    <n v="75096.394270399993"/>
    <n v="75096.394270399993"/>
    <m/>
    <m/>
    <m/>
    <m/>
    <m/>
    <m/>
    <m/>
    <m/>
  </r>
  <r>
    <s v="VILLAVICENCIO"/>
    <x v="2"/>
    <x v="2"/>
    <n v="50001"/>
    <s v="TA-25-561200"/>
    <s v="FO-25-854628"/>
    <d v="2025-05-30T00:00:00"/>
    <d v="2025-06-04T00:00:00"/>
    <d v="2025-05-30T00:00:00"/>
    <d v="2025-06-04T00:00:00"/>
    <d v="2025-06-04T00:00:00"/>
    <s v="META"/>
    <s v="VILLAVICENCIO"/>
    <s v="BARRIOI CATUMARE VILLAVICENCIO"/>
    <n v="79665"/>
    <s v="CB CRECIMIENTO - NUEVO"/>
    <s v="APERTURA"/>
    <s v="REDEBAN"/>
    <s v="UNO A UNO"/>
    <s v="UNO A UNO"/>
    <s v="EJECUTADO"/>
    <s v="30-05-2025 SE REALIZA LLAMADA AL CLIENTE, SE HABLA CON LA SRA ERIKA FERNANDA MARRERO INFANTE SE VALIDA DIRECCIÓN OK, CANAL OK, DISPONIBILIDAD TOTAL, LLAMAR EL DÍA LA INSTALACIÓN PARA CONFIRMAR VISITA, AVISO EXTERIOR ALTURA: CLIENTE NO TIENE CONOCIMIENTO DE MEDIDAS; TOMACORRIENTE CERCANO: SI; TIENE CABINA DE SEGURIDAD: NO // CONTACTO REALIZADO POR LA APP  4/6/2025 SE REALIZA INSTALACIÓN DE CORRESPONSAL, SE INSTALAN EQUIPOS CON PRUEBAS EXITOSAS, SE CAPACITA Y SE EVALÚA AL CLIENTE, SE INSTALA PUBLICIDAD COMPLETA, CB QUEDA OPERATIVO. USUARIO SOMOS BANCOLOMBIA ACTIVO"/>
    <s v="PEDREROS CONTRERAS MICHAEL STEVENS"/>
    <s v="SXUZZ191"/>
    <n v="1040805"/>
    <n v="1138829"/>
    <n v="523819"/>
    <s v="N/A"/>
    <s v="40 ROLLOS"/>
    <s v="TIPO I"/>
    <s v="TERRESTRE"/>
    <s v="VISITA_TÉCNICA"/>
    <n v="1"/>
    <n v="0"/>
    <n v="75096.394270399993"/>
    <n v="75096.394270399993"/>
    <n v="75096.394270399993"/>
    <m/>
    <m/>
    <m/>
    <m/>
    <m/>
    <m/>
    <m/>
    <m/>
  </r>
  <r>
    <s v="VILLAVICENCIO"/>
    <x v="2"/>
    <x v="2"/>
    <n v="50313"/>
    <s v="TA-25-561203"/>
    <s v="FO-25-854632"/>
    <d v="2025-05-30T00:00:00"/>
    <d v="2025-06-04T00:00:00"/>
    <d v="2025-05-30T00:00:00"/>
    <d v="2025-06-03T00:00:00"/>
    <d v="2025-06-03T00:00:00"/>
    <s v="META"/>
    <s v="GRANADA"/>
    <s v="BARRIO RICAUTE GRANADA 2"/>
    <n v="79637"/>
    <s v="CB CRECIMIENTO - NUEVO"/>
    <s v="APERTURA"/>
    <s v="REDEBAN"/>
    <s v="UNO A UNO"/>
    <s v="UNO A UNO"/>
    <s v="EJECUTADO"/>
    <s v="30-05-2025 SE REALIZA LLAMADA AL CLIENTE, SE HABLA CON LA SRA LEIDY VIVIANA PENAGOS ALARCON SE VALIDA DIRECCIÓN OK, CANAL OK, DISPONIBILIDAD TOTAL, LLAMAR EL DÍA LA INSTALACIÓN PARA CONFIRMAR VISITA, AVISO EXTERIOR ALTURA: CLIENTE NO TIENE CONOCIMIENTO DE MEDIDAS; TOMACORRIENTE CERCANO: SI; TIENE CABINA DE SEGURIDAD: NO // CONTACTO REALIZADO POR LA APP 3/6/2025 SE REALIZA VISITA PARA IMPLEMENTACIÓN, PERO SE EVIDENCIA QUE EL BARRIO NO COINCIDE CON EL RELACIONADO EN LISTA DE CHEQUEO, LA DIRECCIÓN CL 19 NRO 12 - 41 ESTÁ BIEN, PERO EL BARRIO ES CENTRO Y NO RICAUTE. POR FAVOR NOS INDICA COMO PROCEDER. 3/6/2025 SE REALIZA INSTALACIÓN DE CORRESPONSAL, SE INSTALAN EQUIPOS CON PRUEBAS EXITOSAS, SE CAPACITA Y SE EVALÚA AL CLIENTE, SE INSTALA PUBLICIDAD COMPLETA, CB QUEDA OPERATIVO. USUARIO SOMOS BANCOLOMBIA ACTIVO"/>
    <s v="PEDREROS CONTRERAS MICHAEL STEVENS"/>
    <s v="SXUZZ163"/>
    <n v="981893"/>
    <s v="N/A"/>
    <n v="514973"/>
    <s v="N/A"/>
    <s v="40 ROLLOS"/>
    <s v="TIPO II"/>
    <s v="TERRESTRE"/>
    <s v="VISITA_TÉCNICA"/>
    <n v="1"/>
    <n v="0"/>
    <n v="163813.69572160003"/>
    <n v="140395.6348884"/>
    <n v="163813.69572160003"/>
    <m/>
    <m/>
    <m/>
    <m/>
    <m/>
    <m/>
    <m/>
    <m/>
  </r>
  <r>
    <s v="NEIVA"/>
    <x v="2"/>
    <x v="2"/>
    <n v="41001"/>
    <s v="TA-25-561204"/>
    <s v="FO-25-854635"/>
    <d v="2025-05-30T00:00:00"/>
    <d v="2025-06-04T00:00:00"/>
    <d v="2025-05-30T00:00:00"/>
    <d v="2025-06-03T00:00:00"/>
    <d v="2025-06-03T00:00:00"/>
    <s v="HUILA"/>
    <s v="NEIVA"/>
    <s v="BARRIO PRADOS DEL SAUCE NEIVA 1"/>
    <n v="79645"/>
    <s v="CB CRECIMIENTO - NUEVO"/>
    <s v="APERTURA"/>
    <s v="REDEBAN"/>
    <s v="UNO A UNO"/>
    <s v="UNO A UNO"/>
    <s v="EJECUTADO"/>
    <s v="30-05-2025 SE REALIZA LLAMADA AL CLIENTE, SE HABLA CON EL SR JOSE ANDRES PERDOMO PERDOMO SE VALIDA DIRECCIÓN OK, CANAL OK, DISPONIBILIDAD TOTAL, LLAMAR EL DÍA LA INSTALACIÓN PARA CONFIRMAR VISITA, AVISO EXTERIOR ALTURA APROX 1,70 A 2 METROS; TOMACORRIENTE CERCANO: SI; TIENE CABINA DE SEGURIDAD: SI // CONTACTO REALIZADO POR LA APP 03-06 SE REALIZA INSTALACIÓN DE CORRESPONSAL, SE INSTALAN EQUIPOS CON PRUEBAS EXITOSAS, SE CAPACITA Y SE EVALÚA AL CLIENTE, SE INSTALA PUBLICIDAD COMPLETA, CB QUEDA OPERATIVO. USUARIO SOMOS BANCOLOMBIA ACTIVO"/>
    <s v="DIAZ VARGAS JONATHAN MIGUEL"/>
    <s v="SXUZZ171"/>
    <n v="792659"/>
    <s v="N/A"/>
    <n v="892883"/>
    <s v="N/A"/>
    <s v="40 ROLLOS"/>
    <s v="TIPO I"/>
    <s v="TERRESTRE"/>
    <s v="VISITA_TÉCNICA"/>
    <n v="1"/>
    <n v="0"/>
    <n v="75096.394270399993"/>
    <n v="75096.394270399993"/>
    <n v="75096.394270399993"/>
    <m/>
    <m/>
    <m/>
    <m/>
    <m/>
    <m/>
    <m/>
    <m/>
  </r>
  <r>
    <s v="VILLAVICENCIO"/>
    <x v="2"/>
    <x v="2"/>
    <n v="50001"/>
    <s v="TA-25-561205"/>
    <s v="FO-25-854639"/>
    <d v="2025-05-30T00:00:00"/>
    <d v="2025-06-04T00:00:00"/>
    <d v="2025-05-30T00:00:00"/>
    <d v="2025-06-04T00:00:00"/>
    <d v="2025-06-04T00:00:00"/>
    <s v="META"/>
    <s v="VILLAVICENCIO"/>
    <s v="BARRIO LA MADRID ETAPA 4 VILLAVICENCIO"/>
    <n v="79666"/>
    <s v="CB CRECIMIENTO - NUEVO"/>
    <s v="APERTURA"/>
    <s v="REDEBAN"/>
    <s v="UNO A UNO"/>
    <s v="UNO A UNO"/>
    <s v="EJECUTADO"/>
    <s v="30-05-2025 SE REALIZA LLAMADA AL CLIENTE, SE HABLA CON LA SRA CAROL JULIETH ARIZA FONTECHA SE VALIDA DIRECCIÓN OK, CANAL OK, DISPONIBILIDAD TOTAL, LLAMAR EL DÍA LA INSTALACIÓN PARA CONFIRMAR VISITA, AVISO EXTERIOR ALTURA: CLIENTE NO TIENE CONOCIMIENTO DE MEDIDAS; TOMACORRIENTE CERCANO: SI; TIENE CABINA DE SEGURIDAD: NO // CONTACTO REALIZADO POR LA APP 4/6/2025 SE REALIZA INSTALACIÓN DE CORRESPONSAL, SE INSTALAN EQUIPOS CON PRUEBAS EXITOSAS, SE CAPACITA Y SE EVALÚA AL CLIENTE, SE INSTALA PUBLICIDAD COMPLETA, CB QUEDA OPERATIVO. USUARIO SOMOS BANCOLOMBIA ACTIVO"/>
    <s v="ROZO JIMENEZ EDGAR ARMANDO"/>
    <s v="SXUZZ192"/>
    <n v="1169258"/>
    <s v="N/A"/>
    <n v="903879"/>
    <s v="N/A"/>
    <s v="40 ROLLOS"/>
    <s v="TIPO I"/>
    <s v="TERRESTRE"/>
    <s v="VISITA_TÉCNICA"/>
    <n v="1"/>
    <n v="0"/>
    <n v="75096.394270399993"/>
    <n v="75096.394270399993"/>
    <n v="75096.394270399993"/>
    <m/>
    <m/>
    <m/>
    <m/>
    <m/>
    <m/>
    <m/>
    <m/>
  </r>
  <r>
    <s v="VALLEDUPAR"/>
    <x v="4"/>
    <x v="4"/>
    <n v="20238"/>
    <s v="TA-25-561209"/>
    <s v="FO-25-854645"/>
    <d v="2025-05-30T00:00:00"/>
    <d v="2025-06-04T00:00:00"/>
    <d v="2025-05-30T00:00:00"/>
    <d v="2025-06-06T00:00:00"/>
    <d v="2025-06-06T00:00:00"/>
    <s v="CESAR"/>
    <s v="EL COPEY"/>
    <s v="BARRIO EL BOSQUE EL COPEY 1"/>
    <n v="79633"/>
    <s v="CB CRECIMIENTO - NUEVO"/>
    <s v="APERTURA"/>
    <s v="REDEBAN"/>
    <s v="UNO A UNO"/>
    <s v="UNO A UNO"/>
    <s v="EJECUTADO"/>
    <s v="30-05-2025 SE REALIZA LLAMADA AL CLIENTE, SE HABLA CON LA SRA EDWIN CHINCHILLA MANOSALVA SE VALIDA DIRECCIÓN OK, CANAL OK, DISPONIBILIDAD TOTAL, LLAMAR EL DÍA LA INSTALACIÓN PARA CONFIRMAR VISITA, AVISO EXTERIOR ALTURA: 2,50 METROS; TOMACORRIENTE CERCANO: A 4 METROS ; TIENE CABINA DE SEGURIDAD: NO // CONTACTO REALIZADO POR WHATSAPP 03-06 NO SE PUEDE ACCEDER A LA APERTURA E INSTALACIÓN DE EQUIPOS EN COPEY YA QUE HAY PROTESTA Y PARO EN LA VIA SANTA MARTA Y BOSCONIA POR PARTE DE COMUNIDADES DE LA SIERRA DESDE EL DÍA DE AYER, INFORMAN FUENTES QUE EL PARO VA A SEGUIR HASTA EL RESTO DEL DÍA DE HOY 5/6/2025 SE REALIZA VALIDACIÓN NUEVAMENTE Y LA NOVEDAD CONTINUA6/6/2025 SE REALIZA INSTALACIÓN DE CORRESPONSAL, SE INSTALAN EQUIPOS CON PRUEBAS EXITOSAS, SE CAPACITA Y SE EVALÚA AL CLIENTE, SE INSTALA PUBLICIDAD COMPLETA, CB QUEDA OPERATIVO. USUARIO SOMOS BANCOLOMBIA ACTIVO"/>
    <s v="MAESTRE MENGUAL EDGAR ENRIQUE"/>
    <s v="SXUZZ159"/>
    <n v="929689"/>
    <s v="N/A"/>
    <n v="531715"/>
    <s v="N/A"/>
    <s v="40 ROLLOS"/>
    <s v="TIPO II"/>
    <s v="TERRESTRE"/>
    <s v="VISITA_TÉCNICA"/>
    <n v="1"/>
    <n v="0"/>
    <n v="163813.69572160003"/>
    <n v="140395.6348884"/>
    <n v="163813.69572160003"/>
    <m/>
    <m/>
    <m/>
    <m/>
    <m/>
    <m/>
    <m/>
    <m/>
  </r>
  <r>
    <s v="BARRANQUILLA"/>
    <x v="4"/>
    <x v="4"/>
    <n v="8001"/>
    <s v="TA-25-561210"/>
    <s v="FO-25-854649"/>
    <d v="2025-05-30T00:00:00"/>
    <d v="2025-06-04T00:00:00"/>
    <d v="2025-05-30T00:00:00"/>
    <d v="2025-06-03T00:00:00"/>
    <d v="2025-06-03T00:00:00"/>
    <s v="ATLANTICO"/>
    <s v="BARRANQUILLA"/>
    <s v="BARRIO LA MAGDALENA BARRANQUILLA  4"/>
    <n v="79598"/>
    <s v="CB CRECIMIENTO - NUEVO"/>
    <s v="APERTURA"/>
    <s v="REDEBAN"/>
    <s v="UNO A UNO"/>
    <s v="UNO A UNO"/>
    <s v="EJECUTADO"/>
    <s v="30-05-2025 SE REALIZA LLAMADA AL CLIENTE, SE HABLA CON LA SRA LIGIA MUÑOS SILVA SE VALIDA DIRECCIÓN OK, CANAL OK, DISPONIBILIDAD TOTAL, LLAMAR EL DÍA LA INSTALACIÓN PARA CONFIRMAR VISITA, AVISO EXTERIOR ALTURA: 2,10 METROS; TOMACORRIENTE CERCANO: SI; TIENE CABINA DE SEGURIDAD: SI // CONTACTO REALIZADO POR LA APP 3/6/2025 SE REALIZA INSTALACIÓN DE CORRESPONSAL, SE INSTALAN EQUIPOS CON PRUEBAS EXITOSAS, SE CAPACITA Y SE EVALÚA AL CLIENTE, SE INSTALA PUBLICIDAD COMPLETA, CB QUEDA OPERATIVO. USUARIO SOMOS BANCOLOMBIA ACTIVO"/>
    <s v="DE AVILA SIADES ALBERTO ENRIQUE"/>
    <s v="SXUZZ124"/>
    <n v="1115570"/>
    <s v="N/A"/>
    <n v="905668"/>
    <s v="N/A"/>
    <s v="40 ROLLOS"/>
    <s v="TIPO I"/>
    <s v="TERRESTRE"/>
    <s v="VISITA_TÉCNICA"/>
    <n v="1"/>
    <n v="0"/>
    <n v="75096.394270399993"/>
    <n v="75096.394270399993"/>
    <n v="75096.394270399993"/>
    <m/>
    <m/>
    <m/>
    <m/>
    <m/>
    <m/>
    <m/>
    <m/>
  </r>
  <r>
    <s v="CALI"/>
    <x v="0"/>
    <x v="0"/>
    <n v="76126"/>
    <s v="TA-25-561211"/>
    <s v="FO-25-854657"/>
    <d v="2025-05-30T00:00:00"/>
    <d v="2025-06-04T00:00:00"/>
    <d v="2025-05-30T00:00:00"/>
    <d v="2025-06-04T00:00:00"/>
    <d v="2025-06-04T00:00:00"/>
    <s v="VALLE DEL CAUCA"/>
    <s v="CALIMA"/>
    <s v="BARRIO OBRERO CALIMA"/>
    <n v="79619"/>
    <s v="CB CRECIMIENTO - NUEVO"/>
    <s v="APERTURA"/>
    <s v="REDEBAN"/>
    <s v="UNO A UNO"/>
    <s v="UNO A UNO"/>
    <s v="EJECUTADO"/>
    <s v="30-05-2025 SE REALIZA LLAMADA AL CLIENTE, SE HABLA CON LA SRA SHARIN LOPEZ ARANA SE VALIDA DIRECCIÓN OK, CANAL OK, DISPONIBILIDAD TOTAL, LLAMAR EL DÍA LA INSTALACIÓN PARA CONFIRMAR VISITA, AVISO EXTERIOR ALTURA: 2 - 2,50 METROS; TOMACORRIENTE CERCANO: SI; TIENE CABINA DE SEGURIDAD: NO // CONTACTO REALIZADO POR LA APP 4/6/2025 SE REALIZA INSTALACIÓN DE CORRESPONSAL, SE INSTALAN EQUIPOS CON PRUEBAS EXITOSAS, SE CAPACITA Y SE EVALÚA AL CLIENTE, SE INSTALA PUBLICIDAD COMPLETA, CB QUEDA OPERATIVO. USUARIO SOMOS BANCOLOMBIA ACTIVO"/>
    <s v="HERRERA MONAR GEOVANNY"/>
    <s v="SXUZZ145"/>
    <n v="793073"/>
    <s v="N/A"/>
    <n v="750456"/>
    <s v="N/A"/>
    <s v="40 ROLLOS"/>
    <s v="TIPO II"/>
    <s v="TERRESTRE"/>
    <s v="VISITA_TÉCNICA"/>
    <n v="1"/>
    <n v="0"/>
    <n v="163813.69572160003"/>
    <n v="140395.6348884"/>
    <n v="163813.69572160003"/>
    <m/>
    <m/>
    <m/>
    <m/>
    <m/>
    <m/>
    <m/>
    <m/>
  </r>
  <r>
    <s v="MEDELLIN"/>
    <x v="3"/>
    <x v="3"/>
    <n v="5088"/>
    <s v="TA-25-561212"/>
    <s v="FO-25-854662"/>
    <d v="2025-05-30T00:00:00"/>
    <d v="2025-06-04T00:00:00"/>
    <d v="2025-05-30T00:00:00"/>
    <d v="2025-06-03T00:00:00"/>
    <d v="2025-06-03T00:00:00"/>
    <s v="ANTIOQUIA"/>
    <s v="BELLO"/>
    <s v="BARRIO PACHELY BELLO 1"/>
    <n v="79661"/>
    <s v="CB CRECIMIENTO - NUEVO"/>
    <s v="APERTURA"/>
    <s v="REDEBAN"/>
    <s v="UNO A UNO"/>
    <s v="UNO A UNO"/>
    <s v="EJECUTADO"/>
    <s v="30-05-2025 SE REALIZA LLAMADA AL CLIENTE, SE HABLA CON EL SR JUAN DAVID GUTIERREZ OQUENDO SE VALIDA DIRECCIÓN OK, CANAL OK, DISPONIBILIDAD TOTAL, LLAMAR EL DÍA LA INSTALACIÓN PARA CONFIRMAR VISITA, AVISO EXTERIOR ALTURA APROX 3 METROS; TOMACORRIENTE CERCANO: SI; TIENE CABINA DE SEGURIDAD: NO // CONTACTO REALIZADO POR LA APP 3/6/2025 SE REALIZA INSTALACIÓN DE CORRESPONSAL, SE INSTALAN EQUIPOS CON PRUEBAS EXITOSAS, SE CAPACITA Y SE EVALÚA AL CLIENTE, SE INSTALA PUBLICIDAD COMPLETA, CB QUEDA OPERATIVO. USUARIO SOMOS BANCOLOMBIA ACTIVO"/>
    <s v="ZAPATA LOPEZ EDWARD ASDRUBAL"/>
    <s v="SXUZZ187"/>
    <n v="1175437"/>
    <s v="N/A"/>
    <n v="1239626"/>
    <s v="N/A"/>
    <s v="40 ROLLOS"/>
    <s v="TIPO I"/>
    <s v="TERRESTRE"/>
    <s v="VISITA_TÉCNICA"/>
    <n v="1"/>
    <n v="0"/>
    <n v="75096.394270399993"/>
    <n v="75096.394270399993"/>
    <n v="75096.394270399993"/>
    <m/>
    <m/>
    <m/>
    <m/>
    <m/>
    <m/>
    <m/>
    <m/>
  </r>
  <r>
    <s v="BOGOTA"/>
    <x v="5"/>
    <x v="5"/>
    <n v="11001"/>
    <s v="TA-25-561213"/>
    <s v="FO-25-854669"/>
    <d v="2025-05-30T00:00:00"/>
    <d v="2025-06-04T00:00:00"/>
    <d v="2025-05-30T00:00:00"/>
    <d v="2025-06-03T00:00:00"/>
    <d v="2025-06-03T00:00:00"/>
    <s v="CUNDINAMARCA"/>
    <s v="BOGOTA"/>
    <s v="BARRIO EL POA BOGOTA 1"/>
    <n v="79614"/>
    <s v="CB CRECIMIENTO - NUEVO"/>
    <s v="APERTURA"/>
    <s v="REDEBAN"/>
    <s v="UNO A UNO"/>
    <s v="UNO A UNO"/>
    <s v="EJECUTADO"/>
    <s v="30-05-2025 SE REALIZA LLAMADA AL CLIENTE, SE HABLA CON LA SRA BLANCA NIDIA RAMIREZ QUINTERO SE VALIDA DIRECCIÓN OK, CANAL OK, DISPONIBILIDAD TOTAL, LLAMAR EL DÍA LA INSTALACIÓN PARA CONFIRMAR VISITA, AVISO EXTERIOR ALTURA APROX CLIENTE NO TIENE CONOCIMIENTO DE MEDIDAS; TOMACORRIENTE CERCANO: SI; TIENE CABINA DE SEGURIDAD: SI // CONTACTO REALIZADO POR LA APP 3/6/2025 SE REALIZA INSTALACIÓN DE CORRESPONSAL, SE INSTALAN EQUIPOS CON PRUEBAS EXITOSAS, SE CAPACITA Y SE EVALÚA AL CLIENTE, SE INSTALA PUBLICIDAD COMPLETA, CB QUEDA OPERATIVO. USUARIO SOMOS BANCOLOMBIA ACTIVO"/>
    <s v="MURCIA HERNANDEZ HARVEY IGNACIO"/>
    <s v="SXUZZ140"/>
    <n v="1040491"/>
    <s v="N/A"/>
    <n v="1110498"/>
    <s v="N/A"/>
    <s v="40 ROLLOS"/>
    <s v="TIPO I"/>
    <s v="TERRESTRE"/>
    <s v="VISITA_TÉCNICA"/>
    <n v="1"/>
    <n v="0"/>
    <n v="75096.394270399993"/>
    <n v="75096.394270399993"/>
    <n v="75096.394270399993"/>
    <m/>
    <m/>
    <m/>
    <m/>
    <m/>
    <m/>
    <m/>
    <m/>
  </r>
  <r>
    <s v="MEDELLIN"/>
    <x v="3"/>
    <x v="3"/>
    <n v="5001"/>
    <s v="TA-25-561215"/>
    <s v="FO-25-854673"/>
    <d v="2025-05-30T00:00:00"/>
    <d v="2025-06-04T00:00:00"/>
    <d v="2025-05-30T00:00:00"/>
    <d v="2025-06-03T00:00:00"/>
    <d v="2025-06-03T00:00:00"/>
    <s v="ANTIOQUIA"/>
    <s v="MEDELLIN"/>
    <s v="BARRIO CALASANZ MEDELLIN  7"/>
    <n v="79676"/>
    <s v="CB CRECIMIENTO - NUEVO"/>
    <s v="APERTURA"/>
    <s v="REDEBAN"/>
    <s v="UNO A UNO"/>
    <s v="UNO A UNO"/>
    <s v="EJECUTADO"/>
    <s v="30-05-2025 SE REALIZA LLAMADA AL CLIENTE, SE HABLA CON EL SR LUIS FERNANDO ARIAS RIOS SE VALIDA DIRECCIÓN OK, CANAL OK, DISPONIBILIDAD TOTAL, LLAMAR EL DÍA LA INSTALACIÓN PARA CONFIRMAR VISITA, AVISO EXTERIOR ALTURA APROX NO TIENE CONOCIMIENTO DE MEDIDAS; TOMACORRIENTE CERCANO: SI; TIENE CABINA DE SEGURIDAD: NO // CONTACTO REALIZADO POR LA APP 3/6/2025 SE REALIZA INSTALACIÓN DE CORRESPONSAL, SE INSTALAN EQUIPOS CON PRUEBAS EXITOSAS, SE CAPACITA Y SE EVALÚA AL CLIENTE, SE INSTALA PUBLICIDAD COMPLETA, CB QUEDA OPERATIVO. USUARIO SOMOS BANCOLOMBIA ACTIVO"/>
    <s v="BADEL ACUÑA LUIS ALBERTO"/>
    <s v="SXUZZ202"/>
    <n v="1092122"/>
    <s v="N/A"/>
    <n v="1239775"/>
    <s v="N/A"/>
    <s v="40 ROLLOS"/>
    <s v="TIPO I"/>
    <s v="TERRESTRE"/>
    <s v="VISITA_TÉCNICA"/>
    <n v="1"/>
    <n v="0"/>
    <n v="75096.394270399993"/>
    <n v="75096.394270399993"/>
    <n v="75096.394270399993"/>
    <m/>
    <m/>
    <m/>
    <m/>
    <m/>
    <m/>
    <m/>
    <m/>
  </r>
  <r>
    <s v="CALI"/>
    <x v="0"/>
    <x v="0"/>
    <n v="76001"/>
    <s v="TA-25-561216"/>
    <s v="FO-25-854677"/>
    <d v="2025-05-30T00:00:00"/>
    <d v="2025-06-04T00:00:00"/>
    <d v="2025-05-30T00:00:00"/>
    <d v="2025-06-03T00:00:00"/>
    <d v="2025-06-03T00:00:00"/>
    <s v="VALLE DEL CAUCA"/>
    <s v="CALI"/>
    <s v="BARRIO ALTOS DE SANTA ELENA CALI"/>
    <n v="79618"/>
    <s v="CB CRECIMIENTO - NUEVO"/>
    <s v="APERTURA"/>
    <s v="REDEBAN"/>
    <s v="UNO A UNO"/>
    <s v="UNO A UNO"/>
    <s v="EJECUTADO"/>
    <s v="30-05-2025 SE REALIZA LLAMADA AL CLIENTE, SE HABLA CON LA SRA DIANA MARCELA VELEZ HUERTAS SE VALIDA DIRECCIÓN OK, CANAL OK, DISPONIBILIDAD TOTAL, LLAMAR EL DÍA LA INSTALACIÓN PARA CONFIRMAR VISITA, AVISO EXTERIOR ALTURA APROX 2 METROS; TOMACORRIENTE CERCANO: SI; TIENE CABINA DE SEGURIDAD: NO // CONTACTO REALIZADO POR LA APP 3/6/2025 SE REALIZA INSTALACIÓN DE CORRESPONSAL, SE INSTALAN EQUIPOS CON PRUEBAS EXITOSAS, SE CAPACITA Y SE EVALÚA AL CLIENTE, SE INSTALA PUBLICIDAD COMPLETA, CB QUEDA OPERATIVO. USUARIO SOMOS BANCOLOMBIA ACTIVO"/>
    <s v="MONTERO MUESES GIAN CARLO"/>
    <s v="SXUZZ144"/>
    <n v="1074324"/>
    <s v="N/A"/>
    <n v="864190"/>
    <s v="N/A"/>
    <s v="40 ROLLOS"/>
    <s v="TIPO I"/>
    <s v="TERRESTRE"/>
    <s v="VISITA_TÉCNICA"/>
    <n v="1"/>
    <n v="0"/>
    <n v="75096.394270399993"/>
    <n v="75096.394270399993"/>
    <n v="75096.394270399993"/>
    <m/>
    <m/>
    <m/>
    <m/>
    <m/>
    <m/>
    <m/>
    <m/>
  </r>
  <r>
    <s v="CALI"/>
    <x v="0"/>
    <x v="0"/>
    <n v="76563"/>
    <s v="TA-25-561217"/>
    <s v="FO-25-854680"/>
    <d v="2025-05-30T00:00:00"/>
    <d v="2025-06-04T00:00:00"/>
    <d v="2025-05-30T00:00:00"/>
    <d v="2025-06-03T00:00:00"/>
    <d v="2025-06-03T00:00:00"/>
    <s v="VALLE DEL CAUCA"/>
    <s v="PRADERA"/>
    <s v="BARRIO CENTRO PRADERA 9"/>
    <n v="79650"/>
    <s v="CB CRECIMIENTO - NUEVO"/>
    <s v="APERTURA"/>
    <s v="REDEBAN"/>
    <s v="UNO A UNO"/>
    <s v="UNO A UNO"/>
    <s v="EJECUTADO"/>
    <s v="30-05-2025 SE REALIZA LLAMADA AL CLIENTE, SE HABLA CON LA SRA YEDSICA LORENA PLAZA SALAZAR SE VALIDA DIRECCIÓN OK, CANAL OK, DISPONIBILIDAD TOTAL, LLAMAR EL DÍA LA INSTALACIÓN PARA CONFIRMAR VISITA, AVISO EXTERIOR ALTURA APROX 1,30 METROS; TOMACORRIENTE CERCANO: SI; TIENE CABINA DE SEGURIDAD: NO // CONTACTO REALIZADO POR LA APP 03-06 SE REALIZA INSTALACIÓN DE CORRESPONSAL, SE INSTALAN EQUIPOS CON PRUEBAS EXITOSAS, SE CAPACITA Y SE EVALÚA AL CLIENTE, SE INSTALA PUBLICIDAD COMPLETA, CB QUEDA OPERATIVO. USUARIO SOMOS BANCOLOMBIA ACTIVO"/>
    <s v="TORRES GARCIA JENDRY JOSE"/>
    <s v="SXUZZ176"/>
    <n v="868754"/>
    <s v="N/A"/>
    <n v="846414"/>
    <s v="N/A"/>
    <s v="40 ROLLOS"/>
    <s v="TIPO II"/>
    <s v="TERRESTRE"/>
    <s v="VISITA_TÉCNICA"/>
    <n v="1"/>
    <n v="0"/>
    <n v="163813.69572160003"/>
    <n v="140395.6348884"/>
    <n v="163813.69572160003"/>
    <m/>
    <m/>
    <m/>
    <m/>
    <m/>
    <m/>
    <m/>
    <m/>
  </r>
  <r>
    <s v="BOGOTA"/>
    <x v="5"/>
    <x v="5"/>
    <n v="11001"/>
    <s v="TA-25-561218"/>
    <s v="FO-25-854684"/>
    <d v="2025-05-30T00:00:00"/>
    <d v="2025-06-04T00:00:00"/>
    <d v="2025-05-30T00:00:00"/>
    <d v="2025-06-03T00:00:00"/>
    <d v="2025-06-03T00:00:00"/>
    <s v="CUNDINAMARCA"/>
    <s v="BOGOTA"/>
    <s v="BARRIO VILLA ALAMOS BOGOTA"/>
    <n v="79609"/>
    <s v="CB CRECIMIENTO - NUEVO"/>
    <s v="APERTURA"/>
    <s v="REDEBAN"/>
    <s v="UNO A UNO"/>
    <s v="UNO A UNO"/>
    <s v="EJECUTADO"/>
    <s v="30-05-2025 SE REALIZA LLAMADA AL CLIENTE, SE HABLA CON LA SRA YESSICA SAAVEDRA PARRA SE VALIDA DIRECCIÓN OK, CANAL OK, DISPONIBILIDAD TOTAL, LLAMAR EL DÍA LA INSTALACIÓN PARA CONFIRMAR VISITA, AVISO EXTERIOR ALTURA APROX 2,50 A 3 METROS; TOMACORRIENTE CERCANO: SI; TIENE CABINA DE SEGURIDAD: NO // CONTACTO REALIZADO POR LA APP 3/6/2025 SE REALIZA INSTALACIÓN DE CORRESPONSAL, SE INSTALAN EQUIPOS CON PRUEBAS EXITOSAS, SE CAPACITA Y SE EVALÚA AL CLIENTE, SE INSTALA PUBLICIDAD COMPLETA, CB QUEDA OPERATIVO. USUARIO SOMOS BANCOLOMBIA ACTIVO"/>
    <s v="GOMEZ VEGA DAVID SNEYDER"/>
    <s v="SXUZZ135"/>
    <n v="1021069"/>
    <s v="N/A"/>
    <n v="1076249"/>
    <s v="N/A"/>
    <s v="40 ROLLOS"/>
    <s v="TIPO I"/>
    <s v="TERRESTRE"/>
    <s v="VISITA_TÉCNICA"/>
    <n v="1"/>
    <n v="0"/>
    <n v="75096.394270399993"/>
    <n v="75096.394270399993"/>
    <n v="75096.394270399993"/>
    <m/>
    <m/>
    <m/>
    <m/>
    <m/>
    <m/>
    <m/>
    <m/>
  </r>
  <r>
    <s v="BOGOTA"/>
    <x v="5"/>
    <x v="5"/>
    <n v="11001"/>
    <s v="TA-25-561219"/>
    <s v="FO-25-854690"/>
    <d v="2025-05-30T00:00:00"/>
    <d v="2025-06-04T00:00:00"/>
    <d v="2025-05-30T00:00:00"/>
    <d v="2025-06-03T00:00:00"/>
    <d v="2025-06-03T00:00:00"/>
    <s v="CUNDINAMARCA"/>
    <s v="BOGOTA"/>
    <s v="BARRIO SANTA LUCIA BOGOTA 11"/>
    <n v="79615"/>
    <s v="CB CRECIMIENTO - NUEVO"/>
    <s v="APERTURA"/>
    <s v="REDEBAN"/>
    <s v="UNO A UNO"/>
    <s v="UNO A UNO"/>
    <s v="EJECUTADO"/>
    <s v="30-05-2025 SE REALIZA LLAMADA AL CLIENTE, SE HABLA CON LA SRA DORA EDITH NAVARRETE SE VALIDA DIRECCIÓN OK, CANAL OK, DISPONIBILIDAD TOTAL, LLAMAR EL DÍA LA INSTALACIÓN PARA CONFIRMAR VISITA, AVISO EXTERIOR ALTURA APROX 3 METROS; TOMACORRIENTE CERCANO: SI; TIENE CABINA DE SEGURIDAD: SI // CONTACTO REALIZADO POR LA APP 3/6/2025 SE REALIZA INSTALACIÓN DE CORRESPONSAL, SE INSTALAN EQUIPOS CON PRUEBAS EXITOSAS, SE CAPACITA Y SE EVALÚA AL CLIENTE, SE INSTALA PUBLICIDAD COMPLETA, CB QUEDA OPERATIVO. USUARIO SOMOS BANCOLOMBIA ACTIVO"/>
    <s v="ROMERO ROJAS BREIDY JHOHAN"/>
    <s v="SXUZZ141"/>
    <n v="1235482"/>
    <n v="917143"/>
    <s v="1139296-241597317561324755897568"/>
    <s v="N/A"/>
    <s v="40 ROLLOS"/>
    <s v="TIPO I"/>
    <s v="TERRESTRE"/>
    <s v="VISITA_TÉCNICA"/>
    <n v="1"/>
    <n v="0"/>
    <n v="75096.394270399993"/>
    <n v="75096.394270399993"/>
    <n v="75096.394270399993"/>
    <m/>
    <m/>
    <m/>
    <m/>
    <m/>
    <m/>
    <m/>
    <m/>
  </r>
  <r>
    <s v="MEDELLIN"/>
    <x v="3"/>
    <x v="3"/>
    <n v="5079"/>
    <s v="TA-25-561220"/>
    <s v="FO-25-854692"/>
    <d v="2025-05-30T00:00:00"/>
    <d v="2025-06-04T00:00:00"/>
    <d v="2025-05-30T00:00:00"/>
    <d v="2025-06-04T00:00:00"/>
    <d v="2025-06-04T00:00:00"/>
    <s v="ANTIOQUIA"/>
    <s v="BARBOSA"/>
    <s v="BARRIO GGTO HATILLO BARBOSA BARBOSA"/>
    <n v="79624"/>
    <s v="CB CRECIMIENTO - NUEVO"/>
    <s v="APERTURA"/>
    <s v="REDEBAN"/>
    <s v="UNO A UNO"/>
    <s v="UNO A UNO"/>
    <s v="EJECUTADO"/>
    <s v="30-05-2025 SE REALIZA LLAMADA AL CLIENTE, SE HABLA CON LA SRA ALEJANDRA MARCELA MACIAS ECHEVERRI SE VALIDA DIRECCIÓN OK, CANAL OK, DISPONIBILIDAD TOTAL, LLAMAR EL DÍA LA INSTALACIÓN PARA CONFIRMAR VISITA, AVISO EXTERIOR ALTURA APROX 1,80 METROS; TOMACORRIENTE CERCANO: SI; TIENE CABINA DE SEGURIDAD: SI // CONTACTO REALIZADO POR LA APP 4/6/2025 SE REALIZA INSTALACIÓN DE CORRESPONSAL, SE INSTALAN EQUIPOS CON PRUEBAS EXITOSAS, SE CAPACITA Y SE EVALÚA AL CLIENTE, SE INSTALA PUBLICIDAD COMPLETA, CB QUEDA OPERATIVO. USUARIO SOMOS BANCOLOMBIA ACTIVO. SE PRESENTO NOVEDAD CON DIRECCIÓN YA QUE EN LISTA APARECE CORREGIMIENTO, PERO EN CAMARA DE COMERCIO NO, SE ESCALO CASO A RBM Y AUTORIZARON LA INSTALACIÓN YA QUE EL COMERCIO SI QUEDA EN EL CORREGIMIENTO"/>
    <s v="ALVAREZ ARENAS VICTOR HUGO"/>
    <s v="SXUZZ150"/>
    <n v="1051697"/>
    <s v="N/A"/>
    <n v="863827"/>
    <s v="N/A"/>
    <s v="40 ROLLOS"/>
    <s v="TIPO II"/>
    <s v="TERRESTRE"/>
    <s v="VISITA_TÉCNICA"/>
    <n v="1"/>
    <n v="0"/>
    <n v="163813.69572160003"/>
    <n v="140395.6348884"/>
    <n v="163813.69572160003"/>
    <m/>
    <m/>
    <m/>
    <m/>
    <m/>
    <m/>
    <m/>
    <m/>
  </r>
  <r>
    <s v="BOGOTA"/>
    <x v="5"/>
    <x v="5"/>
    <n v="11001"/>
    <s v="TA-25-561221"/>
    <s v="FO-25-854696"/>
    <d v="2025-05-30T00:00:00"/>
    <d v="2025-06-04T00:00:00"/>
    <d v="2025-05-30T00:00:00"/>
    <d v="2025-06-04T00:00:00"/>
    <d v="2025-06-04T00:00:00"/>
    <s v="CUNDINAMARCA"/>
    <s v="BOGOTA"/>
    <s v="BARRIO LAS ACACIAS BOGOTA 1"/>
    <n v="79610"/>
    <s v="CAMBIO DE REZON SOCIAL"/>
    <s v="APERTURA"/>
    <s v="REDEBAN"/>
    <s v="UNO A UNO"/>
    <s v="UNO A UNO"/>
    <s v="EJECUTADO"/>
    <s v="30-05-2025 SE REALIZA LLAMADA AL CLIENTE, SE HABLA CON LA HERMANA DEL SR JAIBER JULIAN LOPEZ MARTINEZ SE VALIDA DIRECCIÓN OK, CANAL OK, DISPONIBILIDAD TOTAL, LLAMAR EL DÍA LA INSTALACIÓN PARA CONFIRMAR VISITA, AVISO EXTERIOR ALTURA APROX 2; TOMACORRIENTE CERCANO: SI; TIENE CABINA DE SEGURIDAD: SI // CONTACTO REALIZADO POR LA APP 03-06 EN COMUNICACIÓN CON EL COMERCIO PARA VALIDAR APERTURA AL  JAIBER JULIAN LOPEZ MARTINEZ / TELEFONO DE CONTACTO: 3222100576, MANIFIESTA RECIBIR EL DÍA DE MAÑANA 04-06-2025 4/6/2025 SE REALIZA INSTALACIÓN DE CORRESPONSAL, SE INSTALAN EQUIPOS CON PRUEBAS EXITOSAS, SE CAPACITA Y SE EVALÚA AL CLIENTE, SE INSTALA PUBLICIDAD COMPLETA, CB QUEDA OPERATIVO. USUARIO SOMOS BANCOLOMBIA ACTIVO"/>
    <s v="ROMERO ROJAS BREIDY JHOHAN"/>
    <s v="SXUZZ136"/>
    <n v="1235338"/>
    <n v="893558"/>
    <s v="984296-241587317561324755886591"/>
    <s v="N/A"/>
    <s v="40 ROLLOS"/>
    <s v="TIPO I"/>
    <s v="TERRESTRE"/>
    <s v="VISITA_TÉCNICA"/>
    <n v="1"/>
    <n v="0"/>
    <n v="75096.394270399993"/>
    <n v="75096.394270399993"/>
    <n v="75096.394270399993"/>
    <m/>
    <m/>
    <m/>
    <m/>
    <m/>
    <m/>
    <m/>
    <m/>
  </r>
  <r>
    <s v="MEDELLIN"/>
    <x v="3"/>
    <x v="3"/>
    <n v="5308"/>
    <s v="TA-25-561223"/>
    <s v="FO-25-854700"/>
    <d v="2025-05-30T00:00:00"/>
    <d v="2025-06-04T00:00:00"/>
    <d v="2025-05-30T00:00:00"/>
    <d v="2025-06-03T00:00:00"/>
    <d v="2025-06-03T00:00:00"/>
    <s v="ANTIOQUIA"/>
    <s v="GIRARDOTA"/>
    <s v="BARRIO SANTA ANA GIRARDOTA 1"/>
    <n v="79627"/>
    <s v="CAMBIO DE RAZON SOCIAL"/>
    <s v="APERTURA"/>
    <s v="REDEBAN"/>
    <s v="UNO A UNO"/>
    <s v="UNO A UNO"/>
    <s v="EJECUTADO"/>
    <s v="30-05-2025 SE REALIZA LLAMADA AL CLIENTE, SE HABLA CON LA SRA ANGELA YANETH BEDOYA JARAMILLOI SE VALIDA DIRECCIÓN OK, CANAL OK, DISPONIBILIDAD TOTAL, LLAMAR EL DÍA LA INSTALACIÓN PARA CONFIRMAR VISITA, AVISO EXTERIOR ALTURA APROX 2 METROS; TOMACORRIENTE CERCANO: SI; TIENE CABINA DE SEGURIDAD: SI // CONTACTO REALIZADO POR LA APP 03-06 SE REALIZA INSTALACIÓN DE CORRESPONSAL POR CAMBIO DE RAZON SOCIAL, SE INSTALAN EQUIPOS CON PRUEBAS EXITOSAS, NO SE CAPACITA Y SE EVALÚA AL CLIENTE, SE INSTALA FLANGGER Y DISPLAY DE HORARIO, EL AVISO YA ESTABA INSTALADO EN BUEN ESTADO, SE REGGRESA EL QUE SE LLEVO A BODEGA, CB QUEDA OPERATIVO. USUARIO SOMOS BANCOLOMBIA ACTIVO"/>
    <s v="MARTINEZ TOVAR OSCAR DAVID"/>
    <s v="SXUZZ153"/>
    <n v="771289"/>
    <s v="N/A"/>
    <n v="940524"/>
    <n v="1239756"/>
    <s v="40 ROLLOS"/>
    <s v="TIPO I"/>
    <s v="TERRESTRE"/>
    <s v="VISITA_TÉCNICA"/>
    <n v="1"/>
    <n v="0"/>
    <n v="75096.394270399993"/>
    <n v="75096.394270399993"/>
    <n v="75096.394270399993"/>
    <m/>
    <m/>
    <m/>
    <m/>
    <m/>
    <m/>
    <m/>
    <m/>
  </r>
  <r>
    <s v="MEDELLIN"/>
    <x v="3"/>
    <x v="3"/>
    <n v="5001"/>
    <s v="TA-25-561224"/>
    <s v="FO-25-854708"/>
    <d v="2025-05-30T00:00:00"/>
    <d v="2025-06-04T00:00:00"/>
    <d v="2025-05-30T00:00:00"/>
    <d v="2025-06-03T00:00:00"/>
    <d v="2025-06-03T00:00:00"/>
    <s v="ANTIOQUIA"/>
    <s v="MEDELLIN"/>
    <s v="BARRIO BELLEN MEDELLIN "/>
    <n v="79669"/>
    <s v="CAMBIO DE RAZON SOCIAL"/>
    <s v="APERTURA"/>
    <s v="REDEBAN"/>
    <s v="UNO A UNO"/>
    <s v="UNO A UNO"/>
    <s v="EJECUTADO"/>
    <s v="30-05-2025 SE REALIZA LLAMADA AL CLIENTE, SE HABLA CON EL SR WALTER ANDRES HERNANDEZ GUERRA SE VALIDA DIRECCIÓN OK, CANAL OK, DISPONIBILIDAD TOTAL, LLAMAR EL DÍA LA INSTALACIÓN PARA CONFIRMAR VISITA, AVISO EXTERIOR ALTURA APROX 3 - 4 METROS; TOMACORRIENTE CERCANO: SI; TIENE CABINA DE SEGURIDAD: SI // CONTACTO REALIZADO POR LA APP 3/6/2025 SE REALIZA INSTALACIÓN DE CORRESPONSAL POR CAMBIO DE RAZON SOCIAL, SE INSTALAN EQUIPOS CON PRUEBAS EXITOSAS, SE CAPACITA Y SE EVALÚA AL CLIENTE, NO SE INSTALA PUBLICIDAD, CB QUEDA OPERATIVO. USUARIO SOMOS BANCOLOMBIA ACTIVO"/>
    <s v="QUINTERO SANCHEZ JUAN SEBASTIAN"/>
    <s v="SXUZZ195"/>
    <n v="772256"/>
    <s v="N/A"/>
    <n v="1239771"/>
    <s v="N/A"/>
    <s v="40 ROLLOS"/>
    <s v="TIPO I"/>
    <s v="TERRESTRE"/>
    <s v="VISITA_TÉCNICA"/>
    <n v="1"/>
    <n v="0"/>
    <n v="75096.394270399993"/>
    <n v="75096.394270399993"/>
    <n v="75096.394270399993"/>
    <m/>
    <m/>
    <m/>
    <m/>
    <m/>
    <m/>
    <m/>
    <m/>
  </r>
  <r>
    <s v="CARTAGENA"/>
    <x v="4"/>
    <x v="4"/>
    <n v="13001"/>
    <s v="TA-25-561225"/>
    <s v="FO-25-854716"/>
    <d v="2025-05-30T00:00:00"/>
    <d v="2025-06-04T00:00:00"/>
    <d v="2025-05-30T00:00:00"/>
    <d v="2025-06-04T00:00:00"/>
    <d v="2025-06-04T00:00:00"/>
    <s v="BOLIVAR"/>
    <s v="CARTAGENA"/>
    <s v="BARRIO LOS ANGELES CARTAGENA DE INDIAS"/>
    <n v="79621"/>
    <s v="CB CRECIMIENTO - NUEVO"/>
    <s v="APERTURA"/>
    <s v="REDEBAN"/>
    <s v="UNO A UNO"/>
    <s v="UNO A UNO"/>
    <s v="EJECUTADO"/>
    <s v="30-05-2025 SE REALIZA LLAMADA AL CLIENTE, SE HABLA CON LA SRA GERALDINE OYOLA MENDOZA SE VALIDA DIRECCIÓN OK, CANAL OK, DISPONIBILIDAD TOTAL, LLAMAR EL DÍA LA INSTALACIÓN PARA CONFIRMAR VISITA, AVISO EXTERIOR ALTURA APROX 1,50 - 2 METROS; TOMACORRIENTE CERCANO: SI; TIENE CABINA DE SEGURIDAD: SI // CONTACTO REALIZADO POR LA APP 04-06 SE REALIZA INSTALACIÓN DE CORRESPONSAL, SE INSTALAN EQUIPOS CON PRUEBAS EXITOSAS, SE CAPACITA Y SE EVALÚA AL CLIENTE, SE INSTALA PUBLICIDAD COMPLETA, CB QUEDA OPERATIVO. USUARIO SOMOS BANCOLOMBIA ACTIVO"/>
    <s v="CANEDO HERRERA ALEXANDER"/>
    <s v="SXUZZ147"/>
    <n v="791031"/>
    <s v="N/A"/>
    <n v="529616"/>
    <s v="N/A"/>
    <s v="40 ROLLOS"/>
    <s v="TIPO I"/>
    <s v="TERRESTRE"/>
    <s v="VISITA_TÉCNICA"/>
    <n v="1"/>
    <n v="0"/>
    <n v="75096.394270399993"/>
    <n v="75096.394270399993"/>
    <n v="75096.394270399993"/>
    <m/>
    <m/>
    <m/>
    <m/>
    <m/>
    <m/>
    <m/>
    <m/>
  </r>
  <r>
    <s v="TUNJA"/>
    <x v="1"/>
    <x v="1"/>
    <n v="15759"/>
    <s v="TA-25-561226"/>
    <s v="FO-25-854724"/>
    <d v="2025-05-30T00:00:00"/>
    <d v="2025-06-04T00:00:00"/>
    <d v="2025-05-30T00:00:00"/>
    <d v="2025-06-05T00:00:00"/>
    <d v="2025-06-05T00:00:00"/>
    <s v="BOYACA"/>
    <s v="SOGAMOSO"/>
    <s v="BARRIO LA PRADERA SOGAMOSO  3"/>
    <n v="79655"/>
    <s v="CB CRECIMIENTO - NUEVO"/>
    <s v="APERTURA"/>
    <s v="REDEBAN"/>
    <s v="UNO A UNO"/>
    <s v="UNO A UNO"/>
    <s v="EJECUTADO"/>
    <s v="30-05-2025 SE REALIZA LLAMADA AL CLIENTE, SE HABLA CON LA SRA LADIS ESPERANZA SOSA AMAROI SE VALIDA DIRECCIÓN OK, CANAL OK, DISPONIBILIDAD TOTAL, LLAMAR EL DÍA LA INSTALACIÓN PARA CONFIRMAR VISITA, AVISO EXTERIOR ALTURA APROX 3 METROS; TOMACORRIENTE CERCANO: SI; TIENE CABINA DE SEGURIDAD: NO // CONTACTO REALIZADO POR LA APP 3/6/2025 SE VISITA COMERCIO ,LA  INSTALACIÓN EL DIA DE HOY ES FALLIDA COMERCIO SIN COMUNICACION  RED DE INTERNET ,EL USUARIO INDICA QUE SE COMUNICARA CON EL PROVEDOR DEL INTERNET PARA QUE HABILITE LA  RED DE COMUNICACIÓN EN EL COMERCIO A INSTALAR , SE REPROGRAMA VISITA PARA EL DIA JUEVES 05 DE JUNIO DEL 2025 INDICA QUE PARA ESE DIA TENDRIA LISTO EL PUNTO DE INTERNET 5/6/2025 SE REALIZA INSTALACIÓN DE CORRESPONSAL, SE INSTALAN EQUIPOS CON PRUEBAS EXITOSAS, SE CAPACITA Y SE EVALÚA AL CLIENTE, SE INSTALA PUBLICIDAD COMPLETA, CB QUEDA OPERATIVO. USUARIO SOMOS BANCOLOMBIA ACTIVO"/>
    <s v="ALVARADO MORENO CRISTHIAN"/>
    <s v="SXUZZ181"/>
    <n v="793119"/>
    <s v="N/A"/>
    <n v="905615"/>
    <s v="N/A"/>
    <s v="40 ROLLOS"/>
    <s v="TIPO II"/>
    <s v="TERRESTRE"/>
    <s v="VISITA_TÉCNICA"/>
    <n v="1"/>
    <n v="0"/>
    <n v="163813.69572160003"/>
    <n v="140395.6348884"/>
    <n v="163813.69572160003"/>
    <m/>
    <m/>
    <m/>
    <m/>
    <m/>
    <m/>
    <m/>
    <m/>
  </r>
  <r>
    <s v="MEDELLIN"/>
    <x v="3"/>
    <x v="3"/>
    <n v="5088"/>
    <s v="TA-25-561227"/>
    <s v="FO-25-854727"/>
    <d v="2025-05-30T00:00:00"/>
    <d v="2025-06-04T00:00:00"/>
    <d v="2025-05-30T00:00:00"/>
    <d v="2025-06-03T00:00:00"/>
    <d v="2025-06-03T00:00:00"/>
    <s v="ANTIOQUIA"/>
    <s v="BELLO"/>
    <s v="BARRIO BELLO BELLO 24 "/>
    <n v="79660"/>
    <s v="CB CRECIMIENTO - NUEVO"/>
    <s v="APERTURA"/>
    <s v="REDEBAN"/>
    <s v="UNO A UNO"/>
    <s v="UNO A UNO"/>
    <s v="EJECUTADO"/>
    <s v="30-05-2025 SE REALIZA LLAMADA AL CLIENTE, SE HABLA CON LA SRA JULIANA HOLGUIN BEDOYA SE VALIDA DIRECCIÓN OK, CANAL OK, DISPONIBILIDAD TOTAL, LLAMAR EL DÍA LA INSTALACIÓN PARA CONFIRMAR VISITA, AVISO EXTERIOR ALTURA APROX CLIENTE NO TIENE CONOCIMIENTO DE MEDIDAS; TOMACORRIENTE CERCANO: SI; TIENE CABINA DE SEGURIDAD: SI // CONTACTO REALIZADO POR LA APP 3/6/2025 SE REALIZA INSTALACIÓN DE CORRESPONSAL, SE INSTALAN EQUIPOS CON PRUEBAS EXITOSAS, SE CAPACITA Y SE EVALÚA AL CLIENTE, SE INSTALA PUBLICIDAD COMPLETA, CB QUEDA OPERATIVO. USUARIO SOMOS BANCOLOMBIA ACTIVO"/>
    <m/>
    <s v="SXUZZ186"/>
    <n v="929521"/>
    <s v="N/A"/>
    <n v="1239599"/>
    <s v="N/A"/>
    <s v="40 ROLLOS"/>
    <s v="TIPO I"/>
    <s v="TERRESTRE"/>
    <s v="VISITA_TÉCNICA"/>
    <n v="1"/>
    <n v="0"/>
    <n v="75096.394270399993"/>
    <n v="75096.394270399993"/>
    <n v="75096.394270399993"/>
    <m/>
    <m/>
    <m/>
    <m/>
    <m/>
    <m/>
    <m/>
    <m/>
  </r>
  <r>
    <s v="VILLAVICENCIO"/>
    <x v="2"/>
    <x v="2"/>
    <n v="50001"/>
    <s v="TA-25-561228"/>
    <s v="FO-25-854731"/>
    <d v="2025-05-30T00:00:00"/>
    <d v="2025-06-04T00:00:00"/>
    <d v="2025-05-30T00:00:00"/>
    <d v="2025-06-03T00:00:00"/>
    <d v="2025-06-03T00:00:00"/>
    <s v="META"/>
    <s v="VILLAVICENCIO"/>
    <s v="BARRIO VILLA DEL ORIENTE VILLAVICENCIO"/>
    <n v="79664"/>
    <s v="CB CRECIMIENTO - NUEVO"/>
    <s v="APERTURA"/>
    <s v="REDEBAN"/>
    <s v="UNO A UNO"/>
    <s v="UNO A UNO"/>
    <s v="EJECUTADO"/>
    <s v="30-05-2025 SE REALIZA LLAMADA AL CLIENTE, SE HABLA CON LA SRA MARIA MELIDA FORERO DIOSA SE VALIDA DIRECCIÓN OK, CANAL OK, DISPONIBILIDAD TOTAL, LLAMAR EL DÍA LA INSTALACIÓN PARA CONFIRMAR VISITA, AVISO EXTERIOR ALTURA APROX 1,20 METROS; TOMACORRIENTE CERCANO: SI; TIENE CABINA DE SEGURIDAD: SI // CONTACTO REALIZADO POR LA APP 3/6/2025 SE REALIZA INSTALACIÓN DE CORRESPONSAL, SE INSTALAN EQUIPOS CON PRUEBAS EXITOSAS, SE CAPACITA Y SE EVALÚA AL CLIENTE, SE INSTALA PUBLICIDAD COMPLETA, CB QUEDA OPERATIVO. USUARIO SOMOS BANCOLOMBIA ACTIVO"/>
    <s v="ROZO JIMENEZ EDGAR ARMANDO"/>
    <s v="SXUZZ190"/>
    <n v="750929"/>
    <s v="N/A"/>
    <n v="906002"/>
    <s v="N/A"/>
    <s v="40 ROLLOS"/>
    <s v="TIPO I"/>
    <s v="TERRESTRE"/>
    <s v="VISITA_TÉCNICA"/>
    <n v="1"/>
    <n v="0"/>
    <n v="75096.394270399993"/>
    <n v="75096.394270399993"/>
    <n v="75096.394270399993"/>
    <m/>
    <m/>
    <m/>
    <m/>
    <m/>
    <m/>
    <m/>
    <m/>
  </r>
  <r>
    <s v="VILLAVICENCIO"/>
    <x v="2"/>
    <x v="2"/>
    <n v="50001"/>
    <s v="TA-25-561229"/>
    <s v="FO-25-854737"/>
    <d v="2025-05-30T00:00:00"/>
    <d v="2025-06-04T00:00:00"/>
    <d v="2025-05-30T00:00:00"/>
    <d v="2025-06-03T00:00:00"/>
    <d v="2025-06-03T00:00:00"/>
    <s v="META"/>
    <s v="VILLAVICENCIO"/>
    <s v="BARRIO ESTERO VILLAVICENCIO 17"/>
    <n v="79663"/>
    <s v="CB CRECIMIENTO - NUEVO"/>
    <s v="APERTURA"/>
    <s v="REDEBAN"/>
    <s v="UNO A UNO"/>
    <s v="UNO A UNO"/>
    <s v="EJECUTADO"/>
    <s v="30-05 SE REALIZA LLAMADA AL CLIENTE, SE HABLA CON EL SR FABIO NELSON CASTAÑEDA OSORIO SE VALIDA DIRECCIÓN OK, CANAL OK, DISPONIBILIDAD TOTAL, LLAMAR EL DÍA LA INSTALACIÓN PARA CONFIRMAR VISITA, AVISO EXTERIOR ALTURA APROX DONDE EL TECNICO LO VEA CONVENIENTE METROS; TOMACORRIENTE CERCANO: SI; TIENE CABINA DE SEGURIDAD: SI 03-06 SE REALIZA INSTALACIÓN DE CORRESPONSAL, SE INSTALAN EQUIPOS CON PRUEBAS EXITOSAS, SE CAPACITA Y SE EVALÚA AL CLIENTE, SE INSTALA PUBLICIDAD COMPLETA, CB QUEDA OPERATIVO. USUARIO SOMOS BANCOLOMBIA ACTIVO"/>
    <s v="ROZO JIMENEZ EDGAR ARMANDO"/>
    <s v="SXUZZ189"/>
    <n v="930615"/>
    <s v="N/A"/>
    <n v="770645"/>
    <s v="N/A"/>
    <s v="40 ROLLOS"/>
    <s v="TIPO I"/>
    <s v="TERRESTRE"/>
    <s v="VISITA_TÉCNICA"/>
    <n v="1"/>
    <n v="0"/>
    <n v="75096.394270399993"/>
    <n v="75096.394270399993"/>
    <n v="75096.394270399993"/>
    <m/>
    <m/>
    <m/>
    <m/>
    <m/>
    <m/>
    <m/>
    <m/>
  </r>
  <r>
    <s v="BOGOTA"/>
    <x v="5"/>
    <x v="5"/>
    <n v="25290"/>
    <s v="TA-25-561230"/>
    <s v="FO-25-874199"/>
    <d v="2025-05-30T00:00:00"/>
    <d v="2025-06-04T00:00:00"/>
    <d v="2025-05-30T00:00:00"/>
    <d v="2025-06-04T00:00:00"/>
    <d v="2025-06-04T00:00:00"/>
    <s v="CUNDINAMARCA"/>
    <s v="FUSAGASUGA"/>
    <s v="BARRIO ACROPOLIS FUSAGUSUGA"/>
    <n v="79636"/>
    <s v="CB CRECIMIENTO - NUEVO"/>
    <s v="APERTURA"/>
    <s v="REDEBAN"/>
    <s v="UNO A UNO"/>
    <s v="UNO A UNO"/>
    <s v="EJECUTADO"/>
    <s v="30-05 SE REALIZA LLAMADA AL CLIENTE, SE HABLA CON EL SR HAROLD ALONSO RAMIREZ PERALTA, SE VALIDA DIRECCIÓN OK, CANAL OK, DISPONIBILIDAD TOTAL, LLAMAR EL DÍA LA INSTALACIÓN PARA CONFIRMAR VISITA, AVISO EXTERIOR ALTURA APROX DONDE EL TECNICO LO VEA CONVENIENTE METROS; TOMACORRIENTE CERCANO: SI; TIENE CABINA DE SEGURIDAD: SI 4/6/2025 SE REALIZA INSTALACIÓN DE CORRESPONSAL, SE INSTALAN EQUIPOS CON PRUEBAS EXITOSAS, SE CAPACITA Y SE EVALÚA AL CLIENTE, SE INSTALA PUBLICIDAD COMPLETA, CB QUEDA OPERATIVO. USUARIO SOMOS BANCOLOMBIA ACTIVO"/>
    <s v="CORTES VELANDIA MIGUEL ANGEL"/>
    <s v="SXUZZ162"/>
    <n v="991083"/>
    <s v="N/A"/>
    <n v="941150"/>
    <s v="N/A"/>
    <s v="40 ROLLOS"/>
    <s v="TIPO II"/>
    <s v="TERRESTRE"/>
    <s v="VISITA_TÉCNICA"/>
    <n v="1"/>
    <n v="0"/>
    <n v="163813.69572160003"/>
    <n v="140395.6348884"/>
    <n v="163813.69572160003"/>
    <m/>
    <m/>
    <m/>
    <m/>
    <m/>
    <m/>
    <m/>
    <m/>
  </r>
  <r>
    <s v="TUNJA"/>
    <x v="1"/>
    <x v="1"/>
    <n v="68385"/>
    <s v="TA-25-561231"/>
    <s v="FO-25-854747"/>
    <d v="2025-05-30T00:00:00"/>
    <d v="2025-06-04T00:00:00"/>
    <d v="2025-05-30T00:00:00"/>
    <d v="2025-06-04T00:00:00"/>
    <d v="2025-06-04T00:00:00"/>
    <s v="SANTANDER"/>
    <s v="LANDAZURI"/>
    <s v="BARRIO LA INDIA LANDAZURI"/>
    <n v="79641"/>
    <s v="CB CRECIMIENTO - NUEVO"/>
    <s v="APERTURA"/>
    <s v="REDEBAN"/>
    <s v="UNO A UNO"/>
    <s v="UNO A UNO"/>
    <s v="EJECUTADO"/>
    <s v="30-05 SE REALIZA LLAMADA AL CLIENTE, SE HABLA CON LA SRA ELIANA MARIA MENA LEAL SE VALIDA DIRECCIÓN OK, CANAL OK, DISPONIBILIDAD TOTAL, LLAMAR EL DÍA LA INSTALACIÓN PARA CONFIRMAR VISITA, AVISO EXTERIOR ALTURA APROX 3 METROS; TOMACORRIENTE CERCANO: SI; TIENE CABINA DE SEGURIDAD: NO 4/6/2025 SE REALIZA INSTALACIÓN DE CORRESPONSAL, SE INSTALAN EQUIPOS CON PRUEBAS EXITOSAS, SE CAPACITA Y SE EVALÚA AL CLIENTE, SE INSTALA PUBLICIDAD COMPLETA, CB QUEDA OPERATIVO. USUARIO SOMOS BANCOLOMBIA ACTIVO"/>
    <s v="REYES RAMIREZ DIEGO ALEXANDER"/>
    <s v="SXUZZ167"/>
    <n v="1036960"/>
    <s v="N/A"/>
    <n v="997338"/>
    <s v="N/A"/>
    <s v="40 ROLLOS"/>
    <s v="TIPO III"/>
    <s v="TERRESTRE"/>
    <s v="VISITA_TÉCNICA"/>
    <n v="1"/>
    <n v="0"/>
    <n v="275728.78077800001"/>
    <n v="196536.5258152"/>
    <n v="275728.78077800001"/>
    <m/>
    <m/>
    <m/>
    <m/>
    <m/>
    <m/>
    <m/>
    <m/>
  </r>
  <r>
    <s v="CUCUTA"/>
    <x v="1"/>
    <x v="1"/>
    <n v="54518"/>
    <s v="TA-25-561232"/>
    <s v="FO-25-854750"/>
    <d v="2025-05-30T00:00:00"/>
    <d v="2025-06-04T00:00:00"/>
    <d v="2025-05-30T00:00:00"/>
    <d v="2025-06-04T00:00:00"/>
    <d v="2025-06-04T00:00:00"/>
    <s v="NORTE DE SANTANDER"/>
    <s v="PAMPLONA"/>
    <s v="BARRIO GALAN PAMPLONA 2"/>
    <n v="79646"/>
    <s v="CB CRECIMIENTO - NUEVO"/>
    <s v="APERTURA"/>
    <s v="REDEBAN"/>
    <s v="UNO A UNO"/>
    <s v="UNO A UNO"/>
    <s v="EJECUTADO"/>
    <s v="30-05 SE REALIZA LLAMADA AL CLIENTE, SE HABLA CON LA SRA YESSICA PAOLA ORDÓÑEZ VELAZCO, SE VALIDA DIRECCIÓN OK, CANAL OK, DISPONIBILIDAD TOTAL, LLAMAR EL DÍA LA INSTALACIÓN PARA CONFIRMAR VISITA, AVISO EXTERIOR ALTURA APROX DONDE EL TECNICO LO VEA CONVENIENTE METROS; TOMACORRIENTE CERCANO: SI; TIENE CABINA DE SEGURIDAD: NO 4/6/2025 SE REALIZA INSTALACIÓN DE CORRESPONSAL, SE INSTALAN EQUIPOS CON PRUEBAS EXITOSAS, SE CAPACITA Y SE EVALÚA AL CLIENTE, SE INSTALA PUBLICIDAD COMPLETA, CB QUEDA OPERATIVO. USUARIO SOMOS BANCOLOMBIA ACTIVO"/>
    <s v="NARANJO AFANADOR RUBEN JESUS"/>
    <s v="SXUZZ172"/>
    <n v="763376"/>
    <n v="1173852"/>
    <n v="1145445"/>
    <s v="N/A"/>
    <s v="40 ROLLOS"/>
    <s v="TIPO III"/>
    <s v="TERRESTRE"/>
    <s v="VISITA_TÉCNICA"/>
    <n v="1"/>
    <n v="0"/>
    <n v="275728.78077800001"/>
    <n v="196536.5258152"/>
    <n v="275728.78077800001"/>
    <m/>
    <m/>
    <m/>
    <m/>
    <m/>
    <m/>
    <m/>
    <m/>
  </r>
  <r>
    <s v="MEDELLIN"/>
    <x v="3"/>
    <x v="3"/>
    <n v="5036"/>
    <s v="TA-25-561233"/>
    <s v="FO-25-854754"/>
    <d v="2025-05-30T00:00:00"/>
    <d v="2025-06-04T00:00:00"/>
    <d v="2025-05-30T00:00:00"/>
    <d v="2025-06-04T00:00:00"/>
    <d v="2025-06-04T00:00:00"/>
    <s v="ANTIOQUIA"/>
    <s v="ANGELOPOLIS"/>
    <s v="BRRIO ANGELOPOLIS ANTIOQUIA, CERCA LA ESTACION ANGELOPOLIS"/>
    <n v="79635"/>
    <s v="CB CRECIMIENTO - NUEVO"/>
    <s v="APERTURA"/>
    <s v="REDEBAN"/>
    <s v="UNO A UNO"/>
    <s v="UNO A UNO"/>
    <s v="EJECUTADO"/>
    <s v="30-05 SE REALIZA LLAMADA AL CLIENTE, SE HABLA CON LA SRA ANGELA TATIANA MONCADA PARRA, SE VALIDA DIRECCIÓN OK, CANAL OK, DISPONIBILIDAD TOTAL, LLAMAR EL DÍA LA INSTALACIÓN PARA CONFIRMAR VISITA, AVISO EXTERIOR ALTURA APROX 1,20  METROS; TOMACORRIENTE CERCANO: SI; TIENE CABINA DE SEGURIDAD: NO 4/6/2025 SE REALIZA INSTALACIÓN DE CORRESPONSAL, SE INSTALAN EQUIPOS CON PRUEBAS EXITOSAS, SE CAPACITA Y SE EVALÚA AL CLIENTE, SE INSTALA PUBLICIDAD COMPLETA, CB QUEDA OPERATIVO. USUARIO SOMOS BANCOLOMBIA ACTIVO"/>
    <s v="CASTAÑEDA PALACIO CARLOS FELIPE"/>
    <s v="SXUZZ161"/>
    <n v="960504"/>
    <s v="N/A"/>
    <n v="789543"/>
    <s v="N/A"/>
    <s v="40 ROLLOS"/>
    <s v="TIPO II"/>
    <s v="TERRESTRE"/>
    <s v="VISITA_TÉCNICA"/>
    <n v="1"/>
    <n v="0"/>
    <n v="163813.69572160003"/>
    <n v="140395.6348884"/>
    <n v="163813.69572160003"/>
    <m/>
    <m/>
    <m/>
    <m/>
    <m/>
    <m/>
    <m/>
    <m/>
  </r>
  <r>
    <s v="CALI"/>
    <x v="0"/>
    <x v="0"/>
    <n v="76001"/>
    <s v="TA-25-561234"/>
    <s v="FO-25-854758"/>
    <d v="2025-05-30T00:00:00"/>
    <d v="2025-06-04T00:00:00"/>
    <d v="2025-05-30T00:00:00"/>
    <d v="2025-06-03T00:00:00"/>
    <d v="2025-06-03T00:00:00"/>
    <s v="VALLE DEL CAUCA"/>
    <s v="CALI"/>
    <s v="BARRIO AGUA BLANCA CALI"/>
    <n v="79617"/>
    <s v="CB CRECIMIENTO - NUEVO"/>
    <s v="APERTURA"/>
    <s v="REDEBAN"/>
    <s v="UNO A UNO"/>
    <s v="UNO A UNO"/>
    <s v="EJECUTADO"/>
    <s v="30-05 SE REALIZA LLAMADA AL CLIENTE, SE HABLA CON LA SRA LIZETH MARIANA GALINDO ORTIZ, SE VALIDA DIRECCIÓN OK, CANAL OK, DISPONIBILIDAD TOTAL, LLAMAR EL DÍA LA INSTALACIÓN PARA CONFIRMAR VISITA, AVISO EXTERIOR ALTURA APROX DONDE EL TECNICO LO VEA CONVENIENTE   METROS; TOMACORRIENTE CERCANO: SI; TIENE CABINA DE SEGURIDAD: NO 03-06 SE REALIZA INSTALACIÓN DE CORRESPONSAL, SE INSTALAN EQUIPOS CON PRUEBAS EXITOSAS, SE CAPACITA Y SE EVALÚA AL CLIENTE, SE INSTALA PUBLICIDAD COMPLETA, CB QUEDA OPERATIVO. USUARIO SOMOS BANCOLOMBIA ACTIVO"/>
    <s v="MONTERO MUESES GIAN CARLO"/>
    <s v="SXUZZ143"/>
    <n v="1171539"/>
    <s v="N/A"/>
    <n v="549981"/>
    <s v="N/A"/>
    <s v="40 ROLLOS"/>
    <s v="TIPO I"/>
    <s v="TERRESTRE"/>
    <s v="VISITA_TÉCNICA"/>
    <n v="1"/>
    <n v="0"/>
    <n v="75096.394270399993"/>
    <n v="75096.394270399993"/>
    <n v="75096.394270399993"/>
    <m/>
    <m/>
    <m/>
    <m/>
    <m/>
    <m/>
    <m/>
    <m/>
  </r>
  <r>
    <s v="MEDELLIN"/>
    <x v="3"/>
    <x v="3"/>
    <n v="5001"/>
    <s v="TA-25-561248"/>
    <s v="FO-25-854843"/>
    <d v="2025-05-30T00:00:00"/>
    <d v="2025-06-04T00:00:00"/>
    <d v="2025-05-30T00:00:00"/>
    <d v="2025-06-03T00:00:00"/>
    <d v="2025-06-03T00:00:00"/>
    <s v="ANTIOQUIA"/>
    <s v="MEDELLIN"/>
    <s v="BARRIO LAURELES MEDELLIN 20"/>
    <n v="79673"/>
    <s v="CB CRECIMIENTO - NUEVO"/>
    <s v="APERTURA"/>
    <s v="REDEBAN"/>
    <s v="UNO A UNO"/>
    <s v="UNO A UNO"/>
    <s v="EJECUTADO"/>
    <s v="30-05 SE REALIZA LLAMADA AL CLIENTE, SE HABLA CON LA SR ANDRES FELIPE GALVIS ESPINOSA  SE VALIDA DIRECCIÓN OK, CANAL OK, DISPONIBILIDAD TOTAL, LLAMAR EL DÍA LA INSTALACIÓN PARA CONFIRMAR VISITA, AVISO EXTERIOR ALTURA APROX 2.50  METROS; TOMACORRIENTE CERCANO: SI; TIENE CABINA DE SEGURIDAD: NO 3/6/2025 SE REALIZA INSTALACIÓN DE CORRESPONSAL, SE INSTALAN EQUIPOS CON PRUEBAS EXITOSAS, SE CAPACITA Y SE EVALÚA AL CLIENTE, SE INSTALA PUBLICIDAD COMPLETA, CB QUEDA OPERATIVO. USUARIO SOMOS BANCOLOMBIA ACTIVO"/>
    <s v="BADEL ACUÑA LUIS ALBERTO"/>
    <s v="SXUZZ199"/>
    <n v="1051975"/>
    <s v="N/A"/>
    <n v="1239605"/>
    <s v="N/A"/>
    <s v="40 ROLLOS"/>
    <s v="TIPO I"/>
    <s v="TERRESTRE"/>
    <s v="VISITA_TÉCNICA"/>
    <n v="1"/>
    <n v="0"/>
    <n v="75096.394270399993"/>
    <n v="75096.394270399993"/>
    <n v="75096.394270399993"/>
    <m/>
    <m/>
    <m/>
    <m/>
    <m/>
    <m/>
    <m/>
    <m/>
  </r>
  <r>
    <s v="BOGOTA"/>
    <x v="5"/>
    <x v="5"/>
    <n v="11001"/>
    <s v="TA-25-561250"/>
    <s v="FO-25-854848"/>
    <d v="2025-05-30T00:00:00"/>
    <d v="2025-06-04T00:00:00"/>
    <d v="2025-05-30T00:00:00"/>
    <d v="2025-06-03T00:00:00"/>
    <d v="2025-06-03T00:00:00"/>
    <s v="CUNDINAMARCA"/>
    <s v="BOGOTA"/>
    <s v="BARRIO PUENTE ARANDA BOGOTA 8"/>
    <n v="79604"/>
    <s v="CB CRECIMIENTO - NUEVO"/>
    <s v="APERTURA"/>
    <s v="REDEBAN"/>
    <s v="UNO A UNO"/>
    <s v="UNO A UNO"/>
    <s v="EJECUTADO"/>
    <s v="30-05 SE REALIZA LLAMADA AL CLIENTE, SE HABLA CON LA SRA SONIA MARCELA GARCIA PINEDA SE VALIDA DIRECCIÓN OK, CANAL OK, DISPONIBILIDAD TOTAL, LLAMAR EL DÍA LA INSTALACIÓN PARA CONFIRMAR VISITA, AVISO EXTERIOR ALTURA APROX 3 METROS; TOMACORRIENTE CERCANO: SI; TIENE CABINA DE SEGURIDAD: SI 3/6/2025 SE REALIZA INSTALACIÓN DE CORRESPONSAL, SE INSTALAN EQUIPOS CON PRUEBAS EXITOSAS, SE CAPACITA Y SE EVALÚA AL CLIENTE, SE INSTALA PUBLICIDAD COMPLETA, CB QUEDA OPERATIVO. USUARIO SOMOS BANCOLOMBIA ACTIVO"/>
    <s v="GALINDO ROJAS LUIS FELIPE"/>
    <s v="SXUZZ130"/>
    <n v="761448"/>
    <s v="N/A"/>
    <n v="1103440"/>
    <s v="N/A"/>
    <s v="40 ROLLOS"/>
    <s v="TIPO I"/>
    <s v="TERRESTRE"/>
    <s v="VISITA_TÉCNICA"/>
    <n v="1"/>
    <n v="0"/>
    <n v="75096.394270399993"/>
    <n v="75096.394270399993"/>
    <n v="75096.394270399993"/>
    <m/>
    <m/>
    <m/>
    <m/>
    <m/>
    <m/>
    <m/>
    <m/>
  </r>
  <r>
    <s v="MEDELLIN"/>
    <x v="3"/>
    <x v="3"/>
    <n v="5079"/>
    <s v="TA-25-561252"/>
    <s v="FO-25-854857"/>
    <d v="2025-05-30T00:00:00"/>
    <d v="2025-06-04T00:00:00"/>
    <d v="2025-05-30T00:00:00"/>
    <d v="2025-06-09T00:00:00"/>
    <d v="2025-06-09T00:00:00"/>
    <s v="ANTIOQUIA"/>
    <s v="BARBOSA"/>
    <s v="BARRIO BARBOSA AUTOPISTA BARBOSA"/>
    <n v="79623"/>
    <s v="CB CRECIMIENTO - NUEVO"/>
    <s v="APERTURA"/>
    <s v="REDEBAN"/>
    <s v="UNO A UNO"/>
    <s v="UNO A UNO"/>
    <s v="EJECUTADO"/>
    <s v="30-05 SE REALIZA LLAMADA AL CLIENTE, SE HABLA CON LA SRA LIZETH MARIANA GALINDO ORTIZ, SE VALIDA DIRECCIÓN OK, CANAL OK, DISPONIBILIDAD TOTAL, LLAMAR EL DÍA LA INSTALACIÓN PARA CONFIRMAR VISITA, AVISO EXTERIOR ALTURA APROX DONDE EL TECNICO LO VEA CONVENIENTE   METROS; TOMACORRIENTE CERCANO: SI; TIENE CABINA DE SEGURIDAD: NO 4/6/2025 LLEGAMOS A SITIO ENCONTRANDO OTRO PUNTO CERCANO A 30 METROS CODIGO 49691 PTM BARBOSA DROGUERÍA SE ESCALA CASO POR CERCANÍA DE 2 PUNTOS UNO DE AGREGADOR Y OTRO UNO A UNO. 05-06 ENTIDAD APRUEBA INSTALACIÓN 9/6/2025 SE REALIZA INSTALACIÓN DE CORRESPONSAL, SE INSTALAN EQUIPOS CON PRUEBAS EXITOSAS, SE CAPACITA Y SE EVALÚA AL CLIENTE, SE INSTALA PUBLICIDAD COMPLETA, CB QUEDA OPERATIVO. PLATAFORMA SOMOS BANCOLOMBIA CON CORREO ERRÓNEO, SE CAPACITA CON USUARIO DE PRUEBA "/>
    <s v="BADEL ACUÑA LUIS ALBERTO"/>
    <s v="SXUZZ149"/>
    <n v="1173964"/>
    <s v="N/A"/>
    <n v="529350"/>
    <s v="N/A"/>
    <s v="40 ROLLOS"/>
    <s v="TIPO II"/>
    <s v="TERRESTRE"/>
    <s v="VISITA_TÉCNICA"/>
    <n v="1"/>
    <n v="0"/>
    <n v="163813.69572160003"/>
    <n v="140395.6348884"/>
    <n v="163813.69572160003"/>
    <m/>
    <m/>
    <m/>
    <m/>
    <m/>
    <m/>
    <m/>
    <m/>
  </r>
  <r>
    <s v="CALI"/>
    <x v="0"/>
    <x v="0"/>
    <n v="76036"/>
    <s v="TA-25-561253"/>
    <s v="FO-25-854861"/>
    <d v="2025-05-30T00:00:00"/>
    <d v="2025-06-04T00:00:00"/>
    <d v="2025-05-30T00:00:00"/>
    <d v="2025-06-04T00:00:00"/>
    <d v="2025-06-04T00:00:00"/>
    <s v="VALLE DEL CAUCA"/>
    <s v="ANDALUCIA"/>
    <s v="BARRIO CENTRO ANDALUCIA  7"/>
    <n v="79594"/>
    <s v="CB CRECIMIENTO - NUEVO"/>
    <s v="APERTURA"/>
    <s v="REDEBAN"/>
    <s v="UNO A UNO"/>
    <s v="UNO A UNO"/>
    <s v="EJECUTADO"/>
    <s v="30-05 SE REALIZA LLAMADA AL CLIENTE, SE HABLA CON LA SRA MARIA ELCY ROMAN MILLAN, SE VALIDA DIRECCIÓN OK, CANAL OK, DISPONIBILIDAD TOTAL, LLAMAR EL DÍA LA INSTALACIÓN PARA CONFIRMAR VISITA, AVISO EXTERIOR ALTURA APROX DONDE EL TECNICO LO VEA CONVENIENTE METROS; TOMACORRIENTE CERCANO: SI; TIENE CABINA DE SEGURIDAD: SI 4/6/2025 SE REALIZA INSTALACIÓN DE CORRESPONSAL, SE INSTALAN EQUIPOS CON PRUEBAS EXITOSAS, SE CAPACITA Y SE EVALÚA AL CLIENTE, SE INSTALA PUBLICIDAD COMPLETA, CB QUEDA OPERATIVO. USUARIO SOMOS BANCOLOMBIA ACTIVO"/>
    <s v="MONTERO MUESES GIAN CARLO"/>
    <s v="SXUZZ120"/>
    <n v="1030999"/>
    <s v="N/A"/>
    <n v="749614"/>
    <s v="N/A"/>
    <s v="40 ROLLOS"/>
    <s v="TIPO II"/>
    <s v="TERRESTRE"/>
    <s v="VISITA_TÉCNICA"/>
    <n v="1"/>
    <n v="0"/>
    <n v="163813.69572160003"/>
    <n v="140395.6348884"/>
    <n v="163813.69572160003"/>
    <m/>
    <m/>
    <m/>
    <m/>
    <m/>
    <m/>
    <m/>
    <m/>
  </r>
  <r>
    <s v="PEREIRA"/>
    <x v="0"/>
    <x v="6"/>
    <n v="66001"/>
    <s v="TA-25-561255"/>
    <s v="FO-25-854870"/>
    <d v="2025-05-30T00:00:00"/>
    <d v="2025-06-04T00:00:00"/>
    <d v="2025-05-30T00:00:00"/>
    <d v="2025-06-03T00:00:00"/>
    <d v="2025-06-03T00:00:00"/>
    <s v="RISARALDA"/>
    <s v="PEREIRA"/>
    <s v="BARRIO CUBA PEREIRA 12"/>
    <n v="79648"/>
    <s v="CB CRECIMIENTO - NUEVO"/>
    <s v="APERTURA"/>
    <s v="REDEBAN"/>
    <s v="UNO A UNO"/>
    <s v="UNO A UNO"/>
    <s v="EJECUTADO"/>
    <s v="30-05 SE REALIZA LLAMADA AL CLIENTE, SE HABLA CON LA SRA LUZ ELENA QUINTERO RAMIREZ, SE VALIDA DIRECCIÓN OK, CANAL OK, DISPONIBILIDAD TOTAL, LLAMAR EL DÍA LA INSTALACIÓN PARA CONFIRMAR VISITA, AVISO EXTERIOR ALTURA APROX DONDE EL TECNICO LO VEA CONVENIENTE METROS; TOMACORRIENTE CERCANO: SI; TIENE CABINA DE SEGURIDAD: NO 3/6/2025 SE REALIZA INSTALACIÓN DE CORRESPONSAL, SE INSTALAN EQUIPOS CON PRUEBAS EXITOSAS, SE CAPACITA Y SE EVALÚA AL CLIENTE, SE INSTALA PUBLICIDAD COMPLETA, CB QUEDA OPERATIVO. USUARIO SOMOS BANCOLOMBIA ACTIVO"/>
    <s v="ARROYAVE CANO MANUEL GUILLERMO"/>
    <s v="SXUZZ174"/>
    <n v="975259"/>
    <s v="N/A"/>
    <n v="1217510"/>
    <s v="N/A"/>
    <s v="40 ROLLOS"/>
    <s v="TIPO I"/>
    <s v="TERRESTRE"/>
    <s v="VISITA_TÉCNICA"/>
    <n v="1"/>
    <n v="0"/>
    <n v="75096.394270399993"/>
    <n v="75096.394270399993"/>
    <n v="75096.394270399993"/>
    <m/>
    <m/>
    <m/>
    <m/>
    <m/>
    <m/>
    <m/>
    <m/>
  </r>
  <r>
    <s v="BOGOTA"/>
    <x v="5"/>
    <x v="5"/>
    <n v="25754"/>
    <s v="TA-25-561598"/>
    <s v="FO-25-856006"/>
    <d v="2025-05-30T00:00:00"/>
    <d v="2025-06-04T00:00:00"/>
    <d v="2025-05-30T00:00:00"/>
    <d v="2025-06-04T00:00:00"/>
    <d v="2025-06-04T00:00:00"/>
    <s v="CUNDINAMARCA"/>
    <s v="SOACHA"/>
    <s v="BARRIO SAN MATEO SOACHA SOACHA  2"/>
    <n v="79653"/>
    <s v="CB CRECIMIENTO - NUEVO"/>
    <s v="APERTURA"/>
    <s v="REDEBAN"/>
    <s v="UNO A UNO"/>
    <s v="UNO A UNO"/>
    <s v="EJECUTADO"/>
    <s v="30-05 SE REALIZA LLAMADA AL CLIENTE, SE HABLA CON LA SRA MARIA ALEJANDRA CAMARGO TRIANA, SE VALIDA DIRECCIÓN OK, CANAL OK, DISPONIBILIDAD TOTAL, LLAMAR EL DÍA LA INSTALACIÓN PARA CONFIRMAR VISITA, AVISO EXTERIOR ALTURA APROX  2,10 METROS; TOMACORRIENTE CERCANO: SI; TIENE CABINA DE SEGURIDAD: NO 04-06 SE REALIZA INSTALACIÓN DE CORRESPONSAL, SE INSTALAN EQUIPOS CON PRUEBAS EXITOSAS, SE CAPACITA Y SE EVALÚA AL CLIENTE, SE INSTALA PUBLICIDAD COMPLETA, CB QUEDA OPERATIVO. USUARIO SOMOS BANCOLOMBIA ACTIVO"/>
    <s v="SOTO LONDOÑO FREDY ALEXANDER"/>
    <s v="SXUZZ179"/>
    <n v="1169818"/>
    <s v="N/A"/>
    <n v="1060154"/>
    <s v="N/A"/>
    <s v="40 ROLLOS"/>
    <s v="TIPO I"/>
    <s v="TERRESTRE"/>
    <s v="VISITA_TÉCNICA"/>
    <n v="1"/>
    <n v="0"/>
    <n v="75096.394270399993"/>
    <n v="75096.394270399993"/>
    <n v="75096.394270399993"/>
    <m/>
    <m/>
    <m/>
    <m/>
    <m/>
    <m/>
    <m/>
    <m/>
  </r>
  <r>
    <s v="MEDELLIN"/>
    <x v="3"/>
    <x v="3"/>
    <n v="5360"/>
    <s v="TA-25-561599"/>
    <s v="FO-25-856009"/>
    <d v="2025-05-30T00:00:00"/>
    <d v="2025-06-04T00:00:00"/>
    <d v="2025-05-30T00:00:00"/>
    <d v="2025-06-03T00:00:00"/>
    <d v="2025-06-03T00:00:00"/>
    <s v="ANTIOQUIA"/>
    <s v="ITAGUI"/>
    <s v="BARRIO ITAGUI ITAGUI 33"/>
    <n v="79628"/>
    <s v="CB CRECIMIENTO - NUEVO"/>
    <s v="APERTURA"/>
    <s v="REDEBAN"/>
    <s v="UNO A UNO"/>
    <s v="UNO A UNO"/>
    <s v="EJECUTADO"/>
    <s v="30-05 SE REALIZA LLAMADA AL CLIENTE, SE HABLA CON  EL SR YOSMEN ENRIQUE BETANCUR LONDOÑO, SE VALIDA DIRECCIÓN OK, CANAL OK, DISPONIBILIDAD TOTAL, LLAMAR EL DÍA LA INSTALACIÓN PARA CONFIRMAR VISITA, AVISO EXTERIOR ALTURA APROX  2 METROS; TOMACORRIENTE CERCANO: SI; TIENE CABINA DE SEGURIDAD: SI 3/6/2025 SE REALIZA INSTALACIÓN DE CORRESPONSAL, SE INSTALAN EQUIPOS CON PRUEBAS EXITOSAS, SE CAPACITA Y SE EVALÚA AL CLIENTE, SE INSTALA PUBLICIDAD COMPLETA, CB QUEDA OPERATIVO. USUARIO SOMOS BANCOLOMBIA ACTIVO"/>
    <s v="DIAZ ZABALA FRANCIS DUBAN"/>
    <s v="SXUZZ154"/>
    <n v="857573"/>
    <s v="N/A"/>
    <n v="522270"/>
    <s v="N/A"/>
    <s v="40 ROLLOS"/>
    <s v="TIPO I"/>
    <s v="TERRESTRE"/>
    <s v="VISITA_TÉCNICA"/>
    <n v="1"/>
    <n v="0"/>
    <n v="75096.394270399993"/>
    <n v="75096.394270399993"/>
    <n v="75096.394270399993"/>
    <m/>
    <m/>
    <m/>
    <m/>
    <m/>
    <m/>
    <m/>
    <m/>
  </r>
  <r>
    <s v="APARTADO"/>
    <x v="3"/>
    <x v="3"/>
    <n v="5172"/>
    <s v="TA-25-577586"/>
    <s v="FO-25-875351"/>
    <d v="2025-05-30T00:00:00"/>
    <d v="2025-06-04T00:00:00"/>
    <d v="2025-05-30T00:00:00"/>
    <d v="2025-06-04T00:00:00"/>
    <d v="2025-06-04T00:00:00"/>
    <s v="ANTIOQUIA"/>
    <s v="CHIGORODO"/>
    <s v="BARRIO BRISAS DEL RIO CHIGORODO 1"/>
    <n v="79625"/>
    <s v="CB CRECIMIENTO - NUEVO"/>
    <s v="APERTURA"/>
    <s v="REDEBAN"/>
    <s v="UNO A UNO"/>
    <s v="UNO A UNO"/>
    <s v="EJECUTADO"/>
    <s v="30-05 SE REALIZA LLAMADA AL CLIENTE, SE HABLA CON  EL SR UBEIMAR LUVAN MONSALVE MARIN, SE VALIDA DIRECCIÓN OK, CANAL OK, DISPONIBILIDAD TOTAL, LLAMAR EL DÍA LA INSTALACIÓN PARA CONFIRMAR VISITA, AVISO EXTERIOR ALTURA APROX  DONDE EL TECNICO LO VEA CONVENIENTE METROS; TOMACORRIENTE CERCANO: SI; TIENE CABINA DE SEGURIDAD: SI 04-06 SE REALIZA INSTALACIÓN DE CORRESPONSAL, SE INSTALAN EQUIPOS CON PRUEBAS EXITOSAS, SE CAPACITA Y SE EVALÚA AL CLIENTE, SE INSTALA PUBLICIDAD COMPLETA, CB QUEDA OPERATIVO. USUARIO SOMOS BANCOLOMBIA ACTIVO"/>
    <s v="MARTINEZ TOVAR OSCAR DAVID"/>
    <s v="SXUZZ151"/>
    <n v="1232239"/>
    <s v="N/A"/>
    <n v="915724"/>
    <s v="N/A"/>
    <s v="40 ROLLOS"/>
    <s v="TIPO II"/>
    <s v="TERRESTRE"/>
    <s v="VISITA_TÉCNICA"/>
    <n v="1"/>
    <n v="0"/>
    <n v="163813.69572160003"/>
    <n v="140395.6348884"/>
    <n v="163813.69572160003"/>
    <m/>
    <m/>
    <m/>
    <m/>
    <m/>
    <m/>
    <m/>
    <m/>
  </r>
  <r>
    <s v="MEDELLIN"/>
    <x v="3"/>
    <x v="3"/>
    <n v="5001"/>
    <s v="TA-25-577591"/>
    <s v="FO-25-875355"/>
    <d v="2025-05-30T00:00:00"/>
    <d v="2025-06-04T00:00:00"/>
    <d v="2025-05-30T00:00:00"/>
    <d v="2025-06-05T00:00:00"/>
    <d v="2025-06-05T00:00:00"/>
    <s v="ANTIOQUIA"/>
    <s v="MEDELLIN"/>
    <s v="BARRIO CENTRO MEDELLIN 106"/>
    <n v="79671"/>
    <s v="CB CRECIMIENTO - NUEVO"/>
    <s v="APERTURA"/>
    <s v="REDEBAN"/>
    <s v="UNO A UNO"/>
    <s v="UNO A UNO"/>
    <s v="EJECUTADO"/>
    <s v="30-05 SE REALIZA LLAMADA AL CLIENTE, SE HABLA CON LA SR LEON ADRIAN ARROYAVE MONSALVE SE VALIDA DIRECCIÓN OK, CANAL OK, DISPONIBILIDAD TOTAL, LLAMAR EL DÍA LA INSTALACIÓN PARA CONFIRMAR VISITA, AVISO EXTERIOR ALTURA APROX 2 METROS; TOMACORRIENTE CERCANO: SI; TIENE CABINA DE SEGURIDAD: NO - COMUNICACIÓN POR WPP 3/6/2025 SE COMUNICA CON EL SR LEÓN ADRIAN  PARA LA INSTALACIÓN BARRIO CENTRO MEDELLIN 106 E INFORMA QUE HOY NO PUEDE ATENDER NO TIENE DISPONIBILIDAD Y LA PERSONA ENCARGADA TAMPOCO ESTA DISPONIBLE HOY QUE SE LA PROGRAMEN PARA OTRO DÍA 5/6/2025 SE REALIZA INSTALACIÓN DE CORRESPONSAL, SE INSTALAN EQUIPOS CON PRUEBAS EXITOSAS, SE CAPACITA Y SE EVALÚA AL CLIENTE, SE INSTALA PUBLICIDAD COMPLETA, CB QUEDA OPERATIVO. USUARIO SOMOS BANCOLOMBIA ACTIVO"/>
    <s v="QUINTERO SANCHEZ JUAN SEBASTIAN"/>
    <s v="SXUZZ197"/>
    <n v="1121097"/>
    <s v="N/A"/>
    <n v="522538"/>
    <s v="N/A"/>
    <s v="40 ROLLOS"/>
    <s v="TIPO I"/>
    <s v="TERRESTRE"/>
    <s v="VISITA_TÉCNICA"/>
    <n v="1"/>
    <n v="0"/>
    <n v="75096.394270399993"/>
    <n v="75096.394270399993"/>
    <n v="75096.394270399993"/>
    <m/>
    <m/>
    <m/>
    <m/>
    <m/>
    <m/>
    <m/>
    <m/>
  </r>
  <r>
    <s v="BOGOTA"/>
    <x v="5"/>
    <x v="5"/>
    <n v="25754"/>
    <s v="TA-25-577597"/>
    <s v="FO-25-875358"/>
    <d v="2025-05-30T00:00:00"/>
    <d v="2025-06-04T00:00:00"/>
    <d v="2025-05-30T00:00:00"/>
    <d v="2025-06-04T00:00:00"/>
    <d v="2025-06-04T00:00:00"/>
    <s v="CUNDINAMARCA"/>
    <s v="SOACHA"/>
    <s v="BARRIO PRADO VEGAS SOACHA 2"/>
    <n v="79654"/>
    <s v="CB CRECIMIENTO - NUEVO"/>
    <s v="APERTURA"/>
    <s v="REDEBAN"/>
    <s v="UNO A UNO"/>
    <s v="UNO A UNO"/>
    <s v="EJECUTADO"/>
    <s v="30-05 SE REALIZA LLAMADA AL CLIENTE, SE HABLA CON  EL SR JOHAN SEBASTIAN BERNAL RODRIGUEZ, SE VALIDA DIRECCIÓN OK, CANAL OK, DISPONIBILIDAD TOTAL, LLAMAR EL DÍA LA INSTALACIÓN PARA CONFIRMAR VISITA, AVISO EXTERIOR ALTURA APROX  DONDE EL TECNICO LO VEA CONVENIENTE METROS; TOMACORRIENTE CERCANO: SI; TIENE CABINA DE SEGURIDAD:NO 4/6/2025 SE REALIZA INSTALACIÓN DE CORRESPONSAL, SE INSTALAN EQUIPOS CON PRUEBAS EXITOSAS, SE CAPACITA Y SE EVALÚA AL CLIENTE, SE INSTALA PUBLICIDAD COMPLETA, CB QUEDA OPERATIVO. USUARIO SOMOS BANCOLOMBIA ACTIVO. NOTA: NO SE CUENTA CON TARJETA DE BANCOLOMBIA PARA REALIZAR PRUEBAS DE RETIRO"/>
    <s v="SOTO LONDOÑO FREDY ALEXANDER"/>
    <s v="SXUZZ180"/>
    <n v="732691"/>
    <s v="N/A"/>
    <n v="864627"/>
    <s v="N/A"/>
    <s v="40 ROLLOS"/>
    <s v="TIPO I"/>
    <s v="TERRESTRE"/>
    <s v="VISITA_TÉCNICA"/>
    <n v="1"/>
    <n v="0"/>
    <n v="75096.394270399993"/>
    <n v="75096.394270399993"/>
    <n v="75096.394270399993"/>
    <m/>
    <m/>
    <m/>
    <m/>
    <m/>
    <m/>
    <m/>
    <m/>
  </r>
  <r>
    <s v="MEDELLIN"/>
    <x v="3"/>
    <x v="3"/>
    <n v="27361"/>
    <s v="TA-25-577602"/>
    <s v="FO-25-875361"/>
    <d v="2025-05-30T00:00:00"/>
    <d v="2025-06-11T00:00:00"/>
    <d v="2025-05-30T00:00:00"/>
    <d v="2025-06-05T00:00:00"/>
    <d v="2025-06-05T00:00:00"/>
    <s v="CHOCO"/>
    <s v="ISTMINA"/>
    <s v="BARRIO SANTA GENOVEVA ISTMINA CHOCO ISTMINA"/>
    <n v="79643"/>
    <s v="CB CRECIMIENTO - NUEVO"/>
    <s v="APERTURA"/>
    <s v="REDEBAN"/>
    <s v="UNO A UNO"/>
    <s v="UNO A UNO"/>
    <s v="EJECUTADO"/>
    <s v="30-05 SE REALIZA LLAMADA AL CLIENTE, SE HABLA CON  EL SR PEDRO DAVID IBARGUEN CHALA SE VALIDA DIRECCIÓN OK, CANAL OK, DISPONIBILIDAD TOTAL, LLAMAR EL DÍA LA INSTALACIÓN PARA CONFIRMAR VISITA, AVISO EXTERIOR ALTURA APROX  2- 3 METROS; TOMACORRIENTE CERCANO: SI; TIENE CABINA DE SEGURIDAD:SI 5/6/2025 SE REALIZA INSTALACIÓN DE CORRESPONSAL, SE INSTALAN EQUIPOS CON PRUEBAS EXITOSAS, SE CAPACITA Y SE EVALÚA AL CLIENTE, SE INSTALA PUBLICIDAD COMPLETA, CB QUEDA OPERATIVO. USUARIO SOMOS BANCOLOMBIA ACTIVO"/>
    <s v="ROBLEDO DIAZ ANDRES FELIPE"/>
    <s v="SXUZZ169"/>
    <n v="763218"/>
    <n v="1115714"/>
    <n v="1239616"/>
    <s v="N/A"/>
    <s v="40 ROLLOS"/>
    <s v="TIPO IV ESPECIAL"/>
    <s v="AEREO"/>
    <s v="VISITA_TÉCNICA"/>
    <n v="1"/>
    <n v="0"/>
    <n v="988462.96268840006"/>
    <n v="196536.5258152"/>
    <n v="988462.96268840006"/>
    <m/>
    <m/>
    <m/>
    <m/>
    <m/>
    <m/>
    <m/>
    <m/>
  </r>
  <r>
    <s v="BOGOTA"/>
    <x v="5"/>
    <x v="5"/>
    <n v="25772"/>
    <s v="TA-25-577608"/>
    <s v="FO-25-875365"/>
    <d v="2025-05-30T00:00:00"/>
    <d v="2025-06-04T00:00:00"/>
    <d v="2025-05-30T00:00:00"/>
    <d v="2025-06-05T00:00:00"/>
    <d v="2025-06-05T00:00:00"/>
    <s v="CUNDINAMARCA"/>
    <s v="SUESCA"/>
    <s v="BARRIO VEREDA CASICASGO SUESCA"/>
    <n v="79656"/>
    <s v="CAMBIO DE RAZON SOCIAL"/>
    <s v="APERTURA"/>
    <s v="REDEBAN"/>
    <s v="UNO A UNO"/>
    <s v="UNO A UNO"/>
    <s v="EJECUTADO"/>
    <s v="30-05 SE REALIZA LLAMADA AL CLIENTE, SE HABLA CON  EL SR JOSE ARIEL GALLEGO RAMIREZ, SE VALIDA DIRECCIÓN OK, CANAL OK, DISPONIBILIDAD TOTAL, LLAMAR EL DÍA LA INSTALACIÓN PARA CONFIRMAR VISITA, AVISO EXTERIOR ALTURA APROX  2,20 METROS; TOMACORRIENTE CERCANO: SI; TIENE CABINA DE SEGURIDAD:SI 04-06 POR NOVEDAD PRESENTANDA CON EL AREA DE BODEGA SE REPROGRAMA ACTIVIDA PARA EL DIA SIGUIENTE, SE HABLA CON JOSE ARIEL GALLEGO RAMIREZ / TELEFONO DE CONTACTO: 3213003875 QUIEN MANIFIESTA RECIBE LA INSTALACIÓN EL DÍA DE MAÑANA 05-06-2025 5/6/2025 SE REALIZA INSTALACIÓN DE CORRESPONSAL, SE INSTALAN EQUIPOS CON PRUEBAS EXITOSAS, SE CAPACITA Y SE EVALÚA AL CLIENTE, SE INSTALA PUBLICIDAD COMPLETA, CB QUEDA OPERATIVO. USUARIO SOMOS BANCOLOMBIA ACTIVO"/>
    <s v="ROMERO ROJAS BREIDY JHOHAN"/>
    <s v="SXUZZ182"/>
    <n v="908497"/>
    <s v="N/A"/>
    <n v="892553"/>
    <s v="N/A"/>
    <s v="40 ROLLOS"/>
    <s v="TIPO II"/>
    <s v="TERRESTRE"/>
    <s v="VISITA_TÉCNICA"/>
    <n v="1"/>
    <n v="0"/>
    <n v="163813.69572160003"/>
    <n v="140395.6348884"/>
    <n v="163813.69572160003"/>
    <m/>
    <m/>
    <m/>
    <m/>
    <m/>
    <m/>
    <m/>
    <m/>
  </r>
  <r>
    <s v="CARTAGENA"/>
    <x v="4"/>
    <x v="4"/>
    <n v="13001"/>
    <s v="TA-25-577615"/>
    <s v="FO-25-892697"/>
    <d v="2025-05-30T00:00:00"/>
    <d v="2025-06-04T00:00:00"/>
    <d v="2025-05-30T00:00:00"/>
    <d v="2025-06-04T00:00:00"/>
    <d v="2025-06-04T00:00:00"/>
    <s v="BOLIVAR"/>
    <s v="CARTAGENA"/>
    <s v="BARRIO VIA AL MAR EDS PUERTA DE LAS AMERICAS  CARTAGENA DE INDIAS"/>
    <n v="79622"/>
    <s v="CB CRECIMIENTO - NUEVO"/>
    <s v="APERTURA"/>
    <s v="REDEBAN"/>
    <s v="UNO A UNO"/>
    <s v="UNO A UNO"/>
    <s v="EJECUTADO"/>
    <s v="30-05 SE REALIZA LLAMADA AL CLIENTE, SE HABLA CON LA SR JUAN CARLOS MATUTE PACHECO SE VALIDA DIRECCIÓN OK, CANAL OK, DISPONIBILIDAD TOTAL, LLAMAR EL DÍA LA INSTALACIÓN PARA CONFIRMAR VISITA, AVISO EXTERIOR ALTURA APROX 2.50  METROS; TOMACORRIENTE CERCANO: SI; TIENE CABINA DE SEGURIDAD: SI 4/6/2025 SE REALIZA INSTALACIÓN DE CORRESPONSAL, SE INSTALAN EQUIPOS CON PRUEBAS EXITOSAS, SE CAPACITA Y SE EVALÚA AL CLIENTE, SE INSTALA PUBLICIDAD COMPLETA, CB QUEDA OPERATIVO. USUARIO SOMOS BANCOLOMBIA ACTIVO"/>
    <s v="CANEDO HERRERA ALEXANDER"/>
    <s v="SXUZZ148"/>
    <n v="931332"/>
    <s v="N/A"/>
    <n v="1097344"/>
    <s v="N/A"/>
    <s v="40 ROLLOS"/>
    <s v="TIPO I"/>
    <s v="TERRESTRE"/>
    <s v="VISITA_TÉCNICA"/>
    <n v="1"/>
    <n v="0"/>
    <n v="75096.394270399993"/>
    <n v="75096.394270399993"/>
    <n v="75096.394270399993"/>
    <m/>
    <m/>
    <m/>
    <m/>
    <m/>
    <m/>
    <m/>
    <m/>
  </r>
  <r>
    <s v="VALLEDUPAR"/>
    <x v="4"/>
    <x v="4"/>
    <n v="20400"/>
    <s v="TA-25-577619"/>
    <s v="FO-25-875373"/>
    <d v="2025-05-30T00:00:00"/>
    <d v="2025-06-04T00:00:00"/>
    <d v="2025-05-30T00:00:00"/>
    <d v="2025-06-04T00:00:00"/>
    <d v="2025-06-04T00:00:00"/>
    <s v="CESAR"/>
    <s v="LA JAGUA DE IBIRICO"/>
    <s v="BARRIO JUAN RAMOS LA JAGUA DE IBIRICO"/>
    <n v="79639"/>
    <s v="CB CRECIMIENTO - NUEVO"/>
    <s v="APERTURA"/>
    <s v="REDEBAN"/>
    <s v="UNO A UNO"/>
    <s v="UNO A UNO"/>
    <s v="EJECUTADO"/>
    <s v="30-05 SE REALIZA LLAMADA AL CLIENTE, SE HABLA CON LA SRA rosania  SE VALIDA DIRECCIÓN OK, CANAL OK, DISPONIBILIDAD TOTAL, LLAMAR EL DÍA LA INSTALACIÓN PARA CONFIRMAR VISITA, AVISO EXTERIOR ALTURA APROX 2 METROS; TOMACORRIENTE CERCANO: SI; TIENE CABINA DE SEGURIDAD: SI - COMUNICACIÓN POR WPP 4/6/2025 SE REALIZA INSTALACIÓN DE CORRESPONSAL, SE INSTALAN EQUIPOS CON PRUEBAS EXITOSAS, SE CAPACITA Y SE EVALÚA AL CLIENTE, SE INSTALA PUBLICIDAD COMPLETA, CB QUEDA OPERATIVO. USUARIO SOMOS BANCOLOMBIA ACTIVO"/>
    <s v="MONTES DIAZ JOHN FRED"/>
    <s v="SXUZZ165"/>
    <n v="1113419"/>
    <s v="N/A"/>
    <n v="1217245"/>
    <s v="N/A"/>
    <s v="40 ROLLOS"/>
    <s v="TIPO III"/>
    <s v="TERRESTRE"/>
    <s v="VISITA_TÉCNICA"/>
    <n v="1"/>
    <n v="0"/>
    <n v="275728.78077800001"/>
    <n v="196536.5258152"/>
    <n v="275728.78077800001"/>
    <m/>
    <m/>
    <m/>
    <m/>
    <m/>
    <m/>
    <m/>
    <m/>
  </r>
  <r>
    <s v="CUCUTA"/>
    <x v="1"/>
    <x v="1"/>
    <n v="54874"/>
    <s v="TA-25-577624"/>
    <s v="FO-25-875376"/>
    <d v="2025-05-30T00:00:00"/>
    <d v="2025-06-04T00:00:00"/>
    <d v="2025-05-30T00:00:00"/>
    <d v="2025-06-03T00:00:00"/>
    <d v="2025-06-03T00:00:00"/>
    <s v="NORTE DE SANTANDER"/>
    <s v="VILLA DEL ROSARIO"/>
    <s v="BARRIO CENTRO VILLA DEL ROSARIO 5"/>
    <n v="79662"/>
    <s v="CB CRECIMIENTO - NUEVO"/>
    <s v="APERTURA"/>
    <s v="REDEBAN"/>
    <s v="UNO A UNO"/>
    <s v="UNO A UNO"/>
    <s v="EJECUTADO"/>
    <s v="30-05 SE REALIZA LLAMADA AL CLIENTE, SE HABLA CON LA SR JUAN CARLOS CUTA RIBON SE VALIDA DIRECCIÓN OK, CANAL OK, DISPONIBILIDAD TOTAL, LLAMAR EL DÍA LA INSTALACIÓN PARA CONFIRMAR VISITA, AVISO EXTERIOR ALTURA APROX 2.50  METROS; TOMACORRIENTE CERCANO: SI; TIENE CABINA DE SEGURIDAD:  EL SEÑOR INDICA QUE ESTA ES LA CAJA  ESTA CERRADA MAS NO ESTA EL VIDRIO HASTA ARRIBA3/6/2025 SE REALIZA INSTALACIÓN DE CORRESPONSAL, SE INSTALAN EQUIPOS CON PRUEBAS EXITOSAS, SE CAPACITA Y SE EVALÚA AL CLIENTE, SE INSTALA PUBLICIDAD COMPLETA, CB QUEDA OPERATIVO. USUARIO SOMOS BANCOLOMBIA ACTIVO"/>
    <s v="TORRES MANTILLA JOSE DANIEL"/>
    <s v="SXUZZ188"/>
    <n v="1108261"/>
    <s v="N/A"/>
    <n v="830917"/>
    <s v="N/A"/>
    <s v="40 ROLLOS"/>
    <s v="TIPO I"/>
    <s v="TERRESTRE"/>
    <s v="VISITA_TÉCNICA"/>
    <n v="1"/>
    <n v="0"/>
    <n v="75096.394270399993"/>
    <n v="75096.394270399993"/>
    <n v="75096.394270399993"/>
    <m/>
    <m/>
    <m/>
    <m/>
    <m/>
    <m/>
    <m/>
    <m/>
  </r>
  <r>
    <s v="BARRANQUILLA"/>
    <x v="4"/>
    <x v="4"/>
    <n v="8001"/>
    <s v="TA-25-577628"/>
    <s v="FO-25-875379"/>
    <d v="2025-05-30T00:00:00"/>
    <d v="2025-06-04T00:00:00"/>
    <d v="2025-05-30T00:00:00"/>
    <d v="2025-06-04T00:00:00"/>
    <d v="2025-06-04T00:00:00"/>
    <s v="ATLANTICO"/>
    <s v="BARRANQUILLA"/>
    <s v="BARRIO LA VICTORIA BARRANQUILLA  2"/>
    <n v="79597"/>
    <s v="CB CRECIMIENTO - NUEVO"/>
    <s v="APERTURA"/>
    <s v="REDEBAN"/>
    <s v="UNO A UNO"/>
    <s v="UNO A UNO"/>
    <s v="EJECUTADO"/>
    <s v="30-05 SE REALIZA LLAMADA AL CLIENTE, SE HABLA CON LA SR LUIS GUILLERMO SERJE RAPELLO VALIDA DIRECCIÓN  OK, DISPONIBILIDAD TOTAL, LLAMAR EL DÍA LA INSTALACIÓN PARA CONFIRMAR VISITA, AVISO EXTERIOR ALTURA APROX 2.00  METROS; TOMACORRIENTE CERCANO: SI; TIENE CABINA DE SEGURIDAD:  USUARIO TIENE REJA   03-06 SE LOGRA COMUNICACION VÍA WASHAP AL NÚMERO 3008485338, Y ME CONTESTA LA SEÑORA MARIANELA CANTILLO, CON QUIÉN SE ACUERDA LLEGAR TIPO 11 AM PARA ATENDERME, SE LLAMA A SITIO, PERO NO CONTESTAN WASHAP, NO LE ENTRAN MENSAJES NI LLAMADAS , ES UN CONJUNTO CERRADO, PERO ME DICE EL VIGILANTE QUE ESTÁ A LA VUELTA ,SE DA LA VUELTA A LA MANZANA PERO NO SE LOGRA VER EL LOCAL, ME VOY A OTRO SITIO HACER OTRA ACTIVIDAD, Y AHORA EN LAS HORAS DE LA TARDE REGRESO, ESTÁ VEZ SI ME CONTESTAN LOS MENSAJES INDICANDOME QUE DÉBIDO AL PARO EN FUNDACIÓN, NO PUDO REGRESAR, QUE POR FAVOR REAGENDE LA VISITA PARA MAÑANA 4 DE JUNIO 4/6/2025 SE REALIZA INSTALACIÓN DE CORRESPONSAL, SE INSTALAN EQUIPOS CON PRUEBAS EXITOSAS, SE CAPACITA Y SE EVALÚA AL CLIENTE, SE INSTALA PUBLICIDAD COMPLETA, CB QUEDA OPERATIVO. USUARIO SOMOS BANCOLOMBIA ACTIVO"/>
    <s v="DE AVILA SIADES ALBERTO ENRIQUE"/>
    <s v="SXUZZ123"/>
    <n v="1045719"/>
    <s v="N/A"/>
    <n v="905781"/>
    <s v="N/A"/>
    <s v="40 ROLLOS"/>
    <s v="TIPO I"/>
    <s v="TERRESTRE"/>
    <s v="VISITA_TÉCNICA"/>
    <n v="1"/>
    <n v="0"/>
    <n v="75096.394270399993"/>
    <n v="75096.394270399993"/>
    <n v="75096.394270399993"/>
    <m/>
    <m/>
    <m/>
    <m/>
    <m/>
    <m/>
    <m/>
    <m/>
  </r>
  <r>
    <s v="BOGOTA"/>
    <x v="5"/>
    <x v="5"/>
    <n v="11001"/>
    <s v="TA-25-577633"/>
    <s v="FO-25-875382"/>
    <d v="2025-05-30T00:00:00"/>
    <d v="2025-06-04T00:00:00"/>
    <d v="2025-05-30T00:00:00"/>
    <d v="2025-06-03T00:00:00"/>
    <d v="2025-06-03T00:00:00"/>
    <s v="CUNDINAMARCA"/>
    <s v="BOGOTA"/>
    <s v="BARRIO CASTILLA BOGOTA 23"/>
    <n v="79612"/>
    <s v="CAMBIO DE RAZON SOCIAL"/>
    <s v="APERTURA"/>
    <s v="REDEBAN"/>
    <s v="UNO A UNO"/>
    <s v="UNO A UNO"/>
    <s v="EJECUTADO"/>
    <s v="30-05 SE REALIZA LLAMADA AL CLIENTE, SE HABLA CON LA SRA  YURY VANESSA GIL SOSA VALIDA DIRECCIÓN  OK, DISPONIBILIDAD TOTAL, LLAMAR EL DÍA LA INSTALACIÓN PARA CONFIRMAR VISITA, AVISO EXTERIOR ALTURA APROX 3.00  METROS; TOMACORRIENTE CERCANO: SI; TIENE CABINA DE SEGURIDAD: SI  3/6/2025 SE REALIZA INSTALACIÓN DE CORRESPONSAL, SE INSTALAN EQUIPOS CON PRUEBAS EXITOSAS, SE CAPACITA Y SE EVALÚA AL CLIENTE, SE INSTALA PUBLICIDAD COMPLETA, CB QUEDA OPERATIVO. USUARIO SOMOS BANCOLOMBIA ACTIVO"/>
    <s v="CORTES VELANDIA MIGUEL ANGEL"/>
    <s v="SXUZZ138"/>
    <n v="792830"/>
    <s v="N/A"/>
    <n v="1110886"/>
    <s v="N/A"/>
    <s v="40 ROLLOS"/>
    <s v="TIPO I"/>
    <s v="TERRESTRE"/>
    <s v="VISITA_TÉCNICA"/>
    <n v="1"/>
    <n v="0"/>
    <n v="75096.394270399993"/>
    <n v="75096.394270399993"/>
    <n v="75096.394270399993"/>
    <m/>
    <m/>
    <m/>
    <m/>
    <m/>
    <m/>
    <m/>
    <m/>
  </r>
  <r>
    <s v="CALI"/>
    <x v="0"/>
    <x v="0"/>
    <n v="76130"/>
    <s v="TA-25-577638"/>
    <s v="FO-25-875385"/>
    <d v="2025-05-30T00:00:00"/>
    <d v="2025-06-04T00:00:00"/>
    <d v="2025-05-30T00:00:00"/>
    <d v="2025-06-03T00:00:00"/>
    <d v="2025-06-03T00:00:00"/>
    <s v="VALLE DEL CAUCA"/>
    <s v="CANDELARIA"/>
    <s v="BARRIO MANZANARES SECTOR 11 - CANDELARIA CANDELARIA"/>
    <n v="79620"/>
    <s v="CB CRECIMIENTO - NUEVO"/>
    <s v="APERTURA"/>
    <s v="REDEBAN"/>
    <s v="UNO A UNO"/>
    <s v="UNO A UNO"/>
    <s v="EJECUTADO"/>
    <s v="30-05 SE REALIZA LLAMADA AL CLIENTE, SE HABLA CON LA SRA YURI TATIANA OSORIO BARREIRO  (JOHAN DAVIDA MANRIQUE ) VALIDA DIRECCIÓN  OK, DISPONIBILIDAD TOTAL, LLAMAR EL DÍA LA INSTALACIÓN PARA CONFIRMAR VISITA, AVISO EXTERIOR ALTURA APROX 2.00  METROS; TOMACORRIENTE CERCANO: SI; TIENE CABINA DE SEGURIDAD: SI"/>
    <s v="TORRES GARCIA JENDRY JOSE"/>
    <s v="SXUZZ146"/>
    <n v="1051052"/>
    <s v="N/A"/>
    <n v="879299"/>
    <s v="N/A"/>
    <s v="40 ROLLOS"/>
    <s v="TIPO II"/>
    <s v="TERRESTRE"/>
    <s v="VISITA_TÉCNICA"/>
    <n v="1"/>
    <n v="0"/>
    <n v="163813.69572160003"/>
    <n v="140395.6348884"/>
    <n v="163813.69572160003"/>
    <m/>
    <m/>
    <m/>
    <m/>
    <m/>
    <m/>
    <m/>
    <m/>
  </r>
  <r>
    <s v="CALI"/>
    <x v="0"/>
    <x v="0"/>
    <n v="19809"/>
    <s v="TA-25-577643"/>
    <s v="FO-25-875387"/>
    <d v="2025-05-30T00:00:00"/>
    <d v="2025-06-11T00:00:00"/>
    <d v="2025-05-30T00:00:00"/>
    <d v="2025-06-19T00:00:00"/>
    <d v="2025-06-19T00:00:00"/>
    <s v="CAUCA"/>
    <s v="TIMBIQUI"/>
    <s v="BARRIO PUERTO LUZ TIMBIQUI 1"/>
    <n v="79657"/>
    <s v="CB CRECIMIENTO - NUEVO"/>
    <s v="APERTURA"/>
    <s v="REDEBAN"/>
    <s v="UNO A UNO"/>
    <s v="UNO A UNO"/>
    <s v="EJECUTADO"/>
    <s v="30-05 SE REALIZA LLAMADA AL CLIENTE, SE HABLA CON LA SR JAMINSON CAICEDO CAICEDO VALIDA DIRECCIÓN ( HERMINZA GOMEZ ESPOSA)  OK, DISPONIBILIDAD TOTAL, LLAMAR EL DÍA LA INSTALACIÓN PARA CONFIRMAR VISITA, AVISO EXTERIOR ALTURA APROX 2.00  METROS; TOMACORRIENTE CERCANO: SI; TIENE CABINA DE SEGURIDAD: NO 11-06 DADO QUE PARA ESTA APERTURA SE DEBE DESPLAZAR POR VIA AEREA, SE TIENE DISPONIBILIDAD DEL VUELO PARA DIA MIERCOLES 18 DE JUNIO PARA DESPLAZAMIENTO DEL TÉCNICO A LA ZONA A REALIZAR ACTIVIDAD 19-06 SE REALIZA INSTALACIÓN DE CORRESPONSAL, SE INSTALAN EQUIPOS CON PRUEBAS EXITOSAS, SE CAPACITA Y SE EVALÚA AL CLIENTE, SE INSTALA PUBLICIDAD COMPLETA, CB QUEDA OPERATIVO. USUARIO SOMOS BANCOLOMBIA ACTIVO"/>
    <s v="PAREDES CASTILLO DIEGO"/>
    <s v="SXUZZ183"/>
    <n v="1106288"/>
    <s v="N/A"/>
    <n v="1114581"/>
    <s v="N/A"/>
    <s v="40 ROLLOS"/>
    <s v="TIPO IV ESPECIAL"/>
    <s v="AEREO"/>
    <s v="VISITA_TÉCNICA"/>
    <n v="1"/>
    <n v="0"/>
    <n v="988462.96268840006"/>
    <n v="196536.5258152"/>
    <n v="988462.96268840006"/>
    <m/>
    <m/>
    <m/>
    <m/>
    <m/>
    <m/>
    <m/>
    <m/>
  </r>
  <r>
    <s v="VALLEDUPAR"/>
    <x v="4"/>
    <x v="4"/>
    <n v="20001"/>
    <s v="TA-25-577648"/>
    <s v="FO-25-875390"/>
    <d v="2025-05-30T00:00:00"/>
    <d v="2025-06-04T00:00:00"/>
    <d v="2025-05-30T00:00:00"/>
    <d v="2025-06-03T00:00:00"/>
    <d v="2025-06-03T00:00:00"/>
    <s v="CESAR"/>
    <s v="VALLEDUPAR"/>
    <s v="BARRIO CIUDADELA 450 AÑOS VALLEDUPAR 1"/>
    <n v="79659"/>
    <s v="CB CRECIMIENTO - NUEVO"/>
    <s v="APERTURA"/>
    <s v="REDEBAN"/>
    <s v="UNO A UNO"/>
    <s v="UNO A UNO"/>
    <s v="EJECUTADO"/>
    <s v="30-05 SE REALIZA LLAMADA AL CLIENTE, SE HABLA CON LA SRA  EDITH YAMILE MALAVER ORTIZ SE VALIDA DIRECCIÓN  OK, DISPONIBILIDAD TOTAL, LLAMAR EL DÍA LA INSTALACIÓN PARA CONFIRMAR VISITA, AVISO EXTERIOR ALTURA APROX 2.00  METROS; TOMACORRIENTE CERCANO: SI; TIENE CABINA DE SEGURIDAD: SI    LA DISTANCIA SON 4 METROS DE DEL MODEN A AL DATAFONO  3/6/2025 SE REALIZA INSTALACIÓN DE CORRESPONSAL, SE INSTALAN EQUIPOS CON PRUEBAS EXITOSAS, SE CAPACITA Y SE EVALÚA AL CLIENTE, SE INSTALA PUBLICIDAD COMPLETA, CB QUEDA OPERATIVO. USUARIO SOMOS BANCOLOMBIA ACTIVO"/>
    <s v="MAESTRE MENGUAL EDGAR ENRIQUE"/>
    <s v="SXUZZ185"/>
    <n v="1045500"/>
    <s v="N/A"/>
    <n v="1139755"/>
    <s v="N/A"/>
    <s v="40 ROLLOS"/>
    <s v="TIPO I"/>
    <s v="TERRESTRE"/>
    <s v="VISITA_TÉCNICA"/>
    <n v="1"/>
    <n v="0"/>
    <n v="75096.394270399993"/>
    <n v="75096.394270399993"/>
    <n v="75096.394270399993"/>
    <m/>
    <m/>
    <m/>
    <m/>
    <m/>
    <m/>
    <m/>
    <m/>
  </r>
  <r>
    <s v="BOGOTA"/>
    <x v="5"/>
    <x v="5"/>
    <n v="11001"/>
    <s v="TA-25-577654"/>
    <s v="FO-25-875393"/>
    <d v="2025-05-30T00:00:00"/>
    <d v="2025-06-04T00:00:00"/>
    <d v="2025-05-30T00:00:00"/>
    <d v="2025-06-03T00:00:00"/>
    <d v="2025-06-03T00:00:00"/>
    <s v="CUNDINAMARCA"/>
    <s v="BOGOTA"/>
    <s v="BARRIO SAN ANTONIO BOGOTA  11"/>
    <n v="79602"/>
    <s v="CB CRECIMIENTO - NUEVO"/>
    <s v="APERTURA"/>
    <s v="REDEBAN"/>
    <s v="UNO A UNO"/>
    <s v="UNO A UNO"/>
    <s v="EJECUTADO"/>
    <s v="30-05 SE REALIZA LLAMADA AL CLIENTE, SE HABLA CON LA SR CAMILO ALEXANDER VILLAMIL MONTAÑA ( NOS CONTESTAN  EL HERMANO EDWIN ) SE VALIDA DIRECCIÓN  OK, DISPONIBILIDAD TOTAL, LLAMAR EL DÍA LA INSTALACIÓN PARA CONFIRMAR VISITA, AVISO EXTERIOR ALTURA APROX 2.50  METROS; TOMACORRIENTE CERCANO: SI; TIENE CABINA DE SEGURIDAD: SI   3/6/2025 SE REALIZA INSTALACIÓN DE CORRESPONSAL, SE INSTALAN EQUIPOS CON PRUEBAS EXITOSAS, SE CAPACITA Y SE EVALÚA AL CLIENTE, SE INSTALA PUBLICIDAD COMPLETA, CB QUEDA OPERATIVO. USUARIO SOMOS BANCOLOMBIA ACTIVO"/>
    <s v="GOMEZ VEGA DAVID SNEYDER"/>
    <s v="SXUZZ128"/>
    <n v="1040953"/>
    <s v="N/A"/>
    <n v="893214"/>
    <s v="N/A"/>
    <s v="40 ROLLOS"/>
    <s v="TIPO I"/>
    <s v="TERRESTRE"/>
    <s v="VISITA_TÉCNICA"/>
    <n v="1"/>
    <n v="0"/>
    <n v="75096.394270399993"/>
    <n v="75096.394270399993"/>
    <n v="75096.394270399993"/>
    <m/>
    <m/>
    <m/>
    <m/>
    <m/>
    <m/>
    <m/>
    <m/>
  </r>
  <r>
    <s v="MEDELLIN"/>
    <x v="3"/>
    <x v="3"/>
    <n v="5756"/>
    <s v="TA-25-577660"/>
    <s v="FO-25-875397"/>
    <d v="2025-05-30T00:00:00"/>
    <d v="2025-06-04T00:00:00"/>
    <d v="2025-05-30T00:00:00"/>
    <d v="2025-06-05T00:00:00"/>
    <d v="2025-06-05T00:00:00"/>
    <s v="ANTIOQUIA"/>
    <s v="SONSON"/>
    <s v="BARRIO SONSON SONSON 8"/>
    <n v="79632"/>
    <s v="CB CRECIMIENTO - NUEVO"/>
    <s v="APERTURA"/>
    <s v="REDEBAN"/>
    <s v="UNO A UNO"/>
    <s v="UNO A UNO"/>
    <s v="EJECUTADO"/>
    <s v="30-05 SE REALIZA LLAMADA AL CLIENTE, SE HABLA CON LA SR DAVID SOTO JIMENEZ SE VALIDA DIRECCIÓN  OK, DISPONIBILIDAD TOTAL, LLAMAR EL DÍA LA INSTALACIÓN PARA CONFIRMAR VISITA, AVISO EXTERIOR ALTURA APROX 2.50  METROS; TOMACORRIENTE CERCANO: SI; TIENE CABINA DE SEGURIDAD: NO , USUARIO   INDICA  QUE SE EL MODEN SE ENCUENTRA  20  METROS  04-6 SE PRESENTA NOVEDAD EN LA VIA LA UNIÓN-SONSÓN SE SALE DESDE MEDELLÍN EN RUTA UNIÓN SONSÓN PERO SE TIENE PROBLEMAS CON EL TRANSPORTE EN LA UNIÓN EL BUS SALE TARDE DESE MEDELLÍN Y SE PRESENTA NOVEDAD EN LA VIA POR FUERTES LLUVIAS. SE HABLA CON EL USUARIO Y NOS COMFIMA QUE EL CIERRA TEMPRANO HOY PERO QUE NOS PUEDE ATENDER MAÑANA A PRIMERA HORA 5/6/2025 SE REALIZA INSTALACIÓN DE CORRESPONSAL, SE INSTALAN EQUIPOS CON PRUEBAS EXITOSAS, SE CAPACITA Y SE EVALÚA AL CLIENTE, SE INSTALA PUBLICIDAD COMPLETA, CB QUEDA OPERATIVO. USUARIO SOMOS BANCOLOMBIA ACTIVO"/>
    <s v="DIAZ ZABALA FRANCIS DUBAN"/>
    <s v="SXUZZ158"/>
    <n v="1062093"/>
    <s v="N/A"/>
    <n v="1097531"/>
    <s v="N/A"/>
    <s v="40 ROLLOS"/>
    <s v="TIPO III"/>
    <s v="TERRESTRE"/>
    <s v="VISITA_TÉCNICA"/>
    <n v="1"/>
    <n v="0"/>
    <n v="275728.78077800001"/>
    <n v="196536.5258152"/>
    <n v="275728.78077800001"/>
    <m/>
    <m/>
    <m/>
    <m/>
    <m/>
    <m/>
    <m/>
    <m/>
  </r>
  <r>
    <s v="MEDELLIN"/>
    <x v="3"/>
    <x v="3"/>
    <n v="5001"/>
    <s v="TA-25-577667"/>
    <s v="FO-25-875399"/>
    <d v="2025-05-30T00:00:00"/>
    <d v="2025-06-04T00:00:00"/>
    <d v="2025-05-30T00:00:00"/>
    <d v="2025-06-03T00:00:00"/>
    <d v="2025-06-03T00:00:00"/>
    <s v="ANTIOQUIA"/>
    <s v="MEDELLIN"/>
    <s v="BARRIO BOSTON MEDELLIN  6"/>
    <n v="79677"/>
    <s v="CB CRECIMIENTO - NUEVO"/>
    <s v="APERTURA"/>
    <s v="REDEBAN"/>
    <s v="UNO A UNO"/>
    <s v="UNO A UNO"/>
    <s v="EJECUTADO"/>
    <s v="30-05 SE REALIZA LLAMADA AL CLIENTE, SE HABLA CON LA SR ANDRES FELIPE ZAPATA LONDOÑO SE VALIDA DIRECCIÓN  OK, DISPONIBILIDAD TOTAL, LLAMAR EL DÍA LA INSTALACIÓN PARA CONFIRMAR VISITA, AVISO EXTERIOR ALTURA APROX 2.50  METROS; TOMA CORRIENTE CERCANO: SI; TIENE CABINA DE SEGURIDAD: SI , USUARIO   INDICA  QUE SE EL MODEN SE ENCUENTRA  8  METROS 03-06 SE REALIZA INSTALACIÓN DE CORRESPONSAL, SE INSTALAN EQUIPOS CON PRUEBAS EXITOSAS, SE CAPACITA Y SE EVALÚA AL CLIENTE, SE INSTALA PUBLICIDAD COMPLETA, CB QUEDA OPERATIVO. USUARIO SOMOS BANCOLOMBIA ACTIVO"/>
    <s v="PAREJA ECHAVARRIA JHON DAVID"/>
    <s v="SXUZZ203"/>
    <n v="869106"/>
    <s v="N/A"/>
    <n v="1239749"/>
    <s v="N/A"/>
    <s v="40 ROLLOS"/>
    <s v="TIPO I"/>
    <s v="TERRESTRE"/>
    <s v="VISITA_TÉCNICA"/>
    <n v="1"/>
    <n v="0"/>
    <n v="75096.394270399993"/>
    <n v="75096.394270399993"/>
    <n v="75096.394270399993"/>
    <m/>
    <m/>
    <m/>
    <m/>
    <m/>
    <m/>
    <m/>
    <m/>
  </r>
  <r>
    <s v="CALI"/>
    <x v="0"/>
    <x v="0"/>
    <n v="19001"/>
    <s v="TA-25-577673"/>
    <s v="FO-25-875403"/>
    <d v="2025-05-30T00:00:00"/>
    <d v="2025-06-04T00:00:00"/>
    <d v="2025-05-30T00:00:00"/>
    <d v="2025-06-04T00:00:00"/>
    <d v="2025-06-04T00:00:00"/>
    <s v="CAUCA"/>
    <s v="POPAYAN"/>
    <s v="BARRIO LA ESMERALDA POPAYAN 7"/>
    <n v="79649"/>
    <s v="CB CRECIMIENTO - NUEVO"/>
    <s v="APERTURA"/>
    <s v="REDEBAN"/>
    <s v="UNO A UNO"/>
    <s v="UNO A UNO"/>
    <s v="EJECUTADO"/>
    <s v="30-05 SE REALIZA LLAMADA AL CLIENTE, SE HABLA CON LA SRA ANYI PAOLA CAMPO PEÑA SE VALIDA DIRECCIÓN  OK, DISPONIBILIDAD TOTAL, LLAMAR EL DÍA LA INSTALACIÓN PARA CONFIRMAR VISITA, AVISO EXTERIOR ALTURA APROX 2.50  METROS; TOMA CORRIENTE CERCANO: SI; TIENE CABINA DE SEGURIDAD: NO, USUARIO   INDICA  QUE SE EL MODEN SE ENCUENTRA  5  METROS  04-6 SE REALIZA INSTALACIÓN DE CORRESPONSAL, SE INSTALAN EQUIPOS CON PRUEBAS EXITOSAS, SE CAPACITA Y SE EVALÚA AL CLIENTE, SE INSTALA PUBLICIDAD COMPLETA, CB QUEDA OPERATIVO. USUARIO SOMOS BANCOLOMBIA ACTIVO"/>
    <s v="GIMBUEL LASSO LUIS GERMAN"/>
    <s v="SXUZZ175"/>
    <n v="1056134"/>
    <s v="N/A"/>
    <n v="1034648"/>
    <s v="N/A"/>
    <s v="40 ROLLOS"/>
    <s v="TIPO III"/>
    <s v="TERRESTRE"/>
    <s v="VISITA_TÉCNICA"/>
    <n v="1"/>
    <n v="0"/>
    <n v="275728.78077800001"/>
    <n v="196536.5258152"/>
    <n v="275728.78077800001"/>
    <m/>
    <m/>
    <m/>
    <m/>
    <m/>
    <m/>
    <m/>
    <m/>
  </r>
  <r>
    <s v="VALLEDUPAR"/>
    <x v="4"/>
    <x v="4"/>
    <n v="44078"/>
    <s v="TA-25-577680"/>
    <s v="FO-25-875407"/>
    <d v="2025-05-30T00:00:00"/>
    <d v="2025-06-04T00:00:00"/>
    <d v="2025-05-30T00:00:00"/>
    <d v="2025-06-05T00:00:00"/>
    <d v="2025-06-05T00:00:00"/>
    <s v="LA GUAJIRA"/>
    <s v="BARRANCAS"/>
    <s v="BARRIO CENTRO BARRANCAS 8"/>
    <n v="79596"/>
    <s v="CB CRECIMIENTO - NUEVO"/>
    <s v="APERTURA"/>
    <s v="REDEBAN"/>
    <s v="UNO A UNO"/>
    <s v="UNO A UNO"/>
    <s v="EJECUTADO"/>
    <s v="30-05 SE REALIZA LLAMADA AL CLIENTE, SE HABLA CON LA SRA SANDRA MILENA PEÑA USTARIZ  SE VALIDA DIRECCIÓN  OK, DISPONIBILIDAD TOTAL, LLAMAR EL DÍA LA INSTALACIÓN PARA CONFIRMAR VISITA, AVISO EXTERIOR ALTURA APROX 2.50  METROS; TOMA CORRIENTE CERCANO: SI; TIENE CABINA DE SEGURIDAD: SI, 5/6/2025 SE REALIZA INSTALACIÓN DE CORRESPONSAL, SE INSTALAN EQUIPOS CON PRUEBAS EXITOSAS, SE CAPACITA Y SE EVALÚA AL CLIENTE, SE INSTALA PUBLICIDAD COMPLETA, CB QUEDA OPERATIVO. USUARIO SOMOS BANCOLOMBIA ACTIVO"/>
    <s v="MONTES DIAZ JOHN FRED"/>
    <s v="SXUZZ122"/>
    <n v="1175166"/>
    <s v="N/A"/>
    <n v="527360"/>
    <s v="N/A"/>
    <s v="40 ROLLOS"/>
    <s v="TIPO II"/>
    <s v="TERRESTRE"/>
    <s v="VISITA_TÉCNICA"/>
    <n v="1"/>
    <n v="0"/>
    <n v="163813.69572160003"/>
    <n v="140395.6348884"/>
    <n v="163813.69572160003"/>
    <m/>
    <m/>
    <m/>
    <m/>
    <m/>
    <m/>
    <m/>
    <m/>
  </r>
  <r>
    <s v="MEDELLIN"/>
    <x v="3"/>
    <x v="3"/>
    <n v="5001"/>
    <s v="TA-25-577685"/>
    <s v="FO-25-875409"/>
    <d v="2025-05-30T00:00:00"/>
    <d v="2025-06-04T00:00:00"/>
    <d v="2025-05-30T00:00:00"/>
    <d v="2025-06-03T00:00:00"/>
    <d v="2025-06-03T00:00:00"/>
    <s v="ANTIOQUIA"/>
    <s v="MEDELLIN"/>
    <s v="BARRIO CASTILLA MEDELLIN 17"/>
    <n v="79674"/>
    <s v="CB CRECIMIENTO - NUEVO"/>
    <s v="APERTURA"/>
    <s v="REDEBAN"/>
    <s v="UNO A UNO"/>
    <s v="UNO A UNO"/>
    <s v="EJECUTADO"/>
    <s v="30-05 SE REALIZA LLAMADA AL CLIENTE, SE HABLA CON LA SRA FLOR ELCY BENITEZ GONZALEZ SE VALIDA DIRECCIÓN OK, CANAL OK, DISPONIBILIDAD TOTAL, LLAMAR EL DÍA LA INSTALACIÓN PARA CONFIRMAR VISITA, AVISO EXTERIOR ALTURA: NO INDICA ALURA; TOMACORRIENTE CERCANO: SI; TIENE CABINA DE SEGURIDAD: NO 3/6/2025 SE REALIZA INSTALACIÓN DE CORRESPONSAL, SE INSTALAN EQUIPOS CON PRUEBAS EXITOSAS, SE CAPACITA Y SE EVALÚA AL CLIENTE, SE INSTALA PUBLICIDAD COMPLETA, CB QUEDA OPERATIVO. USUARIO SOMOS BANCOLOMBIA ACTIVO"/>
    <s v="ZAPATA LOPEZ EDWARD ASDRUBAL"/>
    <s v="SXUZZ200"/>
    <n v="1236458"/>
    <s v="N/A"/>
    <n v="1239767"/>
    <s v="N/A"/>
    <s v="40 ROLLOS"/>
    <s v="TIPO I"/>
    <s v="TERRESTRE"/>
    <s v="VISITA_TÉCNICA"/>
    <n v="1"/>
    <n v="0"/>
    <n v="75096.394270399993"/>
    <n v="75096.394270399993"/>
    <n v="75096.394270399993"/>
    <m/>
    <m/>
    <m/>
    <m/>
    <m/>
    <m/>
    <m/>
    <m/>
  </r>
  <r>
    <s v="PEREIRA"/>
    <x v="0"/>
    <x v="6"/>
    <n v="63001"/>
    <s v="TA-25-577692"/>
    <s v="FO-25-875412"/>
    <d v="2025-05-30T00:00:00"/>
    <d v="2025-06-04T00:00:00"/>
    <d v="2025-05-30T00:00:00"/>
    <d v="2025-06-03T00:00:00"/>
    <d v="2025-06-03T00:00:00"/>
    <s v="QUINDIO"/>
    <s v="ARMENIA"/>
    <s v="BARRIO CIUDAD DORADA ARMENIA 4"/>
    <n v="79595"/>
    <s v="CB CRECIMIENTO - NUEVO"/>
    <s v="APERTURA"/>
    <s v="REDEBAN"/>
    <s v="UNO A UNO"/>
    <s v="UNO A UNO"/>
    <s v="EJECUTADO"/>
    <s v="30-05 SE REALIZA LLAMADA AL CLIENTE, SE HABLA CON LA SRA ANGELA MARIA SUAREZ VALENCIA SE VALIDA DIRECCIÓN OK, CANAL OK, DISPONIBILIDAD TOTAL, LLAMAR EL DÍA LA INSTALACIÓN PARA CONFIRMAR VISITA, AVISO EXTERIOR ALTURA APROX 2.50 METROS; TOMACORRIENTE CERCANO: SI; TIENE CABINA DE SEGURIDAD: SI 3/6/2025 SE REALIZA INSTALACIÓN DE CORRESPONSAL, SE INSTALAN EQUIPOS CON PRUEBAS EXITOSAS, SE CAPACITA Y SE EVALÚA AL CLIENTE, SE INSTALA PUBLICIDAD COMPLETA, CB QUEDA OPERATIVO. USUARIO SOMOS BANCOLOMBIA ACTIVO"/>
    <s v="SANCHEZ SOLORZANO JUAN SEBASTIAN"/>
    <s v="SXUZZ121"/>
    <n v="1121438"/>
    <s v="N/A"/>
    <n v="913626"/>
    <s v="N/A"/>
    <s v="40 ROLLOS"/>
    <s v="TIPO II"/>
    <s v="TERRESTRE"/>
    <s v="VISITA_TÉCNICA"/>
    <n v="1"/>
    <n v="0"/>
    <n v="163813.69572160003"/>
    <n v="140395.6348884"/>
    <n v="163813.69572160003"/>
    <m/>
    <m/>
    <m/>
    <m/>
    <m/>
    <m/>
    <m/>
    <m/>
  </r>
  <r>
    <s v="TUNJA"/>
    <x v="1"/>
    <x v="1"/>
    <n v="25183"/>
    <s v="TA-25-577699"/>
    <s v="FO-25-875416"/>
    <d v="2025-05-30T00:00:00"/>
    <d v="2025-06-04T00:00:00"/>
    <d v="2025-05-30T00:00:00"/>
    <d v="2025-06-03T00:00:00"/>
    <d v="2025-06-03T00:00:00"/>
    <s v="CUNDINAMARCA"/>
    <s v="CHOCONTA"/>
    <s v="BARRIO CENTRO CHOCONTA 3"/>
    <n v="79626"/>
    <s v="CB CRECIMIENTO - NUEVO"/>
    <s v="APERTURA"/>
    <s v="REDEBAN"/>
    <s v="UNO A UNO"/>
    <s v="UNO A UNO"/>
    <s v="EJECUTADO"/>
    <s v="30-05 SE REALIZA LLAMADA AL CLIENTE, SE HABLA CON LA SRA LUIS FELIPE FARFAN VELASQUEZ SE VALIDA DIRECCIÓN OK, CANAL OK, DISPONIBILIDAD TOTAL, LLAMAR EL DÍA LA INSTALACIÓN PARA CONFIRMAR VISITA, AVISO EXTERIOR ALTURA: NO INDICA ALTURA, TOMACORRIENTE CERCANO: SI; TIENE CABINA DE SEGURIDAD: SI 3/6/2025 SE REALIZA INSTALACIÓN DE CORRESPONSAL, SE INSTALAN EQUIPOS CON PRUEBAS EXITOSAS, SE CAPACITA Y SE EVALÚA AL CLIENTE, SE INSTALA PUBLICIDAD COMPLETA, CB QUEDA OPERATIVO. USUARIO SOMOS BANCOLOMBIA ACTIVO"/>
    <s v="HERRERA GARZON JEYSON STEVENT"/>
    <s v="SXUZZ152"/>
    <n v="1105152"/>
    <s v="N/A"/>
    <n v="1144087"/>
    <s v="N/A"/>
    <s v="40 ROLLOS"/>
    <s v="TIPO II"/>
    <s v="TERRESTRE"/>
    <s v="VISITA_TÉCNICA"/>
    <n v="1"/>
    <n v="0"/>
    <n v="163813.69572160003"/>
    <n v="140395.6348884"/>
    <n v="163813.69572160003"/>
    <m/>
    <m/>
    <m/>
    <m/>
    <m/>
    <m/>
    <m/>
    <m/>
  </r>
  <r>
    <s v="BOGOTA"/>
    <x v="5"/>
    <x v="5"/>
    <n v="11001"/>
    <s v="TA-25-577705"/>
    <s v="FO-25-875418"/>
    <d v="2025-05-30T00:00:00"/>
    <d v="2025-06-04T00:00:00"/>
    <d v="2025-05-30T00:00:00"/>
    <d v="2025-06-04T00:00:00"/>
    <d v="2025-06-04T00:00:00"/>
    <s v="CUNDINAMARCA"/>
    <s v="BOGOTA"/>
    <s v="BARRIO SAN CIPRIANO BOGOTA 4"/>
    <n v="79607"/>
    <s v="CB CRECIMIENTO - NUEVO"/>
    <s v="APERTURA"/>
    <s v="REDEBAN"/>
    <s v="UNO A UNO"/>
    <s v="UNO A UNO"/>
    <s v="EJECUTADO"/>
    <s v="30-05 SE REALIZA LLAMADA AL CLIENTE, SE HABLA CON LA SRA NATALIA AREVALO ABRIL  SE VALIDA DIRECCIÓN OK, CANAL OK, DISPONIBILIDAD TOTAL, LLAMAR EL DÍA LA INSTALACIÓN PARA CONFIRMAR VISITA, AVISO EXTERIOR ALTURA: NO INDICA ALTURA; TOMACORRIENTE CERCANO: SI; TIENE CABINA DE SEGURIDAD: NO - COMUNICACIÓN POR WPP 4/6/2025 SE REALIZA INSTALACIÓN DE CORRESPONSAL, SE INSTALAN EQUIPOS CON PRUEBAS EXITOSAS, SE CAPACITA Y SE EVALÚA AL CLIENTE, SE INSTALA PUBLICIDAD COMPLETA, CB QUEDA OPERATIVO. USUARIO SOMOS BANCOLOMBIA ACTIVO"/>
    <s v="HERNANDEZ NARANJO OSCAR EDUARDO"/>
    <s v="SXUZZ133"/>
    <n v="783481"/>
    <s v="N/A"/>
    <n v="902639"/>
    <s v="N/A"/>
    <s v="40 ROLLOS"/>
    <s v="TIPO I"/>
    <s v="TERRESTRE"/>
    <s v="VISITA_TÉCNICA"/>
    <n v="1"/>
    <n v="0"/>
    <n v="75096.394270399993"/>
    <n v="75096.394270399993"/>
    <n v="75096.394270399993"/>
    <m/>
    <m/>
    <m/>
    <m/>
    <m/>
    <m/>
    <m/>
    <m/>
  </r>
  <r>
    <s v="MEDELLIN"/>
    <x v="3"/>
    <x v="3"/>
    <n v="5400"/>
    <s v="TA-25-577713"/>
    <s v="FO-25-875423"/>
    <d v="2025-05-30T00:00:00"/>
    <d v="2025-06-04T00:00:00"/>
    <d v="2025-05-30T00:00:00"/>
    <d v="2025-06-04T00:00:00"/>
    <d v="2025-06-04T00:00:00"/>
    <s v="ANTIOQUIA"/>
    <s v="LA UNION"/>
    <s v="BARRIO EL EDEN LA UNION"/>
    <n v="79629"/>
    <s v="CB CRECIMIENTO - NUEVO"/>
    <s v="APERTURA"/>
    <s v="REDEBAN"/>
    <s v="UNO A UNO"/>
    <s v="UNO A UNO"/>
    <s v="EJECUTADO"/>
    <s v="30-05 SE REALIZA LLAMADA AL CLIENTE, SE HABLA CON LA SRA YOHANA SIRLEY GARCIA HERRERA  SE VALIDA DIRECCIÓN OK, CANAL OK, DISPONIBILIDAD TOTAL, LLAMAR EL DÍA LA INSTALACIÓN PARA CONFIRMAR VISITA, AVISO EXTERIOR ALTURA: NO INDICA ALTURA; TOMACORRIENTE CERCANO: SI; TIENE CABINA DE SEGURIDAD: NO - EL MODEM ESTA 5 MT  04-06 SE REALIZA INSTALACIÓN DE CORRESPONSAL, SE INSTALAN EQUIPOS CON PRUEBAS EXITOSAS, SE CAPACITA Y SE EVALÚA AL CLIENTE, SE INSTALA PUBLICIDAD COMPLETA, CB QUEDA OPERATIVO. USUARIO SOMOS BANCOLOMBIA ACTIVO"/>
    <s v="DIAZ ZABALA FRANCIS DUBAN"/>
    <s v="SXUZZ155"/>
    <n v="1069842"/>
    <s v="N/A"/>
    <n v="879364"/>
    <s v="N/A"/>
    <s v="40 ROLLOS"/>
    <s v="TIPO II"/>
    <s v="TERRESTRE"/>
    <s v="VISITA_TÉCNICA"/>
    <n v="1"/>
    <n v="0"/>
    <n v="163813.69572160003"/>
    <n v="140395.6348884"/>
    <n v="163813.69572160003"/>
    <m/>
    <m/>
    <m/>
    <m/>
    <m/>
    <m/>
    <m/>
    <m/>
  </r>
  <r>
    <s v="BOGOTA"/>
    <x v="5"/>
    <x v="5"/>
    <n v="25386"/>
    <s v="TA-25-577718"/>
    <s v="FO-25-875425"/>
    <d v="2025-05-30T00:00:00"/>
    <d v="2025-06-04T00:00:00"/>
    <d v="2025-05-30T00:00:00"/>
    <d v="2025-06-04T00:00:00"/>
    <d v="2025-06-04T00:00:00"/>
    <s v="CUNDINAMARCA"/>
    <s v="LA MESA"/>
    <s v="BARRIO BARRIO EL RECREO LA MESA"/>
    <n v="79640"/>
    <s v="CB CRECIMIENTO - NUEVO"/>
    <s v="APERTURA"/>
    <s v="REDEBAN"/>
    <s v="UNO A UNO"/>
    <s v="UNO A UNO"/>
    <s v="EJECUTADO"/>
    <s v="30-05 SE REALIZA LLAMADA AL CLIENTE, SE HABLA CON LA SRA IVON YERID LONDOÑO CHAVES  SE VALIDA DIRECCIÓN OK, CANAL OK, DISPONIBILIDAD TOTAL, LLAMAR EL DÍA LA INSTALACIÓN PARA CONFIRMAR VISITA, AVISO EXTERIOR ALTURA APROX 2 METROS; TOMACORRIENTE CERCANO: SI; TIENE CABINA DE SEGURIDAD: NO 4/6/2025 SE REALIZA INSTALACIÓN DE CORRESPONSAL, SE INSTALAN EQUIPOS CON PRUEBAS EXITOSAS, SE CAPACITA Y SE EVALÚA AL CLIENTE, SE INSTALA PUBLICIDAD COMPLETA, CB QUEDA OPERATIVO. USUARIO SOMOS BANCOLOMBIA ACTIVO"/>
    <s v="GALEANO SORIANO JUAN DAVID"/>
    <s v="SXUZZ166"/>
    <n v="1051018"/>
    <s v="N/A"/>
    <n v="1097539"/>
    <s v="N/A"/>
    <s v="40 ROLLOS"/>
    <s v="TIPO II"/>
    <s v="TERRESTRE"/>
    <s v="VISITA_TÉCNICA"/>
    <n v="1"/>
    <n v="0"/>
    <n v="163813.69572160003"/>
    <n v="140395.6348884"/>
    <n v="163813.69572160003"/>
    <m/>
    <m/>
    <m/>
    <m/>
    <m/>
    <m/>
    <m/>
    <m/>
  </r>
  <r>
    <s v="MONTERIA"/>
    <x v="4"/>
    <x v="4"/>
    <n v="23675"/>
    <s v="TA-25-577723"/>
    <s v="FO-25-875428"/>
    <d v="2025-05-30T00:00:00"/>
    <d v="2025-06-04T00:00:00"/>
    <d v="2025-05-30T00:00:00"/>
    <d v="2025-06-03T00:00:00"/>
    <d v="2025-06-03T00:00:00"/>
    <s v="CORDOBA"/>
    <s v="SAN BERNARDO DEL VIENTO"/>
    <s v="BARRIO GUAYABAL SAN BERNARDO DEL VIENTO"/>
    <n v="79652"/>
    <s v="CB CRECIMIENTO - NUEVO"/>
    <s v="APERTURA"/>
    <s v="REDEBAN"/>
    <s v="UNO A UNO"/>
    <s v="UNO A UNO"/>
    <s v="EJECUTADO"/>
    <s v="30-05 SE REALIZA LLAMADA AL CLIENTE, SE HABLA CON LA SRA CANDELARIA ROSA RODRIGUEZ CASSERES  SE VALIDA DIRECCIÓN OK, CANAL OK, DISPONIBILIDAD TOTAL, LLAMAR EL DÍA LA INSTALACIÓN PARA CONFIRMAR VISITA, AVISO EXTERIOR ALTURA APROX 2 METROS; TOMACORRIENTE CERCANO: SI; TIENE CABINA DE SEGURIDAD: SI 3/6/2025 SE REALIZA INSTALACIÓN DE CORRESPONSAL, SE INSTALAN EQUIPOS CON PRUEBAS EXITOSAS, SE CAPACITA Y SE EVALÚA AL CLIENTE, SE INSTALA PUBLICIDAD COMPLETA, CB QUEDA OPERATIVO. NO SE ACTIVA PÁGINA SOMOS BANCOLOMBIA YA QUE EL CORREO REGISTRADO POR EL CB  ESTÁ ERRÓNEO Y NO DEJO  RESTAURAR CONTRASEÑA. SE CAPACITÓ CON PÁGINA DE PRUEBA."/>
    <s v="COGOLLO VERTEL EDER LUIS"/>
    <s v="SXUZZ178"/>
    <n v="1045037"/>
    <s v="N/A"/>
    <n v="863722"/>
    <s v="N/A"/>
    <s v="40 ROLLOS"/>
    <s v="TIPO II"/>
    <s v="TERRESTRE"/>
    <s v="VISITA_TÉCNICA"/>
    <n v="1"/>
    <n v="0"/>
    <n v="163813.69572160003"/>
    <n v="140395.6348884"/>
    <n v="163813.69572160003"/>
    <m/>
    <m/>
    <m/>
    <m/>
    <m/>
    <m/>
    <m/>
    <m/>
  </r>
  <r>
    <s v="BOGOTA"/>
    <x v="5"/>
    <x v="5"/>
    <n v="25394"/>
    <s v="TA-25-577729"/>
    <s v="FO-25-875431"/>
    <d v="2025-05-30T00:00:00"/>
    <d v="2025-06-04T00:00:00"/>
    <d v="2025-05-30T00:00:00"/>
    <d v="2025-06-05T00:00:00"/>
    <d v="2025-06-05T00:00:00"/>
    <s v="CUNDINAMARCA"/>
    <s v="LA PALMA"/>
    <s v="BARRIO POZO ORTIZ LA PALMA LA PALMA"/>
    <n v="79644"/>
    <s v="CB CRECIMIENTO - NUEVO"/>
    <s v="APERTURA"/>
    <s v="REDEBAN"/>
    <s v="UNO A UNO"/>
    <s v="UNO A UNO"/>
    <s v="EJECUTADO"/>
    <s v="30-05 SE REALIZA LLAMADA AL CLIENTE, SE HABLA CON LA SRA KAROL TATIANA REAL LOZANO  SE VALIDA DIRECCIÓN OK, CANAL OK, DISPONIBILIDAD TOTAL, LLAMAR EL DÍA LA INSTALACIÓN PARA CONFIRMAR VISITA, AVISO EXTERIOR ALTURA APROX 4 METROS; TOMACORRIENTE CERCANO: SI; TIENE CABINA DE SEGURIDAD: SI 4/6/2025 EN COMUNICACION CON EL COMERCIO KAROL TATIANA REAL LOZANO / TELEFONO DE CONTACTO: 3144477858, SE CONFIRMA VÍA CERRADA, COMERCIO ESTA PENDIENTE EL DÍA DE MAÑANA 05-06 PARA RECIVIR APERTURA SI DAN VÍA LIBRE 5/6/2025 SE REALIZA INSTALACIÓN DE CORRESPONSAL, SE INSTALAN EQUIPOS CON PRUEBAS EXITOSAS, SE CAPACITA Y SE EVALÚA AL CLIENTE, SE INSTALA PUBLICIDAD COMPLETA, CB QUEDA OPERATIVO. USUARIO SOMOS BANCOLOMBIA ACTIVO"/>
    <s v="GALEANO SORIANO JUAN DAVID"/>
    <s v="SXUZZ170"/>
    <n v="1172289"/>
    <n v="1216947"/>
    <n v="902150"/>
    <s v="N/A"/>
    <s v="40 ROLLOS"/>
    <s v="TIPO III"/>
    <s v="TERRESTRE"/>
    <s v="VISITA_TÉCNICA"/>
    <n v="1"/>
    <n v="0"/>
    <n v="275728.78077800001"/>
    <n v="196536.5258152"/>
    <n v="275728.78077800001"/>
    <m/>
    <m/>
    <m/>
    <m/>
    <m/>
    <m/>
    <m/>
    <m/>
  </r>
  <r>
    <s v="BOGOTA"/>
    <x v="5"/>
    <x v="5"/>
    <n v="11001"/>
    <s v="TA-25-577734"/>
    <s v="FO-25-875434"/>
    <d v="2025-05-30T00:00:00"/>
    <d v="2025-06-04T00:00:00"/>
    <d v="2025-05-30T00:00:00"/>
    <d v="2025-06-03T00:00:00"/>
    <d v="2025-06-03T00:00:00"/>
    <s v="CUNDINAMARCA"/>
    <s v="BOGOTA"/>
    <s v="BARRIO LOMBARDIA BOGOTA 1"/>
    <n v="79613"/>
    <s v="CB CRECIMIENTO - NUEVO"/>
    <s v="APERTURA"/>
    <s v="REDEBAN"/>
    <s v="UNO A UNO"/>
    <s v="UNO A UNO"/>
    <s v="EJECUTADO"/>
    <s v="30-05 SE REALIZA LLAMADA AL CLIENTE, SE HABLA CON LA SRA BEATRIZ CASTAÑEDA HIDALGO SE VALIDA DIRECCIÓN OK, CANAL OK, DISPONIBILIDAD TOTAL, LLAMAR EL DÍA LA INSTALACIÓN PARA CONFIRMAR VISITA, AVISO EXTERIOR ALTURA APROX 2 METROS; TOMACORRIENTE CERCANO: SI; TIENE CABINA DE SEGURIDAD: NO - COMUNICACIÓN POR WPP 03-06 SE REALIZA INSTALACIÓN DE CORRESPONSAL, SE INSTALAN EQUIPOS CON PRUEBAS EXITOSAS, SE CAPACITA Y SE EVALÚA AL CLIENTE, SE INSTALA PUBLICIDAD COMPLETA, CB QUEDA OPERATIVO. USUARIO SOMOS BANCOLOMBIA ACTIVO"/>
    <s v="MURCIA HERNANDEZ HARVEY IGNACIO"/>
    <s v="SXUZZ139"/>
    <n v="1069468"/>
    <s v="N/A"/>
    <n v="521136"/>
    <s v="N/A"/>
    <s v="40 ROLLOS"/>
    <s v="TIPO I"/>
    <s v="TERRESTRE"/>
    <s v="VISITA_TÉCNICA"/>
    <n v="1"/>
    <n v="0"/>
    <n v="75096.394270399993"/>
    <n v="75096.394270399993"/>
    <n v="75096.394270399993"/>
    <m/>
    <m/>
    <m/>
    <m/>
    <m/>
    <m/>
    <m/>
    <m/>
  </r>
  <r>
    <s v="BOGOTA"/>
    <x v="5"/>
    <x v="5"/>
    <n v="25168"/>
    <s v="TA-25-577740"/>
    <s v="FO-25-875436"/>
    <d v="2025-05-30T00:00:00"/>
    <d v="2025-06-04T00:00:00"/>
    <d v="2025-05-30T00:00:00"/>
    <d v="2025-06-04T00:00:00"/>
    <d v="2025-06-04T00:00:00"/>
    <s v="CUNDINAMARCA"/>
    <s v="CHAGUANI"/>
    <s v="BARRIO LA AMISTAD CHAGUANI"/>
    <n v="79638"/>
    <s v="CAMBIO DE REZON SOCIAL"/>
    <s v="APERTURA"/>
    <s v="REDEBAN"/>
    <s v="UNO A UNO"/>
    <s v="UNO A UNO"/>
    <s v="EJECUTADO"/>
    <s v="30-05 SE REALIZA LLAMADA AL CLIENTE, SE HABLA CON LA SR CAMILO ANDRES RUIZ HERNANDEZ SE VALIDA DIRECCIÓN OK, CANAL OK, DISPONIBILIDAD TOTAL, LLAMAR EL DÍA LA INSTALACIÓN PARA CONFIRMAR VISITA, AVISO EXTERIOR ALTURA APROX 2 METROS; TOMACORRIENTE CERCANO: SI; TIENE CABINA DE SEGURIDAD: NO - COMUNICACIÓN POR WPP 4/6/2025 SE REALIZA INSTALACIÓN DE CORRESPONSAL, SE INSTALAN EQUIPOS CON PRUEBAS EXITOSAS, SE CAPACITA Y SE EVALÚA AL CLIENTE, SE INSTALA PUBLICIDAD COMPLETA, CB QUEDA OPERATIVO. USUARIO SOMOS BANCOLOMBIA ACTIVO"/>
    <s v="MURCIA HERNANDEZ HARVEY IGNACIO"/>
    <s v="SXUZZ164"/>
    <n v="991301"/>
    <s v="N/A"/>
    <n v="1008506"/>
    <s v="N/A"/>
    <s v="40 ROLLOS"/>
    <s v="TIPO III"/>
    <s v="TERRESTRE"/>
    <s v="VISITA_TÉCNICA"/>
    <n v="1"/>
    <n v="0"/>
    <n v="275728.78077800001"/>
    <n v="196536.5258152"/>
    <n v="275728.78077800001"/>
    <m/>
    <m/>
    <m/>
    <m/>
    <m/>
    <m/>
    <m/>
    <m/>
  </r>
  <r>
    <s v="PASTO"/>
    <x v="0"/>
    <x v="0"/>
    <n v="52001"/>
    <s v="TA-25-577746"/>
    <s v="FO-25-875440"/>
    <d v="2025-05-30T00:00:00"/>
    <d v="2025-06-04T00:00:00"/>
    <d v="2025-05-30T00:00:00"/>
    <d v="2025-06-03T00:00:00"/>
    <d v="2025-06-03T00:00:00"/>
    <s v="NARIÑO"/>
    <s v="PASTO"/>
    <s v="BARRIO PANDIACO PASTO 3"/>
    <n v="79647"/>
    <s v="CB CRECIMIENTO - NUEVO"/>
    <s v="APERTURA"/>
    <s v="REDEBAN"/>
    <s v="UNO A UNO"/>
    <s v="UNO A UNO"/>
    <s v="EJECUTADO"/>
    <s v="30-05 SE REALIZA LLAMADA AL CLIENTE, SE HABLA CON LA SRA MAIRENA GALLARDO CABRERA  SE VALIDA DIRECCIÓN OK, CANAL OK, DISPONIBILIDAD TOTAL, LLAMAR EL DÍA LA INSTALACIÓN PARA CONFIRMAR VISITA, AVISO EXTERIOR ALTURA APROX 3 METROS; TOMACORRIENTE CERCANO: SI; TIENE CABINA DE SEGURIDAD: SI 03-06 SE REALIZA INSTALACIÓN DE CORRESPONSAL, SE INSTALAN EQUIPOS CON PRUEBAS EXITOSAS, SE CAPACITA Y SE EVALÚA AL CLIENTE, SE INSTALA PUBLICIDAD COMPLETA, CB QUEDA OPERATIVO. USUARIO SOMOS BANCOLOMBIA ACTIVO"/>
    <s v="REMICIO AMADO JOHN HEBER"/>
    <s v="SXUZZ173"/>
    <n v="765055"/>
    <n v="989228"/>
    <n v="1233547"/>
    <s v="N/A"/>
    <s v="40 ROLLOS"/>
    <s v="TIPO I"/>
    <s v="TERRESTRE"/>
    <s v="VISITA_TÉCNICA"/>
    <n v="1"/>
    <n v="0"/>
    <n v="75096.394270399993"/>
    <n v="75096.394270399993"/>
    <n v="75096.394270399993"/>
    <m/>
    <m/>
    <m/>
    <m/>
    <m/>
    <m/>
    <m/>
    <m/>
  </r>
  <r>
    <s v="CALI"/>
    <x v="0"/>
    <x v="0"/>
    <n v="76109"/>
    <s v="TA-25-577755"/>
    <s v="FO-25-875442"/>
    <d v="2025-05-30T00:00:00"/>
    <d v="2025-06-04T00:00:00"/>
    <d v="2025-05-30T00:00:00"/>
    <d v="2025-06-04T00:00:00"/>
    <d v="2025-06-04T00:00:00"/>
    <s v="VALLE DEL CAUCA"/>
    <s v="BUENAVENTURA"/>
    <s v="BARRIO LOS TUBOS, PARTE BAJA BUENAVENTURA"/>
    <n v="79616"/>
    <s v="CB CRECIMIENTO - NUEVO"/>
    <s v="APERTURA"/>
    <s v="REDEBAN"/>
    <s v="UNO A UNO"/>
    <s v="UNO A UNO"/>
    <s v="EJECUTADO"/>
    <s v="30-05 SE REALIZA LLAMADA AL CLIENTE, SE HABLA CON LA SR DEYBER RAMIREZ SANCHEZ SE VALIDA DIRECCIÓN OK, CANAL OK, DISPONIBILIDAD TOTAL, LLAMAR EL DÍA LA INSTALACIÓN PARA CONFIRMAR VISITA, AVISO EXTERIOR ALTURA APROX 2 METROS; TOMACORRIENTE CERCANO: SI; TIENE CABINA DE SEGURIDAD: NO 04-06 SE REALIZA INSTALACIÓN DE CORRESPONSAL, SE INSTALAN EQUIPOS CON PRUEBAS EXITOSAS, SE CAPACITA Y SE EVALÚA AL CLIENTE, SE INSTALA PUBLICIDAD COMPLETA, CB QUEDA OPERATIVO. USUARIO SOMOS BANCOLOMBIA ACTIVO"/>
    <s v="PAREDES CASTILLO DIEGO"/>
    <s v="SXUZZ142"/>
    <n v="1116247"/>
    <s v="N/A"/>
    <n v="905531"/>
    <s v="N/A"/>
    <s v="40 ROLLOS"/>
    <s v="TIPO III"/>
    <s v="TERRESTRE"/>
    <s v="VISITA_TÉCNICA"/>
    <n v="1"/>
    <n v="0"/>
    <n v="275728.78077800001"/>
    <n v="196536.5258152"/>
    <n v="275728.78077800001"/>
    <m/>
    <m/>
    <m/>
    <m/>
    <m/>
    <m/>
    <m/>
    <m/>
  </r>
  <r>
    <s v="MEDELLIN"/>
    <x v="3"/>
    <x v="3"/>
    <n v="5440"/>
    <s v="TA-25-577761"/>
    <s v="FO-25-875445"/>
    <d v="2025-05-30T00:00:00"/>
    <d v="2025-06-04T00:00:00"/>
    <d v="2025-05-30T00:00:00"/>
    <d v="2025-06-04T00:00:00"/>
    <d v="2025-06-04T00:00:00"/>
    <s v="ANTIOQUIA"/>
    <s v="MARINILLA"/>
    <s v="BARRIO SECTOR LA GALERÍA MARINILLA"/>
    <n v="79667"/>
    <s v="CB CRECIMIENTO - NUEVO"/>
    <s v="APERTURA"/>
    <s v="REDEBAN"/>
    <s v="UNO A UNO"/>
    <s v="UNO A UNO"/>
    <s v="EJECUTADO"/>
    <s v="30-05 SE REALIZA LLAMADA AL CLIENTE, SE HABLA CON LA SRA LUZ MERY NARANJO GARCIA  SE VALIDA DIRECCIÓN OK, CANAL OK, DISPONIBILIDAD TOTAL, LLAMAR EL DÍA LA INSTALACIÓN PARA CONFIRMAR VISITA, AVISO EXTERIOR ALTURA APROX 2 METROS; TOMACORRIENTE CERCANO: SI; TIENE CABINA DE SEGURIDAD: NO 04-06 SE REALIZA INSTALACIÓN DE CORRESPONSAL, SE INSTALAN EQUIPOS CON PRUEBAS EXITOSAS, SE CAPACITA Y SE EVALÚA AL CLIENTE, SE INSTALA PUBLICIDAD COMPLETA, CB QUEDA OPERATIVO. USUARIO SOMOS BANCOLOMBIA ACTIVO"/>
    <s v="ZAPATA LOPEZ EDWARD ASDRUBAL"/>
    <s v="SXUZZ193"/>
    <n v="793709"/>
    <s v="N/A"/>
    <n v="903064"/>
    <s v="N/A"/>
    <s v="40 ROLLOS"/>
    <s v="TIPO II"/>
    <s v="TERRESTRE"/>
    <s v="VISITA_TÉCNICA"/>
    <n v="1"/>
    <n v="0"/>
    <n v="163813.69572160003"/>
    <n v="140395.6348884"/>
    <n v="163813.69572160003"/>
    <m/>
    <m/>
    <m/>
    <m/>
    <m/>
    <m/>
    <m/>
    <m/>
  </r>
  <r>
    <s v="BOGOTA"/>
    <x v="5"/>
    <x v="5"/>
    <n v="11001"/>
    <s v="TA-25-577767"/>
    <s v="FO-25-875451"/>
    <d v="2025-05-30T00:00:00"/>
    <d v="2025-06-04T00:00:00"/>
    <d v="2025-05-30T00:00:00"/>
    <d v="2025-06-03T00:00:00"/>
    <d v="2025-06-03T00:00:00"/>
    <s v="CUNDINAMARCA"/>
    <s v="BOGOTA"/>
    <s v="BARRIO ALTAMAR DINDALITO BOGOTA"/>
    <n v="79599"/>
    <s v="CB CRECIMIENTO - NUEVO"/>
    <s v="APERTURA"/>
    <s v="REDEBAN"/>
    <s v="UNO A UNO"/>
    <s v="UNO A UNO"/>
    <s v="EJECUTADO"/>
    <s v="30-05 SE REALIZA LLAMADA AL CLIENTE, SE HABLA CON LA SRA ANYI VIVIANA VERGARA DIAZ SE VALIDA DIRECCIÓN OK, CANAL OK, DISPONIBILIDAD TOTAL, LLAMAR EL DÍA LA INSTALACIÓN PARA CONFIRMAR VISITA, AVISO EXTERIOR ALTURA APROX 2.50 METROS; TOMACORRIENTE CERCANO: SI; TIENE CABINA DE SEGURIDAD: NO 3/6/2025 SE REALIZA INSTALACIÓN DE CORRESPONSAL, SE INSTALAN EQUIPOS CON PRUEBAS EXITOSAS, SE CAPACITA Y SE EVALÚA AL CLIENTE, SE INSTALA PUBLICIDAD COMPLETA, CB QUEDA OPERATIVO. USUARIO SOMOS BANCOLOMBIA ACTIVO"/>
    <s v="ORTIZ MARTINEZ STIVEN"/>
    <s v="SXUZZ125"/>
    <n v="888228"/>
    <s v="N/A"/>
    <n v="902284"/>
    <s v="N/A"/>
    <s v="40 ROLLOS"/>
    <s v="TIPO I"/>
    <s v="TERRESTRE"/>
    <s v="VISITA_TÉCNICA"/>
    <n v="1"/>
    <n v="0"/>
    <n v="75096.394270399993"/>
    <n v="75096.394270399993"/>
    <n v="75096.394270399993"/>
    <m/>
    <m/>
    <m/>
    <m/>
    <m/>
    <m/>
    <m/>
    <m/>
  </r>
  <r>
    <s v="BOGOTA"/>
    <x v="5"/>
    <x v="5"/>
    <n v="25035"/>
    <s v="TA-25-577771"/>
    <s v="FO-25-875454"/>
    <d v="2025-05-30T00:00:00"/>
    <d v="2025-06-04T00:00:00"/>
    <d v="2025-05-30T00:00:00"/>
    <d v="2025-06-04T00:00:00"/>
    <d v="2025-06-04T00:00:00"/>
    <s v="CUNDINAMARCA"/>
    <s v="ANAPOIMA"/>
    <s v="BARRIO CENTRO ANAPOIMA ANAPOIMA"/>
    <n v="79593"/>
    <s v="CB CRECIMIENTO - NUEVO"/>
    <s v="APERTURA"/>
    <s v="REDEBAN"/>
    <s v="UNO A UNO"/>
    <s v="UNO A UNO"/>
    <s v="EJECUTADO"/>
    <s v="30-05 SE REALIZA LLAMADA AL CLIENTE, SE HABLA CON LA SRA DIANA MILENA GIL SE VALIDA DIRECCIÓN OK, CANAL OK, DISPONIBILIDAD TOTAL, LLAMAR EL DÍA LA INSTALACIÓN PARA CONFIRMAR VISITA, AVISO EXTERIOR ALTURA: NO INDICA ALTURA, TOMACORRIENTE CERCANO: SI; TIENE CABINA DE SEGURIDAD: NO 04-06 SE REALIZA INSTALACIÓN DE CORRESPONSAL, SE INSTALAN EQUIPOS CON PRUEBAS EXITOSAS, SE CAPACITA Y SE EVALÚA AL CLIENTE, SE INSTALA PUBLICIDAD COMPLETA, CB QUEDA OPERATIVO. USUARIO SOMOS BANCOLOMBIA ACTIVO"/>
    <s v="GALEANO SORIANO JUAN DAVID"/>
    <s v="SXUZZ119"/>
    <n v="1069444"/>
    <s v="N/A"/>
    <n v="1008361"/>
    <s v="N/A"/>
    <s v="40 ROLLOS"/>
    <s v="TIPO II"/>
    <s v="TERRESTRE"/>
    <s v="VISITA_TÉCNICA"/>
    <n v="1"/>
    <n v="0"/>
    <n v="163813.69572160003"/>
    <n v="140395.6348884"/>
    <n v="163813.69572160003"/>
    <m/>
    <m/>
    <m/>
    <m/>
    <m/>
    <m/>
    <m/>
    <m/>
  </r>
  <r>
    <s v="MEDELLIN"/>
    <x v="3"/>
    <x v="3"/>
    <n v="5667"/>
    <s v="TA-25-577779"/>
    <s v="FO-25-875458"/>
    <d v="2025-05-30T00:00:00"/>
    <d v="2025-06-04T00:00:00"/>
    <d v="2025-05-30T00:00:00"/>
    <d v="2025-06-04T00:00:00"/>
    <d v="2025-06-04T00:00:00"/>
    <s v="ANTIOQUIA"/>
    <s v="SAN RAFAEL"/>
    <s v="SAN RAFAEL SAN RAFAEL 5"/>
    <n v="79651"/>
    <s v="CB CRECIMIENTO - NUEVO"/>
    <s v="APERTURA"/>
    <s v="REDEBAN"/>
    <s v="UNO A UNO"/>
    <s v="UNO A UNO"/>
    <s v="EJECUTADO"/>
    <s v="30-05 SE REALIZA LLAMADA AL CLIENTE, SE HABLA CON LA SRA DEICY YANETH QUINCHIA CUERVO  SE VALIDA DIRECCIÓN OK, CANAL OK, DISPONIBILIDAD TOTAL, LLAMAR EL DÍA LA INSTALACIÓN PARA CONFIRMAR VISITA, AVISO EXTERIOR ALTURA APROX 2.30 METROS; TOMACORRIENTE CERCANO: SI; TIENE CABINA DE SEGURIDAD: NO - COMUNICACIÓN POR WPP 04-06  SE REALIZA INSTALACIÓN DE CORRESPONSAL, SE INSTALAN EQUIPOS CON PRUEBAS EXITOSAS, SE CAPACITA Y SE EVALÚA AL CLIENTE, SE INSTALA PUBLICIDAD COMPLETA, CB QUEDA OPERATIVO. USUARIO SOMOS BANCOLOMBIA ACTIVO"/>
    <s v="PAREJA ECHAVARRIA JHON DAVID"/>
    <s v="SXUZZ177"/>
    <n v="1107042"/>
    <s v="N/A"/>
    <n v="974706"/>
    <s v="N/A"/>
    <s v="40 ROLLOS"/>
    <s v="TIPO III"/>
    <s v="TERRESTRE"/>
    <s v="VISITA_TÉCNICA"/>
    <n v="1"/>
    <n v="0"/>
    <n v="275728.78077800001"/>
    <n v="196536.5258152"/>
    <n v="275728.78077800001"/>
    <m/>
    <m/>
    <m/>
    <m/>
    <m/>
    <m/>
    <m/>
    <m/>
  </r>
  <r>
    <s v="MEDELLIN"/>
    <x v="3"/>
    <x v="3"/>
    <n v="5001"/>
    <s v="TA-25-612260"/>
    <s v="FO-25-903254"/>
    <d v="2025-05-30T00:00:00"/>
    <d v="2025-06-04T00:00:00"/>
    <d v="2025-05-30T00:00:00"/>
    <d v="2025-06-03T00:00:00"/>
    <d v="2025-06-03T00:00:00"/>
    <s v="ANTIOQUIA"/>
    <s v="MEDELLIN"/>
    <s v="BARRIO BELEN MEDELLIN 14"/>
    <n v="79672"/>
    <s v="CB CRECIMIENTO - NUEVO"/>
    <s v="APERTURA"/>
    <s v="REDEBAN"/>
    <s v="UNO A UNO"/>
    <s v="UNO A UNO"/>
    <s v="EJECUTADO"/>
    <s v="30-05 SE REALIZA LLAMADA AL CLIENTE, SE HABLA CON LA SRA CAROLINA ALCARAZ VIDALES SE VALIDA DIRECCIÓN OK, CANAL OK, DISPONIBILIDAD TOTAL, LLAMAR EL DÍA LA INSTALACIÓN PARA CONFIRMAR VISITA, AVISO EXTERIOR ALTURA APROX 2.50 METROS; TOMACORRIENTE CERCANO: SI; TIENE CABINA DE SEGURIDAD: NO 3/6/2025 SE REALIZA INSTALACIÓN DE CORRESPONSAL, SE INSTALAN EQUIPOS CON PRUEBAS EXITOSAS, SE CAPACITA Y SE EVALÚA AL CLIENTE, SE INSTALA PUBLICIDAD COMPLETA, CB QUEDA OPERATIVO. USUARIO SOMOS BANCOLOMBIA ACTIVO"/>
    <s v="QUINTERO SANCHEZ JUAN SEBASTIAN"/>
    <s v="SXUZZ198"/>
    <n v="1105537"/>
    <n v="1138632"/>
    <n v="1239755"/>
    <s v="N/A"/>
    <s v="40 ROLLOS"/>
    <s v="TIPO I"/>
    <s v="TERRESTRE"/>
    <s v="VISITA_TÉCNICA"/>
    <n v="1"/>
    <n v="0"/>
    <n v="75096.394270399993"/>
    <n v="75096.394270399993"/>
    <n v="75096.394270399993"/>
    <m/>
    <m/>
    <m/>
    <m/>
    <m/>
    <m/>
    <m/>
    <m/>
  </r>
  <r>
    <s v="VALLEDUPAR"/>
    <x v="4"/>
    <x v="4"/>
    <n v="20250"/>
    <s v="TA-25-612262"/>
    <s v="FO-25-903259"/>
    <d v="2025-05-30T00:00:00"/>
    <d v="2025-06-04T00:00:00"/>
    <d v="2025-05-30T00:00:00"/>
    <d v="2025-06-03T00:00:00"/>
    <d v="2025-06-03T00:00:00"/>
    <s v="CESAR"/>
    <s v="EL PASO"/>
    <s v="BARRIO CENTRO EL PASO  9"/>
    <n v="79634"/>
    <s v="CB CRECIMIENTO - NUEVO"/>
    <s v="APERTURA"/>
    <s v="REDEBAN"/>
    <s v="UNO A UNO"/>
    <s v="UNO A UNO"/>
    <s v="EJECUTADO"/>
    <s v="30-05 SE REALIZA LLAMADA AL CLIENTE, SE HABLA CON LA SRA YULIBETH SEGOVIA SURMAY SE VALIDA DIRECCIÓN OK, CANAL OK, DISPONIBILIDAD TOTAL, LLAMAR EL DÍA LA INSTALACIÓN PARA CONFIRMAR VISITA, AVISO EXTERIOR ALTURA APROX 4 METROS; TOMACORRIENTE CERCANO: SI; TIENE CABINA DE SEGURIDAD: SI - COMUNICACIÓN POR WPP // EL MODEM ESTA A 5 MT  3/6/2025 SE REALIZA INSTALACIÓN DE CORRESPONSAL, SE INSTALAN EQUIPOS CON PRUEBAS EXITOSAS, SE CAPACITA Y SE EVALÚA AL CLIENTE, SE INSTALA PUBLICIDAD COMPLETA, CB QUEDA OPERATIVO. USUARIO SOMOS BANCOLOMBIA ACTIVO"/>
    <s v="MONTES DIAZ JOHN FRED"/>
    <s v="SXUZZ160"/>
    <n v="1045466"/>
    <s v="N/A"/>
    <n v="1139998"/>
    <s v="N/A"/>
    <s v="40 ROLLOS"/>
    <s v="TIPO III"/>
    <s v="TERRESTRE"/>
    <s v="VISITA_TÉCNICA"/>
    <n v="1"/>
    <n v="0"/>
    <n v="275728.78077800001"/>
    <n v="196536.5258152"/>
    <n v="275728.78077800001"/>
    <m/>
    <m/>
    <m/>
    <m/>
    <m/>
    <m/>
    <m/>
    <m/>
  </r>
  <r>
    <s v="SANTA MARTA"/>
    <x v="4"/>
    <x v="4"/>
    <n v="47245"/>
    <s v="TA-25-612264"/>
    <s v="FO-25-903265"/>
    <d v="2025-05-30T00:00:00"/>
    <d v="2025-06-04T00:00:00"/>
    <d v="2025-05-30T00:00:00"/>
    <d v="2025-06-09T00:00:00"/>
    <d v="2025-06-09T00:00:00"/>
    <s v="MAGDALENA"/>
    <s v="EL BANCO"/>
    <s v="BARRIO PUEBLO NUEVO EL BANCO 1"/>
    <n v="79631"/>
    <s v="CB CRECIMIENTO - NUEVO"/>
    <s v="APERTURA"/>
    <s v="REDEBAN"/>
    <s v="UNO A UNO"/>
    <s v="UNO A UNO"/>
    <s v="EJECUTADO"/>
    <s v="30-05 SE REALIZA LLAMADA AL CLIENTE, SE HABLA CON LA SR JORGE LUIS RANGEL CAMPO  SE VALIDA DIRECCIÓN OK, CANAL OK, DISPONIBILIDAD TOTAL, LLAMAR EL DÍA LA INSTALACIÓN PARA CONFIRMAR VISITA, AVISO EXTERIOR ALTURA APROX 2 METROS; TOMACORRIENTE CERCANO: SI; TIENE CABINA DE SEGURIDAD: NO - EL MODEM ESTA A 6 MT  04-06 LA VÍA HACIA EL MUNICIPIO DE COPEY AÚN SE ENCUENTRA CERRADA DESDE LA Y DE CIÉNAGA HASTA BOSCONIA POR POBLADORES DE LA SIERRA, EN EL SECTOR DE SAN PEDRO DE LA SIERRA, EL PARO YA LLEVA 3 DÍAS SEGUIDOS 5/6/2025 SE REALIZA VALIDACIÓN NUEVAMENTE Y LA NOVEDAD CONTINUA 9/6/2025 SE REALIZA INSTALACIÓN DE CORRESPONSAL, SE INSTALAN EQUIPOS CON PRUEBAS EXITOSAS, SE CAPACITA Y SE EVALÚA AL CLIENTE, SE INSTALA PUBLICIDAD COMPLETA, CB QUEDA OPERATIVO. USUARIO SOMOS BANCOLOMBIA ACTIVO"/>
    <s v="MONTES DIAZ JOHN FRED"/>
    <s v="SXUZZ157"/>
    <n v="852906"/>
    <s v="N/A"/>
    <n v="535670"/>
    <s v="N/A"/>
    <s v="40 ROLLOS"/>
    <s v="TIPO IV"/>
    <s v="TERRESTRE"/>
    <s v="VISITA_TÉCNICA"/>
    <n v="1"/>
    <n v="0"/>
    <n v="504832.64687880001"/>
    <n v="196536.5258152"/>
    <n v="504832.64687880001"/>
    <m/>
    <m/>
    <m/>
    <m/>
    <m/>
    <m/>
    <m/>
    <m/>
  </r>
  <r>
    <s v="MEDELLIN"/>
    <x v="3"/>
    <x v="3"/>
    <n v="5001"/>
    <s v="TA-25-612267"/>
    <s v="FO-25-903270"/>
    <d v="2025-05-30T00:00:00"/>
    <d v="2025-06-04T00:00:00"/>
    <d v="2025-05-30T00:00:00"/>
    <d v="2025-06-03T00:00:00"/>
    <d v="2025-06-03T00:00:00"/>
    <s v="ANTIOQUIA"/>
    <s v="MEDELLIN"/>
    <s v="BARRIO GUAYABAL MEDELLIN  13"/>
    <n v="79675"/>
    <s v="CB CRECIMIENTO - NUEVO"/>
    <s v="APERTURA"/>
    <s v="REDEBAN"/>
    <s v="UNO A UNO"/>
    <s v="UNO A UNO"/>
    <s v="EJECUTADO"/>
    <s v="30-05 SE REALIZA LLAMADA AL CLIENTE, SE HABLA CON LA SRA YURANY ANDREA CIFUENTES CASTAÑEDA  SE VALIDA DIRECCIÓN OK, CANAL OK, DISPONIBILIDAD TOTAL, LLAMAR EL DÍA LA INSTALACIÓN PARA CONFIRMAR VISITA, AVISO EXTERIOR ALTURA APROX 2.50 METROS; TOMACORRIENTE CERCANO: SI; TIENE CABINA DE SEGURIDAD: NO - COMUNICACIÓN POR WPP 3/6/2025 SE REALIZA INSTALACIÓN DE CORRESPONSAL, SE INSTALAN EQUIPOS CON PRUEBAS EXITOSAS, SE CAPACITA Y SE EVALÚA AL CLIENTE, SE INSTALA PUBLICIDAD COMPLETA, CB QUEDA OPERATIVO. USUARIO SOMOS BANCOLOMBIA ACTIVO"/>
    <s v="DIAZ ZABALA FRANCIS DUBAN"/>
    <s v="SXUZZ201"/>
    <n v="1030009"/>
    <s v="N/A"/>
    <n v="1217436"/>
    <s v="N/A"/>
    <s v="40 ROLLOS"/>
    <s v="TIPO I"/>
    <s v="TERRESTRE"/>
    <s v="VISITA_TÉCNICA"/>
    <n v="1"/>
    <n v="0"/>
    <n v="75096.394270399993"/>
    <n v="75096.394270399993"/>
    <n v="75096.394270399993"/>
    <m/>
    <m/>
    <m/>
    <m/>
    <m/>
    <m/>
    <m/>
    <m/>
  </r>
  <r>
    <s v="BOGOTA"/>
    <x v="5"/>
    <x v="5"/>
    <n v="11001"/>
    <s v="TA-25-612270"/>
    <s v="FO-25-903277"/>
    <d v="2025-05-30T00:00:00"/>
    <d v="2025-06-04T00:00:00"/>
    <d v="2025-05-30T00:00:00"/>
    <d v="2025-06-03T00:00:00"/>
    <d v="2025-06-03T00:00:00"/>
    <s v="CUNDINAMARCA"/>
    <s v="BOGOTA"/>
    <s v="BARRIO GRAN BRITALIA BOGOTA 2"/>
    <n v="79606"/>
    <s v="CB CRECIMIENTO - NUEVO"/>
    <s v="APERTURA"/>
    <s v="REDEBAN"/>
    <s v="UNO A UNO"/>
    <s v="UNO A UNO"/>
    <s v="EJECUTADO"/>
    <s v="30-05 SE REALIZA LLAMADA AL CLIENTE, SE HABLA CON LA SRA GREIS JULIETH ROJAS HERNANDEZ  SE VALIDA DIRECCIÓN OK, CANAL OK, DISPONIBILIDAD TOTAL, LLAMAR EL DÍA LA INSTALACIÓN PARA CONFIRMAR VISITA, AVISO EXTERIOR ALTURA APROX 3 METROS; TOMACORRIENTE CERCANO: SI; TIENE CABINA DE SEGURIDAD: NO 3/6/2025 SE REALIZA INSTALACIÓN DE CORRESPONSAL, SE INSTALAN EQUIPOS CON PRUEBAS EXITOSAS, SE CAPACITA Y SE EVALÚA AL CLIENTE, SE INSTALA PUBLICIDAD COMPLETA, CB QUEDA OPERATIVO. USUARIO SOMOS BANCOLOMBIA ACTIVO"/>
    <s v="ORTIZ MARTINEZ STIVEN"/>
    <s v="SXUZZ132"/>
    <n v="1227607"/>
    <s v="N/A"/>
    <n v="984392"/>
    <s v="N/A"/>
    <s v="40 ROLLOS"/>
    <s v="TIPO I"/>
    <s v="TERRESTRE"/>
    <s v="VISITA_TÉCNICA"/>
    <n v="1"/>
    <n v="0"/>
    <n v="75096.394270399993"/>
    <n v="75096.394270399993"/>
    <n v="75096.394270399993"/>
    <m/>
    <m/>
    <m/>
    <m/>
    <m/>
    <m/>
    <m/>
    <m/>
  </r>
  <r>
    <s v="BOGOTA"/>
    <x v="5"/>
    <x v="5"/>
    <n v="11001"/>
    <s v="TA-25-612272"/>
    <s v="FO-25-903280"/>
    <d v="2025-05-30T00:00:00"/>
    <d v="2025-06-04T00:00:00"/>
    <d v="2025-05-30T00:00:00"/>
    <d v="2025-06-03T00:00:00"/>
    <d v="2025-06-03T00:00:00"/>
    <s v="CUNDINAMARCA"/>
    <s v="BOGOTA"/>
    <s v="BARRIO LA ESTRELLA BOGOTA  2"/>
    <n v="79605"/>
    <s v="CB CRECIMIENTO - NUEVO"/>
    <s v="APERTURA"/>
    <s v="REDEBAN"/>
    <s v="UNO A UNO"/>
    <s v="UNO A UNO"/>
    <s v="EJECUTADO"/>
    <s v="30-05 SE REALIZA LLAMADA AL CLIENTE, SE HABLA CON LA SR SNEIDER SAAVEDRA SAAVEDRA  SE VALIDA DIRECCIÓN OK, CANAL OK, DISPONIBILIDAD TOTAL, LLAMAR EL DÍA LA INSTALACIÓN PARA CONFIRMAR VISITA, AVISO EXTERIOR ALTURA APROX 2 METROS; TOMACORRIENTE CERCANO: SI; TIENE CABINA DE SEGURIDAD: SI - EL MODEM ESTA A 4 MT  03-06 SE REALIZA INSTALACIÓN DE CORRESPONSAL, SE INSTALAN EQUIPOS CON PRUEBAS EXITOSAS, SE CAPACITA Y SE EVALÚA AL CLIENTE, SE INSTALA PUBLICIDAD COMPLETA, CB QUEDA OPERATIVO. USUARIO SOMOS BANCOLOMBIA ACTIVO NOTA: SE SOLICITA AUTORIZACIÓN DE INSTALACIÓN DE COMBO  2600  CON MAGICBOX 241597317561324755896013 Y PINPAD, PERO AL INSTALAR EL PINPAD Y SOLICITAR EL CAMBIO DE EQUIPO , EL PINPAD NO FUNCIONA  5/6/2025 SE REALIZA INSTALACIÓN DE PINPAD PENDIENTE"/>
    <s v="ROMERO ROJAS BREIDY JHOHAN"/>
    <s v="SXUZZ131"/>
    <n v="1235225"/>
    <n v="771812"/>
    <s v="1076276-241597317561324755896013"/>
    <s v="N/A"/>
    <s v="40 ROLLOS"/>
    <s v="TIPO I"/>
    <s v="TERRESTRE"/>
    <s v="VISITA_TÉCNICA"/>
    <n v="1"/>
    <n v="0"/>
    <n v="75096.394270399993"/>
    <n v="75096.394270399993"/>
    <n v="75096.394270399993"/>
    <m/>
    <m/>
    <m/>
    <m/>
    <m/>
    <m/>
    <m/>
    <m/>
  </r>
  <r>
    <s v="BOGOTA"/>
    <x v="5"/>
    <x v="5"/>
    <n v="11001"/>
    <s v="TA-25-612273"/>
    <s v="FO-25-903286"/>
    <d v="2025-05-30T00:00:00"/>
    <d v="2025-06-04T00:00:00"/>
    <d v="2025-05-30T00:00:00"/>
    <d v="2025-06-03T00:00:00"/>
    <d v="2025-06-03T00:00:00"/>
    <s v="CUNDINAMARCA"/>
    <s v="BOGOTA"/>
    <s v="BARRIO SAN FRANCISCO BOGOTA 13"/>
    <n v="79611"/>
    <s v="CB CRECIMIENTO - NUEVO"/>
    <s v="APERTURA"/>
    <s v="REDEBAN"/>
    <s v="UNO A UNO"/>
    <s v="UNO A UNO"/>
    <s v="EJECUTADO"/>
    <s v="30-05 SE REALIZA LLAMADA AL CLIENTE, SE HABLA CON LA SRA LEIDY ALEXANDRA GARCIA ACUÑA  SE VALIDA DIRECCIÓN OK, CANAL OK, DISPONIBILIDAD TOTAL, LLAMAR EL DÍA LA INSTALACIÓN PARA CONFIRMAR VISITA, AVISO EXTERIOR ALTURA: NO INDICA ALTURA; TOMACORRIENTE CERCANO: SI; TIENE CABINA DE SEGURIDAD: NO 03-06 SE REALIZA INSTALACIÓN DE CORRESPONSAL, SE INSTALAN EQUIPOS CON PRUEBAS EXITOSAS, SE CAPACITA Y SE EVALÚA AL CLIENTE, SE INSTALA PUBLICIDAD COMPLETA, CB QUEDA OPERATIVO. USUARIO SOMOS BANCOLOMBIA ACTIVO"/>
    <s v="GALEANO SORIANO JUAN DAVID"/>
    <s v="SXUZZ137"/>
    <n v="1069587"/>
    <s v="N/A"/>
    <n v="1076627"/>
    <s v="N/A"/>
    <s v="40 ROLLOS"/>
    <s v="TIPO I"/>
    <s v="TERRESTRE"/>
    <s v="VISITA_TÉCNICA"/>
    <n v="1"/>
    <n v="0"/>
    <n v="75096.394270399993"/>
    <n v="75096.394270399993"/>
    <n v="75096.394270399993"/>
    <m/>
    <m/>
    <m/>
    <m/>
    <m/>
    <m/>
    <m/>
    <m/>
  </r>
  <r>
    <s v="MEDELLIN"/>
    <x v="3"/>
    <x v="3"/>
    <n v="5313"/>
    <s v="TA-25-612274"/>
    <s v="FO-25-903293"/>
    <d v="2025-05-30T00:00:00"/>
    <d v="2025-06-04T00:00:00"/>
    <d v="2025-05-30T00:00:00"/>
    <d v="2025-06-04T00:00:00"/>
    <d v="2025-06-04T00:00:00"/>
    <s v="ANTIOQUIA"/>
    <s v="GRANADA"/>
    <s v="BARRIO GRANADA GRANADA 1"/>
    <n v="79642"/>
    <s v="CAMBIO DE REZON SOCIAL"/>
    <s v="APERTURA"/>
    <s v="REDEBAN"/>
    <s v="UNO A UNO"/>
    <s v="UNO A UNO"/>
    <s v="EJECUTADO"/>
    <s v="30-05 SE REALIZA LLAMADA AL CLIENTE, SE HABLA CON LA SRA  YURANI QUINTERO  SE VALIDA DIRECCIÓN OK, CANAL OK, DISPONIBILIDAD TOTAL, LLAMAR EL DÍA LA INSTALACIÓN PARA CONFIRMAR VISITA, USUARIO INDICA QUE TIENE TODA LA PUBLICIDAD; TOMACORRIENTE CERCANO: SI; TIENE CABINA DE SEGURIDAD: NO - CAMBIO DE RAZON SOCIAL 77402 4/6/2025 SE REALIZA INSTALACIÓN DE CORRESPONSAL, SE INSTALAN EQUIPOS CON PRUEBAS EXITOSAS, SE CAPACITA Y SE EVALÚA AL CLIENTE, SE INSTALA PUBLICIDAD COMPLETA, CB QUEDA OPERATIVO. USUARIO SOMOS BANCOLOMBIA ACTIVO"/>
    <s v="ZAPATA LOPEZ EDWARD ASDRUBAL"/>
    <s v="SXUZZ168"/>
    <n v="1171355"/>
    <s v="N/A"/>
    <n v="1239618"/>
    <s v="N/A"/>
    <s v="40 ROLLOS"/>
    <s v="TIPO II"/>
    <s v="TERRESTRE"/>
    <s v="VISITA_TÉCNICA"/>
    <n v="1"/>
    <n v="0"/>
    <n v="163813.69572160003"/>
    <n v="140395.6348884"/>
    <n v="163813.69572160003"/>
    <m/>
    <m/>
    <m/>
    <m/>
    <m/>
    <m/>
    <m/>
    <m/>
  </r>
  <r>
    <s v="CALI"/>
    <x v="0"/>
    <x v="0"/>
    <n v="76126"/>
    <s v="TA-25-612276"/>
    <s v="FO-25-903299"/>
    <d v="2025-05-30T00:00:00"/>
    <d v="2025-06-04T00:00:00"/>
    <d v="2025-05-30T00:00:00"/>
    <d v="2025-06-04T00:00:00"/>
    <d v="2025-06-04T00:00:00"/>
    <s v="VALLE DEL CAUCA"/>
    <s v="CALIMA"/>
    <s v="BARRIO CENTRO 2  CALIMA"/>
    <n v="27388"/>
    <s v="DATAFONO ADICIONAL"/>
    <s v="APERTURA"/>
    <s v="REDEBAN"/>
    <s v="UNO A UNO"/>
    <s v="UNO A UNO"/>
    <s v="EJECUTADO"/>
    <s v="30-05 SE REALIZA LLAMADA AL CLIENTE, SE HABLA CON LA SRA NANCY MORENO SE VALIDA DIRECCIÓN OK, CANAL OK, DISPONIBILIDAD TOTAL, LLAMAR EL DÍA LA INSTALACIÓN PARA CONFIRMAR VISITA 05-06 SE REALIZA INSTALACIÓN DE DAT ADICIONAL, PRUEBAS EXITOSAS, CB QUEDA OPERATIVO"/>
    <s v="HERRERA MONAR GEOVANNY"/>
    <s v="SXUZZ737"/>
    <n v="987925"/>
    <s v="N/A"/>
    <n v="538473"/>
    <s v="N/A"/>
    <s v="60 ROLLOS"/>
    <s v="TIPO II"/>
    <s v="TERRESTRE"/>
    <s v="VISITA_TÉCNICA"/>
    <n v="1"/>
    <n v="0"/>
    <n v="163813.69572160003"/>
    <n v="140395.6348884"/>
    <n v="163813.69572160003"/>
    <m/>
    <m/>
    <m/>
    <m/>
    <m/>
    <m/>
    <m/>
    <m/>
  </r>
  <r>
    <s v="NEIVA"/>
    <x v="2"/>
    <x v="2"/>
    <n v="41551"/>
    <s v="TA-25-612277"/>
    <s v="FO-25-903306"/>
    <d v="2025-06-03T00:00:00"/>
    <d v="2025-06-05T00:00:00"/>
    <d v="2025-06-03T00:00:00"/>
    <d v="2025-06-05T00:00:00"/>
    <d v="2025-06-05T00:00:00"/>
    <s v="HUILA"/>
    <s v="PITALITO"/>
    <s v="BARRIO CACHINGOS PITALITO"/>
    <n v="79682"/>
    <s v="CB CRECIMIENTO - NUEVO"/>
    <s v="APERTURA"/>
    <s v="REDEBAN"/>
    <s v="UNO A UNO"/>
    <s v="UNO A UNO"/>
    <s v="EJECUTADO"/>
    <s v="31-05 SE REALIZA LLAMADA AL CLIENTE, SE HABLA CON EL SR JUAN DIEGO AVILEZ OSORIO, SE VALIDA DIRECCIÓN OK, CANAL OK, DISPONIBILIDAD TOTAL, LLAMAR EL DÍA LA INSTALACIÓN PARA CONFIRMAR VISITA, AVISO EXTERIOR ALTURA APROX DONDE EL TECNICO LO VEA CONVENIENTE, METROS; TOMACORRIENTE CERCANO: SI; TIENE CABINA DE SEGURIDAD:SI 5/6/2025 SE REALIZA INSTALACIÓN DE CORRESPONSAL, SE INSTALAN EQUIPOS CON PRUEBAS EXITOSAS, SE CAPACITA Y SE EVALÚA AL CLIENTE, SE INSTALA PUBLICIDAD COMPLETA, CB QUEDA OPERATIVO. USUARIO SOMOS BANCOLOMBIA ACTIVO"/>
    <s v="ANDRADE HERNANDEZ JUAN CARLOS"/>
    <s v="SXXZZ082"/>
    <n v="1088304"/>
    <s v="N/A"/>
    <n v="1103004"/>
    <s v="N/A"/>
    <s v="40 ROLLOS"/>
    <s v="TIPO III"/>
    <s v="TERRESTRE"/>
    <s v="VISITA_TÉCNICA"/>
    <n v="1"/>
    <n v="0"/>
    <n v="275728.78077800001"/>
    <n v="196536.5258152"/>
    <n v="275728.78077800001"/>
    <m/>
    <m/>
    <m/>
    <m/>
    <m/>
    <m/>
    <m/>
    <m/>
  </r>
  <r>
    <s v="SINCELEJO"/>
    <x v="4"/>
    <x v="4"/>
    <n v="70001"/>
    <s v="TA-25-612278"/>
    <s v="FO-25-903316"/>
    <d v="2025-06-03T00:00:00"/>
    <d v="2025-06-05T00:00:00"/>
    <d v="2025-06-03T00:00:00"/>
    <d v="2025-06-04T00:00:00"/>
    <d v="2025-06-04T00:00:00"/>
    <s v="SUCRE"/>
    <s v="SINCELEJO"/>
    <s v="BARRIO CALLE SUCRE SINCELEJO"/>
    <n v="79684"/>
    <s v="CB CRECIMIENTO - NUEVO"/>
    <s v="APERTURA"/>
    <s v="REDEBAN"/>
    <s v="UNO A UNO"/>
    <s v="UNO A UNO"/>
    <s v="EJECUTADO"/>
    <s v="3-06-2025 SE REALIZA LLAMADA AL CLIENTE, SE HABLA CON EL SR LUIS FERNANDO PACHECO BERTEL SE VALIDA DIRECCIÓN OK, CANAL OK, DISPONIBILIDAD TOTAL, LLAMAR EL DÍA DE LA INSTALACIÓN PARA CONFIRMAR VISITA, ALTURA APROX 2 METROS; TOMACORRIENTE CERCANO: SI; TIENE CABINA DE SEGURIDAD: NO // CONTACTO REALIZADO POR WHATSAPP 8:10 a. m. 4/6/2025 SE REALIZA INSTALACIÓN DE CORRESPONSAL, SE INSTALAN EQUIPOS CON PRUEBAS EXITOSAS, SE CAPACITA Y SE EVALÚA AL CLIENTE, SE INSTALA PUBLICIDAD COMPLETA, CB QUEDA OPERATIVO. USUARIO SOMOS BANCOLOMBIA ACTIVO"/>
    <s v="CACERES HERNANDEZ ANDRES"/>
    <s v="SXXZZ084"/>
    <n v="963801"/>
    <s v="N/A"/>
    <n v="1145979"/>
    <s v="N/A"/>
    <s v="40 ROLLOS"/>
    <s v="TIPO I"/>
    <s v="TERRESTRE"/>
    <s v="VISITA_TÉCNICA"/>
    <n v="1"/>
    <n v="0"/>
    <n v="75096.394270399993"/>
    <n v="75096.394270399993"/>
    <n v="75096.394270399993"/>
    <m/>
    <m/>
    <m/>
    <m/>
    <m/>
    <m/>
    <m/>
    <m/>
  </r>
  <r>
    <s v="PASTO"/>
    <x v="0"/>
    <x v="0"/>
    <n v="52378"/>
    <s v="TA-25-612281"/>
    <s v="FO-25-903325"/>
    <d v="2025-06-03T00:00:00"/>
    <d v="2025-06-05T00:00:00"/>
    <d v="2025-06-03T00:00:00"/>
    <d v="2025-06-04T00:00:00"/>
    <d v="2025-06-04T00:00:00"/>
    <s v="NARIÑO"/>
    <s v="LA CRUZ"/>
    <s v="BARRIO CRR CIUDAD DE DIOS LA CRUZ"/>
    <n v="79679"/>
    <s v="CB CRECIMIENTO - NUEVO"/>
    <s v="APERTURA"/>
    <s v="REDEBAN"/>
    <s v="UNO A UNO"/>
    <s v="UNO A UNO"/>
    <s v="EJECUTADO"/>
    <s v="03-06 SE REALIZA LLAMADA AL CLIENTE, SE HABLA CON LA SRA ANA CRISTINA ANGULO ORTIZ SE VALIDA DIRECCIÓN OK, CANAL OK, DISPONIBILIDAD TOTAL, LLAMAR EL DÍA LA INSTALACIÓN PARA CONFIRMAR VISITA, AVISO EXTERIOR ALTURA APROX 3 METROS; TOMACORRIENTE CERCANO: SI; TIENE CABINA DE SEGURIDAD: SI - COMUNICACIÓN POR WPP 04-06 SE REALIZA INSTALACIÓN DE CORRESPONSAL, SE INSTALAN EQUIPOS CON PRUEBAS EXITOSAS, SE CAPACITA Y SE EVALÚA AL CLIENTE, SE INSTALA PUBLICIDAD COMPLETA, CB QUEDA OPERATIVO. USUARIO SOMOS BANCOLOMBIA ACTIVO"/>
    <s v="PAZ MARTINEZ RICHARD HUMBERTO"/>
    <s v="SXXZZ079"/>
    <n v="1169272"/>
    <s v="N/A"/>
    <n v="1217150"/>
    <s v="N/A"/>
    <s v="40 ROLLOS"/>
    <s v="TIPO III"/>
    <s v="TERRESTRE"/>
    <s v="VISITA_TÉCNICA"/>
    <n v="1"/>
    <n v="0"/>
    <n v="275728.78077800001"/>
    <n v="196536.5258152"/>
    <n v="275728.78077800001"/>
    <m/>
    <m/>
    <m/>
    <m/>
    <m/>
    <m/>
    <m/>
    <m/>
  </r>
  <r>
    <s v="BOGOTA"/>
    <x v="5"/>
    <x v="5"/>
    <n v="11001"/>
    <s v="TA-25-612282"/>
    <s v="FO-25-903330"/>
    <d v="2025-06-03T00:00:00"/>
    <d v="2025-06-05T00:00:00"/>
    <d v="2025-06-03T00:00:00"/>
    <d v="2025-06-05T00:00:00"/>
    <d v="2025-06-05T00:00:00"/>
    <s v="CUNDINAMARCA"/>
    <s v="BOGOTA"/>
    <s v="BARRIO DANUBIO AZUL BOGOTA 9"/>
    <n v="79678"/>
    <s v="CB CRECIMIENTO - NUEVO"/>
    <s v="APERTURA"/>
    <s v="REDEBAN"/>
    <s v="UNO A UNO"/>
    <s v="UNO A UNO"/>
    <s v="EJECUTADO"/>
    <s v="3-06-2025 SE REALIZA LLAMADA AL CLIENTE, SE HABLA CON LA SRA JULIETH ANDREA MESA RINCON SE VALIDA DIRECCIÓN OK, CANAL OK, DISPONIBILIDAD TOTAL, LLAMAR EL DÍA DE LA INSTALACIÓN PARA CONFIRMAR VISITA, ALTURA APROX 2 METROS; TOMACORRIENTE CERCANO: SI; TIENE CABINA DE SEGURIDAD: SI // CONTACTO REALIZADO POR WHATSAPP 8:18 a. m. 5/6/2025 SE REALIZA INSTALACIÓN DE CORRESPONSAL, SE INSTALAN EQUIPOS CON PRUEBAS EXITOSAS, SE CAPACITA Y SE EVALÚA AL CLIENTE, SE INSTALA PUBLICIDAD COMPLETA, CB QUEDA OPERATIVO. USUARIO SOMOS BANCOLOMBIA ACTIVO"/>
    <s v="GOMEZ VEGA DAVID SNEYDER"/>
    <s v="SXXZZ078"/>
    <n v="957082"/>
    <s v="N/A"/>
    <n v="1110281"/>
    <s v="N/A"/>
    <s v="40 ROLLOS"/>
    <s v="TIPO I"/>
    <s v="TERRESTRE"/>
    <s v="VISITA_TÉCNICA"/>
    <n v="1"/>
    <n v="0"/>
    <n v="75096.394270399993"/>
    <n v="75096.394270399993"/>
    <n v="75096.394270399993"/>
    <m/>
    <m/>
    <m/>
    <m/>
    <m/>
    <m/>
    <m/>
    <m/>
  </r>
  <r>
    <s v="VILLAVICENCIO"/>
    <x v="2"/>
    <x v="2"/>
    <n v="50001"/>
    <s v="TA-25-612285"/>
    <s v="FO-25-903332"/>
    <d v="2025-06-03T00:00:00"/>
    <d v="2025-06-05T00:00:00"/>
    <d v="2025-06-03T00:00:00"/>
    <d v="2025-06-05T00:00:00"/>
    <d v="2025-06-05T00:00:00"/>
    <s v="META"/>
    <s v="VILLAVICENCIO"/>
    <s v="BARRIO JORDAN VILLAVICENCIO 12"/>
    <n v="79685"/>
    <s v="CB CRECIMIENTO - NUEVO"/>
    <s v="APERTURA"/>
    <s v="REDEBAN"/>
    <s v="UNO A UNO"/>
    <s v="UNO A UNO"/>
    <s v="EJECUTADO"/>
    <s v="31-05 SE REALIZA COMUNICACION CON LA SRA OLGA LUCIA RODRIGUEZ OCAMPO, SE VALIDA DIRECCIÓN OK, CANAL OK, DISPONIBILIDAD TOTAL, LLAMAR EL DÍA LA INSTALACIÓN PARA CONFIRMAR VISITA, AVISO EXTERIOR ALTURA APROX DONDE EL TECNICO LO VEA CONVENIENTE, METROS; TOMACORRIENTE CERCANO: SI; TIENE CABINA DE SEGURIDAD:SI 5/6/2025 SE REALIZA INSTALACIÓN DE CORRESPONSAL, SE INSTALAN EQUIPOS CON PRUEBAS EXITOSAS, SE CAPACITA Y SE EVALÚA AL CLIENTE, SE INSTALA PUBLICIDAD COMPLETA, CB QUEDA OPERATIVO. USUARIO SOMOS BANCOLOMBIA ACTIVO"/>
    <s v="CASTRILLON URREA LONDIER LEANDRO"/>
    <s v="SXXZZ085"/>
    <n v="923342"/>
    <s v="N/A"/>
    <n v="953591"/>
    <s v="N/A"/>
    <s v="40 ROLLOS"/>
    <s v="TIPO I"/>
    <s v="TERRESTRE"/>
    <s v="VISITA_TÉCNICA"/>
    <n v="1"/>
    <n v="0"/>
    <n v="75096.394270399993"/>
    <n v="75096.394270399993"/>
    <n v="75096.394270399993"/>
    <m/>
    <m/>
    <m/>
    <m/>
    <m/>
    <m/>
    <m/>
    <m/>
  </r>
  <r>
    <s v="CALI"/>
    <x v="0"/>
    <x v="0"/>
    <n v="76520"/>
    <s v="TA-25-619947"/>
    <s v="FO-25-919699"/>
    <d v="2025-06-03T00:00:00"/>
    <d v="2025-06-05T00:00:00"/>
    <d v="2025-06-03T00:00:00"/>
    <d v="2025-06-05T00:00:00"/>
    <d v="2025-06-05T00:00:00"/>
    <s v="VALLE DEL CAUCA"/>
    <s v="PALMIRA"/>
    <s v="BARRIO LOS SAUCES PALMIRA "/>
    <n v="79681"/>
    <s v="CAMBIO DE RAZON SOCIAL"/>
    <s v="APERTURA"/>
    <s v="REDEBAN"/>
    <s v="UNO A UNO"/>
    <s v="UNO A UNO"/>
    <s v="EJECUTADO"/>
    <s v="3-06-2025 SE REALIZA LLAMADA AL CLIENTE, SE HABLA CON EL SR BRAYAN ALBADAM VANEGAS SE VALIDA DIRECCIÓN OK, CANAL OK, DISPONIBILIDAD TOTAL, LLAMAR EL DÍA DE LA INSTALACIÓN PARA CONFIRMAR VISITA, PUBLICIDAD OK  // CONTACTO REALIZADO POR WHATSAPP 8:25 a. m. 5/6/2025 SE REALIZA INSTALACIÓN DE CORRESPONSAL, SE INSTALAN EQUIPOS CON PRUEBAS EXITOSAS, SE CAPACITA Y SE EVALÚA AL CLIENTE, SE INSTALA PUBLICIDAD COMPLETA, CB QUEDA OPERATIVO. USUARIO SOMOS BANCOLOMBIA ACTIVO"/>
    <s v="TORRES GARCIA JENDRY JOSE"/>
    <s v="SXXZZ081"/>
    <n v="869019"/>
    <s v="N/A"/>
    <n v="549358"/>
    <s v="N/A"/>
    <s v="40 ROLLOS"/>
    <s v="TIPO I"/>
    <s v="TERRESTRE"/>
    <s v="VISITA_TÉCNICA"/>
    <n v="1"/>
    <n v="0"/>
    <n v="75096.394270399993"/>
    <n v="75096.394270399993"/>
    <n v="75096.394270399993"/>
    <m/>
    <m/>
    <m/>
    <m/>
    <m/>
    <m/>
    <m/>
    <m/>
  </r>
  <r>
    <s v="SINCELEJO"/>
    <x v="4"/>
    <x v="4"/>
    <n v="70717"/>
    <s v="TA-25-619948"/>
    <s v="FO-25-919702"/>
    <d v="2025-06-03T00:00:00"/>
    <d v="2025-06-05T00:00:00"/>
    <d v="2025-06-03T00:00:00"/>
    <d v="2025-06-05T00:00:00"/>
    <d v="2025-06-05T00:00:00"/>
    <s v="SUCRE"/>
    <s v="SAN PEDRO"/>
    <s v="BARRIO SAN MARTIN SAN PEDRO  2"/>
    <n v="79683"/>
    <s v="CB CRECIMIENTO - NUEVO"/>
    <s v="APERTURA"/>
    <s v="REDEBAN"/>
    <s v="UNO A UNO"/>
    <s v="UNO A UNO"/>
    <s v="EJECUTADO"/>
    <s v="31-05 SE REALIZA LLAMADA AL CLIENTE, SE HABLA CON LA SRA LUISA FERNANDA BANQUET FUNIELES, SE VALIDA DIRECCIÓN OK, CANAL OK, DISPONIBILIDAD TOTAL, LLAMAR EL DÍA LA INSTALACIÓN PARA CONFIRMAR VISITA, AVISO EXTERIOR ALTURA APROX DONDE EL TECNICO LO VEA CONVENIENTE, METROS; TOMACORRIENTE CERCANO: SI; TIENE CABINA DE SEGURIDAD:SI 5/6/2025 SE REALIZA INSTALACIÓN DE CORRESPONSAL, SE INSTALAN EQUIPOS CON PRUEBAS EXITOSAS, SE CAPACITA Y SE EVALÚA AL CLIENTE, SE INSTALA PUBLICIDAD COMPLETA, CB QUEDA OPERATIVO. USUARIO SOMOS BANCOLOMBIA ACTIVO"/>
    <s v="CACERES HERNANDEZ ANDRES"/>
    <s v="SXXZZ083"/>
    <n v="794606"/>
    <s v="N/A"/>
    <n v="1178939"/>
    <s v="N/A"/>
    <s v="40 ROLLOS"/>
    <s v="TIPO II"/>
    <s v="TERRESTRE"/>
    <s v="VISITA_TÉCNICA"/>
    <n v="1"/>
    <n v="0"/>
    <n v="163813.69572160003"/>
    <n v="140395.6348884"/>
    <n v="163813.69572160003"/>
    <m/>
    <m/>
    <m/>
    <m/>
    <m/>
    <m/>
    <m/>
    <m/>
  </r>
  <r>
    <s v="NEIVA"/>
    <x v="2"/>
    <x v="2"/>
    <n v="41001"/>
    <s v="TA-25-619949"/>
    <s v="FO-25-919704"/>
    <d v="2025-06-03T00:00:00"/>
    <d v="2025-06-05T00:00:00"/>
    <d v="2025-06-03T00:00:00"/>
    <d v="2025-06-04T00:00:00"/>
    <d v="2025-06-04T00:00:00"/>
    <s v="HUILA"/>
    <s v="NEIVA"/>
    <s v="BARRIO ZONA INDUSTRIAL NEIVA 11"/>
    <n v="79680"/>
    <s v="CB CRECIMIENTO - NUEVO"/>
    <s v="APERTURA"/>
    <s v="REDEBAN"/>
    <s v="UNO A UNO"/>
    <s v="UNO A UNO"/>
    <s v="EJECUTADO"/>
    <s v="31-05 SE REALIZA LLAMADA AL CLIENTE, SE HABLA CON LA SRA ADRIANA ARIAS CAPERA, SE VALIDA DIRECCIÓN OK, CANAL OK, DISPONIBILIDAD TOTAL, LLAMAR EL DÍA LA INSTALACIÓN PARA CONFIRMAR VISITA, AVISO EXTERIOR ALTURA APROX DONDE EL TECNICO LO VEA CONVENIENTE, METROS; TOMACORRIENTE CERCANO: SI; TIENE CABINA DE SEGURIDAD:SI  4/6/2025 SE REALIZA INSTALACIÓN DE CORRESPONSAL, SE INSTALAN EQUIPOS CON PRUEBAS EXITOSAS, SE CAPACITA Y SE EVALÚA AL CLIENTE, SE INSTALA PUBLICIDAD COMPLETA, CB QUEDA OPERATIVO. USUARIO SOMOS BANCOLOMBIA ACTIVO"/>
    <s v="DIAZ VARGAS JONATHAN MIGUEL"/>
    <s v="SXXZZ080"/>
    <n v="959134"/>
    <s v="N/A"/>
    <n v="534976"/>
    <s v="N/A"/>
    <s v="40 ROLLOS"/>
    <s v="TIPO I"/>
    <s v="TERRESTRE"/>
    <s v="VISITA_TÉCNICA"/>
    <n v="1"/>
    <n v="0"/>
    <n v="75096.394270399993"/>
    <n v="75096.394270399993"/>
    <n v="75096.394270399993"/>
    <m/>
    <m/>
    <m/>
    <m/>
    <m/>
    <m/>
    <m/>
    <m/>
  </r>
  <r>
    <s v="BOGOTA"/>
    <x v="5"/>
    <x v="5"/>
    <n v="11001"/>
    <s v="TA-25-619954"/>
    <s v="FO-25-919708"/>
    <d v="2025-06-03T00:00:00"/>
    <d v="2025-06-05T00:00:00"/>
    <d v="2025-06-03T00:00:00"/>
    <d v="2025-06-05T00:00:00"/>
    <d v="2025-06-05T00:00:00"/>
    <s v="CUNDINAMARCA"/>
    <s v="BOGOTA"/>
    <s v="BARRIO ALAMOS BOGOTA 11"/>
    <n v="79538"/>
    <s v="CAMBIO DE RAZON SOCIAL"/>
    <s v="APERTURA"/>
    <s v="REDEBAN"/>
    <s v="UNO A UNO"/>
    <s v="UNO A UNO"/>
    <s v="EJECUTADO"/>
    <s v="31-05 SE REALIZA LLAMADA AL CLIENTE, SE HABLA CON EL SR BRAYAN LEONARDO RIVEROS GRANADOS, SE VALIDA DIRECCIÓN OK, CANAL OK, DISPONIBILIDAD TOTAL, LLAMAR EL DÍA LA INSTALACIÓN PARA CONFIRMAR VISITA, AVISO EXTERIOR ALTURA APROX 2,20, METROS; TOMACORRIENTE CERCANO: SI; TIENE CABINA DE SEGURIDAD:SI 5/6/2025 SE REALIZA INSTALACIÓN DE CORRESPONSAL, SE INSTALAN EQUIPOS CON PRUEBAS EXITOSAS, SE CAPACITA Y SE EVALÚA AL CLIENTE, SE INSTALA PUBLICIDAD COMPLETA, CB QUEDA OPERATIVO. NO SÉ TIENE ACCESO A PÁGINA SOMOS BANCOLOMBIA POR CORREO ERRADO DE CLIENTE, SOLICITA SOPORTE POR WHATSAPP Y LE INDICAN QUE ESTÁ DISPONIBLE EL DÍA MIÉRCOLES DE LA SIGUIENTE SEMANA"/>
    <s v="MURCIA HERNANDEZ HARVEY IGNACIO"/>
    <s v="LMUZZ972"/>
    <n v="1171028"/>
    <s v="N/A"/>
    <n v="1097312"/>
    <s v="N/A"/>
    <s v="40 ROLLOS"/>
    <s v="TIPO I"/>
    <s v="TERRESTRE"/>
    <s v="VISITA_TÉCNICA"/>
    <n v="1"/>
    <n v="0"/>
    <n v="75096.394270399993"/>
    <n v="75096.394270399993"/>
    <n v="75096.394270399993"/>
    <m/>
    <m/>
    <m/>
    <m/>
    <m/>
    <m/>
    <m/>
    <m/>
  </r>
  <r>
    <s v="BOGOTA"/>
    <x v="5"/>
    <x v="5"/>
    <n v="11001"/>
    <s v="TA-25-619955"/>
    <s v="FO-25-919711"/>
    <d v="2025-06-03T00:00:00"/>
    <d v="2025-06-05T00:00:00"/>
    <d v="2025-06-03T00:00:00"/>
    <d v="2025-06-05T00:00:00"/>
    <d v="2025-06-05T00:00:00"/>
    <s v="CUNDINAMARCA"/>
    <s v="BOGOTA"/>
    <s v="BARRIO BOSA BASILIA BOGOTA"/>
    <n v="79532"/>
    <s v="CB CRECIMIENTO - OTRAS LISTAS"/>
    <s v="APERTURA"/>
    <s v="REDEBAN"/>
    <s v="UNO A UNO"/>
    <s v="UNO A UNO"/>
    <s v="EJECUTADO"/>
    <s v="31-05 SE REALIZA LLAMADA AL CLIENTE, SE HABLA CON LA SRA ROSA DELIA CALDERON MEJIA, SE VALIDA DIRECCIÓN OK, CANAL OK, DISPONIBILIDAD TOTAL, LLAMAR EL DÍA LA INSTALACIÓN PARA CONFIRMAR VISITA, AVISO EXTERIOR ALTURA APROX 2 METROS; TOMACORRIENTE CERCANO: SI; TIENE CABINA DE SEGURIDAD:SI 5/6/2025 SE REALIZA INSTALACIÓN DE CORRESPONSAL, SE INSTALAN EQUIPOS CON PRUEBAS EXITOSAS, SE CAPACITA Y SE EVALÚA AL CLIENTE, SE INSTALA PUBLICIDAD COMPLETA, CB QUEDA OPERATIVO. USUARIO SOMOS BANCOLOMBIA ACTIVO"/>
    <s v="LOZADA ROJAS CHRISTIAN ANDRES"/>
    <s v="LMUZZ966"/>
    <n v="917143"/>
    <s v="N/A"/>
    <n v="893413"/>
    <s v="N/A"/>
    <s v="40 ROLLOS"/>
    <s v="TIPO I"/>
    <s v="TERRESTRE"/>
    <s v="VISITA_TÉCNICA"/>
    <n v="1"/>
    <n v="0"/>
    <n v="75096.394270399993"/>
    <n v="75096.394270399993"/>
    <n v="75096.394270399993"/>
    <m/>
    <m/>
    <m/>
    <m/>
    <m/>
    <m/>
    <m/>
    <m/>
  </r>
  <r>
    <s v="APARTADO"/>
    <x v="3"/>
    <x v="3"/>
    <n v="5837"/>
    <s v="TA-25-619957"/>
    <s v="FO-25-919718"/>
    <d v="2025-06-03T00:00:00"/>
    <d v="2025-06-05T00:00:00"/>
    <d v="2025-06-03T00:00:00"/>
    <d v="2025-06-11T00:00:00"/>
    <d v="2025-06-11T00:00:00"/>
    <s v="ANTIOQUIA"/>
    <s v="TURBO"/>
    <s v="BARRIO CGT NUEVA COLONIA TURBO ANTIOQUIA TURBO"/>
    <n v="79383"/>
    <s v="CB CRECIMIENTO - OTRAS LISTAS"/>
    <s v="APERTURA"/>
    <s v="REDEBAN"/>
    <s v="UNO A UNO"/>
    <s v="UNO A UNO"/>
    <s v="EJECUTADO"/>
    <s v="31-05 SE REALIZA LLAMADA AL CLIENTE, SE HABLA CON EL SR MAURICIO RIVERA ARIAS, SE VALIDA DIRECCIÓN OK, CANAL OK, DISPONIBILIDAD TOTAL, LLAMAR EL DÍA LA INSTALACIÓN PARA CONFIRMAR VISITA, AVISO EXTERIOR ALTURA APROX  DONDE EL TECNICO LO VEA CONVENIENTE  METROS; TOMACORRIENTE CERCANO: SI; TIENE CABINA DE SEGURIDAD:NO// MODEM  SE ENCUEN TRA A 10 METROS DE DISTANCIA  05-06 SE REALIZA LLAMADA A USUARIO PARA CONFIRMAR LA INSTALACIÓN DEL CORRESPONSAL,  USUARIO INFORMA DE NO PODER ATENDER POR NOVEDAD MEDICA DE LA ESPOSA, USUARIO PIDE POR FAVOR PROGRAMAR PARA LA PRÓXIMA SEMANA OK 11-06 SE REALIZA INSTALACIÓN DE CORRESPONSAL, SE INSTALAN EQUIPOS CON PRUEBAS EXITOSAS, SE CAPACITA Y SE EVALÚA AL CLIENTE, SE INSTALA PUBLICIDAD COMPLETA, CB QUEDA OPERATIVO. USUARIO SOMOS BANCOLOMBIA ACTIVO. SE INSTALAN 10 MT DE CABLE UTP"/>
    <s v="JULIO TUBERQUIA JOSE SEBASTIAN"/>
    <s v="10XZZ921"/>
    <n v="1051048"/>
    <s v="N/A"/>
    <n v="545397"/>
    <s v="N/A"/>
    <s v="40 ROLLOS"/>
    <s v="TIPO II"/>
    <s v="TERRESTRE"/>
    <s v="VISITA_TÉCNICA"/>
    <n v="1"/>
    <n v="0"/>
    <n v="163813.69572160003"/>
    <n v="140395.6348884"/>
    <n v="163813.69572160003"/>
    <m/>
    <m/>
    <m/>
    <m/>
    <m/>
    <m/>
    <m/>
    <m/>
  </r>
  <r>
    <s v="PASTO"/>
    <x v="0"/>
    <x v="0"/>
    <n v="52612"/>
    <s v="TA-25-619961"/>
    <s v="FO-25-919723"/>
    <d v="2025-06-03T00:00:00"/>
    <d v="2025-06-05T00:00:00"/>
    <d v="2025-06-03T00:00:00"/>
    <d v="2025-06-06T00:00:00"/>
    <d v="2025-06-06T00:00:00"/>
    <s v="NARIÑO"/>
    <s v="RICAURTE"/>
    <s v="BARRIO EL PALMAR DE IMBILI LA BENDICION RICAURTE"/>
    <n v="79570"/>
    <s v="CB CRECIMIENTO - OTRAS LISTAS"/>
    <s v="APERTURA"/>
    <s v="REDEBAN"/>
    <s v="UNO A UNO"/>
    <s v="UNO A UNO"/>
    <s v="EJECUTADO"/>
    <s v="3-06-2025 SE REALIZA LLAMADA AL CLIENTE, SE HABLA CON LA SRA AURA DELIA SOLARTE ARTEAGA SE VALIDA DIRECCIÓN OK, CANAL OK, DISPONIBILIDAD TOTAL, LLAMAR EL DÍA DE LA INSTALACIÓN PARA CONFIRMAR VISITA, ALTURA APROX 4 METROS; TOMACORRIENTE CERCANO: SI; TIENE CABINA DE SEGURIDAD: NO // CONTACTO REALIZADO POR WHATSAPP 8:54 a. m. 04-06 CLIENTE INFORMA NO PODER ATENDER LA VISITA EL DIA DE HOY POR UN PROBLEMA PERSONAL QUE SE LE PRESENTO, INDICA QUE EL VIERNES ESTA  DE NUEVO EN EL MUNICIPIO, QUEDAMOS A LA ESPERA PARA VALIDAR Y PODER REALIZAR LA VISITA 6/6/2025 SE REALIZA INSTALACIÓN DE CORRESPONSAL, SE INSTALAN EQUIPOS CON PRUEBAS EXITOSAS, SE CAPACITA Y SE EVALÚA AL CLIENTE, SE INSTALA PUBLICIDAD COMPLETA, CB QUEDA OPERATIVO. USUARIO SOMOS BANCOLOMBIA ACTIVO"/>
    <s v="PAZ MARTINEZ RICHARD HUMBERTO"/>
    <s v="LMVZZ004"/>
    <n v="1172755"/>
    <s v="N/A"/>
    <n v="997326"/>
    <s v="N/A"/>
    <s v="40 ROLLOS"/>
    <s v="TIPO III"/>
    <s v="TERRESTRE"/>
    <s v="VISITA_TÉCNICA"/>
    <n v="1"/>
    <n v="0"/>
    <n v="275728.78077800001"/>
    <n v="196536.5258152"/>
    <n v="275728.78077800001"/>
    <m/>
    <m/>
    <m/>
    <m/>
    <m/>
    <m/>
    <m/>
    <m/>
  </r>
  <r>
    <s v="BOGOTA"/>
    <x v="5"/>
    <x v="5"/>
    <n v="11001"/>
    <s v="TA-25-619963"/>
    <s v="FO-25-919726"/>
    <d v="2025-06-03T00:00:00"/>
    <d v="2025-06-05T00:00:00"/>
    <d v="2025-06-03T00:00:00"/>
    <d v="2025-06-05T00:00:00"/>
    <d v="2025-06-05T00:00:00"/>
    <s v="CUNDINAMARCA"/>
    <s v="BOGOTA"/>
    <s v="BARRIO PINAR BOGOTA 2"/>
    <n v="79530"/>
    <s v="CB CRECIMIENTO - OTRAS LISTAS"/>
    <s v="APERTURA"/>
    <s v="REDEBAN"/>
    <s v="UNO A UNO"/>
    <s v="UNO A UNO"/>
    <s v="EJECUTADO"/>
    <s v="31-05 SE REALIZA LLAMADA AL CLIENTE, SE HABLA CON LA SRA SONIA YASMIN CORREA CORREDOR, SE VALIDA DIRECCIÓN OK, CANAL OK, DISPONIBILIDAD TOTAL, LLAMAR EL DÍA LA INSTALACIÓN PARA CONFIRMAR VISITA, AVISO EXTERIOR ALTURA APROX 2,50 METROS; TOMACORRIENTE CERCANO: SI; TIENE CABINA DE SEGURIDAD:NO 5/6/2025 SE REALIZA INSTALACIÓN DE CORRESPONSAL, SE INSTALAN EQUIPOS CON PRUEBAS EXITOSAS, SE CAPACITA Y SE EVALÚA AL CLIENTE, SE INSTALA PUBLICIDAD COMPLETA, CB QUEDA OPERATIVO. USUARIO SOMOS BANCOLOMBIA ACTIVO"/>
    <s v="CORTES VELANDIA MIGUEL ANGEL"/>
    <s v="LMUZZ964"/>
    <n v="1039497"/>
    <s v="N/A"/>
    <n v="893078"/>
    <s v="N/A"/>
    <s v="40 ROLLOS"/>
    <s v="TIPO I"/>
    <s v="TERRESTRE"/>
    <s v="VISITA_TÉCNICA"/>
    <n v="1"/>
    <n v="0"/>
    <n v="75096.394270399993"/>
    <n v="75096.394270399993"/>
    <n v="75096.394270399993"/>
    <m/>
    <m/>
    <m/>
    <m/>
    <m/>
    <m/>
    <m/>
    <m/>
  </r>
  <r>
    <s v="MEDELLIN"/>
    <x v="3"/>
    <x v="3"/>
    <n v="5001"/>
    <s v="TA-25-619965"/>
    <s v="FO-25-919733"/>
    <d v="2025-06-05T00:00:00"/>
    <d v="2025-06-09T00:00:00"/>
    <d v="2025-06-05T00:00:00"/>
    <d v="2025-06-06T00:00:00"/>
    <d v="2025-06-06T00:00:00"/>
    <s v="ANTIOQUIA"/>
    <s v="MEDELLIN"/>
    <s v="PTM FARMA AHORRO LA 84 MEDELLI"/>
    <n v="79708"/>
    <s v="CB CRECIMIENTO ALIANZA - NUEVO"/>
    <s v="APERTURA"/>
    <s v="REDEBAN"/>
    <s v="AGREGADOR"/>
    <s v="COMCARD - PTM"/>
    <s v="EJECUTADO"/>
    <s v="05-06 PROGRAMACIÓN REALIZADA POR LA ALIANZA 6/6/2025 SE REALIZA INSTALACIÓN DE CORRESPONSAL, SE INSTALAN EQUIPOS CON PRUEBAS EXITOSAS, SE CAPACITA Y SE EVALÚA AL CLIENTE, SE INSTALA PUBLICIDAD COMPLETA, CB QUEDA OPERATIVO. USUARIO SOMOS BANCOLOMBIA ACTIVO"/>
    <s v="DIAZ ZABALA FRANCIS DUBAN"/>
    <s v="V1YZZ450"/>
    <n v="728787"/>
    <s v="N/A"/>
    <n v="1239354"/>
    <s v="N/A"/>
    <s v="40 ROLLOS"/>
    <s v="TIPO I"/>
    <s v="TERRESTRE"/>
    <s v="VISITA_TÉCNICA"/>
    <n v="1"/>
    <n v="0"/>
    <n v="75096.394270399993"/>
    <n v="75096.394270399993"/>
    <n v="75096.394270399993"/>
    <m/>
    <m/>
    <m/>
    <m/>
    <m/>
    <m/>
    <m/>
    <m/>
  </r>
  <r>
    <s v="MEDELLIN"/>
    <x v="3"/>
    <x v="3"/>
    <n v="5001"/>
    <s v="TA-25-619968"/>
    <s v="FO-25-919737"/>
    <d v="2025-06-05T00:00:00"/>
    <d v="2025-06-09T00:00:00"/>
    <d v="2025-06-05T00:00:00"/>
    <d v="2025-06-06T00:00:00"/>
    <d v="2025-06-06T00:00:00"/>
    <s v="ANTIOQUIA"/>
    <s v="MEDELLIN"/>
    <s v="PTM MEDELLIN ALPES MULTISERVIC"/>
    <n v="79705"/>
    <s v="CB CRECIMIENTO ALIANZA - NUEVO"/>
    <s v="APERTURA"/>
    <s v="REDEBAN"/>
    <s v="AGREGADOR"/>
    <s v="COMCARD - PTM"/>
    <s v="EJECUTADO"/>
    <s v="05-06 PROGRAMACIÓN REALIZADA POR LA ALIANZA 6/6/2025 SE REALIZA INSTALACIÓN DE CORRESPONSAL, SE INSTALAN EQUIPOS CON PRUEBAS EXITOSAS, SE CAPACITA Y SE EVALÚA AL CLIENTE, SE INSTALA PUBLICIDAD COMPLETA, CB QUEDA OPERATIVO. USUARIO SOMOS BANCOLOMBIA ACTIVO"/>
    <s v="QUINTERO SANCHEZ JUAN SEBASTIAN"/>
    <s v="V1YZZ447"/>
    <n v="1168748"/>
    <s v="N/A"/>
    <n v="1239345"/>
    <s v="N/A"/>
    <s v="40 ROLLOS"/>
    <s v="TIPO I"/>
    <s v="TERRESTRE"/>
    <s v="VISITA_TÉCNICA"/>
    <n v="1"/>
    <n v="0"/>
    <n v="75096.394270399993"/>
    <n v="75096.394270399993"/>
    <n v="75096.394270399993"/>
    <m/>
    <m/>
    <m/>
    <m/>
    <m/>
    <m/>
    <m/>
    <m/>
  </r>
  <r>
    <s v="MEDELLIN"/>
    <x v="3"/>
    <x v="3"/>
    <n v="5001"/>
    <s v="TA-25-619976"/>
    <s v="FO-25-919747"/>
    <d v="2025-06-05T00:00:00"/>
    <d v="2025-06-09T00:00:00"/>
    <d v="2025-06-05T00:00:00"/>
    <d v="2025-06-09T00:00:00"/>
    <d v="2025-06-09T00:00:00"/>
    <s v="ANTIOQUIA"/>
    <s v="MEDELLIN"/>
    <s v="PTM MEDELLIN ESENCIAL STORE"/>
    <n v="79706"/>
    <s v="CB CRECIMIENTO ALIANZA - NUEVO"/>
    <s v="APERTURA"/>
    <s v="REDEBAN"/>
    <s v="AGREGADOR"/>
    <s v="COMCARD - PTM"/>
    <s v="EJECUTADO"/>
    <s v="05-06 PROGRAMACIÓN REALIZADA POR LA ALIANZA 6/6/2025 EN COMUNICACIÓN CON LA SEÑORA SANDRA NOS INDICA QUE NO NOS PUEDE ATENDER EL DÍA DE HOY QUE SE SE PUEDE REALIZAR LA VISITA PARA LA PRÓXIMA SEMANA 9/6/2025 SE REALIZA INSTALACIÓN DE CORRESPONSAL, SE INSTALAN EQUIPOS CON PRUEBAS EXITOSAS, SE CAPACITA Y SE EVALÚA AL CLIENTE, SE INSTALA PUBLICIDAD COMPLETA, CB QUEDA OPERATIVO. USUARIO SOMOS BANCOLOMBIA ACTIVO"/>
    <s v="PAREJA ECHAVARRIA JHON DAVID"/>
    <s v="V1YZZ448"/>
    <n v="767767"/>
    <s v="N/A"/>
    <n v="892945"/>
    <s v="N/A"/>
    <s v="40 ROLLOS"/>
    <s v="TIPO I"/>
    <s v="TERRESTRE"/>
    <s v="VISITA_TÉCNICA"/>
    <n v="1"/>
    <n v="0"/>
    <n v="75096.394270399993"/>
    <n v="75096.394270399993"/>
    <n v="75096.394270399993"/>
    <m/>
    <m/>
    <m/>
    <m/>
    <m/>
    <m/>
    <m/>
    <m/>
  </r>
  <r>
    <s v="MEDELLIN"/>
    <x v="3"/>
    <x v="3"/>
    <n v="5001"/>
    <s v="TA-25-619989"/>
    <s v="FO-25-919756"/>
    <d v="2025-06-05T00:00:00"/>
    <d v="2025-06-09T00:00:00"/>
    <d v="2025-06-05T00:00:00"/>
    <d v="2025-06-06T00:00:00"/>
    <d v="2025-06-06T00:00:00"/>
    <s v="ANTIOQUIA"/>
    <s v="MEDELLIN"/>
    <s v="PTM MEDELLIN PAPELERIA Y VARIE"/>
    <n v="79707"/>
    <s v="CB CRECIMIENTO ALIANZA - NUEVO"/>
    <s v="APERTURA"/>
    <s v="REDEBAN"/>
    <s v="AGREGADOR"/>
    <s v="COMCARD - PTM"/>
    <s v="EJECUTADO"/>
    <s v="05-06 PROGRAMACIÓN REALIZADA POR LA ALIANZA 6/6/2025 SE REALIZA INSTALACIÓN DE CORRESPONSAL, SE INSTALAN EQUIPOS CON PRUEBAS EXITOSAS, SE CAPACITA Y SE EVALÚA AL CLIENTE, SE INSTALA PUBLICIDAD COMPLETA, CB QUEDA OPERATIVO. USUARIO SOMOS BANCOLOMBIA ACTIVO"/>
    <s v="BARRIENTOS HERNANDEZ CRISTIAN HORACIO"/>
    <s v="V1YZZ449"/>
    <n v="772423"/>
    <s v="N/A"/>
    <n v="1239772"/>
    <s v="N/A"/>
    <s v="40 ROLLOS"/>
    <s v="TIPO I"/>
    <s v="TERRESTRE"/>
    <s v="VISITA_TÉCNICA"/>
    <n v="1"/>
    <n v="0"/>
    <n v="75096.394270399993"/>
    <n v="75096.394270399993"/>
    <n v="75096.394270399993"/>
    <m/>
    <m/>
    <m/>
    <m/>
    <m/>
    <m/>
    <m/>
    <m/>
  </r>
  <r>
    <s v="MEDELLIN"/>
    <x v="3"/>
    <x v="3"/>
    <n v="5380"/>
    <s v="TA-25-619996"/>
    <s v="FO-25-919761"/>
    <d v="2025-06-05T00:00:00"/>
    <d v="2025-06-09T00:00:00"/>
    <d v="2025-06-05T00:00:00"/>
    <d v="2025-06-06T00:00:00"/>
    <d v="2025-06-06T00:00:00"/>
    <s v="ANTIOQUIA"/>
    <s v="LA ESTRELLA"/>
    <s v="PTM LA ESTRELLA KAOS PINATERIA"/>
    <n v="79704"/>
    <s v="CB CRECIMIENTO ALIANZA - NUEVO"/>
    <s v="APERTURA"/>
    <s v="REDEBAN"/>
    <s v="AGREGADOR"/>
    <s v="COMCARD - PTM"/>
    <s v="EJECUTADO"/>
    <s v="05-06 PROGRAMACIÓN REALIZADA POR LA ALIANZA 6/6/2025 SE REALIZA INSTALACIÓN DE CORRESPONSAL, SE INSTALAN EQUIPOS CON PRUEBAS EXITOSAS, SE CAPACITA Y SE EVALÚA AL CLIENTE, SE INSTALA PUBLICIDAD COMPLETA, CB QUEDA OPERATIVO. USUARIO SOMOS BANCOLOMBIA ACTIVO"/>
    <s v="QUINTERO SANCHEZ JUAN SEBASTIAN"/>
    <s v="V1YZZ446"/>
    <n v="1174356"/>
    <s v="N/A"/>
    <n v="1239637"/>
    <s v="N/A"/>
    <s v="40 ROLLOS"/>
    <s v="TIPO I"/>
    <s v="TERRESTRE"/>
    <s v="VISITA_TÉCNICA"/>
    <n v="1"/>
    <n v="0"/>
    <n v="75096.394270399993"/>
    <n v="75096.394270399993"/>
    <n v="75096.394270399993"/>
    <m/>
    <m/>
    <m/>
    <m/>
    <m/>
    <m/>
    <m/>
    <m/>
  </r>
  <r>
    <s v="MANIZALES"/>
    <x v="0"/>
    <x v="6"/>
    <n v="17001"/>
    <s v="TA-25-619998"/>
    <s v="FO-25-919767"/>
    <d v="2025-06-05T00:00:00"/>
    <d v="2025-06-09T00:00:00"/>
    <d v="2025-06-05T00:00:00"/>
    <d v="2025-06-06T00:00:00"/>
    <d v="2025-06-06T00:00:00"/>
    <s v="CALDAS"/>
    <s v="MANIZALES"/>
    <s v="PTM MANIZALES PAPELERIA NATYCE"/>
    <n v="79701"/>
    <s v="CB CRECIMIENTO ALIANZA - NUEVO"/>
    <s v="APERTURA"/>
    <s v="REDEBAN"/>
    <s v="AGREGADOR"/>
    <s v="COMCARD - PTM"/>
    <s v="EJECUTADO"/>
    <s v="05-06 PROGRAMACIÓN REALIZADA POR LA ALIANZA 6/6/2025 SE REALIZA INSTALACIÓN DE CORRESPONSAL, SE INSTALAN EQUIPOS CON PRUEBAS EXITOSAS, SE CAPACITA Y SE EVALÚA AL CLIENTE, SE INSTALA PUBLICIDAD COMPLETA, CB QUEDA OPERATIVO. USUARIO SOMOS BANCOLOMBIA ACTIVO"/>
    <s v="AGUIRRE HENAO RAUL EDUARDO"/>
    <s v="V1YZZ443"/>
    <n v="929730"/>
    <s v="N/A"/>
    <n v="893407"/>
    <s v="N/A"/>
    <s v="40 ROLLOS"/>
    <s v="TIPO I"/>
    <s v="TERRESTRE"/>
    <s v="VISITA_TÉCNICA"/>
    <n v="1"/>
    <n v="0"/>
    <n v="75096.394270399993"/>
    <n v="75096.394270399993"/>
    <n v="75096.394270399993"/>
    <m/>
    <m/>
    <m/>
    <m/>
    <m/>
    <m/>
    <m/>
    <m/>
  </r>
  <r>
    <s v="BUCARAMANGA"/>
    <x v="1"/>
    <x v="1"/>
    <n v="20710"/>
    <s v="TA-25-620000"/>
    <s v="FO-25-919769"/>
    <d v="2025-06-05T00:00:00"/>
    <d v="2025-06-09T00:00:00"/>
    <d v="2025-06-05T00:00:00"/>
    <d v="2025-06-06T00:00:00"/>
    <d v="2025-06-06T00:00:00"/>
    <s v="CESAR"/>
    <s v="SAN ALBERTO"/>
    <s v="PTM SAN ALBERTO DROGUERIA PREC"/>
    <n v="79703"/>
    <s v="CB CRECIMIENTO ALIANZA - NUEVO"/>
    <s v="APERTURA"/>
    <s v="REDEBAN"/>
    <s v="AGREGADOR"/>
    <s v="COMCARD - PTM"/>
    <s v="EJECUTADO"/>
    <s v="05-06 PROGRAMACIÓN REALIZADA POR LA ALIANZA 6/6/2025 SE REALIZA INSTALACIÓN DE CORRESPONSAL, SE INSTALAN EQUIPOS CON PRUEBAS EXITOSAS, SE CAPACITA Y SE EVALÚA AL CLIENTE, SE INSTALA PUBLICIDAD COMPLETA, CB QUEDA OPERATIVO. USUARIO SOMOS BANCOLOMBIA ACTIVO"/>
    <s v="MARTINEZ FLOREZ DONIS ALBERTO"/>
    <s v="V1YZZ445"/>
    <n v="1121913"/>
    <s v="N/A"/>
    <n v="915582"/>
    <s v="N/A"/>
    <s v="40 ROLLOS"/>
    <s v="TIPO III"/>
    <s v="TERRESTRE"/>
    <s v="VISITA_TÉCNICA"/>
    <n v="1"/>
    <n v="0"/>
    <n v="275728.78077800001"/>
    <n v="196536.5258152"/>
    <n v="275728.78077800001"/>
    <m/>
    <m/>
    <m/>
    <m/>
    <m/>
    <m/>
    <m/>
    <m/>
  </r>
  <r>
    <s v="MONTERIA"/>
    <x v="4"/>
    <x v="4"/>
    <n v="23300"/>
    <s v="TA-25-620001"/>
    <s v="FO-25-919771"/>
    <d v="2025-06-05T00:00:00"/>
    <d v="2025-06-09T00:00:00"/>
    <d v="2025-06-05T00:00:00"/>
    <d v="2025-06-06T00:00:00"/>
    <d v="2025-06-06T00:00:00"/>
    <s v="CORDOBA"/>
    <s v="COTORRA"/>
    <s v="PTM COTORRA PAGA FACIL"/>
    <n v="79697"/>
    <s v="CB CRECIMIENTO ALIANZA - NUEVO"/>
    <s v="APERTURA"/>
    <s v="REDEBAN"/>
    <s v="AGREGADOR"/>
    <s v="COMCARD - PTM"/>
    <s v="EJECUTADO"/>
    <s v="05-06 PROGRAMACIÓN REALIZADA POR LA ALIANZA 6/6/2025 SE REALIZA INSTALACIÓN DE CORRESPONSAL, SE INSTALAN EQUIPOS CON PRUEBAS EXITOSAS, SE CAPACITA Y SE EVALÚA AL CLIENTE, SE INSTALA PUBLICIDAD COMPLETA, CB QUEDA OPERATIVO. USUARIO SOMOS BANCOLOMBIA ACTIVO"/>
    <s v="CASSIANI PEREZ RAUL RAMIRO"/>
    <s v="V1YZZ439"/>
    <n v="931730"/>
    <s v="N/A"/>
    <n v="913937"/>
    <s v="N/A"/>
    <s v="40 ROLLOS"/>
    <s v="TIPO II"/>
    <s v="TERRESTRE"/>
    <s v="VISITA_TÉCNICA"/>
    <n v="1"/>
    <n v="0"/>
    <n v="163813.69572160003"/>
    <n v="140395.6348884"/>
    <n v="163813.69572160003"/>
    <m/>
    <m/>
    <m/>
    <m/>
    <m/>
    <m/>
    <m/>
    <m/>
  </r>
  <r>
    <s v="CUCUTA"/>
    <x v="1"/>
    <x v="1"/>
    <n v="54001"/>
    <s v="TA-25-620009"/>
    <s v="FO-25-919775"/>
    <d v="2025-06-05T00:00:00"/>
    <d v="2025-06-09T00:00:00"/>
    <d v="2025-06-05T00:00:00"/>
    <d v="2025-06-06T00:00:00"/>
    <d v="2025-06-06T00:00:00"/>
    <s v="NORTE DE SANTANDER"/>
    <s v="CUCUTA"/>
    <s v="PTM CUCUTA ABASTOS LA DIVINA P"/>
    <n v="79698"/>
    <s v="CB CRECIMIENTO ALIANZA - NUEVO"/>
    <s v="APERTURA"/>
    <s v="REDEBAN"/>
    <s v="AGREGADOR"/>
    <s v="COMCARD - PTM"/>
    <s v="EJECUTADO"/>
    <s v="05-06 PROGRAMACIÓN REALIZADA POR LA ALIANZA 6/6/2025 SE REALIZA INSTALACIÓN DE CORRESPONSAL, SE INSTALAN EQUIPOS CON PRUEBAS EXITOSAS, SE CAPACITA Y SE EVALÚA AL CLIENTE, SE INSTALA PUBLICIDAD COMPLETA, CB QUEDA OPERATIVO. USUARIO SOMOS BANCOLOMBIA ACTIVO"/>
    <s v="DURAN ACOSTA FRANK YONNY"/>
    <s v="V1YZZ440"/>
    <n v="1055636"/>
    <s v="N/A"/>
    <n v="932930"/>
    <s v="N/A"/>
    <s v="40 ROLLOS"/>
    <s v="TIPO I"/>
    <s v="TERRESTRE"/>
    <s v="VISITA_TÉCNICA"/>
    <n v="1"/>
    <n v="0"/>
    <n v="75096.394270399993"/>
    <n v="75096.394270399993"/>
    <n v="75096.394270399993"/>
    <m/>
    <m/>
    <m/>
    <m/>
    <m/>
    <m/>
    <m/>
    <m/>
  </r>
  <r>
    <s v="BUCARAMANGA"/>
    <x v="1"/>
    <x v="1"/>
    <n v="68001"/>
    <s v="TA-25-620010"/>
    <s v="FO-25-919778"/>
    <d v="2025-06-05T00:00:00"/>
    <d v="2025-06-09T00:00:00"/>
    <d v="2025-06-05T00:00:00"/>
    <d v="2025-06-06T00:00:00"/>
    <d v="2025-06-06T00:00:00"/>
    <s v="SANTANDER"/>
    <s v="BUCARAMANGA"/>
    <s v="PTM BUCARAMANGA PHONE REPAIR M"/>
    <n v="79691"/>
    <s v="CB CRECIMIENTO ALIANZA - NUEVO"/>
    <s v="APERTURA"/>
    <s v="REDEBAN"/>
    <s v="AGREGADOR"/>
    <s v="COMCARD - PTM"/>
    <s v="EJECUTADO"/>
    <s v="05-06 PROGRAMACIÓN REALIZADA POR LA ALIANZA 6/6/2025 SE REALIZA INSTALACIÓN DE CORRESPONSAL, SE INSTALAN EQUIPOS CON PRUEBAS EXITOSAS, SE CAPACITA Y SE EVALÚA AL CLIENTE, SE INSTALA PUBLICIDAD COMPLETA, CB QUEDA OPERATIVO. USUARIO SOMOS BANCOLOMBIA ACTIVO"/>
    <s v="REYES RAMIREZ DIEGO ALEXANDER"/>
    <s v="V1YZZ433"/>
    <n v="991411"/>
    <s v="N/A"/>
    <n v="1110889"/>
    <s v="N/A"/>
    <s v="40 ROLLOS"/>
    <s v="TIPO I"/>
    <s v="TERRESTRE"/>
    <s v="VISITA_TÉCNICA"/>
    <n v="1"/>
    <n v="0"/>
    <n v="75096.394270399993"/>
    <n v="75096.394270399993"/>
    <n v="75096.394270399993"/>
    <m/>
    <m/>
    <m/>
    <m/>
    <m/>
    <m/>
    <m/>
    <m/>
  </r>
  <r>
    <s v="BUCARAMANGA"/>
    <x v="1"/>
    <x v="1"/>
    <n v="68001"/>
    <s v="TA-25-620013"/>
    <s v="FO-25-919783"/>
    <d v="2025-06-05T00:00:00"/>
    <d v="2025-06-09T00:00:00"/>
    <d v="2025-06-05T00:00:00"/>
    <d v="2025-06-06T00:00:00"/>
    <d v="2025-06-06T00:00:00"/>
    <s v="SANTANDER"/>
    <s v="BUCARAMANGA"/>
    <s v="PTM BUCARAMANGA AGROPECUARIA C"/>
    <n v="79690"/>
    <s v="CB CRECIMIENTO ALIANZA - NUEVO"/>
    <s v="APERTURA"/>
    <s v="REDEBAN"/>
    <s v="AGREGADOR"/>
    <s v="COMCARD - PTM"/>
    <s v="EJECUTADO"/>
    <s v="05-06 PROGRAMACIÓN REALIZADA POR LA ALIANZA 6/6/2025 SE REALIZA INSTALACIÓN DE CORRESPONSAL, SE INSTALAN EQUIPOS CON PRUEBAS EXITOSAS, SE CAPACITA Y SE EVALÚA AL CLIENTE, SE INSTALA PUBLICIDAD COMPLETA, CB QUEDA OPERATIVO. USUARIO SOMOS BANCOLOMBIA ACTIVO"/>
    <s v="GONZALEZ ESTUPIÑAN YEISON WALTER ANTONIO"/>
    <s v="V1YZZ432"/>
    <n v="1046011"/>
    <s v="N/A"/>
    <n v="522093"/>
    <s v="N/A"/>
    <s v="40 ROLLOS"/>
    <s v="TIPO I"/>
    <s v="TERRESTRE"/>
    <s v="VISITA_TÉCNICA"/>
    <n v="1"/>
    <n v="0"/>
    <n v="75096.394270399993"/>
    <n v="75096.394270399993"/>
    <n v="75096.394270399993"/>
    <m/>
    <m/>
    <m/>
    <m/>
    <m/>
    <m/>
    <m/>
    <m/>
  </r>
  <r>
    <s v="BUCARAMANGA"/>
    <x v="1"/>
    <x v="1"/>
    <n v="68406"/>
    <s v="TA-25-620016"/>
    <s v="FO-25-919787"/>
    <d v="2025-06-05T00:00:00"/>
    <d v="2025-06-09T00:00:00"/>
    <d v="2025-06-05T00:00:00"/>
    <d v="2025-06-06T00:00:00"/>
    <d v="2025-06-06T00:00:00"/>
    <s v="SANTANDER"/>
    <s v="LEBRIJA"/>
    <s v="PTM LEBRIJA TIENDA BRISAS EL M"/>
    <n v="79699"/>
    <s v="CB CRECIMIENTO ALIANZA - NUEVO"/>
    <s v="APERTURA"/>
    <s v="REDEBAN"/>
    <s v="AGREGADOR"/>
    <s v="COMCARD - PTM"/>
    <s v="EJECUTADO"/>
    <s v="05-06 PROGRAMACIÓN REALIZADA POR LA ALIANZA 6/6/2025 SE REALIZA INSTALACIÓN DE CORRESPONSAL, SE INSTALAN EQUIPOS CON PRUEBAS EXITOSAS, SE CAPACITA Y SE EVALÚA AL CLIENTE, SE INSTALA PUBLICIDAD COMPLETA, CB QUEDA OPERATIVO. USUARIO SOMOS BANCOLOMBIA ACTIVO"/>
    <s v="BARRERA ORTEGA MARLON STWAR"/>
    <s v="V1YZZ441"/>
    <n v="1046727"/>
    <s v="N/A"/>
    <n v="1110446"/>
    <s v="N/A"/>
    <s v="40 ROLLOS"/>
    <s v="TIPO II"/>
    <s v="TERRESTRE"/>
    <s v="VISITA_TÉCNICA"/>
    <n v="1"/>
    <n v="0"/>
    <n v="163813.69572160003"/>
    <n v="140395.6348884"/>
    <n v="163813.69572160003"/>
    <m/>
    <m/>
    <m/>
    <m/>
    <m/>
    <m/>
    <m/>
    <m/>
  </r>
  <r>
    <s v="BUCARAMANGA"/>
    <x v="1"/>
    <x v="1"/>
    <n v="68895"/>
    <s v="TA-25-620020"/>
    <s v="FO-25-919792"/>
    <d v="2025-06-05T00:00:00"/>
    <d v="2025-06-09T00:00:00"/>
    <d v="2025-06-05T00:00:00"/>
    <d v="2025-06-06T00:00:00"/>
    <d v="2025-06-06T00:00:00"/>
    <s v="SANTANDER"/>
    <s v="ZAPATOCA"/>
    <s v="PTM ZAPATOCA AGROMASCOTAS ZAPA"/>
    <n v="79710"/>
    <s v="CB CRECIMIENTO ALIANZA - NUEVO"/>
    <s v="APERTURA"/>
    <s v="REDEBAN"/>
    <s v="AGREGADOR"/>
    <s v="COMCARD - PTM"/>
    <s v="EJECUTADO"/>
    <s v="05-06 PROGRAMACIÓN REALIZADA POR LA ALIANZA 6/6/2025 SE REALIZA INSTALACIÓN DE CORRESPONSAL, SE INSTALAN EQUIPOS CON PRUEBAS EXITOSAS, SE CAPACITA Y SE EVALÚA AL CLIENTE, SE INSTALA PUBLICIDAD COMPLETA, CB QUEDA OPERATIVO. USUARIO SOMOS BANCOLOMBIA ACTIVO"/>
    <s v="MARIÑO PABON JORGE ENRIQUE"/>
    <s v="V1YZZ452"/>
    <n v="1051497"/>
    <s v="N/A"/>
    <n v="1231411"/>
    <s v="N/A"/>
    <s v="40 ROLLOS"/>
    <s v="TIPO III"/>
    <s v="TERRESTRE"/>
    <s v="VISITA_TÉCNICA"/>
    <n v="1"/>
    <n v="0"/>
    <n v="275728.78077800001"/>
    <n v="196536.5258152"/>
    <n v="275728.78077800001"/>
    <m/>
    <m/>
    <m/>
    <m/>
    <m/>
    <m/>
    <m/>
    <m/>
  </r>
  <r>
    <s v="IBAGUE"/>
    <x v="2"/>
    <x v="2"/>
    <n v="73411"/>
    <s v="TA-25-620021"/>
    <s v="FO-25-919794"/>
    <d v="2025-06-05T00:00:00"/>
    <d v="2025-06-09T00:00:00"/>
    <d v="2025-06-05T00:00:00"/>
    <d v="2025-06-06T00:00:00"/>
    <d v="2025-06-06T00:00:00"/>
    <s v="TOLIMA"/>
    <s v="LIBANO"/>
    <s v="PTM LIBANO TIENDA NATURISTA VI"/>
    <n v="79700"/>
    <s v="CB CRECIMIENTO ALIANZA - NUEVO"/>
    <s v="APERTURA"/>
    <s v="REDEBAN"/>
    <s v="AGREGADOR"/>
    <s v="COMCARD - PTM"/>
    <s v="EJECUTADO"/>
    <s v="05-06 PROGRAMACIÓN REALIZADA POR LA ALIANZA 6/6/2025 SE REALIZA INSTALACIÓN DE CORRESPONSAL, SE INSTALAN EQUIPOS CON PRUEBAS EXITOSAS, SE CAPACITA Y SE EVALÚA AL CLIENTE, SE INSTALA PUBLICIDAD COMPLETA, CB QUEDA OPERATIVO. USUARIO SOMOS BANCOLOMBIA ACTIVO"/>
    <s v="VARGAS HERRERA JHON JAIRO"/>
    <s v="V1YZZ442"/>
    <n v="1120216"/>
    <s v="N/A"/>
    <n v="845894"/>
    <s v="N/A"/>
    <s v="40 ROLLOS"/>
    <s v="TIPO III"/>
    <s v="TERRESTRE"/>
    <s v="VISITA_TÉCNICA"/>
    <n v="1"/>
    <n v="0"/>
    <n v="275728.78077800001"/>
    <n v="196536.5258152"/>
    <n v="275728.78077800001"/>
    <m/>
    <m/>
    <m/>
    <m/>
    <m/>
    <m/>
    <m/>
    <m/>
  </r>
  <r>
    <s v="BOGOTA"/>
    <x v="5"/>
    <x v="5"/>
    <n v="73449"/>
    <s v="TA-25-620022"/>
    <s v="FO-25-919798"/>
    <d v="2025-06-05T00:00:00"/>
    <d v="2025-06-09T00:00:00"/>
    <d v="2025-06-05T00:00:00"/>
    <d v="2025-06-06T00:00:00"/>
    <d v="2025-06-06T00:00:00"/>
    <s v="TOLIMA"/>
    <s v="MELGAR"/>
    <s v="PTM MELGAR MULTISERVICIOS ICAC"/>
    <n v="79702"/>
    <s v="CB CRECIMIENTO ALIANZA - NUEVO"/>
    <s v="APERTURA"/>
    <s v="REDEBAN"/>
    <s v="AGREGADOR"/>
    <s v="COMCARD - PTM"/>
    <s v="EJECUTADO"/>
    <s v="05-06 PROGRAMACIÓN REALIZADA POR LA ALIANZA 6/6/2025 SE REALIZA INSTALACIÓN DE CORRESPONSAL, SE INSTALAN EQUIPOS CON PRUEBAS EXITOSAS, SE CAPACITA Y SE EVALÚA AL CLIENTE, SE INSTALA PUBLICIDAD COMPLETA, CB QUEDA OPERATIVO. USUARIO SOMOS BANCOLOMBIA ACTIVO"/>
    <s v="ORTIZ MARTINEZ STIVEN"/>
    <s v="V1YZZ444"/>
    <n v="895094"/>
    <s v="N/A"/>
    <n v="974776"/>
    <s v="N/A"/>
    <s v="40 ROLLOS"/>
    <s v="TIPO II"/>
    <s v="TERRESTRE"/>
    <s v="VISITA_TÉCNICA"/>
    <n v="1"/>
    <n v="0"/>
    <n v="163813.69572160003"/>
    <n v="140395.6348884"/>
    <n v="163813.69572160003"/>
    <m/>
    <m/>
    <m/>
    <m/>
    <m/>
    <m/>
    <m/>
    <m/>
  </r>
  <r>
    <s v="CALI"/>
    <x v="0"/>
    <x v="0"/>
    <n v="76001"/>
    <s v="TA-25-620025"/>
    <s v="FO-25-919803"/>
    <d v="2025-06-05T00:00:00"/>
    <d v="2025-06-09T00:00:00"/>
    <d v="2025-06-05T00:00:00"/>
    <d v="2025-06-06T00:00:00"/>
    <d v="2025-06-06T00:00:00"/>
    <s v="VALLE DEL CAUCA"/>
    <s v="CALI"/>
    <s v="PTM CALI PUNTO RAJAAM"/>
    <n v="79695"/>
    <s v="CB CRECIMIENTO ALIANZA - NUEVO"/>
    <s v="APERTURA"/>
    <s v="REDEBAN"/>
    <s v="AGREGADOR"/>
    <s v="COMCARD - PTM"/>
    <s v="EJECUTADO"/>
    <s v="05-06 PROGRAMACIÓN REALIZADA POR LA ALIANZA 6/6/2025 SE REALIZA INSTALACIÓN DE CORRESPONSAL, SE INSTALAN EQUIPOS CON PRUEBAS EXITOSAS, SE CAPACITA Y SE EVALÚA AL CLIENTE, SE INSTALA PUBLICIDAD COMPLETA, CB QUEDA OPERATIVO. USUARIO SOMOS BANCOLOMBIA ACTIVO"/>
    <s v="MONTERO MUESES GIAN CARLO"/>
    <s v="V1YZZ437"/>
    <n v="980000"/>
    <s v="N/A"/>
    <n v="905641"/>
    <s v="N/A"/>
    <s v="40 ROLLOS"/>
    <s v="TIPO I"/>
    <s v="TERRESTRE"/>
    <s v="VISITA_TÉCNICA"/>
    <n v="1"/>
    <n v="0"/>
    <n v="75096.394270399993"/>
    <n v="75096.394270399993"/>
    <n v="75096.394270399993"/>
    <m/>
    <m/>
    <m/>
    <m/>
    <m/>
    <m/>
    <m/>
    <m/>
  </r>
  <r>
    <s v="CALI"/>
    <x v="0"/>
    <x v="0"/>
    <n v="76001"/>
    <s v="TA-25-620027"/>
    <s v="FO-25-919810"/>
    <d v="2025-06-05T00:00:00"/>
    <d v="2025-06-09T00:00:00"/>
    <d v="2025-06-05T00:00:00"/>
    <d v="2025-06-06T00:00:00"/>
    <d v="2025-06-06T00:00:00"/>
    <s v="VALLE DEL CAUCA"/>
    <s v="CALI"/>
    <s v="PTM CALI SABE SOLUCIONES"/>
    <n v="79693"/>
    <s v="CB CRECIMIENTO ALIANZA - NUEVO"/>
    <s v="APERTURA"/>
    <s v="REDEBAN"/>
    <s v="AGREGADOR"/>
    <s v="COMCARD - PTM"/>
    <s v="EJECUTADO"/>
    <s v="05-06 PROGRAMACIÓN REALIZADA POR LA ALIANZA 6/6/2025 SE REALIZA INSTALACIÓN DE CORRESPONSAL, SE INSTALAN EQUIPOS CON PRUEBAS EXITOSAS, SE CAPACITA Y SE EVALÚA AL CLIENTE, SE INSTALA PUBLICIDAD COMPLETA, CB QUEDA OPERATIVO. USUARIO SOMOS BANCOLOMBIA ACTIVO"/>
    <s v="MONTERO MUESES GIAN CARLO"/>
    <s v="V1YZZ435"/>
    <n v="1235481"/>
    <n v="1091058"/>
    <s v="546939-241587317561324755887299"/>
    <s v="N/A"/>
    <s v="40 ROLLOS"/>
    <s v="TIPO I"/>
    <s v="TERRESTRE"/>
    <s v="VISITA_TÉCNICA"/>
    <n v="1"/>
    <n v="0"/>
    <n v="75096.394270399993"/>
    <n v="75096.394270399993"/>
    <n v="75096.394270399993"/>
    <m/>
    <m/>
    <m/>
    <m/>
    <m/>
    <m/>
    <m/>
    <m/>
  </r>
  <r>
    <s v="CALI"/>
    <x v="0"/>
    <x v="0"/>
    <n v="76109"/>
    <s v="TA-25-620028"/>
    <s v="FO-25-919813"/>
    <d v="2025-06-05T00:00:00"/>
    <d v="2025-06-09T00:00:00"/>
    <d v="2025-06-05T00:00:00"/>
    <d v="2025-06-09T00:00:00"/>
    <d v="2025-06-09T00:00:00"/>
    <s v="VALLE DEL CAUCA"/>
    <s v="BUENAVENTURA"/>
    <s v="PTM BUENAVENTURA DROGUERIA Y M"/>
    <n v="79692"/>
    <s v="CB CRECIMIENTO ALIANZA - NUEVO"/>
    <s v="APERTURA"/>
    <s v="REDEBAN"/>
    <s v="AGREGADOR"/>
    <s v="COMCARD - PTM"/>
    <s v="EJECUTADO"/>
    <s v="05-06 PROGRAMACIÓN REALIZADA POR LA ALIANZA 06-06 SE REPROGRAMA LA VISITA PARA OTRO DÍA POR TEMAS DE BLOQUEOS INTERMITENTES EN LA VÍA NO HAY GARANTÍA DE UN VIAJE NORMAL DE IDA Y REGRESO 09-06 SE REALIZA INSTALACIÓN DE CORRESPONSAL, SE INSTALAN EQUIPOS CON PRUEBAS EXITOSAS, SE CAPACITA Y SE EVALÚA AL CLIENTE, SE INSTALA PUBLICIDAD COMPLETA, CB QUEDA OPERATIVO. USUARIO SOMOS BANCOLOMBIA ACTIVO"/>
    <s v="HERRERA MONAR GEOVANNY"/>
    <s v="V1YZZ434"/>
    <n v="1216809"/>
    <s v="N/A"/>
    <n v="1145970"/>
    <s v="N/A"/>
    <s v="40 ROLLOS"/>
    <s v="TIPO III"/>
    <s v="TERRESTRE"/>
    <s v="VISITA_TÉCNICA"/>
    <n v="1"/>
    <n v="0"/>
    <n v="275728.78077800001"/>
    <n v="196536.5258152"/>
    <n v="275728.78077800001"/>
    <m/>
    <m/>
    <m/>
    <m/>
    <m/>
    <m/>
    <m/>
    <m/>
  </r>
  <r>
    <s v="CALI"/>
    <x v="0"/>
    <x v="0"/>
    <n v="76130"/>
    <s v="TA-25-620029"/>
    <s v="FO-25-919817"/>
    <d v="2025-06-05T00:00:00"/>
    <d v="2025-06-09T00:00:00"/>
    <d v="2025-06-05T00:00:00"/>
    <d v="2025-06-06T00:00:00"/>
    <d v="2025-06-06T00:00:00"/>
    <s v="VALLE DEL CAUCA"/>
    <s v="CANDELARIA"/>
    <s v="PTM CANDELARIA FINANCELL"/>
    <n v="79696"/>
    <s v="CB CRECIMIENTO ALIANZA - NUEVO"/>
    <s v="APERTURA"/>
    <s v="REDEBAN"/>
    <s v="AGREGADOR"/>
    <s v="COMCARD - PTM"/>
    <s v="EJECUTADO"/>
    <s v="05-06 PROGRAMACIÓN REALIZADA POR LA ALIANZA 6/6/2025 SE REALIZA INSTALACIÓN DE CORRESPONSAL, SE INSTALAN EQUIPOS CON PRUEBAS EXITOSAS, SE CAPACITA Y SE EVALÚA AL CLIENTE, SE INSTALA PUBLICIDAD COMPLETA, CB QUEDA OPERATIVO. USUARIO SOMOS BANCOLOMBIA ACTIVO"/>
    <s v="TORRES GARCIA JENDRY JOSE"/>
    <s v="V1YZZ438"/>
    <n v="929893"/>
    <s v="N/A"/>
    <n v="1145985"/>
    <s v="N/A"/>
    <s v="40 ROLLOS"/>
    <s v="TIPO II"/>
    <s v="TERRESTRE"/>
    <s v="VISITA_TÉCNICA"/>
    <n v="1"/>
    <n v="0"/>
    <n v="163813.69572160003"/>
    <n v="140395.6348884"/>
    <n v="163813.69572160003"/>
    <m/>
    <m/>
    <m/>
    <m/>
    <m/>
    <m/>
    <m/>
    <m/>
  </r>
  <r>
    <s v="CALI"/>
    <x v="0"/>
    <x v="0"/>
    <n v="76892"/>
    <s v="TA-25-620031"/>
    <s v="FO-25-919821"/>
    <d v="2025-06-05T00:00:00"/>
    <d v="2025-06-09T00:00:00"/>
    <d v="2025-06-05T00:00:00"/>
    <d v="2025-06-09T00:00:00"/>
    <d v="2025-06-09T00:00:00"/>
    <s v="VALLE DEL CAUCA"/>
    <s v="YUMBO"/>
    <s v="PTM YUMBO PAPELERIA MILU YUMBO"/>
    <n v="79709"/>
    <s v="CB CRECIMIENTO ALIANZA - NUEVO"/>
    <s v="APERTURA"/>
    <s v="REDEBAN"/>
    <s v="AGREGADOR"/>
    <s v="COMCARD - PTM"/>
    <s v="EJECUTADO"/>
    <s v="05-06 PROGRAMACIÓN REALIZADA POR LA ALIANZA 9/6/2025 SE REALIZA INSTALACIÓN DE CORRESPONSAL, SE INSTALAN EQUIPOS CON PRUEBAS EXITOSAS, SE CAPACITA Y SE EVALÚA AL CLIENTE, SE INSTALA PUBLICIDAD COMPLETA, CB QUEDA OPERATIVO. USUARIO SOMOS BANCOLOMBIA ACTIVO"/>
    <s v="HERRERA MONAR GEOVANNY"/>
    <s v="V1YZZ451"/>
    <n v="1092185"/>
    <s v="N/A"/>
    <n v="903690"/>
    <s v="N/A"/>
    <s v="40 ROLLOS"/>
    <s v="TIPO I"/>
    <s v="TERRESTRE"/>
    <s v="VISITA_TÉCNICA"/>
    <n v="1"/>
    <n v="0"/>
    <n v="75096.394270399993"/>
    <n v="75096.394270399993"/>
    <n v="75096.394270399993"/>
    <m/>
    <m/>
    <m/>
    <m/>
    <m/>
    <m/>
    <m/>
    <m/>
  </r>
  <r>
    <s v="BOGOTA"/>
    <x v="5"/>
    <x v="5"/>
    <n v="11001"/>
    <s v="TA-25-620033"/>
    <s v="FO-25-919824"/>
    <d v="2025-06-05T00:00:00"/>
    <d v="2025-06-09T00:00:00"/>
    <d v="2025-06-05T00:00:00"/>
    <d v="2025-06-09T00:00:00"/>
    <d v="2025-06-09T00:00:00"/>
    <s v="CUNDINAMARCA"/>
    <s v="BOGOTA"/>
    <s v="PTM BOGOTA DONDE LEO TU SERVIC"/>
    <n v="79686"/>
    <s v="CB CRECIMIENTO ALIANZA - NUEVO"/>
    <s v="APERTURA"/>
    <s v="REDEBAN"/>
    <s v="AGREGADOR"/>
    <s v="COMCARD - PTM"/>
    <s v="EJECUTADO"/>
    <s v="05-06 PROGRAMACIÓN REALIZADA POR LA ALIANZA 9/6/2025 SE REALIZA INSTALACIÓN DE CORRESPONSAL, SE INSTALAN EQUIPOS CON PRUEBAS EXITOSAS, SE CAPACITA Y SE EVALÚA AL CLIENTE, SE INSTALA PUBLICIDAD COMPLETA, CB QUEDA OPERATIVO. USUARIO SOMOS BANCOLOMBIA ACTIVO"/>
    <s v="GOMEZ VEGA DAVID SNEYDER"/>
    <s v="V1YZZ428"/>
    <n v="728799"/>
    <s v="N/A"/>
    <n v="1103032"/>
    <s v="N/A"/>
    <s v="40 ROLLOS"/>
    <s v="TIPO I"/>
    <s v="TERRESTRE"/>
    <s v="VISITA_TÉCNICA"/>
    <n v="1"/>
    <n v="0"/>
    <n v="75096.394270399993"/>
    <n v="75096.394270399993"/>
    <n v="75096.394270399993"/>
    <m/>
    <m/>
    <m/>
    <m/>
    <m/>
    <m/>
    <m/>
    <m/>
  </r>
  <r>
    <s v="BOGOTA"/>
    <x v="5"/>
    <x v="5"/>
    <n v="11001"/>
    <s v="TA-25-620034"/>
    <s v="FO-25-919827"/>
    <d v="2025-06-05T00:00:00"/>
    <d v="2025-06-09T00:00:00"/>
    <d v="2025-06-05T00:00:00"/>
    <d v="2025-06-06T00:00:00"/>
    <d v="2025-06-06T00:00:00"/>
    <s v="CUNDINAMARCA"/>
    <s v="BOGOTA"/>
    <s v="PTM BOGOTA LIZZVAN S"/>
    <n v="79687"/>
    <s v="CB CRECIMIENTO ALIANZA - NUEVO"/>
    <s v="APERTURA"/>
    <s v="REDEBAN"/>
    <s v="AGREGADOR"/>
    <s v="COMCARD - PTM"/>
    <s v="EJECUTADO"/>
    <s v="05-06 PROGRAMACIÓN REALIZADA POR LA ALIANZA 6/6/2025 SE REALIZA INSTALACIÓN DE CORRESPONSAL, SE INSTALAN EQUIPOS CON PRUEBAS EXITOSAS, SE CAPACITA Y SE EVALÚA AL CLIENTE, SE INSTALA PUBLICIDAD COMPLETA, CB QUEDA OPERATIVO. USUARIO SOMOS BANCOLOMBIA ACTIVO"/>
    <s v="SOTO LONDOÑO FREDY ALEXANDER"/>
    <s v="V1YZZ429"/>
    <n v="783184"/>
    <s v="N/A"/>
    <n v="1114506"/>
    <s v="N/A"/>
    <s v="40 ROLLOS"/>
    <s v="TIPO I"/>
    <s v="TERRESTRE"/>
    <s v="VISITA_TÉCNICA"/>
    <n v="1"/>
    <n v="0"/>
    <n v="75096.394270399993"/>
    <n v="75096.394270399993"/>
    <n v="75096.394270399993"/>
    <m/>
    <m/>
    <m/>
    <m/>
    <m/>
    <m/>
    <m/>
    <m/>
  </r>
  <r>
    <s v="BOGOTA"/>
    <x v="5"/>
    <x v="5"/>
    <n v="11001"/>
    <s v="TA-25-620035"/>
    <s v="FO-25-919829"/>
    <d v="2025-06-05T00:00:00"/>
    <d v="2025-06-09T00:00:00"/>
    <d v="2025-06-05T00:00:00"/>
    <d v="2025-06-06T00:00:00"/>
    <d v="2025-06-06T00:00:00"/>
    <s v="CUNDINAMARCA"/>
    <s v="BOGOTA"/>
    <s v="PTM BOGOTA LENCERIA PEREZ FRIA"/>
    <n v="79689"/>
    <s v="CB CRECIMIENTO ALIANZA - NUEVO"/>
    <s v="APERTURA"/>
    <s v="REDEBAN"/>
    <s v="AGREGADOR"/>
    <s v="COMCARD - PTM"/>
    <s v="EJECUTADO"/>
    <s v="05-06 PROGRAMACIÓN REALIZADA POR LA ALIANZA 6/6/2025 SE REALIZA INSTALACIÓN DE CORRESPONSAL, SE INSTALAN EQUIPOS CON PRUEBAS EXITOSAS, SE CAPACITA Y SE EVALÚA AL CLIENTE, SE INSTALA PUBLICIDAD COMPLETA, CB QUEDA OPERATIVO. USUARIO SOMOS BANCOLOMBIA ACTIVO"/>
    <s v="HERNANDEZ NARANJO OSCAR EDUARDO"/>
    <s v="V1YZZ431"/>
    <n v="1106701"/>
    <s v="N/A"/>
    <n v="962069"/>
    <s v="N/A"/>
    <s v="40 ROLLOS"/>
    <s v="TIPO I"/>
    <s v="TERRESTRE"/>
    <s v="VISITA_TÉCNICA"/>
    <n v="1"/>
    <n v="0"/>
    <n v="75096.394270399993"/>
    <n v="75096.394270399993"/>
    <n v="75096.394270399993"/>
    <m/>
    <m/>
    <m/>
    <m/>
    <m/>
    <m/>
    <m/>
    <m/>
  </r>
  <r>
    <s v="IBAGUE"/>
    <x v="2"/>
    <x v="2"/>
    <n v="17380"/>
    <s v="TA-25-620038"/>
    <s v="FO-25-919835"/>
    <d v="2025-06-05T00:00:00"/>
    <d v="2025-06-09T00:00:00"/>
    <d v="2025-06-05T00:00:00"/>
    <d v="2025-06-09T00:00:00"/>
    <d v="2025-06-09T00:00:00"/>
    <s v="CALDAS"/>
    <s v="LA DORADA"/>
    <s v="PTM LA DORADA ALMACEN TECNIFRI"/>
    <n v="67458"/>
    <s v="DATAFONO ADICIONAL - ALIANZA"/>
    <s v="APERTURA"/>
    <s v="REDEBAN"/>
    <s v="AGREGADOR"/>
    <s v="COMCARD - PTM"/>
    <s v="EJECUTADO"/>
    <s v="05-06 PROGRAMACIÓN REALIZADA POR LA ALIANZA 9/6/2025 SE REALIZA INSTALACIÓN DE DAT ADICIONAL, PRUEBAS EXITOSAS, CB QUEDA OPERATIVO"/>
    <s v="VARGAS HERRERA JHON JAIRO"/>
    <s v="F1UZZ357"/>
    <n v="981837"/>
    <s v="N/A"/>
    <n v="1145232"/>
    <s v="N/A"/>
    <s v="60 ROLLOS"/>
    <s v="TIPO III"/>
    <s v="TERRESTRE"/>
    <s v="VISITA_TÉCNICA"/>
    <n v="1"/>
    <n v="0"/>
    <n v="275728.78077800001"/>
    <n v="196536.5258152"/>
    <n v="275728.78077800001"/>
    <m/>
    <m/>
    <m/>
    <m/>
    <m/>
    <m/>
    <m/>
    <m/>
  </r>
  <r>
    <s v="BOGOTA"/>
    <x v="5"/>
    <x v="5"/>
    <n v="11001"/>
    <s v="TA-25-620039"/>
    <s v="FO-25-919838"/>
    <d v="2025-06-05T00:00:00"/>
    <d v="2025-06-09T00:00:00"/>
    <d v="2025-06-05T00:00:00"/>
    <d v="2025-06-09T00:00:00"/>
    <d v="2025-06-09T00:00:00"/>
    <s v="CUNDINAMARCA"/>
    <s v="BOGOTA"/>
    <s v="PTM BOGOTA SHALOM"/>
    <n v="38852"/>
    <s v="DATAFONO ADICIONAL - ALIANZA"/>
    <s v="APERTURA"/>
    <s v="REDEBAN"/>
    <s v="AGREGADOR"/>
    <s v="COMCARD - PTM"/>
    <s v="EJECUTADO"/>
    <s v="05-06 PROGRAMACIÓN REALIZADA POR LA ALIANZA 9/6/2025 SE REALIZA INSTALACIÓN DE DAT ADICIONAL, PRUEBAS EXITOSAS, CB QUEDA OPERATIVO"/>
    <s v="GOMEZ VEGA DAVID SNEYDER"/>
    <s v="F1UZZ358"/>
    <n v="930123"/>
    <s v="N/A"/>
    <n v="1238719"/>
    <s v="N/A"/>
    <s v="60 ROLLOS"/>
    <s v="TIPO I"/>
    <s v="TERRESTRE"/>
    <s v="VISITA_TÉCNICA"/>
    <n v="1"/>
    <n v="0"/>
    <n v="75096.394270399993"/>
    <n v="75096.394270399993"/>
    <n v="75096.394270399993"/>
    <m/>
    <m/>
    <m/>
    <m/>
    <m/>
    <m/>
    <m/>
    <m/>
  </r>
  <r>
    <s v="MEDELLIN"/>
    <x v="3"/>
    <x v="3"/>
    <n v="5001"/>
    <s v="TA-25-620040"/>
    <s v="FO-25-919841"/>
    <d v="2025-06-09T00:00:00"/>
    <d v="2025-06-11T00:00:00"/>
    <d v="2025-06-09T00:00:00"/>
    <d v="2025-06-10T00:00:00"/>
    <d v="2025-06-10T00:00:00"/>
    <s v="ANTIOQUIA"/>
    <s v="MEDELLIN"/>
    <s v="PTM MEDELLIN MUN VARIEDADES"/>
    <n v="79730"/>
    <s v="CB CRECIMIENTO ALIANZA - NUEVO"/>
    <s v="APERTURA"/>
    <s v="REDEBAN"/>
    <s v="AGREGADOR"/>
    <s v="COMCARD - PTM"/>
    <s v="EJECUTADO"/>
    <s v="09-06 PROGRAMACIÓN REALIZADA POR LA ALIANZA 10/6/2025 SE REALIZA INSTALACIÓN DE CORRESPONSAL, SE INSTALAN EQUIPOS CON PRUEBAS EXITOSAS, SE CAPACITA Y SE EVALÚA AL CLIENTE, SE INSTALA PUBLICIDAD COMPLETA, CB QUEDA OPERATIVO. USUARIO SOMOS BANCOLOMBIA ACTIVO"/>
    <s v="QUINTERO SANCHEZ JUAN SEBASTIAN"/>
    <s v="F1WZZ958"/>
    <n v="760033"/>
    <s v="N/A"/>
    <n v="1238545"/>
    <s v="N/A"/>
    <s v="40 ROLLOS"/>
    <s v="TIPO I"/>
    <s v="TERRESTRE"/>
    <s v="VISITA_TÉCNICA"/>
    <n v="1"/>
    <n v="0"/>
    <n v="75096.394270399993"/>
    <n v="75096.394270399993"/>
    <n v="75096.394270399993"/>
    <m/>
    <m/>
    <m/>
    <m/>
    <m/>
    <m/>
    <m/>
    <m/>
  </r>
  <r>
    <s v="MEDELLIN"/>
    <x v="3"/>
    <x v="3"/>
    <n v="5001"/>
    <s v="TA-25-620047"/>
    <s v="FO-25-919847"/>
    <d v="2025-06-09T00:00:00"/>
    <d v="2025-06-11T00:00:00"/>
    <d v="2025-06-09T00:00:00"/>
    <d v="2025-06-10T00:00:00"/>
    <d v="2025-06-10T00:00:00"/>
    <s v="ANTIOQUIA"/>
    <s v="MEDELLIN"/>
    <s v="PTM MEDELLIN SUPER MARKET EL O"/>
    <n v="79731"/>
    <s v="CB CRECIMIENTO ALIANZA - NUEVO"/>
    <s v="APERTURA"/>
    <s v="REDEBAN"/>
    <s v="AGREGADOR"/>
    <s v="COMCARD - PTM"/>
    <s v="EJECUTADO"/>
    <s v="09-06 PROGRAMACIÓN REALIZADA POR LA ALIANZA 10/6/2025 SE REALIZA INSTALACIÓN DE CORRESPONSAL, SE INSTALAN EQUIPOS CON PRUEBAS EXITOSAS, SE CAPACITA Y SE EVALÚA AL CLIENTE, SE INSTALA PUBLICIDAD COMPLETA, CB QUEDA OPERATIVO. USUARIO SOMOS BANCOLOMBIA ACTIVO"/>
    <s v="PAREJA ECHAVARRIA JHON DAVID"/>
    <s v="F1WZZ959"/>
    <n v="783890"/>
    <s v="N/A"/>
    <n v="974701"/>
    <s v="N/A"/>
    <s v="40 ROLLOS"/>
    <s v="TIPO I"/>
    <s v="TERRESTRE"/>
    <s v="VISITA_TÉCNICA"/>
    <n v="1"/>
    <n v="0"/>
    <n v="75096.394270399993"/>
    <n v="75096.394270399993"/>
    <n v="75096.394270399993"/>
    <m/>
    <m/>
    <m/>
    <m/>
    <m/>
    <m/>
    <m/>
    <m/>
  </r>
  <r>
    <s v="MEDELLIN"/>
    <x v="3"/>
    <x v="3"/>
    <n v="5001"/>
    <s v="TA-25-620048"/>
    <s v="FO-25-919851"/>
    <d v="2025-06-09T00:00:00"/>
    <d v="2025-06-11T00:00:00"/>
    <d v="2025-06-09T00:00:00"/>
    <d v="2025-06-10T00:00:00"/>
    <d v="2025-06-10T00:00:00"/>
    <s v="ANTIOQUIA"/>
    <s v="MEDELLIN"/>
    <s v="PTM MEDELLIN CELUPARTS"/>
    <n v="79732"/>
    <s v="CB CRECIMIENTO ALIANZA - NUEVO"/>
    <s v="APERTURA"/>
    <s v="REDEBAN"/>
    <s v="AGREGADOR"/>
    <s v="COMCARD - PTM"/>
    <s v="EJECUTADO"/>
    <s v="09-06 PROGRAMACIÓN REALIZADA POR LA ALIANZA 10/6/2025 SE REALIZA INSTALACIÓN DE CORRESPONSAL, SE INSTALAN EQUIPOS CON PRUEBAS EXITOSAS, SE CAPACITA Y SE EVALÚA AL CLIENTE, SE INSTALA PUBLICIDAD COMPLETA, CB QUEDA OPERATIVO. USUARIO SOMOS BANCOLOMBIA ACTIVO"/>
    <s v="QUINTERO SANCHEZ JUAN SEBASTIAN"/>
    <s v="F1WZZ960"/>
    <n v="792197"/>
    <n v="766959"/>
    <n v="1238565"/>
    <s v="N/A"/>
    <s v="40 ROLLOS"/>
    <s v="TIPO I"/>
    <s v="TERRESTRE"/>
    <s v="VISITA_TÉCNICA"/>
    <n v="1"/>
    <n v="0"/>
    <n v="75096.394270399993"/>
    <n v="75096.394270399993"/>
    <n v="75096.394270399993"/>
    <m/>
    <m/>
    <m/>
    <m/>
    <m/>
    <m/>
    <m/>
    <m/>
  </r>
  <r>
    <s v="MEDELLIN"/>
    <x v="3"/>
    <x v="3"/>
    <n v="5001"/>
    <s v="TA-25-620051"/>
    <s v="FO-25-919860"/>
    <d v="2025-06-09T00:00:00"/>
    <d v="2025-06-11T00:00:00"/>
    <d v="2025-06-09T00:00:00"/>
    <d v="2025-06-10T00:00:00"/>
    <d v="2025-06-10T00:00:00"/>
    <s v="ANTIOQUIA"/>
    <s v="MEDELLIN"/>
    <s v="PTM MEDELLIN TIENDA ITM"/>
    <n v="79733"/>
    <s v="CB CRECIMIENTO ALIANZA - NUEVO"/>
    <s v="APERTURA"/>
    <s v="REDEBAN"/>
    <s v="AGREGADOR"/>
    <s v="COMCARD - PTM"/>
    <s v="EJECUTADO"/>
    <s v="09-06 PROGRAMACIÓN REALIZADA POR LA ALIANZA (VISITAR EN HORAS DE LA TARDE, LLAMAR 2 HORAS ANTES DE ASISTIR, YA QUE LA USUARIA DEBE ANUNCIAR EN PORTERIA SU LLEGADA, TENER EN CUENTA QUE ES DENTRO DE UNA UNIVERSIDAD Y EL PROCESO DE INGRESO ES RIGUROSO) 10/6/2025 SE REALIZA INSTALACIÓN DE CORRESPONSAL, SE INSTALAN EQUIPOS CON PRUEBAS EXITOSAS, SE CAPACITA Y SE EVALÚA AL CLIENTE, SE INSTALA PUBLICIDAD COMPLETA, CB QUEDA OPERATIVO. USUARIO SOMOS BANCOLOMBIA ACTIVO"/>
    <s v="ZAPATA LOPEZ EDWARD ASDRUBAL"/>
    <s v="F1WZZ961"/>
    <n v="761797"/>
    <s v="N/A"/>
    <n v="1238567"/>
    <s v="N/A"/>
    <s v="40 ROLLOS"/>
    <s v="TIPO I"/>
    <s v="TERRESTRE"/>
    <s v="VISITA_TÉCNICA"/>
    <n v="1"/>
    <n v="0"/>
    <n v="75096.394270399993"/>
    <n v="75096.394270399993"/>
    <n v="75096.394270399993"/>
    <m/>
    <m/>
    <m/>
    <m/>
    <m/>
    <m/>
    <m/>
    <m/>
  </r>
  <r>
    <s v="MEDELLIN"/>
    <x v="3"/>
    <x v="3"/>
    <n v="5088"/>
    <s v="TA-25-620052"/>
    <s v="FO-25-919863"/>
    <d v="2025-06-09T00:00:00"/>
    <d v="2025-06-11T00:00:00"/>
    <d v="2025-06-09T00:00:00"/>
    <d v="2025-06-10T00:00:00"/>
    <d v="2025-06-10T00:00:00"/>
    <s v="ANTIOQUIA"/>
    <s v="BELLO"/>
    <s v="PTM BELLO AUTOSERVICIO JOHA"/>
    <n v="79729"/>
    <s v="CB CRECIMIENTO ALIANZA - NUEVO"/>
    <s v="APERTURA"/>
    <s v="REDEBAN"/>
    <s v="AGREGADOR"/>
    <s v="COMCARD - PTM"/>
    <s v="EJECUTADO"/>
    <s v="09-06 PROGRAMACIÓN REALIZADA POR LA ALIANZA 10/6/2025 SE REALIZA INSTALACIÓN DE CORRESPONSAL, SE INSTALAN EQUIPOS CON PRUEBAS EXITOSAS, SE CAPACITA Y SE EVALÚA AL CLIENTE, SE INSTALA PUBLICIDAD COMPLETA, CB QUEDA OPERATIVO. USUARIO SOMOS BANCOLOMBIA ACTIVO"/>
    <s v="MARTINEZ TOVAR OSCAR DAVID"/>
    <s v="F1WZZ962"/>
    <n v="794301"/>
    <s v="N/A"/>
    <n v="1239770"/>
    <s v="N/A"/>
    <s v="40 ROLLOS"/>
    <s v="TIPO I"/>
    <s v="TERRESTRE"/>
    <s v="VISITA_TÉCNICA"/>
    <n v="1"/>
    <n v="0"/>
    <n v="75096.394270399993"/>
    <n v="75096.394270399993"/>
    <n v="75096.394270399993"/>
    <m/>
    <m/>
    <m/>
    <m/>
    <m/>
    <m/>
    <m/>
    <m/>
  </r>
  <r>
    <s v="APARTADO"/>
    <x v="3"/>
    <x v="3"/>
    <n v="5172"/>
    <s v="TA-25-620054"/>
    <s v="FO-25-919870"/>
    <d v="2025-06-09T00:00:00"/>
    <d v="2025-06-11T00:00:00"/>
    <d v="2025-06-09T00:00:00"/>
    <d v="2025-06-10T00:00:00"/>
    <d v="2025-06-10T00:00:00"/>
    <s v="ANTIOQUIA"/>
    <s v="CHIGORODO"/>
    <s v="PTM CHIGORODO TEDDY MOTOR'S"/>
    <n v="79721"/>
    <s v="CB CRECIMIENTO ALIANZA - NUEVO"/>
    <s v="APERTURA"/>
    <s v="REDEBAN"/>
    <s v="AGREGADOR"/>
    <s v="COMCARD - PTM"/>
    <s v="EJECUTADO"/>
    <s v="09-06 PROGRAMACIÓN REALIZADA POR LA ALIANZA 10/6/2025 SE REALIZA INSTALACIÓN DE CORRESPONSAL, SE INSTALAN EQUIPOS CON PRUEBAS EXITOSAS, SE CAPACITA Y SE EVALÚA AL CLIENTE, SE INSTALA PUBLICIDAD COMPLETA, CB QUEDA OPERATIVO. USUARIO SOMOS BANCOLOMBIA ACTIVO"/>
    <s v="JULIO TUBERQUIA JOSE SEBASTIAN"/>
    <s v="F1WZZ964"/>
    <n v="992466"/>
    <s v="N/A"/>
    <n v="913266"/>
    <s v="N/A"/>
    <s v="40 ROLLOS"/>
    <s v="TIPO II"/>
    <s v="TERRESTRE"/>
    <s v="VISITA_TÉCNICA"/>
    <n v="1"/>
    <n v="0"/>
    <n v="163813.69572160003"/>
    <n v="140395.6348884"/>
    <n v="163813.69572160003"/>
    <m/>
    <m/>
    <m/>
    <m/>
    <m/>
    <m/>
    <m/>
    <m/>
  </r>
  <r>
    <s v="MEDELLIN"/>
    <x v="3"/>
    <x v="3"/>
    <n v="5360"/>
    <s v="TA-25-620055"/>
    <s v="FO-25-919875"/>
    <d v="2025-06-09T00:00:00"/>
    <d v="2025-06-11T00:00:00"/>
    <d v="2025-06-09T00:00:00"/>
    <d v="2025-06-10T00:00:00"/>
    <d v="2025-06-10T00:00:00"/>
    <s v="ANTIOQUIA"/>
    <s v="ITAGUI"/>
    <s v="PTM ITAGUI MINIMARKET MARIA AU"/>
    <n v="79722"/>
    <s v="CB CRECIMIENTO ALIANZA - NUEVO"/>
    <s v="APERTURA"/>
    <s v="REDEBAN"/>
    <s v="AGREGADOR"/>
    <s v="COMCARD - PTM"/>
    <s v="EJECUTADO"/>
    <s v="09-06 PROGRAMACIÓN REALIZADA POR LA ALIANZA 10/6/2025 SE REALIZA INSTALACIÓN DE CORRESPONSAL, SE INSTALAN EQUIPOS CON PRUEBAS EXITOSAS, SE CAPACITA Y SE EVALÚA AL CLIENTE, SE INSTALA PUBLICIDAD COMPLETA, CB QUEDA OPERATIVO. USUARIO SOMOS BANCOLOMBIA ACTIVO"/>
    <s v="ZAPATA LOPEZ EDWARD ASDRUBAL"/>
    <s v="F1WZZ965"/>
    <n v="1116399"/>
    <s v="N/A"/>
    <n v="1238912"/>
    <s v="N/A"/>
    <s v="40 ROLLOS"/>
    <s v="TIPO I"/>
    <s v="TERRESTRE"/>
    <s v="VISITA_TÉCNICA"/>
    <n v="1"/>
    <n v="0"/>
    <n v="75096.394270399993"/>
    <n v="75096.394270399993"/>
    <n v="75096.394270399993"/>
    <m/>
    <m/>
    <m/>
    <m/>
    <m/>
    <m/>
    <m/>
    <m/>
  </r>
  <r>
    <s v="MEDELLIN"/>
    <x v="3"/>
    <x v="3"/>
    <n v="5789"/>
    <s v="TA-25-620056"/>
    <s v="FO-25-919878"/>
    <d v="2025-06-09T00:00:00"/>
    <d v="2025-06-11T00:00:00"/>
    <d v="2025-06-09T00:00:00"/>
    <d v="2025-06-11T00:00:00"/>
    <d v="2025-06-11T00:00:00"/>
    <s v="ANTIOQUIA"/>
    <s v="TAMESIS"/>
    <s v="PTM TAMESIS DISTRIBUIDOR ITALC"/>
    <n v="79725"/>
    <s v="CB CRECIMIENTO ALIANZA - NUEVO"/>
    <s v="APERTURA"/>
    <s v="REDEBAN"/>
    <s v="AGREGADOR"/>
    <s v="COMCARD - PTM"/>
    <s v="EJECUTADO"/>
    <s v="09-06 PROGRAMACIÓN REALIZADA POR LA ALIANZA 11/6/2025 SE REALIZA INSTALACIÓN DE CORRESPONSAL, SE INSTALAN EQUIPOS CON PRUEBAS EXITOSAS, SE CAPACITA Y SE EVALÚA AL CLIENTE, SE INSTALA PUBLICIDAD COMPLETA, CB QUEDA OPERATIVO. USUARIO SOMOS BANCOLOMBIA ACTIVO"/>
    <s v="PAREJA ECHAVARRIA JHON DAVID"/>
    <s v="F1WZZ966"/>
    <n v="1141433"/>
    <s v="N/A"/>
    <n v="1238696"/>
    <s v="N/A"/>
    <s v="40 ROLLOS"/>
    <s v="TIPO III"/>
    <s v="TERRESTRE"/>
    <s v="VISITA_TÉCNICA"/>
    <n v="1"/>
    <n v="0"/>
    <n v="275728.78077800001"/>
    <n v="196536.5258152"/>
    <n v="275728.78077800001"/>
    <m/>
    <m/>
    <m/>
    <m/>
    <m/>
    <m/>
    <m/>
    <m/>
  </r>
  <r>
    <s v="TUNJA"/>
    <x v="1"/>
    <x v="1"/>
    <n v="15806"/>
    <s v="TA-25-620057"/>
    <s v="FO-25-919882"/>
    <d v="2025-06-09T00:00:00"/>
    <d v="2025-06-11T00:00:00"/>
    <d v="2025-06-09T00:00:00"/>
    <d v="2025-06-11T00:00:00"/>
    <d v="2025-06-11T00:00:00"/>
    <s v="BOYACA"/>
    <s v="TIBASOSA"/>
    <s v="PTM TIBASOSA ENCANTOS BELLEZA"/>
    <n v="79728"/>
    <s v="CB CRECIMIENTO ALIANZA - NUEVO"/>
    <s v="APERTURA"/>
    <s v="REDEBAN"/>
    <s v="AGREGADOR"/>
    <s v="COMCARD - PTM"/>
    <s v="EJECUTADO"/>
    <s v="09-06 PROGRAMACIÓN REALIZADA POR LA ALIANZA 11/6/2025 SE REALIZA INSTALACIÓN DE CORRESPONSAL, SE INSTALAN EQUIPOS CON PRUEBAS EXITOSAS, SE CAPACITA Y SE EVALÚA AL CLIENTE, SE INSTALA PUBLICIDAD COMPLETA, CB QUEDA OPERATIVO. USUARIO SOMOS BANCOLOMBIA ACTIVO"/>
    <s v="RODRIGUEZ MURCIA YERSON IVAN"/>
    <s v="F1WZZ967"/>
    <n v="772598"/>
    <s v="N/A"/>
    <n v="905204"/>
    <s v="N/A"/>
    <s v="40 ROLLOS"/>
    <s v="TIPO II"/>
    <s v="TERRESTRE"/>
    <s v="VISITA_TÉCNICA"/>
    <n v="1"/>
    <n v="0"/>
    <n v="163813.69572160003"/>
    <n v="140395.6348884"/>
    <n v="163813.69572160003"/>
    <m/>
    <m/>
    <m/>
    <m/>
    <m/>
    <m/>
    <m/>
    <m/>
  </r>
  <r>
    <s v="MANIZALES"/>
    <x v="0"/>
    <x v="6"/>
    <n v="17486"/>
    <s v="TA-25-620061"/>
    <s v="FO-25-919889"/>
    <d v="2025-06-09T00:00:00"/>
    <d v="2025-06-11T00:00:00"/>
    <d v="2025-06-09T00:00:00"/>
    <d v="2025-06-11T00:00:00"/>
    <d v="2025-06-11T00:00:00"/>
    <s v="CALDAS"/>
    <s v="NEIRA"/>
    <s v="PTM CALDAS DROGUERIA LA SAGRAD"/>
    <n v="79727"/>
    <s v="CB CRECIMIENTO ALIANZA - NUEVO"/>
    <s v="APERTURA"/>
    <s v="REDEBAN"/>
    <s v="AGREGADOR"/>
    <s v="COMCARD - PTM"/>
    <s v="EJECUTADO"/>
    <s v="09-06 PROGRAMACIÓN REALIZADA POR LA ALIANZA 11/6/2025 SE REALIZA INSTALACIÓN DE CORRESPONSAL, SE INSTALAN EQUIPOS CON PRUEBAS EXITOSAS, SE CAPACITA Y SE EVALÚA AL CLIENTE, SE INSTALA PUBLICIDAD COMPLETA, CB QUEDA OPERATIVO. USUARIO SOMOS BANCOLOMBIA ACTIVO"/>
    <s v="AGUIRRE HENAO RAUL EDUARDO"/>
    <s v="F1WZZ968"/>
    <n v="906250"/>
    <s v="N/A"/>
    <n v="505961"/>
    <s v="N/A"/>
    <s v="40 ROLLOS"/>
    <s v="TIPO II"/>
    <s v="TERRESTRE"/>
    <s v="VISITA_TÉCNICA"/>
    <n v="1"/>
    <n v="0"/>
    <n v="163813.69572160003"/>
    <n v="140395.6348884"/>
    <n v="163813.69572160003"/>
    <m/>
    <m/>
    <m/>
    <m/>
    <m/>
    <m/>
    <m/>
    <m/>
  </r>
  <r>
    <s v="BOGOTA"/>
    <x v="5"/>
    <x v="5"/>
    <n v="25754"/>
    <s v="TA-25-620063"/>
    <s v="FO-25-919897"/>
    <d v="2025-06-09T00:00:00"/>
    <d v="2025-06-11T00:00:00"/>
    <d v="2025-06-09T00:00:00"/>
    <d v="2025-06-11T00:00:00"/>
    <d v="2025-06-11T00:00:00"/>
    <s v="CUNDINAMARCA"/>
    <s v="SOACHA"/>
    <s v="PTM SOACHA MOJI COM CM"/>
    <n v="79726"/>
    <s v="CB CRECIMIENTO ALIANZA - NUEVO"/>
    <s v="APERTURA"/>
    <s v="REDEBAN"/>
    <s v="AGREGADOR"/>
    <s v="COMCARD - PTM"/>
    <s v="EJECUTADO"/>
    <s v="09-06 PROGRAMACIÓN REALIZADA POR LA ALIANZA 11/6/2025SE REALIZA INSTALACIÓN DE CORRESPONSAL, SE INSTALAN EQUIPOS CON PRUEBAS EXITOSAS, SE CAPACITA Y SE EVALÚA AL CLIENTE, SE INSTALA PUBLICIDAD COMPLETA, CB QUEDA OPERATIVO. USUARIO SOMOS BANCOLOMBIA ACTIVO"/>
    <s v="CORTES VELANDIA MIGUEL ANGEL"/>
    <s v="F1WZZ969"/>
    <n v="759789"/>
    <s v="N/A"/>
    <n v="1238721"/>
    <s v="N/A"/>
    <s v="40 ROLLOS"/>
    <s v="TIPO I"/>
    <s v="TERRESTRE"/>
    <s v="VISITA_TÉCNICA"/>
    <n v="1"/>
    <n v="0"/>
    <n v="75096.394270399993"/>
    <n v="75096.394270399993"/>
    <n v="75096.394270399993"/>
    <m/>
    <m/>
    <m/>
    <m/>
    <m/>
    <m/>
    <m/>
    <m/>
  </r>
  <r>
    <s v="PASTO"/>
    <x v="0"/>
    <x v="0"/>
    <n v="52399"/>
    <s v="TA-25-620064"/>
    <s v="FO-25-919899"/>
    <d v="2025-06-09T00:00:00"/>
    <d v="2025-06-11T00:00:00"/>
    <d v="2025-06-09T00:00:00"/>
    <d v="2025-06-16T00:00:00"/>
    <d v="2025-06-16T00:00:00"/>
    <s v="NARIÑO"/>
    <s v="LA UNION"/>
    <s v="PTM LA UNION MAS BELLA FAJAS Y"/>
    <n v="79724"/>
    <s v="CB CRECIMIENTO ALIANZA - NUEVO"/>
    <s v="APERTURA"/>
    <s v="REDEBAN"/>
    <s v="AGREGADOR"/>
    <s v="COMCARD - PTM"/>
    <s v="EJECUTADO"/>
    <s v="09-06 PROGRAMACIÓN REALIZADA POR LA ALIANZA 11/6/2025 SE REALIZA VISITA DE APERTURA AL CB PTM CON CÓDIGO 3007079724 PTM LA UNION MAS BELLA FAJAS , DIRECCIÓN  CL 13 CS 7 -54  , COORDENADAS  1.600294, -77.132148, PERO SE ENCUENTRA CERCANÍA CON  CORRESPONSAL DISTRICOL INSTALADO CON CÓDIGO 3007041205 DISTRICOL CYBERTRONICA , DIRECCIÓN CL 13 3 12,  COORDENADAS 1.600144,  -77.132003, QUEDANDO A MENOS DE 30 MTS DE DISTANCIA UNO DEL OTRO,  SE REALIZA ESCALAMIENTO POR CERCANÍA EN ESPERA DE  COMO PROCEDER. SE ANOTA QUE EL TECNICO AL LLEGAR INSPECCIONO LA ZONA DESDE LA ENTRADA PRINCIPAL DEL CB A INSTALAR Y NO ENCONTRO CERCANIA, PROCEDIO A INICIALIZAR EL EQUIPO, PERO AL PERCATARSE QUE ESTE TENIA OTRO INGRESO SE VALIDA HACIA ESA PARTE Y SE ENCUENTRA LA CERCANIA.  12/06/2025 ENTIDAD APRUEBA INSTALACIÓN 16/6/2025 SE REALIZA INSTALACIÓN DE CORRESPONSAL, SE INSTALAN EQUIPOS CON PRUEBAS EXITOSAS, SE CAPACITA Y SE EVALÚA AL CLIENTE, SE INSTALA PUBLICIDAD COMPLETA, CB QUEDA OPERATIVO. USUARIO SOMOS BANCOLOMBIA ACTIVO"/>
    <s v="PAZ MARTINEZ RICHARD HUMBERTO"/>
    <s v="F1WZZ970"/>
    <n v="1072759"/>
    <s v="N/A"/>
    <n v="940722"/>
    <s v="N/A"/>
    <s v="40 ROLLOS"/>
    <s v="TIPO III"/>
    <s v="TERRESTRE"/>
    <s v="VISITA_TÉCNICA"/>
    <n v="1"/>
    <n v="0"/>
    <n v="275728.78077800001"/>
    <n v="196536.5258152"/>
    <n v="275728.78077800001"/>
    <m/>
    <m/>
    <m/>
    <m/>
    <m/>
    <m/>
    <m/>
    <m/>
  </r>
  <r>
    <s v="CUCUTA"/>
    <x v="1"/>
    <x v="1"/>
    <n v="54001"/>
    <s v="TA-25-620068"/>
    <s v="FO-25-919902"/>
    <d v="2025-06-09T00:00:00"/>
    <d v="2025-06-11T00:00:00"/>
    <d v="2025-06-09T00:00:00"/>
    <d v="2025-06-10T00:00:00"/>
    <d v="2025-06-10T00:00:00"/>
    <s v="NORTE DE SANTANDER"/>
    <s v="CUCUTA"/>
    <s v="PTM CUCUTA COMUNICACIONES PIPE"/>
    <n v="79723"/>
    <s v="CB CRECIMIENTO ALIANZA - NUEVO"/>
    <s v="APERTURA"/>
    <s v="REDEBAN"/>
    <s v="AGREGADOR"/>
    <s v="COMCARD - PTM"/>
    <s v="EJECUTADO"/>
    <s v="09-06 PROGRAMACIÓN REALIZADA POR LA ALIANZA 10/6/2025 SE REALIZA INSTALACIÓN DE CORRESPONSAL, SE INSTALAN EQUIPOS CON PRUEBAS EXITOSAS, SE CAPACITA Y SE EVALÚA AL CLIENTE, SE INSTALA PUBLICIDAD COMPLETA, CB QUEDA OPERATIVO. USUARIO SOMOS BANCOLOMBIA ACTIVO"/>
    <s v="PACHECO BUITRAGO JAVIER ALONSO"/>
    <s v="F1WZZ971"/>
    <n v="803666"/>
    <s v="N/A"/>
    <n v="522522"/>
    <s v="N/A"/>
    <s v="40 ROLLOS"/>
    <s v="TIPO I"/>
    <s v="TERRESTRE"/>
    <s v="VISITA_TÉCNICA"/>
    <n v="1"/>
    <n v="0"/>
    <n v="75096.394270399993"/>
    <n v="75096.394270399993"/>
    <n v="75096.394270399993"/>
    <m/>
    <m/>
    <m/>
    <m/>
    <m/>
    <m/>
    <m/>
    <m/>
  </r>
  <r>
    <s v="PEREIRA"/>
    <x v="0"/>
    <x v="6"/>
    <n v="76147"/>
    <s v="TA-25-620073"/>
    <s v="FO-25-919906"/>
    <d v="2025-06-09T00:00:00"/>
    <d v="2025-06-11T00:00:00"/>
    <d v="2025-06-09T00:00:00"/>
    <d v="2025-06-11T00:00:00"/>
    <d v="2025-06-11T00:00:00"/>
    <s v="VALLE DEL CAUCA"/>
    <s v="CARTAGO"/>
    <s v="PTM CARTAGO LUJOS CARACOLI"/>
    <n v="79717"/>
    <s v="CB CRECIMIENTO ALIANZA - NUEVO"/>
    <s v="APERTURA"/>
    <s v="REDEBAN"/>
    <s v="AGREGADOR"/>
    <s v="COMCARD - PTM"/>
    <s v="EJECUTADO"/>
    <s v="09-06 PROGRAMACIÓN REALIZADA POR LA ALIANZA 11/6/2025 SE REALIZA INSTALACIÓN DE CORRESPONSAL, SE INSTALAN EQUIPOS CON PRUEBAS EXITOSAS, SE CAPACITA Y SE EVALÚA AL CLIENTE, SE INSTALA PUBLICIDAD COMPLETA, CB QUEDA OPERATIVO. USUARIO SOMOS BANCOLOMBIA ACTIVO"/>
    <s v="LOAIZA LOPEZ JHON FREDDY"/>
    <s v="F1WZZ972"/>
    <n v="1230805"/>
    <s v="N/A"/>
    <s v="1217527-241587317561324755886775"/>
    <s v="N/A"/>
    <s v="40 ROLLOS"/>
    <s v="TIPO I"/>
    <s v="TERRESTRE"/>
    <s v="VISITA_TÉCNICA"/>
    <n v="1"/>
    <n v="0"/>
    <n v="75096.394270399993"/>
    <n v="75096.394270399993"/>
    <n v="75096.394270399993"/>
    <m/>
    <m/>
    <m/>
    <m/>
    <m/>
    <m/>
    <m/>
    <m/>
  </r>
  <r>
    <s v="PEREIRA"/>
    <x v="0"/>
    <x v="6"/>
    <n v="76147"/>
    <s v="TA-25-620080"/>
    <s v="FO-25-919912"/>
    <d v="2025-06-09T00:00:00"/>
    <d v="2025-06-11T00:00:00"/>
    <d v="2025-06-09T00:00:00"/>
    <d v="2025-06-11T00:00:00"/>
    <d v="2025-06-11T00:00:00"/>
    <s v="VALLE DEL CAUCA"/>
    <s v="CARTAGO"/>
    <s v="PTM CARTAGO MINIMERCADO EL PAI"/>
    <n v="79718"/>
    <s v="CB CRECIMIENTO ALIANZA - NUEVO"/>
    <s v="APERTURA"/>
    <s v="REDEBAN"/>
    <s v="AGREGADOR"/>
    <s v="COMCARD - PTM"/>
    <s v="EJECUTADO"/>
    <s v="09-06 PROGRAMACIÓN REALIZADA POR LA ALIANZA 11/6/2025 SE REALIZA INSTALACIÓN DE CORRESPONSAL, SE INSTALAN EQUIPOS CON PRUEBAS EXITOSAS, SE CAPACITA Y SE EVALÚA AL CLIENTE, SE INSTALA PUBLICIDAD COMPLETA, CB QUEDA OPERATIVO. USUARIO SOMOS BANCOLOMBIA ACTIVO"/>
    <s v="LOAIZA LOPEZ JHON FREDDY"/>
    <s v="F1WZZ973"/>
    <n v="1235346"/>
    <s v="N/A"/>
    <s v="523587-241597317561324755898823"/>
    <s v="N/A"/>
    <s v="40 ROLLOS"/>
    <s v="TIPO I"/>
    <s v="TERRESTRE"/>
    <s v="VISITA_TÉCNICA"/>
    <n v="1"/>
    <n v="0"/>
    <n v="75096.394270399993"/>
    <n v="75096.394270399993"/>
    <n v="75096.394270399993"/>
    <m/>
    <m/>
    <m/>
    <m/>
    <m/>
    <m/>
    <m/>
    <m/>
  </r>
  <r>
    <s v="APARTADO"/>
    <x v="3"/>
    <x v="3"/>
    <n v="5045"/>
    <s v="TA-25-620081"/>
    <s v="FO-25-919930"/>
    <d v="2025-06-09T00:00:00"/>
    <d v="2025-06-11T00:00:00"/>
    <d v="2025-06-09T00:00:00"/>
    <d v="2025-06-11T00:00:00"/>
    <d v="2025-06-11T00:00:00"/>
    <s v="ANTIOQUIA"/>
    <s v="APARTADO"/>
    <s v="PTM APARTADO TIENDA NATURITA J"/>
    <n v="79719"/>
    <s v="CB CRECIMIENTO ALIANZA - NUEVO"/>
    <s v="APERTURA"/>
    <s v="REDEBAN"/>
    <s v="AGREGADOR"/>
    <s v="COMCARD - PTM"/>
    <s v="EJECUTADO"/>
    <s v="09-06 PROGRAMACIÓN REALIZADA POR LA ALIANZA 11/6/2025 SE REALIZA INSTALACIÓN DE CORRESPONSAL, SE INSTALAN EQUIPOS CON PRUEBAS EXITOSAS, SE CAPACITA Y SE EVALÚA AL CLIENTE, SE INSTALA PUBLICIDAD COMPLETA, CB QUEDA OPERATIVO. USUARIO SOMOS BANCOLOMBIA ACTIVO"/>
    <s v="JULIO TUBERQUIA JOSE SEBASTIAN"/>
    <s v="F1WZZ974"/>
    <n v="792740"/>
    <s v="N/A"/>
    <n v="840033"/>
    <s v="N/A"/>
    <s v="40 ROLLOS"/>
    <s v="TIPO I"/>
    <s v="TERRESTRE"/>
    <s v="VISITA_TÉCNICA"/>
    <n v="1"/>
    <n v="0"/>
    <n v="75096.394270399993"/>
    <n v="75096.394270399993"/>
    <n v="75096.394270399993"/>
    <m/>
    <m/>
    <m/>
    <m/>
    <m/>
    <m/>
    <m/>
    <m/>
  </r>
  <r>
    <s v="BOGOTA"/>
    <x v="5"/>
    <x v="5"/>
    <n v="11001"/>
    <s v="TA-25-620085"/>
    <s v="FO-25-919945"/>
    <d v="2025-06-09T00:00:00"/>
    <d v="2025-06-11T00:00:00"/>
    <d v="2025-06-09T00:00:00"/>
    <d v="2025-06-10T00:00:00"/>
    <d v="2025-06-10T00:00:00"/>
    <s v="CUNDINAMARCA"/>
    <s v="BOGOTA"/>
    <s v="PTM BOGOTA DROGUERIA TABOR SAL"/>
    <n v="79714"/>
    <s v="CB CRECIMIENTO ALIANZA - NUEVO"/>
    <s v="APERTURA"/>
    <s v="REDEBAN"/>
    <s v="AGREGADOR"/>
    <s v="COMCARD - PTM"/>
    <s v="EJECUTADO"/>
    <s v="09-06 PROGRAMACIÓN REALIZADA POR LA ALIANZA 10/6/2025 SE REALIZA INSTALACIÓN DE CORRESPONSAL, SE INSTALAN EQUIPOS CON PRUEBAS EXITOSAS, SE CAPACITA Y SE EVALÚA AL CLIENTE, SE INSTALA PUBLICIDAD COMPLETA, CB QUEDA OPERATIVO. USUARIO SOMOS BANCOLOMBIA ACTIVO"/>
    <s v="ROMERO ROJAS BREIDY JHOHAN"/>
    <s v="F1WZZ975"/>
    <n v="1069596"/>
    <s v="N/A"/>
    <n v="876924"/>
    <s v="N/A"/>
    <s v="40 ROLLOS"/>
    <s v="TIPO I"/>
    <s v="TERRESTRE"/>
    <s v="VISITA_TÉCNICA"/>
    <n v="1"/>
    <n v="0"/>
    <n v="75096.394270399993"/>
    <n v="75096.394270399993"/>
    <n v="75096.394270399993"/>
    <m/>
    <m/>
    <m/>
    <m/>
    <m/>
    <m/>
    <m/>
    <m/>
  </r>
  <r>
    <s v="BOGOTA"/>
    <x v="5"/>
    <x v="5"/>
    <n v="11001"/>
    <s v="TA-25-620088"/>
    <s v="FO-25-919950"/>
    <d v="2025-06-09T00:00:00"/>
    <d v="2025-06-11T00:00:00"/>
    <d v="2025-06-09T00:00:00"/>
    <d v="2025-06-10T00:00:00"/>
    <d v="2025-06-10T00:00:00"/>
    <s v="CUNDINAMARCA"/>
    <s v="BOGOTA"/>
    <s v="PTM BOGOTA YENBUTIK.COSMETIC"/>
    <n v="79715"/>
    <s v="CB CRECIMIENTO ALIANZA - NUEVO"/>
    <s v="APERTURA"/>
    <s v="REDEBAN"/>
    <s v="AGREGADOR"/>
    <s v="COMCARD - PTM"/>
    <s v="EJECUTADO"/>
    <s v="09-06 PROGRAMACIÓN REALIZADA POR LA ALIANZA 10/6/2025 SE REALIZA INSTALACIÓN DE CORRESPONSAL, SE INSTALAN EQUIPOS CON PRUEBAS EXITOSAS, SE CAPACITA Y SE EVALÚA AL CLIENTE, SE INSTALA PUBLICIDAD COMPLETA, CB QUEDA OPERATIVO. USUARIO SOMOS BANCOLOMBIA ACTIVO"/>
    <s v="SOTO LONDOÑO FREDY ALEXANDER"/>
    <s v="F1WZZ976"/>
    <n v="1037079"/>
    <s v="N/A"/>
    <n v="1008172"/>
    <s v="N/A"/>
    <s v="40 ROLLOS"/>
    <s v="TIPO I"/>
    <s v="TERRESTRE"/>
    <s v="VISITA_TÉCNICA"/>
    <n v="1"/>
    <n v="0"/>
    <n v="75096.394270399993"/>
    <n v="75096.394270399993"/>
    <n v="75096.394270399993"/>
    <m/>
    <m/>
    <m/>
    <m/>
    <m/>
    <m/>
    <m/>
    <m/>
  </r>
  <r>
    <s v="MEDELLIN"/>
    <x v="3"/>
    <x v="3"/>
    <n v="5615"/>
    <s v="TA-25-620089"/>
    <s v="FO-25-919956"/>
    <d v="2025-06-09T00:00:00"/>
    <d v="2025-06-11T00:00:00"/>
    <d v="2025-06-09T00:00:00"/>
    <d v="2025-06-11T00:00:00"/>
    <d v="2025-06-11T00:00:00"/>
    <s v="ANTIOQUIA"/>
    <s v="RIONEGRO"/>
    <s v="PTM RIONEGRO PAPELERIA EL YEN"/>
    <n v="64669"/>
    <s v="DATAFONO ADICIONAL - ALIANZA"/>
    <s v="APERTURA"/>
    <s v="REDEBAN"/>
    <s v="AGREGADOR"/>
    <s v="COMCARD - PTM"/>
    <s v="EJECUTADO"/>
    <s v="09-06 PROGRAMACIÓN REALIZADA POR LA ALIANZA 11/6/2025 SE REALIZA INSTALACIÓN DE DAT ADICIONAL, PRUEBAS EXITOSAS, CB QUEDA OPERATIVO"/>
    <s v="ALVAREZ ARENAS VICTOR HUGO"/>
    <s v="F1WZZ977"/>
    <n v="761493"/>
    <s v="N/A"/>
    <n v="1114853"/>
    <s v="N/A"/>
    <s v="60 ROLLOS"/>
    <s v="TIPO II"/>
    <s v="TERRESTRE"/>
    <s v="VISITA_TÉCNICA"/>
    <n v="1"/>
    <n v="0"/>
    <n v="163813.69572160003"/>
    <n v="140395.6348884"/>
    <n v="163813.69572160003"/>
    <m/>
    <m/>
    <m/>
    <m/>
    <m/>
    <m/>
    <m/>
    <m/>
  </r>
  <r>
    <s v="CALI"/>
    <x v="0"/>
    <x v="0"/>
    <n v="76001"/>
    <s v="TA-25-620090"/>
    <s v="FO-25-919958"/>
    <d v="2025-06-09T00:00:00"/>
    <d v="2025-06-11T00:00:00"/>
    <d v="2025-06-09T00:00:00"/>
    <d v="2025-06-10T00:00:00"/>
    <d v="2025-06-10T00:00:00"/>
    <s v="VALLE DEL CAUCA"/>
    <s v="CALI"/>
    <s v="MULTIPAGAS EL LIMONAR PREMIER"/>
    <n v="23594"/>
    <s v="DATAFONO ADICIONAL - ALIANZA"/>
    <s v="APERTURA"/>
    <s v="REDEBAN"/>
    <s v="ROBUSTO"/>
    <s v="MULTIPAGAS"/>
    <s v="EJECUTADO"/>
    <s v="07-06 SE REALIZA LLAMADA AL CLIENTE, SE HABLA CON LA SRA WILLIAM BENÍTEZ  SE VALIDA DIRECCIÓN OK, CANAL OK, DISPONIBILIDAD TOTAL, LLAMAR EL DÍA LA INSTALACIÓN PARA CONFIRMAR VISITA 10/6/2025 SE REALIZA INSTALACIÓN DE DAT ADICIONAL, PRUEBAS EXITOSAS, CB QUEDA OPERATIVO"/>
    <s v="CUERO RUIZ JHONNY"/>
    <s v="F1WZZ978"/>
    <n v="1172509"/>
    <s v="N/A"/>
    <n v="1145254"/>
    <s v="N/A"/>
    <s v="60 ROLLOS"/>
    <s v="TIPO I"/>
    <s v="TERRESTRE"/>
    <s v="VISITA_TÉCNICA"/>
    <n v="1"/>
    <n v="0"/>
    <n v="75096.394270399993"/>
    <n v="75096.394270399993"/>
    <n v="75096.394270399993"/>
    <m/>
    <m/>
    <m/>
    <m/>
    <m/>
    <m/>
    <m/>
    <m/>
  </r>
  <r>
    <s v="BOGOTA"/>
    <x v="5"/>
    <x v="5"/>
    <n v="11001"/>
    <s v="TA-25-620091"/>
    <s v="FO-25-919961"/>
    <d v="2025-06-09T00:00:00"/>
    <d v="2025-06-11T00:00:00"/>
    <d v="2025-06-09T00:00:00"/>
    <d v="2025-06-10T00:00:00"/>
    <d v="2025-06-10T00:00:00"/>
    <s v="CUNDINAMARCA"/>
    <s v="BOGOTA"/>
    <s v="DISTRICOL MERAKKI"/>
    <n v="69705"/>
    <s v="DATAFONO ADICIONAL - ALIANZA"/>
    <s v="APERTURA"/>
    <s v="REDEBAN"/>
    <s v="AGREGADOR"/>
    <s v="DISTRICOL"/>
    <s v="EJECUTADO"/>
    <s v="09-06 PROGRAMACIÓN REALIZADA POR LA ALIANZA 10/6/2025 SE REALIZA INSTALACIÓN DE DAT ADICIONAL, PRUEBAS EXITOSAS, CB QUEDA OPERATIVO"/>
    <s v="GALEANO SORIANO JUAN DAVID"/>
    <s v="F1WZZ979"/>
    <n v="916537"/>
    <n v="233666"/>
    <n v="1238733"/>
    <s v="N/A"/>
    <s v="60 ROLLOS"/>
    <s v="TIPO I"/>
    <s v="TERRESTRE"/>
    <s v="VISITA_TÉCNICA"/>
    <n v="1"/>
    <n v="0"/>
    <n v="75096.394270399993"/>
    <n v="75096.394270399993"/>
    <n v="75096.394270399993"/>
    <m/>
    <m/>
    <m/>
    <m/>
    <m/>
    <m/>
    <m/>
    <m/>
  </r>
  <r>
    <s v="CALI"/>
    <x v="0"/>
    <x v="0"/>
    <n v="76318"/>
    <s v="TA-25-620093"/>
    <s v="FO-25-919965"/>
    <d v="2025-06-09T00:00:00"/>
    <d v="2025-06-11T00:00:00"/>
    <d v="2025-06-09T00:00:00"/>
    <d v="2025-06-10T00:00:00"/>
    <d v="2025-06-10T00:00:00"/>
    <s v="VALLE DEL CAUCA"/>
    <s v="GUACARI"/>
    <s v="BARRIO EL FARO GUACARI  GUACARI"/>
    <n v="79774"/>
    <s v="CB CRECIMIENTO - NUEVO"/>
    <s v="APERTURA"/>
    <s v="REDEBAN"/>
    <s v="UNO A UNO"/>
    <s v="UNO A UNO"/>
    <s v="EJECUTADO"/>
    <s v="9-06-2025 SE REALIZA LLAMADA AL CLIENTE, SE HABLA CON EL SR JORGE LUIS PEÑA CORTES SE VALIDA DIRECCIÓN OK, CANAL OK, DISPONIBILIDAD TOTAL, LLAMAR EL DÍA 10/6/2025 SE REALIZA INSTALACIÓN DE CORRESPONSAL, SE INSTALAN EQUIPOS CON PRUEBAS EXITOSAS, SE CAPACITA Y SE EVALÚA AL CLIENTE, SE INSTALA PUBLICIDAD COMPLETA, CB QUEDA OPERATIVO. USUARIO SOMOS BANCOLOMBIA ACTIVO. SE INSTALAN 17 MT DE CABLE UTP"/>
    <s v="TORRES GARCIA JENDRY JOSE"/>
    <s v="F1XZZ006"/>
    <n v="851866"/>
    <s v="N/A"/>
    <n v="932961"/>
    <s v="N/A"/>
    <s v="40 ROLLOS"/>
    <s v="TIPO II"/>
    <s v="TERRESTRE"/>
    <s v="VISITA_TÉCNICA"/>
    <n v="1"/>
    <n v="0"/>
    <n v="163813.69572160003"/>
    <n v="140395.6348884"/>
    <n v="163813.69572160003"/>
    <m/>
    <m/>
    <m/>
    <m/>
    <m/>
    <m/>
    <m/>
    <m/>
  </r>
  <r>
    <s v="PASTO"/>
    <x v="0"/>
    <x v="0"/>
    <n v="52001"/>
    <s v="TA-25-620094"/>
    <s v="FO-25-919971"/>
    <d v="2025-06-09T00:00:00"/>
    <d v="2025-06-11T00:00:00"/>
    <d v="2025-06-09T00:00:00"/>
    <d v="2025-06-10T00:00:00"/>
    <d v="2025-06-10T00:00:00"/>
    <s v="NARIÑO"/>
    <s v="PASTO"/>
    <s v="BARR LA MINGA PASTO"/>
    <n v="79822"/>
    <s v="CB CRECIMIENTO - NUEVO"/>
    <s v="APERTURA"/>
    <s v="REDEBAN"/>
    <s v="UNO A UNO"/>
    <s v="UNO A UNO"/>
    <s v="EJECUTADO"/>
    <s v="7-06 SE REALIZA LLAMADA AL CLIENTE, SE HABLA CON LA SRA BEIRUS MARIA ALARCON CAMPOS, SE VALIDA DIRECCIÓN OK, CANAL OK, DISPONIBILIDAD TOTAL, LLAMAR EL DÍA LA INSTALACIÓN PARA CONFIRMAR VISITA, AVISO EXTERIOR ALTURA APROX DONDE EL TECNICO LO VEA CONVENIENTE; TOMACORRIENTE CERCANO: SI; TIENE CABINA DE SEGURIDAD: SI // MODEM SE ENCUENTRA A 6 METROS DE DISTANCIA DE DONDE SE VA HA INSTALAR EL DATAFONO 10/6/2025 SE REALIZA INSTALACIÓN DE CORRESPONSAL, SE INSTALAN EQUIPOS CON PRUEBAS EXITOSAS, SE CAPACITA Y SE EVALÚA AL CLIENTE, SE INSTALA PUBLICIDAD COMPLETA, CB QUEDA OPERATIVO. USUARIO SOMOS BANCOLOMBIA ACTIVO"/>
    <s v="REMICIO AMADO JOHN HEBER"/>
    <s v="F1XZZ007"/>
    <n v="1121839"/>
    <s v="N/A"/>
    <n v="932645"/>
    <s v="N/A"/>
    <s v="40 ROLLOS"/>
    <s v="TIPO I"/>
    <s v="TERRESTRE"/>
    <s v="VISITA_TÉCNICA"/>
    <n v="1"/>
    <n v="0"/>
    <n v="75096.394270399993"/>
    <n v="75096.394270399993"/>
    <n v="75096.394270399993"/>
    <m/>
    <m/>
    <m/>
    <m/>
    <m/>
    <m/>
    <m/>
    <m/>
  </r>
  <r>
    <s v="BARRANQUILLA"/>
    <x v="4"/>
    <x v="4"/>
    <n v="8638"/>
    <s v="TA-25-620101"/>
    <s v="FO-25-919975"/>
    <d v="2025-06-09T00:00:00"/>
    <d v="2025-06-11T00:00:00"/>
    <d v="2025-06-09T00:00:00"/>
    <d v="2025-06-11T00:00:00"/>
    <d v="2025-06-11T00:00:00"/>
    <s v="ATLANTICO"/>
    <s v="SABANALARGA"/>
    <s v="BARRIO CENTRO SANALARGA"/>
    <n v="79786"/>
    <s v="CB CRECIMIENTO - NUEVO"/>
    <s v="APERTURA"/>
    <s v="REDEBAN"/>
    <s v="UNO A UNO"/>
    <s v="UNO A UNO"/>
    <s v="EJECUTADO"/>
    <s v="7-06 SE REALIZA LLAMADA AL CLIENTE, SE HABLA CON EL SR JHON CARLOS PACHECO MEZA SE VALIDA DIRECCIÓN OK, CANAL OK, DISPONIBILIDAD TOTAL, LLAMAR EL DÍA LA INSTALACIÓN PARA CONFIRMAR VISITA, AVISO EXTERIOR ALTURA APROX 1,70 METROS ; TOMACORRIENTE CERCANO: SI; TIENE CABINA DE SEGURIDAD: SI  11/6/2025 SE REALIZA INSTALACIÓN DE CORRESPONSAL, SE INSTALAN EQUIPOS CON PRUEBAS EXITOSAS, SE CAPACITA Y SE EVALÚA AL CLIENTE, SE INSTALA PUBLICIDAD COMPLETA, CB QUEDA OPERATIVO. USUARIO SOMOS BANCOLOMBIA ACTIVO"/>
    <s v="PEÑALOZA GUTIERREZ RAFAEL GUSTAVO"/>
    <s v="F1XZZ008"/>
    <n v="1057232"/>
    <s v="N/A"/>
    <n v="862640"/>
    <s v="N/A"/>
    <s v="40 ROLLOS"/>
    <s v="TIPO II"/>
    <s v="TERRESTRE"/>
    <s v="VISITA_TÉCNICA"/>
    <n v="1"/>
    <n v="0"/>
    <n v="163813.69572160003"/>
    <n v="140395.6348884"/>
    <n v="163813.69572160003"/>
    <m/>
    <m/>
    <m/>
    <m/>
    <m/>
    <m/>
    <m/>
    <m/>
  </r>
  <r>
    <s v="BARRANQUILLA"/>
    <x v="4"/>
    <x v="4"/>
    <n v="8001"/>
    <s v="TA-25-620102"/>
    <s v="FO-25-919978"/>
    <d v="2025-06-09T00:00:00"/>
    <d v="2025-06-11T00:00:00"/>
    <d v="2025-06-09T00:00:00"/>
    <d v="2025-06-12T00:00:00"/>
    <d v="2025-06-12T00:00:00"/>
    <s v="ATLANTICO"/>
    <s v="BARRANQUILLA"/>
    <s v="BARRIO LA CONCEPCION BARRANQUILLA 2"/>
    <n v="79738"/>
    <s v="CB CRECIMIENTO - NUEVO"/>
    <s v="APERTURA"/>
    <s v="REDEBAN"/>
    <s v="UNO A UNO"/>
    <s v="UNO A UNO"/>
    <s v="EJECUTADO"/>
    <s v="7-06 SE REALIZA LLAMADA AL CLIENTE, SE HABLA CON EL SR DAVID SEGUNDO MURILLO SOTO SE VALIDA DIRECCIÓN OK, CANAL OK, DISPONIBILIDAD TOTAL, LLAMAR EL DÍA LA INSTALACIÓN PARA CONFIRMAR VISITA, AVISO EXTERIOR ALTURA APROX 1,50 METROS ; TOMACORRIENTE CERCANO: SI; TIENE CABINA DE SEGURIDAD: SI  // MODEM SE ENCUENTRA A 25 METROS DE DISTANCIA DE DONDE SE VA HA INSTALAR EL DATAFONO 10-06 EN COMUNICACIÓN CON LA SEÑORA LISBETH AL NÚMERO 3218523405, QUE ELLA PENSABA QUE YO SOLO IBA A HACER UNA INSPECCIÓN DEL LOCAL, PERO SE LE INDICA QUE NO, QUE SE IBA A CAPACITAR Y A COLOCAR EQUIPOS Y PUBLICIDAD,  ME DICE QUE LE TOCA CONFIRMAR PRIMERO CON LA DIRECTORA, DESPUÉS DE UN RATO ME INFORMA  QUE LA DIRECTORA DEL COMERCIO QUIERE QUE SE CAPACITE AL TODO EL PERSONAL, QUE SON APROXIMADAMENTE 6 PERSONAS, SE LE INFORMA QUE NO ES NECESARIO QUE CON UNA QUE SE CAPACITE PUEDE EXTENDER EL MENSAJE Q LOS DEMÁS , PERO DICEN QUE NO, Y QUE HOY NO ES POSIBLE PROGRAMARLOS A TODOS, QUE SERÍA PARA EL DÍA JUEVES EN HORAS DE LA TARDE 12/6/2025 SE REALIZA INSTALACIÓN DE CORRESPONSAL, SE INSTALAN EQUIPOS CON PRUEBAS EXITOSAS, SE CAPACITA Y SE EVALÚA AL CLIENTE, SE INSTALA PUBLICIDAD COMPLETA, CB QUEDA OPERATIVO. USUARIO SOMOS BANCOLOMBIA ACTIVO"/>
    <s v="DE AVILA SIADES ALBERTO ENRIQUE"/>
    <s v="F1XZZ009"/>
    <n v="1045743"/>
    <s v="N/A"/>
    <n v="770642"/>
    <s v="N/A"/>
    <s v="40 ROLLOS"/>
    <s v="TIPO I"/>
    <s v="TERRESTRE"/>
    <s v="VISITA_TÉCNICA"/>
    <n v="1"/>
    <n v="0"/>
    <n v="75096.394270399993"/>
    <n v="75096.394270399993"/>
    <n v="75096.394270399993"/>
    <m/>
    <m/>
    <m/>
    <m/>
    <m/>
    <m/>
    <m/>
    <m/>
  </r>
  <r>
    <s v="CALI"/>
    <x v="0"/>
    <x v="0"/>
    <n v="76130"/>
    <s v="TA-25-620103"/>
    <s v="FO-25-919982"/>
    <d v="2025-06-09T00:00:00"/>
    <d v="2025-06-11T00:00:00"/>
    <d v="2025-06-09T00:00:00"/>
    <d v="2025-06-10T00:00:00"/>
    <d v="2025-06-10T00:00:00"/>
    <s v="VALLE DEL CAUCA"/>
    <s v="CANDELARIA"/>
    <s v="BARRIO BELLO HORIZONTE CANDELARIA"/>
    <n v="79757"/>
    <s v="CB CRECIMIENTO - NUEVO"/>
    <s v="APERTURA"/>
    <s v="REDEBAN"/>
    <s v="UNO A UNO"/>
    <s v="UNO A UNO"/>
    <s v="EJECUTADO"/>
    <s v="9-06-2025 SE REALIZA LLAMADA AL CLIENTE, SE HABLA CON LA SRA ANGELA DEL AMPARO ASTUDILLO SIFONTES SE VALIDA DIRECCIÓN OK, CANAL OK, DISPONIBILIDAD TOTAL, LLAMAR EL DÍA LA INSTALACIÓN PARA CONFIRMAR VISITA, AVISO EXTERIOR ALTURA APROX 2 METROS; TOMACORRIENTE CERCANO: SI; TIENE CABINA DE SEGURIDAD: SI // CONTACTO REALIZADO POR LA APP 10-06 SE REALIZA INSTALACIÓN DE CORRESPONSAL, SE INSTALAN EQUIPOS CON PRUEBAS EXITOSAS, SE CAPACITA Y SE EVALÚA AL CLIENTE, SE INSTALA PUBLICIDAD COMPLETA, CB QUEDA OPERATIVO. USUARIO SOMOS BANCOLOMBIA ACTIVO"/>
    <s v="MONTERO MUESES GIAN CARLO"/>
    <s v="F1XZZ010"/>
    <n v="773136"/>
    <n v="795210"/>
    <n v="524831"/>
    <s v="N/A"/>
    <s v="40 ROLLOS"/>
    <s v="TIPO II"/>
    <s v="TERRESTRE"/>
    <s v="VISITA_TÉCNICA"/>
    <n v="1"/>
    <n v="0"/>
    <n v="163813.69572160003"/>
    <n v="140395.6348884"/>
    <n v="163813.69572160003"/>
    <m/>
    <m/>
    <m/>
    <m/>
    <m/>
    <m/>
    <m/>
    <m/>
  </r>
  <r>
    <s v="CALI"/>
    <x v="0"/>
    <x v="0"/>
    <n v="19807"/>
    <s v="TA-25-620105"/>
    <s v="FO-25-919985"/>
    <d v="2025-06-09T00:00:00"/>
    <d v="2025-06-11T00:00:00"/>
    <d v="2025-06-09T00:00:00"/>
    <d v="2025-06-11T00:00:00"/>
    <d v="2025-06-11T00:00:00"/>
    <s v="CAUCA"/>
    <s v="TIMBIO"/>
    <s v="BARRIO SAN JUDAS TIMBIO 1"/>
    <n v="79798"/>
    <s v="CB CRECIMIENTO - NUEVO"/>
    <s v="APERTURA"/>
    <s v="REDEBAN"/>
    <s v="UNO A UNO"/>
    <s v="UNO A UNO"/>
    <s v="EJECUTADO"/>
    <s v="7-06 SE REALIZA LLAMADA AL CLIENTE, SE HABLA CON LA SRA LEIDY DIANA GARZON REALPE SE VALIDA DIRECCIÓN OK, CANAL OK, DISPONIBILIDAD TOTAL, LLAMAR EL DÍA LA INSTALACIÓN PARA CONFIRMAR VISITA, AVISO EXTERIOR ALTURA APROX 3  METROS ; TOMACORRIENTE CERCANO: SI; TIENE CABINA DE SEGURIDAD: SI  // MODEM SE ENCUENTRA A 4 METROS DE DISTANCIA DE DONDE SE VA HA INSTALAR EL DATAFONO 11/6/2025 SE REALIZA INSTALACIÓN DE CORRESPONSAL, SE INSTALAN EQUIPOS CON PRUEBAS EXITOSAS, SE CAPACITA Y SE EVALÚA AL CLIENTE, SE INSTALA PUBLICIDAD COMPLETA, CB QUEDA OPERATIVO. USUARIO SOMOS BANCOLOMBIA ACTIVO"/>
    <s v="GIMBUEL LASSO LUIS GERMAN"/>
    <s v="F1XZZ011"/>
    <n v="923417"/>
    <n v="759679"/>
    <n v="534892"/>
    <s v="N/A"/>
    <s v="40 ROLLOS"/>
    <s v="TIPO III"/>
    <s v="TERRESTRE"/>
    <s v="VISITA_TÉCNICA"/>
    <n v="1"/>
    <n v="0"/>
    <n v="275728.78077800001"/>
    <n v="196536.5258152"/>
    <n v="275728.78077800001"/>
    <m/>
    <m/>
    <m/>
    <m/>
    <m/>
    <m/>
    <m/>
    <m/>
  </r>
  <r>
    <s v="BARRANQUILLA"/>
    <x v="4"/>
    <x v="4"/>
    <n v="8001"/>
    <s v="TA-25-620107"/>
    <s v="FO-25-919990"/>
    <d v="2025-06-09T00:00:00"/>
    <d v="2025-06-11T00:00:00"/>
    <d v="2025-06-09T00:00:00"/>
    <d v="2025-06-11T00:00:00"/>
    <d v="2025-06-11T00:00:00"/>
    <s v="ATLANTICO"/>
    <s v="BARRANQUILLA"/>
    <s v="BARRIO 7 DE AGOSTO BARRANQUILLA"/>
    <n v="79739"/>
    <s v="CB CRECIMIENTO - NUEVO"/>
    <s v="APERTURA"/>
    <s v="REDEBAN"/>
    <s v="UNO A UNO"/>
    <s v="UNO A UNO"/>
    <s v="EJECUTADO"/>
    <s v="7-06 SE REALIZA LLAMADA AL CLIENTE, SE HABLA CON LA SRA LEIDY DIANA GARZON REALPE SE VALIDA DIRECCIÓN OK, CANAL OK, DISPONIBILIDAD TOTAL, LLAMAR EL DÍA LA INSTALACIÓN PARA CONFIRMAR VISITA, AVISO EXTERIOR ALTURA APROX  DONDE EL TECNICO LO VEA CONVENIENTE  METROS; TOMACORRIENTE CERCANO: SI; TIENE CABINA DE SEGURIDAD: SI  // MODEM SE ENCUENTRA A 4 METROS DE DISTANCIA DE DONDE SE VA HA INSTALAR EL DATAFONO 11-06 SE REALIZA INSTALACIÓN DE CORRESPONSAL, SE INSTALAN EQUIPOS CON PRUEBAS EXITOSAS, SE CAPACITA Y SE EVALÚA AL CLIENTE, SE INSTALA PUBLICIDAD COMPLETA, CB QUEDA OPERATIVO. USUARIO SOMOS BANCOLOMBIA ACTIVO"/>
    <s v="DE AVILA SIADES ALBERTO ENRIQUE"/>
    <s v="F1XZZ012"/>
    <n v="765879"/>
    <s v="N/A"/>
    <n v="877175"/>
    <s v="N/A"/>
    <s v="40 ROLLOS"/>
    <s v="TIPO I"/>
    <s v="TERRESTRE"/>
    <s v="VISITA_TÉCNICA"/>
    <n v="1"/>
    <n v="0"/>
    <n v="75096.394270399993"/>
    <n v="75096.394270399993"/>
    <n v="75096.394270399993"/>
    <m/>
    <m/>
    <m/>
    <m/>
    <m/>
    <m/>
    <m/>
    <m/>
  </r>
  <r>
    <s v="VALLEDUPAR"/>
    <x v="4"/>
    <x v="4"/>
    <n v="20001"/>
    <s v="TA-25-620108"/>
    <s v="FO-25-919998"/>
    <d v="2025-06-09T00:00:00"/>
    <d v="2025-06-11T00:00:00"/>
    <d v="2025-06-09T00:00:00"/>
    <d v="2025-06-10T00:00:00"/>
    <d v="2025-06-10T00:00:00"/>
    <s v="CESAR"/>
    <s v="VALLEDUPAR"/>
    <s v="BARRIO MAREIGUA VALLEDUPAR 2"/>
    <n v="79805"/>
    <s v="CB CRECIMIENTO - NUEVO"/>
    <s v="APERTURA"/>
    <s v="REDEBAN"/>
    <s v="UNO A UNO"/>
    <s v="UNO A UNO"/>
    <s v="EJECUTADO"/>
    <s v="7-06 SE REALIZA LLAMADA AL CLIENTE, SE HABLA CON LA SRA MARÍA JOSÉ CORAL PÁEZ SE VALIDA DIRECCIÓN OK, CANAL OK, DISPONIBILIDAD TOTAL, LLAMAR EL DÍA LA INSTALACIÓN PARA CONFIRMAR VISITA, AVISO EXTERIOR ALTURA APROX  DONDE EL TECNICO LO VEA CONVENIENTE; TOMACORRIENTE CERCANO: SI; TIENE CABINA DE SEGURIDAD: SI  10-06 SE REALIZA INSTALACIÓN DE CORRESPONSAL, SE INSTALAN EQUIPOS CON PRUEBAS EXITOSAS, SE CAPACITA Y SE EVALÚA AL CLIENTE, SE INSTALA PUBLICIDAD COMPLETA, CB QUEDA OPERATIVO. USUARIO SOMOS BANCOLOMBIA ACTIVO"/>
    <s v="MAESTRE MENGUAL EDGAR ENRIQUE"/>
    <s v="F1XZZ013"/>
    <n v="1171178"/>
    <s v="N/A"/>
    <n v="523664"/>
    <s v="N/A"/>
    <s v="40 ROLLOS"/>
    <s v="TIPO I"/>
    <s v="TERRESTRE"/>
    <s v="VISITA_TÉCNICA"/>
    <n v="1"/>
    <n v="0"/>
    <n v="75096.394270399993"/>
    <n v="75096.394270399993"/>
    <n v="75096.394270399993"/>
    <m/>
    <m/>
    <m/>
    <m/>
    <m/>
    <m/>
    <m/>
    <m/>
  </r>
  <r>
    <s v="CUCUTA"/>
    <x v="1"/>
    <x v="1"/>
    <n v="54099"/>
    <s v="TA-25-620110"/>
    <s v="FO-25-920003"/>
    <d v="2025-06-09T00:00:00"/>
    <d v="2025-06-11T00:00:00"/>
    <d v="2025-06-09T00:00:00"/>
    <d v="2025-06-12T00:00:00"/>
    <d v="2025-06-12T00:00:00"/>
    <s v="NORTE DE SANTANDER"/>
    <s v="BOCHALEMA"/>
    <s v="BARRIO LA CORDIALIDAD  BOCHALEMA"/>
    <n v="79740"/>
    <s v="CB CRECIMIENTO - NUEVO"/>
    <s v="APERTURA"/>
    <s v="REDEBAN"/>
    <s v="UNO A UNO"/>
    <s v="UNO A UNO"/>
    <s v="EJECUTADO"/>
    <s v="07-06 SE REALIZA LLAMADA AL CLIENTE, SE HABLA CON LA SR CRISTHIAN FERNANDO PRADA MORENO  SE VALIDA DIRECCIÓN OK, CANAL OK, DISPONIBILIDAD TOTAL, LLAMAR EL DÍA LA INSTALACIÓN PARA CONFIRMAR VISITA, AVISO EXTERIOR ALTURA APROX 3 METROS; TOMACORRIENTE CERCANO: SI; TIENE CABINA DE SEGURIDAD: NO- COMUNICACIÓN POR WPP 11-06 SE LLAMA AL 311 4721301 Y NO SE OBTIENE RESPUESTA, SE DEJA MENSAJE POR WHATSAPP PARA VERIFICAR LA DISPONIBILIDAD DEL CLIENTE PARA REALIZAR LA INSTALACIÓN, SE PLANIFICA VISITA TÉCNICA EN FRIO EL DÍA 12/06/2024 DESPUÉS DE LAS 10:00 AM 12/6/2025 SE REALIZA INSTALACIÓN DE CORRESPONSAL, SE INSTALAN EQUIPOS CON PRUEBAS EXITOSAS, SE CAPACITA Y SE EVALÚA AL CLIENTE, SE INSTALA PUBLICIDAD COMPLETA, CB QUEDA OPERATIVO. USUARIO SOMOS BANCOLOMBIA ACTIVO"/>
    <s v="TORRES MANTILLA JOSE DANIEL"/>
    <s v="F1XZZ014"/>
    <n v="1242616"/>
    <s v="N/A"/>
    <s v="953575-243637317561365457309697"/>
    <s v="N/A"/>
    <s v="40 ROLLOS"/>
    <s v="TIPO II"/>
    <s v="TERRESTRE"/>
    <s v="VISITA_TÉCNICA"/>
    <n v="1"/>
    <n v="0"/>
    <n v="163813.69572160003"/>
    <n v="140395.6348884"/>
    <n v="163813.69572160003"/>
    <m/>
    <m/>
    <m/>
    <m/>
    <m/>
    <m/>
    <m/>
    <m/>
  </r>
  <r>
    <s v="CUCUTA"/>
    <x v="1"/>
    <x v="1"/>
    <n v="54001"/>
    <s v="TA-25-620111"/>
    <s v="FO-25-920006"/>
    <d v="2025-06-09T00:00:00"/>
    <d v="2025-06-11T00:00:00"/>
    <d v="2025-06-09T00:00:00"/>
    <d v="2025-06-10T00:00:00"/>
    <d v="2025-06-10T00:00:00"/>
    <s v="NORTE DE SANTANDER"/>
    <s v="CUCUTA"/>
    <s v="BARRIO LAS AMERICAS CUCUTA  1"/>
    <n v="79764"/>
    <s v="CB CRECIMIENTO - NUEVO"/>
    <s v="APERTURA"/>
    <s v="REDEBAN"/>
    <s v="UNO A UNO"/>
    <s v="UNO A UNO"/>
    <s v="EJECUTADO"/>
    <s v="7-06 SE REALIZA LLAMADA AL CLIENTE, SE HABLA CON LA SRA MARIA IRENE ARENAS GUERRERO, SE VALIDA DIRECCIÓN OK, CANAL OK, DISPONIBILIDAD TOTAL, LLAMAR EL DÍA LA INSTALACIÓN PARA CONFIRMAR VISITA, AVISO EXTERIOR ALTURA APROX  DONDE EL TECNICO LO VEA CONVENIENTE; TOMACORRIENTE CERCANO: SI; TIENE CABINA DE SEGURIDAD: SI  10-06 SE REALIZA INSTALACIÓN DE CORRESPONSAL, SE INSTALAN EQUIPOS CON PRUEBAS EXITOSAS, SE CAPACITA Y SE EVALÚA AL CLIENTE, SE INSTALA PUBLICIDAD COMPLETA, CB QUEDA OPERATIVO. USUARIO SOMOS BANCOLOMBIA ACTIVO"/>
    <s v="NARANJO AFANADOR RUBEN JESUS"/>
    <s v="F1XZZ015"/>
    <n v="929781"/>
    <s v="N/A"/>
    <n v="1145113"/>
    <s v="N/A"/>
    <s v="40 ROLLOS"/>
    <s v="TIPO I"/>
    <s v="TERRESTRE"/>
    <s v="VISITA_TÉCNICA"/>
    <n v="1"/>
    <n v="0"/>
    <n v="75096.394270399993"/>
    <n v="75096.394270399993"/>
    <n v="75096.394270399993"/>
    <m/>
    <m/>
    <m/>
    <m/>
    <m/>
    <m/>
    <m/>
    <m/>
  </r>
  <r>
    <s v="CUCUTA"/>
    <x v="1"/>
    <x v="1"/>
    <n v="54001"/>
    <s v="TA-25-620115"/>
    <s v="FO-25-920008"/>
    <d v="2025-06-09T00:00:00"/>
    <d v="2025-06-11T00:00:00"/>
    <d v="2025-06-09T00:00:00"/>
    <d v="2025-06-10T00:00:00"/>
    <d v="2025-06-10T00:00:00"/>
    <s v="NORTE DE SANTANDER"/>
    <s v="CUCUTA"/>
    <s v="BARRIO GUAIMARAL CUCUTA  13"/>
    <n v="79766"/>
    <s v="CB CRECIMIENTO - NUEVO"/>
    <s v="APERTURA"/>
    <s v="REDEBAN"/>
    <s v="UNO A UNO"/>
    <s v="UNO A UNO"/>
    <s v="EJECUTADO"/>
    <s v="7-06 SE REALIZA LLAMADA AL CLIENTE, SE HABLA CON  EL SR GUEILER GUZMAN GAFARO GUERRERO, SE VALIDA DIRECCIÓN OK, CANAL OK, DISPONIBILIDAD TOTAL, LLAMAR EL DÍA LA INSTALACIÓN PARA CONFIRMAR VISITA, AVISO EXTERIOR ALTURA APROX  DONDE EL TECNICO LO VEA CONVENIENTE; TOMACORRIENTE CERCANO: SI; TIENE CABINA DE SEGURIDAD: SI  10-06 SE REALIZA INSTALACIÓN DE CORRESPONSAL, SE INSTALAN EQUIPOS CON PRUEBAS EXITOSAS, SE CAPACITA Y SE EVALÚA AL CLIENTE, SE INSTALA PUBLICIDAD COMPLETA, CB QUEDA OPERATIVO. USUARIO SOMOS BANCOLOMBIA ACTIVO"/>
    <s v="DURAN ACOSTA FRANK YONNY"/>
    <s v="F1XZZ016"/>
    <n v="1015045"/>
    <s v="N/A"/>
    <n v="902738"/>
    <s v="N/A"/>
    <s v="40 ROLLOS"/>
    <s v="TIPO I"/>
    <s v="TERRESTRE"/>
    <s v="VISITA_TÉCNICA"/>
    <n v="1"/>
    <n v="0"/>
    <n v="75096.394270399993"/>
    <n v="75096.394270399993"/>
    <n v="75096.394270399993"/>
    <m/>
    <m/>
    <m/>
    <m/>
    <m/>
    <m/>
    <m/>
    <m/>
  </r>
  <r>
    <s v="IBAGUE"/>
    <x v="2"/>
    <x v="2"/>
    <n v="73585"/>
    <s v="TA-25-620117"/>
    <s v="FO-25-920011"/>
    <d v="2025-06-09T00:00:00"/>
    <d v="2025-06-11T00:00:00"/>
    <d v="2025-06-09T00:00:00"/>
    <d v="2025-06-11T00:00:00"/>
    <d v="2025-06-11T00:00:00"/>
    <s v="TOLIMA"/>
    <s v="PURIFICACION"/>
    <s v="BARRIO VILLA DE LAS PALMAS PURIFICACION"/>
    <n v="79783"/>
    <s v="CB CRECIMIENTO - NUEVO"/>
    <s v="APERTURA"/>
    <s v="REDEBAN"/>
    <s v="UNO A UNO"/>
    <s v="UNO A UNO"/>
    <s v="EJECUTADO"/>
    <s v="06-06 SE REALIZA LLAMADA AL CLIENTE, SE HABLA CON LA SRA ANGIE LORENA MONROY NARVAEZ  SE VALIDA DIRECCIÓN OK, CANAL OK, DISPONIBILIDAD TOTAL, LLAMAR EL DÍA LA INSTALACIÓN PARA CONFIRMAR VISITA, AVISO EXTERIOR ALTURA APROX  DONDE EL TECNICO LO VEA CONVENIENTE; TOMACORRIENTE CERCANO: SI; TIENE CABINA DE SEGURIDAD: SI 11/6/2025 SE REALIZA INSTALACIÓN DE CORRESPONSAL, SE INSTALAN EQUIPOS CON PRUEBAS EXITOSAS, SE CAPACITA Y SE EVALÚA AL CLIENTE, SE INSTALA PUBLICIDAD COMPLETA, CB QUEDA OPERATIVO. USUARIO SOMOS BANCOLOMBIA ACTIVO"/>
    <s v="GUTIERREZ  CAMILO ANDRES"/>
    <s v="F1XZZ017"/>
    <n v="1039396"/>
    <s v="N/A"/>
    <n v="1088747"/>
    <s v="N/A"/>
    <s v="40 ROLLOS"/>
    <s v="TIPO II"/>
    <s v="TERRESTRE"/>
    <s v="VISITA_TÉCNICA"/>
    <n v="1"/>
    <n v="0"/>
    <n v="163813.69572160003"/>
    <n v="140395.6348884"/>
    <n v="163813.69572160003"/>
    <m/>
    <m/>
    <m/>
    <m/>
    <m/>
    <m/>
    <m/>
    <m/>
  </r>
  <r>
    <s v="MONTERIA"/>
    <x v="4"/>
    <x v="4"/>
    <n v="5154"/>
    <s v="TA-25-620118"/>
    <s v="FO-25-920015"/>
    <d v="2025-06-09T00:00:00"/>
    <d v="2025-06-11T00:00:00"/>
    <d v="2025-06-09T00:00:00"/>
    <d v="2025-06-10T00:00:00"/>
    <d v="2025-06-10T00:00:00"/>
    <s v="ANTIOQUIA"/>
    <s v="CAUCASIA"/>
    <s v="BARRIO PUEBLO NUEVO CAUCASIA 3"/>
    <n v="79759"/>
    <s v="CB CRECIMIENTO - NUEVO"/>
    <s v="APERTURA"/>
    <s v="REDEBAN"/>
    <s v="UNO A UNO"/>
    <s v="UNO A UNO"/>
    <s v="EJECUTADO"/>
    <s v="9-06-2025 SE REALIZA LLAMADA AL CLIENTE, SE HABLA CON LA SRA SANDRA MILENA PATIÑO RESTREPO SE VALIDA DIRECCIÓN OK, CANAL OK, DISPONIBILIDAD TOTAL, LLAMAR EL DÍA LA INSTALACIÓN PARA CONFIRMAR VISITA, AVISO EXTERIOR ALTURA APROX CLIENTE NO TIENE CONOCIMIENTO DE MEDIDAS; TOMACORRIENTE CERCANO: SI; TIENE CABINA DE SEGURIDAD: NO // CONTACTO REALIZADO POR LA APP 10/6/2025 SE REALIZA INSTALACIÓN DE CORRESPONSAL, SE INSTALAN EQUIPOS CON PRUEBAS EXITOSAS, SE CAPACITA Y SE EVALÚA AL CLIENTE, SE INSTALA PUBLICIDAD COMPLETA, CB QUEDA OPERATIVO. USUARIO SOMOS BANCOLOMBIA ACTIVO"/>
    <s v="CASSIANI PEREZ RAUL RAMIRO"/>
    <s v="F1XZZ018"/>
    <n v="788764"/>
    <s v="N/A"/>
    <n v="789464"/>
    <s v="N/A"/>
    <s v="40 ROLLOS"/>
    <s v="TIPO II"/>
    <s v="TERRESTRE"/>
    <s v="VISITA_TÉCNICA"/>
    <n v="1"/>
    <n v="0"/>
    <n v="163813.69572160003"/>
    <n v="140395.6348884"/>
    <n v="163813.69572160003"/>
    <m/>
    <m/>
    <m/>
    <m/>
    <m/>
    <m/>
    <m/>
    <m/>
  </r>
  <r>
    <s v="CUCUTA"/>
    <x v="1"/>
    <x v="1"/>
    <n v="54498"/>
    <s v="TA-25-620120"/>
    <s v="FO-25-920018"/>
    <d v="2025-06-09T00:00:00"/>
    <d v="2025-06-11T00:00:00"/>
    <d v="2025-06-09T00:00:00"/>
    <d v="2025-06-12T00:00:00"/>
    <d v="2025-06-12T00:00:00"/>
    <s v="NORTE DE SANTANDER"/>
    <s v="OCAÑA"/>
    <s v="BARRIO MODELO OCAÑA"/>
    <n v="79816"/>
    <s v="CB CRECIMIENTO - NUEVO"/>
    <s v="APERTURA"/>
    <s v="REDEBAN"/>
    <s v="UNO A UNO"/>
    <s v="UNO A UNO"/>
    <s v="EJECUTADO"/>
    <s v="06-06 SE REALIZA LLAMADA AL CLIENTE, SE HABLA CON LA SRA YHAJANDRA BIBIANA CLAVIJO VERJEL, SE VALIDA DIRECCIÓN OK, CANAL OK, DISPONIBILIDAD TOTAL, LLAMAR EL DÍA LA INSTALACIÓN PARA CONFIRMAR VISITA, AVISO EXTERIOR ALTURA APROX  DONDE EL TECNICO LO VEA CONVENIENTE; TOMACORRIENTE CERCANO: SI; TIENE CABINA DE SEGURIDAD: NO 11-06 EN COMUNICACIÓN CON EL CLIENTE SE PROGRAMA VISITA PARA EL DIA DE MAÑANA 12-06-25 CON LA SRA YHAJANDRA BIBIANA CLAVIJO VERJEL 12/6/2025 SE REALIZA INSTALACIÓN DE CORRESPONSAL, SE INSTALAN EQUIPOS CON PRUEBAS EXITOSAS, SE CAPACITA Y SE EVALÚA AL CLIENTE, SE INSTALA PUBLICIDAD COMPLETA, CB QUEDA OPERATIVO. USUARIO SOMOS BANCOLOMBIA ACTIVO"/>
    <s v="DURAN ACOSTA FRANK YONNY"/>
    <s v="F1XZZ019"/>
    <n v="1115669"/>
    <s v="N/A"/>
    <n v="1076128"/>
    <s v="N/A"/>
    <s v="40 ROLLOS"/>
    <s v="TIPO IV"/>
    <s v="TERRESTRE"/>
    <s v="VISITA_TÉCNICA"/>
    <n v="1"/>
    <n v="0"/>
    <n v="504832.64687880001"/>
    <n v="196536.5258152"/>
    <n v="504832.64687880001"/>
    <m/>
    <m/>
    <m/>
    <m/>
    <m/>
    <m/>
    <m/>
    <m/>
  </r>
  <r>
    <s v="VILLAVICENCIO"/>
    <x v="2"/>
    <x v="2"/>
    <n v="95001"/>
    <s v="TA-25-620121"/>
    <s v="FO-25-920026"/>
    <d v="2025-06-09T00:00:00"/>
    <d v="2025-06-11T00:00:00"/>
    <d v="2025-06-09T00:00:00"/>
    <d v="2025-06-11T00:00:00"/>
    <d v="2025-06-11T00:00:00"/>
    <s v="GUAVIARE"/>
    <s v="SAN JOSE DEL GUAVIARE"/>
    <s v="BARR EL PROGRESO SAN JOSE DEL GUAVIARE"/>
    <n v="79787"/>
    <s v="CB CRECIMIENTO - NUEVO"/>
    <s v="APERTURA"/>
    <s v="REDEBAN"/>
    <s v="UNO A UNO"/>
    <s v="UNO A UNO"/>
    <s v="EJECUTADO"/>
    <s v="06-06 SE REALIZA LLAMADA AL CLIENTE, SE HABLA CON LA SR JHON FREDY GRAJALES MARIN  SE VALIDA DIRECCIÓN OK, CANAL OK, DISPONIBILIDAD TOTAL, LLAMAR EL DÍA LA INSTALACIÓN PARA CONFIRMAR VISITA, AVISO EXTERIOR ALTURA APROX 2 METROS; TOMACORRIENTE CERCANO: SI; TIENE CABINA DE SEGURIDAD: NO - EL MODEM ESTA A 4 MT  10-06 SE CONTACTA AL COMERCIO SE LE INFORMA QUE POR PROBLEMAS EN MOVILIZACIÓN A ESA ZONA POR UN PUENTE EN DAÑO NO SE ALCANZA A LLEGAR A REALIZAR LA ACTIVIDAD, EL USUARIO INDICA QUE NOS ATIENDE MAÑANA. 11/6/2025 SE REALIZA INSTALACIÓN DE CORRESPONSAL, SE INSTALAN EQUIPOS CON PRUEBAS EXITOSAS, SE CAPACITA Y SE EVALÚA AL CLIENTE, SE INSTALA PUBLICIDAD COMPLETA, CB QUEDA OPERATIVO. USUARIO SOMOS BANCOLOMBIA ACTIVO"/>
    <s v="PEDREROS CONTRERAS MICHAEL STEVENS"/>
    <s v="F1XZZ020"/>
    <n v="761045"/>
    <s v="N/A"/>
    <n v="1239640"/>
    <s v="N/A"/>
    <s v="40 ROLLOS"/>
    <s v="TIPO IV"/>
    <s v="TERRESTRE"/>
    <s v="VISITA_TÉCNICA"/>
    <n v="1"/>
    <n v="0"/>
    <n v="504832.64687880001"/>
    <n v="196536.5258152"/>
    <n v="504832.64687880001"/>
    <m/>
    <m/>
    <m/>
    <m/>
    <m/>
    <m/>
    <m/>
    <m/>
  </r>
  <r>
    <s v="VALLEDUPAR"/>
    <x v="4"/>
    <x v="4"/>
    <n v="20001"/>
    <s v="TA-25-620122"/>
    <s v="FO-25-920030"/>
    <d v="2025-06-09T00:00:00"/>
    <d v="2025-06-11T00:00:00"/>
    <d v="2025-06-09T00:00:00"/>
    <d v="2025-06-11T00:00:00"/>
    <d v="2025-06-11T00:00:00"/>
    <s v="CESAR"/>
    <s v="VALLEDUPAR"/>
    <s v="BARRIO VILLA TAXI VALLEDUPAR 1"/>
    <n v="79802"/>
    <s v="CB CRECIMIENTO - NUEVO"/>
    <s v="APERTURA"/>
    <s v="REDEBAN"/>
    <s v="UNO A UNO"/>
    <s v="UNO A UNO"/>
    <s v="EJECUTADO"/>
    <s v="9-06-2025 SE REALIZA LLAMADA AL CLIENTE, SE HABLA CON EL SR JEAN CARLOS CONTRERAS GOMEZ SE VALIDA DIRECCIÓN OK, CANAL OK, DISPONIBILIDAD TOTAL, LLAMAR EL DÍA LA INSTALACIÓN PARA CONFIRMAR VISITA, AVISO EXTERIOR ALTURA APROX 2,50 METROS; TOMACORRIENTE CERCANO: SI; TIENE CABINA DE SEGURIDAD: SI // CONTACTO REALIZADO POR LA APP 11-06 SE REALIZA INSTALACIÓN DE CORRESPONSAL, SE INSTALAN EQUIPOS CON PRUEBAS EXITOSAS, SE CAPACITA Y SE EVALÚA AL CLIENTE, SE INSTALA PUBLICIDAD COMPLETA, CB QUEDA OPERATIVO. USUARIO SOMOS BANCOLOMBIA ACTIVO"/>
    <s v="MAESTRE MENGUAL EDGAR ENRIQUE"/>
    <s v="F1XZZ021"/>
    <n v="1172776"/>
    <s v="N/A"/>
    <n v="1239635"/>
    <s v="N/A"/>
    <s v="40 ROLLOS"/>
    <s v="TIPO I"/>
    <s v="TERRESTRE"/>
    <s v="VISITA_TÉCNICA"/>
    <n v="1"/>
    <n v="0"/>
    <n v="75096.394270399993"/>
    <n v="75096.394270399993"/>
    <n v="75096.394270399993"/>
    <m/>
    <m/>
    <m/>
    <m/>
    <m/>
    <m/>
    <m/>
    <m/>
  </r>
  <r>
    <s v="BARRANQUILLA"/>
    <x v="4"/>
    <x v="4"/>
    <n v="8001"/>
    <s v="TA-25-620123"/>
    <s v="FO-25-920036"/>
    <d v="2025-06-09T00:00:00"/>
    <d v="2025-06-11T00:00:00"/>
    <d v="2025-06-09T00:00:00"/>
    <d v="2025-06-10T00:00:00"/>
    <d v="2025-06-10T00:00:00"/>
    <s v="ATLANTICO"/>
    <s v="BARRANQUILLA"/>
    <s v="BARRIO LA PAZ BARRANQUILLA  4"/>
    <n v="79737"/>
    <s v="CB CRECIMIENTO - NUEVO"/>
    <s v="APERTURA"/>
    <s v="REDEBAN"/>
    <s v="UNO A UNO"/>
    <s v="UNO A UNO"/>
    <s v="EJECUTADO"/>
    <s v="9-06-2025 SE REALIZA LLAMADA AL CLIENTE, SE HABLA CON EL SR JOHAN ANDRES NOLASCO DE AVILA SE VALIDA DIRECCIÓN OK, CANAL OK, DISPONIBILIDAD TOTAL, LLAMAR EL DÍA LA INSTALACIÓN PARA CONFIRMAR VISITA, AVISO EXTERIOR ALTURA APROX 2 METROS; TOMACORRIENTE CERCANO: SI; TIENE CABINA DE SEGURIDAD: NO // CONTACTO REALIZADO POR LA APP 10/6/2025 SE REALIZA INSTALACIÓN DE CORRESPONSAL, SE INSTALAN EQUIPOS CON PRUEBAS EXITOSAS, SE CAPACITA Y SE EVALÚA AL CLIENTE, SE INSTALA PUBLICIDAD COMPLETA, CB QUEDA OPERATIVO. USUARIO SOMOS BANCOLOMBIA ACTIVO"/>
    <s v="DE AVILA SIADES ALBERTO ENRIQUE"/>
    <s v="F1XZZ023"/>
    <n v="1169933"/>
    <s v="N/A"/>
    <n v="915739"/>
    <s v="N/A"/>
    <s v="40 ROLLOS"/>
    <s v="TIPO I"/>
    <s v="TERRESTRE"/>
    <s v="VISITA_TÉCNICA"/>
    <n v="1"/>
    <n v="0"/>
    <n v="75096.394270399993"/>
    <n v="75096.394270399993"/>
    <n v="75096.394270399993"/>
    <m/>
    <m/>
    <m/>
    <m/>
    <m/>
    <m/>
    <m/>
    <m/>
  </r>
  <r>
    <s v="CUCUTA"/>
    <x v="1"/>
    <x v="1"/>
    <n v="54498"/>
    <s v="TA-25-620124"/>
    <s v="FO-25-920041"/>
    <d v="2025-06-09T00:00:00"/>
    <d v="2025-06-11T00:00:00"/>
    <d v="2025-06-09T00:00:00"/>
    <d v="2025-06-13T00:00:00"/>
    <d v="2025-06-13T00:00:00"/>
    <s v="NORTE DE SANTANDER"/>
    <s v="OCAÑA"/>
    <s v="BARRIO LA PRIMAVERA OCAÑA  7"/>
    <n v="79813"/>
    <s v="CB CRECIMIENTO - NUEVO"/>
    <s v="APERTURA"/>
    <s v="REDEBAN"/>
    <s v="UNO A UNO"/>
    <s v="UNO A UNO"/>
    <s v="EJECUTADO"/>
    <s v="06-06 SE REALIZA LLAMADA AL CLIENTE, SE HABLA CON LA SRA MARLY PATRICIA BALMACEDA SANGUINO, SE VALIDA DIRECCIÓN OK, CANAL OK, DISPONIBILIDAD TOTAL, LLAMAR EL DÍA LA INSTALACIÓN PARA CONFIRMAR VISITA, AVISO EXTERIOR ALTURA APROX  DONDE EL TECNICO LO VEA CONVENIENTE; TOMACORRIENTE CERCANO: SI; TIENE CABINA DE SEGURIDAD: NO 11-06 SE PROGRAMA VISITA PARA EL DÍA DE MAÑANA 12-06-25 CON LA SRA MARLY PATRICIA BALMACEDA SANGUINO 12-05 SE PROGRAMA VISITA PARA EL DÍA DE MAÑANA 13-06-25 CON LA SRA MARLY PATRICIA BALMACEDA SANGUINO 13/6/2025 SE REALIZA INSTALACIÓN DE CORRESPONSAL, SE INSTALAN EQUIPOS CON PRUEBAS EXITOSAS, SE CAPACITA Y SE EVALÚA AL CLIENTE, SE INSTALA PUBLICIDAD COMPLETA, CB QUEDA OPERATIVO. USUARIO SOMOS BANCOLOMBIA ACTIVO"/>
    <s v="DURAN ACOSTA FRANK YONNY"/>
    <s v="F1XZZ024"/>
    <n v="784126"/>
    <s v="N/A"/>
    <n v="529359"/>
    <s v="N/A"/>
    <s v="40 ROLLOS"/>
    <s v="TIPO IV"/>
    <s v="TERRESTRE"/>
    <s v="VISITA_TÉCNICA"/>
    <n v="1"/>
    <n v="0"/>
    <n v="504832.64687880001"/>
    <n v="196536.5258152"/>
    <n v="504832.64687880001"/>
    <m/>
    <m/>
    <m/>
    <m/>
    <m/>
    <m/>
    <m/>
    <m/>
  </r>
  <r>
    <s v="CUCUTA"/>
    <x v="1"/>
    <x v="1"/>
    <n v="54498"/>
    <s v="TA-25-620125"/>
    <s v="FO-25-920043"/>
    <d v="2025-06-09T00:00:00"/>
    <d v="2025-06-11T00:00:00"/>
    <d v="2025-06-09T00:00:00"/>
    <d v="2025-06-10T00:00:00"/>
    <d v="2025-06-10T00:00:00"/>
    <s v="NORTE DE SANTANDER"/>
    <s v="OCAÑA"/>
    <s v="BARRIO EDIFICIO MIRADORES DE LA COLINA OCAÑA"/>
    <n v="79815"/>
    <s v="CB CRECIMIENTO - NUEVO"/>
    <s v="APERTURA"/>
    <s v="REDEBAN"/>
    <s v="UNO A UNO"/>
    <s v="UNO A UNO"/>
    <s v="EJECUTADO"/>
    <s v="07-06 SE REALIZA LLAMADA AL CLIENTE, SE HABLA CON LA S JULIO CESAR JAIME SEPÚLVEDA SE VALIDA DIRECCIÓN OK, CANAL OK, DISPONIBILIDAD TOTAL, LLAMAR EL DÍA LA INSTALACIÓN PARA CONFIRMAR VISITA, AVISO EXTERIOR ALTURA APROX 2.50 METROS; TOMACORRIENTE CERCANO: SI; TIENE CABINA DE SEGURIDAD: NO, EL MODEM ESTA A 6 MT - COMUNICACIÓN POR WPP 10-06 SE REALIZA INSTALACIÓN DE CORRESPONSAL, SE INSTALAN EQUIPOS CON PRUEBAS EXITOSAS, SE CAPACITA Y SE EVALÚA AL CLIENTE, SE INSTALA PUBLICIDAD COMPLETA, CB QUEDA OPERATIVO. USUARIO SOMOS BANCOLOMBIA ACTIVO. SE INSTALA SWITCH 224B0A0009381"/>
    <s v="GELVEZ MOGOLLON JOSE ELISEO"/>
    <s v="F1XZZ025"/>
    <n v="801650"/>
    <s v="N/A"/>
    <n v="513517"/>
    <s v="N/A"/>
    <s v="40 ROLLOS"/>
    <s v="TIPO IV"/>
    <s v="TERRESTRE"/>
    <s v="VISITA_TÉCNICA"/>
    <n v="1"/>
    <n v="0"/>
    <n v="504832.64687880001"/>
    <n v="196536.5258152"/>
    <n v="504832.64687880001"/>
    <m/>
    <m/>
    <m/>
    <m/>
    <m/>
    <m/>
    <m/>
    <m/>
  </r>
  <r>
    <s v="IBAGUE"/>
    <x v="2"/>
    <x v="2"/>
    <n v="73319"/>
    <s v="TA-25-620126"/>
    <s v="FO-25-920046"/>
    <d v="2025-06-09T00:00:00"/>
    <d v="2025-06-11T00:00:00"/>
    <d v="2025-06-09T00:00:00"/>
    <d v="2025-06-10T00:00:00"/>
    <d v="2025-06-10T00:00:00"/>
    <s v="TOLIMA"/>
    <s v="GUAMO"/>
    <s v="BARRIO CENTRO GUAMO 11"/>
    <n v="79775"/>
    <s v="CB CRECIMIENTO - NUEVO"/>
    <s v="APERTURA"/>
    <s v="REDEBAN"/>
    <s v="UNO A UNO"/>
    <s v="UNO A UNO"/>
    <s v="EJECUTADO"/>
    <s v="06-06 SE REALIZA LLAMADA AL CLIENTE, SE HABLA CON LA SRA GLENDA YURANNY VELA BOCANEGRA  SE VALIDA DIRECCIÓN OK, CANAL OK, DISPONIBILIDAD TOTAL, LLAMAR EL DÍA LA INSTALACIÓN PARA CONFIRMAR VISITA, AVISO EXTERIOR ALTURA APROX 3 METROS; TOMACORRIENTE CERCANO: SI; TIENE CABINA DE SEGURIDAD: NO - EL MODEM ESTA A 5 MT  10/6/2025 SE REALIZA INSTALACIÓN DE CORRESPONSAL, SE INSTALAN EQUIPOS CON PRUEBAS EXITOSAS, SE CAPACITA Y SE EVALÚA AL CLIENTE, SE INSTALA PUBLICIDAD COMPLETA, CB QUEDA OPERATIVO. USUARIO SOMOS BANCOLOMBIA ACTIVO"/>
    <s v="VARGAS HERRERA JHON JAIRO"/>
    <s v="F1XZZ026"/>
    <n v="764833"/>
    <s v="N/A"/>
    <n v="997672"/>
    <s v="N/A"/>
    <s v="40 ROLLOS"/>
    <s v="TIPO II"/>
    <s v="TERRESTRE"/>
    <s v="VISITA_TÉCNICA"/>
    <n v="1"/>
    <n v="0"/>
    <n v="163813.69572160003"/>
    <n v="140395.6348884"/>
    <n v="163813.69572160003"/>
    <m/>
    <m/>
    <m/>
    <m/>
    <m/>
    <m/>
    <m/>
    <m/>
  </r>
  <r>
    <s v="MONTERIA"/>
    <x v="4"/>
    <x v="4"/>
    <n v="23001"/>
    <s v="TA-25-620128"/>
    <s v="FO-25-920053"/>
    <d v="2025-06-09T00:00:00"/>
    <d v="2025-06-11T00:00:00"/>
    <d v="2025-06-09T00:00:00"/>
    <d v="2025-06-11T00:00:00"/>
    <d v="2025-06-11T00:00:00"/>
    <s v="CORDOBA"/>
    <s v="MONTERIA"/>
    <s v="BARRIO LA JULIA MONTERIA 2"/>
    <n v="79780"/>
    <s v="CB CRECIMIENTO - NUEVO"/>
    <s v="APERTURA"/>
    <s v="REDEBAN"/>
    <s v="UNO A UNO"/>
    <s v="UNO A UNO"/>
    <s v="EJECUTADO"/>
    <s v="9-06-2025 SE REALIZA LLAMADA AL CLIENTE, SE HABLA CON EL SR RONALD AUGUSTO HENRIQUEZ PERDOMO SE VALIDA DIRECCIÓN OK, CANAL OK, DISPONIBILIDAD TOTAL, LLAMAR EL DÍA LA INSTALACIÓN PARA CONFIRMAR VISITA, AVISO EXTERIOR ALTURA APROX 2,50 METROS; TOMACORRIENTE CERCANO: SI; TIENE CABINA DE SEGURIDAD: SI // CONTACTO REALIZADO POR LA APP 11/6/2025 SE REALIZA INSTALACIÓN DE CORRESPONSAL, SE INSTALAN EQUIPOS CON PRUEBAS EXITOSAS, SE CAPACITA Y SE EVALÚA AL CLIENTE, SE INSTALA PUBLICIDAD COMPLETA, CB QUEDA OPERATIVO. USUARIO SOMOS BANCOLOMBIA ACTIVO"/>
    <s v="COGOLLO VERTEL EDER LUIS"/>
    <s v="F1XZZ027"/>
    <n v="1105140"/>
    <s v="N/A"/>
    <n v="884828"/>
    <s v="N/A"/>
    <s v="40 ROLLOS"/>
    <s v="TIPO I"/>
    <s v="TERRESTRE"/>
    <s v="VISITA_TÉCNICA"/>
    <n v="1"/>
    <n v="0"/>
    <n v="75096.394270399993"/>
    <n v="75096.394270399993"/>
    <n v="75096.394270399993"/>
    <m/>
    <m/>
    <m/>
    <m/>
    <m/>
    <m/>
    <m/>
    <m/>
  </r>
  <r>
    <s v="MONTERIA"/>
    <x v="4"/>
    <x v="4"/>
    <n v="5250"/>
    <s v="TA-25-620129"/>
    <s v="FO-25-920058"/>
    <d v="2025-06-09T00:00:00"/>
    <d v="2025-06-11T00:00:00"/>
    <d v="2025-06-09T00:00:00"/>
    <d v="2025-06-12T00:00:00"/>
    <d v="2025-06-12T00:00:00"/>
    <s v="ANTIOQUIA"/>
    <s v="EL BAGRE"/>
    <s v="BARRIO BIJAO EL BAGRE 4"/>
    <n v="79770"/>
    <s v="CB CRECIMIENTO - NUEVO"/>
    <s v="APERTURA"/>
    <s v="REDEBAN"/>
    <s v="UNO A UNO"/>
    <s v="UNO A UNO"/>
    <s v="EJECUTADO"/>
    <s v="9-06-2025 SE REALIZA LLAMADA AL CLIENTE, SE HABLA CON LA SRA LUZ ADRIANA MOSQUERA MARTINEZ SE VALIDA DIRECCIÓN OK, CANAL OK, DISPONIBILIDAD TOTAL, LLAMAR EL DÍA LA INSTALACIÓN PARA CONFIRMAR VISITA, AVISO EXTERIOR ALTURA APROX 2 METROS; TOMACORRIENTE CERCANO: SI; TIENE CABINA DE SEGURIDAD: NO // CONTACTO REALIZADO POR LA APP 11-06 EN COMUNICACIÓN CON LA SEÑORA LUZ MOSQUERA SE INDICA QUE POR CALAMIDAD FAMILIAR LA INSTALACIÓN SE REPROGRAMA PARA EL DÍA 12 EN EL TRANSCURSO DEL DÍA 12-06 SE REALIZA INSTALACIÓN DE CORRESPONSAL, SE INSTALAN EQUIPOS CON PRUEBAS EXITOSAS, SE CAPACITA Y SE EVALÚA AL CLIENTE, SE INSTALA PUBLICIDAD COMPLETA, CB QUEDA OPERATIVO. USUARIO SOMOS BANCOLOMBIA ACTIVO"/>
    <s v="COGOLLO VERTEL EDER LUIS"/>
    <s v="F1XZZ028"/>
    <n v="1115909"/>
    <s v="N/A"/>
    <n v="864754"/>
    <s v="N/A"/>
    <s v="40 ROLLOS"/>
    <s v="TIPO IV"/>
    <s v="TERRESTRE"/>
    <s v="VISITA_TÉCNICA"/>
    <n v="1"/>
    <n v="0"/>
    <n v="504832.64687880001"/>
    <n v="196536.5258152"/>
    <n v="504832.64687880001"/>
    <m/>
    <m/>
    <m/>
    <m/>
    <m/>
    <m/>
    <m/>
    <m/>
  </r>
  <r>
    <s v="TUNJA"/>
    <x v="1"/>
    <x v="1"/>
    <n v="15176"/>
    <s v="TA-25-620130"/>
    <s v="FO-25-920064"/>
    <d v="2025-06-09T00:00:00"/>
    <d v="2025-06-11T00:00:00"/>
    <d v="2025-06-09T00:00:00"/>
    <d v="2025-06-10T00:00:00"/>
    <d v="2025-06-10T00:00:00"/>
    <s v="BOYACA"/>
    <s v="CHIQUINQUIRA"/>
    <s v="BARRIO LA POLA CHIQUINQUIRA 2"/>
    <n v="79763"/>
    <s v="CB CRECIMIENTO - NUEVO"/>
    <s v="APERTURA"/>
    <s v="REDEBAN"/>
    <s v="UNO A UNO"/>
    <s v="UNO A UNO"/>
    <s v="EJECUTADO"/>
    <s v="07-06 SE REALIZA LLAMADA AL CLIENTE, SE HABLA CON LA SRA KAROL MAITE GONZÁLEZ PORRAS  SE VALIDA DIRECCIÓN OK, CANAL OK, DISPONIBILIDAD TOTAL, LLAMAR EL DÍA LA INSTALACIÓN PARA CONFIRMAR VISITA, AVISO EXTERIOR ALTURA APROX 2.70 METROS; TOMACORRIENTE CERCANO: SI; TIENE CABINA DE SEGURIDAD: SI - EL MODEM ESTA A 8 MT  - COMUNICACIÓN POR WPP 10/6/2025 SE REALIZA INSTALACIÓN DE CORRESPONSAL, SE INSTALAN EQUIPOS CON PRUEBAS EXITOSAS, SE CAPACITA Y SE EVALÚA AL CLIENTE, SE INSTALA PUBLICIDAD COMPLETA, CB QUEDA OPERATIVO. USUARIO SOMOS BANCOLOMBIA ACTIVO. SE INSTALAN 15 MT DE CABLE UTP"/>
    <s v="SOLER HOYOS CRISTIAN LEONARDO"/>
    <s v="F1XZZ029"/>
    <n v="916662"/>
    <s v="N/A"/>
    <n v="1077082"/>
    <s v="N/A"/>
    <s v="40 ROLLOS"/>
    <s v="TIPO III"/>
    <s v="TERRESTRE"/>
    <s v="VISITA_TÉCNICA"/>
    <n v="1"/>
    <n v="0"/>
    <n v="275728.78077800001"/>
    <n v="196536.5258152"/>
    <n v="275728.78077800001"/>
    <m/>
    <m/>
    <m/>
    <m/>
    <m/>
    <m/>
    <m/>
    <m/>
  </r>
  <r>
    <s v="CUCUTA"/>
    <x v="1"/>
    <x v="1"/>
    <n v="54498"/>
    <s v="TA-25-620131"/>
    <s v="FO-25-920067"/>
    <d v="2025-06-09T00:00:00"/>
    <d v="2025-06-11T00:00:00"/>
    <d v="2025-06-09T00:00:00"/>
    <d v="2025-06-12T00:00:00"/>
    <d v="2025-06-12T00:00:00"/>
    <s v="NORTE DE SANTANDER"/>
    <s v="OCAÑA"/>
    <s v="BARRIO LANDIA OCAÑA 1"/>
    <n v="79817"/>
    <s v="CB CRECIMIENTO - NUEVO"/>
    <s v="APERTURA"/>
    <s v="REDEBAN"/>
    <s v="UNO A UNO"/>
    <s v="UNO A UNO"/>
    <s v="EJECUTADO"/>
    <s v="06-06 SE REALIZA LLAMADA AL CLIENTE, SE HABLA CON LA SRA ANDREA CAROLINA VELASQUEZ CAÑIZARES  SE VALIDA DIRECCIÓN OK, CANAL OK, DISPONIBILIDAD TOTAL, LLAMAR EL DÍA LA INSTALACIÓN PARA CONFIRMAR VISITA, AVISO EXTERIOR ALTURA APROX DONDE EL TECNICO LO VEA CONVENIENTE; TOMACORRIENTE CERCANO: SI; TIENE CABINA DE SEGURIDAD: NO 11-06 EN COMUNICACIÓN CON EL CLIENTE SE PROGRAMA VISITA PARA EL DÍA DE MAÑANA 12-06 SE REALIZA INSTALACIÓN DE CORRESPONSAL, SE INSTALAN EQUIPOS CON PRUEBAS EXITOSAS, SE CAPACITA Y SE EVALÚA AL CLIENTE, SE INSTALA PUBLICIDAD COMPLETA, CB QUEDA OPERATIVO. USUARIO SOMOS BANCOLOMBIA ACTIVO"/>
    <s v="DURAN ACOSTA FRANK YONNY"/>
    <s v="F1XZZ030"/>
    <n v="788803"/>
    <s v="N/A"/>
    <n v="878558"/>
    <s v="N/A"/>
    <s v="40 ROLLOS"/>
    <s v="TIPO IV"/>
    <s v="TERRESTRE"/>
    <s v="VISITA_TÉCNICA"/>
    <n v="1"/>
    <n v="0"/>
    <n v="504832.64687880001"/>
    <n v="196536.5258152"/>
    <n v="504832.64687880001"/>
    <m/>
    <m/>
    <m/>
    <m/>
    <m/>
    <m/>
    <m/>
    <m/>
  </r>
  <r>
    <s v="SANTA MARTA"/>
    <x v="4"/>
    <x v="4"/>
    <n v="47001"/>
    <s v="TA-25-620132"/>
    <s v="FO-25-920075"/>
    <d v="2025-06-09T00:00:00"/>
    <d v="2025-06-11T00:00:00"/>
    <d v="2025-06-09T00:00:00"/>
    <d v="2025-06-10T00:00:00"/>
    <d v="2025-06-10T00:00:00"/>
    <s v="MAGDALENA"/>
    <s v="SANTA MARTA"/>
    <s v="BARRIO PLAYA SALGUERO SANTA MARTA"/>
    <n v="79791"/>
    <s v="CB CRECIMIENTO - NUEVO"/>
    <s v="APERTURA"/>
    <s v="REDEBAN"/>
    <s v="UNO A UNO"/>
    <s v="UNO A UNO"/>
    <s v="EJECUTADO"/>
    <s v="9-06-2025 SE REALIZA LLAMADA AL CLIENTE, SE HABLA CON EL SR EDUIN RAFAEL TORRES LAFAURIE SE VALIDA DIRECCIÓN OK, CANAL OK, DISPONIBILIDAD TOTAL, LLAMAR EL DÍA LA INSTALACIÓN PARA CONFIRMAR VISITA, AVISO EXTERIOR ALTURA APROX 2,50 METROS; TOMACORRIENTE CERCANO: SI; TIENE CABINA DE SEGURIDAD: NO // CONTACTO REALIZADO POR LA APP 10/6/2025 SE REALIZA INSTALACIÓN DE CORRESPONSAL, SE INSTALAN EQUIPOS CON PRUEBAS EXITOSAS, SE CAPACITA Y SE EVALÚA AL CLIENTE, SE INSTALA PUBLICIDAD COMPLETA, CB QUEDA OPERATIVO. USUARIO SOMOS BANCOLOMBIA ACTIVO"/>
    <s v="THOMAS  CAMPO SIGIFREDO SEGUNDO"/>
    <s v="F1XZZ031"/>
    <n v="1216747"/>
    <s v="N/A"/>
    <n v="1139795"/>
    <s v="N/A"/>
    <s v="40 ROLLOS"/>
    <s v="TIPO I"/>
    <s v="TERRESTRE"/>
    <s v="VISITA_TÉCNICA"/>
    <n v="1"/>
    <n v="0"/>
    <n v="75096.394270399993"/>
    <n v="75096.394270399993"/>
    <n v="75096.394270399993"/>
    <m/>
    <m/>
    <m/>
    <m/>
    <m/>
    <m/>
    <m/>
    <m/>
  </r>
  <r>
    <s v="CARTAGENA"/>
    <x v="4"/>
    <x v="4"/>
    <n v="13001"/>
    <s v="TA-25-620133"/>
    <s v="FO-25-920082"/>
    <d v="2025-06-09T00:00:00"/>
    <d v="2025-06-11T00:00:00"/>
    <d v="2025-06-09T00:00:00"/>
    <d v="2025-06-11T00:00:00"/>
    <d v="2025-06-11T00:00:00"/>
    <s v="BOLIVAR"/>
    <s v="CARTAGENA"/>
    <s v="BARRIO REPUBLICA DE CHILE CARTAGENA DE INDIAS"/>
    <n v="79758"/>
    <s v="CB CRECIMIENTO - NUEVO"/>
    <s v="APERTURA"/>
    <s v="REDEBAN"/>
    <s v="UNO A UNO"/>
    <s v="UNO A UNO"/>
    <s v="EJECUTADO"/>
    <s v="9-06-2025 SE REALIZA LLAMADA AL CLIENTE, SE HABLA CON LA SRA DANIELA GIRALDO HERNÁNDEZ SE VALIDA DIRECCIÓN OK, CANAL OK, DISPONIBILIDAD TOTAL, LLAMAR EL DÍA LA INSTALACIÓN PARA CONFIRMAR VISITA, AVISO EXTERIOR ALTURA APROX 2,50 METROS; TOMACORRIENTE CERCANO: SI; TIENE CABINA DE SEGURIDAD: NO // CONTACTO REALIZADO POR LA APP 11/6/2025 SE REALIZA INSTALACIÓN DE CORRESPONSAL, SE INSTALAN EQUIPOS CON PRUEBAS EXITOSAS, SE CAPACITA Y SE EVALÚA AL CLIENTE, SE INSTALA PUBLICIDAD COMPLETA, CB QUEDA OPERATIVO. USUARIO SOMOS BANCOLOMBIA ACTIVO"/>
    <s v="MARTINEZ SALGUEDO ANDRES AUGUSTO"/>
    <s v="F1XZZ032"/>
    <n v="1175128"/>
    <s v="N/A"/>
    <n v="1139694"/>
    <s v="N/A"/>
    <s v="40 ROLLOS"/>
    <s v="TIPO I"/>
    <s v="TERRESTRE"/>
    <s v="VISITA_TÉCNICA"/>
    <n v="1"/>
    <n v="0"/>
    <n v="75096.394270399993"/>
    <n v="75096.394270399993"/>
    <n v="75096.394270399993"/>
    <m/>
    <m/>
    <m/>
    <m/>
    <m/>
    <m/>
    <m/>
    <m/>
  </r>
  <r>
    <s v="MONTERIA"/>
    <x v="4"/>
    <x v="4"/>
    <n v="5495"/>
    <s v="TA-25-620143"/>
    <s v="FO-25-920089"/>
    <d v="2025-06-09T00:00:00"/>
    <d v="2025-06-11T00:00:00"/>
    <d v="2025-06-09T00:00:00"/>
    <d v="2025-06-12T00:00:00"/>
    <d v="2025-06-12T00:00:00"/>
    <s v="ANTIOQUIA"/>
    <s v="NECHI"/>
    <s v="BARRIO CENTRO NECHI 2"/>
    <n v="79812"/>
    <s v="CB CRECIMIENTO - NUEVO"/>
    <s v="APERTURA"/>
    <s v="REDEBAN"/>
    <s v="UNO A UNO"/>
    <s v="UNO A UNO"/>
    <s v="EJECUTADO"/>
    <s v="9-06-2025 SE REALIZA LLAMADA AL CLIENTE, SE HABLA CON LA SRA LIDIS MILENA MENDEZ PEREZ SE VALIDA DIRECCIÓN OK, CANAL OK, DISPONIBILIDAD TOTAL, LLAMAR EL DÍA LA INSTALACIÓN PARA CONFIRMAR VISITA, AVISO EXTERIOR ALTURA APROX 1,50 METROS; TOMACORRIENTE CERCANO: SI; TIENE CABINA DE SEGURIDAD: NO // CONTACTO REALIZADO POR LA APP 11-06 SE LE INFORMA A LA SEÑORA LIDIA MÉNDEZ QUE POR CALAMIDAD FAMILIAR LA INSTALACIÓN SE REPROGRAMA PARA EL DÍA 12/06/25  12/6/2025 SE REALIZA INSTALACIÓN DE CORRESPONSAL, SE INSTALAN EQUIPOS CON PRUEBAS EXITOSAS, SE CAPACITA Y SE EVALÚA AL CLIENTE, SE INSTALA PUBLICIDAD COMPLETA, CB QUEDA OPERATIVO. USUARIO SOMOS BANCOLOMBIA ACTIVO"/>
    <s v="GONZALEZ FERRER JESUS ALEXANDER"/>
    <s v="F1XZZ033"/>
    <n v="991529"/>
    <s v="N/A"/>
    <n v="884810"/>
    <s v="N/A"/>
    <s v="40 ROLLOS"/>
    <s v="TIPO III"/>
    <s v="TERRESTRE"/>
    <s v="VISITA_TÉCNICA"/>
    <n v="1"/>
    <n v="0"/>
    <n v="275728.78077800001"/>
    <n v="196536.5258152"/>
    <n v="275728.78077800001"/>
    <m/>
    <m/>
    <m/>
    <m/>
    <m/>
    <m/>
    <m/>
    <m/>
  </r>
  <r>
    <s v="MEDELLIN"/>
    <x v="3"/>
    <x v="3"/>
    <n v="5604"/>
    <s v="TA-25-620145"/>
    <s v="FO-25-920095"/>
    <d v="2025-06-09T00:00:00"/>
    <d v="2025-06-11T00:00:00"/>
    <d v="2025-06-09T00:00:00"/>
    <d v="2025-06-26T00:00:00"/>
    <d v="2025-06-26T00:00:00"/>
    <s v="ANTIOQUIA"/>
    <s v="REMEDIOS"/>
    <s v="BARRIO VDA MINA NUEVA REMEDIOS"/>
    <n v="79823"/>
    <s v="CB CRECIMIENTO - NUEVO"/>
    <s v="APERTURA"/>
    <s v="REDEBAN"/>
    <s v="UNO A UNO"/>
    <s v="UNO A UNO"/>
    <s v="EJECUTADO"/>
    <s v="07-06 SE REALIZA LLAMADA AL CLIENTE, SE HABLA CON LA SRA MONICA PATRICIA AGAMEZ SIBAJA SE VALIDA DIRECCIÓN OK, CANAL OK, DISPONIBILIDAD TOTAL, LLAMAR EL DÍA LA INSTALACIÓN PARA CONFIRMAR VISITA, AVISO EXTERIOR ALTURA APROX 2 METROS; TOMACORRIENTE CERCANO: SI; TIENE CABINA DE SEGURIDAD: SI- COMUNICACIÓN POR WPP, EL MODEM ESTA A 10 MT  10-06 NOS LLEGA EL DÍA DE HOY INSTALACIÓN 3007079823 BARRIO VDA MINA NUEVA REMEDIOS QUE ESTÁ UBICADO EN CORREGIMIENTO RANCHO QUEMAO. ESTA ESTÁ DENTRO DE LAS NOVEDADES DE SITIOS CON ALTO PROBLEMA DE ORDEN PÚBLICO REGISTRADO EN EL ARCHIVO DE TIPOLOGÍAS, ADICIONALMENTE SOBRE ESTE HEMOS VENIDO REPORTANDO IMPOSIBILIDAD DE REALIZAR INSTALACIONES DESDE EL AÑO 2022 (CORREO ADJUNTO). ENVÍO ESTE CORREO SOBRE OTRO ESCALAMIENTO REALIZADO EL AÑO PASADO PARA UNA APERTURA QUE ESTABA EN EL MISMO SECTOR. TODOS ESTOS CORREGIMIENTOS SON EN EL MISMO SECTOR Y TIENE FUERTE PRESENCIA DE GRUPOS AL MARGEN DE LA LEY. POR SEGURIDAD DEL PERSONAL A ESTE SECTOR NO PODEMOS IR. 26-06 SE REALIZA INSTALACIÓN DE CORRESPONSAL, SE INSTALAN EQUIPOS CON PRUEBAS EXITOSAS, SE CAPACITA Y SE EVALÚA AL CLIENTE, SE INSTALA PUBLICIDAD COMPLETA, CB QUEDA OPERATIVO. USUARIO SOMOS BANCOLOMBIA ACTIVO"/>
    <s v="QUINTERO SANCHEZ JUAN SEBASTIAN"/>
    <s v="F1XZZ034"/>
    <n v="1242577"/>
    <s v="N/A"/>
    <s v="1238888-243647317561365457310271"/>
    <s v="N/A"/>
    <s v="40 ROLLOS"/>
    <s v="TIPO IV"/>
    <s v="TERRESTRE"/>
    <s v="VISITA_TÉCNICA"/>
    <n v="1"/>
    <n v="0"/>
    <n v="504832.64687880001"/>
    <n v="196536.5258152"/>
    <n v="504832.64687880001"/>
    <m/>
    <m/>
    <m/>
    <m/>
    <m/>
    <m/>
    <m/>
    <m/>
  </r>
  <r>
    <s v="MEDELLIN"/>
    <x v="3"/>
    <x v="3"/>
    <n v="5001"/>
    <s v="TA-25-620146"/>
    <s v="FO-25-920104"/>
    <d v="2025-06-09T00:00:00"/>
    <d v="2025-06-11T00:00:00"/>
    <d v="2025-06-09T00:00:00"/>
    <d v="2025-06-10T00:00:00"/>
    <d v="2025-06-10T00:00:00"/>
    <s v="ANTIOQUIA"/>
    <s v="MEDELLIN"/>
    <s v="BARRIO BOSTON MEDELLIN  7"/>
    <n v="79808"/>
    <s v="CB CRECIMIENTO - NUEVO"/>
    <s v="APERTURA"/>
    <s v="REDEBAN"/>
    <s v="UNO A UNO"/>
    <s v="UNO A UNO"/>
    <s v="EJECUTADO"/>
    <s v="06-06 SE REALIZA LLAMADA AL CLIENTE, SE HABLA CON LA SRA ANDREA CAROLINA VELASQUEZ CAÑIZARES  SE VALIDA DIRECCIÓN OK, CANAL OK, DISPONIBILIDAD TOTAL, LLAMAR EL DÍA LA INSTALACIÓN PARA CONFIRMAR VISITA, AVISO EXTERIOR ALTURA APROX DONDE EL TECNICO LO VEA CONVENIENTE; TOMACORRIENTE CERCANO: SI; TIENE CABINA DE SEGURIDAD: NO  10-06 SE REALIZA INSTALACIÓN DE CORRESPONSAL, SE INSTALAN EQUIPOS CON PRUEBAS EXITOSAS, SE CAPACITA Y SE EVALÚA AL CLIENTE, SE INSTALA PUBLICIDAD COMPLETA, CB QUEDA OPERATIVO. USUARIO SOMOS BANCOLOMBIA ACTIVO"/>
    <s v="PAREJA ECHAVARRIA JHON DAVID"/>
    <s v="F1XZZ035"/>
    <n v="1099901"/>
    <s v="N/A"/>
    <n v="1238598"/>
    <s v="N/A"/>
    <s v="40 ROLLOS"/>
    <s v="TIPO I"/>
    <s v="TERRESTRE"/>
    <s v="VISITA_TÉCNICA"/>
    <n v="1"/>
    <n v="0"/>
    <n v="75096.394270399993"/>
    <n v="75096.394270399993"/>
    <n v="75096.394270399993"/>
    <m/>
    <m/>
    <m/>
    <m/>
    <m/>
    <m/>
    <m/>
    <m/>
  </r>
  <r>
    <s v="BOGOTA"/>
    <x v="5"/>
    <x v="5"/>
    <n v="11001"/>
    <s v="TA-25-620148"/>
    <s v="FO-25-920107"/>
    <d v="2025-06-09T00:00:00"/>
    <d v="2025-06-11T00:00:00"/>
    <d v="2025-06-09T00:00:00"/>
    <d v="2025-06-10T00:00:00"/>
    <d v="2025-06-10T00:00:00"/>
    <s v="CUNDINAMARCA"/>
    <s v="BOGOTA"/>
    <s v="BARRIO CARVAJAL OSORIO BOGOTA"/>
    <n v="79742"/>
    <s v="CB CRECIMIENTO - NUEVO"/>
    <s v="APERTURA"/>
    <s v="REDEBAN"/>
    <s v="UNO A UNO"/>
    <s v="UNO A UNO"/>
    <s v="EJECUTADO"/>
    <s v="06-06 SE REALIZA LLAMADA AL CLIENTE, SE HABLA CON EL SR WILSON STHEVEN TELLEZ RAMIREZ  SE VALIDA DIRECCIÓN OK, CANAL OK, DISPONIBILIDAD TOTAL, LLAMAR EL DÍA LA INSTALACIÓN PARA CONFIRMAR VISITA, AVISO EXTERIOR ALTURA APROX  3 METROS; TOMACORRIENTE CERCANO: SI; TIENE CABINA DE SEGURIDAD: SI 10/6/2025 SE REALIZA INSTALACIÓN DE CORRESPONSAL, SE INSTALAN EQUIPOS CON PRUEBAS EXITOSAS, SE CAPACITA Y SE EVALÚA AL CLIENTE, SE INSTALA PUBLICIDAD COMPLETA, CB QUEDA OPERATIVO. USUARIO SOMOS BANCOLOMBIA ACTIVO"/>
    <s v="SOTO LONDOÑO FREDY ALEXANDER"/>
    <s v="F1XZZ036"/>
    <n v="1169849"/>
    <s v="707476-1025025"/>
    <n v="1071117"/>
    <s v="N/A"/>
    <s v="40 ROLLOS"/>
    <s v="TIPO I"/>
    <s v="TERRESTRE"/>
    <s v="VISITA_TÉCNICA"/>
    <n v="1"/>
    <n v="0"/>
    <n v="75096.394270399993"/>
    <n v="75096.394270399993"/>
    <n v="75096.394270399993"/>
    <m/>
    <m/>
    <m/>
    <m/>
    <m/>
    <m/>
    <m/>
    <m/>
  </r>
  <r>
    <s v="CALI"/>
    <x v="0"/>
    <x v="0"/>
    <n v="76001"/>
    <s v="TA-25-620149"/>
    <s v="FO-25-920110"/>
    <d v="2025-06-09T00:00:00"/>
    <d v="2025-06-11T00:00:00"/>
    <d v="2025-06-09T00:00:00"/>
    <d v="2025-06-11T00:00:00"/>
    <d v="2025-06-11T00:00:00"/>
    <s v="VALLE DEL CAUCA"/>
    <s v="CALI"/>
    <s v="BARRIO EL LIDO CALI  4"/>
    <n v="79751"/>
    <s v="CB CRECIMIENTO - NUEVO"/>
    <s v="APERTURA"/>
    <s v="REDEBAN"/>
    <s v="UNO A UNO"/>
    <s v="UNO A UNO"/>
    <s v="EJECUTADO"/>
    <s v="9-06-2025 SE REALIZA LLAMADA AL CLIENTE, SE HABLA CON EL SR LUIS RAFAEL GARCIA NIETO SE VALIDA DIRECCIÓN OK, CANAL OK, DISPONIBILIDAD TOTAL, LLAMAR EL DÍA LA INSTALACIÓN PARA CONFIRMAR VISITA, AVISO EXTERIOR ALTURA APROX EL ESTABLECIMIENTO CUENTA CON ESPACIO PARA COLOCARLO AL GUSTO; TOMACORRIENTE CERCANO: SI; TIENE CABINA DE SEGURIDAD: SI // CONTACTO REALIZADO POR LA APP 11/6/2025 SE REALIZA INSTALACIÓN DE CORRESPONSAL, SE INSTALAN EQUIPOS CON PRUEBAS EXITOSAS, SE CAPACITA Y SE EVALÚA AL CLIENTE, SE INSTALA PUBLICIDAD COMPLETA, CB QUEDA OPERATIVO. USUARIO SOMOS BANCOLOMBIA ACTIVO"/>
    <s v="TORRES GARCIA JENDRY JOSE"/>
    <s v="F1XZZ037"/>
    <n v="1242433"/>
    <s v="N/A"/>
    <s v="1103908-241587317561324755886795"/>
    <s v="N/A"/>
    <s v="40 ROLLOS"/>
    <s v="TIPO I"/>
    <s v="TERRESTRE"/>
    <s v="VISITA_TÉCNICA"/>
    <n v="1"/>
    <n v="0"/>
    <n v="75096.394270399993"/>
    <n v="75096.394270399993"/>
    <n v="75096.394270399993"/>
    <m/>
    <m/>
    <m/>
    <m/>
    <m/>
    <m/>
    <m/>
    <m/>
  </r>
  <r>
    <s v="PASTO"/>
    <x v="0"/>
    <x v="0"/>
    <n v="52786"/>
    <s v="TA-25-620150"/>
    <s v="FO-25-920116"/>
    <d v="2025-06-09T00:00:00"/>
    <d v="2025-06-11T00:00:00"/>
    <d v="2025-06-09T00:00:00"/>
    <d v="2025-06-11T00:00:00"/>
    <d v="2025-06-11T00:00:00"/>
    <s v="NARIÑO"/>
    <s v="TAMINANGO"/>
    <s v="BARRIO CORR TABLON PANAMERICANO TAMINANGO"/>
    <n v="79795"/>
    <s v="CB CRECIMIENTO - NUEVO"/>
    <s v="APERTURA"/>
    <s v="REDEBAN"/>
    <s v="UNO A UNO"/>
    <s v="UNO A UNO"/>
    <s v="EJECUTADO"/>
    <s v="9-06-2025 SE REALIZA LLAMADA AL CLIENTE, SE HABLA CON LA SRA NORALY GISSETH DAZA ARTEAGA SE VALIDA DIRECCIÓN OK, CANAL OK, DISPONIBILIDAD TOTAL, LLAMAR EL DÍA LA INSTALACIÓN PARA CONFIRMAR VISITA, AVISO EXTERIOR ALTURA APROX 3 METROS; TOMACORRIENTE CERCANO: SI; TIENE CABINA DE SEGURIDAD: NO // CONTACTO REALIZADO POR LA APP 10-06 SE REALIZÓ DESPLAZAMIENTO HASTA LA TERMINAL DE TRANSPORTES, SE ESPERA POR ALREDEDOR DE UNA HORA, PERO EL TRANSPORTE NO SALIÓ POR FALTA DE PASAJEROS, SE REALIZÓ COMUNICACIÓN CON CLIENTE, Y MANIFIESTA QUE NO PODÍA ESPERAR PORQUE DEBÍA ASISTIR A UNA CITA MÉDICA, SE LE INFORMÓ QUE SE REAGENDARÁ LA VISITA PARA ATENDER LA APERTURA 11/6/2025 SE REALIZA INSTALACIÓN DE CORRESPONSAL, SE INSTALAN EQUIPOS CON PRUEBAS EXITOSAS, SE CAPACITA Y SE EVALÚA AL CLIENTE, SE INSTALA PUBLICIDAD COMPLETA, CB QUEDA OPERATIVO. USUARIO SOMOS BANCOLOMBIA ACTIVO"/>
    <s v="GUERRERO RAMIREZ OSCAR DARIO"/>
    <s v="F1XZZ038"/>
    <n v="783083"/>
    <s v="N/A"/>
    <n v="521038"/>
    <s v="N/A"/>
    <s v="40 ROLLOS"/>
    <s v="TIPO II"/>
    <s v="TERRESTRE"/>
    <s v="VISITA_TÉCNICA"/>
    <n v="1"/>
    <n v="0"/>
    <n v="163813.69572160003"/>
    <n v="140395.6348884"/>
    <n v="163813.69572160003"/>
    <m/>
    <m/>
    <m/>
    <m/>
    <m/>
    <m/>
    <m/>
    <m/>
  </r>
  <r>
    <s v="BOGOTA"/>
    <x v="5"/>
    <x v="5"/>
    <n v="11001"/>
    <s v="TA-25-620154"/>
    <s v="FO-25-920121"/>
    <d v="2025-06-09T00:00:00"/>
    <d v="2025-06-11T00:00:00"/>
    <d v="2025-06-09T00:00:00"/>
    <d v="2025-06-10T00:00:00"/>
    <d v="2025-06-10T00:00:00"/>
    <s v="CUNDINAMARCA"/>
    <s v="BOGOTA"/>
    <s v="BARRIO BOSA LAURELES BOGOTA 4"/>
    <n v="79743"/>
    <s v="CB CRECIMIENTO - NUEVO"/>
    <s v="APERTURA"/>
    <s v="REDEBAN"/>
    <s v="UNO A UNO"/>
    <s v="UNO A UNO"/>
    <s v="EJECUTADO"/>
    <s v="06-06 SE REALIZA LLAMADA AL CLIENTE, SE HABLA CON EL SR HECTOR DANILO TORRES GORDO  SE VALIDA DIRECCIÓN OK, CANAL OK, DISPONIBILIDAD TOTAL, LLAMAR EL DÍA LA INSTALACIÓN PARA CONFIRMAR VISITA, AVISO EXTERIOR ALTURA APROX  2  METROS; TOMACORRIENTE CERCANO: SI; TIENE CABINA DE SEGURIDAD: SI 10/6/2025 SE REALIZA INSTALACIÓN DE CORRESPONSAL, SE INSTALAN EQUIPOS CON PRUEBAS EXITOSAS, SE CAPACITA Y SE EVALÚA AL CLIENTE, SE INSTALA PUBLICIDAD COMPLETA, CB QUEDA OPERATIVO. USUARIO SOMOS BANCOLOMBIA ACTIVO"/>
    <s v="ORTIZ MARTINEZ STIVEN"/>
    <s v="F1XZZ040"/>
    <n v="1116389"/>
    <n v="270277"/>
    <n v="1076469"/>
    <s v="N/A"/>
    <s v="40 ROLLOS"/>
    <s v="TIPO I"/>
    <s v="TERRESTRE"/>
    <s v="VISITA_TÉCNICA"/>
    <n v="1"/>
    <n v="0"/>
    <n v="75096.394270399993"/>
    <n v="75096.394270399993"/>
    <n v="75096.394270399993"/>
    <m/>
    <m/>
    <m/>
    <m/>
    <m/>
    <m/>
    <m/>
    <m/>
  </r>
  <r>
    <s v="BOGOTA"/>
    <x v="5"/>
    <x v="5"/>
    <n v="11001"/>
    <s v="TA-25-620156"/>
    <s v="FO-25-920129"/>
    <d v="2025-06-09T00:00:00"/>
    <d v="2025-06-11T00:00:00"/>
    <d v="2025-06-09T00:00:00"/>
    <d v="2025-06-11T00:00:00"/>
    <d v="2025-06-11T00:00:00"/>
    <s v="CUNDINAMARCA"/>
    <s v="BOGOTA"/>
    <s v="BARRIO FLORENCIA BOGOTA 1"/>
    <n v="79744"/>
    <s v="CB CRECIMIENTO - NUEVO"/>
    <s v="APERTURA"/>
    <s v="REDEBAN"/>
    <s v="UNO A UNO"/>
    <s v="UNO A UNO"/>
    <s v="EJECUTADO"/>
    <s v="06-06 SE REALIZA LLAMADA AL CLIENTE, SE HABLA CON EL SR RAUL MARTINEZ RAMOS  SE VALIDA DIRECCIÓN OK, CANAL OK, DISPONIBILIDAD TOTAL, LLAMAR EL DÍA LA INSTALACIÓN PARA CONFIRMAR VISITA, AVISO EXTERIOR ALTURA APROX  DONDE EL TECNICO LO VEA CONVENIENTE; TOMACORRIENTE CERCANO: SI; TIENE CABINA DE SEGURIDAD: SI 10/6/2025 SE VISITA COMERCIO POR APERTURA LA USUARIO YA TIENE INSTALO FLANGGER Y AVISO, INDICA QUE HACE 4 MESES ESTABA INSTALADO UN CORRESPONSAL ALLI PERO EL DUEÑO DEJO LA PUBLICDAD Y SE LLEVO LOS EQUIOPOS.INTENTAR REALIZAR TRANSACCIONES DE PRUEBA EL DATAFONO NO COMUNICA POR FALLA EN EL EQUIPO SE REALIZA CAMBIO DE EQUIPO MY EL EQUIPO CAMBIADO SE QUEDA EN RG Y NO PERMITE TRANSAR SE ESCALA CASO CON ÁREA ENCARGADA PERO POR LA HORA NO SE BRINDA SOLUCIÓN INMEDIATA SE INDICA A CLIENTE QUE SE CONTINUARÁ CON PROCESO DE INSTALACION EL DÍA DE MAÑANA CLIENTE ACEPTA Y SE FINALIZA ACTIVIDAD SIN MÁS NOVEDAD 11/6/2025 SE REALIZA INSTALACIÓN DE CORRESPONSAL, SE INSTALAN EQUIPOS CON PRUEBAS EXITOSAS, SE CAPACITA Y SE EVALÚA AL CLIENTE,NO SE INSTALA PUBLICIDAD USUARIO YA LA TENIA INSTALADA, CB QUEDA OPERATIVO. USUARIO SOMOS BANCOLOMBIA ACTIVO"/>
    <s v="MURCIA HERNANDEZ HARVEY IGNACIO"/>
    <s v="F1XZZ041"/>
    <n v="963322"/>
    <n v="246040"/>
    <n v="1238702"/>
    <s v="N/A"/>
    <s v="40 ROLLOS"/>
    <s v="TIPO I"/>
    <s v="TERRESTRE"/>
    <s v="VISITA_TÉCNICA"/>
    <n v="1"/>
    <n v="0"/>
    <n v="75096.394270399993"/>
    <n v="75096.394270399993"/>
    <n v="75096.394270399993"/>
    <m/>
    <m/>
    <m/>
    <m/>
    <m/>
    <m/>
    <m/>
    <m/>
  </r>
  <r>
    <s v="CALI"/>
    <x v="0"/>
    <x v="0"/>
    <n v="19698"/>
    <s v="TA-25-620157"/>
    <s v="FO-25-920136"/>
    <d v="2025-06-09T00:00:00"/>
    <d v="2025-06-11T00:00:00"/>
    <d v="2025-06-09T00:00:00"/>
    <d v="2025-06-12T00:00:00"/>
    <d v="2025-06-12T00:00:00"/>
    <s v="CAUCA"/>
    <s v="SANTANDER DE QUILICHAO"/>
    <s v="BARRIO JAMAICA SANTANDER DE QUILICHAO"/>
    <n v="79792"/>
    <s v="CB CRECIMIENTO - NUEVO"/>
    <s v="APERTURA"/>
    <s v="REDEBAN"/>
    <s v="UNO A UNO"/>
    <s v="UNO A UNO"/>
    <s v="EJECUTADO"/>
    <s v="9-06-2025 SE REALIZA LLAMADA AL CLIENTE, SE HABLA CON LA SRA SOLANGY ANDREA GUZMAN GONZALEZ SE VALIDA DIRECCIÓN OK, CANAL OK, DISPONIBILIDAD TOTAL, LLAMAR EL DÍA LA INSTALACIÓN PARA CONFIRMAR VISITA, AVISO EXTERIOR ALTURA APROX 2 METROS; TOMACORRIENTE CERCANO: SI; TIENE CABINA DE SEGURIDAD: NO // CONTACTO REALIZADO POR LA APP  10/6/2025 EL DIA DE HOY SE TENIA PROGRAMADA LA APERTURA DEL CB 3007079792 BARRIO JAMAICA SANTADER DE QUILICHAO, PERO DEBIDO A LA OLA TERRORISTA QUE AZOTA POR ESTOS DIAS EL DEPARTAMENTO DEL VALLE Y EL CAUCA, NOS VEMOS EN LA NECESIDAD DE NO DESPLAZAR EL PERSONAL A DICHA ZONA PUES EL DIA DE HOY FUERON PUESTOS DE CARROS BOMBAS ENTRE LA VIA QUE COMUNICA A CALI CON JAMUNDI, VILLA RICA Y SANTANDER DE QUILICHAO Y SE VIO AFECTADA LA VIA NACIONAL Y EL PEAJE QUE SE ENCUENTRA ALLI, EN ARAS DE PRESERVAR LA SEGURIDAD DEL PERSONAL SE LE INFORMO AL CLIENTE Y NO SE REALIZO EL DESPLAZAMIENTO A DICHO MUNICIPIO. 12-06 SE REALIZA INSTALACIÓN DE CORRESPONSAL, SE INSTALAN EQUIPOS CON PRUEBAS EXITOSAS, SE CAPACITA Y SE EVALÚA AL CLIENTE, SE INSTALA PUBLICIDAD COMPLETA, CB QUEDA OPERATIVO. USUARIO SOMOS BANCOLOMBIA ACTIVO"/>
    <s v="BOLAÑOS TABORDA JORGE ENRIQUE"/>
    <s v="F1XZZ042"/>
    <n v="1235498"/>
    <n v="870389"/>
    <s v="1110174-241587317561324755887239"/>
    <s v="N/A"/>
    <s v="40 ROLLOS"/>
    <s v="TIPO II"/>
    <s v="TERRESTRE"/>
    <s v="VISITA_TÉCNICA"/>
    <n v="1"/>
    <n v="0"/>
    <n v="163813.69572160003"/>
    <n v="140395.6348884"/>
    <n v="163813.69572160003"/>
    <m/>
    <m/>
    <m/>
    <m/>
    <m/>
    <m/>
    <m/>
    <m/>
  </r>
  <r>
    <s v="CALI"/>
    <x v="0"/>
    <x v="0"/>
    <n v="76233"/>
    <s v="TA-25-620159"/>
    <s v="FO-25-920142"/>
    <d v="2025-06-09T00:00:00"/>
    <d v="2025-06-11T00:00:00"/>
    <d v="2025-06-09T00:00:00"/>
    <d v="2025-06-10T00:00:00"/>
    <d v="2025-06-10T00:00:00"/>
    <s v="VALLE DEL CAUCA"/>
    <s v="DAGUA"/>
    <s v="BARRIO PRIMERO DE MAYO  DAGUA  DAGUA"/>
    <n v="79769"/>
    <s v="CB CRECIMIENTO - NUEVO"/>
    <s v="APERTURA"/>
    <s v="REDEBAN"/>
    <s v="UNO A UNO"/>
    <s v="UNO A UNO"/>
    <s v="EJECUTADO"/>
    <s v="9-06-2025 SE REALIZA LLAMADA AL CLIENTE, SE HABLA CON LA SRA KIMBERLY MARTINEZ TORRES SE VALIDA DIRECCIÓN OK, CANAL OK, DISPONIBILIDAD TOTAL, LLAMAR EL DÍA LA INSTALACIÓN PARA CONFIRMAR VISITA, AVISO EXTERIOR ALTURA APROX 1,70 METROS; TOMACORRIENTE CERCANO: SI; TIENE CABINA DE SEGURIDAD: SI // CONTACTO REALIZADO POR LA APP 10-06 SE REALIZA INSTALACIÓN DE CORRESPONSAL, SE INSTALAN EQUIPOS CON PRUEBAS EXITOSAS, SE CAPACITA Y SE EVALÚA AL CLIENTE, SE INSTALA PUBLICIDAD COMPLETA, CB QUEDA OPERATIVO. USUARIO SOMOS BANCOLOMBIA ACTIVO. SE INSTALAN 10 MT DE CABLE UTP"/>
    <s v="BOLAÑOS TABORDA JORGE ENRIQUE"/>
    <s v="F1XZZ043"/>
    <n v="994427"/>
    <s v="N/A"/>
    <n v="933109"/>
    <s v="N/A"/>
    <s v="40 ROLLOS"/>
    <s v="TIPO II"/>
    <s v="TERRESTRE"/>
    <s v="VISITA_TÉCNICA"/>
    <n v="1"/>
    <n v="0"/>
    <n v="163813.69572160003"/>
    <n v="140395.6348884"/>
    <n v="163813.69572160003"/>
    <m/>
    <m/>
    <m/>
    <m/>
    <m/>
    <m/>
    <m/>
    <m/>
  </r>
  <r>
    <s v="CALI"/>
    <x v="0"/>
    <x v="0"/>
    <n v="76001"/>
    <s v="TA-25-620163"/>
    <s v="FO-25-920149"/>
    <d v="2025-06-09T00:00:00"/>
    <d v="2025-06-11T00:00:00"/>
    <d v="2025-06-09T00:00:00"/>
    <d v="2025-06-11T00:00:00"/>
    <d v="2025-06-11T00:00:00"/>
    <s v="VALLE DEL CAUCA"/>
    <s v="CALI"/>
    <s v="BARRIO CENTRO CALI 42"/>
    <n v="79753"/>
    <s v="CB CRECIMIENTO - NUEVO"/>
    <s v="APERTURA"/>
    <s v="REDEBAN"/>
    <s v="UNO A UNO"/>
    <s v="UNO A UNO"/>
    <s v="EJECUTADO"/>
    <s v="9-06-2025 SE REALIZA LLAMADA AL CLIENTE, SE HABLA CON EL SR FREDDY ENRIQUE ORDOÑEZ SE VALIDA DIRECCIÓN OK, CANAL OK, DISPONIBILIDAD TOTAL, LLAMAR EL DÍA LA INSTALACIÓN PARA CONFIRMAR VISITA, AVISO EXTERIOR ALTURA APROX 2,50 METROS; TOMACORRIENTE CERCANO: SI; TIENE CABINA DE SEGURIDAD: NO // CONTACTO REALIZADO POR LA APP 11/6/2025 SE REALIZA INSTALACIÓN DE CORRESPONSAL, SE INSTALAN EQUIPOS CON PRUEBAS EXITOSAS, SE CAPACITA Y SE EVALÚA AL CLIENTE, SE INSTALA PUBLICIDAD COMPLETA, CB QUEDA OPERATIVO. USUARIO SOMOS BANCOLOMBIA ACTIVO"/>
    <s v="SALAZAR AGUDELO JHONATAN STIVEN"/>
    <s v="F1XZZ044"/>
    <n v="1235419"/>
    <s v="N/A"/>
    <s v="534974-241597317561324755901720"/>
    <s v="N/A"/>
    <s v="40 ROLLOS"/>
    <s v="TIPO I"/>
    <s v="TERRESTRE"/>
    <s v="VISITA_TÉCNICA"/>
    <n v="1"/>
    <n v="0"/>
    <n v="75096.394270399993"/>
    <n v="75096.394270399993"/>
    <n v="75096.394270399993"/>
    <m/>
    <m/>
    <m/>
    <m/>
    <m/>
    <m/>
    <m/>
    <m/>
  </r>
  <r>
    <s v="BOGOTA"/>
    <x v="5"/>
    <x v="5"/>
    <n v="11001"/>
    <s v="TA-25-620172"/>
    <s v="FO-25-920156"/>
    <d v="2025-06-09T00:00:00"/>
    <d v="2025-06-11T00:00:00"/>
    <d v="2025-06-09T00:00:00"/>
    <d v="2025-06-10T00:00:00"/>
    <d v="2025-06-10T00:00:00"/>
    <s v="CUNDINAMARCA"/>
    <s v="BOGOTA"/>
    <s v="BARRIO BOSA RECREO VILAS DE VISCALLA BOGOTA"/>
    <n v="79747"/>
    <s v="CB CRECIMIENTO - NUEVO"/>
    <s v="APERTURA"/>
    <s v="REDEBAN"/>
    <s v="UNO A UNO"/>
    <s v="UNO A UNO"/>
    <s v="EJECUTADO"/>
    <s v="06-06 SE REALIZA LLAMADA AL CLIENTE, SE HABLA CON  LA SRA YESSICA PALACIOS PADILLA SE VALIDA DIRECCIÓN OK, CANAL OK, DISPONIBILIDAD TOTAL, LLAMAR EL DÍA LA INSTALACIÓN PARA CONFIRMAR VISITA, AVISO EXTERIOR ALTURA APROX  DONDE EL TECNICO LO VEA CONVENIENTE; TOMACORRIENTE CERCANO: SI; TIENE CABINA DE SEGURIDAD:NO 10/6/2025 SE REALIZA INSTALACIÓN DE CORRESPONSAL, SE INSTALAN EQUIPOS CON PRUEBAS EXITOSAS, SE CAPACITA Y SE EVALÚA AL CLIENTE, SE INSTALA PUBLICIDAD COMPLETA, CB QUEDA OPERATIVO. USUARIO SOMOS BANCOLOMBIA ACTIVO"/>
    <s v="HERNANDEZ NARANJO OSCAR EDUARDO"/>
    <s v="F1XZZ045"/>
    <n v="1235288"/>
    <s v="N/A"/>
    <s v="916181-241587317561324755886909"/>
    <s v="N/A"/>
    <s v="40 ROLLOS"/>
    <s v="TIPO I"/>
    <s v="TERRESTRE"/>
    <s v="VISITA_TÉCNICA"/>
    <n v="1"/>
    <n v="0"/>
    <n v="75096.394270399993"/>
    <n v="75096.394270399993"/>
    <n v="75096.394270399993"/>
    <m/>
    <m/>
    <m/>
    <m/>
    <m/>
    <m/>
    <m/>
    <m/>
  </r>
  <r>
    <s v="MEDELLIN"/>
    <x v="3"/>
    <x v="3"/>
    <n v="5649"/>
    <s v="TA-25-620183"/>
    <s v="FO-25-920165"/>
    <d v="2025-06-09T00:00:00"/>
    <d v="2025-06-11T00:00:00"/>
    <d v="2025-06-09T00:00:00"/>
    <d v="2025-06-10T00:00:00"/>
    <d v="2025-06-10T00:00:00"/>
    <s v="ANTIOQUIA"/>
    <s v="SAN CARLOS"/>
    <s v="BARRIO SAN CARLOS SAN  CARLOS"/>
    <n v="79781"/>
    <s v="CB CRECIMIENTO - NUEVO"/>
    <s v="APERTURA"/>
    <s v="REDEBAN"/>
    <s v="UNO A UNO"/>
    <s v="UNO A UNO"/>
    <s v="EJECUTADO"/>
    <s v="06-06 SE REALIZA LLAMADA AL CLIENTE, SE HABLA CON EL SR DIOMAR ALONSO AGUDELO MEJIA  SE VALIDA DIRECCIÓN OK, CANAL OK, DISPONIBILIDAD TOTAL, LLAMAR EL DÍA LA INSTALACIÓN PARA CONFIRMAR VISITA, AVISO EXTERIOR ALTURA APROX  3 METROS; TOMACORRIENTE CERCANO: SI; TIENE CABINA DE SEGURIDAD: SI 10-06 SE REALIZA INSTALACIÓN DE CORRESPONSAL, SE INSTALAN EQUIPOS CON PRUEBAS EXITOSAS, SE CAPACITA Y SE EVALÚA AL CLIENTE, SE INSTALA PUBLICIDAD COMPLETA, CB QUEDA OPERATIVO. NO SE LOGRA INGRESAR A LA PLATAFORMA SOMOS BANCOLOMBIA YA QUE DIGITARON MAL EL CORREO PARA REESTABLECER LA CONTRASEÑA, SE HACE CAPACITACIÓN CON USUARIO DE PRUEBA"/>
    <s v="BADEL ACUÑA LUIS ALBERTO"/>
    <s v="F1XZZ046"/>
    <n v="810820"/>
    <s v="N/A"/>
    <n v="914037"/>
    <s v="N/A"/>
    <s v="40 ROLLOS"/>
    <s v="TIPO III"/>
    <s v="TERRESTRE"/>
    <s v="VISITA_TÉCNICA"/>
    <n v="1"/>
    <n v="0"/>
    <n v="275728.78077800001"/>
    <n v="196536.5258152"/>
    <n v="275728.78077800001"/>
    <m/>
    <m/>
    <m/>
    <m/>
    <m/>
    <m/>
    <m/>
    <m/>
  </r>
  <r>
    <s v="CALI"/>
    <x v="0"/>
    <x v="0"/>
    <n v="76001"/>
    <s v="TA-25-620184"/>
    <s v="FO-25-920169"/>
    <d v="2025-06-09T00:00:00"/>
    <d v="2025-06-11T00:00:00"/>
    <d v="2025-06-09T00:00:00"/>
    <d v="2025-06-11T00:00:00"/>
    <d v="2025-06-11T00:00:00"/>
    <s v="VALLE DEL CAUCA"/>
    <s v="CALI"/>
    <s v="BARRIO CENTRO SAN PEDRO CALI"/>
    <n v="79754"/>
    <s v="CB CRECIMIENTO - NUEVO"/>
    <s v="APERTURA"/>
    <s v="REDEBAN"/>
    <s v="UNO A UNO"/>
    <s v="UNO A UNO"/>
    <s v="EJECUTADO"/>
    <s v="09-06 SE REALIZA LLAMADA AL CLIENTE, SE HABLA CON LA SRA ZULMA VIVIANA TORRES COSSIO  SE VALIDA DIRECCIÓN  OK, DISPONIBILIDAD TOTAL, LLAMAR EL DÍA LA INSTALACIÓN PARA CONFIRMAR VISITA, AVISO EXTERIOR ALTURA APROX 2.50  METROS; TOMA CORRIENTE CERCANO: SI; TIENE CABINA DE SEGURIDAD: NO, USUARIO   INDICA  QUE SE EL MODEN SE ENCUENTRA  5  METROS 11/6/2025 SE REALIZA INSTALACIÓN DE CORRESPONSAL, SE INSTALAN EQUIPOS CON PRUEBAS EXITOSAS, SE CAPACITA Y SE EVALÚA AL CLIENTE, SE INSTALA PUBLICIDAD COMPLETA, CB QUEDA OPERATIVO. USUARIO SOMOS BANCOLOMBIA ACTIVO"/>
    <s v="BOLAÑOS TABORDA JORGE ENRIQUE"/>
    <s v="F1XZZ047"/>
    <n v="1235450"/>
    <s v="N/A"/>
    <s v="932449-241587317561324755887119"/>
    <s v="N/A"/>
    <s v="40 ROLLOS"/>
    <s v="TIPO I"/>
    <s v="TERRESTRE"/>
    <s v="VISITA_TÉCNICA"/>
    <n v="1"/>
    <n v="0"/>
    <n v="75096.394270399993"/>
    <n v="75096.394270399993"/>
    <n v="75096.394270399993"/>
    <m/>
    <m/>
    <m/>
    <m/>
    <m/>
    <m/>
    <m/>
    <m/>
  </r>
  <r>
    <s v="CALI"/>
    <x v="0"/>
    <x v="0"/>
    <n v="76001"/>
    <s v="TA-25-620188"/>
    <s v="FO-25-920176"/>
    <d v="2025-06-09T00:00:00"/>
    <d v="2025-06-11T00:00:00"/>
    <d v="2025-06-09T00:00:00"/>
    <d v="2025-06-11T00:00:00"/>
    <d v="2025-06-11T00:00:00"/>
    <s v="VALLE DEL CAUCA"/>
    <s v="CALI"/>
    <s v="BARRIO NUEVA TEQUENDAMA CALI  1"/>
    <n v="79755"/>
    <s v="CB CRECIMIENTO - NUEVO"/>
    <s v="APERTURA"/>
    <s v="REDEBAN"/>
    <s v="UNO A UNO"/>
    <s v="UNO A UNO"/>
    <s v="EJECUTADO"/>
    <s v="09-06 SE REALIZA LLAMADA AL CLIENTE, SE HABLA CON LA SR  DANIEL HUMBERTO LOPEZ CARVAJAL  SE VALIDA DIRECCIÓN  OK, DISPONIBILIDAD TOTAL, LLAMAR EL DÍA LA INSTALACIÓN PARA CONFIRMAR VISITA, AVISO EXTERIOR ALTURA APROX 2.00  METROS; TOMA CORRIENTE CERCANO: SI; TIENE CABINA DE SEGURIDAD:   SI   11/6/2025 SE REALIZA INSTALACIÓN DE CORRESPONSAL, SE INSTALAN EQUIPOS CON PRUEBAS EXITOSAS, SE CAPACITA Y SE EVALÚA AL CLIENTE, SE INSTALA PUBLICIDAD COMPLETA, CB QUEDA OPERATIVO. USUARIO SOMOS BANCOLOMBIA ACTIVO"/>
    <s v="HERRERA MONAR GEOVANNY"/>
    <s v="F1XZZ048"/>
    <n v="1242430"/>
    <s v="N/A"/>
    <s v="539205-241597317561324755901504"/>
    <s v="N/A"/>
    <s v="40 ROLLOS"/>
    <s v="TIPO I"/>
    <s v="TERRESTRE"/>
    <s v="VISITA_TÉCNICA"/>
    <n v="1"/>
    <n v="0"/>
    <n v="75096.394270399993"/>
    <n v="75096.394270399993"/>
    <n v="75096.394270399993"/>
    <m/>
    <m/>
    <m/>
    <m/>
    <m/>
    <m/>
    <m/>
    <m/>
  </r>
  <r>
    <s v="BOGOTA"/>
    <x v="5"/>
    <x v="5"/>
    <n v="11001"/>
    <s v="TA-25-620190"/>
    <s v="FO-25-920180"/>
    <d v="2025-06-09T00:00:00"/>
    <d v="2025-06-11T00:00:00"/>
    <d v="2025-06-09T00:00:00"/>
    <d v="2025-06-10T00:00:00"/>
    <d v="2025-06-10T00:00:00"/>
    <s v="CUNDINAMARCA"/>
    <s v="BOGOTA"/>
    <s v="BARRIO LAS NIEVES BOGOTA 4"/>
    <n v="79748"/>
    <s v="CB CRECIMIENTO - NUEVO"/>
    <s v="APERTURA"/>
    <s v="REDEBAN"/>
    <s v="UNO A UNO"/>
    <s v="UNO A UNO"/>
    <s v="EJECUTADO"/>
    <s v="06-06 SE REALIZA LLAMADA AL CLIENTE, SE HABLA CON EL SR HAROL ADRIAN SANCHEZ PARDO  SE VALIDA DIRECCIÓN OK, CANAL OK, DISPONIBILIDAD TOTAL, LLAMAR EL DÍA LA INSTALACIÓN PARA CONFIRMAR VISITA, AVISO EXTERIOR ALTURA APROX  2 METROS; TOMACORRIENTE CERCANO: SI; TIENE CABINA DE SEGURIDAD: SI 10/6/2025 SE REALIZA INSTALACIÓN DE CORRESPONSAL, SE INSTALAN EQUIPOS CON PRUEBAS EXITOSAS, SE CAPACITA Y SE EVALÚA AL CLIENTE, SE INSTALA PUBLICIDAD COMPLETA, CB QUEDA OPERATIVO. USUARIO SOMOS BANCOLOMBIA ACTIVO"/>
    <s v="GALEANO SORIANO JUAN DAVID"/>
    <s v="F1XZZ049"/>
    <n v="1045264"/>
    <s v="N/A"/>
    <n v="1238726"/>
    <s v="N/A"/>
    <s v="40 ROLLOS"/>
    <s v="TIPO I"/>
    <s v="TERRESTRE"/>
    <s v="VISITA_TÉCNICA"/>
    <n v="1"/>
    <n v="0"/>
    <n v="75096.394270399993"/>
    <n v="75096.394270399993"/>
    <n v="75096.394270399993"/>
    <m/>
    <m/>
    <m/>
    <m/>
    <m/>
    <m/>
    <m/>
    <m/>
  </r>
  <r>
    <s v="MEDELLIN"/>
    <x v="3"/>
    <x v="3"/>
    <n v="5001"/>
    <s v="TA-25-620192"/>
    <s v="FO-25-920185"/>
    <d v="2025-06-09T00:00:00"/>
    <d v="2025-06-11T00:00:00"/>
    <d v="2025-06-09T00:00:00"/>
    <d v="2025-06-10T00:00:00"/>
    <d v="2025-06-10T00:00:00"/>
    <s v="ANTIOQUIA"/>
    <s v="MEDELLIN"/>
    <s v="BARRIO PICACHO MEDELLIN  6"/>
    <n v="79810"/>
    <s v="CB CRECIMIENTO - NUEVO"/>
    <s v="APERTURA"/>
    <s v="REDEBAN"/>
    <s v="UNO A UNO"/>
    <s v="UNO A UNO"/>
    <s v="EJECUTADO"/>
    <s v="06-06 SE REALIZA LLAMADA AL CLIENTE, SE HABLA CON EL SR ROBINSON ARLEY CARDENAS GALEANO  SE VALIDA DIRECCIÓN OK, CANAL OK, DISPONIBILIDAD TOTAL, LLAMAR EL DÍA LA INSTALACIÓN PARA CONFIRMAR VISITA, AVISO EXTERIOR ALTURA APROX  2,50 METROS; TOMACORRIENTE CERCANO: SI; TIENE CABINA DE SEGURIDAD: SI 10/6/2025 SE REALIZA INSTALACIÓN DE CORRESPONSAL, SE INSTALAN EQUIPOS CON PRUEBAS EXITOSAS, SE CAPACITA Y SE EVALÚA AL CLIENTE, SE INSTALA PUBLICIDAD COMPLETA, CB QUEDA OPERATIVO. USUARIO SOMOS BANCOLOMBIA ACTIVO. NO SE FIJA BASE POR DECISIÓN DEL CLIENTE OK"/>
    <s v="MARTINEZ TOVAR OSCAR DAVID"/>
    <s v="F1XZZ050"/>
    <n v="963864"/>
    <s v="N/A"/>
    <n v="1060113"/>
    <s v="N/A"/>
    <s v="40 ROLLOS"/>
    <s v="TIPO I"/>
    <s v="TERRESTRE"/>
    <s v="VISITA_TÉCNICA"/>
    <n v="1"/>
    <n v="0"/>
    <n v="75096.394270399993"/>
    <n v="75096.394270399993"/>
    <n v="75096.394270399993"/>
    <m/>
    <m/>
    <m/>
    <m/>
    <m/>
    <m/>
    <m/>
    <m/>
  </r>
  <r>
    <s v="BOGOTA"/>
    <x v="5"/>
    <x v="5"/>
    <n v="11001"/>
    <s v="TA-25-620194"/>
    <s v="FO-25-920191"/>
    <d v="2025-06-09T00:00:00"/>
    <d v="2025-06-11T00:00:00"/>
    <d v="2025-06-09T00:00:00"/>
    <d v="2025-06-10T00:00:00"/>
    <d v="2025-06-10T00:00:00"/>
    <s v="CUNDINAMARCA"/>
    <s v="BOGOTA"/>
    <s v="BARRIO MARRUECOS BOGOTA  3"/>
    <n v="79750"/>
    <s v="CB CRECIMIENTO - NUEVO"/>
    <s v="APERTURA"/>
    <s v="REDEBAN"/>
    <s v="UNO A UNO"/>
    <s v="UNO A UNO"/>
    <s v="EJECUTADO"/>
    <s v="06-06 SE REALIZA LLAMADA AL CLIENTE, SE HABLA CON LA SRA KAROL JOHANNA PARADA BORDA  SE VALIDA DIRECCIÓN OK, CANAL OK, DISPONIBILIDAD TOTAL, LLAMAR EL DÍA LA INSTALACIÓN PARA CONFIRMAR VISITA, AVISO EXTERIOR ALTURA APROX  DONDE EL TECNICO LO VEA CONVENIENTE; TOMACORRIENTE CERCANO: SI; TIENE CABINA DE SEGURIDAD: SI 10/6/2025 SE REALIZA INSTALACIÓN DE CORRESPONSAL, SE INSTALAN EQUIPOS CON PRUEBAS EXITOSAS, SE CAPACITA Y SE EVALÚA AL CLIENTE, SE INSTALA PUBLICIDAD COMPLETA, CB QUEDA OPERATIVO. USUARIO SOMOS BANCOLOMBIA ACTIVO"/>
    <s v="BUSTOS MORA DIEGO MANUEL"/>
    <s v="F1XZZ051"/>
    <n v="1106063"/>
    <s v="N/A"/>
    <n v="1238878"/>
    <s v="N/A"/>
    <s v="40 ROLLOS"/>
    <s v="TIPO I"/>
    <s v="TERRESTRE"/>
    <s v="VISITA_TÉCNICA"/>
    <n v="1"/>
    <n v="0"/>
    <n v="75096.394270399993"/>
    <n v="75096.394270399993"/>
    <n v="75096.394270399993"/>
    <m/>
    <m/>
    <m/>
    <m/>
    <m/>
    <m/>
    <m/>
    <m/>
  </r>
  <r>
    <s v="BOGOTA"/>
    <x v="5"/>
    <x v="5"/>
    <n v="25754"/>
    <s v="TA-25-620195"/>
    <s v="FO-25-920200"/>
    <d v="2025-06-09T00:00:00"/>
    <d v="2025-06-11T00:00:00"/>
    <d v="2025-06-09T00:00:00"/>
    <d v="2025-06-11T00:00:00"/>
    <d v="2025-06-11T00:00:00"/>
    <s v="CUNDINAMARCA"/>
    <s v="SOACHA"/>
    <s v="BARRIO SAN NICOLAS SOACHA 7"/>
    <n v="79793"/>
    <s v="CB CRECIMIENTO - NUEVO"/>
    <s v="APERTURA"/>
    <s v="REDEBAN"/>
    <s v="UNO A UNO"/>
    <s v="UNO A UNO"/>
    <s v="EJECUTADO"/>
    <s v="06-06 SE REALIZA LLAMADA AL CLIENTE, SE HABLA CON LA SRA CRISTI MICHELLE RUIZ BURGOS,  SE VALIDA DIRECCIÓN OK, CANAL OK, DISPONIBILIDAD TOTAL, LLAMAR EL DÍA LA INSTALACIÓN PARA CONFIRMAR VISITA, AVISO EXTERIOR ALTURA APROX   2,20; TOMACORRIENTE CERCANO: SI; TIENE CABINA DE SEGURIDAD: SI 11/6/2025 SE REALIZA INSTALACIÓN DE CORRESPONSAL, SE INSTALAN EQUIPOS CON PRUEBAS EXITOSAS, SE CAPACITA Y SE EVALÚA AL CLIENTE, SE INSTALA PUBLICIDAD COMPLETA, CB QUEDA OPERATIVO. USUARIO SOMOS BANCOLOMBIA ACTIVO"/>
    <s v="CORTES VELANDIA MIGUEL ANGEL"/>
    <s v="F1XZZ052"/>
    <n v="771812"/>
    <s v="N/A"/>
    <n v="1238699"/>
    <s v="N/A"/>
    <s v="40 ROLLOS"/>
    <s v="TIPO I"/>
    <s v="TERRESTRE"/>
    <s v="VISITA_TÉCNICA"/>
    <n v="1"/>
    <n v="0"/>
    <n v="75096.394270399993"/>
    <n v="75096.394270399993"/>
    <n v="75096.394270399993"/>
    <m/>
    <m/>
    <m/>
    <m/>
    <m/>
    <m/>
    <m/>
    <m/>
  </r>
  <r>
    <s v="MONTERIA"/>
    <x v="4"/>
    <x v="4"/>
    <n v="5154"/>
    <s v="TA-25-620197"/>
    <s v="FO-25-920209"/>
    <d v="2025-06-09T00:00:00"/>
    <d v="2025-06-11T00:00:00"/>
    <d v="2025-06-09T00:00:00"/>
    <d v="2025-06-11T00:00:00"/>
    <d v="2025-06-11T00:00:00"/>
    <s v="ANTIOQUIA"/>
    <s v="CAUCASIA"/>
    <s v="BARRIO EL CAMELLO CAUCASIA 1"/>
    <n v="79760"/>
    <s v="CB CRECIMIENTO - NUEVO"/>
    <s v="APERTURA"/>
    <s v="REDEBAN"/>
    <s v="UNO A UNO"/>
    <s v="UNO A UNO"/>
    <s v="EJECUTADO"/>
    <s v="09-06 SE REALIZA LLAMADA AL CLIENTE, SE HABLA CON LA SRA  LUZ ADRIANA MONTOYA OCHOA  SE VALIDA DIRECCIÓN  OK, DISPONIBILIDAD TOTAL, LLAMAR EL DÍA LA INSTALACIÓN PARA CONFIRMAR VISITA, AVISO EXTERIOR ALTURA APROX 2.50  METROS; TOMA CORRIENTE CERCANO: SI; TIENE CABINA DE SEGURIDAD:   SI 11/6/2025 SE REALIZA INSTALACIÓN DE CORRESPONSAL, SE INSTALAN EQUIPOS CON PRUEBAS EXITOSAS, SE CAPACITA Y SE EVALÚA AL CLIENTE, SE INSTALA PUBLICIDAD COMPLETA, CB QUEDA OPERATIVO. USUARIO SOMOS BANCOLOMBIA ACTIVO"/>
    <s v="CASSIANI PEREZ RAUL RAMIRO"/>
    <s v="F1XZZ053"/>
    <n v="930149"/>
    <s v="N/A"/>
    <n v="863532"/>
    <s v="N/A"/>
    <s v="40 ROLLOS"/>
    <s v="TIPO II"/>
    <s v="TERRESTRE"/>
    <s v="VISITA_TÉCNICA"/>
    <n v="1"/>
    <n v="0"/>
    <n v="163813.69572160003"/>
    <n v="140395.6348884"/>
    <n v="163813.69572160003"/>
    <m/>
    <m/>
    <m/>
    <m/>
    <m/>
    <m/>
    <m/>
    <m/>
  </r>
  <r>
    <s v="TUNJA"/>
    <x v="1"/>
    <x v="1"/>
    <n v="15212"/>
    <s v="TA-25-620198"/>
    <s v="FO-25-920216"/>
    <d v="2025-06-09T00:00:00"/>
    <d v="2025-06-11T00:00:00"/>
    <d v="2025-06-09T00:00:00"/>
    <d v="2025-06-12T00:00:00"/>
    <d v="2025-06-12T00:00:00"/>
    <s v="BOYACA"/>
    <s v="COPER"/>
    <s v="BARRIO CENTRO COPER 1"/>
    <n v="79734"/>
    <s v="CB CRECIMIENTO - NUEVO"/>
    <s v="APERTURA"/>
    <s v="REDEBAN"/>
    <s v="UNO A UNO"/>
    <s v="UNO A UNO"/>
    <s v="EJECUTADO"/>
    <s v="09-06 SE REALIZA LLAMADA AL CLIENTE, SE HABLA CON LA SRA JANETH CARRILLO GOMEZ  SE VALIDA DIRECCIÓN  OK, DISPONIBILIDAD TOTAL, LLAMAR EL DÍA LA INSTALACIÓN PARA CONFIRMAR VISITA, AVISO EXTERIOR ALTURA APROX 2.00  METROS; TOMA CORRIENTE CERCANO: SI; TIENE CABINA DE SEGURIDAD:   NO  11-06 SE LOGRA COMUNICACION CON LA SEÑORA JANETH CARRILLO GOME AL NUMERO TELEFONICO 3214421722 CON QUIEN SE CONFIRMA QUE POR TEMAS DE TRANSPORTE PUBLICO AL LUGAR NO ES POSIBLE REALIZAR LA VISITA EL DIA DE HOY,  SE CONFIRMA CON EL CLIENTE VISITA PARA EL DIA DE MAÑANA A LA 1PM, CLIENTE CONFORME. 12/6/2025 SE REALIZA INSTALACIÓN DE CORRESPONSAL, SE INSTALAN EQUIPOS CON PRUEBAS EXITOSAS, SE CAPACITA Y SE EVALÚA AL CLIENTE, SE INSTALA PUBLICIDAD COMPLETA, CB QUEDA OPERATIVO. USUARIO SOMOS BANCOLOMBIA ACTIVO"/>
    <s v="SOLER HOYOS CRISTIAN LEONARDO"/>
    <s v="F1XZZ054"/>
    <n v="772744"/>
    <n v="1017568"/>
    <n v="941214"/>
    <s v="N/A"/>
    <s v="40 ROLLOS"/>
    <s v="TIPO III"/>
    <s v="TERRESTRE"/>
    <s v="VISITA_TÉCNICA"/>
    <n v="1"/>
    <n v="0"/>
    <n v="275728.78077800001"/>
    <n v="196536.5258152"/>
    <n v="275728.78077800001"/>
    <m/>
    <m/>
    <m/>
    <m/>
    <m/>
    <m/>
    <m/>
    <m/>
  </r>
  <r>
    <s v="CUCUTA"/>
    <x v="1"/>
    <x v="1"/>
    <n v="54874"/>
    <s v="TA-25-620200"/>
    <s v="FO-25-920223"/>
    <d v="2025-06-09T00:00:00"/>
    <d v="2025-06-11T00:00:00"/>
    <d v="2025-06-09T00:00:00"/>
    <d v="2025-06-10T00:00:00"/>
    <d v="2025-06-10T00:00:00"/>
    <s v="NORTE DE SANTANDER"/>
    <s v="VILLA DEL ROSARIO"/>
    <s v="BARRIO VILLA LOMITAS DEL ROSARIO "/>
    <n v="79807"/>
    <s v="CB CRECIMIENTO - NUEVO"/>
    <s v="APERTURA"/>
    <s v="REDEBAN"/>
    <s v="UNO A UNO"/>
    <s v="UNO A UNO"/>
    <s v="EJECUTADO"/>
    <s v="09-06 SE REALIZA LLAMADA AL CLIENTE, SE HABLA CON LA SRA ISAMAR GOMEZ DIAZ SE VALIDA DIRECCIÓN OK, CANAL OK, DISPONIBILIDAD TOTAL, LLAMAR EL DÍA LA INSTALACIÓN PARA CONFIRMAR VISITA, AVISO EXTERIOR ALTURA APROX 2 METROS; TOMACORRIENTE CERCANO: SI; TIENE CABINA DE SEGURIDAD: NO 10/6/2025 SE REALIZA INSTALACIÓN DE CORRESPONSAL, SE INSTALAN EQUIPOS CON PRUEBAS EXITOSAS, SE CAPACITA Y SE EVALÚA AL CLIENTE, SE INSTALA PUBLICIDAD COMPLETA, CB QUEDA OPERATIVO. USUARIO SOMOS BANCOLOMBIA ACTIVO"/>
    <s v="PACHECO BUITRAGO JAVIER ALONSO"/>
    <s v="F1XZZ055"/>
    <n v="856942"/>
    <s v="N/A"/>
    <n v="1071084"/>
    <s v="N/A"/>
    <s v="40 ROLLOS"/>
    <s v="TIPO I"/>
    <s v="TERRESTRE"/>
    <s v="VISITA_TÉCNICA"/>
    <n v="1"/>
    <n v="0"/>
    <n v="75096.394270399993"/>
    <n v="75096.394270399993"/>
    <n v="75096.394270399993"/>
    <m/>
    <m/>
    <m/>
    <m/>
    <m/>
    <m/>
    <m/>
    <m/>
  </r>
  <r>
    <s v="MEDELLIN"/>
    <x v="3"/>
    <x v="3"/>
    <n v="27361"/>
    <s v="TA-25-620201"/>
    <s v="FO-25-920232"/>
    <d v="2025-06-09T00:00:00"/>
    <d v="2025-06-11T00:00:00"/>
    <d v="2025-06-09T00:00:00"/>
    <d v="2025-06-13T00:00:00"/>
    <d v="2025-06-13T00:00:00"/>
    <s v="CHOCO"/>
    <s v="ISTMINA"/>
    <s v="BARRIO CUBIS ISTMINA CHOCO ISTMINA"/>
    <n v="79779"/>
    <s v="CB CRECIMIENTO - NUEVO"/>
    <s v="APERTURA"/>
    <s v="REDEBAN"/>
    <s v="UNO A UNO"/>
    <s v="UNO A UNO"/>
    <s v="EJECUTADO"/>
    <s v="09-06 SE REALIZA LLAMADA AL CLIENTE, SE HABLA CON LA SR   LUIS FERNANDO CHAVARRIA LUJAN SE VALIDA DIRECCIÓN OK, CANAL OK, DISPONIBILIDAD TOTAL, LLAMAR EL DÍA LA INSTALACIÓN PARA CONFIRMAR VISITA, AVISO EXTERIOR ALTURA APROX 2 METROS; TOMACORRIENTE CERCANO: SI; TIENE CABINA DE SEGURIDAD: NO - COMUNICACIÓN POR WPP 13/6/2025 COMERCIO TIENE COMO ACTIVIDAD PRINCIPAL LA COMPRA Y VENTA DE ORO. ESCALO YA QUE ES UNO DE LOS ITEMS RELACIONADOS DENTRO DE LAS RESTRICCIONES DE INSTALACIÓN. //PARA ESTE CASO POR FAVOR CONTINUAR ESTA ACTIVIDAD TIENE TODOS LOS CONCEPTOS APROBADOS DE RIESGOS Y JURÍDICO, ASÍ QUE PROCEDER CON LA INSTALACIÓN. 13-06 SE REALIZA INSTALACIÓN DE CORRESPONSAL, SE INSTALAN EQUIPOS CON PRUEBAS EXITOSAS, SE CAPACITA Y SE EVALÚA AL CLIENTE, SE INSTALA PUBLICIDAD COMPLETA, CB QUEDA OPERATIVO. USUARIO SOMOS BANCOLOMBIA ACTIVO"/>
    <s v="QUINTERO SANCHEZ JUAN SEBASTIAN"/>
    <s v="F1XZZ056"/>
    <n v="1227984"/>
    <n v="959488"/>
    <s v="1238916-243637317561365457309744"/>
    <s v="N/A"/>
    <s v="40 ROLLOS"/>
    <s v="TIPO IV ESPECIAL"/>
    <s v="AEREO"/>
    <s v="VISITA_TÉCNICA"/>
    <n v="1"/>
    <n v="0"/>
    <n v="988462.96268840006"/>
    <n v="196536.5258152"/>
    <n v="988462.96268840006"/>
    <m/>
    <m/>
    <m/>
    <m/>
    <m/>
    <m/>
    <m/>
    <m/>
  </r>
  <r>
    <s v="BARRANQUILLA"/>
    <x v="4"/>
    <x v="4"/>
    <n v="8001"/>
    <s v="TA-25-620203"/>
    <s v="FO-25-920238"/>
    <d v="2025-06-09T00:00:00"/>
    <d v="2025-06-11T00:00:00"/>
    <d v="2025-06-09T00:00:00"/>
    <d v="2025-06-11T00:00:00"/>
    <d v="2025-06-11T00:00:00"/>
    <s v="ATLANTICO"/>
    <s v="BARRANQUILLA"/>
    <s v="BARRIO SANTO DOMINGO DE GUZMAN BARRANQUILLA 1"/>
    <n v="79736"/>
    <s v="CB CRECIMIENTO - NUEVO"/>
    <s v="APERTURA"/>
    <s v="REDEBAN"/>
    <s v="UNO A UNO"/>
    <s v="UNO A UNO"/>
    <s v="EJECUTADO"/>
    <s v="09-06 SE REALIZA LLAMADA AL CLIENTE, SE HABLA CON EL SR ALFONSO RAFAEL LOPEZ FONTALVO SE VALIDA DIRECCIÓN OK, CANAL OK, DISPONIBILIDAD TOTAL, LLAMAR EL DÍA LA INSTALACIÓN PARA CONFIRMAR VISITA, AVISO EXTERIOR ALTURA APROX 2 METROS; TOMACORRIENTE CERCANO: SI; TIENE CABINA DE SEGURIDAD: NO 11/6/2025 SE REALIZA INSTALACIÓN DE CORRESPONSAL, SE INSTALAN EQUIPOS CON PRUEBAS EXITOSAS, SE CAPACITA Y SE EVALÚA AL CLIENTE, SE INSTALA PUBLICIDAD COMPLETA, CB QUEDA OPERATIVO. USUARIO SOMOS BANCOLOMBIA ACTIVO"/>
    <s v="DE AVILA SIADES ALBERTO ENRIQUE"/>
    <s v="F1XZZ057"/>
    <n v="989367"/>
    <s v="N/A"/>
    <n v="846242"/>
    <s v="N/A"/>
    <s v="40 ROLLOS"/>
    <s v="TIPO I"/>
    <s v="TERRESTRE"/>
    <s v="VISITA_TÉCNICA"/>
    <n v="1"/>
    <n v="0"/>
    <n v="75096.394270399993"/>
    <n v="75096.394270399993"/>
    <n v="75096.394270399993"/>
    <m/>
    <m/>
    <m/>
    <m/>
    <m/>
    <m/>
    <m/>
    <m/>
  </r>
  <r>
    <s v="NEIVA"/>
    <x v="2"/>
    <x v="2"/>
    <n v="41551"/>
    <s v="TA-25-620212"/>
    <s v="FO-25-920250"/>
    <d v="2025-06-09T00:00:00"/>
    <d v="2025-06-11T00:00:00"/>
    <d v="2025-06-09T00:00:00"/>
    <d v="2025-06-11T00:00:00"/>
    <d v="2025-06-11T00:00:00"/>
    <s v="HUILA"/>
    <s v="PITALITO"/>
    <s v="BARRIO CALAMO PITALITO 3"/>
    <n v="79826"/>
    <s v="CB CRECIMIENTO - NUEVO"/>
    <s v="APERTURA"/>
    <s v="REDEBAN"/>
    <s v="UNO A UNO"/>
    <s v="UNO A UNO"/>
    <s v="EJECUTADO"/>
    <s v="06-06 SE REALIZA LLAMADA AL CLIENTE, SE HABLA CON LA SR GELMAN ORDOÑEZ RENZA  SE VALIDA DIRECCIÓN OK, CANAL OK, DISPONIBILIDAD TOTAL, LLAMAR EL DÍA LA INSTALACIÓN PARA CONFIRMAR VISITA, AVISO EXTERIOR ALTURA APROX 2 METROS; TOMACORRIENTE CERCANO: SI; TIENE CABINA DE SEGURIDAD: NO - EL MODEM ESTA A 10 MT 11/6/2025 SE REALIZA INSTALACIÓN DE CORRESPONSAL, SE INSTALAN EQUIPOS CON PRUEBAS EXITOSAS, SE CAPACITA Y SE EVALÚA AL CLIENTE, SE INSTALA PUBLICIDAD COMPLETA, CB QUEDA OPERATIVO. USUARIO SOMOS BANCOLOMBIA ACTIVO"/>
    <s v="DEVIA REINOSO JUAN CARLOS"/>
    <s v="F1XZZ058"/>
    <n v="763285"/>
    <s v="N/A"/>
    <n v="519993"/>
    <s v="N/A"/>
    <s v="40 ROLLOS"/>
    <s v="TIPO III"/>
    <s v="TERRESTRE"/>
    <s v="VISITA_TÉCNICA"/>
    <n v="1"/>
    <n v="0"/>
    <n v="275728.78077800001"/>
    <n v="196536.5258152"/>
    <n v="275728.78077800001"/>
    <m/>
    <m/>
    <m/>
    <m/>
    <m/>
    <m/>
    <m/>
    <m/>
  </r>
  <r>
    <s v="CARTAGENA"/>
    <x v="4"/>
    <x v="4"/>
    <n v="13657"/>
    <s v="TA-25-620217"/>
    <s v="FO-25-920260"/>
    <d v="2025-06-09T00:00:00"/>
    <d v="2025-06-11T00:00:00"/>
    <d v="2025-06-09T00:00:00"/>
    <d v="2025-06-11T00:00:00"/>
    <d v="2025-06-11T00:00:00"/>
    <s v="BOLIVAR"/>
    <s v="SAN JUAN NEPOMUCENO"/>
    <s v="BARRIO EL PROGRESO SAN JUAN NEPOMUCENO"/>
    <n v="79788"/>
    <s v="CB CRECIMIENTO - NUEVO"/>
    <s v="APERTURA"/>
    <s v="REDEBAN"/>
    <s v="UNO A UNO"/>
    <s v="UNO A UNO"/>
    <s v="EJECUTADO"/>
    <s v="09-06 SE REALIZA LLAMADA AL CLIENTE, SE HABLA CON LA SRA ANA LUZ CASTELLAR SE VALIDA DIRECCIÓN OK, CANAL OK, DISPONIBILIDAD TOTAL, LLAMAR EL DÍA LA INSTALACIÓN PARA CONFIRMAR VISITA, AVISO EXTERIOR ALTURA APROX 6 METROS; TOMACORRIENTE CERCANO: SI; TIENE CABINA DE SEGURIDAD: NO - COMUNICACIÓN POR WPP 11/6/2025 SE REALIZA INSTALACIÓN DE CORRESPONSAL, SE INSTALAN EQUIPOS CON PRUEBAS EXITOSAS, SE CAPACITA Y SE EVALÚA AL CLIENTE, SE INSTALA PUBLICIDAD COMPLETA, CB QUEDA OPERATIVO. USUARIO SOMOS BANCOLOMBIA ACTIVO"/>
    <s v="CANEDO HERRERA ALEXANDER"/>
    <s v="F1XZZ059"/>
    <n v="763233"/>
    <s v="N/A"/>
    <n v="1239627"/>
    <s v="N/A"/>
    <s v="40 ROLLOS"/>
    <s v="TIPO II"/>
    <s v="TERRESTRE"/>
    <s v="VISITA_TÉCNICA"/>
    <n v="1"/>
    <n v="0"/>
    <n v="163813.69572160003"/>
    <n v="140395.6348884"/>
    <n v="163813.69572160003"/>
    <m/>
    <m/>
    <m/>
    <m/>
    <m/>
    <m/>
    <m/>
    <m/>
  </r>
  <r>
    <s v="IBAGUE"/>
    <x v="2"/>
    <x v="2"/>
    <n v="73585"/>
    <s v="TA-25-620219"/>
    <s v="FO-25-920268"/>
    <d v="2025-06-09T00:00:00"/>
    <d v="2025-06-11T00:00:00"/>
    <d v="2025-06-09T00:00:00"/>
    <d v="2025-06-11T00:00:00"/>
    <d v="2025-06-11T00:00:00"/>
    <s v="TOLIMA"/>
    <s v="PURIFICACION"/>
    <s v="BARRIO PLAZA DE FERIAS PURIFICACION"/>
    <n v="79785"/>
    <s v="CB CRECIMIENTO - NUEVO"/>
    <s v="APERTURA"/>
    <s v="REDEBAN"/>
    <s v="UNO A UNO"/>
    <s v="UNO A UNO"/>
    <s v="EJECUTADO"/>
    <s v="06-06 SE REALIZA LLAMADA AL CLIENTE, SE HABLA CON LA SR ARIEL MARTINEZ PERALTA SE VALIDA DIRECCIÓN OK, CANAL OK, DISPONIBILIDAD TOTAL, LLAMAR EL DÍA LA INSTALACIÓN PARA CONFIRMAR VISITA, AVISO EXTERIOR ALTURA APROX 3.20 METROS; TOMACORRIENTE CERCANO: SI; TIENE CABINA DE SEGURIDAD: NO  10-6 SE VISITA COMERCIO PERO NO SE LOGRA TERMINAR LA ACTIVIDAD PORQUE EL USUARIO YA VA A CERRAR, SE DEBE CONTINUAR EL DIA SIGUIENTE 11-06 SE REALIZA INSTALACIÓN DE CORRESPONSAL, SE INSTALAN EQUIPOS CON PRUEBAS EXITOSAS, SE CAPACITA Y SE EVALÚA AL CLIENTE, SE INSTALA PUBLICIDAD COMPLETA, CB QUEDA OPERATIVO. USUARIO SOMOS BANCOLOMBIA ACTIVO"/>
    <s v="GUTIERREZ  CAMILO ANDRES"/>
    <s v="F1XZZ060"/>
    <n v="810162"/>
    <s v="N/A"/>
    <n v="905326"/>
    <s v="N/A"/>
    <s v="40 ROLLOS"/>
    <s v="TIPO II"/>
    <s v="TERRESTRE"/>
    <s v="VISITA_TÉCNICA"/>
    <n v="1"/>
    <n v="0"/>
    <n v="163813.69572160003"/>
    <n v="140395.6348884"/>
    <n v="163813.69572160003"/>
    <m/>
    <m/>
    <m/>
    <m/>
    <m/>
    <m/>
    <m/>
    <m/>
  </r>
  <r>
    <s v="CUCUTA"/>
    <x v="1"/>
    <x v="1"/>
    <n v="54001"/>
    <s v="TA-25-620220"/>
    <s v="FO-25-920275"/>
    <d v="2025-06-09T00:00:00"/>
    <d v="2025-06-11T00:00:00"/>
    <d v="2025-06-09T00:00:00"/>
    <d v="2025-06-10T00:00:00"/>
    <d v="2025-06-10T00:00:00"/>
    <s v="NORTE DE SANTANDER"/>
    <s v="CUCUTA"/>
    <s v="BARRIO QUINTA ORIENTAL CUCUTA  13"/>
    <n v="79767"/>
    <s v="CB CRECIMIENTO - NUEVO"/>
    <s v="APERTURA"/>
    <s v="REDEBAN"/>
    <s v="UNO A UNO"/>
    <s v="UNO A UNO"/>
    <s v="EJECUTADO"/>
    <s v="07-06 SE REALIZA LLAMADA AL CLIENTE, SE HABLA CON LA SRA LINA ROSA VELANDIA GAONA  SE VALIDA DIRECCIÓN OK, CANAL OK, DISPONIBILIDAD TOTAL, LLAMAR EL DÍA LA INSTALACIÓN PARA CONFIRMAR VISITA, AVISO EXTERIOR ALTURA: NO INDICA ALTURA; TOMACORRIENTE CERCANO: SI; TIENE CABINA DE SEGURIDAD: NO 10/6/2025 SE REALIZA INSTALACIÓN DE CORRESPONSAL, SE INSTALAN EQUIPOS CON PRUEBAS EXITOSAS, SE CAPACITA Y SE EVALÚA AL CLIENTE, SE INSTALA PUBLICIDAD COMPLETA, CB QUEDA OPERATIVO. USUARIO SOMOS BANCOLOMBIA ACTIVO"/>
    <s v="DURAN ACOSTA FRANK YONNY"/>
    <s v="F1XZZ061"/>
    <n v="1069563"/>
    <s v="N/A"/>
    <n v="940578"/>
    <s v="N/A"/>
    <s v="40 ROLLOS"/>
    <s v="TIPO I"/>
    <s v="TERRESTRE"/>
    <s v="VISITA_TÉCNICA"/>
    <n v="1"/>
    <n v="0"/>
    <n v="75096.394270399993"/>
    <n v="75096.394270399993"/>
    <n v="75096.394270399993"/>
    <m/>
    <m/>
    <m/>
    <m/>
    <m/>
    <m/>
    <m/>
    <m/>
  </r>
  <r>
    <s v="SINCELEJO"/>
    <x v="4"/>
    <x v="4"/>
    <n v="70708"/>
    <s v="TA-25-620222"/>
    <s v="FO-25-920287"/>
    <d v="2025-06-09T00:00:00"/>
    <d v="2025-06-11T00:00:00"/>
    <d v="2025-06-09T00:00:00"/>
    <d v="2025-06-11T00:00:00"/>
    <d v="2025-06-11T00:00:00"/>
    <s v="SUCRE"/>
    <s v="SAN MARCOS"/>
    <s v="BARRIO CENTRO  SAN MARCOS"/>
    <n v="79789"/>
    <s v="CB CRECIMIENTO - NUEVO"/>
    <s v="APERTURA"/>
    <s v="REDEBAN"/>
    <s v="UNO A UNO"/>
    <s v="UNO A UNO"/>
    <s v="EJECUTADO"/>
    <s v="09-06 SE REALIZA LLAMADA AL CLIENTE, SE HABLA CON EL SR ROBERTO CARLOS ROMERO CARDOZA SE VALIDA DIRECCIÓN OK, CANAL OK, DISPONIBILIDAD TOTAL, LLAMAR EL DÍA LA INSTALACIÓN PARA CONFIRMAR VISITA, AVISO EXTERIOR ALTURA APROX 1 METROS; TOMACORRIENTE CERCANO: SI; TIENE CABINA DE SEGURIDAD: SI 11-06 SE REALIZA INSTALACIÓN DE CORRESPONSAL, SE INSTALAN EQUIPOS CON PRUEBAS EXITOSAS, SE CAPACITA Y SE EVALÚA AL CLIENTE, SE INSTALA PUBLICIDAD COMPLETA, CB QUEDA OPERATIVO. USUARIO SOMOS BANCOLOMBIA ACTIVO"/>
    <s v="CACERES HERNANDEZ ANDRES"/>
    <s v="F1XZZ063"/>
    <n v="1106418"/>
    <s v="N/A"/>
    <n v="932534"/>
    <s v="N/A"/>
    <s v="40 ROLLOS"/>
    <s v="TIPO III"/>
    <s v="TERRESTRE"/>
    <s v="VISITA_TÉCNICA"/>
    <n v="1"/>
    <n v="0"/>
    <n v="275728.78077800001"/>
    <n v="196536.5258152"/>
    <n v="275728.78077800001"/>
    <m/>
    <m/>
    <m/>
    <m/>
    <m/>
    <m/>
    <m/>
    <m/>
  </r>
  <r>
    <s v="TUNJA"/>
    <x v="1"/>
    <x v="1"/>
    <n v="15001"/>
    <s v="TA-25-620224"/>
    <s v="FO-25-920295"/>
    <d v="2025-06-09T00:00:00"/>
    <d v="2025-06-11T00:00:00"/>
    <d v="2025-06-09T00:00:00"/>
    <d v="2025-06-10T00:00:00"/>
    <d v="2025-06-10T00:00:00"/>
    <s v="BOYACA"/>
    <s v="TUNJA"/>
    <s v="BARRIO CENTRO TUNJA 32"/>
    <n v="79800"/>
    <s v="CB CRECIMIENTO - NUEVO"/>
    <s v="APERTURA"/>
    <s v="REDEBAN"/>
    <s v="UNO A UNO"/>
    <s v="UNO A UNO"/>
    <s v="EJECUTADO"/>
    <s v="09-06 SE REALIZA LLAMADA AL CLIENTE, SE HABLA CON LA SRA GABRIELINA RUBIO RUBIO SE VALIDA DIRECCIÓN OK, CANAL OK, DISPONIBILIDAD TOTAL, LLAMAR EL DÍA LA INSTALACIÓN PARA CONFIRMAR VISITA, AVISO EXTERIOR ALTURA APROX 5 METROS; TOMACORRIENTE CERCANO: SI; TIENE CABINA DE SEGURIDAD: NO 10/6/2025 SE REALIZA INSTALACIÓN DE CORRESPONSAL, SE INSTALAN EQUIPOS CON PRUEBAS EXITOSAS, SE CAPACITA Y SE EVALÚA AL CLIENTE, SE INSTALA PUBLICIDAD COMPLETA, CB QUEDA OPERATIVO. USUARIO SOMOS BANCOLOMBIA ACTIVO"/>
    <s v="GONZALEZ GONZALEZ MARIO ALBERTO"/>
    <s v="F1XZZ064"/>
    <n v="853219"/>
    <s v="N/A"/>
    <n v="863901"/>
    <s v="N/A"/>
    <s v="40 ROLLOS"/>
    <s v="TIPO I"/>
    <s v="TERRESTRE"/>
    <s v="VISITA_TÉCNICA"/>
    <n v="1"/>
    <n v="0"/>
    <n v="75096.394270399993"/>
    <n v="75096.394270399993"/>
    <n v="75096.394270399993"/>
    <m/>
    <m/>
    <m/>
    <m/>
    <m/>
    <m/>
    <m/>
    <m/>
  </r>
  <r>
    <s v="TUNJA"/>
    <x v="1"/>
    <x v="1"/>
    <n v="15507"/>
    <s v="TA-25-620225"/>
    <s v="FO-25-920299"/>
    <d v="2025-06-09T00:00:00"/>
    <d v="2025-06-11T00:00:00"/>
    <d v="2025-06-09T00:00:00"/>
    <d v="2025-06-11T00:00:00"/>
    <d v="2025-06-11T00:00:00"/>
    <s v="BOYACA"/>
    <s v="OTANCHE"/>
    <s v="BARRIO PORVENIR OTANCHE 1"/>
    <n v="79819"/>
    <s v="CB CRECIMIENTO - NUEVO"/>
    <s v="APERTURA"/>
    <s v="REDEBAN"/>
    <s v="UNO A UNO"/>
    <s v="UNO A UNO"/>
    <s v="EJECUTADO"/>
    <s v="07-06 SE REALIZA LLAMADA AL CLIENTE, SE HABLA CON LA SR LIQUER DUVAN GONZÁLEZ AZA SE VALIDA DIRECCIÓN OK, CANAL OK, DISPONIBILIDAD TOTAL, LLAMAR EL DÍA LA INSTALACIÓN PARA CONFIRMAR VISITA, AVISO EXTERIOR ALTURA APROX 2 METROS; TOMACORRIENTE CERCANO: SI; TIENE CABINA DE SEGURIDAD: SI 11/6/2025 SE REALIZA INSTALACIÓN DE CORRESPONSAL, SE INSTALAN EQUIPOS CON PRUEBAS EXITOSAS, SE CAPACITA Y SE EVALÚA AL CLIENTE, SE INSTALA PUBLICIDAD COMPLETA, CB QUEDA OPERATIVO. USUARIO SOMOS BANCOLOMBIA ACTIVO"/>
    <s v="SOLER HOYOS CRISTIAN LEONARDO"/>
    <s v="F1XZZ065"/>
    <n v="1051539"/>
    <s v="N/A"/>
    <n v="529735"/>
    <s v="N/A"/>
    <s v="40 ROLLOS"/>
    <s v="TIPO IV"/>
    <s v="TERRESTRE"/>
    <s v="VISITA_TÉCNICA"/>
    <n v="1"/>
    <n v="0"/>
    <n v="504832.64687880001"/>
    <n v="196536.5258152"/>
    <n v="504832.64687880001"/>
    <m/>
    <m/>
    <m/>
    <m/>
    <m/>
    <m/>
    <m/>
    <m/>
  </r>
  <r>
    <s v="CALI"/>
    <x v="0"/>
    <x v="0"/>
    <n v="19001"/>
    <s v="TA-25-620228"/>
    <s v="FO-25-920303"/>
    <d v="2025-06-09T00:00:00"/>
    <d v="2025-06-11T00:00:00"/>
    <d v="2025-06-09T00:00:00"/>
    <d v="2025-06-10T00:00:00"/>
    <d v="2025-06-10T00:00:00"/>
    <s v="CAUCA"/>
    <s v="POPAYAN"/>
    <s v="BARRIO BELLO HORIZONTE  POPAYAN"/>
    <n v="79828"/>
    <s v="CB CRECIMIENTO - NUEVO"/>
    <s v="APERTURA"/>
    <s v="REDEBAN"/>
    <s v="UNO A UNO"/>
    <s v="UNO A UNO"/>
    <s v="EJECUTADO"/>
    <s v="09-06 SE REALIZA LLAMADA AL CLIENTE, SE HABLA CON LA SRA ANGIE TATIANA PARRA LOPEZ SE VALIDA DIRECCIÓN OK, CANAL OK, DISPONIBILIDAD TOTAL, LLAMAR EL DÍA LA INSTALACIÓN PARA CONFIRMAR VISITA, AVISO EXTERIOR ALTURA: NO INDICA ALTURA; TOMACORRIENTE CERCANO: SI; TIENE CABINA DE SEGURIDAD: SI - COMUNICACIÓN POR WPP / EL MODEM ESTA A 5 MT 10/6/2025 SE REALIZA INSTALACIÓN DE CORRESPONSAL, SE INSTALAN EQUIPOS CON PRUEBAS EXITOSAS, SE CAPACITA Y SE EVALÚA AL CLIENTE, SE INSTALA PUBLICIDAD COMPLETA, CB QUEDA OPERATIVO. USUARIO SOMOS BANCOLOMBIA ACTIVO"/>
    <s v="GIMBUEL LASSO LUIS GERMAN"/>
    <s v="F1XZZ067"/>
    <n v="1056499"/>
    <s v="N/A"/>
    <n v="514914"/>
    <s v="N/A"/>
    <s v="40 ROLLOS"/>
    <s v="TIPO III"/>
    <s v="TERRESTRE"/>
    <s v="VISITA_TÉCNICA"/>
    <n v="1"/>
    <n v="0"/>
    <n v="275728.78077800001"/>
    <n v="196536.5258152"/>
    <n v="275728.78077800001"/>
    <m/>
    <m/>
    <m/>
    <m/>
    <m/>
    <m/>
    <m/>
    <m/>
  </r>
  <r>
    <s v="BOGOTA"/>
    <x v="5"/>
    <x v="5"/>
    <n v="11001"/>
    <s v="TA-25-620235"/>
    <s v="FO-25-920309"/>
    <d v="2025-06-09T00:00:00"/>
    <d v="2025-06-11T00:00:00"/>
    <d v="2025-06-09T00:00:00"/>
    <d v="2025-06-10T00:00:00"/>
    <d v="2025-06-10T00:00:00"/>
    <s v="CUNDINAMARCA"/>
    <s v="BOGOTA"/>
    <s v="BARRIO LA AURORA BOGOTA  5"/>
    <n v="79746"/>
    <s v="CB CRECIMIENTO - NUEVO"/>
    <s v="APERTURA"/>
    <s v="REDEBAN"/>
    <s v="UNO A UNO"/>
    <s v="UNO A UNO"/>
    <s v="EJECUTADO"/>
    <s v="07-06 SE REALIZA LLAMADA AL CLIENTE, SE HABLA CON LA SR OSCAR SEBASTIAN BLANCO PENAGOS SE VALIDA DIRECCIÓN OK, CANAL OK, DISPONIBILIDAD TOTAL, LLAMAR EL DÍA LA INSTALACIÓN PARA CONFIRMAR VISITA, AVISO EXTERIOR ALTURA APROX 2 METROS; TOMACORRIENTE CERCANO: SI; TIENE CABINA DE SEGURIDAD: SI  - COMUNICACIÓN POR WPP - EL MODEM ESTA A 4 MT 10/6/2025 SE REALIZA INSTALACIÓN DE CORRESPONSAL, SE INSTALAN EQUIPOS CON PRUEBAS EXITOSAS, SE CAPACITA Y SE EVALÚA AL CLIENTE, SE INSTALA PUBLICIDAD COMPLETA, CB QUEDA OPERATIVO. USUARIO SOMOS BANCOLOMBIA ACTIVO"/>
    <s v="BUSTOS MORA DIEGO MANUEL"/>
    <s v="F1XZZ069"/>
    <n v="751029"/>
    <s v="N/A"/>
    <n v="1238729"/>
    <s v="N/A"/>
    <s v="40 ROLLOS"/>
    <s v="TIPO I"/>
    <s v="TERRESTRE"/>
    <s v="VISITA_TÉCNICA"/>
    <n v="1"/>
    <n v="0"/>
    <n v="75096.394270399993"/>
    <n v="75096.394270399993"/>
    <n v="75096.394270399993"/>
    <m/>
    <m/>
    <m/>
    <m/>
    <m/>
    <m/>
    <m/>
    <m/>
  </r>
  <r>
    <s v="CALI"/>
    <x v="0"/>
    <x v="0"/>
    <n v="76130"/>
    <s v="TA-25-620236"/>
    <s v="FO-25-920314"/>
    <d v="2025-06-09T00:00:00"/>
    <d v="2025-06-11T00:00:00"/>
    <d v="2025-06-09T00:00:00"/>
    <d v="2025-06-10T00:00:00"/>
    <d v="2025-06-10T00:00:00"/>
    <s v="VALLE DEL CAUCA"/>
    <s v="CANDELARIA"/>
    <s v="BARRIO VILLAGORGONA CANDELARIA 2"/>
    <n v="79756"/>
    <s v="CB CRECIMIENTO - NUEVO"/>
    <s v="APERTURA"/>
    <s v="REDEBAN"/>
    <s v="UNO A UNO"/>
    <s v="UNO A UNO"/>
    <s v="EJECUTADO"/>
    <s v="9-06 SE REALIZA COMUNICACION CON EL SR JUAN CARLOS ANDUQUIA CORTES, SE VALIDA DIRECCIÓN OK, CANAL OK, DISPONIBILIDAD TOTAL, LLAMAR EL DÍA LA INSTALACIÓN PARA CONFIRMAR VISITA, AVISO EXTERIOR ALTURA APROX  DONDE EL TECNICO LO VEA CONVENIENTE; TOMACORRIENTE CERCANO: SI; TIENE CABINA DE SEGURIDAD: NO 10/6/2025 SE REALIZA INSTALACIÓN DE CORRESPONSAL, SE INSTALAN EQUIPOS CON PRUEBAS EXITOSAS, SE CAPACITA Y SE EVALÚA AL CLIENTE, SE INSTALA PUBLICIDAD COMPLETA, CB QUEDA OPERATIVO. USUARIO SOMOS BANCOLOMBIA ACTIVO"/>
    <s v="MONTERO MUESES GIAN CARLO"/>
    <s v="F1XZZ070"/>
    <n v="1235365"/>
    <n v="1072744"/>
    <s v="1102579-241587317561324755887223"/>
    <s v="N/A"/>
    <s v="40 ROLLOS"/>
    <s v="TIPO II"/>
    <s v="TERRESTRE"/>
    <s v="VISITA_TÉCNICA"/>
    <n v="1"/>
    <n v="0"/>
    <n v="163813.69572160003"/>
    <n v="140395.6348884"/>
    <n v="163813.69572160003"/>
    <m/>
    <m/>
    <m/>
    <m/>
    <m/>
    <m/>
    <m/>
    <m/>
  </r>
  <r>
    <s v="BOGOTA"/>
    <x v="5"/>
    <x v="5"/>
    <n v="25845"/>
    <s v="TA-25-620238"/>
    <s v="FO-25-920320"/>
    <d v="2025-06-09T00:00:00"/>
    <d v="2025-06-11T00:00:00"/>
    <d v="2025-06-09T00:00:00"/>
    <d v="2025-06-11T00:00:00"/>
    <d v="2025-06-11T00:00:00"/>
    <s v="CUNDINAMARCA"/>
    <s v="UNE"/>
    <s v="BARRIO CENTRO UNE UNE"/>
    <n v="79790"/>
    <s v="CB CRECIMIENTO - NUEVO"/>
    <s v="APERTURA"/>
    <s v="REDEBAN"/>
    <s v="UNO A UNO"/>
    <s v="UNO A UNO"/>
    <s v="EJECUTADO"/>
    <s v="07-06 SE REALIZA LLAMADA AL CLIENTE, SE HABLA CON LA SRA YESICA YOHANA CELEITA SANABRIA SE VALIDA DIRECCIÓN OK, CANAL OK, DISPONIBILIDAD TOTAL, LLAMAR EL DÍA LA INSTALACIÓN PARA CONFIRMAR VISITA, AVISO EXTERIOR ALTURA APROX 3 METROS; TOMACORRIENTE CERCANO: SI; TIENE CABINA DE SEGURIDAD: SI- COMUNICACIÓN POR WPP 11/6/2025 SE REALIZA INSTALACIÓN DE CORRESPONSAL, SE INSTALAN EQUIPOS CON PRUEBAS EXITOSAS, SE CAPACITA Y SE EVALÚA AL CLIENTE, SE INSTALA PUBLICIDAD COMPLETA, CB QUEDA OPERATIVO. USUARIO SOMOS BANCOLOMBIA ACTIVO"/>
    <s v="BUSTOS MORA DIEGO MANUEL"/>
    <s v="F1XZZ071"/>
    <n v="1106474"/>
    <s v="N/A"/>
    <n v="913799"/>
    <s v="N/A"/>
    <s v="40 ROLLOS"/>
    <s v="TIPO II"/>
    <s v="TERRESTRE"/>
    <s v="VISITA_TÉCNICA"/>
    <n v="1"/>
    <n v="0"/>
    <n v="163813.69572160003"/>
    <n v="140395.6348884"/>
    <n v="163813.69572160003"/>
    <m/>
    <m/>
    <m/>
    <m/>
    <m/>
    <m/>
    <m/>
    <m/>
  </r>
  <r>
    <s v="TUNJA"/>
    <x v="1"/>
    <x v="1"/>
    <n v="15001"/>
    <s v="TA-25-620239"/>
    <s v="FO-25-920325"/>
    <d v="2025-06-09T00:00:00"/>
    <d v="2025-06-11T00:00:00"/>
    <d v="2025-06-09T00:00:00"/>
    <d v="2025-06-10T00:00:00"/>
    <d v="2025-06-10T00:00:00"/>
    <s v="BOYACA"/>
    <s v="TUNJA"/>
    <s v="BARRIO  JOSE JOAQUÍN CAMACHO TUNJA"/>
    <n v="79799"/>
    <s v="CB CRECIMIENTO - NUEVO"/>
    <s v="APERTURA"/>
    <s v="REDEBAN"/>
    <s v="UNO A UNO"/>
    <s v="UNO A UNO"/>
    <s v="EJECUTADO"/>
    <s v="07-06 SE REALIZA LLAMADA AL CLIENTE, SE HABLA CON LA SR FERNEY DANILO REYES SUÁREZ SE VALIDA DIRECCIÓN OK, CANAL OK, DISPONIBILIDAD TOTAL, LLAMAR EL DÍA LA INSTALACIÓN PARA CONFIRMAR VISITA, AVISO EXTERIOR ALTURA APROX 2 METROS; TOMACORRIENTE CERCANO: SI; TIENE CABINA DE SEGURIDAD: SI - CAMBIO DE RAZON SOCIAL 10/6/2025 SE REALIZA INSTALACIÓN DE CORRESPONSAL, SE INSTALAN EQUIPOS CON PRUEBAS EXITOSAS, SE CAPACITA Y SE EVALÚA AL CLIENTE, SE INSTALA PUBLICIDAD COMPLETA, CB QUEDA OPERATIVO. USUARIO SOMOS BANCOLOMBIA ACTIVO"/>
    <s v="GONZALEZ GONZALEZ MARIO ALBERTO"/>
    <s v="F1XZZ072"/>
    <n v="766893"/>
    <s v="N/A"/>
    <n v="839809"/>
    <s v="N/A"/>
    <s v="40 ROLLOS"/>
    <s v="TIPO I"/>
    <s v="TERRESTRE"/>
    <s v="VISITA_TÉCNICA"/>
    <n v="1"/>
    <n v="0"/>
    <n v="75096.394270399993"/>
    <n v="75096.394270399993"/>
    <n v="75096.394270399993"/>
    <m/>
    <m/>
    <m/>
    <m/>
    <m/>
    <m/>
    <m/>
    <m/>
  </r>
  <r>
    <s v="MONTERIA"/>
    <x v="4"/>
    <x v="4"/>
    <n v="23068"/>
    <s v="TA-25-620241"/>
    <s v="FO-25-920329"/>
    <d v="2025-06-09T00:00:00"/>
    <d v="2025-06-11T00:00:00"/>
    <d v="2025-06-09T00:00:00"/>
    <d v="2025-06-11T00:00:00"/>
    <d v="2025-06-11T00:00:00"/>
    <s v="CORDOBA"/>
    <s v="AYAPEL"/>
    <s v="BARRIO CENTRO AYAPEL 6"/>
    <n v="79735"/>
    <s v="CB CRECIMIENTO - NUEVO"/>
    <s v="APERTURA"/>
    <s v="REDEBAN"/>
    <s v="UNO A UNO"/>
    <s v="UNO A UNO"/>
    <s v="EJECUTADO"/>
    <s v="9-06 13-02 SE REALIZA LLAMADA AL CLIENTE, SE HABLA CON EL SR YAN CARLOS GUERRA LOPEZ SE VALIDA DIRECCIÓN OK, CANAL OK, DISPONIBILIDAD TOTAL, LLAMAR EL DÍA LA INSTALACIÓN PARA CONFIRMAR VISITA, AVISO EXTERIOR ALTURA APROX  DONDE EL TECNICO LO VEA CONVENIENTE; TOMACORRIENTE CERCANO: SI; TIENE CABINA DE SEGURIDAD: NO 11-06 SE REALIZA INSTALACIÓN DE CORRESPONSAL, SE INSTALAN EQUIPOS CON PRUEBAS EXITOSAS, SE CAPACITA Y SE EVALÚA AL CLIENTE, SE INSTALA PUBLICIDAD COMPLETA, CB QUEDA OPERATIVO. USUARIO SOMOS BANCOLOMBIA ACTIVO"/>
    <s v="COGOLLO ROSSO CAMILO ANDRES"/>
    <s v="F1XZZ073"/>
    <n v="1230835"/>
    <n v="794160"/>
    <s v="862763-241597317561324755897007"/>
    <s v="N/A"/>
    <s v="40 ROLLOS"/>
    <s v="TIPO III"/>
    <s v="TERRESTRE"/>
    <s v="VISITA_TÉCNICA"/>
    <n v="1"/>
    <n v="0"/>
    <n v="275728.78077800001"/>
    <n v="196536.5258152"/>
    <n v="275728.78077800001"/>
    <m/>
    <m/>
    <m/>
    <m/>
    <m/>
    <m/>
    <m/>
    <m/>
  </r>
  <r>
    <s v="VALLEDUPAR"/>
    <x v="4"/>
    <x v="4"/>
    <n v="20001"/>
    <s v="TA-25-620242"/>
    <s v="FO-25-920332"/>
    <d v="2025-06-09T00:00:00"/>
    <d v="2025-06-11T00:00:00"/>
    <d v="2025-06-09T00:00:00"/>
    <d v="2025-06-11T00:00:00"/>
    <d v="2025-06-11T00:00:00"/>
    <s v="CESAR"/>
    <s v="VALLEDUPAR"/>
    <s v="BARRIO LA NEVADA VALLEDUPAR  4"/>
    <n v="79804"/>
    <s v="CB CRECIMIENTO - NUEVO"/>
    <s v="APERTURA"/>
    <s v="REDEBAN"/>
    <s v="UNO A UNO"/>
    <s v="UNO A UNO"/>
    <s v="EJECUTADO"/>
    <s v="9-06 SE REALIZA LLAMADA AL CLIENTE, SE HABLA CON IMPERIO DE LA CORREA SE VALIDA DIRECCIÓN OK, CANAL OK, DISPONIBILIDAD TOTAL, LLAMAR EL DÍA LA INSTALACIÓN PARA CONFIRMAR VISITA, AVISO EXTERIOR ALTURA APROX 2,85 METROS; TOMACORRIENTE CERCANO: SI; TIENE CABINA DE SEGURIDAD: NO 11/6/2025 SE REALIZA INSTALACIÓN DE CORRESPONSAL, SE INSTALAN EQUIPOS CON PRUEBAS EXITOSAS, SE CAPACITA Y SE EVALÚA AL CLIENTE, SE INSTALA PUBLICIDAD COMPLETA, CB QUEDA OPERATIVO. USUARIO SOMOS BANCOLOMBIA ACTIVO"/>
    <s v="MAESTRE MENGUAL EDGAR ENRIQUE"/>
    <s v="F1XZZ074"/>
    <n v="1172806"/>
    <s v="N/A"/>
    <n v="1239343"/>
    <s v="N/A"/>
    <s v="40 ROLLOS"/>
    <s v="TIPO I"/>
    <s v="TERRESTRE"/>
    <s v="VISITA_TÉCNICA"/>
    <n v="1"/>
    <n v="0"/>
    <n v="75096.394270399993"/>
    <n v="75096.394270399993"/>
    <n v="75096.394270399993"/>
    <m/>
    <m/>
    <m/>
    <m/>
    <m/>
    <m/>
    <m/>
    <m/>
  </r>
  <r>
    <s v="CUCUTA"/>
    <x v="1"/>
    <x v="1"/>
    <n v="54001"/>
    <s v="TA-25-620244"/>
    <s v="FO-25-920335"/>
    <d v="2025-06-09T00:00:00"/>
    <d v="2025-06-11T00:00:00"/>
    <d v="2025-06-09T00:00:00"/>
    <d v="2025-06-10T00:00:00"/>
    <d v="2025-06-10T00:00:00"/>
    <s v="NORTE DE SANTANDER"/>
    <s v="CUCUTA"/>
    <s v="BARRIO URB SAN JOSE DE TORCOROMA CUCUTA  1"/>
    <n v="79765"/>
    <s v="CB CRECIMIENTO - NUEVO"/>
    <s v="APERTURA"/>
    <s v="REDEBAN"/>
    <s v="UNO A UNO"/>
    <s v="UNO A UNO"/>
    <s v="EJECUTADO"/>
    <s v="07-06 SE REALIZA LLAMADA AL CLIENTE, SE HABLA CON LA SR ALVARO ARTURO CAPACHO CAPACHO SE VALIDA DIRECCIÓN OK, CANAL OK, DISPONIBILIDAD TOTAL, LLAMAR EL DÍA LA INSTALACIÓN PARA CONFIRMAR VISITA, AVISO EXTERIOR ALTURA APROX 2 METROS; TOMACORRIENTE CERCANO: SI; TIENE CABINA DE SEGURIDAD: NO 10/6/2025 SE REALIZA INSTALACIÓN DE CORRESPONSAL, SE INSTALAN EQUIPOS CON PRUEBAS EXITOSAS, SE CAPACITA Y SE EVALÚA AL CLIENTE, SE INSTALA PUBLICIDAD COMPLETA, CB QUEDA OPERATIVO. USUARIO SOMOS BANCOLOMBIA ACTIVO"/>
    <s v="NARANJO AFANADOR RUBEN JESUS"/>
    <s v="F1XZZ075"/>
    <n v="1017587"/>
    <s v="N/A"/>
    <n v="1097324"/>
    <s v="N/A"/>
    <s v="40 ROLLOS"/>
    <s v="TIPO I"/>
    <s v="TERRESTRE"/>
    <s v="VISITA_TÉCNICA"/>
    <n v="1"/>
    <n v="0"/>
    <n v="75096.394270399993"/>
    <n v="75096.394270399993"/>
    <n v="75096.394270399993"/>
    <m/>
    <m/>
    <m/>
    <m/>
    <m/>
    <m/>
    <m/>
    <m/>
  </r>
  <r>
    <s v="NEIVA"/>
    <x v="2"/>
    <x v="2"/>
    <n v="41551"/>
    <s v="TA-25-620246"/>
    <s v="FO-25-920341"/>
    <d v="2025-06-09T00:00:00"/>
    <d v="2025-06-11T00:00:00"/>
    <d v="2025-06-09T00:00:00"/>
    <d v="2025-06-11T00:00:00"/>
    <d v="2025-06-11T00:00:00"/>
    <s v="HUILA"/>
    <s v="PITALITO"/>
    <s v="BARRIO CALAMO PITALITO 2"/>
    <n v="79827"/>
    <s v="CB CRECIMIENTO - NUEVO"/>
    <s v="APERTURA"/>
    <s v="REDEBAN"/>
    <s v="UNO A UNO"/>
    <s v="UNO A UNO"/>
    <s v="EJECUTADO"/>
    <s v="06-06 SE REALIZA LLAMADA AL CLIENTE, SE HABLA CON LA SR RODRIGO MURCIA TORO  SE VALIDA DIRECCIÓN OK, CANAL OK, DISPONIBILIDAD TOTAL, LLAMAR EL DÍA LA INSTALACIÓN PARA CONFIRMAR VISITA, AVISO EXTERIOR ALTURA APROX 2 METROS; TOMACORRIENTE CERCANO: SI; TIENE CABINA DE SEGURIDAD: NO 11/6/2025 SE REALIZA INSTALACIÓN DE CORRESPONSAL, SE INSTALAN EQUIPOS CON PRUEBAS EXITOSAS, SE CAPACITA Y SE EVALÚA AL CLIENTE, SE INSTALA PUBLICIDAD COMPLETA, CB QUEDA OPERATIVO. USUARIO SOMOS BANCOLOMBIA ACTIVO"/>
    <s v="DEVIA REINOSO JUAN CARLOS"/>
    <s v="F1XZZ076"/>
    <n v="733036"/>
    <s v="N/A"/>
    <n v="892886"/>
    <s v="N/A"/>
    <s v="40 ROLLOS"/>
    <s v="TIPO III"/>
    <s v="TERRESTRE"/>
    <s v="VISITA_TÉCNICA"/>
    <n v="1"/>
    <n v="0"/>
    <n v="275728.78077800001"/>
    <n v="196536.5258152"/>
    <n v="275728.78077800001"/>
    <m/>
    <m/>
    <m/>
    <m/>
    <m/>
    <m/>
    <m/>
    <m/>
  </r>
  <r>
    <s v="CUCUTA"/>
    <x v="1"/>
    <x v="1"/>
    <n v="54518"/>
    <s v="TA-25-620248"/>
    <s v="FO-25-920347"/>
    <d v="2025-06-09T00:00:00"/>
    <d v="2025-06-11T00:00:00"/>
    <d v="2025-06-09T00:00:00"/>
    <d v="2025-06-11T00:00:00"/>
    <d v="2025-06-11T00:00:00"/>
    <s v="NORTE DE SANTANDER"/>
    <s v="PAMPLONA"/>
    <s v="BARRIO CHAPINERO PAMPLONA 2"/>
    <n v="79820"/>
    <s v="CB CRECIMIENTO - NUEVO"/>
    <s v="APERTURA"/>
    <s v="REDEBAN"/>
    <s v="UNO A UNO"/>
    <s v="UNO A UNO"/>
    <s v="EJECUTADO"/>
    <s v="07-06 SE REALIZA LLAMADA AL CLIENTE, SE HABLA CON LA SR EDUARDO CRISTANCHO CHACON SE VALIDA DIRECCIÓN OK, CANAL OK, DISPONIBILIDAD TOTAL, LLAMAR EL DÍA LA INSTALACIÓN PARA CONFIRMAR VISITA, AVISO EXTERIOR ALTURA APROX 3 METROS; TOMACORRIENTE CERCANO: SI; TIENE CABINA DE SEGURIDAD: NO 11/6/2025 SE REALIZA INSTALACIÓN DE CORRESPONSAL, SE INSTALAN EQUIPOS CON PRUEBAS EXITOSAS, SE CAPACITA Y SE EVALÚA AL CLIENTE, SE INSTALA PUBLICIDAD COMPLETA, CB QUEDA OPERATIVO. USUARIO SOMOS BANCOLOMBIA ACTIVO"/>
    <s v="TORRES MANTILLA JOSE DANIEL"/>
    <s v="F1XZZ077"/>
    <n v="1242607"/>
    <s v="N/A"/>
    <s v="1114262-243637317561365457309507"/>
    <s v="N/A"/>
    <s v="40 ROLLOS"/>
    <s v="TIPO III"/>
    <s v="TERRESTRE"/>
    <s v="VISITA_TÉCNICA"/>
    <n v="1"/>
    <n v="0"/>
    <n v="275728.78077800001"/>
    <n v="196536.5258152"/>
    <n v="275728.78077800001"/>
    <m/>
    <m/>
    <m/>
    <m/>
    <m/>
    <m/>
    <m/>
    <m/>
  </r>
  <r>
    <s v="BOGOTA"/>
    <x v="5"/>
    <x v="5"/>
    <n v="11001"/>
    <s v="TA-25-620256"/>
    <s v="FO-25-920350"/>
    <d v="2025-06-09T00:00:00"/>
    <d v="2025-06-11T00:00:00"/>
    <d v="2025-06-09T00:00:00"/>
    <d v="2025-06-10T00:00:00"/>
    <d v="2025-06-10T00:00:00"/>
    <s v="CUNDINAMARCA"/>
    <s v="BOGOTA"/>
    <s v="BARRIO EL PORVENIR BOGOTA"/>
    <n v="79741"/>
    <s v="CB CRECIMIENTO - NUEVO"/>
    <s v="APERTURA"/>
    <s v="REDEBAN"/>
    <s v="UNO A UNO"/>
    <s v="UNO A UNO"/>
    <s v="EJECUTADO"/>
    <s v="07-06 SE REALIZA LLAMADA AL CLIENTE, SE HABLA CON LA SRA LEIDY JOHANA   SE VALIDA DIRECCIÓN OK, CANAL OK, DISPONIBILIDAD TOTAL, LLAMAR EL DÍA LA INSTALACIÓN PARA CONFIRMAR VISITA, AVISO EXTERIOR ALTURA APROX 2 METROS; TOMACORRIENTE CERCANO: SI; TIENE CABINA DE SEGURIDAD: NO 10/6/2025 SE REALIZA INSTALACIÓN DE CORRESPONSAL, SE INSTALAN EQUIPOS CON PRUEBAS EXITOSAS, SE CAPACITA Y SE EVALÚA AL CLIENTE, SE INSTALA PUBLICIDAD COMPLETA, CB QUEDA OPERATIVO. USUARIO SOMOS BANCOLOMBIA ACTIVO"/>
    <s v="ORTIZ MARTINEZ STIVEN"/>
    <s v="F1XZZ078"/>
    <n v="1121360"/>
    <s v="N/A"/>
    <n v="535012"/>
    <s v="N/A"/>
    <s v="40 ROLLOS"/>
    <s v="TIPO I"/>
    <s v="TERRESTRE"/>
    <s v="VISITA_TÉCNICA"/>
    <n v="1"/>
    <n v="0"/>
    <n v="75096.394270399993"/>
    <n v="75096.394270399993"/>
    <n v="75096.394270399993"/>
    <m/>
    <m/>
    <m/>
    <m/>
    <m/>
    <m/>
    <m/>
    <m/>
  </r>
  <r>
    <s v="MEDELLIN"/>
    <x v="3"/>
    <x v="3"/>
    <n v="5649"/>
    <s v="TA-25-620262"/>
    <s v="FO-25-920359"/>
    <d v="2025-06-09T00:00:00"/>
    <d v="2025-06-11T00:00:00"/>
    <d v="2025-06-09T00:00:00"/>
    <d v="2025-06-11T00:00:00"/>
    <d v="2025-06-11T00:00:00"/>
    <s v="ANTIOQUIA"/>
    <s v="SAN CARLOS"/>
    <s v="BARRIO EL JORDAN SAN CARLOS"/>
    <n v="79830"/>
    <s v="CB CRECIMIENTO - NUEVO"/>
    <s v="APERTURA"/>
    <s v="REDEBAN"/>
    <s v="UNO A UNO"/>
    <s v="UNO A UNO"/>
    <s v="EJECUTADO"/>
    <s v="07-06 SE REALIZA LLAMADA AL CLIENTE, SE HABLA CON LA SR GILDARDO DE JESUS JARAMILLO MUÑOZ  SE VALIDA DIRECCIÓN OK, CANAL OK, DISPONIBILIDAD TOTAL, LLAMAR EL DÍA LA INSTALACIÓN PARA CONFIRMAR VISITA, AVISO EXTERIOR ALTURA: NO INDICA ALTURA, TOMACORRIENTE CERCANO: SI; TIENE CABINA DE SEGURIDAD: NO - EL MODEM ESTA A 5 MT  11/6/2025 SE REALIZA INSTALACIÓN DE CORRESPONSAL, SE INSTALAN EQUIPOS CON PRUEBAS EXITOSAS, SE CAPACITA Y SE EVALÚA AL CLIENTE, SE INSTALA PUBLICIDAD COMPLETA, CB QUEDA OPERATIVO. USUARIO SOMOS BANCOLOMBIA ACTIVO"/>
    <s v="BADEL ACUÑA LUIS ALBERTO"/>
    <s v="F1XZZ079"/>
    <n v="767406"/>
    <s v="N/A"/>
    <n v="1238688"/>
    <s v="N/A"/>
    <s v="40 ROLLOS"/>
    <s v="TIPO III"/>
    <s v="TERRESTRE"/>
    <s v="VISITA_TÉCNICA"/>
    <n v="1"/>
    <n v="0"/>
    <n v="275728.78077800001"/>
    <n v="196536.5258152"/>
    <n v="275728.78077800001"/>
    <m/>
    <m/>
    <m/>
    <m/>
    <m/>
    <m/>
    <m/>
    <m/>
  </r>
  <r>
    <s v="MEDELLIN"/>
    <x v="3"/>
    <x v="3"/>
    <n v="5088"/>
    <s v="TA-25-620263"/>
    <s v="FO-25-920363"/>
    <d v="2025-06-09T00:00:00"/>
    <d v="2025-06-11T00:00:00"/>
    <d v="2025-06-09T00:00:00"/>
    <d v="2025-06-11T00:00:00"/>
    <d v="2025-06-11T00:00:00"/>
    <s v="ANTIOQUIA"/>
    <s v="BELLO"/>
    <s v="BARRIO  VEREDA LA CHINA ,CORREGIMIENTO SAN FÉLIX BELLO ANT BELLO"/>
    <n v="79806"/>
    <s v="CB CRECIMIENTO - NUEVO"/>
    <s v="APERTURA"/>
    <s v="REDEBAN"/>
    <s v="UNO A UNO"/>
    <s v="UNO A UNO"/>
    <s v="EJECUTADO"/>
    <s v="07-06 SE REALIZA LLAMADA AL CLIENTE, SE HABLA CON LA SR ANGEL FELIPE PACHECO DE LA ROSA  SE VALIDA DIRECCIÓN OK, CANAL OK, DISPONIBILIDAD TOTAL, LLAMAR EL DÍA LA INSTALACIÓN PARA CONFIRMAR VISITA, AVISO EXTERIOR ALTURA APROX 3 METROS; TOMACORRIENTE CERCANO: SI; TIENE CABINA DE SEGURIDAD: SI 11/6/2025 SE REALIZA INSTALACIÓN DE CORRESPONSAL, SE INSTALAN EQUIPOS CON PRUEBAS EXITOSAS, SE CAPACITA Y SE EVALÚA AL CLIENTE, SE INSTALA PUBLICIDAD COMPLETA, CB QUEDA OPERATIVO. USUARIO SOMOS BANCOLOMBIA ACTIVO"/>
    <s v="MARTINEZ TOVAR OSCAR DAVID"/>
    <s v="F1XZZ080"/>
    <n v="1151653"/>
    <s v="N/A"/>
    <n v="1239600"/>
    <n v="970690"/>
    <s v="40 ROLLOS"/>
    <s v="TIPO I"/>
    <s v="TERRESTRE"/>
    <s v="VISITA_TÉCNICA"/>
    <n v="1"/>
    <n v="0"/>
    <n v="75096.394270399993"/>
    <n v="75096.394270399993"/>
    <n v="75096.394270399993"/>
    <m/>
    <m/>
    <m/>
    <m/>
    <m/>
    <m/>
    <m/>
    <m/>
  </r>
  <r>
    <s v="BOGOTA"/>
    <x v="5"/>
    <x v="5"/>
    <n v="25592"/>
    <s v="TA-25-620265"/>
    <s v="FO-25-920372"/>
    <d v="2025-06-09T00:00:00"/>
    <d v="2025-06-11T00:00:00"/>
    <d v="2025-06-09T00:00:00"/>
    <d v="2025-06-11T00:00:00"/>
    <d v="2025-06-11T00:00:00"/>
    <s v="CUNDINAMARCA"/>
    <s v="QUEBRADANEGRA"/>
    <s v="BARRIO CENTRO QUEBRADANEGRA  1"/>
    <n v="79821"/>
    <s v="CB CRECIMIENTO - NUEVO"/>
    <s v="APERTURA"/>
    <s v="REDEBAN"/>
    <s v="UNO A UNO"/>
    <s v="UNO A UNO"/>
    <s v="EJECUTADO"/>
    <s v="07-06 SE REALIZA LLAMADA AL CLIENTE, SE HABLA CON LA SRA MARY ELYDA VARGAS BELTRAN SE VALIDA DIRECCIÓN OK, CANAL OK, DISPONIBILIDAD TOTAL, LLAMAR EL DÍA LA INSTALACIÓN PARA CONFIRMAR VISITA, AVISO EXTERIOR ALTURA APROX 3 METROS; TOMACORRIENTE CERCANO: SI; TIENE CABINA DE SEGURIDAD: NO 11/6/2025 SE REALIZA INSTALACIÓN DE CORRESPONSAL, SE INSTALAN EQUIPOS CON PRUEBAS EXITOSAS, SE CAPACITA Y SE EVALÚA AL CLIENTE, SE INSTALA PUBLICIDAD COMPLETA, CB QUEDA OPERATIVO. USUARIO SOMOS BANCOLOMBIA ACTIVO"/>
    <s v="LOZADA ROJAS CHRISTIAN ANDRES"/>
    <s v="F1XZZ081"/>
    <n v="1062070"/>
    <n v="1072643"/>
    <n v="1238879"/>
    <s v="N/A"/>
    <s v="40 ROLLOS"/>
    <s v="TIPO III"/>
    <s v="TERRESTRE"/>
    <s v="VISITA_TÉCNICA"/>
    <n v="1"/>
    <n v="0"/>
    <n v="275728.78077800001"/>
    <n v="196536.5258152"/>
    <n v="275728.78077800001"/>
    <m/>
    <m/>
    <m/>
    <m/>
    <m/>
    <m/>
    <m/>
    <m/>
  </r>
  <r>
    <s v="VILLAVICENCIO"/>
    <x v="2"/>
    <x v="2"/>
    <n v="50313"/>
    <s v="TA-25-620266"/>
    <s v="FO-25-920374"/>
    <d v="2025-06-09T00:00:00"/>
    <d v="2025-06-11T00:00:00"/>
    <d v="2025-06-09T00:00:00"/>
    <d v="2025-06-10T00:00:00"/>
    <d v="2025-06-10T00:00:00"/>
    <s v="META"/>
    <s v="GRANADA"/>
    <s v="BARRIO BELEN GRANADA 8"/>
    <n v="79773"/>
    <s v="CB CRECIMIENTO - NUEVO"/>
    <s v="APERTURA"/>
    <s v="REDEBAN"/>
    <s v="UNO A UNO"/>
    <s v="UNO A UNO"/>
    <s v="EJECUTADO"/>
    <s v="06-06 SE REALIZA LLAMADA AL CLIENTE, SE HABLA CON LA SR HERNAN DARIO BONILLA GIL SE VALIDA DIRECCIÓN OK, CANAL OK, DISPONIBILIDAD TOTAL, LLAMAR EL DÍA LA INSTALACIÓN PARA CONFIRMAR VISITA, AVISO EXTERIOR ALTURA APROX 10 METROS; TOMACORRIENTE CERCANO: SI; TIENE CABINA DE SEGURIDAD: NO - EL MODEM ESTA A 5 MT NO SABE SI EL MODEM TIENEN PUERTOS DISPONIBLES  10/6/2025SE REALIZA INSTALACIÓN DE CORRESPONSAL, SE INSTALAN EQUIPOS CON PRUEBAS EXITOSAS, SE CAPACITA Y SE EVALÚA AL CLIENTE, SE INSTALA PUBLICIDAD COMPLETA, CB QUEDA OPERATIVO. USUARIO SOMOS BANCOLOMBIA ACTIVO "/>
    <s v="PEDREROS CONTRERAS MICHAEL STEVENS"/>
    <s v="F1XZZ082"/>
    <n v="878836"/>
    <s v="N/A"/>
    <n v="1239628"/>
    <s v="N/A"/>
    <s v="40 ROLLOS"/>
    <s v="TIPO II"/>
    <s v="TERRESTRE"/>
    <s v="VISITA_TÉCNICA"/>
    <n v="1"/>
    <n v="0"/>
    <n v="163813.69572160003"/>
    <n v="140395.6348884"/>
    <n v="163813.69572160003"/>
    <m/>
    <m/>
    <m/>
    <m/>
    <m/>
    <m/>
    <m/>
    <m/>
  </r>
  <r>
    <s v="MONTERIA"/>
    <x v="4"/>
    <x v="4"/>
    <n v="23807"/>
    <s v="TA-25-620267"/>
    <s v="FO-25-920377"/>
    <d v="2025-06-09T00:00:00"/>
    <d v="2025-06-11T00:00:00"/>
    <d v="2025-06-09T00:00:00"/>
    <d v="2025-06-10T00:00:00"/>
    <d v="2025-06-10T00:00:00"/>
    <s v="CORDOBA"/>
    <s v="TIERRALTA"/>
    <s v="BARRIO CENTRO TIERRALTA 14"/>
    <n v="79796"/>
    <s v="CB CRECIMIENTO - NUEVO"/>
    <s v="APERTURA"/>
    <s v="REDEBAN"/>
    <s v="UNO A UNO"/>
    <s v="UNO A UNO"/>
    <s v="EJECUTADO"/>
    <s v="9-06 SE REALIZA LLAMADA AL CLIENTE, SE HABLA CON EL SR FRANCISCO JAVIER NAVARRO OVIEDO SE VALIDA DIRECCIÓN OK, CANAL OK, DISPONIBILIDAD TOTAL, LLAMAR EL DÍA LA INSTALACIÓN PARA CONFIRMAR VISITA, AVISO EXTERIOR ALTURA APROX 4 METROS; TOMACORRIENTE CERCANO: SI; TIENE CABINA DE SEGURIDAD: SI 10/6/2025 SE REALIZA INSTALACIÓN DE CORRESPONSAL, SE INSTALAN EQUIPOS CON PRUEBAS EXITOSAS, SE CAPACITA Y SE EVALÚA AL CLIENTE, SE INSTALA PUBLICIDAD COMPLETA, CB QUEDA OPERATIVO. USUARIO SOMOS BANCOLOMBIA ACTIVO"/>
    <s v="COGOLLO ROSSO CAMILO ANDRES"/>
    <s v="F1XZZ083"/>
    <n v="1015037"/>
    <s v="N/A"/>
    <n v="903100"/>
    <s v="N/A"/>
    <s v="40 ROLLOS"/>
    <s v="TIPO III"/>
    <s v="TERRESTRE"/>
    <s v="VISITA_TÉCNICA"/>
    <n v="1"/>
    <n v="0"/>
    <n v="275728.78077800001"/>
    <n v="196536.5258152"/>
    <n v="275728.78077800001"/>
    <m/>
    <m/>
    <m/>
    <m/>
    <m/>
    <m/>
    <m/>
    <m/>
  </r>
  <r>
    <s v="IBAGUE"/>
    <x v="2"/>
    <x v="2"/>
    <n v="73585"/>
    <s v="TA-25-620269"/>
    <s v="FO-25-920379"/>
    <d v="2025-06-09T00:00:00"/>
    <d v="2025-06-11T00:00:00"/>
    <d v="2025-06-09T00:00:00"/>
    <d v="2025-06-10T00:00:00"/>
    <d v="2025-06-10T00:00:00"/>
    <s v="TOLIMA"/>
    <s v="PURIFICACION"/>
    <s v="BARRIO LOS CAMBULOS PURIFICACION  3"/>
    <n v="79784"/>
    <s v="CB CRECIMIENTO - NUEVO"/>
    <s v="APERTURA"/>
    <s v="REDEBAN"/>
    <s v="UNO A UNO"/>
    <s v="UNO A UNO"/>
    <s v="EJECUTADO"/>
    <s v="06-06 SE REALIZA LLAMADA AL CLIENTE, SE HABLA CON LA SRA MERCY DURLEY ANDRADE RODRÍGUEZ L SE VALIDA DIRECCIÓN OK, CANAL OK, DISPONIBILIDAD TOTAL, LLAMAR EL DÍA LA INSTALACIÓN PARA CONFIRMAR VISITA, AVISO EXTERIOR ALTURA APROX 2 METROS; TOMACORRIENTE CERCANO: SI; TIENE CABINA DE SEGURIDAD: NO 10/6/2025SE REALIZA INSTALACIÓN DE CORRESPONSAL, SE INSTALAN EQUIPOS CON PRUEBAS EXITOSAS, SE CAPACITA Y SE EVALÚA AL CLIENTE, SE INSTALA PUBLICIDAD COMPLETA, CB QUEDA OPERATIVO. USUARIO SOMOS BANCOLOMBIA ACTIVO"/>
    <s v="GUTIERREZ  CAMILO ANDRES"/>
    <s v="F1XZZ084"/>
    <n v="959269"/>
    <n v="1051537"/>
    <n v="905666"/>
    <s v="N/A"/>
    <s v="40 ROLLOS"/>
    <s v="TIPO II"/>
    <s v="TERRESTRE"/>
    <s v="VISITA_TÉCNICA"/>
    <n v="1"/>
    <n v="0"/>
    <n v="163813.69572160003"/>
    <n v="140395.6348884"/>
    <n v="163813.69572160003"/>
    <m/>
    <m/>
    <m/>
    <m/>
    <m/>
    <m/>
    <m/>
    <m/>
  </r>
  <r>
    <s v="VILLAVICENCIO"/>
    <x v="2"/>
    <x v="2"/>
    <n v="95025"/>
    <s v="TA-25-620270"/>
    <s v="FO-25-920383"/>
    <d v="2025-06-09T00:00:00"/>
    <d v="2025-06-11T00:00:00"/>
    <d v="2025-06-09T00:00:00"/>
    <d v="2025-06-11T00:00:00"/>
    <d v="2025-06-11T00:00:00"/>
    <s v="GUAVIARE"/>
    <s v="EL RETORNO"/>
    <s v="BARRIO BARRIO QUINDIO EL RETORNO"/>
    <n v="79772"/>
    <s v="CB CRECIMIENTO - NUEVO"/>
    <s v="APERTURA"/>
    <s v="REDEBAN"/>
    <s v="UNO A UNO"/>
    <s v="UNO A UNO"/>
    <s v="EJECUTADO"/>
    <s v="06-06 SE REALIZA LLAMADA AL CLIENTE, SE HABLA CON LA SRA ANBAR JARETHSY BUENO SANMARTIN SE VALIDA DIRECCIÓN OK, CANAL OK, DISPONIBILIDAD TOTAL, LLAMAR EL DÍA LA INSTALACIÓN PARA CONFIRMAR VISITA, AVISO EXTERIOR ALTURA APROX 2.50  METROS; TOMACORRIENTE CERCANO: SI; TIENE CABINA DE SEGURIDAD: NO -EL MODEM ESTA A 5 MT  11/6/2025 SE REALIZA INSTALACIÓN DE CORRESPONSAL, SE INSTALAN EQUIPOS CON PRUEBAS EXITOSAS, SE CAPACITA Y SE EVALÚA AL CLIENTE, SE INSTALA PUBLICIDAD COMPLETA, CB QUEDA OPERATIVO. USUARIO SOMOS BANCOLOMBIA ACTIVO"/>
    <s v="PEDREROS CONTRERAS MICHAEL STEVENS"/>
    <s v="F1XZZ085"/>
    <n v="1121199"/>
    <s v="N/A"/>
    <n v="997859"/>
    <s v="N/A"/>
    <s v="40 ROLLOS"/>
    <s v="TIPO IV"/>
    <s v="TERRESTRE"/>
    <s v="VISITA_TÉCNICA"/>
    <n v="1"/>
    <n v="0"/>
    <n v="504832.64687880001"/>
    <n v="196536.5258152"/>
    <n v="504832.64687880001"/>
    <m/>
    <m/>
    <m/>
    <m/>
    <m/>
    <m/>
    <m/>
    <m/>
  </r>
  <r>
    <s v="MONTERIA"/>
    <x v="4"/>
    <x v="4"/>
    <n v="23580"/>
    <s v="TA-25-620278"/>
    <s v="FO-25-920387"/>
    <d v="2025-06-09T00:00:00"/>
    <d v="2025-06-11T00:00:00"/>
    <d v="2025-06-09T00:00:00"/>
    <d v="2025-06-11T00:00:00"/>
    <d v="2025-06-11T00:00:00"/>
    <s v="CORDOBA"/>
    <s v="PUERTO LIBERTADOR"/>
    <s v="BARRIO CAMILO JIMENEZ PUERTO LIBERTADOR"/>
    <n v="79782"/>
    <s v="CB CRECIMIENTO - NUEVO"/>
    <s v="APERTURA"/>
    <s v="REDEBAN"/>
    <s v="UNO A UNO"/>
    <s v="UNO A UNO"/>
    <s v="EJECUTADO"/>
    <s v="9-06 SE REALIZA LLAMADA AL CLIENTE, SE HABLA CON LA SRA FRANCISCA SUSANA CAUSIL BUSTAMANTE, SE VALIDA DIRECCIÓN OK, CANAL OK, DISPONIBILIDAD TOTAL, LLAMAR EL DÍA LA INSTALACIÓN PARA CONFIRMAR VISITA, AVISO EXTERIOR ALTURA APROX DONDE EL TECNICO LO VEA CONVENIENTE; TOMACORRIENTE CERCANO: SI; TIENE CABINA DE SEGURIDAD: SI 11/6/2025 SE REALIZA INSTALACIÓN DE CORRESPONSAL, SE INSTALAN EQUIPOS CON PRUEBAS EXITOSAS, SE CAPACITA Y SE EVALÚA AL CLIENTE, SE INSTALA PUBLICIDAD COMPLETA, CB QUEDA OPERATIVO. USUARIO SOMOS BANCOLOMBIA ACTIVO"/>
    <s v="GONZALEZ FERRER JESUS ALEXANDER"/>
    <s v="F1XZZ086"/>
    <n v="772501"/>
    <s v="N/A"/>
    <n v="1218001"/>
    <s v="N/A"/>
    <s v="40 ROLLOS"/>
    <s v="TIPO IV"/>
    <s v="TERRESTRE"/>
    <s v="VISITA_TÉCNICA"/>
    <n v="1"/>
    <n v="0"/>
    <n v="504832.64687880001"/>
    <n v="196536.5258152"/>
    <n v="504832.64687880001"/>
    <m/>
    <m/>
    <m/>
    <m/>
    <m/>
    <m/>
    <m/>
    <m/>
  </r>
  <r>
    <s v="MONTERIA"/>
    <x v="4"/>
    <x v="4"/>
    <n v="5250"/>
    <s v="TA-25-620279"/>
    <s v="FO-25-920390"/>
    <d v="2025-06-09T00:00:00"/>
    <d v="2025-06-11T00:00:00"/>
    <d v="2025-06-09T00:00:00"/>
    <d v="2025-06-13T00:00:00"/>
    <d v="2025-06-13T00:00:00"/>
    <s v="ANTIOQUIA"/>
    <s v="EL BAGRE"/>
    <s v="BARRIO PORTUGAL EL BAGRE"/>
    <n v="79771"/>
    <s v="CB CRECIMIENTO - NUEVO"/>
    <s v="APERTURA"/>
    <s v="REDEBAN"/>
    <s v="UNO A UNO"/>
    <s v="UNO A UNO"/>
    <s v="EJECUTADO"/>
    <s v="09-06 SE REALIZA LLAMADA AL CLIENTE, SE HABLA CON LA SRA MARTHA UDIELY RAMIREZ BUSTAMANTE SE VALIDA DIRECCIÓN OK, CANAL OK, DISPONIBILIDAD TOTAL, LLAMAR EL DÍA LA INSTALACIÓN PARA CONFIRMAR VISITA, AVISO EXTERIOR ALTURA APROX 4 METROS; TOMACORRIENTE CERCANO: SI; TIENE CABINA DE SEGURIDAD: NO - COMUNICACIÓ POR WPP 10-06 SE ESTABLE COMUNICACIÓN CON LA SEÑORA MARTHA RAMÍREZ, A LA CUAL SE LE INFORMA QUE POR CALAMIDAD FAMILIAR NO SE PUEDE ATENDER LA INTENCIÓN EL DÍA DE HOY, SE REPROGRAMA PARA EL 12 EN EL TRANSCURSO DEL DÍA 12-06 BUEN DÍA. EN COMUNICACIÓN CON LA SRA MARTHA RODRÍGUEZ INDICA QUE VA A ESTAR EN UNA VISITA MEDICA EL DÍA DE HOY Y NO PUEDE ATENDER LA VISITA, SOLICITA SE LE REPROGRAME PARA EL DÍA DE MAÑANA 13-06 13/6/2025 SE REALIZA INSTALACIÓN DE CORRESPONSAL, SE INSTALAN EQUIPOS CON PRUEBAS EXITOSAS, SE CAPACITA Y SE EVALÚA AL CLIENTE, SE INSTALA PUBLICIDAD COMPLETA, CB QUEDA OPERATIVO. SE CAPACITA CON PÁGINA DE PRUEBA YA QUE EL CB CAMBIO DE CORREO Y NO SE PUDO HACER RESTABLECIMIENTO DE CLAVE EN LA PÁGINA."/>
    <s v="COGOLLO VERTEL EDER LUIS"/>
    <s v="F1XZZ087"/>
    <n v="959444"/>
    <s v="N/A"/>
    <n v="903895"/>
    <s v="N/A"/>
    <s v="40 ROLLOS"/>
    <s v="TIPO IV"/>
    <s v="TERRESTRE"/>
    <s v="VISITA_TÉCNICA"/>
    <n v="1"/>
    <n v="0"/>
    <n v="504832.64687880001"/>
    <n v="196536.5258152"/>
    <n v="504832.64687880001"/>
    <m/>
    <m/>
    <m/>
    <m/>
    <m/>
    <m/>
    <m/>
    <m/>
  </r>
  <r>
    <s v="MEDELLIN"/>
    <x v="3"/>
    <x v="3"/>
    <n v="27495"/>
    <s v="TA-25-620280"/>
    <s v="FO-25-920395"/>
    <d v="2025-06-09T00:00:00"/>
    <d v="2025-06-11T00:00:00"/>
    <d v="2025-06-09T00:00:00"/>
    <d v="2025-06-13T00:00:00"/>
    <d v="2025-06-13T00:00:00"/>
    <s v="CHOCO"/>
    <s v="NUQUI"/>
    <s v="BARRIO LOS TERMALES NUQUI CHOCO NUQUI"/>
    <n v="79818"/>
    <s v="CB CRECIMIENTO - NUEVO"/>
    <s v="APERTURA"/>
    <s v="REDEBAN"/>
    <s v="UNO A UNO"/>
    <s v="UNO A UNO"/>
    <s v="EJECUTADO"/>
    <s v="09-06 SE REALIZA LLAMADA AL CLIENTE, SE HABLA CON LA SRA HONISNAIROYIS CORDOBA DIAZ SE VALIDA DIRECCIÓN OK, CANAL OK, DISPONIBILIDAD TOTAL, LLAMAR EL DÍA LA INSTALACIÓN PARA CONFIRMAR VISITA, AVISO EXTERIOR ALTURA APROX 8 METROS; TOMACORRIENTE CERCANO: SI; TIENE CABINA DE SEGURIDAD: NO - COMUNICACIÓN POR WPP 12-06 SE PRESENTO NOVEDAD CON LA PUBLICIDAD ENVIA POR SATENA, AUN NO HA LLEGO A NUQUI. SE REALIZA LLAMADA AL USUARIO Y SE PROGRAMA VISITA PARA EL DIA SIGUIENTE 13/6/2025 SE REALIZA INSTALACIÓN DE CORRESPONSAL, SE INSTALAN EQUIPOS CON PRUEBAS EXITOSAS, SE CAPACITA Y SE EVALÚA AL CLIENTE, SE INSTALA PUBLICIDAD COMPLETA, CB QUEDA OPERATIVO. USUARIO SOMOS BANCOLOMBIA ACTIVO"/>
    <s v="MARTINEZ TOVAR OSCAR DAVID"/>
    <s v="F1XZZ088"/>
    <n v="1169935"/>
    <s v="N/A"/>
    <n v="1238921"/>
    <s v="N/A"/>
    <s v="40 ROLLOS"/>
    <s v="TIPO IV ESPECIAL"/>
    <s v="AEREO"/>
    <s v="VISITA_TÉCNICA"/>
    <n v="1"/>
    <n v="0"/>
    <n v="988462.96268840006"/>
    <n v="196536.5258152"/>
    <n v="988462.96268840006"/>
    <m/>
    <m/>
    <m/>
    <m/>
    <m/>
    <m/>
    <m/>
    <m/>
  </r>
  <r>
    <s v="CALI"/>
    <x v="0"/>
    <x v="0"/>
    <n v="19807"/>
    <s v="TA-25-620287"/>
    <s v="FO-25-920400"/>
    <d v="2025-06-09T00:00:00"/>
    <d v="2025-06-11T00:00:00"/>
    <d v="2025-06-09T00:00:00"/>
    <d v="2025-06-11T00:00:00"/>
    <d v="2025-06-11T00:00:00"/>
    <s v="CAUCA"/>
    <s v="TIMBIO"/>
    <s v="BARRIO PANAMERICANO TIMBIO"/>
    <n v="79797"/>
    <s v="CB CRECIMIENTO - NUEVO"/>
    <s v="APERTURA"/>
    <s v="REDEBAN"/>
    <s v="UNO A UNO"/>
    <s v="UNO A UNO"/>
    <s v="EJECUTADO"/>
    <s v="9-06 SE REALIZA LLAMADA AL CLIENTE, SE HABLA CON LA SRA LUR BETTY MUÑOZ MEJIA, SE VALIDA DIRECCIÓN OK, CANAL OK, DISPONIBILIDAD TOTAL, LLAMAR EL DÍA LA INSTALACIÓN PARA CONFIRMAR VISITA, AVISO EXTERIOR ALTURA APROX DONDE EL TECNICO LO VEA CONVENIENTE; TOMACORRIENTE CERCANO: SI; TIENE CABINA DE SEGURIDAD: SI 11-06 SE REALIZA INSTALACIÓN DE CORRESPONSAL, SE INSTALAN EQUIPOS CON PRUEBAS EXITOSAS, SE CAPACITA Y SE EVALÚA AL CLIENTE, SE INSTALA PUBLICIDAD COMPLETA, CB QUEDA OPERATIVO. USUARIO SOMOS BANCOLOMBIA ACTIVO"/>
    <s v="GIMBUEL LASSO LUIS GERMAN"/>
    <s v="F1XZZ089"/>
    <n v="793357"/>
    <s v="N/A"/>
    <n v="1145199"/>
    <s v="N/A"/>
    <s v="40 ROLLOS"/>
    <s v="TIPO III"/>
    <s v="TERRESTRE"/>
    <s v="VISITA_TÉCNICA"/>
    <n v="1"/>
    <n v="0"/>
    <n v="275728.78077800001"/>
    <n v="196536.5258152"/>
    <n v="275728.78077800001"/>
    <m/>
    <m/>
    <m/>
    <m/>
    <m/>
    <m/>
    <m/>
    <m/>
  </r>
  <r>
    <s v="BOGOTA"/>
    <x v="5"/>
    <x v="5"/>
    <n v="11001"/>
    <s v="TA-25-620289"/>
    <s v="FO-25-920406"/>
    <d v="2025-06-09T00:00:00"/>
    <d v="2025-06-11T00:00:00"/>
    <d v="2025-06-09T00:00:00"/>
    <d v="2025-06-11T00:00:00"/>
    <d v="2025-06-11T00:00:00"/>
    <s v="CUNDINAMARCA"/>
    <s v="BOGOTA"/>
    <s v="BARRIO LAS MARGARITAS BOGOTA  4"/>
    <n v="79749"/>
    <s v="CB CRECIMIENTO - NUEVO"/>
    <s v="APERTURA"/>
    <s v="REDEBAN"/>
    <s v="UNO A UNO"/>
    <s v="UNO A UNO"/>
    <s v="EJECUTADO"/>
    <s v="07-06 SE REALIZA LLAMADA AL CLIENTE, SE HABLA CON LA SR LEONARDO SORIANO GALEANO SE VALIDA DIRECCIÓN OK, CANAL OK, DISPONIBILIDAD TOTAL, LLAMAR EL DÍA LA INSTALACIÓN PARA CONFIRMAR VISITA, AVISO EXTERIOR ALTURA: NO INDICA ALTURA; TOMACORRIENTE CERCANO: SI; TIENE CABINA DE SEGURIDAD: NO - EL MODEM ESTA A 10 MT  11/6/2025 SE REALIZA INSTALACIÓN DE CORRESPONSAL, SE INSTALAN EQUIPOS CON PRUEBAS EXITOSAS, SE CAPACITA Y SE EVALÚA AL CLIENTE, SE INSTALA PUBLICIDAD COMPLETA, CB QUEDA OPERATIVO. USUARIO SOMOS BANCOLOMBIA ACTIVO. SE INSTALAN 18 MT DE CABLE UTP"/>
    <s v="GOMEZ VEGA DAVID SNEYDER"/>
    <s v="F1XZZ090"/>
    <n v="1235210"/>
    <s v="N/A"/>
    <s v="1238697-241587317561324755886660"/>
    <s v="N/A"/>
    <s v="40 ROLLOS"/>
    <s v="TIPO I"/>
    <s v="TERRESTRE"/>
    <s v="VISITA_TÉCNICA"/>
    <n v="1"/>
    <n v="0"/>
    <n v="75096.394270399993"/>
    <n v="75096.394270399993"/>
    <n v="75096.394270399993"/>
    <m/>
    <m/>
    <m/>
    <m/>
    <m/>
    <m/>
    <m/>
    <m/>
  </r>
  <r>
    <s v="CALI"/>
    <x v="0"/>
    <x v="0"/>
    <n v="19548"/>
    <s v="TA-25-620293"/>
    <s v="FO-25-920418"/>
    <d v="2025-06-09T00:00:00"/>
    <d v="2025-06-11T00:00:00"/>
    <d v="2025-06-09T00:00:00"/>
    <d v="2025-06-10T00:00:00"/>
    <d v="2025-06-10T00:00:00"/>
    <s v="CAUCA"/>
    <s v="PIENDAMO"/>
    <s v="BARRIO TERMINAL PIENDAMÓ"/>
    <n v="79825"/>
    <s v="CB CRECIMIENTO - NUEVO"/>
    <s v="APERTURA"/>
    <s v="REDEBAN"/>
    <s v="UNO A UNO"/>
    <s v="UNO A UNO"/>
    <s v="EJECUTADO"/>
    <s v="09-06 SE REALIZA LLAMADA AL CLIENTE, SE HABLA CON LA SRA ANGELICA MARITZA CAICEDO GUERRERO SE VALIDA DIRECCIÓN OK, CANAL OK, DISPONIBILIDAD TOTAL, LLAMAR EL DÍA LA INSTALACIÓN PARA CONFIRMAR VISITA, AVISO EXTERIOR ALTURA APROX 2 METROS; TOMACORRIENTE CERCANO: SI; TIENE CABINA DE SEGURIDAD: NO - COMUNICACIÓ POR WPP 10-06 SE REALIZA INSTALACIÓN DE CORRESPONSAL, SE INSTALAN EQUIPOS CON PRUEBAS EXITOSAS, SE CAPACITA Y SE EVALÚA AL CLIENTE, SE INSTALA PUBLICIDAD COMPLETA, CB QUEDA OPERATIVO. USUARIO SOMOS BANCOLOMBIA ACTIVO"/>
    <s v="PAREDES CASTILLO DIEGO"/>
    <s v="F1XZZ091"/>
    <n v="981335"/>
    <s v="N/A"/>
    <n v="932482"/>
    <s v="N/A"/>
    <s v="40 ROLLOS"/>
    <s v="TIPO III"/>
    <s v="TERRESTRE"/>
    <s v="VISITA_TÉCNICA"/>
    <n v="1"/>
    <n v="0"/>
    <n v="275728.78077800001"/>
    <n v="196536.5258152"/>
    <n v="275728.78077800001"/>
    <m/>
    <m/>
    <m/>
    <m/>
    <m/>
    <m/>
    <m/>
    <m/>
  </r>
  <r>
    <s v="MONTERIA"/>
    <x v="4"/>
    <x v="4"/>
    <n v="23162"/>
    <s v="TA-25-620294"/>
    <s v="FO-25-920423"/>
    <d v="2025-06-09T00:00:00"/>
    <d v="2025-06-11T00:00:00"/>
    <d v="2025-06-09T00:00:00"/>
    <d v="2025-06-10T00:00:00"/>
    <d v="2025-06-10T00:00:00"/>
    <s v="CORDOBA"/>
    <s v="CERETE"/>
    <s v="BARRIO SAN FRANCISCO CERETE"/>
    <n v="79762"/>
    <s v="CB CRECIMIENTO - NUEVO"/>
    <s v="APERTURA"/>
    <s v="REDEBAN"/>
    <s v="UNO A UNO"/>
    <s v="UNO A UNO"/>
    <s v="EJECUTADO"/>
    <s v="9-06 SE REALIZA LLAMADA AL CLIENTE, SE HABLA CON LA SRA LUCY MARIA PEREZ PETRO, SE VALIDA DIRECCIÓN OK, CANAL OK, DISPONIBILIDAD TOTAL, LLAMAR EL DÍA LA INSTALACIÓN PARA CONFIRMAR VISITA, AVISO EXTERIOR ALTURA APROX DONDE EL TECNICO LO VEA CONVENIENTE; TOMACORRIENTE CERCANO: SI; TIENE CABINA DE SEGURIDAD: SI -MODEM A 6 METROS  10/6/2025 SE REALIZA INSTALACIÓN DE CORRESPONSAL, SE INSTALAN EQUIPOS CON PRUEBAS EXITOSAS, SE CAPACITA Y SE EVALÚA AL CLIENTE, SE INSTALA PUBLICIDAD COMPLETA, CB QUEDA OPERATIVO. USUARIO SOMOS BANCOLOMBIA ACTIVO"/>
    <s v="GONZALEZ FERRER JESUS ALEXANDER"/>
    <s v="F1XZZ092"/>
    <n v="852118"/>
    <s v="N/A"/>
    <n v="913132"/>
    <s v="N/A"/>
    <s v="40 ROLLOS"/>
    <s v="TIPO I"/>
    <s v="TERRESTRE"/>
    <s v="VISITA_TÉCNICA"/>
    <n v="1"/>
    <n v="0"/>
    <n v="75096.394270399993"/>
    <n v="75096.394270399993"/>
    <n v="75096.394270399993"/>
    <m/>
    <m/>
    <m/>
    <m/>
    <m/>
    <m/>
    <m/>
    <m/>
  </r>
  <r>
    <s v="NEIVA"/>
    <x v="2"/>
    <x v="2"/>
    <n v="41001"/>
    <s v="TA-25-620296"/>
    <s v="FO-25-920431"/>
    <d v="2025-06-09T00:00:00"/>
    <d v="2025-06-11T00:00:00"/>
    <d v="2025-06-09T00:00:00"/>
    <d v="2025-06-10T00:00:00"/>
    <d v="2025-06-10T00:00:00"/>
    <s v="HUILA"/>
    <s v="NEIVA"/>
    <s v="BARRIO ALTOS DEL LIMONAR NEIVA"/>
    <n v="79811"/>
    <s v="CB CRECIMIENTO - NUEVO"/>
    <s v="APERTURA"/>
    <s v="REDEBAN"/>
    <s v="UNO A UNO"/>
    <s v="UNO A UNO"/>
    <s v="EJECUTADO"/>
    <s v="06-06 SE REALIZA LLAMADA AL CLIENTE, SE HABLA CON LA SR JHONATHAN JULIAN URREA LOPEZ  SE VALIDA DIRECCIÓN OK, CANAL OK, DISPONIBILIDAD TOTAL, LLAMAR EL DÍA LA INSTALACIÓN PARA CONFIRMAR VISITA, AVISO EXTERIOR ALTURA APROX 2 METROS; TOMACORRIENTE CERCANO: SI; TIENE CABINA DE SEGURIDAD: NO 10-06 SE REALIZA INSTALACIÓN DE CORRESPONSAL, SE INSTALAN EQUIPOS CON PRUEBAS EXITOSAS, SE CAPACITA Y SE EVALÚA AL CLIENTE, SE INSTALA PUBLICIDAD COMPLETA, CB QUEDA OPERATIVO. USUARIO SOMOS BANCOLOMBIA ACTIVO"/>
    <s v="DIAZ VARGAS JONATHAN MIGUEL"/>
    <s v="F1XZZ093"/>
    <n v="1104587"/>
    <s v="N/A"/>
    <n v="940776"/>
    <s v="N/A"/>
    <s v="40 ROLLOS"/>
    <s v="TIPO I"/>
    <s v="TERRESTRE"/>
    <s v="VISITA_TÉCNICA"/>
    <n v="1"/>
    <n v="0"/>
    <n v="75096.394270399993"/>
    <n v="75096.394270399993"/>
    <n v="75096.394270399993"/>
    <m/>
    <m/>
    <m/>
    <m/>
    <m/>
    <m/>
    <m/>
    <m/>
  </r>
  <r>
    <s v="IBAGUE"/>
    <x v="2"/>
    <x v="2"/>
    <n v="73443"/>
    <s v="TA-25-620299"/>
    <s v="FO-25-920439"/>
    <d v="2025-06-09T00:00:00"/>
    <d v="2025-06-11T00:00:00"/>
    <d v="2025-06-09T00:00:00"/>
    <d v="2025-06-11T00:00:00"/>
    <d v="2025-06-11T00:00:00"/>
    <s v="TOLIMA"/>
    <s v="MARIQUITA"/>
    <s v="BARRIO CENTRO SAN SEBASTIAN DE MARIQUITA 8"/>
    <n v="79778"/>
    <s v="CB CRECIMIENTO - NUEVO"/>
    <s v="APERTURA"/>
    <s v="REDEBAN"/>
    <s v="UNO A UNO"/>
    <s v="UNO A UNO"/>
    <s v="EJECUTADO"/>
    <s v="06-06 SE REALIZA LLAMADA AL CLIENTE, SE HABLA CON LA SRA YUDY ALEXANDRA ROMERO CASTILLO  SE VALIDA DIRECCIÓN OK, CANAL OK, DISPONIBILIDAD TOTAL, LLAMAR EL DÍA LA INSTALACIÓN PARA CONFIRMAR VISITA, AVISO EXTERIOR ALTURA APROX 2.20 METROS; TOMACORRIENTE CERCANO: SI; TIENE CABINA DE SEGURIDAD: SI  - COMUNICACIÓN POR WPP 11/6/2025 SE REALIZA INSTALACIÓN DE CORRESPONSAL, SE INSTALAN EQUIPOS CON PRUEBAS EXITOSAS, SE CAPACITA Y SE EVALÚA AL CLIENTE, SE INSTALA PUBLICIDAD COMPLETA, CB QUEDA OPERATIVO. USUARIO SOMOS BANCOLOMBIA ACTIVO"/>
    <s v="VARGAS HERRERA JHON JAIRO"/>
    <s v="F1XZZ094"/>
    <n v="931917"/>
    <s v="N/A"/>
    <n v="905686"/>
    <s v="N/A"/>
    <s v="40 ROLLOS"/>
    <s v="TIPO III"/>
    <s v="TERRESTRE"/>
    <s v="VISITA_TÉCNICA"/>
    <n v="1"/>
    <n v="0"/>
    <n v="275728.78077800001"/>
    <n v="196536.5258152"/>
    <n v="275728.78077800001"/>
    <m/>
    <m/>
    <m/>
    <m/>
    <m/>
    <m/>
    <m/>
    <m/>
  </r>
  <r>
    <s v="VALLEDUPAR"/>
    <x v="4"/>
    <x v="4"/>
    <n v="20001"/>
    <s v="TA-25-620300"/>
    <s v="FO-25-920444"/>
    <d v="2025-06-09T00:00:00"/>
    <d v="2025-06-11T00:00:00"/>
    <d v="2025-06-09T00:00:00"/>
    <d v="2025-06-10T00:00:00"/>
    <d v="2025-06-10T00:00:00"/>
    <s v="CESAR"/>
    <s v="VALLEDUPAR"/>
    <s v="BARRIO VALLE MEZA VALLEDUPAR 1"/>
    <n v="79803"/>
    <s v="CB CRECIMIENTO - NUEVO"/>
    <s v="APERTURA"/>
    <s v="REDEBAN"/>
    <s v="UNO A UNO"/>
    <s v="UNO A UNO"/>
    <s v="EJECUTADO"/>
    <s v="09-06 SE REALIZA LLAMADA AL CLIENTE, SE HABLA CON LA SR CAMILO ANDRES PERALTA CANO  SE VALIDA DIRECCIÓN OK, CANAL OK, DISPONIBILIDAD TOTAL, LLAMAR EL DÍA LA INSTALACIÓN PARA CONFIRMAR VISITA, AVISO EXTERIOR ALTURA APROX 2 METROS; TOMACORRIENTE CERCANO: SI; TIENE CABINA DE SEGURIDAD: NO - COMUNICACIÓN POR WPP 10-06 SE REALIZA INSTALACIÓN DE CORRESPONSAL, SE INSTALAN EQUIPOS CON PRUEBAS EXITOSAS, SE CAPACITA Y SE EVALÚA AL CLIENTE, SE INSTALA PUBLICIDAD COMPLETA, CB QUEDA OPERATIVO. USUARIO SOMOS BANCOLOMBIA ACTIVO"/>
    <s v="MAESTRE MENGUAL EDGAR ENRIQUE"/>
    <s v="F1XZZ095"/>
    <n v="1235331"/>
    <s v="N/A"/>
    <s v="1139756-241597317561324755901219"/>
    <s v="N/A"/>
    <s v="40 ROLLOS"/>
    <s v="TIPO I"/>
    <s v="TERRESTRE"/>
    <s v="VISITA_TÉCNICA"/>
    <n v="1"/>
    <n v="0"/>
    <n v="75096.394270399993"/>
    <n v="75096.394270399993"/>
    <n v="75096.394270399993"/>
    <m/>
    <m/>
    <m/>
    <m/>
    <m/>
    <m/>
    <m/>
    <m/>
  </r>
  <r>
    <s v="MONTERIA"/>
    <x v="4"/>
    <x v="4"/>
    <n v="5154"/>
    <s v="TA-25-620301"/>
    <s v="FO-25-920454"/>
    <d v="2025-06-09T00:00:00"/>
    <d v="2025-06-11T00:00:00"/>
    <d v="2025-06-09T00:00:00"/>
    <d v="2025-06-11T00:00:00"/>
    <d v="2025-06-11T00:00:00"/>
    <s v="ANTIOQUIA"/>
    <s v="CAUCASIA"/>
    <s v="BARRIO AV EL PAJONA - PALACIO MUN CAUCASIA "/>
    <n v="79761"/>
    <s v="CB CRECIMIENTO - NUEVO"/>
    <s v="APERTURA"/>
    <s v="REDEBAN"/>
    <s v="UNO A UNO"/>
    <s v="UNO A UNO"/>
    <s v="EJECUTADO"/>
    <s v="09-06 SE REALIZA LLAMADA AL CLIENTE, SE HABLA CON LA SRA EVA DEL CARMEN RODRIGUEZ ARROYO SE VALIDA DIRECCIÓN OK, CANAL OK, DISPONIBILIDAD TOTAL, LLAMAR EL DÍA LA INSTALACIÓN PARA CONFIRMAR VISITA, AVISO EXTERIOR ALTURA APROX 2 METROS; TOMACORRIENTE CERCANO: SI; TIENE CABINA DE SEGURIDAD: NO - COMUNICACIÓN POR WPP 11-06 SE REALIZA INSTALACIÓN DE CORRESPONSAL, SE INSTALAN EQUIPOS CON PRUEBAS EXITOSAS, SE CAPACITA Y SE EVALÚA AL CLIENTE, SE INSTALA PUBLICIDAD COMPLETA, CB QUEDA OPERATIVO. USUARIO SOMOS BANCOLOMBIA ACTIVO"/>
    <s v="CASSIANI PEREZ RAUL RAMIRO"/>
    <s v="F1XZZ096"/>
    <n v="1221300"/>
    <s v="1870918-227292"/>
    <s v="913196-241587317561324755886794"/>
    <s v="N/A"/>
    <s v="40 ROLLOS"/>
    <s v="TIPO II"/>
    <s v="TERRESTRE"/>
    <s v="VISITA_TÉCNICA"/>
    <n v="1"/>
    <n v="0"/>
    <n v="163813.69572160003"/>
    <n v="140395.6348884"/>
    <n v="163813.69572160003"/>
    <m/>
    <m/>
    <m/>
    <m/>
    <m/>
    <m/>
    <m/>
    <m/>
  </r>
  <r>
    <s v="CARTAGENA"/>
    <x v="4"/>
    <x v="4"/>
    <n v="13836"/>
    <s v="TA-25-620302"/>
    <s v="FO-25-920457"/>
    <d v="2025-06-09T00:00:00"/>
    <d v="2025-06-11T00:00:00"/>
    <d v="2025-06-09T00:00:00"/>
    <d v="2025-06-10T00:00:00"/>
    <d v="2025-06-10T00:00:00"/>
    <s v="BOLIVAR"/>
    <s v="TURBACO"/>
    <s v="BARRIO URB ASTURIAS TURBACO"/>
    <n v="79801"/>
    <s v="CB CRECIMIENTO - NUEVO"/>
    <s v="APERTURA"/>
    <s v="REDEBAN"/>
    <s v="UNO A UNO"/>
    <s v="UNO A UNO"/>
    <s v="EJECUTADO"/>
    <s v="9-06 SE REALIZA LLAMADA AL CLIENTE, SE HABLA CON EL SR JHON KEVIN GOMEZ TAPIA, SE VALIDA DIRECCIÓN OK, CANAL OK, DISPONIBILIDAD TOTAL, LLAMAR EL DÍA LA INSTALACIÓN PARA CONFIRMAR VISITA, AVISO EXTERIOR ALTURA APROX 3 METROS TOMACORRIENTE CERCANO: SI; TIENE CABINA DE SEGURIDAD: NO LLAMAR A 3174114738 YA QUE EL CLIENTE SE ENCUENTRA LABORANDO  10/6/2025 SE REALIZA INSTALACIÓN DE CORRESPONSAL, SE INSTALAN EQUIPOS CON PRUEBAS EXITOSAS, SE CAPACITA Y SE EVALÚA AL CLIENTE, SE INSTALA PUBLICIDAD COMPLETA, CB QUEDA OPERATIVO. USUARIO SOMOS BANCOLOMBIA ACTIVO"/>
    <s v="MARTINEZ SALGUEDO ANDRES AUGUSTO"/>
    <s v="F1XZZ097"/>
    <n v="756946"/>
    <s v="N/A"/>
    <n v="845934"/>
    <s v="N/A"/>
    <s v="40 ROLLOS"/>
    <s v="TIPO II"/>
    <s v="TERRESTRE"/>
    <s v="VISITA_TÉCNICA"/>
    <n v="1"/>
    <n v="0"/>
    <n v="163813.69572160003"/>
    <n v="140395.6348884"/>
    <n v="163813.69572160003"/>
    <m/>
    <m/>
    <m/>
    <m/>
    <m/>
    <m/>
    <m/>
    <m/>
  </r>
  <r>
    <s v="MEDELLIN"/>
    <x v="3"/>
    <x v="3"/>
    <n v="5656"/>
    <s v="TA-25-620303"/>
    <s v="FO-25-920460"/>
    <d v="2025-06-09T00:00:00"/>
    <d v="2025-06-11T00:00:00"/>
    <d v="2025-06-09T00:00:00"/>
    <d v="2025-06-11T00:00:00"/>
    <d v="2025-06-11T00:00:00"/>
    <s v="ANTIOQUIA"/>
    <s v="SAN JERONIMO"/>
    <s v="BARRIO VEREDA EL LLANO SAN JERONIMO"/>
    <n v="79794"/>
    <s v="CB CRECIMIENTO - NUEVO"/>
    <s v="APERTURA"/>
    <s v="REDEBAN"/>
    <s v="UNO A UNO"/>
    <s v="UNO A UNO"/>
    <s v="EJECUTADO"/>
    <s v="07-06 SE REALIZA LLAMADA AL CLIENTE, SE HABLA CON LA SR JUAN CARLOS VARGAR SE VALIDA DIRECCIÓN OK, CANAL OK, DISPONIBILIDAD TOTAL, LLAMAR EL DÍA LA INSTALACIÓN PARA CONFIRMAR VISITA, AVISO EXTERIOR ALTURA: NO INDICA ALTURA; TOMACORRIENTE CERCANO: SI; TIENE CABINA DE SEGURIDAD: SI 11/6/2025 SE REALIZA INSTALACIÓN DE CORRESPONSAL, SE INSTALAN EQUIPOS CON PRUEBAS EXITOSAS, SE CAPACITA Y SE EVALÚA AL CLIENTE, SE INSTALA PUBLICIDAD COMPLETA, CB QUEDA OPERATIVO. USUARIO SOMOS BANCOLOMBIA ACTIVO"/>
    <s v="ZAPATA LOPEZ EDWARD ASDRUBAL"/>
    <s v="F1XZZ098"/>
    <n v="1221322"/>
    <s v="N/A"/>
    <s v="1238713-243637317561365457309515"/>
    <s v="N/A"/>
    <s v="40 ROLLOS"/>
    <s v="TIPO II"/>
    <s v="TERRESTRE"/>
    <s v="VISITA_TÉCNICA"/>
    <n v="1"/>
    <n v="0"/>
    <n v="163813.69572160003"/>
    <n v="140395.6348884"/>
    <n v="163813.69572160003"/>
    <m/>
    <m/>
    <m/>
    <m/>
    <m/>
    <m/>
    <m/>
    <m/>
  </r>
  <r>
    <s v="CALI"/>
    <x v="0"/>
    <x v="0"/>
    <n v="76001"/>
    <s v="TA-25-620304"/>
    <s v="FO-25-920465"/>
    <d v="2025-06-09T00:00:00"/>
    <d v="2025-06-11T00:00:00"/>
    <d v="2025-06-09T00:00:00"/>
    <d v="2025-06-10T00:00:00"/>
    <d v="2025-06-10T00:00:00"/>
    <s v="VALLE DEL CAUCA"/>
    <s v="CALI"/>
    <s v="BARRIO CENTRO CALI 41"/>
    <n v="79752"/>
    <s v="CB CRECIMIENTO - NUEVO"/>
    <s v="APERTURA"/>
    <s v="REDEBAN"/>
    <s v="UNO A UNO"/>
    <s v="UNO A UNO"/>
    <s v="EJECUTADO"/>
    <s v="9-06 SE REALIZA LLAMADA AL CLIENTE, SE HABLA CON LA SRA YANCELLY LORENA ARISTIZABAL RAMIREZ, SE VALIDA DIRECCIÓN OK, CANAL OK, DISPONIBILIDAD TOTAL, LLAMAR EL DÍA LA INSTALACIÓN PARA CONFIRMAR VISITA, AVISO EXTERIOR ALTURA APROX DONDE EL TECNICO LO VEA CONVENIENTE  TOMACORRIENTE CERCANO: SI; TIENE CABINA DE SEGURIDAD: NO 10/6/2025 SE REALIZA INSTALACIÓN DE CORRESPONSAL, SE INSTALAN EQUIPOS CON PRUEBAS EXITOSAS, SE CAPACITA Y SE EVALÚA AL CLIENTE, SE INSTALA PUBLICIDAD COMPLETA, CB QUEDA OPERATIVO. USUARIO SOMOS BANCOLOMBIA ACTIVO"/>
    <s v="HERRERA MONAR GEOVANNY"/>
    <s v="F1XZZ099"/>
    <n v="992630"/>
    <s v="N/A"/>
    <n v="1144975"/>
    <s v="N/A"/>
    <s v="40 ROLLOS"/>
    <s v="TIPO I"/>
    <s v="TERRESTRE"/>
    <s v="VISITA_TÉCNICA"/>
    <n v="1"/>
    <n v="0"/>
    <n v="75096.394270399993"/>
    <n v="75096.394270399993"/>
    <n v="75096.394270399993"/>
    <m/>
    <m/>
    <m/>
    <m/>
    <m/>
    <m/>
    <m/>
    <m/>
  </r>
  <r>
    <s v="MEDELLIN"/>
    <x v="3"/>
    <x v="3"/>
    <n v="27245"/>
    <s v="TA-25-620305"/>
    <s v="FO-25-920471"/>
    <d v="2025-06-09T00:00:00"/>
    <d v="2025-06-11T00:00:00"/>
    <d v="2025-06-09T00:00:00"/>
    <d v="2025-06-11T00:00:00"/>
    <d v="2025-06-11T00:00:00"/>
    <s v="CHOCO"/>
    <s v="EL CARMEN DE ATRATO"/>
    <s v="BARRIO VDA EL SIETE EL CARMEN DE ATRATO CHOCO EL CARMEN DE ATRAO"/>
    <n v="79776"/>
    <s v="CB CRECIMIENTO - NUEVO"/>
    <s v="APERTURA"/>
    <s v="REDEBAN"/>
    <s v="UNO A UNO"/>
    <s v="UNO A UNO"/>
    <s v="EJECUTADO"/>
    <s v="07-06 SE REALIZA LLAMADA AL CLIENTE, SE HABLA CON LA SRA SARA ISABEL ARIAS ALZATE SE VALIDA DIRECCIÓN OK, CANAL OK, DISPONIBILIDAD TOTAL, LLAMAR EL DÍA LA INSTALACIÓN PARA CONFIRMAR VISITA, AVISO EXTERIOR ALTURA: NO INDICA ALTURA; TOMACORRIENTE CERCANO: SI; TIENE CABINA DE SEGURIDAD: SI 11/6/2025 SE REALIZA INSTALACIÓN DE CORRESPONSAL, SE INSTALAN EQUIPOS CON PRUEBAS EXITOSAS, SE CAPACITA Y SE EVALÚA AL CLIENTE, SE INSTALA PUBLICIDAD COMPLETA, CB QUEDA OPERATIVO. USUARIO SOMOS BANCOLOMBIA ACTIVO"/>
    <s v="CASTAÑEDA PALACIO CARLOS FELIPE"/>
    <s v="F1XZZ100"/>
    <n v="1106681"/>
    <s v="N/A"/>
    <n v="1238640"/>
    <s v="N/A"/>
    <s v="40 ROLLOS"/>
    <s v="TIPO IV"/>
    <s v="TERRESTRE"/>
    <s v="VISITA_TÉCNICA"/>
    <n v="1"/>
    <n v="0"/>
    <n v="504832.64687880001"/>
    <n v="196536.5258152"/>
    <n v="504832.64687880001"/>
    <m/>
    <m/>
    <m/>
    <m/>
    <m/>
    <m/>
    <m/>
    <m/>
  </r>
  <r>
    <s v="PEREIRA"/>
    <x v="0"/>
    <x v="6"/>
    <n v="76400"/>
    <s v="TA-25-620314"/>
    <s v="FO-25-920476"/>
    <d v="2025-06-09T00:00:00"/>
    <d v="2025-06-11T00:00:00"/>
    <d v="2025-06-09T00:00:00"/>
    <d v="2025-06-10T00:00:00"/>
    <d v="2025-06-10T00:00:00"/>
    <s v="VALLE DEL CAUCA"/>
    <s v="LA UNION"/>
    <s v="BARRIO SAN PEDRO LA UNION  3"/>
    <n v="79777"/>
    <s v="CB CRECIMIENTO - NUEVO"/>
    <s v="APERTURA"/>
    <s v="REDEBAN"/>
    <s v="UNO A UNO"/>
    <s v="UNO A UNO"/>
    <s v="EJECUTADO"/>
    <s v="09-06 SE REALIZA LLAMADA AL CLIENTE, SE HABLA CON LA SR DANIEL STEVEN HERNANDEZ GUEVARA  SE VALIDA DIRECCIÓN OK, CANAL OK, DISPONIBILIDAD TOTAL, LLAMAR EL DÍA LA INSTALACIÓN PARA CONFIRMAR VISITA, AVISO EXTERIOR ALTURA APROX 2.50 METROS; TOMACORRIENTE CERCANO: SI; TIENE CABINA DE SEGURIDAD: NO - COMUNICACIÓN POR WPP 10/6/2025 SE REALIZA INSTALACIÓN DE CORRESPONSAL, SE INSTALAN EQUIPOS CON PRUEBAS EXITOSAS, SE CAPACITA Y SE EVALÚA AL CLIENTE, SE INSTALA PUBLICIDAD COMPLETA, CB QUEDA OPERATIVO. USUARIO SOMOS BANCOLOMBIA ACTIVO"/>
    <s v="SANCHEZ SOLORZANO JUAN SEBASTIAN"/>
    <s v="F1XZZ101"/>
    <n v="875794"/>
    <s v="N/A"/>
    <n v="1233595"/>
    <s v="N/A"/>
    <s v="40 ROLLOS"/>
    <s v="TIPO II"/>
    <s v="TERRESTRE"/>
    <s v="VISITA_TÉCNICA"/>
    <n v="1"/>
    <n v="0"/>
    <n v="163813.69572160003"/>
    <n v="140395.6348884"/>
    <n v="163813.69572160003"/>
    <m/>
    <m/>
    <m/>
    <m/>
    <m/>
    <m/>
    <m/>
    <m/>
  </r>
  <r>
    <s v="CALI"/>
    <x v="0"/>
    <x v="0"/>
    <n v="19548"/>
    <s v="TA-25-620322"/>
    <s v="FO-25-920488"/>
    <d v="2025-06-09T00:00:00"/>
    <d v="2025-06-11T00:00:00"/>
    <d v="2025-06-09T00:00:00"/>
    <d v="2025-06-11T00:00:00"/>
    <d v="2025-06-11T00:00:00"/>
    <s v="CAUCA"/>
    <s v="PIENDAMO"/>
    <s v="BARRIO GALAN PIENDAMO 1"/>
    <n v="79824"/>
    <s v="CB CRECIMIENTO - NUEVO"/>
    <s v="APERTURA"/>
    <s v="REDEBAN"/>
    <s v="UNO A UNO"/>
    <s v="UNO A UNO"/>
    <s v="EJECUTADO"/>
    <s v="9-06 SE REALIZA LLAMADA AL CLIENTE, SE HABLA CON LA SRA JENNIFER VELASCO HURTADO, SE VALIDA DIRECCIÓN OK, CANAL OK, DISPONIBILIDAD TOTAL, LLAMAR EL DÍA LA INSTALACIÓN PARA CONFIRMAR VISITA, AVISO EXTERIOR ALTURA APROX  1,20 METROS;  TOMACORRIENTE CERCANO: SI; TIENE CABINA DE SEGURIDAD: NO 11-06 SE REALIZA INSTALACIÓN DE CORRESPONSAL, SE INSTALAN EQUIPOS CON PRUEBAS EXITOSAS, SE CAPACITA Y SE EVALÚA AL CLIENTE, SE INSTALA PUBLICIDAD COMPLETA, CB QUEDA OPERATIVO. USUARIO SOMOS BANCOLOMBIA ACTIVO"/>
    <s v="PAREDES CASTILLO DIEGO"/>
    <s v="F1XZZ102"/>
    <n v="882389"/>
    <s v="N/A"/>
    <n v="932886"/>
    <s v="N/A"/>
    <s v="40 ROLLOS"/>
    <s v="TIPO III"/>
    <s v="TERRESTRE"/>
    <s v="VISITA_TÉCNICA"/>
    <n v="1"/>
    <n v="0"/>
    <n v="275728.78077800001"/>
    <n v="196536.5258152"/>
    <n v="275728.78077800001"/>
    <m/>
    <m/>
    <m/>
    <m/>
    <m/>
    <m/>
    <m/>
    <m/>
  </r>
  <r>
    <s v="CUCUTA"/>
    <x v="1"/>
    <x v="1"/>
    <n v="54001"/>
    <s v="TA-25-620328"/>
    <s v="FO-25-920497"/>
    <d v="2025-06-09T00:00:00"/>
    <d v="2025-06-11T00:00:00"/>
    <d v="2025-06-09T00:00:00"/>
    <d v="2025-06-10T00:00:00"/>
    <d v="2025-06-10T00:00:00"/>
    <s v="NORTE DE SANTANDER"/>
    <s v="CUCUTA"/>
    <s v="BARRIO LATINO CUCUTA 20"/>
    <n v="79630"/>
    <s v="CB CRECIMIENTO - OTRAS LISTAS"/>
    <s v="APERTURA"/>
    <s v="REDEBAN"/>
    <s v="UNO A UNO"/>
    <s v="UNO A UNO"/>
    <s v="EJECUTADO"/>
    <s v="07-06 SE REALIZA LLAMADA AL CLIENTE, SE HABLA CON LA SR JOSUE GUSTAVO RAMIREZ DIAZ  SE VALIDA DIRECCIÓN OK, CANAL OK, DISPONIBILIDAD TOTAL, LLAMAR EL DÍA LA INSTALACIÓN PARA CONFIRMAR VISITA, AVISO EXTERIOR ALTURA APROX 2.80 METROS; TOMACORRIENTE CERCANO: SI; TIENE CABINA DE SEGURIDAD: SI - COMUNICACIÓN POR WPP 11/6/2025 SE REALIZA INSTALACIÓN DE CORRESPONSAL, SE INSTALAN EQUIPOS CON PRUEBAS EXITOSAS, SE CAPACITA Y SE EVALÚA AL CLIENTE, SE INSTALA PUBLICIDAD COMPLETA, CB QUEDA OPERATIVO. USUARIO SOMOS BANCOLOMBIA ACTIVO"/>
    <s v="TORRES MANTILLA JOSE DANIEL"/>
    <s v="SXUZZ156"/>
    <n v="870113"/>
    <s v="N/A"/>
    <n v="1008326"/>
    <s v="N/A"/>
    <s v="40 ROLLOS"/>
    <s v="TIPO I"/>
    <s v="TERRESTRE"/>
    <s v="VISITA_TÉCNICA"/>
    <n v="1"/>
    <n v="0"/>
    <n v="75096.394270399993"/>
    <n v="75096.394270399993"/>
    <n v="75096.394270399993"/>
    <m/>
    <m/>
    <m/>
    <m/>
    <m/>
    <m/>
    <m/>
    <m/>
  </r>
  <r>
    <s v="CARTAGENA"/>
    <x v="4"/>
    <x v="4"/>
    <n v="13836"/>
    <s v="TA-25-620334"/>
    <s v="FO-25-920506"/>
    <d v="2025-06-09T00:00:00"/>
    <d v="2025-06-11T00:00:00"/>
    <d v="2025-06-09T00:00:00"/>
    <d v="2025-06-10T00:00:00"/>
    <d v="2025-06-10T00:00:00"/>
    <s v="BOLIVAR"/>
    <s v="TURBACO"/>
    <s v="BARRIO URB ASTURIAS SEC 1  TURBACO"/>
    <n v="79658"/>
    <s v="CB CRECIMIENTO - OTRAS LISTAS"/>
    <s v="APERTURA"/>
    <s v="REDEBAN"/>
    <s v="UNO A UNO"/>
    <s v="UNO A UNO"/>
    <s v="EJECUTADO"/>
    <s v="9-06 SE REALIZA LLAMADA AL CLIENTE, SE HABLA CON LA SRA DIGNA MARIA MULETH CANTILLO, SE VALIDA DIRECCIÓN OK, CANAL OK, DISPONIBILIDAD TOTAL, LLAMAR EL DÍA LA INSTALACIÓN PARA CONFIRMAR VISITA, AVISO EXTERIOR ALTURA APROX  DONDE EL TECNICO LO VEA CONVENIENTE ;  TOMACORRIENTE CERCANO: SI; TIENE CABINA DE SEGURIDAD: SI 10/6/2025 SE REALIZA INSTALACIÓN DE CORRESPONSAL, SE INSTALAN EQUIPOS CON PRUEBAS EXITOSAS, SE CAPACITA Y SE EVALÚA AL CLIENTE, SE INSTALA PUBLICIDAD COMPLETA, CB QUEDA OPERATIVO. USUARIO SOMOS BANCOLOMBIA ACTIVO"/>
    <s v="MARTINEZ SALGUEDO ANDRES AUGUSTO"/>
    <s v="SXUZZ184"/>
    <n v="768574"/>
    <s v="N/A"/>
    <n v="1239634"/>
    <s v="N/A"/>
    <s v="40 ROLLOS"/>
    <s v="TIPO II"/>
    <s v="TERRESTRE"/>
    <s v="VISITA_TÉCNICA"/>
    <n v="1"/>
    <n v="0"/>
    <n v="163813.69572160003"/>
    <n v="140395.6348884"/>
    <n v="163813.69572160003"/>
    <m/>
    <m/>
    <m/>
    <m/>
    <m/>
    <m/>
    <m/>
    <m/>
  </r>
  <r>
    <s v="VILLAVICENCIO"/>
    <x v="2"/>
    <x v="2"/>
    <n v="50006"/>
    <s v="TA-25-620336"/>
    <s v="FO-25-920510"/>
    <d v="2025-06-09T00:00:00"/>
    <d v="2025-06-11T00:00:00"/>
    <d v="2025-06-09T00:00:00"/>
    <d v="2025-06-10T00:00:00"/>
    <d v="2025-06-10T00:00:00"/>
    <s v="META"/>
    <s v="ACACIAS"/>
    <s v="BARRIO VILLA DEL PRADO ACACIAS 2"/>
    <n v="79342"/>
    <s v="CB CRECIMIENTO - OTRAS LISTAS"/>
    <s v="APERTURA"/>
    <s v="REDEBAN"/>
    <s v="UNO A UNO"/>
    <s v="UNO A UNO"/>
    <s v="EJECUTADO"/>
    <s v="06-06 SE REALIZA LLAMADA AL CLIENTE, SE HABLA CON LA SR CAMILO AVILA VARGAS  SE VALIDA DIRECCIÓN OK, CANAL OK, DISPONIBILIDAD TOTAL, LLAMAR EL DÍA LA INSTALACIÓN PARA CONFIRMAR VISITA, AVISO EXTERIOR ALTURA APROX 3 METROS; TOMACORRIENTE CERCANO: SI; TIENE CABINA DE SEGURIDAD: SI 10/6/2025 SE REALIZA INSTALACIÓN DE CORRESPONSAL, SE INSTALAN EQUIPOS CON PRUEBAS EXITOSAS, SE CAPACITA Y SE EVALÚA AL CLIENTE, SE INSTALA PUBLICIDAD COMPLETA, CB QUEDA OPERATIVO. USUARIO SOMOS BANCOLOMBIA ACTIVO"/>
    <s v="CASTRILLON URREA LONDIER LEANDRO"/>
    <s v="10XZZ880"/>
    <n v="784446"/>
    <s v="N/A"/>
    <n v="1178202"/>
    <s v="N/A"/>
    <s v="40 ROLLOS"/>
    <s v="TIPO II"/>
    <s v="TERRESTRE"/>
    <s v="VISITA_TÉCNICA"/>
    <n v="1"/>
    <n v="0"/>
    <n v="163813.69572160003"/>
    <n v="140395.6348884"/>
    <n v="163813.69572160003"/>
    <m/>
    <m/>
    <m/>
    <m/>
    <m/>
    <m/>
    <m/>
    <m/>
  </r>
  <r>
    <s v="MANIZALES"/>
    <x v="0"/>
    <x v="6"/>
    <n v="17174"/>
    <s v="TA-25-625265"/>
    <s v="FO-25-932009"/>
    <d v="2025-06-09T00:00:00"/>
    <d v="2025-06-11T00:00:00"/>
    <d v="2025-06-09T00:00:00"/>
    <d v="2025-06-11T00:00:00"/>
    <d v="2025-06-11T00:00:00"/>
    <s v="CALDAS"/>
    <s v="CHINCHINA"/>
    <s v="BARRIO  NEPAL"/>
    <n v="30763"/>
    <s v="DATAFONO ADICIONAL"/>
    <s v="APERTURA"/>
    <s v="REDEBAN"/>
    <s v="UNO A UNO"/>
    <s v="UNO A UNO"/>
    <s v="EJECUTADO"/>
    <s v="9-06 SE REALIZA LLAMADA AL CLIENTE, SE HABLA CON  EL SR WILFREDO PÉREZ SILVA, SE VALIDA DIRECCIÓN OK, CANAL OK, DISPONIBILIDAD TOTAL, LLAMAR EL DÍA LA INSTALACIÓN PARA CONFIRMAR VISITA  11/6/2025 SE REALIZA INSTALACIÓN DE DAT ADICIONAL, PRUEBAS EXITOSAS, CB QUEDA OEPRATIVO"/>
    <s v="SANCHEZ SOLORZANO JUAN SEBASTIAN"/>
    <s v="F1XZZ103"/>
    <n v="1235431"/>
    <s v="N/A"/>
    <s v="1139727-243637317561365457309478"/>
    <s v="N/A"/>
    <s v="60 ROLLOS"/>
    <s v="TIPO II"/>
    <s v="TERRESTRE"/>
    <s v="VISITA_TÉCNICA"/>
    <n v="1"/>
    <n v="0"/>
    <n v="163813.69572160003"/>
    <n v="140395.6348884"/>
    <n v="163813.69572160003"/>
    <m/>
    <m/>
    <m/>
    <m/>
    <m/>
    <m/>
    <m/>
    <m/>
  </r>
  <r>
    <s v="PEREIRA"/>
    <x v="0"/>
    <x v="6"/>
    <n v="76895"/>
    <s v="TA-25-625266"/>
    <s v="FO-25-932014"/>
    <d v="2025-06-09T00:00:00"/>
    <d v="2025-06-11T00:00:00"/>
    <d v="2025-06-09T00:00:00"/>
    <d v="2025-06-10T00:00:00"/>
    <d v="2025-06-10T00:00:00"/>
    <s v="VALLE DEL CAUCA"/>
    <s v="ZARZAL"/>
    <s v="BARRIO GONZALO ECHEVERRI ZARZAL"/>
    <n v="52990"/>
    <s v="DATAFONO ADICIONAL"/>
    <s v="APERTURA"/>
    <s v="REDEBAN"/>
    <s v="UNO A UNO"/>
    <s v="UNO A UNO"/>
    <s v="EJECUTADO"/>
    <s v="9-06 SE REALIZA LLAMADA AL CLIENTE, SE HABLA CON  EL SR WILSON JAVIER MOLINA AVELLANEDA , SE VALIDA DIRECCIÓN OK, CANAL OK, DISPONIBILIDAD TOTAL, LLAMAR EL DÍA LA INSTALACIÓN PARA CONFIRMAR VISITA  10/6/2025 SE REALIZA INSTALACIÓN DE DAT ADICIONAL, PRUEBAS EXITOSAS, CB QUEDA OPERATIVO"/>
    <s v="SANCHEZ SOLORZANO JUAN SEBASTIAN"/>
    <s v="F1XZZ104"/>
    <n v="771453"/>
    <s v="N/A"/>
    <n v="913956"/>
    <s v="N/A"/>
    <s v="40 ROLLOS"/>
    <s v="TIPO III"/>
    <s v="TERRESTRE"/>
    <s v="VISITA_TÉCNICA"/>
    <n v="1"/>
    <n v="0"/>
    <n v="275728.78077800001"/>
    <n v="196536.5258152"/>
    <n v="275728.78077800001"/>
    <m/>
    <m/>
    <m/>
    <m/>
    <m/>
    <m/>
    <m/>
    <m/>
  </r>
  <r>
    <s v="MEDELLIN"/>
    <x v="3"/>
    <x v="3"/>
    <n v="5887"/>
    <s v="TA-25-625267"/>
    <s v="FO-25-932016"/>
    <d v="2025-06-09T00:00:00"/>
    <d v="2025-06-11T00:00:00"/>
    <d v="2025-06-09T00:00:00"/>
    <d v="2025-06-11T00:00:00"/>
    <d v="2025-06-11T00:00:00"/>
    <s v="ANTIOQUIA"/>
    <s v="YARUMAL"/>
    <s v="BARRIO ALTO YARUMAL "/>
    <n v="68727"/>
    <s v="DATAFONO ADICIONAL"/>
    <s v="APERTURA"/>
    <s v="REDEBAN"/>
    <s v="UNO A UNO"/>
    <s v="UNO A UNO"/>
    <s v="EJECUTADO"/>
    <s v="07-06 SE REALIZA LLAMADA AL CLIENTE, SE HABLA CON LA SRA OLGA LUCIA LOPEZ VILLEGAS SE VALIDA DIRECCIÓN OK, CANAL OK, DISPONIBILIDAD TOTAL, LLAMAR EL DÍA LA INSTALACIÓN PARA CONFIRMAR VISITA 11/6/2025 SE REALIZA INSTALACIÓN DE DAT ADICIONAL, PRUEBAS EXITOSAS, CB QUEDA OPERATIVO"/>
    <s v="DIAZ ZABALA FRANCIS DUBAN"/>
    <s v="F1XZZ105"/>
    <n v="766690"/>
    <s v="N/A"/>
    <n v="1238898"/>
    <s v="N/A"/>
    <s v="60 ROLLOS"/>
    <s v="TIPO III"/>
    <s v="TERRESTRE"/>
    <s v="VISITA_TÉCNICA"/>
    <n v="1"/>
    <n v="0"/>
    <n v="275728.78077800001"/>
    <n v="196536.5258152"/>
    <n v="275728.78077800001"/>
    <m/>
    <m/>
    <m/>
    <m/>
    <m/>
    <m/>
    <m/>
    <m/>
  </r>
  <r>
    <s v="MEDELLIN"/>
    <x v="3"/>
    <x v="3"/>
    <n v="5001"/>
    <s v="TA-25-625268"/>
    <s v="FO-25-932019"/>
    <d v="2025-06-10T00:00:00"/>
    <d v="2025-06-12T00:00:00"/>
    <d v="2025-06-10T00:00:00"/>
    <d v="2025-06-13T00:00:00"/>
    <d v="2025-06-13T00:00:00"/>
    <s v="ANTIOQUIA"/>
    <s v="MEDELLIN"/>
    <s v="PTM MEDELLIN MINIMERCADO H Y R"/>
    <n v="79836"/>
    <s v="CB CRECIMIENTO ALIANZA - NUEVO"/>
    <s v="APERTURA"/>
    <s v="REDEBAN"/>
    <s v="AGREGADOR"/>
    <s v="COMCARD - PTM"/>
    <s v="EJECUTADO"/>
    <s v="11-06 PROGRAMACIÓN REALIZADA POR LA ALIANZA 13/6/2025 SE REALIZA INSTALACIÓN DE CORRESPONSAL, SE INSTALAN EQUIPOS CON PRUEBAS EXITOSAS, SE CAPACITA Y SE EVALÚA AL CLIENTE, SE INSTALA PUBLICIDAD COMPLETA, CB QUEDA OPERATIVO. USUARIO SOMOS BANCOLOMBIA ACTIVO"/>
    <s v="DIAZ ZABALA FRANCIS DUBAN"/>
    <s v="FAVZZ670"/>
    <n v="1235383"/>
    <s v="N/A"/>
    <s v="1238889-243637317561365457309831"/>
    <s v="N/A"/>
    <s v="40 ROLLOS"/>
    <s v="TIPO I"/>
    <s v="TERRESTRE"/>
    <s v="VISITA_TÉCNICA"/>
    <n v="1"/>
    <n v="0"/>
    <n v="75096.394270399993"/>
    <n v="75096.394270399993"/>
    <n v="75096.394270399993"/>
    <m/>
    <m/>
    <m/>
    <m/>
    <m/>
    <m/>
    <m/>
    <m/>
  </r>
  <r>
    <s v="MEDELLIN"/>
    <x v="3"/>
    <x v="3"/>
    <n v="5001"/>
    <s v="TA-25-625271"/>
    <s v="FO-25-932023"/>
    <d v="2025-06-10T00:00:00"/>
    <d v="2025-06-12T00:00:00"/>
    <d v="2025-06-10T00:00:00"/>
    <d v="2025-06-13T00:00:00"/>
    <d v="2025-06-13T00:00:00"/>
    <s v="ANTIOQUIA"/>
    <s v="MEDELLIN"/>
    <s v="PTM MEDELLIN D.I.J. TECHNOLOGY"/>
    <n v="79837"/>
    <s v="CB CRECIMIENTO ALIANZA - NUEVO"/>
    <s v="APERTURA"/>
    <s v="REDEBAN"/>
    <s v="AGREGADOR"/>
    <s v="COMCARD - PTM"/>
    <s v="EJECUTADO"/>
    <s v="11-06 PROGRAMACIÓN REALIZADA POR LA ALIANZA 13/6/2025 SE REALIZA INSTALACIÓN DE CORRESPONSAL, SE INSTALAN EQUIPOS CON PRUEBAS EXITOSAS, SE CAPACITA Y SE EVALÚA AL CLIENTE, SE INSTALA PUBLICIDAD COMPLETA, CB QUEDA OPERATIVO. USUARIO SOMOS BANCOLOMBIA ACTIVO"/>
    <s v="BADEL ACUÑA LUIS ALBERTO"/>
    <s v="FAVZZ671"/>
    <n v="1221342"/>
    <s v="N/A"/>
    <s v="1238687-243637317561365457309621"/>
    <s v="N/A"/>
    <s v="40 ROLLOS"/>
    <s v="TIPO I"/>
    <s v="TERRESTRE"/>
    <s v="VISITA_TÉCNICA"/>
    <n v="1"/>
    <n v="0"/>
    <n v="75096.394270399993"/>
    <n v="75096.394270399993"/>
    <n v="75096.394270399993"/>
    <m/>
    <m/>
    <m/>
    <m/>
    <m/>
    <m/>
    <m/>
    <m/>
  </r>
  <r>
    <s v="MEDELLIN"/>
    <x v="3"/>
    <x v="3"/>
    <n v="5360"/>
    <s v="TA-25-625272"/>
    <s v="FO-25-932026"/>
    <d v="2025-06-10T00:00:00"/>
    <d v="2025-06-12T00:00:00"/>
    <d v="2025-06-10T00:00:00"/>
    <d v="2025-06-12T00:00:00"/>
    <d v="2025-06-12T00:00:00"/>
    <s v="ANTIOQUIA"/>
    <s v="ITAGUI"/>
    <s v="PTM ITAGUI CELUMASTER BT ITAGU"/>
    <n v="79832"/>
    <s v="CB CRECIMIENTO ALIANZA - NUEVO"/>
    <s v="APERTURA"/>
    <s v="REDEBAN"/>
    <s v="AGREGADOR"/>
    <s v="COMCARD - PTM"/>
    <s v="EJECUTADO"/>
    <s v="11-06 PROGRAMACIÓN REALIZADA POR LA ALIANZA 12/6/2025 SE REALIZA INSTALACIÓN DE CORRESPONSAL, SE INSTALAN EQUIPOS CON PRUEBAS EXITOSAS, SE CAPACITA Y SE EVALÚA AL CLIENTE, SE INSTALA PUBLICIDAD COMPLETA, CB QUEDA OPERATIVO. USUARIO SOMOS BANCOLOMBIA ACTIVO"/>
    <s v="ALVAREZ ARENAS VICTOR HUGO"/>
    <s v="FAVZZ672"/>
    <n v="1235201"/>
    <s v="N/A"/>
    <s v="1238658-241597317561324755899492"/>
    <s v="N/A"/>
    <s v="40 ROLLOS"/>
    <s v="TIPO I"/>
    <s v="TERRESTRE"/>
    <s v="VISITA_TÉCNICA"/>
    <n v="1"/>
    <n v="0"/>
    <n v="75096.394270399993"/>
    <n v="75096.394270399993"/>
    <n v="75096.394270399993"/>
    <m/>
    <m/>
    <m/>
    <m/>
    <m/>
    <m/>
    <m/>
    <m/>
  </r>
  <r>
    <s v="PASTO"/>
    <x v="0"/>
    <x v="0"/>
    <n v="52001"/>
    <s v="TA-25-625273"/>
    <s v="FO-25-932028"/>
    <d v="2025-06-10T00:00:00"/>
    <d v="2025-06-12T00:00:00"/>
    <d v="2025-06-10T00:00:00"/>
    <d v="2025-06-12T00:00:00"/>
    <d v="2025-06-12T00:00:00"/>
    <s v="NARIÑO"/>
    <s v="PASTO"/>
    <s v="PTM PASTO BONNE VIE CAFE"/>
    <n v="79834"/>
    <s v="CB CRECIMIENTO ALIANZA - NUEVO"/>
    <s v="APERTURA"/>
    <s v="REDEBAN"/>
    <s v="AGREGADOR"/>
    <s v="COMCARD - PTM"/>
    <s v="EJECUTADO"/>
    <s v="11-06 PROGRAMACIÓN REALIZADA POR LA ALIANZA 12/6/2025 SE REALIZA INSTALACIÓN DE CORRESPONSAL, SE INSTALAN EQUIPOS CON PRUEBAS EXITOSAS, SE CAPACITA Y SE EVALÚA AL CLIENTE, SE INSTALA PUBLICIDAD COMPLETA, CB QUEDA OPERATIVO. USUARIO SOMOS BANCOLOMBIA ACTIVO"/>
    <s v="REMICIO AMADO JOHN HEBER"/>
    <s v="FAVZZ673"/>
    <n v="975260"/>
    <s v="N/A"/>
    <n v="1113941"/>
    <s v="N/A"/>
    <s v="40 ROLLOS"/>
    <s v="TIPO I"/>
    <s v="TERRESTRE"/>
    <s v="VISITA_TÉCNICA"/>
    <n v="1"/>
    <n v="0"/>
    <n v="75096.394270399993"/>
    <n v="75096.394270399993"/>
    <n v="75096.394270399993"/>
    <m/>
    <m/>
    <m/>
    <m/>
    <m/>
    <m/>
    <m/>
    <m/>
  </r>
  <r>
    <s v="BUCARAMANGA"/>
    <x v="1"/>
    <x v="1"/>
    <n v="68307"/>
    <s v="TA-25-625274"/>
    <s v="FO-25-932030"/>
    <d v="2025-06-10T00:00:00"/>
    <d v="2025-06-12T00:00:00"/>
    <d v="2025-06-10T00:00:00"/>
    <d v="2025-06-12T00:00:00"/>
    <d v="2025-06-12T00:00:00"/>
    <s v="SANTANDER"/>
    <s v="GIRON"/>
    <s v="PTM GIRON VARIEDADES GENESIS"/>
    <n v="79833"/>
    <s v="CB CRECIMIENTO ALIANZA - NUEVO"/>
    <s v="APERTURA"/>
    <s v="REDEBAN"/>
    <s v="AGREGADOR"/>
    <s v="COMCARD - PTM"/>
    <s v="EJECUTADO"/>
    <s v="11-06 PROGRAMACIÓN REALIZADA POR LA ALIANZA 12/6/2025 SE REALIZA INSTALACIÓN DE CORRESPONSAL, SE INSTALAN EQUIPOS CON PRUEBAS EXITOSAS, SE CAPACITA Y SE EVALÚA AL CLIENTE, SE INSTALA PUBLICIDAD COMPLETA, CB QUEDA OPERATIVO. USUARIO SOMOS BANCOLOMBIA ACTIVO"/>
    <s v="MARIÑO PABON JORGE ENRIQUE"/>
    <s v="FAVZZ674"/>
    <n v="1055631"/>
    <s v="N/A"/>
    <n v="997731"/>
    <s v="N/A"/>
    <s v="40 ROLLOS"/>
    <s v="TIPO I"/>
    <s v="TERRESTRE"/>
    <s v="VISITA_TÉCNICA"/>
    <n v="1"/>
    <n v="0"/>
    <n v="75096.394270399993"/>
    <n v="75096.394270399993"/>
    <n v="75096.394270399993"/>
    <m/>
    <m/>
    <m/>
    <m/>
    <m/>
    <m/>
    <m/>
    <m/>
  </r>
  <r>
    <s v="PEREIRA"/>
    <x v="0"/>
    <x v="6"/>
    <n v="76147"/>
    <s v="TA-25-625276"/>
    <s v="FO-25-932033"/>
    <d v="2025-06-10T00:00:00"/>
    <d v="2025-06-12T00:00:00"/>
    <d v="2025-06-10T00:00:00"/>
    <d v="2025-06-12T00:00:00"/>
    <d v="2025-06-12T00:00:00"/>
    <s v="VALLE DEL CAUCA"/>
    <s v="CARTAGO"/>
    <s v="PTM CARTAGO RESIDENCIA MI  CAS"/>
    <n v="79831"/>
    <s v="CB CRECIMIENTO ALIANZA - NUEVO"/>
    <s v="APERTURA"/>
    <s v="REDEBAN"/>
    <s v="AGREGADOR"/>
    <s v="COMCARD - PTM"/>
    <s v="EJECUTADO"/>
    <s v="11-06 PROGRAMACIÓN REALIZADA POR LA ALIANZA 12-06 SE REALIZA INSTALACIÓN DE CORRESPONSAL, SE INSTALAN EQUIPOS CON PRUEBAS EXITOSAS, SE CAPACITA Y SE EVALÚA AL CLIENTE, SE INSTALA PUBLICIDAD COMPLETA, CB QUEDA OPERATIVO. USUARIO SOMOS BANCOLOMBIA ACTIVO"/>
    <s v="HERRERA MONAR GEOVANNY"/>
    <s v="FAVZZ676"/>
    <n v="732540"/>
    <s v="1230789-1235494-1116026"/>
    <s v="984400-241587317561324755887137"/>
    <s v=".241587317561324755887137"/>
    <s v="40 ROLLOS"/>
    <s v="TIPO I"/>
    <s v="TERRESTRE"/>
    <s v="VISITA_TÉCNICA"/>
    <n v="1"/>
    <n v="0"/>
    <n v="75096.394270399993"/>
    <n v="75096.394270399993"/>
    <n v="75096.394270399993"/>
    <m/>
    <m/>
    <m/>
    <m/>
    <m/>
    <m/>
    <m/>
    <m/>
  </r>
  <r>
    <s v="IBAGUE"/>
    <x v="2"/>
    <x v="2"/>
    <n v="73001"/>
    <s v="TA-25-625279"/>
    <s v="FO-25-932039"/>
    <d v="2025-06-10T00:00:00"/>
    <d v="2025-06-12T00:00:00"/>
    <d v="2025-06-10T00:00:00"/>
    <d v="2025-06-12T00:00:00"/>
    <d v="2025-06-12T00:00:00"/>
    <s v="TOLIMA"/>
    <s v="IBAGUE"/>
    <s v="MULTIPAGAS  IBAGUE"/>
    <n v="23580"/>
    <s v="DATAFONO ADICIONAL - ALIANZA"/>
    <s v="APERTURA"/>
    <s v="REDEBAN"/>
    <s v="ROBUSTO"/>
    <s v="MULTIPAGAS"/>
    <s v="EJECUTADO"/>
    <s v="11-06 SE REALIZA LLAMADA AL CLIENTE, SE HABLA CON LA SR Ricardo Alemán  SE VALIDA DIRECCIÓN OK, CANAL OK, DISPONIBILIDAD TOTAL, LLAMAR EL DÍA LA INSTALACIÓN PARA CONFIRMAR VISITA  12/6/2025 SE REALIZA INSTALACIÓN DE DAT ADICIONAL, PRUENAS EXITOSAS, CB QUEDA OEPRATIVO"/>
    <s v="BARRAGAN TAFUR EDWIN ESTEBAN"/>
    <s v="FAVZZ630"/>
    <n v="1235345"/>
    <s v="N/A"/>
    <s v="805228-241597317561324755897376"/>
    <s v="N/A"/>
    <s v="60 ROLLOS"/>
    <s v="TIPO I"/>
    <s v="TERRESTRE"/>
    <s v="VISITA_TÉCNICA"/>
    <n v="1"/>
    <n v="0"/>
    <n v="75096.394270399993"/>
    <n v="75096.394270399993"/>
    <n v="75096.394270399993"/>
    <m/>
    <m/>
    <m/>
    <m/>
    <m/>
    <m/>
    <m/>
    <m/>
  </r>
  <r>
    <s v="MEDELLIN"/>
    <x v="3"/>
    <x v="3"/>
    <n v="5129"/>
    <s v="TA-25-625286"/>
    <s v="FO-25-932049"/>
    <d v="2025-06-10T00:00:00"/>
    <d v="2025-06-12T00:00:00"/>
    <d v="2025-06-10T00:00:00"/>
    <d v="2025-06-12T00:00:00"/>
    <d v="2025-06-12T00:00:00"/>
    <s v="ANTIOQUIA"/>
    <s v="CALDAS"/>
    <s v="PTM CALDAS DROGUERIA SAMARITAN"/>
    <n v="79720"/>
    <s v="CB CRECIMIENTO ALIANZA - OTRAS LISTAS"/>
    <s v="APERTURA"/>
    <s v="REDEBAN"/>
    <s v="AGREGADOR"/>
    <s v="COMCARD - PTM"/>
    <s v="EJECUTADO"/>
    <s v="11-06 PROGRAMACIÓN REALIZADA POR LA ALIANZA 12/6/2025 SE REALIZA INSTALACIÓN DE CORRESPONSAL, SE INSTALAN EQUIPOS CON PRUEBAS EXITOSAS, SE CAPACITA Y SE EVALÚA AL CLIENTE, SE INSTALA PUBLICIDAD COMPLETA, CB QUEDA OPERATIVO. USUARIO SOMOS BANCOLOMBIA ACTIVO"/>
    <s v="ALVAREZ ARENAS VICTOR HUGO"/>
    <s v="F1VZZ851"/>
    <n v="1235100"/>
    <s v="N/A"/>
    <s v="1238652-243637317561365457309554"/>
    <s v="N/A"/>
    <s v="40 ROLLOS"/>
    <s v="TIPO I"/>
    <s v="TERRESTRE"/>
    <s v="VISITA_TÉCNICA"/>
    <n v="1"/>
    <n v="0"/>
    <n v="75096.394270399993"/>
    <n v="75096.394270399993"/>
    <n v="75096.394270399993"/>
    <m/>
    <m/>
    <m/>
    <m/>
    <m/>
    <m/>
    <m/>
    <m/>
  </r>
  <r>
    <s v="BUCARAMANGA"/>
    <x v="1"/>
    <x v="1"/>
    <n v="68001"/>
    <s v="TA-25-625287"/>
    <s v="FO-25-932054"/>
    <d v="2025-06-11T00:00:00"/>
    <d v="2025-06-13T00:00:00"/>
    <d v="2025-06-11T00:00:00"/>
    <d v="2025-06-12T00:00:00"/>
    <d v="2025-06-12T00:00:00"/>
    <s v="SANTANDER"/>
    <s v="BUCARAMANGA"/>
    <s v="BARRIO ALFONSO LOPEZ BUCARAMANGA  8"/>
    <n v="79842"/>
    <s v="CAMBIO DE RAZON SOCIAL"/>
    <s v="APERTURA"/>
    <s v="REDEBAN"/>
    <s v="UNO A UNO"/>
    <s v="UNO A UNO"/>
    <s v="EJECUTADO"/>
    <s v="10-06 SE REALIZA LLAMADA AL CLIENTE, SE HABLA CON LA SR JUAN CAMILO TRILLOS QUINTERO SE VALIDA DIRECCIÓN OK, CANAL OK, DISPONIBILIDAD TOTAL, LLAMAR EL DÍA LA INSTALACIÓN PARA CONFIRMAR VISITA, AVISO EXTERIOR ALTURA APROX 2 METROS; TOMACORRIENTE CERCANO: SI; TIENE CABINA DE SEGURIDAD: NO  - COMUNICACION POR WPP / LLEVAR SWITCH 12/6/2025 SE REALIZA INSTALACIÓN DE CORRESPONSAL, SE INSTALAN EQUIPOS CON PRUEBAS EXITOSAS, SE CAPACITA Y SE EVALÚA AL CLIENTE, SE INSTALA PUBLICIDAD COMPLETA, CB QUEDA OPERATIVO. USUARIO SOMOS BANCOLOMBIA ACTIVO"/>
    <s v="PEÑA DIAZ IVAN YESID"/>
    <s v="FAUZZ207"/>
    <n v="869752"/>
    <s v="N/A"/>
    <n v="984573"/>
    <s v="N/A"/>
    <s v="40 ROLLOS"/>
    <s v="TIPO I"/>
    <s v="TERRESTRE"/>
    <s v="VISITA_TÉCNICA"/>
    <n v="1"/>
    <n v="0"/>
    <n v="75096.394270399993"/>
    <n v="75096.394270399993"/>
    <n v="75096.394270399993"/>
    <m/>
    <m/>
    <m/>
    <m/>
    <m/>
    <m/>
    <m/>
    <m/>
  </r>
  <r>
    <s v="NEIVA"/>
    <x v="2"/>
    <x v="2"/>
    <n v="18150"/>
    <s v="TA-25-625288"/>
    <s v="FO-25-932057"/>
    <d v="2025-06-11T00:00:00"/>
    <d v="2025-06-20T00:00:00"/>
    <d v="2025-06-11T00:00:00"/>
    <d v="2025-06-12T00:00:00"/>
    <d v="2025-06-12T00:00:00"/>
    <s v="CAQUETA"/>
    <s v="CARTAGENA DEL CHAIRA"/>
    <s v="BARRIO ANTIOQUIA CARTAGENA DEL CHAIRA 5"/>
    <n v="79844"/>
    <s v="CB CRECIMIENTO - NUEVO"/>
    <s v="APERTURA"/>
    <s v="REDEBAN"/>
    <s v="UNO A UNO"/>
    <s v="UNO A UNO"/>
    <s v="EJECUTADO"/>
    <s v="11-06 SE REALIZA LLAMADA AL CLIENTE, SE HABLA CON EL SR MANUEL JOSE POSADA AREIZA, SE VALIDA DIRECCIÓN OK, CANAL OK, DISPONIBILIDAD TOTAL, LLAMAR EL DÍA LA INSTALACIÓN PARA CONFIRMAR VISITA, AVISO EXTERIOR ALTURA APROX DONDE EL TECNICO LO VEA CONVENIENTE; TOMACORRIENTE CERCANO: SI; TIENE CABINA DE SEGURIDAD: SI  12/6/2025 SE REALIZA INSTALACIÓN DE CORRESPONSAL, SE INSTALAN EQUIPOS CON PRUEBAS EXITOSAS, SE CAPACITA Y SE EVALÚA AL CLIENTE, SE INSTALA PUBLICIDAD COMPLETA, CB QUEDA OPERATIVO. USUARIO SOMOS BANCOLOMBIA ACTIVO"/>
    <s v="BERMUDEZ SANCHEZ JOSE NEYBER"/>
    <s v="FAUZZ208"/>
    <n v="1169352"/>
    <s v="N/A"/>
    <n v="932979"/>
    <s v="N/A"/>
    <s v="40 ROLLOS"/>
    <s v="TIPO IV ESPECIAL"/>
    <s v="TERRESTRE"/>
    <s v="VISITA_TÉCNICA"/>
    <n v="1"/>
    <n v="0"/>
    <n v="504832.64687880001"/>
    <n v="196536.5258152"/>
    <n v="504832.64687880001"/>
    <m/>
    <m/>
    <m/>
    <m/>
    <m/>
    <m/>
    <m/>
    <m/>
  </r>
  <r>
    <s v="BARRANQUILLA"/>
    <x v="4"/>
    <x v="4"/>
    <n v="8001"/>
    <s v="TA-25-625289"/>
    <s v="FO-25-932060"/>
    <d v="2025-06-11T00:00:00"/>
    <d v="2025-06-13T00:00:00"/>
    <d v="2025-06-11T00:00:00"/>
    <d v="2025-06-12T00:00:00"/>
    <d v="2025-06-12T00:00:00"/>
    <s v="ATLANTICO"/>
    <s v="BARRANQUILLA"/>
    <s v="BARRIO CARRIZAL BARRANQUILLA 12"/>
    <n v="79841"/>
    <s v="CB CRECIMIENTO - NUEVO"/>
    <s v="APERTURA"/>
    <s v="REDEBAN"/>
    <s v="UNO A UNO"/>
    <s v="UNO A UNO"/>
    <s v="EJECUTADO"/>
    <s v="10-06 SE REALIZA LLAMADA AL CLIENTE, SE HABLA CON LA SR GREGORIO ENRIQUE CERA CAMPO  SE VALIDA DIRECCIÓN OK, CANAL OK, DISPONIBILIDAD TOTAL, LLAMAR EL DÍA LA INSTALACIÓN PARA CONFIRMAR VISITA, AVISO EXTERIOR ALTURA APROX 2 METROS; TOMACORRIENTE CERCANO: SI; TIENE CABINA DE SEGURIDAD: SI 12/6/2025 SE REALIZA INSTALACIÓN DE CORRESPONSAL, SE INSTALAN EQUIPOS CON PRUEBAS EXITOSAS, SE CAPACITA Y SE EVALÚA AL CLIENTE, SE INSTALA PUBLICIDAD COMPLETA, CB QUEDA OPERATIVO. USUARIO SOMOS BANCOLOMBIA ACTIVO"/>
    <s v="PEÑALOZA GUTIERREZ RAFAEL GUSTAVO"/>
    <s v="FAUZZ209"/>
    <n v="1235972"/>
    <s v="N/A"/>
    <n v="905178"/>
    <s v="N/A"/>
    <s v="40 ROLLOS"/>
    <s v="TIPO I"/>
    <s v="TERRESTRE"/>
    <s v="VISITA_TÉCNICA"/>
    <n v="1"/>
    <n v="0"/>
    <n v="75096.394270399993"/>
    <n v="75096.394270399993"/>
    <n v="75096.394270399993"/>
    <m/>
    <m/>
    <m/>
    <m/>
    <m/>
    <m/>
    <m/>
    <m/>
  </r>
  <r>
    <s v="BUCARAMANGA"/>
    <x v="1"/>
    <x v="1"/>
    <n v="68001"/>
    <s v="TA-25-625290"/>
    <s v="FO-25-932064"/>
    <d v="2025-06-11T00:00:00"/>
    <d v="2025-06-13T00:00:00"/>
    <d v="2025-06-11T00:00:00"/>
    <d v="2025-06-12T00:00:00"/>
    <d v="2025-06-12T00:00:00"/>
    <s v="SANTANDER"/>
    <s v="BUCARAMANGA"/>
    <s v="BARRIO CENTRO BUCARAMANGA BUCARAMANGA"/>
    <n v="79843"/>
    <s v="CB CRECIMIENTO - NUEVO"/>
    <s v="APERTURA"/>
    <s v="REDEBAN"/>
    <s v="UNO A UNO"/>
    <s v="UNO A UNO"/>
    <s v="EJECUTADO"/>
    <s v="10-06 SE REALIZA LLAMADA AL CLIENTE, SE HABLA CON LA SR OMAR CARRILLO QUIÑONESSE VALIDA DIRECCIÓN OK, CANAL OK, DISPONIBILIDAD TOTAL, LLAMAR EL DÍA LA INSTALACIÓN PARA CONFIRMAR VISITA, AVISO EXTERIOR ALTURA APROX 2 METROS; TOMACORRIENTE CERCANO: SI; TIENE CABINA DE SEGURIDAD: NO  - COMUNICACION POR WPP 12/6/2025SE REALIZA INSTALACIÓN DE CORRESPONSAL, SE INSTALAN EQUIPOS CON PRUEBAS EXITOSAS, SE CAPACITA Y SE EVALÚA AL CLIENTE, SE INSTALA PUBLICIDAD COMPLETA, CB QUEDA OPERATIVO. USUARIO SOMOS BANCOLOMBIA ACTIVO. SE INSTALAN 10 MT DE CABLE UTP"/>
    <s v="GONZALEZ ESTUPIÑAN YEISON WALTER ANTONIO"/>
    <s v="FAUZZ210"/>
    <n v="1120059"/>
    <s v="N/A"/>
    <n v="1071354"/>
    <s v="N/A"/>
    <s v="40 ROLLOS"/>
    <s v="TIPO I"/>
    <s v="TERRESTRE"/>
    <s v="VISITA_TÉCNICA"/>
    <n v="1"/>
    <n v="0"/>
    <n v="75096.394270399993"/>
    <n v="75096.394270399993"/>
    <n v="75096.394270399993"/>
    <m/>
    <m/>
    <m/>
    <m/>
    <m/>
    <m/>
    <m/>
    <m/>
  </r>
  <r>
    <s v="BOGOTA"/>
    <x v="5"/>
    <x v="5"/>
    <n v="25286"/>
    <s v="TA-25-625291"/>
    <s v="FO-25-932068"/>
    <d v="2025-06-11T00:00:00"/>
    <d v="2025-06-13T00:00:00"/>
    <d v="2025-06-11T00:00:00"/>
    <d v="2025-06-12T00:00:00"/>
    <d v="2025-06-12T00:00:00"/>
    <s v="CUNDINAMARCA"/>
    <s v="FUNZA"/>
    <s v="BARRIO CENTRO FUNZA FUNZA"/>
    <n v="79847"/>
    <s v="CB CRECIMIENTO - NUEVO"/>
    <s v="APERTURA"/>
    <s v="REDEBAN"/>
    <s v="UNO A UNO"/>
    <s v="UNO A UNO"/>
    <s v="EJECUTADO"/>
    <s v="10-06 SE REALIZA LLAMADA AL CLIENTE, SE HABLA CON LA SRA DIANA PATRICIA HUERTAS CAMARGO  SE VALIDA DIRECCIÓN OK, CANAL OK, DISPONIBILIDAD TOTAL, LLAMAR EL DÍA LA INSTALACIÓN PARA CONFIRMAR VISITA, AVISO EXTERIOR ALTURA APROX 2 METROS; TOMACORRIENTE CERCANO: SI; TIENE CABINA DE SEGURIDAD: NO 12/6/2025 SE REALIZA INSTALACIÓN DE CORRESPONSAL, SE INSTALAN EQUIPOS CON PRUEBAS EXITOSAS, SE CAPACITA Y SE EVALÚA AL CLIENTE, SE INSTALA PUBLICIDAD COMPLETA, CB QUEDA OPERATIVO. USUARIO SOMOS BANCOLOMBIA ACTIVO"/>
    <s v="GOMEZ VEGA DAVID SNEYDER"/>
    <s v="FAUZZ212"/>
    <n v="1219155"/>
    <s v="N/A"/>
    <n v="1238731"/>
    <s v="N/A"/>
    <s v="40 ROLLOS"/>
    <s v="TIPO II"/>
    <s v="TERRESTRE"/>
    <s v="VISITA_TÉCNICA"/>
    <n v="1"/>
    <n v="0"/>
    <n v="163813.69572160003"/>
    <n v="140395.6348884"/>
    <n v="163813.69572160003"/>
    <m/>
    <m/>
    <m/>
    <m/>
    <m/>
    <m/>
    <m/>
    <m/>
  </r>
  <r>
    <s v="CALI"/>
    <x v="0"/>
    <x v="0"/>
    <n v="76111"/>
    <s v="TA-25-625292"/>
    <s v="FO-25-932074"/>
    <d v="2025-06-11T00:00:00"/>
    <d v="2025-06-13T00:00:00"/>
    <d v="2025-06-11T00:00:00"/>
    <d v="2025-06-12T00:00:00"/>
    <d v="2025-06-12T00:00:00"/>
    <s v="VALLE DEL CAUCA"/>
    <s v="GUADALAJARA DE BUGA"/>
    <s v="BARRIO CENTRO GUADALAJARA DE BUGA GUADALAJARA DE BUGA"/>
    <n v="79848"/>
    <s v="CB CRECIMIENTO - NUEVO"/>
    <s v="APERTURA"/>
    <s v="REDEBAN"/>
    <s v="UNO A UNO"/>
    <s v="UNO A UNO"/>
    <s v="EJECUTADO"/>
    <s v="11-06 SE REALIZA LLAMADA AL CLIENTE, SE HABLA CON EL SR JAVIER MAURICIO PLAZA VARGAS, SE VALIDA DIRECCIÓN OK, CANAL OK, DISPONIBILIDAD TOTAL, LLAMAR EL DÍA LA INSTALACIÓN PARA CONFIRMAR VISITA, AVISO EXTERIOR ALTURA APROX  3 METROS; TOMACORRIENTE CERCANO: SI; TIENE CABINA DE SEGURIDAD: NO- MODEM A 4 METROS 12-06 SE REALIZA INSTALACIÓN DE CORRESPONSAL, SE INSTALAN EQUIPOS CON PRUEBAS EXITOSAS, SE CAPACITA Y SE EVALÚA AL CLIENTE, SE INSTALA PUBLICIDAD COMPLETA, CB QUEDA OPERATIVO. USUARIO SOMOS BANCOLOMBIA ACTIVO. SE INSTALAN 20 MT DE CABLE UTP"/>
    <s v="MONTERO MUESES GIAN CARLO"/>
    <s v="FAUZZ213"/>
    <n v="1242553"/>
    <s v="N/A"/>
    <s v="940518-241597317561324755900749"/>
    <s v="N/A"/>
    <s v="40 ROLLOS"/>
    <s v="TIPO II"/>
    <s v="TERRESTRE"/>
    <s v="VISITA_TÉCNICA"/>
    <n v="1"/>
    <n v="0"/>
    <n v="163813.69572160003"/>
    <n v="140395.6348884"/>
    <n v="163813.69572160003"/>
    <m/>
    <m/>
    <m/>
    <m/>
    <m/>
    <m/>
    <m/>
    <m/>
  </r>
  <r>
    <s v="TUNJA"/>
    <x v="1"/>
    <x v="1"/>
    <n v="15325"/>
    <s v="TA-25-625293"/>
    <s v="FO-25-932077"/>
    <d v="2025-06-11T00:00:00"/>
    <d v="2025-06-13T00:00:00"/>
    <d v="2025-06-11T00:00:00"/>
    <d v="2025-06-16T00:00:00"/>
    <d v="2025-06-16T00:00:00"/>
    <s v="BOYACA"/>
    <s v="GUAYATA"/>
    <s v="BARRIO CENTRO GUAYATA 5"/>
    <n v="79851"/>
    <s v="CB CRECIMIENTO - NUEVO"/>
    <s v="APERTURA"/>
    <s v="REDEBAN"/>
    <s v="UNO A UNO"/>
    <s v="UNO A UNO"/>
    <s v="EJECUTADO"/>
    <s v="10-06 SE REALIZA LLAMADA AL CLIENTE, SE HABLA CON LA SRA LUZ MARIELA AGUILA SE VALIDA DIRECCIÓN OK, CANAL OK, DISPONIBILIDAD TOTAL, LLAMAR EL DÍA LA INSTALACIÓN PARA CONFIRMAR VISITA, AVISO EXTERIOR ALTURA APROX 3 METROS; TOMACORRIENTE CERCANO: SI; TIENE CABINA DE SEGURIDAD: NO  - COMUNICACION POR WPP 12-06 SE ESTABLECE COMUNICACIÓN TELEFÓNICA CON LA SEÑORA LUZ MARIELA AGUILAR AL NÚMERO DE CONTACTO 3144716705 CLIENTE INDICA QUE SE LE PRESENTO ALGO INESPERADO A ÚLTIMO MOMENTO POR TAL RAZON NO CUENTA CON LA DISPONIBILIDAD PARA ATENDER LA VISITA DE INSTALACIÓN INFORMA QUE POR FAVOR LA REPROGRAMEMOS PARA EL DÍA LUNES 16/06/2025 INDICA QUE PARA ESE DÍA CUENTA CON DISPONIBILIDAD TOTAL PARA ATENDER LA ACTIVIDAD. 16/6/2025 SE REALIZA INSTALACIÓN DE CORRESPONSAL, SE INSTALAN EQUIPOS CON PRUEBAS EXITOSAS, SE CAPACITA Y SE EVALÚA AL CLIENTE, SE INSTALA PUBLICIDAD COMPLETA, CB QUEDA OPERATIVO. USUARIO SOMOS BANCOLOMBIA ACTIVO"/>
    <s v="RODRIGUEZ MURCIA YERSON IVAN"/>
    <s v="FAUZZ214"/>
    <n v="981518"/>
    <s v="N/A"/>
    <n v="1114170"/>
    <s v="N/A"/>
    <s v="40 ROLLOS"/>
    <s v="TIPO III"/>
    <s v="TERRESTRE"/>
    <s v="VISITA_TÉCNICA"/>
    <n v="1"/>
    <n v="0"/>
    <n v="275728.78077800001"/>
    <n v="196536.5258152"/>
    <n v="275728.78077800001"/>
    <m/>
    <m/>
    <m/>
    <m/>
    <m/>
    <m/>
    <m/>
    <m/>
  </r>
  <r>
    <s v="IBAGUE"/>
    <x v="2"/>
    <x v="2"/>
    <n v="73352"/>
    <s v="TA-25-625294"/>
    <s v="FO-25-932080"/>
    <d v="2025-06-11T00:00:00"/>
    <d v="2025-06-13T00:00:00"/>
    <d v="2025-06-11T00:00:00"/>
    <d v="2025-06-13T00:00:00"/>
    <d v="2025-06-13T00:00:00"/>
    <s v="TOLIMA"/>
    <s v="ICONONZO"/>
    <s v="BARRIO CENTRO ICONONZO CENTRO"/>
    <n v="79849"/>
    <s v="CB CRECIMIENTO - NUEVO"/>
    <s v="APERTURA"/>
    <s v="REDEBAN"/>
    <s v="UNO A UNO"/>
    <s v="UNO A UNO"/>
    <s v="EJECUTADO"/>
    <s v="11-06 SE REALIZA LLAMADA AL CLIENTE, SE HABLA CON LA SRA MARIELA BAEZ CASTILLO, SE VALIDA DIRECCIÓN OK, CANAL OK, DISPONIBILIDAD TOTAL, LLAMAR EL DÍA LA INSTALACIÓN PARA CONFIRMAR VISITA, AVISO EXTERIOR ALTURA APROX  2  METROS; TOMACORRIENTE CERCANO: SI; TIENE CABINA DE SEGURIDAD: SI  12-06 SE CONTACTA TELEFÓNICAMENTE AL NÚMERO  3118684243 CON EL CLIENTE MARIELA CASTILLO INFORMA QUE NO ES POSIBLE ATENDER LA VISITA EL DÍA DE HOY 13/6/2025 SE REALIZA INSTALACIÓN DE CORRESPONSAL, SE INSTALAN EQUIPOS CON PRUEBAS EXITOSAS, SE CAPACITA Y SE EVALÚA AL CLIENTE, SE INSTALA PUBLICIDAD COMPLETA, CB QUEDA OPERATIVO. USUARIO SOMOS BANCOLOMBIA ACTIVO"/>
    <s v="GUTIERREZ  CAMILO ANDRES"/>
    <s v="FAUZZ215"/>
    <n v="764763"/>
    <s v="N/A"/>
    <n v="770383"/>
    <s v="N/A"/>
    <s v="40 ROLLOS"/>
    <s v="TIPO III"/>
    <s v="TERRESTRE"/>
    <s v="VISITA_TÉCNICA"/>
    <n v="1"/>
    <n v="0"/>
    <n v="275728.78077800001"/>
    <n v="196536.5258152"/>
    <n v="275728.78077800001"/>
    <m/>
    <m/>
    <m/>
    <m/>
    <m/>
    <m/>
    <m/>
    <m/>
  </r>
  <r>
    <s v="TUNJA"/>
    <x v="1"/>
    <x v="1"/>
    <n v="15367"/>
    <s v="TA-25-625295"/>
    <s v="FO-25-932083"/>
    <d v="2025-06-11T00:00:00"/>
    <d v="2025-06-13T00:00:00"/>
    <d v="2025-06-11T00:00:00"/>
    <d v="2025-06-12T00:00:00"/>
    <d v="2025-06-12T00:00:00"/>
    <s v="BOYACA"/>
    <s v="JENESANO"/>
    <s v="BARRIO CENTRO JENESANO  6"/>
    <n v="79853"/>
    <s v="CB CRECIMIENTO - NUEVO"/>
    <s v="APERTURA"/>
    <s v="REDEBAN"/>
    <s v="UNO A UNO"/>
    <s v="UNO A UNO"/>
    <s v="EJECUTADO"/>
    <s v="10-06 SE REALIZA LLAMADA AL CLIENTE, SE HABLA CON LA SR CON EL HIJO GUSTAVO MEDINA BUITRAGO  SE VALIDA DIRECCIÓN OK, CANAL OK, DISPONIBILIDAD TOTAL, LLAMAR EL DÍA LA INSTALACIÓN PARA CONFIRMAR VISITA, AVISO EXTERIOR ALTURA: NO INDICA ALTURA; TOMACORRIENTE CERCANO: SI; TIENE CABINA DE SEGURIDAD: NO  - COMUNICACION POR WPP // LLEVAR SWITCH 12/6/2025 SE REALIZA INSTALACIÓN DE CORRESPONSAL, SE INSTALAN EQUIPOS CON PRUEBAS EXITOSAS, SE CAPACITA Y SE EVALÚA AL CLIENTE, SE INSTALA PUBLICIDAD COMPLETA, CB QUEDA OPERATIVO. USUARIO SOMOS BANCOLOMBIA ACTIVO"/>
    <s v="GONZALEZ GONZALEZ MARIO ALBERTO"/>
    <s v="FAUZZ216"/>
    <n v="1235973"/>
    <s v="N/A"/>
    <n v="884714"/>
    <s v="N/A"/>
    <s v="40 ROLLOS"/>
    <s v="TIPO II"/>
    <s v="TERRESTRE"/>
    <s v="VISITA_TÉCNICA"/>
    <n v="1"/>
    <n v="0"/>
    <n v="163813.69572160003"/>
    <n v="140395.6348884"/>
    <n v="163813.69572160003"/>
    <m/>
    <m/>
    <m/>
    <m/>
    <m/>
    <m/>
    <m/>
    <m/>
  </r>
  <r>
    <s v="CARTAGENA"/>
    <x v="4"/>
    <x v="4"/>
    <n v="13430"/>
    <s v="TA-25-625296"/>
    <s v="FO-25-932085"/>
    <d v="2025-06-11T00:00:00"/>
    <d v="2025-06-13T00:00:00"/>
    <d v="2025-06-11T00:00:00"/>
    <d v="2025-06-13T00:00:00"/>
    <d v="2025-06-13T00:00:00"/>
    <s v="BOLIVAR"/>
    <s v="MAGANGUE"/>
    <s v="BARRIO CENTRO MAGANGUE 9"/>
    <n v="79850"/>
    <s v="CB CRECIMIENTO - NUEVO"/>
    <s v="APERTURA"/>
    <s v="REDEBAN"/>
    <s v="UNO A UNO"/>
    <s v="UNO A UNO"/>
    <s v="EJECUTADO"/>
    <s v="10-06 SE REALIZA LLAMADA AL CLIENTE, SE HABLA CON LA SRA MEIBIS BELEÑO PERALTA SE VALIDA DIRECCIÓN OK, CANAL OK, DISPONIBILIDAD TOTAL, LLAMAR EL DÍA LA INSTALACIÓN PARA CONFIRMAR VISITA, AVISO EXTERIOR ALTURA APROX 2 METROS; TOMACORRIENTE CERCANO: SI; TIENE CABINA DE SEGURIDAD: SI  13-06 SE REALIZA INSTALACIÓN DE CORRESPONSAL, SE INSTALAN EQUIPOS CON PRUEBAS EXITOSAS, SE CAPACITA Y SE EVALÚA AL CLIENTE, SE INSTALA PUBLICIDAD COMPLETA, CB QUEDA OPERATIVO. USUARIO SOMOS BANCOLOMBIA ACTIVO"/>
    <s v="CACERES HERNANDEZ ANDRES"/>
    <s v="FAUZZ217"/>
    <n v="1049679"/>
    <n v="958323"/>
    <n v="932364"/>
    <s v="N/A"/>
    <s v="40 ROLLOS"/>
    <s v="TIPO IV"/>
    <s v="TERRESTRE"/>
    <s v="VISITA_TÉCNICA"/>
    <n v="1"/>
    <n v="0"/>
    <n v="504832.64687880001"/>
    <n v="196536.5258152"/>
    <n v="504832.64687880001"/>
    <m/>
    <m/>
    <m/>
    <m/>
    <m/>
    <m/>
    <m/>
    <m/>
  </r>
  <r>
    <s v="BARRANQUILLA"/>
    <x v="4"/>
    <x v="4"/>
    <n v="8001"/>
    <s v="TA-25-625297"/>
    <s v="FO-25-932088"/>
    <d v="2025-06-11T00:00:00"/>
    <d v="2025-06-13T00:00:00"/>
    <d v="2025-06-11T00:00:00"/>
    <d v="2025-06-12T00:00:00"/>
    <d v="2025-06-12T00:00:00"/>
    <s v="ATLANTICO"/>
    <s v="BARRANQUILLA"/>
    <s v="BARRIO CIUDADELA 20 DE JULIO BARRANQUILLA  11"/>
    <n v="79840"/>
    <s v="CB CRECIMIENTO - NUEVO"/>
    <s v="APERTURA"/>
    <s v="REDEBAN"/>
    <s v="UNO A UNO"/>
    <s v="UNO A UNO"/>
    <s v="EJECUTADO"/>
    <s v="10-06 SE REALIZA LLAMADA AL CLIENTE, SE HABLA CON LA SRA LILIANA CASTILLO MONROY  SE VALIDA DIRECCIÓN OK, CANAL OK, DISPONIBILIDAD TOTAL, LLAMAR EL DÍA LA INSTALACIÓN PARA CONFIRMAR VISITA, AVISO EXTERIOR ALTURA APROX 3 METROS; TOMACORRIENTE CERCANO: SI; TIENE CABINA DE SEGURIDAD: SI 12/6/2025 SE REALIZA INSTALACIÓN DE CORRESPONSAL, SE INSTALAN EQUIPOS CON PRUEBAS EXITOSAS, SE CAPACITA Y SE EVALÚA AL CLIENTE, SE INSTALA PUBLICIDAD COMPLETA, CB QUEDA OPERATIVO. USUARIO SOMOS BANCOLOMBIA ACTIVO"/>
    <s v="PEÑALOZA GUTIERREZ RAFAEL GUSTAVO"/>
    <s v="FAUZZ218"/>
    <n v="768666"/>
    <s v="N/A"/>
    <n v="908210"/>
    <s v="N/A"/>
    <s v="40 ROLLOS"/>
    <s v="TIPO I"/>
    <s v="TERRESTRE"/>
    <s v="VISITA_TÉCNICA"/>
    <n v="1"/>
    <n v="0"/>
    <n v="75096.394270399993"/>
    <n v="75096.394270399993"/>
    <n v="75096.394270399993"/>
    <m/>
    <m/>
    <m/>
    <m/>
    <m/>
    <m/>
    <m/>
    <m/>
  </r>
  <r>
    <s v="IBAGUE"/>
    <x v="2"/>
    <x v="2"/>
    <n v="73443"/>
    <s v="TA-25-625298"/>
    <s v="FO-25-932090"/>
    <d v="2025-06-11T00:00:00"/>
    <d v="2025-06-13T00:00:00"/>
    <d v="2025-06-11T00:00:00"/>
    <d v="2025-06-13T00:00:00"/>
    <d v="2025-06-13T00:00:00"/>
    <s v="TOLIMA"/>
    <s v="MARIQUITA"/>
    <s v="BARRIO EL DORADO ALTO SAN SEBASTIAN DE MARIQUITA"/>
    <n v="79852"/>
    <s v="CB CRECIMIENTO - NUEVO"/>
    <s v="APERTURA"/>
    <s v="REDEBAN"/>
    <s v="UNO A UNO"/>
    <s v="UNO A UNO"/>
    <s v="EJECUTADO"/>
    <s v="11-06 SE REALIZA LLAMADA AL CLIENTE, SE HABLA CON LA SRA NIDIA ORTIZ SILVA, SE VALIDA DIRECCIÓN OK, CANAL OK, DISPONIBILIDAD TOTAL, LLAMAR EL DÍA LA INSTALACIÓN PARA CONFIRMAR VISITA, AVISO EXTERIOR ALTURA APROX  3,50  METROS; TOMACORRIENTE CERCANO: SI; TIENE CABINA DE SEGURIDAD: NO - MODEM A 8 METROS DE DISTANCIA- DISPONIBILIDAD EN LAS HORAS DE LA TARDE 13-06 SE REALIZA INSTALACIÓN DE CORRESPONSAL, SE INSTALAN EQUIPOS CON PRUEBAS EXITOSAS, SE CAPACITA Y SE EVALÚA AL CLIENTE, SE INSTALA PUBLICIDAD COMPLETA, CB QUEDA OPERATIVO. USUARIO SOMOS BANCOLOMBIA ACTIVO"/>
    <s v="VARGAS HERRERA JHON JAIRO"/>
    <s v="FAUZZ219"/>
    <n v="1006806"/>
    <s v="N/A"/>
    <n v="861573"/>
    <s v="N/A"/>
    <s v="40 ROLLOS"/>
    <s v="TIPO III"/>
    <s v="TERRESTRE"/>
    <s v="VISITA_TÉCNICA"/>
    <n v="1"/>
    <n v="0"/>
    <n v="275728.78077800001"/>
    <n v="196536.5258152"/>
    <n v="275728.78077800001"/>
    <m/>
    <m/>
    <m/>
    <m/>
    <m/>
    <m/>
    <m/>
    <m/>
  </r>
  <r>
    <s v="VALLEDUPAR"/>
    <x v="4"/>
    <x v="4"/>
    <n v="20011"/>
    <s v="TA-25-625299"/>
    <s v="FO-25-932092"/>
    <d v="2025-06-11T00:00:00"/>
    <d v="2025-06-13T00:00:00"/>
    <d v="2025-06-11T00:00:00"/>
    <d v="2025-06-13T00:00:00"/>
    <d v="2025-06-13T00:00:00"/>
    <s v="CESAR"/>
    <s v="AGUACHICA"/>
    <s v="BARRIO LA UNION AGUACHICA 1"/>
    <n v="79839"/>
    <s v="CB CRECIMIENTO - NUEVO"/>
    <s v="APERTURA"/>
    <s v="REDEBAN"/>
    <s v="UNO A UNO"/>
    <s v="UNO A UNO"/>
    <s v="EJECUTADO"/>
    <s v="10-06 SE REALIZA LLAMADA AL CLIENTE, SE HABLA CON LA SR ARI EMERSON SUÁREZ LEON  SE VALIDA DIRECCIÓN OK, CANAL OK, DISPONIBILIDAD TOTAL, LLAMAR EL DÍA LA INSTALACIÓN PARA CONFIRMAR VISITA, AVISO EXTERIOR ALTURA: NO INDICA ALTURA; TOMACORRIENTE CERCANO: SI; TIENE CABINA DE SEGURIDAD: SI 13-06 SE REALIZA INSTALACIÓN DE CORRESPONSAL, SE INSTALAN EQUIPOS CON PRUEBAS EXITOSAS, SE CAPACITA Y SE EVALÚA AL CLIENTE, SE INSTALA PUBLICIDAD COMPLETA, CB QUEDA OPERATIVO. USUARIO SOMOS BANCOLOMBIA ACTIVO"/>
    <s v="MAESTRE MENGUAL EDGAR ENRIQUE"/>
    <s v="FAUZZ220"/>
    <n v="1235320"/>
    <s v="N/A"/>
    <s v="1239764-243637317561365457309667"/>
    <s v="N/A"/>
    <s v="40 ROLLOS"/>
    <s v="TIPO IV"/>
    <s v="TERRESTRE"/>
    <s v="VISITA_TÉCNICA"/>
    <n v="1"/>
    <n v="0"/>
    <n v="504832.64687880001"/>
    <n v="196536.5258152"/>
    <n v="504832.64687880001"/>
    <m/>
    <m/>
    <m/>
    <m/>
    <m/>
    <m/>
    <m/>
    <m/>
  </r>
  <r>
    <s v="VALLEDUPAR"/>
    <x v="4"/>
    <x v="4"/>
    <n v="20011"/>
    <s v="TA-25-625303"/>
    <s v="FO-25-938342"/>
    <d v="2025-06-11T00:00:00"/>
    <d v="2025-06-13T00:00:00"/>
    <d v="2025-06-11T00:00:00"/>
    <d v="2025-06-13T00:00:00"/>
    <d v="2025-06-13T00:00:00"/>
    <s v="CESAR"/>
    <s v="AGUACHICA"/>
    <s v="BARRIO MARIA EUGENIA ALTO AGUACHICA  2"/>
    <n v="79838"/>
    <s v="CB CRECIMIENTO - NUEVO"/>
    <s v="APERTURA"/>
    <s v="REDEBAN"/>
    <s v="UNO A UNO"/>
    <s v="UNO A UNO"/>
    <s v="EJECUTADO"/>
    <s v="10-06 SE REALIZA LLAMADA AL CLIENTE, SE HABLA CON LA SRA ANGIE KATHERINE MANCILLA ARDILA  SE VALIDA DIRECCIÓN OK, CANAL OK, DISPONIBILIDAD TOTAL, LLAMAR EL DÍA LA INSTALACIÓN PARA CONFIRMAR VISITA, AVISO EXTERIOR ALTURA APROX 3 METROS; TOMACORRIENTE CERCANO: SI; TIENE CABINA DE SEGURIDAD: NO  13/6/2025 SE REALIZA INSTALACIÓN DE CORRESPONSAL, SE INSTALAN EQUIPOS CON PRUEBAS EXITOSAS, SE CAPACITA Y SE EVALÚA AL CLIENTE, SE INSTALA PUBLICIDAD COMPLETA, CB QUEDA OPERATIVO. USUARIO SOMOS BANCOLOMBIA ACTIVO"/>
    <s v="MAESTRE MENGUAL EDGAR ENRIQUE"/>
    <s v="FAUZZ221"/>
    <n v="1221333"/>
    <s v="N/A"/>
    <s v="1239768-243637317561365457309489"/>
    <s v="N/A"/>
    <s v="40 ROLLOS"/>
    <s v="TIPO IV"/>
    <s v="TERRESTRE"/>
    <s v="VISITA_TÉCNICA"/>
    <n v="1"/>
    <n v="0"/>
    <n v="504832.64687880001"/>
    <n v="196536.5258152"/>
    <n v="504832.64687880001"/>
    <m/>
    <m/>
    <m/>
    <m/>
    <m/>
    <m/>
    <m/>
    <m/>
  </r>
  <r>
    <s v="MONTERIA"/>
    <x v="4"/>
    <x v="4"/>
    <n v="5250"/>
    <s v="TA-25-625304"/>
    <s v="FO-25-932097"/>
    <d v="2025-06-11T00:00:00"/>
    <d v="2025-06-13T00:00:00"/>
    <d v="2025-06-11T00:00:00"/>
    <d v="2025-06-13T00:00:00"/>
    <d v="2025-06-13T00:00:00"/>
    <s v="ANTIOQUIA"/>
    <s v="EL BAGRE"/>
    <s v="BARRIO PORTUGAL EL BAGRE  4"/>
    <n v="79845"/>
    <s v="CB CRECIMIENTO - NUEVO"/>
    <s v="APERTURA"/>
    <s v="REDEBAN"/>
    <s v="UNO A UNO"/>
    <s v="UNO A UNO"/>
    <s v="EJECUTADO"/>
    <s v="10-06 SE REALIZA LLAMADA AL CLIENTE, SE HABLA CON LA SA MERCEDES ROSA VASCO RICARDO SE VALIDA DIRECCIÓN OK, CANAL OK, DISPONIBILIDAD TOTAL, LLAMAR EL DÍA LA INSTALACIÓN PARA CONFIRMAR VISITA, AVISO EXTERIOR ALTURA APROX 1.90 METROS; TOMACORRIENTE CERCANO: SI; TIENE CABINA DE SEGURIDAD: NO  - COMUNICACION POR WPP 13-06 SE REALIZA INSTALACIÓN DE CORRESPONSAL, SE INSTALAN EQUIPOS CON PRUEBAS EXITOSAS, SE CAPACITA Y SE EVALÚA AL CLIENTE, SE INSTALA PUBLICIDAD COMPLETA, CB QUEDA OPERATIVO. USUARIO SOMOS BANCOLOMBIA ACTIVO"/>
    <s v="COGOLLO VERTEL EDER LUIS"/>
    <s v="FAUZZ222"/>
    <n v="1235253"/>
    <s v="247381-717698"/>
    <s v="913879-241597317561324755901599"/>
    <s v="N/A"/>
    <s v="40 ROLLOS"/>
    <s v="TIPO IV"/>
    <s v="TERRESTRE"/>
    <s v="VISITA_TÉCNICA"/>
    <n v="1"/>
    <n v="0"/>
    <n v="504832.64687880001"/>
    <n v="196536.5258152"/>
    <n v="504832.64687880001"/>
    <m/>
    <m/>
    <m/>
    <m/>
    <m/>
    <m/>
    <m/>
    <m/>
  </r>
  <r>
    <s v="MEDELLIN"/>
    <x v="3"/>
    <x v="3"/>
    <n v="5591"/>
    <s v="TA-25-625305"/>
    <s v="FO-25-932100"/>
    <d v="2025-06-11T00:00:00"/>
    <d v="2025-06-13T00:00:00"/>
    <d v="2025-06-11T00:00:00"/>
    <d v="2025-06-13T00:00:00"/>
    <d v="2025-06-13T00:00:00"/>
    <s v="ANTIOQUIA"/>
    <s v="PUERTO TRIUNFO"/>
    <s v="BARRIO PTO TRIUNFO PUERTO TRIUNFO"/>
    <n v="79854"/>
    <s v="CB CRECIMIENTO - NUEVO"/>
    <s v="APERTURA"/>
    <s v="REDEBAN"/>
    <s v="UNO A UNO"/>
    <s v="UNO A UNO"/>
    <s v="EJECUTADO"/>
    <s v="10-06 SE REALIZA LLAMADA AL CLIENTE, SE HABLA CON LA SRA LEYDI JOHANNA HERRERA LOMBANA L SE VALIDA DIRECCIÓN OK, CANAL OK, DISPONIBILIDAD TOTAL, LLAMAR EL DÍA LA INSTALACIÓN PARA CONFIRMAR VISITA, AVISO EXTERIOR ALTURA APROX 2 METROS; TOMACORRIENTE CERCANO: SI; TIENE CABINA DE SEGURIDAD: NO 13-06 SE REALIZA INSTALACIÓN DE CORRESPONSAL, SE INSTALAN EQUIPOS CON PRUEBAS EXITOSAS, SE CAPACITA Y SE EVALÚA AL CLIENTE, SE INSTALA PUBLICIDAD COMPLETA, CB QUEDA OPERATIVO. USUARIO SOMOS BANCOLOMBIA ACTIVO"/>
    <s v="PAREJA ECHAVARRIA JHON DAVID"/>
    <s v="FAUZZ223"/>
    <n v="1235356"/>
    <s v="N/A"/>
    <s v="1238678-243637317561365457309816"/>
    <s v="N/A"/>
    <s v="40 ROLLOS"/>
    <s v="TIPO IV"/>
    <s v="TERRESTRE"/>
    <s v="VISITA_TÉCNICA"/>
    <n v="1"/>
    <n v="0"/>
    <n v="504832.64687880001"/>
    <n v="196536.5258152"/>
    <n v="504832.64687880001"/>
    <m/>
    <m/>
    <m/>
    <m/>
    <m/>
    <m/>
    <m/>
    <m/>
  </r>
  <r>
    <s v="VILLAVICENCIO"/>
    <x v="2"/>
    <x v="2"/>
    <n v="50226"/>
    <s v="TA-25-625307"/>
    <s v="FO-25-932105"/>
    <d v="2025-06-11T00:00:00"/>
    <d v="2025-06-13T00:00:00"/>
    <d v="2025-06-11T00:00:00"/>
    <d v="2025-06-13T00:00:00"/>
    <d v="2025-06-13T00:00:00"/>
    <s v="META"/>
    <s v="CUMARAL"/>
    <s v="BARRIO CENTRO CUMARAL  12"/>
    <n v="79768"/>
    <s v="CB CRECIMIENTO - OTRAS LISTAS"/>
    <s v="APERTURA"/>
    <s v="REDEBAN"/>
    <s v="UNO A UNO"/>
    <s v="UNO A UNO"/>
    <s v="EJECUTADO"/>
    <s v="11-06 SE REALIZA LLAMADA AL CLIENTE, SE HABLA CON LA SRA NOHORA HERNÁNDEZ CESPEDES SE VALIDA DIRECCIÓN OK, CANAL OK, DISPONIBILIDAD TOTAL, LLAMAR EL DÍA LA INSTALACIÓN PARA CONFIRMAR VISITA, AVISO EXTERIOR ALTURA APROX 2.5 METROS; TOMACORRIENTE CERCANO: SI; TIENE CABINA DE SEGURIDAD: SI 13/6/2025 SE REALIZA INSTALACIÓN DE CORRESPONSAL, SE INSTALAN EQUIPOS CON PRUEBAS EXITOSAS, SE CAPACITA Y SE EVALÚA AL CLIENTE, SE INSTALA PUBLICIDAD COMPLETA, CB QUEDA OPERATIVO. USUARIO SOMOS BANCOLOMBIA ACTIVO"/>
    <s v="ROZO JIMENEZ EDGAR ARMANDO"/>
    <s v="F1VZZ899"/>
    <n v="1046005"/>
    <s v="N/A"/>
    <n v="1239630"/>
    <s v="N/A"/>
    <s v="40 ROLLOS"/>
    <s v="TIPO II"/>
    <s v="TERRESTRE"/>
    <s v="VISITA_TÉCNICA"/>
    <n v="1"/>
    <n v="0"/>
    <n v="163813.69572160003"/>
    <n v="140395.6348884"/>
    <n v="163813.69572160003"/>
    <m/>
    <m/>
    <m/>
    <m/>
    <m/>
    <m/>
    <m/>
    <m/>
  </r>
  <r>
    <s v="MEDELLIN"/>
    <x v="3"/>
    <x v="3"/>
    <n v="5001"/>
    <s v="TA-25-625308"/>
    <s v="FO-25-932110"/>
    <d v="2025-06-11T00:00:00"/>
    <d v="2025-06-13T00:00:00"/>
    <d v="2025-06-11T00:00:00"/>
    <d v="2025-06-13T00:00:00"/>
    <d v="2025-06-13T00:00:00"/>
    <s v="ANTIOQUIA"/>
    <s v="MEDELLIN"/>
    <s v="BARRIO CENTRO LA PAZ  MEDELLIN"/>
    <n v="79809"/>
    <s v="CB CRECIMIENTO - OTRAS LISTAS"/>
    <s v="APERTURA"/>
    <s v="REDEBAN"/>
    <s v="UNO A UNO"/>
    <s v="UNO A UNO"/>
    <s v="EJECUTADO"/>
    <s v="10-06 SE REALIZA LLAMADA AL CLIENTE, SE HABLA CON LA SR EDINSON GIRALDO MUNERA SE VALIDA DIRECCIÓN OK, CANAL OK, DISPONIBILIDAD TOTAL, LLAMAR EL DÍA LA INSTALACIÓN PARA CONFIRMAR VISITA, AVISO EXTERIOR ALTURA APROX 3 METROS; TOMACORRIENTE CERCANO: SI; TIENE CABINA DE SEGURIDAD: NO - EL MODEM ESTA A 5 MT  13/6/2025 SE REALIZA INSTALACIÓN DE CORRESPONSAL, SE INSTALAN EQUIPOS CON PRUEBAS EXITOSAS, SE CAPACITA Y SE EVALÚA AL CLIENTE, SE INSTALA PUBLICIDAD COMPLETA, CB QUEDA OPERATIVO. USUARIO SOMOS BANCOLOMBIA ACTIVO"/>
    <s v="DIAZ ZABALA FRANCIS DUBAN"/>
    <s v="F1VZZ940"/>
    <n v="1235391"/>
    <s v="N/A"/>
    <s v="1238656-243637317561365457309631"/>
    <s v="N/A"/>
    <s v="40 ROLLOS"/>
    <s v="TIPO I"/>
    <s v="TERRESTRE"/>
    <s v="VISITA_TÉCNICA"/>
    <n v="1"/>
    <n v="0"/>
    <n v="75096.394270399993"/>
    <n v="75096.394270399993"/>
    <n v="75096.394270399993"/>
    <m/>
    <m/>
    <m/>
    <m/>
    <m/>
    <m/>
    <m/>
    <m/>
  </r>
  <r>
    <s v="CALI"/>
    <x v="0"/>
    <x v="0"/>
    <n v="19001"/>
    <s v="TA-25-625309"/>
    <s v="FO-25-932115"/>
    <d v="2025-06-11T00:00:00"/>
    <d v="2025-06-13T00:00:00"/>
    <d v="2025-06-11T00:00:00"/>
    <d v="2025-06-13T00:00:00"/>
    <d v="2025-06-13T00:00:00"/>
    <s v="CAUCA"/>
    <s v="POPAYAN"/>
    <s v="BARRIO JIMENA POPAYAN"/>
    <n v="79829"/>
    <s v="CB CRECIMIENTO - OTRAS LISTAS"/>
    <s v="APERTURA"/>
    <s v="REDEBAN"/>
    <s v="UNO A UNO"/>
    <s v="UNO A UNO"/>
    <s v="EJECUTADO"/>
    <s v="11-06 SE REALIZA LLAMADA AL CLIENTE, SE HABLA CON LA SRA KELLY JOHANA BOTERO GUISAO  SE VALIDA DIRECCIÓN OK, CANAL OK, DISPONIBILIDAD TOTAL, LLAMAR EL DÍA LA INSTALACIÓN PARA CONFIRMAR VISITA, AVISO EXTERIOR ALTURA APROX 2 METROS; TOMACORRIENTE CERCANO: SI; TIENE CABINA DE SEGURIDAD: NO  13/6/2025 SE REALIZA INSTALACIÓN DE CORRESPONSAL, SE INSTALAN EQUIPOS CON PRUEBAS EXITOSAS, SE CAPACITA Y SE EVALÚA AL CLIENTE, SE INSTALA PUBLICIDAD COMPLETA, CB QUEDA OPERATIVO. USUARIO SOMOS BANCOLOMBIA ACTIVO"/>
    <s v="GIMBUEL LASSO LUIS GERMAN"/>
    <s v="F1VZZ960"/>
    <n v="773386"/>
    <s v="N/A"/>
    <n v="910861"/>
    <s v="N/A"/>
    <s v="40 ROLLOS"/>
    <s v="TIPO III"/>
    <s v="TERRESTRE"/>
    <s v="VISITA_TÉCNICA"/>
    <n v="1"/>
    <n v="0"/>
    <n v="275728.78077800001"/>
    <n v="196536.5258152"/>
    <n v="275728.78077800001"/>
    <m/>
    <m/>
    <m/>
    <m/>
    <m/>
    <m/>
    <m/>
    <m/>
  </r>
  <r>
    <s v="BOGOTA"/>
    <x v="5"/>
    <x v="5"/>
    <n v="11001"/>
    <s v="TA-25-625310"/>
    <s v="FO-25-932122"/>
    <d v="2025-06-11T00:00:00"/>
    <d v="2025-06-13T00:00:00"/>
    <d v="2025-06-11T00:00:00"/>
    <d v="2025-06-12T00:00:00"/>
    <d v="2025-06-12T00:00:00"/>
    <s v="CUNDINAMARCA"/>
    <s v="BOGOTA"/>
    <s v="BARRIO SAN FRANCISCO  BOGOTA"/>
    <n v="79745"/>
    <s v="CB CRECIMIENTO - OTRAS LISTAS"/>
    <s v="APERTURA"/>
    <s v="REDEBAN"/>
    <s v="UNO A UNO"/>
    <s v="UNO A UNO"/>
    <s v="EJECUTADO"/>
    <s v="10-06 SE REALIZA LLAMADA AL CLIENTE, SE HABLA CON LA SR IRALDO USAQUEN GACHA SE VALIDA DIRECCIÓN OK, CANAL OK, DISPONIBILIDAD TOTAL, LLAMAR EL DÍA LA INSTALACIÓN PARA CONFIRMAR VISITA, AVISO EXTERIOR ALTURA APROX 3.5  METROS; TOMACORRIENTE CERCANO: SI; TIENE CABINA DE SEGURIDAD: SI 12/6/2025 SE REALIZA INSTALACIÓN DE CORRESPONSAL, SE INSTALAN EQUIPOS CON PRUEBAS EXITOSAS, SE CAPACITA Y SE EVALÚA AL CLIENTE, SE INSTALA PUBLICIDAD COMPLETA, CB QUEDA OPERATIVO. USUARIO SOMOS BANCOLOMBIA ACTIVO"/>
    <s v="BUSTOS MORA DIEGO MANUEL"/>
    <s v="F1VZZ876"/>
    <n v="1236473"/>
    <s v="N/A"/>
    <n v="893337"/>
    <s v="N/A"/>
    <s v="40 ROLLOS"/>
    <s v="TIPO I"/>
    <s v="TERRESTRE"/>
    <s v="VISITA_TÉCNICA"/>
    <n v="1"/>
    <n v="0"/>
    <n v="75096.394270399993"/>
    <n v="75096.394270399993"/>
    <n v="75096.394270399993"/>
    <m/>
    <m/>
    <m/>
    <m/>
    <m/>
    <m/>
    <m/>
    <m/>
  </r>
  <r>
    <s v="BUCARAMANGA"/>
    <x v="1"/>
    <x v="1"/>
    <n v="68432"/>
    <s v="TA-25-625312"/>
    <s v="FO-25-932128"/>
    <d v="2025-06-11T00:00:00"/>
    <d v="2025-06-13T00:00:00"/>
    <d v="2025-06-11T00:00:00"/>
    <d v="2025-06-13T00:00:00"/>
    <d v="2025-06-13T00:00:00"/>
    <s v="SANTANDER"/>
    <s v="MALAGA"/>
    <s v="BARRIO CENTRO MALAGA 1"/>
    <n v="57865"/>
    <s v="DATAFONO ADICIONAL"/>
    <s v="APERTURA"/>
    <s v="REDEBAN"/>
    <s v="UNO A UNO"/>
    <s v="UNO A UNO"/>
    <s v="EJECUTADO"/>
    <s v="10-06 SE REALIZA LLAMADA AL CLIENTE, SE HABLA CON LA PERSONA ENCARGADA DEL ESTABLECIMIENTO,  SE VALIDA DIRECCIÓN OK, CANAL OK, DISPONIBILIDAD TOTAL, LLAMAR EL DÍA LA INSTALACIÓN PARA CONFIRMAR VISITA 12-06 SE ESTABLECE COMUNICACIÓN CON EL SEÑOR DAVID AL NÚMERO 3115038800  SE LE INFORMA QUE POR DISTANCIAS Y TIEMPO DE DESPLAZAMIENTO SE LOGRA LLEGAR AL MUNICIPIO PERO NO A TIEMPO PARA EJECUTAR LA ACTIVIDAD POR LO CUAL SE REPROGRAMA PARA EL DIA DE MAÑANA 13 JUNIO EN HORAS DE LA MAÑANA CLIENTE INFORMA QUE NO HAY INCONVENIENTE 13/6/2025 SE REALIZA INSTALACIÓN DE DAT ADICIONAL, PRUEBAS EXITOSAS, CB QUEDA OPERATIVO"/>
    <s v="BARRERA ORTEGA MARLON STWAR"/>
    <s v="FAUZZ224"/>
    <n v="1216796"/>
    <s v="N/A"/>
    <n v="1097254"/>
    <s v="N/A"/>
    <s v="60 ROLLOS"/>
    <s v="TIPO IV"/>
    <s v="TERRESTRE"/>
    <s v="VISITA_TÉCNICA"/>
    <n v="1"/>
    <n v="0"/>
    <n v="504832.64687880001"/>
    <n v="196536.5258152"/>
    <n v="504832.64687880001"/>
    <m/>
    <m/>
    <m/>
    <m/>
    <m/>
    <m/>
    <m/>
    <m/>
  </r>
  <r>
    <s v="BARRANQUILLA"/>
    <x v="4"/>
    <x v="4"/>
    <n v="8573"/>
    <s v="TA-25-625313"/>
    <s v="FO-25-932132"/>
    <d v="2025-06-11T00:00:00"/>
    <d v="2025-06-13T00:00:00"/>
    <d v="2025-06-11T00:00:00"/>
    <d v="2025-06-13T00:00:00"/>
    <d v="2025-06-13T00:00:00"/>
    <s v="ATLANTICO"/>
    <s v="PUERTO COLOMBIA"/>
    <s v="BARRIO LAS MARGARITAS PUERTO COLOMBIA "/>
    <n v="67197"/>
    <s v="DATAFONO ADICIONAL"/>
    <s v="APERTURA"/>
    <s v="REDEBAN"/>
    <s v="UNO A UNO"/>
    <s v="UNO A UNO"/>
    <s v="EJECUTADO"/>
    <s v="10-06 SE REALIZA LLAMADA AL CLIENTE, SE HABLA CON LA SR JAVIER DE JESÚS MAURY HURTADO SE VALIDA DIRECCIÓN OK, CANAL OK, DISPONIBILIDAD TOTAL, LLAMAR EL DÍA LA INSTALACIÓN PARA CONFIRMAR VISITA 13/6/2025 SE REALIZA INSTALACIÓN DE DAT ADICIONAL, PRUEBAS EXITOSAS, CB QUEDA OPERATIVO"/>
    <s v="PEÑALOZA GUTIERREZ RAFAEL GUSTAVO"/>
    <s v="FAUZZ225"/>
    <n v="981827"/>
    <s v="N/A"/>
    <n v="905681"/>
    <s v="N/A"/>
    <s v="60 ROLLOS"/>
    <s v="TIPO II"/>
    <s v="TERRESTRE"/>
    <s v="VISITA_TÉCNICA"/>
    <n v="1"/>
    <n v="0"/>
    <n v="163813.69572160003"/>
    <n v="140395.6348884"/>
    <n v="163813.69572160003"/>
    <m/>
    <m/>
    <m/>
    <m/>
    <m/>
    <m/>
    <m/>
    <m/>
  </r>
  <r>
    <s v="PASTO"/>
    <x v="0"/>
    <x v="0"/>
    <n v="52001"/>
    <s v="TA-25-625314"/>
    <s v="FO-25-932134"/>
    <d v="2025-06-11T00:00:00"/>
    <d v="2025-06-13T00:00:00"/>
    <d v="2025-06-11T00:00:00"/>
    <d v="2025-06-13T00:00:00"/>
    <d v="2025-06-13T00:00:00"/>
    <s v="NARIÑO"/>
    <s v="PASTO"/>
    <s v="BARRIO LA FLORESTA PASTO 1"/>
    <n v="73061"/>
    <s v="DATAFONO ADICIONAL"/>
    <s v="APERTURA"/>
    <s v="REDEBAN"/>
    <s v="UNO A UNO"/>
    <s v="UNO A UNO"/>
    <s v="EJECUTADO"/>
    <s v="10-06 SE REALIZA LLAMADA AL CLIENTE, SE HABLA CON EL SR JESUS ANGEL LEYTON ROSERO,  SE VALIDA DIRECCIÓN OK, CANAL OK, DISPONIBILIDAD TOTAL, LLAMAR EL DÍA LA INSTALACIÓN PARA CONFIRMAR VISITA, 13/6/2025 SE REALIZA INSTALACIÓN DE DAT ADICIONAL, PRUEBAS EXITOSAS, CB QUEDA OPERATIVO"/>
    <s v="REMICIO AMADO JOHN HEBER"/>
    <s v="FAUZZ226"/>
    <n v="773405"/>
    <s v="N/A"/>
    <n v="864030"/>
    <s v="N/A"/>
    <s v="60 ROLLOS"/>
    <s v="TIPO I"/>
    <s v="TERRESTRE"/>
    <s v="VISITA_TÉCNICA"/>
    <n v="1"/>
    <n v="0"/>
    <n v="75096.394270399993"/>
    <n v="75096.394270399993"/>
    <n v="75096.394270399993"/>
    <m/>
    <m/>
    <m/>
    <m/>
    <m/>
    <m/>
    <m/>
    <m/>
  </r>
  <r>
    <s v="MEDELLIN"/>
    <x v="3"/>
    <x v="3"/>
    <n v="5001"/>
    <s v="TA-25-625315"/>
    <s v="FO-25-932136"/>
    <d v="2025-06-11T00:00:00"/>
    <d v="2025-06-13T00:00:00"/>
    <d v="2025-06-11T00:00:00"/>
    <d v="2025-06-12T00:00:00"/>
    <d v="2025-06-12T00:00:00"/>
    <s v="ANTIOQUIA"/>
    <s v="MEDELLIN"/>
    <s v="BARRIO BOSTON MEDELLI 5"/>
    <n v="74179"/>
    <s v="DATAFONO ADICIONAL"/>
    <s v="APERTURA"/>
    <s v="REDEBAN"/>
    <s v="UNO A UNO"/>
    <s v="UNO A UNO"/>
    <s v="EJECUTADO"/>
    <s v="10-06 SE REALIZA LLAMADA AL CLIENTE, SE HABLA CON LA SRA ADRIANA MARIA JARAMILLO JARAMILLO SE VALIDA DIRECCIÓN OK, CANAL OK, DISPONIBILIDAD TOTAL, LLAMAR EL DÍA LA INSTALACIÓN PARA CONFIRMAR VISITA 12/6/2025 SE REALIZA INSTALACIÓN DE DAT ADICIONAL, PRUEBAS EXITOSAS, CB QUEDA OPERATIVO"/>
    <s v="PAREJA ECHAVARRIA JHON DAVID"/>
    <s v="FAUZZ227"/>
    <n v="1235372"/>
    <s v="N/A"/>
    <s v="1238693-241597317561324755898980"/>
    <s v="N/A"/>
    <s v="40 ROLLOS"/>
    <s v="TIPO I"/>
    <s v="TERRESTRE"/>
    <s v="VISITA_TÉCNICA"/>
    <n v="1"/>
    <n v="0"/>
    <n v="75096.394270399993"/>
    <n v="75096.394270399993"/>
    <n v="75096.394270399993"/>
    <m/>
    <m/>
    <m/>
    <m/>
    <m/>
    <m/>
    <m/>
    <m/>
  </r>
  <r>
    <s v="BARRANQUILLA"/>
    <x v="4"/>
    <x v="4"/>
    <n v="8001"/>
    <s v="TA-25-625316"/>
    <s v="FO-25-932138"/>
    <d v="2025-06-13T00:00:00"/>
    <d v="2025-06-17T00:00:00"/>
    <d v="2025-06-13T00:00:00"/>
    <d v="2025-06-16T00:00:00"/>
    <d v="2025-06-16T00:00:00"/>
    <s v="ATLANTICO"/>
    <s v="BARRANQUILLA"/>
    <s v="BARRIO CENTRO BARRANQUILLA 52"/>
    <n v="79855"/>
    <s v="CB CRECIMIENTO - NUEVO"/>
    <s v="APERTURA"/>
    <s v="REDEBAN"/>
    <s v="UNO A UNO"/>
    <s v="UNO A UNO"/>
    <s v="EJECUTADO"/>
    <s v="13-06 SE REALIZA LLAMADA AL CLIENTE, SE HABLA CON LA SRA MIRIAN ZULAY SALAS LARA SE VALIDA DIRECCIÓN OK, CANAL OK, DISPONIBILIDAD TOTAL, LLAMAR EL DÍA LA INSTALACIÓN PARA CONFIRMAR VISITA, AVISO EXTERIOR ALTURA APROX 2,30 METROS; TOMACORRIENTE CERCANO: SI; TIENE CABINA DE SEGURIDAD: NO // CONTACTO REALIZADO POR LA APP 16-06 SE REALIZA INSTALACIÓN DE CORRESPONSAL, SE INSTALAN EQUIPOS CON PRUEBAS EXITOSAS, SE CAPACITA Y SE EVALÚA AL CLIENTE, SE INSTALA PUBLICIDAD COMPLETA, CB QUEDA OPERATIVO. USUARIO SOMOS BANCOLOMBIA ACTIVO"/>
    <s v="DE AGUAS MUÑOZ DAVID JOSE"/>
    <s v="FAWZZ644"/>
    <n v="804148"/>
    <s v="N/A"/>
    <n v="893060"/>
    <s v="N/A"/>
    <s v="40 ROLLOS"/>
    <s v="TIPO I"/>
    <s v="TERRESTRE"/>
    <s v="VISITA_TÉCNICA"/>
    <n v="1"/>
    <n v="0"/>
    <n v="75096.394270399993"/>
    <n v="75096.394270399993"/>
    <n v="75096.394270399993"/>
    <m/>
    <m/>
    <m/>
    <m/>
    <m/>
    <m/>
    <m/>
    <m/>
  </r>
  <r>
    <s v="NEIVA"/>
    <x v="2"/>
    <x v="2"/>
    <n v="18410"/>
    <s v="TA-25-625320"/>
    <s v="FO-25-932142"/>
    <d v="2025-06-13T00:00:00"/>
    <d v="2025-06-17T00:00:00"/>
    <d v="2025-06-13T00:00:00"/>
    <d v="2025-06-19T00:00:00"/>
    <d v="2025-06-19T00:00:00"/>
    <s v="CAQUETA"/>
    <s v="LA MONTAÑITA"/>
    <s v="BARRIO CENTRO LA MONTAÑITA 1"/>
    <n v="79868"/>
    <s v="CB CRECIMIENTO - NUEVO"/>
    <s v="APERTURA"/>
    <s v="REDEBAN"/>
    <s v="UNO A UNO"/>
    <s v="UNO A UNO"/>
    <s v="EJECUTADO"/>
    <s v="13-06 SE REALIZA LLAMADA AL CLIENTE, SE HABLA CON EL SR WILMER LIZCANO MENDEZ  SE VALIDA DIRECCIÓN OK, CANAL OK, DISPONIBILIDAD TOTAL, LLAMAR EL DÍA LA INSTALACIÓN PARA CONFIRMAR VISITA, AVISO EXTERIOR ALTURA APROX 2 METROS; TOMACORRIENTE CERCANO: SI; TIENE CABINA DE SEGURIDAD: SI // CONTACTO REALIZADO POR LA APP 18-06 EN COMUNICACIÓN CON EL CLIENTE EL SEÑOR WILDWR LIZCANO AL NÚMERO 3015694693, NOS INDICA QUE NOS RECIBE A PARTIR DEL DIA DE MAÑANA JUEVES 19 EN EL TRANSCURSO DEL DIA . 19/6/2025 SE REALIZA INSTALACIÓN DE CORRESPONSAL, SE INSTALAN EQUIPOS CON PRUEBAS EXITOSAS, SE CAPACITA Y SE EVALÚA AL CLIENTE, SE INSTALA PUBLICIDAD COMPLETA, CB QUEDA OPERATIVO. USUARIO SOMOS BANCOLOMBIA ACTIVO"/>
    <s v="DEVIA REINOSO JUAN CARLOS"/>
    <s v="FAWZZ646"/>
    <n v="1051386"/>
    <s v="N/A"/>
    <n v="1076680"/>
    <s v="N/A"/>
    <s v="40 ROLLOS"/>
    <s v="TIPO IV"/>
    <s v="TERRESTRE"/>
    <s v="VISITA_TÉCNICA"/>
    <n v="1"/>
    <n v="0"/>
    <n v="504832.64687880001"/>
    <n v="196536.5258152"/>
    <n v="504832.64687880001"/>
    <m/>
    <m/>
    <m/>
    <m/>
    <m/>
    <m/>
    <m/>
    <m/>
  </r>
  <r>
    <s v="SANTA MARTA"/>
    <x v="4"/>
    <x v="4"/>
    <n v="47692"/>
    <s v="TA-25-625321"/>
    <s v="FO-25-932146"/>
    <d v="2025-06-13T00:00:00"/>
    <d v="2025-06-17T00:00:00"/>
    <d v="2025-06-13T00:00:00"/>
    <d v="2025-06-16T00:00:00"/>
    <d v="2025-06-16T00:00:00"/>
    <s v="MAGDALENA"/>
    <s v="SAN SEBASTIAN DE BUENAVISTA"/>
    <s v="BARRIO CENTRO SAN SEBASTIAN DE BUENAVISTA 3"/>
    <n v="79871"/>
    <s v="CB CRECIMIENTO - NUEVO"/>
    <s v="APERTURA"/>
    <s v="REDEBAN"/>
    <s v="UNO A UNO"/>
    <s v="UNO A UNO"/>
    <s v="EJECUTADO"/>
    <s v="13-06 SE REALIZA LLAMADA AL CLIENTE, SE HABLA CON LA SRA MARTHA LUCIA GONZALES BELEÑO SE VALIDA DIRECCIÓN OK, CANAL OK, DISPONIBILIDAD TOTAL, LLAMAR EL DÍA LA INSTALACIÓN PARA CONFIRMAR VISITA, AVISO EXTERIOR ALTURA APROX 2 METROS; TOMACORRIENTE CERCANO: SI; TIENE CABINA DE SEGURIDAD: NO // CONTACTO REALIZADO POR WHATSAPP 16/6/2025 SE REALIZA INSTALACIÓN DE CORRESPONSAL, SE INSTALAN EQUIPOS CON PRUEBAS EXITOSAS, SE CAPACITA Y SE EVALÚA AL CLIENTE, SE INSTALA PUBLICIDAD COMPLETA, CB QUEDA OPERATIVO. USUARIO SOMOS BANCOLOMBIA ACTIVO"/>
    <s v="MONTES DIAZ JOHN FRED"/>
    <s v="FAWZZ647"/>
    <n v="1235094"/>
    <s v="N/A"/>
    <s v="775780-243637317561365457309558"/>
    <s v="N/A"/>
    <s v="40 ROLLOS"/>
    <s v="TIPO IV"/>
    <s v="TERRESTRE"/>
    <s v="VISITA_TÉCNICA"/>
    <n v="1"/>
    <n v="0"/>
    <n v="504832.64687880001"/>
    <n v="196536.5258152"/>
    <n v="504832.64687880001"/>
    <m/>
    <m/>
    <m/>
    <m/>
    <m/>
    <m/>
    <m/>
    <m/>
  </r>
  <r>
    <s v="TUNJA"/>
    <x v="1"/>
    <x v="1"/>
    <n v="15696"/>
    <s v="TA-25-625323"/>
    <s v="FO-25-932151"/>
    <d v="2025-06-13T00:00:00"/>
    <d v="2025-06-17T00:00:00"/>
    <d v="2025-06-13T00:00:00"/>
    <d v="2025-06-16T00:00:00"/>
    <d v="2025-06-16T00:00:00"/>
    <s v="BOYACA"/>
    <s v="SANTA SOFIA"/>
    <s v="BARRIO CENTRO SANTA SOFIA 5"/>
    <n v="79859"/>
    <s v="CB CRECIMIENTO - NUEVO"/>
    <s v="APERTURA"/>
    <s v="REDEBAN"/>
    <s v="UNO A UNO"/>
    <s v="UNO A UNO"/>
    <s v="EJECUTADO"/>
    <s v="13-06 SE REALIZA LLAMADA AL CLIENTE, SE HABLA CON LA SRA LUZ DARY GOMEZ SAENZ SE VALIDA DIRECCIÓN OK, CANAL OK, DISPONIBILIDAD TOTAL, LLAMAR EL DÍA LA INSTALACIÓN PARA CONFIRMAR VISITA, AVISO EXTERIOR ALTURA APROX 2 METROS; TOMACORRIENTE CERCANO: SI; TIENE CABINA DE SEGURIDAD: SI // CONTACTO REALIZADO POR LA APP // CAMBIO DE RAZON SOCIAL COD PUNTO 55772 16/6/2025 SE REALIZA INSTALACIÓN DE CORRESPONSAL, SE INSTALAN EQUIPOS CON PRUEBAS EXITOSAS, SE CAPACITA Y SE EVALÚA AL CLIENTE, SE INSTALA PUBLICIDAD COMPLETA, CB QUEDA OPERATIVO. USUARIO SOMOS BANCOLOMBIA ACTIVO"/>
    <s v="ALVARADO MORENO CRISTHIAN"/>
    <s v="FAWZZ648"/>
    <n v="1105381"/>
    <s v="N/A"/>
    <n v="522536"/>
    <s v="N/A"/>
    <s v="40 ROLLOS"/>
    <s v="TIPO II"/>
    <s v="TERRESTRE"/>
    <s v="VISITA_TÉCNICA"/>
    <n v="1"/>
    <n v="0"/>
    <n v="163813.69572160003"/>
    <n v="140395.6348884"/>
    <n v="163813.69572160003"/>
    <m/>
    <m/>
    <m/>
    <m/>
    <m/>
    <m/>
    <m/>
    <m/>
  </r>
  <r>
    <s v="VILLAVICENCIO"/>
    <x v="2"/>
    <x v="2"/>
    <n v="50711"/>
    <s v="TA-25-625325"/>
    <s v="FO-25-932155"/>
    <d v="2025-06-13T00:00:00"/>
    <d v="2025-06-17T00:00:00"/>
    <d v="2025-06-13T00:00:00"/>
    <d v="2025-06-16T00:00:00"/>
    <d v="2025-06-16T00:00:00"/>
    <s v="META"/>
    <s v="VISTAHERMOSA"/>
    <s v="BARRIO CENTRO VISTAHERMOSA"/>
    <n v="79875"/>
    <s v="CB CRECIMIENTO - NUEVO"/>
    <s v="APERTURA"/>
    <s v="REDEBAN"/>
    <s v="UNO A UNO"/>
    <s v="UNO A UNO"/>
    <s v="EJECUTADO"/>
    <s v="13-06 SE REALIZA LLAMADA AL CLIENTE, SE HABLA CON EL SR CARLOS ANDRES CARVAJAL GAVIRIA  SE VALIDA DIRECCIÓN OK, CANAL OK, DISPONIBILIDAD TOTAL, LLAMAR EL DÍA LA INSTALACIÓN PARA CONFIRMAR VISITA, AVISO EXTERIOR ALTURA APROX 2,30 METROS; TOMACORRIENTE CERCANO: SI; TIENE CABINA DE SEGURIDAD: NO // CONTACTO REALIZADO POR LA APP 16-06 SE REALIZA INSTALACIÓN DE CORRESPONSAL, SE INSTALAN EQUIPOS CON PRUEBAS EXITOSAS, SE CAPACITA Y SE EVALÚA AL CLIENTE, SE INSTALA PUBLICIDAD COMPLETA, CB QUEDA OPERATIVO. USUARIO SOMOS BANCOLOMBIA ACTIVO"/>
    <s v="PEDREROS CONTRERAS MICHAEL STEVENS"/>
    <s v="FAWZZ649"/>
    <n v="761362"/>
    <s v="N/A"/>
    <n v="513550"/>
    <s v="N/A"/>
    <s v="40 ROLLOS"/>
    <s v="TIPO III"/>
    <s v="TERRESTRE"/>
    <s v="VISITA_TÉCNICA"/>
    <n v="1"/>
    <n v="0"/>
    <n v="275728.78077800001"/>
    <n v="196536.5258152"/>
    <n v="275728.78077800001"/>
    <m/>
    <m/>
    <m/>
    <m/>
    <m/>
    <m/>
    <m/>
    <m/>
  </r>
  <r>
    <s v="TUNJA"/>
    <x v="1"/>
    <x v="1"/>
    <n v="15681"/>
    <s v="TA-25-625328"/>
    <s v="FO-25-932162"/>
    <d v="2025-06-13T00:00:00"/>
    <d v="2025-06-17T00:00:00"/>
    <d v="2025-06-13T00:00:00"/>
    <d v="2025-06-17T00:00:00"/>
    <d v="2025-06-17T00:00:00"/>
    <s v="BOYACA"/>
    <s v="SAN PABLO DE BORBUR"/>
    <s v="BARRIO CHACARO SAN PABLO DE BORBUR"/>
    <n v="79858"/>
    <s v="CB CRECIMIENTO - NUEVO"/>
    <s v="APERTURA"/>
    <s v="REDEBAN"/>
    <s v="UNO A UNO"/>
    <s v="UNO A UNO"/>
    <s v="EJECUTADO"/>
    <s v="13-06 SE REALIZA LLAMADA AL CLIENTE, SE HABLA CON LA SRA HEIDY TATIANA OSORIO RUEDA SE VALIDA DIRECCIÓN OK, CANAL OK, DISPONIBILIDAD TOTAL, LLAMAR EL DÍA LA INSTALACIÓN PARA CONFIRMAR VISITA, AVISO EXTERIOR ALTURA APROX CLEINTE NO TIENE CONOCIMIENTO DE MEDIDAS; TOMACORRIENTE CERCANO: SI; TIENE CABINA DE SEGURIDAD: NO // CONTACTO REALIZADO POR LA APP 16-06 ME ENCUENTRO EN RUTA HACIA LA ZONA DE CHIQUINQUIRÁ POR TEMAS DE TRASPORTE YA QUE NO ES MUY SEGUIDO NO SE LOGRARIA LLEGAR AL SITIO DE LA INSTALACION , EN COMUNICACIÓN CON EL CLIENTE LA SEÑORA TATIANA OSORIO AL NÚMERO CELULAR 3046464134 SE LE INDICA QUE SE ATENDERA ACTIVIDAD EL DÍA DE MAÑANA 17 JUNIO DEL 2025 EN TRANSCURSO DE DIA , CLIENTE CONFORME 17/6/2025 SE REALIZA INSTALACIÓN DE CORRESPONSAL, SE INSTALAN EQUIPOS CON PRUEBAS EXITOSAS, SE CAPACITA Y SE EVALÚA AL CLIENTE, SE INSTALA PUBLICIDAD COMPLETA, CB QUEDA OPERATIVO. USUARIO SOMOS BANCOLOMBIA ACTIVO. SE INTALO ROUTER E0682016411002194"/>
    <s v="ALVARADO MORENO CRISTHIAN"/>
    <s v="FAWZZ650"/>
    <n v="771689"/>
    <n v="869561"/>
    <n v="1071457"/>
    <s v="N/A"/>
    <s v="40 ROLLOS"/>
    <s v="TIPO IV"/>
    <s v="TERRESTRE"/>
    <s v="VISITA_TÉCNICA"/>
    <n v="1"/>
    <n v="0"/>
    <n v="504832.64687880001"/>
    <n v="196536.5258152"/>
    <n v="504832.64687880001"/>
    <m/>
    <m/>
    <m/>
    <m/>
    <m/>
    <m/>
    <m/>
    <m/>
  </r>
  <r>
    <s v="NEIVA"/>
    <x v="2"/>
    <x v="2"/>
    <n v="18001"/>
    <s v="TA-25-625330"/>
    <s v="FO-25-932166"/>
    <d v="2025-06-13T00:00:00"/>
    <d v="2025-06-17T00:00:00"/>
    <d v="2025-06-13T00:00:00"/>
    <d v="2025-06-17T00:00:00"/>
    <d v="2025-06-17T00:00:00"/>
    <s v="CAQUETA"/>
    <s v="FLORENCIA"/>
    <s v="BARRIO COOPERATIVA FLORENCIA 1"/>
    <n v="79866"/>
    <s v="CB CRECIMIENTO - NUEVO"/>
    <s v="APERTURA"/>
    <s v="REDEBAN"/>
    <s v="UNO A UNO"/>
    <s v="UNO A UNO"/>
    <s v="EJECUTADO"/>
    <s v="13-06 SE REALIZA LLAMADA AL CLIENTE, SE HABLA CON EL SR OINER RUIZ ALVAREZ  SE VALIDA DIRECCIÓN OK, CANAL OK, DISPONIBILIDAD TOTAL, LLAMAR EL DÍA LA INSTALACIÓN PARA CONFIRMAR VISITA, AVISO EXTERIOR ALTURA APROX 2 METROS; TOMACORRIENTE CERCANO: SI; TIENE CABINA DE SEGURIDAD: NO // CONTACTO REALIZADO POR LA APP 16-06 EN COMUNICACIÓN CON EL CLIENTE EL SEÑOR OINER RUIZ, AL NÚMERO 3115485300, INDICA QUE NOS PUEDE RECIBIR A PARTIR DE MAÑANA MARTES 17 DE JUNIO , EN EL TRANSCURSO DEL DIA.  17-06 SE REALIZA INSTALACIÓN DE CORRESPONSAL, SE INSTALAN EQUIPOS CON PRUEBAS EXITOSAS, SE CAPACITA Y SE EVALÚA AL CLIENTE, SE INSTALA PUBLICIDAD COMPLETA, CB QUEDA OPERATIVO. USUARIO SOMOS BANCOLOMBIA ACTIVO"/>
    <s v="DEVIA REINOSO JUAN CARLOS"/>
    <s v="FAWZZ651"/>
    <n v="1050463"/>
    <s v="N/A"/>
    <n v="1076442"/>
    <s v="N/A"/>
    <s v="40 ROLLOS"/>
    <s v="TIPO IV"/>
    <s v="TERRESTRE"/>
    <s v="VISITA_TÉCNICA"/>
    <n v="1"/>
    <n v="0"/>
    <n v="504832.64687880001"/>
    <n v="196536.5258152"/>
    <n v="504832.64687880001"/>
    <m/>
    <m/>
    <m/>
    <m/>
    <m/>
    <m/>
    <m/>
    <m/>
  </r>
  <r>
    <s v="VILLAVICENCIO"/>
    <x v="2"/>
    <x v="2"/>
    <n v="50001"/>
    <s v="TA-25-625331"/>
    <s v="FO-25-932169"/>
    <d v="2025-06-13T00:00:00"/>
    <d v="2025-06-17T00:00:00"/>
    <d v="2025-06-13T00:00:00"/>
    <d v="2025-06-16T00:00:00"/>
    <d v="2025-06-16T00:00:00"/>
    <s v="META"/>
    <s v="VILLAVICENCIO"/>
    <s v="BARRIO CUIDAD MILENIO COFREM VILLAVICENCIO"/>
    <n v="79873"/>
    <s v="CB CRECIMIENTO - NUEVO"/>
    <s v="APERTURA"/>
    <s v="REDEBAN"/>
    <s v="UNO A UNO"/>
    <s v="UNO A UNO"/>
    <s v="EJECUTADO"/>
    <s v="13-06 SE REALIZA LLAMADA AL CLIENTE, SE HABLA CON LA SRA LEIDY BIBIANA PARRA BONILLA SE VALIDA DIRECCIÓN OK, CANAL OK, DISPONIBILIDAD TOTAL, LLAMAR EL DÍA LA INSTALACIÓN PARA CONFIRMAR VISITA, AVISO EXTERIOR ALTURA APROX 2,50-3 METROS; TOMACORRIENTE CERCANO: SI; TIENE CABINA DE SEGURIDAD: SI // CONTACTO REALIZADO POR LA APP 16/6/2025 SE REALIZA INSTALACIÓN DE CORRESPONSAL, SE INSTALAN EQUIPOS CON PRUEBAS EXITOSAS, SE CAPACITA Y SE EVALÚA AL CLIENTE, SE INSTALA PUBLICIDAD COMPLETA, CB QUEDA OPERATIVO. USUARIO SOMOS BANCOLOMBIA ACTIVO"/>
    <s v="CASTRILLON URREA LONDIER LEANDRO"/>
    <s v="FAWZZ652"/>
    <n v="1221337"/>
    <s v="N/A"/>
    <s v="1239765-241597317561324755896522"/>
    <s v="N/A"/>
    <s v="40 ROLLOS"/>
    <s v="TIPO I"/>
    <s v="TERRESTRE"/>
    <s v="VISITA_TÉCNICA"/>
    <n v="1"/>
    <n v="0"/>
    <n v="75096.394270399993"/>
    <n v="75096.394270399993"/>
    <n v="75096.394270399993"/>
    <m/>
    <m/>
    <m/>
    <m/>
    <m/>
    <m/>
    <m/>
    <m/>
  </r>
  <r>
    <s v="CUCUTA"/>
    <x v="1"/>
    <x v="1"/>
    <n v="54001"/>
    <s v="TA-25-630840"/>
    <s v="FO-25-942843"/>
    <d v="2025-06-13T00:00:00"/>
    <d v="2025-06-17T00:00:00"/>
    <d v="2025-06-13T00:00:00"/>
    <d v="2025-06-16T00:00:00"/>
    <d v="2025-06-16T00:00:00"/>
    <s v="NORTE DE SANTANDER"/>
    <s v="CUCUTA"/>
    <s v="BARRIO EL CENTRO CUCUTA 83"/>
    <n v="79861"/>
    <s v="CB CRECIMIENTO - NUEVO"/>
    <s v="APERTURA"/>
    <s v="REDEBAN"/>
    <s v="UNO A UNO"/>
    <s v="UNO A UNO"/>
    <s v="EJECUTADO"/>
    <s v="13-06 SE REALIZA LLAMADA AL CLIENTE, SE HABLA CON EL SR JUAN CARLOS CONTRERAS RODRIGUEZ SE VALIDA DIRECCIÓN OK, CANAL OK, DISPONIBILIDAD TOTAL, LLAMAR EL DÍA LA INSTALACIÓN PARA CONFIRMAR VISITA, AVISO EXTERIOR ALTURA APROX 2,50 METROS; TOMACORRIENTE CERCANO: SI; TIENE CABINA DE SEGURIDAD: SI // CONTACTO REALIZADO POR WHATSAPP 16-06 SE REALIZA INSTALACIÓN DE CORRESPONSAL, SE INSTALAN EQUIPOS CON PRUEBAS EXITOSAS, SE CAPACITA Y SE EVALÚA AL CLIENTE, SE INSTALA PUBLICIDAD COMPLETA, CB QUEDA OPERATIVO. USUARIO SOMOS BANCOLOMBIA ACTIVO"/>
    <s v="NARANJO AFANADOR RUBEN JESUS"/>
    <s v="FAWZZ653"/>
    <n v="1221433"/>
    <s v="N/A"/>
    <s v="932905-241587317561324755888402"/>
    <s v="N/A"/>
    <s v="40 ROLLOS"/>
    <s v="TIPO I"/>
    <s v="TERRESTRE"/>
    <s v="VISITA_TÉCNICA"/>
    <n v="1"/>
    <n v="0"/>
    <n v="75096.394270399993"/>
    <n v="75096.394270399993"/>
    <n v="75096.394270399993"/>
    <m/>
    <m/>
    <m/>
    <m/>
    <m/>
    <m/>
    <m/>
    <m/>
  </r>
  <r>
    <s v="VALLEDUPAR"/>
    <x v="4"/>
    <x v="4"/>
    <n v="20175"/>
    <s v="TA-25-630842"/>
    <s v="FO-25-942853"/>
    <d v="2025-06-13T00:00:00"/>
    <d v="2025-06-17T00:00:00"/>
    <d v="2025-06-13T00:00:00"/>
    <d v="2025-06-17T00:00:00"/>
    <d v="2025-06-17T00:00:00"/>
    <s v="CESAR"/>
    <s v="CHIMICHAGUA"/>
    <s v="BARRIO EL HIGUERON CHIMICHAGUA"/>
    <n v="79860"/>
    <s v="CB CRECIMIENTO - NUEVO"/>
    <s v="APERTURA"/>
    <s v="REDEBAN"/>
    <s v="UNO A UNO"/>
    <s v="UNO A UNO"/>
    <s v="EJECUTADO"/>
    <s v="13-06 SE REALIZA LLAMADA AL CLIENTE, SE HABLA CON LA SRA LUISA YUBETH GOMEZ FUENTES SE VALIDA DIRECCIÓN OK, CANAL OK, DISPONIBILIDAD TOTAL, LLAMAR EL DÍA LA INSTALACIÓN PARA CONFIRMAR VISITA, AVISO EXTERIOR ALTURA APROX 2 METROS; TOMACORRIENTE CERCANO: SI; TIENE CABINA DE SEGURIDAD: SI // CONTACTO REALIZADO POR LA APP // CLIENTE SOLICITA ESCRIBIRLE ANTES DE IR AL COMERCIO, PARA QUE ELLA CONFIRME QUE ES EL TECNICO YA QUE ELLA NO CONTESTA NUMEROS EXTRAÑOS 17/6/2025 SE REALIZA INSTALACIÓN DE CORRESPONSAL, SE INSTALAN EQUIPOS CON PRUEBAS EXITOSAS, SE CAPACITA Y SE EVALÚA AL CLIENTE, SE INSTALA PUBLICIDAD COMPLETA, CB QUEDA OPERATIVO. USUARIO SOMOS BANCOLOMBIA ACTIVO"/>
    <s v="MONTES DIAZ JOHN FRED"/>
    <s v="FAWZZ654"/>
    <n v="1227985"/>
    <s v="N/A"/>
    <s v="905997-243637317561365457309586"/>
    <s v="N/A"/>
    <s v="40 ROLLOS"/>
    <s v="TIPO IV"/>
    <s v="TERRESTRE"/>
    <s v="VISITA_TÉCNICA"/>
    <n v="1"/>
    <n v="0"/>
    <n v="504832.64687880001"/>
    <n v="196536.5258152"/>
    <n v="504832.64687880001"/>
    <m/>
    <m/>
    <m/>
    <m/>
    <m/>
    <m/>
    <m/>
    <m/>
  </r>
  <r>
    <s v="BUCARAMANGA"/>
    <x v="1"/>
    <x v="1"/>
    <n v="68001"/>
    <s v="TA-25-630843"/>
    <s v="FO-25-962020"/>
    <d v="2025-06-13T00:00:00"/>
    <d v="2025-06-17T00:00:00"/>
    <d v="2025-06-13T00:00:00"/>
    <d v="2025-06-16T00:00:00"/>
    <d v="2025-06-16T00:00:00"/>
    <s v="SANTANDER"/>
    <s v="BUCARAMANGA"/>
    <s v="BARRIO LA CONCORDIA BUCARAMANGA 18"/>
    <n v="79856"/>
    <s v="CB CRECIMIENTO - NUEVO"/>
    <s v="APERTURA"/>
    <s v="REDEBAN"/>
    <s v="UNO A UNO"/>
    <s v="UNO A UNO"/>
    <s v="EJECUTADO"/>
    <s v="13-06 SE REALIZA LLAMADA AL CLIENTE, SE HABLA CON EL SR EFREN JIMÉNEZ ARIAS SE VALIDA DIRECCIÓN OK, CANAL OK, DISPONIBILIDAD TOTAL, LLAMAR EL DÍA LA INSTALACIÓN PARA CONFIRMAR VISITA, AVISO EXTERIOR ALTURA APROX 1,80 - 2 METROS; TOMACORRIENTE CERCANO: SI; TIENE CABINA DE SEGURIDAD: NO // CONTACTO REALIZADO POR LA APP 16/6/2025 SE REALIZA INSTALACIÓN DE CORRESPONSAL, SE INSTALAN EQUIPOS CON PRUEBAS EXITOSAS, SE CAPACITA Y SE EVALÚA AL CLIENTE, SE INSTALA PUBLICIDAD COMPLETA, CB QUEDA OPERATIVO. USUARIO SOMOS BANCOLOMBIA ACTIVO"/>
    <s v="MARTINEZ FLOREZ DONIS ALBERTO"/>
    <s v="FAWZZ655"/>
    <n v="766149"/>
    <s v="N/A"/>
    <n v="1008435"/>
    <s v="N/A"/>
    <s v="40 ROLLOS"/>
    <s v="TIPO I"/>
    <s v="TERRESTRE"/>
    <s v="VISITA_TÉCNICA"/>
    <n v="1"/>
    <n v="0"/>
    <n v="75096.394270399993"/>
    <n v="75096.394270399993"/>
    <n v="75096.394270399993"/>
    <m/>
    <m/>
    <m/>
    <m/>
    <m/>
    <m/>
    <m/>
    <m/>
  </r>
  <r>
    <s v="NEIVA"/>
    <x v="2"/>
    <x v="2"/>
    <n v="18001"/>
    <s v="TA-25-630844"/>
    <s v="FO-25-942861"/>
    <d v="2025-06-13T00:00:00"/>
    <d v="2025-06-17T00:00:00"/>
    <d v="2025-06-13T00:00:00"/>
    <d v="2025-06-18T00:00:00"/>
    <d v="2025-06-18T00:00:00"/>
    <s v="CAQUETA"/>
    <s v="FLORENCIA"/>
    <s v="BARRIO LA PAZ FLORENCIA"/>
    <n v="79865"/>
    <s v="CB CRECIMIENTO - NUEVO"/>
    <s v="APERTURA"/>
    <s v="REDEBAN"/>
    <s v="UNO A UNO"/>
    <s v="UNO A UNO"/>
    <s v="EJECUTADO"/>
    <s v="13-06 SE REALIZA LLAMADA AL CLIENTE, SE HABLA CON LA SRA JOHANA SAENZ ABAUNZA  SE VALIDA DIRECCIÓN OK, CANAL OK, DISPONIBILIDAD TOTAL, LLAMAR EL DÍA LA INSTALACIÓN PARA CONFIRMAR VISITA, AVISO EXTERIOR ALTURA APROX 2 METROS; TOMACORRIENTE CERCANO: SI; TIENE CABINA DE SEGURIDAD: SI 17-06 EN COMUNICACIÓN CON EL CLIENTE LA SEÑORA JOHANA SAENZ , AL NÚMERO 3102266408, INDICA QUE NOS PUEDE RECIBIR A PARTIR DEL DIA MIÉRCOLES 18, DESPUÉS DE LAS 2 PM . 18-06 SE REALIZA INSTALACIÓN DE CORRESPONSAL, SE INSTALAN EQUIPOS CON PRUEBAS EXITOSAS, SE CAPACITA Y SE EVALÚA AL CLIENTE, SE INSTALA PUBLICIDAD COMPLETA, CB QUEDA OPERATIVO. USUARIO SOMOS BANCOLOMBIA ACTIVO"/>
    <s v="DEVIA REINOSO JUAN CARLOS"/>
    <s v="FAWZZ656"/>
    <n v="931845"/>
    <s v="N/A"/>
    <n v="1008127"/>
    <s v="N/A"/>
    <s v="40 ROLLOS"/>
    <s v="TIPO IV"/>
    <s v="TERRESTRE"/>
    <s v="VISITA_TÉCNICA"/>
    <n v="1"/>
    <n v="0"/>
    <n v="504832.64687880001"/>
    <n v="196536.5258152"/>
    <n v="504832.64687880001"/>
    <m/>
    <m/>
    <m/>
    <m/>
    <m/>
    <m/>
    <m/>
    <m/>
  </r>
  <r>
    <s v="NEIVA"/>
    <x v="2"/>
    <x v="2"/>
    <n v="41001"/>
    <s v="TA-25-630845"/>
    <s v="FO-25-942865"/>
    <d v="2025-06-13T00:00:00"/>
    <d v="2025-06-17T00:00:00"/>
    <d v="2025-06-13T00:00:00"/>
    <d v="2025-06-16T00:00:00"/>
    <d v="2025-06-16T00:00:00"/>
    <s v="HUILA"/>
    <s v="NEIVA"/>
    <s v="BARRIO LAS GRANJAS NEIVA  6"/>
    <n v="79869"/>
    <s v="CB CRECIMIENTO - NUEVO"/>
    <s v="APERTURA"/>
    <s v="REDEBAN"/>
    <s v="UNO A UNO"/>
    <s v="UNO A UNO"/>
    <s v="EJECUTADO"/>
    <s v="13-06 SE REALIZA LLAMADA AL CLIENTE, SE HABLA CON LA SRA SANDRA LORENA HERRERA GALLARDO  SE VALIDA DIRECCIÓN OK, CANAL OK, DISPONIBILIDAD TOTAL, LLAMAR EL DÍA LA INSTALACIÓN PARA CONFIRMAR VISITA, AVISO EXTERIOR ALTURA: NO INDICA ALTURA; TOMACORRIENTE CERCANO: SI; TIENE CABINA DE SEGURIDAD: SI 16/6/2025 SE REALIZA INSTALACIÓN DE CORRESPONSAL, SE INSTALAN EQUIPOS CON PRUEBAS EXITOSAS, SE CAPACITA Y SE EVALÚA AL CLIENTE, SE INSTALA PUBLICIDAD COMPLETA, CB QUEDA OPERATIVO. USUARIO SOMOS BANCOLOMBIA ACTIVO"/>
    <s v="DIAZ VARGAS JONATHAN MIGUEL"/>
    <s v="FAWZZ657"/>
    <n v="1050941"/>
    <n v="988430"/>
    <n v="513533"/>
    <s v="N/A"/>
    <s v="40 ROLLOS"/>
    <s v="TIPO I"/>
    <s v="TERRESTRE"/>
    <s v="VISITA_TÉCNICA"/>
    <n v="1"/>
    <n v="0"/>
    <n v="75096.394270399993"/>
    <n v="75096.394270399993"/>
    <n v="75096.394270399993"/>
    <m/>
    <m/>
    <m/>
    <m/>
    <m/>
    <m/>
    <m/>
    <m/>
  </r>
  <r>
    <s v="VILLAVICENCIO"/>
    <x v="2"/>
    <x v="2"/>
    <n v="50001"/>
    <s v="TA-25-630847"/>
    <s v="FO-25-942868"/>
    <d v="2025-06-13T00:00:00"/>
    <d v="2025-06-17T00:00:00"/>
    <d v="2025-06-13T00:00:00"/>
    <d v="2025-06-16T00:00:00"/>
    <d v="2025-06-16T00:00:00"/>
    <s v="META"/>
    <s v="VILLAVICENCIO"/>
    <s v="BARRIO PRADOS DE MAVICURE VILLAVICENCIO 1"/>
    <n v="79872"/>
    <s v="CB CRECIMIENTO - NUEVO"/>
    <s v="APERTURA"/>
    <s v="REDEBAN"/>
    <s v="UNO A UNO"/>
    <s v="UNO A UNO"/>
    <s v="EJECUTADO"/>
    <s v="13-06 SE REALIZA LLAMADA AL CLIENTE, SE HABLA CON LA SRA DIANA KATHERINE BURBANO ERAZO SE VALIDA DIRECCIÓN OK, CANAL OK, DISPONIBILIDAD TOTAL, LLAMAR EL DÍA LA INSTALACIÓN PARA CONFIRMAR VISITA, AVISO EXTERIOR ALTURA APROX 2 METROS; TOMACORRIENTE CERCANO: SI; TIENE CABINA DE SEGURIDAD: SI- COMUNICACIÓN POR WPP 16/6/2025 SE REALIZA INSTALACIÓN DE CORRESPONSAL, SE INSTALAN EQUIPOS CON PRUEBAS EXITOSAS, SE CAPACITA Y SE EVALÚA AL CLIENTE, SE INSTALA PUBLICIDAD COMPLETA, CB QUEDA OPERATIVO. USUARIO SOMOS BANCOLOMBIA ACTIVO"/>
    <s v="CASTRILLON URREA LONDIER LEANDRO"/>
    <s v="FAWZZ658"/>
    <n v="1227953"/>
    <s v="N/A"/>
    <s v="932763-241597317561324755901715"/>
    <s v="N/A"/>
    <s v="40 ROLLOS"/>
    <s v="TIPO I"/>
    <s v="TERRESTRE"/>
    <s v="VISITA_TÉCNICA"/>
    <n v="1"/>
    <n v="0"/>
    <n v="75096.394270399993"/>
    <n v="75096.394270399993"/>
    <n v="75096.394270399993"/>
    <m/>
    <m/>
    <m/>
    <m/>
    <m/>
    <m/>
    <m/>
    <m/>
  </r>
  <r>
    <s v="BUCARAMANGA"/>
    <x v="1"/>
    <x v="1"/>
    <n v="68001"/>
    <s v="TA-25-630849"/>
    <s v="FO-25-942877"/>
    <d v="2025-06-13T00:00:00"/>
    <d v="2025-06-17T00:00:00"/>
    <d v="2025-06-13T00:00:00"/>
    <d v="2025-06-16T00:00:00"/>
    <d v="2025-06-16T00:00:00"/>
    <s v="SANTANDER"/>
    <s v="BUCARAMANGA"/>
    <s v="BARRIO PROVENZA BUCARAMANGA 18"/>
    <n v="79857"/>
    <s v="CB CRECIMIENTO - NUEVO"/>
    <s v="APERTURA"/>
    <s v="REDEBAN"/>
    <s v="UNO A UNO"/>
    <s v="UNO A UNO"/>
    <s v="EJECUTADO"/>
    <s v="13-06 SE REALIZA LLAMADA AL CLIENTE, SE HABLA CON LA SR CRISTIAN DAVID QUIJANO VILLANUEVA SE VALIDA DIRECCIÓN OK, CANAL OK, DISPONIBILIDAD TOTAL, LLAMAR EL DÍA LA INSTALACIÓN PARA CONFIRMAR VISITA, AVISO EXTERIOR ALTURA APROX 2 METROS; TOMACORRIENTE CERCANO: SI; TIENE CABINA DE SEGURIDAD: NO - COMUNICACIÓN POR WPP - EL MODEM ESTA A 15 MT  16/6/2025 SE REALIZA INSTALACIÓN DE CORRESPONSAL, SE INSTALAN EQUIPOS CON PRUEBAS EXITOSAS, SE CAPACITA Y SE EVALÚA AL CLIENTE, SE INSTALA PUBLICIDAD COMPLETA, CB QUEDA OPERATIVO. USUARIO SOMOS BANCOLOMBIA ACTIVO"/>
    <s v="MARIÑO PABON JORGE ENRIQUE"/>
    <s v="FAWZZ659"/>
    <n v="960496"/>
    <s v="N/A"/>
    <n v="915613"/>
    <s v="N/A"/>
    <s v="40 ROLLOS"/>
    <s v="TIPO I"/>
    <s v="TERRESTRE"/>
    <s v="VISITA_TÉCNICA"/>
    <n v="1"/>
    <n v="0"/>
    <n v="75096.394270399993"/>
    <n v="75096.394270399993"/>
    <n v="75096.394270399993"/>
    <m/>
    <m/>
    <m/>
    <m/>
    <m/>
    <m/>
    <m/>
    <m/>
  </r>
  <r>
    <s v="NEIVA"/>
    <x v="2"/>
    <x v="2"/>
    <n v="18001"/>
    <s v="TA-25-630851"/>
    <s v="FO-25-942880"/>
    <d v="2025-06-13T00:00:00"/>
    <d v="2025-06-17T00:00:00"/>
    <d v="2025-06-13T00:00:00"/>
    <d v="2025-06-17T00:00:00"/>
    <d v="2025-06-17T00:00:00"/>
    <s v="CAQUETA"/>
    <s v="FLORENCIA"/>
    <s v="BARRIO SENDEROS DE BARUC FLORENCIA"/>
    <n v="79864"/>
    <s v="CB CRECIMIENTO - NUEVO"/>
    <s v="APERTURA"/>
    <s v="REDEBAN"/>
    <s v="UNO A UNO"/>
    <s v="UNO A UNO"/>
    <s v="EJECUTADO"/>
    <s v="13-06 SE REALIZA LLAMADA AL CLIENTE, SE HABLA CON LA SRA MARTHA LILIANA HERNANDEZ FIGUEROA SE VALIDA DIRECCIÓN OK, CANAL OK, DISPONIBILIDAD TOTAL, LLAMAR EL DÍA LA INSTALACIÓN PARA CONFIRMAR VISITA, AVISO EXTERIOR ALTURA APROX 3 METROS; TOMACORRIENTE CERCANO: SI; TIENE CABINA DE SEGURIDAD: SI - COMUNICACIÓN POR WPP 17/6/2025 SE REALIZA INSTALACIÓN DE CORRESPONSAL, SE INSTALAN EQUIPOS CON PRUEBAS EXITOSAS, SE CAPACITA Y SE EVALÚA AL CLIENTE, SE INSTALA PUBLICIDAD COMPLETA, CB QUEDA OPERATIVO. USUARIO SOMOS BANCOLOMBIA ACTIVO"/>
    <s v="DEVIA REINOSO JUAN CARLOS"/>
    <s v="FAWZZ660"/>
    <n v="1042180"/>
    <n v="1108264"/>
    <n v="519669"/>
    <s v="N/A"/>
    <s v="40 ROLLOS"/>
    <s v="TIPO IV"/>
    <s v="TERRESTRE"/>
    <s v="VISITA_TÉCNICA"/>
    <n v="1"/>
    <n v="0"/>
    <n v="504832.64687880001"/>
    <n v="196536.5258152"/>
    <n v="504832.64687880001"/>
    <m/>
    <m/>
    <m/>
    <m/>
    <m/>
    <m/>
    <m/>
    <m/>
  </r>
  <r>
    <s v="VILLAVICENCIO"/>
    <x v="2"/>
    <x v="2"/>
    <n v="95025"/>
    <s v="TA-25-630852"/>
    <s v="FO-25-942884"/>
    <d v="2025-06-13T00:00:00"/>
    <d v="2025-06-17T00:00:00"/>
    <d v="2025-06-13T00:00:00"/>
    <d v="2025-06-26T00:00:00"/>
    <d v="2025-06-26T00:00:00"/>
    <s v="GUAVIARE"/>
    <s v="EL RETORNO"/>
    <s v="BARRIO URB ISPECCION LA LIBERTAD EL RETORNO"/>
    <n v="79862"/>
    <s v="CB CRECIMIENTO - NUEVO"/>
    <s v="APERTURA"/>
    <s v="REDEBAN"/>
    <s v="UNO A UNO"/>
    <s v="UNO A UNO"/>
    <s v="EJECUTADO"/>
    <s v="13-06 SE REALIZA LLAMADA AL CLIENTE, SE HABLA CON LA SRA LUCERO ORTEGA AGUDELO SE VALIDA DIRECCIÓN OK, CANAL OK, DISPONIBILIDAD TOTAL, LLAMAR EL DÍA LA INSTALACIÓN PARA CONFIRMAR VISITA, AVISO EXTERIOR ALTURA: NO INDICA ALTURA; TOMACORRIENTE CERCANO: SI; TIENE CABINA DE SEGURIDAD: NO - COMUNICACIÓN POR WPP //  USUARIO SOLICITA COMUNICACIÓN POR WPP 17/6/2025 SE LLEGA A SAN JOSÉ DEL GUAVIARE Y SE HACE GESTIÓN PARA LLEGAR A LA INSPECCIÓN LA LIBERTAD, EL RETORNO, PERO LOS CARROS QUE VIAJAN HACIA LA ZONA NO ESTÁN VENDIENDO PASAJES, SE LLAMA A LA USUARIO E INDICA QUE EL ORDEN PÚBLICO EN EL MOMENTO NO ES EL MEJOR Y NO ESTÁN DEJANDO INGRESAR, QUE SI ES POSIBLE DEJARLA PARA LA PRÓXIMA SEMANA, SE LE INDICA QUE DE MOMENTO LA VAMOS A CANCELAR, PUES NO SE SABE CUANDO SE REESTABLEZCA EL ORDEN PÚBLICO, Y QUE UNA VEZ ESTE TODO OK QUE SE COMUNIQUE CON LA GESTORÍA O ENTIDAD.  26/6/2025 SE REALIZA INSTALACIÓN DE CORRESPONSAL, SE INSTALAN EQUIPOS CON PRUEBAS EXITOSAS, SE CAPACITA Y SE EVALÚA AL CLIENTE, SE INSTALA PUBLICIDAD COMPLETA, CB QUEDA OPERATIVO. USUARIO SOMOS BANCOLOMBIA ACTIVO"/>
    <s v="PEDREROS CONTRERAS MICHAEL STEVENS"/>
    <s v="FAWZZ661"/>
    <n v="1221303"/>
    <s v="N/A"/>
    <s v="892780-241597317561324755901258"/>
    <s v="N/A"/>
    <s v="40 ROLLOS"/>
    <s v="TIPO IV"/>
    <s v="TERRESTRE"/>
    <s v="VISITA_TÉCNICA"/>
    <n v="1"/>
    <n v="0"/>
    <n v="504832.64687880001"/>
    <n v="196536.5258152"/>
    <n v="504832.64687880001"/>
    <m/>
    <m/>
    <m/>
    <m/>
    <m/>
    <m/>
    <m/>
    <m/>
  </r>
  <r>
    <s v="BUCARAMANGA"/>
    <x v="1"/>
    <x v="1"/>
    <n v="68307"/>
    <s v="TA-25-630853"/>
    <s v="FO-25-942889"/>
    <d v="2025-06-13T00:00:00"/>
    <d v="2025-06-17T00:00:00"/>
    <d v="2025-06-13T00:00:00"/>
    <d v="2025-06-16T00:00:00"/>
    <d v="2025-06-16T00:00:00"/>
    <s v="SANTANDER"/>
    <s v="GIRON"/>
    <s v="BARRIO VEREDA CHOCOITA SECTOR TRES ESQUINAS GIRON"/>
    <n v="79867"/>
    <s v="CB CRECIMIENTO - NUEVO"/>
    <s v="APERTURA"/>
    <s v="REDEBAN"/>
    <s v="UNO A UNO"/>
    <s v="UNO A UNO"/>
    <s v="EJECUTADO"/>
    <s v="13-06 SE REALIZA LLAMADA AL CLIENTE, SE HABLA CON LA SR LIBARDO GOMEZ GOMEZ  SE VALIDA DIRECCIÓN OK, CANAL OK, DISPONIBILIDAD TOTAL, LLAMAR EL DÍA LA INSTALACIÓN PARA CONFIRMAR VISITA, AVISO EXTERIOR ALTURA APROX 3 METROS; TOMACORRIENTE CERCANO: SI; TIENE CABINA DE SEGURIDAD: NO - COMUNICACIÓN POR WPP - EL MODEM ESTA A 5 MT // SE DEBEN COMUNICAR POR WPP YA QUE LA SEÑAL ES MALA  16/6/2025 SE REALIZA INSTALACIÓN DE CORRESPONSAL, SE INSTALAN EQUIPOS CON PRUEBAS EXITOSAS, SE CAPACITA Y SE EVALÚA AL CLIENTE, SE INSTALA PUBLICIDAD COMPLETA, CB QUEDA OPERATIVO. USUARIO SOMOS BANCOLOMBIA ACTIVO. SE INSTALAN 12 MT DE CABLE UTP"/>
    <s v="SANTOS GONZALEZ JOHAN FABIAN"/>
    <s v="FAWZZ662"/>
    <n v="914673"/>
    <s v="N/A"/>
    <n v="905863"/>
    <s v="N/A"/>
    <s v="40 ROLLOS"/>
    <s v="TIPO I"/>
    <s v="TERRESTRE"/>
    <s v="VISITA_TÉCNICA"/>
    <n v="1"/>
    <n v="0"/>
    <n v="75096.394270399993"/>
    <n v="75096.394270399993"/>
    <n v="75096.394270399993"/>
    <m/>
    <m/>
    <m/>
    <m/>
    <m/>
    <m/>
    <m/>
    <m/>
  </r>
  <r>
    <s v="VILLAVICENCIO"/>
    <x v="2"/>
    <x v="2"/>
    <n v="50711"/>
    <s v="TA-25-630854"/>
    <s v="FO-25-942893"/>
    <d v="2025-06-13T00:00:00"/>
    <d v="2025-06-17T00:00:00"/>
    <d v="2025-06-13T00:00:00"/>
    <d v="2025-06-16T00:00:00"/>
    <d v="2025-06-16T00:00:00"/>
    <s v="META"/>
    <s v="VISTAHERMOSA"/>
    <s v="BARRIO VRD AGUA BONITA SANTO DOMINGO  VISTAHERMOSA"/>
    <n v="79874"/>
    <s v="CB CRECIMIENTO - NUEVO"/>
    <s v="APERTURA"/>
    <s v="REDEBAN"/>
    <s v="UNO A UNO"/>
    <s v="UNO A UNO"/>
    <s v="EJECUTADO"/>
    <s v="13-06 SE REALIZA LLAMADA AL CLIENTE, SE HABLA CON LA SR HECTOR FORERO HERNANDEZ SE VALIDA DIRECCIÓN OK, CANAL OK, DISPONIBILIDAD TOTAL, LLAMAR EL DÍA LA INSTALACIÓN PARA CONFIRMAR VISITA, AVISO EXTERIOR ALTURA: NO INDICA ALTURA TOMACORRIENTE CERCANO: SI; TIENE CABINA DE SEGURIDAD: NO -EL MODEM ESTA A 8 MT  // COMUNICACIÓN POR WPP 16-06 SE REALIZA INSTALACIÓN DE CORRESPONSAL, SE INSTALAN EQUIPOS CON PRUEBAS EXITOSAS, SE CAPACITA Y SE EVALÚA AL CLIENTE, SE INSTALA PUBLICIDAD COMPLETA, CB QUEDA OPERATIVO. USUARIO SOMOS BANCOLOMBIA ACTIVO"/>
    <s v="PEDREROS CONTRERAS MICHAEL STEVENS"/>
    <s v="FAWZZ663"/>
    <n v="1218609"/>
    <s v="N/A"/>
    <n v="1170870"/>
    <s v="N/A"/>
    <s v="40 ROLLOS"/>
    <s v="TIPO III"/>
    <s v="TERRESTRE"/>
    <s v="VISITA_TÉCNICA"/>
    <n v="1"/>
    <n v="0"/>
    <n v="275728.78077800001"/>
    <n v="196536.5258152"/>
    <n v="275728.78077800001"/>
    <m/>
    <m/>
    <m/>
    <m/>
    <m/>
    <m/>
    <m/>
    <m/>
  </r>
  <r>
    <s v="CALI"/>
    <x v="0"/>
    <x v="0"/>
    <n v="76520"/>
    <s v="TA-25-630855"/>
    <s v="FO-25-942897"/>
    <d v="2025-06-13T00:00:00"/>
    <d v="2025-06-17T00:00:00"/>
    <d v="2025-06-13T00:00:00"/>
    <d v="2025-06-16T00:00:00"/>
    <d v="2025-06-16T00:00:00"/>
    <s v="VALLE DEL CAUCA"/>
    <s v="PALMIRA"/>
    <s v="BARRIO ZAMORANDO PALMIRA"/>
    <n v="79565"/>
    <s v="CB CRECIMIENTO - OTRAS LISTAS"/>
    <s v="APERTURA"/>
    <s v="REDEBAN"/>
    <s v="UNO A UNO"/>
    <s v="UNO A UNO"/>
    <s v="EJECUTADO"/>
    <s v="13-06 SE REALIZA LLAMADA AL CLIENTE, SE HABLA CON LA SR JORGE ROBINSON GONZALEZ QUINTANA SE VALIDA DIRECCIÓN OK, CANAL OK, DISPONIBILIDAD TOTAL, LLAMAR EL DÍA LA INSTALACIÓN PARA CONFIRMAR VISITA, AVISO EXTERIOR ALTURA APROX 1.5 METROS; TOMACORRIENTE CERCANO: SI; TIENE CABINA DE SEGURIDAD: NO 16/6/2025 SE REALIZA INSTALACIÓN DE CORRESPONSAL, SE INSTALAN EQUIPOS CON PRUEBAS EXITOSAS, SE CAPACITA Y SE EVALÚA AL CLIENTE, SE INSTALA PUBLICIDAD COMPLETA, CB QUEDA OPERATIVO. USUARIO SOMOS BANCOLOMBIA ACTIVO"/>
    <s v="HERRERA MONAR GEOVANNY"/>
    <s v="LMUZZ999"/>
    <n v="1006114"/>
    <n v="793238"/>
    <n v="932245"/>
    <s v="N/A"/>
    <s v="40 ROLLOS"/>
    <s v="TIPO I"/>
    <s v="TERRESTRE"/>
    <s v="VISITA_TÉCNICA"/>
    <n v="1"/>
    <n v="0"/>
    <n v="75096.394270399993"/>
    <n v="75096.394270399993"/>
    <n v="75096.394270399993"/>
    <m/>
    <m/>
    <m/>
    <m/>
    <m/>
    <m/>
    <m/>
    <m/>
  </r>
  <r>
    <s v="TUNJA"/>
    <x v="1"/>
    <x v="1"/>
    <n v="15001"/>
    <s v="TA-25-630857"/>
    <s v="FO-25-942907"/>
    <d v="2025-06-13T00:00:00"/>
    <d v="2025-06-17T00:00:00"/>
    <d v="2025-06-13T00:00:00"/>
    <d v="2025-06-16T00:00:00"/>
    <d v="2025-06-16T00:00:00"/>
    <s v="BOYACA"/>
    <s v="TUNJA"/>
    <s v="CENTRO TUNJA I - BOYACA"/>
    <n v="20802"/>
    <s v="DATAFONO ADICIONAL"/>
    <s v="APERTURA"/>
    <s v="REDEBAN"/>
    <s v="UNO A UNO"/>
    <s v="UNO A UNO"/>
    <s v="EJECUTADO"/>
    <s v="13-06 SE REALIZA LLAMADA AL CLIENTE, SE HABLA CON LA SRA FRANCY SE VALIDA DIRECCIÓN OK, CANAL OK, DISPONIBILIDAD TOTAL, LLAMAR EL DÍA LA INSTALACIÓN PARA CONFIRMAR VISITA 16/6/2025 SE REALIZA INSTALACIÓN DE DAT ADICIONAL, PRUEBAS EXITOSAS, CB QUEDA OPERATIVO. SE INSTALA DISPLAY DE HORARIO"/>
    <s v="SOLER HOYOS CRISTIAN LEONARDO"/>
    <s v="FAWZZ666"/>
    <n v="981962"/>
    <s v="N/A"/>
    <n v="1146023"/>
    <s v="N/A"/>
    <s v="60 ROLLOS"/>
    <s v="TIPO I"/>
    <s v="TERRESTRE"/>
    <s v="VISITA_TÉCNICA"/>
    <n v="1"/>
    <n v="0"/>
    <n v="75096.394270399993"/>
    <n v="75096.394270399993"/>
    <n v="75096.394270399993"/>
    <m/>
    <m/>
    <m/>
    <m/>
    <m/>
    <m/>
    <m/>
    <m/>
  </r>
  <r>
    <s v="CARTAGENA"/>
    <x v="4"/>
    <x v="4"/>
    <n v="13052"/>
    <s v="TA-25-630858"/>
    <s v="FO-25-942911"/>
    <d v="2025-06-16T00:00:00"/>
    <d v="2025-06-18T00:00:00"/>
    <d v="2025-06-16T00:00:00"/>
    <d v="2025-06-18T00:00:00"/>
    <d v="2025-06-18T00:00:00"/>
    <s v="BOLIVAR"/>
    <s v="ARJONA"/>
    <s v="PTM ARJONA VARIEDADES Y PAPELE"/>
    <n v="79876"/>
    <s v="CB CRECIMIENTO ALIANZA - NUEVO"/>
    <s v="APERTURA"/>
    <s v="REDEBAN"/>
    <s v="AGREGADOR"/>
    <s v="COMCARD - PTM"/>
    <s v="EJECUTADO"/>
    <s v="16-06 PROGRAMACIÓN REALIZADA POR LA ALIANZA 18/6/2025 SE REALIZA INSTALACIÓN DE CORRESPONSAL, SE INSTALAN EQUIPOS CON PRUEBAS EXITOSAS, SE CAPACITA Y SE EVALÚA AL CLIENTE, SE INSTALA PUBLICIDAD COMPLETA, CB QUEDA OPERATIVO. USUARIO SOMOS BANCOLOMBIA ACTIVO"/>
    <s v="CANEDO HERRERA ALEXANDER"/>
    <s v="LAYZZ453"/>
    <n v="916871"/>
    <s v="N/A"/>
    <n v="863724"/>
    <s v="N/A"/>
    <s v="40 ROLLOS"/>
    <s v="TIPO II"/>
    <s v="TERRESTRE"/>
    <s v="VISITA_TÉCNICA"/>
    <n v="1"/>
    <n v="0"/>
    <n v="163813.69572160003"/>
    <n v="140395.6348884"/>
    <n v="163813.69572160003"/>
    <m/>
    <m/>
    <m/>
    <m/>
    <m/>
    <m/>
    <m/>
    <m/>
  </r>
  <r>
    <s v="CALI"/>
    <x v="0"/>
    <x v="0"/>
    <n v="76001"/>
    <s v="TA-25-630859"/>
    <s v="FO-25-942917"/>
    <d v="2025-06-16T00:00:00"/>
    <d v="2025-06-18T00:00:00"/>
    <d v="2025-06-16T00:00:00"/>
    <d v="2025-06-17T00:00:00"/>
    <d v="2025-06-17T00:00:00"/>
    <s v="VALLE DEL CAUCA"/>
    <s v="CALI"/>
    <s v="PTM CALI PHONE HOUSE DM"/>
    <n v="79877"/>
    <s v="CB CRECIMIENTO ALIANZA - NUEVO"/>
    <s v="APERTURA"/>
    <s v="REDEBAN"/>
    <s v="AGREGADOR"/>
    <s v="COMCARD - PTM"/>
    <s v="EJECUTADO"/>
    <s v="16-06 PROGRAMACIÓN REALIZADA POR LA ALIANZA 17/6/2025 SE REALIZA INSTALACIÓN DE CORRESPONSAL, SE INSTALAN EQUIPOS CON PRUEBAS EXITOSAS, SE CAPACITA Y SE EVALÚA AL CLIENTE, SE INSTALA PUBLICIDAD COMPLETA, CB QUEDA OPERATIVO. USUARIO SOMOS BANCOLOMBIA ACTIVO"/>
    <s v="MONTERO MUESES GIAN CARLO"/>
    <s v="LAYZZ454"/>
    <n v="1169359"/>
    <s v="N/A"/>
    <n v="1114584"/>
    <s v="N/A"/>
    <s v="40 ROLLOS"/>
    <s v="TIPO I"/>
    <s v="TERRESTRE"/>
    <s v="VISITA_TÉCNICA"/>
    <n v="1"/>
    <n v="0"/>
    <n v="75096.394270399993"/>
    <n v="75096.394270399993"/>
    <n v="75096.394270399993"/>
    <m/>
    <m/>
    <m/>
    <m/>
    <m/>
    <m/>
    <m/>
    <m/>
  </r>
  <r>
    <s v="BOGOTA"/>
    <x v="5"/>
    <x v="5"/>
    <n v="25307"/>
    <s v="TA-25-630860"/>
    <s v="FO-25-942925"/>
    <d v="2025-06-16T00:00:00"/>
    <d v="2025-06-18T00:00:00"/>
    <d v="2025-06-16T00:00:00"/>
    <d v="2025-06-17T00:00:00"/>
    <d v="2025-06-17T00:00:00"/>
    <s v="CUNDINAMARCA"/>
    <s v="GIRARDOT"/>
    <s v="REVAL ENEL GIRARDOT"/>
    <n v="45800"/>
    <s v="DATAFONO ADICIONAL - ALIANZA"/>
    <s v="APERTURA"/>
    <s v="REDEBAN"/>
    <s v="ROBUSTO"/>
    <s v="REVAL"/>
    <s v="EJECUTADO"/>
    <s v="16-06 SE REALIZA LLAMADA AL CLIENTE, SE HABLA CON LA SR Alejandro   SE VALIDA DIRECCIÓN OK, CANAL OK, DISPONIBILIDAD TOTAL, LLAMAR EL DÍA LA INSTALACIÓN PARA CONFIRMAR VISITA 17/6/2025 SE REALIZA INSTALACIÓN DE DAT ADICIONAL, PRUEBAS EXITOSAS, CB QUEDA OPERATIVO"/>
    <s v="ORTIZ MARTINEZ STIVEN"/>
    <s v="LAYZZ455"/>
    <n v="1171251"/>
    <s v="N/A"/>
    <n v="1238837"/>
    <s v="N/A"/>
    <s v="60 ROLLOS"/>
    <s v="TIPO III"/>
    <s v="TERRESTRE"/>
    <s v="VISITA_TÉCNICA"/>
    <n v="1"/>
    <n v="0"/>
    <n v="275728.78077800001"/>
    <n v="196536.5258152"/>
    <n v="275728.78077800001"/>
    <m/>
    <m/>
    <m/>
    <m/>
    <m/>
    <m/>
    <m/>
    <m/>
  </r>
  <r>
    <s v="IBAGUE"/>
    <x v="2"/>
    <x v="2"/>
    <n v="73001"/>
    <s v="TA-25-630861"/>
    <s v="FO-25-942927"/>
    <d v="2025-06-16T00:00:00"/>
    <d v="2025-06-18T00:00:00"/>
    <d v="2025-06-16T00:00:00"/>
    <d v="2025-06-17T00:00:00"/>
    <d v="2025-06-17T00:00:00"/>
    <s v="TOLIMA"/>
    <s v="IBAGUE"/>
    <s v="MULTIPAGAS  IBAGUE"/>
    <n v="23580"/>
    <s v="DATAFONO ADICIONAL - ALIANZA"/>
    <s v="APERTURA"/>
    <s v="REDEBAN"/>
    <s v="ROBUSTO"/>
    <s v="MULTIPAGAS"/>
    <s v="EJECUTADO"/>
    <s v="16-06 SE REALIZA LLAMADA AL CLIENTE, SE HABLA CON LA SRA Nudi Céspedes  SE VALIDA DIRECCIÓN OK, CANAL OK, DISPONIBILIDAD TOTAL, LLAMAR EL DÍA LA INSTALACIÓN PARA CONFIRMAR VISITA 17/6/2025 SE REALIZA INSTALACIÓN DE DAT ADICIONAL, PRUEBAS EXITOSAS, CB  QUEDA OPERATIVO"/>
    <s v="BARRAGAN TAFUR EDWIN ESTEBAN"/>
    <s v="LAYZZ456"/>
    <n v="1235208"/>
    <s v="N/A"/>
    <s v="876850-241597317561324755901672"/>
    <s v="N/A"/>
    <s v="60 ROLLOS"/>
    <s v="TIPO I"/>
    <s v="TERRESTRE"/>
    <s v="VISITA_TÉCNICA"/>
    <n v="1"/>
    <n v="0"/>
    <n v="75096.394270399993"/>
    <n v="75096.394270399993"/>
    <n v="75096.394270399993"/>
    <m/>
    <m/>
    <m/>
    <m/>
    <m/>
    <m/>
    <m/>
    <m/>
  </r>
  <r>
    <s v="IBAGUE"/>
    <x v="2"/>
    <x v="2"/>
    <n v="73001"/>
    <s v="TA-25-630862"/>
    <s v="FO-25-942932"/>
    <d v="2025-06-16T00:00:00"/>
    <d v="2025-06-18T00:00:00"/>
    <d v="2025-06-16T00:00:00"/>
    <d v="2025-06-17T00:00:00"/>
    <d v="2025-06-17T00:00:00"/>
    <s v="TOLIMA"/>
    <s v="IBAGUE"/>
    <s v="La Quinta II"/>
    <n v="70259"/>
    <s v="DATAFONO ADICIONAL - ALIANZA"/>
    <s v="APERTURA"/>
    <s v="REDEBAN"/>
    <s v="ROBUSTO"/>
    <s v="MULTIPAGAS"/>
    <s v="EJECUTADO"/>
    <s v="16-06 SE REALIZA LLAMADA AL CLIENTE, SE HABLA CON LA SR Walther Raigoza  SE VALIDA DIRECCIÓN OK, CANAL OK, DISPONIBILIDAD TOTAL, LLAMAR EL DÍA LA INSTALACIÓN PARA CONFIRMAR VISITA 17/6/2025 SE REALIZA INSTALACIÓN DE DAT ADICIONAL, PRUEBAS EXITOSAS, CB QUEDA OPERATIVO"/>
    <s v="BARRAGAN TAFUR EDWIN ESTEBAN"/>
    <s v="LAYZZ457"/>
    <n v="1235232"/>
    <s v="N/A"/>
    <s v="865003-241597317561324755897287"/>
    <s v="N/A"/>
    <s v="60 ROLLOS"/>
    <s v="TIPO I"/>
    <s v="TERRESTRE"/>
    <s v="VISITA_TÉCNICA"/>
    <n v="1"/>
    <n v="0"/>
    <n v="75096.394270399993"/>
    <n v="75096.394270399993"/>
    <n v="75096.394270399993"/>
    <m/>
    <m/>
    <m/>
    <m/>
    <m/>
    <m/>
    <m/>
    <m/>
  </r>
  <r>
    <s v="YOPAL"/>
    <x v="2"/>
    <x v="2"/>
    <n v="85001"/>
    <s v="TA-25-630863"/>
    <s v="FO-25-942935"/>
    <d v="2025-06-16T00:00:00"/>
    <d v="2025-06-18T00:00:00"/>
    <d v="2025-06-16T00:00:00"/>
    <d v="2025-06-19T00:00:00"/>
    <d v="2025-06-19T00:00:00"/>
    <s v="CASANARE"/>
    <s v="YOPAL"/>
    <s v="DISTRICOL CACHARRERÍA Y PAPELE"/>
    <n v="75008"/>
    <s v="DATAFONO ADICIONAL - ALIANZA"/>
    <s v="APERTURA"/>
    <s v="REDEBAN"/>
    <s v="AGREGADOR"/>
    <s v="DISTRICOL"/>
    <s v="EJECUTADO"/>
    <s v="16-06 PROGRAMACIÓN REALIZADA POR LA ALIANZA 18-06 SE REALIZA CONTACTO TELÉFONICO3212406321 CON LA SEÑORA EDIMA QUIEN MANIFIESTA NOS PUEDE ATENDER EL DÍA DE MAÑANA 19/6/2025 SE REALIZA INSTALACIÓN DE DAT ADICIONAL, PRUEBAS EXITOSAS, CB QUEDA OPERATIVO."/>
    <s v="CASTRILLON URREA LONDIER LEANDRO"/>
    <s v="LAYZZ458"/>
    <n v="1235360"/>
    <s v="N/A"/>
    <s v="933112-241597317561324755895974"/>
    <s v="N/A"/>
    <s v="60 ROLLOS"/>
    <s v="TIPO I"/>
    <s v="TERRESTRE"/>
    <s v="VISITA_TÉCNICA"/>
    <n v="1"/>
    <n v="0"/>
    <n v="75096.394270399993"/>
    <n v="75096.394270399993"/>
    <n v="75096.394270399993"/>
    <m/>
    <m/>
    <m/>
    <m/>
    <m/>
    <m/>
    <m/>
    <m/>
  </r>
  <r>
    <s v="APARTADO"/>
    <x v="3"/>
    <x v="3"/>
    <n v="5045"/>
    <s v="TA-25-630864"/>
    <s v="FO-25-942939"/>
    <d v="2025-06-16T00:00:00"/>
    <d v="2025-06-18T00:00:00"/>
    <d v="2025-06-16T00:00:00"/>
    <d v="2025-06-18T00:00:00"/>
    <d v="2025-06-18T00:00:00"/>
    <s v="ANTIOQUIA"/>
    <s v="APARTADO"/>
    <s v="DISTRICOL MECACENTER URABA"/>
    <n v="58200"/>
    <s v="DATAFONO ADICIONAL - ALIANZA"/>
    <s v="APERTURA"/>
    <s v="REDEBAN"/>
    <s v="AGREGADOR"/>
    <s v="DISTRICOL"/>
    <s v="EJECUTADO"/>
    <s v="16-06 PROGRAMACIÓN REALIZADA POR LA ALIANZA 18/6/2025 SE REALIZA INSTALACIÓN DE DAT ADICIONAL, PRUEBA EXITOSAS, CB QUEDA OPERATIVO"/>
    <s v="CASTRO HENAO DANIEL ESTEBAN"/>
    <s v="LAYZZ459"/>
    <n v="1072174"/>
    <s v="N/A"/>
    <n v="941222"/>
    <s v="N/A"/>
    <s v="60 ROLLOS"/>
    <s v="TIPO I"/>
    <s v="TERRESTRE"/>
    <s v="VISITA_TÉCNICA"/>
    <n v="1"/>
    <n v="0"/>
    <n v="75096.394270399993"/>
    <n v="75096.394270399993"/>
    <n v="75096.394270399993"/>
    <m/>
    <m/>
    <m/>
    <m/>
    <m/>
    <m/>
    <m/>
    <m/>
  </r>
  <r>
    <s v="CUCUTA"/>
    <x v="1"/>
    <x v="1"/>
    <n v="54820"/>
    <s v="TA-25-630865"/>
    <s v="FO-25-942943"/>
    <d v="2025-06-16T00:00:00"/>
    <d v="2025-06-18T00:00:00"/>
    <d v="2025-06-16T00:00:00"/>
    <d v="2025-06-18T00:00:00"/>
    <d v="2025-06-18T00:00:00"/>
    <s v="NORTE DE SANTANDER"/>
    <s v="TOLEDO"/>
    <s v="BARRIO CENTRO SAN BERNARDO DE BATA TOLEDO"/>
    <n v="79880"/>
    <s v="CB CRECIMIENTO - NUEVO"/>
    <s v="APERTURA"/>
    <s v="REDEBAN"/>
    <s v="UNO A UNO"/>
    <s v="UNO A UNO"/>
    <s v="EJECUTADO"/>
    <s v="16-06 SE REALIZA LLAMADA AL CLIENTE JENNIFER ASTRID DAZA ALFONSO, SE HABLA CON LA PAREJA, VALIDA DIRECCIÓN OK, CANAL OK, DISPONIBILIDAD TOTAL, LLAMAR EL DÍA LA INSTALACIÓN PARA CONFIRMAR VISITA, AVISO EXTERIOR ALTURA APROX 2 METROS; TOMACORRIENTE CERCANO: SI; TIENE CABINA DE SEGURIDAD: NO 17-06 SE CONTACTA TELEFÓNICAMENTE AL CLIENTE, LA SEÑORA JENNIFER DAZA SOLICITA QUE SE REALICE LA VISITA EL DÍA DE MAÑANA 18/06. SE REAGENDA VISITA POR SOLICITUD DEL CLIENTE. 18-06 SE REALIZA INSTALACIÓN DE CORRESPONSAL, SE INSTALAN EQUIPOS CON PRUEBAS EXITOSAS, SE CAPACITA Y SE EVALÚA AL CLIENTE, SE INSTALA PUBLICIDAD COMPLETA, CB QUEDA OPERATIVO. USUARIO SOMOS BANCOLOMBIA ACTIVO"/>
    <s v="PACHECO BUITRAGO JAVIER ALONSO"/>
    <s v="LAYZZ449"/>
    <n v="1242620"/>
    <s v="N/A"/>
    <s v="1178180-243637317561365457309622"/>
    <s v="N/A"/>
    <s v="40 ROLLOS"/>
    <s v="TIPO IV"/>
    <s v="TERRESTRE"/>
    <s v="VISITA_TÉCNICA"/>
    <n v="1"/>
    <n v="0"/>
    <n v="504832.64687880001"/>
    <n v="196536.5258152"/>
    <n v="504832.64687880001"/>
    <m/>
    <m/>
    <m/>
    <m/>
    <m/>
    <m/>
    <m/>
    <m/>
  </r>
  <r>
    <s v="BUCARAMANGA"/>
    <x v="1"/>
    <x v="1"/>
    <n v="68001"/>
    <s v="TA-25-630866"/>
    <s v="FO-25-942948"/>
    <d v="2025-06-16T00:00:00"/>
    <d v="2025-06-18T00:00:00"/>
    <d v="2025-06-16T00:00:00"/>
    <d v="2025-06-19T00:00:00"/>
    <d v="2025-06-19T00:00:00"/>
    <s v="SANTANDER"/>
    <s v="BUCARAMANGA"/>
    <s v="BARRIO LA CEIBA BUCARAMANGA  7"/>
    <n v="79879"/>
    <s v="CB CRECIMIENTO - NUEVO"/>
    <s v="APERTURA"/>
    <s v="REDEBAN"/>
    <s v="UNO A UNO"/>
    <s v="UNO A UNO"/>
    <s v="EJECUTADO"/>
    <s v="16-06 SE REALIZA LLAMADA AL CLIENTE, SE HABLA CON LA SRA ELSA BEATRIZ DELGADO ROA  SE VALIDA DIRECCIÓN OK, CANAL OK, DISPONIBILIDAD TOTAL, LLAMAR EL DÍA LA INSTALACIÓN PARA CONFIRMAR VISITA, AVISO EXTERIOR ALTURA: NO INDICA ALTURA; TOMACORRIENTE CERCANO: SI; TIENE CABINA DE SEGURIDAD: NO // SE PROGRAMA VISITA PARA ESE DIA POR PETICIÓN EL USUARIO  19/6/2025 SE LLEGA AL SITIO   DE LA ORDEN, DONDE SE IDENTIFICA QUE A POCOS METROS SE ENCUENTRA YA UN CORRESPONSAL EN LA  CR 17 C # 63 -17,LA CEIBA CB:66261 DISTRICOL DISTRICONSUM SE ESCALA APERTURA PARA CONFIRMAR SI PODEMOS PROCEDER CON LA ORDEN O SI CANCELARNOS. 19-06 SE REALIZA INSTALACIÓN DE CORRESPONSAL, SE INSTALAN EQUIPOS CON PRUEBAS EXITOSAS, SE CAPACITA Y SE EVALÚA AL CLIENTE, SE INSTALA PUBLICIDAD COMPLETA, CB QUEDA OPERATIVO. USUARIO SOMOS BANCOLOMBIA ACTIVO"/>
    <s v="REYES RAMIREZ DIEGO ALEXANDER"/>
    <s v="LAYZZ450"/>
    <n v="858175"/>
    <s v="N/A"/>
    <n v="1076632"/>
    <s v="N/A"/>
    <s v="40 ROLLOS"/>
    <s v="TIPO I"/>
    <s v="TERRESTRE"/>
    <s v="VISITA_TÉCNICA"/>
    <n v="1"/>
    <n v="0"/>
    <n v="75096.394270399993"/>
    <n v="75096.394270399993"/>
    <n v="75096.394270399993"/>
    <m/>
    <m/>
    <m/>
    <m/>
    <m/>
    <m/>
    <m/>
    <m/>
  </r>
  <r>
    <s v="BUCARAMANGA"/>
    <x v="1"/>
    <x v="1"/>
    <n v="68001"/>
    <s v="TA-25-630867"/>
    <s v="FO-25-942952"/>
    <d v="2025-06-16T00:00:00"/>
    <d v="2025-06-18T00:00:00"/>
    <d v="2025-06-16T00:00:00"/>
    <d v="2025-06-17T00:00:00"/>
    <d v="2025-06-17T00:00:00"/>
    <s v="SANTANDER"/>
    <s v="BUCARAMANGA"/>
    <s v="BARRIO MUTUALIDAD BUCARAMANGA 1"/>
    <n v="79878"/>
    <s v="CB CRECIMIENTO - NUEVO"/>
    <s v="APERTURA"/>
    <s v="REDEBAN"/>
    <s v="UNO A UNO"/>
    <s v="UNO A UNO"/>
    <s v="EJECUTADO"/>
    <s v="16-06 SE REALIZA LLAMADA AL CLIENTE, SE HABLA CON LA SRA JEIMMY DAYANNA SALAZAR QUINTERO SE VALIDA DIRECCIÓN OK, CANAL OK, DISPONIBILIDAD TOTAL, LLAMAR EL DÍA LA INSTALACIÓN PARA CONFIRMAR VISITA, AVISO EXTERIOR ALTURA APROX 2.5 METROS; TOMACORRIENTE CERCANO: SI; TIENE CABINA DE SEGURIDAD: SI - COMUNICACIÓN POR WPP 17/6/2025 SE REALIZA INSTALACIÓN DE CORRESPONSAL, SE INSTALAN EQUIPOS CON PRUEBAS EXITOSAS, SE CAPACITA Y SE EVALÚA AL CLIENTE, SE INSTALA PUBLICIDAD COMPLETA, CB QUEDA OPERATIVO. USUARIO SOMOS BANCOLOMBIA ACTIVO"/>
    <s v="MARTINEZ FLOREZ DONIS ALBERTO"/>
    <s v="LAYZZ451"/>
    <n v="1141939"/>
    <s v="N/A"/>
    <n v="997408"/>
    <s v="N/A"/>
    <s v="40 ROLLOS"/>
    <s v="TIPO I"/>
    <s v="TERRESTRE"/>
    <s v="VISITA_TÉCNICA"/>
    <n v="1"/>
    <n v="0"/>
    <n v="75096.394270399993"/>
    <n v="75096.394270399993"/>
    <n v="75096.394270399993"/>
    <m/>
    <m/>
    <m/>
    <m/>
    <m/>
    <m/>
    <m/>
    <m/>
  </r>
  <r>
    <s v="VALLEDUPAR"/>
    <x v="4"/>
    <x v="4"/>
    <n v="13600"/>
    <s v="TA-25-630868"/>
    <s v="FO-25-942957"/>
    <d v="2025-06-16T00:00:00"/>
    <d v="2025-06-18T00:00:00"/>
    <d v="2025-06-16T00:00:00"/>
    <d v="2025-06-18T00:00:00"/>
    <d v="2025-06-18T00:00:00"/>
    <s v="BOLIVAR"/>
    <s v="RIO VIEJO"/>
    <s v="BARRIO RIO VIEJO RIO VIEJO"/>
    <n v="70357"/>
    <s v="DATAFONO ADICIONAL"/>
    <s v="APERTURA"/>
    <s v="REDEBAN"/>
    <s v="UNO A UNO"/>
    <s v="UNO A UNO"/>
    <s v="EJECUTADO"/>
    <s v="16-06 SE REALIZA LLAMADA AL CLIENTE, SE HABLA CON LA SRA LILIANA ANDREA LOZANO BUSTOS SE VALIDA DIRECCIÓN OK, CANAL OK, DISPONIBILIDAD TOTAL, LLAMAR EL DÍA LA INSTALACIÓN PARA CONFIRMAR VISITA  18/6/2025 SE REALIZA INSTALACIÓN DE DAT ADICIONAL, PRUEBAS EXITOSAS, CB QUEDA OPERATIVO"/>
    <s v="MAESTRE MENGUAL EDGAR ENRIQUE"/>
    <s v="LAYZZ452"/>
    <n v="1242493"/>
    <n v="1242378"/>
    <s v="1239619-243637317561365457310039"/>
    <s v="N/A"/>
    <s v="60 ROLLOS"/>
    <s v="TIPO IV"/>
    <s v="TERRESTRE"/>
    <s v="VISITA_TÉCNICA"/>
    <n v="1"/>
    <n v="0"/>
    <n v="504832.64687880001"/>
    <n v="196536.5258152"/>
    <n v="504832.64687880001"/>
    <m/>
    <m/>
    <m/>
    <m/>
    <m/>
    <m/>
    <m/>
    <m/>
  </r>
  <r>
    <s v="MEDELLIN"/>
    <x v="3"/>
    <x v="3"/>
    <n v="5001"/>
    <s v="TA-25-630869"/>
    <s v="FO-25-942962"/>
    <d v="2025-06-18T00:00:00"/>
    <d v="2025-06-20T00:00:00"/>
    <d v="2025-06-18T00:00:00"/>
    <d v="2025-06-19T00:00:00"/>
    <d v="2025-06-19T00:00:00"/>
    <s v="ANTIOQUIA"/>
    <s v="MEDELLIN"/>
    <s v="DISTRICOL PAPELER COLORIN C"/>
    <n v="79919"/>
    <s v="CB CRECIMIENTO ALIANZA - NUEVO"/>
    <s v="APERTURA"/>
    <s v="REDEBAN"/>
    <s v="AGREGADOR"/>
    <s v="DISTRICOL"/>
    <s v="EJECUTADO"/>
    <s v="18-06 PROGRAMACIÓN REALIZADA POR LA ALIANZA 19/6/2025 SE REALIZA INSTALACIÓN DE CORRESPONSAL, SE INSTALAN EQUIPOS CON PRUEBAS EXITOSAS, SE CAPACITA Y SE EVALÚA AL CLIENTE, SE INSTALA PUBLICIDAD COMPLETA, CB QUEDA OPERATIVO. USUARIO SOMOS BANCOLOMBIA ACTIVO"/>
    <s v="BARRIENTOS HERNANDEZ CRISTIAN HORACIO"/>
    <s v="SAUZZ934"/>
    <n v="1021150"/>
    <s v="N/A"/>
    <n v="538453"/>
    <s v="N/A"/>
    <s v="40 ROLLOS"/>
    <s v="TIPO I"/>
    <s v="TERRESTRE"/>
    <s v="VISITA_TÉCNICA"/>
    <n v="1"/>
    <n v="0"/>
    <n v="75096.394270399993"/>
    <n v="75096.394270399993"/>
    <n v="75096.394270399993"/>
    <m/>
    <m/>
    <m/>
    <m/>
    <m/>
    <m/>
    <m/>
    <m/>
  </r>
  <r>
    <s v="MEDELLIN"/>
    <x v="3"/>
    <x v="3"/>
    <n v="5001"/>
    <s v="TA-25-630870"/>
    <s v="FO-25-942965"/>
    <d v="2025-06-18T00:00:00"/>
    <d v="2025-06-20T00:00:00"/>
    <d v="2025-06-18T00:00:00"/>
    <d v="2025-06-19T00:00:00"/>
    <d v="2025-06-19T00:00:00"/>
    <s v="ANTIOQUIA"/>
    <s v="MEDELLIN"/>
    <s v="DISTRICOL VARIEDADES GARCIA"/>
    <n v="79920"/>
    <s v="CB CRECIMIENTO ALIANZA - NUEVO"/>
    <s v="APERTURA"/>
    <s v="REDEBAN"/>
    <s v="AGREGADOR"/>
    <s v="DISTRICOL"/>
    <s v="EJECUTADO"/>
    <s v="18-06 PROGRAMACIÓN REALIZADA POR LA ALIANZA 19/6/2025 SE REALIZA INSTALACIÓN DE CORRESPONSAL, SE INSTALAN EQUIPOS CON PRUEBAS EXITOSAS, SE CAPACITA Y SE EVALÚA AL CLIENTE, SE INSTALA PUBLICIDAD COMPLETA, CB QUEDA OPERATIVO. USUARIO SOMOS BANCOLOMBIA ACTIVO"/>
    <s v="ALVAREZ ARENAS VICTOR HUGO"/>
    <s v="SAUZZ935"/>
    <n v="1235406"/>
    <s v="N/A"/>
    <s v="910491-241587317561324755886691"/>
    <s v="N/A"/>
    <s v="40 ROLLOS"/>
    <s v="TIPO I"/>
    <s v="TERRESTRE"/>
    <s v="VISITA_TÉCNICA"/>
    <n v="1"/>
    <n v="0"/>
    <n v="75096.394270399993"/>
    <n v="75096.394270399993"/>
    <n v="75096.394270399993"/>
    <m/>
    <m/>
    <m/>
    <m/>
    <m/>
    <m/>
    <m/>
    <m/>
  </r>
  <r>
    <s v="MEDELLIN"/>
    <x v="3"/>
    <x v="3"/>
    <n v="5001"/>
    <s v="TA-25-631127"/>
    <s v="FO-25-943571"/>
    <d v="2025-06-18T00:00:00"/>
    <d v="2025-06-20T00:00:00"/>
    <d v="2025-06-18T00:00:00"/>
    <d v="2025-06-19T00:00:00"/>
    <d v="2025-06-19T00:00:00"/>
    <s v="ANTIOQUIA"/>
    <s v="MEDELLIN"/>
    <s v="DISTRICOL PAPELERIA SANGAL"/>
    <n v="79921"/>
    <s v="CB CRECIMIENTO ALIANZA - NUEVO"/>
    <s v="APERTURA"/>
    <s v="REDEBAN"/>
    <s v="AGREGADOR"/>
    <s v="DISTRICOL"/>
    <s v="EJECUTADO"/>
    <s v="18-06 PROGRAMACIÓN REALIZADA POR LA ALIANZA 19/6/2025 SE REALIZA INSTALACIÓN DE CORRESPONSAL, SE INSTALAN EQUIPOS CON PRUEBAS EXITOSAS, SE CAPACITA Y SE EVALÚA AL CLIENTE, SE INSTALA PUBLICIDAD COMPLETA, CB QUEDA OPERATIVO. USUARIO SOMOS BANCOLOMBIA ACTIVO"/>
    <s v="ALVAREZ ARENAS VICTOR HUGO"/>
    <s v="SAUZZ936"/>
    <n v="1235205"/>
    <s v="N/A"/>
    <s v="1145833-243637317561365457309627"/>
    <s v="N/A"/>
    <s v="40 ROLLOS"/>
    <s v="TIPO I"/>
    <s v="TERRESTRE"/>
    <s v="VISITA_TÉCNICA"/>
    <n v="1"/>
    <n v="0"/>
    <n v="75096.394270399993"/>
    <n v="75096.394270399993"/>
    <n v="75096.394270399993"/>
    <m/>
    <m/>
    <m/>
    <m/>
    <m/>
    <m/>
    <m/>
    <m/>
  </r>
  <r>
    <s v="MEDELLIN"/>
    <x v="3"/>
    <x v="3"/>
    <n v="5001"/>
    <s v="TA-25-631128"/>
    <s v="FO-25-943573"/>
    <d v="2025-06-18T00:00:00"/>
    <d v="2025-06-20T00:00:00"/>
    <d v="2025-06-18T00:00:00"/>
    <d v="2025-06-19T00:00:00"/>
    <d v="2025-06-19T00:00:00"/>
    <s v="ANTIOQUIA"/>
    <s v="MEDELLIN"/>
    <s v="DISTRICOL TIENDA PARA MASCOTAS"/>
    <n v="79922"/>
    <s v="CB CRECIMIENTO ALIANZA - NUEVO"/>
    <s v="APERTURA"/>
    <s v="REDEBAN"/>
    <s v="AGREGADOR"/>
    <s v="DISTRICOL"/>
    <s v="EJECUTADO"/>
    <s v="18-06 PROGRAMACIÓN REALIZADA POR LA ALIANZA 19/6/2025 SE REALIZA INSTALACIÓN DE CORRESPONSAL, SE INSTALAN EQUIPOS CON PRUEBAS EXITOSAS, SE CAPACITA Y SE EVALÚA AL CLIENTE, SE INSTALA PUBLICIDAD COMPLETA, CB QUEDA OPERATIVO. USUARIO SOMOS BANCOLOMBIA ACTIVO"/>
    <s v="BARRIENTOS HERNANDEZ CRISTIAN HORACIO"/>
    <s v="SAUZZ937"/>
    <n v="1235203"/>
    <s v="N/A"/>
    <s v="539453-243637317561365457309635"/>
    <s v="N/A"/>
    <s v="40 ROLLOS"/>
    <s v="TIPO I"/>
    <s v="TERRESTRE"/>
    <s v="VISITA_TÉCNICA"/>
    <n v="1"/>
    <n v="0"/>
    <n v="75096.394270399993"/>
    <n v="75096.394270399993"/>
    <n v="75096.394270399993"/>
    <m/>
    <m/>
    <m/>
    <m/>
    <m/>
    <m/>
    <m/>
    <m/>
  </r>
  <r>
    <s v="MEDELLIN"/>
    <x v="3"/>
    <x v="3"/>
    <n v="5001"/>
    <s v="TA-25-631129"/>
    <s v="FO-25-943576"/>
    <d v="2025-06-18T00:00:00"/>
    <d v="2025-06-20T00:00:00"/>
    <d v="2025-06-18T00:00:00"/>
    <d v="2025-06-19T00:00:00"/>
    <d v="2025-06-19T00:00:00"/>
    <s v="ANTIOQUIA"/>
    <s v="MEDELLIN"/>
    <s v="DISTRICOL EL MERCADO J&amp;S PARQU"/>
    <n v="79923"/>
    <s v="CB CRECIMIENTO ALIANZA - NUEVO"/>
    <s v="APERTURA"/>
    <s v="REDEBAN"/>
    <s v="AGREGADOR"/>
    <s v="DISTRICOL"/>
    <s v="EJECUTADO"/>
    <s v="18-06 PROGRAMACIÓN REALIZADA POR LA ALIANZA 19-06 SE REALIZA INSTALACIÓN DE CORRESPONSAL, SE INSTALAN EQUIPOS CON PRUEBAS EXITOSAS, SE CAPACITA Y SE EVALÚA AL CLIENTE, SE INSTALA PUBLICIDAD COMPLETA, CB QUEDA OPERATIVO. USUARIO SOMOS BANCOLOMBIA ACTIVO"/>
    <s v="PAREJA ECHAVARRIA JHON DAVID"/>
    <s v="SAUZZ938"/>
    <n v="1235357"/>
    <s v="N/A"/>
    <s v="860211-243637317561365457309503"/>
    <s v="N/A"/>
    <s v="40 ROLLOS"/>
    <s v="TIPO I"/>
    <s v="TERRESTRE"/>
    <s v="VISITA_TÉCNICA"/>
    <n v="1"/>
    <n v="0"/>
    <n v="75096.394270399993"/>
    <n v="75096.394270399993"/>
    <n v="75096.394270399993"/>
    <m/>
    <m/>
    <m/>
    <m/>
    <m/>
    <m/>
    <m/>
    <m/>
  </r>
  <r>
    <s v="MEDELLIN"/>
    <x v="3"/>
    <x v="3"/>
    <n v="5001"/>
    <s v="TA-25-631130"/>
    <s v="FO-25-943582"/>
    <d v="2025-06-18T00:00:00"/>
    <d v="2025-06-20T00:00:00"/>
    <d v="2025-06-18T00:00:00"/>
    <d v="2025-06-19T00:00:00"/>
    <d v="2025-06-19T00:00:00"/>
    <s v="ANTIOQUIA"/>
    <s v="MEDELLIN"/>
    <s v="DISTRICOL DROGUERIA MILENIOSS"/>
    <n v="79924"/>
    <s v="CB CRECIMIENTO ALIANZA - NUEVO"/>
    <s v="APERTURA"/>
    <s v="REDEBAN"/>
    <s v="AGREGADOR"/>
    <s v="DISTRICOL"/>
    <s v="EJECUTADO"/>
    <s v="18-06 PROGRAMACIÓN REALIZADA POR LA ALIANZA 19/6/2025 SE REALIZA INSTALACIÓN DE CORRESPONSAL, SE INSTALAN EQUIPOS CON PRUEBAS EXITOSAS, SE CAPACITA Y SE EVALÚA AL CLIENTE, SE INSTALA PUBLICIDAD COMPLETA, CB QUEDA OPERATIVO. USUARIO SOMOS BANCOLOMBIA ACTIVO"/>
    <s v="QUINTERO SANCHEZ JUAN SEBASTIAN"/>
    <s v="SAUZZ939"/>
    <n v="1235335"/>
    <s v="N/A"/>
    <s v="1238908-243637317561365457309486"/>
    <n v="910405"/>
    <s v="40 ROLLOS"/>
    <s v="TIPO I"/>
    <s v="TERRESTRE"/>
    <s v="VISITA_TÉCNICA"/>
    <n v="1"/>
    <n v="0"/>
    <n v="75096.394270399993"/>
    <n v="75096.394270399993"/>
    <n v="75096.394270399993"/>
    <m/>
    <m/>
    <m/>
    <m/>
    <m/>
    <m/>
    <m/>
    <m/>
  </r>
  <r>
    <s v="MEDELLIN"/>
    <x v="3"/>
    <x v="3"/>
    <n v="5001"/>
    <s v="TA-25-631131"/>
    <s v="FO-25-943584"/>
    <d v="2025-06-18T00:00:00"/>
    <d v="2025-06-20T00:00:00"/>
    <d v="2025-06-18T00:00:00"/>
    <d v="2025-06-19T00:00:00"/>
    <d v="2025-06-19T00:00:00"/>
    <s v="ANTIOQUIA"/>
    <s v="MEDELLIN"/>
    <s v="DISTRICOL PALACIO DE LA LENCER"/>
    <n v="79925"/>
    <s v="CB CRECIMIENTO ALIANZA - NUEVO"/>
    <s v="APERTURA"/>
    <s v="REDEBAN"/>
    <s v="AGREGADOR"/>
    <s v="DISTRICOL"/>
    <s v="EJECUTADO"/>
    <s v="18-06 PROGRAMACIÓN REALIZADA POR LA ALIANZA 19/6/2025 SE REALIZA INSTALACIÓN DE CORRESPONSAL, SE INSTALAN EQUIPOS CON PRUEBAS EXITOSAS, SE CAPACITA Y SE EVALÚA AL CLIENTE, SE INSTALA PUBLICIDAD COMPLETA, CB QUEDA OPERATIVO. USUARIO SOMOS BANCOLOMBIA ACTIVO"/>
    <s v="PAREJA ECHAVARRIA JHON DAVID"/>
    <s v="SAUZZ940"/>
    <n v="1221348"/>
    <s v="N/A"/>
    <s v="528428-243637317561365457309581"/>
    <s v="N/A"/>
    <s v="40 ROLLOS"/>
    <s v="TIPO I"/>
    <s v="TERRESTRE"/>
    <s v="VISITA_TÉCNICA"/>
    <n v="1"/>
    <n v="0"/>
    <n v="75096.394270399993"/>
    <n v="75096.394270399993"/>
    <n v="75096.394270399993"/>
    <m/>
    <m/>
    <m/>
    <m/>
    <m/>
    <m/>
    <m/>
    <m/>
  </r>
  <r>
    <s v="MEDELLIN"/>
    <x v="3"/>
    <x v="3"/>
    <n v="5088"/>
    <s v="TA-25-631132"/>
    <s v="FO-25-943590"/>
    <d v="2025-06-18T00:00:00"/>
    <d v="2025-06-20T00:00:00"/>
    <d v="2025-06-18T00:00:00"/>
    <d v="2025-06-20T00:00:00"/>
    <d v="2025-06-20T00:00:00"/>
    <s v="ANTIOQUIA"/>
    <s v="BELLO"/>
    <s v="DISTRICOL CHATERS BOOK"/>
    <n v="79916"/>
    <s v="CB CRECIMIENTO ALIANZA - NUEVO"/>
    <s v="APERTURA"/>
    <s v="REDEBAN"/>
    <s v="AGREGADOR"/>
    <s v="DISTRICOL"/>
    <s v="EJECUTADO"/>
    <s v="18-06 PROGRAMACIÓN REALIZADA POR LA ALIANZA 20/6/2025 SE REALIZA INSTALACIÓN DE CORRESPONSAL, SE INSTALAN EQUIPOS CON PRUEBAS EXITOSAS, SE CAPACITA Y SE EVALÚA AL CLIENTE, SE INSTALA PUBLICIDAD COMPLETA, CB QUEDA OPERATIVO. USUARIO SOMOS BANCOLOMBIA ACTIVO"/>
    <s v="BARRIENTOS HERNANDEZ CRISTIAN HORACIO"/>
    <s v="SAUZZ941"/>
    <n v="1242611"/>
    <s v="N/A"/>
    <s v="940429-243637317561365457309984"/>
    <s v="N/A"/>
    <s v="40 ROLLOS"/>
    <s v="TIPO I"/>
    <s v="TERRESTRE"/>
    <s v="VISITA_TÉCNICA"/>
    <n v="1"/>
    <n v="0"/>
    <n v="75096.394270399993"/>
    <n v="75096.394270399993"/>
    <n v="75096.394270399993"/>
    <m/>
    <m/>
    <m/>
    <m/>
    <m/>
    <m/>
    <m/>
    <m/>
  </r>
  <r>
    <s v="MEDELLIN"/>
    <x v="3"/>
    <x v="3"/>
    <n v="5088"/>
    <s v="TA-25-631134"/>
    <s v="FO-25-943595"/>
    <d v="2025-06-18T00:00:00"/>
    <d v="2025-06-20T00:00:00"/>
    <d v="2025-06-18T00:00:00"/>
    <d v="2025-06-20T00:00:00"/>
    <d v="2025-06-20T00:00:00"/>
    <s v="ANTIOQUIA"/>
    <s v="BELLO"/>
    <s v="DISTRICOL PAPELERIA SALO"/>
    <n v="79917"/>
    <s v="CB CRECIMIENTO ALIANZA - NUEVO"/>
    <s v="APERTURA"/>
    <s v="REDEBAN"/>
    <s v="AGREGADOR"/>
    <s v="DISTRICOL"/>
    <s v="EJECUTADO"/>
    <s v="18-06 PROGRAMACIÓN REALIZADA POR LA ALIANZA 20/6/2025 SE REALIZA INSTALACIÓN DE CORRESPONSAL, SE INSTALAN EQUIPOS CON PRUEBAS EXITOSAS, SE CAPACITA Y SE EVALÚA AL CLIENTE, SE INSTALA PUBLICIDAD COMPLETA, CB QUEDA OPERATIVO. USUARIO SOMOS BANCOLOMBIA ACTIVO"/>
    <s v="BARRIENTOS HERNANDEZ CRISTIAN HORACIO"/>
    <s v="SAUZZ942"/>
    <n v="1242613"/>
    <s v="N/A"/>
    <s v="1071618-3637317561365457310172"/>
    <s v="N/A"/>
    <s v="40 ROLLOS"/>
    <s v="TIPO I"/>
    <s v="TERRESTRE"/>
    <s v="VISITA_TÉCNICA"/>
    <n v="1"/>
    <n v="0"/>
    <n v="75096.394270399993"/>
    <n v="75096.394270399993"/>
    <n v="75096.394270399993"/>
    <m/>
    <m/>
    <m/>
    <m/>
    <m/>
    <m/>
    <m/>
    <m/>
  </r>
  <r>
    <s v="MEDELLIN"/>
    <x v="3"/>
    <x v="3"/>
    <n v="5088"/>
    <s v="TA-25-631135"/>
    <s v="FO-25-943601"/>
    <d v="2025-06-18T00:00:00"/>
    <d v="2025-06-20T00:00:00"/>
    <d v="2025-06-18T00:00:00"/>
    <d v="2025-06-20T00:00:00"/>
    <d v="2025-06-20T00:00:00"/>
    <s v="ANTIOQUIA"/>
    <s v="BELLO"/>
    <s v="DISTRICOL DEPOSITO LA VIRGEN"/>
    <n v="79918"/>
    <s v="CB CRECIMIENTO ALIANZA - NUEVO"/>
    <s v="APERTURA"/>
    <s v="REDEBAN"/>
    <s v="AGREGADOR"/>
    <s v="DISTRICOL"/>
    <s v="EJECUTADO"/>
    <s v="18-06 PROGRAMACIÓN REALIZADA POR LA ALIANZA 20/6/2025 SE REALIZA INSTALACIÓN DE CORRESPONSAL, SE INSTALAN EQUIPOS CON PRUEBAS EXITOSAS, SE CAPACITA Y SE EVALÚA AL CLIENTE, SE INSTALA PUBLICIDAD COMPLETA, CB QUEDA OPERATIVO. USUARIO SOMOS BANCOLOMBIA ACTIVO"/>
    <s v="ZAPATA LOPEZ EDWARD ASDRUBAL"/>
    <s v="SAUZZ943"/>
    <n v="1242590"/>
    <s v="N/A"/>
    <s v="1238712-243637317561365457310127"/>
    <s v="N/A"/>
    <s v="40 ROLLOS"/>
    <s v="TIPO I"/>
    <s v="TERRESTRE"/>
    <s v="VISITA_TÉCNICA"/>
    <n v="1"/>
    <n v="0"/>
    <n v="75096.394270399993"/>
    <n v="75096.394270399993"/>
    <n v="75096.394270399993"/>
    <m/>
    <m/>
    <m/>
    <m/>
    <m/>
    <m/>
    <m/>
    <m/>
  </r>
  <r>
    <s v="APARTADO"/>
    <x v="3"/>
    <x v="3"/>
    <n v="5147"/>
    <s v="TA-25-631166"/>
    <s v="FO-25-943607"/>
    <d v="2025-06-18T00:00:00"/>
    <d v="2025-06-20T00:00:00"/>
    <d v="2025-06-18T00:00:00"/>
    <d v="2025-06-19T00:00:00"/>
    <d v="2025-06-19T00:00:00"/>
    <s v="ANTIOQUIA"/>
    <s v="CAREPA"/>
    <s v="DISTRICOL METALUM ALUMINTOS Y"/>
    <n v="79885"/>
    <s v="CB CRECIMIENTO ALIANZA - NUEVO"/>
    <s v="APERTURA"/>
    <s v="REDEBAN"/>
    <s v="AGREGADOR"/>
    <s v="DISTRICOL"/>
    <s v="EJECUTADO"/>
    <s v="18-06 PROGRAMACIÓN REALIZADA POR LA ALIANZA 19/6/2025 SE REALIZA INSTALACIÓN DE CORRESPONSAL, SE INSTALAN EQUIPOS CON PRUEBAS EXITOSAS, SE CAPACITA Y SE EVALÚA AL CLIENTE, SE INSTALA PUBLICIDAD COMPLETA, CB QUEDA OPERATIVO. USUARIO SOMOS BANCOLOMBIA ACTIVO"/>
    <s v="MARTINEZ TOVAR OSCAR DAVID"/>
    <s v="SAUZZ944"/>
    <n v="869220"/>
    <s v="N/A"/>
    <n v="902813"/>
    <s v="N/A"/>
    <s v="40 ROLLOS"/>
    <s v="TIPO I"/>
    <s v="TERRESTRE"/>
    <s v="VISITA_TÉCNICA"/>
    <n v="1"/>
    <n v="0"/>
    <n v="75096.394270399993"/>
    <n v="75096.394270399993"/>
    <n v="75096.394270399993"/>
    <m/>
    <m/>
    <m/>
    <m/>
    <m/>
    <m/>
    <m/>
    <m/>
  </r>
  <r>
    <s v="APARTADO"/>
    <x v="3"/>
    <x v="3"/>
    <n v="5147"/>
    <s v="TA-25-631230"/>
    <s v="FO-25-943618"/>
    <d v="2025-06-18T00:00:00"/>
    <d v="2025-06-20T00:00:00"/>
    <d v="2025-06-18T00:00:00"/>
    <d v="2025-06-20T00:00:00"/>
    <d v="2025-06-20T00:00:00"/>
    <s v="ANTIOQUIA"/>
    <s v="CAREPA"/>
    <s v="DISTRICOL COOTRANSCAR"/>
    <n v="79886"/>
    <s v="CB CRECIMIENTO ALIANZA - NUEVO"/>
    <s v="APERTURA"/>
    <s v="REDEBAN"/>
    <s v="AGREGADOR"/>
    <s v="DISTRICOL"/>
    <s v="EJECUTADO"/>
    <s v="18-06 PROGRAMACIÓN REALIZADA POR LA ALIANZA 20/6/2025 SE REALIZA INSTALACIÓN DE CORRESPONSAL, SE INSTALAN EQUIPOS CON PRUEBAS EXITOSAS, SE CAPACITA Y SE EVALÚA AL CLIENTE, SE INSTALA PUBLICIDAD COMPLETA, CB QUEDA OPERATIVO. USUARIO SOMOS BANCOLOMBIA ACTIVO"/>
    <s v="MARTINEZ TOVAR OSCAR DAVID"/>
    <s v="SAUZZ945"/>
    <n v="1140743"/>
    <s v="N/A"/>
    <n v="1110975"/>
    <s v="N/A"/>
    <s v="40 ROLLOS"/>
    <s v="TIPO I"/>
    <s v="TERRESTRE"/>
    <s v="VISITA_TÉCNICA"/>
    <n v="1"/>
    <n v="0"/>
    <n v="75096.394270399993"/>
    <n v="75096.394270399993"/>
    <n v="75096.394270399993"/>
    <m/>
    <m/>
    <m/>
    <m/>
    <m/>
    <m/>
    <m/>
    <m/>
  </r>
  <r>
    <s v="MEDELLIN"/>
    <x v="3"/>
    <x v="3"/>
    <n v="5615"/>
    <s v="TA-25-631335"/>
    <s v="FO-25-943630"/>
    <d v="2025-06-18T00:00:00"/>
    <d v="2025-06-20T00:00:00"/>
    <d v="2025-06-18T00:00:00"/>
    <d v="2025-06-20T00:00:00"/>
    <d v="2025-06-20T00:00:00"/>
    <s v="ANTIOQUIA"/>
    <s v="RIONEGRO"/>
    <s v="DISTRICOL TECNOPLUS M&amp;M"/>
    <n v="79888"/>
    <s v="CB CRECIMIENTO ALIANZA - NUEVO"/>
    <s v="APERTURA"/>
    <s v="REDEBAN"/>
    <s v="AGREGADOR"/>
    <s v="DISTRICOL"/>
    <s v="EJECUTADO"/>
    <s v="18-06 PROGRAMACIÓN REALIZADA POR LA ALIANZA 20/6/2025 SE REALIZA INSTALACIÓN DE CORRESPONSAL, SE INSTALAN EQUIPOS CON PRUEBAS EXITOSAS, SE CAPACITA Y SE EVALÚA AL CLIENTE, SE INSTALA PUBLICIDAD COMPLETA, CB QUEDA OPERATIVO. USUARIO SOMOS BANCOLOMBIA ACTIVO"/>
    <s v="QUINTERO SANCHEZ JUAN SEBASTIAN"/>
    <s v="SAUZZ946"/>
    <n v="1242632"/>
    <s v="N/A"/>
    <s v="1238689-243637317561365457310073"/>
    <s v="N/A"/>
    <s v="40 ROLLOS"/>
    <s v="TIPO II"/>
    <s v="TERRESTRE"/>
    <s v="VISITA_TÉCNICA"/>
    <n v="1"/>
    <n v="0"/>
    <n v="163813.69572160003"/>
    <n v="140395.6348884"/>
    <n v="163813.69572160003"/>
    <m/>
    <m/>
    <m/>
    <m/>
    <m/>
    <m/>
    <m/>
    <m/>
  </r>
  <r>
    <s v="MEDELLIN"/>
    <x v="3"/>
    <x v="3"/>
    <n v="5631"/>
    <s v="TA-25-631446"/>
    <s v="FO-25-943643"/>
    <d v="2025-06-18T00:00:00"/>
    <d v="2025-06-20T00:00:00"/>
    <d v="2025-06-18T00:00:00"/>
    <d v="2025-06-20T00:00:00"/>
    <d v="2025-06-20T00:00:00"/>
    <s v="ANTIOQUIA"/>
    <s v="SABANETA"/>
    <s v="DISTRICOL SALSAMENTA YOKOHAM"/>
    <n v="79927"/>
    <s v="CB CRECIMIENTO ALIANZA - NUEVO"/>
    <s v="APERTURA"/>
    <s v="REDEBAN"/>
    <s v="AGREGADOR"/>
    <s v="DISTRICOL"/>
    <s v="EJECUTADO"/>
    <s v="18-06 PROGRAMACIÓN REALIZADA POR LA ALIANZA 20/6/2025 SE REALIZA INSTALACIÓN DE CORRESPONSAL, SE INSTALAN EQUIPOS CON PRUEBAS EXITOSAS, SE CAPACITA Y SE EVALÚA AL CLIENTE, SE INSTALA PUBLICIDAD COMPLETA, CB QUEDA OPERATIVO. USUARIO SOMOS BANCOLOMBIA ACTIVO"/>
    <s v="BADEL ACUÑA LUIS ALBERTO"/>
    <s v="SAUZZ947"/>
    <n v="1242580"/>
    <s v="N/A"/>
    <s v="1076518-241587317561324755887975"/>
    <s v="N/A"/>
    <s v="40 ROLLOS"/>
    <s v="TIPO I"/>
    <s v="TERRESTRE"/>
    <s v="VISITA_TÉCNICA"/>
    <n v="1"/>
    <n v="0"/>
    <n v="75096.394270399993"/>
    <n v="75096.394270399993"/>
    <n v="75096.394270399993"/>
    <m/>
    <m/>
    <m/>
    <m/>
    <m/>
    <m/>
    <m/>
    <m/>
  </r>
  <r>
    <s v="MEDELLIN"/>
    <x v="3"/>
    <x v="3"/>
    <n v="5631"/>
    <s v="TA-25-631511"/>
    <s v="FO-25-943653"/>
    <d v="2025-06-18T00:00:00"/>
    <d v="2025-06-20T00:00:00"/>
    <d v="2025-06-18T00:00:00"/>
    <d v="2025-06-20T00:00:00"/>
    <d v="2025-06-20T00:00:00"/>
    <s v="ANTIOQUIA"/>
    <s v="SABANETA"/>
    <s v="DISTRICOL MERCADOS JUSTO AQUI"/>
    <n v="79928"/>
    <s v="CB CRECIMIENTO ALIANZA - NUEVO"/>
    <s v="APERTURA"/>
    <s v="REDEBAN"/>
    <s v="AGREGADOR"/>
    <s v="DISTRICOL"/>
    <s v="EJECUTADO"/>
    <s v="18-06 PROGRAMACIÓN REALIZADA POR LA ALIANZA 20/6/2025 SE REALIZA INSTALACIÓN DE CORRESPONSAL, SE INSTALAN EQUIPOS CON PRUEBAS EXITOSAS, SE CAPACITA Y SE EVALÚA AL CLIENTE, SE INSTALA PUBLICIDAD COMPLETA, CB QUEDA OPERATIVO. USUARIO SOMOS BANCOLOMBIA ACTIVO.  EN CAPACITACIÓN HACIENDO PRUEBAS DE PAGO DE FACTURA CON COD DE BARRAS CLIENTE HIZO PAGO DE FACTURA RÁPIDAMENTE  CLIENTE ADMITE ERROR Y VA A RESPONDER POR VALOR"/>
    <s v="BADEL ACUÑA LUIS ALBERTO"/>
    <s v="SAUZZ948"/>
    <n v="1242604"/>
    <s v="N/A"/>
    <s v="974760-241587317561324755886887"/>
    <s v="N/A"/>
    <s v="40 ROLLOS"/>
    <s v="TIPO I"/>
    <s v="TERRESTRE"/>
    <s v="VISITA_TÉCNICA"/>
    <n v="1"/>
    <n v="0"/>
    <n v="75096.394270399993"/>
    <n v="75096.394270399993"/>
    <n v="75096.394270399993"/>
    <m/>
    <m/>
    <m/>
    <m/>
    <m/>
    <m/>
    <m/>
    <m/>
  </r>
  <r>
    <s v="MEDELLIN"/>
    <x v="3"/>
    <x v="3"/>
    <n v="5890"/>
    <s v="TA-25-631536"/>
    <s v="FO-25-943663"/>
    <d v="2025-06-18T00:00:00"/>
    <d v="2025-06-20T00:00:00"/>
    <d v="2025-06-18T00:00:00"/>
    <d v="2025-06-20T00:00:00"/>
    <d v="2025-06-20T00:00:00"/>
    <s v="ANTIOQUIA"/>
    <s v="YOLOMBO"/>
    <s v="DISTRICOL COMERCIALIZADORA Y C"/>
    <n v="79911"/>
    <s v="CB CRECIMIENTO ALIANZA - NUEVO"/>
    <s v="APERTURA"/>
    <s v="REDEBAN"/>
    <s v="AGREGADOR"/>
    <s v="DISTRICOL"/>
    <s v="EJECUTADO"/>
    <s v="18-06 PROGRAMACIÓN REALIZADA POR LA ALIANZA 19-06 SE ATIENDE IMPLEMENTACIÓN HASTA LAS 5 YA QUE USUARIO LABORA HASTA LAS 5PM. SE ALCANZA A INICIALIZAR. 20/6/2025 SE REALIZA INSTALACIÓN DE CORRESPONSAL, SE INSTALAN EQUIPOS CON PRUEBAS EXITOSAS, SE CAPACITA Y SE EVALÚA AL CLIENTE, SE INSTALA PUBLICIDAD COMPLETA, CB QUEDA OPERATIVO. USUARIO SOMOS BANCOLOMBIA ACTIVO"/>
    <s v="DIAZ ZABALA FRANCIS DUBAN"/>
    <s v="SAUZZ949"/>
    <n v="1221340"/>
    <s v="N/A"/>
    <s v="528400-243637317561365457309500"/>
    <s v="N/A"/>
    <s v="40 ROLLOS"/>
    <s v="TIPO II"/>
    <s v="TERRESTRE"/>
    <s v="VISITA_TÉCNICA"/>
    <n v="1"/>
    <n v="0"/>
    <n v="163813.69572160003"/>
    <n v="140395.6348884"/>
    <n v="163813.69572160003"/>
    <m/>
    <m/>
    <m/>
    <m/>
    <m/>
    <m/>
    <m/>
    <m/>
  </r>
  <r>
    <s v="BUCARAMANGA"/>
    <x v="1"/>
    <x v="1"/>
    <n v="13688"/>
    <s v="TA-25-631542"/>
    <s v="FO-25-943669"/>
    <d v="2025-06-18T00:00:00"/>
    <d v="2025-07-01T00:00:00"/>
    <d v="2025-06-18T00:00:00"/>
    <d v="2025-06-20T00:00:00"/>
    <d v="2025-06-20T00:00:00"/>
    <s v="BOLIVAR"/>
    <s v="SANTA ROSA DEL SUR"/>
    <s v="DISTRICOL HOGAR ANDINO ELECTRO"/>
    <n v="79909"/>
    <s v="CB CRECIMIENTO ALIANZA - NUEVO"/>
    <s v="APERTURA"/>
    <s v="REDEBAN"/>
    <s v="AGREGADOR"/>
    <s v="DISTRICOL"/>
    <s v="EJECUTADO"/>
    <s v="18-06 PROGRAMACIÓN REALIZADA POR LA ALIANZA 19-06 SE ATIENDE IMPLEMENTACIÓN HASTA LAS 5 YA QUE USUARIO LABORA HASTA LAS 5PM. SE ALCANZA A INICIALIZAR. 20/6/2025 SE REALIZA INSTALACIÓN DE CORRESPONSAL, SE INSTALAN EQUIPOS CON PRUEBAS EXITOSAS, SE CAPACITA Y SE EVALÚA AL CLIENTE, SE INSTALA PUBLICIDAD COMPLETA, CB QUEDA OPERATIVO. USUARIO SOMOS BANCOLOMBIA ACTIVO"/>
    <s v="MARTINEZ FLOREZ DONIS ALBERTO"/>
    <s v="SAUZZ950"/>
    <n v="1042121"/>
    <s v="N/A"/>
    <n v="1076761"/>
    <s v="N/A"/>
    <s v="40 ROLLOS"/>
    <s v="TIPO IV ESPECIAL"/>
    <s v="TERRESTRE/FLUVIAL"/>
    <s v="VISITA_TÉCNICA"/>
    <n v="1"/>
    <n v="0"/>
    <n v="504832.64687880001"/>
    <n v="196536.5258152"/>
    <n v="504832.64687880001"/>
    <m/>
    <m/>
    <m/>
    <m/>
    <m/>
    <m/>
    <m/>
    <m/>
  </r>
  <r>
    <s v="BUCARAMANGA"/>
    <x v="1"/>
    <x v="1"/>
    <n v="13688"/>
    <s v="TA-25-631545"/>
    <s v="FO-25-943675"/>
    <d v="2025-06-18T00:00:00"/>
    <d v="2025-07-01T00:00:00"/>
    <d v="2025-06-18T00:00:00"/>
    <d v="2025-06-20T00:00:00"/>
    <d v="2025-06-20T00:00:00"/>
    <s v="BOLIVAR"/>
    <s v="SANTA ROSA DEL SUR"/>
    <s v="DISTRICOL AGRO-INNOVA"/>
    <n v="79910"/>
    <s v="CB CRECIMIENTO ALIANZA - NUEVO"/>
    <s v="APERTURA"/>
    <s v="REDEBAN"/>
    <s v="AGREGADOR"/>
    <s v="DISTRICOL"/>
    <s v="EJECUTADO"/>
    <s v="18-06 PROGRAMACIÓN REALIZADA POR LA ALIANZA 19-06 SE ATIENDE IMPLEMENTACIÓN HASTA LAS 5 YA QUE USUARIO LABORA HASTA LAS 5PM. SE ALCANZA A INICIALIZAR. 20/6/2025 SE REALIZA INSTALACIÓN DE CORRESPONSAL, SE INSTALAN EQUIPOS CON PRUEBAS EXITOSAS, SE CAPACITA Y SE EVALÚA AL CLIENTE, SE INSTALA PUBLICIDAD COMPLETA, CB QUEDA OPERATIVO. USUARIO SOMOS BANCOLOMBIA ACTIVO"/>
    <s v="MARTINEZ FLOREZ DONIS ALBERTO"/>
    <s v="SAUZZ951"/>
    <n v="1062646"/>
    <s v="N/A"/>
    <n v="1076396"/>
    <s v="N/A"/>
    <s v="40 ROLLOS"/>
    <s v="TIPO IV ESPECIAL"/>
    <s v="TERRESTRE/FLUVIAL"/>
    <s v="VISITA_TÉCNICA"/>
    <n v="1"/>
    <n v="0"/>
    <n v="504832.64687880001"/>
    <n v="196536.5258152"/>
    <n v="504832.64687880001"/>
    <m/>
    <m/>
    <m/>
    <m/>
    <m/>
    <m/>
    <m/>
    <m/>
  </r>
  <r>
    <s v="CALI"/>
    <x v="0"/>
    <x v="0"/>
    <n v="19743"/>
    <s v="TA-25-631547"/>
    <s v="FO-25-943677"/>
    <d v="2025-06-18T00:00:00"/>
    <d v="2025-06-20T00:00:00"/>
    <d v="2025-06-18T00:00:00"/>
    <d v="2025-06-20T00:00:00"/>
    <d v="2025-06-20T00:00:00"/>
    <s v="CAUCA"/>
    <s v="SILVIA"/>
    <s v="DISTRICOL MERKVANA"/>
    <n v="79912"/>
    <s v="CB CRECIMIENTO ALIANZA - NUEVO"/>
    <s v="APERTURA"/>
    <s v="REDEBAN"/>
    <s v="AGREGADOR"/>
    <s v="DISTRICOL"/>
    <s v="EJECUTADO"/>
    <s v="18-06 PROGRAMACIÓN REALIZADA POR LA ALIANZA 20-06 SE REALIZA INSTALACIÓN DE CORRESPONSAL, SE INSTALAN EQUIPOS CON PRUEBAS EXITOSAS, SE CAPACITA Y SE EVALÚA AL CLIENTE, SE INSTALA PUBLICIDAD COMPLETA, CB QUEDA OPERATIVO. USUARIO SOMOS BANCOLOMBIA ACTIVO"/>
    <s v="GIMBUEL LASSO LUIS GERMAN"/>
    <s v="SAUZZ953"/>
    <n v="795252"/>
    <n v="857319"/>
    <n v="997566"/>
    <s v="N/A"/>
    <s v="40 ROLLOS"/>
    <s v="TIPO III"/>
    <s v="TERRESTRE"/>
    <s v="VISITA_TÉCNICA"/>
    <n v="1"/>
    <n v="0"/>
    <n v="275728.78077800001"/>
    <n v="196536.5258152"/>
    <n v="275728.78077800001"/>
    <m/>
    <m/>
    <m/>
    <m/>
    <m/>
    <m/>
    <m/>
    <m/>
  </r>
  <r>
    <s v="MONTERIA"/>
    <x v="4"/>
    <x v="4"/>
    <n v="23555"/>
    <s v="TA-25-631548"/>
    <s v="FO-25-943685"/>
    <d v="2025-06-18T00:00:00"/>
    <d v="2025-06-20T00:00:00"/>
    <d v="2025-06-18T00:00:00"/>
    <d v="2025-06-20T00:00:00"/>
    <d v="2025-06-20T00:00:00"/>
    <s v="CORDOBA"/>
    <s v="PLANETA RICA"/>
    <s v="DISTRICOL DROGAS FARMACITY N3"/>
    <n v="79903"/>
    <s v="CB CRECIMIENTO ALIANZA - NUEVO"/>
    <s v="APERTURA"/>
    <s v="REDEBAN"/>
    <s v="AGREGADOR"/>
    <s v="DISTRICOL"/>
    <s v="EJECUTADO"/>
    <s v="18-06 PROGRAMACIÓN REALIZADA POR LA ALIANZA 20-06 SE REALIZA INSTALACIÓN DE CORRESPONSAL, SE INSTALAN EQUIPOS CON PRUEBAS EXITOSAS, SE CAPACITA Y SE EVALÚA AL CLIENTE, SE INSTALA PUBLICIDAD COMPLETA, CB QUEDA OPERATIVO. USUARIO SOMOS BANCOLOMBIA ACTIVO"/>
    <s v="COGOLLO VERTEL EDER LUIS"/>
    <s v="SAUZZ954"/>
    <n v="1227934"/>
    <s v="N/A"/>
    <s v="1178133-241597317561324755901213"/>
    <s v="N/A"/>
    <s v="40 ROLLOS"/>
    <s v="TIPO II"/>
    <s v="TERRESTRE"/>
    <s v="VISITA_TÉCNICA"/>
    <n v="1"/>
    <n v="0"/>
    <n v="163813.69572160003"/>
    <n v="140395.6348884"/>
    <n v="163813.69572160003"/>
    <m/>
    <m/>
    <m/>
    <m/>
    <m/>
    <m/>
    <m/>
    <m/>
  </r>
  <r>
    <s v="MONTERIA"/>
    <x v="4"/>
    <x v="4"/>
    <n v="23555"/>
    <s v="TA-25-631553"/>
    <s v="FO-25-943688"/>
    <d v="2025-06-18T00:00:00"/>
    <d v="2025-06-20T00:00:00"/>
    <d v="2025-06-18T00:00:00"/>
    <d v="2025-06-20T00:00:00"/>
    <d v="2025-06-20T00:00:00"/>
    <s v="CORDOBA"/>
    <s v="PLANETA RICA"/>
    <s v="DISTRICOL ESQUINA ROJA TIENDA"/>
    <n v="79904"/>
    <s v="CB CRECIMIENTO ALIANZA - NUEVO"/>
    <s v="APERTURA"/>
    <s v="REDEBAN"/>
    <s v="AGREGADOR"/>
    <s v="DISTRICOL"/>
    <s v="EJECUTADO"/>
    <s v="18-06 PROGRAMACIÓN REALIZADA POR LA ALIANZA 20/6/2025 SE REALIZA INSTALACIÓN DE CORRESPONSAL, SE INSTALAN EQUIPOS CON PRUEBAS EXITOSAS, SE CAPACITA Y SE EVALÚA AL CLIENTE, SE INSTALA PUBLICIDAD COMPLETA, CB QUEDA OPERATIVO. USUARIO SOMOS BANCOLOMBIA ACTIVO"/>
    <s v="COGOLLO VERTEL EDER LUIS"/>
    <s v="SAUZZ955"/>
    <n v="1242557"/>
    <s v="N/A"/>
    <s v="1145704-241597317561324755896705"/>
    <s v="N/A"/>
    <s v="40 ROLLOS"/>
    <s v="TIPO II"/>
    <s v="TERRESTRE"/>
    <s v="VISITA_TÉCNICA"/>
    <n v="1"/>
    <n v="0"/>
    <n v="163813.69572160003"/>
    <n v="140395.6348884"/>
    <n v="163813.69572160003"/>
    <m/>
    <m/>
    <m/>
    <m/>
    <m/>
    <m/>
    <m/>
    <m/>
  </r>
  <r>
    <s v="MONTERIA"/>
    <x v="4"/>
    <x v="4"/>
    <n v="23675"/>
    <s v="TA-25-631554"/>
    <s v="FO-25-943693"/>
    <d v="2025-06-18T00:00:00"/>
    <d v="2025-06-20T00:00:00"/>
    <d v="2025-06-18T00:00:00"/>
    <d v="2025-06-20T00:00:00"/>
    <d v="2025-06-20T00:00:00"/>
    <s v="CORDOBA"/>
    <s v="SAN BERNARDO DEL VIENTO"/>
    <s v="DISTRICOL EL CAMPESINO GRANERO"/>
    <n v="79907"/>
    <s v="CB CRECIMIENTO ALIANZA - NUEVO"/>
    <s v="APERTURA"/>
    <s v="REDEBAN"/>
    <s v="AGREGADOR"/>
    <s v="DISTRICOL"/>
    <s v="EJECUTADO"/>
    <s v="18-06 PROGRAMACIÓN REALIZADA POR LA ALIANZA 20/6/2025 SE REALIZA INSTALACIÓN DE CORRESPONSAL, SE INSTALAN EQUIPOS CON PRUEBAS EXITOSAS, SE CAPACITA Y SE EVALÚA AL CLIENTE, SE INSTALA PUBLICIDAD COMPLETA, CB QUEDA OPERATIVO. USUARIO SOMOS BANCOLOMBIA ACTIVO"/>
    <s v="CASSIANI PEREZ RAUL RAMIRO"/>
    <s v="SAUZZ956"/>
    <n v="1242638"/>
    <s v="N/A"/>
    <s v="997155-241587317561324755887775"/>
    <s v="N/A"/>
    <s v="40 ROLLOS"/>
    <s v="TIPO II"/>
    <s v="TERRESTRE"/>
    <s v="VISITA_TÉCNICA"/>
    <n v="1"/>
    <n v="0"/>
    <n v="163813.69572160003"/>
    <n v="140395.6348884"/>
    <n v="163813.69572160003"/>
    <m/>
    <m/>
    <m/>
    <m/>
    <m/>
    <m/>
    <m/>
    <m/>
  </r>
  <r>
    <s v="MONTERIA"/>
    <x v="4"/>
    <x v="4"/>
    <n v="23682"/>
    <s v="TA-25-631555"/>
    <s v="FO-25-943695"/>
    <d v="2025-06-18T00:00:00"/>
    <d v="2025-06-20T00:00:00"/>
    <d v="2025-06-18T00:00:00"/>
    <d v="2025-06-19T00:00:00"/>
    <d v="2025-06-19T00:00:00"/>
    <s v="CORDOBA"/>
    <s v="SAN JOSE DE URE"/>
    <s v="DISTRICOL FRUTA FRESCA MERCADO"/>
    <n v="79908"/>
    <s v="CB CRECIMIENTO ALIANZA - NUEVO"/>
    <s v="APERTURA"/>
    <s v="REDEBAN"/>
    <s v="AGREGADOR"/>
    <s v="DISTRICOL"/>
    <s v="EJECUTADO"/>
    <s v="18-06 PROGRAMACIÓN REALIZADA POR LA ALIANZA 19/6/2025 SE REALIZA INSTALACIÓN DE CORRESPONSAL, SE INSTALAN EQUIPOS CON PRUEBAS EXITOSAS, SE CAPACITA Y SE EVALÚA AL CLIENTE, SE INSTALA PUBLICIDAD COMPLETA, CB QUEDA OPERATIVO. USUARIO SOMOS BANCOLOMBIA ACTIVO"/>
    <s v="CALDERA SALCEDO CARLOS JULIO"/>
    <s v="SAUZZ957"/>
    <n v="1121836"/>
    <s v="N/A"/>
    <n v="997647"/>
    <s v="N/A"/>
    <s v="40 ROLLOS"/>
    <s v="TIPO III"/>
    <s v="TERRESTRE"/>
    <s v="VISITA_TÉCNICA"/>
    <n v="1"/>
    <n v="0"/>
    <n v="275728.78077800001"/>
    <n v="196536.5258152"/>
    <n v="275728.78077800001"/>
    <m/>
    <m/>
    <m/>
    <m/>
    <m/>
    <m/>
    <m/>
    <m/>
  </r>
  <r>
    <s v="BOGOTA"/>
    <x v="5"/>
    <x v="5"/>
    <n v="25286"/>
    <s v="TA-25-631556"/>
    <s v="FO-25-943699"/>
    <d v="2025-06-18T00:00:00"/>
    <d v="2025-06-20T00:00:00"/>
    <d v="2025-06-18T00:00:00"/>
    <d v="2025-06-20T00:00:00"/>
    <d v="2025-06-20T00:00:00"/>
    <s v="CUNDINAMARCA"/>
    <s v="FUNZA"/>
    <s v="DISTRICOL PHARMACYPC"/>
    <n v="79889"/>
    <s v="CB CRECIMIENTO ALIANZA - NUEVO"/>
    <s v="APERTURA"/>
    <s v="REDEBAN"/>
    <s v="AGREGADOR"/>
    <s v="DISTRICOL"/>
    <s v="EJECUTADO"/>
    <s v="18-06 PROGRAMACIÓN REALIZADA POR LA ALIANZA 20/6/2025 SE REALIZA INSTALACIÓN DE CORRESPONSAL, SE INSTALAN EQUIPOS CON PRUEBAS EXITOSAS, SE CAPACITA Y SE EVALÚA AL CLIENTE, SE INSTALA PUBLICIDAD COMPLETA, CB QUEDA OPERATIVO. USUARIO SOMOS BANCOLOMBIA ACTIVO"/>
    <s v="VEGA MANRIQUE JONATAN MAURICIO"/>
    <s v="SAUZZ958"/>
    <n v="1221312"/>
    <s v="N/A"/>
    <s v="1238698-243637317561365457309811"/>
    <s v="N/A"/>
    <s v="40 ROLLOS"/>
    <s v="TIPO II"/>
    <s v="TERRESTRE"/>
    <s v="VISITA_TÉCNICA"/>
    <n v="1"/>
    <n v="0"/>
    <n v="163813.69572160003"/>
    <n v="140395.6348884"/>
    <n v="163813.69572160003"/>
    <m/>
    <m/>
    <m/>
    <m/>
    <m/>
    <m/>
    <m/>
    <m/>
  </r>
  <r>
    <s v="NEIVA"/>
    <x v="2"/>
    <x v="2"/>
    <n v="41298"/>
    <s v="TA-25-631558"/>
    <s v="FO-25-943701"/>
    <d v="2025-06-18T00:00:00"/>
    <d v="2025-06-20T00:00:00"/>
    <d v="2025-06-18T00:00:00"/>
    <d v="2025-06-19T00:00:00"/>
    <d v="2025-06-19T00:00:00"/>
    <s v="HUILA"/>
    <s v="GARZON"/>
    <s v="DISTRICOL REY DE LA ECONOMÍA"/>
    <n v="79890"/>
    <s v="CB CRECIMIENTO ALIANZA - NUEVO"/>
    <s v="APERTURA"/>
    <s v="REDEBAN"/>
    <s v="AGREGADOR"/>
    <s v="DISTRICOL"/>
    <s v="EJECUTADO"/>
    <s v="18-06 PROGRAMACIÓN REALIZADA POR LA ALIANZA 19/6/2025 SE REALIZA INSTALACIÓN DE CORRESPONSAL, SE INSTALAN EQUIPOS CON PRUEBAS EXITOSAS, SE CAPACITA Y SE EVALÚA AL CLIENTE, SE INSTALA PUBLICIDAD COMPLETA, CB QUEDA OPERATIVO. USUARIO SOMOS BANCOLOMBIA ACTIVO"/>
    <s v="ANDRADE HERNANDEZ JUAN CARLOS"/>
    <s v="SAUZZ959"/>
    <n v="981636"/>
    <s v="N/A"/>
    <n v="1144520"/>
    <s v="N/A"/>
    <s v="40 ROLLOS"/>
    <s v="TIPO III"/>
    <s v="TERRESTRE"/>
    <s v="VISITA_TÉCNICA"/>
    <n v="1"/>
    <n v="0"/>
    <n v="275728.78077800001"/>
    <n v="196536.5258152"/>
    <n v="275728.78077800001"/>
    <m/>
    <m/>
    <m/>
    <m/>
    <m/>
    <m/>
    <m/>
    <m/>
  </r>
  <r>
    <s v="SANTA MARTA"/>
    <x v="4"/>
    <x v="4"/>
    <n v="44001"/>
    <s v="TA-25-631559"/>
    <s v="FO-25-943703"/>
    <d v="2025-06-18T00:00:00"/>
    <d v="2025-06-20T00:00:00"/>
    <d v="2025-06-18T00:00:00"/>
    <d v="2025-06-19T00:00:00"/>
    <d v="2025-06-19T00:00:00"/>
    <s v="LA GUAJIRA"/>
    <s v="RIOHACHA"/>
    <s v="DISTRICOL TIENDA LA SUERTE"/>
    <n v="79906"/>
    <s v="CB CRECIMIENTO ALIANZA - NUEVO"/>
    <s v="APERTURA"/>
    <s v="REDEBAN"/>
    <s v="AGREGADOR"/>
    <s v="DISTRICOL"/>
    <s v="EJECUTADO"/>
    <s v="18-06 PROGRAMACIÓN REALIZADA POR LA ALIANZA 19/6/2025 SE REALIZA INSTALACIÓN DE CORRESPONSAL, SE INSTALAN EQUIPOS CON PRUEBAS EXITOSAS, SE CAPACITA Y SE EVALÚA AL CLIENTE, SE INSTALA PUBLICIDAD COMPLETA, CB QUEDA OPERATIVO. USUARIO SOMOS BANCOLOMBIA ACTIVO"/>
    <s v="DE AVILA SIADES ALBERTO ENRIQUE"/>
    <s v="SAUZZ960"/>
    <n v="1140664"/>
    <s v="N/A"/>
    <n v="913492"/>
    <s v="N/A"/>
    <s v="40 ROLLOS"/>
    <s v="TIPO III"/>
    <s v="TERRESTRE"/>
    <s v="VISITA_TÉCNICA"/>
    <n v="1"/>
    <n v="0"/>
    <n v="275728.78077800001"/>
    <n v="196536.5258152"/>
    <n v="275728.78077800001"/>
    <m/>
    <m/>
    <m/>
    <m/>
    <m/>
    <m/>
    <m/>
    <m/>
  </r>
  <r>
    <s v="VILLAVICENCIO"/>
    <x v="2"/>
    <x v="2"/>
    <n v="50313"/>
    <s v="TA-25-631560"/>
    <s v="FO-25-943707"/>
    <d v="2025-06-18T00:00:00"/>
    <d v="2025-06-20T00:00:00"/>
    <d v="2025-06-18T00:00:00"/>
    <d v="2025-06-20T00:00:00"/>
    <d v="2025-06-20T00:00:00"/>
    <s v="META"/>
    <s v="GRANADA"/>
    <s v="DISTRICOL BIOPLASTIC M"/>
    <n v="79891"/>
    <s v="CB CRECIMIENTO ALIANZA - NUEVO"/>
    <s v="APERTURA"/>
    <s v="REDEBAN"/>
    <s v="AGREGADOR"/>
    <s v="DISTRICOL"/>
    <s v="EJECUTADO"/>
    <s v="18-06 PROGRAMACIÓN REALIZADA POR LA ALIANZA 20/6/2025 SE REALIZA INSTALACIÓN DE CORRESPONSAL, SE INSTALAN EQUIPOS CON PRUEBAS EXITOSAS, SE CAPACITA Y SE EVALÚA AL CLIENTE, SE INSTALA PUBLICIDAD COMPLETA, CB QUEDA OPERATIVO. USUARIO SOMOS BANCOLOMBIA ACTIVO"/>
    <s v="ROZO JIMENEZ EDGAR ARMANDO"/>
    <s v="SAUZZ962"/>
    <n v="1227944"/>
    <s v="N/A"/>
    <s v="1178358-241597317561324755901327"/>
    <s v="N/A"/>
    <s v="40 ROLLOS"/>
    <s v="TIPO II"/>
    <s v="TERRESTRE"/>
    <s v="VISITA_TÉCNICA"/>
    <n v="1"/>
    <n v="0"/>
    <n v="163813.69572160003"/>
    <n v="140395.6348884"/>
    <n v="163813.69572160003"/>
    <m/>
    <m/>
    <m/>
    <m/>
    <m/>
    <m/>
    <m/>
    <m/>
  </r>
  <r>
    <s v="PASTO"/>
    <x v="0"/>
    <x v="0"/>
    <n v="52001"/>
    <s v="TA-25-631561"/>
    <s v="FO-25-943713"/>
    <d v="2025-06-18T00:00:00"/>
    <d v="2025-06-20T00:00:00"/>
    <d v="2025-06-18T00:00:00"/>
    <d v="2025-06-19T00:00:00"/>
    <d v="2025-06-19T00:00:00"/>
    <s v="NARIÑO"/>
    <s v="PASTO"/>
    <s v="DISTRICOL TIENDA SAAVEDRA"/>
    <n v="79899"/>
    <s v="CB CRECIMIENTO ALIANZA - NUEVO"/>
    <s v="APERTURA"/>
    <s v="REDEBAN"/>
    <s v="AGREGADOR"/>
    <s v="DISTRICOL"/>
    <s v="EJECUTADO"/>
    <s v="18-06 PROGRAMACIÓN REALIZADA POR LA ALIANZA 19/6/2025 SE REALIZA INSTALACIÓN DE CORRESPONSAL, SE INSTALAN EQUIPOS CON PRUEBAS EXITOSAS, SE CAPACITA Y SE EVALÚA AL CLIENTE, SE INSTALA PUBLICIDAD COMPLETA, CB QUEDA OPERATIVO. USUARIO SOMOS BANCOLOMBIA ACTIVO"/>
    <s v="REMICIO AMADO JOHN HEBER"/>
    <s v="SAUZZ963"/>
    <n v="1171237"/>
    <s v="N/A"/>
    <n v="789735"/>
    <s v="N/A"/>
    <s v="40 ROLLOS"/>
    <s v="TIPO I"/>
    <s v="TERRESTRE"/>
    <s v="VISITA_TÉCNICA"/>
    <n v="1"/>
    <n v="0"/>
    <n v="75096.394270399993"/>
    <n v="75096.394270399993"/>
    <n v="75096.394270399993"/>
    <m/>
    <m/>
    <m/>
    <m/>
    <m/>
    <m/>
    <m/>
    <m/>
  </r>
  <r>
    <s v="PASTO"/>
    <x v="0"/>
    <x v="0"/>
    <n v="52356"/>
    <s v="TA-25-631563"/>
    <s v="FO-25-943717"/>
    <d v="2025-06-18T00:00:00"/>
    <d v="2025-06-20T00:00:00"/>
    <d v="2025-06-18T00:00:00"/>
    <d v="2025-06-19T00:00:00"/>
    <d v="2025-06-19T00:00:00"/>
    <s v="NARIÑO"/>
    <s v="IPIALES"/>
    <s v="DISTRICOL VAR PUNTO MAGICO"/>
    <n v="79894"/>
    <s v="CB CRECIMIENTO ALIANZA - NUEVO"/>
    <s v="APERTURA"/>
    <s v="REDEBAN"/>
    <s v="AGREGADOR"/>
    <s v="DISTRICOL"/>
    <s v="EJECUTADO"/>
    <s v="18-06 PROGRAMACIÓN REALIZADA POR LA ALIANZA 19/6/2025 SE REALIZA INSTALACIÓN DE CORRESPONSAL, SE INSTALAN EQUIPOS CON PRUEBAS EXITOSAS, SE CAPACITA Y SE EVALÚA AL CLIENTE, SE INSTALA PUBLICIDAD COMPLETA, CB QUEDA OPERATIVO. USUARIO SOMOS BANCOLOMBIA ACTIVO"/>
    <s v="GUERRERO RAMIREZ OSCAR DARIO"/>
    <s v="SAUZZ964"/>
    <n v="991038"/>
    <s v="N/A"/>
    <n v="1103204"/>
    <s v="N/A"/>
    <s v="40 ROLLOS"/>
    <s v="TIPO II"/>
    <s v="TERRESTRE"/>
    <s v="VISITA_TÉCNICA"/>
    <n v="1"/>
    <n v="0"/>
    <n v="163813.69572160003"/>
    <n v="140395.6348884"/>
    <n v="163813.69572160003"/>
    <m/>
    <m/>
    <m/>
    <m/>
    <m/>
    <m/>
    <m/>
    <m/>
  </r>
  <r>
    <s v="CUCUTA"/>
    <x v="1"/>
    <x v="1"/>
    <n v="54206"/>
    <s v="TA-25-631564"/>
    <s v="FO-25-943726"/>
    <d v="2025-06-18T00:00:00"/>
    <d v="2025-06-20T00:00:00"/>
    <d v="2025-06-18T00:00:00"/>
    <d v="2025-06-25T00:00:00"/>
    <d v="2025-06-25T00:00:00"/>
    <s v="NORTE DE SANTANDER"/>
    <s v="CONVENCION"/>
    <s v="DISTRICOL EL BOMBAZO"/>
    <n v="79887"/>
    <s v="CB CRECIMIENTO ALIANZA - NUEVO"/>
    <s v="APERTURA"/>
    <s v="REDEBAN"/>
    <s v="AGREGADOR"/>
    <s v="DISTRICOL"/>
    <s v="EJECUTADO"/>
    <s v="18-06 PROGRAMACIÓN REALIZADA POR LA ALIANZA 19-06 SE LLAMA AL 3219912268 Y NO SE OBTIENE RESPUESTA, SE DEJA MENSAJE POR WHATSAPP PARA VALIDAR LA DISPONIBILIDAD DEL CLIENTE Y DIRECCIÓN POR TEMAS DE ORDEN PÚBLICO ZONA ROJA CATATUMBO. 25/6/2025 SE REALIZA INSTALACIÓN DE CORRESPONSAL, SE INSTALAN EQUIPOS CON PRUEBAS EXITOSAS, SE CAPACITA Y SE EVALÚA AL CLIENTE, SE INSTALA PUBLICIDAD COMPLETA, CB QUEDA OPERATIVO. USUARIO SOMOS BANCOLOMBIA ACTIVO"/>
    <s v="TORRES MANTILLA JOSE DANIEL"/>
    <s v="SAUZZ965"/>
    <n v="1242447"/>
    <s v="N/A"/>
    <s v="984979-243647317561365457310462"/>
    <s v="N/A"/>
    <s v="40 ROLLOS"/>
    <s v="TIPO IV"/>
    <s v="TERRESTRE"/>
    <s v="VISITA_TÉCNICA"/>
    <n v="1"/>
    <n v="0"/>
    <n v="504832.64687880001"/>
    <n v="196536.5258152"/>
    <n v="504832.64687880001"/>
    <m/>
    <m/>
    <m/>
    <m/>
    <m/>
    <m/>
    <m/>
    <m/>
  </r>
  <r>
    <s v="PEREIRA"/>
    <x v="0"/>
    <x v="6"/>
    <n v="66001"/>
    <s v="TA-25-631566"/>
    <s v="FO-25-943731"/>
    <d v="2025-06-18T00:00:00"/>
    <d v="2025-06-20T00:00:00"/>
    <d v="2025-06-18T00:00:00"/>
    <d v="2025-06-19T00:00:00"/>
    <d v="2025-06-19T00:00:00"/>
    <s v="RISARALDA"/>
    <s v="PEREIRA"/>
    <s v="DISTRICOL PERLA HORIZONTE"/>
    <n v="79900"/>
    <s v="CB CRECIMIENTO ALIANZA - NUEVO"/>
    <s v="APERTURA"/>
    <s v="REDEBAN"/>
    <s v="AGREGADOR"/>
    <s v="DISTRICOL"/>
    <s v="EJECUTADO"/>
    <s v="18-06 PROGRAMACIÓN REALIZADA POR LA ALIANZA 19/6/2025 SE REALIZA INSTALACIÓN DE CORRESPONSAL, SE INSTALAN EQUIPOS CON PRUEBAS EXITOSAS, SE CAPACITA Y SE EVALÚA AL CLIENTE, SE INSTALA PUBLICIDAD COMPLETA, CB QUEDA OPERATIVO. USUARIO SOMOS BANCOLOMBIA ACTIVO"/>
    <s v="ARROYAVE CANO MANUEL GUILLERMO"/>
    <s v="SAUZZ966"/>
    <n v="1235494"/>
    <s v="N/A"/>
    <s v="1217223-243637317561365457309536"/>
    <s v="N/A"/>
    <s v="40 ROLLOS"/>
    <s v="TIPO I"/>
    <s v="TERRESTRE"/>
    <s v="VISITA_TÉCNICA"/>
    <n v="1"/>
    <n v="0"/>
    <n v="75096.394270399993"/>
    <n v="75096.394270399993"/>
    <n v="75096.394270399993"/>
    <m/>
    <m/>
    <m/>
    <m/>
    <m/>
    <m/>
    <m/>
    <m/>
  </r>
  <r>
    <s v="PEREIRA"/>
    <x v="0"/>
    <x v="6"/>
    <n v="66001"/>
    <s v="TA-25-631567"/>
    <s v="FO-25-943734"/>
    <d v="2025-06-18T00:00:00"/>
    <d v="2025-06-20T00:00:00"/>
    <d v="2025-06-18T00:00:00"/>
    <d v="2025-06-19T00:00:00"/>
    <d v="2025-06-19T00:00:00"/>
    <s v="RISARALDA"/>
    <s v="PEREIRA"/>
    <s v="DISTRICOL MISCELAN. FERREHOGAR"/>
    <n v="79901"/>
    <s v="CB CRECIMIENTO ALIANZA - NUEVO"/>
    <s v="APERTURA"/>
    <s v="REDEBAN"/>
    <s v="AGREGADOR"/>
    <s v="DISTRICOL"/>
    <s v="EJECUTADO"/>
    <s v="18-06 PROGRAMACIÓN REALIZADA POR LA ALIANZA 19/6/2025 SE REALIZA INSTALACIÓN DE CORRESPONSAL, SE INSTALAN EQUIPOS CON PRUEBAS EXITOSAS, SE CAPACITA Y SE EVALÚA AL CLIENTE, SE INSTALA PUBLICIDAD COMPLETA, CB QUEDA OPERATIVO. USUARIO SOMOS BANCOLOMBIA ACTIVO"/>
    <s v="ARROYAVE CANO MANUEL GUILLERMO"/>
    <s v="SAUZZ967"/>
    <n v="1235447"/>
    <s v="N/A"/>
    <s v="1139991-243637317561365457309539"/>
    <s v="N/A"/>
    <s v="40 ROLLOS"/>
    <s v="TIPO I"/>
    <s v="TERRESTRE"/>
    <s v="VISITA_TÉCNICA"/>
    <n v="1"/>
    <n v="0"/>
    <n v="75096.394270399993"/>
    <n v="75096.394270399993"/>
    <n v="75096.394270399993"/>
    <m/>
    <m/>
    <m/>
    <m/>
    <m/>
    <m/>
    <m/>
    <m/>
  </r>
  <r>
    <s v="PEREIRA"/>
    <x v="0"/>
    <x v="6"/>
    <n v="66001"/>
    <s v="TA-25-631569"/>
    <s v="FO-25-943737"/>
    <d v="2025-06-18T00:00:00"/>
    <d v="2025-06-20T00:00:00"/>
    <d v="2025-06-18T00:00:00"/>
    <d v="2025-06-20T00:00:00"/>
    <d v="2025-06-20T00:00:00"/>
    <s v="RISARALDA"/>
    <s v="PEREIRA"/>
    <s v="DISTRICOL MULTICENTER DEL CAFE"/>
    <n v="79902"/>
    <s v="CB CRECIMIENTO ALIANZA - NUEVO"/>
    <s v="APERTURA"/>
    <s v="REDEBAN"/>
    <s v="AGREGADOR"/>
    <s v="DISTRICOL"/>
    <s v="EJECUTADO"/>
    <s v="18-06 PROGRAMACIÓN REALIZADA POR LA ALIANZA 20/6/2025 SE REALIZA INSTALACIÓN DE CORRESPONSAL, SE INSTALAN EQUIPOS CON PRUEBAS EXITOSAS, SE CAPACITA Y SE EVALÚA AL CLIENTE, SE INSTALA PUBLICIDAD COMPLETA, CB QUEDA OPERATIVO. USUARIO SOMOS BANCOLOMBIA ACTIVO"/>
    <s v="FRANCO CAÑAVERAL YAMID RAUL"/>
    <s v="SAUZZ968"/>
    <n v="1235318"/>
    <s v="N/A"/>
    <s v="523939-243637317561365457309522"/>
    <s v="N/A"/>
    <s v="40 ROLLOS"/>
    <s v="TIPO I"/>
    <s v="TERRESTRE"/>
    <s v="VISITA_TÉCNICA"/>
    <n v="1"/>
    <n v="0"/>
    <n v="75096.394270399993"/>
    <n v="75096.394270399993"/>
    <n v="75096.394270399993"/>
    <m/>
    <m/>
    <m/>
    <m/>
    <m/>
    <m/>
    <m/>
    <m/>
  </r>
  <r>
    <s v="BUCARAMANGA"/>
    <x v="1"/>
    <x v="1"/>
    <n v="68001"/>
    <s v="TA-25-631570"/>
    <s v="FO-25-943742"/>
    <d v="2025-06-18T00:00:00"/>
    <d v="2025-06-20T00:00:00"/>
    <d v="2025-06-18T00:00:00"/>
    <d v="2025-06-19T00:00:00"/>
    <d v="2025-06-19T00:00:00"/>
    <s v="SANTANDER"/>
    <s v="BUCARAMANGA"/>
    <s v="DISTRICOL SERVICIOS DURAN"/>
    <n v="79881"/>
    <s v="CB CRECIMIENTO ALIANZA - NUEVO"/>
    <s v="APERTURA"/>
    <s v="REDEBAN"/>
    <s v="AGREGADOR"/>
    <s v="DISTRICOL"/>
    <s v="EJECUTADO"/>
    <s v="18-06 PROGRAMACIÓN REALIZADA POR LA ALIANZA 19/6/2025 SE REALIZA INSTALACIÓN DE CORRESPONSAL, SE INSTALAN EQUIPOS CON PRUEBAS EXITOSAS, SE CAPACITA Y SE EVALÚA AL CLIENTE, SE INSTALA PUBLICIDAD COMPLETA, CB QUEDA OPERATIVO. USUARIO SOMOS BANCOLOMBIA ACTIVO"/>
    <s v="REYES RAMIREZ DIEGO ALEXANDER"/>
    <s v="SAUZZ969"/>
    <n v="1141549"/>
    <s v="N/A"/>
    <n v="1034704"/>
    <s v="N/A"/>
    <s v="40 ROLLOS"/>
    <s v="TIPO I"/>
    <s v="TERRESTRE"/>
    <s v="VISITA_TÉCNICA"/>
    <n v="1"/>
    <n v="0"/>
    <n v="75096.394270399993"/>
    <n v="75096.394270399993"/>
    <n v="75096.394270399993"/>
    <m/>
    <m/>
    <m/>
    <m/>
    <m/>
    <m/>
    <m/>
    <m/>
  </r>
  <r>
    <s v="SINCELEJO"/>
    <x v="4"/>
    <x v="4"/>
    <n v="70001"/>
    <s v="TA-25-631572"/>
    <s v="FO-25-943749"/>
    <d v="2025-06-18T00:00:00"/>
    <d v="2025-06-20T00:00:00"/>
    <d v="2025-06-18T00:00:00"/>
    <d v="2025-06-25T00:00:00"/>
    <d v="2025-06-25T00:00:00"/>
    <s v="SUCRE"/>
    <s v="SINCELEJO"/>
    <s v="DISTRICOL DROGAS C&amp;P"/>
    <n v="79913"/>
    <s v="CB CRECIMIENTO ALIANZA - NUEVO"/>
    <s v="APERTURA"/>
    <s v="REDEBAN"/>
    <s v="AGREGADOR"/>
    <s v="DISTRICOL"/>
    <s v="EJECUTADO"/>
    <s v="18-06 PROGRAMACIÓN REALIZADA POR LA ALIANZA 19/6/2025 NOTA: SE REALIZA VISITA PARA IMPLEMENTACIÓN CB 79913 BANCOLOMBIA, PERO SEGÚN LAS COORDENADAS TOMADAS POR  GOOGLE MAPS NOS DA UNA DIRECCIÓN DIFERENTE, EL COMERCIO INDICA QUE SIEMPRE HA ESTADO EN ESA DIRECCIÓN CR 17E # 42D 42 BRR NORMANDIA Y LA CÁMARA DE COMERCIO Y EL RECIBO DE SERVICIOS PÚBLICOS COINCIDEN CON LA DE LA LISTA DE CHEQUEO, SE VALIDA EN UNA CASA VECINA Y TIENE LA DIRECCIÓN CR 17E # 42D-62, ES DECIR QUE AL PARECER POR GOOGLE MAPS LA DIRECCIÓN ES ERRADA Y ES COMO LA QUE INDICA EN LISTA DE CHEQUEO Y EL USUARIO. 19-06 SE VISITA COMERCIO PARA LA INSTALACIÓN DEL CB, PERO NO ES POSIBLE REALIZAR LA INSTALACIÓN PORQUE NO CUENTA CON CANAL DE INTERNET EN SITIO, SE REPROGRAMA LA VISITA. 25/6/2025 SE REALIZA INSTALACIÓN DE CORRESPONSAL, SE INSTALAN EQUIPOS CON PRUEBAS EXITOSAS, SE CAPACITA Y SE EVALÚA AL CLIENTE, SE INSTALA PUBLICIDAD COMPLETA, CB QUEDA OPERATIVO. USUARIO SOMOS BANCOLOMBIA ACTIVO. LAS COORDENADAS TOMADAS EN EL COMERCIO NO COINCIDE  CON LA DIRECCIÓN."/>
    <s v="SANTOS GUZMAN CHRISTIAN FELIPE"/>
    <s v="SAUZZ970"/>
    <n v="1021451"/>
    <s v="N/A"/>
    <n v="932263"/>
    <s v="N/A"/>
    <s v="40 ROLLOS"/>
    <s v="TIPO I"/>
    <s v="TERRESTRE"/>
    <s v="VISITA_TÉCNICA"/>
    <n v="1"/>
    <n v="0"/>
    <n v="75096.394270399993"/>
    <n v="75096.394270399993"/>
    <n v="75096.394270399993"/>
    <m/>
    <m/>
    <m/>
    <m/>
    <m/>
    <m/>
    <m/>
    <m/>
  </r>
  <r>
    <s v="SINCELEJO"/>
    <x v="4"/>
    <x v="4"/>
    <n v="70001"/>
    <s v="TA-25-631574"/>
    <s v="FO-25-943752"/>
    <d v="2025-06-18T00:00:00"/>
    <d v="2025-06-20T00:00:00"/>
    <d v="2025-06-18T00:00:00"/>
    <d v="2025-06-19T00:00:00"/>
    <d v="2025-06-19T00:00:00"/>
    <s v="SUCRE"/>
    <s v="SINCELEJO"/>
    <s v="DISTRICOL LA VICTORIA DROGUERI"/>
    <n v="79914"/>
    <s v="CB CRECIMIENTO ALIANZA - NUEVO"/>
    <s v="APERTURA"/>
    <s v="REDEBAN"/>
    <s v="AGREGADOR"/>
    <s v="DISTRICOL"/>
    <s v="EJECUTADO"/>
    <s v="18-06 PROGRAMACIÓN REALIZADA POR LA ALIANZA 19/6/2025 SE REALIZA INSTALACIÓN DE CORRESPONSAL, SE INSTALAN EQUIPOS CON PRUEBAS EXITOSAS, SE CAPACITA Y SE EVALÚA AL CLIENTE, SE INSTALA PUBLICIDAD COMPLETA, CB QUEDA OPERATIVO. USUARIO SOMOS BANCOLOMBIA ACTIVO. NOTA: SE REALIZÓ VISITA PARA IMPLEMENTACIÓN CB 79914 BANCOLOMBIA, PERO SEGÚN LAS COORDENADAS TOMADAS POR  GOOGLE MAPS NOS DA UNA DIRECCIÓN DIFERENTE, EL COMERCIO INDICA QUE SIEMPRE HA ESTADO EN ESA DIRECCIÓN CL 23 # 13A 14 BRR LAS AMERICAS Y LA CÁMARA DE COMERCIO Y EL RECIBO DE SERVICIOS PÚBLICOS COINCIDEN CON LA DE LA LISTA DE CHEQUEO, SE VALIDA EN UNA CASA VECINA Y NOS INDICA QUE LA  DIRECCIÓN ES CALLE 23 CON 13A, ES DECIR QUE AL PARECER POR GOOGLE MAPS LA DIRECCIÓN ES ERRADA Y ES COMO LA QUE INDICA EN LISTA DE CHEQUEO Y EL USUARIO."/>
    <s v="CACERES HERNANDEZ ANDRES"/>
    <s v="SAUZZ971"/>
    <n v="771477"/>
    <s v="N/A"/>
    <n v="905395"/>
    <s v="N/A"/>
    <s v="40 ROLLOS"/>
    <s v="TIPO I"/>
    <s v="TERRESTRE"/>
    <s v="VISITA_TÉCNICA"/>
    <n v="1"/>
    <n v="0"/>
    <n v="75096.394270399993"/>
    <n v="75096.394270399993"/>
    <n v="75096.394270399993"/>
    <m/>
    <m/>
    <m/>
    <m/>
    <m/>
    <m/>
    <m/>
    <m/>
  </r>
  <r>
    <s v="IBAGUE"/>
    <x v="2"/>
    <x v="2"/>
    <n v="73001"/>
    <s v="TA-25-631575"/>
    <s v="FO-25-943754"/>
    <d v="2025-06-18T00:00:00"/>
    <d v="2025-06-20T00:00:00"/>
    <d v="2025-06-18T00:00:00"/>
    <d v="2025-06-19T00:00:00"/>
    <d v="2025-06-19T00:00:00"/>
    <s v="TOLIMA"/>
    <s v="IBAGUE"/>
    <s v="DISTRICOL MISCELANEA ANGELLY"/>
    <n v="79892"/>
    <s v="CB CRECIMIENTO ALIANZA - NUEVO"/>
    <s v="APERTURA"/>
    <s v="REDEBAN"/>
    <s v="AGREGADOR"/>
    <s v="DISTRICOL"/>
    <s v="EJECUTADO"/>
    <s v="18-06 PROGRAMACIÓN REALIZADA POR LA ALIANZA 19/6/2025 SE REALIZA INSTALACIÓN DE CORRESPONSAL, SE INSTALAN EQUIPOS CON PRUEBAS EXITOSAS, SE CAPACITA Y SE EVALÚA AL CLIENTE, SE INSTALA PUBLICIDAD COMPLETA, CB QUEDA OPERATIVO. USUARIO SOMOS BANCOLOMBIA ACTIVO"/>
    <s v="BARRAGAN TAFUR EDWIN ESTEBAN"/>
    <s v="SAUZZ972"/>
    <n v="1235350"/>
    <s v="N/A"/>
    <s v="846393-241597317561324755901363"/>
    <s v="N/A"/>
    <s v="40 ROLLOS"/>
    <s v="TIPO I"/>
    <s v="TERRESTRE"/>
    <s v="VISITA_TÉCNICA"/>
    <n v="1"/>
    <n v="0"/>
    <n v="75096.394270399993"/>
    <n v="75096.394270399993"/>
    <n v="75096.394270399993"/>
    <m/>
    <m/>
    <m/>
    <m/>
    <m/>
    <m/>
    <m/>
    <m/>
  </r>
  <r>
    <s v="IBAGUE"/>
    <x v="2"/>
    <x v="2"/>
    <n v="73411"/>
    <s v="TA-25-631577"/>
    <s v="FO-25-943757"/>
    <d v="2025-06-18T00:00:00"/>
    <d v="2025-06-20T00:00:00"/>
    <d v="2025-06-18T00:00:00"/>
    <d v="2025-06-19T00:00:00"/>
    <d v="2025-06-19T00:00:00"/>
    <s v="TOLIMA"/>
    <s v="LIBANO"/>
    <s v="DISTRICOL MAXIFARMA"/>
    <n v="79896"/>
    <s v="CB CRECIMIENTO ALIANZA - NUEVO"/>
    <s v="APERTURA"/>
    <s v="REDEBAN"/>
    <s v="AGREGADOR"/>
    <s v="DISTRICOL"/>
    <s v="EJECUTADO"/>
    <s v="18-06 PROGRAMACIÓN REALIZADA POR LA ALIANZA19/6/2025 SE REALIZA INSTALACIÓN DE CORRESPONSAL, SE INSTALAN EQUIPOS CON PRUEBAS EXITOSAS, SE CAPACITA Y SE EVALÚA AL CLIENTE, SE INSTALA PUBLICIDAD COMPLETA, CB QUEDA OPERATIVO. USUARIO SOMOS BANCOLOMBIA ACTIVO"/>
    <s v="VARGAS HERRERA JHON JAIRO"/>
    <s v="SAUZZ974"/>
    <n v="1235261"/>
    <s v="N/A"/>
    <s v="1102969-241597317561324755901353"/>
    <s v="N/A"/>
    <s v="40 ROLLOS"/>
    <s v="TIPO III"/>
    <s v="TERRESTRE"/>
    <s v="VISITA_TÉCNICA"/>
    <n v="1"/>
    <n v="0"/>
    <n v="275728.78077800001"/>
    <n v="196536.5258152"/>
    <n v="275728.78077800001"/>
    <m/>
    <m/>
    <m/>
    <m/>
    <m/>
    <m/>
    <m/>
    <m/>
  </r>
  <r>
    <s v="IBAGUE"/>
    <x v="2"/>
    <x v="2"/>
    <n v="73411"/>
    <s v="TA-25-631581"/>
    <s v="FO-25-943759"/>
    <d v="2025-06-18T00:00:00"/>
    <d v="2025-06-20T00:00:00"/>
    <d v="2025-06-18T00:00:00"/>
    <d v="2025-06-20T00:00:00"/>
    <d v="2025-06-20T00:00:00"/>
    <s v="TOLIMA"/>
    <s v="LIBANO"/>
    <s v="DISTRICOL VARIEDADES MUNDO CEL"/>
    <n v="79897"/>
    <s v="CB CRECIMIENTO ALIANZA - NUEVO"/>
    <s v="APERTURA"/>
    <s v="REDEBAN"/>
    <s v="AGREGADOR"/>
    <s v="DISTRICOL"/>
    <s v="EJECUTADO"/>
    <s v="18-06 PROGRAMACIÓN REALIZADA POR LA ALIANZA 20/6/2025 SE REALIZA INSTALACIÓN DE CORRESPONSAL, SE INSTALAN EQUIPOS CON PRUEBAS EXITOSAS, SE CAPACITA Y SE EVALÚA AL CLIENTE, SE INSTALA PUBLICIDAD COMPLETA, CB QUEDA OPERATIVO. USUARIO SOMOS BANCOLOMBIA ACTIVO"/>
    <s v="VARGAS HERRERA JHON JAIRO"/>
    <s v="SAUZZ975"/>
    <n v="1242477"/>
    <s v="N/A"/>
    <s v="863838-243637317561365457309974"/>
    <s v="N/A"/>
    <s v="40 ROLLOS"/>
    <s v="TIPO III"/>
    <s v="TERRESTRE"/>
    <s v="VISITA_TÉCNICA"/>
    <n v="1"/>
    <n v="0"/>
    <n v="275728.78077800001"/>
    <n v="196536.5258152"/>
    <n v="275728.78077800001"/>
    <m/>
    <m/>
    <m/>
    <m/>
    <m/>
    <m/>
    <m/>
    <m/>
  </r>
  <r>
    <s v="CALI"/>
    <x v="0"/>
    <x v="0"/>
    <n v="76001"/>
    <s v="TA-25-631582"/>
    <s v="FO-25-943762"/>
    <d v="2025-06-18T00:00:00"/>
    <d v="2025-06-20T00:00:00"/>
    <d v="2025-06-18T00:00:00"/>
    <d v="2025-06-19T00:00:00"/>
    <d v="2025-06-19T00:00:00"/>
    <s v="VALLE DEL CAUCA"/>
    <s v="CALI"/>
    <s v="DISTRICOL AURORA COMERCIAL"/>
    <n v="79882"/>
    <s v="CB CRECIMIENTO ALIANZA - NUEVO"/>
    <s v="APERTURA"/>
    <s v="REDEBAN"/>
    <s v="AGREGADOR"/>
    <s v="DISTRICOL"/>
    <s v="EJECUTADO"/>
    <s v="18-06 PROGRAMACIÓN REALIZADA POR LA ALIANZA 19/6/2025 SE REALIZA INSTALACIÓN DE CORRESPONSAL, SE INSTALAN EQUIPOS CON PRUEBAS EXITOSAS, SE CAPACITA Y SE EVALÚA AL CLIENTE, SE INSTALA PUBLICIDAD COMPLETA, CB QUEDA OPERATIVO. USUARIO SOMOS BANCOLOMBIA ACTIVO"/>
    <s v="BOLAÑOS TABORDA JORGE ENRIQUE"/>
    <s v="SAUZZ976"/>
    <n v="761170"/>
    <s v="N/A"/>
    <n v="1114603"/>
    <s v="N/A"/>
    <s v="40 ROLLOS"/>
    <s v="TIPO I"/>
    <s v="TERRESTRE"/>
    <s v="VISITA_TÉCNICA"/>
    <n v="1"/>
    <n v="0"/>
    <n v="75096.394270399993"/>
    <n v="75096.394270399993"/>
    <n v="75096.394270399993"/>
    <m/>
    <m/>
    <m/>
    <m/>
    <m/>
    <m/>
    <m/>
    <m/>
  </r>
  <r>
    <s v="YOPAL"/>
    <x v="2"/>
    <x v="2"/>
    <n v="85001"/>
    <s v="TA-25-631583"/>
    <s v="FO-25-943766"/>
    <d v="2025-06-18T00:00:00"/>
    <d v="2025-06-20T00:00:00"/>
    <d v="2025-06-18T00:00:00"/>
    <d v="2025-06-20T00:00:00"/>
    <d v="2025-06-20T00:00:00"/>
    <s v="CASANARE"/>
    <s v="YOPAL"/>
    <s v="DISTRICOL MINITIENDA DE LA 100"/>
    <n v="79926"/>
    <s v="CB CRECIMIENTO ALIANZA - NUEVO"/>
    <s v="APERTURA"/>
    <s v="REDEBAN"/>
    <s v="AGREGADOR"/>
    <s v="DISTRICOL"/>
    <s v="EJECUTADO"/>
    <s v="18-06 PROGRAMACIÓN REALIZADA POR LA ALIANZA 20/6/2025 SE REALIZA INSTALACIÓN DE CORRESPONSAL, SE INSTALAN EQUIPOS CON PRUEBAS EXITOSAS, SE CAPACITA Y SE EVALÚA AL CLIENTE, SE INSTALA PUBLICIDAD COMPLETA, CB QUEDA OPERATIVO. USUARIO SOMOS BANCOLOMBIA ACTIVO"/>
    <s v="BERNAL ELAICA EDGAR ALEXIS"/>
    <s v="SAUZZ977"/>
    <n v="1092525"/>
    <s v="N/A"/>
    <n v="940892"/>
    <s v="N/A"/>
    <s v="40 ROLLOS"/>
    <s v="TIPO I"/>
    <s v="TERRESTRE"/>
    <s v="VISITA_TÉCNICA"/>
    <n v="1"/>
    <n v="0"/>
    <n v="75096.394270399993"/>
    <n v="75096.394270399993"/>
    <n v="75096.394270399993"/>
    <m/>
    <m/>
    <m/>
    <m/>
    <m/>
    <m/>
    <m/>
    <m/>
  </r>
  <r>
    <s v="YOPAL"/>
    <x v="2"/>
    <x v="2"/>
    <n v="85410"/>
    <s v="TA-25-631584"/>
    <s v="FO-25-943769"/>
    <d v="2025-06-18T00:00:00"/>
    <d v="2025-06-20T00:00:00"/>
    <d v="2025-06-18T00:00:00"/>
    <d v="2025-06-20T00:00:00"/>
    <d v="2025-06-20T00:00:00"/>
    <s v="CASANARE"/>
    <s v="TAURAMENA"/>
    <s v="DISTRICOL PAPELERIA ATOMIX BLU"/>
    <n v="79915"/>
    <s v="CB CRECIMIENTO ALIANZA - NUEVO"/>
    <s v="APERTURA"/>
    <s v="REDEBAN"/>
    <s v="AGREGADOR"/>
    <s v="DISTRICOL"/>
    <s v="EJECUTADO"/>
    <s v="18-06 PROGRAMACIÓN REALIZADA POR LA ALIANZA 20/6/2025 SE REALIZA INSTALACIÓN DE CORRESPONSAL, SE INSTALAN EQUIPOS CON PRUEBAS EXITOSAS, SE CAPACITA Y SE EVALÚA AL CLIENTE, SE INSTALA PUBLICIDAD COMPLETA, CB QUEDA OPERATIVO. USUARIO SOMOS BANCOLOMBIA ACTIVO"/>
    <s v="CASTRILLON URREA LONDIER LEANDRO"/>
    <s v="SAUZZ978"/>
    <n v="1230960"/>
    <s v="N/A"/>
    <s v="1239642-241597317561324755901325"/>
    <s v="N/A"/>
    <s v="40 ROLLOS"/>
    <s v="TIPO II"/>
    <s v="TERRESTRE"/>
    <s v="VISITA_TÉCNICA"/>
    <n v="1"/>
    <n v="0"/>
    <n v="163813.69572160003"/>
    <n v="140395.6348884"/>
    <n v="163813.69572160003"/>
    <m/>
    <m/>
    <m/>
    <m/>
    <m/>
    <m/>
    <m/>
    <m/>
  </r>
  <r>
    <s v="MEDELLIN"/>
    <x v="3"/>
    <x v="3"/>
    <n v="5034"/>
    <s v="TA-25-631587"/>
    <s v="FO-25-943772"/>
    <d v="2025-06-18T00:00:00"/>
    <d v="2025-06-20T00:00:00"/>
    <d v="2025-06-18T00:00:00"/>
    <d v="2025-06-25T00:00:00"/>
    <d v="2025-06-25T00:00:00"/>
    <s v="ANTIOQUIA"/>
    <s v="ANDES"/>
    <s v="DISTRICOL TIENDA DEL GRANJERO"/>
    <n v="79883"/>
    <s v="CB CRECIMIENTO ALIANZA - NUEVO"/>
    <s v="APERTURA"/>
    <s v="REDEBAN"/>
    <s v="AGREGADOR"/>
    <s v="DISTRICOL"/>
    <s v="EJECUTADO"/>
    <s v="18-06 PROGRAMACIÓN REALIZADA POR LA ALIANZA 20-06 SE REALIZÓ GESTIÓN TELEFÓNICA SE HABLO CON EL SEÑOR JULIO ANDRÉS POSADA, NOS INFORMA QUE LA VÍA PRINCIPAL QUE COMUNICA A CUIDAD SE ENCUENTRA CERRADA POR DESLIZAMIENTOS Y AL DÍA DE HOY NO TIENEN FECHA PROBABLE DE APERTURA, SE SUSPENDE ACTIVIDAD HASTA HASTA TENER INFORMACIÓN DE APERTURA DE LA VÍA 25/6/2025 SE REALIZA INSTALACIÓN DE CORRESPONSAL, SE INSTALAN EQUIPOS CON PRUEBAS EXITOSAS, SE CAPACITA Y SE EVALÚA AL CLIENTE, SE INSTALA PUBLICIDAD COMPLETA, CB QUEDA OPERATIVO. USUARIO SOMOS BANCOLOMBIA ACTIVO"/>
    <s v="CASTAÑEDA PALACIO CARLOS FELIPE"/>
    <s v="SAUZZ980"/>
    <n v="1242410"/>
    <s v="N/A"/>
    <s v="984240-243637317561365457310027"/>
    <s v="N/A"/>
    <s v="40 ROLLOS"/>
    <s v="TIPO III"/>
    <s v="TERRESTRE"/>
    <s v="VISITA_TÉCNICA"/>
    <n v="1"/>
    <n v="0"/>
    <n v="275728.78077800001"/>
    <n v="196536.5258152"/>
    <n v="275728.78077800001"/>
    <m/>
    <m/>
    <m/>
    <m/>
    <m/>
    <m/>
    <m/>
    <m/>
  </r>
  <r>
    <s v="APARTADO"/>
    <x v="3"/>
    <x v="3"/>
    <n v="5045"/>
    <s v="TA-25-631589"/>
    <s v="FO-25-943778"/>
    <d v="2025-06-18T00:00:00"/>
    <d v="2025-06-20T00:00:00"/>
    <d v="2025-06-18T00:00:00"/>
    <d v="2025-06-20T00:00:00"/>
    <d v="2025-06-20T00:00:00"/>
    <s v="ANTIOQUIA"/>
    <s v="APARTADO"/>
    <s v="DISTRICOL DROGUERIA SEVENTH"/>
    <n v="79884"/>
    <s v="CB CRECIMIENTO ALIANZA - NUEVO"/>
    <s v="APERTURA"/>
    <s v="REDEBAN"/>
    <s v="AGREGADOR"/>
    <s v="DISTRICOL"/>
    <s v="EJECUTADO"/>
    <s v="18-06 PROGRAMACIÓN REALIZADA POR LA ALIANZA 20/6/2025 SE REALIZA INSTALACIÓN DE CORRESPONSAL, SE INSTALAN EQUIPOS CON PRUEBAS EXITOSAS, SE CAPACITA Y SE EVALÚA AL CLIENTE, SE INSTALA PUBLICIDAD COMPLETA, CB QUEDA OPERATIVO. USUARIO SOMOS BANCOLOMBIA ACTIVO"/>
    <s v="MARTINEZ TOVAR OSCAR DAVID"/>
    <s v="SAUZZ981"/>
    <n v="1236486"/>
    <s v="N/A"/>
    <n v="893343"/>
    <s v="N/A"/>
    <s v="40 ROLLOS"/>
    <s v="TIPO I"/>
    <s v="TERRESTRE"/>
    <s v="VISITA_TÉCNICA"/>
    <n v="1"/>
    <n v="0"/>
    <n v="75096.394270399993"/>
    <n v="75096.394270399993"/>
    <n v="75096.394270399993"/>
    <m/>
    <m/>
    <m/>
    <m/>
    <m/>
    <m/>
    <m/>
    <m/>
  </r>
  <r>
    <s v="MANIZALES"/>
    <x v="0"/>
    <x v="6"/>
    <n v="17013"/>
    <s v="TA-25-631590"/>
    <s v="FO-25-943781"/>
    <d v="2025-06-18T00:00:00"/>
    <d v="2025-06-20T00:00:00"/>
    <d v="2025-06-18T00:00:00"/>
    <d v="2025-06-19T00:00:00"/>
    <d v="2025-06-19T00:00:00"/>
    <s v="CALDAS"/>
    <s v="AGUADAS"/>
    <s v="DISTRICOL PAPELERIA CACIQUE PIPINTA"/>
    <n v="42810"/>
    <s v="DATAFONO ADICIONAL - ALIANZA"/>
    <s v="APERTURA"/>
    <s v="REDEBAN"/>
    <s v="AGREGADOR"/>
    <s v="DISTRICOL"/>
    <s v="EJECUTADO"/>
    <s v="18-06 PROGRAMACIÓN REALIZADA POR LA ALIANZA 19/6/2025 SE REALIZA INSTALACIÓN DE DAT ADICIONAL, PRUEBAS EXITOSAS, CB QUEDA OPERATIVO"/>
    <s v="AGUIRRE HENAO RAUL EDUARDO"/>
    <s v="SAUZZ982"/>
    <n v="858116"/>
    <s v="N/A"/>
    <n v="798731"/>
    <s v="N/A"/>
    <s v="60 ROLLOS"/>
    <s v="TIPO III"/>
    <s v="TERRESTRE"/>
    <s v="VISITA_TÉCNICA"/>
    <n v="1"/>
    <n v="0"/>
    <n v="275728.78077800001"/>
    <n v="196536.5258152"/>
    <n v="275728.78077800001"/>
    <m/>
    <m/>
    <m/>
    <m/>
    <m/>
    <m/>
    <m/>
    <m/>
  </r>
  <r>
    <s v="BUCARAMANGA"/>
    <x v="1"/>
    <x v="1"/>
    <n v="68276"/>
    <s v="TA-25-631592"/>
    <s v="FO-25-943784"/>
    <d v="2025-06-18T00:00:00"/>
    <d v="2025-06-20T00:00:00"/>
    <d v="2025-06-18T00:00:00"/>
    <d v="2025-06-19T00:00:00"/>
    <d v="2025-06-19T00:00:00"/>
    <s v="SANTANDER"/>
    <s v="FLORIDABLANCA"/>
    <s v="DISTRICOL TODOPLAST &amp; ASEO"/>
    <n v="45768"/>
    <s v="DATAFONO ADICIONAL - ALIANZA"/>
    <s v="APERTURA"/>
    <s v="REDEBAN"/>
    <s v="AGREGADOR"/>
    <s v="DISTRICOL"/>
    <s v="EJECUTADO"/>
    <s v="18-06 PROGRAMACIÓN REALIZADA POR LA ALIANZA 19/6/2025 SE REALIZA INSTALACIÓN DE DAT ADICIONAL, PRUEBAS EXITOSAS, CB QUEDA OPERATIVO. SE INSTALA DISPLAY DE HORARIO"/>
    <s v="GELVEZ MOGOLLON JOSE ELISEO"/>
    <s v="SAUZZ983"/>
    <n v="1171303"/>
    <s v="N/A"/>
    <n v="1004566"/>
    <s v="N/A"/>
    <s v="60 ROLLOS"/>
    <s v="TIPO I"/>
    <s v="TERRESTRE"/>
    <s v="VISITA_TÉCNICA"/>
    <n v="1"/>
    <n v="0"/>
    <n v="75096.394270399993"/>
    <n v="75096.394270399993"/>
    <n v="75096.394270399993"/>
    <m/>
    <m/>
    <m/>
    <m/>
    <m/>
    <m/>
    <m/>
    <m/>
  </r>
  <r>
    <s v="IBAGUE"/>
    <x v="2"/>
    <x v="2"/>
    <n v="73001"/>
    <s v="TA-25-631593"/>
    <s v="FO-25-943787"/>
    <d v="2025-06-18T00:00:00"/>
    <d v="2025-06-20T00:00:00"/>
    <d v="2025-06-18T00:00:00"/>
    <d v="2025-06-19T00:00:00"/>
    <d v="2025-06-19T00:00:00"/>
    <s v="TOLIMA"/>
    <s v="IBAGUE"/>
    <s v="MULTIPAGAS  IBAGUE"/>
    <n v="23580"/>
    <s v="DATAFONO ADICIONAL - ALIANZA"/>
    <s v="APERTURA"/>
    <s v="REDEBAN"/>
    <s v="ROBUSTO"/>
    <s v="MULTIPAGAS"/>
    <s v="EJECUTADO"/>
    <s v="18-06 SE REALIZA LLAMADA AL CLIENTE, SE HABLA CON LA SRA Nudi Céspedes SE VALIDA DIRECCIÓN OK, CANAL OK, DISPONIBILIDAD TOTAL, LLAMAR EL DÍA LA INSTALACIÓN PARA CONFIRMAR VISITA  19/6/2025 SE REALIZA INSTALACIÓN DE DAT ADICIONAL, PRUEBAS EXITOSAS, CB QUEDA OPERATIVO. SE INSTALA DISPLAY DE HORARIO"/>
    <s v="BARRAGAN TAFUR EDWIN ESTEBAN"/>
    <s v="SAUZZ984"/>
    <n v="1235104"/>
    <s v="N/A"/>
    <s v="1145969-241597317561324755896981"/>
    <s v="N/A"/>
    <s v="60 ROLLOS"/>
    <s v="TIPO I"/>
    <s v="TERRESTRE"/>
    <s v="VISITA_TÉCNICA"/>
    <n v="1"/>
    <n v="0"/>
    <n v="75096.394270399993"/>
    <n v="75096.394270399993"/>
    <n v="75096.394270399993"/>
    <m/>
    <m/>
    <m/>
    <m/>
    <m/>
    <m/>
    <m/>
    <m/>
  </r>
  <r>
    <s v="VILLAVICENCIO"/>
    <x v="2"/>
    <x v="2"/>
    <n v="50001"/>
    <s v="TA-25-631594"/>
    <s v="FO-25-943789"/>
    <d v="2025-06-18T00:00:00"/>
    <d v="2025-06-20T00:00:00"/>
    <d v="2025-06-18T00:00:00"/>
    <d v="2025-06-20T00:00:00"/>
    <d v="2025-06-20T00:00:00"/>
    <s v="META"/>
    <s v="VILLAVICENCIO"/>
    <s v="BARRIO VILLA LUCIANA VILLAVICENCIO"/>
    <n v="79959"/>
    <s v="CB CRECIMIENTO - NUEVO"/>
    <s v="APERTURA"/>
    <s v="REDEBAN"/>
    <s v="UNO A UNO"/>
    <s v="UNO A UNO"/>
    <s v="EJECUTADO"/>
    <s v="17-06 SE REALIZA LLAMADA AL CLIENTE, SE HABLA CON LA SR CESAR AUGUSTO BETANCOURT RODRIGUEZ SE VALIDA DIRECCIÓN OK, CANAL OK, DISPONIBILIDAD TOTAL, LLAMAR EL DÍA LA INSTALACIÓN PARA CONFIRMAR VISITA, AVISO EXTERIOR ALTURA APROX 2 METROS; TOMACORRIENTE CERCANO: SI; TIENE CABINA DE SEGURIDAD: SI // CONTACTO REALIZADO POR LA APP 20/6/2025 SE REALIZA INSTALACIÓN DE CORRESPONSAL, SE INSTALAN EQUIPOS CON PRUEBAS EXITOSAS, SE CAPACITA Y SE EVALÚA AL CLIENTE, SE INSTALA PUBLICIDAD COMPLETA, CB QUEDA OPERATIVO. USUARIO SOMOS BANCOLOMBIA ACTIVO"/>
    <s v="PEDREROS CONTRERAS MICHAEL STEVENS"/>
    <s v="SAVZZ103"/>
    <n v="1235352"/>
    <s v="N/A"/>
    <s v="997607-241597317561324755901412"/>
    <s v="N/A"/>
    <s v="40 ROLLOS"/>
    <s v="TIPO I"/>
    <s v="TERRESTRE"/>
    <s v="VISITA_TÉCNICA"/>
    <n v="1"/>
    <n v="0"/>
    <n v="75096.394270399993"/>
    <n v="75096.394270399993"/>
    <n v="75096.394270399993"/>
    <m/>
    <m/>
    <m/>
    <m/>
    <m/>
    <m/>
    <m/>
    <m/>
  </r>
  <r>
    <s v="BUCARAMANGA"/>
    <x v="1"/>
    <x v="1"/>
    <n v="68655"/>
    <s v="TA-25-630871"/>
    <s v="FO-25-942968"/>
    <d v="2025-06-18T00:00:00"/>
    <d v="2025-06-20T00:00:00"/>
    <d v="2025-06-18T00:00:00"/>
    <d v="2025-06-19T00:00:00"/>
    <d v="2025-06-19T00:00:00"/>
    <s v="SANTANDER"/>
    <s v="SABANA DE TORRES"/>
    <s v="BARRIO PORVENIR SABANA DE TORRES"/>
    <n v="79951"/>
    <s v="CB CRECIMIENTO - NUEVO"/>
    <s v="APERTURA"/>
    <s v="REDEBAN"/>
    <s v="UNO A UNO"/>
    <s v="UNO A UNO"/>
    <s v="EJECUTADO"/>
    <s v="17-06 SE REALIZA LLAMADA AL CLIENTE, SE HABLA CON LA SR JOSE LUIS NAVARRO CONTRERAS SE VALIDA DIRECCIÓN OK, CANAL OK, DISPONIBILIDAD TOTAL, LLAMAR EL DÍA LA INSTALACIÓN PARA CONFIRMAR VISITA, AVISO EXTERIOR ALTURA APROX 3 METROS; TOMACORRIENTE CERCANO: SI; TIENE CABINA DE SEGURIDAD: SI - COMUNICACIÓN POR WPP - NO INDICA LA DISTANCIA APROXIMADA DEL MODEM A DONDE QUIERE LA INSTALACIÓN DEL EQUIPO 19/6/2025 SE REALIZA INSTALACIÓN DE CORRESPONSAL, SE INSTALAN EQUIPOS CON PRUEBAS EXITOSAS, SE CAPACITA Y SE EVALÚA AL CLIENTE, SE INSTALA PUBLICIDAD COMPLETA, CB QUEDA OPERATIVO. USUARIO SOMOS BANCOLOMBIA ACTIVO"/>
    <s v="BARRERA ORTEGA MARLON STWAR"/>
    <s v="SAVZZ104"/>
    <n v="1242561"/>
    <n v="1173535"/>
    <s v="505959-241577317561324755875265"/>
    <s v="N/A"/>
    <s v="40 ROLLOS"/>
    <s v="TIPO III"/>
    <s v="TERRESTRE"/>
    <s v="VISITA_TÉCNICA"/>
    <n v="1"/>
    <n v="0"/>
    <n v="275728.78077800001"/>
    <n v="196536.5258152"/>
    <n v="275728.78077800001"/>
    <m/>
    <m/>
    <m/>
    <m/>
    <m/>
    <m/>
    <m/>
    <m/>
  </r>
  <r>
    <s v="BARRANQUILLA"/>
    <x v="4"/>
    <x v="4"/>
    <n v="8433"/>
    <s v="TA-25-634225"/>
    <s v="FO-25-955264"/>
    <d v="2025-06-18T00:00:00"/>
    <d v="2025-06-20T00:00:00"/>
    <d v="2025-06-18T00:00:00"/>
    <d v="2025-06-20T00:00:00"/>
    <d v="2025-06-20T00:00:00"/>
    <s v="ATLANTICO"/>
    <s v="MALAMBO"/>
    <s v="BARRIO CENTRO MALAMBO 6"/>
    <n v="79944"/>
    <s v="CB CRECIMIENTO - NUEVO"/>
    <s v="APERTURA"/>
    <s v="REDEBAN"/>
    <s v="UNO A UNO"/>
    <s v="UNO A UNO"/>
    <s v="EJECUTADO"/>
    <s v="17-06 SE REALIZA LLAMADA AL CLIENTE, SE HABLA CON LA SR FRANCISCO ALIRIO RAMÍREZ HOYOS  SE VALIDA DIRECCIÓN OK, CANAL OK, DISPONIBILIDAD TOTAL, LLAMAR EL DÍA LA INSTALACIÓN PARA CONFIRMAR VISITA, AVISO EXTERIOR ALTURA APROX 3 METROS; TOMACORRIENTE CERCANO: SI; TIENE CABINA DE SEGURIDAD: NO - COMUNICACIÓN POR WPP - EL MODEM ESTA A 5 MT  20/6/2025 SE REALIZA INSTALACIÓN DE CORRESPONSAL, SE INSTALAN EQUIPOS CON PRUEBAS EXITOSAS, SE CAPACITA Y SE EVALÚA AL CLIENTE, SE INSTALA PUBLICIDAD COMPLETA, CB QUEDA OPERATIVO. USUARIO SOMOS BANCOLOMBIA ACTIVO"/>
    <s v="PORRAS CASTRO DARLON NASCK"/>
    <s v="SAVZZ105"/>
    <n v="1230894"/>
    <s v="N/A"/>
    <s v="846456-241587317561324755886798"/>
    <s v="N/A"/>
    <s v="40 ROLLOS"/>
    <s v="TIPO II"/>
    <s v="TERRESTRE"/>
    <s v="VISITA_TÉCNICA"/>
    <n v="1"/>
    <n v="0"/>
    <n v="163813.69572160003"/>
    <n v="140395.6348884"/>
    <n v="163813.69572160003"/>
    <m/>
    <m/>
    <m/>
    <m/>
    <m/>
    <m/>
    <m/>
    <m/>
  </r>
  <r>
    <s v="PASTO"/>
    <x v="0"/>
    <x v="0"/>
    <n v="52001"/>
    <s v="TA-25-634226"/>
    <s v="FO-25-955266"/>
    <d v="2025-06-18T00:00:00"/>
    <d v="2025-06-20T00:00:00"/>
    <d v="2025-06-18T00:00:00"/>
    <d v="2025-06-19T00:00:00"/>
    <d v="2025-06-19T00:00:00"/>
    <s v="NARIÑO"/>
    <s v="PASTO"/>
    <s v="BARRIO LA FLORESTA PASTO 2"/>
    <n v="79946"/>
    <s v="CB CRECIMIENTO - NUEVO"/>
    <s v="APERTURA"/>
    <s v="REDEBAN"/>
    <s v="UNO A UNO"/>
    <s v="UNO A UNO"/>
    <s v="EJECUTADO"/>
    <s v="17-06 SE REALIZA LLAMADA AL CLIENTE, SE HABLA CON LA SRA NATIVIDAD VALENCIA MORA SE VALIDA DIRECCIÓN OK, CANAL OK, DISPONIBILIDAD TOTAL, LLAMAR EL DÍA LA INSTALACIÓN PARA CONFIRMAR VISITA, AVISO EXTERIOR ALTURA APROX CLIENTE NO TIENE CONOCIMIENTO DE MEDIDAS; TOMACORRIENTE CERCANO: SI; TIENE CABINA DE SEGURIDAD: SI // CONTACTO REALIZADO POR LA APP 19/6/2025 SE REALIZA INSTALACIÓN DE CORRESPONSAL, SE INSTALAN EQUIPOS CON PRUEBAS EXITOSAS, SE CAPACITA Y SE EVALÚA AL CLIENTE, SE INSTALA PUBLICIDAD COMPLETA, CB QUEDA OPERATIVO. USUARIO SOMOS BANCOLOMBIA ACTIVO"/>
    <s v="REMICIO AMADO JOHN HEBER"/>
    <s v="SAVZZ106"/>
    <n v="1173542"/>
    <s v="N/A"/>
    <n v="538700"/>
    <s v="N/A"/>
    <s v="40 ROLLOS"/>
    <s v="TIPO I"/>
    <s v="TERRESTRE"/>
    <s v="VISITA_TÉCNICA"/>
    <n v="1"/>
    <n v="0"/>
    <n v="75096.394270399993"/>
    <n v="75096.394270399993"/>
    <n v="75096.394270399993"/>
    <m/>
    <m/>
    <m/>
    <m/>
    <m/>
    <m/>
    <m/>
    <m/>
  </r>
  <r>
    <s v="BOGOTA"/>
    <x v="5"/>
    <x v="5"/>
    <n v="11001"/>
    <s v="TA-25-634227"/>
    <s v="FO-25-955269"/>
    <d v="2025-06-18T00:00:00"/>
    <d v="2025-06-20T00:00:00"/>
    <d v="2025-06-18T00:00:00"/>
    <d v="2025-06-19T00:00:00"/>
    <d v="2025-06-19T00:00:00"/>
    <s v="CUNDINAMARCA"/>
    <s v="BOGOTA"/>
    <s v="BARRIO CENTRO SUBA BOGOTA 4"/>
    <n v="79931"/>
    <s v="CB CRECIMIENTO - NUEVO"/>
    <s v="APERTURA"/>
    <s v="REDEBAN"/>
    <s v="UNO A UNO"/>
    <s v="UNO A UNO"/>
    <s v="EJECUTADO"/>
    <s v="17-06 SE REALIZA LLAMADA AL CLIENTE, SE HABLA CON LA SRA EDITH KATHERINE ALBA LOZADA SE VALIDA DIRECCIÓN OK, CANAL OK, DISPONIBILIDAD TOTAL, LLAMAR EL DÍA LA INSTALACIÓN PARA CONFIRMAR VISITA, AVISO EXTERIOR ALTURA APROX 2 METROS; TOMACORRIENTE CERCANO: SI; TIENE CABINA DE SEGURIDAD: NO // CONTACTO REALIZADO POR LA APP 19/6/2025 SE REALIZA INSTALACIÓN DE CORRESPONSAL, SE INSTALAN EQUIPOS CON PRUEBAS EXITOSAS, SE CAPACITA Y SE EVALÚA AL CLIENTE, SE INSTALA PUBLICIDAD COMPLETA, CB QUEDA OPERATIVO. USUARIO SOMOS BANCOLOMBIA ACTIVO"/>
    <s v="MURCIA HERNANDEZ HARVEY IGNACIO"/>
    <s v="SAVZZ108"/>
    <n v="1056448"/>
    <n v="794396"/>
    <n v="1238873"/>
    <s v="N/A"/>
    <s v="40 ROLLOS"/>
    <s v="TIPO I"/>
    <s v="TERRESTRE"/>
    <s v="VISITA_TÉCNICA"/>
    <n v="1"/>
    <n v="0"/>
    <n v="75096.394270399993"/>
    <n v="75096.394270399993"/>
    <n v="75096.394270399993"/>
    <m/>
    <m/>
    <m/>
    <m/>
    <m/>
    <m/>
    <m/>
    <m/>
  </r>
  <r>
    <s v="PEREIRA"/>
    <x v="0"/>
    <x v="6"/>
    <n v="66001"/>
    <s v="TA-25-634228"/>
    <s v="FO-25-955271"/>
    <d v="2025-06-18T00:00:00"/>
    <d v="2025-06-20T00:00:00"/>
    <d v="2025-06-18T00:00:00"/>
    <d v="2025-06-20T00:00:00"/>
    <d v="2025-06-20T00:00:00"/>
    <s v="RISARALDA"/>
    <s v="PEREIRA"/>
    <s v="BARRIO BETULIA BAJA PEREIRA"/>
    <n v="79947"/>
    <s v="CB CRECIMIENTO - NUEVO"/>
    <s v="APERTURA"/>
    <s v="REDEBAN"/>
    <s v="UNO A UNO"/>
    <s v="UNO A UNO"/>
    <s v="EJECUTADO"/>
    <s v="17-06 SE REALIZA LLAMADA AL CLIENTE, SE HABLA CON LA SRA NATHALI RIVERA MARTINEZ SE VALIDA DIRECCIÓN OK, CANAL OK, DISPONIBILIDAD TOTAL, LLAMAR EL DÍA LA INSTALACIÓN PARA CONFIRMAR VISITA, AVISO EXTERIOR ALTURA APROX 2 METROS; TOMACORRIENTE CERCANO: SI; TIENE CABINA DE SEGURIDAD: SI // CONTACTO REALIZADO POR LA APP 20/6/2025 SE REALIZA INSTALACIÓN DE CORRESPONSAL, SE INSTALAN EQUIPOS CON PRUEBAS EXITOSAS, SE CAPACITA Y SE EVALÚA AL CLIENTE, SE INSTALA PUBLICIDAD COMPLETA, CB QUEDA OPERATIVO. USUARIO SOMOS BANCOLOMBIA ACTIVO. SE INSTALAN 10 MT DE CABLE UTP"/>
    <s v="ARROYAVE CANO MANUEL GUILLERMO"/>
    <s v="SAVZZ109"/>
    <n v="1235257"/>
    <s v="N/A"/>
    <s v="1071586-241597317561324755899579"/>
    <s v="N/A"/>
    <s v="40 ROLLOS"/>
    <s v="TIPO I"/>
    <s v="TERRESTRE"/>
    <s v="VISITA_TÉCNICA"/>
    <n v="1"/>
    <n v="0"/>
    <n v="75096.394270399993"/>
    <n v="75096.394270399993"/>
    <n v="75096.394270399993"/>
    <m/>
    <m/>
    <m/>
    <m/>
    <m/>
    <m/>
    <m/>
    <m/>
  </r>
  <r>
    <s v="BOGOTA"/>
    <x v="5"/>
    <x v="5"/>
    <n v="11001"/>
    <s v="TA-25-634229"/>
    <s v="FO-25-955274"/>
    <d v="2025-06-18T00:00:00"/>
    <d v="2025-06-20T00:00:00"/>
    <d v="2025-06-18T00:00:00"/>
    <d v="2025-06-19T00:00:00"/>
    <d v="2025-06-19T00:00:00"/>
    <s v="CUNDINAMARCA"/>
    <s v="BOGOTA"/>
    <s v="BARRIO SANTA FE BOGOTA 5"/>
    <n v="79932"/>
    <s v="CB CRECIMIENTO - NUEVO"/>
    <s v="APERTURA"/>
    <s v="REDEBAN"/>
    <s v="UNO A UNO"/>
    <s v="UNO A UNO"/>
    <s v="EJECUTADO"/>
    <s v="17-06 SE REALIZA LLAMADA AL CLIENTE, SE HABLA CON LA SRA CAMILA ANDREA ZAMUDIO BERMEJO SE VALIDA DIRECCIÓN OK, CANAL OK, DISPONIBILIDAD TOTAL, LLAMAR EL DÍA LA INSTALACIÓN PARA CONFIRMAR VISITA, AVISO EXTERIOR ALTURA APROX CLIENTE NO TIENE CONOCIMIENTO DE MEDIDAS; TOMACORRIENTE CERCANO: SI; TIENE CABINA DE SEGURIDAD: NO // CONTACTO REALIZADO POR LA APP 19/6/2025 SE REALIZA INSTALACIÓN DE CORRESPONSAL, SE INSTALAN EQUIPOS CON PRUEBAS EXITOSAS, SE CAPACITA Y SE EVALÚA AL CLIENTE, SE INSTALA PUBLICIDAD COMPLETA, CB QUEDA OPERATIVO. USUARIO SOMOS BANCOLOMBIA ACTIVO"/>
    <s v="BUSTOS MORA DIEGO MANUEL"/>
    <s v="SAVZZ110"/>
    <n v="1235399"/>
    <s v="N/A"/>
    <s v="1238880-241577317561324755875554"/>
    <s v="N/A"/>
    <s v="40 ROLLOS"/>
    <s v="TIPO I"/>
    <s v="TERRESTRE"/>
    <s v="VISITA_TÉCNICA"/>
    <n v="1"/>
    <n v="0"/>
    <n v="75096.394270399993"/>
    <n v="75096.394270399993"/>
    <n v="75096.394270399993"/>
    <m/>
    <m/>
    <m/>
    <m/>
    <m/>
    <m/>
    <m/>
    <m/>
  </r>
  <r>
    <s v="MEDELLIN"/>
    <x v="3"/>
    <x v="3"/>
    <n v="5001"/>
    <s v="TA-25-634230"/>
    <s v="FO-25-955276"/>
    <d v="2025-06-18T00:00:00"/>
    <d v="2025-06-20T00:00:00"/>
    <d v="2025-06-18T00:00:00"/>
    <d v="2025-06-19T00:00:00"/>
    <d v="2025-06-19T00:00:00"/>
    <s v="ANTIOQUIA"/>
    <s v="MEDELLIN"/>
    <s v="BARRIO BELEN PARQUE MEDELLIN 3"/>
    <n v="79965"/>
    <s v="CB CRECIMIENTO - NUEVO"/>
    <s v="APERTURA"/>
    <s v="REDEBAN"/>
    <s v="UNO A UNO"/>
    <s v="UNO A UNO"/>
    <s v="EJECUTADO"/>
    <s v="17-06 SE REALIZA LLAMADA AL CLIENTE, SE HABLA CON LA SRA CATALINA(ENCARGADA) SE VALIDA DIRECCIÓN OK, CANAL OK, DISPONIBILIDAD TOTAL, LLAMAR EL DÍA LA INSTALACIÓN PARA CONFIRMAR VISITA, AVISO EXTERIOR ALTURA APROX CLIENTE NO TIENE CONOCIMIENTO DE MEDIDAS; TOMACORRIENTE CERCANO: SI; TIENE CABINA DE SEGURIDAD: NO // CONTACTO REALIZADO POR LA APP 19/6/2025 SE REALIZA INSTALACIÓN DE CORRESPONSAL, SE INSTALAN EQUIPOS CON PRUEBAS EXITOSAS, SE CAPACITA Y SE EVALÚA AL CLIENTE, SE INSTALA PUBLICIDAD COMPLETA, CB QUEDA OPERATIVO. USUARIO SOMOS BANCOLOMBIA ACTIVO"/>
    <s v="BADEL ACUÑA LUIS ALBERTO"/>
    <s v="SAVZZ111"/>
    <n v="1227986"/>
    <s v="N/A"/>
    <s v="1238661-241587317561324755886750"/>
    <s v="N/A"/>
    <s v="40 ROLLOS"/>
    <s v="TIPO I"/>
    <s v="TERRESTRE"/>
    <s v="VISITA_TÉCNICA"/>
    <n v="1"/>
    <n v="0"/>
    <n v="75096.394270399993"/>
    <n v="75096.394270399993"/>
    <n v="75096.394270399993"/>
    <m/>
    <m/>
    <m/>
    <m/>
    <m/>
    <m/>
    <m/>
    <m/>
  </r>
  <r>
    <s v="MEDELLIN"/>
    <x v="3"/>
    <x v="3"/>
    <n v="5001"/>
    <s v="TA-25-634231"/>
    <s v="FO-25-955278"/>
    <d v="2025-06-18T00:00:00"/>
    <d v="2025-06-20T00:00:00"/>
    <d v="2025-06-18T00:00:00"/>
    <d v="2025-06-19T00:00:00"/>
    <d v="2025-06-19T00:00:00"/>
    <s v="ANTIOQUIA"/>
    <s v="MEDELLIN"/>
    <s v="BARRIO SAN GERMAN MEDELLIN 1"/>
    <n v="79966"/>
    <s v="CB CRECIMIENTO - NUEVO"/>
    <s v="APERTURA"/>
    <s v="REDEBAN"/>
    <s v="UNO A UNO"/>
    <s v="UNO A UNO"/>
    <s v="EJECUTADO"/>
    <s v="17-06 SE REALIZA LLAMADA AL CLIENTE, SE HABLA CON EL SR WILLIAM YHONATHAN VASQUEZ SE VALIDA DIRECCIÓN OK, CANAL OK, DISPONIBILIDAD TOTAL, LLAMAR EL DÍA LA INSTALACIÓN PARA CONFIRMAR VISITA, AVISO EXTERIOR ALTURA APROX 1,10 METROS; TOMACORRIENTE CERCANO: SI (A 2 METROS); TIENE CABINA DE SEGURIDAD: SI // CONTACTO REALIZADO POR LA APP // COMERCIO ABRE DESPUES DE LAS 9:00 AM 19/6/2025 SE REALIZA INSTALACIÓN DE CORRESPONSAL, SE INSTALAN EQUIPOS CON PRUEBAS EXITOSAS, SE CAPACITA Y SE EVALÚA AL CLIENTE, SE INSTALA PUBLICIDAD COMPLETA, CB QUEDA OPERATIVO. USUARIO SOMOS BANCOLOMBIA ACTIVO"/>
    <s v="QUINTERO SANCHEZ JUAN SEBASTIAN"/>
    <s v="SAVZZ112"/>
    <n v="1235319"/>
    <s v="N/A"/>
    <s v="1238940-243647317561365457310285"/>
    <s v="N/A"/>
    <s v="40 ROLLOS"/>
    <s v="TIPO I"/>
    <s v="TERRESTRE"/>
    <s v="VISITA_TÉCNICA"/>
    <n v="1"/>
    <n v="0"/>
    <n v="75096.394270399993"/>
    <n v="75096.394270399993"/>
    <n v="75096.394270399993"/>
    <m/>
    <m/>
    <m/>
    <m/>
    <m/>
    <m/>
    <m/>
    <m/>
  </r>
  <r>
    <s v="MEDELLIN"/>
    <x v="3"/>
    <x v="3"/>
    <n v="5101"/>
    <s v="TA-25-634235"/>
    <s v="FO-25-955284"/>
    <d v="2025-06-18T00:00:00"/>
    <d v="2025-06-20T00:00:00"/>
    <d v="2025-06-18T00:00:00"/>
    <d v="2025-06-27T00:00:00"/>
    <d v="2025-06-27T00:00:00"/>
    <s v="ANTIOQUIA"/>
    <s v="CIUDAD BOLIVAR"/>
    <s v="BARRIO CIUDAD BOLIVAR CIUDAD BOLIVAR 4"/>
    <n v="79936"/>
    <s v="CB CRECIMIENTO - NUEVO"/>
    <s v="APERTURA"/>
    <s v="REDEBAN"/>
    <s v="UNO A UNO"/>
    <s v="UNO A UNO"/>
    <s v="EJECUTADO"/>
    <s v="17-06 SE REALIZA LLAMADA AL CLIENTE, SE HABLA CON EL SR SERGIO ALEXANDER GALEANO ARRUBLA SE VALIDA DIRECCIÓN OK, CANAL OK, DISPONIBILIDAD TOTAL, LLAMAR EL DÍA LA INSTALACIÓN PARA CONFIRMAR VISITA, AVISO EXTERIOR ALTURA APROX 2,50 - 3 METROS; TOMACORRIENTE CERCANO: SI; TIENE CABINA DE SEGURIDAD: SI // CONTACTO REALIZADO POR LA APP 19/6/2025 SE REALIZÓ GESTIÓN TELEFÓNICA SE HABLO CON EL SEÑOR SERGIO, NOS INFORMA QUE LA VÍA PRINCIPAL QUE COMUNICA A CUIDAD SE ENCUENTRA CERRADA POR DESLIZAMIENTOS Y AL DÍA DE HOY NO TIENEN FECHA PROBABLE DE APERTURA, SE SUSPENDE ACTIVIDAD HASTA HASTA TENER INFORMACIÓN DE APERTURA DE LA VÍA 27/6/2025 SE REALIZA INSTALACIÓN DE CORRESPONSAL, SE INSTALAN EQUIPOS CON PRUEBAS EXITOSAS, SE CAPACITA Y SE EVALÚA AL CLIENTE, SE INSTALA PUBLICIDAD COMPLETA, CB QUEDA OPERATIVO. USUARIO SOMOS BANCOLOMBIA ACTIVO"/>
    <s v="PAREJA ECHAVARRIA JHON DAVID"/>
    <s v="SAVZZ113"/>
    <n v="782517"/>
    <s v="N/A"/>
    <n v="533246"/>
    <s v="N/A"/>
    <s v="40 ROLLOS"/>
    <s v="TIPO II"/>
    <s v="TERRESTRE"/>
    <s v="VISITA_TÉCNICA"/>
    <n v="1"/>
    <n v="0"/>
    <n v="163813.69572160003"/>
    <n v="140395.6348884"/>
    <n v="163813.69572160003"/>
    <m/>
    <m/>
    <m/>
    <m/>
    <m/>
    <m/>
    <m/>
    <m/>
  </r>
  <r>
    <s v="PEREIRA"/>
    <x v="0"/>
    <x v="6"/>
    <n v="63001"/>
    <s v="TA-25-634236"/>
    <s v="FO-25-955287"/>
    <d v="2025-06-18T00:00:00"/>
    <d v="2025-06-20T00:00:00"/>
    <d v="2025-06-18T00:00:00"/>
    <d v="2025-06-19T00:00:00"/>
    <d v="2025-06-19T00:00:00"/>
    <s v="QUINDIO"/>
    <s v="ARMENIA"/>
    <s v="BARRIO CENTRO CH ARMENIA"/>
    <n v="79929"/>
    <s v="CB CRECIMIENTO - NUEVO"/>
    <s v="APERTURA"/>
    <s v="REDEBAN"/>
    <s v="UNO A UNO"/>
    <s v="UNO A UNO"/>
    <s v="EJECUTADO"/>
    <s v="17-06 SE REALIZA LLAMADA AL CLIENTE, SE HABLA CON LA SRA GEOVANNA LASSO CHARRY SE VALIDA DIRECCIÓN OK, CANAL OK, DISPONIBILIDAD TOTAL, LLAMAR EL DÍA LA INSTALACIÓN PARA CONFIRMAR VISITA, AVISO EXTERIOR ALTURA APROX 2,50 METROS; TOMACORRIENTE CERCANO: SI; TIENE CABINA DE SEGURIDAD: SI // CONTACTO REALIZADO POR LA APP 19/6/2025 SE REALIZA INSTALACIÓN DE CORRESPONSAL, SE INSTALAN EQUIPOS CON PRUEBAS EXITOSAS, SE CAPACITA Y SE EVALÚA AL CLIENTE, SE INSTALA PUBLICIDAD COMPLETA, CB QUEDA OPERATIVO. USUARIO SOMOS BANCOLOMBIA ACTIVO"/>
    <s v="SANCHEZ SOLORZANO JUAN SEBASTIAN"/>
    <s v="SAVZZ114"/>
    <n v="1050585"/>
    <s v="N/A"/>
    <n v="879302"/>
    <s v="N/A"/>
    <s v="40 ROLLOS"/>
    <s v="TIPO II"/>
    <s v="TERRESTRE"/>
    <s v="VISITA_TÉCNICA"/>
    <n v="1"/>
    <n v="0"/>
    <n v="163813.69572160003"/>
    <n v="140395.6348884"/>
    <n v="163813.69572160003"/>
    <m/>
    <m/>
    <m/>
    <m/>
    <m/>
    <m/>
    <m/>
    <m/>
  </r>
  <r>
    <s v="BOGOTA"/>
    <x v="5"/>
    <x v="5"/>
    <n v="11001"/>
    <s v="TA-25-634238"/>
    <s v="FO-25-955295"/>
    <d v="2025-06-18T00:00:00"/>
    <d v="2025-06-20T00:00:00"/>
    <d v="2025-06-18T00:00:00"/>
    <d v="2025-06-19T00:00:00"/>
    <d v="2025-06-19T00:00:00"/>
    <s v="CUNDINAMARCA"/>
    <s v="BOGOTA"/>
    <s v="BARRIO SOLEDAD BOGOTA"/>
    <n v="79934"/>
    <s v="CB CRECIMIENTO - NUEVO"/>
    <s v="APERTURA"/>
    <s v="REDEBAN"/>
    <s v="UNO A UNO"/>
    <s v="UNO A UNO"/>
    <s v="EJECUTADO"/>
    <s v="17-06 SE REALIZA LLAMADA AL CLIENTE, SE HABLA CON LA SRA ANA YOLANDA GARCIA FINO SE VALIDA DIRECCIÓN OK, CANAL OK, DISPONIBILIDAD TOTAL, LLAMAR EL DÍA LA INSTALACIÓN PARA CONFIRMAR VISITA, AVISO EXTERIOR ALTURA APROX 2,20 METROS; TOMACORRIENTE CERCANO: SI; TIENE CABINA DE SEGURIDAD: NO // CONTACTO REALIZADO POR LA APP 19/6/2025 SE REALIZA INSTALACIÓN DE CORRESPONSAL, SE INSTALAN EQUIPOS CON PRUEBAS EXITOSAS, SE CAPACITA Y SE EVALÚA AL CLIENTE, SE INSTALA PUBLICIDAD COMPLETA, CB QUEDA OPERATIVO. USUARIO SOMOS BANCOLOMBIA ACTIVO"/>
    <s v="BUSTOS MORA DIEGO MANUEL"/>
    <s v="SAVZZ115"/>
    <n v="1235314"/>
    <s v="N/A"/>
    <s v="1238727-241577317561324755875612"/>
    <s v="N/A"/>
    <s v="40 ROLLOS"/>
    <s v="TIPO I"/>
    <s v="TERRESTRE"/>
    <s v="VISITA_TÉCNICA"/>
    <n v="1"/>
    <n v="0"/>
    <n v="75096.394270399993"/>
    <n v="75096.394270399993"/>
    <n v="75096.394270399993"/>
    <m/>
    <m/>
    <m/>
    <m/>
    <m/>
    <m/>
    <m/>
    <m/>
  </r>
  <r>
    <s v="PEREIRA"/>
    <x v="0"/>
    <x v="6"/>
    <n v="66001"/>
    <s v="TA-25-634239"/>
    <s v="FO-25-955299"/>
    <d v="2025-06-18T00:00:00"/>
    <d v="2025-06-20T00:00:00"/>
    <d v="2025-06-18T00:00:00"/>
    <d v="2025-06-20T00:00:00"/>
    <d v="2025-06-20T00:00:00"/>
    <s v="RISARALDA"/>
    <s v="PEREIRA"/>
    <s v="BARRIO CUBA PEREIRA  13"/>
    <n v="79948"/>
    <s v="CB CRECIMIENTO - NUEVO"/>
    <s v="APERTURA"/>
    <s v="REDEBAN"/>
    <s v="UNO A UNO"/>
    <s v="UNO A UNO"/>
    <s v="EJECUTADO"/>
    <s v="17-06 SE REALIZA LLAMADA AL CLIENTE, SE HABLA CON LA SRA SOFIA MEJIA OSORIO SE VALIDA DIRECCIÓN OK, CANAL OK, DISPONIBILIDAD TOTAL, LLAMAR EL DÍA LA INSTALACIÓN PARA CONFIRMAR VISITA, AVISO EXTERIOR ALTURA APROX 1,80 METROS; TOMACORRIENTE CERCANO: SI; TIENE CABINA DE SEGURIDAD: SI // CONTACTO REALIZADO POR LA APP 20/6/2025 SE REALIZA INSTALACIÓN DE CORRESPONSAL, SE INSTALAN EQUIPOS CON PRUEBAS EXITOSAS, SE CAPACITA Y SE EVALÚA AL CLIENTE, SE INSTALA PUBLICIDAD COMPLETA, CB QUEDA OPERATIVO. USUARIO SOMOS BANCOLOMBIA ACTIVO"/>
    <s v="FRANCO CAÑAVERAL YAMID RAUL"/>
    <s v="SAVZZ116"/>
    <n v="1242400"/>
    <s v="N/A"/>
    <s v="1103366-243637317561365457309576"/>
    <s v="N/A"/>
    <s v="40 ROLLOS"/>
    <s v="TIPO I"/>
    <s v="TERRESTRE"/>
    <s v="VISITA_TÉCNICA"/>
    <n v="1"/>
    <n v="0"/>
    <n v="75096.394270399993"/>
    <n v="75096.394270399993"/>
    <n v="75096.394270399993"/>
    <m/>
    <m/>
    <m/>
    <m/>
    <m/>
    <m/>
    <m/>
    <m/>
  </r>
  <r>
    <s v="BOGOTA"/>
    <x v="5"/>
    <x v="5"/>
    <n v="25295"/>
    <s v="TA-25-634240"/>
    <s v="FO-25-955302"/>
    <d v="2025-06-18T00:00:00"/>
    <d v="2025-06-20T00:00:00"/>
    <d v="2025-06-18T00:00:00"/>
    <d v="2025-06-20T00:00:00"/>
    <d v="2025-06-20T00:00:00"/>
    <s v="CUNDINAMARCA"/>
    <s v="GACHANCIPA"/>
    <s v="BARRIO CENTRO GACHANCIPA 8"/>
    <n v="79941"/>
    <s v="CB CRECIMIENTO - NUEVO"/>
    <s v="APERTURA"/>
    <s v="REDEBAN"/>
    <s v="UNO A UNO"/>
    <s v="UNO A UNO"/>
    <s v="EJECUTADO"/>
    <s v="17-06 SE REALIZA LLAMADA AL CLIENTE, SE HABLA CON LA SRA ANDREA TATIANA ESTUPIÑAN MONCADA SE VALIDA DIRECCIÓN OK, CANAL OK, DISPONIBILIDAD TOTAL, LLAMAR EL DÍA LA INSTALACIÓN PARA CONFIRMAR VISITA, AVISO EXTERIOR ALTURA APROX 2 METROS; TOMACORRIENTE CERCANO: SI; TIENE CABINA DE SEGURIDAD: NO // CONTACTO REALIZADO POR LA APP 20/6/2025 SE REALIZA INSTALACIÓN DE CORRESPONSAL, SE INSTALAN EQUIPOS CON PRUEBAS EXITOSAS, SE CAPACITA Y SE EVALÚA AL CLIENTE, SE INSTALA PUBLICIDAD COMPLETA, CB QUEDA OPERATIVO. USUARIO SOMOS BANCOLOMBIA ACTIVO"/>
    <s v="CORTES VELANDIA MIGUEL ANGEL"/>
    <s v="SAVZZ117"/>
    <n v="1235400"/>
    <s v="N/A"/>
    <s v="1238725-243637317561365457309722"/>
    <s v="N/A"/>
    <s v="40 ROLLOS"/>
    <s v="TIPO II"/>
    <s v="TERRESTRE"/>
    <s v="VISITA_TÉCNICA"/>
    <n v="1"/>
    <n v="0"/>
    <n v="163813.69572160003"/>
    <n v="140395.6348884"/>
    <n v="163813.69572160003"/>
    <m/>
    <m/>
    <m/>
    <m/>
    <m/>
    <m/>
    <m/>
    <m/>
  </r>
  <r>
    <s v="MEDELLIN"/>
    <x v="3"/>
    <x v="3"/>
    <n v="5088"/>
    <s v="TA-25-634241"/>
    <s v="FO-25-955304"/>
    <d v="2025-06-18T00:00:00"/>
    <d v="2025-06-20T00:00:00"/>
    <d v="2025-06-18T00:00:00"/>
    <d v="2025-06-20T00:00:00"/>
    <d v="2025-06-20T00:00:00"/>
    <s v="ANTIOQUIA"/>
    <s v="BELLO"/>
    <s v="BARRIO PRADO BELLO 1"/>
    <n v="79957"/>
    <s v="CB CRECIMIENTO - NUEVO"/>
    <s v="APERTURA"/>
    <s v="REDEBAN"/>
    <s v="UNO A UNO"/>
    <s v="UNO A UNO"/>
    <s v="EJECUTADO"/>
    <s v="17-06 SE REALIZA LLAMADA AL CLIENTE, SE HABLA CON LA SRA ALBA NIDIA RUIZ QUINTERO SE VALIDA DIRECCIÓN OK, CANAL OK, DISPONIBILIDAD TOTAL, LLAMAR EL DÍA LA INSTALACIÓN PARA CONFIRMAR VISITA, AVISO EXTERIOR ALTURA APROX 2 METROS; TOMACORRIENTE CERCANO: SI; TIENE CABINA DE SEGURIDAD: NO // CONTACTO REALIZADO POR LA APP 20/6/2025 SE REALIZA INSTALACIÓN DE CORRESPONSAL, SE INSTALAN EQUIPOS CON PRUEBAS EXITOSAS, SE CAPACITA Y SE EVALÚA AL CLIENTE, SE INSTALA PUBLICIDAD COMPLETA, CB QUEDA OPERATIVO. USUARIO SOMOS BANCOLOMBIA ACTIVO"/>
    <s v="ZAPATA LOPEZ EDWARD ASDRUBAL"/>
    <s v="SAVZZ119"/>
    <n v="1242403"/>
    <s v="N/A"/>
    <s v="1238641-243637317561365457310111"/>
    <s v="N/A"/>
    <s v="40 ROLLOS"/>
    <s v="TIPO I"/>
    <s v="TERRESTRE"/>
    <s v="VISITA_TÉCNICA"/>
    <n v="1"/>
    <n v="0"/>
    <n v="75096.394270399993"/>
    <n v="75096.394270399993"/>
    <n v="75096.394270399993"/>
    <m/>
    <m/>
    <m/>
    <m/>
    <m/>
    <m/>
    <m/>
    <m/>
  </r>
  <r>
    <s v="PASTO"/>
    <x v="0"/>
    <x v="0"/>
    <n v="52835"/>
    <s v="TA-25-634242"/>
    <s v="FO-25-955306"/>
    <d v="2025-06-18T00:00:00"/>
    <d v="2025-06-20T00:00:00"/>
    <d v="2025-06-18T00:00:00"/>
    <d v="2025-06-20T00:00:00"/>
    <d v="2025-06-20T00:00:00"/>
    <s v="NARIÑO"/>
    <s v="SAN ANDRES DE TUMACO"/>
    <s v="BARRIO VRD TANGAREAL SAN ANDRES DE TUMACO"/>
    <n v="79952"/>
    <s v="CB CRECIMIENTO - NUEVO"/>
    <s v="APERTURA"/>
    <s v="REDEBAN"/>
    <s v="UNO A UNO"/>
    <s v="UNO A UNO"/>
    <s v="EJECUTADO"/>
    <s v="17-06 SE REALIZA LLAMADA AL CLIENTE, SE HABLA CON EL SR ALEX HERNANDO PADILLA QUIÑONES SE VALIDA DIRECCIÓN OK, CANAL OK, DISPONIBILIDAD TOTAL, LLAMAR EL DÍA LA INSTALACIÓN PARA CONFIRMAR VISITA, AVISO EXTERIOR ALTURA APROX 2 METROS; TOMACORRIENTE CERCANO: SI; TIENE CABINA DE SEGURIDAD: SI // CONTACTO REALIZADO POR LA APP 19-06 SE REALIZA DESPLAZAMIENTO PERO POR CUESTIONES DE INCONVENIENTES EN LA VÍA NO SE LOGRA LLEGAR A TIEMPO AL DESTINO POR LO CUAL SE DEBE REPROGRAMAR LA ACTIVIDAD PARA EL DÍA DE MAÑANA.. 20/6/2025 SE REALIZA INSTALACIÓN DE CORRESPONSAL, SE INSTALAN EQUIPOS CON PRUEBAS EXITOSAS, SE CAPACITA Y SE EVALÚA AL CLIENTE, SE INSTALA PUBLICIDAD COMPLETA, CB QUEDA OPERATIVO. USUARIO SOMOS BANCOLOMBIA ACTIVO"/>
    <s v="PAZ MARTINEZ RICHARD HUMBERTO"/>
    <s v="SAVZZ120"/>
    <n v="958899"/>
    <s v="N/A"/>
    <n v="1217631"/>
    <s v="N/A"/>
    <s v="40 ROLLOS"/>
    <s v="TIPO IV"/>
    <s v="TERRESTRE"/>
    <s v="VISITA_TÉCNICA"/>
    <n v="1"/>
    <n v="0"/>
    <n v="504832.64687880001"/>
    <n v="196536.5258152"/>
    <n v="504832.64687880001"/>
    <m/>
    <m/>
    <m/>
    <m/>
    <m/>
    <m/>
    <m/>
    <m/>
  </r>
  <r>
    <s v="MEDELLIN"/>
    <x v="3"/>
    <x v="3"/>
    <n v="5145"/>
    <s v="TA-25-634243"/>
    <s v="FO-25-955309"/>
    <d v="2025-06-18T00:00:00"/>
    <d v="2025-06-20T00:00:00"/>
    <d v="2025-06-18T00:00:00"/>
    <d v="2025-06-20T00:00:00"/>
    <d v="2025-06-20T00:00:00"/>
    <s v="ANTIOQUIA"/>
    <s v="CARAMANTA"/>
    <s v="BARRIO CARAMANTA CARAMANTA"/>
    <n v="79942"/>
    <s v="CB CRECIMIENTO - NUEVO"/>
    <s v="APERTURA"/>
    <s v="REDEBAN"/>
    <s v="UNO A UNO"/>
    <s v="UNO A UNO"/>
    <s v="EJECUTADO"/>
    <s v="17-06 SE REALIZA LLAMADA AL CLIENTE, SE HABLA CON EL SR CARLOS ANDRES VELASQUEZ QUINCHIA SE VALIDA DIRECCIÓN OK, CANAL OK, DISPONIBILIDAD TOTAL, LLAMAR EL DÍA LA INSTALACIÓN PARA CONFIRMAR VISITA, AVISO EXTERIOR ALTURA APROX  MAX 2 METROS; TOMACORRIENTE CERCANO: SI; TIENE CABINA DE SEGURIDAD: SI // CONTACTO REALIZADO POR LA APP 20-06 SE REALIZA INSTALACIÓN DE CORRESPONSAL, SE INSTALAN EQUIPOS CON PRUEBAS EXITOSAS, SE CAPACITA Y SE EVALÚA AL CLIENTE, SE INSTALA PUBLICIDAD COMPLETA, CB QUEDA OPERATIVO. USUARIO SOMOS BANCOLOMBIA ACTIVO"/>
    <s v="CASTAÑEDA PALACIO CARLOS FELIPE"/>
    <s v="SAVZZ121"/>
    <n v="1235270"/>
    <s v="N/A"/>
    <s v="941077-243637317561365457310061"/>
    <s v="N/A"/>
    <s v="40 ROLLOS"/>
    <s v="TIPO III"/>
    <s v="TERRESTRE"/>
    <s v="VISITA_TÉCNICA"/>
    <n v="1"/>
    <n v="0"/>
    <n v="275728.78077800001"/>
    <n v="196536.5258152"/>
    <n v="275728.78077800001"/>
    <m/>
    <m/>
    <m/>
    <m/>
    <m/>
    <m/>
    <m/>
    <m/>
  </r>
  <r>
    <s v="CALI"/>
    <x v="0"/>
    <x v="0"/>
    <n v="19001"/>
    <s v="TA-25-634244"/>
    <s v="FO-25-955311"/>
    <d v="2025-06-18T00:00:00"/>
    <d v="2025-06-20T00:00:00"/>
    <d v="2025-06-18T00:00:00"/>
    <d v="2025-06-19T00:00:00"/>
    <d v="2025-06-19T00:00:00"/>
    <s v="CAUCA"/>
    <s v="POPAYAN"/>
    <s v="BARRIO EL MIRADOR POPAYAN"/>
    <n v="79949"/>
    <s v="CAMBIO DE RAZON SOCIAL"/>
    <s v="APERTURA"/>
    <s v="REDEBAN"/>
    <s v="UNO A UNO"/>
    <s v="UNO A UNO"/>
    <s v="EJECUTADO"/>
    <s v="18-06 SE REALIZA LLAMADA AL CLIENTE, SE HABLA CON LA SRA PAULA KATERINE GOMEZ UNI SE VALIDA DIRECCIÓN OK, CANAL OK, DISPONIBILIDAD TOTAL, LLAMAR EL DÍA LA INSTALACIÓN PARA CONFIRMAR VISITA, AVISO EXTERIOR ALTURA APROX  DONDE EL TECNICO LO VEA CONVENIENTE; TOMACORRIENTE CERCANO: SI; TIENE CABINA DE SEGURIDAD: SI 19-06 SE REALIZA INSTALACIÓN DE CORRESPONSAL POR CAMBIO DE RAZON SOCIAL, SE INSTALAN EQUIPOS CON PRUEBAS EXITOSAS, NO SE CAPACITA, SE INSTALA SOLO FLANGGER EL AVISO Y DISPLAY ESTABA EN BUEN ESTADO, SE REGRESAN A BODEGA, CB QUEDA OPERATIVO. USUARIO SOMOS BANCOLOMBIA ACTIVO"/>
    <s v="GIMBUEL LASSO LUIS GERMAN"/>
    <s v="SAVZZ123"/>
    <n v="1116634"/>
    <s v="N/A"/>
    <n v="805215"/>
    <s v="N/A"/>
    <s v="40 ROLLOS"/>
    <s v="TIPO III"/>
    <s v="TERRESTRE"/>
    <s v="VISITA_TÉCNICA"/>
    <n v="1"/>
    <n v="0"/>
    <n v="275728.78077800001"/>
    <n v="196536.5258152"/>
    <n v="275728.78077800001"/>
    <m/>
    <m/>
    <m/>
    <m/>
    <m/>
    <m/>
    <m/>
    <m/>
  </r>
  <r>
    <s v="BOGOTA"/>
    <x v="5"/>
    <x v="5"/>
    <n v="25269"/>
    <s v="TA-25-634245"/>
    <s v="FO-25-955313"/>
    <d v="2025-06-18T00:00:00"/>
    <d v="2025-06-20T00:00:00"/>
    <d v="2025-06-18T00:00:00"/>
    <d v="2025-06-19T00:00:00"/>
    <d v="2025-06-19T00:00:00"/>
    <s v="CUNDINAMARCA"/>
    <s v="FACATATIVA"/>
    <s v="BARRIO CENTRO FACATATIVA 8"/>
    <n v="79939"/>
    <s v="CB CRECIMIENTO - NUEVO"/>
    <s v="APERTURA"/>
    <s v="REDEBAN"/>
    <s v="UNO A UNO"/>
    <s v="UNO A UNO"/>
    <s v="EJECUTADO"/>
    <s v="17-06 SE REALIZA LLAMADA AL CLIENTE, SE HABLA CON LA SRA ANA LIDIS CONTRERAS AYALA  SE VALIDA DIRECCIÓN OK, CANAL OK, DISPONIBILIDAD TOTAL, LLAMAR EL DÍA LA INSTALACIÓN PARA CONFIRMAR VISITA, AVISO EXTERIOR ALTURA APROX 2 METROS; TOMACORRIENTE CERCANO: SI; TIENE CABINA DE SEGURIDAD: NO - COMUNICACIÓN POR WPP 19/6/2025 SE REALIZA INSTALACIÓN DE CORRESPONSAL, SE INSTALAN EQUIPOS CON PRUEBAS EXITOSAS, SE CAPACITA Y SE EVALÚA AL CLIENTE, SE INSTALA PUBLICIDAD COMPLETA, CB QUEDA OPERATIVO. USUARIO SOMOS BANCOLOMBIA ACTIVO"/>
    <s v="VEGA MANRIQUE JONATAN MAURICIO"/>
    <s v="SAVZZ124"/>
    <n v="1235333"/>
    <s v="N/A"/>
    <s v="534665-243637317561365457309729"/>
    <s v="N/A"/>
    <s v="40 ROLLOS"/>
    <s v="TIPO II"/>
    <s v="TERRESTRE"/>
    <s v="VISITA_TÉCNICA"/>
    <n v="1"/>
    <n v="0"/>
    <n v="163813.69572160003"/>
    <n v="140395.6348884"/>
    <n v="163813.69572160003"/>
    <m/>
    <m/>
    <m/>
    <m/>
    <m/>
    <m/>
    <m/>
    <m/>
  </r>
  <r>
    <s v="MEDELLIN"/>
    <x v="3"/>
    <x v="3"/>
    <n v="5001"/>
    <s v="TA-25-634248"/>
    <s v="FO-25-955318"/>
    <d v="2025-06-18T00:00:00"/>
    <d v="2025-06-20T00:00:00"/>
    <d v="2025-06-18T00:00:00"/>
    <d v="2025-06-20T00:00:00"/>
    <d v="2025-06-20T00:00:00"/>
    <s v="ANTIOQUIA"/>
    <s v="MEDELLIN"/>
    <s v="BARRIO LA MILAGROSA MEDELLIN 5"/>
    <n v="79962"/>
    <s v="CB CRECIMIENTO - NUEVO"/>
    <s v="APERTURA"/>
    <s v="REDEBAN"/>
    <s v="UNO A UNO"/>
    <s v="UNO A UNO"/>
    <s v="EJECUTADO"/>
    <s v="18-06 SE REALIZA LLAMADA AL CLIENTE, SE HABLA CON EL SR CARLOS ANDRES OSORIO CEBALLOS, SE VALIDA DIRECCIÓN OK, CANAL OK, DISPONIBILIDAD TOTAL, LLAMAR EL DÍA LA INSTALACIÓN PARA CONFIRMAR VISITA, AVISO EXTERIOR ALTURA APROX  DONDE EL TECNICO LO VEA CONVENIENTE; TOMACORRIENTE CERCANO: SI; TIENE CABINA DE SEGURIDAD: SI 20/6/2025 SE REALIZA INSTALACIÓN DE CORRESPONSAL, SE INSTALAN EQUIPOS CON PRUEBAS EXITOSAS, SE CAPACITA Y SE EVALÚA AL CLIENTE, SE INSTALA PUBLICIDAD COMPLETA, CB QUEDA OPERATIVO. USUARIO SOMOS BANCOLOMBIA ACTIVO"/>
    <s v="PAREJA ECHAVARRIA JHON DAVID"/>
    <s v="SAVZZ125"/>
    <n v="1235377"/>
    <s v="N/A"/>
    <s v="1238892-243637317561365457310054"/>
    <s v="N/A"/>
    <s v="40 ROLLOS"/>
    <s v="TIPO I"/>
    <s v="TERRESTRE"/>
    <s v="VISITA_TÉCNICA"/>
    <n v="1"/>
    <n v="0"/>
    <n v="75096.394270399993"/>
    <n v="75096.394270399993"/>
    <n v="75096.394270399993"/>
    <m/>
    <m/>
    <m/>
    <m/>
    <m/>
    <m/>
    <m/>
    <m/>
  </r>
  <r>
    <s v="BOGOTA"/>
    <x v="5"/>
    <x v="5"/>
    <n v="11001"/>
    <s v="TA-25-634250"/>
    <s v="FO-25-955322"/>
    <d v="2025-06-18T00:00:00"/>
    <d v="2025-06-20T00:00:00"/>
    <d v="2025-06-18T00:00:00"/>
    <d v="2025-06-19T00:00:00"/>
    <d v="2025-06-19T00:00:00"/>
    <s v="CUNDINAMARCA"/>
    <s v="BOGOTA"/>
    <s v="BARRIO PARAISO BOGOTA 7"/>
    <n v="79933"/>
    <s v="CB CRECIMIENTO - NUEVO"/>
    <s v="APERTURA"/>
    <s v="REDEBAN"/>
    <s v="UNO A UNO"/>
    <s v="UNO A UNO"/>
    <s v="EJECUTADO"/>
    <s v="17-06 SE REALIZA LLAMADA AL CLIENTE, SE HABLA CON LA SRA PRISCILA ALVERNIA TELLEZ SE VALIDA DIRECCIÓN OK, CANAL OK, DISPONIBILIDAD TOTAL, LLAMAR EL DÍA LA INSTALACIÓN PARA CONFIRMAR VISITA, AVISO EXTERIOR ALTURA APROX 2.5 METROS; TOMACORRIENTE CERCANO: SI; TIENE CABINA DE SEGURIDAD: SI  - COMUNICACIÓN POR WPP 19/6/2025 SE REALIZA INSTALACIÓN DE CORRESPONSAL, SE INSTALAN EQUIPOS CON PRUEBAS EXITOSAS, SE CAPACITA Y SE EVALÚA AL CLIENTE, SE INSTALA PUBLICIDAD COMPLETA, CB QUEDA OPERATIVO. USUARIO SOMOS BANCOLOMBIA ACTIVO"/>
    <s v="GALEANO SORIANO JUAN DAVID"/>
    <s v="SAVZZ126"/>
    <n v="1227955"/>
    <s v="N/A"/>
    <s v="1238902-243637317561365457309791"/>
    <s v="N/A"/>
    <s v="40 ROLLOS"/>
    <s v="TIPO I"/>
    <s v="TERRESTRE"/>
    <s v="VISITA_TÉCNICA"/>
    <n v="1"/>
    <n v="0"/>
    <n v="75096.394270399993"/>
    <n v="75096.394270399993"/>
    <n v="75096.394270399993"/>
    <m/>
    <m/>
    <m/>
    <m/>
    <m/>
    <m/>
    <m/>
    <m/>
  </r>
  <r>
    <s v="CALI"/>
    <x v="0"/>
    <x v="0"/>
    <n v="19256"/>
    <s v="TA-25-634251"/>
    <s v="FO-25-955327"/>
    <d v="2025-06-18T00:00:00"/>
    <d v="2025-06-20T00:00:00"/>
    <d v="2025-06-18T00:00:00"/>
    <d v="2025-06-19T00:00:00"/>
    <d v="2025-06-19T00:00:00"/>
    <s v="CAUCA"/>
    <s v="EL TAMBO"/>
    <s v="BARRIO CORR PIAGUA EL TAMBO"/>
    <n v="79938"/>
    <s v="CB CRECIMIENTO - NUEVO"/>
    <s v="APERTURA"/>
    <s v="REDEBAN"/>
    <s v="UNO A UNO"/>
    <s v="UNO A UNO"/>
    <s v="EJECUTADO"/>
    <s v="18-06 SE REALIZA LLAMADA AL CLIENTE, SE HABLA CON EL SR YCCENOVER PINO ROSERO, SE VALIDA DIRECCIÓN OK, CANAL OK, DISPONIBILIDAD TOTAL, LLAMAR EL DÍA LA INSTALACIÓN PARA CONFIRMAR VISITA, AVISO EXTERIOR ALTURA APROX  DONDE EL TECNICO LO VEA CONVENIENTE; TOMACORRIENTE CERCANO: SI; TIENE CABINA DE SEGURIDAD: SI //  3207253375 NUMERO OPCIONAL 19/6/2025 SE REALIZA INSTALACIÓN DE CORRESPONSAL, SE INSTALAN EQUIPOS CON PRUEBAS EXITOSAS, SE CAPACITA Y SE EVALÚA AL CLIENTE, SE INSTALA PUBLICIDAD COMPLETA, CB QUEDA OPERATIVO. USUARIO SOMOS BANCOLOMBIA ACTIVO"/>
    <s v="GIMBUEL LASSO LUIS GERMAN"/>
    <s v="SAVZZ127"/>
    <n v="1040043"/>
    <s v="N/A"/>
    <n v="805574"/>
    <s v="N/A"/>
    <s v="40 ROLLOS"/>
    <s v="TIPO III"/>
    <s v="TERRESTRE"/>
    <s v="VISITA_TÉCNICA"/>
    <n v="1"/>
    <n v="0"/>
    <n v="275728.78077800001"/>
    <n v="196536.5258152"/>
    <n v="275728.78077800001"/>
    <m/>
    <m/>
    <m/>
    <m/>
    <m/>
    <m/>
    <m/>
    <m/>
  </r>
  <r>
    <s v="VILLAVICENCIO"/>
    <x v="2"/>
    <x v="2"/>
    <n v="50001"/>
    <s v="TA-25-634253"/>
    <s v="FO-25-955333"/>
    <d v="2025-06-18T00:00:00"/>
    <d v="2025-06-20T00:00:00"/>
    <d v="2025-06-18T00:00:00"/>
    <d v="2025-06-20T00:00:00"/>
    <d v="2025-06-20T00:00:00"/>
    <s v="META"/>
    <s v="VILLAVICENCIO"/>
    <s v="BARRIO VIZCAYA VILLAVICENCIO 6"/>
    <n v="79961"/>
    <s v="CB CRECIMIENTO - NUEVO"/>
    <s v="APERTURA"/>
    <s v="REDEBAN"/>
    <s v="UNO A UNO"/>
    <s v="UNO A UNO"/>
    <s v="EJECUTADO"/>
    <s v="18-06 SE REALIZA LLAMADA AL CLIENTE, SE HABLA CON LA SRA LILIAN AMPARO DÍAZ PARDO SE VALIDA DIRECCIÓN OK, CANAL OK, DISPONIBILIDAD TOTAL, LLAMAR EL DÍA LA INSTALACIÓN PARA CONFIRMAR VISITA, AVISO EXTERIOR ALTURA APROX 1.80 METROS; TOMACORRIENTE CERCANO: SI; TIENE CABINA DE SEGURIDAD: SI 20/6/2025 SE REALIZA INSTALACIÓN DE CORRESPONSAL, SE INSTALAN EQUIPOS CON PRUEBAS EXITOSAS, SE CAPACITA Y SE EVALÚA AL CLIENTE, SE INSTALA PUBLICIDAD COMPLETA, CB QUEDA OPERATIVO. USUARIO SOMOS BANCOLOMBIA ACTIVO"/>
    <s v="PEDREROS CONTRERAS MICHAEL STEVENS"/>
    <s v="SAVZZ128"/>
    <n v="1235291"/>
    <s v="N/A"/>
    <s v="997193-241597317561324755895861"/>
    <s v="N/A"/>
    <s v="40 ROLLOS"/>
    <s v="TIPO I"/>
    <s v="TERRESTRE"/>
    <s v="VISITA_TÉCNICA"/>
    <n v="1"/>
    <n v="0"/>
    <n v="75096.394270399993"/>
    <n v="75096.394270399993"/>
    <n v="75096.394270399993"/>
    <m/>
    <m/>
    <m/>
    <m/>
    <m/>
    <m/>
    <m/>
    <m/>
  </r>
  <r>
    <s v="BARRANQUILLA"/>
    <x v="4"/>
    <x v="4"/>
    <n v="8001"/>
    <s v="TA-25-634254"/>
    <s v="FO-25-955338"/>
    <d v="2025-06-18T00:00:00"/>
    <d v="2025-06-20T00:00:00"/>
    <d v="2025-06-18T00:00:00"/>
    <d v="2025-06-19T00:00:00"/>
    <d v="2025-06-19T00:00:00"/>
    <s v="ATLANTICO"/>
    <s v="BARRANQUILLA"/>
    <s v="BARRIO LA PRADERA BARRANQUILLA 4"/>
    <n v="79930"/>
    <s v="CB CRECIMIENTO - NUEVO"/>
    <s v="APERTURA"/>
    <s v="REDEBAN"/>
    <s v="UNO A UNO"/>
    <s v="UNO A UNO"/>
    <s v="EJECUTADO"/>
    <s v="17-06 SE REALIZA LLAMADA AL CLIENTE, SE HABLA CON LA SRA YEIMI LOURDES GARCIA CEBALLOSSE VALIDA DIRECCIÓN OK, CANAL OK, DISPONIBILIDAD TOTAL, LLAMAR EL DÍA LA INSTALACIÓN PARA CONFIRMAR VISITA, AVISO EXTERIOR ALTURA APROX 3 METROS; TOMACORRIENTE CERCANO: SI; TIENE CABINA DE SEGURIDAD: NO - NO INDICA AL DISTACIA DEL MODEM A DONDE QUIERE LA INSTALACIÓN DEL EQUIPO / COMUNICACIÓN POR WPP 19-06 SE REALIZA INSTALACIÓN DE CORRESPONSAL, SE INSTALAN EQUIPOS CON PRUEBAS EXITOSAS, SE CAPACITA Y SE EVALÚA AL CLIENTE, SE INSTALA PUBLICIDAD COMPLETA, CB QUEDA OPERATIVO. USUARIO SOMOS BANCOLOMBIA ACTIVO"/>
    <s v="PORRAS CASTRO DARLON NASCK"/>
    <s v="SAVZZ129"/>
    <n v="1175386"/>
    <s v="N/A"/>
    <n v="885141"/>
    <s v="N/A"/>
    <s v="40 ROLLOS"/>
    <s v="TIPO I"/>
    <s v="TERRESTRE"/>
    <s v="VISITA_TÉCNICA"/>
    <n v="1"/>
    <n v="0"/>
    <n v="75096.394270399993"/>
    <n v="75096.394270399993"/>
    <n v="75096.394270399993"/>
    <m/>
    <m/>
    <m/>
    <m/>
    <m/>
    <m/>
    <m/>
    <m/>
  </r>
  <r>
    <s v="MEDELLIN"/>
    <x v="3"/>
    <x v="3"/>
    <n v="5001"/>
    <s v="TA-25-634255"/>
    <s v="FO-25-955343"/>
    <d v="2025-06-18T00:00:00"/>
    <d v="2025-06-20T00:00:00"/>
    <d v="2025-06-18T00:00:00"/>
    <d v="2025-06-20T00:00:00"/>
    <d v="2025-06-20T00:00:00"/>
    <s v="ANTIOQUIA"/>
    <s v="MEDELLIN"/>
    <s v="BARRIO BELEN SAN BERNARDO MEDELLIN 5"/>
    <n v="79963"/>
    <s v="CB CRECIMIENTO - NUEVO"/>
    <s v="APERTURA"/>
    <s v="REDEBAN"/>
    <s v="UNO A UNO"/>
    <s v="UNO A UNO"/>
    <s v="EJECUTADO"/>
    <s v="18-06 SE REALIZA LLAMADA AL CLIENTE, SE HABLA CON LA SRA NATALI VALENCIA QUINTERO, SE VALIDA DIRECCIÓN OK, CANAL OK, DISPONIBILIDAD TOTAL, LLAMAR EL DÍA LA INSTALACIÓN PARA CONFIRMAR VISITA, AVISO EXTERIOR ALTURA APROX  2 METROS; TOMACORRIENTE CERCANO: SI; TIENE CABINA DE SEGURIDAD: SI   20/6/2025 SE REALIZA INSTALACIÓN DE CORRESPONSAL, SE INSTALAN EQUIPOS CON PRUEBAS EXITOSAS, SE CAPACITA Y SE EVALÚA AL CLIENTE, SE INSTALA PUBLICIDAD COMPLETA, CB QUEDA OPERATIVO. USUARIO SOMOS BANCOLOMBIA ACTIVO"/>
    <s v="PAREJA ECHAVARRIA JHON DAVID"/>
    <s v="SAVZZ130"/>
    <n v="1242627"/>
    <s v="N/A"/>
    <s v="1238683-243637317561365457309962"/>
    <s v="N/A"/>
    <s v="40 ROLLOS"/>
    <s v="TIPO I"/>
    <s v="TERRESTRE"/>
    <s v="VISITA_TÉCNICA"/>
    <n v="1"/>
    <n v="0"/>
    <n v="75096.394270399993"/>
    <n v="75096.394270399993"/>
    <n v="75096.394270399993"/>
    <m/>
    <m/>
    <m/>
    <m/>
    <m/>
    <m/>
    <m/>
    <m/>
  </r>
  <r>
    <s v="PASTO"/>
    <x v="0"/>
    <x v="0"/>
    <n v="52786"/>
    <s v="TA-25-634256"/>
    <s v="FO-25-955345"/>
    <d v="2025-06-18T00:00:00"/>
    <d v="2025-06-20T00:00:00"/>
    <d v="2025-06-18T00:00:00"/>
    <d v="2025-06-20T00:00:00"/>
    <d v="2025-06-20T00:00:00"/>
    <s v="NARIÑO"/>
    <s v="TAMINANGO"/>
    <s v="BARRIO ESCOLAR TAMINANGO  1"/>
    <n v="79954"/>
    <s v="CB CRECIMIENTO - NUEVO"/>
    <s v="APERTURA"/>
    <s v="REDEBAN"/>
    <s v="UNO A UNO"/>
    <s v="UNO A UNO"/>
    <s v="EJECUTADO"/>
    <s v="18-06 SE REALIZA LLAMADA AL CLIENTE, SE HABLA CON EL SR YUDIER ALEXANDER GALINDEZ DELGADO, SE VALIDA DIRECCIÓN OK, CANAL OK, DISPONIBILIDAD TOTAL, LLAMAR EL DÍA LA INSTALACIÓN PARA CONFIRMAR VISITA, AVISO EXTERIOR ALTURA APROX  2 METROS; TOMACORRIENTE CERCANO: SI; TIENE CABINA DE SEGURIDAD: SI //  MODEM 5 A METROS  20/6/2025 SE REALIZA INSTALACIÓN DE CORRESPONSAL, SE INSTALAN EQUIPOS CON PRUEBAS EXITOSAS, SE CAPACITA Y SE EVALÚA AL CLIENTE, SE INSTALA PUBLICIDAD COMPLETA, CB QUEDA OPERATIVO. USUARIO SOMOS BANCOLOMBIA ACTIVO"/>
    <s v="REMICIO AMADO JOHN HEBER"/>
    <s v="SAVZZ131"/>
    <n v="769595"/>
    <s v="N/A"/>
    <n v="905430"/>
    <s v="N/A"/>
    <s v="40 ROLLOS"/>
    <s v="TIPO II"/>
    <s v="TERRESTRE"/>
    <s v="VISITA_TÉCNICA"/>
    <n v="1"/>
    <n v="0"/>
    <n v="163813.69572160003"/>
    <n v="140395.6348884"/>
    <n v="163813.69572160003"/>
    <m/>
    <m/>
    <m/>
    <m/>
    <m/>
    <m/>
    <m/>
    <m/>
  </r>
  <r>
    <s v="CALI"/>
    <x v="0"/>
    <x v="0"/>
    <n v="19622"/>
    <s v="TA-25-634258"/>
    <s v="FO-25-955348"/>
    <d v="2025-06-18T00:00:00"/>
    <d v="2025-06-20T00:00:00"/>
    <d v="2025-06-18T00:00:00"/>
    <d v="2025-06-24T00:00:00"/>
    <d v="2025-06-24T00:00:00"/>
    <s v="CAUCA"/>
    <s v="ROSAS"/>
    <s v="BARRIO SANTANDER ROSAS 1"/>
    <n v="79950"/>
    <s v="CB CRECIMIENTO - NUEVO"/>
    <s v="APERTURA"/>
    <s v="REDEBAN"/>
    <s v="UNO A UNO"/>
    <s v="UNO A UNO"/>
    <s v="EJECUTADO"/>
    <s v="18-06 SE REALIZA LLAMADA AL CLIENTE, SE HABLA CON EL SR URIEL HORACIO DIAZ RIOS, SE VALIDA DIRECCIÓN OK, CANAL OK, DISPONIBILIDAD TOTAL, LLAMAR EL DÍA LA INSTALACIÓN PARA CONFIRMAR VISITA, AVISO EXTERIOR ALTURA APROX  2,50 METROS; TOMACORRIENTE CERCANO: SI; TIENE CABINA DE SEGURIDAD: SI 20-06 DEVIDO A PROBLEMAS DE ORDEN PÚBLICO EN LA ZONA SE REPROGRAMA ACTIVIDAD 24/6/2025 SE REALIZA INSTALACIÓN DE CORRESPONSAL, SE INSTALAN EQUIPOS CON PRUEBAS EXITOSAS, SE CAPACITA Y SE EVALÚA AL CLIENTE, SE INSTALA PUBLICIDAD COMPLETA, CB QUEDA OPERATIVO. USUARIO SOMOS BANCOLOMBIA ACTIVO"/>
    <s v="GIMBUEL LASSO LUIS GERMAN"/>
    <s v="SAVZZ132"/>
    <n v="793717"/>
    <s v="N/A"/>
    <n v="805890"/>
    <s v="N/A"/>
    <s v="40 ROLLOS"/>
    <s v="TIPO III"/>
    <s v="TERRESTRE"/>
    <s v="VISITA_TÉCNICA"/>
    <n v="1"/>
    <n v="0"/>
    <n v="275728.78077800001"/>
    <n v="196536.5258152"/>
    <n v="275728.78077800001"/>
    <m/>
    <m/>
    <m/>
    <m/>
    <m/>
    <m/>
    <m/>
    <m/>
  </r>
  <r>
    <s v="BOGOTA"/>
    <x v="5"/>
    <x v="5"/>
    <n v="25754"/>
    <s v="TA-25-634259"/>
    <s v="FO-25-955351"/>
    <d v="2025-06-18T00:00:00"/>
    <d v="2025-06-20T00:00:00"/>
    <d v="2025-06-18T00:00:00"/>
    <d v="2025-06-20T00:00:00"/>
    <d v="2025-06-20T00:00:00"/>
    <s v="CUNDINAMARCA"/>
    <s v="SOACHA"/>
    <s v="BARRIO RINCON DE SANTA FE CONJUNTO BALCONES DE MERCURIO SOACHA"/>
    <n v="79953"/>
    <s v="CB CRECIMIENTO - NUEVO"/>
    <s v="APERTURA"/>
    <s v="REDEBAN"/>
    <s v="UNO A UNO"/>
    <s v="UNO A UNO"/>
    <s v="EJECUTADO"/>
    <s v="18-06 SE REALIZA LLAMADA AL CLIENTE, SE HABLA CON LA SRA ANA CLEMENCIA SANABRIA SE VALIDA DIRECCIÓN OK, CANAL OK, DISPONIBILIDAD TOTAL, LLAMAR EL DÍA LA INSTALACIÓN PARA CONFIRMAR VISITA, AVISO EXTERIOR ALTURA: NO INDICA ALTURA; TOMACORRIENTE CERCANO: SI; TIENE CABINA DE SEGURIDAD: SI - COMUNIACIÓN POR WPP 20/6/2025 SE REALIZA INSTALACIÓN DE CORRESPONSAL, SE INSTALAN EQUIPOS CON PRUEBAS EXITOSAS, SE CAPACITA Y SE EVALÚA AL CLIENTE, SE INSTALA PUBLICIDAD COMPLETA, CB QUEDA OPERATIVO. USUARIO SOMOS BANCOLOMBIA ACTIVO"/>
    <s v="LOZADA ROJAS CHRISTIAN ANDRES"/>
    <s v="SAVZZ133"/>
    <n v="1235379"/>
    <s v="N/A"/>
    <s v="1238885-241597317561324755897392"/>
    <s v="N/A"/>
    <s v="40 ROLLOS"/>
    <s v="TIPO I"/>
    <s v="TERRESTRE"/>
    <s v="VISITA_TÉCNICA"/>
    <n v="1"/>
    <n v="0"/>
    <n v="75096.394270399993"/>
    <n v="75096.394270399993"/>
    <n v="75096.394270399993"/>
    <m/>
    <m/>
    <m/>
    <m/>
    <m/>
    <m/>
    <m/>
    <m/>
  </r>
  <r>
    <s v="VILLAVICENCIO"/>
    <x v="2"/>
    <x v="2"/>
    <n v="50001"/>
    <s v="TA-25-634260"/>
    <s v="FO-25-955354"/>
    <d v="2025-06-18T00:00:00"/>
    <d v="2025-06-20T00:00:00"/>
    <d v="2025-06-18T00:00:00"/>
    <d v="2025-06-19T00:00:00"/>
    <d v="2025-06-19T00:00:00"/>
    <s v="META"/>
    <s v="VILLAVICENCIO"/>
    <s v="BARRIO GAITANA VILLAVICENCIO "/>
    <n v="79960"/>
    <s v="CB CRECIMIENTO - NUEVO"/>
    <s v="APERTURA"/>
    <s v="REDEBAN"/>
    <s v="UNO A UNO"/>
    <s v="UNO A UNO"/>
    <s v="EJECUTADO"/>
    <s v="18-06 SE REALIZA LLAMADA AL CLIENTE, SE HABLA CON LA SRA MARISOL FONSECA DUARTE, SE VALIDA DIRECCIÓN OK, CANAL OK, DISPONIBILIDAD TOTAL, LLAMAR EL DÍA LA INSTALACIÓN PARA CONFIRMAR VISITA, AVISO EXTERIOR ALTURA APROX  DONDE EL TECNICO LO VEA CONVENIENTE; TOMACORRIENTE CERCANO: SI; TIENE CABINA DE SEGURIDAD: SI  19/6/2025 SE REALIZA INSTALACIÓN DE CORRESPONSAL, SE INSTALAN EQUIPOS CON PRUEBAS EXITOSAS, SE CAPACITA Y SE EVALÚA AL CLIENTE, SE INSTALA PUBLICIDAD COMPLETA, CB QUEDA OPERATIVO. USUARIO SOMOS BANCOLOMBIA ACTIVO"/>
    <s v="PEDREROS CONTRERAS MICHAEL STEVENS"/>
    <s v="SAVZZ134"/>
    <n v="1235432"/>
    <s v="N/A"/>
    <s v="997591-241597317561324755895977"/>
    <s v="N/A"/>
    <s v="40 ROLLOS"/>
    <s v="TIPO I"/>
    <s v="TERRESTRE"/>
    <s v="VISITA_TÉCNICA"/>
    <n v="1"/>
    <n v="0"/>
    <n v="75096.394270399993"/>
    <n v="75096.394270399993"/>
    <n v="75096.394270399993"/>
    <m/>
    <m/>
    <m/>
    <m/>
    <m/>
    <m/>
    <m/>
    <m/>
  </r>
  <r>
    <s v="BUCARAMANGA"/>
    <x v="1"/>
    <x v="1"/>
    <n v="68001"/>
    <s v="TA-25-634261"/>
    <s v="FO-25-955358"/>
    <d v="2025-06-18T00:00:00"/>
    <d v="2025-06-20T00:00:00"/>
    <d v="2025-06-18T00:00:00"/>
    <d v="2025-06-19T00:00:00"/>
    <d v="2025-06-19T00:00:00"/>
    <s v="SANTANDER"/>
    <s v="BUCARAMANGA"/>
    <s v="BARRIO LAS MERCEDES BUCARAMANGA"/>
    <n v="79935"/>
    <s v="CB CRECIMIENTO - NUEVO"/>
    <s v="APERTURA"/>
    <s v="REDEBAN"/>
    <s v="UNO A UNO"/>
    <s v="UNO A UNO"/>
    <s v="EJECUTADO"/>
    <s v="17-06 SE REALIZA LLAMADA AL CLIENTE, SE HABLA CON LA SRA FRANCEDID ESTEPA SE VALIDA DIRECCIÓN OK, CANAL OK, DISPONIBILIDAD TOTAL, LLAMAR EL DÍA LA INSTALACIÓN PARA CONFIRMAR VISITA, AVISO EXTERIOR ALTURA APROX 3 METROS; TOMACORRIENTE CERCANO: SI; TIENE CABINA DE SEGURIDAD: SI  - COMUNICACIÓN POR WPP 19/6/2025 SE REALIZA INSTALACIÓN DE CORRESPONSAL, SE INSTALAN EQUIPOS CON PRUEBAS EXITOSAS, SE CAPACITA Y SE EVALÚA AL CLIENTE, SE INSTALA PUBLICIDAD COMPLETA, CB QUEDA OPERATIVO. USUARIO SOMOS BANCOLOMBIA ACTIVO. SE INSTALAN 10 MT DE CABLE UTP"/>
    <s v="SANTOS GONZALEZ JOHAN FABIAN"/>
    <s v="SAVZZ135"/>
    <n v="1074974"/>
    <s v="N/A"/>
    <n v="1060202"/>
    <s v="N/A"/>
    <s v="40 ROLLOS"/>
    <s v="TIPO I"/>
    <s v="TERRESTRE"/>
    <s v="VISITA_TÉCNICA"/>
    <n v="1"/>
    <n v="0"/>
    <n v="75096.394270399993"/>
    <n v="75096.394270399993"/>
    <n v="75096.394270399993"/>
    <m/>
    <m/>
    <m/>
    <m/>
    <m/>
    <m/>
    <m/>
    <m/>
  </r>
  <r>
    <s v="MEDELLIN"/>
    <x v="3"/>
    <x v="3"/>
    <n v="5197"/>
    <s v="TA-25-634265"/>
    <s v="FO-25-955363"/>
    <d v="2025-06-18T00:00:00"/>
    <d v="2025-06-20T00:00:00"/>
    <d v="2025-06-18T00:00:00"/>
    <d v="2025-06-20T00:00:00"/>
    <d v="2025-06-20T00:00:00"/>
    <s v="ANTIOQUIA"/>
    <s v="COCORNA"/>
    <s v="BARRIO COCORNA COCORNA 1"/>
    <n v="79943"/>
    <s v="CB CRECIMIENTO - NUEVO"/>
    <s v="APERTURA"/>
    <s v="REDEBAN"/>
    <s v="UNO A UNO"/>
    <s v="UNO A UNO"/>
    <s v="EJECUTADO"/>
    <s v="18-06 SE REALIZA LLAMADA AL CLIENTE, SE HABLA CON LA SR HANNER ALEXANDER GUZMAN GARRO  SE VALIDA DIRECCIÓN OK, CANAL OK, DISPONIBILIDAD TOTAL, LLAMAR EL DÍA LA INSTALACIÓN PARA CONFIRMAR VISITA, AVISO EXTERIOR ALTURA APROX: NO INDICA ALTURA; TOMACORRIENTE CERCANO: SI; TIENE CABINA DE SEGURIDAD: SI - COMUNICACIÓN POR WPP / EL MODEM ESTA A 6 MT  20-06 SE REALIZA INSTALACIÓN DE CORRESPONSAL, SE INSTALAN EQUIPOS CON PRUEBAS EXITOSAS, SE CAPACITA Y SE EVALÚA AL CLIENTE, SE INSTALA PUBLICIDAD COMPLETA, CB QUEDA OPERATIVO. USUARIO SOMOS BANCOLOMBIA ACTIVO"/>
    <s v="QUINTERO SANCHEZ JUAN SEBASTIAN"/>
    <s v="SAVZZ136"/>
    <n v="1242624"/>
    <s v="N/A"/>
    <s v="1238893-243637317561365457310060"/>
    <s v="N/A"/>
    <s v="40 ROLLOS"/>
    <s v="TIPO II"/>
    <s v="TERRESTRE"/>
    <s v="VISITA_TÉCNICA"/>
    <n v="1"/>
    <n v="0"/>
    <n v="163813.69572160003"/>
    <n v="140395.6348884"/>
    <n v="163813.69572160003"/>
    <m/>
    <m/>
    <m/>
    <m/>
    <m/>
    <m/>
    <m/>
    <m/>
  </r>
  <r>
    <s v="BOGOTA"/>
    <x v="5"/>
    <x v="5"/>
    <n v="25269"/>
    <s v="TA-25-634266"/>
    <s v="FO-25-955365"/>
    <d v="2025-06-18T00:00:00"/>
    <d v="2025-06-20T00:00:00"/>
    <d v="2025-06-18T00:00:00"/>
    <d v="2025-06-19T00:00:00"/>
    <d v="2025-06-19T00:00:00"/>
    <s v="CUNDINAMARCA"/>
    <s v="FACATATIVA"/>
    <s v="BARRIO CENTRO FACATATIVA FACATATIVA 3"/>
    <n v="79940"/>
    <s v="CB CRECIMIENTO - NUEVO"/>
    <s v="APERTURA"/>
    <s v="REDEBAN"/>
    <s v="UNO A UNO"/>
    <s v="UNO A UNO"/>
    <s v="EJECUTADO"/>
    <s v="18-06 SE REALIZA LLAMADA AL CLIENTE, SE HABLA CON LA SR DIEGO ARMANDO AREVALO PINZON SE VALIDA DIRECCIÓN OK, CANAL OK, DISPONIBILIDAD TOTAL, LLAMAR EL DÍA LA INSTALACIÓN PARA CONFIRMAR VISITA, AVISO EXTERIOR ALTURA APROX 2 METROS; TOMACORRIENTE CERCANO: SI; TIENE CABINA DE SEGURIDAD: NO // COMUNICACIÓN POR WPP - EL MODEM ESTA A 6 MT  19/6/2025 SE REALIZA INSTALACIÓN DE CORRESPONSAL, SE INSTALAN EQUIPOS CON PRUEBAS EXITOSAS, SE CAPACITA Y SE EVALÚA AL CLIENTE, SE INSTALA PUBLICIDAD COMPLETA, CB QUEDA OPERATIVO. USUARIO SOMOS BANCOLOMBIA ACTIVO"/>
    <s v="VEGA MANRIQUE JONATAN MAURICIO"/>
    <s v="SAVZZ137"/>
    <n v="1235309"/>
    <s v="N/A"/>
    <s v="1238869-243637317561365457309749"/>
    <s v="N/A"/>
    <s v="40 ROLLOS"/>
    <s v="TIPO II"/>
    <s v="TERRESTRE"/>
    <s v="VISITA_TÉCNICA"/>
    <n v="1"/>
    <n v="0"/>
    <n v="163813.69572160003"/>
    <n v="140395.6348884"/>
    <n v="163813.69572160003"/>
    <m/>
    <m/>
    <m/>
    <m/>
    <m/>
    <m/>
    <m/>
    <m/>
  </r>
  <r>
    <s v="PASTO"/>
    <x v="0"/>
    <x v="0"/>
    <n v="52788"/>
    <s v="TA-25-634267"/>
    <s v="FO-25-955369"/>
    <d v="2025-06-18T00:00:00"/>
    <d v="2025-06-20T00:00:00"/>
    <d v="2025-06-18T00:00:00"/>
    <d v="2025-06-20T00:00:00"/>
    <d v="2025-06-20T00:00:00"/>
    <s v="NARIÑO"/>
    <s v="TANGUA"/>
    <s v="BARRIO SAN RAFAEL TANGUA 1"/>
    <n v="79955"/>
    <s v="CB CRECIMIENTO - NUEVO"/>
    <s v="APERTURA"/>
    <s v="REDEBAN"/>
    <s v="UNO A UNO"/>
    <s v="UNO A UNO"/>
    <s v="EJECUTADO"/>
    <s v="18-06 SE REALIZA LLAMADA AL CLIENTE, SE HABLA CON LA SRA HELEN ESTEFANI TIMANA JIMENEZ SE VALIDA DIRECCIÓN OK, CANAL OK, DISPONIBILIDAD TOTAL, LLAMAR EL DÍA LA INSTALACIÓN PARA CONFIRMAR VISITA, AVISO EXTERIOR ALTURA APROX 2 METROS; TOMACORRIENTE CERCANO: SI; TIENE CABINA DE SEGURIDAD: NO - EL MODEM ESTA A 6 MT  20/6/2025 SE REALIZA INSTALACIÓN DE CORRESPONSAL, SE INSTALAN EQUIPOS CON PRUEBAS EXITOSAS, SE CAPACITA Y SE EVALÚA AL CLIENTE, SE INSTALA PUBLICIDAD COMPLETA, CB QUEDA OPERATIVO. USUARIO SOMOS BANCOLOMBIA ACTIVO"/>
    <s v="GUERRERO RAMIREZ OSCAR DARIO"/>
    <s v="SAVZZ139"/>
    <n v="906268"/>
    <s v="N/A"/>
    <n v="1114719"/>
    <s v="N/A"/>
    <s v="40 ROLLOS"/>
    <s v="TIPO II"/>
    <s v="TERRESTRE"/>
    <s v="VISITA_TÉCNICA"/>
    <n v="1"/>
    <n v="0"/>
    <n v="163813.69572160003"/>
    <n v="140395.6348884"/>
    <n v="163813.69572160003"/>
    <m/>
    <m/>
    <m/>
    <m/>
    <m/>
    <m/>
    <m/>
    <m/>
  </r>
  <r>
    <s v="BOGOTA"/>
    <x v="5"/>
    <x v="5"/>
    <n v="25473"/>
    <s v="TA-25-634268"/>
    <s v="FO-25-955371"/>
    <d v="2025-06-18T00:00:00"/>
    <d v="2025-06-20T00:00:00"/>
    <d v="2025-06-18T00:00:00"/>
    <d v="2025-06-20T00:00:00"/>
    <d v="2025-06-20T00:00:00"/>
    <s v="CUNDINAMARCA"/>
    <s v="MOSQUERA"/>
    <s v="BARRIO EL POBLADO MOSQUERA  5"/>
    <n v="79945"/>
    <s v="CB CRECIMIENTO - NUEVO"/>
    <s v="APERTURA"/>
    <s v="REDEBAN"/>
    <s v="UNO A UNO"/>
    <s v="UNO A UNO"/>
    <s v="EJECUTADO"/>
    <s v="18-06 SE REALIZA LLAMADA AL CLIENTE, SE HABLA CON LA SRA NORMA KRISTYNNA MONTEALEGRE QUINTANA SE VALIDA DIRECCIÓN OK, CANAL OK, DISPONIBILIDAD TOTAL, LLAMAR EL DÍA LA INSTALACIÓN PARA CONFIRMAR VISITA, AVISO EXTERIOR ALTURA APROX 2 METROS; TOMACORRIENTE CERCANO: SI; TIENE CABINA DE SEGURIDAD: NO - COMUNICACION POR WPP - EL MODEM ESTA A 8 MT  20/6/2025 SE REALIZA INSTALACIÓN DE CORRESPONSAL, SE INSTALAN EQUIPOS CON PRUEBAS EXITOSAS, SE CAPACITA Y SE EVALÚA AL CLIENTE, SE INSTALA PUBLICIDAD COMPLETA, CB QUEDA OPERATIVO. USUARIO SOMOS BANCOLOMBIA ACTIVO. SE INSTALAN 13 MT DE CABLE UTP"/>
    <s v="VEGA MANRIQUE JONATAN MAURICIO"/>
    <s v="SAVZZ140"/>
    <n v="1235389"/>
    <s v="N/A"/>
    <s v="1238706-243637317561365457309488"/>
    <s v="N/A"/>
    <s v="40 ROLLOS"/>
    <s v="TIPO I"/>
    <s v="TERRESTRE"/>
    <s v="VISITA_TÉCNICA"/>
    <n v="1"/>
    <n v="0"/>
    <n v="75096.394270399993"/>
    <n v="75096.394270399993"/>
    <n v="75096.394270399993"/>
    <m/>
    <m/>
    <m/>
    <m/>
    <m/>
    <m/>
    <m/>
    <m/>
  </r>
  <r>
    <s v="CALI"/>
    <x v="0"/>
    <x v="0"/>
    <n v="76248"/>
    <s v="TA-25-634277"/>
    <s v="FO-25-955374"/>
    <d v="2025-06-18T00:00:00"/>
    <d v="2025-06-20T00:00:00"/>
    <d v="2025-06-18T00:00:00"/>
    <d v="2025-06-19T00:00:00"/>
    <d v="2025-06-19T00:00:00"/>
    <s v="VALLE DEL CAUCA"/>
    <s v="EL CERRITO"/>
    <s v="BARRIO CENTRO EL CERRITO 14"/>
    <n v="79846"/>
    <s v="CB CRECIMIENTO - OTRAS LISTAS"/>
    <s v="APERTURA"/>
    <s v="REDEBAN"/>
    <s v="UNO A UNO"/>
    <s v="UNO A UNO"/>
    <s v="EJECUTADO"/>
    <s v="18-06  SE REALIZA LLAMADA AL CLIENTE, SE HABLA CON EL SR JAVIER MAURICIO PLAZA VARGAS, SE VALIDA DIRECCIÓN OK, CANAL OK, DISPONIBILIDAD TOTAL, LLAMAR EL DÍA LA INSTALACIÓN PARA CONFIRMAR VISITA, AVISO EXTERIOR ALTURA APROX DONDE EL TECNICO LO VEA CONVENIENTE; TOMACORRIENTE CERCANO: SI; TIENE CABINA DE SEGURIDAD: NO  19-06 SE REALIZA INSTALACIÓN DE CORRESPONSAL, SE INSTALAN EQUIPOS CON PRUEBAS EXITOSAS, SE CAPACITA Y SE EVALÚA AL CLIENTE, SE INSTALA PUBLICIDAD COMPLETA, CB QUEDA OPERATIVO. USUARIO SOMOS BANCOLOMBIA ACTIVO"/>
    <s v="SANCHEZ URREGO ROBINSON DAVID"/>
    <s v="F1XZZ899"/>
    <n v="1242428"/>
    <s v="N/A"/>
    <s v="1114594-243647317561365457310509"/>
    <s v="N/A"/>
    <s v="40 ROLLOS"/>
    <s v="TIPO II"/>
    <s v="TERRESTRE"/>
    <s v="VISITA_TÉCNICA"/>
    <n v="1"/>
    <n v="0"/>
    <n v="163813.69572160003"/>
    <n v="140395.6348884"/>
    <n v="163813.69572160003"/>
    <m/>
    <m/>
    <m/>
    <m/>
    <m/>
    <m/>
    <m/>
    <m/>
  </r>
  <r>
    <s v="TUNJA"/>
    <x v="1"/>
    <x v="1"/>
    <n v="15176"/>
    <s v="TA-25-634278"/>
    <s v="FO-25-955376"/>
    <d v="2025-06-18T00:00:00"/>
    <d v="2025-06-20T00:00:00"/>
    <d v="2025-06-18T00:00:00"/>
    <d v="2025-06-19T00:00:00"/>
    <d v="2025-06-19T00:00:00"/>
    <s v="BOYACA"/>
    <s v="CHIQUINQUIRA"/>
    <s v="BARRIO LAS FERIAS CHIQUINQUIRA 1"/>
    <n v="64068"/>
    <s v="DATAFONO ADICIONAL"/>
    <s v="APERTURA"/>
    <s v="REDEBAN"/>
    <s v="UNO A UNO"/>
    <s v="UNO A UNO"/>
    <s v="EJECUTADO"/>
    <s v="17-06 SE REALIZA LLAMADA AL CLIENTE, SE HABLA CON LA SRA SAMUEL ROJAS LOPEZ  SE VALIDA DIRECCIÓN OK, CANAL OK, DISPONIBILIDAD TOTAL, LLAMAR EL DÍA LA INSTALACIÓN PARA CONFIRMAR VISITA - COMUNICACIÓN POR WPP 19/6/2025 SE REALIZA INSTALACIÓN DE DAT ADICIONAL, PRUEBAS EXITOSAS, CB QUEDA OPERATIVO"/>
    <s v="RODRIGUEZ MURCIA YERSON IVAN"/>
    <s v="SAVZZ141"/>
    <n v="762097"/>
    <s v="N/A"/>
    <n v="1095748"/>
    <s v="N/A"/>
    <s v="60 ROLLOS"/>
    <s v="TIPO III"/>
    <s v="TERRESTRE"/>
    <s v="VISITA_TÉCNICA"/>
    <n v="1"/>
    <n v="0"/>
    <n v="275728.78077800001"/>
    <n v="196536.5258152"/>
    <n v="275728.78077800001"/>
    <m/>
    <m/>
    <m/>
    <m/>
    <m/>
    <m/>
    <m/>
    <m/>
  </r>
  <r>
    <s v="NEIVA"/>
    <x v="2"/>
    <x v="2"/>
    <n v="41551"/>
    <s v="TA-25-634279"/>
    <s v="FO-25-955380"/>
    <d v="2025-06-24T00:00:00"/>
    <d v="2025-06-26T00:00:00"/>
    <d v="2025-06-24T00:00:00"/>
    <d v="2025-06-25T00:00:00"/>
    <d v="2025-06-25T00:00:00"/>
    <s v="HUILA"/>
    <s v="PITALITO"/>
    <s v="BARRIO CAMBULOS PITALITO 1"/>
    <n v="80047"/>
    <s v="CB CRECIMIENTO - NUEVO"/>
    <s v="APERTURA"/>
    <s v="REDEBAN"/>
    <s v="UNO A UNO"/>
    <s v="UNO A UNO"/>
    <s v="EJECUTADO"/>
    <s v="21-06 SE REALIZA LLAMADA AL CLIENTE, SE HABLA CON LA SRA DERLY JERALDIN PEÑA VARGAS, SE VALIDA DIRECCIÓN OK, CANAL OK, DISPONIBILIDAD TOTAL, LLAMAR EL DÍA LA INSTALACIÓN PARA CONFIRMAR VISITA, AVISO EXTERIOR ALTURA APROX 3 METROS; TOMACORRIENTE CERCANO: SI; TIENE CABINA DE SEGURIDAD: NO 25/6/2025 SE REALIZA INSTALACIÓN DE CORRESPONSAL, SE INSTALAN EQUIPOS CON PRUEBAS EXITOSAS, SE CAPACITA Y SE EVALÚA AL CLIENTE, SE INSTALA PUBLICIDAD COMPLETA, CB QUEDA OPERATIVO. USUARIO SOMOS BANCOLOMBIA ACTIVO"/>
    <s v="ANDRADE HERNANDEZ JUAN CARLOS"/>
    <s v="SAXZZ449"/>
    <n v="1006338"/>
    <s v="N/A"/>
    <n v="523798"/>
    <s v="N/A"/>
    <s v="40 ROLLOS"/>
    <s v="TIPO III"/>
    <s v="TERRESTRE"/>
    <s v="VISITA_TÉCNICA"/>
    <n v="1"/>
    <n v="0"/>
    <n v="275728.78077800001"/>
    <n v="196536.5258152"/>
    <n v="275728.78077800001"/>
    <m/>
    <m/>
    <m/>
    <m/>
    <m/>
    <m/>
    <m/>
    <m/>
  </r>
  <r>
    <s v="VILLAVICENCIO"/>
    <x v="2"/>
    <x v="2"/>
    <n v="50711"/>
    <s v="TA-25-634280"/>
    <s v="FO-25-955383"/>
    <d v="2025-06-24T00:00:00"/>
    <d v="2025-06-26T00:00:00"/>
    <d v="2025-06-24T00:00:00"/>
    <d v="2025-06-26T00:00:00"/>
    <d v="2025-06-26T00:00:00"/>
    <s v="META"/>
    <s v="VISTAHERMOSA"/>
    <s v="BARRIO SAN JUAN BOSCO VISTAHERMOSA"/>
    <n v="80080"/>
    <s v="CB CRECIMIENTO - NUEVO"/>
    <s v="APERTURA"/>
    <s v="REDEBAN"/>
    <s v="UNO A UNO"/>
    <s v="UNO A UNO"/>
    <s v="EJECUTADO"/>
    <s v="21-06 SE REALIZA LLAMADA AL CLIENTE, SE HABLA CON LA SRA SARA MERCEDES BARAHONA ROJAS, SE VALIDA DIRECCIÓN OK, CANAL OK, DISPONIBILIDAD TOTAL, LLAMAR EL DÍA LA INSTALACIÓN PARA CONFIRMAR VISITA, AVISO EXTERIOR ALTURA APROX 2,50 METROS; TOMACORRIENTE CERCANO: SI; TIENE CABINA DE SEGURIDAD: NO// TOMACORRIENTE A 6 METROS  26/6/2025 SE REALIZA INSTALACIÓN DE CORRESPONSAL, SE INSTALAN EQUIPOS CON PRUEBAS EXITOSAS, SE CAPACITA Y SE EVALÚA AL CLIENTE, SE INSTALA PUBLICIDAD COMPLETA, CB QUEDA OPERATIVO. USUARIO SOMOS BANCOLOMBIA ACTIVO"/>
    <s v="CASTRILLON URREA LONDIER LEANDRO"/>
    <s v="SAXZZ450"/>
    <n v="1230813"/>
    <s v="N/A"/>
    <s v="1060018-241597317561324755897719"/>
    <s v="N/A"/>
    <s v="40 ROLLOS"/>
    <s v="TIPO III"/>
    <s v="TERRESTRE"/>
    <s v="VISITA_TÉCNICA"/>
    <n v="1"/>
    <n v="0"/>
    <n v="275728.78077800001"/>
    <n v="196536.5258152"/>
    <n v="275728.78077800001"/>
    <m/>
    <m/>
    <m/>
    <m/>
    <m/>
    <m/>
    <m/>
    <m/>
  </r>
  <r>
    <s v="BUCARAMANGA"/>
    <x v="1"/>
    <x v="1"/>
    <n v="68500"/>
    <s v="TA-25-634281"/>
    <s v="FO-25-955385"/>
    <d v="2025-06-24T00:00:00"/>
    <d v="2025-06-26T00:00:00"/>
    <d v="2025-06-24T00:00:00"/>
    <d v="2025-06-25T00:00:00"/>
    <d v="2025-06-25T00:00:00"/>
    <s v="SANTANDER"/>
    <s v="OIBA"/>
    <s v="BARRIO POIMA OIBA OIBA"/>
    <n v="80035"/>
    <s v="CB CRECIMIENTO - NUEVO"/>
    <s v="APERTURA"/>
    <s v="REDEBAN"/>
    <s v="UNO A UNO"/>
    <s v="UNO A UNO"/>
    <s v="EJECUTADO"/>
    <s v="21-06 SE REALIZA LLAMADA AL CLIENTE, SE HABLA CON LA SRA SANDRA MILENA PABON SILVA, SE VALIDA DIRECCIÓN OK, CANAL OK, DISPONIBILIDAD TOTAL, LLAMAR EL DÍA LA INSTALACIÓN PARA CONFIRMAR VISITA, AVISO EXTERIOR ALTURA APROX  1,50 METROS; TOMACORRIENTE CERCANO: SI; TIENE CABINA DE SEGURIDAD: NO// TOMACORRIENTE A 6 METROS  25/6/2025 SE REALIZA INSTALACIÓN DE CORRESPONSAL, SE INSTALAN EQUIPOS CON PRUEBAS EXITOSAS, SE CAPACITA Y SE EVALÚA AL CLIENTE, SE INSTALA PUBLICIDAD COMPLETA, CB QUEDA OPERATIVO. USUARIO SOMOS BANCOLOMBIA ACTIVO. SE INSTALAN 10 MT DE CABLE UTP"/>
    <s v="GELVEZ MOGOLLON JOSE ELISEO"/>
    <s v="SAXZZ451"/>
    <n v="1052001"/>
    <s v="N/A"/>
    <n v="1103658"/>
    <s v="N/A"/>
    <s v="40 ROLLOS"/>
    <s v="TIPO III"/>
    <s v="TERRESTRE"/>
    <s v="VISITA_TÉCNICA"/>
    <n v="1"/>
    <n v="0"/>
    <n v="275728.78077800001"/>
    <n v="196536.5258152"/>
    <n v="275728.78077800001"/>
    <m/>
    <m/>
    <m/>
    <m/>
    <m/>
    <m/>
    <m/>
    <m/>
  </r>
  <r>
    <s v="VILLAVICENCIO"/>
    <x v="2"/>
    <x v="2"/>
    <n v="50006"/>
    <s v="TA-25-634283"/>
    <s v="FO-25-955389"/>
    <d v="2025-06-24T00:00:00"/>
    <d v="2025-06-26T00:00:00"/>
    <d v="2025-06-24T00:00:00"/>
    <d v="2025-06-26T00:00:00"/>
    <d v="2025-06-26T00:00:00"/>
    <s v="META"/>
    <s v="ACACIAS"/>
    <s v="BARRIO NUEVA VICTORIA ACACIAS"/>
    <n v="79967"/>
    <s v="CB CRECIMIENTO - NUEVO"/>
    <s v="APERTURA"/>
    <s v="REDEBAN"/>
    <s v="UNO A UNO"/>
    <s v="UNO A UNO"/>
    <s v="EJECUTADO"/>
    <s v="21-06 SE REALIZA LLAMADA AL CLIENTE, SE HABLA CON LA SRA ANGÉLICA MARIA COLMENARES FERNANDEZ, SE VALIDA DIRECCIÓN OK, CANAL OK, DISPONIBILIDAD TOTAL, LLAMAR EL DÍA LA INSTALACIÓN PARA CONFIRMAR VISITA, AVISO EXTERIOR ALTURA APROX   DONDE EL TECNICO LO VEA CONVENIENTE; TOMACORRIENTE CERCANO: SI; TIENE CABINA DE SEGURIDAD:SI 26/6/2025 SE REALIZA INSTALACIÓN DE CORRESPONSAL, SE INSTALAN EQUIPOS CON PRUEBAS EXITOSAS, SE CAPACITA Y SE EVALÚA AL CLIENTE, SE INSTALA PUBLICIDAD COMPLETA, CB QUEDA OPERATIVO. USUARIO SOMOS BANCOLOMBIA ACTIVO"/>
    <s v="CASTRILLON URREA LONDIER LEANDRO"/>
    <s v="SAXZZ452"/>
    <n v="1227945"/>
    <s v="N/A"/>
    <s v="519859-241587317561324755886854"/>
    <s v="N/A"/>
    <s v="40 ROLLOS"/>
    <s v="TIPO II"/>
    <s v="TERRESTRE"/>
    <s v="VISITA_TÉCNICA"/>
    <n v="1"/>
    <n v="0"/>
    <n v="163813.69572160003"/>
    <n v="140395.6348884"/>
    <n v="163813.69572160003"/>
    <m/>
    <m/>
    <m/>
    <m/>
    <m/>
    <m/>
    <m/>
    <m/>
  </r>
  <r>
    <s v="CUCUTA"/>
    <x v="1"/>
    <x v="1"/>
    <n v="54874"/>
    <s v="TA-25-634284"/>
    <s v="FO-25-955393"/>
    <d v="2025-06-24T00:00:00"/>
    <d v="2025-06-26T00:00:00"/>
    <d v="2025-06-24T00:00:00"/>
    <d v="2025-06-26T00:00:00"/>
    <d v="2025-06-26T00:00:00"/>
    <s v="NORTE DE SANTANDER"/>
    <s v="VILLA DEL ROSARIO"/>
    <s v="BARRIO TRAPICHES VILLA  DEL ROSARIO"/>
    <n v="80076"/>
    <s v="CB CRECIMIENTO - NUEVO"/>
    <s v="APERTURA"/>
    <s v="REDEBAN"/>
    <s v="UNO A UNO"/>
    <s v="UNO A UNO"/>
    <s v="EJECUTADO"/>
    <s v="24-06-2025 SE REALIZA LLAMADA AL CLIENTE, SE HABLA CON EL SR JAVIER ANDRES NAVARRO PUENTES  SE VALIDA DIRECCIÓN OK, CANAL OK, DISPONIBILIDAD TOTAL, LLAMAR EL DÍA LA INSTALACIÓN PARA CONFIRMAR VISITA, AVISO EXTERIOR ALTURA APROX 1,70 METROS; TOMACORRIENTE CERCANO: SI; TIENE CABINA DE SEGURIDAD: NO // CONTACTO REALIZADO POR LA APP, HORARIOS DE 7:30 AM A 1:00PM Y DE 3:30 PM A 10:00 PM 26-06 SE REALIZA INSTALACIÓN DE CORRESPONSAL, SE INSTALAN EQUIPOS CON PRUEBAS EXITOSAS, SE CAPACITA Y SE EVALÚA AL CLIENTE, SE INSTALA PUBLICIDAD COMPLETA, CB QUEDA OPERATIVO. USUARIO SOMOS BANCOLOMBIA ACTIVO"/>
    <s v="PACHECO BUITRAGO JAVIER ALONSO"/>
    <s v="SAXZZ453"/>
    <n v="1242552"/>
    <s v="N/A"/>
    <s v="1060078-241577317561324755875521"/>
    <s v="N/A"/>
    <s v="40 ROLLOS"/>
    <s v="TIPO I"/>
    <s v="TERRESTRE"/>
    <s v="VISITA_TÉCNICA"/>
    <n v="1"/>
    <n v="0"/>
    <n v="75096.394270399993"/>
    <n v="75096.394270399993"/>
    <n v="75096.394270399993"/>
    <m/>
    <m/>
    <m/>
    <m/>
    <m/>
    <m/>
    <m/>
    <m/>
  </r>
  <r>
    <s v="CARTAGENA"/>
    <x v="4"/>
    <x v="4"/>
    <n v="13030"/>
    <s v="TA-25-634286"/>
    <s v="FO-25-955396"/>
    <d v="2025-06-24T00:00:00"/>
    <d v="2025-06-26T00:00:00"/>
    <d v="2025-06-24T00:00:00"/>
    <d v="2025-06-25T00:00:00"/>
    <d v="2025-06-25T00:00:00"/>
    <s v="BOLIVAR"/>
    <s v="ALTOS DEL ROSARIO"/>
    <s v="BARRIO CENTRO ALTOS DEL ROSARIO 2"/>
    <n v="79969"/>
    <s v="CB CRECIMIENTO - NUEVO"/>
    <s v="APERTURA"/>
    <s v="REDEBAN"/>
    <s v="UNO A UNO"/>
    <s v="UNO A UNO"/>
    <s v="EJECUTADO"/>
    <s v="21-06 SE REALIZA LLAMADA AL CLIENTE, SE HABLA CON LA SRA ESMERALDA JIMÉNEZ CASARES, SE VALIDA DIRECCIÓN OK, CANAL OK, DISPONIBILIDAD TOTAL, LLAMAR EL DÍA LA INSTALACIÓN PARA CONFIRMAR VISITA, AVISO EXTERIOR ALTURA APROX   DONDE EL TECNICO LO VEA CONVENIENTE; TOMACORRIENTE CERCANO: SI; TIENE CABINA DE SEGURIDAD:SI 25/6/2025 SE REALIZA INSTALACIÓN DE CORRESPONSAL, SE INSTALAN EQUIPOS CON PRUEBAS EXITOSAS, SE CAPACITA Y SE EVALÚA AL CLIENTE, SE INSTALA PUBLICIDAD COMPLETA, CB QUEDA OPERATIVO. USUARIO SOMOS BANCOLOMBIA ACTIVO"/>
    <s v="MONTES DIAZ JOHN FRED"/>
    <s v="SAXZZ455"/>
    <n v="1242512"/>
    <s v="N/A"/>
    <s v="884817-243637317561365457310148"/>
    <s v="N/A"/>
    <s v="40 ROLLOS"/>
    <s v="TIPO IV"/>
    <s v="TERRESTRE"/>
    <s v="VISITA_TÉCNICA"/>
    <n v="1"/>
    <n v="0"/>
    <n v="504832.64687880001"/>
    <n v="196536.5258152"/>
    <n v="504832.64687880001"/>
    <m/>
    <m/>
    <m/>
    <m/>
    <m/>
    <m/>
    <m/>
    <m/>
  </r>
  <r>
    <s v="BUCARAMANGA"/>
    <x v="1"/>
    <x v="1"/>
    <n v="68615"/>
    <s v="TA-25-634287"/>
    <s v="FO-25-955398"/>
    <d v="2025-06-24T00:00:00"/>
    <d v="2025-06-26T00:00:00"/>
    <d v="2025-06-24T00:00:00"/>
    <d v="2025-06-25T00:00:00"/>
    <d v="2025-06-25T00:00:00"/>
    <s v="SANTANDER"/>
    <s v="RIONEGRO"/>
    <s v="BARRIO CENTRO RIONEGRO 3"/>
    <n v="80055"/>
    <s v="CB CRECIMIENTO - NUEVO"/>
    <s v="APERTURA"/>
    <s v="REDEBAN"/>
    <s v="UNO A UNO"/>
    <s v="UNO A UNO"/>
    <s v="EJECUTADO"/>
    <s v="24-06-2025 SE REALIZA LLAMADA AL CLIENTE, SE HABLA CON LA SRA LIZY ANDREA JAIMES OLAVE  SE VALIDA DIRECCIÓN OK, CANAL OK, DISPONIBILIDAD TOTAL, LLAMAR EL DÍA LA INSTALACIÓN PARA CONFIRMAR VISITA, AVISO EXTERIOR ALTURA APROX CLIENTE NO TIENE CONOCIMIENTO DE MEDIDAS; TOMACORRIENTE CERCANO: SI; TIENE CABINA DE SEGURIDAD: SI // CONTACTO REALIZADO POR LA APP // CLIENTE INDICA QUE SI NO CONTESTA POR LLAMADA, S ECOMUNIQUEN POR WHATSAPP QUE ES MAS FIJO 25/6/2025 SE REALIZA INSTALACIÓN DE CORRESPONSAL, SE INSTALAN EQUIPOS CON PRUEBAS EXITOSAS, SE CAPACITA Y SE EVALÚA AL CLIENTE, SE INSTALA PUBLICIDAD COMPLETA, CB QUEDA OPERATIVO. USUARIO SOMOS BANCOLOMBIA ACTIVO. SE INSTALAN 10  MT DE CABLE UTP"/>
    <s v="SANTOS GONZALEZ JOHAN FABIAN"/>
    <s v="SAXZZ458"/>
    <n v="1240742"/>
    <s v="N/A"/>
    <n v="879503"/>
    <s v="N/A"/>
    <s v="40 ROLLOS"/>
    <s v="TIPO II"/>
    <s v="TERRESTRE"/>
    <s v="VISITA_TÉCNICA"/>
    <n v="1"/>
    <n v="0"/>
    <n v="163813.69572160003"/>
    <n v="140395.6348884"/>
    <n v="163813.69572160003"/>
    <m/>
    <m/>
    <m/>
    <m/>
    <m/>
    <m/>
    <m/>
    <m/>
  </r>
  <r>
    <s v="CARTAGENA"/>
    <x v="4"/>
    <x v="4"/>
    <n v="13838"/>
    <s v="TA-25-634288"/>
    <s v="FO-25-955401"/>
    <d v="2025-06-24T00:00:00"/>
    <d v="2025-06-26T00:00:00"/>
    <d v="2025-06-24T00:00:00"/>
    <d v="2025-06-25T00:00:00"/>
    <d v="2025-06-25T00:00:00"/>
    <s v="BOLIVAR"/>
    <s v="TURBANA"/>
    <s v="BARRIO EL ROSARIO TURBANA"/>
    <n v="80069"/>
    <s v="CB CRECIMIENTO - NUEVO"/>
    <s v="APERTURA"/>
    <s v="REDEBAN"/>
    <s v="UNO A UNO"/>
    <s v="UNO A UNO"/>
    <s v="EJECUTADO"/>
    <s v="21-06 SE REALIZA LLAMADA AL CLIENTE, SE HABLA CON EL SR JUAN DIEGO PEREZ PUPO, SE VALIDA DIRECCIÓN OK, CANAL OK, DISPONIBILIDAD TOTAL, LLAMAR EL DÍA LA INSTALACIÓN PARA CONFIRMAR VISITA, AVISO EXTERIOR ALTURA APROX DONDE EL TECNICO LO VEA CONVENIENTE; TOMACORRIENTE CERCANO: SI; TIENE CABINA DE SEGURIDAD:SI//MODEM A 5 METROS 25/6/2025 SE REALIZA INSTALACIÓN DE CORRESPONSAL, SE INSTALAN EQUIPOS CON PRUEBAS EXITOSAS, SE CAPACITA Y SE EVALÚA AL CLIENTE, SE INSTALA PUBLICIDAD COMPLETA, CB QUEDA OPERATIVO. USUARIO SOMOS BANCOLOMBIA ACTIVO"/>
    <s v="CANEDO HERRERA ALEXANDER"/>
    <s v="SAXZZ459"/>
    <n v="1230869"/>
    <s v="N/A"/>
    <s v="885277-243637317561365457310136"/>
    <s v="N/A"/>
    <s v="40 ROLLOS"/>
    <s v="TIPO II"/>
    <s v="TERRESTRE"/>
    <s v="VISITA_TÉCNICA"/>
    <n v="1"/>
    <n v="0"/>
    <n v="163813.69572160003"/>
    <n v="140395.6348884"/>
    <n v="163813.69572160003"/>
    <m/>
    <m/>
    <m/>
    <m/>
    <m/>
    <m/>
    <m/>
    <m/>
  </r>
  <r>
    <s v="CUCUTA"/>
    <x v="1"/>
    <x v="1"/>
    <n v="54261"/>
    <s v="TA-25-634293"/>
    <s v="FO-25-955403"/>
    <d v="2025-06-24T00:00:00"/>
    <d v="2025-06-26T00:00:00"/>
    <d v="2025-06-24T00:00:00"/>
    <d v="2025-06-26T00:00:00"/>
    <d v="2025-06-26T00:00:00"/>
    <s v="NORTE DE SANTANDER"/>
    <s v="EL ZULIA"/>
    <s v="BARRIO PUEBLO NUEVO EL ZULIA 2"/>
    <n v="80011"/>
    <s v="CB CRECIMIENTO - NUEVO"/>
    <s v="APERTURA"/>
    <s v="REDEBAN"/>
    <s v="UNO A UNO"/>
    <s v="UNO A UNO"/>
    <s v="EJECUTADO"/>
    <s v="24-06-2025 SE REALIZA LLAMADA AL CLIENTE, SE HABLA CON LA SRA ANYURI MARNEY PINEDA QUINTANA  SE VALIDA DIRECCIÓN OK, CANAL OK, DISPONIBILIDAD TOTAL, LLAMAR EL DÍA LA INSTALACIÓN PARA CONFIRMAR VISITA, AVISO EXTERIOR ALTURA APROX CLIENTE NO TIENE CONOCIMIENTO DE MEDIDAS; TOMACORRIENTE CERCANO: SI; TIENE CABINA DE SEGURIDAD: NO // CONTACTO REALIZADO POR LA APP 26/6/2025 SE REALIZA INSTALACIÓN DE CORRESPONSAL, SE INSTALAN EQUIPOS CON PRUEBAS EXITOSAS, SE CAPACITA Y SE EVALÚA AL CLIENTE, SE INSTALA PUBLICIDAD COMPLETA, CB QUEDA OPERATIVO. USUARIO SOMOS BANCOLOMBIA ACTIVO"/>
    <s v="DURAN ACOSTA FRANK YONNY"/>
    <s v="SAXZZ460"/>
    <n v="1235252"/>
    <s v="N/A"/>
    <s v="997563-241587317561324755889802"/>
    <s v="N/A"/>
    <s v="40 ROLLOS"/>
    <s v="TIPO II"/>
    <s v="TERRESTRE"/>
    <s v="VISITA_TÉCNICA"/>
    <n v="1"/>
    <n v="0"/>
    <n v="163813.69572160003"/>
    <n v="140395.6348884"/>
    <n v="163813.69572160003"/>
    <m/>
    <m/>
    <m/>
    <m/>
    <m/>
    <m/>
    <m/>
    <m/>
  </r>
  <r>
    <s v="CUCUTA"/>
    <x v="1"/>
    <x v="1"/>
    <n v="54261"/>
    <s v="TA-25-634296"/>
    <s v="FO-25-955406"/>
    <d v="2025-06-24T00:00:00"/>
    <d v="2025-06-26T00:00:00"/>
    <d v="2025-06-24T00:00:00"/>
    <d v="2025-06-26T00:00:00"/>
    <d v="2025-06-26T00:00:00"/>
    <s v="NORTE DE SANTANDER"/>
    <s v="EL ZULIA"/>
    <s v="BARRIO FRANCISCO DE PAULA EL ZULIA 1"/>
    <n v="80012"/>
    <s v="CB CRECIMIENTO - NUEVO"/>
    <s v="APERTURA"/>
    <s v="REDEBAN"/>
    <s v="UNO A UNO"/>
    <s v="UNO A UNO"/>
    <s v="EJECUTADO"/>
    <s v="24-06-2025 SE REALIZA LLAMADA AL CLIENTE, SE HABLA CON LA ESPOSA DEL SR WILLIAM JHOVANY MONCADA RIVERO  SE VALIDA DIRECCIÓN OK, CANAL OK, DISPONIBILIDAD TOTAL, LLAMAR EL DÍA LA INSTALACIÓN PARA CONFIRMAR VISITA, AVISO EXTERIOR ALTURA APROX 1,80 METROS; TOMACORRIENTE CERCANO: SI; TIENE CABINA DE SEGURIDAD: NO // CONTACTO REALIZADO POR LA APP 26/6/2025 SE REALIZA INSTALACIÓN DE CORRESPONSAL, SE INSTALAN EQUIPOS CON PRUEBAS EXITOSAS, SE CAPACITA Y SE EVALÚA AL CLIENTE, SE INSTALA PUBLICIDAD COMPLETA, CB QUEDA OPERATIVO. USUARIO SOMOS BANCOLOMBIA ACTIVO"/>
    <s v="DURAN ACOSTA FRANK YONNY"/>
    <s v="SAXZZ461"/>
    <n v="1242559"/>
    <s v="N/A"/>
    <s v="1114890-241577317561324755875496"/>
    <s v="N/A"/>
    <s v="40 ROLLOS"/>
    <s v="TIPO II"/>
    <s v="TERRESTRE"/>
    <s v="VISITA_TÉCNICA"/>
    <n v="1"/>
    <n v="0"/>
    <n v="163813.69572160003"/>
    <n v="140395.6348884"/>
    <n v="163813.69572160003"/>
    <m/>
    <m/>
    <m/>
    <m/>
    <m/>
    <m/>
    <m/>
    <m/>
  </r>
  <r>
    <s v="IBAGUE"/>
    <x v="2"/>
    <x v="2"/>
    <n v="73001"/>
    <s v="TA-25-634297"/>
    <s v="FO-25-955409"/>
    <d v="2025-06-24T00:00:00"/>
    <d v="2025-06-26T00:00:00"/>
    <d v="2025-06-24T00:00:00"/>
    <d v="2025-06-25T00:00:00"/>
    <d v="2025-06-25T00:00:00"/>
    <s v="TOLIMA"/>
    <s v="IBAGUE"/>
    <s v="BARRIO LA MARTINICA IBAGUE"/>
    <n v="80023"/>
    <s v="CB CRECIMIENTO - NUEVO"/>
    <s v="APERTURA"/>
    <s v="REDEBAN"/>
    <s v="UNO A UNO"/>
    <s v="UNO A UNO"/>
    <s v="EJECUTADO"/>
    <s v="24-06-2025 SE REALIZA LLAMADA AL CLIENTE, SE HABLA CON LA SRA PATRICIA HERRERA GONZALEZ  SE VALIDA DIRECCIÓN OK, CANAL OK, DISPONIBILIDAD TOTAL, LLAMAR EL DÍA LA INSTALACIÓN PARA CONFIRMAR VISITA, AVISO EXTERIOR ALTURA APROX 2,20 METROS; TOMACORRIENTE CERCANO: SI; TIENE CABINA DE SEGURIDAD: SI // CONTACTO REALIZADO POR LA APP 25/6/2025 SE REALIZA INSTALACIÓN DE CORRESPONSAL, SE INSTALAN EQUIPOS CON PRUEBAS EXITOSAS, SE CAPACITA Y SE EVALÚA AL CLIENTE, SE INSTALA PUBLICIDAD COMPLETA, CB QUEDA OPERATIVO. USUARIO SOMOS BANCOLOMBIA ACTIVO"/>
    <s v="BARRAGAN TAFUR EDWIN ESTEBAN"/>
    <s v="SAXZZ462"/>
    <n v="1037064"/>
    <s v="N/A"/>
    <n v="877448"/>
    <s v="N/A"/>
    <s v="40 ROLLOS"/>
    <s v="TIPO I"/>
    <s v="TERRESTRE"/>
    <s v="VISITA_TÉCNICA"/>
    <n v="1"/>
    <n v="0"/>
    <n v="75096.394270399993"/>
    <n v="75096.394270399993"/>
    <n v="75096.394270399993"/>
    <m/>
    <m/>
    <m/>
    <m/>
    <m/>
    <m/>
    <m/>
    <m/>
  </r>
  <r>
    <s v="BARRANQUILLA"/>
    <x v="4"/>
    <x v="4"/>
    <n v="8001"/>
    <s v="TA-25-634298"/>
    <s v="FO-25-955412"/>
    <d v="2025-06-24T00:00:00"/>
    <d v="2025-06-26T00:00:00"/>
    <d v="2025-06-24T00:00:00"/>
    <d v="2025-06-25T00:00:00"/>
    <d v="2025-06-25T00:00:00"/>
    <s v="ATLANTICO"/>
    <s v="BARRANQUILLA"/>
    <s v="BARRIO CARIBE VERDE BARRANQUILLA 15"/>
    <n v="79975"/>
    <s v="CB CRECIMIENTO - NUEVO"/>
    <s v="APERTURA"/>
    <s v="REDEBAN"/>
    <s v="UNO A UNO"/>
    <s v="UNO A UNO"/>
    <s v="EJECUTADO"/>
    <s v="21-06 SE REALIZA LLAMADA AL CLIENTE, SE HABLA CON LA SRA LUZ KARINA MORALES VANEGAS, SE VALIDA DIRECCIÓN OK, CANAL OK, DISPONIBILIDAD TOTAL, LLAMAR EL DÍA LA INSTALACIÓN PARA CONFIRMAR VISITA, AVISO EXTERIOR ALTURA APROX   DONDE EL TECNICO LO VEA CONVENIENTE; TOMACORRIENTE CERCANO: SI; TIENE CABINA DE SEGURIDAD:NO 25/6/2025 SE REALIZA INSTALACIÓN DE CORRESPONSAL, SE INSTALAN EQUIPOS CON PRUEBAS EXITOSAS, SE CAPACITA Y SE EVALÚA AL CLIENTE, SE INSTALA PUBLICIDAD COMPLETA, CB QUEDA OPERATIVO. USUARIO SOMOS BANCOLOMBIA ACTIVO"/>
    <s v="DE AVILA SIADES ALBERTO ENRIQUE"/>
    <s v="SAXZZ463"/>
    <n v="991115"/>
    <s v="N/A"/>
    <n v="770614"/>
    <s v="N/A"/>
    <s v="40 ROLLOS"/>
    <s v="TIPO I"/>
    <s v="TERRESTRE"/>
    <s v="VISITA_TÉCNICA"/>
    <n v="1"/>
    <n v="0"/>
    <n v="75096.394270399993"/>
    <n v="75096.394270399993"/>
    <n v="75096.394270399993"/>
    <m/>
    <m/>
    <m/>
    <m/>
    <m/>
    <m/>
    <m/>
    <m/>
  </r>
  <r>
    <s v="CARTAGENA"/>
    <x v="4"/>
    <x v="4"/>
    <n v="13001"/>
    <s v="TA-25-634300"/>
    <s v="FO-25-955415"/>
    <d v="2025-06-24T00:00:00"/>
    <d v="2025-06-26T00:00:00"/>
    <d v="2025-06-24T00:00:00"/>
    <d v="2025-06-25T00:00:00"/>
    <d v="2025-06-25T00:00:00"/>
    <s v="BOLIVAR"/>
    <s v="CARTAGENA"/>
    <s v="BARRIO SAN JOSE DE LOS CAMPANOS  CARTAGENA DE INDAS"/>
    <n v="79999"/>
    <s v="CB CRECIMIENTO - NUEVO"/>
    <s v="APERTURA"/>
    <s v="REDEBAN"/>
    <s v="UNO A UNO"/>
    <s v="UNO A UNO"/>
    <s v="EJECUTADO"/>
    <s v="21-06 SE REALIZA LLAMADA AL CLIENTE, SE HABLA CON EL SR FRANK JOSE SÁNCHEZ CASTELLAR, SE VALIDA DIRECCIÓN OK, CANAL OK, DISPONIBILIDAD TOTAL, LLAMAR EL DÍA LA INSTALACIÓN PARA CONFIRMAR VISITA, AVISO EXTERIOR ALTURA APROX DONDE EL TECNICO LO VEA CONVENIENTE; TOMACORRIENTE CERCANO: SI; TIENE CABINA DE SEGURIDAD:SI 25/6/2025 SE REALIZA INSTALACIÓN DE CORRESPONSAL, SE INSTALAN EQUIPOS CON PRUEBAS EXITOSAS, SE CAPACITA Y SE EVALÚA AL CLIENTE, SE INSTALA PUBLICIDAD COMPLETA, CB QUEDA OPERATIVO. USUARIO SOMOS BANCOLOMBIA ACTIVO"/>
    <s v="MARTINEZ SALGUEDO ANDRES AUGUSTO"/>
    <s v="SAXZZ464"/>
    <n v="1230874"/>
    <s v="N/A"/>
    <s v="1239633-243637317561365457309725"/>
    <s v="N/A"/>
    <s v="40 ROLLOS"/>
    <s v="TIPO I"/>
    <s v="TERRESTRE"/>
    <s v="VISITA_TÉCNICA"/>
    <n v="1"/>
    <n v="0"/>
    <n v="75096.394270399993"/>
    <n v="75096.394270399993"/>
    <n v="75096.394270399993"/>
    <m/>
    <m/>
    <m/>
    <m/>
    <m/>
    <m/>
    <m/>
    <m/>
  </r>
  <r>
    <s v="NEIVA"/>
    <x v="2"/>
    <x v="2"/>
    <n v="18001"/>
    <s v="TA-25-634302"/>
    <s v="FO-25-955417"/>
    <d v="2025-06-24T00:00:00"/>
    <d v="2025-06-26T00:00:00"/>
    <d v="2025-06-24T00:00:00"/>
    <d v="2025-06-25T00:00:00"/>
    <d v="2025-06-25T00:00:00"/>
    <s v="CAQUETA"/>
    <s v="FLORENCIA"/>
    <s v="BARRIO CONSOLATA FLORENCIA  6"/>
    <n v="80015"/>
    <s v="CB CRECIMIENTO - NUEVO"/>
    <s v="APERTURA"/>
    <s v="REDEBAN"/>
    <s v="UNO A UNO"/>
    <s v="UNO A UNO"/>
    <s v="EJECUTADO"/>
    <s v="24-06-2025 SE REALIZA LLAMADA AL CLIENTE, SE HABLA CON EL SR DANIEL HURTATIS HERNANDEZ  SE VALIDA DIRECCIÓN OK, CANAL OK, DISPONIBILIDAD TOTAL, LLAMAR EL DÍA LA INSTALACIÓN PARA CONFIRMAR VISITA, AVISO EXTERIOR ALTURA APROX 3 METROS MAX; TOMACORRIENTE CERCANO: SI; TIENE CABINA DE SEGURIDAD: NO // CONTACTO REALIZADO POR WHATSAPP 25/6/2025 SE REALIZA INSTALACIÓN DE CORRESPONSAL, SE INSTALAN EQUIPOS CON PRUEBAS EXITOSAS, SE CAPACITA Y SE EVALÚA AL CLIENTE, SE INSTALA PUBLICIDAD COMPLETA, CB QUEDA OPERATIVO. USUARIO SOMOS BANCOLOMBIA ACTIVO"/>
    <s v="BERMUDEZ SANCHEZ JOSE NEYBER"/>
    <s v="SAXZZ465"/>
    <n v="878823"/>
    <s v="N/A"/>
    <n v="1144404"/>
    <s v="N/A"/>
    <s v="40 ROLLOS"/>
    <s v="TIPO IV"/>
    <s v="TERRESTRE"/>
    <s v="VISITA_TÉCNICA"/>
    <n v="1"/>
    <n v="0"/>
    <n v="504832.64687880001"/>
    <n v="196536.5258152"/>
    <n v="504832.64687880001"/>
    <m/>
    <m/>
    <m/>
    <m/>
    <m/>
    <m/>
    <m/>
    <m/>
  </r>
  <r>
    <s v="TUNJA"/>
    <x v="1"/>
    <x v="1"/>
    <n v="15001"/>
    <s v="TA-25-634303"/>
    <s v="FO-25-955420"/>
    <d v="2025-06-24T00:00:00"/>
    <d v="2025-06-26T00:00:00"/>
    <d v="2025-06-24T00:00:00"/>
    <d v="2025-06-25T00:00:00"/>
    <d v="2025-06-25T00:00:00"/>
    <s v="BOYACA"/>
    <s v="TUNJA"/>
    <s v="BARRIO TUNJUELITO TUNJA 1"/>
    <n v="80068"/>
    <s v="CB CRECIMIENTO - NUEVO"/>
    <s v="APERTURA"/>
    <s v="REDEBAN"/>
    <s v="UNO A UNO"/>
    <s v="UNO A UNO"/>
    <s v="EJECUTADO"/>
    <s v="24-06-2025 SE REALIZA LLAMADA AL CLIENTE, SE HABLA CON LA SRA DIANA ESPERANZA GONZÁLEZ IBAÑEZ  SE VALIDA DIRECCIÓN OK, CANAL OK, DISPONIBILIDAD TOTAL, LLAMAR EL DÍA LA INSTALACIÓN PARA CONFIRMAR VISITA, AVISO EXTERIOR ALTURA APROX 1,80 METROS; TOMACORRIENTE CERCANO: SI; TIENE CABINA DE SEGURIDAD: NO // CONTACTO REALIZADO POR LA APP 25/6/2025 SE REALIZA INSTALACIÓN DE CORRESPONSAL, SE INSTALAN EQUIPOS CON PRUEBAS EXITOSAS, SE CAPACITA Y SE EVALÚA AL CLIENTE, SE INSTALA PUBLICIDAD COMPLETA, CB QUEDA OPERATIVO. USUARIO SOMOS BANCOLOMBIA ACTIVO. SE INSTALAN 6 MT DE CABLE UTP"/>
    <s v="SOLER HOYOS CRISTIAN LEONARDO"/>
    <s v="SAXZZ466"/>
    <n v="1242413"/>
    <n v="274888"/>
    <s v="903638-243637317561365457310152"/>
    <s v="N/A"/>
    <s v="40 ROLLOS"/>
    <s v="TIPO I"/>
    <s v="TERRESTRE"/>
    <s v="VISITA_TÉCNICA"/>
    <n v="1"/>
    <n v="0"/>
    <n v="75096.394270399993"/>
    <n v="75096.394270399993"/>
    <n v="75096.394270399993"/>
    <m/>
    <m/>
    <m/>
    <m/>
    <m/>
    <m/>
    <m/>
    <m/>
  </r>
  <r>
    <s v="BUCARAMANGA"/>
    <x v="1"/>
    <x v="1"/>
    <n v="68001"/>
    <s v="TA-25-634305"/>
    <s v="FO-25-955426"/>
    <d v="2025-06-24T00:00:00"/>
    <d v="2025-06-26T00:00:00"/>
    <d v="2025-06-24T00:00:00"/>
    <d v="2025-06-25T00:00:00"/>
    <d v="2025-06-25T00:00:00"/>
    <s v="SANTANDER"/>
    <s v="BUCARAMANGA"/>
    <s v="BARRIO DANGOND BUCARAMANGA"/>
    <n v="79986"/>
    <s v="CB CRECIMIENTO - NUEVO"/>
    <s v="APERTURA"/>
    <s v="REDEBAN"/>
    <s v="UNO A UNO"/>
    <s v="UNO A UNO"/>
    <s v="EJECUTADO"/>
    <s v="24-06-2025 SE REALIZA LLAMADA AL CLIENTE, SE HABLA CON LA SRA KAREN MELISSA RODRÍGUEZ ROJAS  SE VALIDA DIRECCIÓN OK, CANAL OK, DISPONIBILIDAD TOTAL, LLAMAR EL DÍA LA INSTALACIÓN PARA CONFIRMAR VISITA, AVISO EXTERIOR ALTURA APROX 2 METROS; TOMACORRIENTE CERCANO: SI; TIENE CABINA DE SEGURIDAD: SI // CONTACTO REALIZADO POR LA APP 25/6/2025 SE REALIZA INSTALACIÓN DE CORRESPONSAL, SE INSTALAN EQUIPOS CON PRUEBAS EXITOSAS, SE CAPACITA Y SE EVALÚA AL CLIENTE, SE INSTALA PUBLICIDAD COMPLETA, CB QUEDA OPERATIVO. USUARIO SOMOS BANCOLOMBIA ACTIVO"/>
    <s v="GONZALEZ ESTUPIÑAN YEISON WALTER ANTONIO"/>
    <s v="SAXZZ467"/>
    <n v="1235326"/>
    <n v="768647"/>
    <s v="885069-241587317561324755887255"/>
    <s v="N/A"/>
    <s v="40 ROLLOS"/>
    <s v="TIPO I"/>
    <s v="TERRESTRE"/>
    <s v="VISITA_TÉCNICA"/>
    <n v="1"/>
    <n v="0"/>
    <n v="75096.394270399993"/>
    <n v="75096.394270399993"/>
    <n v="75096.394270399993"/>
    <m/>
    <m/>
    <m/>
    <m/>
    <m/>
    <m/>
    <m/>
    <m/>
  </r>
  <r>
    <s v="VALLEDUPAR"/>
    <x v="4"/>
    <x v="4"/>
    <n v="13074"/>
    <s v="TA-25-634306"/>
    <s v="FO-25-955430"/>
    <d v="2025-06-24T00:00:00"/>
    <d v="2025-06-26T00:00:00"/>
    <d v="2025-06-24T00:00:00"/>
    <d v="2025-06-25T00:00:00"/>
    <d v="2025-06-25T00:00:00"/>
    <s v="BOLIVAR"/>
    <s v="BARRANCO DE LOBA"/>
    <s v="BARRIO CL DE JESUS BARRANCO DE LOBA"/>
    <n v="79974"/>
    <s v="CB CRECIMIENTO - NUEVO"/>
    <s v="APERTURA"/>
    <s v="REDEBAN"/>
    <s v="UNO A UNO"/>
    <s v="UNO A UNO"/>
    <s v="EJECUTADO"/>
    <s v="21-06 SE REALIZA LLAMADA AL CLIENTE, SE HABLA CON EL SR RAFAEL EDUARDO ARMESTO ALVARADO, SE VALIDA DIRECCIÓN OK, CANAL OK, DISPONIBILIDAD TOTAL, LLAMAR EL DÍA LA INSTALACIÓN PARA CONFIRMAR VISITA, AVISO EXTERIOR ALTURA APROX DONDE EL TECNICO LO VEA CONVENIENTE; TOMACORRIENTE CERCANO: SI; TIENE CABINA DE SEGURIDAD:SI //LLAMAR AL 3126000818 25/6/2025 SE REALIZA INSTALACIÓN DE CORRESPONSAL, SE INSTALAN EQUIPOS CON PRUEBAS EXITOSAS, SE CAPACITA Y SE EVALÚA AL CLIENTE, SE INSTALA PUBLICIDAD COMPLETA, CB QUEDA OPERATIVO. USUARIO SOMOS BANCOLOMBIA ACTIVO"/>
    <s v="MONTES DIAZ JOHN FRED"/>
    <s v="SAXZZ469"/>
    <n v="1242535"/>
    <s v="N/A"/>
    <s v="905528-243637317561365457310132"/>
    <s v="N/A"/>
    <s v="40 ROLLOS"/>
    <s v="TIPO IV"/>
    <s v="TERRESTRE"/>
    <s v="VISITA_TÉCNICA"/>
    <n v="1"/>
    <n v="0"/>
    <n v="504832.64687880001"/>
    <n v="196536.5258152"/>
    <n v="504832.64687880001"/>
    <m/>
    <m/>
    <m/>
    <m/>
    <m/>
    <m/>
    <m/>
    <m/>
  </r>
  <r>
    <s v="BOGOTA"/>
    <x v="5"/>
    <x v="5"/>
    <n v="11001"/>
    <s v="TA-25-634307"/>
    <s v="FO-25-955433"/>
    <d v="2025-06-24T00:00:00"/>
    <d v="2025-06-26T00:00:00"/>
    <d v="2025-06-24T00:00:00"/>
    <d v="2025-06-25T00:00:00"/>
    <d v="2025-06-25T00:00:00"/>
    <s v="CUNDINAMARCA"/>
    <s v="BOGOTA"/>
    <s v="BARRIO BOSA CENTRO BOGOTA  6"/>
    <n v="79983"/>
    <s v="CB CRECIMIENTO - NUEVO"/>
    <s v="APERTURA"/>
    <s v="REDEBAN"/>
    <s v="UNO A UNO"/>
    <s v="UNO A UNO"/>
    <s v="EJECUTADO"/>
    <s v="21-06 SE REALIZA LLAMADA AL CLIENTE, SE HABLA CON LA SRA ANA GLADIS GONZALEZ CARDOZO, SE VALIDA DIRECCIÓN OK, CANAL OK, DISPONIBILIDAD TOTAL, LLAMAR EL DÍA LA INSTALACIÓN PARA CONFIRMAR VISITA, AVISO EXTERIOR ALTURA APROX 2,50 METROS ; TOMACORRIENTE CERCANO:SI; TIENE CABINA DE SEGURIDAD:SI//  MODEM 20 METROS DISTANCIA 25/6/2025 SE REALIZA INSTALACIÓN DE CORRESPONSAL, SE INSTALAN EQUIPOS CON PRUEBAS EXITOSAS, SE CAPACITA Y SE EVALÚA AL CLIENTE, SE INSTALA PUBLICIDAD COMPLETA, CB QUEDA OPERATIVO. USUARIO SOMOS BANCOLOMBIA ACTIVO"/>
    <s v="GALEANO SORIANO JUAN DAVID"/>
    <s v="SAXZZ472"/>
    <n v="948186"/>
    <s v="N/A"/>
    <n v="528383"/>
    <s v="N/A"/>
    <s v="40 ROLLOS"/>
    <s v="TIPO I"/>
    <s v="TERRESTRE"/>
    <s v="VISITA_TÉCNICA"/>
    <n v="1"/>
    <n v="0"/>
    <n v="75096.394270399993"/>
    <n v="75096.394270399993"/>
    <n v="75096.394270399993"/>
    <m/>
    <m/>
    <m/>
    <m/>
    <m/>
    <m/>
    <m/>
    <m/>
  </r>
  <r>
    <s v="MEDELLIN"/>
    <x v="3"/>
    <x v="3"/>
    <n v="5001"/>
    <s v="TA-25-634308"/>
    <s v="FO-25-955436"/>
    <d v="2025-06-24T00:00:00"/>
    <d v="2025-06-26T00:00:00"/>
    <d v="2025-06-24T00:00:00"/>
    <d v="2025-06-25T00:00:00"/>
    <d v="2025-06-25T00:00:00"/>
    <s v="ANTIOQUIA"/>
    <s v="MEDELLIN"/>
    <s v="BARRIO VILLA HEERMOSA MEDELLIN"/>
    <n v="80085"/>
    <s v="CB CRECIMIENTO - NUEVO"/>
    <s v="APERTURA"/>
    <s v="REDEBAN"/>
    <s v="UNO A UNO"/>
    <s v="UNO A UNO"/>
    <s v="EJECUTADO"/>
    <s v="21-06 SE REALIZA LLAMADA AL CLIENTE, SE HABLA CON EL HIJO DE  LA SRA MARIA TERESA SARMIENTO REGINO, SE VALIDA DIRECCIÓN OK, CANAL OK, DISPONIBILIDAD TOTAL, LLAMAR EL DÍA LA INSTALACIÓN PARA CONFIRMAR VISITA, AVISO EXTERIOR ALTURA APROX 2 METROS ; TOMACORRIENTE CERCANO:SI; TIENE CABINA DE SEGURIDAD:SI 25/6/2025 SE REALIZA INSTALACIÓN DE CORRESPONSAL, SE INSTALAN EQUIPOS CON PRUEBAS EXITOSAS, SE CAPACITA Y SE EVALÚA AL CLIENTE, SE INSTALA PUBLICIDAD COMPLETA, CB QUEDA OPERATIVO. USUARIO SOMOS BANCOLOMBIA ACTIVO"/>
    <s v="PAREJA ECHAVARRIA JHON DAVID"/>
    <s v="SAXZZ473"/>
    <n v="768642"/>
    <s v="N/A"/>
    <n v="1238684"/>
    <s v="N/A"/>
    <s v="40 ROLLOS"/>
    <s v="TIPO I"/>
    <s v="TERRESTRE"/>
    <s v="VISITA_TÉCNICA"/>
    <n v="1"/>
    <n v="0"/>
    <n v="75096.394270399993"/>
    <n v="75096.394270399993"/>
    <n v="75096.394270399993"/>
    <m/>
    <m/>
    <m/>
    <m/>
    <m/>
    <m/>
    <m/>
    <m/>
  </r>
  <r>
    <s v="CALI"/>
    <x v="0"/>
    <x v="0"/>
    <n v="19001"/>
    <s v="TA-25-634310"/>
    <s v="FO-25-955439"/>
    <d v="2025-06-24T00:00:00"/>
    <d v="2025-06-26T00:00:00"/>
    <d v="2025-06-24T00:00:00"/>
    <d v="2025-06-25T00:00:00"/>
    <d v="2025-06-25T00:00:00"/>
    <s v="CAUCA"/>
    <s v="POPAYAN"/>
    <s v="BARRIO VEREDA ANTOMORENO POPAYAN"/>
    <n v="80049"/>
    <s v="CB CRECIMIENTO - NUEVO"/>
    <s v="APERTURA"/>
    <s v="REDEBAN"/>
    <s v="UNO A UNO"/>
    <s v="UNO A UNO"/>
    <s v="EJECUTADO"/>
    <s v="24-06-2025 SE REALIZA LLAMADA AL CLIENTE, SE HABLA CON LA SRA MARIA TERESA FERNANDEZ LEDESMA  SE VALIDA DIRECCIÓN OK, CANAL OK, DISPONIBILIDAD TOTAL, LLAMAR EL DÍA LA INSTALACIÓN PARA CONFIRMAR VISITA, AVISO EXTERIOR ALTURA APROX 2 METROS; TOMACORRIENTE CERCANO: SI; TIENE CABINA DE SEGURIDAD: SI // CONTACTO REALIZADO POR WHATSAPP 25/6/2025 SE REALIZA INSTALACIÓN DE CORRESPONSAL, SE INSTALAN EQUIPOS CON PRUEBAS EXITOSAS, SE CAPACITA Y SE EVALÚA AL CLIENTE, SE INSTALA PUBLICIDAD COMPLETA, CB QUEDA OPERATIVO. USUARIO SOMOS BANCOLOMBIA ACTIVO"/>
    <s v="GIMBUEL LASSO LUIS GERMAN"/>
    <s v="SAXZZ474"/>
    <n v="1173364"/>
    <s v="N/A"/>
    <n v="522171"/>
    <s v="N/A"/>
    <s v="40 ROLLOS"/>
    <s v="TIPO III"/>
    <s v="TERRESTRE"/>
    <s v="VISITA_TÉCNICA"/>
    <n v="1"/>
    <n v="0"/>
    <n v="275728.78077800001"/>
    <n v="196536.5258152"/>
    <n v="275728.78077800001"/>
    <m/>
    <m/>
    <m/>
    <m/>
    <m/>
    <m/>
    <m/>
    <m/>
  </r>
  <r>
    <s v="MEDELLIN"/>
    <x v="3"/>
    <x v="3"/>
    <n v="5001"/>
    <s v="TA-25-634311"/>
    <s v="FO-25-955442"/>
    <d v="2025-06-24T00:00:00"/>
    <d v="2025-06-26T00:00:00"/>
    <d v="2025-06-24T00:00:00"/>
    <d v="2025-06-25T00:00:00"/>
    <d v="2025-06-25T00:00:00"/>
    <s v="ANTIOQUIA"/>
    <s v="MEDELLIN"/>
    <s v="BARRIO MANRIQUE MEDELLIN 28"/>
    <n v="80086"/>
    <s v="CB CRECIMIENTO - NUEVO"/>
    <s v="APERTURA"/>
    <s v="REDEBAN"/>
    <s v="UNO A UNO"/>
    <s v="UNO A UNO"/>
    <s v="EJECUTADO"/>
    <s v="21-06 SE REALIZA LLAMADA AL CLIENTE, SE HABLA CON LA SRA LAURA JOHANA ATEHORTUA CORREA, SE VALIDA DIRECCIÓN OK, CANAL OK, DISPONIBILIDAD TOTAL, LLAMAR EL DÍA LA INSTALACIÓN PARA CONFIRMAR VISITA, AVISO EXTERIOR ALTURA APROX  DONDE EL TECNICO LO VEA CONVENIENTE; TOMACORRIENTE CERCANO:SI; TIENE CABINA DE SEGURIDAD:SI// LLAMAR AL 3006243278 25/6/2025 SE REALIZA INSTALACIÓN DE CORRESPONSAL, SE INSTALAN EQUIPOS CON PRUEBAS EXITOSAS, SE CAPACITA Y SE EVALÚA AL CLIENTE, SE INSTALA PUBLICIDAD COMPLETA, CB QUEDA OPERATIVO. USUARIO SOMOS BANCOLOMBIA ACTIVO"/>
    <s v="ZAPATA LOPEZ EDWARD ASDRUBAL"/>
    <s v="SAXZZ475"/>
    <n v="1088301"/>
    <s v="N/A"/>
    <n v="1238920"/>
    <s v="N/A"/>
    <s v="40 ROLLOS"/>
    <s v="TIPO I"/>
    <s v="TERRESTRE"/>
    <s v="VISITA_TÉCNICA"/>
    <n v="1"/>
    <n v="0"/>
    <n v="75096.394270399993"/>
    <n v="75096.394270399993"/>
    <n v="75096.394270399993"/>
    <m/>
    <m/>
    <m/>
    <m/>
    <m/>
    <m/>
    <m/>
    <m/>
  </r>
  <r>
    <s v="MEDELLIN"/>
    <x v="3"/>
    <x v="3"/>
    <n v="5001"/>
    <s v="TA-25-634312"/>
    <s v="FO-25-955444"/>
    <d v="2025-06-24T00:00:00"/>
    <d v="2025-06-26T00:00:00"/>
    <d v="2025-06-24T00:00:00"/>
    <d v="2025-06-25T00:00:00"/>
    <d v="2025-06-25T00:00:00"/>
    <s v="ANTIOQUIA"/>
    <s v="MEDELLIN"/>
    <s v="BARRIO CHAGUALO MEDELLIN 3"/>
    <n v="80088"/>
    <s v="CB CRECIMIENTO - NUEVO"/>
    <s v="APERTURA"/>
    <s v="REDEBAN"/>
    <s v="UNO A UNO"/>
    <s v="UNO A UNO"/>
    <s v="EJECUTADO"/>
    <s v="21-06 SE REALIZA LLAMADA AL CLIENTE, SE HABLA CON LA SRA SIOMARA JARAMILLO JAIMES, SE VALIDA DIRECCIÓN OK, CANAL OK, DISPONIBILIDAD TOTAL, LLAMAR EL DÍA LA INSTALACIÓN PARA CONFIRMAR VISITA, AVISO EXTERIOR ALTURA APROX  DONDE EL TECNICO LO VEA CONVENIENTE; TOMACORRIENTE CERCANO:SI; TIENE CABINA DE SEGURIDAD:SI 25/6/2025 SE REALIZA INSTALACIÓN DE CORRESPONSAL, SE INSTALAN EQUIPOS CON PRUEBAS EXITOSAS, SE CAPACITA Y SE EVALÚA AL CLIENTE, SE INSTALA PUBLICIDAD COMPLETA, CB QUEDA OPERATIVO. USUARIO SOMOS BANCOLOMBIA ACTIVO"/>
    <s v="ZAPATA LOPEZ EDWARD ASDRUBAL"/>
    <s v="SAXZZ476"/>
    <n v="1106223"/>
    <s v="N/A"/>
    <n v="1238692"/>
    <s v="N/A"/>
    <s v="40 ROLLOS"/>
    <s v="TIPO I"/>
    <s v="TERRESTRE"/>
    <s v="VISITA_TÉCNICA"/>
    <n v="1"/>
    <n v="0"/>
    <n v="75096.394270399993"/>
    <n v="75096.394270399993"/>
    <n v="75096.394270399993"/>
    <m/>
    <m/>
    <m/>
    <m/>
    <m/>
    <m/>
    <m/>
    <m/>
  </r>
  <r>
    <s v="NEIVA"/>
    <x v="2"/>
    <x v="2"/>
    <n v="41668"/>
    <s v="TA-25-634313"/>
    <s v="FO-25-955446"/>
    <d v="2025-06-24T00:00:00"/>
    <d v="2025-06-26T00:00:00"/>
    <d v="2025-06-24T00:00:00"/>
    <d v="2025-06-26T00:00:00"/>
    <d v="2025-06-26T00:00:00"/>
    <s v="HUILA"/>
    <s v="SAN AGUSTIN"/>
    <s v="BARRIO SAN JOSE SAN AGUSTIN"/>
    <n v="80056"/>
    <s v="CB CRECIMIENTO - NUEVO"/>
    <s v="APERTURA"/>
    <s v="REDEBAN"/>
    <s v="UNO A UNO"/>
    <s v="UNO A UNO"/>
    <s v="EJECUTADO"/>
    <s v="24-06-2025 SE REALIZA LLAMADA AL CLIENTE, SE HABLA CON LA SRA LORENA MUÑOZ MUÑOZ  SE VALIDA DIRECCIÓN OK, CANAL OK, DISPONIBILIDAD TOTAL, LLAMAR EL DÍA LA INSTALACIÓN PARA CONFIRMAR VISITA, AVISO EXTERIOR ALTURA APROX 2,20 METROS; TOMACORRIENTE CERCANO: SI; TIENE CABINA DE SEGURIDAD: SI // CONTACTO REALIZADO POR LA APP 26/6/2025 SE REALIZA INSTALACIÓN DE CORRESPONSAL, SE INSTALAN EQUIPOS CON PRUEBAS EXITOSAS, SE CAPACITA Y SE EVALÚA AL CLIENTE, SE INSTALA PUBLICIDAD COMPLETA, CB QUEDA OPERATIVO. USUARIO SOMOS BANCOLOMBIA ACTIVO"/>
    <s v="ANDRADE HERNANDEZ JUAN CARLOS"/>
    <s v="SAXZZ477"/>
    <n v="786477"/>
    <s v="N/A"/>
    <n v="1060277"/>
    <s v="N/A"/>
    <s v="40 ROLLOS"/>
    <s v="TIPO IV"/>
    <s v="TERRESTRE"/>
    <s v="VISITA_TÉCNICA"/>
    <n v="1"/>
    <n v="0"/>
    <n v="504832.64687880001"/>
    <n v="196536.5258152"/>
    <n v="504832.64687880001"/>
    <m/>
    <m/>
    <m/>
    <m/>
    <m/>
    <m/>
    <m/>
    <m/>
  </r>
  <r>
    <s v="CALI"/>
    <x v="0"/>
    <x v="0"/>
    <n v="76111"/>
    <s v="TA-25-634314"/>
    <s v="FO-25-955449"/>
    <d v="2025-06-24T00:00:00"/>
    <d v="2025-06-26T00:00:00"/>
    <d v="2025-06-24T00:00:00"/>
    <d v="2025-06-26T00:00:00"/>
    <d v="2025-06-26T00:00:00"/>
    <s v="VALLE DEL CAUCA"/>
    <s v="GUADALAJARA DE BUGA"/>
    <s v="BARRIO SAN ANTONIO GUADALAJARA DE BUGA 1"/>
    <n v="80020"/>
    <s v="CB CRECIMIENTO - NUEVO"/>
    <s v="APERTURA"/>
    <s v="REDEBAN"/>
    <s v="UNO A UNO"/>
    <s v="UNO A UNO"/>
    <s v="EJECUTADO"/>
    <s v="24-06-2025 SE REALIZA LLAMADA AL CLIENTE, SE HABLA CON LA SRA MARIA ISABELLA TELLO DIAZ  SE VALIDA DIRECCIÓN OK, CANAL OK, DISPONIBILIDAD TOTAL, LLAMAR EL DÍA LA INSTALACIÓN PARA CONFIRMAR VISITA, AVISO EXTERIOR ALTURA APROX 2 METROS; TOMACORRIENTE CERCANO: SI; TIENE CABINA DE SEGURIDAD: SI // CONTACTO REALIZADO POR LA APP 26/6/2025 SE REALIZA INSTALACIÓN DE CORRESPONSAL, SE INSTALAN EQUIPOS CON PRUEBAS EXITOSAS, SE CAPACITA Y SE EVALÚA AL CLIENTE, SE INSTALA PUBLICIDAD COMPLETA, CB QUEDA OPERATIVO. USUARIO SOMOS BANCOLOMBIA ACTIVO"/>
    <s v="BOLAÑOS TABORDA JORGE ENRIQUE"/>
    <s v="SAXZZ478"/>
    <n v="1254254"/>
    <s v="N/A"/>
    <s v="774107-243637317561365457309498"/>
    <s v="N/A"/>
    <s v="40 ROLLOS"/>
    <s v="TIPO II"/>
    <s v="TERRESTRE"/>
    <s v="VISITA_TÉCNICA"/>
    <n v="1"/>
    <n v="0"/>
    <n v="163813.69572160003"/>
    <n v="140395.6348884"/>
    <n v="163813.69572160003"/>
    <m/>
    <m/>
    <m/>
    <m/>
    <m/>
    <m/>
    <m/>
    <m/>
  </r>
  <r>
    <s v="CALI"/>
    <x v="0"/>
    <x v="0"/>
    <n v="76001"/>
    <s v="TA-25-634315"/>
    <s v="FO-25-955453"/>
    <d v="2025-06-24T00:00:00"/>
    <d v="2025-06-26T00:00:00"/>
    <d v="2025-06-24T00:00:00"/>
    <d v="2025-06-25T00:00:00"/>
    <d v="2025-06-25T00:00:00"/>
    <s v="VALLE DEL CAUCA"/>
    <s v="CALI"/>
    <s v="BARRIO COMUNEROS I CALI 2"/>
    <n v="79989"/>
    <s v="CB CRECIMIENTO - NUEVO"/>
    <s v="APERTURA"/>
    <s v="REDEBAN"/>
    <s v="UNO A UNO"/>
    <s v="UNO A UNO"/>
    <s v="EJECUTADO"/>
    <s v="24-06-2025 SE REALIZA LLAMADA AL CLIENTE, SE HABLA CON LA ESPOSA DE SR CARLOS JAVIER LEFFA ZAMBRANO  SE VALIDA DIRECCIÓN OK, CANAL OK, DISPONIBILIDAD TOTAL, LLAMAR EL DÍA LA INSTALACIÓN PARA CONFIRMAR VISITA, AVISO EXTERIOR ALTURA APROX CLIENTE NO TIENE CONOCIMIENTO DE MEDIDAS; TOMACORRIENTE CERCANO: SI; TIENE CABINA DE SEGURIDAD: SI // CONTACTO REALIZADO POR WHATSAPP 25/6/2025 SE REALIZA INSTALACIÓN DE CORRESPONSAL, SE INSTALAN EQUIPOS CON PRUEBAS EXITOSAS, SE CAPACITA Y SE EVALÚA AL CLIENTE, SE INSTALA PUBLICIDAD COMPLETA, CB QUEDA OPERATIVO. USUARIO SOMOS BANCOLOMBIA ACTIVO. SE INSTALA 6 MT DE CABLE UTP"/>
    <s v="MONTERO MUESES GIAN CARLO"/>
    <s v="SAXZZ479"/>
    <n v="1175384"/>
    <s v="N/A"/>
    <n v="914088"/>
    <s v="N/A"/>
    <s v="40 ROLLOS"/>
    <s v="TIPO I"/>
    <s v="TERRESTRE"/>
    <s v="VISITA_TÉCNICA"/>
    <n v="1"/>
    <n v="0"/>
    <n v="75096.394270399993"/>
    <n v="75096.394270399993"/>
    <n v="75096.394270399993"/>
    <m/>
    <m/>
    <m/>
    <m/>
    <m/>
    <m/>
    <m/>
    <m/>
  </r>
  <r>
    <s v="BOGOTA"/>
    <x v="5"/>
    <x v="5"/>
    <n v="11001"/>
    <s v="TA-25-634316"/>
    <s v="FO-25-955456"/>
    <d v="2025-06-24T00:00:00"/>
    <d v="2025-06-26T00:00:00"/>
    <d v="2025-06-24T00:00:00"/>
    <d v="2025-06-25T00:00:00"/>
    <d v="2025-06-25T00:00:00"/>
    <s v="CUNDINAMARCA"/>
    <s v="BOGOTA"/>
    <s v="BARRIO SAN CRISTOBAL NORTE BOGOTA 13"/>
    <n v="79984"/>
    <s v="CB CRECIMIENTO - NUEVO"/>
    <s v="APERTURA"/>
    <s v="REDEBAN"/>
    <s v="UNO A UNO"/>
    <s v="UNO A UNO"/>
    <s v="EJECUTADO"/>
    <s v="21-06 SE REALIZA LLAMADA AL CLIENTE, SE HABLA CON LA SRA LIZ GISELLE GOMEZ PINZON, SE VALIDA DIRECCIÓN OK, CANAL OK, DISPONIBILIDAD TOTAL, LLAMAR EL DÍA LA INSTALACIÓN PARA CONFIRMAR VISITA, AVISO EXTERIOR ALTURA APROX  3  METROS; TOMACORRIENTE CERCANO:SI; TIENE CABINA DE SEGURIDAD:SI 25/6/2025 SE REALIZA INSTALACIÓN DE CORRESPONSAL, SE INSTALAN EQUIPOS CON PRUEBAS EXITOSAS, SE CAPACITA Y SE EVALÚA AL CLIENTE, SE INSTALA PUBLICIDAD COMPLETA, CB QUEDA OPERATIVO. USUARIO SOMOS BANCOLOMBIA ACTIVO"/>
    <s v="HERNANDEZ NARANJO OSCAR EDUARDO"/>
    <s v="SAXZZ480"/>
    <n v="904994"/>
    <s v="N/A"/>
    <n v="1238832"/>
    <s v="N/A"/>
    <s v="40 ROLLOS"/>
    <s v="TIPO I"/>
    <s v="TERRESTRE"/>
    <s v="VISITA_TÉCNICA"/>
    <n v="1"/>
    <n v="0"/>
    <n v="75096.394270399993"/>
    <n v="75096.394270399993"/>
    <n v="75096.394270399993"/>
    <m/>
    <m/>
    <m/>
    <m/>
    <m/>
    <m/>
    <m/>
    <m/>
  </r>
  <r>
    <s v="MEDELLIN"/>
    <x v="3"/>
    <x v="3"/>
    <n v="5088"/>
    <s v="TA-25-634317"/>
    <s v="FO-25-955460"/>
    <d v="2025-06-24T00:00:00"/>
    <d v="2025-06-26T00:00:00"/>
    <d v="2025-06-24T00:00:00"/>
    <d v="2025-06-25T00:00:00"/>
    <d v="2025-06-25T00:00:00"/>
    <s v="ANTIOQUIA"/>
    <s v="BELLO"/>
    <s v="BARRIO BELLO CARMELO BELLO"/>
    <n v="80072"/>
    <s v="CAMBIO DE RAZON SOCIAL"/>
    <s v="APERTURA"/>
    <s v="REDEBAN"/>
    <s v="UNO A UNO"/>
    <s v="UNO A UNO"/>
    <s v="EJECUTADO"/>
    <s v="21-06 SE REALIZA LLAMADA AL CLIENTE, SE HABLA CON EL SR YEISON LEANDRO MUÑOZ QUINTERO, SE VALIDA DIRECCIÓN OK, CANAL OK, DISPONIBILIDAD TOTAL, LLAMAR EL DÍA LA INSTALACIÓN PARA CONFIRMAR VISITA, AVISO EXTERIOR ALTURA APROX  METROS ; TOMACORRIENTE CERCANO:SI; TIENE CABINA DE SEGURIDAD:SI// CLIENTE DICE QUE YA TIENE PUBLICIDAD YA QUE TIENE OTRO CB EN EL SITIO 25/6/2025 SE REALIZA INSTALACIÓN DE CORRESPONSAL, SE INSTALAN EQUIPOS CON PRUEBAS EXITOSAS, NO SE CAPACITA, SE INSTALA PUBLICIDAD COMPLETA, CB QUEDA OPERATIVO. USUARIO SOMOS BANCOLOMBIA ACTIVO"/>
    <s v="MARTINEZ TOVAR OSCAR DAVID"/>
    <s v="SAXZZ481"/>
    <n v="1171165"/>
    <s v="N/A"/>
    <n v="1238895"/>
    <s v="N/A"/>
    <s v="40 ROLLOS"/>
    <s v="TIPO I"/>
    <s v="TERRESTRE"/>
    <s v="VISITA_TÉCNICA"/>
    <n v="1"/>
    <n v="0"/>
    <n v="75096.394270399993"/>
    <n v="75096.394270399993"/>
    <n v="75096.394270399993"/>
    <m/>
    <m/>
    <m/>
    <m/>
    <m/>
    <m/>
    <m/>
    <m/>
  </r>
  <r>
    <s v="PASTO"/>
    <x v="0"/>
    <x v="0"/>
    <n v="52258"/>
    <s v="TA-25-634319"/>
    <s v="FO-25-955462"/>
    <d v="2025-06-24T00:00:00"/>
    <d v="2025-06-26T00:00:00"/>
    <d v="2025-06-24T00:00:00"/>
    <d v="2025-06-26T00:00:00"/>
    <d v="2025-06-26T00:00:00"/>
    <s v="NARIÑO"/>
    <s v="EL TABLON DE GOMEZ"/>
    <s v="BARRIO VRD LA VICTORIA EL TABLON DE GOMEZ 1"/>
    <n v="80010"/>
    <s v="CB CRECIMIENTO - NUEVO"/>
    <s v="APERTURA"/>
    <s v="REDEBAN"/>
    <s v="UNO A UNO"/>
    <s v="UNO A UNO"/>
    <s v="EJECUTADO"/>
    <s v="24-06-2025 SE REALIZA LLAMADA AL CLIENTE, SE HABLA CON EL SR ANDRES SIGIFREDO ROSALES ORDOÑEZ  SE VALIDA DIRECCIÓN OK, CANAL OK, DISPONIBILIDAD TOTAL, LLAMAR EL DÍA LA INSTALACIÓN PARA CONFIRMAR VISITA, AVISO EXTERIOR ALTURA APROX 4 METROS MAX; TOMACORRIENTE CERCANO: SI; TIENE CABINA DE SEGURIDAD: SI // CONTACTO REALIZADO POR LA APP 26/6/2025 SE REALIZA INSTALACIÓN DE CORRESPONSAL, SE INSTALAN EQUIPOS CON PRUEBAS EXITOSAS, SE CAPACITA Y SE EVALÚA AL CLIENTE, SE INSTALA PUBLICIDAD COMPLETA, CB QUEDA OPERATIVO. USUARIO SOMOS BANCOLOMBIA ACTIVO"/>
    <s v="GUERRERO RAMIREZ OSCAR DARIO"/>
    <s v="SAXZZ482"/>
    <n v="1171576"/>
    <s v="N/A"/>
    <n v="879470"/>
    <s v="N/A"/>
    <s v="40 ROLLOS"/>
    <s v="TIPO II"/>
    <s v="TERRESTRE"/>
    <s v="VISITA_TÉCNICA"/>
    <n v="1"/>
    <n v="0"/>
    <n v="163813.69572160003"/>
    <n v="140395.6348884"/>
    <n v="163813.69572160003"/>
    <m/>
    <m/>
    <m/>
    <m/>
    <m/>
    <m/>
    <m/>
    <m/>
  </r>
  <r>
    <s v="BOGOTA"/>
    <x v="5"/>
    <x v="5"/>
    <n v="11001"/>
    <s v="TA-25-634321"/>
    <s v="FO-25-955465"/>
    <d v="2025-06-24T00:00:00"/>
    <d v="2025-06-26T00:00:00"/>
    <d v="2025-06-24T00:00:00"/>
    <d v="2025-06-25T00:00:00"/>
    <d v="2025-06-25T00:00:00"/>
    <s v="CUNDINAMARCA"/>
    <s v="BOGOTA"/>
    <s v="BARRIO MIRADOR BOGOTA 1"/>
    <n v="79976"/>
    <s v="CB CRECIMIENTO - NUEVO"/>
    <s v="APERTURA"/>
    <s v="REDEBAN"/>
    <s v="UNO A UNO"/>
    <s v="UNO A UNO"/>
    <s v="EJECUTADO"/>
    <s v="21-06 SE REALIZA LLAMADA AL CLIENTE, SE HABLA CON EL SR DAVID ANDRES GUZMAN ROJAS, SE VALIDA DIRECCIÓN OK, CANAL OK, DISPONIBILIDAD TOTAL, LLAMAR EL DÍA LA INSTALACIÓN PARA CONFIRMAR VISITA, AVISO EXTERIOR ALTURA APROX  DONDE EL TECNICO LO VEAMETROS ; TOMACORRIENTE CERCANO:SI; TIENE CABINA DE SEGURIDAD:SI// CLIENTE DICE QUE YA TIENE PUBLICIDAD YA QUE TIENE OTRO CB EN EL SITIO 25/6/2025 SE REALIZA INSTALACIÓN DE CORRESPONSAL, SE INSTALAN EQUIPOS CON PRUEBAS EXITOSAS, SE CAPACITA Y SE EVALÚA AL CLIENTE, SE INSTALA PUBLICIDAD COMPLETA, CB QUEDA OPERATIVO. USUARIO SOMOS BANCOLOMBIA ACTIVO"/>
    <s v="MURCIA HERNANDEZ HARVEY IGNACIO"/>
    <s v="SAXZZ483"/>
    <n v="958626"/>
    <s v="N/A"/>
    <n v="1238834"/>
    <s v="N/A"/>
    <s v="40 ROLLOS"/>
    <s v="TIPO I"/>
    <s v="TERRESTRE"/>
    <s v="VISITA_TÉCNICA"/>
    <n v="1"/>
    <n v="0"/>
    <n v="75096.394270399993"/>
    <n v="75096.394270399993"/>
    <n v="75096.394270399993"/>
    <m/>
    <m/>
    <m/>
    <m/>
    <m/>
    <m/>
    <m/>
    <m/>
  </r>
  <r>
    <s v="BOGOTA"/>
    <x v="5"/>
    <x v="5"/>
    <n v="11001"/>
    <s v="TA-25-634322"/>
    <s v="FO-25-955471"/>
    <d v="2025-06-24T00:00:00"/>
    <d v="2025-06-26T00:00:00"/>
    <d v="2025-06-24T00:00:00"/>
    <d v="2025-06-25T00:00:00"/>
    <d v="2025-06-25T00:00:00"/>
    <s v="CUNDINAMARCA"/>
    <s v="BOGOTA"/>
    <s v="BARRIO LA REGADERA BOGOTA"/>
    <n v="79978"/>
    <s v="CB CRECIMIENTO - NUEVO"/>
    <s v="APERTURA"/>
    <s v="REDEBAN"/>
    <s v="UNO A UNO"/>
    <s v="UNO A UNO"/>
    <s v="EJECUTADO"/>
    <s v="24-06-2025 SE REALIZA LLAMADA AL CLIENTE, SE HABLA CON LA SRA INGRID DAYANA RODRIGUEZ PUENTES  SE VALIDA DIRECCIÓN OK, CANAL OK, DISPONIBILIDAD TOTAL, LLAMAR EL DÍA LA INSTALACIÓN PARA CONFIRMAR VISITA, AVISO EXTERIOR ALTURA APROX 3 METROS MAX; TOMACORRIENTE CERCANO: SI; TIENE CABINA DE SEGURIDAD: SI // CONTACTO REALIZADO POR LA APP 25/6/2025 SE REALIZA INSTALACIÓN DE CORRESPONSAL, SE INSTALAN EQUIPOS CON PRUEBAS EXITOSAS, SE CAPACITA Y SE EVALÚA AL CLIENTE, SE INSTALA PUBLICIDAD COMPLETA, CB QUEDA OPERATIVO. USUARIO SOMOS BANCOLOMBIA ACTIVO"/>
    <s v="ORTIZ MARTINEZ STIVEN"/>
    <s v="SAXZZ484"/>
    <n v="765351"/>
    <s v="N/A"/>
    <n v="750596"/>
    <s v="N/A"/>
    <s v="40 ROLLOS"/>
    <s v="TIPO I"/>
    <s v="TERRESTRE"/>
    <s v="VISITA_TÉCNICA"/>
    <n v="1"/>
    <n v="0"/>
    <n v="75096.394270399993"/>
    <n v="75096.394270399993"/>
    <n v="75096.394270399993"/>
    <m/>
    <m/>
    <m/>
    <m/>
    <m/>
    <m/>
    <m/>
    <m/>
  </r>
  <r>
    <s v="CALI"/>
    <x v="0"/>
    <x v="0"/>
    <n v="19001"/>
    <s v="TA-25-634323"/>
    <s v="FO-25-955473"/>
    <d v="2025-06-24T00:00:00"/>
    <d v="2025-06-26T00:00:00"/>
    <d v="2025-06-24T00:00:00"/>
    <d v="2025-06-26T00:00:00"/>
    <d v="2025-06-26T00:00:00"/>
    <s v="CAUCA"/>
    <s v="POPAYAN"/>
    <s v="BARRIO LA ESTANCIA POPAYAN 4"/>
    <n v="80050"/>
    <s v="CB CRECIMIENTO - NUEVO"/>
    <s v="APERTURA"/>
    <s v="REDEBAN"/>
    <s v="UNO A UNO"/>
    <s v="UNO A UNO"/>
    <s v="EJECUTADO"/>
    <s v="24-06-2025 SE REALIZA LLAMADA AL CLIENTE, SE HABLA CON EL SR MICHAEL JAIRO YELA FLOREZ  SE VALIDA DIRECCIÓN OK, CANAL OK, DISPONIBILIDAD TOTAL, LLAMAR EL DÍA LA INSTALACIÓN PARA CONFIRMAR VISITA, AVISO EXTERIOR ALTURA APROX 2 METROS; TOMACORRIENTE CERCANO: SI; TIENE CABINA DE SEGURIDAD: NO // CONTACTO REALIZADO POR LA APP 26-06 SE REALIZA INSTALACIÓN DE CORRESPONSAL, SE INSTALAN EQUIPOS CON PRUEBAS EXITOSAS, SE CAPACITA Y SE EVALÚA AL CLIENTE, SE INSTALA PUBLICIDAD COMPLETA, CB QUEDA OPERATIVO. USUARIO SOMOS BANCOLOMBIA ACTIVO"/>
    <s v="GIMBUEL LASSO LUIS GERMAN"/>
    <s v="SAXZZ485"/>
    <n v="1235287"/>
    <s v="N/A"/>
    <s v="503736-24159731756132475589655"/>
    <s v="N/A"/>
    <s v="40 ROLLOS"/>
    <s v="TIPO III"/>
    <s v="TERRESTRE"/>
    <s v="VISITA_TÉCNICA"/>
    <n v="1"/>
    <n v="0"/>
    <n v="275728.78077800001"/>
    <n v="196536.5258152"/>
    <n v="275728.78077800001"/>
    <m/>
    <m/>
    <m/>
    <m/>
    <m/>
    <m/>
    <m/>
    <m/>
  </r>
  <r>
    <s v="BOGOTA"/>
    <x v="5"/>
    <x v="5"/>
    <n v="11001"/>
    <s v="TA-25-634332"/>
    <s v="FO-25-955478"/>
    <d v="2025-06-24T00:00:00"/>
    <d v="2025-06-26T00:00:00"/>
    <d v="2025-06-24T00:00:00"/>
    <d v="2025-06-25T00:00:00"/>
    <d v="2025-06-25T00:00:00"/>
    <s v="CUNDINAMARCA"/>
    <s v="BOGOTA"/>
    <s v="BARRIO CANDELARIA LA NUEVA BOGOTA 9"/>
    <n v="79979"/>
    <s v="CB CRECIMIENTO - NUEVO"/>
    <s v="APERTURA"/>
    <s v="REDEBAN"/>
    <s v="UNO A UNO"/>
    <s v="UNO A UNO"/>
    <s v="EJECUTADO"/>
    <s v="21-06 SE REALIZA LLAMADA AL CLIENTE, SE HABLA CON  LA SRA MARLIES ALEXANDRA POVEDA MESA, SE VALIDA DIRECCIÓN OK, CANAL OK, DISPONIBILIDAD TOTAL, LLAMAR EL DÍA LA INSTALACIÓN PARA CONFIRMAR VISITA, AVISO EXTERIOR ALTURA APROX  DONDE EL TECNICO LO VEA METROS ; TOMACORRIENTE CERCANO:SI; TIENE CABINA DE SEGURIDAD:SI 25/6/2025 SE REALIZA INSTALACIÓN DE CORRESPONSAL, SE INSTALAN EQUIPOS CON PRUEBAS EXITOSAS, SE CAPACITA Y SE EVALÚA AL CLIENTE, SE INSTALA PUBLICIDAD COMPLETA, CB QUEDA OPERATIVO. USUARIO SOMOS BANCOLOMBIA ACTIVO"/>
    <s v="LOZADA ROJAS CHRISTIAN ANDRES"/>
    <s v="SAXZZ486"/>
    <n v="1015014"/>
    <s v="N/A"/>
    <n v="1238903"/>
    <s v="N/A"/>
    <s v="40 ROLLOS"/>
    <s v="TIPO I"/>
    <s v="TERRESTRE"/>
    <s v="VISITA_TÉCNICA"/>
    <n v="1"/>
    <n v="0"/>
    <n v="75096.394270399993"/>
    <n v="75096.394270399993"/>
    <n v="75096.394270399993"/>
    <m/>
    <m/>
    <m/>
    <m/>
    <m/>
    <m/>
    <m/>
    <m/>
  </r>
  <r>
    <s v="PEREIRA"/>
    <x v="0"/>
    <x v="6"/>
    <n v="63001"/>
    <s v="TA-25-634334"/>
    <s v="FO-25-955480"/>
    <d v="2025-06-24T00:00:00"/>
    <d v="2025-06-26T00:00:00"/>
    <d v="2025-06-24T00:00:00"/>
    <d v="2025-06-25T00:00:00"/>
    <d v="2025-06-25T00:00:00"/>
    <s v="QUINDIO"/>
    <s v="ARMENIA"/>
    <s v="BARRIO CENTRO ARMENIA 26"/>
    <n v="79972"/>
    <s v="CB CRECIMIENTO - NUEVO"/>
    <s v="APERTURA"/>
    <s v="REDEBAN"/>
    <s v="UNO A UNO"/>
    <s v="UNO A UNO"/>
    <s v="EJECUTADO"/>
    <s v="24-06-2025 SE REALIZA LLAMADA AL CLIENTE, SE HABLA CON EL SR NEFTALI RODRIGUEZ GARZON  SE VALIDA DIRECCIÓN OK, CANAL OK, DISPONIBILIDAD TOTAL, LLAMAR EL DÍA LA INSTALACIÓN PARA CONFIRMAR VISITA, AVISO EXTERIOR ALTURA APROX 2 METROS; TOMACORRIENTE CERCANO: SI; TIENE CABINA DE SEGURIDAD: NO // CONTACTO REALIZADO POR LA APP 25/6/2025 SE REALIZA INSTALACIÓN DE CORRESPONSAL, SE INSTALAN EQUIPOS CON PRUEBAS EXITOSAS, SE CAPACITA Y SE EVALÚA AL CLIENTE, SE INSTALA PUBLICIDAD COMPLETA, CB QUEDA OPERATIVO. USUARIO SOMOS BANCOLOMBIA ACTIVO"/>
    <s v="SANCHEZ SOLORZANO JUAN SEBASTIAN"/>
    <s v="SAXZZ487"/>
    <n v="1165803"/>
    <s v="N/A"/>
    <n v="1239758"/>
    <s v="N/A"/>
    <s v="40 ROLLOS"/>
    <s v="TIPO II"/>
    <s v="TERRESTRE"/>
    <s v="VISITA_TÉCNICA"/>
    <n v="1"/>
    <n v="0"/>
    <n v="163813.69572160003"/>
    <n v="140395.6348884"/>
    <n v="163813.69572160003"/>
    <m/>
    <m/>
    <m/>
    <m/>
    <m/>
    <m/>
    <m/>
    <m/>
  </r>
  <r>
    <s v="CALI"/>
    <x v="0"/>
    <x v="0"/>
    <n v="19548"/>
    <s v="TA-25-634340"/>
    <s v="FO-25-955486"/>
    <d v="2025-06-24T00:00:00"/>
    <d v="2025-06-26T00:00:00"/>
    <d v="2025-06-24T00:00:00"/>
    <d v="2025-06-26T00:00:00"/>
    <d v="2025-06-26T00:00:00"/>
    <s v="CAUCA"/>
    <s v="PIENDAMO"/>
    <s v="BARRIO FATIMA PIENDAMO 1"/>
    <n v="80046"/>
    <s v="CB CRECIMIENTO - NUEVO"/>
    <s v="APERTURA"/>
    <s v="REDEBAN"/>
    <s v="UNO A UNO"/>
    <s v="UNO A UNO"/>
    <s v="EJECUTADO"/>
    <s v="24-06 SE REALIZA LLAMADA AL CLIENTE, SE HABLA CON LA SR  LUIS EDUARDO MUELAS ÑAÑEZ  SE VALIDA DIRECCIÓN  OK, DISPONIBILIDAD TOTAL, LLAMAR EL DÍA LA INSTALACIÓN PARA CONFIRMAR VISITA, AVISO EXTERIOR ALTURA APROX 3.00  METROS; TOMA CORRIENTE CERCANO: SI; TIENE CABINA DE SEGURIDAD:   SI  , USUARIO   INDICA  QUE SE EL MODEN SE ENCUENTRA  20  METROS 26/6/2025 SE REALIZA INSTALACIÓN DE CORRESPONSAL, SE INSTALAN EQUIPOS CON PRUEBAS EXITOSAS, SE CAPACITA Y SE EVALÚA AL CLIENTE, SE INSTALA PUBLICIDAD COMPLETA, CB QUEDA OPERATIVO. USUARIO SOMOS BANCOLOMBIA ACTIVO"/>
    <s v="GIMBUEL LASSO LUIS GERMAN"/>
    <s v="SAXZZ490"/>
    <n v="1045858"/>
    <s v="N/A"/>
    <n v="940307"/>
    <s v="N/A"/>
    <s v="40 ROLLOS"/>
    <s v="TIPO III"/>
    <s v="TERRESTRE"/>
    <s v="VISITA_TÉCNICA"/>
    <n v="1"/>
    <n v="0"/>
    <n v="275728.78077800001"/>
    <n v="196536.5258152"/>
    <n v="275728.78077800001"/>
    <m/>
    <m/>
    <m/>
    <m/>
    <m/>
    <m/>
    <m/>
    <m/>
  </r>
  <r>
    <s v="PEREIRA"/>
    <x v="0"/>
    <x v="6"/>
    <n v="66001"/>
    <s v="TA-25-634342"/>
    <s v="FO-25-955490"/>
    <d v="2025-06-24T00:00:00"/>
    <d v="2025-06-26T00:00:00"/>
    <d v="2025-06-24T00:00:00"/>
    <d v="2025-06-26T00:00:00"/>
    <d v="2025-06-26T00:00:00"/>
    <s v="RISARALDA"/>
    <s v="PEREIRA"/>
    <s v="BARRIO CENTRO PEREIRA  48"/>
    <n v="80044"/>
    <s v="CB CRECIMIENTO - NUEVO"/>
    <s v="APERTURA"/>
    <s v="REDEBAN"/>
    <s v="UNO A UNO"/>
    <s v="UNO A UNO"/>
    <s v="EJECUTADO"/>
    <s v="24-06 SE REALIZA LLAMADA AL CLIENTE, SE HABLA CON LA SRA YULI ANDREA BECERRA YA QUE  SR CARLOS ANDRES ARIZA GONZALEZ  NO SE ENCUENTRA  SE VALIDA DIRECCIÓN  OK, DISPONIBILIDAD TOTAL, LLAMAR EL DÍA LA INSTALACIÓN PARA CONFIRMAR VISITA, AVISO EXTERIOR ALTURA APROX 2.00  METROS; TOMA CORRIENTE CERCANO: SI; TIENE CABINA DE SEGURIDAD:   NO  , USUARIO   INDICA  QUE SE EL MODEN SE ENCUENTRA  10  METROS 26/6/2025 SE REALIZA INSTALACIÓN DE CORRESPONSAL, SE INSTALAN EQUIPOS CON PRUEBAS EXITOSAS, SE CAPACITA Y SE EVALÚA AL CLIENTE, SE INSTALA PUBLICIDAD COMPLETA, CB QUEDA OPERATIVO. USUARIO SOMOS BANCOLOMBIA ACTIVO. SE INSTALAN 15 MT DE CABLE UTP"/>
    <s v="FRANCO CAÑAVERAL YAMID RAUL"/>
    <s v="SAXZZ492"/>
    <n v="1235358"/>
    <s v="N/A"/>
    <s v="1076556-241587317561324755887228"/>
    <s v="N/A"/>
    <s v="40 ROLLOS"/>
    <s v="TIPO I"/>
    <s v="TERRESTRE"/>
    <s v="VISITA_TÉCNICA"/>
    <n v="1"/>
    <n v="0"/>
    <n v="75096.394270399993"/>
    <n v="75096.394270399993"/>
    <n v="75096.394270399993"/>
    <m/>
    <m/>
    <m/>
    <m/>
    <m/>
    <m/>
    <m/>
    <m/>
  </r>
  <r>
    <s v="TUNJA"/>
    <x v="1"/>
    <x v="1"/>
    <n v="15835"/>
    <s v="TA-25-634344"/>
    <s v="FO-25-955493"/>
    <d v="2025-06-24T00:00:00"/>
    <d v="2025-06-26T00:00:00"/>
    <d v="2025-06-24T00:00:00"/>
    <d v="2025-06-26T00:00:00"/>
    <d v="2025-06-26T00:00:00"/>
    <s v="BOYACA"/>
    <s v="TURMEQUE"/>
    <s v="BARRIO CENTRO TURMQUE"/>
    <n v="80060"/>
    <s v="CB CRECIMIENTO - NUEVO"/>
    <s v="APERTURA"/>
    <s v="REDEBAN"/>
    <s v="UNO A UNO"/>
    <s v="UNO A UNO"/>
    <s v="EJECUTADO"/>
    <s v="24-06 SE REALIZA LLAMADA AL CLIENTE, SE HABLA CON LA SRA NANCY MARCELA LOPEZ GOMEZ  SE VALIDA DIRECCIÓN  OK, DISPONIBILIDAD TOTAL, LLAMAR EL DÍA LA INSTALACIÓN PARA CONFIRMAR VISITA, AVISO EXTERIOR ALTURA APROX 2.00  METROS; TOMA CORRIENTE CERCANO: SI; TIENE CABINA DE SEGURIDAD:   NO  , USUARIO   INDICA  QUE SE EL MODEN SE ENCUENTRA  1 METROS, AL LADO DE LA CASONA   26/6/2025 SE REALIZA INSTALACIÓN DE CORRESPONSAL, SE INSTALAN EQUIPOS CON PRUEBAS EXITOSAS, SE CAPACITA Y SE EVALÚA AL CLIENTE, SE INSTALA PUBLICIDAD COMPLETA, CB QUEDA OPERATIVO. USUARIO SOMOS BANCOLOMBIA ACTIVO"/>
    <s v="RODRIGUEZ MURCIA YERSON IVAN"/>
    <s v="SAXZZ493"/>
    <n v="1235433"/>
    <s v="N/A"/>
    <s v="519994-243637317561365457309448"/>
    <s v="N/A"/>
    <s v="40 ROLLOS"/>
    <s v="TIPO II"/>
    <s v="TERRESTRE"/>
    <s v="VISITA_TÉCNICA"/>
    <n v="1"/>
    <n v="0"/>
    <n v="163813.69572160003"/>
    <n v="140395.6348884"/>
    <n v="163813.69572160003"/>
    <m/>
    <m/>
    <m/>
    <m/>
    <m/>
    <m/>
    <m/>
    <m/>
  </r>
  <r>
    <s v="PEREIRA"/>
    <x v="0"/>
    <x v="6"/>
    <n v="76400"/>
    <s v="TA-25-634345"/>
    <s v="FO-25-955495"/>
    <d v="2025-06-24T00:00:00"/>
    <d v="2025-06-26T00:00:00"/>
    <d v="2025-06-24T00:00:00"/>
    <d v="2025-06-27T00:00:00"/>
    <d v="2025-06-27T00:00:00"/>
    <s v="VALLE DEL CAUCA"/>
    <s v="LA UNION"/>
    <s v="BARRIO POPULAR LA UNION 1"/>
    <n v="80027"/>
    <s v="CB CRECIMIENTO - NUEVO"/>
    <s v="APERTURA"/>
    <s v="REDEBAN"/>
    <s v="UNO A UNO"/>
    <s v="UNO A UNO"/>
    <s v="EJECUTADO"/>
    <s v="24-06 SE REALIZA LLAMADA AL CLIENTE, SE HABLA CON LA SR  JUAN DANILO MURILLO BETANCOURT  SE VALIDA DIRECCIÓN  OK, DISPONIBILIDAD TOTAL, LLAMAR EL DÍA LA INSTALACIÓN PARA CONFIRMAR VISITA, AVISO EXTERIOR ALTURA APROX 2.50  METROS; TOMA CORRIENTE CERCANO: SI; TIENE CABINA DE SEGURIDAD:   NO  , USUARIO   INDICA  QUE SE EL MODEN SE ENCUENTRA  1 METROS 27/6/2025 SE REALIZA INSTALACIÓN DE CORRESPONSAL, SE INSTALAN EQUIPOS CON PRUEBAS EXITOSAS, SE CAPACITA Y SE EVALÚA AL CLIENTE, SE INSTALA PUBLICIDAD COMPLETA, CB QUEDA OPERATIVO. USUARIO SOMOS BANCOLOMBIA ACTIVO"/>
    <s v="PAREDES CASTILLO DIEGO"/>
    <s v="SAXZZ494"/>
    <n v="1254481"/>
    <s v="N/A"/>
    <s v="1233659-243637317561365457309921"/>
    <s v="N/A"/>
    <s v="40 ROLLOS"/>
    <s v="TIPO II"/>
    <s v="TERRESTRE"/>
    <s v="VISITA_TÉCNICA"/>
    <n v="1"/>
    <n v="0"/>
    <n v="163813.69572160003"/>
    <n v="140395.6348884"/>
    <n v="163813.69572160003"/>
    <m/>
    <m/>
    <m/>
    <m/>
    <m/>
    <m/>
    <m/>
    <m/>
  </r>
  <r>
    <s v="PEREIRA"/>
    <x v="0"/>
    <x v="6"/>
    <n v="66001"/>
    <s v="TA-25-634348"/>
    <s v="FO-25-955499"/>
    <d v="2025-06-24T00:00:00"/>
    <d v="2025-06-26T00:00:00"/>
    <d v="2025-06-24T00:00:00"/>
    <d v="2025-06-26T00:00:00"/>
    <d v="2025-06-26T00:00:00"/>
    <s v="RISARALDA"/>
    <s v="PEREIRA"/>
    <s v="BARRIO CERRITOS PEREIRA 4"/>
    <n v="80045"/>
    <s v="CB CRECIMIENTO - NUEVO"/>
    <s v="APERTURA"/>
    <s v="REDEBAN"/>
    <s v="UNO A UNO"/>
    <s v="UNO A UNO"/>
    <s v="EJECUTADO"/>
    <s v="24-06 SE REALIZA LLAMADA AL CLIENTE, SE HABLA CON LA SRA  MARICELLA HERNANDEZ VALENCIA   SE VALIDA DIRECCIÓN  OK, DISPONIBILIDAD TOTAL, LLAMAR EL DÍA LA INSTALACIÓN PARA CONFIRMAR VISITA, AVISO EXTERIOR ALTURA APROX 3.00  METROS; TOMA CORRIENTE CERCANO: SI; TIENE CABINA DE SEGURIDAD:   NO  , USUARIO   INDICA  QUE SE EL MODEN SE ENCUENTRA  2 METROS,  26/6/2025 SE REALIZA INSTALACIÓN DE CORRESPONSAL, SE INSTALAN EQUIPOS CON PRUEBAS EXITOSAS, SE CAPACITA Y SE EVALÚA AL CLIENTE, SE INSTALA PUBLICIDAD COMPLETA, CB QUEDA OPERATIVO. USUARIO SOMOS BANCOLOMBIA ACTIVO"/>
    <s v="ARROYAVE CANO MANUEL GUILLERMO"/>
    <s v="SAXZZ495"/>
    <n v="1235325"/>
    <s v="N/A"/>
    <s v="1110576-241587317561324755886802"/>
    <s v="N/A"/>
    <s v="40 ROLLOS"/>
    <s v="TIPO I"/>
    <s v="TERRESTRE"/>
    <s v="VISITA_TÉCNICA"/>
    <n v="1"/>
    <n v="0"/>
    <n v="75096.394270399993"/>
    <n v="75096.394270399993"/>
    <n v="75096.394270399993"/>
    <m/>
    <m/>
    <m/>
    <m/>
    <m/>
    <m/>
    <m/>
    <m/>
  </r>
  <r>
    <s v="BOGOTA"/>
    <x v="5"/>
    <x v="5"/>
    <n v="25843"/>
    <s v="TA-25-634349"/>
    <s v="FO-25-955501"/>
    <d v="2025-06-24T00:00:00"/>
    <d v="2025-06-26T00:00:00"/>
    <d v="2025-06-24T00:00:00"/>
    <d v="2025-06-26T00:00:00"/>
    <d v="2025-06-26T00:00:00"/>
    <s v="CUNDINAMARCA"/>
    <s v="VILLA DE SAN DIEGO DE UBATE"/>
    <s v="BARRIO UBATE VILLA DE SAN DIEGO DE UBATE 8"/>
    <n v="80075"/>
    <s v="CB CRECIMIENTO - NUEVO"/>
    <s v="APERTURA"/>
    <s v="REDEBAN"/>
    <s v="UNO A UNO"/>
    <s v="UNO A UNO"/>
    <s v="EJECUTADO"/>
    <s v="24-06 SE REALIZA LLAMADA AL CLIENTE, SE HABLA CON LA SRA  GLADYS STELLA AVELLANEDA SANCHEZ   SE VALIDA DIRECCIÓN  OK, DISPONIBILIDAD TOTAL, LLAMAR EL DÍA LA INSTALACIÓN PARA CONFIRMAR VISITA, AVISO EXTERIOR ALTURA APROX 2.50  METROS; TOMA CORRIENTE CERCANO: SI; TIENE CABINA DE SEGURIDAD:   NO  , USUARIO   INDICA  QUE SE EL MODEN SE ENCUENTRA  2 METROS, 26/6/2025 SE REALIZA INSTALACIÓN DE CORRESPONSAL, SE INSTALAN EQUIPOS CON PRUEBAS EXITOSAS, SE CAPACITA Y SE EVALÚA AL CLIENTE, SE INSTALA PUBLICIDAD COMPLETA, CB QUEDA OPERATIVO. USUARIO SOMOS BANCOLOMBIA ACTIVO"/>
    <s v="CORTES VELANDIA MIGUEL ANGEL"/>
    <s v="SAXZZ496"/>
    <n v="1074291"/>
    <s v="N/A"/>
    <n v="1238857"/>
    <s v="N/A"/>
    <s v="40 ROLLOS"/>
    <s v="TIPO II"/>
    <s v="TERRESTRE"/>
    <s v="VISITA_TÉCNICA"/>
    <n v="1"/>
    <n v="0"/>
    <n v="163813.69572160003"/>
    <n v="140395.6348884"/>
    <n v="163813.69572160003"/>
    <m/>
    <m/>
    <m/>
    <m/>
    <m/>
    <m/>
    <m/>
    <m/>
  </r>
  <r>
    <s v="PEREIRA"/>
    <x v="0"/>
    <x v="6"/>
    <n v="17877"/>
    <s v="TA-25-664223"/>
    <s v="FO-25-969238"/>
    <d v="2025-06-24T00:00:00"/>
    <d v="2025-06-26T00:00:00"/>
    <d v="2025-06-24T00:00:00"/>
    <d v="2025-06-26T00:00:00"/>
    <d v="2025-06-26T00:00:00"/>
    <s v="CALDAS"/>
    <s v="VITERBO"/>
    <s v="BARRIO OBRERO VITERBO 6"/>
    <n v="80066"/>
    <s v="CB CRECIMIENTO - NUEVO"/>
    <s v="APERTURA"/>
    <s v="REDEBAN"/>
    <s v="UNO A UNO"/>
    <s v="UNO A UNO"/>
    <s v="EJECUTADO"/>
    <s v="24-06 SE REALIZA LLAMADA AL CLIENTE, SE HABLA CON LA SRA MARTA LUCIA GOMEZ RAMIREZ    SE VALIDA DIRECCIÓN  OK, DISPONIBILIDAD TOTAL, LLAMAR EL DÍA LA INSTALACIÓN PARA CONFIRMAR VISITA, AVISO EXTERIOR ALTURA APROX 2.50  METROS; TOMA CORRIENTE CERCANO: SI; TIENE CABINA DE SEGURIDAD:   NO  , USUARIO   INDICA  QUE SE EL MODEN SE ENCUENTRA  3 METROS,  26/6/2025 SE REALIZA INSTALACIÓN DE CORRESPONSAL, SE INSTALAN EQUIPOS CON PRUEBAS EXITOSAS, SE CAPACITA Y SE EVALÚA AL CLIENTE, SE INSTALA PUBLICIDAD COMPLETA, CB QUEDA OPERATIVO. USUARIO SOMOS BANCOLOMBIA ACTIVO"/>
    <s v="AGUIRRE HENAO RAUL EDUARDO"/>
    <s v="SAXZZ497"/>
    <n v="1219108"/>
    <s v="N/A"/>
    <n v="798977"/>
    <s v="N/A"/>
    <s v="40 ROLLOS"/>
    <s v="TIPO II"/>
    <s v="TERRESTRE"/>
    <s v="VISITA_TÉCNICA"/>
    <n v="1"/>
    <n v="0"/>
    <n v="163813.69572160003"/>
    <n v="140395.6348884"/>
    <n v="163813.69572160003"/>
    <m/>
    <m/>
    <m/>
    <m/>
    <m/>
    <m/>
    <m/>
    <m/>
  </r>
  <r>
    <s v="BOGOTA"/>
    <x v="5"/>
    <x v="5"/>
    <n v="25430"/>
    <s v="TA-25-664226"/>
    <s v="FO-25-969241"/>
    <d v="2025-06-24T00:00:00"/>
    <d v="2025-06-26T00:00:00"/>
    <d v="2025-06-24T00:00:00"/>
    <d v="2025-06-26T00:00:00"/>
    <d v="2025-06-26T00:00:00"/>
    <s v="CUNDINAMARCA"/>
    <s v="MADRID"/>
    <s v="BARRIO SANTA SOFIA MADRID MADRID"/>
    <n v="80030"/>
    <s v="CAMBIO DE RAZON SOCIAL"/>
    <s v="APERTURA"/>
    <s v="REDEBAN"/>
    <s v="UNO A UNO"/>
    <s v="UNO A UNO"/>
    <s v="EJECUTADO"/>
    <s v="24-06 SE REALIZA LLAMADA AL CLIENTE, SE HABLA CON LA SR JUAN DAVID RUBIANO RINCON  SE VALIDA DIRECCIÓN  OK, DISPONIBILIDAD TOTAL, LLAMAR EL DÍA LA INSTALACIÓN PARA CONFIRMAR VISITA, AVISO EXTERIOR ALTURA APROX  3.00  METROS; TOMA CORRIENTE CERCANO: SI; TIENE CABINA DE SEGURIDAD:   SI  , USUARIO   INDICA  QUE SE EL MODEN SE ENCUENTRA  3 METROS 26/6/2025 SE REALIZA INSTALACIÓN DE CORRESPONSAL, SE INSTALAN EQUIPOS CON PRUEBAS EXITOSAS, SE CAPACITA Y SE EVALÚA AL CLIENTE, SE INSTALA PUBLICIDAD COMPLETA, CB QUEDA OPERATIVO. USUARIO SOMOS BANCOLOMBIA ACTIVO"/>
    <s v="LOZADA ROJAS CHRISTIAN ANDRES"/>
    <s v="SAXZZ498"/>
    <n v="1235321"/>
    <s v="N/A"/>
    <s v="900498-243637317561365457309573"/>
    <s v="N/A"/>
    <s v="40 ROLLOS"/>
    <s v="TIPO II"/>
    <s v="TERRESTRE"/>
    <s v="VISITA_TÉCNICA"/>
    <n v="1"/>
    <n v="0"/>
    <n v="163813.69572160003"/>
    <n v="140395.6348884"/>
    <n v="163813.69572160003"/>
    <m/>
    <m/>
    <m/>
    <m/>
    <m/>
    <m/>
    <m/>
    <m/>
  </r>
  <r>
    <s v="CALI"/>
    <x v="0"/>
    <x v="0"/>
    <n v="76520"/>
    <s v="TA-25-664227"/>
    <s v="FO-25-969243"/>
    <d v="2025-06-24T00:00:00"/>
    <d v="2025-06-26T00:00:00"/>
    <d v="2025-06-24T00:00:00"/>
    <d v="2025-06-26T00:00:00"/>
    <d v="2025-06-26T00:00:00"/>
    <s v="VALLE DEL CAUCA"/>
    <s v="PALMIRA"/>
    <s v="BARRIO CORR EL BOLO SAN ISIDRO PALMIRA"/>
    <n v="80037"/>
    <s v="CAMBIO DE RAZON SOCIAL"/>
    <s v="APERTURA"/>
    <s v="REDEBAN"/>
    <s v="UNO A UNO"/>
    <s v="UNO A UNO"/>
    <s v="EJECUTADO"/>
    <s v="24-06 SE REALIZA LLAMADA AL CLIENTE, SE HABLA CON LA SRA   KELLY FERNANDA CUECHA GARCIA  SE VALIDA DIRECCIÓN  OK, DISPONIBILIDAD TOTAL, LLAMAR EL DÍA LA INSTALACIÓN PARA CONFIRMAR VISITA, AVISO EXTERIOR ALTURA APROX  3.00  METROS; TOMA CORRIENTE CERCANO: SI; TIENE CABINA DE SEGURIDAD:   SI  , USUARIO   INDICA  QUE SE EL MODEN SE ENCUENTRA  3 METROS,  26/6/2025 SE REALIZA INSTALACIÓN DE CORRESPONSAL, SE INSTALAN EQUIPOS CON PRUEBAS EXITOSAS, SE CAPACITA Y SE EVALÚA AL CLIENTE, SE INSTALA PUBLICIDAD COMPLETA, CB QUEDA OPERATIVO. USUARIO SOMOS BANCOLOMBIA ACTIVO"/>
    <s v="PAREDES CASTILLO DIEGO"/>
    <s v="SAXZZ499"/>
    <n v="1242461"/>
    <s v="N/A"/>
    <s v="879521-243627317561365457297231"/>
    <s v="N/A"/>
    <s v="40 ROLLOS"/>
    <s v="TIPO I"/>
    <s v="TERRESTRE"/>
    <s v="VISITA_TÉCNICA"/>
    <n v="1"/>
    <n v="0"/>
    <n v="75096.394270399993"/>
    <n v="75096.394270399993"/>
    <n v="75096.394270399993"/>
    <m/>
    <m/>
    <m/>
    <m/>
    <m/>
    <m/>
    <m/>
    <m/>
  </r>
  <r>
    <s v="MEDELLIN"/>
    <x v="3"/>
    <x v="3"/>
    <n v="5129"/>
    <s v="TA-25-669569"/>
    <s v="FO-25-979567"/>
    <d v="2025-06-24T00:00:00"/>
    <d v="2025-06-26T00:00:00"/>
    <d v="2025-06-24T00:00:00"/>
    <d v="2025-06-25T00:00:00"/>
    <d v="2025-06-25T00:00:00"/>
    <s v="ANTIOQUIA"/>
    <s v="CALDAS"/>
    <s v="BARRIO LA DOCENA CALDAS"/>
    <n v="80001"/>
    <s v="CB CRECIMIENTO - NUEVO"/>
    <s v="APERTURA"/>
    <s v="REDEBAN"/>
    <s v="UNO A UNO"/>
    <s v="UNO A UNO"/>
    <s v="EJECUTADO"/>
    <s v="24-06 SE REALIZA LLAMADA AL CLIENTE, SE HABLA CON LA HIJA  MARIA CAMILA DIEZ  HIJA DEL SEÑOR   SR  OSCAR FERNANDO DIEZ MONTOYA  SE VALIDA DIRECCIÓN  OK, DISPONIBILIDAD TOTAL, LLAMAR EL DÍA LA INSTALACIÓN PARA CONFIRMAR VISITA, AVISO EXTERIOR ALTURA APROX  3.00  METROS; TOMA CORRIENTE CERCANO: SI; TIENE CABINA DE SEGURIDAD:   NO  25/6/2025 SE REALIZA INSTALACIÓN DE CORRESPONSAL, SE INSTALAN EQUIPOS CON PRUEBAS EXITOSAS, NO SE CAPACITA, SE INSTALA FLNAGGER Y DISPLAY DE HORARIO EL AVISO YA ESTABA INSTALADO, CB QUEDA OPERATIVO. USUARIO SOMOS BANCOLOMBIA ACTIVO"/>
    <s v="HERNANDEZ CHAVARRIA JUAN CAMILO"/>
    <s v="SAXZZ500"/>
    <n v="762195"/>
    <s v="N/A"/>
    <n v="1238922"/>
    <s v="N/A"/>
    <s v="40 ROLLOS"/>
    <s v="TIPO I"/>
    <s v="TERRESTRE"/>
    <s v="VISITA_TÉCNICA"/>
    <n v="1"/>
    <n v="0"/>
    <n v="75096.394270399993"/>
    <n v="75096.394270399993"/>
    <n v="75096.394270399993"/>
    <m/>
    <m/>
    <m/>
    <m/>
    <m/>
    <m/>
    <m/>
    <m/>
  </r>
  <r>
    <s v="MEDELLIN"/>
    <x v="3"/>
    <x v="3"/>
    <n v="5001"/>
    <s v="TA-25-669570"/>
    <s v="FO-25-979571"/>
    <d v="2025-06-24T00:00:00"/>
    <d v="2025-06-26T00:00:00"/>
    <d v="2025-06-24T00:00:00"/>
    <d v="2025-06-25T00:00:00"/>
    <d v="2025-06-25T00:00:00"/>
    <s v="ANTIOQUIA"/>
    <s v="MEDELLIN"/>
    <s v="BARRIO CAICEDO MEDELLIN 15"/>
    <n v="80091"/>
    <s v="CB CRECIMIENTO - NUEVO"/>
    <s v="APERTURA"/>
    <s v="REDEBAN"/>
    <s v="UNO A UNO"/>
    <s v="UNO A UNO"/>
    <s v="EJECUTADO"/>
    <s v="24-06 SE REALIZA LLAMADA AL CLIENTE, SE HABLA CON EL SR  CARLOS ANDRES MORENO CORTES  SE VALIDA DIRECCIÓN  OK, DISPONIBILIDAD TOTAL, LLAMAR EL DÍA LA INSTALACIÓN PARA CONFIRMAR VISITA, AVISO EXTERIOR ALTURA APROX  2.50  METROS; TOMA CORRIENTE CERCANO: SI; TIENE CABINA DE SEGURIDAD:   SI 25/6/2025 SE REALIZA INSTALACIÓN DE CORRESPONSAL, SE INSTALAN EQUIPOS CON PRUEBAS EXITOSAS, SE CAPACITA Y SE EVALÚA AL CLIENTE, SE INSTALA PUBLICIDAD COMPLETA, CB QUEDA OPERATIVO. USUARIO SOMOS BANCOLOMBIA ACTIVO"/>
    <s v="PAREJA ECHAVARRIA JHON DAVID"/>
    <s v="SAXZZ501"/>
    <n v="1107014"/>
    <s v="N/A"/>
    <n v="1238910"/>
    <s v="N/A"/>
    <s v="40 ROLLOS"/>
    <s v="TIPO I"/>
    <s v="TERRESTRE"/>
    <s v="VISITA_TÉCNICA"/>
    <n v="1"/>
    <n v="0"/>
    <n v="75096.394270399993"/>
    <n v="75096.394270399993"/>
    <n v="75096.394270399993"/>
    <m/>
    <m/>
    <m/>
    <m/>
    <m/>
    <m/>
    <m/>
    <m/>
  </r>
  <r>
    <s v="BOGOTA"/>
    <x v="5"/>
    <x v="5"/>
    <n v="25899"/>
    <s v="TA-25-669572"/>
    <s v="FO-25-979575"/>
    <d v="2025-06-24T00:00:00"/>
    <d v="2025-06-26T00:00:00"/>
    <d v="2025-06-24T00:00:00"/>
    <d v="2025-06-26T00:00:00"/>
    <d v="2025-06-26T00:00:00"/>
    <s v="CUNDINAMARCA"/>
    <s v="ZIPAQUIRA"/>
    <s v="BARRIO ZIPAQUIRÁ ZIPAQUIRÁ"/>
    <n v="80092"/>
    <s v="CAMBIO DE RAZON SOCIAL"/>
    <s v="APERTURA"/>
    <s v="REDEBAN"/>
    <s v="UNO A UNO"/>
    <s v="UNO A UNO"/>
    <s v="EJECUTADO"/>
    <s v="24-06 SE REALIZA LLAMADA AL CLIENTE, SE HABLA CON EL SR  MIGUEL ANGEL MENDOZA NIÑO   SE VALIDA DIRECCIÓN  OK, DISPONIBILIDAD TOTAL, LLAMAR EL DÍA LA INSTALACIÓN PARA CONFIRMAR VISITA, AVISO EXTERIOR ALTURA APROX  2.50  METROS; TOMA CORRIENTE CERCANO: SI; TIENE CABINA DE SEGURIDAD:   SI USUARIO   INDICA  QUE SE EL MODEN SE ENCUENTRA  5 METROS, 26/6/2025 SE REALIZA INSTALACIÓN DE CORRESPONSAL, SE INSTALAN EQUIPOS CON PRUEBAS EXITOSAS, SE CAPACITA Y SE EVALÚA AL CLIENTE, SE INSTALA PUBLICIDAD COMPLETA, CB QUEDA OPERATIVO. USUARIO SOMOS BANCOLOMBIA ACTIVO"/>
    <s v="GALEANO SORIANO JUAN DAVID"/>
    <s v="SAXZZ502"/>
    <n v="1227975"/>
    <s v="N/A"/>
    <s v="1238704-243637317561365457309774"/>
    <s v="N/A"/>
    <s v="40 ROLLOS"/>
    <s v="TIPO II"/>
    <s v="TERRESTRE"/>
    <s v="VISITA_TÉCNICA"/>
    <n v="1"/>
    <n v="0"/>
    <n v="163813.69572160003"/>
    <n v="140395.6348884"/>
    <n v="163813.69572160003"/>
    <m/>
    <m/>
    <m/>
    <m/>
    <m/>
    <m/>
    <m/>
    <m/>
  </r>
  <r>
    <s v="PASTO"/>
    <x v="0"/>
    <x v="0"/>
    <n v="52001"/>
    <s v="TA-25-669573"/>
    <s v="FO-25-979577"/>
    <d v="2025-06-24T00:00:00"/>
    <d v="2025-06-26T00:00:00"/>
    <d v="2025-06-24T00:00:00"/>
    <d v="2025-06-26T00:00:00"/>
    <d v="2025-06-26T00:00:00"/>
    <s v="NARIÑO"/>
    <s v="PASTO"/>
    <s v="BARRIO LA MINGA PASTO 1"/>
    <n v="80040"/>
    <s v="CB CRECIMIENTO - NUEVO"/>
    <s v="APERTURA"/>
    <s v="REDEBAN"/>
    <s v="UNO A UNO"/>
    <s v="UNO A UNO"/>
    <s v="EJECUTADO"/>
    <s v="24-06 SE REALIZA LLAMADA AL CLIENTE, SE HABLA CON LA SRA ALBA LUCY VARGAS ESPAÑA  SE VALIDA DIRECCIÓN OK, CANAL OK, DISPONIBILIDAD TOTAL, LLAMAR EL DÍA LA INSTALACIÓN PARA CONFIRMAR VISITA, AVISO EXTERIOR ALTURA APROX 5 METROS; TOMACORRIENTE CERCANO: SI; TIENE CABINA DE SEGURIDAD: NO - COMUNICACIÓN POR WPP / EL MODEM ESTA A 4 MT  26/6/2025 SE REALIZA INSTALACIÓN DE CORRESPONSAL, SE INSTALAN EQUIPOS CON PRUEBAS EXITOSAS, SE CAPACITA Y SE EVALÚA AL CLIENTE, SE INSTALA PUBLICIDAD COMPLETA, CB QUEDA OPERATIVO. USUARIO SOMOS BANCOLOMBIA ACTIVO"/>
    <s v="REMICIO AMADO JOHN HEBER"/>
    <s v="SAXZZ503"/>
    <n v="929613"/>
    <n v="506617"/>
    <n v="539228"/>
    <s v="N/A"/>
    <s v="40 ROLLOS"/>
    <s v="TIPO I"/>
    <s v="TERRESTRE"/>
    <s v="VISITA_TÉCNICA"/>
    <n v="1"/>
    <n v="0"/>
    <n v="75096.394270399993"/>
    <n v="75096.394270399993"/>
    <n v="75096.394270399993"/>
    <m/>
    <m/>
    <m/>
    <m/>
    <m/>
    <m/>
    <m/>
    <m/>
  </r>
  <r>
    <s v="CALI"/>
    <x v="0"/>
    <x v="0"/>
    <n v="19698"/>
    <s v="TA-25-669574"/>
    <s v="FO-25-979583"/>
    <d v="2025-06-24T00:00:00"/>
    <d v="2025-06-26T00:00:00"/>
    <d v="2025-06-24T00:00:00"/>
    <d v="2025-06-26T00:00:00"/>
    <d v="2025-06-26T00:00:00"/>
    <s v="CAUCA"/>
    <s v="SANTANDER DE QUILICHAO"/>
    <s v="BARRIO CENTENARIO SANTANDER DE QUILICHAO 5"/>
    <n v="80062"/>
    <s v="CB CRECIMIENTO - NUEVO"/>
    <s v="APERTURA"/>
    <s v="REDEBAN"/>
    <s v="UNO A UNO"/>
    <s v="UNO A UNO"/>
    <s v="EJECUTADO"/>
    <s v="24-06 SE REALIZA LLAMADA AL CLIENTE, SE HABLA CON LA SRA JUAN JOSE DELGADO ARIAS SE VALIDA DIRECCIÓN OK, CANAL OK, DISPONIBILIDAD TOTAL, LLAMAR EL DÍA LA INSTALACIÓN PARA CONFIRMAR VISITA, AVISO EXTERIOR ALTURA APROX 3 METROS; TOMACORRIENTE CERCANO: SI; TIENE CABINA DE SEGURIDAD: NO - COMUNICACIÓN POR WPP / EL MODEM NO TIENE PUERTO DISPONIBLES LLEVAR SWITCH 26/6/2025 SE REALIZA INSTALACIÓN DE CORRESPONSAL, SE INSTALAN EQUIPOS CON PRUEBAS EXITOSAS, SE CAPACITA Y SE EVALÚA AL CLIENTE, SE INSTALA PUBLICIDAD COMPLETA, CB QUEDA OPERATIVO. USUARIO SOMOS BANCOLOMBIA ACTIVO. SE INSTALA WITCH QS013CC000233"/>
    <s v="MONTERO MUESES GIAN CARLO"/>
    <s v="SAXZZ504"/>
    <n v="1254318"/>
    <s v="N/A"/>
    <s v="1233700-243637317561365457309861"/>
    <s v="N/A"/>
    <s v="40 ROLLOS"/>
    <s v="TIPO II"/>
    <s v="TERRESTRE"/>
    <s v="VISITA_TÉCNICA"/>
    <n v="1"/>
    <n v="0"/>
    <n v="163813.69572160003"/>
    <n v="140395.6348884"/>
    <n v="163813.69572160003"/>
    <m/>
    <m/>
    <m/>
    <m/>
    <m/>
    <m/>
    <m/>
    <m/>
  </r>
  <r>
    <s v="MEDELLIN"/>
    <x v="3"/>
    <x v="3"/>
    <n v="5664"/>
    <s v="TA-25-669575"/>
    <s v="FO-25-979588"/>
    <d v="2025-06-24T00:00:00"/>
    <d v="2025-06-26T00:00:00"/>
    <d v="2025-06-24T00:00:00"/>
    <d v="2025-06-25T00:00:00"/>
    <d v="2025-06-25T00:00:00"/>
    <s v="ANTIOQUIA"/>
    <s v="SAN PEDRO DE LOS MILAGROS"/>
    <s v="BARRIO SAN PEDRO DE LOS MILAGROS SAN PEDRO DE LOS MILAGROS 1"/>
    <n v="80006"/>
    <s v="CB CRECIMIENTO - NUEVO"/>
    <s v="APERTURA"/>
    <s v="REDEBAN"/>
    <s v="UNO A UNO"/>
    <s v="UNO A UNO"/>
    <s v="EJECUTADO"/>
    <s v="24-06 SE REALIZA LLAMADA AL CLIENTE, SE HABLA CON LA SR DIVIER ARBEY GOMEZ ARANGO  SE VALIDA DIRECCIÓN OK, CANAL OK, DISPONIBILIDAD TOTAL, LLAMAR EL DÍA LA INSTALACIÓN PARA CONFIRMAR VISITA, AVISO EXTERIOR ALTURA APROX 2 METROS; TOMACORRIENTE CERCANO: SI; TIENE CABINA DE SEGURIDAD: NO - COMUNIACIÓN POR WPP 25/6/2025 SE VISITA PUNTO PARA INSTALACIÓN NUEVA DE CB 1 A 1 ENCONTRANDO CERCANÍA CON OTRO PUNTO 78040 PTM SAN PEDRO TIENDA. 25/6/2025 SE REALIZA INSTALACIÓN DE CORRESPONSAL, SE INSTALAN EQUIPOS CON PRUEBAS EXITOSAS, SE CAPACITA Y SE EVALÚA AL CLIENTE, SE INSTALA PUBLICIDAD COMPLETA, CB QUEDA OPERATIVO. USUARIO SOMOS BANCOLOMBIA ACTIVO"/>
    <s v="ALVAREZ ARENAS VICTOR HUGO"/>
    <s v="SAXZZ505"/>
    <n v="773176"/>
    <s v="N/A"/>
    <n v="1238695"/>
    <s v="N/A"/>
    <s v="40 ROLLOS"/>
    <s v="TIPO II"/>
    <s v="TERRESTRE"/>
    <s v="VISITA_TÉCNICA"/>
    <n v="1"/>
    <n v="0"/>
    <n v="163813.69572160003"/>
    <n v="140395.6348884"/>
    <n v="163813.69572160003"/>
    <m/>
    <m/>
    <m/>
    <m/>
    <m/>
    <m/>
    <m/>
    <m/>
  </r>
  <r>
    <s v="BOGOTA"/>
    <x v="5"/>
    <x v="5"/>
    <n v="25269"/>
    <s v="TA-25-669577"/>
    <s v="FO-25-979591"/>
    <d v="2025-06-24T00:00:00"/>
    <d v="2025-06-26T00:00:00"/>
    <d v="2025-06-24T00:00:00"/>
    <d v="2025-06-26T00:00:00"/>
    <d v="2025-06-26T00:00:00"/>
    <s v="CUNDINAMARCA"/>
    <s v="FACATATIVA"/>
    <s v="BARRIO VILLA NUEVA FACATATIVA FACTATIVA"/>
    <n v="80013"/>
    <s v="CB CRECIMIENTO - NUEVO"/>
    <s v="APERTURA"/>
    <s v="REDEBAN"/>
    <s v="UNO A UNO"/>
    <s v="UNO A UNO"/>
    <s v="EJECUTADO"/>
    <s v="24-06 SE REALIZA LLAMADA AL CLIENTE, SE HABLA CON LA SRA MYRIAM ROSAURA TORRADO LIZARAZO  SE VALIDA DIRECCIÓN OK, CANAL OK, DISPONIBILIDAD TOTAL, LLAMAR EL DÍA LA INSTALACIÓN PARA CONFIRMAR VISITA, AVISO EXTERIOR ALTURA APROX 2 METROS; TOMACORRIENTE CERCANO: SI; TIENE CABINA DE SEGURIDAD: NO - COMUNICACIÓN POR WPP - EL MODEM ESTA A 6 MT  26/6/2025 SE REALIZA INSTALACIÓN DE CORRESPONSAL, SE INSTALAN EQUIPOS CON PRUEBAS EXITOSAS, SE CAPACITA Y SE EVALÚA AL CLIENTE, SE INSTALA PUBLICIDAD COMPLETA, CB QUEDA OPERATIVO. USUARIO SOMOS BANCOLOMBIA ACTIVO. CLIENTE MAYOR DE EDAD NO ENTIENDE MUY BIEN LA CAPACITACIÓN"/>
    <s v="GOMEZ VEGA DAVID SNEYDER"/>
    <s v="SAXZZ506"/>
    <n v="1221321"/>
    <s v="N/A"/>
    <s v="528369-241597317561324755898989"/>
    <s v="N/A"/>
    <s v="40 ROLLOS"/>
    <s v="TIPO II"/>
    <s v="TERRESTRE"/>
    <s v="VISITA_TÉCNICA"/>
    <n v="1"/>
    <n v="0"/>
    <n v="163813.69572160003"/>
    <n v="140395.6348884"/>
    <n v="163813.69572160003"/>
    <m/>
    <m/>
    <m/>
    <m/>
    <m/>
    <m/>
    <m/>
    <m/>
  </r>
  <r>
    <s v="PASTO"/>
    <x v="0"/>
    <x v="0"/>
    <n v="52835"/>
    <s v="TA-25-669579"/>
    <s v="FO-25-979594"/>
    <d v="2025-06-24T00:00:00"/>
    <d v="2025-06-26T00:00:00"/>
    <d v="2025-06-24T00:00:00"/>
    <d v="2025-06-26T00:00:00"/>
    <d v="2025-06-26T00:00:00"/>
    <s v="NARIÑO"/>
    <s v="SAN ANDRES DE TUMACO"/>
    <s v="BARRIO CORR DEL VALLENATO SAN ANDRES DE TUMACO"/>
    <n v="80057"/>
    <s v="CB CRECIMIENTO - NUEVO"/>
    <s v="APERTURA"/>
    <s v="REDEBAN"/>
    <s v="UNO A UNO"/>
    <s v="UNO A UNO"/>
    <s v="EJECUTADO"/>
    <s v="24-06 SE REALIZA LLAMADA AL CLIENTE, SE HABLA CON LA SR JOSE WASHINGTON DELGADO SE VALIDA DIRECCIÓN OK, CANAL OK, DISPONIBILIDAD TOTAL, LLAMAR EL DÍA LA INSTALACIÓN PARA CONFIRMAR VISITA, AVISO EXTERIOR ALTURA APROX 2 METROS; TOMACORRIENTE CERCANO: SI; TIENE CABINA DE SEGURIDAD: NO - PROGRAMADO PARA DICHA FECHA POR SOLICITUD DEL USUARIO 26/6/2025 SE REALIZA INSTALACIÓN DE CORRESPONSAL, SE INSTALAN EQUIPOS CON PRUEBAS EXITOSAS, SE CAPACITA Y SE EVALÚA AL CLIENTE, SE INSTALA PUBLICIDAD COMPLETA, CB QUEDA OPERATIVO. USUARIO SOMOS BANCOLOMBIA ACTIVO"/>
    <s v="PAZ MARTINEZ RICHARD HUMBERTO"/>
    <s v="SAXZZ507"/>
    <n v="1051790"/>
    <s v="N/A"/>
    <n v="940664"/>
    <s v="N/A"/>
    <s v="40 ROLLOS"/>
    <s v="TIPO IV"/>
    <s v="TERRESTRE"/>
    <s v="VISITA_TÉCNICA"/>
    <n v="1"/>
    <n v="0"/>
    <n v="504832.64687880001"/>
    <n v="196536.5258152"/>
    <n v="504832.64687880001"/>
    <m/>
    <m/>
    <m/>
    <m/>
    <m/>
    <m/>
    <m/>
    <m/>
  </r>
  <r>
    <s v="PEREIRA"/>
    <x v="0"/>
    <x v="6"/>
    <n v="66001"/>
    <s v="TA-25-669580"/>
    <s v="FO-25-979600"/>
    <d v="2025-06-24T00:00:00"/>
    <d v="2025-06-26T00:00:00"/>
    <d v="2025-06-24T00:00:00"/>
    <d v="2025-06-26T00:00:00"/>
    <d v="2025-06-26T00:00:00"/>
    <s v="RISARALDA"/>
    <s v="PEREIRA"/>
    <s v="BARRIO AV 30 AGOSTO PEREIRA 1"/>
    <n v="80041"/>
    <s v="CB CRECIMIENTO - NUEVO"/>
    <s v="APERTURA"/>
    <s v="REDEBAN"/>
    <s v="UNO A UNO"/>
    <s v="UNO A UNO"/>
    <s v="EJECUTADO"/>
    <s v="24-06 SE REALIZA LLAMADA AL CLIENTE, SE HABLA CON LA SRA MARIA ALEJANDRA AGUIRRE GARCIA  SE VALIDA DIRECCIÓN OK, CANAL OK, DISPONIBILIDAD TOTAL, LLAMAR EL DÍA LA INSTALACIÓN PARA CONFIRMAR VISITA, AVISO EXTERIOR ALTURA APROX 2.5 METROS; TOMACORRIENTE CERCANO: SI; TIENE CABINA DE SEGURIDAD: NO - COMUNICACIÓN POR WPP - EL MODEM ESTA A 6 MT 26/6/2025 SE REALIZA INSTALACIÓN DE CORRESPONSAL, SE INSTALAN EQUIPOS CON PRUEBAS EXITOSAS, SE CAPACITA Y SE EVALÚA AL CLIENTE, SE INSTALA PUBLICIDAD COMPLETA, CB QUEDA OPERATIVO. USUARIO SOMOS BANCOLOMBIA ACTIVO"/>
    <s v="ARROYAVE CANO MANUEL GUILLERMO"/>
    <s v="SAXZZ508"/>
    <n v="1221338"/>
    <s v="N/A"/>
    <s v="1076637-243637317561365457309717"/>
    <s v="N/A"/>
    <s v="40 ROLLOS"/>
    <s v="TIPO I"/>
    <s v="TERRESTRE"/>
    <s v="VISITA_TÉCNICA"/>
    <n v="1"/>
    <n v="0"/>
    <n v="75096.394270399993"/>
    <n v="75096.394270399993"/>
    <n v="75096.394270399993"/>
    <m/>
    <m/>
    <m/>
    <m/>
    <m/>
    <m/>
    <m/>
    <m/>
  </r>
  <r>
    <s v="BOGOTA"/>
    <x v="5"/>
    <x v="5"/>
    <n v="25875"/>
    <s v="TA-25-669582"/>
    <s v="FO-25-979603"/>
    <d v="2025-06-24T00:00:00"/>
    <d v="2025-06-26T00:00:00"/>
    <d v="2025-06-24T00:00:00"/>
    <d v="2025-06-26T00:00:00"/>
    <d v="2025-06-26T00:00:00"/>
    <s v="CUNDINAMARCA"/>
    <s v="VILLETA"/>
    <s v="BARRIO CENTRO VILLETA 13"/>
    <n v="80079"/>
    <s v="CB CRECIMIENTO - NUEVO"/>
    <s v="APERTURA"/>
    <s v="REDEBAN"/>
    <s v="UNO A UNO"/>
    <s v="UNO A UNO"/>
    <s v="EJECUTADO"/>
    <s v="24-06 SE REALIZA LLAMADA AL CLIENTE, SE HABLA CON LA SRA JENNY PAOLA ORDOÑEZ CORDOBA SE VALIDA DIRECCIÓN OK, CANAL OK, DISPONIBILIDAD TOTAL, LLAMAR EL DÍA LA INSTALACIÓN PARA CONFIRMAR VISITA, AVISO EXTERIOR ALTURA APROX 3 METROS; TOMACORRIENTE CERCANO: SI; TIENE CABINA DE SEGURIDAD: NO - COMUNICACIÓN POR WPP 26/6/2025 SE REALIZA INSTALACIÓN DE CORRESPONSAL, SE INSTALAN EQUIPOS CON PRUEBAS EXITOSAS, SE CAPACITA Y SE EVALÚA AL CLIENTE, SE INSTALA PUBLICIDAD COMPLETA, CB QUEDA OPERATIVO. USUARIO SOMOS BANCOLOMBIA ACTIVO"/>
    <s v="VEGA MANRIQUE JONATAN MAURICIO"/>
    <s v="SAXZZ509"/>
    <n v="959201"/>
    <s v="N/A"/>
    <n v="1102489"/>
    <s v="N/A"/>
    <s v="40 ROLLOS"/>
    <s v="TIPO II"/>
    <s v="TERRESTRE"/>
    <s v="VISITA_TÉCNICA"/>
    <n v="1"/>
    <n v="0"/>
    <n v="163813.69572160003"/>
    <n v="140395.6348884"/>
    <n v="163813.69572160003"/>
    <m/>
    <m/>
    <m/>
    <m/>
    <m/>
    <m/>
    <m/>
    <m/>
  </r>
  <r>
    <s v="CALI"/>
    <x v="0"/>
    <x v="0"/>
    <n v="76001"/>
    <s v="TA-25-669583"/>
    <s v="FO-25-979608"/>
    <d v="2025-06-24T00:00:00"/>
    <d v="2025-06-26T00:00:00"/>
    <d v="2025-06-24T00:00:00"/>
    <d v="2025-06-25T00:00:00"/>
    <d v="2025-06-25T00:00:00"/>
    <s v="VALLE DEL CAUCA"/>
    <s v="CALI"/>
    <s v="BARRIO LOS GUADUALES CALI"/>
    <n v="79991"/>
    <s v="CB CRECIMIENTO - NUEVO"/>
    <s v="APERTURA"/>
    <s v="REDEBAN"/>
    <s v="UNO A UNO"/>
    <s v="UNO A UNO"/>
    <s v="EJECUTADO"/>
    <s v="24-06 SE REALIZA LLAMADA AL CLIENTE, SE HABLA CON EL HERMANO DE  LA SRA  MARIA DE LOS ANGELES MEZA PEREZ, SE VALIDA DIRECCIÓN OK, CANAL OK, DISPONIBILIDAD TOTAL, LLAMAR EL DÍA LA INSTALACIÓN PARA CONFIRMAR VISITA, AVISO EXTERIOR ALTURA APROXDONDE EL TECNICO LO VEA CONVENIENTE; TOMACORRIENTE CERCANO: SI; TIENE CABINA DE SEGURIDAD: SI 25/6/2025 SE REALIZA INSTALACIÓN DE CORRESPONSAL, SE INSTALAN EQUIPOS CON PRUEBAS EXITOSAS, SE CAPACITA Y SE EVALÚA AL CLIENTE, SE INSTALA PUBLICIDAD COMPLETA, CB QUEDA OPERATIVO. USUARIO SOMOS BANCOLOMBIA ACTIVO"/>
    <s v="BOLAÑOS TABORDA JORGE ENRIQUE"/>
    <s v="SAXZZ511"/>
    <n v="1242439"/>
    <n v="750936"/>
    <s v="879277-243637317561365457309685"/>
    <s v="N/A"/>
    <s v="40 ROLLOS"/>
    <s v="TIPO I"/>
    <s v="TERRESTRE"/>
    <s v="VISITA_TÉCNICA"/>
    <n v="1"/>
    <n v="0"/>
    <n v="75096.394270399993"/>
    <n v="75096.394270399993"/>
    <n v="75096.394270399993"/>
    <m/>
    <m/>
    <m/>
    <m/>
    <m/>
    <m/>
    <m/>
    <m/>
  </r>
  <r>
    <s v="PEREIRA"/>
    <x v="0"/>
    <x v="6"/>
    <n v="76497"/>
    <s v="TA-25-669584"/>
    <s v="FO-25-979614"/>
    <d v="2025-06-24T00:00:00"/>
    <d v="2025-06-26T00:00:00"/>
    <d v="2025-06-24T00:00:00"/>
    <d v="2025-06-26T00:00:00"/>
    <d v="2025-06-26T00:00:00"/>
    <s v="VALLE DEL CAUCA"/>
    <s v="OBANDO"/>
    <s v="BARRIO OBANDO CENTRO"/>
    <n v="80034"/>
    <s v="CB CRECIMIENTO - NUEVO"/>
    <s v="APERTURA"/>
    <s v="REDEBAN"/>
    <s v="UNO A UNO"/>
    <s v="UNO A UNO"/>
    <s v="EJECUTADO"/>
    <s v="24-06 SE REALIZA LLAMADA AL CLIENTE, SE HABLA CON LA SR JOSE ALEJANDRO CORTES RUIZ SE VALIDA DIRECCIÓN OK, CANAL OK, DISPONIBILIDAD TOTAL, LLAMAR EL DÍA LA INSTALACIÓN PARA CONFIRMAR VISITA, AVISO EXTERIOR ALTURA: NO INDICA ALTURA; TOMACORRIENTE CERCANO: SI; TIENE CABINA DE SEGURIDAD: SI  - COMUNICACIÓN POR WPP 26/6/2025 SE REALIZA INSTALACIÓN DE CORRESPONSAL, SE INSTALAN EQUIPOS CON PRUEBAS EXITOSAS, SE CAPACITA Y SE EVALÚA AL CLIENTE, SE INSTALA PUBLICIDAD COMPLETA, CB QUEDA OPERATIVO. USUARIO SOMOS BANCOLOMBIA ACTIVO"/>
    <s v="SANCHEZ SOLORZANO JUAN SEBASTIAN"/>
    <s v="SAXZZ512"/>
    <n v="1230888"/>
    <s v="N/A"/>
    <s v="1165091-241587317561324755888405"/>
    <s v="N/A"/>
    <s v="40 ROLLOS"/>
    <s v="TIPO II"/>
    <s v="TERRESTRE"/>
    <s v="VISITA_TÉCNICA"/>
    <n v="1"/>
    <n v="0"/>
    <n v="163813.69572160003"/>
    <n v="140395.6348884"/>
    <n v="163813.69572160003"/>
    <m/>
    <m/>
    <m/>
    <m/>
    <m/>
    <m/>
    <m/>
    <m/>
  </r>
  <r>
    <s v="MEDELLIN"/>
    <x v="3"/>
    <x v="3"/>
    <n v="27495"/>
    <s v="TA-25-669586"/>
    <s v="FO-25-979621"/>
    <d v="2025-06-24T00:00:00"/>
    <d v="2025-07-04T00:00:00"/>
    <d v="2025-06-24T00:00:00"/>
    <d v="2025-06-27T00:00:00"/>
    <d v="2025-06-27T00:00:00"/>
    <s v="CHOCO"/>
    <s v="NUQUI"/>
    <s v="BARR LOS TERMALES NUQUI CHOCO NUQUI"/>
    <n v="80036"/>
    <s v="CB CRECIMIENTO - NUEVO"/>
    <s v="APERTURA"/>
    <s v="REDEBAN"/>
    <s v="UNO A UNO"/>
    <s v="UNO A UNO"/>
    <s v="EJECUTADO"/>
    <s v="24-06 SE REALIZA LLAMADA AL CLIENTE, SE HABLA CON  EL SR JHON DAVID CASTRO VALENCIA, SE VALIDA DIRECCIÓN OK, CANAL OK, DISPONIBILIDAD TOTAL, LLAMAR EL DÍA LA INSTALACIÓN PARA CONFIRMAR VISITA, AVISO EXTERIOR ALTURA APROX 3 METROS; TOMACORRIENTE CERCANO: SI; TIENE CABINA DE SEGURIDAD: SI 27-06 SE REALIZA INSTALACIÓN DE CORRESPONSAL, SE INSTALAN EQUIPOS CON PRUEBAS EXITOSAS, SE CAPACITA Y SE EVALÚA AL CLIENTE, SE INSTALA PUBLICIDAD COMPLETA, CB QUEDA OPERATIVO. USUARIO SOMOS BANCOLOMBIA ACTIVO"/>
    <s v="MARTINEZ TOVAR OSCAR DAVID"/>
    <s v="SAXZZ513"/>
    <n v="1051516"/>
    <s v="1254495-243627317561365457298838"/>
    <n v="1238917"/>
    <s v="N/A"/>
    <s v="40 ROLLOS"/>
    <s v="TIPO IV ESPECIAL"/>
    <s v="AEREO"/>
    <s v="VISITA_TÉCNICA"/>
    <n v="1"/>
    <n v="0"/>
    <n v="988462.96268840006"/>
    <n v="196536.5258152"/>
    <n v="988462.96268840006"/>
    <m/>
    <m/>
    <m/>
    <m/>
    <m/>
    <m/>
    <m/>
    <m/>
  </r>
  <r>
    <s v="VALLEDUPAR"/>
    <x v="4"/>
    <x v="4"/>
    <n v="20001"/>
    <s v="TA-25-669587"/>
    <s v="FO-25-979628"/>
    <d v="2025-06-24T00:00:00"/>
    <d v="2025-06-26T00:00:00"/>
    <d v="2025-06-24T00:00:00"/>
    <d v="2025-06-25T00:00:00"/>
    <d v="2025-06-25T00:00:00"/>
    <s v="CESAR"/>
    <s v="VALLEDUPAR"/>
    <s v="BRR SAN MARTIN VALLEDUPAR"/>
    <n v="80071"/>
    <s v="CB CRECIMIENTO - NUEVO"/>
    <s v="APERTURA"/>
    <s v="REDEBAN"/>
    <s v="UNO A UNO"/>
    <s v="UNO A UNO"/>
    <s v="EJECUTADO"/>
    <s v="24-06 SE REALIZA LLAMADA AL CLIENTE, SE HABLA CON LA SRA YELITZA MONTENEGRO RODRIGUEZ, SE VALIDA DIRECCIÓN OK, CANAL OK, DISPONIBILIDAD TOTAL, LLAMAR EL DÍA LA INSTALACIÓN PARA CONFIRMAR VISITA, AVISO EXTERIOR ALTURA APROX  DONDE EL TECNICO LO VEA CONVENIENTE; TOMACORRIENTE CERCANO: SI; TIENE CABINA DE SEGURIDAD: SI// MODEM 7 METROS 25/6/2025 SE REALIZA INSTALACIÓN DE CORRESPONSAL, SE INSTALAN EQUIPOS CON PRUEBAS EXITOSAS, SE CAPACITA Y SE EVALÚA AL CLIENTE, SE INSTALA PUBLICIDAD COMPLETA, CB QUEDA OPERATIVO. USUARIO SOMOS BANCOLOMBIA ACTIVO"/>
    <s v="MAESTRE MENGUAL EDGAR ENRIQUE"/>
    <s v="SAXZZ514"/>
    <n v="1242472"/>
    <s v="N/A"/>
    <s v="1144157-243637317561365457310116"/>
    <s v="N/A"/>
    <s v="40 ROLLOS"/>
    <s v="TIPO I"/>
    <s v="TERRESTRE"/>
    <s v="VISITA_TÉCNICA"/>
    <n v="1"/>
    <n v="0"/>
    <n v="75096.394270399993"/>
    <n v="75096.394270399993"/>
    <n v="75096.394270399993"/>
    <m/>
    <m/>
    <m/>
    <m/>
    <m/>
    <m/>
    <m/>
    <m/>
  </r>
  <r>
    <s v="BUCARAMANGA"/>
    <x v="1"/>
    <x v="1"/>
    <n v="68770"/>
    <s v="TA-25-669588"/>
    <s v="FO-25-979635"/>
    <d v="2025-06-24T00:00:00"/>
    <d v="2025-06-26T00:00:00"/>
    <d v="2025-06-24T00:00:00"/>
    <d v="2025-06-26T00:00:00"/>
    <d v="2025-06-26T00:00:00"/>
    <s v="SANTANDER"/>
    <s v="SUAITA"/>
    <s v="BARRIO OLIVAL SUAITA"/>
    <n v="80065"/>
    <s v="CB CRECIMIENTO - NUEVO"/>
    <s v="APERTURA"/>
    <s v="REDEBAN"/>
    <s v="UNO A UNO"/>
    <s v="UNO A UNO"/>
    <s v="EJECUTADO"/>
    <s v="24-06 SE REALIZA LLAMADA AL CLIENTE, SE HABLA CON LA SRA GINNA MILENA SILVA PUERTO, SE VALIDA DIRECCIÓN OK, CANAL OK, DISPONIBILIDAD TOTAL, LLAMAR EL DÍA LA INSTALACIÓN PARA CONFIRMAR VISITA, AVISO EXTERIOR ALTURA APROX  DONDE EL TECNICO LO VEA CONVENIENTE; TOMACORRIENTE CERCANO: SI; TIENE CABINA DE SEGURIDAD:NO// MODEM 5 METROS 26/6/2025 SE REALIZA INSTALACIÓN DE CORRESPONSAL, SE INSTALAN EQUIPOS CON PRUEBAS EXITOSAS, SE CAPACITA Y SE EVALÚA AL CLIENTE, SE INSTALA PUBLICIDAD COMPLETA, CB QUEDA OPERATIVO. USUARIO SOMOS BANCOLOMBIA ACTIVO"/>
    <s v="GELVEZ MOGOLLON JOSE ELISEO"/>
    <s v="SAXZZ515"/>
    <n v="767116"/>
    <s v="N/A"/>
    <n v="519833"/>
    <s v="N/A"/>
    <s v="40 ROLLOS"/>
    <s v="TIPO III"/>
    <s v="TERRESTRE"/>
    <s v="VISITA_TÉCNICA"/>
    <n v="1"/>
    <n v="0"/>
    <n v="275728.78077800001"/>
    <n v="196536.5258152"/>
    <n v="275728.78077800001"/>
    <m/>
    <m/>
    <m/>
    <m/>
    <m/>
    <m/>
    <m/>
    <m/>
  </r>
  <r>
    <s v="CARTAGENA"/>
    <x v="4"/>
    <x v="4"/>
    <n v="13001"/>
    <s v="TA-25-669589"/>
    <s v="FO-25-979638"/>
    <d v="2025-06-24T00:00:00"/>
    <d v="2025-06-26T00:00:00"/>
    <d v="2025-06-24T00:00:00"/>
    <d v="2025-06-26T00:00:00"/>
    <d v="2025-06-26T00:00:00"/>
    <s v="BOLIVAR"/>
    <s v="CARTAGENA"/>
    <s v="BARRIO URB PORTALES DE ALICANTE CARTAGENA DE INDIAS"/>
    <n v="79997"/>
    <s v="CB CRECIMIENTO - NUEVO"/>
    <s v="APERTURA"/>
    <s v="REDEBAN"/>
    <s v="UNO A UNO"/>
    <s v="UNO A UNO"/>
    <s v="EJECUTADO"/>
    <s v="24-06 SE REALIZA LLAMADA AL CLIENTE, SE HABLA CON EL SR YAMITH JOSE LOBO RAMOS SE VALIDA DIRECCIÓN OK, CANAL OK, DISPONIBILIDAD TOTAL, LLAMAR EL DÍA LA INSTALACIÓN PARA CONFIRMAR VISITA, AVISO EXTERIOR ALTURA APROX 2,50 METROS; TOMACORRIENTE CERCANO: SI; TIENE CABINA DE SEGURIDAD: SI// MODEM 5 METROS 26/6/2025 SE REALIZA INSTALACIÓN DE CORRESPONSAL, SE INSTALAN EQUIPOS CON PRUEBAS EXITOSAS, SE CAPACITA Y SE EVALÚA AL CLIENTE, SE INSTALA PUBLICIDAD COMPLETA, CB QUEDA OPERATIVO. USUARIO SOMOS BANCOLOMBIA ACTIVO"/>
    <s v="MARTINEZ SALGUEDO ANDRES AUGUSTO"/>
    <s v="SAXZZ516"/>
    <n v="1242440"/>
    <s v="N/A"/>
    <s v="877063-243637317561365457309993"/>
    <s v="N/A"/>
    <s v="40 ROLLOS"/>
    <s v="TIPO I"/>
    <s v="TERRESTRE"/>
    <s v="VISITA_TÉCNICA"/>
    <n v="1"/>
    <n v="0"/>
    <n v="75096.394270399993"/>
    <n v="75096.394270399993"/>
    <n v="75096.394270399993"/>
    <m/>
    <m/>
    <m/>
    <m/>
    <m/>
    <m/>
    <m/>
    <m/>
  </r>
  <r>
    <s v="MEDELLIN"/>
    <x v="3"/>
    <x v="3"/>
    <n v="5240"/>
    <s v="TA-25-669590"/>
    <s v="FO-25-979646"/>
    <d v="2025-06-24T00:00:00"/>
    <d v="2025-06-26T00:00:00"/>
    <d v="2025-06-24T00:00:00"/>
    <d v="2025-06-26T00:00:00"/>
    <d v="2025-06-26T00:00:00"/>
    <s v="ANTIOQUIA"/>
    <s v="EBEJICO"/>
    <s v="BARRIO PARQUE SEVILLA EBEJICO"/>
    <n v="80026"/>
    <s v="CB CRECIMIENTO - NUEVO"/>
    <s v="APERTURA"/>
    <s v="REDEBAN"/>
    <s v="UNO A UNO"/>
    <s v="UNO A UNO"/>
    <s v="EJECUTADO"/>
    <s v="24-06 SE REALIZA LLAMADA AL CLIENTE, SE HABLA CON LA SRA ERIKA YEPES  SE VALIDA DIRECCIÓN OK, CANAL OK, DISPONIBILIDAD TOTAL, LLAMAR EL DÍA LA INSTALACIÓN PARA CONFIRMAR VISITA, AVISO EXTERIOR ALTURA. NO INDICA ALTURA; TOMACORRIENTE CERCANO: SI; TIENE CABINA DE SEGURIDAD: NO 26/6/2025 SE REALIZA INSTALACIÓN DE CORRESPONSAL, SE INSTALAN EQUIPOS CON PRUEBAS EXITOSAS, SE CAPACITA Y SE EVALÚA AL CLIENTE, SE INSTALA PUBLICIDAD COMPLETA, CB QUEDA OPERATIVO. USUARIO SOMOS BANCOLOMBIA ACTIVO"/>
    <s v="BARRIENTOS HERNANDEZ CRISTIAN HORACIO"/>
    <s v="SAXZZ517"/>
    <n v="1254494"/>
    <s v="N/A"/>
    <s v="1238694-243627317561365457297005"/>
    <s v="N/A"/>
    <s v="40 ROLLOS"/>
    <s v="TIPO II"/>
    <s v="TERRESTRE"/>
    <s v="VISITA_TÉCNICA"/>
    <n v="1"/>
    <n v="0"/>
    <n v="163813.69572160003"/>
    <n v="140395.6348884"/>
    <n v="163813.69572160003"/>
    <m/>
    <m/>
    <m/>
    <m/>
    <m/>
    <m/>
    <m/>
    <m/>
  </r>
  <r>
    <s v="CALI"/>
    <x v="0"/>
    <x v="0"/>
    <n v="19001"/>
    <s v="TA-25-669592"/>
    <s v="FO-25-979650"/>
    <d v="2025-06-24T00:00:00"/>
    <d v="2025-06-26T00:00:00"/>
    <d v="2025-06-24T00:00:00"/>
    <d v="2025-06-25T00:00:00"/>
    <d v="2025-06-25T00:00:00"/>
    <s v="CAUCA"/>
    <s v="POPAYAN"/>
    <s v="BARRIO PANDIGUANDO PAOPAYAN"/>
    <n v="80048"/>
    <s v="CB CRECIMIENTO - NUEVO"/>
    <s v="APERTURA"/>
    <s v="REDEBAN"/>
    <s v="UNO A UNO"/>
    <s v="UNO A UNO"/>
    <s v="EJECUTADO"/>
    <s v="24-06 SE REALIZA LLAMADA AL CLIENTE, SE HABLA CON LA SR EDWIN ANDRES BALLESTEROS POTOSI SE VALIDA DIRECCIÓN OK, CANAL OK, DISPONIBILIDAD TOTAL, LLAMAR EL DÍA LA INSTALACIÓN PARA CONFIRMAR VISITA, AVISO EXTERIOR ALTURA APROX 2 METROS; TOMACORRIENTE CERCANO: SI; TIENE CABINA DE SEGURIDAD: NO - COMUNICACIÓN POR WPP 25/6/2025 SE REALIZA INSTALACIÓN DE CORRESPONSAL, SE INSTALAN EQUIPOS CON PRUEBAS EXITOSAS, SE CAPACITA Y SE EVALÚA AL CLIENTE, SE INSTALA PUBLICIDAD COMPLETA, CB QUEDA OPERATIVO. USUARIO SOMOS BANCOLOMBIA ACTIVO"/>
    <s v="GIMBUEL LASSO LUIS GERMAN"/>
    <s v="SAXZZ518"/>
    <n v="957329"/>
    <s v="N/A"/>
    <n v="1097452"/>
    <s v="N/A"/>
    <s v="40 ROLLOS"/>
    <s v="TIPO III"/>
    <s v="TERRESTRE"/>
    <s v="VISITA_TÉCNICA"/>
    <n v="1"/>
    <n v="0"/>
    <n v="275728.78077800001"/>
    <n v="196536.5258152"/>
    <n v="275728.78077800001"/>
    <m/>
    <m/>
    <m/>
    <m/>
    <m/>
    <m/>
    <m/>
    <m/>
  </r>
  <r>
    <s v="TUNJA"/>
    <x v="1"/>
    <x v="1"/>
    <n v="15804"/>
    <s v="TA-25-669595"/>
    <s v="FO-25-979655"/>
    <d v="2025-06-24T00:00:00"/>
    <d v="2025-06-26T00:00:00"/>
    <d v="2025-06-24T00:00:00"/>
    <d v="2025-06-26T00:00:00"/>
    <d v="2025-06-26T00:00:00"/>
    <s v="BOYACA"/>
    <s v="TIBANA"/>
    <s v="BARRIO CENTRO TIBANA 5"/>
    <n v="80058"/>
    <s v="CB CRECIMIENTO - NUEVO"/>
    <s v="APERTURA"/>
    <s v="REDEBAN"/>
    <s v="UNO A UNO"/>
    <s v="UNO A UNO"/>
    <s v="EJECUTADO"/>
    <s v="24-06 SE REALIZA LLAMADA AL CLIENTE, SE HABLA CON EL SR JOSE ALFREDO CASTELBLANCO SALAMANCA, SE VALIDA DIRECCIÓN OK, CANAL OK, DISPONIBILIDAD TOTAL, LLAMAR EL DÍA LA INSTALACIÓN PARA CONFIRMAR VISITA, AVISO EXTERIOR ALTURA APROX  3 METROS; TOMACORRIENTE CERCANO: SI; TIENE CABINA DE SEGURIDAD: SI 26/6/2025 SE REALIZA INSTALACIÓN DE CORRESPONSAL, SE INSTALAN EQUIPOS CON PRUEBAS EXITOSAS, SE CAPACITA Y SE EVALÚA AL CLIENTE, SE INSTALA PUBLICIDAD COMPLETA, CB QUEDA OPERATIVO. USUARIO SOMOS BANCOLOMBIA ACTIVO"/>
    <s v="SOLER HOYOS CRISTIAN LEONARDO"/>
    <s v="SAXZZ519"/>
    <n v="1235410"/>
    <s v="N/A"/>
    <s v="913669-243637317561365457309443"/>
    <s v="N/A"/>
    <s v="40 ROLLOS"/>
    <s v="TIPO II"/>
    <s v="TERRESTRE"/>
    <s v="VISITA_TÉCNICA"/>
    <n v="1"/>
    <n v="0"/>
    <n v="163813.69572160003"/>
    <n v="140395.6348884"/>
    <n v="163813.69572160003"/>
    <m/>
    <m/>
    <m/>
    <m/>
    <m/>
    <m/>
    <m/>
    <m/>
  </r>
  <r>
    <s v="PEREIRA"/>
    <x v="0"/>
    <x v="6"/>
    <n v="66001"/>
    <s v="TA-25-669624"/>
    <s v="FO-25-979665"/>
    <d v="2025-06-24T00:00:00"/>
    <d v="2025-06-26T00:00:00"/>
    <d v="2025-06-24T00:00:00"/>
    <d v="2025-06-26T00:00:00"/>
    <d v="2025-06-26T00:00:00"/>
    <s v="RISARALDA"/>
    <s v="PEREIRA"/>
    <s v="BARRIO VILLA SANTANA LAS MARGARITAS PEREIRA"/>
    <n v="80042"/>
    <s v="CB CRECIMIENTO - NUEVO"/>
    <s v="APERTURA"/>
    <s v="REDEBAN"/>
    <s v="UNO A UNO"/>
    <s v="UNO A UNO"/>
    <s v="EJECUTADO"/>
    <s v="24-06 SE REALIZA LLAMADA AL CLIENTE, SE HABLA CON LA PAREJA DE LA SRA JESSICA VANESSA BEJARANO QUINTERO, SE VALIDA DIRECCIÓN OK, CANAL OK, DISPONIBILIDAD TOTAL, LLAMAR EL DÍA LA INSTALACIÓN PARA CONFIRMAR VISITA, AVISO EXTERIOR ALTURA APROX  DONDE EL TECNICO LO VEA CONVENIENTE; TOMACORRIENTE CERCANO: SI; TIENE CABINA DE SEGURIDAD: NO 26/6/2025 SE REALIZA INSTALACIÓN DE CORRESPONSAL, SE INSTALAN EQUIPOS CON PRUEBAS EXITOSAS, SE CAPACITA Y SE EVALÚA AL CLIENTE, SE INSTALA PUBLICIDAD COMPLETA, CB QUEDA OPERATIVO. USUARIO SOMOS BANCOLOMBIA ACTIVO"/>
    <s v="FRANCO CAÑAVERAL YAMID RAUL"/>
    <s v="SAXZZ521"/>
    <n v="1235307"/>
    <s v="N/A"/>
    <s v="1103006-241587317561324755887083"/>
    <s v="N/A"/>
    <s v="40 ROLLOS"/>
    <s v="TIPO I"/>
    <s v="TERRESTRE"/>
    <s v="VISITA_TÉCNICA"/>
    <n v="1"/>
    <n v="0"/>
    <n v="75096.394270399993"/>
    <n v="75096.394270399993"/>
    <n v="75096.394270399993"/>
    <m/>
    <m/>
    <m/>
    <m/>
    <m/>
    <m/>
    <m/>
    <m/>
  </r>
  <r>
    <s v="MEDELLIN"/>
    <x v="3"/>
    <x v="3"/>
    <n v="5001"/>
    <s v="TA-25-669704"/>
    <s v="FO-25-979673"/>
    <d v="2025-06-24T00:00:00"/>
    <d v="2025-06-26T00:00:00"/>
    <d v="2025-06-24T00:00:00"/>
    <d v="2025-06-26T00:00:00"/>
    <d v="2025-06-26T00:00:00"/>
    <s v="ANTIOQUIA"/>
    <s v="MEDELLIN"/>
    <s v="BARRIO AMERICA MEDELLIN"/>
    <n v="80090"/>
    <s v="CB CRECIMIENTO - NUEVO"/>
    <s v="APERTURA"/>
    <s v="REDEBAN"/>
    <s v="UNO A UNO"/>
    <s v="UNO A UNO"/>
    <s v="EJECUTADO"/>
    <s v="24-06 SE REALIZA LLAMADA AL CLIENTE, SE HABLA CON EL SR JHON FREDY ALZATE MARIN, SE VALIDA DIRECCIÓN OK, CANAL OK, DISPONIBILIDAD TOTAL, LLAMAR EL DÍA LA INSTALACIÓN PARA CONFIRMAR VISITA, AVISO EXTERIOR ALTURA APROX  DONDE EL TECNICO LO VEA CONVENIENTE; TOMACORRIENTE CERCANO: SI; TIENE CABINA DE SEGURIDAD: NO 26/6/2025 SE REALIZA INSTALACIÓN DE CORRESPONSAL, SE INSTALAN EQUIPOS CON PRUEBAS EXITOSAS, SE CAPACITA Y SE EVALÚA AL CLIENTE, SE INSTALA PUBLICIDAD COMPLETA, CB QUEDA OPERATIVO. USUARIO SOMOS BANCOLOMBIA ACTIVO"/>
    <s v="ALVAREZ ARENAS VICTOR HUGO"/>
    <s v="SAXZZ522"/>
    <n v="1254351"/>
    <s v="N/A"/>
    <s v="1238685-243627317561365457297071"/>
    <s v="N/A"/>
    <s v="40 ROLLOS"/>
    <s v="TIPO I"/>
    <s v="TERRESTRE"/>
    <s v="VISITA_TÉCNICA"/>
    <n v="1"/>
    <n v="0"/>
    <n v="75096.394270399993"/>
    <n v="75096.394270399993"/>
    <n v="75096.394270399993"/>
    <m/>
    <m/>
    <m/>
    <m/>
    <m/>
    <m/>
    <m/>
    <m/>
  </r>
  <r>
    <s v="MEDELLIN"/>
    <x v="3"/>
    <x v="3"/>
    <n v="5088"/>
    <s v="TA-25-669735"/>
    <s v="FO-25-979677"/>
    <d v="2025-06-24T00:00:00"/>
    <d v="2025-06-26T00:00:00"/>
    <d v="2025-06-24T00:00:00"/>
    <d v="2025-06-25T00:00:00"/>
    <d v="2025-06-25T00:00:00"/>
    <s v="ANTIOQUIA"/>
    <s v="BELLO"/>
    <s v="BARRIO BELLO BELLO 26"/>
    <n v="80074"/>
    <s v="CAMBIO DE RAZON SOCIAL"/>
    <s v="APERTURA"/>
    <s v="REDEBAN"/>
    <s v="UNO A UNO"/>
    <s v="UNO A UNO"/>
    <s v="EJECUTADO"/>
    <s v="24-06 SE REALIZA LLAMADA AL CLIENTE, SE HABLA CON LA SRA XIMENA JIMENEZ HERNANDEZ, SE VALIDA DIRECCIÓN OK, CANAL OK, DISPONIBILIDAD TOTAL, LLAMAR EL DÍA LA INSTALACIÓN PARA CONFIRMAR VISITA, AVISO EXTERIOR ALTURA APROX  DONDE EL TECNICO LO VEA CONVENIENTE; TOMACORRIENTE CERCANO: SI; TIENE CABINA DE SEGURIDAD: SI 25/6/2025 SE REALIZA INSTALACIÓN DE CORRESPONSAL, SE INSTALAN EQUIPOS CON PRUEBAS EXITOSAS, NO SE CAPACITA, SE INSTALA FLANGGER Y DISPLAY DE HORARIO EL AVISO YA ESTABA INSTALADO, CB QUEDA OPERATIVO. USUARIO SOMOS BANCOLOMBIA ACTIVO"/>
    <s v="MARTINEZ TOVAR OSCAR DAVID"/>
    <s v="SAXZZ524"/>
    <n v="894965"/>
    <s v="N/A"/>
    <n v="1238918"/>
    <s v="N/A"/>
    <s v="40 ROLLOS"/>
    <s v="TIPO I"/>
    <s v="TERRESTRE"/>
    <s v="VISITA_TÉCNICA"/>
    <n v="1"/>
    <n v="0"/>
    <n v="75096.394270399993"/>
    <n v="75096.394270399993"/>
    <n v="75096.394270399993"/>
    <m/>
    <m/>
    <m/>
    <m/>
    <m/>
    <m/>
    <m/>
    <m/>
  </r>
  <r>
    <s v="MEDELLIN"/>
    <x v="3"/>
    <x v="3"/>
    <n v="5690"/>
    <s v="TA-25-669742"/>
    <s v="FO-25-979680"/>
    <d v="2025-06-24T00:00:00"/>
    <d v="2025-06-26T00:00:00"/>
    <d v="2025-06-24T00:00:00"/>
    <d v="2025-06-26T00:00:00"/>
    <d v="2025-06-26T00:00:00"/>
    <s v="ANTIOQUIA"/>
    <s v="SANTO DOMINGO"/>
    <s v="BARRIO CENTRO SANTO DOMINGO"/>
    <n v="80054"/>
    <s v="CB CRECIMIENTO - NUEVO"/>
    <s v="APERTURA"/>
    <s v="REDEBAN"/>
    <s v="UNO A UNO"/>
    <s v="UNO A UNO"/>
    <s v="EJECUTADO"/>
    <s v="21-06 SE REALIZA LLAMADA AL CLIENTE, SE HABLA CON LA SR SANTIAGO RESTREPO CASTRILLON  SE VALIDA DIRECCIÓN OK, CANAL OK, DISPONIBILIDAD TOTAL, LLAMAR EL DÍA LA INSTALACIÓN PARA CONFIRMAR VISITA, AVISO EXTERIOR ALTURA APROX 3 METROS; TOMACORRIENTE CERCANO: SI; TIENE CABINA DE SEGURIDAD: NO - COMUNICACIÓN POR WPP 26/6/2025 ESCALAMOS NOVEDAD DE INSTALACIÓN. EN DIRECCIÓN TENEMOS LT LA MAQUINA VRD PORCESITO, PERO DOCUMENTO DE CÁMARA DE COMERCIO QUE NOS FACILITA USUARIO TIENE DIRECCIÓN CON NOMENCLATURA COMPLETA CALLE 39 64ª 35 INTERIOR 701 EN MEDELLIN. USUARIO INFORMA QUE ESA DIRECCIÓN ES DE LA OFICINA PRINCIPAL EN MEDELLIN. TAMBIÉN NOS FACILITA UNA FOTO DE UNA FACTURA DE UN PROVEEDOR DONDE SALE LA MISMA DIRECCIÓN EN MEDELLIN, PERO ABAJO SI DICE PORSECITO. 26/6/2025 SEGÚN LO CONVERSADO, SE EVIDENCIÓ QUE EN LA SEGUNDA HOJA DEL CERTIFICADO DE CÁMARA DE COMERCIO SE ENCUENTRA REGISTRADA LA DIRECCIÓN CORRECTA. POR LO TANTO, SE DEBE PROCEDER CON LA IMPLEMENTACIÓN DEL CB 3007080054. 26/6/2025 SE REALIZA INSTALACIÓN DE CORRESPONSAL, SE INSTALAN EQUIPOS CON PRUEBAS EXITOSAS, SE CAPACITA Y SE EVALÚA AL CLIENTE, SE INSTALA PUBLICIDAD COMPLETA, CB QUEDA OPERATIVO. USUARIO SOMOS BANCOLOMBIA ACTIVO. SE INSTALANN 12 MT DE CABLE UTP"/>
    <s v="ZAPATA LOPEZ EDWARD ASDRUBAL"/>
    <s v="SAXZZ525"/>
    <n v="1254223"/>
    <s v="N/A"/>
    <s v="1238897-243627317561365457299638"/>
    <s v="N/A"/>
    <s v="40 ROLLOS"/>
    <s v="TIPO II"/>
    <s v="TERRESTRE"/>
    <s v="VISITA_TÉCNICA"/>
    <n v="1"/>
    <n v="0"/>
    <n v="163813.69572160003"/>
    <n v="140395.6348884"/>
    <n v="163813.69572160003"/>
    <m/>
    <m/>
    <m/>
    <m/>
    <m/>
    <m/>
    <m/>
    <m/>
  </r>
  <r>
    <s v="CALI"/>
    <x v="0"/>
    <x v="0"/>
    <n v="76001"/>
    <s v="TA-25-669745"/>
    <s v="FO-25-979683"/>
    <d v="2025-06-24T00:00:00"/>
    <d v="2025-06-26T00:00:00"/>
    <d v="2025-06-24T00:00:00"/>
    <d v="2025-06-25T00:00:00"/>
    <d v="2025-06-25T00:00:00"/>
    <s v="VALLE DEL CAUCA"/>
    <s v="CALI"/>
    <s v="BARRIO POBLADO 1 CALI 1"/>
    <n v="79992"/>
    <s v="CB CRECIMIENTO - NUEVO"/>
    <s v="APERTURA"/>
    <s v="REDEBAN"/>
    <s v="UNO A UNO"/>
    <s v="UNO A UNO"/>
    <s v="EJECUTADO"/>
    <s v="24-06 SE REALIZA LLAMADA AL CLIENTE, SE HABLA CON EL SR JOSE FERNANDO ARANGO ARROYAVE, SE VALIDA DIRECCIÓN OK, CANAL OK, DISPONIBILIDAD TOTAL, LLAMAR EL DÍA LA INSTALACIÓN PARA CONFIRMAR VISITA, AVISO EXTERIOR ALTURA APROX  DONDE EL TECNICO LO VEA CONVENIENTE; TOMACORRIENTE CERCANO: SI; TIENE CABINA DE SEGURIDAD: SI //HORARIO DEL ESTABLECIMIENTO 9-12PM A 2:30-7 PM 25/6/2025 SE REALIZA INSTALACIÓN DE CORRESPONSAL, SE INSTALAN EQUIPOS CON PRUEBAS EXITOSAS, SE CAPACITA Y SE EVALÚA AL CLIENTE, SE INSTALA PUBLICIDAD COMPLETA, CB QUEDA OPERATIVO. USUARIO SOMOS BANCOLOMBIA ACTIVO"/>
    <s v="PAREDES CASTILLO DIEGO"/>
    <s v="SAXZZ526"/>
    <n v="1212254"/>
    <s v="N/A"/>
    <n v="913892"/>
    <s v="N/A"/>
    <s v="40 ROLLOS"/>
    <s v="TIPO I"/>
    <s v="TERRESTRE"/>
    <s v="VISITA_TÉCNICA"/>
    <n v="1"/>
    <n v="0"/>
    <n v="75096.394270399993"/>
    <n v="75096.394270399993"/>
    <n v="75096.394270399993"/>
    <m/>
    <m/>
    <m/>
    <m/>
    <m/>
    <m/>
    <m/>
    <m/>
  </r>
  <r>
    <s v="TUNJA"/>
    <x v="1"/>
    <x v="1"/>
    <n v="15293"/>
    <s v="TA-25-669746"/>
    <s v="FO-25-979689"/>
    <d v="2025-06-24T00:00:00"/>
    <d v="2025-06-26T00:00:00"/>
    <d v="2025-06-24T00:00:00"/>
    <d v="2025-06-26T00:00:00"/>
    <d v="2025-06-26T00:00:00"/>
    <s v="BOYACA"/>
    <s v="GACHANTIVA"/>
    <s v="BARRIO VEREDA SAAVEDRA GACHANTIVA"/>
    <n v="79970"/>
    <s v="CB CRECIMIENTO - NUEVO"/>
    <s v="APERTURA"/>
    <s v="REDEBAN"/>
    <s v="UNO A UNO"/>
    <s v="UNO A UNO"/>
    <s v="EJECUTADO"/>
    <s v="24-06 SE REALIZA LLAMADA AL CLIENTE, SE HABLA CON LA SRA  ERIKA LISBETH AMADOR CORTES  SE VALIDA DIRECCIÓN OK, CANAL OK, DISPONIBILIDAD TOTAL, LLAMAR EL DÍA LA INSTALACIÓN PARA CONFIRMAR VISITA, AVISO EXTERIOR ALTURA APROX 1.50 METROS; TOMACORRIENTE CERCANO: SI; TIENE CABINA DE SEGURIDAD: SI- COMUNICACIÓN POR WPP 25/6/2025 SE COMUNICA PREVIAMENTE CON CLIENTE AL NÚMERO TELEFÓNICO 3133391626 LA SEÑORA ERIKA CONFIRMA ATENCIÓN PARA APERTURA....SE LLEGA A SITIO Y COMERCIO SE ENCUENTRA SIN ENERGÍA SE DA ESPERA DOS HORA Y LA FALLA CONTINUA CLIENTE SOLICITA VISITAR EL DIA DE MAÑANA 26/6/2025 SE REALIZA INSTALACIÓN DE CORRESPONSAL, SE INSTALAN EQUIPOS CON PRUEBAS EXITOSAS, SE CAPACITA Y SE EVALÚA AL CLIENTE, SE INSTALA PUBLICIDAD COMPLETA, CB QUEDA OPERATIVO. USUARIO SOMOS BANCOLOMBIA ACTIVO"/>
    <s v="GONZALEZ GONZALEZ MARIO ALBERTO"/>
    <s v="SAXZZ527"/>
    <n v="929580"/>
    <s v="295354-709254"/>
    <n v="908080"/>
    <s v="N/A"/>
    <s v="40 ROLLOS"/>
    <s v="TIPO II"/>
    <s v="TERRESTRE"/>
    <s v="VISITA_TÉCNICA"/>
    <n v="1"/>
    <n v="0"/>
    <n v="163813.69572160003"/>
    <n v="140395.6348884"/>
    <n v="163813.69572160003"/>
    <m/>
    <m/>
    <m/>
    <m/>
    <m/>
    <m/>
    <m/>
    <m/>
  </r>
  <r>
    <s v="IBAGUE"/>
    <x v="2"/>
    <x v="2"/>
    <n v="73001"/>
    <s v="TA-25-669749"/>
    <s v="FO-25-979697"/>
    <d v="2025-06-24T00:00:00"/>
    <d v="2025-06-26T00:00:00"/>
    <d v="2025-06-24T00:00:00"/>
    <d v="2025-06-25T00:00:00"/>
    <d v="2025-06-25T00:00:00"/>
    <s v="TOLIMA"/>
    <s v="IBAGUE"/>
    <s v="BARRIO MACARENA PARTE BAJA IBAGUE"/>
    <n v="80022"/>
    <s v="CB CRECIMIENTO - NUEVO"/>
    <s v="APERTURA"/>
    <s v="REDEBAN"/>
    <s v="UNO A UNO"/>
    <s v="UNO A UNO"/>
    <s v="EJECUTADO"/>
    <s v="21-06 SE REALIZA LLAMADA AL CLIENTE, SE HABLA CON LA SRA VIVIANA PAOLA DIAZ VANEGAS  SE VALIDA DIRECCIÓN OK, CANAL OK, DISPONIBILIDAD TOTAL, LLAMAR EL DÍA LA INSTALACIÓN PARA CONFIRMAR VISITA, AVISO EXTERIOR ALTURA: NO INDICA ALTURA; TOMACORRIENTE CERCANO: SI; TIENE CABINA DE SEGURIDAD: NO 25/6/2025 SE REALIZA INSTALACIÓN DE CORRESPONSAL, SE INSTALAN EQUIPOS CON PRUEBAS EXITOSAS, SE CAPACITA Y SE EVALÚA AL CLIENTE, SE INSTALA PUBLICIDAD COMPLETA, CB QUEDA OPERATIVO. USUARIO SOMOS BANCOLOMBIA ACTIVO"/>
    <s v="VARGAS HERRERA JHON JAIRO"/>
    <s v="SAXZZ528"/>
    <n v="1104795"/>
    <s v="N/A"/>
    <n v="865080"/>
    <s v="N/A"/>
    <s v="40 ROLLOS"/>
    <s v="TIPO I"/>
    <s v="TERRESTRE"/>
    <s v="VISITA_TÉCNICA"/>
    <n v="1"/>
    <n v="0"/>
    <n v="75096.394270399993"/>
    <n v="75096.394270399993"/>
    <n v="75096.394270399993"/>
    <m/>
    <m/>
    <m/>
    <m/>
    <m/>
    <m/>
    <m/>
    <m/>
  </r>
  <r>
    <s v="BUCARAMANGA"/>
    <x v="1"/>
    <x v="1"/>
    <n v="68001"/>
    <s v="TA-25-669750"/>
    <s v="FO-25-979703"/>
    <d v="2025-06-24T00:00:00"/>
    <d v="2025-06-26T00:00:00"/>
    <d v="2025-06-24T00:00:00"/>
    <d v="2025-06-25T00:00:00"/>
    <d v="2025-06-25T00:00:00"/>
    <s v="SANTANDER"/>
    <s v="BUCARAMANGA"/>
    <s v="BARRIO SAN FRANCISCO BUCARAMANGA  19"/>
    <n v="79985"/>
    <s v="CB CRECIMIENTO - NUEVO"/>
    <s v="APERTURA"/>
    <s v="REDEBAN"/>
    <s v="UNO A UNO"/>
    <s v="UNO A UNO"/>
    <s v="EJECUTADO"/>
    <s v="24-06 SE REALIZA LLAMADA AL CLIENTE, SE HABLA CON EL SR CAMPO ELIAS GOYENECHE SÁNCHEZ, SE VALIDA DIRECCIÓN OK, CANAL OK, DISPONIBILIDAD TOTAL, LLAMAR EL DÍA LA INSTALACIÓN PARA CONFIRMAR VISITA, AVISO EXTERIOR ALTURA APROX 3 METROS; TOMACORRIENTE CERCANO: SI; TIENE CABINA DE SEGURIDAD: SI 25/6/2025 SE REALIZA INSTALACIÓN DE CORRESPONSAL, SE INSTALAN EQUIPOS CON PRUEBAS EXITOSAS, SE CAPACITA Y SE EVALÚA AL CLIENTE, SE INSTALA PUBLICIDAD COMPLETA, CB QUEDA OPERATIVO. USUARIO SOMOS BANCOLOMBIA ACTIVO"/>
    <s v="GONZALEZ ESTUPIÑAN YEISON WALTER ANTONIO"/>
    <s v="SAXZZ529"/>
    <n v="1141064"/>
    <s v="N/A"/>
    <n v="904003"/>
    <s v="N/A"/>
    <s v="40 ROLLOS"/>
    <s v="TIPO I"/>
    <s v="TERRESTRE"/>
    <s v="VISITA_TÉCNICA"/>
    <n v="1"/>
    <n v="0"/>
    <n v="75096.394270399993"/>
    <n v="75096.394270399993"/>
    <n v="75096.394270399993"/>
    <m/>
    <m/>
    <m/>
    <m/>
    <m/>
    <m/>
    <m/>
    <m/>
  </r>
  <r>
    <s v="VALLEDUPAR"/>
    <x v="4"/>
    <x v="4"/>
    <n v="20001"/>
    <s v="TA-25-669753"/>
    <s v="FO-25-979708"/>
    <d v="2025-06-24T00:00:00"/>
    <d v="2025-06-26T00:00:00"/>
    <d v="2025-06-24T00:00:00"/>
    <d v="2025-06-25T00:00:00"/>
    <d v="2025-06-25T00:00:00"/>
    <s v="CESAR"/>
    <s v="VALLEDUPAR"/>
    <s v="BARRIO DIVINO NIÑO VALLEDUPAR"/>
    <n v="80070"/>
    <s v="CB CRECIMIENTO - NUEVO"/>
    <s v="APERTURA"/>
    <s v="REDEBAN"/>
    <s v="UNO A UNO"/>
    <s v="UNO A UNO"/>
    <s v="EJECUTADO"/>
    <s v="21-06 SE REALIZA LLAMADA AL CLIENTE, SE HABLA CON LA SR IVAN JOSE CARRASCAL ESPEJERO  SE VALIDA DIRECCIÓN OK, CANAL OK, DISPONIBILIDAD TOTAL, LLAMAR EL DÍA LA INSTALACIÓN PARA CONFIRMAR VISITA, AVISO EXTERIOR ALTURA APROX 2 METROS; TOMACORRIENTE CERCANO: SI; TIENE CABINA DE SEGURIDAD: NO 25/6/2025 SE REALIZA INSTALACIÓN DE CORRESPONSAL, SE INSTALAN EQUIPOS CON PRUEBAS EXITOSAS, SE CAPACITA Y SE EVALÚA AL CLIENTE, SE INSTALA PUBLICIDAD COMPLETA, CB QUEDA OPERATIVO. USUARIO SOMOS BANCOLOMBIA ACTIVO"/>
    <s v="MAESTRE MENGUAL EDGAR ENRIQUE"/>
    <s v="SAXZZ530"/>
    <n v="1242482"/>
    <s v="N/A"/>
    <s v="933099-243637317561365457309967"/>
    <s v="N/A"/>
    <s v="40 ROLLOS"/>
    <s v="TIPO I"/>
    <s v="TERRESTRE"/>
    <s v="VISITA_TÉCNICA"/>
    <n v="1"/>
    <n v="0"/>
    <n v="75096.394270399993"/>
    <n v="75096.394270399993"/>
    <n v="75096.394270399993"/>
    <m/>
    <m/>
    <m/>
    <m/>
    <m/>
    <m/>
    <m/>
    <m/>
  </r>
  <r>
    <s v="MEDELLIN"/>
    <x v="3"/>
    <x v="3"/>
    <n v="5001"/>
    <s v="TA-25-669755"/>
    <s v="FO-25-979721"/>
    <d v="2025-06-24T00:00:00"/>
    <d v="2025-06-26T00:00:00"/>
    <d v="2025-06-24T00:00:00"/>
    <d v="2025-06-26T00:00:00"/>
    <d v="2025-06-26T00:00:00"/>
    <s v="ANTIOQUIA"/>
    <s v="MEDELLIN"/>
    <s v="BARRIO LA FLORESTA MEDELLIN 3"/>
    <n v="80084"/>
    <s v="CB CRECIMIENTO - NUEVO"/>
    <s v="APERTURA"/>
    <s v="REDEBAN"/>
    <s v="UNO A UNO"/>
    <s v="UNO A UNO"/>
    <s v="EJECUTADO"/>
    <s v="21-06 SE REALIZA LLAMADA AL CLIENTE, SE HABLA CON LA SRA ANY JOHANA DELGADO SE VALIDA DIRECCIÓN OK, CANAL OK, DISPONIBILIDAD TOTAL, LLAMAR EL DÍA LA INSTALACIÓN PARA CONFIRMAR VISITA, AVISO EXTERIOR ALTURA APROX 2 METROS; TOMACORRIENTE CERCANO: SI; TIENE CABINA DE SEGURIDAD: NO 26-06 SE REALIZA INSTALACIÓN DE CORRESPONSAL, SE INSTALAN EQUIPOS CON PRUEBAS EXITOSAS, SE CAPACITA Y SE EVALÚA AL CLIENTE, SE INSTALA PUBLICIDAD COMPLETA, CB QUEDA OPERATIVO. USUARIO SOMOS BANCOLOMBIA ACTIVO"/>
    <s v="MARTINEZ TOVAR OSCAR DAVID"/>
    <s v="SAXZZ531"/>
    <n v="994911"/>
    <s v="N/A"/>
    <n v="1238679"/>
    <s v="N/A"/>
    <s v="40 ROLLOS"/>
    <s v="TIPO I"/>
    <s v="TERRESTRE"/>
    <s v="VISITA_TÉCNICA"/>
    <n v="1"/>
    <n v="0"/>
    <n v="75096.394270399993"/>
    <n v="75096.394270399993"/>
    <n v="75096.394270399993"/>
    <m/>
    <m/>
    <m/>
    <m/>
    <m/>
    <m/>
    <m/>
    <m/>
  </r>
  <r>
    <s v="MEDELLIN"/>
    <x v="3"/>
    <x v="3"/>
    <n v="5321"/>
    <s v="TA-25-669759"/>
    <s v="FO-25-979726"/>
    <d v="2025-06-24T00:00:00"/>
    <d v="2025-06-26T00:00:00"/>
    <d v="2025-06-24T00:00:00"/>
    <d v="2025-06-26T00:00:00"/>
    <d v="2025-06-26T00:00:00"/>
    <s v="ANTIOQUIA"/>
    <s v="GUATAPE"/>
    <s v="BARRIO SECTOR LA TRIBUNA GUATAPE"/>
    <n v="80063"/>
    <s v="CB CRECIMIENTO - NUEVO"/>
    <s v="APERTURA"/>
    <s v="REDEBAN"/>
    <s v="UNO A UNO"/>
    <s v="UNO A UNO"/>
    <s v="EJECUTADO"/>
    <s v="21-06 SE REALIZA LLAMADA AL CLIENTE, SE HABLA CON LA SRA CATALINA RIVERA ORTIZ SE VALIDA DIRECCIÓN OK, CANAL OK, DISPONIBILIDAD TOTAL, LLAMAR EL DÍA LA INSTALACIÓN PARA CONFIRMAR VISITA, AVISO EXTERIOR ALTURA APROX 2 METROS; TOMACORRIENTE CERCANO: SI; TIENE CABINA DE SEGURIDAD: NO - EL MODEM ESTA A 5 MT  26/6/2025 SE REALIZA INSTALACIÓN DE CORRESPONSAL, SE INSTALAN EQUIPOS CON PRUEBAS EXITOSAS, SE CAPACITA Y SE EVALÚA AL CLIENTE, SE INSTALA PUBLICIDAD COMPLETA, CB QUEDA OPERATIVO. USUARIO SOMOS BANCOLOMBIA ACTIVO"/>
    <s v="DIAZ ZABALA FRANCIS DUBAN"/>
    <s v="SAXZZ532"/>
    <n v="1254512"/>
    <s v="N/A"/>
    <s v="799100-243627317561365457297053"/>
    <s v="N/A"/>
    <s v="40 ROLLOS"/>
    <s v="TIPO II"/>
    <s v="TERRESTRE"/>
    <s v="VISITA_TÉCNICA"/>
    <n v="1"/>
    <n v="0"/>
    <n v="163813.69572160003"/>
    <n v="140395.6348884"/>
    <n v="163813.69572160003"/>
    <m/>
    <m/>
    <m/>
    <m/>
    <m/>
    <m/>
    <m/>
    <m/>
  </r>
  <r>
    <s v="PEREIRA"/>
    <x v="0"/>
    <x v="6"/>
    <n v="66170"/>
    <s v="TA-25-669760"/>
    <s v="FO-25-979730"/>
    <d v="2025-06-24T00:00:00"/>
    <d v="2025-06-26T00:00:00"/>
    <d v="2025-06-24T00:00:00"/>
    <d v="2025-06-25T00:00:00"/>
    <d v="2025-06-25T00:00:00"/>
    <s v="RISARALDA"/>
    <s v="DOSQUEBRADAS"/>
    <s v="BARRIO CAMPESTRE C DOSQUEBRADAS"/>
    <n v="80008"/>
    <s v="CB CRECIMIENTO - NUEVO"/>
    <s v="APERTURA"/>
    <s v="REDEBAN"/>
    <s v="UNO A UNO"/>
    <s v="UNO A UNO"/>
    <s v="EJECUTADO"/>
    <s v="24-06 SE REALIZA LLAMADA AL CLIENTE, SE HABLA CON  LA SRA YANETH GUERRERO DURAN, SE VALIDA DIRECCIÓN OK, CANAL OK, DISPONIBILIDAD TOTAL, LLAMAR EL DÍA LA INSTALACIÓN PARA CONFIRMAR VISITA, AVISO EXTERIOR ALTURA APROX DONDE EL TECNICO LO VEA CONVENIENTE; TOMACORRIENTE CERCANO: SI; TIENE CABINA DE SEGURIDAD: SI 25/6/2025 SE REALIZA INSTALACIÓN DE CORRESPONSAL, SE INSTALAN EQUIPOS CON PRUEBAS EXITOSAS, SE CAPACITA Y SE EVALÚA AL CLIENTE, SE INSTALA PUBLICIDAD COMPLETA, CB QUEDA OPERATIVO. USUARIO SOMOS BANCOLOMBIA ACTIVO"/>
    <s v="FRANCO CAÑAVERAL YAMID RAUL"/>
    <s v="SAXZZ533"/>
    <n v="1235259"/>
    <s v="N/A"/>
    <s v="870684-241587317561324755887123"/>
    <s v="N/A"/>
    <s v="40 ROLLOS"/>
    <s v="TIPO I"/>
    <s v="TERRESTRE"/>
    <s v="VISITA_TÉCNICA"/>
    <n v="1"/>
    <n v="0"/>
    <n v="75096.394270399993"/>
    <n v="75096.394270399993"/>
    <n v="75096.394270399993"/>
    <m/>
    <m/>
    <m/>
    <m/>
    <m/>
    <m/>
    <m/>
    <m/>
  </r>
  <r>
    <s v="PASTO"/>
    <x v="0"/>
    <x v="0"/>
    <n v="52001"/>
    <s v="TA-25-669762"/>
    <s v="FO-25-979734"/>
    <d v="2025-06-24T00:00:00"/>
    <d v="2025-06-26T00:00:00"/>
    <d v="2025-06-24T00:00:00"/>
    <d v="2025-06-25T00:00:00"/>
    <d v="2025-06-25T00:00:00"/>
    <s v="NARIÑO"/>
    <s v="PASTO"/>
    <s v="BARRIO MIRAFLORES PASTO 4"/>
    <n v="80039"/>
    <s v="CAMBIO DE RAZON SOCIAL"/>
    <s v="APERTURA"/>
    <s v="REDEBAN"/>
    <s v="UNO A UNO"/>
    <s v="UNO A UNO"/>
    <s v="EJECUTADO"/>
    <s v="24-06 SE REALIZA LLAMADA AL CLIENTE, SE HABLA CON  LA SRA NATALY ESMERALDA CAICEDO SALAZAR, SE VALIDA DIRECCIÓN OK, CANAL OK, DISPONIBILIDAD TOTAL, LLAMAR EL DÍA LA INSTALACIÓN PARA CONFIRMAR VISITA, AVISO EXTERIOR ALTURA APROX  4 METROS; TOMACORRIENTE CERCANO: SI; TIENE CABINA DE SEGURIDAD: SI 25/6/2025 SE REALIZA INSTALACIÓN DE CORRESPONSAL, SE INSTALAN EQUIPOS CON PRUEBAS EXITOSAS, SE CAPACITA Y SE EVALÚA AL CLIENTE, SE SOLO DISPLAY DE HORARIO, COMO ES CAMBIO DE RAZON SOCIAL EL USUARIO YA TIENE FLANGGER Y AVISO, CB QUEDA OPERATIVO. USUARIO SOMOS BANCOLOMBIA ACTIVO"/>
    <s v="REMICIO AMADO JOHN HEBER"/>
    <s v="SAXZZ534"/>
    <n v="981956"/>
    <s v="N/A"/>
    <n v="840260"/>
    <s v="N/A"/>
    <s v="40 ROLLOS"/>
    <s v="TIPO I"/>
    <s v="TERRESTRE"/>
    <s v="VISITA_TÉCNICA"/>
    <n v="1"/>
    <n v="0"/>
    <n v="75096.394270399993"/>
    <n v="75096.394270399993"/>
    <n v="75096.394270399993"/>
    <m/>
    <m/>
    <m/>
    <m/>
    <m/>
    <m/>
    <m/>
    <m/>
  </r>
  <r>
    <s v="CALI"/>
    <x v="0"/>
    <x v="0"/>
    <n v="76001"/>
    <s v="TA-25-669763"/>
    <s v="FO-25-979739"/>
    <d v="2025-06-24T00:00:00"/>
    <d v="2025-06-26T00:00:00"/>
    <d v="2025-06-24T00:00:00"/>
    <d v="2025-06-25T00:00:00"/>
    <d v="2025-06-25T00:00:00"/>
    <s v="VALLE DEL CAUCA"/>
    <s v="CALI"/>
    <s v="BARRIO SAN CARLOS CALI 2"/>
    <n v="79987"/>
    <s v="CAMBIO DE RAZON SOCIAL"/>
    <s v="APERTURA"/>
    <s v="REDEBAN"/>
    <s v="UNO A UNO"/>
    <s v="UNO A UNO"/>
    <s v="EJECUTADO"/>
    <s v="24-06 SE REALIZA LLAMADA AL CLIENTE, SE HABLA CON LA SRA MARIA CAMILA SANCHEZ GALVIS SE VALIDA DIRECCIÓN OK, CANAL OK, DISPONIBILIDAD TOTAL, LLAMAR EL DÍA LA INSTALACIÓN PARA CONFIRMAR VISITA; TOMACORRIENTE CERCANO: SI; TIENE CABINA DE SEGURIDAD: SI - CAMBIO DE RAZON SOCIAL 25/6/2025 SE REALIZA INSTALACIÓN DE CORRESPONSAL, SE INSTALAN EQUIPOS CON PRUEBAS EXITOSAS, SE CAPACITA Y SE EVALÚA AL CLIENTE, SE INSTALA PUBLICIDAD COMPLETA, CB QUEDA OPERATIVO. USUARIO SOMOS BANCOLOMBIA ACTIVO "/>
    <s v="PAREDES CASTILLO DIEGO"/>
    <s v="SAXZZ535"/>
    <n v="852795"/>
    <s v="N/A"/>
    <n v="892714"/>
    <s v="N/A"/>
    <s v="40 ROLLOS"/>
    <s v="TIPO I"/>
    <s v="TERRESTRE"/>
    <s v="VISITA_TÉCNICA"/>
    <n v="1"/>
    <n v="0"/>
    <n v="75096.394270399993"/>
    <n v="75096.394270399993"/>
    <n v="75096.394270399993"/>
    <m/>
    <m/>
    <m/>
    <m/>
    <m/>
    <m/>
    <m/>
    <m/>
  </r>
  <r>
    <s v="MANIZALES"/>
    <x v="0"/>
    <x v="6"/>
    <n v="17001"/>
    <s v="TA-25-669766"/>
    <s v="FO-25-979741"/>
    <d v="2025-06-24T00:00:00"/>
    <d v="2025-06-26T00:00:00"/>
    <d v="2025-06-24T00:00:00"/>
    <d v="2025-06-25T00:00:00"/>
    <d v="2025-06-25T00:00:00"/>
    <s v="CALDAS"/>
    <s v="MANIZALES"/>
    <s v="BARRIO PALERMO MANIZALES 7"/>
    <n v="80031"/>
    <s v="CB CRECIMIENTO - NUEVO"/>
    <s v="APERTURA"/>
    <s v="REDEBAN"/>
    <s v="UNO A UNO"/>
    <s v="UNO A UNO"/>
    <s v="EJECUTADO"/>
    <s v="24-06 SE REALIZA LLAMADA AL CLIENTE, SE HABLA CON  EL SR JHON FABER GALLEGO TORO, SE VALIDA DIRECCIÓN OK, CANAL OK, DISPONIBILIDAD TOTAL, LLAMAR EL DÍA LA INSTALACIÓN PARA CONFIRMAR VISITA, AVISO EXTERIOR ALTURA APROX  DONDE EL TECNICO LO VEA CONVENIENTE ; TOMACORRIENTE CERCANO: SI; TIENE CABINA DE SEGURIDAD: SI 25/6/2025 SE REALIZA INSTALACIÓN DE CORRESPONSAL, SE INSTALAN EQUIPOS CON PRUEBAS EXITOSAS, SE CAPACITA Y SE EVALÚA AL CLIENTE, SE INSTALA PUBLICIDAD COMPLETA, CB QUEDA OPERATIVO. USUARIO SOMOS BANCOLOMBIA ACTIVO"/>
    <s v="AGUIRRE HENAO RAUL EDUARDO"/>
    <s v="SAXZZ536"/>
    <n v="1105820"/>
    <s v="N/A"/>
    <n v="789666"/>
    <s v="N/A"/>
    <s v="40 ROLLOS"/>
    <s v="TIPO I"/>
    <s v="TERRESTRE"/>
    <s v="VISITA_TÉCNICA"/>
    <n v="1"/>
    <n v="0"/>
    <n v="75096.394270399993"/>
    <n v="75096.394270399993"/>
    <n v="75096.394270399993"/>
    <m/>
    <m/>
    <m/>
    <m/>
    <m/>
    <m/>
    <m/>
    <m/>
  </r>
  <r>
    <s v="PEREIRA"/>
    <x v="0"/>
    <x v="6"/>
    <n v="66170"/>
    <s v="TA-25-669767"/>
    <s v="FO-25-979744"/>
    <d v="2025-06-24T00:00:00"/>
    <d v="2025-06-26T00:00:00"/>
    <d v="2025-06-24T00:00:00"/>
    <d v="2025-06-25T00:00:00"/>
    <d v="2025-06-25T00:00:00"/>
    <s v="RISARALDA"/>
    <s v="DOSQUEBRADAS"/>
    <s v="BARRIO VIA EL POLLO LA ROMELIA DOSQUEBRADAS"/>
    <n v="80007"/>
    <s v="CB CRECIMIENTO - NUEVO"/>
    <s v="APERTURA"/>
    <s v="REDEBAN"/>
    <s v="UNO A UNO"/>
    <s v="UNO A UNO"/>
    <s v="EJECUTADO"/>
    <s v="24-06 SE REALIZA LLAMADA AL CLIENTE, SE HABLA CON LA PAREJA EL SR JOHNNATAN ARBEY SALGADO RIOS, SE VALIDA DIRECCIÓN OK, CANAL OK, DISPONIBILIDAD TOTAL, LLAMAR EL DÍA LA INSTALACIÓN PARA CONFIRMAR VISITA, AVISO EXTERIOR ALTURA APROX  DONDE EL TECNICO LO VEA CONVENIENTE ; TOMACORRIENTE CERCANO: SI; TIENE CABINA DE SEGURIDAD: SI 25/6/2025 SE REALIZA INSTALACIÓN DE CORRESPONSAL, SE INSTALAN EQUIPOS CON PRUEBAS EXITOSAS, SE CAPACITA Y SE EVALÚA AL CLIENTE, SE INSTALA PUBLICIDAD COMPLETA, CB QUEDA OPERATIVO. USUARIO SOMOS BANCOLOMBIA ACTIVO"/>
    <s v="FRANCO CAÑAVERAL YAMID RAUL"/>
    <s v="SAXZZ537"/>
    <n v="1235280"/>
    <s v="N/A"/>
    <s v="1114333-243637317561365457309544"/>
    <s v="N/A"/>
    <s v="40 ROLLOS"/>
    <s v="TIPO I"/>
    <s v="TERRESTRE"/>
    <s v="VISITA_TÉCNICA"/>
    <n v="1"/>
    <n v="0"/>
    <n v="75096.394270399993"/>
    <n v="75096.394270399993"/>
    <n v="75096.394270399993"/>
    <m/>
    <m/>
    <m/>
    <m/>
    <m/>
    <m/>
    <m/>
    <m/>
  </r>
  <r>
    <s v="CALI"/>
    <x v="0"/>
    <x v="0"/>
    <n v="76001"/>
    <s v="TA-25-669768"/>
    <s v="FO-25-979748"/>
    <d v="2025-06-24T00:00:00"/>
    <d v="2025-06-26T00:00:00"/>
    <d v="2025-06-24T00:00:00"/>
    <d v="2025-06-25T00:00:00"/>
    <d v="2025-06-25T00:00:00"/>
    <s v="VALLE DEL CAUCA"/>
    <s v="CALI"/>
    <s v="BARRIO ALFONSO BONILLA ARAGON  CALI"/>
    <n v="79988"/>
    <s v="CB CRECIMIENTO - NUEVO"/>
    <s v="APERTURA"/>
    <s v="REDEBAN"/>
    <s v="UNO A UNO"/>
    <s v="UNO A UNO"/>
    <s v="EJECUTADO"/>
    <s v="24-06 SE REALIZA LLAMADA AL CLIENTE, SE HABLA CON LA SRA ANGIE VIVIANA SOTO NOVOA SE VALIDA DIRECCIÓN OK, CANAL OK, DISPONIBILIDAD TOTAL, LLAMAR EL DÍA LA INSTALACIÓN PARA CONFIRMAR VISITA, AVISO EXTERIOR ALTURA APROX 2 METROS; TOMACORRIENTE CERCANO: SI; TIENE CABINA DE SEGURIDAD: NO 25/6/2025 SE REALIZA INSTALACIÓN DE CORRESPONSAL, SE INSTALAN EQUIPOS CON PRUEBAS EXITOSAS, SE CAPACITA Y SE EVALÚA AL CLIENTE, SE INSTALA PUBLICIDAD COMPLETA, CB QUEDA OPERATIVO. USUARIO SOMOS BANCOLOMBIA ACTIVO"/>
    <s v="BOLAÑOS TABORDA JORGE ENRIQUE"/>
    <s v="SAXZZ539"/>
    <n v="1230922"/>
    <n v="992421"/>
    <s v="865169-243627317561365457297120"/>
    <s v="N/A"/>
    <s v="40 ROLLOS"/>
    <s v="TIPO I"/>
    <s v="TERRESTRE"/>
    <s v="VISITA_TÉCNICA"/>
    <n v="1"/>
    <n v="0"/>
    <n v="75096.394270399993"/>
    <n v="75096.394270399993"/>
    <n v="75096.394270399993"/>
    <m/>
    <m/>
    <m/>
    <m/>
    <m/>
    <m/>
    <m/>
    <m/>
  </r>
  <r>
    <s v="PASTO"/>
    <x v="0"/>
    <x v="0"/>
    <n v="52001"/>
    <s v="TA-25-669770"/>
    <s v="FO-25-979750"/>
    <d v="2025-06-24T00:00:00"/>
    <d v="2025-06-26T00:00:00"/>
    <d v="2025-06-24T00:00:00"/>
    <d v="2025-06-25T00:00:00"/>
    <d v="2025-06-25T00:00:00"/>
    <s v="NARIÑO"/>
    <s v="PASTO"/>
    <s v="BARRIO CENTRO PASTO 39"/>
    <n v="80038"/>
    <s v="CB CRECIMIENTO - NUEVO"/>
    <s v="APERTURA"/>
    <s v="REDEBAN"/>
    <s v="UNO A UNO"/>
    <s v="UNO A UNO"/>
    <s v="EJECUTADO"/>
    <s v="24-06 SE REALIZA LLAMADA AL CLIENTE, SE HABLA CON LA SR JULIO CESAR RAMIREZ GOMEZ  SE VALIDA DIRECCIÓN OK, CANAL OK, DISPONIBILIDAD TOTAL, LLAMAR EL DÍA LA INSTALACIÓN PARA CONFIRMAR VISITA, AVISO EXTERIOR ALTURA APROX 4 METROS; TOMACORRIENTE CERCANO: SI; TIENE CABINA DE SEGURIDAD: NO 25/6/2025 SE REALIZA INSTALACIÓN DE CORRESPONSAL, SE INSTALAN EQUIPOS CON PRUEBAS EXITOSAS, SE CAPACITA Y SE EVALÚA AL CLIENTE, SE INSTALA PUBLICIDAD COMPLETA, CB QUEDA OPERATIVO. USUARIO SOMOS BANCOLOMBIA ACTIVO"/>
    <s v="REMICIO AMADO JOHN HEBER"/>
    <s v="SAXZZ540"/>
    <n v="761738"/>
    <s v="N/A"/>
    <n v="799132"/>
    <s v="N/A"/>
    <s v="40 ROLLOS"/>
    <s v="TIPO I"/>
    <s v="TERRESTRE"/>
    <s v="VISITA_TÉCNICA"/>
    <n v="1"/>
    <n v="0"/>
    <n v="75096.394270399993"/>
    <n v="75096.394270399993"/>
    <n v="75096.394270399993"/>
    <m/>
    <m/>
    <m/>
    <m/>
    <m/>
    <m/>
    <m/>
    <m/>
  </r>
  <r>
    <s v="CALI"/>
    <x v="0"/>
    <x v="0"/>
    <n v="76275"/>
    <s v="TA-25-669771"/>
    <s v="FO-25-979753"/>
    <d v="2025-06-24T00:00:00"/>
    <d v="2025-06-26T00:00:00"/>
    <d v="2025-06-24T00:00:00"/>
    <d v="2025-06-26T00:00:00"/>
    <d v="2025-06-26T00:00:00"/>
    <s v="VALLE DEL CAUCA"/>
    <s v="FLORIDA"/>
    <s v="BARRIO SANTA SOFIA FLORIDA VALLE FLORIDA"/>
    <n v="80016"/>
    <s v="CB CRECIMIENTO - NUEVO"/>
    <s v="APERTURA"/>
    <s v="REDEBAN"/>
    <s v="UNO A UNO"/>
    <s v="UNO A UNO"/>
    <s v="EJECUTADO"/>
    <s v="24-06 SE REALIZA LLAMADA AL CLIENTE, SE HABLA CON LA SR MIGUEL ANTONIO TORRES OREJUELA  SE VALIDA DIRECCIÓN OK, CANAL OK, DISPONIBILIDAD TOTAL, LLAMAR EL DÍA LA INSTALACIÓN PARA CONFIRMAR VISITA, AVISO EXTERIOR ALTURA: NO INDICA ALTURA; TOMACORRIENTE CERCANO: SI; TIENE CABINA DE SEGURIDAD: SI 26/6/2025 SE REALIZA INSTALACIÓN DE CORRESPONSAL, SE INSTALAN EQUIPOS CON PRUEBAS EXITOSAS, SE CAPACITA Y SE EVALÚA AL CLIENTE, SE INSTALA PUBLICIDAD COMPLETA, CB QUEDA OPERATIVO. USUARIO SOMOS BANCOLOMBIA ACTIVO"/>
    <s v="TORRES GARCIA JENDRY JOSE"/>
    <s v="SAXZZ542"/>
    <n v="1235249"/>
    <s v="N/A"/>
    <s v="879290-241577317561324755875460"/>
    <s v="N/A"/>
    <s v="40 ROLLOS"/>
    <s v="TIPO II"/>
    <s v="TERRESTRE"/>
    <s v="VISITA_TÉCNICA"/>
    <n v="1"/>
    <n v="0"/>
    <n v="163813.69572160003"/>
    <n v="140395.6348884"/>
    <n v="163813.69572160003"/>
    <m/>
    <m/>
    <m/>
    <m/>
    <m/>
    <m/>
    <m/>
    <m/>
  </r>
  <r>
    <s v="BUCARAMANGA"/>
    <x v="1"/>
    <x v="1"/>
    <n v="68573"/>
    <s v="TA-25-669773"/>
    <s v="FO-25-979758"/>
    <d v="2025-06-24T00:00:00"/>
    <d v="2025-06-26T00:00:00"/>
    <d v="2025-06-24T00:00:00"/>
    <d v="2025-06-26T00:00:00"/>
    <d v="2025-06-26T00:00:00"/>
    <s v="SANTANDER"/>
    <s v="PUERTO PARRA"/>
    <s v="BARRIO PUERTO PARRA PUERTO PARRA 1"/>
    <n v="80051"/>
    <s v="CB CRECIMIENTO - NUEVO"/>
    <s v="APERTURA"/>
    <s v="REDEBAN"/>
    <s v="UNO A UNO"/>
    <s v="UNO A UNO"/>
    <s v="EJECUTADO"/>
    <s v="24-06 SE REALIZA LLAMADA AL CLIENTE, SE HABLA CON LA SR JOSE DANIEL ACEVEDO MEJIA SE VALIDA DIRECCIÓN OK, CANAL OK, DISPONIBILIDAD TOTAL, LLAMAR EL DÍA LA INSTALACIÓN PARA CONFIRMAR VISITA, AVISO EXTERIOR ALTURA APROX 2.5 METROS; TOMACORRIENTE CERCANO: SI; TIENE CABINA DE SEGURIDAD: SI  - COMUNICACIÓN POR WPP 26/6/2025 SE REALIZA INSTALACIÓN DE CORRESPONSAL, SE INSTALAN EQUIPOS CON PRUEBAS EXITOSAS, SE CAPACITA Y SE EVALÚA AL CLIENTE, SE INSTALA PUBLICIDAD COMPLETA, CB QUEDA OPERATIVO. USUARIO SOMOS BANCOLOMBIA ACTIVO"/>
    <s v="MARTINEZ FLOREZ DONIS ALBERTO"/>
    <s v="SAXZZ543"/>
    <n v="1221317"/>
    <s v="N/A"/>
    <s v="1008397-243637317561365457309858"/>
    <s v="N/A"/>
    <s v="40 ROLLOS"/>
    <s v="TIPO III"/>
    <s v="TERRESTRE"/>
    <s v="VISITA_TÉCNICA"/>
    <n v="1"/>
    <n v="0"/>
    <n v="275728.78077800001"/>
    <n v="196536.5258152"/>
    <n v="275728.78077800001"/>
    <m/>
    <m/>
    <m/>
    <m/>
    <m/>
    <m/>
    <m/>
    <m/>
  </r>
  <r>
    <s v="VILLAVICENCIO"/>
    <x v="2"/>
    <x v="2"/>
    <n v="50001"/>
    <s v="TA-25-669774"/>
    <s v="FO-25-979766"/>
    <d v="2025-06-24T00:00:00"/>
    <d v="2025-06-26T00:00:00"/>
    <d v="2025-06-24T00:00:00"/>
    <d v="2025-06-25T00:00:00"/>
    <d v="2025-06-25T00:00:00"/>
    <s v="META"/>
    <s v="VILLAVICENCIO"/>
    <s v="BARRIO EL RECREO VILLAVICENCIO 1"/>
    <n v="80078"/>
    <s v="CB CRECIMIENTO - NUEVO"/>
    <s v="APERTURA"/>
    <s v="REDEBAN"/>
    <s v="UNO A UNO"/>
    <s v="UNO A UNO"/>
    <s v="EJECUTADO"/>
    <s v="21-06 SE REALIZA LLAMADA AL CLIENTE, SE HABLA CON LA SR LUIS CARLOS SUÁREZ ORTIZ SE VALIDA DIRECCIÓN OK, CANAL OK, DISPONIBILIDAD TOTAL, LLAMAR EL DÍA LA INSTALACIÓN PARA CONFIRMAR VISITA, AVISO EXTERIOR ALTURA APROX 2 METROS; TOMACORRIENTE CERCANO: SI; TIENE CABINA DE SEGURIDAD: SI 25/6/2025 SE REALIZA INSTALACIÓN DE CORRESPONSAL, SE INSTALAN EQUIPOS CON PRUEBAS EXITOSAS, SE CAPACITA Y SE EVALÚA AL CLIENTE, SE INSTALA PUBLICIDAD COMPLETA, CB QUEDA OPERATIVO. USUARIO SOMOS BANCOLOMBIA ACTIVO"/>
    <s v="CASTRILLON URREA LONDIER LEANDRO"/>
    <s v="SAXZZ544"/>
    <n v="1235496"/>
    <s v="N/A"/>
    <s v="1145243-241597317561324755901429"/>
    <s v="N/A"/>
    <s v="40 ROLLOS"/>
    <s v="TIPO I"/>
    <s v="TERRESTRE"/>
    <s v="VISITA_TÉCNICA"/>
    <n v="1"/>
    <n v="0"/>
    <n v="75096.394270399993"/>
    <n v="75096.394270399993"/>
    <n v="75096.394270399993"/>
    <m/>
    <m/>
    <m/>
    <m/>
    <m/>
    <m/>
    <m/>
    <m/>
  </r>
  <r>
    <s v="CARTAGENA"/>
    <x v="4"/>
    <x v="4"/>
    <n v="13001"/>
    <s v="TA-25-669775"/>
    <s v="FO-25-979770"/>
    <d v="2025-06-24T00:00:00"/>
    <d v="2025-06-26T00:00:00"/>
    <d v="2025-06-24T00:00:00"/>
    <d v="2025-06-26T00:00:00"/>
    <d v="2025-06-26T00:00:00"/>
    <s v="BOLIVAR"/>
    <s v="CARTAGENA"/>
    <s v="BARRIO ESPINAL CARTAGENA DE INDIAS"/>
    <n v="79998"/>
    <s v="CB CRECIMIENTO - NUEVO"/>
    <s v="APERTURA"/>
    <s v="REDEBAN"/>
    <s v="UNO A UNO"/>
    <s v="UNO A UNO"/>
    <s v="EJECUTADO"/>
    <s v="21-06 SE REALIZA LLAMADA AL CLIENTE, SE HABLA CON LA SR LUIS FERNANDO GONZÁLEZ RUA SE VALIDA DIRECCIÓN OK, CANAL OK, DISPONIBILIDAD TOTAL, LLAMAR EL DÍA LA INSTALACIÓN PARA CONFIRMAR VISITA, AVISO EXTERIOR ALTURA APROX 3 METROS; TOMACORRIENTE CERCANO: SI; TIENE CABINA DE SEGURIDAD: NO - COMUNICACIÓN POR WPP / EL MODEM ESTA A 20 MT  26/6/2025 SE REALIZA INSTALACIÓN DE CORRESPONSAL, SE INSTALAN EQUIPOS CON PRUEBAS EXITOSAS, SE CAPACITA Y SE EVALÚA AL CLIENTE, SE INSTALA PUBLICIDAD COMPLETA, CB QUEDA OPERATIVO. USUARIO SOMOS BANCOLOMBIA ACTIVO"/>
    <s v="MARTINEZ SALGUEDO ANDRES AUGUSTO"/>
    <s v="SAXZZ545"/>
    <n v="1242655"/>
    <s v="N/A"/>
    <s v="915802-243637317561365457309978"/>
    <s v="N/A"/>
    <s v="40 ROLLOS"/>
    <s v="TIPO I"/>
    <s v="TERRESTRE"/>
    <s v="VISITA_TÉCNICA"/>
    <n v="1"/>
    <n v="0"/>
    <n v="75096.394270399993"/>
    <n v="75096.394270399993"/>
    <n v="75096.394270399993"/>
    <m/>
    <m/>
    <m/>
    <m/>
    <m/>
    <m/>
    <m/>
    <m/>
  </r>
  <r>
    <s v="CALI"/>
    <x v="0"/>
    <x v="0"/>
    <n v="76001"/>
    <s v="TA-25-669776"/>
    <s v="FO-25-979774"/>
    <d v="2025-06-24T00:00:00"/>
    <d v="2025-06-26T00:00:00"/>
    <d v="2025-06-24T00:00:00"/>
    <d v="2025-06-25T00:00:00"/>
    <d v="2025-06-25T00:00:00"/>
    <s v="VALLE DEL CAUCA"/>
    <s v="CALI"/>
    <s v="BARRIO EL VALLADO CALI  3"/>
    <n v="79993"/>
    <s v="CB CRECIMIENTO - NUEVO"/>
    <s v="APERTURA"/>
    <s v="REDEBAN"/>
    <s v="UNO A UNO"/>
    <s v="UNO A UNO"/>
    <s v="EJECUTADO"/>
    <s v="24-06 SE REALIZA LLAMADA AL CLIENTE, SE HABLA CON LA SR DIEGO FERNANDO VILLAMIL VILLAMIL SE VALIDA DIRECCIÓN OK, CANAL OK, DISPONIBILIDAD TOTAL, LLAMAR EL DÍA LA INSTALACIÓN PARA CONFIRMAR VISITA, AVISO EXTERIOR ALTURA APROX 2 METROS; TOMACORRIENTE CERCANO: SI; TIENE CABINA DE SEGURIDAD: NO - EL MODEM ESTA ESTA 10 MT  25/6/2025 SE REALIZA INSTALACIÓN DE CORRESPONSAL, SE INSTALAN EQUIPOS CON PRUEBAS EXITOSAS, SE CAPACITA Y SE EVALÚA AL CLIENTE, SE INSTALA PUBLICIDAD COMPLETA, CB QUEDA OPERATIVO. USUARIO SOMOS BANCOLOMBIA ACTIVO"/>
    <s v="MONTERO MUESES GIAN CARLO"/>
    <s v="SAXZZ546"/>
    <n v="759607"/>
    <s v="N/A"/>
    <n v="537468"/>
    <s v="N/A"/>
    <s v="40 ROLLOS"/>
    <s v="TIPO I"/>
    <s v="TERRESTRE"/>
    <s v="VISITA_TÉCNICA"/>
    <n v="1"/>
    <n v="0"/>
    <n v="75096.394270399993"/>
    <n v="75096.394270399993"/>
    <n v="75096.394270399993"/>
    <m/>
    <m/>
    <m/>
    <m/>
    <m/>
    <m/>
    <m/>
    <m/>
  </r>
  <r>
    <s v="CALI"/>
    <x v="0"/>
    <x v="0"/>
    <n v="76001"/>
    <s v="TA-25-669777"/>
    <s v="FO-25-979777"/>
    <d v="2025-06-24T00:00:00"/>
    <d v="2025-06-26T00:00:00"/>
    <d v="2025-06-24T00:00:00"/>
    <d v="2025-06-25T00:00:00"/>
    <d v="2025-06-25T00:00:00"/>
    <s v="VALLE DEL CAUCA"/>
    <s v="CALI"/>
    <s v="BARRIO TEQUENDAMA CALI 5"/>
    <n v="79994"/>
    <s v="CB CRECIMIENTO - NUEVO"/>
    <s v="APERTURA"/>
    <s v="REDEBAN"/>
    <s v="UNO A UNO"/>
    <s v="UNO A UNO"/>
    <s v="EJECUTADO"/>
    <s v="24-06 SE REALIZA LLAMADA AL CLIENTE, SE HABLA CON LA SRA GREISON DAVID MORALES MOSQUERA SE VALIDA DIRECCIÓN OK, CANAL OK, DISPONIBILIDAD TOTAL, LLAMAR EL DÍA LA INSTALACIÓN PARA CONFIRMAR VISITA, AVISO EXTERIOR ALTURA APROX 2 METROS; TOMACORRIENTE CERCANO: SI; TIENE CABINA DE SEGURIDAD: NO 25/6/2025 SE REALIZA INSTALACIÓN DE CORRESPONSAL, SE INSTALAN EQUIPOS CON PRUEBAS EXITOSAS, SE CAPACITA Y SE EVALÚA AL CLIENTE, SE INSTALA PUBLICIDAD COMPLETA, CB QUEDA OPERATIVO. USUARIO SOMOS BANCOLOMBIA ACTIVO"/>
    <s v="HERRERA MONAR GEOVANNY"/>
    <s v="SAXZZ547"/>
    <n v="929889"/>
    <s v="N/A"/>
    <n v="905322"/>
    <s v="N/A"/>
    <s v="40 ROLLOS"/>
    <s v="TIPO I"/>
    <s v="TERRESTRE"/>
    <s v="VISITA_TÉCNICA"/>
    <n v="1"/>
    <n v="0"/>
    <n v="75096.394270399993"/>
    <n v="75096.394270399993"/>
    <n v="75096.394270399993"/>
    <m/>
    <m/>
    <m/>
    <m/>
    <m/>
    <m/>
    <m/>
    <m/>
  </r>
  <r>
    <s v="MEDELLIN"/>
    <x v="3"/>
    <x v="3"/>
    <n v="5001"/>
    <s v="TA-25-669780"/>
    <s v="FO-25-979782"/>
    <d v="2025-06-24T00:00:00"/>
    <d v="2025-06-26T00:00:00"/>
    <d v="2025-06-24T00:00:00"/>
    <d v="2025-06-26T00:00:00"/>
    <d v="2025-06-26T00:00:00"/>
    <s v="ANTIOQUIA"/>
    <s v="MEDELLIN"/>
    <s v="BARRIO ROBLEDO VILLA FLORA MEDELLIN 4"/>
    <n v="80089"/>
    <s v="CB CRECIMIENTO - NUEVO"/>
    <s v="APERTURA"/>
    <s v="REDEBAN"/>
    <s v="UNO A UNO"/>
    <s v="UNO A UNO"/>
    <s v="EJECUTADO"/>
    <s v="21-06 SE REALIZA LLAMADA AL CLIENTE, SE HABLA CON LA SR DARIO (ESPOSO)  SE VALIDA DIRECCIÓN OK, CANAL OK, DISPONIBILIDAD TOTAL, LLAMAR EL DÍA LA INSTALACIÓN PARA CONFIRMAR VISITA, AVISO EXTERIOR ALTURA APROX 2 METROS; TOMACORRIENTE CERCANO: SI; TIENE CABINA DE SEGURIDAD: NO 26/6/2025 SE REALIZA INSTALACIÓN DE CORRESPONSAL, SE INSTALAN EQUIPOS CON PRUEBAS EXITOSAS, SE CAPACITA Y SE EVALÚA AL CLIENTE, SE INSTALA PUBLICIDAD COMPLETA, CB QUEDA OPERATIVO. USUARIO SOMOS BANCOLOMBIA ACTIVO"/>
    <s v="MARTINEZ TOVAR OSCAR DAVID"/>
    <s v="SAXZZ548"/>
    <n v="917225"/>
    <s v="N/A"/>
    <n v="1238911"/>
    <s v="N/A"/>
    <s v="40 ROLLOS"/>
    <s v="TIPO I"/>
    <s v="TERRESTRE"/>
    <s v="VISITA_TÉCNICA"/>
    <n v="1"/>
    <n v="0"/>
    <n v="75096.394270399993"/>
    <n v="75096.394270399993"/>
    <n v="75096.394270399993"/>
    <m/>
    <m/>
    <m/>
    <m/>
    <m/>
    <m/>
    <m/>
    <m/>
  </r>
  <r>
    <s v="PEREIRA"/>
    <x v="0"/>
    <x v="6"/>
    <n v="76147"/>
    <s v="TA-25-669782"/>
    <s v="FO-25-979786"/>
    <d v="2025-06-24T00:00:00"/>
    <d v="2025-06-26T00:00:00"/>
    <d v="2025-06-24T00:00:00"/>
    <d v="2025-06-26T00:00:00"/>
    <d v="2025-06-26T00:00:00"/>
    <s v="VALLE DEL CAUCA"/>
    <s v="CARTAGO"/>
    <s v="BARRIO COLLAREJO CARTAGO 2"/>
    <n v="80000"/>
    <s v="CB CRECIMIENTO - NUEVO"/>
    <s v="APERTURA"/>
    <s v="REDEBAN"/>
    <s v="UNO A UNO"/>
    <s v="UNO A UNO"/>
    <s v="EJECUTADO"/>
    <s v="24-06 SE REALIZA LLAMADA AL CLIENTE, SE HABLA CON LA SRA YURI NATALIA MENDEZ CAICEDO SE VALIDA DIRECCIÓN OK, CANAL OK, DISPONIBILIDAD TOTAL, LLAMAR EL DÍA LA INSTALACIÓN PARA CONFIRMAR VISITA, AVISO EXTERIOR ALTURA APROX 2 METROS; TOMACORRIENTE CERCANO: SI; TIENE CABINA DE SEGURIDAD: NO 26/6/2025 SE REALIZA INSTALACIÓN DE CORRESPONSAL, SE INSTALAN EQUIPOS CON PRUEBAS EXITOSAS, SE CAPACITA Y SE EVALÚA AL CLIENTE, SE INSTALA PUBLICIDAD COMPLETA, CB QUEDA OPERATIVO. USUARIO SOMOS BANCOLOMBIA ACTIVO"/>
    <s v="SANCHEZ SOLORZANO JUAN SEBASTIAN"/>
    <s v="SAXZZ550"/>
    <n v="1227935"/>
    <s v="N/A"/>
    <s v="913437-241587317561324755887195"/>
    <s v="N/A"/>
    <s v="40 ROLLOS"/>
    <s v="TIPO I"/>
    <s v="TERRESTRE"/>
    <s v="VISITA_TÉCNICA"/>
    <n v="1"/>
    <n v="0"/>
    <n v="75096.394270399993"/>
    <n v="75096.394270399993"/>
    <n v="75096.394270399993"/>
    <m/>
    <m/>
    <m/>
    <m/>
    <m/>
    <m/>
    <m/>
    <m/>
  </r>
  <r>
    <s v="BOGOTA"/>
    <x v="5"/>
    <x v="5"/>
    <n v="11001"/>
    <s v="TA-25-669783"/>
    <s v="FO-25-979789"/>
    <d v="2025-06-24T00:00:00"/>
    <d v="2025-06-26T00:00:00"/>
    <d v="2025-06-24T00:00:00"/>
    <d v="2025-06-25T00:00:00"/>
    <d v="2025-06-25T00:00:00"/>
    <s v="CUNDINAMARCA"/>
    <s v="BOGOTA"/>
    <s v="BARRIO JUAN PABLO  II BOGOTA"/>
    <n v="79980"/>
    <s v="CB CRECIMIENTO - NUEVO"/>
    <s v="APERTURA"/>
    <s v="REDEBAN"/>
    <s v="UNO A UNO"/>
    <s v="UNO A UNO"/>
    <s v="EJECUTADO"/>
    <s v="21-06 SE REALIZA LLAMADA AL CLIENTE, SE HABLA CON LA SR JAIME GERSAIN ALVAREZ SALAZAR SE VALIDA DIRECCIÓN OK, CANAL OK, DISPONIBILIDAD TOTAL, LLAMAR EL DÍA LA INSTALACIÓN PARA CONFIRMAR VISITA, AVISO EXTERIOR ALTURA APROX 2 METROS; TOMACORRIENTE CERCANO: SI; TIENE CABINA DE SEGURIDAD: NO 25/6/2025 SE REALIZA INSTALACIÓN DE CORRESPONSAL, SE INSTALAN EQUIPOS CON PRUEBAS EXITOSAS, SE CAPACITA Y SE EVALÚA AL CLIENTE, SE INSTALA PUBLICIDAD COMPLETA, CB QUEDA OPERATIVO. USUARIO SOMOS BANCOLOMBIA ACTIVO"/>
    <s v="LOZADA ROJAS CHRISTIAN ANDRES"/>
    <s v="SAXZZ551"/>
    <n v="870303"/>
    <s v="N/A"/>
    <n v="1238728"/>
    <s v="N/A"/>
    <s v="40 ROLLOS"/>
    <s v="TIPO I"/>
    <s v="TERRESTRE"/>
    <s v="VISITA_TÉCNICA"/>
    <n v="1"/>
    <n v="0"/>
    <n v="75096.394270399993"/>
    <n v="75096.394270399993"/>
    <n v="75096.394270399993"/>
    <m/>
    <m/>
    <m/>
    <m/>
    <m/>
    <m/>
    <m/>
    <m/>
  </r>
  <r>
    <s v="MEDELLIN"/>
    <x v="3"/>
    <x v="3"/>
    <n v="5088"/>
    <s v="TA-25-669784"/>
    <s v="FO-25-979791"/>
    <d v="2025-06-24T00:00:00"/>
    <d v="2025-06-26T00:00:00"/>
    <d v="2025-06-24T00:00:00"/>
    <d v="2025-06-25T00:00:00"/>
    <d v="2025-06-25T00:00:00"/>
    <s v="ANTIOQUIA"/>
    <s v="BELLO"/>
    <s v="BARRIO LA GABRIELA CALLE VIEJA BELLO 4"/>
    <n v="80073"/>
    <s v="CAMBIO DE RAZON SOCIAL"/>
    <s v="APERTURA"/>
    <s v="REDEBAN"/>
    <s v="UNO A UNO"/>
    <s v="UNO A UNO"/>
    <s v="EJECUTADO"/>
    <s v="21-06 SE REALIZA LLAMADA AL CLIENTE, SE HABLA CON LA SR JOHN JAIRO GIRALDO GIRALDO SE VALIDA DIRECCIÓN OK, CANAL OK, DISPONIBILIDAD TOTAL, LLAMAR EL DÍA LA INSTALACIÓN PARA CONFIRMAR VISITA, AVISO EXTERIOR ALTURA APROX 2 METROS; TOMACORRIENTE CERCANO: SI; TIENE CABINA DE SEGURIDAD: NO - CAMBIO DE RAZON SOCIAL  25/6/2025 SE REALIZA INSTALACIÓN DE CORRESPONSAL, SE INSTALAN EQUIPOS CON PRUEBAS EXITOSAS, SE CAPACITA Y SE EVALÚA AL CLIENTE, SE INSTALA FLANGGER Y DISPLAY DE HORARIO EL AVISO YA ESTABA INSTALADO, CB QUEDA OPERATIVO. USUARIO SOMOS BANCOLOMBIA ACTIVO"/>
    <s v="DIAZ ZABALA FRANCIS DUBAN"/>
    <s v="SAXZZ552"/>
    <n v="1227981"/>
    <s v="N/A"/>
    <s v="1238958-243637317561365457310044"/>
    <s v="N/A"/>
    <s v="40 ROLLOS"/>
    <s v="TIPO I"/>
    <s v="TERRESTRE"/>
    <s v="VISITA_TÉCNICA"/>
    <n v="1"/>
    <n v="0"/>
    <n v="75096.394270399993"/>
    <n v="75096.394270399993"/>
    <n v="75096.394270399993"/>
    <m/>
    <m/>
    <m/>
    <m/>
    <m/>
    <m/>
    <m/>
    <m/>
  </r>
  <r>
    <s v="CALI"/>
    <x v="0"/>
    <x v="0"/>
    <n v="76248"/>
    <s v="TA-25-669785"/>
    <s v="FO-25-979795"/>
    <d v="2025-06-24T00:00:00"/>
    <d v="2025-06-26T00:00:00"/>
    <d v="2025-06-24T00:00:00"/>
    <d v="2025-06-26T00:00:00"/>
    <d v="2025-06-26T00:00:00"/>
    <s v="VALLE DEL CAUCA"/>
    <s v="EL CERRITO"/>
    <s v="BARRIO CORRG EL PLACER EL CERRITO"/>
    <n v="80009"/>
    <s v="CB CRECIMIENTO - NUEVO"/>
    <s v="APERTURA"/>
    <s v="REDEBAN"/>
    <s v="UNO A UNO"/>
    <s v="UNO A UNO"/>
    <s v="EJECUTADO"/>
    <s v="24-06 SE REALIZA LLAMADA AL CLIENTE, SE HABLA CON LA SRA KATHERYN VIVIANA ORTEGA ESCRUCERIAS SE VALIDA DIRECCIÓN OK, CANAL OK, DISPONIBILIDAD TOTAL, LLAMAR EL DÍA LA INSTALACIÓN PARA CONFIRMAR VISITA, AVISO EXTERIOR ALTURA: NO INDICA ALTURA; TOMACORRIENTE CERCANO: SI; TIENE CABINA DE SEGURIDAD: NO 26/6/2025 SE REALIZA INSTALACIÓN DE CORRESPONSAL, SE INSTALAN EQUIPOS CON PRUEBAS EXITOSAS, SE CAPACITA Y SE EVALÚA AL CLIENTE, SE INSTALA PUBLICIDAD COMPLETA, CB QUEDA OPERATIVO. USUARIO SOMOS BANCOLOMBIA ACTIVO"/>
    <s v="PAREDES CASTILLO DIEGO"/>
    <s v="SAXZZ553"/>
    <n v="1254492"/>
    <s v="N/A"/>
    <s v="1249346-243627317561365457297811"/>
    <s v="N/A"/>
    <s v="40 ROLLOS"/>
    <s v="TIPO II"/>
    <s v="TERRESTRE"/>
    <s v="VISITA_TÉCNICA"/>
    <n v="1"/>
    <n v="0"/>
    <n v="163813.69572160003"/>
    <n v="140395.6348884"/>
    <n v="163813.69572160003"/>
    <m/>
    <m/>
    <m/>
    <m/>
    <m/>
    <m/>
    <m/>
    <m/>
  </r>
  <r>
    <s v="PEREIRA"/>
    <x v="0"/>
    <x v="6"/>
    <n v="66001"/>
    <s v="TA-25-669786"/>
    <s v="FO-25-979801"/>
    <d v="2025-06-24T00:00:00"/>
    <d v="2025-06-26T00:00:00"/>
    <d v="2025-06-24T00:00:00"/>
    <d v="2025-06-25T00:00:00"/>
    <d v="2025-06-25T00:00:00"/>
    <s v="RISARALDA"/>
    <s v="PEREIRA"/>
    <s v="BARRIO VILLA LIGIA PEREIRA 1"/>
    <n v="80093"/>
    <s v="CB CRECIMIENTO - NUEVO"/>
    <s v="APERTURA"/>
    <s v="REDEBAN"/>
    <s v="UNO A UNO"/>
    <s v="UNO A UNO"/>
    <s v="EJECUTADO"/>
    <s v="24-06 SE REALIZA LLAMADA AL CLIENTE, SE HABLA CON LA SRA MARIA NATALI OSORIO OSORIO  SE VALIDA DIRECCIÓN OK, CANAL OK, DISPONIBILIDAD TOTAL, LLAMAR EL DÍA LA INSTALACIÓN PARA CONFIRMAR VISITA, AVISO EXTERIOR ALTURA: NO INDICA ALTURA; TOMACORRIENTE CERCANO: SI; TIENE CABINA DE SEGURIDAD: NO - COMUNICACIÓN POR WPP 25/6/2025 SE REALIZA INSTALACIÓN DE CORRESPONSAL, SE INSTALAN EQUIPOS CON PRUEBAS EXITOSAS, SE CAPACITA Y SE EVALÚA AL CLIENTE, SE INSTALA PUBLICIDAD COMPLETA, CB QUEDA OPERATIVO. USUARIO SOMOS BANCOLOMBIA ACTIVO"/>
    <s v="ARROYAVE CANO MANUEL GUILLERMO"/>
    <s v="SAXZZ554"/>
    <n v="1235387"/>
    <s v="N/A"/>
    <s v="1217215-241577317561324755875061"/>
    <s v="N/A"/>
    <s v="40 ROLLOS"/>
    <s v="TIPO I"/>
    <s v="TERRESTRE"/>
    <s v="VISITA_TÉCNICA"/>
    <n v="1"/>
    <n v="0"/>
    <n v="75096.394270399993"/>
    <n v="75096.394270399993"/>
    <n v="75096.394270399993"/>
    <m/>
    <m/>
    <m/>
    <m/>
    <m/>
    <m/>
    <m/>
    <m/>
  </r>
  <r>
    <s v="BOGOTA"/>
    <x v="5"/>
    <x v="5"/>
    <n v="25758"/>
    <s v="TA-25-669787"/>
    <s v="FO-25-979805"/>
    <d v="2025-06-24T00:00:00"/>
    <d v="2025-06-26T00:00:00"/>
    <d v="2025-06-24T00:00:00"/>
    <d v="2025-06-26T00:00:00"/>
    <d v="2025-06-26T00:00:00"/>
    <s v="CUNDINAMARCA"/>
    <s v="SOPO"/>
    <s v="BARRIO CENTRO SOPO"/>
    <n v="80064"/>
    <s v="CB CRECIMIENTO - NUEVO"/>
    <s v="APERTURA"/>
    <s v="REDEBAN"/>
    <s v="UNO A UNO"/>
    <s v="UNO A UNO"/>
    <s v="EJECUTADO"/>
    <s v="21-06 SE REALIZA LLAMADA AL CLIENTE, SE HABLA CON LA SR MIGUEL (EMPLEADO) SE VALIDA DIRECCIÓN OK, CANAL OK, DISPONIBILIDAD TOTAL, LLAMAR EL DÍA LA INSTALACIÓN PARA CONFIRMAR VISITA, AVISO EXTERIOR ALTURA: NO INDICA ALTURA; TOMACORRIENTE CERCANO: SI; TIENE CABINA DE SEGURIDAD: NO 26/6/2025 SE REALIZA INSTALACIÓN DE CORRESPONSAL, SE INSTALAN EQUIPOS CON PRUEBAS EXITOSAS, SE CAPACITA Y SE EVALÚA AL CLIENTE, SE INSTALA PUBLICIDAD COMPLETA, CB QUEDA OPERATIVO. USUARIO SOMOS BANCOLOMBIA ACTIVO"/>
    <s v="GALEANO SORIANO JUAN DAVID"/>
    <s v="SAXZZ556"/>
    <n v="1168778"/>
    <s v="N/A"/>
    <n v="531607"/>
    <s v="N/A"/>
    <s v="40 ROLLOS"/>
    <s v="TIPO II"/>
    <s v="TERRESTRE"/>
    <s v="VISITA_TÉCNICA"/>
    <n v="1"/>
    <n v="0"/>
    <n v="163813.69572160003"/>
    <n v="140395.6348884"/>
    <n v="163813.69572160003"/>
    <m/>
    <m/>
    <m/>
    <m/>
    <m/>
    <m/>
    <m/>
    <m/>
  </r>
  <r>
    <s v="BOGOTA"/>
    <x v="5"/>
    <x v="5"/>
    <n v="11001"/>
    <s v="TA-25-669790"/>
    <s v="FO-25-979809"/>
    <d v="2025-06-24T00:00:00"/>
    <d v="2025-06-26T00:00:00"/>
    <d v="2025-06-24T00:00:00"/>
    <d v="2025-06-25T00:00:00"/>
    <d v="2025-06-25T00:00:00"/>
    <s v="CUNDINAMARCA"/>
    <s v="BOGOTA"/>
    <s v="BARRIO LA MERCED NORTE BOGOTA"/>
    <n v="79982"/>
    <s v="CB CRECIMIENTO - NUEVO"/>
    <s v="APERTURA"/>
    <s v="REDEBAN"/>
    <s v="UNO A UNO"/>
    <s v="UNO A UNO"/>
    <s v="EJECUTADO"/>
    <s v="21-06 SE REALIZA LLAMADA AL CLIENTE, SE HABLA CON LA SR JOSE ALFREDO SOLER BOHORQUEZ SE VALIDA DIRECCIÓN OK, CANAL OK, DISPONIBILIDAD TOTAL, LLAMAR EL DÍA LA INSTALACIÓN PARA CONFIRMAR VISITA, AVISO EXTERIOR ALTURA APROX 2 METROS; TOMACORRIENTE CERCANO: SI; TIENE CABINA DE SEGURIDAD: SI - EL MODEM ESTA A 6 MT  25/6/2025 SE REALIZA INSTALACIÓN DE CORRESPONSAL, SE INSTALAN EQUIPOS CON PRUEBAS EXITOSAS, SE CAPACITA Y SE EVALÚA AL CLIENTE, SE INSTALA PUBLICIDAD COMPLETA, CB QUEDA OPERATIVO. USUARIO SOMOS BANCOLOMBIA ACTIVO"/>
    <s v="HERNANDEZ NARANJO OSCAR EDUARDO"/>
    <s v="SAXZZ557"/>
    <n v="1227982"/>
    <s v="N/A"/>
    <s v="1238881-732416255895231"/>
    <s v="N/A"/>
    <s v="40 ROLLOS"/>
    <s v="TIPO I"/>
    <s v="TERRESTRE"/>
    <s v="VISITA_TÉCNICA"/>
    <n v="1"/>
    <n v="0"/>
    <n v="75096.394270399993"/>
    <n v="75096.394270399993"/>
    <n v="75096.394270399993"/>
    <m/>
    <m/>
    <m/>
    <m/>
    <m/>
    <m/>
    <m/>
    <m/>
  </r>
  <r>
    <s v="CUCUTA"/>
    <x v="1"/>
    <x v="1"/>
    <n v="54001"/>
    <s v="TA-25-669791"/>
    <s v="FO-25-979813"/>
    <d v="2025-06-24T00:00:00"/>
    <d v="2025-06-26T00:00:00"/>
    <d v="2025-06-24T00:00:00"/>
    <d v="2025-06-25T00:00:00"/>
    <d v="2025-06-25T00:00:00"/>
    <s v="NORTE DE SANTANDER"/>
    <s v="CUCUTA"/>
    <s v="BARRIO TOLEDO PLATA CUCUTA 4"/>
    <n v="80003"/>
    <s v="CB CRECIMIENTO - NUEVO"/>
    <s v="APERTURA"/>
    <s v="REDEBAN"/>
    <s v="UNO A UNO"/>
    <s v="UNO A UNO"/>
    <s v="EJECUTADO"/>
    <s v="24-06 SE REALIZA LLAMADA AL CLIENTE, SE HABLA CON LA SRA MARIA EUGENIA NAVARRO VEGA  SE VALIDA DIRECCIÓN OK, CANAL OK, DISPONIBILIDAD TOTAL, LLAMAR EL DÍA LA INSTALACIÓN PARA CONFIRMAR VISITA, AVISO EXTERIOR ALTURA APROX 3 METROS; TOMACORRIENTE CERCANO: SI; TIENE CABINA DE SEGURIDAD: NO - COMUNICACIÓN POR WPP 25/6/2025 SE REALIZA INSTALACIÓN DE CORRESPONSAL, SE INSTALAN EQUIPOS CON PRUEBAS EXITOSAS, SE CAPACITA Y SE EVALÚA AL CLIENTE, SE INSTALA PUBLICIDAD COMPLETA, CB QUEDA OPERATIVO. USUARIO SOMOS BANCOLOMBIA ACTIVO"/>
    <s v="DURAN ACOSTA FRANK YONNY"/>
    <s v="SAXZZ559"/>
    <n v="1235099"/>
    <s v="N/A"/>
    <s v="940648-3637317561365457309582"/>
    <s v="N/A"/>
    <s v="40 ROLLOS"/>
    <s v="TIPO I"/>
    <s v="TERRESTRE"/>
    <s v="VISITA_TÉCNICA"/>
    <n v="1"/>
    <n v="0"/>
    <n v="75096.394270399993"/>
    <n v="75096.394270399993"/>
    <n v="75096.394270399993"/>
    <m/>
    <m/>
    <m/>
    <m/>
    <m/>
    <m/>
    <m/>
    <m/>
  </r>
  <r>
    <s v="NEIVA"/>
    <x v="2"/>
    <x v="2"/>
    <n v="18592"/>
    <s v="TA-25-669792"/>
    <s v="FO-25-979817"/>
    <d v="2025-06-24T00:00:00"/>
    <d v="2025-07-04T00:00:00"/>
    <d v="2025-06-24T00:00:00"/>
    <d v="2025-06-27T00:00:00"/>
    <d v="2025-06-27T00:00:00"/>
    <s v="CAQUETA"/>
    <s v="PUERTO RICO"/>
    <s v="BARRIO VILLA LAURA PUERTO RICO"/>
    <n v="80052"/>
    <s v="CB CRECIMIENTO - NUEVO"/>
    <s v="APERTURA"/>
    <s v="REDEBAN"/>
    <s v="UNO A UNO"/>
    <s v="UNO A UNO"/>
    <s v="EJECUTADO"/>
    <s v="24-06 SE REALIZA LLAMADA AL CLIENTE, SE HABLA CON LA SR CRISTOFER MAURICIO CORDOBA DUEÑAS  SE VALIDA DIRECCIÓN OK, CANAL OK, DISPONIBILIDAD TOTAL, LLAMAR EL DÍA LA INSTALACIÓN PARA CONFIRMAR VISITA, AVISO EXTERIOR ALTURA APROX 2 METROS; TOMACORRIENTE CERCANO: SI; TIENE CABINA DE SEGURIDAD: SI  - COMUICACIÓN POR WPP 27/6/2025 SE REALIZA INSTALACIÓN DE CORRESPONSAL, SE INSTALAN EQUIPOS CON PRUEBAS EXITOSAS, SE CAPACITA Y SE EVALÚA AL CLIENTE, SE INSTALA PUBLICIDAD COMPLETA, CB QUEDA OPERATIVO. USUARIO SOMOS BANCOLOMBIA ACTIVO"/>
    <s v="BERMUDEZ SANCHEZ JOSE NEYBER"/>
    <s v="SAXZZ560"/>
    <n v="1221281"/>
    <s v="N/A"/>
    <s v="905818-241597317561324755897325"/>
    <s v="N/A"/>
    <s v="40 ROLLOS"/>
    <s v="TIPO IV ESPECIAL"/>
    <s v="TERRESTRE"/>
    <s v="VISITA_TÉCNICA"/>
    <n v="1"/>
    <n v="0"/>
    <n v="504832.64687880001"/>
    <n v="196536.5258152"/>
    <n v="504832.64687880001"/>
    <m/>
    <m/>
    <m/>
    <m/>
    <m/>
    <m/>
    <m/>
    <m/>
  </r>
  <r>
    <s v="VILLAVICENCIO"/>
    <x v="2"/>
    <x v="2"/>
    <n v="50001"/>
    <s v="TA-25-669793"/>
    <s v="FO-25-979823"/>
    <d v="2025-06-24T00:00:00"/>
    <d v="2025-06-26T00:00:00"/>
    <d v="2025-06-24T00:00:00"/>
    <d v="2025-06-25T00:00:00"/>
    <d v="2025-06-25T00:00:00"/>
    <s v="META"/>
    <s v="VILLAVICENCIO"/>
    <s v="BARRIO POPULAR VILLAVICENCIO 3"/>
    <n v="80077"/>
    <s v="CB CRECIMIENTO - NUEVO"/>
    <s v="APERTURA"/>
    <s v="REDEBAN"/>
    <s v="UNO A UNO"/>
    <s v="UNO A UNO"/>
    <s v="EJECUTADO"/>
    <s v="21-06 SE REALIZA LLAMADA AL CLIENTE, SE HABLA CON LA SR JOSÉ MANUEL GUTIERREZ PARDO SE VALIDA DIRECCIÓN OK, CANAL OK, DISPONIBILIDAD TOTAL, LLAMAR EL DÍA LA INSTALACIÓN PARA CONFIRMAR VISITA, AVISO EXTERIOR ALTURA APROX 3 METROS; TOMACORRIENTE CERCANO: SI; TIENE CABINA DE SEGURIDAD: NO 25/6/2025 SE REALIZA INSTALACIÓN DE CORRESPONSAL, SE INSTALAN EQUIPOS CON PRUEBAS EXITOSAS, SE CAPACITA Y SE EVALÚA AL CLIENTE, SE INSTALA PUBLICIDAD COMPLETA, CB QUEDA OPERATIVO. USUARIO SOMOS BANCOLOMBIA ACTIVO"/>
    <s v="CASTRILLON URREA LONDIER LEANDRO"/>
    <s v="SAXZZ561"/>
    <n v="1235426"/>
    <s v="N/A"/>
    <s v="984124-241597317561324755895886"/>
    <s v="N/A"/>
    <s v="40 ROLLOS"/>
    <s v="TIPO I"/>
    <s v="TERRESTRE"/>
    <s v="VISITA_TÉCNICA"/>
    <n v="1"/>
    <n v="0"/>
    <n v="75096.394270399993"/>
    <n v="75096.394270399993"/>
    <n v="75096.394270399993"/>
    <m/>
    <m/>
    <m/>
    <m/>
    <m/>
    <m/>
    <m/>
    <m/>
  </r>
  <r>
    <s v="BOGOTA"/>
    <x v="5"/>
    <x v="5"/>
    <n v="25269"/>
    <s v="TA-25-669794"/>
    <s v="FO-25-979825"/>
    <d v="2025-06-24T00:00:00"/>
    <d v="2025-06-26T00:00:00"/>
    <d v="2025-06-24T00:00:00"/>
    <d v="2025-06-26T00:00:00"/>
    <d v="2025-06-26T00:00:00"/>
    <s v="CUNDINAMARCA"/>
    <s v="FACATATIVA"/>
    <s v="BARRIO CENTRO FACATATIVA 9"/>
    <n v="80014"/>
    <s v="CB CRECIMIENTO - NUEVO"/>
    <s v="APERTURA"/>
    <s v="REDEBAN"/>
    <s v="UNO A UNO"/>
    <s v="UNO A UNO"/>
    <s v="EJECUTADO"/>
    <s v="21-06 SE REALIZA LLAMADA AL CLIENTE, SE HABLA CON LA SRA YUDI PAOLA ACOSTA GUZMAN  SE VALIDA DIRECCIÓN OK, CANAL OK, DISPONIBILIDAD TOTAL, LLAMAR EL DÍA LA INSTALACIÓN PARA CONFIRMAR VISITA, AVISO EXTERIOR ALTURA APROX 2 METROS; TOMACORRIENTE CERCANO: SI; TIENE CABINA DE SEGURIDAD: NO - COMUNICACIÓN POR WPP / EL MODEM ESTA A 5 MT 26/6/2025 SE REALIZA INSTALACIÓN DE CORRESPONSAL, SE INSTALAN EQUIPOS CON PRUEBAS EXITOSAS, SE CAPACITA Y SE EVALÚA AL CLIENTE, SE INSTALA PUBLICIDAD COMPLETA, CB QUEDA OPERATIVO. USUARIO SOMOS BANCOLOMBIA ACTIVO"/>
    <s v="GOMEZ VEGA DAVID SNEYDER"/>
    <s v="SAXZZ562"/>
    <n v="1235308"/>
    <s v="N/A"/>
    <s v="910313-243637317561365457309628"/>
    <s v="N/A"/>
    <s v="40 ROLLOS"/>
    <s v="TIPO II"/>
    <s v="TERRESTRE"/>
    <s v="VISITA_TÉCNICA"/>
    <n v="1"/>
    <n v="0"/>
    <n v="163813.69572160003"/>
    <n v="140395.6348884"/>
    <n v="163813.69572160003"/>
    <m/>
    <m/>
    <m/>
    <m/>
    <m/>
    <m/>
    <m/>
    <m/>
  </r>
  <r>
    <s v="MEDELLIN"/>
    <x v="3"/>
    <x v="3"/>
    <n v="5001"/>
    <s v="TA-25-669795"/>
    <s v="FO-25-979827"/>
    <d v="2025-06-24T00:00:00"/>
    <d v="2025-06-26T00:00:00"/>
    <d v="2025-06-24T00:00:00"/>
    <d v="2025-06-26T00:00:00"/>
    <d v="2025-06-26T00:00:00"/>
    <s v="ANTIOQUIA"/>
    <s v="MEDELLIN"/>
    <s v="BARRIO BELEN MEDELLIN 15"/>
    <n v="80087"/>
    <s v="CB CRECIMIENTO - NUEVO"/>
    <s v="APERTURA"/>
    <s v="REDEBAN"/>
    <s v="UNO A UNO"/>
    <s v="UNO A UNO"/>
    <s v="EJECUTADO"/>
    <s v="21-06 SE REALIZA LLAMADA AL CLIENTE, SE HABLA CON LA SR MARTIN ALONSO HERNANDEZ LARREA SE VALIDA DIRECCIÓN OK, CANAL OK, DISPONIBILIDAD TOTAL, LLAMAR EL DÍA LA INSTALACIÓN PARA CONFIRMAR VISITA, AVISO EXTERIOR ALTURA APROX 3 METROS; TOMACORRIENTE CERCANO: SI; TIENE CABINA DE SEGURIDAD: NO - EL MODEM ESTA A 5 MT  26/6/2025 SE REALIZA INSTALACIÓN DE CORRESPONSAL, SE INSTALAN EQUIPOS CON PRUEBAS EXITOSAS, SE CAPACITA Y SE EVALÚA AL CLIENTE, SE INSTALA PUBLICIDAD COMPLETA, CB QUEDA OPERATIVO. USUARIO SOMOS BANCOLOMBIA ACTIVO. SE INSTALAN 7 MT DE CABLE UTP"/>
    <s v="ALVAREZ ARENAS VICTOR HUGO"/>
    <s v="SAXZZ563"/>
    <n v="1254482"/>
    <s v="N/A"/>
    <s v="1238899-243627317561365457298717"/>
    <s v="N/A"/>
    <s v="40 ROLLOS"/>
    <s v="TIPO I"/>
    <s v="TERRESTRE"/>
    <s v="VISITA_TÉCNICA"/>
    <n v="1"/>
    <n v="0"/>
    <n v="75096.394270399993"/>
    <n v="75096.394270399993"/>
    <n v="75096.394270399993"/>
    <m/>
    <m/>
    <m/>
    <m/>
    <m/>
    <m/>
    <m/>
    <m/>
  </r>
  <r>
    <s v="MEDELLIN"/>
    <x v="3"/>
    <x v="3"/>
    <n v="5101"/>
    <s v="TA-25-669797"/>
    <s v="FO-25-979829"/>
    <d v="2025-06-24T00:00:00"/>
    <d v="2025-06-26T00:00:00"/>
    <d v="2025-06-24T00:00:00"/>
    <d v="2025-06-26T00:00:00"/>
    <d v="2025-06-26T00:00:00"/>
    <s v="ANTIOQUIA"/>
    <s v="CIUDAD BOLIVAR"/>
    <s v="BARRIO CIUDAD BOLIVAR CIUDAD BOLIVAR 5"/>
    <n v="80002"/>
    <s v="CB CRECIMIENTO - NUEVO"/>
    <s v="APERTURA"/>
    <s v="REDEBAN"/>
    <s v="UNO A UNO"/>
    <s v="UNO A UNO"/>
    <s v="EJECUTADO"/>
    <s v="21-06 SE REALIZA LLAMADA AL CLIENTE, SE HABLA CON LA SRA TATIANA MARCELA LOPEZ MADRIGAL SE VALIDA DIRECCIÓN OK, CANAL OK, DISPONIBILIDAD TOTAL, LLAMAR EL DÍA LA INSTALACIÓN PARA CONFIRMAR VISITA, AVISO EXTERIOR ALTURA: NO INDICA ALTURA; TOMACORRIENTE CERCANO: SI; TIENE CABINA DE SEGURIDAD: NO 26/6/2025 SE REALIZA INSTALACIÓN DE CORRESPONSAL, SE INSTALAN EQUIPOS CON PRUEBAS EXITOSAS, SE CAPACITA Y SE EVALÚA AL CLIENTE, SE INSTALA PUBLICIDAD COMPLETA, CB QUEDA OPERATIVO. USUARIO SOMOS BANCOLOMBIA ACTIVO"/>
    <s v="PAREJA ECHAVARRIA JHON DAVID"/>
    <s v="SAXZZ564"/>
    <n v="759471"/>
    <s v="N/A"/>
    <n v="1238936"/>
    <s v="N/A"/>
    <s v="40 ROLLOS"/>
    <s v="TIPO II"/>
    <s v="TERRESTRE"/>
    <s v="VISITA_TÉCNICA"/>
    <n v="1"/>
    <n v="0"/>
    <n v="163813.69572160003"/>
    <n v="140395.6348884"/>
    <n v="163813.69572160003"/>
    <m/>
    <m/>
    <m/>
    <m/>
    <m/>
    <m/>
    <m/>
    <m/>
  </r>
  <r>
    <s v="BOGOTA"/>
    <x v="5"/>
    <x v="5"/>
    <n v="11001"/>
    <s v="TA-25-669798"/>
    <s v="FO-25-979833"/>
    <d v="2025-06-24T00:00:00"/>
    <d v="2025-06-26T00:00:00"/>
    <d v="2025-06-24T00:00:00"/>
    <d v="2025-06-25T00:00:00"/>
    <d v="2025-06-25T00:00:00"/>
    <s v="CUNDINAMARCA"/>
    <s v="BOGOTA"/>
    <s v="BARRIO SAN DIEGO BOGOTA"/>
    <n v="79977"/>
    <s v="CB CRECIMIENTO - NUEVO"/>
    <s v="APERTURA"/>
    <s v="REDEBAN"/>
    <s v="UNO A UNO"/>
    <s v="UNO A UNO"/>
    <s v="EJECUTADO"/>
    <s v="21-06 SE REALIZA LLAMADA AL CLIENTE, SE HABLA CON LA SR AARON EULICES AGUILERA JUNCA SE VALIDA DIRECCIÓN OK, CANAL OK, DISPONIBILIDAD TOTAL, LLAMAR EL DÍA LA INSTALACIÓN PARA CONFIRMAR VISITA, AVISO EXTERIOR ALTURA: NO INDICA ALTURA; TOMACORRIENTE CERCANO: SI; TIENE CABINA DE SEGURIDAD: NO - COMUNICACIÓN POR WPP / EL MODEM ESTA A 6 MT 25/6/2025 NOTA; ESTANDO EN SITIO EL COMERCIO INFORMA NO TENER PERMISO DE INSTALAR LA PUBLICIDAD EN LA PARTE EXTERIOR DEL LOCAL, PIDE SEA INSTALADO EN EL VIDRIO POR LA PARTE INTERNA SIN EL MARCO. DE ACUERDO A LA AUTORIZACIÓN VÍA WHATSAPP, SE INSTALA SEGÚN SOLICITUD DEL COMERCIO. SE REALIZA INSTALACIÓN DE CORRESPONSAL, SE INSTALAN EQUIPOS CON PRUEBAS EXITOSAS, SE CAPACITA Y SE EVALÚA AL CLIENTE, SE INSTALA PUBLICIDAD COMPLETA, CB QUEDA OPERATIVO. USUARIO SOMOS BANCOLOMBIA ACTIVO. SE INSTALAN 6 MT DE CABLE UTP"/>
    <s v="GOMEZ VEGA DAVID SNEYDER"/>
    <s v="SAXZZ565"/>
    <n v="1235380"/>
    <s v="N/A"/>
    <s v="528124-241587317561324755886735"/>
    <s v="N/A"/>
    <s v="40 ROLLOS"/>
    <s v="TIPO I"/>
    <s v="TERRESTRE"/>
    <s v="VISITA_TÉCNICA"/>
    <n v="1"/>
    <n v="0"/>
    <n v="75096.394270399993"/>
    <n v="75096.394270399993"/>
    <n v="75096.394270399993"/>
    <m/>
    <m/>
    <m/>
    <m/>
    <m/>
    <m/>
    <m/>
    <m/>
  </r>
  <r>
    <s v="PEREIRA"/>
    <x v="0"/>
    <x v="6"/>
    <n v="63001"/>
    <s v="TA-25-669799"/>
    <s v="FO-25-979837"/>
    <d v="2025-06-24T00:00:00"/>
    <d v="2025-06-26T00:00:00"/>
    <d v="2025-06-24T00:00:00"/>
    <d v="2025-06-25T00:00:00"/>
    <d v="2025-06-25T00:00:00"/>
    <s v="QUINDIO"/>
    <s v="ARMENIA"/>
    <s v="BARRIO URB VERACRUZ II ARMENIA"/>
    <n v="79971"/>
    <s v="CB CRECIMIENTO - NUEVO"/>
    <s v="APERTURA"/>
    <s v="REDEBAN"/>
    <s v="UNO A UNO"/>
    <s v="UNO A UNO"/>
    <s v="EJECUTADO"/>
    <s v="24-06 SE REALIZA LLAMADA AL CLIENTE, SE HABLA CON LA SR RUBIEL VENEGAS DONCEL SE VALIDA DIRECCIÓN OK, CANAL OK, DISPONIBILIDAD TOTAL, LLAMAR EL DÍA LA INSTALACIÓN PARA CONFIRMAR VISITA, AVISO EXTERIOR ALTURA APROX 3 METROS; TOMACORRIENTE CERCANO: SI; TIENE CABINA DE SEGURIDAD: NO -  25/6/2025 SE REALIZA INSTALACIÓN DE CORRESPONSAL, SE INSTALAN EQUIPOS CON PRUEBAS EXITOSAS, SE CAPACITA Y SE EVALÚA AL CLIENTE, SE INSTALA PUBLICIDAD COMPLETA, CB QUEDA OPERATIVO. USUARIO SOMOS BANCOLOMBIA ACTIVO"/>
    <s v="SANCHEZ SOLORZANO JUAN SEBASTIAN"/>
    <s v="SAXZZ566"/>
    <n v="790824"/>
    <s v="N/A"/>
    <n v="864260"/>
    <s v="N/A"/>
    <s v="40 ROLLOS"/>
    <s v="TIPO II"/>
    <s v="TERRESTRE"/>
    <s v="VISITA_TÉCNICA"/>
    <n v="1"/>
    <n v="0"/>
    <n v="163813.69572160003"/>
    <n v="140395.6348884"/>
    <n v="163813.69572160003"/>
    <m/>
    <m/>
    <m/>
    <m/>
    <m/>
    <m/>
    <m/>
    <m/>
  </r>
  <r>
    <s v="PEREIRA"/>
    <x v="0"/>
    <x v="6"/>
    <n v="66001"/>
    <s v="TA-25-669800"/>
    <s v="FO-25-979840"/>
    <d v="2025-06-24T00:00:00"/>
    <d v="2025-06-26T00:00:00"/>
    <d v="2025-06-24T00:00:00"/>
    <d v="2025-06-25T00:00:00"/>
    <d v="2025-06-25T00:00:00"/>
    <s v="RISARALDA"/>
    <s v="PEREIRA"/>
    <s v="BARRIO BELMONTE PEREIRA 6"/>
    <n v="80043"/>
    <s v="CB CRECIMIENTO - NUEVO"/>
    <s v="APERTURA"/>
    <s v="REDEBAN"/>
    <s v="UNO A UNO"/>
    <s v="UNO A UNO"/>
    <s v="EJECUTADO"/>
    <s v="24-06 SE REALIZA LLAMADA AL CLIENTE, SE HABLA CON LA SR ORLANDO ZAPATA OROZCO SE VALIDA DIRECCIÓN OK, CANAL OK, DISPONIBILIDAD TOTAL, LLAMAR EL DÍA LA INSTALACIÓN PARA CONFIRMAR VISITA, AVISO EXTERIOR ALTURA: NO INDICA ALTURA; TOMACORRIENTE CERCANO: SI; TIENE CABINA DE SEGURIDAD: NO - EL MODEM ESTA A 10 MT  25/6/2025 SE REALIZA INSTALACIÓN DE CORRESPONSAL, SE INSTALAN EQUIPOS CON PRUEBAS EXITOSAS, SE CAPACITA Y SE EVALÚA AL CLIENTE, SE INSTALA PUBLICIDAD COMPLETA, CB QUEDA OPERATIVO. USUARIO SOMOS BANCOLOMBIA ACTIVO"/>
    <s v="ARROYAVE CANO MANUEL GUILLERMO"/>
    <s v="SAXZZ567"/>
    <n v="1235292"/>
    <s v="N/A"/>
    <s v="1217682-241597317561324755901244"/>
    <s v="N/A"/>
    <s v="40 ROLLOS"/>
    <s v="TIPO I"/>
    <s v="TERRESTRE"/>
    <s v="VISITA_TÉCNICA"/>
    <n v="1"/>
    <n v="0"/>
    <n v="75096.394270399993"/>
    <n v="75096.394270399993"/>
    <n v="75096.394270399993"/>
    <m/>
    <m/>
    <m/>
    <m/>
    <m/>
    <m/>
    <m/>
    <m/>
  </r>
  <r>
    <s v="MANIZALES"/>
    <x v="0"/>
    <x v="6"/>
    <n v="17013"/>
    <s v="TA-25-669801"/>
    <s v="FO-25-979843"/>
    <d v="2025-06-24T00:00:00"/>
    <d v="2025-06-26T00:00:00"/>
    <d v="2025-06-24T00:00:00"/>
    <d v="2025-06-27T00:00:00"/>
    <d v="2025-06-27T00:00:00"/>
    <s v="CALDAS"/>
    <s v="AGUADAS"/>
    <s v="BARRIO LA GRANJA AGUADAS"/>
    <n v="79968"/>
    <s v="CB CRECIMIENTO - NUEVO"/>
    <s v="APERTURA"/>
    <s v="REDEBAN"/>
    <s v="UNO A UNO"/>
    <s v="UNO A UNO"/>
    <s v="EJECUTADO"/>
    <s v="24-06 SE REALIZA LLAMADA AL CLIENTE, SE HABLA CON LA SR ALVARO ANDRES ARBELAEZ HERNANDEZ SE VALIDA DIRECCIÓN OK, CANAL OK, DISPONIBILIDAD TOTAL, LLAMAR EL DÍA LA INSTALACIÓN PARA CONFIRMAR VISITA, AVISO EXTERIOR ALTURA: NO INDICA ALTURA; TOMACORRIENTE CERCANO: SI; TIENE CABINA DE SEGURIDAD: SI 27/6/2025 SE REALIZA INSTALACIÓN DE CORRESPONSAL, SE INSTALAN EQUIPOS CON PRUEBAS EXITOSAS, SE CAPACITA Y SE EVALÚA AL CLIENTE, SE INSTALA PUBLICIDAD COMPLETA, CB QUEDA OPERATIVO. USUARIO SOMOS BANCOLOMBIA ACTIVO"/>
    <s v="AGUIRRE HENAO RAUL EDUARDO"/>
    <s v="SAXZZ568"/>
    <n v="1169170"/>
    <s v="N/A"/>
    <n v="798622"/>
    <s v="N/A"/>
    <s v="40 ROLLOS"/>
    <s v="TIPO III"/>
    <s v="TERRESTRE"/>
    <s v="VISITA_TÉCNICA"/>
    <n v="1"/>
    <n v="0"/>
    <n v="275728.78077800001"/>
    <n v="196536.5258152"/>
    <n v="275728.78077800001"/>
    <m/>
    <m/>
    <m/>
    <m/>
    <m/>
    <m/>
    <m/>
    <m/>
  </r>
  <r>
    <s v="PASTO"/>
    <x v="0"/>
    <x v="0"/>
    <n v="52885"/>
    <s v="TA-25-669802"/>
    <s v="FO-25-979848"/>
    <d v="2025-06-24T00:00:00"/>
    <d v="2025-06-26T00:00:00"/>
    <d v="2025-06-24T00:00:00"/>
    <d v="2025-06-27T00:00:00"/>
    <d v="2025-06-27T00:00:00"/>
    <s v="NARIÑO"/>
    <s v="YACUANQUER"/>
    <s v="BARRIO LAS MERCEDES YACUANQUER"/>
    <n v="80081"/>
    <s v="CB CRECIMIENTO - NUEVO"/>
    <s v="APERTURA"/>
    <s v="REDEBAN"/>
    <s v="UNO A UNO"/>
    <s v="UNO A UNO"/>
    <s v="EJECUTADO"/>
    <s v="24-06 SE REALIZA LLAMADA AL CLIENTE, SE HABLA CON LA SRA MONICA BEATRIZ CUESTAS GUAITARILLA SE VALIDA DIRECCIÓN OK, CANAL OK, DISPONIBILIDAD TOTAL, LLAMAR EL DÍA LA INSTALACIÓN PARA CONFIRMAR VISITA, AVISO EXTERIOR ALTURA: NO INDICA ALTURA; TOMACORRIENTE CERCANO: SI; TIENE CABINA DE SEGURIDAD: NO - EL MODEM ESTA A 5 MT 27/6/2025 SE REALIZA INSTALACIÓN DE CORRESPONSAL, SE INSTALAN EQUIPOS CON PRUEBAS EXITOSAS, SE CAPACITA Y SE EVALÚA AL CLIENTE, SE INSTALA PUBLICIDAD COMPLETA, CB QUEDA OPERATIVO. USUARIO SOMOS BANCOLOMBIA ACTIVO"/>
    <s v="REMICIO AMADO JOHN HEBER"/>
    <s v="SAXZZ569"/>
    <n v="1009939"/>
    <s v="N/A"/>
    <n v="864467"/>
    <s v="N/A"/>
    <s v="40 ROLLOS"/>
    <s v="TIPO II"/>
    <s v="TERRESTRE"/>
    <s v="VISITA_TÉCNICA"/>
    <n v="1"/>
    <n v="0"/>
    <n v="163813.69572160003"/>
    <n v="140395.6348884"/>
    <n v="163813.69572160003"/>
    <m/>
    <m/>
    <m/>
    <m/>
    <m/>
    <m/>
    <m/>
    <m/>
  </r>
  <r>
    <s v="PASTO"/>
    <x v="0"/>
    <x v="0"/>
    <n v="52317"/>
    <s v="TA-25-669805"/>
    <s v="FO-25-979852"/>
    <d v="2025-06-24T00:00:00"/>
    <d v="2025-06-26T00:00:00"/>
    <d v="2025-06-24T00:00:00"/>
    <d v="2025-06-25T00:00:00"/>
    <d v="2025-06-25T00:00:00"/>
    <s v="NARIÑO"/>
    <s v="GUACHUCAL"/>
    <s v="BARRIO GAITAN GUACHUCAL"/>
    <n v="80018"/>
    <s v="CB CRECIMIENTO - NUEVO"/>
    <s v="APERTURA"/>
    <s v="REDEBAN"/>
    <s v="UNO A UNO"/>
    <s v="UNO A UNO"/>
    <s v="EJECUTADO"/>
    <s v="24-06 SE REALIZA LLAMADA AL CLIENTE, SE HABLA CON LA SRA MAYRA ALEJANDRA GOYES REINA SE VALIDA DIRECCIÓN OK, CANAL OK, DISPONIBILIDAD TOTAL, LLAMAR EL DÍA LA INSTALACIÓN PARA CONFIRMAR VISITA, AVISO EXTERIOR ALTURA: NO INDICA ALTURA; TOMACORRIENTE CERCANO: SI; TIENE CABINA DE SEGURIDAD: SI 25/6/2025 SE REALIZA INSTALACIÓN DE CORRESPONSAL, SE INSTALAN EQUIPOS CON PRUEBAS EXITOSAS, SE CAPACITA Y SE EVALÚA AL CLIENTE, SE INSTALA PUBLICIDAD COMPLETA, CB QUEDA OPERATIVO. USUARIO SOMOS BANCOLOMBIA ACTIVO"/>
    <s v="GUERRERO RAMIREZ OSCAR DARIO"/>
    <s v="SAXZZ570"/>
    <n v="858684"/>
    <s v="N/A"/>
    <n v="940559"/>
    <s v="N/A"/>
    <s v="40 ROLLOS"/>
    <s v="TIPO II"/>
    <s v="TERRESTRE"/>
    <s v="VISITA_TÉCNICA"/>
    <n v="1"/>
    <n v="0"/>
    <n v="163813.69572160003"/>
    <n v="140395.6348884"/>
    <n v="163813.69572160003"/>
    <m/>
    <m/>
    <m/>
    <m/>
    <m/>
    <m/>
    <m/>
    <m/>
  </r>
  <r>
    <s v="PASTO"/>
    <x v="0"/>
    <x v="0"/>
    <n v="52079"/>
    <s v="TA-25-669806"/>
    <s v="FO-25-979857"/>
    <d v="2025-06-24T00:00:00"/>
    <d v="2025-06-26T00:00:00"/>
    <d v="2025-06-24T00:00:00"/>
    <d v="2025-06-27T00:00:00"/>
    <d v="2025-06-27T00:00:00"/>
    <s v="NARIÑO"/>
    <s v="BARBACOAS"/>
    <s v="BARRIO  DE NULPE BARBACOAS"/>
    <n v="79973"/>
    <s v="CB CRECIMIENTO - NUEVO"/>
    <s v="APERTURA"/>
    <s v="REDEBAN"/>
    <s v="UNO A UNO"/>
    <s v="UNO A UNO"/>
    <s v="EJECUTADO"/>
    <s v="24-06 SE REALIZA LLAMADA AL CLIENTE, SE HABLA CON LA SRA JOSE WASHINGTON DELGADO SE VALIDA DIRECCIÓN OK, CANAL OK, DISPONIBILIDAD TOTAL, LLAMAR EL DÍA LA INSTALACIÓN PARA CONFIRMAR VISITA, AVISO EXTERIOR ALTURA: NO INDICA ALTURA; TOMACORRIENTE CERCANO: SI; TIENE CABINA DE SEGURIDAD: SI - SE PROGRAMA VISITA PARA EL 27 POR SOLICITUD DEL USUARIO 26-06 POR MOTIVOS DE DIFÍCIL TRANSPORTE HACIA LA ZONA DE BARBACOAS NO SE ALCANZA A LLEGAR EL DÍA DE HOY POR LO CUAL LA INSTALACIÓN SE REALIZARÍA EL DÍA DE MAÑANA EN EL TRANSCURSO DE LA MAÑANA 27/6/2025 SE REALIZA INSTALACIÓN DE CORRESPONSAL, SE INSTALAN EQUIPOS CON PRUEBAS EXITOSAS, SE CAPACITA Y SE EVALÚA AL CLIENTE, SE INSTALA PUBLICIDAD COMPLETA, CB QUEDA OPERATIVO. USUARIO SOMOS BANCOLOMBIA ACTIVO"/>
    <s v="PAZ MARTINEZ RICHARD HUMBERTO"/>
    <s v="SAXZZ571"/>
    <n v="1219186"/>
    <s v="N/A"/>
    <n v="984844"/>
    <s v="N/A"/>
    <s v="40 ROLLOS"/>
    <s v="TIPO IV"/>
    <s v="TERRESTRE"/>
    <s v="VISITA_TÉCNICA"/>
    <n v="1"/>
    <n v="0"/>
    <n v="504832.64687880001"/>
    <n v="196536.5258152"/>
    <n v="504832.64687880001"/>
    <m/>
    <m/>
    <m/>
    <m/>
    <m/>
    <m/>
    <m/>
    <m/>
  </r>
  <r>
    <s v="MEDELLIN"/>
    <x v="3"/>
    <x v="3"/>
    <n v="5353"/>
    <s v="TA-25-669807"/>
    <s v="FO-25-979860"/>
    <d v="2025-06-24T00:00:00"/>
    <d v="2025-06-26T00:00:00"/>
    <d v="2025-06-24T00:00:00"/>
    <d v="2025-06-26T00:00:00"/>
    <d v="2025-06-26T00:00:00"/>
    <s v="ANTIOQUIA"/>
    <s v="HISPANIA"/>
    <s v="BARRIO HISPANIA HISPANIA  5"/>
    <n v="80032"/>
    <s v="CB CRECIMIENTO - NUEVO"/>
    <s v="APERTURA"/>
    <s v="REDEBAN"/>
    <s v="UNO A UNO"/>
    <s v="UNO A UNO"/>
    <s v="EJECUTADO"/>
    <s v="21-06 SE REALIZA LLAMADA AL CLIENTE, SE HABLA CON LA SR JOSE DE JESUS OSORIO VILLADA  SE VALIDA DIRECCIÓN OK, CANAL OK, DISPONIBILIDAD TOTAL, LLAMAR EL DÍA LA INSTALACIÓN PARA CONFIRMAR VISITA, AVISO EXTERIOR ALTURA: NO INDICA ALTURA; TOMACORRIENTE CERCANO: SI; TIENE CABINA DE SEGURIDAD: NO - COMUNICACIÓN POR WPP Y APP 25/6/2025 SE REALIZÓ GESTIÓN TELEFÓNICA SE HABLO CON JOSÉ OSORIO NOS INFORMA QUE EL DÍA DE HOY EL CANAL DE INTERNET PRESENTÓ CAÍDA EN EL MUNICIPIO DE HISPANIA SE ESPERA RESTABLECIMIENTO DE SERVICIO EL DÍA DE MAÑANA, SE ATENDERÁ JUNTO CON LA APERTURA DE BETANIA 26/6/2025 SE REALIZA INSTALACIÓN DE CORRESPONSAL, SE INSTALAN EQUIPOS CON PRUEBAS EXITOSAS, SE CAPACITA Y SE EVALÚA AL CLIENTE, SE INSTALA PUBLICIDAD COMPLETA, CB QUEDA OPERATIVO. USUARIO SOMOS BANCOLOMBIA ACTIVO"/>
    <s v="CASTAÑEDA PALACIO CARLOS FELIPE"/>
    <s v="SAXZZ572"/>
    <n v="1227943"/>
    <s v="N/A"/>
    <s v="1238681-243637317561365457310084"/>
    <s v="N/A"/>
    <s v="40 ROLLOS"/>
    <s v="TIPO III"/>
    <s v="TERRESTRE"/>
    <s v="VISITA_TÉCNICA"/>
    <n v="1"/>
    <n v="0"/>
    <n v="275728.78077800001"/>
    <n v="196536.5258152"/>
    <n v="275728.78077800001"/>
    <m/>
    <m/>
    <m/>
    <m/>
    <m/>
    <m/>
    <m/>
    <m/>
  </r>
  <r>
    <s v="BOGOTA"/>
    <x v="5"/>
    <x v="5"/>
    <n v="25286"/>
    <s v="TA-25-669809"/>
    <s v="FO-25-979865"/>
    <d v="2025-06-24T00:00:00"/>
    <d v="2025-06-26T00:00:00"/>
    <d v="2025-06-24T00:00:00"/>
    <d v="2025-06-26T00:00:00"/>
    <d v="2025-06-26T00:00:00"/>
    <s v="CUNDINAMARCA"/>
    <s v="FUNZA"/>
    <s v="BARRIO ZUAME FUNZA FUNZA"/>
    <n v="80017"/>
    <s v="CB CRECIMIENTO - NUEVO"/>
    <s v="APERTURA"/>
    <s v="REDEBAN"/>
    <s v="UNO A UNO"/>
    <s v="UNO A UNO"/>
    <s v="EJECUTADO"/>
    <s v="21-06 SE REALIZA LLAMADA AL CLIENTE, SE HABLA CON LA SR LUIS ALBERTO BACHILLER FORERO  DIRECCIÓN OK, CANAL OK, DISPONIBILIDAD TOTAL, LLAMAR EL DÍA LA INSTALACIÓN PARA CONFIRMAR VISITA, AVISO EXTERIOR ALTURA APROX 2 METROS; TOMACORRIENTE CERCANO: SI; TIENE CABINA DE SEGURIDAD: NO 26/6/2025 SE REALIZA INSTALACIÓN DE CORRESPONSAL, SE INSTALAN EQUIPOS CON PRUEBAS EXITOSAS, SE CAPACITA Y SE EVALÚA AL CLIENTE, SE INSTALA PUBLICIDAD COMPLETA, CB QUEDA OPERATIVO. USUARIO SOMOS BANCOLOMBIA ACTIVO"/>
    <s v="LOZADA ROJAS CHRISTIAN ANDRES"/>
    <s v="SAXZZ573"/>
    <n v="1072939"/>
    <s v="N/A"/>
    <n v="799673"/>
    <s v="N/A"/>
    <s v="40 ROLLOS"/>
    <s v="TIPO II"/>
    <s v="TERRESTRE"/>
    <s v="VISITA_TÉCNICA"/>
    <n v="1"/>
    <n v="0"/>
    <n v="163813.69572160003"/>
    <n v="140395.6348884"/>
    <n v="163813.69572160003"/>
    <m/>
    <m/>
    <m/>
    <m/>
    <m/>
    <m/>
    <m/>
    <m/>
  </r>
  <r>
    <s v="MEDELLIN"/>
    <x v="3"/>
    <x v="3"/>
    <n v="5001"/>
    <s v="TA-25-669812"/>
    <s v="FO-25-979869"/>
    <d v="2025-06-24T00:00:00"/>
    <d v="2025-06-26T00:00:00"/>
    <d v="2025-06-24T00:00:00"/>
    <d v="2025-06-25T00:00:00"/>
    <d v="2025-06-25T00:00:00"/>
    <s v="ANTIOQUIA"/>
    <s v="MEDELLIN"/>
    <s v="BARRIO EL PLAYON MEDELLIN 2"/>
    <n v="80082"/>
    <s v="CB CRECIMIENTO - NUEVO"/>
    <s v="APERTURA"/>
    <s v="REDEBAN"/>
    <s v="UNO A UNO"/>
    <s v="UNO A UNO"/>
    <s v="EJECUTADO"/>
    <s v="21-06 SE REALIZA LLAMADA AL CLIENTE, SE HABLA CON LA SR JOSE IVAN GIRALDO  SE VALIDA DIRECCIÓN OK, CANAL OK, DISPONIBILIDAD TOTAL, LLAMAR EL DÍA LA INSTALACIÓN PARA CONFIRMAR VISITA, AVISO EXTERIOR ALTURA APROX 2 METROS; TOMACORRIENTE CERCANO: SI; TIENE CABINA DE SEGURIDAD: NO - EL MODEM ESTA A 5 MT  25/6/2025 SE REALIZA INSTALACIÓN DE CORRESPONSAL, SE INSTALAN EQUIPOS CON PRUEBAS EXITOSAS, SE CAPACITA Y SE EVALÚA AL CLIENTE, SE INSTALA PUBLICIDAD COMPLETA, CB QUEDA OPERATIVO. USUARIO SOMOS BANCOLOMBIA ACTIVO"/>
    <s v="DIAZ ZABALA FRANCIS DUBAN"/>
    <s v="SAXZZ574"/>
    <n v="1242601"/>
    <s v="N/A"/>
    <s v="1238686-243637317561365457310126"/>
    <s v="N/A"/>
    <s v="40 ROLLOS"/>
    <s v="TIPO I"/>
    <s v="TERRESTRE"/>
    <s v="VISITA_TÉCNICA"/>
    <n v="1"/>
    <n v="0"/>
    <n v="75096.394270399993"/>
    <n v="75096.394270399993"/>
    <n v="75096.394270399993"/>
    <m/>
    <m/>
    <m/>
    <m/>
    <m/>
    <m/>
    <m/>
    <m/>
  </r>
  <r>
    <s v="NEIVA"/>
    <x v="2"/>
    <x v="2"/>
    <n v="41001"/>
    <s v="TA-25-669814"/>
    <s v="FO-25-979876"/>
    <d v="2025-06-24T00:00:00"/>
    <d v="2025-06-26T00:00:00"/>
    <d v="2025-06-24T00:00:00"/>
    <d v="2025-06-25T00:00:00"/>
    <d v="2025-06-25T00:00:00"/>
    <s v="HUILA"/>
    <s v="NEIVA"/>
    <s v="BARRIO LAS PALMAS NEIVA 6"/>
    <n v="80033"/>
    <s v="CB CRECIMIENTO - NUEVO"/>
    <s v="APERTURA"/>
    <s v="REDEBAN"/>
    <s v="UNO A UNO"/>
    <s v="UNO A UNO"/>
    <s v="EJECUTADO"/>
    <s v="21-06 SE REALIZA LLAMADA AL CLIENTE, SE HABLA CON LA SRA  JESSICA ANDREA BOHORQUEZ MONTENEGRO  SE VALIDA DIRECCIÓN OK, CANAL OK, DISPONIBILIDAD TOTAL, LLAMAR EL DÍA LA INSTALACIÓN PARA CONFIRMAR VISITA, AVISO EXTERIOR ALTURA NO INDICA ALTURA; TOMACORRIENTE CERCANO: SI; TIENE CABINA DE SEGURIDAD: SI 25/6/2025 SE REALIZA INSTALACIÓN DE CORRESPONSAL, SE INSTALAN EQUIPOS CON PRUEBAS EXITOSAS, SE CAPACITA Y SE EVALÚA AL CLIENTE, SE INSTALA PUBLICIDAD COMPLETA, CB QUEDA OPERATIVO. USUARIO SOMOS BANCOLOMBIA ACTIVO"/>
    <s v="DIAZ VARGAS JONATHAN MIGUEL"/>
    <s v="SAXZZ575"/>
    <n v="767148"/>
    <s v="N/A"/>
    <n v="902175"/>
    <s v="N/A"/>
    <s v="40 ROLLOS"/>
    <s v="TIPO I"/>
    <s v="TERRESTRE"/>
    <s v="VISITA_TÉCNICA"/>
    <n v="1"/>
    <n v="0"/>
    <n v="75096.394270399993"/>
    <n v="75096.394270399993"/>
    <n v="75096.394270399993"/>
    <m/>
    <m/>
    <m/>
    <m/>
    <m/>
    <m/>
    <m/>
    <m/>
  </r>
  <r>
    <s v="BOGOTA"/>
    <x v="5"/>
    <x v="5"/>
    <n v="25843"/>
    <s v="TA-25-669815"/>
    <s v="FO-25-994414"/>
    <d v="2025-06-24T00:00:00"/>
    <d v="2025-06-26T00:00:00"/>
    <d v="2025-06-24T00:00:00"/>
    <d v="2025-06-26T00:00:00"/>
    <d v="2025-06-26T00:00:00"/>
    <s v="CUNDINAMARCA"/>
    <s v="VILLA DE SAN DIEGO DE UBATE"/>
    <s v="BARRIO SIMON BOLIVAR VILLA DE SAN DIEGO DE UBATE 3"/>
    <n v="79958"/>
    <s v="CB CRECIMIENTO - OTRAS LISTAS"/>
    <s v="APERTURA"/>
    <s v="REDEBAN"/>
    <s v="UNO A UNO"/>
    <s v="UNO A UNO"/>
    <s v="EJECUTADO"/>
    <s v="21-06 SE REALIZA LLAMADA AL CLIENTE, SE HABLA CON LA SRA NORMA LETICIA CASTIBLANCO MARTINEZ  SE VALIDA DIRECCIÓN OK, CANAL OK, DISPONIBILIDAD TOTAL, LLAMAR EL DÍA LA INSTALACIÓN PARA CONFIRMAR VISITA, AVISO EXTERIOR ALTURA APROX 2 METROS; TOMACORRIENTE CERCANO: SI; TIENE CABINA DE SEGURIDAD: NO - COMUNICACIÓN POR WPP 26/6/2025 SE REALIZA INSTALACIÓN DE CORRESPONSAL, SE INSTALAN EQUIPOS CON PRUEBAS EXITOSAS, SE CAPACITA Y SE EVALÚA AL CLIENTE, SE INSTALA PUBLICIDAD COMPLETA, CB QUEDA OPERATIVO. USUARIO SOMOS BANCOLOMBIA ACTIVO"/>
    <s v="CORTES VELANDIA MIGUEL ANGEL"/>
    <s v="SAUZZ586"/>
    <n v="1036564"/>
    <s v="N/A"/>
    <n v="1238722"/>
    <s v="N/A"/>
    <s v="40 ROLLOS"/>
    <s v="TIPO II"/>
    <s v="TERRESTRE"/>
    <s v="VISITA_TÉCNICA"/>
    <n v="1"/>
    <n v="0"/>
    <n v="163813.69572160003"/>
    <n v="140395.6348884"/>
    <n v="163813.69572160003"/>
    <m/>
    <m/>
    <m/>
    <m/>
    <m/>
    <m/>
    <m/>
    <m/>
  </r>
  <r>
    <s v="VALLEDUPAR"/>
    <x v="4"/>
    <x v="4"/>
    <n v="20750"/>
    <s v="TA-25-669817"/>
    <s v="FO-25-979889"/>
    <d v="2025-06-24T00:00:00"/>
    <d v="2025-06-26T00:00:00"/>
    <d v="2025-06-24T00:00:00"/>
    <d v="2025-06-26T00:00:00"/>
    <d v="2025-06-26T00:00:00"/>
    <s v="CESAR"/>
    <s v="SAN DIEGO"/>
    <s v="BARRIO CENTRO 2 SAN DIEGO"/>
    <n v="29150"/>
    <s v="DATAFONO ADICIONAL"/>
    <s v="APERTURA"/>
    <s v="REDEBAN"/>
    <s v="UNO A UNO"/>
    <s v="UNO A UNO"/>
    <s v="EJECUTADO"/>
    <s v="21-06 SE REALIZA LLAMADA AL CLIENTE, SE HABLA CON LA SR  EDILBERTO GONZALEZ PADILLA  SE VALIDA DIRECCIÓN OK, CANAL OK, DISPONIBILIDAD TOTAL, LLAMAR EL DÍA LA INSTALACIÓN PARA CONFIRMAR VISITA 26/6/2025 SE REALIZA INSTALACIÓN DE DAT ADICIONAL, PRUEBAS EXITOSAS, CB QUEDA OPERTIVO"/>
    <s v="MAESTRE MENGUAL EDGAR ENRIQUE"/>
    <s v="SAXZZ576"/>
    <n v="1242379"/>
    <s v="N/A"/>
    <s v="532553-243637317561365457310018"/>
    <s v="N/A"/>
    <s v="60 ROLLOS"/>
    <s v="TIPO II"/>
    <s v="TERRESTRE"/>
    <s v="VISITA_TÉCNICA"/>
    <n v="1"/>
    <n v="0"/>
    <n v="163813.69572160003"/>
    <n v="140395.6348884"/>
    <n v="163813.69572160003"/>
    <m/>
    <m/>
    <m/>
    <m/>
    <m/>
    <m/>
    <m/>
    <m/>
  </r>
  <r>
    <s v="VALLEDUPAR"/>
    <x v="4"/>
    <x v="4"/>
    <n v="20238"/>
    <s v="TA-25-669818"/>
    <s v="FO-25-979898"/>
    <d v="2025-06-24T00:00:00"/>
    <d v="2025-06-26T00:00:00"/>
    <d v="2025-06-24T00:00:00"/>
    <d v="2025-06-26T00:00:00"/>
    <d v="2025-06-26T00:00:00"/>
    <s v="CESAR"/>
    <s v="EL COPEY"/>
    <s v="BARRIO CENTRO EL COPEY 3"/>
    <n v="53121"/>
    <s v="DATAFONO ADICIONAL"/>
    <s v="APERTURA"/>
    <s v="REDEBAN"/>
    <s v="UNO A UNO"/>
    <s v="UNO A UNO"/>
    <s v="EJECUTADO"/>
    <s v="21-06 SE REALIZA LLAMADA AL CLIENTE, SE HABLA CON LA SRA VERONICA VANEGAS CONTRERAS SE VALIDA DIRECCIÓN OK, CANAL OK, DISPONIBILIDAD TOTAL, LLAMAR EL DÍA LA INSTALACIÓN PARA CONFIRMAR VISITA  26/6/2025 SE REALIZA INSTALACIÓN DE DAT ADICIONAL, PRUEBAS EXITOSAS, CB QUEDA OPERTIVO"/>
    <s v="THOMAS  CAMPO SIGIFREDO SEGUNDO"/>
    <s v="SAXZZ578"/>
    <n v="1120313"/>
    <s v="N/A"/>
    <n v="1231499"/>
    <s v="N/A"/>
    <s v="60 ROLLOS"/>
    <s v="TIPO II"/>
    <s v="TERRESTRE"/>
    <s v="VISITA_TÉCNICA"/>
    <n v="1"/>
    <n v="0"/>
    <n v="163813.69572160003"/>
    <n v="140395.6348884"/>
    <n v="163813.69572160003"/>
    <m/>
    <m/>
    <m/>
    <m/>
    <m/>
    <m/>
    <m/>
    <m/>
  </r>
  <r>
    <s v="TUNJA"/>
    <x v="1"/>
    <x v="1"/>
    <n v="68077"/>
    <s v="TA-25-669819"/>
    <s v="FO-25-979903"/>
    <d v="2025-06-24T00:00:00"/>
    <d v="2025-06-26T00:00:00"/>
    <d v="2025-06-24T00:00:00"/>
    <d v="2025-06-26T00:00:00"/>
    <d v="2025-06-26T00:00:00"/>
    <s v="SANTANDER"/>
    <s v="BARBOSA"/>
    <s v="BARRIO AVENIDA LAS AMERICAS BARBOSA"/>
    <n v="70524"/>
    <s v="DATAFONO ADICIONAL"/>
    <s v="APERTURA"/>
    <s v="REDEBAN"/>
    <s v="UNO A UNO"/>
    <s v="UNO A UNO"/>
    <s v="EJECUTADO"/>
    <s v="24-06 SE REALIZA LLAMADA AL CLIENTE, SE HABLA CON LA SRA SANDRA SE VALIDA DIRECCIÓN OK, CANAL OK, DISPONIBILIDAD TOTAL, LLAMAR EL DÍA LA INSTALACIÓN PARA CONFIRMAR VISITA 26/6/2025 SE REALIZA INSTALACIÓN DE DAT ADICIONAL PRUEBAS EXITOSAS, CB QUEDA OPERATIVO"/>
    <s v="GONZALEZ GONZALEZ MARIO ALBERTO"/>
    <s v="SAXZZ579"/>
    <n v="767014"/>
    <s v="N/A"/>
    <n v="913665"/>
    <s v="N/A"/>
    <s v="60 ROLLOS"/>
    <s v="TIPO II"/>
    <s v="TERRESTRE"/>
    <s v="VISITA_TÉCNICA"/>
    <n v="1"/>
    <n v="0"/>
    <n v="163813.69572160003"/>
    <n v="140395.6348884"/>
    <n v="163813.69572160003"/>
    <m/>
    <m/>
    <m/>
    <m/>
    <m/>
    <m/>
    <m/>
    <m/>
  </r>
  <r>
    <s v="SINCELEJO"/>
    <x v="4"/>
    <x v="4"/>
    <n v="70001"/>
    <s v="TA-25-669820"/>
    <s v="FO-25-979909"/>
    <d v="2025-06-24T00:00:00"/>
    <d v="2025-06-26T00:00:00"/>
    <d v="2025-06-24T00:00:00"/>
    <d v="2025-06-25T00:00:00"/>
    <d v="2025-06-25T00:00:00"/>
    <s v="SUCRE"/>
    <s v="SINCELEJO"/>
    <s v="BARRIO EL COCUELO SINCELEJO"/>
    <n v="77579"/>
    <s v="DATAFONO ADICIONAL"/>
    <s v="APERTURA"/>
    <s v="REDEBAN"/>
    <s v="UNO A UNO"/>
    <s v="UNO A UNO"/>
    <s v="EJECUTADO"/>
    <s v="21-06 SE REALIZA LLAMADA AL CLIENTE, SE HABLA CON LA SRA Valeria Ramos Sierra SE VALIDA DIRECCIÓN OK, CANAL OK, DISPONIBILIDAD TOTAL, LLAMAR EL DÍA LA INSTALACIÓN PARA CONFIRMAR VISITA 25/6/2025 SE REALIZA INSTALACIÓN DE DAT ADICIONAL, PRUEBAS EXITOSAS, CB QUEDA OPERATIVO"/>
    <s v="SANTOS GUZMAN CHRISTIAN FELIPE"/>
    <s v="SAXZZ580"/>
    <n v="917546"/>
    <s v="N/A"/>
    <n v="846135"/>
    <s v="N/A"/>
    <s v="40 ROLLOS"/>
    <s v="TIPO I"/>
    <s v="TERRESTRE"/>
    <s v="VISITA_TÉCNICA"/>
    <n v="1"/>
    <n v="0"/>
    <n v="75096.394270399993"/>
    <n v="75096.394270399993"/>
    <n v="75096.394270399993"/>
    <m/>
    <m/>
    <m/>
    <m/>
    <m/>
    <m/>
    <m/>
    <m/>
  </r>
  <r>
    <s v="MONTERIA"/>
    <x v="4"/>
    <x v="4"/>
    <n v="23001"/>
    <s v="TA-25-669821"/>
    <s v="FO-25-979915"/>
    <d v="2025-06-26T00:00:00"/>
    <d v="2025-07-01T00:00:00"/>
    <d v="2025-06-26T00:00:00"/>
    <d v="2025-06-27T00:00:00"/>
    <d v="2025-06-27T00:00:00"/>
    <s v="CORDOBA"/>
    <s v="MONTERIA"/>
    <s v="DISTRICOL BOLSOS DELUXE"/>
    <n v="80104"/>
    <s v="CB CRECIMIENTO ALIANZA - NUEVO"/>
    <s v="APERTURA"/>
    <s v="REDEBAN"/>
    <s v="AGREGADOR"/>
    <s v="DISTRICOL"/>
    <s v="EJECUTADO"/>
    <s v="26-06 PROGRAMACIÓN REALIZADA POR LA ALIANZA 27/6/2025 SE REALIZA INSTALACIÓN DE CORRESPONSAL, SE INSTALAN EQUIPOS CON PRUEBAS EXITOSAS, SE CAPACITA Y SE EVALÚA AL CLIENTE, SE INSTALA PUBLICIDAD COMPLETA, CB QUEDA OPERATIVO. USUARIO SOMOS BANCOLOMBIA ACTIVO"/>
    <s v="COGOLLO ROSSO CAMILO ANDRES"/>
    <s v="V1ZZZ955"/>
    <n v="1254417"/>
    <s v="N/A"/>
    <s v="789545-243627317561365457298397"/>
    <s v="N/A"/>
    <s v="40 ROLLOS"/>
    <s v="TIPO I"/>
    <s v="TERRESTRE"/>
    <s v="VISITA_TÉCNICA"/>
    <n v="1"/>
    <n v="0"/>
    <n v="75096.394270399993"/>
    <n v="75096.394270399993"/>
    <n v="75096.394270399993"/>
    <m/>
    <m/>
    <m/>
    <m/>
    <m/>
    <m/>
    <m/>
    <m/>
  </r>
  <r>
    <s v="BOGOTA"/>
    <x v="5"/>
    <x v="5"/>
    <n v="11001"/>
    <s v="TA-25-669822"/>
    <s v="FO-25-979922"/>
    <d v="2025-06-26T00:00:00"/>
    <d v="2025-07-01T00:00:00"/>
    <d v="2025-06-26T00:00:00"/>
    <d v="2025-06-27T00:00:00"/>
    <d v="2025-06-27T00:00:00"/>
    <s v="CUNDINAMARCA"/>
    <s v="BOGOTA"/>
    <s v="PTM BOGOTA DROGUERIA NAVA"/>
    <n v="80096"/>
    <s v="CB CRECIMIENTO ALIANZA - NUEVO"/>
    <s v="APERTURA"/>
    <s v="REDEBAN"/>
    <s v="AGREGADOR"/>
    <s v="COMCARD - PTM"/>
    <s v="EJECUTADO"/>
    <s v="26-06 PROGRAMACIÓN REALIZADA POR LA ALIANZA 27/6/2025 SE REALIZA INSTALACIÓN DE CORRESPONSAL, SE INSTALAN EQUIPOS CON PRUEBAS EXITOSAS, SE CAPACITA Y SE EVALÚA AL CLIENTE, SE INSTALA PUBLICIDAD COMPLETA, CB QUEDA OPERATIVO. USUARIO SOMOS BANCOLOMBIA ACTIVO"/>
    <s v="BUSTOS MORA DIEGO MANUEL"/>
    <s v="V1ZZZ960"/>
    <n v="1242517"/>
    <s v="N/A"/>
    <s v="526219-243637317561365457309580"/>
    <s v="N/A"/>
    <s v="40 ROLLOS"/>
    <s v="TIPO I"/>
    <s v="TERRESTRE"/>
    <s v="VISITA_TÉCNICA"/>
    <n v="1"/>
    <n v="0"/>
    <n v="75096.394270399993"/>
    <n v="75096.394270399993"/>
    <n v="75096.394270399993"/>
    <m/>
    <m/>
    <m/>
    <m/>
    <m/>
    <m/>
    <m/>
    <m/>
  </r>
  <r>
    <s v="MANIZALES"/>
    <x v="0"/>
    <x v="6"/>
    <n v="17001"/>
    <s v="TA-25-669823"/>
    <s v="FO-25-979926"/>
    <d v="2025-06-26T00:00:00"/>
    <d v="2025-07-01T00:00:00"/>
    <d v="2025-06-26T00:00:00"/>
    <d v="2025-06-27T00:00:00"/>
    <d v="2025-06-27T00:00:00"/>
    <s v="CALDAS"/>
    <s v="MANIZALES"/>
    <s v="PAGAFACIL -TERMINAL MANIZALES"/>
    <n v="46201"/>
    <s v="DATAFONO ADICIONAL - ALIANZA"/>
    <s v="APERTURA"/>
    <s v="REDEBAN"/>
    <s v="ROBUSTO"/>
    <s v="PAGAFACIL"/>
    <s v="EJECUTADO"/>
    <s v="26-06 SE REALIZA LLAMADA AL CLIENTE, SE HABLA CON LA SRA PAULA OSPINA SE VALIDA DIRECCIÓN OK, CANAL OK, DISPONIBILIDAD TOTAL, LLAMAR EL DÍA LA INSTALACIÓN PARA CONFIRMAR VISITA - COMUNICACIÓN POR WPP 29/6/2025 SE REALIZA INSTALACIÓN DE DAT ADICIONAL, PRUEBAS EXITOSAS, CB QUEDA OPERATIVO"/>
    <s v="FRANCO CAÑAVERAL YAMID RAUL"/>
    <s v="V1ZZZ963"/>
    <n v="1235226"/>
    <s v="N/A"/>
    <s v="1139209-243627317561365457297795"/>
    <s v="N/A"/>
    <s v="60 ROLLOS"/>
    <s v="TIPO I"/>
    <s v="TERRESTRE"/>
    <s v="VISITA_TÉCNICA"/>
    <n v="1"/>
    <n v="0"/>
    <n v="75096.394270399993"/>
    <n v="75096.394270399993"/>
    <n v="75096.394270399993"/>
    <m/>
    <m/>
    <m/>
    <m/>
    <m/>
    <m/>
    <m/>
    <m/>
  </r>
  <r>
    <s v="CALI"/>
    <x v="0"/>
    <x v="0"/>
    <n v="76001"/>
    <s v="TA-25-669825"/>
    <s v="FO-25-979930"/>
    <d v="2025-06-26T00:00:00"/>
    <d v="2025-07-01T00:00:00"/>
    <d v="2025-06-26T00:00:00"/>
    <d v="2025-06-27T00:00:00"/>
    <d v="2025-06-27T00:00:00"/>
    <s v="VALLE DEL CAUCA"/>
    <s v="CALI"/>
    <s v="PTM CALI  TIENDA Y LICORES EL"/>
    <n v="75545"/>
    <s v="DATAFONO ADICIONAL - ALIANZA"/>
    <s v="APERTURA"/>
    <s v="REDEBAN"/>
    <s v="AGREGADOR"/>
    <s v="COMCARD - PTM"/>
    <s v="EJECUTADO"/>
    <s v="26-06 PROGRAMACIÓN REALIZADA POR LA ALIANZA 27/6/2025 SE REALIZA INSTALACIÓN DE DAT ADICIONAL, PRUEBAS EXITOSAS, CB QUEDA OPERATIVO"/>
    <s v="CUERO RUIZ JHONNY"/>
    <s v="V1ZZZ968"/>
    <n v="1242384"/>
    <s v="N/A"/>
    <s v="1249387-243637317561365457310066"/>
    <s v="N/A"/>
    <s v="60 ROLLOS"/>
    <s v="TIPO I"/>
    <s v="TERRESTRE"/>
    <s v="VISITA_TÉCNICA"/>
    <n v="1"/>
    <n v="0"/>
    <n v="75096.394270399993"/>
    <n v="75096.394270399993"/>
    <n v="75096.394270399993"/>
    <m/>
    <m/>
    <m/>
    <m/>
    <m/>
    <m/>
    <m/>
    <m/>
  </r>
  <r>
    <s v="CALI"/>
    <x v="0"/>
    <x v="0"/>
    <n v="76248"/>
    <s v="TA-25-669826"/>
    <s v="FO-25-979933"/>
    <d v="2025-06-26T00:00:00"/>
    <d v="2025-07-01T00:00:00"/>
    <d v="2025-06-26T00:00:00"/>
    <d v="2025-06-27T00:00:00"/>
    <d v="2025-06-27T00:00:00"/>
    <s v="VALLE DEL CAUCA"/>
    <s v="EL CERRITO"/>
    <s v="DISTRICOL VARIEDADES Y SERVICI"/>
    <n v="68243"/>
    <s v="DATAFONO ADICIONAL - ALIANZA"/>
    <s v="APERTURA"/>
    <s v="REDEBAN"/>
    <s v="AGREGADOR"/>
    <s v="DISTRICOL"/>
    <s v="EJECUTADO"/>
    <s v="26-06 PROGRAMACIÓN REALIZADA POR LA ALIANZA 27/6/2025 SE REALIZA INSTALACIÓN DE DAT ADICIONAL, PRUEBAS EXITOSAS, CB QUEDA OPERATIVO"/>
    <s v="SANCHEZ URREGO ROBINSON DAVID"/>
    <s v="V1ZZZ969"/>
    <n v="1254253"/>
    <s v="N/A"/>
    <s v="1076519-243637317561365457309491"/>
    <s v="N/A"/>
    <s v="60 ROLLOS"/>
    <s v="TIPO II"/>
    <s v="TERRESTRE"/>
    <s v="VISITA_TÉCNICA"/>
    <n v="1"/>
    <n v="0"/>
    <n v="163813.69572160003"/>
    <n v="140395.6348884"/>
    <n v="163813.69572160003"/>
    <m/>
    <m/>
    <m/>
    <m/>
    <m/>
    <m/>
    <m/>
    <m/>
  </r>
  <r>
    <s v="BOGOTA"/>
    <x v="5"/>
    <x v="5"/>
    <n v="11001"/>
    <s v="TA-25-669827"/>
    <s v="FO-25-1004591"/>
    <d v="2025-06-26T00:00:00"/>
    <d v="2025-07-01T00:00:00"/>
    <d v="2025-06-26T00:00:00"/>
    <d v="2025-06-27T00:00:00"/>
    <d v="2025-06-27T00:00:00"/>
    <s v="CUNDINAMARCA"/>
    <s v="BOGOTA"/>
    <s v="OPRAP CENTRO COMERCIAL DIVER PLAZA "/>
    <n v="13194"/>
    <s v="DATAFONO ADICIONAL - ALIANZA"/>
    <s v="APERTURA"/>
    <s v="REDEBAN"/>
    <s v="ROBUSTO"/>
    <s v="OPRAP"/>
    <s v="EJECUTADO"/>
    <s v="26-06 PROGRAMACIÓN REALIZADA POR LA ALIANZA 27/6/2025 SE REALIZA INSTALACIÓN DE DAT ADICIONAL, PRUEBAS EXITOSAS, CB QUEDA OPERATIVO"/>
    <s v="CORTES VELANDIA MIGUEL ANGEL"/>
    <s v="V1ZZZ970"/>
    <n v="1242515"/>
    <s v="N/A"/>
    <s v="539460-243637317561365457309570"/>
    <s v="N/A"/>
    <s v="60 ROLLOS"/>
    <s v="TIPO I"/>
    <s v="TERRESTRE"/>
    <s v="VISITA_TÉCNICA"/>
    <n v="1"/>
    <n v="0"/>
    <n v="75096.394270399993"/>
    <n v="75096.394270399993"/>
    <n v="75096.394270399993"/>
    <m/>
    <m/>
    <m/>
    <m/>
    <m/>
    <m/>
    <m/>
    <m/>
  </r>
  <r>
    <m/>
    <x v="6"/>
    <x v="7"/>
    <m/>
    <m/>
    <m/>
    <m/>
    <m/>
    <m/>
    <m/>
    <m/>
    <m/>
    <m/>
    <m/>
    <m/>
    <m/>
    <m/>
    <m/>
    <m/>
    <m/>
    <m/>
    <m/>
    <m/>
    <m/>
    <m/>
    <m/>
    <m/>
    <m/>
    <m/>
    <m/>
    <m/>
    <m/>
    <m/>
    <m/>
    <m/>
    <m/>
    <n v="88508255.770331219"/>
    <m/>
    <m/>
    <m/>
    <m/>
    <m/>
    <m/>
    <m/>
    <m/>
  </r>
  <r>
    <m/>
    <x v="6"/>
    <x v="7"/>
    <m/>
    <m/>
    <m/>
    <m/>
    <m/>
    <m/>
    <m/>
    <m/>
    <m/>
    <m/>
    <m/>
    <m/>
    <m/>
    <m/>
    <m/>
    <m/>
    <m/>
    <m/>
    <m/>
    <m/>
    <m/>
    <m/>
    <m/>
    <m/>
    <m/>
    <m/>
    <m/>
    <m/>
    <m/>
    <m/>
    <m/>
    <m/>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89">
  <r>
    <s v="PASTO"/>
    <x v="0"/>
    <x v="0"/>
    <n v="52001"/>
    <n v="2238465"/>
    <n v="31317"/>
    <s v="NARIÑO"/>
    <s v="PASTO"/>
    <s v="BARRIO PRAGA"/>
    <s v="REDEBAN"/>
    <n v="2238465"/>
    <s v="FO-25-1021329"/>
    <d v="2025-05-31T12:47:00"/>
    <d v="2025-06-01T09:49:33"/>
    <s v="CERRADO"/>
    <s v="INCIDENTE"/>
    <s v="VISITA_TÉCNICA"/>
    <s v="31-05 SE VISITA CORRESPONSAL Y SE REEMPLAZAN CABLE DE RED Y SE REEMPLAZA CABLE ESPIRAL, SE INICIALIZA Y DATÁFONO QUEDA OK. OBSERVACIÓN: MÓDEM DEL INTERNET NO ESTÁ ARROJANDO DIRECCIONES IP POR DHCP PARA EQUIPOS CONECTADOS POR CABLE. SE COLOCA DIRECCIÓN FIJA Y EQUIPO ARROJA COMUNICACIÓN EXITOSAS "/>
    <s v="NO"/>
    <s v="SOFTWARE"/>
    <s v="COMUNICACION"/>
    <s v="VERIFIQUE PARAMETROS"/>
    <s v="NO"/>
    <n v="0"/>
    <n v="0"/>
    <n v="0"/>
    <n v="0"/>
    <s v="Cable de red  - Cable magic 3500"/>
    <s v="A48ZZ394"/>
    <s v="   "/>
    <s v="   "/>
    <s v="TIPO I"/>
    <s v="TERRESTRE"/>
    <n v="1"/>
    <n v="0"/>
    <s v="BOLAÑOS TABORDA JORGE ENRIQUE"/>
    <n v="65960.072302"/>
    <n v="75096.394270399993"/>
    <n v="65960.072302"/>
    <m/>
    <m/>
    <m/>
    <m/>
    <m/>
    <m/>
    <m/>
    <m/>
  </r>
  <r>
    <s v="BUCARAMANGA"/>
    <x v="1"/>
    <x v="1"/>
    <n v="68001"/>
    <n v="2238523"/>
    <n v="76882"/>
    <s v="SANTANDER"/>
    <s v="BUCARAMANGA"/>
    <s v="BARRIO BUCARAMANGA BUCARAMANGA  19"/>
    <s v="REDEBAN"/>
    <n v="2238523"/>
    <s v="FO-25-1020917"/>
    <d v="2025-05-31T11:23:00"/>
    <d v="2025-06-01T10:31:31"/>
    <s v="CERRADO"/>
    <s v="INCIDENTE"/>
    <s v="VISITA_TÉCNICA"/>
    <s v="01-06 SE REALIZA CONFIGURACIÓN DE PARAMETROS DEL EQUIPO, HACEN PRUEBAS EXITOSA."/>
    <s v="NO"/>
    <s v="SOFTWARE"/>
    <s v="COMUNICACION"/>
    <s v="MENSAJE CABLE DE RED DESCONECTADO"/>
    <s v="NO"/>
    <n v="0"/>
    <n v="0"/>
    <n v="0"/>
    <n v="0"/>
    <n v="0"/>
    <s v="A16ZZ181"/>
    <s v="   "/>
    <s v="   "/>
    <s v="TIPO I"/>
    <s v="TERRESTRE"/>
    <n v="1"/>
    <n v="0"/>
    <s v="MARTINEZ FLOREZ DONIS ALBERTO"/>
    <n v="65960.072302"/>
    <n v="75096.394270399993"/>
    <n v="65960.072302"/>
    <m/>
    <m/>
    <m/>
    <m/>
    <m/>
    <m/>
    <m/>
    <m/>
  </r>
  <r>
    <s v="MEDELLIN"/>
    <x v="2"/>
    <x v="2"/>
    <n v="0"/>
    <n v="2239290"/>
    <n v="20262"/>
    <n v="0"/>
    <n v="0"/>
    <n v="0"/>
    <s v="REDEBAN"/>
    <n v="2239290"/>
    <s v="FO-25-1023135"/>
    <d v="2025-06-01T10:38:00"/>
    <d v="2025-06-01T11:47:02"/>
    <s v="CERRADO"/>
    <s v="INCIDENTE"/>
    <s v="SOPORTE_TELEFÓNICO"/>
    <s v="01-06  SE ESCALA CASO Y SE CIERRA SOLICITUD."/>
    <s v="NO"/>
    <s v="HARDWARE"/>
    <s v="LECTOR DE TARJETAS"/>
    <s v="DAÑO POS"/>
    <s v="NO"/>
    <n v="0"/>
    <n v="0"/>
    <n v="0"/>
    <n v="0"/>
    <n v="0"/>
    <n v="0"/>
    <n v="0"/>
    <n v="0"/>
    <s v="TIPO I"/>
    <s v="TERRESTRE"/>
    <n v="0"/>
    <n v="0"/>
    <s v="MARIN QUINTERO BRAYAN ESTIVEN"/>
    <n v="41241.0800752"/>
    <n v="0"/>
    <n v="41241.0800752"/>
    <m/>
    <m/>
    <m/>
    <m/>
    <m/>
    <m/>
    <m/>
    <m/>
  </r>
  <r>
    <s v="VILLAVICENCIO"/>
    <x v="3"/>
    <x v="3"/>
    <n v="50001"/>
    <n v="2238717"/>
    <n v="32994"/>
    <s v="META"/>
    <s v="VILLAVICENCIO"/>
    <s v="BARRIO BRASILIA VILLAVICENCIO"/>
    <s v="REDEBAN"/>
    <n v="2238717"/>
    <s v="FO-25-1022098"/>
    <d v="2025-05-31T15:36:00"/>
    <d v="2025-06-01T14:23:58"/>
    <s v="CERRADO"/>
    <s v="INCIDENTE"/>
    <s v="SOPORTE_TELEFÓNICO"/>
    <s v="01-06 SE REALIZA LLAMADA AL CLIENTE E INFORMA QUE NO LE FUNCIONA LECTOR DE BARRAS SE CALIDAD SE REALIZA CONFIGURACIÓN REMOTA VALIDANDO OPERATIVO SIN NOVEDAD "/>
    <s v="NO"/>
    <s v="SOFTWARE"/>
    <s v="LECTOR DE BARRAS"/>
    <s v="LECTOR DESCONFIGURADO"/>
    <s v="NO"/>
    <n v="0"/>
    <n v="0"/>
    <n v="0"/>
    <n v="0"/>
    <n v="0"/>
    <n v="0"/>
    <n v="0"/>
    <n v="0"/>
    <s v="TIPO I"/>
    <s v="TERRESTRE"/>
    <n v="0"/>
    <n v="0"/>
    <s v="ROZO JIMENEZ EDGAR ARMANDO"/>
    <n v="41241.0800752"/>
    <n v="0"/>
    <n v="41241.0800752"/>
    <m/>
    <m/>
    <m/>
    <m/>
    <m/>
    <m/>
    <m/>
    <m/>
  </r>
  <r>
    <s v="MEDELLIN"/>
    <x v="2"/>
    <x v="2"/>
    <n v="5001"/>
    <n v="2238719"/>
    <n v="38429"/>
    <s v="ANTIOQUIA"/>
    <s v="MEDELLIN"/>
    <s v="BARRIO CALASANZ MEDELLIN 3"/>
    <s v="REDEBAN"/>
    <n v="2238719"/>
    <s v="FO-25-1022095"/>
    <d v="2025-05-31T15:38:00"/>
    <d v="2025-06-01T14:44:11"/>
    <s v="CERRADO"/>
    <s v="INCIDENTE"/>
    <s v="VISITA_TÉCNICA"/>
    <s v="01-06 SE CAMBIA CABLE MAGICBOX AVERIADO, SE VERIFICAN SERVICIOS Y TODO QUEDA FUNCIONANDO CORRECTAMENTE "/>
    <s v="NO"/>
    <s v="HARDWARE"/>
    <s v="CABLEADO"/>
    <s v="CABLE MAGICBOX AVERIADO"/>
    <s v="NO"/>
    <n v="0"/>
    <n v="0"/>
    <n v="0"/>
    <n v="0"/>
    <s v="Cable magicbox "/>
    <s v="TVAZZ604"/>
    <s v="   "/>
    <s v="   "/>
    <s v="TIPO I"/>
    <s v="TERRESTRE"/>
    <n v="1"/>
    <n v="0"/>
    <s v="BARRIENTOS HERNANDEZ CRISTIAN HORACIO"/>
    <n v="65960.072302"/>
    <n v="75096.394270399993"/>
    <n v="65960.072302"/>
    <m/>
    <m/>
    <m/>
    <m/>
    <m/>
    <m/>
    <m/>
    <m/>
  </r>
  <r>
    <s v="MEDELLIN"/>
    <x v="2"/>
    <x v="2"/>
    <n v="5001"/>
    <n v="2239555"/>
    <n v="67020"/>
    <s v="ANTIOQUIA"/>
    <s v="MEDELLIN"/>
    <s v="ARA 1291 DEMO AYACUCHO"/>
    <s v="REDEBAN"/>
    <n v="2239555"/>
    <s v="FO-25-1024721"/>
    <d v="2025-06-01T16:51:00"/>
    <d v="2025-06-02T09:11:05"/>
    <s v="CERRADO"/>
    <s v="INCIDENTE"/>
    <s v="SOPORTE_TELEFÓNICO"/>
    <s v="SE PROCEDE A CERRAR ACTIVIDAD YA QUE EL CASO ES ARA Y SE ESCALA PARA ATENCION POR LA RED."/>
    <s v="NO"/>
    <s v="HARDWARE"/>
    <s v="LECTOR DE TARJETAS"/>
    <s v="DAÑO POS"/>
    <s v="NO"/>
    <n v="0"/>
    <n v="0"/>
    <n v="0"/>
    <n v="0"/>
    <n v="0"/>
    <n v="0"/>
    <n v="0"/>
    <n v="0"/>
    <s v="TIPO I"/>
    <s v="TERRESTRE"/>
    <n v="0"/>
    <n v="0"/>
    <n v="0"/>
    <n v="41241.0800752"/>
    <n v="0"/>
    <n v="41241.0800752"/>
    <m/>
    <m/>
    <m/>
    <m/>
    <m/>
    <m/>
    <m/>
    <m/>
  </r>
  <r>
    <s v="CUCUTA"/>
    <x v="1"/>
    <x v="1"/>
    <n v="54405"/>
    <n v="2240509"/>
    <n v="72494"/>
    <s v="NORTE DE SANTANDER"/>
    <s v="LOS PATIOS"/>
    <s v="LOS PATIOS LLANITOS"/>
    <s v="REDEBAN"/>
    <n v="2240509"/>
    <s v="FO-25-1025330"/>
    <d v="2025-06-02T10:46:00"/>
    <d v="2025-06-03T09:09:33"/>
    <s v="CERRADO"/>
    <s v="INCIDENTE"/>
    <s v="VISITA_TÉCNICA"/>
    <s v="03-06 SE VISITA COMERCIO Y SE CAMBIA DATÁFONO POR DAÑO EN RODILLO DE IMPRESIÓN, SE REALIZAN CIERRES Y PRUEBAS OK."/>
    <s v="NO"/>
    <s v="HARDWARE"/>
    <s v="IMPRESION"/>
    <s v="RODILLO AVERIADO"/>
    <s v="Si"/>
    <s v="DATAFONO G2 SIN RODILLO"/>
    <n v="0"/>
    <n v="0"/>
    <n v="0"/>
    <n v="0"/>
    <s v="TV00L309"/>
    <s v="782771   "/>
    <s v="1115215   "/>
    <s v="TIPO I"/>
    <s v="TERRESTRE"/>
    <n v="1"/>
    <n v="0"/>
    <s v="TORRES MANTILLA JOSE DANIEL"/>
    <n v="65960.072302"/>
    <n v="75096.394270399993"/>
    <n v="65960.072302"/>
    <m/>
    <m/>
    <m/>
    <m/>
    <m/>
    <m/>
    <m/>
    <m/>
  </r>
  <r>
    <s v="MEDELLIN"/>
    <x v="2"/>
    <x v="2"/>
    <n v="5030"/>
    <n v="2239292"/>
    <n v="77223"/>
    <s v="ANTIOQUIA"/>
    <s v="MEDELLIN"/>
    <s v="BARRIO  VEREDA PIE DE CUESTA AMAGA"/>
    <s v="REDEBAN"/>
    <n v="2239292"/>
    <s v="FO-25-1023145"/>
    <d v="2025-06-01T10:47:15"/>
    <d v="2025-06-03T09:50:05"/>
    <s v="CERRADO"/>
    <s v="INCIDENTE"/>
    <s v="VISITA_TÉCNICA"/>
    <s v="03-06 SE REALIZÓ CONFIGURACIÓN DE LECTOR DE BARRAS "/>
    <s v="NO"/>
    <s v="SOFTWARE"/>
    <s v="LECTOR DE BARRAS"/>
    <s v="LECTOR DESCONFIGURADO"/>
    <s v="NO"/>
    <n v="0"/>
    <n v="0"/>
    <n v="0"/>
    <n v="0"/>
    <n v="0"/>
    <s v="SX9ZZ511"/>
    <n v="0"/>
    <n v="0"/>
    <s v="TIPO II"/>
    <s v="TERRESTRE"/>
    <n v="1"/>
    <n v="0"/>
    <s v="CASTAÑEDA PALACIO CARLOS FELIPE"/>
    <n v="144967.87232000002"/>
    <n v="140395.6348884"/>
    <n v="144967.87232000002"/>
    <m/>
    <m/>
    <m/>
    <m/>
    <m/>
    <m/>
    <m/>
    <m/>
  </r>
  <r>
    <s v="BARRANQUILLA"/>
    <x v="4"/>
    <x v="4"/>
    <n v="8685"/>
    <n v="2238439"/>
    <n v="13407"/>
    <s v="ATLANTICO"/>
    <s v="SANTO TOMAS"/>
    <s v="SANTO TOMAS III ATLANTICO"/>
    <s v="REDEBAN"/>
    <n v="2238439"/>
    <s v="FO-25-1021234"/>
    <d v="2025-05-31T12:08:00"/>
    <d v="2025-06-03T09:53:26"/>
    <s v="CERRADO"/>
    <s v="INCIDENTE"/>
    <s v="VISITA_TÉCNICA"/>
    <s v="03-06 SE REALIZA VISITA TÉCNICA, SE CAMBIA EL DATAFONO, SE REALIZAN PRUEBAS EXITOSAS, EQUIPO FUNCIONA CORRECTAMENTE, CB QUEDA OPERATIVO."/>
    <s v="NO"/>
    <s v="HARDWARE"/>
    <s v="IMPRESION"/>
    <s v="DAÑO POS"/>
    <s v="Si"/>
    <s v="DATAFONO G1 NO IMPRIME UNO O VARIOS CARACTERES"/>
    <n v="0"/>
    <n v="0"/>
    <n v="0"/>
    <n v="0"/>
    <s v="A00EZ783"/>
    <s v="1040934   "/>
    <s v="1120735   "/>
    <s v="TIPO II"/>
    <s v="TERRESTRE"/>
    <n v="1"/>
    <n v="0"/>
    <s v="DE AGUAS MUÑOZ DAVID JOSE"/>
    <n v="144967.87232000002"/>
    <n v="140395.6348884"/>
    <n v="144967.87232000002"/>
    <m/>
    <m/>
    <m/>
    <m/>
    <m/>
    <m/>
    <m/>
    <m/>
  </r>
  <r>
    <s v="CALI"/>
    <x v="0"/>
    <x v="0"/>
    <n v="76520"/>
    <n v="2238189"/>
    <n v="77027"/>
    <s v="VALLE DEL CAUCA"/>
    <s v="PALMIRA"/>
    <s v="DISTRICOL DROG SENDEROS BELEN"/>
    <s v="REDEBAN"/>
    <n v="2238189"/>
    <s v="FO-25-1020607"/>
    <d v="2025-05-31T10:40:00"/>
    <d v="2025-06-03T10:02:15"/>
    <s v="CERRADO"/>
    <s v="INCIDENTE"/>
    <s v="VISITA_TÉCNICA"/>
    <s v="03-06 SE PROCEDE A LIMPIAR EQUIPO YA QUE TENIA ATASCADO ALGO EN EL LECTOR DE TARJESTAS SE HACEN PRUEBAS Y FUNCIONA CORRECTAMENTE "/>
    <s v="NO"/>
    <s v="HARDWARE"/>
    <s v="LECTOR DE TARJETAS"/>
    <s v="MENSAJE RETIRE TARJETA"/>
    <s v="NO"/>
    <n v="0"/>
    <n v="0"/>
    <n v="0"/>
    <n v="0"/>
    <n v="0"/>
    <s v="LM5ZZ652"/>
    <n v="0"/>
    <n v="0"/>
    <s v="TIPO I"/>
    <s v="TERRESTRE"/>
    <n v="1"/>
    <n v="0"/>
    <s v="CUERO RUIZ JHONNY"/>
    <n v="65960.072302"/>
    <n v="75096.394270399993"/>
    <n v="65960.072302"/>
    <m/>
    <m/>
    <m/>
    <m/>
    <m/>
    <m/>
    <m/>
    <m/>
  </r>
  <r>
    <s v="MONTERIA"/>
    <x v="4"/>
    <x v="4"/>
    <n v="23001"/>
    <n v="2240397"/>
    <n v="74939"/>
    <s v="CORDOBA"/>
    <s v="MONTERIA"/>
    <s v="BARRIO CENTRO MONTERIA 54"/>
    <s v="REDEBAN"/>
    <n v="2240397"/>
    <s v="FO-25-1025333"/>
    <d v="2025-06-02T10:38:00"/>
    <d v="2025-06-03T10:18:54"/>
    <s v="CERRADO"/>
    <s v="INCIDENTE"/>
    <s v="VISITA_TÉCNICA"/>
    <s v="03-06 SE REALIZA VISITA TÉCNICA, PARA CORREGIR PARÁMETROS DESCONFIGURADOS, EL CUAL PRESENTABA PROBLEMAS DE COMUNICACIÓN PARA REALIZAR TRANSACCIONES, SE REALIZA LA CORRECCIÓN EFECTUANDO PRUEBAS Y DEJANDO EL SERVICIO NUEVAMENTE OPERATIVO."/>
    <s v="NO"/>
    <s v="SOFTWARE"/>
    <s v="COMUNICACION"/>
    <s v="PARAMETROS DE CONFIGURACION EN POS"/>
    <s v="NO"/>
    <n v="0"/>
    <n v="0"/>
    <n v="0"/>
    <n v="0"/>
    <n v="0"/>
    <s v="EGZZZ367"/>
    <n v="0"/>
    <n v="0"/>
    <s v="TIPO I"/>
    <s v="TERRESTRE"/>
    <n v="1"/>
    <n v="0"/>
    <s v="CASSIANI PEREZ RAUL RAMIRO"/>
    <n v="65960.072302"/>
    <n v="75096.394270399993"/>
    <n v="65960.072302"/>
    <m/>
    <m/>
    <m/>
    <m/>
    <m/>
    <m/>
    <m/>
    <m/>
  </r>
  <r>
    <s v="BARRANQUILLA"/>
    <x v="4"/>
    <x v="4"/>
    <n v="8001"/>
    <n v="2238179"/>
    <n v="65595"/>
    <s v="ATLANTICO"/>
    <s v="BARRANQUILLA"/>
    <s v="BARRIO LA PRADERA BARRANQUILLA"/>
    <s v="REDEBAN"/>
    <n v="2238179"/>
    <s v="FO-25-1020595"/>
    <d v="2025-05-31T10:27:00"/>
    <d v="2025-06-03T10:38:20"/>
    <s v="CERRADO"/>
    <s v="INCIDENTE"/>
    <s v="VISITA_TÉCNICA"/>
    <s v="03-06 SE REALIZA VISITA AL COMERCIO SE ENCUENTRA DATÁFONO CON LECTOR DE TARJETAS DAÑADO SE CAMBIA DATÁFONO SE INSTALA VERSIÓN 9.90 SE REALIZAN PRUEBAS EXITOSAS Y EL CB QUEDA OPERATIVO "/>
    <s v="NO"/>
    <s v="HARDWARE"/>
    <s v="LECTOR DE TARJETAS"/>
    <s v="MENSAJE RETIRE TARJETA"/>
    <s v="Si"/>
    <s v="DATAFONO A13 RETIRE TARJETA"/>
    <n v="0"/>
    <n v="0"/>
    <n v="0"/>
    <n v="0"/>
    <s v="4A00B186"/>
    <s v="762741   "/>
    <s v="803350   "/>
    <s v="TIPO I"/>
    <s v="TERRESTRE"/>
    <n v="1"/>
    <n v="0"/>
    <s v="PEÑALOZA GUTIERREZ RAFAEL GUSTAVO"/>
    <n v="65960.072302"/>
    <n v="75096.394270399993"/>
    <n v="65960.072302"/>
    <m/>
    <m/>
    <m/>
    <m/>
    <m/>
    <m/>
    <m/>
    <m/>
  </r>
  <r>
    <s v="CALI"/>
    <x v="0"/>
    <x v="0"/>
    <n v="76001"/>
    <n v="2238833"/>
    <n v="53867"/>
    <s v="VALLE DEL CAUCA"/>
    <s v="CALI"/>
    <s v="BARRIO SAN PASCUAL CALI 1"/>
    <s v="REDEBAN"/>
    <n v="2238833"/>
    <s v="FO-25-1022765"/>
    <d v="2025-05-31T16:46:00"/>
    <d v="2025-06-03T10:41:41"/>
    <s v="CERRADO"/>
    <s v="INCIDENTE"/>
    <s v="VISITA_TÉCNICA"/>
    <s v="03-06 SE REALIZA CAMBIO DE EQUIPO CCR CONECTOR DE CARGA ROTO CB BANCOLOMBIA PURO, PRUEBAS OK "/>
    <s v="NO"/>
    <s v="HARDWARE"/>
    <s v="SE REINICIA"/>
    <s v="DAÑO POS"/>
    <s v="Si"/>
    <s v="DATAFONO CCR CONECTOR DE CARGA ROTO"/>
    <n v="0"/>
    <n v="0"/>
    <n v="0"/>
    <n v="0"/>
    <s v="9C2ZZ337"/>
    <s v="1217011   "/>
    <s v="1057632   "/>
    <s v="TIPO I"/>
    <s v="TERRESTRE"/>
    <n v="1"/>
    <n v="0"/>
    <s v="PAREDES CASTILLO DIEGO"/>
    <n v="65960.072302"/>
    <n v="75096.394270399993"/>
    <n v="65960.072302"/>
    <m/>
    <m/>
    <m/>
    <m/>
    <m/>
    <m/>
    <m/>
    <m/>
  </r>
  <r>
    <s v="MEDELLIN"/>
    <x v="2"/>
    <x v="2"/>
    <n v="5001"/>
    <n v="2238743"/>
    <n v="29623"/>
    <s v="ANTIOQUIA"/>
    <s v="MEDELLIN"/>
    <s v="PAGAFACIL LOS MOLINOS"/>
    <s v="REDEBAN"/>
    <n v="2238743"/>
    <s v="FO-25-1022753"/>
    <d v="2025-05-31T17:42:00"/>
    <d v="2025-06-03T10:45:04"/>
    <s v="CERRADO"/>
    <s v="INCIDENTE"/>
    <s v="VISITA_TÉCNICA"/>
    <s v="03-06 SE REALIZA LA VALIDACIÓN DEL ERROR DE RETRANSMISIÓN SE CALIDAD CONFIGURACIÓN DE LA CAJA SE REALIZAN PRUEBAS Y QUEDA OK "/>
    <s v="NO"/>
    <s v="SOFTWARE"/>
    <s v="ERROR DE TRANSACCIONES"/>
    <s v="RECHAZO GENERAL"/>
    <s v="NO"/>
    <n v="0"/>
    <n v="0"/>
    <n v="0"/>
    <n v="0"/>
    <n v="0"/>
    <s v="BBBHZ514"/>
    <n v="0"/>
    <n v="0"/>
    <s v="TIPO I"/>
    <s v="TERRESTRE"/>
    <n v="1"/>
    <n v="0"/>
    <s v="MONTOYA VELEZ ANDRES FELIPE"/>
    <n v="65960.072302"/>
    <n v="75096.394270399993"/>
    <n v="65960.072302"/>
    <m/>
    <m/>
    <m/>
    <m/>
    <m/>
    <m/>
    <m/>
    <m/>
  </r>
  <r>
    <s v="BOGOTA"/>
    <x v="5"/>
    <x v="5"/>
    <n v="11001"/>
    <n v="2238517"/>
    <n v="18238"/>
    <s v="CUNDINAMARCA"/>
    <s v="BOGOTA"/>
    <s v="OPRAP CENTRO COMERCIAL CALIMA"/>
    <s v="REDEBAN"/>
    <n v="2238517"/>
    <s v="FO-25-1020919"/>
    <d v="2025-05-31T11:20:00"/>
    <d v="2025-06-03T11:09:53"/>
    <s v="CERRADO"/>
    <s v="INCIDENTE"/>
    <s v="VISITA_TÉCNICA"/>
    <s v="03-06 SE REALIZA VISITA DE CAMPO ENCONTRANDO QUE DATÁFONO SE REINICIA AL REALIZAR TX  SE REALIZA CAMBIO DE EQUIPO CON PINPAD Y HUB POR COMPATIBILIDAD CON EL DATAFONO PRUEBA OK PARÁMETROS OKAY CIERRE OKAY"/>
    <s v="NO"/>
    <s v="HARDWARE"/>
    <s v="SE REINICIA"/>
    <s v="DAÑO POS"/>
    <s v="Si"/>
    <s v="DATAFONO A6 ALERT IRRUPTION"/>
    <n v="0"/>
    <s v="HUB HB3 NO RECONOCE CONECTOR"/>
    <s v="PINPAD A6 ALERT IRRUPTION"/>
    <n v="0"/>
    <s v="CZZZZ116"/>
    <s v="1235247  1219905 241597317561324755898812"/>
    <s v="1106792  835627 951952"/>
    <s v="TIPO I"/>
    <s v="TERRESTRE"/>
    <n v="1"/>
    <n v="0"/>
    <s v="GALEANO SORIANO JUAN DAVID"/>
    <n v="65960.072302"/>
    <n v="75096.394270399993"/>
    <n v="65960.072302"/>
    <m/>
    <m/>
    <m/>
    <m/>
    <m/>
    <m/>
    <m/>
    <m/>
  </r>
  <r>
    <s v="MEDELLIN"/>
    <x v="2"/>
    <x v="2"/>
    <n v="5631"/>
    <n v="2238721"/>
    <n v="69707"/>
    <s v="ANTIOQUIA"/>
    <s v="SABANETA"/>
    <s v="DISTRICOL  RESPLANDOR TODO PAR"/>
    <s v="REDEBAN"/>
    <n v="2238721"/>
    <s v="FO-25-1022106"/>
    <d v="2025-05-31T15:42:00"/>
    <d v="2025-06-03T11:16:51"/>
    <s v="CERRADO"/>
    <s v="INCIDENTE"/>
    <s v="VISITA_TÉCNICA"/>
    <s v="03-06 SE REALIZÓ CAMBIO DE FUENTE DE PODER "/>
    <s v="NO"/>
    <s v="HARDWARE"/>
    <s v="NO ENCIENDE SE REINICIA"/>
    <s v="FUENTE PODER AVERIADA"/>
    <s v="NO"/>
    <n v="0"/>
    <n v="0"/>
    <n v="0"/>
    <n v="0"/>
    <s v="Fuente de poder "/>
    <s v="MN002473"/>
    <n v="0"/>
    <n v="0"/>
    <s v="TIPO I"/>
    <s v="TERRESTRE"/>
    <n v="1"/>
    <n v="0"/>
    <s v="CASTAÑEDA PALACIO CARLOS FELIPE"/>
    <n v="65960.072302"/>
    <n v="75096.394270399993"/>
    <n v="65960.072302"/>
    <m/>
    <m/>
    <m/>
    <m/>
    <m/>
    <m/>
    <m/>
    <m/>
  </r>
  <r>
    <s v="BUCARAMANGA"/>
    <x v="1"/>
    <x v="1"/>
    <n v="68547"/>
    <n v="2238192"/>
    <n v="59587"/>
    <s v="SANTANDER"/>
    <s v="PIEDECUESTA"/>
    <s v="DISTRICOL DROGUERIA BARILOCHE"/>
    <s v="REDEBAN"/>
    <n v="2238192"/>
    <s v="FO-25-1020602"/>
    <d v="2025-05-31T10:43:00"/>
    <d v="2025-06-03T11:23:11"/>
    <s v="CERRADO"/>
    <s v="INCIDENTE"/>
    <s v="VISITA_TÉCNICA"/>
    <s v="03-06 SE REALIZA CAMBIO DE EQUIPO POR DAÑO ALERTA INRRUPTION, PRUEBAS Y LIMPIEZA DE EQUIPOS. DATÁFONO CON PLACA 1062260, SALIÓ EN FALLA CON RECHAZO GENERAL POR ERROR EN SERIAL, SE PROCEDE A CAMBIAR."/>
    <s v="NO"/>
    <s v="HARDWARE"/>
    <s v="ALERT IRRUPTION"/>
    <s v="ALERT IRRUPTION"/>
    <s v="Si"/>
    <s v="DATAFONO RG RECHAZO GENERAL - DATAFONO A6 ALERT IRRUPTION"/>
    <n v="0"/>
    <n v="0"/>
    <n v="0"/>
    <n v="0"/>
    <s v="HA008142"/>
    <s v="1062260 - 1235969   "/>
    <s v="1051063 - 1062260   "/>
    <s v="TIPO II"/>
    <s v="TERRESTRE"/>
    <n v="1"/>
    <n v="0"/>
    <s v="MARTINEZ FLOREZ DONIS ALBERTO"/>
    <n v="144967.87232000002"/>
    <n v="140395.6348884"/>
    <n v="144967.87232000002"/>
    <m/>
    <m/>
    <m/>
    <m/>
    <m/>
    <m/>
    <m/>
    <m/>
  </r>
  <r>
    <s v="CARTAGENA"/>
    <x v="4"/>
    <x v="4"/>
    <n v="13683"/>
    <n v="2239280"/>
    <n v="53999"/>
    <s v="BOLIVAR"/>
    <s v="SANTA ROSA"/>
    <s v="DISTRICOL REMATE Y VAR J Y D"/>
    <s v="REDEBAN"/>
    <n v="2239280"/>
    <s v="FO-25-1023142"/>
    <d v="2025-06-01T10:07:00"/>
    <d v="2025-06-03T11:27:44"/>
    <s v="CERRADO"/>
    <s v="INCIDENTE"/>
    <s v="VISITA_TÉCNICA"/>
    <s v="03-06 SE CAMBIA EQUIPO A PETICIÓN DEL USUARIO POR REINICIOS CONSTANTES "/>
    <s v="NO"/>
    <s v="HARDWARE"/>
    <s v="SE REINICIA"/>
    <s v="DAÑO POS"/>
    <s v="Si"/>
    <s v="DATAFONO BPD BOTON POWER DAÑADO"/>
    <n v="0"/>
    <n v="0"/>
    <n v="0"/>
    <n v="0"/>
    <s v="II2ZZ564 "/>
    <s v="870055   "/>
    <s v="991831   "/>
    <s v="TIPO II"/>
    <s v="TERRESTRE"/>
    <n v="1"/>
    <n v="0"/>
    <s v="MARTINEZ SALGUEDO ANDRES AUGUSTO"/>
    <n v="144967.87232000002"/>
    <n v="140395.6348884"/>
    <n v="144967.87232000002"/>
    <m/>
    <m/>
    <m/>
    <m/>
    <m/>
    <m/>
    <m/>
    <m/>
  </r>
  <r>
    <s v="MEDELLIN"/>
    <x v="2"/>
    <x v="2"/>
    <n v="5197"/>
    <n v="2238510"/>
    <n v="78291"/>
    <s v="ANTIOQUIA"/>
    <s v="COCORNA"/>
    <s v="DISTRICOL INVERSIONES ORIENTE"/>
    <s v="REDEBAN"/>
    <n v="2238510"/>
    <s v="FO-25-1020847"/>
    <d v="2025-05-31T11:14:21"/>
    <d v="2025-06-03T11:38:44"/>
    <s v="CERRADO"/>
    <s v="INCIDENTE"/>
    <s v="VISITA_TÉCNICA"/>
    <s v="03-06 SE CAMBIAN FUENTE DE PODER"/>
    <s v="NO"/>
    <s v="HARDWARE"/>
    <s v="NO ENCIENDE"/>
    <s v="DAÑO POS"/>
    <s v="NO"/>
    <n v="0"/>
    <n v="0"/>
    <n v="0"/>
    <n v="0"/>
    <s v="Cable de poder "/>
    <s v="SX0ZZ550"/>
    <n v="0"/>
    <n v="0"/>
    <s v="TIPO II"/>
    <s v="TERRESTRE"/>
    <n v="1"/>
    <n v="0"/>
    <s v="CERPA SUAREZ DUVAN CAMILO"/>
    <n v="144967.87232000002"/>
    <n v="140395.6348884"/>
    <n v="144967.87232000002"/>
    <m/>
    <m/>
    <m/>
    <m/>
    <m/>
    <m/>
    <m/>
    <m/>
  </r>
  <r>
    <s v="BUCARAMANGA"/>
    <x v="1"/>
    <x v="1"/>
    <n v="68001"/>
    <n v="2238834"/>
    <n v="42682"/>
    <s v="SANTANDER"/>
    <s v="BUCARAMANGA"/>
    <s v="PTM BUCARAMANGA OFFITRAZOS"/>
    <s v="REDEBAN"/>
    <n v="2238834"/>
    <s v="FO-25-1022762"/>
    <d v="2025-05-31T16:46:00"/>
    <d v="2025-06-03T11:49:41"/>
    <s v="CERRADO"/>
    <s v="INCIDENTE"/>
    <s v="VISITA_TÉCNICA"/>
    <s v="03-06 SE REALIZA CAMBIO DE PINPAD DEBÍDO ALERT IRRUPTION SE REALIZA PRUEBAS OK CUBRE CLAVE OK "/>
    <s v="NO"/>
    <s v="HARDWARE"/>
    <s v="LECTOR DE TARJETAS"/>
    <s v="DAÑO POS"/>
    <s v="Si"/>
    <n v="0"/>
    <n v="0"/>
    <n v="0"/>
    <s v="PINPAD A6 ALERT IRRUPTION"/>
    <n v="0"/>
    <s v="AB6ZZ440"/>
    <s v="  952001 "/>
    <s v="   919779"/>
    <s v="TIPO I"/>
    <s v="TERRESTRE"/>
    <n v="1"/>
    <n v="0"/>
    <s v="HERRERA LUQUE SAUL JAVIER"/>
    <n v="65960.072302"/>
    <n v="75096.394270399993"/>
    <n v="65960.072302"/>
    <m/>
    <m/>
    <m/>
    <m/>
    <m/>
    <m/>
    <m/>
    <m/>
  </r>
  <r>
    <s v="CALI"/>
    <x v="0"/>
    <x v="0"/>
    <n v="76001"/>
    <n v="2238742"/>
    <n v="39117"/>
    <s v="VALLE DEL CAUCA"/>
    <s v="CALI"/>
    <s v="BARRIO CALIMIO NORTE CALI"/>
    <s v="REDEBAN"/>
    <n v="2238742"/>
    <s v="FO-25-1022755"/>
    <d v="2025-05-31T17:41:00"/>
    <d v="2025-06-03T11:54:12"/>
    <s v="CERRADO"/>
    <s v="INCIDENTE"/>
    <s v="VISITA_TÉCNICA"/>
    <s v="03-06 SE CAMBIA DATÁFONO YA QUE EL DEL CLIENTE NO IMPRIME TIRILLAS "/>
    <s v="NO"/>
    <s v="HARDWARE"/>
    <s v="IMPRESION"/>
    <s v="NO AVANZA PAPEL"/>
    <s v="Si"/>
    <s v="DATAFONO G5 NO AVANZA PAPEL"/>
    <n v="0"/>
    <n v="0"/>
    <n v="0"/>
    <n v="0"/>
    <s v="AFZZZ384-GZ0AZ465"/>
    <s v="1171940   "/>
    <s v="1069452   "/>
    <s v="TIPO I"/>
    <s v="TERRESTRE"/>
    <n v="1"/>
    <n v="0"/>
    <s v="CUERO RUIZ JHONNY"/>
    <n v="65960.072302"/>
    <n v="75096.394270399993"/>
    <n v="65960.072302"/>
    <m/>
    <m/>
    <m/>
    <m/>
    <m/>
    <m/>
    <m/>
    <m/>
  </r>
  <r>
    <s v="VILLAVICENCIO"/>
    <x v="3"/>
    <x v="3"/>
    <n v="99773"/>
    <n v="2213923"/>
    <n v="70103"/>
    <s v="VICHADA"/>
    <s v="CUMARIBO"/>
    <s v="BARRIO INSPECCION EL VIENTO CU"/>
    <s v="REDEBAN"/>
    <n v="2213923"/>
    <s v="FO-25-993652"/>
    <d v="2025-05-26T16:00:00"/>
    <d v="2025-06-03T12:01:53"/>
    <s v="CERRADO"/>
    <s v="INCIDENTE"/>
    <s v="VISITA_TÉCNICA"/>
    <s v="03-06 SE REALIZA CAMBIO DE EQUIPO ALERT PRUEBAS OK SIN NOVEDADES "/>
    <s v="NO"/>
    <s v="HARDWARE"/>
    <s v="ALERT IRRUPTION"/>
    <s v="ALERT IRRUPTION"/>
    <s v="Si"/>
    <s v="DATAFONO A6 ALERT IRRUPTION"/>
    <n v="0"/>
    <n v="0"/>
    <n v="0"/>
    <n v="0"/>
    <s v="A30CZ973"/>
    <s v="989321   "/>
    <s v="1120563   "/>
    <s v="TIPO IV ESPECIAL"/>
    <s v="AEREO"/>
    <n v="1"/>
    <n v="0"/>
    <s v="CASTRILLON URREA LONDIER LEANDRO"/>
    <n v="988462.96268840006"/>
    <n v="196536.5258152"/>
    <n v="988462.96268840006"/>
    <m/>
    <m/>
    <m/>
    <m/>
    <m/>
    <m/>
    <m/>
    <m/>
  </r>
  <r>
    <s v="TUNJA"/>
    <x v="1"/>
    <x v="1"/>
    <n v="15646"/>
    <n v="2238486"/>
    <n v="24809"/>
    <s v="BOYACA"/>
    <s v="SAMACA"/>
    <s v="DINASTIA SAMACA BOYACA"/>
    <s v="REDEBAN"/>
    <n v="2238486"/>
    <s v="FO-25-1021722"/>
    <d v="2025-05-31T14:02:20"/>
    <d v="2025-06-03T12:05:51"/>
    <s v="CERRADO"/>
    <s v="INCIDENTE"/>
    <s v="VISITA_TÉCNICA"/>
    <s v="03-06 SE REALIZA VISITA AL COMERCIO, SE CAMBIA PINPAD POR DAÑO, PRUEBAS OK."/>
    <s v="NO"/>
    <s v="HARDWARE"/>
    <s v="PINPAD"/>
    <s v="DAÑO POS"/>
    <s v="Si"/>
    <n v="0"/>
    <n v="0"/>
    <n v="0"/>
    <s v="PINPAD A13 RETIRE TARJETA"/>
    <n v="0"/>
    <s v="ABGZZ146"/>
    <s v="  1062724 "/>
    <s v="   872944"/>
    <s v="TIPO II"/>
    <s v="TERRESTRE"/>
    <n v="1"/>
    <n v="0"/>
    <s v="SOLER HOYOS CRISTIAN LEONARDO"/>
    <n v="144967.87232000002"/>
    <n v="140395.6348884"/>
    <n v="144967.87232000002"/>
    <m/>
    <m/>
    <m/>
    <m/>
    <m/>
    <m/>
    <m/>
    <m/>
  </r>
  <r>
    <s v="MEDELLIN"/>
    <x v="2"/>
    <x v="2"/>
    <n v="5001"/>
    <n v="2238478"/>
    <n v="70411"/>
    <s v="ANTIOQUIA"/>
    <s v="MEDELLIN"/>
    <s v="DISTRICOL CAJA MAGICA"/>
    <s v="REDEBAN"/>
    <n v="2238478"/>
    <s v="FO-25-1021497"/>
    <d v="2025-05-31T13:22:40"/>
    <d v="2025-06-03T12:10:14"/>
    <s v="CERRADO"/>
    <s v="INCIDENTE"/>
    <s v="VISITA_TÉCNICA"/>
    <s v="03-06 SE HACE CONFIGURACIÓN DE LECTOR DE BARRAS "/>
    <s v="NO"/>
    <s v="SOFTWARE"/>
    <s v="LECTOR DE BARRAS"/>
    <s v="FORMATO INVALIDO"/>
    <s v="NO"/>
    <n v="0"/>
    <n v="0"/>
    <n v="0"/>
    <n v="0"/>
    <n v="0"/>
    <s v="NN008065"/>
    <n v="0"/>
    <n v="0"/>
    <s v="TIPO I"/>
    <s v="TERRESTRE"/>
    <n v="1"/>
    <n v="0"/>
    <s v="MORENO MEDINA JUAN PABLO"/>
    <n v="65960.072302"/>
    <n v="75096.394270399993"/>
    <n v="65960.072302"/>
    <m/>
    <m/>
    <m/>
    <m/>
    <m/>
    <m/>
    <m/>
    <m/>
  </r>
  <r>
    <s v="BOGOTA"/>
    <x v="5"/>
    <x v="5"/>
    <n v="25386"/>
    <n v="2239488"/>
    <n v="49511"/>
    <s v="CUNDINAMARCA"/>
    <s v="LA MESA"/>
    <s v="DISTRICOL LOXIAN TECHNOLOGY"/>
    <s v="REDEBAN"/>
    <n v="2239488"/>
    <s v="FO-25-1023510"/>
    <d v="2025-06-01T15:05:00"/>
    <d v="2025-06-03T12:13:56"/>
    <s v="CERRADO"/>
    <s v="INCIDENTE"/>
    <s v="VISITA_TÉCNICA"/>
    <s v="03-06 SE REALIZA VISITA DE CAMPO EVIDENCIANDO QUÉ POS PRESENTA DAÑO EN TAPA SUPERIOR, SE REALIZA CAMBIO DE TAPA PRUEBAS CUPO Y USUARIO OK."/>
    <s v="NO"/>
    <s v="HARDWARE"/>
    <s v="IMPRESION"/>
    <s v="TAPA IMPRESORA"/>
    <s v="NO"/>
    <n v="0"/>
    <n v="0"/>
    <n v="0"/>
    <n v="0"/>
    <n v="0"/>
    <s v="AD00Q089"/>
    <n v="0"/>
    <n v="0"/>
    <s v="TIPO II"/>
    <s v="TERRESTRE"/>
    <n v="1"/>
    <n v="0"/>
    <s v="LOZADA ROJAS CHRISTIAN ANDRES"/>
    <n v="144967.87232000002"/>
    <n v="140395.6348884"/>
    <n v="144967.87232000002"/>
    <m/>
    <m/>
    <m/>
    <m/>
    <m/>
    <m/>
    <m/>
    <m/>
  </r>
  <r>
    <s v="MEDELLIN"/>
    <x v="2"/>
    <x v="2"/>
    <n v="5579"/>
    <n v="2215642"/>
    <n v="10601"/>
    <s v="ANTIOQUIA"/>
    <s v="PUERTO BERRIO"/>
    <s v="PUERTO BERRIO IV"/>
    <s v="REDEBAN"/>
    <n v="2215642"/>
    <s v="FO-25-1005346"/>
    <d v="2025-05-27T08:03:00"/>
    <d v="2025-06-03T12:19:27"/>
    <s v="CERRADO"/>
    <s v="INCIDENTE"/>
    <s v="VISITA_TÉCNICA"/>
    <s v="03-06 SE INSTALA PINPAD YA QUE PRESENTABA DAÑO POR ALERTA TODO QUEDA OK"/>
    <s v="NO"/>
    <s v="HARDWARE"/>
    <s v="ALERT IRRUPTION"/>
    <s v="ALERT IRRUPTION"/>
    <s v="Si"/>
    <n v="0"/>
    <n v="0"/>
    <n v="0"/>
    <s v="PINPAD A6 ALERT IRRUPTION"/>
    <n v="0"/>
    <s v="IZ0YZ930"/>
    <s v="  856691 "/>
    <s v="   1031698"/>
    <s v="TIPO III"/>
    <s v="TERRESTRE"/>
    <n v="2"/>
    <n v="0"/>
    <s v="ALVAREZ ARENAS VICTOR HUGO"/>
    <n v="275728.78077800001"/>
    <n v="196536.5258152"/>
    <n v="551457.56155600003"/>
    <m/>
    <m/>
    <m/>
    <m/>
    <m/>
    <m/>
    <m/>
    <m/>
  </r>
  <r>
    <s v="BOGOTA"/>
    <x v="5"/>
    <x v="5"/>
    <n v="11001"/>
    <n v="2238507"/>
    <n v="21221"/>
    <s v="CUNDINAMARCA"/>
    <s v="BOGOTA"/>
    <s v="MULTIPAGAS UGI"/>
    <s v="REDEBAN"/>
    <n v="2238507"/>
    <s v="FO-25-1020841"/>
    <d v="2025-05-31T11:11:35"/>
    <d v="2025-06-03T12:43:14"/>
    <s v="CERRADO"/>
    <s v="INCIDENTE"/>
    <s v="VISITA_TÉCNICA"/>
    <s v="03-06 DURANTE LA VISITA DE TECNICA ENCONTRAMOS QUE DATÁFONO NO LE FUNCIONAN LAS TECLAS SE REALIZA CAMBIO DE POS PRUEBA OK PARÁMETROS OKAY CIERRE OKAY"/>
    <s v="NO"/>
    <s v="HARDWARE"/>
    <s v="TECLADO"/>
    <s v="DAÑO POS"/>
    <s v="Si"/>
    <s v="DATAFONO F3 TECLADO MALO"/>
    <n v="0"/>
    <n v="0"/>
    <n v="0"/>
    <n v="0"/>
    <s v="AAAXZ104"/>
    <s v="924037   "/>
    <s v="858356   "/>
    <s v="TIPO I"/>
    <s v="TERRESTRE"/>
    <n v="1"/>
    <n v="0"/>
    <s v="GALEANO SORIANO JUAN DAVID"/>
    <n v="65960.072302"/>
    <n v="75096.394270399993"/>
    <n v="65960.072302"/>
    <m/>
    <m/>
    <m/>
    <m/>
    <m/>
    <m/>
    <m/>
    <m/>
  </r>
  <r>
    <s v="VILLAVICENCIO"/>
    <x v="3"/>
    <x v="3"/>
    <n v="50001"/>
    <n v="2238444"/>
    <n v="26578"/>
    <s v="META"/>
    <s v="VILLAVICENCIO"/>
    <s v="BARRIO LA NORA VILLAVICENCIO"/>
    <s v="REDEBAN"/>
    <n v="2238444"/>
    <s v="FO-25-1021230"/>
    <d v="2025-05-31T12:12:00"/>
    <d v="2025-06-03T12:47:49"/>
    <s v="CERRADO"/>
    <s v="INCIDENTE"/>
    <s v="VISITA_TÉCNICA"/>
    <s v="03-06 SE VISITA DIRECCIÓN DE CB Y SE REALIZA CAMBIO DE DATAFONO POR DAÑO EN EL LECTOR DE TARJETAS. SE INSTALA NUEVO EQUIPO. SE CONFIGURA POS, SE INCIALIZA Y SE CREAN USUARIOS CORRECTAMENTE. SE REALIZAN PRUEBAS ÉXITOSAS PRUEBAS OK "/>
    <s v="NO"/>
    <s v="HARDWARE"/>
    <s v="LECTOR DE TARJETAS"/>
    <s v="DAÑO POS"/>
    <s v="Si"/>
    <s v="DATAFONO A13 RETIRE TARJETA"/>
    <n v="0"/>
    <n v="0"/>
    <n v="0"/>
    <n v="0"/>
    <s v="9A003377"/>
    <s v="870308   "/>
    <s v="906288   "/>
    <s v="TIPO I"/>
    <s v="TERRESTRE"/>
    <n v="1"/>
    <n v="0"/>
    <s v="GARZON RUIZ LUIS MIGUEL"/>
    <n v="65960.072302"/>
    <n v="75096.394270399993"/>
    <n v="65960.072302"/>
    <m/>
    <m/>
    <m/>
    <m/>
    <m/>
    <m/>
    <m/>
    <m/>
  </r>
  <r>
    <s v="CALI"/>
    <x v="0"/>
    <x v="0"/>
    <n v="76001"/>
    <n v="2238765"/>
    <n v="69766"/>
    <s v="VALLE DEL CAUCA"/>
    <s v="CALI"/>
    <s v="BARRIO MARIANO RAMOS CALI 3"/>
    <s v="REDEBAN"/>
    <n v="2238765"/>
    <s v="FO-25-1022748"/>
    <d v="2025-06-01T08:00:00"/>
    <d v="2025-06-03T12:51:57"/>
    <s v="CERRADO"/>
    <s v="INCIDENTE"/>
    <s v="VISITA_TÉCNICA"/>
    <s v="03-06 SE REALIZA CAMBIO DE EQUIPO G1 NO IMPRIME UNO O VARIOS CARACTERES CB BANCOLOMBIA PURO, PRUEBAS OK "/>
    <s v="NO"/>
    <s v="HARDWARE"/>
    <s v="IMPRESION"/>
    <s v="NO IMPRIME UNO O VARIOS CARACTERES"/>
    <s v="Si"/>
    <s v="DATAFONO G1 NO IMPRIME UNO O VARIOS CARACTERES"/>
    <n v="0"/>
    <n v="0"/>
    <n v="0"/>
    <n v="0"/>
    <s v="NN000792"/>
    <s v="788822   "/>
    <s v="1172637   "/>
    <s v="TIPO I"/>
    <s v="TERRESTRE"/>
    <n v="1"/>
    <n v="0"/>
    <s v="PAREDES CASTILLO DIEGO"/>
    <n v="65960.072302"/>
    <n v="75096.394270399993"/>
    <n v="65960.072302"/>
    <m/>
    <m/>
    <m/>
    <m/>
    <m/>
    <m/>
    <m/>
    <m/>
  </r>
  <r>
    <s v="MEDELLIN"/>
    <x v="2"/>
    <x v="2"/>
    <n v="5001"/>
    <n v="2243398"/>
    <n v="78668"/>
    <s v="ANTIOQUIA"/>
    <s v="MEDELLIN"/>
    <s v="DISTRICOL SPAMARIACEBALLOS"/>
    <s v="REDEBAN"/>
    <n v="2243398"/>
    <s v="FO-25-1029322"/>
    <d v="2025-06-03T09:53:00"/>
    <d v="2025-06-03T13:04:26"/>
    <s v="CERRADO"/>
    <s v="INCIDENTE"/>
    <s v="VISITA_TÉCNICA"/>
    <s v="03-06 SE REALIZA LA BORRADO DE VERSIÓN SE CONFIGURA SE REALIZAN PRUEBAS Y QUEDA OK "/>
    <s v="NO"/>
    <s v="SOFTWARE"/>
    <s v="ERROR DE TRANSACCIONES"/>
    <s v="RECHAZO GENERAL"/>
    <s v="NO"/>
    <n v="0"/>
    <n v="0"/>
    <n v="0"/>
    <n v="0"/>
    <n v="0"/>
    <s v="SA0ZZ084"/>
    <n v="0"/>
    <n v="0"/>
    <s v="TIPO I"/>
    <s v="TERRESTRE"/>
    <n v="1"/>
    <n v="0"/>
    <s v="MONTOYA VELEZ ANDRES FELIPE"/>
    <n v="65960.072302"/>
    <n v="75096.394270399993"/>
    <n v="65960.072302"/>
    <m/>
    <m/>
    <m/>
    <m/>
    <m/>
    <m/>
    <m/>
    <m/>
  </r>
  <r>
    <s v="CALI"/>
    <x v="0"/>
    <x v="0"/>
    <n v="76001"/>
    <n v="2245108"/>
    <n v="79362"/>
    <s v="VALLE DEL CAUCA"/>
    <s v="CALI"/>
    <s v="BARRIO SAN LUIS CALI 5"/>
    <s v="REDEBAN"/>
    <n v="2245108"/>
    <s v="FO-25-1030499"/>
    <d v="2025-06-03T11:20:00"/>
    <d v="2025-06-03T13:06:35"/>
    <s v="CERRADO"/>
    <s v="INCIDENTE"/>
    <s v="VISITA_TÉCNICA"/>
    <s v="03-06 SE REVISA LECTORA Y ESTA FUNCIONANDO NORMAL "/>
    <s v="NO"/>
    <s v="SOFTWARE"/>
    <s v="LECTOR DE BARRAS"/>
    <s v="LECTOR DESCONFIGURADO"/>
    <s v="NO"/>
    <n v="0"/>
    <n v="0"/>
    <n v="0"/>
    <n v="0"/>
    <n v="0"/>
    <s v="10XZZ900"/>
    <n v="0"/>
    <n v="0"/>
    <s v="TIPO I"/>
    <s v="TERRESTRE"/>
    <n v="1"/>
    <n v="0"/>
    <s v="CUERO RUIZ JHONNY"/>
    <n v="65960.072302"/>
    <n v="75096.394270399993"/>
    <n v="65960.072302"/>
    <m/>
    <m/>
    <m/>
    <m/>
    <m/>
    <m/>
    <m/>
    <m/>
  </r>
  <r>
    <s v="APARTADO"/>
    <x v="2"/>
    <x v="2"/>
    <n v="5480"/>
    <n v="2239484"/>
    <n v="41371"/>
    <s v="ANTIOQUIA"/>
    <s v="MUTATA"/>
    <s v="DISTRICOL DISTRIBUCIONES MUTAT"/>
    <s v="REDEBAN"/>
    <n v="2239484"/>
    <s v="FO-25-1023515"/>
    <d v="2025-06-01T14:51:00"/>
    <d v="2025-06-03T14:24:01"/>
    <s v="CERRADO"/>
    <s v="INCIDENTE"/>
    <s v="VISITA_TÉCNICA"/>
    <s v="03-06 SE REALIZA CAMBIO DATAFONO POR LECTORA SHIP "/>
    <s v="NO"/>
    <s v="HARDWARE"/>
    <s v="LECTOR DE TARJETAS"/>
    <s v="DAÑO POS"/>
    <s v="Si"/>
    <s v="DATAFONO C1 NO LEE TARJETAS"/>
    <n v="0"/>
    <n v="0"/>
    <n v="0"/>
    <n v="0"/>
    <s v="AA0SZ433"/>
    <s v="759956   "/>
    <s v="768168   "/>
    <s v="TIPO II"/>
    <s v="TERRESTRE"/>
    <n v="1"/>
    <n v="0"/>
    <s v="CASTRO HENAO DANIEL ESTEBAN"/>
    <n v="144967.87232000002"/>
    <n v="140395.6348884"/>
    <n v="144967.87232000002"/>
    <m/>
    <m/>
    <m/>
    <m/>
    <m/>
    <m/>
    <m/>
    <m/>
  </r>
  <r>
    <s v="PEREIRA"/>
    <x v="0"/>
    <x v="6"/>
    <n v="66170"/>
    <n v="2238835"/>
    <n v="79380"/>
    <s v="RISARALDA"/>
    <s v="DOSQUEBRADAS"/>
    <s v="BARRIO ZONA INDUSTRIALES LA MACARENA DOSQUEBRADAS"/>
    <s v="REDEBAN"/>
    <n v="2238835"/>
    <s v="FO-25-1022760"/>
    <d v="2025-05-31T16:47:00"/>
    <d v="2025-06-03T14:49:35"/>
    <s v="CERRADO"/>
    <s v="INCIDENTE"/>
    <s v="VISITA_TÉCNICA"/>
    <s v="03-06 SE VISITA COMERCIO SE IDENTIFICA LECTURA DE TARJETA INTERMITENTE SE REALIZA CAMBIO DE DATÁFONO SE REALIZA PRUEBAS OK "/>
    <s v="NO"/>
    <s v="HARDWARE"/>
    <s v="LECTOR DE TARJETAS"/>
    <s v="DAÑO POS"/>
    <s v="Si"/>
    <s v="DATAFONO C1 NO LEE TARJETAS"/>
    <n v="0"/>
    <n v="0"/>
    <n v="0"/>
    <n v="0"/>
    <s v="10XZZ918"/>
    <s v="1092633   "/>
    <s v="1012234   "/>
    <s v="TIPO I"/>
    <s v="TERRESTRE"/>
    <n v="1"/>
    <n v="0"/>
    <s v="LOAIZA LOPEZ JHON FREDDY"/>
    <n v="65960.072302"/>
    <n v="75096.394270399993"/>
    <n v="65960.072302"/>
    <m/>
    <m/>
    <m/>
    <m/>
    <m/>
    <m/>
    <m/>
    <m/>
  </r>
  <r>
    <s v="VILLAVICENCIO"/>
    <x v="3"/>
    <x v="3"/>
    <n v="50001"/>
    <n v="2239486"/>
    <n v="31710"/>
    <s v="META"/>
    <s v="VILLAVICENCIO"/>
    <s v="BARRIO HACARITAMA 2 VILLAVICEN"/>
    <s v="REDEBAN"/>
    <n v="2239486"/>
    <s v="FO-25-1023512"/>
    <d v="2025-06-01T14:52:00"/>
    <d v="2025-06-03T14:54:33"/>
    <s v="CERRADO"/>
    <s v="INCIDENTE"/>
    <s v="VISITA_TÉCNICA"/>
    <s v="03-06 SE VISITA CB Y SE REALIZA CAMBIO DE DATAFONO POR DAÑO. SE CAMBIA LECTORA DE BARRAS POR DAÑO EN EL CABLE Y HUB. SE CONFIGURA POS, SE INICIALIZA, SE VREAN USUARIOS CORRECTAMENTE Y SE REALIZA PRUEBAS ÉXITOSAS PRUEBAS OK "/>
    <s v="NO"/>
    <s v="HARDWARE"/>
    <s v="SE REINICIA"/>
    <s v="DAÑO POS"/>
    <s v="Si"/>
    <s v="DATAFONO G4 SE RESETEA AL IMPRIMIR"/>
    <s v="LECTOR L6  NO COMUNICA"/>
    <s v="HUB HB2 PUERTO USD DAÑADO"/>
    <n v="0"/>
    <n v="0"/>
    <s v="BL01A067"/>
    <s v="1050255 879433  Sin serializar "/>
    <s v="1121510 535852 Sin SERIALIZAR  "/>
    <s v="TIPO I"/>
    <s v="TERRESTRE"/>
    <n v="1"/>
    <n v="0"/>
    <s v="GARZON RUIZ LUIS MIGUEL"/>
    <n v="65960.072302"/>
    <n v="75096.394270399993"/>
    <n v="65960.072302"/>
    <m/>
    <m/>
    <m/>
    <m/>
    <m/>
    <m/>
    <m/>
    <m/>
  </r>
  <r>
    <s v="BOGOTA"/>
    <x v="5"/>
    <x v="5"/>
    <n v="11001"/>
    <n v="2240965"/>
    <n v="76534"/>
    <s v="CUNDINAMARCA"/>
    <s v="BOGOTA"/>
    <s v="BARRIO PINAR BOGOTA  1"/>
    <s v="REDEBAN"/>
    <n v="2240965"/>
    <s v="FO-25-1026194"/>
    <d v="2025-06-02T15:06:00"/>
    <d v="2025-06-03T15:00:26"/>
    <s v="CERRADO"/>
    <s v="INCIDENTE"/>
    <s v="VISITA_TÉCNICA"/>
    <s v="03-06 SE REALIZA CAMBIO DE PINPAD POR FALLA EN LECTOR DE TARJETAS, CB REALIZA PRUEBAS DE FUNCIONAMIENTO OK "/>
    <s v="NO"/>
    <s v="HARDWARE"/>
    <s v="PINPAD"/>
    <s v="DAÑO POS"/>
    <s v="Si"/>
    <n v="0"/>
    <n v="0"/>
    <n v="0"/>
    <s v="PINPAD A13 RETIRE TARJETA"/>
    <n v="0"/>
    <s v="103ZZ214"/>
    <s v="  1031705 "/>
    <s v="   856501"/>
    <s v="TIPO I"/>
    <s v="TERRESTRE"/>
    <n v="1"/>
    <n v="0"/>
    <s v="MICHELI LOPEZ MIGUEL ANGEL"/>
    <n v="65960.072302"/>
    <n v="75096.394270399993"/>
    <n v="65960.072302"/>
    <m/>
    <m/>
    <m/>
    <m/>
    <m/>
    <m/>
    <m/>
    <m/>
  </r>
  <r>
    <s v="BOGOTA"/>
    <x v="5"/>
    <x v="5"/>
    <n v="11001"/>
    <n v="2242701"/>
    <n v="25837"/>
    <s v="CUNDINAMARCA"/>
    <s v="BOGOTA"/>
    <s v="REDY MERCANTIL"/>
    <s v="REDEBAN"/>
    <n v="2242701"/>
    <s v="FO-25-1028592"/>
    <d v="2025-06-03T09:00:00"/>
    <d v="2025-06-03T15:14:00"/>
    <s v="CERRADO"/>
    <s v="INCIDENTE"/>
    <s v="VISITA_TÉCNICA"/>
    <s v="03-06 SE REALIZA VISITA DE CAMPO ENCONTRANDO QUE DATÁFONO NO REALIZA IMPRESION SE REALIZA CAMBIO DE POS PRUEBA OK PARÁMETROS OKAY CIERRE OK SALDO OK "/>
    <s v="NO"/>
    <s v="HARDWARE"/>
    <s v="IMPRESION"/>
    <s v="DAÑO POS"/>
    <s v="Si"/>
    <s v="DATAFONO G3 TAPA DE IMPRESORA MALA"/>
    <n v="0"/>
    <n v="0"/>
    <n v="0"/>
    <n v="0"/>
    <s v="A02ZZ473"/>
    <s v="794067   "/>
    <s v="1088488   "/>
    <s v="TIPO I"/>
    <s v="TERRESTRE"/>
    <n v="1"/>
    <n v="0"/>
    <s v="GALEANO SORIANO JUAN DAVID"/>
    <n v="65960.072302"/>
    <n v="75096.394270399993"/>
    <n v="65960.072302"/>
    <m/>
    <m/>
    <m/>
    <m/>
    <m/>
    <m/>
    <m/>
    <m/>
  </r>
  <r>
    <s v="MEDELLIN"/>
    <x v="2"/>
    <x v="2"/>
    <n v="5001"/>
    <n v="2243621"/>
    <n v="69352"/>
    <s v="ANTIOQUIA"/>
    <s v="MEDELLIN"/>
    <s v="DISTRICOL SALPIHELADOS DAMA"/>
    <s v="REDEBAN"/>
    <n v="2243621"/>
    <s v="FO-25-1029280"/>
    <d v="2025-06-03T09:57:00"/>
    <d v="2025-06-03T15:19:00"/>
    <s v="CERRADO"/>
    <s v="INCIDENTE"/>
    <s v="VISITA_TÉCNICA"/>
    <s v="03-06 SE CAMBIA LECTOR POR DAÑO EN EL CABLE "/>
    <s v="NO"/>
    <s v="HARDWARE"/>
    <s v="LECTOR DE BARRAS"/>
    <s v="CABLE LECTORA AVERIADO"/>
    <s v="Si"/>
    <n v="0"/>
    <s v="LECTOR L9  DAÑO FÍSICO: CABLE DE COMUNICACIÓN DAÑADO"/>
    <n v="0"/>
    <n v="0"/>
    <n v="0"/>
    <s v="9T5ZZ288"/>
    <s v=" A-522037  "/>
    <s v=" 1076981  "/>
    <s v="TIPO I"/>
    <s v="TERRESTRE"/>
    <n v="1"/>
    <n v="0"/>
    <s v="MORENO MEDINA JUAN PABLO"/>
    <n v="65960.072302"/>
    <n v="75096.394270399993"/>
    <n v="65960.072302"/>
    <m/>
    <m/>
    <m/>
    <m/>
    <m/>
    <m/>
    <m/>
    <m/>
  </r>
  <r>
    <s v="CARTAGENA"/>
    <x v="4"/>
    <x v="4"/>
    <n v="13001"/>
    <n v="2243615"/>
    <n v="78000"/>
    <s v="BOLIVAR"/>
    <s v="CARTAGENA"/>
    <s v="BARRIO VILLA FANNY CARTAGENA DE INDIAS"/>
    <s v="REDEBAN"/>
    <n v="2243615"/>
    <s v="FO-25-1029286"/>
    <d v="2025-06-03T09:56:00"/>
    <d v="2025-06-03T15:20:09"/>
    <s v="CERRADO"/>
    <s v="INCIDENTE"/>
    <s v="VISITA_TÉCNICA"/>
    <s v="03-06 SE REALIZA CAMBIO DE EQUIPO SALE ALERTA INTERRUPTIONS QUEDA FUNCIONANDO SE HACEN PRUEBAS TODO OK "/>
    <s v="NO"/>
    <s v="HARDWARE"/>
    <s v="ALERT IRRUPTION"/>
    <s v="ALERT IRRUPTION"/>
    <s v="Si"/>
    <s v="DATAFONO A6 ALERT IRRUPTION"/>
    <n v="0"/>
    <n v="0"/>
    <n v="0"/>
    <n v="0"/>
    <s v="LMLZZ641"/>
    <s v="906199   "/>
    <s v="1105940   "/>
    <s v="TIPO I"/>
    <s v="TERRESTRE"/>
    <n v="1"/>
    <n v="0"/>
    <s v="CANEDO HERRERA ALEXANDER"/>
    <n v="65960.072302"/>
    <n v="75096.394270399993"/>
    <n v="65960.072302"/>
    <m/>
    <m/>
    <m/>
    <m/>
    <m/>
    <m/>
    <m/>
    <m/>
  </r>
  <r>
    <s v="TUNJA"/>
    <x v="1"/>
    <x v="1"/>
    <n v="15104"/>
    <n v="2240391"/>
    <n v="65463"/>
    <s v="BOYACA"/>
    <s v="BOYACA"/>
    <s v="BARRIO CENTRO BOYACA 4"/>
    <s v="REDEBAN"/>
    <n v="2240391"/>
    <s v="FO-25-1025353"/>
    <d v="2025-06-02T10:35:00"/>
    <d v="2025-06-03T15:23:00"/>
    <s v="CERRADO"/>
    <s v="INCIDENTE"/>
    <s v="VISITA_TÉCNICA"/>
    <s v="03-06 SE REALIZA VISITA AL COMERCIO,  SE BORRA Y ACTUALIZA EQUIPO,  SE VALIDA QUE LOS CABLES DEL DATAFONO ESTAN EN BUEN ESTADO, CLIENTE SOLICITA BASE PARA DATAFONO."/>
    <s v="NO"/>
    <s v="SOFTWARE"/>
    <s v="ACTUALIZACION"/>
    <s v="VERSION CARGA SO VR"/>
    <s v="NO"/>
    <n v="0"/>
    <n v="0"/>
    <n v="0"/>
    <n v="0"/>
    <n v="0"/>
    <s v="7A00B320"/>
    <n v="0"/>
    <n v="0"/>
    <s v="TIPO II"/>
    <s v="TERRESTRE"/>
    <n v="1"/>
    <n v="0"/>
    <s v="SOLER HOYOS CRISTIAN LEONARDO"/>
    <n v="144967.87232000002"/>
    <n v="140395.6348884"/>
    <n v="144967.87232000002"/>
    <m/>
    <m/>
    <m/>
    <m/>
    <m/>
    <m/>
    <m/>
    <m/>
  </r>
  <r>
    <s v="MONTERIA"/>
    <x v="4"/>
    <x v="4"/>
    <n v="5051"/>
    <n v="2238193"/>
    <n v="27391"/>
    <s v="ANTIOQUIA"/>
    <s v="ARBOLETES"/>
    <s v="BARRIO SECTOR LA Y ARBOLETES"/>
    <s v="REDEBAN"/>
    <n v="2238193"/>
    <s v="FO-25-1020598"/>
    <d v="2025-05-31T10:44:00"/>
    <d v="2025-06-03T15:40:25"/>
    <s v="CERRADO"/>
    <s v="INCIDENTE"/>
    <s v="VISITA_TÉCNICA"/>
    <s v="03-06 SE REALIZA VISITA TÉCNICA Y SE CAMBIA LECTOR DE CÓDIGO D BARRAS YA QUE PERDIÓ CONFIGURACIÓN Y NO LEE CÓDIGOS, SE INSTALA LECTOR ÓPTICO PLACA 908075 Y SE RETIRA LECTOR ÓPTICO PLACA 805758, SE REALIZAN PRUEBAS Y SE DEJA EL SERVICIO OK."/>
    <s v="NO"/>
    <s v="HARDWARE"/>
    <s v="LECTOR DE BARRAS"/>
    <s v="DAÑO POS"/>
    <s v="Si"/>
    <n v="0"/>
    <s v="LECTOR L2  PERDIÓ CONFIGURACIÓN"/>
    <n v="0"/>
    <n v="0"/>
    <n v="0"/>
    <s v="999VZ152"/>
    <s v=" 908075  "/>
    <s v=" 805758  "/>
    <s v="TIPO II"/>
    <s v="TERRESTRE"/>
    <n v="1"/>
    <n v="0"/>
    <s v="CASSIANI PEREZ RAUL RAMIRO"/>
    <n v="144967.87232000002"/>
    <n v="140395.6348884"/>
    <n v="144967.87232000002"/>
    <m/>
    <m/>
    <m/>
    <m/>
    <m/>
    <m/>
    <m/>
    <m/>
  </r>
  <r>
    <s v="BUCARAMANGA"/>
    <x v="1"/>
    <x v="1"/>
    <n v="81736"/>
    <n v="2207792"/>
    <n v="41875"/>
    <s v="ARAUCA"/>
    <s v="SARAVENA"/>
    <s v="BARRIO CENTRO SARAVENA 1"/>
    <s v="REDEBAN"/>
    <n v="2207792"/>
    <s v="FO-25-985546"/>
    <d v="2025-05-24T12:39:00"/>
    <d v="2025-06-03T15:44:57"/>
    <s v="CERRADO"/>
    <s v="INCIDENTE"/>
    <s v="VISITA_TÉCNICA"/>
    <s v="03-06 CB CON DATAFONO RODILLO EN DAÑO, Y SE TRABA AL IMPRIMIR, CAMBIO DE DATAFONO, BORRADO E INYECCIÓN DE SO +VER 9.90, CONFIGURACIÓN CB OK, CUBRE CLAVE OK, PRUEBAS OK. "/>
    <s v="NO"/>
    <s v="HARDWARE"/>
    <s v="IMPRESION"/>
    <s v="DAÑO POS"/>
    <s v="Si"/>
    <s v="DATAFONO G5 NO AVANZA PAPEL"/>
    <n v="0"/>
    <n v="0"/>
    <n v="0"/>
    <n v="0"/>
    <s v="9A0ZZ006"/>
    <s v="782482   "/>
    <s v="1106137   "/>
    <s v="TIPO IV ESPECIAL"/>
    <s v="AEREO"/>
    <n v="1"/>
    <n v="0"/>
    <s v="SANTOS GONZALEZ JOHAN FABIAN"/>
    <n v="988462.96268840006"/>
    <n v="196536.5258152"/>
    <n v="988462.96268840006"/>
    <m/>
    <m/>
    <m/>
    <m/>
    <m/>
    <m/>
    <m/>
    <m/>
  </r>
  <r>
    <s v="APARTADO"/>
    <x v="2"/>
    <x v="2"/>
    <n v="27135"/>
    <n v="2231814"/>
    <n v="61588"/>
    <s v="CHOCO"/>
    <s v="EL CANTON DEL SAN PABLO"/>
    <s v="BARRIO PUERTO NUEVO EL CANTON"/>
    <s v="REDEBAN"/>
    <n v="2231814"/>
    <s v="FO-25-1012689"/>
    <d v="2025-05-29T15:55:00"/>
    <d v="2025-06-03T15:49:33"/>
    <s v="CERRADO"/>
    <s v="INCIDENTE"/>
    <s v="VISITA_TÉCNICA"/>
    <s v="03-06 SE REALIZA CAMBIO DE EQUIPO POR DAÑO _x000a_SE REALIZAN PRUEBAS Y EL CB QUEDA OPERATIVO "/>
    <s v="NO"/>
    <s v="SOFTWARE"/>
    <s v="LLT"/>
    <s v="LLT"/>
    <s v="Si"/>
    <s v="DATAFONO A7 UNAUTHORIZED"/>
    <n v="0"/>
    <n v="0"/>
    <n v="0"/>
    <n v="0"/>
    <s v="9UZZZ905"/>
    <s v="1121548   "/>
    <s v="244568   "/>
    <s v="TIPO IV"/>
    <s v="TERRESTRE"/>
    <n v="1"/>
    <n v="0"/>
    <s v="ROBLEDO DIAZ ANDRES FELIPE"/>
    <n v="479588.87655000004"/>
    <n v="196536.5258152"/>
    <n v="479588.87655000004"/>
    <m/>
    <m/>
    <m/>
    <m/>
    <m/>
    <m/>
    <m/>
    <m/>
  </r>
  <r>
    <s v="PEREIRA"/>
    <x v="0"/>
    <x v="6"/>
    <n v="66001"/>
    <n v="2243659"/>
    <n v="41327"/>
    <s v="RISARALDA"/>
    <s v="PEREIRA"/>
    <s v="PTM PEREIRA DROGUERIA MADRID"/>
    <s v="REDEBAN"/>
    <n v="2243659"/>
    <s v="FO-25-1029554"/>
    <d v="2025-06-03T10:03:00"/>
    <d v="2025-06-03T15:55:00"/>
    <s v="CERRADO"/>
    <s v="INCIDENTE"/>
    <s v="VISITA_TÉCNICA"/>
    <s v="03-06 VISITAMOS COMERCIO EL DATAFONO SE REINICIA EN OCASIONES VERIFICAMOS ENCONTRAMOS QUE EL CABLE DEL LECTOR DE BARRAS ESTA DETERIORADO REALOZAMOS CAMBIO DE LECTOR DE BARRAS REALIZAMOS PRUEBAS OK. "/>
    <s v="NO"/>
    <s v="HARDWARE"/>
    <s v="LECTOR DE BARRAS"/>
    <s v="CABLE LECTORA AVERIADO"/>
    <s v="Si"/>
    <n v="0"/>
    <s v="LECTOR L9  DAÑO FÍSICO: CABLE DE COMUNICACIÓN DAÑADO"/>
    <n v="0"/>
    <n v="0"/>
    <n v="0"/>
    <s v="9C0LZ844-AA0SZ530"/>
    <s v=" 1233502  "/>
    <s v=" 514571  "/>
    <s v="TIPO I"/>
    <s v="TERRESTRE"/>
    <n v="1"/>
    <n v="0"/>
    <s v="ARROYAVE CANO MANUEL GUILLERMO"/>
    <n v="65960.072302"/>
    <n v="75096.394270399993"/>
    <n v="65960.072302"/>
    <m/>
    <m/>
    <m/>
    <m/>
    <m/>
    <m/>
    <m/>
    <m/>
  </r>
  <r>
    <s v="MONTERIA"/>
    <x v="4"/>
    <x v="4"/>
    <n v="5250"/>
    <n v="2216297"/>
    <n v="78079"/>
    <s v="ANTIOQUIA"/>
    <s v="EL BAGRE"/>
    <s v="BARRIO LA VEGA EL BAGRE 1"/>
    <s v="REDEBAN"/>
    <n v="2216297"/>
    <s v="FO-25-995953"/>
    <d v="2025-05-27T09:11:00"/>
    <d v="2025-06-03T16:00:35"/>
    <s v="CERRADO"/>
    <s v="INCIDENTE"/>
    <s v="VISITA_TÉCNICA"/>
    <s v="03-06 EN VISTA TECNICA AL PUNTO SE ENCONTRÓ PINPAD CON DAÑO EN EL LECTOR DE TARJETAS, MENSAJE RETIRE TARJETA, SE PROCEDE A CAMBIAR EL PINPAD DEJANDO UNO NUEVO INSTALADO OERTIVO OK, SE REALIZAN PRUEBAS EXITOSAS OK, CLIENTE CB VALIDA SALDO ANTES Y DESPUÉS DE MANIPULAR LOS EQUIPOS OK. CB SE DEJA OPERATIVO OK."/>
    <s v="NO"/>
    <s v="HARDWARE"/>
    <s v="PINPAD"/>
    <s v="DAÑO POS"/>
    <s v="Si"/>
    <n v="0"/>
    <n v="0"/>
    <n v="0"/>
    <s v="PINPAD A13 RETIRE TARJETA"/>
    <n v="0"/>
    <s v="LMNZZ647"/>
    <s v="  1219923 "/>
    <s v="   1220674"/>
    <s v="TIPO IV"/>
    <s v="TERRESTRE"/>
    <n v="1"/>
    <n v="0"/>
    <s v="GONZALEZ FERRER JESUS ALEXANDER"/>
    <n v="479588.87655000004"/>
    <n v="196536.5258152"/>
    <n v="479588.87655000004"/>
    <m/>
    <m/>
    <m/>
    <m/>
    <m/>
    <m/>
    <m/>
    <m/>
  </r>
  <r>
    <s v="BOGOTA"/>
    <x v="5"/>
    <x v="5"/>
    <n v="11001"/>
    <n v="2244339"/>
    <n v="78241"/>
    <s v="CUNDINAMARCA"/>
    <s v="BOGOTA"/>
    <s v="BARRIO MONTE BLANCO BOGOTA  2"/>
    <s v="REDEBAN"/>
    <n v="2244339"/>
    <s v="FO-25-1029864"/>
    <d v="2025-06-03T10:29:00"/>
    <d v="2025-06-03T16:05:09"/>
    <s v="CERRADO"/>
    <s v="INCIDENTE"/>
    <s v="VISITA_TÉCNICA"/>
    <s v="03-06 SE REALIZA CAMBIO DE PINPAD CON EQUIPO POR INCOMPATIBILIDAD TECNOLÓGICA SERVICIO OPERATIVO PRUEBAS OK TRNA RBM NO SE INSTALA CUBRE CLAVE YA QUE ES DESK 2600 LOS CUBRE TECLADOS SON PARA 3500"/>
    <s v="NO"/>
    <s v="HARDWARE"/>
    <s v="PINPAD"/>
    <s v="ALERTADO"/>
    <s v="Si"/>
    <s v="DATAFONO CPT CAMBIO POR TECNOLOGÍA"/>
    <n v="0"/>
    <s v="HUB HB1 DETERIORO CABLE"/>
    <s v="PINPAD A6 ALERT IRRUPTION"/>
    <n v="0"/>
    <s v="SXNZZ043"/>
    <s v="1235246  1220725 241587317561324755886740"/>
    <s v="1037051  SIN PLACA  1119557"/>
    <s v="TIPO I"/>
    <s v="TERRESTRE"/>
    <n v="1"/>
    <n v="0"/>
    <s v="BUSTOS MORA DIEGO MANUEL"/>
    <n v="65960.072302"/>
    <n v="75096.394270399993"/>
    <n v="65960.072302"/>
    <m/>
    <m/>
    <m/>
    <m/>
    <m/>
    <m/>
    <m/>
    <m/>
  </r>
  <r>
    <s v="NEIVA"/>
    <x v="3"/>
    <x v="3"/>
    <n v="41298"/>
    <n v="2240913"/>
    <n v="58797"/>
    <s v="HUILA"/>
    <s v="GARZON"/>
    <s v="PTM GARZON PLASTI ZULUAGA"/>
    <s v="REDEBAN"/>
    <n v="2240913"/>
    <s v="FO-25-1025860"/>
    <d v="2025-06-02T13:33:39"/>
    <d v="2025-06-03T16:09:25"/>
    <s v="CERRADO"/>
    <s v="INCIDENTE"/>
    <s v="VISITA_TÉCNICA"/>
    <s v="03-06 SE REALIZA CAMBIO DATAFONO POR FALLAS EN LA LECTURA DE TARJETAS , SE CONFIGURA E INICIALIZA, SE CREA USUARIO Y CLAVE CON EL CLIENTE, SE REALIZA PRUEBAS OK "/>
    <s v="NO"/>
    <s v="HARDWARE"/>
    <s v="LECTOR DE TARJETAS"/>
    <s v="MENSAJE RETIRE TARJETA"/>
    <s v="Si"/>
    <s v="DATAFONO C4 NO LEE TARJETA CHIP"/>
    <n v="0"/>
    <n v="0"/>
    <n v="0"/>
    <n v="0"/>
    <s v="LA002012-AB11O524"/>
    <s v="1106738   "/>
    <s v="942351   "/>
    <s v="TIPO III"/>
    <s v="TERRESTRE"/>
    <n v="1"/>
    <n v="0"/>
    <s v="ANDRADE HERNANDEZ JUAN CARLOS"/>
    <n v="275728.78077800001"/>
    <n v="196536.5258152"/>
    <n v="275728.78077800001"/>
    <m/>
    <m/>
    <m/>
    <m/>
    <m/>
    <m/>
    <m/>
    <m/>
  </r>
  <r>
    <s v="SINCELEJO"/>
    <x v="4"/>
    <x v="4"/>
    <n v="70823"/>
    <n v="2238487"/>
    <n v="70774"/>
    <s v="SUCRE"/>
    <s v="TOLU VIEJO"/>
    <s v="CENTRO TOU VIEJO SUCRE"/>
    <s v="REDEBAN"/>
    <n v="2238487"/>
    <s v="FO-25-1021725"/>
    <d v="2025-05-31T14:03:41"/>
    <d v="2025-06-03T16:11:15"/>
    <s v="CERRADO"/>
    <s v="INCIDENTE"/>
    <s v="VISITA_TÉCNICA"/>
    <s v="03-06 SE VISITA COMERCIO POR FALLA, PUESTO QUE EL LECTOR NO FUNCIONA, SE HACE CAMBIO DE LECTOR, CAUSAL L9 DAÑO FÍSICO, SE DEJA CON LA VERSIÓN 9.90, SE REALIZAN PRUEBAS OK."/>
    <s v="NO"/>
    <s v="HARDWARE"/>
    <s v="LECTOR DE BARRAS"/>
    <s v="CABLE LECTORA AVERIADO"/>
    <s v="Si"/>
    <n v="0"/>
    <s v="LECTOR L9  DAÑO FÍSICO: CABLE DE COMUNICACIÓN DAÑADO"/>
    <n v="0"/>
    <n v="0"/>
    <n v="0"/>
    <s v="A30IZ509"/>
    <s v=" 827508  "/>
    <s v=" 892597  "/>
    <s v="TIPO II"/>
    <s v="TERRESTRE"/>
    <n v="1"/>
    <n v="0"/>
    <s v="CACERES HERNANDEZ ANDRES"/>
    <n v="144967.87232000002"/>
    <n v="140395.6348884"/>
    <n v="144967.87232000002"/>
    <m/>
    <m/>
    <m/>
    <m/>
    <m/>
    <m/>
    <m/>
    <m/>
  </r>
  <r>
    <s v="PASTO"/>
    <x v="0"/>
    <x v="0"/>
    <n v="52001"/>
    <n v="2246832"/>
    <n v="58336"/>
    <s v="NARIÑO"/>
    <s v="PASTO"/>
    <s v="BARRIO CENTRO PASTO 25"/>
    <s v="REDEBAN"/>
    <n v="2246832"/>
    <s v="FO-25-1033174"/>
    <d v="2025-06-03T14:25:00"/>
    <d v="2025-06-03T16:31:57"/>
    <s v="CERRADO"/>
    <s v="INCIDENTE"/>
    <s v="VISITA_TÉCNICA"/>
    <s v="03-06 SE VISITA CORRESPONSAL Y SE REEMPLAZA DATÁFONO POR TECLADO BORROSO. TRANSACCIONES DE PRUEBA EXITOSAS. SE CREAN USUARIOS "/>
    <s v="NO"/>
    <s v="HARDWARE"/>
    <s v="TECLADO"/>
    <s v="DAÑO POS"/>
    <s v="Si"/>
    <s v="DATAFONO F2 TECLADO BORROSO"/>
    <n v="0"/>
    <n v="0"/>
    <n v="0"/>
    <n v="0"/>
    <s v="IMZZZ458"/>
    <s v="989228   "/>
    <s v="1142760   "/>
    <s v="TIPO I"/>
    <s v="TERRESTRE"/>
    <n v="1"/>
    <n v="0"/>
    <s v="BOLAÑOS TABORDA JORGE ENRIQUE"/>
    <n v="65960.072302"/>
    <n v="75096.394270399993"/>
    <n v="65960.072302"/>
    <m/>
    <m/>
    <m/>
    <m/>
    <m/>
    <m/>
    <m/>
    <m/>
  </r>
  <r>
    <s v="APARTADO"/>
    <x v="2"/>
    <x v="2"/>
    <n v="27810"/>
    <n v="2225319"/>
    <n v="76746"/>
    <s v="CHOCO"/>
    <s v="UNION PANAMERICANA"/>
    <s v="BARRIO CALLE DEL COMERCIO UNION PANAMERICANA"/>
    <s v="REDEBAN"/>
    <n v="2225319"/>
    <s v="FO-25-1006697"/>
    <d v="2025-05-28T14:53:00"/>
    <d v="2025-06-03T16:36:32"/>
    <s v="CERRADO"/>
    <s v="INCIDENTE"/>
    <s v="VISITA_TÉCNICA"/>
    <s v="03-06 SE REALIZA MANTENIMIENTO DE EQUIPO, SE REALIZAN PRUEBAS Y EL CB QUEDA OPERATIVO"/>
    <s v="NO"/>
    <s v="SOFTWARE"/>
    <s v="ACTUALIZACION"/>
    <s v="TECNOLOGIA"/>
    <s v="NO"/>
    <n v="0"/>
    <n v="0"/>
    <n v="0"/>
    <n v="0"/>
    <n v="0"/>
    <s v="SA2ZZ158"/>
    <n v="0"/>
    <n v="0"/>
    <s v="TIPO IV"/>
    <s v="TERRESTRE"/>
    <n v="1"/>
    <n v="0"/>
    <s v="ROBLEDO DIAZ ANDRES FELIPE"/>
    <n v="479588.87655000004"/>
    <n v="196536.5258152"/>
    <n v="479588.87655000004"/>
    <m/>
    <m/>
    <m/>
    <m/>
    <m/>
    <m/>
    <m/>
    <m/>
  </r>
  <r>
    <s v="PASTO"/>
    <x v="0"/>
    <x v="0"/>
    <n v="52399"/>
    <n v="2238102"/>
    <n v="66057"/>
    <s v="NARIÑO"/>
    <s v="LA UNION"/>
    <s v="DISTRICOL MERCAHOGAR"/>
    <s v="REDEBAN"/>
    <n v="2238102"/>
    <s v="FO-25-1019374"/>
    <d v="2025-05-31T08:17:59"/>
    <d v="2025-06-03T16:39:05"/>
    <s v="CERRADO"/>
    <s v="INCIDENTE"/>
    <s v="VISITA_TÉCNICA"/>
    <s v="03-06 SE REALIZA CAMBIO DE DATAFONO POR DAÑO EN IMPRESORA SE RECONFIGURA OK PARÁMETROS OK Y SE REALIZAN PRUEBAS ÉXITOSAS DE TRANSACCIONES "/>
    <s v="NO"/>
    <s v="HARDWARE"/>
    <s v="IMPRESION"/>
    <s v="NO IMPRIME UNO O VARIOS CARACTERES"/>
    <s v="Si"/>
    <s v="DATAFONO G1 NO IMPRIME UNO O VARIOS CARACTERES"/>
    <n v="0"/>
    <n v="0"/>
    <n v="0"/>
    <n v="0"/>
    <s v="7A00K519 "/>
    <s v="810206   "/>
    <s v="1074547   "/>
    <s v="TIPO III"/>
    <s v="TERRESTRE"/>
    <n v="1"/>
    <n v="0"/>
    <s v="PAZ MARTINEZ RICHARD HUMBERTO"/>
    <n v="275728.78077800001"/>
    <n v="196536.5258152"/>
    <n v="275728.78077800001"/>
    <m/>
    <m/>
    <m/>
    <m/>
    <m/>
    <m/>
    <m/>
    <m/>
  </r>
  <r>
    <s v="TUNJA"/>
    <x v="1"/>
    <x v="1"/>
    <n v="15861"/>
    <n v="2244409"/>
    <n v="18720"/>
    <s v="BOYACA"/>
    <s v="VENTAQUEMADA"/>
    <s v="BARRIO CENTRO II VENTAQUEMADA"/>
    <s v="REDEBAN"/>
    <n v="2244409"/>
    <s v="FO-25-1030137"/>
    <d v="2025-06-03T10:41:00"/>
    <d v="2025-06-03T16:47:09"/>
    <s v="CERRADO"/>
    <s v="INCIDENTE"/>
    <s v="VISITA_TÉCNICA"/>
    <s v="03-06 CAMBIO DE LECTOR, LECTOR NO LEE FACTURAS, SE RECOMIENDA AL CLIENTE TAMBIÉN QUE DEBE CAMBIAR EL FORMATO DE IMPRESIÓN YA QUE SE VE MUY BORROSO Y ASÍ NO SE PUEDE EFECTUAR UNA LECTURA ADECUADA."/>
    <s v="NO"/>
    <s v="HARDWARE"/>
    <s v="LECTOR DE BARRAS"/>
    <s v="DAÑO POS"/>
    <s v="Si"/>
    <n v="0"/>
    <s v="LECTOR L6  NO COMUNICA"/>
    <n v="0"/>
    <n v="0"/>
    <n v="0"/>
    <s v="PZZZZ463"/>
    <s v=" A-520126  "/>
    <s v=" 884629  "/>
    <s v="TIPO II"/>
    <s v="TERRESTRE"/>
    <n v="1"/>
    <n v="0"/>
    <s v="HERRERA GARZON JEYSON STEVENT"/>
    <n v="144967.87232000002"/>
    <n v="140395.6348884"/>
    <n v="144967.87232000002"/>
    <m/>
    <m/>
    <m/>
    <m/>
    <m/>
    <m/>
    <m/>
    <m/>
  </r>
  <r>
    <s v="IBAGUE"/>
    <x v="3"/>
    <x v="3"/>
    <n v="73168"/>
    <n v="2245123"/>
    <n v="58364"/>
    <s v="TOLIMA"/>
    <s v="CHAPARRAL"/>
    <s v="BARRIO CENTRO CHAPARRAL 10"/>
    <s v="REDEBAN"/>
    <n v="2245123"/>
    <s v="FO-25-1030820"/>
    <d v="2025-06-03T11:26:00"/>
    <d v="2025-06-03T16:49:19"/>
    <s v="CERRADO"/>
    <s v="INCIDENTE"/>
    <s v="VISITA_TÉCNICA"/>
    <s v="03-06 SE REALIZA CAMBIO DE EQUIPO TECLADO BORROSO Y NO AVANZA PAPEL "/>
    <s v="NO"/>
    <s v="HARDWARE"/>
    <s v="TECLADO"/>
    <s v="DAÑO POS"/>
    <s v="Si"/>
    <s v="DATAFONO F2 TECLADO BORROSO"/>
    <n v="0"/>
    <n v="0"/>
    <n v="0"/>
    <n v="0"/>
    <s v="IMZZZ486"/>
    <s v="1036351   "/>
    <s v="1050213   "/>
    <s v="TIPO III"/>
    <s v="TERRESTRE"/>
    <n v="1"/>
    <n v="0"/>
    <s v="GUTIERREZ  CAMILO ANDRES"/>
    <n v="275728.78077800001"/>
    <n v="196536.5258152"/>
    <n v="275728.78077800001"/>
    <m/>
    <m/>
    <m/>
    <m/>
    <m/>
    <m/>
    <m/>
    <m/>
  </r>
  <r>
    <s v="BOGOTA"/>
    <x v="5"/>
    <x v="5"/>
    <n v="11001"/>
    <n v="2238184"/>
    <n v="72338"/>
    <s v="CUNDINAMARCA"/>
    <s v="BOGOTA"/>
    <s v="PTM BOGOTA  MALU'S PET SHOP"/>
    <s v="REDEBAN"/>
    <n v="2238184"/>
    <s v="FO-25-1020585"/>
    <d v="2025-05-31T10:33:00"/>
    <d v="2025-06-03T16:54:34"/>
    <s v="CERRADO"/>
    <s v="INCIDENTE"/>
    <s v="VISITA_TÉCNICA"/>
    <s v="03-06 SE REALIZA VISITA DE CAMPO ENCONTRANDO DATAFONO SE REINICIA Y QUE LECTOR DE CODIGO DE BARRAS   NO LE FUNCIONA NO LEE LAS FACTURAS SE  REALIZA CAMBIO DE LECTOR DE CÓDIGO DE BARRAS Y DATAFONO PRUEBA OK PARÁMETROS OKAY CIERRE OKAY"/>
    <s v="NO"/>
    <s v="HARDWARE"/>
    <s v="ALERT IRRUPTION"/>
    <s v="ALERT IRRUPTION"/>
    <s v="Si"/>
    <s v="DATAFONO A6 ALERT IRRUPTION"/>
    <s v="LECTOR L1  NO ENCIENDE"/>
    <n v="0"/>
    <n v="0"/>
    <n v="0"/>
    <s v="ON00N784-EG00A223"/>
    <s v="1141526 1097208  "/>
    <s v="1116532 526485  "/>
    <s v="TIPO I"/>
    <s v="TERRESTRE"/>
    <n v="1"/>
    <n v="0"/>
    <s v="GALEANO SORIANO JUAN DAVID"/>
    <n v="65960.072302"/>
    <n v="75096.394270399993"/>
    <n v="65960.072302"/>
    <m/>
    <m/>
    <m/>
    <m/>
    <m/>
    <m/>
    <m/>
    <m/>
  </r>
  <r>
    <s v="BOGOTA"/>
    <x v="5"/>
    <x v="5"/>
    <n v="11001"/>
    <n v="2238501"/>
    <n v="61003"/>
    <s v="CUNDINAMARCA"/>
    <s v="BOGOTA"/>
    <s v="BARRIO MARIA PAZ BOGOTA 3"/>
    <s v="REDEBAN"/>
    <n v="2238501"/>
    <s v="FO-25-1020835"/>
    <d v="2025-05-31T11:05:00"/>
    <d v="2025-06-03T16:59:03"/>
    <s v="CERRADO"/>
    <s v="INCIDENTE"/>
    <s v="VISITA_TÉCNICA"/>
    <s v="03-06 SE REALIZA VISITA DE CAMPO ENCONTRANDO QUE EQUIPOS NO IMPRIME, SE REALIZA CAMBIO DE EQUIPO, PRUEBAS CUPO Y USUARIO OK."/>
    <s v="NO"/>
    <s v="HARDWARE"/>
    <s v="IMPRESION"/>
    <s v="NO AVANZA PAPEL"/>
    <s v="Si"/>
    <s v="DATAFONO G3 TAPA DE IMPRESORA MALA"/>
    <n v="0"/>
    <n v="0"/>
    <n v="0"/>
    <n v="0"/>
    <s v="JA00G875"/>
    <s v="786786   "/>
    <s v="1050693   "/>
    <s v="TIPO I"/>
    <s v="TERRESTRE"/>
    <n v="1"/>
    <n v="0"/>
    <s v="LOZADA ROJAS CHRISTIAN ANDRES"/>
    <n v="65960.072302"/>
    <n v="75096.394270399993"/>
    <n v="65960.072302"/>
    <m/>
    <m/>
    <m/>
    <m/>
    <m/>
    <m/>
    <m/>
    <m/>
  </r>
  <r>
    <s v="PEREIRA"/>
    <x v="0"/>
    <x v="6"/>
    <n v="66170"/>
    <n v="2238832"/>
    <n v="35868"/>
    <s v="RISARALDA"/>
    <s v="DOSQUEBRADAS"/>
    <s v="BARRIO LOS MOLINOS DOSQUEBRADA"/>
    <s v="REDEBAN"/>
    <n v="2238832"/>
    <s v="FO-25-1022767"/>
    <d v="2025-05-31T16:44:00"/>
    <d v="2025-06-03T17:01:57"/>
    <s v="CERRADO"/>
    <s v="INCIDENTE"/>
    <s v="VISITA_TÉCNICA"/>
    <s v="03-06 SE VISITA COMERCIO SE IDENTIFICA FALLA EN IMPRESIÓN SE REALIZA CAMBIO DE DATÁFONO SE REALIZA PRUEBAS OK "/>
    <s v="NO"/>
    <s v="HARDWARE"/>
    <s v="IMPRESION"/>
    <s v="NO IMPRIME UNO O VARIOS CARACTERES"/>
    <s v="Si"/>
    <s v="DATAFONO G1 NO IMPRIME UNO O VARIOS CARACTERES"/>
    <n v="0"/>
    <n v="0"/>
    <n v="0"/>
    <n v="0"/>
    <s v="AA00I765"/>
    <s v="732939   "/>
    <s v="853043   "/>
    <s v="TIPO I"/>
    <s v="TERRESTRE"/>
    <n v="1"/>
    <n v="0"/>
    <s v="LOAIZA LOPEZ JHON FREDDY"/>
    <n v="65960.072302"/>
    <n v="75096.394270399993"/>
    <n v="65960.072302"/>
    <m/>
    <m/>
    <m/>
    <m/>
    <m/>
    <m/>
    <m/>
    <m/>
  </r>
  <r>
    <s v="MEDELLIN"/>
    <x v="2"/>
    <x v="2"/>
    <n v="5001"/>
    <n v="2246218"/>
    <n v="70411"/>
    <s v="ANTIOQUIA"/>
    <s v="MEDELLIN"/>
    <s v="DISTRICOL CAJA MAGICA"/>
    <s v="REDEBAN"/>
    <n v="2246218"/>
    <s v="FO-25-1031952"/>
    <d v="2025-06-03T13:06:45"/>
    <d v="2025-06-03T17:10:41"/>
    <s v="CERRADO"/>
    <s v="INCIDENTE"/>
    <s v="VISITA_TÉCNICA"/>
    <s v="03-06 SE HACE CAMBIO DE LECTOR POR DAÑO "/>
    <s v="NO"/>
    <s v="SOFTWARE"/>
    <s v="LECTOR DE BARRAS"/>
    <s v="FORMATO INVALIDO"/>
    <s v="Si"/>
    <n v="0"/>
    <s v="LECTOR L6  NO COMUNICA"/>
    <n v="0"/>
    <n v="0"/>
    <n v="0"/>
    <s v="NN008065"/>
    <s v=" A-520423  "/>
    <s v=" 519759  "/>
    <s v="TIPO I"/>
    <s v="TERRESTRE"/>
    <n v="1"/>
    <n v="0"/>
    <s v="MORENO MEDINA JUAN PABLO"/>
    <n v="65960.072302"/>
    <n v="75096.394270399993"/>
    <n v="65960.072302"/>
    <m/>
    <m/>
    <m/>
    <m/>
    <m/>
    <m/>
    <m/>
    <m/>
  </r>
  <r>
    <s v="BOGOTA"/>
    <x v="5"/>
    <x v="5"/>
    <n v="11001"/>
    <n v="2239480"/>
    <n v="72190"/>
    <s v="CUNDINAMARCA"/>
    <s v="BOGOTA"/>
    <s v="BOGOTA TINTAL 1"/>
    <s v="REDEBAN"/>
    <n v="2239480"/>
    <s v="FO-25-1023517"/>
    <d v="2025-06-01T14:31:00"/>
    <d v="2025-06-03T17:21:40"/>
    <s v="CERRADO"/>
    <s v="INCIDENTE"/>
    <s v="VISITA_TÉCNICA"/>
    <s v="03-06 SE REALIZA VISITA DE CAMPO ENCINTRANDO QUÉ EQUIPO ARROJA ERROR &quot;RETIRE LA TARJETA&quot; AL MOMENTO DE HACER UN RETIRO, SE HACEN PRUEBAS EVIDENCIANDO QUÉ EL SERVICIO FUNCIONAL CON NORMALIDAD, PRUEBAS OK, CUPO OK, USUARIO OK."/>
    <s v="NO"/>
    <s v="HARDWARE"/>
    <s v="LECTOR DE TARJETAS"/>
    <s v="DAÑO POS"/>
    <s v="NO"/>
    <n v="0"/>
    <n v="0"/>
    <n v="0"/>
    <n v="0"/>
    <n v="0"/>
    <s v="NN00N659"/>
    <n v="0"/>
    <n v="0"/>
    <s v="TIPO I"/>
    <s v="TERRESTRE"/>
    <n v="1"/>
    <n v="0"/>
    <s v="LOZADA ROJAS CHRISTIAN ANDRES"/>
    <n v="65960.072302"/>
    <n v="75096.394270399993"/>
    <n v="65960.072302"/>
    <m/>
    <m/>
    <m/>
    <m/>
    <m/>
    <m/>
    <m/>
    <m/>
  </r>
  <r>
    <s v="MONTERIA"/>
    <x v="4"/>
    <x v="4"/>
    <n v="5154"/>
    <n v="2240396"/>
    <n v="61336"/>
    <s v="ANTIOQUIA"/>
    <s v="CAUCASIA"/>
    <s v="BARRIO CARACOLI CAUCASIA 1"/>
    <s v="REDEBAN"/>
    <n v="2240396"/>
    <s v="FO-25-1025336"/>
    <d v="2025-06-02T10:37:00"/>
    <d v="2025-06-04T08:18:38"/>
    <s v="CERRADO"/>
    <s v="INCIDENTE"/>
    <s v="VISITA_TÉCNICA"/>
    <s v="03-06 SE REALIZA CAMBIO DE LECTOR DE BARRAS POR DAÑO, NO PRENDE Y SE REALIZA MANTENIMIENTO AL DATAFONO POR LENTITUD AL REALIZAR CIERRES, INICIALIZACION EXITOSA, PRUEBAS EXITOSAS OK, CLIENTE CB VALIDA SALDO ANTES Y DESPUÉS DE INTERVENCIÓN DE EQUIPO OK, CB SE DEJA OPERATIVO SIN NOVEDAD"/>
    <s v="NO"/>
    <s v="HARDWARE"/>
    <s v="LECTOR DE BARRAS"/>
    <s v="DAÑO POS"/>
    <s v="Si"/>
    <n v="0"/>
    <s v="LECTOR L1  NO ENCIENDE"/>
    <n v="0"/>
    <n v="0"/>
    <n v="0"/>
    <s v="HA00J519"/>
    <s v=" A-524045  "/>
    <s v=" 789550  "/>
    <s v="TIPO II"/>
    <s v="TERRESTRE"/>
    <n v="1"/>
    <n v="0"/>
    <s v="GONZALEZ FERRER JESUS ALEXANDER"/>
    <n v="144967.87232000002"/>
    <n v="140395.6348884"/>
    <n v="144967.87232000002"/>
    <m/>
    <m/>
    <m/>
    <m/>
    <m/>
    <m/>
    <m/>
    <m/>
  </r>
  <r>
    <s v="BOGOTA"/>
    <x v="5"/>
    <x v="5"/>
    <n v="11001"/>
    <n v="2244382"/>
    <n v="76528"/>
    <s v="CUNDINAMARCA"/>
    <s v="BOGOTA"/>
    <s v="PTM BOGOTA DON PAGO TIERRA BUE"/>
    <s v="REDEBAN"/>
    <n v="2244382"/>
    <s v="FO-25-1029849"/>
    <d v="2025-06-03T10:35:00"/>
    <d v="2025-06-04T08:29:15"/>
    <s v="CERRADO"/>
    <s v="INCIDENTE"/>
    <s v="VISITA_TÉCNICA"/>
    <s v="04-06 SE REALIZA VISITA DE CAMPO ENCONTRANDO COMERCIO CERRADO, SE INTENTA COMUNICACIÓN A LA LÍNEA 3128540071 NO HAY RESPUESTA SE INFORMA A SUPERVISOR Y SE DA CIERRE A LA VISITA "/>
    <s v="NO"/>
    <s v="SOFTWARE"/>
    <s v="SE REINICIA"/>
    <s v="AL REALIZAR CIERRE CARGA VERSION"/>
    <s v="NO"/>
    <n v="0"/>
    <n v="0"/>
    <n v="0"/>
    <n v="0"/>
    <n v="0"/>
    <n v="0"/>
    <n v="0"/>
    <n v="0"/>
    <s v="TIPO I"/>
    <s v="TERRESTRE"/>
    <n v="1"/>
    <n v="0"/>
    <s v="LOZADA ROJAS CHRISTIAN ANDRES"/>
    <n v="65960.072302"/>
    <n v="75096.394270399993"/>
    <n v="65960.072302"/>
    <m/>
    <m/>
    <m/>
    <m/>
    <m/>
    <m/>
    <m/>
    <m/>
  </r>
  <r>
    <s v="CUCUTA"/>
    <x v="1"/>
    <x v="1"/>
    <n v="54001"/>
    <n v="2241972"/>
    <n v="61224"/>
    <s v="NORTE DE SANTANDER"/>
    <s v="CUCUTA"/>
    <s v="BARRIO EL SALADO CUCUTA 2"/>
    <s v="REDEBAN"/>
    <n v="2241972"/>
    <s v="FO-25-1027834"/>
    <d v="2025-06-03T08:24:00"/>
    <d v="2025-06-04T09:08:06"/>
    <s v="CERRADO"/>
    <s v="INCIDENTE"/>
    <s v="VISITA_TÉCNICA"/>
    <s v="04-06 SE CAMBIO LECTOR POR DAÑO SE REALIZA MANTENIMIENTO CIERRES Y PRUEBAS OK "/>
    <s v="NO"/>
    <s v="HARDWARE"/>
    <s v="LECTOR DE BARRAS"/>
    <s v="CABLE LECTORA AVERIADO"/>
    <s v="Si"/>
    <n v="0"/>
    <s v="LECTOR L9  DAÑO FÍSICO: CABLE DE COMUNICACIÓN DAÑADO"/>
    <n v="0"/>
    <n v="0"/>
    <n v="0"/>
    <s v="9TZZZ316"/>
    <s v=" 932526  "/>
    <s v=" 1004605  "/>
    <s v="TIPO I"/>
    <s v="TERRESTRE"/>
    <n v="1"/>
    <n v="0"/>
    <s v="DURAN ACOSTA FRANK YONNY"/>
    <n v="65960.072302"/>
    <n v="75096.394270399993"/>
    <n v="65960.072302"/>
    <m/>
    <m/>
    <m/>
    <m/>
    <m/>
    <m/>
    <m/>
    <m/>
  </r>
  <r>
    <s v="CALI"/>
    <x v="0"/>
    <x v="0"/>
    <n v="76001"/>
    <n v="2246249"/>
    <n v="38895"/>
    <s v="VALLE DEL CAUCA"/>
    <s v="CALI"/>
    <s v="PTM CALI LA REGALIA"/>
    <s v="REDEBAN"/>
    <n v="2246249"/>
    <s v="FO-25-1032317"/>
    <d v="2025-06-03T13:19:00"/>
    <d v="2025-06-04T09:49:17"/>
    <s v="CERRADO"/>
    <s v="INCIDENTE"/>
    <s v="VISITA_TÉCNICA"/>
    <s v="04-06 SE VISITA EL COMERCIO, SE ENCUENTRA DATAFONO MUESTRA AL REALIZAR TRANSACCIONES MSJ &quot;CABLE DE RED DESCONECTADO&quot; SE REVISA CONEXIONES ESTA BIEN EQUIPO SE CONECTA A UN SWICTH PERO LA FALLA VIENE DE LAS CONEXIONES DE LA CAJA DE RACK DEL CLIENTE, SE HACEN PRUEBAS EXITOSAS DESDE ALLÁ, SE LE EXPLICA AL CLIENTE QUE EL PROBLEMA SON LAS CONEXIONES DEL COMERCIO, SE CAMBIA EQUIPO NO COMUNICA "/>
    <s v="NO"/>
    <s v="HARDWARE"/>
    <s v="COMUNICACION"/>
    <s v="MENSAJE CABLE DE RED DESCONECTADO"/>
    <s v="Si"/>
    <s v="DATAFONO E5 PUERTO RS232 MALO"/>
    <n v="0"/>
    <n v="0"/>
    <n v="0"/>
    <n v="0"/>
    <s v="AB02Z624 - MN002811"/>
    <s v="1021106   "/>
    <s v="1021103   "/>
    <s v="TIPO I"/>
    <s v="TERRESTRE"/>
    <n v="1"/>
    <n v="0"/>
    <s v="HERRERA MONAR GEOVANNY"/>
    <n v="65960.072302"/>
    <n v="75096.394270399993"/>
    <n v="65960.072302"/>
    <m/>
    <m/>
    <m/>
    <m/>
    <m/>
    <m/>
    <m/>
    <m/>
  </r>
  <r>
    <s v="CALI"/>
    <x v="0"/>
    <x v="0"/>
    <n v="76001"/>
    <n v="2249011"/>
    <n v="35515"/>
    <s v="VALLE DEL CAUCA"/>
    <s v="CALI"/>
    <s v="REDY LIMONAR"/>
    <s v="REDEBAN"/>
    <n v="2249011"/>
    <s v="FO-25-1034559"/>
    <d v="2025-06-03T17:05:00"/>
    <d v="2025-06-04T09:54:22"/>
    <s v="CERRADO"/>
    <s v="INCIDENTE"/>
    <s v="VISITA_TÉCNICA"/>
    <s v="04-06 SE LLEGA AL COMERCIO LOS EQUIPOS TIENEN LA HORA 5 MINUTOS ADELANTADO SE INICIALIZAN Y QUEDA CON LA HORA CORRECTA"/>
    <s v="NO"/>
    <s v="SOFTWARE"/>
    <s v="DATOS DESACTUALIZADOS"/>
    <s v="FECHA DIRECCION DESACTUALZADA"/>
    <s v="NO"/>
    <n v="0"/>
    <n v="0"/>
    <n v="0"/>
    <n v="0"/>
    <n v="0"/>
    <s v="GZ001402, GZ001401, 6A4ZZ105 "/>
    <n v="0"/>
    <n v="0"/>
    <s v="TIPO I"/>
    <s v="TERRESTRE"/>
    <n v="1"/>
    <n v="0"/>
    <s v="CUERO RUIZ JHONNY"/>
    <n v="65960.072302"/>
    <n v="75096.394270399993"/>
    <n v="65960.072302"/>
    <m/>
    <m/>
    <m/>
    <m/>
    <m/>
    <m/>
    <m/>
    <m/>
  </r>
  <r>
    <s v="CUCUTA"/>
    <x v="1"/>
    <x v="1"/>
    <n v="54498"/>
    <n v="2245121"/>
    <n v="38302"/>
    <s v="NORTE DE SANTANDER"/>
    <s v="OCAÑA"/>
    <s v="BARRIO CENTRO OCANA 4"/>
    <s v="REDEBAN"/>
    <n v="2245121"/>
    <s v="FO-25-1030827"/>
    <d v="2025-06-03T11:24:00"/>
    <d v="2025-06-04T09:58:46"/>
    <s v="CERRADO"/>
    <s v="INCIDENTE"/>
    <s v="VISITA_TÉCNICA"/>
    <s v="04-06 SE REALIZA VISITA AL COMERCIO SE HACE CAMBIO DE DATAFONO SE REALIZAN PRUEBAS OK "/>
    <s v="NO"/>
    <s v="HARDWARE"/>
    <s v="IMPRESION"/>
    <s v="NO AVANZA PAPEL"/>
    <s v="Si"/>
    <s v="DATAFONO A12 SE BLOQUEA AL INICIALIZAR"/>
    <n v="0"/>
    <n v="0"/>
    <n v="0"/>
    <n v="0"/>
    <s v="AB00U493"/>
    <s v="1171526   "/>
    <s v="764544   "/>
    <s v="TIPO IV"/>
    <s v="TERRESTRE"/>
    <n v="1"/>
    <n v="0"/>
    <s v="MARIÑO PABON JORGE ENRIQUE"/>
    <n v="479588.87655000004"/>
    <n v="196536.5258152"/>
    <n v="479588.87655000004"/>
    <m/>
    <m/>
    <m/>
    <m/>
    <m/>
    <m/>
    <m/>
    <m/>
  </r>
  <r>
    <s v="MEDELLIN"/>
    <x v="2"/>
    <x v="2"/>
    <n v="5001"/>
    <n v="2245353"/>
    <n v="78727"/>
    <s v="ANTIOQUIA"/>
    <s v="MEDELLIN"/>
    <s v="PTM MEDELLIN MERCADOS DEL ESTE"/>
    <s v="REDEBAN"/>
    <n v="2245353"/>
    <s v="FO-25-1031187"/>
    <d v="2025-06-03T11:52:00"/>
    <d v="2025-06-04T10:06:34"/>
    <s v="CERRADO"/>
    <s v="INCIDENTE"/>
    <s v="VISITA_TÉCNICA"/>
    <s v="04-06 SE CAMBIA TAPA DE IMPRESORA YA QUE LA OTRA ESTABA MALA"/>
    <s v="NO"/>
    <s v="HARDWARE"/>
    <s v="IMPRESION"/>
    <s v="NO IMPRIME UNO O VARIOS CARACTERES"/>
    <s v="NO"/>
    <n v="0"/>
    <n v="0"/>
    <n v="0"/>
    <n v="0"/>
    <s v="Tapa impresora "/>
    <s v="A1RZZ277-UVSZZ853"/>
    <n v="0"/>
    <n v="0"/>
    <s v="TIPO I"/>
    <s v="TERRESTRE"/>
    <n v="1"/>
    <n v="0"/>
    <s v="CERPA SUAREZ DUVAN CAMILO"/>
    <n v="65960.072302"/>
    <n v="75096.394270399993"/>
    <n v="65960.072302"/>
    <m/>
    <m/>
    <m/>
    <m/>
    <m/>
    <m/>
    <m/>
    <m/>
  </r>
  <r>
    <s v="SANTA MARTA"/>
    <x v="4"/>
    <x v="4"/>
    <n v="47001"/>
    <n v="2248747"/>
    <n v="33144"/>
    <s v="MAGDALENA"/>
    <s v="SANTA MARTA"/>
    <s v="BARRIO GAIRA SANTA MARTA 1"/>
    <s v="REDEBAN"/>
    <n v="2248747"/>
    <s v="FO-25-1034417"/>
    <d v="2025-06-03T16:42:00"/>
    <d v="2025-06-04T10:09:02"/>
    <s v="CERRADO"/>
    <s v="INCIDENTE"/>
    <s v="VISITA_TÉCNICA"/>
    <s v="04-06 SE REALIZA CAMBIO DE LECTORA DE CODIGO DE BARRAS YA QUE PRESENTA PROBLEMAS PARA LEER FACTURAS, SE REALIZAN PRUEBAS Y TODO OK"/>
    <s v="NO"/>
    <s v="HARDWARE"/>
    <s v="LECTOR DE BARRAS"/>
    <s v="CABLE LECTORA AVERIADO"/>
    <s v="Si"/>
    <n v="0"/>
    <s v="LECTOR L4  SE BLOQUEA"/>
    <n v="0"/>
    <n v="0"/>
    <n v="0"/>
    <s v="11ZZZ268"/>
    <s v=" 1231518  "/>
    <s v=" 864166  "/>
    <s v="TIPO I"/>
    <s v="TERRESTRE"/>
    <n v="1"/>
    <n v="0"/>
    <s v="THOMAS  CAMPO SIGIFREDO SEGUNDO"/>
    <n v="65960.072302"/>
    <n v="75096.394270399993"/>
    <n v="65960.072302"/>
    <m/>
    <m/>
    <m/>
    <m/>
    <m/>
    <m/>
    <m/>
    <m/>
  </r>
  <r>
    <s v="NEIVA"/>
    <x v="3"/>
    <x v="3"/>
    <n v="41001"/>
    <n v="2249090"/>
    <n v="67588"/>
    <s v="HUILA"/>
    <s v="NEIVA"/>
    <s v="BARRIO LAS AMERICAS NEIVA"/>
    <s v="REDEBAN"/>
    <n v="2249090"/>
    <s v="FO-25-1034666"/>
    <d v="2025-06-03T17:35:00"/>
    <d v="2025-06-04T10:11:04"/>
    <s v="CERRADO"/>
    <s v="INCIDENTE"/>
    <s v="VISITA_TÉCNICA"/>
    <s v="04-06 SE REALIZA VISITA AL PUNTO, SE EVIDENCIA RODILLO TAPA IMPRESORA SE ENCUENTRA DESAJUSTADO IMPIDIENDO QUE EL EQUIPO IMPRIMA CORRECTAMENTE. SE DEJA TAPA IMPRESORA AJUSTADA, CB OPERATIVO. "/>
    <s v="NO"/>
    <s v="HARDWARE"/>
    <s v="IMPRESION"/>
    <s v="TAPA IMPRESORA"/>
    <s v="NO"/>
    <n v="0"/>
    <n v="0"/>
    <n v="0"/>
    <n v="0"/>
    <n v="0"/>
    <s v="AAJ0K024"/>
    <n v="0"/>
    <n v="0"/>
    <s v="TIPO I"/>
    <s v="TERRESTRE"/>
    <n v="1"/>
    <n v="0"/>
    <s v="DEVIA REINOSO JUAN CARLOS"/>
    <n v="65960.072302"/>
    <n v="75096.394270399993"/>
    <n v="65960.072302"/>
    <m/>
    <m/>
    <m/>
    <m/>
    <m/>
    <m/>
    <m/>
    <m/>
  </r>
  <r>
    <s v="BOGOTA"/>
    <x v="5"/>
    <x v="5"/>
    <n v="11001"/>
    <n v="2244363"/>
    <n v="32046"/>
    <s v="CUNDINAMARCA"/>
    <s v="BOGOTA"/>
    <s v="OPRAP CAFAM FLORESTA"/>
    <s v="REDEBAN"/>
    <n v="2244363"/>
    <s v="FO-25-1029858"/>
    <d v="2025-06-03T10:32:00"/>
    <d v="2025-06-04T10:25:50"/>
    <s v="CERRADO"/>
    <s v="INCIDENTE"/>
    <s v="VISITA_TÉCNICA"/>
    <s v="04-06 CAMBIO DE EQUIPO POR DAÑO Y PINPAD POR COMPATIBILIDAD S ENTREGA SERVICIO OPERATIVO "/>
    <s v="NO"/>
    <s v="HARDWARE"/>
    <s v="ALERT IRRUPTION"/>
    <s v="ALERT IRRUPTION"/>
    <s v="Si"/>
    <s v="DATAFONO A1 NO PRENDE"/>
    <n v="0"/>
    <n v="0"/>
    <s v="PINPAD A1 NO PRENDE"/>
    <n v="0"/>
    <s v="1111W182"/>
    <s v="790807  995817 "/>
    <s v="717896   719181"/>
    <s v="TIPO I"/>
    <s v="TERRESTRE"/>
    <n v="1"/>
    <n v="0"/>
    <s v="HERNANDEZ NARANJO OSCAR EDUARDO"/>
    <n v="65960.072302"/>
    <n v="75096.394270399993"/>
    <n v="65960.072302"/>
    <m/>
    <m/>
    <m/>
    <m/>
    <m/>
    <m/>
    <m/>
    <m/>
  </r>
  <r>
    <s v="BUCARAMANGA"/>
    <x v="1"/>
    <x v="1"/>
    <n v="81736"/>
    <n v="2246520"/>
    <n v="69135"/>
    <s v="ARAUCA"/>
    <s v="SARAVENA"/>
    <s v="PTM SARAVERA SERVICIOS Y PAPE"/>
    <s v="REDEBAN"/>
    <n v="2246520"/>
    <s v="FO-25-1033167"/>
    <d v="2025-06-03T13:52:00"/>
    <d v="2025-06-04T10:31:04"/>
    <s v="CERRADO"/>
    <s v="INCIDENTE"/>
    <s v="VISITA_TÉCNICA"/>
    <s v="04-06 CB CON DATAFONO NO ENCIENDE, CAMBIO DE DATAFONO, BORRADO E INYECCIÓN DE SO +VER 9.90, CONFIGURACIÓN CB OK, CUBRE CLAVE OK, PRUEBAS OK. "/>
    <s v="NO"/>
    <s v="HARDWARE"/>
    <s v="NO ENCIENDE"/>
    <s v="DAÑO POS"/>
    <s v="Si"/>
    <s v="DATAFONO A1 NO PRENDE"/>
    <n v="0"/>
    <n v="0"/>
    <n v="0"/>
    <n v="0"/>
    <s v="A104Z929-A103Z541"/>
    <s v="858010   "/>
    <s v="1086022   "/>
    <s v="TIPO IV ESPECIAL"/>
    <s v="AEREO"/>
    <n v="1"/>
    <n v="0"/>
    <s v="SANTOS GONZALEZ JOHAN FABIAN"/>
    <n v="988462.96268840006"/>
    <n v="196536.5258152"/>
    <n v="988462.96268840006"/>
    <m/>
    <m/>
    <m/>
    <m/>
    <m/>
    <m/>
    <m/>
    <m/>
  </r>
  <r>
    <s v="NEIVA"/>
    <x v="3"/>
    <x v="3"/>
    <n v="41668"/>
    <n v="2237061"/>
    <n v="56152"/>
    <s v="HUILA"/>
    <s v="SAN AGUSTIN"/>
    <s v="REVAL SAN AGUSTIN"/>
    <s v="REDEBAN"/>
    <n v="2237061"/>
    <s v="FO-25-1018655"/>
    <d v="2025-05-30T16:56:00"/>
    <d v="2025-06-04T10:40:08"/>
    <s v="CERRADO"/>
    <s v="INCIDENTE"/>
    <s v="VISITA_TÉCNICA"/>
    <s v="04-06 SE REALIZA CAMBIO DATAFONO POR IMPRESIÓN BORROSA , SE CONFIGURA E INICIALIZA, SE CREA USUARIO Y CLAVE CON EL CLIENTE, SE REALIZA PRUEBAS OK "/>
    <s v="NO"/>
    <s v="HARDWARE"/>
    <s v="IMPRESION"/>
    <s v="DAÑO POS"/>
    <s v="Si"/>
    <s v="DATAFONO G2 SIN RODILLO"/>
    <n v="0"/>
    <n v="0"/>
    <n v="0"/>
    <n v="0"/>
    <s v="XPMZZ117"/>
    <s v="930681   "/>
    <s v="1151182   "/>
    <s v="TIPO IV"/>
    <s v="TERRESTRE"/>
    <n v="1"/>
    <n v="0"/>
    <s v="ANDRADE HERNANDEZ JUAN CARLOS"/>
    <n v="479588.87655000004"/>
    <n v="196536.5258152"/>
    <n v="479588.87655000004"/>
    <m/>
    <m/>
    <m/>
    <m/>
    <m/>
    <m/>
    <m/>
    <m/>
  </r>
  <r>
    <s v="VILLAVICENCIO"/>
    <x v="3"/>
    <x v="3"/>
    <n v="50001"/>
    <n v="2247710"/>
    <n v="50105"/>
    <s v="META"/>
    <s v="VILLAVICENCIO"/>
    <s v="BARRIO ROSABLANCA VILLAVICENCI"/>
    <s v="REDEBAN"/>
    <n v="2247710"/>
    <s v="FO-25-1033917"/>
    <d v="2025-06-03T15:20:00"/>
    <d v="2025-06-04T10:44:55"/>
    <s v="CERRADO"/>
    <s v="INCIDENTE"/>
    <s v="VISITA_TÉCNICA"/>
    <s v="04-06 SE VISITA CB Y SE REALIZA CAMBIO DE LECTORA DE BARRAS Y FUENTE DE PODER. SE REALIZAN PRUEBAS ÉXITOSAS PRUEBAS OK. DATAFONO FUNCIONA CORRECTAMENTE "/>
    <s v="NO"/>
    <s v="HARDWARE"/>
    <s v="NO ENCIENDE SE REINICIA"/>
    <s v="FUENTE PODER AVERIADA"/>
    <s v="Si"/>
    <n v="0"/>
    <s v="LECTOR L5  REINICIA PERIFÉRICO"/>
    <n v="0"/>
    <n v="0"/>
    <s v="Fuente de poder"/>
    <s v="II00T996"/>
    <s v=" 861577  "/>
    <s v=" 535475  "/>
    <s v="TIPO I"/>
    <s v="TERRESTRE"/>
    <n v="1"/>
    <n v="0"/>
    <s v="GARZON RUIZ LUIS MIGUEL"/>
    <n v="65960.072302"/>
    <n v="75096.394270399993"/>
    <n v="65960.072302"/>
    <m/>
    <m/>
    <m/>
    <m/>
    <m/>
    <m/>
    <m/>
    <m/>
  </r>
  <r>
    <s v="MEDELLIN"/>
    <x v="2"/>
    <x v="2"/>
    <n v="5001"/>
    <n v="2246416"/>
    <n v="32359"/>
    <s v="ANTIOQUIA"/>
    <s v="MEDELLIN"/>
    <s v="PAGAFACIL C C LA CENTRAL"/>
    <s v="REDEBAN"/>
    <n v="2246416"/>
    <s v="FO-25-1032633"/>
    <d v="2025-06-03T13:34:00"/>
    <d v="2025-06-04T11:20:39"/>
    <s v="CERRADO"/>
    <s v="INCIDENTE"/>
    <s v="VISITA_TÉCNICA"/>
    <s v="04-06 SE CAMBIA LECTORA YA QUE LA OTRA NO COMUNICA "/>
    <s v="NO"/>
    <s v="HARDWARE"/>
    <s v="LECTOR DE BARRAS"/>
    <s v="DAÑO POS"/>
    <s v="Si"/>
    <n v="0"/>
    <s v="LECTOR L6  NO COMUNICA"/>
    <n v="0"/>
    <n v="0"/>
    <n v="0"/>
    <s v="111UZ791"/>
    <s v=" 1008116  "/>
    <s v=" 1145090  "/>
    <s v="TIPO I"/>
    <s v="TERRESTRE"/>
    <n v="1"/>
    <n v="0"/>
    <s v="CERPA SUAREZ DUVAN CAMILO"/>
    <n v="65960.072302"/>
    <n v="75096.394270399993"/>
    <n v="65960.072302"/>
    <m/>
    <m/>
    <m/>
    <m/>
    <m/>
    <m/>
    <m/>
    <m/>
  </r>
  <r>
    <s v="CALI"/>
    <x v="0"/>
    <x v="0"/>
    <n v="19698"/>
    <n v="2248755"/>
    <n v="53647"/>
    <s v="CAUCA"/>
    <s v="SANTANDER DE QUILICHAO"/>
    <s v="BARRIO CENTRO SANTANDER DE QUI"/>
    <s v="REDEBAN"/>
    <n v="2248755"/>
    <s v="FO-25-1034415"/>
    <d v="2025-06-03T16:46:00"/>
    <d v="2025-06-04T11:28:48"/>
    <s v="CERRADO"/>
    <s v="INCIDENTE"/>
    <s v="VISITA_TÉCNICA"/>
    <s v="04-06 SE CAMBIA TAPA DE IMPRESORA Y FUENTE DE PODER YA QUE LA DEL CLIENTE ESTABAN MALAS "/>
    <s v="NO"/>
    <s v="HARDWARE"/>
    <s v="IMPRESION"/>
    <s v="TAPA IMPRESORA"/>
    <s v="NO"/>
    <n v="0"/>
    <n v="0"/>
    <n v="0"/>
    <n v="0"/>
    <s v="TAPA DE IMPRESORA  - Fuente de alimentación "/>
    <s v="II0XZ727"/>
    <n v="0"/>
    <n v="0"/>
    <s v="TIPO II"/>
    <s v="TERRESTRE"/>
    <n v="1"/>
    <n v="0"/>
    <s v="CUERO RUIZ JHONNY"/>
    <n v="144967.87232000002"/>
    <n v="140395.6348884"/>
    <n v="144967.87232000002"/>
    <m/>
    <m/>
    <m/>
    <m/>
    <m/>
    <m/>
    <m/>
    <m/>
  </r>
  <r>
    <s v="APARTADO"/>
    <x v="2"/>
    <x v="2"/>
    <n v="5045"/>
    <n v="2249256"/>
    <n v="48768"/>
    <s v="ANTIOQUIA"/>
    <s v="APARTADO"/>
    <s v="BARRIO SANTA MARIA APARTADO"/>
    <s v="REDEBAN"/>
    <n v="2249256"/>
    <s v="FO-25-1035533"/>
    <d v="2025-06-04T08:00:00"/>
    <d v="2025-06-04T11:38:02"/>
    <s v="CERRADO"/>
    <s v="INCIDENTE"/>
    <s v="VISITA_TÉCNICA"/>
    <s v="04-06 IMPRESORA DATAFONO DESK 2600 MALA SE REALIZA CAMBIO DE DATAFONO POR IMPRESORA MALA Y PIN PAD POR CAMBIO DE DATAFONO "/>
    <s v="NO"/>
    <s v="HARDWARE"/>
    <s v="IMPRESION"/>
    <s v="DAÑO POS"/>
    <s v="Si"/>
    <s v="DATAFONO G3 TAPA DE IMPRESORA MALA"/>
    <n v="0"/>
    <n v="0"/>
    <n v="0"/>
    <n v="0"/>
    <s v="II00K372"/>
    <s v="1221297   1219500"/>
    <s v="1221446   1219779"/>
    <s v="TIPO I"/>
    <s v="TERRESTRE"/>
    <n v="1"/>
    <n v="0"/>
    <s v="CASTRO HENAO DANIEL ESTEBAN"/>
    <n v="65960.072302"/>
    <n v="75096.394270399993"/>
    <n v="65960.072302"/>
    <m/>
    <m/>
    <m/>
    <m/>
    <m/>
    <m/>
    <m/>
    <m/>
  </r>
  <r>
    <s v="MEDELLIN"/>
    <x v="2"/>
    <x v="2"/>
    <n v="5088"/>
    <n v="2249050"/>
    <n v="73609"/>
    <s v="ANTIOQUIA"/>
    <s v="BELLO"/>
    <s v="PTM BELLO MINIMERCADO EL DESCA"/>
    <s v="REDEBAN"/>
    <n v="2249050"/>
    <s v="FO-25-1034565"/>
    <d v="2025-06-03T17:20:00"/>
    <d v="2025-06-04T11:44:58"/>
    <s v="CERRADO"/>
    <s v="INCIDENTE"/>
    <s v="VISITA_TÉCNICA"/>
    <s v="04-06 SE CAMBIA EQUIPO POR DAÑO EN EL PUERTO DE USB"/>
    <s v="NO"/>
    <s v="HARDWARE"/>
    <s v="HUB"/>
    <s v="PUERTO USB DAÑADO"/>
    <s v="Si"/>
    <s v="DATAFONO E9 PUERTO USB MALO"/>
    <n v="0"/>
    <n v="0"/>
    <n v="0"/>
    <n v="0"/>
    <s v="UV00U134-UV00U352"/>
    <s v="1104465   "/>
    <s v="931697   "/>
    <s v="TIPO I"/>
    <s v="TERRESTRE"/>
    <n v="1"/>
    <n v="0"/>
    <s v="RUA ALVAREZ RICHARD ANDRES"/>
    <n v="65960.072302"/>
    <n v="75096.394270399993"/>
    <n v="65960.072302"/>
    <m/>
    <m/>
    <m/>
    <m/>
    <m/>
    <m/>
    <m/>
    <m/>
  </r>
  <r>
    <s v="MEDELLIN"/>
    <x v="2"/>
    <x v="2"/>
    <n v="5360"/>
    <n v="2250369"/>
    <n v="31145"/>
    <s v="ANTIOQUIA"/>
    <s v="ITAGUI"/>
    <s v="COMCARD ITAGUI LUCETE"/>
    <s v="REDEBAN"/>
    <n v="2250369"/>
    <s v="FO-25-1036601"/>
    <d v="2025-06-04T08:32:00"/>
    <d v="2025-06-04T11:47:16"/>
    <s v="CERRADO"/>
    <s v="INCIDENTE"/>
    <s v="VISITA_TÉCNICA"/>
    <s v="04-06 SE CAMBIA EQUIPO POR TECLADO DURO "/>
    <s v="NO"/>
    <s v="HARDWARE"/>
    <s v="TECLADO"/>
    <s v="DAÑO POS"/>
    <s v="Si"/>
    <s v="DATAFONO F3 TECLADO MALO"/>
    <n v="0"/>
    <n v="0"/>
    <n v="0"/>
    <n v="0"/>
    <s v="11113849"/>
    <s v="929361   "/>
    <s v="981826   "/>
    <s v="TIPO I"/>
    <s v="TERRESTRE"/>
    <n v="1"/>
    <n v="0"/>
    <s v="BADEL ACUÑA LUIS ALBERTO"/>
    <n v="65960.072302"/>
    <n v="75096.394270399993"/>
    <n v="65960.072302"/>
    <m/>
    <m/>
    <m/>
    <m/>
    <m/>
    <m/>
    <m/>
    <m/>
  </r>
  <r>
    <s v="NEIVA"/>
    <x v="3"/>
    <x v="3"/>
    <n v="18753"/>
    <n v="2239284"/>
    <n v="41343"/>
    <s v="CAQUETA"/>
    <s v="SAN VICENTE DEL CAGUAN"/>
    <s v="DISTRICOL CELU PARTES CAGUAN"/>
    <s v="REDEBAN"/>
    <n v="2239284"/>
    <s v="FO-25-1023140"/>
    <d v="2025-06-01T10:10:00"/>
    <d v="2025-06-04T11:52:09"/>
    <s v="CERRADO"/>
    <s v="INCIDENTE"/>
    <s v="VISITA_TÉCNICA"/>
    <s v="04-06 SE REALIZA CAMBIO DE DATAFONO YA QUE ESTÁ IMPRIMIENDO BORROS Y CABLE CABLE MAGIC BOX YA QUE SE ENCUENTRA PARTIDO Y NO PERMITE QUE EL DATAFONO ENCIENDA, PRUEBAS CB OK SE DEJA OPERATIVO."/>
    <s v="NO"/>
    <s v="HARDWARE"/>
    <s v="CABLEADO"/>
    <s v="CABLE MAGICBOX AVERIADO"/>
    <s v="Si"/>
    <s v="DATAFONO G1 NO IMPRIME UNO O VARIOS CARACTERES"/>
    <n v="0"/>
    <n v="0"/>
    <n v="0"/>
    <s v="MAGIC BOX"/>
    <s v="9A0UZ047"/>
    <s v="1074475   "/>
    <s v="1051035   "/>
    <s v="TIPO IV ESPECIAL"/>
    <s v="TERRESTRE / AEREO"/>
    <n v="1"/>
    <n v="0"/>
    <s v="BERMUDEZ SANCHEZ JOSE NEYBER"/>
    <n v="479588.87655000004"/>
    <n v="196536.5258152"/>
    <n v="479588.87655000004"/>
    <m/>
    <m/>
    <m/>
    <m/>
    <m/>
    <m/>
    <m/>
    <m/>
  </r>
  <r>
    <s v="MEDELLIN"/>
    <x v="2"/>
    <x v="2"/>
    <n v="5001"/>
    <n v="2247106"/>
    <n v="35151"/>
    <s v="ANTIOQUIA"/>
    <s v="MEDELLIN"/>
    <s v="BARRIO BOYACA LAS BRISAS MEDEL"/>
    <s v="REDEBAN"/>
    <n v="2247106"/>
    <s v="FO-25-1033801"/>
    <d v="2025-06-03T14:34:00"/>
    <d v="2025-06-04T11:59:54"/>
    <s v="CERRADO"/>
    <s v="INCIDENTE"/>
    <s v="SOPORTE_TELEFÓNICO"/>
    <s v="04-06 SE LLAMA AL NÚMERO INDICADO Y ÉL SEÑOR LUIS INDICA QUE EL EQUIPO YA ESTÁ FUNCIONANDO PERFECTAMENTE SE RETROALIMENTA PORQUE AL MOMENTO DE HACER CIERRE NO ESTABA HACIENDO BORRADO TOTAL"/>
    <s v="NO"/>
    <s v="HARDWARE"/>
    <s v="LECTOR DE TARJETAS"/>
    <s v="MENSAJE RETIRE TARJETA"/>
    <s v="NO"/>
    <n v="0"/>
    <n v="0"/>
    <n v="0"/>
    <n v="0"/>
    <n v="0"/>
    <n v="0"/>
    <n v="0"/>
    <n v="0"/>
    <s v="TIPO I"/>
    <s v="TERRESTRE"/>
    <n v="0"/>
    <n v="0"/>
    <s v="RUA ALVAREZ RICHARD ANDRES"/>
    <n v="41241.0800752"/>
    <n v="0"/>
    <n v="41241.0800752"/>
    <m/>
    <m/>
    <m/>
    <m/>
    <m/>
    <m/>
    <m/>
    <m/>
  </r>
  <r>
    <s v="CARTAGENA"/>
    <x v="4"/>
    <x v="4"/>
    <n v="13062"/>
    <n v="2243641"/>
    <n v="79035"/>
    <s v="BOLIVAR"/>
    <s v="ARROYOHONDO"/>
    <s v="BARRIO ALTO PRADO ARROYOHONDO"/>
    <s v="REDEBAN"/>
    <n v="2243641"/>
    <s v="FO-25-1029562"/>
    <d v="2025-06-03T10:00:00"/>
    <d v="2025-06-04T12:04:14"/>
    <s v="CERRADO"/>
    <s v="INCIDENTE"/>
    <s v="VISITA_TÉCNICA"/>
    <s v="04-06 SE REALIZA CAMBIO DE LECTORA DE BARRAS POR PROBLEMAS PARA LEER FACTURAS DE GASES DEL CARIBE"/>
    <s v="NO"/>
    <s v="HARDWARE"/>
    <s v="LECTOR DE BARRAS"/>
    <s v="DAÑO POS"/>
    <s v="Si"/>
    <n v="0"/>
    <s v="LECTOR L3  NO ENVÍA LA DATA COMPLETA"/>
    <n v="0"/>
    <n v="0"/>
    <n v="0"/>
    <s v="SASZZ610"/>
    <s v=" 913424  "/>
    <s v=" 1239598  "/>
    <s v="TIPO II"/>
    <s v="TERRESTRE"/>
    <n v="1"/>
    <n v="0"/>
    <s v="MARTINEZ SALGUEDO ANDRES AUGUSTO"/>
    <n v="144967.87232000002"/>
    <n v="140395.6348884"/>
    <n v="144967.87232000002"/>
    <m/>
    <m/>
    <m/>
    <m/>
    <m/>
    <m/>
    <m/>
    <m/>
  </r>
  <r>
    <s v="CUCUTA"/>
    <x v="1"/>
    <x v="1"/>
    <n v="54001"/>
    <n v="2246238"/>
    <n v="60341"/>
    <s v="NORTE DE SANTANDER"/>
    <s v="CUCUTA"/>
    <s v="BARRIO BUENOS AIRES CUCUTA 1"/>
    <s v="REDEBAN"/>
    <n v="2246238"/>
    <s v="FO-25-1032324"/>
    <d v="2025-06-03T13:17:00"/>
    <d v="2025-06-04T12:10:38"/>
    <s v="CERRADO"/>
    <s v="INCIDENTE"/>
    <s v="VISITA_TÉCNICA"/>
    <s v="04-06 SE REALIZA VISITA, SE ENCUENTRA TAPA DE IMPRESORA EN DAÑO, SE REALIZA MANTENIMIENTO, SE REALIZAN PRUEBAS Y CIERRES OK "/>
    <s v="NO"/>
    <s v="HARDWARE"/>
    <s v="IMPRESION"/>
    <s v="TAPA IMPRESORA"/>
    <s v="NO"/>
    <n v="0"/>
    <n v="0"/>
    <n v="0"/>
    <n v="0"/>
    <n v="0"/>
    <s v="9OZZZ330"/>
    <n v="0"/>
    <n v="0"/>
    <s v="TIPO I"/>
    <s v="TERRESTRE"/>
    <n v="1"/>
    <n v="0"/>
    <s v="PACHECO BUITRAGO JAVIER ALONSO"/>
    <n v="65960.072302"/>
    <n v="75096.394270399993"/>
    <n v="65960.072302"/>
    <m/>
    <m/>
    <m/>
    <m/>
    <m/>
    <m/>
    <m/>
    <m/>
  </r>
  <r>
    <s v="CALI"/>
    <x v="0"/>
    <x v="0"/>
    <n v="19698"/>
    <n v="2244884"/>
    <n v="61431"/>
    <s v="CAUCA"/>
    <s v="SANTANDER DE QUILICHAO"/>
    <s v="BARRIO NARINO SANTANDER DE QUI"/>
    <s v="REDEBAN"/>
    <n v="2244884"/>
    <s v="FO-25-1030490"/>
    <d v="2025-06-03T11:15:00"/>
    <d v="2025-06-04T12:17:29"/>
    <s v="CERRADO"/>
    <s v="INCIDENTE"/>
    <s v="VISITA_TÉCNICA"/>
    <s v="04-06 SE CAMBIA LECTORA YA QUE LA DEL CLIENTE SE PRENDE Y SE APAGA"/>
    <s v="NO"/>
    <s v="HARDWARE"/>
    <s v="LECTOR DE BARRAS"/>
    <s v="DAÑO POS"/>
    <s v="Si"/>
    <n v="0"/>
    <s v="LECTOR L5  REINICIA PERIFÉRICO"/>
    <n v="0"/>
    <n v="0"/>
    <n v="0"/>
    <s v="KA00J390"/>
    <s v=" 915397  "/>
    <s v=" 1004646  "/>
    <s v="TIPO II"/>
    <s v="TERRESTRE"/>
    <n v="1"/>
    <n v="0"/>
    <s v="CUERO RUIZ JHONNY"/>
    <n v="144967.87232000002"/>
    <n v="140395.6348884"/>
    <n v="144967.87232000002"/>
    <m/>
    <m/>
    <m/>
    <m/>
    <m/>
    <m/>
    <m/>
    <m/>
  </r>
  <r>
    <s v="PASTO"/>
    <x v="0"/>
    <x v="0"/>
    <n v="52019"/>
    <n v="2249209"/>
    <n v="77213"/>
    <s v="NARIÑO"/>
    <s v="ALBAN"/>
    <s v="BARRIO SUR SAN ALBAN ALBAN"/>
    <s v="REDEBAN"/>
    <n v="2249209"/>
    <s v="FO-25-1034668"/>
    <d v="2025-06-03T17:47:00"/>
    <d v="2025-06-04T12:22:10"/>
    <s v="CERRADO"/>
    <s v="INCIDENTE"/>
    <s v="VISITA_TÉCNICA"/>
    <s v="04-06 SE VISITA EL CB PARA REVISAR FALLA DE DATÁFONO EROR UNAUTHORIZED, SE CAMBIA EQUIPO, SE REALIZAN PRUEBAS DE CB Y ADQUIRIENCIA OK, CORRESPONSAL OPERATIVO _x000a_TERMINALES _x000a_TERMINAL CB: SX9ZZ501_x000a_TERMINAL ADQUIRIENCIA: A4XZZ052"/>
    <s v="NO"/>
    <s v="HARDWARE"/>
    <s v="ALERT IRRUPTION"/>
    <s v="ALERT IRRUPTION"/>
    <s v="Si"/>
    <s v="DATAFONO A7 UNAUTHORIZED"/>
    <n v="0"/>
    <n v="0"/>
    <n v="0"/>
    <n v="0"/>
    <s v="SX9ZZ501, A4XZZ052"/>
    <s v="1039155   "/>
    <s v="1051574   "/>
    <s v="TIPO II"/>
    <s v="TERRESTRE"/>
    <n v="1"/>
    <n v="0"/>
    <s v="GUERRERO RAMIREZ OSCAR DARIO"/>
    <n v="144967.87232000002"/>
    <n v="140395.6348884"/>
    <n v="144967.87232000002"/>
    <m/>
    <m/>
    <m/>
    <m/>
    <m/>
    <m/>
    <m/>
    <m/>
  </r>
  <r>
    <s v="BOGOTA"/>
    <x v="5"/>
    <x v="5"/>
    <n v="25793"/>
    <n v="2252806"/>
    <n v="49325"/>
    <s v="CUNDINAMARCA"/>
    <s v="TAUSA"/>
    <s v="BARRIO TAUSA TAUSA 1"/>
    <s v="REDEBAN"/>
    <n v="2252806"/>
    <s v="FO-25-1040517"/>
    <d v="2025-06-04T11:20:00"/>
    <d v="2025-06-04T12:29:43"/>
    <s v="CERRADO"/>
    <s v="INCIDENTE"/>
    <s v="VISITA_TÉCNICA"/>
    <s v="04-06 CAMBIO DE EQUIPO ALERTADO SE VALIDA CORRESPONSAL CON RECHAZO GENERAL POR BLOQUEO DE BANCO POR NO USO MÁS DE 20 DÍAS DEL CORRESPONSAL Y POR TRASLADO. SE COMUNICA CLIENTE CON LÍNEA ATENCIÓN DE BANCO LA CUAL LE INDICA  QUE EL DESBLOQUEO PUEDE TARDAR HASTA 72 HORAS."/>
    <s v="NO"/>
    <s v="HARDWARE"/>
    <s v="ALERT IRRUPTION"/>
    <s v="ALERT IRRUPTION"/>
    <s v="Si"/>
    <s v="DATAFONO A1 NO PRENDE"/>
    <n v="0"/>
    <n v="0"/>
    <n v="0"/>
    <n v="0"/>
    <s v="9C00Q175"/>
    <s v="1170487   "/>
    <s v="793993   "/>
    <s v="TIPO II"/>
    <s v="TERRESTRE"/>
    <n v="1"/>
    <n v="0"/>
    <s v="GOMEZ VEGA DAVID SNEYDER"/>
    <n v="144967.87232000002"/>
    <n v="140395.6348884"/>
    <n v="144967.87232000002"/>
    <m/>
    <m/>
    <m/>
    <m/>
    <m/>
    <m/>
    <m/>
    <m/>
  </r>
  <r>
    <s v="MEDELLIN"/>
    <x v="2"/>
    <x v="2"/>
    <n v="5308"/>
    <n v="2249087"/>
    <n v="18372"/>
    <s v="ANTIOQUIA"/>
    <s v="GIRARDOTA"/>
    <s v="BARRIO CENTRO V GIRARDOTA"/>
    <s v="REDEBAN"/>
    <n v="2249087"/>
    <s v="FO-25-1034663"/>
    <d v="2025-06-03T17:33:00"/>
    <d v="2025-06-04T12:44:39"/>
    <s v="CERRADO"/>
    <s v="INCIDENTE"/>
    <s v="VISITA_TÉCNICA"/>
    <s v="04-06 SE REALIZA EL CAMBIO DE DATÁFONO POR RODILLO EN MAL ESTADO NO IMPRIME , SE DEJA CB OPERATIVO "/>
    <s v="NO"/>
    <s v="HARDWARE"/>
    <s v="IMPRESION"/>
    <s v="RODILLO AVERIADO"/>
    <s v="Si"/>
    <s v="DATAFONO G5 NO AVANZA PAPEL"/>
    <n v="0"/>
    <n v="0"/>
    <n v="0"/>
    <n v="0"/>
    <s v="KZZZZ069"/>
    <s v="1141546   "/>
    <s v="1051818   "/>
    <s v="TIPO I"/>
    <s v="TERRESTRE"/>
    <n v="1"/>
    <n v="0"/>
    <s v="MONTOYA VELEZ ANDRES FELIPE"/>
    <n v="65960.072302"/>
    <n v="75096.394270399993"/>
    <n v="65960.072302"/>
    <m/>
    <m/>
    <m/>
    <m/>
    <m/>
    <m/>
    <m/>
    <m/>
  </r>
  <r>
    <s v="BOGOTA"/>
    <x v="5"/>
    <x v="5"/>
    <n v="11001"/>
    <n v="2240825"/>
    <n v="60148"/>
    <s v="CUNDINAMARCA"/>
    <s v="BOGOTA"/>
    <s v="BARRIO PERDOMO BOGOTA 11"/>
    <s v="REDEBAN"/>
    <n v="2240825"/>
    <s v="FO-25-1034469"/>
    <d v="2025-06-02T14:29:00"/>
    <d v="2025-06-04T12:51:20"/>
    <s v="CERRADO"/>
    <s v="INCIDENTE"/>
    <s v="VISITA_TÉCNICA"/>
    <s v="04-06 SE REALIZA VISITA A CB PARA ATENDER INCIDENTE SE REALIZA CAMBIO DE PINPAD POR FALLA RETIRÉ TARJETA ,SE CAMBIA DATAFONO YA QUE NO ES COMPATIBLE CON EL DESK1600,SE REALIZAN PRUEBAS OK "/>
    <s v="NO"/>
    <s v="HARDWARE"/>
    <s v="PINPAD"/>
    <s v="DAÑO POS"/>
    <s v="Si"/>
    <s v="DATAFONO E7 SE QUEDA RECIBIENDO"/>
    <n v="0"/>
    <s v="HUB HB3 NO RECONOCE CONECTOR"/>
    <s v="PINPAD A13 RETIRE TARJETA"/>
    <n v="0"/>
    <s v="MA00B554"/>
    <s v="1235256  1219917 "/>
    <s v="1151440  Sin placa  1031788"/>
    <s v="TIPO I"/>
    <s v="TERRESTRE"/>
    <n v="2"/>
    <n v="0"/>
    <s v="GALINDO ROJAS LUIS FELIPE"/>
    <n v="65960.072302"/>
    <n v="75096.394270399993"/>
    <n v="131920.144604"/>
    <m/>
    <m/>
    <m/>
    <m/>
    <m/>
    <m/>
    <m/>
    <m/>
  </r>
  <r>
    <s v="CUCUTA"/>
    <x v="1"/>
    <x v="1"/>
    <n v="54001"/>
    <n v="2250772"/>
    <n v="17880"/>
    <s v="NORTE DE SANTANDER"/>
    <s v="CUCUTA"/>
    <s v="PAGAFACIL CUCUTA"/>
    <s v="REDEBAN"/>
    <n v="2250772"/>
    <s v="FO-25-1037784"/>
    <d v="2025-06-04T08:59:00"/>
    <d v="2025-06-04T13:04:38"/>
    <s v="CERRADO"/>
    <s v="INCIDENTE"/>
    <s v="VISITA_TÉCNICA"/>
    <s v="04-06 SE REALIZÓ VISITA AL COMERCIO AL COMERCIO Y SE ENCUENTRA LECTORA DAÑADA, SE REALIZA CAMBIO DE LECTORA PRUEBAS ÉXITOSAS "/>
    <s v="NO"/>
    <s v="HARDWARE"/>
    <s v="LECTOR DE BARRAS"/>
    <s v="DAÑO POS"/>
    <s v="Si"/>
    <n v="0"/>
    <s v="LECTOR L6  NO COMUNICA"/>
    <n v="0"/>
    <n v="0"/>
    <n v="0"/>
    <s v="JRZZZ881"/>
    <n v="1034540"/>
    <s v=" 879315  "/>
    <s v="TIPO I"/>
    <s v="TERRESTRE"/>
    <n v="1"/>
    <n v="0"/>
    <s v="MORA VEGA JEAMPIER"/>
    <n v="65960.072302"/>
    <n v="75096.394270399993"/>
    <n v="65960.072302"/>
    <m/>
    <m/>
    <m/>
    <m/>
    <m/>
    <m/>
    <m/>
    <m/>
  </r>
  <r>
    <s v="BOGOTA"/>
    <x v="5"/>
    <x v="5"/>
    <n v="11001"/>
    <n v="2253350"/>
    <n v="35707"/>
    <s v="CUNDINAMARCA"/>
    <s v="BOGOTA"/>
    <s v="ARA0579  VENECIA"/>
    <s v="REDEBAN"/>
    <n v="2253350"/>
    <s v="FO-25-1041370"/>
    <d v="2025-06-04T13:05:00"/>
    <d v="2025-06-04T14:05:13"/>
    <s v="CERRADO"/>
    <s v="INCIDENTE"/>
    <s v="SOPORTE_TELEFÓNICO"/>
    <n v="0"/>
    <s v="NO"/>
    <s v="HARDWARE"/>
    <s v="COMUNICACION"/>
    <s v="MENSAJE CABLE DE RED DESCONECTADO"/>
    <s v="NO"/>
    <n v="0"/>
    <n v="0"/>
    <n v="0"/>
    <n v="0"/>
    <n v="0"/>
    <n v="0"/>
    <n v="0"/>
    <n v="0"/>
    <s v="TIPO I"/>
    <s v="TERRESTRE"/>
    <n v="0"/>
    <n v="0"/>
    <n v="0"/>
    <n v="41241.0800752"/>
    <n v="0"/>
    <n v="41241.0800752"/>
    <m/>
    <m/>
    <m/>
    <m/>
    <m/>
    <m/>
    <m/>
    <m/>
  </r>
  <r>
    <s v="TUNJA"/>
    <x v="1"/>
    <x v="1"/>
    <n v="68861"/>
    <n v="2242530"/>
    <n v="40165"/>
    <s v="SANTANDER"/>
    <s v="VELEZ"/>
    <s v="BARRIO AQUILEO PARRA VELEZ"/>
    <s v="REDEBAN"/>
    <n v="2242530"/>
    <s v="FO-25-1028289"/>
    <d v="2025-06-03T08:48:00"/>
    <d v="2025-06-04T14:16:00"/>
    <s v="CERRADO"/>
    <s v="INCIDENTE"/>
    <s v="VISITA_TÉCNICA"/>
    <s v="04-06 BORRADO E INICIALIZACION DE DATÁFONO , PRUEBAS OK. PERDIDA DE CONFIGURACIÓN TODO OK"/>
    <s v="NO"/>
    <s v="SOFTWARE"/>
    <s v="COMUNICACION"/>
    <s v="VERIFIQUE PARAMETROS"/>
    <s v="NO"/>
    <n v="0"/>
    <n v="0"/>
    <n v="0"/>
    <n v="0"/>
    <n v="0"/>
    <s v="GZ0GZ356"/>
    <n v="0"/>
    <n v="0"/>
    <s v="TIPO II"/>
    <s v="TERRESTRE"/>
    <n v="1"/>
    <n v="0"/>
    <s v="HERRERA GARZON JEYSON STEVENT"/>
    <n v="144967.87232000002"/>
    <n v="140395.6348884"/>
    <n v="144967.87232000002"/>
    <m/>
    <m/>
    <m/>
    <m/>
    <m/>
    <m/>
    <m/>
    <m/>
  </r>
  <r>
    <s v="PEREIRA"/>
    <x v="0"/>
    <x v="6"/>
    <n v="66088"/>
    <n v="2250765"/>
    <n v="26923"/>
    <s v="RISARALDA"/>
    <s v="BELEN DE UMBRIA"/>
    <s v="BAJANDO POR CALIPSO BELEN DE U"/>
    <s v="REDEBAN"/>
    <n v="2250765"/>
    <s v="FO-25-1037817"/>
    <d v="2025-06-04T08:57:00"/>
    <d v="2025-06-04T14:18:56"/>
    <s v="CERRADO"/>
    <s v="INCIDENTE"/>
    <s v="VISITA_TÉCNICA"/>
    <s v="04-06 VISITAMOS COMERCIO EL DATÁFONO NO IMPRIME BIEN LAS TRANZACCIONES REALIZAMOS CAMBIO DE DATAFONO LO CONFIGURAMOS Y REALIZAMOS PRUEBAS CON EL NUEVO DATÁFONO OK. "/>
    <s v="NO"/>
    <s v="HARDWARE"/>
    <s v="IMPRESION"/>
    <s v="NO IMPRIME UNO O VARIOS CARACTERES"/>
    <s v="Si"/>
    <s v="DATAFONO G1 NO IMPRIME UNO O VARIOS CARACTERES"/>
    <n v="0"/>
    <n v="0"/>
    <n v="0"/>
    <n v="0"/>
    <s v="BL01Y255"/>
    <s v="1092768   "/>
    <s v="906206   "/>
    <s v="TIPO II"/>
    <s v="TERRESTRE"/>
    <n v="1"/>
    <n v="0"/>
    <s v="ARROYAVE CANO MANUEL GUILLERMO"/>
    <n v="144967.87232000002"/>
    <n v="140395.6348884"/>
    <n v="144967.87232000002"/>
    <m/>
    <m/>
    <m/>
    <m/>
    <m/>
    <m/>
    <m/>
    <m/>
  </r>
  <r>
    <s v="BOGOTA"/>
    <x v="5"/>
    <x v="5"/>
    <n v="25843"/>
    <n v="2248766"/>
    <n v="50483"/>
    <s v="CUNDINAMARCA"/>
    <s v="VILLA DE SAN DIEGO DE UBATE"/>
    <s v="BARRIO SIMON BOLIVAR VILLA DE"/>
    <s v="REDEBAN"/>
    <n v="2248766"/>
    <s v="FO-25-1034413"/>
    <d v="2025-06-03T16:49:00"/>
    <d v="2025-06-04T14:25:03"/>
    <s v="CERRADO"/>
    <s v="INCIDENTE"/>
    <s v="VISITA_TÉCNICA"/>
    <s v="04-06 YA LLEGA EL ESTABLECIMIENTO SE VALÍA CERRADO SE ESPERA POR MÁS DE 40 MINUTOS NO ABREN SE MARCA EN MÚLTIPLES OCASIONES AL NÚMERO DE CONTACTO 3143689517 TIMBRA PERO NADIE RESPONDE SE DEJA EVIDENCIA FOTOGRÁFICA DEL PUNTO CERRADO"/>
    <s v="NO"/>
    <s v="HARDWARE"/>
    <s v="LECTOR DE BARRAS"/>
    <s v="FORMATO INVALIDO LECTOR DAÑADO"/>
    <s v="NO"/>
    <n v="0"/>
    <n v="0"/>
    <n v="0"/>
    <n v="0"/>
    <n v="0"/>
    <s v="0"/>
    <n v="0"/>
    <n v="0"/>
    <s v="TIPO II"/>
    <s v="TERRESTRE"/>
    <n v="1"/>
    <n v="0"/>
    <s v="GOMEZ VEGA DAVID SNEYDER"/>
    <n v="144967.87232000002"/>
    <n v="140395.6348884"/>
    <n v="144967.87232000002"/>
    <m/>
    <m/>
    <m/>
    <m/>
    <m/>
    <m/>
    <m/>
    <m/>
  </r>
  <r>
    <s v="CALI"/>
    <x v="0"/>
    <x v="0"/>
    <n v="19698"/>
    <n v="2240855"/>
    <n v="26454"/>
    <s v="CAUCA"/>
    <s v="SANTANDER DE QUILICHAO"/>
    <s v="BARRIO LOS PINOS   SANTANDER D"/>
    <s v="REDEBAN"/>
    <n v="2240855"/>
    <s v="FO-25-1034621"/>
    <d v="2025-06-02T15:42:00"/>
    <d v="2025-06-04T14:51:55"/>
    <s v="CERRADO"/>
    <s v="INCIDENTE"/>
    <s v="VISITA_TÉCNICA"/>
    <s v="04-06 SE CAMBIA DATÁFONO YA QUE NO LEE TARJETA "/>
    <s v="NO"/>
    <s v="HARDWARE"/>
    <s v="LECTOR DE TARJETAS"/>
    <s v="DAÑO POS"/>
    <s v="Si"/>
    <s v="DATAFONO C1 NO LEE TARJETAS"/>
    <n v="0"/>
    <n v="0"/>
    <n v="0"/>
    <n v="0"/>
    <s v="9999F027"/>
    <s v="1045439   "/>
    <s v="769094   "/>
    <s v="TIPO II"/>
    <s v="TERRESTRE"/>
    <n v="2"/>
    <n v="0"/>
    <s v="CUERO RUIZ JHONNY"/>
    <n v="144967.87232000002"/>
    <n v="140395.6348884"/>
    <n v="289935.74464000005"/>
    <m/>
    <m/>
    <m/>
    <m/>
    <m/>
    <m/>
    <m/>
    <m/>
  </r>
  <r>
    <s v="BOGOTA"/>
    <x v="5"/>
    <x v="5"/>
    <n v="11001"/>
    <n v="2249082"/>
    <n v="71787"/>
    <s v="CUNDINAMARCA"/>
    <s v="BOGOTA"/>
    <s v="DISTRICOL UNA BUENA IMPRESIÓN"/>
    <s v="REDEBAN"/>
    <n v="2249082"/>
    <s v="FO-25-1034658"/>
    <d v="2025-06-03T17:30:00"/>
    <d v="2025-06-04T15:06:20"/>
    <s v="CERRADO"/>
    <s v="INCIDENTE"/>
    <s v="VISITA_TÉCNICA"/>
    <s v="04-06 SE REALIZA CONFIGURACIÓN DE LECTOR DE BARRAS. PRUEBA DE TRANX OK OK"/>
    <s v="NO"/>
    <s v="SOFTWARE"/>
    <s v="LECTOR DE BARRAS"/>
    <s v="FORMATO INVALIDO"/>
    <s v="NO"/>
    <n v="0"/>
    <n v="0"/>
    <n v="0"/>
    <n v="0"/>
    <n v="0"/>
    <s v="SV00J190"/>
    <n v="0"/>
    <n v="0"/>
    <s v="TIPO I"/>
    <s v="TERRESTRE"/>
    <n v="1"/>
    <n v="0"/>
    <s v="ORTIZ MARTINEZ STIVEN"/>
    <n v="65960.072302"/>
    <n v="75096.394270399993"/>
    <n v="65960.072302"/>
    <m/>
    <m/>
    <m/>
    <m/>
    <m/>
    <m/>
    <m/>
    <m/>
  </r>
  <r>
    <s v="MEDELLIN"/>
    <x v="2"/>
    <x v="2"/>
    <n v="5001"/>
    <n v="2247143"/>
    <n v="17698"/>
    <s v="ANTIOQUIA"/>
    <s v="MEDELLIN"/>
    <s v="BARRIO CAMPO VALDES X MEDELLIN"/>
    <s v="REDEBAN"/>
    <n v="2247143"/>
    <s v="FO-25-1033788"/>
    <d v="2025-06-03T14:42:00"/>
    <d v="2025-06-04T15:09:31"/>
    <s v="CERRADO"/>
    <s v="INCIDENTE"/>
    <s v="VISITA_TÉCNICA"/>
    <s v="04-06 SE HACE CAMBIO DE EQUIPO POR DAÑO "/>
    <s v="NO"/>
    <s v="HARDWARE"/>
    <s v="COMUNICACION"/>
    <s v="DAÑO POS"/>
    <s v="Si"/>
    <s v="DATAFONO E7 SE QUEDA RECIBIENDO"/>
    <n v="0"/>
    <n v="0"/>
    <n v="0"/>
    <n v="0"/>
    <s v="KA00H930 "/>
    <s v="1006070   "/>
    <s v="1115294   "/>
    <s v="TIPO I"/>
    <s v="TERRESTRE"/>
    <n v="1"/>
    <n v="0"/>
    <s v="MORENO MEDINA JUAN PABLO"/>
    <n v="65960.072302"/>
    <n v="75096.394270399993"/>
    <n v="65960.072302"/>
    <m/>
    <m/>
    <m/>
    <m/>
    <m/>
    <m/>
    <m/>
    <m/>
  </r>
  <r>
    <s v="CUCUTA"/>
    <x v="1"/>
    <x v="1"/>
    <n v="54001"/>
    <n v="2249702"/>
    <n v="29271"/>
    <s v="NORTE DE SANTANDER"/>
    <s v="CUCUTA"/>
    <s v="BARRIO LATINO 7 CUCUTA"/>
    <s v="REDEBAN"/>
    <n v="2249702"/>
    <s v="FO-25-1035499"/>
    <d v="2025-06-04T08:00:00"/>
    <d v="2025-06-04T15:15:56"/>
    <s v="CERRADO"/>
    <s v="INCIDENTE"/>
    <s v="VISITA_TÉCNICA"/>
    <s v="04-06 SE REALIZÓ VISITA AL COMERCIO Y SE ENCUENTRA LECTORA DETERIORADA, SE REALIZA CAMBIO DE LECTORA PRUEBAS ÉXITOSAS "/>
    <s v="NO"/>
    <s v="HARDWARE"/>
    <s v="LECTOR DE BARRAS"/>
    <s v="DAÑO POS"/>
    <s v="Si"/>
    <n v="0"/>
    <s v="LECTOR L6  NO COMUNICA"/>
    <n v="0"/>
    <n v="0"/>
    <n v="0"/>
    <s v="9A003323"/>
    <s v=" 932898  "/>
    <s v=" 549813  "/>
    <s v="TIPO I"/>
    <s v="TERRESTRE"/>
    <n v="1"/>
    <n v="0"/>
    <s v="MORA VEGA JEAMPIER"/>
    <n v="65960.072302"/>
    <n v="75096.394270399993"/>
    <n v="65960.072302"/>
    <m/>
    <m/>
    <m/>
    <m/>
    <m/>
    <m/>
    <m/>
    <m/>
  </r>
  <r>
    <s v="MEDELLIN"/>
    <x v="2"/>
    <x v="2"/>
    <n v="5088"/>
    <n v="2250379"/>
    <n v="79583"/>
    <s v="ANTIOQUIA"/>
    <s v="BELLO"/>
    <s v="BARRIO POBLADO NIQUIA BELLO"/>
    <s v="REDEBAN"/>
    <n v="2250379"/>
    <s v="FO-25-1036588"/>
    <d v="2025-06-04T08:35:00"/>
    <d v="2025-06-04T15:25:19"/>
    <s v="CERRADO"/>
    <s v="INCIDENTE"/>
    <s v="VISITA_TÉCNICA"/>
    <s v="04-06 SE CAMBIA LECTORA DE BARRAS PORQUE NO ESTABA LEYENDO NINGÚN CÓDIGO DE BARRAS"/>
    <s v="NO"/>
    <s v="HARDWARE"/>
    <s v="LECTOR DE BARRAS"/>
    <s v="DAÑO POS"/>
    <s v="Si"/>
    <n v="0"/>
    <s v="LECTOR L6  NO COMUNICA"/>
    <n v="0"/>
    <n v="0"/>
    <n v="0"/>
    <s v="LMVZZ017"/>
    <s v=" 984866  "/>
    <s v=" 941071  "/>
    <s v="TIPO I"/>
    <s v="TERRESTRE"/>
    <n v="1"/>
    <n v="0"/>
    <s v="RUA ALVAREZ RICHARD ANDRES"/>
    <n v="65960.072302"/>
    <n v="75096.394270399993"/>
    <n v="65960.072302"/>
    <m/>
    <m/>
    <m/>
    <m/>
    <m/>
    <m/>
    <m/>
    <m/>
  </r>
  <r>
    <s v="MEDELLIN"/>
    <x v="2"/>
    <x v="2"/>
    <n v="5001"/>
    <n v="2252490"/>
    <n v="41469"/>
    <s v="ANTIOQUIA"/>
    <s v="MEDELLIN"/>
    <s v="PTM MEDELLIN"/>
    <s v="REDEBAN"/>
    <n v="2252490"/>
    <s v="FO-25-1040535"/>
    <d v="2025-06-04T11:23:00"/>
    <d v="2025-06-04T15:34:13"/>
    <s v="CERRADO"/>
    <s v="INCIDENTE"/>
    <s v="VISITA_TÉCNICA"/>
    <s v="04-06 DE CAMBIA LECTORA POR FORMATO INVÁLIDO "/>
    <s v="NO"/>
    <s v="HARDWARE"/>
    <s v="LECTOR DE BARRAS"/>
    <s v="FORMATO INVALIDO LECTOR DAÑADO"/>
    <s v="Si"/>
    <n v="0"/>
    <s v="LECTOR L6  NO COMUNICA"/>
    <n v="0"/>
    <n v="0"/>
    <n v="0"/>
    <s v="AB0TZ569-NA001757"/>
    <s v=" 1145090  "/>
    <s v=" 1076197  "/>
    <s v="TIPO I"/>
    <s v="TERRESTRE"/>
    <n v="1"/>
    <n v="0"/>
    <s v="CERPA SUAREZ DUVAN CAMILO"/>
    <n v="65960.072302"/>
    <n v="75096.394270399993"/>
    <n v="65960.072302"/>
    <m/>
    <m/>
    <m/>
    <m/>
    <m/>
    <m/>
    <m/>
    <m/>
  </r>
  <r>
    <s v="MONTERIA"/>
    <x v="4"/>
    <x v="4"/>
    <n v="23555"/>
    <n v="2240892"/>
    <n v="55420"/>
    <s v="CORDOBA"/>
    <s v="PLANETA RICA"/>
    <s v="DISTRICOL TIENDA PUNTO 15"/>
    <s v="REDEBAN"/>
    <n v="2240892"/>
    <s v="FO-25-1027373"/>
    <d v="2025-06-02T17:13:00"/>
    <d v="2025-06-04T15:38:07"/>
    <s v="CERRADO"/>
    <s v="INCIDENTE"/>
    <s v="VISITA_TÉCNICA"/>
    <s v="04-06 SE VISITA SITIO SE CAMBIA DATAFANO POR DAÑO SE REINICIA CONSTANTEMENTE, EN VISITAS ANTERIORES SE REALIZÓ CAMBIO DE FUENTE Y CABLEADO POR LO QUE SE PROCEDE CON EL CAMBIO DE EQUIPO. SE REALIZAN PRUEBAS EXITOSAS"/>
    <s v="NO"/>
    <s v="HARDWARE"/>
    <s v="NO ENCIENDE"/>
    <s v="DAÑO POS"/>
    <s v="Si"/>
    <s v="DATAFONO A1 NO PRENDE"/>
    <n v="0"/>
    <n v="0"/>
    <n v="0"/>
    <n v="0"/>
    <s v="9BGZZ191"/>
    <s v="906168   "/>
    <s v="1021723   "/>
    <s v="TIPO II"/>
    <s v="TERRESTRE"/>
    <n v="1"/>
    <n v="0"/>
    <s v="COGOLLO VERTEL EDER LUIS"/>
    <n v="144967.87232000002"/>
    <n v="140395.6348884"/>
    <n v="144967.87232000002"/>
    <m/>
    <m/>
    <m/>
    <m/>
    <m/>
    <m/>
    <m/>
    <m/>
  </r>
  <r>
    <s v="APARTADO"/>
    <x v="2"/>
    <x v="2"/>
    <n v="5665"/>
    <n v="2253146"/>
    <n v="64731"/>
    <s v="ANTIOQUIA"/>
    <s v="SAN PEDRO DE URABA"/>
    <s v="BARRIO CENTRO SAN PEDRO DE URA"/>
    <s v="REDEBAN"/>
    <n v="2253146"/>
    <s v="FO-25-1042167"/>
    <d v="2025-06-04T12:19:00"/>
    <d v="2025-06-04T15:40:18"/>
    <s v="CERRADO"/>
    <s v="INCIDENTE"/>
    <s v="SOPORTE_TELEFÓNICO"/>
    <n v="0"/>
    <s v="NO"/>
    <s v="HARDWARE"/>
    <s v="LECTOR DE BARRAS"/>
    <s v="DAÑO POS"/>
    <s v="NO"/>
    <n v="0"/>
    <n v="0"/>
    <n v="0"/>
    <n v="0"/>
    <n v="0"/>
    <n v="0"/>
    <n v="0"/>
    <n v="0"/>
    <s v="TIPO III"/>
    <s v="TERRESTRE"/>
    <n v="0"/>
    <n v="0"/>
    <n v="0"/>
    <n v="41241.0800752"/>
    <n v="0"/>
    <n v="41241.0800752"/>
    <m/>
    <m/>
    <m/>
    <m/>
    <m/>
    <m/>
    <m/>
    <m/>
  </r>
  <r>
    <s v="VILLAVICENCIO"/>
    <x v="3"/>
    <x v="3"/>
    <n v="50001"/>
    <n v="2251360"/>
    <n v="53135"/>
    <s v="META"/>
    <s v="VILLAVICENCIO"/>
    <s v="BARRIO CIUDAD SALITRE VILLAVIC"/>
    <s v="REDEBAN"/>
    <n v="2251360"/>
    <s v="FO-25-1038552"/>
    <d v="2025-06-04T09:41:00"/>
    <d v="2025-06-04T15:42:38"/>
    <s v="CERRADO"/>
    <s v="INCIDENTE"/>
    <s v="VISITA_TÉCNICA"/>
    <s v="04-06 E REALIZA CAMBIO DE EQUIPO POR DAÑO DE SHIP DE TARJETA SE REALIZA PRUEBAS BASICAS SIN NOVEDAD "/>
    <s v="NO"/>
    <s v="HARDWARE"/>
    <s v="LECTOR DE TARJETAS"/>
    <s v="MENSAJE RETIRE TARJETA"/>
    <s v="Si"/>
    <s v="DATAFONO A13 RETIRE TARJETA"/>
    <n v="0"/>
    <n v="0"/>
    <n v="0"/>
    <n v="0"/>
    <s v="9C0NZ345"/>
    <s v="1116567   "/>
    <s v="1014269   "/>
    <s v="TIPO I"/>
    <s v="TERRESTRE"/>
    <n v="1"/>
    <n v="0"/>
    <s v="ROZO JIMENEZ EDGAR ARMANDO"/>
    <n v="65960.072302"/>
    <n v="75096.394270399993"/>
    <n v="65960.072302"/>
    <m/>
    <m/>
    <m/>
    <m/>
    <m/>
    <m/>
    <m/>
    <m/>
  </r>
  <r>
    <s v="PEREIRA"/>
    <x v="0"/>
    <x v="6"/>
    <n v="66682"/>
    <n v="2253352"/>
    <n v="39151"/>
    <s v="RISARALDA"/>
    <s v="SANTA ROSA DE CABAL"/>
    <s v="BARRIO PORTAL DE LAS ARAUCARIA"/>
    <s v="REDEBAN"/>
    <n v="2253352"/>
    <s v="FO-25-1041174"/>
    <d v="2025-06-04T13:06:00"/>
    <d v="2025-06-04T15:49:30"/>
    <s v="CERRADO"/>
    <s v="INCIDENTE"/>
    <s v="VISITA_TÉCNICA"/>
    <s v="04-06 SE VISITA COMERCIO SE EVIDENCIA TAPA DE IMPRESIÓN DAÑADA SE REALIZA CAMBIO DE DATÁFONO SE REALIZA PRUEBAS OK "/>
    <s v="NO"/>
    <s v="HARDWARE"/>
    <s v="IMPRESION"/>
    <s v="TAPA IMPRESORA"/>
    <s v="Si"/>
    <s v="DATAFONO G3 TAPA DE IMPRESORA MALA"/>
    <n v="0"/>
    <n v="0"/>
    <n v="0"/>
    <n v="0"/>
    <s v="AB07Z283"/>
    <s v="1233430   "/>
    <n v="760141"/>
    <s v="TIPO I"/>
    <s v="TERRESTRE"/>
    <n v="1"/>
    <n v="0"/>
    <s v="LOAIZA LOPEZ JHON FREDDY"/>
    <n v="65960.072302"/>
    <n v="75096.394270399993"/>
    <n v="65960.072302"/>
    <m/>
    <m/>
    <m/>
    <m/>
    <m/>
    <m/>
    <m/>
    <m/>
  </r>
  <r>
    <s v="BOGOTA"/>
    <x v="5"/>
    <x v="5"/>
    <n v="25295"/>
    <n v="2253151"/>
    <n v="75257"/>
    <s v="CUNDINAMARCA"/>
    <s v="GACHANCIPA"/>
    <s v="BARRIO SAN JORGE GACHANCIPA"/>
    <s v="REDEBAN"/>
    <n v="2253151"/>
    <s v="FO-25-1041029"/>
    <d v="2025-06-04T12:21:00"/>
    <d v="2025-06-04T15:52:00"/>
    <s v="CERRADO"/>
    <s v="INCIDENTE"/>
    <s v="VISITA_TÉCNICA"/>
    <s v="04-06 SE REALIZA VISITA DE CAMPO ENCONTRANDO QUE EL EQUIPO SE REINICIA POR LO ANTERIOR SE CAMBIA EQUIPO, PRUEBAS, CUPO Y USUARIOS OK."/>
    <s v="NO"/>
    <s v="HARDWARE"/>
    <s v="SE REINICIA"/>
    <s v="DAÑO POS"/>
    <s v="Si"/>
    <s v="DATAFONO G4 SE RESETEA AL IMPRIMIR"/>
    <n v="0"/>
    <n v="0"/>
    <n v="0"/>
    <n v="0"/>
    <s v="EXZZZ695"/>
    <s v="931561   "/>
    <s v="1120921   "/>
    <s v="TIPO II"/>
    <s v="TERRESTRE"/>
    <n v="1"/>
    <n v="0"/>
    <s v="LOZADA ROJAS CHRISTIAN ANDRES"/>
    <n v="144967.87232000002"/>
    <n v="140395.6348884"/>
    <n v="144967.87232000002"/>
    <m/>
    <m/>
    <m/>
    <m/>
    <m/>
    <m/>
    <m/>
    <m/>
  </r>
  <r>
    <s v="CALI"/>
    <x v="0"/>
    <x v="0"/>
    <n v="19573"/>
    <n v="2248128"/>
    <n v="37150"/>
    <s v="CAUCA"/>
    <s v="PUERTO TEJADA"/>
    <s v="BARRIO CENTRO TEJADA"/>
    <s v="REDEBAN"/>
    <n v="2248128"/>
    <s v="FO-25-1034024"/>
    <d v="2025-06-03T15:46:00"/>
    <d v="2025-06-04T15:52:58"/>
    <s v="CERRADO"/>
    <s v="INCIDENTE"/>
    <s v="VISITA_TÉCNICA"/>
    <s v="04-06 SE REALIZA CAMBIO DE FUENTE DE PODER POR DAÑO EN LA MISMA. SE REALIZARON PRUEBAS OPERATIVAS SIN NOVEDAD."/>
    <s v="NO"/>
    <s v="HARDWARE"/>
    <s v="NO ENCIENDE SE REINICIA"/>
    <s v="FUENTE PODER AVERIADA"/>
    <s v="NO"/>
    <n v="0"/>
    <n v="0"/>
    <n v="0"/>
    <n v="0"/>
    <s v="FUENTE DE PODER DE PODER"/>
    <s v="9A00K035"/>
    <n v="0"/>
    <n v="0"/>
    <s v="TIPO II"/>
    <s v="TERRESTRE"/>
    <n v="1"/>
    <n v="0"/>
    <s v="TORRES GARCIA JENDRY JOSE"/>
    <n v="144967.87232000002"/>
    <n v="140395.6348884"/>
    <n v="144967.87232000002"/>
    <m/>
    <m/>
    <m/>
    <m/>
    <m/>
    <m/>
    <m/>
    <m/>
  </r>
  <r>
    <s v="VILLAVICENCIO"/>
    <x v="3"/>
    <x v="3"/>
    <n v="50124"/>
    <n v="2249362"/>
    <n v="77058"/>
    <s v="META"/>
    <s v="CABUYARO"/>
    <s v="BARRIO JUAN PABLO SEGUNDO CABUYARO"/>
    <s v="REDEBAN"/>
    <n v="2249362"/>
    <s v="FO-25-1036184"/>
    <d v="2025-06-04T08:00:00"/>
    <d v="2025-06-04T15:57:00"/>
    <s v="CERRADO"/>
    <s v="INCIDENTE"/>
    <s v="VISITA_TÉCNICA"/>
    <s v="04-06 SE REALIZA CAMBIO DE EQUIPO ALERT INTERRUPTION PRUEBAS OK SIN NOVEDADES "/>
    <s v="NO"/>
    <s v="HARDWARE"/>
    <s v="ALERT IRRUPTION"/>
    <s v="ALERT IRRUPTION"/>
    <s v="Si"/>
    <s v="DATAFONO A6 ALERT IRRUPTION"/>
    <n v="0"/>
    <n v="0"/>
    <n v="0"/>
    <n v="0"/>
    <s v="LM7ZZ431"/>
    <s v="764371   "/>
    <s v="765228   "/>
    <s v="TIPO III"/>
    <s v="TERRESTRE"/>
    <n v="1"/>
    <n v="0"/>
    <s v="CASTRILLON URREA LONDIER LEANDRO"/>
    <n v="275728.78077800001"/>
    <n v="196536.5258152"/>
    <n v="275728.78077800001"/>
    <m/>
    <m/>
    <m/>
    <m/>
    <m/>
    <m/>
    <m/>
    <m/>
  </r>
  <r>
    <s v="BOGOTA"/>
    <x v="5"/>
    <x v="5"/>
    <n v="25307"/>
    <n v="2246562"/>
    <n v="78487"/>
    <s v="CUNDINAMARCA"/>
    <s v="GIRARDOT"/>
    <s v="PTM GIRARDOT SYS SOLUCIONES IN"/>
    <s v="REDEBAN"/>
    <n v="2246562"/>
    <s v="FO-25-1033158"/>
    <d v="2025-06-03T14:04:00"/>
    <d v="2025-06-04T15:58:06"/>
    <s v="CERRADO"/>
    <s v="INCIDENTE"/>
    <s v="SOPORTE_TELEFÓNICO"/>
    <s v="04-06 SE ESTABLECE COMUNICACIÓN CON LA SRA CAMILA SUÁREZ VÍA WHATSAPP AL NUMERO 3125798496 PARA CONFIRMAR LA FALLA DEL CB. PERO INFORMA QUE YA ESTÁ OPERANDO CON TOTAL NORMALIDAD QUE YA NO ES NECESARIO LA VISITA TÉCNICA. SE CIERRA ACTIVIDAD. "/>
    <s v="NO"/>
    <s v="SOFTWARE"/>
    <s v="ERROR DE TRANSACCIONES"/>
    <s v="RECHAZO GENERAL"/>
    <s v="NO"/>
    <n v="0"/>
    <n v="0"/>
    <n v="0"/>
    <n v="0"/>
    <n v="0"/>
    <n v="0"/>
    <n v="0"/>
    <n v="0"/>
    <s v="TIPO III"/>
    <s v="TERRESTRE"/>
    <n v="0"/>
    <n v="0"/>
    <s v="CORTES VELANDIA MIGUEL ANGEL"/>
    <n v="41241.0800752"/>
    <n v="0"/>
    <n v="41241.0800752"/>
    <m/>
    <m/>
    <m/>
    <m/>
    <m/>
    <m/>
    <m/>
    <m/>
  </r>
  <r>
    <s v="BUCARAMANGA"/>
    <x v="1"/>
    <x v="1"/>
    <n v="13688"/>
    <n v="2240967"/>
    <n v="79252"/>
    <s v="BOLIVAR"/>
    <s v="SANTA ROSA DEL SUR"/>
    <s v="DISTRICOL PUNTOSERVIS"/>
    <s v="REDEBAN"/>
    <n v="2240967"/>
    <s v="FO-25-1026192"/>
    <d v="2025-06-02T15:08:00"/>
    <d v="2025-06-04T16:00:07"/>
    <s v="CERRADO"/>
    <s v="INCIDENTE"/>
    <s v="VISITA_TÉCNICA"/>
    <s v="04-06 SE REALIZA CAMBIO DE DATAFONO SE DEJA DSK 3500 CON VERSION 9.90 SE HACEN PRUEBAS OK VISITA EXITOSA960584"/>
    <s v="NO"/>
    <s v="HARDWARE"/>
    <s v="LECTOR DE TARJETAS"/>
    <s v="MENSAJE RETIRE TARJETA"/>
    <s v="Si"/>
    <s v="DATAFONO A13 RETIRE TARJETA"/>
    <n v="0"/>
    <n v="0"/>
    <n v="0"/>
    <n v="0"/>
    <s v="A4WZZ129"/>
    <s v="852937   "/>
    <s v="960584   "/>
    <s v="TIPO IV ESPECIAL"/>
    <s v="TERRESTRE/FLUVIAL"/>
    <n v="1"/>
    <n v="0"/>
    <s v="GELVEZ MOGOLLON JOSE ELISEO"/>
    <n v="479588.87655000004"/>
    <n v="196536.5258152"/>
    <n v="479588.87655000004"/>
    <m/>
    <m/>
    <m/>
    <m/>
    <m/>
    <m/>
    <m/>
    <m/>
  </r>
  <r>
    <s v="CUCUTA"/>
    <x v="1"/>
    <x v="1"/>
    <n v="54518"/>
    <n v="2252308"/>
    <n v="44125"/>
    <s v="NORTE DE SANTANDER"/>
    <s v="PAMPLONA"/>
    <s v="PAGAFACIL  PAMPLONA"/>
    <s v="REDEBAN"/>
    <n v="2252308"/>
    <s v="FO-25-1040388"/>
    <d v="2025-06-04T10:48:00"/>
    <d v="2025-06-04T16:05:53"/>
    <s v="CERRADO"/>
    <s v="INCIDENTE"/>
    <s v="VISITA_TÉCNICA"/>
    <s v="04-06 SE VISITA COMERCIO, SE REALIZA CAMBIO DE DATAFONO, PINPAD,HUB, POR DETERIORO Y TECNOLOGIA, SE HACEN PRUEBAS Y CIERRES EXITOSO, CB OPERATIVO."/>
    <s v="NO"/>
    <s v="HARDWARE"/>
    <s v="DETERIORO"/>
    <s v="DATAFONO"/>
    <s v="Si"/>
    <s v="DATAFONO F3 TECLADO MALO"/>
    <n v="0"/>
    <s v="HUB HB2 PUERTO USD DAÑADO"/>
    <s v="PINPAD A11 TARJETA INVALIDA"/>
    <n v="0"/>
    <s v="9B00V247"/>
    <s v="1235469  1221244 No aplica"/>
    <s v="857031  Sin placa 919949"/>
    <s v="TIPO III"/>
    <s v="TERRESTRE"/>
    <n v="1"/>
    <n v="0"/>
    <s v="NARANJO AFANADOR RUBEN JESUS"/>
    <n v="275728.78077800001"/>
    <n v="196536.5258152"/>
    <n v="275728.78077800001"/>
    <m/>
    <m/>
    <m/>
    <m/>
    <m/>
    <m/>
    <m/>
    <m/>
  </r>
  <r>
    <s v="MEDELLIN"/>
    <x v="2"/>
    <x v="2"/>
    <n v="5001"/>
    <n v="2247755"/>
    <n v="42637"/>
    <s v="ANTIOQUIA"/>
    <s v="MEDELLIN"/>
    <s v="BARRIO LA GABRIELA MEDELLIN"/>
    <s v="REDEBAN"/>
    <n v="2247755"/>
    <s v="FO-25-1033910"/>
    <d v="2025-06-03T15:30:00"/>
    <d v="2025-06-04T16:37:14"/>
    <s v="CERRADO"/>
    <s v="INCIDENTE"/>
    <s v="VISITA_TÉCNICA"/>
    <s v="04-06 SE CAMBIA EQUIPO POR DAÑO EN TECLADO Y SE ACTUALIZA DIRECCION "/>
    <s v="NO"/>
    <s v="HARDWARE"/>
    <s v="TECLADO"/>
    <s v="DAÑO POS"/>
    <s v="Si"/>
    <s v="DATAFONO F3 TECLADO MALO"/>
    <n v="0"/>
    <n v="0"/>
    <n v="0"/>
    <n v="0"/>
    <s v="9A6ZZ979"/>
    <s v="1042348   "/>
    <s v="760927   "/>
    <s v="TIPO I"/>
    <s v="TERRESTRE"/>
    <n v="1"/>
    <n v="0"/>
    <s v="MORENO MEDINA JUAN PABLO"/>
    <n v="65960.072302"/>
    <n v="75096.394270399993"/>
    <n v="65960.072302"/>
    <m/>
    <m/>
    <m/>
    <m/>
    <m/>
    <m/>
    <m/>
    <m/>
  </r>
  <r>
    <s v="VALLEDUPAR"/>
    <x v="4"/>
    <x v="4"/>
    <n v="20013"/>
    <n v="2251671"/>
    <n v="41511"/>
    <s v="CESAR"/>
    <s v="AGUSTIN CODAZZI"/>
    <s v="BARRIO CENTRO AGUSTIN CODAZZI"/>
    <s v="REDEBAN"/>
    <n v="2251671"/>
    <s v="FO-25-1039863"/>
    <d v="2025-06-04T10:10:00"/>
    <d v="2025-06-04T16:47:17"/>
    <s v="CERRADO"/>
    <s v="INCIDENTE"/>
    <s v="VISITA_TÉCNICA"/>
    <s v="04-06 SE REALIZA CAMBIO DE DATAFONO, YA QUE TENIA LA PANTALLA CON UN PAÑO BLANCO Y EL TECLADO ESTABA BORROSO, SE REALIZAN PRUEBAS DEJANDO SERVICIO FUNCIONAL AL 100 %"/>
    <s v="NO"/>
    <s v="HARDWARE"/>
    <s v="PANTALLA"/>
    <s v="DAÑO POS"/>
    <s v="Si"/>
    <s v="DATAFONO B3 DISPLAY MALO"/>
    <n v="0"/>
    <n v="0"/>
    <n v="0"/>
    <n v="0"/>
    <s v="AB0WZ245 - AB0SZ205"/>
    <s v="1236351   "/>
    <s v="1173534   "/>
    <s v="TIPO II"/>
    <s v="TERRESTRE"/>
    <n v="1"/>
    <n v="0"/>
    <s v="MONTES DIAZ JOHN FRED"/>
    <n v="144967.87232000002"/>
    <n v="140395.6348884"/>
    <n v="144967.87232000002"/>
    <m/>
    <m/>
    <m/>
    <m/>
    <m/>
    <m/>
    <m/>
    <m/>
  </r>
  <r>
    <s v="BOGOTA"/>
    <x v="5"/>
    <x v="5"/>
    <n v="11001"/>
    <n v="2246411"/>
    <n v="56778"/>
    <s v="CUNDINAMARCA"/>
    <s v="BOGOTA"/>
    <s v="BARRIO ALFONSO LOPEZ BOGOTA 3"/>
    <s v="REDEBAN"/>
    <n v="2246411"/>
    <s v="FO-25-1032637"/>
    <d v="2025-06-03T13:32:00"/>
    <d v="2025-06-04T17:19:41"/>
    <s v="CERRADO"/>
    <s v="INCIDENTE"/>
    <s v="VISITA_TÉCNICA"/>
    <s v="04-06 SE VISITA CB POR FALLA EN DATÁFONO ALERTADO,SE PROCEDE A GENERAR CAMBIO DE EQUIPO REALIZANDO TRANSACCIONES DE PRUEBA OK, SE DEJA CB OPERANDO SIN NOVEDAD "/>
    <s v="NO"/>
    <s v="HARDWARE"/>
    <s v="ALERT IRRUPTION"/>
    <s v="ALERT IRRUPTION"/>
    <s v="Si"/>
    <s v="DATAFONO A6 ALERT IRRUPTION"/>
    <n v="0"/>
    <n v="0"/>
    <n v="0"/>
    <n v="0"/>
    <s v="TRNZZ779"/>
    <n v="1142070"/>
    <s v="1102382   "/>
    <s v="TIPO I"/>
    <s v="TERRESTRE"/>
    <n v="1"/>
    <n v="0"/>
    <s v="ROMERO ROJAS BREIDY JHOHAN"/>
    <n v="65960.072302"/>
    <n v="75096.394270399993"/>
    <n v="65960.072302"/>
    <m/>
    <m/>
    <m/>
    <m/>
    <m/>
    <m/>
    <m/>
    <m/>
  </r>
  <r>
    <s v="BOGOTA"/>
    <x v="5"/>
    <x v="5"/>
    <n v="11001"/>
    <n v="2251928"/>
    <n v="25523"/>
    <s v="CUNDINAMARCA"/>
    <s v="BOGOTA"/>
    <s v="PAGAFACIL TERMINAL TRANSPORTE"/>
    <s v="REDEBAN"/>
    <n v="2251928"/>
    <s v="FO-25-1039936"/>
    <d v="2025-06-04T10:24:00"/>
    <d v="2025-06-04T17:24:36"/>
    <s v="CERRADO"/>
    <s v="INCIDENTE"/>
    <s v="VISITA_TÉCNICA"/>
    <s v="04-06 PIN PAD ALERTADO, SE CAMBIA DATÁFONO Y PIN PAD POR COMPATIBILIDAD, COMERCIO REALIZA PRUEBAS DE FUNCIONAMIENTO OK "/>
    <s v="NO"/>
    <s v="HARDWARE"/>
    <s v="PINPAD"/>
    <s v="ALERTADO"/>
    <s v="Si"/>
    <s v="DATAFONO A15 FLASH  FULL"/>
    <n v="0"/>
    <s v="HUB HB1 DETERIORO CABLE"/>
    <s v="PINPAD A6 ALERT IRRUPTION"/>
    <n v="0"/>
    <s v="BL0GZ758"/>
    <s v="1235216  1221222 241587317561324755886883"/>
    <s v="914576  837508 950563"/>
    <s v="TIPO I"/>
    <s v="TERRESTRE"/>
    <n v="1"/>
    <n v="0"/>
    <s v="MICHELI LOPEZ MIGUEL ANGEL"/>
    <n v="65960.072302"/>
    <n v="75096.394270399993"/>
    <n v="65960.072302"/>
    <m/>
    <m/>
    <m/>
    <m/>
    <m/>
    <m/>
    <m/>
    <m/>
  </r>
  <r>
    <s v="VALLEDUPAR"/>
    <x v="4"/>
    <x v="4"/>
    <n v="20011"/>
    <n v="2207728"/>
    <n v="26576"/>
    <s v="CESAR"/>
    <s v="AGUACHICA"/>
    <s v="BARRIO AGUACHICA 2 AGUACHICA"/>
    <s v="REDEBAN"/>
    <n v="2207728"/>
    <s v="FO-25-985037"/>
    <d v="2025-05-24T10:54:00"/>
    <d v="2025-06-04T18:32:20"/>
    <s v="CERRADO"/>
    <s v="INCIDENTE"/>
    <s v="VISITA_TÉCNICA"/>
    <s v="04-06 SE VISITA COMERCIO , SE CAMBIA PINPAD DEBÍDO ALERT IRRUPTION , DEBIDO A LA TECNOLOGÍA SE CAMBIA EQUIPO , SE REALIZA INYECCIÓN DE SISTEMA Y VERSIÓN INICIALIZADA OK PRUEBAS OK CUBRE CLAVE OK , SE RETIRA HUB DEBIDO QUE YA NO ES NECESARIO  , DEBIDO QUE NO ES NECESARIO SE RETIRA UN HUB DE PLACAS 835320"/>
    <s v="NO"/>
    <s v="HARDWARE"/>
    <s v="PINPAD"/>
    <s v="ALERTADO"/>
    <s v="Si"/>
    <s v="DATAFONO CPT CAMBIO POR TECNOLOGÍA"/>
    <n v="0"/>
    <n v="0"/>
    <s v="PINPAD A6 ALERT IRRUPTION"/>
    <n v="0"/>
    <s v="11RZZ390"/>
    <s v="1235493  1220741 "/>
    <s v="1173163   1119329"/>
    <s v="TIPO IV"/>
    <s v="TERRESTRE"/>
    <n v="1"/>
    <n v="0"/>
    <s v="HERRERA LUQUE SAUL JAVIER"/>
    <n v="479588.87655000004"/>
    <n v="196536.5258152"/>
    <n v="479588.87655000004"/>
    <m/>
    <m/>
    <m/>
    <m/>
    <m/>
    <m/>
    <m/>
    <m/>
  </r>
  <r>
    <s v="SANTA MARTA"/>
    <x v="4"/>
    <x v="4"/>
    <n v="44001"/>
    <n v="2232353"/>
    <n v="75209"/>
    <s v="LA GUAJIRA"/>
    <s v="RIOHACHA"/>
    <s v="MULTIPAGAS RIOHACHA II"/>
    <s v="REDEBAN"/>
    <n v="2232353"/>
    <s v="FO-25-1013289"/>
    <d v="2025-05-29T17:37:00"/>
    <d v="2025-06-04T18:38:08"/>
    <s v="CERRADO"/>
    <s v="INCIDENTE"/>
    <s v="VISITA_TÉCNICA"/>
    <s v="04-06 SE REALIZA VISITA TÉCNICA, SE CAMBIA DATAFONOS, PIN PAD, LECTOR DE BARRA Y HUB, SE REALIZAN PRUEBAS EXITOSAS, EQUIPO FUNCIONA CORRECTAMENTE, CB QUEDA OPERATIVO."/>
    <s v="NO"/>
    <s v="HARDWARE"/>
    <s v="LECTOR DE TARJETAS"/>
    <s v="DAÑO POS"/>
    <s v="Si"/>
    <s v="DATAFONO A6 ALERT IRRUPTION - DATAFONO C1 NO LEE TARJETAS - DATAFONO C1 NO LEE TARJETAS"/>
    <s v="LECTOR L6  NO COMUNICA - LECTOR L6  NO COMUNICA"/>
    <s v="HUB HB3 NO RECONOCE CONECTOR - HUB HB3 NO RECONOCE CONECTOR - HUB HB3 NO RECONOCE CONECTOR"/>
    <s v="PINPAD A13 RETIRE TARJETA - PINPAD A13 RETIRE TARJETA - PINPAD A13 RETIRE TARJETA"/>
    <n v="0"/>
    <s v="EQZZZ324 - EQZZZ325 - OWZZZ966"/>
    <s v="1108021 - 1106582 - 1080430 1165079 - 879404 906904 - 986977 - 901376 NO SERIALIZADO / SIN PLACA - NO SERIALIZADO / SIN PLACA  - NO SERIALIZADO / SIN PLACA "/>
    <s v="175749 - 166704 - 183383 799586 - A-524966 835637 - RA8FU12002215 - NO SERIALIZADO / SIN PLACA  303889 - 719368 - 305631"/>
    <s v="TIPO III"/>
    <s v="TERRESTRE"/>
    <n v="1"/>
    <n v="0"/>
    <s v="DE AGUAS MUÑOZ DAVID JOSE"/>
    <n v="275728.78077800001"/>
    <n v="196536.5258152"/>
    <n v="275728.78077800001"/>
    <m/>
    <m/>
    <m/>
    <m/>
    <m/>
    <m/>
    <m/>
    <m/>
  </r>
  <r>
    <s v="MANIZALES"/>
    <x v="0"/>
    <x v="6"/>
    <n v="17662"/>
    <n v="2239554"/>
    <n v="19704"/>
    <s v="CALDAS"/>
    <s v="SAMANA"/>
    <s v="CENTRO SAMANA CALDAS"/>
    <s v="REDEBAN"/>
    <n v="2239554"/>
    <s v="FO-25-1024589"/>
    <d v="2025-06-01T16:49:00"/>
    <d v="2025-06-04T18:46:10"/>
    <s v="CERRADO"/>
    <s v="INCIDENTE"/>
    <s v="VISITA_TÉCNICA"/>
    <s v="04-06 SE REALIZA VISITA SE CAMBIA DATAFONO POR MENSAJE DE CABLE DE RED DESCONECTADO NO RECIBE INTERNET SE CREAN USUARIOS SE HACEN PRUEBAS SERVICIO OK "/>
    <s v="NO"/>
    <s v="HARDWARE"/>
    <s v="COMUNICACION"/>
    <s v="MENSAJE CABLE DE RED DESCONECTADO"/>
    <s v="Si"/>
    <s v="DATAFONO E3 NO COMUNICA MODEM"/>
    <n v="0"/>
    <n v="0"/>
    <n v="0"/>
    <n v="0"/>
    <s v="AAAAH379"/>
    <s v="1236487   "/>
    <s v="1115594   "/>
    <s v="TIPO IV"/>
    <s v="TERRESTRE"/>
    <n v="1"/>
    <n v="0"/>
    <s v="AGUIRRE HENAO RAUL EDUARDO"/>
    <n v="479588.87655000004"/>
    <n v="196536.5258152"/>
    <n v="479588.87655000004"/>
    <m/>
    <m/>
    <m/>
    <m/>
    <m/>
    <m/>
    <m/>
    <m/>
  </r>
  <r>
    <s v="IBAGUE"/>
    <x v="3"/>
    <x v="3"/>
    <n v="73001"/>
    <n v="2251655"/>
    <n v="64947"/>
    <s v="TOLIMA"/>
    <s v="IBAGUE"/>
    <s v="DISTRICOL CLICK COM IBAGUE"/>
    <s v="REDEBAN"/>
    <n v="2251655"/>
    <s v="FO-25-1039866"/>
    <d v="2025-06-04T10:04:00"/>
    <d v="2025-06-04T18:59:57"/>
    <s v="CERRADO"/>
    <s v="INCIDENTE"/>
    <s v="VISITA_TÉCNICA"/>
    <s v="04-06 SE VISITA CB SE CARGA SISTEMA OPERATIVO,VERSIÓN, E INICIALIZA TRANSACCIONES DE PRUEBA O.K "/>
    <s v="NO"/>
    <s v="SOFTWARE"/>
    <s v="ACTUALIZACION"/>
    <s v="VERSION CARGA SO VR"/>
    <s v="NO"/>
    <n v="0"/>
    <n v="0"/>
    <n v="0"/>
    <n v="0"/>
    <n v="0"/>
    <s v="6A006354"/>
    <s v="   "/>
    <s v="   "/>
    <s v="TIPO I"/>
    <s v="TERRESTRE"/>
    <n v="1"/>
    <n v="0"/>
    <s v="GUTIERREZ  CAMILO ANDRES"/>
    <n v="65960.072302"/>
    <n v="75096.394270399993"/>
    <n v="65960.072302"/>
    <m/>
    <m/>
    <m/>
    <m/>
    <m/>
    <m/>
    <m/>
    <m/>
  </r>
  <r>
    <s v="SINCELEJO"/>
    <x v="4"/>
    <x v="4"/>
    <n v="70001"/>
    <n v="2250742"/>
    <n v="50737"/>
    <s v="SUCRE"/>
    <s v="SINCELEJO"/>
    <s v="BARRIO BOTERO SINCELEJO"/>
    <s v="REDEBAN"/>
    <n v="2250742"/>
    <s v="FO-25-1036984"/>
    <d v="2025-06-04T08:49:00"/>
    <d v="2025-06-05T08:38:13"/>
    <s v="CERRADO"/>
    <s v="INCIDENTE"/>
    <s v="VISITA_TÉCNICA"/>
    <s v="05-06 SE SE VISITA COMERCIO POR FALLA, PUESTO QUE EL LECTOR NO FUNCIONA, SE HACE CAMBIO DE LECTORAS, CAUSAL L3 NO ENVÍA LA DATA, LECTORAS RETIRADAS NO TIENEN PLACAS SE VALIDA CON RBM, SE REALIZAN PRUEBAS OK."/>
    <s v="NO"/>
    <s v="HARDWARE"/>
    <s v="LECTOR DE BARRAS"/>
    <s v="DAÑO POS"/>
    <s v="Si"/>
    <n v="0"/>
    <s v="LECTOR L3  NO ENVÍA LA DATA COMPLETA - LECTOR L3  NO ENVÍA LA DATA COMPLETA"/>
    <n v="0"/>
    <n v="0"/>
    <n v="0"/>
    <s v="AAJ1Z286 - II00Z017 - II00Y913"/>
    <s v=" 932506 - 1145460   "/>
    <s v=" 525074 - 749912  "/>
    <s v="TIPO I"/>
    <s v="TERRESTRE"/>
    <n v="1"/>
    <n v="0"/>
    <s v="CACERES HERNANDEZ ANDRES"/>
    <n v="65960.072302"/>
    <n v="75096.394270399993"/>
    <n v="65960.072302"/>
    <m/>
    <m/>
    <m/>
    <m/>
    <m/>
    <m/>
    <m/>
    <m/>
  </r>
  <r>
    <s v="VALLEDUPAR"/>
    <x v="4"/>
    <x v="4"/>
    <n v="20383"/>
    <n v="2238508"/>
    <n v="48818"/>
    <s v="CESAR"/>
    <s v="LA GLORIA"/>
    <s v="DISTRICOL INTERPLANET LAURA"/>
    <s v="REDEBAN"/>
    <n v="2238508"/>
    <s v="FO-25-1020845"/>
    <d v="2025-05-31T11:13:12"/>
    <d v="2025-06-05T09:45:14"/>
    <s v="CERRADO"/>
    <s v="INCIDENTE"/>
    <s v="VISITA_TÉCNICA"/>
    <s v="05-06 SE REALIZA CAMBIO DE LECTOR DE BARRAS DEBIDO CABLE DETERIORADO SE REALIZA PRUEBAS OK "/>
    <s v="NO"/>
    <s v="HARDWARE"/>
    <s v="LECTOR DE BARRAS"/>
    <s v="CABLE LECTORA AVERIADO"/>
    <s v="Si"/>
    <n v="0"/>
    <s v="LECTOR L9  DAÑO FÍSICO: CABLE DE COMUNICACIÓN DAÑADO"/>
    <n v="0"/>
    <n v="0"/>
    <n v="0"/>
    <s v="II00L330"/>
    <s v=" 984598  "/>
    <s v=" 884984  "/>
    <s v="TIPO IV"/>
    <s v="TERRESTRE"/>
    <n v="1"/>
    <n v="0"/>
    <s v="HERRERA LUQUE SAUL JAVIER"/>
    <n v="479588.87655000004"/>
    <n v="196536.5258152"/>
    <n v="479588.87655000004"/>
    <m/>
    <m/>
    <m/>
    <m/>
    <m/>
    <m/>
    <m/>
    <m/>
  </r>
  <r>
    <s v="VALLEDUPAR"/>
    <x v="4"/>
    <x v="4"/>
    <n v="20001"/>
    <n v="2252869"/>
    <n v="78159"/>
    <s v="CESAR"/>
    <s v="VALLEDUPAR"/>
    <s v="BARRIO VILLALBA VALLEDUPAR 2"/>
    <s v="REDEBAN"/>
    <n v="2252869"/>
    <s v="FO-25-1040802"/>
    <d v="2025-06-04T11:55:00"/>
    <d v="2025-06-05T09:48:28"/>
    <s v="CERRADO"/>
    <s v="INCIDENTE"/>
    <s v="VISITA_TÉCNICA"/>
    <s v="05-06 SE REALIZA VISITA POR SOLICITUD DE CLIENTE, SE LLEGA A SITIO Y SE EVIDENCIA EQUIPÓ COM PUERTO ETHERNET PARTIDO,SE REALIZA CAMBIÓ DE EQUIPO QUEDANDO EQUIPO OPERATIVO AL 100 %"/>
    <s v="NO"/>
    <s v="HARDWARE"/>
    <s v="COMUNICACION"/>
    <s v="DAÑO POS"/>
    <s v="Si"/>
    <s v="DATAFONO E6 PUERTO IP MALO"/>
    <n v="0"/>
    <n v="0"/>
    <n v="0"/>
    <n v="0"/>
    <s v="LMOZZ310"/>
    <s v="869990   "/>
    <s v="1142754   "/>
    <s v="TIPO I"/>
    <s v="TERRESTRE"/>
    <n v="1"/>
    <n v="0"/>
    <s v="MAESTRE MENGUAL EDGAR ENRIQUE"/>
    <n v="65960.072302"/>
    <n v="75096.394270399993"/>
    <n v="65960.072302"/>
    <m/>
    <m/>
    <m/>
    <m/>
    <m/>
    <m/>
    <m/>
    <m/>
  </r>
  <r>
    <s v="MEDELLIN"/>
    <x v="2"/>
    <x v="2"/>
    <n v="5001"/>
    <n v="2253347"/>
    <n v="77881"/>
    <s v="ANTIOQUIA"/>
    <s v="MEDELLIN"/>
    <s v="PTM MEDELLIN NEGOCIO 360"/>
    <s v="REDEBAN"/>
    <n v="2253347"/>
    <s v="FO-25-1041176"/>
    <d v="2025-06-04T13:03:00"/>
    <d v="2025-06-05T10:01:13"/>
    <s v="CERRADO"/>
    <s v="INCIDENTE"/>
    <s v="VISITA_TÉCNICA"/>
    <s v="05-06 SE CAMBIO FUENTE DE PODER "/>
    <s v="NO"/>
    <s v="HARDWARE"/>
    <s v="NO ENCIENDE SE REINICIA"/>
    <s v="FUENTE PODER AVERIADA"/>
    <s v="NO"/>
    <n v="0"/>
    <n v="0"/>
    <n v="0"/>
    <n v="0"/>
    <s v="Fuente de poder "/>
    <s v="A1MZZ065 - UVSZZ688"/>
    <n v="0"/>
    <n v="0"/>
    <s v="TIPO I"/>
    <s v="TERRESTRE"/>
    <n v="1"/>
    <n v="0"/>
    <s v="CASTAÑEDA PALACIO CARLOS FELIPE"/>
    <n v="65960.072302"/>
    <n v="75096.394270399993"/>
    <n v="65960.072302"/>
    <m/>
    <m/>
    <m/>
    <m/>
    <m/>
    <m/>
    <m/>
    <m/>
  </r>
  <r>
    <s v="YOPAL"/>
    <x v="3"/>
    <x v="3"/>
    <n v="85001"/>
    <n v="2252576"/>
    <n v="31937"/>
    <s v="CASANARE"/>
    <s v="YOPAL"/>
    <s v="BARRIO YOPAL 8 YOPAL"/>
    <s v="REDEBAN"/>
    <n v="2252576"/>
    <s v="FO-25-1040648"/>
    <d v="2025-06-04T11:27:00"/>
    <d v="2025-06-05T10:20:35"/>
    <s v="CERRADO"/>
    <s v="INCIDENTE"/>
    <s v="VISITA_TÉCNICA"/>
    <s v="05-06 SE VISITA COMERCIO, SE REALIZA CAMBIO DE DATAFONO. PRUEBAS OK. OPERATIVO EL SERVICIO. "/>
    <s v="NO"/>
    <s v="HARDWARE"/>
    <s v="DETERIORO"/>
    <s v="DATAFONO"/>
    <s v="Si"/>
    <s v="DATAFONO F3 TECLADO MALO"/>
    <n v="0"/>
    <n v="0"/>
    <n v="0"/>
    <n v="0"/>
    <s v="1111R929"/>
    <s v="1234843   "/>
    <s v="771136   "/>
    <s v="TIPO I"/>
    <s v="TERRESTRE"/>
    <n v="1"/>
    <n v="0"/>
    <s v="BERNAL ELAICA EDGAR ALEXIS"/>
    <n v="65960.072302"/>
    <n v="75096.394270399993"/>
    <n v="65960.072302"/>
    <m/>
    <m/>
    <m/>
    <m/>
    <m/>
    <m/>
    <m/>
    <m/>
  </r>
  <r>
    <s v="SANTA MARTA"/>
    <x v="4"/>
    <x v="4"/>
    <n v="44001"/>
    <n v="2240816"/>
    <n v="78224"/>
    <s v="LA GUAJIRA"/>
    <s v="RIOHACHA"/>
    <s v="DISTRICOL TIENDA CRISTO REY 2"/>
    <s v="REDEBAN"/>
    <n v="2240816"/>
    <s v="FO-25-1025992"/>
    <d v="2025-06-02T14:11:00"/>
    <d v="2025-06-05T10:23:23"/>
    <s v="CERRADO"/>
    <s v="INCIDENTE"/>
    <s v="VISITA_TÉCNICA"/>
    <s v="05-06 SE REALIZA VISITA TÉCNICA, SE CAMBIA EL DATAFONO, SE REALIZAN PRUEBAS EXITOSAS, EQUIPO FUNCIONA CORRECTAMENTE, CB QUEDA OPERATIVO."/>
    <s v="NO"/>
    <s v="HARDWARE"/>
    <s v="SE REINICIA"/>
    <s v="DAÑO POS"/>
    <s v="Si"/>
    <s v="DATAFONO A13 RETIRE TARJETA"/>
    <n v="0"/>
    <n v="0"/>
    <n v="0"/>
    <n v="0"/>
    <s v="SXNZZ026"/>
    <s v="1120309   "/>
    <s v="793504   "/>
    <s v="TIPO III"/>
    <s v="TERRESTRE"/>
    <n v="1"/>
    <n v="0"/>
    <s v="DE AGUAS MUÑOZ DAVID JOSE"/>
    <n v="275728.78077800001"/>
    <n v="196536.5258152"/>
    <n v="275728.78077800001"/>
    <m/>
    <m/>
    <m/>
    <m/>
    <m/>
    <m/>
    <m/>
    <m/>
  </r>
  <r>
    <s v="MEDELLIN"/>
    <x v="2"/>
    <x v="2"/>
    <n v="5088"/>
    <n v="2255730"/>
    <n v="30295"/>
    <s v="ANTIOQUIA"/>
    <s v="BELLO"/>
    <s v="BARRIO PLAYA RICA BELLO"/>
    <s v="REDEBAN"/>
    <n v="2255730"/>
    <s v="FO-25-1043008"/>
    <d v="2025-06-04T17:29:00"/>
    <d v="2025-06-05T10:29:17"/>
    <s v="CERRADO"/>
    <s v="INCIDENTE"/>
    <s v="VISITA_TÉCNICA"/>
    <s v="05-06 SE REALIZA EL CAMBIO DE TAPA DE LA IMPRESORA DEL DATÁFONO SE REALIZA LAS PRUEBAS SE DEJA OPTIMO EL CB "/>
    <s v="NO"/>
    <s v="HARDWARE"/>
    <s v="IMPRESION"/>
    <s v="TAPA IMPRESORA"/>
    <s v="NO"/>
    <n v="0"/>
    <n v="0"/>
    <n v="0"/>
    <n v="0"/>
    <s v="TAPA DE IMPRESORA"/>
    <s v="9A001838"/>
    <n v="0"/>
    <n v="0"/>
    <s v="TIPO I"/>
    <s v="TERRESTRE"/>
    <n v="1"/>
    <n v="0"/>
    <s v="MONTOYA VELEZ ANDRES FELIPE"/>
    <n v="65960.072302"/>
    <n v="75096.394270399993"/>
    <n v="65960.072302"/>
    <m/>
    <m/>
    <m/>
    <m/>
    <m/>
    <m/>
    <m/>
    <m/>
  </r>
  <r>
    <s v="BARRANQUILLA"/>
    <x v="4"/>
    <x v="4"/>
    <n v="8849"/>
    <n v="2249221"/>
    <n v="64834"/>
    <s v="ATLANTICO"/>
    <s v="USIACURI"/>
    <s v="BARRIO CENTRO USIACURI 3"/>
    <s v="REDEBAN"/>
    <n v="2249221"/>
    <s v="FO-25-1034670"/>
    <d v="2025-06-03T17:50:00"/>
    <d v="2025-06-05T10:32:04"/>
    <s v="CERRADO"/>
    <s v="INCIDENTE"/>
    <s v="VISITA_TÉCNICA"/>
    <s v="05-06 SE REALIZA VISITA AL COMERCIO SE ENCUENTRA DATÁFONO CON CABLE DE RED DESCONECTADO LO CUAL NO DEJABA REALIZAR NINGÚNA OPERACIÓN SE CONFIGURA NUEVAMENTE SE REALIZAN PRUEBAS EXITOSAS Y EL CB QUEDA OPERATIVO "/>
    <s v="NO"/>
    <s v="HARDWARE"/>
    <s v="COMUNICACION"/>
    <s v="MENSAJE CABLE DE RED DESCONECTADO"/>
    <s v="NO"/>
    <n v="0"/>
    <n v="0"/>
    <n v="0"/>
    <n v="0"/>
    <n v="0"/>
    <s v="4A003818"/>
    <n v="0"/>
    <n v="0"/>
    <s v="TIPO II"/>
    <s v="TERRESTRE"/>
    <n v="1"/>
    <n v="0"/>
    <s v="PEÑALOZA GUTIERREZ RAFAEL GUSTAVO"/>
    <n v="144967.87232000002"/>
    <n v="140395.6348884"/>
    <n v="144967.87232000002"/>
    <m/>
    <m/>
    <m/>
    <m/>
    <m/>
    <m/>
    <m/>
    <m/>
  </r>
  <r>
    <s v="BOGOTA"/>
    <x v="5"/>
    <x v="5"/>
    <n v="11001"/>
    <n v="2253110"/>
    <n v="53101"/>
    <s v="CUNDINAMARCA"/>
    <s v="BOGOTA"/>
    <s v="PTM BOGOTA ANDRE FANTASTIC STO"/>
    <s v="REDEBAN"/>
    <n v="2253110"/>
    <s v="FO-25-1040876"/>
    <d v="2025-06-04T12:05:00"/>
    <d v="2025-06-05T10:40:01"/>
    <s v="CERRADO"/>
    <s v="INCIDENTE"/>
    <s v="VISITA_TÉCNICA"/>
    <s v="05-06 SE REALIZA CAMBIO DE FUENTE DE PODER POR DAÑO CABLE TRAZADO SERVICIO OPERATIVO PRUEBAS OK TRNA RBM "/>
    <s v="NO"/>
    <s v="HARDWARE"/>
    <s v="NO ENCIENDE SE REINICIA"/>
    <s v="FUENTE PODER AVERIADA"/>
    <s v="NO"/>
    <n v="0"/>
    <n v="0"/>
    <n v="0"/>
    <n v="0"/>
    <s v="Fuente de poder "/>
    <s v="9C0NZ311-TR0FZ330"/>
    <n v="0"/>
    <n v="0"/>
    <s v="TIPO I"/>
    <s v="TERRESTRE"/>
    <n v="1"/>
    <n v="0"/>
    <s v="BUSTOS MORA DIEGO MANUEL"/>
    <n v="65960.072302"/>
    <n v="75096.394270399993"/>
    <n v="65960.072302"/>
    <m/>
    <m/>
    <m/>
    <m/>
    <m/>
    <m/>
    <m/>
    <m/>
  </r>
  <r>
    <s v="MEDELLIN"/>
    <x v="2"/>
    <x v="2"/>
    <n v="5001"/>
    <n v="2253113"/>
    <n v="74712"/>
    <s v="ANTIOQUIA"/>
    <s v="MEDELLIN"/>
    <s v="BARRIO SAN JAVIER MEDELLIN  9"/>
    <s v="REDEBAN"/>
    <n v="2253113"/>
    <s v="FO-25-1040871"/>
    <d v="2025-06-04T12:10:00"/>
    <d v="2025-06-05T10:42:40"/>
    <s v="CERRADO"/>
    <s v="INCIDENTE"/>
    <s v="VISITA_TÉCNICA"/>
    <s v="05-06 MANTENIMIENTO GENERAL POS SE ENCUENTRA FUNCIONANDO NORMALMENTE "/>
    <s v="NO"/>
    <s v="HARDWARE"/>
    <s v="IMPRESION"/>
    <s v="TAPA IMPRESORA"/>
    <s v="NO"/>
    <n v="0"/>
    <n v="0"/>
    <n v="0"/>
    <n v="0"/>
    <n v="0"/>
    <s v="MNPZZ661"/>
    <n v="0"/>
    <n v="0"/>
    <s v="TIPO I"/>
    <s v="TERRESTRE"/>
    <n v="1"/>
    <n v="0"/>
    <s v="CASTAÑEDA PALACIO CARLOS FELIPE"/>
    <n v="65960.072302"/>
    <n v="75096.394270399993"/>
    <n v="65960.072302"/>
    <m/>
    <m/>
    <m/>
    <m/>
    <m/>
    <m/>
    <m/>
    <m/>
  </r>
  <r>
    <s v="BARRANQUILLA"/>
    <x v="4"/>
    <x v="4"/>
    <n v="8001"/>
    <n v="2254510"/>
    <n v="59821"/>
    <s v="ATLANTICO"/>
    <s v="BARRANQUILLA"/>
    <s v="BARRIO BARRANQUILLA BARRANQUIL"/>
    <s v="REDEBAN"/>
    <n v="2254510"/>
    <s v="FO-25-1042094"/>
    <d v="2025-06-04T15:14:00"/>
    <d v="2025-06-05T10:46:38"/>
    <s v="CERRADO"/>
    <s v="INCIDENTE"/>
    <s v="VISITA_TÉCNICA"/>
    <s v="05-06 SE REMPLAZA LECTOR, NO LEÍA LAS FACTURAS "/>
    <s v="NO"/>
    <s v="HARDWARE"/>
    <s v="LECTOR DE BARRAS"/>
    <s v="FORMATO INVALIDO LECTOR DAÑADO"/>
    <s v="Si"/>
    <n v="0"/>
    <s v="LECTOR L6  NO COMUNICA"/>
    <n v="0"/>
    <n v="0"/>
    <n v="0"/>
    <s v="FUA0B369"/>
    <s v=" 863810  "/>
    <s v=" 1076382  "/>
    <s v="TIPO I"/>
    <s v="TERRESTRE"/>
    <n v="1"/>
    <n v="0"/>
    <s v="DE AVILA SIADES ALBERTO ENRIQUE"/>
    <n v="65960.072302"/>
    <n v="75096.394270399993"/>
    <n v="65960.072302"/>
    <m/>
    <m/>
    <m/>
    <m/>
    <m/>
    <m/>
    <m/>
    <m/>
  </r>
  <r>
    <s v="NEIVA"/>
    <x v="3"/>
    <x v="3"/>
    <n v="18001"/>
    <n v="2252752"/>
    <n v="76268"/>
    <s v="CAQUETA"/>
    <s v="FLORENCIA"/>
    <s v="BARRIO CENTRO FLORENCIA 31"/>
    <s v="REDEBAN"/>
    <n v="2252752"/>
    <s v="FO-25-1040786"/>
    <d v="2025-06-04T11:39:00"/>
    <d v="2025-06-05T10:49:07"/>
    <s v="CERRADO"/>
    <s v="INCIDENTE"/>
    <s v="VISITA_TÉCNICA"/>
    <s v="05-06 SE REALIZA BORRADO DE S.O Y VERSION SE INSTALAN DE NUEVO SE CONFIGURA PARÁMETROS SE INCIALIZA SE REALIZAN PRUEBAS CB OK Y SE DEJA OPERATIVO "/>
    <s v="NO"/>
    <s v="HARDWARE"/>
    <s v="CIERRE"/>
    <s v="SE REINICIA"/>
    <s v="NO"/>
    <n v="0"/>
    <n v="0"/>
    <n v="0"/>
    <n v="0"/>
    <n v="0"/>
    <s v="EG0OZ130"/>
    <n v="0"/>
    <n v="0"/>
    <s v="TIPO IV"/>
    <s v="TERRESTRE"/>
    <n v="1"/>
    <n v="0"/>
    <s v="BERMUDEZ SANCHEZ JOSE NEYBER"/>
    <n v="479588.87655000004"/>
    <n v="196536.5258152"/>
    <n v="479588.87655000004"/>
    <m/>
    <m/>
    <m/>
    <m/>
    <m/>
    <m/>
    <m/>
    <m/>
  </r>
  <r>
    <s v="BARRANQUILLA"/>
    <x v="4"/>
    <x v="4"/>
    <n v="8758"/>
    <n v="2252444"/>
    <n v="36858"/>
    <s v="ATLANTICO"/>
    <s v="SOLEDAD"/>
    <s v="BARRIO SOLEDAD ATLANTICO 2"/>
    <s v="REDEBAN"/>
    <n v="2252444"/>
    <s v="FO-25-1040543"/>
    <d v="2025-06-04T11:13:00"/>
    <d v="2025-06-05T10:52:05"/>
    <s v="CERRADO"/>
    <s v="INCIDENTE"/>
    <s v="VISITA_TÉCNICA"/>
    <s v="05-06 SE REALIZA VISITA SE PROCEDE A VALIDAR DATAFONO Y TIENE LAS TECLAS BORROSAS ,SE CAMBIA DATAFONO ,SE PROCEDE A REALIZAR PRUEBAS Y TODO OK"/>
    <s v="NO"/>
    <s v="HARDWARE"/>
    <s v="TECLADO"/>
    <s v="DAÑO POS"/>
    <s v="Si"/>
    <s v="DATAFONO F2 TECLADO BORROSO"/>
    <n v="0"/>
    <n v="0"/>
    <n v="0"/>
    <n v="0"/>
    <s v="AB00G120"/>
    <s v="768209   "/>
    <s v="811691   "/>
    <s v="TIPO I"/>
    <s v="TERRESTRE"/>
    <n v="1"/>
    <n v="0"/>
    <s v="PORRAS CASTRO DARLON NASCK"/>
    <n v="65960.072302"/>
    <n v="75096.394270399993"/>
    <n v="65960.072302"/>
    <m/>
    <m/>
    <m/>
    <m/>
    <m/>
    <m/>
    <m/>
    <m/>
  </r>
  <r>
    <s v="BOGOTA"/>
    <x v="5"/>
    <x v="5"/>
    <n v="11001"/>
    <n v="2252467"/>
    <n v="40268"/>
    <s v="CUNDINAMARCA"/>
    <s v="BOGOTA"/>
    <s v="MISO.RED"/>
    <s v="REDEBAN"/>
    <n v="2252467"/>
    <s v="FO-25-1040539"/>
    <d v="2025-06-04T11:18:00"/>
    <d v="2025-06-05T10:55:36"/>
    <s v="CERRADO"/>
    <s v="INCIDENTE"/>
    <s v="VISITA_TÉCNICA"/>
    <s v="05-06 SE REALIZA VISITA DE CAMPO ENCONTRANDO QUE EQUIPO NO LEE LA TARJETAS ARROJA &quot;RETIRE TARJETA&quot;, POR LO ANTERIOR SE CAMBIA EQUIPOS, PRUEBAS, CUPO Y USUARIO OK."/>
    <s v="NO"/>
    <s v="HARDWARE"/>
    <s v="LECTOR DE TARJETAS"/>
    <s v="DAÑO POS"/>
    <s v="Si"/>
    <s v="DATAFONO A13 RETIRE TARJETA"/>
    <n v="0"/>
    <n v="0"/>
    <n v="0"/>
    <n v="0"/>
    <s v="AB0HZ971-9B2ZZ668"/>
    <s v="804136   "/>
    <s v="981391   "/>
    <s v="TIPO I"/>
    <s v="TERRESTRE"/>
    <n v="1"/>
    <n v="0"/>
    <s v="LOZADA ROJAS CHRISTIAN ANDRES"/>
    <n v="65960.072302"/>
    <n v="75096.394270399993"/>
    <n v="65960.072302"/>
    <m/>
    <m/>
    <m/>
    <m/>
    <m/>
    <m/>
    <m/>
    <m/>
  </r>
  <r>
    <s v="MEDELLIN"/>
    <x v="2"/>
    <x v="2"/>
    <n v="5615"/>
    <n v="2252583"/>
    <n v="68770"/>
    <s v="ANTIOQUIA"/>
    <s v="RIONEGRO"/>
    <s v="PTM RIONEGRO BLOOMERS STORE"/>
    <s v="REDEBAN"/>
    <n v="2252583"/>
    <s v="FO-25-1040644"/>
    <d v="2025-06-04T11:29:00"/>
    <d v="2025-06-05T11:00:15"/>
    <s v="CERRADO"/>
    <s v="INCIDENTE"/>
    <s v="VISITA_TÉCNICA"/>
    <s v="05-06 SE CAMBIA PINPAD PORQUE NO ESTABA LEYENDO NINGUNA TARJETA"/>
    <s v="NO"/>
    <s v="HARDWARE"/>
    <s v="PINPAD"/>
    <s v="DAÑO POS"/>
    <s v="Si"/>
    <n v="0"/>
    <n v="0"/>
    <n v="0"/>
    <s v="PINPAD A13 RETIRE TARJETA"/>
    <n v="0"/>
    <s v="AALUZ196"/>
    <s v="  802362 "/>
    <n v="1109088"/>
    <s v="TIPO II"/>
    <s v="TERRESTRE"/>
    <n v="1"/>
    <n v="0"/>
    <s v="RUA ALVAREZ RICHARD ANDRES"/>
    <n v="144967.87232000002"/>
    <n v="140395.6348884"/>
    <n v="144967.87232000002"/>
    <m/>
    <m/>
    <m/>
    <m/>
    <m/>
    <m/>
    <m/>
    <m/>
  </r>
  <r>
    <s v="MEDELLIN"/>
    <x v="2"/>
    <x v="2"/>
    <n v="5670"/>
    <n v="2238722"/>
    <n v="14643"/>
    <s v="ANTIOQUIA"/>
    <s v="SAN ROQUE"/>
    <s v="BARRIO LA PLAYA SAN ROQUE"/>
    <s v="REDEBAN"/>
    <n v="2238722"/>
    <s v="FO-25-1022104"/>
    <d v="2025-05-31T15:43:00"/>
    <d v="2025-06-05T11:02:22"/>
    <s v="CERRADO"/>
    <s v="INCIDENTE"/>
    <s v="VISITA_TÉCNICA"/>
    <s v="05-06 SE CAMBIA EQUIPO POR ALERTA INTERRPTION. TODO QUEDA OK EQUIPO INSTALADO INICIALMENTE SALIÓ MALO POR SERIAL SE VOLVIÓ. A CAMBIAR "/>
    <s v="NO"/>
    <s v="HARDWARE"/>
    <s v="ALERT IRRUPTION"/>
    <s v="ALERT IRRUPTION"/>
    <s v="Si"/>
    <s v="DATAFONO CMK CARGA DE LLAVE - DATAFONO A6 ALERT IRRUPTION"/>
    <n v="0"/>
    <n v="0"/>
    <n v="0"/>
    <n v="0"/>
    <s v="JAHZZ543"/>
    <s v="1237750 - 1138629   "/>
    <s v="1138629 - 1074463   "/>
    <s v="TIPO III"/>
    <s v="TERRESTRE"/>
    <n v="1"/>
    <n v="0"/>
    <s v="ALVAREZ ARENAS VICTOR HUGO"/>
    <n v="275728.78077800001"/>
    <n v="196536.5258152"/>
    <n v="275728.78077800001"/>
    <m/>
    <m/>
    <m/>
    <m/>
    <m/>
    <m/>
    <m/>
    <m/>
  </r>
  <r>
    <s v="CUCUTA"/>
    <x v="1"/>
    <x v="1"/>
    <n v="54874"/>
    <n v="2252586"/>
    <n v="39542"/>
    <s v="NORTE DE SANTANDER"/>
    <s v="VILLA DEL ROSARIO"/>
    <s v="PTM VILLA DEL ROSARIO MONACO"/>
    <s v="REDEBAN"/>
    <n v="2252586"/>
    <s v="FO-25-1043090"/>
    <d v="2025-06-04T11:30:00"/>
    <d v="2025-06-05T11:08:41"/>
    <s v="CERRADO"/>
    <s v="INCIDENTE"/>
    <s v="VISITA_TÉCNICA"/>
    <s v="05-06 SE REALIZA VISITA, SE REALIZA MANTENIMIENTO, SE REALIZAN PRUEBAS Y CIERRES OK "/>
    <s v="NO"/>
    <s v="HARDWARE"/>
    <s v="IMPRESION"/>
    <s v="NO IMPRIME UNO O VARIOS CARACTERES"/>
    <s v="NO"/>
    <n v="0"/>
    <n v="0"/>
    <n v="0"/>
    <n v="0"/>
    <n v="0"/>
    <s v="9A0CZ212-9T6ZZ482"/>
    <n v="0"/>
    <n v="0"/>
    <s v="TIPO I"/>
    <s v="TERRESTRE"/>
    <n v="2"/>
    <n v="0"/>
    <s v="PACHECO BUITRAGO JAVIER ALONSO"/>
    <n v="65960.072302"/>
    <n v="75096.394270399993"/>
    <n v="131920.144604"/>
    <m/>
    <m/>
    <m/>
    <m/>
    <m/>
    <m/>
    <m/>
    <m/>
  </r>
  <r>
    <s v="MONTERIA"/>
    <x v="4"/>
    <x v="4"/>
    <n v="23001"/>
    <n v="2252740"/>
    <n v="76143"/>
    <s v="CORDOBA"/>
    <s v="MONTERIA"/>
    <s v="BARRIO CANTACLARO MONTERIA 7"/>
    <s v="REDEBAN"/>
    <n v="2252740"/>
    <s v="FO-25-1040790"/>
    <d v="2025-06-04T11:36:00"/>
    <d v="2025-06-05T11:18:08"/>
    <s v="CERRADO"/>
    <s v="INCIDENTE"/>
    <s v="VISITA_TÉCNICA"/>
    <s v="05-06 SE VISITA SITIO, SE CAMBIA MAGIC BOX 2600 Y BATERÍA DATAFONO OK. SE REALIZAN PRUEBAS EXITOSAS "/>
    <s v="NO"/>
    <s v="HARDWARE"/>
    <s v="IMPRESION"/>
    <s v="NO AVANZA PAPEL"/>
    <s v="Si"/>
    <n v="0"/>
    <n v="0"/>
    <s v="HUB HB1 DETERIORO CABLE"/>
    <n v="0"/>
    <n v="0"/>
    <s v="SX0GZ294"/>
    <s v="   SN:241597317561324755897305"/>
    <s v="  SN:241597317561324755901652 "/>
    <s v="TIPO I"/>
    <s v="TERRESTRE"/>
    <n v="1"/>
    <n v="0"/>
    <s v="COGOLLO VERTEL EDER LUIS"/>
    <n v="65960.072302"/>
    <n v="75096.394270399993"/>
    <n v="65960.072302"/>
    <m/>
    <m/>
    <m/>
    <m/>
    <m/>
    <m/>
    <m/>
    <m/>
  </r>
  <r>
    <s v="MEDELLIN"/>
    <x v="2"/>
    <x v="2"/>
    <n v="5001"/>
    <n v="2252825"/>
    <n v="70411"/>
    <s v="ANTIOQUIA"/>
    <s v="MEDELLIN"/>
    <s v="DISTRICOL CAJA MAGICA"/>
    <s v="REDEBAN"/>
    <n v="2252825"/>
    <s v="FO-25-1040794"/>
    <d v="2025-06-04T11:41:00"/>
    <d v="2025-06-05T11:31:44"/>
    <s v="CERRADO"/>
    <s v="INCIDENTE"/>
    <s v="VISITA_TÉCNICA"/>
    <s v="05-06 SE CAMBIA LECTOR POR MENSAJE FORMATO INVÁLIDO "/>
    <s v="NO"/>
    <s v="HARDWARE"/>
    <s v="LECTOR DE BARRAS"/>
    <s v="FORMATO INVALIDO LECTOR DAÑADO"/>
    <s v="Si"/>
    <n v="0"/>
    <s v="LECTOR L6  NO COMUNICA"/>
    <n v="0"/>
    <n v="0"/>
    <n v="0"/>
    <s v="NN008065"/>
    <n v="902433"/>
    <s v="A-520423"/>
    <s v="TIPO I"/>
    <s v="TERRESTRE"/>
    <n v="1"/>
    <n v="0"/>
    <s v="CERPA SUAREZ DUVAN CAMILO"/>
    <n v="65960.072302"/>
    <n v="75096.394270399993"/>
    <n v="65960.072302"/>
    <m/>
    <m/>
    <m/>
    <m/>
    <m/>
    <m/>
    <m/>
    <m/>
  </r>
  <r>
    <s v="BARRANQUILLA"/>
    <x v="4"/>
    <x v="4"/>
    <n v="8001"/>
    <n v="2253374"/>
    <n v="40724"/>
    <s v="ATLANTICO"/>
    <s v="BARRANQUILLA"/>
    <s v="DISTRICOL MISCELANEA Y PAPELER"/>
    <s v="REDEBAN"/>
    <n v="2253374"/>
    <s v="FO-25-1041219"/>
    <d v="2025-06-04T13:27:56"/>
    <d v="2025-06-05T11:44:59"/>
    <s v="CERRADO"/>
    <s v="INCIDENTE"/>
    <s v="VISITA_TÉCNICA"/>
    <s v="05-06 SE REMPLAZA LECTOR, NO BOTA EL LÁSER "/>
    <s v="NO"/>
    <s v="HARDWARE"/>
    <s v="LECTOR DE BARRAS"/>
    <s v="CABLE LECTORA AVERIADO"/>
    <s v="Si"/>
    <n v="0"/>
    <s v="LECTOR L1  NO ENCIENDE"/>
    <n v="0"/>
    <n v="0"/>
    <n v="0"/>
    <s v="AA0NZ972"/>
    <s v=" 876984  "/>
    <s v=" 789535  "/>
    <s v="TIPO I"/>
    <s v="TERRESTRE"/>
    <n v="1"/>
    <n v="0"/>
    <s v="DE AVILA SIADES ALBERTO ENRIQUE"/>
    <n v="65960.072302"/>
    <n v="75096.394270399993"/>
    <n v="65960.072302"/>
    <m/>
    <m/>
    <m/>
    <m/>
    <m/>
    <m/>
    <m/>
    <m/>
  </r>
  <r>
    <s v="CALI"/>
    <x v="0"/>
    <x v="0"/>
    <n v="76001"/>
    <n v="2254018"/>
    <n v="68100"/>
    <s v="VALLE DEL CAUCA"/>
    <s v="CALI"/>
    <s v="PTM CALI MEGAFARMAS PLUS1"/>
    <s v="REDEBAN"/>
    <n v="2254018"/>
    <s v="FO-25-1042083"/>
    <d v="2025-06-04T14:34:00"/>
    <d v="2025-06-05T11:48:04"/>
    <s v="CERRADO"/>
    <s v="INCIDENTE"/>
    <s v="VISITA_TÉCNICA"/>
    <s v="05-06 LECTOR ESTABA DESCONECTADO SE PROCEDE A CONFIGURAR Y FUNCIONA CORRECTAMENTE "/>
    <s v="NO"/>
    <s v="HARDWARE"/>
    <s v="LECTOR DE BARRAS"/>
    <s v="CABLE LECTORA AVERIADO"/>
    <s v="NO"/>
    <n v="0"/>
    <n v="0"/>
    <n v="0"/>
    <n v="0"/>
    <n v="0"/>
    <s v="9T01Z861"/>
    <n v="0"/>
    <n v="0"/>
    <s v="TIPO I"/>
    <s v="TERRESTRE"/>
    <n v="1"/>
    <n v="0"/>
    <s v="CUERO RUIZ JHONNY"/>
    <n v="65960.072302"/>
    <n v="75096.394270399993"/>
    <n v="65960.072302"/>
    <m/>
    <m/>
    <m/>
    <m/>
    <m/>
    <m/>
    <m/>
    <m/>
  </r>
  <r>
    <s v="MEDELLIN"/>
    <x v="2"/>
    <x v="2"/>
    <n v="5001"/>
    <n v="2255180"/>
    <n v="78668"/>
    <s v="ANTIOQUIA"/>
    <s v="MEDELLIN"/>
    <s v="DISTRICOL SPAMARIACEBALLOS"/>
    <s v="REDEBAN"/>
    <n v="2255180"/>
    <s v="FO-25-1042578"/>
    <d v="2025-06-04T16:27:00"/>
    <d v="2025-06-05T11:50:10"/>
    <s v="CERRADO"/>
    <s v="INCIDENTE"/>
    <s v="VISITA_TÉCNICA"/>
    <s v="05-06 SE CAMBIA EQUIPO POR QUE SE REINICIA AL INGRESAR LA TARJETA "/>
    <s v="NO"/>
    <s v="HARDWARE"/>
    <s v="NO ENCIENDE"/>
    <s v="DAÑO POS"/>
    <s v="Si"/>
    <s v="DATAFONO A13 RETIRE TARJETA"/>
    <n v="0"/>
    <n v="0"/>
    <n v="0"/>
    <n v="0"/>
    <s v="SAOZZ084"/>
    <s v="995265   "/>
    <s v="963744   "/>
    <s v="TIPO I"/>
    <s v="TERRESTRE"/>
    <n v="1"/>
    <n v="0"/>
    <s v="CERPA SUAREZ DUVAN CAMILO"/>
    <n v="65960.072302"/>
    <n v="75096.394270399993"/>
    <n v="65960.072302"/>
    <m/>
    <m/>
    <m/>
    <m/>
    <m/>
    <m/>
    <m/>
    <m/>
  </r>
  <r>
    <s v="BUCARAMANGA"/>
    <x v="1"/>
    <x v="1"/>
    <n v="68001"/>
    <n v="2255737"/>
    <n v="66436"/>
    <s v="SANTANDER"/>
    <s v="BUCARAMANGA"/>
    <s v="BARRIO BOLIVAR BUCARAMANGA 3"/>
    <s v="REDEBAN"/>
    <n v="2255737"/>
    <s v="FO-25-1043006"/>
    <d v="2025-06-04T17:34:00"/>
    <d v="2025-06-05T11:54:49"/>
    <s v="CERRADO"/>
    <s v="INCIDENTE"/>
    <s v="VISITA_TÉCNICA"/>
    <s v="05-06 SE REALIZA VISITA AL COMERCIO CB, SE VALIDA Y LA CLIENTE COMENTA QUE EL DATÁFONO SE REINICIA , SE HACEN LAS RESPECTIVAS REVISIÓNES, EN LA VISITA ANTERIOR SE LE HABIA CAMBIADO CABEL ENTORCHADO, CABLE DE PODER , HUB Y LECTORA, EN ESTA OPORTUNIDAD SE HACE CAMBIO DEL PINPAD, SE HACEN LAS PRUEBAS DEJANDO TODO OK "/>
    <s v="NO"/>
    <s v="HARDWARE"/>
    <s v="SE REINICIA"/>
    <s v="DAÑO POS"/>
    <s v="Si"/>
    <n v="0"/>
    <n v="0"/>
    <n v="0"/>
    <s v="PINPAD G4 SE RESETEA AL IMPRIMIR"/>
    <n v="0"/>
    <s v="1A00Q936"/>
    <s v="  1018670 "/>
    <s v="   1062669"/>
    <s v="TIPO I"/>
    <s v="TERRESTRE"/>
    <n v="1"/>
    <n v="0"/>
    <s v="GONZALEZ ESTUPIÑAN YEISON WALTER ANTONIO"/>
    <n v="65960.072302"/>
    <n v="75096.394270399993"/>
    <n v="65960.072302"/>
    <m/>
    <m/>
    <m/>
    <m/>
    <m/>
    <m/>
    <m/>
    <m/>
  </r>
  <r>
    <s v="VALLEDUPAR"/>
    <x v="4"/>
    <x v="4"/>
    <n v="20001"/>
    <n v="2256564"/>
    <n v="61190"/>
    <s v="CESAR"/>
    <s v="VALLEDUPAR"/>
    <s v="BARRIO VILLAMIRIAN VALLEDUPAR"/>
    <s v="REDEBAN"/>
    <n v="2256564"/>
    <s v="FO-25-1043830"/>
    <d v="2025-06-05T08:08:00"/>
    <d v="2025-06-05T11:57:15"/>
    <s v="CERRADO"/>
    <s v="INCIDENTE"/>
    <s v="VISITA_TÉCNICA"/>
    <s v="05-06 SE REALIZA VISITÁ POR SOLICITUD DE CLIENTE LA CUAL PRESENTA FALLA EN AMBOS LECTORES , SE REALIZA CAMBIÓ DE AMBOS QUEDANDO EQUIPÓ OPERÁTIVO"/>
    <s v="NO"/>
    <s v="HARDWARE"/>
    <s v="LECTOR DE BARRAS"/>
    <s v="FORMATO INVALIDO LECTOR DAÑADO"/>
    <s v="Si"/>
    <n v="0"/>
    <s v="LECTOR L3  NO ENVÍA LA DATA COMPLETA - LECTOR L6  NO COMUNICA"/>
    <n v="0"/>
    <n v="0"/>
    <n v="0"/>
    <s v="9TZZZ208-7A06Z966"/>
    <s v=" 545317 - A-527674  "/>
    <s v=" 877008 - 1144289  "/>
    <s v="TIPO I"/>
    <s v="TERRESTRE"/>
    <n v="1"/>
    <n v="0"/>
    <s v="MAESTRE MENGUAL EDGAR ENRIQUE"/>
    <n v="65960.072302"/>
    <n v="75096.394270399993"/>
    <n v="65960.072302"/>
    <m/>
    <m/>
    <m/>
    <m/>
    <m/>
    <m/>
    <m/>
    <m/>
  </r>
  <r>
    <s v="MEDELLIN"/>
    <x v="2"/>
    <x v="2"/>
    <n v="5001"/>
    <n v="2253191"/>
    <n v="78032"/>
    <s v="ANTIOQUIA"/>
    <s v="MEDELLIN"/>
    <s v="BARRIO PROVENZA POBLADO MEDELLIN"/>
    <s v="REDEBAN"/>
    <n v="2253191"/>
    <s v="FO-25-1041073"/>
    <d v="2025-06-04T12:45:31"/>
    <d v="2025-06-05T12:07:32"/>
    <s v="CERRADO"/>
    <s v="INCIDENTE"/>
    <s v="VISITA_TÉCNICA"/>
    <s v="05-06 SE CAMBIA EQUIPO POR DAÑO "/>
    <s v="NO"/>
    <s v="HARDWARE"/>
    <s v="NO ENCIENDE"/>
    <s v="DAÑO POS"/>
    <s v="Si"/>
    <s v="DATAFONO B1 DISPLAY BLANCO / OSCURO"/>
    <n v="0"/>
    <n v="0"/>
    <n v="0"/>
    <n v="0"/>
    <s v="LMLZZ673"/>
    <s v="1072911   "/>
    <s v="888433   "/>
    <s v="TIPO I"/>
    <s v="TERRESTRE"/>
    <n v="1"/>
    <n v="0"/>
    <s v="MORENO MEDINA JUAN PABLO"/>
    <n v="65960.072302"/>
    <n v="75096.394270399993"/>
    <n v="65960.072302"/>
    <m/>
    <m/>
    <m/>
    <m/>
    <m/>
    <m/>
    <m/>
    <m/>
  </r>
  <r>
    <s v="BOGOTA"/>
    <x v="5"/>
    <x v="5"/>
    <n v="11001"/>
    <n v="2254570"/>
    <n v="34830"/>
    <s v="CUNDINAMARCA"/>
    <s v="BOGOTA"/>
    <s v="BARRIO PATIO BONITO 1 SECTOR"/>
    <s v="REDEBAN"/>
    <n v="2254570"/>
    <s v="FO-25-1042725"/>
    <d v="2025-06-04T15:31:00"/>
    <d v="2025-06-05T12:12:22"/>
    <s v="CERRADO"/>
    <s v="INCIDENTE"/>
    <s v="VISITA_TÉCNICA"/>
    <s v="05-06 SE REALIZA VISITA DE CAMPO ENCONTRANDO QUE EQUIPO NO PERMITE REALIZAR CIERRE SE REINICIA Y CLAVE SUPERVISOR NO TOMA, POR LO ANTERIOR SE PROCEDE A CAMBIAR EQUIPO PRUEBAS CUPO Y USUARIOS OK."/>
    <s v="NO"/>
    <s v="HARDWARE"/>
    <s v="CIERRE"/>
    <s v="DAÑO POS"/>
    <s v="Si"/>
    <s v="DATAFONO A12 SE BLOQUEA AL INICIALIZAR"/>
    <n v="0"/>
    <n v="0"/>
    <n v="0"/>
    <n v="0"/>
    <s v="9A003366"/>
    <s v="1050924   "/>
    <s v="1141428   "/>
    <s v="TIPO I"/>
    <s v="TERRESTRE"/>
    <n v="1"/>
    <n v="0"/>
    <s v="LOZADA ROJAS CHRISTIAN ANDRES"/>
    <n v="65960.072302"/>
    <n v="75096.394270399993"/>
    <n v="65960.072302"/>
    <m/>
    <m/>
    <m/>
    <m/>
    <m/>
    <m/>
    <m/>
    <m/>
  </r>
  <r>
    <s v="CALI"/>
    <x v="0"/>
    <x v="0"/>
    <n v="76001"/>
    <n v="2256860"/>
    <n v="18306"/>
    <s v="VALLE DEL CAUCA"/>
    <s v="CALI"/>
    <s v="REVAL JARDIN PLAZA"/>
    <s v="REDEBAN"/>
    <n v="2256860"/>
    <s v="FO-25-1044140"/>
    <d v="2025-06-05T08:30:00"/>
    <d v="2025-06-05T12:14:49"/>
    <s v="CERRADO"/>
    <s v="INCIDENTE"/>
    <s v="VISITA_TÉCNICA"/>
    <s v="05-06 SE CAMBIA PIN PAD YA QUE EN DEL CLIENTE TIENE PANTALLA AZUL Y SE CAMBIA TAPA DE IMPRESIÓN YA QUE ESTABA PARTIDA "/>
    <s v="NO"/>
    <s v="HARDWARE"/>
    <s v="PINPAD"/>
    <s v="DAÑO POS"/>
    <s v="Si"/>
    <n v="0"/>
    <n v="0"/>
    <n v="0"/>
    <s v="PINPAD A6 ALERT IRRUPTION"/>
    <n v="0"/>
    <s v="9A08Z917"/>
    <s v="  1119522 "/>
    <s v="   986117"/>
    <s v="TIPO I"/>
    <s v="TERRESTRE"/>
    <n v="1"/>
    <n v="0"/>
    <s v="CUERO RUIZ JHONNY"/>
    <n v="65960.072302"/>
    <n v="75096.394270399993"/>
    <n v="65960.072302"/>
    <m/>
    <m/>
    <m/>
    <m/>
    <m/>
    <m/>
    <m/>
    <m/>
  </r>
  <r>
    <s v="BARRANQUILLA"/>
    <x v="4"/>
    <x v="4"/>
    <n v="8001"/>
    <n v="2254044"/>
    <n v="59489"/>
    <s v="ATLANTICO"/>
    <s v="BARRANQUILLA"/>
    <s v="BARRIO VILLA SAN PEDRO BARRANQ"/>
    <s v="REDEBAN"/>
    <n v="2254044"/>
    <s v="FO-25-1042076"/>
    <d v="2025-06-04T14:38:00"/>
    <d v="2025-06-05T12:21:21"/>
    <s v="CERRADO"/>
    <s v="INCIDENTE"/>
    <s v="VISITA_TÉCNICA"/>
    <s v="05-06 SE REALIZA VISITA SE PROCEDE A CAMBIAR PINPAD YA QUE TIENE MENSAJE DE ALERTH INTERRUPTION , SE CAMBIA SE HACEN PRUEBAS Y TODO OK"/>
    <s v="NO"/>
    <s v="HARDWARE"/>
    <s v="ALERT IRRUPTION"/>
    <s v="ALERT IRRUPTION"/>
    <s v="Si"/>
    <n v="0"/>
    <n v="0"/>
    <n v="0"/>
    <s v="PINPAD A6 ALERT IRRUPTION"/>
    <n v="0"/>
    <s v="JA007415"/>
    <s v="  879638 "/>
    <s v="   1073595"/>
    <s v="TIPO I"/>
    <s v="TERRESTRE"/>
    <n v="1"/>
    <n v="0"/>
    <s v="PORRAS CASTRO DARLON NASCK"/>
    <n v="65960.072302"/>
    <n v="75096.394270399993"/>
    <n v="65960.072302"/>
    <m/>
    <m/>
    <m/>
    <m/>
    <m/>
    <m/>
    <m/>
    <m/>
  </r>
  <r>
    <s v="YOPAL"/>
    <x v="3"/>
    <x v="3"/>
    <n v="85001"/>
    <n v="2256870"/>
    <n v="75420"/>
    <s v="CASANARE"/>
    <s v="YOPAL"/>
    <s v="BARRIO CIUDAD PARIS YOPAL"/>
    <s v="REDEBAN"/>
    <n v="2256870"/>
    <s v="FO-25-1044134"/>
    <d v="2025-06-05T08:32:00"/>
    <d v="2025-06-05T12:23:50"/>
    <s v="CERRADO"/>
    <s v="INCIDENTE"/>
    <s v="VISITA_TÉCNICA"/>
    <s v="05-06 SE VISITA COMERCIO SE REALIZA CAMBIO DE DATAFONO, FUENTE DE PODER Y CABLE MAGICBOX. PRUEBAS OK. OPERATIVO EL SERVICIO "/>
    <s v="NO"/>
    <s v="SOFTWARE"/>
    <s v="SE REINICIA"/>
    <s v="AL REALIZAR CIERRE CARGA VERSION"/>
    <s v="Si"/>
    <s v="DATAFONO B1 DISPLAY BLANCO / OSCURO"/>
    <n v="0"/>
    <n v="0"/>
    <n v="0"/>
    <s v="CABLE MAGICBOX  - FUENTE DE PODER"/>
    <s v="F100G492-LM00R016"/>
    <s v="1039150   "/>
    <s v="1104549   "/>
    <s v="TIPO I"/>
    <s v="TERRESTRE"/>
    <n v="1"/>
    <n v="0"/>
    <s v="BERNAL ELAICA EDGAR ALEXIS"/>
    <n v="65960.072302"/>
    <n v="75096.394270399993"/>
    <n v="65960.072302"/>
    <m/>
    <m/>
    <m/>
    <m/>
    <m/>
    <m/>
    <m/>
    <m/>
  </r>
  <r>
    <s v="MEDELLIN"/>
    <x v="2"/>
    <x v="2"/>
    <n v="5088"/>
    <n v="2257610"/>
    <n v="33971"/>
    <s v="ANTIOQUIA"/>
    <s v="BELLO"/>
    <s v="PAGAFACIL PLAZA DE BELLO"/>
    <s v="REDEBAN"/>
    <n v="2257610"/>
    <s v="FO-25-1044591"/>
    <d v="2025-06-05T09:23:00"/>
    <d v="2025-06-05T12:27:35"/>
    <s v="CERRADO"/>
    <s v="INCIDENTE"/>
    <s v="VISITA_TÉCNICA"/>
    <s v="05-06 SE REALIZA EL CAMBIO DE TAPA IMPRESORA SE REALIZAN LAS PRUEBAS Y QUEDA OK "/>
    <s v="NO"/>
    <s v="HARDWARE"/>
    <s v="IMPRESION"/>
    <s v="TAPA IMPRESORA"/>
    <s v="NO"/>
    <n v="0"/>
    <n v="0"/>
    <n v="0"/>
    <n v="0"/>
    <s v="Tapa impresora datáfono "/>
    <s v="1LZZZ894"/>
    <n v="0"/>
    <n v="0"/>
    <s v="TIPO I"/>
    <s v="TERRESTRE"/>
    <n v="1"/>
    <n v="0"/>
    <s v="MONTOYA VELEZ ANDRES FELIPE"/>
    <n v="65960.072302"/>
    <n v="75096.394270399993"/>
    <n v="65960.072302"/>
    <m/>
    <m/>
    <m/>
    <m/>
    <m/>
    <m/>
    <m/>
    <m/>
  </r>
  <r>
    <s v="MEDELLIN"/>
    <x v="2"/>
    <x v="2"/>
    <n v="5197"/>
    <n v="2255780"/>
    <n v="68663"/>
    <s v="ANTIOQUIA"/>
    <s v="COCORNA"/>
    <s v="BARRIO LA PINUELA COCORNA"/>
    <s v="REDEBAN"/>
    <n v="2255780"/>
    <s v="FO-25-1043709"/>
    <d v="2025-06-05T08:00:00"/>
    <d v="2025-06-05T12:29:51"/>
    <s v="CERRADO"/>
    <s v="INCIDENTE"/>
    <s v="VISITA_TÉCNICA"/>
    <s v="05-06 CAMBIO EQUIPO POR DAÑO PUERTO USB MALO PRUEBAS OK NO TELECARGA 96"/>
    <s v="NO"/>
    <s v="HARDWARE"/>
    <s v="LECTOR DE BARRAS"/>
    <s v="DAÑO POS"/>
    <s v="Si"/>
    <s v="DATAFONO E9 PUERTO USB MALO"/>
    <n v="0"/>
    <n v="0"/>
    <n v="0"/>
    <n v="0"/>
    <s v="A300S490"/>
    <s v="992175   "/>
    <s v="963626   "/>
    <s v="TIPO II"/>
    <s v="TERRESTRE"/>
    <n v="1"/>
    <n v="0"/>
    <s v="PAREJA ECHAVARRIA JHON DAVID"/>
    <n v="144967.87232000002"/>
    <n v="140395.6348884"/>
    <n v="144967.87232000002"/>
    <m/>
    <m/>
    <m/>
    <m/>
    <m/>
    <m/>
    <m/>
    <m/>
  </r>
  <r>
    <s v="BUCARAMANGA"/>
    <x v="1"/>
    <x v="1"/>
    <n v="68547"/>
    <n v="2257367"/>
    <n v="40693"/>
    <s v="SANTANDER"/>
    <s v="PIEDECUESTA"/>
    <s v="PTM PIEDECUESTA CYBER ANDRES"/>
    <s v="REDEBAN"/>
    <n v="2257367"/>
    <s v="FO-25-1044533"/>
    <d v="2025-06-05T09:13:00"/>
    <d v="2025-06-05T12:32:44"/>
    <s v="CERRADO"/>
    <s v="INCIDENTE"/>
    <s v="VISITA_TÉCNICA"/>
    <s v="05-06 SE REALIZA VISITA TÉCNICA Y SE ENCUENTRA CABLE FUENTE PODER DETERIORO GENERANDO CORTO SE CAMBIA FUENTE DE PODER"/>
    <s v="NO"/>
    <s v="HARDWARE"/>
    <s v="COMUNICACION"/>
    <s v="MENSAJE CABLE DE RED DESCONECTADO"/>
    <s v="NO"/>
    <n v="0"/>
    <n v="0"/>
    <n v="0"/>
    <n v="0"/>
    <n v="0"/>
    <s v="AA0NZ735- II0XZ510"/>
    <n v="0"/>
    <n v="0"/>
    <s v="TIPO II"/>
    <s v="TERRESTRE"/>
    <n v="1"/>
    <n v="0"/>
    <s v="PEÑA DIAZ IVAN YESID"/>
    <n v="144967.87232000002"/>
    <n v="140395.6348884"/>
    <n v="144967.87232000002"/>
    <m/>
    <m/>
    <m/>
    <m/>
    <m/>
    <m/>
    <m/>
    <m/>
  </r>
  <r>
    <s v="MEDELLIN"/>
    <x v="2"/>
    <x v="2"/>
    <n v="5670"/>
    <n v="2252269"/>
    <n v="36585"/>
    <s v="ANTIOQUIA"/>
    <s v="SAN ROQUE"/>
    <s v="DISTRICOL ZULUCOM"/>
    <s v="REDEBAN"/>
    <n v="2252269"/>
    <s v="FO-25-1040391"/>
    <d v="2025-06-04T10:57:00"/>
    <d v="2025-06-05T12:36:15"/>
    <s v="CERRADO"/>
    <s v="INCIDENTE"/>
    <s v="VISITA_TÉCNICA"/>
    <s v="05-06 SE RELIZ ACOAMBIONDE EQUIPO POR TECLADO BORROSO TODO QUEDA OK "/>
    <s v="NO"/>
    <s v="HARDWARE"/>
    <s v="TECLADO"/>
    <s v="DAÑO POS"/>
    <s v="Si"/>
    <s v="DATAFONO F2 TECLADO BORROSO"/>
    <n v="0"/>
    <n v="0"/>
    <n v="0"/>
    <n v="0"/>
    <s v="9A00G351"/>
    <s v="1138629   "/>
    <s v="809091   "/>
    <s v="TIPO III"/>
    <s v="TERRESTRE"/>
    <n v="1"/>
    <n v="0"/>
    <s v="ALVAREZ ARENAS VICTOR HUGO"/>
    <n v="275728.78077800001"/>
    <n v="196536.5258152"/>
    <n v="275728.78077800001"/>
    <m/>
    <m/>
    <m/>
    <m/>
    <m/>
    <m/>
    <m/>
    <m/>
  </r>
  <r>
    <s v="VILLAVICENCIO"/>
    <x v="3"/>
    <x v="3"/>
    <n v="50370"/>
    <n v="2221650"/>
    <n v="44681"/>
    <s v="META"/>
    <s v="URIBE"/>
    <s v="PTM URIBE MINIMARKET NAHOMY JC"/>
    <s v="REDEBAN"/>
    <n v="2221650"/>
    <s v="FO-25-1003278"/>
    <d v="2025-05-28T08:03:00"/>
    <d v="2025-06-05T12:43:00"/>
    <s v="CERRADO"/>
    <s v="INCIDENTE"/>
    <s v="VISITA_TÉCNICA"/>
    <s v="05-06 SE REALIZA VISITA AL PUNTO Y SE EVIDENCIA OBJETO EN EL LECTOR DE CHIP, SE RETIRA OBJETO Y SE REALIZA BORRADO DE MEMORIA, PRUEBAS OK"/>
    <s v="NO"/>
    <s v="HARDWARE"/>
    <s v="LECTOR DE TARJETAS"/>
    <s v="MENSAJE RETIRE TARJETA"/>
    <s v="NO"/>
    <n v="0"/>
    <n v="0"/>
    <n v="0"/>
    <n v="0"/>
    <n v="0"/>
    <s v="AB1EZ107"/>
    <n v="0"/>
    <n v="0"/>
    <s v="TIPO IV ESPECIAL"/>
    <s v="AEREO"/>
    <n v="1"/>
    <n v="0"/>
    <s v="PEDREROS CONTRERAS MICHAEL STEVENS"/>
    <n v="988462.96268840006"/>
    <n v="196536.5258152"/>
    <n v="988462.96268840006"/>
    <m/>
    <m/>
    <m/>
    <m/>
    <m/>
    <m/>
    <m/>
    <m/>
  </r>
  <r>
    <s v="CARTAGENA"/>
    <x v="4"/>
    <x v="4"/>
    <n v="13001"/>
    <n v="2247454"/>
    <n v="18496"/>
    <s v="BOLIVAR"/>
    <s v="CARTAGENA"/>
    <s v="BARRIO AVENIDA PEDRO DE HEREDI"/>
    <s v="REDEBAN"/>
    <n v="2247454"/>
    <s v="FO-25-1033805"/>
    <d v="2025-06-03T15:02:00"/>
    <d v="2025-06-05T12:53:21"/>
    <s v="CERRADO"/>
    <s v="INCIDENTE"/>
    <s v="VISITA_TÉCNICA"/>
    <s v="05-06 SE CAMBIA EQUIPO POR DAÑO DE DISPLAY Y SE CAMBIA CABLEADO Y FUENTE DE PODER "/>
    <s v="NO"/>
    <s v="HARDWARE"/>
    <s v="PANTALLA"/>
    <s v="DAÑO POS"/>
    <s v="Si"/>
    <s v="DATAFONO B1 DISPLAY BLANCO / OSCURO"/>
    <n v="0"/>
    <n v="0"/>
    <n v="0"/>
    <n v="0"/>
    <s v="9A002834"/>
    <s v="1115120   "/>
    <s v="1074647   "/>
    <s v="TIPO I"/>
    <s v="TERRESTRE"/>
    <n v="1"/>
    <n v="0"/>
    <s v="MARTINEZ SALGUEDO ANDRES AUGUSTO"/>
    <n v="65960.072302"/>
    <n v="75096.394270399993"/>
    <n v="65960.072302"/>
    <m/>
    <m/>
    <m/>
    <m/>
    <m/>
    <m/>
    <m/>
    <m/>
  </r>
  <r>
    <s v="BOGOTA"/>
    <x v="5"/>
    <x v="5"/>
    <n v="11001"/>
    <n v="2253391"/>
    <n v="63831"/>
    <s v="CUNDINAMARCA"/>
    <s v="BOGOTA"/>
    <s v="BARRIO CAMILO TORRES BOGOTA"/>
    <s v="REDEBAN"/>
    <n v="2253391"/>
    <s v="FO-25-1041318"/>
    <d v="2025-06-04T13:40:00"/>
    <d v="2025-06-05T12:59:15"/>
    <s v="CERRADO"/>
    <s v="INCIDENTE"/>
    <s v="VISITA_TÉCNICA"/>
    <s v="05-06 SE REALIZA VISITA DE CAMPO ENCONTRANDO QUE LECTORA DE BARRAS NO LEE CÓDIGOS, POR LO ANTERIOR SE PROCEDE A CAMBIAR EQUIPO, PRUEBAS, CUPO Y USUARIO OK."/>
    <s v="NO"/>
    <s v="HARDWARE"/>
    <s v="LECTOR DE BARRAS"/>
    <s v="CABLE LECTORA AVERIADO"/>
    <s v="Si"/>
    <n v="0"/>
    <s v="LECTOR L6  NO COMUNICA"/>
    <n v="0"/>
    <n v="0"/>
    <n v="0"/>
    <s v="JA00X339"/>
    <s v=" 1110623  "/>
    <s v=" A-529545  "/>
    <s v="TIPO I"/>
    <s v="TERRESTRE"/>
    <n v="1"/>
    <n v="0"/>
    <s v="LOZADA ROJAS CHRISTIAN ANDRES"/>
    <n v="65960.072302"/>
    <n v="75096.394270399993"/>
    <n v="65960.072302"/>
    <m/>
    <m/>
    <m/>
    <m/>
    <m/>
    <m/>
    <m/>
    <m/>
  </r>
  <r>
    <s v="BOGOTA"/>
    <x v="5"/>
    <x v="5"/>
    <n v="25286"/>
    <n v="2251647"/>
    <n v="34442"/>
    <s v="CUNDINAMARCA"/>
    <s v="FUNZA"/>
    <s v="ARRIO PROVIVIENDA FUNZA"/>
    <s v="REDEBAN"/>
    <n v="2251647"/>
    <s v="FO-25-1039870"/>
    <d v="2025-06-04T10:03:00"/>
    <d v="2025-06-05T13:04:09"/>
    <s v="CERRADO"/>
    <s v="INCIDENTE"/>
    <s v="VISITA_TÉCNICA"/>
    <s v="05-06 SE REALIZA CAMBIO DE EQUIPO POR DAÑO EN IMPRESORA NO AVANZA PAPEL SERVICIO OPERATIVO PRUEBAS OK TRNA RBM "/>
    <s v="NO"/>
    <s v="HARDWARE"/>
    <s v="IMPRESION"/>
    <s v="NO AVANZA PAPEL"/>
    <s v="Si"/>
    <s v="DATAFONO G5 NO AVANZA PAPEL"/>
    <n v="0"/>
    <n v="0"/>
    <n v="0"/>
    <n v="0"/>
    <s v="BL014257"/>
    <s v="1006916   "/>
    <s v="1169194   "/>
    <s v="TIPO II"/>
    <s v="TERRESTRE"/>
    <n v="1"/>
    <n v="0"/>
    <s v="BUSTOS MORA DIEGO MANUEL"/>
    <n v="144967.87232000002"/>
    <n v="140395.6348884"/>
    <n v="144967.87232000002"/>
    <m/>
    <m/>
    <m/>
    <m/>
    <m/>
    <m/>
    <m/>
    <m/>
  </r>
  <r>
    <s v="CUCUTA"/>
    <x v="1"/>
    <x v="1"/>
    <n v="54099"/>
    <n v="2255323"/>
    <n v="10068"/>
    <s v="NORTE DE SANTANDER"/>
    <s v="BOCHALEMA"/>
    <s v="BOCHALEMA - NORTE DE SANTANDER"/>
    <s v="REDEBAN"/>
    <n v="2255323"/>
    <s v="FO-25-1042580"/>
    <d v="2025-06-04T16:37:00"/>
    <d v="2025-06-05T13:28:36"/>
    <s v="CERRADO"/>
    <s v="INCIDENTE"/>
    <s v="VISITA_TÉCNICA"/>
    <s v="05-06 SE VISITA COMERCIO Y SE CONFIGURA LECTOR DE BARRAS SE REALIZAN PRUEBAS EN CONJUNTO CON EL CLIENTE OK, CIERRES OK."/>
    <s v="NO"/>
    <s v="SOFTWARE"/>
    <s v="LECTOR DE BARRAS"/>
    <s v="LECTOR DESCONFIGURADO"/>
    <s v="NO"/>
    <n v="0"/>
    <n v="0"/>
    <n v="0"/>
    <n v="0"/>
    <n v="0"/>
    <s v="9A003267"/>
    <n v="0"/>
    <n v="0"/>
    <s v="TIPO II"/>
    <s v="TERRESTRE"/>
    <n v="1"/>
    <n v="0"/>
    <s v="TORRES MANTILLA JOSE DANIEL"/>
    <n v="144967.87232000002"/>
    <n v="140395.6348884"/>
    <n v="144967.87232000002"/>
    <m/>
    <m/>
    <m/>
    <m/>
    <m/>
    <m/>
    <m/>
    <m/>
  </r>
  <r>
    <s v="BOGOTA"/>
    <x v="5"/>
    <x v="5"/>
    <n v="25899"/>
    <n v="2257390"/>
    <n v="29012"/>
    <s v="CUNDINAMARCA"/>
    <s v="ZIPAQUIRA"/>
    <s v="BARRIO EL PARDO ZIPAQUIRA"/>
    <s v="REDEBAN"/>
    <n v="2257390"/>
    <s v="FO-25-1044563"/>
    <d v="2025-06-05T09:16:00"/>
    <d v="2025-06-05T13:32:11"/>
    <s v="CERRADO"/>
    <s v="INCIDENTE"/>
    <s v="VISITA_TÉCNICA"/>
    <s v="05-06 CAMBIO DE EQUIPO POR DAÑO Y HUB POR DAÑO SE REALIZA PRUEBAS OK SE ENTREGA SERVICIO OPERATIVO "/>
    <s v="NO"/>
    <s v="HARDWARE"/>
    <s v="ALERT IRRUPTION"/>
    <s v="ALERT IRRUPTION"/>
    <s v="Si"/>
    <s v="DATAFONO A1 NO PRENDE"/>
    <n v="0"/>
    <s v="HUB HB1 DETERIORO CABLE"/>
    <n v="0"/>
    <n v="0"/>
    <s v="BBBBF091"/>
    <s v="769434   Sin placa "/>
    <s v="929904  855367 "/>
    <s v="TIPO II"/>
    <s v="TERRESTRE"/>
    <n v="1"/>
    <n v="0"/>
    <s v="HERNANDEZ NARANJO OSCAR EDUARDO"/>
    <n v="144967.87232000002"/>
    <n v="140395.6348884"/>
    <n v="144967.87232000002"/>
    <m/>
    <m/>
    <m/>
    <m/>
    <m/>
    <m/>
    <m/>
    <m/>
  </r>
  <r>
    <s v="BARRANQUILLA"/>
    <x v="4"/>
    <x v="4"/>
    <n v="8001"/>
    <n v="2258273"/>
    <n v="25226"/>
    <s v="ATLANTICO"/>
    <s v="BARRANQUILLA"/>
    <s v="ARA0103 BARRANQUILLA LA PRADER"/>
    <s v="REDEBAN"/>
    <n v="2258273"/>
    <s v="FO-25-1047133"/>
    <d v="2025-06-05T10:28:00"/>
    <d v="2025-06-05T13:43:31"/>
    <s v="CERRADO"/>
    <s v="INCIDENTE"/>
    <s v="SOPORTE_TELEFÓNICO"/>
    <n v="0"/>
    <s v="NO"/>
    <s v="SOFTWARE"/>
    <s v="COMUNICACION"/>
    <s v="VERIFIQUE PARAMETROS"/>
    <s v="NO"/>
    <n v="0"/>
    <n v="0"/>
    <n v="0"/>
    <n v="0"/>
    <n v="0"/>
    <n v="0"/>
    <n v="0"/>
    <n v="0"/>
    <s v="TIPO I"/>
    <s v="TERRESTRE"/>
    <n v="0"/>
    <n v="0"/>
    <n v="0"/>
    <n v="41241.0800752"/>
    <n v="0"/>
    <n v="41241.0800752"/>
    <m/>
    <m/>
    <m/>
    <m/>
    <m/>
    <m/>
    <m/>
    <m/>
  </r>
  <r>
    <s v="APARTADO"/>
    <x v="2"/>
    <x v="2"/>
    <n v="5665"/>
    <n v="2259126"/>
    <n v="44358"/>
    <s v="ANTIOQUIA"/>
    <s v="SAN PEDRO DE URABA"/>
    <s v="DISTRICOL CELUCOM JAENNY"/>
    <s v="REDEBAN"/>
    <n v="2259126"/>
    <s v="FO-25-1045779"/>
    <d v="2025-06-05T11:21:00"/>
    <d v="2025-06-05T13:47:00"/>
    <s v="CERRADO"/>
    <s v="INCIDENTE"/>
    <s v="VISITA_TÉCNICA"/>
    <s v="05-06 SE REALIZA CAMBIO DE EQUIPO POR TECLADO BORROSO Y REINICIO CONSTANTEMENTE OK, EQUIPO QUEDA OPERATIVO OK "/>
    <s v="NO"/>
    <s v="HARDWARE"/>
    <s v="TECLADO"/>
    <s v="DAÑO POS"/>
    <s v="Si"/>
    <s v="DATAFONO F2 TECLADO BORROSO"/>
    <n v="0"/>
    <n v="0"/>
    <n v="0"/>
    <n v="0"/>
    <s v="AB19Z142"/>
    <s v="1142460   "/>
    <s v="858549   "/>
    <s v="TIPO III"/>
    <s v="TERRESTRE"/>
    <n v="1"/>
    <n v="0"/>
    <s v="MARTINEZ TOVAR OSCAR DAVID"/>
    <n v="275728.78077800001"/>
    <n v="196536.5258152"/>
    <n v="275728.78077800001"/>
    <m/>
    <m/>
    <m/>
    <m/>
    <m/>
    <m/>
    <m/>
    <m/>
  </r>
  <r>
    <s v="BOGOTA"/>
    <x v="5"/>
    <x v="5"/>
    <n v="25899"/>
    <n v="2254051"/>
    <n v="65158"/>
    <s v="CUNDINAMARCA"/>
    <s v="ZIPAQUIRA"/>
    <s v="PTM ZIPAQUIRA NET D3"/>
    <s v="REDEBAN"/>
    <n v="2254051"/>
    <s v="FO-25-1042070"/>
    <d v="2025-06-04T14:39:00"/>
    <d v="2025-06-05T13:48:00"/>
    <s v="CERRADO"/>
    <s v="INCIDENTE"/>
    <s v="VISITA_TÉCNICA"/>
    <s v="05-06 CAMBIO DW LECTORA POR DAÑO SE ENTREGA SERVICIO OPERATIVO "/>
    <s v="NO"/>
    <s v="HARDWARE"/>
    <s v="LECTOR DE BARRAS"/>
    <s v="CABLE LECTORA AVERIADO"/>
    <s v="Si"/>
    <n v="0"/>
    <s v="LECTOR L1  NO ENCIENDE"/>
    <n v="0"/>
    <n v="0"/>
    <n v="0"/>
    <s v="2A008697"/>
    <s v=" 953531  "/>
    <s v=" 997922  "/>
    <s v="TIPO II"/>
    <s v="TERRESTRE"/>
    <n v="1"/>
    <n v="0"/>
    <s v="HERNANDEZ NARANJO OSCAR EDUARDO"/>
    <n v="144967.87232000002"/>
    <n v="140395.6348884"/>
    <n v="144967.87232000002"/>
    <m/>
    <m/>
    <m/>
    <m/>
    <m/>
    <m/>
    <m/>
    <m/>
  </r>
  <r>
    <s v="MONTERIA"/>
    <x v="4"/>
    <x v="4"/>
    <n v="23580"/>
    <n v="2250793"/>
    <n v="61631"/>
    <s v="CORDOBA"/>
    <s v="PUERTO LIBERTADOR"/>
    <s v="DISTRICOL LA NUEVA PROVEEDORA"/>
    <s v="REDEBAN"/>
    <n v="2250793"/>
    <s v="FO-25-1037758"/>
    <d v="2025-06-04T09:04:00"/>
    <d v="2025-06-05T13:54:00"/>
    <s v="CERRADO"/>
    <s v="INCIDENTE"/>
    <s v="VISITA_TÉCNICA"/>
    <s v="05-06 SE REALIZA CAMBIO DE EQUIPO POR DAÑO EN EL TECLADO, ALGUNAS TECLAS BORROSAS, ADICIONAL SE REINICIA CONSTANTEMENTE, SE PROCEDE A INSTALAR NUEVO EQUIPO OPERATIVO OK, PRUEBAS DE TRANSACCIONES EXITOSAS OK, CLIETE CB VALIDA SALDO ANTES Y DESPUÉS DEL CAMBIO OK, CB SE DEJA OPERATIVO SIN NOVEDAD"/>
    <s v="NO"/>
    <s v="HARDWARE"/>
    <s v="TECLADO"/>
    <s v="DAÑO POS"/>
    <s v="Si"/>
    <s v="DATAFONO F2 TECLADO BORROSO"/>
    <n v="0"/>
    <n v="0"/>
    <n v="0"/>
    <n v="0"/>
    <s v="NA00J416"/>
    <s v="959611   "/>
    <s v="1050236   "/>
    <s v="TIPO IV"/>
    <s v="TERRESTRE"/>
    <n v="1"/>
    <n v="0"/>
    <s v="GONZALEZ FERRER JESUS ALEXANDER"/>
    <n v="479588.87655000004"/>
    <n v="196536.5258152"/>
    <n v="479588.87655000004"/>
    <m/>
    <m/>
    <m/>
    <m/>
    <m/>
    <m/>
    <m/>
    <m/>
  </r>
  <r>
    <s v="MEDELLIN"/>
    <x v="2"/>
    <x v="2"/>
    <n v="5001"/>
    <n v="2259261"/>
    <n v="78308"/>
    <s v="ANTIOQUIA"/>
    <s v="MEDELLIN"/>
    <s v="BARRIO BELEN ROSALES MEDELLIN 3"/>
    <s v="REDEBAN"/>
    <n v="2259261"/>
    <s v="FO-25-1045999"/>
    <d v="2025-06-05T11:37:00"/>
    <d v="2025-06-05T14:07:00"/>
    <s v="CERRADO"/>
    <s v="INCIDENTE"/>
    <s v="VISITA_TÉCNICA"/>
    <s v="05-06 SE CAMBIO LECTOR CON CABLE DAÑADO "/>
    <s v="NO"/>
    <s v="HARDWARE"/>
    <s v="LECTOR DE BARRAS"/>
    <s v="CABLE LECTORA AVERIADO"/>
    <s v="Si"/>
    <n v="0"/>
    <s v="LECTOR L9  DAÑO FÍSICO: CABLE DE COMUNICACIÓN DAÑADO"/>
    <n v="0"/>
    <n v="0"/>
    <n v="0"/>
    <s v="SXOZZ567"/>
    <s v=" 902051  "/>
    <s v=" 885128  "/>
    <s v="TIPO I"/>
    <s v="TERRESTRE"/>
    <n v="1"/>
    <n v="0"/>
    <s v="CASTAÑEDA PALACIO CARLOS FELIPE"/>
    <n v="65960.072302"/>
    <n v="75096.394270399993"/>
    <n v="65960.072302"/>
    <m/>
    <m/>
    <m/>
    <m/>
    <m/>
    <m/>
    <m/>
    <m/>
  </r>
  <r>
    <s v="MEDELLIN"/>
    <x v="2"/>
    <x v="2"/>
    <n v="5001"/>
    <n v="2257926"/>
    <n v="46080"/>
    <s v="ANTIOQUIA"/>
    <s v="MEDELLIN"/>
    <s v="BARRIO SANTA CRUZ MEDELLIN 7"/>
    <s v="REDEBAN"/>
    <n v="2257926"/>
    <s v="FO-25-1045033"/>
    <d v="2025-06-05T09:51:00"/>
    <d v="2025-06-05T14:09:00"/>
    <s v="CERRADO"/>
    <s v="INCIDENTE"/>
    <s v="VISITA_TÉCNICA"/>
    <s v="05-06 SE CAMBIA EQUIPO POR IMPRESORA MALA"/>
    <s v="NO"/>
    <s v="HARDWARE"/>
    <s v="IMPRESION"/>
    <s v="NO AVANZA PAPEL"/>
    <s v="Si"/>
    <s v="DATAFONO G1 NO IMPRIME UNO O VARIOS CARACTERES"/>
    <n v="0"/>
    <n v="0"/>
    <n v="0"/>
    <n v="0"/>
    <s v="9CEZZ823"/>
    <s v="1219113   "/>
    <s v="1021453   "/>
    <s v="TIPO I"/>
    <s v="TERRESTRE"/>
    <n v="1"/>
    <n v="0"/>
    <s v="CERPA SUAREZ DUVAN CAMILO"/>
    <n v="65960.072302"/>
    <n v="75096.394270399993"/>
    <n v="65960.072302"/>
    <m/>
    <m/>
    <m/>
    <m/>
    <m/>
    <m/>
    <m/>
    <m/>
  </r>
  <r>
    <s v="BUCARAMANGA"/>
    <x v="1"/>
    <x v="1"/>
    <n v="81001"/>
    <n v="2223052"/>
    <n v="77334"/>
    <s v="ARAUCA"/>
    <s v="ARAUCA"/>
    <s v="BARRIO VD EL CHAPARRITO ARAUCA"/>
    <s v="REDEBAN"/>
    <n v="2223052"/>
    <s v="FO-25-1004646"/>
    <d v="2025-05-28T10:06:00"/>
    <d v="2025-06-05T14:13:47"/>
    <s v="CERRADO"/>
    <s v="INCIDENTE"/>
    <s v="VISITA_TÉCNICA"/>
    <s v="05-06 CB CON ERROR CON LECTOR DE BARRAS FORMATO INVALIDO, SE VALIDA CABLEADO Y CONEXIÓN, CONFIGURACIÓN DE LECTORA, EQUIPO CON VERSIÓN 9.90, PRUEBAS OK. NO CIERRE POR FLUJO DE CLIENTE. "/>
    <s v="NO"/>
    <s v="SOFTWARE"/>
    <s v="LECTOR DE BARRAS"/>
    <s v="LECTOR DESCONFIGURADO"/>
    <s v="NO"/>
    <n v="0"/>
    <n v="0"/>
    <n v="0"/>
    <n v="0"/>
    <n v="0"/>
    <s v="FAEZZ415"/>
    <n v="0"/>
    <n v="0"/>
    <s v="TIPO IV ESPECIAL"/>
    <s v="AEREO"/>
    <n v="1"/>
    <n v="0"/>
    <s v="SANTOS GONZALEZ JOHAN FABIAN"/>
    <n v="988462.96268840006"/>
    <n v="196536.5258152"/>
    <n v="988462.96268840006"/>
    <m/>
    <m/>
    <m/>
    <m/>
    <m/>
    <m/>
    <m/>
    <m/>
  </r>
  <r>
    <s v="BUCARAMANGA"/>
    <x v="1"/>
    <x v="1"/>
    <n v="68081"/>
    <n v="2255955"/>
    <n v="52195"/>
    <s v="SANTANDER"/>
    <s v="BARRANCABERMEJA"/>
    <s v="DISTRICOL VARI Y PAPEL BRAYAN"/>
    <s v="REDEBAN"/>
    <n v="2255955"/>
    <s v="FO-25-1043693"/>
    <d v="2025-06-05T08:00:00"/>
    <d v="2025-06-05T14:16:00"/>
    <s v="CERRADO"/>
    <s v="INCIDENTE"/>
    <s v="VISITA_TÉCNICA"/>
    <s v="05-06 NO AVANZA PAPEL , SE PROCEDE A REALIZAR CAMBIO DE DATAFONO , SE DEJA DSK 3500 CON VERSION 9.90 SE HACE. PRUEBAS OK VISITA EXITOSA"/>
    <s v="NO"/>
    <s v="HARDWARE"/>
    <s v="IMPRESION"/>
    <s v="NO AVANZA PAPEL"/>
    <s v="Si"/>
    <s v="DATAFONO G5 NO AVANZA PAPEL"/>
    <n v="0"/>
    <n v="0"/>
    <n v="0"/>
    <n v="0"/>
    <s v="GB0DZ021"/>
    <s v="810526   "/>
    <s v="1057983   "/>
    <s v="TIPO III"/>
    <s v="TERRESTRE"/>
    <n v="1"/>
    <n v="0"/>
    <s v="GELVEZ MOGOLLON JOSE ELISEO"/>
    <n v="275728.78077800001"/>
    <n v="196536.5258152"/>
    <n v="275728.78077800001"/>
    <m/>
    <m/>
    <m/>
    <m/>
    <m/>
    <m/>
    <m/>
    <m/>
  </r>
  <r>
    <s v="VALLEDUPAR"/>
    <x v="4"/>
    <x v="4"/>
    <n v="44378"/>
    <n v="2237401"/>
    <n v="76832"/>
    <s v="LA GUAJIRA"/>
    <s v="HATONUEVO"/>
    <s v="PTM HATONUEVO LA GUAJIRA ALFA"/>
    <s v="REDEBAN"/>
    <n v="2237401"/>
    <s v="FO-25-1018702"/>
    <d v="2025-05-30T17:22:30"/>
    <d v="2025-06-05T14:21:40"/>
    <s v="CERRADO"/>
    <s v="INCIDENTE"/>
    <s v="VISITA_TÉCNICA"/>
    <s v="05-06 SE REALIZA CAMBIO DE DATAFONO YA QUE ESTABA ALERTADO, SE REALIZAN PRUEBAS DEJANDO SERVICIO FUNCIONAL AL 100 %"/>
    <s v="NO"/>
    <s v="HARDWARE"/>
    <s v="ALERT IRRUPTION"/>
    <s v="ALERT IRRUPTION"/>
    <s v="Si"/>
    <s v="DATAFONO A6 ALERT IRRUPTION"/>
    <n v="0"/>
    <n v="0"/>
    <n v="0"/>
    <n v="0"/>
    <s v="106ZZ028 - LN00U390"/>
    <s v="1106397   "/>
    <s v="1106454   "/>
    <s v="TIPO III"/>
    <s v="TERRESTRE"/>
    <n v="1"/>
    <n v="0"/>
    <s v="MONTES DIAZ JOHN FRED"/>
    <n v="275728.78077800001"/>
    <n v="196536.5258152"/>
    <n v="275728.78077800001"/>
    <m/>
    <m/>
    <m/>
    <m/>
    <m/>
    <m/>
    <m/>
    <m/>
  </r>
  <r>
    <s v="BOGOTA"/>
    <x v="5"/>
    <x v="5"/>
    <n v="11001"/>
    <n v="2258674"/>
    <n v="33951"/>
    <s v="CUNDINAMARCA"/>
    <s v="BOGOTA"/>
    <s v="BARRIO FONTIBON BOGOTA 1"/>
    <s v="REDEBAN"/>
    <n v="2258674"/>
    <s v="FO-25-1045441"/>
    <d v="2025-06-05T10:47:00"/>
    <d v="2025-06-05T14:28:51"/>
    <s v="CERRADO"/>
    <s v="INCIDENTE"/>
    <s v="VISITA_TÉCNICA"/>
    <s v="05-06 SE REALIZA CAMBIO DE CABLE MAGIC BOX DE DESK 3500 POR DETERIORO GENERA CORTO EN EL PASO DE INTERNET, SE INDICA A CLIENTE REALIZAR PROCESO PARA PINPAD SERVICIO OPERATIVO PRUEBAS OK TRNA RBM "/>
    <s v="NO"/>
    <s v="HARDWARE"/>
    <s v="CABLEADO"/>
    <s v="CABLE MAGICBOX AVERIADO"/>
    <s v="NO"/>
    <n v="0"/>
    <n v="0"/>
    <n v="0"/>
    <n v="0"/>
    <s v="Cable Magic box desk 3500"/>
    <s v="9A002764"/>
    <n v="0"/>
    <n v="0"/>
    <s v="TIPO I"/>
    <s v="TERRESTRE"/>
    <n v="1"/>
    <n v="0"/>
    <s v="BUSTOS MORA DIEGO MANUEL"/>
    <n v="65960.072302"/>
    <n v="75096.394270399993"/>
    <n v="65960.072302"/>
    <m/>
    <m/>
    <m/>
    <m/>
    <m/>
    <m/>
    <m/>
    <m/>
  </r>
  <r>
    <s v="BARRANQUILLA"/>
    <x v="4"/>
    <x v="4"/>
    <n v="8001"/>
    <n v="2255726"/>
    <n v="51072"/>
    <s v="ATLANTICO"/>
    <s v="BARRANQUILLA"/>
    <s v="BARRIO LAS NIEVES BARRANQUILLA"/>
    <s v="REDEBAN"/>
    <n v="2255726"/>
    <s v="FO-25-1042949"/>
    <d v="2025-06-04T17:26:55"/>
    <d v="2025-06-05T14:38:00"/>
    <s v="CERRADO"/>
    <s v="INCIDENTE"/>
    <s v="VISITA_TÉCNICA"/>
    <s v="05-06 SE REALIZA VISITA AL COMERCIO SE ENCUENTRA DATÁFONO CON IMPRESORA DAÑADA LO CUAL NO EL IMPRIMIA UNO O VARIOS CARACTERES SE CAMBIA DATÁFONO SE INSTALA VERSIÓN 9.90 SE REALIZAN PRUEBAS EXITOSAS Y EL CB QUEDA OPERATIVO "/>
    <s v="NO"/>
    <s v="HARDWARE"/>
    <s v="IMPRESION"/>
    <s v="NO IMPRIME UNO O VARIOS CARACTERES"/>
    <s v="Si"/>
    <s v="DATAFONO G1 NO IMPRIME UNO O VARIOS CARACTERES"/>
    <n v="0"/>
    <n v="0"/>
    <n v="0"/>
    <n v="0"/>
    <s v="BA02Z982"/>
    <s v="1141091   "/>
    <s v="1050890   "/>
    <s v="TIPO I"/>
    <s v="TERRESTRE"/>
    <n v="1"/>
    <n v="0"/>
    <s v="PEÑALOZA GUTIERREZ RAFAEL GUSTAVO"/>
    <n v="65960.072302"/>
    <n v="75096.394270399993"/>
    <n v="65960.072302"/>
    <m/>
    <m/>
    <m/>
    <m/>
    <m/>
    <m/>
    <m/>
    <m/>
  </r>
  <r>
    <s v="PEREIRA"/>
    <x v="0"/>
    <x v="6"/>
    <n v="76403"/>
    <n v="2254210"/>
    <n v="29357"/>
    <s v="VALLE DEL CAUCA"/>
    <s v="LA VICTORIA"/>
    <s v="BARRIO CENTRO 4 LA VICTORIA"/>
    <s v="REDEBAN"/>
    <n v="2254210"/>
    <s v="FO-25-1042088"/>
    <d v="2025-06-04T14:54:00"/>
    <d v="2025-06-05T14:40:00"/>
    <s v="CERRADO"/>
    <s v="INCIDENTE"/>
    <s v="VISITA_TÉCNICA"/>
    <s v="05-06 VISITAMOS COMERCIO EL CIERRE SE DEMORA MUCHO PARA SALIR, NOS DEMORAMOS EN LA ACTIVIDAD YA QUE EL CLIENTE NECESITA EL CIERRE Y SE DEMORÓ MUCHO PARA IMPRIMIR YA QUE IMPRIME MUCHOS DÍAS ATRÁS, FORMATEAMOS EL DATAFONO LO CONFIGURAMOS NUEVAMENTE Y REALIZAMOS PRUEBAS OK. "/>
    <s v="NO"/>
    <s v="SOFTWARE"/>
    <s v="CIERRE"/>
    <s v="CIERRE NO HABILITADO"/>
    <s v="NO"/>
    <n v="0"/>
    <n v="0"/>
    <n v="0"/>
    <n v="0"/>
    <n v="0"/>
    <s v="BL01Y833"/>
    <n v="0"/>
    <n v="0"/>
    <s v="TIPO II"/>
    <s v="TERRESTRE"/>
    <n v="1"/>
    <n v="0"/>
    <s v="ARROYAVE CANO MANUEL GUILLERMO"/>
    <n v="144967.87232000002"/>
    <n v="140395.6348884"/>
    <n v="144967.87232000002"/>
    <m/>
    <m/>
    <m/>
    <m/>
    <m/>
    <m/>
    <m/>
    <m/>
  </r>
  <r>
    <s v="MEDELLIN"/>
    <x v="2"/>
    <x v="2"/>
    <n v="5318"/>
    <n v="2253353"/>
    <n v="52670"/>
    <s v="ANTIOQUIA"/>
    <s v="GUARNE"/>
    <s v="PTM GUARNE TIENDA LAUREL BOUTI"/>
    <s v="REDEBAN"/>
    <n v="2253353"/>
    <s v="FO-25-1041172"/>
    <d v="2025-06-04T13:07:00"/>
    <d v="2025-06-05T14:43:23"/>
    <s v="CERRADO"/>
    <s v="INCIDENTE"/>
    <s v="VISITA_TÉCNICA"/>
    <s v="05-06 SE CAMBIA VERSIÓN DE 10.2 A LA VERSIÓN 9.90 AUTORIZADO POR EL COORDINADOR SEBASTIAN RIOS"/>
    <s v="NO"/>
    <s v="HARDWARE"/>
    <s v="ACTUALIZACION"/>
    <s v="VERSION CAMBIO POS"/>
    <s v="NO"/>
    <n v="0"/>
    <n v="0"/>
    <n v="0"/>
    <n v="0"/>
    <n v="0"/>
    <s v="TR0FZ889-LM5ZZ408"/>
    <n v="0"/>
    <n v="0"/>
    <s v="TIPO II"/>
    <s v="TERRESTRE"/>
    <n v="1"/>
    <n v="0"/>
    <s v="RUA ALVAREZ RICHARD ANDRES"/>
    <n v="144967.87232000002"/>
    <n v="140395.6348884"/>
    <n v="144967.87232000002"/>
    <m/>
    <m/>
    <m/>
    <m/>
    <m/>
    <m/>
    <m/>
    <m/>
  </r>
  <r>
    <s v="MEDELLIN"/>
    <x v="2"/>
    <x v="2"/>
    <n v="5001"/>
    <n v="2254228"/>
    <n v="78727"/>
    <s v="ANTIOQUIA"/>
    <s v="MEDELLIN"/>
    <s v="PTM MEDELLIN MERCADOS DEL ESTE"/>
    <s v="REDEBAN"/>
    <n v="2254228"/>
    <s v="FO-25-1042086"/>
    <d v="2025-06-04T15:00:00"/>
    <d v="2025-06-05T14:53:00"/>
    <s v="CERRADO"/>
    <s v="INCIDENTE"/>
    <s v="VISITA_TÉCNICA"/>
    <s v="05-06 SE REALIZA VISITA Y SE REALIZA PRUEBAS Y TODO ESTÁ OK"/>
    <s v="NO"/>
    <s v="HARDWARE"/>
    <s v="IMPRESION"/>
    <s v="NO IMPRIME UNO O VARIOS CARACTERES"/>
    <s v="NO"/>
    <n v="0"/>
    <n v="0"/>
    <n v="0"/>
    <n v="0"/>
    <n v="0"/>
    <s v="A1RZZ277"/>
    <n v="0"/>
    <n v="0"/>
    <s v="TIPO I"/>
    <s v="TERRESTRE"/>
    <n v="1"/>
    <n v="0"/>
    <s v="CERPA SUAREZ DUVAN CAMILO"/>
    <n v="65960.072302"/>
    <n v="75096.394270399993"/>
    <n v="65960.072302"/>
    <m/>
    <m/>
    <m/>
    <m/>
    <m/>
    <m/>
    <m/>
    <m/>
  </r>
  <r>
    <s v="BOGOTA"/>
    <x v="5"/>
    <x v="5"/>
    <n v="11001"/>
    <n v="2257915"/>
    <n v="79008"/>
    <s v="CUNDINAMARCA"/>
    <s v="BOGOTA"/>
    <s v="PTM BOGOTA PAPELERIA 639"/>
    <s v="REDEBAN"/>
    <n v="2257915"/>
    <s v="FO-25-1045016"/>
    <d v="2025-06-05T09:48:00"/>
    <d v="2025-06-05T14:58:00"/>
    <s v="CERRADO"/>
    <s v="INCIDENTE"/>
    <s v="VISITA_TÉCNICA"/>
    <s v="05-06 SE REALIZA VISITA A CB PARA ATENDER INCIDENTE SE REALIZA CAMBIO DE DATAFONO POR FALLA ALERTADO ,SE REALIZAN PRUEBAS OK "/>
    <s v="NO"/>
    <s v="HARDWARE"/>
    <s v="ALERT IRRUPTION"/>
    <s v="ALERT IRRUPTION"/>
    <s v="Si"/>
    <s v="DATAFONO A6 ALERT IRRUPTION"/>
    <n v="0"/>
    <n v="0"/>
    <n v="0"/>
    <n v="0"/>
    <s v="LMQZZ778-SASZZ583"/>
    <s v="1216947   "/>
    <s v="1106524   "/>
    <s v="TIPO I"/>
    <s v="TERRESTRE"/>
    <n v="1"/>
    <n v="0"/>
    <s v="GALINDO ROJAS LUIS FELIPE"/>
    <n v="65960.072302"/>
    <n v="75096.394270399993"/>
    <n v="65960.072302"/>
    <m/>
    <m/>
    <m/>
    <m/>
    <m/>
    <m/>
    <m/>
    <m/>
  </r>
  <r>
    <s v="BOGOTA"/>
    <x v="5"/>
    <x v="5"/>
    <n v="11001"/>
    <n v="2238181"/>
    <n v="25110"/>
    <s v="CUNDINAMARCA"/>
    <s v="BOGOTA"/>
    <s v="PAGAFACIL CC UNICENTRO BOGOTA"/>
    <s v="REDEBAN"/>
    <n v="2238181"/>
    <s v="FO-25-1020589"/>
    <d v="2025-05-31T10:32:00"/>
    <d v="2025-06-05T15:00:37"/>
    <s v="CERRADO"/>
    <s v="INCIDENTE"/>
    <s v="VISITA_TÉCNICA"/>
    <s v="05-06 SE REALIZA CAMBIO DE PIN PAD POR FALLAS ALLT PRUEBA OK "/>
    <s v="NO"/>
    <s v="SOFTWARE"/>
    <s v="PINPAD"/>
    <s v="PINPAD DESCONFIGURADO"/>
    <s v="Si"/>
    <n v="0"/>
    <n v="0"/>
    <n v="0"/>
    <s v="PINPAD A6 ALERT IRRUPTION"/>
    <n v="0"/>
    <s v="AB1ZZ850"/>
    <s v="  1062748 "/>
    <s v="   951965"/>
    <s v="TIPO I"/>
    <s v="TERRESTRE"/>
    <n v="1"/>
    <n v="0"/>
    <s v="ORTIZ MARTINEZ STIVEN"/>
    <n v="65960.072302"/>
    <n v="75096.394270399993"/>
    <n v="65960.072302"/>
    <m/>
    <m/>
    <m/>
    <m/>
    <m/>
    <m/>
    <m/>
    <m/>
  </r>
  <r>
    <s v="CUCUTA"/>
    <x v="1"/>
    <x v="1"/>
    <n v="54820"/>
    <n v="2241954"/>
    <n v="38877"/>
    <s v="NORTE DE SANTANDER"/>
    <s v="TOLEDO"/>
    <s v="BARRIO CENTENARIO TOLEDO"/>
    <s v="REDEBAN"/>
    <n v="2241954"/>
    <s v="FO-25-1027828"/>
    <d v="2025-06-03T08:21:00"/>
    <d v="2025-06-05T15:01:00"/>
    <s v="CERRADO"/>
    <s v="INCIDENTE"/>
    <s v="VISITA_TÉCNICA"/>
    <s v="05-06 SE VISITA COMERCIO, SE REALIZA CAMBIO DE DATAFONO POR DAÑO IMPRESORA, SE HACEN PRUEBAS Y CIERRES EXITOSO, CB OPERATIVO."/>
    <s v="NO"/>
    <s v="HARDWARE"/>
    <s v="IMPRESION"/>
    <s v="NO AVANZA PAPEL"/>
    <s v="Si"/>
    <s v="DATAFONO G5 NO AVANZA PAPEL"/>
    <n v="0"/>
    <n v="0"/>
    <n v="0"/>
    <n v="0"/>
    <s v="AB07Z318"/>
    <s v="1172061   "/>
    <s v="786660   "/>
    <s v="TIPO IV"/>
    <s v="TERRESTRE"/>
    <n v="1"/>
    <n v="0"/>
    <s v="NARANJO AFANADOR RUBEN JESUS"/>
    <n v="479588.87655000004"/>
    <n v="196536.5258152"/>
    <n v="479588.87655000004"/>
    <m/>
    <m/>
    <m/>
    <m/>
    <m/>
    <m/>
    <m/>
    <m/>
  </r>
  <r>
    <s v="VILLAVICENCIO"/>
    <x v="3"/>
    <x v="3"/>
    <n v="50568"/>
    <n v="2234962"/>
    <n v="64586"/>
    <s v="META"/>
    <s v="PUERTO GAITAN"/>
    <s v="BARRIO GALAN PUERTO GAITAN"/>
    <s v="REDEBAN"/>
    <n v="2234962"/>
    <s v="FO-25-1016142"/>
    <d v="2025-05-30T11:16:00"/>
    <d v="2025-06-05T15:04:38"/>
    <s v="CERRADO"/>
    <s v="INCIDENTE"/>
    <s v="VISITA_TÉCNICA"/>
    <s v="05-06 SE REALIZA CONFIGURACIÓN DE EQUIPOS SE FORMATEA Y SE VUELVE A PROGRAMAR ENTREGANDO OPERATIVO SIN NOVEDAD "/>
    <s v="NO"/>
    <s v="SOFTWARE"/>
    <s v="COMUNICACION"/>
    <s v="VERIFIQUE PARAMETROS"/>
    <s v="NO"/>
    <n v="0"/>
    <n v="0"/>
    <n v="0"/>
    <n v="0"/>
    <n v="0"/>
    <s v="1000N647"/>
    <n v="0"/>
    <n v="0"/>
    <s v="TIPO III"/>
    <s v="TERRESTRE"/>
    <n v="1"/>
    <n v="0"/>
    <s v="ROZO JIMENEZ EDGAR ARMANDO"/>
    <n v="275728.78077800001"/>
    <n v="196536.5258152"/>
    <n v="275728.78077800001"/>
    <m/>
    <m/>
    <m/>
    <m/>
    <m/>
    <m/>
    <m/>
    <m/>
  </r>
  <r>
    <s v="VILLAVICENCIO"/>
    <x v="3"/>
    <x v="3"/>
    <n v="50313"/>
    <n v="2251691"/>
    <n v="29421"/>
    <s v="META"/>
    <s v="GRANADA"/>
    <s v="MULTIPAGAS GRANADA"/>
    <s v="REDEBAN"/>
    <n v="2251691"/>
    <s v="FO-25-1039876"/>
    <d v="2025-06-04T10:17:00"/>
    <d v="2025-06-05T15:07:28"/>
    <s v="CERRADO"/>
    <s v="INCIDENTE"/>
    <s v="VISITA_TÉCNICA"/>
    <s v="05-06 SE VISITA CB Y SE REALIZA CAMBIO DE CABLE MÁGIC BOX, FUENTE DE PODER Y HUB. SE REALIZAN PRUEBAS ÉXITOSAS PRUEBAS OK. DATAFONO FUNCIONA CORRECTAMENTE."/>
    <s v="NO"/>
    <s v="HARDWARE"/>
    <s v="CABLEADO"/>
    <s v="CABLE MAGICBOX AVERIADO"/>
    <s v="Si"/>
    <n v="0"/>
    <n v="0"/>
    <s v="HUB HB2 PUERTO USD DAÑADO"/>
    <n v="0"/>
    <s v="Fuente de poder  - Cable Magic box"/>
    <s v="GZ9ZZ667"/>
    <s v="   Sin serializar "/>
    <s v="  Sin serializar  "/>
    <s v="TIPO II"/>
    <s v="TERRESTRE"/>
    <n v="1"/>
    <n v="0"/>
    <s v="GARZON RUIZ LUIS MIGUEL"/>
    <n v="144967.87232000002"/>
    <n v="140395.6348884"/>
    <n v="144967.87232000002"/>
    <m/>
    <m/>
    <m/>
    <m/>
    <m/>
    <m/>
    <m/>
    <m/>
  </r>
  <r>
    <s v="VALLEDUPAR"/>
    <x v="4"/>
    <x v="4"/>
    <n v="20001"/>
    <n v="2254593"/>
    <n v="79152"/>
    <s v="CESAR"/>
    <s v="VALLEDUPAR"/>
    <s v="BARRIO LAS DELICIAS VALLEDUPAR 2"/>
    <s v="REDEBAN"/>
    <n v="2254593"/>
    <s v="FO-25-1042713"/>
    <d v="2025-06-04T15:35:00"/>
    <d v="2025-06-05T15:19:30"/>
    <s v="CERRADO"/>
    <s v="INCIDENTE"/>
    <s v="VISITA_TÉCNICA"/>
    <s v="05-06 SE REALIZA VISITA POR SOLICITUD DEL CLIENTE LA CUAL NOS INDICA QUE EL EQUPO NO IMPRIME LAS TIRILLAS,VALIDANDO NOS INDICA QUE EL EQUIPO ES APAGADO EN LAS NOCHES ,LA CUAL SE LE HACE LA OBSERVACIÓN DE QUE EL EQUIPO DEBE QUEDAR CONECTADO PARA QUE LA BATERIA DEL EQUIPO NO PIERDA LA CARGA Y PUEDA REALIZAR LAS IMPRESIONES DE LOS BAUCHER "/>
    <s v="NO"/>
    <s v="HARDWARE"/>
    <s v="IMPRESION"/>
    <s v="NO AVANZA PAPEL"/>
    <s v="NO"/>
    <n v="0"/>
    <n v="0"/>
    <n v="0"/>
    <n v="0"/>
    <n v="0"/>
    <s v="SASZZ727"/>
    <n v="0"/>
    <n v="0"/>
    <s v="TIPO I"/>
    <s v="TERRESTRE"/>
    <n v="1"/>
    <n v="0"/>
    <s v="MAESTRE MENGUAL EDGAR ENRIQUE"/>
    <n v="65960.072302"/>
    <n v="75096.394270399993"/>
    <n v="65960.072302"/>
    <m/>
    <m/>
    <m/>
    <m/>
    <m/>
    <m/>
    <m/>
    <m/>
  </r>
  <r>
    <s v="SANTA MARTA"/>
    <x v="4"/>
    <x v="4"/>
    <n v="47001"/>
    <n v="2256395"/>
    <n v="77367"/>
    <s v="MAGDALENA"/>
    <s v="MAGDALENA"/>
    <s v="BARRIO RESERVA DE CURINCA SANTA MARTA"/>
    <s v="REDEBAN"/>
    <n v="2256395"/>
    <s v="FO-25-1043822"/>
    <d v="2025-06-05T08:01:00"/>
    <d v="2025-06-05T15:49:58"/>
    <s v="CERRADO"/>
    <s v="INCIDENTE"/>
    <s v="VISITA_TÉCNICA"/>
    <s v="05-06 SE REALIZA LA VISITA, SE ENCUENTRA EL LECTOR DE CODIGO DE BARRAS CON INCONVENIENTES YA QUE EN ALGUNAS OCASIONES NO LEE FACTURAS Y EL DATÁFONO SE REINICIA, SE PROCEDE A CAMBIAR LA LECTORA, SE REALIZAN PRUEBAS Y TODO OK "/>
    <s v="NO"/>
    <s v="HARDWARE"/>
    <s v="LECTOR DE BARRAS"/>
    <s v="DAÑO POS"/>
    <s v="Si"/>
    <n v="0"/>
    <s v="LECTOR L6  NO COMUNICA"/>
    <n v="0"/>
    <n v="0"/>
    <n v="0"/>
    <s v="FAEZZ448"/>
    <s v=" 1217508  "/>
    <s v=" 1178190  "/>
    <s v="TIPO I"/>
    <s v="TERRESTRE"/>
    <n v="1"/>
    <n v="0"/>
    <s v="THOMAS  CAMPO SIGIFREDO SEGUNDO"/>
    <n v="65960.072302"/>
    <n v="75096.394270399993"/>
    <n v="65960.072302"/>
    <m/>
    <m/>
    <m/>
    <m/>
    <m/>
    <m/>
    <m/>
    <m/>
  </r>
  <r>
    <s v="SINCELEJO"/>
    <x v="4"/>
    <x v="4"/>
    <n v="70717"/>
    <n v="2251068"/>
    <n v="60034"/>
    <s v="SUCRE"/>
    <s v="SAN PEDRO"/>
    <s v="DISTRICOL ALMACEN Y LIBRERIA E"/>
    <s v="REDEBAN"/>
    <n v="2251068"/>
    <s v="FO-25-1037831"/>
    <d v="2025-06-04T09:20:00"/>
    <d v="2025-06-05T16:12:48"/>
    <s v="CERRADO"/>
    <s v="INCIDENTE"/>
    <s v="VISITA_TÉCNICA"/>
    <s v="05-06 SE VISITA COMERCIO POR FALLA, SE CAMBIA TAPA YA QUE SE ENCUENTRA AVERIADA, SE DEJA CON LA VERSIÓN 9.90, SE REALIZAN PRUEBAS OK."/>
    <s v="NO"/>
    <s v="HARDWARE"/>
    <s v="IMPRESION"/>
    <s v="TAPA IMPRESORA"/>
    <s v="NO"/>
    <n v="0"/>
    <n v="0"/>
    <n v="0"/>
    <n v="0"/>
    <s v="TAPA DE IMPRESORA"/>
    <s v="MA00B440"/>
    <n v="0"/>
    <n v="0"/>
    <s v="TIPO II"/>
    <s v="TERRESTRE"/>
    <n v="1"/>
    <n v="0"/>
    <s v="CACERES HERNANDEZ ANDRES"/>
    <n v="144967.87232000002"/>
    <n v="140395.6348884"/>
    <n v="144967.87232000002"/>
    <m/>
    <m/>
    <m/>
    <m/>
    <m/>
    <m/>
    <m/>
    <m/>
  </r>
  <r>
    <s v="PEREIRA"/>
    <x v="0"/>
    <x v="6"/>
    <n v="66001"/>
    <n v="2257912"/>
    <n v="24139"/>
    <s v="RISARALDA"/>
    <s v="PEREIRA"/>
    <s v="BARRIO 2500 LOTES PEREIRA"/>
    <s v="REDEBAN"/>
    <n v="2257912"/>
    <s v="FO-25-1045018"/>
    <d v="2025-06-05T09:47:00"/>
    <d v="2025-06-05T16:17:44"/>
    <s v="CERRADO"/>
    <s v="INCIDENTE"/>
    <s v="VISITA_TÉCNICA"/>
    <s v="05-06 VISITAMOS COMERCIO EL CABLE DE LA FUENTE DE PODER ESTA DETERIORADO LO CABÍAMOS REALIZAMOS PRUEBAS OK. "/>
    <s v="NO"/>
    <s v="HARDWARE"/>
    <s v="NO ENCIENDE SE REINICIA"/>
    <s v="FUENTE PODER AVERIADA"/>
    <s v="NO"/>
    <n v="0"/>
    <n v="0"/>
    <n v="0"/>
    <n v="0"/>
    <s v="Fuente de poder "/>
    <s v="BL08Z716"/>
    <n v="0"/>
    <n v="0"/>
    <s v="TIPO I"/>
    <s v="TERRESTRE"/>
    <n v="1"/>
    <n v="0"/>
    <s v="ARROYAVE CANO MANUEL GUILLERMO"/>
    <n v="65960.072302"/>
    <n v="75096.394270399993"/>
    <n v="65960.072302"/>
    <m/>
    <m/>
    <m/>
    <m/>
    <m/>
    <m/>
    <m/>
    <m/>
  </r>
  <r>
    <s v="BUCARAMANGA"/>
    <x v="1"/>
    <x v="1"/>
    <n v="68001"/>
    <n v="2257923"/>
    <n v="34479"/>
    <s v="SANTANDER"/>
    <s v="BUCARAMANGA"/>
    <s v="BARRIO GARCIA ROVIRA BUCARAMAN"/>
    <s v="REDEBAN"/>
    <n v="2257923"/>
    <s v="FO-25-1045014"/>
    <d v="2025-06-05T09:50:00"/>
    <d v="2025-06-05T16:18:56"/>
    <s v="CERRADO"/>
    <s v="INCIDENTE"/>
    <s v="VISITA_TÉCNICA"/>
    <s v="05-06 SE HACE PRESENCIA EN COMERCIO SE REALIZA CAMBIO DE DATAFONO HUB Y PIN PAD POR TECNOLOGÍA SE REALIZAN PRUEBAS OK SE CREAN USUARIOS Y CONTRASEÑA "/>
    <s v="NO"/>
    <s v="HARDWARE"/>
    <s v="SE REINICIA"/>
    <s v="DAÑO POS"/>
    <s v="Si"/>
    <s v="DATAFONO F3 TECLADO MALO"/>
    <n v="0"/>
    <s v="HUB HB3 NO RECONOCE CONECTOR"/>
    <s v="PINPAD G4 SE RESETEA AL IMPRIMIR"/>
    <n v="0"/>
    <s v="BL01F333"/>
    <s v="1227960  1220738 NO APLICA "/>
    <s v="1171588  NO SERIALIZADO   1073710"/>
    <s v="TIPO I"/>
    <s v="TERRESTRE"/>
    <n v="1"/>
    <n v="0"/>
    <s v="BARRERA ORTEGA MARLON STWAR"/>
    <n v="65960.072302"/>
    <n v="75096.394270399993"/>
    <n v="65960.072302"/>
    <m/>
    <m/>
    <m/>
    <m/>
    <m/>
    <m/>
    <m/>
    <m/>
  </r>
  <r>
    <s v="BOGOTA"/>
    <x v="5"/>
    <x v="5"/>
    <n v="11001"/>
    <n v="2258662"/>
    <n v="59292"/>
    <s v="CUNDINAMARCA"/>
    <s v="BOGOTA"/>
    <s v="BARRIO BOSA BRASIL BOGOTA 5"/>
    <s v="REDEBAN"/>
    <n v="2258662"/>
    <s v="FO-25-1045446"/>
    <d v="2025-06-05T10:45:00"/>
    <d v="2025-06-05T16:24:22"/>
    <s v="CERRADO"/>
    <s v="INCIDENTE"/>
    <s v="VISITA_TÉCNICA"/>
    <s v="05-06 SE REALIZA VISITA A CB PARA ATENDER INCIDENTE SE REALIZA CAMBIO DE HUB POR CABLE ROTO ,SE INSTALA PARCHE DEL SISTEMA OPERATIVO SE REALIZAN PRUEBAS OK "/>
    <s v="NO"/>
    <s v="HARDWARE"/>
    <s v="HUB"/>
    <s v="DETERIORO CABLE"/>
    <s v="Si"/>
    <n v="0"/>
    <n v="0"/>
    <s v="HUB HB1 DETERIORO CABLE"/>
    <n v="0"/>
    <n v="0"/>
    <s v="MA002936"/>
    <s v="   Sin placa "/>
    <s v="  839498 "/>
    <s v="TIPO I"/>
    <s v="TERRESTRE"/>
    <n v="1"/>
    <n v="0"/>
    <s v="GALINDO ROJAS LUIS FELIPE"/>
    <n v="65960.072302"/>
    <n v="75096.394270399993"/>
    <n v="65960.072302"/>
    <m/>
    <m/>
    <m/>
    <m/>
    <m/>
    <m/>
    <m/>
    <m/>
  </r>
  <r>
    <s v="NEIVA"/>
    <x v="3"/>
    <x v="3"/>
    <n v="18001"/>
    <n v="2258243"/>
    <n v="77627"/>
    <s v="CAQUETA"/>
    <s v="FLORENCIA"/>
    <s v="BARRIO CENTRO FLORENCIA 36"/>
    <s v="REDEBAN"/>
    <n v="2258243"/>
    <s v="FO-25-1045762"/>
    <d v="2025-06-05T10:18:00"/>
    <d v="2025-06-05T16:36:00"/>
    <s v="CERRADO"/>
    <s v="INCIDENTE"/>
    <s v="VISITA_TÉCNICA"/>
    <s v="05-06 SE REALIZA CAMBIO DE MAGIC BOX YA QUE SE ENCUENTRA DAÑADO Y ESTO NO PERMITA QUE PRENDIERA, PRUEBAS CB OK SE DEJA OPERATIVO "/>
    <s v="NO"/>
    <s v="HARDWARE"/>
    <s v="CABLEADO"/>
    <s v="CABLE MAGICBOX AVERIADO"/>
    <s v="NO"/>
    <n v="0"/>
    <n v="0"/>
    <n v="0"/>
    <n v="0"/>
    <s v="MAGIC BOX"/>
    <s v="F1JZZ376"/>
    <n v="0"/>
    <n v="0"/>
    <s v="TIPO IV"/>
    <s v="TERRESTRE"/>
    <n v="1"/>
    <n v="0"/>
    <s v="BERMUDEZ SANCHEZ JOSE NEYBER"/>
    <n v="479588.87655000004"/>
    <n v="196536.5258152"/>
    <n v="479588.87655000004"/>
    <m/>
    <m/>
    <m/>
    <m/>
    <m/>
    <m/>
    <m/>
    <m/>
  </r>
  <r>
    <s v="CUCUTA"/>
    <x v="1"/>
    <x v="1"/>
    <n v="54001"/>
    <n v="2256897"/>
    <n v="75134"/>
    <s v="NORTE DE SANTANDER"/>
    <s v="CUCUTA"/>
    <s v="BARRIO SAN JOSE CUCUTA  2"/>
    <s v="REDEBAN"/>
    <n v="2256897"/>
    <s v="FO-25-1044124"/>
    <d v="2025-06-05T08:36:00"/>
    <d v="2025-06-05T16:41:00"/>
    <s v="CERRADO"/>
    <s v="INCIDENTE"/>
    <s v="VISITA_TÉCNICA"/>
    <s v="05-06 SE CAMBIO DATAFONO POR DAÑO ALERT IRRUPCIÓN SE INSTALA NUEVA VERSIÓN CIERRES Y PRUEBAS OK "/>
    <s v="NO"/>
    <s v="HARDWARE"/>
    <s v="ALERT IRRUPTION"/>
    <s v="ALERT IRRUPTION"/>
    <s v="Si"/>
    <s v="DATAFONO A6 ALERT IRRUPTION"/>
    <n v="0"/>
    <n v="0"/>
    <n v="0"/>
    <n v="0"/>
    <s v="NRZZZ618"/>
    <s v="783452   "/>
    <s v="1172155   "/>
    <s v="TIPO I"/>
    <s v="TERRESTRE"/>
    <n v="1"/>
    <n v="0"/>
    <s v="DURAN ACOSTA FRANK YONNY"/>
    <n v="65960.072302"/>
    <n v="75096.394270399993"/>
    <n v="65960.072302"/>
    <m/>
    <m/>
    <m/>
    <m/>
    <m/>
    <m/>
    <m/>
    <m/>
  </r>
  <r>
    <s v="BOGOTA"/>
    <x v="5"/>
    <x v="5"/>
    <n v="11001"/>
    <n v="2255953"/>
    <n v="75759"/>
    <s v="CUNDINAMARCA"/>
    <s v="BOGOTA"/>
    <s v="PTM BOGOTA DROGERIA HERMAR"/>
    <s v="REDEBAN"/>
    <n v="2255953"/>
    <s v="FO-25-1043705"/>
    <d v="2025-06-05T08:00:00"/>
    <d v="2025-06-05T16:44:00"/>
    <s v="CERRADO"/>
    <s v="INCIDENTE"/>
    <s v="VISITA_TÉCNICA"/>
    <s v="05-06 SE REALIZA VISITA A CB PARA ATENDER INCIDENTE SE REALIZA CAMBIO DE DATÁFONO POR FALLA ALERTADO ,SE REALIZAN PRUEBAS OK "/>
    <s v="NO"/>
    <s v="HARDWARE"/>
    <s v="ALERT IRRUPTION"/>
    <s v="ALERT IRRUPTION"/>
    <s v="Si"/>
    <s v="DATAFONO A6 ALERT IRRUPTION"/>
    <n v="0"/>
    <n v="0"/>
    <n v="0"/>
    <n v="0"/>
    <s v="LM00V366-1000T929"/>
    <s v="893558   "/>
    <s v="1169036   "/>
    <s v="TIPO I"/>
    <s v="TERRESTRE"/>
    <n v="1"/>
    <n v="0"/>
    <s v="INFANTE SIERRA MANUEL FERNANDO"/>
    <n v="65960.072302"/>
    <n v="75096.394270399993"/>
    <n v="65960.072302"/>
    <m/>
    <m/>
    <m/>
    <m/>
    <m/>
    <m/>
    <m/>
    <m/>
  </r>
  <r>
    <s v="CALI"/>
    <x v="0"/>
    <x v="0"/>
    <n v="19001"/>
    <n v="2253142"/>
    <n v="34191"/>
    <s v="CAUCA"/>
    <s v="POPAYAN"/>
    <s v="BARRIO SAN FERNANDO SUR"/>
    <s v="REDEBAN"/>
    <n v="2253142"/>
    <s v="FO-25-1041036"/>
    <d v="2025-06-04T12:18:00"/>
    <d v="2025-06-05T16:46:00"/>
    <s v="CERRADO"/>
    <s v="INCIDENTE"/>
    <s v="SOPORTE_TELEFÓNICO"/>
    <s v="05-06 SE REALIZA LLAMADA CELULAR CON LA SEÑORA ARGENIS EL CABLE DE RED ESTABA PRESENTANDO INCONVENIENTES EN CONEXIÓN PERO QUE EL DÍA DE HOY YA FUNCIONA BIEN EL CORRESPONSAL "/>
    <s v="NO"/>
    <s v="HARDWARE"/>
    <s v="COMUNICACION"/>
    <s v="MENSAJE CABLE DE RED DESCONECTADO"/>
    <s v="NO"/>
    <n v="0"/>
    <n v="0"/>
    <n v="0"/>
    <n v="0"/>
    <n v="0"/>
    <n v="0"/>
    <n v="0"/>
    <n v="0"/>
    <s v="TIPO III"/>
    <s v="TERRESTRE"/>
    <n v="0"/>
    <n v="0"/>
    <s v="GIMBUEL LASSO LUIS GERMAN"/>
    <n v="41241.0800752"/>
    <n v="0"/>
    <n v="41241.0800752"/>
    <m/>
    <m/>
    <m/>
    <m/>
    <m/>
    <m/>
    <m/>
    <m/>
  </r>
  <r>
    <s v="BUCARAMANGA"/>
    <x v="1"/>
    <x v="1"/>
    <n v="68689"/>
    <n v="2255189"/>
    <n v="45571"/>
    <s v="SANTANDER"/>
    <s v="SAN VICENTE DE CHUCURI"/>
    <s v="DISTRICOL M&amp;D BOUTIQUE DEL SOL"/>
    <s v="REDEBAN"/>
    <n v="2255189"/>
    <s v="FO-25-1042572"/>
    <d v="2025-06-04T16:29:00"/>
    <d v="2025-06-05T16:54:00"/>
    <s v="CERRADO"/>
    <s v="INCIDENTE"/>
    <s v="VISITA_TÉCNICA"/>
    <s v="05-06 SE REALIZA CAMBIO DE DATÁFONO POR FALLA DE IMPRESIÓN, PRUEBAS Y LIMPIEZA DE EQUIPOS OK."/>
    <s v="NO"/>
    <s v="HARDWARE"/>
    <s v="IMPRESION"/>
    <s v="NO IMPRIME UNO O VARIOS CARACTERES"/>
    <s v="Si"/>
    <s v="DATAFONO G1 NO IMPRIME UNO O VARIOS CARACTERES"/>
    <n v="0"/>
    <n v="0"/>
    <n v="0"/>
    <n v="0"/>
    <s v="AD000774"/>
    <s v="906125   "/>
    <s v="853282   "/>
    <s v="TIPO III"/>
    <s v="TERRESTRE"/>
    <n v="1"/>
    <n v="0"/>
    <s v="MARTINEZ FLOREZ DONIS ALBERTO"/>
    <n v="275728.78077800001"/>
    <n v="196536.5258152"/>
    <n v="275728.78077800001"/>
    <m/>
    <m/>
    <m/>
    <m/>
    <m/>
    <m/>
    <m/>
    <m/>
  </r>
  <r>
    <s v="BARRANQUILLA"/>
    <x v="4"/>
    <x v="4"/>
    <n v="8433"/>
    <n v="2256202"/>
    <n v="76802"/>
    <s v="ATLANTICO"/>
    <s v="MALAMBO"/>
    <s v="BARRIO CENTRO MALAMBO 4"/>
    <s v="REDEBAN"/>
    <n v="2256202"/>
    <s v="FO-25-1043668"/>
    <d v="2025-06-05T08:00:00"/>
    <d v="2025-06-05T16:57:00"/>
    <s v="CERRADO"/>
    <s v="INCIDENTE"/>
    <s v="VISITA_TÉCNICA"/>
    <s v="05-06 SE REALIZA VISITA SE PROCEDE A CAMBIAR DATAFONO YA QUE EL PUERTO DE RED DEL EQUIPO POSIBLEMENTE ESTÁ DAÑADO POR UN RAYO QUE CAYÓ Y DAÑO ROUTER,SE CBIA PRUEBAS Y TODO OK"/>
    <s v="NO"/>
    <s v="HARDWARE"/>
    <s v="COMUNICACION"/>
    <s v="DAÑO POS"/>
    <s v="Si"/>
    <s v="DATAFONO E6 PUERTO IP MALO"/>
    <n v="0"/>
    <n v="0"/>
    <n v="0"/>
    <n v="0"/>
    <s v="105ZZ348"/>
    <s v="1046016   "/>
    <s v="1115436   "/>
    <s v="TIPO II"/>
    <s v="TERRESTRE"/>
    <n v="1"/>
    <n v="0"/>
    <s v="PORRAS CASTRO DARLON NASCK"/>
    <n v="144967.87232000002"/>
    <n v="140395.6348884"/>
    <n v="144967.87232000002"/>
    <m/>
    <m/>
    <m/>
    <m/>
    <m/>
    <m/>
    <m/>
    <m/>
  </r>
  <r>
    <s v="CUCUTA"/>
    <x v="1"/>
    <x v="1"/>
    <n v="54001"/>
    <n v="2257907"/>
    <n v="48385"/>
    <s v="NORTE DE SANTANDER"/>
    <s v="CUCUTA"/>
    <s v="BARRIO ONCE DE NOVIEMBRE CUCUT"/>
    <s v="REDEBAN"/>
    <n v="2257907"/>
    <s v="FO-25-1047487"/>
    <d v="2025-06-05T09:46:00"/>
    <d v="2025-06-05T16:59:00"/>
    <s v="CERRADO"/>
    <s v="INCIDENTE"/>
    <s v="VISITA_TÉCNICA"/>
    <s v="05-06 SE REALIZÓ VISITA AL COMERCIO Y SE ENCUENTRA DATAFONO DAÑADO EN LECTOR DE TARJETAS, SE REALIZA CAMBIO DE EQUIPO, PRUEBAS EXITOSAS "/>
    <s v="NO"/>
    <s v="HARDWARE"/>
    <s v="LECTOR DE TARJETAS"/>
    <s v="DAÑO POS"/>
    <s v="Si"/>
    <s v="DATAFONO A13 RETIRE TARJETA"/>
    <n v="0"/>
    <n v="0"/>
    <n v="0"/>
    <n v="0"/>
    <s v="XP00I144"/>
    <s v="1069659   "/>
    <s v="222596   "/>
    <s v="TIPO I"/>
    <s v="TERRESTRE"/>
    <n v="2"/>
    <n v="0"/>
    <s v="MORA VEGA JEAMPIER"/>
    <n v="65960.072302"/>
    <n v="75096.394270399993"/>
    <n v="131920.144604"/>
    <m/>
    <m/>
    <m/>
    <m/>
    <m/>
    <m/>
    <m/>
    <m/>
  </r>
  <r>
    <s v="VALLEDUPAR"/>
    <x v="4"/>
    <x v="4"/>
    <n v="20011"/>
    <n v="2220440"/>
    <n v="35739"/>
    <s v="CESAR"/>
    <s v="AGUACHICA"/>
    <s v="BARRIO MARIA EUGENIA AGUACHICA"/>
    <s v="REDEBAN"/>
    <n v="2220440"/>
    <s v="FO-25-999688"/>
    <d v="2025-05-27T16:37:00"/>
    <d v="2025-06-05T17:00:14"/>
    <s v="CERRADO"/>
    <s v="INCIDENTE"/>
    <s v="VISITA_TÉCNICA"/>
    <s v="05-06 SE CAMBIA PINPAD DEBIDO RECHAZA TARJETA , SE REALIZA CAMBIO DE EQUIPO DEBIDO A TECNOLOGÍA , SE REALIZA INYECCIÓN DE SISTEMA Y VERSIÓN INICIALIZADA OK PRUEBAS OK CUBRE CLAVE OK, DEBIDO  QUE YA NO ES NECESARIO SE RETIRA UN HUB SERIAL 12000672"/>
    <s v="NO"/>
    <s v="HARDWARE"/>
    <s v="PINPAD"/>
    <s v="DAÑO POS"/>
    <s v="Si"/>
    <s v="DATAFONO CPT CAMBIO POR TECNOLOGÍA"/>
    <n v="0"/>
    <n v="0"/>
    <s v="PINPAD A11 TARJETA INVALIDA"/>
    <n v="0"/>
    <s v="9A005567"/>
    <s v="1230787  1219865 "/>
    <s v="768210   1031537  12000672"/>
    <s v="TIPO IV"/>
    <s v="TERRESTRE"/>
    <n v="1"/>
    <n v="0"/>
    <s v="HERRERA LUQUE SAUL JAVIER"/>
    <n v="479588.87655000004"/>
    <n v="196536.5258152"/>
    <n v="479588.87655000004"/>
    <m/>
    <m/>
    <m/>
    <m/>
    <m/>
    <m/>
    <m/>
    <m/>
  </r>
  <r>
    <s v="MEDELLIN"/>
    <x v="2"/>
    <x v="2"/>
    <n v="5001"/>
    <n v="2259110"/>
    <n v="51338"/>
    <s v="ANTIOQUIA"/>
    <s v="MEDELLIN"/>
    <s v="PTM MEDELLIN  MERCADOS SUAREZ"/>
    <s v="REDEBAN"/>
    <n v="2259110"/>
    <s v="FO-25-1045785"/>
    <d v="2025-06-05T11:15:00"/>
    <d v="2025-06-05T17:04:00"/>
    <s v="CERRADO"/>
    <s v="INCIDENTE"/>
    <s v="VISITA_TÉCNICA"/>
    <s v="05-06 SE REALIZA CAMBIO DE EQUIPO DEBIDO A TECLAS PEGADAS Y BORROSAS"/>
    <s v="NO"/>
    <s v="HARDWARE"/>
    <s v="TECLADO"/>
    <s v="DAÑO POS"/>
    <s v="Si"/>
    <s v="DATAFONO F3 TECLADO MALO"/>
    <n v="0"/>
    <n v="0"/>
    <n v="0"/>
    <n v="0"/>
    <s v="BA07Z492"/>
    <s v="989623   "/>
    <s v="989432   "/>
    <s v="TIPO I"/>
    <s v="TERRESTRE"/>
    <n v="1"/>
    <n v="0"/>
    <s v="QUINTERO SANCHEZ JUAN SEBASTIAN"/>
    <n v="65960.072302"/>
    <n v="75096.394270399993"/>
    <n v="65960.072302"/>
    <m/>
    <m/>
    <m/>
    <m/>
    <m/>
    <m/>
    <m/>
    <m/>
  </r>
  <r>
    <s v="CALI"/>
    <x v="0"/>
    <x v="0"/>
    <n v="76001"/>
    <n v="2259450"/>
    <n v="73965"/>
    <s v="VALLE DEL CAUCA"/>
    <s v="CALI"/>
    <s v="BARRIO MOJICA CALI 1"/>
    <s v="REDEBAN"/>
    <n v="2259450"/>
    <s v="FO-25-1046397"/>
    <d v="2025-06-05T12:03:00"/>
    <d v="2025-06-05T17:04:42"/>
    <s v="CERRADO"/>
    <s v="INCIDENTE"/>
    <s v="VISITA_TÉCNICA"/>
    <s v="05-06 SE REALIZA VISITA AL CB, SE VERIFICAN PARAMETROS DE COMUNICACIÓN Y TODO SE ENCUENTRA OK, SE REALIZA BORRADO DE PARÁMETROS Y CUANDO SE PROCEDE A INICIALIZAR LA TERMINAL LA PLACA NO TIENE INFORMACIÓN DEL CB, LA PLACA APARECE DADA DE BAJA DEBIDO A DENUNCIA POR ROBO DESDE DICIEMBRE DEL 2024 DÓNDE REPORTARON EL DATAFONO EN LUGAR DEL PIN PAD, LA TERMINAL TAMBIÉN SE ENCUENTRA INHABILITADA. NO SÉ RETIRA EL DATAFONO DEBIDO A QUE EL CLIENTE PREFIERE TENERLO POR EL MOMENTO A MODO DE PRUEBA DE QUE SI CUENTA CON EL EQUIPO."/>
    <s v="NO"/>
    <s v="SOFTWARE"/>
    <s v="COMUNICACION"/>
    <s v="PARAMETROS DE CONFIGURACION EN POS"/>
    <s v="NO"/>
    <n v="0"/>
    <n v="0"/>
    <n v="0"/>
    <n v="0"/>
    <n v="0"/>
    <s v="MN0SZ979"/>
    <n v="0"/>
    <n v="0"/>
    <s v="TIPO I"/>
    <s v="TERRESTRE"/>
    <n v="1"/>
    <n v="0"/>
    <s v="MONTERO MUESES GIAN CARLO"/>
    <n v="65960.072302"/>
    <n v="75096.394270399993"/>
    <n v="65960.072302"/>
    <m/>
    <m/>
    <m/>
    <m/>
    <m/>
    <m/>
    <m/>
    <m/>
  </r>
  <r>
    <s v="APARTADO"/>
    <x v="2"/>
    <x v="2"/>
    <n v="5837"/>
    <n v="2235410"/>
    <n v="27303"/>
    <s v="ANTIOQUIA"/>
    <s v="TURBO"/>
    <s v="PAGAFACIL TURBO CENTRO"/>
    <s v="REDEBAN"/>
    <n v="2235410"/>
    <s v="FO-25-1016867"/>
    <d v="2025-05-30T12:08:00"/>
    <d v="2025-06-05T17:08:15"/>
    <s v="CERRADO"/>
    <s v="INCIDENTE"/>
    <s v="VISITA_TÉCNICA"/>
    <s v="05-06 SE REALIZAN PRUEBAS SOBRE PINPAD IPP220 Y NO PRESENTA FALLA ALGUNA, LECTORA TARJETA DATAFONO SIN INCONVENIENTE. DATAFONO OPERATIVO"/>
    <s v="NO"/>
    <s v="HARDWARE"/>
    <s v="LECTOR DE TARJETAS"/>
    <s v="DAÑO POS"/>
    <s v="NO"/>
    <s v="DATAFONO CPT CAMBIO POR TECNOLOGÍA"/>
    <n v="0"/>
    <n v="0"/>
    <s v="PINPAD F1 TECLADO BLOQUEADO"/>
    <n v="0"/>
    <s v="999SZ198"/>
    <n v="0"/>
    <n v="0"/>
    <s v="TIPO II"/>
    <s v="TERRESTRE"/>
    <n v="1"/>
    <n v="0"/>
    <s v="CASTRO HENAO DANIEL ESTEBAN"/>
    <n v="144967.87232000002"/>
    <n v="140395.6348884"/>
    <n v="144967.87232000002"/>
    <m/>
    <m/>
    <m/>
    <m/>
    <m/>
    <m/>
    <m/>
    <m/>
  </r>
  <r>
    <s v="BUCARAMANGA"/>
    <x v="1"/>
    <x v="1"/>
    <n v="68307"/>
    <n v="2260559"/>
    <n v="65114"/>
    <s v="SANTANDER"/>
    <s v="GIRON"/>
    <s v="PTM GIRON MISCELANEA Y PAPELE"/>
    <s v="REDEBAN"/>
    <n v="2260559"/>
    <s v="FO-25-1047651"/>
    <d v="2025-06-05T14:45:00"/>
    <d v="2025-06-05T17:08:24"/>
    <s v="CERRADO"/>
    <s v="INCIDENTE"/>
    <s v="VISITA_TÉCNICA"/>
    <s v="05-06 SE REALIZA VISITA AL COMERCIO CB MIXTO, SE VALIDA Y SE ENCUENTRA QUE EL DATÁFONO NO ESTA ROMANDO CONEXIÓN A INTERNET, TAMBIEN EL TECLADO ESTA FALLANDO, SE HACE CAMBIO DE EQUIPO, SE HACEN LAS RESPECTIVAS CONFIGURACIÓNES Y SE HACEN PRUEBAS DEJANDO TODO OK "/>
    <s v="NO"/>
    <s v="HARDWARE"/>
    <s v="COMUNICACION"/>
    <s v="DAÑO POS"/>
    <s v="Si"/>
    <s v="DATAFONO E3 NO COMUNICA MODEM"/>
    <n v="0"/>
    <n v="0"/>
    <n v="0"/>
    <n v="0"/>
    <s v="1A007355-1A007824"/>
    <s v="1030029   "/>
    <s v="1080550   "/>
    <s v="TIPO I"/>
    <s v="TERRESTRE"/>
    <n v="1"/>
    <n v="0"/>
    <s v="GONZALEZ ESTUPIÑAN YEISON WALTER ANTONIO"/>
    <n v="65960.072302"/>
    <n v="75096.394270399993"/>
    <n v="65960.072302"/>
    <m/>
    <m/>
    <m/>
    <m/>
    <m/>
    <m/>
    <m/>
    <m/>
  </r>
  <r>
    <s v="MEDELLIN"/>
    <x v="2"/>
    <x v="2"/>
    <n v="5736"/>
    <n v="2238445"/>
    <n v="26802"/>
    <s v="ANTIOQUIA"/>
    <s v="SEGOVIA"/>
    <s v="CALLE LA 70 SEGOVIA I   ANTIOQ"/>
    <s v="REDEBAN"/>
    <n v="2238445"/>
    <s v="FO-25-1021224"/>
    <d v="2025-05-31T12:13:00"/>
    <d v="2025-06-05T17:11:29"/>
    <s v="CERRADO"/>
    <s v="INCIDENTE"/>
    <s v="VISITA_TÉCNICA"/>
    <s v="05-06 SE CAMBIA PINPAD YA QUE ESTA RECHAZANDO LS TARJETAS"/>
    <s v="NO"/>
    <s v="HARDWARE"/>
    <s v="PINPAD"/>
    <s v="DAÑO POS"/>
    <s v="Si"/>
    <n v="0"/>
    <n v="0"/>
    <n v="0"/>
    <s v="PINPAD C4 NO LEE TARJETA CHIP"/>
    <n v="0"/>
    <s v="9999X053"/>
    <s v="  827459 "/>
    <s v="   920074"/>
    <s v="TIPO IV"/>
    <s v="TERRESTRE"/>
    <n v="1"/>
    <n v="0"/>
    <s v="BADEL ACUÑA LUIS ALBERTO"/>
    <n v="479588.87655000004"/>
    <n v="196536.5258152"/>
    <n v="479588.87655000004"/>
    <m/>
    <m/>
    <m/>
    <m/>
    <m/>
    <m/>
    <m/>
    <m/>
  </r>
  <r>
    <s v="APARTADO"/>
    <x v="2"/>
    <x v="2"/>
    <n v="5045"/>
    <n v="2256700"/>
    <n v="35610"/>
    <s v="ANTIOQUIA"/>
    <s v="APARTADO"/>
    <s v="DISTRICOL COMUNICACIONES KATEB"/>
    <s v="REDEBAN"/>
    <n v="2256700"/>
    <s v="FO-25-1043810"/>
    <d v="2025-06-05T08:03:00"/>
    <d v="2025-06-05T17:13:36"/>
    <s v="CERRADO"/>
    <s v="INCIDENTE"/>
    <s v="VISITA_TÉCNICA"/>
    <s v="05-06 SE REALIZA CAMBIO DE EQUIPO POR DAÑO EN EL LECTOR DE TARJETAS CHIP OK,  EQUIPO QUEDA OPERATIVO OK"/>
    <s v="NO"/>
    <s v="HARDWARE"/>
    <s v="LECTOR DE TARJETAS"/>
    <s v="DAÑO POS"/>
    <s v="Si"/>
    <s v="DATAFONO C1 NO LEE TARJETAS"/>
    <n v="0"/>
    <n v="0"/>
    <n v="0"/>
    <n v="0"/>
    <s v="GZFZZ054"/>
    <s v="765873   "/>
    <s v="783169   "/>
    <s v="TIPO I"/>
    <s v="TERRESTRE"/>
    <n v="1"/>
    <n v="0"/>
    <s v="MARTINEZ TOVAR OSCAR DAVID"/>
    <n v="65960.072302"/>
    <n v="75096.394270399993"/>
    <n v="65960.072302"/>
    <m/>
    <m/>
    <m/>
    <m/>
    <m/>
    <m/>
    <m/>
    <m/>
  </r>
  <r>
    <s v="MEDELLIN"/>
    <x v="2"/>
    <x v="2"/>
    <n v="15572"/>
    <n v="2238715"/>
    <n v="73895"/>
    <s v="BOYACA"/>
    <s v="PUERTO BOYACA"/>
    <s v="DISTRICOL GHANDY"/>
    <s v="REDEBAN"/>
    <n v="2238715"/>
    <s v="FO-25-1022101"/>
    <d v="2025-05-31T15:35:00"/>
    <d v="2025-06-05T17:15:18"/>
    <s v="CERRADO"/>
    <s v="INCIDENTE"/>
    <s v="VISITA_TÉCNICA"/>
    <s v="05-06 CAMBIO EQUIPO POR DAÑO NO AVANZA PAPEL PRUEBAS OK"/>
    <s v="NO"/>
    <s v="HARDWARE"/>
    <s v="IMPRESION"/>
    <s v="NO AVANZA PAPEL"/>
    <s v="Si"/>
    <s v="DATAFONO G5 NO AVANZA PAPEL"/>
    <n v="0"/>
    <n v="0"/>
    <n v="0"/>
    <n v="0"/>
    <s v="ON0IZ201"/>
    <s v="1015020   "/>
    <s v="1021433   "/>
    <s v="TIPO IV"/>
    <s v="TERRESTRE"/>
    <n v="1"/>
    <n v="0"/>
    <s v="PAREJA ECHAVARRIA JHON DAVID"/>
    <n v="479588.87655000004"/>
    <n v="196536.5258152"/>
    <n v="479588.87655000004"/>
    <m/>
    <m/>
    <m/>
    <m/>
    <m/>
    <m/>
    <m/>
    <m/>
  </r>
  <r>
    <s v="NEIVA"/>
    <x v="3"/>
    <x v="3"/>
    <n v="41359"/>
    <n v="2255754"/>
    <n v="29953"/>
    <s v="HUILA"/>
    <s v="ISNOS"/>
    <s v="DISTRICOL DROGUERIA EXITO 1"/>
    <s v="REDEBAN"/>
    <n v="2255754"/>
    <s v="FO-25-1043012"/>
    <d v="2025-06-04T17:43:00"/>
    <d v="2025-06-05T17:17:44"/>
    <s v="CERRADO"/>
    <s v="INCIDENTE"/>
    <s v="VISITA_TÉCNICA"/>
    <s v="05-06 SE REALIZA CAMBIO DATAFONO POR DAÑO EN LOS RODILLOS , SE CONFIGURA E INICIALIZA, SE CREA USUARIO Y CLAVE CON EL CLIENTE, SE REALIZA PRUEBAS OK "/>
    <s v="NO"/>
    <s v="HARDWARE"/>
    <s v="IMPRESION"/>
    <s v="NO AVANZA PAPEL"/>
    <s v="Si"/>
    <s v="DATAFONO G5 NO AVANZA PAPEL"/>
    <n v="0"/>
    <n v="0"/>
    <n v="0"/>
    <n v="0"/>
    <s v="BBEZZ543"/>
    <s v="1050298   "/>
    <s v="989183   "/>
    <s v="TIPO IV"/>
    <s v="TERRESTRE"/>
    <n v="1"/>
    <n v="0"/>
    <s v="ANDRADE HERNANDEZ JUAN CARLOS"/>
    <n v="479588.87655000004"/>
    <n v="196536.5258152"/>
    <n v="479588.87655000004"/>
    <m/>
    <m/>
    <m/>
    <m/>
    <m/>
    <m/>
    <m/>
    <m/>
  </r>
  <r>
    <s v="MEDELLIN"/>
    <x v="2"/>
    <x v="2"/>
    <n v="5380"/>
    <n v="2245390"/>
    <n v="69099"/>
    <s v="ANTIOQUIA"/>
    <s v="LA ESTRELLA"/>
    <s v="PTM LA ESTRELLA TOOL BOX 74"/>
    <s v="REDEBAN"/>
    <n v="2245390"/>
    <s v="FO-25-1033850"/>
    <d v="2025-06-03T11:57:00"/>
    <d v="2025-06-05T17:23:10"/>
    <s v="CERRADO"/>
    <s v="INCIDENTE"/>
    <s v="VISITA_TÉCNICA"/>
    <s v="05-06 SE HACE CAMBIO DE EQUIPO POR DAÑO "/>
    <s v="NO"/>
    <s v="HARDWARE"/>
    <s v="LECTOR DE TARJETAS"/>
    <s v="DAÑO POS"/>
    <s v="Si"/>
    <s v="DATAFONO C1 NO LEE TARJETAS"/>
    <n v="0"/>
    <n v="0"/>
    <n v="0"/>
    <n v="0"/>
    <s v="A104Z911 - A103Z505"/>
    <s v="1141246   "/>
    <s v="991238   "/>
    <s v="TIPO I"/>
    <s v="TERRESTRE"/>
    <n v="2"/>
    <n v="0"/>
    <s v="MORENO MEDINA JUAN PABLO"/>
    <n v="65960.072302"/>
    <n v="75096.394270399993"/>
    <n v="131920.144604"/>
    <m/>
    <m/>
    <m/>
    <m/>
    <m/>
    <m/>
    <m/>
    <m/>
  </r>
  <r>
    <s v="SINCELEJO"/>
    <x v="4"/>
    <x v="4"/>
    <n v="70001"/>
    <n v="2255957"/>
    <n v="70673"/>
    <s v="SUCRE"/>
    <s v="SINCELEJO"/>
    <s v="SAN ROQUE SINCELEJO"/>
    <s v="REDEBAN"/>
    <n v="2255957"/>
    <s v="FO-25-1043678"/>
    <d v="2025-06-05T08:00:00"/>
    <d v="2025-06-05T18:04:17"/>
    <s v="CERRADO"/>
    <s v="INCIDENTE"/>
    <s v="VISITA_TÉCNICA"/>
    <s v="05-06 SE VISITA COMERCIO POR FALLA, SE HACE CAMBIO DE EQUIPO DATAFONO CAUSAL F2 TECLADO BORROSO, SE DEJA CON LA VERSIÓN 9.90, SE HACE CIERRE, SE REALIZAN PRUEBAS OK, SE CREA USUARIO Y CONTRASEÑA."/>
    <s v="NO"/>
    <s v="HARDWARE"/>
    <s v="ERROR DE TRANSACCIONES"/>
    <s v="DAÑO POS"/>
    <s v="Si"/>
    <s v="DATAFONO F2 TECLADO BORROSO"/>
    <n v="0"/>
    <n v="0"/>
    <n v="0"/>
    <n v="0"/>
    <s v="UV008415"/>
    <s v="878842   "/>
    <s v="1105649   "/>
    <s v="TIPO I"/>
    <s v="TERRESTRE"/>
    <n v="1"/>
    <n v="0"/>
    <s v="CACERES HERNANDEZ ANDRES"/>
    <n v="65960.072302"/>
    <n v="75096.394270399993"/>
    <n v="65960.072302"/>
    <m/>
    <m/>
    <m/>
    <m/>
    <m/>
    <m/>
    <m/>
    <m/>
  </r>
  <r>
    <s v="SANTA MARTA"/>
    <x v="4"/>
    <x v="4"/>
    <n v="47001"/>
    <n v="2257026"/>
    <n v="19764"/>
    <s v="MAGDALENA"/>
    <s v="SANTA MARTA"/>
    <s v="MULTIPAGAS CENTRO DE PAGOS SAN"/>
    <s v="REDEBAN"/>
    <n v="2257026"/>
    <s v="FO-25-1046408"/>
    <d v="2025-06-05T08:43:00"/>
    <d v="2025-06-05T18:07:24"/>
    <s v="CERRADO"/>
    <s v="INCIDENTE"/>
    <s v="VISITA_TÉCNICA"/>
    <s v="05-06 SE REALIZA LA VISITA, SE ENCUENTRA EL PIN PAD APAGADO, SE REVISA LAS CONEXIONES PERO EL PROBLEMA PERSISTE, SE PROCEDE A CAMBIAR EL CABLE DEL PINPAD CON RESULTADOS ÓPTIMOS SE REALIZA PRUEBAS CON EL EQUIPO Y TODO OK "/>
    <s v="NO"/>
    <s v="HARDWARE"/>
    <s v="PINPAD"/>
    <s v="CABLE AVERIADO"/>
    <s v="NO"/>
    <n v="0"/>
    <n v="0"/>
    <n v="0"/>
    <n v="0"/>
    <s v="Cable de Pin Pad"/>
    <s v="AAAAH678"/>
    <n v="0"/>
    <n v="0"/>
    <s v="TIPO I"/>
    <s v="TERRESTRE"/>
    <n v="1"/>
    <n v="0"/>
    <s v="THOMAS  CAMPO SIGIFREDO SEGUNDO"/>
    <n v="65960.072302"/>
    <n v="75096.394270399993"/>
    <n v="65960.072302"/>
    <m/>
    <m/>
    <m/>
    <m/>
    <m/>
    <m/>
    <m/>
    <m/>
  </r>
  <r>
    <s v="BOGOTA"/>
    <x v="5"/>
    <x v="5"/>
    <n v="11001"/>
    <n v="2259947"/>
    <n v="53571"/>
    <s v="CUNDINAMARCA"/>
    <s v="BOGOTA"/>
    <s v="PTM REDES JC"/>
    <s v="REDEBAN"/>
    <n v="2259947"/>
    <s v="FO-25-1047115"/>
    <d v="2025-06-05T13:22:00"/>
    <d v="2025-06-05T18:13:29"/>
    <s v="CERRADO"/>
    <s v="INCIDENTE"/>
    <s v="VISITA_TÉCNICA"/>
    <s v="05-06 SE LLEGA A COMERCIO A REALIZAR ACTIVIDADES.. CAMBIO DE PIN PAD SE PROCEDE A REALIZAR EL CAMBIO DE TODO EL COMBO DE EQUIPO DE 2600 Y PINPAD 1600 . CLIENTE INDICA QUE ESE DATAFONO YA SE LE HABÍA INSTALADO Y NO LO RECIBIE  SE LE INFORMA QUE EN EL MOMENTO NO SE CUENTA CON PIN PAD 1500 .. SE ESCALA CON COORDINADOR EL CUAL INDICA CERRAR ACTIVIDAD SE LE INFORMA A CLIENTE QUE SE DEBE DE COMUNICAR CON ENTIDAD PARA PROGRAMAR UNA NUEVA VISITA Y VALIDAR DISPONIBILIDAD DEL PINPAD "/>
    <s v="NO"/>
    <s v="SOFTWARE"/>
    <s v="PINPAD"/>
    <s v="PINPAD DESCONFIGURADO"/>
    <s v="NO"/>
    <n v="0"/>
    <n v="0"/>
    <n v="0"/>
    <n v="0"/>
    <n v="0"/>
    <s v="TR0VZ648-TR0FZ326"/>
    <n v="0"/>
    <n v="0"/>
    <s v="TIPO I"/>
    <s v="TERRESTRE"/>
    <n v="1"/>
    <n v="0"/>
    <s v="ORTIZ MARTINEZ STIVEN"/>
    <n v="65960.072302"/>
    <n v="75096.394270399993"/>
    <n v="65960.072302"/>
    <m/>
    <m/>
    <m/>
    <m/>
    <m/>
    <m/>
    <m/>
    <m/>
  </r>
  <r>
    <s v="CALI"/>
    <x v="0"/>
    <x v="0"/>
    <n v="76126"/>
    <n v="2253156"/>
    <n v="73569"/>
    <s v="VALLE DEL CAUCA"/>
    <s v="CALIMA"/>
    <s v="DISTRICOL ATCELL"/>
    <s v="REDEBAN"/>
    <n v="2253156"/>
    <s v="FO-25-1041044"/>
    <d v="2025-06-04T12:26:00"/>
    <d v="2025-06-06T08:13:00"/>
    <s v="CERRADO"/>
    <s v="INCIDENTE"/>
    <s v="VISITA_TÉCNICA"/>
    <s v="05-06 EN LA VISITA TÉCNICA SE REALIZÓ CAMBIO DE DATÁFONO YA QUE SE ENCONTRÓ CON EL LECTOR DE CHIP MALO Y ADICIONAL A ESO ÉL DATÁFONO SE ESTABA REINICIANDO CONSTANTEMENTE EL CAMBIO SE APRUEBA,SE CAMBIA FUENTE DE PODER Y CABLE MAGIC BOX TETRA (DESK 3500)SE INSTALA VERSIÓN 9.90 SE CONFIGURÓ Y SE INICIALIZÓ OK,SE CREARON USUARIO ADMINISTRATIVO Y OPERADOR ,SE REALIZARON LAS PRUEBAS DEJANDO EL SERVICIO OPERANDO SIN FALLAS Y SIN NOVEDAD "/>
    <s v="NO"/>
    <s v="HARDWARE"/>
    <s v="SE REINICIA"/>
    <s v="DAÑO POS"/>
    <s v="Si"/>
    <s v="DATAFONO A13 RETIRE TARJETA"/>
    <n v="0"/>
    <n v="0"/>
    <n v="0"/>
    <s v="FUENTE DE PODER Y CABLE MAGIC BOX TETRA "/>
    <s v="SV00W494"/>
    <s v="1021677   "/>
    <s v="904592   "/>
    <s v="TIPO II"/>
    <s v="TERRESTRE"/>
    <n v="1"/>
    <n v="0"/>
    <s v="SANCHEZ URREGO ROBINSON DAVID"/>
    <n v="144967.87232000002"/>
    <n v="140395.6348884"/>
    <n v="144967.87232000002"/>
    <m/>
    <m/>
    <m/>
    <m/>
    <m/>
    <m/>
    <m/>
    <m/>
  </r>
  <r>
    <s v="MANIZALES"/>
    <x v="0"/>
    <x v="6"/>
    <n v="17001"/>
    <n v="2258967"/>
    <n v="61417"/>
    <s v="CALDAS"/>
    <s v="MANIZALES"/>
    <s v="BARRIO LAS COLINAS MANIZALES"/>
    <s v="REDEBAN"/>
    <n v="2258967"/>
    <s v="FO-25-1045766"/>
    <d v="2025-06-05T11:07:00"/>
    <d v="2025-06-06T08:27:03"/>
    <s v="CERRADO"/>
    <s v="INCIDENTE"/>
    <s v="VISITA_TÉCNICA"/>
    <s v="05-06 SE VISITA COMERCIO DATÁFONO GENERA RECHAZO GENERAL EN TRANSACCIONES SE REALIZA CAMBIO DE DATÁFONO PRUEBAS OK "/>
    <s v="NO"/>
    <s v="SOFTWARE"/>
    <s v="ERROR DE TRANSACCIONES"/>
    <s v="RECHAZO GENERAL"/>
    <s v="Si"/>
    <s v="DATAFONO RG RECHAZO GENERAL"/>
    <n v="0"/>
    <n v="0"/>
    <n v="0"/>
    <n v="0"/>
    <s v="KA00J376"/>
    <s v="1040431   "/>
    <s v="783332   "/>
    <s v="TIPO I"/>
    <s v="TERRESTRE"/>
    <n v="1"/>
    <n v="0"/>
    <s v="LOAIZA LOPEZ JHON FREDDY"/>
    <n v="65960.072302"/>
    <n v="75096.394270399993"/>
    <n v="65960.072302"/>
    <m/>
    <m/>
    <m/>
    <m/>
    <m/>
    <m/>
    <m/>
    <m/>
  </r>
  <r>
    <s v="MEDELLIN"/>
    <x v="2"/>
    <x v="2"/>
    <n v="15572"/>
    <n v="2258289"/>
    <n v="12377"/>
    <s v="BOYACA"/>
    <s v="PUERTO BOYACA"/>
    <s v="PUERTO BOYACA"/>
    <s v="REDEBAN"/>
    <n v="2258289"/>
    <s v="FO-25-1045759"/>
    <d v="2025-06-05T10:31:00"/>
    <d v="2025-06-06T08:50:00"/>
    <s v="CERRADO"/>
    <s v="INCIDENTE"/>
    <s v="VISITA_TÉCNICA"/>
    <s v="06-06 CAMBIO DE CABLE LECTOR MALO PRUEBAS OK NO TELECARGA"/>
    <s v="NO"/>
    <s v="HARDWARE"/>
    <s v="LECTOR DE BARRAS"/>
    <s v="CABLE LECTORA AVERIADO"/>
    <s v="NO"/>
    <n v="0"/>
    <n v="0"/>
    <n v="0"/>
    <n v="0"/>
    <n v="0"/>
    <s v="JAAAS701"/>
    <n v="0"/>
    <n v="0"/>
    <s v="TIPO IV"/>
    <s v="TERRESTRE"/>
    <n v="1"/>
    <n v="0"/>
    <s v="PAREJA ECHAVARRIA JHON DAVID"/>
    <n v="479588.87655000004"/>
    <n v="196536.5258152"/>
    <n v="479588.87655000004"/>
    <m/>
    <m/>
    <m/>
    <m/>
    <m/>
    <m/>
    <m/>
    <m/>
  </r>
  <r>
    <s v="MEDELLIN"/>
    <x v="2"/>
    <x v="2"/>
    <n v="5001"/>
    <n v="2259253"/>
    <n v="47528"/>
    <s v="ANTIOQUIA"/>
    <s v="MEDELLIN"/>
    <s v="BARRIO SAN JAVIER MEDELLIN 3"/>
    <s v="REDEBAN"/>
    <n v="2259253"/>
    <s v="FO-25-1046005"/>
    <d v="2025-06-05T11:31:00"/>
    <d v="2025-06-06T09:44:25"/>
    <s v="CERRADO"/>
    <s v="INCIDENTE"/>
    <s v="VISITA_TÉCNICA"/>
    <s v="06-06 SE REALIZÓ CAMBIO DE PINPAD QUE NO LEE TARJETAS "/>
    <s v="NO"/>
    <s v="HARDWARE"/>
    <s v="LECTOR DE TARJETAS"/>
    <s v="DAÑO POS"/>
    <s v="Si"/>
    <n v="0"/>
    <n v="0"/>
    <n v="0"/>
    <s v="PINPAD C4 NO LEE TARJETA CHIP"/>
    <n v="0"/>
    <s v="GB00H057"/>
    <s v="  1074066 "/>
    <s v="   804376"/>
    <s v="TIPO I"/>
    <s v="TERRESTRE"/>
    <n v="1"/>
    <n v="0"/>
    <s v="CASTAÑEDA PALACIO CARLOS FELIPE"/>
    <n v="65960.072302"/>
    <n v="75096.394270399993"/>
    <n v="65960.072302"/>
    <m/>
    <m/>
    <m/>
    <m/>
    <m/>
    <m/>
    <m/>
    <m/>
  </r>
  <r>
    <s v="APARTADO"/>
    <x v="2"/>
    <x v="2"/>
    <n v="5490"/>
    <n v="2246251"/>
    <n v="50233"/>
    <s v="ANTIOQUIA"/>
    <s v="NECOCLI"/>
    <s v="BARRIO LAS CHANGAS NECOCLI"/>
    <s v="REDEBAN"/>
    <n v="2246251"/>
    <s v="FO-25-1032643"/>
    <d v="2025-06-03T13:30:00"/>
    <d v="2025-06-06T10:11:02"/>
    <s v="CERRADO"/>
    <s v="INCIDENTE"/>
    <s v="VISITA_TÉCNICA"/>
    <s v="06-06 SE VISITA SITIO, SE CAMBIA DATAFONO POR DAÑO EN IMPRESORA OK. SE REALIZAN PRUEBAS EXITOSAS "/>
    <s v="NO"/>
    <s v="HARDWARE"/>
    <s v="IMPRESION"/>
    <s v="DAÑO POS"/>
    <s v="Si"/>
    <s v="DATAFONO G1 NO IMPRIME UNO O VARIOS CARACTERES"/>
    <n v="0"/>
    <n v="0"/>
    <n v="0"/>
    <n v="0"/>
    <s v="AD00V034"/>
    <s v="929741   "/>
    <s v="1039564   "/>
    <s v="TIPO II"/>
    <s v="TERRESTRE"/>
    <n v="1"/>
    <n v="0"/>
    <s v="COGOLLO VERTEL EDER LUIS"/>
    <n v="144967.87232000002"/>
    <n v="140395.6348884"/>
    <n v="144967.87232000002"/>
    <m/>
    <m/>
    <m/>
    <m/>
    <m/>
    <m/>
    <m/>
    <m/>
  </r>
  <r>
    <s v="BUCARAMANGA"/>
    <x v="1"/>
    <x v="1"/>
    <n v="68081"/>
    <n v="2262504"/>
    <n v="56428"/>
    <s v="SANTANDER"/>
    <s v="BARRANCABERMEJA"/>
    <s v="BARRIO PRADOS DEL CAMPESTRE BA"/>
    <s v="REDEBAN"/>
    <n v="2262504"/>
    <s v="FO-25-1050901"/>
    <d v="2025-06-06T08:00:00"/>
    <d v="2025-06-06T10:17:10"/>
    <s v="CERRADO"/>
    <s v="INCIDENTE"/>
    <s v="VISITA_TÉCNICA"/>
    <s v="06-06 SE ENCUENTRA DATAFONO ARROJANDO CABLE DE RED DESCONECTADO, SE PROCEDE A REALIZAR CAMBIO DE DATAFONO SE DEJA DSK 3500 CON VERSION 9.90 SE HACEN PRUEBAS OK VISITA EXITOSA"/>
    <s v="NO"/>
    <s v="HARDWARE"/>
    <s v="COMUNICACION"/>
    <s v="MENSAJE CABLE DE RED DESCONECTADO"/>
    <s v="Si"/>
    <s v="DATAFONO E3 NO COMUNICA MODEM"/>
    <n v="0"/>
    <n v="0"/>
    <n v="0"/>
    <n v="0"/>
    <s v="9BOZZ185"/>
    <s v="981546   "/>
    <s v="1172368   "/>
    <s v="TIPO III"/>
    <s v="TERRESTRE"/>
    <n v="1"/>
    <n v="0"/>
    <s v="GELVEZ MOGOLLON JOSE ELISEO"/>
    <n v="275728.78077800001"/>
    <n v="196536.5258152"/>
    <n v="275728.78077800001"/>
    <m/>
    <m/>
    <m/>
    <m/>
    <m/>
    <m/>
    <m/>
    <m/>
  </r>
  <r>
    <s v="MEDELLIN"/>
    <x v="2"/>
    <x v="2"/>
    <n v="5541"/>
    <n v="2259470"/>
    <n v="14819"/>
    <s v="ANTIOQUIA"/>
    <s v="PEÑOL"/>
    <s v="MULTIPAGAS EL PENOL"/>
    <s v="REDEBAN"/>
    <n v="2259470"/>
    <s v="FO-25-1046391"/>
    <d v="2025-06-05T12:11:00"/>
    <d v="2025-06-06T10:20:17"/>
    <s v="CERRADO"/>
    <s v="INCIDENTE"/>
    <s v="VISITA_TÉCNICA"/>
    <s v="06-06 SE REALIZA MANTENIMIENTO,SE CAMBIA CABLE DE INTERNET YA QUE EL OTRO ESTABA MALO  Y SE CAMBIA HUB YA QUE ESTABA REICIANDO EL EQUIPO "/>
    <s v="NO"/>
    <s v="HARDWARE"/>
    <s v="COMUNICACION"/>
    <s v="MENSAJE CABLE DE RED DESCONECTADO"/>
    <s v="Si"/>
    <n v="0"/>
    <n v="0"/>
    <s v="HUB HB3 NO RECONOCE CONECTOR"/>
    <n v="0"/>
    <s v="Cable de internet "/>
    <s v="CZZZZ432"/>
    <s v="   S/n"/>
    <s v="  2188776001582 "/>
    <s v="TIPO II"/>
    <s v="TERRESTRE"/>
    <n v="1"/>
    <n v="0"/>
    <s v="CERPA SUAREZ DUVAN CAMILO"/>
    <n v="144967.87232000002"/>
    <n v="140395.6348884"/>
    <n v="144967.87232000002"/>
    <m/>
    <m/>
    <m/>
    <m/>
    <m/>
    <m/>
    <m/>
    <m/>
  </r>
  <r>
    <s v="BUCARAMANGA"/>
    <x v="1"/>
    <x v="1"/>
    <n v="81001"/>
    <n v="2234964"/>
    <n v="53381"/>
    <s v="ARAUCA"/>
    <s v="ARAUCA"/>
    <s v="BARRIO CENTRO ARAUCA 6"/>
    <s v="REDEBAN"/>
    <n v="2234964"/>
    <s v="FO-25-1016138"/>
    <d v="2025-05-30T11:17:00"/>
    <d v="2025-06-06T10:29:37"/>
    <s v="CERRADO"/>
    <s v="INCIDENTE"/>
    <s v="VISITA_TÉCNICA"/>
    <s v="06-06 CB CON REINICIO Y ERROR DE CONEXIÓN CONSTANTE EN EQUIPO, CAMBIO DE DATAFONO Y FUENTE DE PODER, BORRADO E INYECCIÓN DE SO +VER 9.90 , CONFIGURACIÓN CB OK, PRUEBAS OK. "/>
    <s v="NO"/>
    <s v="HARDWARE"/>
    <s v="SE REINICIA"/>
    <s v="DAÑO POS"/>
    <s v="Si"/>
    <s v="DATAFONO E6 PUERTO IP MALO"/>
    <n v="0"/>
    <n v="0"/>
    <n v="0"/>
    <n v="0"/>
    <s v="9C0RZ939"/>
    <n v="1074201"/>
    <n v="1074271"/>
    <s v="TIPO IV ESPECIAL"/>
    <s v="AEREO"/>
    <n v="1"/>
    <n v="0"/>
    <s v="SANTOS GONZALEZ JOHAN FABIAN"/>
    <n v="988462.96268840006"/>
    <n v="196536.5258152"/>
    <n v="988462.96268840006"/>
    <m/>
    <m/>
    <m/>
    <m/>
    <m/>
    <m/>
    <m/>
    <m/>
  </r>
  <r>
    <s v="VALLEDUPAR"/>
    <x v="4"/>
    <x v="4"/>
    <n v="13042"/>
    <n v="2232117"/>
    <n v="48692"/>
    <s v="BOLIVAR"/>
    <s v="ARENAL"/>
    <s v="DISTRICOL PERFUMERIA VICTORIAS"/>
    <s v="REDEBAN"/>
    <n v="2232117"/>
    <s v="FO-25-1013033"/>
    <d v="2025-05-29T16:34:00"/>
    <d v="2025-06-06T10:42:24"/>
    <s v="CERRADO"/>
    <s v="INCIDENTE"/>
    <s v="VISITA_TÉCNICA"/>
    <s v="06-06 SE VISITA COMERCIO SE REALIZA INYECCIÓN DE SISTEMA Y VERSIÓN INICIALIZADA OK PRUEBAS OK CUBRE CLAVE OK "/>
    <s v="NO"/>
    <s v="HARDWARE"/>
    <s v="IMPRESION"/>
    <s v="NO AVANZA PAPEL"/>
    <s v="NO"/>
    <n v="0"/>
    <n v="0"/>
    <n v="0"/>
    <n v="0"/>
    <n v="0"/>
    <s v="BA00L826"/>
    <n v="0"/>
    <n v="0"/>
    <s v="TIPO IV"/>
    <s v="TERRESTRE"/>
    <n v="1"/>
    <n v="0"/>
    <s v="HERRERA LUQUE SAUL JAVIER"/>
    <n v="479588.87655000004"/>
    <n v="196536.5258152"/>
    <n v="479588.87655000004"/>
    <m/>
    <m/>
    <m/>
    <m/>
    <m/>
    <m/>
    <m/>
    <m/>
  </r>
  <r>
    <s v="BOGOTA"/>
    <x v="5"/>
    <x v="5"/>
    <n v="25297"/>
    <n v="2259140"/>
    <n v="29977"/>
    <s v="CUNDINAMARCA"/>
    <s v="GACHETA"/>
    <s v="BARRIO GACHETA"/>
    <s v="REDEBAN"/>
    <n v="2259140"/>
    <s v="FO-25-1045775"/>
    <d v="2025-06-05T11:25:00"/>
    <d v="2025-06-06T10:45:27"/>
    <s v="CERRADO"/>
    <s v="INCIDENTE"/>
    <s v="VISITA_TÉCNICA"/>
    <s v="06-06 CAMBIO DE DATAFONO Y LECTURA DE BARRAS EN MAL ESTADO PRUEBAS OK "/>
    <s v="NO"/>
    <s v="HARDWARE"/>
    <s v="TECLADO"/>
    <s v="DAÑO POS"/>
    <s v="Si"/>
    <s v="DATAFONO F1 TECLADO BLOQUEADO"/>
    <s v="LECTOR L2  PERDIÓ CONFIGURACIÓN"/>
    <n v="0"/>
    <n v="0"/>
    <n v="0"/>
    <s v="1111P200"/>
    <s v="942588 892847  "/>
    <s v="716199 1145245  "/>
    <s v="TIPO III"/>
    <s v="TERRESTRE"/>
    <n v="1"/>
    <n v="0"/>
    <s v="GOMEZ VEGA DAVID SNEYDER"/>
    <n v="275728.78077800001"/>
    <n v="196536.5258152"/>
    <n v="275728.78077800001"/>
    <m/>
    <m/>
    <m/>
    <m/>
    <m/>
    <m/>
    <m/>
    <m/>
  </r>
  <r>
    <s v="PEREIRA"/>
    <x v="0"/>
    <x v="6"/>
    <n v="76122"/>
    <n v="2259294"/>
    <n v="33765"/>
    <s v="VALLE DEL CAUCA"/>
    <s v="CAICEDONIA"/>
    <s v="BARRIO LAS AMERICAS CAICEDONIA"/>
    <s v="REDEBAN"/>
    <n v="2259294"/>
    <s v="FO-25-1045990"/>
    <d v="2025-06-05T11:44:00"/>
    <d v="2025-06-06T10:56:07"/>
    <s v="CERRADO"/>
    <s v="INCIDENTE"/>
    <s v="VISITA_TÉCNICA"/>
    <s v="06-06 SE VISITA COMERCIO, SE REALIZÓ CAMBIO DATAFONO POR DAÑO EN IMPRESORA NO AVANZA EL PAPEL. "/>
    <s v="NO"/>
    <s v="HARDWARE"/>
    <s v="IMPRESION"/>
    <s v="NO AVANZA PAPEL"/>
    <s v="Si"/>
    <s v="DATAFONO G5 NO AVANZA PAPEL"/>
    <n v="0"/>
    <n v="0"/>
    <n v="0"/>
    <n v="0"/>
    <s v="1FZZZ070"/>
    <s v="929443   "/>
    <s v="1141260   "/>
    <s v="TIPO II"/>
    <s v="TERRESTRE"/>
    <n v="1"/>
    <n v="0"/>
    <s v="SANCHEZ SOLORZANO JUAN SEBASTIAN"/>
    <n v="144967.87232000002"/>
    <n v="140395.6348884"/>
    <n v="144967.87232000002"/>
    <m/>
    <m/>
    <m/>
    <m/>
    <m/>
    <m/>
    <m/>
    <m/>
  </r>
  <r>
    <s v="MEDELLIN"/>
    <x v="2"/>
    <x v="2"/>
    <n v="5001"/>
    <n v="2260536"/>
    <n v="79336"/>
    <s v="ANTIOQUIA"/>
    <s v="MEDELLIN"/>
    <s v="BARRIO PEDREGAL MEDELLIN 13"/>
    <s v="REDEBAN"/>
    <n v="2260536"/>
    <s v="FO-25-1047657"/>
    <d v="2025-06-05T14:39:00"/>
    <d v="2025-06-06T11:05:00"/>
    <s v="CERRADO"/>
    <s v="INCIDENTE"/>
    <s v="VISITA_TÉCNICA"/>
    <s v="06-06 SE CAMBIA DATAFONO PORQUE NO ESTABA LEYENDO LAS TARJETAS"/>
    <s v="NO"/>
    <s v="HARDWARE"/>
    <s v="LECTOR DE TARJETAS"/>
    <s v="MENSAJE RETIRE TARJETA"/>
    <s v="Si"/>
    <s v="DATAFONO A13 RETIRE TARJETA"/>
    <n v="0"/>
    <n v="0"/>
    <n v="0"/>
    <n v="0"/>
    <s v="A4WZZ863"/>
    <s v="1218479   "/>
    <s v="851963   "/>
    <s v="TIPO I"/>
    <s v="TERRESTRE"/>
    <n v="1"/>
    <n v="0"/>
    <s v="RUA ALVAREZ RICHARD ANDRES"/>
    <n v="65960.072302"/>
    <n v="75096.394270399993"/>
    <n v="65960.072302"/>
    <m/>
    <m/>
    <m/>
    <m/>
    <m/>
    <m/>
    <m/>
    <m/>
  </r>
  <r>
    <s v="NEIVA"/>
    <x v="3"/>
    <x v="3"/>
    <n v="41020"/>
    <n v="2257688"/>
    <n v="58898"/>
    <s v="HUILA"/>
    <s v="ALGECIRAS"/>
    <s v="BARRIO CENTRO ALGECIRAS 7"/>
    <s v="REDEBAN"/>
    <n v="2257688"/>
    <s v="FO-25-1045025"/>
    <d v="2025-06-05T09:42:00"/>
    <d v="2025-06-06T11:09:26"/>
    <s v="CERRADO"/>
    <s v="INCIDENTE"/>
    <s v="VISITA_TÉCNICA"/>
    <s v="06-06 SE REALIZA VISITA AL PUNTO, SE CAMBIA LECTOR DE BARRAS YA QUE ESTE PRESENTA DAÑO Y NO LEE NINGUN CÓDIGO DE BARRAS, SE DEJA EQUIPO CON VR 9.90 PRUEBAS OK, CB OPERATIVO "/>
    <s v="NO"/>
    <s v="HARDWARE"/>
    <s v="LECTOR DE BARRAS"/>
    <s v="FORMATO INVALIDO LECTOR DAÑADO"/>
    <s v="Si"/>
    <n v="0"/>
    <s v="LECTOR L3  NO ENVÍA LA DATA COMPLETA"/>
    <n v="0"/>
    <n v="0"/>
    <n v="0"/>
    <s v="LA002113"/>
    <s v=" 893028  "/>
    <s v=" 984705  "/>
    <s v="TIPO II"/>
    <s v="TERRESTRE"/>
    <n v="1"/>
    <n v="0"/>
    <s v="DEVIA REINOSO JUAN CARLOS"/>
    <n v="144967.87232000002"/>
    <n v="140395.6348884"/>
    <n v="144967.87232000002"/>
    <m/>
    <m/>
    <m/>
    <m/>
    <m/>
    <m/>
    <m/>
    <m/>
  </r>
  <r>
    <s v="MEDELLIN"/>
    <x v="2"/>
    <x v="2"/>
    <n v="5001"/>
    <n v="2261434"/>
    <n v="45965"/>
    <s v="ANTIOQUIA"/>
    <s v="MEDELLIN"/>
    <s v="BARRIO ARANJUEZ MEDELLIN 9"/>
    <s v="REDEBAN"/>
    <n v="2261434"/>
    <s v="FO-25-1048404"/>
    <d v="2025-06-05T16:01:00"/>
    <d v="2025-06-06T11:20:19"/>
    <s v="CERRADO"/>
    <s v="INCIDENTE"/>
    <s v="VISITA_TÉCNICA"/>
    <s v="06-06 SE HACE MANTENIMIENTO SE OK SE LIMPIA LECTOR DE TARJETA SE HACEN PRUEBAS EXITOSAS "/>
    <s v="NO"/>
    <s v="HARDWARE"/>
    <s v="LECTOR DE TARJETAS"/>
    <s v="MENSAJE RETIRE TARJETA"/>
    <s v="NO"/>
    <n v="0"/>
    <n v="0"/>
    <n v="0"/>
    <n v="0"/>
    <n v="0"/>
    <s v="II001560"/>
    <n v="0"/>
    <n v="0"/>
    <s v="TIPO I"/>
    <s v="TERRESTRE"/>
    <n v="1"/>
    <n v="0"/>
    <s v="DIAZ ZABALA FRANCIS DUBAN"/>
    <n v="65960.072302"/>
    <n v="75096.394270399993"/>
    <n v="65960.072302"/>
    <m/>
    <m/>
    <m/>
    <m/>
    <m/>
    <m/>
    <m/>
    <m/>
  </r>
  <r>
    <s v="MONTERIA"/>
    <x v="4"/>
    <x v="4"/>
    <n v="23001"/>
    <n v="2261485"/>
    <n v="41552"/>
    <s v="CORDOBA"/>
    <s v="MONTERIA"/>
    <s v="BARRIO EL PARAISO MONTERIA"/>
    <s v="REDEBAN"/>
    <n v="2261485"/>
    <s v="FO-25-1048703"/>
    <d v="2025-06-05T16:18:00"/>
    <d v="2025-06-06T11:26:00"/>
    <s v="CERRADO"/>
    <s v="INCIDENTE"/>
    <s v="VISITA_TÉCNICA"/>
    <s v="06-06 SE ENCUENTRA DATAFONO CON UNA MACHA EN LA PANTALLA Y CLIENTE MANIFIESTA QUE LE INCOMODA PARA TRABAJAR, SE CAMBIA DATAFONO PARA SOLUCIONAR FALLA, PRUEBAS OK "/>
    <s v="NO"/>
    <s v="HARDWARE"/>
    <s v="DETERIORO"/>
    <s v="DATAFONO"/>
    <s v="Si"/>
    <s v="DATAFONO B3 DISPLAY MALO"/>
    <n v="0"/>
    <n v="0"/>
    <n v="0"/>
    <n v="0"/>
    <s v="GZ0TZ671"/>
    <s v="765518   "/>
    <s v="1169762   "/>
    <s v="TIPO I"/>
    <s v="TERRESTRE"/>
    <n v="1"/>
    <n v="0"/>
    <s v="COGOLLO ROSSO CAMILO ANDRES"/>
    <n v="65960.072302"/>
    <n v="75096.394270399993"/>
    <n v="65960.072302"/>
    <m/>
    <m/>
    <m/>
    <m/>
    <m/>
    <m/>
    <m/>
    <m/>
  </r>
  <r>
    <s v="TUNJA"/>
    <x v="1"/>
    <x v="1"/>
    <n v="15176"/>
    <n v="2260298"/>
    <n v="46397"/>
    <s v="BOYACA"/>
    <s v="CHIQUINQUIRA"/>
    <s v="BARRIO CENTRO CHIQUINQUIRA 5"/>
    <s v="REDEBAN"/>
    <n v="2260298"/>
    <s v="FO-25-1047508"/>
    <d v="2025-06-05T14:24:00"/>
    <d v="2025-06-06T11:44:50"/>
    <s v="CERRADO"/>
    <s v="INCIDENTE"/>
    <s v="VISITA_TÉCNICA"/>
    <s v="06-06 SE VISITA CB PARA REALIZAR MANTENIMIENTO A POS....CB SE ENCUENTRA CERRADO, COMUNICACIÓN PREVIA CON CLIENTE A LINEA TELEFÓNICA CONFIRMA VISITA.. CLIENTE FELIMÓN ZORRO INFORMA  QUE EL DIA DE HOY NO ES POSIBLE BRINDAR ATENCIÓN  YA QUE TUVO QUE SALIR HACIA  CIUDAD DE TUNJA ATENDIENDO ASUNTOS PERSONALES...SE COMUNICARA NUEVAMENTE CON ENTIDAD PARA SOLICITAR MANTENIMIENTO Y CONFIRMA DIA DE VISITA "/>
    <s v="NO"/>
    <s v="HARDWARE"/>
    <s v="IMPRESION"/>
    <s v="DAÑO POS"/>
    <s v="NO"/>
    <n v="0"/>
    <n v="0"/>
    <n v="0"/>
    <n v="0"/>
    <n v="0"/>
    <n v="0"/>
    <n v="0"/>
    <n v="0"/>
    <s v="TIPO III"/>
    <s v="TERRESTRE"/>
    <n v="1"/>
    <n v="0"/>
    <s v="GONZALEZ GONZALEZ MARIO ALBERTO"/>
    <n v="275728.78077800001"/>
    <n v="196536.5258152"/>
    <n v="275728.78077800001"/>
    <m/>
    <m/>
    <m/>
    <m/>
    <m/>
    <m/>
    <m/>
    <m/>
  </r>
  <r>
    <s v="VILLAVICENCIO"/>
    <x v="3"/>
    <x v="3"/>
    <n v="85440"/>
    <n v="2259101"/>
    <n v="25224"/>
    <s v="CASANARE"/>
    <s v="VILLANUEVA"/>
    <s v="PARAISO VILLANUEVA CASANARE"/>
    <s v="REDEBAN"/>
    <n v="2259101"/>
    <s v="FO-25-1045770"/>
    <d v="2025-06-05T11:13:00"/>
    <d v="2025-06-06T11:53:25"/>
    <s v="CERRADO"/>
    <s v="INCIDENTE"/>
    <s v="VISITA_TÉCNICA"/>
    <s v="06-06 SE REALIZA VISITA A COMERCIO SE REALIZA CAMBIO DATÁFONO NO AVANZA IMPRESIÓN LENTA SE CAMBIA FUENTE Y MAGIC BOX PRUEBAS OK SIN NOVEDAD "/>
    <s v="NO"/>
    <s v="HARDWARE"/>
    <s v="IMPRESION"/>
    <s v="NO AVANZA PAPEL"/>
    <s v="Si"/>
    <s v="DATAFONO G5 NO AVANZA PAPEL"/>
    <n v="0"/>
    <n v="0"/>
    <n v="0"/>
    <s v="Fuente de poder  - Magic box "/>
    <s v="A000K195"/>
    <s v="1169822   "/>
    <s v="958251   "/>
    <s v="TIPO III"/>
    <s v="TERRESTRE"/>
    <n v="1"/>
    <n v="0"/>
    <s v="CASTRILLON URREA LONDIER LEANDRO"/>
    <n v="275728.78077800001"/>
    <n v="196536.5258152"/>
    <n v="275728.78077800001"/>
    <m/>
    <m/>
    <m/>
    <m/>
    <m/>
    <m/>
    <m/>
    <m/>
  </r>
  <r>
    <s v="CALI"/>
    <x v="0"/>
    <x v="0"/>
    <n v="76233"/>
    <n v="2261400"/>
    <n v="13671"/>
    <s v="VALLE DEL CAUCA"/>
    <s v="DAGUA"/>
    <s v="BARRIO COREA DAGUA"/>
    <s v="REDEBAN"/>
    <n v="2261400"/>
    <s v="FO-25-1048279"/>
    <d v="2025-06-05T15:52:00"/>
    <d v="2025-06-06T11:59:53"/>
    <s v="CERRADO"/>
    <s v="INCIDENTE"/>
    <s v="VISITA_TÉCNICA"/>
    <s v="06-06 SE LLEGA AL COMERCIO EL DATÁFONO NO LEE TARJETAS SE PROCEDE A HACER LIMPIEZA Y QUEDA FUNCIONANDO CORRECTAMENTE "/>
    <s v="NO"/>
    <s v="HARDWARE"/>
    <s v="LECTOR DE TARJETAS"/>
    <s v="MENSAJE RETIRE TARJETA"/>
    <s v="NO"/>
    <n v="0"/>
    <n v="0"/>
    <n v="0"/>
    <n v="0"/>
    <n v="0"/>
    <s v="JADZZ413"/>
    <n v="0"/>
    <n v="0"/>
    <s v="TIPO II"/>
    <s v="TERRESTRE"/>
    <n v="1"/>
    <n v="0"/>
    <s v="CUERO RUIZ JHONNY"/>
    <n v="144967.87232000002"/>
    <n v="140395.6348884"/>
    <n v="144967.87232000002"/>
    <m/>
    <m/>
    <m/>
    <m/>
    <m/>
    <m/>
    <m/>
    <m/>
  </r>
  <r>
    <s v="CALI"/>
    <x v="0"/>
    <x v="0"/>
    <n v="76001"/>
    <n v="2260932"/>
    <n v="23594"/>
    <s v="VALLE DEL CAUCA"/>
    <s v="CALI"/>
    <s v="MULTIPAGAS EL LIMONAR PREMIER"/>
    <s v="REDEBAN"/>
    <n v="2260932"/>
    <s v="FO-25-1047914"/>
    <d v="2025-06-05T15:03:00"/>
    <d v="2025-06-06T12:05:23"/>
    <s v="CERRADO"/>
    <s v="INCIDENTE"/>
    <s v="VISITA_TÉCNICA"/>
    <s v="06-06 EN LA VISITA TÉCNICA SE REALIZÓ EL CAMBIO DE DATÁFONO CON FUENTE DE PODER Y CABLE MAGIC BOX TETRA (DESK 3500) YA QUE EL DATÁFONO SE ENCONTRÓ CON EL TECLADO TOTALMENTE BORRADO,EL CAMBIO SE APRUEBA, SE INSTALÓ SISTEMA OPERATIVO Y LA VERSIÓN 9.90 SE REALIZÓ LA CONFIGURACIÓN E INICIALIZACIÓN OK SE REALIZARON LAS PRUEBAS DEJANDO EL SERVICIO OPERANDO SIN FALLAS Y SIN NOVEDAD "/>
    <s v="NO"/>
    <s v="HARDWARE"/>
    <s v="TECLADO"/>
    <s v="DAÑO POS"/>
    <s v="Si"/>
    <s v="DATAFONO F2 TECLADO BORROSO"/>
    <n v="0"/>
    <n v="0"/>
    <n v="0"/>
    <s v="FUENTE DE PODER Y CABLE MAGIC BOX TETRA (DESK 3500)"/>
    <s v="ABC09276"/>
    <s v="1042221   "/>
    <s v="858738   "/>
    <s v="TIPO I"/>
    <s v="TERRESTRE"/>
    <n v="1"/>
    <n v="0"/>
    <s v="SANCHEZ URREGO ROBINSON DAVID"/>
    <n v="65960.072302"/>
    <n v="75096.394270399993"/>
    <n v="65960.072302"/>
    <m/>
    <m/>
    <m/>
    <m/>
    <m/>
    <m/>
    <m/>
    <m/>
  </r>
  <r>
    <s v="BARRANQUILLA"/>
    <x v="4"/>
    <x v="4"/>
    <n v="8001"/>
    <n v="2262514"/>
    <n v="62035"/>
    <s v="ATLANTICO"/>
    <s v="BARRANQUILLA"/>
    <s v="BARRIO CARIBE VERDE BARRANQUIL"/>
    <s v="REDEBAN"/>
    <n v="2262514"/>
    <s v="FO-25-1050889"/>
    <d v="2025-06-06T08:00:00"/>
    <d v="2025-06-06T12:18:30"/>
    <s v="CERRADO"/>
    <s v="INCIDENTE"/>
    <s v="VISITA_TÉCNICA"/>
    <s v="06-06 SE REALIZA VISITA TÉCNICA, SE CAMBIA DATAFONO Y LECTOR DE BARRAS, SE REALIZAN PRUEBAS EXITOSAS, EQUIPO FUNCIONA CORRECTAMENTE, CB QUEDA OPERATIVO."/>
    <s v="NO"/>
    <s v="HARDWARE"/>
    <s v="PANTALLA"/>
    <s v="DAÑO POS"/>
    <s v="Si"/>
    <s v="DATAFONO B1 DISPLAY BLANCO / OSCURO"/>
    <s v="LECTOR L9  DAÑO FÍSICO: CABLE DE COMUNICACIÓN DAÑADO"/>
    <n v="0"/>
    <n v="0"/>
    <n v="0"/>
    <s v="KA00M307"/>
    <s v="991098 1217643  "/>
    <s v="1069597 A-529074  "/>
    <s v="TIPO I"/>
    <s v="TERRESTRE"/>
    <n v="1"/>
    <n v="0"/>
    <s v="DE AGUAS MUÑOZ DAVID JOSE"/>
    <n v="65960.072302"/>
    <n v="75096.394270399993"/>
    <n v="65960.072302"/>
    <m/>
    <m/>
    <m/>
    <m/>
    <m/>
    <m/>
    <m/>
    <m/>
  </r>
  <r>
    <s v="CARTAGENA"/>
    <x v="4"/>
    <x v="4"/>
    <n v="13654"/>
    <n v="2261164"/>
    <n v="39726"/>
    <s v="BOLIVAR"/>
    <s v="SAN JACINTO"/>
    <s v="ARRIO CENTRO SAN JACINTO 2"/>
    <s v="REDEBAN"/>
    <n v="2261164"/>
    <s v="FO-25-1048289"/>
    <d v="2025-06-05T15:40:00"/>
    <d v="2025-06-06T12:23:01"/>
    <s v="CERRADO"/>
    <s v="INCIDENTE"/>
    <s v="VISITA_TÉCNICA"/>
    <s v="06-06 SE REALIZA CAMBIO DE EQUIPO POR DAÑO DE ALERTA INTERRUPCIÓN "/>
    <s v="NO"/>
    <s v="HARDWARE"/>
    <s v="ALERT IRRUPTION"/>
    <s v="ALERT IRRUPTION"/>
    <s v="Si"/>
    <s v="DATAFONO A6 ALERT IRRUPTION"/>
    <n v="0"/>
    <n v="0"/>
    <n v="0"/>
    <s v="Fuente de poder"/>
    <s v="GZ0CZ093"/>
    <n v="1058013"/>
    <s v="917690   "/>
    <s v="TIPO III"/>
    <s v="TERRESTRE"/>
    <n v="1"/>
    <n v="0"/>
    <s v="MARTINEZ SALGUEDO ANDRES AUGUSTO"/>
    <n v="275728.78077800001"/>
    <n v="196536.5258152"/>
    <n v="275728.78077800001"/>
    <m/>
    <m/>
    <m/>
    <m/>
    <m/>
    <m/>
    <m/>
    <m/>
  </r>
  <r>
    <s v="VALLEDUPAR"/>
    <x v="4"/>
    <x v="4"/>
    <n v="20250"/>
    <n v="2230201"/>
    <n v="40519"/>
    <s v="CESAR"/>
    <s v="EL PASO"/>
    <s v="BARRIO LA LOMA CESAR EL PASO"/>
    <s v="REDEBAN"/>
    <n v="2230201"/>
    <s v="FO-25-1011149"/>
    <d v="2025-05-29T12:38:00"/>
    <d v="2025-06-06T12:33:18"/>
    <s v="CERRADO"/>
    <s v="INCIDENTE"/>
    <s v="VISITA_TÉCNICA"/>
    <s v="06-06 SE REALIZA CAMBIO DE PINPAD YA QUE NO LEIA LAS TARJETA, DE IGUAL FORMA SE CAMBIA LA FUENTE DE PODER DEL DATAFONO, YA QUE GENERABA CORTO, SE REALIZAN PRUEBAS DEJANDO SERVICIO FUNCIONAL AL 100 %"/>
    <s v="NO"/>
    <s v="HARDWARE"/>
    <s v="PINPAD"/>
    <s v="DAÑO POS"/>
    <s v="Si"/>
    <n v="0"/>
    <n v="0"/>
    <n v="0"/>
    <s v="PINPAD C1 NO LEE TARJETAS"/>
    <s v="Fuente de poder"/>
    <s v="NN00N924"/>
    <s v="  901046 "/>
    <s v="   1108486"/>
    <s v="TIPO III"/>
    <s v="TERRESTRE"/>
    <n v="1"/>
    <n v="0"/>
    <s v="MONTES DIAZ JOHN FRED"/>
    <n v="275728.78077800001"/>
    <n v="196536.5258152"/>
    <n v="275728.78077800001"/>
    <m/>
    <m/>
    <m/>
    <m/>
    <m/>
    <m/>
    <m/>
    <m/>
  </r>
  <r>
    <s v="MEDELLIN"/>
    <x v="2"/>
    <x v="2"/>
    <n v="5001"/>
    <n v="2264233"/>
    <n v="29623"/>
    <s v="ANTIOQUIA"/>
    <s v="MEDELLIN"/>
    <s v="PAGAFACIL LOS MOLINOS"/>
    <s v="REDEBAN"/>
    <n v="2264233"/>
    <s v="FO-25-1052413"/>
    <d v="2025-06-06T10:08:00"/>
    <d v="2025-06-06T12:36:58"/>
    <s v="CERRADO"/>
    <s v="INCIDENTE"/>
    <s v="VISITA_TÉCNICA"/>
    <s v="06-06 SE CAMBIARON 2 LECTORES QUE NO LEEN FACTURAS Y 1 FUENTE DE PODER"/>
    <s v="NO"/>
    <s v="HARDWARE"/>
    <s v="LECTOR DE BARRAS"/>
    <s v="FORMATO INVALIDO LECTOR DAÑADO"/>
    <s v="Si"/>
    <n v="0"/>
    <s v="LECTOR L3  NO ENVÍA LA DATA COMPLETA - LECTOR L2  PERDIÓ CONFIGURACIÓN"/>
    <n v="0"/>
    <n v="0"/>
    <s v="Fuente de poder "/>
    <s v="BBBHZ513"/>
    <s v=" 1076674 - 1103382  "/>
    <s v=" 864137 - 913675  "/>
    <s v="TIPO I"/>
    <s v="TERRESTRE"/>
    <n v="1"/>
    <n v="0"/>
    <s v="CASTAÑEDA PALACIO CARLOS FELIPE"/>
    <n v="65960.072302"/>
    <n v="75096.394270399993"/>
    <n v="65960.072302"/>
    <m/>
    <m/>
    <m/>
    <m/>
    <m/>
    <m/>
    <m/>
    <m/>
  </r>
  <r>
    <s v="BOGOTA"/>
    <x v="5"/>
    <x v="5"/>
    <n v="25740"/>
    <n v="2259492"/>
    <n v="59141"/>
    <s v="CUNDINAMARCA"/>
    <s v="SIBATE"/>
    <s v="BARRIO EL PROGRESO SIBATE 1"/>
    <s v="REDEBAN"/>
    <n v="2259492"/>
    <s v="FO-25-1046752"/>
    <d v="2025-06-05T12:22:00"/>
    <d v="2025-06-06T12:45:02"/>
    <s v="CERRADO"/>
    <s v="INCIDENTE"/>
    <s v="VISITA_TÉCNICA"/>
    <s v="06-06 DURANTE LA VISITA TECNICA DE CAMPO ENCONTRAMOS QUE DATAFONO SE REINICIA AL REALIZAR UNA TX, REALIZA CAMBIO DE  DATAFONO PRUEBA OK PARÁMETROS OKAY CIERRE OKAY"/>
    <s v="NO"/>
    <s v="HARDWARE"/>
    <s v="SE REINICIA"/>
    <s v="DAÑO POS"/>
    <s v="Si"/>
    <s v="DATAFONO A6 ALERT IRRUPTION"/>
    <n v="0"/>
    <n v="0"/>
    <n v="0"/>
    <n v="0"/>
    <s v="OA001722"/>
    <n v="1120101"/>
    <n v="1036287"/>
    <s v="TIPO II"/>
    <s v="TERRESTRE"/>
    <n v="1"/>
    <n v="0"/>
    <s v="GALEANO SORIANO JUAN DAVID"/>
    <n v="144967.87232000002"/>
    <n v="140395.6348884"/>
    <n v="144967.87232000002"/>
    <m/>
    <m/>
    <m/>
    <m/>
    <m/>
    <m/>
    <m/>
    <m/>
  </r>
  <r>
    <s v="BOGOTA"/>
    <x v="5"/>
    <x v="5"/>
    <n v="25040"/>
    <n v="2256203"/>
    <n v="41658"/>
    <s v="CUNDINAMARCA"/>
    <s v="ANOLAIMA"/>
    <s v="BARRIO INSPECCION LA FLORIDA A"/>
    <s v="REDEBAN"/>
    <n v="2256203"/>
    <s v="FO-25-1043655"/>
    <d v="2025-06-05T08:00:00"/>
    <d v="2025-06-06T12:59:22"/>
    <s v="CERRADO"/>
    <s v="INCIDENTE"/>
    <s v="VISITA_TÉCNICA"/>
    <s v="06-06 SE REALIZA VISITA AL COMERCIO PARA EJECUTAR CAMBIO DE EQUIPO POR DAÑO, SE REINICIA CONSTANTEMENTE, VERSIÓN 9.90, PRUEBAS OK. "/>
    <s v="NO"/>
    <s v="HARDWARE"/>
    <s v="SE REINICIA"/>
    <s v="DAÑO POS"/>
    <s v="Si"/>
    <s v="DATAFONO G4 SE RESETEA AL IMPRIMIR"/>
    <n v="0"/>
    <n v="0"/>
    <n v="0"/>
    <n v="0"/>
    <s v="AA0MZ449 - AA0WZ071"/>
    <s v="1120923   "/>
    <s v="784681   "/>
    <s v="TIPO II"/>
    <s v="TERRESTRE"/>
    <n v="1"/>
    <n v="0"/>
    <s v="CORTES VELANDIA MIGUEL ANGEL"/>
    <n v="144967.87232000002"/>
    <n v="140395.6348884"/>
    <n v="144967.87232000002"/>
    <m/>
    <m/>
    <m/>
    <m/>
    <m/>
    <m/>
    <m/>
    <m/>
  </r>
  <r>
    <s v="BOGOTA"/>
    <x v="5"/>
    <x v="5"/>
    <n v="94001"/>
    <n v="2211779"/>
    <n v="59189"/>
    <s v="GUAINIA"/>
    <s v="INIRIDA"/>
    <s v="MULTIPAGAS PUERTO INÍRIDA"/>
    <s v="REDEBAN"/>
    <n v="2211779"/>
    <s v="FO-25-991685"/>
    <d v="2025-05-26T11:58:00"/>
    <d v="2025-06-06T13:20:27"/>
    <s v="CERRADO"/>
    <s v="INCIDENTE"/>
    <s v="VISITA_TÉCNICA"/>
    <s v="06-06 SE REALIZA VISITA DE CAMPO ENCONTRANDO QUE EQUIPO TIENE EL TECLADO MALO Y LA TAPA DE IMPRESIÓN ROTA, POR LO ANTERIOR SE CAMBIA EQUIPO, PRUEBAS CUPO Y USUARIO OK."/>
    <s v="NO"/>
    <s v="HARDWARE"/>
    <s v="DETERIORO"/>
    <s v="DATAFONO"/>
    <s v="Si"/>
    <s v="DATAFONO F3 TECLADO MALO"/>
    <n v="0"/>
    <n v="0"/>
    <n v="0"/>
    <n v="0"/>
    <s v="JA004043"/>
    <s v="852600   "/>
    <s v="1045745   "/>
    <s v="TIPO IV ESPECIAL"/>
    <s v="AEREO"/>
    <n v="1"/>
    <n v="0"/>
    <s v="LOZADA ROJAS CHRISTIAN ANDRES"/>
    <n v="988462.96268840006"/>
    <n v="196536.5258152"/>
    <n v="988462.96268840006"/>
    <m/>
    <m/>
    <m/>
    <m/>
    <m/>
    <m/>
    <m/>
    <m/>
  </r>
  <r>
    <s v="CALI"/>
    <x v="0"/>
    <x v="0"/>
    <n v="19450"/>
    <n v="2238756"/>
    <n v="69561"/>
    <s v="CAUCA"/>
    <s v="MERCADERES"/>
    <s v="BARRIO CENTRO MERCADERES"/>
    <s v="REDEBAN"/>
    <n v="2238756"/>
    <s v="FO-25-1022750"/>
    <d v="2025-06-01T08:00:00"/>
    <d v="2025-06-06T13:27:20"/>
    <s v="CERRADO"/>
    <s v="INCIDENTE"/>
    <s v="VISITA_TÉCNICA"/>
    <s v="06-06 SE INGRESA EQUIPO NO LEE TARJETAS CHIP SE PROCEDE A RETIRAR PLÁSTICO EN SU INTERIOR LIMPIEZA OK SE HACEN PRUEBAS OK TELECARGA DRNA "/>
    <s v="NO"/>
    <s v="HARDWARE"/>
    <s v="LECTOR DE TARJETAS"/>
    <s v="MENSAJE RETIRE TARJETA"/>
    <s v="NO"/>
    <n v="0"/>
    <n v="0"/>
    <n v="0"/>
    <n v="0"/>
    <n v="0"/>
    <s v="EG004553"/>
    <n v="0"/>
    <n v="0"/>
    <s v="TIPO IV"/>
    <s v="TERRESTRE"/>
    <n v="1"/>
    <n v="0"/>
    <s v="GIMBUEL LASSO LUIS GERMAN"/>
    <n v="479588.87655000004"/>
    <n v="196536.5258152"/>
    <n v="479588.87655000004"/>
    <m/>
    <m/>
    <m/>
    <m/>
    <m/>
    <m/>
    <m/>
    <m/>
  </r>
  <r>
    <s v="MEDELLIN"/>
    <x v="2"/>
    <x v="2"/>
    <n v="5001"/>
    <n v="2263738"/>
    <n v="35717"/>
    <s v="ANTIOQUIA"/>
    <s v="MEDELLIN"/>
    <s v="BARRIO LOMA LOS BERNAL MEDELLI"/>
    <s v="REDEBAN"/>
    <n v="2263738"/>
    <s v="FO-25-1051767"/>
    <d v="2025-06-06T09:17:00"/>
    <d v="2025-06-06T13:30:24"/>
    <s v="CERRADO"/>
    <s v="INCIDENTE"/>
    <s v="VISITA_TÉCNICA"/>
    <s v="06-06 SE CAMBIO LECTOR DE BARRAS CON CABLE DAÑADO "/>
    <s v="NO"/>
    <s v="HARDWARE"/>
    <s v="LECTOR DE BARRAS"/>
    <s v="CABLE LECTORA AVERIADO"/>
    <s v="Si"/>
    <n v="0"/>
    <s v="LECTOR L9  DAÑO FÍSICO: CABLE DE COMUNICACIÓN DAÑADO"/>
    <n v="0"/>
    <n v="0"/>
    <n v="0"/>
    <s v="9A005514"/>
    <s v=" 913675  "/>
    <s v=" 549059  "/>
    <s v="TIPO I"/>
    <s v="TERRESTRE"/>
    <n v="1"/>
    <n v="0"/>
    <s v="CASTAÑEDA PALACIO CARLOS FELIPE"/>
    <n v="65960.072302"/>
    <n v="75096.394270399993"/>
    <n v="65960.072302"/>
    <m/>
    <m/>
    <m/>
    <m/>
    <m/>
    <m/>
    <m/>
    <m/>
  </r>
  <r>
    <s v="MEDELLIN"/>
    <x v="2"/>
    <x v="2"/>
    <n v="5615"/>
    <n v="2260501"/>
    <n v="10189"/>
    <s v="ANTIOQUIA"/>
    <s v="RIONEGRO"/>
    <s v="TERPEL PALMITAS - VARIANTE LAS"/>
    <s v="REDEBAN"/>
    <n v="2260501"/>
    <s v="FO-25-1047503"/>
    <d v="2025-06-05T14:25:00"/>
    <d v="2025-06-06T14:26:00"/>
    <s v="CERRADO"/>
    <s v="INCIDENTE"/>
    <s v="VISITA_TÉCNICA"/>
    <s v="06-06 SE VUELVE A CONFIGURAR PARÁMETROS TODO OK"/>
    <s v="NO"/>
    <s v="SOFTWARE"/>
    <s v="COMUNICACION"/>
    <s v="VERIFIQUE PARAMETROS"/>
    <s v="NO"/>
    <n v="0"/>
    <n v="0"/>
    <n v="0"/>
    <n v="0"/>
    <n v="0"/>
    <s v="IZ6ZZ865"/>
    <n v="0"/>
    <n v="0"/>
    <s v="TIPO II"/>
    <s v="TERRESTRE"/>
    <n v="1"/>
    <n v="0"/>
    <s v="CERPA SUAREZ DUVAN CAMILO"/>
    <n v="144967.87232000002"/>
    <n v="140395.6348884"/>
    <n v="144967.87232000002"/>
    <m/>
    <m/>
    <m/>
    <m/>
    <m/>
    <m/>
    <m/>
    <m/>
  </r>
  <r>
    <s v="VILLAVICENCIO"/>
    <x v="3"/>
    <x v="3"/>
    <n v="50124"/>
    <n v="2264281"/>
    <n v="70008"/>
    <s v="META"/>
    <s v="CABUYARO"/>
    <s v="BARRIO ZONA RURAL CABUYARO INS"/>
    <s v="REDEBAN"/>
    <n v="2264281"/>
    <s v="FO-25-1052426"/>
    <d v="2025-06-06T10:19:00"/>
    <d v="2025-06-06T14:28:26"/>
    <s v="CERRADO"/>
    <s v="INCIDENTE"/>
    <s v="VISITA_TÉCNICA"/>
    <s v="06-06 SE REALIZA CAMBIO DE CABLE MAGIC BOX Y FUENTE DE PODER OK SIN NOVEDADES "/>
    <s v="NO"/>
    <s v="HARDWARE"/>
    <s v="NO ENCIENDE SE REINICIA"/>
    <s v="FUENTE PODER AVERIADA"/>
    <s v="NO"/>
    <n v="0"/>
    <n v="0"/>
    <n v="0"/>
    <n v="0"/>
    <s v="Fuente de poder  - Magic box "/>
    <s v="UV001514"/>
    <n v="0"/>
    <n v="0"/>
    <s v="TIPO III"/>
    <s v="TERRESTRE"/>
    <n v="1"/>
    <n v="0"/>
    <s v="CASTRILLON URREA LONDIER LEANDRO"/>
    <n v="275728.78077800001"/>
    <n v="196536.5258152"/>
    <n v="275728.78077800001"/>
    <m/>
    <m/>
    <m/>
    <m/>
    <m/>
    <m/>
    <m/>
    <m/>
  </r>
  <r>
    <s v="MEDELLIN"/>
    <x v="2"/>
    <x v="2"/>
    <n v="5266"/>
    <n v="2259948"/>
    <n v="78664"/>
    <s v="ANTIOQUIA"/>
    <s v="ENVIGADO"/>
    <s v="PTM ENVIGADO R&amp;V DISTRIBUDORES"/>
    <s v="REDEBAN"/>
    <n v="2259948"/>
    <s v="FO-25-1047109"/>
    <d v="2025-06-05T13:22:00"/>
    <d v="2025-06-06T14:29:00"/>
    <s v="CERRADO"/>
    <s v="INCIDENTE"/>
    <s v="VISITA_TÉCNICA"/>
    <s v="06-06 SE CAMBIA EQUIPO POR DAÑO "/>
    <s v="NO"/>
    <s v="HARDWARE"/>
    <s v="COMUNICACION"/>
    <s v="DAÑO POS"/>
    <s v="Si"/>
    <s v="DATAFONO E7 SE QUEDA RECIBIENDO"/>
    <n v="0"/>
    <n v="0"/>
    <n v="0"/>
    <n v="0"/>
    <s v="SAOZZ366 - SAOZZ080"/>
    <s v="930553   "/>
    <s v="1107036   "/>
    <s v="TIPO I"/>
    <s v="TERRESTRE"/>
    <n v="1"/>
    <n v="0"/>
    <s v="MORENO MEDINA JUAN PABLO"/>
    <n v="65960.072302"/>
    <n v="75096.394270399993"/>
    <n v="65960.072302"/>
    <m/>
    <m/>
    <m/>
    <m/>
    <m/>
    <m/>
    <m/>
    <m/>
  </r>
  <r>
    <s v="BUCARAMANGA"/>
    <x v="1"/>
    <x v="1"/>
    <n v="68573"/>
    <n v="2257671"/>
    <n v="21193"/>
    <s v="SANTANDER"/>
    <s v="PUERTO PARRA"/>
    <s v="VIA PUERTO PARRA I"/>
    <s v="REDEBAN"/>
    <n v="2257671"/>
    <s v="FO-25-1045029"/>
    <d v="2025-06-05T09:40:00"/>
    <d v="2025-06-06T14:31:00"/>
    <s v="CERRADO"/>
    <s v="INCIDENTE"/>
    <s v="VISITA_TÉCNICA"/>
    <s v="06-06 NO LEE TARJETAS, SE REALIZA CAMBIO DE DATAFONO, SE DEJA. DSK3500 CON VERSION9.90 SE HACEN PRUEBAS OK VISITA EXITOSA"/>
    <s v="NO"/>
    <s v="HARDWARE"/>
    <s v="LECTOR DE TARJETAS"/>
    <s v="MENSAJE RETIRE TARJETA"/>
    <s v="Si"/>
    <s v="DATAFONO A13 RETIRE TARJETA"/>
    <n v="0"/>
    <n v="0"/>
    <n v="0"/>
    <n v="0"/>
    <s v="AAAXZ231"/>
    <s v="988645   "/>
    <s v="1105276   "/>
    <s v="TIPO III"/>
    <s v="TERRESTRE"/>
    <n v="1"/>
    <n v="0"/>
    <s v="GELVEZ MOGOLLON JOSE ELISEO"/>
    <n v="275728.78077800001"/>
    <n v="196536.5258152"/>
    <n v="275728.78077800001"/>
    <m/>
    <m/>
    <m/>
    <m/>
    <m/>
    <m/>
    <m/>
    <m/>
  </r>
  <r>
    <s v="APARTADO"/>
    <x v="2"/>
    <x v="2"/>
    <n v="5490"/>
    <n v="2261417"/>
    <n v="10790"/>
    <s v="ANTIOQUIA"/>
    <s v="NECOCLI"/>
    <s v="EL TOTUMO"/>
    <s v="REDEBAN"/>
    <n v="2261417"/>
    <s v="FO-25-1048368"/>
    <d v="2025-06-05T15:57:00"/>
    <d v="2025-06-06T14:33:01"/>
    <s v="CERRADO"/>
    <s v="INCIDENTE"/>
    <s v="VISITA_TÉCNICA"/>
    <s v="06-06 SE VISITA SITIO, SE CAMBIA  DATAFONO POR DAÑO EN LECTOR DE TARJETAS, PRIMER EQUIPO INSTALADO SALE EN DAÑO ( PUERTO DE CORRIENTE MALO) SE CAMBIA NUEVAMENTE POR PLACA 917369 OK._x000a_SE REALIZAN PRUEBAS EXITOSAS "/>
    <s v="NO"/>
    <s v="HARDWARE"/>
    <s v="LECTOR DE TARJETAS"/>
    <s v="DAÑO POS"/>
    <s v="Si"/>
    <s v="DATAFONO C4 NO LEE TARJETA CHIP - DATAFONO A1 NO PRENDE"/>
    <n v="0"/>
    <n v="0"/>
    <n v="0"/>
    <n v="0"/>
    <s v="IZ1ZZ972"/>
    <s v="917369 - 1014103   "/>
    <s v="1021250 - 1014103   "/>
    <s v="TIPO II"/>
    <s v="TERRESTRE"/>
    <n v="1"/>
    <n v="0"/>
    <s v="COGOLLO VERTEL EDER LUIS"/>
    <n v="144967.87232000002"/>
    <n v="140395.6348884"/>
    <n v="144967.87232000002"/>
    <m/>
    <m/>
    <m/>
    <m/>
    <m/>
    <m/>
    <m/>
    <m/>
  </r>
  <r>
    <s v="VALLEDUPAR"/>
    <x v="4"/>
    <x v="4"/>
    <n v="20400"/>
    <n v="2254811"/>
    <n v="78135"/>
    <s v="CESAR"/>
    <s v="LA JAGUA DE IBIRICO"/>
    <s v="PTM LA JAGUA DE IBIRICO MUNDO"/>
    <s v="REDEBAN"/>
    <n v="2254811"/>
    <s v="FO-25-1042213"/>
    <d v="2025-06-04T15:40:00"/>
    <d v="2025-06-06T14:34:00"/>
    <s v="CERRADO"/>
    <s v="INCIDENTE"/>
    <s v="VISITA_TÉCNICA"/>
    <s v="06-06 SE REALIZA CAMBIO DE LECTOR YA QUE NO ENCENDÍA, SE REALIZAN PRUEBAS, DEJANDO SERVICIO FUNCIONAL AL 100 %"/>
    <s v="NO"/>
    <s v="HARDWARE"/>
    <s v="LECTOR DE BARRAS"/>
    <s v="DAÑO POS"/>
    <s v="Si"/>
    <n v="0"/>
    <s v="LECTOR L1  NO ENCIENDE"/>
    <n v="0"/>
    <n v="0"/>
    <n v="0"/>
    <s v="LM0ZZ286 - 9C0MZ952"/>
    <s v=" 532554  "/>
    <s v=" 1060137  "/>
    <s v="TIPO III"/>
    <s v="TERRESTRE"/>
    <n v="1"/>
    <n v="0"/>
    <s v="MONTES DIAZ JOHN FRED"/>
    <n v="275728.78077800001"/>
    <n v="196536.5258152"/>
    <n v="275728.78077800001"/>
    <m/>
    <m/>
    <m/>
    <m/>
    <m/>
    <m/>
    <m/>
    <m/>
  </r>
  <r>
    <s v="MEDELLIN"/>
    <x v="2"/>
    <x v="2"/>
    <n v="5142"/>
    <n v="2245989"/>
    <n v="30858"/>
    <s v="ANTIOQUIA"/>
    <s v="CARACOLI"/>
    <s v="BARRIO PARQUE CARACOLI"/>
    <s v="REDEBAN"/>
    <n v="2245989"/>
    <s v="FO-25-1031780"/>
    <d v="2025-06-03T12:51:02"/>
    <d v="2025-06-06T14:38:00"/>
    <s v="CERRADO"/>
    <s v="INCIDENTE"/>
    <s v="VISITA_TÉCNICA"/>
    <s v="06-06 SE ENCONTRO QUE ESTABAN OPERANDO CON ROLLOS MALOS QUE NO IMPRIMEN CORRECTAMENTE SE CAMBIO ROLLO E IMPRIMIO CORRECTAMENTE PRUEBAS OK"/>
    <s v="NO"/>
    <s v="HARDWARE"/>
    <s v="IMPRESION"/>
    <s v="NO IMPRIME UNO O VARIOS CARACTERES"/>
    <s v="NO"/>
    <n v="0"/>
    <n v="0"/>
    <n v="0"/>
    <n v="0"/>
    <n v="0"/>
    <s v="BVZZZ349"/>
    <n v="0"/>
    <n v="0"/>
    <s v="TIPO III"/>
    <s v="TERRESTRE"/>
    <n v="1"/>
    <n v="0"/>
    <s v="PAREJA ECHAVARRIA JHON DAVID"/>
    <n v="275728.78077800001"/>
    <n v="196536.5258152"/>
    <n v="275728.78077800001"/>
    <m/>
    <m/>
    <m/>
    <m/>
    <m/>
    <m/>
    <m/>
    <m/>
  </r>
  <r>
    <s v="VILLAVICENCIO"/>
    <x v="3"/>
    <x v="3"/>
    <n v="50006"/>
    <n v="2257359"/>
    <n v="41043"/>
    <s v="META"/>
    <s v="ACACIAS"/>
    <s v="PTM ACACIAS FARMACITY LA 47"/>
    <s v="REDEBAN"/>
    <n v="2257359"/>
    <s v="FO-25-1044539"/>
    <d v="2025-06-05T09:11:00"/>
    <d v="2025-06-06T14:39:27"/>
    <s v="CERRADO"/>
    <s v="INCIDENTE"/>
    <s v="VISITA_TÉCNICA"/>
    <s v="06-06 SE VISITA CB Y SE REALIZA CAMBIO DE DATAFONO POR DAÑO. SE INSTALA NUEVO EQUIPO, SE CONFIGURA POS SE INCIALIZA, SE CREAN USUARIOS CORRECTAMENTE Y SE REALIZAN PRUEBAS ÉXITOSAS PRUEBAS OK "/>
    <s v="NO"/>
    <s v="HARDWARE"/>
    <s v="LECTOR DE TARJETAS"/>
    <s v="DAÑO POS"/>
    <s v="Si"/>
    <s v="DATAFONO A11 TARJETA INVALIDA"/>
    <n v="0"/>
    <n v="0"/>
    <n v="0"/>
    <n v="0"/>
    <s v="GZ0OZ433"/>
    <s v="761715   "/>
    <s v="750206   "/>
    <s v="TIPO II"/>
    <s v="TERRESTRE"/>
    <n v="1"/>
    <n v="0"/>
    <s v="GARZON RUIZ LUIS MIGUEL"/>
    <n v="144967.87232000002"/>
    <n v="140395.6348884"/>
    <n v="144967.87232000002"/>
    <m/>
    <m/>
    <m/>
    <m/>
    <m/>
    <m/>
    <m/>
    <m/>
  </r>
  <r>
    <s v="CUCUTA"/>
    <x v="1"/>
    <x v="1"/>
    <n v="54001"/>
    <n v="2263271"/>
    <n v="51722"/>
    <s v="NORTE DE SANTANDER"/>
    <s v="CUCUTA"/>
    <s v="BARRIO LA CORALINA CUCUTA"/>
    <s v="REDEBAN"/>
    <n v="2263271"/>
    <s v="FO-25-1051210"/>
    <d v="2025-06-06T08:36:00"/>
    <d v="2025-06-06T14:53:35"/>
    <s v="CERRADO"/>
    <s v="INCIDENTE"/>
    <s v="VISITA_TÉCNICA"/>
    <s v="06-06 SE REALIZÓ VISITA AL COMERCIO Y SE ENCUENTRA DATAFONO DAÑADO LECTOR DE TARGETAS, SE REALIZA CAMBIO DE DATAFONO PRUEBAS EXITOSAS "/>
    <s v="NO"/>
    <s v="HARDWARE"/>
    <s v="LECTOR DE TARJETAS"/>
    <s v="DAÑO POS"/>
    <s v="Si"/>
    <s v="DATAFONO A13 RETIRE TARJETA"/>
    <n v="0"/>
    <n v="0"/>
    <n v="0"/>
    <n v="0"/>
    <s v="9C0AZ669"/>
    <s v="1080901   "/>
    <s v="989197   "/>
    <s v="TIPO I"/>
    <s v="TERRESTRE"/>
    <n v="1"/>
    <n v="0"/>
    <s v="MORA VEGA JEAMPIER"/>
    <n v="65960.072302"/>
    <n v="75096.394270399993"/>
    <n v="65960.072302"/>
    <m/>
    <m/>
    <m/>
    <m/>
    <m/>
    <m/>
    <m/>
    <m/>
  </r>
  <r>
    <s v="TUNJA"/>
    <x v="1"/>
    <x v="1"/>
    <n v="15001"/>
    <n v="2264498"/>
    <n v="78395"/>
    <s v="TUNJA"/>
    <s v="BOYACA"/>
    <s v="BARRIO CENTRO TUNJA 30"/>
    <s v="REDEBAN"/>
    <n v="2264498"/>
    <s v="FO-25-1052750"/>
    <d v="2025-06-06T10:45:00"/>
    <d v="2025-06-06T14:59:32"/>
    <s v="CERRADO"/>
    <s v="INCIDENTE"/>
    <s v="VISITA_TÉCNICA"/>
    <s v="06-06 SE REALIZA VISITA AL COMERCIO, SE CAMBIA EQUIPO POR DAÑO, PRUEBAS OK."/>
    <s v="NO"/>
    <s v="HARDWARE"/>
    <s v="COMUNICACION"/>
    <s v="MENSAJE CABLE DE RED DESCONECTADO"/>
    <s v="Si"/>
    <s v="DATAFONO E3 NO COMUNICA MODEM"/>
    <n v="0"/>
    <n v="0"/>
    <n v="0"/>
    <n v="0"/>
    <s v="V1MZZ314"/>
    <s v="1072677   "/>
    <s v="991861   "/>
    <s v="TIPO I"/>
    <s v="TERRESTRE"/>
    <n v="1"/>
    <n v="0"/>
    <s v="SOLER HOYOS CRISTIAN LEONARDO"/>
    <n v="65960.072302"/>
    <n v="75096.394270399993"/>
    <n v="65960.072302"/>
    <m/>
    <m/>
    <m/>
    <m/>
    <m/>
    <m/>
    <m/>
    <m/>
  </r>
  <r>
    <s v="MEDELLIN"/>
    <x v="2"/>
    <x v="2"/>
    <n v="5001"/>
    <n v="2265236"/>
    <n v="78668"/>
    <s v="ANTIOQUIA"/>
    <s v="MEDELLIN"/>
    <s v="DISTRICOL SPAMARIACEBALLOS"/>
    <s v="REDEBAN"/>
    <n v="2265236"/>
    <s v="FO-25-1053226"/>
    <d v="2025-06-06T11:48:00"/>
    <d v="2025-06-06T15:05:09"/>
    <s v="CERRADO"/>
    <s v="INCIDENTE"/>
    <s v="VISITA_TÉCNICA"/>
    <s v="06-06 SE HACE VISITA TECNICA, USUARIO NOS INDICA QUE NO LE ESTA LEYENDO LAS TARJETAS SE HACE PRUEBAS CON TARJETAS PROPIAS Y LAS DE CLIENTE Y SALEN TODAS OK. ADICIONAL EL DATAFONO FUE CAMBIADO EL DÍA DE AYER A LO QUE SE LE INDICA AL CLIENTE QUE EL EQUIPO ESTÁ OPERANDO CON NORMALIDAD, SE HACE UN ACOMPAÑAMIENTO DE 1HORA EN EL COMERCIO PARA VER COMO TRANSA O SI TENIA ALGUNA NOVEDAD CON ALGUNA TARJETA Y NO TODAS LAS LEYÓ SIN NOVEDAD. EQUIPOS OPERATIVOS PRUEBAS EXITOSAS "/>
    <s v="NO"/>
    <s v="HARDWARE"/>
    <s v="LECTOR DE TARJETAS"/>
    <s v="MENSAJE RETIRE TARJETA"/>
    <s v="NO"/>
    <n v="0"/>
    <n v="0"/>
    <n v="0"/>
    <n v="0"/>
    <n v="0"/>
    <s v="SA0ZZ084"/>
    <n v="0"/>
    <n v="0"/>
    <s v="TIPO I"/>
    <s v="TERRESTRE"/>
    <n v="1"/>
    <n v="0"/>
    <s v="DIAZ ZABALA FRANCIS DUBAN"/>
    <n v="65960.072302"/>
    <n v="75096.394270399993"/>
    <n v="65960.072302"/>
    <m/>
    <m/>
    <m/>
    <m/>
    <m/>
    <m/>
    <m/>
    <m/>
  </r>
  <r>
    <s v="PASTO"/>
    <x v="0"/>
    <x v="0"/>
    <n v="52001"/>
    <n v="2263944"/>
    <n v="13644"/>
    <s v="NARIÑO"/>
    <s v="PASTO"/>
    <s v="BARRIO SANTIAGO III PASTO"/>
    <s v="REDEBAN"/>
    <n v="2263944"/>
    <s v="FO-25-1052007"/>
    <d v="2025-06-06T09:43:00"/>
    <d v="2025-06-06T15:32:00"/>
    <s v="CERRADO"/>
    <s v="INCIDENTE"/>
    <s v="VISITA_TÉCNICA"/>
    <s v="06-06 SE VERIFICÓ FALLA DE CABLE DE RED DESCONECTADO, SE ENCONTRÓ CABLE PATCH CORD DETERIORADO, SE CAMBIA CABLE SE EJECUTAN PRUEBAS TX EXITOSAS QUEDA OPERATIVO. "/>
    <s v="NO"/>
    <s v="HARDWARE"/>
    <s v="COMUNICACION"/>
    <s v="MENSAJE CABLE DE RED DESCONECTADO"/>
    <s v="NO"/>
    <n v="0"/>
    <n v="0"/>
    <n v="0"/>
    <n v="0"/>
    <s v="PATCH CORD"/>
    <s v="JADZZ410"/>
    <n v="0"/>
    <n v="0"/>
    <s v="TIPO I"/>
    <s v="TERRESTRE"/>
    <n v="1"/>
    <n v="0"/>
    <s v="REMICIO AMADO JOHN HEBER"/>
    <n v="65960.072302"/>
    <n v="75096.394270399993"/>
    <n v="65960.072302"/>
    <m/>
    <m/>
    <m/>
    <m/>
    <m/>
    <m/>
    <m/>
    <m/>
  </r>
  <r>
    <s v="BOGOTA"/>
    <x v="5"/>
    <x v="5"/>
    <n v="25486"/>
    <n v="2263937"/>
    <n v="37375"/>
    <s v="CUNDINAMARCA"/>
    <s v="NEMOCON"/>
    <s v="REDY NEMOCOM"/>
    <s v="REDEBAN"/>
    <n v="2263937"/>
    <s v="FO-25-1052016"/>
    <d v="2025-06-06T09:42:00"/>
    <d v="2025-06-06T15:58:10"/>
    <s v="CERRADO"/>
    <s v="INCIDENTE"/>
    <s v="VISITA_TÉCNICA"/>
    <s v="06-06 SE REALIZA RECONFIGURACIÓN DE EQUIPO POR CONSTANTES FALLAS EN PINPAD SE ACTUALIZA PARCHE DESK3500 SERVICIO OPERATIVO PRUEBAS OK TRNA RBM SE INSTALA CUBRE TECLADO "/>
    <s v="NO"/>
    <s v="SOFTWARE"/>
    <s v="ACTUALIZACION"/>
    <s v="VERSION CARGA SO VR"/>
    <s v="NO"/>
    <n v="0"/>
    <n v="0"/>
    <n v="0"/>
    <n v="0"/>
    <n v="0"/>
    <s v="AA00O864"/>
    <n v="0"/>
    <n v="0"/>
    <s v="TIPO II"/>
    <s v="TERRESTRE"/>
    <n v="1"/>
    <n v="0"/>
    <s v="BUSTOS MORA DIEGO MANUEL"/>
    <n v="144967.87232000002"/>
    <n v="140395.6348884"/>
    <n v="144967.87232000002"/>
    <m/>
    <m/>
    <m/>
    <m/>
    <m/>
    <m/>
    <m/>
    <m/>
  </r>
  <r>
    <s v="CALI"/>
    <x v="0"/>
    <x v="0"/>
    <n v="76001"/>
    <n v="2264488"/>
    <n v="33169"/>
    <s v="VALLE DEL CAUCA"/>
    <s v="CALI"/>
    <s v="BARRIO EL CENTRO CALI"/>
    <s v="REDEBAN"/>
    <n v="2264488"/>
    <s v="FO-25-1052754"/>
    <d v="2025-06-06T10:44:00"/>
    <d v="2025-06-06T16:01:36"/>
    <s v="CERRADO"/>
    <s v="INCIDENTE"/>
    <s v="VISITA_TÉCNICA"/>
    <s v="06-06 EN LA VISITA TÉCNICA SE REALIZÓ EL CAMBIO DE PINPAD CON SU RESPECTIVO CABLE DE PODER Y LECTOR DE CÓDIGO DE BARRAS YA QUE EL LECTOR QUE SE ENCONTRÓ NO ENCENDÍA Y EL PINPAD RECHAZABA TODAS LAS TARJETAS,LOS CAMBIOS SE EJECUTARON OK Y SE REALIZARON LAS PRUEBAS DEJANDO EL SERVICIO OPERANDO SIN FALLAS Y SIN NOVEDAD "/>
    <s v="NO"/>
    <s v="HARDWARE"/>
    <s v="PINPAD"/>
    <s v="SE REINICIA"/>
    <s v="Si"/>
    <n v="0"/>
    <s v="LECTOR L1  NO ENCIENDE"/>
    <n v="0"/>
    <s v="PINPAD A13 RETIRE TARJETA"/>
    <n v="0"/>
    <s v="9A002527 XP06Z119"/>
    <s v=" 915505 1073567 "/>
    <s v=" 845853  1155541"/>
    <s v="TIPO I"/>
    <s v="TERRESTRE"/>
    <n v="1"/>
    <n v="0"/>
    <s v="SANCHEZ URREGO ROBINSON DAVID"/>
    <n v="65960.072302"/>
    <n v="75096.394270399993"/>
    <n v="65960.072302"/>
    <m/>
    <m/>
    <m/>
    <m/>
    <m/>
    <m/>
    <m/>
    <m/>
  </r>
  <r>
    <s v="CALI"/>
    <x v="0"/>
    <x v="0"/>
    <n v="76001"/>
    <n v="2264290"/>
    <n v="76886"/>
    <s v="VALLE DEL CAUCA"/>
    <s v="CALI"/>
    <s v="BARRIO FLORALIA CALI 9"/>
    <s v="REDEBAN"/>
    <n v="2264290"/>
    <s v="FO-25-1052436"/>
    <d v="2025-06-06T10:20:00"/>
    <d v="2025-06-06T16:06:00"/>
    <s v="CERRADO"/>
    <s v="INCIDENTE"/>
    <s v="VISITA_TÉCNICA"/>
    <s v="06-06 SE CAMBIA DATÁFONO YA QUE EL DEL CLIENTE TIENE MALO EL PUERTO IP"/>
    <s v="NO"/>
    <s v="HARDWARE"/>
    <s v="COMUNICACION"/>
    <s v="MENSAJE CABLE DE RED DESCONECTADO"/>
    <s v="Si"/>
    <s v="DATAFONO E6 PUERTO IP MALO"/>
    <n v="0"/>
    <n v="0"/>
    <n v="0"/>
    <n v="0"/>
    <s v="A16ZZ185"/>
    <s v="1108215   "/>
    <s v="1172713   "/>
    <s v="TIPO I"/>
    <s v="TERRESTRE"/>
    <n v="1"/>
    <n v="0"/>
    <s v="CUERO RUIZ JHONNY"/>
    <n v="65960.072302"/>
    <n v="75096.394270399993"/>
    <n v="65960.072302"/>
    <m/>
    <m/>
    <m/>
    <m/>
    <m/>
    <m/>
    <m/>
    <m/>
  </r>
  <r>
    <s v="BOGOTA"/>
    <x v="5"/>
    <x v="5"/>
    <n v="25430"/>
    <n v="2262939"/>
    <n v="75692"/>
    <s v="CUNDINAMARCA"/>
    <s v="MADRID"/>
    <s v="BARRIO SAN PEDRO MADRID 4"/>
    <s v="REDEBAN"/>
    <n v="2262939"/>
    <s v="FO-25-1050914"/>
    <d v="2025-06-06T08:00:00"/>
    <d v="2025-06-06T16:07:40"/>
    <s v="CERRADO"/>
    <s v="INCIDENTE"/>
    <s v="VISITA_TÉCNICA"/>
    <s v="06-06 SE REALIZA VISITA AL COMERCIO PARA EJECUTAR CAMBIO DE EQUIPO POR DAÑO EN EL PUERTO IP, VERSIÓN 9.90, PRUEBAS OK."/>
    <s v="NO"/>
    <s v="SOFTWARE"/>
    <s v="COMUNICACION"/>
    <s v="VERIFIQUE PARAMETROS"/>
    <s v="Si"/>
    <s v="DATAFONO E6 PUERTO IP MALO"/>
    <n v="0"/>
    <n v="0"/>
    <n v="0"/>
    <n v="0"/>
    <s v="1000R510"/>
    <s v="1021497   "/>
    <s v="1216791   "/>
    <s v="TIPO II"/>
    <s v="TERRESTRE"/>
    <n v="1"/>
    <n v="0"/>
    <s v="CORTES VELANDIA MIGUEL ANGEL"/>
    <n v="144967.87232000002"/>
    <n v="140395.6348884"/>
    <n v="144967.87232000002"/>
    <m/>
    <m/>
    <m/>
    <m/>
    <m/>
    <m/>
    <m/>
    <m/>
  </r>
  <r>
    <s v="VILLAVICENCIO"/>
    <x v="3"/>
    <x v="3"/>
    <n v="50006"/>
    <n v="2265093"/>
    <n v="30129"/>
    <s v="META"/>
    <s v="ACACIAS"/>
    <s v="BARRIO LAS VIOLENTAS ACACIAS"/>
    <s v="REDEBAN"/>
    <n v="2265093"/>
    <s v="FO-25-1053152"/>
    <d v="2025-06-06T11:37:00"/>
    <d v="2025-06-06T16:10:03"/>
    <s v="CERRADO"/>
    <s v="INCIDENTE"/>
    <s v="VISITA_TÉCNICA"/>
    <s v="06-06 SE REALIZA AJUSTE DE TAPA DE IMPRESORA Y SE CAMBIA HUB POR DAÑO. SE REALIZAN PRUEBAS ÉXITOSAS PRUEBAS OK "/>
    <s v="NO"/>
    <s v="HARDWARE"/>
    <s v="IMPRESION"/>
    <s v="TAPA IMPRESORA"/>
    <s v="Si"/>
    <n v="0"/>
    <n v="0"/>
    <s v="HUB HB1 DETERIORO CABLE"/>
    <n v="0"/>
    <n v="0"/>
    <s v="9A003943"/>
    <s v="   Sin serializar "/>
    <s v="  Sin serializar  "/>
    <s v="TIPO II"/>
    <s v="TERRESTRE"/>
    <n v="1"/>
    <n v="0"/>
    <s v="GARZON RUIZ LUIS MIGUEL"/>
    <n v="144967.87232000002"/>
    <n v="140395.6348884"/>
    <n v="144967.87232000002"/>
    <m/>
    <m/>
    <m/>
    <m/>
    <m/>
    <m/>
    <m/>
    <m/>
  </r>
  <r>
    <s v="BUCARAMANGA"/>
    <x v="1"/>
    <x v="1"/>
    <n v="68745"/>
    <n v="2263246"/>
    <n v="39748"/>
    <s v="SANTANDER"/>
    <s v="SIMACOTA"/>
    <s v="PTM SIMACOTA DE SHOPPING NC"/>
    <s v="REDEBAN"/>
    <n v="2263246"/>
    <s v="FO-25-1054836"/>
    <d v="2025-06-06T08:28:00"/>
    <d v="2025-06-06T16:10:22"/>
    <s v="CERRADO"/>
    <s v="INCIDENTE"/>
    <s v="SOPORTE_TELEFÓNICO"/>
    <n v="0"/>
    <s v="NO"/>
    <s v="SOFTWARE"/>
    <s v="ACTUALIZACION"/>
    <s v="VERSION CARGA SO VR"/>
    <s v="NO"/>
    <n v="0"/>
    <n v="0"/>
    <n v="0"/>
    <n v="0"/>
    <n v="0"/>
    <n v="0"/>
    <n v="0"/>
    <n v="0"/>
    <s v="TIPO III"/>
    <s v="TERRESTRE"/>
    <n v="0"/>
    <n v="0"/>
    <n v="0"/>
    <n v="41241.0800752"/>
    <n v="0"/>
    <n v="41241.0800752"/>
    <m/>
    <m/>
    <m/>
    <m/>
    <m/>
    <m/>
    <m/>
    <m/>
  </r>
  <r>
    <s v="CARTAGENA"/>
    <x v="4"/>
    <x v="4"/>
    <n v="13430"/>
    <n v="2256396"/>
    <n v="60167"/>
    <s v="BOLIVAR"/>
    <s v="MAGANGUE"/>
    <s v="BARRIO CENTRO MAGANGUE 7"/>
    <s v="REDEBAN"/>
    <n v="2256396"/>
    <s v="FO-25-1043814"/>
    <d v="2025-06-05T08:02:00"/>
    <d v="2025-06-06T16:51:32"/>
    <s v="CERRADO"/>
    <s v="INCIDENTE"/>
    <s v="VISITA_TÉCNICA"/>
    <s v="06-06 SE VISITA COMERCIO POR UNA FALLA, PUESTO QUE EL LECTOR NO FUNCIONA, SE HACE CAMBIO DE LECTOR, CAUSAL L9 DAÑO FÍSICO, ADEMÁS SE HACE CAMBIO DE DATAFONO CAUSAL F2 TECLADO BORROSO, SE DEJA CON LA VERSIÓN 9.90, SE HACE CIERRE, SE REALIZAN PRUEBAS OK, SE CREA USUARIO Y CONTRASEÑA."/>
    <s v="NO"/>
    <s v="HARDWARE"/>
    <s v="LECTOR DE BARRAS"/>
    <s v="CABLE LECTORA AVERIADO"/>
    <s v="Si"/>
    <s v="DATAFONO F2 TECLADO BORROSO"/>
    <s v="LECTOR L9  DAÑO FÍSICO: CABLE DE COMUNICACIÓN DAÑADO"/>
    <n v="0"/>
    <n v="0"/>
    <n v="0"/>
    <s v="UV00L431 - NA00A478"/>
    <s v="852846 864665  "/>
    <s v="1172501 538275  "/>
    <s v="TIPO IV"/>
    <s v="TERRESTRE"/>
    <n v="1"/>
    <n v="0"/>
    <s v="CACERES HERNANDEZ ANDRES"/>
    <n v="479588.87655000004"/>
    <n v="196536.5258152"/>
    <n v="479588.87655000004"/>
    <m/>
    <m/>
    <m/>
    <m/>
    <m/>
    <m/>
    <m/>
    <m/>
  </r>
  <r>
    <s v="MEDELLIN"/>
    <x v="2"/>
    <x v="2"/>
    <n v="5088"/>
    <n v="2265948"/>
    <n v="43784"/>
    <s v="ANTIOQUIA"/>
    <s v="BELLO"/>
    <s v="PTM BELLO VARIEDADES PENIEL"/>
    <s v="REDEBAN"/>
    <n v="2265948"/>
    <s v="FO-25-1054068"/>
    <d v="2025-06-06T14:12:00"/>
    <d v="2025-06-06T17:14:23"/>
    <s v="CERRADO"/>
    <s v="INCIDENTE"/>
    <s v="VISITA_TÉCNICA"/>
    <s v="06-06 SE CAMBIA DATAFONO PORQUE SE LE DAÑO LA IMPRESORA (NO AVANZA PAPEL)"/>
    <s v="NO"/>
    <s v="HARDWARE"/>
    <s v="IMPRESION"/>
    <s v="NO AVANZA PAPEL"/>
    <s v="Si"/>
    <s v="DATAFONO G5 NO AVANZA PAPEL"/>
    <n v="0"/>
    <n v="0"/>
    <n v="0"/>
    <n v="0"/>
    <s v="9AIZZ536-II00T263"/>
    <s v="1141649   "/>
    <s v="810261   "/>
    <s v="TIPO I"/>
    <s v="TERRESTRE"/>
    <n v="1"/>
    <n v="0"/>
    <s v="RUA ALVAREZ RICHARD ANDRES"/>
    <n v="65960.072302"/>
    <n v="75096.394270399993"/>
    <n v="65960.072302"/>
    <m/>
    <m/>
    <m/>
    <m/>
    <m/>
    <m/>
    <m/>
    <m/>
  </r>
  <r>
    <s v="VILLAVICENCIO"/>
    <x v="3"/>
    <x v="3"/>
    <n v="95001"/>
    <n v="2238500"/>
    <n v="31431"/>
    <s v="GUAVIARE"/>
    <s v="SAN JOSE DEL GUAVIARE"/>
    <s v="BARRIO BELLO HORIZONTE"/>
    <s v="REDEBAN"/>
    <n v="2238500"/>
    <s v="FO-25-1020838"/>
    <d v="2025-05-31T11:01:00"/>
    <d v="2025-06-06T17:22:30"/>
    <s v="CERRADO"/>
    <s v="INCIDENTE"/>
    <s v="VISITA_TÉCNICA"/>
    <s v="06-06 SE RELAIZA VISITA Y SE CAMBIA CABLE ENTORCHADO Y FUENTE DE PODER"/>
    <s v="NO"/>
    <s v="HARDWARE"/>
    <s v="CABLEADO"/>
    <s v="CABLE MAGICBOX AVERIADO"/>
    <s v="NO"/>
    <n v="0"/>
    <n v="0"/>
    <n v="0"/>
    <n v="0"/>
    <s v="Cable magicbox - Fuente de poder"/>
    <s v="1111A256"/>
    <n v="0"/>
    <n v="0"/>
    <s v="TIPO IV"/>
    <s v="TERRESTRE"/>
    <n v="1"/>
    <n v="0"/>
    <s v="PEDREROS CONTRERAS MICHAEL STEVENS"/>
    <n v="479588.87655000004"/>
    <n v="196536.5258152"/>
    <n v="479588.87655000004"/>
    <m/>
    <m/>
    <m/>
    <m/>
    <m/>
    <m/>
    <m/>
    <m/>
  </r>
  <r>
    <s v="MEDELLIN"/>
    <x v="2"/>
    <x v="2"/>
    <n v="5107"/>
    <n v="2253395"/>
    <n v="21263"/>
    <s v="ANTIOQUIA"/>
    <s v="BRICEÑO"/>
    <s v="HOSPITAL BRICENO  ANTIOQUIA"/>
    <s v="REDEBAN"/>
    <n v="2253395"/>
    <s v="FO-25-1041321"/>
    <d v="2025-06-04T13:44:00"/>
    <d v="2025-06-06T17:27:38"/>
    <s v="CERRADO"/>
    <s v="INCIDENTE"/>
    <s v="VISITA_TÉCNICA"/>
    <s v="06-06 SE REALIZA EQUIPO Y SE CAMBIA DEBIDO A UN DAÑO CON LA IMPRESORA SE REALIZAN PRUEBAS EXITOSAS SERVICIO OPERATIVO "/>
    <s v="NO"/>
    <s v="HARDWARE"/>
    <s v="IMPRESION"/>
    <s v="TAPA IMPRESORA"/>
    <s v="Si"/>
    <s v="DATAFONO B5 TAPA DE DISPLAY ROTA"/>
    <n v="0"/>
    <n v="0"/>
    <n v="0"/>
    <n v="0"/>
    <s v="BBEZZ629"/>
    <s v="1014932   "/>
    <s v="1212029   "/>
    <s v="TIPO III"/>
    <s v="TERRESTRE"/>
    <n v="1"/>
    <n v="0"/>
    <s v="ZAPATA LOPEZ EDWARD ASDRUBAL"/>
    <n v="275728.78077800001"/>
    <n v="196536.5258152"/>
    <n v="275728.78077800001"/>
    <m/>
    <m/>
    <m/>
    <m/>
    <m/>
    <m/>
    <m/>
    <m/>
  </r>
  <r>
    <s v="BOGOTA"/>
    <x v="5"/>
    <x v="5"/>
    <n v="11001"/>
    <n v="2265298"/>
    <n v="54110"/>
    <s v="CUNDINAMARCA"/>
    <s v="BOGOTA"/>
    <s v="REVAL CADE MUZU"/>
    <s v="REDEBAN"/>
    <n v="2265298"/>
    <s v="FO-25-1053376"/>
    <d v="2025-06-06T12:10:00"/>
    <d v="2025-06-06T18:11:43"/>
    <s v="CERRADO"/>
    <s v="INCIDENTE"/>
    <s v="VISITA_TÉCNICA"/>
    <s v="06-06 SE VISITA COMERCIO PARA ATENDER INCIDENTE PERO AL LLEGAR AL PUNTO NO EXISTE CORREO DE AUTORIZACIÓN Y POR TIEMPO NON S POSIBLE ATENDERLO YA QUE SE NECESITA CAMBIO DE EQUIPO Y ATIENDEN HASTA LAS 4:30 PM POR TANTO SE PROCEDE A CERRAR "/>
    <s v="NO"/>
    <s v="SOFTWARE"/>
    <s v="ERROR DE TRANSACCIONES"/>
    <s v="RECHAZO GENERAL"/>
    <s v="NO"/>
    <n v="0"/>
    <n v="0"/>
    <n v="0"/>
    <n v="0"/>
    <n v="0"/>
    <n v="0"/>
    <n v="0"/>
    <n v="0"/>
    <s v="TIPO I"/>
    <s v="TERRESTRE"/>
    <n v="1"/>
    <n v="0"/>
    <s v="ROZO ROZO WILLIAM ASDRUBAL"/>
    <n v="65960.072302"/>
    <n v="75096.394270399993"/>
    <n v="65960.072302"/>
    <m/>
    <m/>
    <m/>
    <m/>
    <m/>
    <m/>
    <m/>
    <m/>
  </r>
  <r>
    <s v="MEDELLIN"/>
    <x v="2"/>
    <x v="2"/>
    <n v="5887"/>
    <n v="2238447"/>
    <n v="17989"/>
    <s v="ANTIOQUIA"/>
    <s v="YARUMAL"/>
    <s v="TERMINAL DE TRANSPORTE YARUMAL"/>
    <s v="REDEBAN"/>
    <n v="2238447"/>
    <s v="FO-25-1021222"/>
    <d v="2025-05-31T12:15:00"/>
    <d v="2025-06-07T09:54:36"/>
    <s v="CERRADO"/>
    <s v="INCIDENTE"/>
    <s v="VISITA_TÉCNICA"/>
    <s v="07-06 SE REALIZA CAMBIO DE EQUIPO DEBIDO A TECLADO DETERIORADO SE REALIZAN PRUEBAS EXITOSAS SERVICIO OPERATIVO "/>
    <s v="NO"/>
    <s v="HARDWARE"/>
    <s v="TECLADO"/>
    <s v="DAÑO POS"/>
    <s v="Si"/>
    <s v="DATAFONO F2 TECLADO BORROSO"/>
    <n v="0"/>
    <n v="0"/>
    <n v="0"/>
    <n v="0"/>
    <s v="A00JZ413"/>
    <s v="769505   "/>
    <s v="812715   "/>
    <s v="TIPO III"/>
    <s v="TERRESTRE"/>
    <n v="1"/>
    <n v="0"/>
    <s v="ZAPATA LOPEZ EDWARD ASDRUBAL"/>
    <n v="275728.78077800001"/>
    <n v="196536.5258152"/>
    <n v="275728.78077800001"/>
    <m/>
    <m/>
    <m/>
    <m/>
    <m/>
    <m/>
    <m/>
    <m/>
  </r>
  <r>
    <s v="CUCUTA"/>
    <x v="1"/>
    <x v="1"/>
    <n v="54810"/>
    <n v="2246835"/>
    <n v="53450"/>
    <s v="NORTE DE SANTANDER"/>
    <s v="TIBU"/>
    <s v="BARRIO LAS DELICIAS TIBU 2"/>
    <s v="REDEBAN"/>
    <n v="2246835"/>
    <s v="FO-25-1033183"/>
    <d v="2025-06-03T14:21:00"/>
    <d v="2025-06-07T12:41:00"/>
    <s v="CERRADO"/>
    <s v="INCIDENTE"/>
    <s v="SOPORTE_TELEFÓNICO"/>
    <s v="07-06 SE LLAMA AL 3204042412 Y SE HABLA CON LA SEÑORA DIANIS RODRÍGUEZ QUIEN NOS INFORMA QUE POR TEMAS DE ORDEN PÚBLICO ZONA CATATUMBO Y CIERRES EN LA VÍA NO SE PUEDE DESPLAZAR A LA CIUDAD DE CUCUTA Y NO SABE CUANDO ALLÁ APERTURA DE LOS CIERRES, SE LE INDICA QUE SE COMUNIQUE NUEVAMENTE CON LA LÍNEA DEL BANCO CUANDO SE LEVANTÉN LOS CIERRES EN LA VÍA PARA REALIZAR EL SOPORTE."/>
    <s v="NO"/>
    <s v="HARDWARE"/>
    <s v="LECTOR DE TARJETAS"/>
    <s v="DAÑO POS"/>
    <s v="NO"/>
    <n v="0"/>
    <n v="0"/>
    <n v="0"/>
    <n v="0"/>
    <n v="0"/>
    <n v="0"/>
    <n v="0"/>
    <n v="0"/>
    <s v="TIPO IV ESPECIAL"/>
    <s v="TERRESTRE"/>
    <n v="0"/>
    <n v="0"/>
    <s v="TORRES MANTILLA JOSE DANIEL"/>
    <n v="41241.0800752"/>
    <n v="0"/>
    <n v="41241.0800752"/>
    <m/>
    <m/>
    <m/>
    <m/>
    <m/>
    <m/>
    <m/>
    <m/>
  </r>
  <r>
    <s v="BUCARAMANGA"/>
    <x v="1"/>
    <x v="1"/>
    <n v="15223"/>
    <n v="2254584"/>
    <n v="36360"/>
    <s v="BOYACA"/>
    <s v="CUBARA"/>
    <s v="BARRIO CENTRO CUBARA"/>
    <s v="REDEBAN"/>
    <n v="2254584"/>
    <s v="FO-25-1042719"/>
    <d v="2025-06-04T15:33:00"/>
    <d v="2025-06-07T09:50:49"/>
    <s v="CERRADO"/>
    <s v="INCIDENTE"/>
    <s v="VISITA_TÉCNICA"/>
    <s v="07-06 CB CON TECLADO EN FALLA, CAMBIO DE DATAFONO, BORRADO E INYECCIÓN DE SO +VER 9.90, CONFIGURACIÓN CB OK, CUBRE CLAVE OK, PRUEBAS OK. "/>
    <s v="NO"/>
    <s v="HARDWARE"/>
    <s v="TECLADO"/>
    <s v="DAÑO POS"/>
    <s v="Si"/>
    <s v="DATAFONO F3 TECLADO MALO"/>
    <n v="0"/>
    <n v="0"/>
    <n v="0"/>
    <n v="0"/>
    <s v="GZ00A232"/>
    <s v="959070   "/>
    <s v="917629   "/>
    <s v="TIPO IV ESPECIAL"/>
    <s v="AEREO"/>
    <n v="1"/>
    <n v="0"/>
    <s v="SANTOS GONZALEZ JOHAN FABIAN"/>
    <n v="988462.96268840006"/>
    <n v="196536.5258152"/>
    <n v="988462.96268840006"/>
    <m/>
    <m/>
    <m/>
    <m/>
    <m/>
    <m/>
    <m/>
    <m/>
  </r>
  <r>
    <s v="MEDELLIN"/>
    <x v="2"/>
    <x v="2"/>
    <n v="5113"/>
    <n v="2257999"/>
    <n v="72821"/>
    <s v="ANTIOQUIA"/>
    <s v="BURITICA"/>
    <s v="BARRIO PARQUE PRINCIPAL BURTIC"/>
    <s v="REDEBAN"/>
    <n v="2257999"/>
    <s v="FO-25-1045174"/>
    <d v="2025-06-05T10:09:00"/>
    <d v="2025-06-07T09:48:18"/>
    <s v="CERRADO"/>
    <s v="INCIDENTE"/>
    <s v="SOPORTE_TELEFÓNICO"/>
    <s v="07-06 SE COMUNICA CON CLIENTE 3217772362 Y CONFIRMA QUE EL SERVICIO YA ESTÁ FUNCIONANDO SIN NINGÚN PROBLEMA "/>
    <s v="NO"/>
    <s v="SOFTWARE"/>
    <s v="COMUNICACION"/>
    <s v="PARAMETROS DE CONFIGURACION EN POS"/>
    <s v="NO"/>
    <n v="0"/>
    <n v="0"/>
    <n v="0"/>
    <n v="0"/>
    <n v="0"/>
    <n v="0"/>
    <n v="0"/>
    <n v="0"/>
    <s v="TIPO IV"/>
    <s v="TERRESTRE"/>
    <n v="0"/>
    <n v="0"/>
    <s v="QUINTERO SANCHEZ JUAN SEBASTIAN"/>
    <n v="41241.0800752"/>
    <n v="0"/>
    <n v="41241.0800752"/>
    <m/>
    <m/>
    <m/>
    <m/>
    <m/>
    <m/>
    <m/>
    <m/>
  </r>
  <r>
    <s v="CALI"/>
    <x v="0"/>
    <x v="0"/>
    <n v="19001"/>
    <n v="2262258"/>
    <n v="38611"/>
    <s v="CAUCA"/>
    <s v="POPAYAN"/>
    <s v="BARRIO CAMILO TORRES POPAYAN 1"/>
    <s v="REDEBAN"/>
    <n v="2262258"/>
    <s v="FO-25-1050905"/>
    <d v="2025-06-06T08:00:00"/>
    <d v="2025-06-07T12:37:00"/>
    <s v="CERRADO"/>
    <s v="INCIDENTE"/>
    <s v="VISITA_TÉCNICA"/>
    <s v="07-06 SE INGRESA SE ENCUENTRA EQUIPO CON TAPA IMPRESORA ROTA SE PROCEDE A FORMATEAR EQUIPO SE CAMBIE EQUIPO SE INSTALA SISTEMA OPERATIVO VERSIÓN CREACIÓN DE USUARIOS PRUEBAS OKAY TELECARGA DRNA"/>
    <s v="NO"/>
    <s v="HARDWARE"/>
    <s v="IMPRESION"/>
    <s v="TAPA IMPRESORA"/>
    <s v="Si"/>
    <s v="DATAFONO G3 TAPA DE IMPRESORA MALA"/>
    <n v="0"/>
    <n v="0"/>
    <n v="0"/>
    <n v="0"/>
    <s v="9A0FZ532"/>
    <s v="1169912   "/>
    <s v="769100   "/>
    <s v="TIPO III"/>
    <s v="TERRESTRE"/>
    <n v="1"/>
    <n v="0"/>
    <s v="GIMBUEL LASSO LUIS GERMAN"/>
    <n v="275728.78077800001"/>
    <n v="196536.5258152"/>
    <n v="275728.78077800001"/>
    <m/>
    <m/>
    <m/>
    <m/>
    <m/>
    <m/>
    <m/>
    <m/>
  </r>
  <r>
    <s v="PASTO"/>
    <x v="0"/>
    <x v="0"/>
    <n v="52573"/>
    <n v="2263240"/>
    <n v="73003"/>
    <s v="NARIÑO"/>
    <s v="PUERRES"/>
    <s v="DISTRICOL MISC ABRIL DEL MAR"/>
    <s v="REDEBAN"/>
    <n v="2263240"/>
    <s v="FO-25-1051161"/>
    <d v="2025-06-06T08:26:00"/>
    <d v="2025-06-07T09:44:46"/>
    <s v="CERRADO"/>
    <s v="INCIDENTE"/>
    <s v="VISITA_TÉCNICA"/>
    <s v="07-06 SE VISITA EL CORRESPONSAL PARA REVISAR FALLA DE LECTORA, SE EVIDENCIA FALLA EN DATÁFONO POR PUERTO USB, TAMBIÉN FALLA DE LECTORA, SE REALIZA CAMBIO DE LOS DOS, SE HACEN PRUEBAS OK CORRESPONSAL OPERATIVO"/>
    <s v="NO"/>
    <s v="HARDWARE"/>
    <s v="LECTOR DE BARRAS"/>
    <s v="DAÑO POS"/>
    <s v="Si"/>
    <s v="DATAFONO E9 PUERTO USB MALO"/>
    <s v="LECTOR L4  SE BLOQUEA"/>
    <n v="0"/>
    <n v="0"/>
    <n v="0"/>
    <s v="LN00S314"/>
    <s v="1169370 1231075  "/>
    <s v="720215 1114375  "/>
    <s v="TIPO II"/>
    <s v="TERRESTRE"/>
    <n v="1"/>
    <n v="0"/>
    <s v="GUERRERO RAMIREZ OSCAR DARIO"/>
    <n v="144967.87232000002"/>
    <n v="140395.6348884"/>
    <n v="144967.87232000002"/>
    <m/>
    <m/>
    <m/>
    <m/>
    <m/>
    <m/>
    <m/>
    <m/>
  </r>
  <r>
    <s v="MANIZALES"/>
    <x v="0"/>
    <x v="6"/>
    <n v="17616"/>
    <n v="2263575"/>
    <n v="14655"/>
    <s v="CALDAS"/>
    <s v="RISARALDA"/>
    <s v="RISARALDA III CALDAS"/>
    <s v="REDEBAN"/>
    <n v="2263575"/>
    <s v="FO-25-1051529"/>
    <d v="2025-06-06T09:01:00"/>
    <d v="2025-06-07T08:55:56"/>
    <s v="CERRADO"/>
    <s v="INCIDENTE"/>
    <s v="VISITA_TÉCNICA"/>
    <s v="06-06 SE VISITA COMERCIO SE EVIDENCIA DATÁFONO CON TAPA IMPRESORA DAÑADA SE REALIZA CAMBIO DE DATÁFONO SE REALIZA PRUEBAS COMERCIO OK PRUEBAS CB PRESENTA RECHAZO GENERAL SE ESCALA CON REDEBAN INFORMAN QUE USUARIO DEBE COMUNICAR CON ENTIDAD SE CAMBIA NUEVAMENTE DATÁFONO PRUEBAS OK "/>
    <s v="NO"/>
    <s v="HARDWARE"/>
    <s v="IMPRESION"/>
    <s v="TAPA IMPRESORA"/>
    <s v="Si"/>
    <s v="DATAFONO RG RECHAZO GENERAL - DATAFONO G3 TAPA DE IMPRESORA MALA"/>
    <n v="0"/>
    <n v="0"/>
    <n v="0"/>
    <n v="0"/>
    <s v="JAHZZ366-GA006115"/>
    <s v="853162 - 959606   "/>
    <s v="989128 - 959606   "/>
    <s v="TIPO II"/>
    <s v="TERRESTRE"/>
    <n v="1"/>
    <n v="0"/>
    <s v="LOAIZA LOPEZ JHON FREDDY"/>
    <n v="144967.87232000002"/>
    <n v="140395.6348884"/>
    <n v="144967.87232000002"/>
    <m/>
    <m/>
    <m/>
    <m/>
    <m/>
    <m/>
    <m/>
    <m/>
  </r>
  <r>
    <s v="MEDELLIN"/>
    <x v="2"/>
    <x v="2"/>
    <n v="5197"/>
    <n v="2265061"/>
    <n v="10192"/>
    <s v="ANTIOQUIA"/>
    <s v="COCORNA"/>
    <s v="COCORNA - ANTIOQUIA"/>
    <s v="REDEBAN"/>
    <n v="2265061"/>
    <s v="FO-25-1053146"/>
    <d v="2025-06-06T11:28:00"/>
    <d v="2025-06-07T12:46:00"/>
    <s v="CERRADO"/>
    <s v="INCIDENTE"/>
    <s v="VISITA_TÉCNICA"/>
    <s v="07-06 SE CAMBIA EQUIPO POR PUERTO DE CARGA MALO Y LECTORA MALA NO COMUNICA "/>
    <s v="NO"/>
    <s v="HARDWARE"/>
    <s v="SE REINICIA"/>
    <s v="DAÑO POS"/>
    <s v="Si"/>
    <s v="DATAFONO CCR CONECTOR DE CARGA ROTO"/>
    <s v="LECTOR L6  NO COMUNICA"/>
    <n v="0"/>
    <n v="0"/>
    <n v="0"/>
    <s v="IZ7ZZ578"/>
    <s v="1051279 893400  "/>
    <s v="888437 1145279  "/>
    <s v="TIPO II"/>
    <s v="TERRESTRE"/>
    <n v="1"/>
    <n v="0"/>
    <s v="CERPA SUAREZ DUVAN CAMILO"/>
    <n v="144967.87232000002"/>
    <n v="140395.6348884"/>
    <n v="144967.87232000002"/>
    <m/>
    <m/>
    <m/>
    <m/>
    <m/>
    <m/>
    <m/>
    <m/>
  </r>
  <r>
    <s v="BOGOTA"/>
    <x v="5"/>
    <x v="5"/>
    <n v="25754"/>
    <n v="2265082"/>
    <n v="76978"/>
    <s v="CUNDINAMARCA"/>
    <s v="SOACHA"/>
    <s v="BARRIO SAN MATEO SOACHA SOACHA 1"/>
    <s v="REDEBAN"/>
    <n v="2265082"/>
    <s v="FO-25-1053140"/>
    <d v="2025-06-06T11:33:00"/>
    <d v="2025-06-07T11:07:08"/>
    <s v="CERRADO"/>
    <s v="INCIDENTE"/>
    <s v="VISITA_TÉCNICA"/>
    <s v="07-06 CAMBIO DE EQUIPO POR DAÑO SE REALIZA PRUEBAS OK SE ENTREGA SERVICIO OPERATIVO "/>
    <s v="NO"/>
    <s v="HARDWARE"/>
    <s v="ALERT IRRUPTION"/>
    <s v="ALERT IRRUPTION"/>
    <s v="Si"/>
    <s v="DATAFONO A1 NO PRENDE"/>
    <n v="0"/>
    <n v="0"/>
    <n v="0"/>
    <n v="0"/>
    <s v="A18ZZ415"/>
    <s v="1070058   "/>
    <s v="1175201   "/>
    <s v="TIPO I"/>
    <s v="TERRESTRE"/>
    <n v="1"/>
    <n v="0"/>
    <s v="HERNANDEZ NARANJO OSCAR EDUARDO"/>
    <n v="65960.072302"/>
    <n v="75096.394270399993"/>
    <n v="65960.072302"/>
    <m/>
    <m/>
    <m/>
    <m/>
    <m/>
    <m/>
    <m/>
    <m/>
  </r>
  <r>
    <s v="SANTA MARTA"/>
    <x v="4"/>
    <x v="4"/>
    <n v="47001"/>
    <n v="2265272"/>
    <n v="33144"/>
    <s v="MAGDALENA"/>
    <s v="SANTA MARTA"/>
    <s v="BARRIO GAIRA SANTA MARTA 1"/>
    <s v="REDEBAN"/>
    <n v="2265272"/>
    <s v="FO-25-1053402"/>
    <d v="2025-06-06T12:04:00"/>
    <d v="2025-06-07T09:05:40"/>
    <s v="CERRADO"/>
    <s v="INCIDENTE"/>
    <s v="VISITA_TÉCNICA"/>
    <s v="06-06 SE REALIZA LA VISITA SE ENCUENTRA EL LECTOR DE COD DE BARRAS AVERIADO NO LEE LOS CÓDIGOS Y ESTÁ SUCIO, SE PROCEDE A CAMBIARLO SE REALIZAN PRUEBAS Y TODO OK "/>
    <s v="NO"/>
    <s v="HARDWARE"/>
    <s v="LECTOR DE BARRAS"/>
    <s v="DAÑO POS"/>
    <s v="Si"/>
    <n v="0"/>
    <s v="LECTOR L6  NO COMUNICA"/>
    <n v="0"/>
    <n v="0"/>
    <n v="0"/>
    <s v="11ZZZ268"/>
    <s v=" 1231518  "/>
    <s v=" 845859  "/>
    <s v="TIPO I"/>
    <s v="TERRESTRE"/>
    <n v="1"/>
    <n v="0"/>
    <s v="THOMAS  CAMPO SIGIFREDO SEGUNDO"/>
    <n v="65960.072302"/>
    <n v="75096.394270399993"/>
    <n v="65960.072302"/>
    <m/>
    <m/>
    <m/>
    <m/>
    <m/>
    <m/>
    <m/>
    <m/>
  </r>
  <r>
    <s v="BARRANQUILLA"/>
    <x v="4"/>
    <x v="4"/>
    <n v="8758"/>
    <n v="2265281"/>
    <n v="70269"/>
    <s v="ATLANTICO"/>
    <s v="SOLEDAD"/>
    <s v="BARRIO LOS ROBLES SOLEDAD 3"/>
    <s v="REDEBAN"/>
    <n v="2265281"/>
    <s v="FO-25-1053396"/>
    <d v="2025-06-06T12:05:00"/>
    <d v="2025-06-07T10:21:58"/>
    <s v="CERRADO"/>
    <s v="INCIDENTE"/>
    <s v="VISITA_TÉCNICA"/>
    <s v="07-06 SE REALIZA VISITA TÉCNICA SE CAMBIA  LECTOR DE BARRAS, SE REALIZAN PRUEBAS EXITOSAS EQUIPO FUNCIONA CORRECTAMENTE, CB QUEDA OPERATIVO."/>
    <s v="NO"/>
    <s v="HARDWARE"/>
    <s v="LECTOR DE BARRAS"/>
    <s v="DAÑO POS"/>
    <s v="Si"/>
    <n v="0"/>
    <s v="LECTOR L6  NO COMUNICA"/>
    <n v="0"/>
    <n v="0"/>
    <n v="0"/>
    <s v="MN007333"/>
    <s v=" 864746  "/>
    <s v=" 1076986  "/>
    <s v="TIPO I"/>
    <s v="TERRESTRE"/>
    <n v="1"/>
    <n v="0"/>
    <s v="DE AGUAS MUÑOZ DAVID JOSE"/>
    <n v="65960.072302"/>
    <n v="75096.394270399993"/>
    <n v="65960.072302"/>
    <m/>
    <m/>
    <m/>
    <m/>
    <m/>
    <m/>
    <m/>
    <m/>
  </r>
  <r>
    <s v="PEREIRA"/>
    <x v="0"/>
    <x v="6"/>
    <n v="66001"/>
    <n v="2265286"/>
    <n v="20530"/>
    <s v="RISARALDA"/>
    <s v="PEREIRA"/>
    <s v="BARRIO CENTRO XXVII PEREIRA"/>
    <s v="REDEBAN"/>
    <n v="2265286"/>
    <s v="FO-25-1053391"/>
    <d v="2025-06-06T12:07:00"/>
    <d v="2025-06-07T11:30:11"/>
    <s v="CERRADO"/>
    <s v="INCIDENTE"/>
    <s v="VISITA_TÉCNICA"/>
    <s v="07-06 VISITAMOS COMERCIO EL CABLEADO DEL LECTOR DE BARRAS ESTA DETERIORADO CAMBIAMOS EL LECTOR REALIZAMOS PRUEBAS CON EL NUEVO OK. "/>
    <s v="NO"/>
    <s v="HARDWARE"/>
    <s v="LECTOR DE BARRAS"/>
    <s v="CABLE LECTORA AVERIADO"/>
    <s v="Si"/>
    <n v="0"/>
    <s v="LECTOR L9  DAÑO FÍSICO: CABLE DE COMUNICACIÓN DAÑADO"/>
    <n v="0"/>
    <n v="0"/>
    <n v="0"/>
    <s v="AAAAS410"/>
    <s v=" 1239624  "/>
    <s v=" 529667  "/>
    <s v="TIPO I"/>
    <s v="TERRESTRE"/>
    <n v="1"/>
    <n v="0"/>
    <s v="ARROYAVE CANO MANUEL GUILLERMO"/>
    <n v="65960.072302"/>
    <n v="75096.394270399993"/>
    <n v="65960.072302"/>
    <m/>
    <m/>
    <m/>
    <m/>
    <m/>
    <m/>
    <m/>
    <m/>
  </r>
  <r>
    <s v="MONTERIA"/>
    <x v="4"/>
    <x v="4"/>
    <n v="23660"/>
    <n v="2265292"/>
    <n v="16084"/>
    <s v="CORDOBA"/>
    <s v="SAHAGUN"/>
    <s v="ARRIO TRONCAL DE OCCIDENTE SA"/>
    <s v="REDEBAN"/>
    <n v="2265292"/>
    <s v="FO-25-1053383"/>
    <d v="2025-06-06T12:08:00"/>
    <d v="2025-06-07T15:18:01"/>
    <s v="CERRADO"/>
    <s v="INCIDENTE"/>
    <s v="VISITA_TÉCNICA"/>
    <s v="07-06 SE REALIZA VISITA TÉCNICA Y SE CAMBIA DATAFONO POR TECNOLOGÍA Y PINPAD POR FALLAS DE LECTURA DE TARJETAS, SE RETIRA DATAFONO DESK 3500 PLACA 1169479 Y SE RETIRA PINPAD DESK 1500 PLACA 808710 Y SE INSTALA DATAFONO DESK 2600 PLACA 1227963 Y PINPAD DESK 1600 PLACA 1220781, SE REALIZA EXPLICACIÓN Y PRUEBAS DEJANDO EL SERVICIO FUNCIONANDO CORRECTAMENTE."/>
    <s v="NO"/>
    <s v="HARDWARE"/>
    <s v="LECTOR DE TARJETAS"/>
    <s v="MENSAJE RETIRE TARJETA"/>
    <s v="Si"/>
    <s v="DATAFONO C4 NO LEE TARJETA CHIP"/>
    <n v="0"/>
    <n v="0"/>
    <s v="PINPAD C4 NO LEE TARJETA CHIP"/>
    <n v="0"/>
    <s v="A00FZ127"/>
    <s v="1227963  1220781 "/>
    <s v="1169479   808710 NO SERIALIZADO"/>
    <s v="TIPO II"/>
    <s v="TERRESTRE"/>
    <n v="1"/>
    <n v="0"/>
    <s v="CASSIANI PEREZ RAUL RAMIRO"/>
    <n v="144967.87232000002"/>
    <n v="140395.6348884"/>
    <n v="144967.87232000002"/>
    <m/>
    <m/>
    <m/>
    <m/>
    <m/>
    <m/>
    <m/>
    <m/>
  </r>
  <r>
    <s v="MEDELLIN"/>
    <x v="2"/>
    <x v="2"/>
    <n v="5001"/>
    <n v="2265528"/>
    <n v="16357"/>
    <s v="ANTIOQUIA"/>
    <s v="MEDELLIN"/>
    <s v="PAGAFACIL  ALMACENTRO"/>
    <s v="REDEBAN"/>
    <n v="2265528"/>
    <s v="FO-25-1053486"/>
    <d v="2025-06-06T12:20:00"/>
    <d v="2025-06-07T11:33:39"/>
    <s v="CERRADO"/>
    <s v="INCIDENTE"/>
    <s v="VISITA_TÉCNICA"/>
    <s v="07-06 SE CAMBIA PINPAD POR ALERT IRRUPTION"/>
    <s v="NO"/>
    <s v="HARDWARE"/>
    <s v="ALERT IRRUPTION"/>
    <s v="ALERT IRRUPTION"/>
    <s v="Si"/>
    <n v="0"/>
    <n v="0"/>
    <n v="0"/>
    <s v="PINPAD A6 ALERT IRRUPTION"/>
    <n v="0"/>
    <s v="JCZZZ328"/>
    <s v="  802419 "/>
    <s v="   1062805"/>
    <s v="TIPO I"/>
    <s v="TERRESTRE"/>
    <n v="1"/>
    <n v="0"/>
    <s v="BADEL ACUÑA LUIS ALBERTO"/>
    <n v="65960.072302"/>
    <n v="75096.394270399993"/>
    <n v="65960.072302"/>
    <m/>
    <m/>
    <m/>
    <m/>
    <m/>
    <m/>
    <m/>
    <m/>
  </r>
  <r>
    <s v="BOGOTA"/>
    <x v="5"/>
    <x v="5"/>
    <n v="11001"/>
    <n v="2265558"/>
    <n v="22815"/>
    <s v="CUNDINAMARCA"/>
    <s v="BOGOTA"/>
    <s v="MULTIPAGAS MONTEVIDEO"/>
    <s v="REDEBAN"/>
    <n v="2265558"/>
    <s v="FO-25-1053577"/>
    <d v="2025-06-06T12:41:44"/>
    <d v="2025-06-07T12:07:53"/>
    <s v="CERRADO"/>
    <s v="INCIDENTE"/>
    <s v="VISITA_TÉCNICA"/>
    <s v="07-06 DATÁFONO CON DAÑO EN IMPRESORA, DATÁFONO CON DAÑO EN USB , LECTORA NO FUNCIONA, SE CAMBIAN DATÁFONOS Y LECTURA, CB REALIZA PRUEBAS DE FUNCIONAMIENTO OK "/>
    <s v="NO"/>
    <s v="HARDWARE"/>
    <s v="IMPRESION"/>
    <s v="NO IMPRIME UNO O VARIOS CARACTERES"/>
    <s v="Si"/>
    <s v="DATAFONO G1 NO IMPRIME UNO O VARIOS CARACTERES - DATAFONO E9 PUERTO USB MALO"/>
    <s v="LECTOR L4  SE BLOQUEA"/>
    <n v="0"/>
    <n v="0"/>
    <n v="0"/>
    <s v="AWZZZ626- AB0PZ881"/>
    <s v="852465 - 1115530 905341  "/>
    <s v="857091 - 782291 529780  "/>
    <s v="TIPO I"/>
    <s v="TERRESTRE"/>
    <n v="1"/>
    <n v="0"/>
    <s v="MICHELI LOPEZ MIGUEL ANGEL"/>
    <n v="65960.072302"/>
    <n v="75096.394270399993"/>
    <n v="65960.072302"/>
    <m/>
    <m/>
    <m/>
    <m/>
    <m/>
    <m/>
    <m/>
    <m/>
  </r>
  <r>
    <s v="MEDELLIN"/>
    <x v="2"/>
    <x v="2"/>
    <n v="5079"/>
    <n v="2265629"/>
    <n v="69236"/>
    <s v="ANTIOQUIA"/>
    <s v="BARBOSA"/>
    <s v="DISTRICOL LA CASA D MASCOTAS W"/>
    <s v="REDEBAN"/>
    <n v="2265629"/>
    <s v="FO-25-1053687"/>
    <d v="2025-06-06T12:56:44"/>
    <d v="2025-06-07T10:19:04"/>
    <s v="CERRADO"/>
    <s v="INCIDENTE"/>
    <s v="VISITA_TÉCNICA"/>
    <s v="07-06 SE CAMBIA CABLE MAGICBOX AVERIADO, SE DEJAN SERVICIOS FUNCIONANDO CORRECTAMENTE "/>
    <s v="NO"/>
    <s v="HARDWARE"/>
    <s v="CABLEADO"/>
    <s v="CABLE MAGICBOX AVERIADO"/>
    <s v="NO"/>
    <n v="0"/>
    <n v="0"/>
    <n v="0"/>
    <n v="0"/>
    <s v="Cable magicbox "/>
    <s v="A303Z045"/>
    <n v="0"/>
    <n v="0"/>
    <s v="TIPO II"/>
    <s v="TERRESTRE"/>
    <n v="1"/>
    <n v="0"/>
    <s v="BARRIENTOS HERNANDEZ CRISTIAN HORACIO"/>
    <n v="144967.87232000002"/>
    <n v="140395.6348884"/>
    <n v="144967.87232000002"/>
    <m/>
    <m/>
    <m/>
    <m/>
    <m/>
    <m/>
    <m/>
    <m/>
  </r>
  <r>
    <s v="MEDELLIN"/>
    <x v="2"/>
    <x v="2"/>
    <n v="5264"/>
    <n v="2265630"/>
    <n v="79370"/>
    <s v="ANTIOQUIA"/>
    <s v="ENTRERRIOS"/>
    <s v="BARRIO SECTOR CUATRO ESQUINAS ENTRERIOS"/>
    <s v="REDEBAN"/>
    <n v="2265630"/>
    <s v="FO-25-1053691"/>
    <d v="2025-06-06T12:57:35"/>
    <d v="2025-06-07T10:17:05"/>
    <s v="CERRADO"/>
    <s v="INCIDENTE"/>
    <s v="SOPORTE_TELEFÓNICO"/>
    <s v="07-06 SE LOGRA CONTACTO CON LA USUARIA E INDICA QUE EL EQUIPO ESTA FUNCIONANDO CON TOTAL NORMALIDAD "/>
    <s v="NO"/>
    <s v="HARDWARE"/>
    <s v="IMPRESION"/>
    <s v="NO IMPRIME UNO O VARIOS CARACTERES"/>
    <s v="NO"/>
    <n v="0"/>
    <n v="0"/>
    <n v="0"/>
    <n v="0"/>
    <n v="0"/>
    <n v="0"/>
    <n v="0"/>
    <n v="0"/>
    <s v="TIPO II"/>
    <s v="TERRESTRE"/>
    <n v="0"/>
    <n v="0"/>
    <s v="RUA ALVAREZ RICHARD ANDRES"/>
    <n v="41241.0800752"/>
    <n v="0"/>
    <n v="41241.0800752"/>
    <m/>
    <m/>
    <m/>
    <m/>
    <m/>
    <m/>
    <m/>
    <m/>
  </r>
  <r>
    <s v="BUCARAMANGA"/>
    <x v="1"/>
    <x v="1"/>
    <n v="68001"/>
    <n v="2265966"/>
    <n v="30951"/>
    <s v="SANTANDER"/>
    <s v="BUCARAMANGA"/>
    <s v="COMCARD B MANGA MARCACOL"/>
    <s v="REDEBAN"/>
    <n v="2265966"/>
    <s v="FO-25-1054138"/>
    <d v="2025-06-06T14:16:00"/>
    <d v="2025-06-07T12:14:26"/>
    <s v="CERRADO"/>
    <s v="INCIDENTE"/>
    <s v="VISITA_TÉCNICA"/>
    <s v="07-06 SE REALIZA CAMBIO DE DATÁFONO POR DAÑO EN TECLADO SE HACE CAMBIO DE S.O Y VERSIÓN 9.90 CB MIXTO ADECUACIÓN DE BASE DATÁFONO CREACIÓN DE USUARIOS PRUEBAS OK SERVICIO OPERATIVO "/>
    <s v="NO"/>
    <s v="HARDWARE"/>
    <s v="DETERIORO"/>
    <s v="DATAFONO"/>
    <s v="Si"/>
    <s v="DATAFONO F3 TECLADO MALO"/>
    <n v="0"/>
    <n v="0"/>
    <n v="0"/>
    <n v="0"/>
    <s v="BVZZZ299-XP07Z994"/>
    <s v="794090   "/>
    <s v="1042379   "/>
    <s v="TIPO I"/>
    <s v="TERRESTRE"/>
    <n v="1"/>
    <n v="0"/>
    <s v="REYES RAMIREZ DIEGO ALEXANDER"/>
    <n v="65960.072302"/>
    <n v="75096.394270399993"/>
    <n v="65960.072302"/>
    <m/>
    <m/>
    <m/>
    <m/>
    <m/>
    <m/>
    <m/>
    <m/>
  </r>
  <r>
    <s v="MEDELLIN"/>
    <x v="2"/>
    <x v="2"/>
    <n v="5789"/>
    <n v="2266470"/>
    <n v="31283"/>
    <s v="ANTIOQUIA"/>
    <s v="TAMESIS"/>
    <s v="BARRIO TAMESIS"/>
    <s v="REDEBAN"/>
    <n v="2266470"/>
    <s v="FO-25-1054741"/>
    <d v="2025-06-06T15:21:00"/>
    <d v="2025-06-07T12:47:09"/>
    <s v="CERRADO"/>
    <s v="INCIDENTE"/>
    <s v="VISITA_TÉCNICA"/>
    <s v="07-06 ACTUALIZACIÓN DE VERSIÓN PARA CAMBIO DE DIRECCIÓN, PERO DATÁFONO NO TOMA LA DIRECCIÓN REAL, EN EL SISTEMA SE ENCUENTRA CORRECTAMENTE SE ESCALA CAMBIO DE DIRECCIÓN A REDEBAN "/>
    <s v="NO"/>
    <s v="SOFTWARE"/>
    <s v="DATOS DESACTUALIZADOS"/>
    <s v="FECHA DIRECCION DESACTUALZADA"/>
    <s v="NO"/>
    <n v="0"/>
    <n v="0"/>
    <n v="0"/>
    <n v="0"/>
    <n v="0"/>
    <s v="BL01Y693"/>
    <n v="0"/>
    <n v="0"/>
    <s v="TIPO III"/>
    <s v="TERRESTRE"/>
    <n v="1"/>
    <n v="0"/>
    <s v="CASTAÑEDA PALACIO CARLOS FELIPE"/>
    <n v="275728.78077800001"/>
    <n v="196536.5258152"/>
    <n v="275728.78077800001"/>
    <m/>
    <m/>
    <m/>
    <m/>
    <m/>
    <m/>
    <m/>
    <m/>
  </r>
  <r>
    <s v="SINCELEJO"/>
    <x v="4"/>
    <x v="4"/>
    <n v="70508"/>
    <n v="2266763"/>
    <n v="11079"/>
    <s v="SUCRE"/>
    <s v="OVEJAS"/>
    <s v="OVEJAS - SUCRE"/>
    <s v="REDEBAN"/>
    <n v="2266763"/>
    <s v="FO-25-1054746"/>
    <d v="2025-06-06T15:46:00"/>
    <d v="2025-06-07T12:33:00"/>
    <s v="CERRADO"/>
    <s v="INCIDENTE"/>
    <s v="VISITA_TÉCNICA"/>
    <s v="07-06 SE VISITA COMERCIO POR FALLA, SE HACE CAMBIO DE EQUIPO DATAFONO CAUSAL F2 TECLADO BORROSO, SE DEJA CON LA VERSIÓN 9.90, SE HACE CIERRE, SE REALIZAN PRUEBAS OK, SE CREA USUARIO Y CONTRASEÑA."/>
    <s v="NO"/>
    <s v="HARDWARE"/>
    <s v="TECLADO"/>
    <s v="DAÑO POS"/>
    <s v="Si"/>
    <s v="DATAFONO F2 TECLADO BORROSO"/>
    <n v="0"/>
    <n v="0"/>
    <n v="0"/>
    <n v="0"/>
    <s v="BL01Y660"/>
    <s v="991304   "/>
    <s v="991703   "/>
    <s v="TIPO II"/>
    <s v="TERRESTRE"/>
    <n v="1"/>
    <n v="0"/>
    <s v="CACERES HERNANDEZ ANDRES"/>
    <n v="144967.87232000002"/>
    <n v="140395.6348884"/>
    <n v="144967.87232000002"/>
    <m/>
    <m/>
    <m/>
    <m/>
    <m/>
    <m/>
    <m/>
    <m/>
  </r>
  <r>
    <s v="MEDELLIN"/>
    <x v="2"/>
    <x v="2"/>
    <n v="5266"/>
    <n v="2267127"/>
    <n v="27316"/>
    <s v="ANTIOQUIA"/>
    <s v="ENVIGADO"/>
    <s v="MULTIPAGAS CONSUMO ENVIGADO 2"/>
    <s v="REDEBAN"/>
    <n v="2267127"/>
    <s v="FO-25-1054993"/>
    <d v="2025-06-06T16:12:00"/>
    <d v="2025-06-07T10:14:47"/>
    <s v="CERRADO"/>
    <s v="INCIDENTE"/>
    <s v="VISITA_TÉCNICA"/>
    <s v="07-06 SE HACE CAMBIO DE EQUIPO Y HUB POR DAÑO "/>
    <s v="NO"/>
    <s v="HARDWARE"/>
    <s v="SE REINICIA"/>
    <s v="DAÑO POS"/>
    <s v="Si"/>
    <s v="DATAFONO E7 SE QUEDA RECIBIENDO"/>
    <n v="0"/>
    <s v="HUB HB1 DETERIORO CABLE"/>
    <n v="0"/>
    <n v="0"/>
    <s v="999VZ135"/>
    <s v="975720   NO SERIALIZADO"/>
    <s v="802942  NO SERIALIZADA "/>
    <s v="TIPO I"/>
    <s v="TERRESTRE"/>
    <n v="1"/>
    <n v="0"/>
    <s v="MORENO MEDINA JUAN PABLO"/>
    <n v="65960.072302"/>
    <n v="75096.394270399993"/>
    <n v="65960.072302"/>
    <m/>
    <m/>
    <m/>
    <m/>
    <m/>
    <m/>
    <m/>
    <m/>
  </r>
  <r>
    <s v="TUNJA"/>
    <x v="1"/>
    <x v="1"/>
    <n v="68077"/>
    <n v="2267135"/>
    <n v="31806"/>
    <s v="SANTANDER"/>
    <s v="BARBOSA"/>
    <s v="BARRIO JOSE ANTONIO GALAN BARB"/>
    <s v="REDEBAN"/>
    <n v="2267135"/>
    <s v="FO-25-1054991"/>
    <d v="2025-06-06T16:15:00"/>
    <d v="2025-06-07T12:28:00"/>
    <s v="CERRADO"/>
    <s v="INCIDENTE"/>
    <s v="VISITA_TÉCNICA"/>
    <s v="07-06 SE REALIZA CAMBIO DE EQUIPO POR FALLA EN PUERTO IP PRUEBAS OK SE INSTALA CUBRE CLAVE CLIENTE CONFORME "/>
    <s v="NO"/>
    <s v="HARDWARE"/>
    <s v="COMUNICACION"/>
    <s v="DAÑO POS"/>
    <s v="Si"/>
    <s v="DATAFONO E6 PUERTO IP MALO"/>
    <n v="0"/>
    <n v="0"/>
    <n v="0"/>
    <n v="0"/>
    <s v="9CGZZ554"/>
    <s v="958567   "/>
    <s v="1120885   "/>
    <s v="TIPO II"/>
    <s v="TERRESTRE"/>
    <n v="1"/>
    <n v="0"/>
    <s v="RODRIGUEZ MURCIA YERSON IVAN"/>
    <n v="144967.87232000002"/>
    <n v="140395.6348884"/>
    <n v="144967.87232000002"/>
    <m/>
    <m/>
    <m/>
    <m/>
    <m/>
    <m/>
    <m/>
    <m/>
  </r>
  <r>
    <s v="BOGOTA"/>
    <x v="5"/>
    <x v="5"/>
    <n v="11001"/>
    <n v="2267138"/>
    <n v="25833"/>
    <s v="CUNDINAMARCA"/>
    <s v="BOGOTA"/>
    <s v="REDY BARRIOS UNIDOS"/>
    <s v="REDEBAN"/>
    <n v="2267138"/>
    <s v="FO-25-1054988"/>
    <d v="2025-06-06T16:16:00"/>
    <d v="2025-06-07T12:22:00"/>
    <s v="CERRADO"/>
    <s v="INCIDENTE"/>
    <s v="VISITA_TÉCNICA"/>
    <s v="07-06 SE CAMBIA LECTORA "/>
    <s v="NO"/>
    <s v="HARDWARE"/>
    <s v="LECTOR DE BARRAS"/>
    <s v="CABLE LECTORA AVERIADO"/>
    <s v="Si"/>
    <n v="0"/>
    <s v="LECTOR L6  NO COMUNICA"/>
    <n v="0"/>
    <n v="0"/>
    <n v="0"/>
    <s v="9T00V289"/>
    <s v=" 908150  "/>
    <s v=" 1145080  "/>
    <s v="TIPO I"/>
    <s v="TERRESTRE"/>
    <n v="1"/>
    <n v="0"/>
    <s v="INFANTE SIERRA MANUEL FERNANDO"/>
    <n v="65960.072302"/>
    <n v="75096.394270399993"/>
    <n v="65960.072302"/>
    <m/>
    <m/>
    <m/>
    <m/>
    <m/>
    <m/>
    <m/>
    <m/>
  </r>
  <r>
    <s v="CUCUTA"/>
    <x v="1"/>
    <x v="1"/>
    <n v="54874"/>
    <n v="2267189"/>
    <n v="78996"/>
    <s v="NORTE DE SANTANDER"/>
    <s v="VILLA DEL ROSARIO"/>
    <s v="PTM VILLA DEL ROSARIO PAPELERI"/>
    <s v="REDEBAN"/>
    <n v="2267189"/>
    <s v="FO-25-1055093"/>
    <d v="2025-06-06T16:32:00"/>
    <d v="2025-06-07T12:12:00"/>
    <s v="CERRADO"/>
    <s v="INCIDENTE"/>
    <s v="VISITA_TÉCNICA"/>
    <s v="07-06 SE VISITA COMERCIO Y SE CAMBIA DATAFONO POR DAÑO EN IMPRESORA NO AVANZA PAPEL CORRECTAMENTE, SE REALIZAN CIERRES Y PRUEBAS OK."/>
    <s v="NO"/>
    <s v="HARDWARE"/>
    <s v="IMPRESION"/>
    <s v="NO AVANZA PAPEL"/>
    <s v="Si"/>
    <s v="DATAFONO G5 NO AVANZA PAPEL"/>
    <n v="0"/>
    <n v="0"/>
    <n v="0"/>
    <n v="0"/>
    <s v="FATZZ900 - FATZZ535"/>
    <s v="1106066   "/>
    <s v="1169582   "/>
    <s v="TIPO I"/>
    <s v="TERRESTRE"/>
    <n v="1"/>
    <n v="0"/>
    <s v="TORRES MANTILLA JOSE DANIEL"/>
    <n v="65960.072302"/>
    <n v="75096.394270399993"/>
    <n v="65960.072302"/>
    <m/>
    <m/>
    <m/>
    <m/>
    <m/>
    <m/>
    <m/>
    <m/>
  </r>
  <r>
    <s v="CUCUTA"/>
    <x v="1"/>
    <x v="1"/>
    <n v="54518"/>
    <n v="2267179"/>
    <n v="66058"/>
    <s v="NORTE DE SANTANDER"/>
    <s v="PAMPLONA"/>
    <s v="DISTRICOL EURO CYBER COM"/>
    <s v="REDEBAN"/>
    <n v="2267179"/>
    <s v="FO-25-1055095"/>
    <d v="2025-06-06T16:40:00"/>
    <d v="2025-06-07T12:31:00"/>
    <s v="CERRADO"/>
    <s v="INCIDENTE"/>
    <s v="VISITA_TÉCNICA"/>
    <s v="07-06 SE REALIZA VISITA, SE REALIZA CAMBIO DE CABLE DE PINPAD, SE REALIZAN PRUEBAS Y CIERRES OK "/>
    <s v="NO"/>
    <s v="HARDWARE"/>
    <s v="PINPAD"/>
    <s v="CABLE AVERIADO"/>
    <s v="NO"/>
    <n v="0"/>
    <n v="0"/>
    <n v="0"/>
    <n v="0"/>
    <s v="Cable Pinpad "/>
    <s v="7A00K520"/>
    <n v="0"/>
    <n v="0"/>
    <s v="TIPO III"/>
    <s v="TERRESTRE"/>
    <n v="1"/>
    <n v="0"/>
    <s v="PACHECO BUITRAGO JAVIER ALONSO"/>
    <n v="275728.78077800001"/>
    <n v="196536.5258152"/>
    <n v="275728.78077800001"/>
    <m/>
    <m/>
    <m/>
    <m/>
    <m/>
    <m/>
    <m/>
    <m/>
  </r>
  <r>
    <s v="MEDELLIN"/>
    <x v="2"/>
    <x v="2"/>
    <n v="5088"/>
    <n v="2267358"/>
    <n v="42484"/>
    <s v="ANTIOQUIA"/>
    <s v="BELLO"/>
    <s v="PTM BELLO CURAZAO EXPRESS"/>
    <s v="REDEBAN"/>
    <n v="2267358"/>
    <s v="FO-25-1055243"/>
    <d v="2025-06-06T17:04:00"/>
    <d v="2025-06-07T12:09:00"/>
    <s v="CERRADO"/>
    <s v="INCIDENTE"/>
    <s v="VISITA_TÉCNICA"/>
    <s v="07-06 SE CAMBIA DATÁFONO CON LA TAPA DE IMPRESORA REVENTADA, SE DEJAN SERVICIOS FUNCIONANDO CORRECTAMENTE "/>
    <s v="NO"/>
    <s v="HARDWARE"/>
    <s v="IMPRESION"/>
    <s v="TAPA IMPRESORA"/>
    <s v="Si"/>
    <s v="DATAFONO G3 TAPA DE IMPRESORA MALA"/>
    <n v="0"/>
    <n v="0"/>
    <n v="0"/>
    <n v="0"/>
    <s v="9A3ZZ566-II00T243"/>
    <s v="771240   "/>
    <s v="1111702   "/>
    <s v="TIPO I"/>
    <s v="TERRESTRE"/>
    <n v="1"/>
    <n v="0"/>
    <s v="BARRIENTOS HERNANDEZ CRISTIAN HORACIO"/>
    <n v="65960.072302"/>
    <n v="75096.394270399993"/>
    <n v="65960.072302"/>
    <m/>
    <m/>
    <m/>
    <m/>
    <m/>
    <m/>
    <m/>
    <m/>
  </r>
  <r>
    <s v="BOGOTA"/>
    <x v="5"/>
    <x v="5"/>
    <n v="11001"/>
    <n v="2267513"/>
    <n v="38419"/>
    <s v="CUNDINAMARCA"/>
    <s v="BOGOTA"/>
    <s v="REDY TEQUENDAMA"/>
    <s v="REDEBAN"/>
    <n v="2267513"/>
    <s v="FO-25-1055340"/>
    <d v="2025-06-06T17:48:00"/>
    <d v="2025-06-07T12:04:00"/>
    <s v="CERRADO"/>
    <s v="INCIDENTE"/>
    <s v="VISITA_TÉCNICA"/>
    <s v="07-06 SE REAL ACTUALIZACIÓN DE EQUIPO POR FALLOS Y LENTITUD PRUEBAS OK"/>
    <s v="NO"/>
    <s v="SOFTWARE"/>
    <s v="ACTUALIZACION"/>
    <s v="VERSION CARGA SO VR"/>
    <s v="NO"/>
    <n v="0"/>
    <n v="0"/>
    <n v="0"/>
    <n v="0"/>
    <n v="0"/>
    <s v="AA00X637"/>
    <n v="0"/>
    <n v="0"/>
    <s v="TIPO I"/>
    <s v="TERRESTRE"/>
    <n v="1"/>
    <n v="0"/>
    <s v="GOMEZ VEGA DAVID SNEYDER"/>
    <n v="65960.072302"/>
    <n v="75096.394270399993"/>
    <n v="65960.072302"/>
    <m/>
    <m/>
    <m/>
    <m/>
    <m/>
    <m/>
    <m/>
    <m/>
  </r>
  <r>
    <s v="MEDELLIN"/>
    <x v="2"/>
    <x v="2"/>
    <n v="5001"/>
    <n v="2267649"/>
    <n v="72088"/>
    <s v="ANTIOQUIA"/>
    <s v="MEDELLIN"/>
    <s v="PTM MEDELLIN  MINIMERCAD6FAMIL"/>
    <s v="REDEBAN"/>
    <n v="2267649"/>
    <s v="FO-25-1055998"/>
    <d v="2025-06-07T08:00:00"/>
    <d v="2025-06-07T11:58:00"/>
    <s v="CERRADO"/>
    <s v="INCIDENTE"/>
    <s v="SOPORTE_TELEFÓNICO"/>
    <s v="07-06 SE LLAMA A LA USUARIA PORQUE NO ENCONTRABA LA DIRECCIÓN, ELLA ME INDICA QUE EL PROBLEMA QUE TIENE ESQUE EL RODILLO SE LE SALIO DE LA TAPA Y NO ERA CAPAZ DE VOLVERLA A PONER, LE INDICO COMO PONERLA, Y LA USUARIA ME INDICA QUE YA EL EQUIPO ESTA FUNCIONANDO CON TOTAL NORMALIDAD "/>
    <s v="NO"/>
    <s v="HARDWARE"/>
    <s v="IMPRESION"/>
    <s v="NO AVANZA PAPEL"/>
    <s v="NO"/>
    <n v="0"/>
    <n v="0"/>
    <n v="0"/>
    <n v="0"/>
    <n v="0"/>
    <n v="0"/>
    <n v="0"/>
    <n v="0"/>
    <s v="TIPO I"/>
    <s v="TERRESTRE"/>
    <n v="0"/>
    <n v="0"/>
    <s v="RUA ALVAREZ RICHARD ANDRES"/>
    <n v="41241.0800752"/>
    <n v="0"/>
    <n v="41241.0800752"/>
    <m/>
    <m/>
    <m/>
    <m/>
    <m/>
    <m/>
    <m/>
    <m/>
  </r>
  <r>
    <s v="CALI"/>
    <x v="0"/>
    <x v="0"/>
    <n v="19050"/>
    <n v="2267549"/>
    <n v="75788"/>
    <s v="CAUCA"/>
    <s v="ARGELIA"/>
    <s v="BARRIO OLIMPICA PLATEADO ARGELIA"/>
    <s v="REDEBAN"/>
    <n v="2267549"/>
    <s v="FO-25-1056012"/>
    <d v="2025-06-07T08:00:00"/>
    <d v="2025-06-07T11:55:00"/>
    <s v="CERRADO"/>
    <s v="INCIDENTE"/>
    <s v="VISITA_TÉCNICA"/>
    <s v="07-06 SE INGRESA SE ENCUENTRA EQUIPO DESCONFIGURADO SE PROCEDE AFORMATIAR EQUIPO SE INSTALA SISTEMA OPERATIVO VERSIÓN CREACIÓN DE USUARIOS PRUEBAS OKAY TELECARGA DRNA "/>
    <s v="NO"/>
    <s v="HARDWARE"/>
    <s v="COMUNICACION"/>
    <s v="MENSAJE CABLE DE RED DESCONECTADO"/>
    <s v="NO"/>
    <n v="0"/>
    <n v="0"/>
    <n v="0"/>
    <n v="0"/>
    <n v="0"/>
    <s v="F100V533"/>
    <n v="0"/>
    <n v="0"/>
    <s v="TIPO IV"/>
    <s v="TERRESTRE"/>
    <n v="1"/>
    <n v="0"/>
    <s v="GIMBUEL LASSO LUIS GERMAN"/>
    <n v="479588.87655000004"/>
    <n v="196536.5258152"/>
    <n v="479588.87655000004"/>
    <m/>
    <m/>
    <m/>
    <m/>
    <m/>
    <m/>
    <m/>
    <m/>
  </r>
  <r>
    <s v="IBAGUE"/>
    <x v="3"/>
    <x v="3"/>
    <n v="73001"/>
    <n v="2267544"/>
    <n v="46296"/>
    <s v="TOLIMA"/>
    <s v="IBAGUE"/>
    <s v="BARRIO EL TOPACIO IBAGUE"/>
    <s v="REDEBAN"/>
    <n v="2267544"/>
    <s v="FO-25-1056017"/>
    <d v="2025-06-07T08:00:00"/>
    <d v="2025-06-07T11:53:00"/>
    <s v="CERRADO"/>
    <s v="INCIDENTE"/>
    <s v="VISITA_TÉCNICA"/>
    <s v="07-06 SE REALIZA CAMBIO EQUIPO "/>
    <s v="NO"/>
    <s v="HARDWARE"/>
    <s v="SE REINICIA"/>
    <s v="DAÑO POS"/>
    <s v="Si"/>
    <s v="DATAFONO G4 SE RESETEA AL IMPRIMIR"/>
    <n v="0"/>
    <n v="0"/>
    <n v="0"/>
    <n v="0"/>
    <s v="GB006405"/>
    <s v="765633   "/>
    <s v="871652   "/>
    <s v="TIPO I"/>
    <s v="TERRESTRE"/>
    <n v="1"/>
    <n v="0"/>
    <s v="GUTIERREZ  CAMILO ANDRES"/>
    <n v="65960.072302"/>
    <n v="75096.394270399993"/>
    <n v="65960.072302"/>
    <m/>
    <m/>
    <m/>
    <m/>
    <m/>
    <m/>
    <m/>
    <m/>
  </r>
  <r>
    <s v="BOGOTA"/>
    <x v="5"/>
    <x v="5"/>
    <n v="11001"/>
    <n v="2267534"/>
    <n v="63479"/>
    <s v="CUNDINAMARCA"/>
    <s v="BOGOTA"/>
    <s v="BARRIO SANTA ISABEL BOGOTA 5"/>
    <s v="REDEBAN"/>
    <n v="2267534"/>
    <s v="FO-25-1056026"/>
    <d v="2025-06-07T08:00:00"/>
    <d v="2025-06-07T12:19:00"/>
    <s v="CERRADO"/>
    <s v="INCIDENTE"/>
    <s v="VISITA_TÉCNICA"/>
    <s v="07-06 CAMBIO DE EQUIPO QUEMADO PRUEBAS OK "/>
    <s v="NO"/>
    <s v="HARDWARE"/>
    <s v="ALERT IRRUPTION"/>
    <s v="ALERT IRRUPTION"/>
    <s v="Si"/>
    <s v="DATAFONO A1 NO PRENDE"/>
    <n v="0"/>
    <n v="0"/>
    <n v="0"/>
    <n v="0"/>
    <s v="MA00W133"/>
    <s v="981934   "/>
    <s v="263398   "/>
    <s v="TIPO I"/>
    <s v="TERRESTRE"/>
    <n v="1"/>
    <n v="0"/>
    <s v="GOMEZ VEGA DAVID SNEYDER"/>
    <n v="65960.072302"/>
    <n v="75096.394270399993"/>
    <n v="65960.072302"/>
    <m/>
    <m/>
    <m/>
    <m/>
    <m/>
    <m/>
    <m/>
    <m/>
  </r>
  <r>
    <s v="BOGOTA"/>
    <x v="5"/>
    <x v="5"/>
    <n v="11001"/>
    <n v="2268176"/>
    <n v="59536"/>
    <s v="CUNDINAMARCA"/>
    <s v="BOGOTA"/>
    <s v="BARRIO GAITANA BOGOTA"/>
    <s v="REDEBAN"/>
    <n v="2268176"/>
    <s v="FO-25-1056535"/>
    <d v="2025-06-07T08:58:00"/>
    <d v="2025-06-07T13:23:52"/>
    <s v="CERRADO"/>
    <s v="INCIDENTE"/>
    <s v="VISITA_TÉCNICA"/>
    <s v="07-06 SE REALIZA CAMBIO DE DATAFONO POR DAÑO EN TECLADO."/>
    <s v="NO"/>
    <s v="HARDWARE"/>
    <s v="DETERIORO"/>
    <s v="DATAFONO"/>
    <s v="Si"/>
    <s v="DATAFONO A13 RETIRE TARJETA"/>
    <n v="0"/>
    <n v="0"/>
    <n v="0"/>
    <n v="0"/>
    <s v="JA007462"/>
    <s v="904953   "/>
    <s v="888496   "/>
    <s v="TIPO I"/>
    <s v="TERRESTRE"/>
    <n v="1"/>
    <n v="0"/>
    <s v="MURCIA HERNANDEZ HARVEY IGNACIO"/>
    <n v="65960.072302"/>
    <n v="75096.394270399993"/>
    <n v="65960.072302"/>
    <m/>
    <m/>
    <m/>
    <m/>
    <m/>
    <m/>
    <m/>
    <m/>
  </r>
  <r>
    <s v="MEDELLIN"/>
    <x v="2"/>
    <x v="2"/>
    <n v="5001"/>
    <n v="2268169"/>
    <n v="69284"/>
    <s v="ANTIOQUIA"/>
    <s v="MEDELLIN"/>
    <s v="BARRIO LA CANDELARIA MEDELLIN"/>
    <s v="REDEBAN"/>
    <n v="2268169"/>
    <s v="FO-25-1056550"/>
    <d v="2025-06-07T08:55:00"/>
    <d v="2025-06-07T11:49:00"/>
    <s v="CERRADO"/>
    <s v="INCIDENTE"/>
    <s v="VISITA_TÉCNICA"/>
    <s v="07-06 CAMBIO EQUIPO POR DAÑO PUERTO ETHERNET MALO PRUEBAS OK"/>
    <s v="NO"/>
    <s v="SOFTWARE"/>
    <s v="ACTUALIZACION"/>
    <s v="VERSION CARGA SO VR"/>
    <s v="Si"/>
    <s v="DATAFONO E6 PUERTO IP MALO"/>
    <n v="0"/>
    <n v="0"/>
    <n v="0"/>
    <n v="0"/>
    <s v="F1MZZ267"/>
    <s v="1034157   "/>
    <s v="906184   "/>
    <s v="TIPO I"/>
    <s v="TERRESTRE"/>
    <n v="1"/>
    <n v="0"/>
    <s v="PAREJA ECHAVARRIA JHON DAVID"/>
    <n v="65960.072302"/>
    <n v="75096.394270399993"/>
    <n v="65960.072302"/>
    <m/>
    <m/>
    <m/>
    <m/>
    <m/>
    <m/>
    <m/>
    <m/>
  </r>
  <r>
    <s v="BUCARAMANGA"/>
    <x v="1"/>
    <x v="1"/>
    <n v="68276"/>
    <n v="2268416"/>
    <n v="79273"/>
    <s v="SANTANDER"/>
    <s v="FLORIDABLANCA"/>
    <s v="DISTRICOL SANTINET MULTISERV"/>
    <s v="REDEBAN"/>
    <n v="2268416"/>
    <s v="FO-25-1056799"/>
    <d v="2025-06-07T09:35:00"/>
    <d v="2025-06-07T12:49:00"/>
    <s v="CERRADO"/>
    <s v="INCIDENTE"/>
    <s v="VISITA_TÉCNICA"/>
    <s v="07-06 SE REALIZA CAMBIO DE LECTOR DE BARRAS EN FALLA SE APAGA, PRUEBAS Y LIMPIEZA DE EQUIPOS OK."/>
    <s v="NO"/>
    <s v="HARDWARE"/>
    <s v="LECTOR DE BARRAS"/>
    <s v="DAÑO POS"/>
    <s v="Si"/>
    <n v="0"/>
    <s v="LECTOR L1  NO ENCIENDE"/>
    <n v="0"/>
    <n v="0"/>
    <n v="0"/>
    <s v="A4WZZ800"/>
    <s v=" 533546  "/>
    <s v=" 770554  "/>
    <s v="TIPO I"/>
    <s v="TERRESTRE"/>
    <n v="1"/>
    <n v="0"/>
    <s v="MARTINEZ FLOREZ DONIS ALBERTO"/>
    <n v="65960.072302"/>
    <n v="75096.394270399993"/>
    <n v="65960.072302"/>
    <m/>
    <m/>
    <m/>
    <m/>
    <m/>
    <m/>
    <m/>
    <m/>
  </r>
  <r>
    <s v="MEDELLIN"/>
    <x v="2"/>
    <x v="2"/>
    <n v="5001"/>
    <n v="2268486"/>
    <n v="30285"/>
    <s v="ANTIOQUIA"/>
    <s v="MEDELLIN"/>
    <s v="BARRIO CENTRO MEDELLIN 2"/>
    <s v="REDEBAN"/>
    <n v="2268486"/>
    <s v="FO-25-1057351"/>
    <d v="2025-06-07T10:38:00"/>
    <d v="2025-06-07T12:52:00"/>
    <s v="CERRADO"/>
    <s v="INCIDENTE"/>
    <s v="VISITA_TÉCNICA"/>
    <s v="07-06 CAMBIO EQUIPO POR DAÑO RECHAZA TARJETAS CONSTANTEMENTE PRUEBAS OK NO TELECARGA"/>
    <s v="NO"/>
    <s v="HARDWARE"/>
    <s v="LECTOR DE TARJETAS"/>
    <s v="DAÑO POS"/>
    <s v="Si"/>
    <s v="DATAFONO C4 NO LEE TARJETA CHIP"/>
    <n v="0"/>
    <n v="0"/>
    <n v="0"/>
    <n v="0"/>
    <s v="AA00D717"/>
    <s v="784487   "/>
    <s v="1072071   "/>
    <s v="TIPO I"/>
    <s v="TERRESTRE"/>
    <n v="1"/>
    <n v="0"/>
    <s v="PAREJA ECHAVARRIA JHON DAVID"/>
    <n v="65960.072302"/>
    <n v="75096.394270399993"/>
    <n v="65960.072302"/>
    <m/>
    <m/>
    <m/>
    <m/>
    <m/>
    <m/>
    <m/>
    <m/>
  </r>
  <r>
    <s v="MEDELLIN"/>
    <x v="2"/>
    <x v="2"/>
    <n v="5001"/>
    <n v="2268819"/>
    <n v="14902"/>
    <s v="ANTIOQUIA"/>
    <s v="MEDELLIN"/>
    <s v="BARRIO ARANJUEZ VI MEDELLIN"/>
    <s v="REDEBAN"/>
    <n v="2268819"/>
    <s v="FO-25-1058992"/>
    <d v="2025-06-07T15:44:00"/>
    <d v="2025-06-08T09:54:22"/>
    <s v="CERRADO"/>
    <s v="INCIDENTE"/>
    <s v="SOPORTE_TELEFÓNICO"/>
    <s v="08-06 SE REALIZÓ GESTIÓN TELEFÓNICA SE HABLÓ CON LA SEÑORA MARY CARMONA NOS INDICA QUE EL DÍA DE AYER LE REALIZARON LIMPIEZA A LA IMPRESORA EL DATÁFONO SE ENCUENTRA FUNCIONANDO NORMALMENTE DESDE EL DÍA DE AYER "/>
    <s v="NO"/>
    <s v="HARDWARE"/>
    <s v="IMPRESION"/>
    <s v="NO IMPRIME UNO O VARIOS CARACTERES"/>
    <s v="NO"/>
    <n v="0"/>
    <n v="0"/>
    <n v="0"/>
    <n v="0"/>
    <n v="0"/>
    <n v="0"/>
    <n v="0"/>
    <n v="0"/>
    <s v="TIPO I"/>
    <s v="TERRESTRE"/>
    <n v="0"/>
    <n v="0"/>
    <s v="CASTAÑEDA PALACIO CARLOS FELIPE"/>
    <n v="41241.0800752"/>
    <n v="0"/>
    <n v="41241.0800752"/>
    <m/>
    <m/>
    <m/>
    <m/>
    <m/>
    <m/>
    <m/>
    <m/>
  </r>
  <r>
    <s v="MEDELLIN"/>
    <x v="2"/>
    <x v="2"/>
    <n v="0"/>
    <n v="2268878"/>
    <n v="17794"/>
    <n v="0"/>
    <n v="0"/>
    <n v="0"/>
    <s v="REDEBAN"/>
    <n v="2268878"/>
    <s v="FO-25-1059910"/>
    <d v="2025-06-08T08:00:00"/>
    <d v="2025-06-08T10:34:36"/>
    <s v="CERRADO"/>
    <s v="INCIDENTE"/>
    <s v="SOPORTE_TELEFÓNICO"/>
    <n v="0"/>
    <s v="NO"/>
    <s v="HARDWARE"/>
    <s v="LECTOR DE TARJETAS"/>
    <s v="DAÑO POS"/>
    <s v="NO"/>
    <n v="0"/>
    <n v="0"/>
    <n v="0"/>
    <n v="0"/>
    <n v="0"/>
    <n v="0"/>
    <n v="0"/>
    <n v="0"/>
    <s v="TIPO I"/>
    <s v="TERRESTRE"/>
    <n v="0"/>
    <n v="0"/>
    <n v="0"/>
    <n v="41241.0800752"/>
    <n v="0"/>
    <n v="41241.0800752"/>
    <m/>
    <m/>
    <m/>
    <m/>
    <m/>
    <m/>
    <m/>
    <m/>
  </r>
  <r>
    <s v="CUCUTA"/>
    <x v="1"/>
    <x v="1"/>
    <n v="54001"/>
    <n v="2269431"/>
    <n v="22935"/>
    <s v="NORTE DE SANTANDER"/>
    <s v="CUCUTA"/>
    <s v="BARRIO NINA CECI III CUCUTA"/>
    <s v="REDEBAN"/>
    <n v="2269431"/>
    <s v="FO-25-1059882"/>
    <d v="2025-06-08T10:30:16"/>
    <d v="2025-06-09T10:20:00"/>
    <s v="CERRADO"/>
    <s v="INCIDENTE"/>
    <s v="VISITA_TÉCNICA"/>
    <s v="09-06 SE REALIZA MANTENIMIENTO CIERRES Y PRUEBAS OK "/>
    <s v="NO"/>
    <s v="SOFTWARE"/>
    <s v="ACTUALIZACION"/>
    <s v="VERSION CARGA SO VR"/>
    <s v="NO"/>
    <n v="0"/>
    <n v="0"/>
    <n v="0"/>
    <n v="0"/>
    <n v="0"/>
    <s v="CZZZZ362"/>
    <n v="0"/>
    <n v="0"/>
    <s v="TIPO I"/>
    <s v="TERRESTRE"/>
    <n v="1"/>
    <n v="0"/>
    <s v="DURAN ACOSTA FRANK YONNY"/>
    <n v="65960.072302"/>
    <n v="75096.394270399993"/>
    <n v="65960.072302"/>
    <m/>
    <m/>
    <m/>
    <m/>
    <m/>
    <m/>
    <m/>
    <m/>
  </r>
  <r>
    <s v="MEDELLIN"/>
    <x v="2"/>
    <x v="2"/>
    <n v="5079"/>
    <n v="2268461"/>
    <n v="21425"/>
    <s v="ANTIOQUIA"/>
    <s v="BARBOSA"/>
    <s v="BARRIO BARBOSA IV BARBOSA"/>
    <s v="REDEBAN"/>
    <n v="2268461"/>
    <s v="FO-25-1057054"/>
    <d v="2025-06-07T10:13:00"/>
    <d v="2025-06-09T10:26:00"/>
    <s v="CERRADO"/>
    <s v="INCIDENTE"/>
    <s v="VISITA_TÉCNICA"/>
    <s v="09-06 SE LIMPIA LECTOR CHIP YA QUE NO RECIBÍA TARJETAS TODO QUEDA OK "/>
    <s v="NO"/>
    <s v="HARDWARE"/>
    <s v="LECTOR DE TARJETAS"/>
    <s v="MENSAJE RETIRE TARJETA"/>
    <s v="NO"/>
    <n v="0"/>
    <n v="0"/>
    <n v="0"/>
    <n v="0"/>
    <n v="0"/>
    <s v="AAPZZ666"/>
    <n v="0"/>
    <n v="0"/>
    <s v="TIPO II"/>
    <s v="TERRESTRE"/>
    <n v="1"/>
    <n v="0"/>
    <s v="ALVAREZ ARENAS VICTOR HUGO"/>
    <n v="144967.87232000002"/>
    <n v="140395.6348884"/>
    <n v="144967.87232000002"/>
    <m/>
    <m/>
    <m/>
    <m/>
    <m/>
    <m/>
    <m/>
    <m/>
  </r>
  <r>
    <s v="VALLEDUPAR"/>
    <x v="4"/>
    <x v="4"/>
    <n v="20001"/>
    <n v="2268483"/>
    <n v="63867"/>
    <s v="CESAR"/>
    <s v="VALLEDUPAR"/>
    <s v="PTM VALLEDUPAR INSUMOS Y ARTES"/>
    <s v="REDEBAN"/>
    <n v="2268483"/>
    <s v="FO-25-1057345"/>
    <d v="2025-06-07T10:35:00"/>
    <d v="2025-06-09T10:30:00"/>
    <s v="CERRADO"/>
    <s v="INCIDENTE"/>
    <s v="VISITA_TÉCNICA"/>
    <s v="09-06 SE REALIZA VISITA POR SOLICITUD DE CLIENTE,SE LLEGA A SITIO SE EVIDENCIA PIN PAD CON MSJ DE IRRUPTION,SE REALIZA CAMBIÓ DEL MISMO QUEDADNO OPERATIVO PRUEBAS OK AL 100%"/>
    <s v="NO"/>
    <s v="HARDWARE"/>
    <s v="PINPAD"/>
    <s v="ALERTADO"/>
    <s v="Si"/>
    <n v="0"/>
    <n v="0"/>
    <n v="0"/>
    <s v="PINPAD A6 ALERT IRRUPTION"/>
    <n v="0"/>
    <s v="LA00X230 - LA00X313"/>
    <s v="  1119864 "/>
    <s v="   1073265"/>
    <s v="TIPO I"/>
    <s v="TERRESTRE"/>
    <n v="1"/>
    <n v="0"/>
    <s v="MAESTRE MENGUAL EDGAR ENRIQUE"/>
    <n v="65960.072302"/>
    <n v="75096.394270399993"/>
    <n v="65960.072302"/>
    <m/>
    <m/>
    <m/>
    <m/>
    <m/>
    <m/>
    <m/>
    <m/>
  </r>
  <r>
    <s v="CALI"/>
    <x v="0"/>
    <x v="0"/>
    <n v="19001"/>
    <n v="2268813"/>
    <n v="66021"/>
    <s v="CAUCA"/>
    <s v="POPAYAN"/>
    <s v="BARRIO SAN JOSE POPAYAN 3"/>
    <s v="REDEBAN"/>
    <n v="2268813"/>
    <s v="FO-25-1059003"/>
    <d v="2025-06-07T15:29:00"/>
    <d v="2025-06-09T10:35:00"/>
    <s v="CERRADO"/>
    <s v="INCIDENTE"/>
    <s v="VISITA_TÉCNICA"/>
    <s v="09-06 SE INGRESA SE ENCUENTRA EQUIPO CON ALERTINTERRUOTION SE PROCEDE A CAMBIAR EQUIPO SE INSTALA SISTEMA OPERATIVO VERSIÓN CREACIÓN DE USUARIOS PRUEBAS OKAY TELECARGA DRNA "/>
    <s v="NO"/>
    <s v="HARDWARE"/>
    <s v="ALERT IRRUPTION"/>
    <s v="ALERT IRRUPTION"/>
    <s v="Si"/>
    <s v="DATAFONO A6 ALERT IRRUPTION"/>
    <n v="0"/>
    <n v="0"/>
    <n v="0"/>
    <n v="0"/>
    <s v="9A00N475"/>
    <s v="930880   "/>
    <s v="857319   "/>
    <s v="TIPO III"/>
    <s v="TERRESTRE"/>
    <n v="1"/>
    <n v="0"/>
    <s v="GIMBUEL LASSO LUIS GERMAN"/>
    <n v="275728.78077800001"/>
    <n v="196536.5258152"/>
    <n v="275728.78077800001"/>
    <m/>
    <m/>
    <m/>
    <m/>
    <m/>
    <m/>
    <m/>
    <m/>
  </r>
  <r>
    <s v="BOGOTA"/>
    <x v="5"/>
    <x v="5"/>
    <n v="11001"/>
    <n v="2269487"/>
    <n v="26553"/>
    <s v="CUNDINAMARCA"/>
    <s v="BOGOTA"/>
    <s v="REDY 20 DE JULIO"/>
    <s v="REDEBAN"/>
    <n v="2269487"/>
    <s v="FO-25-1060458"/>
    <d v="2025-06-08T15:11:00"/>
    <d v="2025-06-09T10:39:00"/>
    <s v="CERRADO"/>
    <s v="INCIDENTE"/>
    <s v="VISITA_TÉCNICA"/>
    <s v="09-06 SE VISITA COMERCIO POR FALLA EN HUB POR DESGASTE Y USO    SE PROCEDE A GENERAR CAMBIO DE HUB  , REALIZANDO TRANSACCIONES DE PRUEBA OKAY ,SE DEJA CB OPERANDO SIN NOVEDAD , SE INSTALA PATCH PARA PINPAD YA QUE EL EQUIPO NO LA POSEÍA "/>
    <s v="NO"/>
    <s v="HARDWARE"/>
    <s v="DETERIORO"/>
    <s v="PINPAD"/>
    <s v="Si"/>
    <n v="0"/>
    <n v="0"/>
    <s v="HUB HB1 DETERIORO CABLE"/>
    <n v="0"/>
    <n v="0"/>
    <s v="99991346"/>
    <s v="   Sin placa "/>
    <s v="  Sin placa  "/>
    <s v="TIPO I"/>
    <s v="TERRESTRE"/>
    <n v="1"/>
    <n v="0"/>
    <s v="ROMERO ROJAS BREIDY JHOHAN"/>
    <n v="65960.072302"/>
    <n v="75096.394270399993"/>
    <n v="65960.072302"/>
    <m/>
    <m/>
    <m/>
    <m/>
    <m/>
    <m/>
    <m/>
    <m/>
  </r>
  <r>
    <s v="MEDELLIN"/>
    <x v="2"/>
    <x v="2"/>
    <n v="5001"/>
    <n v="2269609"/>
    <n v="36275"/>
    <s v="ANTIOQUIA"/>
    <s v="MEDELLIN"/>
    <s v="PTM MED ALTO PAVA"/>
    <s v="REDEBAN"/>
    <n v="2269609"/>
    <s v="FO-25-1060064"/>
    <d v="2025-06-08T11:44:19"/>
    <d v="2025-06-09T10:48:00"/>
    <s v="CERRADO"/>
    <s v="INCIDENTE"/>
    <s v="VISITA_TÉCNICA"/>
    <s v="09-06 SE CAMBIA LECTOR DE CÓDIGO DE BARRAS, NO LEE FACTURAS, SE DEJAN SERVICIOS FUNCIONANDO CORRECTAMENTE."/>
    <s v="NO"/>
    <s v="HARDWARE"/>
    <s v="LECTOR DE BARRAS"/>
    <s v="DAÑO POS"/>
    <s v="Si"/>
    <n v="0"/>
    <s v="LECTOR L6  NO COMUNICA"/>
    <n v="0"/>
    <n v="0"/>
    <n v="0"/>
    <s v="GZ00B502"/>
    <s v=" 1217364  "/>
    <s v=" 913095  "/>
    <s v="TIPO I"/>
    <s v="TERRESTRE"/>
    <n v="1"/>
    <n v="0"/>
    <s v="BARRIENTOS HERNANDEZ CRISTIAN HORACIO"/>
    <n v="65960.072302"/>
    <n v="75096.394270399993"/>
    <n v="65960.072302"/>
    <m/>
    <m/>
    <m/>
    <m/>
    <m/>
    <m/>
    <m/>
    <m/>
  </r>
  <r>
    <s v="MEDELLIN"/>
    <x v="2"/>
    <x v="2"/>
    <n v="5266"/>
    <n v="2268637"/>
    <n v="12493"/>
    <s v="ANTIOQUIA"/>
    <s v="ENVIGADO"/>
    <s v="PAGAFACIL ENVIGADO"/>
    <s v="REDEBAN"/>
    <n v="2268637"/>
    <s v="FO-25-1057636"/>
    <d v="2025-06-07T11:33:00"/>
    <d v="2025-06-09T10:51:00"/>
    <s v="CERRADO"/>
    <s v="INCIDENTE"/>
    <s v="VISITA_TÉCNICA"/>
    <s v="09-06 SE CAMBIA LECTOR POR DAÑO Y SE HACE MANTENIMIENTO DE CABLEADO "/>
    <s v="NO"/>
    <s v="HARDWARE"/>
    <s v="LECTOR DE BARRAS"/>
    <s v="DAÑO POS"/>
    <s v="Si"/>
    <n v="0"/>
    <s v="LECTOR L6  NO COMUNICA"/>
    <n v="0"/>
    <n v="0"/>
    <n v="0"/>
    <s v="JAAAT641"/>
    <s v=" 984230  "/>
    <s v=" 798023  "/>
    <s v="TIPO I"/>
    <s v="TERRESTRE"/>
    <n v="1"/>
    <n v="0"/>
    <s v="MORENO MEDINA JUAN PABLO"/>
    <n v="65960.072302"/>
    <n v="75096.394270399993"/>
    <n v="65960.072302"/>
    <m/>
    <m/>
    <m/>
    <m/>
    <m/>
    <m/>
    <m/>
    <m/>
  </r>
  <r>
    <s v="VILLAVICENCIO"/>
    <x v="3"/>
    <x v="3"/>
    <n v="50680"/>
    <n v="2268816"/>
    <n v="51717"/>
    <s v="META"/>
    <s v="SAN CARLOS DE GUAROA"/>
    <s v="BARRIO ZONA RURAL SAN CARLOS D"/>
    <s v="REDEBAN"/>
    <n v="2268816"/>
    <s v="FO-25-1058995"/>
    <d v="2025-06-07T15:30:00"/>
    <d v="2025-06-09T11:06:00"/>
    <s v="CERRADO"/>
    <s v="INCIDENTE"/>
    <s v="VISITA_TÉCNICA"/>
    <s v="09-06 SE REALIZA INSTALACIÓN DE EQUIPO POR FALLAS EN SHIP DE TARJETA SE ENTREGA OPERATIVO "/>
    <s v="NO"/>
    <s v="HARDWARE"/>
    <s v="LECTOR DE TARJETAS"/>
    <s v="MENSAJE RETIRE TARJETA"/>
    <s v="Si"/>
    <s v="DATAFONO A13 RETIRE TARJETA"/>
    <n v="0"/>
    <n v="0"/>
    <n v="0"/>
    <n v="0"/>
    <s v="9C0AZ664"/>
    <s v="1062556   "/>
    <s v="1151342   "/>
    <s v="TIPO II"/>
    <s v="TERRESTRE"/>
    <n v="1"/>
    <n v="0"/>
    <s v="ROZO JIMENEZ EDGAR ARMANDO"/>
    <n v="144967.87232000002"/>
    <n v="140395.6348884"/>
    <n v="144967.87232000002"/>
    <m/>
    <m/>
    <m/>
    <m/>
    <m/>
    <m/>
    <m/>
    <m/>
  </r>
  <r>
    <s v="CALI"/>
    <x v="0"/>
    <x v="0"/>
    <n v="76001"/>
    <n v="2268756"/>
    <n v="52580"/>
    <s v="VALLE DEL CAUCA"/>
    <s v="CALI"/>
    <s v="BARRIO EL JARDIN CALI 1"/>
    <s v="REDEBAN"/>
    <n v="2268756"/>
    <s v="FO-25-1058982"/>
    <d v="2025-06-07T14:11:00"/>
    <d v="2025-06-09T11:10:00"/>
    <s v="CERRADO"/>
    <s v="INCIDENTE"/>
    <s v="VISITA_TÉCNICA"/>
    <s v="09-06 SE REALIZA CAMBIO DE HUB HB2 PUERTOS USB MALOS CB BANCOLOMBIA PURO, PRUEBAS OK "/>
    <s v="NO"/>
    <s v="HARDWARE"/>
    <s v="HUB"/>
    <s v="PUERTO USB DAÑADO"/>
    <s v="Si"/>
    <n v="0"/>
    <n v="0"/>
    <s v="HUB HB2 PUERTO USD DAÑADO"/>
    <n v="0"/>
    <n v="0"/>
    <s v="9C0GZ571"/>
    <s v="   SIN PLACA"/>
    <s v="  836020 "/>
    <s v="TIPO I"/>
    <s v="TERRESTRE"/>
    <n v="1"/>
    <n v="0"/>
    <s v="PAREDES CASTILLO DIEGO"/>
    <n v="65960.072302"/>
    <n v="75096.394270399993"/>
    <n v="65960.072302"/>
    <m/>
    <m/>
    <m/>
    <m/>
    <m/>
    <m/>
    <m/>
    <m/>
  </r>
  <r>
    <s v="VALLEDUPAR"/>
    <x v="4"/>
    <x v="4"/>
    <n v="20001"/>
    <n v="2268848"/>
    <n v="46465"/>
    <s v="CESAR"/>
    <s v="VALLEDUPAR"/>
    <s v="BARRIO URBANIZACION LA RIVERA"/>
    <s v="REDEBAN"/>
    <n v="2268848"/>
    <s v="FO-25-1059563"/>
    <d v="2025-06-07T17:56:00"/>
    <d v="2025-06-09T11:13:00"/>
    <s v="CERRADO"/>
    <s v="INCIDENTE"/>
    <s v="VISITA_TÉCNICA"/>
    <s v="09-06 SE REALIZA VISITA POR SOLICITUD DE CLIENTE, SE LLEGA A SITIO SE REALIZAN CAMBIÓ DE EQUIPO POR TECLAS BORROSAS Y TAPA DE IMPRESORA EN MAL ESTADO,SE INSTALA EQUIPO NUEVO CON VERSIÓN 9.90 PRUEBAS OK AL 100%"/>
    <s v="NO"/>
    <s v="HARDWARE"/>
    <s v="DETERIORO"/>
    <s v="DATAFONO"/>
    <s v="Si"/>
    <s v="DATAFONO F2 TECLADO BORROSO"/>
    <n v="0"/>
    <n v="0"/>
    <n v="0"/>
    <n v="0"/>
    <s v="9C008122"/>
    <s v="773377   "/>
    <s v="1051999   "/>
    <s v="TIPO I"/>
    <s v="TERRESTRE"/>
    <n v="1"/>
    <n v="0"/>
    <s v="MAESTRE MENGUAL EDGAR ENRIQUE"/>
    <n v="65960.072302"/>
    <n v="75096.394270399993"/>
    <n v="65960.072302"/>
    <m/>
    <m/>
    <m/>
    <m/>
    <m/>
    <m/>
    <m/>
    <m/>
  </r>
  <r>
    <s v="TUNJA"/>
    <x v="1"/>
    <x v="1"/>
    <n v="15238"/>
    <n v="2268541"/>
    <n v="20826"/>
    <s v="BOYACA"/>
    <s v="DUITAMA"/>
    <s v="BARRIO SAN JUAN BOSCO DUITAMA"/>
    <s v="REDEBAN"/>
    <n v="2268541"/>
    <s v="FO-25-1057930"/>
    <d v="2025-06-07T12:16:00"/>
    <d v="2025-06-09T11:35:00"/>
    <s v="CERRADO"/>
    <s v="INCIDENTE"/>
    <s v="VISITA_TÉCNICA"/>
    <s v="09-06 SE REALIZA VISITA AL COMERCIO, SE CAMBIA LECTORA POR DAÑO, SE HACEN PRUEBAS OK."/>
    <s v="NO"/>
    <s v="HARDWARE"/>
    <s v="LECTOR DE BARRAS"/>
    <s v="CABLE LECTORA AVERIADO"/>
    <s v="Si"/>
    <n v="0"/>
    <s v="LECTOR L9  DAÑO FÍSICO: CABLE DE COMUNICACIÓN DAÑADO"/>
    <n v="0"/>
    <n v="0"/>
    <n v="0"/>
    <s v="AAAAX434-ABCKZ437"/>
    <s v=" 916938  "/>
    <s v=" 903053  "/>
    <s v="TIPO II"/>
    <s v="TERRESTRE"/>
    <n v="1"/>
    <n v="0"/>
    <s v="SOLER HOYOS CRISTIAN LEONARDO"/>
    <n v="144967.87232000002"/>
    <n v="140395.6348884"/>
    <n v="144967.87232000002"/>
    <m/>
    <m/>
    <m/>
    <m/>
    <m/>
    <m/>
    <m/>
    <m/>
  </r>
  <r>
    <s v="PASTO"/>
    <x v="0"/>
    <x v="0"/>
    <n v="52001"/>
    <n v="2268172"/>
    <n v="73061"/>
    <s v="NARIÑO"/>
    <s v="PASTO"/>
    <s v="BARRIO LA FLORESTA PASTO 1"/>
    <s v="REDEBAN"/>
    <n v="2268172"/>
    <s v="FO-25-1056546"/>
    <d v="2025-06-07T08:56:00"/>
    <d v="2025-06-09T11:41:00"/>
    <s v="CERRADO"/>
    <s v="INCIDENTE"/>
    <s v="VISITA_TÉCNICA"/>
    <s v="09-06 SE VERIFICA FALLA DE LECTOR DE CÓDIGO DE BARRAS NO PERMITE LEER CÓDIGOS SALE FORMATO INVALIDO SE CONFIGURA PERO FALLA PERSISTE, SE CAMBIA LECTORA SE EJECUTAN PRUEBAS TX EXITOSAS QUEDA OPERATIVO. "/>
    <s v="NO"/>
    <s v="HARDWARE"/>
    <s v="LECTOR DE BARRAS"/>
    <s v="FORMATO INVALIDO LECTOR DAÑADO"/>
    <s v="Si"/>
    <n v="0"/>
    <s v="LECTOR L2  PERDIÓ CONFIGURACIÓN"/>
    <n v="0"/>
    <n v="0"/>
    <n v="0"/>
    <s v="MN00R015 "/>
    <s v=" 1233548  "/>
    <s v=" 1114719  "/>
    <s v="TIPO I"/>
    <s v="TERRESTRE"/>
    <n v="1"/>
    <n v="0"/>
    <s v="REMICIO AMADO JOHN HEBER"/>
    <n v="65960.072302"/>
    <n v="75096.394270399993"/>
    <n v="65960.072302"/>
    <m/>
    <m/>
    <m/>
    <m/>
    <m/>
    <m/>
    <m/>
    <m/>
  </r>
  <r>
    <s v="CUCUTA"/>
    <x v="1"/>
    <x v="1"/>
    <n v="54001"/>
    <n v="2268542"/>
    <n v="27376"/>
    <s v="NORTE DE SANTANDER"/>
    <s v="CUCUTA"/>
    <s v="PAGAFACIL CC VENTURA PLAZA"/>
    <s v="REDEBAN"/>
    <n v="2268542"/>
    <s v="FO-25-1057925"/>
    <d v="2025-06-07T12:17:00"/>
    <d v="2025-06-09T11:44:00"/>
    <s v="CERRADO"/>
    <s v="INCIDENTE"/>
    <s v="VISITA_TÉCNICA"/>
    <s v="09-06 SE REALIZA VISITA, COMERCIO INFORMA QUE EL SERVICIO SE ENCUENTRA OPERATIVO Y NO REQUIERE LA VISITA TÉCNICA. "/>
    <s v="NO"/>
    <s v="HARDWARE"/>
    <s v="PINPAD"/>
    <s v="SE REINICIA"/>
    <s v="NO"/>
    <n v="0"/>
    <n v="0"/>
    <n v="0"/>
    <n v="0"/>
    <n v="0"/>
    <n v="0"/>
    <n v="0"/>
    <n v="0"/>
    <s v="TIPO I"/>
    <s v="TERRESTRE"/>
    <n v="1"/>
    <n v="0"/>
    <s v="PACHECO BUITRAGO JAVIER ALONSO"/>
    <n v="65960.072302"/>
    <n v="75096.394270399993"/>
    <n v="65960.072302"/>
    <m/>
    <m/>
    <m/>
    <m/>
    <m/>
    <m/>
    <m/>
    <m/>
  </r>
  <r>
    <s v="MEDELLIN"/>
    <x v="2"/>
    <x v="2"/>
    <n v="5190"/>
    <n v="2268572"/>
    <n v="68802"/>
    <s v="ANTIOQUIA"/>
    <s v="CISNEROS"/>
    <s v="BARRIO CISNEROS"/>
    <s v="REDEBAN"/>
    <n v="2268572"/>
    <s v="FO-25-1058285"/>
    <d v="2025-06-07T13:18:00"/>
    <d v="2025-06-09T11:49:00"/>
    <s v="CERRADO"/>
    <s v="INCIDENTE"/>
    <s v="VISITA_TÉCNICA"/>
    <s v="09-06 SE IDENTIFICA QUE LA LECTORA ESTABA PRESIONANDO PROVOCANDO QUE SE DESCONECTE LECTORA SE ORGANIZA CABLEADO Y NO SE NOTA DAÑO EN PUERTO USB NI EN CABLEADO TODO OK "/>
    <s v="NO"/>
    <s v="HARDWARE"/>
    <s v="LECTOR DE BARRAS"/>
    <s v="DAÑO POS"/>
    <s v="NO"/>
    <n v="0"/>
    <n v="0"/>
    <n v="0"/>
    <n v="0"/>
    <n v="0"/>
    <s v="AALUZ228"/>
    <n v="0"/>
    <n v="0"/>
    <s v="TIPO II"/>
    <s v="TERRESTRE"/>
    <n v="1"/>
    <n v="0"/>
    <s v="ALVAREZ ARENAS VICTOR HUGO"/>
    <n v="144967.87232000002"/>
    <n v="140395.6348884"/>
    <n v="144967.87232000002"/>
    <m/>
    <m/>
    <m/>
    <m/>
    <m/>
    <m/>
    <m/>
    <m/>
  </r>
  <r>
    <s v="PEREIRA"/>
    <x v="0"/>
    <x v="6"/>
    <n v="76736"/>
    <n v="2268460"/>
    <n v="49683"/>
    <s v="VALLE DEL CAUCA"/>
    <s v="SEVILLA"/>
    <s v="BARRIO CENTRO SEVILLA 6"/>
    <s v="REDEBAN"/>
    <n v="2268460"/>
    <s v="FO-25-1057060"/>
    <d v="2025-06-07T10:12:00"/>
    <d v="2025-06-09T11:53:00"/>
    <s v="CERRADO"/>
    <s v="INCIDENTE"/>
    <s v="VISITA_TÉCNICA"/>
    <s v="09-06 SE VISITA COMERCIO SE REALIZÓ CAMBIO DE DATAFONO POR DETERIORO TECLADO, BORROSO Y CON FALLAS LAS TECLAS. "/>
    <s v="NO"/>
    <s v="HARDWARE"/>
    <s v="DETERIORO"/>
    <s v="DATAFONO"/>
    <s v="Si"/>
    <s v="DATAFONO F2 TECLADO BORROSO"/>
    <n v="0"/>
    <n v="0"/>
    <n v="0"/>
    <n v="0"/>
    <s v="II00Q114"/>
    <s v="959104   "/>
    <s v="893917   "/>
    <s v="TIPO II"/>
    <s v="TERRESTRE"/>
    <n v="1"/>
    <n v="0"/>
    <s v="SANCHEZ SOLORZANO JUAN SEBASTIAN"/>
    <n v="144967.87232000002"/>
    <n v="140395.6348884"/>
    <n v="144967.87232000002"/>
    <m/>
    <m/>
    <m/>
    <m/>
    <m/>
    <m/>
    <m/>
    <m/>
  </r>
  <r>
    <s v="MEDELLIN"/>
    <x v="2"/>
    <x v="2"/>
    <n v="5001"/>
    <n v="2268809"/>
    <n v="26558"/>
    <s v="ANTIOQUIA"/>
    <s v="MEDELLIN"/>
    <s v="BARRIO SANTA MONICA 3 MEDELLIN"/>
    <s v="REDEBAN"/>
    <n v="2268809"/>
    <s v="FO-25-1058989"/>
    <d v="2025-06-07T15:05:00"/>
    <d v="2025-06-09T11:57:00"/>
    <s v="CERRADO"/>
    <s v="INCIDENTE"/>
    <s v="VISITA_TÉCNICA"/>
    <s v="09-06 SE CAMBIA DATAFONO PORQUE TIENE VARIAS TECLAS BORRADAS"/>
    <s v="NO"/>
    <s v="HARDWARE"/>
    <s v="TECLADO"/>
    <s v="DAÑO POS"/>
    <s v="Si"/>
    <s v="DATAFONO F2 TECLADO BORROSO"/>
    <n v="0"/>
    <n v="0"/>
    <n v="0"/>
    <n v="0"/>
    <s v="9999K106"/>
    <s v="766098   "/>
    <s v="1106075   "/>
    <s v="TIPO I"/>
    <s v="TERRESTRE"/>
    <n v="1"/>
    <n v="0"/>
    <s v="RUA ALVAREZ RICHARD ANDRES"/>
    <n v="65960.072302"/>
    <n v="75096.394270399993"/>
    <n v="65960.072302"/>
    <m/>
    <m/>
    <m/>
    <m/>
    <m/>
    <m/>
    <m/>
    <m/>
  </r>
  <r>
    <s v="BOGOTA"/>
    <x v="5"/>
    <x v="5"/>
    <n v="11001"/>
    <n v="2270818"/>
    <n v="62210"/>
    <s v="CUNDINAMARCA"/>
    <s v="BOGOTA"/>
    <s v="BARRIO SIETE DE AGOSTO BOGOTA"/>
    <s v="REDEBAN"/>
    <n v="2270818"/>
    <s v="FO-25-1061226"/>
    <d v="2025-06-09T08:38:00"/>
    <d v="2025-06-09T12:00:00"/>
    <s v="CERRADO"/>
    <s v="INCIDENTE"/>
    <s v="VISITA_TÉCNICA"/>
    <s v="09-06 SE REALIZA VISITA A CB PARA ATENDER INCIDENTE SE REALIZA CAMBIO DE DATAFONO POR FALLA ALERTADO ,SE REALIZAN PRUEBA OK"/>
    <s v="NO"/>
    <s v="HARDWARE"/>
    <s v="ALERT IRRUPTION"/>
    <s v="ALERT IRRUPTION"/>
    <s v="Si"/>
    <s v="DATAFONO A6 ALERT IRRUPTION"/>
    <n v="0"/>
    <n v="0"/>
    <n v="0"/>
    <n v="0"/>
    <s v="MA00L715"/>
    <s v="894186   "/>
    <s v="1172101   "/>
    <s v="TIPO I"/>
    <s v="TERRESTRE"/>
    <n v="1"/>
    <n v="0"/>
    <s v="GALINDO ROJAS LUIS FELIPE"/>
    <n v="65960.072302"/>
    <n v="75096.394270399993"/>
    <n v="65960.072302"/>
    <m/>
    <m/>
    <m/>
    <m/>
    <m/>
    <m/>
    <m/>
    <m/>
  </r>
  <r>
    <s v="MEDELLIN"/>
    <x v="2"/>
    <x v="2"/>
    <n v="5440"/>
    <n v="2268181"/>
    <n v="48499"/>
    <s v="ANTIOQUIA"/>
    <s v="MARINILLA"/>
    <s v="BARRIO ALTO DEL CHOCHO MARINIL"/>
    <s v="REDEBAN"/>
    <n v="2268181"/>
    <s v="FO-25-1056519"/>
    <d v="2025-06-07T09:03:00"/>
    <d v="2025-06-09T12:18:00"/>
    <s v="CERRADO"/>
    <s v="INCIDENTE"/>
    <s v="VISITA_TÉCNICA"/>
    <s v="09-06 SE CAMBIA EQUIPOS POR PUERTO DE CARGA MALO"/>
    <s v="NO"/>
    <s v="HARDWARE"/>
    <s v="SE REINICIA"/>
    <s v="DAÑO POS"/>
    <s v="Si"/>
    <s v="DATAFONO CCR CONECTOR DE CARGA ROTO"/>
    <n v="0"/>
    <n v="0"/>
    <n v="0"/>
    <n v="0"/>
    <s v="II00J446"/>
    <s v="958070   "/>
    <s v="1121864   "/>
    <s v="TIPO II"/>
    <s v="TERRESTRE"/>
    <n v="1"/>
    <n v="0"/>
    <s v="CERPA SUAREZ DUVAN CAMILO"/>
    <n v="144967.87232000002"/>
    <n v="140395.6348884"/>
    <n v="144967.87232000002"/>
    <m/>
    <m/>
    <m/>
    <m/>
    <m/>
    <m/>
    <m/>
    <m/>
  </r>
  <r>
    <s v="MEDELLIN"/>
    <x v="2"/>
    <x v="2"/>
    <n v="5376"/>
    <n v="2267559"/>
    <n v="43455"/>
    <s v="ANTIOQUIA"/>
    <s v="LA CEJA"/>
    <s v="PTM LA CEJA MINIMERCADO VILLAS"/>
    <s v="REDEBAN"/>
    <n v="2267559"/>
    <s v="FO-25-1056003"/>
    <d v="2025-06-07T08:00:00"/>
    <d v="2025-06-09T12:26:00"/>
    <s v="CERRADO"/>
    <s v="INCIDENTE"/>
    <s v="VISITA_TÉCNICA"/>
    <s v="09-06 SE CAMBIO DATÁFONO POR DAÑO EN LECTOR CHIP "/>
    <s v="NO"/>
    <s v="HARDWARE"/>
    <s v="LECTOR DE TARJETAS"/>
    <s v="DAÑO POS"/>
    <s v="Si"/>
    <s v="DATAFONO C4 NO LEE TARJETA CHIP"/>
    <n v="0"/>
    <n v="0"/>
    <n v="0"/>
    <n v="0"/>
    <s v="9AEZZ612"/>
    <s v="868780   "/>
    <s v="815064   "/>
    <s v="TIPO II"/>
    <s v="TERRESTRE"/>
    <n v="1"/>
    <n v="0"/>
    <s v="CASTAÑEDA PALACIO CARLOS FELIPE"/>
    <n v="144967.87232000002"/>
    <n v="140395.6348884"/>
    <n v="144967.87232000002"/>
    <m/>
    <m/>
    <m/>
    <m/>
    <m/>
    <m/>
    <m/>
    <m/>
  </r>
  <r>
    <s v="CALI"/>
    <x v="0"/>
    <x v="0"/>
    <n v="76890"/>
    <n v="2268182"/>
    <n v="76926"/>
    <s v="VALLE DEL CAUCA"/>
    <s v="YOTOCO"/>
    <s v="BARRIO CENTENARIO YOCOTO"/>
    <s v="REDEBAN"/>
    <n v="2268182"/>
    <s v="FO-25-1056514"/>
    <d v="2025-06-07T09:04:00"/>
    <d v="2025-06-09T12:30:00"/>
    <s v="CERRADO"/>
    <s v="INCIDENTE"/>
    <s v="VISITA_TÉCNICA"/>
    <s v="09-06 EN LA VISITA TÉCNICA REALIZADA SE ENCUENTRA EL DATÁFONO CONFIGURADO COMO PURO, Y DESDE LA SEMANA PASADA NO PERMITE HACER TRANSACCIONES,PERO EN REDEBÁN EL EQUIPO APARECE COMO MIXTO,SE REALIZÓ LA CONFIGURACIÓN E INICIALIZACIÓN OK SE REALIZARON LAS PRUEBAS DEJANDO EL SERVICIO OPERANDO SIN FALLAS Y SIN NOVEDAD "/>
    <s v="NO"/>
    <s v="SOFTWARE"/>
    <s v="ERROR DE TRANSACCIONES"/>
    <s v="RECHAZO GENERAL"/>
    <s v="NO"/>
    <n v="0"/>
    <n v="0"/>
    <n v="0"/>
    <n v="0"/>
    <n v="0"/>
    <s v="A16ZZ226//10RZZ595"/>
    <n v="0"/>
    <n v="0"/>
    <s v="TIPO II"/>
    <s v="TERRESTRE"/>
    <n v="1"/>
    <n v="0"/>
    <s v="SANCHEZ URREGO ROBINSON DAVID"/>
    <n v="144967.87232000002"/>
    <n v="140395.6348884"/>
    <n v="144967.87232000002"/>
    <m/>
    <m/>
    <m/>
    <m/>
    <m/>
    <m/>
    <m/>
    <m/>
  </r>
  <r>
    <s v="MEDELLIN"/>
    <x v="2"/>
    <x v="2"/>
    <n v="5129"/>
    <n v="2268485"/>
    <n v="24595"/>
    <s v="ANTIOQUIA"/>
    <s v="CALDAS"/>
    <s v="24596CALDAS"/>
    <s v="REDEBAN"/>
    <n v="2268485"/>
    <s v="FO-25-1058159"/>
    <d v="2025-06-07T10:36:00"/>
    <d v="2025-06-09T12:35:00"/>
    <s v="CERRADO"/>
    <s v="INCIDENTE"/>
    <s v="VISITA_TÉCNICA"/>
    <s v="09-06 SE CAMBIA HUB POR DAÑO "/>
    <s v="NO"/>
    <s v="HARDWARE"/>
    <s v="HUB"/>
    <s v="SE REINICIA"/>
    <s v="Si"/>
    <n v="0"/>
    <n v="0"/>
    <s v="HUB HB3 NO RECONOCE CONECTOR"/>
    <n v="0"/>
    <n v="0"/>
    <s v="A00IZ750"/>
    <s v="   NO SERIALIZADO"/>
    <s v="  829712 "/>
    <s v="TIPO I"/>
    <s v="TERRESTRE"/>
    <n v="2"/>
    <n v="0"/>
    <s v="MORENO MEDINA JUAN PABLO"/>
    <n v="65960.072302"/>
    <n v="75096.394270399993"/>
    <n v="131920.144604"/>
    <m/>
    <m/>
    <m/>
    <m/>
    <m/>
    <m/>
    <m/>
    <m/>
  </r>
  <r>
    <s v="PASTO"/>
    <x v="0"/>
    <x v="0"/>
    <n v="52685"/>
    <n v="2268789"/>
    <n v="79127"/>
    <s v="NARIÑO"/>
    <s v="SAN BERNARDO"/>
    <s v="BARRIO CENTRO SAN BERNARDO 1"/>
    <s v="REDEBAN"/>
    <n v="2268789"/>
    <s v="FO-25-1059568"/>
    <d v="2025-06-07T16:49:00"/>
    <d v="2025-06-09T12:39:00"/>
    <s v="CERRADO"/>
    <s v="INCIDENTE"/>
    <s v="VISITA_TÉCNICA"/>
    <s v="09-06 SE ENCUENTRA QUE EL DATAFONO NO LEE TARJETAS SE REALIZA MANTENIMIENTO AL DATAFONO Y SE OBTIENE FUNCIONAMIENTO EXITOSO CONFIGURACIÓN OK PARÁMETROS OK Y SE REALIZAN PRUEBAS ÉXITOSAS DE TRANSACCIONES "/>
    <s v="NO"/>
    <s v="HARDWARE"/>
    <s v="LECTOR DE TARJETAS"/>
    <s v="MENSAJE RETIRE TARJETA"/>
    <s v="NO"/>
    <n v="0"/>
    <n v="0"/>
    <n v="0"/>
    <n v="0"/>
    <n v="0"/>
    <s v="SASZZ702"/>
    <n v="0"/>
    <n v="0"/>
    <s v="TIPO II"/>
    <s v="TERRESTRE"/>
    <n v="1"/>
    <n v="0"/>
    <s v="PAZ MARTINEZ RICHARD HUMBERTO"/>
    <n v="144967.87232000002"/>
    <n v="140395.6348884"/>
    <n v="144967.87232000002"/>
    <m/>
    <m/>
    <m/>
    <m/>
    <m/>
    <m/>
    <m/>
    <m/>
  </r>
  <r>
    <s v="MEDELLIN"/>
    <x v="2"/>
    <x v="2"/>
    <n v="5001"/>
    <n v="2269481"/>
    <n v="73717"/>
    <s v="ANTIOQUIA"/>
    <s v="MEDELLIN"/>
    <s v="BARRIO ROBLEDO PAJARITO MEDELL"/>
    <s v="REDEBAN"/>
    <n v="2269481"/>
    <s v="FO-25-1060399"/>
    <d v="2025-06-08T14:11:00"/>
    <d v="2025-06-09T12:44:00"/>
    <s v="CERRADO"/>
    <s v="INCIDENTE"/>
    <s v="VISITA_TÉCNICA"/>
    <s v="09-06 SE CAMBIA DATÁFONO CON LECTOR DE TARJETAS CHIP MALO, SE DEJAN SERVICIOS FUNCIONANDO CORRECTAMENTE "/>
    <s v="NO"/>
    <s v="HARDWARE"/>
    <s v="LECTOR DE TARJETAS"/>
    <s v="DAÑO POS"/>
    <s v="Si"/>
    <s v="DATAFONO C4 NO LEE TARJETA CHIP"/>
    <n v="0"/>
    <n v="0"/>
    <n v="0"/>
    <n v="0"/>
    <s v="LN01Z963"/>
    <s v="991393   "/>
    <s v="1062177   "/>
    <s v="TIPO I"/>
    <s v="TERRESTRE"/>
    <n v="1"/>
    <n v="0"/>
    <s v="BARRIENTOS HERNANDEZ CRISTIAN HORACIO"/>
    <n v="65960.072302"/>
    <n v="75096.394270399993"/>
    <n v="65960.072302"/>
    <m/>
    <m/>
    <m/>
    <m/>
    <m/>
    <m/>
    <m/>
    <m/>
  </r>
  <r>
    <s v="MONTERIA"/>
    <x v="4"/>
    <x v="4"/>
    <n v="5154"/>
    <n v="2261795"/>
    <n v="79206"/>
    <s v="ANTIOQUIA"/>
    <s v="CAUCASIA"/>
    <s v="BARRIO LA Y CAUCASIA"/>
    <s v="REDEBAN"/>
    <n v="2261795"/>
    <s v="FO-25-1049038"/>
    <d v="2025-06-05T16:51:00"/>
    <d v="2025-06-09T12:55:00"/>
    <s v="CERRADO"/>
    <s v="INCIDENTE"/>
    <s v="VISITA_TÉCNICA"/>
    <s v="09-06 SE VISITA SITIO, SE CAMBIA FUENTE DE PODER Y HUB  OK. SE REALIZA BORRADO DE MEMORIA AL EQUIPO YA QUE CB INDICA QUE LE ESTÁ SACANDO CIERRES DEL DÍA ANTERIOR._x000a_SE REALIZAN VALIDACIONES DE SALDO ANTES DE BORRADO OK._x000a_PRUEBAS EXITOSAS "/>
    <s v="NO"/>
    <s v="HARDWARE"/>
    <s v="NO ENCIENDE SE REINICIA"/>
    <s v="FUENTE PODER AVERIADA"/>
    <s v="Si"/>
    <n v="0"/>
    <n v="0"/>
    <s v="HUB HB1 DETERIORO CABLE"/>
    <n v="0"/>
    <s v="Fuente de poder "/>
    <s v="A4WZZ083"/>
    <s v="   Sin placa "/>
    <s v="  Sin placa  "/>
    <s v="TIPO II"/>
    <s v="TERRESTRE"/>
    <n v="1"/>
    <n v="0"/>
    <s v="COGOLLO VERTEL EDER LUIS"/>
    <n v="144967.87232000002"/>
    <n v="140395.6348884"/>
    <n v="144967.87232000002"/>
    <m/>
    <m/>
    <m/>
    <m/>
    <m/>
    <m/>
    <m/>
    <m/>
  </r>
  <r>
    <s v="BUCARAMANGA"/>
    <x v="1"/>
    <x v="1"/>
    <n v="68547"/>
    <n v="2268466"/>
    <n v="37247"/>
    <s v="SANTANDER"/>
    <s v="PIEDECUESTA"/>
    <s v="PTM PIEDECUESTA JHONY"/>
    <s v="REDEBAN"/>
    <n v="2268466"/>
    <s v="FO-25-1057064"/>
    <d v="2025-06-07T10:19:00"/>
    <d v="2025-06-09T13:03:00"/>
    <s v="CERRADO"/>
    <s v="INCIDENTE"/>
    <s v="VISITA_TÉCNICA"/>
    <s v="09-06 SE REALIZA VISITA POR DAÑO EN EL TECLADO DEL DATAFONO, SE REALIZA CAMBIO DE EQUIPO Y SE VERIFICA SU CORREOCRO FUNCIONAMIENTO PRUEBAS EXITOSA "/>
    <s v="NO"/>
    <s v="HARDWARE"/>
    <s v="TECLADO"/>
    <s v="DAÑO POS"/>
    <s v="Si"/>
    <s v="DATAFONO F2 TECLADO BORROSO"/>
    <n v="0"/>
    <n v="0"/>
    <n v="0"/>
    <n v="0"/>
    <s v="9C6ZZ445-9A00M555"/>
    <s v="1121819   "/>
    <s v="1171909   "/>
    <s v="TIPO II"/>
    <s v="TERRESTRE"/>
    <n v="1"/>
    <n v="0"/>
    <s v="PEÑA DIAZ IVAN YESID"/>
    <n v="144967.87232000002"/>
    <n v="140395.6348884"/>
    <n v="144967.87232000002"/>
    <m/>
    <m/>
    <m/>
    <m/>
    <m/>
    <m/>
    <m/>
    <m/>
  </r>
  <r>
    <s v="TUNJA"/>
    <x v="1"/>
    <x v="1"/>
    <n v="25183"/>
    <n v="2269485"/>
    <n v="23937"/>
    <s v="CUNDINAMARCA"/>
    <s v="CHOCONTA"/>
    <s v="BARRIO CENTRO CHOCONTA"/>
    <s v="REDEBAN"/>
    <n v="2269485"/>
    <s v="FO-25-1060401"/>
    <d v="2025-06-08T14:49:01"/>
    <d v="2025-06-09T13:10:00"/>
    <s v="CERRADO"/>
    <s v="INCIDENTE"/>
    <s v="VISITA_TÉCNICA"/>
    <s v="09-06 SE REALIZA CAMBIO DE EQUIPO Y FUENTE DE PODER POR FALLA NO ENCIENDE PRUEBAS OK CLIENTE CONFORME "/>
    <s v="NO"/>
    <s v="HARDWARE"/>
    <s v="NO ENCIENDE"/>
    <s v="DAÑO POS"/>
    <s v="Si"/>
    <s v="DATAFONO A1 NO PRENDE"/>
    <n v="0"/>
    <n v="0"/>
    <n v="0"/>
    <n v="0"/>
    <s v="ABC0Q756"/>
    <s v="963830   "/>
    <s v="810291   "/>
    <s v="TIPO II"/>
    <s v="TERRESTRE"/>
    <n v="1"/>
    <n v="0"/>
    <s v="RODRIGUEZ MURCIA YERSON IVAN"/>
    <n v="144967.87232000002"/>
    <n v="140395.6348884"/>
    <n v="144967.87232000002"/>
    <m/>
    <m/>
    <m/>
    <m/>
    <m/>
    <m/>
    <m/>
    <m/>
  </r>
  <r>
    <s v="BARRANQUILLA"/>
    <x v="4"/>
    <x v="4"/>
    <n v="8001"/>
    <n v="2268636"/>
    <n v="19792"/>
    <s v="ATLANTICO"/>
    <s v="BARRANQUILLA"/>
    <s v="PAGAFACIL OLAYA HERRERA B/QUIL"/>
    <s v="REDEBAN"/>
    <n v="2268636"/>
    <s v="FO-25-1057643"/>
    <d v="2025-06-07T11:32:00"/>
    <d v="2025-06-09T13:26:00"/>
    <s v="CERRADO"/>
    <s v="INCIDENTE"/>
    <s v="VISITA_TÉCNICA"/>
    <s v="09-06 SE REALIZA VISITA SE VALIDA LECTOR DE BARRAS Y POSIBLE FRACTURA DEL CABLE DE COMUNICACIÓN ,SE PROCEDE A REALIZAR CAMBIO ,SE HACEN PRUEBAS Y TODO OK, CB OPERATIVO "/>
    <s v="NO"/>
    <s v="HARDWARE"/>
    <s v="LECTOR DE BARRAS"/>
    <s v="CABLE LECTORA AVERIADO"/>
    <s v="Si"/>
    <n v="0"/>
    <s v="LECTOR L9  DAÑO FÍSICO: CABLE DE COMUNICACIÓN DAÑADO"/>
    <n v="0"/>
    <n v="0"/>
    <n v="0"/>
    <s v="AAAAL064"/>
    <s v=" 873227  "/>
    <s v=" 876899  "/>
    <s v="TIPO I"/>
    <s v="TERRESTRE"/>
    <n v="1"/>
    <n v="0"/>
    <s v="PORRAS CASTRO DARLON NASCK"/>
    <n v="65960.072302"/>
    <n v="75096.394270399993"/>
    <n v="65960.072302"/>
    <m/>
    <m/>
    <m/>
    <m/>
    <m/>
    <m/>
    <m/>
    <m/>
  </r>
  <r>
    <s v="CALI"/>
    <x v="0"/>
    <x v="0"/>
    <n v="76001"/>
    <n v="2268573"/>
    <n v="78452"/>
    <s v="VALLE DEL CAUCA"/>
    <s v="CALI"/>
    <s v="BARRIO MELENDEZ CALI 4"/>
    <s v="REDEBAN"/>
    <n v="2268573"/>
    <s v="FO-25-1058282"/>
    <d v="2025-06-07T13:20:00"/>
    <d v="2025-06-09T13:30:00"/>
    <s v="CERRADO"/>
    <s v="INCIDENTE"/>
    <s v="VISITA_TÉCNICA"/>
    <s v="09-06 SE REALIZA CAMBIO DE CABLE MAGIC BOX AVERIADO, CB BANCOLOMBIA PURO, PRUEBAS OK"/>
    <s v="NO"/>
    <s v="HARDWARE"/>
    <s v="CABLEADO"/>
    <s v="CABLE MAGICBOX AVERIADO"/>
    <s v="NO"/>
    <n v="0"/>
    <n v="0"/>
    <n v="0"/>
    <n v="0"/>
    <s v="CABLE MAGIC BOX "/>
    <s v="V10ZZ845"/>
    <n v="0"/>
    <n v="0"/>
    <s v="TIPO I"/>
    <s v="TERRESTRE"/>
    <n v="1"/>
    <n v="0"/>
    <s v="PAREDES CASTILLO DIEGO"/>
    <n v="65960.072302"/>
    <n v="75096.394270399993"/>
    <n v="65960.072302"/>
    <m/>
    <m/>
    <m/>
    <m/>
    <m/>
    <m/>
    <m/>
    <m/>
  </r>
  <r>
    <s v="MANIZALES"/>
    <x v="0"/>
    <x v="6"/>
    <n v="17001"/>
    <n v="2272678"/>
    <n v="57216"/>
    <s v="CALDAS"/>
    <s v="MANIZALES"/>
    <s v="BARRIO CHIPRE MANIZALES 4"/>
    <s v="REDEBAN"/>
    <n v="2272678"/>
    <s v="FO-25-1062256"/>
    <d v="2025-06-09T10:48:48"/>
    <d v="2025-06-09T13:35:00"/>
    <s v="CERRADO"/>
    <s v="INCIDENTE"/>
    <s v="VISITA_TÉCNICA"/>
    <s v="09-06 SE REALIZA VISITA SE CAMBIA DATAFONO POR ERROR ALERT IRRUPTION SE CREAN USUARIOS SE HACEN PRUEBAS SERVICIO OK "/>
    <s v="NO"/>
    <s v="HARDWARE"/>
    <s v="ALERT IRRUPTION"/>
    <s v="ALERT IRRUPTION"/>
    <s v="Si"/>
    <s v="DATAFONO A6 ALERT IRRUPTION"/>
    <n v="0"/>
    <n v="0"/>
    <n v="0"/>
    <n v="0"/>
    <s v="TRSZZ783"/>
    <s v="1062072   "/>
    <s v="1072338   "/>
    <s v="TIPO I"/>
    <s v="TERRESTRE"/>
    <n v="1"/>
    <n v="0"/>
    <s v="AGUIRRE HENAO RAUL EDUARDO"/>
    <n v="65960.072302"/>
    <n v="75096.394270399993"/>
    <n v="65960.072302"/>
    <m/>
    <m/>
    <m/>
    <m/>
    <m/>
    <m/>
    <m/>
    <m/>
  </r>
  <r>
    <s v="MEDELLIN"/>
    <x v="2"/>
    <x v="2"/>
    <n v="5079"/>
    <n v="2273246"/>
    <n v="57832"/>
    <s v="ANTIOQUIA"/>
    <s v="BARBOSA"/>
    <s v="BARRIO BARBOSA BARBOSA 4"/>
    <s v="REDEBAN"/>
    <n v="2273246"/>
    <s v="FO-25-1062730"/>
    <d v="2025-06-09T11:22:00"/>
    <d v="2025-06-09T13:38:00"/>
    <s v="CERRADO"/>
    <s v="INCIDENTE"/>
    <s v="VISITA_TÉCNICA"/>
    <s v="09-06 SE DETECTA CABLEADO EN MAL ESTADO SE CAMBIA TODO QUEDA OK"/>
    <s v="NO"/>
    <s v="HARDWARE"/>
    <s v="LECTOR DE BARRAS"/>
    <s v="CABLE LECTORA AVERIADO"/>
    <s v="NO"/>
    <n v="0"/>
    <n v="0"/>
    <n v="0"/>
    <n v="0"/>
    <s v="Cableado lectora 9g"/>
    <s v="9GZZZ452"/>
    <n v="0"/>
    <n v="0"/>
    <s v="TIPO II"/>
    <s v="TERRESTRE"/>
    <n v="1"/>
    <n v="0"/>
    <s v="ALVAREZ ARENAS VICTOR HUGO"/>
    <n v="144967.87232000002"/>
    <n v="140395.6348884"/>
    <n v="144967.87232000002"/>
    <m/>
    <m/>
    <m/>
    <m/>
    <m/>
    <m/>
    <m/>
    <m/>
  </r>
  <r>
    <s v="BOGOTA"/>
    <x v="5"/>
    <x v="5"/>
    <n v="11001"/>
    <n v="2271557"/>
    <n v="59010"/>
    <s v="CUNDINAMARCA"/>
    <s v="BOGOTA"/>
    <s v="PTM BOGOTA MULTISERVICIOS IS"/>
    <s v="REDEBAN"/>
    <n v="2271557"/>
    <s v="FO-25-1061543"/>
    <d v="2025-06-09T09:25:00"/>
    <d v="2025-06-09T13:44:31"/>
    <s v="CERRADO"/>
    <s v="INCIDENTE"/>
    <s v="VISITA_TÉCNICA"/>
    <s v="09-06 SE VISITA CB BANCOLOMBIA, SE REALIZAN AJUSTES A LAS CONEXIONES DEL CABLE UTP, SE RESTABLECE LA COMUNICACIÓN, SE REALIZAN PRUEBAS OK, NO SE ALTERAN USUARIOS."/>
    <s v="NO"/>
    <s v="HARDWARE"/>
    <s v="COMUNICACION"/>
    <s v="MENSAJE CABLE DE RED DESCONECTADO"/>
    <s v="NO"/>
    <n v="0"/>
    <n v="0"/>
    <n v="0"/>
    <n v="0"/>
    <n v="0"/>
    <s v="MA002169"/>
    <s v="   "/>
    <s v="   "/>
    <s v="TIPO I"/>
    <s v="TERRESTRE"/>
    <n v="1"/>
    <n v="0"/>
    <s v="VEGA MANRIQUE JONATAN MAURICIO"/>
    <n v="65960.072302"/>
    <n v="75096.394270399993"/>
    <n v="65960.072302"/>
    <m/>
    <m/>
    <m/>
    <m/>
    <m/>
    <m/>
    <m/>
    <m/>
  </r>
  <r>
    <s v="BARRANQUILLA"/>
    <x v="4"/>
    <x v="4"/>
    <n v="8758"/>
    <n v="2268546"/>
    <n v="23632"/>
    <s v="ATLANTICO"/>
    <s v="SOLEDAD"/>
    <s v="BARRIO COSTA HERMOSA V SOLEDAD"/>
    <s v="REDEBAN"/>
    <n v="2268546"/>
    <s v="FO-25-1057920"/>
    <d v="2025-06-07T12:19:00"/>
    <d v="2025-06-09T13:47:02"/>
    <s v="CERRADO"/>
    <s v="INCIDENTE"/>
    <s v="VISITA_TÉCNICA"/>
    <s v="09-06 SE REMPLAZA DATAFONO,  MOSTRABA MENSAJE RETIRE TARJETA "/>
    <s v="NO"/>
    <s v="HARDWARE"/>
    <s v="LECTOR DE TARJETAS"/>
    <s v="MENSAJE RETIRE TARJETA"/>
    <s v="Si"/>
    <s v="DATAFONO A13 RETIRE TARJETA"/>
    <n v="0"/>
    <n v="0"/>
    <n v="0"/>
    <n v="0"/>
    <s v="9A003073"/>
    <s v="1169388   "/>
    <s v="992779   "/>
    <s v="TIPO I"/>
    <s v="TERRESTRE"/>
    <n v="1"/>
    <n v="0"/>
    <s v="DE AVILA SIADES ALBERTO ENRIQUE"/>
    <n v="65960.072302"/>
    <n v="75096.394270399993"/>
    <n v="65960.072302"/>
    <m/>
    <m/>
    <m/>
    <m/>
    <m/>
    <m/>
    <m/>
    <m/>
  </r>
  <r>
    <s v="PASTO"/>
    <x v="0"/>
    <x v="0"/>
    <n v="52435"/>
    <n v="2266616"/>
    <n v="69047"/>
    <s v="NARIÑO"/>
    <s v="MALLAMA"/>
    <s v="BARRIO CENTRO MALLAMA"/>
    <s v="REDEBAN"/>
    <n v="2266616"/>
    <s v="FO-25-1054513"/>
    <d v="2025-06-06T15:05:00"/>
    <d v="2025-06-09T13:53:02"/>
    <s v="CERRADO"/>
    <s v="INCIDENTE"/>
    <s v="VISITA_TÉCNICA"/>
    <s v="09-06 SE VISITA EL CB PARA REALIZAR ACTUALIZACIÓN DE DATÁFONO, SE ENCUENTRA CON VERSIÓN 9.80 SE ACTUALIZA A 9.90 SE HACEN PRUEBAS OK, CB OPERATIVO "/>
    <s v="NO"/>
    <s v="SOFTWARE"/>
    <s v="ACTUALIZACION"/>
    <s v="VERSION CARGA SO VR"/>
    <s v="NO"/>
    <n v="0"/>
    <n v="0"/>
    <n v="0"/>
    <n v="0"/>
    <n v="0"/>
    <s v="9T1ZZ312"/>
    <s v="   "/>
    <s v="   "/>
    <s v="TIPO III"/>
    <s v="TERRESTRE"/>
    <n v="1"/>
    <n v="0"/>
    <s v="GUERRERO RAMIREZ OSCAR DARIO"/>
    <n v="275728.78077800001"/>
    <n v="196536.5258152"/>
    <n v="275728.78077800001"/>
    <m/>
    <m/>
    <m/>
    <m/>
    <m/>
    <m/>
    <m/>
    <m/>
  </r>
  <r>
    <s v="BOGOTA"/>
    <x v="5"/>
    <x v="5"/>
    <n v="25290"/>
    <n v="2263554"/>
    <n v="75719"/>
    <s v="CUNDINAMARCA"/>
    <s v="FUSAGASUGA"/>
    <s v="BARRIO LUXEMBURGO FUSAGASUGA 5"/>
    <s v="REDEBAN"/>
    <n v="2263554"/>
    <s v="FO-25-1051513"/>
    <d v="2025-06-06T08:57:00"/>
    <d v="2025-06-09T13:55:48"/>
    <s v="CERRADO"/>
    <s v="INCIDENTE"/>
    <s v="VISITA_TÉCNICA"/>
    <s v="09-06 SE REALIZA VISITA DE CAMPO ENCONTRANDO QUE PINPAD SE ENCUENTRA ALERTADO, SE REALIZA CAMBIO CUPO USUARIO Y PRUEBAS OK."/>
    <s v="NO"/>
    <s v="HARDWARE"/>
    <s v="ALERT IRRUPTION"/>
    <s v="ALERT IRRUPTION"/>
    <s v="Si"/>
    <n v="0"/>
    <n v="0"/>
    <n v="0"/>
    <s v="PINPAD A6 ALERT IRRUPTION"/>
    <n v="0"/>
    <s v="V100R745"/>
    <s v="  848062 "/>
    <s v="   1155490"/>
    <s v="TIPO II"/>
    <s v="TERRESTRE"/>
    <n v="1"/>
    <n v="0"/>
    <s v="LOZADA ROJAS CHRISTIAN ANDRES"/>
    <n v="144967.87232000002"/>
    <n v="140395.6348884"/>
    <n v="144967.87232000002"/>
    <m/>
    <m/>
    <m/>
    <m/>
    <m/>
    <m/>
    <m/>
    <m/>
  </r>
  <r>
    <s v="MEDELLIN"/>
    <x v="2"/>
    <x v="2"/>
    <n v="5360"/>
    <n v="2270828"/>
    <n v="12172"/>
    <s v="ANTIOQUIA"/>
    <s v="ITAGUI"/>
    <s v="ARRIO SANTA MARIA - ITAGUI"/>
    <s v="REDEBAN"/>
    <n v="2270828"/>
    <s v="FO-25-1061220"/>
    <d v="2025-06-09T08:40:00"/>
    <d v="2025-06-09T14:06:33"/>
    <s v="CERRADO"/>
    <s v="INCIDENTE"/>
    <s v="VISITA_TÉCNICA"/>
    <s v="09-06 SE REALIZA CAMBIO DE EQUIPO DEBIDO A DAÑO EN PUERTO ETHERNET"/>
    <s v="NO"/>
    <s v="HARDWARE"/>
    <s v="COMUNICACION"/>
    <s v="DAÑO POS"/>
    <s v="Si"/>
    <s v="DATAFONO E6 PUERTO IP MALO"/>
    <n v="0"/>
    <n v="0"/>
    <n v="0"/>
    <n v="0"/>
    <s v="JAAAJ555"/>
    <s v="1074682   "/>
    <s v="1034262   "/>
    <s v="TIPO I"/>
    <s v="TERRESTRE"/>
    <n v="1"/>
    <n v="0"/>
    <s v="QUINTERO SANCHEZ JUAN SEBASTIAN"/>
    <n v="65960.072302"/>
    <n v="75096.394270399993"/>
    <n v="65960.072302"/>
    <m/>
    <m/>
    <m/>
    <m/>
    <m/>
    <m/>
    <m/>
    <m/>
  </r>
  <r>
    <s v="CALI"/>
    <x v="0"/>
    <x v="0"/>
    <n v="76001"/>
    <n v="2272695"/>
    <n v="79048"/>
    <s v="VALLE DEL CAUCA"/>
    <s v="CALI"/>
    <s v="BARRIO LAS PALMAS CALI"/>
    <s v="REDEBAN"/>
    <n v="2272695"/>
    <s v="FO-25-1062264"/>
    <d v="2025-06-09T10:51:00"/>
    <d v="2025-06-09T14:09:32"/>
    <s v="CERRADO"/>
    <s v="INCIDENTE"/>
    <s v="VISITA_TÉCNICA"/>
    <s v="09-06 SE VISITA EL CB Y  EL  CLIENTE INDICA QUE EL DATAFONO  LE ARROJA UN ERROR AL REALIZAR EL CIERRE GENERAL AL OPRIMIR LA TECLA VERDE PARA QUE BORRE, EL CLIENTE MUESTRA UN VIDEO QUE GRABO Y SE LE INDICA QUE EL MENSAJE DE ERROR QUE MUESTRA EL EQUIPO AL OPRIMIR LA TECLA VERDE ES NORMAL Y QUE TODO ESTA OK"/>
    <s v="NO"/>
    <s v="SOFTWARE"/>
    <s v="CIERRE"/>
    <s v="CIERRE NO HABILITADO"/>
    <s v="NO"/>
    <n v="0"/>
    <n v="0"/>
    <n v="0"/>
    <n v="0"/>
    <n v="0"/>
    <s v="SASZZ623"/>
    <s v="   "/>
    <s v="   "/>
    <s v="TIPO I"/>
    <s v="TERRESTRE"/>
    <n v="1"/>
    <n v="0"/>
    <s v="PAREDES CASTILLO DIEGO"/>
    <n v="65960.072302"/>
    <n v="75096.394270399993"/>
    <n v="65960.072302"/>
    <m/>
    <m/>
    <m/>
    <m/>
    <m/>
    <m/>
    <m/>
    <m/>
  </r>
  <r>
    <s v="BUCARAMANGA"/>
    <x v="1"/>
    <x v="1"/>
    <n v="68001"/>
    <n v="2267591"/>
    <n v="78979"/>
    <s v="SANTANDER"/>
    <s v="BUCARAMANGA"/>
    <s v="PTM BUCARAMANGA PAPELERIA LA C"/>
    <s v="REDEBAN"/>
    <n v="2267591"/>
    <s v="FO-25-1055988"/>
    <d v="2025-06-07T08:00:00"/>
    <d v="2025-06-09T14:17:44"/>
    <s v="CERRADO"/>
    <s v="INCIDENTE"/>
    <s v="VISITA_TÉCNICA"/>
    <s v="09-06 SE REALIZA VISITA AL COMERCIO SE HACE CAMBIO DE DATAFONO SE REALIZAN PRUEBAS OK "/>
    <s v="NO"/>
    <s v="HARDWARE"/>
    <s v="LECTOR DE TARJETAS"/>
    <s v="MENSAJE RETIRE TARJETA"/>
    <s v="Si"/>
    <s v="DATAFONO A13 RETIRE TARJETA"/>
    <n v="0"/>
    <n v="0"/>
    <n v="0"/>
    <n v="0"/>
    <s v="FATZZ542-FATZZ902"/>
    <s v="1057811   "/>
    <s v="994921   "/>
    <s v="TIPO I"/>
    <s v="TERRESTRE"/>
    <n v="1"/>
    <n v="0"/>
    <s v="MARIÑO PABON JORGE ENRIQUE"/>
    <n v="65960.072302"/>
    <n v="75096.394270399993"/>
    <n v="65960.072302"/>
    <m/>
    <m/>
    <m/>
    <m/>
    <m/>
    <m/>
    <m/>
    <m/>
  </r>
  <r>
    <s v="BOGOTA"/>
    <x v="5"/>
    <x v="5"/>
    <n v="25269"/>
    <n v="2268815"/>
    <n v="69456"/>
    <s v="CUNDINAMARCA"/>
    <s v="FACATATIVA"/>
    <s v="BARRIO LLANO POPULAR FACATATIV"/>
    <s v="REDEBAN"/>
    <n v="2268815"/>
    <s v="FO-25-1058999"/>
    <d v="2025-06-07T15:30:00"/>
    <d v="2025-06-09T14:21:35"/>
    <s v="CERRADO"/>
    <s v="INCIDENTE"/>
    <s v="VISITA_TÉCNICA"/>
    <s v="09-06 SE VISITA CB POR FALLA EN TRANSACCIONES NO PERMITE COMUNICACIÓN SE VALIDA Y SE EVIDENCIA DESCONFIGURACION EN CANAL DE COMUNICACIÓN ESTÁ EN TONOS SE RECONFIGURAR EQUIPO VÍA ETHERNET SE INICIALIZA Y SE REALIZAN TRANSACCIONES DE PRUEBA OK DEJANDO CB OPERANDO SIN NOVEDAD "/>
    <s v="NO"/>
    <s v="SOFTWARE"/>
    <s v="COMUNICACION"/>
    <s v="VERIFIQUE PARAMETROS"/>
    <s v="NO"/>
    <n v="0"/>
    <n v="0"/>
    <n v="0"/>
    <n v="0"/>
    <n v="0"/>
    <s v="EF003450"/>
    <s v="   "/>
    <s v="   "/>
    <s v="TIPO II"/>
    <s v="TERRESTRE"/>
    <n v="1"/>
    <n v="0"/>
    <s v="ROMERO ROJAS BREIDY JHOHAN"/>
    <n v="144967.87232000002"/>
    <n v="140395.6348884"/>
    <n v="144967.87232000002"/>
    <m/>
    <m/>
    <m/>
    <m/>
    <m/>
    <m/>
    <m/>
    <m/>
  </r>
  <r>
    <s v="BOGOTA"/>
    <x v="5"/>
    <x v="5"/>
    <n v="25862"/>
    <n v="2265633"/>
    <n v="61367"/>
    <s v="CUNDINAMARCA"/>
    <s v="VERGARA"/>
    <s v="BARRIO SANTO DOMINGO VERGARA"/>
    <s v="REDEBAN"/>
    <n v="2265633"/>
    <s v="FO-25-1053711"/>
    <d v="2025-06-06T12:58:45"/>
    <d v="2025-06-09T14:30:02"/>
    <s v="CERRADO"/>
    <s v="INCIDENTE"/>
    <s v="VISITA_TÉCNICA"/>
    <s v="09-06 BORRADO DE SO Y VERSIÓN SE ACTUALIZA SE CONFIGURA CB MIXTO SE ENTREGA SERVICIO OPERATIVO "/>
    <s v="NO"/>
    <s v="SOFTWARE"/>
    <s v="ACTUALIZACION"/>
    <s v="VERSION CARGA SO VR"/>
    <s v="NO"/>
    <n v="0"/>
    <n v="0"/>
    <n v="0"/>
    <n v="0"/>
    <n v="0"/>
    <s v="HA00J550 A4YZZ675"/>
    <s v="   "/>
    <s v="   "/>
    <s v="TIPO III"/>
    <s v="TERRESTRE"/>
    <n v="1"/>
    <n v="0"/>
    <s v="HERNANDEZ NARANJO OSCAR EDUARDO"/>
    <n v="275728.78077800001"/>
    <n v="196536.5258152"/>
    <n v="275728.78077800001"/>
    <m/>
    <m/>
    <m/>
    <m/>
    <m/>
    <m/>
    <m/>
    <m/>
  </r>
  <r>
    <s v="MEDELLIN"/>
    <x v="2"/>
    <x v="2"/>
    <n v="5615"/>
    <n v="2268826"/>
    <n v="30313"/>
    <s v="ANTIOQUIA"/>
    <s v="RIONEGRO"/>
    <s v="BARRIO AEROPUERTO RIONEGRO RIO"/>
    <s v="REDEBAN"/>
    <n v="2268826"/>
    <s v="FO-25-1059565"/>
    <d v="2025-06-07T16:06:00"/>
    <d v="2025-06-09T14:38:26"/>
    <s v="CERRADO"/>
    <s v="INCIDENTE"/>
    <s v="VISITA_TÉCNICA"/>
    <s v="09-06 SE CAMBIO DATÁFONO CON PUERTO LAN DAÑADO 0"/>
    <s v="NO"/>
    <s v="HARDWARE"/>
    <s v="COMUNICACION"/>
    <s v="DAÑO POS"/>
    <s v="Si"/>
    <s v="DATAFONO E6 PUERTO IP MALO"/>
    <n v="0"/>
    <n v="0"/>
    <n v="0"/>
    <n v="0"/>
    <s v="SVEZZ979"/>
    <s v="772234   "/>
    <s v="1172612   "/>
    <s v="TIPO II"/>
    <s v="TERRESTRE"/>
    <n v="1"/>
    <n v="0"/>
    <s v="CASTAÑEDA PALACIO CARLOS FELIPE"/>
    <n v="144967.87232000002"/>
    <n v="140395.6348884"/>
    <n v="144967.87232000002"/>
    <m/>
    <m/>
    <m/>
    <m/>
    <m/>
    <m/>
    <m/>
    <m/>
  </r>
  <r>
    <s v="IBAGUE"/>
    <x v="3"/>
    <x v="3"/>
    <n v="73268"/>
    <n v="2268788"/>
    <n v="42848"/>
    <s v="TOLIMA"/>
    <s v="ESPINAL"/>
    <s v="BARRIO ISAIAS OLIVAR ESPINAL"/>
    <s v="REDEBAN"/>
    <n v="2268788"/>
    <s v="FO-25-1059570"/>
    <d v="2025-06-07T16:47:00"/>
    <d v="2025-06-09T14:43:23"/>
    <s v="CERRADO"/>
    <s v="INCIDENTE"/>
    <s v="VISITA_TÉCNICA"/>
    <s v="09-06 SE VÁLIDA ERROR EN COMUNICACIÓN, SE PROCEDE A REALIZAR BORRADO Y ACTUALIZACIÓN DE VERSIÓN; SE REALIZA PRUEBAS DE FUNCIONAMIENTO OK CUBRE CLAVE INSTALADO."/>
    <s v="NO"/>
    <s v="SOFTWARE"/>
    <s v="ACTUALIZACION"/>
    <s v="VERSION CARGA SO VR"/>
    <s v="NO"/>
    <n v="0"/>
    <n v="0"/>
    <n v="0"/>
    <n v="0"/>
    <n v="0"/>
    <s v="GA00E586"/>
    <s v="   "/>
    <s v="   "/>
    <s v="TIPO II"/>
    <s v="TERRESTRE"/>
    <n v="1"/>
    <n v="0"/>
    <s v="BARRAGAN TAFUR EDWIN ESTEBAN"/>
    <n v="144967.87232000002"/>
    <n v="140395.6348884"/>
    <n v="144967.87232000002"/>
    <m/>
    <m/>
    <m/>
    <m/>
    <m/>
    <m/>
    <m/>
    <m/>
  </r>
  <r>
    <s v="APARTADO"/>
    <x v="2"/>
    <x v="2"/>
    <n v="5045"/>
    <n v="2268947"/>
    <n v="44407"/>
    <s v="ANTIOQUIA"/>
    <s v="APARTADO"/>
    <s v="DISTRICOL GRANERO 3 DE ABRIL"/>
    <s v="REDEBAN"/>
    <n v="2268947"/>
    <s v="FO-25-1059550"/>
    <d v="2025-06-08T08:00:00"/>
    <d v="2025-06-09T14:45:49"/>
    <s v="CERRADO"/>
    <s v="INCIDENTE"/>
    <s v="VISITA_TÉCNICA"/>
    <s v="09-06 CLIENTE INDICA DATAFONO CON CONSTANTES REINICIOS, SE REALIZA CAMBIO Y QUEDA OPERATIVO. "/>
    <s v="NO"/>
    <s v="HARDWARE"/>
    <s v="SE REINICIA"/>
    <s v="DAÑO POS"/>
    <s v="Si"/>
    <s v="DATAFONO G4 SE RESETEA AL IMPRIMIR"/>
    <n v="0"/>
    <n v="0"/>
    <n v="0"/>
    <n v="0"/>
    <s v="1A00N232"/>
    <s v="1141180   "/>
    <s v="801671   "/>
    <s v="TIPO I"/>
    <s v="TERRESTRE"/>
    <n v="1"/>
    <n v="0"/>
    <s v="CASTRO HENAO DANIEL ESTEBAN"/>
    <n v="65960.072302"/>
    <n v="75096.394270399993"/>
    <n v="65960.072302"/>
    <m/>
    <m/>
    <m/>
    <m/>
    <m/>
    <m/>
    <m/>
    <m/>
  </r>
  <r>
    <s v="BOGOTA"/>
    <x v="5"/>
    <x v="5"/>
    <n v="25754"/>
    <n v="2268942"/>
    <n v="68734"/>
    <s v="CUNDINAMARCA"/>
    <s v="SOACHA"/>
    <s v="BARRIO SAN MATEO SOACHA 21"/>
    <s v="REDEBAN"/>
    <n v="2268942"/>
    <s v="FO-25-1059557"/>
    <d v="2025-06-08T08:00:00"/>
    <d v="2025-06-09T14:48:00"/>
    <s v="CERRADO"/>
    <s v="INCIDENTE"/>
    <s v="VISITA_TÉCNICA"/>
    <s v="09-06 SE REALIZA CAMBIO DE EQUIPO POR CPT PARA CAMBIO DE PINPAD SERVICIO OPERATIVO PRUEBAS OK TRNA RBM "/>
    <s v="NO"/>
    <s v="HARDWARE"/>
    <s v="PINPAD"/>
    <s v="ALERTADO"/>
    <s v="Si"/>
    <s v="DATAFONO CPT CAMBIO POR TECNOLOGÍA"/>
    <n v="0"/>
    <s v="HUB HB2 PUERTO USD DAÑADO"/>
    <s v="PINPAD A6 ALERT IRRUPTION"/>
    <n v="0"/>
    <s v="9L0UZ988"/>
    <s v="1235310  1219660 241587317561324755886875"/>
    <s v="857270  SIN PLACA 1031562"/>
    <s v="TIPO I"/>
    <s v="TERRESTRE"/>
    <n v="1"/>
    <n v="0"/>
    <s v="BUSTOS MORA DIEGO MANUEL"/>
    <n v="65960.072302"/>
    <n v="75096.394270399993"/>
    <n v="65960.072302"/>
    <m/>
    <m/>
    <m/>
    <m/>
    <m/>
    <m/>
    <m/>
    <m/>
  </r>
  <r>
    <s v="MEDELLIN"/>
    <x v="2"/>
    <x v="2"/>
    <n v="5380"/>
    <n v="2271164"/>
    <n v="58840"/>
    <s v="ANTIOQUIA"/>
    <s v="LA ESTRELLA"/>
    <s v="BARRIO TABLAZA LA ESTRELLA"/>
    <s v="REDEBAN"/>
    <n v="2271164"/>
    <s v="FO-25-1061421"/>
    <d v="2025-06-09T09:07:00"/>
    <d v="2025-06-09T14:48:02"/>
    <s v="CERRADO"/>
    <s v="INCIDENTE"/>
    <s v="VISITA_TÉCNICA"/>
    <s v="09-06 SE CAMBIAN EQUIPOS POR DAÑO EN IP Y LECTOR DE TARJETA "/>
    <s v="NO"/>
    <s v="HARDWARE"/>
    <s v="COMUNICACION"/>
    <s v="DAÑO POS"/>
    <s v="Si"/>
    <s v="DATAFONO C1 NO LEE TARJETAS - DATAFONO E3 NO COMUNICA MODEM"/>
    <n v="0"/>
    <n v="0"/>
    <n v="0"/>
    <n v="0"/>
    <s v="HA00F639 - LA002055"/>
    <s v="1050278 - 783687   "/>
    <s v="802828 - 1108339   "/>
    <s v="TIPO I"/>
    <s v="TERRESTRE"/>
    <n v="1"/>
    <n v="0"/>
    <s v="MORENO MEDINA JUAN PABLO"/>
    <n v="65960.072302"/>
    <n v="75096.394270399993"/>
    <n v="65960.072302"/>
    <m/>
    <m/>
    <m/>
    <m/>
    <m/>
    <m/>
    <m/>
    <m/>
  </r>
  <r>
    <s v="CALI"/>
    <x v="0"/>
    <x v="0"/>
    <n v="76126"/>
    <n v="2264482"/>
    <n v="69129"/>
    <s v="VALLE DEL CAUCA"/>
    <s v="CALIMA"/>
    <s v="PTM CALIMA DROGAS CALIMA CENTR"/>
    <s v="REDEBAN"/>
    <n v="2264482"/>
    <s v="FO-25-1052637"/>
    <d v="2025-06-06T10:42:00"/>
    <d v="2025-06-09T15:11:00"/>
    <s v="CERRADO"/>
    <s v="INCIDENTE"/>
    <s v="VISITA_TÉCNICA"/>
    <s v="09-06 EN LA VISITA TÉCNICA SE REALIZÓ EL CAMBIO DE EL CABLE MAGIC BOX TETRA ( DESK 3500 ) YA QUE SE ENCONTRÓ AVERIADO "/>
    <s v="NO"/>
    <s v="HARDWARE"/>
    <s v="CABLEADO"/>
    <s v="CABLE MAGICBOX AVERIADO"/>
    <s v="NO"/>
    <n v="0"/>
    <n v="0"/>
    <n v="0"/>
    <n v="0"/>
    <s v="CABLE MAGIC BOX TETRA DESK 3500"/>
    <s v="A103Z535"/>
    <n v="0"/>
    <n v="0"/>
    <s v="TIPO II"/>
    <s v="TERRESTRE"/>
    <n v="1"/>
    <n v="0"/>
    <s v="SANCHEZ URREGO ROBINSON DAVID"/>
    <n v="144967.87232000002"/>
    <n v="140395.6348884"/>
    <n v="144967.87232000002"/>
    <m/>
    <m/>
    <m/>
    <m/>
    <m/>
    <m/>
    <m/>
    <m/>
  </r>
  <r>
    <s v="BUCARAMANGA"/>
    <x v="1"/>
    <x v="1"/>
    <n v="68307"/>
    <n v="2273878"/>
    <n v="17885"/>
    <s v="SANTANDER"/>
    <s v="GIRON"/>
    <s v="COOPENESSA CAC GIRON"/>
    <s v="REDEBAN"/>
    <n v="2273878"/>
    <s v="FO-25-1063139"/>
    <d v="2025-06-09T12:05:00"/>
    <d v="2025-06-09T15:13:00"/>
    <s v="CERRADO"/>
    <s v="INCIDENTE"/>
    <s v="VISITA_TÉCNICA"/>
    <s v="09-06 SE REALIZA VISITA AL COMERCIO CB ,SE VALIDA Y EL LECTOR DE BARRAS NO ESTA FUNCIONANDO, SE PROCEDE A HACER CAMBIO SE HACEN LAS RESPECTIVAS CONFIGURACIÓNES DEJANTO TODO OK"/>
    <s v="NO"/>
    <s v="HARDWARE"/>
    <s v="LECTOR DE BARRAS"/>
    <s v="FORMATO INVALIDO LECTOR DAÑADO"/>
    <s v="Si"/>
    <n v="0"/>
    <s v="LECTOR L6  NO COMUNICA"/>
    <n v="0"/>
    <n v="0"/>
    <n v="0"/>
    <s v="JRZZZ851"/>
    <s v=" 913127  "/>
    <s v=" 1144815  "/>
    <s v="TIPO I"/>
    <s v="TERRESTRE"/>
    <n v="1"/>
    <n v="0"/>
    <s v="GONZALEZ ESTUPIÑAN YEISON WALTER ANTONIO"/>
    <n v="65960.072302"/>
    <n v="75096.394270399993"/>
    <n v="65960.072302"/>
    <m/>
    <m/>
    <m/>
    <m/>
    <m/>
    <m/>
    <m/>
    <m/>
  </r>
  <r>
    <s v="PEREIRA"/>
    <x v="0"/>
    <x v="6"/>
    <n v="76400"/>
    <n v="2263541"/>
    <n v="34312"/>
    <s v="VALLE DEL CAUCA"/>
    <s v="LA UNION"/>
    <s v="BARRIO BELEN LA UNION"/>
    <s v="REDEBAN"/>
    <n v="2263541"/>
    <s v="FO-25-1051517"/>
    <d v="2025-06-06T08:52:00"/>
    <d v="2025-06-09T15:36:00"/>
    <s v="CERRADO"/>
    <s v="INCIDENTE"/>
    <s v="VISITA_TÉCNICA"/>
    <s v="09-06 SE VISITA COMERCIO SE IDENTIFICA DATÁFONO REINICIANDO SE REALIZA CAMBIO DE CALDEADO FUENTE DE PODER MAGIC Y HUB SE REALIZA PRUEBAS OK "/>
    <s v="NO"/>
    <s v="HARDWARE"/>
    <s v="CABLEADO"/>
    <s v="DAÑO POS"/>
    <s v="Si"/>
    <n v="0"/>
    <n v="0"/>
    <s v="HUB HB1 DETERIORO CABLE"/>
    <n v="0"/>
    <s v="Cable magic  - Fuente de poder "/>
    <s v="BL01Y157"/>
    <s v="NO SERIALIZADO"/>
    <s v="NO SERIALIZADO"/>
    <s v="TIPO II"/>
    <s v="TERRESTRE"/>
    <n v="1"/>
    <n v="0"/>
    <s v="LOAIZA LOPEZ JHON FREDDY"/>
    <n v="144967.87232000002"/>
    <n v="140395.6348884"/>
    <n v="144967.87232000002"/>
    <m/>
    <m/>
    <m/>
    <m/>
    <m/>
    <m/>
    <m/>
    <m/>
  </r>
  <r>
    <s v="MEDELLIN"/>
    <x v="2"/>
    <x v="2"/>
    <n v="5088"/>
    <n v="2268943"/>
    <n v="75170"/>
    <s v="ANTIOQUIA"/>
    <s v="BELLO"/>
    <s v="PTM BELLO  MAI STORE 25"/>
    <s v="REDEBAN"/>
    <n v="2268943"/>
    <s v="FO-25-1059554"/>
    <d v="2025-06-08T08:00:00"/>
    <d v="2025-06-09T15:38:00"/>
    <s v="CERRADO"/>
    <s v="INCIDENTE"/>
    <s v="VISITA_TÉCNICA"/>
    <s v="09-06 SE CAMBIA CABLE MAGICBOX AVERIADO, SE DEJAN SERVICIOS FUNCIONANDO CORRECTAMENTE "/>
    <s v="NO"/>
    <s v="HARDWARE"/>
    <s v="CABLEADO"/>
    <s v="CABLE MAGICBOX AVERIADO"/>
    <s v="NO"/>
    <n v="0"/>
    <n v="0"/>
    <n v="0"/>
    <n v="0"/>
    <s v="Cable magicbox "/>
    <s v="UXZZZ425"/>
    <n v="0"/>
    <n v="0"/>
    <s v="TIPO I"/>
    <s v="TERRESTRE"/>
    <n v="1"/>
    <n v="0"/>
    <s v="BARRIENTOS HERNANDEZ CRISTIAN HORACIO"/>
    <n v="65960.072302"/>
    <n v="75096.394270399993"/>
    <n v="65960.072302"/>
    <m/>
    <m/>
    <m/>
    <m/>
    <m/>
    <m/>
    <m/>
    <m/>
  </r>
  <r>
    <s v="BOGOTA"/>
    <x v="5"/>
    <x v="5"/>
    <n v="99001"/>
    <n v="2233109"/>
    <n v="55501"/>
    <s v="VICHADA"/>
    <s v="PUERTO CARREÑO"/>
    <s v="REVAL PUERTO CARRENO"/>
    <s v="REDEBAN"/>
    <n v="2233109"/>
    <s v="FO-25-1014577"/>
    <d v="2025-05-30T08:00:00"/>
    <d v="2025-06-09T15:53:00"/>
    <s v="CERRADO"/>
    <s v="INCIDENTE"/>
    <s v="VISITA_TÉCNICA"/>
    <s v="09-06 SE REALIZA CAMBIO DE DATAFONO Y HUB, PRUEBAS OK."/>
    <s v="NO"/>
    <s v="HARDWARE"/>
    <s v="ALERT IRRUPTION"/>
    <s v="ALERT IRRUPTION"/>
    <s v="Si"/>
    <s v="DATAFONO A6 ALERT IRRUPTION"/>
    <n v="0"/>
    <s v="HUB HB3 NO RECONOCE CONECTOR"/>
    <n v="0"/>
    <n v="0"/>
    <s v="9CGZZ498"/>
    <s v="908792   Sin placa "/>
    <s v="803693  Sin placa 9C "/>
    <s v="TIPO IV ESPECIAL"/>
    <s v="AEREO"/>
    <n v="1"/>
    <n v="0"/>
    <s v="MURCIA HERNANDEZ HARVEY IGNACIO"/>
    <n v="988462.96268840006"/>
    <n v="196536.5258152"/>
    <n v="988462.96268840006"/>
    <m/>
    <m/>
    <m/>
    <m/>
    <m/>
    <m/>
    <m/>
    <m/>
  </r>
  <r>
    <s v="BUCARAMANGA"/>
    <x v="1"/>
    <x v="1"/>
    <n v="68001"/>
    <n v="2270572"/>
    <n v="18907"/>
    <s v="SANTANDER"/>
    <s v="BUCARAMANGA"/>
    <s v="PAGAFACIL LAS PALMAS"/>
    <s v="REDEBAN"/>
    <n v="2270572"/>
    <s v="FO-25-1061075"/>
    <d v="2025-06-09T08:31:00"/>
    <d v="2025-06-09T15:55:25"/>
    <s v="CERRADO"/>
    <s v="INCIDENTE"/>
    <s v="VISITA_TÉCNICA"/>
    <s v="09-06 SE REALIZA VISITA AL COMERCIO SE HACE CAMBIO DE HUB SE REALIZAN PRUEBAS OK "/>
    <s v="NO"/>
    <s v="HARDWARE"/>
    <s v="HUB"/>
    <s v="SE REINICIA"/>
    <s v="Si"/>
    <n v="0"/>
    <n v="0"/>
    <s v="HUB HB2 PUERTO USD DAÑADO"/>
    <n v="0"/>
    <n v="0"/>
    <s v="TZZZ602"/>
    <s v="   No serializado "/>
    <s v="  1200039 "/>
    <s v="TIPO I"/>
    <s v="TERRESTRE"/>
    <n v="1"/>
    <n v="0"/>
    <s v="MARIÑO PABON JORGE ENRIQUE"/>
    <n v="65960.072302"/>
    <n v="75096.394270399993"/>
    <n v="65960.072302"/>
    <m/>
    <m/>
    <m/>
    <m/>
    <m/>
    <m/>
    <m/>
    <m/>
  </r>
  <r>
    <s v="PEREIRA"/>
    <x v="0"/>
    <x v="6"/>
    <n v="63001"/>
    <n v="2268552"/>
    <n v="33988"/>
    <s v="QUINDIO"/>
    <s v="ARMENIA"/>
    <s v="PAGAFACIL LA 14 ARMENIA"/>
    <s v="REDEBAN"/>
    <n v="2268552"/>
    <s v="FO-25-1058012"/>
    <d v="2025-06-07T12:31:00"/>
    <d v="2025-06-09T15:57:00"/>
    <s v="CERRADO"/>
    <s v="INCIDENTE"/>
    <s v="VISITA_TÉCNICA"/>
    <s v="09-06 SE VISITA COMERCIO SE REALIZÓ CAMBIO DE PINPAD POR INCOMPATIBILIDAD. SE REALIZÓ PRUEBAS OK. "/>
    <s v="NO"/>
    <s v="HARDWARE"/>
    <s v="PINPAD"/>
    <s v="COMPATIBILIDAD"/>
    <s v="Si"/>
    <n v="0"/>
    <n v="0"/>
    <n v="0"/>
    <s v="PINPAD CPT CAMBIO POR TECNOLOGÍA"/>
    <n v="0"/>
    <s v="1KZZZ685"/>
    <s v="  827420 "/>
    <s v="   719760"/>
    <s v="TIPO II"/>
    <s v="TERRESTRE"/>
    <n v="1"/>
    <n v="0"/>
    <s v="SANCHEZ SOLORZANO JUAN SEBASTIAN"/>
    <n v="144967.87232000002"/>
    <n v="140395.6348884"/>
    <n v="144967.87232000002"/>
    <m/>
    <m/>
    <m/>
    <m/>
    <m/>
    <m/>
    <m/>
    <m/>
  </r>
  <r>
    <s v="BOGOTA"/>
    <x v="5"/>
    <x v="5"/>
    <n v="11001"/>
    <n v="2273885"/>
    <n v="48792"/>
    <s v="CUNDINAMARCA"/>
    <s v="BOGOTA"/>
    <s v="REVAL CAD"/>
    <s v="REDEBAN"/>
    <n v="2273885"/>
    <s v="FO-25-1063145"/>
    <d v="2025-06-09T12:08:00"/>
    <d v="2025-06-09T15:59:04"/>
    <s v="CERRADO"/>
    <s v="INCIDENTE"/>
    <s v="VISITA_TÉCNICA"/>
    <s v="09-06 SE REALIZA VISITA A CB PARA ATENDER INCIDENTE SE REALIZA CONFIGURACIÓN DE PARÁMETROS DE RED ,SE REALIZAN PRUEBAS OK "/>
    <s v="NO"/>
    <s v="SOFTWARE"/>
    <s v="COMUNICACION"/>
    <s v="PARAMETROS DE CONFIGURACION EN POS"/>
    <s v="NO"/>
    <n v="0"/>
    <n v="0"/>
    <n v="0"/>
    <n v="0"/>
    <n v="0"/>
    <s v="II00L304"/>
    <s v="   "/>
    <s v="   "/>
    <s v="TIPO I"/>
    <s v="TERRESTRE"/>
    <n v="1"/>
    <n v="0"/>
    <s v="GALINDO ROJAS LUIS FELIPE"/>
    <n v="65960.072302"/>
    <n v="75096.394270399993"/>
    <n v="65960.072302"/>
    <m/>
    <m/>
    <m/>
    <m/>
    <m/>
    <m/>
    <m/>
    <m/>
  </r>
  <r>
    <s v="BOGOTA"/>
    <x v="5"/>
    <x v="5"/>
    <n v="11001"/>
    <n v="2272690"/>
    <n v="54110"/>
    <s v="CUNDINAMARCA"/>
    <s v="BOGOTA"/>
    <s v="REVAL CADE MUZU"/>
    <s v="REDEBAN"/>
    <n v="2272690"/>
    <s v="FO-25-1062270"/>
    <d v="2025-06-09T10:50:00"/>
    <d v="2025-06-09T16:01:48"/>
    <s v="CERRADO"/>
    <s v="INCIDENTE"/>
    <s v="VISITA_TÉCNICA"/>
    <s v="09-06 SE REALIZA VISITA AL COMERCIO PARA EJECUTAR CAMBIO DE 1 DATAFONO POR DAÑO EN LA COMUNICACION Y ACTUALIZACIÓN A OTRO POS POR FALLA DE INICIALIZACIÓN, VERSIÓN 9.90, PRUEBAS OK. "/>
    <s v="NO"/>
    <s v="SOFTWARE"/>
    <s v="ACTUALIZACION"/>
    <s v="VERSION CARGA SO VR"/>
    <s v="Si"/>
    <s v="DATAFONO CA CARGA DE APLICATIVO"/>
    <n v="0"/>
    <n v="0"/>
    <n v="0"/>
    <n v="0"/>
    <s v="XP3ZZ249"/>
    <s v="772355   "/>
    <s v="909804   "/>
    <s v="TIPO I"/>
    <s v="TERRESTRE"/>
    <n v="1"/>
    <n v="0"/>
    <s v="CORTES VELANDIA MIGUEL ANGEL"/>
    <n v="65960.072302"/>
    <n v="75096.394270399993"/>
    <n v="65960.072302"/>
    <m/>
    <m/>
    <m/>
    <m/>
    <m/>
    <m/>
    <m/>
    <m/>
  </r>
  <r>
    <s v="BOGOTA"/>
    <x v="5"/>
    <x v="5"/>
    <n v="25572"/>
    <n v="2263932"/>
    <n v="50304"/>
    <s v="CUNDINAMARCA"/>
    <s v="PUERTO SALGAR"/>
    <s v="BARRIO PUERTO SALGAR PUERTO SA"/>
    <s v="REDEBAN"/>
    <n v="2263932"/>
    <s v="FO-25-1052024"/>
    <d v="2025-06-06T09:40:00"/>
    <d v="2025-06-09T16:04:00"/>
    <s v="CERRADO"/>
    <s v="INCIDENTE"/>
    <s v="VISITA_TÉCNICA"/>
    <s v="09-06 SE REALIZA CAMBIO DE DATAFONO POR FALLAS EN PUERTO IP DE INTERNET PRUEBA OK "/>
    <s v="NO"/>
    <s v="HARDWARE"/>
    <s v="COMUNICACION"/>
    <s v="MENSAJE CABLE DE RED DESCONECTADO"/>
    <s v="Si"/>
    <s v="DATAFONO E6 PUERTO IP MALO"/>
    <n v="0"/>
    <n v="0"/>
    <n v="0"/>
    <n v="0"/>
    <s v="XP00W429"/>
    <s v="988931   "/>
    <s v="757015   "/>
    <s v="TIPO IV"/>
    <s v="TERRESTRE"/>
    <n v="1"/>
    <n v="0"/>
    <s v="ORTIZ MARTINEZ STIVEN"/>
    <n v="479588.87655000004"/>
    <n v="196536.5258152"/>
    <n v="479588.87655000004"/>
    <m/>
    <m/>
    <m/>
    <m/>
    <m/>
    <m/>
    <m/>
    <m/>
  </r>
  <r>
    <s v="BUCARAMANGA"/>
    <x v="1"/>
    <x v="1"/>
    <n v="68051"/>
    <n v="2272186"/>
    <n v="48618"/>
    <s v="SANTANDER"/>
    <s v="ARATOCA"/>
    <s v="BARRIO VEREDA SAN PEDRO ARATOC"/>
    <s v="REDEBAN"/>
    <n v="2272186"/>
    <s v="FO-25-1061957"/>
    <d v="2025-06-09T10:08:31"/>
    <d v="2025-06-09T16:05:45"/>
    <s v="CERRADO"/>
    <s v="INCIDENTE"/>
    <s v="VISITA_TÉCNICA"/>
    <s v="09-06 SE REALIZA CAMBIO DE EQUIPO DEBIDO NO ENCIENDE , SE REALIZA INYECCIÓN DE SISTEMA Y VERSIÓN INICIALIZADA OK PRUEBAS OK CUBRE CLAVE OK "/>
    <s v="NO"/>
    <s v="HARDWARE"/>
    <s v="NO ENCIENDE"/>
    <s v="DAÑO POS"/>
    <s v="Si"/>
    <s v="DATAFONO A1 NO PRENDE"/>
    <n v="0"/>
    <n v="0"/>
    <n v="0"/>
    <n v="0"/>
    <s v="GB00L331"/>
    <s v="891548   "/>
    <s v="1121213   "/>
    <s v="TIPO II"/>
    <s v="TERRESTRE"/>
    <n v="1"/>
    <n v="0"/>
    <s v="HERRERA LUQUE SAUL JAVIER"/>
    <n v="144967.87232000002"/>
    <n v="140395.6348884"/>
    <n v="144967.87232000002"/>
    <m/>
    <m/>
    <m/>
    <m/>
    <m/>
    <m/>
    <m/>
    <m/>
  </r>
  <r>
    <s v="BOGOTA"/>
    <x v="5"/>
    <x v="5"/>
    <n v="25126"/>
    <n v="2267585"/>
    <n v="35974"/>
    <s v="CUNDINAMARCA"/>
    <s v="CAJICA"/>
    <s v="BARRIO CAPELLANIA CAJICA 1"/>
    <s v="REDEBAN"/>
    <n v="2267585"/>
    <s v="FO-25-1055995"/>
    <d v="2025-06-07T08:00:00"/>
    <d v="2025-06-09T16:07:00"/>
    <s v="CERRADO"/>
    <s v="INCIDENTE"/>
    <s v="VISITA_TÉCNICA"/>
    <s v="09-06 DURANTE LA VISITA DE TECNICA ENCONTRAMOS QUE DATÁFONOS SE REINICIAN AL MOMENTO DE REALIZAR TRANSACCIONES SE PROCEDE A REALIZAR ACTUALIZACIÓN DE SO Y VERSION SE CREAN USUARIOS SE REALIZAN PRUEBAS QUEDANDO SERVICIO OK A CONFORMIDAD DE CB "/>
    <s v="NO"/>
    <s v="SOFTWARE"/>
    <s v="SE REINICIA"/>
    <s v="AL REALIZAR CIERRE CARGA VERSION"/>
    <s v="NO"/>
    <n v="0"/>
    <n v="0"/>
    <n v="0"/>
    <n v="0"/>
    <n v="0"/>
    <s v="AD00S475-9A008647"/>
    <n v="0"/>
    <n v="0"/>
    <s v="TIPO II"/>
    <s v="TERRESTRE"/>
    <n v="1"/>
    <n v="0"/>
    <s v="GALEANO SORIANO JUAN DAVID"/>
    <n v="144967.87232000002"/>
    <n v="140395.6348884"/>
    <n v="144967.87232000002"/>
    <m/>
    <m/>
    <m/>
    <m/>
    <m/>
    <m/>
    <m/>
    <m/>
  </r>
  <r>
    <s v="MEDELLIN"/>
    <x v="2"/>
    <x v="2"/>
    <n v="5360"/>
    <n v="2271832"/>
    <n v="35259"/>
    <s v="ANTIOQUIA"/>
    <s v="ITAGUI"/>
    <s v="PAGAFACIL PLAZA MAYORISTA II"/>
    <s v="REDEBAN"/>
    <n v="2271832"/>
    <s v="FO-25-1061676"/>
    <d v="2025-06-09T09:40:00"/>
    <d v="2025-06-09T16:08:00"/>
    <s v="CERRADO"/>
    <s v="INCIDENTE"/>
    <s v="VISITA_TÉCNICA"/>
    <s v="09-06 SE LLEGA A PUNTO Y SE ENCUENTRA CERRADO, OPERARIA DE PUNTO NO CONTESTAN A NÚMERO BRINDADO 3246529310"/>
    <s v="NO"/>
    <s v="HARDWARE"/>
    <s v="TECLADO"/>
    <s v="DAÑO POS"/>
    <s v="NO"/>
    <n v="0"/>
    <n v="0"/>
    <n v="0"/>
    <n v="0"/>
    <n v="0"/>
    <s v="NONE"/>
    <n v="0"/>
    <n v="0"/>
    <s v="TIPO I"/>
    <s v="TERRESTRE"/>
    <n v="1"/>
    <n v="0"/>
    <s v="QUINTERO SANCHEZ JUAN SEBASTIAN"/>
    <n v="65960.072302"/>
    <n v="75096.394270399993"/>
    <n v="65960.072302"/>
    <m/>
    <m/>
    <m/>
    <m/>
    <m/>
    <m/>
    <m/>
    <m/>
  </r>
  <r>
    <s v="BUCARAMANGA"/>
    <x v="1"/>
    <x v="1"/>
    <n v="68575"/>
    <n v="2268948"/>
    <n v="61234"/>
    <s v="SANTANDER"/>
    <s v="PUERTO WILCHES"/>
    <s v="BARRIO JACINTO PRADO PUERTO WI"/>
    <s v="REDEBAN"/>
    <n v="2268948"/>
    <s v="FO-25-1059548"/>
    <d v="2025-06-08T08:00:00"/>
    <d v="2025-06-09T16:22:00"/>
    <s v="CERRADO"/>
    <s v="INCIDENTE"/>
    <s v="VISITA_TÉCNICA"/>
    <s v="09-06 SE REALIZA CAMBIO DE LECTORA POR DAÑO EN CABLE USB PRUEBAS OK SERVICIO OPERATIVO "/>
    <s v="NO"/>
    <s v="HARDWARE"/>
    <s v="LECTOR DE BARRAS"/>
    <s v="CABLE LECTORA AVERIADO"/>
    <s v="Si"/>
    <n v="0"/>
    <s v="LECTOR L9  DAÑO FÍSICO: CABLE DE COMUNICACIÓN DAÑADO"/>
    <n v="0"/>
    <n v="0"/>
    <n v="0"/>
    <s v="9TZZZ331"/>
    <s v=" 1145183  "/>
    <s v=" 941029  "/>
    <s v="TIPO IV"/>
    <s v="TERRESTRE"/>
    <n v="1"/>
    <n v="0"/>
    <s v="REYES RAMIREZ DIEGO ALEXANDER"/>
    <n v="479588.87655000004"/>
    <n v="196536.5258152"/>
    <n v="479588.87655000004"/>
    <m/>
    <m/>
    <m/>
    <m/>
    <m/>
    <m/>
    <m/>
    <m/>
  </r>
  <r>
    <s v="BOGOTA"/>
    <x v="5"/>
    <x v="5"/>
    <n v="25473"/>
    <n v="2271113"/>
    <n v="79312"/>
    <s v="CUNDINAMARCA"/>
    <s v="MOSQUERA"/>
    <s v="BARRIO LA CUMBRE MOSQUERA 1"/>
    <s v="REDEBAN"/>
    <n v="2271113"/>
    <s v="FO-25-1061339"/>
    <d v="2025-06-09T08:57:00"/>
    <d v="2025-06-09T16:23:00"/>
    <s v="CERRADO"/>
    <s v="INCIDENTE"/>
    <s v="VISITA_TÉCNICA"/>
    <s v="09-06 SE VISITA COMERCIO POR FALLA EN LECTOR DE TARJETAS RETIRE TARJETA SE PROCEDE A GENERAR CAMBIO DE EQUIPO REALIZANDO TRANSACCIONES DE PRUEBA OKAY, SE DEJA CB OPERANDO SIN NOVEDAD "/>
    <s v="NO"/>
    <s v="HARDWARE"/>
    <s v="LECTOR DE TARJETAS"/>
    <s v="MENSAJE RETIRE TARJETA"/>
    <s v="Si"/>
    <s v="DATAFONO A13 RETIRE TARJETA"/>
    <n v="0"/>
    <n v="0"/>
    <n v="0"/>
    <n v="0"/>
    <s v="A4WZZ839"/>
    <s v="1105921   "/>
    <s v="1072643   "/>
    <s v="TIPO I"/>
    <s v="TERRESTRE"/>
    <n v="1"/>
    <n v="0"/>
    <s v="ROMERO ROJAS BREIDY JHOHAN"/>
    <n v="65960.072302"/>
    <n v="75096.394270399993"/>
    <n v="65960.072302"/>
    <m/>
    <m/>
    <m/>
    <m/>
    <m/>
    <m/>
    <m/>
    <m/>
  </r>
  <r>
    <s v="VALLEDUPAR"/>
    <x v="4"/>
    <x v="4"/>
    <n v="20001"/>
    <n v="2272935"/>
    <n v="17207"/>
    <s v="CESAR"/>
    <s v="VALLEDUPAR"/>
    <s v="BARRIO CIUDAD JARDIN II VALLED"/>
    <s v="REDEBAN"/>
    <n v="2272935"/>
    <s v="FO-25-1062714"/>
    <d v="2025-06-09T11:00:00"/>
    <d v="2025-06-09T16:24:14"/>
    <s v="CERRADO"/>
    <s v="INCIDENTE"/>
    <s v="VISITA_TÉCNICA"/>
    <s v="09-06 SE REALIZA VISITA POR SOLICITUD DE CLIENTE ,SE LLEGA A SITIO SE ENCUENTRA EQUIPO CON MSJ DE ALERT INTERUPTION,SE REALIZA CAMBIÓ DE EQUIPO QUEDANDO OPERATIVO PRUEBAS OK AL 100 % "/>
    <s v="NO"/>
    <s v="HARDWARE"/>
    <s v="ALERT IRRUPTION"/>
    <s v="ALERT IRRUPTION"/>
    <s v="Si"/>
    <s v="DATAFONO A6 ALERT IRRUPTION"/>
    <n v="0"/>
    <n v="0"/>
    <n v="0"/>
    <n v="0"/>
    <s v="NN00R864"/>
    <s v="959366   "/>
    <s v="930530   "/>
    <s v="TIPO I"/>
    <s v="TERRESTRE"/>
    <n v="1"/>
    <n v="0"/>
    <s v="MAESTRE MENGUAL EDGAR ENRIQUE"/>
    <n v="65960.072302"/>
    <n v="75096.394270399993"/>
    <n v="65960.072302"/>
    <m/>
    <m/>
    <m/>
    <m/>
    <m/>
    <m/>
    <m/>
    <m/>
  </r>
  <r>
    <s v="BUCARAMANGA"/>
    <x v="1"/>
    <x v="1"/>
    <n v="68307"/>
    <n v="2270843"/>
    <n v="27179"/>
    <s v="SANTANDER"/>
    <s v="GIRON"/>
    <s v="CHIMITA GIRON I SANTANDER"/>
    <s v="REDEBAN"/>
    <n v="2270843"/>
    <s v="FO-25-1061217"/>
    <d v="2025-06-09T08:43:00"/>
    <d v="2025-06-09T16:31:24"/>
    <s v="CERRADO"/>
    <s v="INCIDENTE"/>
    <s v="VISITA_TÉCNICA"/>
    <s v="09-06 SE REALIZA VISITA AL COMERCIO CB, SE VALIDA Y SE ENCUENTRA QUE EL PINPAD NO ESTA LEYENDO TARJETAS, SE PROCEDE A HACER CAMBIO DE TECNOLOGÍA POR INCOMPATIBILIDAD, SE COLOCA DATÁFONO, PINPAD, MAGIC BOX SE HACEN LAS RESPECTIVAS CONFIGURACIÓNES Y SE HACEN PRUEBAS DEJANDO TODO OK "/>
    <s v="NO"/>
    <s v="HARDWARE"/>
    <s v="LECTOR DE TARJETAS"/>
    <s v="MENSAJE RETIRE TARJETA"/>
    <s v="Si"/>
    <s v="DATAFONO CPT CAMBIO POR TECNOLOGÍA"/>
    <n v="0"/>
    <s v="HUB HB3 NO RECONOCE CONECTOR"/>
    <s v="PINPAD C1 NO LEE TARJETAS"/>
    <n v="0"/>
    <s v="999OZ822"/>
    <s v="1227956  1221214 SE INSTALO MAGIC BOX "/>
    <s v="1069844  219107000891 1109733"/>
    <s v="TIPO I"/>
    <s v="TERRESTRE"/>
    <n v="1"/>
    <n v="0"/>
    <s v="GONZALEZ ESTUPIÑAN YEISON WALTER ANTONIO"/>
    <n v="65960.072302"/>
    <n v="75096.394270399993"/>
    <n v="65960.072302"/>
    <m/>
    <m/>
    <m/>
    <m/>
    <m/>
    <m/>
    <m/>
    <m/>
  </r>
  <r>
    <s v="BOGOTA"/>
    <x v="5"/>
    <x v="5"/>
    <n v="25754"/>
    <n v="2268808"/>
    <n v="72696"/>
    <s v="CUNDINAMARCA"/>
    <s v="SOACHA"/>
    <s v="BARRIO HOGARES SOACHA 7"/>
    <s v="REDEBAN"/>
    <n v="2268808"/>
    <s v="FO-25-1058985"/>
    <d v="2025-06-07T15:04:00"/>
    <d v="2025-06-09T16:34:00"/>
    <s v="CERRADO"/>
    <s v="INCIDENTE"/>
    <s v="VISITA_TÉCNICA"/>
    <s v="09-06 SE REALIZA CAMBIO DE EQUIPO POR DAÑO EN LECTOR DE TARJETAS SERVICIO OPERATIVO PRUEBAS OK TRNA RBM "/>
    <s v="NO"/>
    <s v="HARDWARE"/>
    <s v="LECTOR DE TARJETAS"/>
    <s v="DAÑO POS"/>
    <s v="Si"/>
    <s v="DATAFONO C4 NO LEE TARJETA CHIP"/>
    <n v="0"/>
    <n v="0"/>
    <n v="0"/>
    <n v="0"/>
    <s v="EF00R073"/>
    <s v="1106594   "/>
    <s v="1072778   "/>
    <s v="TIPO I"/>
    <s v="TERRESTRE"/>
    <n v="1"/>
    <n v="0"/>
    <s v="BUSTOS MORA DIEGO MANUEL"/>
    <n v="65960.072302"/>
    <n v="75096.394270399993"/>
    <n v="65960.072302"/>
    <m/>
    <m/>
    <m/>
    <m/>
    <m/>
    <m/>
    <m/>
    <m/>
  </r>
  <r>
    <s v="MEDELLIN"/>
    <x v="2"/>
    <x v="2"/>
    <n v="5001"/>
    <n v="2274636"/>
    <n v="62640"/>
    <s v="ANTIOQUIA"/>
    <s v="MEDELLIN"/>
    <s v="DISTRICOL MARTIMAXCOTAS"/>
    <s v="REDEBAN"/>
    <n v="2274636"/>
    <s v="FO-25-1063705"/>
    <d v="2025-06-09T13:43:00"/>
    <d v="2025-06-09T17:12:00"/>
    <s v="CERRADO"/>
    <s v="INCIDENTE"/>
    <s v="VISITA_TÉCNICA"/>
    <s v="09-06 CAMBIO DE LECTOR POR DAÑO  NO COMUNICA PRUEBAS OK "/>
    <s v="NO"/>
    <s v="HARDWARE"/>
    <s v="LECTOR DE BARRAS"/>
    <s v="DAÑO POS"/>
    <s v="Si"/>
    <n v="0"/>
    <s v="LECTOR L6  NO COMUNICA"/>
    <n v="0"/>
    <n v="0"/>
    <n v="0"/>
    <s v="NA00O895"/>
    <s v=" 1103801  "/>
    <s v=" 526404  "/>
    <s v="TIPO I"/>
    <s v="TERRESTRE"/>
    <n v="1"/>
    <n v="0"/>
    <s v="PAREJA ECHAVARRIA JHON DAVID"/>
    <n v="65960.072302"/>
    <n v="75096.394270399993"/>
    <n v="65960.072302"/>
    <m/>
    <m/>
    <m/>
    <m/>
    <m/>
    <m/>
    <m/>
    <m/>
  </r>
  <r>
    <s v="PEREIRA"/>
    <x v="0"/>
    <x v="6"/>
    <n v="76403"/>
    <n v="2259933"/>
    <n v="23132"/>
    <s v="VALLE DEL CAUCA"/>
    <s v="LA VICTORIA"/>
    <s v="BARRIO LA VICTORIA LA VICTORIA"/>
    <s v="REDEBAN"/>
    <n v="2259933"/>
    <s v="FO-25-1055310"/>
    <d v="2025-06-05T13:10:20"/>
    <d v="2025-06-09T17:39:00"/>
    <s v="CERRADO"/>
    <s v="INCIDENTE"/>
    <s v="VISITA_TÉCNICA"/>
    <s v="09-06 SE VISITA COMERCIO SE REALIZA CONFIGURACIÓN DE COMERCIO Y CB SE REALIZA PRUEBAS OK "/>
    <s v="NO"/>
    <s v="SOFTWARE"/>
    <s v="ERROR DE TRANSACCIONES"/>
    <s v="RECHAZO GENERAL"/>
    <s v="NO"/>
    <n v="0"/>
    <n v="0"/>
    <n v="0"/>
    <n v="0"/>
    <n v="0"/>
    <s v="F1VZZ106"/>
    <n v="0"/>
    <n v="0"/>
    <s v="TIPO II"/>
    <s v="TERRESTRE"/>
    <n v="2"/>
    <n v="0"/>
    <s v="LOAIZA LOPEZ JHON FREDDY"/>
    <n v="144967.87232000002"/>
    <n v="140395.6348884"/>
    <n v="289935.74464000005"/>
    <m/>
    <m/>
    <m/>
    <m/>
    <m/>
    <m/>
    <m/>
    <m/>
  </r>
  <r>
    <s v="BOGOTA"/>
    <x v="5"/>
    <x v="5"/>
    <n v="73449"/>
    <n v="2268873"/>
    <n v="72314"/>
    <s v="TOLIMA"/>
    <s v="MELGAR"/>
    <s v="CENTRO MELGAR TOLIMA"/>
    <s v="REDEBAN"/>
    <n v="2268873"/>
    <s v="FO-25-1059543"/>
    <d v="2025-06-08T08:00:00"/>
    <d v="2025-06-09T18:14:00"/>
    <s v="CERRADO"/>
    <s v="INCIDENTE"/>
    <s v="VISITA_TÉCNICA"/>
    <s v="09-06 SE REALIZA VISITA DE CAMPO ENCONTRANDO QUE COMERCIO NO CUENTA CON INTERNET PARA REALIZAR VISITA, SE INFORMA A SUPERVISOR QUIEN AUTORIZA CIERRE DE VISTA NO SE MANIPULA EQUIPOS."/>
    <s v="NO"/>
    <s v="SOFTWARE"/>
    <s v="ACTUALIZACION"/>
    <s v="VERSION CARGA SO VR"/>
    <s v="NO"/>
    <n v="0"/>
    <n v="0"/>
    <n v="0"/>
    <n v="0"/>
    <n v="0"/>
    <n v="0"/>
    <n v="0"/>
    <n v="0"/>
    <s v="TIPO II"/>
    <s v="TERRESTRE"/>
    <n v="1"/>
    <n v="0"/>
    <s v="LOZADA ROJAS CHRISTIAN ANDRES"/>
    <n v="144967.87232000002"/>
    <n v="140395.6348884"/>
    <n v="144967.87232000002"/>
    <m/>
    <m/>
    <m/>
    <m/>
    <m/>
    <m/>
    <m/>
    <m/>
  </r>
  <r>
    <s v="SINCELEJO"/>
    <x v="4"/>
    <x v="4"/>
    <n v="70001"/>
    <n v="2268547"/>
    <n v="38768"/>
    <s v="SUCRE"/>
    <s v="SINCELEJO"/>
    <s v="BARRIO LIBERTAD SINCELEJO"/>
    <s v="REDEBAN"/>
    <n v="2268547"/>
    <s v="FO-25-1058016"/>
    <d v="2025-06-07T12:21:00"/>
    <d v="2025-06-10T07:52:20"/>
    <s v="CERRADO"/>
    <s v="INCIDENTE"/>
    <s v="VISITA_TÉCNICA"/>
    <s v="09-06 SE VISITA COMERCIO POR FALLA, SE CAMBIA TAPA YA QUE SE ENCUENTRA AVERIADA, SE DEJA CON LA VERSIÓN 9.90, SE REALIZAN PRUEBAS OK."/>
    <s v="NO"/>
    <s v="HARDWARE"/>
    <s v="IMPRESION"/>
    <s v="TAPA IMPRESORA"/>
    <s v="NO"/>
    <n v="0"/>
    <n v="0"/>
    <n v="0"/>
    <n v="0"/>
    <n v="0"/>
    <s v="HA006877"/>
    <s v="   "/>
    <s v="   "/>
    <s v="TIPO I"/>
    <s v="TERRESTRE"/>
    <n v="1"/>
    <n v="0"/>
    <s v="CACERES HERNANDEZ ANDRES"/>
    <n v="65960.072302"/>
    <n v="75096.394270399993"/>
    <n v="65960.072302"/>
    <m/>
    <m/>
    <m/>
    <m/>
    <m/>
    <m/>
    <m/>
    <m/>
  </r>
  <r>
    <s v="MEDELLIN"/>
    <x v="2"/>
    <x v="2"/>
    <n v="5001"/>
    <n v="2275403"/>
    <n v="79266"/>
    <s v="ANTIOQUIA"/>
    <s v="MEDELLIN"/>
    <s v="DISTRICOL VARIEDADES AUSTIN"/>
    <s v="REDEBAN"/>
    <n v="2275403"/>
    <s v="FO-25-1064334"/>
    <d v="2025-06-09T15:02:00"/>
    <d v="2025-06-10T09:01:05"/>
    <s v="CERRADO"/>
    <s v="INCIDENTE"/>
    <s v="VISITA_TÉCNICA"/>
    <s v="10-06 SE CAMBIA RODILLO YA QUE EL OTRO NO IMPRIMIA "/>
    <s v="NO"/>
    <s v="HARDWARE"/>
    <s v="IMPRESION"/>
    <s v="RODILLO AVERIADO"/>
    <s v="NO"/>
    <n v="0"/>
    <n v="0"/>
    <n v="0"/>
    <n v="0"/>
    <s v="Tapa de impresora "/>
    <s v="A4WZZ143"/>
    <s v="   "/>
    <s v="   "/>
    <s v="TIPO I"/>
    <s v="TERRESTRE"/>
    <n v="1"/>
    <n v="0"/>
    <s v="CERPA SUAREZ DUVAN CAMILO"/>
    <n v="65960.072302"/>
    <n v="75096.394270399993"/>
    <n v="65960.072302"/>
    <m/>
    <m/>
    <m/>
    <m/>
    <m/>
    <m/>
    <m/>
    <m/>
  </r>
  <r>
    <s v="VALLEDUPAR"/>
    <x v="4"/>
    <x v="4"/>
    <n v="20001"/>
    <n v="2275415"/>
    <n v="32347"/>
    <s v="CESAR"/>
    <s v="VALLEDUPAR"/>
    <s v="MULTIPAGAS GUATAPURI"/>
    <s v="REDEBAN"/>
    <n v="2275415"/>
    <s v="FO-25-1064323"/>
    <d v="2025-06-09T15:05:00"/>
    <d v="2025-06-10T09:21:21"/>
    <s v="CERRADO"/>
    <s v="INCIDENTE"/>
    <s v="VISITA_TÉCNICA"/>
    <s v="10-06 SE REALIZA CAMBIO DE DATAFONO, YA QUE NO IMPRIMIA VARIOS CARÁCTERES EN LAS TIRILLAS, SE REALIZAN PRUEBAS DEJANDO SERVICIO FUNCIONAL AL 100 %"/>
    <s v="NO"/>
    <s v="HARDWARE"/>
    <s v="IMPRESION"/>
    <s v="NO IMPRIME UNO O VARIOS CARACTERES"/>
    <s v="Si"/>
    <s v="DATAFONO G1 NO IMPRIME UNO O VARIOS CARACTERES"/>
    <n v="0"/>
    <n v="0"/>
    <n v="0"/>
    <n v="0"/>
    <s v="111UZ693"/>
    <s v="750974   "/>
    <s v="1021601   "/>
    <s v="TIPO I"/>
    <s v="TERRESTRE"/>
    <n v="1"/>
    <n v="0"/>
    <s v="MONTES DIAZ JOHN FRED"/>
    <n v="65960.072302"/>
    <n v="75096.394270399993"/>
    <n v="65960.072302"/>
    <m/>
    <m/>
    <m/>
    <m/>
    <m/>
    <m/>
    <m/>
    <m/>
  </r>
  <r>
    <s v="BOGOTA"/>
    <x v="5"/>
    <x v="5"/>
    <n v="11001"/>
    <n v="2272949"/>
    <n v="38419"/>
    <s v="CUNDINAMARCA"/>
    <s v="BOGOTA"/>
    <s v="REDY TEQUENDAMA"/>
    <s v="REDEBAN"/>
    <n v="2272949"/>
    <s v="FO-25-1062711"/>
    <d v="2025-06-09T11:02:00"/>
    <d v="2025-06-10T09:33:00"/>
    <s v="CERRADO"/>
    <s v="INCIDENTE"/>
    <s v="VISITA_TÉCNICA"/>
    <s v="10-06 SE CAMBIAN LOS TRES HUBS POR DAÑO NO SERIALIZADOS"/>
    <s v="NO"/>
    <s v="HARDWARE"/>
    <s v="HUB"/>
    <s v="DAÑO HUB"/>
    <s v="Si"/>
    <n v="0"/>
    <n v="0"/>
    <s v="HUB HB1 DETERIORO CABLE - HUB HB1 DETERIORO CABLE - HUB HB1 DETERIORO CABLE"/>
    <n v="0"/>
    <n v="0"/>
    <s v="AA00X637-FA01Z640-AA00X638"/>
    <s v="   Sin serializar  - Sin seriales  - Sin serializar "/>
    <s v="  829765 - Sin serializar  - Sin serializar  "/>
    <s v="TIPO I"/>
    <s v="TERRESTRE"/>
    <n v="1"/>
    <n v="0"/>
    <s v="INFANTE SIERRA MANUEL FERNANDO"/>
    <n v="65960.072302"/>
    <n v="75096.394270399993"/>
    <n v="65960.072302"/>
    <m/>
    <m/>
    <m/>
    <m/>
    <m/>
    <m/>
    <m/>
    <m/>
  </r>
  <r>
    <s v="BUCARAMANGA"/>
    <x v="1"/>
    <x v="1"/>
    <n v="68276"/>
    <n v="2273980"/>
    <n v="32355"/>
    <s v="SANTANDER"/>
    <s v="FLORIDABLANCA"/>
    <s v="COMCARD MULTIPAGOS LA 28"/>
    <s v="REDEBAN"/>
    <n v="2273980"/>
    <s v="FO-25-1063422"/>
    <d v="2025-06-09T12:33:00"/>
    <d v="2025-06-10T09:45:00"/>
    <s v="CERRADO"/>
    <s v="INCIDENTE"/>
    <s v="VISITA_TÉCNICA"/>
    <s v="10-06 CAMBIO DE PINPAD POR DAÑO PRUEBAS EXITOSAS "/>
    <s v="NO"/>
    <s v="HARDWARE"/>
    <s v="PINPAD"/>
    <s v="DAÑO POS"/>
    <s v="Si"/>
    <n v="0"/>
    <n v="0"/>
    <n v="0"/>
    <s v="PINPAD A1 NO PRENDE"/>
    <n v="0"/>
    <s v="AD00P434"/>
    <s v="  1108642 "/>
    <s v="   1018770"/>
    <s v="TIPO I"/>
    <s v="TERRESTRE"/>
    <n v="1"/>
    <n v="0"/>
    <s v="PEÑA DIAZ IVAN YESID"/>
    <n v="65960.072302"/>
    <n v="75096.394270399993"/>
    <n v="65960.072302"/>
    <m/>
    <m/>
    <m/>
    <m/>
    <m/>
    <m/>
    <m/>
    <m/>
  </r>
  <r>
    <s v="CALI"/>
    <x v="0"/>
    <x v="0"/>
    <n v="76001"/>
    <n v="2275868"/>
    <n v="49637"/>
    <s v="VALLE DEL CAUCA"/>
    <s v="CALI"/>
    <s v="DISTRICOL PAPEL Y VARI GOYI"/>
    <s v="REDEBAN"/>
    <n v="2275868"/>
    <s v="FO-25-1064547"/>
    <d v="2025-06-09T15:40:00"/>
    <d v="2025-06-10T10:14:00"/>
    <s v="CERRADO"/>
    <s v="INCIDENTE"/>
    <s v="VISITA_TÉCNICA"/>
    <s v="10-06 SE REVISAN EQUIPOS Y ESTAN FUNCIONANDO CORRECTAMENTE"/>
    <s v="NO"/>
    <s v="HARDWARE"/>
    <s v="LECTOR DE TARJETAS"/>
    <s v="MENSAJE RETIRE TARJETA"/>
    <s v="NO"/>
    <n v="0"/>
    <n v="0"/>
    <n v="0"/>
    <n v="0"/>
    <n v="0"/>
    <s v="II00Q068"/>
    <n v="0"/>
    <n v="0"/>
    <s v="TIPO I"/>
    <s v="TERRESTRE"/>
    <n v="1"/>
    <n v="0"/>
    <s v="CUERO RUIZ JHONNY"/>
    <n v="65960.072302"/>
    <n v="75096.394270399993"/>
    <n v="65960.072302"/>
    <m/>
    <m/>
    <m/>
    <m/>
    <m/>
    <m/>
    <m/>
    <m/>
  </r>
  <r>
    <s v="CARTAGENA"/>
    <x v="4"/>
    <x v="4"/>
    <n v="13838"/>
    <n v="2272199"/>
    <n v="35963"/>
    <s v="BOLIVAR"/>
    <s v="TURBANA"/>
    <s v="BARRIO LOS NISPEROS TURBANA"/>
    <s v="REDEBAN"/>
    <n v="2272199"/>
    <s v="FO-25-1061965"/>
    <d v="2025-06-09T10:11:02"/>
    <d v="2025-06-10T11:03:00"/>
    <s v="CERRADO"/>
    <s v="INCIDENTE"/>
    <s v="VISITA_TÉCNICA"/>
    <s v="10-06 SE REALIZA CAMBIO DE HUB TENÍA CABLE DEGOLLADO QUEDA UNO NUEVO FUNCIONANDO SIN PROBLEMAS SE HACEN PRUEBAS TODO OK "/>
    <s v="NO"/>
    <s v="HARDWARE"/>
    <s v="HUB"/>
    <s v="DETERIORO CABLE"/>
    <s v="Si"/>
    <n v="0"/>
    <n v="0"/>
    <s v="HUB HB1 DETERIORO CABLE"/>
    <n v="0"/>
    <n v="0"/>
    <s v="GZ006904"/>
    <s v="   Sin placa "/>
    <s v="  Sin placa  "/>
    <s v="TIPO II"/>
    <s v="TERRESTRE"/>
    <n v="1"/>
    <n v="0"/>
    <s v="CANEDO HERRERA ALEXANDER"/>
    <n v="144967.87232000002"/>
    <n v="140395.6348884"/>
    <n v="144967.87232000002"/>
    <m/>
    <m/>
    <m/>
    <m/>
    <m/>
    <m/>
    <m/>
    <m/>
  </r>
  <r>
    <s v="MEDELLIN"/>
    <x v="2"/>
    <x v="2"/>
    <n v="5380"/>
    <n v="2276630"/>
    <n v="79704"/>
    <s v="ANTIOQUIA"/>
    <s v="LA ESTRELLA"/>
    <s v="PTM LA ESTRELLA KAOS PINATERIA"/>
    <s v="REDEBAN"/>
    <n v="2276630"/>
    <s v="FO-25-1065068"/>
    <d v="2025-06-09T16:37:00"/>
    <d v="2025-06-10T11:23:08"/>
    <s v="CERRADO"/>
    <s v="INCIDENTE"/>
    <s v="VISITA_TÉCNICA"/>
    <s v="10-06 SE REALIZA EL CAMBIO DE EQUIPO POR PUERTO USB MALO ESTÁ INCOMPLETO "/>
    <s v="NO"/>
    <s v="HARDWARE"/>
    <s v="DETERIORO"/>
    <s v="DATAFONO"/>
    <s v="Si"/>
    <s v="DATAFONO E9 PUERTO USB MALO"/>
    <n v="0"/>
    <n v="0"/>
    <n v="0"/>
    <n v="0"/>
    <s v="V1YZZ446    V1YZZ796"/>
    <s v="991136   "/>
    <s v="1174356   "/>
    <s v="TIPO I"/>
    <s v="TERRESTRE"/>
    <n v="1"/>
    <n v="0"/>
    <s v="MONTOYA VELEZ ANDRES FELIPE"/>
    <n v="65960.072302"/>
    <n v="75096.394270399993"/>
    <n v="65960.072302"/>
    <m/>
    <m/>
    <m/>
    <m/>
    <m/>
    <m/>
    <m/>
    <m/>
  </r>
  <r>
    <s v="MEDELLIN"/>
    <x v="2"/>
    <x v="2"/>
    <n v="5088"/>
    <n v="2276360"/>
    <n v="28240"/>
    <s v="ANTIOQUIA"/>
    <s v="BELLO"/>
    <s v="COMCARD BELLO DIGINET"/>
    <s v="REDEBAN"/>
    <n v="2276360"/>
    <s v="FO-25-1064860"/>
    <d v="2025-06-09T16:16:00"/>
    <d v="2025-06-10T11:38:00"/>
    <s v="CERRADO"/>
    <s v="INCIDENTE"/>
    <s v="VISITA_TÉCNICA"/>
    <s v="10-06 SE ACTUALIZA DIRECCION Y SE CAMBIA LECTOR POR DAÑO "/>
    <s v="NO"/>
    <s v="HARDWARE"/>
    <s v="LECTOR DE BARRAS"/>
    <s v="DAÑO POS"/>
    <s v="Si"/>
    <n v="0"/>
    <s v="LECTOR L5  REINICIA PERIFÉRICO"/>
    <n v="0"/>
    <n v="0"/>
    <n v="0"/>
    <s v="9PZZZ332"/>
    <s v=" 1231994  "/>
    <s v=" A-526366  "/>
    <s v="TIPO I"/>
    <s v="TERRESTRE"/>
    <n v="1"/>
    <n v="0"/>
    <s v="MORENO MEDINA JUAN PABLO"/>
    <n v="65960.072302"/>
    <n v="75096.394270399993"/>
    <n v="65960.072302"/>
    <m/>
    <m/>
    <m/>
    <m/>
    <m/>
    <m/>
    <m/>
    <m/>
  </r>
  <r>
    <s v="BUCARAMANGA"/>
    <x v="1"/>
    <x v="1"/>
    <n v="68679"/>
    <n v="2263531"/>
    <n v="72305"/>
    <s v="SANTANDER"/>
    <s v="SAN GIL"/>
    <s v="BARRIO CENTRO SAN GIL SANTANDE"/>
    <s v="REDEBAN"/>
    <n v="2263531"/>
    <s v="FO-25-1051522"/>
    <d v="2025-06-06T08:49:00"/>
    <d v="2025-06-10T11:44:00"/>
    <s v="CERRADO"/>
    <s v="INCIDENTE"/>
    <s v="VISITA_TÉCNICA"/>
    <s v="10-06 SE VISITA COMERCIO SE REALIZA MANTENIMIENTO , SE REALIZA INYECCIÓN DE SISTEMA Y VERSIÓN INICIALIZADA OK PRUEBAS OK CUBRE CLAVE OK "/>
    <s v="NO"/>
    <s v="HARDWARE"/>
    <s v="CIERRE"/>
    <s v="MEMORIA DEL DISPOSITIVO INSUFICIENTE"/>
    <s v="NO"/>
    <n v="0"/>
    <n v="0"/>
    <n v="0"/>
    <n v="0"/>
    <n v="0"/>
    <s v="ON00N751"/>
    <n v="0"/>
    <n v="0"/>
    <s v="TIPO II"/>
    <s v="TERRESTRE"/>
    <n v="1"/>
    <n v="0"/>
    <s v="HERRERA LUQUE SAUL JAVIER"/>
    <n v="144967.87232000002"/>
    <n v="140395.6348884"/>
    <n v="144967.87232000002"/>
    <m/>
    <m/>
    <m/>
    <m/>
    <m/>
    <m/>
    <m/>
    <m/>
  </r>
  <r>
    <s v="NEIVA"/>
    <x v="3"/>
    <x v="3"/>
    <n v="18001"/>
    <n v="2270302"/>
    <n v="53250"/>
    <s v="CAQUETA"/>
    <s v="FLORENCIA"/>
    <s v="BARRIO RICAURTE FLORENCIA"/>
    <s v="REDEBAN"/>
    <n v="2270302"/>
    <s v="FO-25-1060845"/>
    <d v="2025-06-09T08:00:00"/>
    <d v="2025-06-10T11:49:00"/>
    <s v="CERRADO"/>
    <s v="INCIDENTE"/>
    <s v="VISITA_TÉCNICA"/>
    <s v="10-06 SE REALIZA CAMBIO DE DATÁFONO POR DAÑO EN EL PUERTO DE RED, SE ENCUENTRA PARTIDO, PRUEBAS CB OK SE DEJA OPERATIVO."/>
    <s v="NO"/>
    <s v="HARDWARE"/>
    <s v="COMUNICACION"/>
    <s v="DAÑO POS"/>
    <s v="Si"/>
    <s v="DATAFONO E3 NO COMUNICA MODEM"/>
    <n v="0"/>
    <n v="0"/>
    <n v="0"/>
    <n v="0"/>
    <s v="TR0MZ942"/>
    <s v="1234158   "/>
    <s v="988556   "/>
    <s v="TIPO IV"/>
    <s v="TERRESTRE"/>
    <n v="1"/>
    <n v="0"/>
    <s v="BERMUDEZ SANCHEZ JOSE NEYBER"/>
    <n v="479588.87655000004"/>
    <n v="196536.5258152"/>
    <n v="479588.87655000004"/>
    <m/>
    <m/>
    <m/>
    <m/>
    <m/>
    <m/>
    <m/>
    <m/>
  </r>
  <r>
    <s v="MEDELLIN"/>
    <x v="2"/>
    <x v="2"/>
    <n v="5237"/>
    <n v="2271535"/>
    <n v="55435"/>
    <s v="ANTIOQUIA"/>
    <s v="DON MATIAS"/>
    <s v="BARRIO DON MATIAS DONMATIAS 2"/>
    <s v="REDEBAN"/>
    <n v="2271535"/>
    <s v="FO-25-1061538"/>
    <d v="2025-06-09T09:23:00"/>
    <d v="2025-06-10T11:49:22"/>
    <s v="CERRADO"/>
    <s v="INCIDENTE"/>
    <s v="VISITA_TÉCNICA"/>
    <s v="10-06 SE CAMBIA DATÁFONO POR FALLAS EN REINICIO "/>
    <s v="NO"/>
    <s v="HARDWARE"/>
    <s v="SE REINICIA"/>
    <s v="DAÑO POS"/>
    <s v="Si"/>
    <s v="DATAFONO A4 ERROR 0226"/>
    <n v="0"/>
    <n v="0"/>
    <n v="0"/>
    <n v="0"/>
    <s v="9BGZZ206"/>
    <s v="1036842   "/>
    <s v="1216694   "/>
    <s v="TIPO II"/>
    <s v="TERRESTRE"/>
    <n v="1"/>
    <n v="0"/>
    <s v="DIAZ ZABALA FRANCIS DUBAN"/>
    <n v="144967.87232000002"/>
    <n v="140395.6348884"/>
    <n v="144967.87232000002"/>
    <m/>
    <m/>
    <m/>
    <m/>
    <m/>
    <m/>
    <m/>
    <m/>
  </r>
  <r>
    <s v="NEIVA"/>
    <x v="3"/>
    <x v="3"/>
    <n v="41001"/>
    <n v="2273992"/>
    <n v="17024"/>
    <s v="HUILA"/>
    <s v="NEIVA"/>
    <s v="BARRIO CAMBULOS II NEIVA"/>
    <s v="REDEBAN"/>
    <n v="2273992"/>
    <s v="FO-25-1063438"/>
    <d v="2025-06-09T12:39:00"/>
    <d v="2025-06-10T11:53:33"/>
    <s v="CERRADO"/>
    <s v="INCIDENTE"/>
    <s v="VISITA_TÉCNICA"/>
    <s v="10-06 SE REALIZA CAMBIO DE EQUIPO POR FALLA AL LEER TARJETAS CHIP"/>
    <s v="NO"/>
    <s v="HARDWARE"/>
    <s v="LECTOR DE TARJETAS"/>
    <s v="MENSAJE RETIRE TARJETA"/>
    <s v="Si"/>
    <s v="DATAFONO C4 NO LEE TARJETA CHIP"/>
    <n v="0"/>
    <n v="0"/>
    <n v="0"/>
    <n v="0"/>
    <s v="A00JZ235"/>
    <s v="1069469   "/>
    <s v="988382   "/>
    <s v="TIPO I"/>
    <s v="TERRESTRE"/>
    <n v="1"/>
    <n v="0"/>
    <s v="DIAZ VARGAS JONATHAN MIGUEL"/>
    <n v="65960.072302"/>
    <n v="75096.394270399993"/>
    <n v="65960.072302"/>
    <m/>
    <m/>
    <m/>
    <m/>
    <m/>
    <m/>
    <m/>
    <m/>
  </r>
  <r>
    <s v="PEREIRA"/>
    <x v="0"/>
    <x v="6"/>
    <n v="66001"/>
    <n v="2273882"/>
    <n v="45906"/>
    <s v="RISARALDA"/>
    <s v="PEREIRA"/>
    <s v="BARRIO CUBA PEREIRA 4"/>
    <s v="REDEBAN"/>
    <n v="2273882"/>
    <s v="FO-25-1063134"/>
    <d v="2025-06-09T12:06:00"/>
    <d v="2025-06-10T11:57:57"/>
    <s v="CERRADO"/>
    <s v="INCIDENTE"/>
    <s v="VISITA_TÉCNICA"/>
    <s v="10-06 SE VISITA COMERCIO COMERCIO SE IDENTIFICA CABLE LECTORA AVERIADO SE REALIZA CAMBIO DE LECTORA SE REALIZA PRUEBAS OK "/>
    <s v="NO"/>
    <s v="HARDWARE"/>
    <s v="LECTOR DE BARRAS"/>
    <s v="CABLE LECTORA AVERIADO"/>
    <s v="Si"/>
    <n v="0"/>
    <s v="LECTOR L9  DAÑO FÍSICO: CABLE DE COMUNICACIÓN DAÑADO"/>
    <n v="0"/>
    <n v="0"/>
    <n v="0"/>
    <s v="XP001406"/>
    <s v=" 1145746  "/>
    <s v=" 864080  "/>
    <s v="TIPO I"/>
    <s v="TERRESTRE"/>
    <n v="1"/>
    <n v="0"/>
    <s v="LOAIZA LOPEZ JHON FREDDY"/>
    <n v="65960.072302"/>
    <n v="75096.394270399993"/>
    <n v="65960.072302"/>
    <m/>
    <m/>
    <m/>
    <m/>
    <m/>
    <m/>
    <m/>
    <m/>
  </r>
  <r>
    <s v="IBAGUE"/>
    <x v="3"/>
    <x v="3"/>
    <n v="73319"/>
    <n v="2273994"/>
    <n v="31920"/>
    <s v="TOLIMA"/>
    <s v="GUAMO"/>
    <s v="PAGAFACIL GUAMO"/>
    <s v="REDEBAN"/>
    <n v="2273994"/>
    <s v="FO-25-1063434"/>
    <d v="2025-06-09T12:40:00"/>
    <d v="2025-06-10T12:02:00"/>
    <s v="CERRADO"/>
    <s v="INCIDENTE"/>
    <s v="VISITA_TÉCNICA"/>
    <s v="10-06 SE CAMBIA LECTOR DE BARRAS POR DAÑO. SE HACEN PRUEBAS DE TRANSACCIONES TODO OK "/>
    <s v="NO"/>
    <s v="HARDWARE"/>
    <s v="LECTOR DE BARRAS"/>
    <s v="CABLE LECTORA AVERIADO"/>
    <s v="Si"/>
    <n v="0"/>
    <s v="LECTOR L6  NO COMUNICA"/>
    <n v="0"/>
    <n v="0"/>
    <n v="0"/>
    <s v="1111R285"/>
    <s v=" 865101  "/>
    <s v=" 903031  "/>
    <s v="TIPO II"/>
    <s v="TERRESTRE"/>
    <n v="1"/>
    <n v="0"/>
    <s v="VARGAS HERRERA JHON JAIRO"/>
    <n v="144967.87232000002"/>
    <n v="140395.6348884"/>
    <n v="144967.87232000002"/>
    <m/>
    <m/>
    <m/>
    <m/>
    <m/>
    <m/>
    <m/>
    <m/>
  </r>
  <r>
    <s v="BUCARAMANGA"/>
    <x v="1"/>
    <x v="1"/>
    <n v="13744"/>
    <n v="2268453"/>
    <n v="58650"/>
    <s v="BOLIVAR"/>
    <s v="SIMITI"/>
    <s v="BARRIO CENTRO SIMITI 1"/>
    <s v="REDEBAN"/>
    <n v="2268453"/>
    <s v="FO-25-1057039"/>
    <d v="2025-06-07T10:08:00"/>
    <d v="2025-06-10T12:32:00"/>
    <s v="CERRADO"/>
    <s v="INCIDENTE"/>
    <s v="VISITA_TÉCNICA"/>
    <s v="10-06 SE REALIZA CAMBIO DE MAGIC BOX Y PATCH CORD SE HACE BORRADO E INSTALACIÓN DE S.O Y VERSIÓN 9.90 CREACIÓN DE USUARIOS PRUEBAS OK SERVICIO OPERATIVO "/>
    <s v="NO"/>
    <s v="HARDWARE"/>
    <s v="CABLEADO"/>
    <s v="CABLE MAGICBOX AVERIADO"/>
    <s v="NO"/>
    <n v="0"/>
    <n v="0"/>
    <n v="0"/>
    <n v="0"/>
    <s v="Magic box 3500, Patchcord"/>
    <s v="IVZZZ965"/>
    <n v="0"/>
    <n v="0"/>
    <s v="TIPO IV ESPECIAL"/>
    <s v="TERRESTRE/FLUVIAL"/>
    <n v="1"/>
    <n v="0"/>
    <s v="REYES RAMIREZ DIEGO ALEXANDER"/>
    <n v="479588.87655000004"/>
    <n v="196536.5258152"/>
    <n v="479588.87655000004"/>
    <m/>
    <m/>
    <m/>
    <m/>
    <m/>
    <m/>
    <m/>
    <m/>
  </r>
  <r>
    <s v="YOPAL"/>
    <x v="3"/>
    <x v="3"/>
    <n v="85001"/>
    <n v="2277283"/>
    <n v="61691"/>
    <s v="CASANARE"/>
    <s v="YOPAL"/>
    <s v="BARRIO VEREDA QUEBRADA SECA YO"/>
    <s v="REDEBAN"/>
    <n v="2277283"/>
    <s v="FO-25-1065815"/>
    <d v="2025-06-10T08:00:00"/>
    <d v="2025-06-10T12:36:00"/>
    <s v="CERRADO"/>
    <s v="INCIDENTE"/>
    <s v="SOPORTE_TELEFÓNICO"/>
    <s v="10-06 EN COMUNICACIÓN CON LA SEÑORA JENY LOPEZ AL NUMERO 3214715601 INDICA NO PUEDE RECIBIRNOS EL DIA DE HOY 10-6-2025, POR TEMAS PERSONALES. SE LE INFORMA QUE DEBE LLAMAR A LA LINEA, CUANDO TENGA LA DISPONIBILIDAD. "/>
    <s v="NO"/>
    <s v="HARDWARE"/>
    <s v="DETERIORO"/>
    <s v="DATAFONO"/>
    <s v="NO"/>
    <n v="0"/>
    <n v="0"/>
    <n v="0"/>
    <n v="0"/>
    <n v="0"/>
    <n v="0"/>
    <n v="0"/>
    <n v="0"/>
    <s v="TIPO I"/>
    <s v="TERRESTRE"/>
    <n v="0"/>
    <n v="0"/>
    <s v="BERNAL ELAICA EDGAR ALEXIS"/>
    <n v="41241.0800752"/>
    <n v="0"/>
    <n v="41241.0800752"/>
    <m/>
    <m/>
    <m/>
    <m/>
    <m/>
    <m/>
    <m/>
    <m/>
  </r>
  <r>
    <s v="MEDELLIN"/>
    <x v="2"/>
    <x v="2"/>
    <n v="5686"/>
    <n v="2271513"/>
    <n v="58493"/>
    <s v="ANTIOQUIA"/>
    <s v="SANTA ROSA DE OSOS"/>
    <s v="BARRIO TUBERIAS SANTA ROSA DE"/>
    <s v="REDEBAN"/>
    <n v="2271513"/>
    <s v="FO-25-1061531"/>
    <d v="2025-06-09T09:19:00"/>
    <d v="2025-06-10T13:04:00"/>
    <s v="CERRADO"/>
    <s v="INCIDENTE"/>
    <s v="VISITA_TÉCNICA"/>
    <s v="10-06 SE LLEGA A PUNTO Y CLIENTE NOS INDICA QUE NO NOS PUEDE ATENDER PERO SI NOS MUESTRA EL PINPAD QUE SE ENCUENTRA EN ALERT INTERRUTION. SE LE EXPLICA QUE TOCA CAMBIAR EL EQUIPO Y LOS DICE QUE AHORA NO ES POSIBLE. SE LE DE LA OPCIÓN DE PASAR EL DÍA DE MAÑANA Y NOS DICE QUE NO PORQUE A ESTADO TRABAJANDO ASÍ SIN PINPAD Y LE PARECE QUE ES MUCHO MÁS FÁCIL. USUARIO INDICA QUE ESTA ANILIZADO MEJOR RETIRAR EL PINPAD. NOTIFICA QUE LLAMA A LA LÍNEA APENAS LO VEA CONVENIENTE "/>
    <s v="NO"/>
    <s v="HARDWARE"/>
    <s v="PINPAD"/>
    <s v="ALERTADO"/>
    <s v="NO"/>
    <n v="0"/>
    <n v="0"/>
    <n v="0"/>
    <n v="0"/>
    <n v="0"/>
    <s v="XZZZZ113"/>
    <n v="0"/>
    <n v="0"/>
    <s v="TIPO II"/>
    <s v="TERRESTRE"/>
    <n v="1"/>
    <n v="0"/>
    <s v="DIAZ ZABALA FRANCIS DUBAN"/>
    <n v="144967.87232000002"/>
    <n v="140395.6348884"/>
    <n v="144967.87232000002"/>
    <m/>
    <m/>
    <m/>
    <m/>
    <m/>
    <m/>
    <m/>
    <m/>
  </r>
  <r>
    <s v="APARTADO"/>
    <x v="2"/>
    <x v="2"/>
    <n v="5837"/>
    <n v="2276831"/>
    <n v="70359"/>
    <s v="ANTIOQUIA"/>
    <s v="TURBO"/>
    <s v="BARRIO CRR EL TRES TURBO"/>
    <s v="REDEBAN"/>
    <n v="2276831"/>
    <s v="FO-25-1065144"/>
    <d v="2025-06-09T17:09:00"/>
    <d v="2025-06-10T13:06:00"/>
    <s v="CERRADO"/>
    <s v="INCIDENTE"/>
    <s v="VISITA_TÉCNICA"/>
    <s v="10-06 SE REALIZA CAMBIO DATAFONO POR TECLADO BORROSO"/>
    <s v="NO"/>
    <s v="HARDWARE"/>
    <s v="TECLADO"/>
    <s v="DAÑO POS"/>
    <s v="Si"/>
    <s v="DATAFONO F2 TECLADO BORROSO"/>
    <n v="0"/>
    <n v="0"/>
    <n v="0"/>
    <n v="0"/>
    <s v="NN006453"/>
    <s v="981801   "/>
    <s v="1104944   "/>
    <s v="TIPO II"/>
    <s v="TERRESTRE"/>
    <n v="1"/>
    <n v="0"/>
    <s v="CASTRO HENAO DANIEL ESTEBAN"/>
    <n v="144967.87232000002"/>
    <n v="140395.6348884"/>
    <n v="144967.87232000002"/>
    <m/>
    <m/>
    <m/>
    <m/>
    <m/>
    <m/>
    <m/>
    <m/>
  </r>
  <r>
    <s v="NEIVA"/>
    <x v="3"/>
    <x v="3"/>
    <n v="41615"/>
    <n v="2274633"/>
    <n v="63852"/>
    <s v="HUILA"/>
    <s v="RIVERA"/>
    <s v="PAGAFACIL  RIVERA"/>
    <s v="REDEBAN"/>
    <n v="2274633"/>
    <s v="FO-25-1063711"/>
    <d v="2025-06-09T13:39:00"/>
    <d v="2025-06-10T13:11:00"/>
    <s v="CERRADO"/>
    <s v="INCIDENTE"/>
    <s v="VISITA_TÉCNICA"/>
    <s v="10-06 SE REALIZA CONFIGURACIÓN DE HORA DEL DATAFONO"/>
    <s v="NO"/>
    <s v="SOFTWARE"/>
    <s v="DATOS DESACTUALIZADOS"/>
    <s v="FECHA DIRECCION DESACTUALZADA"/>
    <s v="NO"/>
    <n v="0"/>
    <n v="0"/>
    <n v="0"/>
    <n v="0"/>
    <n v="0"/>
    <s v="LA00X215"/>
    <n v="0"/>
    <n v="0"/>
    <s v="TIPO I"/>
    <s v="TERRESTRE"/>
    <n v="1"/>
    <n v="0"/>
    <s v="DIAZ VARGAS JONATHAN MIGUEL"/>
    <n v="65960.072302"/>
    <n v="75096.394270399993"/>
    <n v="65960.072302"/>
    <m/>
    <m/>
    <m/>
    <m/>
    <m/>
    <m/>
    <m/>
    <m/>
  </r>
  <r>
    <s v="MEDELLIN"/>
    <x v="2"/>
    <x v="2"/>
    <n v="5360"/>
    <n v="2278808"/>
    <n v="62142"/>
    <s v="ANTIOQUIA"/>
    <s v="ITAGUI"/>
    <s v="BARRIO ITAGUI ITAGUI 18"/>
    <s v="REDEBAN"/>
    <n v="2278808"/>
    <s v="FO-25-1066237"/>
    <d v="2025-06-10T08:46:00"/>
    <d v="2025-06-10T13:18:00"/>
    <s v="CERRADO"/>
    <s v="INCIDENTE"/>
    <s v="VISITA_TÉCNICA"/>
    <s v="10-06 SE REALIZA EL CAMBIO DE DATÁFONO POR TAPA IMPRESORA EN MAL ESTADO SE CAMBI DATÁFONO Y SE DEJA TOTALMENTE OPERATIVO EL CB"/>
    <s v="NO"/>
    <s v="HARDWARE"/>
    <s v="IMPRESION"/>
    <s v="TAPA IMPRESORA"/>
    <s v="Si"/>
    <s v="DATAFONO G3 TAPA DE IMPRESORA MALA"/>
    <n v="0"/>
    <n v="0"/>
    <n v="0"/>
    <n v="0"/>
    <s v="MA00L647"/>
    <s v="784185   "/>
    <s v="750881   "/>
    <s v="TIPO I"/>
    <s v="TERRESTRE"/>
    <n v="1"/>
    <n v="0"/>
    <s v="MONTOYA VELEZ ANDRES FELIPE"/>
    <n v="65960.072302"/>
    <n v="75096.394270399993"/>
    <n v="65960.072302"/>
    <m/>
    <m/>
    <m/>
    <m/>
    <m/>
    <m/>
    <m/>
    <m/>
  </r>
  <r>
    <s v="BARRANQUILLA"/>
    <x v="4"/>
    <x v="4"/>
    <n v="8001"/>
    <n v="2277559"/>
    <n v="60685"/>
    <s v="ATLANTICO"/>
    <s v="BARRANQUILLA"/>
    <s v="PTM BARRANQUILLA ACCESORIOS CE"/>
    <s v="REDEBAN"/>
    <n v="2277559"/>
    <s v="FO-25-1065805"/>
    <d v="2025-06-10T08:00:00"/>
    <d v="2025-06-10T13:28:00"/>
    <s v="CERRADO"/>
    <s v="INCIDENTE"/>
    <s v="VISITA_TÉCNICA"/>
    <s v="10-06 SE REALIZA VISITA TÉCNICA SE CAMBIA EL DATAFONO Y LECTOR DE BARRAS, SE REALIZAN PRUEBAS EXITOSAS EQUIPO FUNCIONA CORRECTAMENTE, CB QUEDA OPERATIVO."/>
    <s v="NO"/>
    <s v="HARDWARE"/>
    <s v="IMPRESION"/>
    <s v="DAÑO POS"/>
    <s v="Si"/>
    <s v="DATAFONO G5 NO AVANZA PAPEL"/>
    <s v="LECTOR L6  NO COMUNICA"/>
    <n v="0"/>
    <n v="0"/>
    <n v="0"/>
    <s v="MA00D634 - MA00D557"/>
    <s v="958316 877066  "/>
    <s v="1057356 885458  "/>
    <s v="TIPO I"/>
    <s v="TERRESTRE"/>
    <n v="1"/>
    <n v="0"/>
    <s v="DE AGUAS MUÑOZ DAVID JOSE"/>
    <n v="65960.072302"/>
    <n v="75096.394270399993"/>
    <n v="65960.072302"/>
    <m/>
    <m/>
    <m/>
    <m/>
    <m/>
    <m/>
    <m/>
    <m/>
  </r>
  <r>
    <s v="BOGOTA"/>
    <x v="5"/>
    <x v="5"/>
    <n v="25797"/>
    <n v="2274989"/>
    <n v="10876"/>
    <s v="CUNDINAMARCA"/>
    <s v="TENA"/>
    <s v="TENA - CUNDINAMARCA"/>
    <s v="REDEBAN"/>
    <n v="2274989"/>
    <s v="FO-25-1064081"/>
    <d v="2025-06-09T14:33:00"/>
    <d v="2025-06-10T13:32:00"/>
    <s v="CERRADO"/>
    <s v="INCIDENTE"/>
    <s v="VISITA_TÉCNICA"/>
    <s v="10-06 CAMBIO DE EQUIPO IMPRESORA EN DAÑO "/>
    <s v="NO"/>
    <s v="HARDWARE"/>
    <s v="IMPRESION"/>
    <s v="NO IMPRIME UNO O VARIOS CARACTERES"/>
    <s v="Si"/>
    <s v="DATAFONO G1 NO IMPRIME UNO O VARIOS CARACTERES"/>
    <n v="0"/>
    <n v="0"/>
    <n v="0"/>
    <n v="0"/>
    <s v="A00IZ836 - 9A00Y624"/>
    <s v="958762   "/>
    <s v="1072422   "/>
    <s v="TIPO II"/>
    <s v="TERRESTRE"/>
    <n v="1"/>
    <n v="0"/>
    <s v="GOMEZ VEGA DAVID SNEYDER"/>
    <n v="144967.87232000002"/>
    <n v="140395.6348884"/>
    <n v="144967.87232000002"/>
    <m/>
    <m/>
    <m/>
    <m/>
    <m/>
    <m/>
    <m/>
    <m/>
  </r>
  <r>
    <s v="PEREIRA"/>
    <x v="0"/>
    <x v="6"/>
    <n v="66001"/>
    <n v="2280238"/>
    <n v="52578"/>
    <s v="RISARALDA"/>
    <s v="PEREIRA"/>
    <s v="BARRIO VEREDA MUNDO NUEVO PERE"/>
    <s v="REDEBAN"/>
    <n v="2280238"/>
    <s v="FO-25-1067726"/>
    <d v="2025-06-10T10:33:00"/>
    <d v="2025-06-10T13:34:01"/>
    <s v="CERRADO"/>
    <s v="INCIDENTE"/>
    <s v="VISITA_TÉCNICA"/>
    <s v="10-06 SE VISITA COMERCIO SE REALIZA CAMBIO DE CABLEADO FUENTE DE PODER Y MAGIC E INICIALIZACIÓN SE REALIZA PRUEBAS OK "/>
    <s v="NO"/>
    <s v="HARDWARE"/>
    <s v="CABLEADO"/>
    <s v="DAÑO POS"/>
    <s v="NO"/>
    <n v="0"/>
    <n v="0"/>
    <n v="0"/>
    <n v="0"/>
    <s v="Fuente de poder y cable magic"/>
    <s v="9C0GZ569"/>
    <s v="   "/>
    <s v="   "/>
    <s v="TIPO I"/>
    <s v="TERRESTRE"/>
    <n v="1"/>
    <n v="0"/>
    <s v="LOAIZA LOPEZ JHON FREDDY"/>
    <n v="65960.072302"/>
    <n v="75096.394270399993"/>
    <n v="65960.072302"/>
    <m/>
    <m/>
    <m/>
    <m/>
    <m/>
    <m/>
    <m/>
    <m/>
  </r>
  <r>
    <s v="CALI"/>
    <x v="0"/>
    <x v="0"/>
    <n v="76520"/>
    <n v="2279603"/>
    <n v="46300"/>
    <s v="VALLE DEL CAUCA"/>
    <s v="PALMIRA"/>
    <s v="BARRIO EL PRADO PALMIRA 2"/>
    <s v="REDEBAN"/>
    <n v="2279603"/>
    <s v="FO-25-1066914"/>
    <d v="2025-06-10T09:39:00"/>
    <d v="2025-06-10T13:39:27"/>
    <s v="CERRADO"/>
    <s v="INCIDENTE"/>
    <s v="VISITA_TÉCNICA"/>
    <s v="10-06 EN LA VISITA TÉCNICA SE REALIZÓ EL CAMBIO DE DATÁFONO CON SU RESPECTIVA FUENTE DE PODER Y CABLE MAGIC BOX TETRA DESK 3500 YA QUE SE ENCUENTRA BLOQUEADO (ALERT IRRUPTION) EL CAMBIO SE APRUEBA SE REALIZÓ LA CONFIGURACIÓN E INICIALIZACIÓN OK SE REALIZARON LAS PRUEBAS DEJANDO EL SERVICIO OPERANDO SIN FALLAS Y SIN NOVEDAD "/>
    <s v="NO"/>
    <s v="HARDWARE"/>
    <s v="ALERT IRRUPTION"/>
    <s v="ALERT IRRUPTION"/>
    <s v="Si"/>
    <s v="DATAFONO A6 ALERT IRRUPTION"/>
    <n v="0"/>
    <n v="0"/>
    <n v="0"/>
    <s v="FUENTE DE PODER Y CABLE MAGIC BOX TETRA (DESK 3500)"/>
    <s v="GB006409"/>
    <s v="906404   "/>
    <s v="851958   "/>
    <s v="TIPO I"/>
    <s v="TERRESTRE"/>
    <n v="1"/>
    <n v="0"/>
    <s v="SANCHEZ URREGO ROBINSON DAVID"/>
    <n v="65960.072302"/>
    <n v="75096.394270399993"/>
    <n v="65960.072302"/>
    <m/>
    <m/>
    <m/>
    <m/>
    <m/>
    <m/>
    <m/>
    <m/>
  </r>
  <r>
    <s v="VALLEDUPAR"/>
    <x v="4"/>
    <x v="4"/>
    <n v="20060"/>
    <n v="2275180"/>
    <n v="72271"/>
    <s v="CESAR"/>
    <s v="BOSCONIA"/>
    <s v="BOSCONIA TERESA URBINA"/>
    <s v="REDEBAN"/>
    <n v="2275180"/>
    <s v="FO-25-1064337"/>
    <d v="2025-06-09T14:59:00"/>
    <d v="2025-06-10T13:42:16"/>
    <s v="CERRADO"/>
    <s v="INCIDENTE"/>
    <s v="VISITA_TÉCNICA"/>
    <s v="10-06 SE REALIZA CAMBIO DE DATAFONO YA QUE NO ENCENDÍA, SE CONFIGURA EL DATAFONO CON UNA IP FIJA YA QUE EN EL LOCAL TIENEN EL SERVICIO DE IP, SE LE DEJA LA IP 192.168.0.135, SE REALIZAN PRUEBAS DEJANDO SERVICIO FUNCIONAL AL 100 %"/>
    <s v="NO"/>
    <s v="HARDWARE"/>
    <s v="NO ENCIENDE"/>
    <s v="DAÑO POS"/>
    <s v="Si"/>
    <s v="DATAFONO A1 NO PRENDE"/>
    <n v="0"/>
    <n v="0"/>
    <n v="0"/>
    <n v="0"/>
    <s v="ON00N717"/>
    <s v="1168940   "/>
    <s v="1057080   "/>
    <s v="TIPO II"/>
    <s v="TERRESTRE"/>
    <n v="1"/>
    <n v="0"/>
    <s v="MONTES DIAZ JOHN FRED"/>
    <n v="144967.87232000002"/>
    <n v="140395.6348884"/>
    <n v="144967.87232000002"/>
    <m/>
    <m/>
    <m/>
    <m/>
    <m/>
    <m/>
    <m/>
    <m/>
  </r>
  <r>
    <s v="VILLAVICENCIO"/>
    <x v="3"/>
    <x v="3"/>
    <n v="50001"/>
    <n v="2280536"/>
    <n v="74265"/>
    <s v="META"/>
    <s v="VILLAVICENCIO"/>
    <s v="BARRIO SAN BENITO VILLAVICENCI"/>
    <s v="REDEBAN"/>
    <n v="2280536"/>
    <s v="FO-25-1067970"/>
    <d v="2025-06-10T11:00:00"/>
    <d v="2025-06-10T14:44:25"/>
    <s v="CERRADO"/>
    <s v="INCIDENTE"/>
    <s v="VISITA_TÉCNICA"/>
    <s v="10-06 SE REALIZA CAMBIO DE DATAFONO POR DAÑO EN EL PUERTO USB Y PUERTO DE RED. SE INSTALA NUEVO EQUIPO SE CONFIGURA POS SE INICIALIZA, SE CREAN USUARIOS CORRECTAMENTE Y SE REALIZAN PRUEBAS ÉXITOSAS PRUEBAS OK "/>
    <s v="NO"/>
    <s v="HARDWARE"/>
    <s v="COMUNICACION"/>
    <s v="DAÑO POS"/>
    <s v="Si"/>
    <s v="DATAFONO E6 PUERTO IP MALO"/>
    <n v="0"/>
    <n v="0"/>
    <n v="0"/>
    <n v="0"/>
    <s v="MN3ZZ467"/>
    <s v="773618   "/>
    <s v="1172388   "/>
    <s v="TIPO I"/>
    <s v="TERRESTRE"/>
    <n v="1"/>
    <n v="0"/>
    <s v="GARZON RUIZ LUIS MIGUEL"/>
    <n v="65960.072302"/>
    <n v="75096.394270399993"/>
    <n v="65960.072302"/>
    <m/>
    <m/>
    <m/>
    <m/>
    <m/>
    <m/>
    <m/>
    <m/>
  </r>
  <r>
    <s v="MEDELLIN"/>
    <x v="2"/>
    <x v="2"/>
    <n v="5001"/>
    <n v="2275822"/>
    <n v="42220"/>
    <s v="ANTIOQUIA"/>
    <s v="MEDELLIN"/>
    <s v="BARRIO INDUSTRIALES MEDELLIN"/>
    <s v="REDEBAN"/>
    <n v="2275822"/>
    <s v="FO-25-1064428"/>
    <d v="2025-06-09T15:29:00"/>
    <d v="2025-06-10T14:46:00"/>
    <s v="CERRADO"/>
    <s v="INCIDENTE"/>
    <s v="VISITA_TÉCNICA"/>
    <s v="10-06 SE LLEGA AL PUNTO Y EL CLIENTE INDICA QUE ESTRABIO LA FUENTE DEL NEWLAND SE LE REPONE LA FUENTE TODO QUEDA OK "/>
    <s v="NO"/>
    <s v="HARDWARE"/>
    <s v="NO ENCIENDE"/>
    <s v="DAÑO POS"/>
    <s v="NO"/>
    <n v="0"/>
    <n v="0"/>
    <n v="0"/>
    <n v="0"/>
    <s v="Fuente "/>
    <s v="GB00R877"/>
    <n v="0"/>
    <n v="0"/>
    <s v="TIPO I"/>
    <s v="TERRESTRE"/>
    <n v="1"/>
    <n v="0"/>
    <s v="ALVAREZ ARENAS VICTOR HUGO"/>
    <n v="65960.072302"/>
    <n v="75096.394270399993"/>
    <n v="65960.072302"/>
    <m/>
    <m/>
    <m/>
    <m/>
    <m/>
    <m/>
    <m/>
    <m/>
  </r>
  <r>
    <s v="CARTAGENA"/>
    <x v="4"/>
    <x v="4"/>
    <n v="13001"/>
    <n v="2280358"/>
    <n v="27333"/>
    <s v="BOLIVAR"/>
    <s v="CARTAGENA"/>
    <s v="BARRIO NELSON MANDELA SEC VILL"/>
    <s v="REDEBAN"/>
    <n v="2280358"/>
    <s v="FO-25-1067963"/>
    <d v="2025-06-10T10:43:00"/>
    <d v="2025-06-10T14:48:11"/>
    <s v="CERRADO"/>
    <s v="INCIDENTE"/>
    <s v="VISITA_TÉCNICA"/>
    <s v="10-06 SE REALIZA CAMBIO DE MAGIC BOX SALÍA ERROR CONEXIÓN QUEDA FUNCIONANDO SIN PROBLEMAS SE HACEN PRUEBAS TODO OK "/>
    <s v="NO"/>
    <s v="HARDWARE"/>
    <s v="COMUNICACION"/>
    <s v="MENSAJE CABLE DE RED DESCONECTADO"/>
    <s v="NO"/>
    <n v="0"/>
    <n v="0"/>
    <n v="0"/>
    <n v="0"/>
    <s v="Magic box "/>
    <s v="9A003929"/>
    <s v="   "/>
    <s v="   "/>
    <s v="TIPO I"/>
    <s v="TERRESTRE"/>
    <n v="1"/>
    <n v="0"/>
    <s v="CANEDO HERRERA ALEXANDER"/>
    <n v="65960.072302"/>
    <n v="75096.394270399993"/>
    <n v="65960.072302"/>
    <m/>
    <m/>
    <m/>
    <m/>
    <m/>
    <m/>
    <m/>
    <m/>
  </r>
  <r>
    <s v="MEDELLIN"/>
    <x v="2"/>
    <x v="2"/>
    <n v="5088"/>
    <n v="2280214"/>
    <n v="66013"/>
    <s v="ANTIOQUIA"/>
    <s v="BELLO"/>
    <s v="BARRIO NIQUIA BELLO 16"/>
    <s v="REDEBAN"/>
    <n v="2280214"/>
    <s v="FO-25-1067735"/>
    <d v="2025-06-10T10:28:00"/>
    <d v="2025-06-10T14:52:13"/>
    <s v="CERRADO"/>
    <s v="INCIDENTE"/>
    <s v="VISITA_TÉCNICA"/>
    <s v="10-06 SE CAMBIA EQUIPO POR DAÑO EN LECTOR DE TARJETA "/>
    <s v="NO"/>
    <s v="HARDWARE"/>
    <s v="LECTOR DE TARJETAS"/>
    <s v="DAÑO POS"/>
    <s v="Si"/>
    <s v="DATAFONO C1 NO LEE TARJETAS"/>
    <n v="0"/>
    <n v="0"/>
    <n v="0"/>
    <n v="0"/>
    <s v="9A00N419"/>
    <s v="1235282   "/>
    <s v="1116409   "/>
    <s v="TIPO I"/>
    <s v="TERRESTRE"/>
    <n v="1"/>
    <n v="0"/>
    <s v="MORENO MEDINA JUAN PABLO"/>
    <n v="65960.072302"/>
    <n v="75096.394270399993"/>
    <n v="65960.072302"/>
    <m/>
    <m/>
    <m/>
    <m/>
    <m/>
    <m/>
    <m/>
    <m/>
  </r>
  <r>
    <s v="CALI"/>
    <x v="0"/>
    <x v="0"/>
    <n v="19001"/>
    <n v="2278824"/>
    <n v="61188"/>
    <s v="CAUCA"/>
    <s v="POPAYAN"/>
    <s v="BARRIO LAS PALMAS 2 POPAYAN"/>
    <s v="REDEBAN"/>
    <n v="2278824"/>
    <s v="FO-25-1066288"/>
    <d v="2025-06-10T08:52:00"/>
    <d v="2025-06-10T14:54:56"/>
    <s v="CERRADO"/>
    <s v="INCIDENTE"/>
    <s v="VISITA_TÉCNICA"/>
    <s v="10-06 SE INGRESA SE CAMBIA CABLE MAGIC TETRA SE HACEN PRUEBAS OK TELECARGA DRNA "/>
    <s v="NO"/>
    <s v="HARDWARE"/>
    <s v="COMUNICACION"/>
    <s v="MENSAJE CABLE DE RED DESCONECTADO"/>
    <s v="NO"/>
    <n v="0"/>
    <n v="0"/>
    <n v="0"/>
    <n v="0"/>
    <n v="0"/>
    <s v="9TZZZ202"/>
    <s v="   "/>
    <s v="   "/>
    <s v="TIPO III"/>
    <s v="TERRESTRE"/>
    <n v="1"/>
    <n v="0"/>
    <s v="GIMBUEL LASSO LUIS GERMAN"/>
    <n v="275728.78077800001"/>
    <n v="196536.5258152"/>
    <n v="275728.78077800001"/>
    <m/>
    <m/>
    <m/>
    <m/>
    <m/>
    <m/>
    <m/>
    <m/>
  </r>
  <r>
    <s v="BOGOTA"/>
    <x v="5"/>
    <x v="5"/>
    <n v="25817"/>
    <n v="2271891"/>
    <n v="77038"/>
    <s v="CUNDINAMARCA"/>
    <s v="TOCANCIPA"/>
    <s v="BARRIO ESPERANZA TINJACA TOCANCIPA"/>
    <s v="REDEBAN"/>
    <n v="2271891"/>
    <s v="FO-25-1061919"/>
    <d v="2025-06-09T09:50:00"/>
    <d v="2025-06-10T14:56:00"/>
    <s v="CERRADO"/>
    <s v="INCIDENTE"/>
    <s v="VISITA_TÉCNICA"/>
    <s v="10-06 SE VISITA CB BANCOLOMBIA, SE REVISAN PARÁMETROS DE COMUNICACIÓN, SE AJUSTAN LOS MISMO YA QUE UN PARÁMETRO ESTÁ MAL, SE REALIZAN LUEGO PRUEBAS OK, NO SR ALTERAN USUARIOS."/>
    <s v="NO"/>
    <s v="SOFTWARE"/>
    <s v="COMUNICACION"/>
    <s v="PARAMETROS DE CONFIGURACION EN POS"/>
    <s v="NO"/>
    <n v="0"/>
    <n v="0"/>
    <n v="0"/>
    <n v="0"/>
    <n v="0"/>
    <s v="LM5ZZ663"/>
    <n v="0"/>
    <n v="0"/>
    <s v="TIPO II"/>
    <s v="TERRESTRE"/>
    <n v="1"/>
    <n v="0"/>
    <s v="VEGA MANRIQUE JONATAN MAURICIO"/>
    <n v="144967.87232000002"/>
    <n v="140395.6348884"/>
    <n v="144967.87232000002"/>
    <m/>
    <m/>
    <m/>
    <m/>
    <m/>
    <m/>
    <m/>
    <m/>
  </r>
  <r>
    <s v="PASTO"/>
    <x v="0"/>
    <x v="0"/>
    <n v="52612"/>
    <n v="2273985"/>
    <n v="79570"/>
    <s v="NARIÑO"/>
    <s v="RICAURTE"/>
    <s v="BARRIO EL PALMAR DE IMBILI LA BENDICION RICAURTE"/>
    <s v="REDEBAN"/>
    <n v="2273985"/>
    <s v="FO-25-1063426"/>
    <d v="2025-06-09T12:35:00"/>
    <d v="2025-06-10T15:37:00"/>
    <s v="CERRADO"/>
    <s v="INCIDENTE"/>
    <s v="VISITA_TÉCNICA"/>
    <s v="10-06 SE ENCUENTRA DATAFONO CON PUERTO DE INTERNET DAÑADO SE REALIZA CAMBIO DE DATAFONO Y SE RECONFIGURA OK PARÁMETROS OK Y SE REALIZAN PRUEBAS ÉXITOSAS DE TRANSACCIONES "/>
    <s v="NO"/>
    <s v="HARDWARE"/>
    <s v="COMUNICACION"/>
    <s v="DAÑO POS"/>
    <s v="Si"/>
    <s v="DATAFONO E6 PUERTO IP MALO"/>
    <n v="0"/>
    <n v="0"/>
    <n v="0"/>
    <n v="0"/>
    <s v="LMVZZ004"/>
    <s v="963633   "/>
    <s v="1172755   "/>
    <s v="TIPO III"/>
    <s v="TERRESTRE"/>
    <n v="1"/>
    <n v="0"/>
    <s v="PAZ MARTINEZ RICHARD HUMBERTO"/>
    <n v="275728.78077800001"/>
    <n v="196536.5258152"/>
    <n v="275728.78077800001"/>
    <m/>
    <m/>
    <m/>
    <m/>
    <m/>
    <m/>
    <m/>
    <m/>
  </r>
  <r>
    <s v="BOGOTA"/>
    <x v="5"/>
    <x v="5"/>
    <n v="11001"/>
    <n v="2276090"/>
    <n v="79538"/>
    <s v="CUNDINAMARCA"/>
    <s v="BOGOTA"/>
    <s v="BARRIO ALAMOS BOGOTA 11"/>
    <s v="REDEBAN"/>
    <n v="2276090"/>
    <s v="FO-25-1064734"/>
    <d v="2025-06-09T16:00:00"/>
    <d v="2025-06-10T16:03:00"/>
    <s v="CERRADO"/>
    <s v="INCIDENTE"/>
    <s v="SOPORTE_TELEFÓNICO"/>
    <s v="10-06 SE ESTABLECE COMUNICACIÓN CON EL CLIENTE QUIEN CONFIRMA QUE EL CB YA OPERA PERFECTAMENTE NOENS NECESARIA LA VISTA TÉCNICA. "/>
    <s v="NO"/>
    <s v="HARDWARE"/>
    <s v="COMUNICACION"/>
    <s v="MENSAJE CABLE DE RED DESCONECTADO"/>
    <s v="NO"/>
    <n v="0"/>
    <n v="0"/>
    <n v="0"/>
    <n v="0"/>
    <n v="0"/>
    <n v="0"/>
    <n v="0"/>
    <n v="0"/>
    <s v="TIPO I"/>
    <s v="TERRESTRE"/>
    <n v="0"/>
    <n v="0"/>
    <s v="CORTES VELANDIA MIGUEL ANGEL"/>
    <n v="41241.0800752"/>
    <n v="0"/>
    <n v="41241.0800752"/>
    <m/>
    <m/>
    <m/>
    <m/>
    <m/>
    <m/>
    <m/>
    <m/>
  </r>
  <r>
    <s v="MEDELLIN"/>
    <x v="2"/>
    <x v="2"/>
    <n v="66001"/>
    <s v="EMAIL"/>
    <n v="22222"/>
    <s v="ANTIOQUIA"/>
    <s v="MEDELLIN"/>
    <s v="PRUEBAS REDEBAN"/>
    <s v="REDEBAN"/>
    <s v="TA-25-721956"/>
    <s v="FO-25-1063075"/>
    <d v="2025-06-09T11:35:00"/>
    <d v="2025-06-10T16:05:45"/>
    <s v="CERRADO"/>
    <s v="INCIDENTE"/>
    <s v="VISITA_TÉCNICA"/>
    <s v="10-06 SE VISITA FUNCIONARIO DESARROLLO BANCOLOMBIA SE REALIZA REPOSADO DE INFORMACIÓN DE DATÁFONO Y DATOS DE COMUNICACIÓN DATÁFONO SE DEJA EN COMUNICACIÓN EXITOSA SE REALIZA ESCALAMIENTO YA QUE AL CAMBIAR NII INFORMA TERMINAL INHABILITADO"/>
    <s v="NO"/>
    <s v="SOFTWARE"/>
    <s v="ERROR DE TRANSACCIONES"/>
    <s v="RECHAZO GENERAL"/>
    <s v="NO"/>
    <n v="0"/>
    <n v="0"/>
    <n v="0"/>
    <n v="0"/>
    <n v="0"/>
    <s v="CNBBCL95"/>
    <n v="0"/>
    <n v="0"/>
    <s v="TIPO I"/>
    <s v="TERRESTRE"/>
    <n v="1"/>
    <n v="0"/>
    <s v="LOAIZA LOPEZ JHON FREDDY"/>
    <n v="65960.072302"/>
    <n v="75096.394270399993"/>
    <n v="65960.072302"/>
    <m/>
    <m/>
    <m/>
    <m/>
    <m/>
    <m/>
    <m/>
    <m/>
  </r>
  <r>
    <s v="MEDELLIN"/>
    <x v="2"/>
    <x v="2"/>
    <n v="5887"/>
    <n v="2268569"/>
    <n v="41281"/>
    <s v="ANTIOQUIA"/>
    <s v="YARUMAL"/>
    <s v="BARRIO YARUMAL YARUMAL"/>
    <s v="REDEBAN"/>
    <n v="2268569"/>
    <s v="FO-25-1058287"/>
    <d v="2025-06-07T13:17:00"/>
    <d v="2025-06-10T16:15:00"/>
    <s v="CERRADO"/>
    <s v="INCIDENTE"/>
    <s v="VISITA_TÉCNICA"/>
    <s v="10-06 SE CAMBIA DATÁFONO POR FALLAS EN PUERTO ETERNETH MALO "/>
    <s v="NO"/>
    <s v="HARDWARE"/>
    <s v="COMUNICACION"/>
    <s v="DAÑO POS"/>
    <s v="Si"/>
    <s v="DATAFONO E4 PUERTO DE DIAL MALO"/>
    <n v="0"/>
    <n v="0"/>
    <n v="0"/>
    <n v="0"/>
    <s v="AB0PZ995"/>
    <s v="1036235   "/>
    <s v="815661   "/>
    <s v="TIPO III"/>
    <s v="TERRESTRE"/>
    <n v="1"/>
    <n v="0"/>
    <s v="DIAZ ZABALA FRANCIS DUBAN"/>
    <n v="275728.78077800001"/>
    <n v="196536.5258152"/>
    <n v="275728.78077800001"/>
    <m/>
    <m/>
    <m/>
    <m/>
    <m/>
    <m/>
    <m/>
    <m/>
  </r>
  <r>
    <s v="SANTA MARTA"/>
    <x v="4"/>
    <x v="4"/>
    <n v="44847"/>
    <n v="2267168"/>
    <n v="72941"/>
    <s v="LA GUAJIRA"/>
    <s v="URIBIA"/>
    <s v="BARRIO ISAMAEL GARCIA URIBIA"/>
    <s v="REDEBAN"/>
    <n v="2267168"/>
    <s v="FO-25-1055089"/>
    <d v="2025-06-06T16:26:00"/>
    <d v="2025-06-10T16:26:00"/>
    <s v="CERRADO"/>
    <s v="INCIDENTE"/>
    <s v="VISITA_TÉCNICA"/>
    <s v="10-06 SE VALIDA PINPAD ,CABLEADO Y TODO OK ,SE VALIDA DATAFONO Y SE LO DAÑO EL PUERTO USB DEL MISMO ,SE PROCEDE A CAMBIAR ,SE HACEN PRUEBAS Y TODO OK"/>
    <s v="NO"/>
    <s v="HARDWARE"/>
    <s v="DETERIORO"/>
    <s v="DATAFONO"/>
    <s v="Si"/>
    <s v="DATAFONO E9 PUERTO USB MALO"/>
    <n v="0"/>
    <n v="0"/>
    <n v="0"/>
    <n v="0"/>
    <s v="FA0EZ908"/>
    <s v="760789   "/>
    <s v="1120598   "/>
    <s v="TIPO IV"/>
    <s v="TERRESTRE"/>
    <n v="1"/>
    <n v="0"/>
    <s v="PORRAS CASTRO DARLON NASCK"/>
    <n v="479588.87655000004"/>
    <n v="196536.5258152"/>
    <n v="479588.87655000004"/>
    <m/>
    <m/>
    <m/>
    <m/>
    <m/>
    <m/>
    <m/>
    <m/>
  </r>
  <r>
    <s v="IBAGUE"/>
    <x v="3"/>
    <x v="3"/>
    <n v="73001"/>
    <n v="2281161"/>
    <n v="48228"/>
    <s v="TOLIMA"/>
    <s v="IBAGUE"/>
    <s v="DISTRICOL MINIVARIEDADES JUAND"/>
    <s v="REDEBAN"/>
    <n v="2281161"/>
    <s v="FO-25-1068448"/>
    <d v="2025-06-10T11:50:00"/>
    <d v="2025-06-10T16:30:00"/>
    <s v="CERRADO"/>
    <s v="INCIDENTE"/>
    <s v="VISITA_TÉCNICA"/>
    <s v="10-06 SE REALIZA CAMBIO DE DATÁFONO POR DAÑO EN TECLADO, SE REALIZA PRUEBAS DE FUNCIONAMIENTO OK. CUBRE CLAVE INSTALADO "/>
    <s v="NO"/>
    <s v="HARDWARE"/>
    <s v="TECLADO"/>
    <s v="DAÑO POS"/>
    <s v="Si"/>
    <s v="DATAFONO F2 TECLADO BORROSO"/>
    <n v="0"/>
    <n v="0"/>
    <n v="0"/>
    <n v="0"/>
    <s v="AD00I765"/>
    <s v="762815   "/>
    <s v="1111671   "/>
    <s v="TIPO I"/>
    <s v="TERRESTRE"/>
    <n v="1"/>
    <n v="0"/>
    <s v="BARRAGAN TAFUR EDWIN ESTEBAN"/>
    <n v="65960.072302"/>
    <n v="75096.394270399993"/>
    <n v="65960.072302"/>
    <m/>
    <m/>
    <m/>
    <m/>
    <m/>
    <m/>
    <m/>
    <m/>
  </r>
  <r>
    <s v="NEIVA"/>
    <x v="3"/>
    <x v="3"/>
    <n v="41551"/>
    <n v="2272115"/>
    <n v="70492"/>
    <s v="HUILA"/>
    <s v="PITALITO"/>
    <s v="PITALITO HUILA, BRUSELAS"/>
    <s v="REDEBAN"/>
    <n v="2272115"/>
    <s v="FO-25-1061909"/>
    <d v="2025-06-09T09:54:00"/>
    <d v="2025-06-10T16:36:00"/>
    <s v="CERRADO"/>
    <s v="INCIDENTE"/>
    <s v="VISITA_TÉCNICA"/>
    <s v="10-06 SE REALIZA VISITA AL PUNTO,SE CAMBIA EQUIPO YA QUE ESTE PRESENTA DAÑO POR ALERT IRRUPTION, SE DEJA EQUIPO CON VR 9.90 PRUEBAS CB OK, CB OPERATIVO."/>
    <s v="NO"/>
    <s v="HARDWARE"/>
    <s v="ALERT IRRUPTION"/>
    <s v="ALERT IRRUPTION"/>
    <s v="Si"/>
    <s v="DATAFONO A6 ALERT IRRUPTION"/>
    <n v="0"/>
    <n v="0"/>
    <n v="0"/>
    <n v="0"/>
    <s v="ON008899"/>
    <s v="1106188   "/>
    <s v="1216762   "/>
    <s v="TIPO III"/>
    <s v="TERRESTRE"/>
    <n v="1"/>
    <n v="0"/>
    <s v="DEVIA REINOSO JUAN CARLOS"/>
    <n v="275728.78077800001"/>
    <n v="196536.5258152"/>
    <n v="275728.78077800001"/>
    <m/>
    <m/>
    <m/>
    <m/>
    <m/>
    <m/>
    <m/>
    <m/>
  </r>
  <r>
    <s v="MEDELLIN"/>
    <x v="2"/>
    <x v="2"/>
    <n v="5308"/>
    <n v="2279696"/>
    <n v="26042"/>
    <s v="ANTIOQUIA"/>
    <s v="GIRARDOTA"/>
    <s v="BARRIO CALLE CALDAS GIRARDOTA"/>
    <s v="REDEBAN"/>
    <n v="2279696"/>
    <s v="FO-25-1067712"/>
    <d v="2025-06-10T09:58:00"/>
    <d v="2025-06-10T16:49:00"/>
    <s v="CERRADO"/>
    <s v="INCIDENTE"/>
    <s v="VISITA_TÉCNICA"/>
    <s v="10-06 SE CAMBIA EQUIPO POR DAÑO EN TECLADO "/>
    <s v="NO"/>
    <s v="HARDWARE"/>
    <s v="TECLADO"/>
    <s v="DAÑO POS"/>
    <s v="Si"/>
    <s v="DATAFONO F1 TECLADO BLOQUEADO"/>
    <n v="0"/>
    <n v="0"/>
    <n v="0"/>
    <n v="0"/>
    <s v="A5ZZZ480"/>
    <s v="1235398   "/>
    <s v="743234   "/>
    <s v="TIPO I"/>
    <s v="TERRESTRE"/>
    <n v="1"/>
    <n v="0"/>
    <s v="MORENO MEDINA JUAN PABLO"/>
    <n v="65960.072302"/>
    <n v="75096.394270399993"/>
    <n v="65960.072302"/>
    <m/>
    <m/>
    <m/>
    <m/>
    <m/>
    <m/>
    <m/>
    <m/>
  </r>
  <r>
    <s v="MEDELLIN"/>
    <x v="2"/>
    <x v="2"/>
    <n v="27075"/>
    <n v="2268131"/>
    <n v="47277"/>
    <s v="CHOCO"/>
    <s v="BAHIA SOLANO"/>
    <s v="BARRIO PANQUIACO BAHIA SOLANO"/>
    <s v="REDEBAN"/>
    <n v="2268131"/>
    <s v="FO-25-1055983"/>
    <d v="2025-06-07T08:00:00"/>
    <d v="2025-06-10T17:02:00"/>
    <s v="CERRADO"/>
    <s v="INCIDENTE"/>
    <s v="VISITA_TÉCNICA"/>
    <s v="10-06 EN INCIDENTE TIPO IV ESPECIAL SE REALIZO LLAMADA PARA CONFIRMAR DAÑO CON USUARIO ANTES DE VIAJAR AL SITIO_x000a_AL REALIZAR VALIDACIONES USUARIA INFORMÓ QUE EN EL PUNTO NO TENÍA LECTOR. SE CONSULTÓ INVENTARIO Y SEBASTIAN GONZALEZ NOS CONFIRMÓ QUE EL PUNTO NO TENÍA ESTE ACCESORIO ASIGNADO, SE LE HABÍA DADO DE BAJA DESDE 2023. POR LO QUE DETERMINAMOS ENVÍO DE ACCESORIO AL MUNICIPIO POR AVIÓN. ESTE SE REALIZARÍA EL DÍA DE HOY Y HOY MISMO LE LLEGA EL LECTOR A USUARIO. SE ESPERA QUE LLEGUE AL PUNTO Y SE CONFIRMA QUE LA RECIBIÓ Y QUE QUEDÓ FUNCIONANDO BIEN "/>
    <s v="NO"/>
    <s v="HARDWARE"/>
    <s v="LECTOR DE BARRAS"/>
    <s v="DAÑO POS"/>
    <s v="Si"/>
    <n v="0"/>
    <s v="LECTOR L6  NO COMUNICA"/>
    <n v="0"/>
    <n v="0"/>
    <n v="0"/>
    <s v="TR00D584"/>
    <s v=" 796016  "/>
    <s v=" No aplica   "/>
    <s v="TIPO IV ESPECIAL"/>
    <s v="AEREO"/>
    <n v="1"/>
    <n v="0"/>
    <s v="ALVAREZ ARENAS VICTOR HUGO"/>
    <n v="988462.96268840006"/>
    <n v="196536.5258152"/>
    <n v="988462.96268840006"/>
    <m/>
    <m/>
    <m/>
    <m/>
    <m/>
    <m/>
    <m/>
    <m/>
  </r>
  <r>
    <s v="CALI"/>
    <x v="0"/>
    <x v="0"/>
    <n v="76834"/>
    <n v="2277177"/>
    <n v="60919"/>
    <s v="VALLE DEL CAUCA"/>
    <s v="TULUA"/>
    <s v="DISTRICOL MERCA TODO LAURELES"/>
    <s v="REDEBAN"/>
    <n v="2277177"/>
    <s v="FO-25-1065824"/>
    <d v="2025-06-10T08:00:00"/>
    <d v="2025-06-10T17:05:00"/>
    <s v="CERRADO"/>
    <s v="INCIDENTE"/>
    <s v="VISITA_TÉCNICA"/>
    <s v="10-06 EN LA VISITA TÉCNICA SE REALIZÓ EL CAMBIO DE DATÁFONO CON SU RESPECTIVA FUENTE DE PODER Y CABLE MAGIC BOX TETRA YA QUE SE ENCONTRÓ CON LA TAPA SUPERIOR PARTIDA Y EL TECLADO BORROSO,EL CAMBIO FUE EJECUTADO SE REALIZÓ LA CONFIGURACIÓN E INICIALIZACIÓN OK,SE REALIZARON LAS PRUEBAS DEJANDO EL SERVICIO OPERANDO SIN FALLAS Y SIN NOVEDAD "/>
    <s v="NO"/>
    <s v="HARDWARE"/>
    <s v="DETERIORO"/>
    <s v="DATAFONO"/>
    <s v="Si"/>
    <s v="DATAFONO F2 TECLADO BORROSO"/>
    <n v="0"/>
    <n v="0"/>
    <n v="0"/>
    <s v="FUENTE DE PODER Y CABLE MAGIC BOX TETRA "/>
    <s v="KA00F820"/>
    <s v="1172785   "/>
    <s v="1142876   "/>
    <s v="TIPO II"/>
    <s v="TERRESTRE"/>
    <n v="1"/>
    <n v="0"/>
    <s v="SANCHEZ URREGO ROBINSON DAVID"/>
    <n v="144967.87232000002"/>
    <n v="140395.6348884"/>
    <n v="144967.87232000002"/>
    <m/>
    <m/>
    <m/>
    <m/>
    <m/>
    <m/>
    <m/>
    <m/>
  </r>
  <r>
    <s v="SANTA MARTA"/>
    <x v="4"/>
    <x v="4"/>
    <n v="47570"/>
    <n v="2277171"/>
    <n v="52232"/>
    <s v="MAGDALENA"/>
    <s v="PUEBLOVIEJO"/>
    <s v="BARRIO CENTRO PUEBLOVIEJO"/>
    <s v="REDEBAN"/>
    <n v="2277171"/>
    <s v="FO-25-1065829"/>
    <d v="2025-06-10T08:00:00"/>
    <d v="2025-06-10T17:08:00"/>
    <s v="CERRADO"/>
    <s v="INCIDENTE"/>
    <s v="VISITA_TÉCNICA"/>
    <s v="10-06 SE REALIZA LA VISITA, EL DATÁFONO NO REALIZA CIERRE, SE ORO ESE A VALIDAR PERO EL PROBLEMA PERSISTE, EL USUARIO INFORMA QUE TIENE MÁS DE 4 MESES QUE NO HACE CIERRE, SE PROCEDE A BORRAR LAS TRANSACCIONES, SE REALIZAN PRUEBAS Y TODO OK "/>
    <s v="NO"/>
    <s v="SOFTWARE"/>
    <s v="CIERRE"/>
    <s v="CIERRE NO HABILITADO"/>
    <s v="NO"/>
    <n v="0"/>
    <n v="0"/>
    <n v="0"/>
    <n v="0"/>
    <n v="0"/>
    <s v="GB0DZ058"/>
    <n v="0"/>
    <n v="0"/>
    <s v="TIPO II"/>
    <s v="TERRESTRE"/>
    <n v="1"/>
    <n v="0"/>
    <s v="THOMAS  CAMPO SIGIFREDO SEGUNDO"/>
    <n v="144967.87232000002"/>
    <n v="140395.6348884"/>
    <n v="144967.87232000002"/>
    <m/>
    <m/>
    <m/>
    <m/>
    <m/>
    <m/>
    <m/>
    <m/>
  </r>
  <r>
    <s v="VALLEDUPAR"/>
    <x v="4"/>
    <x v="4"/>
    <n v="20001"/>
    <n v="2277156"/>
    <n v="43426"/>
    <s v="CESAR"/>
    <s v="VALLEDUPAR"/>
    <s v="BARRIO NUEVA ESPERANZA VALLEDU"/>
    <s v="REDEBAN"/>
    <n v="2277156"/>
    <s v="FO-25-1065831"/>
    <d v="2025-06-10T08:00:00"/>
    <d v="2025-06-10T17:32:00"/>
    <s v="CERRADO"/>
    <s v="INCIDENTE"/>
    <s v="VISITA_TÉCNICA"/>
    <s v="10-06 SE REALIZA CAMBIO DE DATAFONO YA QUE SE REINICIABA CONSTANTEMENTE, DE IGUAL FORMA SE CAMBIA EL LECTOR PORQUE NO LEIA LOS CODIGOS DE BARRAS Y SI LO HACIA SE REINICIABA, SE CAMBIA PINPAD, POR COMPATIBILIDAD DE TECNOLOGÍA, YA QUE SE DEJO INSTALADO UN DESK 2600, SE REALIZAN PRUEBAS DEJANDO SERVICIO FUNCIONAL AL 100%"/>
    <s v="NO"/>
    <s v="HARDWARE"/>
    <s v="SE REINICIA"/>
    <s v="DAÑO POS"/>
    <s v="Si"/>
    <s v="DATAFONO G4 SE RESETEA AL IMPRIMIR"/>
    <s v="LECTOR L5  REINICIA PERIFÉRICO"/>
    <s v="HUB HB3 NO RECONOCE CONECTOR"/>
    <s v="PINPAD CPT CAMBIO POR TECNOLOGÍA"/>
    <n v="0"/>
    <s v="AB1JZ765"/>
    <s v="1235101 1239638 1219739 241587317561324755888457"/>
    <s v="1069997 547173 NO SERIALIZADO 950526"/>
    <s v="TIPO I"/>
    <s v="TERRESTRE"/>
    <n v="1"/>
    <n v="0"/>
    <s v="MONTES DIAZ JOHN FRED"/>
    <n v="65960.072302"/>
    <n v="75096.394270399993"/>
    <n v="65960.072302"/>
    <m/>
    <m/>
    <m/>
    <m/>
    <m/>
    <m/>
    <m/>
    <m/>
  </r>
  <r>
    <s v="MONTERIA"/>
    <x v="4"/>
    <x v="4"/>
    <n v="23001"/>
    <n v="2281892"/>
    <n v="78847"/>
    <s v="CORDOBA"/>
    <s v="MONTERIA"/>
    <s v="DISTRICOL EL FULL MARKET"/>
    <s v="REDEBAN"/>
    <n v="2281892"/>
    <s v="FO-25-1069208"/>
    <d v="2025-06-10T14:07:00"/>
    <d v="2025-06-10T17:36:00"/>
    <s v="CERRADO"/>
    <s v="INCIDENTE"/>
    <s v="VISITA_TÉCNICA"/>
    <s v="10-06 DATÁFONO CON MENSAJE DE CABLE DE RED DESCONECTADO, SE CAMBIA CABLE PATHC CORD PARA SOLUCIONAR FALLA, PRUEBAS OK"/>
    <s v="NO"/>
    <s v="HARDWARE"/>
    <s v="COMUNICACION"/>
    <s v="MENSAJE CABLE DE RED DESCONECTADO"/>
    <s v="NO"/>
    <n v="0"/>
    <n v="0"/>
    <n v="0"/>
    <n v="0"/>
    <s v="Cable Pathc Cord"/>
    <s v="V1SZZ229"/>
    <n v="0"/>
    <n v="0"/>
    <s v="TIPO I"/>
    <s v="TERRESTRE"/>
    <n v="1"/>
    <n v="0"/>
    <s v="COGOLLO ROSSO CAMILO ANDRES"/>
    <n v="65960.072302"/>
    <n v="75096.394270399993"/>
    <n v="65960.072302"/>
    <m/>
    <m/>
    <m/>
    <m/>
    <m/>
    <m/>
    <m/>
    <m/>
  </r>
  <r>
    <s v="APARTADO"/>
    <x v="2"/>
    <x v="2"/>
    <n v="5172"/>
    <n v="2279890"/>
    <n v="73416"/>
    <s v="ANTIOQUIA"/>
    <s v="CHIGORODO"/>
    <s v="BARRIO EL BOSQUE CHIGORODO 3"/>
    <s v="REDEBAN"/>
    <n v="2279890"/>
    <s v="FO-25-1067718"/>
    <d v="2025-06-10T10:20:00"/>
    <d v="2025-06-10T17:59:00"/>
    <s v="CERRADO"/>
    <s v="INCIDENTE"/>
    <s v="VISITA_TÉCNICA"/>
    <s v="10-06 CAMBIO LECTOR DE CODIGO DE BARRAS POR INTERMITENCIA Y REINICIOS"/>
    <s v="NO"/>
    <s v="HARDWARE"/>
    <s v="LECTOR DE BARRAS"/>
    <s v="CABLE LECTORA AVERIADO"/>
    <s v="Si"/>
    <n v="0"/>
    <s v="LECTOR L6  NO COMUNICA"/>
    <n v="0"/>
    <n v="0"/>
    <n v="0"/>
    <s v="MN00V937"/>
    <s v=" 1076451  "/>
    <s v=" 1112425  "/>
    <s v="TIPO II"/>
    <s v="TERRESTRE"/>
    <n v="1"/>
    <n v="0"/>
    <s v="JULIO TUBERQUIA JOSE SEBASTIAN"/>
    <n v="144967.87232000002"/>
    <n v="140395.6348884"/>
    <n v="144967.87232000002"/>
    <m/>
    <m/>
    <m/>
    <m/>
    <m/>
    <m/>
    <m/>
    <m/>
  </r>
  <r>
    <s v="MEDELLIN"/>
    <x v="2"/>
    <x v="2"/>
    <n v="5591"/>
    <n v="2268462"/>
    <n v="71376"/>
    <s v="ANTIOQUIA"/>
    <s v="PUERTO TRIUNFO"/>
    <s v="BARRIO PUERTO TRIUNFO PUERTO T"/>
    <s v="REDEBAN"/>
    <n v="2268462"/>
    <s v="FO-25-1057047"/>
    <d v="2025-06-07T10:14:00"/>
    <d v="2025-06-11T08:08:04"/>
    <s v="CERRADO"/>
    <s v="INCIDENTE"/>
    <s v="VISITA_TÉCNICA"/>
    <s v="10-06 SE CAMBIA PINPAD POR DAÑO, ALERT IRRUPCIÓN "/>
    <s v="NO"/>
    <s v="HARDWARE"/>
    <s v="PINPAD"/>
    <s v="DAÑO POS"/>
    <s v="Si"/>
    <n v="0"/>
    <n v="0"/>
    <s v="HUB HB1 DETERIORO CABLE"/>
    <s v="PINPAD A6 ALERT IRRUPTION"/>
    <n v="0"/>
    <s v="SV00E605"/>
    <s v="  1119701 No serializado "/>
    <s v="  No serializado 1109570"/>
    <s v="TIPO IV"/>
    <s v="TERRESTRE"/>
    <n v="1"/>
    <n v="0"/>
    <s v="RUA ALVAREZ RICHARD ANDRES"/>
    <n v="479588.87655000004"/>
    <n v="196536.5258152"/>
    <n v="479588.87655000004"/>
    <m/>
    <m/>
    <m/>
    <m/>
    <m/>
    <m/>
    <m/>
    <m/>
  </r>
  <r>
    <s v="SINCELEJO"/>
    <x v="4"/>
    <x v="4"/>
    <n v="70001"/>
    <n v="2268179"/>
    <n v="33522"/>
    <s v="SUCRE"/>
    <s v="SINCELEJO"/>
    <s v="BARRIO LA PALMA SINCELEJO"/>
    <s v="REDEBAN"/>
    <n v="2268179"/>
    <s v="FO-25-1056522"/>
    <d v="2025-06-07T09:01:00"/>
    <d v="2025-06-11T09:06:15"/>
    <s v="CERRADO"/>
    <s v="INCIDENTE"/>
    <s v="VISITA_TÉCNICA"/>
    <s v="11-06 SE VISITA COMERCIO POR UNA FALLA, SE HACE CAMBIO DE DATAFONO, CAUSAL A6 ALERT IRRUPTION, SE DEJA CON LA VERSIÓN 9.90, SE REALIZAN PRUEBAS OK, SE CREA USUARIO Y CONTRASEÑA."/>
    <s v="NO"/>
    <s v="HARDWARE"/>
    <s v="ALERT IRRUPTION"/>
    <s v="ALERT IRRUPTION"/>
    <s v="Si"/>
    <s v="DATAFONO A6 ALERT IRRUPTION"/>
    <n v="0"/>
    <n v="0"/>
    <n v="0"/>
    <n v="0"/>
    <s v="BL09Z201"/>
    <s v="1021698   "/>
    <s v="853396   "/>
    <s v="TIPO I"/>
    <s v="TERRESTRE"/>
    <n v="1"/>
    <n v="0"/>
    <s v="CACERES HERNANDEZ ANDRES"/>
    <n v="65960.072302"/>
    <n v="75096.394270399993"/>
    <n v="65960.072302"/>
    <m/>
    <m/>
    <m/>
    <m/>
    <m/>
    <m/>
    <m/>
    <m/>
  </r>
  <r>
    <s v="VILLAVICENCIO"/>
    <x v="3"/>
    <x v="3"/>
    <n v="50001"/>
    <n v="2284320"/>
    <n v="58407"/>
    <s v="META"/>
    <s v="VILLAVICENCIO"/>
    <s v="BARRIO ESTERO VILLAVICENCIO 6"/>
    <s v="REDEBAN"/>
    <n v="2284320"/>
    <s v="FO-25-1070687"/>
    <d v="2025-06-10T17:33:00"/>
    <d v="2025-06-11T09:44:20"/>
    <s v="CERRADO"/>
    <s v="INCIDENTE"/>
    <s v="VISITA_TÉCNICA"/>
    <s v="11-06 SE REALIZA VISITA A CB CANALES DE COMUNICACIÓN DEL COMERCIO CON FALLAS SE REALIZA CAMBIO DE MAGIC BOX FUENTE Y ENTORCHADO PRUEBAS OK SIN NOVEDADES "/>
    <s v="NO"/>
    <s v="HARDWARE"/>
    <s v="COMUNICACION"/>
    <s v="MENSAJE CABLE DE RED DESCONECTADO"/>
    <s v="NO"/>
    <n v="0"/>
    <n v="0"/>
    <n v="0"/>
    <n v="0"/>
    <s v="Magic box  - Fuente de poder  - Cable ethernet"/>
    <s v="TXZZZ490"/>
    <n v="0"/>
    <n v="0"/>
    <s v="TIPO I"/>
    <s v="TERRESTRE"/>
    <n v="1"/>
    <n v="0"/>
    <s v="CASTRILLON URREA LONDIER LEANDRO"/>
    <n v="65960.072302"/>
    <n v="75096.394270399993"/>
    <n v="65960.072302"/>
    <m/>
    <m/>
    <m/>
    <m/>
    <m/>
    <m/>
    <m/>
    <m/>
  </r>
  <r>
    <s v="BUCARAMANGA"/>
    <x v="1"/>
    <x v="1"/>
    <n v="68001"/>
    <n v="2281649"/>
    <n v="78736"/>
    <s v="SANTANDER"/>
    <s v="BUCARAMANGA"/>
    <s v="PTM BUCARAMANGA VARIEDADES EFE"/>
    <s v="REDEBAN"/>
    <n v="2281649"/>
    <s v="FO-25-1069005"/>
    <d v="2025-06-10T12:44:00"/>
    <d v="2025-06-11T09:50:00"/>
    <s v="CERRADO"/>
    <s v="INCIDENTE"/>
    <s v="VISITA_TÉCNICA"/>
    <s v="11-06 SE REALIZA VISITA AL COMERCIO CB, SE VALIDA Y SE ENCUENTRA QUE EL DATÁFONO ESTA EN DAÑO EN EL LECTOR DE TARJETAS, SE YACE CAMBIO DE EQUIPO SE HACEN LAS RESPECTIVAS CONFIGURACIÓNES Y SE HACEN PRUEBAS DEJANDO DATÁFONO OK"/>
    <s v="NO"/>
    <s v="HARDWARE"/>
    <s v="LECTOR DE TARJETAS"/>
    <s v="DAÑO POS"/>
    <s v="Si"/>
    <s v="DATAFONO C1 NO LEE TARJETAS"/>
    <n v="0"/>
    <n v="0"/>
    <n v="0"/>
    <n v="0"/>
    <s v="LMQZZ726-LMQZZ750"/>
    <s v="1175235   "/>
    <s v="916543   "/>
    <s v="TIPO I"/>
    <s v="TERRESTRE"/>
    <n v="1"/>
    <n v="0"/>
    <s v="GONZALEZ ESTUPIÑAN YEISON WALTER ANTONIO"/>
    <n v="65960.072302"/>
    <n v="75096.394270399993"/>
    <n v="65960.072302"/>
    <m/>
    <m/>
    <m/>
    <m/>
    <m/>
    <m/>
    <m/>
    <m/>
  </r>
  <r>
    <s v="BARRANQUILLA"/>
    <x v="4"/>
    <x v="4"/>
    <n v="8001"/>
    <n v="2281804"/>
    <n v="77793"/>
    <s v="ATLANTICO"/>
    <s v="BARRANQUILLA"/>
    <s v="Y S Y SUPPLIES ELECTRODOMESTICOS"/>
    <s v="REDEBAN"/>
    <n v="2281804"/>
    <s v="FO-25-1068999"/>
    <d v="2025-06-10T13:20:00"/>
    <d v="2025-06-11T09:59:00"/>
    <s v="CERRADO"/>
    <s v="INCIDENTE"/>
    <s v="VISITA_TÉCNICA"/>
    <s v="11-06 SE REALIZA VISITA TÉCNICA, SE CAMBIA EL DATAFONO, SE REALIZAN PRUEBAS EXITOSAS, EQUIPO FUNCIONA CORRECTAMENTE, CB QUEDA OPERATIVO."/>
    <s v="NO"/>
    <s v="HARDWARE"/>
    <s v="NO ENCIENDE"/>
    <s v="DAÑO POS"/>
    <s v="Si"/>
    <s v="DATAFONO A1 NO PRENDE"/>
    <n v="0"/>
    <n v="0"/>
    <n v="0"/>
    <n v="0"/>
    <s v="10OZZ054"/>
    <s v="766400   "/>
    <s v="1151683   "/>
    <s v="TIPO I"/>
    <s v="TERRESTRE"/>
    <n v="1"/>
    <n v="0"/>
    <s v="DE AGUAS MUÑOZ DAVID JOSE"/>
    <n v="65960.072302"/>
    <n v="75096.394270399993"/>
    <n v="65960.072302"/>
    <m/>
    <m/>
    <m/>
    <m/>
    <m/>
    <m/>
    <m/>
    <m/>
  </r>
  <r>
    <s v="SANTA MARTA"/>
    <x v="4"/>
    <x v="4"/>
    <n v="44430"/>
    <n v="2268178"/>
    <n v="77282"/>
    <s v="LA GUAJIRA"/>
    <s v="MAICAO"/>
    <s v="BARRIO CENTRO MAICAO  38"/>
    <s v="REDEBAN"/>
    <n v="2268178"/>
    <s v="FO-25-1056530"/>
    <d v="2025-06-07T09:00:00"/>
    <d v="2025-06-11T10:22:50"/>
    <s v="CERRADO"/>
    <s v="INCIDENTE"/>
    <s v="VISITA_TÉCNICA"/>
    <s v="11-06 SE REALIZA VISITA SE PROCEDE A VALIDAR EQUIPOS Y TODO OK ,SE VALIDA CABLEADO Y EL CABLE DE LA FUENTE DE PODER ESTÁ PARTIDO ,SE PROCEDE A CAMBIAR FUENTE DE PODER ,SE HACEN PRUEBAS Y TODO OK"/>
    <s v="NO"/>
    <s v="HARDWARE"/>
    <s v="NO ENCIENDE SE REINICIA"/>
    <s v="FUENTE PODER AVERIADA"/>
    <s v="NO"/>
    <n v="0"/>
    <n v="0"/>
    <n v="0"/>
    <n v="0"/>
    <s v="1 fuente de poder + cable de poder"/>
    <s v="FACZZ319"/>
    <s v="   "/>
    <s v="   "/>
    <s v="TIPO IV"/>
    <s v="TERRESTRE"/>
    <n v="1"/>
    <n v="0"/>
    <s v="PORRAS CASTRO DARLON NASCK"/>
    <n v="479588.87655000004"/>
    <n v="196536.5258152"/>
    <n v="479588.87655000004"/>
    <m/>
    <m/>
    <m/>
    <m/>
    <m/>
    <m/>
    <m/>
    <m/>
  </r>
  <r>
    <s v="MEDELLIN"/>
    <x v="2"/>
    <x v="2"/>
    <n v="27001"/>
    <n v="2263583"/>
    <n v="62263"/>
    <s v="CHOCO"/>
    <s v="QUIBDO"/>
    <s v="BARRIO QUIBDO QUIBDO 3"/>
    <s v="REDEBAN"/>
    <n v="2263583"/>
    <s v="FO-25-1051761"/>
    <d v="2025-06-06T09:05:00"/>
    <d v="2025-06-11T10:23:00"/>
    <s v="CERRADO"/>
    <s v="INCIDENTE"/>
    <s v="VISITA_TÉCNICA"/>
    <s v="11-06 SE REALIZA ACAMBIO DE EQUIPO POR DAÑO, SE REALIZAN PRUEBAS Y EL CB QUEDA OPERATIVO "/>
    <s v="NO"/>
    <s v="HARDWARE"/>
    <s v="IMPRESION"/>
    <s v="TAPA IMPRESORA"/>
    <s v="Si"/>
    <s v="DATAFONO G3 TAPA DE IMPRESORA MALA"/>
    <n v="0"/>
    <n v="0"/>
    <n v="0"/>
    <n v="0"/>
    <s v="4A005985"/>
    <s v="1062202   "/>
    <s v="1172524   "/>
    <s v="TIPO IV ESPECIAL"/>
    <s v="AEREO"/>
    <n v="1"/>
    <n v="0"/>
    <s v="ROBLEDO DIAZ ANDRES FELIPE"/>
    <n v="988462.96268840006"/>
    <n v="196536.5258152"/>
    <n v="988462.96268840006"/>
    <m/>
    <m/>
    <m/>
    <m/>
    <m/>
    <m/>
    <m/>
    <m/>
  </r>
  <r>
    <s v="BUCARAMANGA"/>
    <x v="1"/>
    <x v="1"/>
    <n v="68276"/>
    <n v="2286002"/>
    <n v="50630"/>
    <s v="SANTANDER"/>
    <s v="FLORIDABLANCA"/>
    <s v="BARRIO EL DORADO FLORIDABLANCA"/>
    <s v="REDEBAN"/>
    <n v="2286002"/>
    <s v="FO-25-1072362"/>
    <d v="2025-06-11T08:10:00"/>
    <d v="2025-06-11T10:41:00"/>
    <s v="CERRADO"/>
    <s v="INCIDENTE"/>
    <s v="VISITA_TÉCNICA"/>
    <s v="11-06 CAMBIO DE FUENTE DE PODER PRUEBAS EXITOSAS "/>
    <s v="NO"/>
    <s v="HARDWARE"/>
    <s v="NO ENCIENDE SE REINICIA"/>
    <s v="FUENTE PODER AVERIADA"/>
    <s v="NO"/>
    <n v="0"/>
    <n v="0"/>
    <n v="0"/>
    <n v="0"/>
    <s v="Fuente de poder "/>
    <s v="AD00Y728"/>
    <n v="0"/>
    <n v="0"/>
    <s v="TIPO I"/>
    <s v="TERRESTRE"/>
    <n v="1"/>
    <n v="0"/>
    <s v="PEÑA DIAZ IVAN YESID"/>
    <n v="65960.072302"/>
    <n v="75096.394270399993"/>
    <n v="65960.072302"/>
    <m/>
    <m/>
    <m/>
    <m/>
    <m/>
    <m/>
    <m/>
    <m/>
  </r>
  <r>
    <s v="BOGOTA"/>
    <x v="5"/>
    <x v="5"/>
    <n v="11001"/>
    <n v="2280364"/>
    <n v="48640"/>
    <s v="CUNDINAMARCA"/>
    <s v="BOGOTA"/>
    <s v="PTM  BOGOTA PAPELERIA MULTISER"/>
    <s v="REDEBAN"/>
    <n v="2280364"/>
    <s v="FO-25-1068520"/>
    <d v="2025-06-10T12:10:00"/>
    <d v="2025-06-11T10:59:10"/>
    <s v="CERRADO"/>
    <s v="INCIDENTE"/>
    <s v="VISITA_TÉCNICA"/>
    <s v="11-06 SE REALIZA INICIALIZACIÓN POR CAMBIO DE HORA DEL DATAFONO PRUEBA OK "/>
    <s v="NO"/>
    <s v="SOFTWARE"/>
    <s v="ACTUALIZACION"/>
    <s v="VERSION CARGA SO VR"/>
    <s v="NO"/>
    <n v="0"/>
    <n v="0"/>
    <n v="0"/>
    <n v="0"/>
    <n v="0"/>
    <s v="AD00L179"/>
    <n v="0"/>
    <n v="0"/>
    <s v="TIPO I"/>
    <s v="TERRESTRE"/>
    <n v="1"/>
    <n v="0"/>
    <s v="ORTIZ MARTINEZ STIVEN"/>
    <n v="65960.072302"/>
    <n v="75096.394270399993"/>
    <n v="65960.072302"/>
    <m/>
    <m/>
    <m/>
    <m/>
    <m/>
    <m/>
    <m/>
    <m/>
  </r>
  <r>
    <s v="VILLAVICENCIO"/>
    <x v="3"/>
    <x v="3"/>
    <n v="50689"/>
    <n v="2277553"/>
    <n v="78913"/>
    <s v="META"/>
    <s v="SAN MARTIN"/>
    <s v="BARRIO PEDRO DAZA SAN MARTIN 2"/>
    <s v="REDEBAN"/>
    <n v="2277553"/>
    <s v="FO-25-1065809"/>
    <d v="2025-06-10T08:00:00"/>
    <d v="2025-06-11T11:03:00"/>
    <s v="CERRADO"/>
    <s v="INCIDENTE"/>
    <s v="VISITA_TÉCNICA"/>
    <s v="11-06 SE REALIZA VISITA A COMERCIO SE EVIDENCIA OBSTRUCCIÓN EN LECTOR CHIP SE BRINDA SOPORTE PRUEBAS OK SIN NOVEDADES "/>
    <s v="NO"/>
    <s v="HARDWARE"/>
    <s v="LECTOR DE TARJETAS"/>
    <s v="MENSAJE RETIRE TARJETA"/>
    <s v="NO"/>
    <n v="0"/>
    <n v="0"/>
    <n v="0"/>
    <n v="0"/>
    <n v="0"/>
    <s v="F1SZZ786"/>
    <n v="0"/>
    <n v="0"/>
    <s v="TIPO II"/>
    <s v="TERRESTRE"/>
    <n v="1"/>
    <n v="0"/>
    <s v="CASTRILLON URREA LONDIER LEANDRO"/>
    <n v="144967.87232000002"/>
    <n v="140395.6348884"/>
    <n v="144967.87232000002"/>
    <m/>
    <m/>
    <m/>
    <m/>
    <m/>
    <m/>
    <m/>
    <m/>
  </r>
  <r>
    <s v="MEDELLIN"/>
    <x v="2"/>
    <x v="2"/>
    <n v="5310"/>
    <n v="2273983"/>
    <n v="31274"/>
    <s v="ANTIOQUIA"/>
    <s v="GOMEZ PLATA"/>
    <s v="BARRIO CENTRO"/>
    <s v="REDEBAN"/>
    <n v="2273983"/>
    <s v="FO-25-1063429"/>
    <d v="2025-06-09T12:34:00"/>
    <d v="2025-06-11T11:06:00"/>
    <s v="CERRADO"/>
    <s v="INCIDENTE"/>
    <s v="VISITA_TÉCNICA"/>
    <s v="11-06 SE CAMBIA EQUIPO POR TECLADO SE SALE EL BOTON VERDE"/>
    <s v="NO"/>
    <s v="HARDWARE"/>
    <s v="TECLADO"/>
    <s v="DAÑO POS"/>
    <s v="Si"/>
    <s v="DATAFONO F3 TECLADO MALO"/>
    <n v="0"/>
    <n v="0"/>
    <n v="0"/>
    <n v="0"/>
    <s v="AA001403"/>
    <s v="1235293   "/>
    <s v="1072024   "/>
    <s v="TIPO II"/>
    <s v="TERRESTRE"/>
    <n v="1"/>
    <n v="0"/>
    <s v="CERPA SUAREZ DUVAN CAMILO"/>
    <n v="144967.87232000002"/>
    <n v="140395.6348884"/>
    <n v="144967.87232000002"/>
    <m/>
    <m/>
    <m/>
    <m/>
    <m/>
    <m/>
    <m/>
    <m/>
  </r>
  <r>
    <s v="CUCUTA"/>
    <x v="1"/>
    <x v="1"/>
    <n v="54001"/>
    <n v="2281857"/>
    <n v="57162"/>
    <s v="NORTE DE SANTANDER"/>
    <s v="CUCUTA"/>
    <s v="PTM CUCUTA FARMA EXITO PALMERA"/>
    <s v="REDEBAN"/>
    <n v="2281857"/>
    <s v="FO-25-1069014"/>
    <d v="2025-06-10T13:56:00"/>
    <d v="2025-06-11T11:08:00"/>
    <s v="CERRADO"/>
    <s v="INCIDENTE"/>
    <s v="VISITA_TÉCNICA"/>
    <s v="11-06 SE VISITA COMERCIO, SE REALIZA CONFIGURACION DE LECTOR DE CODIGOS, SE HACEN PRUEBAS EXITOSA, CB OPERATIVO"/>
    <s v="NO"/>
    <s v="SOFTWARE"/>
    <s v="LECTOR DE BARRAS"/>
    <s v="LECTOR DESCONFIGURADO"/>
    <s v="NO"/>
    <n v="0"/>
    <n v="0"/>
    <n v="0"/>
    <n v="0"/>
    <n v="0"/>
    <s v="TRSZZ729"/>
    <n v="0"/>
    <n v="0"/>
    <s v="TIPO I"/>
    <s v="TERRESTRE"/>
    <n v="1"/>
    <n v="0"/>
    <s v="NARANJO AFANADOR RUBEN JESUS"/>
    <n v="65960.072302"/>
    <n v="75096.394270399993"/>
    <n v="65960.072302"/>
    <m/>
    <m/>
    <m/>
    <m/>
    <m/>
    <m/>
    <m/>
    <m/>
  </r>
  <r>
    <s v="VILLAVICENCIO"/>
    <x v="3"/>
    <x v="3"/>
    <n v="50318"/>
    <n v="2280233"/>
    <n v="61214"/>
    <s v="META"/>
    <s v="GUAMAL"/>
    <s v="BARRIO CENTRO GUAMAL 3"/>
    <s v="REDEBAN"/>
    <n v="2280233"/>
    <s v="FO-25-1067730"/>
    <d v="2025-06-10T10:32:00"/>
    <d v="2025-06-11T11:32:00"/>
    <s v="CERRADO"/>
    <s v="INCIDENTE"/>
    <s v="VISITA_TÉCNICA"/>
    <s v="11-06 SE REALIZA VISITA A COMERCIO SE CAMBIA LECTOR CABLE AVERIADO SE REALIZAN PRUEBAS OK SIN NOVEDAD "/>
    <s v="NO"/>
    <s v="HARDWARE"/>
    <s v="LECTOR DE BARRAS"/>
    <s v="CABLE LECTORA AVERIADO"/>
    <s v="Si"/>
    <n v="0"/>
    <s v="LECTOR L9  DAÑO FÍSICO: CABLE DE COMUNICACIÓN DAÑADO"/>
    <n v="0"/>
    <n v="0"/>
    <n v="0"/>
    <s v="9TZZZ287"/>
    <s v=" 1239631  "/>
    <s v=" 913819  "/>
    <s v="TIPO II"/>
    <s v="TERRESTRE"/>
    <n v="1"/>
    <n v="0"/>
    <s v="CASTRILLON URREA LONDIER LEANDRO"/>
    <n v="144967.87232000002"/>
    <n v="140395.6348884"/>
    <n v="144967.87232000002"/>
    <m/>
    <m/>
    <m/>
    <m/>
    <m/>
    <m/>
    <m/>
    <m/>
  </r>
  <r>
    <s v="CUCUTA"/>
    <x v="1"/>
    <x v="1"/>
    <n v="54001"/>
    <n v="2279355"/>
    <n v="62052"/>
    <s v="NORTE DE SANTANDER"/>
    <s v="CUCUTA"/>
    <s v="PAGAFACIL  AVENIDA QUINTA"/>
    <s v="REDEBAN"/>
    <n v="2279355"/>
    <s v="FO-25-1066769"/>
    <d v="2025-06-10T09:30:00"/>
    <d v="2025-06-11T12:06:00"/>
    <s v="CERRADO"/>
    <s v="INCIDENTE"/>
    <s v="VISITA_TÉCNICA"/>
    <s v="11-06 SE REALIZA VISITA, SE ENCUENTRA DATAFONO EN DAÑO, SE REALIZA CAMBIO, SE INSTALA ÚLTIMA VERSIÓN, SE CREAN USUARIOS OK, SE REALIZAN PRUEBAS Y CIERRES OK "/>
    <s v="NO"/>
    <s v="HARDWARE"/>
    <s v="SE REINICIA"/>
    <s v="DAÑO POS"/>
    <s v="Si"/>
    <s v="DATAFONO A1 NO PRENDE"/>
    <n v="0"/>
    <n v="0"/>
    <n v="0"/>
    <n v="0"/>
    <s v="JA00L788"/>
    <s v="784217   "/>
    <s v="1045399   "/>
    <s v="TIPO I"/>
    <s v="TERRESTRE"/>
    <n v="1"/>
    <n v="0"/>
    <s v="PACHECO BUITRAGO JAVIER ALONSO"/>
    <n v="65960.072302"/>
    <n v="75096.394270399993"/>
    <n v="65960.072302"/>
    <m/>
    <m/>
    <m/>
    <m/>
    <m/>
    <m/>
    <m/>
    <m/>
  </r>
  <r>
    <s v="MEDELLIN"/>
    <x v="2"/>
    <x v="2"/>
    <n v="5001"/>
    <n v="2281885"/>
    <n v="13264"/>
    <s v="ANTIOQUIA"/>
    <s v="MEDELLIN"/>
    <s v="CCIAL EL TESORO MEDELLIN"/>
    <s v="REDEBAN"/>
    <n v="2281885"/>
    <s v="FO-25-1069213"/>
    <d v="2025-06-10T14:06:00"/>
    <d v="2025-06-11T12:13:00"/>
    <s v="CERRADO"/>
    <s v="INCIDENTE"/>
    <s v="VISITA_TÉCNICA"/>
    <s v="11-06 SE HACE ACTUALIZACIÓN DE VERSION "/>
    <s v="NO"/>
    <s v="SOFTWARE"/>
    <s v="ACTUALIZACION"/>
    <s v="TECNOLOGIA"/>
    <s v="NO"/>
    <n v="0"/>
    <n v="0"/>
    <n v="0"/>
    <n v="0"/>
    <n v="0"/>
    <s v="GB0EZ309"/>
    <n v="0"/>
    <n v="0"/>
    <s v="TIPO I"/>
    <s v="TERRESTRE"/>
    <n v="1"/>
    <n v="0"/>
    <s v="MORENO MEDINA JUAN PABLO"/>
    <n v="65960.072302"/>
    <n v="75096.394270399993"/>
    <n v="65960.072302"/>
    <m/>
    <m/>
    <m/>
    <m/>
    <m/>
    <m/>
    <m/>
    <m/>
  </r>
  <r>
    <s v="BOGOTA"/>
    <x v="5"/>
    <x v="5"/>
    <n v="11001"/>
    <n v="2282459"/>
    <n v="74354"/>
    <s v="CUNDINAMARCA"/>
    <s v="BOGOTA"/>
    <s v="PTM BOGOTA SUPERMERCADO RG"/>
    <s v="REDEBAN"/>
    <n v="2282459"/>
    <s v="FO-25-1069522"/>
    <d v="2025-06-10T14:47:00"/>
    <d v="2025-06-11T12:19:00"/>
    <s v="CERRADO"/>
    <s v="INCIDENTE"/>
    <s v="VISITA_TÉCNICA"/>
    <s v="11-06 DURANTE LA VISITA TECNICA SE  ENCONTRAMOS QUE EL CARGADOR SE ENCUENTRA EN DAÑO REALIZA CAMBIO PRUEBA OK PARÁMETROS OKAY CIERRE OKAY"/>
    <s v="NO"/>
    <s v="HARDWARE"/>
    <s v="CABLEADO"/>
    <s v="CABLE MAGICBOX AVERIADO"/>
    <s v="NO"/>
    <n v="0"/>
    <n v="0"/>
    <n v="0"/>
    <n v="0"/>
    <s v="FUENTE DE PODER "/>
    <s v="EF8ZZ154-SV00V283"/>
    <n v="0"/>
    <n v="0"/>
    <s v="TIPO I"/>
    <s v="TERRESTRE"/>
    <n v="1"/>
    <n v="0"/>
    <s v="GALEANO SORIANO JUAN DAVID"/>
    <n v="65960.072302"/>
    <n v="75096.394270399993"/>
    <n v="65960.072302"/>
    <m/>
    <m/>
    <m/>
    <m/>
    <m/>
    <m/>
    <m/>
    <m/>
  </r>
  <r>
    <s v="BARRANQUILLA"/>
    <x v="4"/>
    <x v="4"/>
    <n v="8685"/>
    <n v="2283154"/>
    <n v="32343"/>
    <s v="ATLANTICO"/>
    <s v="SANTO TOMAS"/>
    <s v="OPRAP POBLADO SANTO TOMAS"/>
    <s v="REDEBAN"/>
    <n v="2283154"/>
    <s v="FO-25-1070000"/>
    <d v="2025-06-10T15:28:00"/>
    <d v="2025-06-11T12:21:00"/>
    <s v="CERRADO"/>
    <s v="INCIDENTE"/>
    <s v="VISITA_TÉCNICA"/>
    <s v="11-06 SE REALIZA VISITA TÉCNICA, SE CAMBIA LA TAPA DE LA IMPRESORA DEL DATAFONO, SE REALIZAN PRUEBAS EXITOSAS, EQUIPO FUNCIONA CORRECTAMENTE, CB OPERATIVO."/>
    <s v="NO"/>
    <s v="HARDWARE"/>
    <s v="IMPRESION"/>
    <s v="TAPA IMPRESORA"/>
    <s v="NO"/>
    <n v="0"/>
    <n v="0"/>
    <n v="0"/>
    <n v="0"/>
    <n v="0"/>
    <s v="GA0AZ310"/>
    <n v="0"/>
    <n v="0"/>
    <s v="TIPO II"/>
    <s v="TERRESTRE"/>
    <n v="1"/>
    <n v="0"/>
    <s v="DE AGUAS MUÑOZ DAVID JOSE"/>
    <n v="144967.87232000002"/>
    <n v="140395.6348884"/>
    <n v="144967.87232000002"/>
    <m/>
    <m/>
    <m/>
    <m/>
    <m/>
    <m/>
    <m/>
    <m/>
  </r>
  <r>
    <s v="MEDELLIN"/>
    <x v="2"/>
    <x v="2"/>
    <n v="5001"/>
    <n v="2283339"/>
    <n v="22446"/>
    <s v="ANTIOQUIA"/>
    <s v="MEDELLIN"/>
    <s v="COMCARD MED MANRIQUE GARFIELD"/>
    <s v="REDEBAN"/>
    <n v="2283339"/>
    <s v="FO-25-1070013"/>
    <d v="2025-06-10T15:53:00"/>
    <d v="2025-06-11T12:27:00"/>
    <s v="CERRADO"/>
    <s v="INCIDENTE"/>
    <s v="VISITA_TÉCNICA"/>
    <s v="11-06 SE REALIZA ÉL CAMBIO DE TAPA DEL DATAFONO SE REALIZAN PRUEBAS Y QUEDA OPERATIVO "/>
    <s v="NO"/>
    <s v="HARDWARE"/>
    <s v="IMPRESION"/>
    <s v="TAPA IMPRESORA"/>
    <s v="NO"/>
    <n v="0"/>
    <n v="0"/>
    <n v="0"/>
    <n v="0"/>
    <s v="Tapa de datafono "/>
    <s v="TRZZZ949  AIZZZ292"/>
    <n v="0"/>
    <n v="0"/>
    <s v="TIPO I"/>
    <s v="TERRESTRE"/>
    <n v="1"/>
    <n v="0"/>
    <s v="MONTOYA VELEZ ANDRES FELIPE"/>
    <n v="65960.072302"/>
    <n v="75096.394270399993"/>
    <n v="65960.072302"/>
    <m/>
    <m/>
    <m/>
    <m/>
    <m/>
    <m/>
    <m/>
    <m/>
  </r>
  <r>
    <s v="CALI"/>
    <x v="0"/>
    <x v="0"/>
    <n v="76001"/>
    <n v="2284706"/>
    <n v="50807"/>
    <s v="VALLE DEL CAUCA"/>
    <s v="CALI"/>
    <s v="PTM CALI VARIEDADES VYP"/>
    <s v="REDEBAN"/>
    <n v="2284706"/>
    <s v="FO-25-1072241"/>
    <d v="2025-06-11T08:00:00"/>
    <d v="2025-06-11T12:41:00"/>
    <s v="CERRADO"/>
    <s v="INCIDENTE"/>
    <s v="VISITA_TÉCNICA"/>
    <s v="11-06 SE CAMBIA DATAFONO Y LECTOR YA QUE EL DEL CLIENTE ESTABAN MALOS"/>
    <s v="NO"/>
    <s v="HARDWARE"/>
    <s v="IMPRESION"/>
    <s v="RODILLO AVERIADO"/>
    <s v="Si"/>
    <s v="DATAFONO G5 NO AVANZA PAPEL"/>
    <s v="LECTOR L1  NO ENCIENDE"/>
    <n v="0"/>
    <n v="0"/>
    <n v="0"/>
    <s v="BA00Z110"/>
    <s v="975163 864383  "/>
    <s v="929372 913914  "/>
    <s v="TIPO I"/>
    <s v="TERRESTRE"/>
    <n v="1"/>
    <n v="0"/>
    <s v="CUERO RUIZ JHONNY"/>
    <n v="65960.072302"/>
    <n v="75096.394270399993"/>
    <n v="65960.072302"/>
    <m/>
    <m/>
    <m/>
    <m/>
    <m/>
    <m/>
    <m/>
    <m/>
  </r>
  <r>
    <s v="SANTA MARTA"/>
    <x v="4"/>
    <x v="4"/>
    <n v="47268"/>
    <n v="2276349"/>
    <n v="64446"/>
    <s v="MAGDALENA"/>
    <s v="EL RETEN"/>
    <s v="BARRIO CAMPO MURCIA EL RETEN"/>
    <s v="REDEBAN"/>
    <n v="2276349"/>
    <s v="FO-25-1064776"/>
    <d v="2025-06-09T16:14:00"/>
    <d v="2025-06-11T12:48:00"/>
    <s v="CERRADO"/>
    <s v="INCIDENTE"/>
    <s v="VISITA_TÉCNICA"/>
    <s v="11-06 SE REALIZA LA VISITA EL CLIENTE MANIFIESTA SEGUIR TENIENDO PROBLEMAS CON LA COMUNICACIÓN YA QUE LE SIGUE MOSTRANDO EL MENSAJE DE ERROR DE CONEXIÓN O CABLE DESCONECTADO, SE PROCEDE A CAMBIAR EL EQUIPO SE REALIZAN PRUEBAS Y TODO OK "/>
    <s v="NO"/>
    <s v="SOFTWARE"/>
    <s v="COMUNICACION"/>
    <s v="PARAMETROS DE CONFIGURACION EN POS"/>
    <s v="Si"/>
    <s v="DATAFONO E3 NO COMUNICA MODEM"/>
    <n v="0"/>
    <n v="0"/>
    <n v="0"/>
    <n v="0"/>
    <s v="7A002354"/>
    <s v="991112   "/>
    <s v="1106888   "/>
    <s v="TIPO III"/>
    <s v="TERRESTRE"/>
    <n v="1"/>
    <n v="0"/>
    <s v="THOMAS  CAMPO SIGIFREDO SEGUNDO"/>
    <n v="275728.78077800001"/>
    <n v="196536.5258152"/>
    <n v="275728.78077800001"/>
    <m/>
    <m/>
    <m/>
    <m/>
    <m/>
    <m/>
    <m/>
    <m/>
  </r>
  <r>
    <s v="CUCUTA"/>
    <x v="1"/>
    <x v="1"/>
    <n v="54001"/>
    <n v="2278848"/>
    <n v="19853"/>
    <s v="NORTE DE SANTANDER"/>
    <s v="CUCUTA"/>
    <s v="PAGAFACIL UNICENTRO CUCUTA"/>
    <s v="REDEBAN"/>
    <n v="2278848"/>
    <s v="FO-25-1073815"/>
    <d v="2025-06-10T08:59:00"/>
    <d v="2025-06-11T12:51:00"/>
    <s v="CERRADO"/>
    <s v="INCIDENTE"/>
    <s v="VISITA_TÉCNICA"/>
    <s v="11-06 SE VISITA COMERCIO, SE REALIZA CAMBIO DE DATAFONO POR DETERIORO DEL TECLADO, SE HACEN PRUEBAS EXITOSA, CB OPERATIVO"/>
    <s v="NO"/>
    <s v="HARDWARE"/>
    <s v="DETERIORO"/>
    <s v="DATAFONO"/>
    <s v="Si"/>
    <s v="DATAFONO F2 TECLADO BORROSO"/>
    <n v="0"/>
    <n v="0"/>
    <n v="0"/>
    <n v="0"/>
    <s v="AAAAL103"/>
    <s v="1056142   "/>
    <s v="959794   "/>
    <s v="TIPO I"/>
    <s v="TERRESTRE"/>
    <n v="2"/>
    <n v="0"/>
    <s v="NARANJO AFANADOR RUBEN JESUS"/>
    <n v="65960.072302"/>
    <n v="75096.394270399993"/>
    <n v="131920.144604"/>
    <m/>
    <m/>
    <m/>
    <m/>
    <m/>
    <m/>
    <m/>
    <m/>
  </r>
  <r>
    <s v="BOGOTA"/>
    <x v="5"/>
    <x v="5"/>
    <n v="25290"/>
    <n v="2279378"/>
    <n v="20484"/>
    <s v="CUNDINAMARCA"/>
    <s v="FUSAGASUGA"/>
    <s v="PAGAFACIL FUSAGASUGA"/>
    <s v="REDEBAN"/>
    <n v="2279378"/>
    <s v="FO-25-1066924"/>
    <d v="2025-06-10T09:33:00"/>
    <d v="2025-06-11T12:55:00"/>
    <s v="CERRADO"/>
    <s v="INCIDENTE"/>
    <s v="VISITA_TÉCNICA"/>
    <s v="11-06 SE VISITA COMERCIO POR AJUSTE HORARIO EN EQUIPOS YA QUE CADA DATÁFONO PRESENTA UNA HORA DIFERENTE  Y ESTOS LES GENERA INCONVENIENTES CON LOS CIERRES DIARIOS SE PROCEDE A GENERAL ACTUALIZACIÓN DE VERSIÓN EN EQUIPOS E INICIALIZACIÓN SE REALIZAN TRANSACCIONES DE PRUEBA Y SE DEJA CB OPERANDO SIN NOVEDAD"/>
    <s v="NO"/>
    <s v="SOFTWARE"/>
    <s v="ACTUALIZACION"/>
    <s v="VERSION CARGA SO VR"/>
    <s v="NO"/>
    <n v="0"/>
    <n v="0"/>
    <n v="0"/>
    <n v="0"/>
    <n v="0"/>
    <s v="AAAAR926,AAAAR924"/>
    <n v="0"/>
    <n v="0"/>
    <s v="TIPO II"/>
    <s v="TERRESTRE"/>
    <n v="1"/>
    <n v="0"/>
    <s v="ROMERO ROJAS BREIDY JHOHAN"/>
    <n v="144967.87232000002"/>
    <n v="140395.6348884"/>
    <n v="144967.87232000002"/>
    <m/>
    <m/>
    <m/>
    <m/>
    <m/>
    <m/>
    <m/>
    <m/>
  </r>
  <r>
    <s v="YOPAL"/>
    <x v="3"/>
    <x v="3"/>
    <n v="85001"/>
    <n v="2284494"/>
    <n v="61691"/>
    <s v="CASANARE"/>
    <s v="YOPAL"/>
    <s v="BARRIO VEREDA QUEBRADA SECA YO"/>
    <s v="REDEBAN"/>
    <n v="2284494"/>
    <s v="FO-25-1072250"/>
    <d v="2025-06-11T08:00:00"/>
    <d v="2025-06-11T13:00:00"/>
    <s v="CERRADO"/>
    <s v="INCIDENTE"/>
    <s v="VISITA_TÉCNICA"/>
    <s v="11-06 SE VISITA COMERCIO, SE REALIZA CAMBIO DE DATAFONO Y LECTOR DE BARRAS. PRUEBAS OK OPERATIVO EL SERVICIO "/>
    <s v="NO"/>
    <s v="HARDWARE"/>
    <s v="DETERIORO"/>
    <s v="DATAFONO"/>
    <s v="Si"/>
    <s v="DATAFONO F3 TECLADO MALO"/>
    <s v="LECTOR L9  DAÑO FÍSICO: CABLE DE COMUNICACIÓN DAÑADO"/>
    <n v="0"/>
    <n v="0"/>
    <n v="0"/>
    <s v="FUA0K609"/>
    <s v="994533 953555  "/>
    <s v="782324 1008555  "/>
    <s v="TIPO I"/>
    <s v="TERRESTRE"/>
    <n v="1"/>
    <n v="0"/>
    <s v="BERNAL ELAICA EDGAR ALEXIS"/>
    <n v="65960.072302"/>
    <n v="75096.394270399993"/>
    <n v="65960.072302"/>
    <m/>
    <m/>
    <m/>
    <m/>
    <m/>
    <m/>
    <m/>
    <m/>
  </r>
  <r>
    <s v="BOGOTA"/>
    <x v="5"/>
    <x v="5"/>
    <n v="25843"/>
    <n v="2281180"/>
    <n v="48275"/>
    <s v="CUNDINAMARCA"/>
    <s v="VILLA DE SAN DIEGO DE UBATE"/>
    <s v="BARRIO CENTRO VILLA DE SAN DEI"/>
    <s v="REDEBAN"/>
    <n v="2281180"/>
    <s v="FO-25-1068444"/>
    <d v="2025-06-10T11:59:00"/>
    <d v="2025-06-11T13:33:00"/>
    <s v="CERRADO"/>
    <s v="INCIDENTE"/>
    <s v="VISITA_TÉCNICA"/>
    <s v="11-06 CAMBIO DE EQUIPO POR DAÑO SE ENTREGA SERVICIO OPERATIVO "/>
    <s v="NO"/>
    <s v="HARDWARE"/>
    <s v="ALERT IRRUPTION"/>
    <s v="ALERT IRRUPTION"/>
    <s v="Si"/>
    <s v="DATAFONO A1 NO PRENDE"/>
    <n v="0"/>
    <n v="0"/>
    <n v="0"/>
    <n v="0"/>
    <s v="9CLZZ330"/>
    <s v="786272   "/>
    <s v="248642   "/>
    <s v="TIPO II"/>
    <s v="TERRESTRE"/>
    <n v="1"/>
    <n v="0"/>
    <s v="HERNANDEZ NARANJO OSCAR EDUARDO"/>
    <n v="144967.87232000002"/>
    <n v="140395.6348884"/>
    <n v="144967.87232000002"/>
    <m/>
    <m/>
    <m/>
    <m/>
    <m/>
    <m/>
    <m/>
    <m/>
  </r>
  <r>
    <s v="BOGOTA"/>
    <x v="5"/>
    <x v="5"/>
    <n v="11001"/>
    <n v="2287009"/>
    <n v="67860"/>
    <s v="CUNDINAMARCA"/>
    <s v="BOGOTA"/>
    <s v="PTM BOGOTA COLECCIONES JOSEPH"/>
    <s v="REDEBAN"/>
    <n v="2287009"/>
    <s v="FO-25-1073845"/>
    <d v="2025-06-11T09:42:00"/>
    <d v="2025-06-11T13:48:37"/>
    <s v="CERRADO"/>
    <s v="INCIDENTE"/>
    <s v="VISITA_TÉCNICA"/>
    <s v="11-06 SE REALIZA CAMBIO DE CABLE DE RED PRUEBAS OK , SE CONECTA DIRECTAMENTE AL MÓDEM YA QUE EL REPETIDOR ESTÁ PRESENTANDO FALLA "/>
    <s v="NO"/>
    <s v="HARDWARE"/>
    <s v="CABLEADO"/>
    <s v="CABLE TEFF AVERIADO"/>
    <s v="NO"/>
    <n v="0"/>
    <n v="0"/>
    <n v="0"/>
    <n v="0"/>
    <n v="0"/>
    <s v="9T00P676"/>
    <n v="0"/>
    <n v="0"/>
    <s v="TIPO I"/>
    <s v="TERRESTRE"/>
    <n v="1"/>
    <n v="0"/>
    <s v="MICHELI LOPEZ MIGUEL ANGEL"/>
    <n v="65960.072302"/>
    <n v="75096.394270399993"/>
    <n v="65960.072302"/>
    <m/>
    <m/>
    <m/>
    <m/>
    <m/>
    <m/>
    <m/>
    <m/>
  </r>
  <r>
    <s v="MEDELLIN"/>
    <x v="2"/>
    <x v="2"/>
    <n v="5197"/>
    <n v="2279365"/>
    <n v="10192"/>
    <s v="ANTIOQUIA"/>
    <s v="COCORNA"/>
    <s v="COCORNA - ANTIOQUIA"/>
    <s v="REDEBAN"/>
    <n v="2279365"/>
    <s v="FO-25-1066931"/>
    <d v="2025-06-10T09:31:00"/>
    <d v="2025-06-11T13:58:05"/>
    <s v="CERRADO"/>
    <s v="INCIDENTE"/>
    <s v="VISITA_TÉCNICA"/>
    <s v="11-06 SE REVISA CABLEADO Y PUERTOS TODO EN BUEN ESTADO SE RECONFIGURA LECTORA Y SE HACEN PRUEBAS TODO QUEDA OK"/>
    <s v="NO"/>
    <s v="HARDWARE"/>
    <s v="LECTOR DE BARRAS"/>
    <s v="FORMATO INVALIDO LECTOR DAÑADO"/>
    <s v="NO"/>
    <n v="0"/>
    <n v="0"/>
    <n v="0"/>
    <n v="0"/>
    <n v="0"/>
    <s v="IZ7ZZ578"/>
    <n v="0"/>
    <n v="0"/>
    <s v="TIPO II"/>
    <s v="TERRESTRE"/>
    <n v="1"/>
    <n v="0"/>
    <s v="ALVAREZ ARENAS VICTOR HUGO"/>
    <n v="144967.87232000002"/>
    <n v="140395.6348884"/>
    <n v="144967.87232000002"/>
    <m/>
    <m/>
    <m/>
    <m/>
    <m/>
    <m/>
    <m/>
    <m/>
  </r>
  <r>
    <s v="VILLAVICENCIO"/>
    <x v="3"/>
    <x v="3"/>
    <n v="50568"/>
    <n v="2280281"/>
    <n v="50390"/>
    <s v="META"/>
    <s v="PUERTO GAITAN"/>
    <s v="BARRIO CENTRO PUERTO GAITAN 4"/>
    <s v="REDEBAN"/>
    <n v="2280281"/>
    <s v="FO-25-1067968"/>
    <d v="2025-06-10T10:43:00"/>
    <d v="2025-06-11T14:18:09"/>
    <s v="CERRADO"/>
    <s v="INCIDENTE"/>
    <s v="VISITA_TÉCNICA"/>
    <s v="11-06 SE REALIZA CAMBIO DE MAGINBOX Y FUENTE DE PODER POR DAÑO SE REALIZAN PRUEBAS BÁSICAS SIN NOVEDAD "/>
    <s v="NO"/>
    <s v="HARDWARE"/>
    <s v="CABLEADO"/>
    <s v="CABLE MAGICBOX AVERIADO"/>
    <s v="NO"/>
    <n v="0"/>
    <n v="0"/>
    <n v="0"/>
    <n v="0"/>
    <s v="Fuente de poder y entorchado XP"/>
    <s v="XP00W515"/>
    <n v="0"/>
    <n v="0"/>
    <s v="TIPO III"/>
    <s v="TERRESTRE"/>
    <n v="1"/>
    <n v="0"/>
    <s v="ROZO JIMENEZ EDGAR ARMANDO"/>
    <n v="275728.78077800001"/>
    <n v="196536.5258152"/>
    <n v="275728.78077800001"/>
    <m/>
    <m/>
    <m/>
    <m/>
    <m/>
    <m/>
    <m/>
    <m/>
  </r>
  <r>
    <s v="BOGOTA"/>
    <x v="5"/>
    <x v="5"/>
    <n v="25175"/>
    <n v="2287953"/>
    <n v="57534"/>
    <s v="CUNDINAMARCA"/>
    <s v="CHIA"/>
    <s v="BARRIO CENTRO DE CHIA CHIA"/>
    <s v="REDEBAN"/>
    <n v="2287953"/>
    <s v="FO-25-1074780"/>
    <d v="2025-06-11T10:59:00"/>
    <d v="2025-06-11T14:20:24"/>
    <s v="CERRADO"/>
    <s v="INCIDENTE"/>
    <s v="VISITA_TÉCNICA"/>
    <s v="11-06 SE VISITA CB BANCOLOMBIA, SE REALIZAN CAMBIO DE DATAFONO PUES ESTE SE ESTÁ REINICIANDO VARIAS VECES AL REALIZAR TRX, SE DEJA EL NUEVO CON LOS USUARIOS DEL CLIENTE, SE REALIZAN PRUEBAS OK, NO UPS."/>
    <s v="NO"/>
    <s v="HARDWARE"/>
    <s v="DETERIORO"/>
    <s v="DATAFONO"/>
    <s v="Si"/>
    <s v="DATAFONO G4 SE RESETEA AL IMPRIMIR"/>
    <n v="0"/>
    <n v="0"/>
    <n v="0"/>
    <n v="0"/>
    <s v="IIWZZ594"/>
    <s v="931313   "/>
    <s v="768826   "/>
    <s v="TIPO II"/>
    <s v="TERRESTRE"/>
    <n v="1"/>
    <n v="0"/>
    <s v="VEGA MANRIQUE JONATAN MAURICIO"/>
    <n v="144967.87232000002"/>
    <n v="140395.6348884"/>
    <n v="144967.87232000002"/>
    <m/>
    <m/>
    <m/>
    <m/>
    <m/>
    <m/>
    <m/>
    <m/>
  </r>
  <r>
    <s v="MEDELLIN"/>
    <x v="2"/>
    <x v="2"/>
    <n v="5266"/>
    <n v="2284331"/>
    <n v="27316"/>
    <s v="ANTIOQUIA"/>
    <s v="ENVIGADO"/>
    <s v="MULTIPAGAS CONSUMO ENVIGADO 2"/>
    <s v="REDEBAN"/>
    <n v="2284331"/>
    <s v="FO-25-1070685"/>
    <d v="2025-06-10T17:35:00"/>
    <d v="2025-06-11T14:40:53"/>
    <s v="CERRADO"/>
    <s v="INCIDENTE"/>
    <s v="VISITA_TÉCNICA"/>
    <s v="11-06 SE CAMBIA EQUIPO POR DAÑO EN TECLADO "/>
    <s v="NO"/>
    <s v="HARDWARE"/>
    <s v="TECLADO"/>
    <s v="DAÑO POS"/>
    <s v="Si"/>
    <s v="DATAFONO F3 TECLADO MALO"/>
    <n v="0"/>
    <n v="0"/>
    <s v="PINPAD CPT CAMBIO POR TECNOLOGÍA"/>
    <n v="0"/>
    <s v="999VZ134"/>
    <s v="1235404  1219911 "/>
    <s v="709351   700860"/>
    <s v="TIPO I"/>
    <s v="TERRESTRE"/>
    <n v="1"/>
    <n v="0"/>
    <s v="MORENO MEDINA JUAN PABLO"/>
    <n v="65960.072302"/>
    <n v="75096.394270399993"/>
    <n v="65960.072302"/>
    <m/>
    <m/>
    <m/>
    <m/>
    <m/>
    <m/>
    <m/>
    <m/>
  </r>
  <r>
    <s v="MEDELLIN"/>
    <x v="2"/>
    <x v="2"/>
    <n v="5001"/>
    <n v="2284492"/>
    <n v="32283"/>
    <s v="ANTIOQUIA"/>
    <s v="MEDELLIN"/>
    <s v="BARRIO POPULAR 1 MEDELLIN 1"/>
    <s v="REDEBAN"/>
    <n v="2284492"/>
    <s v="FO-25-1072253"/>
    <d v="2025-06-11T08:00:00"/>
    <d v="2025-06-11T14:44:33"/>
    <s v="CERRADO"/>
    <s v="INCIDENTE"/>
    <s v="VISITA_TÉCNICA"/>
    <s v="11-06 SE CAMBIA FUENTE DE PODER YA QUE ESTABA MALA"/>
    <s v="NO"/>
    <s v="HARDWARE"/>
    <s v="NO ENCIENDE"/>
    <s v="DAÑO POS"/>
    <s v="NO"/>
    <n v="0"/>
    <n v="0"/>
    <n v="0"/>
    <n v="0"/>
    <s v="Fuente de poder"/>
    <s v="111JZ627"/>
    <n v="0"/>
    <n v="0"/>
    <s v="TIPO I"/>
    <s v="TERRESTRE"/>
    <n v="1"/>
    <n v="0"/>
    <s v="CERPA SUAREZ DUVAN CAMILO"/>
    <n v="65960.072302"/>
    <n v="75096.394270399993"/>
    <n v="65960.072302"/>
    <m/>
    <m/>
    <m/>
    <m/>
    <m/>
    <m/>
    <m/>
    <m/>
  </r>
  <r>
    <s v="PEREIRA"/>
    <x v="0"/>
    <x v="6"/>
    <n v="66170"/>
    <n v="2284112"/>
    <n v="73957"/>
    <s v="RISARALDA"/>
    <s v="DOSQUEBRADAS"/>
    <s v="DISTRICOL PANALERA BABY SHOPPI"/>
    <s v="REDEBAN"/>
    <n v="2284112"/>
    <s v="FO-25-1070511"/>
    <d v="2025-06-10T16:51:00"/>
    <d v="2025-06-11T15:01:00"/>
    <s v="CERRADO"/>
    <s v="INCIDENTE"/>
    <s v="VISITA_TÉCNICA"/>
    <s v="11-06 SE VISITA COMERCIO SE REALIZÓ CAMBIO DE LECTOR POR FALLA, NO LEE NINGÚN CÓDIGO DE BARRAS. "/>
    <s v="NO"/>
    <s v="SOFTWARE"/>
    <s v="LECTOR DE BARRAS"/>
    <s v="FORMATO INVALIDO"/>
    <s v="Si"/>
    <n v="0"/>
    <s v="LECTOR L6  NO COMUNICA"/>
    <n v="0"/>
    <n v="0"/>
    <n v="0"/>
    <s v="MN0SZ971"/>
    <s v=" 905144  "/>
    <s v=" 910924  "/>
    <s v="TIPO I"/>
    <s v="TERRESTRE"/>
    <n v="1"/>
    <n v="0"/>
    <s v="SANCHEZ SOLORZANO JUAN SEBASTIAN"/>
    <n v="65960.072302"/>
    <n v="75096.394270399993"/>
    <n v="65960.072302"/>
    <m/>
    <m/>
    <m/>
    <m/>
    <m/>
    <m/>
    <m/>
    <m/>
  </r>
  <r>
    <s v="BOGOTA"/>
    <x v="5"/>
    <x v="5"/>
    <n v="11001"/>
    <n v="2287658"/>
    <n v="61477"/>
    <s v="CUNDINAMARCA"/>
    <s v="BOGOTA"/>
    <s v="BARRIO DIANA TURBAY BOGOTA 5"/>
    <s v="REDEBAN"/>
    <n v="2287658"/>
    <s v="FO-25-1074393"/>
    <d v="2025-06-11T10:39:00"/>
    <d v="2025-06-11T15:14:00"/>
    <s v="CERRADO"/>
    <s v="INCIDENTE"/>
    <s v="VISITA_TÉCNICA"/>
    <s v="11-06 SE REVISA CB PINPAD SE REINICIA SEGUIDO, HUB Y LECTURA MALO, SE CAMBIA DATÁFONO, HUB  Y PINPAD POR COMPATIBILIDAD, SE REALIZA PRUEBAS DE FUNCIONAMIENTO OK "/>
    <s v="NO"/>
    <s v="HARDWARE"/>
    <s v="PINPAD"/>
    <s v="SE REINICIA"/>
    <s v="Si"/>
    <s v="DATAFONO CPT CAMBIO POR TECNOLOGÍA"/>
    <s v="LECTOR L9  DAÑO FÍSICO: CABLE DE COMUNICACIÓN DAÑADO"/>
    <s v="HUB HB2 PUERTO USD DAÑADO"/>
    <s v="PINPAD C4 NO LEE TARJETA CHIP"/>
    <n v="0"/>
    <s v="KA00J436"/>
    <s v="1235262 1238707 1219450 243637317561365457309669"/>
    <s v="1050529 1004607 830397 827441"/>
    <s v="TIPO I"/>
    <s v="TERRESTRE"/>
    <n v="1"/>
    <n v="0"/>
    <s v="MICHELI LOPEZ MIGUEL ANGEL"/>
    <n v="65960.072302"/>
    <n v="75096.394270399993"/>
    <n v="65960.072302"/>
    <m/>
    <m/>
    <m/>
    <m/>
    <m/>
    <m/>
    <m/>
    <m/>
  </r>
  <r>
    <s v="CARTAGENA"/>
    <x v="4"/>
    <x v="4"/>
    <n v="13244"/>
    <n v="2281369"/>
    <n v="17580"/>
    <s v="BOLIVAR"/>
    <s v="EL CARMEN DE BOLIVAR"/>
    <s v="BARRIO CENTRO II EL CARMEN DE"/>
    <s v="REDEBAN"/>
    <n v="2281369"/>
    <s v="FO-25-1068516"/>
    <d v="2025-06-10T12:11:00"/>
    <d v="2025-06-11T15:29:00"/>
    <s v="CERRADO"/>
    <s v="INCIDENTE"/>
    <s v="VISITA_TÉCNICA"/>
    <s v="11-06 SE REALIZA CAMBIO DE LECTOR DE BARRAS PUERTO USB DEGOLLADO "/>
    <s v="NO"/>
    <s v="HARDWARE"/>
    <s v="LECTOR DE BARRAS"/>
    <s v="CABLE LECTORA AVERIADO"/>
    <s v="Si"/>
    <n v="0"/>
    <s v="LECTOR L9  DAÑO FÍSICO: CABLE DE COMUNICACIÓN DAÑADO"/>
    <n v="0"/>
    <n v="0"/>
    <n v="0"/>
    <s v="9B08Z086"/>
    <s v=" 915260  "/>
    <s v=" A-528366  "/>
    <s v="TIPO III"/>
    <s v="TERRESTRE"/>
    <n v="1"/>
    <n v="0"/>
    <s v="CANEDO HERRERA ALEXANDER"/>
    <n v="275728.78077800001"/>
    <n v="196536.5258152"/>
    <n v="275728.78077800001"/>
    <m/>
    <m/>
    <m/>
    <m/>
    <m/>
    <m/>
    <m/>
    <m/>
  </r>
  <r>
    <s v="IBAGUE"/>
    <x v="3"/>
    <x v="3"/>
    <n v="73001"/>
    <n v="2287983"/>
    <n v="79093"/>
    <s v="TOLIMA"/>
    <s v="IBAGUE"/>
    <s v="BARRIO AMBALA IBAGUE 15"/>
    <s v="REDEBAN"/>
    <n v="2287983"/>
    <s v="FO-25-1074900"/>
    <d v="2025-06-11T11:05:00"/>
    <d v="2025-06-11T15:33:00"/>
    <s v="CERRADO"/>
    <s v="INCIDENTE"/>
    <s v="VISITA_TÉCNICA"/>
    <s v="11-06 SE REALIZA CAMBIO DE LECTOR DE BARRAS POR DAÑO EN PUERTO USB, SE REALIZA PRUEBAS DE FUNCIONAMIENTO OK CUBRE CLAVE INSTALADO."/>
    <s v="NO"/>
    <s v="HARDWARE"/>
    <s v="LECTOR DE BARRAS"/>
    <s v="CABLE LECTORA AVERIADO"/>
    <s v="Si"/>
    <n v="0"/>
    <s v="LECTOR L9  DAÑO FÍSICO: CABLE DE COMUNICACIÓN DAÑADO"/>
    <n v="0"/>
    <n v="0"/>
    <n v="0"/>
    <s v="SASZ668"/>
    <s v=" 905892  "/>
    <s v=" 1102575  "/>
    <s v="TIPO I"/>
    <s v="TERRESTRE"/>
    <n v="1"/>
    <n v="0"/>
    <s v="BARRAGAN TAFUR EDWIN ESTEBAN"/>
    <n v="65960.072302"/>
    <n v="75096.394270399993"/>
    <n v="65960.072302"/>
    <m/>
    <m/>
    <m/>
    <m/>
    <m/>
    <m/>
    <m/>
    <m/>
  </r>
  <r>
    <s v="BOGOTA"/>
    <x v="5"/>
    <x v="5"/>
    <n v="11001"/>
    <n v="2284393"/>
    <n v="35336"/>
    <s v="CUNDINAMARCA"/>
    <s v="BOGOTA"/>
    <s v="BARRIO BOSA CARBONEL BOGOTA"/>
    <s v="REDEBAN"/>
    <n v="2284393"/>
    <s v="FO-25-1072258"/>
    <d v="2025-06-11T08:00:00"/>
    <d v="2025-06-11T15:44:00"/>
    <s v="CERRADO"/>
    <s v="INCIDENTE"/>
    <s v="VISITA_TÉCNICA"/>
    <s v="11-06 SE REALIZA CAMBIO DE EQUIPO POR FALLAS EN BOTONES PRUEBA OK "/>
    <s v="NO"/>
    <s v="HARDWARE"/>
    <s v="TECLADO"/>
    <s v="DAÑO POS"/>
    <s v="Si"/>
    <s v="DATAFONO F3 TECLADO MALO"/>
    <n v="0"/>
    <n v="0"/>
    <n v="0"/>
    <n v="0"/>
    <s v="BL0HZ991"/>
    <s v="1171813   "/>
    <s v="783688   "/>
    <s v="TIPO I"/>
    <s v="TERRESTRE"/>
    <n v="1"/>
    <n v="0"/>
    <s v="ORTIZ MARTINEZ STIVEN"/>
    <n v="65960.072302"/>
    <n v="75096.394270399993"/>
    <n v="65960.072302"/>
    <m/>
    <m/>
    <m/>
    <m/>
    <m/>
    <m/>
    <m/>
    <m/>
  </r>
  <r>
    <s v="MEDELLIN"/>
    <x v="2"/>
    <x v="2"/>
    <n v="5656"/>
    <n v="2283597"/>
    <n v="29388"/>
    <s v="ANTIOQUIA"/>
    <s v="SAN JERONIMO"/>
    <s v="MUTIPAGAS SAN JERONIMO"/>
    <s v="REDEBAN"/>
    <n v="2283597"/>
    <s v="FO-25-1070138"/>
    <d v="2025-06-10T16:14:00"/>
    <d v="2025-06-11T15:48:00"/>
    <s v="CERRADO"/>
    <s v="INCIDENTE"/>
    <s v="VISITA_TÉCNICA"/>
    <s v="11-06 SE ESPERA AUTORIZACIÓN DE INGRESO SE VÁLIDA SE VALIDA PINPAD SE VALIDA EQUIPOS SE REALIZA CAMBIO YA QUE NO LEE TARJETAS SE REALIZAN PRUEBAS EXITOSAS SERVICIO OPERATIVO "/>
    <s v="NO"/>
    <s v="HARDWARE"/>
    <s v="PINPAD"/>
    <s v="SE REINICIA"/>
    <s v="Si"/>
    <n v="0"/>
    <s v="LECTOR L5  REINICIA PERIFÉRICO"/>
    <n v="0"/>
    <n v="0"/>
    <n v="0"/>
    <s v="BBBBV413"/>
    <s v=" 1139701  "/>
    <s v=" A-528847  "/>
    <s v="TIPO II"/>
    <s v="TERRESTRE"/>
    <n v="1"/>
    <n v="0"/>
    <s v="ZAPATA LOPEZ EDWARD ASDRUBAL"/>
    <n v="144967.87232000002"/>
    <n v="140395.6348884"/>
    <n v="144967.87232000002"/>
    <m/>
    <m/>
    <m/>
    <m/>
    <m/>
    <m/>
    <m/>
    <m/>
  </r>
  <r>
    <s v="MEDELLIN"/>
    <x v="2"/>
    <x v="2"/>
    <n v="5361"/>
    <n v="2281847"/>
    <n v="45544"/>
    <s v="ANTIOQUIA"/>
    <s v="ITUANGO"/>
    <s v="DISTRICOL AUTOSERVICIO EL COMB"/>
    <s v="REDEBAN"/>
    <n v="2281847"/>
    <s v="FO-25-1069008"/>
    <d v="2025-06-10T13:50:00"/>
    <d v="2025-06-11T15:53:49"/>
    <s v="CERRADO"/>
    <s v="INCIDENTE"/>
    <s v="VISITA_TÉCNICA"/>
    <s v="11-06 SE CAMBIA DATÁFONO POR FALLAS EN REINICIO Y NO AVANZA EL PAPEL "/>
    <s v="NO"/>
    <s v="HARDWARE"/>
    <s v="SE REINICIA"/>
    <s v="DAÑO POS"/>
    <s v="Si"/>
    <s v="DATAFONO G5 NO AVANZA PAPEL"/>
    <n v="0"/>
    <n v="0"/>
    <n v="0"/>
    <n v="0"/>
    <s v="AD000737"/>
    <s v="1172018   "/>
    <s v="859248   "/>
    <s v="TIPO IV"/>
    <s v="TERRESTRE"/>
    <n v="1"/>
    <n v="0"/>
    <s v="DIAZ ZABALA FRANCIS DUBAN"/>
    <n v="479588.87655000004"/>
    <n v="196536.5258152"/>
    <n v="479588.87655000004"/>
    <m/>
    <m/>
    <m/>
    <m/>
    <m/>
    <m/>
    <m/>
    <m/>
  </r>
  <r>
    <s v="MEDELLIN"/>
    <x v="2"/>
    <x v="2"/>
    <n v="5001"/>
    <n v="2288762"/>
    <n v="35402"/>
    <s v="ANTIOQUIA"/>
    <s v="MEDELLIN"/>
    <s v="BARRIO CENTRO BOMBONA MEDELLIN"/>
    <s v="REDEBAN"/>
    <n v="2288762"/>
    <s v="FO-25-1075524"/>
    <d v="2025-06-11T12:17:00"/>
    <d v="2025-06-11T15:57:53"/>
    <s v="CERRADO"/>
    <s v="INCIDENTE"/>
    <s v="VISITA_TÉCNICA"/>
    <s v="11-06 SE CAMBIA LECTORA YA QUE LA OTRA TENÍA EL CABLE ROTO"/>
    <s v="NO"/>
    <s v="HARDWARE"/>
    <s v="LECTOR DE BARRAS"/>
    <s v="CABLE LECTORA AVERIADO"/>
    <s v="Si"/>
    <n v="0"/>
    <s v="LECTOR L9  DAÑO FÍSICO: CABLE DE COMUNICACIÓN DAÑADO"/>
    <n v="0"/>
    <n v="0"/>
    <n v="0"/>
    <s v="AA002181"/>
    <s v=" 1114727  "/>
    <s v=" 549237  "/>
    <s v="TIPO I"/>
    <s v="TERRESTRE"/>
    <n v="1"/>
    <n v="0"/>
    <s v="CERPA SUAREZ DUVAN CAMILO"/>
    <n v="65960.072302"/>
    <n v="75096.394270399993"/>
    <n v="65960.072302"/>
    <m/>
    <m/>
    <m/>
    <m/>
    <m/>
    <m/>
    <m/>
    <m/>
  </r>
  <r>
    <s v="VALLEDUPAR"/>
    <x v="4"/>
    <x v="4"/>
    <n v="20001"/>
    <n v="2286522"/>
    <n v="70222"/>
    <s v="CESAR"/>
    <s v="VALLEDUPAR"/>
    <s v="BARRIO PRIMERO DE MAYO VALLEDU"/>
    <s v="REDEBAN"/>
    <n v="2286522"/>
    <s v="FO-25-1073674"/>
    <d v="2025-06-11T09:10:00"/>
    <d v="2025-06-11T16:06:00"/>
    <s v="CERRADO"/>
    <s v="INCIDENTE"/>
    <s v="VISITA_TÉCNICA"/>
    <s v="11-06 SE REALIZA VISITÁ POR SOLICITUD DE CLIENTE,SE LLEGA A SITIO SE REALIZA CBIO DE EQUIPO POR PUERTO ETHERNET QUEMADO, SE REALIZA CAMBIÓ SE INSTALA EQUIPO DESK 2600 PRUEBAS OK AL 100 %"/>
    <s v="NO"/>
    <s v="HARDWARE"/>
    <s v="COMUNICACION"/>
    <s v="MENSAJE CABLE DE RED DESCONECTADO"/>
    <s v="Si"/>
    <s v="DATAFONO E6 PUERTO IP MALO"/>
    <n v="0"/>
    <n v="0"/>
    <n v="0"/>
    <n v="0"/>
    <s v="LN007835"/>
    <s v="1235375   "/>
    <s v="1212583   "/>
    <s v="TIPO I"/>
    <s v="TERRESTRE"/>
    <n v="1"/>
    <n v="0"/>
    <s v="MAESTRE MENGUAL EDGAR ENRIQUE"/>
    <n v="65960.072302"/>
    <n v="75096.394270399993"/>
    <n v="65960.072302"/>
    <m/>
    <m/>
    <m/>
    <m/>
    <m/>
    <m/>
    <m/>
    <m/>
  </r>
  <r>
    <s v="MEDELLIN"/>
    <x v="2"/>
    <x v="2"/>
    <n v="5360"/>
    <n v="2286883"/>
    <n v="68139"/>
    <s v="ANTIOQUIA"/>
    <s v="ITAGUI"/>
    <s v="PTM ITAGUI DROGUERIA SAN VICE"/>
    <s v="REDEBAN"/>
    <n v="2286883"/>
    <s v="FO-25-1073854"/>
    <d v="2025-06-11T09:39:00"/>
    <d v="2025-06-11T16:27:00"/>
    <s v="CERRADO"/>
    <s v="INCIDENTE"/>
    <s v="VISITA_TÉCNICA"/>
    <s v="11-06 SE HACE CONFIGURACIÓN DE PARÁMETROS TODO OK "/>
    <s v="NO"/>
    <s v="SOFTWARE"/>
    <s v="COMUNICACION"/>
    <s v="VERIFIQUE PARAMETROS"/>
    <s v="NO"/>
    <n v="0"/>
    <n v="0"/>
    <n v="0"/>
    <n v="0"/>
    <n v="0"/>
    <s v="9L08Z365 - 9L08Z742"/>
    <n v="0"/>
    <n v="0"/>
    <s v="TIPO I"/>
    <s v="TERRESTRE"/>
    <n v="1"/>
    <n v="0"/>
    <s v="MORENO MEDINA JUAN PABLO"/>
    <n v="65960.072302"/>
    <n v="75096.394270399993"/>
    <n v="65960.072302"/>
    <m/>
    <m/>
    <m/>
    <m/>
    <m/>
    <m/>
    <m/>
    <m/>
  </r>
  <r>
    <s v="BUCARAMANGA"/>
    <x v="1"/>
    <x v="1"/>
    <n v="68001"/>
    <n v="2288598"/>
    <n v="55163"/>
    <s v="SANTANDER"/>
    <s v="BUCARAMANGA"/>
    <s v="BARRIO LA PEDREGOSA BUCARAMANG"/>
    <s v="REDEBAN"/>
    <n v="2288598"/>
    <s v="FO-25-1075303"/>
    <d v="2025-06-11T11:59:00"/>
    <d v="2025-06-11T16:47:56"/>
    <s v="CERRADO"/>
    <s v="INCIDENTE"/>
    <s v="VISITA_TÉCNICA"/>
    <s v="11-06 SE REALIZA VISITA AL COMERCIO CB, SE VALIDA Y SE ENCUENTRA QUE LA DIRECCIÓN DONDE ESTA EL CB ES DIFERENTE A LA QUE APARECE EN LA ORDEN , DIRECCIÓN ACTUAL CRA 33 95 09, SE ESCALA CASO CON PAOLA BELTRAN QUIEN COMENTA QUE SE HACE EL INCIDENTE PERO CON EL COMPROMISO QUE WL CLIENTE HAGA LA ACTUALIZACIÓN DE LA DIRECCIÓN PARA EVITAR INCONVENIENTES DE UN PROXIMO INCIDENTE, SE LE COMENTA AL CLIENTE DICHA SITUACIÓN QUIEN SE COMPROMETE A HACER DICHA GESTIÓN, SE HACE CAMBIO DE DATÁFONO POR DAÑO EN EL TECLADO, SE HACEN LAS RESPECTIVAS CONFIGURACIÓNES Y PRUEBAS OK"/>
    <s v="NO"/>
    <s v="HARDWARE"/>
    <s v="TECLADO"/>
    <s v="DAÑO POS"/>
    <s v="Si"/>
    <s v="DATAFONO F2 TECLADO BORROSO"/>
    <n v="0"/>
    <n v="0"/>
    <n v="0"/>
    <n v="0"/>
    <s v="9BDZZ667"/>
    <s v="1214342   "/>
    <s v="901900   "/>
    <s v="TIPO I"/>
    <s v="TERRESTRE"/>
    <n v="1"/>
    <n v="0"/>
    <s v="GONZALEZ ESTUPIÑAN YEISON WALTER ANTONIO"/>
    <n v="65960.072302"/>
    <n v="75096.394270399993"/>
    <n v="65960.072302"/>
    <m/>
    <m/>
    <m/>
    <m/>
    <m/>
    <m/>
    <m/>
    <m/>
  </r>
  <r>
    <s v="IBAGUE"/>
    <x v="3"/>
    <x v="3"/>
    <n v="73001"/>
    <n v="2286889"/>
    <n v="55488"/>
    <s v="TOLIMA"/>
    <s v="IBAGUE"/>
    <s v="BARRIO DEPARTAMENTAL IBAGUE"/>
    <s v="REDEBAN"/>
    <n v="2286889"/>
    <s v="FO-25-1073851"/>
    <d v="2025-06-11T09:40:00"/>
    <d v="2025-06-11T16:50:58"/>
    <s v="CERRADO"/>
    <s v="INCIDENTE"/>
    <s v="VISITA_TÉCNICA"/>
    <s v="11-06 SE REALIZA CAMBIO DE DATÁFONO POR DAÑO EN PUERTO IP, SE REALIZA PRUEBAS DE FUNCIONAMIENTO OK SE INSTALA CUBRE CLAVE."/>
    <s v="NO"/>
    <s v="HARDWARE"/>
    <s v="COMUNICACION"/>
    <s v="MENSAJE CABLE DE RED DESCONECTADO"/>
    <s v="Si"/>
    <s v="DATAFONO E6 PUERTO IP MALO"/>
    <n v="0"/>
    <n v="0"/>
    <n v="0"/>
    <n v="0"/>
    <s v="9BGZZ259"/>
    <s v="989476   "/>
    <s v="1173482   "/>
    <s v="TIPO I"/>
    <s v="TERRESTRE"/>
    <n v="1"/>
    <n v="0"/>
    <s v="BARRAGAN TAFUR EDWIN ESTEBAN"/>
    <n v="65960.072302"/>
    <n v="75096.394270399993"/>
    <n v="65960.072302"/>
    <m/>
    <m/>
    <m/>
    <m/>
    <m/>
    <m/>
    <m/>
    <m/>
  </r>
  <r>
    <s v="NEIVA"/>
    <x v="3"/>
    <x v="3"/>
    <n v="41359"/>
    <n v="2276081"/>
    <n v="29953"/>
    <s v="HUILA"/>
    <s v="ISNOS"/>
    <s v="DISTRICOL DROGUERIA EXITO 1"/>
    <s v="REDEBAN"/>
    <n v="2276081"/>
    <s v="FO-25-1064739"/>
    <d v="2025-06-09T15:59:00"/>
    <d v="2025-06-11T16:56:00"/>
    <s v="CERRADO"/>
    <s v="INCIDENTE"/>
    <s v="VISITA_TÉCNICA"/>
    <s v="11-06 SE REALIZA VISITA AL PUNTO, SE CAMBIA EQUIPO YA QUE ESTE PRESENTA DAÑO Y NO LEE LAS TARJETAS, SIEMPRE SALE EN FALLA . SE DEJA EQUIPO INSTALADO CON VR 9.90 PRUEBAS CB OK, CB OPERATIVO."/>
    <s v="NO"/>
    <s v="HARDWARE"/>
    <s v="LECTOR DE TARJETAS"/>
    <s v="MENSAJE RETIRE TARJETA"/>
    <s v="Si"/>
    <s v="DATAFONO A13 RETIRE TARJETA"/>
    <n v="0"/>
    <n v="0"/>
    <n v="0"/>
    <n v="0"/>
    <s v="BBEZZ543"/>
    <s v="904700   "/>
    <s v="1050298   "/>
    <s v="TIPO IV"/>
    <s v="TERRESTRE"/>
    <n v="1"/>
    <n v="0"/>
    <s v="DEVIA REINOSO JUAN CARLOS"/>
    <n v="479588.87655000004"/>
    <n v="196536.5258152"/>
    <n v="479588.87655000004"/>
    <m/>
    <m/>
    <m/>
    <m/>
    <m/>
    <m/>
    <m/>
    <m/>
  </r>
  <r>
    <s v="BARRANQUILLA"/>
    <x v="4"/>
    <x v="4"/>
    <n v="8001"/>
    <n v="2286866"/>
    <n v="26050"/>
    <s v="ATLANTICO"/>
    <s v="BARRANQUILLA"/>
    <s v="REDY VILLA COUNTRY"/>
    <s v="REDEBAN"/>
    <n v="2286866"/>
    <s v="FO-25-1073862"/>
    <d v="2025-06-11T09:37:00"/>
    <d v="2025-06-11T17:19:00"/>
    <s v="CERRADO"/>
    <s v="INCIDENTE"/>
    <s v="VISITA_TÉCNICA"/>
    <s v="11-06 SE REALIZA VISITA TÉCNICA, SE CAMBIA EL LECTOR DE BARRAS, SE REALIZAN PRUEBAS EXITOSAS, EQUIPO FUNCIONA CORRECTAMENTE, CB OPERATIVO."/>
    <s v="NO"/>
    <s v="HARDWARE"/>
    <s v="LECTOR DE BARRAS"/>
    <s v="DAÑO POS"/>
    <s v="Si"/>
    <n v="0"/>
    <s v="LECTOR L6  NO COMUNICA - LECTOR L6  NO COMUNICA"/>
    <n v="0"/>
    <n v="0"/>
    <n v="0"/>
    <s v="A1MZZ994 - A5ZZZ457"/>
    <s v=" 1110739 - 1076682  "/>
    <s v=" 1112423 - 1112411  "/>
    <s v="TIPO I"/>
    <s v="TERRESTRE"/>
    <n v="1"/>
    <n v="0"/>
    <s v="DE AGUAS MUÑOZ DAVID JOSE"/>
    <n v="65960.072302"/>
    <n v="75096.394270399993"/>
    <n v="65960.072302"/>
    <m/>
    <m/>
    <m/>
    <m/>
    <m/>
    <m/>
    <m/>
    <m/>
  </r>
  <r>
    <s v="BOGOTA"/>
    <x v="5"/>
    <x v="5"/>
    <n v="25307"/>
    <n v="2280862"/>
    <n v="33984"/>
    <s v="CUNDINAMARCA"/>
    <s v="GIRARDOT"/>
    <s v="PAGAFACIL LA 14 GIRARDOT"/>
    <s v="REDEBAN"/>
    <n v="2280862"/>
    <s v="FO-25-1068178"/>
    <d v="2025-06-10T11:25:00"/>
    <d v="2025-06-11T17:52:00"/>
    <s v="CERRADO"/>
    <s v="INCIDENTE"/>
    <s v="VISITA_TÉCNICA"/>
    <s v="11-06 SE VISITA CB POR FALLA EN DATÁFONOS DETERIORO TECLADO BORROSO EN LAS DOS TERMINALES DEL CB SE PROCEDE CON CAMBIO DE TERMINAL 1SZZZ674 Y HUB CON PLACA POR HUB SIN PLACA , EN LA TERMINAL 1SZZZ676 SE PROCEDE CON CAMBIO DE DATÁFONO ,HUB Y PINPAD POR CAMBIO DE TECNOLOGÍA A DESK 2600 SE INSTALA MAGICBOX CON SERIAL 241587317561324755886926 SE REALIZAN TRANSACCIONES DE PRUEBA OK Y SE DEJA CB OPERANDO SIN NOVEDAD "/>
    <s v="NO"/>
    <s v="HARDWARE"/>
    <s v="DETERIORO"/>
    <s v="PINPAD"/>
    <s v="Si"/>
    <s v="DATAFONO F2 TECLADO BORROSO - DATAFONO F2 TECLADO BORROSO"/>
    <n v="0"/>
    <s v="HUB HB1 DETERIORO CABLE - HUB HB1 DETERIORO CABLE"/>
    <s v="PINPAD CPT CAMBIO POR TECNOLOGÍA"/>
    <n v="0"/>
    <s v="ISZZZ674,1SZZZ676"/>
    <s v="958896 - 1235263  1219651 Sin placa  - 241587317561324755886926"/>
    <s v="1051332 - 916869  836253 - Sin placa  1062915"/>
    <s v="TIPO III"/>
    <s v="TERRESTRE"/>
    <n v="1"/>
    <n v="0"/>
    <s v="ROMERO ROJAS BREIDY JHOHAN"/>
    <n v="275728.78077800001"/>
    <n v="196536.5258152"/>
    <n v="275728.78077800001"/>
    <m/>
    <m/>
    <m/>
    <m/>
    <m/>
    <m/>
    <m/>
    <m/>
  </r>
  <r>
    <s v="IBAGUE"/>
    <x v="3"/>
    <x v="3"/>
    <n v="73585"/>
    <n v="2286819"/>
    <n v="47760"/>
    <s v="TOLIMA"/>
    <s v="PURIFICACION"/>
    <s v="BARRIO EL TRIANGULO PURIFICACI"/>
    <s v="REDEBAN"/>
    <n v="2286819"/>
    <s v="FO-25-1073868"/>
    <d v="2025-06-11T09:32:00"/>
    <d v="2025-06-11T18:29:00"/>
    <s v="CERRADO"/>
    <s v="INCIDENTE"/>
    <s v="VISITA_TÉCNICA"/>
    <s v="11-06 SE REALIZA CAMBIO DE DATÁFONO &quot; REINICIA SOLO&quot; CAMBIO DE LECTOR &quot;PERDIÓ CONFIGURACIÓN&quot;"/>
    <s v="NO"/>
    <s v="HARDWARE"/>
    <s v="SE REINICIA"/>
    <s v="DAÑO POS"/>
    <s v="Si"/>
    <s v="DATAFONO G4 SE RESETEA AL IMPRIMIR"/>
    <s v="LECTOR L2  PERDIÓ CONFIGURACIÓN"/>
    <n v="0"/>
    <n v="0"/>
    <n v="0"/>
    <s v="XP00F507"/>
    <s v="1049516 903738  "/>
    <s v="762341 877192  "/>
    <s v="TIPO II"/>
    <s v="TERRESTRE"/>
    <n v="1"/>
    <n v="0"/>
    <s v="GUTIERREZ  CAMILO ANDRES"/>
    <n v="144967.87232000002"/>
    <n v="140395.6348884"/>
    <n v="144967.87232000002"/>
    <m/>
    <m/>
    <m/>
    <m/>
    <m/>
    <m/>
    <m/>
    <m/>
  </r>
  <r>
    <s v="MEDELLIN"/>
    <x v="2"/>
    <x v="2"/>
    <n v="5088"/>
    <n v="2283525"/>
    <n v="24597"/>
    <s v="ANTIOQUIA"/>
    <s v="BELLO"/>
    <s v="REDY BELLO"/>
    <s v="REDEBAN"/>
    <n v="2283525"/>
    <s v="FO-25-1070017"/>
    <d v="2025-06-10T16:00:00"/>
    <d v="2025-06-12T07:39:19"/>
    <s v="CERRADO"/>
    <s v="INCIDENTE"/>
    <s v="VISITA_TÉCNICA"/>
    <s v="11-06 SE REALIZA CAMBIO DE TAPA IMPRESORA POR DETERIORO OK,  EQUIPO QUEDA OPERATIVO "/>
    <s v="NO"/>
    <s v="HARDWARE"/>
    <s v="IMPRESION"/>
    <s v="TAPA IMPRESORA"/>
    <s v="NO"/>
    <n v="0"/>
    <n v="0"/>
    <n v="0"/>
    <n v="0"/>
    <s v="Tapa impresora "/>
    <s v="ABCOZ291"/>
    <n v="0"/>
    <n v="0"/>
    <s v="TIPO I"/>
    <s v="TERRESTRE"/>
    <n v="1"/>
    <n v="0"/>
    <s v="MARTINEZ TOVAR OSCAR DAVID"/>
    <n v="65960.072302"/>
    <n v="75096.394270399993"/>
    <n v="65960.072302"/>
    <m/>
    <m/>
    <m/>
    <m/>
    <m/>
    <m/>
    <m/>
    <m/>
  </r>
  <r>
    <s v="MEDELLIN"/>
    <x v="2"/>
    <x v="2"/>
    <n v="5585"/>
    <n v="2281845"/>
    <n v="35530"/>
    <s v="ANTIOQUIA"/>
    <s v="PUERTO NARE"/>
    <s v="BARRIO PLAZA PRINCIPAL PUERTO"/>
    <s v="REDEBAN"/>
    <n v="2281845"/>
    <s v="FO-25-1069011"/>
    <d v="2025-06-10T13:49:00"/>
    <d v="2025-06-12T08:00:33"/>
    <s v="CERRADO"/>
    <s v="INCIDENTE"/>
    <s v="SOPORTE_TELEFÓNICO"/>
    <s v="12-06 SE LLAMA AL NÚMERO INDICADO Y LA USUARIA ME INDICA QUE EL EQUIPO YA ESTÁ FUNCIONANDO CON TOTAL NORMALIDAD, QUE LO QUE TENIA EL EQUIPO ERA QUE TENIA EL CABLE DE RED DESCONECTADO"/>
    <s v="NO"/>
    <s v="HARDWARE"/>
    <s v="COMUNICACION"/>
    <s v="MENSAJE CABLE DE RED DESCONECTADO"/>
    <s v="NO"/>
    <n v="0"/>
    <n v="0"/>
    <n v="0"/>
    <n v="0"/>
    <n v="0"/>
    <n v="0"/>
    <n v="0"/>
    <n v="0"/>
    <s v="TIPO IV"/>
    <s v="TERRESTRE"/>
    <n v="0"/>
    <n v="0"/>
    <s v="RUA ALVAREZ RICHARD ANDRES"/>
    <n v="41241.0800752"/>
    <n v="0"/>
    <n v="41241.0800752"/>
    <m/>
    <m/>
    <m/>
    <m/>
    <m/>
    <m/>
    <m/>
    <m/>
  </r>
  <r>
    <s v="BOGOTA"/>
    <x v="5"/>
    <x v="5"/>
    <n v="11001"/>
    <n v="2291404"/>
    <n v="62816"/>
    <s v="CUNDINAMARCA"/>
    <s v="BOGOTA"/>
    <s v="PTM BOGOTA HIPERSALUD 2"/>
    <s v="REDEBAN"/>
    <n v="2291404"/>
    <s v="FO-25-1077590"/>
    <d v="2025-06-11T17:14:00"/>
    <d v="2025-06-12T09:35:45"/>
    <s v="CERRADO"/>
    <s v="INCIDENTE"/>
    <s v="VISITA_TÉCNICA"/>
    <s v="12-06 SE LLEGA A LA DIRECCIÓN INDICADA COMERCIO INDICA QUE EL CABLE DE DATOS SE ENCONTRABA DESCONECTADO DEL EQUIPO, EL COMERCIO LO CONECTA CORRECTAMENTE Y SE SOLUCIONA LA FALLA, NO SE MANIPULAN EQUIPOS COMERCIO INDICA QUE NO LO REQUIERE "/>
    <s v="NO"/>
    <s v="HARDWARE"/>
    <s v="COMUNICACION"/>
    <s v="MENSAJE CABLE DE RED DESCONECTADO"/>
    <s v="NO"/>
    <n v="0"/>
    <n v="0"/>
    <n v="0"/>
    <n v="0"/>
    <n v="0"/>
    <s v="LA00Q028"/>
    <n v="0"/>
    <n v="0"/>
    <s v="TIPO I"/>
    <s v="TERRESTRE"/>
    <n v="1"/>
    <n v="0"/>
    <s v="GARCIA PASTRANA KEVIN FERNANDO"/>
    <n v="65960.072302"/>
    <n v="75096.394270399993"/>
    <n v="65960.072302"/>
    <m/>
    <m/>
    <m/>
    <m/>
    <m/>
    <m/>
    <m/>
    <m/>
  </r>
  <r>
    <s v="MEDELLIN"/>
    <x v="2"/>
    <x v="2"/>
    <n v="5088"/>
    <n v="2290490"/>
    <n v="28085"/>
    <s v="ANTIOQUIA"/>
    <s v="BELLO"/>
    <s v="COMCARD BELLO  JM"/>
    <s v="REDEBAN"/>
    <n v="2290490"/>
    <s v="FO-25-1076868"/>
    <d v="2025-06-11T16:00:00"/>
    <d v="2025-06-12T09:38:25"/>
    <s v="CERRADO"/>
    <s v="INCIDENTE"/>
    <s v="VISITA_TÉCNICA"/>
    <s v="12-06 SE CAMBIA RODILLO YA QUE EL OTRO IMPRIMIA BORROSO"/>
    <s v="NO"/>
    <s v="HARDWARE"/>
    <s v="IMPRESION"/>
    <s v="NO IMPRIME UNO O VARIOS CARACTERES"/>
    <s v="NO"/>
    <n v="0"/>
    <n v="0"/>
    <n v="0"/>
    <n v="0"/>
    <s v="Rodillo de impresora "/>
    <s v="9LZZZ793"/>
    <n v="0"/>
    <n v="0"/>
    <s v="TIPO I"/>
    <s v="TERRESTRE"/>
    <n v="1"/>
    <n v="0"/>
    <s v="CERPA SUAREZ DUVAN CAMILO"/>
    <n v="65960.072302"/>
    <n v="75096.394270399993"/>
    <n v="65960.072302"/>
    <m/>
    <m/>
    <m/>
    <m/>
    <m/>
    <m/>
    <m/>
    <m/>
  </r>
  <r>
    <s v="CARTAGENA"/>
    <x v="4"/>
    <x v="4"/>
    <n v="13001"/>
    <n v="2287944"/>
    <n v="60238"/>
    <s v="BOLIVAR"/>
    <s v="CARTAGENA"/>
    <s v="BARRIO SAN PEDRO MARTIR CARTAG"/>
    <s v="REDEBAN"/>
    <n v="2287944"/>
    <s v="FO-25-1074785"/>
    <d v="2025-06-11T10:58:00"/>
    <d v="2025-06-12T09:41:02"/>
    <s v="CERRADO"/>
    <s v="INCIDENTE"/>
    <s v="VISITA_TÉCNICA"/>
    <s v="12-06 SE REALIZA MANTENIMIENTO LECTOR DE TARJETAS Y TODO QUEDA OK"/>
    <s v="NO"/>
    <s v="HARDWARE"/>
    <s v="LECTOR DE TARJETAS"/>
    <s v="MENSAJE RETIRE TARJETA"/>
    <s v="NO"/>
    <n v="0"/>
    <n v="0"/>
    <n v="0"/>
    <n v="0"/>
    <n v="0"/>
    <s v="NA00B109"/>
    <n v="0"/>
    <n v="0"/>
    <s v="TIPO I"/>
    <s v="TERRESTRE"/>
    <n v="1"/>
    <n v="0"/>
    <s v="MARTINEZ SALGUEDO ANDRES AUGUSTO"/>
    <n v="65960.072302"/>
    <n v="75096.394270399993"/>
    <n v="65960.072302"/>
    <m/>
    <m/>
    <m/>
    <m/>
    <m/>
    <m/>
    <m/>
    <m/>
  </r>
  <r>
    <s v="IBAGUE"/>
    <x v="3"/>
    <x v="3"/>
    <n v="17380"/>
    <n v="2283848"/>
    <n v="79375"/>
    <s v="CALDAS"/>
    <s v="LA DORADA"/>
    <s v="BARRIO CENTRO LA DORADA 13"/>
    <s v="REDEBAN"/>
    <n v="2283848"/>
    <s v="FO-25-1070291"/>
    <d v="2025-06-10T16:32:00"/>
    <d v="2025-06-12T09:43:34"/>
    <s v="CERRADO"/>
    <s v="INCIDENTE"/>
    <s v="VISITA_TÉCNICA"/>
    <s v="12-06 SE CAMBIA DATÁFONO POR REINICIO CONSTANTE. SE HACEN PRUEBAS DE TRANSACCIONES TODO OK "/>
    <s v="NO"/>
    <s v="HARDWARE"/>
    <s v="SE REINICIA"/>
    <s v="DAÑO POS"/>
    <s v="Si"/>
    <s v="DATAFONO A1 NO PRENDE"/>
    <n v="0"/>
    <n v="0"/>
    <n v="0"/>
    <n v="0"/>
    <s v="10XZZ913"/>
    <s v="759684   "/>
    <s v="1090389   "/>
    <s v="TIPO III"/>
    <s v="TERRESTRE"/>
    <n v="1"/>
    <n v="0"/>
    <s v="VARGAS HERRERA JHON JAIRO"/>
    <n v="275728.78077800001"/>
    <n v="196536.5258152"/>
    <n v="275728.78077800001"/>
    <m/>
    <m/>
    <m/>
    <m/>
    <m/>
    <m/>
    <m/>
    <m/>
  </r>
  <r>
    <s v="MEDELLIN"/>
    <x v="2"/>
    <x v="2"/>
    <n v="5631"/>
    <n v="2287632"/>
    <n v="24598"/>
    <s v="ANTIOQUIA"/>
    <s v="SABANETA"/>
    <s v="REDY SABANETA"/>
    <s v="REDEBAN"/>
    <n v="2287632"/>
    <s v="FO-25-1074309"/>
    <d v="2025-06-11T10:27:00"/>
    <d v="2025-06-12T09:57:00"/>
    <s v="CERRADO"/>
    <s v="INCIDENTE"/>
    <s v="VISITA_TÉCNICA"/>
    <s v="12-06 SE CAMBIA PIN PAD Y HUB POR DAÑO "/>
    <s v="NO"/>
    <s v="HARDWARE"/>
    <s v="PINPAD"/>
    <s v="SE REINICIA"/>
    <s v="Si"/>
    <n v="0"/>
    <n v="0"/>
    <s v="HUB HB2 PUERTO USD DAÑADO"/>
    <s v="PINPAD E10 NO CARGA APLICATIVO"/>
    <n v="0"/>
    <s v="AB1HZ155"/>
    <s v="  1018600 NO SERIALIZADO"/>
    <s v="  NO SERIALIZADO 951833"/>
    <s v="TIPO I"/>
    <s v="TERRESTRE"/>
    <n v="1"/>
    <n v="0"/>
    <s v="MORENO MEDINA JUAN PABLO"/>
    <n v="65960.072302"/>
    <n v="75096.394270399993"/>
    <n v="65960.072302"/>
    <m/>
    <m/>
    <m/>
    <m/>
    <m/>
    <m/>
    <m/>
    <m/>
  </r>
  <r>
    <s v="BARRANQUILLA"/>
    <x v="4"/>
    <x v="4"/>
    <n v="8001"/>
    <n v="2288518"/>
    <n v="52363"/>
    <s v="ATLANTICO"/>
    <s v="BARRANQUILLA"/>
    <s v="BARRIO VILLA BLANCA BARRANQUIL"/>
    <s v="REDEBAN"/>
    <n v="2288518"/>
    <s v="FO-25-1075204"/>
    <d v="2025-06-11T11:40:00"/>
    <d v="2025-06-12T10:02:00"/>
    <s v="CERRADO"/>
    <s v="INCIDENTE"/>
    <s v="VISITA_TÉCNICA"/>
    <s v="12-06 DATAFONO SE REINICIABA DEPRONTO SIN TOCARLO, SE FORMATEA Y SE REINSTALA VERSIÓN Y QUEDA OK "/>
    <s v="NO"/>
    <s v="HARDWARE"/>
    <s v="SE REINICIA"/>
    <s v="DAÑO POS"/>
    <s v="NO"/>
    <n v="0"/>
    <n v="0"/>
    <n v="0"/>
    <n v="0"/>
    <n v="0"/>
    <s v="XP0EZ769"/>
    <n v="0"/>
    <n v="0"/>
    <s v="TIPO I"/>
    <s v="TERRESTRE"/>
    <n v="1"/>
    <n v="0"/>
    <s v="DE AVILA SIADES ALBERTO ENRIQUE"/>
    <n v="65960.072302"/>
    <n v="75096.394270399993"/>
    <n v="65960.072302"/>
    <m/>
    <m/>
    <m/>
    <m/>
    <m/>
    <m/>
    <m/>
    <m/>
  </r>
  <r>
    <s v="VILLAVICENCIO"/>
    <x v="3"/>
    <x v="3"/>
    <n v="50568"/>
    <n v="2279689"/>
    <n v="67762"/>
    <s v="META"/>
    <s v="PUERTO GAITAN"/>
    <s v="BARRIO VEREDA CRISTALINA PUERT"/>
    <s v="REDEBAN"/>
    <n v="2279689"/>
    <s v="FO-25-1067214"/>
    <d v="2025-06-10T09:54:00"/>
    <d v="2025-06-12T10:12:00"/>
    <s v="CERRADO"/>
    <s v="INCIDENTE"/>
    <s v="VISITA_TÉCNICA"/>
    <s v="12-06 SE REALIZA AJUSTE DE CONEXIONES SE BORRA MEMORIA SE LE INDICA EL PROCESO DE COMO REALIZAR EL CIERRE SE ENTREGA OPERATIVO SIN NOVEDAD "/>
    <s v="NO"/>
    <s v="SOFTWARE"/>
    <s v="ACTUALIZACION"/>
    <s v="VERSION CARGA SO VR"/>
    <s v="NO"/>
    <n v="0"/>
    <n v="0"/>
    <n v="0"/>
    <n v="0"/>
    <n v="0"/>
    <s v="6A8ZZ278"/>
    <n v="0"/>
    <n v="0"/>
    <s v="TIPO III"/>
    <s v="TERRESTRE"/>
    <n v="1"/>
    <n v="0"/>
    <s v="ROZO JIMENEZ EDGAR ARMANDO"/>
    <n v="275728.78077800001"/>
    <n v="196536.5258152"/>
    <n v="275728.78077800001"/>
    <m/>
    <m/>
    <m/>
    <m/>
    <m/>
    <m/>
    <m/>
    <m/>
  </r>
  <r>
    <s v="IBAGUE"/>
    <x v="3"/>
    <x v="3"/>
    <n v="73001"/>
    <n v="2290710"/>
    <n v="42701"/>
    <s v="TOLIMA"/>
    <s v="IBAGUE"/>
    <s v="MULTIPAGAS MULTICENTRO"/>
    <s v="REDEBAN"/>
    <n v="2290710"/>
    <s v="FO-25-1076898"/>
    <d v="2025-06-11T16:04:00"/>
    <d v="2025-06-12T10:23:00"/>
    <s v="CERRADO"/>
    <s v="INCIDENTE"/>
    <s v="VISITA_TÉCNICA"/>
    <s v="12-06 SE REALIZA VALIDACIÓN DE DATÁFONOS DESACTUALIZADO, SE REALIZA PRUEBAS DE FUNCIONAMIENTO OK CUBRE CLAVE INSTALADO."/>
    <s v="NO"/>
    <s v="SOFTWARE"/>
    <s v="ACTUALIZACION"/>
    <s v="VERSION CARGA SO VR"/>
    <s v="NO"/>
    <n v="0"/>
    <n v="0"/>
    <n v="0"/>
    <n v="0"/>
    <n v="0"/>
    <s v="GZ7ZZ174-GZ7ZZ176-GZ7ZZ177"/>
    <n v="0"/>
    <n v="0"/>
    <s v="TIPO I"/>
    <s v="TERRESTRE"/>
    <n v="1"/>
    <n v="0"/>
    <s v="BARRAGAN TAFUR EDWIN ESTEBAN"/>
    <n v="65960.072302"/>
    <n v="75096.394270399993"/>
    <n v="65960.072302"/>
    <m/>
    <m/>
    <m/>
    <m/>
    <m/>
    <m/>
    <m/>
    <m/>
  </r>
  <r>
    <s v="CALI"/>
    <x v="0"/>
    <x v="0"/>
    <n v="76001"/>
    <n v="2290872"/>
    <n v="71364"/>
    <s v="VALLE DEL CAUCA"/>
    <s v="CALI"/>
    <s v="DISTRICOL LA CANASTA MAX BARAT"/>
    <s v="REDEBAN"/>
    <n v="2290872"/>
    <s v="FO-25-1077009"/>
    <d v="2025-06-11T16:21:00"/>
    <d v="2025-06-12T10:28:00"/>
    <s v="CERRADO"/>
    <s v="INCIDENTE"/>
    <s v="VISITA_TÉCNICA"/>
    <s v="12-06 SE REALIZA CAMBIO DE EQUIPO TECLADO BORROSO F2  Y SE CAMBIA CABLE MAGIC BOX AVERIADO, CB BANCOLOMBIA PURO, PRUEBAS OK "/>
    <s v="NO"/>
    <s v="HARDWARE"/>
    <s v="TECLADO"/>
    <s v="DAÑO POS"/>
    <s v="Si"/>
    <s v="DATAFONO F2 TECLADO BORROSO"/>
    <n v="0"/>
    <n v="0"/>
    <n v="0"/>
    <s v="CABLE MAGIC BOX "/>
    <s v="SV00C187"/>
    <s v="1141224   "/>
    <s v="1112452   "/>
    <s v="TIPO I"/>
    <s v="TERRESTRE"/>
    <n v="1"/>
    <n v="0"/>
    <s v="PAREDES CASTILLO DIEGO"/>
    <n v="65960.072302"/>
    <n v="75096.394270399993"/>
    <n v="65960.072302"/>
    <m/>
    <m/>
    <m/>
    <m/>
    <m/>
    <m/>
    <m/>
    <m/>
  </r>
  <r>
    <s v="MEDELLIN"/>
    <x v="2"/>
    <x v="2"/>
    <n v="27600"/>
    <n v="2289319"/>
    <n v="63555"/>
    <s v="CHOCO"/>
    <s v="RIO QUITO"/>
    <s v="BARRIO PAIMADO RIO QUITO"/>
    <s v="REDEBAN"/>
    <n v="2289319"/>
    <s v="FO-25-1076023"/>
    <d v="2025-06-11T14:07:00"/>
    <d v="2025-06-12T10:41:41"/>
    <s v="CERRADO"/>
    <s v="INCIDENTE"/>
    <s v="VISITA_TÉCNICA"/>
    <s v="12-06 SE REALIZA CONFIGURACIÓN DE LECTORA, TODO OK "/>
    <s v="NO"/>
    <s v="SOFTWARE"/>
    <s v="LECTOR DE BARRAS"/>
    <s v="LECTOR DESCONFIGURADO"/>
    <s v="NO"/>
    <n v="0"/>
    <n v="0"/>
    <n v="0"/>
    <n v="0"/>
    <n v="0"/>
    <s v="HA00W667"/>
    <n v="0"/>
    <n v="0"/>
    <s v="TIPO IV ESPECIAL"/>
    <s v="AEREO"/>
    <n v="1"/>
    <n v="0"/>
    <s v="QUINTERO SANCHEZ JUAN SEBASTIAN"/>
    <n v="988462.96268840006"/>
    <n v="196536.5258152"/>
    <n v="988462.96268840006"/>
    <m/>
    <m/>
    <m/>
    <m/>
    <m/>
    <m/>
    <m/>
    <m/>
  </r>
  <r>
    <s v="MONTERIA"/>
    <x v="4"/>
    <x v="4"/>
    <n v="23001"/>
    <n v="2287965"/>
    <n v="20874"/>
    <s v="CORDOBA"/>
    <s v="MONTERIA"/>
    <s v="MULTIPAGAS MONTERIA"/>
    <s v="REDEBAN"/>
    <n v="2287965"/>
    <s v="FO-25-1074791"/>
    <d v="2025-06-11T11:02:00"/>
    <d v="2025-06-12T10:44:00"/>
    <s v="CERRADO"/>
    <s v="INCIDENTE"/>
    <s v="VISITA_TÉCNICA"/>
    <s v="12-06 SE REALIZA VISITA TÉCNICA Y SE CAMBIA FMDATAFONO POR DAÑO EN TECLADO, TECLAS DURAS, SE RETIRA EQUIPO ICT PLACA 233444 Y SE INSTALA EQUIPO DESK 2600 PLACA 1227937, DE IGUAL MANERA POR TECNOLOGÍA SE RETIRA PINPAD 1500 PLACA 808536 Y SE INSTALA PINPAD 1600 PLACA 1219803, SE REALIZAN PRUEBAS Y SE DEJA EL SERVICIO FUNCIONANDO CORRECTAMENTE."/>
    <s v="NO"/>
    <s v="HARDWARE"/>
    <s v="TECLADO"/>
    <s v="DAÑO POS"/>
    <s v="Si"/>
    <s v="DATAFONO F3 TECLADO MALO"/>
    <n v="0"/>
    <s v="HUB HB2 PUERTO USD DAÑADO"/>
    <s v="PINPAD CPT CAMBIO POR TECNOLOGÍA"/>
    <n v="0"/>
    <s v="AAAGZ637"/>
    <s v="1227937  1219803 241597317561324755896081"/>
    <s v="233444  No serializado  808536"/>
    <s v="TIPO I"/>
    <s v="TERRESTRE"/>
    <n v="1"/>
    <n v="0"/>
    <s v="CASSIANI PEREZ RAUL RAMIRO"/>
    <n v="65960.072302"/>
    <n v="75096.394270399993"/>
    <n v="65960.072302"/>
    <m/>
    <m/>
    <m/>
    <m/>
    <m/>
    <m/>
    <m/>
    <m/>
  </r>
  <r>
    <s v="MEDELLIN"/>
    <x v="2"/>
    <x v="2"/>
    <n v="27600"/>
    <n v="2287627"/>
    <n v="63554"/>
    <s v="CHOCO"/>
    <s v="RIO QUITO"/>
    <s v="BARRIO SAN JOSE RIO QUITO"/>
    <s v="REDEBAN"/>
    <n v="2287627"/>
    <s v="FO-25-1074316"/>
    <d v="2025-06-11T10:24:00"/>
    <d v="2025-06-12T10:47:37"/>
    <s v="CERRADO"/>
    <s v="INCIDENTE"/>
    <s v="VISITA_TÉCNICA"/>
    <s v="12-06 SE REALIZA CONFIGURACIÓN DE LECTORA, TODO OK "/>
    <s v="NO"/>
    <s v="SOFTWARE"/>
    <s v="LECTOR DE BARRAS"/>
    <s v="LECTOR DESCONFIGURADO"/>
    <s v="NO"/>
    <n v="0"/>
    <n v="0"/>
    <n v="0"/>
    <n v="0"/>
    <n v="0"/>
    <s v="HA00W666"/>
    <n v="0"/>
    <n v="0"/>
    <s v="TIPO IV ESPECIAL"/>
    <s v="AEREO"/>
    <n v="1"/>
    <n v="0"/>
    <s v="QUINTERO SANCHEZ JUAN SEBASTIAN"/>
    <n v="988462.96268840006"/>
    <n v="196536.5258152"/>
    <n v="988462.96268840006"/>
    <m/>
    <m/>
    <m/>
    <m/>
    <m/>
    <m/>
    <m/>
    <m/>
  </r>
  <r>
    <s v="APARTADO"/>
    <x v="2"/>
    <x v="2"/>
    <n v="27135"/>
    <n v="2284367"/>
    <n v="61588"/>
    <s v="CHOCO"/>
    <s v="EL CANTON DEL SAN PABLO"/>
    <s v="BARRIO PUERTO NUEVO EL CANTON"/>
    <s v="REDEBAN"/>
    <n v="2284367"/>
    <s v="FO-25-1070681"/>
    <d v="2025-06-10T17:56:00"/>
    <d v="2025-06-12T10:50:00"/>
    <s v="CERRADO"/>
    <s v="INCIDENTE"/>
    <s v="VISITA_TÉCNICA"/>
    <s v="12-06 SE VISITA PUNTO Y SE NOTA QUÉ NO HAY LECTORA, CLIENTE REPORTA QUE SE PERDIÓ, SE LE INFORMA QUE DEBE REPORTAR PLACA DESAPARECIDA A LA POLICIA"/>
    <s v="NO"/>
    <s v="SOFTWARE"/>
    <s v="LECTOR DE BARRAS"/>
    <s v="LECTOR DESCONFIGURADO"/>
    <s v="NO"/>
    <n v="0"/>
    <n v="0"/>
    <n v="0"/>
    <n v="0"/>
    <n v="0"/>
    <s v="9UZZZ905"/>
    <n v="0"/>
    <n v="0"/>
    <s v="TIPO IV"/>
    <s v="TERRESTRE"/>
    <n v="1"/>
    <n v="0"/>
    <s v="QUINTERO SANCHEZ JUAN SEBASTIAN"/>
    <n v="479588.87655000004"/>
    <n v="196536.5258152"/>
    <n v="479588.87655000004"/>
    <m/>
    <m/>
    <m/>
    <m/>
    <m/>
    <m/>
    <m/>
    <m/>
  </r>
  <r>
    <s v="VILLAVICENCIO"/>
    <x v="3"/>
    <x v="3"/>
    <n v="50313"/>
    <n v="2287999"/>
    <n v="64454"/>
    <s v="META"/>
    <s v="GRANADA"/>
    <s v="BARRIO EL JARDIN GRANADA"/>
    <s v="REDEBAN"/>
    <n v="2287999"/>
    <s v="FO-25-1074910"/>
    <d v="2025-06-11T11:09:00"/>
    <d v="2025-06-12T10:56:19"/>
    <s v="CERRADO"/>
    <s v="INCIDENTE"/>
    <s v="VISITA_TÉCNICA"/>
    <s v="12-06 SE REALIZA CAMBIO DE LECTORA POR DAÑO, NO PRENDE, PRUEBAS OK"/>
    <s v="NO"/>
    <s v="HARDWARE"/>
    <s v="LECTOR DE BARRAS"/>
    <s v="FORMATO INVALIDO LECTOR DAÑADO"/>
    <s v="Si"/>
    <n v="0"/>
    <s v="LECTOR L1  NO ENCIENDE"/>
    <n v="0"/>
    <n v="0"/>
    <n v="0"/>
    <s v="7A002362"/>
    <s v=" 1239610  "/>
    <s v=" 885164  "/>
    <s v="TIPO II"/>
    <s v="TERRESTRE"/>
    <n v="1"/>
    <n v="0"/>
    <s v="PEDREROS CONTRERAS MICHAEL STEVENS"/>
    <n v="144967.87232000002"/>
    <n v="140395.6348884"/>
    <n v="144967.87232000002"/>
    <m/>
    <m/>
    <m/>
    <m/>
    <m/>
    <m/>
    <m/>
    <m/>
  </r>
  <r>
    <s v="NEIVA"/>
    <x v="3"/>
    <x v="3"/>
    <n v="41551"/>
    <n v="2281803"/>
    <n v="79682"/>
    <s v="HUILA"/>
    <s v="PITALITO"/>
    <s v="BARRIO CACHINGOS PITALITO"/>
    <s v="REDEBAN"/>
    <n v="2281803"/>
    <s v="FO-25-1069002"/>
    <d v="2025-06-10T13:19:00"/>
    <d v="2025-06-12T11:03:00"/>
    <s v="CERRADO"/>
    <s v="INCIDENTE"/>
    <s v="VISITA_TÉCNICA"/>
    <s v="12-06 SE REALIZA VISITA AL PUNTO, SE  CAMBIA LECTOR DE BARRAS POR DAÑO YA QUE ESTE NO ENVIA DATA. SE DEJA EQUIPO CON VR 9.90 PRUEBAS OK, XB OPERATIVO "/>
    <s v="NO"/>
    <s v="HARDWARE"/>
    <s v="LECTOR DE BARRAS"/>
    <s v="FORMATO INVALIDO LECTOR DAÑADO"/>
    <s v="Si"/>
    <n v="0"/>
    <s v="LECTOR L3  NO ENVÍA LA DATA COMPLETA"/>
    <n v="0"/>
    <n v="0"/>
    <n v="0"/>
    <s v="SXXZZ082"/>
    <s v=" 878556  "/>
    <s v=" 1103004  "/>
    <s v="TIPO III"/>
    <s v="TERRESTRE"/>
    <n v="1"/>
    <n v="0"/>
    <s v="DEVIA REINOSO JUAN CARLOS"/>
    <n v="275728.78077800001"/>
    <n v="196536.5258152"/>
    <n v="275728.78077800001"/>
    <m/>
    <m/>
    <m/>
    <m/>
    <m/>
    <m/>
    <m/>
    <m/>
  </r>
  <r>
    <s v="SANTA MARTA"/>
    <x v="4"/>
    <x v="4"/>
    <n v="47707"/>
    <n v="2240853"/>
    <n v="17068"/>
    <s v="MAGDALENA"/>
    <s v="SANTA ANA"/>
    <s v="BARRIO LOS TUBOS SANTA ANA"/>
    <s v="REDEBAN"/>
    <n v="2240853"/>
    <s v="FO-25-1026308"/>
    <d v="2025-06-02T15:40:00"/>
    <d v="2025-06-12T11:04:35"/>
    <s v="CERRADO"/>
    <s v="INCIDENTE"/>
    <s v="VISITA_TÉCNICA"/>
    <s v="12-06 SE REALIZA VISITA POR SOLICITUD DE CLIENTE,SE LLEGA A SITIO Y SE EVIDENCIA PIN PAD CON ERROR EN LECTOR  DE TARJETAS SE REALIZA CAMBIÓ DE PIN PAD QUEDANDO SERVICIO OPERÁTIVO, PRUEBAS OK AL 100 %"/>
    <s v="NO"/>
    <s v="HARDWARE"/>
    <s v="PINPAD"/>
    <s v="DAÑO POS"/>
    <s v="Si"/>
    <n v="0"/>
    <n v="0"/>
    <n v="0"/>
    <s v="PINPAD A13 RETIRE TARJETA"/>
    <n v="0"/>
    <s v="BL01Y221"/>
    <s v="  1119947 "/>
    <s v="   873168"/>
    <s v="TIPO IV"/>
    <s v="TERRESTRE"/>
    <n v="1"/>
    <n v="0"/>
    <s v="MAESTRE MENGUAL EDGAR ENRIQUE"/>
    <n v="479588.87655000004"/>
    <n v="196536.5258152"/>
    <n v="479588.87655000004"/>
    <m/>
    <m/>
    <m/>
    <m/>
    <m/>
    <m/>
    <m/>
    <m/>
  </r>
  <r>
    <s v="CALI"/>
    <x v="0"/>
    <x v="0"/>
    <n v="76563"/>
    <n v="2288522"/>
    <n v="16231"/>
    <s v="VALLE DEL CAUCA"/>
    <s v="PRADERA"/>
    <s v="MERCAPAVA VENTA MAYORISTA"/>
    <s v="REDEBAN"/>
    <n v="2288522"/>
    <s v="FO-25-1075201"/>
    <d v="2025-06-11T11:42:00"/>
    <d v="2025-06-12T11:06:00"/>
    <s v="CERRADO"/>
    <s v="INCIDENTE"/>
    <s v="VISITA_TÉCNICA"/>
    <s v="12-06 SE CAMBIA DATAFON YA QUE EL DEL CLIENTE TENIA MALAS ALGUNAS TECLAS"/>
    <s v="NO"/>
    <s v="HARDWARE"/>
    <s v="TECLADO"/>
    <s v="DAÑO POS"/>
    <s v="Si"/>
    <s v="DATAFONO F3 TECLADO MALO"/>
    <n v="0"/>
    <n v="0"/>
    <n v="0"/>
    <n v="0"/>
    <s v="JAZZZ601-00297008"/>
    <s v="1092751   "/>
    <s v="725093   "/>
    <s v="TIPO II"/>
    <s v="TERRESTRE"/>
    <n v="1"/>
    <n v="0"/>
    <s v="CUERO RUIZ JHONNY"/>
    <n v="144967.87232000002"/>
    <n v="140395.6348884"/>
    <n v="144967.87232000002"/>
    <m/>
    <m/>
    <m/>
    <m/>
    <m/>
    <m/>
    <m/>
    <m/>
  </r>
  <r>
    <s v="BUCARAMANGA"/>
    <x v="1"/>
    <x v="1"/>
    <n v="68276"/>
    <n v="2291358"/>
    <n v="51879"/>
    <s v="SANTANDER"/>
    <s v="FLORIDABLANCA"/>
    <s v="PTM FLORIDABLANCA MAY DETALLES"/>
    <s v="REDEBAN"/>
    <n v="2291358"/>
    <s v="FO-25-1077592"/>
    <d v="2025-06-11T17:26:00"/>
    <d v="2025-06-12T11:19:50"/>
    <s v="CERRADO"/>
    <s v="INCIDENTE"/>
    <s v="VISITA_TÉCNICA"/>
    <s v="12-06 SE ENCUENTRA PINPAD NO LEE TARJETAS SE PROCEDE A REALIZAR CAMBIO SE DEJA PINPAD NUEVO SE HACEN PRUEBAS OK VISITA EXITOSA"/>
    <s v="NO"/>
    <s v="HARDWARE"/>
    <s v="PINPAD"/>
    <s v="DAÑO POS"/>
    <s v="Si"/>
    <n v="0"/>
    <n v="0"/>
    <n v="0"/>
    <s v="PINPAD A13 RETIRE TARJETA"/>
    <n v="0"/>
    <s v="BA0BZ033"/>
    <s v="  1018780 "/>
    <s v="   847666"/>
    <s v="TIPO I"/>
    <s v="TERRESTRE"/>
    <n v="1"/>
    <n v="0"/>
    <s v="GELVEZ MOGOLLON JOSE ELISEO"/>
    <n v="65960.072302"/>
    <n v="75096.394270399993"/>
    <n v="65960.072302"/>
    <m/>
    <m/>
    <m/>
    <m/>
    <m/>
    <m/>
    <m/>
    <m/>
  </r>
  <r>
    <s v="BOGOTA"/>
    <x v="5"/>
    <x v="5"/>
    <n v="11001"/>
    <n v="2290398"/>
    <n v="42082"/>
    <s v="CUNDINAMARCA"/>
    <s v="BOGOTA"/>
    <s v="PTM BOGOTA COUNTRYFARMA"/>
    <s v="REDEBAN"/>
    <n v="2290398"/>
    <s v="FO-25-1076872"/>
    <d v="2025-06-11T16:01:00"/>
    <d v="2025-06-12T11:23:44"/>
    <s v="CERRADO"/>
    <s v="INCIDENTE"/>
    <s v="VISITA_TÉCNICA"/>
    <s v="12-06 SE VISITA CB BANCOLOMBIA, SE CAMBIA DATAFONOS PUES TIENE EL PUERTO USB DESPRENDIDO, SE DEJA EL NUEVO OK, SE CREAN USUARIOS DEL CLIENTE, SE REALIZAN PRUEBAS OK."/>
    <s v="NO"/>
    <s v="HARDWARE"/>
    <s v="DETERIORO"/>
    <s v="DATAFONO"/>
    <s v="Si"/>
    <s v="DATAFONO E9 PUERTO USB MALO"/>
    <n v="0"/>
    <n v="0"/>
    <n v="0"/>
    <n v="0"/>
    <s v="AB0XZ204"/>
    <s v="1171213   "/>
    <s v="802825   "/>
    <s v="TIPO I"/>
    <s v="TERRESTRE"/>
    <n v="1"/>
    <n v="0"/>
    <s v="VEGA MANRIQUE JONATAN MAURICIO"/>
    <n v="65960.072302"/>
    <n v="75096.394270399993"/>
    <n v="65960.072302"/>
    <m/>
    <m/>
    <m/>
    <m/>
    <m/>
    <m/>
    <m/>
    <m/>
  </r>
  <r>
    <s v="TUNJA"/>
    <x v="1"/>
    <x v="1"/>
    <n v="15861"/>
    <n v="2282437"/>
    <n v="11125"/>
    <s v="BOYACA"/>
    <s v="VENTAQUEMADA"/>
    <s v="VENTAQUEMADA - BOYACA"/>
    <s v="REDEBAN"/>
    <n v="2282437"/>
    <s v="FO-25-1069534"/>
    <d v="2025-06-10T14:43:00"/>
    <d v="2025-06-12T11:28:00"/>
    <s v="CERRADO"/>
    <s v="INCIDENTE"/>
    <s v="VISITA_TÉCNICA"/>
    <s v="12-06 SE REALIZA BORRADO A LOS EQUIPOS SE CAMBIAN FUENTES DE PODER PRUEBAS OK CLIENTE CONFORME "/>
    <s v="NO"/>
    <s v="SOFTWARE"/>
    <s v="SE REINICIA"/>
    <s v="AL REALIZAR CIERRE CARGA VERSION"/>
    <s v="NO"/>
    <n v="0"/>
    <n v="0"/>
    <n v="0"/>
    <n v="0"/>
    <s v="Fuente de poder "/>
    <s v="TVIZZ647-A00JZ075"/>
    <n v="0"/>
    <n v="0"/>
    <s v="TIPO II"/>
    <s v="TERRESTRE"/>
    <n v="1"/>
    <n v="0"/>
    <s v="RODRIGUEZ MURCIA YERSON IVAN"/>
    <n v="144967.87232000002"/>
    <n v="140395.6348884"/>
    <n v="144967.87232000002"/>
    <m/>
    <m/>
    <m/>
    <m/>
    <m/>
    <m/>
    <m/>
    <m/>
  </r>
  <r>
    <s v="MEDELLIN"/>
    <x v="2"/>
    <x v="2"/>
    <n v="5001"/>
    <n v="2291720"/>
    <n v="37541"/>
    <s v="ANTIOQUIA"/>
    <s v="MEDELLIN"/>
    <s v="PTM MED HILDA"/>
    <s v="REDEBAN"/>
    <n v="2291720"/>
    <s v="FO-25-1078136"/>
    <d v="2025-06-12T08:00:00"/>
    <d v="2025-06-12T11:43:36"/>
    <s v="CERRADO"/>
    <s v="INCIDENTE"/>
    <s v="VISITA_TÉCNICA"/>
    <s v="12-06 SE CAMBIA EQUIPO POR IMPRESORA MALA "/>
    <s v="NO"/>
    <s v="HARDWARE"/>
    <s v="IMPRESION"/>
    <s v="NO AVANZA PAPEL"/>
    <s v="Si"/>
    <s v="DATAFONO G5 NO AVANZA PAPEL"/>
    <n v="0"/>
    <n v="0"/>
    <n v="0"/>
    <n v="0"/>
    <s v="GZ00O496-HA006835"/>
    <s v="1227978   "/>
    <s v="814421   "/>
    <s v="TIPO I"/>
    <s v="TERRESTRE"/>
    <n v="1"/>
    <n v="0"/>
    <s v="CERPA SUAREZ DUVAN CAMILO"/>
    <n v="65960.072302"/>
    <n v="75096.394270399993"/>
    <n v="65960.072302"/>
    <m/>
    <m/>
    <m/>
    <m/>
    <m/>
    <m/>
    <m/>
    <m/>
  </r>
  <r>
    <s v="VALLEDUPAR"/>
    <x v="4"/>
    <x v="4"/>
    <n v="13300"/>
    <n v="2287043"/>
    <n v="59628"/>
    <s v="BOLIVAR"/>
    <s v="HATILLO DE LOBA"/>
    <s v="BARRIO EL CARMEN HATILLO DE LO"/>
    <s v="REDEBAN"/>
    <n v="2287043"/>
    <s v="FO-25-1074059"/>
    <d v="2025-06-11T09:49:00"/>
    <d v="2025-06-12T11:47:00"/>
    <s v="CERRADO"/>
    <s v="INCIDENTE"/>
    <s v="VISITA_TÉCNICA"/>
    <s v="12-06 SE REALIZA CAMBIO DE DATAFONO YA QUE ESTABA ALERTADO, SE COLOCA UN DESK 2600, POR ENDE SE CAMBIA EL PINPAD POR COMPATIBILIDAD DE TECNOLOGIA, SE REALIZAN PRUEBAS DEJANDO SERVICIO FUNCIONAL AL 100 %"/>
    <s v="NO"/>
    <s v="HARDWARE"/>
    <s v="ALERT IRRUPTION"/>
    <s v="ALERT IRRUPTION"/>
    <s v="Si"/>
    <s v="DATAFONO A6 ALERT IRRUPTION"/>
    <n v="0"/>
    <s v="HUB HB3 NO RECONOCE CONECTOR"/>
    <s v="PINPAD CPT CAMBIO POR TECNOLOGÍA"/>
    <n v="0"/>
    <s v="JA008886"/>
    <s v="1227983  1219722 241577317561324755875515"/>
    <s v="764373  NO SERIALIZADO  1073441"/>
    <s v="TIPO IV"/>
    <s v="TERRESTRE"/>
    <n v="1"/>
    <n v="0"/>
    <s v="MONTES DIAZ JOHN FRED"/>
    <n v="479588.87655000004"/>
    <n v="196536.5258152"/>
    <n v="479588.87655000004"/>
    <m/>
    <m/>
    <m/>
    <m/>
    <m/>
    <m/>
    <m/>
    <m/>
  </r>
  <r>
    <s v="CALI"/>
    <x v="0"/>
    <x v="0"/>
    <n v="76563"/>
    <n v="2288575"/>
    <n v="74234"/>
    <s v="VALLE DEL CAUCA"/>
    <s v="PRADERA"/>
    <s v="REDY PRADERA"/>
    <s v="REDEBAN"/>
    <n v="2288575"/>
    <s v="FO-25-1075310"/>
    <d v="2025-06-11T11:54:00"/>
    <d v="2025-06-12T11:51:00"/>
    <s v="CERRADO"/>
    <s v="INCIDENTE"/>
    <s v="VISITA_TÉCNICA"/>
    <s v="12-06 SE FORMATEA EQUIPO, SE CONFIGURA DESDE CERO, SE INICIALIZA Y SE REALIZAN PRUEBAS EXITOSAS"/>
    <s v="NO"/>
    <s v="SOFTWARE"/>
    <s v="COMUNICACION"/>
    <s v="PARAMETROS DE CONFIGURACION EN POS"/>
    <s v="NO"/>
    <n v="0"/>
    <n v="0"/>
    <n v="0"/>
    <n v="0"/>
    <n v="0"/>
    <s v="MN3ZZ274"/>
    <n v="0"/>
    <n v="0"/>
    <s v="TIPO II"/>
    <s v="TERRESTRE"/>
    <n v="1"/>
    <n v="0"/>
    <s v="CUERO RUIZ JHONNY"/>
    <n v="144967.87232000002"/>
    <n v="140395.6348884"/>
    <n v="144967.87232000002"/>
    <m/>
    <m/>
    <m/>
    <m/>
    <m/>
    <m/>
    <m/>
    <m/>
  </r>
  <r>
    <s v="BARRANQUILLA"/>
    <x v="4"/>
    <x v="4"/>
    <n v="8001"/>
    <n v="2289394"/>
    <n v="26052"/>
    <s v="ATLANTICO"/>
    <s v="BARRANQUILLA"/>
    <s v="REDY LA VICTORIA BARRANQUILLA"/>
    <s v="REDEBAN"/>
    <n v="2289394"/>
    <s v="FO-25-1076173"/>
    <d v="2025-06-11T14:25:00"/>
    <d v="2025-06-12T11:53:00"/>
    <s v="CERRADO"/>
    <s v="INCIDENTE"/>
    <s v="VISITA_TÉCNICA"/>
    <s v="12-06 SE REMPLAZA LECTOR, MOSTRABA FORMATO INVÁLIDO, SE TRATA DE RECONFIGURAR PERO NO LA TOMA "/>
    <s v="NO"/>
    <s v="HARDWARE"/>
    <s v="LECTOR DE BARRAS"/>
    <s v="FORMATO INVALIDO LECTOR DAÑADO"/>
    <s v="Si"/>
    <n v="0"/>
    <s v="LECTOR L2  PERDIÓ CONFIGURACIÓN"/>
    <n v="0"/>
    <n v="0"/>
    <n v="0"/>
    <s v="A5ZZZ467"/>
    <s v=" 861570  "/>
    <s v=" A-529679  "/>
    <s v="TIPO I"/>
    <s v="TERRESTRE"/>
    <n v="1"/>
    <n v="0"/>
    <s v="DE AVILA SIADES ALBERTO ENRIQUE"/>
    <n v="65960.072302"/>
    <n v="75096.394270399993"/>
    <n v="65960.072302"/>
    <m/>
    <m/>
    <m/>
    <m/>
    <m/>
    <m/>
    <m/>
    <m/>
  </r>
  <r>
    <s v="SANTA MARTA"/>
    <x v="4"/>
    <x v="4"/>
    <n v="47707"/>
    <n v="2229670"/>
    <n v="72482"/>
    <s v="MAGDALENA"/>
    <s v="SANTA ANA"/>
    <s v="MAGDALENA SANTA ANA"/>
    <s v="REDEBAN"/>
    <n v="2229670"/>
    <s v="FO-25-1010880"/>
    <d v="2025-05-29T11:39:00"/>
    <d v="2025-06-12T12:01:00"/>
    <s v="CERRADO"/>
    <s v="INCIDENTE"/>
    <s v="VISITA_TÉCNICA"/>
    <s v="12-06 SE REALIZA VISITA POR SOLICITUD DE CLIENTE SE LLEGA A SITIO SE EVIDENCIA PIN PAD CON RESIDUOS PLASTICOS Y PAPEL ATASCADO DENTRO DEL LECTOR DE TARJETAS SE REALIZAN MANTENIMIENTO SE RETIRA LO MENCIONADO QUEDANDO PIN PAD OPERATIVO PRUEBAS OK AL 100% "/>
    <s v="NO"/>
    <s v="HARDWARE"/>
    <s v="PINPAD"/>
    <s v="SE REINICIA"/>
    <s v="NO"/>
    <n v="0"/>
    <n v="0"/>
    <n v="0"/>
    <n v="0"/>
    <n v="0"/>
    <s v="TV00L297"/>
    <n v="0"/>
    <n v="0"/>
    <s v="TIPO IV"/>
    <s v="TERRESTRE"/>
    <n v="1"/>
    <n v="0"/>
    <s v="MAESTRE MENGUAL EDGAR ENRIQUE"/>
    <n v="479588.87655000004"/>
    <n v="196536.5258152"/>
    <n v="479588.87655000004"/>
    <m/>
    <m/>
    <m/>
    <m/>
    <m/>
    <m/>
    <m/>
    <m/>
  </r>
  <r>
    <s v="BUCARAMANGA"/>
    <x v="1"/>
    <x v="1"/>
    <n v="68001"/>
    <n v="2291721"/>
    <n v="42488"/>
    <s v="SANTANDER"/>
    <s v="BUCARAMANGA"/>
    <s v="PTM BUCARAMANGA WEB REAL"/>
    <s v="REDEBAN"/>
    <n v="2291721"/>
    <s v="FO-25-1078130"/>
    <d v="2025-06-12T08:00:00"/>
    <d v="2025-06-12T12:06:00"/>
    <s v="CERRADO"/>
    <s v="INCIDENTE"/>
    <s v="VISITA_TÉCNICA"/>
    <s v="12-06 CB DATAFONO NO IMPRIME, CAMBIO DE DATAFONO, BORRADO E INYECCIÓN DE SO +VER 9.90, CONFIGURACIÓN CB OK, CUBRE CLAVE OK, PRUEBAS OK. "/>
    <s v="NO"/>
    <s v="HARDWARE"/>
    <s v="IMPRESION"/>
    <s v="DAÑO POS"/>
    <s v="Si"/>
    <s v="DATAFONO G1 NO IMPRIME UNO O VARIOS CARACTERES"/>
    <n v="0"/>
    <n v="0"/>
    <n v="0"/>
    <n v="0"/>
    <s v="XP08Z010-9A3ZZ569"/>
    <s v="1021766   "/>
    <s v="1219073   "/>
    <s v="TIPO I"/>
    <s v="TERRESTRE"/>
    <n v="1"/>
    <n v="0"/>
    <s v="SANTOS GONZALEZ JOHAN FABIAN"/>
    <n v="65960.072302"/>
    <n v="75096.394270399993"/>
    <n v="65960.072302"/>
    <m/>
    <m/>
    <m/>
    <m/>
    <m/>
    <m/>
    <m/>
    <m/>
  </r>
  <r>
    <s v="CALI"/>
    <x v="0"/>
    <x v="0"/>
    <n v="19001"/>
    <n v="2287938"/>
    <n v="72030"/>
    <s v="CAUCA"/>
    <s v="POPAYAN"/>
    <s v="PAGAFACIL POPAYAN"/>
    <s v="REDEBAN"/>
    <n v="2287938"/>
    <s v="FO-25-1074774"/>
    <d v="2025-06-11T10:56:00"/>
    <d v="2025-06-12T12:17:00"/>
    <s v="CERRADO"/>
    <s v="INCIDENTE"/>
    <s v="VISITA_TÉCNICA"/>
    <s v="12-06 SE INGRESA SE CAMBIA EQUIPO FALLA DE IMPRESIÓN PAPEL SE ATASCA SE PROCEDE A CAMBIAR EQUIPO SE INSTALA SISTEMA OPERATIVO VERSIÓN CREACIÓN DE USUARIOS PRUEBAS OKAY TELECARGA DRNA "/>
    <s v="NO"/>
    <s v="HARDWARE"/>
    <s v="IMPRESION"/>
    <s v="TAPA IMPRESORA"/>
    <s v="Si"/>
    <s v="DATAFONO G5 NO AVANZA PAPEL"/>
    <n v="0"/>
    <n v="0"/>
    <n v="0"/>
    <n v="0"/>
    <s v="NN00L461"/>
    <s v="759679   "/>
    <s v="765063   "/>
    <s v="TIPO III"/>
    <s v="TERRESTRE"/>
    <n v="1"/>
    <n v="0"/>
    <s v="GIMBUEL LASSO LUIS GERMAN"/>
    <n v="275728.78077800001"/>
    <n v="196536.5258152"/>
    <n v="275728.78077800001"/>
    <m/>
    <m/>
    <m/>
    <m/>
    <m/>
    <m/>
    <m/>
    <m/>
  </r>
  <r>
    <s v="MANIZALES"/>
    <x v="0"/>
    <x v="6"/>
    <n v="17653"/>
    <n v="2284392"/>
    <n v="34432"/>
    <s v="CALDAS"/>
    <s v="SALAMINA"/>
    <s v="COMCARD SALAMINA CELU CALZADO"/>
    <s v="REDEBAN"/>
    <n v="2284392"/>
    <s v="FO-25-1072263"/>
    <d v="2025-06-11T08:00:00"/>
    <d v="2025-06-12T12:23:00"/>
    <s v="CERRADO"/>
    <s v="INCIDENTE"/>
    <s v="VISITA_TÉCNICA"/>
    <s v="12-06 SE REALIZA VISITA SE CAMBIA DATAFONO POR TECLADO EN MAL ESTADO Y ADICIONAL EN OCASIONES SE QUEDA SIN CONEXIÓN SE CREAN USUARIOS SE HACEN PRUEBAS SERVICIO OK "/>
    <s v="NO"/>
    <s v="HARDWARE"/>
    <s v="TECLADO"/>
    <s v="DAÑO POS"/>
    <s v="Si"/>
    <s v="DATAFONO F2 TECLADO BORROSO"/>
    <n v="0"/>
    <n v="0"/>
    <n v="0"/>
    <n v="0"/>
    <s v="AB11O690 BL015579"/>
    <s v="768920   "/>
    <s v="767128   "/>
    <s v="TIPO II"/>
    <s v="TERRESTRE"/>
    <n v="1"/>
    <n v="0"/>
    <s v="AGUIRRE HENAO RAUL EDUARDO"/>
    <n v="144967.87232000002"/>
    <n v="140395.6348884"/>
    <n v="144967.87232000002"/>
    <m/>
    <m/>
    <m/>
    <m/>
    <m/>
    <m/>
    <m/>
    <m/>
  </r>
  <r>
    <s v="MEDELLIN"/>
    <x v="2"/>
    <x v="2"/>
    <n v="5001"/>
    <n v="2293406"/>
    <n v="72545"/>
    <s v="ANTIOQUIA"/>
    <s v="MEDELLIN"/>
    <s v="SAN JAVIER EL SOCORRO MEDELLIN"/>
    <s v="REDEBAN"/>
    <n v="2293406"/>
    <s v="FO-25-1079086"/>
    <d v="2025-06-12T09:13:00"/>
    <d v="2025-06-12T12:30:00"/>
    <s v="CERRADO"/>
    <s v="INCIDENTE"/>
    <s v="VISITA_TÉCNICA"/>
    <s v="12-06 SE CAMBIA EQUIPO POR DAÑO EN LECTOR DE TARJETA "/>
    <s v="NO"/>
    <s v="HARDWARE"/>
    <s v="LECTOR DE TARJETAS"/>
    <s v="MENSAJE RETIRE TARJETA"/>
    <s v="Si"/>
    <s v="DATAFONO A13 RETIRE TARJETA"/>
    <n v="0"/>
    <n v="0"/>
    <n v="0"/>
    <n v="0"/>
    <s v="UXZZZ625"/>
    <s v="1221331   "/>
    <s v="858461   "/>
    <s v="TIPO I"/>
    <s v="TERRESTRE"/>
    <n v="1"/>
    <n v="0"/>
    <s v="MORENO MEDINA JUAN PABLO"/>
    <n v="65960.072302"/>
    <n v="75096.394270399993"/>
    <n v="65960.072302"/>
    <m/>
    <m/>
    <m/>
    <m/>
    <m/>
    <m/>
    <m/>
    <m/>
  </r>
  <r>
    <s v="VILLAVICENCIO"/>
    <x v="3"/>
    <x v="3"/>
    <n v="50001"/>
    <n v="2294362"/>
    <n v="79203"/>
    <s v="META"/>
    <s v="VILLAVICENCIO"/>
    <s v="BARRIO SAN BENITO VILLAVICENCIO  16"/>
    <s v="REDEBAN"/>
    <n v="2294362"/>
    <s v="FO-25-1080481"/>
    <d v="2025-06-12T10:27:00"/>
    <d v="2025-06-12T12:44:00"/>
    <s v="CERRADO"/>
    <s v="INCIDENTE"/>
    <s v="VISITA_TÉCNICA"/>
    <s v="12-06 SE VISITA CB Y SE REALIZA CAMBIO DE DATAFONO POR DAÑÓ EN LA PANTALLA. SE INSTALA NUEVO EQUIPO SE CONFIGURA POS SE INCIALIZA SE CREAN USUARIOS CORRECTAMENTE Y SE REALIZA PRUEBAS ÉXITOSAS PRUEBAS OK "/>
    <s v="NO"/>
    <s v="HARDWARE"/>
    <s v="PANTALLA"/>
    <s v="DAÑO POS"/>
    <s v="Si"/>
    <s v="DATAFONO B3 DISPLAY MALO"/>
    <n v="0"/>
    <n v="0"/>
    <n v="0"/>
    <n v="0"/>
    <s v="A4UZZ557"/>
    <s v="1169662   "/>
    <s v="1234838   "/>
    <s v="TIPO I"/>
    <s v="TERRESTRE"/>
    <n v="1"/>
    <n v="0"/>
    <s v="GARZON RUIZ LUIS MIGUEL"/>
    <n v="65960.072302"/>
    <n v="75096.394270399993"/>
    <n v="65960.072302"/>
    <m/>
    <m/>
    <m/>
    <m/>
    <m/>
    <m/>
    <m/>
    <m/>
  </r>
  <r>
    <s v="CALI"/>
    <x v="0"/>
    <x v="0"/>
    <n v="76563"/>
    <n v="2288558"/>
    <n v="76914"/>
    <s v="VALLE DEL CAUCA"/>
    <s v="PRADERA"/>
    <s v="BARRIO PUERTO NUEVO PRADERA 1"/>
    <s v="REDEBAN"/>
    <n v="2288558"/>
    <s v="FO-25-1075299"/>
    <d v="2025-06-11T11:51:00"/>
    <d v="2025-06-12T12:48:00"/>
    <s v="CERRADO"/>
    <s v="INCIDENTE"/>
    <s v="VISITA_TÉCNICA"/>
    <s v="12-06 SE HACE MANTENIMIENTO AL EQUIPO SE LIMPIA PORTA ROLLOS Y FUNCIONA CORRECTAMENTE "/>
    <s v="NO"/>
    <s v="HARDWARE"/>
    <s v="IMPRESION"/>
    <s v="NO IMPRIME UNO O VARIOS CARACTERES"/>
    <s v="NO"/>
    <n v="0"/>
    <n v="0"/>
    <n v="0"/>
    <n v="0"/>
    <n v="0"/>
    <s v="A16ZZ214"/>
    <n v="0"/>
    <n v="0"/>
    <s v="TIPO II"/>
    <s v="TERRESTRE"/>
    <n v="1"/>
    <n v="0"/>
    <s v="CUERO RUIZ JHONNY"/>
    <n v="144967.87232000002"/>
    <n v="140395.6348884"/>
    <n v="144967.87232000002"/>
    <m/>
    <m/>
    <m/>
    <m/>
    <m/>
    <m/>
    <m/>
    <m/>
  </r>
  <r>
    <s v="MONTERIA"/>
    <x v="4"/>
    <x v="4"/>
    <n v="23162"/>
    <n v="2289139"/>
    <n v="72578"/>
    <s v="CORDOBA"/>
    <s v="CERETE"/>
    <s v="LA ESPERANZA CERETE CORDOBA"/>
    <s v="REDEBAN"/>
    <n v="2289139"/>
    <s v="FO-25-1075821"/>
    <d v="2025-06-11T13:19:00"/>
    <d v="2025-06-12T12:50:00"/>
    <s v="CERRADO"/>
    <s v="INCIDENTE"/>
    <s v="VISITA_TÉCNICA"/>
    <s v="12-06 SE REALIZA VISITA TÉCNICA Y SE CAMBIA LECTOR DE CÓDIGO DE BARRAS YA QUE NO LEE CÓDIGOS, SE RETIRA LECTOR ÓPTICO PLACA 962047 Y SE INSTALA LECTORA ÓPTICO PLACA 877167, DE IGUAL MANERA SE EXPLICA INSTALACIÓN DE PINPAD PARA QUE SEA DETECTADO POR EL DATAFONO Y DEJARLO FUNCIONANDO BIEN, SE REALIZAN PRUEBAS Y SE DEJA EL SERVICIO FUNCIONANDO CORRECTAMENTE."/>
    <s v="NO"/>
    <s v="HARDWARE"/>
    <s v="LECTOR DE BARRAS"/>
    <s v="DAÑO POS"/>
    <s v="Si"/>
    <n v="0"/>
    <s v="LECTOR L2  PERDIÓ CONFIGURACIÓN"/>
    <n v="0"/>
    <n v="0"/>
    <n v="0"/>
    <s v="UV00N112"/>
    <s v=" 877167  "/>
    <s v=" 962047  "/>
    <s v="TIPO I"/>
    <s v="TERRESTRE"/>
    <n v="1"/>
    <n v="0"/>
    <s v="CASSIANI PEREZ RAUL RAMIRO"/>
    <n v="65960.072302"/>
    <n v="75096.394270399993"/>
    <n v="65960.072302"/>
    <m/>
    <m/>
    <m/>
    <m/>
    <m/>
    <m/>
    <m/>
    <m/>
  </r>
  <r>
    <s v="MEDELLIN"/>
    <x v="2"/>
    <x v="2"/>
    <n v="5615"/>
    <n v="2288746"/>
    <n v="13329"/>
    <s v="ANTIOQUIA"/>
    <s v="RIONEGRO"/>
    <s v="VDA PONTEZUELA RIONEGRO"/>
    <s v="REDEBAN"/>
    <n v="2288746"/>
    <s v="FO-25-1075374"/>
    <d v="2025-06-11T12:07:00"/>
    <d v="2025-06-12T13:03:00"/>
    <s v="CERRADO"/>
    <s v="INCIDENTE"/>
    <s v="VISITA_TÉCNICA"/>
    <s v="12-06 CABLE DE RED PARTIDO, SE CAMBIA, EQUIPOS OPERATIVOS "/>
    <s v="NO"/>
    <s v="HARDWARE"/>
    <s v="CABLEADO"/>
    <s v="DAÑO POS"/>
    <s v="NO"/>
    <n v="0"/>
    <n v="0"/>
    <n v="0"/>
    <n v="0"/>
    <s v="CABLE DE RED"/>
    <s v="9A003805"/>
    <n v="0"/>
    <n v="0"/>
    <s v="TIPO II"/>
    <s v="TERRESTRE"/>
    <n v="1"/>
    <n v="0"/>
    <s v="BADEL ACUÑA LUIS ALBERTO"/>
    <n v="144967.87232000002"/>
    <n v="140395.6348884"/>
    <n v="144967.87232000002"/>
    <m/>
    <m/>
    <m/>
    <m/>
    <m/>
    <m/>
    <m/>
    <m/>
  </r>
  <r>
    <s v="NEIVA"/>
    <x v="3"/>
    <x v="3"/>
    <n v="41770"/>
    <n v="2284399"/>
    <n v="79145"/>
    <s v="HUILA"/>
    <s v="SUAZA"/>
    <s v="BARRIO EL CENTRO SUAZA"/>
    <s v="REDEBAN"/>
    <n v="2284399"/>
    <s v="FO-25-1072256"/>
    <d v="2025-06-11T08:00:00"/>
    <d v="2025-06-12T13:32:00"/>
    <s v="CERRADO"/>
    <s v="INCIDENTE"/>
    <s v="VISITA_TÉCNICA"/>
    <s v="12-06 SE REALIZA VISITA AL PUNTO, SE CAMBIA EQUIPO POR DAÑO YA ESTE NO LEE LAS TARJETAS. FALLA CHIP LECTOR DE TARJETAS. SE DEJA EQUIPO INSTALADO CON VR 9.90 PRUEBAS CB OK ,CB OPERATIVO."/>
    <s v="NO"/>
    <s v="HARDWARE"/>
    <s v="LECTOR DE TARJETAS"/>
    <s v="DAÑO POS"/>
    <s v="Si"/>
    <s v="DATAFONO C1 NO LEE TARJETAS"/>
    <n v="0"/>
    <n v="0"/>
    <n v="0"/>
    <n v="0"/>
    <s v="SASZZ720"/>
    <s v="761361   "/>
    <s v="981487   "/>
    <s v="TIPO III"/>
    <s v="TERRESTRE"/>
    <n v="1"/>
    <n v="0"/>
    <s v="DEVIA REINOSO JUAN CARLOS"/>
    <n v="275728.78077800001"/>
    <n v="196536.5258152"/>
    <n v="275728.78077800001"/>
    <m/>
    <m/>
    <m/>
    <m/>
    <m/>
    <m/>
    <m/>
    <m/>
  </r>
  <r>
    <s v="TUNJA"/>
    <x v="1"/>
    <x v="1"/>
    <n v="15238"/>
    <n v="2288570"/>
    <n v="38027"/>
    <s v="BOYACA"/>
    <s v="DUITAMA"/>
    <s v="DISTRICOL DROGUERIA SUPERIOR D"/>
    <s v="REDEBAN"/>
    <n v="2288570"/>
    <s v="FO-25-1075313"/>
    <d v="2025-06-11T11:53:00"/>
    <d v="2025-06-12T14:02:19"/>
    <s v="CERRADO"/>
    <s v="INCIDENTE"/>
    <s v="VISITA_TÉCNICA"/>
    <s v="12-06 SE REALIZA CAMBIO DE EQUIPO POR DAÑO IMPRESIÓNNO AVANZA PAPEL Y CAMBIO  DEL LECTOR DE BARRAS POR CABLE EN MAL ESTADO DEJANDO PRUEBAS OK SIN TELECARGA NO AUTORIZADA "/>
    <s v="NO"/>
    <s v="HARDWARE"/>
    <s v="IMPRESION"/>
    <s v="NO AVANZA PAPEL"/>
    <s v="Si"/>
    <s v="DATAFONO G5 NO AVANZA PAPEL"/>
    <s v="LECTOR L9  DAÑO FÍSICO: CABLE DE COMUNICACIÓN DAÑADO"/>
    <n v="0"/>
    <n v="0"/>
    <n v="0"/>
    <s v="AA00T586"/>
    <s v="1173900 913261  "/>
    <s v="895260 540318   "/>
    <s v="TIPO II"/>
    <s v="TERRESTRE"/>
    <n v="1"/>
    <n v="0"/>
    <s v="ALVARADO MORENO CRISTHIAN"/>
    <n v="144967.87232000002"/>
    <n v="140395.6348884"/>
    <n v="144967.87232000002"/>
    <m/>
    <m/>
    <m/>
    <m/>
    <m/>
    <m/>
    <m/>
    <m/>
  </r>
  <r>
    <s v="SINCELEJO"/>
    <x v="4"/>
    <x v="4"/>
    <n v="70001"/>
    <n v="2291813"/>
    <n v="76748"/>
    <s v="SUCRE"/>
    <s v="SINCELEJO"/>
    <s v="BARRIO AV ARGELIA SINCELEJO"/>
    <s v="REDEBAN"/>
    <n v="2291813"/>
    <s v="FO-25-1078125"/>
    <d v="2025-06-12T08:00:00"/>
    <d v="2025-06-12T14:05:37"/>
    <s v="CERRADO"/>
    <s v="INCIDENTE"/>
    <s v="VISITA_TÉCNICA"/>
    <s v="12-06 SE VISITA COMERCIO POR UNA FALLA, YA QUE LE SALÍA VERIFIQUE LOS PARÁMETROS, SE HACE BORRADO S.O Y SE CARGA NUEVAMENTE, SE DEJA CON LA VERSIÓN 9.90, SE INICIALIZA DATÁFONO, SE REALIZA PRUEBA OK."/>
    <s v="NO"/>
    <s v="SOFTWARE"/>
    <s v="COMUNICACION"/>
    <s v="VERIFIQUE PARAMETROS"/>
    <s v="NO"/>
    <n v="0"/>
    <n v="0"/>
    <n v="0"/>
    <n v="0"/>
    <n v="0"/>
    <s v="SASZZ062"/>
    <n v="0"/>
    <n v="0"/>
    <s v="TIPO I"/>
    <s v="TERRESTRE"/>
    <n v="1"/>
    <n v="0"/>
    <s v="CACERES HERNANDEZ ANDRES"/>
    <n v="65960.072302"/>
    <n v="75096.394270399993"/>
    <n v="65960.072302"/>
    <m/>
    <m/>
    <m/>
    <m/>
    <m/>
    <m/>
    <m/>
    <m/>
  </r>
  <r>
    <s v="BOGOTA"/>
    <x v="5"/>
    <x v="5"/>
    <n v="11001"/>
    <n v="2292466"/>
    <n v="44238"/>
    <s v="CUNDINAMARCA"/>
    <s v="BOGOTA"/>
    <s v="PTM CUNDINAMARCA J L COMUNICAC"/>
    <s v="REDEBAN"/>
    <n v="2292466"/>
    <s v="FO-25-1078305"/>
    <d v="2025-06-12T08:07:00"/>
    <d v="2025-06-12T14:07:30"/>
    <s v="CERRADO"/>
    <s v="INCIDENTE"/>
    <s v="VISITA_TÉCNICA"/>
    <s v="12-06 SE REALIZA VISITA AL COMERCIO PARA EJECUTAR CAMBIO DE EQUIPO POR DAÑO EN EL TECLADO, VERSIÓN 9.90, PRUEBAS OK. "/>
    <s v="NO"/>
    <s v="HARDWARE"/>
    <s v="TECLADO"/>
    <s v="DAÑO POS"/>
    <s v="Si"/>
    <s v="DATAFONO F3 TECLADO MALO"/>
    <n v="0"/>
    <n v="0"/>
    <n v="0"/>
    <n v="0"/>
    <s v="AB17Z131 - XP0OZ414"/>
    <s v="768466   "/>
    <s v="929407   "/>
    <s v="TIPO I"/>
    <s v="TERRESTRE"/>
    <n v="1"/>
    <n v="0"/>
    <s v="CORTES VELANDIA MIGUEL ANGEL"/>
    <n v="65960.072302"/>
    <n v="75096.394270399993"/>
    <n v="65960.072302"/>
    <m/>
    <m/>
    <m/>
    <m/>
    <m/>
    <m/>
    <m/>
    <m/>
  </r>
  <r>
    <s v="SINCELEJO"/>
    <x v="4"/>
    <x v="4"/>
    <n v="70713"/>
    <n v="2287605"/>
    <n v="65439"/>
    <s v="SUCRE"/>
    <s v="SAN ONOFRE"/>
    <s v="BARRIO CENTRO SAN ONOFRE 3"/>
    <s v="REDEBAN"/>
    <n v="2287605"/>
    <s v="FO-25-1074323"/>
    <d v="2025-06-11T10:22:00"/>
    <d v="2025-06-12T14:31:10"/>
    <s v="CERRADO"/>
    <s v="INCIDENTE"/>
    <s v="SOPORTE_TELEFÓNICO"/>
    <s v="12-06 EN COMUNICACIÓN CON EL ALEX MARTINEZ, AL NÚMERO DE CONTACTO ( 3157089397 ), ME INFORMA QUE EN EL MOMENTO EL MUNICIPIO SE ENCUENTRA SIN SERVICIOS DE INTERNET PARA REALIZAR EL MANTENIMIENTO Y HASTA EL MOMENTO NO SESABE CUANDO LO HABILITEN NUEVAMENTE."/>
    <s v="NO"/>
    <s v="HARDWARE"/>
    <s v="NO ENCIENDE"/>
    <s v="DAÑO POS"/>
    <s v="NO"/>
    <n v="0"/>
    <n v="0"/>
    <n v="0"/>
    <n v="0"/>
    <n v="0"/>
    <n v="0"/>
    <n v="0"/>
    <n v="0"/>
    <s v="TIPO II"/>
    <s v="TERRESTRE"/>
    <n v="0"/>
    <n v="0"/>
    <s v="CACERES HERNANDEZ ANDRES"/>
    <n v="41241.0800752"/>
    <n v="0"/>
    <n v="41241.0800752"/>
    <m/>
    <m/>
    <m/>
    <m/>
    <m/>
    <m/>
    <m/>
    <m/>
  </r>
  <r>
    <s v="CALI"/>
    <x v="0"/>
    <x v="0"/>
    <n v="76248"/>
    <n v="2295158"/>
    <n v="79300"/>
    <s v="VALLE DEL CAUCA"/>
    <s v="EL CERRITO"/>
    <s v="BARRIO CORREGIMIENTO SANTA ELENA EL CERRITO"/>
    <s v="REDEBAN"/>
    <n v="2295158"/>
    <s v="FO-25-1081260"/>
    <d v="2025-06-12T11:46:00"/>
    <d v="2025-06-12T14:54:00"/>
    <s v="CERRADO"/>
    <s v="INCIDENTE"/>
    <s v="VISITA_TÉCNICA"/>
    <s v="12-06 SE REALIZA LIMPIEZA DEL LECTOR DE TARJETA, EL CUAL CONTENÍA PAPEL EN SU INTERIOR, SE REALIZAN PRUEBAS OPERATIVAS SIN NOVEDAD."/>
    <s v="NO"/>
    <s v="HARDWARE"/>
    <s v="LECTOR DE TARJETAS"/>
    <s v="MENSAJE RETIRE TARJETA"/>
    <s v="NO"/>
    <n v="0"/>
    <n v="0"/>
    <n v="0"/>
    <n v="0"/>
    <n v="0"/>
    <s v="A4WZZ827"/>
    <n v="0"/>
    <n v="0"/>
    <s v="TIPO II"/>
    <s v="TERRESTRE"/>
    <n v="1"/>
    <n v="0"/>
    <s v="TORRES GARCIA JENDRY JOSE"/>
    <n v="144967.87232000002"/>
    <n v="140395.6348884"/>
    <n v="144967.87232000002"/>
    <m/>
    <m/>
    <m/>
    <m/>
    <m/>
    <m/>
    <m/>
    <m/>
  </r>
  <r>
    <s v="PASTO"/>
    <x v="0"/>
    <x v="0"/>
    <n v="52001"/>
    <n v="2290869"/>
    <n v="25902"/>
    <s v="NARIÑO"/>
    <s v="PASTO"/>
    <s v="ALKOSTO PASTO CENTRO"/>
    <s v="REDEBAN"/>
    <n v="2290869"/>
    <s v="FO-25-1077025"/>
    <d v="2025-06-11T16:19:00"/>
    <d v="2025-06-12T15:10:23"/>
    <s v="CERRADO"/>
    <s v="INCIDENTE"/>
    <s v="VISITA_TÉCNICA"/>
    <s v="12-06 PREVIA COMUNICACIÓN CON LA SEÑORA DEYANIRA, SE ENVÍA DOCUMENTO SOLICITADOS PARA INGRESO SE ESTABLECE NUEVAMENTE COMUNICACION, INFORMA QUE  HASTA EL MOMENTO NO HAY AUTORIZACIÓN PARA EL INGRESO DEL PERSONAL TÉCNICO, SE LE INFORMA QUE UNA VEZ SE TENGA LOS PERMISOS SE DEBE COMUNICAR ALA LÍNEA PARA SOLICITAR LA  REVISIÓN SE AUTORIZA CERRAR ORDEN DE SERVICIO "/>
    <s v="NO"/>
    <s v="HARDWARE"/>
    <s v="LECTOR DE BARRAS"/>
    <s v="CABLE LECTORA AVERIADO"/>
    <s v="NO"/>
    <n v="0"/>
    <n v="0"/>
    <n v="0"/>
    <n v="0"/>
    <n v="0"/>
    <n v="0"/>
    <n v="0"/>
    <n v="0"/>
    <s v="TIPO I"/>
    <s v="TERRESTRE"/>
    <n v="1"/>
    <n v="0"/>
    <s v="BRAVO MADROÑERO OSCAR ESTEBAN"/>
    <n v="65960.072302"/>
    <n v="75096.394270399993"/>
    <n v="65960.072302"/>
    <m/>
    <m/>
    <m/>
    <m/>
    <m/>
    <m/>
    <m/>
    <m/>
  </r>
  <r>
    <s v="CALI"/>
    <x v="0"/>
    <x v="0"/>
    <n v="76130"/>
    <n v="2294354"/>
    <n v="79696"/>
    <s v="VALLE DEL CAUCA"/>
    <s v="CANDELARIA"/>
    <s v="PTM CANDELARIA FINANCELL"/>
    <s v="REDEBAN"/>
    <n v="2294354"/>
    <s v="FO-25-1080440"/>
    <d v="2025-06-12T10:25:00"/>
    <d v="2025-06-12T15:20:56"/>
    <s v="CERRADO"/>
    <s v="INCIDENTE"/>
    <s v="VISITA_TÉCNICA"/>
    <s v="12-06 SE CONFIGURA DATÁFONO SE INICIALIZA Y FUNCIONA CORRECTAMENTE "/>
    <s v="NO"/>
    <s v="SOFTWARE"/>
    <s v="ACTUALIZACION"/>
    <s v="TECNOLOGIA"/>
    <s v="NO"/>
    <n v="0"/>
    <n v="0"/>
    <n v="0"/>
    <n v="0"/>
    <n v="0"/>
    <s v="V1YZZ438"/>
    <n v="0"/>
    <n v="0"/>
    <s v="TIPO II"/>
    <s v="TERRESTRE"/>
    <n v="1"/>
    <n v="0"/>
    <s v="CUERO RUIZ JHONNY"/>
    <n v="144967.87232000002"/>
    <n v="140395.6348884"/>
    <n v="144967.87232000002"/>
    <m/>
    <m/>
    <m/>
    <m/>
    <m/>
    <m/>
    <m/>
    <m/>
  </r>
  <r>
    <s v="MEDELLIN"/>
    <x v="2"/>
    <x v="2"/>
    <n v="5001"/>
    <n v="2293290"/>
    <n v="78580"/>
    <s v="ANTIOQUIA"/>
    <s v="MEDELLIN"/>
    <s v="BARRIO SAN JOAQUIN MEDELLIN  4"/>
    <s v="REDEBAN"/>
    <n v="2293290"/>
    <s v="FO-25-1079082"/>
    <d v="2025-06-12T09:09:00"/>
    <d v="2025-06-12T15:21:00"/>
    <s v="CERRADO"/>
    <s v="INCIDENTE"/>
    <s v="VISITA_TÉCNICA"/>
    <s v="12-06 SE CAMBIA LECTOR POR DAÑO "/>
    <s v="NO"/>
    <s v="HARDWARE"/>
    <s v="LECTOR DE BARRAS"/>
    <s v="DAÑO POS"/>
    <s v="Si"/>
    <n v="0"/>
    <s v="LECTOR L5  REINICIA PERIFÉRICO"/>
    <n v="0"/>
    <n v="0"/>
    <n v="0"/>
    <s v="F1LZZ988"/>
    <s v=" 1238909  "/>
    <s v=" 903214  "/>
    <s v="TIPO I"/>
    <s v="TERRESTRE"/>
    <n v="1"/>
    <n v="0"/>
    <s v="MORENO MEDINA JUAN PABLO"/>
    <n v="65960.072302"/>
    <n v="75096.394270399993"/>
    <n v="65960.072302"/>
    <m/>
    <m/>
    <m/>
    <m/>
    <m/>
    <m/>
    <m/>
    <m/>
  </r>
  <r>
    <s v="MEDELLIN"/>
    <x v="2"/>
    <x v="2"/>
    <n v="27001"/>
    <n v="2263778"/>
    <n v="16555"/>
    <s v="CHOCO"/>
    <s v="QUIBDO"/>
    <s v="QUIBDO PANDEYUCA"/>
    <s v="REDEBAN"/>
    <n v="2263778"/>
    <s v="FO-25-1051846"/>
    <d v="2025-06-06T09:26:00"/>
    <d v="2025-06-12T15:36:00"/>
    <s v="CERRADO"/>
    <s v="INCIDENTE"/>
    <s v="VISITA_TÉCNICA"/>
    <s v="12-06 SE REALIZA CAMBIO DE LECTORA POR DAÑO DEL CABLE DE LA MISMAS SE REALIZAN PRUEBAS Y EL CB QUEDA OPERATIVO"/>
    <s v="NO"/>
    <s v="HARDWARE"/>
    <s v="LECTOR DE BARRAS"/>
    <s v="CABLE LECTORA AVERIADO"/>
    <s v="Si"/>
    <n v="0"/>
    <s v="LECTOR L9  DAÑO FÍSICO: CABLE DE COMUNICACIÓN DAÑADO"/>
    <n v="0"/>
    <n v="0"/>
    <n v="0"/>
    <s v="A00FZ301"/>
    <s v=" 903920  "/>
    <s v=" A-522198  "/>
    <s v="TIPO IV ESPECIAL"/>
    <s v="AEREO"/>
    <n v="1"/>
    <n v="0"/>
    <s v="ROBLEDO DIAZ ANDRES FELIPE"/>
    <n v="988462.96268840006"/>
    <n v="196536.5258152"/>
    <n v="988462.96268840006"/>
    <m/>
    <m/>
    <m/>
    <m/>
    <m/>
    <m/>
    <m/>
    <m/>
  </r>
  <r>
    <s v="VALLEDUPAR"/>
    <x v="4"/>
    <x v="4"/>
    <n v="20238"/>
    <n v="2287961"/>
    <n v="53121"/>
    <s v="CESAR"/>
    <s v="EL COPEY"/>
    <s v="BARRIO CENTRO EL COPEY 3"/>
    <s v="REDEBAN"/>
    <n v="2287961"/>
    <s v="FO-25-1074776"/>
    <d v="2025-06-11T11:00:00"/>
    <d v="2025-06-12T16:15:54"/>
    <s v="CERRADO"/>
    <s v="INCIDENTE"/>
    <s v="VISITA_TÉCNICA"/>
    <s v="12-06 SE REALIZA VISITA POR SOLICITUD DE CLIENTE,SE LLEGA A SITIO SE REALIZA ,CAMBIO DE EQUIPO POR TECLADO BORROSO Y POR LECTOR DE TARJETAS YA QUW SE ENCONTRABA RECHAZANDO LAS TARJETAS, SE INSTALA EQUIPOS DESK 2600 PRUEBAS OK AL 100% "/>
    <s v="NO"/>
    <s v="HARDWARE"/>
    <s v="TECLADO"/>
    <s v="DAÑO POS"/>
    <s v="Si"/>
    <s v="DATAFONO F2 TECLADO BORROSO"/>
    <n v="0"/>
    <n v="0"/>
    <n v="0"/>
    <n v="0"/>
    <s v="9C0NZ331"/>
    <s v="1230867   "/>
    <s v="1105509   "/>
    <s v="TIPO II"/>
    <s v="TERRESTRE"/>
    <n v="1"/>
    <n v="0"/>
    <s v="MAESTRE MENGUAL EDGAR ENRIQUE"/>
    <n v="144967.87232000002"/>
    <n v="140395.6348884"/>
    <n v="144967.87232000002"/>
    <m/>
    <m/>
    <m/>
    <m/>
    <m/>
    <m/>
    <m/>
    <m/>
  </r>
  <r>
    <s v="PASTO"/>
    <x v="0"/>
    <x v="0"/>
    <n v="52001"/>
    <n v="2294938"/>
    <n v="40639"/>
    <s v="NARIÑO"/>
    <s v="PASTO"/>
    <s v="BARRIO EL PILAR PASTO"/>
    <s v="REDEBAN"/>
    <n v="2294938"/>
    <s v="FO-25-1080931"/>
    <d v="2025-06-12T11:11:00"/>
    <d v="2025-06-12T16:21:11"/>
    <s v="CERRADO"/>
    <s v="INCIDENTE"/>
    <s v="VISITA_TÉCNICA"/>
    <s v="12-06 SE VERIFICÓ FALLA DE IMPRESIÓN NO PERMITE SALIR BIEN EL BAUCHER, SE CAMBIA DATAFONO SE EJECUTAN PRUEBAS TX EXITOSAS QUEDA OPERATIVO"/>
    <s v="NO"/>
    <s v="HARDWARE"/>
    <s v="IMPRESION"/>
    <s v="NO AVANZA PAPEL"/>
    <s v="Si"/>
    <s v="DATAFONO G5 NO AVANZA PAPEL"/>
    <n v="0"/>
    <n v="0"/>
    <n v="0"/>
    <n v="0"/>
    <s v="9A0NZ919 "/>
    <s v="784714   "/>
    <s v="852207   "/>
    <s v="TIPO I"/>
    <s v="TERRESTRE"/>
    <n v="1"/>
    <n v="0"/>
    <s v="REMICIO AMADO JOHN HEBER"/>
    <n v="65960.072302"/>
    <n v="75096.394270399993"/>
    <n v="65960.072302"/>
    <m/>
    <m/>
    <m/>
    <m/>
    <m/>
    <m/>
    <m/>
    <m/>
  </r>
  <r>
    <s v="BOGOTA"/>
    <x v="5"/>
    <x v="5"/>
    <n v="11001"/>
    <n v="2294392"/>
    <n v="79714"/>
    <s v="CUNDINAMARCA"/>
    <s v="BOGOTA"/>
    <s v="PTM BOGOTA DROGUERIA TABOR SAL"/>
    <s v="REDEBAN"/>
    <n v="2294392"/>
    <s v="FO-25-1080625"/>
    <d v="2025-06-12T10:34:00"/>
    <d v="2025-06-12T16:30:56"/>
    <s v="CERRADO"/>
    <s v="INCIDENTE"/>
    <s v="VISITA_TÉCNICA"/>
    <s v="12-06 SE VISITA CB BANCOLOMBIA, SE CAMBIA EL LECTOR DE BARRAS PUES EL LECTOR QUE TENÍA ESTÁ CON EL CABLE DETERIORADO, SE DEJA EL NUEVO OK, SE REALIZAN PRUEBAS OK NO UPS."/>
    <s v="NO"/>
    <s v="HARDWARE"/>
    <s v="LECTOR DE BARRAS"/>
    <s v="CABLE LECTORA AVERIADO"/>
    <s v="Si"/>
    <n v="0"/>
    <s v="LECTOR L9  DAÑO FÍSICO: CABLE DE COMUNICACIÓN DAÑADO"/>
    <n v="0"/>
    <n v="0"/>
    <n v="0"/>
    <s v="F1WZZ975 - LMQZZ790"/>
    <s v=" 1238900  "/>
    <s v=" 876924  "/>
    <s v="TIPO I"/>
    <s v="TERRESTRE"/>
    <n v="1"/>
    <n v="0"/>
    <s v="VEGA MANRIQUE JONATAN MAURICIO"/>
    <n v="65960.072302"/>
    <n v="75096.394270399993"/>
    <n v="65960.072302"/>
    <m/>
    <m/>
    <m/>
    <m/>
    <m/>
    <m/>
    <m/>
    <m/>
  </r>
  <r>
    <s v="CUCUTA"/>
    <x v="1"/>
    <x v="1"/>
    <n v="54810"/>
    <n v="2271118"/>
    <n v="53450"/>
    <s v="NORTE DE SANTANDER"/>
    <s v="TIBU"/>
    <s v="BARRIO LAS DELICIAS TIBU 2"/>
    <s v="REDEBAN"/>
    <n v="2271118"/>
    <s v="FO-25-1061332"/>
    <d v="2025-06-09T08:59:00"/>
    <d v="2025-06-12T16:31:00"/>
    <s v="CERRADO"/>
    <s v="INCIDENTE"/>
    <s v="VISITA_TÉCNICA"/>
    <s v="12-06 SE REALIZA MANTENIMIENTO EN BODEGA LINEA CUCUTA, YA QUE POR TEMA DE ORDEN PUBLICO EN EL MUNICIPIO DE TIBU NO SE PUEDE VIAJAR, CLIENTE TRAE EQUIPO A BODEGA LINEA CUCUTA, SE REALIZA CAMBIO DE EQUIPO POR DAÑO DE LECTOR DE TARJETAS, SE HACEN PRUEBAS Y CIERRES EXITOSO, CB OPERATIVO."/>
    <s v="NO"/>
    <s v="HARDWARE"/>
    <s v="LECTOR DE TARJETAS"/>
    <s v="MENSAJE RETIRE TARJETA"/>
    <s v="Si"/>
    <s v="DATAFONO A13 RETIRE TARJETA"/>
    <n v="0"/>
    <n v="0"/>
    <n v="0"/>
    <n v="0"/>
    <s v="II0QZ551"/>
    <s v="858472   "/>
    <s v="929532   "/>
    <s v="TIPO IV ESPECIAL"/>
    <s v="TERRESTRE"/>
    <n v="1"/>
    <n v="0"/>
    <s v="NARANJO AFANADOR RUBEN JESUS"/>
    <n v="479588.87655000004"/>
    <n v="196536.5258152"/>
    <n v="479588.87655000004"/>
    <m/>
    <m/>
    <m/>
    <m/>
    <m/>
    <m/>
    <m/>
    <m/>
  </r>
  <r>
    <s v="NEIVA"/>
    <x v="3"/>
    <x v="3"/>
    <n v="41132"/>
    <n v="2290750"/>
    <n v="18506"/>
    <s v="HUILA"/>
    <s v="CAMPOALEGRE"/>
    <s v="NUEVO HORIZONTE CAMPOALEGRE"/>
    <s v="REDEBAN"/>
    <n v="2290750"/>
    <s v="FO-25-1077040"/>
    <d v="2025-06-11T16:19:00"/>
    <d v="2025-06-12T16:34:00"/>
    <s v="CERRADO"/>
    <s v="INCIDENTE"/>
    <s v="VISITA_TÉCNICA"/>
    <s v="12-06 SE REALIZA CAMBIO DATAFONO POR TECLADO BORROSO Y FUENTE DE PODER , SE CONFIGURA E INICIALIZA , SE CREA USUARIO Y CLAVE CON EL CLIENTE, SE REALIZA PRUEBAS OK "/>
    <s v="NO"/>
    <s v="HARDWARE"/>
    <s v="TECLADO"/>
    <s v="DAÑO POS"/>
    <s v="Si"/>
    <s v="DATAFONO F2 TECLADO BORROSO"/>
    <n v="0"/>
    <n v="0"/>
    <n v="0"/>
    <s v="Fuente de poder "/>
    <s v="BL01Y315"/>
    <s v="991230   "/>
    <s v="858106   "/>
    <s v="TIPO II"/>
    <s v="TERRESTRE"/>
    <n v="1"/>
    <n v="0"/>
    <s v="ANDRADE HERNANDEZ JUAN CARLOS"/>
    <n v="144967.87232000002"/>
    <n v="140395.6348884"/>
    <n v="144967.87232000002"/>
    <m/>
    <m/>
    <m/>
    <m/>
    <m/>
    <m/>
    <m/>
    <m/>
  </r>
  <r>
    <s v="MONTERIA"/>
    <x v="4"/>
    <x v="4"/>
    <n v="23001"/>
    <n v="2294516"/>
    <n v="78881"/>
    <s v="CORDOBA"/>
    <s v="MONTERIA"/>
    <s v="BARRIO EL DORADO MONTERIA 13"/>
    <s v="REDEBAN"/>
    <n v="2294516"/>
    <s v="FO-25-1080613"/>
    <d v="2025-06-12T10:41:00"/>
    <d v="2025-06-12T16:37:00"/>
    <s v="CERRADO"/>
    <s v="INCIDENTE"/>
    <s v="VISITA_TÉCNICA"/>
    <s v="12-06 SE REALIZA VISITA TÉCNICA Y SE CAMBIA DATAFONO POR FALLAS EN LECTURA DE TARJETAS, SE INSTALA DATAFONO DESK 2600 PLACA 1230853 Y SE RETIRA DATAFONO DESK 3500 PLACA 1112655, SE REALIZAN PRUEBAS Y SE DEJA EL SERVICIO NUEVAMENTE FUNCIONANDO OK."/>
    <s v="NO"/>
    <s v="HARDWARE"/>
    <s v="LECTOR DE TARJETAS"/>
    <s v="DAÑO POS"/>
    <s v="Si"/>
    <s v="DATAFONO C1 NO LEE TARJETAS"/>
    <n v="0"/>
    <n v="0"/>
    <n v="0"/>
    <n v="0"/>
    <s v="F1SZZ016"/>
    <s v="1230853   "/>
    <s v="1112655   "/>
    <s v="TIPO I"/>
    <s v="TERRESTRE"/>
    <n v="1"/>
    <n v="0"/>
    <s v="CASSIANI PEREZ RAUL RAMIRO"/>
    <n v="65960.072302"/>
    <n v="75096.394270399993"/>
    <n v="65960.072302"/>
    <m/>
    <m/>
    <m/>
    <m/>
    <m/>
    <m/>
    <m/>
    <m/>
  </r>
  <r>
    <s v="NEIVA"/>
    <x v="3"/>
    <x v="3"/>
    <n v="18592"/>
    <n v="2291608"/>
    <n v="17304"/>
    <s v="CAQUETA"/>
    <s v="PUERTO RICO"/>
    <s v="BRR LAS AMERICAS PUERTO RICO"/>
    <s v="REDEBAN"/>
    <n v="2291608"/>
    <s v="FO-25-1077587"/>
    <d v="2025-06-11T17:57:00"/>
    <d v="2025-06-12T17:23:00"/>
    <s v="CERRADO"/>
    <s v="INCIDENTE"/>
    <s v="VISITA_TÉCNICA"/>
    <s v="12-06 SE REALIZA CAMBIO DE DATÁFONO YA QUE TIENE EL TECLADO BORROSA Y ALGUNAS TECLAS NO FUNCIONAN, PRUEBAS CB OK SE DEJA OPERATIVO "/>
    <s v="NO"/>
    <s v="HARDWARE"/>
    <s v="TECLADO"/>
    <s v="DAÑO POS"/>
    <s v="Si"/>
    <s v="DATAFONO F3 TECLADO MALO"/>
    <n v="0"/>
    <n v="0"/>
    <n v="0"/>
    <n v="0"/>
    <s v="JJZZZ813"/>
    <s v="963631   "/>
    <s v="773525   "/>
    <s v="TIPO IV ESPECIAL"/>
    <s v="TERRESTRE"/>
    <n v="1"/>
    <n v="0"/>
    <s v="BERMUDEZ SANCHEZ JOSE NEYBER"/>
    <n v="479588.87655000004"/>
    <n v="196536.5258152"/>
    <n v="479588.87655000004"/>
    <m/>
    <m/>
    <m/>
    <m/>
    <m/>
    <m/>
    <m/>
    <m/>
  </r>
  <r>
    <s v="BARRANQUILLA"/>
    <x v="4"/>
    <x v="4"/>
    <n v="8001"/>
    <n v="2294040"/>
    <n v="77888"/>
    <s v="ATLANTICO"/>
    <s v="BARRANQUILLA"/>
    <s v="BARRIO ALBORAYA BARRANQUILLA"/>
    <s v="REDEBAN"/>
    <n v="2294040"/>
    <s v="FO-25-1079631"/>
    <d v="2025-06-12T10:01:00"/>
    <d v="2025-06-12T17:28:00"/>
    <s v="CERRADO"/>
    <s v="INCIDENTE"/>
    <s v="VISITA_TÉCNICA"/>
    <s v="12-06 SE REALIZA VISITA SE PROCEDE A VALIDAR EQUIPO Y SALE MENSAJE FALLA COMUNICACIÓN ,SE PROCEDE A FORMATEAR SE INICIALIZA SE HACEN PRUEBAS Y TODO OK"/>
    <s v="NO"/>
    <s v="SOFTWARE"/>
    <s v="ACTUALIZACION"/>
    <s v="VERSION CARGA SO VR"/>
    <s v="NO"/>
    <n v="0"/>
    <n v="0"/>
    <n v="0"/>
    <n v="0"/>
    <n v="0"/>
    <s v="A1MZZ072"/>
    <n v="0"/>
    <n v="0"/>
    <s v="TIPO I"/>
    <s v="TERRESTRE"/>
    <n v="1"/>
    <n v="0"/>
    <s v="PORRAS CASTRO DARLON NASCK"/>
    <n v="65960.072302"/>
    <n v="75096.394270399993"/>
    <n v="65960.072302"/>
    <m/>
    <m/>
    <m/>
    <m/>
    <m/>
    <m/>
    <m/>
    <m/>
  </r>
  <r>
    <s v="CALI"/>
    <x v="0"/>
    <x v="0"/>
    <n v="76001"/>
    <n v="2294501"/>
    <n v="16653"/>
    <s v="VALLE DEL CAUCA"/>
    <s v="CALI"/>
    <s v="MULTIPAGAS CC UNICO CALI"/>
    <s v="REDEBAN"/>
    <n v="2294501"/>
    <s v="FO-25-1080621"/>
    <d v="2025-06-12T10:39:00"/>
    <d v="2025-06-12T17:34:00"/>
    <s v="CERRADO"/>
    <s v="INCIDENTE"/>
    <s v="VISITA_TÉCNICA"/>
    <s v="12-06 SE CAMBIA DATÁFONO YA QUE TIENE UNAS MANCHAS EN LA PANTALLA Y SE CAMBIA PIN PAD POR COMPATIBILIDAD "/>
    <s v="NO"/>
    <s v="HARDWARE"/>
    <s v="PANTALLA"/>
    <s v="DAÑO POS"/>
    <s v="Si"/>
    <s v="DATAFONO B4 TAPA DE DISPLAY SUCIA"/>
    <n v="0"/>
    <n v="0"/>
    <s v="PINPAD CPT CAMBIO POR TECNOLOGÍA"/>
    <n v="0"/>
    <s v="CZZZZ488"/>
    <s v="1235418  1220563 "/>
    <s v="1121530   1073563"/>
    <s v="TIPO I"/>
    <s v="TERRESTRE"/>
    <n v="1"/>
    <n v="0"/>
    <s v="CUERO RUIZ JHONNY"/>
    <n v="65960.072302"/>
    <n v="75096.394270399993"/>
    <n v="65960.072302"/>
    <m/>
    <m/>
    <m/>
    <m/>
    <m/>
    <m/>
    <m/>
    <m/>
  </r>
  <r>
    <s v="MEDELLIN"/>
    <x v="2"/>
    <x v="2"/>
    <n v="27787"/>
    <n v="2263266"/>
    <n v="69595"/>
    <s v="CHOCO"/>
    <s v="TADO"/>
    <s v="BARRIO SAN PEDRO TADO 3"/>
    <s v="REDEBAN"/>
    <n v="2263266"/>
    <s v="FO-25-1051295"/>
    <d v="2025-06-06T08:35:00"/>
    <d v="2025-06-12T17:58:00"/>
    <s v="CERRADO"/>
    <s v="INCIDENTE"/>
    <s v="VISITA_TÉCNICA"/>
    <s v="12-06 SE REALIZA CARGA DE VERSION ACTUALIZADA"/>
    <s v="NO"/>
    <s v="SOFTWARE"/>
    <s v="ACTUALIZACION"/>
    <s v="VERSION CARGA SO VR"/>
    <s v="NO"/>
    <n v="0"/>
    <n v="0"/>
    <n v="0"/>
    <n v="0"/>
    <n v="0"/>
    <s v="EG004587"/>
    <n v="0"/>
    <n v="0"/>
    <s v="TIPO IV ESPECIAL"/>
    <s v="AEREO"/>
    <n v="1"/>
    <n v="0"/>
    <s v="QUINTERO SANCHEZ JUAN SEBASTIAN"/>
    <n v="988462.96268840006"/>
    <n v="196536.5258152"/>
    <n v="988462.96268840006"/>
    <m/>
    <m/>
    <m/>
    <m/>
    <m/>
    <m/>
    <m/>
    <m/>
  </r>
  <r>
    <s v="NEIVA"/>
    <x v="3"/>
    <x v="3"/>
    <n v="41298"/>
    <n v="2288565"/>
    <n v="38241"/>
    <s v="HUILA"/>
    <s v="GARZON"/>
    <s v="BARRIO CENTRO GARZON 4"/>
    <s v="REDEBAN"/>
    <n v="2288565"/>
    <s v="FO-25-1075296"/>
    <d v="2025-06-11T11:52:00"/>
    <d v="2025-06-12T18:02:00"/>
    <s v="CERRADO"/>
    <s v="INCIDENTE"/>
    <s v="VISITA_TÉCNICA"/>
    <s v="12-06 SE REALIZA VISITA AL PUNTO, SE CAMBIA EQUIPOR POR DAÑO EN TECLADO, SE DEJA EQUIPO INSTALADO CON VR 9.90 PRUEBAS CB OK, CB OPERATIVO."/>
    <s v="NO"/>
    <s v="HARDWARE"/>
    <s v="TECLADO"/>
    <s v="DAÑO POS"/>
    <s v="Si"/>
    <s v="DATAFONO F3 TECLADO MALO"/>
    <n v="0"/>
    <n v="0"/>
    <n v="0"/>
    <n v="0"/>
    <s v="GA00W605-1A00A440-NA00H494"/>
    <s v="737958   "/>
    <s v="1006233   "/>
    <s v="TIPO III"/>
    <s v="TERRESTRE"/>
    <n v="1"/>
    <n v="0"/>
    <s v="DEVIA REINOSO JUAN CARLOS"/>
    <n v="275728.78077800001"/>
    <n v="196536.5258152"/>
    <n v="275728.78077800001"/>
    <m/>
    <m/>
    <m/>
    <m/>
    <m/>
    <m/>
    <m/>
    <m/>
  </r>
  <r>
    <s v="NEIVA"/>
    <x v="3"/>
    <x v="3"/>
    <n v="41885"/>
    <n v="2293768"/>
    <n v="78030"/>
    <s v="HUILA"/>
    <s v="YAGUARA"/>
    <s v="BARRIO LA MILAGROSA YAGUARA 1"/>
    <s v="REDEBAN"/>
    <n v="2293768"/>
    <s v="FO-25-1079435"/>
    <d v="2025-06-12T09:47:00"/>
    <d v="2025-06-13T07:42:13"/>
    <s v="CERRADO"/>
    <s v="INCIDENTE"/>
    <s v="VISITA_TÉCNICA"/>
    <s v="12-06 SE REALIZA CAMBIO DE LECTOR POR FALLA CABLE"/>
    <s v="NO"/>
    <s v="HARDWARE"/>
    <s v="LECTOR DE BARRAS"/>
    <s v="CABLE LECTORA AVERIADO"/>
    <s v="Si"/>
    <n v="0"/>
    <s v="LECTOR L9  DAÑO FÍSICO: CABLE DE COMUNICACIÓN DAÑADO"/>
    <n v="0"/>
    <n v="0"/>
    <n v="0"/>
    <s v="LMLZZ671"/>
    <s v=" 1103052  "/>
    <s v=" 1217500  "/>
    <s v="TIPO II"/>
    <s v="TERRESTRE"/>
    <n v="1"/>
    <n v="0"/>
    <s v="DIAZ VARGAS JONATHAN MIGUEL"/>
    <n v="144967.87232000002"/>
    <n v="140395.6348884"/>
    <n v="144967.87232000002"/>
    <m/>
    <m/>
    <m/>
    <m/>
    <m/>
    <m/>
    <m/>
    <m/>
  </r>
  <r>
    <s v="MEDELLIN"/>
    <x v="2"/>
    <x v="2"/>
    <n v="5858"/>
    <n v="2280870"/>
    <n v="29641"/>
    <s v="ANTIOQUIA"/>
    <s v="VEGACHI"/>
    <s v="BARRIO CALLE PRINCIPAL VEGACHI"/>
    <s v="REDEBAN"/>
    <n v="2280870"/>
    <s v="FO-25-1068175"/>
    <d v="2025-06-10T11:26:00"/>
    <d v="2025-06-13T09:35:00"/>
    <s v="CERRADO"/>
    <s v="INCIDENTE"/>
    <s v="VISITA_TÉCNICA"/>
    <s v="13-06 SE REVISA EQUIPO Y EL EQUIPO TIENE LA TECLADO BORROSO SE REALIZA EL CAMBIO, SE REALIZA PINPAD SE REALIZA LIMPIEZA, SE REALIZAN PRUEBAS EXITOSAS SERVICIO OPERATIVO "/>
    <s v="NO"/>
    <s v="HARDWARE"/>
    <s v="TECLADO"/>
    <s v="DAÑO POS"/>
    <s v="Si"/>
    <s v="DATAFONO F2 TECLADO BORROSO"/>
    <n v="0"/>
    <n v="0"/>
    <n v="0"/>
    <n v="0"/>
    <s v="TR001004"/>
    <s v="1116555   "/>
    <s v="853485   "/>
    <s v="TIPO III"/>
    <s v="TERRESTRE"/>
    <n v="1"/>
    <n v="0"/>
    <s v="ZAPATA LOPEZ EDWARD ASDRUBAL"/>
    <n v="275728.78077800001"/>
    <n v="196536.5258152"/>
    <n v="275728.78077800001"/>
    <m/>
    <m/>
    <m/>
    <m/>
    <m/>
    <m/>
    <m/>
    <m/>
  </r>
  <r>
    <s v="VILLAVICENCIO"/>
    <x v="3"/>
    <x v="3"/>
    <n v="85440"/>
    <n v="2282479"/>
    <n v="31613"/>
    <s v="CASANARE"/>
    <s v="VILLANUEVA"/>
    <s v="BARRIO MORICHAL VILLANUEVA"/>
    <s v="REDEBAN"/>
    <n v="2282479"/>
    <s v="FO-25-1069511"/>
    <d v="2025-06-10T14:50:00"/>
    <d v="2025-06-13T09:43:00"/>
    <s v="CERRADO"/>
    <s v="INCIDENTE"/>
    <s v="VISITA_TÉCNICA"/>
    <s v="13-06 SE REALIZA CAMBIO DE EQUIPO POR FALLAS EN TECLADO SE REALIZA PRUEBAS BÁSICAS SIN NOVEDAD "/>
    <s v="NO"/>
    <s v="HARDWARE"/>
    <s v="TECLADO"/>
    <s v="DAÑO POS"/>
    <s v="Si"/>
    <s v="DATAFONO F3 TECLADO MALO"/>
    <n v="0"/>
    <n v="0"/>
    <n v="0"/>
    <n v="0"/>
    <s v="1111F737"/>
    <s v="767636   "/>
    <s v="816027   "/>
    <s v="TIPO III"/>
    <s v="TERRESTRE"/>
    <n v="1"/>
    <n v="0"/>
    <s v="PEDREROS CONTRERAS MICHAEL STEVENS"/>
    <n v="275728.78077800001"/>
    <n v="196536.5258152"/>
    <n v="275728.78077800001"/>
    <m/>
    <m/>
    <m/>
    <m/>
    <m/>
    <m/>
    <m/>
    <m/>
  </r>
  <r>
    <s v="MEDELLIN"/>
    <x v="2"/>
    <x v="2"/>
    <n v="5631"/>
    <n v="2295137"/>
    <n v="24598"/>
    <s v="ANTIOQUIA"/>
    <s v="SABANETA"/>
    <s v="REDY SABANETA"/>
    <s v="REDEBAN"/>
    <n v="2295137"/>
    <s v="FO-25-1081262"/>
    <d v="2025-06-12T11:43:00"/>
    <d v="2025-06-13T10:22:00"/>
    <s v="CERRADO"/>
    <s v="INCIDENTE"/>
    <s v="VISITA_TÉCNICA"/>
    <s v="13-06 SE REALIZÓ CAMBIO DE FUENTE DE PODER "/>
    <s v="NO"/>
    <s v="HARDWARE"/>
    <s v="NO ENCIENDE SE REINICIA"/>
    <s v="FUENTE PODER AVERIADA"/>
    <s v="NO"/>
    <n v="0"/>
    <n v="0"/>
    <n v="0"/>
    <n v="0"/>
    <s v="Fuente de poder "/>
    <s v="AB1HZ155"/>
    <n v="0"/>
    <n v="0"/>
    <s v="TIPO I"/>
    <s v="TERRESTRE"/>
    <n v="1"/>
    <n v="0"/>
    <s v="CASTAÑEDA PALACIO CARLOS FELIPE"/>
    <n v="65960.072302"/>
    <n v="75096.394270399993"/>
    <n v="65960.072302"/>
    <m/>
    <m/>
    <m/>
    <m/>
    <m/>
    <m/>
    <m/>
    <m/>
  </r>
  <r>
    <s v="VILLAVICENCIO"/>
    <x v="3"/>
    <x v="3"/>
    <n v="85440"/>
    <n v="2290871"/>
    <n v="61650"/>
    <s v="CASANARE"/>
    <s v="VILLANUEVA"/>
    <s v="PAGAFACIL  VILLANUEVA"/>
    <s v="REDEBAN"/>
    <n v="2290871"/>
    <s v="FO-25-1077017"/>
    <d v="2025-06-11T16:20:00"/>
    <d v="2025-06-13T10:40:00"/>
    <s v="CERRADO"/>
    <s v="INCIDENTE"/>
    <s v="VISITA_TÉCNICA"/>
    <s v="13-06 SE REALIZA CAMBIO DE TAPA DE LA IMPRESORA SE ENTREGA OPERATIVO SIN NOVEDAD "/>
    <s v="NO"/>
    <s v="HARDWARE"/>
    <s v="IMPRESION"/>
    <s v="TAPA IMPRESORA"/>
    <s v="NO"/>
    <n v="0"/>
    <n v="0"/>
    <n v="0"/>
    <n v="0"/>
    <s v="TAPA IMPRESORA"/>
    <s v="FUA0L750"/>
    <n v="0"/>
    <n v="0"/>
    <s v="TIPO III"/>
    <s v="TERRESTRE"/>
    <n v="1"/>
    <n v="0"/>
    <s v="PEDREROS CONTRERAS MICHAEL STEVENS"/>
    <n v="275728.78077800001"/>
    <n v="196536.5258152"/>
    <n v="275728.78077800001"/>
    <m/>
    <m/>
    <m/>
    <m/>
    <m/>
    <m/>
    <m/>
    <m/>
  </r>
  <r>
    <s v="TUNJA"/>
    <x v="1"/>
    <x v="1"/>
    <n v="15296"/>
    <n v="2297789"/>
    <n v="58855"/>
    <s v="BOYACA"/>
    <s v="GAMEZA"/>
    <s v="BARRIO CENTRO GAMEZA 1"/>
    <s v="REDEBAN"/>
    <n v="2297789"/>
    <s v="FO-25-1083507"/>
    <d v="2025-06-12T16:47:00"/>
    <d v="2025-06-13T11:13:00"/>
    <s v="CERRADO"/>
    <s v="INCIDENTE"/>
    <s v="VISITA_TÉCNICA"/>
    <s v="13-06 SE REALIZA CAMBIO DE EQUIPO Y FUENTE DE PODER POR POR FALLA EN LA IMPRESORA SE TRABA AL RELIZAR LA IMPRESIÓN  PRUEBAS OK CLIENTE CONFORME "/>
    <s v="NO"/>
    <s v="HARDWARE"/>
    <s v="IMPRESION"/>
    <s v="NO AVANZA PAPEL"/>
    <s v="Si"/>
    <s v="DATAFONO G5 NO AVANZA PAPEL"/>
    <n v="0"/>
    <n v="0"/>
    <n v="0"/>
    <s v="Fuente de poder "/>
    <s v="LA002070"/>
    <s v="1062105   "/>
    <s v="1169046   "/>
    <s v="TIPO III"/>
    <s v="TERRESTRE"/>
    <n v="1"/>
    <n v="0"/>
    <s v="RODRIGUEZ MURCIA YERSON IVAN"/>
    <n v="275728.78077800001"/>
    <n v="196536.5258152"/>
    <n v="275728.78077800001"/>
    <m/>
    <m/>
    <m/>
    <m/>
    <m/>
    <m/>
    <m/>
    <m/>
  </r>
  <r>
    <s v="MEDELLIN"/>
    <x v="2"/>
    <x v="2"/>
    <n v="5631"/>
    <n v="2295103"/>
    <n v="25173"/>
    <s v="ANTIOQUIA"/>
    <s v="SABANETA"/>
    <s v="OPRAP EURO SABANETA"/>
    <s v="REDEBAN"/>
    <n v="2295103"/>
    <s v="FO-25-1081155"/>
    <d v="2025-06-12T11:33:00"/>
    <d v="2025-06-13T11:20:00"/>
    <s v="CERRADO"/>
    <s v="INCIDENTE"/>
    <s v="VISITA_TÉCNICA"/>
    <s v="13-06 SE CAMBIO RODILLO DE IMPRESORA "/>
    <s v="NO"/>
    <s v="HARDWARE"/>
    <s v="IMPRESION"/>
    <s v="RODILLO AVERIADO"/>
    <s v="NO"/>
    <n v="0"/>
    <n v="0"/>
    <n v="0"/>
    <n v="0"/>
    <s v="Rodillo de impresora "/>
    <s v="A000L468"/>
    <n v="0"/>
    <n v="0"/>
    <s v="TIPO I"/>
    <s v="TERRESTRE"/>
    <n v="1"/>
    <n v="0"/>
    <s v="CASTAÑEDA PALACIO CARLOS FELIPE"/>
    <n v="65960.072302"/>
    <n v="75096.394270399993"/>
    <n v="65960.072302"/>
    <m/>
    <m/>
    <m/>
    <m/>
    <m/>
    <m/>
    <m/>
    <m/>
  </r>
  <r>
    <s v="MEDELLIN"/>
    <x v="2"/>
    <x v="2"/>
    <n v="5858"/>
    <n v="2300708"/>
    <n v="29641"/>
    <s v="ANTIOQUIA"/>
    <s v="VEGACHI"/>
    <s v="BARRIO CALLE PRINCIPAL VEGACHI"/>
    <s v="REDEBAN"/>
    <n v="2300708"/>
    <s v="FO-25-1085481"/>
    <d v="2025-06-13T10:23:00"/>
    <d v="2025-06-13T11:34:59"/>
    <s v="CERRADO"/>
    <s v="INCIDENTE"/>
    <s v="VISITA_TÉCNICA"/>
    <s v="13-06 SE REALIZA CAMBIO DE PINPAD POR DAÑO CON EL LECTOR DE REALIZAN PRUEBAS EXITOSAS SERVICIO OPERATIVO "/>
    <s v="NO"/>
    <s v="HARDWARE"/>
    <s v="PINPAD"/>
    <s v="DAÑO POS"/>
    <s v="Si"/>
    <n v="0"/>
    <n v="0"/>
    <n v="0"/>
    <s v="PINPAD C1 NO LEE TARJETAS"/>
    <n v="0"/>
    <s v="TR001004"/>
    <s v="  919917 "/>
    <s v="   1073298"/>
    <s v="TIPO III"/>
    <s v="TERRESTRE"/>
    <n v="1"/>
    <n v="0"/>
    <s v="ZAPATA LOPEZ EDWARD ASDRUBAL"/>
    <n v="275728.78077800001"/>
    <n v="196536.5258152"/>
    <n v="275728.78077800001"/>
    <m/>
    <m/>
    <m/>
    <m/>
    <m/>
    <m/>
    <m/>
    <m/>
  </r>
  <r>
    <s v="IBAGUE"/>
    <x v="3"/>
    <x v="3"/>
    <n v="73001"/>
    <n v="2296532"/>
    <n v="41526"/>
    <s v="TOLIMA"/>
    <s v="IBAGUE"/>
    <s v="MULTIAPAGAS LA ESTACION"/>
    <s v="REDEBAN"/>
    <n v="2296532"/>
    <s v="FO-25-1082115"/>
    <d v="2025-06-12T14:36:00"/>
    <d v="2025-06-13T11:49:00"/>
    <s v="CERRADO"/>
    <s v="INCIDENTE"/>
    <s v="VISITA_TÉCNICA"/>
    <s v="13-06 SE REALIZA CAMBIO DE DATÁFONO POR TECLADO MALO, SE REALIZA PRUEBAS DE FUNCIONAMIENTO OK; CUBRE CLAVE INSTALADO."/>
    <s v="NO"/>
    <s v="HARDWARE"/>
    <s v="DETERIORO"/>
    <s v="DATAFONO"/>
    <s v="Si"/>
    <s v="DATAFONO F3 TECLADO MALO - DATAFONO F3 TECLADO MALO"/>
    <s v="LECTOR L9  DAÑO FÍSICO: CABLE DE COMUNICACIÓN DAÑADO"/>
    <n v="0"/>
    <n v="0"/>
    <n v="0"/>
    <s v="GZ0TZ840-GT0TZ838"/>
    <s v="1140838 - 1108250 547045  "/>
    <s v="1171869 - 1141355 A-529353  "/>
    <s v="TIPO I"/>
    <s v="TERRESTRE"/>
    <n v="1"/>
    <n v="0"/>
    <s v="BARRAGAN TAFUR EDWIN ESTEBAN"/>
    <n v="65960.072302"/>
    <n v="75096.394270399993"/>
    <n v="65960.072302"/>
    <m/>
    <m/>
    <m/>
    <m/>
    <m/>
    <m/>
    <m/>
    <m/>
  </r>
  <r>
    <s v="SINCELEJO"/>
    <x v="4"/>
    <x v="4"/>
    <n v="70717"/>
    <n v="2290822"/>
    <n v="36605"/>
    <s v="SUCRE"/>
    <s v="SAN PEDRO"/>
    <s v="DISTRICOL PANADERIA TRIGO PAN"/>
    <s v="REDEBAN"/>
    <n v="2290822"/>
    <s v="FO-25-1076900"/>
    <d v="2025-06-11T16:12:00"/>
    <d v="2025-06-13T11:58:00"/>
    <s v="CERRADO"/>
    <s v="INCIDENTE"/>
    <s v="VISITA_TÉCNICA"/>
    <s v="13-06 SE VISITA COMERCIO POR FALLA, SE REALIZA CAMBIO DE EQUIPO, CAUSAL C4 NO LEE TARJETA CHIP, SE DEJA CON LA VERSIÓN 9.90, SE HACE CIERRE, SE REALIZAN PRUEBAS OK, SE CREA USUARIO Y CONTRASEÑA."/>
    <s v="NO"/>
    <s v="HARDWARE"/>
    <s v="LECTOR DE TARJETAS"/>
    <s v="DAÑO POS"/>
    <s v="Si"/>
    <s v="DATAFONO C4 NO LEE TARJETA CHIP"/>
    <n v="0"/>
    <n v="0"/>
    <n v="0"/>
    <n v="0"/>
    <s v="GZ00E681"/>
    <s v="1057222   "/>
    <s v="991159   "/>
    <s v="TIPO II"/>
    <s v="TERRESTRE"/>
    <n v="1"/>
    <n v="0"/>
    <s v="CACERES HERNANDEZ ANDRES"/>
    <n v="144967.87232000002"/>
    <n v="140395.6348884"/>
    <n v="144967.87232000002"/>
    <m/>
    <m/>
    <m/>
    <m/>
    <m/>
    <m/>
    <m/>
    <m/>
  </r>
  <r>
    <s v="CALI"/>
    <x v="0"/>
    <x v="0"/>
    <n v="76001"/>
    <n v="2295952"/>
    <n v="32416"/>
    <s v="VALLE DEL CAUCA"/>
    <s v="CALI"/>
    <s v="OPRAP CENTRO COMERCIAL ELITE"/>
    <s v="REDEBAN"/>
    <n v="2295952"/>
    <s v="FO-25-1081700"/>
    <d v="2025-06-12T13:50:00"/>
    <d v="2025-06-13T12:02:00"/>
    <s v="CERRADO"/>
    <s v="INCIDENTE"/>
    <s v="VISITA_TÉCNICA"/>
    <s v="13-06 SE CAMBIA DATÁFONO YA QUE EL DEL CLIENTE TENIA LAS TECLAS BORROSAS"/>
    <s v="NO"/>
    <s v="HARDWARE"/>
    <s v="TECLADO"/>
    <s v="DAÑO POS"/>
    <s v="Si"/>
    <s v="DATAFONO F2 TECLADO BORROSO"/>
    <n v="0"/>
    <n v="0"/>
    <n v="0"/>
    <n v="0"/>
    <s v="9C00E732"/>
    <s v="992031   "/>
    <s v="1057949   "/>
    <s v="TIPO I"/>
    <s v="TERRESTRE"/>
    <n v="1"/>
    <n v="0"/>
    <s v="CUERO RUIZ JHONNY"/>
    <n v="65960.072302"/>
    <n v="75096.394270399993"/>
    <n v="65960.072302"/>
    <m/>
    <m/>
    <m/>
    <m/>
    <m/>
    <m/>
    <m/>
    <m/>
  </r>
  <r>
    <s v="MEDELLIN"/>
    <x v="2"/>
    <x v="2"/>
    <n v="5001"/>
    <n v="2296710"/>
    <n v="79006"/>
    <s v="ANTIOQUIA"/>
    <s v="MEDELLIN"/>
    <s v="PTM CARIBE MEDELLIN ALMACEN Y"/>
    <s v="REDEBAN"/>
    <n v="2296710"/>
    <s v="FO-25-1082122"/>
    <d v="2025-06-12T14:54:00"/>
    <d v="2025-06-13T12:14:00"/>
    <s v="CERRADO"/>
    <s v="INCIDENTE"/>
    <s v="VISITA_TÉCNICA"/>
    <s v="13-06 SE CAMBIA EQUIPO POR PUERTO DE INTERNET ROTO"/>
    <s v="NO"/>
    <s v="HARDWARE"/>
    <s v="COMUNICACION"/>
    <s v="DAÑO POS"/>
    <s v="Si"/>
    <s v="DATAFONO E6 PUERTO IP MALO"/>
    <n v="0"/>
    <n v="0"/>
    <n v="0"/>
    <n v="0"/>
    <s v="FATZZ880 - FATZZ493"/>
    <s v="1221324   "/>
    <s v="988673   "/>
    <s v="TIPO I"/>
    <s v="TERRESTRE"/>
    <n v="1"/>
    <n v="0"/>
    <s v="CERPA SUAREZ DUVAN CAMILO"/>
    <n v="65960.072302"/>
    <n v="75096.394270399993"/>
    <n v="65960.072302"/>
    <m/>
    <m/>
    <m/>
    <m/>
    <m/>
    <m/>
    <m/>
    <m/>
  </r>
  <r>
    <s v="BUCARAMANGA"/>
    <x v="1"/>
    <x v="1"/>
    <n v="68320"/>
    <n v="2287618"/>
    <n v="63339"/>
    <s v="SANTANDER"/>
    <s v="GUADALUPE"/>
    <s v="DISTRICOL MISCELANEA DANIFEL"/>
    <s v="REDEBAN"/>
    <n v="2287618"/>
    <s v="FO-25-1074318"/>
    <d v="2025-06-11T10:23:00"/>
    <d v="2025-06-13T12:24:00"/>
    <s v="CERRADO"/>
    <s v="INCIDENTE"/>
    <s v="VISITA_TÉCNICA"/>
    <s v="13-06 SE CAMBIA ACTIVO DEBIDO ALERT IRRUPTION SE REALIZA INYECCIÓN DE SISTEMA Y VERSIÓN INICIALIZADA  OK CUBRE CLAVE OK  , NO SE REALIZA PRUEBAS DEBIDO COMERCIO SE ENCUENTRA BLOQUEADO POR COMPENSACIÓN "/>
    <s v="NO"/>
    <s v="HARDWARE"/>
    <s v="ALERT IRRUPTION"/>
    <s v="ALERT IRRUPTION"/>
    <s v="Si"/>
    <s v="DATAFONO A6 ALERT IRRUPTION"/>
    <n v="0"/>
    <n v="0"/>
    <n v="0"/>
    <n v="0"/>
    <s v="LA00V271"/>
    <s v="1055311   "/>
    <s v="790887   "/>
    <s v="TIPO IV"/>
    <s v="TERRESTRE"/>
    <n v="1"/>
    <n v="0"/>
    <s v="HERRERA LUQUE SAUL JAVIER"/>
    <n v="479588.87655000004"/>
    <n v="196536.5258152"/>
    <n v="479588.87655000004"/>
    <m/>
    <m/>
    <m/>
    <m/>
    <m/>
    <m/>
    <m/>
    <m/>
  </r>
  <r>
    <s v="SANTA MARTA"/>
    <x v="4"/>
    <x v="4"/>
    <n v="44001"/>
    <n v="2289143"/>
    <n v="39382"/>
    <s v="LA GUAJIRA"/>
    <s v="RIOHACHA"/>
    <s v="DISTRICOL UTILIDADES Y VARIEDA"/>
    <s v="REDEBAN"/>
    <n v="2289143"/>
    <s v="FO-25-1075816"/>
    <d v="2025-06-11T13:21:00"/>
    <d v="2025-06-13T12:26:00"/>
    <s v="CERRADO"/>
    <s v="INCIDENTE"/>
    <s v="VISITA_TÉCNICA"/>
    <s v="13-06 SE REALIZA LA VISITA SE ENCUENTRA EL DATÁFONO IMPRIMIENDO ALGUNOS CARACTERES BORROSO DEL LADO IZQUIERDO DEL PAPAL, SE PROCEDE A CAMBIAR LA TAPA DE LA IMPRESORA, Y SE REALIZA UNA LIMPIEZA, SE REALIZAN PRUEBAS ARROJANDO RESULTADOS SATISFACTORIOS,"/>
    <s v="NO"/>
    <s v="HARDWARE"/>
    <s v="IMPRESION"/>
    <s v="NO IMPRIME UNO O VARIOS CARACTERES"/>
    <s v="NO"/>
    <n v="0"/>
    <n v="0"/>
    <n v="0"/>
    <n v="0"/>
    <s v="Tapa y rodillo de impresora "/>
    <s v="AA08Z525"/>
    <n v="0"/>
    <n v="0"/>
    <s v="TIPO III"/>
    <s v="TERRESTRE"/>
    <n v="1"/>
    <n v="0"/>
    <s v="THOMAS  CAMPO SIGIFREDO SEGUNDO"/>
    <n v="275728.78077800001"/>
    <n v="196536.5258152"/>
    <n v="275728.78077800001"/>
    <m/>
    <m/>
    <m/>
    <m/>
    <m/>
    <m/>
    <m/>
    <m/>
  </r>
  <r>
    <s v="MEDELLIN"/>
    <x v="2"/>
    <x v="2"/>
    <n v="5079"/>
    <n v="2295854"/>
    <n v="41408"/>
    <s v="ANTIOQUIA"/>
    <s v="BARBOSA"/>
    <s v="BARRIO BARBOSA PARQUE BARBOSA"/>
    <s v="REDEBAN"/>
    <n v="2295854"/>
    <s v="FO-25-1081703"/>
    <d v="2025-06-12T13:36:00"/>
    <d v="2025-06-13T12:28:00"/>
    <s v="CERRADO"/>
    <s v="INCIDENTE"/>
    <s v="VISITA_TÉCNICA"/>
    <s v="13-06 SE CAMBIA DATAFONO POR TECLADO BORROSO"/>
    <s v="NO"/>
    <s v="HARDWARE"/>
    <s v="TECLADO"/>
    <s v="DAÑO POS"/>
    <s v="Si"/>
    <s v="DATAFONO F2 TECLADO BORROSO"/>
    <n v="0"/>
    <n v="0"/>
    <n v="0"/>
    <n v="0"/>
    <s v="AA0UZ041"/>
    <s v="769090   "/>
    <s v="1105981   "/>
    <s v="TIPO II"/>
    <s v="TERRESTRE"/>
    <n v="1"/>
    <n v="0"/>
    <s v="RUA ALVAREZ RICHARD ANDRES"/>
    <n v="144967.87232000002"/>
    <n v="140395.6348884"/>
    <n v="144967.87232000002"/>
    <m/>
    <m/>
    <m/>
    <m/>
    <m/>
    <m/>
    <m/>
    <m/>
  </r>
  <r>
    <s v="MEDELLIN"/>
    <x v="2"/>
    <x v="2"/>
    <n v="5360"/>
    <n v="2299870"/>
    <n v="35259"/>
    <s v="ANTIOQUIA"/>
    <s v="ITAGUI"/>
    <s v="PAGAFACIL PLAZA MAYORISTA II"/>
    <s v="REDEBAN"/>
    <n v="2299870"/>
    <s v="FO-25-1084744"/>
    <d v="2025-06-13T09:15:00"/>
    <d v="2025-06-13T12:36:00"/>
    <s v="CERRADO"/>
    <s v="INCIDENTE"/>
    <s v="VISITA_TÉCNICA"/>
    <s v="13-06 SE CAMBIA PIN PAD POR TECLADO BORROSO"/>
    <s v="NO"/>
    <s v="HARDWARE"/>
    <s v="PINPAD"/>
    <s v="DAÑO POS"/>
    <s v="Si"/>
    <n v="0"/>
    <n v="0"/>
    <n v="0"/>
    <s v="PINPAD F2 TECLADO BORROSO"/>
    <n v="0"/>
    <s v="BL0HZ953"/>
    <s v="  965638 "/>
    <s v="   987143"/>
    <s v="TIPO I"/>
    <s v="TERRESTRE"/>
    <n v="1"/>
    <n v="0"/>
    <s v="MORENO MEDINA JUAN PABLO"/>
    <n v="65960.072302"/>
    <n v="75096.394270399993"/>
    <n v="65960.072302"/>
    <m/>
    <m/>
    <m/>
    <m/>
    <m/>
    <m/>
    <m/>
    <m/>
  </r>
  <r>
    <s v="MANIZALES"/>
    <x v="0"/>
    <x v="6"/>
    <n v="17513"/>
    <n v="2293424"/>
    <n v="36327"/>
    <s v="CALDAS"/>
    <s v="PACORA"/>
    <s v="DISTRICOL PACORA CVS COMNORTE"/>
    <s v="REDEBAN"/>
    <n v="2293424"/>
    <s v="FO-25-1079114"/>
    <d v="2025-06-12T09:17:00"/>
    <d v="2025-06-13T12:55:00"/>
    <s v="CERRADO"/>
    <s v="INCIDENTE"/>
    <s v="VISITA_TÉCNICA"/>
    <s v="13-06 SE VALIDA DAÑO CON CLIENTE EN LLAMADA LA CUAL ES SU FUENTE DE PODER YA QUE NO ENCIENDE POR IMPOSIBILIDAD DE TRANSPORTE HACIA EL MUNICIPIO POR DERRUMBES EN LA VIA DEBIDO A MAS LLUVIAS, CLIENTE INDICA QUE SE ENCUENTRA EN EL MUNICIPIO DE NEIRA Y ALLI SE LE ENTREGA LA FUENTE DE PODER, CLIENTE EL DIA DIA HOY PRUEBA LA FUENTE Y ENCIENDE CON NORMALIDAD E INDICA QUE EL SERVICIO SE ENCUENTRA OK"/>
    <s v="NO"/>
    <s v="HARDWARE"/>
    <s v="NO ENCIENDE SE REINICIA"/>
    <s v="FUENTE PODER AVERIADA"/>
    <s v="NO"/>
    <n v="0"/>
    <n v="0"/>
    <n v="0"/>
    <n v="0"/>
    <s v="Fuente de poder "/>
    <s v="GZ00A256"/>
    <n v="0"/>
    <n v="0"/>
    <s v="TIPO III"/>
    <s v="TERRESTRE"/>
    <n v="1"/>
    <n v="0"/>
    <s v="AGUIRRE HENAO RAUL EDUARDO"/>
    <n v="275728.78077800001"/>
    <n v="196536.5258152"/>
    <n v="275728.78077800001"/>
    <m/>
    <m/>
    <m/>
    <m/>
    <m/>
    <m/>
    <m/>
    <m/>
  </r>
  <r>
    <s v="IBAGUE"/>
    <x v="3"/>
    <x v="3"/>
    <n v="73408"/>
    <n v="2298471"/>
    <n v="10468"/>
    <s v="TOLIMA"/>
    <s v="LERIDA"/>
    <s v="LERIDA  TOLIMA"/>
    <s v="REDEBAN"/>
    <n v="2298471"/>
    <s v="FO-25-1084239"/>
    <d v="2025-06-13T08:00:00"/>
    <d v="2025-06-13T12:58:00"/>
    <s v="CERRADO"/>
    <s v="INCIDENTE"/>
    <s v="VISITA_TÉCNICA"/>
    <s v="13-06 SE CAMBIA DATÁFONO POR IMPRESORA. SE HACEN PRUEBAS DE TRANSACCIONES TODO OK "/>
    <s v="NO"/>
    <s v="HARDWARE"/>
    <s v="IMPRESION"/>
    <s v="DAÑO POS"/>
    <s v="Si"/>
    <s v="DATAFONO G3 TAPA DE IMPRESORA MALA"/>
    <n v="0"/>
    <n v="0"/>
    <n v="0"/>
    <n v="0"/>
    <s v="1KZZZ155"/>
    <s v="1214760   "/>
    <s v="1045323   "/>
    <s v="TIPO II"/>
    <s v="TERRESTRE"/>
    <n v="1"/>
    <n v="0"/>
    <s v="VARGAS HERRERA JHON JAIRO"/>
    <n v="144967.87232000002"/>
    <n v="140395.6348884"/>
    <n v="144967.87232000002"/>
    <m/>
    <m/>
    <m/>
    <m/>
    <m/>
    <m/>
    <m/>
    <m/>
  </r>
  <r>
    <s v="CALI"/>
    <x v="0"/>
    <x v="0"/>
    <n v="76130"/>
    <n v="2295170"/>
    <n v="77891"/>
    <s v="VALLE DEL CAUCA"/>
    <s v="CANDELARIA"/>
    <s v="BARRIO SAN CRISTOBAL CANDELARIA 1"/>
    <s v="REDEBAN"/>
    <n v="2295170"/>
    <s v="FO-25-1081255"/>
    <d v="2025-06-12T11:51:00"/>
    <d v="2025-06-13T13:04:00"/>
    <s v="CERRADO"/>
    <s v="INCIDENTE"/>
    <s v="VISITA_TÉCNICA"/>
    <s v="13-06 SE REALIZA CAMBIO DE EQUIPO PUERTO IP MALO E6, CB BANCOLOMBIA PURO, PRUEBAS OK "/>
    <s v="NO"/>
    <s v="HARDWARE"/>
    <s v="COMUNICACION"/>
    <s v="MENSAJE CABLE DE RED DESCONECTADO"/>
    <s v="Si"/>
    <s v="DATAFONO E6 PUERTO IP MALO"/>
    <n v="0"/>
    <n v="0"/>
    <n v="0"/>
    <n v="0"/>
    <s v="1AMZZ075"/>
    <s v="1045691   "/>
    <s v="918502   "/>
    <s v="TIPO II"/>
    <s v="TERRESTRE"/>
    <n v="1"/>
    <n v="0"/>
    <s v="PAREDES CASTILLO DIEGO"/>
    <n v="144967.87232000002"/>
    <n v="140395.6348884"/>
    <n v="144967.87232000002"/>
    <m/>
    <m/>
    <m/>
    <m/>
    <m/>
    <m/>
    <m/>
    <m/>
  </r>
  <r>
    <s v="CUCUTA"/>
    <x v="1"/>
    <x v="1"/>
    <n v="54498"/>
    <n v="2298489"/>
    <n v="63118"/>
    <s v="NORTE DE SANTANDER"/>
    <s v="OCAÑA"/>
    <s v="DISTRICOL RECAUDOS CRISTO REY"/>
    <s v="REDEBAN"/>
    <n v="2298489"/>
    <s v="FO-25-1084227"/>
    <d v="2025-06-13T08:00:00"/>
    <d v="2025-06-13T13:07:00"/>
    <s v="CERRADO"/>
    <s v="INCIDENTE"/>
    <s v="VISITA_TÉCNICA"/>
    <s v="13-06 SE REALIZA MANTENIMIENTO CIERRES Y PRUEBAS OK "/>
    <s v="NO"/>
    <s v="SOFTWARE"/>
    <s v="ACTUALIZACION"/>
    <s v="VERSION CARGA SO VR"/>
    <s v="NO"/>
    <n v="0"/>
    <n v="0"/>
    <n v="0"/>
    <n v="0"/>
    <n v="0"/>
    <s v="JA00T556"/>
    <n v="0"/>
    <n v="0"/>
    <s v="TIPO IV"/>
    <s v="TERRESTRE"/>
    <n v="1"/>
    <n v="0"/>
    <s v="DURAN ACOSTA FRANK YONNY"/>
    <n v="479588.87655000004"/>
    <n v="196536.5258152"/>
    <n v="479588.87655000004"/>
    <m/>
    <m/>
    <m/>
    <m/>
    <m/>
    <m/>
    <m/>
    <m/>
  </r>
  <r>
    <s v="TUNJA"/>
    <x v="1"/>
    <x v="1"/>
    <n v="15759"/>
    <n v="2299806"/>
    <n v="36457"/>
    <s v="BOYACA"/>
    <s v="SOGAMOSO"/>
    <s v="BARRIO VEINTE DE JULIO SOGAMOS"/>
    <s v="REDEBAN"/>
    <n v="2299806"/>
    <s v="FO-25-1084616"/>
    <d v="2025-06-13T08:57:00"/>
    <d v="2025-06-13T13:10:00"/>
    <s v="CERRADO"/>
    <s v="INCIDENTE"/>
    <s v="VISITA_TÉCNICA"/>
    <s v="13-06 SE REALIZA CAMBIO DE EQUIPO POR FALLA EN EL TECLADO PRUEBAS OK CLIENTE CONFORME "/>
    <s v="NO"/>
    <s v="HARDWARE"/>
    <s v="TECLADO"/>
    <s v="DAÑO POS"/>
    <s v="Si"/>
    <s v="DATAFONO F2 TECLADO BORROSO"/>
    <n v="0"/>
    <n v="0"/>
    <n v="0"/>
    <n v="0"/>
    <s v="AA00D400"/>
    <s v="782858   "/>
    <s v="959570   "/>
    <s v="TIPO II"/>
    <s v="TERRESTRE"/>
    <n v="1"/>
    <n v="0"/>
    <s v="RODRIGUEZ MURCIA YERSON IVAN"/>
    <n v="144967.87232000002"/>
    <n v="140395.6348884"/>
    <n v="144967.87232000002"/>
    <m/>
    <m/>
    <m/>
    <m/>
    <m/>
    <m/>
    <m/>
    <m/>
  </r>
  <r>
    <s v="SANTA MARTA"/>
    <x v="4"/>
    <x v="4"/>
    <n v="44001"/>
    <n v="2293241"/>
    <n v="72877"/>
    <s v="LA GUAJIRA"/>
    <s v="RIOHACHA"/>
    <s v="BARRIO CENTRO RIOHACHA 44"/>
    <s v="REDEBAN"/>
    <n v="2293241"/>
    <s v="FO-25-1078960"/>
    <d v="2025-06-12T08:57:00"/>
    <d v="2025-06-13T13:28:00"/>
    <s v="CERRADO"/>
    <s v="INCIDENTE"/>
    <s v="VISITA_TÉCNICA"/>
    <s v="13-06 SE REALIZA LA VISITA, SE ENCUENTRA EL PIN PAD CON ERROR DE LECTURA DE CHIP Y EN EL DATÁFONO MUESTRA UN MENSAJE DE RETIRÉ TARJETA, SE PROCEDE A CAMBIAR EL PIN PAD, SE REALIZAN PRUEBAS Y TODO OK "/>
    <s v="NO"/>
    <s v="HARDWARE"/>
    <s v="PINPAD"/>
    <s v="DAÑO POS"/>
    <s v="Si"/>
    <n v="0"/>
    <n v="0"/>
    <n v="0"/>
    <s v="PINPAD A13 RETIRE TARJETA"/>
    <n v="0"/>
    <s v="EF00S417"/>
    <s v="  847841 "/>
    <s v="   951770"/>
    <s v="TIPO III"/>
    <s v="TERRESTRE"/>
    <n v="1"/>
    <n v="0"/>
    <s v="THOMAS  CAMPO SIGIFREDO SEGUNDO"/>
    <n v="275728.78077800001"/>
    <n v="196536.5258152"/>
    <n v="275728.78077800001"/>
    <m/>
    <m/>
    <m/>
    <m/>
    <m/>
    <m/>
    <m/>
    <m/>
  </r>
  <r>
    <s v="CARTAGENA"/>
    <x v="4"/>
    <x v="4"/>
    <n v="13001"/>
    <n v="2300740"/>
    <n v="69104"/>
    <s v="BOLIVAR"/>
    <s v="CARTAGENA"/>
    <s v="PTM CARTAGENA PAPELERIA Y VARI"/>
    <s v="REDEBAN"/>
    <n v="2300740"/>
    <s v="FO-25-1085573"/>
    <d v="2025-06-13T10:30:00"/>
    <d v="2025-06-13T14:21:32"/>
    <s v="CERRADO"/>
    <s v="INCIDENTE"/>
    <s v="VISITA_TÉCNICA"/>
    <s v="13-06 SE REALIZA BORRADO DE VERSIÓN SE MONTA TODO SE HACEN PRUEBAS TODO OK "/>
    <s v="NO"/>
    <s v="SOFTWARE"/>
    <s v="COMUNICACION"/>
    <s v="PARAMETROS DE CONFIGURACION EN POS"/>
    <s v="NO"/>
    <n v="0"/>
    <n v="0"/>
    <n v="0"/>
    <n v="0"/>
    <n v="0"/>
    <s v="CB: A103Z510 COMERCIO: A104Z857"/>
    <s v="   "/>
    <s v="   "/>
    <s v="TIPO I"/>
    <s v="TERRESTRE"/>
    <n v="1"/>
    <n v="0"/>
    <s v="CANEDO HERRERA ALEXANDER"/>
    <n v="65960.072302"/>
    <n v="75096.394270399993"/>
    <n v="65960.072302"/>
    <m/>
    <m/>
    <m/>
    <m/>
    <m/>
    <m/>
    <m/>
    <m/>
  </r>
  <r>
    <s v="CALI"/>
    <x v="0"/>
    <x v="0"/>
    <n v="76001"/>
    <n v="2300785"/>
    <n v="65776"/>
    <s v="VALLE DEL CAUCA"/>
    <s v="CALI"/>
    <s v="REDY CASA DEL TENDERO"/>
    <s v="REDEBAN"/>
    <n v="2300785"/>
    <s v="FO-25-1085762"/>
    <d v="2025-06-13T10:42:00"/>
    <d v="2025-06-13T14:23:34"/>
    <s v="CERRADO"/>
    <s v="INCIDENTE"/>
    <s v="VISITA_TÉCNICA"/>
    <s v="13-06 SE REALIZA CAMBIO DE HUB Y CABLE DE PIN PAD EN CB BANCOLOMBIA PURO DEBIDO A CONSTANTES REINICIOS, SE REALIZAN PRUEBAS OK."/>
    <s v="NO"/>
    <s v="HARDWARE"/>
    <s v="PINPAD"/>
    <s v="SE REINICIA"/>
    <s v="Si"/>
    <n v="0"/>
    <n v="0"/>
    <s v="HUB HB2 PUERTO USD DAÑADO"/>
    <n v="0"/>
    <s v="Cable de Pin pad"/>
    <s v="1A00F263"/>
    <s v="   No serializado "/>
    <s v="  No serializado  "/>
    <s v="TIPO I"/>
    <s v="TERRESTRE"/>
    <n v="1"/>
    <n v="0"/>
    <s v="MONTERO MUESES GIAN CARLO"/>
    <n v="65960.072302"/>
    <n v="75096.394270399993"/>
    <n v="65960.072302"/>
    <m/>
    <m/>
    <m/>
    <m/>
    <m/>
    <m/>
    <m/>
    <m/>
  </r>
  <r>
    <s v="MEDELLIN"/>
    <x v="2"/>
    <x v="2"/>
    <n v="5079"/>
    <n v="2297247"/>
    <n v="19653"/>
    <s v="ANTIOQUIA"/>
    <s v="BARBOSA"/>
    <s v="BARRIO SEGUNDO PARQUE BARBOSA"/>
    <s v="REDEBAN"/>
    <n v="2297247"/>
    <s v="FO-25-1082540"/>
    <d v="2025-06-12T15:39:00"/>
    <d v="2025-06-13T14:26:25"/>
    <s v="CERRADO"/>
    <s v="INCIDENTE"/>
    <s v="VISITA_TÉCNICA"/>
    <s v="13-06 SE CAMBIA EQUIPO PORQUE NO ESTABA LEYENDO LA MAYORÍA DE LAS TARJETAS"/>
    <s v="NO"/>
    <s v="HARDWARE"/>
    <s v="LECTOR DE TARJETAS"/>
    <s v="MENSAJE RETIRE TARJETA"/>
    <s v="Si"/>
    <s v="DATAFONO A13 RETIRE TARJETA"/>
    <n v="0"/>
    <n v="0"/>
    <n v="0"/>
    <n v="0"/>
    <s v="AAAAH126"/>
    <s v="1235211   "/>
    <s v="1021367   "/>
    <s v="TIPO II"/>
    <s v="TERRESTRE"/>
    <n v="1"/>
    <n v="0"/>
    <s v="RUA ALVAREZ RICHARD ANDRES"/>
    <n v="144967.87232000002"/>
    <n v="140395.6348884"/>
    <n v="144967.87232000002"/>
    <m/>
    <m/>
    <m/>
    <m/>
    <m/>
    <m/>
    <m/>
    <m/>
  </r>
  <r>
    <s v="BOGOTA"/>
    <x v="5"/>
    <x v="5"/>
    <n v="11001"/>
    <n v="2298470"/>
    <n v="50102"/>
    <s v="CUNDINAMARCA"/>
    <s v="BOGOTA"/>
    <s v="PTM BOGOTA DISTRIBUCIONES JW"/>
    <s v="REDEBAN"/>
    <n v="2298470"/>
    <s v="FO-25-1084244"/>
    <d v="2025-06-13T08:00:00"/>
    <d v="2025-06-13T14:29:07"/>
    <s v="CERRADO"/>
    <s v="INCIDENTE"/>
    <s v="VISITA_TÉCNICA"/>
    <s v="13-06 CAMBIO DE EQUIPO POR DAÑO SE ENTREGA SERVICIO OPERATIVO "/>
    <s v="NO"/>
    <s v="HARDWARE"/>
    <s v="ALERT IRRUPTION"/>
    <s v="ALERT IRRUPTION"/>
    <s v="Si"/>
    <s v="DATAFONO A1 NO PRENDE"/>
    <n v="0"/>
    <n v="0"/>
    <n v="0"/>
    <n v="0"/>
    <s v="II00T993 9T6ZZ319"/>
    <s v="760304   "/>
    <s v="981437   "/>
    <s v="TIPO I"/>
    <s v="TERRESTRE"/>
    <n v="1"/>
    <n v="0"/>
    <s v="HERNANDEZ NARANJO OSCAR EDUARDO"/>
    <n v="65960.072302"/>
    <n v="75096.394270399993"/>
    <n v="65960.072302"/>
    <m/>
    <m/>
    <m/>
    <m/>
    <m/>
    <m/>
    <m/>
    <m/>
  </r>
  <r>
    <s v="VILLAVICENCIO"/>
    <x v="3"/>
    <x v="3"/>
    <n v="50287"/>
    <n v="2300478"/>
    <n v="59514"/>
    <s v="META"/>
    <s v="FUENTE DE ORO"/>
    <s v="BARRIO CENTRO FUENTE DE ORO 4"/>
    <s v="REDEBAN"/>
    <n v="2300478"/>
    <s v="FO-25-1085500"/>
    <d v="2025-06-13T10:15:00"/>
    <d v="2025-06-13T14:33:15"/>
    <s v="CERRADO"/>
    <s v="INCIDENTE"/>
    <s v="VISITA_TÉCNICA"/>
    <s v="13-06 SE REALIZA CAMBIO DE EQUIPO TECLADO BORROSO TECLAS VERDE Y 4 NO FUNCIONAN SE REALIZA CAMBIO PRUEBAS OK SIN NOVEDADES "/>
    <s v="NO"/>
    <s v="HARDWARE"/>
    <s v="TECLADO"/>
    <s v="DAÑO POS"/>
    <s v="Si"/>
    <s v="DATAFONO F2 TECLADO BORROSO"/>
    <n v="0"/>
    <n v="0"/>
    <n v="0"/>
    <n v="0"/>
    <s v="JA007440"/>
    <s v="1055382   "/>
    <s v="891355   "/>
    <s v="TIPO III"/>
    <s v="TERRESTRE"/>
    <n v="1"/>
    <n v="0"/>
    <s v="CASTRILLON URREA LONDIER LEANDRO"/>
    <n v="275728.78077800001"/>
    <n v="196536.5258152"/>
    <n v="275728.78077800001"/>
    <m/>
    <m/>
    <m/>
    <m/>
    <m/>
    <m/>
    <m/>
    <m/>
  </r>
  <r>
    <s v="TUNJA"/>
    <x v="1"/>
    <x v="1"/>
    <n v="68179"/>
    <n v="2298057"/>
    <n v="34927"/>
    <s v="SANTANDER"/>
    <s v="CHIPATA"/>
    <s v="CHIPATA - SANTANDER 2"/>
    <s v="REDEBAN"/>
    <n v="2298057"/>
    <s v="FO-25-1083499"/>
    <d v="2025-06-12T17:09:00"/>
    <d v="2025-06-13T14:42:36"/>
    <s v="CERRADO"/>
    <s v="INCIDENTE"/>
    <s v="VISITA_TÉCNICA"/>
    <s v="13-06 SE VISITA CB MANTENIMIENTO POS CAMBIO DE EQUIPO POR DAÑO... PRUEBAS OK"/>
    <s v="NO"/>
    <s v="HARDWARE"/>
    <s v="TECLADO"/>
    <s v="DAÑO POS"/>
    <s v="Si"/>
    <s v="DATAFONO E2 NO INICIALIZA - DATAFONO F2 TECLADO BORROSO"/>
    <n v="0"/>
    <n v="0"/>
    <n v="0"/>
    <n v="0"/>
    <s v="BL01P126"/>
    <s v="1218214 - 895825   "/>
    <s v="1218214 - 929661   "/>
    <s v="TIPO IV"/>
    <s v="TERRESTRE"/>
    <n v="1"/>
    <n v="0"/>
    <s v="GONZALEZ GONZALEZ MARIO ALBERTO"/>
    <n v="479588.87655000004"/>
    <n v="196536.5258152"/>
    <n v="479588.87655000004"/>
    <m/>
    <m/>
    <m/>
    <m/>
    <m/>
    <m/>
    <m/>
    <m/>
  </r>
  <r>
    <s v="BUCARAMANGA"/>
    <x v="1"/>
    <x v="1"/>
    <n v="20770"/>
    <n v="2301996"/>
    <n v="70052"/>
    <s v="CESAR"/>
    <s v="SAN MARTIN"/>
    <s v="BARRIO SAN JORGE SAN MARTIN"/>
    <s v="REDEBAN"/>
    <n v="2301996"/>
    <s v="FO-25-1086634"/>
    <d v="2025-06-13T13:02:00"/>
    <d v="2025-06-13T14:45:12"/>
    <s v="CERRADO"/>
    <s v="INCIDENTE"/>
    <s v="VISITA_TÉCNICA"/>
    <s v="13-06 SE REALIZA VISITA AL COMERCIO CB, SE VALIDE Y SE ENCUENTRA LECTOR DE BARRAS EN DAÑO NO ESTÁ LEYENDO NINGÚN CÓDIGO DE BARRA SE PROCEDE A HACER EL CAMBIO SE REALIZAN PRUEBAS DEJANDO TODO OKAY"/>
    <s v="NO"/>
    <s v="HARDWARE"/>
    <s v="LECTOR DE BARRAS"/>
    <s v="FORMATO INVALIDO LECTOR DAÑADO"/>
    <s v="Si"/>
    <n v="0"/>
    <s v="LECTOR L6  NO COMUNICA"/>
    <n v="0"/>
    <n v="0"/>
    <n v="0"/>
    <s v="A30CZ922"/>
    <s v=" 862735  "/>
    <s v=" A-524335  "/>
    <s v="TIPO III"/>
    <s v="TERRESTRE"/>
    <n v="1"/>
    <n v="0"/>
    <s v="GONZALEZ ESTUPIÑAN YEISON WALTER ANTONIO"/>
    <n v="275728.78077800001"/>
    <n v="196536.5258152"/>
    <n v="275728.78077800001"/>
    <m/>
    <m/>
    <m/>
    <m/>
    <m/>
    <m/>
    <m/>
    <m/>
  </r>
  <r>
    <s v="BOGOTA"/>
    <x v="5"/>
    <x v="5"/>
    <n v="11001"/>
    <n v="2301635"/>
    <n v="34392"/>
    <s v="CUNDINAMARCA"/>
    <s v="BOGOTA"/>
    <s v="MULTIPAGAS GRAN ESTACION"/>
    <s v="REDEBAN"/>
    <n v="2301635"/>
    <s v="FO-25-1086234"/>
    <d v="2025-06-13T11:46:00"/>
    <d v="2025-06-13T14:51:43"/>
    <s v="CERRADO"/>
    <s v="INCIDENTE"/>
    <s v="VISITA_TÉCNICA"/>
    <s v="13-06 SE VISITA MULTIPAGAS POR FALLA EN LECTORA LECTOR DAÑADO POR DESGASTE , SE PROCEDE CON CAMBIO DE LECTORA REALIZANDO LECTURAS DE PRUEBA OK , SE DEJA COMERCIO OPERANDO SIN NOVEDAD"/>
    <s v="NO"/>
    <s v="HARDWARE"/>
    <s v="LECTOR DE BARRAS"/>
    <s v="CABLE LECTORA AVERIADO"/>
    <s v="Si"/>
    <n v="0"/>
    <s v="LECTOR L6  NO COMUNICA"/>
    <n v="0"/>
    <n v="0"/>
    <n v="0"/>
    <s v="6ZZZZ656"/>
    <s v=" 1238904  "/>
    <s v=" 750676  "/>
    <s v="TIPO I"/>
    <s v="TERRESTRE"/>
    <n v="1"/>
    <n v="0"/>
    <s v="ROMERO ROJAS BREIDY JHOHAN"/>
    <n v="65960.072302"/>
    <n v="75096.394270399993"/>
    <n v="65960.072302"/>
    <m/>
    <m/>
    <m/>
    <m/>
    <m/>
    <m/>
    <m/>
    <m/>
  </r>
  <r>
    <s v="CUCUTA"/>
    <x v="1"/>
    <x v="1"/>
    <n v="54498"/>
    <n v="2296740"/>
    <n v="52424"/>
    <s v="NORTE DE SANTANDER"/>
    <s v="OCAÑA"/>
    <s v="BARRIO EL CENTRO OCANA 4"/>
    <s v="REDEBAN"/>
    <n v="2296740"/>
    <s v="FO-25-1082195"/>
    <d v="2025-06-12T14:59:00"/>
    <d v="2025-06-13T15:00:00"/>
    <s v="CERRADO"/>
    <s v="INCIDENTE"/>
    <s v="VISITA_TÉCNICA"/>
    <s v="13-06 SE REALIZA MANTENIMIENTO CIERRES Y PRUEBAS OK "/>
    <s v="NO"/>
    <s v="SOFTWARE"/>
    <s v="ACTUALIZACION"/>
    <s v="VERSION CARGA SO VR"/>
    <s v="NO"/>
    <n v="0"/>
    <n v="0"/>
    <n v="0"/>
    <n v="0"/>
    <n v="0"/>
    <s v="0A00N194"/>
    <n v="0"/>
    <n v="0"/>
    <s v="TIPO IV"/>
    <s v="TERRESTRE"/>
    <n v="1"/>
    <n v="0"/>
    <s v="DURAN ACOSTA FRANK YONNY"/>
    <n v="479588.87655000004"/>
    <n v="196536.5258152"/>
    <n v="479588.87655000004"/>
    <m/>
    <m/>
    <m/>
    <m/>
    <m/>
    <m/>
    <m/>
    <m/>
  </r>
  <r>
    <s v="BARRANQUILLA"/>
    <x v="4"/>
    <x v="4"/>
    <n v="8001"/>
    <n v="2298414"/>
    <n v="65045"/>
    <s v="ATLANTICO"/>
    <s v="BARRANQUILLA"/>
    <s v="BARRIO CARIBE VERDE BARRANQUIL"/>
    <s v="REDEBAN"/>
    <n v="2298414"/>
    <s v="FO-25-1083626"/>
    <d v="2025-06-12T17:40:00"/>
    <d v="2025-06-13T15:25:00"/>
    <s v="CERRADO"/>
    <s v="INCIDENTE"/>
    <s v="VISITA_TÉCNICA"/>
    <s v="13-06 SE REALIZA VISITA SE PROCEDE A VALIDAR LECTOR Y TIENE CABLE MUY DETERIORADO ,SE CAMBIA LECTOR DE HACEN PRUEBAS Y TODO OK"/>
    <s v="NO"/>
    <s v="HARDWARE"/>
    <s v="LECTOR DE BARRAS"/>
    <s v="CABLE LECTORA AVERIADO"/>
    <s v="Si"/>
    <n v="0"/>
    <s v="LECTOR L9  DAÑO FÍSICO: CABLE DE COMUNICACIÓN DAÑADO"/>
    <n v="0"/>
    <n v="0"/>
    <n v="0"/>
    <s v="6Z005713"/>
    <s v=" 903754  "/>
    <s v=" 1076927  "/>
    <s v="TIPO I"/>
    <s v="TERRESTRE"/>
    <n v="1"/>
    <n v="0"/>
    <s v="PORRAS CASTRO DARLON NASCK"/>
    <n v="65960.072302"/>
    <n v="75096.394270399993"/>
    <n v="65960.072302"/>
    <m/>
    <m/>
    <m/>
    <m/>
    <m/>
    <m/>
    <m/>
    <m/>
  </r>
  <r>
    <s v="BOGOTA"/>
    <x v="5"/>
    <x v="5"/>
    <n v="11001"/>
    <n v="2300164"/>
    <n v="25523"/>
    <s v="CUNDINAMARCA"/>
    <s v="BOGOTA"/>
    <s v="PAGAFACIL TERMINAL TRANSPORTE"/>
    <s v="REDEBAN"/>
    <n v="2300164"/>
    <s v="FO-25-1085088"/>
    <d v="2025-06-13T09:43:00"/>
    <d v="2025-06-13T15:33:00"/>
    <s v="CERRADO"/>
    <s v="INCIDENTE"/>
    <s v="VISITA_TÉCNICA"/>
    <s v="13-06 SE REALIZA VISITA A CB PARA ATENDER INCIDENTE SE REALIZA CAMBIO DE VERSIÓN 10.3N SE REALIZAN PRUEBAS OK "/>
    <s v="NO"/>
    <s v="SOFTWARE"/>
    <s v="ACTUALIZACION"/>
    <s v="VERSION CARGA SO VR"/>
    <s v="NO"/>
    <n v="0"/>
    <n v="0"/>
    <n v="0"/>
    <n v="0"/>
    <n v="0"/>
    <s v="BL0GZ758"/>
    <n v="0"/>
    <n v="0"/>
    <s v="TIPO I"/>
    <s v="TERRESTRE"/>
    <n v="1"/>
    <n v="0"/>
    <s v="GALINDO ROJAS LUIS FELIPE"/>
    <n v="65960.072302"/>
    <n v="75096.394270399993"/>
    <n v="65960.072302"/>
    <m/>
    <m/>
    <m/>
    <m/>
    <m/>
    <m/>
    <m/>
    <m/>
  </r>
  <r>
    <s v="MEDELLIN"/>
    <x v="2"/>
    <x v="2"/>
    <n v="5088"/>
    <n v="2301832"/>
    <n v="75938"/>
    <s v="ANTIOQUIA"/>
    <s v="BELLO"/>
    <s v="BARRIO LA GABRIELA BELLO 5"/>
    <s v="REDEBAN"/>
    <n v="2301832"/>
    <s v="FO-25-1086414"/>
    <d v="2025-06-13T12:15:00"/>
    <d v="2025-06-13T15:36:00"/>
    <s v="CERRADO"/>
    <s v="INCIDENTE"/>
    <s v="VISITA_TÉCNICA"/>
    <s v="13-06 SE CAMBIA EQUIPO PUERTO DE USB MALO NO DEJA INSTALAR. VERSION "/>
    <s v="NO"/>
    <s v="SOFTWARE"/>
    <s v="COMUNICACION"/>
    <s v="PARAMETROS DE CONFIGURACION EN POS"/>
    <s v="Si"/>
    <s v="DATAFONO A8 NO CARGA O.S."/>
    <n v="0"/>
    <n v="0"/>
    <n v="0"/>
    <n v="0"/>
    <s v="FA09Z467"/>
    <s v="1235204   "/>
    <s v="1151193   "/>
    <s v="TIPO I"/>
    <s v="TERRESTRE"/>
    <n v="1"/>
    <n v="0"/>
    <s v="CERPA SUAREZ DUVAN CAMILO"/>
    <n v="65960.072302"/>
    <n v="75096.394270399993"/>
    <n v="65960.072302"/>
    <m/>
    <m/>
    <m/>
    <m/>
    <m/>
    <m/>
    <m/>
    <m/>
  </r>
  <r>
    <s v="BOGOTA"/>
    <x v="5"/>
    <x v="5"/>
    <n v="11001"/>
    <n v="2300169"/>
    <n v="62051"/>
    <s v="CUNDINAMARCA"/>
    <s v="BOGOTA"/>
    <s v="BARRIO ATALAYAS BOGOTA 1"/>
    <s v="REDEBAN"/>
    <n v="2300169"/>
    <s v="FO-25-1085513"/>
    <d v="2025-06-13T09:58:00"/>
    <d v="2025-06-13T15:46:00"/>
    <s v="CERRADO"/>
    <s v="INCIDENTE"/>
    <s v="VISITA_TÉCNICA"/>
    <s v="13-06 CAMBIO DE EQUIPO POR DAÑO SE ENTREGA SERVICIO OPERATIVO "/>
    <s v="NO"/>
    <s v="HARDWARE"/>
    <s v="ALERT IRRUPTION"/>
    <s v="ALERT IRRUPTION"/>
    <s v="Si"/>
    <s v="DATAFONO A1 NO PRENDE"/>
    <n v="0"/>
    <n v="0"/>
    <n v="0"/>
    <n v="0"/>
    <s v="KA00M323"/>
    <s v="761338   "/>
    <s v="1106819   "/>
    <s v="TIPO I"/>
    <s v="TERRESTRE"/>
    <n v="1"/>
    <n v="0"/>
    <s v="HERNANDEZ NARANJO OSCAR EDUARDO"/>
    <n v="65960.072302"/>
    <n v="75096.394270399993"/>
    <n v="65960.072302"/>
    <m/>
    <m/>
    <m/>
    <m/>
    <m/>
    <m/>
    <m/>
    <m/>
  </r>
  <r>
    <s v="CALI"/>
    <x v="0"/>
    <x v="0"/>
    <n v="76001"/>
    <n v="2301363"/>
    <n v="50807"/>
    <s v="VALLE DEL CAUCA"/>
    <s v="CALI"/>
    <s v="PTM CALI VARIEDADES VYP"/>
    <s v="REDEBAN"/>
    <n v="2301363"/>
    <s v="FO-25-1086122"/>
    <d v="2025-06-13T11:24:00"/>
    <d v="2025-06-13T15:48:00"/>
    <s v="CERRADO"/>
    <s v="INCIDENTE"/>
    <s v="VISITA_TÉCNICA"/>
    <s v="13-06 SE LIMPIA LECTOR DE TARJETA Y QUEDA FUNCIONA CORRECTAMENTE "/>
    <s v="NO"/>
    <s v="HARDWARE"/>
    <s v="LECTOR DE TARJETAS"/>
    <s v="MENSAJE RETIRE TARJETA"/>
    <s v="NO"/>
    <n v="0"/>
    <n v="0"/>
    <n v="0"/>
    <n v="0"/>
    <n v="0"/>
    <s v="BA00Z110"/>
    <n v="0"/>
    <n v="0"/>
    <s v="TIPO I"/>
    <s v="TERRESTRE"/>
    <n v="1"/>
    <n v="0"/>
    <s v="CUERO RUIZ JHONNY"/>
    <n v="65960.072302"/>
    <n v="75096.394270399993"/>
    <n v="65960.072302"/>
    <m/>
    <m/>
    <m/>
    <m/>
    <m/>
    <m/>
    <m/>
    <m/>
  </r>
  <r>
    <s v="BARRANQUILLA"/>
    <x v="4"/>
    <x v="4"/>
    <n v="8078"/>
    <n v="2295812"/>
    <n v="28002"/>
    <s v="ATLANTICO"/>
    <s v="BARANOA"/>
    <s v="BARRIO BARANOA 2 BARANOA"/>
    <s v="REDEBAN"/>
    <n v="2295812"/>
    <s v="FO-25-1081707"/>
    <d v="2025-06-12T13:10:00"/>
    <d v="2025-06-13T16:04:00"/>
    <s v="CERRADO"/>
    <s v="INCIDENTE"/>
    <s v="VISITA_TÉCNICA"/>
    <s v="13-06 SE REMPLAZA DATAFONO, TENÍA LAS TECLAS BORROSAS Y EL RODILLO DE IMPRESIÓN DAÑADO "/>
    <s v="NO"/>
    <s v="HARDWARE"/>
    <s v="DETERIORO"/>
    <s v="DATAFONO"/>
    <s v="Si"/>
    <s v="DATAFONO F2 TECLADO BORROSO"/>
    <n v="0"/>
    <n v="0"/>
    <n v="0"/>
    <n v="0"/>
    <s v="9HZZZ880"/>
    <s v="963400   "/>
    <s v="1106878   "/>
    <s v="TIPO II"/>
    <s v="TERRESTRE"/>
    <n v="1"/>
    <n v="0"/>
    <s v="DE AVILA SIADES ALBERTO ENRIQUE"/>
    <n v="144967.87232000002"/>
    <n v="140395.6348884"/>
    <n v="144967.87232000002"/>
    <m/>
    <m/>
    <m/>
    <m/>
    <m/>
    <m/>
    <m/>
    <m/>
  </r>
  <r>
    <s v="BOGOTA"/>
    <x v="5"/>
    <x v="5"/>
    <n v="11001"/>
    <n v="2300469"/>
    <n v="39945"/>
    <s v="CUNDINAMARCA"/>
    <s v="BOGOTA"/>
    <s v="BARRIO FONTIBON BOGOTA 5"/>
    <s v="REDEBAN"/>
    <n v="2300469"/>
    <s v="FO-25-1085503"/>
    <d v="2025-06-13T10:13:00"/>
    <d v="2025-06-13T16:09:00"/>
    <s v="CERRADO"/>
    <s v="INCIDENTE"/>
    <s v="VISITA_TÉCNICA"/>
    <s v="13-06 SE REALIZA VISITA A CB PARA ATENDER INCIDENTE SE REALIZA CAMBIO DE DATAFONO POR FALLA EN IMPRESORA,SE REALIZAN PRUEBAS OK "/>
    <s v="NO"/>
    <s v="HARDWARE"/>
    <s v="IMPRESION"/>
    <s v="NO IMPRIME UNO O VARIOS CARACTERES"/>
    <s v="Si"/>
    <s v="DATAFONO G1 NO IMPRIME UNO O VARIOS CARACTERES"/>
    <n v="0"/>
    <n v="0"/>
    <n v="0"/>
    <n v="0"/>
    <s v="AB0DZ327"/>
    <s v="1142269   "/>
    <s v="870290   "/>
    <s v="TIPO I"/>
    <s v="TERRESTRE"/>
    <n v="1"/>
    <n v="0"/>
    <s v="GALINDO ROJAS LUIS FELIPE"/>
    <n v="65960.072302"/>
    <n v="75096.394270399993"/>
    <n v="65960.072302"/>
    <m/>
    <m/>
    <m/>
    <m/>
    <m/>
    <m/>
    <m/>
    <m/>
  </r>
  <r>
    <s v="CALI"/>
    <x v="0"/>
    <x v="0"/>
    <n v="19001"/>
    <n v="2295811"/>
    <n v="12960"/>
    <s v="CAUCA"/>
    <s v="POPAYAN"/>
    <s v="BARRIO LA PAZ II POPAYAN"/>
    <s v="REDEBAN"/>
    <n v="2295811"/>
    <s v="FO-25-1081709"/>
    <d v="2025-06-12T13:10:00"/>
    <d v="2025-06-13T16:37:00"/>
    <s v="CERRADO"/>
    <s v="INCIDENTE"/>
    <s v="VISITA_TÉCNICA"/>
    <s v="13-06 SE REALIZA LLAMADA AL CORRESPONSAL NO SE LOGRA COMUNICACIÓN SE DIRIGIÓ AL SITIO SE ENCUENTRA COMERCIO CERRADO"/>
    <s v="NO"/>
    <s v="HARDWARE"/>
    <s v="COMUNICACION"/>
    <s v="MENSAJE CABLE DE RED DESCONECTADO"/>
    <s v="NO"/>
    <n v="0"/>
    <n v="0"/>
    <n v="0"/>
    <n v="0"/>
    <n v="0"/>
    <s v="NO APLICA"/>
    <n v="0"/>
    <n v="0"/>
    <s v="TIPO III"/>
    <s v="TERRESTRE"/>
    <n v="1"/>
    <n v="0"/>
    <s v="GIMBUEL LASSO LUIS GERMAN"/>
    <n v="275728.78077800001"/>
    <n v="196536.5258152"/>
    <n v="275728.78077800001"/>
    <m/>
    <m/>
    <m/>
    <m/>
    <m/>
    <m/>
    <m/>
    <m/>
  </r>
  <r>
    <s v="BOGOTA"/>
    <x v="5"/>
    <x v="5"/>
    <n v="11001"/>
    <n v="2296855"/>
    <n v="62357"/>
    <s v="CUNDINAMARCA"/>
    <s v="BOGOTA"/>
    <s v="BARRIO LAS FERIAS BOGOTA 5"/>
    <s v="REDEBAN"/>
    <n v="2296855"/>
    <s v="FO-25-1087382"/>
    <d v="2025-06-12T15:06:00"/>
    <d v="2025-06-13T17:56:00"/>
    <s v="CERRADO"/>
    <s v="INCIDENTE"/>
    <s v="VISITA_TÉCNICA"/>
    <s v="13-06 SE REALIZA CAMBIO DE DATAFONO POR REINICIO EN IMPRESIÓN, SALE EQUIPO BACKUP DAÑADO, SE REALIZA SEGUNDO CAMBIO DE DATAFONO "/>
    <s v="NO"/>
    <s v="HARDWARE"/>
    <s v="SE REINICIA"/>
    <s v="DAÑO POS"/>
    <s v="Si"/>
    <s v="DATAFONO G4 SE RESETEA AL IMPRIMIR - DATAFONO G4 SE RESETEA AL IMPRIMIR"/>
    <n v="0"/>
    <n v="0"/>
    <n v="0"/>
    <n v="0"/>
    <s v="OA00C279"/>
    <s v="1138850 - 856926   "/>
    <s v="1138850 - 1072534   "/>
    <s v="TIPO I"/>
    <s v="TERRESTRE"/>
    <n v="2"/>
    <n v="0"/>
    <s v="MURCIA HERNANDEZ HARVEY IGNACIO"/>
    <n v="65960.072302"/>
    <n v="75096.394270399993"/>
    <n v="131920.144604"/>
    <m/>
    <m/>
    <m/>
    <m/>
    <m/>
    <m/>
    <m/>
    <m/>
  </r>
  <r>
    <s v="BARRANQUILLA"/>
    <x v="4"/>
    <x v="4"/>
    <n v="8758"/>
    <n v="2302779"/>
    <n v="65862"/>
    <s v="ATLANTICO"/>
    <s v="SOLEDAD"/>
    <s v="BARRIO SOLEDAD 2000 SOLEDAD 12"/>
    <s v="REDEBAN"/>
    <n v="2302779"/>
    <s v="FO-25-1087679"/>
    <d v="2025-06-13T15:17:00"/>
    <d v="2025-06-13T17:58:00"/>
    <s v="CERRADO"/>
    <s v="INCIDENTE"/>
    <s v="VISITA_TÉCNICA"/>
    <s v="13-06 SE REALIZA VISITA SE VALIDA CONEXIONES , EQUIPOS Y TODO OK ,SE CAMBIA CABLE ENTORCHADO (MAGIC BOX) SE HACEN PRUEBAS Y TODO OK ,POSIBLE DAÑO EN EL CABLE QUE CONECTA AL PUERTO DE RED DEL DATAFONO ,CB OPERATIVO"/>
    <s v="NO"/>
    <s v="HARDWARE"/>
    <s v="CABLEADO"/>
    <s v="CABLE MAGICBOX AVERIADO"/>
    <s v="NO"/>
    <n v="0"/>
    <n v="0"/>
    <n v="0"/>
    <n v="0"/>
    <s v="CABLE MAGICBOX AVERIADO"/>
    <s v="3A00G775"/>
    <n v="0"/>
    <n v="0"/>
    <s v="TIPO I"/>
    <s v="TERRESTRE"/>
    <n v="1"/>
    <n v="0"/>
    <s v="PORRAS CASTRO DARLON NASCK"/>
    <n v="65960.072302"/>
    <n v="75096.394270399993"/>
    <n v="65960.072302"/>
    <m/>
    <m/>
    <m/>
    <m/>
    <m/>
    <m/>
    <m/>
    <m/>
  </r>
  <r>
    <s v="MEDELLIN"/>
    <x v="2"/>
    <x v="2"/>
    <n v="5615"/>
    <n v="2303816"/>
    <n v="27996"/>
    <s v="ANTIOQUIA"/>
    <s v="RIONEGRO"/>
    <s v="BARRIO RIONEGRO   ANTIOQUIA"/>
    <s v="REDEBAN"/>
    <n v="2303816"/>
    <s v="FO-25-1088214"/>
    <d v="2025-06-13T16:49:00"/>
    <d v="2025-06-14T15:58:46"/>
    <s v="CERRADO"/>
    <s v="INCIDENTE"/>
    <s v="VISITA_TÉCNICA"/>
    <s v="14-06 SE CAMBIA EQUIPO POR DAÑO EN IMPRESORA, CLIENTE DECIDIÓ CONTINUAR TRABAJANDO VON UN SEGUNDO DATAFONO YA QUE TENIA MUCHA GENTE."/>
    <s v="NO"/>
    <s v="HARDWARE"/>
    <s v="IMPRESION"/>
    <s v="NO IMPRIME UNO O VARIOS CARACTERES"/>
    <s v="Si"/>
    <s v="DATAFONO G1 NO IMPRIME UNO O VARIOS CARACTERES"/>
    <n v="0"/>
    <n v="0"/>
    <n v="0"/>
    <n v="0"/>
    <s v="9HZZZ915"/>
    <s v="1113118   "/>
    <s v="1072055   "/>
    <s v="TIPO II"/>
    <s v="TERRESTRE"/>
    <n v="1"/>
    <n v="0"/>
    <s v="BADEL ACUÑA LUIS ALBERTO"/>
    <n v="144967.87232000002"/>
    <n v="140395.6348884"/>
    <n v="144967.87232000002"/>
    <m/>
    <m/>
    <m/>
    <m/>
    <m/>
    <m/>
    <m/>
    <m/>
  </r>
  <r>
    <s v="BARRANQUILLA"/>
    <x v="4"/>
    <x v="4"/>
    <n v="8685"/>
    <n v="2300722"/>
    <n v="68346"/>
    <s v="ATLANTICO"/>
    <s v="SANTO TOMAS"/>
    <s v="BARRIO CENTRO SANTO TOMAS 5"/>
    <s v="REDEBAN"/>
    <n v="2300722"/>
    <s v="FO-25-1085583"/>
    <d v="2025-06-13T10:26:00"/>
    <d v="2025-06-14T10:15:43"/>
    <s v="CERRADO"/>
    <s v="INCIDENTE"/>
    <s v="VISITA_TÉCNICA"/>
    <s v="14-06 SE REALIZA VISITA AL COMERCIO SE ENCUENTRA DATÁFONO CON IMPRESORA DAÑADA LO CUAL NO DEJABA AVANZAR EL PAPEL SE CAMBIA DATÁFONO SE INSTALA VERSIÓN 9.90 SE REALIZAN PRUEBAS EXITOSAS Y EL CB QUEDA OPERATIVO "/>
    <s v="NO"/>
    <s v="HARDWARE"/>
    <s v="IMPRESION"/>
    <s v="NO AVANZA PAPEL"/>
    <s v="Si"/>
    <s v="DATAFONO G5 NO AVANZA PAPEL"/>
    <n v="0"/>
    <n v="0"/>
    <n v="0"/>
    <n v="0"/>
    <s v="AALFZ663"/>
    <s v="963909   "/>
    <s v="992377   "/>
    <s v="TIPO II"/>
    <s v="TERRESTRE"/>
    <n v="1"/>
    <n v="0"/>
    <s v="PEÑALOZA GUTIERREZ RAFAEL GUSTAVO"/>
    <n v="144967.87232000002"/>
    <n v="140395.6348884"/>
    <n v="144967.87232000002"/>
    <m/>
    <m/>
    <m/>
    <m/>
    <m/>
    <m/>
    <m/>
    <m/>
  </r>
  <r>
    <s v="BUCARAMANGA"/>
    <x v="1"/>
    <x v="1"/>
    <n v="68406"/>
    <n v="2300794"/>
    <n v="37246"/>
    <s v="SANTANDER"/>
    <s v="LEBRIJA"/>
    <s v="PTM LEBRIJA AGUADA"/>
    <s v="REDEBAN"/>
    <n v="2300794"/>
    <s v="FO-25-1085760"/>
    <d v="2025-06-13T10:43:00"/>
    <d v="2025-06-14T10:30:05"/>
    <s v="CERRADO"/>
    <s v="INCIDENTE"/>
    <s v="VISITA_TÉCNICA"/>
    <s v="14-06 CB CON DEMORA EN LA IMPRESIÓN DEL CIERRE, BORRADO E INYECCIÓN DE SO +VER 9.90, CONFIGURACIÓN CB OK, PRUEBAS OK. "/>
    <s v="NO"/>
    <s v="SOFTWARE"/>
    <s v="ACTUALIZACION"/>
    <s v="VERSION CARGA SO VR"/>
    <s v="NO"/>
    <n v="0"/>
    <n v="0"/>
    <n v="0"/>
    <n v="0"/>
    <n v="0"/>
    <s v="XP08Z133-9A00M554"/>
    <n v="0"/>
    <n v="0"/>
    <s v="TIPO II"/>
    <s v="TERRESTRE"/>
    <n v="1"/>
    <n v="0"/>
    <s v="SANTOS GONZALEZ JOHAN FABIAN"/>
    <n v="144967.87232000002"/>
    <n v="140395.6348884"/>
    <n v="144967.87232000002"/>
    <m/>
    <m/>
    <m/>
    <m/>
    <m/>
    <m/>
    <m/>
    <m/>
  </r>
  <r>
    <s v="CALI"/>
    <x v="0"/>
    <x v="0"/>
    <n v="76001"/>
    <n v="2303486"/>
    <n v="53946"/>
    <s v="VALLE DEL CAUCA"/>
    <s v="CALI"/>
    <s v="PTM CALI BOXPHONE"/>
    <s v="REDEBAN"/>
    <n v="2303486"/>
    <s v="FO-25-1088114"/>
    <d v="2025-06-13T16:38:13"/>
    <d v="2025-06-14T10:38:29"/>
    <s v="CERRADO"/>
    <s v="INCIDENTE"/>
    <s v="VISITA_TÉCNICA"/>
    <s v="14-06 SE VISITA CORRESPONSAL Y SE REALIZA REMPLAZO DE LECTOR DE CÓDIGO DE BARRAS POR DAÑO. TRANSACCIONES DE PRUEBA EXITOSAS "/>
    <s v="NO"/>
    <s v="HARDWARE"/>
    <s v="LECTOR DE BARRAS"/>
    <s v="CABLE LECTORA AVERIADO"/>
    <s v="Si"/>
    <n v="0"/>
    <s v="LECTOR L9  DAÑO FÍSICO: CABLE DE COMUNICACIÓN DAÑADO"/>
    <n v="0"/>
    <n v="0"/>
    <n v="0"/>
    <s v="XP1ZZ967"/>
    <s v=" 1114590  "/>
    <s v=" 892738  "/>
    <s v="TIPO I"/>
    <s v="TERRESTRE"/>
    <n v="1"/>
    <n v="0"/>
    <s v="BOLAÑOS TABORDA JORGE ENRIQUE"/>
    <n v="65960.072302"/>
    <n v="75096.394270399993"/>
    <n v="65960.072302"/>
    <m/>
    <m/>
    <m/>
    <m/>
    <m/>
    <m/>
    <m/>
    <m/>
  </r>
  <r>
    <s v="BOGOTA"/>
    <x v="5"/>
    <x v="5"/>
    <n v="11001"/>
    <n v="2304115"/>
    <n v="66166"/>
    <s v="CUNDINAMARCA"/>
    <s v="BOGOTA"/>
    <s v="BARRIO CANDELARIA LA NUEVA BOG"/>
    <s v="REDEBAN"/>
    <n v="2304115"/>
    <s v="FO-25-1089733"/>
    <d v="2025-06-13T17:43:00"/>
    <d v="2025-06-14T11:10:31"/>
    <s v="CERRADO"/>
    <s v="INCIDENTE"/>
    <s v="VISITA_TÉCNICA"/>
    <s v="14-06 SE REALIZA VISITA A CB PARA ATENDER INCIDENTE SE REALIZA CAMBIO DE DATAFONO POR FALLA ALERTADO ,SE REALIZAN PRUEBAS OK "/>
    <s v="NO"/>
    <s v="HARDWARE"/>
    <s v="ALERT IRRUPTION"/>
    <s v="ALERT IRRUPTION"/>
    <s v="Si"/>
    <s v="DATAFONO A6 ALERT IRRUPTION"/>
    <n v="0"/>
    <n v="0"/>
    <n v="0"/>
    <n v="0"/>
    <s v="1A00N078"/>
    <s v="804232   "/>
    <s v="760461   "/>
    <s v="TIPO I"/>
    <s v="TERRESTRE"/>
    <n v="1"/>
    <n v="0"/>
    <s v="GALINDO ROJAS LUIS FELIPE"/>
    <n v="65960.072302"/>
    <n v="75096.394270399993"/>
    <n v="65960.072302"/>
    <m/>
    <m/>
    <m/>
    <m/>
    <m/>
    <m/>
    <m/>
    <m/>
  </r>
  <r>
    <s v="BARRANQUILLA"/>
    <x v="4"/>
    <x v="4"/>
    <n v="8001"/>
    <n v="2301676"/>
    <n v="50448"/>
    <s v="ATLANTICO"/>
    <s v="BARRANQUILLA"/>
    <s v="BARRIO CENTRO BARRANQUILLA 27"/>
    <s v="REDEBAN"/>
    <n v="2301676"/>
    <s v="FO-25-1086280"/>
    <d v="2025-06-13T11:58:00"/>
    <d v="2025-06-14T11:40:18"/>
    <s v="CERRADO"/>
    <s v="INCIDENTE"/>
    <s v="VISITA_TÉCNICA"/>
    <s v="14-06 SE REMPLAZA DATAFONO, TENÍA PROBLEMAS AL LEER LAS TARJETAS DE CHIP "/>
    <s v="NO"/>
    <s v="HARDWARE"/>
    <s v="LECTOR DE TARJETAS"/>
    <s v="MENSAJE RETIRE TARJETA"/>
    <s v="Si"/>
    <s v="DATAFONO A13 RETIRE TARJETA"/>
    <n v="0"/>
    <n v="0"/>
    <n v="0"/>
    <n v="0"/>
    <s v="TR00W413"/>
    <s v="1173160   "/>
    <s v="888203   "/>
    <s v="TIPO I"/>
    <s v="TERRESTRE"/>
    <n v="1"/>
    <n v="0"/>
    <s v="DE AVILA SIADES ALBERTO ENRIQUE"/>
    <n v="65960.072302"/>
    <n v="75096.394270399993"/>
    <n v="65960.072302"/>
    <m/>
    <m/>
    <m/>
    <m/>
    <m/>
    <m/>
    <m/>
    <m/>
  </r>
  <r>
    <s v="VALLEDUPAR"/>
    <x v="4"/>
    <x v="4"/>
    <n v="20614"/>
    <n v="2295591"/>
    <n v="71282"/>
    <s v="CESAR"/>
    <s v="RIO DE ORO"/>
    <s v="DISTRICOL MACROQUIMICO"/>
    <s v="REDEBAN"/>
    <n v="2295591"/>
    <s v="FO-25-1081665"/>
    <d v="2025-06-12T12:48:00"/>
    <d v="2025-06-14T11:54:09"/>
    <s v="CERRADO"/>
    <s v="INCIDENTE"/>
    <s v="VISITA_TÉCNICA"/>
    <s v="14-06 SE REALIZA VISITA POR SOLICITUD DE CLIENTE,SE LLEGA A SITIO  SE REALZA VALIDACIÓN DE EQUIPO SE EVIDENCIA EQUIPO CON REINICIO FRECUENTE Y CON CABLEADO EN MAL ESTADO,SE REALIZA CAMBIÓ DE EQUIPO QUEDANDO EQUIPO DESK 2600 PRUEBAS OK AL 100%  "/>
    <s v="NO"/>
    <s v="HARDWARE"/>
    <s v="SE REINICIA"/>
    <s v="DAÑO POS"/>
    <s v="Si"/>
    <s v="DATAFONO G4 SE RESETEA AL IMPRIMIR"/>
    <n v="0"/>
    <n v="0"/>
    <n v="0"/>
    <n v="0"/>
    <s v="ON00E088"/>
    <s v="1235300   "/>
    <s v="1116226   "/>
    <s v="TIPO IV"/>
    <s v="TERRESTRE"/>
    <n v="1"/>
    <n v="0"/>
    <s v="MAESTRE MENGUAL EDGAR ENRIQUE"/>
    <n v="479588.87655000004"/>
    <n v="196536.5258152"/>
    <n v="479588.87655000004"/>
    <m/>
    <m/>
    <m/>
    <m/>
    <m/>
    <m/>
    <m/>
    <m/>
  </r>
  <r>
    <s v="APARTADO"/>
    <x v="2"/>
    <x v="2"/>
    <n v="5172"/>
    <n v="2300456"/>
    <n v="79625"/>
    <s v="ANTIOQUIA"/>
    <s v="CHIGORODO"/>
    <s v="BARRIO BRISAS DEL RIO CHIGORODO 1"/>
    <s v="REDEBAN"/>
    <n v="2300456"/>
    <s v="FO-25-1085508"/>
    <d v="2025-06-13T10:09:00"/>
    <d v="2025-06-14T12:08:43"/>
    <s v="CERRADO"/>
    <s v="INCIDENTE"/>
    <s v="VISITA_TÉCNICA"/>
    <s v="14-06 SE REALIZA CAMBIO DSTSFONO PANTALLA AZUL ALERT IRRUPTION. "/>
    <s v="NO"/>
    <s v="HARDWARE"/>
    <s v="ALERT IRRUPTION"/>
    <s v="ALERT IRRUPTION"/>
    <s v="Si"/>
    <s v="DATAFONO A6 ALERT IRRUPTION"/>
    <n v="0"/>
    <n v="0"/>
    <n v="0"/>
    <n v="0"/>
    <s v="SXUZZ151"/>
    <s v="929548   "/>
    <s v="1232239   "/>
    <s v="TIPO II"/>
    <s v="TERRESTRE"/>
    <n v="1"/>
    <n v="0"/>
    <s v="CASTRO HENAO DANIEL ESTEBAN"/>
    <n v="144967.87232000002"/>
    <n v="140395.6348884"/>
    <n v="144967.87232000002"/>
    <m/>
    <m/>
    <m/>
    <m/>
    <m/>
    <m/>
    <m/>
    <m/>
  </r>
  <r>
    <s v="MEDELLIN"/>
    <x v="2"/>
    <x v="2"/>
    <n v="5541"/>
    <n v="2295542"/>
    <n v="10725"/>
    <s v="ANTIOQUIA"/>
    <s v="PEÑOL"/>
    <s v="PENOL - ANTIOQUIA"/>
    <s v="REDEBAN"/>
    <n v="2295542"/>
    <s v="FO-25-1081353"/>
    <d v="2025-06-12T12:18:00"/>
    <d v="2025-06-14T12:17:45"/>
    <s v="CERRADO"/>
    <s v="INCIDENTE"/>
    <s v="VISITA_TÉCNICA"/>
    <s v="14-06 SE CAMBIA HUB MALO, SE DEJAN SERVICIOS FUNCIONANDO CORRECTAMENTE "/>
    <s v="NO"/>
    <s v="HARDWARE"/>
    <s v="HUB"/>
    <s v="DAÑO HUB"/>
    <s v="Si"/>
    <n v="0"/>
    <n v="0"/>
    <s v="HUB HB1 DETERIORO CABLE"/>
    <n v="0"/>
    <n v="0"/>
    <s v="LA02Z050"/>
    <s v="   Sin placa "/>
    <s v="  Sin placa  "/>
    <s v="TIPO II"/>
    <s v="TERRESTRE"/>
    <n v="1"/>
    <n v="0"/>
    <s v="BARRIENTOS HERNANDEZ CRISTIAN HORACIO"/>
    <n v="144967.87232000002"/>
    <n v="140395.6348884"/>
    <n v="144967.87232000002"/>
    <m/>
    <m/>
    <m/>
    <m/>
    <m/>
    <m/>
    <m/>
    <m/>
  </r>
  <r>
    <s v="PEREIRA"/>
    <x v="0"/>
    <x v="6"/>
    <n v="76400"/>
    <n v="2301371"/>
    <n v="18753"/>
    <s v="VALLE DEL CAUCA"/>
    <s v="LA UNION"/>
    <s v="BARRIO CENTRO III LA UNION"/>
    <s v="REDEBAN"/>
    <n v="2301371"/>
    <s v="FO-25-1086116"/>
    <d v="2025-06-13T11:26:00"/>
    <d v="2025-06-14T12:27:41"/>
    <s v="CERRADO"/>
    <s v="INCIDENTE"/>
    <s v="VISITA_TÉCNICA"/>
    <s v="14-06 VISITAMOS COMERCIO EL DATÁFONO NO ARROJA BIEN EL PAPEL SE ATASCA EN OCASIONES REALIZAMOS CAMBIO LO CONFIGURAMOS Y REALIZAMOS PRUEBAS CON EL NUEVO DATÁFONO OK. "/>
    <s v="NO"/>
    <s v="HARDWARE"/>
    <s v="IMPRESION"/>
    <s v="NO AVANZA PAPEL"/>
    <s v="Si"/>
    <s v="DATAFONO G1 NO IMPRIME UNO O VARIOS CARACTERES"/>
    <n v="0"/>
    <n v="0"/>
    <n v="0"/>
    <n v="0"/>
    <s v="PZZZZ655"/>
    <s v="771383   "/>
    <s v="767172   "/>
    <s v="TIPO II"/>
    <s v="TERRESTRE"/>
    <n v="1"/>
    <n v="0"/>
    <s v="ARROYAVE CANO MANUEL GUILLERMO"/>
    <n v="144967.87232000002"/>
    <n v="140395.6348884"/>
    <n v="144967.87232000002"/>
    <m/>
    <m/>
    <m/>
    <m/>
    <m/>
    <m/>
    <m/>
    <m/>
  </r>
  <r>
    <s v="CALI"/>
    <x v="0"/>
    <x v="0"/>
    <n v="76001"/>
    <n v="2302287"/>
    <n v="70126"/>
    <s v="VALLE DEL CAUCA"/>
    <s v="CALI"/>
    <s v="PTM CALI MINI MARKET EL PARAIS"/>
    <s v="REDEBAN"/>
    <n v="2302287"/>
    <s v="FO-25-1087139"/>
    <d v="2025-06-13T14:10:00"/>
    <d v="2025-06-14T12:32:08"/>
    <s v="CERRADO"/>
    <s v="INCIDENTE"/>
    <s v="VISITA_TÉCNICA"/>
    <s v="14-06 SE REALIZA CAMBIO DE DATÁFONO POR DAÑO EN LA LECTURA DE TARJETAS._x000a_SE REALIZAN PRUEBAS OPERATIVAS SIN NOVEDAD._x000a_CB QUEDA OKEY."/>
    <s v="NO"/>
    <s v="HARDWARE"/>
    <s v="LECTOR DE TARJETAS"/>
    <s v="MENSAJE RETIRE TARJETA"/>
    <s v="Si"/>
    <s v="DATAFONO C1 NO LEE TARJETAS"/>
    <n v="0"/>
    <n v="0"/>
    <n v="0"/>
    <n v="0"/>
    <s v="A30EZ522 - LN009459"/>
    <s v="992025   "/>
    <s v="914660   "/>
    <s v="TIPO I"/>
    <s v="TERRESTRE"/>
    <n v="1"/>
    <n v="0"/>
    <s v="TORRES GARCIA JENDRY JOSE"/>
    <n v="65960.072302"/>
    <n v="75096.394270399993"/>
    <n v="65960.072302"/>
    <m/>
    <m/>
    <m/>
    <m/>
    <m/>
    <m/>
    <m/>
    <m/>
  </r>
  <r>
    <s v="IBAGUE"/>
    <x v="3"/>
    <x v="3"/>
    <n v="73001"/>
    <n v="2303130"/>
    <n v="73280"/>
    <s v="TOLIMA"/>
    <s v="IBAGUE"/>
    <s v="PTM IBAGUE INTERNET 2000K"/>
    <s v="REDEBAN"/>
    <n v="2303130"/>
    <s v="FO-25-1087822"/>
    <d v="2025-06-13T15:31:00"/>
    <d v="2025-06-14T12:41:37"/>
    <s v="CERRADO"/>
    <s v="INCIDENTE"/>
    <s v="VISITA_TÉCNICA"/>
    <s v="14-06 SE CONFIGURA NUEVAMENTE EL DATÁFONO, YA QUE TENÍA EL PROBLEMA DE LAS CLAVES INCORRECTAS EN DUPLICADO Y CIERRE. SE HACEN PRUEBAS DE TRANSACCIONES, DUPLICADOS Y CIERRE TODO OK "/>
    <s v="NO"/>
    <s v="HARDWARE"/>
    <s v="ACTUALIZACION"/>
    <s v="VERSION CAMBIO POS"/>
    <s v="NO"/>
    <n v="0"/>
    <n v="0"/>
    <n v="0"/>
    <n v="0"/>
    <n v="0"/>
    <s v="A30ZZ507 - A30ZZ416"/>
    <n v="0"/>
    <n v="0"/>
    <s v="TIPO I"/>
    <s v="TERRESTRE"/>
    <n v="1"/>
    <n v="0"/>
    <s v="VARGAS HERRERA JHON JAIRO"/>
    <n v="65960.072302"/>
    <n v="75096.394270399993"/>
    <n v="65960.072302"/>
    <m/>
    <m/>
    <m/>
    <m/>
    <m/>
    <m/>
    <m/>
    <m/>
  </r>
  <r>
    <s v="IBAGUE"/>
    <x v="3"/>
    <x v="3"/>
    <n v="73001"/>
    <n v="2303566"/>
    <n v="13026"/>
    <s v="TOLIMA"/>
    <s v="IBAGUE"/>
    <s v="BARRIO LAS MARIAS ALVARADO"/>
    <s v="REDEBAN"/>
    <n v="2303566"/>
    <s v="FO-25-1088020"/>
    <d v="2025-06-13T16:10:00"/>
    <d v="2025-06-14T12:44:41"/>
    <s v="CERRADO"/>
    <s v="INCIDENTE"/>
    <s v="VISITA_TÉCNICA"/>
    <s v="14-06 SE REALIZA CAMBIO DE EQUIPO &quot; NO IMPRIME ALGUNOS CARACTERES&quot;"/>
    <s v="NO"/>
    <s v="HARDWARE"/>
    <s v="IMPRESION"/>
    <s v="NO IMPRIME UNO O VARIOS CARACTERES"/>
    <s v="Si"/>
    <s v="DATAFONO G1 NO IMPRIME UNO O VARIOS CARACTERES"/>
    <n v="0"/>
    <n v="0"/>
    <n v="0"/>
    <n v="0"/>
    <s v="JAAQZ371/LN0YZ093"/>
    <s v="1074140   "/>
    <s v="1062082   "/>
    <s v="TIPO I"/>
    <s v="TERRESTRE"/>
    <n v="1"/>
    <n v="0"/>
    <s v="GUTIERREZ  CAMILO ANDRES"/>
    <n v="65960.072302"/>
    <n v="75096.394270399993"/>
    <n v="65960.072302"/>
    <m/>
    <m/>
    <m/>
    <m/>
    <m/>
    <m/>
    <m/>
    <m/>
  </r>
  <r>
    <s v="MEDELLIN"/>
    <x v="2"/>
    <x v="2"/>
    <n v="5079"/>
    <n v="2303808"/>
    <n v="30854"/>
    <s v="ANTIOQUIA"/>
    <s v="BARBOSA"/>
    <s v="MINIMERCADO EL HATILLO EXPRESS"/>
    <s v="REDEBAN"/>
    <n v="2303808"/>
    <s v="FO-25-1088202"/>
    <d v="2025-06-13T16:47:00"/>
    <d v="2025-06-14T13:09:18"/>
    <s v="CERRADO"/>
    <s v="INCIDENTE"/>
    <s v="VISITA_TÉCNICA"/>
    <s v="14-06 SE CAMBIA DATÁFONO POR FALLAS EN LECTOR CHIP DE TARJETAS PRUEBA EXITOSA "/>
    <s v="NO"/>
    <s v="HARDWARE"/>
    <s v="LECTOR DE TARJETAS"/>
    <s v="MENSAJE RETIRE TARJETA"/>
    <s v="Si"/>
    <s v="DATAFONO A13 RETIRE TARJETA"/>
    <n v="0"/>
    <n v="0"/>
    <n v="0"/>
    <n v="0"/>
    <s v="BVZZZ207"/>
    <s v="793170   "/>
    <s v="764674   "/>
    <s v="TIPO II"/>
    <s v="TERRESTRE"/>
    <n v="1"/>
    <n v="0"/>
    <s v="DIAZ ZABALA FRANCIS DUBAN"/>
    <n v="144967.87232000002"/>
    <n v="140395.6348884"/>
    <n v="144967.87232000002"/>
    <m/>
    <m/>
    <m/>
    <m/>
    <m/>
    <m/>
    <m/>
    <m/>
  </r>
  <r>
    <s v="CALI"/>
    <x v="0"/>
    <x v="0"/>
    <n v="19001"/>
    <n v="2303802"/>
    <n v="66021"/>
    <s v="CAUCA"/>
    <s v="POPAYAN"/>
    <s v="BARRIO SAN JOSE POPAYAN 3"/>
    <s v="REDEBAN"/>
    <n v="2303802"/>
    <s v="FO-25-1088206"/>
    <d v="2025-06-13T16:45:00"/>
    <d v="2025-06-14T13:25:34"/>
    <s v="CERRADO"/>
    <s v="INCIDENTE"/>
    <s v="VISITA_TÉCNICA"/>
    <s v="14-06 SE INGRESA EQUIPO CON ALERTINTERRUOTION SE PROCEDE A CAMBIAR EQUIPO SE INSTALA SISTEMA OPERATIVO VERSIÓN CREACIÓN DE USUARIOS PRUEBAS OKAY TELECARGA DRNA "/>
    <s v="NO"/>
    <s v="HARDWARE"/>
    <s v="ALERT IRRUPTION"/>
    <s v="ALERT IRRUPTION"/>
    <s v="Si"/>
    <s v="DATAFONO A7 UNAUTHORIZED"/>
    <n v="0"/>
    <n v="0"/>
    <n v="0"/>
    <n v="0"/>
    <s v="9A00N475"/>
    <s v="794185   "/>
    <s v="930880   "/>
    <s v="TIPO III"/>
    <s v="TERRESTRE"/>
    <n v="1"/>
    <n v="0"/>
    <s v="GIMBUEL LASSO LUIS GERMAN"/>
    <n v="275728.78077800001"/>
    <n v="196536.5258152"/>
    <n v="275728.78077800001"/>
    <m/>
    <m/>
    <m/>
    <m/>
    <m/>
    <m/>
    <m/>
    <m/>
  </r>
  <r>
    <s v="MEDELLIN"/>
    <x v="2"/>
    <x v="2"/>
    <n v="5001"/>
    <n v="2303897"/>
    <n v="38948"/>
    <s v="ANTIOQUIA"/>
    <s v="MEDELLIN"/>
    <s v="DISTRICOL CLASE Y STYLO DEL PE"/>
    <s v="REDEBAN"/>
    <n v="2303897"/>
    <s v="FO-25-1089545"/>
    <d v="2025-06-13T17:30:00"/>
    <d v="2025-06-14T13:30:35"/>
    <s v="CERRADO"/>
    <s v="INCIDENTE"/>
    <s v="VISITA_TÉCNICA"/>
    <s v="14-06 SE CAMBIA EQUIPO POR DAÑO SE REINICA PRUEBAS OK NO TELECARGA"/>
    <s v="NO"/>
    <s v="HARDWARE"/>
    <s v="SE REINICIA"/>
    <s v="DAÑO POS"/>
    <s v="Si"/>
    <s v="DATAFONO G4 SE RESETEA AL IMPRIMIR"/>
    <n v="0"/>
    <n v="0"/>
    <n v="0"/>
    <n v="0"/>
    <s v="1A00I157"/>
    <s v="1216508   "/>
    <s v="1141388   "/>
    <s v="TIPO I"/>
    <s v="TERRESTRE"/>
    <n v="1"/>
    <n v="0"/>
    <s v="PAREJA ECHAVARRIA JHON DAVID"/>
    <n v="65960.072302"/>
    <n v="75096.394270399993"/>
    <n v="65960.072302"/>
    <m/>
    <m/>
    <m/>
    <m/>
    <m/>
    <m/>
    <m/>
    <m/>
  </r>
  <r>
    <s v="BOGOTA"/>
    <x v="5"/>
    <x v="5"/>
    <n v="25126"/>
    <n v="2304114"/>
    <n v="24381"/>
    <s v="CUNDINAMARCA"/>
    <s v="CAJICA"/>
    <s v="MULTIPAGAS CAJICA"/>
    <s v="REDEBAN"/>
    <n v="2304114"/>
    <s v="FO-25-1089738"/>
    <d v="2025-06-13T17:42:00"/>
    <d v="2025-06-14T13:38:09"/>
    <s v="CERRADO"/>
    <s v="INCIDENTE"/>
    <s v="VISITA_TÉCNICA"/>
    <s v="14-06 SE REALIZA VISITA DE CAMPO ENCONTRANDO QUE EL EQUIPO NO PRENDE POR LO CUAL SE CAMBIA EQUIPO PRUEBAS CUPO Y USUARIO OK."/>
    <s v="NO"/>
    <s v="HARDWARE"/>
    <s v="ALERT IRRUPTION"/>
    <s v="ALERT IRRUPTION"/>
    <s v="Si"/>
    <s v="DATAFONO A1 NO PRENDE"/>
    <n v="0"/>
    <s v="HUB HB3 NO RECONOCE CONECTOR"/>
    <n v="0"/>
    <n v="0"/>
    <s v="ABCFZ921"/>
    <s v="791065   Sin placa"/>
    <s v="981431  Sin placa "/>
    <s v="TIPO II"/>
    <s v="TERRESTRE"/>
    <n v="1"/>
    <n v="0"/>
    <s v="LOZADA ROJAS CHRISTIAN ANDRES"/>
    <n v="144967.87232000002"/>
    <n v="140395.6348884"/>
    <n v="144967.87232000002"/>
    <m/>
    <m/>
    <m/>
    <m/>
    <m/>
    <m/>
    <m/>
    <m/>
  </r>
  <r>
    <s v="MEDELLIN"/>
    <x v="2"/>
    <x v="2"/>
    <n v="5360"/>
    <n v="2304754"/>
    <n v="10364"/>
    <s v="ANTIOQUIA"/>
    <s v="ITAGUI"/>
    <s v="BARRIO EL CARMELO"/>
    <s v="REDEBAN"/>
    <n v="2304754"/>
    <s v="FO-25-1090605"/>
    <d v="2025-06-14T08:45:00"/>
    <d v="2025-06-14T13:52:59"/>
    <s v="CERRADO"/>
    <s v="INCIDENTE"/>
    <s v="VISITA_TÉCNICA"/>
    <s v="14-06 SE HACE ACTUALIZACIÓN DE DIRECCIÓN "/>
    <s v="NO"/>
    <s v="SOFTWARE"/>
    <s v="ACTUALIZACION"/>
    <s v="TECNOLOGIA"/>
    <s v="NO"/>
    <n v="0"/>
    <n v="0"/>
    <n v="0"/>
    <n v="0"/>
    <n v="0"/>
    <s v="114ZZ298"/>
    <n v="0"/>
    <n v="0"/>
    <s v="TIPO I"/>
    <s v="TERRESTRE"/>
    <n v="1"/>
    <n v="0"/>
    <s v="MORENO MEDINA JUAN PABLO"/>
    <n v="65960.072302"/>
    <n v="75096.394270399993"/>
    <n v="65960.072302"/>
    <m/>
    <m/>
    <m/>
    <m/>
    <m/>
    <m/>
    <m/>
    <m/>
  </r>
  <r>
    <s v="MEDELLIN"/>
    <x v="2"/>
    <x v="2"/>
    <n v="5266"/>
    <n v="2304969"/>
    <n v="39184"/>
    <s v="ANTIOQUIA"/>
    <s v="ENVIGADO"/>
    <s v="PTM ENVIGADO VANESSA"/>
    <s v="REDEBAN"/>
    <n v="2304969"/>
    <s v="FO-25-1091419"/>
    <d v="2025-06-14T10:36:00"/>
    <d v="2025-06-14T14:00:06"/>
    <s v="CERRADO"/>
    <s v="INCIDENTE"/>
    <s v="VISITA_TÉCNICA"/>
    <s v="14-06 SE REALIZA CAMBIO DE DATÁFONO POR DAÑO EN LECTOR DE TARJETA"/>
    <s v="NO"/>
    <s v="HARDWARE"/>
    <s v="LECTOR DE TARJETAS"/>
    <s v="DAÑO POS"/>
    <s v="Si"/>
    <s v="DATAFONO C1 NO LEE TARJETAS"/>
    <n v="0"/>
    <n v="0"/>
    <n v="0"/>
    <n v="0"/>
    <s v="GZ05Z882"/>
    <s v="1235388 243637317561365457309540"/>
    <s v="989229   "/>
    <s v="TIPO I"/>
    <s v="TERRESTRE"/>
    <n v="1"/>
    <n v="0"/>
    <s v="MORENO MEDINA JUAN PABLO"/>
    <n v="65960.072302"/>
    <n v="75096.394270399993"/>
    <n v="65960.072302"/>
    <m/>
    <m/>
    <m/>
    <m/>
    <m/>
    <m/>
    <m/>
    <m/>
  </r>
  <r>
    <s v="MEDELLIN"/>
    <x v="2"/>
    <x v="2"/>
    <n v="5001"/>
    <n v="2304970"/>
    <n v="17517"/>
    <s v="ANTIOQUIA"/>
    <s v="MEDELLIN"/>
    <s v="PAGAFACIL LA AMERICA MEDELLIN"/>
    <s v="REDEBAN"/>
    <n v="2304970"/>
    <s v="FO-25-1091415"/>
    <d v="2025-06-14T10:37:00"/>
    <d v="2025-06-14T14:05:29"/>
    <s v="CERRADO"/>
    <s v="INCIDENTE"/>
    <s v="VISITA_TÉCNICA"/>
    <s v="14-06 SE REVISA EQUIPOS Y SALE MENSAJE DE RETIRO DE TARJETA SE FORMATEA EQUIPO PERO SIGUE EL PROBLEMA EL PINPAD TAMBIEN PRESENTA UN PROBLEMA NO LEE TARJETAS SE RELIZA CAMBIO SE PROCEDER CON EL CAMBIO DEL EQUIPO SE REALIZAN PRUEBAS EXITOSAS SERVICIO OPERATIVO "/>
    <s v="NO"/>
    <s v="HARDWARE"/>
    <s v="LECTOR DE TARJETAS"/>
    <s v="MENSAJE RETIRE TARJETA"/>
    <s v="Si"/>
    <s v="DATAFONO A13 RETIRE TARJETA"/>
    <n v="0"/>
    <n v="0"/>
    <s v="PINPAD A13 RETIRE TARJETA"/>
    <n v="0"/>
    <s v="A000L298"/>
    <s v="1049984  986375 "/>
    <s v="1092703   1073280"/>
    <s v="TIPO I"/>
    <s v="TERRESTRE"/>
    <n v="1"/>
    <n v="0"/>
    <s v="ZAPATA LOPEZ EDWARD ASDRUBAL"/>
    <n v="65960.072302"/>
    <n v="75096.394270399993"/>
    <n v="65960.072302"/>
    <m/>
    <m/>
    <m/>
    <m/>
    <m/>
    <m/>
    <m/>
    <m/>
  </r>
  <r>
    <s v="CALI"/>
    <x v="0"/>
    <x v="0"/>
    <n v="76520"/>
    <n v="2304932"/>
    <n v="62469"/>
    <s v="VALLE DEL CAUCA"/>
    <s v="PALMIRA"/>
    <s v="BARRIO PARQUES DE LA ITALIA PA"/>
    <s v="REDEBAN"/>
    <n v="2304932"/>
    <s v="FO-25-1091202"/>
    <d v="2025-06-14T09:50:00"/>
    <d v="2025-06-14T14:12:03"/>
    <s v="CERRADO"/>
    <s v="INCIDENTE"/>
    <s v="VISITA_TÉCNICA"/>
    <s v="14-06 EN LA VISITA TÉCNICA SE REALIZA EL CAMBIO DE DATÁFONO YA QUE SE ENCONTRÓ CON EL RODILLO AVERIADO,SE CAMBIO LA FUENTE DE PODER Y CABLE MAGIC BOX TETRA,EL CAMBIO SE APRUEBA SE REALIZÓ LA CONFIGURACIÓN E INICIALIZACIÓN OK SE REALIZARON LAS PRUEBAS DEJANDO EL SERVICIO OPERANDO SIN FALLAS Y SIN NOVEDAD "/>
    <s v="NO"/>
    <s v="HARDWARE"/>
    <s v="IMPRESION"/>
    <s v="RODILLO AVERIADO"/>
    <s v="Si"/>
    <s v="DATAFONO G2 SIN RODILLO"/>
    <n v="0"/>
    <n v="0"/>
    <n v="0"/>
    <s v="FUENTE DE PODER Y CABLE MAGIC BOX TETRA "/>
    <s v="HA00N796"/>
    <s v="1116186   "/>
    <s v="1069089   "/>
    <s v="TIPO I"/>
    <s v="TERRESTRE"/>
    <n v="1"/>
    <n v="0"/>
    <s v="SANCHEZ URREGO ROBINSON DAVID"/>
    <n v="65960.072302"/>
    <n v="75096.394270399993"/>
    <n v="65960.072302"/>
    <m/>
    <m/>
    <m/>
    <m/>
    <m/>
    <m/>
    <m/>
    <m/>
  </r>
  <r>
    <s v="MEDELLIN"/>
    <x v="2"/>
    <x v="2"/>
    <n v="5001"/>
    <n v="2304788"/>
    <n v="56908"/>
    <s v="ANTIOQUIA"/>
    <s v="MEDELLIN"/>
    <s v="BARRIO ROBLEDO MEDELLIN 17"/>
    <s v="REDEBAN"/>
    <n v="2304788"/>
    <s v="FO-25-1090842"/>
    <d v="2025-06-14T09:17:00"/>
    <d v="2025-06-14T14:17:27"/>
    <s v="CERRADO"/>
    <s v="INCIDENTE"/>
    <s v="VISITA_TÉCNICA"/>
    <s v="14-06 SE LIMPIA CONTACTO CHIP SE HACEN PRUEBAS TODO QUEDA OK "/>
    <s v="NO"/>
    <s v="HARDWARE"/>
    <s v="LECTOR DE TARJETAS"/>
    <s v="DAÑO POS"/>
    <s v="NO"/>
    <n v="0"/>
    <n v="0"/>
    <n v="0"/>
    <n v="0"/>
    <n v="0"/>
    <s v="9CQZZ666"/>
    <n v="0"/>
    <n v="0"/>
    <s v="TIPO I"/>
    <s v="TERRESTRE"/>
    <n v="1"/>
    <n v="0"/>
    <s v="ALVAREZ ARENAS VICTOR HUGO"/>
    <n v="65960.072302"/>
    <n v="75096.394270399993"/>
    <n v="65960.072302"/>
    <m/>
    <m/>
    <m/>
    <m/>
    <m/>
    <m/>
    <m/>
    <m/>
  </r>
  <r>
    <s v="TUNJA"/>
    <x v="1"/>
    <x v="1"/>
    <n v="15804"/>
    <n v="2304747"/>
    <n v="50874"/>
    <s v="BOYACA"/>
    <s v="TIBANA"/>
    <s v="BARRIO CENTRO TIBANA 3"/>
    <s v="REDEBAN"/>
    <n v="2304747"/>
    <s v="FO-25-1090608"/>
    <d v="2025-06-14T08:40:00"/>
    <d v="2025-06-14T14:23:39"/>
    <s v="CERRADO"/>
    <s v="INCIDENTE"/>
    <s v="VISITA_TÉCNICA"/>
    <s v="14-06 SE REALIZA CAMBIO DE EQUIPO POR FALLA EN EL TECLADO PRUEBAS OK CLIENTE CONFORME "/>
    <s v="NO"/>
    <s v="HARDWARE"/>
    <s v="TECLADO"/>
    <s v="DAÑO POS"/>
    <s v="Si"/>
    <s v="DATAFONO F3 TECLADO MALO"/>
    <n v="0"/>
    <n v="0"/>
    <n v="0"/>
    <n v="0"/>
    <s v="II01Z051"/>
    <s v="1039169   "/>
    <s v="227678   "/>
    <s v="TIPO II"/>
    <s v="TERRESTRE"/>
    <n v="1"/>
    <n v="0"/>
    <s v="RODRIGUEZ MURCIA YERSON IVAN"/>
    <n v="144967.87232000002"/>
    <n v="140395.6348884"/>
    <n v="144967.87232000002"/>
    <m/>
    <m/>
    <m/>
    <m/>
    <m/>
    <m/>
    <m/>
    <m/>
  </r>
  <r>
    <s v="MEDELLIN"/>
    <x v="2"/>
    <x v="2"/>
    <n v="5001"/>
    <n v="2304763"/>
    <n v="78727"/>
    <s v="ANTIOQUIA"/>
    <s v="MEDELLIN"/>
    <s v="PTM MEDELLIN MERCADOS DEL ESTE"/>
    <s v="REDEBAN"/>
    <n v="2304763"/>
    <s v="FO-25-1090592"/>
    <d v="2025-06-14T08:52:00"/>
    <d v="2025-06-14T14:35:44"/>
    <s v="CERRADO"/>
    <s v="INCIDENTE"/>
    <s v="VISITA_TÉCNICA"/>
    <s v="14-06 CAMBIO EQUIPO POR DAÑO IMPRESORA SE QUEDA PEGADA A VECES PRUEBAS OK NO TELECARGA "/>
    <s v="NO"/>
    <s v="HARDWARE"/>
    <s v="IMPRESION"/>
    <s v="DAÑO POS"/>
    <s v="Si"/>
    <s v="DATAFONO G5 NO AVANZA PAPEL"/>
    <n v="0"/>
    <n v="0"/>
    <n v="0"/>
    <n v="0"/>
    <s v="A1RZZ277 - UVSZZ853"/>
    <s v="1057371   "/>
    <s v="930856   "/>
    <s v="TIPO I"/>
    <s v="TERRESTRE"/>
    <n v="1"/>
    <n v="0"/>
    <s v="PAREJA ECHAVARRIA JHON DAVID"/>
    <n v="65960.072302"/>
    <n v="75096.394270399993"/>
    <n v="65960.072302"/>
    <m/>
    <m/>
    <m/>
    <m/>
    <m/>
    <m/>
    <m/>
    <m/>
  </r>
  <r>
    <s v="MEDELLIN"/>
    <x v="2"/>
    <x v="2"/>
    <n v="5001"/>
    <n v="2305201"/>
    <n v="45966"/>
    <s v="ANTIOQUIA"/>
    <s v="MEDELLIN"/>
    <s v="BARRIO SANTA ELENA MEDELLIN 1"/>
    <s v="REDEBAN"/>
    <n v="2305201"/>
    <s v="FO-25-1091924"/>
    <d v="2025-06-14T11:56:00"/>
    <d v="2025-06-14T14:46:37"/>
    <s v="CERRADO"/>
    <s v="INCIDENTE"/>
    <s v="VISITA_TÉCNICA"/>
    <s v="14-06 SE CAMBIA PINPAD POR PROBLEMAS DE LECTOR CHIP TODO QUEDA OK "/>
    <s v="NO"/>
    <s v="HARDWARE"/>
    <s v="PINPAD"/>
    <s v="DAÑO POS"/>
    <s v="Si"/>
    <n v="0"/>
    <n v="0"/>
    <n v="0"/>
    <s v="PINPAD C4 NO LEE TARJETA CHIP"/>
    <n v="0"/>
    <s v="II001561"/>
    <s v="  950208 "/>
    <s v="   920067"/>
    <s v="TIPO I"/>
    <s v="TERRESTRE"/>
    <n v="1"/>
    <n v="0"/>
    <s v="ALVAREZ ARENAS VICTOR HUGO"/>
    <n v="65960.072302"/>
    <n v="75096.394270399993"/>
    <n v="65960.072302"/>
    <m/>
    <m/>
    <m/>
    <m/>
    <m/>
    <m/>
    <m/>
    <m/>
  </r>
  <r>
    <s v="MEDELLIN"/>
    <x v="2"/>
    <x v="2"/>
    <n v="5001"/>
    <n v="2304164"/>
    <n v="26798"/>
    <s v="ANTIOQUIA"/>
    <s v="MEDELLIN"/>
    <s v="BARRIO ANDALUCIA MEDELLIN"/>
    <s v="REDEBAN"/>
    <n v="2304164"/>
    <s v="FO-25-1090128"/>
    <d v="2025-06-14T08:00:00"/>
    <d v="2025-06-14T14:58:46"/>
    <s v="CERRADO"/>
    <s v="INCIDENTE"/>
    <s v="VISITA_TÉCNICA"/>
    <s v="14-06 SE CAMBIA DATAFONO POR DAÑO (ALERT IRRUPCION)"/>
    <s v="NO"/>
    <s v="HARDWARE"/>
    <s v="ALERT IRRUPTION"/>
    <s v="ALERT IRRUPTION"/>
    <s v="Si"/>
    <s v="DATAFONO A6 ALERT IRRUPTION"/>
    <n v="0"/>
    <n v="0"/>
    <n v="0"/>
    <n v="0"/>
    <s v="9999X100"/>
    <s v="1235209   "/>
    <s v="1115301   "/>
    <s v="TIPO I"/>
    <s v="TERRESTRE"/>
    <n v="1"/>
    <n v="0"/>
    <s v="RUA ALVAREZ RICHARD ANDRES"/>
    <n v="65960.072302"/>
    <n v="75096.394270399993"/>
    <n v="65960.072302"/>
    <m/>
    <m/>
    <m/>
    <m/>
    <m/>
    <m/>
    <m/>
    <m/>
  </r>
  <r>
    <s v="SINCELEJO"/>
    <x v="4"/>
    <x v="4"/>
    <n v="70713"/>
    <n v="2300709"/>
    <n v="65439"/>
    <s v="SUCRE"/>
    <s v="SAN ONOFRE"/>
    <s v="BARRIO CENTRO SAN ONOFRE 3"/>
    <s v="REDEBAN"/>
    <n v="2300709"/>
    <s v="FO-25-1085490"/>
    <d v="2025-06-13T10:23:00"/>
    <d v="2025-06-14T15:31:38"/>
    <s v="CERRADO"/>
    <s v="INCIDENTE"/>
    <s v="VISITA_TÉCNICA"/>
    <s v="14-06 SE VISITA COMERCIO POR UNA FALLA, SE HACE CAMBIO DE DATAFONO, CAUSAL A6 ALERT IRRUPTION, SE DEJA CON LA VERSIÓN 9.90, SE REALIZAN PRUEBAS OK, COMERCIO MIXTO CU 18427260 TERMINAL 6Z0IZ357, SE CREA USUARIO Y CONTRASEÑA."/>
    <s v="NO"/>
    <s v="HARDWARE"/>
    <s v="ALERT IRRUPTION"/>
    <s v="ALERT IRRUPTION"/>
    <s v="Si"/>
    <s v="DATAFONO A6 ALERT IRRUPTION"/>
    <n v="0"/>
    <n v="0"/>
    <n v="0"/>
    <n v="0"/>
    <s v="6A00D673 - 6Z0IZ357"/>
    <s v="1173881   "/>
    <s v="226810   "/>
    <s v="TIPO II"/>
    <s v="TERRESTRE"/>
    <n v="1"/>
    <n v="0"/>
    <s v="CACERES HERNANDEZ ANDRES"/>
    <n v="144967.87232000002"/>
    <n v="140395.6348884"/>
    <n v="144967.87232000002"/>
    <m/>
    <m/>
    <m/>
    <m/>
    <m/>
    <m/>
    <m/>
    <m/>
  </r>
  <r>
    <s v="IBAGUE"/>
    <x v="3"/>
    <x v="3"/>
    <n v="73055"/>
    <n v="2301661"/>
    <n v="77721"/>
    <s v="TOLIMA"/>
    <s v="ARMERO"/>
    <s v="DISTRICOL PANDORA SOLUCIONES"/>
    <s v="REDEBAN"/>
    <n v="2301661"/>
    <s v="FO-25-1086258"/>
    <d v="2025-06-13T11:51:00"/>
    <d v="2025-06-14T15:33:13"/>
    <s v="CERRADO"/>
    <s v="INCIDENTE"/>
    <s v="VISITA_TÉCNICA"/>
    <s v="14-06 CAMBIO DE CABLE ENSORTIJADO CAMBIO DE FUENTE DE PODER "/>
    <s v="NO"/>
    <s v="HARDWARE"/>
    <s v="CABLEADO"/>
    <s v="CABLE MAGICBOX AVERIADO"/>
    <s v="NO"/>
    <n v="0"/>
    <n v="0"/>
    <n v="0"/>
    <n v="0"/>
    <n v="0"/>
    <s v="10NZZ011"/>
    <s v="   "/>
    <s v="   "/>
    <s v="TIPO II"/>
    <s v="TERRESTRE"/>
    <n v="1"/>
    <n v="0"/>
    <s v="GUTIERREZ  CAMILO ANDRES"/>
    <n v="144967.87232000002"/>
    <n v="140395.6348884"/>
    <n v="144967.87232000002"/>
    <m/>
    <m/>
    <m/>
    <m/>
    <m/>
    <m/>
    <m/>
    <m/>
  </r>
  <r>
    <s v="TUNJA"/>
    <x v="1"/>
    <x v="1"/>
    <n v="15176"/>
    <n v="2301879"/>
    <n v="36451"/>
    <s v="BOYACA"/>
    <s v="CHIQUINQUIRA"/>
    <s v="BARRIO JARDIN DEL NORTE CHIQUI"/>
    <s v="REDEBAN"/>
    <n v="2301879"/>
    <s v="FO-25-1086830"/>
    <d v="2025-06-13T13:54:00"/>
    <d v="2025-06-14T15:35:10"/>
    <s v="CERRADO"/>
    <s v="INCIDENTE"/>
    <s v="VISITA_TÉCNICA"/>
    <s v="14-06 SE REALIZA CAMBIO DEL LECTOR DE BARRAS POR DAÑO DIFICULTAD PARA RECONOCER  LOS CODIGOS DE BARRAS DEJANDO PRUEBAS EXITOSAS SIN TELECARGA NO AUTORIZADA "/>
    <s v="NO"/>
    <s v="HARDWARE"/>
    <s v="LECTOR DE BARRAS"/>
    <s v="FORMATO INVALIDO LECTOR DAÑADO"/>
    <s v="Si"/>
    <n v="0"/>
    <s v="LECTOR L2  PERDIÓ CONFIGURACIÓN"/>
    <n v="0"/>
    <n v="0"/>
    <n v="0"/>
    <s v="AA00D315-AB00O692"/>
    <s v=" 1103670  "/>
    <s v=" 984414  "/>
    <s v="TIPO III"/>
    <s v="TERRESTRE"/>
    <n v="1"/>
    <n v="0"/>
    <s v="ALVARADO MORENO CRISTHIAN"/>
    <n v="275728.78077800001"/>
    <n v="196536.5258152"/>
    <n v="275728.78077800001"/>
    <m/>
    <m/>
    <m/>
    <m/>
    <m/>
    <m/>
    <m/>
    <m/>
  </r>
  <r>
    <s v="CALI"/>
    <x v="0"/>
    <x v="0"/>
    <n v="76233"/>
    <n v="2303820"/>
    <n v="13671"/>
    <s v="VALLE DEL CAUCA"/>
    <s v="DAGUA"/>
    <s v="BARRIO COREA DAGUA"/>
    <s v="REDEBAN"/>
    <n v="2303820"/>
    <s v="FO-25-1088211"/>
    <d v="2025-06-13T16:51:00"/>
    <d v="2025-06-14T15:37:04"/>
    <s v="CERRADO"/>
    <s v="INCIDENTE"/>
    <s v="VISITA_TÉCNICA"/>
    <s v="14-06 SE REALIZA CAMBIO DE EQUIPO C4 NO LEE TARJETAS CHIP, CB BANCOLOMBIA PURO, PRUEBAS OK "/>
    <s v="NO"/>
    <s v="HARDWARE"/>
    <s v="LECTOR DE TARJETAS"/>
    <s v="DAÑO POS"/>
    <s v="Si"/>
    <s v="DATAFONO C4 NO LEE TARJETA CHIP"/>
    <n v="0"/>
    <n v="0"/>
    <n v="0"/>
    <n v="0"/>
    <s v="JADZZ413"/>
    <s v="1242437   "/>
    <s v="1015946   "/>
    <s v="TIPO II"/>
    <s v="TERRESTRE"/>
    <n v="1"/>
    <n v="0"/>
    <s v="PAREDES CASTILLO DIEGO"/>
    <n v="144967.87232000002"/>
    <n v="140395.6348884"/>
    <n v="144967.87232000002"/>
    <m/>
    <m/>
    <m/>
    <m/>
    <m/>
    <m/>
    <m/>
    <m/>
  </r>
  <r>
    <s v="BUCARAMANGA"/>
    <x v="1"/>
    <x v="1"/>
    <n v="68001"/>
    <n v="2305217"/>
    <n v="35267"/>
    <s v="SANTANDER"/>
    <s v="BUCARAMANGA"/>
    <s v="COMCARD B/MANGA YENYHER"/>
    <s v="REDEBAN"/>
    <n v="2305217"/>
    <s v="FO-25-1092024"/>
    <d v="2025-06-14T12:08:00"/>
    <d v="2025-06-14T15:44:53"/>
    <s v="CERRADO"/>
    <s v="INCIDENTE"/>
    <s v="VISITA_TÉCNICA"/>
    <s v="14-06 SE REALIZA VISITA AL COMERCIO SE ENCUENTRA CERRADO SE ESTABLECE COMUNICACION AL NÚMERO 3016236727 NO SE OBTIENE RESPUESTA "/>
    <s v="NO"/>
    <s v="HARDWARE"/>
    <s v="LECTOR DE BARRAS"/>
    <s v="FORMATO INVALIDO LECTOR DAÑADO"/>
    <s v="NO"/>
    <n v="0"/>
    <n v="0"/>
    <n v="0"/>
    <n v="0"/>
    <n v="0"/>
    <s v="NO APLICA "/>
    <s v="   "/>
    <s v="   "/>
    <s v="TIPO I"/>
    <s v="TERRESTRE"/>
    <n v="1"/>
    <n v="0"/>
    <s v="MARIÑO PABON JORGE ENRIQUE"/>
    <n v="65960.072302"/>
    <n v="75096.394270399993"/>
    <n v="65960.072302"/>
    <m/>
    <m/>
    <m/>
    <m/>
    <m/>
    <m/>
    <m/>
    <m/>
  </r>
  <r>
    <s v="NEIVA"/>
    <x v="3"/>
    <x v="3"/>
    <n v="41001"/>
    <n v="2304221"/>
    <n v="13841"/>
    <s v="HUILA"/>
    <s v="NEIVA"/>
    <s v="BARRIO CALIXTO II NEIVA"/>
    <s v="REDEBAN"/>
    <n v="2304221"/>
    <s v="FO-25-1090124"/>
    <d v="2025-06-14T08:00:00"/>
    <d v="2025-06-14T15:46:39"/>
    <s v="CERRADO"/>
    <s v="INCIDENTE"/>
    <s v="VISITA_TÉCNICA"/>
    <s v="14-06 SE REALIZA CAMBIO DATAFONO POR TECLADO DURO , SE CONFIGURA E INICIALIZA, SE CREA USUARIO Y CLAVE CON EL CLIENTE, SE REALIZA PRUEBAS OK, SE REALIZA CAMBIO LECTOR DE BARRAS , PRESENTA CABLE CON INTERFERENCIA "/>
    <s v="NO"/>
    <s v="HARDWARE"/>
    <s v="TECLADO"/>
    <s v="DAÑO POS"/>
    <s v="Si"/>
    <s v="DATAFONO F3 TECLADO MALO"/>
    <s v="LECTOR L6  NO COMUNICA"/>
    <n v="0"/>
    <n v="0"/>
    <n v="0"/>
    <s v="JA004052"/>
    <s v="782183 1144997  "/>
    <s v="784604 546691  "/>
    <s v="TIPO I"/>
    <s v="TERRESTRE"/>
    <n v="1"/>
    <n v="0"/>
    <s v="ANDRADE HERNANDEZ JUAN CARLOS"/>
    <n v="65960.072302"/>
    <n v="75096.394270399993"/>
    <n v="65960.072302"/>
    <m/>
    <m/>
    <m/>
    <m/>
    <m/>
    <m/>
    <m/>
    <m/>
  </r>
  <r>
    <s v="BARRANQUILLA"/>
    <x v="4"/>
    <x v="4"/>
    <n v="8758"/>
    <n v="2304956"/>
    <n v="65862"/>
    <s v="ATLANTICO"/>
    <s v="SOLEDAD"/>
    <s v="BARRIO SOLEDAD 2000 SOLEDAD 12"/>
    <s v="REDEBAN"/>
    <n v="2304956"/>
    <s v="FO-25-1091291"/>
    <d v="2025-06-14T10:19:00"/>
    <d v="2025-06-14T15:52:51"/>
    <s v="CERRADO"/>
    <s v="INCIDENTE"/>
    <s v="VISITA_TÉCNICA"/>
    <s v="14-06 SE REALIZA VISITA SE VALIDA NUEVAMENTE DATAFONO TODO OK ,SE CAMBIA POR POSIBLE DAÑO EN EL PUERTO DE RED ,TAMBIÉN SE CAMBIA CABLE DE RED ,SE HACEN PRUEBAS Y TODO OK"/>
    <s v="NO"/>
    <s v="HARDWARE"/>
    <s v="COMUNICACION"/>
    <s v="DAÑO POS"/>
    <s v="Si"/>
    <s v="DATAFONO E6 PUERTO IP MALO"/>
    <n v="0"/>
    <n v="0"/>
    <n v="0"/>
    <s v="1 cable de red"/>
    <s v="3A00G775"/>
    <s v="1088409   "/>
    <s v="1088379   "/>
    <s v="TIPO I"/>
    <s v="TERRESTRE"/>
    <n v="1"/>
    <n v="0"/>
    <s v="PORRAS CASTRO DARLON NASCK"/>
    <n v="65960.072302"/>
    <n v="75096.394270399993"/>
    <n v="65960.072302"/>
    <m/>
    <m/>
    <m/>
    <m/>
    <m/>
    <m/>
    <m/>
    <m/>
  </r>
  <r>
    <s v="VALLEDUPAR"/>
    <x v="4"/>
    <x v="4"/>
    <n v="20383"/>
    <n v="2297785"/>
    <n v="48818"/>
    <s v="CESAR"/>
    <s v="LA GLORIA"/>
    <s v="DISTRICOL INTERPLANET LAURA"/>
    <s v="REDEBAN"/>
    <n v="2297785"/>
    <s v="FO-25-1083514"/>
    <d v="2025-06-12T16:46:00"/>
    <d v="2025-06-15T09:07:00"/>
    <s v="CERRADO"/>
    <s v="INCIDENTE"/>
    <s v="SOPORTE_TELEFÓNICO"/>
    <s v="14-06 SE REALIZA GESTIÓN TELEFÓNICA ATIENDE EL SR CARLOS ANDRÉS CARVAJALINO  LA CUAL NOS INDICA QUE EL LECTOR LE RECHAZA ALGUNAS FACTURAS,SE LE ENVIA VIA WHATSAPP MANUAL DE CONFIGURACIÓN SYMBOL Y LE LE EXPLICA COMO CONFIGURARLO , CLIENTE REALIZA PROCESO Y NOS INDICA QUE  EL LECTOR DE BARRAS QIEDO OPERATIVO REALIZÓ PRUEBAS Y NOS INDICA QUE LA LE PERMITE REALIZAR CON FACTURAS "/>
    <s v="NO"/>
    <s v="SOFTWARE"/>
    <s v="LECTOR DE BARRAS"/>
    <s v="LECTOR DESCONFIGURADO"/>
    <s v="NO"/>
    <n v="0"/>
    <n v="0"/>
    <n v="0"/>
    <n v="0"/>
    <n v="0"/>
    <n v="0"/>
    <n v="0"/>
    <n v="0"/>
    <s v="TIPO IV"/>
    <s v="TERRESTRE"/>
    <n v="0"/>
    <n v="0"/>
    <s v="MAESTRE MENGUAL EDGAR ENRIQUE"/>
    <n v="41241.0800752"/>
    <n v="0"/>
    <n v="41241.0800752"/>
    <m/>
    <m/>
    <m/>
    <m/>
    <m/>
    <m/>
    <m/>
    <m/>
  </r>
  <r>
    <s v="CALI"/>
    <x v="0"/>
    <x v="0"/>
    <n v="19075"/>
    <n v="2299581"/>
    <n v="41982"/>
    <s v="CAUCA"/>
    <s v="BALBOA"/>
    <s v="DISTRICOL DROGUERIA EL PROGRES"/>
    <s v="REDEBAN"/>
    <n v="2299581"/>
    <s v="FO-25-1084585"/>
    <d v="2025-06-13T08:48:00"/>
    <d v="2025-06-15T09:12:00"/>
    <s v="CERRADO"/>
    <s v="INCIDENTE"/>
    <s v="SOPORTE_TELEFÓNICO"/>
    <s v="15-06 SE REALIZA LLAMADA CELULAR CON LA SEÑORA NILSA INFORMA CORRESPONSAL YA OPERA CORRECTAMENTE OK"/>
    <s v="NO"/>
    <s v="HARDWARE"/>
    <s v="COMUNICACION"/>
    <s v="MENSAJE CABLE DE RED DESCONECTADO"/>
    <s v="NO"/>
    <n v="0"/>
    <n v="0"/>
    <n v="0"/>
    <n v="0"/>
    <n v="0"/>
    <n v="0"/>
    <n v="0"/>
    <n v="0"/>
    <s v="TIPO IV"/>
    <s v="TERRESTRE"/>
    <n v="0"/>
    <n v="0"/>
    <s v="GIMBUEL LASSO LUIS GERMAN"/>
    <n v="41241.0800752"/>
    <n v="0"/>
    <n v="41241.0800752"/>
    <m/>
    <m/>
    <m/>
    <m/>
    <m/>
    <m/>
    <m/>
    <m/>
  </r>
  <r>
    <s v="CUCUTA"/>
    <x v="1"/>
    <x v="1"/>
    <n v="54810"/>
    <n v="2307138"/>
    <n v="66720"/>
    <s v="NORTE DE SANTANDER"/>
    <s v="TIBU"/>
    <s v="BARRIO FUERA DEL MUNICIPIO DE"/>
    <s v="REDEBAN"/>
    <n v="2307138"/>
    <s v="FO-25-1095373"/>
    <d v="2025-06-16T08:34:00"/>
    <d v="2025-06-16T08:37:36"/>
    <s v="CERRADO"/>
    <s v="INCIDENTE"/>
    <s v="VISITA_TÉCNICA"/>
    <s v="16-06 SE REALIZA CAMBIO DE EQUIPO POR DAÑO EN PUERTO DE INTERNET, SE HACEN CIERRES Y PRUEBAS OK."/>
    <s v="NO"/>
    <s v="HARDWARE"/>
    <s v="COMUNICACION"/>
    <s v="MENSAJE CABLE DE RED DESCONECTADO"/>
    <s v="Si"/>
    <s v="DATAFONO E3 NO COMUNICA MODEM"/>
    <n v="0"/>
    <n v="0"/>
    <n v="0"/>
    <n v="0"/>
    <s v="2A0EZ029"/>
    <s v="1232677   "/>
    <s v="988668   "/>
    <s v="TIPO IV ESPECIAL"/>
    <s v="TERRESTRE"/>
    <n v="1"/>
    <n v="0"/>
    <s v="TORRES MANTILLA JOSE DANIEL"/>
    <n v="479588.87655000004"/>
    <n v="196536.5258152"/>
    <n v="479588.87655000004"/>
    <m/>
    <m/>
    <m/>
    <m/>
    <m/>
    <m/>
    <m/>
    <m/>
  </r>
  <r>
    <s v="VILLAVICENCIO"/>
    <x v="3"/>
    <x v="3"/>
    <n v="50001"/>
    <n v="2305855"/>
    <n v="31710"/>
    <s v="META"/>
    <s v="VILLAVICENCIO"/>
    <s v="BARRIO HACARITAMA 2 VILLAVICEN"/>
    <s v="REDEBAN"/>
    <n v="2305855"/>
    <s v="FO-25-1093664"/>
    <d v="2025-06-15T09:42:00"/>
    <d v="2025-06-16T08:41:00"/>
    <s v="CERRADO"/>
    <s v="INCIDENTE"/>
    <s v="VISITA_TÉCNICA"/>
    <s v="16-06 SE REAILZA CAMBIO DE CABLE SE REALIZA PRUEBAS BÁSICAS SIN NOVEDAD SE ENTREGA OPERATIVO AL COMERCIO "/>
    <s v="NO"/>
    <s v="HARDWARE"/>
    <s v="CABLEADO"/>
    <s v="CABLE MAGICBOX AVERIADO"/>
    <s v="NO"/>
    <n v="0"/>
    <n v="0"/>
    <n v="0"/>
    <n v="0"/>
    <s v="Cable maginbox y cable de pinpad "/>
    <s v="BL01A067"/>
    <n v="0"/>
    <n v="0"/>
    <s v="TIPO I"/>
    <s v="TERRESTRE"/>
    <n v="1"/>
    <n v="0"/>
    <s v="ROZO JIMENEZ EDGAR ARMANDO"/>
    <n v="65960.072302"/>
    <n v="75096.394270399993"/>
    <n v="65960.072302"/>
    <m/>
    <m/>
    <m/>
    <m/>
    <m/>
    <m/>
    <m/>
    <m/>
  </r>
  <r>
    <s v="SINCELEJO"/>
    <x v="4"/>
    <x v="4"/>
    <n v="70215"/>
    <n v="2304908"/>
    <n v="58268"/>
    <s v="SUCRE"/>
    <s v="COROZAL"/>
    <s v="DISTRICOL CERCATODO"/>
    <s v="REDEBAN"/>
    <n v="2304908"/>
    <s v="FO-25-1090874"/>
    <d v="2025-06-14T09:29:00"/>
    <d v="2025-06-16T09:18:15"/>
    <s v="CERRADO"/>
    <s v="INCIDENTE"/>
    <s v="VISITA_TÉCNICA"/>
    <s v="16-06 SE VISITA COMERCIO POR FALLA, PUESTO QUE LAS TECLAS ESTAN DURAS, SE HACE CAMBIO DE EQUIPO, CAUSAL F3 TECLADO MALO, SE DEJA CON LA VERSIÓN 9.90, SE REALIZAN PRUEBAS OK, SE CREA USUARIO Y CONTRASEÑA."/>
    <s v="NO"/>
    <s v="HARDWARE"/>
    <s v="TECLADO"/>
    <s v="DAÑO POS"/>
    <s v="Si"/>
    <s v="DATAFONO F3 TECLADO MALO"/>
    <n v="0"/>
    <n v="0"/>
    <n v="0"/>
    <n v="0"/>
    <s v="IKZZZ609"/>
    <s v="1104329   "/>
    <s v="172162   "/>
    <s v="TIPO II"/>
    <s v="TERRESTRE"/>
    <n v="1"/>
    <n v="0"/>
    <s v="CACERES HERNANDEZ ANDRES"/>
    <n v="144967.87232000002"/>
    <n v="140395.6348884"/>
    <n v="144967.87232000002"/>
    <m/>
    <m/>
    <m/>
    <m/>
    <m/>
    <m/>
    <m/>
    <m/>
  </r>
  <r>
    <s v="CALI"/>
    <x v="0"/>
    <x v="0"/>
    <n v="19780"/>
    <n v="2302261"/>
    <n v="77258"/>
    <s v="CAUCA"/>
    <s v="SUAREZ"/>
    <s v="BARRIO BRISAS SUAREZ"/>
    <s v="REDEBAN"/>
    <n v="2302261"/>
    <s v="FO-25-1086906"/>
    <d v="2025-06-13T13:56:00"/>
    <d v="2025-06-16T09:45:18"/>
    <s v="CERRADO"/>
    <s v="INCIDENTE"/>
    <s v="SOPORTE_TELEFÓNICO"/>
    <s v="16-06 SE REALIZA LLAMADA CON LA SEÑORA HELEN INFORMA LA FALLA A UN CONTINÚA SE IBA A REALIZAR DESPLAZAMIENTO SE LLEGÓ A LA TERMINAL DE TRANSPORTE SE RECIBE LLAMADA NUEVAMENTE DE LA SEÑORA HELEN MUÑOZ INFORMA LE SALIÓ UN VIAJE DE IMPROVISTO Y NO PUEDE ATENDER LA VISITA EL DÍA DE HOY YA QUE ELLA ES QUIÉN ATIENDE EL PUNTO  POR TANTO SE LE INFORMA A LA SEÑORA HELEN VOLVER A LLAMAR NUEVAMENTE CUANDO YA ESTÉ EN SUÁREZ"/>
    <s v="NO"/>
    <s v="HARDWARE"/>
    <s v="COMUNICACION"/>
    <s v="MENSAJE CABLE DE RED DESCONECTADO"/>
    <s v="NO"/>
    <n v="0"/>
    <n v="0"/>
    <n v="0"/>
    <n v="0"/>
    <n v="0"/>
    <n v="0"/>
    <s v="   "/>
    <s v="   "/>
    <s v="TIPO III"/>
    <s v="TERRESTRE"/>
    <n v="0"/>
    <n v="0"/>
    <s v="GIMBUEL LASSO LUIS GERMAN"/>
    <n v="41241.0800752"/>
    <n v="0"/>
    <n v="41241.0800752"/>
    <m/>
    <m/>
    <m/>
    <m/>
    <m/>
    <m/>
    <m/>
    <m/>
  </r>
  <r>
    <s v="MONTERIA"/>
    <x v="4"/>
    <x v="4"/>
    <n v="23001"/>
    <n v="2305362"/>
    <n v="76964"/>
    <s v="CORDOBA"/>
    <s v="MONTERIA"/>
    <s v="BARRIO URB LOS ARAUJOS MONTERIA"/>
    <s v="REDEBAN"/>
    <n v="2305362"/>
    <s v="FO-25-1093478"/>
    <d v="2025-06-15T08:00:00"/>
    <d v="2025-06-16T11:02:42"/>
    <s v="CERRADO"/>
    <s v="INCIDENTE"/>
    <s v="VISITA_TÉCNICA"/>
    <s v="16-06 SE VISITA SITIO, SE CAMBIA FUENTE DE PODER Y SE REALIZAN PRUEBAS EXITOSAS.OK_x000a_CB OPERATIVO "/>
    <s v="NO"/>
    <s v="HARDWARE"/>
    <s v="NO ENCIENDE SE REINICIA"/>
    <s v="FUENTE PODER AVERIADA"/>
    <s v="NO"/>
    <n v="0"/>
    <n v="0"/>
    <n v="0"/>
    <n v="0"/>
    <s v="Fuente de poder"/>
    <s v="A18ZZ401"/>
    <s v="   "/>
    <s v="   "/>
    <s v="TIPO I"/>
    <s v="TERRESTRE"/>
    <n v="1"/>
    <n v="0"/>
    <s v="COGOLLO VERTEL EDER LUIS"/>
    <n v="65960.072302"/>
    <n v="75096.394270399993"/>
    <n v="65960.072302"/>
    <m/>
    <m/>
    <m/>
    <m/>
    <m/>
    <m/>
    <m/>
    <m/>
  </r>
  <r>
    <s v="CALI"/>
    <x v="0"/>
    <x v="0"/>
    <n v="76001"/>
    <n v="2305363"/>
    <n v="50807"/>
    <s v="VALLE DEL CAUCA"/>
    <s v="CALI"/>
    <s v="PTM CALI VARIEDADES VYP"/>
    <s v="REDEBAN"/>
    <n v="2305363"/>
    <s v="FO-25-1093483"/>
    <d v="2025-06-15T08:00:00"/>
    <d v="2025-06-16T11:05:49"/>
    <s v="CERRADO"/>
    <s v="INCIDENTE"/>
    <s v="VISITA_TÉCNICA"/>
    <s v="16-06 SE VISITA CORRESPONSAL Y SE REALIZA REEMPLAZO DATÁFONO POR DAÑO. TRANSACCIONES DE PRUEBA EXITOSAS. SE CREA USURIO"/>
    <s v="NO"/>
    <s v="HARDWARE"/>
    <s v="LECTOR DE TARJETAS"/>
    <s v="DAÑO POS"/>
    <s v="Si"/>
    <s v="DATAFONO A11 TARJETA INVALIDA"/>
    <s v="LECTOR L9  DAÑO FÍSICO: CABLE DE COMUNICACIÓN DAÑADO"/>
    <n v="0"/>
    <n v="0"/>
    <n v="0"/>
    <s v="BA00Z110"/>
    <s v="765570 1114482  "/>
    <s v="975163 864383  "/>
    <s v="TIPO I"/>
    <s v="TERRESTRE"/>
    <n v="1"/>
    <n v="0"/>
    <s v="BOLAÑOS TABORDA JORGE ENRIQUE"/>
    <n v="65960.072302"/>
    <n v="75096.394270399993"/>
    <n v="65960.072302"/>
    <m/>
    <m/>
    <m/>
    <m/>
    <m/>
    <m/>
    <m/>
    <m/>
  </r>
  <r>
    <s v="MEDELLIN"/>
    <x v="2"/>
    <x v="2"/>
    <n v="5001"/>
    <n v="2305931"/>
    <n v="55662"/>
    <s v="ANTIOQUIA"/>
    <s v="MEDELLIN"/>
    <s v="DISTRICOL MAS DE TODO MEDELLIN"/>
    <s v="REDEBAN"/>
    <n v="2305931"/>
    <s v="FO-25-1093952"/>
    <d v="2025-06-15T11:47:00"/>
    <d v="2025-06-16T11:35:29"/>
    <s v="CERRADO"/>
    <s v="INCIDENTE"/>
    <s v="VISITA_TÉCNICA"/>
    <s v="16-06 SE REALIZA REVISIÓN DE CABLEADO DEBIDO A REINICIOS, TODO OK "/>
    <s v="NO"/>
    <s v="HARDWARE"/>
    <s v="SE REINICIA"/>
    <s v="DAÑO POS"/>
    <s v="NO"/>
    <n v="0"/>
    <n v="0"/>
    <n v="0"/>
    <n v="0"/>
    <n v="0"/>
    <s v="XPHZZ332"/>
    <s v="   "/>
    <s v="   "/>
    <s v="TIPO I"/>
    <s v="TERRESTRE"/>
    <n v="1"/>
    <n v="0"/>
    <s v="QUINTERO SANCHEZ JUAN SEBASTIAN"/>
    <n v="65960.072302"/>
    <n v="75096.394270399993"/>
    <n v="65960.072302"/>
    <m/>
    <m/>
    <m/>
    <m/>
    <m/>
    <m/>
    <m/>
    <m/>
  </r>
  <r>
    <s v="APARTADO"/>
    <x v="2"/>
    <x v="2"/>
    <n v="27810"/>
    <n v="2302263"/>
    <n v="77253"/>
    <s v="CHOCO"/>
    <s v="CHOCO"/>
    <s v="BARRIO LA Y VIA A PUERTO NUEVO, UNION PANAMERICANA CHOCO  UNION PANAMERICANA"/>
    <s v="REDEBAN"/>
    <n v="2302263"/>
    <s v="FO-25-1086900"/>
    <d v="2025-06-13T13:57:00"/>
    <d v="2025-06-16T11:39:50"/>
    <s v="CERRADO"/>
    <s v="INCIDENTE"/>
    <s v="VISITA_TÉCNICA"/>
    <s v="16-06 SE REALIZA CAMBIO DE EQUIPOS POR DAÑO EN EL PUERTO IP DE COMUNICACION CON EL MÓDEM, SE REALIZAN PRUEBAS Y EL CB QUEDA OPERATIVO "/>
    <s v="NO"/>
    <s v="HARDWARE"/>
    <s v="COMUNICACION"/>
    <s v="DAÑO POS"/>
    <s v="Si"/>
    <s v="DATAFONO E3 NO COMUNICA MODEM"/>
    <n v="0"/>
    <n v="0"/>
    <n v="0"/>
    <n v="0"/>
    <s v="SX9ZZ541"/>
    <s v="756907   "/>
    <s v="930705   "/>
    <s v="TIPO IV"/>
    <s v="TERRESTRE"/>
    <n v="1"/>
    <n v="0"/>
    <s v="ROBLEDO DIAZ ANDRES FELIPE"/>
    <n v="479588.87655000004"/>
    <n v="196536.5258152"/>
    <n v="479588.87655000004"/>
    <m/>
    <m/>
    <m/>
    <m/>
    <m/>
    <m/>
    <m/>
    <m/>
  </r>
  <r>
    <s v="BOGOTA"/>
    <x v="5"/>
    <x v="5"/>
    <n v="25295"/>
    <n v="2304280"/>
    <n v="72689"/>
    <s v="CUNDINAMARCA"/>
    <s v="GACHANCIPA"/>
    <s v="GACHANCIPA BELEN"/>
    <s v="REDEBAN"/>
    <n v="2304280"/>
    <s v="FO-25-1090115"/>
    <d v="2025-06-14T08:00:00"/>
    <d v="2025-06-16T11:43:34"/>
    <s v="CERRADO"/>
    <s v="INCIDENTE"/>
    <s v="VISITA_TÉCNICA"/>
    <s v="16-06 DURANTE LA VISITA TECNICA ENCONTRAMOS QUE EL DATAFONO TIENE EN EL PUERTO USB DAÑADO REALIZA CAMBIO DE  DATAFONO PRUEBA OK PARÁMETROS OKAY CIERRE OKAY"/>
    <s v="NO"/>
    <s v="HARDWARE"/>
    <s v="DETERIORO"/>
    <s v="DATAFONO"/>
    <s v="Si"/>
    <s v="DATAFONO E9 PUERTO USB MALO"/>
    <n v="0"/>
    <n v="0"/>
    <n v="0"/>
    <n v="0"/>
    <s v="EF00R066"/>
    <s v="1092727   "/>
    <s v="1142240   "/>
    <s v="TIPO II"/>
    <s v="TERRESTRE"/>
    <n v="1"/>
    <n v="0"/>
    <s v="GALEANO SORIANO JUAN DAVID"/>
    <n v="144967.87232000002"/>
    <n v="140395.6348884"/>
    <n v="144967.87232000002"/>
    <m/>
    <m/>
    <m/>
    <m/>
    <m/>
    <m/>
    <m/>
    <m/>
  </r>
  <r>
    <s v="MONTERIA"/>
    <x v="4"/>
    <x v="4"/>
    <n v="23672"/>
    <n v="2305225"/>
    <n v="23817"/>
    <s v="CORDOBA"/>
    <s v="SAN ANTERO"/>
    <s v="BARRIO CENTRO SAN ANTERO"/>
    <s v="REDEBAN"/>
    <n v="2305225"/>
    <s v="FO-25-1092026"/>
    <d v="2025-06-14T12:15:00"/>
    <d v="2025-06-16T11:52:32"/>
    <s v="CERRADO"/>
    <s v="INCIDENTE"/>
    <s v="VISITA_TÉCNICA"/>
    <s v="16-06 SE REALIZA VISITA TÉCNICA Y SE CAMBIA DATAFONO POR FALLAS DE TECLADO, TECLADO DETERIORADO, SE INSTALA DATAFONO PLACA 1227971 Y SE RETIRA DATAFONO PLACA 1174069, SE REALIZAN PRUEBAS Y SE DEJA EL SERVICIO OK."/>
    <s v="NO"/>
    <s v="HARDWARE"/>
    <s v="TECLADO"/>
    <s v="DAÑO POS"/>
    <s v="Si"/>
    <s v="DATAFONO F2 TECLADO BORROSO"/>
    <n v="0"/>
    <n v="0"/>
    <n v="0"/>
    <n v="0"/>
    <s v="9999F586 - ABCL740"/>
    <s v="1227971   "/>
    <s v="1174069   "/>
    <s v="TIPO II"/>
    <s v="TERRESTRE"/>
    <n v="1"/>
    <n v="0"/>
    <s v="CASSIANI PEREZ RAUL RAMIRO"/>
    <n v="144967.87232000002"/>
    <n v="140395.6348884"/>
    <n v="144967.87232000002"/>
    <m/>
    <m/>
    <m/>
    <m/>
    <m/>
    <m/>
    <m/>
    <m/>
  </r>
  <r>
    <s v="PEREIRA"/>
    <x v="0"/>
    <x v="6"/>
    <n v="63690"/>
    <n v="2305239"/>
    <n v="78460"/>
    <s v="QUINDIO"/>
    <s v="SALENTO"/>
    <s v="BARRIO CENTRO SALENTO  5"/>
    <s v="REDEBAN"/>
    <n v="2305239"/>
    <s v="FO-25-1092177"/>
    <d v="2025-06-14T12:43:00"/>
    <d v="2025-06-16T11:56:49"/>
    <s v="CERRADO"/>
    <s v="INCIDENTE"/>
    <s v="VISITA_TÉCNICA"/>
    <s v="16-06 SE VISITA COMERCIO SE REALIZÓ CAMBIO DE DATAFONO POR ENTRADA DE PODER CON FALENCIAS. PRUEBAS OK. "/>
    <s v="NO"/>
    <s v="HARDWARE"/>
    <s v="SE REINICIA"/>
    <s v="DAÑO POS"/>
    <s v="Si"/>
    <s v="DATAFONO G4 SE RESETEA AL IMPRIMIR"/>
    <n v="0"/>
    <n v="0"/>
    <n v="0"/>
    <n v="0"/>
    <s v=" V1OZZ853"/>
    <s v="1140741   "/>
    <s v="794213   "/>
    <s v="TIPO II"/>
    <s v="TERRESTRE"/>
    <n v="1"/>
    <n v="0"/>
    <s v="SANCHEZ SOLORZANO JUAN SEBASTIAN"/>
    <n v="144967.87232000002"/>
    <n v="140395.6348884"/>
    <n v="144967.87232000002"/>
    <m/>
    <m/>
    <m/>
    <m/>
    <m/>
    <m/>
    <m/>
    <m/>
  </r>
  <r>
    <s v="CUCUTA"/>
    <x v="1"/>
    <x v="1"/>
    <n v="54001"/>
    <n v="2305253"/>
    <n v="62052"/>
    <s v="NORTE DE SANTANDER"/>
    <s v="CUCUTA"/>
    <s v="PAGAFACIL  AVENIDA QUINTA"/>
    <s v="REDEBAN"/>
    <n v="2305253"/>
    <s v="FO-25-1092344"/>
    <d v="2025-06-14T13:21:00"/>
    <d v="2025-06-16T11:59:35"/>
    <s v="CERRADO"/>
    <s v="INCIDENTE"/>
    <s v="VISITA_TÉCNICA"/>
    <s v="16-06 SE REALIZA VISITA, SE ENCUENTRA CABLE MAGIC BOX EN DAÑO, SE REALIZA CAMBIO, SE REALIZAN PRUEBAS Y CIERRES OK "/>
    <s v="NO"/>
    <s v="HARDWARE"/>
    <s v="CABLEADO"/>
    <s v="CABLE MAGICBOX AVERIADO"/>
    <s v="NO"/>
    <n v="0"/>
    <n v="0"/>
    <n v="0"/>
    <n v="0"/>
    <s v="Magic Box "/>
    <s v="JA00L788"/>
    <s v="   "/>
    <s v="   "/>
    <s v="TIPO I"/>
    <s v="TERRESTRE"/>
    <n v="1"/>
    <n v="0"/>
    <s v="PACHECO BUITRAGO JAVIER ALONSO"/>
    <n v="65960.072302"/>
    <n v="75096.394270399993"/>
    <n v="65960.072302"/>
    <m/>
    <m/>
    <m/>
    <m/>
    <m/>
    <m/>
    <m/>
    <m/>
  </r>
  <r>
    <s v="MEDELLIN"/>
    <x v="2"/>
    <x v="2"/>
    <n v="12519"/>
    <n v="2306307"/>
    <n v="12519"/>
    <s v="ANTIOQUIA"/>
    <s v="GUARNE"/>
    <s v="UARNE II  ANTIOQUIA"/>
    <s v="REDEBAN"/>
    <n v="2306307"/>
    <s v="FO-25-1095045"/>
    <d v="2025-06-16T08:00:00"/>
    <d v="2025-06-16T12:03:46"/>
    <s v="CERRADO"/>
    <s v="INCIDENTE"/>
    <s v="VISITA_TÉCNICA"/>
    <s v="16-06 SE REALIZA CAMBIO DE LECTOR POR DAÑO OK, LECTOR SE QUEMÓ  SE CAMBIA, LECTOR QUEDA OPERATIVO OK "/>
    <s v="NO"/>
    <s v="HARDWARE"/>
    <s v="LECTOR DE BARRAS"/>
    <s v="DAÑO POS"/>
    <s v="Si"/>
    <n v="0"/>
    <s v="LECTOR L1  NO ENCIENDE"/>
    <n v="0"/>
    <n v="0"/>
    <n v="0"/>
    <s v="A00JZ762"/>
    <s v=" 1238974  "/>
    <s v=" 846583  "/>
    <s v="TIPO II"/>
    <s v="TERRESTRE"/>
    <n v="1"/>
    <n v="0"/>
    <s v="MARTINEZ TOVAR OSCAR DAVID"/>
    <n v="144967.87232000002"/>
    <n v="140395.6348884"/>
    <n v="144967.87232000002"/>
    <m/>
    <m/>
    <m/>
    <m/>
    <m/>
    <m/>
    <m/>
    <m/>
  </r>
  <r>
    <s v="BUCARAMANGA"/>
    <x v="1"/>
    <x v="1"/>
    <n v="68276"/>
    <n v="2306982"/>
    <n v="47903"/>
    <s v="SANTANDER"/>
    <s v="FLORIDABLANCA"/>
    <s v="DISTRICOL GRANERO SAMUEL"/>
    <s v="REDEBAN"/>
    <n v="2306982"/>
    <s v="FO-25-1095355"/>
    <d v="2025-06-16T08:23:00"/>
    <d v="2025-06-16T12:06:27"/>
    <s v="CERRADO"/>
    <s v="INCIDENTE"/>
    <s v="VISITA_TÉCNICA"/>
    <s v="16-06 DATAFONO SE REINCIA, SE PROCEDE A REALIZAR CAMBIO DE DATAFONO SE DEJA DSK 3500 CON VERSION 9.90 SE HACEN PRUEBAS OK VISITA EXITOSA"/>
    <s v="NO"/>
    <s v="HARDWARE"/>
    <s v="SE REINICIA"/>
    <s v="DAÑO POS"/>
    <s v="Si"/>
    <s v="DATAFONO A12 SE BLOQUEA AL INICIALIZAR"/>
    <n v="0"/>
    <n v="0"/>
    <n v="0"/>
    <n v="0"/>
    <s v="II00F695"/>
    <s v="1120605   "/>
    <s v="1151216   "/>
    <s v="TIPO I"/>
    <s v="TERRESTRE"/>
    <n v="1"/>
    <n v="0"/>
    <s v="GELVEZ MOGOLLON JOSE ELISEO"/>
    <n v="65960.072302"/>
    <n v="75096.394270399993"/>
    <n v="65960.072302"/>
    <m/>
    <m/>
    <m/>
    <m/>
    <m/>
    <m/>
    <m/>
    <m/>
  </r>
  <r>
    <s v="MONTERIA"/>
    <x v="4"/>
    <x v="4"/>
    <n v="23672"/>
    <n v="2305229"/>
    <n v="61102"/>
    <s v="CORDOBA"/>
    <s v="SAN ANTERO"/>
    <s v="BARRIO CARDALES SAN ANTERO"/>
    <s v="REDEBAN"/>
    <n v="2305229"/>
    <s v="FO-25-1092090"/>
    <d v="2025-06-14T12:21:00"/>
    <d v="2025-06-16T12:20:44"/>
    <s v="CERRADO"/>
    <s v="INCIDENTE"/>
    <s v="VISITA_TÉCNICA"/>
    <s v="16-06 SE REALIZA VISITA TÉCNICA Y SE CAMBIA LECTOR ÓPTICO POR DAÑO EN CABLEADO, SE RETIRA LECTOR ÓPTICO PLACA 905489 Y SE INSTALA LECTOR ÓPTICO PLACA 865188, SE REALIZAN PRUEBAS Y SE DEJA EL SERVICIO NUEVAMENTE FUNCIONANDO OK."/>
    <s v="NO"/>
    <s v="HARDWARE"/>
    <s v="LECTOR DE BARRAS"/>
    <s v="CABLE LECTORA AVERIADO"/>
    <s v="Si"/>
    <n v="0"/>
    <s v="LECTOR L1  NO ENCIENDE"/>
    <n v="0"/>
    <n v="0"/>
    <n v="0"/>
    <s v="6A0NZ523"/>
    <s v=" 865188  "/>
    <s v=" 905489  "/>
    <s v="TIPO II"/>
    <s v="TERRESTRE"/>
    <n v="1"/>
    <n v="0"/>
    <s v="CASSIANI PEREZ RAUL RAMIRO"/>
    <n v="144967.87232000002"/>
    <n v="140395.6348884"/>
    <n v="144967.87232000002"/>
    <m/>
    <m/>
    <m/>
    <m/>
    <m/>
    <m/>
    <m/>
    <m/>
  </r>
  <r>
    <s v="MONTERIA"/>
    <x v="4"/>
    <x v="4"/>
    <n v="5154"/>
    <n v="2305347"/>
    <n v="79760"/>
    <s v="ANTIOQUIA"/>
    <s v="CAUCASIA"/>
    <s v="BARRIO EL CAMELLO CAUCASIA 1"/>
    <s v="REDEBAN"/>
    <n v="2305347"/>
    <s v="FO-25-1093471"/>
    <d v="2025-06-14T16:55:00"/>
    <d v="2025-06-16T12:29:22"/>
    <s v="CERRADO"/>
    <s v="INCIDENTE"/>
    <s v="VISITA_TÉCNICA"/>
    <s v="16-06 SE REALIZÓ REVISIÓN DE EQUIPO OK, SE LIMPIÓ EL LECTOR DE CHIPS OK, PRUEBAS OK, TELECARGA DRNA."/>
    <s v="NO"/>
    <s v="HARDWARE"/>
    <s v="LECTOR DE TARJETAS"/>
    <s v="DAÑO POS"/>
    <s v="NO"/>
    <n v="0"/>
    <n v="0"/>
    <n v="0"/>
    <n v="0"/>
    <n v="0"/>
    <s v="F1XZZ053"/>
    <s v="   "/>
    <s v="   "/>
    <s v="TIPO II"/>
    <s v="TERRESTRE"/>
    <n v="1"/>
    <n v="0"/>
    <s v="CALDERA SALCEDO CARLOS JULIO"/>
    <n v="144967.87232000002"/>
    <n v="140395.6348884"/>
    <n v="144967.87232000002"/>
    <m/>
    <m/>
    <m/>
    <m/>
    <m/>
    <m/>
    <m/>
    <m/>
  </r>
  <r>
    <s v="CALI"/>
    <x v="0"/>
    <x v="0"/>
    <n v="76001"/>
    <n v="2307904"/>
    <n v="22045"/>
    <s v="VALLE DEL CAUCA"/>
    <s v="CALI"/>
    <s v="BARRIO CALIMA III CALI"/>
    <s v="REDEBAN"/>
    <n v="2307904"/>
    <s v="FO-25-1095883"/>
    <d v="2025-06-16T09:27:00"/>
    <d v="2025-06-16T12:33:20"/>
    <s v="CERRADO"/>
    <s v="INCIDENTE"/>
    <s v="VISITA_TÉCNICA"/>
    <s v="16-06 SE REEMPLAZA FUENTE DE PODER POR DAÑO. TRANSACCIONES DE PRUEBA EXITOSAS. "/>
    <s v="NO"/>
    <s v="HARDWARE"/>
    <s v="NO ENCIENDE SE REINICIA"/>
    <s v="FUENTE PODER AVERIADA"/>
    <s v="NO"/>
    <n v="0"/>
    <n v="0"/>
    <n v="0"/>
    <n v="0"/>
    <s v="Fuente de poder"/>
    <s v="AAYZZ827"/>
    <s v="   "/>
    <s v="   "/>
    <s v="TIPO I"/>
    <s v="TERRESTRE"/>
    <n v="1"/>
    <n v="0"/>
    <s v="BOLAÑOS TABORDA JORGE ENRIQUE"/>
    <n v="65960.072302"/>
    <n v="75096.394270399993"/>
    <n v="65960.072302"/>
    <m/>
    <m/>
    <m/>
    <m/>
    <m/>
    <m/>
    <m/>
    <m/>
  </r>
  <r>
    <s v="MEDELLIN"/>
    <x v="2"/>
    <x v="2"/>
    <n v="5001"/>
    <n v="2308516"/>
    <n v="30890"/>
    <s v="ANTIOQUIA"/>
    <s v="MEDELLIN"/>
    <s v="REDY SAN CRISTOBAL"/>
    <s v="REDEBAN"/>
    <n v="2308516"/>
    <s v="FO-25-1096140"/>
    <d v="2025-06-16T10:06:00"/>
    <d v="2025-06-16T12:36:18"/>
    <s v="CERRADO"/>
    <s v="INCIDENTE"/>
    <s v="SOPORTE_TELEFÓNICO"/>
    <s v="16-06 SE HACE VALIDACION CON LA SEÑORITA TATIANA QUIEN CONFIRMA ESTAR OPERADO CON NORMALIDAD, QUE YA LA NOVEDAD CON LA TAPA DE LA EMPRESOSRA SE SOLUCIONO "/>
    <s v="NO"/>
    <s v="HARDWARE"/>
    <s v="IMPRESION"/>
    <s v="TAPA IMPRESORA"/>
    <s v="NO"/>
    <n v="0"/>
    <n v="0"/>
    <n v="0"/>
    <n v="0"/>
    <n v="0"/>
    <n v="0"/>
    <s v="   "/>
    <s v="   "/>
    <s v="TIPO I"/>
    <s v="TERRESTRE"/>
    <n v="0"/>
    <n v="0"/>
    <s v="DIAZ ZABALA FRANCIS DUBAN"/>
    <n v="41241.0800752"/>
    <n v="0"/>
    <n v="41241.0800752"/>
    <m/>
    <m/>
    <m/>
    <m/>
    <m/>
    <m/>
    <m/>
    <m/>
  </r>
  <r>
    <s v="TUNJA"/>
    <x v="1"/>
    <x v="1"/>
    <n v="15001"/>
    <n v="2305557"/>
    <n v="34559"/>
    <s v="BOYACA"/>
    <s v="TUNJA"/>
    <s v="BARRIO VILLA BACHUE TUNJA"/>
    <s v="REDEBAN"/>
    <n v="2305557"/>
    <s v="FO-25-1093487"/>
    <d v="2025-06-15T08:00:00"/>
    <d v="2025-06-16T12:38:14"/>
    <s v="CERRADO"/>
    <s v="INCIDENTE"/>
    <s v="VISITA_TÉCNICA"/>
    <s v="16-06 SE REALIZA VISITA AL COMERCIO,  SE CAMBIA DATAFONO POR DAÑO, SE HACEN PRUEBAS OK."/>
    <s v="NO"/>
    <s v="HARDWARE"/>
    <s v="SE REINICIA"/>
    <s v="DAÑO POS"/>
    <s v="Si"/>
    <s v="DATAFONO G4 SE RESETEA AL IMPRIMIR"/>
    <n v="0"/>
    <n v="0"/>
    <n v="0"/>
    <n v="0"/>
    <s v="GZ009943-BL01A229"/>
    <s v="1045449   "/>
    <s v="1171529   "/>
    <s v="TIPO I"/>
    <s v="TERRESTRE"/>
    <n v="1"/>
    <n v="0"/>
    <s v="SOLER HOYOS CRISTIAN LEONARDO"/>
    <n v="65960.072302"/>
    <n v="75096.394270399993"/>
    <n v="65960.072302"/>
    <m/>
    <m/>
    <m/>
    <m/>
    <m/>
    <m/>
    <m/>
    <m/>
  </r>
  <r>
    <s v="IBAGUE"/>
    <x v="3"/>
    <x v="3"/>
    <n v="73124"/>
    <n v="2305857"/>
    <n v="71227"/>
    <s v="TOLIMA"/>
    <s v="CAJAMARCA"/>
    <s v="BARRIO CENTRO CAJAMARCA 11"/>
    <s v="REDEBAN"/>
    <n v="2305857"/>
    <s v="FO-25-1093684"/>
    <d v="2025-06-15T09:43:00"/>
    <d v="2025-06-16T12:45:20"/>
    <s v="CERRADO"/>
    <s v="INCIDENTE"/>
    <s v="VISITA_TÉCNICA"/>
    <s v="16-06 SE REALIZA CAMBIO DE EQUIPO &quot; ALERT IRRUPTION&quot;"/>
    <s v="NO"/>
    <s v="HARDWARE"/>
    <s v="ALERT IRRUPTION"/>
    <s v="ALERT IRRUPTION"/>
    <s v="Si"/>
    <s v="DATAFONO A6 ALERT IRRUPTION"/>
    <n v="0"/>
    <n v="0"/>
    <n v="0"/>
    <n v="0"/>
    <s v="NN00E680"/>
    <s v="1216658   "/>
    <s v="991485   "/>
    <s v="TIPO II"/>
    <s v="TERRESTRE"/>
    <n v="1"/>
    <n v="0"/>
    <s v="GUTIERREZ  CAMILO ANDRES"/>
    <n v="144967.87232000002"/>
    <n v="140395.6348884"/>
    <n v="144967.87232000002"/>
    <m/>
    <m/>
    <m/>
    <m/>
    <m/>
    <m/>
    <m/>
    <m/>
  </r>
  <r>
    <s v="MEDELLIN"/>
    <x v="2"/>
    <x v="2"/>
    <n v="5001"/>
    <n v="2308505"/>
    <n v="79439"/>
    <s v="ANTIOQUIA"/>
    <s v="MEDELLIN"/>
    <s v="BARRIO GUAYABAL SAN RAFAEL MEDELLIN"/>
    <s v="REDEBAN"/>
    <n v="2308505"/>
    <s v="FO-25-1096136"/>
    <d v="2025-06-16T10:04:00"/>
    <d v="2025-06-16T12:48:13"/>
    <s v="CERRADO"/>
    <s v="INCIDENTE"/>
    <s v="VISITA_TÉCNICA"/>
    <s v="16-06 SE CAMBIA EQUIPO POR DAÑO EN ENTRADA USB"/>
    <s v="NO"/>
    <s v="HARDWARE"/>
    <s v="DETERIORO"/>
    <s v="DATAFONO"/>
    <s v="Si"/>
    <s v="DATAFONO E9 PUERTO USB MALO"/>
    <n v="0"/>
    <n v="0"/>
    <n v="0"/>
    <n v="0"/>
    <s v="10XZZ977"/>
    <s v="852895   "/>
    <s v="991380   "/>
    <s v="TIPO I"/>
    <s v="TERRESTRE"/>
    <n v="1"/>
    <n v="0"/>
    <s v="MORENO MEDINA JUAN PABLO"/>
    <n v="65960.072302"/>
    <n v="75096.394270399993"/>
    <n v="65960.072302"/>
    <m/>
    <m/>
    <m/>
    <m/>
    <m/>
    <m/>
    <m/>
    <m/>
  </r>
  <r>
    <s v="MEDELLIN"/>
    <x v="2"/>
    <x v="2"/>
    <n v="5001"/>
    <n v="2305284"/>
    <n v="17517"/>
    <s v="ANTIOQUIA"/>
    <s v="MEDELLIN"/>
    <s v="PAGAFACIL LA AMERICA MEDELLIN"/>
    <s v="REDEBAN"/>
    <n v="2305284"/>
    <s v="FO-25-1092958"/>
    <d v="2025-06-14T14:10:00"/>
    <d v="2025-06-16T12:50:46"/>
    <s v="CERRADO"/>
    <s v="INCIDENTE"/>
    <s v="VISITA_TÉCNICA"/>
    <s v="16-06 SE REALIZA INSTALACIÓN DE HUB Y CAMBIO DE CABLE LECTORA DAÑADO"/>
    <s v="NO"/>
    <s v="HARDWARE"/>
    <s v="HUB"/>
    <s v="DAÑO POS"/>
    <s v="Si"/>
    <n v="0"/>
    <n v="0"/>
    <s v="HUB HB2 PUERTO USD DAÑADO"/>
    <n v="0"/>
    <s v="CABLE LECTORA"/>
    <s v="JNZZZ056"/>
    <s v="   SIN PLACA"/>
    <s v="  SIN EQUIPO RETIRO  "/>
    <s v="TIPO I"/>
    <s v="TERRESTRE"/>
    <n v="1"/>
    <n v="0"/>
    <s v="QUINTERO SANCHEZ JUAN SEBASTIAN"/>
    <n v="65960.072302"/>
    <n v="75096.394270399993"/>
    <n v="65960.072302"/>
    <m/>
    <m/>
    <m/>
    <m/>
    <m/>
    <m/>
    <m/>
    <m/>
  </r>
  <r>
    <s v="MEDELLIN"/>
    <x v="2"/>
    <x v="2"/>
    <n v="5001"/>
    <n v="2309254"/>
    <n v="31531"/>
    <s v="ANTIOQUIA"/>
    <s v="MEDELLIN"/>
    <s v="COMCARD MED VERDE MENTA YA"/>
    <s v="REDEBAN"/>
    <n v="2309254"/>
    <s v="FO-25-1096802"/>
    <d v="2025-06-16T11:13:00"/>
    <d v="2025-06-16T12:53:46"/>
    <s v="CERRADO"/>
    <s v="INCIDENTE"/>
    <s v="VISITA_TÉCNICA"/>
    <s v="16-06 SE CAMBIA LECTOR DE BARRAR POR FALLAS EN EN CABLEADO "/>
    <s v="NO"/>
    <s v="HARDWARE"/>
    <s v="LECTOR DE BARRAS"/>
    <s v="CABLE LECTORA AVERIADO"/>
    <s v="Si"/>
    <n v="0"/>
    <s v="LECTOR L9  DAÑO FÍSICO: CABLE DE COMUNICACIÓN DAÑADO"/>
    <n v="0"/>
    <n v="0"/>
    <n v="0"/>
    <s v="1111G614"/>
    <s v=" 1238890  "/>
    <s v=" 846581  "/>
    <s v="TIPO I"/>
    <s v="TERRESTRE"/>
    <n v="1"/>
    <n v="0"/>
    <s v="DIAZ ZABALA FRANCIS DUBAN"/>
    <n v="65960.072302"/>
    <n v="75096.394270399993"/>
    <n v="65960.072302"/>
    <m/>
    <m/>
    <m/>
    <m/>
    <m/>
    <m/>
    <m/>
    <m/>
  </r>
  <r>
    <s v="BOGOTA"/>
    <x v="5"/>
    <x v="5"/>
    <n v="11001"/>
    <n v="2309100"/>
    <n v="37531"/>
    <s v="CUNDINAMARCA"/>
    <s v="BOGOTA"/>
    <s v="BARRIO SUBA TURINGA BOGOTA"/>
    <s v="REDEBAN"/>
    <n v="2309100"/>
    <s v="FO-25-1096384"/>
    <d v="2025-06-16T10:43:00"/>
    <d v="2025-06-16T12:59:57"/>
    <s v="CERRADO"/>
    <s v="INCIDENTE"/>
    <s v="VISITA_TÉCNICA"/>
    <s v="16-06 SE REALIZA CAMBIO DE CABLE ENTORCHADO Y FUENTE DE PODER POR DAÑO"/>
    <s v="NO"/>
    <s v="HARDWARE"/>
    <s v="CABLEADO"/>
    <s v="CABLE MAGICBOX AVERIADO"/>
    <s v="NO"/>
    <n v="0"/>
    <n v="0"/>
    <n v="0"/>
    <n v="0"/>
    <n v="0"/>
    <s v="TUZZZ329"/>
    <s v="   "/>
    <s v="   "/>
    <s v="TIPO I"/>
    <s v="TERRESTRE"/>
    <n v="1"/>
    <n v="0"/>
    <s v="MURCIA HERNANDEZ HARVEY IGNACIO"/>
    <n v="65960.072302"/>
    <n v="75096.394270399993"/>
    <n v="65960.072302"/>
    <m/>
    <m/>
    <m/>
    <m/>
    <m/>
    <m/>
    <m/>
    <m/>
  </r>
  <r>
    <s v="CALI"/>
    <x v="0"/>
    <x v="0"/>
    <n v="19110"/>
    <n v="2301393"/>
    <n v="16913"/>
    <s v="CAUCA"/>
    <s v="BUENOS AIRES"/>
    <s v="BARRIO CENTRO BUENOS AIRES"/>
    <s v="REDEBAN"/>
    <n v="2301393"/>
    <s v="FO-25-1086186"/>
    <d v="2025-06-13T11:32:00"/>
    <d v="2025-06-16T13:28:50"/>
    <s v="CERRADO"/>
    <s v="INCIDENTE"/>
    <s v="VISITA_TÉCNICA"/>
    <s v="16-06 SE REALIZA CAMBIO DE FUENTE DE PODER QUEMADA, CB BANCOLOMBIA PURO, PRUEBAS OK "/>
    <s v="NO"/>
    <s v="HARDWARE"/>
    <s v="NO ENCIENDE SE REINICIA"/>
    <s v="FUENTE PODER AVERIADA"/>
    <s v="NO"/>
    <n v="0"/>
    <n v="0"/>
    <n v="0"/>
    <n v="0"/>
    <s v="FUENTE DE PODER "/>
    <s v="BL01Y441"/>
    <s v="   "/>
    <s v="   "/>
    <s v="TIPO II"/>
    <s v="TERRESTRE"/>
    <n v="1"/>
    <n v="0"/>
    <s v="PAREDES CASTILLO DIEGO"/>
    <n v="144967.87232000002"/>
    <n v="140395.6348884"/>
    <n v="144967.87232000002"/>
    <m/>
    <m/>
    <m/>
    <m/>
    <m/>
    <m/>
    <m/>
    <m/>
  </r>
  <r>
    <s v="MEDELLIN"/>
    <x v="2"/>
    <x v="2"/>
    <n v="5001"/>
    <n v="2308832"/>
    <n v="16358"/>
    <s v="ANTIOQUIA"/>
    <s v="MEDELLIN"/>
    <s v="PAGAFACIL CENTRO  PAGOS MONTER"/>
    <s v="REDEBAN"/>
    <n v="2308832"/>
    <s v="FO-25-1096362"/>
    <d v="2025-06-16T10:32:00"/>
    <d v="2025-06-16T13:31:07"/>
    <s v="CERRADO"/>
    <s v="INCIDENTE"/>
    <s v="VISITA_TÉCNICA"/>
    <s v="16-06 SE HACE MANTENIMIENTO A DOS TAPAS DE IMPRESORAS DEJÁNDOLAS TOTALMENTE FUNCIONALES Y OK"/>
    <s v="NO"/>
    <s v="HARDWARE"/>
    <s v="IMPRESION"/>
    <s v="TAPA IMPRESORA"/>
    <s v="NO"/>
    <n v="0"/>
    <n v="0"/>
    <n v="0"/>
    <n v="0"/>
    <n v="0"/>
    <s v="JCZZZ331-JCZZZ332"/>
    <s v="   "/>
    <s v="   "/>
    <s v="TIPO I"/>
    <s v="TERRESTRE"/>
    <n v="1"/>
    <n v="0"/>
    <s v="RUA ALVAREZ RICHARD ANDRES"/>
    <n v="65960.072302"/>
    <n v="75096.394270399993"/>
    <n v="65960.072302"/>
    <m/>
    <m/>
    <m/>
    <m/>
    <m/>
    <m/>
    <m/>
    <m/>
  </r>
  <r>
    <s v="APARTADO"/>
    <x v="2"/>
    <x v="2"/>
    <n v="5665"/>
    <n v="2268941"/>
    <n v="66788"/>
    <s v="ANTIOQUIA"/>
    <s v="SAN PEDRO DE URABA"/>
    <s v="BARRIO LAS PALMAS SAN PEDRO DE"/>
    <s v="REDEBAN"/>
    <n v="2268941"/>
    <s v="FO-25-1059560"/>
    <d v="2025-06-08T08:00:00"/>
    <d v="2025-06-16T13:40:38"/>
    <s v="CERRADO"/>
    <s v="INCIDENTE"/>
    <s v="VISITA_TÉCNICA"/>
    <s v="16-06 MENSAJE RETIRE TARJETA, SE REALIZA CAMBIO DATÁFONO "/>
    <s v="NO"/>
    <s v="HARDWARE"/>
    <s v="LECTOR DE TARJETAS"/>
    <s v="DAÑO POS"/>
    <s v="Si"/>
    <s v="DATAFONO C1 NO LEE TARJETAS"/>
    <n v="0"/>
    <n v="0"/>
    <n v="0"/>
    <n v="0"/>
    <s v="3A0CZ748"/>
    <s v="853196   "/>
    <s v="1039561   "/>
    <s v="TIPO III"/>
    <s v="TERRESTRE"/>
    <n v="1"/>
    <n v="0"/>
    <s v="CASTRO HENAO DANIEL ESTEBAN"/>
    <n v="275728.78077800001"/>
    <n v="196536.5258152"/>
    <n v="275728.78077800001"/>
    <m/>
    <m/>
    <m/>
    <m/>
    <m/>
    <m/>
    <m/>
    <m/>
  </r>
  <r>
    <s v="MEDELLIN"/>
    <x v="2"/>
    <x v="2"/>
    <n v="5088"/>
    <n v="2305964"/>
    <n v="30299"/>
    <s v="ANTIOQUIA"/>
    <s v="BELLO"/>
    <s v="BARRIO LAS VEGAS VI"/>
    <s v="REDEBAN"/>
    <n v="2305964"/>
    <s v="FO-25-1094168"/>
    <d v="2025-06-15T13:53:00"/>
    <d v="2025-06-16T13:43:41"/>
    <s v="CERRADO"/>
    <s v="INCIDENTE"/>
    <s v="VISITA_TÉCNICA"/>
    <s v="16-06 SE REVISA EQUIPO Y LE FALLAN LAS TECLAS SE REALIZA CAMBIO DE EQUIPO SE REALIZAN PRUEBAS EXITOSAS SERVICIO OPERATIVO "/>
    <s v="NO"/>
    <s v="HARDWARE"/>
    <s v="TECLADO"/>
    <s v="DAÑO POS"/>
    <s v="Si"/>
    <s v="DATAFONO F3 TECLADO MALO"/>
    <n v="0"/>
    <n v="0"/>
    <n v="0"/>
    <n v="0"/>
    <s v="BL0AZ052"/>
    <s v="917339   "/>
    <s v="813109   "/>
    <s v="TIPO I"/>
    <s v="TERRESTRE"/>
    <n v="1"/>
    <n v="0"/>
    <s v="ZAPATA LOPEZ EDWARD ASDRUBAL"/>
    <n v="65960.072302"/>
    <n v="75096.394270399993"/>
    <n v="65960.072302"/>
    <m/>
    <m/>
    <m/>
    <m/>
    <m/>
    <m/>
    <m/>
    <m/>
  </r>
  <r>
    <s v="CALI"/>
    <x v="0"/>
    <x v="0"/>
    <n v="19698"/>
    <n v="2309159"/>
    <n v="53647"/>
    <s v="CAUCA"/>
    <s v="SANTANDER DE QUILICHAO"/>
    <s v="BARRIO CENTRO SANTANDER DE QUI"/>
    <s v="REDEBAN"/>
    <n v="2309159"/>
    <s v="FO-25-1096594"/>
    <d v="2025-06-16T10:52:00"/>
    <d v="2025-06-16T14:26:00"/>
    <s v="CERRADO"/>
    <s v="INCIDENTE"/>
    <s v="VISITA_TÉCNICA"/>
    <s v="16-06 SE REVISA CONEXION  Y SE CAMBIA CABLE MAGIC BOX YA QUE EL DEL CLIENTE ESTABA DEFECTUOSO "/>
    <s v="NO"/>
    <s v="HARDWARE"/>
    <s v="COMUNICACION"/>
    <s v="MENSAJE CABLE DE RED DESCONECTADO"/>
    <s v="NO"/>
    <n v="0"/>
    <n v="0"/>
    <n v="0"/>
    <n v="0"/>
    <s v="CABLE MAGIC BOX "/>
    <s v="II0XZ727"/>
    <n v="0"/>
    <n v="0"/>
    <s v="TIPO II"/>
    <s v="TERRESTRE"/>
    <n v="1"/>
    <n v="0"/>
    <s v="CUERO RUIZ JHONNY"/>
    <n v="144967.87232000002"/>
    <n v="140395.6348884"/>
    <n v="144967.87232000002"/>
    <m/>
    <m/>
    <m/>
    <m/>
    <m/>
    <m/>
    <m/>
    <m/>
  </r>
  <r>
    <s v="BOGOTA"/>
    <x v="5"/>
    <x v="5"/>
    <n v="11001"/>
    <n v="2307494"/>
    <n v="26494"/>
    <s v="CUNDINAMARCA"/>
    <s v="BOGOTA"/>
    <s v="PAGAFACIL ENGATIVA"/>
    <s v="REDEBAN"/>
    <n v="2307494"/>
    <s v="FO-25-1095489"/>
    <d v="2025-06-16T09:02:00"/>
    <d v="2025-06-16T14:33:00"/>
    <s v="CERRADO"/>
    <s v="INCIDENTE"/>
    <s v="VISITA_TÉCNICA"/>
    <s v="16-06 SE REALIZA CAMBIO DE DATÁFONO DETERIORADO EN TECLADO E IMPRESORA, COMERCIO REALIZA PRUEBAS OK "/>
    <s v="NO"/>
    <s v="HARDWARE"/>
    <s v="DETERIORO"/>
    <s v="DATAFONO"/>
    <s v="Si"/>
    <s v="DATAFONO F2 TECLADO BORROSO"/>
    <n v="0"/>
    <n v="0"/>
    <n v="0"/>
    <n v="0"/>
    <s v="9999E998"/>
    <s v="771535   "/>
    <s v="906244   "/>
    <s v="TIPO I"/>
    <s v="TERRESTRE"/>
    <n v="1"/>
    <n v="0"/>
    <s v="MICHELI LOPEZ MIGUEL ANGEL"/>
    <n v="65960.072302"/>
    <n v="75096.394270399993"/>
    <n v="65960.072302"/>
    <m/>
    <m/>
    <m/>
    <m/>
    <m/>
    <m/>
    <m/>
    <m/>
  </r>
  <r>
    <s v="CALI"/>
    <x v="0"/>
    <x v="0"/>
    <n v="76001"/>
    <n v="2308822"/>
    <n v="23595"/>
    <s v="VALLE DEL CAUCA"/>
    <s v="CALI"/>
    <s v="MULTIPAGAS AVENIDA ROOSVELT"/>
    <s v="REDEBAN"/>
    <n v="2308822"/>
    <s v="FO-25-1096371"/>
    <d v="2025-06-16T10:30:00"/>
    <d v="2025-06-16T14:37:00"/>
    <s v="CERRADO"/>
    <s v="INCIDENTE"/>
    <s v="VISITA_TÉCNICA"/>
    <s v="16-06 SE REALIZA CONFIGURACIÓN DE IP EN EL EQUIPO._x000a_SE REALIZARON PRUEBAS OPERATIVAS SIN NOVEDAD._x000a_CB QUEDA OKEY."/>
    <s v="NO"/>
    <s v="SOFTWARE"/>
    <s v="COMUNICACION"/>
    <s v="VERIFIQUE PARAMETROS"/>
    <s v="NO"/>
    <n v="0"/>
    <n v="0"/>
    <n v="0"/>
    <n v="0"/>
    <n v="0"/>
    <s v="ABC0S899"/>
    <n v="0"/>
    <n v="0"/>
    <s v="TIPO I"/>
    <s v="TERRESTRE"/>
    <n v="1"/>
    <n v="0"/>
    <s v="TORRES GARCIA JENDRY JOSE"/>
    <n v="65960.072302"/>
    <n v="75096.394270399993"/>
    <n v="65960.072302"/>
    <m/>
    <m/>
    <m/>
    <m/>
    <m/>
    <m/>
    <m/>
    <m/>
  </r>
  <r>
    <s v="CUCUTA"/>
    <x v="1"/>
    <x v="1"/>
    <n v="54001"/>
    <n v="2309126"/>
    <n v="17881"/>
    <s v="NORTE DE SANTANDER"/>
    <s v="CUCUTA"/>
    <s v="PAGAFACIL FRANCISCO PAULA SANT"/>
    <s v="REDEBAN"/>
    <n v="2309126"/>
    <s v="FO-25-1096406"/>
    <d v="2025-06-16T10:48:00"/>
    <d v="2025-06-16T14:40:00"/>
    <s v="CERRADO"/>
    <s v="INCIDENTE"/>
    <s v="VISITA_TÉCNICA"/>
    <s v="16-06 SE REALIZA VISITA AL COMERCIO Y SE ENCUENTRA HUD DAÑADO, SE REALIZA CAMBIO DE HUD PRUEBAS ÉXITOSAS "/>
    <s v="NO"/>
    <s v="HARDWARE"/>
    <s v="HUB"/>
    <s v="DAÑO POS"/>
    <s v="Si"/>
    <n v="0"/>
    <n v="0"/>
    <s v="HUB HB3 NO RECONOCE CONECTOR"/>
    <n v="0"/>
    <n v="0"/>
    <s v="JRZZZ884"/>
    <s v="   Sin serial "/>
    <s v="  Sin serial  "/>
    <s v="TIPO I"/>
    <s v="TERRESTRE"/>
    <n v="1"/>
    <n v="0"/>
    <s v="MORA VEGA JEAMPIER"/>
    <n v="65960.072302"/>
    <n v="75096.394270399993"/>
    <n v="65960.072302"/>
    <m/>
    <m/>
    <m/>
    <m/>
    <m/>
    <m/>
    <m/>
    <m/>
  </r>
  <r>
    <s v="PASTO"/>
    <x v="0"/>
    <x v="0"/>
    <n v="52678"/>
    <n v="2304760"/>
    <n v="50094"/>
    <s v="NARIÑO"/>
    <s v="SAMANIEGO"/>
    <s v="17874000ANIEGO  MUNDO EDPHONE"/>
    <s v="REDEBAN"/>
    <n v="2304760"/>
    <s v="FO-25-1091050"/>
    <d v="2025-06-14T08:51:00"/>
    <d v="2025-06-16T14:55:00"/>
    <s v="CERRADO"/>
    <s v="INCIDENTE"/>
    <s v="VISITA_TÉCNICA"/>
    <s v="16-06 SE REALIZA CAMBIO DE EQUIPO POR DAÑO EN TECLADO BORROSO SE INSTALA VERSION SE CONFIGURA PARÁMETROS SE INICIALIZA SE REALIZA PRUEBAS DE FUNCIONAMIENTO EXITOSAS  CB QUEDA OPERATIVO "/>
    <s v="NO"/>
    <s v="HARDWARE"/>
    <s v="TECLADO"/>
    <s v="DAÑO POS"/>
    <s v="Si"/>
    <s v="DATAFONO F2 TECLADO BORROSO"/>
    <n v="0"/>
    <n v="0"/>
    <n v="0"/>
    <n v="0"/>
    <s v="II00T985"/>
    <s v="1218623   "/>
    <s v="279122   "/>
    <s v="TIPO III"/>
    <s v="TERRESTRE"/>
    <n v="1"/>
    <n v="0"/>
    <s v="BRAVO MADROÑERO OSCAR ESTEBAN"/>
    <n v="275728.78077800001"/>
    <n v="196536.5258152"/>
    <n v="275728.78077800001"/>
    <m/>
    <m/>
    <m/>
    <m/>
    <m/>
    <m/>
    <m/>
    <m/>
  </r>
  <r>
    <s v="BARRANQUILLA"/>
    <x v="4"/>
    <x v="4"/>
    <n v="88564"/>
    <n v="2251987"/>
    <n v="11195"/>
    <s v="ARCHIPIELAGO DE SAN ANDRES Y PROVIDENCIA"/>
    <s v="PROVIDENCIA"/>
    <s v="PROVIDENCIA Y SAN ANDRES"/>
    <s v="REDEBAN"/>
    <n v="2251987"/>
    <s v="FO-25-1040382"/>
    <d v="2025-06-04T10:42:00"/>
    <d v="2025-06-16T15:00:21"/>
    <s v="CERRADO"/>
    <s v="INCIDENTE"/>
    <s v="VISITA_TÉCNICA"/>
    <s v="16-06 SE REALIZA MANTENIMIENTO Y SE CAMBIA EQUIPO POR PROBLEMAS PARA LEER TARJETAS "/>
    <s v="NO"/>
    <s v="HARDWARE"/>
    <s v="LECTOR DE TARJETAS"/>
    <s v="MENSAJE RETIRE TARJETA"/>
    <s v="Si"/>
    <s v="DATAFONO C1 NO LEE TARJETAS"/>
    <n v="0"/>
    <n v="0"/>
    <n v="0"/>
    <n v="0"/>
    <s v="A00IZ471"/>
    <s v="1142166   "/>
    <s v="1012157   "/>
    <s v="TIPO IV ESPECIAL"/>
    <s v="AEREO"/>
    <n v="1"/>
    <n v="0"/>
    <s v="MARTINEZ SALGUEDO ANDRES AUGUSTO"/>
    <n v="988462.96268840006"/>
    <n v="196536.5258152"/>
    <n v="988462.96268840006"/>
    <m/>
    <m/>
    <m/>
    <m/>
    <m/>
    <m/>
    <m/>
    <m/>
  </r>
  <r>
    <s v="VILLAVICENCIO"/>
    <x v="3"/>
    <x v="3"/>
    <n v="50001"/>
    <n v="2305124"/>
    <n v="17692"/>
    <s v="META"/>
    <s v="VILLAVICENCIO"/>
    <s v="OPRAP SUC 395 VIVA VILLAVICENC"/>
    <s v="REDEBAN"/>
    <n v="2305124"/>
    <s v="FO-25-1091820"/>
    <d v="2025-06-14T11:35:00"/>
    <d v="2025-06-16T15:04:31"/>
    <s v="CERRADO"/>
    <s v="INCIDENTE"/>
    <s v="VISITA_TÉCNICA"/>
    <s v="16-06 SE REALIZA CAMBIO DE LECTORA DE BARRAS Y HUB . SE REALIZAN PRUEBAS ÉXITOSAS DATAFONO FUNCIONA CORRECTAMENTE "/>
    <s v="NO"/>
    <s v="HARDWARE"/>
    <s v="HUB"/>
    <s v="SE REINICIA"/>
    <s v="Si"/>
    <n v="0"/>
    <s v="LECTOR L5  REINICIA PERIFÉRICO"/>
    <s v="HUB HB3 NO RECONOCE CONECTOR"/>
    <n v="0"/>
    <n v="0"/>
    <s v="BRZZZ170"/>
    <s v=" 884689  Sin serializar "/>
    <s v=" 910950 Sin serializar  "/>
    <s v="TIPO I"/>
    <s v="TERRESTRE"/>
    <n v="1"/>
    <n v="0"/>
    <s v="GARZON RUIZ LUIS MIGUEL"/>
    <n v="65960.072302"/>
    <n v="75096.394270399993"/>
    <n v="65960.072302"/>
    <m/>
    <m/>
    <m/>
    <m/>
    <m/>
    <m/>
    <m/>
    <m/>
  </r>
  <r>
    <s v="MEDELLIN"/>
    <x v="2"/>
    <x v="2"/>
    <n v="5088"/>
    <n v="2308231"/>
    <n v="23663"/>
    <s v="ANTIOQUIA"/>
    <s v="BELLO"/>
    <s v="ONTIDUENO BELLO ANTIOQUIA"/>
    <s v="REDEBAN"/>
    <n v="2308231"/>
    <s v="FO-25-1095899"/>
    <d v="2025-06-16T09:48:00"/>
    <d v="2025-06-16T15:05:00"/>
    <s v="CERRADO"/>
    <s v="INCIDENTE"/>
    <s v="VISITA_TÉCNICA"/>
    <s v="16-06 SE REVISA EQUIPO Y SE CAMBIA LA TAPA DE IMPRESIÓN SE REALIZAN PRUEBAS EXITOSAS SERVICIO OPERATIVO "/>
    <s v="NO"/>
    <s v="HARDWARE"/>
    <s v="IMPRESION"/>
    <s v="NO AVANZA PAPEL"/>
    <s v="NO"/>
    <n v="0"/>
    <n v="0"/>
    <n v="0"/>
    <n v="0"/>
    <n v="0"/>
    <s v="ABC0D968"/>
    <n v="0"/>
    <n v="0"/>
    <s v="TIPO I"/>
    <s v="TERRESTRE"/>
    <n v="1"/>
    <n v="0"/>
    <s v="ZAPATA LOPEZ EDWARD ASDRUBAL"/>
    <n v="65960.072302"/>
    <n v="75096.394270399993"/>
    <n v="65960.072302"/>
    <m/>
    <m/>
    <m/>
    <m/>
    <m/>
    <m/>
    <m/>
    <m/>
  </r>
  <r>
    <s v="PEREIRA"/>
    <x v="0"/>
    <x v="6"/>
    <n v="59182"/>
    <n v="2306652"/>
    <n v="59182"/>
    <s v="VALLE DEL CAUCA"/>
    <s v="CARTAGO"/>
    <s v="BARRIO GUAYACANES CARTAGO"/>
    <s v="REDEBAN"/>
    <n v="2306652"/>
    <s v="FO-25-1095054"/>
    <d v="2025-06-16T08:00:00"/>
    <d v="2025-06-16T15:08:00"/>
    <s v="CERRADO"/>
    <s v="INCIDENTE"/>
    <s v="VISITA_TÉCNICA"/>
    <s v="16-06 VISITAMOS COMERCIO EL PIN PAD TIENE LA DE ALERT IRRUPTION, PERO DEBEMOS REALIZAMOS CAMBIO DE TECNOLOGÍA POR DESK 2600 CON PIN PAD 1600 Y MAGIC BOX DESK 2600 RETIRAMOS DESK 3500, PIN PAD 1500 Y HUB LO CONFIGURAMOS AL REALIZAR PRUEBAS EL DATAFONO COMIENZA A REALIZAR UNA DESCARGA DE ARCHIVOS REALIZAMOS ESCALAMIENTO CON REDEBAN LUEGO DE VARIAS PRUEBAS REALIZAMOS EL RETIRO DE LA TERMINAL AL DEL COMERCIO QUÉ ES HA00K606 DE CU 0019731405 EL CORRESPONSAL QUEDA COMO PURO REALIZAMOS PRUEBAS CON EL NUEVO DATÁFONO OK. "/>
    <s v="NO"/>
    <s v="HARDWARE"/>
    <s v="PINPAD"/>
    <s v="ALERTADO"/>
    <s v="Si"/>
    <s v="DATAFONO CPT CAMBIO POR TECNOLOGÍA"/>
    <n v="0"/>
    <s v="HUB HB1 DETERIORO CABLE"/>
    <s v="PINPAD A6 ALERT IRRUPTION"/>
    <n v="0"/>
    <s v="OA001796"/>
    <s v="1235442  1219577 Instalamos magic box tetra 2600"/>
    <s v="1172587  Sin serial 986292"/>
    <s v="TIPO I"/>
    <s v="TERRESTRE"/>
    <n v="1"/>
    <n v="0"/>
    <s v="ARROYAVE CANO MANUEL GUILLERMO"/>
    <n v="65960.072302"/>
    <n v="75096.394270399993"/>
    <n v="65960.072302"/>
    <m/>
    <m/>
    <m/>
    <m/>
    <m/>
    <m/>
    <m/>
    <m/>
  </r>
  <r>
    <s v="CALI"/>
    <x v="0"/>
    <x v="0"/>
    <n v="19548"/>
    <n v="2307158"/>
    <n v="41804"/>
    <s v="CAUCA"/>
    <s v="PIENDAMO"/>
    <s v="DISTRICOL ALMACEN Y DISTRIBUID"/>
    <s v="REDEBAN"/>
    <n v="2307158"/>
    <s v="FO-25-1095382"/>
    <d v="2025-06-16T08:38:00"/>
    <d v="2025-06-16T15:19:55"/>
    <s v="CERRADO"/>
    <s v="INCIDENTE"/>
    <s v="VISITA_TÉCNICA"/>
    <s v="16-06 SE INGRESA, SE CAMBIA HUB EN MAL ESTADO EN SU CABLE SE HACEN PRUEBAS OK TELECARGA DRNA "/>
    <s v="NO"/>
    <s v="HARDWARE"/>
    <s v="SE REINICIA"/>
    <s v="DAÑO POS"/>
    <s v="Si"/>
    <n v="0"/>
    <n v="0"/>
    <s v="HUB HB1 DETERIORO CABLE"/>
    <n v="0"/>
    <n v="0"/>
    <s v="FACZZ589"/>
    <s v="   SIN SERIAL "/>
    <s v="  RA8GU12002959 "/>
    <s v="TIPO III"/>
    <s v="TERRESTRE"/>
    <n v="1"/>
    <n v="0"/>
    <s v="GIMBUEL LASSO LUIS GERMAN"/>
    <n v="275728.78077800001"/>
    <n v="196536.5258152"/>
    <n v="275728.78077800001"/>
    <m/>
    <m/>
    <m/>
    <m/>
    <m/>
    <m/>
    <m/>
    <m/>
  </r>
  <r>
    <s v="MONTERIA"/>
    <x v="4"/>
    <x v="4"/>
    <n v="23417"/>
    <n v="2308827"/>
    <n v="24621"/>
    <s v="CORDOBA"/>
    <s v="LORICA"/>
    <s v="DISTRICOL FERRETERIA FM"/>
    <s v="REDEBAN"/>
    <n v="2308827"/>
    <s v="FO-25-1096366"/>
    <d v="2025-06-16T10:31:00"/>
    <d v="2025-06-16T15:26:31"/>
    <s v="CERRADO"/>
    <s v="INCIDENTE"/>
    <s v="VISITA_TÉCNICA"/>
    <s v="16-06 SE REALIZA VISITA TÉCNICA Y SE CAMBIA DATAFONO POR DAÑO EN LA IMPRESORA, SE INSTALA DATAFONO PLACA 1221335 Y SE RETIRA DATAFONO PLACA 1072934, DE IGUAL FORMA SE CAMBIA PINPAD POR TECNOLOGÍA, RETIRANDO LA PLACA 907020 Y SE INSTALA LA PLACA 1220003, SE DEJA NUEVAMENTE EL SERVICIO FUNCIONANDO CORRECTAMENTE."/>
    <s v="NO"/>
    <s v="HARDWARE"/>
    <s v="IMPRESION"/>
    <s v="NO AVANZA PAPEL"/>
    <s v="Si"/>
    <s v="DATAFONO G5 NO AVANZA PAPEL"/>
    <n v="0"/>
    <s v="HUB HB1 DETERIORO CABLE"/>
    <s v="PINPAD CPT CAMBIO POR TECNOLOGÍA"/>
    <n v="0"/>
    <s v="ABCOZ363"/>
    <s v="1221335  1220003 241597317561324755901658"/>
    <s v="1072934  No serializado  907020"/>
    <s v="TIPO II"/>
    <s v="TERRESTRE"/>
    <n v="1"/>
    <n v="0"/>
    <s v="CASSIANI PEREZ RAUL RAMIRO"/>
    <n v="144967.87232000002"/>
    <n v="140395.6348884"/>
    <n v="144967.87232000002"/>
    <m/>
    <m/>
    <m/>
    <m/>
    <m/>
    <m/>
    <m/>
    <m/>
  </r>
  <r>
    <s v="BOGOTA"/>
    <x v="5"/>
    <x v="5"/>
    <n v="11001"/>
    <n v="2309828"/>
    <n v="76497"/>
    <s v="CUNDINAMARCA"/>
    <s v="BOGOTA"/>
    <s v="BARRIO ESPERANZA SUR BOGOTA"/>
    <s v="REDEBAN"/>
    <n v="2309828"/>
    <s v="FO-25-1097018"/>
    <d v="2025-06-16T11:57:00"/>
    <d v="2025-06-16T15:29:57"/>
    <s v="CERRADO"/>
    <s v="INCIDENTE"/>
    <s v="VISITA_TÉCNICA"/>
    <s v="16-06 SE REALIZA VISITA A CB PARA ATENDER INCIDENTE SE ENCUENTRA CERRADO COMERCIO SE INTENTA CONTACTAR CON CLIENTE NO CONTESTAN NÚMEROS DE CONTACTO ,SE ESPERA POR MÁS DE 20 MINUTOS NO LLEGA AL CB "/>
    <s v="NO"/>
    <s v="HARDWARE"/>
    <s v="IMPRESION"/>
    <s v="NO AVANZA PAPEL"/>
    <s v="NO"/>
    <n v="0"/>
    <n v="0"/>
    <n v="0"/>
    <n v="0"/>
    <n v="0"/>
    <s v="NO"/>
    <s v="   "/>
    <s v="   "/>
    <s v="TIPO I"/>
    <s v="TERRESTRE"/>
    <n v="1"/>
    <n v="0"/>
    <s v="GALINDO ROJAS LUIS FELIPE"/>
    <n v="65960.072302"/>
    <n v="75096.394270399993"/>
    <n v="65960.072302"/>
    <m/>
    <m/>
    <m/>
    <m/>
    <m/>
    <m/>
    <m/>
    <m/>
  </r>
  <r>
    <s v="IBAGUE"/>
    <x v="3"/>
    <x v="3"/>
    <n v="73001"/>
    <n v="2305266"/>
    <n v="75629"/>
    <s v="TOLIMA"/>
    <s v="IBAGUE"/>
    <s v="PTM IBAGUE DROGIRAY"/>
    <s v="REDEBAN"/>
    <n v="2305266"/>
    <s v="FO-25-1092347"/>
    <d v="2025-06-14T13:38:00"/>
    <d v="2025-06-16T15:31:45"/>
    <s v="CERRADO"/>
    <s v="INCIDENTE"/>
    <s v="VISITA_TÉCNICA"/>
    <s v="16-06 SE REALIZA CAMBIO DE DATÁFONO POR DAÑO EN PUERTO USB, SE REALIZA PRUEBAS DE FUNCIONAMIENTO OK CUBRE CLAVE INSTALADO."/>
    <s v="NO"/>
    <s v="HARDWARE"/>
    <s v="DETERIORO"/>
    <s v="DATAFONO"/>
    <s v="Si"/>
    <s v="DATAFONO E9 PUERTO USB MALO"/>
    <n v="0"/>
    <n v="0"/>
    <n v="0"/>
    <n v="0"/>
    <s v="FA00L831-LN0ZZ374"/>
    <s v="1235351   "/>
    <s v="1120920   "/>
    <s v="TIPO I"/>
    <s v="TERRESTRE"/>
    <n v="1"/>
    <n v="0"/>
    <s v="BARRAGAN TAFUR EDWIN ESTEBAN"/>
    <n v="65960.072302"/>
    <n v="75096.394270399993"/>
    <n v="65960.072302"/>
    <m/>
    <m/>
    <m/>
    <m/>
    <m/>
    <m/>
    <m/>
    <m/>
  </r>
  <r>
    <s v="VILLAVICENCIO"/>
    <x v="3"/>
    <x v="3"/>
    <n v="50124"/>
    <n v="2305352"/>
    <n v="77058"/>
    <s v="META"/>
    <s v="CABUYARO"/>
    <s v="BARRIO JUAN PABLO SEGUNDO CABUYARO"/>
    <s v="REDEBAN"/>
    <n v="2305352"/>
    <s v="FO-25-1093476"/>
    <d v="2025-06-14T17:10:00"/>
    <d v="2025-06-16T15:42:56"/>
    <s v="CERRADO"/>
    <s v="INCIDENTE"/>
    <s v="VISITA_TÉCNICA"/>
    <s v="16-06 SE REALIZA CAMBIO DE EQUIPO POR QUE SE ENCONTRABA ALERTADO "/>
    <s v="NO"/>
    <s v="HARDWARE"/>
    <s v="ALERT IRRUPTION"/>
    <s v="ALERT IRRUPTION"/>
    <s v="Si"/>
    <s v="DATAFONO A6 ALERT IRRUPTION"/>
    <n v="0"/>
    <n v="0"/>
    <n v="0"/>
    <n v="0"/>
    <s v="LM7ZZ431"/>
    <s v="1235339   "/>
    <s v="764371   "/>
    <s v="TIPO III"/>
    <s v="TERRESTRE"/>
    <n v="1"/>
    <n v="0"/>
    <s v="ROZO JIMENEZ EDGAR ARMANDO"/>
    <n v="275728.78077800001"/>
    <n v="196536.5258152"/>
    <n v="275728.78077800001"/>
    <m/>
    <m/>
    <m/>
    <m/>
    <m/>
    <m/>
    <m/>
    <m/>
  </r>
  <r>
    <s v="PEREIRA"/>
    <x v="0"/>
    <x v="6"/>
    <n v="63001"/>
    <n v="2306087"/>
    <n v="66521"/>
    <s v="QUINDIO"/>
    <s v="ARMENIA"/>
    <s v="BARRIO CORBONES ARMENIA 1"/>
    <s v="REDEBAN"/>
    <n v="2306087"/>
    <s v="FO-25-1094277"/>
    <d v="2025-06-15T15:39:00"/>
    <d v="2025-06-16T15:45:41"/>
    <s v="CERRADO"/>
    <s v="INCIDENTE"/>
    <s v="VISITA_TÉCNICA"/>
    <s v="16-06 SE VISITA COMERCIO SE REALIZÓ AJUSTE DE TAPA IMPRESORA, SE REALIZÓ PRUEBAS OK. "/>
    <s v="NO"/>
    <s v="HARDWARE"/>
    <s v="IMPRESION"/>
    <s v="TAPA IMPRESORA"/>
    <s v="NO"/>
    <n v="0"/>
    <n v="0"/>
    <n v="0"/>
    <n v="0"/>
    <n v="0"/>
    <s v="4A00W941"/>
    <s v="   "/>
    <s v="   "/>
    <s v="TIPO II"/>
    <s v="TERRESTRE"/>
    <n v="1"/>
    <n v="0"/>
    <s v="SANCHEZ SOLORZANO JUAN SEBASTIAN"/>
    <n v="144967.87232000002"/>
    <n v="140395.6348884"/>
    <n v="144967.87232000002"/>
    <m/>
    <m/>
    <m/>
    <m/>
    <m/>
    <m/>
    <m/>
    <m/>
  </r>
  <r>
    <s v="MONTERIA"/>
    <x v="4"/>
    <x v="4"/>
    <n v="23162"/>
    <n v="2306969"/>
    <n v="62227"/>
    <s v="CORDOBA"/>
    <s v="CERETE"/>
    <s v="PTM CERETE VARIEDADES JM"/>
    <s v="REDEBAN"/>
    <n v="2306969"/>
    <s v="FO-25-1095358"/>
    <d v="2025-06-16T08:21:00"/>
    <d v="2025-06-16T15:49:33"/>
    <s v="CERRADO"/>
    <s v="INCIDENTE"/>
    <s v="VISITA_TÉCNICA"/>
    <s v="16-06 SE VISITA SITIO, SE CAMBIA DATAFONO DESK3500 POR ALERTA INTERRUPTION OK._x000a_SE INSTALA EQUIPO DESK2600 OK_x000a_SE REALIZAN PRUEBAS EXITOSAS "/>
    <s v="NO"/>
    <s v="HARDWARE"/>
    <s v="ALERT IRRUPTION"/>
    <s v="ALERT IRRUPTION"/>
    <s v="Si"/>
    <s v="DATAFONO A6 ALERT IRRUPTION"/>
    <n v="0"/>
    <n v="0"/>
    <n v="0"/>
    <n v="0"/>
    <s v="MA00M503-NA00K114"/>
    <s v="1230791   "/>
    <s v="894110   "/>
    <s v="TIPO I"/>
    <s v="TERRESTRE"/>
    <n v="1"/>
    <n v="0"/>
    <s v="COGOLLO VERTEL EDER LUIS"/>
    <n v="65960.072302"/>
    <n v="75096.394270399993"/>
    <n v="65960.072302"/>
    <m/>
    <m/>
    <m/>
    <m/>
    <m/>
    <m/>
    <m/>
    <m/>
  </r>
  <r>
    <s v="CALI"/>
    <x v="0"/>
    <x v="0"/>
    <n v="76111"/>
    <n v="2307989"/>
    <n v="28677"/>
    <s v="VALLE DEL CAUCA"/>
    <s v="GUADALAJARA DE BUGA"/>
    <s v="BARRIO SANTA BARBARA GUADALAJA"/>
    <s v="REDEBAN"/>
    <n v="2307989"/>
    <s v="FO-25-1095890"/>
    <d v="2025-06-16T09:40:00"/>
    <d v="2025-06-16T15:56:17"/>
    <s v="CERRADO"/>
    <s v="INCIDENTE"/>
    <s v="VISITA_TÉCNICA"/>
    <s v="16-06 SE REALIZÓ GESTIÓN TELEFÓNICA CON EL FIN DE CONFIRMAR LA VISITA TÉCNICA CON EL CLIENTE POR LA FALLA REPORTADA CON EL DATÁFONO PERO NO HUBO RESPUESTA, SE REALIZÓ LA VISITA TÉCNICA ENCONTRANDO EL CORRESPONSAL CERRADO SE TOCÓ LA PUERTA DEL ESTABLECIMIENTO PERO NADIE ATIENDE SE REALIZÓ NUEVAMENTE GESTIÓN TELEFÓNICA PERO NO SE OBTUVO RESPUESTA, DESPUÉS DE ESPERAR DURANTE MÁS DE 40 MINUTOS NO HUBO CONTACTO CON EL CLIENTE Y NO ABREN EL COMERCIO.ME RETIRE DE EL SITIO "/>
    <s v="NO"/>
    <s v="HARDWARE"/>
    <s v="SE REINICIA"/>
    <s v="DAÑO POS"/>
    <s v="NO"/>
    <n v="0"/>
    <n v="0"/>
    <n v="0"/>
    <n v="0"/>
    <n v="0"/>
    <s v="NO SE INTERVINO NINGUNA TERMINAL DURANTE LA VISITA TÉCNICA YA QUE EL COMERCIO SE ENCONTRÓ CERRADO"/>
    <s v="   "/>
    <s v="   "/>
    <s v="TIPO II"/>
    <s v="TERRESTRE"/>
    <n v="1"/>
    <n v="0"/>
    <s v="SANCHEZ URREGO ROBINSON DAVID"/>
    <n v="144967.87232000002"/>
    <n v="140395.6348884"/>
    <n v="144967.87232000002"/>
    <m/>
    <m/>
    <m/>
    <m/>
    <m/>
    <m/>
    <m/>
    <m/>
  </r>
  <r>
    <s v="MEDELLIN"/>
    <x v="2"/>
    <x v="2"/>
    <n v="5360"/>
    <n v="2310515"/>
    <n v="40111"/>
    <s v="ANTIOQUIA"/>
    <s v="ITAGUI"/>
    <s v="PTM ITAGUI JC ESCAPES RACING"/>
    <s v="REDEBAN"/>
    <n v="2310515"/>
    <s v="FO-25-1097419"/>
    <d v="2025-06-16T13:45:00"/>
    <d v="2025-06-16T16:01:00"/>
    <s v="CERRADO"/>
    <s v="INCIDENTE"/>
    <s v="VISITA_TÉCNICA"/>
    <s v="16-06 SE CAMBIA LECTOR POR DAÑO "/>
    <s v="NO"/>
    <s v="HARDWARE"/>
    <s v="LECTOR DE BARRAS"/>
    <s v="DAÑO POS"/>
    <s v="Si"/>
    <n v="0"/>
    <s v="LECTOR L9  DAÑO FÍSICO: CABLE DE COMUNICACIÓN DAÑADO"/>
    <n v="0"/>
    <n v="0"/>
    <n v="0"/>
    <s v="GZ0GZ350"/>
    <s v=" 1238887  "/>
    <s v=" A-520533  "/>
    <s v="TIPO I"/>
    <s v="TERRESTRE"/>
    <n v="1"/>
    <n v="0"/>
    <s v="MORENO MEDINA JUAN PABLO"/>
    <n v="65960.072302"/>
    <n v="75096.394270399993"/>
    <n v="65960.072302"/>
    <m/>
    <m/>
    <m/>
    <m/>
    <m/>
    <m/>
    <m/>
    <m/>
  </r>
  <r>
    <s v="VILLAVICENCIO"/>
    <x v="3"/>
    <x v="3"/>
    <n v="50124"/>
    <n v="2304765"/>
    <n v="17354"/>
    <s v="META"/>
    <s v="CABUYARO"/>
    <s v="CABUYARO  III M"/>
    <s v="REDEBAN"/>
    <n v="2304765"/>
    <s v="FO-25-1091047"/>
    <d v="2025-06-14T08:53:00"/>
    <d v="2025-06-16T16:03:00"/>
    <s v="CERRADO"/>
    <s v="INCIDENTE"/>
    <s v="VISITA_TÉCNICA"/>
    <s v="16-06 SE REALIZA CAMBIO DE FUENTE DE PODER POR DAÑO SE ENTREGA OPERATIVO SIN NOVEDAD "/>
    <s v="NO"/>
    <s v="HARDWARE"/>
    <s v="NO ENCIENDE SE REINICIA"/>
    <s v="FUENTE PODER AVERIADA"/>
    <s v="NO"/>
    <n v="0"/>
    <n v="0"/>
    <n v="0"/>
    <n v="0"/>
    <s v="Fuente de poder"/>
    <s v="9A002503"/>
    <n v="0"/>
    <n v="0"/>
    <s v="TIPO III"/>
    <s v="TERRESTRE"/>
    <n v="1"/>
    <n v="0"/>
    <s v="ROZO JIMENEZ EDGAR ARMANDO"/>
    <n v="275728.78077800001"/>
    <n v="196536.5258152"/>
    <n v="275728.78077800001"/>
    <m/>
    <m/>
    <m/>
    <m/>
    <m/>
    <m/>
    <m/>
    <m/>
  </r>
  <r>
    <s v="CALI"/>
    <x v="0"/>
    <x v="0"/>
    <n v="76001"/>
    <n v="2308835"/>
    <n v="16653"/>
    <s v="VALLE DEL CAUCA"/>
    <s v="CALI"/>
    <s v="MULTIPAGAS CC UNICO CALI"/>
    <s v="REDEBAN"/>
    <n v="2308835"/>
    <s v="FO-25-1096377"/>
    <d v="2025-06-16T10:33:00"/>
    <d v="2025-06-16T16:11:52"/>
    <s v="CERRADO"/>
    <s v="INCIDENTE"/>
    <s v="VISITA_TÉCNICA"/>
    <s v="16-06 SE RELIZA CAMBIO DE CABE DE RED, POR DAÑO EN EL MISMO._x000a_SE EEALIZARON PRUEBAS OPERATIVAS SIN NOVEDAD._x000a_CB QUEDA OKEY."/>
    <s v="NO"/>
    <s v="HARDWARE"/>
    <s v="CABLEADO"/>
    <s v="CABLE TEFF AVERIADO"/>
    <s v="NO"/>
    <n v="0"/>
    <n v="0"/>
    <n v="0"/>
    <n v="0"/>
    <n v="0"/>
    <s v="CZZZZ488"/>
    <s v="   "/>
    <s v="   "/>
    <s v="TIPO I"/>
    <s v="TERRESTRE"/>
    <n v="1"/>
    <n v="0"/>
    <s v="TORRES GARCIA JENDRY JOSE"/>
    <n v="65960.072302"/>
    <n v="75096.394270399993"/>
    <n v="65960.072302"/>
    <m/>
    <m/>
    <m/>
    <m/>
    <m/>
    <m/>
    <m/>
    <m/>
  </r>
  <r>
    <s v="SANTA MARTA"/>
    <x v="4"/>
    <x v="4"/>
    <n v="47001"/>
    <n v="2309104"/>
    <n v="77141"/>
    <s v="MAGDALENA"/>
    <s v="SANTA MARTA"/>
    <s v="BARRIO URB CURINCA SANTA MARTA 1"/>
    <s v="REDEBAN"/>
    <n v="2309104"/>
    <s v="FO-25-1096417"/>
    <d v="2025-06-16T10:45:00"/>
    <d v="2025-06-16T16:39:22"/>
    <s v="CERRADO"/>
    <s v="INCIDENTE"/>
    <s v="VISITA_TÉCNICA"/>
    <s v="16-06 SE REALIZA LA VISITA EL EQUIPO MUESTRA UN MENSAJE DE LETRAS ROJAS EN LA PANTALLA, SE BORRADO DE APLICATIVO E INSTALACIÓN DE VERSIÓN YA QUE EL EQUIPO MOSTRABA UN MENSAJE DE &quot;WARNING KEY JAMMED&quot; EL DATÁFONO TRABAJABA DE FORMA NORMAL AÚN CON ESTE MENSAJE, PERO SE HACE EL PROCESO DE CARGA DE APLICATIVO QUITANDO EL MENSAJE, Y MOSTRANDO RESULTADOS ÓPTIMOS, SE REALIZAN PRUEBAS Y TODO OK "/>
    <s v="NO"/>
    <s v="SOFTWARE"/>
    <s v="FLASH FULL"/>
    <s v="ACTUALIZACION VERSION"/>
    <s v="NO"/>
    <n v="0"/>
    <n v="0"/>
    <n v="0"/>
    <n v="0"/>
    <n v="0"/>
    <s v="LM9ZZ655"/>
    <s v="   "/>
    <s v="   "/>
    <s v="TIPO I"/>
    <s v="TERRESTRE"/>
    <n v="1"/>
    <n v="0"/>
    <s v="THOMAS  CAMPO SIGIFREDO SEGUNDO"/>
    <n v="65960.072302"/>
    <n v="75096.394270399993"/>
    <n v="65960.072302"/>
    <m/>
    <m/>
    <m/>
    <m/>
    <m/>
    <m/>
    <m/>
    <m/>
  </r>
  <r>
    <s v="BARRANQUILLA"/>
    <x v="4"/>
    <x v="4"/>
    <n v="88001"/>
    <n v="2308287"/>
    <n v="65080"/>
    <s v="ARCHIPIELAGO DE SAN ANDRES Y PROVIDENCIA"/>
    <s v="SAN ANDRES"/>
    <s v="BARRIO LOMA BARRACK SAN ANDRES"/>
    <s v="REDEBAN"/>
    <n v="2308287"/>
    <s v="FO-25-1098658"/>
    <d v="2025-06-16T09:59:00"/>
    <d v="2025-06-16T16:59:00"/>
    <s v="CERRADO"/>
    <s v="INCIDENTE"/>
    <s v="SOPORTE_TELEFÓNICO"/>
    <n v="0"/>
    <s v="NO"/>
    <s v="HARDWARE"/>
    <s v="LECTOR DE BARRAS"/>
    <s v="DAÑO POS"/>
    <s v="NO"/>
    <n v="0"/>
    <n v="0"/>
    <n v="0"/>
    <n v="0"/>
    <n v="0"/>
    <n v="0"/>
    <n v="0"/>
    <n v="0"/>
    <s v="TIPO IV ESPECIAL"/>
    <s v="AEREO"/>
    <n v="0"/>
    <n v="0"/>
    <n v="0"/>
    <n v="41241.0800752"/>
    <n v="0"/>
    <n v="41241.0800752"/>
    <m/>
    <m/>
    <m/>
    <m/>
    <m/>
    <m/>
    <m/>
    <m/>
  </r>
  <r>
    <s v="MEDELLIN"/>
    <x v="2"/>
    <x v="2"/>
    <n v="5360"/>
    <n v="2312135"/>
    <n v="40111"/>
    <s v="ANTIOQUIA"/>
    <s v="ITAGUI"/>
    <s v="PTM ITAGUI JC ESCAPES RACING"/>
    <s v="REDEBAN"/>
    <n v="2312135"/>
    <s v="FO-25-1098660"/>
    <d v="2025-06-16T16:03:00"/>
    <d v="2025-06-16T17:05:00"/>
    <s v="CERRADO"/>
    <s v="INCIDENTE"/>
    <s v="SOPORTE_TELEFÓNICO"/>
    <n v="0"/>
    <s v="NO"/>
    <s v="HARDWARE"/>
    <s v="LECTOR DE BARRAS"/>
    <s v="CABLE LECTORA AVERIADO"/>
    <s v="NO"/>
    <n v="0"/>
    <n v="0"/>
    <n v="0"/>
    <n v="0"/>
    <n v="0"/>
    <n v="0"/>
    <n v="0"/>
    <n v="0"/>
    <s v="TIPO I"/>
    <s v="TERRESTRE"/>
    <n v="0"/>
    <n v="0"/>
    <n v="0"/>
    <n v="41241.0800752"/>
    <n v="0"/>
    <n v="41241.0800752"/>
    <m/>
    <m/>
    <m/>
    <m/>
    <m/>
    <m/>
    <m/>
    <m/>
  </r>
  <r>
    <s v="BUCARAMANGA"/>
    <x v="1"/>
    <x v="1"/>
    <n v="20710"/>
    <n v="2304620"/>
    <n v="26637"/>
    <s v="CESAR"/>
    <s v="SAN ALBERTO"/>
    <s v="BARRIO CENTRO SAN ALBERTO CESA"/>
    <s v="REDEBAN"/>
    <n v="2304620"/>
    <s v="FO-25-1090133"/>
    <d v="2025-06-14T08:00:00"/>
    <d v="2025-06-16T17:14:13"/>
    <s v="CERRADO"/>
    <s v="INCIDENTE"/>
    <s v="VISITA_TÉCNICA"/>
    <s v="16-06 SE REALIZA VISITA AL COMERCIO CB ,SE VALIDA Y SE ENCUENTRA QUE EL DATÁFONO NO ENCIENDE,SE PROCEDE A HACER CAMBIO SE HACEN LAS RESPECTIVAS CONFIGURACIÓNES, SE HACEN PRUEBAS OK"/>
    <s v="NO"/>
    <s v="HARDWARE"/>
    <s v="NO ENCIENDE"/>
    <s v="DAÑO POS"/>
    <s v="Si"/>
    <s v="DATAFONO A1 NO PRENDE"/>
    <n v="0"/>
    <n v="0"/>
    <n v="0"/>
    <n v="0"/>
    <s v="9999O560"/>
    <s v="906131   "/>
    <s v="916791   "/>
    <s v="TIPO III"/>
    <s v="TERRESTRE"/>
    <n v="1"/>
    <n v="0"/>
    <s v="GONZALEZ ESTUPIÑAN YEISON WALTER ANTONIO"/>
    <n v="275728.78077800001"/>
    <n v="196536.5258152"/>
    <n v="275728.78077800001"/>
    <m/>
    <m/>
    <m/>
    <m/>
    <m/>
    <m/>
    <m/>
    <m/>
  </r>
  <r>
    <s v="BUCARAMANGA"/>
    <x v="1"/>
    <x v="1"/>
    <n v="68001"/>
    <n v="2309832"/>
    <n v="41440"/>
    <s v="SANTANDER"/>
    <s v="BUCARAMANGA"/>
    <s v="BARRIO CABECERA BUCARAMANGA 4"/>
    <s v="REDEBAN"/>
    <n v="2309832"/>
    <s v="FO-25-1097015"/>
    <d v="2025-06-16T11:58:00"/>
    <d v="2025-06-16T17:30:05"/>
    <s v="CERRADO"/>
    <s v="INCIDENTE"/>
    <s v="VISITA_TÉCNICA"/>
    <s v="16-06 A6 PINPAD ALERTADO, SE CAMBIA DATAFONO POR TECNOLOGIA , SE DEJA DSK 2600 CON SU RESPTECTIVO PINPAD SE HACEN PRUEBAS OK  VISITA EXITOSA"/>
    <s v="NO"/>
    <s v="HARDWARE"/>
    <s v="ALERT IRRUPTION"/>
    <s v="ALERT IRRUPTION"/>
    <s v="Si"/>
    <s v="DATAFONO CPT CAMBIO POR TECNOLOGÍA"/>
    <n v="0"/>
    <n v="0"/>
    <s v="PINPAD A6 ALERT IRRUPTION"/>
    <n v="0"/>
    <s v="AA0SZ421"/>
    <s v="1235382  1219994 "/>
    <s v="878590   856696"/>
    <s v="TIPO I"/>
    <s v="TERRESTRE"/>
    <n v="1"/>
    <n v="0"/>
    <s v="GELVEZ MOGOLLON JOSE ELISEO"/>
    <n v="65960.072302"/>
    <n v="75096.394270399993"/>
    <n v="65960.072302"/>
    <m/>
    <m/>
    <m/>
    <m/>
    <m/>
    <m/>
    <m/>
    <m/>
  </r>
  <r>
    <s v="BUCARAMANGA"/>
    <x v="1"/>
    <x v="1"/>
    <n v="68755"/>
    <n v="2307743"/>
    <n v="78892"/>
    <s v="SANTANDER"/>
    <s v="SOCORRO"/>
    <s v="BARRIO CENTRO SOCORRO SOCORRO"/>
    <s v="REDEBAN"/>
    <n v="2307743"/>
    <s v="FO-25-1095676"/>
    <d v="2025-06-16T09:11:00"/>
    <d v="2025-06-17T07:39:00"/>
    <s v="CERRADO"/>
    <s v="INCIDENTE"/>
    <s v="VISITA_TÉCNICA"/>
    <s v="16-06 SE VISITA COMERCIO POR ERROR , CLIENTE INDICA QUE SE DEMORA MÁS DE UNA CARGANDO CUANDO LO CONECTA EN LA MAÑANA, DESPUÉS DE ESTAR CONECTADO SE EMPIEZA A DESCARGAR LA BATERÍA Y EN OCASIONES NO IMPRIME EL SEGUNDO VOUCHER POR LO ANTERIOR SE REALIZA CAMBIO DE EQUIPO Y SE LLEVA A RBM PARA REVISAR POR SEGURIDAD, SE HACE PRUEBA EXITOSA "/>
    <s v="NO"/>
    <s v="HARDWARE"/>
    <s v="NO ENCIENDE"/>
    <s v="DAÑO POS"/>
    <s v="Si"/>
    <s v="DATAFONO A1 NO PRENDE"/>
    <n v="0"/>
    <n v="0"/>
    <n v="0"/>
    <n v="0"/>
    <s v="F1SZZ027"/>
    <s v="1235302   "/>
    <s v="1235455   "/>
    <s v="TIPO III"/>
    <s v="TERRESTRE"/>
    <n v="1"/>
    <n v="0"/>
    <s v="PEÑA DIAZ IVAN YESID"/>
    <n v="275728.78077800001"/>
    <n v="196536.5258152"/>
    <n v="275728.78077800001"/>
    <m/>
    <m/>
    <m/>
    <m/>
    <m/>
    <m/>
    <m/>
    <m/>
  </r>
  <r>
    <s v="MEDELLIN"/>
    <x v="2"/>
    <x v="2"/>
    <n v="5361"/>
    <n v="2301993"/>
    <n v="45544"/>
    <s v="ANTIOQUIA"/>
    <s v="ITUANGO"/>
    <s v="DISTRICOL AUTOSERVICIO EL COMB"/>
    <s v="REDEBAN"/>
    <n v="2301993"/>
    <s v="FO-25-1086826"/>
    <d v="2025-06-13T13:54:00"/>
    <d v="2025-06-17T08:58:00"/>
    <s v="CERRADO"/>
    <s v="INCIDENTE"/>
    <s v="VISITA_TÉCNICA"/>
    <s v="17-06 CAMBIO DE FUENTE PODER MALA PRUEBAS OK NO TELECARGA "/>
    <s v="NO"/>
    <s v="HARDWARE"/>
    <s v="NO ENCIENDE SE REINICIA"/>
    <s v="FUENTE PODER AVERIADA"/>
    <s v="NO"/>
    <n v="0"/>
    <n v="0"/>
    <n v="0"/>
    <n v="0"/>
    <s v="Fuente poder"/>
    <s v="AD000737"/>
    <n v="0"/>
    <n v="0"/>
    <s v="TIPO IV"/>
    <s v="TERRESTRE"/>
    <n v="1"/>
    <n v="0"/>
    <s v="PAREJA ECHAVARRIA JHON DAVID"/>
    <n v="479588.87655000004"/>
    <n v="196536.5258152"/>
    <n v="479588.87655000004"/>
    <m/>
    <m/>
    <m/>
    <m/>
    <m/>
    <m/>
    <m/>
    <m/>
  </r>
  <r>
    <s v="BUCARAMANGA"/>
    <x v="1"/>
    <x v="1"/>
    <n v="20710"/>
    <n v="2305889"/>
    <n v="64928"/>
    <s v="CESAR"/>
    <s v="SAN ALBERTO"/>
    <s v="DISTRICOL AUTOSERVICIO JIREH"/>
    <s v="REDEBAN"/>
    <n v="2305889"/>
    <s v="FO-25-1094081"/>
    <d v="2025-06-15T12:30:00"/>
    <d v="2025-06-17T09:16:04"/>
    <s v="CERRADO"/>
    <s v="INCIDENTE"/>
    <s v="VISITA_TÉCNICA"/>
    <s v="17-06 SE REALIZA VISITA AL COMERCIO CN, SE VALIDA Y EL CLIENTE COMENTA QUE EL DATÁFONO SE YA ESTADO REINICIANDO CONSTANTEMENTE Y SE QUEDA SIN CONEXIÓN A INTERNET, SE PROCEDE A HACER FORMATEO DEL EQUIPO, CAMBIO DE CABLE ENTORCHADO Y CABLE DE PODER, ADICIONAL SE CAMBIO LECTOR SE BARRAS, SE HACEN LAS RESPECTIVAS CONFIGURACIÓNES, Y SE HACEN PRUEBAS DEJANDO TODO OK"/>
    <s v="NO"/>
    <s v="HARDWARE"/>
    <s v="SE REINICIA"/>
    <s v="LECTOR BARRAS"/>
    <s v="Si"/>
    <n v="0"/>
    <s v="LECTOR L4  SE BLOQUEA"/>
    <n v="0"/>
    <n v="0"/>
    <s v="CABLE ENTORCHADO - FUENTE DE PODER"/>
    <s v="6A006335"/>
    <s v=" 974875  "/>
    <s v=" 1071285  "/>
    <s v="TIPO III"/>
    <s v="TERRESTRE"/>
    <n v="1"/>
    <n v="0"/>
    <s v="GONZALEZ ESTUPIÑAN YEISON WALTER ANTONIO"/>
    <n v="275728.78077800001"/>
    <n v="196536.5258152"/>
    <n v="275728.78077800001"/>
    <m/>
    <m/>
    <m/>
    <m/>
    <m/>
    <m/>
    <m/>
    <m/>
  </r>
  <r>
    <s v="CALI"/>
    <x v="0"/>
    <x v="0"/>
    <n v="19110"/>
    <n v="2309290"/>
    <n v="70402"/>
    <s v="CAUCA"/>
    <s v="BUENOS AIRES"/>
    <s v="DISTRICOL DISTRIB. LA GRAN ESQ"/>
    <s v="REDEBAN"/>
    <n v="2309290"/>
    <s v="FO-25-1096815"/>
    <d v="2025-06-16T11:19:00"/>
    <d v="2025-06-17T09:20:19"/>
    <s v="CERRADO"/>
    <s v="INCIDENTE"/>
    <s v="VISITA_TÉCNICA"/>
    <s v="17-06 SE REALIZA CAMBIO DE CABLE MAGIC BOX AVERIADO, CB BANCOLOMBIA PURO, PRUEBAS OK, LA ACTIVIDAD SE ATENDIÓ EN LA CIUDAD DE CALI"/>
    <s v="NO"/>
    <s v="HARDWARE"/>
    <s v="COMUNICACION"/>
    <s v="MENSAJE CABLE DE RED DESCONECTADO"/>
    <s v="NO"/>
    <n v="0"/>
    <n v="0"/>
    <n v="0"/>
    <n v="0"/>
    <s v="CABLE MAGIC BOX "/>
    <s v="NN002856"/>
    <s v="   "/>
    <s v="   "/>
    <s v="TIPO II"/>
    <s v="TERRESTRE"/>
    <n v="1"/>
    <n v="0"/>
    <s v="PAREDES CASTILLO DIEGO"/>
    <n v="144967.87232000002"/>
    <n v="140395.6348884"/>
    <n v="144967.87232000002"/>
    <m/>
    <m/>
    <m/>
    <m/>
    <m/>
    <m/>
    <m/>
    <m/>
  </r>
  <r>
    <s v="BUCARAMANGA"/>
    <x v="1"/>
    <x v="1"/>
    <n v="68498"/>
    <n v="2305334"/>
    <n v="16347"/>
    <s v="SANTANDER"/>
    <s v="OCAMONTE"/>
    <s v="OCAMONTE II SANTANDER"/>
    <s v="REDEBAN"/>
    <n v="2305334"/>
    <s v="FO-25-1093465"/>
    <d v="2025-06-14T16:15:00"/>
    <d v="2025-06-17T09:22:41"/>
    <s v="CERRADO"/>
    <s v="INCIDENTE"/>
    <s v="VISITA_TÉCNICA"/>
    <s v="17-06 VISITA PARA CAMBIAR EQUIPO POR DAÑO EN MEMORIA DEL DISPOSITIVO,PRUEBAS EXITOSA "/>
    <s v="NO"/>
    <s v="HARDWARE"/>
    <s v="FLAS FULL"/>
    <s v="DAÑO POS"/>
    <s v="Si"/>
    <s v="DATAFONO RSEG REVISION DE SEGURIDAD"/>
    <n v="0"/>
    <n v="0"/>
    <n v="0"/>
    <n v="0"/>
    <s v="BBBBJ048"/>
    <s v="1069656   "/>
    <s v="701608   "/>
    <s v="TIPO IV"/>
    <s v="TERRESTRE"/>
    <n v="1"/>
    <n v="0"/>
    <s v="PEÑA DIAZ IVAN YESID"/>
    <n v="479588.87655000004"/>
    <n v="196536.5258152"/>
    <n v="479588.87655000004"/>
    <m/>
    <m/>
    <m/>
    <m/>
    <m/>
    <m/>
    <m/>
    <m/>
  </r>
  <r>
    <s v="VILLAVICENCIO"/>
    <x v="3"/>
    <x v="3"/>
    <n v="95001"/>
    <n v="2305207"/>
    <n v="26843"/>
    <s v="GUAVIARE"/>
    <s v="SAN JOSE DEL GUAVIARE"/>
    <s v="LA ESPERANZA SAN JOSE DEL GUAV"/>
    <s v="REDEBAN"/>
    <n v="2305207"/>
    <s v="FO-25-1093032"/>
    <d v="2025-06-14T11:58:00"/>
    <d v="2025-06-17T09:56:37"/>
    <s v="CERRADO"/>
    <s v="INCIDENTE"/>
    <s v="VISITA_TÉCNICA"/>
    <s v="17-06 SE REALIZA CAMBIO DE EQUIPO POR FALLAS EN SHIP DE TARJETA SE ENTREGA OPERATIVO SIN NOVEDAD AL COMERCIO "/>
    <s v="NO"/>
    <s v="HARDWARE"/>
    <s v="LECTOR DE TARJETAS"/>
    <s v="MENSAJE RETIRE TARJETA"/>
    <s v="Si"/>
    <s v="DATAFONO A13 RETIRE TARJETA"/>
    <n v="0"/>
    <n v="0"/>
    <n v="0"/>
    <n v="0"/>
    <s v="BL01Y246"/>
    <s v="1235340   "/>
    <s v="767408   "/>
    <s v="TIPO IV"/>
    <s v="TERRESTRE"/>
    <n v="1"/>
    <n v="0"/>
    <s v="ROZO JIMENEZ EDGAR ARMANDO"/>
    <n v="479588.87655000004"/>
    <n v="196536.5258152"/>
    <n v="479588.87655000004"/>
    <m/>
    <m/>
    <m/>
    <m/>
    <m/>
    <m/>
    <m/>
    <m/>
  </r>
  <r>
    <s v="YOPAL"/>
    <x v="3"/>
    <x v="3"/>
    <n v="85001"/>
    <n v="2308806"/>
    <n v="34913"/>
    <s v="CASANARE"/>
    <s v="YOPAL"/>
    <s v="BARRIO VILLA BENILDA YOPAL"/>
    <s v="REDEBAN"/>
    <n v="2308806"/>
    <s v="FO-25-1096356"/>
    <d v="2025-06-16T10:27:00"/>
    <d v="2025-06-17T10:01:34"/>
    <s v="CERRADO"/>
    <s v="INCIDENTE"/>
    <s v="VISITA_TÉCNICA"/>
    <s v="17-06 SE VISITA COMERCIO SE REALIZA CAMBIO DE DATAFONO. PRUEBAS OK. OPERATIVO EL SERVICIO "/>
    <s v="NO"/>
    <s v="HARDWARE"/>
    <s v="DETERIORO"/>
    <s v="DATAFONO"/>
    <s v="Si"/>
    <s v="DATAFONO F2 TECLADO BORROSO"/>
    <n v="0"/>
    <n v="0"/>
    <n v="0"/>
    <n v="0"/>
    <s v="BL01O328"/>
    <s v="904490   "/>
    <s v="784685   "/>
    <s v="TIPO I"/>
    <s v="TERRESTRE"/>
    <n v="1"/>
    <n v="0"/>
    <s v="BERNAL ELAICA EDGAR ALEXIS"/>
    <n v="65960.072302"/>
    <n v="75096.394270399993"/>
    <n v="65960.072302"/>
    <m/>
    <m/>
    <m/>
    <m/>
    <m/>
    <m/>
    <m/>
    <m/>
  </r>
  <r>
    <s v="MANIZALES"/>
    <x v="0"/>
    <x v="6"/>
    <n v="17001"/>
    <n v="2311804"/>
    <n v="39701"/>
    <s v="CALDAS"/>
    <s v="MANIZALES"/>
    <s v="BARRIO MANIZALES CALDAS 1"/>
    <s v="REDEBAN"/>
    <n v="2311804"/>
    <s v="FO-25-1098249"/>
    <d v="2025-06-16T15:33:00"/>
    <d v="2025-06-17T10:06:33"/>
    <s v="CERRADO"/>
    <s v="INCIDENTE"/>
    <s v="VISITA_TÉCNICA"/>
    <s v="17-06 SE REALIZA VISITA SE CAMBIA DATAFONO POR ALERT IRRUPTION SE CREAN USUARIOS SE HACEN PRUEBAS SERVICIO OK "/>
    <s v="NO"/>
    <s v="HARDWARE"/>
    <s v="TECLADO"/>
    <s v="DAÑO POS"/>
    <s v="Si"/>
    <s v="DATAFONO A6 ALERT IRRUPTION"/>
    <n v="0"/>
    <n v="0"/>
    <n v="0"/>
    <n v="0"/>
    <s v="GZ0AZ743"/>
    <s v="1141662   "/>
    <s v="989276   "/>
    <s v="TIPO I"/>
    <s v="TERRESTRE"/>
    <n v="1"/>
    <n v="0"/>
    <s v="AGUIRRE HENAO RAUL EDUARDO"/>
    <n v="65960.072302"/>
    <n v="75096.394270399993"/>
    <n v="65960.072302"/>
    <m/>
    <m/>
    <m/>
    <m/>
    <m/>
    <m/>
    <m/>
    <m/>
  </r>
  <r>
    <s v="VILLAVICENCIO"/>
    <x v="3"/>
    <x v="3"/>
    <n v="50330"/>
    <n v="2308238"/>
    <n v="56857"/>
    <s v="META"/>
    <s v="MESETAS"/>
    <s v="BARRIO CENTRO MESETAS 8"/>
    <s v="REDEBAN"/>
    <n v="2308238"/>
    <s v="FO-25-1095896"/>
    <d v="2025-06-16T09:49:00"/>
    <d v="2025-06-17T10:20:22"/>
    <s v="CERRADO"/>
    <s v="INCIDENTE"/>
    <s v="VISITA_TÉCNICA"/>
    <s v="17-06 SE REALIZA ACTUALIZACIÓN Y BORRADO DE MEMORIA "/>
    <s v="NO"/>
    <s v="SOFTWARE"/>
    <s v="ACTUALIZACION"/>
    <s v="VERSION CARGA SO VR"/>
    <s v="NO"/>
    <n v="0"/>
    <n v="0"/>
    <n v="0"/>
    <n v="0"/>
    <n v="0"/>
    <s v="II0ZZ205"/>
    <s v="   "/>
    <s v="   "/>
    <s v="TIPO III"/>
    <s v="TERRESTRE"/>
    <n v="1"/>
    <n v="0"/>
    <s v="PEDREROS CONTRERAS MICHAEL STEVENS"/>
    <n v="275728.78077800001"/>
    <n v="196536.5258152"/>
    <n v="275728.78077800001"/>
    <m/>
    <m/>
    <m/>
    <m/>
    <m/>
    <m/>
    <m/>
    <m/>
  </r>
  <r>
    <s v="CALI"/>
    <x v="0"/>
    <x v="0"/>
    <n v="76001"/>
    <n v="2312579"/>
    <n v="75789"/>
    <s v="VALLE DEL CAUCA"/>
    <s v="CALI"/>
    <s v="BARRIO CALIMIO DECEPAZ CALI   1"/>
    <s v="REDEBAN"/>
    <n v="2312579"/>
    <s v="FO-25-1098816"/>
    <d v="2025-06-16T16:57:00"/>
    <d v="2025-06-17T10:25:02"/>
    <s v="CERRADO"/>
    <s v="INCIDENTE"/>
    <s v="VISITA_TÉCNICA"/>
    <s v="17-06 SE REALIZA CAMBIO DE LECTOR L4  SE BLOQUEA CB BANCOLOMBIA PURO, PRUEBAS OK "/>
    <s v="NO"/>
    <s v="HARDWARE"/>
    <s v="LECTOR DE BARRAS"/>
    <s v="DAÑO POS"/>
    <s v="Si"/>
    <n v="0"/>
    <s v="LECTOR L4  SE BLOQUEA"/>
    <n v="0"/>
    <n v="0"/>
    <n v="0"/>
    <s v="F100V534"/>
    <s v=" 1114595  "/>
    <s v=" 1178897  "/>
    <s v="TIPO I"/>
    <s v="TERRESTRE"/>
    <n v="1"/>
    <n v="0"/>
    <s v="PAREDES CASTILLO DIEGO"/>
    <n v="65960.072302"/>
    <n v="75096.394270399993"/>
    <n v="65960.072302"/>
    <m/>
    <m/>
    <m/>
    <m/>
    <m/>
    <m/>
    <m/>
    <m/>
  </r>
  <r>
    <s v="MEDELLIN"/>
    <x v="2"/>
    <x v="2"/>
    <n v="5088"/>
    <n v="2310143"/>
    <n v="66864"/>
    <s v="ANTIOQUIA"/>
    <s v="BELLO"/>
    <s v="BARRIO BELLO BELLO 9"/>
    <s v="REDEBAN"/>
    <n v="2310143"/>
    <s v="FO-25-1097412"/>
    <d v="2025-06-16T12:37:00"/>
    <d v="2025-06-17T10:28:56"/>
    <s v="CERRADO"/>
    <s v="INCIDENTE"/>
    <s v="VISITA_TÉCNICA"/>
    <s v="17-06 SE REVISA EQUIPOS Y SE REALIZA CAMBIO DEL EQUIPO POR DAÑO EN LA IMPRESORA SE REALIZAN PRUEBAS EXITOSAS SERVICIO OPERATIVO "/>
    <s v="NO"/>
    <s v="HARDWARE"/>
    <s v="IMPRESION"/>
    <s v="NO AVANZA PAPEL"/>
    <s v="Si"/>
    <s v="DATAFONO G3 TAPA DE IMPRESORA MALA"/>
    <n v="0"/>
    <n v="0"/>
    <n v="0"/>
    <n v="0"/>
    <s v="4A0AZ392"/>
    <s v="1074806   "/>
    <s v="1037088   "/>
    <s v="TIPO I"/>
    <s v="TERRESTRE"/>
    <n v="1"/>
    <n v="0"/>
    <s v="ZAPATA LOPEZ EDWARD ASDRUBAL"/>
    <n v="65960.072302"/>
    <n v="75096.394270399993"/>
    <n v="65960.072302"/>
    <m/>
    <m/>
    <m/>
    <m/>
    <m/>
    <m/>
    <m/>
    <m/>
  </r>
  <r>
    <s v="MEDELLIN"/>
    <x v="2"/>
    <x v="2"/>
    <n v="5664"/>
    <n v="2310279"/>
    <n v="55331"/>
    <s v="ANTIOQUIA"/>
    <s v="SAN PEDRO DE LOS MILAGROS"/>
    <s v="BARRIO SAN PEDRO DE LOS MILAGR"/>
    <s v="REDEBAN"/>
    <n v="2310279"/>
    <s v="FO-25-1097425"/>
    <d v="2025-06-16T13:25:00"/>
    <d v="2025-06-17T10:46:42"/>
    <s v="CERRADO"/>
    <s v="INCIDENTE"/>
    <s v="VISITA_TÉCNICA"/>
    <s v="17-06 SE REALIZA CAMBIO DE LECTOR POR DAÑO OK, LECTOR PERDIÓ CONFIGURACIÓN OK, LECTOR NUEVO QUEDA OPERATIVO "/>
    <s v="NO"/>
    <s v="HARDWARE"/>
    <s v="LECTOR DE BARRAS"/>
    <s v="DAÑO POS"/>
    <s v="Si"/>
    <n v="0"/>
    <s v="LECTOR L2  PERDIÓ CONFIGURACIÓN"/>
    <n v="0"/>
    <n v="0"/>
    <n v="0"/>
    <s v="TRDZZ713"/>
    <s v=" 1238663  "/>
    <s v=" 892659  "/>
    <s v="TIPO II"/>
    <s v="TERRESTRE"/>
    <n v="1"/>
    <n v="0"/>
    <s v="MARTINEZ TOVAR OSCAR DAVID"/>
    <n v="144967.87232000002"/>
    <n v="140395.6348884"/>
    <n v="144967.87232000002"/>
    <m/>
    <m/>
    <m/>
    <m/>
    <m/>
    <m/>
    <m/>
    <m/>
  </r>
  <r>
    <s v="PEREIRA"/>
    <x v="0"/>
    <x v="6"/>
    <n v="76147"/>
    <n v="2313246"/>
    <n v="65769"/>
    <s v="VALLE DEL CAUCA"/>
    <s v="CARTAGO"/>
    <s v="BARRIO BOTERO OBIRNE CARTAGO"/>
    <s v="REDEBAN"/>
    <n v="2313246"/>
    <s v="FO-25-1100328"/>
    <d v="2025-06-17T08:00:00"/>
    <d v="2025-06-17T10:52:00"/>
    <s v="CERRADO"/>
    <s v="INCIDENTE"/>
    <s v="VISITA_TÉCNICA"/>
    <s v="17-06 VISITAMOS COMERCIO EL DATÁFONO SE QUEDÓ EN LA PANTALLA BLANCA Y NO ENCIENDE REALOZAMOS CAMBIO LO CONFIGURAMOS Y REALIZAMOS PRUEBAS CON EL NUEVO DATÁFONO OK. "/>
    <s v="NO"/>
    <s v="HARDWARE"/>
    <s v="NO ENCIENDE"/>
    <s v="DAÑO POS"/>
    <s v="Si"/>
    <s v="DATAFONO A1 NO PRENDE"/>
    <n v="0"/>
    <n v="0"/>
    <n v="0"/>
    <n v="0"/>
    <s v="6Z00H072"/>
    <s v="1012254   "/>
    <s v="931786   "/>
    <s v="TIPO I"/>
    <s v="TERRESTRE"/>
    <n v="1"/>
    <n v="0"/>
    <s v="ARROYAVE CANO MANUEL GUILLERMO"/>
    <n v="65960.072302"/>
    <n v="75096.394270399993"/>
    <n v="65960.072302"/>
    <m/>
    <m/>
    <m/>
    <m/>
    <m/>
    <m/>
    <m/>
    <m/>
  </r>
  <r>
    <s v="MEDELLIN"/>
    <x v="2"/>
    <x v="2"/>
    <n v="5847"/>
    <n v="2305260"/>
    <n v="38393"/>
    <s v="ANTIOQUIA"/>
    <s v="URRAO"/>
    <s v="BARRIO PARQUE URRAO"/>
    <s v="REDEBAN"/>
    <n v="2305260"/>
    <s v="FO-25-1092955"/>
    <d v="2025-06-14T13:36:00"/>
    <d v="2025-06-17T10:55:26"/>
    <s v="CERRADO"/>
    <s v="INCIDENTE"/>
    <s v="VISITA_TÉCNICA"/>
    <s v="17-06 SE CAMBIO POR DAÑO EN LECTOR CHIP "/>
    <s v="NO"/>
    <s v="HARDWARE"/>
    <s v="LECTOR DE TARJETAS"/>
    <s v="DAÑO POS"/>
    <s v="Si"/>
    <s v="DATAFONO C4 NO LEE TARJETA CHIP"/>
    <n v="0"/>
    <n v="0"/>
    <n v="0"/>
    <n v="0"/>
    <s v="9A00X689"/>
    <s v="804078   "/>
    <s v="768553   "/>
    <s v="TIPO IV"/>
    <s v="TERRESTRE"/>
    <n v="1"/>
    <n v="0"/>
    <s v="CASTAÑEDA PALACIO CARLOS FELIPE"/>
    <n v="479588.87655000004"/>
    <n v="196536.5258152"/>
    <n v="479588.87655000004"/>
    <m/>
    <m/>
    <m/>
    <m/>
    <m/>
    <m/>
    <m/>
    <m/>
  </r>
  <r>
    <s v="MEDELLIN"/>
    <x v="2"/>
    <x v="2"/>
    <n v="5001"/>
    <n v="2314323"/>
    <n v="69525"/>
    <s v="ANTIOQUIA"/>
    <s v="MEDELLIN"/>
    <s v="DISTRICOL PAADERIA Y GUARD"/>
    <s v="REDEBAN"/>
    <n v="2314323"/>
    <s v="FO-25-1101025"/>
    <d v="2025-06-17T09:03:00"/>
    <d v="2025-06-17T10:59:53"/>
    <s v="CERRADO"/>
    <s v="INCIDENTE"/>
    <s v="VISITA_TÉCNICA"/>
    <s v="17-06 SE CAMBIA DATÁFONO POR FALLAS EN PUERTO USB MALO, PRUEBAS EXITOSAS "/>
    <s v="NO"/>
    <s v="HARDWARE"/>
    <s v="DETERIORO"/>
    <s v="DATAFONO"/>
    <s v="Si"/>
    <s v="DATAFONO E9 PUERTO USB MALO"/>
    <n v="0"/>
    <n v="0"/>
    <n v="0"/>
    <n v="0"/>
    <s v="EG004517"/>
    <s v="1171328   "/>
    <s v="1021845   "/>
    <s v="TIPO I"/>
    <s v="TERRESTRE"/>
    <n v="1"/>
    <n v="0"/>
    <s v="DIAZ ZABALA FRANCIS DUBAN"/>
    <n v="65960.072302"/>
    <n v="75096.394270399993"/>
    <n v="65960.072302"/>
    <m/>
    <m/>
    <m/>
    <m/>
    <m/>
    <m/>
    <m/>
    <m/>
  </r>
  <r>
    <s v="PEREIRA"/>
    <x v="0"/>
    <x v="6"/>
    <n v="76736"/>
    <n v="2312831"/>
    <n v="62347"/>
    <s v="VALLE DEL CAUCA"/>
    <s v="SEVILLA"/>
    <s v="BARRIO CENTRO SEVILLA 7"/>
    <s v="REDEBAN"/>
    <n v="2312831"/>
    <s v="FO-25-1098831"/>
    <d v="2025-06-16T17:25:00"/>
    <d v="2025-06-17T11:07:35"/>
    <s v="CERRADO"/>
    <s v="INCIDENTE"/>
    <s v="VISITA_TÉCNICA"/>
    <s v="17-06 SE VISITA COMERCIO SE REALIZÓ CONFIGURACIÓN DATAFONO, HE  INICIALIZACIÓN PRUEBAS OK. "/>
    <s v="NO"/>
    <s v="SOFTWARE"/>
    <s v="COMUNICACION"/>
    <s v="VERIFIQUE PARAMETROS"/>
    <s v="NO"/>
    <n v="0"/>
    <n v="0"/>
    <n v="0"/>
    <n v="0"/>
    <n v="0"/>
    <s v="OA00C269"/>
    <s v="   "/>
    <s v="   "/>
    <s v="TIPO II"/>
    <s v="TERRESTRE"/>
    <n v="1"/>
    <n v="0"/>
    <s v="SANCHEZ SOLORZANO JUAN SEBASTIAN"/>
    <n v="144967.87232000002"/>
    <n v="140395.6348884"/>
    <n v="144967.87232000002"/>
    <m/>
    <m/>
    <m/>
    <m/>
    <m/>
    <m/>
    <m/>
    <m/>
  </r>
  <r>
    <s v="MEDELLIN"/>
    <x v="2"/>
    <x v="2"/>
    <n v="5088"/>
    <n v="2310753"/>
    <n v="38647"/>
    <s v="ANTIOQUIA"/>
    <s v="BELLO"/>
    <s v="BARRIO GIRASOLES BELLO"/>
    <s v="REDEBAN"/>
    <n v="2310753"/>
    <s v="FO-25-1097835"/>
    <d v="2025-06-16T14:21:00"/>
    <d v="2025-06-17T11:11:32"/>
    <s v="CERRADO"/>
    <s v="INCIDENTE"/>
    <s v="VISITA_TÉCNICA"/>
    <s v="17-06 SE REVISA EQUIPOS Y SE ENCUENTRA CON LA TAPA DE IMPRESIÓN MALA SE REALIZA CAMBIO, SE REALIZAN PRUEBAS EXITOSAS SERVICIO OPERATIVO "/>
    <s v="NO"/>
    <s v="HARDWARE"/>
    <s v="IMPRESION"/>
    <s v="TAPA IMPRESORA"/>
    <s v="NO"/>
    <n v="0"/>
    <n v="0"/>
    <n v="0"/>
    <n v="0"/>
    <n v="0"/>
    <s v="GZ00Z193"/>
    <s v="   "/>
    <s v="   "/>
    <s v="TIPO I"/>
    <s v="TERRESTRE"/>
    <n v="1"/>
    <n v="0"/>
    <s v="ZAPATA LOPEZ EDWARD ASDRUBAL"/>
    <n v="65960.072302"/>
    <n v="75096.394270399993"/>
    <n v="65960.072302"/>
    <m/>
    <m/>
    <m/>
    <m/>
    <m/>
    <m/>
    <m/>
    <m/>
  </r>
  <r>
    <s v="BOGOTA"/>
    <x v="5"/>
    <x v="5"/>
    <n v="11001"/>
    <n v="2312593"/>
    <n v="47421"/>
    <s v="CUNDINAMARCA"/>
    <s v="BOGOTA"/>
    <s v="BARRIO VENECIA BOGOTA 5"/>
    <s v="REDEBAN"/>
    <n v="2312593"/>
    <s v="FO-25-1098823"/>
    <d v="2025-06-16T17:01:00"/>
    <d v="2025-06-17T11:24:05"/>
    <s v="CERRADO"/>
    <s v="INCIDENTE"/>
    <s v="VISITA_TÉCNICA"/>
    <s v="17-06 SE REALIZA CONFIGURACIÓN DE LA FECHA Y HORA, SE PARAMETRIZA, CB REALIZA PRUEBAS DE FUNCIONAMIENTO OK "/>
    <s v="NO"/>
    <s v="SOFTWARE"/>
    <s v="DATOS DESACTUALIZADOS"/>
    <s v="FECHA DIRECCION DESACTUALZADA"/>
    <s v="NO"/>
    <n v="0"/>
    <n v="0"/>
    <n v="0"/>
    <n v="0"/>
    <n v="0"/>
    <s v="9C00G067"/>
    <s v="   "/>
    <s v="   "/>
    <s v="TIPO I"/>
    <s v="TERRESTRE"/>
    <n v="1"/>
    <n v="0"/>
    <s v="MICHELI LOPEZ MIGUEL ANGEL"/>
    <n v="65960.072302"/>
    <n v="75096.394270399993"/>
    <n v="65960.072302"/>
    <m/>
    <m/>
    <m/>
    <m/>
    <m/>
    <m/>
    <m/>
    <m/>
  </r>
  <r>
    <s v="VALLEDUPAR"/>
    <x v="4"/>
    <x v="4"/>
    <n v="20011"/>
    <n v="2304744"/>
    <n v="46546"/>
    <s v="CESAR"/>
    <s v="AGUACHICA"/>
    <s v="DISTRICOL EDS MACK"/>
    <s v="REDEBAN"/>
    <n v="2304744"/>
    <s v="FO-25-1091054"/>
    <d v="2025-06-14T08:39:00"/>
    <d v="2025-06-17T11:29:03"/>
    <s v="CERRADO"/>
    <s v="INCIDENTE"/>
    <s v="VISITA_TÉCNICA"/>
    <s v="17-06 SE REALIZA VISITA AL COMERCIO CB, SE VALIDA Y EL DATÁFONO ESTA QUEMADO, SE PROCEDE A HACER CAMBIO DE EQUIPO, SE HACEN LAS RESPECTIVAS CONFIGURACIÓNES, Y PRUEBAS DEJANDO TODO OK "/>
    <s v="NO"/>
    <s v="HARDWARE"/>
    <s v="NO ENCIENDE"/>
    <s v="DAÑO POS"/>
    <s v="Si"/>
    <s v="DATAFONO A1 NO PRENDE"/>
    <n v="0"/>
    <n v="0"/>
    <n v="0"/>
    <n v="0"/>
    <s v="AD009334"/>
    <s v="870103   "/>
    <s v="1169809   "/>
    <s v="TIPO IV"/>
    <s v="TERRESTRE"/>
    <n v="1"/>
    <n v="0"/>
    <s v="GONZALEZ ESTUPIÑAN YEISON WALTER ANTONIO"/>
    <n v="479588.87655000004"/>
    <n v="196536.5258152"/>
    <n v="479588.87655000004"/>
    <m/>
    <m/>
    <m/>
    <m/>
    <m/>
    <m/>
    <m/>
    <m/>
  </r>
  <r>
    <s v="BUCARAMANGA"/>
    <x v="1"/>
    <x v="1"/>
    <n v="68081"/>
    <n v="2308857"/>
    <n v="54036"/>
    <s v="SANTANDER"/>
    <s v="BARRANCABERMEJA"/>
    <s v="DISTRICOL PETROSUERTE"/>
    <s v="REDEBAN"/>
    <n v="2308857"/>
    <s v="FO-25-1096380"/>
    <d v="2025-06-16T10:38:00"/>
    <d v="2025-06-17T11:32:12"/>
    <s v="CERRADO"/>
    <s v="INCIDENTE"/>
    <s v="VISITA_TÉCNICA"/>
    <s v="17-06 CB CON PINPAD EN DAÑO, CAMBIO DE PINPAD, CAMBIO DE DATAFONO POR TECNOLOGÍA, BORRADO E INYECCIÓN DE SO +VER 10.3N,CONFIGURACIÓN CB OK, PRUEBAS OK. "/>
    <s v="NO"/>
    <s v="HARDWARE"/>
    <s v="PINPAD"/>
    <s v="DAÑO POS"/>
    <s v="Si"/>
    <s v="DATAFONO CPT CAMBIO POR TECNOLOGÍA"/>
    <n v="0"/>
    <s v="HUB HB3 NO RECONOCE CONECTOR"/>
    <s v="PINPAD C4 NO LEE TARJETA CHIP"/>
    <n v="0"/>
    <s v="9B2ZZ597"/>
    <s v="1242496  1220742 241577317561324755875387"/>
    <s v="959826  838242 965664"/>
    <s v="TIPO III"/>
    <s v="TERRESTRE"/>
    <n v="1"/>
    <n v="0"/>
    <s v="SANTOS GONZALEZ JOHAN FABIAN"/>
    <n v="275728.78077800001"/>
    <n v="196536.5258152"/>
    <n v="275728.78077800001"/>
    <m/>
    <m/>
    <m/>
    <m/>
    <m/>
    <m/>
    <m/>
    <m/>
  </r>
  <r>
    <s v="PEREIRA"/>
    <x v="0"/>
    <x v="6"/>
    <n v="76147"/>
    <n v="2312272"/>
    <n v="59182"/>
    <s v="VALLE DEL CAUCA"/>
    <s v="CARTAGO"/>
    <s v="BARRIO GUAYACANES CARTAGO"/>
    <s v="REDEBAN"/>
    <n v="2312272"/>
    <s v="FO-25-1098628"/>
    <d v="2025-06-16T16:18:00"/>
    <d v="2025-06-17T11:35:24"/>
    <s v="CERRADO"/>
    <s v="INCIDENTE"/>
    <s v="VISITA_TÉCNICA"/>
    <s v="17-06 VISITAMOS COMERCIO EL DATÁFONO PRESENTA LA FALLA DE RECHAZO GENERAL SOLO EN LAS TRANZACCIONES DE RETIRO SE REALIZA ESCALAMIENTO CON REDEBAN LUEGO NOS INDICAN QUE LO INICIALICEMOS REALIZAMOS PRUEBAS OK. "/>
    <s v="NO"/>
    <s v="SOFTWARE"/>
    <s v="ERROR DE TRANSACCIONES"/>
    <s v="RECHAZO GENERAL"/>
    <s v="NO"/>
    <n v="0"/>
    <n v="0"/>
    <n v="0"/>
    <n v="0"/>
    <n v="0"/>
    <s v="OA001796"/>
    <s v="   "/>
    <s v="   "/>
    <s v="TIPO I"/>
    <s v="TERRESTRE"/>
    <n v="1"/>
    <n v="0"/>
    <s v="ARROYAVE CANO MANUEL GUILLERMO"/>
    <n v="65960.072302"/>
    <n v="75096.394270399993"/>
    <n v="65960.072302"/>
    <m/>
    <m/>
    <m/>
    <m/>
    <m/>
    <m/>
    <m/>
    <m/>
  </r>
  <r>
    <s v="SANTA MARTA"/>
    <x v="4"/>
    <x v="4"/>
    <n v="47001"/>
    <n v="2312531"/>
    <n v="64935"/>
    <s v="MAGDALENA"/>
    <s v="SANTA MARTA"/>
    <s v="DISTRICOL MT STORE"/>
    <s v="REDEBAN"/>
    <n v="2312531"/>
    <s v="FO-25-1098820"/>
    <d v="2025-06-16T16:37:00"/>
    <d v="2025-06-17T11:39:28"/>
    <s v="CERRADO"/>
    <s v="INCIDENTE"/>
    <s v="VISITA_TÉCNICA"/>
    <s v="17-06 SE REALIZA LA VISITA, SE ENCUENTRA EL DATÁFONO CON PROBLEMAS DE COMUNICACIÓN SE REVISA Y SE ENCONTRABA EL CABLE DE RED DESCONECTADO, SE PROCEDE A CONECTARLO, , SE REALIZAN PRUEBAS Y TODO OK"/>
    <s v="NO"/>
    <s v="SOFTWARE"/>
    <s v="COMUNICACION"/>
    <s v="VERIFIQUE PARAMETROS"/>
    <s v="NO"/>
    <n v="0"/>
    <n v="0"/>
    <n v="0"/>
    <n v="0"/>
    <n v="0"/>
    <s v="6A006342"/>
    <s v="   "/>
    <s v="   "/>
    <s v="TIPO I"/>
    <s v="TERRESTRE"/>
    <n v="1"/>
    <n v="0"/>
    <s v="THOMAS  CAMPO SIGIFREDO SEGUNDO"/>
    <n v="65960.072302"/>
    <n v="75096.394270399993"/>
    <n v="65960.072302"/>
    <m/>
    <m/>
    <m/>
    <m/>
    <m/>
    <m/>
    <m/>
    <m/>
  </r>
  <r>
    <s v="CALI"/>
    <x v="0"/>
    <x v="0"/>
    <n v="76520"/>
    <n v="2313047"/>
    <n v="64131"/>
    <s v="VALLE DEL CAUCA"/>
    <s v="PALMIRA"/>
    <s v="BARRIO ZAMORANO PALMIRA 2"/>
    <s v="REDEBAN"/>
    <n v="2313047"/>
    <s v="FO-25-1100335"/>
    <d v="2025-06-17T08:00:00"/>
    <d v="2025-06-17T12:01:36"/>
    <s v="CERRADO"/>
    <s v="INCIDENTE"/>
    <s v="VISITA_TÉCNICA"/>
    <s v="17-06 EN LA VISITA TÉCNICA SE REALIZÓ EL CAMBIO DE LA FUENTE DE PODER Y CABLE MAGIC BOX TETRA (ICT 220) YA QUE EL DATÁFONO SE ESTABA REINICIANDO AL MOVERSE A CAUSA DEL DAÑO EN EL CABLE, TAMBIÉN SE REALIZÓ EL CAMBIO DE EL LECTOR DE CÓDIGO DE BARRAS YA QUE ESTABA BLOQUEADO Y PRESENTANDO FALLAS PARA LA LECTURA DE FACTURAS "/>
    <s v="NO"/>
    <s v="HARDWARE"/>
    <s v="CABLEADO"/>
    <s v="DAÑO POS"/>
    <s v="Si"/>
    <n v="0"/>
    <s v="LECTOR L4  SE BLOQUEA"/>
    <n v="0"/>
    <n v="0"/>
    <s v="FUENTE DE PODER Y CABLE MAGIC BOX TETRA (ICT 220)"/>
    <s v="LA01Z116"/>
    <s v=" A540178  "/>
    <s v=" 1088756  "/>
    <s v="TIPO I"/>
    <s v="TERRESTRE"/>
    <n v="1"/>
    <n v="0"/>
    <s v="SANCHEZ URREGO ROBINSON DAVID"/>
    <n v="65960.072302"/>
    <n v="75096.394270399993"/>
    <n v="65960.072302"/>
    <m/>
    <m/>
    <m/>
    <m/>
    <m/>
    <m/>
    <m/>
    <m/>
  </r>
  <r>
    <s v="MONTERIA"/>
    <x v="4"/>
    <x v="4"/>
    <n v="23500"/>
    <n v="2309258"/>
    <n v="48758"/>
    <s v="CORDOBA"/>
    <s v="MOÑITOS"/>
    <s v="BARRIO CENTRO MONITOS 3"/>
    <s v="REDEBAN"/>
    <n v="2309258"/>
    <s v="FO-25-1096797"/>
    <d v="2025-06-16T11:14:00"/>
    <d v="2025-06-17T12:07:55"/>
    <s v="CERRADO"/>
    <s v="INCIDENTE"/>
    <s v="VISITA_TÉCNICA"/>
    <s v="17-06 SE REALIZÓ CAMBIO DE FUENTE DE PODER OK, PRUEBAS OK, TELECARGA DRNA."/>
    <s v="NO"/>
    <s v="HARDWARE"/>
    <s v="NO ENCIENDE SE REINICIA"/>
    <s v="FUENTE PODER AVERIADA"/>
    <s v="NO"/>
    <n v="0"/>
    <n v="0"/>
    <n v="0"/>
    <n v="0"/>
    <s v="Fuente de poder "/>
    <s v="II00K362"/>
    <s v="   "/>
    <s v="   "/>
    <s v="TIPO III"/>
    <s v="TERRESTRE"/>
    <n v="1"/>
    <n v="0"/>
    <s v="CALDERA SALCEDO CARLOS JULIO"/>
    <n v="275728.78077800001"/>
    <n v="196536.5258152"/>
    <n v="275728.78077800001"/>
    <m/>
    <m/>
    <m/>
    <m/>
    <m/>
    <m/>
    <m/>
    <m/>
  </r>
  <r>
    <s v="CALI"/>
    <x v="0"/>
    <x v="0"/>
    <n v="19698"/>
    <n v="2311276"/>
    <n v="28132"/>
    <s v="CAUCA"/>
    <s v="SANTANDER DE QUILICHAO"/>
    <s v="IARRIO CENTRO 3 SANTANDER DE Q"/>
    <s v="REDEBAN"/>
    <n v="2311276"/>
    <s v="FO-25-1098041"/>
    <d v="2025-06-16T15:07:00"/>
    <d v="2025-06-17T12:10:02"/>
    <s v="CERRADO"/>
    <s v="INCIDENTE"/>
    <s v="VISITA_TÉCNICA"/>
    <s v="17-06 SE REALIZA LIMPIEZA DEL LECTOR DE TARJETAS._x000a_EL CUÁL CONTENÍA MUGRE, PLÁSTICO EN SU INTERIOR._x000a_SE REALIZA. PRUEBAS OPERATIVAS SIN NOVEDAD."/>
    <s v="NO"/>
    <s v="HARDWARE"/>
    <s v="LECTOR DE TARJETAS"/>
    <s v="MENSAJE RETIRE TARJETA"/>
    <s v="NO"/>
    <n v="0"/>
    <n v="0"/>
    <n v="0"/>
    <n v="0"/>
    <n v="0"/>
    <s v="BL01Y528"/>
    <s v="   "/>
    <s v="   "/>
    <s v="TIPO II"/>
    <s v="TERRESTRE"/>
    <n v="1"/>
    <n v="0"/>
    <s v="TORRES GARCIA JENDRY JOSE"/>
    <n v="144967.87232000002"/>
    <n v="140395.6348884"/>
    <n v="144967.87232000002"/>
    <m/>
    <m/>
    <m/>
    <m/>
    <m/>
    <m/>
    <m/>
    <m/>
  </r>
  <r>
    <s v="BUCARAMANGA"/>
    <x v="1"/>
    <x v="1"/>
    <n v="68001"/>
    <n v="2312867"/>
    <n v="35267"/>
    <s v="SANTANDER"/>
    <s v="BUCARAMANGA"/>
    <s v="COMCARD B/MANGA YENYHER"/>
    <s v="REDEBAN"/>
    <n v="2312867"/>
    <s v="FO-25-1100343"/>
    <d v="2025-06-17T08:00:00"/>
    <d v="2025-06-17T12:12:10"/>
    <s v="CERRADO"/>
    <s v="INCIDENTE"/>
    <s v="VISITA_TÉCNICA"/>
    <s v="17-06 SE VISITA COMERCIO SE CAMBIA EQUIPO DEBIDO PUERTO USB DAÑADO , SE REALIZA INYECCIÓN DE SISTEMA Y VERSIÓN INICIALIZADA OK PRUEBAS OK CUBRE CLAVE OK "/>
    <s v="NO"/>
    <s v="HARDWARE"/>
    <s v="SE REINICIA"/>
    <s v="DAÑO POS"/>
    <s v="Si"/>
    <s v="DATAFONO E9 PUERTO USB MALO"/>
    <n v="0"/>
    <n v="0"/>
    <n v="0"/>
    <n v="0"/>
    <s v="BL0IZ451 - XP08Z000"/>
    <s v="1216550   "/>
    <s v="1057751   "/>
    <s v="TIPO I"/>
    <s v="TERRESTRE"/>
    <n v="1"/>
    <n v="0"/>
    <s v="HERRERA LUQUE SAUL JAVIER"/>
    <n v="65960.072302"/>
    <n v="75096.394270399993"/>
    <n v="65960.072302"/>
    <m/>
    <m/>
    <m/>
    <m/>
    <m/>
    <m/>
    <m/>
    <m/>
  </r>
  <r>
    <s v="CALI"/>
    <x v="0"/>
    <x v="0"/>
    <n v="76001"/>
    <n v="2315097"/>
    <n v="50663"/>
    <s v="VALLE DEL CAUCA"/>
    <s v="CALI"/>
    <s v="PTM CALI  IMPRESIONES LA 32"/>
    <s v="REDEBAN"/>
    <n v="2315097"/>
    <s v="FO-25-1101547"/>
    <d v="2025-06-17T10:08:00"/>
    <d v="2025-06-17T12:14:46"/>
    <s v="CERRADO"/>
    <s v="INCIDENTE"/>
    <s v="VISITA_TÉCNICA"/>
    <s v="17-06 SE CAMBIA CABLE MAGIC BOX YA QUE EL DEL CLIENTE ESTEBA MALO"/>
    <s v="NO"/>
    <s v="HARDWARE"/>
    <s v="COMUNICACION"/>
    <s v="MENSAJE CABLE DE RED DESCONECTADO"/>
    <s v="NO"/>
    <n v="0"/>
    <n v="0"/>
    <n v="0"/>
    <n v="0"/>
    <s v="CABLE MAGIC BOX DESK 3500"/>
    <s v="BA00Y363"/>
    <s v="   "/>
    <s v="   "/>
    <s v="TIPO I"/>
    <s v="TERRESTRE"/>
    <n v="1"/>
    <n v="0"/>
    <s v="CUERO RUIZ JHONNY"/>
    <n v="65960.072302"/>
    <n v="75096.394270399993"/>
    <n v="65960.072302"/>
    <m/>
    <m/>
    <m/>
    <m/>
    <m/>
    <m/>
    <m/>
    <m/>
  </r>
  <r>
    <s v="PEREIRA"/>
    <x v="0"/>
    <x v="6"/>
    <n v="76147"/>
    <n v="2315943"/>
    <n v="79718"/>
    <s v="VALLE DEL CAUCA"/>
    <s v="CARTAGO"/>
    <s v="PTM CARTAGO MINIMERCADO EL PAI"/>
    <s v="REDEBAN"/>
    <n v="2315943"/>
    <s v="FO-25-1102228"/>
    <d v="2025-06-17T11:13:00"/>
    <d v="2025-06-17T12:19:31"/>
    <s v="CERRADO"/>
    <s v="INCIDENTE"/>
    <s v="VISITA_TÉCNICA"/>
    <s v="17-06 VISITAMOS COMERCIO EL LECTOR DE BARRAS NO LEE LOS CÓDIGOS DE BARRAS LUEGO DE ESCANEAR SE APAGA, REALIZAMOS CAMBIO REALIZAMOS PRUEBAS CON EL NUEVO LECTOR OK. "/>
    <s v="NO"/>
    <s v="HARDWARE"/>
    <s v="LECTOR DE BARRAS"/>
    <s v="DAÑO POS"/>
    <s v="Si"/>
    <n v="0"/>
    <s v="LECTOR L4  SE BLOQUEA"/>
    <n v="0"/>
    <n v="0"/>
    <n v="0"/>
    <s v="F1WZZ973"/>
    <s v=" 1239773  "/>
    <s v=" 523587  "/>
    <s v="TIPO I"/>
    <s v="TERRESTRE"/>
    <n v="1"/>
    <n v="0"/>
    <s v="ARROYAVE CANO MANUEL GUILLERMO"/>
    <n v="65960.072302"/>
    <n v="75096.394270399993"/>
    <n v="65960.072302"/>
    <m/>
    <m/>
    <m/>
    <m/>
    <m/>
    <m/>
    <m/>
    <m/>
  </r>
  <r>
    <s v="BOGOTA"/>
    <x v="5"/>
    <x v="5"/>
    <n v="11001"/>
    <n v="2310134"/>
    <n v="18233"/>
    <s v="CUNDINAMARCA"/>
    <s v="BOGOTA"/>
    <s v="PAGAFACIL CENTRO PAGOS SUBAZAR"/>
    <s v="REDEBAN"/>
    <n v="2310134"/>
    <s v="FO-25-1097415"/>
    <d v="2025-06-16T12:35:00"/>
    <d v="2025-06-17T12:20:53"/>
    <s v="CERRADO"/>
    <s v="INCIDENTE"/>
    <s v="VISITA_TÉCNICA"/>
    <s v="17-06 SE REALIZA CAMBIO DE DATAFONO POR DAÑO EN TECLADO, SE REALIZA CAMBIO DE PINPAD, SE RETIRA HUB, SE INSTALA KIT 2600"/>
    <s v="NO"/>
    <s v="HARDWARE"/>
    <s v="DETERIORO"/>
    <s v="DATAFONO"/>
    <s v="Si"/>
    <s v="DATAFONO F3 TECLADO MALO"/>
    <n v="0"/>
    <s v="HUB HB1 DETERIORO CABLE"/>
    <s v="PINPAD C1 NO LEE TARJETAS"/>
    <n v="0"/>
    <s v="AAAXZ289"/>
    <s v="1221336  1219458 241577317561324755875550"/>
    <s v="802641  830008 304323"/>
    <s v="TIPO I"/>
    <s v="TERRESTRE"/>
    <n v="1"/>
    <n v="0"/>
    <s v="MURCIA HERNANDEZ HARVEY IGNACIO"/>
    <n v="65960.072302"/>
    <n v="75096.394270399993"/>
    <n v="65960.072302"/>
    <m/>
    <m/>
    <m/>
    <m/>
    <m/>
    <m/>
    <m/>
    <m/>
  </r>
  <r>
    <s v="MONTERIA"/>
    <x v="4"/>
    <x v="4"/>
    <n v="23466"/>
    <n v="2304924"/>
    <n v="45165"/>
    <s v="CORDOBA"/>
    <s v="MONTELIBANO"/>
    <s v="PTM MONTELIBANO ABASTOS MEDALL"/>
    <s v="REDEBAN"/>
    <n v="2304924"/>
    <s v="FO-25-1091056"/>
    <d v="2025-06-14T09:42:00"/>
    <d v="2025-06-17T12:22:05"/>
    <s v="CERRADO"/>
    <s v="INCIDENTE"/>
    <s v="VISITA_TÉCNICA"/>
    <s v="17-06 SE VISITA SITIO, SE CAMBIA DATAFONO POR DAÑO EN TECLADO OK. SE INSTALA EQUIPO DESK2600._x000a_SE REALIZAN PRUEBAS EN COMERCIO Y CB  OK_x000a_CB MIXTO BANCOLOMBIA "/>
    <s v="NO"/>
    <s v="HARDWARE"/>
    <s v="TECLADO"/>
    <s v="DAÑO POS"/>
    <s v="Si"/>
    <s v="DATAFONO F3 TECLADO MALO"/>
    <n v="0"/>
    <n v="0"/>
    <n v="0"/>
    <n v="0"/>
    <s v="AB1LZ599-LA00J751"/>
    <s v="1235445   "/>
    <s v="1045643   "/>
    <s v="TIPO IV"/>
    <s v="TERRESTRE"/>
    <n v="1"/>
    <n v="0"/>
    <s v="COGOLLO VERTEL EDER LUIS"/>
    <n v="479588.87655000004"/>
    <n v="196536.5258152"/>
    <n v="479588.87655000004"/>
    <m/>
    <m/>
    <m/>
    <m/>
    <m/>
    <m/>
    <m/>
    <m/>
  </r>
  <r>
    <s v="CALI"/>
    <x v="0"/>
    <x v="0"/>
    <n v="19780"/>
    <n v="2312811"/>
    <n v="77258"/>
    <s v="CAUCA"/>
    <s v="SUAREZ"/>
    <s v="BARRIO BRISAS SUAREZ"/>
    <s v="REDEBAN"/>
    <n v="2312811"/>
    <s v="FO-25-1098826"/>
    <d v="2025-06-16T17:13:00"/>
    <d v="2025-06-17T12:28:23"/>
    <s v="CERRADO"/>
    <s v="INCIDENTE"/>
    <s v="VISITA_TÉCNICA"/>
    <s v="17-06 SE INGRESA CONECTOR DE CABLE DE RED MALO SE PROCEDE A CAMBIAR CONECTOR DE INTERNET RJ 45 PRUEBAS OK TELECARGA DRNA"/>
    <s v="NO"/>
    <s v="HARDWARE"/>
    <s v="COMUNICACION"/>
    <s v="MENSAJE CABLE DE RED DESCONECTADO"/>
    <s v="NO"/>
    <n v="0"/>
    <n v="0"/>
    <n v="0"/>
    <n v="0"/>
    <n v="0"/>
    <s v="SX9ZZ546"/>
    <s v="   "/>
    <s v="   "/>
    <s v="TIPO III"/>
    <s v="TERRESTRE"/>
    <n v="1"/>
    <n v="0"/>
    <s v="GIMBUEL LASSO LUIS GERMAN"/>
    <n v="275728.78077800001"/>
    <n v="196536.5258152"/>
    <n v="275728.78077800001"/>
    <m/>
    <m/>
    <m/>
    <m/>
    <m/>
    <m/>
    <m/>
    <m/>
  </r>
  <r>
    <s v="BARRANQUILLA"/>
    <x v="4"/>
    <x v="4"/>
    <n v="8001"/>
    <n v="2312880"/>
    <n v="78412"/>
    <s v="ATLANTICO"/>
    <s v="BARRANQUILLA"/>
    <s v="BARRIO SIMON BOLIVAR BARRANQUILLA 9"/>
    <s v="REDEBAN"/>
    <n v="2312880"/>
    <s v="FO-25-1100338"/>
    <d v="2025-06-17T08:00:00"/>
    <d v="2025-06-17T12:51:08"/>
    <s v="CERRADO"/>
    <s v="INCIDENTE"/>
    <s v="VISITA_TÉCNICA"/>
    <s v="17-06 SE REALIZA VISITA SE PROCEDE A CAMBIAR DATAFONO YA QUE POSIBLEMENTE TIENE EN DAÑO EL PUERTO DE RED , SE CAMBIA SE HACEN PRUEBAS Y TODO OK, TAMBIÉN SE CAMBIA LECTOR YA QUE SE REINICIA ,SE CAMBIA DE HACEN PRUEBAS Y TODO OK,CB OPERATIVO "/>
    <s v="NO"/>
    <s v="HARDWARE"/>
    <s v="COMUNICACION"/>
    <s v="DAÑO POS"/>
    <s v="Si"/>
    <s v="DATAFONO E6 PUERTO IP MALO"/>
    <s v="LECTOR L9  DAÑO FÍSICO: CABLE DE COMUNICACIÓN DAÑADO"/>
    <n v="0"/>
    <n v="0"/>
    <n v="0"/>
    <s v="V1OZZ332"/>
    <s v="1050394 915591  "/>
    <s v="989372 953483  "/>
    <s v="TIPO I"/>
    <s v="TERRESTRE"/>
    <n v="1"/>
    <n v="0"/>
    <s v="PORRAS CASTRO DARLON NASCK"/>
    <n v="65960.072302"/>
    <n v="75096.394270399993"/>
    <n v="65960.072302"/>
    <m/>
    <m/>
    <m/>
    <m/>
    <m/>
    <m/>
    <m/>
    <m/>
  </r>
  <r>
    <s v="MEDELLIN"/>
    <x v="2"/>
    <x v="2"/>
    <n v="5360"/>
    <n v="2314679"/>
    <n v="15190"/>
    <s v="ANTIOQUIA"/>
    <s v="ITAGUI"/>
    <s v="BARRIO CALATRAVA ITAGUI"/>
    <s v="REDEBAN"/>
    <n v="2314679"/>
    <s v="FO-25-1101552"/>
    <d v="2025-06-17T09:42:00"/>
    <d v="2025-06-17T12:56:00"/>
    <s v="CERRADO"/>
    <s v="INCIDENTE"/>
    <s v="VISITA_TÉCNICA"/>
    <s v="17-06 SE CAMBIA EQUIPO POR DAÑO EN TECLADO "/>
    <s v="NO"/>
    <s v="HARDWARE"/>
    <s v="TECLADO"/>
    <s v="DAÑO POS"/>
    <s v="Si"/>
    <s v="DATAFONO F3 TECLADO MALO"/>
    <n v="0"/>
    <n v="0"/>
    <n v="0"/>
    <n v="0"/>
    <s v="999OZ661"/>
    <s v="783927   "/>
    <s v="930845   "/>
    <s v="TIPO I"/>
    <s v="TERRESTRE"/>
    <n v="1"/>
    <n v="0"/>
    <s v="HERNANDEZ CHAVARRIA JUAN CAMILO"/>
    <n v="65960.072302"/>
    <n v="75096.394270399993"/>
    <n v="65960.072302"/>
    <m/>
    <m/>
    <m/>
    <m/>
    <m/>
    <m/>
    <m/>
    <m/>
  </r>
  <r>
    <s v="CARTAGENA"/>
    <x v="4"/>
    <x v="4"/>
    <n v="13836"/>
    <n v="2314645"/>
    <n v="74451"/>
    <s v="BOLIVAR"/>
    <s v="TURBACO"/>
    <s v="BARRIO CIUDADELA BONANZA TURBA"/>
    <s v="REDEBAN"/>
    <n v="2314645"/>
    <s v="FO-25-1101540"/>
    <d v="2025-06-17T09:36:00"/>
    <d v="2025-06-17T12:58:08"/>
    <s v="CERRADO"/>
    <s v="INCIDENTE"/>
    <s v="VISITA_TÉCNICA"/>
    <s v="17-06 SE REVISA EQUIPO Y CABLES ESTÁN OK CLIENTE TENÍA PROBLEMA CON EL INTERNET YA ESTÁ OK SE CAMBIA TAPA DE IMPRESORA ESTABA AVERIADA "/>
    <s v="NO"/>
    <s v="HARDWARE"/>
    <s v="IMPRESION"/>
    <s v="TAPA IMPRESORA"/>
    <s v="NO"/>
    <n v="0"/>
    <n v="0"/>
    <n v="0"/>
    <n v="0"/>
    <s v="Tapa de impresora "/>
    <s v="SVFZZ018"/>
    <s v="   "/>
    <s v="   "/>
    <s v="TIPO II"/>
    <s v="TERRESTRE"/>
    <n v="1"/>
    <n v="0"/>
    <s v="CANEDO HERRERA ALEXANDER"/>
    <n v="144967.87232000002"/>
    <n v="140395.6348884"/>
    <n v="144967.87232000002"/>
    <m/>
    <m/>
    <m/>
    <m/>
    <m/>
    <m/>
    <m/>
    <m/>
  </r>
  <r>
    <s v="VALLEDUPAR"/>
    <x v="4"/>
    <x v="4"/>
    <n v="20045"/>
    <n v="2305336"/>
    <n v="64265"/>
    <s v="CESAR"/>
    <s v="BECERRIL"/>
    <s v="BARRIO CENTRO BECERRIL 6"/>
    <s v="REDEBAN"/>
    <n v="2305336"/>
    <s v="FO-25-1093467"/>
    <d v="2025-06-14T16:16:00"/>
    <d v="2025-06-17T13:10:56"/>
    <s v="CERRADO"/>
    <s v="INCIDENTE"/>
    <s v="VISITA_TÉCNICA"/>
    <s v="17-06 SE REALIZA VISITA POR SOLICITUD DE CLIENTE LA CUAL EL DATAFONO TIENE LAS TECLAS DURAS, SE REALIZA CAMBIÓ DE EQUIPO DEJANDO INSTALADO EQUIPO DESK 2600 PRUEBAS OK AL 100 %"/>
    <s v="NO"/>
    <s v="HARDWARE"/>
    <s v="DETERIORO"/>
    <s v="DATAFONO"/>
    <s v="Si"/>
    <s v="DATAFONO F3 TECLADO MALO"/>
    <n v="0"/>
    <n v="0"/>
    <n v="0"/>
    <n v="0"/>
    <s v="AA000775"/>
    <s v="1242490   "/>
    <s v="1169480   "/>
    <s v="TIPO II"/>
    <s v="TERRESTRE"/>
    <n v="1"/>
    <n v="0"/>
    <s v="MAESTRE MENGUAL EDGAR ENRIQUE"/>
    <n v="144967.87232000002"/>
    <n v="140395.6348884"/>
    <n v="144967.87232000002"/>
    <m/>
    <m/>
    <m/>
    <m/>
    <m/>
    <m/>
    <m/>
    <m/>
  </r>
  <r>
    <s v="VALLEDUPAR"/>
    <x v="4"/>
    <x v="4"/>
    <n v="20011"/>
    <n v="2312277"/>
    <n v="79026"/>
    <s v="CESAR"/>
    <s v="AGUACHICA"/>
    <s v="BARRIO UNION AGUACHICA 2"/>
    <s v="REDEBAN"/>
    <n v="2312277"/>
    <s v="FO-25-1098624"/>
    <d v="2025-06-16T16:20:00"/>
    <d v="2025-06-17T13:18:41"/>
    <s v="CERRADO"/>
    <s v="INCIDENTE"/>
    <s v="VISITA_TÉCNICA"/>
    <s v="17-06 SE REALIZA VISITA AL COMERCIO CB, SE VALIDA Y SE ENCUENTRA QUE EL DATÁFONO PRESENTÓ FALLAS POR MEMORIA LLENA AL ESTAR ASÍ EL EQUIPO SE REINICIABA O SE COLOCABA LENTO SE REALIZA EL DEBIDO PROCEDIMIENTO DESCARGANDO SISTEMA OPERATIVO Y VERSIÓN FORMATEÁNDOLO VOLVIENDO A CONFIGURARLO Y DEJANDO TODO OKAY PRUEBAS OKAY"/>
    <s v="NO"/>
    <s v="SOFTWARE"/>
    <s v="SE REINICIA"/>
    <s v="AL REALIZAR CIERRE CARGA VERSION"/>
    <s v="NO"/>
    <n v="0"/>
    <n v="0"/>
    <n v="0"/>
    <n v="0"/>
    <n v="0"/>
    <s v="SASZZ601"/>
    <s v="   "/>
    <s v="   "/>
    <s v="TIPO IV"/>
    <s v="TERRESTRE"/>
    <n v="1"/>
    <n v="0"/>
    <s v="GONZALEZ ESTUPIÑAN YEISON WALTER ANTONIO"/>
    <n v="479588.87655000004"/>
    <n v="196536.5258152"/>
    <n v="479588.87655000004"/>
    <m/>
    <m/>
    <m/>
    <m/>
    <m/>
    <m/>
    <m/>
    <m/>
  </r>
  <r>
    <s v="YOPAL"/>
    <x v="3"/>
    <x v="3"/>
    <n v="85230"/>
    <n v="2298026"/>
    <n v="54326"/>
    <s v="CASANARE"/>
    <s v="OROCUE"/>
    <s v="DISTRICOL SUPER DROGAS DEL LLA"/>
    <s v="REDEBAN"/>
    <n v="2298026"/>
    <s v="FO-25-1083503"/>
    <d v="2025-06-12T17:07:00"/>
    <d v="2025-06-17T13:29:16"/>
    <s v="CERRADO"/>
    <s v="INCIDENTE"/>
    <s v="VISITA_TÉCNICA"/>
    <s v="17-06 SE VISITA COMERCIO, SE REALIZA CAMBIO DE DATAFONO. PRUEBAS OK. OPERATIVO EL SERVICIO "/>
    <s v="NO"/>
    <s v="HARDWARE"/>
    <s v="SE REINICIA"/>
    <s v="DAÑO POS"/>
    <s v="Si"/>
    <s v="DATAFONO A12 SE BLOQUEA AL INICIALIZAR"/>
    <n v="0"/>
    <n v="0"/>
    <n v="0"/>
    <n v="0"/>
    <s v="9C6ZZ577"/>
    <s v="871524   "/>
    <s v="764824   "/>
    <s v="TIPO IV ESPECIAL"/>
    <s v="TERRESTRE/FLUVIAL"/>
    <n v="1"/>
    <n v="0"/>
    <s v="BERNAL ELAICA EDGAR ALEXIS"/>
    <n v="479588.87655000004"/>
    <n v="196536.5258152"/>
    <n v="479588.87655000004"/>
    <m/>
    <m/>
    <m/>
    <m/>
    <m/>
    <m/>
    <m/>
    <m/>
  </r>
  <r>
    <s v="BOGOTA"/>
    <x v="5"/>
    <x v="5"/>
    <n v="25483"/>
    <n v="2312863"/>
    <n v="68889"/>
    <s v="CUNDINAMARCA"/>
    <s v="NARIÑO"/>
    <s v="INMACULADA NARINO"/>
    <s v="REDEBAN"/>
    <n v="2312863"/>
    <s v="FO-25-1100347"/>
    <d v="2025-06-17T08:00:00"/>
    <d v="2025-06-17T13:37:01"/>
    <s v="CERRADO"/>
    <s v="INCIDENTE"/>
    <s v="VISITA_TÉCNICA"/>
    <s v="17-06 SE REALIZA CAMBIO DE EQUIPO POR FALLAS EN PUERTO USB PRUEBA OK "/>
    <s v="NO"/>
    <s v="HARDWARE"/>
    <s v="LECTOR DE BARRAS"/>
    <s v="DAÑO POS"/>
    <s v="Si"/>
    <s v="DATAFONO E9 PUERTO USB MALO"/>
    <n v="0"/>
    <n v="0"/>
    <n v="0"/>
    <n v="0"/>
    <s v="AAJYZ123"/>
    <s v="794693   "/>
    <s v="991835   "/>
    <s v="TIPO III"/>
    <s v="TERRESTRE"/>
    <n v="1"/>
    <n v="0"/>
    <s v="ORTIZ MARTINEZ STIVEN"/>
    <n v="275728.78077800001"/>
    <n v="196536.5258152"/>
    <n v="275728.78077800001"/>
    <m/>
    <m/>
    <m/>
    <m/>
    <m/>
    <m/>
    <m/>
    <m/>
  </r>
  <r>
    <s v="VILLAVICENCIO"/>
    <x v="3"/>
    <x v="3"/>
    <n v="43189"/>
    <n v="2306308"/>
    <n v="43189"/>
    <s v="META"/>
    <s v="CUMARAL"/>
    <s v="BARRIO TRIUNFO CUMARAL"/>
    <s v="REDEBAN"/>
    <n v="2306308"/>
    <s v="FO-25-1095040"/>
    <d v="2025-06-16T08:00:00"/>
    <d v="2025-06-17T13:52:02"/>
    <s v="CERRADO"/>
    <s v="INCIDENTE"/>
    <s v="VISITA_TÉCNICA"/>
    <s v="17-06 SE VISITA CB Y SE REALIZA CAMBIO DE FUENTE DE PODER POR DAÑO. SE REALIZAN PRUEBAS ÉXITOSAS PRUEBAS OK "/>
    <s v="NO"/>
    <s v="HARDWARE"/>
    <s v="NO ENCIENDE SE REINICIA"/>
    <s v="FUENTE PODER AVERIADA"/>
    <s v="NO"/>
    <n v="0"/>
    <n v="0"/>
    <n v="0"/>
    <n v="0"/>
    <s v="Fuente de poder "/>
    <s v="NA00T81110"/>
    <s v="   "/>
    <s v="   "/>
    <s v="TIPO II"/>
    <s v="TERRESTRE"/>
    <n v="1"/>
    <n v="0"/>
    <s v="GARZON RUIZ LUIS MIGUEL"/>
    <n v="144967.87232000002"/>
    <n v="140395.6348884"/>
    <n v="144967.87232000002"/>
    <m/>
    <m/>
    <m/>
    <m/>
    <m/>
    <m/>
    <m/>
    <m/>
  </r>
  <r>
    <s v="BOGOTA"/>
    <x v="5"/>
    <x v="5"/>
    <n v="11001"/>
    <n v="2315615"/>
    <n v="45178"/>
    <s v="CUNDINAMARCA"/>
    <s v="BOGOTA"/>
    <s v="PTM BOGOTA LAVASECO FEDERAL"/>
    <s v="REDEBAN"/>
    <n v="2315615"/>
    <s v="FO-25-1101938"/>
    <d v="2025-06-17T10:39:00"/>
    <d v="2025-06-17T14:08:00"/>
    <s v="CERRADO"/>
    <s v="INCIDENTE"/>
    <s v="VISITA_TÉCNICA"/>
    <s v="17-06 DURANTE LA VISITA TECNICA SE  ENCONTRAMOS QUE EL CARGADOR SE ENCUENTRA EN DAÑO REALIZA CAMBIO PRUEBA OK PARÁMETROS OKAY CIERRE OKAY"/>
    <s v="NO"/>
    <s v="HARDWARE"/>
    <s v="CABLEADO"/>
    <s v="CABLE MAGICBOX AVERIADO"/>
    <s v="NO"/>
    <n v="0"/>
    <n v="0"/>
    <n v="0"/>
    <n v="0"/>
    <s v="FUENTE DE PODER "/>
    <s v="AB1LZ612-NN005453"/>
    <n v="0"/>
    <n v="0"/>
    <s v="TIPO I"/>
    <s v="TERRESTRE"/>
    <n v="1"/>
    <n v="0"/>
    <s v="GALEANO SORIANO JUAN DAVID"/>
    <n v="65960.072302"/>
    <n v="75096.394270399993"/>
    <n v="65960.072302"/>
    <m/>
    <m/>
    <m/>
    <m/>
    <m/>
    <m/>
    <m/>
    <m/>
  </r>
  <r>
    <s v="APARTADO"/>
    <x v="2"/>
    <x v="2"/>
    <n v="5045"/>
    <n v="2305930"/>
    <n v="10035"/>
    <s v="ANTIOQUIA"/>
    <s v="APARTADO"/>
    <s v="BARRIO ALFONSO LOPEZ"/>
    <s v="REDEBAN"/>
    <n v="2305930"/>
    <s v="FO-25-1093954"/>
    <d v="2025-06-15T11:46:00"/>
    <d v="2025-06-17T15:04:07"/>
    <s v="CERRADO"/>
    <s v="INCIDENTE"/>
    <s v="VISITA_TÉCNICA"/>
    <s v="17-06 CAMBIO DE DATAFONO POR PUERTO IP MALO "/>
    <s v="NO"/>
    <s v="HARDWARE"/>
    <s v="COMUNICACION"/>
    <s v="DAÑO POS"/>
    <s v="Si"/>
    <s v="DATAFONO E6 PUERTO IP MALO"/>
    <n v="0"/>
    <n v="0"/>
    <n v="0"/>
    <n v="0"/>
    <s v="A18ZZ824"/>
    <s v="958330   "/>
    <s v="1219224   "/>
    <s v="TIPO I"/>
    <s v="TERRESTRE"/>
    <n v="1"/>
    <n v="0"/>
    <s v="CASTRO HENAO DANIEL ESTEBAN"/>
    <n v="65960.072302"/>
    <n v="75096.394270399993"/>
    <n v="65960.072302"/>
    <m/>
    <m/>
    <m/>
    <m/>
    <m/>
    <m/>
    <m/>
    <m/>
  </r>
  <r>
    <s v="PEREIRA"/>
    <x v="0"/>
    <x v="6"/>
    <n v="66170"/>
    <n v="2312148"/>
    <n v="49524"/>
    <s v="RISARALDA"/>
    <s v="DOSQUEBRADAS"/>
    <s v="DISTRICOL PRODUCTOS AGRICOLAS"/>
    <s v="REDEBAN"/>
    <n v="2312148"/>
    <s v="FO-25-1098612"/>
    <d v="2025-06-16T16:06:00"/>
    <d v="2025-06-17T15:07:37"/>
    <s v="CERRADO"/>
    <s v="INCIDENTE"/>
    <s v="VISITA_TÉCNICA"/>
    <s v="17-06 VISITAMOS COMERCIO EL DATÁFONO PERDIO LOS PARÁMETROS LO CONFIGURAMOS NUEVAMENTE LO INICIALIZAMOS Y REALIZAMOS PRUEBAS OK. "/>
    <s v="NO"/>
    <s v="SOFTWARE"/>
    <s v="COMUNICACION"/>
    <s v="PARAMETROS DE CONFIGURACION EN POS"/>
    <s v="NO"/>
    <n v="0"/>
    <n v="0"/>
    <n v="0"/>
    <n v="0"/>
    <n v="0"/>
    <s v="AD00Q102"/>
    <s v="   "/>
    <s v="   "/>
    <s v="TIPO I"/>
    <s v="TERRESTRE"/>
    <n v="1"/>
    <n v="0"/>
    <s v="ARROYAVE CANO MANUEL GUILLERMO"/>
    <n v="65960.072302"/>
    <n v="75096.394270399993"/>
    <n v="65960.072302"/>
    <m/>
    <m/>
    <m/>
    <m/>
    <m/>
    <m/>
    <m/>
    <m/>
  </r>
  <r>
    <s v="BOGOTA"/>
    <x v="5"/>
    <x v="5"/>
    <n v="25754"/>
    <n v="2314634"/>
    <n v="39504"/>
    <s v="CUNDINAMARCA"/>
    <s v="SOACHA"/>
    <s v="BARRIO JULIO RINCON SOACHA SOA"/>
    <s v="REDEBAN"/>
    <n v="2314634"/>
    <s v="FO-25-1101229"/>
    <d v="2025-06-17T09:32:00"/>
    <d v="2025-06-17T15:09:00"/>
    <s v="CERRADO"/>
    <s v="INCIDENTE"/>
    <s v="VISITA_TÉCNICA"/>
    <s v="17-06 SE REALIZA CAMBIO DE EQUIPO Y PINPAD POR DAÑO REINICIO CONSTANTE SERVICIO OPERATIVO PRUEBAS OK TRNA RBM "/>
    <s v="NO"/>
    <s v="HARDWARE"/>
    <s v="SE REINICIA"/>
    <s v="DAÑO POS"/>
    <s v="Si"/>
    <s v="DATAFONO G4 SE RESETEA AL IMPRIMIR"/>
    <n v="0"/>
    <s v="HUB HB2 PUERTO USD DAÑADO"/>
    <s v="PINPAD A13 RETIRE TARJETA"/>
    <n v="0"/>
    <s v="GZ08Z117"/>
    <s v="1235298  1219881 241587317561324755886684"/>
    <s v="1115764  SIN PLACA 1143009"/>
    <s v="TIPO I"/>
    <s v="TERRESTRE"/>
    <n v="1"/>
    <n v="0"/>
    <s v="BUSTOS MORA DIEGO MANUEL"/>
    <n v="65960.072302"/>
    <n v="75096.394270399993"/>
    <n v="65960.072302"/>
    <m/>
    <m/>
    <m/>
    <m/>
    <m/>
    <m/>
    <m/>
    <m/>
  </r>
  <r>
    <s v="BOGOTA"/>
    <x v="5"/>
    <x v="5"/>
    <n v="11001"/>
    <n v="2315585"/>
    <n v="78208"/>
    <s v="CUNDINAMARCA"/>
    <s v="BOGOTA"/>
    <s v="PTM BOGOTA MINI MARKET ANGUSS"/>
    <s v="REDEBAN"/>
    <n v="2315585"/>
    <s v="FO-25-1102104"/>
    <d v="2025-06-17T11:00:00"/>
    <d v="2025-06-17T15:11:30"/>
    <s v="CERRADO"/>
    <s v="INCIDENTE"/>
    <s v="VISITA_TÉCNICA"/>
    <s v="17-06 CAMBIO DE LECTORA POR DAÑO SE REALIZA PRUEBAS OK SE ENTREGA SERVICIO OPERATIVO "/>
    <s v="NO"/>
    <s v="HARDWARE"/>
    <s v="LECTOR DE BARRAS"/>
    <s v="CABLE LECTORA AVERIADO"/>
    <s v="Si"/>
    <n v="0"/>
    <s v="LECTOR L1  NO ENCIENDE"/>
    <n v="0"/>
    <n v="0"/>
    <n v="0"/>
    <s v="SXNZZ010"/>
    <s v=" A-528750  "/>
    <s v=" 835390  "/>
    <s v="TIPO I"/>
    <s v="TERRESTRE"/>
    <n v="1"/>
    <n v="0"/>
    <s v="HERNANDEZ NARANJO OSCAR EDUARDO"/>
    <n v="65960.072302"/>
    <n v="75096.394270399993"/>
    <n v="65960.072302"/>
    <m/>
    <m/>
    <m/>
    <m/>
    <m/>
    <m/>
    <m/>
    <m/>
  </r>
  <r>
    <s v="TUNJA"/>
    <x v="1"/>
    <x v="1"/>
    <n v="15759"/>
    <n v="2309817"/>
    <n v="39785"/>
    <s v="BOYACA"/>
    <s v="SOGAMOSO"/>
    <s v="BARRIO GUSTAVO JIMENEZ SOGAMOS"/>
    <s v="REDEBAN"/>
    <n v="2309817"/>
    <s v="FO-25-1097020"/>
    <d v="2025-06-16T11:54:00"/>
    <d v="2025-06-17T15:19:20"/>
    <s v="CERRADO"/>
    <s v="INCIDENTE"/>
    <s v="VISITA_TÉCNICA"/>
    <s v="17-06 SE REALIZA VISITA AL COMERCIO, SE CAMBIA TAPA DE LA IMPRESORA,  SE HACEN PRUEBAS OK."/>
    <s v="NO"/>
    <s v="HARDWARE"/>
    <s v="IMPRESION"/>
    <s v="RODILLO AVERIADO"/>
    <s v="NO"/>
    <n v="0"/>
    <n v="0"/>
    <n v="0"/>
    <n v="0"/>
    <s v="Tapa de impresora "/>
    <s v="LA009691"/>
    <s v="   "/>
    <s v="   "/>
    <s v="TIPO II"/>
    <s v="TERRESTRE"/>
    <n v="1"/>
    <n v="0"/>
    <s v="SOLER HOYOS CRISTIAN LEONARDO"/>
    <n v="144967.87232000002"/>
    <n v="140395.6348884"/>
    <n v="144967.87232000002"/>
    <m/>
    <m/>
    <m/>
    <m/>
    <m/>
    <m/>
    <m/>
    <m/>
  </r>
  <r>
    <s v="VILLAVICENCIO"/>
    <x v="3"/>
    <x v="3"/>
    <n v="50313"/>
    <n v="2312877"/>
    <n v="68059"/>
    <s v="META"/>
    <s v="GRANADA"/>
    <s v="PUNTA BRAVA GRANADA META"/>
    <s v="REDEBAN"/>
    <n v="2312877"/>
    <s v="FO-25-1100341"/>
    <d v="2025-06-17T08:00:00"/>
    <d v="2025-06-17T15:21:50"/>
    <s v="CERRADO"/>
    <s v="INCIDENTE"/>
    <s v="VISITA_TÉCNICA"/>
    <s v="17-06 SE REALIZA CAMBIO DE HUB POR QUE SE REINICIA SE REALIZA BORRADO DE EQUIPO SE INSTALA SISTEMA OPERATIVO Y VERSIÓN SE ENTREGA OPERATIVO AL COMERCIO "/>
    <s v="NO"/>
    <s v="HARDWARE"/>
    <s v="HUB"/>
    <s v="SE REINICIA"/>
    <s v="Si"/>
    <n v="0"/>
    <n v="0"/>
    <s v="HUB HB2 PUERTO USD DAÑADO"/>
    <n v="0"/>
    <n v="0"/>
    <s v="AAL0V609"/>
    <s v="   Sin serial "/>
    <s v="  Sin serial  "/>
    <s v="TIPO II"/>
    <s v="TERRESTRE"/>
    <n v="1"/>
    <n v="0"/>
    <s v="ROZO JIMENEZ EDGAR ARMANDO"/>
    <n v="144967.87232000002"/>
    <n v="140395.6348884"/>
    <n v="144967.87232000002"/>
    <m/>
    <m/>
    <m/>
    <m/>
    <m/>
    <m/>
    <m/>
    <m/>
  </r>
  <r>
    <s v="CUCUTA"/>
    <x v="1"/>
    <x v="1"/>
    <n v="54001"/>
    <n v="2315582"/>
    <n v="34262"/>
    <s v="NORTE DE SANTANDER"/>
    <s v="CUCUTA"/>
    <s v="PAGAFACIL CENABASTOS"/>
    <s v="REDEBAN"/>
    <n v="2315582"/>
    <s v="FO-25-1102110"/>
    <d v="2025-06-17T10:59:00"/>
    <d v="2025-06-17T15:24:15"/>
    <s v="CERRADO"/>
    <s v="INCIDENTE"/>
    <s v="VISITA_TÉCNICA"/>
    <s v="17-06 SE  CAMBIO DE FUENTE Y HUB POR MAL ESTADO SE REALIZA MANTENIMIENTO CIERRES Y PRUEBAS OK "/>
    <s v="NO"/>
    <s v="HARDWARE"/>
    <s v="HUB"/>
    <s v="SE REINICIA"/>
    <s v="Si"/>
    <n v="0"/>
    <n v="0"/>
    <s v="HUB HB1 DETERIORO CABLE"/>
    <n v="0"/>
    <s v="Fuente de poder desk3500 "/>
    <s v="1UZZZ582"/>
    <s v="   Sin placa "/>
    <s v="  Sin placa  "/>
    <s v="TIPO I"/>
    <s v="TERRESTRE"/>
    <n v="1"/>
    <n v="0"/>
    <s v="DURAN ACOSTA FRANK YONNY"/>
    <n v="65960.072302"/>
    <n v="75096.394270399993"/>
    <n v="65960.072302"/>
    <m/>
    <m/>
    <m/>
    <m/>
    <m/>
    <m/>
    <m/>
    <m/>
  </r>
  <r>
    <s v="MEDELLIN"/>
    <x v="2"/>
    <x v="2"/>
    <n v="5001"/>
    <n v="2316641"/>
    <n v="21950"/>
    <s v="ANTIOQUIA"/>
    <s v="MEDELLIN"/>
    <s v="COMCARD MEDELLIN CARIBE DACAR"/>
    <s v="REDEBAN"/>
    <n v="2316641"/>
    <s v="FO-25-1102627"/>
    <d v="2025-06-17T12:12:00"/>
    <d v="2025-06-17T15:41:57"/>
    <s v="CERRADO"/>
    <s v="INCIDENTE"/>
    <s v="VISITA_TÉCNICA"/>
    <s v="17-06 SE REALIZA MANTENIMIENTO OK, SE REALIZA CAMBIO DE TAPA IMPRESORA POR DETERIORO OK, EQUIPO QUEDA OPERATIVO OK "/>
    <s v="NO"/>
    <s v="HARDWARE"/>
    <s v="IMPRESION"/>
    <s v="NO IMPRIME UNO O VARIOS CARACTERES"/>
    <s v="NO"/>
    <n v="0"/>
    <n v="0"/>
    <n v="0"/>
    <n v="0"/>
    <s v="Tapa impresora "/>
    <s v="AAYZZ905-IINZZ654"/>
    <s v="   "/>
    <s v="   "/>
    <s v="TIPO I"/>
    <s v="TERRESTRE"/>
    <n v="1"/>
    <n v="0"/>
    <s v="MARTINEZ TOVAR OSCAR DAVID"/>
    <n v="65960.072302"/>
    <n v="75096.394270399993"/>
    <n v="65960.072302"/>
    <m/>
    <m/>
    <m/>
    <m/>
    <m/>
    <m/>
    <m/>
    <m/>
  </r>
  <r>
    <s v="CALI"/>
    <x v="0"/>
    <x v="0"/>
    <n v="76248"/>
    <n v="2312278"/>
    <n v="34820"/>
    <s v="VALLE DEL CAUCA"/>
    <s v="EL CERRITO"/>
    <s v="BARRIO EL PLACER EL CERRITO"/>
    <s v="REDEBAN"/>
    <n v="2312278"/>
    <s v="FO-25-1098621"/>
    <d v="2025-06-16T16:21:00"/>
    <d v="2025-06-17T15:54:02"/>
    <s v="CERRADO"/>
    <s v="INCIDENTE"/>
    <s v="VISITA_TÉCNICA"/>
    <s v="17-06 SE VISITA CORRESPONSAL Y SE REEMPLAZA EQUIPO POR DAÑO. TRANSACCIONES DE PRUEBA EXITOSAS. SE CREA USUARIO."/>
    <s v="NO"/>
    <s v="HARDWARE"/>
    <s v="COMUNICACION"/>
    <s v="DAÑO POS"/>
    <s v="Si"/>
    <s v="DATAFONO E6 PUERTO IP MALO"/>
    <n v="0"/>
    <n v="0"/>
    <n v="0"/>
    <n v="0"/>
    <s v="BL01J451"/>
    <s v="870389   "/>
    <s v="1116613   "/>
    <s v="TIPO II"/>
    <s v="TERRESTRE"/>
    <n v="1"/>
    <n v="0"/>
    <s v="BOLAÑOS TABORDA JORGE ENRIQUE"/>
    <n v="144967.87232000002"/>
    <n v="140395.6348884"/>
    <n v="144967.87232000002"/>
    <m/>
    <m/>
    <m/>
    <m/>
    <m/>
    <m/>
    <m/>
    <m/>
  </r>
  <r>
    <s v="BOGOTA"/>
    <x v="5"/>
    <x v="5"/>
    <n v="11001"/>
    <n v="2315576"/>
    <n v="79535"/>
    <s v="CUNDINAMARCA"/>
    <s v="BOGOTA"/>
    <s v="BARRIO BOITA BOGOTA 7"/>
    <s v="REDEBAN"/>
    <n v="2315576"/>
    <s v="FO-25-1102101"/>
    <d v="2025-06-17T10:58:00"/>
    <d v="2025-06-17T16:02:03"/>
    <s v="CERRADO"/>
    <s v="INCIDENTE"/>
    <s v="VISITA_TÉCNICA"/>
    <s v="17-06 SE REALIZA VISITA AL COMERCIO PARA EJECUTAR CONFIG DE LECTOR POR FALLA, VERSIÓN 9.90, PRUEBAS OK. "/>
    <s v="NO"/>
    <s v="SOFTWARE"/>
    <s v="LECTOR DE BARRAS"/>
    <s v="LECTOR DESCONFIGURADO"/>
    <s v="NO"/>
    <n v="0"/>
    <n v="0"/>
    <n v="0"/>
    <n v="0"/>
    <n v="0"/>
    <s v="LMUZZ969"/>
    <s v="   "/>
    <s v="   "/>
    <s v="TIPO I"/>
    <s v="TERRESTRE"/>
    <n v="1"/>
    <n v="0"/>
    <s v="HERNANDEZ NARANJO OSCAR EDUARDO"/>
    <n v="65960.072302"/>
    <n v="75096.394270399993"/>
    <n v="65960.072302"/>
    <m/>
    <m/>
    <m/>
    <m/>
    <m/>
    <m/>
    <m/>
    <m/>
  </r>
  <r>
    <s v="BOGOTA"/>
    <x v="5"/>
    <x v="5"/>
    <n v="25320"/>
    <n v="2308815"/>
    <n v="29161"/>
    <s v="CUNDINAMARCA"/>
    <s v="GUADUAS"/>
    <s v="BARRIO CENTRO 3 GUADUAS"/>
    <s v="REDEBAN"/>
    <n v="2308815"/>
    <s v="FO-25-1096352"/>
    <d v="2025-06-16T10:28:00"/>
    <d v="2025-06-17T16:25:05"/>
    <s v="CERRADO"/>
    <s v="INCIDENTE"/>
    <s v="VISITA_TÉCNICA"/>
    <s v="17-06 CAMBIO DE EQUIPO  POR DAÑO EN TAPA DE IMPRESORA ROTA PRUEBAS OK"/>
    <s v="NO"/>
    <s v="HARDWARE"/>
    <s v="IMPRESION"/>
    <s v="TAPA IMPRESORA"/>
    <s v="Si"/>
    <s v="DATAFONO B5 TAPA DE DISPLAY ROTA"/>
    <n v="0"/>
    <n v="0"/>
    <n v="0"/>
    <n v="0"/>
    <s v="BBBBI911 - V10JZ169"/>
    <s v="1116021   "/>
    <s v="1072454   "/>
    <s v="TIPO III"/>
    <s v="TERRESTRE"/>
    <n v="1"/>
    <n v="0"/>
    <s v="GOMEZ VEGA DAVID SNEYDER"/>
    <n v="275728.78077800001"/>
    <n v="196536.5258152"/>
    <n v="275728.78077800001"/>
    <m/>
    <m/>
    <m/>
    <m/>
    <m/>
    <m/>
    <m/>
    <m/>
  </r>
  <r>
    <s v="CALI"/>
    <x v="0"/>
    <x v="0"/>
    <n v="19548"/>
    <n v="2311844"/>
    <n v="57115"/>
    <s v="CAUCA"/>
    <s v="PIENDAMO"/>
    <s v="BARRIO LUZ DEL PARAISO PIENDAM"/>
    <s v="REDEBAN"/>
    <n v="2311844"/>
    <s v="FO-25-1098252"/>
    <d v="2025-06-16T15:42:00"/>
    <d v="2025-06-17T16:30:45"/>
    <s v="CERRADO"/>
    <s v="INCIDENTE"/>
    <s v="VISITA_TÉCNICA"/>
    <s v="17-06 SE INGRESA SE ENCUENTRA EQUIPO CON MEMORIA LLENA SE FORMATIO EQUIPO SE INSTALA SISTEMA OPERATIVO VERSIÓN CREACIÓN DE USUARIOS PRUEBAS OKAY TELECARGA DRNA SE CAMBIA CABLE MAGIC BOX PRUEBAS OK"/>
    <s v="NO"/>
    <s v="HARDWARE"/>
    <s v="CIERRE"/>
    <s v="MEMORIA DEL DISPOSITIVO INSUFICIENTE"/>
    <s v="NO"/>
    <n v="0"/>
    <n v="0"/>
    <n v="0"/>
    <n v="0"/>
    <n v="0"/>
    <s v="XPTZZ181"/>
    <s v="   "/>
    <s v="   "/>
    <s v="TIPO III"/>
    <s v="TERRESTRE"/>
    <n v="1"/>
    <n v="0"/>
    <s v="GIMBUEL LASSO LUIS GERMAN"/>
    <n v="275728.78077800001"/>
    <n v="196536.5258152"/>
    <n v="275728.78077800001"/>
    <m/>
    <m/>
    <m/>
    <m/>
    <m/>
    <m/>
    <m/>
    <m/>
  </r>
  <r>
    <s v="BOGOTA"/>
    <x v="5"/>
    <x v="5"/>
    <n v="11001"/>
    <n v="2313060"/>
    <n v="49904"/>
    <s v="CUNDINAMARCA"/>
    <s v="BOGOTA"/>
    <s v="BARRIO PRADERA DE FONTIBON 4 B"/>
    <s v="REDEBAN"/>
    <n v="2313060"/>
    <s v="FO-25-1100331"/>
    <d v="2025-06-17T08:00:00"/>
    <d v="2025-06-17T16:32:50"/>
    <s v="CERRADO"/>
    <s v="INCIDENTE"/>
    <s v="VISITA_TÉCNICA"/>
    <s v="17-06 SE REALIZA CAMBIO DE DATAFONO POR ERRORES EN COMUNICACIÓN SE REALIZAN PRUEBAS "/>
    <s v="NO"/>
    <s v="HARDWARE"/>
    <s v="COMUNICACION"/>
    <s v="MENSAJE CABLE DE RED DESCONECTADO"/>
    <s v="Si"/>
    <s v="DATAFONO SSR SELLOS DE SEGURIDAD ROTOS"/>
    <n v="0"/>
    <n v="0"/>
    <n v="0"/>
    <n v="0"/>
    <s v="BA00T668"/>
    <s v="1045645   "/>
    <s v="1106866   "/>
    <s v="TIPO I"/>
    <s v="TERRESTRE"/>
    <n v="1"/>
    <n v="0"/>
    <s v="GARCIA PASTRANA KEVIN FERNANDO"/>
    <n v="65960.072302"/>
    <n v="75096.394270399993"/>
    <n v="65960.072302"/>
    <m/>
    <m/>
    <m/>
    <m/>
    <m/>
    <m/>
    <m/>
    <m/>
  </r>
  <r>
    <s v="MEDELLIN"/>
    <x v="2"/>
    <x v="2"/>
    <n v="5120"/>
    <n v="2279685"/>
    <n v="38799"/>
    <s v="ANTIOQUIA"/>
    <s v="CACERES"/>
    <s v="PTM CACERES LA PRINCIPAL"/>
    <s v="REDEBAN"/>
    <n v="2279685"/>
    <s v="FO-25-1067211"/>
    <d v="2025-06-10T09:53:00"/>
    <d v="2025-06-17T16:40:57"/>
    <s v="CERRADO"/>
    <s v="INCIDENTE"/>
    <s v="VISITA_TÉCNICA"/>
    <s v="17-06 SE REALIZA CAMBIO DE CABLE ETHERNET DEBIDO A INTERMITENCIAS DE CONEXIÓN, EQUIPO OK "/>
    <s v="NO"/>
    <s v="HARDWARE"/>
    <s v="CABLEADO"/>
    <s v="CABLE TEFF AVERIADO"/>
    <s v="NO"/>
    <n v="0"/>
    <n v="0"/>
    <n v="0"/>
    <n v="0"/>
    <s v="CABLE PATCHCORD "/>
    <s v="9A04Z241"/>
    <s v="   "/>
    <s v="   "/>
    <s v="TIPO IV"/>
    <s v="TERRESTRE"/>
    <n v="1"/>
    <n v="0"/>
    <s v="QUINTERO SANCHEZ JUAN SEBASTIAN"/>
    <n v="479588.87655000004"/>
    <n v="196536.5258152"/>
    <n v="479588.87655000004"/>
    <m/>
    <m/>
    <m/>
    <m/>
    <m/>
    <m/>
    <m/>
    <m/>
  </r>
  <r>
    <s v="VALLEDUPAR"/>
    <x v="4"/>
    <x v="4"/>
    <n v="20750"/>
    <n v="2309200"/>
    <n v="29150"/>
    <s v="CESAR"/>
    <s v="SAN DIEGO"/>
    <s v="BARRIO CENTRO 2 SAN DIEGO"/>
    <s v="REDEBAN"/>
    <n v="2309200"/>
    <s v="FO-25-1096790"/>
    <d v="2025-06-16T11:03:00"/>
    <d v="2025-06-17T16:43:20"/>
    <s v="CERRADO"/>
    <s v="INCIDENTE"/>
    <s v="VISITA_TÉCNICA"/>
    <s v="17-06 SE REALIZA VISITA POS SOLICITUD DE CLIENTE SE LLEGA A SITIO SE EVIDENCIA EQUIPO EN MAL ESTADO ,CON TAPA DE IMPRESORA PARTIDA Y LECTORA DE TARJETAS RECHAZANDO LAS MISMAS ,SE REALIZA CAMBIO DE EQUIPO DEJANDO DESK 2600 CON VERSIÓN 10.3 PRUEBAS OK AL 100% "/>
    <s v="NO"/>
    <s v="HARDWARE"/>
    <s v="LECTOR DE TARJETAS"/>
    <s v="MENSAJE RETIRE TARJETA"/>
    <s v="Si"/>
    <s v="DATAFONO C4 NO LEE TARJETA CHIP"/>
    <n v="0"/>
    <n v="0"/>
    <n v="0"/>
    <n v="0"/>
    <s v="BL01Y736"/>
    <s v="1242468   "/>
    <s v="1150302   "/>
    <s v="TIPO II"/>
    <s v="TERRESTRE"/>
    <n v="1"/>
    <n v="0"/>
    <s v="MAESTRE MENGUAL EDGAR ENRIQUE"/>
    <n v="144967.87232000002"/>
    <n v="140395.6348884"/>
    <n v="144967.87232000002"/>
    <m/>
    <m/>
    <m/>
    <m/>
    <m/>
    <m/>
    <m/>
    <m/>
  </r>
  <r>
    <s v="MEDELLIN"/>
    <x v="2"/>
    <x v="2"/>
    <n v="5212"/>
    <n v="2317915"/>
    <n v="74503"/>
    <s v="ANTIOQUIA"/>
    <s v="COPACABANA"/>
    <s v="DISTRICOL COME LA 2000"/>
    <s v="REDEBAN"/>
    <n v="2317915"/>
    <s v="FO-25-1103795"/>
    <d v="2025-06-17T14:56:00"/>
    <d v="2025-06-17T16:46:00"/>
    <s v="CERRADO"/>
    <s v="INCIDENTE"/>
    <s v="VISITA_TÉCNICA"/>
    <s v="17-06 SE LLEGA AL SITIO Y SE REVISA EQUIPO SE REALIZA MANTENIMIENTO Y TODO ESTÁ FUNCIONANDO CORRECTAMENTE LA CHICA DEL CORRESPONSAL CONFIRMAR QUE TODO ESTÁ EN BUEN FUNCIONAMIENTO, PRUEBAS EXITOSAS SERVICIO OPERATIVO "/>
    <s v="NO"/>
    <s v="HARDWARE"/>
    <s v="TECLADO"/>
    <s v="DAÑO POS"/>
    <s v="NO"/>
    <n v="0"/>
    <n v="0"/>
    <n v="0"/>
    <n v="0"/>
    <n v="0"/>
    <s v="TVJZZ253"/>
    <s v="   "/>
    <s v="   "/>
    <s v="TIPO I"/>
    <s v="TERRESTRE"/>
    <n v="1"/>
    <n v="0"/>
    <s v="ZAPATA LOPEZ EDWARD ASDRUBAL"/>
    <n v="65960.072302"/>
    <n v="75096.394270399993"/>
    <n v="65960.072302"/>
    <m/>
    <m/>
    <m/>
    <m/>
    <m/>
    <m/>
    <m/>
    <m/>
  </r>
  <r>
    <s v="MONTERIA"/>
    <x v="4"/>
    <x v="4"/>
    <n v="23162"/>
    <n v="2314630"/>
    <n v="76304"/>
    <s v="CORDOBA"/>
    <s v="CERETE"/>
    <s v="BARRIO CENTRO CERETE 12"/>
    <s v="REDEBAN"/>
    <n v="2314630"/>
    <s v="FO-25-1101234"/>
    <d v="2025-06-17T09:30:00"/>
    <d v="2025-06-17T16:48:12"/>
    <s v="CERRADO"/>
    <s v="INCIDENTE"/>
    <s v="VISITA_TÉCNICA"/>
    <s v="17-06 SE REALIZA VISITA TÉCNICA Y SE CAMBIA DATAFONO POR DAÑO DE PANTALLA, SE RETIRA DAFONO DESK 3500 PLACA 1105530 Y DEJA INSTALADO DATAFONO 2600 PLACA 1235337 SE DEJA MAGICBOX 2600, SE REALIZAN PRUEBAS Y SE DEJA EL SERVICIO OPERATIVO."/>
    <s v="NO"/>
    <s v="HARDWARE"/>
    <s v="PANTALLA"/>
    <s v="DAÑO POS"/>
    <s v="Si"/>
    <s v="DATAFONO B3 DISPLAY MALO"/>
    <n v="0"/>
    <n v="0"/>
    <n v="0"/>
    <n v="0"/>
    <s v="V10OZ381"/>
    <s v="1235337   "/>
    <s v="1105530   "/>
    <s v="TIPO I"/>
    <s v="TERRESTRE"/>
    <n v="1"/>
    <n v="0"/>
    <s v="CASSIANI PEREZ RAUL RAMIRO"/>
    <n v="65960.072302"/>
    <n v="75096.394270399993"/>
    <n v="65960.072302"/>
    <m/>
    <m/>
    <m/>
    <m/>
    <m/>
    <m/>
    <m/>
    <m/>
  </r>
  <r>
    <s v="BUCARAMANGA"/>
    <x v="1"/>
    <x v="1"/>
    <n v="68081"/>
    <n v="2317602"/>
    <n v="41478"/>
    <s v="SANTANDER"/>
    <s v="BARRANCABERMEJA"/>
    <s v="PTM BARRANCABERMEJA WILL&amp;CER N"/>
    <s v="REDEBAN"/>
    <n v="2317602"/>
    <s v="FO-25-1103685"/>
    <d v="2025-06-17T14:36:00"/>
    <d v="2025-06-17T17:07:39"/>
    <s v="CERRADO"/>
    <s v="INCIDENTE"/>
    <s v="VISITA_TÉCNICA"/>
    <s v="17-06 CB CON TECLADO EN DAÑO Y NO IMPRIME VARIOS CARACTERES, CAMBIO DE DATAFONO, BORRADO E INYECCIÓN DE SO +VER 9.90, CONFIGURACIÓN CB OK, CUBRE CLAVE OK, PRUEBAS OK. "/>
    <s v="NO"/>
    <s v="HARDWARE"/>
    <s v="IMPRESION"/>
    <s v="NO IMPRIME UNO O VARIOS CARACTERES"/>
    <s v="Si"/>
    <s v="DATAFONO G1 NO IMPRIME UNO O VARIOS CARACTERES"/>
    <n v="0"/>
    <n v="0"/>
    <n v="0"/>
    <n v="0"/>
    <s v="AB0TZ427-LA00A463"/>
    <s v="1142852   "/>
    <s v="894413   "/>
    <s v="TIPO III"/>
    <s v="TERRESTRE"/>
    <n v="1"/>
    <n v="0"/>
    <s v="SANTOS GONZALEZ JOHAN FABIAN"/>
    <n v="275728.78077800001"/>
    <n v="196536.5258152"/>
    <n v="275728.78077800001"/>
    <m/>
    <m/>
    <m/>
    <m/>
    <m/>
    <m/>
    <m/>
    <m/>
  </r>
  <r>
    <s v="IBAGUE"/>
    <x v="3"/>
    <x v="3"/>
    <n v="17380"/>
    <n v="2315608"/>
    <n v="78708"/>
    <s v="CALDAS"/>
    <s v="LA DORADA"/>
    <s v="PTM LA DORADA D&amp;D MULTISERVICI"/>
    <s v="REDEBAN"/>
    <n v="2315608"/>
    <s v="FO-25-1101931"/>
    <d v="2025-06-17T10:37:00"/>
    <d v="2025-06-18T07:44:00"/>
    <s v="CERRADO"/>
    <s v="INCIDENTE"/>
    <s v="VISITA_TÉCNICA"/>
    <s v="17-06 SE LLEGA COMERCIO SE VALIDA SERVICIO OPERATIVO OK CLIENTE INDICA QUE POR UNAS HORAS NO LE IMPRIMO PERO LUEGO YA VALIDO FUNCIONA OK SE REALIZAN PRUEBAS OK"/>
    <s v="NO"/>
    <s v="SOFTWARE"/>
    <s v="ACTUALIZACION"/>
    <s v="VERSION CARGA SO VR"/>
    <s v="NO"/>
    <n v="0"/>
    <n v="0"/>
    <n v="0"/>
    <n v="0"/>
    <n v="0"/>
    <s v="A1RZZ258"/>
    <n v="0"/>
    <n v="0"/>
    <s v="TIPO III"/>
    <s v="TERRESTRE"/>
    <n v="1"/>
    <n v="0"/>
    <s v="GOMEZ VEGA DAVID SNEYDER"/>
    <n v="275728.78077800001"/>
    <n v="196536.5258152"/>
    <n v="275728.78077800001"/>
    <m/>
    <m/>
    <m/>
    <m/>
    <m/>
    <m/>
    <m/>
    <m/>
  </r>
  <r>
    <s v="NEIVA"/>
    <x v="3"/>
    <x v="3"/>
    <n v="41770"/>
    <n v="2312128"/>
    <n v="73575"/>
    <s v="HUILA"/>
    <s v="SUAZA"/>
    <s v="DISTRICOL ESTANCO LA AVENIDA"/>
    <s v="REDEBAN"/>
    <n v="2312128"/>
    <s v="FO-25-1098615"/>
    <d v="2025-06-16T16:01:00"/>
    <d v="2025-06-18T09:20:16"/>
    <s v="CERRADO"/>
    <s v="INCIDENTE"/>
    <s v="VISITA_TÉCNICA"/>
    <s v="18-06 SE REALIZA CAMBIO FUENTE DE PODER, SE VERIFICA OPERATIVIDAD OK"/>
    <s v="NO"/>
    <s v="HARDWARE"/>
    <s v="NO ENCIENDE SE REINICIA"/>
    <s v="FUENTE PODER AVERIADA"/>
    <s v="NO"/>
    <n v="0"/>
    <n v="0"/>
    <n v="0"/>
    <n v="0"/>
    <n v="0"/>
    <s v="SW00W500"/>
    <s v="   "/>
    <s v="   "/>
    <s v="TIPO III"/>
    <s v="TERRESTRE"/>
    <n v="1"/>
    <n v="0"/>
    <s v="ANDRADE HERNANDEZ JUAN CARLOS"/>
    <n v="275728.78077800001"/>
    <n v="196536.5258152"/>
    <n v="275728.78077800001"/>
    <m/>
    <m/>
    <m/>
    <m/>
    <m/>
    <m/>
    <m/>
    <m/>
  </r>
  <r>
    <s v="PASTO"/>
    <x v="0"/>
    <x v="0"/>
    <n v="86320"/>
    <n v="2306952"/>
    <n v="38255"/>
    <s v="PUTUMAYO"/>
    <s v="ORITO"/>
    <s v="BARRIO MARCO FIDEL SUAREZ ORIT"/>
    <s v="REDEBAN"/>
    <n v="2306952"/>
    <s v="FO-25-1095363"/>
    <d v="2025-06-16T08:18:00"/>
    <d v="2025-06-18T09:26:45"/>
    <s v="CERRADO"/>
    <s v="INCIDENTE"/>
    <s v="VISITA_TÉCNICA"/>
    <s v="18-06 SE VISITA EL CB PARA REVISAR FALLA SE ENCUENTRA EQUIPO CON ALERT IRRUPTION, SE CAMBIA EQUIPO, SE CAMBIA MAGIC BOX POR MAL ESTADO, SE HACEN PRUEBAS OK, CB OPERATIVO "/>
    <s v="NO"/>
    <s v="HARDWARE"/>
    <s v="ALERT IRRUPTION"/>
    <s v="ALERT IRRUPTION"/>
    <s v="Si"/>
    <s v="DATAFONO A6 ALERT IRRUPTION"/>
    <n v="0"/>
    <n v="0"/>
    <n v="0"/>
    <s v="SE REALIZÓ CAMBIO DE MAGIC BOX POR MAL ESTADO"/>
    <s v="AB00U352"/>
    <s v="1088611   "/>
    <s v="761994   "/>
    <s v="TIPO IV"/>
    <s v="TERRESTRE"/>
    <n v="1"/>
    <n v="0"/>
    <s v="GUERRERO RAMIREZ OSCAR DARIO"/>
    <n v="479588.87655000004"/>
    <n v="196536.5258152"/>
    <n v="479588.87655000004"/>
    <m/>
    <m/>
    <m/>
    <m/>
    <m/>
    <m/>
    <m/>
    <m/>
  </r>
  <r>
    <s v="MEDELLIN"/>
    <x v="2"/>
    <x v="2"/>
    <n v="5001"/>
    <n v="2316904"/>
    <n v="77592"/>
    <s v="ANTIOQUIA"/>
    <s v="MEDELLIN"/>
    <s v="OPRAP ESTACIÓN SAN ANTONIO"/>
    <s v="REDEBAN"/>
    <n v="2316904"/>
    <s v="FO-25-1102819"/>
    <d v="2025-06-17T12:53:00"/>
    <d v="2025-06-18T09:56:24"/>
    <s v="CERRADO"/>
    <s v="INCIDENTE"/>
    <s v="VISITA_TÉCNICA"/>
    <s v="18-06 CAMBIO PIN PAD POR DAÑO SE REINICIA PRUEBAS OK NO TELECARGA"/>
    <s v="NO"/>
    <s v="HARDWARE"/>
    <s v="PINPAD"/>
    <s v="SE REINICIA"/>
    <s v="Si"/>
    <n v="0"/>
    <n v="0"/>
    <n v="0"/>
    <s v="PINPAD A1 NO PRENDE"/>
    <n v="0"/>
    <s v="LMHZZ237"/>
    <s v="  1155508 "/>
    <s v="   1155450"/>
    <s v="TIPO I"/>
    <s v="TERRESTRE"/>
    <n v="1"/>
    <n v="0"/>
    <s v="PAREJA ECHAVARRIA JHON DAVID"/>
    <n v="65960.072302"/>
    <n v="75096.394270399993"/>
    <n v="65960.072302"/>
    <m/>
    <m/>
    <m/>
    <m/>
    <m/>
    <m/>
    <m/>
    <m/>
  </r>
  <r>
    <s v="CUCUTA"/>
    <x v="1"/>
    <x v="1"/>
    <n v="54553"/>
    <n v="2316646"/>
    <n v="19724"/>
    <s v="NORTE DE SANTANDER"/>
    <s v="PUERTO SANTANDER"/>
    <s v="BARRIO  CENTRO PUERTO IAN IAND"/>
    <s v="REDEBAN"/>
    <n v="2316646"/>
    <s v="FO-25-1102625"/>
    <d v="2025-06-17T12:15:00"/>
    <d v="2025-06-18T10:20:57"/>
    <s v="CERRADO"/>
    <s v="INCIDENTE"/>
    <s v="VISITA_TÉCNICA"/>
    <s v="18-06 SE REALIZÓ VISITA AL COMERCIO Y SE ENCUENTRA DATAFONO DETERIORADO, SE REALIZA CAMBIO DE DATAFONO OK, PRUEBAS EXITOSAS "/>
    <s v="NO"/>
    <s v="HARDWARE"/>
    <s v="DETERIORO"/>
    <s v="DATAFONO"/>
    <s v="Si"/>
    <s v="DATAFONO B4 TAPA DE DISPLAY SUCIA"/>
    <n v="0"/>
    <n v="0"/>
    <n v="0"/>
    <n v="0"/>
    <s v="AAAAH444"/>
    <s v="1116196   "/>
    <s v="1088519   "/>
    <s v="TIPO II"/>
    <s v="TERRESTRE"/>
    <n v="1"/>
    <n v="0"/>
    <s v="MORA VEGA JEAMPIER"/>
    <n v="144967.87232000002"/>
    <n v="140395.6348884"/>
    <n v="144967.87232000002"/>
    <m/>
    <m/>
    <m/>
    <m/>
    <m/>
    <m/>
    <m/>
    <m/>
  </r>
  <r>
    <s v="MEDELLIN"/>
    <x v="2"/>
    <x v="2"/>
    <n v="5001"/>
    <n v="2318045"/>
    <n v="20664"/>
    <s v="ANTIOQUIA"/>
    <s v="MEDELLIN"/>
    <s v="COMCARD SAN ANT RAPIDAS Y EFEC"/>
    <s v="REDEBAN"/>
    <n v="2318045"/>
    <s v="FO-25-1103942"/>
    <d v="2025-06-17T15:20:00"/>
    <d v="2025-06-18T10:35:38"/>
    <s v="CERRADO"/>
    <s v="INCIDENTE"/>
    <s v="VISITA_TÉCNICA"/>
    <s v="18-06 SE REALIZA CAMBIO DE LECTOR POR DAÑO SE APAGABA Y SE DESCONFIGURABA CONSTANTEMENTE PRUEBAS OK "/>
    <s v="NO"/>
    <s v="HARDWARE"/>
    <s v="LECTOR DE BARRAS"/>
    <s v="DAÑO POS"/>
    <s v="Si"/>
    <n v="0"/>
    <s v="LECTOR L1  NO ENCIENDE"/>
    <n v="0"/>
    <n v="0"/>
    <n v="0"/>
    <s v="AAAAS798-AD09Z121"/>
    <s v=" 1238935  "/>
    <s v=" 519902  "/>
    <s v="TIPO I"/>
    <s v="TERRESTRE"/>
    <n v="1"/>
    <n v="0"/>
    <s v="PAREJA ECHAVARRIA JHON DAVID"/>
    <n v="65960.072302"/>
    <n v="75096.394270399993"/>
    <n v="65960.072302"/>
    <m/>
    <m/>
    <m/>
    <m/>
    <m/>
    <m/>
    <m/>
    <m/>
  </r>
  <r>
    <s v="MEDELLIN"/>
    <x v="2"/>
    <x v="2"/>
    <n v="5266"/>
    <n v="2317762"/>
    <n v="33060"/>
    <s v="ANTIOQUIA"/>
    <s v="ENVIGADO"/>
    <s v="OPRAP CC VIVA ENVIGADO SUR"/>
    <s v="REDEBAN"/>
    <n v="2317762"/>
    <s v="FO-25-1103789"/>
    <d v="2025-06-17T15:02:00"/>
    <d v="2025-06-18T10:51:02"/>
    <s v="CERRADO"/>
    <s v="INCIDENTE"/>
    <s v="VISITA_TÉCNICA"/>
    <s v="18-06 SE REALIZA CAMBIO DE LECTORA POR DAÑO EN CABLE"/>
    <s v="NO"/>
    <s v="HARDWARE"/>
    <s v="LECTOR DE BARRAS"/>
    <s v="CABLE LECTORA AVERIADO"/>
    <s v="Si"/>
    <n v="0"/>
    <s v="LECTOR L9  DAÑO FÍSICO: CABLE DE COMUNICACIÓN DAÑADO"/>
    <n v="0"/>
    <n v="0"/>
    <n v="0"/>
    <s v="11WZZ229"/>
    <s v=" 1238896  "/>
    <s v=" 549653  "/>
    <s v="TIPO I"/>
    <s v="TERRESTRE"/>
    <n v="1"/>
    <n v="0"/>
    <s v="HERNANDEZ CHAVARRIA JUAN CAMILO"/>
    <n v="65960.072302"/>
    <n v="75096.394270399993"/>
    <n v="65960.072302"/>
    <m/>
    <m/>
    <m/>
    <m/>
    <m/>
    <m/>
    <m/>
    <m/>
  </r>
  <r>
    <s v="BOGOTA"/>
    <x v="5"/>
    <x v="5"/>
    <n v="11001"/>
    <n v="2318087"/>
    <n v="52325"/>
    <s v="CUNDINAMARCA"/>
    <s v="BOGOTA"/>
    <s v="BARRIO FONTIBON CASANDRA BOGOT"/>
    <s v="REDEBAN"/>
    <n v="2318087"/>
    <s v="FO-25-1104192"/>
    <d v="2025-06-17T15:32:00"/>
    <d v="2025-06-18T11:27:26"/>
    <s v="CERRADO"/>
    <s v="INCIDENTE"/>
    <s v="VISITA_TÉCNICA"/>
    <s v="18-06 SE REALIZA CAMBIO DE DATAFONO POR DAÑO EN IMPRESORA "/>
    <s v="NO"/>
    <s v="HARDWARE"/>
    <s v="IMPRESION"/>
    <s v="NO AVANZA PAPEL"/>
    <s v="Si"/>
    <s v="DATAFONO G5 NO AVANZA PAPEL"/>
    <n v="0"/>
    <n v="0"/>
    <n v="0"/>
    <n v="0"/>
    <s v="AD0DZ260"/>
    <s v="1111662   "/>
    <s v="1176267   "/>
    <s v="TIPO I"/>
    <s v="TERRESTRE"/>
    <n v="1"/>
    <n v="0"/>
    <s v="MURCIA HERNANDEZ HARVEY IGNACIO"/>
    <n v="65960.072302"/>
    <n v="75096.394270399993"/>
    <n v="65960.072302"/>
    <m/>
    <m/>
    <m/>
    <m/>
    <m/>
    <m/>
    <m/>
    <m/>
  </r>
  <r>
    <s v="NEIVA"/>
    <x v="3"/>
    <x v="3"/>
    <n v="41551"/>
    <n v="2308220"/>
    <n v="55932"/>
    <s v="HUILA"/>
    <s v="PITALITO"/>
    <s v="BARRIO CRISTO REY PITALITO"/>
    <s v="REDEBAN"/>
    <n v="2308220"/>
    <s v="FO-25-1095903"/>
    <d v="2025-06-16T09:47:00"/>
    <d v="2025-06-18T11:40:42"/>
    <s v="CERRADO"/>
    <s v="INCIDENTE"/>
    <s v="VISITA_TÉCNICA"/>
    <s v="18-06 SE REALIZA CAMBIO DE DATAFONO POR DAÑO EN TAPA E IMPRESIÓN BORROSA , SE INSTALA NUEVO EQUIPO, SE CONFIGURA E INICIALIZA, SE CREA USUARIO Y CLAVE CON EL CLIENTE, SE REALIZA PRUEBAS OK "/>
    <s v="NO"/>
    <s v="HARDWARE"/>
    <s v="IMPRESION"/>
    <s v="NO IMPRIME UNO O VARIOS CARACTERES"/>
    <s v="Si"/>
    <s v="DATAFONO H4 TAPA SUPERIOR ROTA"/>
    <n v="0"/>
    <n v="0"/>
    <n v="0"/>
    <n v="0"/>
    <s v="9BKZZ339"/>
    <s v="901132   "/>
    <s v="1069270   "/>
    <s v="TIPO III"/>
    <s v="TERRESTRE"/>
    <n v="1"/>
    <n v="0"/>
    <s v="ANDRADE HERNANDEZ JUAN CARLOS"/>
    <n v="275728.78077800001"/>
    <n v="196536.5258152"/>
    <n v="275728.78077800001"/>
    <m/>
    <m/>
    <m/>
    <m/>
    <m/>
    <m/>
    <m/>
    <m/>
  </r>
  <r>
    <s v="VALLEDUPAR"/>
    <x v="4"/>
    <x v="4"/>
    <n v="20001"/>
    <n v="2299864"/>
    <n v="23934"/>
    <s v="CESAR"/>
    <s v="VALLEDUPAR"/>
    <s v="BARRIO VILLA CORELCA VALLEDUPA"/>
    <s v="REDEBAN"/>
    <n v="2299864"/>
    <s v="FO-25-1084747"/>
    <d v="2025-06-13T09:13:00"/>
    <d v="2025-06-18T11:45:38"/>
    <s v="CERRADO"/>
    <s v="INCIDENTE"/>
    <s v="VISITA_TÉCNICA"/>
    <s v="18-06 SE REALIZA RESET DE EQUIPO Y SE INSTALA VERSION 9.90, SE CONFIGURA PARÁMETROS Y SE REALIZAN PRUEBAS DEJANDO SERVICIO FUNCIONAL AL 100 %"/>
    <s v="NO"/>
    <s v="SOFTWARE"/>
    <s v="ACTUALIZACION"/>
    <s v="VERSION CARGA SO VR"/>
    <s v="NO"/>
    <n v="0"/>
    <n v="0"/>
    <n v="0"/>
    <n v="0"/>
    <n v="0"/>
    <s v="ABC0R199"/>
    <s v="   "/>
    <s v="   "/>
    <s v="TIPO I"/>
    <s v="TERRESTRE"/>
    <n v="1"/>
    <n v="0"/>
    <s v="MONTES DIAZ JOHN FRED"/>
    <n v="65960.072302"/>
    <n v="75096.394270399993"/>
    <n v="65960.072302"/>
    <m/>
    <m/>
    <m/>
    <m/>
    <m/>
    <m/>
    <m/>
    <m/>
  </r>
  <r>
    <s v="MEDELLIN"/>
    <x v="2"/>
    <x v="2"/>
    <n v="5148"/>
    <n v="2316699"/>
    <n v="21264"/>
    <s v="ANTIOQUIA"/>
    <s v="EL CARMEN DE VIBORAL"/>
    <s v="PTM YHONCEL"/>
    <s v="REDEBAN"/>
    <n v="2316699"/>
    <s v="FO-25-1102823"/>
    <d v="2025-06-17T12:48:00"/>
    <d v="2025-06-18T11:48:12"/>
    <s v="CERRADO"/>
    <s v="INCIDENTE"/>
    <s v="VISITA_TÉCNICA"/>
    <s v="18-06 SE CAMBIA DATÁFONO CON TECLADO BORROSO, SE DEJAN SERVICIOS FUNCIONANDO CORRECTAMENTE "/>
    <s v="NO"/>
    <s v="HARDWARE"/>
    <s v="TECLADO"/>
    <s v="DAÑO POS"/>
    <s v="Si"/>
    <s v="DATAFONO F2 TECLADO BORROSO"/>
    <n v="0"/>
    <n v="0"/>
    <n v="0"/>
    <n v="0"/>
    <s v="AAHZZ474-LAFZZ010"/>
    <s v="771198   "/>
    <s v="1014183   "/>
    <s v="TIPO II"/>
    <s v="TERRESTRE"/>
    <n v="1"/>
    <n v="0"/>
    <s v="BARRIENTOS HERNANDEZ CRISTIAN HORACIO"/>
    <n v="144967.87232000002"/>
    <n v="140395.6348884"/>
    <n v="144967.87232000002"/>
    <m/>
    <m/>
    <m/>
    <m/>
    <m/>
    <m/>
    <m/>
    <m/>
  </r>
  <r>
    <s v="MEDELLIN"/>
    <x v="2"/>
    <x v="2"/>
    <n v="5197"/>
    <n v="2314319"/>
    <n v="28087"/>
    <s v="ANTIOQUIA"/>
    <s v="COCORNA"/>
    <s v="BARRIO COCORNA COCORNA"/>
    <s v="REDEBAN"/>
    <n v="2314319"/>
    <s v="FO-25-1100996"/>
    <d v="2025-06-17T09:02:00"/>
    <d v="2025-06-18T11:59:06"/>
    <s v="CERRADO"/>
    <s v="INCIDENTE"/>
    <s v="VISITA_TÉCNICA"/>
    <s v="18-06 SE CAMBIA TAPA DE IMPRESORA YA QUE LA OTRA ESTABA MALA"/>
    <s v="NO"/>
    <s v="HARDWARE"/>
    <s v="IMPRESION"/>
    <s v="NO IMPRIME UNO O VARIOS CARACTERES"/>
    <s v="NO"/>
    <n v="0"/>
    <n v="0"/>
    <n v="0"/>
    <n v="0"/>
    <s v="Tapa de impresora "/>
    <s v="AB00N578"/>
    <s v="   "/>
    <s v="   "/>
    <s v="TIPO II"/>
    <s v="TERRESTRE"/>
    <n v="1"/>
    <n v="0"/>
    <s v="CERPA SUAREZ DUVAN CAMILO"/>
    <n v="144967.87232000002"/>
    <n v="140395.6348884"/>
    <n v="144967.87232000002"/>
    <m/>
    <m/>
    <m/>
    <m/>
    <m/>
    <m/>
    <m/>
    <m/>
  </r>
  <r>
    <s v="IBAGUE"/>
    <x v="3"/>
    <x v="3"/>
    <n v="73585"/>
    <n v="2319160"/>
    <n v="79785"/>
    <s v="TOLIMA"/>
    <s v="PURIFICACION"/>
    <s v="BARRIO PLAZA DE FERIAS PURIFICACION"/>
    <s v="REDEBAN"/>
    <n v="2319160"/>
    <s v="FO-25-1104577"/>
    <d v="2025-06-17T17:33:00"/>
    <d v="2025-06-18T12:02:23"/>
    <s v="CERRADO"/>
    <s v="INCIDENTE"/>
    <s v="VISITA_TÉCNICA"/>
    <s v="18-06 SE CAMBIA LECTOR DE BARRAS POR FALLAS. SE HACEN PRUEBAS DE TRANSACCIONES TODO OK "/>
    <s v="NO"/>
    <s v="HARDWARE"/>
    <s v="LECTOR DE BARRAS"/>
    <s v="CABLE LECTORA AVERIADO"/>
    <s v="Si"/>
    <n v="0"/>
    <s v="LECTOR L6  NO COMUNICA"/>
    <n v="0"/>
    <n v="0"/>
    <n v="0"/>
    <s v="F1XZZ060"/>
    <s v=" 846638  "/>
    <s v=" 905326  "/>
    <s v="TIPO II"/>
    <s v="TERRESTRE"/>
    <n v="1"/>
    <n v="0"/>
    <s v="VARGAS HERRERA JHON JAIRO"/>
    <n v="144967.87232000002"/>
    <n v="140395.6348884"/>
    <n v="144967.87232000002"/>
    <m/>
    <m/>
    <m/>
    <m/>
    <m/>
    <m/>
    <m/>
    <m/>
  </r>
  <r>
    <s v="PASTO"/>
    <x v="0"/>
    <x v="0"/>
    <n v="52260"/>
    <n v="2319495"/>
    <n v="51951"/>
    <s v="NARIÑO"/>
    <s v="EL TAMBO"/>
    <s v="BARRIO EL ROSARIO EL TAMBO 2"/>
    <s v="REDEBAN"/>
    <n v="2319495"/>
    <s v="FO-25-1105510"/>
    <d v="2025-06-18T08:00:00"/>
    <d v="2025-06-18T12:13:15"/>
    <s v="CERRADO"/>
    <s v="INCIDENTE"/>
    <s v="VISITA_TÉCNICA"/>
    <s v="18-06 SE VERIFICÓ FALLA DE LECTOR DE CÓDIGO DE BARRAS NO PERMITE LEER CÓDIGOS, SE CONFIGURA PERO FALLA PERSISTE SE REALIZÓ CAMBIO DE LECTORA SE EJECUTAN PRUEBAS TX EXITOSAS QUEDA OPERATIVO "/>
    <s v="NO"/>
    <s v="HARDWARE"/>
    <s v="LECTOR DE BARRAS"/>
    <s v="DAÑO POS"/>
    <s v="Si"/>
    <n v="0"/>
    <s v="LECTOR L3  NO ENVÍA LA DATA COMPLETA"/>
    <n v="0"/>
    <n v="0"/>
    <n v="0"/>
    <s v="TR0BZ789"/>
    <s v=" 1097565  "/>
    <s v=" 916949  "/>
    <s v="TIPO II"/>
    <s v="TERRESTRE"/>
    <n v="1"/>
    <n v="0"/>
    <s v="REMICIO AMADO JOHN HEBER"/>
    <n v="144967.87232000002"/>
    <n v="140395.6348884"/>
    <n v="144967.87232000002"/>
    <m/>
    <m/>
    <m/>
    <m/>
    <m/>
    <m/>
    <m/>
    <m/>
  </r>
  <r>
    <s v="MEDELLIN"/>
    <x v="2"/>
    <x v="2"/>
    <n v="5001"/>
    <n v="2319498"/>
    <n v="37540"/>
    <s v="ANTIOQUIA"/>
    <s v="MEDELLIN"/>
    <s v="PTM MED SAN JERONIMO"/>
    <s v="REDEBAN"/>
    <n v="2319498"/>
    <s v="FO-25-1105506"/>
    <d v="2025-06-18T08:00:00"/>
    <d v="2025-06-18T12:18:29"/>
    <s v="CERRADO"/>
    <s v="INCIDENTE"/>
    <s v="VISITA_TÉCNICA"/>
    <s v="18-06 SE CAMBIA EQUIPO YA QUE NO ESTÁ IMPRIMIENDO CLARO TODO QUEDA OK "/>
    <s v="NO"/>
    <s v="HARDWARE"/>
    <s v="IMPRESION"/>
    <s v="NO IMPRIME UNO O VARIOS CARACTERES"/>
    <s v="Si"/>
    <s v="DATAFONO G1 NO IMPRIME UNO O VARIOS CARACTERES"/>
    <n v="0"/>
    <n v="0"/>
    <n v="0"/>
    <n v="0"/>
    <s v="LA00A529"/>
    <s v="782167   "/>
    <s v="1168908   "/>
    <s v="TIPO I"/>
    <s v="TERRESTRE"/>
    <n v="1"/>
    <n v="0"/>
    <s v="ALVAREZ ARENAS VICTOR HUGO"/>
    <n v="65960.072302"/>
    <n v="75096.394270399993"/>
    <n v="65960.072302"/>
    <m/>
    <m/>
    <m/>
    <m/>
    <m/>
    <m/>
    <m/>
    <m/>
  </r>
  <r>
    <s v="CALI"/>
    <x v="0"/>
    <x v="0"/>
    <n v="76001"/>
    <n v="2321837"/>
    <n v="66594"/>
    <s v="VALLE DEL CAUCA"/>
    <s v="CALI"/>
    <s v="BARRIO LOS LAGOS CALI 2"/>
    <s v="REDEBAN"/>
    <n v="2321837"/>
    <s v="FO-25-1106009"/>
    <d v="2025-06-18T08:41:00"/>
    <d v="2025-06-18T12:34:48"/>
    <s v="CERRADO"/>
    <s v="INCIDENTE"/>
    <s v="VISITA_TÉCNICA"/>
    <s v="18-06 SE REALIZA CAMBIO DE LECTORA EN CB BANCOLOMBIA PURO DEBIDO A DAÑO EN EL CABLE LO QUE OCASIONABA CONSTANTES REINICIOS, SE REALIZAN PRUEBAS OK."/>
    <s v="NO"/>
    <s v="HARDWARE"/>
    <s v="LECTOR DE BARRAS"/>
    <s v="CABLE LECTORA AVERIADO"/>
    <s v="Si"/>
    <n v="0"/>
    <s v="LECTOR L9  DAÑO FÍSICO: CABLE DE COMUNICACIÓN DAÑADO"/>
    <n v="0"/>
    <n v="0"/>
    <n v="0"/>
    <s v="6A0AZ104"/>
    <s v=" 893369  "/>
    <s v=" 903174  "/>
    <s v="TIPO I"/>
    <s v="TERRESTRE"/>
    <n v="1"/>
    <n v="0"/>
    <s v="MONTERO MUESES GIAN CARLO"/>
    <n v="65960.072302"/>
    <n v="75096.394270399993"/>
    <n v="65960.072302"/>
    <m/>
    <m/>
    <m/>
    <m/>
    <m/>
    <m/>
    <m/>
    <m/>
  </r>
  <r>
    <s v="CALI"/>
    <x v="0"/>
    <x v="0"/>
    <n v="19845"/>
    <n v="2316937"/>
    <n v="31870"/>
    <s v="CAUCA"/>
    <s v="VILLA RICA"/>
    <s v="BARRIO CENTRO 3 VILLA RICA"/>
    <s v="REDEBAN"/>
    <n v="2316937"/>
    <s v="FO-25-1102956"/>
    <d v="2025-06-17T13:22:00"/>
    <d v="2025-06-18T12:42:31"/>
    <s v="CERRADO"/>
    <s v="INCIDENTE"/>
    <s v="VISITA_TÉCNICA"/>
    <s v="18-06 EN LA VISITA TÉCNICA SE REALIZÓ EL CAMBIO DE DATÁFONO,HUB,PINPAD YA QUE EL PINPAD TENIA (ALERT IRRUPTION) Y DE BACKUP SE TENIA TECNOLOGÍA 1600 POR ESTE MOTIVO TAMBIÉN SE REALIZÓ EL CAMBIO DE DATÁFONO Y HUB POR INSTALACIÓN DE MAGIC BOX 2600 LOS CAMBIOS SE APRUEBAN, SE INSTALÓ SISTEMA OPERATIVO Y VERSIÓN 10.3N, SE REALIZÓ LA CONFIGURACIÓN E INICIALIZACIÓN OK, SE CREARON USUARIOS OK, SE REALIZARON LAS PRUEBAS DEJANDO EL SERVICIO OPERANDO SIN FALLAS Y SIN NOVEDAD "/>
    <s v="NO"/>
    <s v="HARDWARE"/>
    <s v="ALERT IRRUPTION"/>
    <s v="ALERT IRRUPTION"/>
    <s v="Si"/>
    <s v="DATAFONO A6 ALERT IRRUPTION"/>
    <n v="0"/>
    <s v="HUB HB3 NO RECONOCE CONECTOR"/>
    <s v="PINPAD A6 ALERT IRRUPTION"/>
    <n v="0"/>
    <s v="BL01Y878"/>
    <s v="1242419  1220010 241597317561324755897312"/>
    <s v="1219285  NO SERIALIZADO  1074018"/>
    <s v="TIPO IV"/>
    <s v="TERRESTRE"/>
    <n v="1"/>
    <n v="0"/>
    <s v="SANCHEZ URREGO ROBINSON DAVID"/>
    <n v="479588.87655000004"/>
    <n v="196536.5258152"/>
    <n v="479588.87655000004"/>
    <m/>
    <m/>
    <m/>
    <m/>
    <m/>
    <m/>
    <m/>
    <m/>
  </r>
  <r>
    <s v="CALI"/>
    <x v="0"/>
    <x v="0"/>
    <n v="19318"/>
    <n v="2268563"/>
    <n v="41932"/>
    <s v="CAUCA"/>
    <s v="GUAPI"/>
    <s v="BARRIO GALERIA GUAPI"/>
    <s v="REDEBAN"/>
    <n v="2268563"/>
    <s v="FO-25-1058278"/>
    <d v="2025-06-07T13:08:00"/>
    <d v="2025-06-18T13:12:37"/>
    <s v="CERRADO"/>
    <s v="INCIDENTE"/>
    <s v="VISITA_TÉCNICA"/>
    <s v="18-06 SE REALIZA CAMBIO DE LECTOR L8 VENTANA DEL SCANER  ROTA"/>
    <s v="NO"/>
    <s v="HARDWARE"/>
    <s v="LECTOR DE BARRAS"/>
    <s v="FORMATO INVALIDO LECTOR DAÑADO"/>
    <s v="Si"/>
    <n v="0"/>
    <s v="LECTOR L8  DAÑO FÍSICO: VENTANA DE ESCÁNER ROTA"/>
    <n v="0"/>
    <n v="0"/>
    <n v="0"/>
    <s v="AA0WZ689"/>
    <s v=" 1114551  "/>
    <s v=" 1103013  "/>
    <s v="TIPO IV ESPECIAL"/>
    <s v="AEREO"/>
    <n v="1"/>
    <n v="0"/>
    <s v="PAREDES CASTILLO DIEGO"/>
    <n v="988462.96268840006"/>
    <n v="196536.5258152"/>
    <n v="988462.96268840006"/>
    <m/>
    <m/>
    <m/>
    <m/>
    <m/>
    <m/>
    <m/>
    <m/>
  </r>
  <r>
    <s v="BOGOTA"/>
    <x v="5"/>
    <x v="5"/>
    <n v="11001"/>
    <n v="2322805"/>
    <n v="28830"/>
    <s v="CUNDINAMARCA"/>
    <s v="BOGOTA"/>
    <s v="BARRIO YOMASA 6 BOGOTA"/>
    <s v="REDEBAN"/>
    <n v="2322805"/>
    <s v="FO-25-1107031"/>
    <d v="2025-06-18T10:09:00"/>
    <d v="2025-06-18T13:15:12"/>
    <s v="CERRADO"/>
    <s v="INCIDENTE"/>
    <s v="VISITA_TÉCNICA"/>
    <s v="18-06 SE REALIZA CAMBIO DE LECTOR DE BARRAS POR CONSTANTE FALLA NO LEE CÓDIGOS SERVICIO OPERATIVO PRUEBAS OK TRNA RBM "/>
    <s v="NO"/>
    <s v="HARDWARE"/>
    <s v="LECTOR DE BARRAS"/>
    <s v="DAÑO POS"/>
    <s v="Si"/>
    <n v="0"/>
    <s v="LECTOR L2  PERDIÓ CONFIGURACIÓN"/>
    <n v="0"/>
    <n v="0"/>
    <n v="0"/>
    <s v="9BKZZ467"/>
    <s v=" 1238708  "/>
    <s v=" 902194  "/>
    <s v="TIPO I"/>
    <s v="TERRESTRE"/>
    <n v="1"/>
    <n v="0"/>
    <s v="BUSTOS MORA DIEGO MANUEL"/>
    <n v="65960.072302"/>
    <n v="75096.394270399993"/>
    <n v="65960.072302"/>
    <m/>
    <m/>
    <m/>
    <m/>
    <m/>
    <m/>
    <m/>
    <m/>
  </r>
  <r>
    <s v="BOGOTA"/>
    <x v="5"/>
    <x v="5"/>
    <n v="25430"/>
    <n v="2318012"/>
    <n v="30776"/>
    <s v="CUNDINAMARCA"/>
    <s v="MADRID"/>
    <s v="BARRIO SANTA SOFIA"/>
    <s v="REDEBAN"/>
    <n v="2318012"/>
    <s v="FO-25-1103945"/>
    <d v="2025-06-17T15:16:00"/>
    <d v="2025-06-18T13:18:14"/>
    <s v="CERRADO"/>
    <s v="INCIDENTE"/>
    <s v="VISITA_TÉCNICA"/>
    <s v="18-06 SE REALIZA CAMBIO DE CABLE MAGICBOX, PRUEBAS OK"/>
    <s v="NO"/>
    <s v="HARDWARE"/>
    <s v="CABLEADO"/>
    <s v="CABLE MAGICBOX AVERIADO"/>
    <s v="NO"/>
    <n v="0"/>
    <n v="0"/>
    <n v="0"/>
    <n v="0"/>
    <n v="0"/>
    <s v="BRZZZ359"/>
    <s v="   "/>
    <s v="   "/>
    <s v="TIPO II"/>
    <s v="TERRESTRE"/>
    <n v="1"/>
    <n v="0"/>
    <s v="MURCIA HERNANDEZ HARVEY IGNACIO"/>
    <n v="144967.87232000002"/>
    <n v="140395.6348884"/>
    <n v="144967.87232000002"/>
    <m/>
    <m/>
    <m/>
    <m/>
    <m/>
    <m/>
    <m/>
    <m/>
  </r>
  <r>
    <s v="YOPAL"/>
    <x v="3"/>
    <x v="3"/>
    <n v="85162"/>
    <n v="2309120"/>
    <n v="35873"/>
    <s v="CASANARE"/>
    <s v="MONTERREY"/>
    <s v="BARRIO CENTRO MONTERREY"/>
    <s v="REDEBAN"/>
    <n v="2309120"/>
    <s v="FO-25-1096412"/>
    <d v="2025-06-16T10:48:00"/>
    <d v="2025-06-18T13:20:47"/>
    <s v="CERRADO"/>
    <s v="INCIDENTE"/>
    <s v="VISITA_TÉCNICA"/>
    <s v="18-06 SE REALIZA SOPORTE TAPA IMPRESIÓN ROTA SE REALIZA CAMBIO OK SIN NOVEDADES "/>
    <s v="NO"/>
    <s v="HARDWARE"/>
    <s v="IMPRESION"/>
    <s v="TAPA IMPRESORA"/>
    <s v="NO"/>
    <n v="0"/>
    <n v="0"/>
    <n v="0"/>
    <n v="0"/>
    <n v="0"/>
    <s v="GZ00P118"/>
    <s v="   "/>
    <s v="   "/>
    <s v="TIPO II"/>
    <s v="TERRESTRE"/>
    <n v="1"/>
    <n v="0"/>
    <s v="BERNAL ELAICA EDGAR ALEXIS"/>
    <n v="144967.87232000002"/>
    <n v="140395.6348884"/>
    <n v="144967.87232000002"/>
    <m/>
    <m/>
    <m/>
    <m/>
    <m/>
    <m/>
    <m/>
    <m/>
  </r>
  <r>
    <s v="NEIVA"/>
    <x v="3"/>
    <x v="3"/>
    <n v="41551"/>
    <n v="2322299"/>
    <n v="30521"/>
    <s v="HUILA"/>
    <s v="PITALITO"/>
    <s v="DISTRICOL LA ECONOMIA DEL SUR"/>
    <s v="REDEBAN"/>
    <n v="2322299"/>
    <s v="FO-25-1106415"/>
    <d v="2025-06-18T09:38:00"/>
    <d v="2025-06-18T13:24:02"/>
    <s v="CERRADO"/>
    <s v="INCIDENTE"/>
    <s v="VISITA_TÉCNICA"/>
    <s v="18-06 SE REALIZA CAMBIO DATAFONO POR DAÑO EN EL RODILLO, SE CONFIGURA E INICIALIZA, SE CREA USUARIO Y CLAVE CON EL CLIENTE, SE REALIZA PRUEBAS OK "/>
    <s v="NO"/>
    <s v="HARDWARE"/>
    <s v="IMPRESION"/>
    <s v="RODILLO AVERIADO"/>
    <s v="Si"/>
    <s v="DATAFONO G5 NO AVANZA PAPEL"/>
    <n v="0"/>
    <n v="0"/>
    <n v="0"/>
    <n v="0"/>
    <s v="BIZZZ846"/>
    <s v="929956   "/>
    <s v="1140812   "/>
    <s v="TIPO III"/>
    <s v="TERRESTRE"/>
    <n v="1"/>
    <n v="0"/>
    <s v="ANDRADE HERNANDEZ JUAN CARLOS"/>
    <n v="275728.78077800001"/>
    <n v="196536.5258152"/>
    <n v="275728.78077800001"/>
    <m/>
    <m/>
    <m/>
    <m/>
    <m/>
    <m/>
    <m/>
    <m/>
  </r>
  <r>
    <s v="CALI"/>
    <x v="0"/>
    <x v="0"/>
    <n v="19001"/>
    <n v="2319444"/>
    <n v="31992"/>
    <s v="CAUCA"/>
    <s v="POPAYAN"/>
    <s v="BARRIO VALENCIA 3 POPAYAN"/>
    <s v="REDEBAN"/>
    <n v="2319444"/>
    <s v="FO-25-1105517"/>
    <d v="2025-06-18T08:00:00"/>
    <d v="2025-06-18T13:28:53"/>
    <s v="CERRADO"/>
    <s v="INCIDENTE"/>
    <s v="VISITA_TÉCNICA"/>
    <s v="18-06 SE INGRESA LECTOR CHIP DE TARJETAS MALO SE PROCEDE A CAMBIAR EQUIPO SE INSTALA SISTEMA OPERATIVO VERSIÓN CREACIÓN DE USUARIOS PRUEBAS OKAY TELECARGA DRNA "/>
    <s v="NO"/>
    <s v="HARDWARE"/>
    <s v="LECTOR DE TARJETAS"/>
    <s v="MENSAJE RETIRE TARJETA"/>
    <s v="Si"/>
    <s v="DATAFONO C4 NO LEE TARJETA CHIP"/>
    <n v="0"/>
    <n v="0"/>
    <n v="0"/>
    <n v="0"/>
    <s v="BL09Z500"/>
    <s v="1172165   "/>
    <s v="1045391   "/>
    <s v="TIPO III"/>
    <s v="TERRESTRE"/>
    <n v="1"/>
    <n v="0"/>
    <s v="GIMBUEL LASSO LUIS GERMAN"/>
    <n v="275728.78077800001"/>
    <n v="196536.5258152"/>
    <n v="275728.78077800001"/>
    <m/>
    <m/>
    <m/>
    <m/>
    <m/>
    <m/>
    <m/>
    <m/>
  </r>
  <r>
    <s v="SINCELEJO"/>
    <x v="4"/>
    <x v="4"/>
    <n v="70742"/>
    <n v="2318000"/>
    <n v="38627"/>
    <s v="SUCRE"/>
    <s v="SAN LUIS DE SINCE"/>
    <s v="BARRIO CENTRO SAN LUIS DE SINC"/>
    <s v="REDEBAN"/>
    <n v="2318000"/>
    <s v="FO-25-1103798"/>
    <d v="2025-06-17T15:11:00"/>
    <d v="2025-06-18T13:40:17"/>
    <s v="CERRADO"/>
    <s v="INCIDENTE"/>
    <s v="VISITA_TÉCNICA"/>
    <s v="18-06 SE VISITA COMERCIO POR FALLA, YA QUE NO LE ARROJA LOS DATOS COMPLETOS EN EL BAUCHER, SE HACÉ BORRADOS DE S.O Y SE CARGA NUEVAMENTE SE DEJA CON LA VERSIÓN 9.90, SE REALIZAN PRUEBAS OK, COMERCIO MIXTO CU 22549372 TERMINAL LM0ZZ617."/>
    <s v="NO"/>
    <s v="SOFTWARE"/>
    <s v="ACTUALIZACION"/>
    <s v="VERSION CARGA SO VR"/>
    <s v="NO"/>
    <n v="0"/>
    <n v="0"/>
    <n v="0"/>
    <n v="0"/>
    <n v="0"/>
    <s v="AA08Z442 - LM0ZZ617"/>
    <s v="   "/>
    <s v="   "/>
    <s v="TIPO II"/>
    <s v="TERRESTRE"/>
    <n v="1"/>
    <n v="0"/>
    <s v="CACERES HERNANDEZ ANDRES"/>
    <n v="144967.87232000002"/>
    <n v="140395.6348884"/>
    <n v="144967.87232000002"/>
    <m/>
    <m/>
    <m/>
    <m/>
    <m/>
    <m/>
    <m/>
    <m/>
  </r>
  <r>
    <s v="BARRANQUILLA"/>
    <x v="4"/>
    <x v="4"/>
    <n v="8758"/>
    <n v="2318368"/>
    <n v="26991"/>
    <s v="ATLANTICO"/>
    <s v="SOLEDAD"/>
    <s v="REDY NUESTRO SOLEDAD"/>
    <s v="REDEBAN"/>
    <n v="2318368"/>
    <s v="FO-25-1104195"/>
    <d v="2025-06-17T15:56:00"/>
    <d v="2025-06-18T14:18:00"/>
    <s v="CERRADO"/>
    <s v="INCIDENTE"/>
    <s v="VISITA_TÉCNICA"/>
    <s v="18-06 SE REALIZA VISITA AL COMERCIO SE ENCUENTRA DATÁFONO CON IMPRESORA DAÑADA LO CUAL NO DEJABA IMPRIMIR BIEN LOS VAUCHER SE CAMBIA DATÁFONO SE INSTALA VERSIÓN 9.90 SE REALIZAN PRUEBAS EXITOSAS Y EL CB QUEDA OPERATIVO"/>
    <s v="NO"/>
    <s v="HARDWARE"/>
    <s v="IMPRESION"/>
    <s v="NO AVANZA PAPEL"/>
    <s v="Si"/>
    <s v="DATAFONO G5 NO AVANZA PAPEL"/>
    <n v="0"/>
    <n v="0"/>
    <n v="0"/>
    <n v="0"/>
    <s v="999DZ790"/>
    <s v="963858   "/>
    <s v="888388   "/>
    <s v="TIPO I"/>
    <s v="TERRESTRE"/>
    <n v="1"/>
    <n v="0"/>
    <s v="PEÑALOZA GUTIERREZ RAFAEL GUSTAVO"/>
    <n v="65960.072302"/>
    <n v="75096.394270399993"/>
    <n v="65960.072302"/>
    <m/>
    <m/>
    <m/>
    <m/>
    <m/>
    <m/>
    <m/>
    <m/>
  </r>
  <r>
    <s v="PASTO"/>
    <x v="0"/>
    <x v="0"/>
    <n v="52678"/>
    <n v="2311546"/>
    <n v="50094"/>
    <s v="NARIÑO"/>
    <s v="SAMANIEGO"/>
    <s v="17874000ANIEGO  MUNDO EDPHONE"/>
    <s v="REDEBAN"/>
    <n v="2311546"/>
    <s v="FO-25-1098112"/>
    <d v="2025-06-16T15:19:00"/>
    <d v="2025-06-18T14:30:00"/>
    <s v="CERRADO"/>
    <s v="INCIDENTE"/>
    <s v="VISITA_TÉCNICA"/>
    <s v="18-06 SE REALIZA CAMBIO DE EQUIPO POR DAÑO EN IMPRESORA SE INSTALA VERSION SE CONFIGURA PARÁMETROS SE INICIALIZA SE REALIZA PRUEBAS DE FUNCIONAMIENTO EXITOSAS CB QUEDA OPERATIVO"/>
    <s v="NO"/>
    <s v="HARDWARE"/>
    <s v="IMPRESION"/>
    <s v="NO IMPRIME UNO O VARIOS CARACTERES"/>
    <s v="Si"/>
    <s v="DATAFONO G1 NO IMPRIME UNO O VARIOS CARACTERES"/>
    <n v="0"/>
    <n v="0"/>
    <n v="0"/>
    <s v="Cable magic box "/>
    <s v="II00T985"/>
    <s v="790904   "/>
    <s v="1218623   "/>
    <s v="TIPO III"/>
    <s v="TERRESTRE"/>
    <n v="1"/>
    <n v="0"/>
    <s v="BRAVO MADROÑERO OSCAR ESTEBAN"/>
    <n v="275728.78077800001"/>
    <n v="196536.5258152"/>
    <n v="275728.78077800001"/>
    <m/>
    <m/>
    <m/>
    <m/>
    <m/>
    <m/>
    <m/>
    <m/>
  </r>
  <r>
    <s v="MEDELLIN"/>
    <x v="2"/>
    <x v="2"/>
    <n v="5318"/>
    <n v="2322283"/>
    <n v="63189"/>
    <s v="ANTIOQUIA"/>
    <s v="GUARNE"/>
    <s v="PTM GUARNE TIENDA D Y N"/>
    <s v="REDEBAN"/>
    <n v="2322283"/>
    <s v="FO-25-1106297"/>
    <d v="2025-06-18T09:33:00"/>
    <d v="2025-06-18T14:39:00"/>
    <s v="CERRADO"/>
    <s v="INCIDENTE"/>
    <s v="VISITA_TÉCNICA"/>
    <s v="18-06 SE CAMBIA EQUIPO POR PUERTO DE INTERNET MALO"/>
    <s v="NO"/>
    <s v="HARDWARE"/>
    <s v="COMUNICACION"/>
    <s v="MENSAJE CABLE DE RED DESCONECTADO"/>
    <s v="Si"/>
    <s v="DATAFONO E6 PUERTO IP MALO"/>
    <n v="0"/>
    <n v="0"/>
    <n v="0"/>
    <n v="0"/>
    <s v="NA00T208-NA00T312"/>
    <s v="782052   "/>
    <s v="1151609   "/>
    <s v="TIPO II"/>
    <s v="TERRESTRE"/>
    <n v="1"/>
    <n v="0"/>
    <s v="CERPA SUAREZ DUVAN CAMILO"/>
    <n v="144967.87232000002"/>
    <n v="140395.6348884"/>
    <n v="144967.87232000002"/>
    <m/>
    <m/>
    <m/>
    <m/>
    <m/>
    <m/>
    <m/>
    <m/>
  </r>
  <r>
    <s v="MEDELLIN"/>
    <x v="2"/>
    <x v="2"/>
    <n v="5001"/>
    <n v="2318476"/>
    <n v="40222"/>
    <s v="ANTIOQUIA"/>
    <s v="MEDELLIN"/>
    <s v="PTM MED KRISSTHAL"/>
    <s v="REDEBAN"/>
    <n v="2318476"/>
    <s v="FO-25-1104198"/>
    <d v="2025-06-17T16:03:00"/>
    <d v="2025-06-18T14:55:27"/>
    <s v="CERRADO"/>
    <s v="INCIDENTE"/>
    <s v="VISITA_TÉCNICA"/>
    <s v="18-06 CAMBIO EQUIPO POR DAÑO ALERT IRRUPTION PRUEBAS OK 7569"/>
    <s v="NO"/>
    <s v="HARDWARE"/>
    <s v="ALERT IRRUPTION"/>
    <s v="ALERT IRRUPTION"/>
    <s v="Si"/>
    <s v="DATAFONO A6 ALERT IRRUPTION"/>
    <n v="0"/>
    <n v="0"/>
    <n v="0"/>
    <n v="0"/>
    <s v="AA0JZ930-HA006857"/>
    <s v="1141936   "/>
    <s v="756942   "/>
    <s v="TIPO I"/>
    <s v="TERRESTRE"/>
    <n v="1"/>
    <n v="0"/>
    <s v="PAREJA ECHAVARRIA JHON DAVID"/>
    <n v="65960.072302"/>
    <n v="75096.394270399993"/>
    <n v="65960.072302"/>
    <m/>
    <m/>
    <m/>
    <m/>
    <m/>
    <m/>
    <m/>
    <m/>
  </r>
  <r>
    <s v="CALI"/>
    <x v="0"/>
    <x v="0"/>
    <n v="76001"/>
    <n v="2322553"/>
    <n v="79182"/>
    <s v="VALLE DEL CAUCA"/>
    <s v="CALI"/>
    <s v="BARRIO REFUGIO CALI 1"/>
    <s v="REDEBAN"/>
    <n v="2322553"/>
    <s v="FO-25-1107013"/>
    <d v="2025-06-18T09:55:00"/>
    <d v="2025-06-18T15:04:03"/>
    <s v="CERRADO"/>
    <s v="INCIDENTE"/>
    <s v="VISITA_TÉCNICA"/>
    <s v="18-06 EN LA VISITA TÉCNICA SE REALIZÓ EL CAMBIO DE DATÁFONO YA QUE SE ENCONTRÓ CON (ALERT IRRUPTION) SE INSTALÓ SISTEMA OPERATIVO Y VERSIÓN 10.3N ,SE REALIZÓ LA CONFIGURACIÓN E INICIALIZACIÓN OK, SE CREARON LOS USUARIOS Y SE REALIZARON LAS PRUEBAS DEJANDO EL SERVICIO OPERANDO SIN FALLAS Y SIN NOVEDAD "/>
    <s v="NO"/>
    <s v="HARDWARE"/>
    <s v="ALERT IRRUPTION"/>
    <s v="ALERT IRRUPTION"/>
    <s v="Si"/>
    <s v="DATAFONO A6 ALERT IRRUPTION"/>
    <n v="0"/>
    <n v="0"/>
    <n v="0"/>
    <n v="0"/>
    <s v="A4UZZ536"/>
    <s v="1242497   "/>
    <s v="1230896   "/>
    <s v="TIPO I"/>
    <s v="TERRESTRE"/>
    <n v="1"/>
    <n v="0"/>
    <s v="SANCHEZ URREGO ROBINSON DAVID"/>
    <n v="65960.072302"/>
    <n v="75096.394270399993"/>
    <n v="65960.072302"/>
    <m/>
    <m/>
    <m/>
    <m/>
    <m/>
    <m/>
    <m/>
    <m/>
  </r>
  <r>
    <s v="BOGOTA"/>
    <x v="5"/>
    <x v="5"/>
    <n v="25307"/>
    <n v="2315593"/>
    <n v="57853"/>
    <s v="CUNDINAMARCA"/>
    <s v="GIRARDOT"/>
    <s v="BARRIO SUCRE GIRARDOT 7"/>
    <s v="REDEBAN"/>
    <n v="2315593"/>
    <s v="FO-25-1102116"/>
    <d v="2025-06-17T11:03:00"/>
    <d v="2025-06-18T15:08:41"/>
    <s v="CERRADO"/>
    <s v="INCIDENTE"/>
    <s v="VISITA_TÉCNICA"/>
    <s v="18-06 SE REALIZA VISITA DE CAMPO ENCONTRANDO QUE DATÁFONO NO REALIZA IMPRESION SE REALIZA CAMBIO DE POS PRUEBA OK PARÁMETROS OKAY CIERRE OK SALDO OK "/>
    <s v="NO"/>
    <s v="HARDWARE"/>
    <s v="IMPRESION"/>
    <s v="RODILLO AVERIADO"/>
    <s v="Si"/>
    <s v="DATAFONO G1 NO IMPRIME UNO O VARIOS CARACTERES"/>
    <n v="0"/>
    <n v="0"/>
    <n v="0"/>
    <n v="0"/>
    <s v="9GZZZ837"/>
    <s v="1050115   "/>
    <s v="1056915   "/>
    <s v="TIPO III"/>
    <s v="TERRESTRE"/>
    <n v="1"/>
    <n v="0"/>
    <s v="GALEANO SORIANO JUAN DAVID"/>
    <n v="275728.78077800001"/>
    <n v="196536.5258152"/>
    <n v="275728.78077800001"/>
    <m/>
    <m/>
    <m/>
    <m/>
    <m/>
    <m/>
    <m/>
    <m/>
  </r>
  <r>
    <s v="IBAGUE"/>
    <x v="3"/>
    <x v="3"/>
    <n v="73001"/>
    <n v="2321832"/>
    <n v="50515"/>
    <s v="TOLIMA"/>
    <s v="IBAGUE"/>
    <s v="BARRIO JARDIN SANTANDER IBAGUE"/>
    <s v="REDEBAN"/>
    <n v="2321832"/>
    <s v="FO-25-1106013"/>
    <d v="2025-06-18T08:40:00"/>
    <d v="2025-06-18T15:10:13"/>
    <s v="CERRADO"/>
    <s v="INCIDENTE"/>
    <s v="VISITA_TÉCNICA"/>
    <s v="18-06 SE REALIZA CAMBIO DE DATÁFONO POR DAÑO EN IMPRESIÓN, SE CAMBIA PINPAD Y ACCESORIOS; SE REALIZA PRUEBAS DE FUNCIONAMIENTO OK CUBRE CLAVE INSTALADO."/>
    <s v="NO"/>
    <s v="HARDWARE"/>
    <s v="IMPRESION"/>
    <s v="NO IMPRIME UNO O VARIOS CARACTERES"/>
    <s v="Si"/>
    <s v="DATAFONO G1 NO IMPRIME UNO O VARIOS CARACTERES"/>
    <n v="0"/>
    <s v="HUB HB3 NO RECONOCE CONECTOR"/>
    <s v="PINPAD IR IRREPARABLE"/>
    <n v="0"/>
    <s v="TR00W480-IXZZZ347"/>
    <s v="1235441  1221226 2,41597317561324E+23"/>
    <s v="888462  NO SERIALIZABLE  1155696"/>
    <s v="TIPO I"/>
    <s v="TERRESTRE"/>
    <n v="1"/>
    <n v="0"/>
    <s v="BARRAGAN TAFUR EDWIN ESTEBAN"/>
    <n v="65960.072302"/>
    <n v="75096.394270399993"/>
    <n v="65960.072302"/>
    <m/>
    <m/>
    <m/>
    <m/>
    <m/>
    <m/>
    <m/>
    <m/>
  </r>
  <r>
    <s v="BOGOTA"/>
    <x v="5"/>
    <x v="5"/>
    <n v="25769"/>
    <n v="2321819"/>
    <n v="10552"/>
    <s v="CUNDINAMARCA"/>
    <s v="SUBACHOQUE"/>
    <s v="SUBACHOQUE"/>
    <s v="REDEBAN"/>
    <n v="2321819"/>
    <s v="FO-25-1106018"/>
    <d v="2025-06-18T08:38:00"/>
    <d v="2025-06-18T15:14:28"/>
    <s v="CERRADO"/>
    <s v="INCIDENTE"/>
    <s v="VISITA_TÉCNICA"/>
    <s v="18-06 SE REALIZA CAMBIO DE DATÁFONO YA QUE LA IMPRESIÓN ESTÁ DEMASIADO CLARITA Y ESTABA METIENDO ALGUNOS ÍTEMS SE REALIZAN PRUEBAS EXITOSAS"/>
    <s v="NO"/>
    <s v="HARDWARE"/>
    <s v="IMPRESION"/>
    <s v="NO IMPRIME UNO O VARIOS CARACTERES"/>
    <s v="Si"/>
    <s v="DATAFONO G5 NO AVANZA PAPEL"/>
    <n v="0"/>
    <n v="0"/>
    <n v="0"/>
    <n v="0"/>
    <s v="BL01Y396"/>
    <s v="1241076   "/>
    <s v="767664   "/>
    <s v="TIPO II"/>
    <s v="TERRESTRE"/>
    <n v="1"/>
    <n v="0"/>
    <s v="GARCIA PASTRANA KEVIN FERNANDO"/>
    <n v="144967.87232000002"/>
    <n v="140395.6348884"/>
    <n v="144967.87232000002"/>
    <m/>
    <m/>
    <m/>
    <m/>
    <m/>
    <m/>
    <m/>
    <m/>
  </r>
  <r>
    <s v="MEDELLIN"/>
    <x v="2"/>
    <x v="2"/>
    <n v="5001"/>
    <n v="2324121"/>
    <n v="21950"/>
    <s v="ANTIOQUIA"/>
    <s v="MEDELLIN"/>
    <s v="COMCARD MEDELLIN CARIBE DACAR"/>
    <s v="REDEBAN"/>
    <n v="2324121"/>
    <s v="FO-25-1107704"/>
    <d v="2025-06-18T12:09:00"/>
    <d v="2025-06-18T15:16:20"/>
    <s v="CERRADO"/>
    <s v="INCIDENTE"/>
    <s v="VISITA_TÉCNICA"/>
    <s v="18-06 CAMBIO DE FUENTE PODER MALA PRUEBAS OK NO TELECARGA"/>
    <s v="NO"/>
    <s v="HARDWARE"/>
    <s v="NO ENCIENDE SE REINICIA"/>
    <s v="FUENTE PODER AVERIADA"/>
    <s v="NO"/>
    <n v="0"/>
    <n v="0"/>
    <n v="0"/>
    <n v="0"/>
    <s v="Fuente poder"/>
    <s v="AAYZZ905"/>
    <s v="   "/>
    <s v="   "/>
    <s v="TIPO I"/>
    <s v="TERRESTRE"/>
    <n v="1"/>
    <n v="0"/>
    <s v="PAREJA ECHAVARRIA JHON DAVID"/>
    <n v="65960.072302"/>
    <n v="75096.394270399993"/>
    <n v="65960.072302"/>
    <m/>
    <m/>
    <m/>
    <m/>
    <m/>
    <m/>
    <m/>
    <m/>
  </r>
  <r>
    <s v="BUCARAMANGA"/>
    <x v="1"/>
    <x v="1"/>
    <n v="68895"/>
    <n v="2321841"/>
    <n v="67336"/>
    <s v="SANTANDER"/>
    <s v="ZAPATOCA"/>
    <s v="DISTRICOL ADRIANA"/>
    <s v="REDEBAN"/>
    <n v="2321841"/>
    <s v="FO-25-1106002"/>
    <d v="2025-06-18T08:42:00"/>
    <d v="2025-06-18T15:24:53"/>
    <s v="CERRADO"/>
    <s v="INCIDENTE"/>
    <s v="VISITA_TÉCNICA"/>
    <s v="18-06 SE REALIZA CAMBIO DE DATAFONO Y LECTOR DE BARRAS , SE DEJAN NUEVO VERSION10.3 DSK 2600 SE HACEN PRUEBAS OK VISITA EXITOSA"/>
    <s v="NO"/>
    <s v="HARDWARE"/>
    <s v="LECTOR DE TARJETAS"/>
    <s v="DAÑO POS"/>
    <s v="Si"/>
    <s v="DATAFONO A13 RETIRE TARJETA"/>
    <s v="LECTOR L4  SE BLOQUEA"/>
    <n v="0"/>
    <n v="0"/>
    <n v="0"/>
    <s v="6A0TZ924"/>
    <s v="1235477 984529  "/>
    <s v="929561 770362  "/>
    <s v="TIPO III"/>
    <s v="TERRESTRE"/>
    <n v="1"/>
    <n v="0"/>
    <s v="GELVEZ MOGOLLON JOSE ELISEO"/>
    <n v="275728.78077800001"/>
    <n v="196536.5258152"/>
    <n v="275728.78077800001"/>
    <m/>
    <m/>
    <m/>
    <m/>
    <m/>
    <m/>
    <m/>
    <m/>
  </r>
  <r>
    <s v="BARRANQUILLA"/>
    <x v="4"/>
    <x v="4"/>
    <n v="8758"/>
    <n v="2323857"/>
    <n v="79419"/>
    <s v="ATLANTICO"/>
    <s v="SOLEDAD"/>
    <s v="BARRIO EL RIO SOLEDAD"/>
    <s v="REDEBAN"/>
    <n v="2323857"/>
    <s v="FO-25-1107562"/>
    <d v="2025-06-18T11:44:00"/>
    <d v="2025-06-18T15:31:09"/>
    <s v="CERRADO"/>
    <s v="INCIDENTE"/>
    <s v="VISITA_TÉCNICA"/>
    <s v="18-06 SE REALIZA VISITA AL COMERCIO SE ENCUENTRA DATÁFONO CON CABLE DE RED DESCONECTADO LO CUAL NO DEJABA REALIZAR NINGÚNA OPERACIÓN SE CONFIGURA NUEVAMENTE SE REALIZAN PRUEBAS EXITOSAS Y EL CB QUEDA OPERATIVO "/>
    <s v="NO"/>
    <s v="HARDWARE"/>
    <s v="COMUNICACION"/>
    <s v="MENSAJE CABLE DE RED DESCONECTADO"/>
    <s v="NO"/>
    <n v="0"/>
    <n v="0"/>
    <n v="0"/>
    <n v="0"/>
    <n v="0"/>
    <s v="10XZZ957"/>
    <s v="   "/>
    <s v="   "/>
    <s v="TIPO I"/>
    <s v="TERRESTRE"/>
    <n v="1"/>
    <n v="0"/>
    <s v="PEÑALOZA GUTIERREZ RAFAEL GUSTAVO"/>
    <n v="65960.072302"/>
    <n v="75096.394270399993"/>
    <n v="65960.072302"/>
    <m/>
    <m/>
    <m/>
    <m/>
    <m/>
    <m/>
    <m/>
    <m/>
  </r>
  <r>
    <s v="CALI"/>
    <x v="0"/>
    <x v="0"/>
    <n v="76001"/>
    <n v="2324196"/>
    <n v="71390"/>
    <s v="VALLE DEL CAUCA"/>
    <s v="CALI"/>
    <s v="BARRIO FLORALIA CALI 8"/>
    <s v="REDEBAN"/>
    <n v="2324196"/>
    <s v="FO-25-1108211"/>
    <d v="2025-06-18T12:40:00"/>
    <d v="2025-06-18T15:58:57"/>
    <s v="CERRADO"/>
    <s v="INCIDENTE"/>
    <s v="VISITA_TÉCNICA"/>
    <s v="18-06 SE VISITA CORRESPONSAL Y SE REEMPLAZA DATÁFONO POR DAÑO. TRANSACCIONES DE PRUEBA EXITOSAS. SE CREA USUARIO"/>
    <s v="NO"/>
    <s v="HARDWARE"/>
    <s v="LECTOR DE TARJETAS"/>
    <s v="DAÑO POS"/>
    <s v="Si"/>
    <s v="DATAFONO C1 NO LEE TARJETAS"/>
    <n v="0"/>
    <n v="0"/>
    <n v="0"/>
    <n v="0"/>
    <s v="SV00E619"/>
    <s v="762963   "/>
    <s v="802780   "/>
    <s v="TIPO I"/>
    <s v="TERRESTRE"/>
    <n v="1"/>
    <n v="0"/>
    <s v="BOLAÑOS TABORDA JORGE ENRIQUE"/>
    <n v="65960.072302"/>
    <n v="75096.394270399993"/>
    <n v="65960.072302"/>
    <m/>
    <m/>
    <m/>
    <m/>
    <m/>
    <m/>
    <m/>
    <m/>
  </r>
  <r>
    <s v="NEIVA"/>
    <x v="3"/>
    <x v="3"/>
    <n v="41668"/>
    <n v="2323110"/>
    <n v="56152"/>
    <s v="HUILA"/>
    <s v="SAN AGUSTIN"/>
    <s v="REVAL SAN AGUSTIN"/>
    <s v="REDEBAN"/>
    <n v="2323110"/>
    <s v="FO-25-1107058"/>
    <d v="2025-06-18T10:42:00"/>
    <d v="2025-06-18T16:21:43"/>
    <s v="CERRADO"/>
    <s v="INCIDENTE"/>
    <s v="VISITA_TÉCNICA"/>
    <s v="18-06 SE REALIZA CAMBIO DATAFONO POR TECLADO DURO Y BORROSO , SE INSTALA DATAFONO Y POR TEGNOLOGIA FUE NECESARIO CAMBIAR PIN PAD Y HUB, SE CONFIGURA E INICIALIZA, SE CREA USUARIO Y CLAVE CON EL CLIENTE, SE REALIZA PRUEBAS "/>
    <s v="NO"/>
    <s v="HARDWARE"/>
    <s v="TECLADO"/>
    <s v="DAÑO POS"/>
    <s v="Si"/>
    <s v="DATAFONO F1 TECLADO BLQUEADO"/>
    <n v="0"/>
    <s v="HUB HB3 NO RECONOCE CONECTOR"/>
    <s v="PINPAD CPT CAMBIO POR TECNOLOGÍA"/>
    <n v="0"/>
    <s v="XPMZZ116"/>
    <s v="1230876  1219740 N/a"/>
    <s v="250420  834479 305904"/>
    <s v="TIPO IV"/>
    <s v="TERRESTRE"/>
    <n v="1"/>
    <n v="0"/>
    <s v="ANDRADE HERNANDEZ JUAN CARLOS"/>
    <n v="479588.87655000004"/>
    <n v="196536.5258152"/>
    <n v="479588.87655000004"/>
    <m/>
    <m/>
    <m/>
    <m/>
    <m/>
    <m/>
    <m/>
    <m/>
  </r>
  <r>
    <s v="CALI"/>
    <x v="0"/>
    <x v="0"/>
    <n v="76001"/>
    <n v="2324183"/>
    <n v="35125"/>
    <s v="VALLE DEL CAUCA"/>
    <s v="CALI"/>
    <s v="DISTRICOL TELECOSMO"/>
    <s v="REDEBAN"/>
    <n v="2324183"/>
    <s v="FO-25-1108206"/>
    <d v="2025-06-18T12:35:00"/>
    <d v="2025-06-18T16:22:00"/>
    <s v="CERRADO"/>
    <s v="INCIDENTE"/>
    <s v="VISITA_TÉCNICA"/>
    <s v="18-06 EN LA VISITA TÉCNICA SE REALIZA EL CAMBIO DE FUENTE DE PODER, CABLE DE RED Y CABLE MAGIC BOX TETRA DESK 3500 ,SE FORMATEA EL DATÁFONO POR MEMORIA SATURADA ,SE INSTALA EL SISTEMA OPERATIVO Y VERSIÓN 9.90 SE REALIZÓ LA CONFIGURACIÓN E INICIALIZACIÓN OK, SE CREARON LOS USUARIOS Y SE REALIZARON LAS PRUEBAS DEJANDO EL SERVICIO OPERANDO SIN FALLAS Y SIN NOVEDAD"/>
    <s v="NO"/>
    <s v="SOFTWARE"/>
    <s v="ACTUALIZACION"/>
    <s v="VERSION CARGA SO VR"/>
    <s v="NO"/>
    <n v="0"/>
    <n v="0"/>
    <n v="0"/>
    <n v="0"/>
    <s v="FUENTE DE PODER - CABLE DE RED - CABLE MAGIC BOX"/>
    <s v="BL07Z215"/>
    <n v="0"/>
    <n v="0"/>
    <s v="TIPO I"/>
    <s v="TERRESTRE"/>
    <n v="1"/>
    <n v="0"/>
    <s v="SANCHEZ URREGO ROBINSON DAVID"/>
    <n v="65960.072302"/>
    <n v="75096.394270399993"/>
    <n v="65960.072302"/>
    <m/>
    <m/>
    <m/>
    <m/>
    <m/>
    <m/>
    <m/>
    <m/>
  </r>
  <r>
    <s v="MEDELLIN"/>
    <x v="2"/>
    <x v="2"/>
    <n v="5088"/>
    <n v="2322539"/>
    <n v="36434"/>
    <s v="ANTIOQUIA"/>
    <s v="BELLO"/>
    <s v="BARRIO BELLO BELLO"/>
    <s v="REDEBAN"/>
    <n v="2322539"/>
    <s v="FO-25-1106419"/>
    <d v="2025-06-18T09:51:00"/>
    <d v="2025-06-18T16:40:04"/>
    <s v="CERRADO"/>
    <s v="INCIDENTE"/>
    <s v="VISITA_TÉCNICA"/>
    <s v=" SE REVISA EQUIPO Y SE REALIZA CAMBIO POR ALER INRRUPTION SE REALIZAN PRUEBAS EXITOSAS SERVICIO OPERATIVO "/>
    <s v="NO"/>
    <s v="HARDWARE"/>
    <s v="ALERT IRRUPTION"/>
    <s v="ALERT IRRUPTION"/>
    <s v="Si"/>
    <s v="DATAFONO A6 ALERT IRRUPTION"/>
    <n v="0"/>
    <n v="0"/>
    <n v="0"/>
    <n v="0"/>
    <s v="AAOOD808"/>
    <s v="1242599   "/>
    <s v="145741   "/>
    <s v="TIPO I"/>
    <s v="TERRESTRE"/>
    <n v="1"/>
    <n v="0"/>
    <s v="ZAPATA LOPEZ EDWARD ASDRUBAL"/>
    <n v="65960.072302"/>
    <n v="75096.394270399993"/>
    <n v="65960.072302"/>
    <m/>
    <m/>
    <m/>
    <m/>
    <m/>
    <m/>
    <m/>
    <m/>
  </r>
  <r>
    <s v="BOGOTA"/>
    <x v="5"/>
    <x v="5"/>
    <n v="25754"/>
    <n v="2322868"/>
    <n v="74653"/>
    <s v="CUNDINAMARCA"/>
    <s v="SOACHA"/>
    <s v="MULTIPAGAS PARQUE SOACHA"/>
    <s v="REDEBAN"/>
    <n v="2322868"/>
    <s v="FO-25-1107049"/>
    <d v="2025-06-18T10:32:00"/>
    <d v="2025-06-18T17:16:16"/>
    <s v="CERRADO"/>
    <s v="INCIDENTE"/>
    <s v="VISITA_TÉCNICA"/>
    <s v="18-6 SE REALIZA VISITA A CB PARA ATENDER INCIDENTE SE REALIZA CAMBIO DE LECTORA POR FALLA NO LEE NINGUN CODIGO,SE REALIZAN PRUEBAS OK "/>
    <s v="NO"/>
    <s v="HARDWARE"/>
    <s v="LECTOR DE BARRAS"/>
    <s v="FORMATO INVALIDO LECTOR DAÑADO"/>
    <s v="Si"/>
    <n v="0"/>
    <s v="LECTOR L2  PERDIÓ CONFIGURACIÓN"/>
    <n v="0"/>
    <n v="0"/>
    <n v="0"/>
    <s v="ONLZZ089"/>
    <n v="1238747"/>
    <n v="522197"/>
    <s v="TIPO I"/>
    <s v="TERRESTRE"/>
    <n v="1"/>
    <n v="0"/>
    <s v="GALINDO ROJAS LUIS FELIPE"/>
    <n v="65960.072302"/>
    <n v="75096.394270399993"/>
    <n v="65960.072302"/>
    <m/>
    <m/>
    <m/>
    <m/>
    <m/>
    <m/>
    <m/>
    <m/>
  </r>
  <r>
    <s v="BOGOTA"/>
    <x v="5"/>
    <x v="5"/>
    <n v="11001"/>
    <s v="EMAIL"/>
    <n v="39869"/>
    <s v="CUNDINAMARCA"/>
    <s v="BOGOTA"/>
    <s v="PTM BOGOTA DULF@"/>
    <s v="REDEBAN"/>
    <s v="TA-25-791696"/>
    <s v="FO-25-1109544"/>
    <d v="2025-06-18T16:35:00"/>
    <d v="2025-06-18T17:30:00"/>
    <s v="CERRADO"/>
    <s v="INCIDENTE"/>
    <s v="VISITA_TÉCNICA"/>
    <s v="18-6 SE REALIZA CAMBIO DE DATAFONO POR SOLICITUD DE EDISON SAMBONY DE REDEBAN, EQUIPO QUEDA CON RG POR BLOQUEO POR TRASLADO EXTERNO, CLIENTE VALIDA CON LINEA DE CORRESPONSALES BANCARIOS Y LE INDICAN QUE SE DESBLOQUEA PARA PRUEBAS, SE ESPERA POR MÁS DE 40 MINUTOS Y EL RG PERSISTE, LE INDICAN EN LA LINEA QUE HASTA DESPUÉS DE SER REPORTADO EL TRASLADO COMO EXITOSO SE DEBE COMUNICAR PARA SOLICITAR LA ACTIVACIÓN DEL PUNTO "/>
    <s v="NO"/>
    <s v="HARDWARE"/>
    <s v="TECLADO"/>
    <s v="DAÑO POS"/>
    <s v="Si"/>
    <s v="DATAFONO RG RECHAZO GENERAL - DATAFONO G3 TAPA DE IMPRESORA MALA"/>
    <n v="0"/>
    <n v="0"/>
    <n v="0"/>
    <n v="0"/>
    <s v="AB0DZ391"/>
    <n v="768650"/>
    <n v="942342"/>
    <s v="TIPO I"/>
    <s v="TERRESTRE"/>
    <n v="1"/>
    <n v="0"/>
    <s v="MURCIA HERNANDEZ HARVEY IGNACIO"/>
    <n v="65960.072302"/>
    <n v="75096.394270399993"/>
    <n v="65960.072302"/>
    <m/>
    <m/>
    <m/>
    <m/>
    <m/>
    <m/>
    <m/>
    <m/>
  </r>
  <r>
    <s v="PASTO"/>
    <x v="0"/>
    <x v="0"/>
    <n v="52001"/>
    <n v="2322860"/>
    <n v="61700"/>
    <s v="NARIÑO"/>
    <s v="PASTO"/>
    <s v="PAGAFACIL  AVENIDA LOS ESTUDI"/>
    <s v="REDEBAN"/>
    <n v="2322860"/>
    <s v="FO-25-1107045"/>
    <d v="2025-06-18T10:27:00"/>
    <d v="2025-06-18T17:42:00"/>
    <s v="CERRADO"/>
    <s v="INCIDENTE"/>
    <s v="VISITA_TÉCNICA"/>
    <s v="18-6 SE VERIFICÓ FALLA DE ERROR DE COMUNICACIÓN NO PERMITE REALIZAR TX NI CIERRES GENERAL, SE ENCONTRÓ FALLA DE IP GATEWAY LA CUAL FUE CAMBIADA, POR FALLAS INTERNAS, SE AJUSTA LA NUEVA DIRECCIÓN PERO YA NO PERMITE LA CONEXIÓN A CAJA LA CUAL LA VAN A REALIZAR LA CONFIGURACIÓN DESDE LA PARTE INTERNA DE SISTEMAS DE PAGA FACIL, SE EJECUTAN PRUEBAS TX EXITOSAS QUEDA OPERATIVO. "/>
    <s v="NO"/>
    <s v="SOFTWARE"/>
    <s v="COMUNICACION"/>
    <s v="VERIFIQUE PARAMETROS"/>
    <s v="NO"/>
    <n v="0"/>
    <n v="0"/>
    <n v="0"/>
    <n v="0"/>
    <n v="0"/>
    <s v="FUA0L494"/>
    <s v="   "/>
    <s v="   "/>
    <s v="TIPO I"/>
    <s v="TERRESTRE"/>
    <n v="1"/>
    <n v="0"/>
    <s v="REMICIO AMADO JOHN HEBER"/>
    <n v="65960.072302"/>
    <n v="75096.394270399993"/>
    <n v="65960.072302"/>
    <m/>
    <m/>
    <m/>
    <m/>
    <m/>
    <m/>
    <m/>
    <m/>
  </r>
  <r>
    <s v="MEDELLIN"/>
    <x v="2"/>
    <x v="2"/>
    <n v="5004"/>
    <n v="2314313"/>
    <n v="10263"/>
    <s v="ANTIOQUIA"/>
    <s v="ABRIAQUI"/>
    <s v="ABRIAQUI - ANTIOQUIA"/>
    <s v="REDEBAN"/>
    <n v="2314313"/>
    <s v="FO-25-1101002"/>
    <d v="2025-06-17T09:00:00"/>
    <d v="2025-06-18T17:55:20"/>
    <s v="CERRADO"/>
    <s v="INCIDENTE"/>
    <s v="VISITA_TÉCNICA"/>
    <s v="18-6 SE REALIZA CAMBIO DE EQUIPO POR TECLADO MALO OK, EQUIPO NUEVO QUEDA OPERATIVO OK"/>
    <s v="NO"/>
    <s v="HARDWARE"/>
    <s v="TECLADO"/>
    <s v="DAÑO POS"/>
    <s v="Si"/>
    <s v="DATAFONO F3 TECLADO MALO"/>
    <n v="0"/>
    <n v="0"/>
    <n v="0"/>
    <n v="0"/>
    <s v="IZ7ZZ584"/>
    <n v="1171810"/>
    <n v="888382"/>
    <s v="TIPO IV"/>
    <s v="TERRESTRE"/>
    <n v="1"/>
    <n v="0"/>
    <s v="MARTINEZ TOVAR OSCAR DAVID"/>
    <n v="479588.87655000004"/>
    <n v="196536.5258152"/>
    <n v="479588.87655000004"/>
    <m/>
    <m/>
    <m/>
    <m/>
    <m/>
    <m/>
    <m/>
    <m/>
  </r>
  <r>
    <s v="MEDELLIN"/>
    <x v="2"/>
    <x v="2"/>
    <n v="5212"/>
    <n v="2319443"/>
    <n v="40686"/>
    <s v="ANTIOQUIA"/>
    <s v="COPACABANA"/>
    <s v="PTM COPACABANA SMOKESHOP"/>
    <s v="REDEBAN"/>
    <n v="2319443"/>
    <s v="FO-25-1105522"/>
    <d v="2025-06-18T08:00:00"/>
    <d v="2025-06-18T18:02:17"/>
    <s v="CERRADO"/>
    <s v="INCIDENTE"/>
    <s v="VISITA_TÉCNICA"/>
    <s v="18-6 SE REALIZA CAMBIO DEL EQUIPO POR ERROR IRRUPCIÓN SE REALIZAN PRUEBAS EXITOSAS SERVICIO OPERATIVO "/>
    <s v="NO"/>
    <s v="HARDWARE"/>
    <s v="ALERT IRRUPTION"/>
    <s v="ALERT IRRUPTION"/>
    <s v="Si"/>
    <s v="DATAFONO A6 ALERT IRRUPTION"/>
    <n v="0"/>
    <n v="0"/>
    <n v="0"/>
    <n v="0"/>
    <s v="AA0NZ736"/>
    <n v="1040729"/>
    <n v="766129"/>
    <s v="TIPO I"/>
    <s v="TERRESTRE"/>
    <n v="1"/>
    <n v="0"/>
    <s v="ZAPATA LOPEZ EDWARD ASDRUBAL"/>
    <n v="65960.072302"/>
    <n v="75096.394270399993"/>
    <n v="65960.072302"/>
    <m/>
    <m/>
    <m/>
    <m/>
    <m/>
    <m/>
    <m/>
    <m/>
  </r>
  <r>
    <s v="BUCARAMANGA"/>
    <x v="1"/>
    <x v="1"/>
    <n v="68001"/>
    <n v="2324768"/>
    <n v="36257"/>
    <s v="SANTANDER"/>
    <s v="BUCARAMANGA"/>
    <s v="BARRIO CENTAUROS BUCARAMANGA 1"/>
    <s v="REDEBAN"/>
    <n v="2324768"/>
    <s v="FO-25-1108673"/>
    <d v="2025-06-18T14:20:00"/>
    <d v="2025-06-18T18:06:47"/>
    <s v="CERRADO"/>
    <s v="INCIDENTE"/>
    <s v="VISITA_TÉCNICA"/>
    <s v="18-6 SE VISITA COMERCIO SE CAMBIA ACTIVO DEBIDO ALERT IRRUPTION , SE REALIZA CAMBIO DE PINPAD DEBIDO POR TECNOLOGÍA , SE RETIRA HUB TRIPP LITE DEBIDO QUE YA NO ES NECESARIO, SE INSTALA EL MAGIC BOX  , PRUEBAS OK"/>
    <s v="NO"/>
    <s v="HARDWARE"/>
    <s v="ALERT IRRUPTION"/>
    <s v="ALERT IRRUPTION"/>
    <s v="Si"/>
    <s v="DATAFONO A6 ALERT IRRUPTION"/>
    <n v="0"/>
    <n v="0"/>
    <s v="PINPAD CPT CAMBIO POR TECNOLOGÍA"/>
    <s v="Magic box "/>
    <s v="EG00Q151"/>
    <s v="1242649-1219809"/>
    <s v="1040792-1018714"/>
    <s v="TIPO I"/>
    <s v="TERRESTRE"/>
    <n v="1"/>
    <n v="0"/>
    <s v="HERRERA LUQUE SAUL JAVIER"/>
    <n v="65960.072302"/>
    <n v="75096.394270399993"/>
    <n v="65960.072302"/>
    <m/>
    <m/>
    <m/>
    <m/>
    <m/>
    <m/>
    <m/>
    <m/>
  </r>
  <r>
    <s v="IBAGUE"/>
    <x v="3"/>
    <x v="3"/>
    <n v="73268"/>
    <n v="2306679"/>
    <n v="42848"/>
    <s v="TOLIMA"/>
    <s v="ESPINAL"/>
    <s v="BARRIO ISAIAS OLIVAR ESPINAL"/>
    <s v="REDEBAN"/>
    <n v="2306679"/>
    <s v="FO-25-1102316"/>
    <d v="2025-06-16T08:00:00"/>
    <d v="2025-06-19T07:33:00"/>
    <s v="CERRADO"/>
    <s v="INCIDENTE"/>
    <s v="VISITA_TÉCNICA"/>
    <s v="19-06 SE REALIZA INSTALACIÓN DE DATÁFONO DESK 2600 CON PLACA 1242544, LECTOR 865157,BASE,MAGIC BOX 243647317561365457310321,CABLE DESK 2600, FUENTE DESK 2600,POR REPOSICIÓN DE EQUIPO HURTADO PLACA 1142670-1138355_x000a_SE COMUNICA CON LA LÍNEA 018000953344_x000a_INFORMANDO QUE SE ENCUENTRA BLOQUEADO POR LA ENTIDAD, NO ES POSIBLE REALIZAR TRANSACCIONES EXITOSA SE LE INFORMA AL CLIENTE QUE DEBE NUEVAMENTE COMUNICARSE CON LA LÍNEA SOLICITANDO EL DESBLOQUEO _x000a__x000a_SE REALIZA REPOSICIÓN DE DATÁFONO,LECTOR DE PLACAS 1142670-1138355 _x000a_POR HURTO"/>
    <s v="NO"/>
    <s v="HARDWARE"/>
    <s v="MANTENIMIENTO"/>
    <s v="MANTENIMIENTO GENERAL"/>
    <s v="Si"/>
    <s v="DATAFONO IR IRREPARABLE"/>
    <s v="LECTOR L1  NO ENCIENDE"/>
    <n v="0"/>
    <n v="0"/>
    <n v="0"/>
    <s v="SAUZZ909"/>
    <s v="1242544 865157"/>
    <n v="0"/>
    <s v="TIPO II"/>
    <s v="TERRESTRE"/>
    <n v="1"/>
    <n v="0"/>
    <s v="GUTIERREZ  CAMILO ANDRES"/>
    <n v="144967.87232000002"/>
    <n v="140395.6348884"/>
    <n v="144967.87232000002"/>
    <m/>
    <m/>
    <m/>
    <m/>
    <m/>
    <m/>
    <m/>
    <m/>
  </r>
  <r>
    <s v="MEDELLIN"/>
    <x v="2"/>
    <x v="2"/>
    <n v="5001"/>
    <s v="EMAIL"/>
    <n v="42362"/>
    <s v="ANTIOQUIA"/>
    <s v="MEDELLIN"/>
    <s v="VALIDACION CB"/>
    <s v="REDEBAN"/>
    <s v="TA-25-781257"/>
    <s v="FO-25-1098737"/>
    <d v="2025-06-19T08:00:00"/>
    <d v="2025-06-19T09:23:00"/>
    <s v="CERRADO"/>
    <s v="INCIDENTE"/>
    <s v="SOPORTE_TELEFÓNICO"/>
    <s v="19-06 SE REALIZA CIERRE DE ORDEN , DÓNDE REDEBAN INDICA QUE ACTIVIDAD DE TELE CARGA FUE REALIZADA ._x000a__x000a_&quot; EQUIPO, INFORMO QUE LOGRAMOS CONTACTAR A BANCOLOMBIA Y REALIZAR LA ACTIVIDAD MEDIANTE TELECARGA DE FORMA EXITOSA, COMPARTO VÁUCHER DE PRUEBA CON EVIDENCIA DE CARGA DE LA NUEVA VERSIÓN, POR FAVOR CERRAR LA ACTIVIDAD. GRACIAS. &quot; _x000a__x000a_ _x000a__x000a_"/>
    <s v="NO"/>
    <s v="SOFTWARE"/>
    <s v="ACTUALIZACION"/>
    <s v="VERSION CARGA SO VR"/>
    <s v="NO"/>
    <n v="0"/>
    <n v="0"/>
    <n v="0"/>
    <n v="0"/>
    <n v="0"/>
    <n v="0"/>
    <s v="   "/>
    <s v="   "/>
    <s v="TIPO I"/>
    <s v="TERRESTRE"/>
    <n v="0"/>
    <n v="0"/>
    <s v="HERRERA LUQUE SAUL JAVIER"/>
    <n v="41241.0800752"/>
    <n v="0"/>
    <n v="41241.0800752"/>
    <m/>
    <m/>
    <m/>
    <m/>
    <m/>
    <m/>
    <m/>
    <m/>
  </r>
  <r>
    <s v="VILLAVICENCIO"/>
    <x v="3"/>
    <x v="3"/>
    <n v="95001"/>
    <n v="2315443"/>
    <n v="52483"/>
    <s v="GUAVIARE"/>
    <s v="SAN JOSE DEL GUAVIARE"/>
    <s v="BARRIO CENTRO SAN JOSE DEL GUA"/>
    <s v="REDEBAN"/>
    <n v="2315443"/>
    <s v="FO-25-1101928"/>
    <d v="2025-06-17T10:19:00"/>
    <d v="2025-06-19T09:25:02"/>
    <s v="CERRADO"/>
    <s v="INCIDENTE"/>
    <s v="VISITA_TÉCNICA"/>
    <s v="19-06 SE REALIZA CAMBIO DE EQUIPO POR FALLA CONSTANTE YA QUE SE REINICIA SE CAMBIA ENTREGANDO OPERATIVO SIN NOVEDAD "/>
    <s v="NO"/>
    <s v="HARDWARE"/>
    <s v="SE REINICIA"/>
    <s v="DAÑO POS"/>
    <s v="Si"/>
    <s v="DATAFONO F1 TECLADO BLOQUEADO"/>
    <n v="0"/>
    <n v="0"/>
    <n v="0"/>
    <n v="0"/>
    <s v="II0DZ124"/>
    <s v="1024672   "/>
    <s v="1141774   "/>
    <s v="TIPO IV"/>
    <s v="TERRESTRE"/>
    <n v="1"/>
    <n v="0"/>
    <s v="ROZO JIMENEZ EDGAR ARMANDO"/>
    <n v="479588.87655000004"/>
    <n v="196536.5258152"/>
    <n v="479588.87655000004"/>
    <m/>
    <m/>
    <m/>
    <m/>
    <m/>
    <m/>
    <m/>
    <m/>
  </r>
  <r>
    <s v="MONTERIA"/>
    <x v="4"/>
    <x v="4"/>
    <n v="23001"/>
    <n v="2322593"/>
    <n v="20874"/>
    <s v="CORDOBA"/>
    <s v="MONTERIA"/>
    <s v="MULTIPAGAS MONTERIA"/>
    <s v="REDEBAN"/>
    <n v="2322593"/>
    <s v="FO-25-1107039"/>
    <d v="2025-06-18T10:05:00"/>
    <d v="2025-06-19T09:55:38"/>
    <s v="CERRADO"/>
    <s v="INCIDENTE"/>
    <s v="VISITA_TÉCNICA"/>
    <s v="19-06 SE REALIZA VISITA TÉCNICA Y SE CAMBIA DATAFONO POR FALLAS DE TECLADO, TECLAS SE PEGAN, SE INSTALA DATAFONO PLACA 1242585, Y SE RETIRA DATAFONO PLACA 767957, DE IGUAL MANERA SE CAM PINPAD POR TECNOLOGÍA, SE RETIRA LA PLACA 1031392 Y SE INSTALA LA PLACA 1220657, SE RETIRA HUB NO SERIALIZADO Y SE INSTALA MAGICBOX SERIALIZADO, SE REALIZAN PRUEBAS Y SE DEJA SERVICIO FUNCIONANDO CORRECTAMENTE."/>
    <s v="NO"/>
    <s v="HARDWARE"/>
    <s v="TECLADO"/>
    <s v="DAÑO POS"/>
    <s v="Si"/>
    <s v="DATAFONO F3 TECLADO MALO"/>
    <n v="0"/>
    <s v="HUB HB1 DETERIORO CABLE"/>
    <s v="PINPAD CPT CAMBIO POR TECNOLOGÍA"/>
    <n v="0"/>
    <s v="AAAGZ639"/>
    <s v="1242584  1220657 241587317561324755887482"/>
    <s v="767957  No serializado  1031392"/>
    <s v="TIPO I"/>
    <s v="TERRESTRE"/>
    <n v="1"/>
    <n v="0"/>
    <s v="CASSIANI PEREZ RAUL RAMIRO"/>
    <n v="65960.072302"/>
    <n v="75096.394270399993"/>
    <n v="65960.072302"/>
    <m/>
    <m/>
    <m/>
    <m/>
    <m/>
    <m/>
    <m/>
    <m/>
  </r>
  <r>
    <s v="PASTO"/>
    <x v="0"/>
    <x v="0"/>
    <n v="52001"/>
    <n v="2324760"/>
    <n v="25902"/>
    <s v="NARIÑO"/>
    <s v="PASTO"/>
    <s v="ALKOSTO PASTO CENTRO"/>
    <s v="REDEBAN"/>
    <n v="2324760"/>
    <s v="FO-25-1108689"/>
    <d v="2025-06-18T14:18:00"/>
    <d v="2025-06-19T10:01:20"/>
    <s v="CERRADO"/>
    <s v="INCIDENTE"/>
    <s v="VISITA_TÉCNICA"/>
    <s v="19-06 SE REALIZA CAMBIO DE LECTOR DE BARRAS POR DAÑO EN CABLE SE CAMBIA LECTOR SE CONFIGURA SE REALIZA PRUEBAS DE FUNCIONAMIENTO EXITOSAS CB QUEDA OPERATIVO "/>
    <s v="NO"/>
    <s v="HARDWARE"/>
    <s v="LECTOR DE BARRAS"/>
    <s v="CABLE LECTORA AVERIADO"/>
    <s v="Si"/>
    <n v="0"/>
    <s v="LECTOR L9  DAÑO FÍSICO: CABLE DE COMUNICACIÓN DAÑADO"/>
    <n v="0"/>
    <n v="0"/>
    <n v="0"/>
    <s v="9999W261"/>
    <s v=" A-527511  "/>
    <s v=" 549490  "/>
    <s v="TIPO I"/>
    <s v="TERRESTRE"/>
    <n v="1"/>
    <n v="0"/>
    <s v="BRAVO MADROÑERO OSCAR ESTEBAN"/>
    <n v="65960.072302"/>
    <n v="75096.394270399993"/>
    <n v="65960.072302"/>
    <m/>
    <m/>
    <m/>
    <m/>
    <m/>
    <m/>
    <m/>
    <m/>
  </r>
  <r>
    <s v="CALI"/>
    <x v="0"/>
    <x v="0"/>
    <n v="76001"/>
    <n v="2326536"/>
    <n v="52695"/>
    <s v="VALLE DEL CAUCA"/>
    <s v="CALI"/>
    <s v="PTM CALI SOCIAL FRUVER SERVICA"/>
    <s v="REDEBAN"/>
    <n v="2326536"/>
    <s v="FO-25-1109704"/>
    <d v="2025-06-18T17:07:00"/>
    <d v="2025-06-19T10:07:29"/>
    <s v="CERRADO"/>
    <s v="INCIDENTE"/>
    <s v="VISITA_TÉCNICA"/>
    <s v="19-06 SE CAMBIA LECTOR Y FUNTE DE PODER YA QUE ESTABAN MALOS"/>
    <s v="NO"/>
    <s v="HARDWARE"/>
    <s v="NO ENCIENDE"/>
    <s v="DAÑO POS"/>
    <s v="Si"/>
    <n v="0"/>
    <s v="LECTOR L9  DAÑO FÍSICO: CABLE DE COMUNICACIÓN DAÑADO"/>
    <n v="0"/>
    <n v="0"/>
    <s v="FUENTE DE PODER "/>
    <s v="A302Z396"/>
    <s v=" 1097126  "/>
    <s v=" 876978  "/>
    <s v="TIPO I"/>
    <s v="TERRESTRE"/>
    <n v="1"/>
    <n v="0"/>
    <s v="CUERO RUIZ JHONNY"/>
    <n v="65960.072302"/>
    <n v="75096.394270399993"/>
    <n v="65960.072302"/>
    <m/>
    <m/>
    <m/>
    <m/>
    <m/>
    <m/>
    <m/>
    <m/>
  </r>
  <r>
    <s v="MONTERIA"/>
    <x v="4"/>
    <x v="4"/>
    <n v="23001"/>
    <n v="2323454"/>
    <n v="59363"/>
    <s v="CORDOBA"/>
    <s v="MONTERIA"/>
    <s v="BARRIO VIA MONITOS MONTERIA"/>
    <s v="REDEBAN"/>
    <n v="2323454"/>
    <s v="FO-25-1107395"/>
    <d v="2025-06-18T11:18:00"/>
    <d v="2025-06-19T10:15:56"/>
    <s v="CERRADO"/>
    <s v="INCIDENTE"/>
    <s v="VISITA_TÉCNICA"/>
    <s v="19-06 SE VISITA SITIO, SE CAMBIA LECTOR POR DAÑO, NO LEE FACTURAS, SE REALIZAN PRUEBAS EXITOSAS "/>
    <s v="NO"/>
    <s v="HARDWARE"/>
    <s v="LECTOR DE BARRAS"/>
    <s v="DAÑO POS"/>
    <s v="Si"/>
    <n v="0"/>
    <s v="LECTOR L3  NO ENVÍA LA DATA COMPLETA"/>
    <n v="0"/>
    <n v="0"/>
    <n v="0"/>
    <s v="FUA05676"/>
    <s v=" 879508  "/>
    <s v=" 910333  "/>
    <s v="TIPO I"/>
    <s v="TERRESTRE"/>
    <n v="1"/>
    <n v="0"/>
    <s v="COGOLLO VERTEL EDER LUIS"/>
    <n v="65960.072302"/>
    <n v="75096.394270399993"/>
    <n v="65960.072302"/>
    <m/>
    <m/>
    <m/>
    <m/>
    <m/>
    <m/>
    <m/>
    <m/>
  </r>
  <r>
    <s v="MEDELLIN"/>
    <x v="2"/>
    <x v="2"/>
    <n v="5615"/>
    <n v="2328437"/>
    <n v="49935"/>
    <s v="ANTIOQUIA"/>
    <s v="RIONEGRO"/>
    <s v="BARRIO LAS PLAYAS RIONEGRO"/>
    <s v="REDEBAN"/>
    <n v="2328437"/>
    <s v="FO-25-1111234"/>
    <d v="2025-06-19T09:27:00"/>
    <d v="2025-06-19T10:33:18"/>
    <s v="CERRADO"/>
    <s v="INCIDENTE"/>
    <s v="VISITA_TÉCNICA"/>
    <s v="19-06 SE CAMBIA RODILLO YA QUE IMPRIMÍ BORROSO "/>
    <s v="NO"/>
    <s v="HARDWARE"/>
    <s v="IMPRESION"/>
    <s v="RODILLO AVERIADO"/>
    <s v="NO"/>
    <n v="0"/>
    <n v="0"/>
    <n v="0"/>
    <n v="0"/>
    <s v="Rodillo de impresion "/>
    <s v="TR00R893"/>
    <s v="   "/>
    <s v="   "/>
    <s v="TIPO II"/>
    <s v="TERRESTRE"/>
    <n v="1"/>
    <n v="0"/>
    <s v="CERPA SUAREZ DUVAN CAMILO"/>
    <n v="144967.87232000002"/>
    <n v="140395.6348884"/>
    <n v="144967.87232000002"/>
    <m/>
    <m/>
    <m/>
    <m/>
    <m/>
    <m/>
    <m/>
    <m/>
  </r>
  <r>
    <s v="YOPAL"/>
    <x v="3"/>
    <x v="3"/>
    <n v="85001"/>
    <n v="2323880"/>
    <n v="70428"/>
    <s v="CASANARE"/>
    <s v="YOPAL"/>
    <s v="PTM YOPAL M &amp; J MAGIC PAPER"/>
    <s v="REDEBAN"/>
    <n v="2323880"/>
    <s v="FO-25-1107698"/>
    <d v="2025-06-18T11:51:00"/>
    <d v="2025-06-19T10:58:11"/>
    <s v="CERRADO"/>
    <s v="INCIDENTE"/>
    <s v="VISITA_TÉCNICA"/>
    <s v="19-06 SE REALIZA VISITA A COMERCIO SE CONFIGURA LECTOR DE BARRAS PRUEBAS OK SIN NOVEDADES "/>
    <s v="NO"/>
    <s v="SOFTWARE"/>
    <s v="LECTOR DE BARRAS"/>
    <s v="LECTOR DESCONFIGURADO"/>
    <s v="NO"/>
    <n v="0"/>
    <n v="0"/>
    <n v="0"/>
    <n v="0"/>
    <n v="0"/>
    <s v="ON005600"/>
    <s v="   "/>
    <s v="   "/>
    <s v="TIPO I"/>
    <s v="TERRESTRE"/>
    <n v="1"/>
    <n v="0"/>
    <s v="CASTRILLON URREA LONDIER LEANDRO"/>
    <n v="65960.072302"/>
    <n v="75096.394270399993"/>
    <n v="65960.072302"/>
    <m/>
    <m/>
    <m/>
    <m/>
    <m/>
    <m/>
    <m/>
    <m/>
  </r>
  <r>
    <s v="BOGOTA"/>
    <x v="5"/>
    <x v="5"/>
    <n v="11001"/>
    <n v="2324433"/>
    <n v="38319"/>
    <s v="CUNDINAMARCA"/>
    <s v="BOGOTA"/>
    <s v="BARRIO VOTO NACIONAL BOGOTA 1"/>
    <s v="REDEBAN"/>
    <n v="2324433"/>
    <s v="FO-25-1108216"/>
    <d v="2025-06-18T13:12:00"/>
    <d v="2025-06-19T11:00:33"/>
    <s v="CERRADO"/>
    <s v="INCIDENTE"/>
    <s v="VISITA_TÉCNICA"/>
    <s v="19-06 SE REALIZA VISITA AL COMERCIO PARA EJECUTAR CAMBIO DE CABLE MAGICBOX POR DAÑO EN EL PUERTO DE COMUNICACIÓN, VERSIÓN 9.90, PRUEBAS OK. "/>
    <s v="NO"/>
    <s v="HARDWARE"/>
    <s v="CABLEADO"/>
    <s v="CABLE MAGICBOX AVERIADO"/>
    <s v="NO"/>
    <n v="0"/>
    <n v="0"/>
    <n v="0"/>
    <n v="0"/>
    <n v="0"/>
    <s v="AAJQZ362"/>
    <s v="   "/>
    <s v="   "/>
    <s v="TIPO I"/>
    <s v="TERRESTRE"/>
    <n v="1"/>
    <n v="0"/>
    <s v="CORTES VELANDIA MIGUEL ANGEL"/>
    <n v="65960.072302"/>
    <n v="75096.394270399993"/>
    <n v="65960.072302"/>
    <m/>
    <m/>
    <m/>
    <m/>
    <m/>
    <m/>
    <m/>
    <m/>
  </r>
  <r>
    <s v="VALLEDUPAR"/>
    <x v="4"/>
    <x v="4"/>
    <n v="44098"/>
    <n v="2305127"/>
    <n v="68368"/>
    <s v="LA GUAJIRA"/>
    <s v="DISTRACCION"/>
    <s v="BARRIO DISTRACCION DISTRACCION"/>
    <s v="REDEBAN"/>
    <n v="2305127"/>
    <s v="FO-25-1091817"/>
    <d v="2025-06-14T11:35:00"/>
    <d v="2025-06-19T11:03:49"/>
    <s v="CERRADO"/>
    <s v="INCIDENTE"/>
    <s v="VISITA_TÉCNICA"/>
    <s v="19-06 SE REALIZA CAMBIO DE DATAFONO YA QUE EL TECLADO LO TENIA MUY DURO Y SE LE DIFICULTABA AL CLIENTE HACER LAS TRANSACCIONES, AE REALIZAN PRUEBAS DEJANDO SERVICIO FUNCIONAL AL 100 %"/>
    <s v="NO"/>
    <s v="HARDWARE"/>
    <s v="TECLADO"/>
    <s v="DAÑO POS"/>
    <s v="Si"/>
    <s v="DATAFONO F3 TECLADO MALO"/>
    <n v="0"/>
    <n v="0"/>
    <n v="0"/>
    <n v="0"/>
    <s v="AALFZ698"/>
    <s v="1242374   "/>
    <s v="771781   "/>
    <s v="TIPO II"/>
    <s v="TERRESTRE"/>
    <n v="1"/>
    <n v="0"/>
    <s v="MONTES DIAZ JOHN FRED"/>
    <n v="144967.87232000002"/>
    <n v="140395.6348884"/>
    <n v="144967.87232000002"/>
    <m/>
    <m/>
    <m/>
    <m/>
    <m/>
    <m/>
    <m/>
    <m/>
  </r>
  <r>
    <s v="MEDELLIN"/>
    <x v="2"/>
    <x v="2"/>
    <n v="5649"/>
    <n v="2317315"/>
    <n v="74674"/>
    <s v="ANTIOQUIA"/>
    <s v="SAN CARLOS"/>
    <s v="PTM SAN CARLOS SALSAMENTARIA P"/>
    <s v="REDEBAN"/>
    <n v="2317315"/>
    <s v="FO-25-1103682"/>
    <d v="2025-06-17T14:14:00"/>
    <d v="2025-06-19T11:07:49"/>
    <s v="CERRADO"/>
    <s v="INCIDENTE"/>
    <s v="VISITA_TÉCNICA"/>
    <s v="19-06 SE CAMBIO LECTOR DE BARRAS CON CABLE DAÑADO "/>
    <s v="NO"/>
    <s v="HARDWARE"/>
    <s v="LECTOR DE BARRAS"/>
    <s v="CABLE LECTORA AVERIADO"/>
    <s v="Si"/>
    <n v="0"/>
    <s v="LECTOR L9  DAÑO FÍSICO: CABLE DE COMUNICACIÓN DAÑADO"/>
    <n v="0"/>
    <n v="0"/>
    <n v="0"/>
    <s v="EGQZZ166 - LNPZZ499"/>
    <s v=" 1238913  "/>
    <s v=" 538841  "/>
    <s v="TIPO III"/>
    <s v="TERRESTRE"/>
    <n v="1"/>
    <n v="0"/>
    <s v="CASTAÑEDA PALACIO CARLOS FELIPE"/>
    <n v="275728.78077800001"/>
    <n v="196536.5258152"/>
    <n v="275728.78077800001"/>
    <m/>
    <m/>
    <m/>
    <m/>
    <m/>
    <m/>
    <m/>
    <m/>
  </r>
  <r>
    <s v="CALI"/>
    <x v="0"/>
    <x v="0"/>
    <n v="76520"/>
    <n v="2325076"/>
    <n v="19210"/>
    <s v="VALLE DEL CAUCA"/>
    <s v="PALMIRA"/>
    <s v="BARRIO OBRERO IV PALMIRA"/>
    <s v="REDEBAN"/>
    <n v="2325076"/>
    <s v="FO-25-1108903"/>
    <d v="2025-06-18T14:50:00"/>
    <d v="2025-06-19T11:12:17"/>
    <s v="CERRADO"/>
    <s v="INCIDENTE"/>
    <s v="VISITA_TÉCNICA"/>
    <s v="19-06 EN LA VISITA TÉCNICA SE REALIZÓ EL CAMBIO DE EL DATÁFONO YA QUE SE ENCONTRÓ CON EL RODILLO AVERIADO Y NO IMPRIME LA INFORMACIÓN COMPLETA, SE CAMBIÓ EL HUB Y EL PINPAD POR TECNOLOGÍA,SE CAMBIÓ EL LECTOR DE CÓDIGO DE BARRAS QUE SE ENCONTRÓ AVERIADO,SE REALIZÓ LA INSTALACIÓN DEL SISTEMA OPERATIVO Y VERSIÓN 10.3N SE CONFIGURO E INICIALIZÓ OK, SE CREARON LOS USUARIOS Y SE REALIZARON LAS PRUEBAS DEJANDO EL SERVICIO OPERANDO SIN FALLAS Y SIN NOVEDAD "/>
    <s v="NO"/>
    <s v="HARDWARE"/>
    <s v="LECTOR DE BARRAS"/>
    <s v="DAÑO POS"/>
    <s v="Si"/>
    <s v="DATAFONO G2 SIN RODILLO"/>
    <s v="LECTOR L3  NO ENVÍA LA DATA COMPLETA"/>
    <s v="HUB HB3 NO RECONOCE CONECTOR"/>
    <s v="PINPAD CPT CAMBIO POR TECNOLOGÍA"/>
    <n v="0"/>
    <s v="NN00C299//FUA0V469"/>
    <s v="1242567 1178467 1219842 241597317561324755895920"/>
    <s v="1029965 900515 NO SERIALIZADO  1108404"/>
    <s v="TIPO I"/>
    <s v="TERRESTRE"/>
    <n v="1"/>
    <n v="0"/>
    <s v="SANCHEZ URREGO ROBINSON DAVID"/>
    <n v="65960.072302"/>
    <n v="75096.394270399993"/>
    <n v="65960.072302"/>
    <m/>
    <m/>
    <m/>
    <m/>
    <m/>
    <m/>
    <m/>
    <m/>
  </r>
  <r>
    <s v="IBAGUE"/>
    <x v="3"/>
    <x v="3"/>
    <n v="73001"/>
    <n v="2326064"/>
    <n v="23580"/>
    <s v="TOLIMA"/>
    <s v="IBAGUE"/>
    <s v="MULTIPAGAS IBAGUE"/>
    <s v="REDEBAN"/>
    <n v="2326064"/>
    <s v="FO-25-1109475"/>
    <d v="2025-06-18T16:10:00"/>
    <d v="2025-06-19T11:16:33"/>
    <s v="CERRADO"/>
    <s v="INCIDENTE"/>
    <s v="VISITA_TÉCNICA"/>
    <s v="19-06 SE REALIZA CAMBIO DE DATÁFONOS POR DETERIORO Y LECTORAS DE BARRAS POR DAÑO, SE REALIZA PRUEBAS DE FUNCIONAMIENTO OK, CUBRE CLAVE INSTALADO."/>
    <s v="NO"/>
    <s v="HARDWARE"/>
    <s v="DETERIORO"/>
    <s v="DATAFONO"/>
    <s v="Si"/>
    <s v="DATAFONO IR IRREPARABLE - DATAFONO IR IRREPARABLE - DATAFONO IR IRREPARABLE"/>
    <s v="LECTOR L2  PERDIÓ CONFIGURACIÓN"/>
    <s v="HUB HB1 DETERIORO CABLE - HUB HB1 DETERIORO CABLE - HUB HB1 DETERIORO CABLE"/>
    <s v="PINPAD IR IRREPARABLE - PINPAD IR IRREPARABLE - PINPAD IR IRREPARABLE"/>
    <n v="0"/>
    <s v="ABC09595"/>
    <s v="1242541 - 1242558 - 1235269 905982 1219878 - 1219884 - 1219877 243637317561365457309785 - 241597317561324755901306 - 243637317561365457309786"/>
    <s v="1142603 - 1172215 - 1142602 1178342 12002491 - 837672 - NO SERIALIZABLE  1018533 - 901672 - 1031387"/>
    <s v="TIPO I"/>
    <s v="TERRESTRE"/>
    <n v="1"/>
    <n v="0"/>
    <s v="BARRAGAN TAFUR EDWIN ESTEBAN"/>
    <n v="65960.072302"/>
    <n v="75096.394270399993"/>
    <n v="65960.072302"/>
    <m/>
    <m/>
    <m/>
    <m/>
    <m/>
    <m/>
    <m/>
    <m/>
  </r>
  <r>
    <s v="MEDELLIN"/>
    <x v="2"/>
    <x v="2"/>
    <n v="5001"/>
    <n v="2326669"/>
    <n v="74441"/>
    <s v="ANTIOQUIA"/>
    <s v="MEDELLIN"/>
    <s v="BARRIO LA ESPERANZA MEDELLIN"/>
    <s v="REDEBAN"/>
    <n v="2326669"/>
    <s v="FO-25-1109869"/>
    <d v="2025-06-18T17:49:00"/>
    <d v="2025-06-19T11:20:40"/>
    <s v="CERRADO"/>
    <s v="INCIDENTE"/>
    <s v="VISITA_TÉCNICA"/>
    <s v="19-06 SE CAMBIA LECTOR POR DAÑO "/>
    <s v="NO"/>
    <s v="HARDWARE"/>
    <s v="LECTOR DE BARRAS"/>
    <s v="DAÑO POS"/>
    <s v="Si"/>
    <n v="0"/>
    <s v="LECTOR L1  NO ENCIENDE"/>
    <n v="0"/>
    <n v="0"/>
    <n v="0"/>
    <s v="SVFZZ008"/>
    <s v=" 1238715  "/>
    <s v=" 535886  "/>
    <s v="TIPO I"/>
    <s v="TERRESTRE"/>
    <n v="1"/>
    <n v="0"/>
    <s v="MORENO MEDINA JUAN PABLO"/>
    <n v="65960.072302"/>
    <n v="75096.394270399993"/>
    <n v="65960.072302"/>
    <m/>
    <m/>
    <m/>
    <m/>
    <m/>
    <m/>
    <m/>
    <m/>
  </r>
  <r>
    <s v="MEDELLIN"/>
    <x v="2"/>
    <x v="2"/>
    <n v="5088"/>
    <n v="2326666"/>
    <n v="45785"/>
    <s v="ANTIOQUIA"/>
    <s v="BELLO"/>
    <s v="PTM  BELLO PAPELERIA Y VARIEDA"/>
    <s v="REDEBAN"/>
    <n v="2326666"/>
    <s v="FO-25-1109871"/>
    <d v="2025-06-18T17:47:00"/>
    <d v="2025-06-19T11:23:08"/>
    <s v="CERRADO"/>
    <s v="INCIDENTE"/>
    <s v="VISITA_TÉCNICA"/>
    <s v="19-06 SE REVISA LECTORA Y NO ESTÁ FUNCIONANDO SE RECONFIGURA SIRVE POR UN MOMENTO Y LUEGO LUEGO A FALLA SE REALIZA CAMBIO DE EQUIPO SE REALIZAN PRUEBAS EXITOSAS SERVICIO OPERATIVO "/>
    <s v="NO"/>
    <s v="HARDWARE"/>
    <s v="LECTOR DE BARRAS"/>
    <s v="DAÑO POS"/>
    <s v="Si"/>
    <n v="0"/>
    <s v="LECTOR L4  SE BLOQUEA"/>
    <n v="0"/>
    <n v="0"/>
    <n v="0"/>
    <s v="LN008429"/>
    <s v=" 1238653  "/>
    <s v=" 984824  "/>
    <s v="TIPO I"/>
    <s v="TERRESTRE"/>
    <n v="1"/>
    <n v="0"/>
    <s v="ZAPATA LOPEZ EDWARD ASDRUBAL"/>
    <n v="65960.072302"/>
    <n v="75096.394270399993"/>
    <n v="65960.072302"/>
    <m/>
    <m/>
    <m/>
    <m/>
    <m/>
    <m/>
    <m/>
    <m/>
  </r>
  <r>
    <s v="MEDELLIN"/>
    <x v="2"/>
    <x v="2"/>
    <n v="5234"/>
    <n v="2321849"/>
    <n v="10420"/>
    <s v="ANTIOQUIA"/>
    <s v="DABEIBA"/>
    <s v="DABEIBA II - ANTIOQUIA"/>
    <s v="REDEBAN"/>
    <n v="2321849"/>
    <s v="FO-25-1106023"/>
    <d v="2025-06-18T08:43:00"/>
    <d v="2025-06-19T11:33:02"/>
    <s v="CERRADO"/>
    <s v="INCIDENTE"/>
    <s v="VISITA_TÉCNICA"/>
    <s v="19-06 SE REALIZA CAMBIO DE EQUIPO POR DAÑO OK,  MENSAJE RETIRE TARJETAS,  DAÑO LECTOR CHIP OK, SE CAMBIA,  EQUIPO NUEVO QUEDA OPERATIVO OK"/>
    <s v="NO"/>
    <s v="HARDWARE"/>
    <s v="LECTOR DE TARJETAS"/>
    <s v="MENSAJE RETIRE TARJETA"/>
    <s v="Si"/>
    <s v="DATAFONO A13 RETIRE TARJETA"/>
    <n v="0"/>
    <n v="0"/>
    <n v="0"/>
    <n v="0"/>
    <s v="JAAAA309"/>
    <s v="1072483   "/>
    <s v="975944   "/>
    <s v="TIPO IV"/>
    <s v="TERRESTRE"/>
    <n v="1"/>
    <n v="0"/>
    <s v="MARTINEZ TOVAR OSCAR DAVID"/>
    <n v="479588.87655000004"/>
    <n v="196536.5258152"/>
    <n v="479588.87655000004"/>
    <m/>
    <m/>
    <m/>
    <m/>
    <m/>
    <m/>
    <m/>
    <m/>
  </r>
  <r>
    <s v="PEREIRA"/>
    <x v="0"/>
    <x v="6"/>
    <n v="76147"/>
    <n v="2328465"/>
    <n v="74063"/>
    <s v="VALLE DEL CAUCA"/>
    <s v="CARTAGO"/>
    <s v="BARRIO COOPERATIVO CARTAGO 1"/>
    <s v="REDEBAN"/>
    <n v="2328465"/>
    <s v="FO-25-1111218"/>
    <d v="2025-06-19T09:34:00"/>
    <d v="2025-06-19T11:40:48"/>
    <s v="CERRADO"/>
    <s v="INCIDENTE"/>
    <s v="VISITA_TÉCNICA"/>
    <s v="19-06 SE FORMATEA, CONFIGURA E INICIALIZA EQUIPO, SE REALIZAN PRUEBAS OK."/>
    <s v="NO"/>
    <s v="SOFTWARE"/>
    <s v="COMUNICACION"/>
    <s v="VERIFIQUE PARAMETROS"/>
    <s v="NO"/>
    <n v="0"/>
    <n v="0"/>
    <n v="0"/>
    <n v="0"/>
    <n v="0"/>
    <s v="ON0TZ487"/>
    <s v="   "/>
    <s v="   "/>
    <s v="TIPO I"/>
    <s v="TERRESTRE"/>
    <n v="1"/>
    <n v="0"/>
    <s v="FRANCO CAÑAVERAL YAMID RAUL"/>
    <n v="65960.072302"/>
    <n v="75096.394270399993"/>
    <n v="65960.072302"/>
    <m/>
    <m/>
    <m/>
    <m/>
    <m/>
    <m/>
    <m/>
    <m/>
  </r>
  <r>
    <s v="APARTADO"/>
    <x v="2"/>
    <x v="2"/>
    <n v="27810"/>
    <n v="2316697"/>
    <n v="76746"/>
    <s v="CHOCO"/>
    <s v="UNION PANAMERICANA"/>
    <s v="BARRIO CALLE DEL COMERCIO UNION PANAMERICANA"/>
    <s v="REDEBAN"/>
    <n v="2316697"/>
    <s v="FO-25-1102827"/>
    <d v="2025-06-17T12:47:00"/>
    <d v="2025-06-19T11:43:48"/>
    <s v="CERRADO"/>
    <s v="INCIDENTE"/>
    <s v="VISITA_TÉCNICA"/>
    <s v=" SE REALIZA CAMBIO DE EQUIPO POR DAÑO AL MOMENTO DE CARGAR MÁSTER KEY_x000a_SE REALIZAN PRUEBAS Y EL CB QUEDA OPERATIVO "/>
    <s v="NO"/>
    <s v="SOFTWARE"/>
    <s v="LLT"/>
    <s v="LLT"/>
    <s v="Si"/>
    <s v="DATAFONO A9 NO CARGA MASTER KEY"/>
    <n v="0"/>
    <n v="0"/>
    <n v="0"/>
    <n v="0"/>
    <s v="SA2ZZ158"/>
    <s v="1242576   "/>
    <s v="782124   "/>
    <s v="TIPO IV"/>
    <s v="TERRESTRE"/>
    <n v="1"/>
    <n v="0"/>
    <s v="ROBLEDO DIAZ ANDRES FELIPE"/>
    <n v="479588.87655000004"/>
    <n v="196536.5258152"/>
    <n v="479588.87655000004"/>
    <m/>
    <m/>
    <m/>
    <m/>
    <m/>
    <m/>
    <m/>
    <m/>
  </r>
  <r>
    <s v="CALI"/>
    <x v="0"/>
    <x v="0"/>
    <n v="76306"/>
    <n v="2326541"/>
    <n v="23868"/>
    <s v="VALLE DEL CAUCA"/>
    <s v="GINEBRA"/>
    <s v="MULTIPAGAS GINEBRA"/>
    <s v="REDEBAN"/>
    <n v="2326541"/>
    <s v="FO-25-1109700"/>
    <d v="2025-06-18T17:08:00"/>
    <d v="2025-06-19T12:14:25"/>
    <s v="CERRADO"/>
    <s v="INCIDENTE"/>
    <s v="VISITA_TÉCNICA"/>
    <s v="19-06 SE REALIZA CAMBIO DE PIN PAD DEBIDO A QUE ESTÁ ALERTADO, SE CAMBIA LECTORA DEBIDO A DAÑO EN CABLE, SE REALIZAN PRUEBAS OK."/>
    <s v="NO"/>
    <s v="HARDWARE"/>
    <s v="PINPAD"/>
    <s v="ALERTADO"/>
    <s v="Si"/>
    <n v="0"/>
    <s v="LECTOR L9  DAÑO FÍSICO: CABLE DE COMUNICACIÓN DAÑADO"/>
    <n v="0"/>
    <s v="PINPAD A6 ALERT IRRUPTION"/>
    <n v="0"/>
    <s v="ABC0L818"/>
    <s v=" 1139144 847708 "/>
    <s v=" 549208  879812"/>
    <s v="TIPO II"/>
    <s v="TERRESTRE"/>
    <n v="1"/>
    <n v="0"/>
    <s v="MONTERO MUESES GIAN CARLO"/>
    <n v="144967.87232000002"/>
    <n v="140395.6348884"/>
    <n v="144967.87232000002"/>
    <m/>
    <m/>
    <m/>
    <m/>
    <m/>
    <m/>
    <m/>
    <m/>
  </r>
  <r>
    <s v="MONTERIA"/>
    <x v="4"/>
    <x v="4"/>
    <n v="23090"/>
    <n v="2326531"/>
    <n v="44548"/>
    <s v="CORDOBA"/>
    <s v="CANALETE"/>
    <s v="DISTRICOL GRANERO CANALETE"/>
    <s v="REDEBAN"/>
    <n v="2326531"/>
    <s v="FO-25-1109710"/>
    <d v="2025-06-18T17:06:00"/>
    <d v="2025-06-19T12:17:51"/>
    <s v="CERRADO"/>
    <s v="INCIDENTE"/>
    <s v="VISITA_TÉCNICA"/>
    <s v="19-06 SE VISITA SITIO, SE CAMBIA DATAFONO POR DAÑO ALERT INTERRUPTION OK. SE INSTALA EQUIPO DESK2600. SE REALIZAN PRUEBAS EXITOSAS "/>
    <s v="NO"/>
    <s v="HARDWARE"/>
    <s v="ALERT IRRUPTION"/>
    <s v="ALERT IRRUPTION"/>
    <s v="Si"/>
    <s v="DATAFONO A6 ALERT IRRUPTION"/>
    <n v="0"/>
    <n v="0"/>
    <n v="0"/>
    <n v="0"/>
    <s v="AC08Z128"/>
    <s v="1235097   "/>
    <s v="870377   "/>
    <s v="TIPO II"/>
    <s v="TERRESTRE"/>
    <n v="1"/>
    <n v="0"/>
    <s v="COGOLLO VERTEL EDER LUIS"/>
    <n v="144967.87232000002"/>
    <n v="140395.6348884"/>
    <n v="144967.87232000002"/>
    <m/>
    <m/>
    <m/>
    <m/>
    <m/>
    <m/>
    <m/>
    <m/>
  </r>
  <r>
    <s v="IBAGUE"/>
    <x v="3"/>
    <x v="3"/>
    <n v="73678"/>
    <n v="2316235"/>
    <n v="78614"/>
    <s v="TOLIMA"/>
    <s v="SAN LUIS"/>
    <s v="BARRI VEREDA LA LAGUNA SAN LUIS"/>
    <s v="REDEBAN"/>
    <n v="2316235"/>
    <s v="FO-25-1102618"/>
    <d v="2025-06-17T11:38:00"/>
    <d v="2025-06-19T12:22:50"/>
    <s v="CERRADO"/>
    <s v="INCIDENTE"/>
    <s v="VISITA_TÉCNICA"/>
    <s v="19-06 SE REALIZA CAMBIO DE EQUIPO &quot;NO MPRIME ALGUNOS CARACTERES&quot;"/>
    <s v="NO"/>
    <s v="HARDWARE"/>
    <s v="IMPRESION"/>
    <s v="NO IMPRIME UNO O VARIOS CARACTERES"/>
    <s v="Si"/>
    <s v="DATAFONO G1 NO IMPRIME UNO O VARIOS CARACTERES"/>
    <n v="0"/>
    <n v="0"/>
    <n v="0"/>
    <n v="0"/>
    <s v="F1MZZ643"/>
    <s v="1057058   "/>
    <s v="783794   "/>
    <s v="TIPO II"/>
    <s v="TERRESTRE"/>
    <n v="1"/>
    <n v="0"/>
    <s v="GUTIERREZ  CAMILO ANDRES"/>
    <n v="144967.87232000002"/>
    <n v="140395.6348884"/>
    <n v="144967.87232000002"/>
    <m/>
    <m/>
    <m/>
    <m/>
    <m/>
    <m/>
    <m/>
    <m/>
  </r>
  <r>
    <s v="SANTA MARTA"/>
    <x v="4"/>
    <x v="4"/>
    <n v="47980"/>
    <n v="2317380"/>
    <n v="60848"/>
    <s v="MAGDALENA"/>
    <s v="ZONA BANANERA"/>
    <s v="BARRIO CENTRO ZONA BANANERA 1"/>
    <s v="REDEBAN"/>
    <n v="2317380"/>
    <s v="FO-25-1103692"/>
    <d v="2025-06-17T14:32:00"/>
    <d v="2025-06-19T12:32:23"/>
    <s v="CERRADO"/>
    <s v="INCIDENTE"/>
    <s v="VISITA_TÉCNICA"/>
    <s v="19-06 SE REALIZA LA VISITA SE ENCUENTRA EL DATÁFONO CON PROBLEMAS DE LECTURA DE TARJETA, ESTE ES UN EQUIPO MIXTO, SE PROCEDE A CAMBIAR EL EQUIPO SE REALIZAN PRUEBAS DEL EQUIPO QUEDA OKAY"/>
    <s v="NO"/>
    <s v="HARDWARE"/>
    <s v="LECTOR DE TARJETAS"/>
    <s v="DAÑO POS"/>
    <s v="Si"/>
    <s v="DATAFONO C1 NO LEE TARJETAS"/>
    <n v="0"/>
    <n v="0"/>
    <n v="0"/>
    <n v="0"/>
    <s v="FUA0G732, OA008026"/>
    <s v="991094   "/>
    <s v="1062183   "/>
    <s v="TIPO II"/>
    <s v="TERRESTRE"/>
    <n v="1"/>
    <n v="0"/>
    <s v="THOMAS  CAMPO SIGIFREDO SEGUNDO"/>
    <n v="144967.87232000002"/>
    <n v="140395.6348884"/>
    <n v="144967.87232000002"/>
    <m/>
    <m/>
    <m/>
    <m/>
    <m/>
    <m/>
    <m/>
    <m/>
  </r>
  <r>
    <s v="BOGOTA"/>
    <x v="5"/>
    <x v="5"/>
    <n v="11001"/>
    <n v="2328641"/>
    <n v="74949"/>
    <s v="CUNDINAMARCA"/>
    <s v="BOGOTA"/>
    <s v="BARRIO FONTIBON REFUGIO BOGOTA"/>
    <s v="REDEBAN"/>
    <n v="2328641"/>
    <s v="FO-25-1111459"/>
    <d v="2025-06-19T09:45:00"/>
    <d v="2025-06-19T12:36:43"/>
    <s v="CERRADO"/>
    <s v="INCIDENTE"/>
    <s v="VISITA_TÉCNICA"/>
    <s v="19-06 SE LLEGA COMERCIO CLIENTE INFORMA QUE YA ESTÁ FUNCIONANDO OK QUE YA SE HABÍA COMUNICADO PARA CANCELAR LA VISITA NO PERMITE MANIPULAR EQUIPO"/>
    <s v="NO"/>
    <s v="SOFTWARE"/>
    <s v="ACTUALIZACION"/>
    <s v="VERSION CARGA SO VR"/>
    <s v="NO"/>
    <n v="0"/>
    <n v="0"/>
    <n v="0"/>
    <n v="0"/>
    <n v="0"/>
    <s v="EGZZZ377"/>
    <s v="   "/>
    <s v="   "/>
    <s v="TIPO I"/>
    <s v="TERRESTRE"/>
    <n v="1"/>
    <n v="0"/>
    <s v="GOMEZ VEGA DAVID SNEYDER"/>
    <n v="65960.072302"/>
    <n v="75096.394270399993"/>
    <n v="65960.072302"/>
    <m/>
    <m/>
    <m/>
    <m/>
    <m/>
    <m/>
    <m/>
    <m/>
  </r>
  <r>
    <s v="BUCARAMANGA"/>
    <x v="1"/>
    <x v="1"/>
    <n v="68001"/>
    <n v="2324472"/>
    <n v="47789"/>
    <s v="SANTANDER"/>
    <s v="BUCARAMANGA"/>
    <s v="BARRIO CLAVERIANO BUCARAMANGA"/>
    <s v="REDEBAN"/>
    <n v="2324472"/>
    <s v="FO-25-1108221"/>
    <d v="2025-06-18T13:39:00"/>
    <d v="2025-06-19T13:15:03"/>
    <s v="CERRADO"/>
    <s v="INCIDENTE"/>
    <s v="VISITA_TÉCNICA"/>
    <s v="19-06 SE REALIZA CAMBIO DE DATAFONO POR DAÑO CON IMPRESORA NO AVANZA PAPEL CAMBIO S.O Y VERSIÓN 9.90 PRUEBAS OK SERVICIO OPERATIVO "/>
    <s v="NO"/>
    <s v="HARDWARE"/>
    <s v="IMPRESION"/>
    <s v="NO AVANZA PAPEL"/>
    <s v="Si"/>
    <s v="DATAFONO G5 NO AVANZA PAPEL"/>
    <n v="0"/>
    <n v="0"/>
    <n v="0"/>
    <n v="0"/>
    <s v="II00F581"/>
    <s v="1219239   "/>
    <s v="1169739   "/>
    <s v="TIPO I"/>
    <s v="TERRESTRE"/>
    <n v="1"/>
    <n v="0"/>
    <s v="REYES RAMIREZ DIEGO ALEXANDER"/>
    <n v="65960.072302"/>
    <n v="75096.394270399993"/>
    <n v="65960.072302"/>
    <m/>
    <m/>
    <m/>
    <m/>
    <m/>
    <m/>
    <m/>
    <m/>
  </r>
  <r>
    <s v="MEDELLIN"/>
    <x v="2"/>
    <x v="2"/>
    <n v="5376"/>
    <n v="2316986"/>
    <n v="69866"/>
    <s v="ANTIOQUIA"/>
    <s v="LA CEJA"/>
    <s v="PTM LA CEJA  TIENDA MINIMARKET"/>
    <s v="REDEBAN"/>
    <n v="2316986"/>
    <s v="FO-25-1103398"/>
    <d v="2025-06-17T14:03:30"/>
    <d v="2025-06-19T13:28:21"/>
    <s v="CERRADO"/>
    <s v="INCIDENTE"/>
    <s v="VISITA_TÉCNICA"/>
    <s v="19-06 SE LLEGA AL CB Y SE ENCUENTRA CERRADO SE LLAMA A LA SEÑORA ANTIER E INFORMA QUE ABRE DESPUÉS DE LAS 12"/>
    <s v="NO"/>
    <s v="HARDWARE"/>
    <s v="IMPRESION"/>
    <s v="NO AVANZA PAPEL"/>
    <s v="NO"/>
    <n v="0"/>
    <n v="0"/>
    <n v="0"/>
    <n v="0"/>
    <n v="0"/>
    <s v=".."/>
    <s v="   "/>
    <s v="   "/>
    <s v="TIPO II"/>
    <s v="TERRESTRE"/>
    <n v="1"/>
    <n v="0"/>
    <s v="CERPA SUAREZ DUVAN CAMILO"/>
    <n v="144967.87232000002"/>
    <n v="140395.6348884"/>
    <n v="144967.87232000002"/>
    <m/>
    <m/>
    <m/>
    <m/>
    <m/>
    <m/>
    <m/>
    <m/>
  </r>
  <r>
    <s v="MONTERIA"/>
    <x v="4"/>
    <x v="4"/>
    <n v="23001"/>
    <n v="2329901"/>
    <n v="35084"/>
    <s v="CORDOBA"/>
    <s v="MONTERIA"/>
    <s v="DISTRICOL DROGUERIA MANIZALES"/>
    <s v="REDEBAN"/>
    <n v="2329901"/>
    <s v="FO-25-1112235"/>
    <d v="2025-06-19T11:28:00"/>
    <d v="2025-06-19T13:41:07"/>
    <s v="CERRADO"/>
    <s v="INCIDENTE"/>
    <s v="VISITA_TÉCNICA"/>
    <s v="19-06 SE REALIZA VISITA TÉCNICA Y SE CAMBIA DATAFONO POR DETERIORO, TECLADO Y LECTOR DE TARJETAS DAÑADO, SE INSTALA DATAFONO PLACA 1242479 Y SE RETIRA DATAFONO PLACA 895246, SE REALIZAN PRUEBAS Y SE DEJA EL SERVICIO NUEVAMENTE OPERATIVO."/>
    <s v="NO"/>
    <s v="HARDWARE"/>
    <s v="DETERIORO"/>
    <s v="DATAFONO"/>
    <s v="Si"/>
    <s v="DATAFONO C1 NO LEE TARJETAS"/>
    <n v="0"/>
    <n v="0"/>
    <n v="0"/>
    <n v="0"/>
    <s v="BL07Z439"/>
    <s v="1242479   "/>
    <s v="895246   "/>
    <s v="TIPO I"/>
    <s v="TERRESTRE"/>
    <n v="1"/>
    <n v="0"/>
    <s v="CASSIANI PEREZ RAUL RAMIRO"/>
    <n v="65960.072302"/>
    <n v="75096.394270399993"/>
    <n v="65960.072302"/>
    <m/>
    <m/>
    <m/>
    <m/>
    <m/>
    <m/>
    <m/>
    <m/>
  </r>
  <r>
    <s v="VALLEDUPAR"/>
    <x v="4"/>
    <x v="4"/>
    <n v="20750"/>
    <n v="2326610"/>
    <n v="77321"/>
    <s v="CESAR"/>
    <s v="SAN DIEGO"/>
    <s v="BARRIO CARMEN SAN DIEGO "/>
    <s v="REDEBAN"/>
    <n v="2326610"/>
    <s v="FO-25-1109716"/>
    <d v="2025-06-18T17:06:00"/>
    <d v="2025-06-19T14:10:00"/>
    <s v="CERRADO"/>
    <s v="INCIDENTE"/>
    <s v="VISITA_TÉCNICA"/>
    <s v="19-06 SE REALIZA CAMBIO DE LECTOR, YA QUE ESTABA DAÑADO, NO LEIA NINGUN CODIGO DE BARRAS, SE REALIZAN PRUEBAS DEJANDO SERVICIO FUNCIONAL AL 100 %"/>
    <s v="NO"/>
    <s v="HARDWARE"/>
    <s v="LECTOR DE BARRAS"/>
    <s v="CABLE LECTORA AVERIADO"/>
    <s v="Si"/>
    <n v="0"/>
    <s v="LECTOR L6  NO COMUNICA"/>
    <n v="0"/>
    <n v="0"/>
    <n v="0"/>
    <s v="FACZZ898"/>
    <s v=" 1097268  "/>
    <s v=" 911002  "/>
    <s v="TIPO II"/>
    <s v="TERRESTRE"/>
    <n v="1"/>
    <n v="0"/>
    <s v="MONTES DIAZ JOHN FRED"/>
    <n v="144967.87232000002"/>
    <n v="140395.6348884"/>
    <n v="144967.87232000002"/>
    <m/>
    <m/>
    <m/>
    <m/>
    <m/>
    <m/>
    <m/>
    <m/>
  </r>
  <r>
    <s v="MEDELLIN"/>
    <x v="2"/>
    <x v="2"/>
    <n v="5088"/>
    <n v="2329152"/>
    <n v="35462"/>
    <s v="ANTIOQUIA"/>
    <s v="BELLO"/>
    <s v="COMCARD BELLO MILE Y SAMU"/>
    <s v="REDEBAN"/>
    <n v="2329152"/>
    <s v="FO-25-1111694"/>
    <d v="2025-06-19T10:36:00"/>
    <d v="2025-06-19T14:34:00"/>
    <s v="CERRADO"/>
    <s v="INCIDENTE"/>
    <s v="VISITA_TÉCNICA"/>
    <s v="19-06 SE VALIDA LECTORA Y SE ENCUENTRA EL CABLE EL MAL ESTADO SE REALIZA CAMBIO DE LECTORA SE REALIZAN PRUEBAS EXITOSAS SERVICIO OPERATIVO "/>
    <s v="NO"/>
    <s v="HARDWARE"/>
    <s v="LECTOR DE BARRAS"/>
    <s v="CABLE LECTORA AVERIADO"/>
    <s v="Si"/>
    <n v="0"/>
    <s v="LECTOR L9  DAÑO FÍSICO: CABLE DE COMUNICACIÓN DAÑADO"/>
    <n v="0"/>
    <n v="0"/>
    <n v="0"/>
    <s v="GZ000776"/>
    <s v=" 1238914  "/>
    <s v=" 536559  "/>
    <s v="TIPO I"/>
    <s v="TERRESTRE"/>
    <n v="1"/>
    <n v="0"/>
    <s v="ZAPATA LOPEZ EDWARD ASDRUBAL"/>
    <n v="65960.072302"/>
    <n v="75096.394270399993"/>
    <n v="65960.072302"/>
    <m/>
    <m/>
    <m/>
    <m/>
    <m/>
    <m/>
    <m/>
    <m/>
  </r>
  <r>
    <s v="CARTAGENA"/>
    <x v="4"/>
    <x v="4"/>
    <n v="13001"/>
    <n v="2329703"/>
    <n v="76119"/>
    <s v="BOLIVAR"/>
    <s v="CARTAGENA"/>
    <s v="BARRIO PORTALES DE  ALICANTE CARTAGENA DE NDIAS"/>
    <s v="REDEBAN"/>
    <n v="2329703"/>
    <s v="FO-25-1111987"/>
    <d v="2025-06-19T11:08:00"/>
    <d v="2025-06-19T14:47:35"/>
    <s v="CERRADO"/>
    <s v="INCIDENTE"/>
    <s v="VISITA_TÉCNICA"/>
    <s v="19-06 SE REALIZA CAMBIO DE TAPA IMPRESORA POR DAÑO DE LA ANTERIOR SE DEJA TODO OK"/>
    <s v="NO"/>
    <s v="HARDWARE"/>
    <s v="IMPRESION"/>
    <s v="TAPA IMPRESORA"/>
    <s v="NO"/>
    <n v="0"/>
    <n v="0"/>
    <n v="0"/>
    <n v="0"/>
    <n v="0"/>
    <s v="SX0GZ270"/>
    <s v="   "/>
    <s v="   "/>
    <s v="TIPO I"/>
    <s v="TERRESTRE"/>
    <n v="1"/>
    <n v="0"/>
    <s v="MARTINEZ SALGUEDO ANDRES AUGUSTO"/>
    <n v="65960.072302"/>
    <n v="75096.394270399993"/>
    <n v="65960.072302"/>
    <m/>
    <m/>
    <m/>
    <m/>
    <m/>
    <m/>
    <m/>
    <m/>
  </r>
  <r>
    <s v="MEDELLIN"/>
    <x v="2"/>
    <x v="2"/>
    <n v="5001"/>
    <n v="2330642"/>
    <n v="16758"/>
    <s v="ANTIOQUIA"/>
    <s v="MEDELLIN"/>
    <s v="MATERIALES EMO    SAN BENITO"/>
    <s v="REDEBAN"/>
    <n v="2330642"/>
    <s v="FO-25-1112640"/>
    <d v="2025-06-19T13:06:00"/>
    <d v="2025-06-19T14:55:26"/>
    <s v="CERRADO"/>
    <s v="INCIDENTE"/>
    <s v="VISITA_TÉCNICA"/>
    <s v="19-06 SE LLEGA A PUNTO Y CLIENTE INDICA QUE  EL TECNICO DEL COMERCIO CAMBIO LAS IP ESTATICA Y EL DATAFONO QUEDÓ EN ERROR DE COMUNICACIÓN, SE INGREA IP NUEVA QUEDA OPERATIVO."/>
    <s v="NO"/>
    <s v="SOFTWARE"/>
    <s v="COMUNICACION"/>
    <s v="VERIFIQUE PARAMETROS"/>
    <s v="NO"/>
    <n v="0"/>
    <n v="0"/>
    <n v="0"/>
    <n v="0"/>
    <n v="0"/>
    <s v="JEZZZ882"/>
    <s v="   "/>
    <s v="   "/>
    <s v="TIPO I"/>
    <s v="TERRESTRE"/>
    <n v="1"/>
    <n v="0"/>
    <s v="BADEL ACUÑA LUIS ALBERTO"/>
    <n v="65960.072302"/>
    <n v="75096.394270399993"/>
    <n v="65960.072302"/>
    <m/>
    <m/>
    <m/>
    <m/>
    <m/>
    <m/>
    <m/>
    <m/>
  </r>
  <r>
    <s v="BARRANQUILLA"/>
    <x v="4"/>
    <x v="4"/>
    <n v="8001"/>
    <n v="2330650"/>
    <n v="51870"/>
    <s v="ATLANTICO"/>
    <s v="BARRANQUILLA"/>
    <s v="PTM BARRANQUILLA  TIENDA LA PR"/>
    <s v="REDEBAN"/>
    <n v="2330650"/>
    <s v="FO-25-1112642"/>
    <d v="2025-06-19T13:15:00"/>
    <d v="2025-06-19T14:58:49"/>
    <s v="CERRADO"/>
    <s v="INCIDENTE"/>
    <s v="VISITA_TÉCNICA"/>
    <s v="19-06 SE REALIZA VISITA AL COMERCIO SE ENCUENTRA PIN PAD ALERTADO LO CUAL NO DEJABA REALIZAR NINGÚN RETIRO SE CAMBIA PIN PAD SE REALIZAN PRUEBAS EXITOSAS Y EL CB QUEDA OPERATIVO "/>
    <s v="NO"/>
    <s v="HARDWARE"/>
    <s v="PINPAD"/>
    <s v="ALERTADO"/>
    <s v="Si"/>
    <n v="0"/>
    <n v="0"/>
    <n v="0"/>
    <s v="PINPAD A6 ALERT IRRUPTION"/>
    <n v="0"/>
    <s v="BA0BZ024"/>
    <s v="  1142996 "/>
    <s v="   1108502"/>
    <s v="TIPO I"/>
    <s v="TERRESTRE"/>
    <n v="1"/>
    <n v="0"/>
    <s v="PEÑALOZA GUTIERREZ RAFAEL GUSTAVO"/>
    <n v="65960.072302"/>
    <n v="75096.394270399993"/>
    <n v="65960.072302"/>
    <m/>
    <m/>
    <m/>
    <m/>
    <m/>
    <m/>
    <m/>
    <m/>
  </r>
  <r>
    <s v="MANIZALES"/>
    <x v="0"/>
    <x v="6"/>
    <n v="17088"/>
    <n v="2331240"/>
    <n v="25304"/>
    <s v="CALDAS"/>
    <s v="BELALCAZAR"/>
    <s v="ARA0056 PLAZA BELALCAZAR"/>
    <s v="REDEBAN"/>
    <n v="2331240"/>
    <s v="FO-25-1113364"/>
    <d v="2025-06-19T14:48:00"/>
    <d v="2025-06-19T15:11:00"/>
    <s v="CERRADO"/>
    <s v="INCIDENTE"/>
    <s v="SOPORTE_TELEFÓNICO"/>
    <n v="0"/>
    <s v="NO"/>
    <s v="HARDWARE"/>
    <s v="TECLADO"/>
    <s v="DAÑO POS"/>
    <s v="NO"/>
    <m/>
    <n v="0"/>
    <n v="0"/>
    <n v="0"/>
    <n v="0"/>
    <n v="0"/>
    <n v="0"/>
    <n v="0"/>
    <s v="TIPO II"/>
    <s v="TERRESTRE"/>
    <n v="0"/>
    <n v="0"/>
    <n v="0"/>
    <n v="41241.0800752"/>
    <n v="0"/>
    <n v="41241.0800752"/>
    <m/>
    <m/>
    <m/>
    <m/>
    <m/>
    <m/>
    <m/>
    <m/>
  </r>
  <r>
    <s v="MEDELLIN"/>
    <x v="2"/>
    <x v="2"/>
    <n v="5088"/>
    <n v="2330408"/>
    <n v="51987"/>
    <s v="ANTIOQUIA"/>
    <s v="BELLO"/>
    <s v="BARRIO TRAPICHE BELLO 3"/>
    <s v="REDEBAN"/>
    <n v="2330408"/>
    <s v="FO-25-1112450"/>
    <d v="2025-06-19T12:14:00"/>
    <d v="2025-06-19T15:35:39"/>
    <s v="CERRADO"/>
    <s v="INCIDENTE"/>
    <s v="VISITA_TÉCNICA"/>
    <s v="19-06 SE REVISA EQUIPOS Y TIENES LA PANTALLA MALO OSCURA SE REALIZA MANTENIMIENTO Y SIGUE IGUAL SE PROCEDE CON EL CAMBIO DEL EQUIPO SE REALIZA PRUEBAS EXITOSAS SERVICIO OPERATIVO OK "/>
    <s v="NO"/>
    <s v="HARDWARE"/>
    <s v="PANTALLA"/>
    <s v="DAÑO POS"/>
    <s v="Si"/>
    <s v="DATAFONO B2 DISPLAY INTERMITENTE"/>
    <n v="0"/>
    <n v="0"/>
    <n v="0"/>
    <n v="0"/>
    <s v="A4XZZ092"/>
    <s v="1115358   "/>
    <s v="1236624   "/>
    <s v="TIPO I"/>
    <s v="TERRESTRE"/>
    <n v="1"/>
    <n v="0"/>
    <s v="ZAPATA LOPEZ EDWARD ASDRUBAL"/>
    <n v="65960.072302"/>
    <n v="75096.394270399993"/>
    <n v="65960.072302"/>
    <m/>
    <m/>
    <m/>
    <m/>
    <m/>
    <m/>
    <m/>
    <m/>
  </r>
  <r>
    <s v="MEDELLIN"/>
    <x v="2"/>
    <x v="2"/>
    <n v="5001"/>
    <n v="2329983"/>
    <n v="66694"/>
    <s v="ANTIOQUIA"/>
    <s v="MEDELLIN"/>
    <s v="DISTRICOL TEOCELL COMUNICACION"/>
    <s v="REDEBAN"/>
    <n v="2329983"/>
    <s v="FO-25-1112244"/>
    <d v="2025-06-19T11:45:00"/>
    <d v="2025-06-19T15:40:07"/>
    <s v="CERRADO"/>
    <s v="INCIDENTE"/>
    <s v="VISITA_TÉCNICA"/>
    <s v="19-06 SE CAMBIA EQUIPO POR DAÑO"/>
    <s v="NO"/>
    <s v="HARDWARE"/>
    <s v="SE REINICIA"/>
    <s v="DAÑO POS"/>
    <s v="Si"/>
    <s v="DATAFONO E3 NO COMUNICA MODEM"/>
    <n v="0"/>
    <n v="0"/>
    <n v="0"/>
    <n v="0"/>
    <s v="2A0EZ003"/>
    <s v="931951   "/>
    <s v="1034149   "/>
    <s v="TIPO I"/>
    <s v="TERRESTRE"/>
    <n v="1"/>
    <n v="0"/>
    <s v="MORENO MEDINA JUAN PABLO"/>
    <n v="65960.072302"/>
    <n v="75096.394270399993"/>
    <n v="65960.072302"/>
    <m/>
    <m/>
    <m/>
    <m/>
    <m/>
    <m/>
    <m/>
    <m/>
  </r>
  <r>
    <s v="CALI"/>
    <x v="0"/>
    <x v="0"/>
    <n v="76248"/>
    <n v="2330415"/>
    <n v="33394"/>
    <s v="VALLE DEL CAUCA"/>
    <s v="EL CERRITO"/>
    <s v="BARRIO SANTA BARBARA EL CERRIT"/>
    <s v="REDEBAN"/>
    <n v="2330415"/>
    <s v="FO-25-1112443"/>
    <d v="2025-06-19T12:18:00"/>
    <d v="2025-06-19T15:46:31"/>
    <s v="CERRADO"/>
    <s v="INCIDENTE"/>
    <s v="VISITA_TÉCNICA"/>
    <s v="19-06 SE CAMBIA DATÁFONO YA QUE EL DEL CLIENTE TIENE LAS TECLAS DURAS"/>
    <s v="NO"/>
    <s v="HARDWARE"/>
    <s v="TECLADO"/>
    <s v="DAÑO POS"/>
    <s v="Si"/>
    <s v="DATAFONO F3 TECLADO MALO"/>
    <n v="0"/>
    <n v="0"/>
    <n v="0"/>
    <n v="0"/>
    <s v="17ZZ250"/>
    <s v="1141919   "/>
    <s v="815001   "/>
    <s v="TIPO II"/>
    <s v="TERRESTRE"/>
    <n v="1"/>
    <n v="0"/>
    <s v="CUERO RUIZ JHONNY"/>
    <n v="144967.87232000002"/>
    <n v="140395.6348884"/>
    <n v="144967.87232000002"/>
    <m/>
    <m/>
    <m/>
    <m/>
    <m/>
    <m/>
    <m/>
    <m/>
  </r>
  <r>
    <s v="BOGOTA"/>
    <x v="5"/>
    <x v="5"/>
    <n v="11001"/>
    <n v="2329758"/>
    <n v="41968"/>
    <s v="CUNDINAMARCA"/>
    <s v="BOGOTA"/>
    <s v="PTM BOGOTA MERK FAST"/>
    <s v="REDEBAN"/>
    <n v="2329758"/>
    <s v="FO-25-1112093"/>
    <d v="2025-06-19T11:18:00"/>
    <d v="2025-06-19T15:49:48"/>
    <s v="CERRADO"/>
    <s v="INCIDENTE"/>
    <s v="VISITA_TÉCNICA"/>
    <s v="19-06 SE LLEGA LA DIRECCIÓN INDICADA, SE ACTUALIZA A VERSIÓN 9.90 SE CONFIGURAN PARÁMETROS Y SE REALIZA INICIALIZACIÓN DEL DATÁFONO SE REALIZAN PRUEBAS EXITOSAS"/>
    <s v="NO"/>
    <s v="SOFTWARE"/>
    <s v="ACTUALIZACION"/>
    <s v="VERSION CARGA SO VR"/>
    <s v="NO"/>
    <n v="0"/>
    <n v="0"/>
    <n v="0"/>
    <n v="0"/>
    <n v="0"/>
    <s v="GW0WZ984"/>
    <s v="   "/>
    <s v="   "/>
    <s v="TIPO I"/>
    <s v="TERRESTRE"/>
    <n v="1"/>
    <n v="0"/>
    <s v="GARCIA PASTRANA KEVIN FERNANDO"/>
    <n v="65960.072302"/>
    <n v="75096.394270399993"/>
    <n v="65960.072302"/>
    <m/>
    <m/>
    <m/>
    <m/>
    <m/>
    <m/>
    <m/>
    <m/>
  </r>
  <r>
    <s v="BARRANQUILLA"/>
    <x v="4"/>
    <x v="4"/>
    <n v="8001"/>
    <n v="2330413"/>
    <n v="46387"/>
    <s v="ATLANTICO"/>
    <s v="BARRANQUILLA"/>
    <s v="BARRIO CENTRO BARRANQUILLA 23"/>
    <s v="REDEBAN"/>
    <n v="2330413"/>
    <s v="FO-25-1112447"/>
    <d v="2025-06-19T12:16:00"/>
    <d v="2025-06-19T16:14:06"/>
    <s v="CERRADO"/>
    <s v="INCIDENTE"/>
    <s v="VISITA_TÉCNICA"/>
    <s v="19-06 SE REALIZA VISITA TÉCNICA, SE CAMBIA LA PIN PAD, SE REALIZAN PRUEBAS EXITOSAS, EQUIPO FUNCIONA CORRECTAMENTE, CB OPERATIVO."/>
    <s v="NO"/>
    <s v="HARDWARE"/>
    <s v="PINPAD"/>
    <s v="DAÑO POS"/>
    <s v="Si"/>
    <n v="0"/>
    <n v="0"/>
    <n v="0"/>
    <s v="PINPAD A13 RETIRE TARJETA"/>
    <n v="0"/>
    <s v="XP006272"/>
    <s v="  1119807 "/>
    <s v="   872999"/>
    <s v="TIPO I"/>
    <s v="TERRESTRE"/>
    <n v="1"/>
    <n v="0"/>
    <s v="DE AGUAS MUÑOZ DAVID JOSE"/>
    <n v="65960.072302"/>
    <n v="75096.394270399993"/>
    <n v="65960.072302"/>
    <m/>
    <m/>
    <m/>
    <m/>
    <m/>
    <m/>
    <m/>
    <m/>
  </r>
  <r>
    <s v="SANTA MARTA"/>
    <x v="4"/>
    <x v="4"/>
    <n v="44001"/>
    <n v="2328135"/>
    <n v="46064"/>
    <s v="LA GUAJIRA"/>
    <s v="RIOHACHA"/>
    <s v="PAGAFACIL  RIOHACHA"/>
    <s v="REDEBAN"/>
    <n v="2328135"/>
    <s v="FO-25-1111205"/>
    <d v="2025-06-19T09:01:00"/>
    <d v="2025-06-19T16:33:06"/>
    <s v="CERRADO"/>
    <s v="INCIDENTE"/>
    <s v="VISITA_TÉCNICA"/>
    <s v="19-06 PIN PAD TENÍA EL CABLE PARTIDO, SE REMPLAZA, TAMBIÉN SE REMPLAZA EL MULTIPIERTO HUB USB "/>
    <s v="NO"/>
    <s v="HARDWARE"/>
    <s v="SE REINICIA"/>
    <s v="DAÑO POS"/>
    <s v="Si"/>
    <n v="0"/>
    <n v="0"/>
    <s v="HUB HB2 PUERTO USD DAÑADO"/>
    <n v="0"/>
    <n v="0"/>
    <s v="XP004570"/>
    <s v="   No serializado "/>
    <s v="  No serializado  "/>
    <s v="TIPO III"/>
    <s v="TERRESTRE"/>
    <n v="1"/>
    <n v="0"/>
    <s v="DE AVILA SIADES ALBERTO ENRIQUE"/>
    <n v="275728.78077800001"/>
    <n v="196536.5258152"/>
    <n v="275728.78077800001"/>
    <m/>
    <m/>
    <m/>
    <m/>
    <m/>
    <m/>
    <m/>
    <m/>
  </r>
  <r>
    <s v="CARTAGENA"/>
    <x v="4"/>
    <x v="4"/>
    <n v="13001"/>
    <n v="2326674"/>
    <n v="17203"/>
    <s v="BOLIVAR"/>
    <s v="CARTAGENA"/>
    <s v="BARRIO URBANIZACION HORIZONTE"/>
    <s v="REDEBAN"/>
    <n v="2326674"/>
    <s v="FO-25-1109866"/>
    <d v="2025-06-18T17:54:00"/>
    <d v="2025-06-19T16:41:14"/>
    <s v="CERRADO"/>
    <s v="INCIDENTE"/>
    <s v="VISITA_TÉCNICA"/>
    <s v="19-06 SE CAMBIA EQUIPO POR DAÑO DE DISPLAY DE CONFIGURA Y SE DEJA TODO OK "/>
    <s v="NO"/>
    <s v="HARDWARE"/>
    <s v="PANTALLA"/>
    <s v="DAÑO POS"/>
    <s v="Si"/>
    <s v="DATAFONO B1 DISPLAY BLANCO / OSCURO"/>
    <n v="0"/>
    <n v="0"/>
    <n v="0"/>
    <n v="0"/>
    <s v="JKZZZ156"/>
    <s v="762017   "/>
    <s v="991832   "/>
    <s v="TIPO I"/>
    <s v="TERRESTRE"/>
    <n v="1"/>
    <n v="0"/>
    <s v="MARTINEZ SALGUEDO ANDRES AUGUSTO"/>
    <n v="65960.072302"/>
    <n v="75096.394270399993"/>
    <n v="65960.072302"/>
    <m/>
    <m/>
    <m/>
    <m/>
    <m/>
    <m/>
    <m/>
    <m/>
  </r>
  <r>
    <s v="CALI"/>
    <x v="0"/>
    <x v="0"/>
    <n v="76520"/>
    <n v="2329969"/>
    <n v="64131"/>
    <s v="VALLE DEL CAUCA"/>
    <s v="PALMIRA"/>
    <s v="BARRIO ZAMORANO PALMIRA 2"/>
    <s v="REDEBAN"/>
    <n v="2329969"/>
    <s v="FO-25-1112239"/>
    <d v="2025-06-19T11:43:00"/>
    <d v="2025-06-19T16:46:30"/>
    <s v="CERRADO"/>
    <s v="INCIDENTE"/>
    <s v="VISITA_TÉCNICA"/>
    <s v="19-06 SE CAMBIA DATÁFONO YA QUE EL DEL CLIENTE ESTABA MALO"/>
    <s v="NO"/>
    <s v="HARDWARE"/>
    <s v="ALERT IRRUPTION"/>
    <s v="ALERT IRRUPTION"/>
    <s v="Si"/>
    <s v="DATAFONO A6 ALERT IRRUPTION"/>
    <n v="0"/>
    <n v="0"/>
    <n v="0"/>
    <n v="0"/>
    <s v="LA01Z116"/>
    <s v="1242651   "/>
    <s v="299357   "/>
    <s v="TIPO I"/>
    <s v="TERRESTRE"/>
    <n v="1"/>
    <n v="0"/>
    <s v="CUERO RUIZ JHONNY"/>
    <n v="65960.072302"/>
    <n v="75096.394270399993"/>
    <n v="65960.072302"/>
    <m/>
    <m/>
    <m/>
    <m/>
    <m/>
    <m/>
    <m/>
    <m/>
  </r>
  <r>
    <s v="BUCARAMANGA"/>
    <x v="1"/>
    <x v="1"/>
    <n v="20710"/>
    <n v="2327666"/>
    <n v="27068"/>
    <s v="CESAR"/>
    <s v="SAN ALBERTO"/>
    <s v="BARRIO CENTRO 2 SAN ALBERTO"/>
    <s v="REDEBAN"/>
    <n v="2327666"/>
    <s v="FO-25-1110664"/>
    <d v="2025-06-19T08:19:00"/>
    <d v="2025-06-19T17:10:36"/>
    <s v="CERRADO"/>
    <s v="INCIDENTE"/>
    <s v="VISITA_TÉCNICA"/>
    <s v="19-06 SE HACE PRESENCIA EN COMERCIO SE REALIZA CAMBIO DE LECTOR DE CÓDIGO DE BARRAS DEBIDO A QUE NO LEE NINGUNA FACTURA SE REALIZA PRUEBA OK"/>
    <s v="NO"/>
    <s v="HARDWARE"/>
    <s v="LECTOR DE BARRAS"/>
    <s v="DAÑO POS"/>
    <s v="Si"/>
    <n v="0"/>
    <s v="LECTOR L3  NO ENVÍA LA DATA COMPLETA"/>
    <n v="0"/>
    <n v="0"/>
    <n v="0"/>
    <s v="999JZ611"/>
    <s v=" 984625  "/>
    <s v=" 798590  "/>
    <s v="TIPO III"/>
    <s v="TERRESTRE"/>
    <n v="1"/>
    <n v="0"/>
    <s v="BARRERA ORTEGA MARLON STWAR"/>
    <n v="275728.78077800001"/>
    <n v="196536.5258152"/>
    <n v="275728.78077800001"/>
    <m/>
    <m/>
    <m/>
    <m/>
    <m/>
    <m/>
    <m/>
    <m/>
  </r>
  <r>
    <s v="CUCUTA"/>
    <x v="1"/>
    <x v="1"/>
    <n v="54001"/>
    <n v="2329178"/>
    <n v="22693"/>
    <s v="NORTE DE SANTANDER"/>
    <s v="CUCUTA"/>
    <s v="BARRIO VALLE ESTHER CUCUTA"/>
    <s v="REDEBAN"/>
    <n v="2329178"/>
    <s v="FO-25-1111930"/>
    <d v="2025-06-19T10:44:00"/>
    <d v="2025-06-19T17:17:30"/>
    <s v="CERRADO"/>
    <s v="INCIDENTE"/>
    <s v="VISITA_TÉCNICA"/>
    <s v="19-06 SE VISITA COMERCIO Y SE CAMBIA CABLE MAGICBOX, SE REALIZAN CIERRES Y PRUEBAS OK."/>
    <s v="NO"/>
    <s v="HARDWARE"/>
    <s v="CABLEADO"/>
    <s v="CABLE MAGICBOX AVERIADO"/>
    <s v="NO"/>
    <n v="0"/>
    <n v="0"/>
    <n v="0"/>
    <n v="0"/>
    <s v="Cable Magic box "/>
    <s v="A0ZZZ037"/>
    <s v="   "/>
    <s v="   "/>
    <s v="TIPO I"/>
    <s v="TERRESTRE"/>
    <n v="1"/>
    <n v="0"/>
    <s v="TORRES MANTILLA JOSE DANIEL"/>
    <n v="65960.072302"/>
    <n v="75096.394270399993"/>
    <n v="65960.072302"/>
    <m/>
    <m/>
    <m/>
    <m/>
    <m/>
    <m/>
    <m/>
    <m/>
  </r>
  <r>
    <s v="MEDELLIN"/>
    <x v="2"/>
    <x v="2"/>
    <n v="5887"/>
    <n v="2329933"/>
    <n v="39564"/>
    <s v="ANTIOQUIA"/>
    <s v="YARUMAL"/>
    <s v="DISTRICOL CAFE MONTECARLO DE Y"/>
    <s v="REDEBAN"/>
    <n v="2329933"/>
    <s v="FO-25-1112231"/>
    <d v="2025-06-19T11:36:00"/>
    <d v="2025-06-20T09:54:14"/>
    <s v="CERRADO"/>
    <s v="INCIDENTE"/>
    <s v="VISITA_TÉCNICA"/>
    <s v="20-06 SE CAMBIA EQUIPO POR DAÑO EN RODILLO INTERNO "/>
    <s v="NO"/>
    <s v="HARDWARE"/>
    <s v="IMPRESION"/>
    <s v="RODILLO AVERIADO"/>
    <s v="Si"/>
    <s v="DATAFONO G5 NO AVANZA PAPEL"/>
    <n v="0"/>
    <n v="0"/>
    <n v="0"/>
    <n v="0"/>
    <s v="AA0AZ794"/>
    <s v="1172545   "/>
    <s v="1092293   "/>
    <s v="TIPO III"/>
    <s v="TERRESTRE"/>
    <n v="1"/>
    <n v="0"/>
    <s v="ALVAREZ ARENAS VICTOR HUGO"/>
    <n v="275728.78077800001"/>
    <n v="196536.5258152"/>
    <n v="275728.78077800001"/>
    <m/>
    <m/>
    <m/>
    <m/>
    <m/>
    <m/>
    <m/>
    <m/>
  </r>
  <r>
    <s v="NEIVA"/>
    <x v="3"/>
    <x v="3"/>
    <n v="18150"/>
    <n v="2309296"/>
    <n v="77650"/>
    <s v="CAQUETA"/>
    <s v="CARTAGENA DEL CHAIRA"/>
    <s v="SUPERMERCADO TITO"/>
    <s v="REDEBAN"/>
    <n v="2309296"/>
    <s v="FO-25-1096813"/>
    <d v="2025-06-16T11:20:00"/>
    <d v="2025-06-20T10:13:54"/>
    <s v="CERRADO"/>
    <s v="INCIDENTE"/>
    <s v="VISITA_TÉCNICA"/>
    <s v="20-06 SE REALIZA VISITA AL PUNTO, SE CAMBIA EQUIPO YA QUE ESTE PRESENTA DAÑO  POR CAIDA Y NO ENCIENDE.  SE DEJA EQUIPO INSTALADO CON VR 9.90 PRUEBAS CB OK, CB OPERATIVO "/>
    <s v="NO"/>
    <s v="HARDWARE"/>
    <s v="NO ENCIENDE"/>
    <s v="DAÑO POS"/>
    <s v="Si"/>
    <s v="DATAFONO A1 NO PRENDE"/>
    <n v="0"/>
    <n v="0"/>
    <n v="0"/>
    <n v="0"/>
    <s v="10LZZ921"/>
    <s v="929478   "/>
    <s v="1216878   "/>
    <s v="TIPO IV ESPECIAL"/>
    <s v="TERRESTRE"/>
    <n v="1"/>
    <n v="0"/>
    <s v="DEVIA REINOSO JUAN CARLOS"/>
    <n v="479588.87655000004"/>
    <n v="196536.5258152"/>
    <n v="479588.87655000004"/>
    <m/>
    <m/>
    <m/>
    <m/>
    <m/>
    <m/>
    <m/>
    <m/>
  </r>
  <r>
    <s v="BUCARAMANGA"/>
    <x v="1"/>
    <x v="1"/>
    <n v="68001"/>
    <n v="2329112"/>
    <n v="44872"/>
    <s v="SANTANDER"/>
    <s v="BUCARAMANGA"/>
    <s v="PAGAFACIL PALMAS I"/>
    <s v="REDEBAN"/>
    <n v="2329112"/>
    <s v="FO-25-1111689"/>
    <d v="2025-06-19T10:29:00"/>
    <d v="2025-06-20T10:27:22"/>
    <s v="CERRADO"/>
    <s v="INCIDENTE"/>
    <s v="VISITA_TÉCNICA"/>
    <s v="20-06 SE REALIZA VISITA AL COMERCIO CB PAGAFACIL, SE VALIDA Y HUBO DEMORA PARA QUE NOS PERMITAN EL INGRESO, 30 MINUTOS, SE ACCEDE Y SE HACE CAMBIO DE DATÁFONO DESK 3500 POR DAÑO EN TECLADO POR UN DESK 2600 JUNTO CON PINPAD POR TECNOLOGÍA, SE HACEN LAS RESPECTIVAS CONFIGURACIÓNES Y SE HACEN PRUEBAS DEJANDO TODO OK. "/>
    <s v="NO"/>
    <s v="HARDWARE"/>
    <s v="TECLADO"/>
    <s v="DAÑO POS"/>
    <s v="Si"/>
    <s v="DATAFONO F3 TECLADO MALO"/>
    <n v="0"/>
    <s v="HUB HB3 NO RECONOCE CONECTOR"/>
    <s v="PINPAD CPT CAMBIO POR TECNOLOGÍA"/>
    <n v="0"/>
    <s v="9B0FZ051"/>
    <s v="1235495  1219855 NO APLICA SE INSTALO MAGIC BOX "/>
    <s v="1107002  NO SERIALIZADO  986501"/>
    <s v="TIPO I"/>
    <s v="TERRESTRE"/>
    <n v="1"/>
    <n v="0"/>
    <s v="GONZALEZ ESTUPIÑAN YEISON WALTER ANTONIO"/>
    <n v="65960.072302"/>
    <n v="75096.394270399993"/>
    <n v="65960.072302"/>
    <m/>
    <m/>
    <m/>
    <m/>
    <m/>
    <m/>
    <m/>
    <m/>
  </r>
  <r>
    <s v="MEDELLIN"/>
    <x v="2"/>
    <x v="2"/>
    <n v="5660"/>
    <n v="2333868"/>
    <n v="44428"/>
    <s v="ANTIOQUIA"/>
    <s v="SAN LUIS"/>
    <s v="DISTRICOL SUPERMERCADO PALACIO"/>
    <s v="REDEBAN"/>
    <n v="2333868"/>
    <s v="FO-25-1114998"/>
    <d v="2025-06-20T08:22:00"/>
    <d v="2025-06-20T10:35:37"/>
    <s v="CERRADO"/>
    <s v="INCIDENTE"/>
    <s v="VISITA_TÉCNICA"/>
    <s v="20-06 SE CAMBIA EQUIPO POR DAÑO EN PUERTO LAN"/>
    <s v="NO"/>
    <s v="HARDWARE"/>
    <s v="COMUNICACION"/>
    <s v="DAÑO POS"/>
    <s v="Si"/>
    <s v="DATAFONO E4 PUERTO DE DIAL MALO"/>
    <n v="0"/>
    <n v="0"/>
    <n v="0"/>
    <n v="0"/>
    <s v="GA07Z808"/>
    <s v="1227972   "/>
    <s v="1121416   "/>
    <s v="TIPO III"/>
    <s v="TERRESTRE"/>
    <n v="1"/>
    <n v="0"/>
    <s v="RUA ALVAREZ RICHARD ANDRES"/>
    <n v="275728.78077800001"/>
    <n v="196536.5258152"/>
    <n v="275728.78077800001"/>
    <m/>
    <m/>
    <m/>
    <m/>
    <m/>
    <m/>
    <m/>
    <m/>
  </r>
  <r>
    <s v="BUCARAMANGA"/>
    <x v="1"/>
    <x v="1"/>
    <n v="68001"/>
    <n v="2332682"/>
    <n v="31585"/>
    <s v="SANTANDER"/>
    <s v="BUCARAMANGA"/>
    <s v="COMCARD B MANGA ELLITA"/>
    <s v="REDEBAN"/>
    <n v="2332682"/>
    <s v="FO-25-1114111"/>
    <d v="2025-06-19T16:56:00"/>
    <d v="2025-06-20T10:43:59"/>
    <s v="CERRADO"/>
    <s v="INCIDENTE"/>
    <s v="VISITA_TÉCNICA"/>
    <s v="20-06 SE REALIZA CAMBIO DE EQUIPO DEBIDO PUERTO USB DAÑADO SE REALIZA INYECCIÓN DE SISTEMA Y VERSIÓN INICIALIZADA OK PRUEBAS OK CUBRE CLAVE OK "/>
    <s v="NO"/>
    <s v="HARDWARE"/>
    <s v="SE REINICIA"/>
    <s v="DAÑO POS"/>
    <s v="Si"/>
    <s v="DATAFONO E9 PUERTO USB MALO"/>
    <n v="0"/>
    <n v="0"/>
    <n v="0"/>
    <n v="0"/>
    <s v="1111G418 - HA006439"/>
    <s v="1235401   "/>
    <s v="1017413   "/>
    <s v="TIPO I"/>
    <s v="TERRESTRE"/>
    <n v="1"/>
    <n v="0"/>
    <s v="HERRERA LUQUE SAUL JAVIER"/>
    <n v="65960.072302"/>
    <n v="75096.394270399993"/>
    <n v="65960.072302"/>
    <m/>
    <m/>
    <m/>
    <m/>
    <m/>
    <m/>
    <m/>
    <m/>
  </r>
  <r>
    <s v="BOGOTA"/>
    <x v="5"/>
    <x v="5"/>
    <n v="11001"/>
    <n v="2330688"/>
    <n v="25838"/>
    <s v="CUNDINAMARCA"/>
    <s v="BOGOTA"/>
    <s v="REDY CALLE 58"/>
    <s v="REDEBAN"/>
    <n v="2330688"/>
    <s v="FO-25-1112967"/>
    <d v="2025-06-19T13:34:00"/>
    <d v="2025-06-20T10:49:39"/>
    <s v="CERRADO"/>
    <s v="INCIDENTE"/>
    <s v="VISITA_TÉCNICA"/>
    <s v="20-06 CAMBIO DE DATÁFONO BI IMPRIME VARIOS CARACTERÍSTICAS "/>
    <s v="NO"/>
    <s v="HARDWARE"/>
    <s v="IMPRESION"/>
    <s v="NO IMPRIME UNO O VARIOS CARACTERES"/>
    <s v="Si"/>
    <s v="DATAFONO G1 NO IMPRIME UNO O VARIOS CARACTERES"/>
    <n v="0"/>
    <n v="0"/>
    <n v="0"/>
    <n v="0"/>
    <s v="A04ZZ966"/>
    <s v="801153   "/>
    <s v="963849   "/>
    <s v="TIPO I"/>
    <s v="TERRESTRE"/>
    <n v="1"/>
    <n v="0"/>
    <s v="GOMEZ VEGA DAVID SNEYDER"/>
    <n v="65960.072302"/>
    <n v="75096.394270399993"/>
    <n v="65960.072302"/>
    <m/>
    <m/>
    <m/>
    <m/>
    <m/>
    <m/>
    <m/>
    <m/>
  </r>
  <r>
    <s v="MANIZALES"/>
    <x v="0"/>
    <x v="6"/>
    <n v="17001"/>
    <n v="2329765"/>
    <n v="50020"/>
    <s v="CALDAS"/>
    <s v="MANIZALES"/>
    <s v="BARRIO CENTRO MANIZALAES"/>
    <s v="REDEBAN"/>
    <n v="2329765"/>
    <s v="FO-25-1112104"/>
    <d v="2025-06-19T11:20:00"/>
    <d v="2025-06-20T10:58:17"/>
    <s v="CERRADO"/>
    <s v="INCIDENTE"/>
    <s v="VISITA_TÉCNICA"/>
    <s v="20-06 SE REALIZA VISITA SE CAMBIA DATAFONO POR TECLADO DESGASTADO Y TECLAS DURAS Y SE CAMBIA LECTORA POR FORMATO INVALIDO, SE CREAN USUARIOS SE HACEN PRUEBAS SERVICIO OK "/>
    <s v="NO"/>
    <s v="HARDWARE"/>
    <s v="TECLADO"/>
    <s v="DAÑO POS"/>
    <s v="Si"/>
    <s v="DATAFONO F3 TECLADO MALO"/>
    <s v="LECTOR L2  PERDIÓ CONFIGURACIÓN"/>
    <n v="0"/>
    <n v="0"/>
    <n v="0"/>
    <s v="ON003858 II00S504"/>
    <s v="1069565 903585  "/>
    <s v="289591 884688  "/>
    <s v="TIPO I"/>
    <s v="TERRESTRE"/>
    <n v="1"/>
    <n v="0"/>
    <s v="AGUIRRE HENAO RAUL EDUARDO"/>
    <n v="65960.072302"/>
    <n v="75096.394270399993"/>
    <n v="65960.072302"/>
    <m/>
    <m/>
    <m/>
    <m/>
    <m/>
    <m/>
    <m/>
    <m/>
  </r>
  <r>
    <s v="MEDELLIN"/>
    <x v="2"/>
    <x v="2"/>
    <n v="5887"/>
    <n v="2325079"/>
    <n v="24274"/>
    <s v="ANTIOQUIA"/>
    <s v="YARUMAL"/>
    <s v="LLANOS DE CUIVA YARUMAL ANTIOQ"/>
    <s v="REDEBAN"/>
    <n v="2325079"/>
    <s v="FO-25-1108899"/>
    <d v="2025-06-18T14:52:00"/>
    <d v="2025-06-20T11:07:00"/>
    <s v="CERRADO"/>
    <s v="INCIDENTE"/>
    <s v="VISITA_TÉCNICA"/>
    <s v="20-06 SE RECONFIGURA LECTORA YA QUE NO TOMA FACTURAS SE REVISAN CONEXIONES TODO EN BUEN ESTADO SE HACEN PRUEBAS Y QUEDA OK "/>
    <s v="NO"/>
    <s v="SOFTWARE"/>
    <s v="LECTOR DE BARRAS"/>
    <s v="LECTOR DESCONFIGURADO"/>
    <s v="NO"/>
    <n v="0"/>
    <n v="0"/>
    <n v="0"/>
    <n v="0"/>
    <n v="0"/>
    <s v="ABC9Z828"/>
    <n v="0"/>
    <n v="0"/>
    <s v="TIPO III"/>
    <s v="TERRESTRE"/>
    <n v="1"/>
    <n v="0"/>
    <s v="ALVAREZ ARENAS VICTOR HUGO"/>
    <n v="275728.78077800001"/>
    <n v="196536.5258152"/>
    <n v="275728.78077800001"/>
    <m/>
    <m/>
    <m/>
    <m/>
    <m/>
    <m/>
    <m/>
    <m/>
  </r>
  <r>
    <s v="SANTA MARTA"/>
    <x v="4"/>
    <x v="4"/>
    <n v="47245"/>
    <n v="2330149"/>
    <n v="36421"/>
    <s v="MAGDALENA"/>
    <s v="EL BANCO"/>
    <s v="PAGAFACIL EL BANCO"/>
    <s v="REDEBAN"/>
    <n v="2330149"/>
    <s v="FO-25-1112407"/>
    <d v="2025-06-19T11:58:00"/>
    <d v="2025-06-20T11:08:36"/>
    <s v="CERRADO"/>
    <s v="INCIDENTE"/>
    <s v="VISITA_TÉCNICA"/>
    <s v="20-06 SE CAMBIA UNO DE LOS DATAFONOS YA QUE PRESENTABA FALLAS DE CONEXION DE RED, SE INSTALA UN DESK 2600 Y SE LE CAMBIA DE IGUAL FORMA EL PINPAD POR COMPATIBILIDAD DE TECNOLOGÍA, SE REALIZAN PRUEBAS EN EL OTRO DATAFONO Y SE ENCUENTRA OPERANDO DE MANERA NORMAL, SE REALIZAN PRUEBAS, DEJANDO SERVICIO FUNCIONAL AL 100 %"/>
    <s v="NO"/>
    <s v="HARDWARE"/>
    <s v="COMUNICACION"/>
    <s v="DAÑO POS"/>
    <s v="Si"/>
    <s v="DATAFONO E3 NO COMUNICA MODEM"/>
    <n v="0"/>
    <s v="HUB HB3 NO RECONOCE CONECTOR"/>
    <s v="PINPAD CPT CAMBIO POR TECNOLOGÍA"/>
    <n v="0"/>
    <s v="9A00E756"/>
    <s v="1242470  1241515 243637317561365457310146"/>
    <s v="1120595  NO SERIALIZADO  1119614"/>
    <s v="TIPO IV"/>
    <s v="TERRESTRE"/>
    <n v="1"/>
    <n v="0"/>
    <s v="MONTES DIAZ JOHN FRED"/>
    <n v="479588.87655000004"/>
    <n v="196536.5258152"/>
    <n v="479588.87655000004"/>
    <m/>
    <m/>
    <m/>
    <m/>
    <m/>
    <m/>
    <m/>
    <m/>
  </r>
  <r>
    <s v="TUNJA"/>
    <x v="1"/>
    <x v="1"/>
    <n v="15759"/>
    <n v="2329493"/>
    <n v="52292"/>
    <s v="BOYACA"/>
    <s v="SOGAMOSO"/>
    <s v="BARRIO UNIVERSITARIO SOGAMOSO"/>
    <s v="REDEBAN"/>
    <n v="2329493"/>
    <s v="FO-25-1111934"/>
    <d v="2025-06-19T11:05:00"/>
    <d v="2025-06-20T11:19:02"/>
    <s v="CERRADO"/>
    <s v="INCIDENTE"/>
    <s v="VISITA_TÉCNICA"/>
    <s v="20-06 SE REALIZA BORRADO AL EQUIPO INSTALANDO NUEVAMENTE VERSIÓN 9.90 SOLUCIONANDO LA FALLA REPORTADA POR EL CLIENTE PRUEBAS OK CLIENTE CONFORME "/>
    <s v="NO"/>
    <s v="SOFTWARE"/>
    <s v="ERROR DE TRANSACCIONES"/>
    <s v="RECHAZO GENERAL"/>
    <s v="NO"/>
    <n v="0"/>
    <n v="0"/>
    <n v="0"/>
    <n v="0"/>
    <n v="0"/>
    <s v="AD0DZ210"/>
    <s v="   "/>
    <s v="   "/>
    <s v="TIPO II"/>
    <s v="TERRESTRE"/>
    <n v="1"/>
    <n v="0"/>
    <s v="RODRIGUEZ MURCIA YERSON IVAN"/>
    <n v="144967.87232000002"/>
    <n v="140395.6348884"/>
    <n v="144967.87232000002"/>
    <m/>
    <m/>
    <m/>
    <m/>
    <m/>
    <m/>
    <m/>
    <m/>
  </r>
  <r>
    <s v="NEIVA"/>
    <x v="3"/>
    <x v="3"/>
    <n v="41668"/>
    <n v="2328446"/>
    <n v="56152"/>
    <s v="HUILA"/>
    <s v="SAN AGUSTIN"/>
    <s v="REVAL SAN AGUSTIN"/>
    <s v="REDEBAN"/>
    <n v="2328446"/>
    <s v="FO-25-1111225"/>
    <d v="2025-06-19T09:28:00"/>
    <d v="2025-06-20T11:58:58"/>
    <s v="CERRADO"/>
    <s v="INCIDENTE"/>
    <s v="VISITA_TÉCNICA"/>
    <s v="20-06 SE REALIZA CAMBIO DATAFONO POR TECLADO DURO Y POR CONSIGUIENTE REALIZAR CAMBIO DE PIN PAD POR TEGNOLOGIA, SE CONFIGURA E INICIALIZA, SE CREA USUARIO Y CLAVE CON EL CLIENTE, SE REALIZA PRUEBAS OK "/>
    <s v="NO"/>
    <s v="HARDWARE"/>
    <s v="TECLADO"/>
    <s v="DAÑO POS"/>
    <s v="Si"/>
    <s v="DATAFONO F1 TECLADO BLOQUEADO"/>
    <n v="0"/>
    <s v="HUB HB1 DETERIORO CABLE"/>
    <s v="PINPAD CPT CAMBIO POR TECNOLOGÍA"/>
    <n v="0"/>
    <s v="XPMZZ037"/>
    <s v="1230829  1219735 N/a"/>
    <s v="256485  834484 305788"/>
    <s v="TIPO IV"/>
    <s v="TERRESTRE"/>
    <n v="1"/>
    <n v="0"/>
    <s v="ANDRADE HERNANDEZ JUAN CARLOS"/>
    <n v="479588.87655000004"/>
    <n v="196536.5258152"/>
    <n v="479588.87655000004"/>
    <m/>
    <m/>
    <m/>
    <m/>
    <m/>
    <m/>
    <m/>
    <m/>
  </r>
  <r>
    <s v="VALLEDUPAR"/>
    <x v="4"/>
    <x v="4"/>
    <n v="20621"/>
    <n v="2328116"/>
    <n v="61191"/>
    <s v="CESAR"/>
    <s v="LA PAZ"/>
    <s v="BARRIO LA MOCHILA LA PAZ"/>
    <s v="REDEBAN"/>
    <n v="2328116"/>
    <s v="FO-25-1111208"/>
    <d v="2025-06-19T08:58:00"/>
    <d v="2025-06-20T12:01:51"/>
    <s v="CERRADO"/>
    <s v="INCIDENTE"/>
    <s v="VISITA_TÉCNICA"/>
    <s v="20-06 SE REALIZA VISITA POR SOLICITUD DE CLIENTE,SE LLEGA A SITIO  SE EVIDENCIA TECLA VERDE QIE SE DEBE PRESIONAR MUY FUERTE Y LA TECLA NUMERO 2 Y 5 SE ENCUENTRAN BORROSAS, SE REALIZA CAMBIÓ DE EQUIPO DEJANDO EQUIPO DESK 2600, PRUEBAS OK AL 100 %"/>
    <s v="NO"/>
    <s v="HARDWARE"/>
    <s v="TECLADO"/>
    <s v="DAÑO POS"/>
    <s v="Si"/>
    <s v="DATAFONO F3 TECLADO MALO"/>
    <n v="0"/>
    <n v="0"/>
    <n v="0"/>
    <n v="0"/>
    <s v="9TZZZ209"/>
    <s v="1242506   "/>
    <s v="1050698   "/>
    <s v="TIPO II"/>
    <s v="TERRESTRE"/>
    <n v="1"/>
    <n v="0"/>
    <s v="MAESTRE MENGUAL EDGAR ENRIQUE"/>
    <n v="144967.87232000002"/>
    <n v="140395.6348884"/>
    <n v="144967.87232000002"/>
    <m/>
    <m/>
    <m/>
    <m/>
    <m/>
    <m/>
    <m/>
    <m/>
  </r>
  <r>
    <s v="BUCARAMANGA"/>
    <x v="1"/>
    <x v="1"/>
    <n v="68001"/>
    <n v="2332293"/>
    <n v="35324"/>
    <s v="SANTANDER"/>
    <s v="BUCARAMANGA"/>
    <s v="BARRIO VILLA SARA BUCARAMANGA"/>
    <s v="REDEBAN"/>
    <n v="2332293"/>
    <s v="FO-25-1114040"/>
    <d v="2025-06-19T16:42:00"/>
    <d v="2025-06-20T12:20:51"/>
    <s v="CERRADO"/>
    <s v="INCIDENTE"/>
    <s v="VISITA_TÉCNICA"/>
    <s v="20-06 SE REALIZA CAMBIO DE EQUIPO DEBIDO SE REINICIA SE REALIZA INYECCIÓN DE SISTEMA Y VERSIÓN INICIALIZADA OK PRUEBAS OK CUBRE CLAVE OK "/>
    <s v="NO"/>
    <s v="HARDWARE"/>
    <s v="SE REINICIA"/>
    <s v="DAÑO POS"/>
    <s v="Si"/>
    <s v="DATAFONO E3 NO COMUNICA MODEM"/>
    <n v="0"/>
    <n v="0"/>
    <n v="0"/>
    <n v="0"/>
    <s v="AA00H625"/>
    <s v="1242560   "/>
    <s v="1115809   "/>
    <s v="TIPO I"/>
    <s v="TERRESTRE"/>
    <n v="1"/>
    <n v="0"/>
    <s v="HERRERA LUQUE SAUL JAVIER"/>
    <n v="65960.072302"/>
    <n v="75096.394270399993"/>
    <n v="65960.072302"/>
    <m/>
    <m/>
    <m/>
    <m/>
    <m/>
    <m/>
    <m/>
    <m/>
  </r>
  <r>
    <s v="BOGOTA"/>
    <x v="5"/>
    <x v="5"/>
    <n v="11001"/>
    <n v="2330902"/>
    <n v="51332"/>
    <s v="CUNDINAMARCA"/>
    <s v="BOGOTA"/>
    <s v="BARRIO VILLA SONIA BOGOTA"/>
    <s v="REDEBAN"/>
    <n v="2330902"/>
    <s v="FO-25-1112961"/>
    <d v="2025-06-19T13:49:00"/>
    <d v="2025-06-20T12:33:57"/>
    <s v="CERRADO"/>
    <s v="INCIDENTE"/>
    <s v="VISITA_TÉCNICA"/>
    <s v="20-06 SE REALIZA CAMBIO DE EQUIPO POR FALLAS EN PUERTO DE CARGA DAÑADO .. PRUEBA CON NUEVOS EQUIPOS OK SE CREAN USUARIOS OK "/>
    <s v="NO"/>
    <s v="HARDWARE"/>
    <s v="SE REINICIA"/>
    <s v="DAÑO POS"/>
    <s v="Si"/>
    <s v="DATAFONO E8 CONECTOR POWER DEFECTUOSO"/>
    <n v="0"/>
    <n v="0"/>
    <n v="0"/>
    <n v="0"/>
    <s v="BA05Z159"/>
    <s v="981835   "/>
    <s v="914597   "/>
    <s v="TIPO I"/>
    <s v="TERRESTRE"/>
    <n v="1"/>
    <n v="0"/>
    <s v="ORTIZ MARTINEZ STIVEN"/>
    <n v="65960.072302"/>
    <n v="75096.394270399993"/>
    <n v="65960.072302"/>
    <m/>
    <m/>
    <m/>
    <m/>
    <m/>
    <m/>
    <m/>
    <m/>
  </r>
  <r>
    <s v="BOGOTA"/>
    <x v="5"/>
    <x v="5"/>
    <n v="25486"/>
    <n v="2329751"/>
    <n v="77905"/>
    <s v="CUNDINAMARCA"/>
    <s v="NEMOCON"/>
    <s v="BARRIO VILLA LUZ NEMOCON"/>
    <s v="REDEBAN"/>
    <n v="2329751"/>
    <s v="FO-25-1111993"/>
    <d v="2025-06-19T11:15:00"/>
    <d v="2025-06-20T12:37:25"/>
    <s v="CERRADO"/>
    <s v="INCIDENTE"/>
    <s v="VISITA_TÉCNICA"/>
    <s v="20-06 SE REALIZA CAMBIO DE EQUIPO POR REITERADAS FALLAS EN REINICIO CONSTANTE SERVICIO OPERATIVO PRUEBAS OK TRNA RBM SE INSTALA CUBRE TECLADO Y SE RECOMIENDA VALIDAR CABLEADO ELÉCTRICO EN EL PUNTO"/>
    <s v="NO"/>
    <s v="HARDWARE"/>
    <s v="SE REINICIA"/>
    <s v="DAÑO POS"/>
    <s v="Si"/>
    <s v="DATAFONO G4 SE RESETEA AL IMPRIMIR"/>
    <n v="0"/>
    <n v="0"/>
    <n v="0"/>
    <n v="0"/>
    <s v="A1MZZ089"/>
    <s v="793179   "/>
    <s v="1171098   "/>
    <s v="TIPO II"/>
    <s v="TERRESTRE"/>
    <n v="1"/>
    <n v="0"/>
    <s v="BUSTOS MORA DIEGO MANUEL"/>
    <n v="144967.87232000002"/>
    <n v="140395.6348884"/>
    <n v="144967.87232000002"/>
    <m/>
    <m/>
    <m/>
    <m/>
    <m/>
    <m/>
    <m/>
    <m/>
  </r>
  <r>
    <s v="MEDELLIN"/>
    <x v="2"/>
    <x v="2"/>
    <n v="5001"/>
    <s v="EMAIL"/>
    <n v="42362"/>
    <s v="ANTIOQUIA"/>
    <s v="MEDELLIN"/>
    <s v="VALIDACION CB"/>
    <s v="REDEBAN"/>
    <s v="TA-25-792827"/>
    <s v="FO-25-1112654"/>
    <d v="2025-06-19T13:00:00"/>
    <d v="2025-06-20T12:45:00"/>
    <s v="CERRADO"/>
    <s v="INCIDENTE"/>
    <s v="VISITA_TÉCNICA"/>
    <s v="20-06 SE ENTREGA DATAFONO CON CONFIGURACIÓN PARA VALIDACION DE CB DIRECCION AV 48C # 65-61"/>
    <s v="NO"/>
    <s v="SOFTWARE"/>
    <s v="ACTUALIZACION"/>
    <s v="VERSION CARGA SO VR"/>
    <s v="Si"/>
    <s v="DATAFONO RSEG REVISION DE SEGURIDAD"/>
    <n v="0"/>
    <n v="0"/>
    <n v="0"/>
    <n v="0"/>
    <s v="9L06Z600"/>
    <s v="906174   "/>
    <s v="NO APLICA   "/>
    <s v="TIPO I"/>
    <s v="TERRESTRE"/>
    <n v="1"/>
    <n v="0"/>
    <s v="MORENO MEDINA JUAN PABLO"/>
    <n v="65960.072302"/>
    <n v="75096.394270399993"/>
    <n v="65960.072302"/>
    <m/>
    <m/>
    <m/>
    <m/>
    <m/>
    <m/>
    <m/>
    <m/>
  </r>
  <r>
    <s v="TUNJA"/>
    <x v="1"/>
    <x v="1"/>
    <n v="15407"/>
    <n v="2333855"/>
    <n v="71186"/>
    <s v="BOYACA"/>
    <s v="VILLA DE LEYVA"/>
    <s v="BARRIO VEREDA SABANA ALTA VILL"/>
    <s v="REDEBAN"/>
    <n v="2333855"/>
    <s v="FO-25-1115003"/>
    <d v="2025-06-20T08:21:00"/>
    <d v="2025-06-20T13:02:23"/>
    <s v="CERRADO"/>
    <s v="INCIDENTE"/>
    <s v="VISITA_TÉCNICA"/>
    <s v="20-06 SE REALIZA BORRADO  DE EQUIPO CARGANDO VERSIÓN 9_90 NUEVAMENTE CONFIGURANDO CB MIXTO SOLUCIONANDO RECHAZO GENERAL EN TRANSACCIONES DE RETIRO Y CONSULTA DE SALDO DEJÁNDO PRUEBAS EXITOSAS SIN TELECARGA NO AUTORIZADA "/>
    <s v="NO"/>
    <s v="SOFTWARE"/>
    <s v="ERROR DE TRANSACCIONES"/>
    <s v="RECHAZO GENERAL"/>
    <s v="NO"/>
    <n v="0"/>
    <n v="0"/>
    <n v="0"/>
    <n v="0"/>
    <n v="0"/>
    <s v="NN00E639-F1XZZ166"/>
    <s v="   "/>
    <s v="   "/>
    <s v="TIPO II"/>
    <s v="TERRESTRE"/>
    <n v="1"/>
    <n v="0"/>
    <s v="ALVARADO MORENO CRISTHIAN"/>
    <n v="144967.87232000002"/>
    <n v="140395.6348884"/>
    <n v="144967.87232000002"/>
    <m/>
    <m/>
    <m/>
    <m/>
    <m/>
    <m/>
    <m/>
    <m/>
  </r>
  <r>
    <s v="VALLEDUPAR"/>
    <x v="4"/>
    <x v="4"/>
    <n v="20001"/>
    <n v="2334404"/>
    <n v="70222"/>
    <s v="CESAR"/>
    <s v="VALLEDUPAR"/>
    <s v="BARRIO PRIMERO DE MAYO VALLEDU"/>
    <s v="REDEBAN"/>
    <n v="2334404"/>
    <s v="FO-25-1115254"/>
    <d v="2025-06-20T08:52:00"/>
    <d v="2025-06-20T13:21:12"/>
    <s v="CERRADO"/>
    <s v="INCIDENTE"/>
    <s v="VISITA_TÉCNICA"/>
    <s v="20-06 SE REALIZA VISITA POR SOLICITUD DE CLIENTE LA CUAL NOS INDICA QUE EL EQUIPO LE APARECE SIN CONEXIÓN A INTERNET , SE LLEGA A SITIO SE ENCIENTRA PUERTO ETHERNET DE MAGIC BOX QUEMADO,SE REALIZA EN CAMBIO DEL MISMO QUEDANDO EQUIPO OPERATIVO AL 100% , SE LE DEJA OBSERVACIONES A CLIENTE QUE SOLICITE VISITA TÉCNICA DE OPERADOR DE INTERNE YA QUE AL PARECER EL MODEM ESTÁ DEVOLVIENDO VOLTAJE HACIA EL DATÁFONO CAUSANDO DAÑO EN LOS PUERTOS ETHERNET "/>
    <s v="NO"/>
    <s v="HARDWARE"/>
    <s v="COMUNICACION"/>
    <s v="MENSAJE CABLE DE RED DESCONECTADO"/>
    <s v="NO"/>
    <n v="0"/>
    <n v="0"/>
    <n v="0"/>
    <n v="0"/>
    <n v="0"/>
    <s v="LN007835"/>
    <s v="   "/>
    <s v="   "/>
    <s v="TIPO I"/>
    <s v="TERRESTRE"/>
    <n v="1"/>
    <n v="0"/>
    <s v="MAESTRE MENGUAL EDGAR ENRIQUE"/>
    <n v="65960.072302"/>
    <n v="75096.394270399993"/>
    <n v="65960.072302"/>
    <m/>
    <m/>
    <m/>
    <m/>
    <m/>
    <m/>
    <m/>
    <m/>
  </r>
  <r>
    <s v="VILLAVICENCIO"/>
    <x v="3"/>
    <x v="3"/>
    <n v="50124"/>
    <n v="2326522"/>
    <n v="48659"/>
    <s v="META"/>
    <s v="CABUYARO"/>
    <s v="BARRIO CENTRO CABUYARO"/>
    <s v="REDEBAN"/>
    <n v="2326522"/>
    <s v="FO-25-1109720"/>
    <d v="2025-06-18T17:04:00"/>
    <d v="2025-06-20T13:25:22"/>
    <s v="CERRADO"/>
    <s v="INCIDENTE"/>
    <s v="VISITA_TÉCNICA"/>
    <s v="20-06 SE REALIZA VISITA A CB TAPA IMPRESIÓN AVERIADA SE REALIZA CAMBIO SE REALIZAN PRUEBAS OK SIN NOVEDAD "/>
    <s v="NO"/>
    <s v="HARDWARE"/>
    <s v="IMPRESION"/>
    <s v="TAPA IMPRESORA"/>
    <s v="NO"/>
    <n v="0"/>
    <n v="0"/>
    <n v="0"/>
    <n v="0"/>
    <n v="0"/>
    <s v="AD00L198"/>
    <s v="   "/>
    <s v="   "/>
    <s v="TIPO III"/>
    <s v="TERRESTRE"/>
    <n v="1"/>
    <n v="0"/>
    <s v="CASTRILLON URREA LONDIER LEANDRO"/>
    <n v="275728.78077800001"/>
    <n v="196536.5258152"/>
    <n v="275728.78077800001"/>
    <m/>
    <m/>
    <m/>
    <m/>
    <m/>
    <m/>
    <m/>
    <m/>
  </r>
  <r>
    <s v="CUCUTA"/>
    <x v="1"/>
    <x v="1"/>
    <n v="54810"/>
    <n v="2322351"/>
    <n v="71626"/>
    <s v="NORTE DE SANTANDER"/>
    <s v="TIBU"/>
    <s v="BARRIO LAS DELICIAS TIBU 7"/>
    <s v="REDEBAN"/>
    <n v="2322351"/>
    <s v="FO-25-1106291"/>
    <d v="2025-06-18T09:35:00"/>
    <d v="2025-06-20T14:31:00"/>
    <s v="CERRADO"/>
    <s v="INCIDENTE"/>
    <s v="SOPORTE_TELEFÓNICO"/>
    <s v="20-06 SE LLAMA AL CLIENTE AL 3026527933 Y NOS INFORMA SOBRE EL DAÑO DEL CABLE MAGICBOX, SE ESCALA PARA APROBACIÓN DE ENVÍO, POR TEMAS DE ORDEN PÚBLICO EN LA ZONA CATATUMBO, SE REALIZA ENVÍO DE CABLE POR INTER RAPIDÍSIMO GUÍA 700161173873, SE VERIFICA LA CORRECTA INSTALACIÓN, CLIENTE REALIZA PRUEBAS OK."/>
    <s v="NO"/>
    <s v="HARDWARE"/>
    <s v="CABLEADO"/>
    <s v="CABLE MAGICBOX AVERIADO"/>
    <s v="NO"/>
    <n v="0"/>
    <n v="0"/>
    <n v="0"/>
    <n v="0"/>
    <s v="VABLE MAGIC BOX"/>
    <n v="0"/>
    <n v="0"/>
    <n v="0"/>
    <s v="TIPO IV ESPECIAL"/>
    <s v="TERRESTRE"/>
    <n v="0"/>
    <n v="0"/>
    <s v="TORRES MANTILLA JOSE DANIEL"/>
    <n v="41241.0800752"/>
    <n v="0"/>
    <n v="41241.0800752"/>
    <m/>
    <m/>
    <m/>
    <m/>
    <m/>
    <m/>
    <m/>
    <m/>
  </r>
  <r>
    <s v="BOGOTA"/>
    <x v="5"/>
    <x v="5"/>
    <n v="25572"/>
    <n v="2327495"/>
    <n v="50304"/>
    <s v="CUNDINAMARCA"/>
    <s v="PUERTO SALGAR"/>
    <s v="BARRIO PUERTO SALGAR PUERTO SA"/>
    <s v="REDEBAN"/>
    <n v="2327495"/>
    <s v="FO-25-1110342"/>
    <d v="2025-06-19T08:01:00"/>
    <d v="2025-06-20T14:35:00"/>
    <s v="CERRADO"/>
    <s v="INCIDENTE"/>
    <s v="VISITA_TÉCNICA"/>
    <s v="20-06 DURANTE LA VISITA TECNICA ENCONTRAMOS QUE LECTOR DE CODIGO DE BARRAS   NO LE FUNCIONAN NO LEE LAS FACTURAS SE  REALIZA CAMBIO DE LECTOR DE CÓDIGO DE BARRAS PRUEBA OK PARÁMETROS OKAY CIERRE OKAY"/>
    <s v="NO"/>
    <s v="HARDWARE"/>
    <s v="LECTOR DE BARRAS"/>
    <s v="FORMATO INVALIDO LECTOR DAÑADO"/>
    <s v="Si"/>
    <n v="0"/>
    <s v="LECTOR L2  PERDIÓ CONFIGURACIÓN"/>
    <n v="0"/>
    <n v="0"/>
    <n v="0"/>
    <s v="XP00W429"/>
    <s v=" 533121  "/>
    <s v=" 1034657  "/>
    <s v="TIPO IV"/>
    <s v="TERRESTRE"/>
    <n v="1"/>
    <n v="0"/>
    <s v="GALEANO SORIANO JUAN DAVID"/>
    <n v="479588.87655000004"/>
    <n v="196536.5258152"/>
    <n v="479588.87655000004"/>
    <m/>
    <m/>
    <m/>
    <m/>
    <m/>
    <m/>
    <m/>
    <m/>
  </r>
  <r>
    <s v="VALLEDUPAR"/>
    <x v="4"/>
    <x v="4"/>
    <n v="20001"/>
    <n v="2303857"/>
    <n v="51939"/>
    <s v="CESAR"/>
    <s v="VALLEDUPAR"/>
    <s v="BARRIO LOS FUNDADORES VALLEDUP"/>
    <s v="REDEBAN"/>
    <n v="2303857"/>
    <s v="FO-25-1096665"/>
    <d v="2025-06-13T17:04:00"/>
    <d v="2025-06-20T14:49:39"/>
    <s v="CERRADO"/>
    <s v="INCIDENTE"/>
    <s v="VISITA_TÉCNICA"/>
    <s v="20-06 SE AGENDA VISITA A CLIENTE YANQUE EN DIAS ANTERIORES SE REALIZO CAMBIO DE EQUIPO POR INCOMPATIBILIDAD SE INSTALO DESK 2600 PERO EN ESE MOMENTO BIDEGA VALLEDUPAR NO CONTABA CON PINPAD 1600 ,AL DIA DE HOY  20/06/2025 YA CONTAMOS CON PINPAD DE BACKUP SE ATIENDE BISITA Y SE INSTALA PIN PAD DESK 1600 ,BO SE ISNTALA MAGIC BOX YA QUE EN VISITA ANTERIOR SE INSTALO, SE REALIZAN PRUEBAS QUEDANDO EQUIPO OPERATIVO AL 100%"/>
    <s v="NO"/>
    <s v="HARDWARE"/>
    <s v="PINPAD"/>
    <s v="COMPATIBILIDAD"/>
    <s v="Si"/>
    <n v="0"/>
    <n v="0"/>
    <n v="0"/>
    <s v="PINPAD A11 TARJETA INVALIDA"/>
    <n v="0"/>
    <s v="2A00B690"/>
    <s v="  1219760 "/>
    <s v="   901725"/>
    <s v="TIPO I"/>
    <s v="TERRESTRE"/>
    <n v="2"/>
    <n v="0"/>
    <s v="MAESTRE MENGUAL EDGAR ENRIQUE"/>
    <n v="65960.072302"/>
    <n v="75096.394270399993"/>
    <n v="131920.144604"/>
    <m/>
    <m/>
    <m/>
    <m/>
    <m/>
    <m/>
    <m/>
    <m/>
  </r>
  <r>
    <s v="APARTADO"/>
    <x v="2"/>
    <x v="2"/>
    <n v="5045"/>
    <n v="2334195"/>
    <n v="33048"/>
    <s v="ANTIOQUIA"/>
    <s v="APARTADO"/>
    <s v="COMCARD APARTADO GENESIS"/>
    <s v="REDEBAN"/>
    <n v="2334195"/>
    <s v="FO-25-1115258"/>
    <d v="2025-06-20T08:50:00"/>
    <d v="2025-06-20T14:50:00"/>
    <s v="CERRADO"/>
    <s v="INCIDENTE"/>
    <s v="VISITA_TÉCNICA"/>
    <s v="20-06 CAMBIO LECTORA BARRAS POR CABLE MALO"/>
    <s v="NO"/>
    <s v="HARDWARE"/>
    <s v="LECTOR DE BARRAS"/>
    <s v="CABLE LECTORA AVERIADO"/>
    <s v="Si"/>
    <n v="0"/>
    <s v="LECTOR L9  DAÑO FÍSICO: CABLE DE COMUNICACIÓN DAÑADO"/>
    <n v="0"/>
    <n v="0"/>
    <n v="0"/>
    <s v="11XZZ803"/>
    <s v=" 827588  "/>
    <s v=" 884974  "/>
    <s v="TIPO I"/>
    <s v="TERRESTRE"/>
    <n v="1"/>
    <n v="0"/>
    <s v="CASTRO HENAO DANIEL ESTEBAN"/>
    <n v="65960.072302"/>
    <n v="75096.394270399993"/>
    <n v="65960.072302"/>
    <m/>
    <m/>
    <m/>
    <m/>
    <m/>
    <m/>
    <m/>
    <m/>
  </r>
  <r>
    <s v="CALI"/>
    <x v="0"/>
    <x v="0"/>
    <n v="76001"/>
    <n v="2335916"/>
    <n v="74058"/>
    <s v="VALLE DEL CAUCA"/>
    <s v="CALI"/>
    <s v="BARRIO RICARDO BALCAZAR CALI 2"/>
    <s v="REDEBAN"/>
    <n v="2335916"/>
    <s v="FO-25-1116412"/>
    <d v="2025-06-20T11:08:00"/>
    <d v="2025-06-20T14:52:08"/>
    <s v="CERRADO"/>
    <s v="INCIDENTE"/>
    <s v="VISITA_TÉCNICA"/>
    <s v="20-06 SE  PROCEDE A CONFIGURAR Y INICIALIZAR Y FUNCIONA CORRECTA MENTE "/>
    <s v="NO"/>
    <s v="SOFTWARE"/>
    <s v="ERROR DE TRANSACCIONES"/>
    <s v="RECHAZO GENERAL"/>
    <s v="NO"/>
    <n v="0"/>
    <n v="0"/>
    <n v="0"/>
    <n v="0"/>
    <n v="0"/>
    <s v="ON0TZ482"/>
    <s v="   "/>
    <s v="   "/>
    <s v="TIPO I"/>
    <s v="TERRESTRE"/>
    <n v="1"/>
    <n v="0"/>
    <s v="CUERO RUIZ JHONNY"/>
    <n v="65960.072302"/>
    <n v="75096.394270399993"/>
    <n v="65960.072302"/>
    <m/>
    <m/>
    <m/>
    <m/>
    <m/>
    <m/>
    <m/>
    <m/>
  </r>
  <r>
    <s v="SANTA MARTA"/>
    <x v="4"/>
    <x v="4"/>
    <n v="47001"/>
    <n v="2332884"/>
    <n v="20894"/>
    <s v="MAGDALENA"/>
    <s v="SANTA MARTA"/>
    <s v="BARRIO LAS AMERICAS II SANTA M"/>
    <s v="REDEBAN"/>
    <n v="2332884"/>
    <s v="FO-25-1114237"/>
    <d v="2025-06-19T17:38:00"/>
    <d v="2025-06-20T15:01:31"/>
    <s v="CERRADO"/>
    <s v="INCIDENTE"/>
    <s v="VISITA_TÉCNICA"/>
    <s v="20-06 SE REALIZA LA VISITA, SE ENCUENTRA EL DATÁFONO CON LAS TECLAS DURAS Y BORROSAS, SE PROCEDE A CAMBIAR EL EQUIPO, SE REALIZAN PRUEBAS Y TODO OK "/>
    <s v="NO"/>
    <s v="HARDWARE"/>
    <s v="TECLADO"/>
    <s v="DAÑO POS"/>
    <s v="Si"/>
    <s v="DATAFONO F3 TECLADO MALO"/>
    <n v="0"/>
    <n v="0"/>
    <n v="0"/>
    <n v="0"/>
    <s v="AAAGZ653, 00JTB001"/>
    <s v="1219056   "/>
    <s v="768143   "/>
    <s v="TIPO I"/>
    <s v="TERRESTRE"/>
    <n v="1"/>
    <n v="0"/>
    <s v="THOMAS  CAMPO SIGIFREDO SEGUNDO"/>
    <n v="65960.072302"/>
    <n v="75096.394270399993"/>
    <n v="65960.072302"/>
    <m/>
    <m/>
    <m/>
    <m/>
    <m/>
    <m/>
    <m/>
    <m/>
  </r>
  <r>
    <s v="CALI"/>
    <x v="0"/>
    <x v="0"/>
    <n v="76834"/>
    <n v="2332889"/>
    <n v="16349"/>
    <s v="VALLE DEL CAUCA"/>
    <s v="TULUA"/>
    <s v="SURTIFAMILIAR PORVENIR"/>
    <s v="REDEBAN"/>
    <n v="2332889"/>
    <s v="FO-25-1114240"/>
    <d v="2025-06-19T17:41:00"/>
    <d v="2025-06-20T15:04:16"/>
    <s v="CERRADO"/>
    <s v="INCIDENTE"/>
    <s v="VISITA_TÉCNICA"/>
    <s v="20-06 EN LA VISITA TÉCNICA SE REALIZÓ EL CAMBIO DE DATÁFONO YA QUE SE ENCONTRÓ CON EL RODILLO AVERIADO,SE INSTALÓ MAGIC BOX 2600,SISTEMA OPERATIVO Y VERSIÓN 10.3N ,SE REALIZÓ LA CONFIGURACIÓN E INICIALIZACIÓN OK,SE CREARON LOS USUARIOS Y SE REALIZARON LAS PRUEBAS DEJANDO EL SERVICIO OPERANDO SIN FALLAS Y SIN NOVEDAD "/>
    <s v="NO"/>
    <s v="HARDWARE"/>
    <s v="IMPRESION"/>
    <s v="NO IMPRIME UNO O VARIOS CARACTERES"/>
    <s v="Si"/>
    <s v="DATAFONO G1 NO IMPRIME UNO O VARIOS CARACTERES"/>
    <n v="0"/>
    <n v="0"/>
    <n v="0"/>
    <n v="0"/>
    <s v="SA00M806"/>
    <s v="1242582   "/>
    <s v="1172183   "/>
    <s v="TIPO II"/>
    <s v="TERRESTRE"/>
    <n v="1"/>
    <n v="0"/>
    <s v="SANCHEZ URREGO ROBINSON DAVID"/>
    <n v="144967.87232000002"/>
    <n v="140395.6348884"/>
    <n v="144967.87232000002"/>
    <m/>
    <m/>
    <m/>
    <m/>
    <m/>
    <m/>
    <m/>
    <m/>
  </r>
  <r>
    <s v="MEDELLIN"/>
    <x v="2"/>
    <x v="2"/>
    <n v="5001"/>
    <n v="2336264"/>
    <n v="48803"/>
    <s v="ANTIOQUIA"/>
    <s v="MEDELLIN"/>
    <s v="DISTRICOL COMUNICACIONES CAMAJ"/>
    <s v="REDEBAN"/>
    <n v="2336264"/>
    <s v="FO-25-1116755"/>
    <d v="2025-06-20T11:35:00"/>
    <d v="2025-06-20T15:08:48"/>
    <s v="CERRADO"/>
    <s v="INCIDENTE"/>
    <s v="VISITA_TÉCNICA"/>
    <s v="20-06 SE CAMBIA TAPA DE IMPRESORA YA QUE LA OTRA ESTABA MALA"/>
    <s v="NO"/>
    <s v="HARDWARE"/>
    <s v="IMPRESION"/>
    <s v="NO AVANZA PAPEL"/>
    <s v="NO"/>
    <n v="0"/>
    <n v="0"/>
    <n v="0"/>
    <n v="0"/>
    <s v="Tapa de impresora "/>
    <s v="II00L315"/>
    <s v="   "/>
    <s v="   "/>
    <s v="TIPO I"/>
    <s v="TERRESTRE"/>
    <n v="1"/>
    <n v="0"/>
    <s v="CERPA SUAREZ DUVAN CAMILO"/>
    <n v="65960.072302"/>
    <n v="75096.394270399993"/>
    <n v="65960.072302"/>
    <m/>
    <m/>
    <m/>
    <m/>
    <m/>
    <m/>
    <m/>
    <m/>
  </r>
  <r>
    <s v="CALI"/>
    <x v="0"/>
    <x v="0"/>
    <n v="76275"/>
    <n v="2330609"/>
    <n v="65807"/>
    <s v="VALLE DEL CAUCA"/>
    <s v="FLORIDA"/>
    <s v="BARRIO MONCALEANO FLORIDA"/>
    <s v="REDEBAN"/>
    <n v="2330609"/>
    <s v="FO-25-1112555"/>
    <d v="2025-06-19T12:52:00"/>
    <d v="2025-06-20T15:17:04"/>
    <s v="CERRADO"/>
    <s v="INCIDENTE"/>
    <s v="VISITA_TÉCNICA"/>
    <s v="20-06 SE REALIZA CAMBIO DE LECTOR POR MOTIVO QUE NO ENCIENDE, SE REALIZA VALIDACIÓN ES NULA._x000a_SE REALIZAN PRUEBAS OPERATIVAS SIN NOVEDAD._x000a_CB QUEDA OKEY."/>
    <s v="NO"/>
    <s v="HARDWARE"/>
    <s v="LECTOR DE BARRAS"/>
    <s v="CABLE LECTORA AVERIADO"/>
    <s v="Si"/>
    <n v="0"/>
    <s v="LECTOR L1  NO ENCIENDE"/>
    <n v="0"/>
    <n v="0"/>
    <n v="0"/>
    <s v="1A00F294"/>
    <s v=" 1114602  "/>
    <s v=" 749605  "/>
    <s v="TIPO II"/>
    <s v="TERRESTRE"/>
    <n v="1"/>
    <n v="0"/>
    <s v="TORRES GARCIA JENDRY JOSE"/>
    <n v="144967.87232000002"/>
    <n v="140395.6348884"/>
    <n v="144967.87232000002"/>
    <m/>
    <m/>
    <m/>
    <m/>
    <m/>
    <m/>
    <m/>
    <m/>
  </r>
  <r>
    <s v="CUCUTA"/>
    <x v="1"/>
    <x v="1"/>
    <n v="54518"/>
    <n v="2330117"/>
    <n v="66058"/>
    <s v="NORTE DE SANTANDER"/>
    <s v="PAMPLONA"/>
    <s v="DISTRICOL EURO CYBER COM"/>
    <s v="REDEBAN"/>
    <n v="2330117"/>
    <s v="FO-25-1112402"/>
    <d v="2025-06-19T11:52:00"/>
    <d v="2025-06-20T15:26:59"/>
    <s v="CERRADO"/>
    <s v="INCIDENTE"/>
    <s v="VISITA_TÉCNICA"/>
    <s v="20-06 SE CAMBIO DATAFONO POR TECNOLOGÍA Y PIN PAD POR DAÑO EN TECLADO SE INSTALA NUEVA VERSIÓN CIERRES Y PRUEBAS OK "/>
    <s v="NO"/>
    <s v="HARDWARE"/>
    <s v="PINPAD"/>
    <s v="DAÑO POS"/>
    <s v="Si"/>
    <s v="DATAFONO F3 TECLADO MALO"/>
    <n v="0"/>
    <n v="0"/>
    <s v="PINPAD F3 TECLADO MALO"/>
    <n v="0"/>
    <s v="7A00K520"/>
    <s v="1242630  1220731 "/>
    <s v="1074220   804318"/>
    <s v="TIPO III"/>
    <s v="TERRESTRE"/>
    <n v="1"/>
    <n v="0"/>
    <s v="DURAN ACOSTA FRANK YONNY"/>
    <n v="275728.78077800001"/>
    <n v="196536.5258152"/>
    <n v="275728.78077800001"/>
    <m/>
    <m/>
    <m/>
    <m/>
    <m/>
    <m/>
    <m/>
    <m/>
  </r>
  <r>
    <s v="VILLAVICENCIO"/>
    <x v="3"/>
    <x v="3"/>
    <n v="50270"/>
    <n v="2328629"/>
    <n v="31068"/>
    <s v="META"/>
    <s v="EL DORADO"/>
    <s v="BARRIO CENTRO EL DORADO"/>
    <s v="REDEBAN"/>
    <n v="2328629"/>
    <s v="FO-25-1111466"/>
    <d v="2025-06-19T09:43:00"/>
    <d v="2025-06-20T15:48:43"/>
    <s v="CERRADO"/>
    <s v="INCIDENTE"/>
    <s v="VISITA_TÉCNICA"/>
    <s v="20-06 SE VISITA CB Y AE REALIZA CAMBIÓ DE DATAFONO POR DAÑO. SE INSTALA NUEVO EQUIPO, SE CONFIGURA POS,SE INCIALIZA, SE CREAN USUARIOSCORRECTAMENTE Y SE REALIZA PRUEBAS ÉXITOSAS PRUEBAS OK "/>
    <s v="NO"/>
    <s v="HARDWARE"/>
    <s v="LECTOR DE TARJETAS"/>
    <s v="DAÑO POS"/>
    <s v="Si"/>
    <s v="DATAFONO C1 NO LEE TARJETAS"/>
    <n v="0"/>
    <n v="0"/>
    <n v="0"/>
    <n v="0"/>
    <s v="BYZZZ612"/>
    <s v="991469   "/>
    <s v="963591   "/>
    <s v="TIPO II"/>
    <s v="TERRESTRE"/>
    <n v="1"/>
    <n v="0"/>
    <s v="GARZON RUIZ LUIS MIGUEL"/>
    <n v="144967.87232000002"/>
    <n v="140395.6348884"/>
    <n v="144967.87232000002"/>
    <m/>
    <m/>
    <m/>
    <m/>
    <m/>
    <m/>
    <m/>
    <m/>
  </r>
  <r>
    <s v="BOGOTA"/>
    <x v="5"/>
    <x v="5"/>
    <n v="25572"/>
    <n v="2324100"/>
    <n v="39791"/>
    <s v="CUNDINAMARCA"/>
    <s v="PUERTO SALGAR"/>
    <s v="BARRIO CENTRO PUERTO SALGAR 1"/>
    <s v="REDEBAN"/>
    <n v="2324100"/>
    <s v="FO-25-1107694"/>
    <d v="2025-06-18T12:01:00"/>
    <d v="2025-06-20T15:52:58"/>
    <s v="CERRADO"/>
    <s v="INCIDENTE"/>
    <s v="VISITA_TÉCNICA"/>
    <s v="20-06 SE REALIZA VISITA DE CAMPO ENCONTRANDO QUE PINPAD NO ESTA LEYENDO EL CHIP DE LA TARJETAS  SE  REALIZA CAMBIO  PRUEBA OK PARÁMETROS OKAY CIERRE OKAY SALDO OK A CONFORMIDAD DE CB "/>
    <s v="NO"/>
    <s v="HARDWARE"/>
    <s v="PINPAD"/>
    <s v="DAÑO POS"/>
    <s v="Si"/>
    <n v="0"/>
    <n v="0"/>
    <n v="0"/>
    <s v="PINPAD C1 NO LEE TARJETAS"/>
    <n v="0"/>
    <s v="9A0EZ916"/>
    <s v="  986293 "/>
    <s v="   1073704"/>
    <s v="TIPO IV"/>
    <s v="TERRESTRE"/>
    <n v="1"/>
    <n v="0"/>
    <s v="GALEANO SORIANO JUAN DAVID"/>
    <n v="479588.87655000004"/>
    <n v="196536.5258152"/>
    <n v="479588.87655000004"/>
    <m/>
    <m/>
    <m/>
    <m/>
    <m/>
    <m/>
    <m/>
    <m/>
  </r>
  <r>
    <s v="SANTA MARTA"/>
    <x v="4"/>
    <x v="4"/>
    <n v="47707"/>
    <n v="2309234"/>
    <n v="41561"/>
    <s v="MAGDALENA"/>
    <s v="SANTA ANA"/>
    <s v="BARRIO CONCEPCION SANTA ANA"/>
    <s v="REDEBAN"/>
    <n v="2309234"/>
    <s v="FO-25-1096806"/>
    <d v="2025-06-16T11:10:00"/>
    <d v="2025-06-20T16:09:27"/>
    <s v="CERRADO"/>
    <s v="INCIDENTE"/>
    <s v="VISITA_TÉCNICA"/>
    <s v="20-06 SE REALIZA CAMBIO DE PINPAD YA QUE SE REINICIABA CONSTANTEMENTE Y APAGABA EL DATAFONO, TAMBIEN NO LEIA TODAS LAS TARJETAS, SE INSTALA UN DESK 1600 Y SE TUVO QUE CAMBIAR EL DATAFONO TAMBIÉN POR LA TECNOLOGÍA, SE REALIZAN PRUEBAS DEJANDO SERVICIO FUNCIONAL AL 100 %"/>
    <s v="NO"/>
    <s v="HARDWARE"/>
    <s v="PINPAD"/>
    <s v="SE REINICIA"/>
    <s v="Si"/>
    <s v="DATAFONO CPT CAMBIO POR TECNOLOGÍA"/>
    <n v="0"/>
    <s v="HUB HB3 NO RECONOCE CONECTOR - HUB HB3 NO RECONOCE CONECTOR"/>
    <s v="PINPAD E7 SE QUEDA RECIBIENDO"/>
    <n v="0"/>
    <s v="GZ0TZ928"/>
    <s v="1242380  1220685 243637317561365457309961"/>
    <s v="1050080  2196579000100 1073919"/>
    <s v="TIPO IV"/>
    <s v="TERRESTRE"/>
    <n v="1"/>
    <n v="0"/>
    <s v="MONTES DIAZ JOHN FRED"/>
    <n v="479588.87655000004"/>
    <n v="196536.5258152"/>
    <n v="479588.87655000004"/>
    <m/>
    <m/>
    <m/>
    <m/>
    <m/>
    <m/>
    <m/>
    <m/>
  </r>
  <r>
    <s v="CALI"/>
    <x v="0"/>
    <x v="0"/>
    <n v="76364"/>
    <n v="2329446"/>
    <n v="45281"/>
    <s v="VALLE DEL CAUCA"/>
    <s v="JAMUNDI"/>
    <s v="DISTRICOL TELECOMUNICACIONES M"/>
    <s v="REDEBAN"/>
    <n v="2329446"/>
    <s v="FO-25-1111938"/>
    <d v="2025-06-19T10:58:00"/>
    <d v="2025-06-20T16:12:23"/>
    <s v="CERRADO"/>
    <s v="INCIDENTE"/>
    <s v="VISITA_TÉCNICA"/>
    <s v="20-06 SE VISITAS CORRESPONSAL Y SE REEMPLAZA DATÁFONO Y LECTOR POR DETERIORO. TRANSACCIONES DE PRUEBA EXITOSAS. SE CREA USUARIO. "/>
    <s v="NO"/>
    <s v="HARDWARE"/>
    <s v="DETERIORO"/>
    <s v="DATAFONO"/>
    <s v="Si"/>
    <s v="DATAFONO F2 TECLADO BORROSO"/>
    <s v="LECTOR L9  DAÑO FÍSICO: CABLE DE COMUNICACIÓN DAÑADO"/>
    <n v="0"/>
    <n v="0"/>
    <n v="0"/>
    <s v="LA002276"/>
    <s v="1235440 1139810  "/>
    <s v="1050495 533806  "/>
    <s v="TIPO II"/>
    <s v="TERRESTRE"/>
    <n v="1"/>
    <n v="0"/>
    <s v="BOLAÑOS TABORDA JORGE ENRIQUE"/>
    <n v="144967.87232000002"/>
    <n v="140395.6348884"/>
    <n v="144967.87232000002"/>
    <m/>
    <m/>
    <m/>
    <m/>
    <m/>
    <m/>
    <m/>
    <m/>
  </r>
  <r>
    <s v="IBAGUE"/>
    <x v="3"/>
    <x v="3"/>
    <n v="73217"/>
    <n v="2329951"/>
    <n v="48554"/>
    <s v="TOLIMA"/>
    <s v="COYAIMA"/>
    <s v="BARRIO LA LOMA COYAIMA"/>
    <s v="REDEBAN"/>
    <n v="2329951"/>
    <s v="FO-25-1112228"/>
    <d v="2025-06-19T11:39:00"/>
    <d v="2025-06-20T16:14:48"/>
    <s v="CERRADO"/>
    <s v="INCIDENTE"/>
    <s v="VISITA_TÉCNICA"/>
    <s v="20-06 SE CARGA VERSIÓN, E INCIALIZA DATÁFONO REALIZAN TRANSACCIONES DE PRUEBA O.K"/>
    <s v="NO"/>
    <s v="SOFTWARE"/>
    <s v="ACTUALIZACION"/>
    <s v="VERSION CARGA SO VR"/>
    <s v="NO"/>
    <n v="0"/>
    <n v="0"/>
    <n v="0"/>
    <n v="0"/>
    <n v="0"/>
    <s v="II00J501"/>
    <s v="   "/>
    <s v="   "/>
    <s v="TIPO III"/>
    <s v="TERRESTRE"/>
    <n v="1"/>
    <n v="0"/>
    <s v="GUTIERREZ  CAMILO ANDRES"/>
    <n v="275728.78077800001"/>
    <n v="196536.5258152"/>
    <n v="275728.78077800001"/>
    <m/>
    <m/>
    <m/>
    <m/>
    <m/>
    <m/>
    <m/>
    <m/>
  </r>
  <r>
    <s v="CALI"/>
    <x v="0"/>
    <x v="0"/>
    <n v="76001"/>
    <n v="2333199"/>
    <n v="72176"/>
    <s v="VALLE DEL CAUCA"/>
    <s v="CALI"/>
    <s v="VALLE DEL CAUCA CALI"/>
    <s v="REDEBAN"/>
    <n v="2333199"/>
    <s v="FO-25-1114775"/>
    <d v="2025-06-20T08:00:00"/>
    <d v="2025-06-20T16:16:31"/>
    <s v="CERRADO"/>
    <s v="INCIDENTE"/>
    <s v="VISITA_TÉCNICA"/>
    <s v="20-06 LOS CIERRES LE SALIAN EN CERO TODOS SE PROCEDE A INICIALIZAR HACER PRUEBAS Y YA APARECEN LOS VALORES EN LOS CIERRES QUEDA FUNCIONANDO CORRECTAMENTE "/>
    <s v="NO"/>
    <s v="HARDWARE"/>
    <s v="IMPRESION"/>
    <s v="NO IMPRIME UNO O VARIOS CARACTERES"/>
    <s v="NO"/>
    <n v="0"/>
    <n v="0"/>
    <n v="0"/>
    <n v="0"/>
    <n v="0"/>
    <s v="NN00N645"/>
    <s v="   "/>
    <s v="   "/>
    <s v="TIPO I"/>
    <s v="TERRESTRE"/>
    <n v="1"/>
    <n v="0"/>
    <s v="CUERO RUIZ JHONNY"/>
    <n v="65960.072302"/>
    <n v="75096.394270399993"/>
    <n v="65960.072302"/>
    <m/>
    <m/>
    <m/>
    <m/>
    <m/>
    <m/>
    <m/>
    <m/>
  </r>
  <r>
    <s v="CALI"/>
    <x v="0"/>
    <x v="0"/>
    <n v="76001"/>
    <n v="2336276"/>
    <n v="14732"/>
    <s v="VALLE DEL CAUCA"/>
    <s v="CALI"/>
    <s v="BARRIO ALFONZO LOPEZ CALI"/>
    <s v="REDEBAN"/>
    <n v="2336276"/>
    <s v="FO-25-1116748"/>
    <d v="2025-06-20T11:37:00"/>
    <d v="2025-06-20T16:35:36"/>
    <s v="CERRADO"/>
    <s v="INCIDENTE"/>
    <s v="VISITA_TÉCNICA"/>
    <s v="20-06 SE LIMPIA PORTARROLOS Y FUNCIONA CORRECTAMENTE "/>
    <s v="NO"/>
    <s v="HARDWARE"/>
    <s v="IMPRESION"/>
    <s v="NO IMPRIME UNO O VARIOS CARACTERES"/>
    <s v="NO"/>
    <n v="0"/>
    <n v="0"/>
    <n v="0"/>
    <n v="0"/>
    <n v="0"/>
    <s v="JAIZZ930"/>
    <s v="   "/>
    <s v="   "/>
    <s v="TIPO I"/>
    <s v="TERRESTRE"/>
    <n v="1"/>
    <n v="0"/>
    <s v="CUERO RUIZ JHONNY"/>
    <n v="65960.072302"/>
    <n v="75096.394270399993"/>
    <n v="65960.072302"/>
    <m/>
    <m/>
    <m/>
    <m/>
    <m/>
    <m/>
    <m/>
    <m/>
  </r>
  <r>
    <s v="NEIVA"/>
    <x v="3"/>
    <x v="3"/>
    <n v="18753"/>
    <n v="2327853"/>
    <n v="77630"/>
    <s v="CAQUETA"/>
    <s v="SAN VICENTE DEL CAGUAN"/>
    <s v="BARRIO JARDIN SAN VICENTE DEL CAGUAN"/>
    <s v="REDEBAN"/>
    <n v="2327853"/>
    <s v="FO-25-1110950"/>
    <d v="2025-06-19T08:41:00"/>
    <d v="2025-06-20T17:11:21"/>
    <s v="CERRADO"/>
    <s v="INCIDENTE"/>
    <s v="VISITA_TÉCNICA"/>
    <s v="20-06 SE REALIZA VISITA AL PUNTO, SE CAMBIA FUENTE DE PODER YA QUE ESTA PRESENTA DAÑO Y HACE QUE EL EQUIPO SE REINICIE CUANDO VA A GENERAR UN BAUCHER,SE INICIALIZA EQUIPO SE DEJA EQUIPO CON VR 9.90.CB OPERATIVO."/>
    <s v="NO"/>
    <s v="HARDWARE"/>
    <s v="SE REINICIA"/>
    <s v="DAÑO POS"/>
    <s v="NO"/>
    <n v="0"/>
    <n v="0"/>
    <n v="0"/>
    <n v="0"/>
    <s v="FUENTE DE PODER "/>
    <s v="F1JZZ379"/>
    <s v="   "/>
    <s v="   "/>
    <s v="TIPO IV ESPECIAL"/>
    <s v="TERRESTRE / AEREO"/>
    <n v="1"/>
    <n v="0"/>
    <s v="DEVIA REINOSO JUAN CARLOS"/>
    <n v="479588.87655000004"/>
    <n v="196536.5258152"/>
    <n v="479588.87655000004"/>
    <m/>
    <m/>
    <m/>
    <m/>
    <m/>
    <m/>
    <m/>
    <m/>
  </r>
  <r>
    <s v="PEREIRA"/>
    <x v="0"/>
    <x v="6"/>
    <n v="66001"/>
    <n v="2335912"/>
    <n v="59950"/>
    <s v="RISARALDA"/>
    <s v="PEREIRA"/>
    <s v="DISTRICOL PAPELERIA Y COPIA ML"/>
    <s v="REDEBAN"/>
    <n v="2335912"/>
    <s v="FO-25-1116397"/>
    <d v="2025-06-20T11:03:00"/>
    <d v="2025-06-20T17:23:37"/>
    <s v="CERRADO"/>
    <s v="INCIDENTE"/>
    <s v="VISITA_TÉCNICA"/>
    <s v="20-06 VISITAMOS COMERCIO EL DATÁFONO TIENE LA HORA DESCONFIGURADA REALIZAMOS LA INICIALIZACION PARA CUADRAR LA HORA Y REALIZAMOS PRUEBAS OK. "/>
    <s v="NO"/>
    <s v="SOFTWARE"/>
    <s v="DATOS DESACTUALIZADOS"/>
    <s v="FECHA DIRECCION DESACTUALZADA"/>
    <s v="NO"/>
    <n v="0"/>
    <n v="0"/>
    <n v="0"/>
    <n v="0"/>
    <n v="0"/>
    <s v="LA00A044"/>
    <s v="   "/>
    <s v="   "/>
    <s v="TIPO I"/>
    <s v="TERRESTRE"/>
    <n v="1"/>
    <n v="0"/>
    <s v="ARROYAVE CANO MANUEL GUILLERMO"/>
    <n v="65960.072302"/>
    <n v="75096.394270399993"/>
    <n v="65960.072302"/>
    <m/>
    <m/>
    <m/>
    <m/>
    <m/>
    <m/>
    <m/>
    <m/>
  </r>
  <r>
    <s v="IBAGUE"/>
    <x v="3"/>
    <x v="3"/>
    <n v="73411"/>
    <n v="2336483"/>
    <n v="59172"/>
    <s v="TOLIMA"/>
    <s v="LIBANO"/>
    <s v="BARRIO CENTRO LIBANO 4"/>
    <s v="REDEBAN"/>
    <n v="2336483"/>
    <s v="FO-25-1116865"/>
    <d v="2025-06-20T12:12:00"/>
    <d v="2025-06-20T17:29:14"/>
    <s v="CERRADO"/>
    <s v="INCIDENTE"/>
    <s v="VISITA_TÉCNICA"/>
    <s v="20-06 SE CAMBIA TAPA DE IMPRESORA DEL DATÁFONO POR PROBLEMAS DE IMPRESORA. SE HACEN PRUEBAS DE TRANSACCIONES TODO OK "/>
    <s v="NO"/>
    <s v="HARDWARE"/>
    <s v="IMPRESION"/>
    <s v="TAPA IMPRESORA"/>
    <s v="NO"/>
    <n v="0"/>
    <n v="0"/>
    <n v="0"/>
    <n v="0"/>
    <n v="0"/>
    <s v="0A001780"/>
    <s v="   "/>
    <s v="   "/>
    <s v="TIPO III"/>
    <s v="TERRESTRE"/>
    <n v="1"/>
    <n v="0"/>
    <s v="VARGAS HERRERA JHON JAIRO"/>
    <n v="275728.78077800001"/>
    <n v="196536.5258152"/>
    <n v="275728.78077800001"/>
    <m/>
    <m/>
    <m/>
    <m/>
    <m/>
    <m/>
    <m/>
    <m/>
  </r>
  <r>
    <s v="MONTERIA"/>
    <x v="4"/>
    <x v="4"/>
    <n v="5250"/>
    <n v="2322816"/>
    <n v="70984"/>
    <s v="ANTIOQUIA"/>
    <s v="EL BAGRE"/>
    <s v="BARRIO LA VEGA EL BAGRE"/>
    <s v="REDEBAN"/>
    <n v="2322816"/>
    <s v="FO-25-1107022"/>
    <d v="2025-06-18T10:13:00"/>
    <d v="2025-06-20T17:32:42"/>
    <s v="CERRADO"/>
    <s v="INCIDENTE"/>
    <s v="VISITA_TÉCNICA"/>
    <s v="20-06 SE REALIZÓ CAMBIO DE EQUIPO OK, SE INSTALÓ MAGIC BOX, PRUEBAS OK, USUARIOS OK, TELECARGA DRNA."/>
    <s v="NO"/>
    <s v="HARDWARE"/>
    <s v="DETERIORO"/>
    <s v="DATAFONO"/>
    <s v="Si"/>
    <s v="DATAFONO E9 PUERTO USB MALO"/>
    <n v="0"/>
    <n v="0"/>
    <n v="0"/>
    <n v="0"/>
    <s v="MN00C058"/>
    <n v="1227973"/>
    <n v="991440"/>
    <s v="TIPO IV"/>
    <s v="TERRESTRE"/>
    <n v="1"/>
    <n v="0"/>
    <s v="CALDERA SALCEDO CARLOS JULIO"/>
    <n v="479588.87655000004"/>
    <n v="196536.5258152"/>
    <n v="479588.87655000004"/>
    <m/>
    <m/>
    <m/>
    <m/>
    <m/>
    <m/>
    <m/>
    <m/>
  </r>
  <r>
    <s v="NEIVA"/>
    <x v="3"/>
    <x v="3"/>
    <n v="18753"/>
    <n v="2337421"/>
    <n v="35694"/>
    <s v="CAQUETA"/>
    <s v="SAN VICENTE DEL CAGUAN"/>
    <s v="DISTRICOL VETERINARIA LA TIEND"/>
    <s v="REDEBAN"/>
    <n v="2337421"/>
    <s v="FO-25-1117762"/>
    <d v="2025-06-20T14:28:00"/>
    <d v="2025-06-20T17:50:57"/>
    <s v="CERRADO"/>
    <s v="INCIDENTE"/>
    <s v="VISITA_TÉCNICA"/>
    <s v="20-06 SE REALIZA VISITA AL PUNTO, SE CAMBIA EQUIPO POR DAÑO EN EL TECLADO, SE CAMBIA LECTOR DE CODIGO DE BARRAS POR DAÑO EN EL CABLE USB, SE DEJA EQUIPO CON VR 9.90 PRUEBAS CB OK, CB OPERATIVO."/>
    <s v="NO"/>
    <s v="HARDWARE"/>
    <s v="TECLADO"/>
    <s v="DAÑO POS"/>
    <s v="Si"/>
    <s v="DATAFONO F2 TECLADO BORROSO"/>
    <s v="LECTOR L9  DAÑO FÍSICO: CABLE DE COMUNICACIÓN DAÑADO"/>
    <n v="0"/>
    <n v="0"/>
    <n v="0"/>
    <s v="9A005430"/>
    <s v="793540 1145492  "/>
    <s v="1105004 540110  "/>
    <s v="TIPO IV ESPECIAL"/>
    <s v="TERRESTRE / AEREO"/>
    <n v="1"/>
    <n v="0"/>
    <s v="DEVIA REINOSO JUAN CARLOS"/>
    <n v="479588.87655000004"/>
    <n v="196536.5258152"/>
    <n v="479588.87655000004"/>
    <m/>
    <m/>
    <m/>
    <m/>
    <m/>
    <m/>
    <m/>
    <m/>
  </r>
  <r>
    <s v="CALI"/>
    <x v="0"/>
    <x v="0"/>
    <n v="19001"/>
    <n v="2325336"/>
    <n v="34191"/>
    <s v="CAUCA"/>
    <s v="POPAYAN"/>
    <s v="BARRIO SAN FERNANDO SUR"/>
    <s v="REDEBAN"/>
    <n v="2325336"/>
    <s v="FO-25-1109144"/>
    <d v="2025-06-18T15:07:00"/>
    <d v="2025-06-20T17:54:51"/>
    <s v="CERRADO"/>
    <s v="INCIDENTE"/>
    <s v="VISITA_TÉCNICA"/>
    <s v="20-06 SE INGRESA EQUIPO CON TECLADO MALO DETERIORO SE PROCEDE A CAMBIAR EQUIPO SE INSTALA SISTEMA OPERATIVO VERSIÓN CREACIÓN DE USUARIOS PRUEBAS OKAY TELECARGA DRNA "/>
    <s v="NO"/>
    <s v="HARDWARE"/>
    <s v="TECLADO"/>
    <s v="DAÑO POS"/>
    <s v="Si"/>
    <s v="DATAFONO F2 TECLADO BORROSO"/>
    <n v="0"/>
    <n v="0"/>
    <n v="0"/>
    <n v="0"/>
    <s v="1TZZZZ568"/>
    <s v="1062364   "/>
    <s v="930197   "/>
    <s v="TIPO III"/>
    <s v="TERRESTRE"/>
    <n v="1"/>
    <n v="0"/>
    <s v="GIMBUEL LASSO LUIS GERMAN"/>
    <n v="275728.78077800001"/>
    <n v="196536.5258152"/>
    <n v="275728.78077800001"/>
    <m/>
    <m/>
    <m/>
    <m/>
    <m/>
    <m/>
    <m/>
    <m/>
  </r>
  <r>
    <s v="PASTO"/>
    <x v="0"/>
    <x v="0"/>
    <n v="52001"/>
    <n v="2334188"/>
    <n v="61700"/>
    <s v="NARIÑO"/>
    <s v="PASTO"/>
    <s v="PAGAFACIL  AVENIDA LOS ESTUDI"/>
    <s v="REDEBAN"/>
    <n v="2334188"/>
    <s v="FO-25-1115228"/>
    <d v="2025-06-20T08:48:00"/>
    <d v="2025-06-21T08:04:45"/>
    <s v="CERRADO"/>
    <s v="INCIDENTE"/>
    <s v="VISITA_TÉCNICA"/>
    <s v="21-06 SE ENCUENTRA DATAFONO CON DUPLICACIÓN DE VOUCHER Y RECHAZO GENERAL SE REALIZA CONFIGURACIÓN  DE PARÁMETROS SE ACTIVA CAJA SE REALIZA PRUEBAS DE FUNCIONAMIENTO EXITOSAS CB QUEDA OPERATIVO "/>
    <s v="NO"/>
    <s v="SOFTWARE"/>
    <s v="ERROR DE TRANSACCIONES"/>
    <s v="RECHAZO GENERAL"/>
    <s v="NO"/>
    <n v="0"/>
    <n v="0"/>
    <n v="0"/>
    <n v="0"/>
    <n v="0"/>
    <s v="PNT"/>
    <s v="   "/>
    <s v="   "/>
    <s v="TIPO I"/>
    <s v="TERRESTRE"/>
    <n v="1"/>
    <n v="0"/>
    <s v="BRAVO MADROÑERO OSCAR ESTEBAN"/>
    <n v="65960.072302"/>
    <n v="75096.394270399993"/>
    <n v="65960.072302"/>
    <m/>
    <m/>
    <m/>
    <m/>
    <m/>
    <m/>
    <m/>
    <m/>
  </r>
  <r>
    <s v="VALLEDUPAR"/>
    <x v="4"/>
    <x v="4"/>
    <n v="20238"/>
    <n v="2325322"/>
    <n v="53121"/>
    <s v="CESAR"/>
    <s v="EL COPEY"/>
    <s v="BARRIO CENTRO EL COPEY 3"/>
    <s v="REDEBAN"/>
    <n v="2325322"/>
    <s v="FO-25-1109147"/>
    <d v="2025-06-18T15:03:00"/>
    <d v="2025-06-21T09:31:44"/>
    <s v="CERRADO"/>
    <s v="INCIDENTE"/>
    <s v="VISITA_TÉCNICA"/>
    <s v="21-06 SE REALIZA CAMBIO DE MAGICBOX, YA QUE TENIA EL CABLE DEL 2600 AVERIADO, SE RECONFIGURA EL DATAFONO DE IGUAL MANERA, Y SE REALIZAN PRUEBAS DEJANDO SERVICIO FUNCIONAL AL 100 %"/>
    <s v="NO"/>
    <s v="HARDWARE"/>
    <s v="CABLEADO"/>
    <s v="CABLE MAGICBOX AVERIADO"/>
    <s v="NO"/>
    <n v="0"/>
    <n v="0"/>
    <n v="0"/>
    <n v="0"/>
    <n v="0"/>
    <s v="9C0NZ331"/>
    <s v="   "/>
    <s v="   "/>
    <s v="TIPO II"/>
    <s v="TERRESTRE"/>
    <n v="1"/>
    <n v="0"/>
    <s v="MONTES DIAZ JOHN FRED"/>
    <n v="144967.87232000002"/>
    <n v="140395.6348884"/>
    <n v="144967.87232000002"/>
    <m/>
    <m/>
    <m/>
    <m/>
    <m/>
    <m/>
    <m/>
    <m/>
  </r>
  <r>
    <s v="PASTO"/>
    <x v="0"/>
    <x v="0"/>
    <n v="86568"/>
    <n v="2328141"/>
    <n v="57321"/>
    <s v="PUTUMAYO"/>
    <s v="PUERTO ASIS"/>
    <s v="BARRIO VDA LA CARMELITA PUERTO"/>
    <s v="REDEBAN"/>
    <n v="2328141"/>
    <s v="FO-25-1111200"/>
    <d v="2025-06-19T09:03:00"/>
    <d v="2025-06-21T10:11:36"/>
    <s v="CERRADO"/>
    <s v="INCIDENTE"/>
    <s v="VISITA_TÉCNICA"/>
    <s v="21-06 POR SOLICITUD DE CLIENTE Y AUTORIZACIÓN DE RBM CLIENTE ENVÍO EQUIPO A LA CIUDAD DE PASTO PARA ATENDER Y DAR SOLUCIÓN AL INCIDENTE SE ENCUENTRA EQUIPO SIN ENCENDEDOR SE REALIZA CAMBIO DE DATAFONO SE INSTALA VERSION SE CONFIGURA PARÁMETROS SE INICIALIZA SE REALIZA PRUEBAS DE FUNCIONAMIENTO EXITOSAS CB QUEDA OPERATIVO Y SE REALIZA DESPACHO ALA CIUDAD DE ORIGEN Y SE CONFIRMA CON CLIENTE LOS DATOS "/>
    <s v="NO"/>
    <s v="HARDWARE"/>
    <s v="NO ENCIENDE"/>
    <s v="DAÑO POS"/>
    <s v="Si"/>
    <s v="DATAFONO A1 NO PRENDE"/>
    <n v="0"/>
    <n v="0"/>
    <n v="0"/>
    <n v="0"/>
    <s v="TRSZZ888"/>
    <s v="790938   "/>
    <s v="1171614   "/>
    <s v="TIPO IV"/>
    <s v="TERRESTRE"/>
    <n v="1"/>
    <n v="0"/>
    <s v="BRAVO MADROÑERO OSCAR ESTEBAN"/>
    <n v="479588.87655000004"/>
    <n v="196536.5258152"/>
    <n v="479588.87655000004"/>
    <m/>
    <m/>
    <m/>
    <m/>
    <m/>
    <m/>
    <m/>
    <m/>
  </r>
  <r>
    <s v="MEDELLIN"/>
    <x v="2"/>
    <x v="2"/>
    <n v="5282"/>
    <n v="2331205"/>
    <n v="27014"/>
    <s v="ANTIOQUIA"/>
    <s v="FREDONIA"/>
    <s v="CENTRO FREDONIA   ANTIOQUIA"/>
    <s v="REDEBAN"/>
    <n v="2331205"/>
    <s v="FO-25-1113192"/>
    <d v="2025-06-19T14:36:00"/>
    <d v="2025-06-21T10:49:46"/>
    <s v="CERRADO"/>
    <s v="INCIDENTE"/>
    <s v="VISITA_TÉCNICA"/>
    <s v="21-06 SE HACE MANTENIMIENTO PREVENTIVO DE LIMPIEZA IMPRESORA. SE LIMPIA LECTOR DE TARJETA, SE CAMBIA TAPA IMPRESORA "/>
    <s v="NO"/>
    <s v="HARDWARE"/>
    <s v="IMPRESION"/>
    <s v="TAPA IMPRESORA"/>
    <s v="NO"/>
    <n v="0"/>
    <n v="0"/>
    <n v="0"/>
    <n v="0"/>
    <n v="0"/>
    <s v="999HZ279"/>
    <s v="   "/>
    <s v="   "/>
    <s v="TIPO II"/>
    <s v="TERRESTRE"/>
    <n v="1"/>
    <n v="0"/>
    <s v="DIAZ ZABALA FRANCIS DUBAN"/>
    <n v="144967.87232000002"/>
    <n v="140395.6348884"/>
    <n v="144967.87232000002"/>
    <m/>
    <m/>
    <m/>
    <m/>
    <m/>
    <m/>
    <m/>
    <m/>
  </r>
  <r>
    <s v="CARTAGENA"/>
    <x v="4"/>
    <x v="4"/>
    <n v="13001"/>
    <n v="2337725"/>
    <n v="38270"/>
    <s v="BOLIVAR"/>
    <s v="CARTAGENA"/>
    <s v="BARRIO CEBALLOS CARTAGENA DE I"/>
    <s v="REDEBAN"/>
    <n v="2337725"/>
    <s v="FO-25-1117775"/>
    <d v="2025-06-20T14:54:00"/>
    <d v="2025-06-21T10:55:36"/>
    <s v="CERRADO"/>
    <s v="INCIDENTE"/>
    <s v="VISITA_TÉCNICA"/>
    <s v="21-06 SE REALIZA CAMBIO DE EQUIPO TECLAS DURAS QUEDA UNO NUEVO FUNCIONANDO SIN PROBLEMAS SE HACEN PRUEBAS "/>
    <s v="NO"/>
    <s v="HARDWARE"/>
    <s v="TECLADO"/>
    <s v="DAÑO POS"/>
    <s v="Si"/>
    <s v="DATAFONO F3 TECLADO MALO"/>
    <n v="0"/>
    <n v="0"/>
    <n v="0"/>
    <n v="0"/>
    <s v="AB00U330"/>
    <s v="1092635   "/>
    <s v="930200   "/>
    <s v="TIPO I"/>
    <s v="TERRESTRE"/>
    <n v="1"/>
    <n v="0"/>
    <s v="CANEDO HERRERA ALEXANDER"/>
    <n v="65960.072302"/>
    <n v="75096.394270399993"/>
    <n v="65960.072302"/>
    <m/>
    <m/>
    <m/>
    <m/>
    <m/>
    <m/>
    <m/>
    <m/>
  </r>
  <r>
    <s v="MANIZALES"/>
    <x v="0"/>
    <x v="6"/>
    <n v="17001"/>
    <n v="2338572"/>
    <n v="46202"/>
    <s v="CALDAS"/>
    <s v="MANIZALES"/>
    <s v="BARRIO ALTA SUIZA"/>
    <s v="REDEBAN"/>
    <n v="2338572"/>
    <s v="FO-25-1118491"/>
    <d v="2025-06-20T16:39:00"/>
    <d v="2025-06-21T11:10:28"/>
    <s v="CERRADO"/>
    <s v="INCIDENTE"/>
    <s v="VISITA_TÉCNICA"/>
    <s v="21-06 SE REALIZA VISITA SE CAMBIA DATAFONO POR TECLAS EN MAL ESTADO SE DEBEN DE OPRIMIR MUY DURO Y TECLAS YA NO SE VEN SE CREAN USUARIOS SE HACEN PRUEBAS SERVICIO OK "/>
    <s v="NO"/>
    <s v="HARDWARE"/>
    <s v="TECLADO"/>
    <s v="DAÑO POS"/>
    <s v="Si"/>
    <s v="DATAFONO F3 TECLADO MALO"/>
    <n v="0"/>
    <n v="0"/>
    <n v="0"/>
    <n v="0"/>
    <s v="9C006153"/>
    <s v="1105526   "/>
    <s v="858526   "/>
    <s v="TIPO I"/>
    <s v="TERRESTRE"/>
    <n v="1"/>
    <n v="0"/>
    <s v="AGUIRRE HENAO RAUL EDUARDO"/>
    <n v="65960.072302"/>
    <n v="75096.394270399993"/>
    <n v="65960.072302"/>
    <m/>
    <m/>
    <m/>
    <m/>
    <m/>
    <m/>
    <m/>
    <m/>
  </r>
  <r>
    <s v="IBAGUE"/>
    <x v="3"/>
    <x v="3"/>
    <n v="73268"/>
    <n v="2330158"/>
    <n v="68077"/>
    <s v="TOLIMA"/>
    <s v="ESPINAL"/>
    <s v="LIBERTADOR ESPINAL TOLIMA"/>
    <s v="REDEBAN"/>
    <n v="2330158"/>
    <s v="FO-25-1112405"/>
    <d v="2025-06-19T12:00:00"/>
    <d v="2025-06-21T11:26:41"/>
    <s v="CERRADO"/>
    <s v="INCIDENTE"/>
    <s v="VISITA_TÉCNICA"/>
    <s v="21-06 CAMBIO DE EQUIPO &quot; NO LEE TARJETA CHIP&quot;, INSTALA DESK 2600, MAGIC BOX, CABLE DESK,FUENTE DESK, CAMBIO DE LECTORA _x000a_TRANSACCIONES DE PRUEBA"/>
    <s v="NO"/>
    <s v="HARDWARE"/>
    <s v="LECTOR DE TARJETAS"/>
    <s v="MENSAJE RETIRE TARJETA"/>
    <s v="Si"/>
    <s v="DATAFONO C4 NO LEE TARJETA CHIP"/>
    <s v="LECTOR L2  PERDIÓ CONFIGURACIÓN"/>
    <n v="0"/>
    <n v="0"/>
    <n v="0"/>
    <s v="A40UZ736"/>
    <s v="1242609 770503  "/>
    <s v="1171072 1145860  "/>
    <s v="TIPO II"/>
    <s v="TERRESTRE"/>
    <n v="1"/>
    <n v="0"/>
    <s v="GUTIERREZ  CAMILO ANDRES"/>
    <n v="144967.87232000002"/>
    <n v="140395.6348884"/>
    <n v="144967.87232000002"/>
    <m/>
    <m/>
    <m/>
    <m/>
    <m/>
    <m/>
    <m/>
    <m/>
  </r>
  <r>
    <s v="NEIVA"/>
    <x v="3"/>
    <x v="3"/>
    <n v="18001"/>
    <n v="2326638"/>
    <n v="53542"/>
    <s v="CAQUETA"/>
    <s v="FLORENCIA"/>
    <s v="DISTRICOL VARIEDADES MARY"/>
    <s v="REDEBAN"/>
    <n v="2326638"/>
    <s v="FO-25-1109723"/>
    <d v="2025-06-18T17:24:00"/>
    <d v="2025-06-21T11:35:45"/>
    <s v="CERRADO"/>
    <s v="INCIDENTE"/>
    <s v="VISITA_TÉCNICA"/>
    <s v="21-06 SE REALIZA VISITA AL PUNTO,SE CAMBIA CABLE MAGIX BOX EL CUAL PRESENTA DAÑO Y HACE QUE EL EQUIPO SE REINICIE CONSTANTEMENTE EQUIPO ACTUALZIADADO Y OPERATIVO."/>
    <s v="NO"/>
    <s v="HARDWARE"/>
    <s v="CABLEADO"/>
    <s v="CABLE MAGICBOX AVERIADO"/>
    <s v="NO"/>
    <n v="0"/>
    <n v="0"/>
    <n v="0"/>
    <n v="0"/>
    <s v="CABLE MAGIC BOX"/>
    <s v="TR0VZ619"/>
    <s v="   "/>
    <s v="   "/>
    <s v="TIPO IV"/>
    <s v="TERRESTRE"/>
    <n v="1"/>
    <n v="0"/>
    <s v="DEVIA REINOSO JUAN CARLOS"/>
    <n v="479588.87655000004"/>
    <n v="196536.5258152"/>
    <n v="479588.87655000004"/>
    <m/>
    <m/>
    <m/>
    <m/>
    <m/>
    <m/>
    <m/>
    <m/>
  </r>
  <r>
    <s v="SINCELEJO"/>
    <x v="4"/>
    <x v="4"/>
    <n v="70204"/>
    <n v="2325792"/>
    <n v="60665"/>
    <s v="SUCRE"/>
    <s v="COLOSO"/>
    <s v="BARRIO AV DONALDO VADEL COLOSO"/>
    <s v="REDEBAN"/>
    <n v="2325792"/>
    <s v="FO-25-1109217"/>
    <d v="2025-06-18T15:51:00"/>
    <d v="2025-06-21T11:40:00"/>
    <s v="CERRADO"/>
    <s v="INCIDENTE"/>
    <s v="VISITA_TÉCNICA"/>
    <s v="21/06/2025 SE VISITA SITIO SE VERIFICA INFORMACIÓN SE REALIZA PRIMEROS AUXILIOS, DATÁFONO PRESENTA FALLA TECLADO BORROSO, DAÑO POS, CIERRE OK, PRUEBA TRX EXITOSA. "/>
    <s v="NO"/>
    <s v="HARDWARE"/>
    <s v="TECLADO"/>
    <s v="DAÑO POS"/>
    <s v="Si"/>
    <s v="DATAFONO F2 TECLADO BORROSO"/>
    <n v="0"/>
    <n v="0"/>
    <n v="0"/>
    <n v="0"/>
    <s v="MA00C954 "/>
    <s v="1106411   "/>
    <s v="267643   "/>
    <s v="TIPO III"/>
    <s v="TERRESTRE"/>
    <n v="1"/>
    <n v="0"/>
    <s v="SANTOS GUZMAN CHRISTIAN FELIPE"/>
    <n v="275728.78077800001"/>
    <n v="196536.5258152"/>
    <n v="275728.78077800001"/>
    <m/>
    <m/>
    <m/>
    <m/>
    <m/>
    <m/>
    <m/>
    <m/>
  </r>
  <r>
    <s v="MEDELLIN"/>
    <x v="2"/>
    <x v="2"/>
    <n v="5674"/>
    <n v="2334405"/>
    <n v="68771"/>
    <s v="ANTIOQUIA"/>
    <s v="SAN VICENTE"/>
    <s v="PTM SAN VICENTE JKSUPERMERCAD"/>
    <s v="REDEBAN"/>
    <n v="2334405"/>
    <s v="FO-25-1115271"/>
    <d v="2025-06-20T08:54:00"/>
    <d v="2025-06-21T11:43:41"/>
    <s v="CERRADO"/>
    <s v="INCIDENTE"/>
    <s v="VISITA_TÉCNICA"/>
    <s v="21-06 SE INSTALAN EQUIPOS OK "/>
    <s v="NO"/>
    <s v="HARDWARE"/>
    <s v="LECTOR DE TARJETAS"/>
    <s v="DAÑO POS"/>
    <s v="Si"/>
    <s v="DATAFONO C4 NO LEE TARJETA CHIP"/>
    <n v="0"/>
    <n v="0"/>
    <n v="0"/>
    <n v="0"/>
    <s v="AALUZ197"/>
    <n v="1106047"/>
    <n v="991291"/>
    <s v="TIPO II"/>
    <s v="TERRESTRE"/>
    <n v="1"/>
    <n v="0"/>
    <s v="QUINTERO SANCHEZ JUAN SEBASTIAN"/>
    <n v="144967.87232000002"/>
    <n v="140395.6348884"/>
    <n v="144967.87232000002"/>
    <m/>
    <m/>
    <m/>
    <m/>
    <m/>
    <m/>
    <m/>
    <m/>
  </r>
  <r>
    <s v="NEIVA"/>
    <x v="3"/>
    <x v="3"/>
    <n v="18001"/>
    <n v="2328453"/>
    <n v="65542"/>
    <s v="CAQUETA"/>
    <s v="FLORENCIA"/>
    <s v="BARRIO PRADOS DEL NORTE FLOREN"/>
    <s v="REDEBAN"/>
    <n v="2328453"/>
    <s v="FO-25-1111221"/>
    <d v="2025-06-19T09:30:00"/>
    <d v="2025-06-21T11:51:00"/>
    <s v="CERRADO"/>
    <s v="INCIDENTE"/>
    <s v="VISITA_TÉCNICA"/>
    <s v="21-06 SE REALIZA VISITA AL PUNTO, SE CAMBIA EQUIPO POR DAÑO ,NO LEE NINGUN CÓDIGO DE BARRAS SE DEJA EQUIPO CON VR 9.90 PRUEBAS CB OK, CB OPERATIVO "/>
    <s v="NO"/>
    <s v="HARDWARE"/>
    <s v="LECTOR DE TARJETAS"/>
    <s v="DAÑO POS"/>
    <s v="Si"/>
    <s v="DATAFONO C1 NO LEE TARJETAS"/>
    <n v="0"/>
    <n v="0"/>
    <n v="0"/>
    <n v="0"/>
    <s v="1A00D119"/>
    <s v="923396   "/>
    <s v="908657   "/>
    <s v="TIPO IV"/>
    <s v="TERRESTRE"/>
    <n v="1"/>
    <n v="0"/>
    <s v="DEVIA REINOSO JUAN CARLOS"/>
    <n v="479588.87655000004"/>
    <n v="196536.5258152"/>
    <n v="479588.87655000004"/>
    <m/>
    <m/>
    <m/>
    <m/>
    <m/>
    <m/>
    <m/>
    <m/>
  </r>
  <r>
    <s v="MEDELLIN"/>
    <x v="2"/>
    <x v="2"/>
    <n v="5001"/>
    <n v="2336754"/>
    <n v="79021"/>
    <s v="ANTIOQUIA"/>
    <s v="MEDELLIN"/>
    <s v="PTM MEDELLIN SUPERMERCADO TRAV"/>
    <s v="REDEBAN"/>
    <n v="2336754"/>
    <s v="FO-25-1116961"/>
    <d v="2025-06-20T12:38:00"/>
    <d v="2025-06-21T11:52:12"/>
    <s v="CERRADO"/>
    <s v="INCIDENTE"/>
    <s v="SOPORTE_TELEFÓNICO"/>
    <s v="21-06 LECTOR DE BARRAS DESCONFIGURO EN DATÁFONO, SE INDICA A CLIENTE COMO HABILITAR, REALIZA PRIEBA, EQUIPOS OPERATIVOS "/>
    <s v="NO"/>
    <s v="SOFTWARE"/>
    <s v="LECTOR DE BARRAS"/>
    <s v="LECTOR DESCONFIGURADO"/>
    <s v="NO"/>
    <n v="0"/>
    <n v="0"/>
    <n v="0"/>
    <n v="0"/>
    <n v="0"/>
    <n v="0"/>
    <s v="   "/>
    <s v="   "/>
    <s v="TIPO I"/>
    <s v="TERRESTRE"/>
    <n v="0"/>
    <n v="0"/>
    <s v="BADEL ACUÑA LUIS ALBERTO"/>
    <n v="41241.0800752"/>
    <n v="0"/>
    <n v="41241.0800752"/>
    <m/>
    <m/>
    <m/>
    <m/>
    <m/>
    <m/>
    <m/>
    <m/>
  </r>
  <r>
    <s v="MEDELLIN"/>
    <x v="2"/>
    <x v="2"/>
    <n v="5088"/>
    <n v="2337417"/>
    <n v="70367"/>
    <s v="ANTIOQUIA"/>
    <s v="BELLO"/>
    <s v="BARRIO BELLO BELLO 14"/>
    <s v="REDEBAN"/>
    <n v="2337417"/>
    <s v="FO-25-1117766"/>
    <d v="2025-06-20T14:27:00"/>
    <d v="2025-06-21T11:55:18"/>
    <s v="CERRADO"/>
    <s v="INCIDENTE"/>
    <s v="VISITA_TÉCNICA"/>
    <s v="21-06 CAMBIO EQUIPO POR DAÑO LECTOR CHIP PRUEBAS OK NO TELECARGA"/>
    <s v="NO"/>
    <s v="HARDWARE"/>
    <s v="LECTOR DE TARJETAS"/>
    <s v="DAÑO POS"/>
    <s v="Si"/>
    <s v="DATAFONO C4 NO LEE TARJETA CHIP"/>
    <n v="0"/>
    <n v="0"/>
    <n v="0"/>
    <n v="0"/>
    <s v="NN006461"/>
    <s v="960913   "/>
    <s v="878754   "/>
    <s v="TIPO I"/>
    <s v="TERRESTRE"/>
    <n v="1"/>
    <n v="0"/>
    <s v="PAREJA ECHAVARRIA JHON DAVID"/>
    <n v="65960.072302"/>
    <n v="75096.394270399993"/>
    <n v="65960.072302"/>
    <m/>
    <m/>
    <m/>
    <m/>
    <m/>
    <m/>
    <m/>
    <m/>
  </r>
  <r>
    <s v="MEDELLIN"/>
    <x v="2"/>
    <x v="2"/>
    <n v="5079"/>
    <n v="2332664"/>
    <n v="31008"/>
    <s v="ANTIOQUIA"/>
    <s v="BARBOSA"/>
    <s v="BARRIO PLAZA DE MERCADO"/>
    <s v="REDEBAN"/>
    <n v="2332664"/>
    <s v="FO-25-1114109"/>
    <d v="2025-06-19T16:49:00"/>
    <d v="2025-06-21T11:59:00"/>
    <s v="CERRADO"/>
    <s v="INCIDENTE"/>
    <s v="VISITA_TÉCNICA"/>
    <s v="21-06 SE CAMBIA LECTOR DE CÓDIGO DE BARRAS MALO, NO LEE FACTURAS "/>
    <s v="NO"/>
    <s v="HARDWARE"/>
    <s v="LECTOR DE BARRAS"/>
    <s v="DAÑO POS"/>
    <s v="Si"/>
    <n v="0"/>
    <s v="LECTOR L6  NO COMUNICA"/>
    <n v="0"/>
    <n v="0"/>
    <n v="0"/>
    <s v="1A007119"/>
    <s v=" 1238647  "/>
    <s v=" 913373  "/>
    <s v="TIPO II"/>
    <s v="TERRESTRE"/>
    <n v="1"/>
    <n v="0"/>
    <s v="BARRIENTOS HERNANDEZ CRISTIAN HORACIO"/>
    <n v="144967.87232000002"/>
    <n v="140395.6348884"/>
    <n v="144967.87232000002"/>
    <m/>
    <m/>
    <m/>
    <m/>
    <m/>
    <m/>
    <m/>
    <m/>
  </r>
  <r>
    <s v="CALI"/>
    <x v="0"/>
    <x v="0"/>
    <n v="76001"/>
    <n v="2338907"/>
    <n v="22522"/>
    <s v="VALLE DEL CAUCA"/>
    <s v="CALI"/>
    <s v="AARRIO LA SELVA IV CALI"/>
    <s v="REDEBAN"/>
    <n v="2338907"/>
    <s v="FO-25-1118583"/>
    <d v="2025-06-20T17:07:00"/>
    <d v="2025-06-21T12:00:33"/>
    <s v="CERRADO"/>
    <s v="INCIDENTE"/>
    <s v="VISITA_TÉCNICA"/>
    <s v="21-06 SE VISITA CORRESPONSAL Y SE REEMPLAZA DATÁFONO POR DETERIORO. TRANSACCIONES DE PRUEBA EXITOSAS. SE CREA USUARIO "/>
    <s v="NO"/>
    <s v="HARDWARE"/>
    <s v="TECLADO"/>
    <s v="DAÑO POS"/>
    <s v="Si"/>
    <s v="DATAFONO C1 NO LEE TARJETAS"/>
    <n v="0"/>
    <n v="0"/>
    <n v="0"/>
    <n v="0"/>
    <s v="AIZZZ043"/>
    <s v="810542   "/>
    <s v="872555   "/>
    <s v="TIPO I"/>
    <s v="TERRESTRE"/>
    <n v="1"/>
    <n v="0"/>
    <s v="BOLAÑOS TABORDA JORGE ENRIQUE"/>
    <n v="65960.072302"/>
    <n v="75096.394270399993"/>
    <n v="65960.072302"/>
    <m/>
    <m/>
    <m/>
    <m/>
    <m/>
    <m/>
    <m/>
    <m/>
  </r>
  <r>
    <s v="VILLAVICENCIO"/>
    <x v="3"/>
    <x v="3"/>
    <n v="50606"/>
    <n v="2333198"/>
    <n v="31194"/>
    <s v="META"/>
    <s v="RESTREPO"/>
    <s v="BARRIO CENTRO RESTREPO META"/>
    <s v="REDEBAN"/>
    <n v="2333198"/>
    <s v="FO-25-1114778"/>
    <d v="2025-06-20T08:00:00"/>
    <d v="2025-06-21T12:04:00"/>
    <s v="CERRADO"/>
    <s v="INCIDENTE"/>
    <s v="VISITA_TÉCNICA"/>
    <s v="21-06 SE REALIZA VISITA A COMERCIO SE REALIZA BORRADO SO Y SISTEMA OPERATIVO SE ACTUALIZA SE REALIZAN PRUEBAS OK SIN NOVEDADES "/>
    <s v="NO"/>
    <s v="SOFTWARE"/>
    <s v="ACTUALIZACION"/>
    <s v="VERSION CARGA SO VR"/>
    <s v="NO"/>
    <n v="0"/>
    <n v="0"/>
    <n v="0"/>
    <n v="0"/>
    <n v="0"/>
    <s v="11113702"/>
    <n v="0"/>
    <n v="0"/>
    <s v="TIPO II"/>
    <s v="TERRESTRE"/>
    <n v="1"/>
    <n v="0"/>
    <s v="CASTRILLON URREA LONDIER LEANDRO"/>
    <n v="144967.87232000002"/>
    <n v="140395.6348884"/>
    <n v="144967.87232000002"/>
    <m/>
    <m/>
    <m/>
    <m/>
    <m/>
    <m/>
    <m/>
    <m/>
  </r>
  <r>
    <s v="CALI"/>
    <x v="0"/>
    <x v="0"/>
    <n v="19548"/>
    <n v="2335695"/>
    <n v="57115"/>
    <s v="CAUCA"/>
    <s v="PIENDAMO"/>
    <s v="BARRIO LUZ DEL PARAISO PIENDAM"/>
    <s v="REDEBAN"/>
    <n v="2335695"/>
    <s v="FO-25-1116401"/>
    <d v="2025-06-20T10:56:00"/>
    <d v="2025-06-21T12:11:00"/>
    <s v="CERRADO"/>
    <s v="INCIDENTE"/>
    <s v="SOPORTE_TELEFÓNICO"/>
    <s v="21-06 SE REALIZA LLAMADA CON LA SEÑORA LUZ SÁNCHEZ INFORMA QUE EL DATÁFONO ESTÁ INTERMITENTE PERO INFORMA QUE VA A LLAMAR AL OPERADOR DE INTERNET YA QUE EL INTERNET ESTÁ INTERMITENTE INFORMA UNA VEZ QUE DE SOLUCIONES DEL CAMBIO DEL MÓDEM SE COMUNICA NUEVAMENTE PARA CONFIRMAR SI EL DATÁFONO ESTÁ FALLANDO O NO"/>
    <s v="NO"/>
    <s v="HARDWARE"/>
    <s v="COMUNICACION"/>
    <s v="MENSAJE CABLE DE RED DESCONECTADO"/>
    <s v="NO"/>
    <n v="0"/>
    <n v="0"/>
    <n v="0"/>
    <n v="0"/>
    <n v="0"/>
    <n v="0"/>
    <n v="0"/>
    <n v="0"/>
    <s v="TIPO III"/>
    <s v="TERRESTRE"/>
    <n v="0"/>
    <n v="0"/>
    <s v="GIMBUEL LASSO LUIS GERMAN"/>
    <n v="41241.0800752"/>
    <n v="0"/>
    <n v="41241.0800752"/>
    <m/>
    <m/>
    <m/>
    <m/>
    <m/>
    <m/>
    <m/>
    <m/>
  </r>
  <r>
    <s v="MEDELLIN"/>
    <x v="2"/>
    <x v="2"/>
    <n v="5376"/>
    <n v="2336479"/>
    <n v="35563"/>
    <s v="ANTIOQUIA"/>
    <s v="LA CEJA"/>
    <s v="COMCARD LA CEJA COMPUARTE"/>
    <s v="REDEBAN"/>
    <n v="2336479"/>
    <s v="FO-25-1116867"/>
    <d v="2025-06-20T12:09:00"/>
    <d v="2025-06-21T12:19:00"/>
    <s v="CERRADO"/>
    <s v="INCIDENTE"/>
    <s v="VISITA_TÉCNICA"/>
    <s v="21-06 SE CAMBIA EQUIPO POR DAÑO EN EL CHIP DE LECTOR DE TARJETAS"/>
    <s v="NO"/>
    <s v="HARDWARE"/>
    <s v="LECTOR DE TARJETAS"/>
    <s v="MENSAJE RETIRE TARJETA"/>
    <s v="Si"/>
    <s v="DATAFONO A13 RETIRE TARJETA"/>
    <n v="0"/>
    <n v="0"/>
    <n v="0"/>
    <n v="0"/>
    <s v="AA004669"/>
    <s v="1235384   "/>
    <s v="1234851   "/>
    <s v="TIPO II"/>
    <s v="TERRESTRE"/>
    <n v="1"/>
    <n v="0"/>
    <s v="RUA ALVAREZ RICHARD ANDRES"/>
    <n v="144967.87232000002"/>
    <n v="140395.6348884"/>
    <n v="144967.87232000002"/>
    <m/>
    <m/>
    <m/>
    <m/>
    <m/>
    <m/>
    <m/>
    <m/>
  </r>
  <r>
    <s v="MEDELLIN"/>
    <x v="2"/>
    <x v="2"/>
    <n v="5212"/>
    <n v="2337745"/>
    <n v="18092"/>
    <s v="ANTIOQUIA"/>
    <s v="COPACABANA"/>
    <s v="BARRIO EL ZARZAL COPACABANA"/>
    <s v="REDEBAN"/>
    <n v="2337745"/>
    <s v="FO-25-1117778"/>
    <d v="2025-06-20T14:59:00"/>
    <d v="2025-06-21T12:35:00"/>
    <s v="CERRADO"/>
    <s v="INCIDENTE"/>
    <s v="VISITA_TÉCNICA"/>
    <s v="21-06 SE REALIZA CAMBIO DE TAPA IMPRESORA OK PRUEBAS OK"/>
    <s v="NO"/>
    <s v="HARDWARE"/>
    <s v="IMPRESION"/>
    <s v="TAPA IMPRESORA"/>
    <s v="NO"/>
    <n v="0"/>
    <n v="0"/>
    <n v="0"/>
    <n v="0"/>
    <n v="0"/>
    <s v="JUZZZ866"/>
    <n v="0"/>
    <n v="0"/>
    <s v="TIPO I"/>
    <s v="TERRESTRE"/>
    <n v="1"/>
    <n v="0"/>
    <s v="PAREJA ECHAVARRIA JHON DAVID"/>
    <n v="65960.072302"/>
    <n v="75096.394270399993"/>
    <n v="65960.072302"/>
    <m/>
    <m/>
    <m/>
    <m/>
    <m/>
    <m/>
    <m/>
    <m/>
  </r>
  <r>
    <s v="MEDELLIN"/>
    <x v="2"/>
    <x v="2"/>
    <n v="5001"/>
    <n v="2337966"/>
    <n v="68702"/>
    <s v="ANTIOQUIA"/>
    <s v="MEDELLIN"/>
    <s v="BARRIO ROBLEDO MEDELLIN 23"/>
    <s v="REDEBAN"/>
    <n v="2337966"/>
    <s v="FO-25-1118108"/>
    <d v="2025-06-20T15:39:00"/>
    <d v="2025-06-21T12:40:00"/>
    <s v="CERRADO"/>
    <s v="INCIDENTE"/>
    <s v="VISITA_TÉCNICA"/>
    <s v="21-06 SE CAMBIA EQUIPO POR ALERT IRRUPTION,"/>
    <s v="NO"/>
    <s v="HARDWARE"/>
    <s v="ALERT IRRUPTION"/>
    <s v="ALERT IRRUPTION"/>
    <s v="Si"/>
    <s v="DATAFONO A6 ALERT IRRUPTION"/>
    <n v="0"/>
    <n v="0"/>
    <n v="0"/>
    <n v="0"/>
    <s v="9L0UZ956"/>
    <s v="853383   "/>
    <s v="1042107   "/>
    <s v="TIPO I"/>
    <s v="TERRESTRE"/>
    <n v="1"/>
    <n v="0"/>
    <s v="BADEL ACUÑA LUIS ALBERTO"/>
    <n v="65960.072302"/>
    <n v="75096.394270399993"/>
    <n v="65960.072302"/>
    <m/>
    <m/>
    <m/>
    <m/>
    <m/>
    <m/>
    <m/>
    <m/>
  </r>
  <r>
    <s v="CALI"/>
    <x v="0"/>
    <x v="0"/>
    <n v="76001"/>
    <n v="2337932"/>
    <n v="77844"/>
    <s v="VALLE DEL CAUCA"/>
    <s v="CALI"/>
    <s v="Alkomprar Unico Cali"/>
    <s v="REDEBAN"/>
    <n v="2337932"/>
    <s v="FO-25-1118098"/>
    <d v="2025-06-20T15:27:00"/>
    <d v="2025-06-21T12:44:00"/>
    <s v="CERRADO"/>
    <s v="INCIDENTE"/>
    <s v="VISITA_TÉCNICA"/>
    <s v="21-06 SE REALIZA CAMBIO DE LECTORA DEBIDO A QUE NO COMUNICA, LA LECTORA QUE PRESENTA LA FALLA NO CUENTA CON PLACA, VALIDANDO CON INVENTARIO DEL CB Y LOS ACTIVOS EXISTENTES EN EL PUNTO SE LE ASIGNA LA PLACA FALTANTE A LA LECTORA, SE VALIDAN LAS IP DE TODOS LOS EQUIPOS VERIFICANDO QUE NO ESTUVIERAN DUPLICADAS, SE REALIZAN PRUEBAS DE COMUNICACIÓN OK. SE REALIZAN AMBOS CIERRES Y SALEN OK."/>
    <s v="NO"/>
    <s v="HARDWARE"/>
    <s v="LECTOR DE BARRAS"/>
    <s v="DAÑO POS"/>
    <s v="Si"/>
    <n v="0"/>
    <s v="LECTOR L6  NO COMUNICA"/>
    <n v="0"/>
    <n v="0"/>
    <n v="0"/>
    <s v="A1NZZ173 - A1NZZ363"/>
    <s v=" 905215  "/>
    <s v=" 530076  "/>
    <s v="TIPO I"/>
    <s v="TERRESTRE"/>
    <n v="1"/>
    <n v="0"/>
    <s v="MONTERO MUESES GIAN CARLO"/>
    <n v="65960.072302"/>
    <n v="75096.394270399993"/>
    <n v="65960.072302"/>
    <m/>
    <m/>
    <m/>
    <m/>
    <m/>
    <m/>
    <m/>
    <m/>
  </r>
  <r>
    <s v="MEDELLIN"/>
    <x v="2"/>
    <x v="2"/>
    <n v="5001"/>
    <n v="2338202"/>
    <n v="67471"/>
    <s v="ANTIOQUIA"/>
    <s v="MEDELLIN"/>
    <s v="BARRIO LA CANDELARIA MEDELLIN"/>
    <s v="REDEBAN"/>
    <n v="2338202"/>
    <s v="FO-25-1118114"/>
    <d v="2025-06-20T15:46:00"/>
    <d v="2025-06-21T12:50:00"/>
    <s v="CERRADO"/>
    <s v="INCIDENTE"/>
    <s v="VISITA_TÉCNICA"/>
    <s v="21-06 SE REALIZA CAMBIO DE EQUIPO POR FALLA CON DATÁFONO DEL CLIENTE, PANTALLA AZUL CON ERROR"/>
    <s v="NO"/>
    <s v="SOFTWARE"/>
    <s v="ACTUALIZACION"/>
    <s v="TECNOLOGIA"/>
    <s v="Si"/>
    <s v="DATAFONO A6 ALERT IRRUPTION - DATAFONO RG RECHAZO GENERAL"/>
    <n v="0"/>
    <n v="0"/>
    <n v="0"/>
    <n v="0"/>
    <s v="6A0ZZ339"/>
    <s v="1111355 - 1074154   "/>
    <s v="1015003 - 1111355   "/>
    <s v="TIPO I"/>
    <s v="TERRESTRE"/>
    <n v="1"/>
    <n v="0"/>
    <s v="HERNANDEZ CHAVARRIA JUAN CAMILO"/>
    <n v="65960.072302"/>
    <n v="75096.394270399993"/>
    <n v="65960.072302"/>
    <m/>
    <m/>
    <m/>
    <m/>
    <m/>
    <m/>
    <m/>
    <m/>
  </r>
  <r>
    <s v="CARTAGENA"/>
    <x v="4"/>
    <x v="4"/>
    <n v="13001"/>
    <n v="2339949"/>
    <n v="25275"/>
    <s v="BOLIVAR"/>
    <s v="CARTAGENA"/>
    <s v="ARA0141 CTG CRESPO AEROPUERTO"/>
    <s v="REDEBAN"/>
    <n v="2339949"/>
    <s v="FO-25-1121129"/>
    <d v="2025-06-21T11:10:00"/>
    <d v="2025-06-21T12:58:14"/>
    <s v="CERRADO"/>
    <s v="INCIDENTE"/>
    <s v="SOPORTE_TELEFÓNICO"/>
    <s v=" 21-06 SE ESCALA CASO A LA RED YA QUE PERTENECE A LA FRANQUICIA ARA Y SERA ATENDICO POR LA FUERZA COMERCIAL."/>
    <s v="NO"/>
    <s v="SOFTWARE"/>
    <s v="ERROR DE TRANSACCIONES"/>
    <s v="RECHAZO GENERAL"/>
    <s v="NO"/>
    <n v="0"/>
    <n v="0"/>
    <n v="0"/>
    <n v="0"/>
    <n v="0"/>
    <n v="0"/>
    <n v="0"/>
    <n v="0"/>
    <s v="TIPO I"/>
    <s v="TERRESTRE"/>
    <n v="0"/>
    <n v="0"/>
    <n v="0"/>
    <n v="41241.0800752"/>
    <n v="0"/>
    <n v="41241.0800752"/>
    <m/>
    <m/>
    <m/>
    <m/>
    <m/>
    <m/>
    <m/>
    <m/>
  </r>
  <r>
    <s v="BOGOTA"/>
    <x v="5"/>
    <x v="5"/>
    <n v="11001"/>
    <n v="2338937"/>
    <n v="79536"/>
    <s v="CUNDINAMARCA"/>
    <s v="BOGOTA"/>
    <s v="BARRIO EL LISTON BOGOTA 1"/>
    <s v="REDEBAN"/>
    <n v="2338937"/>
    <s v="FO-25-1118585"/>
    <d v="2025-06-20T17:27:00"/>
    <d v="2025-06-21T13:08:29"/>
    <s v="CERRADO"/>
    <s v="INCIDENTE"/>
    <s v="VISITA_TÉCNICA"/>
    <s v="21-06 SE CAMBIA DATÁFONO Y LECTORA POR DAÑO EN USB, SE REALIZA PRUEBAS OK "/>
    <s v="NO"/>
    <s v="HARDWARE"/>
    <s v="LECTOR DE BARRAS"/>
    <s v="DAÑO POS"/>
    <s v="Si"/>
    <s v="DATAFONO E9 PUERTO USB MALO"/>
    <s v="LECTOR L9  DAÑO FÍSICO: CABLE DE COMUNICACIÓN DAÑADO"/>
    <n v="0"/>
    <n v="0"/>
    <n v="0"/>
    <s v="LMUZZ970"/>
    <s v="1142424 1238854  "/>
    <s v="1039576 953510  "/>
    <s v="TIPO I"/>
    <s v="TERRESTRE"/>
    <n v="1"/>
    <n v="0"/>
    <s v="MICHELI LOPEZ MIGUEL ANGEL"/>
    <n v="65960.072302"/>
    <n v="75096.394270399993"/>
    <n v="65960.072302"/>
    <m/>
    <m/>
    <m/>
    <m/>
    <m/>
    <m/>
    <m/>
    <m/>
  </r>
  <r>
    <s v="PEREIRA"/>
    <x v="0"/>
    <x v="6"/>
    <n v="76622"/>
    <n v="2337019"/>
    <n v="29596"/>
    <s v="VALLE DEL CAUCA"/>
    <s v="ROLDANILLO"/>
    <s v="BARRIO CENTRO 6 ROLDANILLO"/>
    <s v="REDEBAN"/>
    <n v="2337019"/>
    <s v="FO-25-1117095"/>
    <d v="2025-06-20T13:20:00"/>
    <d v="2025-06-21T14:53:01"/>
    <s v="CERRADO"/>
    <s v="INCIDENTE"/>
    <s v="VISITA_TÉCNICA"/>
    <s v="21-06 SE CAMBIA EQUIPO (1214340) YA QUE TIENE UNA TECLA MALA, SE CAMBIA EQUIPO (1106864) YA QUE TIENE EL TECLADO BORROSO, SE REALIZAN PRUEBAS OK."/>
    <s v="NO"/>
    <s v="HARDWARE"/>
    <s v="TECLADO"/>
    <s v="DAÑO POS"/>
    <s v="Si"/>
    <s v="DATAFONO F2 TECLADO BORROSO - DATAFONO F3 TECLADO MALO"/>
    <n v="0"/>
    <n v="0"/>
    <n v="0"/>
    <n v="0"/>
    <s v="6Z00P135-BBBDZ173"/>
    <s v="1088580 - 930861   "/>
    <s v="1214340 - 1106864   "/>
    <s v="TIPO III"/>
    <s v="TERRESTRE"/>
    <n v="1"/>
    <n v="0"/>
    <s v="FRANCO CAÑAVERAL YAMID RAUL"/>
    <n v="275728.78077800001"/>
    <n v="196536.5258152"/>
    <n v="275728.78077800001"/>
    <m/>
    <m/>
    <m/>
    <m/>
    <m/>
    <m/>
    <m/>
    <m/>
  </r>
  <r>
    <s v="NEIVA"/>
    <x v="3"/>
    <x v="3"/>
    <n v="41298"/>
    <n v="2337946"/>
    <n v="71532"/>
    <s v="HUILA"/>
    <s v="GARZON"/>
    <s v="PTM GARZON  PARKING SOLUCIONES"/>
    <s v="REDEBAN"/>
    <n v="2337946"/>
    <s v="FO-25-1118091"/>
    <d v="2025-06-20T15:31:00"/>
    <d v="2025-06-21T15:02:46"/>
    <s v="CERRADO"/>
    <s v="INCIDENTE"/>
    <s v="VISITA_TÉCNICA"/>
    <s v="21-06 SE REALIZA CONFIGURACIÓN DE LECTOR DE BARRAS"/>
    <s v="NO"/>
    <s v="SOFTWARE"/>
    <s v="LECTOR DE BARRAS"/>
    <s v="FORMATO INVALIDO"/>
    <s v="NO"/>
    <n v="0"/>
    <n v="0"/>
    <n v="0"/>
    <n v="0"/>
    <n v="0"/>
    <s v="A30KZ099"/>
    <s v="   "/>
    <s v="   "/>
    <s v="TIPO III"/>
    <s v="TERRESTRE"/>
    <n v="1"/>
    <n v="0"/>
    <s v="DIAZ VARGAS JONATHAN MIGUEL"/>
    <n v="275728.78077800001"/>
    <n v="196536.5258152"/>
    <n v="275728.78077800001"/>
    <m/>
    <m/>
    <m/>
    <m/>
    <m/>
    <m/>
    <m/>
    <m/>
  </r>
  <r>
    <s v="CALI"/>
    <x v="0"/>
    <x v="0"/>
    <n v="19698"/>
    <n v="2337997"/>
    <n v="49091"/>
    <s v="CAUCA"/>
    <s v="SANTANDER DE QUILICHAO"/>
    <s v="BARRIO PANAMERICANO SANTANDER"/>
    <s v="REDEBAN"/>
    <n v="2337997"/>
    <s v="FO-25-1118102"/>
    <d v="2025-06-20T15:45:00"/>
    <d v="2025-06-21T15:08:24"/>
    <s v="CERRADO"/>
    <s v="INCIDENTE"/>
    <s v="VISITA_TÉCNICA"/>
    <s v="21-06 SE REALIZA BORRADO Y CARGA DE VERSIÓN POR FLASH FULL, DISPOSITIVO INCOMPATIBLE REALICE MANTENIMIENTO, CB BANCOLOMBIA PURO, PRUEBAS OK "/>
    <s v="NO"/>
    <s v="SOFTWARE"/>
    <s v="FLASH FULL"/>
    <s v="ACTUALIZACION VERSION"/>
    <s v="NO"/>
    <n v="0"/>
    <n v="0"/>
    <n v="0"/>
    <n v="0"/>
    <n v="0"/>
    <s v="BA00O055"/>
    <s v="   "/>
    <s v="   "/>
    <s v="TIPO II"/>
    <s v="TERRESTRE"/>
    <n v="1"/>
    <n v="0"/>
    <s v="PAREDES CASTILLO DIEGO"/>
    <n v="144967.87232000002"/>
    <n v="140395.6348884"/>
    <n v="144967.87232000002"/>
    <m/>
    <m/>
    <m/>
    <m/>
    <m/>
    <m/>
    <m/>
    <m/>
  </r>
  <r>
    <s v="CALI"/>
    <x v="0"/>
    <x v="0"/>
    <n v="76364"/>
    <n v="2339578"/>
    <n v="59661"/>
    <s v="VALLE DEL CAUCA"/>
    <s v="JAMUNDI"/>
    <s v="PTM JAMUNDI VARIEDADES MAILOVE"/>
    <s v="REDEBAN"/>
    <n v="2339578"/>
    <s v="FO-25-1119348"/>
    <d v="2025-06-21T08:03:00"/>
    <d v="2025-06-21T15:20:14"/>
    <s v="CERRADO"/>
    <s v="INCIDENTE"/>
    <s v="VISITA_TÉCNICA"/>
    <s v="21-06 NO SE PUEDE REALIZAR LA ACTIVIDAD POR MOTIVO QUE LA ENERGIA SE FUE EN LA ZONA. SE TIENE EQUIPO 2600 CON BATERIA REDONDA LA CUÁL NO CARGA. SE LE INDICA A LA SEÑORA JESSICA QUE DEBE DE REALIZAR LA LLAMADA A LA LINEA DE NUEVO."/>
    <s v="NO"/>
    <s v="HARDWARE"/>
    <s v="IMPRESION"/>
    <s v="NO IMPRIME UNO O VARIOS CARACTERES"/>
    <s v="NO"/>
    <n v="0"/>
    <n v="0"/>
    <n v="0"/>
    <n v="0"/>
    <n v="0"/>
    <s v="LA009518"/>
    <s v="   "/>
    <s v="   "/>
    <s v="TIPO II"/>
    <s v="TERRESTRE"/>
    <n v="1"/>
    <n v="0"/>
    <s v="TORRES GARCIA JENDRY JOSE"/>
    <n v="144967.87232000002"/>
    <n v="140395.6348884"/>
    <n v="144967.87232000002"/>
    <m/>
    <m/>
    <m/>
    <m/>
    <m/>
    <m/>
    <m/>
    <m/>
  </r>
  <r>
    <s v="MEDELLIN"/>
    <x v="2"/>
    <x v="2"/>
    <n v="5360"/>
    <n v="2339676"/>
    <n v="10364"/>
    <s v="ANTIOQUIA"/>
    <s v="ITAGUI"/>
    <s v="BARRIO EL CARMELO"/>
    <s v="REDEBAN"/>
    <n v="2339676"/>
    <s v="FO-25-1119888"/>
    <d v="2025-06-21T09:10:00"/>
    <d v="2025-06-21T15:38:21"/>
    <s v="CERRADO"/>
    <s v="INCIDENTE"/>
    <s v="VISITA_TÉCNICA"/>
    <s v="21-06 SE HACE ACTUALIZACIÓN DE DIRECCIÓN "/>
    <s v="NO"/>
    <s v="SOFTWARE"/>
    <s v="ACTUALIZACION"/>
    <s v="TECNOLOGIA"/>
    <s v="NO"/>
    <n v="0"/>
    <n v="0"/>
    <n v="0"/>
    <n v="0"/>
    <n v="0"/>
    <s v="IZ7ZZ337"/>
    <s v="   "/>
    <s v="   "/>
    <s v="TIPO I"/>
    <s v="TERRESTRE"/>
    <n v="1"/>
    <n v="0"/>
    <s v="MORENO MEDINA JUAN PABLO"/>
    <n v="65960.072302"/>
    <n v="75096.394270399993"/>
    <n v="65960.072302"/>
    <m/>
    <m/>
    <m/>
    <m/>
    <m/>
    <m/>
    <m/>
    <m/>
  </r>
  <r>
    <s v="MEDELLIN"/>
    <x v="2"/>
    <x v="2"/>
    <n v="5001"/>
    <n v="2339674"/>
    <n v="69964"/>
    <s v="ANTIOQUIA"/>
    <s v="MEDELLIN"/>
    <s v="PTM MEDELLIN  DEPOSITO Y FERRE"/>
    <s v="REDEBAN"/>
    <n v="2339674"/>
    <s v="FO-25-1119892"/>
    <d v="2025-06-21T09:09:00"/>
    <d v="2025-06-21T15:42:33"/>
    <s v="CERRADO"/>
    <s v="INCIDENTE"/>
    <s v="VISITA_TÉCNICA"/>
    <s v="21-06 ERROR VERIFICAR PARÁMETROS, SE INICIALIZA EQUIPOS OPERATIVOS "/>
    <s v="NO"/>
    <s v="SOFTWARE"/>
    <s v="ACTUALIZACION"/>
    <s v="VERSION CARGA SO VR"/>
    <s v="NO"/>
    <n v="0"/>
    <n v="0"/>
    <n v="0"/>
    <n v="0"/>
    <n v="0"/>
    <s v="TV002842"/>
    <s v="   "/>
    <s v="   "/>
    <s v="TIPO I"/>
    <s v="TERRESTRE"/>
    <n v="1"/>
    <n v="0"/>
    <s v="BADEL ACUÑA LUIS ALBERTO"/>
    <n v="65960.072302"/>
    <n v="75096.394270399993"/>
    <n v="65960.072302"/>
    <m/>
    <m/>
    <m/>
    <m/>
    <m/>
    <m/>
    <m/>
    <m/>
  </r>
  <r>
    <s v="MONTERIA"/>
    <x v="4"/>
    <x v="4"/>
    <n v="23001"/>
    <n v="2338727"/>
    <n v="70246"/>
    <s v="CORDOBA"/>
    <s v="MONTERIA"/>
    <s v="BARRIO NUEVA ESPERANZA MONTERI"/>
    <s v="REDEBAN"/>
    <n v="2338727"/>
    <s v="FO-25-1118497"/>
    <d v="2025-06-20T16:52:00"/>
    <d v="2025-06-21T15:54:18"/>
    <s v="CERRADO"/>
    <s v="INCIDENTE"/>
    <s v="SOPORTE_TELEFÓNICO"/>
    <s v="21-06 BUEN DÍA. EN COMUNICACIÓN CON EL CB INDICA QUE NO SE ENCUENTRA EN LA DIRECCIÓN REGISTRADA EN FO  MZ 29 LOT 22 NUEVA ESPERANZA, INDICA QUE  ESTÁ EN OTRA DIRECCIÓN A LA ESPERA DE TRASLADO EXTERNO. SE LE INDICA QUE LLAME NUEVAMENTE CUANDO SE ENCUENTRE EN LA DIRECCIÓN REGISTRADA. SE CIERRA FO POR ERROR EN DIRECCIÓN."/>
    <s v="NO"/>
    <s v="HARDWARE"/>
    <s v="LECTOR DE BARRAS"/>
    <s v="CABLE LECTORA AVERIADO"/>
    <s v="NO"/>
    <n v="0"/>
    <n v="0"/>
    <n v="0"/>
    <n v="0"/>
    <n v="0"/>
    <n v="0"/>
    <s v="   "/>
    <s v="   "/>
    <s v="TIPO I"/>
    <s v="TERRESTRE"/>
    <n v="0"/>
    <n v="0"/>
    <s v="COGOLLO VERTEL EDER LUIS"/>
    <n v="41241.0800752"/>
    <n v="0"/>
    <n v="41241.0800752"/>
    <m/>
    <m/>
    <m/>
    <m/>
    <m/>
    <m/>
    <m/>
    <m/>
  </r>
  <r>
    <s v="CALI"/>
    <x v="0"/>
    <x v="0"/>
    <n v="19001"/>
    <n v="2339141"/>
    <n v="78991"/>
    <s v="CAUCA"/>
    <s v="POPAYAN"/>
    <s v="PTM POPAYAN DROGUERIA Y MINIMA"/>
    <s v="REDEBAN"/>
    <n v="2339141"/>
    <s v="FO-25-1119356"/>
    <d v="2025-06-21T08:00:00"/>
    <d v="2025-06-21T16:01:21"/>
    <s v="CERRADO"/>
    <s v="INCIDENTE"/>
    <s v="SOPORTE_TELEFÓNICO"/>
    <s v="21-06 SE CONTACTA CON EL CLIENTE POR WHATSAPP INFORMA EL PUNTO YA OPERA OK YA TIENE INTERNET"/>
    <s v="NO"/>
    <s v="HARDWARE"/>
    <s v="COMUNICACION"/>
    <s v="MENSAJE CABLE DE RED DESCONECTADO"/>
    <s v="NO"/>
    <n v="0"/>
    <n v="0"/>
    <n v="0"/>
    <n v="0"/>
    <n v="0"/>
    <n v="0"/>
    <s v="   "/>
    <s v="   "/>
    <s v="TIPO III"/>
    <s v="TERRESTRE"/>
    <n v="0"/>
    <n v="0"/>
    <s v="GIMBUEL LASSO LUIS GERMAN"/>
    <n v="41241.0800752"/>
    <n v="0"/>
    <n v="41241.0800752"/>
    <m/>
    <m/>
    <m/>
    <m/>
    <m/>
    <m/>
    <m/>
    <m/>
  </r>
  <r>
    <s v="BOGOTA"/>
    <x v="5"/>
    <x v="5"/>
    <n v="11001"/>
    <n v="2339213"/>
    <n v="68417"/>
    <s v="CUNDINAMARCA"/>
    <s v="BOGOTA"/>
    <s v="BOSA CARBONEL BOGOTA 1"/>
    <s v="REDEBAN"/>
    <n v="2339213"/>
    <s v="FO-25-1119361"/>
    <d v="2025-06-21T08:00:00"/>
    <d v="2025-06-21T16:11:28"/>
    <s v="CERRADO"/>
    <s v="INCIDENTE"/>
    <s v="VISITA_TÉCNICA"/>
    <s v="21-06 SE REALIZA VISITA A CB PARA ATENDER INCIDENTE SE REALIZA CAMBIO DE DATAFONO POR FALLA EN IMPRESION NO AVANZA PAPEL ,SE REALIZAN PRUEBAS OK "/>
    <s v="NO"/>
    <s v="HARDWARE"/>
    <s v="IMPRESION"/>
    <s v="NO AVANZA PAPEL"/>
    <s v="Si"/>
    <s v="DATAFONO G5 NO AVANZA PAPEL"/>
    <n v="0"/>
    <n v="0"/>
    <n v="0"/>
    <n v="0"/>
    <s v="AALFZ7799"/>
    <s v="1171619   "/>
    <s v="981886   "/>
    <s v="TIPO I"/>
    <s v="TERRESTRE"/>
    <n v="1"/>
    <n v="0"/>
    <s v="GALINDO ROJAS LUIS FELIPE"/>
    <n v="65960.072302"/>
    <n v="75096.394270399993"/>
    <n v="65960.072302"/>
    <m/>
    <m/>
    <m/>
    <m/>
    <m/>
    <m/>
    <m/>
    <m/>
  </r>
  <r>
    <s v="NEIVA"/>
    <x v="3"/>
    <x v="3"/>
    <n v="41001"/>
    <n v="2339698"/>
    <n v="20590"/>
    <s v="HUILA"/>
    <s v="NEIVA"/>
    <s v="BARRIO CENTRO XLVI NEIVA"/>
    <s v="REDEBAN"/>
    <n v="2339698"/>
    <s v="FO-25-1120416"/>
    <d v="2025-06-21T09:47:00"/>
    <d v="2025-06-21T16:22:02"/>
    <s v="CERRADO"/>
    <s v="INCIDENTE"/>
    <s v="VISITA_TÉCNICA"/>
    <s v="21-06 SE REALIZA CAMBIO LECTOR DE BARRAS POR PRESENTAR CORTO , ENVÍA REINICIAR DATAFOOS Y PIN PAD , SE ORIENTA A LA CLIENTE COLOCAR LAS BASES DE DATAFONO  PARA BUE. FUNCIONAMIENTO DE CADA UNO DE LOS ELEMENTOS .SE INSTALAN NUEVAS LECTORAS DE BARRAS , SE REALIZA PRUEBAS OK"/>
    <s v="NO"/>
    <s v="HARDWARE"/>
    <s v="LECTOR DE BARRAS"/>
    <s v="CABLE LECTORA AVERIADO"/>
    <s v="Si"/>
    <n v="0"/>
    <s v="LECTOR L5  REINICIA PERIFÉRICO - LECTOR L5  REINICIA PERIFÉRICO"/>
    <n v="0"/>
    <n v="0"/>
    <n v="0"/>
    <s v="GB00V525-9C00X860"/>
    <s v=" 1145054 - 1178310  "/>
    <s v=" 840186 - 534643  "/>
    <s v="TIPO I"/>
    <s v="TERRESTRE"/>
    <n v="1"/>
    <n v="0"/>
    <s v="ANDRADE HERNANDEZ JUAN CARLOS"/>
    <n v="65960.072302"/>
    <n v="75096.394270399993"/>
    <n v="65960.072302"/>
    <m/>
    <m/>
    <m/>
    <m/>
    <m/>
    <m/>
    <m/>
    <m/>
  </r>
  <r>
    <s v="MONTERIA"/>
    <x v="4"/>
    <x v="4"/>
    <n v="23660"/>
    <n v="2338274"/>
    <n v="65150"/>
    <s v="CORDOBA"/>
    <s v="SAHAGUN"/>
    <s v="BARRIO COROCITO SAHAGUN"/>
    <s v="REDEBAN"/>
    <n v="2338274"/>
    <s v="FO-25-1118290"/>
    <d v="2025-06-20T16:10:00"/>
    <d v="2025-06-21T16:32:45"/>
    <s v="CERRADO"/>
    <s v="INCIDENTE"/>
    <s v="VISITA_TÉCNICA"/>
    <s v="21-06 SE REALIZA VISITA TÉCNICA Y SE CAMBIA DATAFONO POR DAÑO EN LA TAPA DE LA IMPRESORA Y DETERIORO, SE INSTALA DATAFONO PLACA 1242644 Y SE RETIRA LA PLACA 1080343, DE IGUAL MANERA SE CAMBIA PINPAD POR TECNOLOGÍA, RETIRANDO PINPAD PLACA 920027 Y DEJANDO INSTALADO PINPAD PLACA 1220002, DE IGUAL FORMA SE DEJA INSTALADO MAGICBOX 2600, SE REALIZAN PRUEBAS Y SE DEJA NUEVAMENTE EL SERVICIO OPERATIVO."/>
    <s v="NO"/>
    <s v="HARDWARE"/>
    <s v="IMPRESION"/>
    <s v="TAPA IMPRESORA"/>
    <s v="Si"/>
    <s v="DATAFONO G3 TAPA DE IMPRESORA MALA"/>
    <n v="0"/>
    <s v="HUB HB1 DETERIORO CABLE"/>
    <s v="PINPAD CPT CAMBIO POR TECNOLOGÍA"/>
    <n v="0"/>
    <s v="2A008689"/>
    <s v="1242644  1220002 241597317561324755901334"/>
    <s v="1080343  No serializado  920027"/>
    <s v="TIPO II"/>
    <s v="TERRESTRE"/>
    <n v="1"/>
    <n v="0"/>
    <s v="CASSIANI PEREZ RAUL RAMIRO"/>
    <n v="144967.87232000002"/>
    <n v="140395.6348884"/>
    <n v="144967.87232000002"/>
    <m/>
    <m/>
    <m/>
    <m/>
    <m/>
    <m/>
    <m/>
    <m/>
  </r>
  <r>
    <s v="BOGOTA"/>
    <x v="5"/>
    <x v="5"/>
    <n v="11001"/>
    <n v="2339900"/>
    <n v="68675"/>
    <s v="CUNDINAMARCA"/>
    <s v="BOGOTA"/>
    <s v="BARRIO VILLA MARIA SUBA BOGOTA"/>
    <s v="REDEBAN"/>
    <n v="2339900"/>
    <s v="FO-25-1120410"/>
    <d v="2025-06-21T09:48:00"/>
    <d v="2025-06-22T09:12:53"/>
    <s v="CERRADO"/>
    <s v="INCIDENTE"/>
    <s v="VISITA_TÉCNICA"/>
    <s v="22-06 SE VISITA CB BANCOLOMBIA, SE EVIDENCIA QUE EL COMERCIO SE ENCUENTRA CERRADO, SE LLAMA AL TELÉFONO DE CONTACTO 3124740289 Y NO SE LOGRA COMUNICACIÓN CON EL CLIENTE, SE DA UNA ESPERA DE 20 MIN Y NO HAY CONTACTO O APERTURA DEL COMERCIO, SE TOMAN EVIDENCIAS DE LA VISITA Y NOS RETIRAMOS."/>
    <s v="NO"/>
    <s v="HARDWARE"/>
    <s v="LECTOR DE BARRAS"/>
    <s v="CABLE LECTORA AVERIADO"/>
    <s v="NO"/>
    <n v="0"/>
    <n v="0"/>
    <n v="0"/>
    <n v="0"/>
    <n v="0"/>
    <s v="NONE"/>
    <s v="   "/>
    <s v="   "/>
    <s v="TIPO I"/>
    <s v="TERRESTRE"/>
    <n v="1"/>
    <n v="0"/>
    <s v="VEGA MANRIQUE JONATAN MAURICIO"/>
    <n v="65960.072302"/>
    <n v="75096.394270399993"/>
    <n v="65960.072302"/>
    <m/>
    <m/>
    <m/>
    <m/>
    <m/>
    <m/>
    <m/>
    <m/>
  </r>
  <r>
    <s v="MEDELLIN"/>
    <x v="2"/>
    <x v="2"/>
    <n v="5088"/>
    <n v="2340402"/>
    <n v="75170"/>
    <s v="ANTIOQUIA"/>
    <s v="BELLO"/>
    <s v="PTM BELLO  MAI STORE 25"/>
    <s v="REDEBAN"/>
    <n v="2340402"/>
    <s v="FO-25-1122439"/>
    <d v="2025-06-22T08:00:00"/>
    <d v="2025-06-22T09:57:50"/>
    <s v="CERRADO"/>
    <s v="INCIDENTE"/>
    <s v="SOPORTE_TELEFÓNICO"/>
    <s v="22-06 SE REALIZA LLAMADA A USUARIO PARA CONFIRMAR VISITA TÉCNICA,  SEÑOR INFORMA QUE NO SE ENCUENTRA EN  EL PUNTO, NI LA ESPOSA OK"/>
    <s v="NO"/>
    <s v="HARDWARE"/>
    <s v="ACTUALIZACION"/>
    <s v="VERSION CAMBIO POS"/>
    <s v="NO"/>
    <n v="0"/>
    <n v="0"/>
    <n v="0"/>
    <n v="0"/>
    <n v="0"/>
    <n v="0"/>
    <s v="   "/>
    <s v="   "/>
    <s v="TIPO I"/>
    <s v="TERRESTRE"/>
    <n v="0"/>
    <n v="0"/>
    <s v="MARTINEZ TOVAR OSCAR DAVID"/>
    <n v="41241.0800752"/>
    <n v="0"/>
    <n v="41241.0800752"/>
    <m/>
    <m/>
    <m/>
    <m/>
    <m/>
    <m/>
    <m/>
    <m/>
  </r>
  <r>
    <s v="BOGOTA"/>
    <x v="5"/>
    <x v="5"/>
    <n v="25817"/>
    <n v="2340847"/>
    <n v="25949"/>
    <s v="CUNDINAMARCA"/>
    <s v="TOCANCIPA"/>
    <s v="ARA0226  CENTRO TOCANCIPA"/>
    <s v="REDEBAN"/>
    <n v="2340847"/>
    <s v="FO-25-1122805"/>
    <d v="2025-06-22T10:30:00"/>
    <d v="2025-06-22T10:51:18"/>
    <s v="CERRADO"/>
    <s v="INCIDENTE"/>
    <s v="SOPORTE_TELEFÓNICO"/>
    <n v="0"/>
    <s v="NO"/>
    <s v="SOFTWARE"/>
    <s v="ERROR DE TRANSACCIONES"/>
    <s v="RECHAZO GENERAL"/>
    <s v="NO"/>
    <n v="0"/>
    <n v="0"/>
    <n v="0"/>
    <n v="0"/>
    <n v="0"/>
    <n v="0"/>
    <n v="0"/>
    <n v="0"/>
    <s v="TIPO II"/>
    <s v="TERRESTRE"/>
    <n v="0"/>
    <n v="0"/>
    <n v="0"/>
    <n v="41241.0800752"/>
    <n v="0"/>
    <n v="41241.0800752"/>
    <m/>
    <m/>
    <m/>
    <m/>
    <m/>
    <m/>
    <m/>
    <m/>
  </r>
  <r>
    <s v="MEDELLIN"/>
    <x v="2"/>
    <x v="2"/>
    <n v="5001"/>
    <n v="2340008"/>
    <n v="13893"/>
    <s v="ANTIOQUIA"/>
    <s v="MEDELLIN"/>
    <s v="BARRIO BUENOS AIRES V MEDELLIN"/>
    <s v="REDEBAN"/>
    <n v="2340008"/>
    <s v="FO-25-1121121"/>
    <d v="2025-06-21T11:42:00"/>
    <d v="2025-06-22T11:14:25"/>
    <s v="CERRADO"/>
    <s v="INCIDENTE"/>
    <s v="SOPORTE_TELEFÓNICO"/>
    <s v="22-06 SE REALIZA LLAMADA A USUARIO PARA CONFIRMAR VISITA TÉCNICA SEGUN HORARIO DE PUNTO ESTE NO ABRE DÍAS DOMINGOS NI FESTIVOS, VISITA SE REALIZARÁ EN DÍA HABIL DE LA PROXIMA SEMANA."/>
    <s v="NO"/>
    <s v="HARDWARE"/>
    <s v="COMUNICACION"/>
    <s v="MENSAJE CABLE DE RED DESCONECTADO"/>
    <s v="NO"/>
    <n v="0"/>
    <n v="0"/>
    <n v="0"/>
    <n v="0"/>
    <n v="0"/>
    <n v="0"/>
    <s v="   "/>
    <s v="   "/>
    <s v="TIPO I"/>
    <s v="TERRESTRE"/>
    <n v="0"/>
    <n v="0"/>
    <s v="MARTINEZ TOVAR OSCAR DAVID"/>
    <n v="41241.0800752"/>
    <n v="0"/>
    <n v="41241.0800752"/>
    <m/>
    <m/>
    <m/>
    <m/>
    <m/>
    <m/>
    <m/>
    <m/>
  </r>
  <r>
    <s v="BOGOTA"/>
    <x v="5"/>
    <x v="5"/>
    <n v="11001"/>
    <n v="2340234"/>
    <n v="29968"/>
    <s v="CUNDINAMARCA"/>
    <s v="BOGOTA"/>
    <s v="BARRIO ANTONIO JOSE DE SUCRE 3"/>
    <s v="REDEBAN"/>
    <n v="2340234"/>
    <s v="FO-25-1121939"/>
    <d v="2025-06-21T14:42:00"/>
    <d v="2025-06-22T11:20:42"/>
    <s v="CERRADO"/>
    <s v="INCIDENTE"/>
    <s v="VISITA_TÉCNICA"/>
    <s v="22-06 SE VISITA CB BANCOLOMBIA, SE CAMBIA EL LECTOR DE BARRAS YA QUE NO ENCIENDE EL QUE TIENEN SE DEJA EL NUEVO OK, SE REALIZAN PRUEBAS OK, NO UPS."/>
    <s v="NO"/>
    <s v="HARDWARE"/>
    <s v="LECTOR DE BARRAS"/>
    <s v="CABLE LECTORA AVERIADO"/>
    <s v="Si"/>
    <n v="0"/>
    <s v="LECTOR L9  DAÑO FÍSICO: CABLE DE COMUNICACIÓN DAÑADO"/>
    <n v="0"/>
    <n v="0"/>
    <n v="0"/>
    <s v="BBEZZ623"/>
    <s v=" 910858  "/>
    <s v=" 953847  "/>
    <s v="TIPO I"/>
    <s v="TERRESTRE"/>
    <n v="1"/>
    <n v="0"/>
    <s v="VEGA MANRIQUE JONATAN MAURICIO"/>
    <n v="65960.072302"/>
    <n v="75096.394270399993"/>
    <n v="65960.072302"/>
    <m/>
    <m/>
    <m/>
    <m/>
    <m/>
    <m/>
    <m/>
    <m/>
  </r>
  <r>
    <s v="MEDELLIN"/>
    <x v="2"/>
    <x v="2"/>
    <n v="5001"/>
    <n v="2340187"/>
    <n v="56908"/>
    <s v="ANTIOQUIA"/>
    <s v="MEDELLIN"/>
    <s v="BARRIO ROBLEDO MEDELLIN 17"/>
    <s v="REDEBAN"/>
    <n v="2340187"/>
    <s v="FO-25-1122429"/>
    <d v="2025-06-21T16:31:00"/>
    <d v="2025-06-22T11:45:14"/>
    <s v="CERRADO"/>
    <s v="INCIDENTE"/>
    <s v="VISITA_TÉCNICA"/>
    <s v="22-06 SE REALIZA CAMBIO DE LECTOR POR CABLE AVERIADO OK, LECTOR QUEDA OPERATIVO OK "/>
    <s v="NO"/>
    <s v="HARDWARE"/>
    <s v="LECTOR DE BARRAS"/>
    <s v="CABLE LECTORA AVERIADO"/>
    <s v="Si"/>
    <n v="0"/>
    <s v="LECTOR L9  DAÑO FÍSICO: CABLE DE COMUNICACIÓN DAÑADO"/>
    <n v="0"/>
    <n v="0"/>
    <n v="0"/>
    <s v="90QZZ666"/>
    <s v=" 1095117  "/>
    <s v=" 984697  "/>
    <s v="TIPO I"/>
    <s v="TERRESTRE"/>
    <n v="1"/>
    <n v="0"/>
    <s v="MARTINEZ TOVAR OSCAR DAVID"/>
    <n v="65960.072302"/>
    <n v="75096.394270399993"/>
    <n v="65960.072302"/>
    <m/>
    <m/>
    <m/>
    <m/>
    <m/>
    <m/>
    <m/>
    <m/>
  </r>
  <r>
    <s v="VALLEDUPAR"/>
    <x v="4"/>
    <x v="4"/>
    <n v="20178"/>
    <n v="2339679"/>
    <n v="31465"/>
    <s v="CESAR"/>
    <s v="CHIRIGUANA"/>
    <s v="ARRIO CENTRO"/>
    <s v="REDEBAN"/>
    <n v="2339679"/>
    <s v="FO-25-1119885"/>
    <d v="2025-06-21T09:13:00"/>
    <d v="2025-06-24T08:39:57"/>
    <s v="CERRADO"/>
    <s v="INCIDENTE"/>
    <s v="SOPORTE_TELEFÓNICO"/>
    <s v="24-06 SE COMUNICA CON LA SR DAYANA REYES, LA CUAL MANIFIESTA QUE NO PODIA HACER EL CIERRE PORQUE LA CLAVE DE ADMINISTRADOR NO COINCIDIA, SE LE INDICA VIA TELEFONICA Y POR WHATSAPP EL PASO A PASO A SEGUIR PARA RESTABLECER LA CONTRASEÑA, LA CUAL REALIZA  RESTABLECIENDO EL SERVICIO CON NORMALIDAD, PROCEDE A REALIZAR PRUEBAS, EVIDENCIANDO QUE EL SERVICIO QUEDO FUNCIONANDO AL 100%"/>
    <s v="NO"/>
    <s v="SOFTWARE"/>
    <s v="CIERRE"/>
    <s v="CIERRE NO HABILITADO"/>
    <s v="NO"/>
    <n v="0"/>
    <n v="0"/>
    <n v="0"/>
    <n v="0"/>
    <n v="0"/>
    <n v="0"/>
    <n v="0"/>
    <n v="0"/>
    <s v="TIPO III"/>
    <s v="TERRESTRE"/>
    <n v="0"/>
    <n v="0"/>
    <s v="MONTES DIAZ JOHN FRED"/>
    <n v="41241.0800752"/>
    <n v="0"/>
    <n v="41241.0800752"/>
    <m/>
    <m/>
    <m/>
    <m/>
    <m/>
    <m/>
    <m/>
    <m/>
  </r>
  <r>
    <s v="BOGOTA"/>
    <x v="5"/>
    <x v="5"/>
    <n v="11001"/>
    <n v="2340404"/>
    <n v="70959"/>
    <s v="CUNDINAMARCA"/>
    <s v="BOGOTA"/>
    <s v="BARRIO TRINIDAD BOGOTA 1"/>
    <s v="REDEBAN"/>
    <n v="2340404"/>
    <s v="FO-25-1122441"/>
    <d v="2025-06-22T08:00:00"/>
    <d v="2025-06-24T09:47:39"/>
    <s v="CERRADO"/>
    <s v="INCIDENTE"/>
    <s v="VISITA_TÉCNICA"/>
    <s v="24-06 SE LLEGA A LA DIRECCIÓN INDICADA Y SE REALIZA CAMBIO DE DATAFONO POR PANTALLA EN BLANCO DEBIDO A QUE EL COMERCIO LO DEJO CAER. SE REALIZAN PRUEBAS EXITOSAS"/>
    <s v="NO"/>
    <s v="HARDWARE"/>
    <s v="NO ENCIENDE"/>
    <s v="DAÑO POS"/>
    <s v="Si"/>
    <s v="DATAFONO A1 NO PRENDE"/>
    <n v="0"/>
    <n v="0"/>
    <n v="0"/>
    <n v="0"/>
    <s v="LN00D294"/>
    <s v="767517   "/>
    <s v="1141052   "/>
    <s v="TIPO I"/>
    <s v="TERRESTRE"/>
    <n v="1"/>
    <n v="0"/>
    <s v="GARCIA PASTRANA KEVIN FERNANDO"/>
    <n v="65960.072302"/>
    <n v="75096.394270399993"/>
    <n v="65960.072302"/>
    <m/>
    <m/>
    <m/>
    <m/>
    <m/>
    <m/>
    <m/>
    <m/>
  </r>
  <r>
    <s v="VALLEDUPAR"/>
    <x v="4"/>
    <x v="4"/>
    <n v="20013"/>
    <n v="2340211"/>
    <n v="71732"/>
    <s v="CESAR"/>
    <s v="AGUSTIN CODAZZI"/>
    <s v="BARRIO CENTRO AGUSTIN CODAZZI"/>
    <s v="REDEBAN"/>
    <n v="2340211"/>
    <s v="FO-25-1121609"/>
    <d v="2025-06-21T12:57:00"/>
    <d v="2025-06-24T10:14:09"/>
    <s v="CERRADO"/>
    <s v="INCIDENTE"/>
    <s v="VISITA_TÉCNICA"/>
    <s v="24-06 SE LLEGA A SITIO Y SE EVIDENCIA QUE EL PINPAD NO LEE LAS TARJETAS, SE REALIZA LIMPIEZA DEL MISMO Y SE RECONFIGURA, SE REALIZAN PRUEBAS, DEJANDO SERVICIO FUNCIONAL AL 100 %"/>
    <s v="NO"/>
    <s v="SOFTWARE"/>
    <s v="PINPAD"/>
    <s v="PINPAD DESCONFIGURADO"/>
    <s v="NO"/>
    <n v="0"/>
    <n v="0"/>
    <n v="0"/>
    <n v="0"/>
    <n v="0"/>
    <s v="SV00J135"/>
    <s v="   "/>
    <s v="   "/>
    <s v="TIPO II"/>
    <s v="TERRESTRE"/>
    <n v="1"/>
    <n v="0"/>
    <s v="MONTES DIAZ JOHN FRED"/>
    <n v="144967.87232000002"/>
    <n v="140395.6348884"/>
    <n v="144967.87232000002"/>
    <m/>
    <m/>
    <m/>
    <m/>
    <m/>
    <m/>
    <m/>
    <m/>
  </r>
  <r>
    <s v="BOGOTA"/>
    <x v="5"/>
    <x v="5"/>
    <n v="11001"/>
    <n v="2341820"/>
    <n v="68754"/>
    <s v="CUNDINAMARCA"/>
    <s v="BOGOTA"/>
    <s v="BARRIO EL CONSUELO BOGOTA"/>
    <s v="REDEBAN"/>
    <n v="2341820"/>
    <s v="FO-25-1124266"/>
    <d v="2025-06-23T11:02:00"/>
    <d v="2025-06-24T10:57:41"/>
    <s v="CERRADO"/>
    <s v="INCIDENTE"/>
    <s v="VISITA_TÉCNICA"/>
    <s v="24-06 SE LLEGA LA DIRECCIÓN INDICADA Y SE ACTUALIZA DATÁFONO SE CONFIGURAN PARÁMETROS Y SE REALIZAN PRUEBAS EXITOSAS"/>
    <s v="NO"/>
    <s v="SOFTWARE"/>
    <s v="ACTUALIZACION"/>
    <s v="VERSION CARGA SO VR"/>
    <s v="NO"/>
    <n v="0"/>
    <n v="0"/>
    <n v="0"/>
    <n v="0"/>
    <n v="0"/>
    <s v="9L0VZ008"/>
    <s v="   "/>
    <s v="   "/>
    <s v="TIPO I"/>
    <s v="TERRESTRE"/>
    <n v="1"/>
    <n v="0"/>
    <s v="GARCIA PASTRANA KEVIN FERNANDO"/>
    <n v="65960.072302"/>
    <n v="75096.394270399993"/>
    <n v="65960.072302"/>
    <m/>
    <m/>
    <m/>
    <m/>
    <m/>
    <m/>
    <m/>
    <m/>
  </r>
  <r>
    <s v="BOGOTA"/>
    <x v="5"/>
    <x v="5"/>
    <n v="25473"/>
    <n v="2339680"/>
    <n v="68159"/>
    <s v="CUNDINAMARCA"/>
    <s v="MOSQUERA"/>
    <s v="VILLA MARIA ET 4"/>
    <s v="REDEBAN"/>
    <n v="2339680"/>
    <s v="FO-25-1119880"/>
    <d v="2025-06-21T09:15:00"/>
    <d v="2025-06-24T11:06:56"/>
    <s v="CERRADO"/>
    <s v="INCIDENTE"/>
    <s v="VISITA_TÉCNICA"/>
    <s v="24-06 SE REALIZA CAMBIO DE RODILLO DE IMPRESORA PRUEBA DE IMPRESIÓN OK "/>
    <s v="NO"/>
    <s v="HARDWARE"/>
    <s v="IMPRESION"/>
    <s v="RODILLO AVERIADO"/>
    <s v="NO"/>
    <n v="0"/>
    <n v="0"/>
    <n v="0"/>
    <n v="0"/>
    <s v="Rodillo de impresora "/>
    <s v="9L08Z762"/>
    <s v="   "/>
    <s v="   "/>
    <s v="TIPO I"/>
    <s v="TERRESTRE"/>
    <n v="1"/>
    <n v="0"/>
    <s v="ORTIZ MARTINEZ STIVEN"/>
    <n v="65960.072302"/>
    <n v="75096.394270399993"/>
    <n v="65960.072302"/>
    <m/>
    <m/>
    <m/>
    <m/>
    <m/>
    <m/>
    <m/>
    <m/>
  </r>
  <r>
    <s v="BOGOTA"/>
    <x v="5"/>
    <x v="5"/>
    <n v="11001"/>
    <n v="2342118"/>
    <n v="50544"/>
    <s v="CUNDINAMARCA"/>
    <s v="BOGOTA"/>
    <s v="BARRIO LA VICTORIA BOGOTA 3"/>
    <s v="REDEBAN"/>
    <n v="2342118"/>
    <s v="FO-25-1125061"/>
    <d v="2025-06-23T14:48:00"/>
    <d v="2025-06-24T11:20:24"/>
    <s v="CERRADO"/>
    <s v="INCIDENTE"/>
    <s v="VISITA_TÉCNICA"/>
    <s v="24-06 SE BORRAN PARÁMETROS, SE REINSTALA VERSIÓN 10.3N SE REALIZAN PRUEBAS OK "/>
    <s v="NO"/>
    <s v="SOFTWARE"/>
    <s v="ACTUALIZACION"/>
    <s v="VERSION CARGA SO VR"/>
    <s v="NO"/>
    <n v="0"/>
    <n v="0"/>
    <n v="0"/>
    <n v="0"/>
    <n v="0"/>
    <s v="TR00W509"/>
    <s v="   "/>
    <s v="   "/>
    <s v="TIPO I"/>
    <s v="TERRESTRE"/>
    <n v="1"/>
    <n v="0"/>
    <s v="MICHELI LOPEZ MIGUEL ANGEL"/>
    <n v="65960.072302"/>
    <n v="75096.394270399993"/>
    <n v="65960.072302"/>
    <m/>
    <m/>
    <m/>
    <m/>
    <m/>
    <m/>
    <m/>
    <m/>
  </r>
  <r>
    <s v="BOGOTA"/>
    <x v="5"/>
    <x v="5"/>
    <n v="11001"/>
    <n v="2341842"/>
    <n v="49980"/>
    <s v="CUNDINAMARCA"/>
    <s v="BOGOTA"/>
    <s v="BARRIO SAN PEDRO LOS ROBLES FO"/>
    <s v="REDEBAN"/>
    <n v="2341842"/>
    <s v="FO-25-1124344"/>
    <d v="2025-06-23T11:39:00"/>
    <d v="2025-06-24T11:33:01"/>
    <s v="CERRADO"/>
    <s v="INCIDENTE"/>
    <s v="VISITA_TÉCNICA"/>
    <s v="24-06 SE REALIZA BORRADO DE DATAFONO POR FALLAS DE REINICIO SE CARGA SO Y VERSIÓN 9.90 . PRUEBA OK SE CREAN USUARIOS OK "/>
    <s v="NO"/>
    <s v="SOFTWARE"/>
    <s v="SE REINICIA"/>
    <s v="AL REALIZAR CIERRE CARGA VERSION"/>
    <s v="NO"/>
    <n v="0"/>
    <n v="0"/>
    <n v="0"/>
    <n v="0"/>
    <n v="0"/>
    <s v="TR00R938"/>
    <s v="   "/>
    <s v="   "/>
    <s v="TIPO I"/>
    <s v="TERRESTRE"/>
    <n v="1"/>
    <n v="0"/>
    <s v="ORTIZ MARTINEZ STIVEN"/>
    <n v="65960.072302"/>
    <n v="75096.394270399993"/>
    <n v="65960.072302"/>
    <m/>
    <m/>
    <m/>
    <m/>
    <m/>
    <m/>
    <m/>
    <m/>
  </r>
  <r>
    <s v="SANTA MARTA"/>
    <x v="4"/>
    <x v="4"/>
    <n v="47001"/>
    <n v="2340017"/>
    <n v="37742"/>
    <s v="MAGDALENA"/>
    <s v="SANTA MARTA"/>
    <s v="BARRIO PUERTO NUEVO SANTA MART"/>
    <s v="REDEBAN"/>
    <n v="2340017"/>
    <s v="FO-25-1121130"/>
    <d v="2025-06-21T11:54:00"/>
    <d v="2025-06-24T11:43:41"/>
    <s v="CERRADO"/>
    <s v="INCIDENTE"/>
    <s v="VISITA_TÉCNICA"/>
    <s v="24-06 SE REALIZA LA VISITA, SE ENCUENTRA EL DATÁFONO ALERTADO, ( LLT), SE PROCEDE A CAMBIAR EL EQUIPO, SE REALIZAN PRUEBAS Y TODO OK"/>
    <s v="NO"/>
    <s v="SOFTWARE"/>
    <s v="LLT"/>
    <s v="LLT"/>
    <s v="Si"/>
    <s v="DATAFONO A6 ALERT IRRUPTION"/>
    <n v="0"/>
    <n v="0"/>
    <n v="0"/>
    <n v="0"/>
    <s v="3A003031"/>
    <s v="1216667   "/>
    <s v="1056455   "/>
    <s v="TIPO I"/>
    <s v="TERRESTRE"/>
    <n v="1"/>
    <n v="0"/>
    <s v="THOMAS  CAMPO SIGIFREDO SEGUNDO"/>
    <n v="65960.072302"/>
    <n v="75096.394270399993"/>
    <n v="65960.072302"/>
    <m/>
    <m/>
    <m/>
    <m/>
    <m/>
    <m/>
    <m/>
    <m/>
  </r>
  <r>
    <s v="MEDELLIN"/>
    <x v="2"/>
    <x v="2"/>
    <n v="5001"/>
    <n v="2341032"/>
    <n v="24257"/>
    <s v="ANTIOQUIA"/>
    <s v="MEDELLIN"/>
    <s v="COMCARD SAN JAVIER TOTAL RED"/>
    <s v="REDEBAN"/>
    <n v="2341032"/>
    <s v="FO-25-1123590"/>
    <d v="2025-06-22T17:23:00"/>
    <d v="2025-06-24T11:47:18"/>
    <s v="CERRADO"/>
    <s v="INCIDENTE"/>
    <s v="VISITA_TÉCNICA"/>
    <s v="24-06 SE REALIZA EL CAMBIO DEL DATAFONO YA QUE ESTABA CON LA PANTALLA QUEMADA Y NO DABA INFORMACIÓN SE REALIZA PRUEBAS Y QUEDA OK"/>
    <s v="NO"/>
    <s v="HARDWARE"/>
    <s v="PANTALLA"/>
    <s v="DAÑO POS"/>
    <s v="Si"/>
    <s v="DATAFONO A1 NO PRENDE"/>
    <n v="0"/>
    <n v="0"/>
    <n v="0"/>
    <n v="0"/>
    <s v="ABC9Z872"/>
    <s v="989413   "/>
    <s v="1040958   "/>
    <s v="TIPO I"/>
    <s v="TERRESTRE"/>
    <n v="1"/>
    <n v="0"/>
    <s v="MONTOYA VELEZ ANDRES FELIPE"/>
    <n v="65960.072302"/>
    <n v="75096.394270399993"/>
    <n v="65960.072302"/>
    <m/>
    <m/>
    <m/>
    <m/>
    <m/>
    <m/>
    <m/>
    <m/>
  </r>
  <r>
    <s v="CALI"/>
    <x v="0"/>
    <x v="0"/>
    <n v="76001"/>
    <n v="2344084"/>
    <n v="74058"/>
    <s v="VALLE DEL CAUCA"/>
    <s v="CALI"/>
    <s v="BARRIO RICARDO BALCAZAR CALI 2"/>
    <s v="REDEBAN"/>
    <n v="2344084"/>
    <s v="FO-25-1126530"/>
    <d v="2025-06-24T09:05:00"/>
    <d v="2025-06-24T11:57:43"/>
    <s v="CERRADO"/>
    <s v="INCIDENTE"/>
    <s v="VISITA_TÉCNICA"/>
    <s v="24-06 SE CONFIGURA LECTORA YA QUE ESTABA DESCONFIGURADA "/>
    <s v="NO"/>
    <s v="HARDWARE"/>
    <s v="COMUNICACION"/>
    <s v="DAÑO POS"/>
    <s v="NO"/>
    <n v="0"/>
    <n v="0"/>
    <n v="0"/>
    <n v="0"/>
    <n v="0"/>
    <s v="ON0TZ482"/>
    <s v="   "/>
    <s v="   "/>
    <s v="TIPO I"/>
    <s v="TERRESTRE"/>
    <n v="1"/>
    <n v="0"/>
    <s v="CUERO RUIZ JHONNY"/>
    <n v="65960.072302"/>
    <n v="75096.394270399993"/>
    <n v="65960.072302"/>
    <m/>
    <m/>
    <m/>
    <m/>
    <m/>
    <m/>
    <m/>
    <m/>
  </r>
  <r>
    <s v="MEDELLIN"/>
    <x v="2"/>
    <x v="2"/>
    <n v="5541"/>
    <n v="2342085"/>
    <n v="55527"/>
    <s v="ANTIOQUIA"/>
    <s v="PEÑOL"/>
    <s v="DISTRICOL VARIEDADES Y DETALLE"/>
    <s v="REDEBAN"/>
    <n v="2342085"/>
    <s v="FO-25-1124828"/>
    <d v="2025-06-23T13:53:58"/>
    <d v="2025-06-24T12:07:59"/>
    <s v="CERRADO"/>
    <s v="INCIDENTE"/>
    <s v="VISITA_TÉCNICA"/>
    <s v="24-06 SE CAMBIA LECTORA YA QUE LA OTRA SE REINICIABA CONSTANTEMENTE "/>
    <s v="NO"/>
    <s v="HARDWARE"/>
    <s v="LECTOR DE BARRAS"/>
    <s v="CABLE LECTORA AVERIADO"/>
    <s v="Si"/>
    <n v="0"/>
    <s v="LECTOR L5  REINICIA PERIFÉRICO"/>
    <n v="0"/>
    <n v="0"/>
    <n v="0"/>
    <s v="1A003965"/>
    <s v=" 1249349  "/>
    <s v=" 913394  "/>
    <s v="TIPO II"/>
    <s v="TERRESTRE"/>
    <n v="1"/>
    <n v="0"/>
    <s v="CERPA SUAREZ DUVAN CAMILO"/>
    <n v="144967.87232000002"/>
    <n v="140395.6348884"/>
    <n v="144967.87232000002"/>
    <m/>
    <m/>
    <m/>
    <m/>
    <m/>
    <m/>
    <m/>
    <m/>
  </r>
  <r>
    <s v="CALI"/>
    <x v="0"/>
    <x v="0"/>
    <n v="76001"/>
    <n v="2339672"/>
    <n v="14732"/>
    <s v="VALLE DEL CAUCA"/>
    <s v="CALI"/>
    <s v="BARRIO ALFONZO LOPEZ CALI"/>
    <s v="REDEBAN"/>
    <n v="2339672"/>
    <s v="FO-25-1121874"/>
    <d v="2025-06-21T09:08:00"/>
    <d v="2025-06-24T12:13:50"/>
    <s v="CERRADO"/>
    <s v="INCIDENTE"/>
    <s v="VISITA_TÉCNICA"/>
    <s v="24-06 SE CAMBIA DATAFONO YA QUE EL DEL CLIENTE TENIA LAS TECLAS BORROSAS "/>
    <s v="NO"/>
    <s v="HARDWARE"/>
    <s v="TECLADO"/>
    <s v="DAÑO POS"/>
    <s v="Si"/>
    <s v="DATAFONO F2 TECLADO BORROSO"/>
    <n v="0"/>
    <n v="0"/>
    <n v="0"/>
    <n v="0"/>
    <s v="JAIZZ930"/>
    <s v="1141224   "/>
    <s v="1051848   "/>
    <s v="TIPO I"/>
    <s v="TERRESTRE"/>
    <n v="2"/>
    <n v="0"/>
    <s v="CUERO RUIZ JHONNY"/>
    <n v="65960.072302"/>
    <n v="75096.394270399993"/>
    <n v="131920.144604"/>
    <m/>
    <m/>
    <m/>
    <m/>
    <m/>
    <m/>
    <m/>
    <m/>
  </r>
  <r>
    <s v="BARRANQUILLA"/>
    <x v="4"/>
    <x v="4"/>
    <n v="8560"/>
    <n v="2341040"/>
    <n v="27129"/>
    <s v="ATLANTICO"/>
    <s v="PONEDERA"/>
    <s v="DISTRICOL TIENDA Y VARIEDADES"/>
    <s v="REDEBAN"/>
    <n v="2341040"/>
    <s v="FO-25-1123586"/>
    <d v="2025-06-22T17:49:00"/>
    <d v="2025-06-24T12:28:16"/>
    <s v="CERRADO"/>
    <s v="INCIDENTE"/>
    <s v="VISITA_TÉCNICA"/>
    <s v="24-06 SE REALIZA VISITA AL COMERCIO SE ENCUENTRA DATÁFONO CON PUERTO IP MALO SE CAMBIA DATÁFONO SE INSTALA VERSIÓN 9.90 SE REALIZAN PRUEBAS EXITOSAS Y EL CB QUEDA OPERATIVO "/>
    <s v="NO"/>
    <s v="HARDWARE"/>
    <s v="COMUNICACION"/>
    <s v="DAÑO POS"/>
    <s v="Si"/>
    <s v="DATAFONO E6 PUERTO IP MALO"/>
    <n v="0"/>
    <n v="0"/>
    <n v="0"/>
    <n v="0"/>
    <s v="999OZ804"/>
    <s v="991212   "/>
    <s v="1049682   "/>
    <s v="TIPO II"/>
    <s v="TERRESTRE"/>
    <n v="1"/>
    <n v="0"/>
    <s v="PEÑALOZA GUTIERREZ RAFAEL GUSTAVO"/>
    <n v="144967.87232000002"/>
    <n v="140395.6348884"/>
    <n v="144967.87232000002"/>
    <m/>
    <m/>
    <m/>
    <m/>
    <m/>
    <m/>
    <m/>
    <m/>
  </r>
  <r>
    <s v="NEIVA"/>
    <x v="3"/>
    <x v="3"/>
    <n v="18001"/>
    <n v="2330939"/>
    <n v="76544"/>
    <s v="CAQUETA"/>
    <s v="FLORENCIA"/>
    <s v="OPRAP EXITO GRAN PLAZA FLORENCIA"/>
    <s v="REDEBAN"/>
    <n v="2330939"/>
    <s v="FO-25-1113211"/>
    <d v="2025-06-19T14:15:00"/>
    <d v="2025-06-24T12:29:31"/>
    <s v="CERRADO"/>
    <s v="INCIDENTE"/>
    <s v="VISITA_TÉCNICA"/>
    <s v="24-06 SE REALIZA BORRADO DE S.O Y VERSIÓN SE INSTALN NUEVAMENTE, SE CONFIGURA PARÁMETROS, SE INCIALIZA PRUEBAS CB OK SE DEJA OPERATIVO "/>
    <s v="NO"/>
    <s v="HARDWARE"/>
    <s v="CIERRE"/>
    <s v="SE REINICIA"/>
    <s v="NO"/>
    <n v="0"/>
    <n v="0"/>
    <n v="0"/>
    <n v="0"/>
    <n v="0"/>
    <s v="103ZZ224"/>
    <n v="0"/>
    <n v="0"/>
    <s v="TIPO IV"/>
    <s v="TERRESTRE"/>
    <n v="1"/>
    <n v="0"/>
    <s v="BERMUDEZ SANCHEZ JOSE NEYBER"/>
    <n v="479588.87655000004"/>
    <n v="196536.5258152"/>
    <n v="479588.87655000004"/>
    <m/>
    <m/>
    <m/>
    <m/>
    <m/>
    <m/>
    <m/>
    <m/>
  </r>
  <r>
    <s v="TUNJA"/>
    <x v="1"/>
    <x v="1"/>
    <n v="15516"/>
    <n v="2339937"/>
    <n v="42197"/>
    <s v="BOYACA"/>
    <s v="PAIPA"/>
    <s v="BARRIO CENTRO PAIPA 5"/>
    <s v="REDEBAN"/>
    <n v="2339937"/>
    <s v="FO-25-1120527"/>
    <d v="2025-06-21T10:37:00"/>
    <d v="2025-06-24T12:31:41"/>
    <s v="CERRADO"/>
    <s v="INCIDENTE"/>
    <s v="VISITA_TÉCNICA"/>
    <s v="24-06 SE REALIZA CAMBIO DE LECTOR POR FALLA CABLE ROTO PRUEBAS OK CLIENTE CONFORME "/>
    <s v="NO"/>
    <s v="HARDWARE"/>
    <s v="LECTOR DE BARRAS"/>
    <s v="CABLE LECTORA AVERIADO"/>
    <s v="Si"/>
    <n v="0"/>
    <s v="LECTOR L9  DAÑO FÍSICO: CABLE DE COMUNICACIÓN DAÑADO"/>
    <n v="0"/>
    <n v="0"/>
    <n v="0"/>
    <s v="9A2ZZ554"/>
    <s v=" 877148  "/>
    <s v=" 536749  "/>
    <s v="TIPO II"/>
    <s v="TERRESTRE"/>
    <n v="1"/>
    <n v="0"/>
    <s v="RODRIGUEZ MURCIA YERSON IVAN"/>
    <n v="144967.87232000002"/>
    <n v="140395.6348884"/>
    <n v="144967.87232000002"/>
    <m/>
    <m/>
    <m/>
    <m/>
    <m/>
    <m/>
    <m/>
    <m/>
  </r>
  <r>
    <s v="MEDELLIN"/>
    <x v="2"/>
    <x v="2"/>
    <n v="5360"/>
    <n v="2342119"/>
    <n v="19571"/>
    <s v="ANTIOQUIA"/>
    <s v="ITAGUI"/>
    <s v="COMCARD ITAGUI TODOLINUX"/>
    <s v="REDEBAN"/>
    <n v="2342119"/>
    <s v="FO-25-1125054"/>
    <d v="2025-06-23T14:49:00"/>
    <d v="2025-06-24T12:42:33"/>
    <s v="CERRADO"/>
    <s v="INCIDENTE"/>
    <s v="VISITA_TÉCNICA"/>
    <s v="24-06 SE CAMBIA EQUIPO POR DAÑO EN IMPRESORA "/>
    <s v="NO"/>
    <s v="HARDWARE"/>
    <s v="IMPRESION"/>
    <s v="DAÑO POS"/>
    <s v="Si"/>
    <s v="DATAFONO G1 NO IMPRIME UNO O VARIOS CARACTERES"/>
    <n v="0"/>
    <n v="0"/>
    <n v="0"/>
    <n v="0"/>
    <s v="XPSZZ070 - AAAAD841 "/>
    <s v="904592   "/>
    <s v="1151163   "/>
    <s v="TIPO I"/>
    <s v="TERRESTRE"/>
    <n v="1"/>
    <n v="0"/>
    <s v="MORENO MEDINA JUAN PABLO"/>
    <n v="65960.072302"/>
    <n v="75096.394270399993"/>
    <n v="65960.072302"/>
    <m/>
    <m/>
    <m/>
    <m/>
    <m/>
    <m/>
    <m/>
    <m/>
  </r>
  <r>
    <s v="BUCARAMANGA"/>
    <x v="1"/>
    <x v="1"/>
    <n v="68547"/>
    <n v="2341013"/>
    <n v="68399"/>
    <s v="SANTANDER"/>
    <s v="PIEDECUESTA"/>
    <s v="BARRIO MIRAFLOREZ PIEDECUESTA"/>
    <s v="REDEBAN"/>
    <n v="2341013"/>
    <s v="FO-25-1123322"/>
    <d v="2025-06-22T15:10:18"/>
    <d v="2025-06-24T12:45:15"/>
    <s v="CERRADO"/>
    <s v="INCIDENTE"/>
    <s v="VISITA_TÉCNICA"/>
    <s v="24-06 SE REALIZA VISITA AL COMERCIO SE HACE CAMBIO DE DATAFONO Y PINPAD SE REALIZAN PRUEBAS OK "/>
    <s v="NO"/>
    <s v="HARDWARE"/>
    <s v="PINPAD"/>
    <s v="SE REINICIA"/>
    <s v="Si"/>
    <s v="DATAFONO CPT CAMBIO POR TECNOLOGÍA"/>
    <n v="0"/>
    <s v="HUB HB3 NO RECONOCE CONECTOR"/>
    <s v="PINPAD C1 NO LEE TARJETAS"/>
    <n v="0"/>
    <s v="AALFZ750"/>
    <s v="1242429  1219959 241587317561324755886609"/>
    <s v="906260  No seríalizado 901514"/>
    <s v="TIPO II"/>
    <s v="TERRESTRE"/>
    <n v="1"/>
    <n v="0"/>
    <s v="MARIÑO PABON JORGE ENRIQUE"/>
    <n v="144967.87232000002"/>
    <n v="140395.6348884"/>
    <n v="144967.87232000002"/>
    <m/>
    <m/>
    <m/>
    <m/>
    <m/>
    <m/>
    <m/>
    <m/>
  </r>
  <r>
    <s v="MONTERIA"/>
    <x v="4"/>
    <x v="4"/>
    <n v="23675"/>
    <n v="2340854"/>
    <n v="64435"/>
    <s v="CORDOBA"/>
    <s v="SAN BERNARDO DEL VIENTO"/>
    <s v="BARRIO JOSE MANUEL DE ALTAMIRA"/>
    <s v="REDEBAN"/>
    <n v="2340854"/>
    <s v="FO-25-1122864"/>
    <d v="2025-06-22T10:56:52"/>
    <d v="2025-06-24T13:18:21"/>
    <s v="CERRADO"/>
    <s v="INCIDENTE"/>
    <s v="VISITA_TÉCNICA"/>
    <s v="24-06 SE REALIZA VISITA TÉCNICA Y SE CAMBIA FUENTE DE PODER, POR PROBLEMAS DE ENCENDER Y REINICIOS DEL DATAFONO, NOTA: DE IGUAL MANERA SE INICIALIZA TERMINAL PARA BORRADO TOTAL DE MEMORIA.SE REALIZAN PRUEBAS Y SE DEJA EL SERVICIO NUEVAMENTE FUNCIONANDO SIN NOVEDAD."/>
    <s v="NO"/>
    <s v="HARDWARE"/>
    <s v="NO ENCIENDE SE REINICIA"/>
    <s v="FUENTE PODER AVERIADA"/>
    <s v="NO"/>
    <n v="0"/>
    <n v="0"/>
    <n v="0"/>
    <n v="0"/>
    <s v="Fuente de poder "/>
    <s v="7A002343"/>
    <n v="0"/>
    <n v="0"/>
    <s v="TIPO II"/>
    <s v="TERRESTRE"/>
    <n v="1"/>
    <n v="0"/>
    <s v="CASSIANI PEREZ RAUL RAMIRO"/>
    <n v="144967.87232000002"/>
    <n v="140395.6348884"/>
    <n v="144967.87232000002"/>
    <m/>
    <m/>
    <m/>
    <m/>
    <m/>
    <m/>
    <m/>
    <m/>
  </r>
  <r>
    <s v="CALI"/>
    <x v="0"/>
    <x v="0"/>
    <n v="76001"/>
    <n v="2343770"/>
    <n v="69060"/>
    <s v="VALLE DEL CAUCA"/>
    <s v="CALI"/>
    <s v="ALIRIO MORA CALI"/>
    <s v="REDEBAN"/>
    <n v="2343770"/>
    <s v="FO-25-1126506"/>
    <d v="2025-06-24T08:50:00"/>
    <d v="2025-06-24T13:25:13"/>
    <s v="CERRADO"/>
    <s v="INCIDENTE"/>
    <s v="VISITA_TÉCNICA"/>
    <s v="24-06 SE CAMBIA DATÁFONO, PINPAD, HUD POR COMBO DESK 2600 YA QUE EL DEL CLIENTE ESTABA MALO"/>
    <s v="NO"/>
    <s v="HARDWARE"/>
    <s v="ALERT IRRUPTION"/>
    <s v="ALERT IRRUPTION"/>
    <s v="Si"/>
    <s v="DATAFONO A6 ALERT IRRUPTION"/>
    <n v="0"/>
    <s v="HUB HB3 NO RECONOCE CONECTOR"/>
    <s v="PINPAD A6 ALERT IRRUPTION"/>
    <n v="0"/>
    <s v="9T1ZZ325"/>
    <s v="1235368  1241416 243637317561365457310122"/>
    <s v="771286  No serializado  1120030"/>
    <s v="TIPO I"/>
    <s v="TERRESTRE"/>
    <n v="1"/>
    <n v="0"/>
    <s v="CUERO RUIZ JHONNY"/>
    <n v="65960.072302"/>
    <n v="75096.394270399993"/>
    <n v="65960.072302"/>
    <m/>
    <m/>
    <m/>
    <m/>
    <m/>
    <m/>
    <m/>
    <m/>
  </r>
  <r>
    <s v="MEDELLIN"/>
    <x v="2"/>
    <x v="2"/>
    <n v="5088"/>
    <n v="2344274"/>
    <n v="70598"/>
    <s v="ANTIOQUIA"/>
    <s v="BELLO"/>
    <s v="ROSALPI BELLO 2"/>
    <s v="REDEBAN"/>
    <n v="2344274"/>
    <s v="FO-25-1126676"/>
    <d v="2025-06-24T09:24:00"/>
    <d v="2025-06-24T13:31:41"/>
    <s v="CERRADO"/>
    <s v="INCIDENTE"/>
    <s v="VISITA_TÉCNICA"/>
    <s v="24-06 SE REVISA EQUIPO Y NO ESTÁ COGIENDO INTERNET SE VALIDA CABLEADO E EQUIPOS Y ESTO TODO CORRECTAMENTE. SE LE SIGUIERE AL CLIENTE LLAMAR AL PROVEEDOR Y REVISAR EL MÓDEM YA QUE SE ENCUENTRA INTERMITENTE SE VA Y VUELVE "/>
    <s v="NO"/>
    <s v="HARDWARE"/>
    <s v="CABLEADO"/>
    <s v="CABLE MAGICBOX AVERIADO"/>
    <s v="NO"/>
    <n v="0"/>
    <n v="0"/>
    <n v="0"/>
    <n v="0"/>
    <n v="0"/>
    <s v="UV008340"/>
    <n v="0"/>
    <n v="0"/>
    <s v="TIPO I"/>
    <s v="TERRESTRE"/>
    <n v="1"/>
    <n v="0"/>
    <s v="ZAPATA LOPEZ EDWARD ASDRUBAL"/>
    <n v="65960.072302"/>
    <n v="75096.394270399993"/>
    <n v="65960.072302"/>
    <m/>
    <m/>
    <m/>
    <m/>
    <m/>
    <m/>
    <m/>
    <m/>
  </r>
  <r>
    <s v="VILLAVICENCIO"/>
    <x v="3"/>
    <x v="3"/>
    <n v="50313"/>
    <n v="2344095"/>
    <n v="71607"/>
    <s v="META"/>
    <s v="GRANADA"/>
    <s v="BARRIO PARAISO MEDIO"/>
    <s v="REDEBAN"/>
    <n v="2344095"/>
    <s v="FO-25-1126524"/>
    <d v="2025-06-24T09:06:00"/>
    <d v="2025-06-24T13:32:59"/>
    <s v="CERRADO"/>
    <s v="INCIDENTE"/>
    <s v="VISITA_TÉCNICA"/>
    <s v="24-06 SE CAMBIA CABLE MAGIC BOX, PRUEBAS OK"/>
    <s v="NO"/>
    <s v="HARDWARE"/>
    <s v="CABLEADO"/>
    <s v="CABLE MAGICBOX AVERIADO"/>
    <s v="NO"/>
    <n v="0"/>
    <n v="0"/>
    <n v="0"/>
    <n v="0"/>
    <s v="Cable magic box"/>
    <s v="LN00F235"/>
    <n v="0"/>
    <n v="0"/>
    <s v="TIPO II"/>
    <s v="TERRESTRE"/>
    <n v="1"/>
    <n v="0"/>
    <s v="PEDREROS CONTRERAS MICHAEL STEVENS"/>
    <n v="144967.87232000002"/>
    <n v="140395.6348884"/>
    <n v="144967.87232000002"/>
    <m/>
    <m/>
    <m/>
    <m/>
    <m/>
    <m/>
    <m/>
    <m/>
  </r>
  <r>
    <s v="MEDELLIN"/>
    <x v="2"/>
    <x v="2"/>
    <n v="5664"/>
    <n v="2339933"/>
    <n v="32946"/>
    <s v="ANTIOQUIA"/>
    <s v="SAN PEDRO DE LOS MILAGROS"/>
    <s v="BARRIO LA BOMBA SAN PEDRO DE L"/>
    <s v="REDEBAN"/>
    <n v="2339933"/>
    <s v="FO-25-1120421"/>
    <d v="2025-06-21T10:34:00"/>
    <d v="2025-06-24T14:06:03"/>
    <s v="CERRADO"/>
    <s v="INCIDENTE"/>
    <s v="VISITA_TÉCNICA"/>
    <s v="24-06 SE REALIZA CAMBIO DE EQUIPO POR DAÑO EN EL LECTOR CHIP OK MENSAJE RETIRE TARJETA, SE CAMBIA EQUIPO NUEVO QUEDA OPERATIVO OK"/>
    <s v="NO"/>
    <s v="HARDWARE"/>
    <s v="LECTOR DE TARJETAS"/>
    <s v="MENSAJE RETIRE TARJETA"/>
    <s v="Si"/>
    <s v="DATAFONO A13 RETIRE TARJETA"/>
    <n v="0"/>
    <n v="0"/>
    <n v="0"/>
    <n v="0"/>
    <s v="11XZZ798"/>
    <s v="1169074   "/>
    <s v="1171505   "/>
    <s v="TIPO II"/>
    <s v="TERRESTRE"/>
    <n v="1"/>
    <n v="0"/>
    <s v="MARTINEZ TOVAR OSCAR DAVID"/>
    <n v="144967.87232000002"/>
    <n v="140395.6348884"/>
    <n v="144967.87232000002"/>
    <m/>
    <m/>
    <m/>
    <m/>
    <m/>
    <m/>
    <m/>
    <m/>
  </r>
  <r>
    <s v="BOGOTA"/>
    <x v="5"/>
    <x v="5"/>
    <n v="25805"/>
    <n v="2340060"/>
    <n v="28823"/>
    <s v="CUNDINAMARCA"/>
    <s v="TIBACUY"/>
    <s v="BARRIO INSPECCION CUMACA TIBAC"/>
    <s v="REDEBAN"/>
    <n v="2340060"/>
    <s v="FO-25-1121942"/>
    <d v="2025-06-21T14:30:00"/>
    <d v="2025-06-24T14:10:16"/>
    <s v="CERRADO"/>
    <s v="INCIDENTE"/>
    <s v="VISITA_TÉCNICA"/>
    <s v="24-06 CAMBIO DE DATÁFONO EN DAÑO Y LECTORA EN DAÑO PRUEBAS OK"/>
    <s v="NO"/>
    <s v="HARDWARE"/>
    <s v="TECLADO"/>
    <s v="DAÑO POS"/>
    <s v="Si"/>
    <s v="DATAFONO F2 TECLADO BORROSO"/>
    <s v="LECTOR L1  NO ENCIENDE"/>
    <n v="0"/>
    <n v="0"/>
    <n v="0"/>
    <s v="BBBB7609"/>
    <s v="1106977 839970  "/>
    <s v="769630 A-527366  "/>
    <s v="TIPO II"/>
    <s v="TERRESTRE"/>
    <n v="1"/>
    <n v="0"/>
    <s v="GOMEZ VEGA DAVID SNEYDER"/>
    <n v="144967.87232000002"/>
    <n v="140395.6348884"/>
    <n v="144967.87232000002"/>
    <m/>
    <m/>
    <m/>
    <m/>
    <m/>
    <m/>
    <m/>
    <m/>
  </r>
  <r>
    <s v="MEDELLIN"/>
    <x v="2"/>
    <x v="2"/>
    <n v="5001"/>
    <n v="2340239"/>
    <n v="78164"/>
    <s v="ANTIOQUIA"/>
    <s v="MEDELLIN"/>
    <s v="BARRIO JUAN 23 MEDELLIN 1"/>
    <s v="REDEBAN"/>
    <n v="2340239"/>
    <s v="FO-25-1123108"/>
    <d v="2025-06-21T14:47:00"/>
    <d v="2025-06-24T14:18:30"/>
    <s v="CERRADO"/>
    <s v="INCIDENTE"/>
    <s v="VISITA_TÉCNICA"/>
    <s v="24-06 SE REALIZA EL CAMBIO DEL DATAFONO POR PUERTO DE ENERGÍA MALO "/>
    <s v="NO"/>
    <s v="HARDWARE"/>
    <s v="NO ENCIENDE"/>
    <s v="DAÑO POS"/>
    <s v="Si"/>
    <s v="DATAFONO A1 NO PRENDE"/>
    <n v="0"/>
    <n v="0"/>
    <n v="0"/>
    <n v="0"/>
    <s v="LMOZZ315"/>
    <s v="768248   "/>
    <s v="1040964   "/>
    <s v="TIPO I"/>
    <s v="TERRESTRE"/>
    <n v="2"/>
    <n v="0"/>
    <s v="MONTOYA VELEZ ANDRES FELIPE"/>
    <n v="65960.072302"/>
    <n v="75096.394270399993"/>
    <n v="131920.144604"/>
    <m/>
    <m/>
    <m/>
    <m/>
    <m/>
    <m/>
    <m/>
    <m/>
  </r>
  <r>
    <s v="PEREIRA"/>
    <x v="0"/>
    <x v="6"/>
    <n v="66572"/>
    <n v="2340434"/>
    <n v="18338"/>
    <s v="RISARALDA"/>
    <s v="PUEBLO RICO"/>
    <s v="BARRIO CENTRO PUEBLO RICO"/>
    <s v="REDEBAN"/>
    <n v="2340434"/>
    <s v="FO-25-1122443"/>
    <d v="2025-06-22T08:00:00"/>
    <d v="2025-06-24T14:25:12"/>
    <s v="CERRADO"/>
    <s v="INCIDENTE"/>
    <s v="VISITA_TÉCNICA"/>
    <s v="24-06 VISITAMOS COMERCIO EL DATÁFONO TIENE EL PUERTO USB DAÑADO, REALIZAMOS CAMBIO LO CONFIGURAMOS Y REALIZAMOS PRUEBAS CON EL NUEVO DATÁFONO OK. "/>
    <s v="NO"/>
    <s v="HARDWARE"/>
    <s v="DETERIORO"/>
    <s v="DATAFONO"/>
    <s v="Si"/>
    <s v="DATAFONO E9 PUERTO USB MALO"/>
    <n v="0"/>
    <n v="0"/>
    <n v="0"/>
    <n v="0"/>
    <s v="KZZZZ039"/>
    <s v="773201   "/>
    <s v="1062381   "/>
    <s v="TIPO II"/>
    <s v="TERRESTRE"/>
    <n v="1"/>
    <n v="0"/>
    <s v="ARROYAVE CANO MANUEL GUILLERMO"/>
    <n v="144967.87232000002"/>
    <n v="140395.6348884"/>
    <n v="144967.87232000002"/>
    <m/>
    <m/>
    <m/>
    <m/>
    <m/>
    <m/>
    <m/>
    <m/>
  </r>
  <r>
    <s v="SANTA MARTA"/>
    <x v="4"/>
    <x v="4"/>
    <n v="47170"/>
    <n v="2341875"/>
    <n v="34628"/>
    <s v="MAGDALENA"/>
    <s v="CHIBOLO"/>
    <s v="BARRIO LA FRANCISCANA CHIBOLO"/>
    <s v="REDEBAN"/>
    <n v="2341875"/>
    <s v="FO-25-1124551"/>
    <d v="2025-06-23T12:26:00"/>
    <d v="2025-06-24T14:34:08"/>
    <s v="CERRADO"/>
    <s v="INCIDENTE"/>
    <s v="VISITA_TÉCNICA"/>
    <s v="24-06 SE REALIZA CAMBIO DE EQUIPO NO LEE TARJETAS CHIPS QUEDA UN EQUIPO NUEVO FUNCIONANDO SIN PROBLEMAS SE HACEN PRUEBAS TODO OK "/>
    <s v="NO"/>
    <s v="HARDWARE"/>
    <s v="LECTOR DE TARJETAS"/>
    <s v="MENSAJE RETIRE TARJETA"/>
    <s v="Si"/>
    <s v="DATAFONO C4 NO LEE TARJETA CHIP"/>
    <n v="0"/>
    <n v="0"/>
    <n v="0"/>
    <n v="0"/>
    <s v="GA02Z194"/>
    <s v="1175306   "/>
    <s v="1120693   "/>
    <s v="TIPO IV"/>
    <s v="TERRESTRE"/>
    <n v="1"/>
    <n v="0"/>
    <s v="CANEDO HERRERA ALEXANDER"/>
    <n v="479588.87655000004"/>
    <n v="196536.5258152"/>
    <n v="479588.87655000004"/>
    <m/>
    <m/>
    <m/>
    <m/>
    <m/>
    <m/>
    <m/>
    <m/>
  </r>
  <r>
    <s v="PASTO"/>
    <x v="0"/>
    <x v="0"/>
    <n v="52585"/>
    <n v="2341882"/>
    <n v="40802"/>
    <s v="NARIÑO"/>
    <s v="PUPIALES"/>
    <s v="DISTRICOL SIS &amp; CONT SOLUCIONE"/>
    <s v="REDEBAN"/>
    <n v="2341882"/>
    <s v="FO-25-1124547"/>
    <d v="2025-06-23T12:36:00"/>
    <d v="2025-06-24T14:38:06"/>
    <s v="CERRADO"/>
    <s v="INCIDENTE"/>
    <s v="VISITA_TÉCNICA"/>
    <s v="24-06 SE ENCUENTRA DATAFONO DESCONFIGURADO SE REALIZA BORRADO Y RECONFIGURACION OK PARÁMETROS OK Y SE REALIZAN PRUEBAS ÉXITOSAS DE TRANSACCIONES "/>
    <s v="NO"/>
    <s v="SOFTWARE"/>
    <s v="ACTUALIZACION"/>
    <s v="VERSION CARGA SO VR"/>
    <s v="NO"/>
    <n v="0"/>
    <n v="0"/>
    <n v="0"/>
    <n v="0"/>
    <n v="0"/>
    <s v="EF00N601"/>
    <s v="   "/>
    <s v="   "/>
    <s v="TIPO II"/>
    <s v="TERRESTRE"/>
    <n v="1"/>
    <n v="0"/>
    <s v="PAZ MARTINEZ RICHARD HUMBERTO"/>
    <n v="144967.87232000002"/>
    <n v="140395.6348884"/>
    <n v="144967.87232000002"/>
    <m/>
    <m/>
    <m/>
    <m/>
    <m/>
    <m/>
    <m/>
    <m/>
  </r>
  <r>
    <s v="MEDELLIN"/>
    <x v="2"/>
    <x v="2"/>
    <n v="5088"/>
    <n v="2344009"/>
    <n v="68620"/>
    <s v="ANTIOQUIA"/>
    <s v="BELLO"/>
    <s v="DISTRICOL VARIEDADES PAGA MAX"/>
    <s v="REDEBAN"/>
    <n v="2344009"/>
    <s v="FO-25-1126494"/>
    <d v="2025-06-24T08:54:00"/>
    <d v="2025-06-24T14:46:29"/>
    <s v="CERRADO"/>
    <s v="INCIDENTE"/>
    <s v="VISITA_TÉCNICA"/>
    <s v="24-06 SE REALIZA EQUIPO Y NO QUIERE LEER TARJETAS, SE REALIZA MANTENIMIENTO Y SIGUE SIN LEER TARJETAS, SE CAMBIA EQUIPO SE REALIZAN PRUEBAS EXITOSAS SERVICIO OPERATIVO "/>
    <s v="NO"/>
    <s v="HARDWARE"/>
    <s v="LECTOR DE TARJETAS"/>
    <s v="MENSAJE RETIRE TARJETA"/>
    <s v="Si"/>
    <s v="DATAFONO C1 NO LEE TARJETAS"/>
    <n v="0"/>
    <n v="0"/>
    <n v="0"/>
    <n v="0"/>
    <s v="ON00M688"/>
    <s v="1014133   "/>
    <s v="1040513   "/>
    <s v="TIPO I"/>
    <s v="TERRESTRE"/>
    <n v="1"/>
    <n v="0"/>
    <s v="ZAPATA LOPEZ EDWARD ASDRUBAL"/>
    <n v="65960.072302"/>
    <n v="75096.394270399993"/>
    <n v="65960.072302"/>
    <m/>
    <m/>
    <m/>
    <m/>
    <m/>
    <m/>
    <m/>
    <m/>
  </r>
  <r>
    <s v="BOGOTA"/>
    <x v="5"/>
    <x v="5"/>
    <n v="25754"/>
    <n v="2343765"/>
    <n v="38685"/>
    <s v="CUNDINAMARCA"/>
    <s v="SOACHA"/>
    <s v="BARRIO ALTICO SOACHA"/>
    <s v="REDEBAN"/>
    <n v="2343765"/>
    <s v="FO-25-1126512"/>
    <d v="2025-06-24T08:49:00"/>
    <d v="2025-06-24T14:58:08"/>
    <s v="CERRADO"/>
    <s v="INCIDENTE"/>
    <s v="VISITA_TÉCNICA"/>
    <s v="24-06 SE REALIZA CAMBIO DE EQUIPO POR DETERIORO LA PANTALLA YA NO SE VE SERVICIO OPERATIVO PRUEBAS OK TRNA RBM "/>
    <s v="NO"/>
    <s v="HARDWARE"/>
    <s v="DETERIORO"/>
    <s v="DATAFONO"/>
    <s v="Si"/>
    <s v="DATAFONO B4 TAPA DE DISPLAY SUCIA"/>
    <n v="0"/>
    <n v="0"/>
    <n v="0"/>
    <n v="0"/>
    <s v="GZ00Z238"/>
    <s v="995394   "/>
    <s v="765971   "/>
    <s v="TIPO I"/>
    <s v="TERRESTRE"/>
    <n v="1"/>
    <n v="0"/>
    <s v="BUSTOS MORA DIEGO MANUEL"/>
    <n v="65960.072302"/>
    <n v="75096.394270399993"/>
    <n v="65960.072302"/>
    <m/>
    <m/>
    <m/>
    <m/>
    <m/>
    <m/>
    <m/>
    <m/>
  </r>
  <r>
    <s v="BOGOTA"/>
    <x v="5"/>
    <x v="5"/>
    <n v="25513"/>
    <n v="2336285"/>
    <n v="32982"/>
    <s v="CUNDINAMARCA"/>
    <s v="PACHO"/>
    <s v="BARRIO CENTRO PACHO 1"/>
    <s v="REDEBAN"/>
    <n v="2336285"/>
    <s v="FO-25-1116739"/>
    <d v="2025-06-20T11:40:00"/>
    <d v="2025-06-24T15:06:57"/>
    <s v="CERRADO"/>
    <s v="INCIDENTE"/>
    <s v="VISITA_TÉCNICA"/>
    <s v="24-06 CAMBIO DE LECTOR DE BARRAS OK SE REALIZA PRUEBAS OK SE ENTREGA SERVICIO OPERATIVO "/>
    <s v="NO"/>
    <s v="HARDWARE"/>
    <s v="LECTOR DE BARRAS"/>
    <s v="CABLE LECTORA AVERIADO"/>
    <s v="Si"/>
    <n v="0"/>
    <s v="LECTOR L1  NO ENCIENDE"/>
    <n v="0"/>
    <n v="0"/>
    <n v="0"/>
    <s v="11VZZ977"/>
    <s v=" 531636  "/>
    <s v=" 885415  "/>
    <s v="TIPO III"/>
    <s v="TERRESTRE"/>
    <n v="1"/>
    <n v="0"/>
    <s v="HERNANDEZ NARANJO OSCAR EDUARDO"/>
    <n v="275728.78077800001"/>
    <n v="196536.5258152"/>
    <n v="275728.78077800001"/>
    <m/>
    <m/>
    <m/>
    <m/>
    <m/>
    <m/>
    <m/>
    <m/>
  </r>
  <r>
    <s v="TUNJA"/>
    <x v="1"/>
    <x v="1"/>
    <n v="15759"/>
    <n v="2339688"/>
    <n v="27239"/>
    <s v="BOYACA"/>
    <s v="SOGAMOSO"/>
    <s v="BARRIO SANTA INES   SOGAMOSO"/>
    <s v="REDEBAN"/>
    <n v="2339688"/>
    <s v="FO-25-1120076"/>
    <d v="2025-06-21T09:23:00"/>
    <d v="2025-06-24T15:12:02"/>
    <s v="CERRADO"/>
    <s v="INCIDENTE"/>
    <s v="VISITA_TÉCNICA"/>
    <s v="24-06 SE REALIZA CAMBIO DE EQUIPO POR DAÑO PUERTO IP MALO  DEJANDO PRUEBAS OK SIN TELECARGA NO AUTORIZADA "/>
    <s v="NO"/>
    <s v="HARDWARE"/>
    <s v="COMUNICACION"/>
    <s v="MENSAJE CABLE DE RED DESCONECTADO"/>
    <s v="Si"/>
    <s v="DATAFONO E6 PUERTO IP MALO"/>
    <n v="0"/>
    <n v="0"/>
    <n v="0"/>
    <n v="0"/>
    <s v="GZ002476- XUZZZ053"/>
    <s v="1227979   "/>
    <s v="1217003   "/>
    <s v="TIPO II"/>
    <s v="TERRESTRE"/>
    <n v="1"/>
    <n v="0"/>
    <s v="ALVARADO MORENO CRISTHIAN"/>
    <n v="144967.87232000002"/>
    <n v="140395.6348884"/>
    <n v="144967.87232000002"/>
    <m/>
    <m/>
    <m/>
    <m/>
    <m/>
    <m/>
    <m/>
    <m/>
  </r>
  <r>
    <s v="APARTADO"/>
    <x v="2"/>
    <x v="2"/>
    <n v="5837"/>
    <n v="2340023"/>
    <n v="53104"/>
    <s v="ANTIOQUIA"/>
    <s v="TURBO"/>
    <s v="PTM TURBO GRANERO BRISAS DE M"/>
    <s v="REDEBAN"/>
    <n v="2340023"/>
    <s v="FO-25-1121136"/>
    <d v="2025-06-21T12:07:00"/>
    <d v="2025-06-24T15:16:40"/>
    <s v="CERRADO"/>
    <s v="INCIDENTE"/>
    <s v="VISITA_TÉCNICA"/>
    <s v="24-06 DATAFONO SE REINICIA, SE REALIZA CAMBIO "/>
    <s v="NO"/>
    <s v="HARDWARE"/>
    <s v="DETERIORO"/>
    <s v="DATAFONO"/>
    <s v="Si"/>
    <s v="DATAFONO G4 SE RESETEA AL IMPRIMIR"/>
    <n v="0"/>
    <n v="0"/>
    <n v="0"/>
    <n v="0"/>
    <s v="9C0NZ314- II0BZ504"/>
    <s v="992079   "/>
    <s v="264569   "/>
    <s v="TIPO II"/>
    <s v="TERRESTRE"/>
    <n v="1"/>
    <n v="0"/>
    <s v="CASTRO HENAO DANIEL ESTEBAN"/>
    <n v="144967.87232000002"/>
    <n v="140395.6348884"/>
    <n v="144967.87232000002"/>
    <m/>
    <m/>
    <m/>
    <m/>
    <m/>
    <m/>
    <m/>
    <m/>
  </r>
  <r>
    <s v="BARRANQUILLA"/>
    <x v="4"/>
    <x v="4"/>
    <n v="8758"/>
    <n v="2340188"/>
    <n v="47181"/>
    <s v="ATLANTICO"/>
    <s v="SOLEDAD"/>
    <s v="PTM  SOLEDAD CARNES FRUTAS Y V"/>
    <s v="REDEBAN"/>
    <n v="2340188"/>
    <s v="FO-25-1122433"/>
    <d v="2025-06-21T16:32:00"/>
    <d v="2025-06-24T15:27:30"/>
    <s v="CERRADO"/>
    <s v="INCIDENTE"/>
    <s v="VISITA_TÉCNICA"/>
    <s v="24-06 SE REMPLAZA DATAFONO, SALÍA MENSAJE NO COMPATIBLE POREMORIA Y ESTABA MUY DETERIORADO "/>
    <s v="NO"/>
    <s v="HARDWARE"/>
    <s v="LLT MEMORIA INSUFICIENTE"/>
    <s v="LLT"/>
    <s v="Si"/>
    <s v="DATAFONO A15 FLASH  FULL"/>
    <n v="0"/>
    <n v="0"/>
    <n v="0"/>
    <n v="0"/>
    <s v="AD00C931 - MA00V105"/>
    <s v="1230881   "/>
    <s v="717857   "/>
    <s v="TIPO I"/>
    <s v="TERRESTRE"/>
    <n v="1"/>
    <n v="0"/>
    <s v="DE AVILA SIADES ALBERTO ENRIQUE"/>
    <n v="65960.072302"/>
    <n v="75096.394270399993"/>
    <n v="65960.072302"/>
    <m/>
    <m/>
    <m/>
    <m/>
    <m/>
    <m/>
    <m/>
    <m/>
  </r>
  <r>
    <s v="BUCARAMANGA"/>
    <x v="1"/>
    <x v="1"/>
    <n v="68418"/>
    <n v="2340273"/>
    <n v="31599"/>
    <s v="SANTANDER"/>
    <s v="LOS SANTOS"/>
    <s v="COMCARD LOS SANTOS DROGUERIA"/>
    <s v="REDEBAN"/>
    <n v="2340273"/>
    <s v="FO-25-1122436"/>
    <d v="2025-06-21T17:41:00"/>
    <d v="2025-06-24T15:35:31"/>
    <s v="CERRADO"/>
    <s v="INCIDENTE"/>
    <s v="VISITA_TÉCNICA"/>
    <s v="24-06 SE REALIZA VISITA POR DAÑO EN TAPA DE IMPRESORA "/>
    <s v="NO"/>
    <s v="HARDWARE"/>
    <s v="IMPRESION"/>
    <s v="TAPA IMPRESORA"/>
    <s v="Si"/>
    <s v="DATAFONO B5 TAPA DE DISPLAY ROTA"/>
    <n v="0"/>
    <n v="0"/>
    <n v="0"/>
    <n v="0"/>
    <s v="1111G399-KA00C734"/>
    <s v="981965   "/>
    <s v="1051277   "/>
    <s v="TIPO II"/>
    <s v="TERRESTRE"/>
    <n v="1"/>
    <n v="0"/>
    <s v="PEÑA DIAZ IVAN YESID"/>
    <n v="144967.87232000002"/>
    <n v="140395.6348884"/>
    <n v="144967.87232000002"/>
    <m/>
    <m/>
    <m/>
    <m/>
    <m/>
    <m/>
    <m/>
    <m/>
  </r>
  <r>
    <s v="CUCUTA"/>
    <x v="1"/>
    <x v="1"/>
    <n v="54720"/>
    <n v="2337737"/>
    <n v="29299"/>
    <s v="NORTE DE SANTANDER"/>
    <s v="SARDINATA"/>
    <s v="BARRIO CENTRO 2 SARDINATA"/>
    <s v="REDEBAN"/>
    <n v="2337737"/>
    <s v="FO-25-1117782"/>
    <d v="2025-06-20T14:57:00"/>
    <d v="2025-06-24T17:19:12"/>
    <s v="CERRADO"/>
    <s v="INCIDENTE"/>
    <s v="VISITA_TÉCNICA"/>
    <s v="24-06 SE REALIZA VISITA, SE ENCUENTRA LECTOR DE BARRAS EN DAÑO, SE REALIZA CAMBIO, SE REALIZAN PRUEBAS Y CIERRES OK "/>
    <s v="NO"/>
    <s v="HARDWARE"/>
    <s v="LECTOR DE BARRAS"/>
    <s v="CABLE LECTORA AVERIADO"/>
    <s v="Si"/>
    <n v="0"/>
    <s v="LECTOR L9  DAÑO FÍSICO: CABLE DE COMUNICACIÓN DAÑADO"/>
    <n v="0"/>
    <n v="0"/>
    <n v="0"/>
    <s v="BBBBM708"/>
    <s v=" 503718  "/>
    <s v=" A-527605  "/>
    <s v="TIPO II"/>
    <s v="TERRESTRE"/>
    <n v="1"/>
    <n v="0"/>
    <s v="PACHECO BUITRAGO JAVIER ALONSO"/>
    <n v="144967.87232000002"/>
    <n v="140395.6348884"/>
    <n v="144967.87232000002"/>
    <m/>
    <m/>
    <m/>
    <m/>
    <m/>
    <m/>
    <m/>
    <m/>
  </r>
  <r>
    <s v="MEDELLIN"/>
    <x v="2"/>
    <x v="2"/>
    <n v="5360"/>
    <n v="2339689"/>
    <n v="26972"/>
    <s v="ANTIOQUIA"/>
    <s v="ITAGUI"/>
    <s v="BARRIO YARUMITO 2 ITAGUI"/>
    <s v="REDEBAN"/>
    <n v="2339689"/>
    <s v="FO-25-1120070"/>
    <d v="2025-06-21T09:25:00"/>
    <d v="2025-06-24T15:51:01"/>
    <s v="CERRADO"/>
    <s v="INCIDENTE"/>
    <s v="VISITA_TÉCNICA"/>
    <s v="24-06 SE CAMBIA EQUIPO POR DAÑO EN LECTOR DE TARJETA "/>
    <s v="NO"/>
    <s v="HARDWARE"/>
    <s v="LECTOR DE TARJETAS"/>
    <s v="DAÑO POS"/>
    <s v="Si"/>
    <s v="DATAFONO C4 NO LEE TARJETA CHIP"/>
    <n v="0"/>
    <n v="0"/>
    <n v="0"/>
    <n v="0"/>
    <s v="999EZ768"/>
    <s v="772020   "/>
    <s v="909798   "/>
    <s v="TIPO I"/>
    <s v="TERRESTRE"/>
    <n v="1"/>
    <n v="0"/>
    <s v="MORENO MEDINA JUAN PABLO"/>
    <n v="65960.072302"/>
    <n v="75096.394270399993"/>
    <n v="65960.072302"/>
    <m/>
    <m/>
    <m/>
    <m/>
    <m/>
    <m/>
    <m/>
    <m/>
  </r>
  <r>
    <s v="MONTERIA"/>
    <x v="4"/>
    <x v="4"/>
    <n v="23001"/>
    <n v="2339929"/>
    <n v="76965"/>
    <s v="CORDOBA"/>
    <s v="MONTERIA"/>
    <s v="BARRIO MINUTO DE DIOS MONTERIA 1"/>
    <s v="REDEBAN"/>
    <n v="2339929"/>
    <s v="FO-25-1120431"/>
    <d v="2025-06-21T10:32:00"/>
    <d v="2025-06-24T17:30:48"/>
    <s v="CERRADO"/>
    <s v="INCIDENTE"/>
    <s v="VISITA_TÉCNICA"/>
    <s v="24-06 SE VISITA SITIO, SE CAMBIA DATAFONO POR DAÑO EN LECTOR DE TARJETAS OK SE INSTALA EQUIPO DESK2600 OK. PRUEBAS EXITOSAS "/>
    <s v="NO"/>
    <s v="HARDWARE"/>
    <s v="LECTOR DE TARJETAS"/>
    <s v="DAÑO POS"/>
    <s v="Si"/>
    <s v="DATAFONO C1 NO LEE TARJETAS"/>
    <n v="0"/>
    <n v="0"/>
    <n v="0"/>
    <n v="0"/>
    <s v="A18ZZ402"/>
    <s v="1254328   "/>
    <s v="1121834   "/>
    <s v="TIPO I"/>
    <s v="TERRESTRE"/>
    <n v="1"/>
    <n v="0"/>
    <s v="COGOLLO VERTEL EDER LUIS"/>
    <n v="65960.072302"/>
    <n v="75096.394270399993"/>
    <n v="65960.072302"/>
    <m/>
    <m/>
    <m/>
    <m/>
    <m/>
    <m/>
    <m/>
    <m/>
  </r>
  <r>
    <s v="BOGOTA"/>
    <x v="5"/>
    <x v="5"/>
    <n v="25053"/>
    <n v="2339950"/>
    <n v="23819"/>
    <s v="CUNDINAMARCA"/>
    <s v="ARBELAEZ"/>
    <s v="BARRIO CENTRO ARBELAEZ"/>
    <s v="REDEBAN"/>
    <n v="2339950"/>
    <s v="FO-25-1121126"/>
    <d v="2025-06-21T11:11:00"/>
    <d v="2025-06-24T16:45:20"/>
    <s v="CERRADO"/>
    <s v="INCIDENTE"/>
    <s v="VISITA_TÉCNICA"/>
    <s v="24-06 DURANTE LA VISITA TECNICA ENCONTRAMOS QUE LECTOR DE CODIGO DE BARRAS   NO LE FUNCIONAN NO LEE LAS FACTURAS SE  REALIZA CAMBIO DE LECTOR DE CÓDIGO DE BARRAS PRUEBA OK PARÁMETROS OKAY CIERRE OKAY_x000a_ADICIONAL SE EVIDENCIA QUE LA DIRECCIÓN SE ENCUENTRA ERRADA SE BRINDA DE LOS PASOS A SEGUIR PARA REALIZAR EL TRASLADO DE CORRESPONSAL "/>
    <s v="NO"/>
    <s v="HARDWARE"/>
    <s v="LECTOR DE BARRAS"/>
    <s v="FORMATO INVALIDO LECTOR DAÑADO"/>
    <s v="Si"/>
    <n v="0"/>
    <s v="LECTOR L3  NO ENVÍA LA DATA COMPLETA"/>
    <n v="0"/>
    <n v="0"/>
    <n v="0"/>
    <s v="ABC0L706"/>
    <s v=" 531442  "/>
    <s v=" 876300  "/>
    <s v="TIPO II"/>
    <s v="TERRESTRE"/>
    <n v="1"/>
    <n v="0"/>
    <s v="GALEANO SORIANO JUAN DAVID"/>
    <n v="144967.87232000002"/>
    <n v="140395.6348884"/>
    <n v="144967.87232000002"/>
    <m/>
    <m/>
    <m/>
    <m/>
    <m/>
    <m/>
    <m/>
    <m/>
  </r>
  <r>
    <s v="TUNJA"/>
    <x v="1"/>
    <x v="1"/>
    <n v="15238"/>
    <n v="2340210"/>
    <n v="65528"/>
    <s v="BOYACA"/>
    <s v="DUITAMA"/>
    <s v="DISTRICOL UNICA N"/>
    <s v="REDEBAN"/>
    <n v="2340210"/>
    <s v="FO-25-1121614"/>
    <d v="2025-06-21T12:56:00"/>
    <d v="2025-06-24T17:37:59"/>
    <s v="CERRADO"/>
    <s v="INCIDENTE"/>
    <s v="VISITA_TÉCNICA"/>
    <s v="24-06 SE REALIZA CAMBIO DE LECTOR POR FALLA FORMATO INVÁLIDO PRUEBAS OK CLIENTE CONFORME "/>
    <s v="NO"/>
    <s v="HARDWARE"/>
    <s v="LECTOR DE BARRAS"/>
    <s v="FORMATO INVALIDO LECTOR DAÑADO"/>
    <s v="Si"/>
    <n v="0"/>
    <s v="LECTOR L6  NO COMUNICA"/>
    <n v="0"/>
    <n v="0"/>
    <n v="0"/>
    <s v="1A00D105"/>
    <s v=" 1103029  "/>
    <s v=" 1071166  "/>
    <s v="TIPO II"/>
    <s v="TERRESTRE"/>
    <n v="1"/>
    <n v="0"/>
    <s v="RODRIGUEZ MURCIA YERSON IVAN"/>
    <n v="144967.87232000002"/>
    <n v="140395.6348884"/>
    <n v="144967.87232000002"/>
    <m/>
    <m/>
    <m/>
    <m/>
    <m/>
    <m/>
    <m/>
    <m/>
  </r>
  <r>
    <s v="MEDELLIN"/>
    <x v="2"/>
    <x v="2"/>
    <n v="5001"/>
    <n v="2340857"/>
    <n v="50107"/>
    <s v="ANTIOQUIA"/>
    <s v="MEDELLIN"/>
    <s v="BARRIO POPULAR MEDELLIN 1"/>
    <s v="REDEBAN"/>
    <n v="2340857"/>
    <s v="FO-25-1123140"/>
    <d v="2025-06-22T11:10:21"/>
    <d v="2025-06-24T16:33:34"/>
    <s v="CERRADO"/>
    <s v="INCIDENTE"/>
    <s v="VISITA_TÉCNICA"/>
    <s v="24-06 SE HACE MANTENIMIENTO A LA IMPRESORA DEJÁNDOLA OK"/>
    <s v="NO"/>
    <s v="HARDWARE"/>
    <s v="IMPRESION"/>
    <s v="NO IMPRIME UNO O VARIOS CARACTERES"/>
    <s v="NO"/>
    <n v="0"/>
    <n v="0"/>
    <n v="0"/>
    <n v="0"/>
    <n v="0"/>
    <s v="II00T998"/>
    <s v="   "/>
    <s v="   "/>
    <s v="TIPO I"/>
    <s v="TERRESTRE"/>
    <n v="1"/>
    <n v="0"/>
    <s v="RUA ALVAREZ RICHARD ANDRES"/>
    <n v="65960.072302"/>
    <n v="75096.394270399993"/>
    <n v="65960.072302"/>
    <m/>
    <m/>
    <m/>
    <m/>
    <m/>
    <m/>
    <m/>
    <m/>
  </r>
  <r>
    <s v="CALI"/>
    <x v="0"/>
    <x v="0"/>
    <n v="76364"/>
    <n v="2341819"/>
    <n v="59661"/>
    <s v="VALLE DEL CAUCA"/>
    <s v="JAMUNDI"/>
    <s v="PTM JAMUNDI VARIEDADES MAILOVE"/>
    <s v="REDEBAN"/>
    <n v="2341819"/>
    <s v="FO-25-1124269"/>
    <d v="2025-06-23T11:01:00"/>
    <d v="2025-06-24T15:50:19"/>
    <s v="CERRADO"/>
    <s v="INCIDENTE"/>
    <s v="VISITA_TÉCNICA"/>
    <s v="24-06 ‎SE REALIZA CAMBIO DE DATÁFONO POR MOTOR DE IMPRESIÓN EL CUÁL IMPRIME MUY CLARO LOS DATOS. SE CAMBIA DE TECNOLOGIA A 2600 POR LO QUE SE CAMBIA EL PIN PAD, SE INSTALA MAGIC BX2600 Y SE RETIRA EL HUB._x000a_‎SE REALIZAN PRUEBAS OPERATIVAS SIN NOVEDAD._x000a_‎CB QUEDA OKEY."/>
    <s v="NO"/>
    <s v="HARDWARE"/>
    <s v="IMPRESION"/>
    <s v="NO IMPRIME UNO O VARIOS CARACTERES"/>
    <s v="Si"/>
    <s v="DATAFONO G1 NO IMPRIME UNO O VARIOS CARACTERES"/>
    <n v="0"/>
    <s v="HUB HB1 DETERIORO CABLE"/>
    <s v="PINPAD CPT CAMBIO POR TECNOLOGÍA"/>
    <n v="0"/>
    <s v="LA009480 - LA009518"/>
    <s v="1242465  1219960"/>
    <s v="1171583  NO SERIALIZADO 986487"/>
    <s v="TIPO II"/>
    <s v="TERRESTRE"/>
    <n v="1"/>
    <n v="0"/>
    <s v="TORRES GARCIA JENDRY JOSE"/>
    <n v="144967.87232000002"/>
    <n v="140395.6348884"/>
    <n v="144967.87232000002"/>
    <m/>
    <m/>
    <m/>
    <m/>
    <m/>
    <m/>
    <m/>
    <m/>
  </r>
  <r>
    <s v="BUCARAMANGA"/>
    <x v="1"/>
    <x v="1"/>
    <n v="68547"/>
    <n v="2342377"/>
    <n v="75828"/>
    <s v="SANTANDER"/>
    <s v="PIEDECUESTA"/>
    <s v="BARRIO PIEDEMONTE PIEDECUESTA"/>
    <s v="REDEBAN"/>
    <n v="2342377"/>
    <s v="FO-25-1125711"/>
    <d v="2025-06-24T08:00:00"/>
    <d v="2025-06-24T15:41:24"/>
    <s v="CERRADO"/>
    <s v="INCIDENTE"/>
    <s v="VISITA_TÉCNICA"/>
    <s v="24-06 SE REALIZA VISITA AL COMERCIO SE HACE CAMBIO DE DATAFONO SE REALIZAN PRUEBAS OK "/>
    <s v="NO"/>
    <s v="HARDWARE"/>
    <s v="NO ENCIENDE"/>
    <s v="DAÑO POS"/>
    <s v="Si"/>
    <s v="DATAFONO A1 NO PRENDE"/>
    <n v="0"/>
    <n v="0"/>
    <n v="0"/>
    <n v="0"/>
    <s v="FA01Z347"/>
    <s v="906135   "/>
    <s v="1115858   "/>
    <s v="TIPO II"/>
    <s v="TERRESTRE"/>
    <n v="1"/>
    <n v="0"/>
    <s v="MARIÑO PABON JORGE ENRIQUE"/>
    <n v="144967.87232000002"/>
    <n v="140395.6348884"/>
    <n v="144967.87232000002"/>
    <m/>
    <m/>
    <m/>
    <m/>
    <m/>
    <m/>
    <m/>
    <m/>
  </r>
  <r>
    <s v="IBAGUE"/>
    <x v="3"/>
    <x v="3"/>
    <n v="73001"/>
    <n v="2343315"/>
    <n v="63485"/>
    <s v="TOLIMA"/>
    <s v="IBAGUE"/>
    <s v="BARRIO PRADERAS DE SANTA RITA"/>
    <s v="REDEBAN"/>
    <n v="2343315"/>
    <s v="FO-25-1125762"/>
    <d v="2025-06-24T08:00:00"/>
    <d v="2025-06-24T15:45:57"/>
    <s v="CERRADO"/>
    <s v="INCIDENTE"/>
    <s v="VISITA_TÉCNICA"/>
    <s v="24-06 SE REALIZA CAMBIO DE DATÁFONO POR DAÑO EN LECTOR CHIP, SE REALIZA PRUEBAS DE FUNCIONAMIENTO OK CUBRE CLAVE INSTALADO."/>
    <s v="NO"/>
    <s v="HARDWARE"/>
    <s v="LECTOR DE TARJETAS"/>
    <s v="DAÑO POS"/>
    <s v="Si"/>
    <s v="DATAFONO C4 NO LEE TARJETA CHIP"/>
    <n v="0"/>
    <n v="0"/>
    <n v="0"/>
    <n v="0"/>
    <s v="LN00E897"/>
    <s v="1241038   "/>
    <s v="1141905   "/>
    <s v="TIPO I"/>
    <s v="TERRESTRE"/>
    <n v="1"/>
    <n v="0"/>
    <s v="BARRAGAN TAFUR EDWIN ESTEBAN"/>
    <n v="65960.072302"/>
    <n v="75096.394270399993"/>
    <n v="65960.072302"/>
    <m/>
    <m/>
    <m/>
    <m/>
    <m/>
    <m/>
    <m/>
    <m/>
  </r>
  <r>
    <s v="TUNJA"/>
    <x v="1"/>
    <x v="1"/>
    <n v="15001"/>
    <n v="2343798"/>
    <n v="63235"/>
    <s v="BOYACA"/>
    <s v="TUNJA"/>
    <s v="DISTRICOL EXPRESARTE COLOMBIA"/>
    <s v="REDEBAN"/>
    <n v="2343798"/>
    <s v="FO-25-1126502"/>
    <d v="2025-06-24T08:53:00"/>
    <d v="2025-06-24T16:52:29"/>
    <s v="CERRADO"/>
    <s v="INCIDENTE"/>
    <s v="VISITA_TÉCNICA"/>
    <s v="24-06 SE VISITA CB MANTENIMIENTO DE EQUIPO...CAMBIO DE LECTOR POR DAÑO...PRUEBAS EXITOSAS "/>
    <s v="NO"/>
    <s v="HARDWARE"/>
    <s v="LECTOR DE BARRAS"/>
    <s v="CABLE LECTORA AVERIADO"/>
    <s v="Si"/>
    <n v="0"/>
    <s v="LECTOR L9  DAÑO FÍSICO: CABLE DE COMUNICACIÓN DAÑADO"/>
    <n v="0"/>
    <n v="0"/>
    <n v="0"/>
    <s v="FUA0U712"/>
    <s v=" 1145274  "/>
    <s v=" 789406  "/>
    <s v="TIPO I"/>
    <s v="TERRESTRE"/>
    <n v="1"/>
    <n v="0"/>
    <s v="GONZALEZ GONZALEZ MARIO ALBERTO"/>
    <n v="65960.072302"/>
    <n v="75096.394270399993"/>
    <n v="65960.072302"/>
    <m/>
    <m/>
    <m/>
    <m/>
    <m/>
    <m/>
    <m/>
    <m/>
  </r>
  <r>
    <s v="TUNJA"/>
    <x v="1"/>
    <x v="1"/>
    <n v="15087"/>
    <n v="2344233"/>
    <n v="48357"/>
    <s v="BOYACA"/>
    <s v="BELEN"/>
    <s v="BARRIO CENTRO BELEN 5"/>
    <s v="REDEBAN"/>
    <n v="2344233"/>
    <s v="FO-25-1126683"/>
    <d v="2025-06-24T09:16:00"/>
    <d v="2025-06-24T16:20:29"/>
    <s v="CERRADO"/>
    <s v="INCIDENTE"/>
    <s v="VISITA_TÉCNICA"/>
    <s v="24-06 SE REALIZA CAMBIO DE EQUIPO POR FALLA ALERT INTERRUPTION PRUEBAS OK CLIENTE CONFORME "/>
    <s v="NO"/>
    <s v="HARDWARE"/>
    <s v="ALERT IRRUPTION"/>
    <s v="ALERT IRRUPTION"/>
    <s v="Si"/>
    <s v="DATAFONO E2 NO INICIALIZA - DATAFONO A6 ALERT IRRUPTION"/>
    <n v="0"/>
    <n v="0"/>
    <n v="0"/>
    <n v="0"/>
    <s v="XP00I116"/>
    <s v="274305 - 1221291   "/>
    <s v="274305 - 210471   "/>
    <s v="TIPO II"/>
    <s v="TERRESTRE"/>
    <n v="1"/>
    <n v="0"/>
    <s v="RODRIGUEZ MURCIA YERSON IVAN"/>
    <n v="144967.87232000002"/>
    <n v="140395.6348884"/>
    <n v="144967.87232000002"/>
    <m/>
    <m/>
    <m/>
    <m/>
    <m/>
    <m/>
    <m/>
    <m/>
  </r>
  <r>
    <s v="BARRANQUILLA"/>
    <x v="4"/>
    <x v="4"/>
    <n v="8001"/>
    <n v="2345153"/>
    <n v="79930"/>
    <s v="ATLANTICO"/>
    <s v="BARRANQUILLA"/>
    <s v="BARRIO LA PRADERA BARRANQUILLA 4"/>
    <s v="REDEBAN"/>
    <n v="2345153"/>
    <s v="FO-25-1127275"/>
    <d v="2025-06-24T10:18:00"/>
    <d v="2025-06-24T17:00:29"/>
    <s v="CERRADO"/>
    <s v="INCIDENTE"/>
    <s v="VISITA_TÉCNICA"/>
    <s v="24-06 DATAFONO MOSTRABA ERROR EN PARÁMETROS DE COMUNICACIÓN, SE FORMATEA Y QUEDA OK"/>
    <s v="NO"/>
    <s v="HARDWARE"/>
    <s v="COMUNICACION"/>
    <s v="MENSAJE CABLE DE RED DESCONECTADO"/>
    <s v="NO"/>
    <n v="0"/>
    <n v="0"/>
    <n v="0"/>
    <n v="0"/>
    <n v="0"/>
    <s v="SAVZZ129"/>
    <s v="   "/>
    <s v="   "/>
    <s v="TIPO I"/>
    <s v="TERRESTRE"/>
    <n v="1"/>
    <n v="0"/>
    <s v="DE AVILA SIADES ALBERTO ENRIQUE"/>
    <n v="65960.072302"/>
    <n v="75096.394270399993"/>
    <n v="65960.072302"/>
    <m/>
    <m/>
    <m/>
    <m/>
    <m/>
    <m/>
    <m/>
    <m/>
  </r>
  <r>
    <s v="CARTAGENA"/>
    <x v="4"/>
    <x v="4"/>
    <n v="13001"/>
    <n v="2345166"/>
    <n v="34797"/>
    <s v="BOLIVAR"/>
    <s v="CARTAGENA"/>
    <s v="BARRIO PASEO BOLIVAR CARTAGENA"/>
    <s v="REDEBAN"/>
    <n v="2345166"/>
    <s v="FO-25-1127285"/>
    <d v="2025-06-24T10:21:00"/>
    <d v="2025-06-24T16:15:29"/>
    <s v="CERRADO"/>
    <s v="INCIDENTE"/>
    <s v="VISITA_TÉCNICA"/>
    <s v="24-06 SE REALIZA CAMBIO DE EQUIPO POR DAÑO DE ALERTA INTERRUPCIÓN "/>
    <s v="NO"/>
    <s v="HARDWARE"/>
    <s v="ALERT IRRUPTION"/>
    <s v="ALERT IRRUPTION"/>
    <s v="Si"/>
    <s v="DATAFONO A6 ALERT IRRUPTION"/>
    <n v="0"/>
    <n v="0"/>
    <n v="0"/>
    <n v="0"/>
    <s v="BL01K130"/>
    <n v="1172096"/>
    <s v="793124   "/>
    <s v="TIPO I"/>
    <s v="TERRESTRE"/>
    <n v="1"/>
    <n v="0"/>
    <s v="MARTINEZ SALGUEDO ANDRES AUGUSTO"/>
    <n v="65960.072302"/>
    <n v="75096.394270399993"/>
    <n v="65960.072302"/>
    <m/>
    <m/>
    <m/>
    <m/>
    <m/>
    <m/>
    <m/>
    <m/>
  </r>
  <r>
    <s v="CALI"/>
    <x v="0"/>
    <x v="0"/>
    <n v="76520"/>
    <n v="2345397"/>
    <n v="24726"/>
    <s v="VALLE DEL CAUCA"/>
    <s v="PALMIRA"/>
    <s v="BARRIO ZAMORANO PALMIRA"/>
    <s v="REDEBAN"/>
    <n v="2345397"/>
    <s v="FO-25-1127496"/>
    <d v="2025-06-24T10:48:00"/>
    <d v="2025-06-24T16:16:43"/>
    <s v="CERRADO"/>
    <s v="INCIDENTE"/>
    <s v="VISITA_TÉCNICA"/>
    <s v="24-06 EN LA VISITA TÉCNICA SE FORMATEO EL DATÁFONO Y SE INSTALA NUEVAMENTE EL SISTEMA OPERATIVO Y VERSIÓN 10.3N ,SE  REALIZA LA CONFIGURACIÓN E INICIALIZACIÓN OK,SE CREAN LOS USUARIOS Y SE REALIZARON LAS PRUEBAS DEJANDO EL SERVICIO OPERANDO SIN FALLAS Y SIN NOVEDAD,SE LE EXPLICA AL CLIENTE QUE EL EQUIPO DEBE PERMANECER CONECTADO A LA ENERGÍA PARA QUE NO SE DESCARGUE Y DEBIDO A ESTO PRESENTE NOVEDAD."/>
    <s v="NO"/>
    <s v="SOFTWARE"/>
    <s v="ACTUALIZACION"/>
    <s v="VERSION CARGA SO VR"/>
    <s v="NO"/>
    <n v="0"/>
    <n v="0"/>
    <n v="0"/>
    <n v="0"/>
    <n v="0"/>
    <s v="ABCVZ549"/>
    <s v="   "/>
    <s v="   "/>
    <s v="TIPO I"/>
    <s v="TERRESTRE"/>
    <n v="1"/>
    <n v="0"/>
    <s v="SANCHEZ URREGO ROBINSON DAVID"/>
    <n v="65960.072302"/>
    <n v="75096.394270399993"/>
    <n v="65960.072302"/>
    <m/>
    <m/>
    <m/>
    <m/>
    <m/>
    <m/>
    <m/>
    <m/>
  </r>
  <r>
    <s v="MEDELLIN"/>
    <x v="2"/>
    <x v="2"/>
    <n v="5631"/>
    <n v="2345681"/>
    <n v="70991"/>
    <s v="ANTIOQUIA"/>
    <s v="SABANETA"/>
    <s v="BARRIO SABANETA SABANETA 7"/>
    <s v="REDEBAN"/>
    <n v="2345681"/>
    <s v="FO-25-1127744"/>
    <d v="2025-06-24T11:07:00"/>
    <d v="2025-06-24T15:57:39"/>
    <s v="CERRADO"/>
    <s v="INCIDENTE"/>
    <s v="VISITA_TÉCNICA"/>
    <s v="24-06 SE CAMBIA EQUIPO POR DAÑO EN SOFTWARE "/>
    <s v="NO"/>
    <s v="SOFTWARE"/>
    <s v="ERROR DE TRANSACCIONES"/>
    <s v="RECHAZO GENERAL"/>
    <s v="Si"/>
    <s v="DATAFONO E7 SE QUEDA RECIBIENDO"/>
    <n v="0"/>
    <n v="0"/>
    <n v="0"/>
    <n v="0"/>
    <s v="MN00C065"/>
    <s v="810592   "/>
    <s v="1105919   "/>
    <s v="TIPO I"/>
    <s v="TERRESTRE"/>
    <n v="1"/>
    <n v="0"/>
    <s v="MORENO MEDINA JUAN PABLO"/>
    <n v="65960.072302"/>
    <n v="75096.394270399993"/>
    <n v="65960.072302"/>
    <m/>
    <m/>
    <m/>
    <m/>
    <m/>
    <m/>
    <m/>
    <m/>
  </r>
  <r>
    <s v="MEDELLIN"/>
    <x v="2"/>
    <x v="2"/>
    <n v="5308"/>
    <n v="2345649"/>
    <n v="50708"/>
    <s v="ANTIOQUIA"/>
    <s v="GIRARDOTA"/>
    <s v="BARRIO VEREDA LA PALMA GIRARDO"/>
    <s v="REDEBAN"/>
    <n v="2345649"/>
    <s v="FO-25-1127748"/>
    <d v="2025-06-24T10:57:00"/>
    <d v="2025-06-24T15:55:33"/>
    <s v="CERRADO"/>
    <s v="INCIDENTE"/>
    <s v="VISITA_TÉCNICA"/>
    <s v="24-06 SE REALIZA CAMBIO DE EQUIPO DEBIDO A DAÑO EN IMPRESORA, NO AVANZA PAPEL, EQUIPO OK "/>
    <s v="NO"/>
    <s v="HARDWARE"/>
    <s v="IMPRESION"/>
    <s v="NO AVANZA PAPEL"/>
    <s v="Si"/>
    <s v="DATAFONO G5 NO AVANZA PAPEL"/>
    <n v="0"/>
    <n v="0"/>
    <n v="0"/>
    <n v="0"/>
    <s v="II00Y884"/>
    <s v="1042238   "/>
    <s v="790979   "/>
    <s v="TIPO I"/>
    <s v="TERRESTRE"/>
    <n v="1"/>
    <n v="0"/>
    <s v="QUINTERO SANCHEZ JUAN SEBASTIAN"/>
    <n v="65960.072302"/>
    <n v="75096.394270399993"/>
    <n v="65960.072302"/>
    <m/>
    <m/>
    <m/>
    <m/>
    <m/>
    <m/>
    <m/>
    <m/>
  </r>
  <r>
    <s v="MEDELLIN"/>
    <x v="2"/>
    <x v="2"/>
    <n v="5001"/>
    <n v="2346370"/>
    <n v="30197"/>
    <s v="ANTIOQUIA"/>
    <s v="MEDELLIN"/>
    <s v="PAGAFACIL VAQUITA  BALSOS"/>
    <s v="REDEBAN"/>
    <n v="2346370"/>
    <s v="FO-25-1127950"/>
    <d v="2025-06-24T11:41:00"/>
    <d v="2025-06-24T16:00:21"/>
    <s v="CERRADO"/>
    <s v="INCIDENTE"/>
    <s v="VISITA_TÉCNICA"/>
    <s v="24-06 SE CAMBIO TAPA DE IMPRESORA "/>
    <s v="NO"/>
    <s v="HARDWARE"/>
    <s v="IMPRESION"/>
    <s v="TAPA IMPRESORA"/>
    <s v="NO"/>
    <n v="0"/>
    <n v="0"/>
    <n v="0"/>
    <n v="0"/>
    <s v="Tapa de impresora "/>
    <s v="111JZ423"/>
    <n v="0"/>
    <n v="0"/>
    <s v="TIPO I"/>
    <s v="TERRESTRE"/>
    <n v="1"/>
    <n v="0"/>
    <s v="CASTAÑEDA PALACIO CARLOS FELIPE"/>
    <n v="65960.072302"/>
    <n v="75096.394270399993"/>
    <n v="65960.072302"/>
    <m/>
    <m/>
    <m/>
    <m/>
    <m/>
    <m/>
    <m/>
    <m/>
  </r>
  <r>
    <s v="CALI"/>
    <x v="0"/>
    <x v="0"/>
    <n v="76001"/>
    <n v="2346755"/>
    <n v="72974"/>
    <s v="VALLE DEL CAUCA"/>
    <s v="CALI"/>
    <s v="VALLE DEL LILI CALI 8"/>
    <s v="REDEBAN"/>
    <n v="2346755"/>
    <s v="FO-25-1128062"/>
    <d v="2025-06-24T12:04:00"/>
    <d v="2025-06-24T16:50:49"/>
    <s v="CERRADO"/>
    <s v="INCIDENTE"/>
    <s v="VISITA_TÉCNICA"/>
    <s v="24-06 SE VISITA EL COMERCIO, SE ENCUENTRA DATAFONO AL REALIZAR TRANSACCIONES DE RETIRO SALE RECHAZO GENERAL PERO SE ENCUENTRA UN FUNCIONARIO DE REDEBAN CONFIGURANDO EL DATAFONO A MIXTO CON LA TERMINAL DE ADQUIRENCIA Y VA ATENDER LA ACTIVIDAD "/>
    <s v="NO"/>
    <s v="SOFTWARE"/>
    <s v="ERROR DE TRANSACCIONES"/>
    <s v="RECHAZO GENERAL"/>
    <s v="NO"/>
    <n v="0"/>
    <n v="0"/>
    <n v="0"/>
    <n v="0"/>
    <n v="0"/>
    <s v="LN00R312 - SAWZZ099"/>
    <n v="0"/>
    <n v="0"/>
    <s v="TIPO I"/>
    <s v="TERRESTRE"/>
    <n v="1"/>
    <n v="0"/>
    <s v="HERRERA MONAR GEOVANNY"/>
    <n v="65960.072302"/>
    <n v="75096.394270399993"/>
    <n v="65960.072302"/>
    <m/>
    <m/>
    <m/>
    <m/>
    <m/>
    <m/>
    <m/>
    <m/>
  </r>
  <r>
    <s v="CALI"/>
    <x v="0"/>
    <x v="0"/>
    <n v="76001"/>
    <n v="2346718"/>
    <n v="78451"/>
    <s v="VALLE DEL CAUCA"/>
    <s v="CALI"/>
    <s v="BARRI VALLE DE LILI  CALI"/>
    <s v="REDEBAN"/>
    <n v="2346718"/>
    <s v="FO-25-1128077"/>
    <d v="2025-06-24T11:54:00"/>
    <d v="2025-06-24T16:02:43"/>
    <s v="CERRADO"/>
    <s v="INCIDENTE"/>
    <s v="VISITA_TÉCNICA"/>
    <s v="24-06 SE VISITA EL COMERCIO, SE ENCUENTRA DATAFONO LE SALE UNA LINEA BORROSA EN LAS TRANSACCIONES, SE LIMPIAN RESIDUOS RESOLVIENDO EL PROBLEMA, PRUEBAS OK, TELECARGA TRNA "/>
    <s v="NO"/>
    <s v="HARDWARE"/>
    <s v="IMPRESION"/>
    <s v="NO IMPRIME UNO O VARIOS CARACTERES"/>
    <s v="NO"/>
    <n v="0"/>
    <n v="0"/>
    <n v="0"/>
    <n v="0"/>
    <n v="0"/>
    <s v="V10ZZ844"/>
    <n v="0"/>
    <n v="0"/>
    <s v="TIPO I"/>
    <s v="TERRESTRE"/>
    <n v="1"/>
    <n v="0"/>
    <s v="HERRERA MONAR GEOVANNY"/>
    <n v="65960.072302"/>
    <n v="75096.394270399993"/>
    <n v="65960.072302"/>
    <m/>
    <m/>
    <m/>
    <m/>
    <m/>
    <m/>
    <m/>
    <m/>
  </r>
  <r>
    <s v="BOGOTA"/>
    <x v="5"/>
    <x v="5"/>
    <n v="25797"/>
    <n v="2347004"/>
    <n v="23995"/>
    <s v="CUNDINAMARCA"/>
    <s v="TENA"/>
    <s v="BARRIO CENTRO  TENA"/>
    <s v="REDEBAN"/>
    <n v="2347004"/>
    <s v="FO-25-1128254"/>
    <d v="2025-06-24T12:20:00"/>
    <d v="2025-06-24T16:24:58"/>
    <s v="CERRADO"/>
    <s v="INCIDENTE"/>
    <s v="VISITA_TÉCNICA"/>
    <s v="24-06 SE REALIZA VISITA DE CAMPO ENCONTRANDO QUE COMERCIO ESTA CERRADO SE INTENTA COMUNICACIÓN EN VARIOS OCASIONES A LA LÍNEA 3124196218 NO HAY RESPUESTA, SE INFORMA A SUPERVISOR Y SE DA CIERRE A SOLICITUD."/>
    <s v="NO"/>
    <s v="SOFTWARE"/>
    <s v="CIERRE"/>
    <s v="CIERRE NO HABILITADO"/>
    <s v="NO"/>
    <n v="0"/>
    <n v="0"/>
    <n v="0"/>
    <n v="0"/>
    <n v="0"/>
    <s v="NONE"/>
    <s v="   "/>
    <s v="   "/>
    <s v="TIPO II"/>
    <s v="TERRESTRE"/>
    <n v="1"/>
    <n v="0"/>
    <s v="LOZADA ROJAS CHRISTIAN ANDRES"/>
    <n v="144967.87232000002"/>
    <n v="140395.6348884"/>
    <n v="144967.87232000002"/>
    <m/>
    <m/>
    <m/>
    <m/>
    <m/>
    <m/>
    <m/>
    <m/>
  </r>
  <r>
    <s v="MEDELLIN"/>
    <x v="2"/>
    <x v="2"/>
    <n v="5088"/>
    <n v="2347301"/>
    <n v="75170"/>
    <s v="ANTIOQUIA"/>
    <s v="BELLO"/>
    <s v="PTM BELLO  MAI STORE 25"/>
    <s v="REDEBAN"/>
    <n v="2347301"/>
    <s v="FO-25-1128528"/>
    <d v="2025-06-24T13:19:00"/>
    <d v="2025-06-24T16:53:56"/>
    <s v="CERRADO"/>
    <s v="INCIDENTE"/>
    <s v="VISITA_TÉCNICA"/>
    <s v="24-06 SE REALIZA COMPROBACIÓNES DE CABLES DEBIDO A INTERMITENCIAS EN LA RED, TODO OK "/>
    <s v="NO"/>
    <s v="HARDWARE"/>
    <s v="COMUNICACION"/>
    <s v="DAÑO POS"/>
    <s v="NO"/>
    <n v="0"/>
    <n v="0"/>
    <n v="0"/>
    <n v="0"/>
    <n v="0"/>
    <s v="UXZZZ425 - UXZZZ564"/>
    <n v="0"/>
    <n v="0"/>
    <s v="TIPO I"/>
    <s v="TERRESTRE"/>
    <n v="1"/>
    <n v="0"/>
    <s v="QUINTERO SANCHEZ JUAN SEBASTIAN"/>
    <n v="65960.072302"/>
    <n v="75096.394270399993"/>
    <n v="65960.072302"/>
    <m/>
    <m/>
    <m/>
    <m/>
    <m/>
    <m/>
    <m/>
    <m/>
  </r>
  <r>
    <s v="MEDELLIN"/>
    <x v="2"/>
    <x v="2"/>
    <n v="5001"/>
    <n v="2347349"/>
    <n v="50575"/>
    <s v="ANTIOQUIA"/>
    <s v="MEDELLIN"/>
    <s v="BARRIO PABLO ESCOBAR MEDELLIN"/>
    <s v="REDEBAN"/>
    <n v="2347349"/>
    <s v="FO-25-1129748"/>
    <d v="2025-06-24T13:44:00"/>
    <d v="2025-06-24T17:43:04"/>
    <s v="CERRADO"/>
    <s v="INCIDENTE"/>
    <s v="VISITA_TÉCNICA"/>
    <s v="24-06 SE REALIZA CAMBIO EQUIPO POR DAÑO SE LES REINICIA CONSTANTEMENTE PRUEBAS OK NO TELECARGA"/>
    <s v="NO"/>
    <s v="HARDWARE"/>
    <s v="SE REINICIA"/>
    <s v="DAÑO POS"/>
    <s v="Si"/>
    <s v="DATAFONO G4 SE RESETEA AL IMPRIMIR"/>
    <n v="0"/>
    <n v="0"/>
    <n v="0"/>
    <n v="0"/>
    <s v="9C00X931"/>
    <s v="1169582   "/>
    <s v="1039390   "/>
    <s v="TIPO I"/>
    <s v="TERRESTRE"/>
    <n v="1"/>
    <n v="0"/>
    <s v="PAREJA ECHAVARRIA JHON DAVID"/>
    <n v="65960.072302"/>
    <n v="75096.394270399993"/>
    <n v="65960.072302"/>
    <m/>
    <m/>
    <m/>
    <m/>
    <m/>
    <m/>
    <m/>
    <m/>
  </r>
  <r>
    <s v="PEREIRA"/>
    <x v="0"/>
    <x v="6"/>
    <n v="66001"/>
    <n v="2347325"/>
    <n v="23092"/>
    <s v="RISARALDA"/>
    <s v="PEREIRA"/>
    <s v="MULTIPAGAS PLAZA DE BOLIVAR PE"/>
    <s v="REDEBAN"/>
    <n v="2347325"/>
    <s v="FO-25-1128547"/>
    <d v="2025-06-24T13:31:00"/>
    <d v="2025-06-25T08:35:17"/>
    <s v="CERRADO"/>
    <s v="INCIDENTE"/>
    <s v="VISITA_TÉCNICA"/>
    <s v="24-06 SE VISITA COMERCIO SE IDENTIFICA TECLADO DAÑADO SE REALIZA CAMBIO DE DATÁFONO SE REALIZA PRUEBAS OK "/>
    <s v="NO"/>
    <s v="HARDWARE"/>
    <s v="TECLADO"/>
    <s v="DAÑO POS"/>
    <s v="Si"/>
    <s v="DATAFONO F3 TECLADO MALO"/>
    <n v="0"/>
    <n v="0"/>
    <n v="0"/>
    <n v="0"/>
    <s v="BA005210"/>
    <s v="988370   "/>
    <s v="786146   "/>
    <s v="TIPO I"/>
    <s v="TERRESTRE"/>
    <n v="1"/>
    <n v="0"/>
    <s v="LOAIZA LOPEZ JHON FREDDY"/>
    <n v="65960.072302"/>
    <n v="75096.394270399993"/>
    <n v="65960.072302"/>
    <m/>
    <m/>
    <m/>
    <m/>
    <m/>
    <m/>
    <m/>
    <m/>
  </r>
  <r>
    <s v="MEDELLIN"/>
    <x v="2"/>
    <x v="2"/>
    <n v="5756"/>
    <n v="2341036"/>
    <n v="71714"/>
    <s v="ANTIOQUIA"/>
    <s v="SONSON"/>
    <s v="DISTRICOL ARTESANIAS ENCANTO"/>
    <s v="REDEBAN"/>
    <n v="2341036"/>
    <s v="FO-25-1123588"/>
    <d v="2025-06-22T17:24:00"/>
    <d v="2025-06-25T08:39:27"/>
    <s v="CERRADO"/>
    <s v="INCIDENTE"/>
    <s v="VISITA_TÉCNICA"/>
    <s v="24-06 SE CAMBIA CABLE ENSORTIJADO YA QUE ESTA PARTIDO"/>
    <s v="NO"/>
    <s v="HARDWARE"/>
    <s v="CABLEADO"/>
    <s v="DAÑO POS"/>
    <s v="NO"/>
    <n v="0"/>
    <n v="0"/>
    <n v="0"/>
    <n v="0"/>
    <s v="SE CAMBIA CABLE ENSORTIJADO YA QUE ESTA PARTIDO"/>
    <s v="SV00J117"/>
    <n v="0"/>
    <n v="0"/>
    <s v="TIPO III"/>
    <s v="TERRESTRE"/>
    <n v="1"/>
    <n v="0"/>
    <s v="BADEL ACUÑA LUIS ALBERTO"/>
    <n v="275728.78077800001"/>
    <n v="196536.5258152"/>
    <n v="275728.78077800001"/>
    <m/>
    <m/>
    <m/>
    <m/>
    <m/>
    <m/>
    <m/>
    <m/>
  </r>
  <r>
    <s v="CARTAGENA"/>
    <x v="4"/>
    <x v="4"/>
    <n v="13244"/>
    <n v="2343750"/>
    <n v="46910"/>
    <s v="BOLIVAR"/>
    <s v="EL CARMEN DE BOLIVAR"/>
    <s v="PAGAFACIL CARMEN DE BOLIVAR"/>
    <s v="REDEBAN"/>
    <n v="2343750"/>
    <s v="FO-25-1126515"/>
    <d v="2025-06-24T08:47:00"/>
    <d v="2025-06-25T08:42:02"/>
    <s v="CERRADO"/>
    <s v="INCIDENTE"/>
    <s v="VISITA_TÉCNICA"/>
    <s v="24-06 SE REALIZA BORRADO DE VERSIÓN Y S.O SALÍA RECHAZO QUEDA FUNCIONANDO SIN PROBLEMAS SE HACEN PRUEBAS "/>
    <s v="NO"/>
    <s v="SOFTWARE"/>
    <s v="ERROR DE TRANSACCIONES"/>
    <s v="RECHAZO GENERAL"/>
    <s v="NO"/>
    <n v="0"/>
    <n v="0"/>
    <n v="0"/>
    <n v="0"/>
    <n v="0"/>
    <s v="AD00A072"/>
    <n v="0"/>
    <n v="0"/>
    <s v="TIPO III"/>
    <s v="TERRESTRE"/>
    <n v="1"/>
    <n v="0"/>
    <s v="CANEDO HERRERA ALEXANDER"/>
    <n v="275728.78077800001"/>
    <n v="196536.5258152"/>
    <n v="275728.78077800001"/>
    <m/>
    <m/>
    <m/>
    <m/>
    <m/>
    <m/>
    <m/>
    <m/>
  </r>
  <r>
    <s v="NEIVA"/>
    <x v="3"/>
    <x v="3"/>
    <n v="41551"/>
    <n v="2346364"/>
    <n v="39594"/>
    <s v="HUILA"/>
    <s v="PITALITO"/>
    <s v="DISTRICOL DROGUERIA SAN NICOLA"/>
    <s v="REDEBAN"/>
    <n v="2346364"/>
    <s v="FO-25-1127953"/>
    <d v="2025-06-24T11:40:00"/>
    <d v="2025-06-25T08:43:47"/>
    <s v="CERRADO"/>
    <s v="INCIDENTE"/>
    <s v="VISITA_TÉCNICA"/>
    <s v="24-06 SE REALIZA CAMBIO DATAFONO POR IMPRESIÓN BORROSA , SE CONFIGURA E INICIALIZA, SE CREA USUARIO Y CLAVE CON EL CLIENTE, SE REALIZA PRUEBAS OK "/>
    <s v="NO"/>
    <s v="HARDWARE"/>
    <s v="IMPRESION"/>
    <s v="NO IMPRIME UNO O VARIOS CARACTERES"/>
    <s v="Si"/>
    <s v="DATAFONO G1 NO IMPRIME UNO O VARIOS CARACTERES"/>
    <n v="0"/>
    <n v="0"/>
    <n v="0"/>
    <n v="0"/>
    <s v="9B00K248"/>
    <s v="768665   "/>
    <s v="929210   "/>
    <s v="TIPO III"/>
    <s v="TERRESTRE"/>
    <n v="1"/>
    <n v="0"/>
    <s v="ANDRADE HERNANDEZ JUAN CARLOS"/>
    <n v="275728.78077800001"/>
    <n v="196536.5258152"/>
    <n v="275728.78077800001"/>
    <m/>
    <m/>
    <m/>
    <m/>
    <m/>
    <m/>
    <m/>
    <m/>
  </r>
  <r>
    <s v="MEDELLIN"/>
    <x v="2"/>
    <x v="2"/>
    <n v="5001"/>
    <n v="2330996"/>
    <n v="15334"/>
    <s v="ANTIOQUIA"/>
    <s v="MEDELLIN"/>
    <s v="BARRIO SANTA CRUZ VI MEDELLIN"/>
    <s v="REDEBAN"/>
    <n v="2330996"/>
    <s v="FO-25-1116877"/>
    <d v="2025-06-19T14:32:00"/>
    <d v="2025-06-25T09:46:29"/>
    <s v="CERRADO"/>
    <s v="INCIDENTE"/>
    <s v="VISITA_TÉCNICA"/>
    <s v="25-06 SE CAMBIA PIN PAD YA QUE EL OTRO NO ENCENDÍA "/>
    <s v="NO"/>
    <s v="HARDWARE"/>
    <s v="PINPAD"/>
    <s v="DAÑO POS"/>
    <s v="Si"/>
    <n v="0"/>
    <n v="0"/>
    <n v="0"/>
    <s v="PINPAD A1 NO PRENDE"/>
    <n v="0"/>
    <s v="GZ00D245"/>
    <s v="  919735 "/>
    <s v="   1119553"/>
    <s v="TIPO I"/>
    <s v="TERRESTRE"/>
    <n v="2"/>
    <n v="0"/>
    <s v="CERPA SUAREZ DUVAN CAMILO"/>
    <n v="65960.072302"/>
    <n v="75096.394270399993"/>
    <n v="131920.144604"/>
    <m/>
    <m/>
    <m/>
    <m/>
    <m/>
    <m/>
    <m/>
    <m/>
  </r>
  <r>
    <s v="MEDELLIN"/>
    <x v="2"/>
    <x v="2"/>
    <n v="5001"/>
    <n v="2348767"/>
    <n v="23896"/>
    <s v="ANTIOQUIA"/>
    <s v="MEDELLIN"/>
    <s v="CONQUISTADORES MEDELLIN ANTIOQ"/>
    <s v="REDEBAN"/>
    <n v="2348767"/>
    <s v="FO-25-1130443"/>
    <d v="2025-06-24T15:52:00"/>
    <d v="2025-06-25T10:28:14"/>
    <s v="CERRADO"/>
    <s v="INCIDENTE"/>
    <s v="VISITA_TÉCNICA"/>
    <s v="25-06 SE REALIZA EL MANTENIMIENTO A LA IMPRESORA YA QUE ESTABA IMPRIMIENDO BORROSO SE REALIZAN PRUEBAS Y QUEDA OK "/>
    <s v="NO"/>
    <s v="HARDWARE"/>
    <s v="IMPRESION"/>
    <s v="NO IMPRIME UNO O VARIOS CARACTERES"/>
    <s v="NO"/>
    <n v="0"/>
    <n v="0"/>
    <n v="0"/>
    <n v="0"/>
    <n v="0"/>
    <s v="ABC0Q771"/>
    <n v="0"/>
    <n v="0"/>
    <s v="TIPO I"/>
    <s v="TERRESTRE"/>
    <n v="1"/>
    <n v="0"/>
    <s v="MONTOYA VELEZ ANDRES FELIPE"/>
    <n v="65960.072302"/>
    <n v="75096.394270399993"/>
    <n v="65960.072302"/>
    <m/>
    <m/>
    <m/>
    <m/>
    <m/>
    <m/>
    <m/>
    <m/>
  </r>
  <r>
    <s v="CALI"/>
    <x v="0"/>
    <x v="0"/>
    <n v="76520"/>
    <n v="2349219"/>
    <n v="33174"/>
    <s v="VALLE DEL CAUCA"/>
    <s v="PALMIRA"/>
    <s v="BARRIO VILLA PRAGA ZAMORANO PA"/>
    <s v="REDEBAN"/>
    <n v="2349219"/>
    <s v="FO-25-1130511"/>
    <d v="2025-06-24T16:23:00"/>
    <d v="2025-06-25T10:30:15"/>
    <s v="CERRADO"/>
    <s v="INCIDENTE"/>
    <s v="VISITA_TÉCNICA"/>
    <s v="25-06 SE LIMPIA LECTOR DE TARJETA Y FUNCIONA CORRECTAMENTE "/>
    <s v="NO"/>
    <s v="HARDWARE"/>
    <s v="LECTOR DE TARJETAS"/>
    <s v="MENSAJE RETIRE TARJETA"/>
    <s v="NO"/>
    <n v="0"/>
    <n v="0"/>
    <n v="0"/>
    <n v="0"/>
    <n v="0"/>
    <s v="A100F442"/>
    <n v="0"/>
    <n v="0"/>
    <s v="TIPO I"/>
    <s v="TERRESTRE"/>
    <n v="1"/>
    <n v="0"/>
    <s v="CUERO RUIZ JHONNY"/>
    <n v="65960.072302"/>
    <n v="75096.394270399993"/>
    <n v="65960.072302"/>
    <m/>
    <m/>
    <m/>
    <m/>
    <m/>
    <m/>
    <m/>
    <m/>
  </r>
  <r>
    <s v="IBAGUE"/>
    <x v="3"/>
    <x v="3"/>
    <n v="73001"/>
    <n v="2349246"/>
    <n v="41526"/>
    <s v="TOLIMA"/>
    <s v="IBAGUE"/>
    <s v="MULTIAPAGAS LA ESTACION"/>
    <s v="REDEBAN"/>
    <n v="2349246"/>
    <s v="FO-25-1130507"/>
    <d v="2025-06-24T16:29:00"/>
    <d v="2025-06-25T10:33:44"/>
    <s v="CERRADO"/>
    <s v="INCIDENTE"/>
    <s v="VISITA_TÉCNICA"/>
    <s v="25-06 SE REALIZA CAMBIO DE DATÁFONO POR DAÑO EN LECTOR DE BANDA MAGNÉTICA, SE REALIZA PRUEBAS DE FUNCIONAMIENTO OK; CUBRE CLAVE INSTALADO."/>
    <s v="NO"/>
    <s v="HARDWARE"/>
    <s v="LECTOR DE TARJETAS"/>
    <s v="DAÑO POS"/>
    <s v="Si"/>
    <s v="DATAFONO C2 LECTOR DE BANDA DAÑADO"/>
    <n v="0"/>
    <n v="0"/>
    <n v="0"/>
    <n v="0"/>
    <s v="GZ0TZ838"/>
    <s v="885524   "/>
    <s v="1140838   "/>
    <s v="TIPO I"/>
    <s v="TERRESTRE"/>
    <n v="1"/>
    <n v="0"/>
    <s v="BARRAGAN TAFUR EDWIN ESTEBAN"/>
    <n v="65960.072302"/>
    <n v="75096.394270399993"/>
    <n v="65960.072302"/>
    <m/>
    <m/>
    <m/>
    <m/>
    <m/>
    <m/>
    <m/>
    <m/>
  </r>
  <r>
    <s v="MONTERIA"/>
    <x v="4"/>
    <x v="4"/>
    <n v="23162"/>
    <n v="2345632"/>
    <n v="30222"/>
    <s v="CORDOBA"/>
    <s v="CERETE"/>
    <s v="PAGAFACIL  CERETE"/>
    <s v="REDEBAN"/>
    <n v="2345632"/>
    <s v="FO-25-1127760"/>
    <d v="2025-06-24T10:54:00"/>
    <d v="2025-06-25T10:38:35"/>
    <s v="CERRADO"/>
    <s v="INCIDENTE"/>
    <s v="VISITA_TÉCNICA"/>
    <s v="25-06 SE VISITA SITIO, SE CAMBIA HUB POR DAÑO Y SE ACTUALIZA SO. OK._x000a_SE REALIZAN PRUEBAS EXITOSAS "/>
    <s v="NO"/>
    <s v="HARDWARE"/>
    <s v="HUB"/>
    <s v="DAÑO POS"/>
    <s v="Si"/>
    <n v="0"/>
    <n v="0"/>
    <s v="HUB HB1 DETERIORO CABLE"/>
    <n v="0"/>
    <n v="0"/>
    <s v="BDZZZ188"/>
    <s v="   Sin placa "/>
    <s v="  S/N 2193845001927 "/>
    <s v="TIPO I"/>
    <s v="TERRESTRE"/>
    <n v="1"/>
    <n v="0"/>
    <s v="COGOLLO VERTEL EDER LUIS"/>
    <n v="65960.072302"/>
    <n v="75096.394270399993"/>
    <n v="65960.072302"/>
    <m/>
    <m/>
    <m/>
    <m/>
    <m/>
    <m/>
    <m/>
    <m/>
  </r>
  <r>
    <s v="BARRANQUILLA"/>
    <x v="4"/>
    <x v="4"/>
    <n v="8141"/>
    <n v="2346375"/>
    <n v="63746"/>
    <s v="ATLANTICO"/>
    <s v="CANDELARIA"/>
    <s v="BARRIO ESPERANZA CANDELARIA"/>
    <s v="REDEBAN"/>
    <n v="2346375"/>
    <s v="FO-25-1127945"/>
    <d v="2025-06-24T11:42:00"/>
    <d v="2025-06-25T10:44:07"/>
    <s v="CERRADO"/>
    <s v="INCIDENTE"/>
    <s v="VISITA_TÉCNICA"/>
    <s v="25-06 SE REALIZA VISITA AL COMERCIO SE ENCUENTRA LECTOR DE BARRAS DAÑADO LO CUAL NO DEJABA REALIZAR NINGÚN RECAUDO SE CAMBIA LECTOR DE BARRAS SE REALIZAN PRUEBAS EXITOSAS Y EL CB QUEDA OPERATIVO "/>
    <s v="NO"/>
    <s v="HARDWARE"/>
    <s v="LECTOR DE BARRAS"/>
    <s v="DAÑO POS"/>
    <s v="Si"/>
    <n v="0"/>
    <s v="LECTOR L1  NO ENCIENDE"/>
    <n v="0"/>
    <n v="0"/>
    <n v="0"/>
    <s v="JA00X254"/>
    <s v=" 865116  "/>
    <s v=" 1088063  "/>
    <s v="TIPO II"/>
    <s v="TERRESTRE"/>
    <n v="1"/>
    <n v="0"/>
    <s v="PEÑALOZA GUTIERREZ RAFAEL GUSTAVO"/>
    <n v="144967.87232000002"/>
    <n v="140395.6348884"/>
    <n v="144967.87232000002"/>
    <m/>
    <m/>
    <m/>
    <m/>
    <m/>
    <m/>
    <m/>
    <m/>
  </r>
  <r>
    <s v="MEDELLIN"/>
    <x v="2"/>
    <x v="2"/>
    <n v="15572"/>
    <n v="2335249"/>
    <n v="29731"/>
    <s v="BOYACA"/>
    <s v="PUERTO BOYACA"/>
    <s v="DISTRICOL DROGUERIA PUERTO PHA"/>
    <s v="REDEBAN"/>
    <n v="2335249"/>
    <s v="FO-25-1116085"/>
    <d v="2025-06-20T10:13:00"/>
    <d v="2025-06-25T11:07:32"/>
    <s v="CERRADO"/>
    <s v="INCIDENTE"/>
    <s v="VISITA_TÉCNICA"/>
    <s v="25-06 SE CAMBIA EQUIPO POR DAÑO EN IMPRESORA, SE CAMBIA LECTOR DE BARRAS POR CABLE DAÑADO "/>
    <s v="NO"/>
    <s v="HARDWARE"/>
    <s v="IMPRESION"/>
    <s v="NO AVANZA PAPEL"/>
    <s v="Si"/>
    <s v="DATAFONO G5 NO AVANZA PAPEL"/>
    <s v="LECTOR L9  DAÑO FÍSICO: CABLE DE COMUNICACIÓN DAÑADO"/>
    <n v="0"/>
    <n v="0"/>
    <n v="0"/>
    <s v="SV00V487"/>
    <s v="1219294 1249264  "/>
    <s v="766839 A-528376  "/>
    <s v="TIPO IV"/>
    <s v="TERRESTRE"/>
    <n v="1"/>
    <n v="0"/>
    <s v="BADEL ACUÑA LUIS ALBERTO"/>
    <n v="479588.87655000004"/>
    <n v="196536.5258152"/>
    <n v="479588.87655000004"/>
    <m/>
    <m/>
    <m/>
    <m/>
    <m/>
    <m/>
    <m/>
    <m/>
  </r>
  <r>
    <s v="CUCUTA"/>
    <x v="1"/>
    <x v="1"/>
    <n v="54405"/>
    <n v="2347336"/>
    <n v="62629"/>
    <s v="NORTE DE SANTANDER"/>
    <s v="LOS PATIOS"/>
    <s v="PAGAFACIL  LOS PATIOS 2"/>
    <s v="REDEBAN"/>
    <n v="2347336"/>
    <s v="FO-25-1129751"/>
    <d v="2025-06-24T13:38:00"/>
    <d v="2025-06-25T11:12:47"/>
    <s v="CERRADO"/>
    <s v="INCIDENTE"/>
    <s v="VISITA_TÉCNICA"/>
    <s v="25-06 SE REALIZÓ VISITA AL COMERCIO Y SE ENCUENTRA DATAFONO DAÑADO EN LA IMPRESIÓN, SE REALIZA CAMBIO DE EQUIPO, PRUEBAS EXITOSAS "/>
    <s v="NO"/>
    <s v="HARDWARE"/>
    <s v="IMPRESION"/>
    <s v="DAÑO POS"/>
    <s v="Si"/>
    <s v="DATAFONO G1 NO IMPRIME UNO O VARIOS CARACTERES"/>
    <n v="0"/>
    <n v="0"/>
    <n v="0"/>
    <n v="0"/>
    <s v="FUA0P412"/>
    <s v="792465   "/>
    <s v="1045395   "/>
    <s v="TIPO I"/>
    <s v="TERRESTRE"/>
    <n v="1"/>
    <n v="0"/>
    <s v="MORA VEGA JEAMPIER"/>
    <n v="65960.072302"/>
    <n v="75096.394270399993"/>
    <n v="65960.072302"/>
    <m/>
    <m/>
    <m/>
    <m/>
    <m/>
    <m/>
    <m/>
    <m/>
  </r>
  <r>
    <s v="BOGOTA"/>
    <x v="5"/>
    <x v="5"/>
    <n v="11001"/>
    <n v="2348311"/>
    <n v="49916"/>
    <s v="CUNDINAMARCA"/>
    <s v="BOGOTA"/>
    <s v="PTM  BOGOTA  CLEANS CENTER"/>
    <s v="REDEBAN"/>
    <n v="2348311"/>
    <s v="FO-25-1129984"/>
    <d v="2025-06-24T15:07:00"/>
    <d v="2025-06-25T11:26:14"/>
    <s v="CERRADO"/>
    <s v="INCIDENTE"/>
    <s v="VISITA_TÉCNICA"/>
    <s v="25-06 SE REALIZA VISITA AL COMERCIO PARA EJECUTAR ACTUALIZACIÓN POR FALLA DE MANTENIMIENTO GENERAL, VERSIÓN 9.90. PRUEBAS OK "/>
    <s v="NO"/>
    <s v="SOFTWARE"/>
    <s v="ACTUALIZACION"/>
    <s v="VERSION CARGA SO VR"/>
    <s v="NO"/>
    <n v="0"/>
    <n v="0"/>
    <n v="0"/>
    <n v="0"/>
    <n v="0"/>
    <s v="TR00R874"/>
    <n v="0"/>
    <n v="0"/>
    <s v="TIPO I"/>
    <s v="TERRESTRE"/>
    <n v="1"/>
    <n v="0"/>
    <s v="CORTES VELANDIA MIGUEL ANGEL"/>
    <n v="65960.072302"/>
    <n v="75096.394270399993"/>
    <n v="65960.072302"/>
    <m/>
    <m/>
    <m/>
    <m/>
    <m/>
    <m/>
    <m/>
    <m/>
  </r>
  <r>
    <s v="IBAGUE"/>
    <x v="3"/>
    <x v="3"/>
    <n v="73001"/>
    <n v="2349297"/>
    <n v="57074"/>
    <s v="TOLIMA"/>
    <s v="IBAGUE"/>
    <s v="PTM IBAGUE VARIEDADES DIZA"/>
    <s v="REDEBAN"/>
    <n v="2349297"/>
    <s v="FO-25-1130689"/>
    <d v="2025-06-24T16:47:00"/>
    <d v="2025-06-25T11:29:04"/>
    <s v="CERRADO"/>
    <s v="INCIDENTE"/>
    <s v="VISITA_TÉCNICA"/>
    <s v="25-06 SE CAMBIA DATÁFONO POR IMPRESORA MALA. SE HACEN PRUEBAS DE TRANSACCIONES TODO OK "/>
    <s v="NO"/>
    <s v="HARDWARE"/>
    <s v="IMPRESION"/>
    <s v="DAÑO POS"/>
    <s v="Si"/>
    <s v="DATAFONO G3 TAPA DE IMPRESORA MALA"/>
    <n v="0"/>
    <n v="0"/>
    <n v="0"/>
    <n v="0"/>
    <s v="XPSZZ325 - XPSZZ366"/>
    <s v="1171967   "/>
    <s v="793435   "/>
    <s v="TIPO I"/>
    <s v="TERRESTRE"/>
    <n v="1"/>
    <n v="0"/>
    <s v="VARGAS HERRERA JHON JAIRO"/>
    <n v="65960.072302"/>
    <n v="75096.394270399993"/>
    <n v="65960.072302"/>
    <m/>
    <m/>
    <m/>
    <m/>
    <m/>
    <m/>
    <m/>
    <m/>
  </r>
  <r>
    <s v="APARTADO"/>
    <x v="2"/>
    <x v="2"/>
    <n v="5045"/>
    <n v="2343213"/>
    <n v="38979"/>
    <s v="ANTIOQUIA"/>
    <s v="APARTADO"/>
    <s v="DISTRICOL AUTOSERVICIO COMPRAM"/>
    <s v="REDEBAN"/>
    <n v="2343213"/>
    <s v="FO-25-1125920"/>
    <d v="2025-06-24T08:13:00"/>
    <d v="2025-06-25T11:36:20"/>
    <s v="CERRADO"/>
    <s v="INCIDENTE"/>
    <s v="VISITA_TÉCNICA"/>
    <s v="25-06 SE REALIZA CAMBIO DATAFONO POR TECLADO BORROSO Y TAPA IMPRESORA MALA. "/>
    <s v="NO"/>
    <s v="HARDWARE"/>
    <s v="DETERIORO"/>
    <s v="DATAFONO"/>
    <s v="Si"/>
    <s v="DATAFONO F2 TECLADO BORROSO"/>
    <n v="0"/>
    <n v="0"/>
    <n v="0"/>
    <n v="0"/>
    <s v="GZ03Z099"/>
    <s v="1169645   "/>
    <s v="1165496   "/>
    <s v="TIPO I"/>
    <s v="TERRESTRE"/>
    <n v="1"/>
    <n v="0"/>
    <s v="CASTRO HENAO DANIEL ESTEBAN"/>
    <n v="65960.072302"/>
    <n v="75096.394270399993"/>
    <n v="65960.072302"/>
    <m/>
    <m/>
    <m/>
    <m/>
    <m/>
    <m/>
    <m/>
    <m/>
  </r>
  <r>
    <s v="PASTO"/>
    <x v="0"/>
    <x v="0"/>
    <n v="52001"/>
    <n v="2350169"/>
    <n v="78552"/>
    <s v="NARIÑO"/>
    <s v="PASTO"/>
    <s v="BARRIO EL DORADO PASTO"/>
    <s v="REDEBAN"/>
    <n v="2350169"/>
    <s v="FO-25-1131407"/>
    <d v="2025-06-25T08:00:00"/>
    <d v="2025-06-25T11:41:14"/>
    <s v="CERRADO"/>
    <s v="INCIDENTE"/>
    <s v="VISITA_TÉCNICA"/>
    <s v="25-06 SE LLEGA A COMERCIO SE ENCUENTRA EQUIPO CON LENTITUD EN PROCESO DE TRANSACCIONES SE REALIZA BORRADO DE VERSION SE INSTALA VERSION SE CONFIGURA PARÁMETROS SE INICIALIZA SE REALIZA PRUEBAS DE FUNCIONAMIENTO EXITOSAS SE EXPLICA A CLIENTE PROCESO CORRECTO DE REALIZAR CIERRE PARCIAL Y GENERAL CB QUEDA OPERATIVO "/>
    <s v="NO"/>
    <s v="SOFTWARE"/>
    <s v="ERROR DE TRANSACCIONES"/>
    <s v="RECHAZO GENERAL"/>
    <s v="NO"/>
    <n v="0"/>
    <n v="0"/>
    <n v="0"/>
    <n v="0"/>
    <n v="0"/>
    <s v="A4QZZ279"/>
    <n v="0"/>
    <n v="0"/>
    <s v="TIPO I"/>
    <s v="TERRESTRE"/>
    <n v="1"/>
    <n v="0"/>
    <s v="BRAVO MADROÑERO OSCAR ESTEBAN"/>
    <n v="65960.072302"/>
    <n v="75096.394270399993"/>
    <n v="65960.072302"/>
    <m/>
    <m/>
    <m/>
    <m/>
    <m/>
    <m/>
    <m/>
    <m/>
  </r>
  <r>
    <s v="BARRANQUILLA"/>
    <x v="4"/>
    <x v="4"/>
    <n v="8638"/>
    <n v="2347727"/>
    <n v="70268"/>
    <s v="ATLANTICO"/>
    <s v="SABANALARGA"/>
    <s v="BARRIO CENTRO SABANALARGA 20"/>
    <s v="REDEBAN"/>
    <n v="2347727"/>
    <s v="FO-25-1129761"/>
    <d v="2025-06-24T14:17:00"/>
    <d v="2025-06-25T11:44:16"/>
    <s v="CERRADO"/>
    <s v="INCIDENTE"/>
    <s v="VISITA_TÉCNICA"/>
    <s v="25-06 SE REALIZA VISITA TÉCNICA, SE CAMBIA EL EQUIPO, SE REALIZAN PRUEBAS EXITOSAS, EQUIPO FUNCIONA CORRECTAMENTE, CB QUEDA OPERATIVO."/>
    <s v="NO"/>
    <s v="HARDWARE"/>
    <s v="LLT MEMORIA INSUFICIENTE"/>
    <s v="LLT"/>
    <s v="Si"/>
    <s v="DATAFONO A15 FLASH  FULL"/>
    <n v="0"/>
    <n v="0"/>
    <n v="0"/>
    <n v="0"/>
    <s v="MN007332"/>
    <s v="963187   "/>
    <s v="166617   "/>
    <s v="TIPO II"/>
    <s v="TERRESTRE"/>
    <n v="1"/>
    <n v="0"/>
    <s v="DE AGUAS MUÑOZ DAVID JOSE"/>
    <n v="144967.87232000002"/>
    <n v="140395.6348884"/>
    <n v="144967.87232000002"/>
    <m/>
    <m/>
    <m/>
    <m/>
    <m/>
    <m/>
    <m/>
    <m/>
  </r>
  <r>
    <s v="MONTERIA"/>
    <x v="4"/>
    <x v="4"/>
    <n v="23162"/>
    <n v="2337939"/>
    <n v="48339"/>
    <s v="CORDOBA"/>
    <s v="CERETE"/>
    <s v="DISTRICOL JOYERIA HOREB"/>
    <s v="REDEBAN"/>
    <n v="2337939"/>
    <s v="FO-25-1121092"/>
    <d v="2025-06-20T15:28:00"/>
    <d v="2025-06-25T12:14:21"/>
    <s v="CERRADO"/>
    <s v="INCIDENTE"/>
    <s v="VISITA_TÉCNICA"/>
    <s v="25-06 SE VISITA SITIO, SE CAMBIA DATAFONO POR RECHAZO GENERAL OK._x000a_SE REALIZAN PRUEBAS Y SE DEJA CB OPERATIVO "/>
    <s v="NO"/>
    <s v="SOFTWARE"/>
    <s v="ERROR DE TRANSACCIONES"/>
    <s v="RECHAZO GENERAL"/>
    <s v="Si"/>
    <s v="DATAFONO RG RECHAZO GENERAL"/>
    <n v="0"/>
    <n v="0"/>
    <n v="0"/>
    <n v="0"/>
    <s v="XP00I098"/>
    <s v="1254226   "/>
    <s v="1235313   "/>
    <s v="TIPO I"/>
    <s v="TERRESTRE"/>
    <n v="2"/>
    <n v="0"/>
    <s v="COGOLLO VERTEL EDER LUIS"/>
    <n v="65960.072302"/>
    <n v="75096.394270399993"/>
    <n v="131920.144604"/>
    <m/>
    <m/>
    <m/>
    <m/>
    <m/>
    <m/>
    <m/>
    <m/>
  </r>
  <r>
    <s v="MEDELLIN"/>
    <x v="2"/>
    <x v="2"/>
    <n v="5360"/>
    <n v="2346945"/>
    <n v="14762"/>
    <s v="ANTIOQUIA"/>
    <s v="ITAGUI"/>
    <s v="BARRIO SIMON BOLIVAR ITAGUI"/>
    <s v="REDEBAN"/>
    <n v="2346945"/>
    <s v="FO-25-1132079"/>
    <d v="2025-06-24T12:36:00"/>
    <d v="2025-06-25T12:32:55"/>
    <s v="CERRADO"/>
    <s v="INCIDENTE"/>
    <s v="VISITA_TÉCNICA"/>
    <s v="25-06 SE REALIZA EL MANTENIMIENTO EN ÉL LECTOR BARRAS SE CONFIGURA, SE CAMBIA LA FUENTE SE PODER SE REALIZAN PRUEBAS Y QUEDA OK"/>
    <s v="NO"/>
    <s v="HARDWARE"/>
    <s v="CABLEADO"/>
    <s v="CABLE TEFF AVERIADO"/>
    <s v="NO"/>
    <n v="0"/>
    <n v="0"/>
    <n v="0"/>
    <n v="0"/>
    <n v="0"/>
    <s v="A00JZ266"/>
    <n v="0"/>
    <n v="0"/>
    <s v="TIPO I"/>
    <s v="TERRESTRE"/>
    <n v="1"/>
    <n v="0"/>
    <s v="MONTOYA VELEZ ANDRES FELIPE"/>
    <n v="65960.072302"/>
    <n v="75096.394270399993"/>
    <n v="65960.072302"/>
    <m/>
    <m/>
    <m/>
    <m/>
    <m/>
    <m/>
    <m/>
    <m/>
  </r>
  <r>
    <s v="CUCUTA"/>
    <x v="1"/>
    <x v="1"/>
    <n v="54660"/>
    <n v="2339940"/>
    <n v="78196"/>
    <s v="NORTE DE SANTANDER"/>
    <s v="SALAZAR"/>
    <s v="BARRIO PUENTE FORTUL SALZAR"/>
    <s v="REDEBAN"/>
    <n v="2339940"/>
    <s v="FO-25-1120523"/>
    <d v="2025-06-21T10:40:00"/>
    <d v="2025-06-25T12:38:25"/>
    <s v="CERRADO"/>
    <s v="INCIDENTE"/>
    <s v="VISITA_TÉCNICA"/>
    <s v="25-06 SE VISITA CB SE CAMBIA DATAFONO POR DAÑO DE LECTOR DE TARJETAS, SE HACEN PRUEBAS OK, CB OPERATIVO."/>
    <s v="NO"/>
    <s v="HARDWARE"/>
    <s v="LECTOR DE TARJETAS"/>
    <s v="MENSAJE RETIRE TARJETA"/>
    <s v="Si"/>
    <s v="DATAFONO A13 RETIRE TARJETA"/>
    <n v="0"/>
    <n v="0"/>
    <n v="0"/>
    <n v="0"/>
    <s v="SXLZZ578"/>
    <s v="891543   "/>
    <s v="930413   "/>
    <s v="TIPO II"/>
    <s v="TERRESTRE"/>
    <n v="1"/>
    <n v="0"/>
    <s v="NARANJO AFANADOR RUBEN JESUS"/>
    <n v="144967.87232000002"/>
    <n v="140395.6348884"/>
    <n v="144967.87232000002"/>
    <m/>
    <m/>
    <m/>
    <m/>
    <m/>
    <m/>
    <m/>
    <m/>
  </r>
  <r>
    <s v="BOGOTA"/>
    <x v="5"/>
    <x v="5"/>
    <n v="25658"/>
    <n v="2342345"/>
    <n v="34446"/>
    <s v="CUNDINAMARCA"/>
    <s v="SAN FRANCISCO"/>
    <s v="BARRIO SAN FRANCISCO SAN FRANC"/>
    <s v="REDEBAN"/>
    <n v="2342345"/>
    <s v="FO-25-1125720"/>
    <d v="2025-06-23T16:39:00"/>
    <d v="2025-06-25T12:44:14"/>
    <s v="CERRADO"/>
    <s v="INCIDENTE"/>
    <s v="VISITA_TÉCNICA"/>
    <s v="25-06 SE LLEGA A LA DIRECCIÓN INDICADADA, COMERCIO INDICA QUE EL PINPAD YA ESTÁ FUNCIONANDO , PERO EL CABLE DEL HUB SE ENCUENTRA CON CORTES EN EL ENCAUCHETADO, SE REALIZA CAMBIO DE HUB. SE REALIZAN PRUEBAS EXITOSAS."/>
    <s v="NO"/>
    <s v="HARDWARE"/>
    <s v="HUB"/>
    <s v="DAÑO HUB"/>
    <s v="Si"/>
    <n v="0"/>
    <n v="0"/>
    <s v="HUB HB1 DETERIORO CABLE"/>
    <n v="0"/>
    <n v="0"/>
    <s v="BL06Z565"/>
    <s v="   No serializado"/>
    <s v="  829222 "/>
    <s v="TIPO II"/>
    <s v="TERRESTRE"/>
    <n v="1"/>
    <n v="0"/>
    <s v="GARCIA PASTRANA KEVIN FERNANDO"/>
    <n v="144967.87232000002"/>
    <n v="140395.6348884"/>
    <n v="144967.87232000002"/>
    <m/>
    <m/>
    <m/>
    <m/>
    <m/>
    <m/>
    <m/>
    <m/>
  </r>
  <r>
    <s v="MEDELLIN"/>
    <x v="2"/>
    <x v="2"/>
    <n v="5197"/>
    <n v="2342346"/>
    <n v="10192"/>
    <s v="ANTIOQUIA"/>
    <s v="COCORNA"/>
    <s v="COCORNA - ANTIOQUIA"/>
    <s v="REDEBAN"/>
    <n v="2342346"/>
    <s v="FO-25-1125716"/>
    <d v="2025-06-23T16:41:00"/>
    <d v="2025-06-25T13:22:23"/>
    <s v="CERRADO"/>
    <s v="INCIDENTE"/>
    <s v="VISITA_TÉCNICA"/>
    <s v="25-06 SE REVISA EQUIPO Y NO SE EVIDENCIA NINGÚN DAÑO, DE IGUAL MANERA REVISO TODO EL EQUIPO "/>
    <s v="NO"/>
    <s v="HARDWARE"/>
    <s v="SE REINICIA"/>
    <s v="DAÑO POS"/>
    <s v="NO"/>
    <n v="0"/>
    <n v="0"/>
    <n v="0"/>
    <n v="0"/>
    <n v="0"/>
    <s v="IZ7ZZ578"/>
    <n v="0"/>
    <n v="0"/>
    <s v="TIPO II"/>
    <s v="TERRESTRE"/>
    <n v="1"/>
    <n v="0"/>
    <s v="RUA ALVAREZ RICHARD ANDRES"/>
    <n v="144967.87232000002"/>
    <n v="140395.6348884"/>
    <n v="144967.87232000002"/>
    <m/>
    <m/>
    <m/>
    <m/>
    <m/>
    <m/>
    <m/>
    <m/>
  </r>
  <r>
    <s v="BOGOTA"/>
    <x v="5"/>
    <x v="5"/>
    <n v="25320"/>
    <n v="2343795"/>
    <n v="37319"/>
    <s v="CUNDINAMARCA"/>
    <s v="GUADUAS"/>
    <s v="BARRIO SAN JOSE GUADUAS"/>
    <s v="REDEBAN"/>
    <n v="2343795"/>
    <s v="FO-25-1126498"/>
    <d v="2025-06-24T08:53:00"/>
    <d v="2025-06-25T13:24:52"/>
    <s v="CERRADO"/>
    <s v="INCIDENTE"/>
    <s v="VISITA_TÉCNICA"/>
    <s v="25-06 SE REALIZA CAMBIO DE EQUIPO POR FALLA CONSTANTE SE REINICIA, SERVICIO OPERATIVO PRUEBAS OK TRNA RBM SE CAMBIA LECTOR DE BARRAS "/>
    <s v="NO"/>
    <s v="HARDWARE"/>
    <s v="SE REINICIA"/>
    <s v="DAÑO POS"/>
    <s v="Si"/>
    <s v="DATAFONO G4 SE RESETEA AL IMPRIMIR"/>
    <s v="LECTOR L6  NO COMUNICA"/>
    <n v="0"/>
    <n v="0"/>
    <n v="0"/>
    <s v="GZ00L495-MN003233"/>
    <s v="1173401 1138379  "/>
    <s v="991408 532564  "/>
    <s v="TIPO III"/>
    <s v="TERRESTRE"/>
    <n v="1"/>
    <n v="0"/>
    <s v="BUSTOS MORA DIEGO MANUEL"/>
    <n v="275728.78077800001"/>
    <n v="196536.5258152"/>
    <n v="275728.78077800001"/>
    <m/>
    <m/>
    <m/>
    <m/>
    <m/>
    <m/>
    <m/>
    <m/>
  </r>
  <r>
    <s v="BUCARAMANGA"/>
    <x v="1"/>
    <x v="1"/>
    <n v="68689"/>
    <n v="2344262"/>
    <n v="10668"/>
    <s v="SANTANDER"/>
    <s v="SAN VICENTE DE CHUCURI"/>
    <s v="SAN VICENTE DE CHUCURI II - SA"/>
    <s v="REDEBAN"/>
    <n v="2344262"/>
    <s v="FO-25-1126680"/>
    <d v="2025-06-24T09:21:00"/>
    <d v="2025-06-25T13:34:04"/>
    <s v="CERRADO"/>
    <s v="INCIDENTE"/>
    <s v="VISITA_TÉCNICA"/>
    <s v="25-06 SE REALIZA CAMBIO DE DATÁFONO POR DAÑO EN TECLADO BORROSOBYVTEVLAS DURAS CAMBIO S.O Y VERSIÓN 9.90 CREACIÓN DE USUARIOS PRUEBAS OK SERVICIO OPERATIVO "/>
    <s v="NO"/>
    <s v="HARDWARE"/>
    <s v="TECLADO"/>
    <s v="DAÑO POS"/>
    <s v="Si"/>
    <s v="DATAFONO F3 TECLADO MALO"/>
    <n v="0"/>
    <n v="0"/>
    <n v="0"/>
    <n v="0"/>
    <s v="IZ1ZZ855"/>
    <s v="769258   "/>
    <s v="869961   "/>
    <s v="TIPO III"/>
    <s v="TERRESTRE"/>
    <n v="1"/>
    <n v="0"/>
    <s v="REYES RAMIREZ DIEGO ALEXANDER"/>
    <n v="275728.78077800001"/>
    <n v="196536.5258152"/>
    <n v="275728.78077800001"/>
    <m/>
    <m/>
    <m/>
    <m/>
    <m/>
    <m/>
    <m/>
    <m/>
  </r>
  <r>
    <s v="MONTERIA"/>
    <x v="4"/>
    <x v="4"/>
    <n v="5154"/>
    <n v="2346745"/>
    <n v="71509"/>
    <s v="ANTIOQUIA"/>
    <s v="CAUCASIA"/>
    <s v="DISTRICOL TINY S.A.S ZOMAC"/>
    <s v="REDEBAN"/>
    <n v="2346745"/>
    <s v="FO-25-1128066"/>
    <d v="2025-06-24T12:01:00"/>
    <d v="2025-06-25T13:39:31"/>
    <s v="CERRADO"/>
    <s v="INCIDENTE"/>
    <s v="VISITA_TÉCNICA"/>
    <s v="25-06 SE REALIZA VISITA TÉCNICA PARA CORRECCIÓN DE PARÁMETROS DE COMUNICACIÓN, SE CONFIGURAN PARÁMETROS Y SE INICIALIZA TERMINAL, DEJANDO NUEVAMENTE EL SERVICIO OPERATIVO Y FUNCIONANDO CORRECTAMENTE. "/>
    <s v="NO"/>
    <s v="SOFTWARE"/>
    <s v="COMUNICACION"/>
    <s v="PARAMETROS DE CONFIGURACION EN POS"/>
    <s v="NO"/>
    <n v="0"/>
    <n v="0"/>
    <n v="0"/>
    <n v="0"/>
    <n v="0"/>
    <s v="A30KZ076"/>
    <n v="0"/>
    <n v="0"/>
    <s v="TIPO II"/>
    <s v="TERRESTRE"/>
    <n v="1"/>
    <n v="0"/>
    <s v="CASSIANI PEREZ RAUL RAMIRO"/>
    <n v="144967.87232000002"/>
    <n v="140395.6348884"/>
    <n v="144967.87232000002"/>
    <m/>
    <m/>
    <m/>
    <m/>
    <m/>
    <m/>
    <m/>
    <m/>
  </r>
  <r>
    <s v="MEDELLIN"/>
    <x v="2"/>
    <x v="2"/>
    <n v="15572"/>
    <n v="2346929"/>
    <n v="42807"/>
    <s v="BOYACA"/>
    <s v="PUERTO BOYACA"/>
    <s v="DISTRICOL AUTOSERVICIO CARMOCA"/>
    <s v="REDEBAN"/>
    <n v="2346929"/>
    <s v="FO-25-1128265"/>
    <d v="2025-06-24T12:25:00"/>
    <d v="2025-06-25T13:44:23"/>
    <s v="CERRADO"/>
    <s v="INCIDENTE"/>
    <s v="VISITA_TÉCNICA"/>
    <s v="25-06 SE CAMBIA EQUIPO POR AÑO EN LECTOR CHIP"/>
    <s v="NO"/>
    <s v="HARDWARE"/>
    <s v="LECTOR DE TARJETAS"/>
    <s v="DAÑO POS"/>
    <s v="Si"/>
    <s v="DATAFONO C4 NO LEE TARJETA CHIP"/>
    <n v="0"/>
    <n v="0"/>
    <n v="0"/>
    <n v="0"/>
    <s v="9A7ZZ919"/>
    <s v="1121502   "/>
    <s v="1142258   "/>
    <s v="TIPO IV"/>
    <s v="TERRESTRE"/>
    <n v="1"/>
    <n v="0"/>
    <s v="BADEL ACUÑA LUIS ALBERTO"/>
    <n v="479588.87655000004"/>
    <n v="196536.5258152"/>
    <n v="479588.87655000004"/>
    <m/>
    <m/>
    <m/>
    <m/>
    <m/>
    <m/>
    <m/>
    <m/>
  </r>
  <r>
    <s v="NEIVA"/>
    <x v="3"/>
    <x v="3"/>
    <n v="41001"/>
    <n v="2348460"/>
    <n v="20590"/>
    <s v="HUILA"/>
    <s v="NEIVA"/>
    <s v="BARRIO CENTRO XLVI NEIVA"/>
    <s v="REDEBAN"/>
    <n v="2348460"/>
    <s v="FO-25-1129991"/>
    <d v="2025-06-24T15:17:00"/>
    <d v="2025-06-25T13:47:47"/>
    <s v="CERRADO"/>
    <s v="INCIDENTE"/>
    <s v="VISITA_TÉCNICA"/>
    <s v="25-06 SE REALIZA CAMBIO DE LECTORAS POR FALLA AL LEER CÓDIGOS DE BARRAS."/>
    <s v="NO"/>
    <s v="HARDWARE"/>
    <s v="LECTOR DE BARRAS"/>
    <s v="FORMATO INVALIDO LECTOR DAÑADO"/>
    <s v="Si"/>
    <n v="0"/>
    <s v="LECTOR L4  SE BLOQUEA - LECTOR L4  SE BLOQUEA"/>
    <n v="0"/>
    <n v="0"/>
    <n v="0"/>
    <s v="GB00V525-9C00X860"/>
    <s v=" 1231032 - 940372  "/>
    <s v=" 1145054 - 1178310  "/>
    <s v="TIPO I"/>
    <s v="TERRESTRE"/>
    <n v="1"/>
    <n v="0"/>
    <s v="DIAZ VARGAS JONATHAN MIGUEL"/>
    <n v="65960.072302"/>
    <n v="75096.394270399993"/>
    <n v="65960.072302"/>
    <m/>
    <m/>
    <m/>
    <m/>
    <m/>
    <m/>
    <m/>
    <m/>
  </r>
  <r>
    <s v="MONTERIA"/>
    <x v="4"/>
    <x v="4"/>
    <n v="23162"/>
    <n v="2350168"/>
    <n v="65471"/>
    <s v="CORDOBA"/>
    <s v="CERETE"/>
    <s v="BARRIO EL SOCORRO CERETE 1"/>
    <s v="REDEBAN"/>
    <n v="2350168"/>
    <s v="FO-25-1131411"/>
    <d v="2025-06-25T08:00:00"/>
    <d v="2025-06-25T13:53:39"/>
    <s v="CERRADO"/>
    <s v="INCIDENTE"/>
    <s v="VISITA_TÉCNICA"/>
    <s v="25-06 SE VISITA SITIO, SE CAMBIA DATAFONO POR DAÑO Y PINPAD POR COMPATIBILIDAD CON EQUIPO DESK2600 OK SE REALIZAN PRUEBAS EXITOSAS "/>
    <s v="NO"/>
    <s v="HARDWARE"/>
    <s v="TECLADO"/>
    <s v="DAÑO POS"/>
    <s v="Si"/>
    <s v="DATAFONO F3 TECLADO MALO"/>
    <n v="0"/>
    <s v="HUB HB1 DETERIORO CABLE"/>
    <s v="PINPAD F3 TECLADO MALO"/>
    <n v="0"/>
    <s v="7A00B328"/>
    <s v="1254301  1219618 SN:243637317561365457309153_x000d_"/>
    <s v="762495  Sin placa 879748"/>
    <s v="TIPO I"/>
    <s v="TERRESTRE"/>
    <n v="1"/>
    <n v="0"/>
    <s v="COGOLLO VERTEL EDER LUIS"/>
    <n v="65960.072302"/>
    <n v="75096.394270399993"/>
    <n v="65960.072302"/>
    <m/>
    <m/>
    <m/>
    <m/>
    <m/>
    <m/>
    <m/>
    <m/>
  </r>
  <r>
    <s v="MEDELLIN"/>
    <x v="2"/>
    <x v="2"/>
    <n v="5088"/>
    <n v="2348991"/>
    <n v="78725"/>
    <s v="ANTIOQUIA"/>
    <s v="BELLO"/>
    <s v="PTM BELLO DROGUERIA LA 73"/>
    <s v="REDEBAN"/>
    <n v="2348991"/>
    <s v="FO-25-1130513"/>
    <d v="2025-06-24T16:14:00"/>
    <d v="2025-06-25T14:03:08"/>
    <s v="CERRADO"/>
    <s v="INCIDENTE"/>
    <s v="VISITA_TÉCNICA"/>
    <s v="25-06 SE CAMBIA EQUIPO POR DAÑO "/>
    <s v="NO"/>
    <s v="SOFTWARE"/>
    <s v="ERROR DE TRANSACCIONES"/>
    <s v="RECHAZO GENERAL"/>
    <s v="Si"/>
    <s v="DATAFONO E7 SE QUEDA RECIBIENDO"/>
    <n v="0"/>
    <n v="0"/>
    <n v="0"/>
    <n v="0"/>
    <s v="A1RZZ317 - A1RZZ275 "/>
    <s v="1242623   "/>
    <s v="1233245   "/>
    <s v="TIPO I"/>
    <s v="TERRESTRE"/>
    <n v="1"/>
    <n v="0"/>
    <s v="MORENO MEDINA JUAN PABLO"/>
    <n v="65960.072302"/>
    <n v="75096.394270399993"/>
    <n v="65960.072302"/>
    <m/>
    <m/>
    <m/>
    <m/>
    <m/>
    <m/>
    <m/>
    <m/>
  </r>
  <r>
    <s v="BARRANQUILLA"/>
    <x v="4"/>
    <x v="4"/>
    <n v="8296"/>
    <n v="2350024"/>
    <n v="64404"/>
    <s v="ATLANTICO"/>
    <s v="GALAPA"/>
    <s v="BARRIO CENTRO GALAPA 3"/>
    <s v="REDEBAN"/>
    <n v="2350024"/>
    <s v="FO-25-1131417"/>
    <d v="2025-06-25T08:00:00"/>
    <d v="2025-06-25T14:08:36"/>
    <s v="CERRADO"/>
    <s v="INCIDENTE"/>
    <s v="VISITA_TÉCNICA"/>
    <s v="25-06 SE REALIZA VISITA TÉCNICA, SE CAMBIA EL HUB, SE REALIZAN PRUEBAS EXITOSAS, EQUIPO FUNCIONA CORRECTAMENTE, CB QUEDA OPERATIVO."/>
    <s v="NO"/>
    <s v="HARDWARE"/>
    <s v="HUB"/>
    <s v="SE REINICIA"/>
    <s v="Si"/>
    <n v="0"/>
    <n v="0"/>
    <s v="HUB HB3 NO RECONOCE CONECTOR"/>
    <n v="0"/>
    <n v="0"/>
    <s v="7A002312"/>
    <s v="   NO SERIALIZADO / SIN PLACA"/>
    <s v="  NO SERIALIZADO / SIN PLACA "/>
    <s v="TIPO I"/>
    <s v="TERRESTRE"/>
    <n v="1"/>
    <n v="0"/>
    <s v="DE AGUAS MUÑOZ DAVID JOSE"/>
    <n v="65960.072302"/>
    <n v="75096.394270399993"/>
    <n v="65960.072302"/>
    <m/>
    <m/>
    <m/>
    <m/>
    <m/>
    <m/>
    <m/>
    <m/>
  </r>
  <r>
    <s v="MEDELLIN"/>
    <x v="2"/>
    <x v="2"/>
    <n v="5001"/>
    <n v="2351824"/>
    <n v="21249"/>
    <s v="ANTIOQUIA"/>
    <s v="MEDELLIN"/>
    <s v="MULTIPAGAS POBLADO II"/>
    <s v="REDEBAN"/>
    <n v="2351824"/>
    <s v="FO-25-1132474"/>
    <d v="2025-06-25T09:29:00"/>
    <d v="2025-06-25T14:12:00"/>
    <s v="CERRADO"/>
    <s v="INCIDENTE"/>
    <s v="VISITA_TÉCNICA"/>
    <s v="25-06 SE CAMBIA EQUIPO POR PUERTO DE INTERNET MA"/>
    <s v="NO"/>
    <s v="HARDWARE"/>
    <s v="COMUNICACION"/>
    <s v="MENSAJE CABLE DE RED DESCONECTADO"/>
    <s v="Si"/>
    <s v="DATAFONO E6 PUERTO IP MALO"/>
    <n v="0"/>
    <n v="0"/>
    <n v="0"/>
    <n v="0"/>
    <s v="AAHZZ617"/>
    <s v="994578   "/>
    <s v="870140   "/>
    <s v="TIPO I"/>
    <s v="TERRESTRE"/>
    <n v="1"/>
    <n v="0"/>
    <s v="CERPA SUAREZ DUVAN CAMILO"/>
    <n v="65960.072302"/>
    <n v="75096.394270399993"/>
    <n v="65960.072302"/>
    <m/>
    <m/>
    <m/>
    <m/>
    <m/>
    <m/>
    <m/>
    <m/>
  </r>
  <r>
    <s v="TUNJA"/>
    <x v="1"/>
    <x v="1"/>
    <n v="15176"/>
    <n v="2351562"/>
    <n v="76122"/>
    <s v="BOYACA"/>
    <s v="CHIQUINQUIRA"/>
    <s v="PTM CHIQUINQUIRA  VARIEDADES C"/>
    <s v="REDEBAN"/>
    <n v="2351562"/>
    <s v="FO-25-1132495"/>
    <d v="2025-06-25T09:20:00"/>
    <d v="2025-06-25T14:15:40"/>
    <s v="CERRADO"/>
    <s v="INCIDENTE"/>
    <s v="VISITA_TÉCNICA"/>
    <s v="25-06 SE REALIZA BORRADO AL EQUIPO INSTALANDO NUEVAMENTE VERSIÓN 9.90 SOLUCIONANDO LA FALLA REPORTADA PRUEBAS OK CLIENTE CONFORME "/>
    <s v="NO"/>
    <s v="SOFTWARE"/>
    <s v="COMUNICACION"/>
    <s v="VERIFIQUE PARAMETROS"/>
    <s v="NO"/>
    <n v="0"/>
    <n v="0"/>
    <n v="0"/>
    <n v="0"/>
    <n v="0"/>
    <s v="SX0GZ273"/>
    <n v="0"/>
    <n v="0"/>
    <s v="TIPO III"/>
    <s v="TERRESTRE"/>
    <n v="1"/>
    <n v="0"/>
    <s v="RODRIGUEZ MURCIA YERSON IVAN"/>
    <n v="275728.78077800001"/>
    <n v="196536.5258152"/>
    <n v="275728.78077800001"/>
    <m/>
    <m/>
    <m/>
    <m/>
    <m/>
    <m/>
    <m/>
    <m/>
  </r>
  <r>
    <s v="BOGOTA"/>
    <x v="5"/>
    <x v="5"/>
    <n v="11001"/>
    <n v="2352898"/>
    <n v="76497"/>
    <s v="CUNDINAMARCA"/>
    <s v="BOGOTA"/>
    <s v="BARRIO ESPERANZA SUR BOGOTA"/>
    <s v="REDEBAN"/>
    <n v="2352898"/>
    <s v="FO-25-1133759"/>
    <d v="2025-06-25T11:34:00"/>
    <d v="2025-06-25T14:25:25"/>
    <s v="CERRADO"/>
    <s v="INCIDENTE"/>
    <s v="VISITA_TÉCNICA"/>
    <s v="25-06 SE REALIZA CAMBIO CABLE ENTORCHADO, SE REINSTALA VERSIÓN 9.90 PRUEBAS OK "/>
    <s v="NO"/>
    <s v="HARDWARE"/>
    <s v="CABLEADO"/>
    <s v="CABLE TEFF AVERIADO"/>
    <s v="NO"/>
    <n v="0"/>
    <n v="0"/>
    <n v="0"/>
    <n v="0"/>
    <s v="Cable entorchado "/>
    <s v="F10YZ560"/>
    <n v="0"/>
    <n v="0"/>
    <s v="TIPO I"/>
    <s v="TERRESTRE"/>
    <n v="1"/>
    <n v="0"/>
    <s v="MICHELI LOPEZ MIGUEL ANGEL"/>
    <n v="65960.072302"/>
    <n v="75096.394270399993"/>
    <n v="65960.072302"/>
    <m/>
    <m/>
    <m/>
    <m/>
    <m/>
    <m/>
    <m/>
    <m/>
  </r>
  <r>
    <s v="BOGOTA"/>
    <x v="5"/>
    <x v="5"/>
    <n v="11001"/>
    <n v="2348321"/>
    <n v="48565"/>
    <s v="CUNDINAMARCA"/>
    <s v="BOGOTA"/>
    <s v="BARRIO BOSA LAURELES SUR BOGOT"/>
    <s v="REDEBAN"/>
    <n v="2348321"/>
    <s v="FO-25-1129976"/>
    <d v="2025-06-24T15:07:00"/>
    <d v="2025-06-25T14:30:46"/>
    <s v="CERRADO"/>
    <s v="INCIDENTE"/>
    <s v="VISITA_TÉCNICA"/>
    <s v="25-06 SE REALIZA VISITA AL COMERCIO PARA EJECUTAR CONFIG DE LECTOR POR FALLA. PRUEBAS OK "/>
    <s v="NO"/>
    <s v="SOFTWARE"/>
    <s v="LECTOR DE BARRAS"/>
    <s v="LECTOR DESCONFIGURADO"/>
    <s v="NO"/>
    <n v="0"/>
    <n v="0"/>
    <n v="0"/>
    <n v="0"/>
    <n v="0"/>
    <s v="II00J512"/>
    <n v="0"/>
    <n v="0"/>
    <s v="TIPO I"/>
    <s v="TERRESTRE"/>
    <n v="1"/>
    <n v="0"/>
    <s v="CORTES VELANDIA MIGUEL ANGEL"/>
    <n v="65960.072302"/>
    <n v="75096.394270399993"/>
    <n v="65960.072302"/>
    <m/>
    <m/>
    <m/>
    <m/>
    <m/>
    <m/>
    <m/>
    <m/>
  </r>
  <r>
    <s v="VILLAVICENCIO"/>
    <x v="3"/>
    <x v="3"/>
    <n v="50573"/>
    <n v="2344661"/>
    <n v="57551"/>
    <s v="META"/>
    <s v="PUERTO LOPEZ"/>
    <s v="BARRIO ZONA RURAL PUERTO LOPEZ"/>
    <s v="REDEBAN"/>
    <n v="2344661"/>
    <s v="FO-25-1126810"/>
    <d v="2025-06-24T09:39:00"/>
    <d v="2025-06-25T14:34:46"/>
    <s v="CERRADO"/>
    <s v="INCIDENTE"/>
    <s v="VISITA_TÉCNICA"/>
    <s v="25-06 SE CAMBIA EQUIPO YA QUE SE QUEMO EL PUERTO DE RED, PRUEBAS OK"/>
    <s v="NO"/>
    <s v="HARDWARE"/>
    <s v="COMUNICACION"/>
    <s v="MENSAJE CABLE DE RED DESCONECTADO"/>
    <s v="Si"/>
    <s v="DATAFONO E3 NO COMUNICA MODEM"/>
    <n v="0"/>
    <n v="0"/>
    <n v="0"/>
    <n v="0"/>
    <s v="9A08Z905"/>
    <s v="1235476   "/>
    <s v="1121668   "/>
    <s v="TIPO II"/>
    <s v="TERRESTRE"/>
    <n v="1"/>
    <n v="0"/>
    <s v="PEDREROS CONTRERAS MICHAEL STEVENS"/>
    <n v="144967.87232000002"/>
    <n v="140395.6348884"/>
    <n v="144967.87232000002"/>
    <m/>
    <m/>
    <m/>
    <m/>
    <m/>
    <m/>
    <m/>
    <m/>
  </r>
  <r>
    <s v="MONTERIA"/>
    <x v="4"/>
    <x v="4"/>
    <n v="23555"/>
    <n v="2345386"/>
    <n v="10186"/>
    <s v="CORDOBA"/>
    <s v="PLANETA RICA"/>
    <s v="PLANETA RICA"/>
    <s v="REDEBAN"/>
    <n v="2345386"/>
    <s v="FO-25-1127500"/>
    <d v="2025-06-24T10:47:00"/>
    <d v="2025-06-25T14:38:46"/>
    <s v="CERRADO"/>
    <s v="INCIDENTE"/>
    <s v="VISITA_TÉCNICA"/>
    <s v="25-06 SE REALIZÓ CAMBIO DE LECTOR DE CÓDIGO DE BARRAS OK, PRUEBAS OK, TELECARGA DRNA."/>
    <s v="NO"/>
    <s v="HARDWARE"/>
    <s v="LECTOR DE BARRAS"/>
    <s v="DAÑO POS"/>
    <s v="Si"/>
    <n v="0"/>
    <s v="LECTOR L4  SE BLOQUEA"/>
    <n v="0"/>
    <n v="0"/>
    <n v="0"/>
    <s v="IZ7ZZ883"/>
    <s v=" 997522  "/>
    <s v=" 750592  "/>
    <s v="TIPO II"/>
    <s v="TERRESTRE"/>
    <n v="1"/>
    <n v="0"/>
    <s v="CALDERA SALCEDO CARLOS JULIO"/>
    <n v="144967.87232000002"/>
    <n v="140395.6348884"/>
    <n v="144967.87232000002"/>
    <m/>
    <m/>
    <m/>
    <m/>
    <m/>
    <m/>
    <m/>
    <m/>
  </r>
  <r>
    <s v="CALI"/>
    <x v="0"/>
    <x v="0"/>
    <n v="76109"/>
    <n v="2347327"/>
    <n v="24448"/>
    <s v="VALLE DEL CAUCA"/>
    <s v="BUENAVENTURA"/>
    <s v="PAGAFACIL VIVA BUENAVENTURA"/>
    <s v="REDEBAN"/>
    <n v="2347327"/>
    <s v="FO-25-1128538"/>
    <d v="2025-06-24T13:32:00"/>
    <d v="2025-06-25T14:52:50"/>
    <s v="CERRADO"/>
    <s v="INCIDENTE"/>
    <s v="VISITA_TÉCNICA"/>
    <s v="25-06 SE REALIZA CAMBIO DE FUENTE DE PODER._x000a_SE REALIAN PRUEBAS OPERATIVAS SIN NOVEDAD._x000a_CB QUEDA OKEY._x000a_"/>
    <s v="NO"/>
    <s v="HARDWARE"/>
    <s v="CABLEADO"/>
    <s v="DAÑO POS"/>
    <s v="NO"/>
    <n v="0"/>
    <n v="0"/>
    <n v="0"/>
    <n v="0"/>
    <s v="FUENTE DE PODER"/>
    <s v="ON00B540"/>
    <n v="0"/>
    <n v="0"/>
    <s v="TIPO III"/>
    <s v="TERRESTRE"/>
    <n v="1"/>
    <n v="0"/>
    <s v="TORRES GARCIA JENDRY JOSE"/>
    <n v="275728.78077800001"/>
    <n v="196536.5258152"/>
    <n v="275728.78077800001"/>
    <m/>
    <m/>
    <m/>
    <m/>
    <m/>
    <m/>
    <m/>
    <m/>
  </r>
  <r>
    <s v="MEDELLIN"/>
    <x v="2"/>
    <x v="2"/>
    <n v="5001"/>
    <n v="2352813"/>
    <n v="79020"/>
    <s v="ANTIOQUIA"/>
    <s v="MEDELLIN"/>
    <s v="PTM MEDELLIN DONDE LUISA"/>
    <s v="REDEBAN"/>
    <n v="2352813"/>
    <s v="FO-25-1133122"/>
    <d v="2025-06-25T10:50:00"/>
    <d v="2025-06-25T14:55:13"/>
    <s v="CERRADO"/>
    <s v="INCIDENTE"/>
    <s v="VISITA_TÉCNICA"/>
    <s v="25-06 SE CAMBIA LECTORA YA QUE LA OTRA NO ENCENDÍA "/>
    <s v="NO"/>
    <s v="HARDWARE"/>
    <s v="LECTOR DE BARRAS"/>
    <s v="DAÑO POS"/>
    <s v="Si"/>
    <n v="0"/>
    <s v="LECTOR L1  NO ENCIENDE"/>
    <n v="0"/>
    <n v="0"/>
    <n v="0"/>
    <s v="SASZZ595-SASZZ750"/>
    <s v=" 1249398  "/>
    <s v=" 789568  "/>
    <s v="TIPO I"/>
    <s v="TERRESTRE"/>
    <n v="1"/>
    <n v="0"/>
    <s v="CERPA SUAREZ DUVAN CAMILO"/>
    <n v="65960.072302"/>
    <n v="75096.394270399993"/>
    <n v="65960.072302"/>
    <m/>
    <m/>
    <m/>
    <m/>
    <m/>
    <m/>
    <m/>
    <m/>
  </r>
  <r>
    <s v="NEIVA"/>
    <x v="3"/>
    <x v="3"/>
    <n v="41551"/>
    <n v="2347748"/>
    <n v="42434"/>
    <s v="HUILA"/>
    <s v="PITALITO"/>
    <s v="BARRIO VILLA CAFE PITALITO"/>
    <s v="REDEBAN"/>
    <n v="2347748"/>
    <s v="FO-25-1129890"/>
    <d v="2025-06-24T14:20:00"/>
    <d v="2025-06-25T14:58:20"/>
    <s v="CERRADO"/>
    <s v="INCIDENTE"/>
    <s v="VISITA_TÉCNICA"/>
    <s v="25-06 SE REALIZA CAMBIO DE LECTOR , SE REALIZA PRUEBAS OK"/>
    <s v="NO"/>
    <s v="HARDWARE"/>
    <s v="LECTOR DE BARRAS"/>
    <s v="CABLE LECTORA AVERIADO"/>
    <s v="Si"/>
    <n v="0"/>
    <s v="LECTOR L4  SE BLOQUEA"/>
    <n v="0"/>
    <n v="0"/>
    <n v="0"/>
    <s v="AB2ZZ526"/>
    <s v=" 1144134  "/>
    <s v=" 1145341  "/>
    <s v="TIPO III"/>
    <s v="TERRESTRE"/>
    <n v="1"/>
    <n v="0"/>
    <s v="ANDRADE HERNANDEZ JUAN CARLOS"/>
    <n v="275728.78077800001"/>
    <n v="196536.5258152"/>
    <n v="275728.78077800001"/>
    <m/>
    <m/>
    <m/>
    <m/>
    <m/>
    <m/>
    <m/>
    <m/>
  </r>
  <r>
    <s v="BOGOTA"/>
    <x v="5"/>
    <x v="5"/>
    <n v="11001"/>
    <n v="2340772"/>
    <n v="47809"/>
    <s v="CUNDINAMARCA"/>
    <s v="BOGOTA"/>
    <s v="BARRIO BOGOTA BOGOTA 3"/>
    <s v="REDEBAN"/>
    <n v="2340772"/>
    <s v="FO-25-1123070"/>
    <d v="2025-06-22T12:01:36"/>
    <d v="2025-06-25T15:31:53"/>
    <s v="CERRADO"/>
    <s v="INCIDENTE"/>
    <s v="VISITA_TÉCNICA"/>
    <s v="25-06 SE REALIZA CAMBIO DE DATAFONO, FUENTE DE PODER, CABLE DE RED POR DETERIORO EL CABLEADO Y DATAFONO POR DAÑO DISPLAY "/>
    <s v="NO"/>
    <s v="HARDWARE"/>
    <s v="NO ENCIENDE SE REINICIA"/>
    <s v="FUENTE PODER AVERIADA"/>
    <s v="Si"/>
    <s v="DATAFONO B3 DISPLAY MALO"/>
    <n v="0"/>
    <n v="0"/>
    <n v="0"/>
    <s v="FUENTE DE PODER - CABLE DE RED"/>
    <s v="II00F601"/>
    <s v="1088446   "/>
    <s v="1120675   "/>
    <s v="TIPO I"/>
    <s v="TERRESTRE"/>
    <n v="1"/>
    <n v="0"/>
    <s v="MURCIA HERNANDEZ HARVEY IGNACIO"/>
    <n v="65960.072302"/>
    <n v="75096.394270399993"/>
    <n v="65960.072302"/>
    <m/>
    <m/>
    <m/>
    <m/>
    <m/>
    <m/>
    <m/>
    <m/>
  </r>
  <r>
    <s v="CALI"/>
    <x v="0"/>
    <x v="0"/>
    <n v="76001"/>
    <n v="2352828"/>
    <n v="40255"/>
    <s v="VALLE DEL CAUCA"/>
    <s v="CALI"/>
    <s v="PTM CALI MUNDO MOVIL"/>
    <s v="REDEBAN"/>
    <n v="2352828"/>
    <s v="FO-25-1133333"/>
    <d v="2025-06-25T10:58:00"/>
    <d v="2025-06-25T15:38:24"/>
    <s v="CERRADO"/>
    <s v="INCIDENTE"/>
    <s v="VISITA_TÉCNICA"/>
    <s v="25-06 SE CAMBIA DATAFONO YA QUE EL DEL CLIENTE TIENE MALO PUERTO IP"/>
    <s v="NO"/>
    <s v="HARDWARE"/>
    <s v="COMUNICACION"/>
    <s v="MENSAJE CABLE DE RED DESCONECTADO"/>
    <s v="Si"/>
    <s v="DATAFONO E6 PUERTO IP MALO"/>
    <n v="0"/>
    <n v="0"/>
    <n v="0"/>
    <n v="0"/>
    <s v="AB11T085"/>
    <s v="852191   "/>
    <s v="1006075   "/>
    <s v="TIPO I"/>
    <s v="TERRESTRE"/>
    <n v="1"/>
    <n v="0"/>
    <s v="CUERO RUIZ JHONNY"/>
    <n v="65960.072302"/>
    <n v="75096.394270399993"/>
    <n v="65960.072302"/>
    <m/>
    <m/>
    <m/>
    <m/>
    <m/>
    <m/>
    <m/>
    <m/>
  </r>
  <r>
    <s v="VILLAVICENCIO"/>
    <x v="3"/>
    <x v="3"/>
    <n v="50568"/>
    <n v="2344815"/>
    <n v="44626"/>
    <s v="META"/>
    <s v="PUERTO GAITAN"/>
    <s v="PTM META OSCAR JAIR RINCON MOJ"/>
    <s v="REDEBAN"/>
    <n v="2344815"/>
    <s v="FO-25-1126798"/>
    <d v="2025-06-24T09:48:00"/>
    <d v="2025-06-25T15:40:18"/>
    <s v="CERRADO"/>
    <s v="INCIDENTE"/>
    <s v="VISITA_TÉCNICA"/>
    <s v="25-06 SE REALIZA CAMBIO POR DAÑO EN EL PUERTO DE RED, PRUEBAS OK"/>
    <s v="NO"/>
    <s v="HARDWARE"/>
    <s v="COMUNICACION"/>
    <s v="MENSAJE CABLE DE RED DESCONECTADO"/>
    <s v="Si"/>
    <s v="DATAFONO E3 NO COMUNICA MODEM"/>
    <n v="0"/>
    <n v="0"/>
    <n v="0"/>
    <n v="0"/>
    <s v="GA0AZ651"/>
    <s v="1235284   "/>
    <s v="794089   "/>
    <s v="TIPO III"/>
    <s v="TERRESTRE"/>
    <n v="1"/>
    <n v="0"/>
    <s v="PEDREROS CONTRERAS MICHAEL STEVENS"/>
    <n v="275728.78077800001"/>
    <n v="196536.5258152"/>
    <n v="275728.78077800001"/>
    <m/>
    <m/>
    <m/>
    <m/>
    <m/>
    <m/>
    <m/>
    <m/>
  </r>
  <r>
    <s v="CALI"/>
    <x v="0"/>
    <x v="0"/>
    <n v="19698"/>
    <n v="2352081"/>
    <n v="49091"/>
    <s v="CAUCA"/>
    <s v="SANTANDER DE QUILICHAO"/>
    <s v="BARRIO PANAMERICANO SANTANDER"/>
    <s v="REDEBAN"/>
    <n v="2352081"/>
    <s v="FO-25-1132902"/>
    <d v="2025-06-25T10:09:00"/>
    <d v="2025-06-25T15:45:02"/>
    <s v="CERRADO"/>
    <s v="INCIDENTE"/>
    <s v="VISITA_TÉCNICA"/>
    <s v="25-06 EN LA VISITA TÉCNICA SE REALIZÓ EL CAMBIO DE DATÁFONO  Y LA INSTALACIÓN DE CABLE MAGIC BOX 2600,YA QUE SE ENCONTRÓ PRESENTANDO BLOQUEOS EN LAS TECLAS Y NO PERMITIA REALIZAR TRANSACCIONES,SE INSTALA EL SISTEMA OPERATIVO Y LA VERSIÓN 10.3N SE CONFIGURÓ E INICIALIZÓ OK SE CREARON LOS USUARIOS Y SE REALIZARON LAS PRUEBAS DEJANDO EL SERVICIO OPERANDO SIN FALLAS Y SIN NOVEDAD "/>
    <s v="NO"/>
    <s v="SOFTWARE"/>
    <s v="SE REINICIA"/>
    <s v="AL REALIZAR CIERRE CARGA VERSION"/>
    <s v="Si"/>
    <s v="DATAFONO CA CARGA DE APLICATIVO"/>
    <n v="0"/>
    <n v="0"/>
    <n v="0"/>
    <n v="0"/>
    <s v="BA00O055"/>
    <s v="1242397   "/>
    <s v="270782   "/>
    <s v="TIPO II"/>
    <s v="TERRESTRE"/>
    <n v="1"/>
    <n v="0"/>
    <s v="SANCHEZ URREGO ROBINSON DAVID"/>
    <n v="144967.87232000002"/>
    <n v="140395.6348884"/>
    <n v="144967.87232000002"/>
    <m/>
    <m/>
    <m/>
    <m/>
    <m/>
    <m/>
    <m/>
    <m/>
  </r>
  <r>
    <s v="SANTA MARTA"/>
    <x v="4"/>
    <x v="4"/>
    <n v="47001"/>
    <n v="2350902"/>
    <n v="16327"/>
    <s v="MAGDALENA"/>
    <s v="SANTA MARTA"/>
    <s v="BARRIO TAGANGA II SANTA MARTA"/>
    <s v="REDEBAN"/>
    <n v="2350902"/>
    <s v="FO-25-1132070"/>
    <d v="2025-06-25T08:17:00"/>
    <d v="2025-06-25T16:17:03"/>
    <s v="CERRADO"/>
    <s v="INCIDENTE"/>
    <s v="VISITA_TÉCNICA"/>
    <s v="25-06 SE REALIZA LA VISITA, SE ENCUENTRA LA LECTORA CON PROBLEMAS DE LECTURA DE FACTURAS, SE PROCEDE A CAMBIAR EL ACCESORIO, SE REALIZA PRUEBA Y TODO OK "/>
    <s v="NO"/>
    <s v="HARDWARE"/>
    <s v="LECTOR DE BARRAS"/>
    <s v="DAÑO POS"/>
    <s v="Si"/>
    <n v="0"/>
    <s v="LECTOR L3  NO ENVÍA LA DATA COMPLETA"/>
    <n v="0"/>
    <n v="0"/>
    <n v="0"/>
    <s v="2A00Z951"/>
    <s v=" 1231296  "/>
    <s v=" 997112  "/>
    <s v="TIPO I"/>
    <s v="TERRESTRE"/>
    <n v="1"/>
    <n v="0"/>
    <s v="THOMAS  CAMPO SIGIFREDO SEGUNDO"/>
    <n v="65960.072302"/>
    <n v="75096.394270399993"/>
    <n v="65960.072302"/>
    <m/>
    <m/>
    <m/>
    <m/>
    <m/>
    <m/>
    <m/>
    <m/>
  </r>
  <r>
    <s v="NEIVA"/>
    <x v="3"/>
    <x v="3"/>
    <n v="18001"/>
    <n v="2346965"/>
    <n v="31654"/>
    <s v="CAQUETA"/>
    <s v="FLORENCIA"/>
    <s v="DISTRICOL MERCADIARIO"/>
    <s v="REDEBAN"/>
    <n v="2346965"/>
    <s v="FO-25-1132076"/>
    <d v="2025-06-24T12:52:00"/>
    <d v="2025-06-25T16:22:56"/>
    <s v="CERRADO"/>
    <s v="INCIDENTE"/>
    <s v="VISITA_TÉCNICA"/>
    <s v="25-06 SE REALIZA CAMBIO DE EQUIPO POR DAÑO YA QUE ARROJA EL ERROR RETIRE TARJETA, PRUEBAS CB OK SE DEJA OPERATIVO"/>
    <s v="NO"/>
    <s v="HARDWARE"/>
    <s v="LECTOR DE TARJETAS"/>
    <s v="MENSAJE RETIRE TARJETA"/>
    <s v="Si"/>
    <s v="DATAFONO A13 RETIRE TARJETA"/>
    <n v="0"/>
    <n v="0"/>
    <n v="0"/>
    <n v="0"/>
    <s v="1111F904"/>
    <s v="783623   "/>
    <s v="1017428   "/>
    <s v="TIPO IV"/>
    <s v="TERRESTRE"/>
    <n v="1"/>
    <n v="0"/>
    <s v="BERMUDEZ SANCHEZ JOSE NEYBER"/>
    <n v="479588.87655000004"/>
    <n v="196536.5258152"/>
    <n v="479588.87655000004"/>
    <m/>
    <m/>
    <m/>
    <m/>
    <m/>
    <m/>
    <m/>
    <m/>
  </r>
  <r>
    <s v="PEREIRA"/>
    <x v="0"/>
    <x v="6"/>
    <n v="63001"/>
    <n v="2350937"/>
    <n v="76871"/>
    <s v="QUINDIO"/>
    <s v="ARMENIA"/>
    <s v="BARRIO  ROJAS PINILLA ET 2 ARMENIA"/>
    <s v="REDEBAN"/>
    <n v="2350937"/>
    <s v="FO-25-1132067"/>
    <d v="2025-06-25T08:30:00"/>
    <d v="2025-06-25T16:46:49"/>
    <s v="CERRADO"/>
    <s v="INCIDENTE"/>
    <s v="VISITA_TÉCNICA"/>
    <s v="25-06 SE VISITA COMERCIO SE IDENTIFICA PUERTO USB DAÑADO SE REALIZA CAMBIO DE DATÁFONO SE REALIZA PRUEBAS OK "/>
    <s v="NO"/>
    <s v="HARDWARE"/>
    <s v="DETERIORO"/>
    <s v="DATAFONO"/>
    <s v="Si"/>
    <s v="DATAFONO E9 PUERTO USB MALO"/>
    <n v="0"/>
    <n v="0"/>
    <n v="0"/>
    <n v="0"/>
    <s v="A16ZZ170"/>
    <s v="1040456   "/>
    <s v="1169881   "/>
    <s v="TIPO II"/>
    <s v="TERRESTRE"/>
    <n v="1"/>
    <n v="0"/>
    <s v="LOAIZA LOPEZ JHON FREDDY"/>
    <n v="144967.87232000002"/>
    <n v="140395.6348884"/>
    <n v="144967.87232000002"/>
    <m/>
    <m/>
    <m/>
    <m/>
    <m/>
    <m/>
    <m/>
    <m/>
  </r>
  <r>
    <s v="CARTAGENA"/>
    <x v="4"/>
    <x v="4"/>
    <n v="13001"/>
    <n v="2352216"/>
    <n v="27022"/>
    <s v="BOLIVAR"/>
    <s v="CARTAGENA"/>
    <s v="BARRIO VILLA ESTRELLA 2 CARTAG"/>
    <s v="REDEBAN"/>
    <n v="2352216"/>
    <s v="FO-25-1132893"/>
    <d v="2025-06-25T09:57:00"/>
    <d v="2025-06-25T16:51:07"/>
    <s v="CERRADO"/>
    <s v="INCIDENTE"/>
    <s v="VISITA_TÉCNICA"/>
    <s v="25-06 SE LLEGA AL PUNTO CLIENTE NO TIENE INTERNET SE LE DAÑO ANOCHE POR EL VENDABAL SE REQUIERE CAMBIO DE EQUIPO Y NO HAY INTERNET SE LE INFORMA AL CLIENTE QUE LLAME CUANDO YA TENGA INTERNET NUEVAMENTE "/>
    <s v="NO"/>
    <s v="HARDWARE"/>
    <s v="NO ENCIENDE"/>
    <s v="DAÑO POS"/>
    <s v="NO"/>
    <s v="DATAFONO A1 NO PRENDE"/>
    <n v="0"/>
    <n v="0"/>
    <n v="0"/>
    <n v="0"/>
    <s v="999HZ286"/>
    <n v="0"/>
    <n v="0"/>
    <s v="TIPO I"/>
    <s v="TERRESTRE"/>
    <n v="1"/>
    <n v="0"/>
    <s v="CANEDO HERRERA ALEXANDER"/>
    <n v="65960.072302"/>
    <n v="75096.394270399993"/>
    <n v="65960.072302"/>
    <m/>
    <m/>
    <m/>
    <m/>
    <m/>
    <m/>
    <m/>
    <m/>
  </r>
  <r>
    <s v="MONTERIA"/>
    <x v="4"/>
    <x v="4"/>
    <n v="23001"/>
    <n v="2352049"/>
    <n v="35084"/>
    <s v="CORDOBA"/>
    <s v="MONTERIA"/>
    <s v="DISTRICOL DROGUERIA MANIZALES"/>
    <s v="REDEBAN"/>
    <n v="2352049"/>
    <s v="FO-25-1132919"/>
    <d v="2025-06-25T10:02:00"/>
    <d v="2025-06-25T16:52:55"/>
    <s v="CERRADO"/>
    <s v="INCIDENTE"/>
    <s v="VISITA_TÉCNICA"/>
    <s v="25-06 SE VISITA SITIO, SE REVISA DATAFONO OK FUNCIONA CORRECTAMENTE, SE CAMBIA BATERÍA INTERNA POR DETERIORO. SE REALIZAN PRUEBAS EXITOSAS "/>
    <s v="NO"/>
    <s v="HARDWARE"/>
    <s v="IMPRESION"/>
    <s v="NO AVANZA PAPEL"/>
    <s v="NO"/>
    <n v="0"/>
    <n v="0"/>
    <n v="0"/>
    <n v="0"/>
    <s v="Batería desk2600"/>
    <s v="BL07Z439"/>
    <n v="0"/>
    <n v="0"/>
    <s v="TIPO I"/>
    <s v="TERRESTRE"/>
    <n v="1"/>
    <n v="0"/>
    <s v="COGOLLO VERTEL EDER LUIS"/>
    <n v="65960.072302"/>
    <n v="75096.394270399993"/>
    <n v="65960.072302"/>
    <m/>
    <m/>
    <m/>
    <m/>
    <m/>
    <m/>
    <m/>
    <m/>
  </r>
  <r>
    <s v="CALI"/>
    <x v="0"/>
    <x v="0"/>
    <n v="76001"/>
    <n v="2352804"/>
    <n v="59062"/>
    <s v="VALLE DEL CAUCA"/>
    <s v="CALI"/>
    <s v="BARRIO SAN LUIS I CALI 2"/>
    <s v="REDEBAN"/>
    <n v="2352804"/>
    <s v="FO-25-1133129"/>
    <d v="2025-06-25T10:48:00"/>
    <d v="2025-06-25T16:59:40"/>
    <s v="CERRADO"/>
    <s v="INCIDENTE"/>
    <s v="VISITA_TÉCNICA"/>
    <s v="25-06 SE LIMPIA PORTA ROLLOS Y FUNCIONA CORRECTAMENTE "/>
    <s v="NO"/>
    <s v="HARDWARE"/>
    <s v="IMPRESION"/>
    <s v="TAPA IMPRESORA"/>
    <s v="NO"/>
    <n v="0"/>
    <n v="0"/>
    <n v="0"/>
    <n v="0"/>
    <n v="0"/>
    <s v="MA002221"/>
    <n v="0"/>
    <n v="0"/>
    <s v="TIPO I"/>
    <s v="TERRESTRE"/>
    <n v="1"/>
    <n v="0"/>
    <s v="CUERO RUIZ JHONNY"/>
    <n v="65960.072302"/>
    <n v="75096.394270399993"/>
    <n v="65960.072302"/>
    <m/>
    <m/>
    <m/>
    <m/>
    <m/>
    <m/>
    <m/>
    <m/>
  </r>
  <r>
    <s v="PEREIRA"/>
    <x v="0"/>
    <x v="6"/>
    <n v="8638"/>
    <n v="2345613"/>
    <n v="76557"/>
    <s v="ATLANTICO"/>
    <s v="SABANALARGA"/>
    <s v="PTM SABALARGA TECNO REPUESTO D"/>
    <s v="REDEBAN"/>
    <n v="2345613"/>
    <s v="FO-25-1135975"/>
    <d v="2025-06-24T10:53:00"/>
    <d v="2025-06-25T17:02:43"/>
    <s v="CERRADO"/>
    <s v="INCIDENTE"/>
    <s v="SOPORTE_TELEFÓNICO"/>
    <n v="0"/>
    <s v="NO"/>
    <s v="HARDWARE"/>
    <s v="LECTOR DE BARRAS"/>
    <s v="DAÑO POS"/>
    <s v="NO"/>
    <n v="0"/>
    <n v="0"/>
    <n v="0"/>
    <n v="0"/>
    <n v="0"/>
    <n v="0"/>
    <n v="0"/>
    <n v="0"/>
    <s v="TIPO II"/>
    <s v="TERRESTRE"/>
    <n v="0"/>
    <n v="0"/>
    <n v="0"/>
    <n v="41241.0800752"/>
    <n v="0"/>
    <n v="41241.0800752"/>
    <m/>
    <m/>
    <m/>
    <m/>
    <m/>
    <m/>
    <m/>
    <m/>
  </r>
  <r>
    <s v="MEDELLIN"/>
    <x v="2"/>
    <x v="2"/>
    <n v="5579"/>
    <n v="2341821"/>
    <n v="45592"/>
    <s v="ANTIOQUIA"/>
    <s v="PUERTO BERRIO"/>
    <s v="BARRIO EL HOYO PUERTO BERRIO"/>
    <s v="REDEBAN"/>
    <n v="2341821"/>
    <s v="FO-25-1124264"/>
    <d v="2025-06-23T11:04:00"/>
    <d v="2025-06-25T17:19:13"/>
    <s v="CERRADO"/>
    <s v="INCIDENTE"/>
    <s v="VISITA_TÉCNICA"/>
    <s v="25-06 SE CAMBIA EQUIPO POR TECLADO DURO"/>
    <s v="NO"/>
    <s v="HARDWARE"/>
    <s v="TECLADO"/>
    <s v="DAÑO POS"/>
    <s v="Si"/>
    <s v="DATAFONO F3 TECLADO MALO"/>
    <n v="0"/>
    <n v="0"/>
    <n v="0"/>
    <n v="0"/>
    <s v="AD000819"/>
    <s v="1173922   "/>
    <s v="872597   "/>
    <s v="TIPO III"/>
    <s v="TERRESTRE"/>
    <n v="1"/>
    <n v="0"/>
    <s v="BADEL ACUÑA LUIS ALBERTO"/>
    <n v="275728.78077800001"/>
    <n v="196536.5258152"/>
    <n v="275728.78077800001"/>
    <m/>
    <m/>
    <m/>
    <m/>
    <m/>
    <m/>
    <m/>
    <m/>
  </r>
  <r>
    <s v="VILLAVICENCIO"/>
    <x v="3"/>
    <x v="3"/>
    <n v="50001"/>
    <n v="2353644"/>
    <n v="29171"/>
    <s v="META"/>
    <s v="VILLAVICENCIO"/>
    <s v="BARRIO GUATAPE LL VILLAVICENCI"/>
    <s v="REDEBAN"/>
    <n v="2353644"/>
    <s v="FO-25-1134109"/>
    <d v="2025-06-25T12:50:00"/>
    <d v="2025-06-25T17:52:47"/>
    <s v="CERRADO"/>
    <s v="INCIDENTE"/>
    <s v="SOPORTE_TELEFÓNICO"/>
    <s v="25-06 SE LLAMA A CLIENTE Y NOS INFORMA QUE LA TAPA ESTABA SUELTA PERO YA QUE LA PUSIERON NUEVAMENTE EN SU LUGAR Y YA LES FUNCIONÓ LA IMPRESORA. DATAFONO FUNCIONA CORRECTAMENTE DURANTE EL DÍA. "/>
    <s v="NO"/>
    <s v="HARDWARE"/>
    <s v="IMPRESION"/>
    <s v="TAPA IMPRESORA"/>
    <s v="NO"/>
    <n v="0"/>
    <n v="0"/>
    <n v="0"/>
    <n v="0"/>
    <n v="0"/>
    <n v="0"/>
    <n v="0"/>
    <n v="0"/>
    <s v="TIPO I"/>
    <s v="TERRESTRE"/>
    <n v="0"/>
    <n v="0"/>
    <s v="GARZON RUIZ LUIS MIGUEL"/>
    <n v="41241.0800752"/>
    <n v="0"/>
    <n v="41241.0800752"/>
    <m/>
    <m/>
    <m/>
    <m/>
    <m/>
    <m/>
    <m/>
    <m/>
  </r>
  <r>
    <s v="CALI"/>
    <x v="0"/>
    <x v="0"/>
    <n v="76001"/>
    <n v="2353920"/>
    <n v="65019"/>
    <s v="VALLE DEL CAUCA"/>
    <s v="CALI"/>
    <s v="PTM CALI DROGARIA VITAL SALUD"/>
    <s v="REDEBAN"/>
    <n v="2353920"/>
    <s v="FO-25-1134678"/>
    <d v="2025-06-25T13:46:00"/>
    <d v="2025-06-25T17:57:21"/>
    <s v="CERRADO"/>
    <s v="INCIDENTE"/>
    <s v="VISITA_TÉCNICA"/>
    <s v="25-06 SE REALIZA CAMBIO DE LECTOR L9 CABLE DE COMUNICACIÓN MALO Y SE LIMPIA SENSOR DE LA IMPRESORA, CB BANCOLOMBIA PURO, PRUEBAS OK"/>
    <s v="NO"/>
    <s v="HARDWARE"/>
    <s v="LECTOR DE BARRAS"/>
    <s v="CABLE LECTORA AVERIADO"/>
    <s v="Si"/>
    <n v="0"/>
    <s v="LECTOR L9  DAÑO FÍSICO: CABLE DE COMUNICACIÓN DAÑADO"/>
    <n v="0"/>
    <n v="0"/>
    <n v="0"/>
    <s v="6Z005687"/>
    <s v=" 1114600  "/>
    <n v="864385"/>
    <s v="TIPO I"/>
    <s v="TERRESTRE"/>
    <n v="1"/>
    <n v="0"/>
    <s v="PAREDES CASTILLO DIEGO"/>
    <n v="65960.072302"/>
    <n v="75096.394270399993"/>
    <n v="65960.072302"/>
    <m/>
    <m/>
    <m/>
    <m/>
    <m/>
    <m/>
    <m/>
    <m/>
  </r>
  <r>
    <s v="PEREIRA"/>
    <x v="0"/>
    <x v="6"/>
    <n v="76147"/>
    <n v="2352838"/>
    <n v="42580"/>
    <s v="VALLE DEL CAUCA"/>
    <s v="CARTAGO"/>
    <s v="DISTRICOL ASESORES PROFESIONAL"/>
    <s v="REDEBAN"/>
    <n v="2352838"/>
    <s v="FO-25-1133340"/>
    <d v="2025-06-25T11:00:00"/>
    <d v="2025-06-26T09:08:00"/>
    <s v="CERRADO"/>
    <s v="INCIDENTE"/>
    <s v="SOPORTE_TELEFÓNICO"/>
    <s v="26-06 EN COMUNICACIÓN CON CLIENTE SE LE INDICA REALIZAR REINICIO DE DATÁFONO CLIENTE CONFIRMA OPERATIVIDAD DE PIN PAD "/>
    <s v="NO"/>
    <s v="SOFTWARE"/>
    <s v="PINPAD"/>
    <s v="PINPAD DESCONFIGURADO"/>
    <s v="NO"/>
    <n v="0"/>
    <n v="0"/>
    <n v="0"/>
    <n v="0"/>
    <n v="0"/>
    <n v="0"/>
    <n v="0"/>
    <n v="0"/>
    <s v="TIPO I"/>
    <s v="TERRESTRE"/>
    <n v="0"/>
    <n v="0"/>
    <s v="LOAIZA LOPEZ JHON FREDDY"/>
    <n v="41241.0800752"/>
    <n v="0"/>
    <n v="41241.0800752"/>
    <m/>
    <m/>
    <m/>
    <m/>
    <m/>
    <m/>
    <m/>
    <m/>
  </r>
  <r>
    <s v="BOGOTA"/>
    <x v="5"/>
    <x v="5"/>
    <n v="25754"/>
    <n v="2353642"/>
    <n v="37738"/>
    <s v="CUNDINAMARCA"/>
    <s v="SOACHA"/>
    <s v="BARRIO COMPARTIR SOACHA 4"/>
    <s v="REDEBAN"/>
    <n v="2353642"/>
    <s v="FO-25-1134114"/>
    <d v="2025-06-25T12:49:00"/>
    <d v="2025-06-26T09:50:36"/>
    <s v="CERRADO"/>
    <s v="INCIDENTE"/>
    <s v="VISITA_TÉCNICA"/>
    <s v="26-06 SE REALIZA RECONFIGURACIÓN DE EQUIPO POR PERDIDA DE ARCHIVOS INTERNOS SERVICIO OPERATIVO PRUEBAS OK TRNA RBM "/>
    <s v="NO"/>
    <s v="SOFTWARE"/>
    <s v="COMUNICACION"/>
    <s v="PARAMETROS DE CONFIGURACION EN POS"/>
    <s v="NO"/>
    <n v="0"/>
    <n v="0"/>
    <n v="0"/>
    <n v="0"/>
    <n v="0"/>
    <s v="9B00K210"/>
    <n v="0"/>
    <n v="0"/>
    <s v="TIPO I"/>
    <s v="TERRESTRE"/>
    <n v="1"/>
    <n v="0"/>
    <s v="BUSTOS MORA DIEGO MANUEL"/>
    <n v="65960.072302"/>
    <n v="75096.394270399993"/>
    <n v="65960.072302"/>
    <m/>
    <m/>
    <m/>
    <m/>
    <m/>
    <m/>
    <m/>
    <m/>
  </r>
  <r>
    <s v="NEIVA"/>
    <x v="3"/>
    <x v="3"/>
    <n v="41001"/>
    <n v="2353285"/>
    <n v="19587"/>
    <s v="HUILA"/>
    <s v="NEIVA"/>
    <s v="REVAL 454 NEIVA"/>
    <s v="REDEBAN"/>
    <n v="2353285"/>
    <s v="FO-25-1133779"/>
    <d v="2025-06-25T12:02:00"/>
    <d v="2025-06-26T10:39:38"/>
    <s v="CERRADO"/>
    <s v="INCIDENTE"/>
    <s v="VISITA_TÉCNICA"/>
    <s v="26-06 SE LLEGA A SITIO, CLIENTE INFORMA QUE DATAFONO YA ESTÁ FUNCIONANDO BIEN SIN PROBLEMA, SE HACEN PRUEBAS EFECTIVAS"/>
    <s v="NO"/>
    <s v="HARDWARE"/>
    <s v="NO ENCIENDE SE REINICIA"/>
    <s v="FUENTE PODER AVERIADA"/>
    <s v="NO"/>
    <n v="0"/>
    <n v="0"/>
    <n v="0"/>
    <n v="0"/>
    <n v="0"/>
    <s v="AAAAE057"/>
    <n v="0"/>
    <n v="0"/>
    <s v="TIPO I"/>
    <s v="TERRESTRE"/>
    <n v="1"/>
    <n v="0"/>
    <s v="DIAZ VARGAS JONATHAN MIGUEL"/>
    <n v="65960.072302"/>
    <n v="75096.394270399993"/>
    <n v="65960.072302"/>
    <m/>
    <m/>
    <m/>
    <m/>
    <m/>
    <m/>
    <m/>
    <m/>
  </r>
  <r>
    <s v="APARTADO"/>
    <x v="2"/>
    <x v="2"/>
    <n v="5045"/>
    <n v="2352817"/>
    <n v="34146"/>
    <s v="ANTIOQUIA"/>
    <s v="APARTADO"/>
    <s v="DISTRICOL RECARGAS MOVILES"/>
    <s v="REDEBAN"/>
    <n v="2352817"/>
    <s v="FO-25-1133120"/>
    <d v="2025-06-25T10:51:00"/>
    <d v="2025-06-26T10:47:45"/>
    <s v="CERRADO"/>
    <s v="INCIDENTE"/>
    <s v="VISITA_TÉCNICA"/>
    <s v="26-06 SE REALIZA CAMBIO DSTSFONO POR TECLADO BORROSO. "/>
    <s v="NO"/>
    <s v="HARDWARE"/>
    <s v="TECLADO"/>
    <s v="DAÑO POS"/>
    <s v="Si"/>
    <s v="DATAFONO F2 TECLADO BORROSO"/>
    <n v="0"/>
    <n v="0"/>
    <n v="0"/>
    <n v="0"/>
    <s v="1QZZZ786"/>
    <s v="963364   "/>
    <s v="1045841   "/>
    <s v="TIPO I"/>
    <s v="TERRESTRE"/>
    <n v="1"/>
    <n v="0"/>
    <s v="CASTRO HENAO DANIEL ESTEBAN"/>
    <n v="65960.072302"/>
    <n v="75096.394270399993"/>
    <n v="65960.072302"/>
    <m/>
    <m/>
    <m/>
    <m/>
    <m/>
    <m/>
    <m/>
    <m/>
  </r>
  <r>
    <s v="MEDELLIN"/>
    <x v="2"/>
    <x v="2"/>
    <n v="5001"/>
    <n v="2353295"/>
    <n v="13893"/>
    <s v="ANTIOQUIA"/>
    <s v="MEDELLIN"/>
    <s v="BARRIO BUENOS AIRES V MEDELLIN"/>
    <s v="REDEBAN"/>
    <n v="2353295"/>
    <s v="FO-25-1133771"/>
    <d v="2025-06-25T12:05:00"/>
    <d v="2025-06-26T10:50:02"/>
    <s v="CERRADO"/>
    <s v="INCIDENTE"/>
    <s v="VISITA_TÉCNICA"/>
    <s v="26-06 SE CONFIGURA PARÁMETROS DE NUEVO "/>
    <s v="NO"/>
    <s v="SOFTWARE"/>
    <s v="COMUNICACION"/>
    <s v="PARAMETROS DE CONFIGURACION EN POS"/>
    <s v="NO"/>
    <n v="0"/>
    <n v="0"/>
    <n v="0"/>
    <n v="0"/>
    <n v="0"/>
    <s v="JAEZZ713-II0ZZ860"/>
    <n v="0"/>
    <n v="0"/>
    <s v="TIPO I"/>
    <s v="TERRESTRE"/>
    <n v="1"/>
    <n v="0"/>
    <s v="CERPA SUAREZ DUVAN CAMILO"/>
    <n v="65960.072302"/>
    <n v="75096.394270399993"/>
    <n v="65960.072302"/>
    <m/>
    <m/>
    <m/>
    <m/>
    <m/>
    <m/>
    <m/>
    <m/>
  </r>
  <r>
    <s v="CUCUTA"/>
    <x v="1"/>
    <x v="1"/>
    <n v="54001"/>
    <n v="2354582"/>
    <n v="65030"/>
    <s v="NORTE DE SANTANDER"/>
    <s v="CUCUTA"/>
    <s v="DISTRICOL LUCHI07"/>
    <s v="REDEBAN"/>
    <n v="2354582"/>
    <s v="FO-25-1135375"/>
    <d v="2025-06-25T15:15:00"/>
    <d v="2025-06-26T11:11:16"/>
    <s v="CERRADO"/>
    <s v="INCIDENTE"/>
    <s v="VISITA_TÉCNICA"/>
    <s v="26-06 SE VISISTA COMERCIO, SE REALIZA CAMBIO DE DATAFONO POR DAÑO, SE HACEN PRUEBAS OK, CB OPERATIVO."/>
    <s v="NO"/>
    <s v="HARDWARE"/>
    <s v="DETERIORO"/>
    <s v="DATAFONO"/>
    <s v="Si"/>
    <s v="DATAFONO A1 NO PRENDE"/>
    <n v="0"/>
    <n v="0"/>
    <n v="0"/>
    <n v="0"/>
    <s v="6Z005698"/>
    <s v="1108198   "/>
    <s v="988563   "/>
    <s v="TIPO I"/>
    <s v="TERRESTRE"/>
    <n v="1"/>
    <n v="0"/>
    <s v="NARANJO AFANADOR RUBEN JESUS"/>
    <n v="65960.072302"/>
    <n v="75096.394270399993"/>
    <n v="65960.072302"/>
    <m/>
    <m/>
    <m/>
    <m/>
    <m/>
    <m/>
    <m/>
    <m/>
  </r>
  <r>
    <s v="PEREIRA"/>
    <x v="0"/>
    <x v="6"/>
    <n v="66001"/>
    <n v="2355583"/>
    <n v="44863"/>
    <s v="RISARALDA"/>
    <s v="PEREIRA"/>
    <s v="PTM PEREIRA BARBER SHOP"/>
    <s v="REDEBAN"/>
    <n v="2355583"/>
    <s v="FO-25-1136000"/>
    <d v="2025-06-25T16:32:00"/>
    <d v="2025-06-26T11:28:59"/>
    <s v="CERRADO"/>
    <s v="INCIDENTE"/>
    <s v="VISITA_TÉCNICA"/>
    <s v="26-06 SE VISITA COMERCIO SE IDENTIFICA DATÁFONO CON PANTALLA EN BLANCO SE REALIZA CAMBIO DE DATÁFONO SE REALIZA PRUEBAS OK "/>
    <s v="NO"/>
    <s v="HARDWARE"/>
    <s v="PANTALLA"/>
    <s v="DAÑO POS"/>
    <s v="Si"/>
    <s v="DATAFONO B1 DISPLAY BLANCO / OSCURO"/>
    <n v="0"/>
    <n v="0"/>
    <n v="0"/>
    <n v="0"/>
    <s v="GB0KZ170-AB1FZ676"/>
    <s v="1221437   "/>
    <s v="1219244   "/>
    <s v="TIPO I"/>
    <s v="TERRESTRE"/>
    <n v="1"/>
    <n v="0"/>
    <s v="LOAIZA LOPEZ JHON FREDDY"/>
    <n v="65960.072302"/>
    <n v="75096.394270399993"/>
    <n v="65960.072302"/>
    <m/>
    <m/>
    <m/>
    <m/>
    <m/>
    <m/>
    <m/>
    <m/>
  </r>
  <r>
    <s v="MEDELLIN"/>
    <x v="2"/>
    <x v="2"/>
    <n v="5001"/>
    <n v="2355593"/>
    <n v="33683"/>
    <s v="ANTIOQUIA"/>
    <s v="MEDELLIN"/>
    <s v="COMCARD MED COPIAURES"/>
    <s v="REDEBAN"/>
    <n v="2355593"/>
    <s v="FO-25-1135998"/>
    <d v="2025-06-25T16:34:00"/>
    <d v="2025-06-26T11:36:47"/>
    <s v="CERRADO"/>
    <s v="INCIDENTE"/>
    <s v="VISITA_TÉCNICA"/>
    <s v="26-06 SE CAMBIA EQUIPO POR DAÑO EN TECLADO TIRILLA DEL CB SALE RG PORQUE AL CLIENTE LE ESTÁN SOLUCIONANDO UN PROBLEMA CON CÁMARA DE COMERCIO "/>
    <s v="NO"/>
    <s v="HARDWARE"/>
    <s v="TECLADO"/>
    <s v="DAÑO POS"/>
    <s v="Si"/>
    <s v="DATAFONO F2 TECLADO BORROSO"/>
    <n v="0"/>
    <s v="HUB HB1 DETERIORO CABLE"/>
    <s v="PINPAD CPT CAMBIO POR TECNOLOGÍA"/>
    <n v="0"/>
    <s v="TRZZZ884 - 1FZZZ578 "/>
    <s v="1254502  1220573 NA MAGIC BOX"/>
    <s v="772676  NO SERIALIZADO 1024127"/>
    <s v="TIPO I"/>
    <s v="TERRESTRE"/>
    <n v="1"/>
    <n v="0"/>
    <s v="MORENO MEDINA JUAN PABLO"/>
    <n v="65960.072302"/>
    <n v="75096.394270399993"/>
    <n v="65960.072302"/>
    <m/>
    <m/>
    <m/>
    <m/>
    <m/>
    <m/>
    <m/>
    <m/>
  </r>
  <r>
    <s v="CARTAGENA"/>
    <x v="4"/>
    <x v="4"/>
    <n v="13442"/>
    <n v="2346931"/>
    <n v="24390"/>
    <s v="BOLIVAR"/>
    <s v="MARIA LA BAJA"/>
    <s v="EL PRADO MARIA LA BAJA BOLIVAR"/>
    <s v="REDEBAN"/>
    <n v="2346931"/>
    <s v="FO-25-1128257"/>
    <d v="2025-06-24T12:26:00"/>
    <d v="2025-06-26T11:51:25"/>
    <s v="CERRADO"/>
    <s v="INCIDENTE"/>
    <s v="VISITA_TÉCNICA"/>
    <s v="26-06 SE REALIZA RECUPERACIÓN DEL EQUIPO SALÍA FLAS FULL QUEDA FUNCIONANDO SIN PROBLEMAS SE HACEN PRUEBAS SE LE INDICA AL CLIENTE QUE TIENE QUE HACER EL CIERRE TODOS LOS DÍAS "/>
    <s v="NO"/>
    <s v="SOFTWARE"/>
    <s v="FLASH FULL"/>
    <s v="ACTUALIZACION VERSION"/>
    <s v="NO"/>
    <n v="0"/>
    <n v="0"/>
    <n v="0"/>
    <n v="0"/>
    <n v="0"/>
    <s v="ABCGZ088"/>
    <n v="0"/>
    <n v="0"/>
    <s v="TIPO II"/>
    <s v="TERRESTRE"/>
    <n v="1"/>
    <n v="0"/>
    <s v="CANEDO HERRERA ALEXANDER"/>
    <n v="144967.87232000002"/>
    <n v="140395.6348884"/>
    <n v="144967.87232000002"/>
    <m/>
    <m/>
    <m/>
    <m/>
    <m/>
    <m/>
    <m/>
    <m/>
  </r>
  <r>
    <s v="CALI"/>
    <x v="0"/>
    <x v="0"/>
    <n v="76001"/>
    <n v="2357506"/>
    <n v="59725"/>
    <s v="VALLE DEL CAUCA"/>
    <s v="CALI"/>
    <s v="BARRIO CIUDAD CORDOBA CALI 3"/>
    <s v="REDEBAN"/>
    <n v="2357506"/>
    <s v="FO-25-1137236"/>
    <d v="2025-06-26T08:22:00"/>
    <d v="2025-06-26T11:56:13"/>
    <s v="CERRADO"/>
    <s v="INCIDENTE"/>
    <s v="VISITA_TÉCNICA"/>
    <s v="26-06 SE CAMBIA DATÁFONO YA QUE EL DEL CLIENTE NO IMPIMIA UNO O BARIOS CARACTERES Y SE CAMBIA PINPAD POR COMPATIBILIDAD "/>
    <s v="NO"/>
    <s v="HARDWARE"/>
    <s v="IMPRESION"/>
    <s v="TAPA IMPRESORA"/>
    <s v="Si"/>
    <s v="DATAFONO G1 NO IMPRIME UNO O VARIOS CARACTERES"/>
    <n v="0"/>
    <s v="HUB HB1 DETERIORO CABLE"/>
    <s v="PINPAD CPT CAMBIO POR TECNOLOGÍA"/>
    <n v="0"/>
    <s v="LA009582"/>
    <s v="1254503  1241428 241597317561324755896607"/>
    <s v="1016063  No serializado  901535"/>
    <s v="TIPO I"/>
    <s v="TERRESTRE"/>
    <n v="1"/>
    <n v="0"/>
    <s v="CUERO RUIZ JHONNY"/>
    <n v="65960.072302"/>
    <n v="75096.394270399993"/>
    <n v="65960.072302"/>
    <m/>
    <m/>
    <m/>
    <m/>
    <m/>
    <m/>
    <m/>
    <m/>
  </r>
  <r>
    <s v="MEDELLIN"/>
    <x v="2"/>
    <x v="2"/>
    <n v="5667"/>
    <n v="2344231"/>
    <n v="34542"/>
    <s v="ANTIOQUIA"/>
    <s v="SAN RAFAEL"/>
    <s v="BARRIO PARQUE PRINCIPAL SAN RA"/>
    <s v="REDEBAN"/>
    <n v="2344231"/>
    <s v="FO-25-1126687"/>
    <d v="2025-06-24T09:13:00"/>
    <d v="2025-06-26T12:23:03"/>
    <s v="CERRADO"/>
    <s v="INCIDENTE"/>
    <s v="VISITA_TÉCNICA"/>
    <s v="26-06 SE HACE MANTENIMIENTO OK SE LIMPIA IMPRESORA OK SE LUBRICA RODILLO "/>
    <s v="NO"/>
    <s v="HARDWARE"/>
    <s v="IMPRESION"/>
    <s v="NO IMPRIME UNO O VARIOS CARACTERES"/>
    <s v="NO"/>
    <n v="0"/>
    <n v="0"/>
    <n v="0"/>
    <n v="0"/>
    <n v="0"/>
    <s v="UV002109"/>
    <n v="0"/>
    <n v="0"/>
    <s v="TIPO III"/>
    <s v="TERRESTRE"/>
    <n v="1"/>
    <n v="0"/>
    <s v="DIAZ ZABALA FRANCIS DUBAN"/>
    <n v="275728.78077800001"/>
    <n v="196536.5258152"/>
    <n v="275728.78077800001"/>
    <m/>
    <m/>
    <m/>
    <m/>
    <m/>
    <m/>
    <m/>
    <m/>
  </r>
  <r>
    <s v="BOGOTA"/>
    <x v="5"/>
    <x v="5"/>
    <n v="25473"/>
    <n v="2351528"/>
    <n v="45943"/>
    <s v="CUNDINAMARCA"/>
    <s v="MOSQUERA"/>
    <s v="BARRIO EL POBLADO MOSQUERA 1"/>
    <s v="REDEBAN"/>
    <n v="2351528"/>
    <s v="FO-25-1132513"/>
    <d v="2025-06-25T09:15:00"/>
    <d v="2025-06-26T12:53:23"/>
    <s v="CERRADO"/>
    <s v="INCIDENTE"/>
    <s v="VISITA_TÉCNICA"/>
    <s v="26-06 SE CAMBIA DATÁFONO HUB , SE ACTUALIZAN DATÁFONOS VERSIÓN 9.90 PRUEBAS DE FUNCIONAMIENTO OK "/>
    <s v="NO"/>
    <s v="HARDWARE"/>
    <s v="NO ENCIENDE"/>
    <s v="DAÑO POS"/>
    <s v="Si"/>
    <s v="DATAFONO A1 NO PRENDE"/>
    <n v="0"/>
    <s v="HUB HB1 DETERIORO CABLE"/>
    <n v="0"/>
    <n v="0"/>
    <s v="TR000989-II01Z226"/>
    <s v="759999   Sin serial "/>
    <s v="1074841  837883 "/>
    <s v="TIPO I"/>
    <s v="TERRESTRE"/>
    <n v="1"/>
    <n v="0"/>
    <s v="MICHELI LOPEZ MIGUEL ANGEL"/>
    <n v="65960.072302"/>
    <n v="75096.394270399993"/>
    <n v="65960.072302"/>
    <m/>
    <m/>
    <m/>
    <m/>
    <m/>
    <m/>
    <m/>
    <m/>
  </r>
  <r>
    <s v="MEDELLIN"/>
    <x v="2"/>
    <x v="2"/>
    <n v="5001"/>
    <n v="2356581"/>
    <n v="18482"/>
    <s v="ANTIOQUIA"/>
    <s v="MEDELLIN"/>
    <s v="BARRIO ENCISO V MEDELLIN"/>
    <s v="REDEBAN"/>
    <n v="2356581"/>
    <s v="FO-25-1136592"/>
    <d v="2025-06-26T08:00:00"/>
    <d v="2025-06-26T13:01:34"/>
    <s v="CERRADO"/>
    <s v="INCIDENTE"/>
    <s v="VISITA_TÉCNICA"/>
    <s v="26-06 SE CAMBIA EQUIPO POR MENSAJE RETIRE SU TARJETA "/>
    <s v="NO"/>
    <s v="HARDWARE"/>
    <s v="LECTOR DE TARJETAS"/>
    <s v="MENSAJE RETIRE TARJETA"/>
    <s v="Si"/>
    <s v="DATAFONO A13 RETIRE TARJETA"/>
    <n v="0"/>
    <n v="0"/>
    <n v="0"/>
    <n v="0"/>
    <s v="BL01X265"/>
    <s v="1106639   "/>
    <s v="1111319   "/>
    <s v="TIPO I"/>
    <s v="TERRESTRE"/>
    <n v="1"/>
    <n v="0"/>
    <s v="CERPA SUAREZ DUVAN CAMILO"/>
    <n v="65960.072302"/>
    <n v="75096.394270399993"/>
    <n v="65960.072302"/>
    <m/>
    <m/>
    <m/>
    <m/>
    <m/>
    <m/>
    <m/>
    <m/>
  </r>
  <r>
    <s v="BUCARAMANGA"/>
    <x v="1"/>
    <x v="1"/>
    <n v="68307"/>
    <n v="2354835"/>
    <n v="70256"/>
    <s v="SANTANDER"/>
    <s v="GIRON"/>
    <s v="BARRIO GIRON GIRON 13"/>
    <s v="REDEBAN"/>
    <n v="2354835"/>
    <s v="FO-25-1135564"/>
    <d v="2025-06-25T15:30:00"/>
    <d v="2025-06-26T13:02:25"/>
    <s v="CERRADO"/>
    <s v="INCIDENTE"/>
    <s v="VISITA_TÉCNICA"/>
    <s v="26-06 SE REALIZA CAMBIO DE DATAFONO,MAGIC BOX ,PIN PAD CAMBIO DE S.O Y VERSIÓN 10.3 CREACIÓN DE USUARIOS PRUEBAS OK SERVICIO OPERATIVO "/>
    <s v="NO"/>
    <s v="HARDWARE"/>
    <s v="PINPAD"/>
    <s v="SE REINICIA"/>
    <s v="Si"/>
    <s v="DATAFONO CPT CAMBIO POR TECNOLOGÍA"/>
    <n v="0"/>
    <s v="HUB HB3 NO RECONOCE CONECTOR"/>
    <s v="PINPAD A13 RETIRE TARJETA"/>
    <n v="0"/>
    <s v="LN009191"/>
    <s v="1221328  1219954 Se instala Magic box 2600-241587317561324755886561"/>
    <s v="1106950  Sin placa serial 950572"/>
    <s v="TIPO I"/>
    <s v="TERRESTRE"/>
    <n v="1"/>
    <n v="0"/>
    <s v="REYES RAMIREZ DIEGO ALEXANDER"/>
    <n v="65960.072302"/>
    <n v="75096.394270399993"/>
    <n v="65960.072302"/>
    <m/>
    <m/>
    <m/>
    <m/>
    <m/>
    <m/>
    <m/>
    <m/>
  </r>
  <r>
    <s v="IBAGUE"/>
    <x v="3"/>
    <x v="3"/>
    <n v="73001"/>
    <n v="2356620"/>
    <n v="48800"/>
    <s v="TOLIMA"/>
    <s v="IBAGUE"/>
    <s v="PTM IBAGUE  EVELYN ARIAS"/>
    <s v="REDEBAN"/>
    <n v="2356620"/>
    <s v="FO-25-1136604"/>
    <d v="2025-06-26T08:00:00"/>
    <d v="2025-06-26T13:05:57"/>
    <s v="CERRADO"/>
    <s v="INCIDENTE"/>
    <s v="VISITA_TÉCNICA"/>
    <s v="26-06 SE REALIZA CAMBIO DE EQUIPO &quot;NO IMPRIME ALGUNOS CARACTERES&quot;"/>
    <s v="NO"/>
    <s v="HARDWARE"/>
    <s v="IMPRESION"/>
    <s v="NO IMPRIME UNO O VARIOS CARACTERES"/>
    <s v="Si"/>
    <s v="DATAFONO G1 NO IMPRIME UNO O VARIOS CARACTERES"/>
    <n v="0"/>
    <n v="0"/>
    <n v="0"/>
    <n v="0"/>
    <s v="II00L312/EZZZZ992"/>
    <s v="1106658   "/>
    <s v="1062428   "/>
    <s v="TIPO I"/>
    <s v="TERRESTRE"/>
    <n v="1"/>
    <n v="0"/>
    <s v="GUTIERREZ  CAMILO ANDRES"/>
    <n v="65960.072302"/>
    <n v="75096.394270399993"/>
    <n v="65960.072302"/>
    <m/>
    <m/>
    <m/>
    <m/>
    <m/>
    <m/>
    <m/>
    <m/>
  </r>
  <r>
    <s v="BUCARAMANGA"/>
    <x v="1"/>
    <x v="1"/>
    <n v="68573"/>
    <n v="2352072"/>
    <n v="65693"/>
    <s v="SANTANDER"/>
    <s v="PUERTO PARRA"/>
    <s v="BARRIO EL CENTRO PUERTO PARRA"/>
    <s v="REDEBAN"/>
    <n v="2352072"/>
    <s v="FO-25-1132915"/>
    <d v="2025-06-25T10:06:00"/>
    <d v="2025-06-26T13:11:24"/>
    <s v="CERRADO"/>
    <s v="INCIDENTE"/>
    <s v="VISITA_TÉCNICA"/>
    <s v="26-06 SE REALIZA CAMBIO DE DATAFONO POR FALLA DE REINICIO CONSTANTE, PRUEBAS Y LIMPIEZA DE EQUIPOS OK."/>
    <s v="NO"/>
    <s v="HARDWARE"/>
    <s v="SE REINICIA"/>
    <s v="DAÑO POS"/>
    <s v="Si"/>
    <s v="DATAFONO G4 SE RESETEA AL IMPRIMIR"/>
    <n v="0"/>
    <n v="0"/>
    <n v="0"/>
    <n v="0"/>
    <s v="4A00C505"/>
    <s v="908656   "/>
    <s v="1173755   "/>
    <s v="TIPO III"/>
    <s v="TERRESTRE"/>
    <n v="1"/>
    <n v="0"/>
    <s v="MARTINEZ FLOREZ DONIS ALBERTO"/>
    <n v="275728.78077800001"/>
    <n v="196536.5258152"/>
    <n v="275728.78077800001"/>
    <m/>
    <m/>
    <m/>
    <m/>
    <m/>
    <m/>
    <m/>
    <m/>
  </r>
  <r>
    <s v="CUCUTA"/>
    <x v="1"/>
    <x v="1"/>
    <n v="54874"/>
    <n v="2357501"/>
    <n v="51091"/>
    <s v="NORTE DE SANTANDER"/>
    <s v="VILLA DEL ROSARIO"/>
    <s v="BARRIO LA PARADA VILLA DEL ROS"/>
    <s v="REDEBAN"/>
    <n v="2357501"/>
    <s v="FO-25-1136859"/>
    <d v="2025-06-26T08:21:00"/>
    <d v="2025-06-26T13:17:26"/>
    <s v="CERRADO"/>
    <s v="INCIDENTE"/>
    <s v="VISITA_TÉCNICA"/>
    <s v="26-06 SE REALIZA VISITA, SE ENCUENTRA DATAFONO EN DAÑO, SE REALIZA CAMBIO, SE INSTALA ÚLTIMA VERSIÓN, SE CREAN USUARIOS OK, SE REALIZAN PRUEBAS Y CIERRES OK "/>
    <s v="NO"/>
    <s v="HARDWARE"/>
    <s v="IMPRESION"/>
    <s v="NO AVANZA PAPEL"/>
    <s v="Si"/>
    <s v="DATAFONO G5 NO AVANZA PAPEL"/>
    <n v="0"/>
    <n v="0"/>
    <n v="0"/>
    <n v="0"/>
    <s v="BA03Z001"/>
    <s v="1074224   "/>
    <s v="917662   "/>
    <s v="TIPO I"/>
    <s v="TERRESTRE"/>
    <n v="1"/>
    <n v="0"/>
    <s v="PACHECO BUITRAGO JAVIER ALONSO"/>
    <n v="65960.072302"/>
    <n v="75096.394270399993"/>
    <n v="65960.072302"/>
    <m/>
    <m/>
    <m/>
    <m/>
    <m/>
    <m/>
    <m/>
    <m/>
  </r>
  <r>
    <s v="CALI"/>
    <x v="0"/>
    <x v="0"/>
    <n v="76834"/>
    <n v="2357880"/>
    <n v="35518"/>
    <s v="VALLE DEL CAUCA"/>
    <s v="TULUA"/>
    <s v="REDY TULUA"/>
    <s v="REDEBAN"/>
    <n v="2357880"/>
    <s v="FO-25-1137655"/>
    <d v="2025-06-26T09:14:00"/>
    <d v="2025-06-26T13:23:03"/>
    <s v="CERRADO"/>
    <s v="INCIDENTE"/>
    <s v="VISITA_TÉCNICA"/>
    <s v="26-06 EN LA VISITA TÉCNICA SE REALIZÓ LA CONFIGURACIÓN E INICIALIZACIÓN A AMBOS DATÁFONOS YA QUE UNO ESTABA CON HORA ADELANTADA Y EL OTRO TENÍA HORA ATRASADA, TAMBIÉN SE REALIZÓ CAMBIO DE UN HUB QUE SE ENCONTRÓ AVERIADO,SE REALIZARON LAS PRUEBAS DEJANDO EL SERVICIO OPERANDO SIN FALLAS Y SIN NOVEDAD "/>
    <s v="NO"/>
    <s v="SOFTWARE"/>
    <s v="ACTUALIZACION"/>
    <s v="VERSION CARGA SO VR"/>
    <s v="Si"/>
    <n v="0"/>
    <n v="0"/>
    <s v="HUB HB2 PUERTO USD DAÑADO"/>
    <n v="0"/>
    <n v="0"/>
    <s v="GZ000789 // GZ000788"/>
    <s v="   NO SERIALIZADO "/>
    <s v="  NO SERIALIZADO  "/>
    <s v="TIPO II"/>
    <s v="TERRESTRE"/>
    <n v="1"/>
    <n v="0"/>
    <s v="SANCHEZ URREGO ROBINSON DAVID"/>
    <n v="144967.87232000002"/>
    <n v="140395.6348884"/>
    <n v="144967.87232000002"/>
    <m/>
    <m/>
    <m/>
    <m/>
    <m/>
    <m/>
    <m/>
    <m/>
  </r>
  <r>
    <s v="NEIVA"/>
    <x v="3"/>
    <x v="3"/>
    <n v="41668"/>
    <n v="2358480"/>
    <n v="31314"/>
    <s v="HUILA"/>
    <s v="SAN AGUSTIN"/>
    <s v="DISTRICOL CITYMOVIL"/>
    <s v="REDEBAN"/>
    <n v="2358480"/>
    <s v="FO-25-1138380"/>
    <d v="2025-06-26T10:08:00"/>
    <d v="2025-06-26T13:25:04"/>
    <s v="CERRADO"/>
    <s v="INCIDENTE"/>
    <s v="VISITA_TÉCNICA"/>
    <s v="26-06 SE REALIZA CAMBIO DATAFONO POR TECLADO DURO Y BORROSO , SE INSTALA , CONFIGURA E INICIALIZA, SE CREA USUARIO Y CLAVE CON EL CLIENTE, SE REALIZA PRUEBAS OK "/>
    <s v="NO"/>
    <s v="HARDWARE"/>
    <s v="TECLADO"/>
    <s v="DAÑO POS"/>
    <s v="Si"/>
    <s v="DATAFONO F2 TECLADO BORROSO"/>
    <n v="0"/>
    <n v="0"/>
    <n v="0"/>
    <n v="0"/>
    <s v="11115976"/>
    <s v="783489   "/>
    <s v="788870   "/>
    <s v="TIPO IV"/>
    <s v="TERRESTRE"/>
    <n v="1"/>
    <n v="0"/>
    <s v="ANDRADE HERNANDEZ JUAN CARLOS"/>
    <n v="479588.87655000004"/>
    <n v="196536.5258152"/>
    <n v="479588.87655000004"/>
    <m/>
    <m/>
    <m/>
    <m/>
    <m/>
    <m/>
    <m/>
    <m/>
  </r>
  <r>
    <s v="SINCELEJO"/>
    <x v="4"/>
    <x v="4"/>
    <n v="70670"/>
    <n v="2351542"/>
    <n v="23858"/>
    <s v="SUCRE"/>
    <s v="SAMPUES"/>
    <s v="BARRIO ZONA ARTESANAL II SAMPU"/>
    <s v="REDEBAN"/>
    <n v="2351542"/>
    <s v="FO-25-1132506"/>
    <d v="2025-06-25T09:17:00"/>
    <d v="2025-06-26T13:35:14"/>
    <s v="CERRADO"/>
    <s v="INCIDENTE"/>
    <s v="VISITA_TÉCNICA"/>
    <s v="26-06 SE VISITA SITIO SE VERIFICA INFORMACIÓN SE REALIZA CAMBIO DE EQUIPO POR DAÑO NO ENCIENDE, ADICIONAL SE CAMBIA PINPAD POR COMPATIBILIDAD DE TECNOLOGÍA; SE INSTALA MAGIC BOX 2600, CABLE PINPAD 1600, FUENTE 2600. SE RETIRA HUB POR CAMBIO DE TECNOLOGÍA. PRUEBAS TRX EXITOSAS "/>
    <s v="NO"/>
    <s v="HARDWARE"/>
    <s v="NO ENCIENDE"/>
    <s v="DAÑO POS"/>
    <s v="Si"/>
    <s v="DATAFONO A1 NO PRENDE"/>
    <n v="0"/>
    <s v="HUB HB3 NO RECONOCE CONECTOR"/>
    <s v="PINPAD CPT CAMBIO POR TECNOLOGÍA"/>
    <n v="0"/>
    <s v="ABC0L688 "/>
    <s v="1230848  1220564 None"/>
    <s v="202131  219C107001072 303690"/>
    <s v="TIPO II"/>
    <s v="TERRESTRE"/>
    <n v="1"/>
    <n v="0"/>
    <s v="SANTOS GUZMAN CHRISTIAN FELIPE"/>
    <n v="144967.87232000002"/>
    <n v="140395.6348884"/>
    <n v="144967.87232000002"/>
    <m/>
    <m/>
    <m/>
    <m/>
    <m/>
    <m/>
    <m/>
    <m/>
  </r>
  <r>
    <s v="BOGOTA"/>
    <x v="5"/>
    <x v="5"/>
    <n v="11001"/>
    <n v="2358794"/>
    <n v="32046"/>
    <s v="CUNDINAMARCA"/>
    <s v="BOGOTA"/>
    <s v="OPRAP CAFAM FLORESTA"/>
    <s v="REDEBAN"/>
    <n v="2358794"/>
    <s v="FO-25-1138403"/>
    <d v="2025-06-26T10:34:00"/>
    <d v="2025-06-26T14:17:40"/>
    <s v="CERRADO"/>
    <s v="INCIDENTE"/>
    <s v="VISITA_TÉCNICA"/>
    <s v="26-06 SE REALIZA CAMBIO DE PINPAD POR FALLAS ALLT PRUEBA OK "/>
    <s v="NO"/>
    <s v="SOFTWARE"/>
    <s v="PINPAD"/>
    <s v="PINPAD DESCONFIGURADO"/>
    <s v="Si"/>
    <n v="0"/>
    <n v="0"/>
    <n v="0"/>
    <s v="PINPAD A6 ALERT IRRUPTION"/>
    <n v="0"/>
    <s v="1111W182"/>
    <s v="  920123 "/>
    <s v="   995817"/>
    <s v="TIPO I"/>
    <s v="TERRESTRE"/>
    <n v="1"/>
    <n v="0"/>
    <s v="ORTIZ MARTINEZ STIVEN"/>
    <n v="65960.072302"/>
    <n v="75096.394270399993"/>
    <n v="65960.072302"/>
    <m/>
    <m/>
    <m/>
    <m/>
    <m/>
    <m/>
    <m/>
    <m/>
  </r>
  <r>
    <s v="VILLAVICENCIO"/>
    <x v="3"/>
    <x v="3"/>
    <n v="50711"/>
    <n v="2352043"/>
    <n v="12881"/>
    <s v="META"/>
    <s v="VISTAHERMOSA"/>
    <s v="BARRIO SAN JUAN DE BOSCO VISTA"/>
    <s v="REDEBAN"/>
    <n v="2352043"/>
    <s v="FO-25-1133202"/>
    <d v="2025-06-25T10:01:00"/>
    <d v="2025-06-26T14:22:10"/>
    <s v="CERRADO"/>
    <s v="INCIDENTE"/>
    <s v="VISITA_TÉCNICA"/>
    <s v="26-06 SE REALIZA CAMBIO DE FUENTE DE PODER PRUEBAS OK SIN NOVEDADES "/>
    <s v="NO"/>
    <s v="HARDWARE"/>
    <s v="IMPRESION"/>
    <s v="NO IMPRIME UNO O VARIOS CARACTERES"/>
    <s v="NO"/>
    <n v="0"/>
    <n v="0"/>
    <n v="0"/>
    <n v="0"/>
    <s v="Fuente de poder "/>
    <s v="JAANZ096 "/>
    <n v="0"/>
    <n v="0"/>
    <s v="TIPO III"/>
    <s v="TERRESTRE"/>
    <n v="1"/>
    <n v="0"/>
    <s v="CASTRILLON URREA LONDIER LEANDRO"/>
    <n v="275728.78077800001"/>
    <n v="196536.5258152"/>
    <n v="275728.78077800001"/>
    <m/>
    <m/>
    <m/>
    <m/>
    <m/>
    <m/>
    <m/>
    <m/>
  </r>
  <r>
    <s v="BOGOTA"/>
    <x v="5"/>
    <x v="5"/>
    <n v="25290"/>
    <n v="2348776"/>
    <n v="25698"/>
    <s v="CUNDINAMARCA"/>
    <s v="FUSAGASUGA"/>
    <s v="SAN JORGE FUSAGASUGA"/>
    <s v="REDEBAN"/>
    <n v="2348776"/>
    <s v="FO-25-1130435"/>
    <d v="2025-06-24T15:55:00"/>
    <d v="2025-06-26T14:33:05"/>
    <s v="CERRADO"/>
    <s v="INCIDENTE"/>
    <s v="VISITA_TÉCNICA"/>
    <s v="26-06 CAMBIO DE MAGICBOX POR DETERIORO SE ENTREGA SERVICIO OPERATIVO "/>
    <s v="NO"/>
    <s v="HARDWARE"/>
    <s v="CABLEADO"/>
    <s v="CABLE MAGICBOX AVERIADO"/>
    <s v="NO"/>
    <n v="0"/>
    <n v="0"/>
    <n v="0"/>
    <n v="0"/>
    <s v="Magicbox desk 3500"/>
    <s v="A00HZ374"/>
    <n v="0"/>
    <n v="0"/>
    <s v="TIPO II"/>
    <s v="TERRESTRE"/>
    <n v="1"/>
    <n v="0"/>
    <s v="HERNANDEZ NARANJO OSCAR EDUARDO"/>
    <n v="144967.87232000002"/>
    <n v="140395.6348884"/>
    <n v="144967.87232000002"/>
    <m/>
    <m/>
    <m/>
    <m/>
    <m/>
    <m/>
    <m/>
    <m/>
  </r>
  <r>
    <s v="VILLAVICENCIO"/>
    <x v="3"/>
    <x v="3"/>
    <n v="50711"/>
    <n v="2347861"/>
    <n v="79875"/>
    <s v="META"/>
    <s v="VISTAHERMOSA"/>
    <s v="BARRIO CENTRO VISTAHERMOSA"/>
    <s v="REDEBAN"/>
    <n v="2347861"/>
    <s v="FO-25-1129899"/>
    <d v="2025-06-24T14:42:00"/>
    <d v="2025-06-26T14:53:45"/>
    <s v="CERRADO"/>
    <s v="INCIDENTE"/>
    <s v="VISITA_TÉCNICA"/>
    <s v="26-06 SE REALIZA CAMBIO DE LECTORA PRUEBAS OK SIN NOVEDADES "/>
    <s v="NO"/>
    <s v="HARDWARE"/>
    <s v="LECTOR DE BARRAS"/>
    <s v="DAÑO POS"/>
    <s v="Si"/>
    <n v="0"/>
    <s v="LECTOR L6  NO COMUNICA"/>
    <n v="0"/>
    <n v="0"/>
    <n v="0"/>
    <s v="FAWZZ649"/>
    <s v=" 915371  "/>
    <s v=" 513550  "/>
    <s v="TIPO III"/>
    <s v="TERRESTRE"/>
    <n v="1"/>
    <n v="0"/>
    <s v="CASTRILLON URREA LONDIER LEANDRO"/>
    <n v="275728.78077800001"/>
    <n v="196536.5258152"/>
    <n v="275728.78077800001"/>
    <m/>
    <m/>
    <m/>
    <m/>
    <m/>
    <m/>
    <m/>
    <m/>
  </r>
  <r>
    <s v="MEDELLIN"/>
    <x v="2"/>
    <x v="2"/>
    <n v="5001"/>
    <n v="2354839"/>
    <n v="65732"/>
    <s v="ANTIOQUIA"/>
    <s v="MEDELLIN"/>
    <s v="BARRIO PALMITAS COMUNA 50 MEDE"/>
    <s v="REDEBAN"/>
    <n v="2354839"/>
    <s v="FO-25-1135557"/>
    <d v="2025-06-25T15:31:00"/>
    <d v="2025-06-26T15:16:16"/>
    <s v="CERRADO"/>
    <s v="INCIDENTE"/>
    <s v="VISITA_TÉCNICA"/>
    <s v="26-06 SE CAMBIA LECTOR POR DAÑO "/>
    <s v="NO"/>
    <s v="HARDWARE"/>
    <s v="LECTOR DE BARRAS"/>
    <s v="DAÑO POS"/>
    <s v="Si"/>
    <n v="0"/>
    <s v="LECTOR L6  NO COMUNICA"/>
    <n v="0"/>
    <n v="0"/>
    <n v="0"/>
    <s v="6Z00H035"/>
    <s v=" 1233649  "/>
    <s v=" 997356  "/>
    <s v="TIPO I"/>
    <s v="TERRESTRE"/>
    <n v="1"/>
    <n v="0"/>
    <s v="MORENO MEDINA JUAN PABLO"/>
    <n v="65960.072302"/>
    <n v="75096.394270399993"/>
    <n v="65960.072302"/>
    <m/>
    <m/>
    <m/>
    <m/>
    <m/>
    <m/>
    <m/>
    <m/>
  </r>
  <r>
    <s v="CALI"/>
    <x v="0"/>
    <x v="0"/>
    <n v="76001"/>
    <n v="2358145"/>
    <n v="66468"/>
    <s v="VALLE DEL CAUCA"/>
    <s v="CALI"/>
    <s v="PTM CALI QUESERA ROSERO"/>
    <s v="REDEBAN"/>
    <n v="2358145"/>
    <s v="FO-25-1137915"/>
    <d v="2025-06-26T09:34:00"/>
    <d v="2025-06-26T15:32:56"/>
    <s v="CERRADO"/>
    <s v="INCIDENTE"/>
    <s v="VISITA_TÉCNICA"/>
    <s v="26-06 SE CAMBIA FUEBTE DE PODER YA QUE LA DEL CLIENTE ESTABA MALA EL EQUIPO QUEDA FUNCIONANDO CORRECTAMENTE "/>
    <s v="NO"/>
    <s v="HARDWARE"/>
    <s v="CABLEADO"/>
    <s v="DAÑO POS"/>
    <s v="NO"/>
    <n v="0"/>
    <n v="0"/>
    <n v="0"/>
    <n v="0"/>
    <s v="FUENTE DE PODER"/>
    <s v="6Z00Y075"/>
    <n v="0"/>
    <n v="0"/>
    <s v="TIPO I"/>
    <s v="TERRESTRE"/>
    <n v="1"/>
    <n v="0"/>
    <s v="CUERO RUIZ JHONNY"/>
    <n v="65960.072302"/>
    <n v="75096.394270399993"/>
    <n v="65960.072302"/>
    <m/>
    <m/>
    <m/>
    <m/>
    <m/>
    <m/>
    <m/>
    <m/>
  </r>
  <r>
    <s v="BOGOTA"/>
    <x v="5"/>
    <x v="5"/>
    <n v="11001"/>
    <n v="2356619"/>
    <n v="76497"/>
    <s v="CUNDINAMARCA"/>
    <s v="BOGOTA"/>
    <s v="BARRIO ESPERANZA SUR BOGOTA"/>
    <s v="REDEBAN"/>
    <n v="2356619"/>
    <s v="FO-25-1136606"/>
    <d v="2025-06-26T08:00:00"/>
    <d v="2025-06-26T15:35:41"/>
    <s v="CERRADO"/>
    <s v="INCIDENTE"/>
    <s v="VISITA_TÉCNICA"/>
    <s v="26-06 COMERCIO CERRADO AL MOMENTO DE LA VISITA SE LLAMA AL NÚMERO +57 310 2308269 SIN RESPUESTA "/>
    <s v="NO"/>
    <s v="HARDWARE"/>
    <s v="SE REINICIA"/>
    <s v="DAÑO POS"/>
    <s v="NO"/>
    <n v="0"/>
    <n v="0"/>
    <n v="0"/>
    <n v="0"/>
    <n v="0"/>
    <n v="0"/>
    <n v="0"/>
    <n v="0"/>
    <s v="TIPO I"/>
    <s v="TERRESTRE"/>
    <n v="1"/>
    <n v="0"/>
    <s v="MICHELI LOPEZ MIGUEL ANGEL"/>
    <n v="65960.072302"/>
    <n v="75096.394270399993"/>
    <n v="65960.072302"/>
    <m/>
    <m/>
    <m/>
    <m/>
    <m/>
    <m/>
    <m/>
    <m/>
  </r>
  <r>
    <s v="MEDELLIN"/>
    <x v="2"/>
    <x v="2"/>
    <n v="5001"/>
    <n v="2355162"/>
    <n v="24257"/>
    <s v="ANTIOQUIA"/>
    <s v="MEDELLIN"/>
    <s v="COMCARD SAN JAVIER TOTAL RED"/>
    <s v="REDEBAN"/>
    <n v="2355162"/>
    <s v="FO-25-1135690"/>
    <d v="2025-06-25T15:58:00"/>
    <d v="2025-06-26T15:44:01"/>
    <s v="CERRADO"/>
    <s v="INCIDENTE"/>
    <s v="VISITA_TÉCNICA"/>
    <s v="26-06 SE REALIZA EL CAMBIO DEL DATAFONO YA QUE NO ES COMPATIBLE CON LA TECNOLOGÍA , SE INSTALA PINPAD , MAGIC BOX Y DATAFONO _x000a_SE RECOGE 1 PINPAD"/>
    <s v="NO"/>
    <s v="HARDWARE"/>
    <s v="PINPAD"/>
    <s v="DAÑO POS"/>
    <s v="Si"/>
    <s v="DATAFONO CPT CAMBIO POR TECNOLOGÍA"/>
    <n v="0"/>
    <s v="HUB HB3 NO RECONOCE CONECTOR"/>
    <s v="PINPAD F3 TECLADO MALO"/>
    <n v="0"/>
    <s v="ABC9Z872"/>
    <s v="1254263  1219868 243627317561365457296951"/>
    <s v="989413  NO SERIALIZADO 919834"/>
    <s v="TIPO I"/>
    <s v="TERRESTRE"/>
    <n v="1"/>
    <n v="0"/>
    <s v="MONTOYA VELEZ ANDRES FELIPE"/>
    <n v="65960.072302"/>
    <n v="75096.394270399993"/>
    <n v="65960.072302"/>
    <m/>
    <m/>
    <m/>
    <m/>
    <m/>
    <m/>
    <m/>
    <m/>
  </r>
  <r>
    <s v="PEREIRA"/>
    <x v="0"/>
    <x v="6"/>
    <n v="76828"/>
    <n v="2352593"/>
    <n v="11694"/>
    <s v="VALLE DEL CAUCA"/>
    <s v="TRUJILLO"/>
    <s v="TRUJILLO  VALLE DEL CAUCA"/>
    <s v="REDEBAN"/>
    <n v="2352593"/>
    <s v="FO-25-1133132"/>
    <d v="2025-06-25T10:47:00"/>
    <d v="2025-06-26T15:48:49"/>
    <s v="CERRADO"/>
    <s v="INCIDENTE"/>
    <s v="VISITA_TÉCNICA"/>
    <s v="26-06 EN LA VISITA TÉCNICA SE REALIZÓ EL CAMBIO DE LECTOR DE CÓDIGO DE BARRAS YA QUE SE ENCONTRÓ CON EL CABLE AVERIADO Y ESTABA GENERANDO CORTÓ CIRCUITO, ADICIONAL A ESO SE REALIZA LA CONFIGURACIÓN E INICIALIZACIÓN AL DATÁFONO YA QUE SE ENCONTRÓ CON LA HORA ATRASADA , LUEGO SE REALIZARON LAS PRUEBAS DEJANDO EL SERVICIO OPERANDO SIN FALLAS Y SIN NOVEDAD "/>
    <s v="NO"/>
    <s v="HARDWARE"/>
    <s v="LECTOR DE BARRAS"/>
    <s v="CABLE LECTORA AVERIADO"/>
    <s v="Si"/>
    <n v="0"/>
    <s v="LECTOR L9  DAÑO FÍSICO: CABLE DE COMUNICACIÓN DAÑADO"/>
    <n v="0"/>
    <n v="0"/>
    <n v="0"/>
    <s v="JAAAD113"/>
    <s v=" 1114605  "/>
    <s v=" 533294  "/>
    <s v="TIPO II"/>
    <s v="TERRESTRE"/>
    <n v="1"/>
    <n v="0"/>
    <s v="SANCHEZ URREGO ROBINSON DAVID"/>
    <n v="144967.87232000002"/>
    <n v="140395.6348884"/>
    <n v="144967.87232000002"/>
    <m/>
    <m/>
    <m/>
    <m/>
    <m/>
    <m/>
    <m/>
    <m/>
  </r>
  <r>
    <s v="MANIZALES"/>
    <x v="0"/>
    <x v="6"/>
    <n v="17486"/>
    <n v="2355174"/>
    <n v="79727"/>
    <s v="CALDAS"/>
    <s v="NEIRA"/>
    <s v="PTM CALDAS DROGUERIA LA SAGRAD"/>
    <s v="REDEBAN"/>
    <n v="2355174"/>
    <s v="FO-25-1135699"/>
    <d v="2025-06-25T16:00:00"/>
    <d v="2025-06-26T15:54:53"/>
    <s v="CERRADO"/>
    <s v="INCIDENTE"/>
    <s v="VISITA_TÉCNICA"/>
    <s v="26-06 SE VISITA COMERCIO SE IDENTIFICA DATÁFONO CON PUERTO USB DAÑADO SE REALIZA CAMBIO DE DATÁFONO SE REALIZA PRUEBAS OK "/>
    <s v="NO"/>
    <s v="HARDWARE"/>
    <s v="DETERIORO"/>
    <s v="DATAFONO"/>
    <s v="Si"/>
    <s v="DATAFONO E9 PUERTO USB MALO"/>
    <n v="0"/>
    <n v="0"/>
    <n v="0"/>
    <n v="0"/>
    <s v="F1WZZ572-F1WZZ968"/>
    <s v="963217   "/>
    <s v="906250   "/>
    <s v="TIPO II"/>
    <s v="TERRESTRE"/>
    <n v="1"/>
    <n v="0"/>
    <s v="LOAIZA LOPEZ JHON FREDDY"/>
    <n v="144967.87232000002"/>
    <n v="140395.6348884"/>
    <n v="144967.87232000002"/>
    <m/>
    <m/>
    <m/>
    <m/>
    <m/>
    <m/>
    <m/>
    <m/>
  </r>
  <r>
    <s v="IBAGUE"/>
    <x v="3"/>
    <x v="3"/>
    <n v="73001"/>
    <n v="2359312"/>
    <n v="77458"/>
    <s v="TOLIMA"/>
    <s v="IBAGUE"/>
    <s v="BARRIO CIUDADELA SIMON BOLIVAR 1 ETAPA IBAGUE"/>
    <s v="REDEBAN"/>
    <n v="2359312"/>
    <s v="FO-25-1138700"/>
    <d v="2025-06-26T11:00:00"/>
    <d v="2025-06-26T16:12:44"/>
    <s v="CERRADO"/>
    <s v="INCIDENTE"/>
    <s v="VISITA_TÉCNICA"/>
    <s v="26-06 SE REALIZA BORRADO Y ACTUALIZACIÓN DE VERSIÓN, SE REALIZA PRUEBAS DE FUNCIONAMIENTO OK; CUBRE CLAVE INSTALADO."/>
    <s v="NO"/>
    <s v="SOFTWARE"/>
    <s v="ACTUALIZACION"/>
    <s v="VERSION CARGA SO VR"/>
    <s v="NO"/>
    <n v="0"/>
    <n v="0"/>
    <n v="0"/>
    <n v="0"/>
    <n v="0"/>
    <s v="A4IZZ001"/>
    <n v="0"/>
    <n v="0"/>
    <s v="TIPO I"/>
    <s v="TERRESTRE"/>
    <n v="1"/>
    <n v="0"/>
    <s v="BARRAGAN TAFUR EDWIN ESTEBAN"/>
    <n v="65960.072302"/>
    <n v="75096.394270399993"/>
    <n v="65960.072302"/>
    <m/>
    <m/>
    <m/>
    <m/>
    <m/>
    <m/>
    <m/>
    <m/>
  </r>
  <r>
    <s v="BOGOTA"/>
    <x v="5"/>
    <x v="5"/>
    <n v="11001"/>
    <n v="2359579"/>
    <n v="79689"/>
    <s v="CUNDINAMARCA"/>
    <s v="BOGOTA"/>
    <s v="PTM BOGOTA LENCERIA PEREZ FRIA"/>
    <s v="REDEBAN"/>
    <n v="2359579"/>
    <s v="FO-25-1138819"/>
    <d v="2025-06-26T11:31:00"/>
    <d v="2025-06-26T16:17:19"/>
    <s v="CERRADO"/>
    <s v="INCIDENTE"/>
    <s v="VISITA_TÉCNICA"/>
    <s v="26-06 SE REALIZA CAMBIO DE EQUIPO POR FALLAS EN PUERTO USB PRUEBA OK "/>
    <s v="NO"/>
    <s v="HARDWARE"/>
    <s v="DETERIORO"/>
    <s v="DATAFONO"/>
    <s v="Si"/>
    <s v="DATAFONO E9 PUERTO USB MALO"/>
    <n v="0"/>
    <n v="0"/>
    <n v="0"/>
    <n v="0"/>
    <s v="V1YZZ431-LMQZZ789"/>
    <s v="1188605   "/>
    <s v="1106701   "/>
    <s v="TIPO I"/>
    <s v="TERRESTRE"/>
    <n v="1"/>
    <n v="0"/>
    <s v="ORTIZ MARTINEZ STIVEN"/>
    <n v="65960.072302"/>
    <n v="75096.394270399993"/>
    <n v="65960.072302"/>
    <m/>
    <m/>
    <m/>
    <m/>
    <m/>
    <m/>
    <m/>
    <m/>
  </r>
  <r>
    <s v="BOGOTA"/>
    <x v="5"/>
    <x v="5"/>
    <n v="25290"/>
    <n v="2348770"/>
    <n v="34197"/>
    <s v="CUNDINAMARCA"/>
    <s v="FUSAGASUGA"/>
    <s v="BARRIO LA PAMPA FUSAGASUGA"/>
    <s v="REDEBAN"/>
    <n v="2348770"/>
    <s v="FO-25-1130440"/>
    <d v="2025-06-24T15:53:00"/>
    <d v="2025-06-26T16:46:33"/>
    <s v="CERRADO"/>
    <s v="INCIDENTE"/>
    <s v="VISITA_TÉCNICA"/>
    <s v="26-06 CAMBIO DE EQUIPO POR DAÑO SE REALIZA PRUEBAS OK SE ENTREGA SERVICIO OPERATIVO "/>
    <s v="NO"/>
    <s v="HARDWARE"/>
    <s v="ALERT IRRUPTION"/>
    <s v="ALERT IRRUPTION"/>
    <s v="Si"/>
    <s v="DATAFONO A1 NO PRENDE"/>
    <n v="0"/>
    <n v="0"/>
    <n v="0"/>
    <n v="0"/>
    <s v="1TZZZ398"/>
    <s v="1151672   "/>
    <s v="1104416   "/>
    <s v="TIPO II"/>
    <s v="TERRESTRE"/>
    <n v="1"/>
    <n v="0"/>
    <s v="HERNANDEZ NARANJO OSCAR EDUARDO"/>
    <n v="144967.87232000002"/>
    <n v="140395.6348884"/>
    <n v="144967.87232000002"/>
    <m/>
    <m/>
    <m/>
    <m/>
    <m/>
    <m/>
    <m/>
    <m/>
  </r>
  <r>
    <s v="BOGOTA"/>
    <x v="5"/>
    <x v="5"/>
    <n v="11001"/>
    <n v="2354883"/>
    <n v="18903"/>
    <s v="CUNDINAMARCA"/>
    <s v="BOGOTA"/>
    <s v="PAGAFACIL CHICO 94"/>
    <s v="REDEBAN"/>
    <n v="2354883"/>
    <s v="FO-25-1135547"/>
    <d v="2025-06-25T15:41:00"/>
    <d v="2025-06-26T16:51:22"/>
    <s v="CERRADO"/>
    <s v="INCIDENTE"/>
    <s v="VISITA_TÉCNICA"/>
    <s v="26-06 SE REALIZA CAMBIO DE HUB EN DAÑO POR REINICIOS"/>
    <s v="NO"/>
    <s v="HARDWARE"/>
    <s v="HUB"/>
    <s v="SE REINICIA"/>
    <s v="Si"/>
    <n v="0"/>
    <n v="0"/>
    <s v="HUB HB2 PUERTO USD DAÑADO"/>
    <n v="0"/>
    <n v="0"/>
    <s v="TZZZZ589"/>
    <s v="   Sin serializar"/>
    <s v="  831701 "/>
    <s v="TIPO I"/>
    <s v="TERRESTRE"/>
    <n v="1"/>
    <n v="0"/>
    <s v="INFANTE SIERRA MANUEL FERNANDO"/>
    <n v="65960.072302"/>
    <n v="75096.394270399993"/>
    <n v="65960.072302"/>
    <m/>
    <m/>
    <m/>
    <m/>
    <m/>
    <m/>
    <m/>
    <m/>
  </r>
  <r>
    <s v="NEIVA"/>
    <x v="3"/>
    <x v="3"/>
    <n v="41001"/>
    <n v="2356616"/>
    <n v="28898"/>
    <s v="HUILA"/>
    <s v="NEIVA"/>
    <s v="BARRIO LIMONAR NEIVA"/>
    <s v="REDEBAN"/>
    <n v="2356616"/>
    <s v="FO-25-1136616"/>
    <d v="2025-06-26T08:00:00"/>
    <d v="2025-06-26T16:57:39"/>
    <s v="CERRADO"/>
    <s v="INCIDENTE"/>
    <s v="VISITA_TÉCNICA"/>
    <s v="26-06 SE REALIZA CAMBIO DE EQUIPO POR DAÑO IMPRESORA"/>
    <s v="NO"/>
    <s v="HARDWARE"/>
    <s v="IMPRESION"/>
    <s v="NO AVANZA PAPEL"/>
    <s v="Si"/>
    <s v="DATAFONO G5 NO AVANZA PAPEL"/>
    <n v="0"/>
    <n v="0"/>
    <n v="0"/>
    <n v="0"/>
    <s v="BBBBA812"/>
    <s v="995256   "/>
    <s v="812899   "/>
    <s v="TIPO I"/>
    <s v="TERRESTRE"/>
    <n v="1"/>
    <n v="0"/>
    <s v="DIAZ VARGAS JONATHAN MIGUEL"/>
    <n v="65960.072302"/>
    <n v="75096.394270399993"/>
    <n v="65960.072302"/>
    <m/>
    <m/>
    <m/>
    <m/>
    <m/>
    <m/>
    <m/>
    <m/>
  </r>
  <r>
    <s v="BOGOTA"/>
    <x v="5"/>
    <x v="5"/>
    <n v="25290"/>
    <n v="2353228"/>
    <n v="77671"/>
    <s v="CUNDINAMARCA"/>
    <s v="FUSAGASUGA"/>
    <s v="BARRIO GRAN COLOMBIA FUSAGASUGA 3"/>
    <s v="REDEBAN"/>
    <n v="2353228"/>
    <s v="FO-25-1133749"/>
    <d v="2025-06-25T11:45:00"/>
    <d v="2025-06-26T17:07:28"/>
    <s v="CERRADO"/>
    <s v="INCIDENTE"/>
    <s v="VISITA_TÉCNICA"/>
    <s v="26-06 SE REALIZA BORRADO DE. SO Y VERSIÓN SE ACTUALIZA SE ENTREGA SERVICIO OPERATIVO "/>
    <s v="NO"/>
    <s v="SOFTWARE"/>
    <s v="ACTUALIZACION"/>
    <s v="VERSION CARGA SO VR"/>
    <s v="NO"/>
    <n v="0"/>
    <n v="0"/>
    <n v="0"/>
    <n v="0"/>
    <n v="0"/>
    <s v="10LZZ942"/>
    <n v="0"/>
    <n v="0"/>
    <s v="TIPO II"/>
    <s v="TERRESTRE"/>
    <n v="1"/>
    <n v="0"/>
    <s v="HERNANDEZ NARANJO OSCAR EDUARDO"/>
    <n v="144967.87232000002"/>
    <n v="140395.6348884"/>
    <n v="144967.87232000002"/>
    <m/>
    <m/>
    <m/>
    <m/>
    <m/>
    <m/>
    <m/>
    <m/>
  </r>
  <r>
    <s v="BUCARAMANGA"/>
    <x v="1"/>
    <x v="1"/>
    <n v="81736"/>
    <n v="2283349"/>
    <n v="20520"/>
    <s v="ARAUCA"/>
    <s v="SARAVENA"/>
    <s v="EL CENTRO SARAVENA ARAUCA"/>
    <s v="REDEBAN"/>
    <n v="2283349"/>
    <s v="FO-25-1070010"/>
    <d v="2025-06-10T15:55:00"/>
    <d v="2025-06-26T17:42:41"/>
    <s v="CERRADO"/>
    <s v="INCIDENTE"/>
    <s v="VISITA_TÉCNICA"/>
    <s v="26-06 SE CAMBIA ACTIVO DEBIDO TECLADO MALO , SE REALIZA INYECCIÓN DE SISTEMA Y VERSIÓN INICIALIZADA OK PRUEBAS OK CUBRE CLAVE OK "/>
    <s v="NO"/>
    <s v="HARDWARE"/>
    <s v="TECLADO"/>
    <s v="DAÑO POS"/>
    <s v="Si"/>
    <s v="DATAFONO F3 TECLADO MALO"/>
    <n v="0"/>
    <n v="0"/>
    <n v="0"/>
    <n v="0"/>
    <s v="AAAAS036"/>
    <s v="1233969   "/>
    <s v="750199   "/>
    <s v="TIPO IV ESPECIAL"/>
    <s v="AEREO"/>
    <n v="1"/>
    <n v="0"/>
    <s v="HERRERA LUQUE SAUL JAVIER"/>
    <n v="988462.96268840006"/>
    <n v="196536.5258152"/>
    <n v="988462.96268840006"/>
    <m/>
    <m/>
    <m/>
    <m/>
    <m/>
    <m/>
    <m/>
    <m/>
  </r>
  <r>
    <s v="CUCUTA"/>
    <x v="1"/>
    <x v="1"/>
    <n v="54001"/>
    <n v="2357848"/>
    <n v="75350"/>
    <s v="NORTE DE SANTANDER"/>
    <s v="CUCUTA"/>
    <s v="BARRIO EL LLANO CUCUTA 18"/>
    <s v="REDEBAN"/>
    <n v="2357848"/>
    <s v="FO-25-1137665"/>
    <d v="2025-06-26T09:07:00"/>
    <d v="2025-06-26T17:48:30"/>
    <s v="CERRADO"/>
    <s v="INCIDENTE"/>
    <s v="VISITA_TÉCNICA"/>
    <s v="26-06 SE REALIZÓ VISITA AL COMERCIO Y SE ENCUENTRA DATAFONO CON IMPRESORA DAÑADA, SE REALIZA CAMBIO DE EQUIPO, PRUEBAS EXITOSAS"/>
    <s v="NO"/>
    <s v="HARDWARE"/>
    <s v="IMPRESION"/>
    <s v="DAÑO POS"/>
    <s v="Si"/>
    <s v="DATAFONO G1 NO IMPRIME UNO O VARIOS CARACTERES"/>
    <n v="0"/>
    <n v="0"/>
    <n v="0"/>
    <n v="0"/>
    <s v="10008824"/>
    <s v="1172538   "/>
    <s v="1173505   "/>
    <s v="TIPO I"/>
    <s v="TERRESTRE"/>
    <n v="1"/>
    <n v="0"/>
    <s v="MORA VEGA JEAMPIER"/>
    <n v="65960.072302"/>
    <n v="75096.394270399993"/>
    <n v="65960.072302"/>
    <m/>
    <m/>
    <m/>
    <m/>
    <m/>
    <m/>
    <m/>
    <m/>
  </r>
  <r>
    <s v="IBAGUE"/>
    <x v="3"/>
    <x v="3"/>
    <n v="73001"/>
    <n v="2360824"/>
    <n v="48800"/>
    <s v="TOLIMA"/>
    <s v="IBAGUE"/>
    <s v="PTM IBAGUE  EVELYN ARIAS"/>
    <s v="REDEBAN"/>
    <n v="2360824"/>
    <s v="FO-25-1140160"/>
    <d v="2025-06-26T14:43:00"/>
    <d v="2025-06-26T17:56:49"/>
    <s v="CERRADO"/>
    <s v="INCIDENTE"/>
    <s v="VISITA_TÉCNICA"/>
    <s v="26-06 SE REALIZA CAMBIO DE DATÁFONO POR SOLICITUD DEL CLIENTE INDICA FALLA EN LA PANTALLA, SE REALIZA PRUEBAS DE FUNCIONAMIENTO OK; CUBRE CLAVE INSTALADO."/>
    <s v="NO"/>
    <s v="HARDWARE"/>
    <s v="PANTALLA"/>
    <s v="DAÑO POS"/>
    <s v="Si"/>
    <s v="DATAFONO B1 DISPLAY BLANCO / OSCURO"/>
    <n v="0"/>
    <n v="0"/>
    <n v="0"/>
    <n v="0"/>
    <s v="II00L312-EZZZZ992"/>
    <s v="1242594   "/>
    <s v="1106658   "/>
    <s v="TIPO I"/>
    <s v="TERRESTRE"/>
    <n v="1"/>
    <n v="0"/>
    <s v="BARRAGAN TAFUR EDWIN ESTEBAN"/>
    <n v="65960.072302"/>
    <n v="75096.394270399993"/>
    <n v="65960.072302"/>
    <m/>
    <m/>
    <m/>
    <m/>
    <m/>
    <m/>
    <m/>
    <m/>
  </r>
  <r>
    <s v="IBAGUE"/>
    <x v="3"/>
    <x v="3"/>
    <n v="73001"/>
    <n v="2360970"/>
    <n v="60996"/>
    <s v="TOLIMA"/>
    <s v="IBAGUE"/>
    <s v="BARRIO EL SALADO IBAGUE 8"/>
    <s v="REDEBAN"/>
    <n v="2360970"/>
    <s v="FO-25-1140289"/>
    <d v="2025-06-26T15:02:00"/>
    <d v="2025-06-26T18:02:44"/>
    <s v="CERRADO"/>
    <s v="INCIDENTE"/>
    <s v="VISITA_TÉCNICA"/>
    <s v="26-06 SE CAMBIA DATÁFONO POR FALLA DE COMUNICACIÓN. SE HACEN PRUEBAS DE TRANSACCIONES TODO OK "/>
    <s v="NO"/>
    <s v="HARDWARE"/>
    <s v="COMUNICACION"/>
    <s v="DAÑO POS"/>
    <s v="Si"/>
    <s v="DATAFONO E3 NO COMUNICA MODEM"/>
    <n v="0"/>
    <n v="0"/>
    <n v="0"/>
    <n v="0"/>
    <s v="JA00G868"/>
    <s v="794676   "/>
    <s v="1142720   "/>
    <s v="TIPO I"/>
    <s v="TERRESTRE"/>
    <n v="1"/>
    <n v="0"/>
    <s v="VARGAS HERRERA JHON JAIRO"/>
    <n v="65960.072302"/>
    <n v="75096.394270399993"/>
    <n v="65960.072302"/>
    <m/>
    <m/>
    <m/>
    <m/>
    <m/>
    <m/>
    <m/>
    <m/>
  </r>
  <r>
    <s v="MEDELLIN"/>
    <x v="2"/>
    <x v="2"/>
    <n v="5079"/>
    <n v="2351588"/>
    <n v="21425"/>
    <s v="ANTIOQUIA"/>
    <s v="BARBOSA"/>
    <s v="BARRIO BARBOSA IV BARBOSA"/>
    <s v="REDEBAN"/>
    <n v="2351588"/>
    <s v="FO-25-1132486"/>
    <d v="2025-06-25T09:24:00"/>
    <d v="2025-06-27T08:09:00"/>
    <s v="CERRADO"/>
    <s v="INCIDENTE"/>
    <s v="VISITA_TÉCNICA"/>
    <s v="26-06 SE LLEGA AL SITIO SE VALIDA LECTORA Y NO QUIERE LEER SE REALIZA RECONFIGURACION Y SIGUE SIN LEER SE CAMBIA LECTOR SE REALIZAN PRUEBAS EXITOSAS SERVICIO OPERATIVO "/>
    <s v="NO"/>
    <s v="HARDWARE"/>
    <s v="LECTOR DE BARRAS"/>
    <s v="DAÑO POS"/>
    <s v="Si"/>
    <n v="0"/>
    <s v="LECTOR L4  SE BLOQUEA"/>
    <n v="0"/>
    <n v="0"/>
    <n v="0"/>
    <s v="IIHZ083"/>
    <s v=" 1249247  "/>
    <s v=" 893012  "/>
    <s v="TIPO II"/>
    <s v="TERRESTRE"/>
    <n v="1"/>
    <n v="0"/>
    <s v="ZAPATA LOPEZ EDWARD ASDRUBAL"/>
    <n v="144967.87232000002"/>
    <n v="140395.6348884"/>
    <n v="144967.87232000002"/>
    <m/>
    <m/>
    <m/>
    <m/>
    <m/>
    <m/>
    <m/>
    <m/>
  </r>
  <r>
    <s v="MEDELLIN"/>
    <x v="2"/>
    <x v="2"/>
    <n v="27491"/>
    <n v="2346726"/>
    <n v="78276"/>
    <s v="MEDELLIN"/>
    <s v="CHOCO"/>
    <s v="BARRIO EL CASCOTE SECTOR MATADERO NOVITA CHOCO NOVITA"/>
    <s v="REDEBAN"/>
    <n v="2346726"/>
    <s v="FO-25-1128074"/>
    <d v="2025-06-24T11:57:00"/>
    <d v="2025-06-27T08:17:00"/>
    <s v="CERRADO"/>
    <s v="INCIDENTE"/>
    <s v="VISITA_TÉCNICA"/>
    <s v="27-06 SE RREALIZA CAMBIO DE EQUIPO POR DAÑO, SE REALIZAN PRUEBAS Y EL CB QUEDA OPERATIVO "/>
    <s v="NO"/>
    <s v="HARDWARE"/>
    <s v="IMPRESION"/>
    <s v="NO IMPRIME UNO O VARIOS CARACTERES"/>
    <s v="Si"/>
    <s v="DATAFONO G1 NO IMPRIME UNO O VARIOS CARACTERES"/>
    <n v="0"/>
    <n v="0"/>
    <n v="0"/>
    <n v="0"/>
    <s v="SXNZZ601"/>
    <s v="1254218   "/>
    <s v="1142822   "/>
    <s v="TIPO IV ESPECIAL"/>
    <s v="AEREO"/>
    <n v="1"/>
    <n v="0"/>
    <s v="ROBLEDO DIAZ ANDRES FELIPE"/>
    <n v="988462.96268840006"/>
    <n v="196536.5258152"/>
    <n v="988462.96268840006"/>
    <m/>
    <m/>
    <m/>
    <m/>
    <m/>
    <m/>
    <m/>
    <m/>
  </r>
  <r>
    <s v="MEDELLIN"/>
    <x v="2"/>
    <x v="2"/>
    <n v="5034"/>
    <n v="2358773"/>
    <n v="57323"/>
    <s v="ANTIOQUIA"/>
    <s v="ANDES"/>
    <s v="BARRIO LA VIRGEN ANDES"/>
    <s v="REDEBAN"/>
    <n v="2358773"/>
    <s v="FO-25-1138406"/>
    <d v="2025-06-26T10:30:00"/>
    <d v="2025-06-27T09:16:00"/>
    <s v="CERRADO"/>
    <s v="INCIDENTE"/>
    <s v="VISITA_TÉCNICA"/>
    <s v="27-06 SE CAMBIO CABLE DE LECTOR "/>
    <s v="NO"/>
    <s v="HARDWARE"/>
    <s v="LECTOR DE BARRAS"/>
    <s v="CABLE LECTORA AVERIADO"/>
    <s v="NO"/>
    <n v="0"/>
    <n v="0"/>
    <n v="0"/>
    <n v="0"/>
    <s v="Cable del lector "/>
    <s v="TRSZZ890"/>
    <n v="0"/>
    <n v="0"/>
    <s v="TIPO III"/>
    <s v="TERRESTRE"/>
    <n v="1"/>
    <n v="0"/>
    <s v="CASTAÑEDA PALACIO CARLOS FELIPE"/>
    <n v="275728.78077800001"/>
    <n v="196536.5258152"/>
    <n v="275728.78077800001"/>
    <m/>
    <m/>
    <m/>
    <m/>
    <m/>
    <m/>
    <m/>
    <m/>
  </r>
  <r>
    <s v="MEDELLIN"/>
    <x v="2"/>
    <x v="2"/>
    <n v="5001"/>
    <n v="2352894"/>
    <n v="35459"/>
    <s v="ANTIOQUIA"/>
    <s v="MEDELLIN"/>
    <s v="COMCARD MED SAMU RAMIREZ"/>
    <s v="REDEBAN"/>
    <n v="2352894"/>
    <s v="FO-25-1133451"/>
    <d v="2025-06-25T11:28:00"/>
    <d v="2025-06-27T09:24:29"/>
    <s v="CERRADO"/>
    <s v="INCIDENTE"/>
    <s v="VISITA_TÉCNICA"/>
    <s v="26-06 SE CAMBIA EQUIPO POR DAÑO"/>
    <s v="NO"/>
    <s v="HARDWARE"/>
    <s v="TECLADO"/>
    <s v="DAÑO POS"/>
    <s v="Si"/>
    <s v="DATAFONO F3 TECLADO MALO"/>
    <n v="0"/>
    <n v="0"/>
    <n v="0"/>
    <n v="0"/>
    <s v="NA001747 - GZ000778"/>
    <s v="1254230   "/>
    <s v="751024   "/>
    <s v="TIPO I"/>
    <s v="TERRESTRE"/>
    <n v="1"/>
    <n v="0"/>
    <s v="MORENO MEDINA JUAN PABLO"/>
    <n v="65960.072302"/>
    <n v="75096.394270399993"/>
    <n v="65960.072302"/>
    <m/>
    <m/>
    <m/>
    <m/>
    <m/>
    <m/>
    <m/>
    <m/>
  </r>
  <r>
    <s v="BUCARAMANGA"/>
    <x v="1"/>
    <x v="1"/>
    <n v="81736"/>
    <n v="2346019"/>
    <n v="20522"/>
    <s v="ARAUCA"/>
    <s v="SARAVENA"/>
    <s v="ALFONSO LOPEZ SARAVENA ARAUCA"/>
    <s v="REDEBAN"/>
    <n v="2346019"/>
    <s v="FO-25-1127878"/>
    <d v="2025-06-24T11:14:00"/>
    <d v="2025-06-27T10:15:39"/>
    <s v="CERRADO"/>
    <s v="INCIDENTE"/>
    <s v="VISITA_TÉCNICA"/>
    <s v="27-06 SE CAMBIA ACTIVO DEBIDO ALERT IRRUPTION SE REALIZA INYECCIÓN DE SISTEMA Y VERSIÓN INICIALIZADA OK PRUEBAS OK CUBRE CLAVE OK "/>
    <s v="NO"/>
    <s v="HARDWARE"/>
    <s v="ALERT IRRUPTION"/>
    <s v="ALERT IRRUPTION"/>
    <s v="Si"/>
    <s v="DATAFONO A6 ALERT IRRUPTION"/>
    <n v="0"/>
    <n v="0"/>
    <n v="0"/>
    <n v="0"/>
    <s v="AAAAS060"/>
    <s v="1104409   "/>
    <s v="260239   "/>
    <s v="TIPO IV ESPECIAL"/>
    <s v="AEREO"/>
    <n v="1"/>
    <n v="0"/>
    <s v="HERRERA LUQUE SAUL JAVIER"/>
    <n v="988462.96268840006"/>
    <n v="196536.5258152"/>
    <n v="988462.96268840006"/>
    <m/>
    <m/>
    <m/>
    <m/>
    <m/>
    <m/>
    <m/>
    <m/>
  </r>
  <r>
    <s v="MEDELLIN"/>
    <x v="2"/>
    <x v="2"/>
    <n v="5042"/>
    <n v="2357578"/>
    <n v="57566"/>
    <s v="ANTIOQUIA"/>
    <s v="SANTA FE DE ANTIOQUIA"/>
    <s v="BARRIO SANTA FE DE ANTIOQUIA S"/>
    <s v="REDEBAN"/>
    <n v="2357578"/>
    <s v="FO-25-1137276"/>
    <d v="2025-06-26T08:48:00"/>
    <d v="2025-06-27T10:38:01"/>
    <s v="CERRADO"/>
    <s v="INCIDENTE"/>
    <s v="VISITA_TÉCNICA"/>
    <s v="27-06 SE CAMBIA LECTOR DE BARRAS YA QUE NO ENCIENDE"/>
    <s v="NO"/>
    <s v="HARDWARE"/>
    <s v="LECTOR DE BARRAS"/>
    <s v="DAÑO POS"/>
    <s v="Si"/>
    <n v="0"/>
    <s v="LECTOR L1  NO ENCIENDE"/>
    <n v="0"/>
    <n v="0"/>
    <n v="0"/>
    <s v="A1MZZ986"/>
    <s v=" 1249276  "/>
    <s v=" 902570  "/>
    <s v="TIPO II"/>
    <s v="TERRESTRE"/>
    <n v="1"/>
    <n v="0"/>
    <s v="BADEL ACUÑA LUIS ALBERTO"/>
    <n v="144967.87232000002"/>
    <n v="140395.6348884"/>
    <n v="144967.87232000002"/>
    <m/>
    <m/>
    <m/>
    <m/>
    <m/>
    <m/>
    <m/>
    <m/>
  </r>
  <r>
    <s v="BUCARAMANGA"/>
    <x v="1"/>
    <x v="1"/>
    <n v="68307"/>
    <n v="2359095"/>
    <n v="15531"/>
    <s v="SANTANDER"/>
    <s v="GIRON"/>
    <s v="MULTIPAGAS GIRON"/>
    <s v="REDEBAN"/>
    <n v="2359095"/>
    <s v="FO-25-1138706"/>
    <d v="2025-06-26T10:57:00"/>
    <d v="2025-06-27T10:42:15"/>
    <s v="CERRADO"/>
    <s v="INCIDENTE"/>
    <s v="VISITA_TÉCNICA"/>
    <s v="27-06 SE REALIZA CAMBIO DE DATAFONO,HUB,PIN PAD ,BORRADO E INSTALACIÓN DE S.O Y VERSIÓN 10.3 CREACIÓN DE USUARIOS PRUEBAS OK SERVICIO OPERATIVO "/>
    <s v="NO"/>
    <s v="HARDWARE"/>
    <s v="PINPAD"/>
    <s v="ALERTADO"/>
    <s v="Si"/>
    <s v="DATAFONO CPT CAMBIO POR TECNOLOGÍA"/>
    <n v="0"/>
    <s v="HUB HB3 NO RECONOCE CONECTOR"/>
    <s v="PINPAD A1 NO PRENDE"/>
    <n v="0"/>
    <s v="AB0PZ872"/>
    <s v="1227976  1220712 243637317561365457309963"/>
    <s v="991638  2192207000469 1109652"/>
    <s v="TIPO I"/>
    <s v="TERRESTRE"/>
    <n v="1"/>
    <n v="0"/>
    <s v="REYES RAMIREZ DIEGO ALEXANDER"/>
    <n v="65960.072302"/>
    <n v="75096.394270399993"/>
    <n v="65960.072302"/>
    <m/>
    <m/>
    <m/>
    <m/>
    <m/>
    <m/>
    <m/>
    <m/>
  </r>
  <r>
    <s v="MONTERIA"/>
    <x v="4"/>
    <x v="4"/>
    <n v="23162"/>
    <n v="2361659"/>
    <n v="76304"/>
    <s v="CORDOBA"/>
    <s v="CERETE"/>
    <s v="BARRIO CENTRO CERETE 12"/>
    <s v="REDEBAN"/>
    <n v="2361659"/>
    <s v="FO-25-1140963"/>
    <d v="2025-06-26T16:11:36"/>
    <d v="2025-06-27T10:50:11"/>
    <s v="CERRADO"/>
    <s v="INCIDENTE"/>
    <s v="VISITA_TÉCNICA"/>
    <s v="27-06 SE REALIZA VISITA TÉCNICA Y SE CAMBIA DATAFONO POR FALLAS EN LECTURA DE TARJETAS, MENSAJE CONSTANTE DE RETIRE TARJETA, SE INSTALA DATAFONO PLACA 1242386 Y SE RETIRA DATAFONO PLACA 1235337, SE REALIZAN PRUEBAS Y SE DEJA EL SERVICIO EN FUNCIONAMIENTO NUEVAMENTE."/>
    <s v="NO"/>
    <s v="HARDWARE"/>
    <s v="LECTOR DE TARJETAS"/>
    <s v="MENSAJE RETIRE TARJETA"/>
    <s v="Si"/>
    <s v="DATAFONO C1 NO LEE TARJETAS"/>
    <n v="0"/>
    <n v="0"/>
    <n v="0"/>
    <n v="0"/>
    <s v="V10OZ381"/>
    <s v="1242386   "/>
    <s v="1235337   "/>
    <s v="TIPO I"/>
    <s v="TERRESTRE"/>
    <n v="1"/>
    <n v="0"/>
    <s v="CASSIANI PEREZ RAUL RAMIRO"/>
    <n v="65960.072302"/>
    <n v="75096.394270399993"/>
    <n v="65960.072302"/>
    <m/>
    <m/>
    <m/>
    <m/>
    <m/>
    <m/>
    <m/>
    <m/>
  </r>
  <r>
    <s v="MANIZALES"/>
    <x v="0"/>
    <x v="6"/>
    <n v="17614"/>
    <n v="2345638"/>
    <n v="21307"/>
    <s v="CALDAS"/>
    <s v="RIOSUCIO"/>
    <s v="CENTRO RIOSUCIO  CALDAS"/>
    <s v="REDEBAN"/>
    <n v="2345638"/>
    <s v="FO-25-1127753"/>
    <d v="2025-06-24T10:56:00"/>
    <d v="2025-06-27T11:05:06"/>
    <s v="CERRADO"/>
    <s v="INCIDENTE"/>
    <s v="VISITA_TÉCNICA"/>
    <s v="27-06 VISITAMOS COMERCIO EL DATÁFONO NO IMPRIME BIEN LAS TRX Y NO LEE ALGUNAS TARJETAS REALIZAMOS EL CAMBIO LO CONFIGURAMOS Y REALIZAMOS PRUEBAS CON EL NUEVO DATÁFONO OK. "/>
    <s v="NO"/>
    <s v="HARDWARE"/>
    <s v="IMPRESION"/>
    <s v="NO IMPRIME UNO O VARIOS CARACTERES"/>
    <s v="Si"/>
    <s v="DATAFONO G1 NO IMPRIME UNO O VARIOS CARACTERES"/>
    <n v="0"/>
    <n v="0"/>
    <n v="0"/>
    <n v="0"/>
    <s v="9DZZZ732"/>
    <s v="793081   "/>
    <s v="1045733   "/>
    <s v="TIPO II"/>
    <s v="TERRESTRE"/>
    <n v="1"/>
    <n v="0"/>
    <s v="ARROYAVE CANO MANUEL GUILLERMO"/>
    <n v="144967.87232000002"/>
    <n v="140395.6348884"/>
    <n v="144967.87232000002"/>
    <m/>
    <m/>
    <m/>
    <m/>
    <m/>
    <m/>
    <m/>
    <m/>
  </r>
  <r>
    <s v="VALLEDUPAR"/>
    <x v="4"/>
    <x v="4"/>
    <n v="47460"/>
    <n v="2345178"/>
    <n v="27167"/>
    <s v="MAGDALENA"/>
    <s v="NUEVA GRANADA"/>
    <s v="DISTRICOL INVERSIONES ALTAMIRA"/>
    <s v="REDEBAN"/>
    <n v="2345178"/>
    <s v="FO-25-1127279"/>
    <d v="2025-06-24T10:22:00"/>
    <d v="2025-06-27T11:42:44"/>
    <s v="CERRADO"/>
    <s v="INCIDENTE"/>
    <s v="VISITA_TÉCNICA"/>
    <s v="27-06 SE REALIZA VISITA POR SOLICITUD DE CLIENTE SE LLEGA A SITIO SE ENCUENTRA DESK 3500 CON MEMSAJE DE ALERT INTERUPTION,SE PROCEDE A CAMBIAR EQUIPO DEJANDO EQUIPO TECNOLOGÍA DESK 2600 CON VERSIÓN 10.3 PRUEBAS OK AL 100 %"/>
    <s v="NO"/>
    <s v="HARDWARE"/>
    <s v="ALERT IRRUPTION"/>
    <s v="ALERT IRRUPTION"/>
    <s v="Si"/>
    <s v="DATAFONO A6 ALERT IRRUPTION"/>
    <n v="0"/>
    <n v="0"/>
    <n v="0"/>
    <n v="0"/>
    <s v="999OZ814"/>
    <s v="1242467   "/>
    <s v="1120824   "/>
    <s v="TIPO IV"/>
    <s v="TERRESTRE"/>
    <n v="1"/>
    <n v="0"/>
    <s v="MAESTRE MENGUAL EDGAR ENRIQUE"/>
    <n v="479588.87655000004"/>
    <n v="196536.5258152"/>
    <n v="479588.87655000004"/>
    <m/>
    <m/>
    <m/>
    <m/>
    <m/>
    <m/>
    <m/>
    <m/>
  </r>
  <r>
    <s v="BUCARAMANGA"/>
    <x v="1"/>
    <x v="1"/>
    <n v="68190"/>
    <n v="2352076"/>
    <n v="41921"/>
    <s v="SANTANDER"/>
    <s v="CIMITARRA"/>
    <s v="BARRIO VDA LA TERRAZA CIMITARR"/>
    <s v="REDEBAN"/>
    <n v="2352076"/>
    <s v="FO-25-1132908"/>
    <d v="2025-06-25T10:07:00"/>
    <d v="2025-06-27T11:51:19"/>
    <s v="CERRADO"/>
    <s v="INCIDENTE"/>
    <s v="VISITA_TÉCNICA"/>
    <s v="27-06 SE REALIZA CAMBIO DE DATAFONO POR TECNOLOGÍA, SE CAMBIA PINPAD EN DAÑO Y SE INSTALA MAGIC BOX 2600, PRUEBAS Y LIMPIEZA DE EQUIPOS OK."/>
    <s v="NO"/>
    <s v="HARDWARE"/>
    <s v="PINPAD"/>
    <s v="DAÑO POS"/>
    <s v="Si"/>
    <s v="DATAFONO SSR SELLOS DE SEGURIDAD ROTOS"/>
    <n v="0"/>
    <s v="HUB HB1 DETERIORO CABLE"/>
    <s v="PINPAD C1 NO LEE TARJETAS"/>
    <n v="0"/>
    <s v="AA0WZ571"/>
    <s v="1235286  1219597 None"/>
    <s v="856839  Sin serial  901550"/>
    <s v="TIPO IV"/>
    <s v="TERRESTRE"/>
    <n v="1"/>
    <n v="0"/>
    <s v="MARTINEZ FLOREZ DONIS ALBERTO"/>
    <n v="479588.87655000004"/>
    <n v="196536.5258152"/>
    <n v="479588.87655000004"/>
    <m/>
    <m/>
    <m/>
    <m/>
    <m/>
    <m/>
    <m/>
    <m/>
  </r>
  <r>
    <s v="MEDELLIN"/>
    <x v="2"/>
    <x v="2"/>
    <n v="5368"/>
    <n v="2359014"/>
    <n v="36977"/>
    <s v="ANTIOQUIA"/>
    <s v="JERICO"/>
    <s v="BARRIO JERICO ANTIOQUIA"/>
    <s v="REDEBAN"/>
    <n v="2359014"/>
    <s v="FO-25-1138394"/>
    <d v="2025-06-26T10:37:00"/>
    <d v="2025-06-27T11:57:18"/>
    <s v="CERRADO"/>
    <s v="INCIDENTE"/>
    <s v="VISITA_TÉCNICA"/>
    <s v="27-06 SE REALIZÓ CAMBIO DE LECTORA CON CABLE DAÑADO "/>
    <s v="NO"/>
    <s v="HARDWARE"/>
    <s v="LECTOR DE BARRAS"/>
    <s v="CABLE LECTORA AVERIADO"/>
    <s v="Si"/>
    <n v="0"/>
    <s v="LECTOR L9  DAÑO FÍSICO: CABLE DE COMUNICACIÓN DAÑADO"/>
    <n v="0"/>
    <n v="0"/>
    <n v="0"/>
    <s v="AB00H679"/>
    <s v=" 799792  "/>
    <s v=" 546778  "/>
    <s v="TIPO III"/>
    <s v="TERRESTRE"/>
    <n v="1"/>
    <n v="0"/>
    <s v="CASTAÑEDA PALACIO CARLOS FELIPE"/>
    <n v="275728.78077800001"/>
    <n v="196536.5258152"/>
    <n v="275728.78077800001"/>
    <m/>
    <m/>
    <m/>
    <m/>
    <m/>
    <m/>
    <m/>
    <m/>
  </r>
  <r>
    <s v="BUCARAMANGA"/>
    <x v="1"/>
    <x v="1"/>
    <n v="68081"/>
    <n v="2359333"/>
    <n v="63380"/>
    <s v="SANTANDER"/>
    <s v="BARRANCABERMEJA"/>
    <s v="BARRIO EL CAMPESTRE BARRANCABE"/>
    <s v="REDEBAN"/>
    <n v="2359333"/>
    <s v="FO-25-1138694"/>
    <d v="2025-06-26T11:03:00"/>
    <d v="2025-06-27T12:01:57"/>
    <s v="CERRADO"/>
    <s v="INCIDENTE"/>
    <s v="VISITA_TÉCNICA"/>
    <s v="27-06 CB CON ERROR  DE COMUNICACIÓN, SE VALIDA CANAL DE COMERCIO Y CONEXIONES, BORRADO E INYECCIÓN DE SO+VER 9.90,CONFIGURACIÓN DE CB OK, PRUEBAS OK. CAMBIO DE FUENTE EN MAL ESTADO Y CABLE PACHT CORD. "/>
    <s v="NO"/>
    <s v="SOFTWARE"/>
    <s v="COMUNICACION"/>
    <s v="PARAMETROS DE CONFIGURACION EN POS"/>
    <s v="NO"/>
    <n v="0"/>
    <n v="0"/>
    <n v="0"/>
    <n v="0"/>
    <s v="fuente de poder -  cable pacht cord"/>
    <s v="LA00V312"/>
    <n v="0"/>
    <n v="0"/>
    <s v="TIPO III"/>
    <s v="TERRESTRE"/>
    <n v="1"/>
    <n v="0"/>
    <s v="SANTOS GONZALEZ JOHAN FABIAN"/>
    <n v="275728.78077800001"/>
    <n v="196536.5258152"/>
    <n v="275728.78077800001"/>
    <m/>
    <m/>
    <m/>
    <m/>
    <m/>
    <m/>
    <m/>
    <m/>
  </r>
  <r>
    <s v="SANTA MARTA"/>
    <x v="4"/>
    <x v="4"/>
    <n v="44001"/>
    <n v="2358485"/>
    <n v="36247"/>
    <s v="LA GUAJIRA"/>
    <s v="RIOHACHA"/>
    <s v="ARRIO ENTRE RIOS RIOHACHA"/>
    <s v="REDEBAN"/>
    <n v="2358485"/>
    <s v="FO-25-1138368"/>
    <d v="2025-06-26T10:10:00"/>
    <d v="2025-06-27T12:06:35"/>
    <s v="CERRADO"/>
    <s v="INCIDENTE"/>
    <s v="VISITA_TÉCNICA"/>
    <s v="27-06 SE REALIZA LA VISITA, SE ENCUENTRA EL RODILLO DEL DATÁFONO PARTID LO CUAL KO PERMITIA EL AVANCE DEL PAPEL,  SE PROCEDE A CAMBIARLO, SE REALIZA PRUEBAS Y TODO OK "/>
    <s v="NO"/>
    <s v="HARDWARE"/>
    <s v="IMPRESION"/>
    <s v="RODILLO AVERIADO"/>
    <s v="NO"/>
    <n v="0"/>
    <n v="0"/>
    <n v="0"/>
    <n v="0"/>
    <s v="Rodillo y tapa de impresora "/>
    <s v="9A00B632"/>
    <n v="0"/>
    <n v="0"/>
    <s v="TIPO III"/>
    <s v="TERRESTRE"/>
    <n v="1"/>
    <n v="0"/>
    <s v="THOMAS  CAMPO SIGIFREDO SEGUNDO"/>
    <n v="275728.78077800001"/>
    <n v="196536.5258152"/>
    <n v="275728.78077800001"/>
    <m/>
    <m/>
    <m/>
    <m/>
    <m/>
    <m/>
    <m/>
    <m/>
  </r>
  <r>
    <s v="MEDELLIN"/>
    <x v="2"/>
    <x v="2"/>
    <n v="5129"/>
    <n v="2360807"/>
    <n v="80001"/>
    <s v="ANTIOQUIA"/>
    <s v="CALDAS"/>
    <s v="BARRIO LA DOCENA CALDAS"/>
    <s v="REDEBAN"/>
    <n v="2360807"/>
    <s v="FO-25-1140163"/>
    <d v="2025-06-26T14:39:00"/>
    <d v="2025-06-27T12:09:02"/>
    <s v="CERRADO"/>
    <s v="INCIDENTE"/>
    <s v="VISITA_TÉCNICA"/>
    <s v="27-06 SE REALIZA LA CONFIGURACIÓN DEL LECTOR DE BARRAS YA QUE INDICABA FORMATO INVÁLIDO "/>
    <s v="NO"/>
    <s v="SOFTWARE"/>
    <s v="LECTOR DE BARRAS"/>
    <s v="FORMATO INVALIDO"/>
    <s v="NO"/>
    <n v="0"/>
    <n v="0"/>
    <n v="0"/>
    <n v="0"/>
    <n v="0"/>
    <s v="SAXZZ500"/>
    <n v="0"/>
    <n v="0"/>
    <s v="TIPO I"/>
    <s v="TERRESTRE"/>
    <n v="1"/>
    <n v="0"/>
    <s v="MONTOYA VELEZ ANDRES FELIPE"/>
    <n v="65960.072302"/>
    <n v="75096.394270399993"/>
    <n v="65960.072302"/>
    <m/>
    <m/>
    <m/>
    <m/>
    <m/>
    <m/>
    <m/>
    <m/>
  </r>
  <r>
    <s v="BARRANQUILLA"/>
    <x v="4"/>
    <x v="4"/>
    <n v="8001"/>
    <n v="2360959"/>
    <n v="21117"/>
    <s v="ATLANTICO"/>
    <s v="BARRANQUILLA"/>
    <s v="PAGAFACIL SAN NICOLAS BARRANQU"/>
    <s v="REDEBAN"/>
    <n v="2360959"/>
    <s v="FO-25-1140296"/>
    <d v="2025-06-26T15:00:00"/>
    <d v="2025-06-27T12:30:19"/>
    <s v="CERRADO"/>
    <s v="INCIDENTE"/>
    <s v="VISITA_TÉCNICA"/>
    <s v="27-06 DATAFONO ESTABA CONECTADO A UNA MULTITOMA QUE HACÍA FALSO CONTACTO, Y AL IMPRIMIR SE QUEDABA PEGADO, SE HACEN PRUEBAS EN UNA TOMA A LA PARED Y FUNCIONA CORRECTAMENTE, SE RECOMENDADA CAMBIAR LA MULTITOMA "/>
    <s v="NO"/>
    <s v="HARDWARE"/>
    <s v="IMPRESION"/>
    <s v="NO AVANZA PAPEL"/>
    <s v="NO"/>
    <n v="0"/>
    <n v="0"/>
    <n v="0"/>
    <n v="0"/>
    <n v="0"/>
    <s v="AAAXZ137"/>
    <n v="0"/>
    <n v="0"/>
    <s v="TIPO I"/>
    <s v="TERRESTRE"/>
    <n v="1"/>
    <n v="0"/>
    <s v="DE AVILA SIADES ALBERTO ENRIQUE"/>
    <n v="65960.072302"/>
    <n v="75096.394270399993"/>
    <n v="65960.072302"/>
    <m/>
    <m/>
    <m/>
    <m/>
    <m/>
    <m/>
    <m/>
    <m/>
  </r>
  <r>
    <s v="BOGOTA"/>
    <x v="5"/>
    <x v="5"/>
    <n v="25317"/>
    <n v="2353270"/>
    <n v="77672"/>
    <s v="CUNDINAMARCA"/>
    <s v="GUACHETA"/>
    <s v="BARRIO EL TEJAR GUACHETA"/>
    <s v="REDEBAN"/>
    <n v="2353270"/>
    <s v="FO-25-1133765"/>
    <d v="2025-06-25T11:58:00"/>
    <d v="2025-06-27T13:07:36"/>
    <s v="CERRADO"/>
    <s v="INCIDENTE"/>
    <s v="VISITA_TÉCNICA"/>
    <s v="27-06 SE REALIZA CAMBIO DE CABLE MAGIC BOX PRUEBA DE CONEXIÓN Y TRANSACCIÓN OK"/>
    <s v="NO"/>
    <s v="HARDWARE"/>
    <s v="CABLEADO"/>
    <s v="CABLE MAGICBOX AVERIADO"/>
    <s v="NO"/>
    <n v="0"/>
    <n v="0"/>
    <n v="0"/>
    <n v="0"/>
    <s v="Cable Magic box "/>
    <s v="10LZZ943"/>
    <n v="0"/>
    <n v="0"/>
    <s v="TIPO III"/>
    <s v="TERRESTRE"/>
    <n v="1"/>
    <n v="0"/>
    <s v="ORTIZ MARTINEZ STIVEN"/>
    <n v="275728.78077800001"/>
    <n v="196536.5258152"/>
    <n v="275728.78077800001"/>
    <m/>
    <m/>
    <m/>
    <m/>
    <m/>
    <m/>
    <m/>
    <m/>
  </r>
  <r>
    <s v="VALLEDUPAR"/>
    <x v="4"/>
    <x v="4"/>
    <n v="47058"/>
    <n v="2353291"/>
    <n v="65999"/>
    <s v="MAGDALENA"/>
    <s v="ARIGUANI"/>
    <s v="BARRIO CENTRO ARIGUANI 1"/>
    <s v="REDEBAN"/>
    <n v="2353291"/>
    <s v="FO-25-1133773"/>
    <d v="2025-06-25T12:03:00"/>
    <d v="2025-06-27T13:09:48"/>
    <s v="CERRADO"/>
    <s v="INCIDENTE"/>
    <s v="VISITA_TÉCNICA"/>
    <s v="27-06 SE REALIZA VISITÁ POR SOLICITUD DE CLIENTE SE EVIDENCIA FALLO EN LECTOR DE BARRAS,SE REALIZA CAMBIÓ DE LECTOR DEJANDO LECTOR SYMBOL SE REALIZAN PRUEBAS QUEDANDO OPERATIVO AL 100 %"/>
    <s v="NO"/>
    <s v="HARDWARE"/>
    <s v="LECTOR DE BARRAS"/>
    <s v="FORMATO INVALIDO LECTOR DAÑADO"/>
    <s v="Si"/>
    <n v="0"/>
    <s v="LECTOR L2  PERDIÓ CONFIGURACIÓN"/>
    <n v="0"/>
    <n v="0"/>
    <n v="0"/>
    <s v="9A00N329"/>
    <s v=" 514331  "/>
    <s v=" 997103  "/>
    <s v="TIPO III"/>
    <s v="TERRESTRE"/>
    <n v="1"/>
    <n v="0"/>
    <s v="MAESTRE MENGUAL EDGAR ENRIQUE"/>
    <n v="275728.78077800001"/>
    <n v="196536.5258152"/>
    <n v="275728.78077800001"/>
    <m/>
    <m/>
    <m/>
    <m/>
    <m/>
    <m/>
    <m/>
    <m/>
  </r>
  <r>
    <s v="SINCELEJO"/>
    <x v="4"/>
    <x v="4"/>
    <n v="70708"/>
    <n v="2354448"/>
    <n v="26654"/>
    <s v="SUCRE"/>
    <s v="SAN MARCOS"/>
    <s v="BARRIO EL PRADO SAN MARCOS"/>
    <s v="REDEBAN"/>
    <n v="2354448"/>
    <s v="FO-25-1135373"/>
    <d v="2025-06-25T14:53:00"/>
    <d v="2025-06-27T13:12:05"/>
    <s v="CERRADO"/>
    <s v="INCIDENTE"/>
    <s v="VISITA_TÉCNICA"/>
    <s v="27-06 SE VISITA SITIO, SE CAMBIA TAPA IMPRESORA POR DAÑO OK. SE REALIZAN PRUEBAS EXITOSAS "/>
    <s v="NO"/>
    <s v="HARDWARE"/>
    <s v="IMPRESION"/>
    <s v="TAPA IMPRESORA"/>
    <s v="NO"/>
    <n v="0"/>
    <n v="0"/>
    <n v="0"/>
    <n v="0"/>
    <s v="Tapa impresora "/>
    <s v="BL0DZ154"/>
    <n v="0"/>
    <n v="0"/>
    <s v="TIPO III"/>
    <s v="TERRESTRE"/>
    <n v="1"/>
    <n v="0"/>
    <s v="COGOLLO VERTEL EDER LUIS"/>
    <n v="275728.78077800001"/>
    <n v="196536.5258152"/>
    <n v="275728.78077800001"/>
    <m/>
    <m/>
    <m/>
    <m/>
    <m/>
    <m/>
    <m/>
    <m/>
  </r>
  <r>
    <s v="PEREIRA"/>
    <x v="0"/>
    <x v="6"/>
    <n v="63001"/>
    <n v="2356621"/>
    <n v="36496"/>
    <s v="QUINDIO"/>
    <s v="ARMENIA"/>
    <s v="BARRIO LA FOGATA ARMENIA"/>
    <s v="REDEBAN"/>
    <n v="2356621"/>
    <s v="FO-25-1136599"/>
    <d v="2025-06-26T08:00:00"/>
    <d v="2025-06-27T13:14:22"/>
    <s v="CERRADO"/>
    <s v="INCIDENTE"/>
    <s v="VISITA_TÉCNICA"/>
    <s v="27-06 SE VISITA COMERCIO SE REALIZÓ AJUSTE TAPA DE IMPRESORA Y AJUSTE DE CABLEADO"/>
    <s v="NO"/>
    <s v="HARDWARE"/>
    <s v="IMPRESION"/>
    <s v="TAPA IMPRESORA"/>
    <s v="NO"/>
    <n v="0"/>
    <n v="0"/>
    <n v="0"/>
    <n v="0"/>
    <n v="0"/>
    <s v="AA00D601"/>
    <n v="0"/>
    <n v="0"/>
    <s v="TIPO II"/>
    <s v="TERRESTRE"/>
    <n v="1"/>
    <n v="0"/>
    <s v="SANCHEZ SOLORZANO JUAN SEBASTIAN"/>
    <n v="144967.87232000002"/>
    <n v="140395.6348884"/>
    <n v="144967.87232000002"/>
    <m/>
    <m/>
    <m/>
    <m/>
    <m/>
    <m/>
    <m/>
    <m/>
  </r>
  <r>
    <s v="PEREIRA"/>
    <x v="0"/>
    <x v="6"/>
    <n v="66001"/>
    <n v="2364155"/>
    <n v="44863"/>
    <s v="RISARALDA"/>
    <s v="PEREIRA"/>
    <s v="PTM PEREIRA BARBER SHOP"/>
    <s v="REDEBAN"/>
    <n v="2364155"/>
    <s v="FO-25-1142708"/>
    <d v="2025-06-27T09:16:44"/>
    <d v="2025-06-27T13:22:39"/>
    <s v="CERRADO"/>
    <s v="INCIDENTE"/>
    <s v="VISITA_TÉCNICA"/>
    <s v="27-06 SE VISITA COMERCIO SE IDENTIFICA DATÁFONO CON FALLA EN IMPRESIÓN SE REALIZA CAMBIO DE DATÁFONO SE REALIZA PRUEBAS OK "/>
    <s v="NO"/>
    <s v="HARDWARE"/>
    <s v="IMPRESION"/>
    <s v="DAÑO POS"/>
    <s v="Si"/>
    <s v="DATAFONO G1 NO IMPRIME UNO O VARIOS CARACTERES"/>
    <n v="0"/>
    <n v="0"/>
    <n v="0"/>
    <n v="0"/>
    <s v="AB1FZ676 GB0KZ170"/>
    <s v="1221323   "/>
    <s v="1221437   "/>
    <s v="TIPO I"/>
    <s v="TERRESTRE"/>
    <n v="1"/>
    <n v="0"/>
    <s v="LOAIZA LOPEZ JHON FREDDY"/>
    <n v="65960.072302"/>
    <n v="75096.394270399993"/>
    <n v="65960.072302"/>
    <m/>
    <m/>
    <m/>
    <m/>
    <m/>
    <m/>
    <m/>
    <m/>
  </r>
  <r>
    <s v="BOGOTA"/>
    <x v="5"/>
    <x v="5"/>
    <n v="25785"/>
    <n v="2356618"/>
    <n v="77612"/>
    <s v="CUNDINAMARCA"/>
    <s v="TABIO"/>
    <s v="BARRIO CC LA REPUBLICA TABIO"/>
    <s v="REDEBAN"/>
    <n v="2356618"/>
    <s v="FO-25-1136612"/>
    <d v="2025-06-26T08:00:00"/>
    <d v="2025-06-27T13:31:03"/>
    <s v="CERRADO"/>
    <s v="INCIDENTE"/>
    <s v="VISITA_TÉCNICA"/>
    <s v="27-06 SE LLEGA COMERCIO SE VALIDA SIN LUZ HACE MÁS DE 1 HORA SE ESPERA POR MÁS DE 40 MINUTOS NO LLEGA LA LUZ , CLIENTE INDICA QUE LA LUZ HA ESTADO MOLESTANDO EN EL MUNICIPIO  DE TABIO CONSTANTEMENTE SE LE INFORMA AL COORDINADOR DE ZONA. SE LE INFORMA DE IGUAL MANERA AL CLIENTE Q SE COMUNIQUE NUEVAMENTE CUANDO EL SERVICIO DE LUZ SEA ESTABLE PARA PODER REALIZAR EL CAMBIO DE EQUIPO Y RECONFIGURACIÓN DE LECTURA QUE INDICA QUE LE MOLESTA "/>
    <s v="NO"/>
    <s v="HARDWARE"/>
    <s v="PINPAD"/>
    <s v="ALERTADO"/>
    <s v="NO"/>
    <n v="0"/>
    <n v="0"/>
    <n v="0"/>
    <n v="0"/>
    <n v="0"/>
    <s v="0"/>
    <n v="0"/>
    <n v="0"/>
    <s v="TIPO II"/>
    <s v="TERRESTRE"/>
    <n v="1"/>
    <n v="0"/>
    <s v="GOMEZ VEGA DAVID SNEYDER"/>
    <n v="144967.87232000002"/>
    <n v="140395.6348884"/>
    <n v="144967.87232000002"/>
    <m/>
    <m/>
    <m/>
    <m/>
    <m/>
    <m/>
    <m/>
    <m/>
  </r>
  <r>
    <s v="BOGOTA"/>
    <x v="5"/>
    <x v="5"/>
    <n v="11001"/>
    <n v="2361903"/>
    <n v="47976"/>
    <s v="CUNDINAMARCA"/>
    <s v="BOGOTA"/>
    <s v="PTM BOGOTA VIDEO ROA"/>
    <s v="REDEBAN"/>
    <n v="2361903"/>
    <s v="FO-25-1140945"/>
    <d v="2025-06-26T16:24:33"/>
    <d v="2025-06-27T13:41:57"/>
    <s v="CERRADO"/>
    <s v="INCIDENTE"/>
    <s v="VISITA_TÉCNICA"/>
    <s v="27-06 SE REALIZA VISITA AL COMERCIO PARA EJECUTAR CAMBIO DE LECTOR DE BARRAS POR DAÑO, VERSIÓN 9.90, PRUEBAS OK. "/>
    <s v="NO"/>
    <s v="HARDWARE"/>
    <s v="LECTOR DE BARRAS"/>
    <s v="CABLE LECTORA AVERIADO"/>
    <s v="Si"/>
    <n v="0"/>
    <s v="LECTOR L1  NO ENCIENDE"/>
    <n v="0"/>
    <n v="0"/>
    <n v="0"/>
    <s v="9C00I714"/>
    <s v=" 775812  "/>
    <s v=" 884788  "/>
    <s v="TIPO I"/>
    <s v="TERRESTRE"/>
    <n v="1"/>
    <n v="0"/>
    <s v="CORTES VELANDIA MIGUEL ANGEL"/>
    <n v="65960.072302"/>
    <n v="75096.394270399993"/>
    <n v="65960.072302"/>
    <m/>
    <m/>
    <m/>
    <m/>
    <m/>
    <m/>
    <m/>
    <m/>
  </r>
  <r>
    <s v="MEDELLIN"/>
    <x v="2"/>
    <x v="2"/>
    <n v="5400"/>
    <n v="2364707"/>
    <n v="35209"/>
    <s v="ANTIOQUIA"/>
    <s v="LA UNION"/>
    <s v="BARRIO PARQUE PRINCIPAL LA UNI"/>
    <s v="REDEBAN"/>
    <n v="2364707"/>
    <s v="FO-25-1143070"/>
    <d v="2025-06-27T10:01:03"/>
    <d v="2025-06-27T13:44:32"/>
    <s v="CERRADO"/>
    <s v="INCIDENTE"/>
    <s v="VISITA_TÉCNICA"/>
    <s v="27-06 SE CAMBIA TAPA IMPRESORA OK PRUEBAS EXITOSAS "/>
    <s v="NO"/>
    <s v="HARDWARE"/>
    <s v="IMPRESION"/>
    <s v="TAPA IMPRESORA"/>
    <s v="NO"/>
    <n v="0"/>
    <n v="0"/>
    <n v="0"/>
    <n v="0"/>
    <s v="Tapa impresora "/>
    <s v="BL0DZ115"/>
    <n v="0"/>
    <n v="0"/>
    <s v="TIPO II"/>
    <s v="TERRESTRE"/>
    <n v="1"/>
    <n v="0"/>
    <s v="DIAZ ZABALA FRANCIS DUBAN"/>
    <n v="144967.87232000002"/>
    <n v="140395.6348884"/>
    <n v="144967.87232000002"/>
    <m/>
    <m/>
    <m/>
    <m/>
    <m/>
    <m/>
    <m/>
    <m/>
  </r>
  <r>
    <s v="BOGOTA"/>
    <x v="5"/>
    <x v="5"/>
    <n v="11001"/>
    <n v="2361601"/>
    <n v="68675"/>
    <s v="CUNDINAMARCA"/>
    <s v="BOGOTA"/>
    <s v="BARRIO VILLA MARIA SUBA BOGOTA"/>
    <s v="REDEBAN"/>
    <n v="2361601"/>
    <s v="FO-25-1140969"/>
    <d v="2025-06-26T15:50:59"/>
    <d v="2025-06-27T14:22:24"/>
    <s v="CERRADO"/>
    <s v="INCIDENTE"/>
    <s v="VISITA_TÉCNICA"/>
    <s v="27-06 SE CAMBIA DATÁFONO DAÑO PUERTO USB"/>
    <s v="NO"/>
    <s v="HARDWARE"/>
    <s v="NO ENCIENDE"/>
    <s v="DAÑO POS"/>
    <s v="Si"/>
    <s v="DATAFONO A1 NO PRENDE"/>
    <n v="0"/>
    <n v="0"/>
    <n v="0"/>
    <n v="0"/>
    <s v="A300S502"/>
    <s v="931824   "/>
    <s v="981879   "/>
    <s v="TIPO I"/>
    <s v="TERRESTRE"/>
    <n v="1"/>
    <n v="0"/>
    <s v="INFANTE SIERRA MANUEL FERNANDO"/>
    <n v="65960.072302"/>
    <n v="75096.394270399993"/>
    <n v="65960.072302"/>
    <m/>
    <m/>
    <m/>
    <m/>
    <m/>
    <m/>
    <m/>
    <m/>
  </r>
  <r>
    <s v="TUNJA"/>
    <x v="1"/>
    <x v="1"/>
    <n v="15757"/>
    <n v="2353908"/>
    <n v="24903"/>
    <s v="BOYACA"/>
    <s v="SOCHA"/>
    <s v="CENTRO SOCHA I BOYACA"/>
    <s v="REDEBAN"/>
    <n v="2353908"/>
    <s v="FO-25-1134629"/>
    <d v="2025-06-25T13:42:00"/>
    <d v="2025-06-27T14:36:19"/>
    <s v="CERRADO"/>
    <s v="INCIDENTE"/>
    <s v="VISITA_TÉCNICA"/>
    <s v="27-06 SE REALIZA CAMBIO DE EQUIPO POR DAÑO LECTOR CHIP DEJANDO PRUEBAS OK SIN TELECARGA NO AUTORIZADA , SE CAMBIA CABLE PACTH CORD 3 METROS POR MANTENIMIENTO PREVENTIVO "/>
    <s v="NO"/>
    <s v="HARDWARE"/>
    <s v="LECTOR DE TARJETAS"/>
    <s v="MENSAJE RETIRE TARJETA"/>
    <s v="Si"/>
    <s v="DATAFONO C4 NO LEE TARJETA CHIP"/>
    <n v="0"/>
    <n v="0"/>
    <n v="0"/>
    <s v="CABLE PACTH CORD 3 METROS "/>
    <s v="GA00G191-111NZ469"/>
    <s v="1221347   "/>
    <s v="794215   "/>
    <s v="TIPO III"/>
    <s v="TERRESTRE"/>
    <n v="1"/>
    <n v="0"/>
    <s v="ALVARADO MORENO CRISTHIAN"/>
    <n v="275728.78077800001"/>
    <n v="196536.5258152"/>
    <n v="275728.78077800001"/>
    <m/>
    <m/>
    <m/>
    <m/>
    <m/>
    <m/>
    <m/>
    <m/>
  </r>
  <r>
    <s v="MEDELLIN"/>
    <x v="2"/>
    <x v="2"/>
    <n v="5376"/>
    <n v="2358750"/>
    <n v="69866"/>
    <s v="ANTIOQUIA"/>
    <s v="LA CEJA"/>
    <s v="PTM LA CEJA  TIENDA MINIMARKET"/>
    <s v="REDEBAN"/>
    <n v="2358750"/>
    <s v="FO-25-1138408"/>
    <d v="2025-06-26T10:26:00"/>
    <d v="2025-06-27T14:45:18"/>
    <s v="CERRADO"/>
    <s v="INCIDENTE"/>
    <s v="VISITA_TÉCNICA"/>
    <s v="27-06 SE CAMBIA TAPA IMPRESORA OK PRUEBAS EXITOSAS "/>
    <s v="NO"/>
    <s v="HARDWARE"/>
    <s v="IMPRESION"/>
    <s v="TAPA IMPRESORA"/>
    <s v="NO"/>
    <n v="0"/>
    <n v="0"/>
    <n v="0"/>
    <n v="0"/>
    <s v="TAPA IMPRESORA "/>
    <s v="SV003313 SV003252"/>
    <n v="0"/>
    <n v="0"/>
    <s v="TIPO II"/>
    <s v="TERRESTRE"/>
    <n v="1"/>
    <n v="0"/>
    <s v="DIAZ ZABALA FRANCIS DUBAN"/>
    <n v="144967.87232000002"/>
    <n v="140395.6348884"/>
    <n v="144967.87232000002"/>
    <m/>
    <m/>
    <m/>
    <m/>
    <m/>
    <m/>
    <m/>
    <m/>
  </r>
  <r>
    <s v="MEDELLIN"/>
    <x v="2"/>
    <x v="2"/>
    <n v="5088"/>
    <n v="2364779"/>
    <n v="35560"/>
    <s v="ANTIOQUIA"/>
    <s v="BELLO"/>
    <s v="COMCARD BELLO COPIBELLO"/>
    <s v="REDEBAN"/>
    <n v="2364779"/>
    <s v="FO-25-1143438"/>
    <d v="2025-06-27T10:21:15"/>
    <d v="2025-06-27T15:05:36"/>
    <s v="CERRADO"/>
    <s v="INCIDENTE"/>
    <s v="VISITA_TÉCNICA"/>
    <s v="27-06 SE REALIZA LIMPIEZA DEL RODILLO DE LA IMPRESORA Y ACETATO, SE DEJAN SERVICIOS FUNCIONANDO CORRECTAMENTE "/>
    <s v="NO"/>
    <s v="HARDWARE"/>
    <s v="IMPRESION"/>
    <s v="NO IMPRIME UNO O VARIOS CARACTERES"/>
    <s v="NO"/>
    <n v="0"/>
    <n v="0"/>
    <n v="0"/>
    <n v="0"/>
    <n v="0"/>
    <s v="AA004691"/>
    <n v="0"/>
    <n v="0"/>
    <s v="TIPO I"/>
    <s v="TERRESTRE"/>
    <n v="1"/>
    <n v="0"/>
    <s v="BARRIENTOS HERNANDEZ CRISTIAN HORACIO"/>
    <n v="65960.072302"/>
    <n v="75096.394270399993"/>
    <n v="65960.072302"/>
    <m/>
    <m/>
    <m/>
    <m/>
    <m/>
    <m/>
    <m/>
    <m/>
  </r>
  <r>
    <s v="PEREIRA"/>
    <x v="0"/>
    <x v="6"/>
    <n v="76400"/>
    <n v="2359009"/>
    <n v="60136"/>
    <s v="VALLE DEL CAUCA"/>
    <s v="LA UNION"/>
    <s v="BARRIO SAN PEDRO LA UNION 1"/>
    <s v="REDEBAN"/>
    <n v="2359009"/>
    <s v="FO-25-1138401"/>
    <d v="2025-06-26T10:36:00"/>
    <d v="2025-06-27T15:07:36"/>
    <s v="CERRADO"/>
    <s v="INCIDENTE"/>
    <s v="VISITA_TÉCNICA"/>
    <s v="27-06 SE REALIZA CAMBIO DE EQUIPO F2 TECLADO BORRÓ Y POR TECNOLOGÍA Y SE CAMBIA PINPAD C4 NO LEE TARJETAS CHIP, ADEMAS SE RETIRA HUB CON PLACA POR CAMBIO DE TECNOLOGÍA COLOMBIA PURO, PRUEBAS OK "/>
    <s v="NO"/>
    <s v="HARDWARE"/>
    <s v="PINPAD"/>
    <s v="DAÑO POS"/>
    <s v="Si"/>
    <s v="DATAFONO F2 TECLADO BORROSO"/>
    <n v="0"/>
    <s v="HUB HB2 PUERTO USD DAÑADO"/>
    <s v="PINPAD C4 NO LEE TARJETA CHIP"/>
    <n v="0"/>
    <s v="MA00B542"/>
    <s v="1242422  1241445 "/>
    <s v="1030915  830254 808971"/>
    <s v="TIPO II"/>
    <s v="TERRESTRE"/>
    <n v="1"/>
    <n v="0"/>
    <s v="PAREDES CASTILLO DIEGO"/>
    <n v="144967.87232000002"/>
    <n v="140395.6348884"/>
    <n v="144967.87232000002"/>
    <m/>
    <m/>
    <m/>
    <m/>
    <m/>
    <m/>
    <m/>
    <m/>
  </r>
  <r>
    <s v="CARTAGENA"/>
    <x v="4"/>
    <x v="4"/>
    <n v="13001"/>
    <n v="2365687"/>
    <n v="27022"/>
    <s v="BOLIVAR"/>
    <s v="CARTAGENA"/>
    <s v="BARRIO VILLA ESTRELLA 2 CARTAG"/>
    <s v="REDEBAN"/>
    <n v="2365687"/>
    <s v="FO-25-1144578"/>
    <d v="2025-06-27T12:02:41"/>
    <d v="2025-06-27T15:12:21"/>
    <s v="CERRADO"/>
    <s v="INCIDENTE"/>
    <s v="VISITA_TÉCNICA"/>
    <s v="27-06 SE REALIZA CAMBIO DE EQUIPO NO PRENDE QUEDA UNO NUEVO FUNCIONANDO SIN PROBLEMA SE HACEN PRUEBAS "/>
    <s v="NO"/>
    <s v="HARDWARE"/>
    <s v="NO ENCIENDE"/>
    <s v="DAÑO POS"/>
    <s v="Si"/>
    <s v="DATAFONO A1 NO PRENDE"/>
    <n v="0"/>
    <n v="0"/>
    <n v="0"/>
    <n v="0"/>
    <s v="999HZ286"/>
    <s v="1242418   "/>
    <s v="811932   "/>
    <s v="TIPO I"/>
    <s v="TERRESTRE"/>
    <n v="1"/>
    <n v="0"/>
    <s v="CANEDO HERRERA ALEXANDER"/>
    <n v="65960.072302"/>
    <n v="75096.394270399993"/>
    <n v="65960.072302"/>
    <m/>
    <m/>
    <m/>
    <m/>
    <m/>
    <m/>
    <m/>
    <m/>
  </r>
  <r>
    <s v="BOGOTA"/>
    <x v="5"/>
    <x v="5"/>
    <n v="25843"/>
    <n v="2360566"/>
    <n v="75464"/>
    <s v="CUNDINAMARCA"/>
    <s v="VILLA DE SAN DIEGO DE UBATE"/>
    <s v="BARRIO SAN DIEGO DE UBATE VILLA DE SAN DIEGO DE UBATE"/>
    <s v="REDEBAN"/>
    <n v="2360566"/>
    <s v="FO-25-1139941"/>
    <d v="2025-06-26T14:25:00"/>
    <d v="2025-06-27T15:15:54"/>
    <s v="CERRADO"/>
    <s v="INCIDENTE"/>
    <s v="VISITA_TÉCNICA"/>
    <s v="27-06 SE REALIZA ASIGNACIÓN DE NUEVA TERMINAL LMZZZ881 PARA CAMBIO DE CB PURO A MIXTO _x000a_PRUEBA OK "/>
    <s v="NO"/>
    <s v="SOFTWARE"/>
    <s v="ERROR DE TRANSACCIONES"/>
    <s v="RECHAZO GENERAL"/>
    <s v="NO"/>
    <n v="0"/>
    <n v="0"/>
    <n v="0"/>
    <n v="0"/>
    <n v="0"/>
    <s v="V100C087-LMZZZ881"/>
    <n v="0"/>
    <n v="0"/>
    <s v="TIPO II"/>
    <s v="TERRESTRE"/>
    <n v="1"/>
    <n v="0"/>
    <s v="ORTIZ MARTINEZ STIVEN"/>
    <n v="144967.87232000002"/>
    <n v="140395.6348884"/>
    <n v="144967.87232000002"/>
    <m/>
    <m/>
    <m/>
    <m/>
    <m/>
    <m/>
    <m/>
    <m/>
  </r>
  <r>
    <s v="PASTO"/>
    <x v="0"/>
    <x v="0"/>
    <n v="52678"/>
    <n v="2356586"/>
    <n v="69608"/>
    <s v="NARIÑO"/>
    <s v="SAMANIEGO"/>
    <s v="BARRIO EL PROGRESO  SAMANIEGO"/>
    <s v="REDEBAN"/>
    <n v="2356586"/>
    <s v="FO-25-1136582"/>
    <d v="2025-06-26T08:00:00"/>
    <d v="2025-06-27T15:19:42"/>
    <s v="CERRADO"/>
    <s v="INCIDENTE"/>
    <s v="VISITA_TÉCNICA"/>
    <s v="27-06 SE LLEGA A CORRESPONSAL SE VERIFICA FALLA EN LECTOR DE BARRAS CABLE DAÑADO SE REALIZA CAMBIO SE AJUSTA RODILLO DE TAPA DE IMPRESIÓN CB QUEDA LECTOR Y IMPRESORA FUNCIONANDO CB QUEDA OPERATIVO "/>
    <s v="NO"/>
    <s v="HARDWARE"/>
    <s v="LECTOR DE BARRAS"/>
    <s v="CABLE LECTORA AVERIADO"/>
    <s v="Si"/>
    <n v="0"/>
    <s v="LECTOR L9  DAÑO FÍSICO: CABLE DE COMUNICACIÓN DAÑADO"/>
    <n v="0"/>
    <n v="0"/>
    <n v="0"/>
    <s v="EG004600"/>
    <s v=" 1103546  "/>
    <s v=" 1107858  "/>
    <s v="TIPO III"/>
    <s v="TERRESTRE"/>
    <n v="1"/>
    <n v="0"/>
    <s v="BRAVO MADROÑERO OSCAR ESTEBAN"/>
    <n v="275728.78077800001"/>
    <n v="196536.5258152"/>
    <n v="275728.78077800001"/>
    <m/>
    <m/>
    <m/>
    <m/>
    <m/>
    <m/>
    <m/>
    <m/>
  </r>
  <r>
    <s v="CALI"/>
    <x v="0"/>
    <x v="0"/>
    <n v="76248"/>
    <n v="2365682"/>
    <n v="68243"/>
    <s v="VALLE DEL CAUCA"/>
    <s v="EL CERRITO"/>
    <s v="DISTRICOL VARIEDADES Y SERVICI"/>
    <s v="REDEBAN"/>
    <n v="2365682"/>
    <s v="FO-25-1144309"/>
    <d v="2025-06-27T11:57:39"/>
    <d v="2025-06-27T15:22:48"/>
    <s v="CERRADO"/>
    <s v="INCIDENTE"/>
    <s v="VISITA_TÉCNICA"/>
    <s v="27-06 EN LA VISITA TÉCNICA SE REALIZÓ EL CAMBIO DE DATÁFONO YA QUE SE ENCONTRÓ CON EL TECLADO BORROSO Y DURO,SE RETIRÓ EL HUB Y SE INSTALÓ MAGIC BOX 2600,SE REALIZÓ CAMBIO DE EL PINPAD DESK 1500 POR TECNOLOGÍA DESK 1600,SE INSTALÓ EL SISTEMA OPERATIVO Y VERSIÓN 10.3N SE CREARON LOS USUARIOS Y SE REALIZARON LAS PRUEBAS DEJANDO EL SERVICIO OPERANDO SIN FALLAS Y SIN NOVEDAD "/>
    <s v="NO"/>
    <s v="HARDWARE"/>
    <s v="TECLADO"/>
    <s v="DAÑO POS"/>
    <s v="Si"/>
    <s v="DATAFONO F2 TECLADO BORROSO"/>
    <n v="0"/>
    <s v="HUB HB3 NO RECONOCE CONECTOR"/>
    <s v="PINPAD CPT CAMBIO POR TECNOLOGÍA"/>
    <n v="0"/>
    <s v="A1006464"/>
    <s v="1230941  1220694 241597317561324755897368"/>
    <s v="732206  834440 1073361"/>
    <s v="TIPO II"/>
    <s v="TERRESTRE"/>
    <n v="1"/>
    <n v="0"/>
    <s v="SANCHEZ URREGO ROBINSON DAVID"/>
    <n v="144967.87232000002"/>
    <n v="140395.6348884"/>
    <n v="144967.87232000002"/>
    <m/>
    <m/>
    <m/>
    <m/>
    <m/>
    <m/>
    <m/>
    <m/>
  </r>
  <r>
    <s v="CALI"/>
    <x v="0"/>
    <x v="0"/>
    <n v="76001"/>
    <n v="2362410"/>
    <n v="24236"/>
    <s v="VALLE DEL CAUCA"/>
    <s v="CALI"/>
    <s v="BARRIO COMFENALCO CALI"/>
    <s v="REDEBAN"/>
    <n v="2362410"/>
    <s v="FO-25-1141529"/>
    <d v="2025-06-26T17:36:53"/>
    <d v="2025-06-27T15:32:28"/>
    <s v="CERRADO"/>
    <s v="INCIDENTE"/>
    <s v="VISITA_TÉCNICA"/>
    <s v="27-06 SE VISITA CORRESPONSAL Y SE REEMPLAZA DATÁFONO POR DETERIORO Y PIN PAD POR TECNOLOGÍA. TRANSACCIONES DE PRUEBA EXITOSAS. SE CREA USUARIO "/>
    <s v="NO"/>
    <s v="HARDWARE"/>
    <s v="DETERIORO"/>
    <s v="DATAFONO"/>
    <s v="Si"/>
    <s v="DATAFONO BBD BOTON BLUETHOOTH DAÑADO"/>
    <n v="0"/>
    <s v="HUB HB1 DETERIORO CABLE"/>
    <s v="PINPAD A13 RETIRE TARJETA"/>
    <n v="0"/>
    <s v="9A003322"/>
    <s v="1227946  1220690 "/>
    <s v="759660  835924 1109756"/>
    <s v="TIPO I"/>
    <s v="TERRESTRE"/>
    <n v="1"/>
    <n v="0"/>
    <s v="BOLAÑOS TABORDA JORGE ENRIQUE"/>
    <n v="65960.072302"/>
    <n v="75096.394270399993"/>
    <n v="65960.072302"/>
    <m/>
    <m/>
    <m/>
    <m/>
    <m/>
    <m/>
    <m/>
    <m/>
  </r>
  <r>
    <s v="PEREIRA"/>
    <x v="0"/>
    <x v="6"/>
    <n v="66001"/>
    <n v="2363850"/>
    <n v="18137"/>
    <s v="RISARALDA"/>
    <s v="PEREIRA"/>
    <s v="BARRIO COREGIMIENTO DE ARABIA"/>
    <s v="REDEBAN"/>
    <n v="2363850"/>
    <s v="FO-25-1142554"/>
    <d v="2025-06-27T08:47:00"/>
    <d v="2025-06-27T15:37:53"/>
    <s v="CERRADO"/>
    <s v="INCIDENTE"/>
    <s v="VISITA_TÉCNICA"/>
    <s v="27-06 SE VISITA COMERCIO SE IDENTIFICA FUENTE DE PODER QUEMADA SE REALIZA CAMBIO DE FUENTE SE REALIZA PRUEBAS OK "/>
    <s v="NO"/>
    <s v="HARDWARE"/>
    <s v="CABLEADO"/>
    <s v="DAÑO POS"/>
    <s v="NO"/>
    <n v="0"/>
    <n v="0"/>
    <n v="0"/>
    <n v="0"/>
    <n v="0"/>
    <s v="IIJZZ001 JUZZZ835"/>
    <n v="0"/>
    <n v="0"/>
    <s v="TIPO I"/>
    <s v="TERRESTRE"/>
    <n v="1"/>
    <n v="0"/>
    <s v="LOAIZA LOPEZ JHON FREDDY"/>
    <n v="65960.072302"/>
    <n v="75096.394270399993"/>
    <n v="65960.072302"/>
    <m/>
    <m/>
    <m/>
    <m/>
    <m/>
    <m/>
    <m/>
    <m/>
  </r>
  <r>
    <s v="MEDELLIN"/>
    <x v="2"/>
    <x v="2"/>
    <n v="5284"/>
    <n v="2359024"/>
    <n v="79306"/>
    <s v="ANTIOQUIA"/>
    <s v="FRONTINO"/>
    <s v="BARRIO PARQUE PRINCIPAL FRONTINO 1"/>
    <s v="REDEBAN"/>
    <n v="2359024"/>
    <s v="FO-25-1138389"/>
    <d v="2025-06-26T10:39:00"/>
    <d v="2025-06-27T15:42:02"/>
    <s v="CERRADO"/>
    <s v="INCIDENTE"/>
    <s v="VISITA_TÉCNICA"/>
    <s v="27-06 SE CAMBIA EQUIPO YA QUE NO PRENDE"/>
    <s v="NO"/>
    <s v="HARDWARE"/>
    <s v="NO ENCIENDE"/>
    <s v="DAÑO POS"/>
    <s v="Si"/>
    <s v="DATAFONO A1 NO PRENDE"/>
    <n v="0"/>
    <n v="0"/>
    <n v="0"/>
    <n v="0"/>
    <s v="A4WZZ833"/>
    <s v="1254374   "/>
    <s v="1115673   "/>
    <s v="TIPO IV"/>
    <s v="TERRESTRE"/>
    <n v="1"/>
    <n v="0"/>
    <s v="BADEL ACUÑA LUIS ALBERTO"/>
    <n v="479588.87655000004"/>
    <n v="196536.5258152"/>
    <n v="479588.87655000004"/>
    <m/>
    <m/>
    <m/>
    <m/>
    <m/>
    <m/>
    <m/>
    <m/>
  </r>
  <r>
    <s v="TUNJA"/>
    <x v="1"/>
    <x v="1"/>
    <n v="15087"/>
    <n v="2357585"/>
    <n v="48357"/>
    <s v="BOYACA"/>
    <s v="BELEN"/>
    <s v="BARRIO CENTRO BELEN 5"/>
    <s v="REDEBAN"/>
    <n v="2357585"/>
    <s v="FO-25-1137230"/>
    <d v="2025-06-26T08:49:00"/>
    <d v="2025-06-27T15:51:42"/>
    <s v="CERRADO"/>
    <s v="INCIDENTE"/>
    <s v="VISITA_TÉCNICA"/>
    <s v="27-06 SE REALIZA BORRADO DE EQUIPO CARGANDO VERSIÓN 10.3 N , INICIALIZANDO TERMINAL REPIZANDO LLAVE DEJANDO PRUEBAS OK SIN TELECARGA NO AUTORIZADA "/>
    <s v="NO"/>
    <s v="SOFTWARE"/>
    <s v="ERROR DE TRANSACCIONES"/>
    <s v="RECHAZO GENERAL"/>
    <s v="NO"/>
    <n v="0"/>
    <n v="0"/>
    <n v="0"/>
    <n v="0"/>
    <n v="0"/>
    <s v="XP00I116"/>
    <n v="0"/>
    <n v="0"/>
    <s v="TIPO II"/>
    <s v="TERRESTRE"/>
    <n v="1"/>
    <n v="0"/>
    <s v="ALVARADO MORENO CRISTHIAN"/>
    <n v="144967.87232000002"/>
    <n v="140395.6348884"/>
    <n v="144967.87232000002"/>
    <m/>
    <m/>
    <m/>
    <m/>
    <m/>
    <m/>
    <m/>
    <m/>
  </r>
  <r>
    <s v="PEREIRA"/>
    <x v="0"/>
    <x v="6"/>
    <n v="63001"/>
    <n v="2358167"/>
    <n v="38159"/>
    <s v="QUINDIO"/>
    <s v="ARMENIA"/>
    <s v="BARRIO CENTRO ARMENIA 7"/>
    <s v="REDEBAN"/>
    <n v="2358167"/>
    <s v="FO-25-1137910"/>
    <d v="2025-06-26T09:39:00"/>
    <d v="2025-06-27T16:05:14"/>
    <s v="CERRADO"/>
    <s v="INCIDENTE"/>
    <s v="VISITA_TÉCNICA"/>
    <s v="27-06 SE VISITA COMERCIO SE REALIZÓ CAMBIO DE PINPAD ALERTADO, SE REALIZÓ PRUEBAS OK. "/>
    <s v="NO"/>
    <s v="HARDWARE"/>
    <s v="PINPAD"/>
    <s v="ALERTADO"/>
    <s v="Si"/>
    <n v="0"/>
    <n v="0"/>
    <n v="0"/>
    <s v="PINPAD A6 ALERT IRRUPTION"/>
    <n v="0"/>
    <s v="GZ00S529"/>
    <s v="  986775 "/>
    <s v="   986999"/>
    <s v="TIPO II"/>
    <s v="TERRESTRE"/>
    <n v="1"/>
    <n v="0"/>
    <s v="SANCHEZ SOLORZANO JUAN SEBASTIAN"/>
    <n v="144967.87232000002"/>
    <n v="140395.6348884"/>
    <n v="144967.87232000002"/>
    <m/>
    <m/>
    <m/>
    <m/>
    <m/>
    <m/>
    <m/>
    <m/>
  </r>
  <r>
    <s v="SINCELEJO"/>
    <x v="4"/>
    <x v="4"/>
    <n v="70204"/>
    <n v="2356615"/>
    <n v="60665"/>
    <s v="SUCRE"/>
    <s v="COLOSO"/>
    <s v="BARRIO AV DONALDO VADEL COLOSO"/>
    <s v="REDEBAN"/>
    <n v="2356615"/>
    <s v="FO-25-1136621"/>
    <d v="2025-06-26T08:00:00"/>
    <d v="2025-06-27T16:07:32"/>
    <s v="CERRADO"/>
    <s v="INCIDENTE"/>
    <s v="VISITA_TÉCNICA"/>
    <s v="27-06 SE VISITA SITIO SE VERIFICA INFORMACIÓN ,_x000a_SE REALIZA PRIMEROS AUXILIOS, DATÁFONO CONTINÚA CON LA FALLA, SE PROCEDE A CAMBIO DE EQUIPO. SE REALIZA PRUEBA TRX EXITOSA ._x000a_"/>
    <s v="NO"/>
    <s v="HARDWARE"/>
    <s v="SE REINICIA"/>
    <s v="DAÑO POS"/>
    <s v="Si"/>
    <s v="DATAFONO A12 SE BLOQUEA AL INICIALIZAR"/>
    <n v="0"/>
    <n v="0"/>
    <n v="0"/>
    <n v="0"/>
    <s v="MA00C954"/>
    <s v="1088204   "/>
    <s v="1106411   "/>
    <s v="TIPO III"/>
    <s v="TERRESTRE"/>
    <n v="1"/>
    <n v="0"/>
    <s v="SANTOS GUZMAN CHRISTIAN FELIPE"/>
    <n v="275728.78077800001"/>
    <n v="196536.5258152"/>
    <n v="275728.78077800001"/>
    <m/>
    <m/>
    <m/>
    <m/>
    <m/>
    <m/>
    <m/>
    <m/>
  </r>
  <r>
    <s v="MEDELLIN"/>
    <x v="2"/>
    <x v="2"/>
    <n v="5001"/>
    <n v="2364409"/>
    <n v="54552"/>
    <s v="ANTIOQUIA"/>
    <s v="MEDELLIN"/>
    <s v="BARRIO SAN PABLO GUAYABAL MEDE"/>
    <s v="REDEBAN"/>
    <n v="2364409"/>
    <s v="FO-25-1143022"/>
    <d v="2025-06-27T09:33:03"/>
    <d v="2025-06-27T16:17:06"/>
    <s v="CERRADO"/>
    <s v="INCIDENTE"/>
    <s v="VISITA_TÉCNICA"/>
    <s v="27-06 SE CAMBIA EQUIPO POR DAÑO EN PUERTO IP Y LECTOR NO ENCIENDE "/>
    <s v="NO"/>
    <s v="HARDWARE"/>
    <s v="COMUNICACION"/>
    <s v="DAÑO POS"/>
    <s v="Si"/>
    <s v="DATAFONO E6 PUERTO IP MALO"/>
    <s v="LECTOR L1  NO ENCIENDE"/>
    <n v="0"/>
    <n v="0"/>
    <n v="0"/>
    <s v="II5ZZ942"/>
    <s v="1254304 540243  "/>
    <s v="1105814 900233  "/>
    <s v="TIPO I"/>
    <s v="TERRESTRE"/>
    <n v="1"/>
    <n v="0"/>
    <s v="MORENO MEDINA JUAN PABLO"/>
    <n v="65960.072302"/>
    <n v="75096.394270399993"/>
    <n v="65960.072302"/>
    <m/>
    <m/>
    <m/>
    <m/>
    <m/>
    <m/>
    <m/>
    <m/>
  </r>
  <r>
    <s v="MEDELLIN"/>
    <x v="2"/>
    <x v="2"/>
    <n v="5088"/>
    <n v="2364714"/>
    <n v="58469"/>
    <s v="ANTIOQUIA"/>
    <s v="BELLO"/>
    <s v="BARRIO NIQUIA BELLO 12"/>
    <s v="REDEBAN"/>
    <n v="2364714"/>
    <s v="FO-25-1143482"/>
    <d v="2025-06-27T10:10:57"/>
    <d v="2025-06-27T16:20:34"/>
    <s v="CERRADO"/>
    <s v="INCIDENTE"/>
    <s v="VISITA_TÉCNICA"/>
    <s v="27-06 SE CAMBIA CABLE MAGICBOX AVERIADO, SE DEJAN SERVICIOS FUNCIONANDO CORRECTAMENTE "/>
    <s v="NO"/>
    <s v="HARDWARE"/>
    <s v="CABLEADO"/>
    <s v="CABLE MAGICBOX AVERIADO"/>
    <s v="NO"/>
    <n v="0"/>
    <n v="0"/>
    <n v="0"/>
    <n v="0"/>
    <s v="Cable magicbox "/>
    <s v="XYZZZ976"/>
    <n v="0"/>
    <n v="0"/>
    <s v="TIPO I"/>
    <s v="TERRESTRE"/>
    <n v="1"/>
    <n v="0"/>
    <s v="BARRIENTOS HERNANDEZ CRISTIAN HORACIO"/>
    <n v="65960.072302"/>
    <n v="75096.394270399993"/>
    <n v="65960.072302"/>
    <m/>
    <m/>
    <m/>
    <m/>
    <m/>
    <m/>
    <m/>
    <m/>
  </r>
  <r>
    <s v="BOGOTA"/>
    <x v="5"/>
    <x v="5"/>
    <n v="25307"/>
    <n v="2358423"/>
    <n v="42102"/>
    <s v="CUNDINAMARCA"/>
    <s v="GIRARDOT"/>
    <s v="BARRIO GRANADA GIRARDOT"/>
    <s v="REDEBAN"/>
    <n v="2358423"/>
    <s v="FO-25-1137905"/>
    <d v="2025-06-26T09:53:00"/>
    <d v="2025-06-27T16:30:32"/>
    <s v="CERRADO"/>
    <s v="INCIDENTE"/>
    <s v="VISITA_TÉCNICA"/>
    <s v="27-06 DURANTE LA VISITA DE TECNICA ENCONTRAMOS QUE DATÁFONO NO LE FUNCIONAN LAS TECLAS SE REALIZA CAMBIO DE POS PRUEBA OK PARÁMETROS OKAY CIERRE OKAY"/>
    <s v="NO"/>
    <s v="HARDWARE"/>
    <s v="TECLADO"/>
    <s v="DAÑO POS"/>
    <s v="Si"/>
    <s v="DATAFONO F3 TECLADO MALO"/>
    <n v="0"/>
    <n v="0"/>
    <n v="0"/>
    <n v="0"/>
    <s v="9A0ZZ347"/>
    <s v="1173814   "/>
    <s v="794575   "/>
    <s v="TIPO III"/>
    <s v="TERRESTRE"/>
    <n v="1"/>
    <n v="0"/>
    <s v="GALEANO SORIANO JUAN DAVID"/>
    <n v="275728.78077800001"/>
    <n v="196536.5258152"/>
    <n v="275728.78077800001"/>
    <m/>
    <m/>
    <m/>
    <m/>
    <m/>
    <m/>
    <m/>
    <m/>
  </r>
  <r>
    <s v="MEDELLIN"/>
    <x v="2"/>
    <x v="2"/>
    <n v="5789"/>
    <n v="2359089"/>
    <n v="29859"/>
    <s v="ANTIOQUIA"/>
    <s v="TAMESIS"/>
    <s v="COMCARD TAMESIS PALER"/>
    <s v="REDEBAN"/>
    <n v="2359089"/>
    <s v="FO-25-1138714"/>
    <d v="2025-06-26T10:56:00"/>
    <d v="2025-06-27T16:39:11"/>
    <s v="CERRADO"/>
    <s v="INCIDENTE"/>
    <s v="VISITA_TÉCNICA"/>
    <s v="27-06 SE CAMBIA EQUIPO POR REINICIO CONSTANTEMENTE "/>
    <s v="NO"/>
    <s v="HARDWARE"/>
    <s v="SE REINICIA"/>
    <s v="DAÑO POS"/>
    <s v="Si"/>
    <s v="DATAFONO G4 SE RESETEA AL IMPRIMIR"/>
    <n v="0"/>
    <n v="0"/>
    <n v="0"/>
    <n v="0"/>
    <s v="BBBPZ345"/>
    <s v="1116502   "/>
    <s v="1021206   "/>
    <s v="TIPO III"/>
    <s v="TERRESTRE"/>
    <n v="1"/>
    <n v="0"/>
    <s v="CERPA SUAREZ DUVAN CAMILO"/>
    <n v="275728.78077800001"/>
    <n v="196536.5258152"/>
    <n v="275728.78077800001"/>
    <m/>
    <m/>
    <m/>
    <m/>
    <m/>
    <m/>
    <m/>
    <m/>
  </r>
  <r>
    <s v="PEREIRA"/>
    <x v="0"/>
    <x v="6"/>
    <n v="66400"/>
    <n v="2361985"/>
    <n v="45949"/>
    <s v="RISARALDA"/>
    <s v="LA VIRGINIA"/>
    <s v="MULTIPAGAS LA VIRGINIA"/>
    <s v="REDEBAN"/>
    <n v="2361985"/>
    <s v="FO-25-1141249"/>
    <d v="2025-06-26T16:52:11"/>
    <d v="2025-06-27T18:05:31"/>
    <s v="CERRADO"/>
    <s v="INCIDENTE"/>
    <s v="VISITA_TÉCNICA"/>
    <s v="27-06 SE CAMBIA EQUIPOS POR COMPATIBILIDAD (1171182) (981405) CON EL PIN PAD, SE CAMBIA PIN PAD YA QUE NO LEE LAS TARJETAS CHIP (873107) (1108424)"/>
    <s v="NO"/>
    <s v="HARDWARE"/>
    <s v="PINPAD"/>
    <s v="DAÑO POS"/>
    <s v="Si"/>
    <s v="DATAFONO CPT CAMBIO POR TECNOLOGÍA - DATAFONO CPT CAMBIO POR TECNOLOGÍA"/>
    <n v="0"/>
    <n v="0"/>
    <s v="PINPAD A13 RETIRE TARJETA - PINPAD A13 RETIRE TARJETA"/>
    <n v="0"/>
    <s v="TVIZZ642-II001549"/>
    <s v="1221316 - 1235264  1219974 - 1220562 "/>
    <s v="984105 - 1171182   873107 - 1108424 - SIN SERIAL - 831488"/>
    <s v="TIPO I"/>
    <s v="TERRESTRE"/>
    <n v="1"/>
    <n v="0"/>
    <s v="FRANCO CAÑAVERAL YAMID RAUL"/>
    <n v="65960.072302"/>
    <n v="75096.394270399993"/>
    <n v="65960.072302"/>
    <m/>
    <m/>
    <m/>
    <m/>
    <m/>
    <m/>
    <m/>
    <m/>
  </r>
  <r>
    <s v="BOGOTA"/>
    <x v="5"/>
    <x v="5"/>
    <n v="11001"/>
    <n v="2362660"/>
    <n v="64625"/>
    <s v="CUNDINAMARCA"/>
    <s v="BOGOTA"/>
    <s v="BARRIO VILLA GLORIA"/>
    <s v="REDEBAN"/>
    <n v="2362660"/>
    <s v="FO-25-1142013"/>
    <d v="2025-06-27T08:00:00"/>
    <d v="2025-06-27T16:35:39"/>
    <s v="CERRADO"/>
    <s v="INCIDENTE"/>
    <s v="VISITA_TÉCNICA"/>
    <s v="27-06 SE CAMBIA DATÁFONO POR DAÑO EN SO , SE REALIZA PRUEBAS DE FUNCIONAMIENTO OK "/>
    <s v="NO"/>
    <s v="SOFTWARE"/>
    <s v="ACTUALIZACION"/>
    <s v="TECNOLOGIA"/>
    <s v="Si"/>
    <s v="DATAFONO A12 SE BLOQUEA AL INICIALIZAR"/>
    <n v="0"/>
    <n v="0"/>
    <n v="0"/>
    <n v="0"/>
    <s v="1A003581"/>
    <s v="1029960   "/>
    <s v="180709   "/>
    <s v="TIPO I"/>
    <s v="TERRESTRE"/>
    <n v="1"/>
    <n v="0"/>
    <s v="MICHELI LOPEZ MIGUEL ANGEL"/>
    <n v="65960.072302"/>
    <n v="75096.394270399993"/>
    <n v="65960.072302"/>
    <m/>
    <m/>
    <m/>
    <m/>
    <m/>
    <m/>
    <m/>
    <m/>
  </r>
  <r>
    <s v="MEDELLIN"/>
    <x v="2"/>
    <x v="2"/>
    <n v="5001"/>
    <n v="2362486"/>
    <n v="42679"/>
    <s v="ANTIOQUIA"/>
    <s v="MEDELLIN"/>
    <s v="PTM MED PAPELERIA LAS PLAYAS"/>
    <s v="REDEBAN"/>
    <n v="2362486"/>
    <s v="FO-25-1142023"/>
    <d v="2025-06-27T08:00:00"/>
    <d v="2025-06-27T18:01:14"/>
    <s v="CERRADO"/>
    <s v="INCIDENTE"/>
    <s v="VISITA_TÉCNICA"/>
    <s v="27-06 SE REALIZA CONFIGURACIÓN DE LECTORA"/>
    <s v="NO"/>
    <s v="SOFTWARE"/>
    <s v="LECTOR DE BARRAS"/>
    <s v="LECTOR DESCONFIGURADO"/>
    <s v="NO"/>
    <n v="0"/>
    <n v="0"/>
    <n v="0"/>
    <n v="0"/>
    <n v="0"/>
    <s v="AB6ZZ325"/>
    <s v="   "/>
    <s v="   "/>
    <s v="TIPO I"/>
    <s v="TERRESTRE"/>
    <n v="1"/>
    <n v="0"/>
    <s v="HERNANDEZ CHAVARRIA JUAN CAMILO"/>
    <n v="65960.072302"/>
    <n v="75096.394270399993"/>
    <n v="65960.072302"/>
    <m/>
    <m/>
    <m/>
    <m/>
    <m/>
    <m/>
    <m/>
    <m/>
  </r>
  <r>
    <s v="CALI"/>
    <x v="0"/>
    <x v="0"/>
    <n v="19743"/>
    <n v="2363558"/>
    <n v="79912"/>
    <s v="CAUCA"/>
    <s v="SILVIA"/>
    <s v="DISTRICOL MERKVANA"/>
    <s v="REDEBAN"/>
    <n v="2363558"/>
    <s v="FO-25-1142329"/>
    <d v="2025-06-27T08:20:28"/>
    <d v="2025-06-27T16:48:17"/>
    <s v="CERRADO"/>
    <s v="INCIDENTE"/>
    <s v="VISITA_TÉCNICA"/>
    <s v="27-06 SE INGRESA SE CAMBIA EQUIPO YA QUE IMPRESORA TIENE RODILLO INTERNO AVERIADO SE PROCEDE A CAMBIAR SE HACEN PRUEBAS OK Y RECARGA DE RNA CUBRE CLAVE OKAY"/>
    <s v="NO"/>
    <s v="HARDWARE"/>
    <s v="IMPRESION"/>
    <s v="NO AVANZA PAPEL"/>
    <s v="Si"/>
    <s v="DATAFONO G5 NO AVANZA PAPEL"/>
    <n v="0"/>
    <n v="0"/>
    <n v="0"/>
    <n v="0"/>
    <s v="SAUZZ953"/>
    <s v="1235376   "/>
    <s v="795252   "/>
    <s v="TIPO III"/>
    <s v="TERRESTRE"/>
    <n v="1"/>
    <n v="0"/>
    <s v="GIMBUEL LASSO LUIS GERMAN"/>
    <n v="275728.78077800001"/>
    <n v="196536.5258152"/>
    <n v="275728.78077800001"/>
    <m/>
    <m/>
    <m/>
    <m/>
    <m/>
    <m/>
    <m/>
    <m/>
  </r>
  <r>
    <s v="MEDELLIN"/>
    <x v="2"/>
    <x v="2"/>
    <n v="5001"/>
    <n v="2365338"/>
    <n v="60042"/>
    <s v="ANTIOQUIA"/>
    <s v="MEDELLIN"/>
    <s v="BARRIO ROBLEDO MEDELLIN 20"/>
    <s v="REDEBAN"/>
    <n v="2365338"/>
    <s v="FO-25-1143829"/>
    <d v="2025-06-27T11:10:02"/>
    <d v="2025-06-27T16:57:14"/>
    <s v="CERRADO"/>
    <s v="INCIDENTE"/>
    <s v="VISITA_TÉCNICA"/>
    <s v="27-06 SE REALIZA CAMBIO DE EQUIPO PORQ PRESENTA FALLAS AL IMPRIMIR RECIBOS"/>
    <s v="NO"/>
    <s v="HARDWARE"/>
    <s v="IMPRESION"/>
    <s v="DAÑO POS"/>
    <s v="Si"/>
    <s v="DATAFONO G3 TAPA DE IMPRESORA MALA - DATAFONO RG RECHAZO GENERAL"/>
    <n v="0"/>
    <n v="0"/>
    <n v="0"/>
    <n v="0"/>
    <s v="7A06Z973"/>
    <s v="958869 - 1111224   "/>
    <s v="1111224 - 1036312   "/>
    <s v="TIPO I"/>
    <s v="TERRESTRE"/>
    <n v="1"/>
    <n v="0"/>
    <s v="HERNANDEZ CHAVARRIA JUAN CAMILO"/>
    <n v="65960.072302"/>
    <n v="75096.394270399993"/>
    <n v="65960.072302"/>
    <m/>
    <m/>
    <m/>
    <m/>
    <m/>
    <m/>
    <m/>
    <m/>
  </r>
  <r>
    <s v="BOGOTA"/>
    <x v="5"/>
    <x v="5"/>
    <n v="11001"/>
    <n v="2365927"/>
    <n v="48444"/>
    <s v="CUNDINAMARCA"/>
    <s v="BOGOTA"/>
    <s v="PTM BOGOTA  VIVERES LA HORMIGA"/>
    <s v="REDEBAN"/>
    <n v="2365927"/>
    <s v="FO-25-1144899"/>
    <d v="2025-06-27T12:17:09"/>
    <d v="2025-06-27T17:01:40"/>
    <s v="CERRADO"/>
    <s v="INCIDENTE"/>
    <s v="VISITA_TÉCNICA"/>
    <s v="27-06 SE REALIZA CAMBIO DE DATAFONO POR REINICIO, SE CREA USUARIOS, PRUEBAS OK."/>
    <s v="NO"/>
    <s v="HARDWARE"/>
    <s v="DETERIORO"/>
    <s v="DATAFONO"/>
    <s v="Si"/>
    <s v="DATAFONO RG RECHAZO GENERAL - DATAFONO G4 SE RESETEA AL IMPRIMIR"/>
    <n v="0"/>
    <n v="0"/>
    <n v="0"/>
    <n v="0"/>
    <s v="XP00J157"/>
    <s v="959606 - 1138632   "/>
    <s v="989485 - 1138632   "/>
    <s v="TIPO I"/>
    <s v="TERRESTRE"/>
    <n v="1"/>
    <n v="0"/>
    <s v="MURCIA HERNANDEZ HARVEY IGNACIO"/>
    <n v="65960.072302"/>
    <n v="75096.394270399993"/>
    <n v="65960.072302"/>
    <m/>
    <m/>
    <m/>
    <m/>
    <m/>
    <m/>
    <m/>
    <m/>
  </r>
  <r>
    <s v="IBAGUE"/>
    <x v="3"/>
    <x v="3"/>
    <n v="17380"/>
    <n v="2356445"/>
    <n v="75533"/>
    <s v="CALDAS"/>
    <s v="LA DORADA"/>
    <s v="PTM LA DORADA DISTRIBUCION Y V"/>
    <s v="REDEBAN"/>
    <n v="2356445"/>
    <s v="FO-25-1136626"/>
    <d v="2025-06-26T08:00:00"/>
    <d v="2025-06-28T08:26:00"/>
    <s v="CERRADO"/>
    <s v="INCIDENTE"/>
    <s v="VISITA_TÉCNICA"/>
    <s v="27-06 SE RAPASAN PARÁMETROS DE COMUNICACIÓN,REVISA CONEXIONES,CANAL DE COMUNICACIÓN TRANSACCIONES O.K"/>
    <s v="NO"/>
    <s v="HARDWARE"/>
    <s v="COMUNICACION"/>
    <s v="CAMBIO DE IP"/>
    <s v="NO"/>
    <n v="0"/>
    <n v="0"/>
    <n v="0"/>
    <n v="0"/>
    <n v="0"/>
    <s v="SX00J090"/>
    <n v="0"/>
    <n v="0"/>
    <s v="TIPO III"/>
    <s v="TERRESTRE"/>
    <n v="1"/>
    <n v="0"/>
    <s v="GUTIERREZ  CAMILO ANDRES"/>
    <n v="275728.78077800001"/>
    <n v="196536.5258152"/>
    <n v="275728.78077800001"/>
    <m/>
    <m/>
    <m/>
    <m/>
    <m/>
    <m/>
    <m/>
    <m/>
  </r>
  <r>
    <s v="BUCARAMANGA"/>
    <x v="1"/>
    <x v="1"/>
    <n v="68276"/>
    <n v="2365680"/>
    <n v="51777"/>
    <s v="SANTANDER"/>
    <s v="FLORIDABLANCA"/>
    <s v="BARRIO SANTA ANA FLORIDABLANCA"/>
    <s v="REDEBAN"/>
    <n v="2365680"/>
    <s v="FO-25-1144320"/>
    <d v="2025-06-27T11:56:39"/>
    <d v="2025-06-28T08:32:00"/>
    <s v="CERRADO"/>
    <s v="INCIDENTE"/>
    <s v="VISITA_TÉCNICA"/>
    <s v="27-06 SE REALIZA MANTENIMIENTO A SISTEMA OPERATIVO Y VERSIÓN 9.90 SE INICIALIZA Y SE VERIFICA SU CORRECTO FUNCIONAMIENTO "/>
    <s v="NO"/>
    <s v="SOFTWARE"/>
    <s v="COMUNICACION"/>
    <s v="VERIFIQUE PARAMETROS"/>
    <s v="NO"/>
    <n v="0"/>
    <n v="0"/>
    <n v="0"/>
    <n v="0"/>
    <n v="0"/>
    <s v="AD0BZ248"/>
    <n v="0"/>
    <n v="0"/>
    <s v="TIPO I"/>
    <s v="TERRESTRE"/>
    <n v="1"/>
    <n v="0"/>
    <s v="PEÑA DIAZ IVAN YESID"/>
    <n v="65960.072302"/>
    <n v="75096.394270399993"/>
    <n v="65960.072302"/>
    <m/>
    <m/>
    <m/>
    <m/>
    <m/>
    <m/>
    <m/>
    <m/>
  </r>
  <r>
    <s v="SANTA MARTA"/>
    <x v="4"/>
    <x v="4"/>
    <n v="44001"/>
    <n v="2365953"/>
    <n v="61844"/>
    <s v="LA GUAJIRA"/>
    <s v="RIOHACHA"/>
    <s v="BARRIO CENTRO RIOHACHA 33"/>
    <s v="REDEBAN"/>
    <n v="2365953"/>
    <s v="FO-25-1145012"/>
    <d v="2025-06-27T12:28:04"/>
    <d v="2025-06-28T08:42:00"/>
    <s v="CERRADO"/>
    <s v="INCIDENTE"/>
    <s v="VISITA_TÉCNICA"/>
    <s v="28-06 SE REALIZA CAMBIO DE DE LECTOR DE CODIGO DE BARRAS YA QUE EL QUE TENÍA ESTABA EL CABLE AVERIADO "/>
    <s v="NO"/>
    <s v="HARDWARE"/>
    <s v="LECTOR DE BARRAS"/>
    <s v="CABLE LECTORA AVERIADO"/>
    <s v="Si"/>
    <n v="0"/>
    <s v="LECTOR L9  DAÑO FÍSICO: CABLE DE COMUNICACIÓN DAÑADO"/>
    <n v="0"/>
    <n v="0"/>
    <n v="0"/>
    <s v="HA00L091"/>
    <s v=" 1231504  "/>
    <s v=" 1060037  "/>
    <s v="TIPO III"/>
    <s v="TERRESTRE"/>
    <n v="1"/>
    <n v="0"/>
    <s v="THOMAS  CAMPO SIGIFREDO SEGUNDO"/>
    <n v="275728.78077800001"/>
    <n v="196536.5258152"/>
    <n v="275728.78077800001"/>
    <m/>
    <m/>
    <m/>
    <m/>
    <m/>
    <m/>
    <m/>
    <m/>
  </r>
  <r>
    <s v="VILLAVICENCIO"/>
    <x v="3"/>
    <x v="3"/>
    <n v="50568"/>
    <n v="2360898"/>
    <n v="71608"/>
    <s v="META"/>
    <s v="PUERTO GAITAN"/>
    <s v="BARRIO EL TRIUNFO PUERTO GAITA"/>
    <s v="REDEBAN"/>
    <n v="2360898"/>
    <s v="FO-25-1140284"/>
    <d v="2025-06-26T15:07:00"/>
    <d v="2025-06-28T09:16:00"/>
    <s v="CERRADO"/>
    <s v="INCIDENTE"/>
    <s v="SOPORTE_TELEFÓNICO"/>
    <s v="28-06 SE REALIZA CONTACTO TELEFÓNICO CON LA SEÑROA SONIA 3132157647 QUIEN MANIFIESTA FALLA E INFORMA NO NOS PUEDE ATENDER EL DÍA DE HOY POR FAVOR VISITAR EL DÍA MARTES SE LE INFORMA DEBE COMUNICARSE A LA LÍNEA 018000953344 Y SOLICITAR NUEVAMENTE VISITA "/>
    <s v="NO"/>
    <s v="HARDWARE"/>
    <s v="SE REINICIA"/>
    <s v="DAÑO POS"/>
    <s v="NO"/>
    <n v="0"/>
    <n v="0"/>
    <n v="0"/>
    <n v="0"/>
    <n v="0"/>
    <n v="0"/>
    <n v="0"/>
    <n v="0"/>
    <s v="TIPO III"/>
    <s v="TERRESTRE"/>
    <n v="0"/>
    <n v="0"/>
    <s v="CASTRILLON URREA LONDIER LEANDRO"/>
    <n v="41241.0800752"/>
    <n v="0"/>
    <n v="41241.0800752"/>
    <m/>
    <m/>
    <m/>
    <m/>
    <m/>
    <m/>
    <m/>
    <m/>
  </r>
  <r>
    <s v="MEDELLIN"/>
    <x v="2"/>
    <x v="2"/>
    <n v="5266"/>
    <n v="2364499"/>
    <n v="16355"/>
    <s v="ANTIOQUIA"/>
    <s v="ENVIGADO"/>
    <s v="PAGAFACIL CITY PLAZA"/>
    <s v="REDEBAN"/>
    <n v="2364499"/>
    <s v="FO-25-1147981"/>
    <d v="2025-06-27T09:57:02"/>
    <d v="2025-06-28T09:34:00"/>
    <s v="CERRADO"/>
    <s v="INCIDENTE"/>
    <s v="VISITA_TÉCNICA"/>
    <s v="28-06 SE CAMBIA EQUIPO POR DAÑO EN TECLADO E IMPRESORA "/>
    <s v="NO"/>
    <s v="HARDWARE"/>
    <s v="TECLADO"/>
    <s v="DAÑO POS"/>
    <s v="Si"/>
    <s v="DATAFONO F3 TECLADO MALO"/>
    <n v="0"/>
    <s v="HUB HB1 DETERIORO CABLE"/>
    <s v="PINPAD CPT CAMBIO POR TECNOLOGÍA"/>
    <n v="0"/>
    <s v="JCZZZ322"/>
    <s v="1254284  1241574 243627317561365457298847"/>
    <s v="992722  829361 801484"/>
    <s v="TIPO I"/>
    <s v="TERRESTRE"/>
    <n v="2"/>
    <n v="0"/>
    <s v="MORENO MEDINA JUAN PABLO"/>
    <n v="65960.072302"/>
    <n v="75096.394270399993"/>
    <n v="131920.144604"/>
    <m/>
    <m/>
    <m/>
    <m/>
    <m/>
    <m/>
    <m/>
    <m/>
  </r>
  <r>
    <s v="PEREIRA"/>
    <x v="0"/>
    <x v="6"/>
    <n v="66001"/>
    <n v="2364763"/>
    <n v="75601"/>
    <s v="RISARALDA"/>
    <s v="PEREIRA"/>
    <s v="BARRIO PARQUE INDUSTRIAL SECTOR BOQUIA PEREIRA 1"/>
    <s v="REDEBAN"/>
    <n v="2364763"/>
    <s v="FO-25-1143448"/>
    <d v="2025-06-27T10:18:06"/>
    <d v="2025-06-28T09:43:00"/>
    <s v="CERRADO"/>
    <s v="INCIDENTE"/>
    <s v="VISITA_TÉCNICA"/>
    <s v="28-06 SE VISITA COMERCIO SE IDENTIFICA LECTORA CON FALLA SE REALIZA CAMBIO DE LECTORA SE REALIZA PRUEBAS OK "/>
    <s v="NO"/>
    <s v="HARDWARE"/>
    <s v="LECTOR DE BARRAS"/>
    <s v="CABLE LECTORA AVERIADO"/>
    <s v="Si"/>
    <n v="0"/>
    <s v="LECTOR L9  DAÑO FÍSICO: CABLE DE COMUNICACIÓN DAÑADO"/>
    <n v="0"/>
    <n v="0"/>
    <n v="0"/>
    <s v="LMNZZ915"/>
    <s v=" 1239644  "/>
    <s v=" 534266  "/>
    <s v="TIPO I"/>
    <s v="TERRESTRE"/>
    <n v="1"/>
    <n v="0"/>
    <s v="LOAIZA LOPEZ JHON FREDDY"/>
    <n v="65960.072302"/>
    <n v="75096.394270399993"/>
    <n v="65960.072302"/>
    <m/>
    <m/>
    <m/>
    <m/>
    <m/>
    <m/>
    <m/>
    <m/>
  </r>
  <r>
    <s v="PEREIRA"/>
    <x v="0"/>
    <x v="6"/>
    <n v="66001"/>
    <n v="2367649"/>
    <n v="74010"/>
    <s v="RISARALDA"/>
    <s v="PEREIRA"/>
    <s v="BARRIO MONTELIBANO PEREIRA 1"/>
    <s v="REDEBAN"/>
    <n v="2367649"/>
    <s v="FO-25-1147581"/>
    <d v="2025-06-27T17:03:00"/>
    <d v="2025-06-28T09:47:00"/>
    <s v="CERRADO"/>
    <s v="INCIDENTE"/>
    <s v="VISITA_TÉCNICA"/>
    <s v="28-06 VISITAMOS COMERCIO EL DATÁFONO NO ESTÁ IMPRIMIENDO BIEN LAS TRX REALIZAMOS EL CAMBIO LO CONFIGURAMOS Y REALIZAMOS PRUEBAS CON EL NUEVO DATÁFONO OK. "/>
    <s v="NO"/>
    <s v="HARDWARE"/>
    <s v="IMPRESION"/>
    <s v="NO IMPRIME UNO O VARIOS CARACTERES"/>
    <s v="Si"/>
    <s v="DATAFONO G1 NO IMPRIME UNO O VARIOS CARACTERES"/>
    <n v="0"/>
    <n v="0"/>
    <n v="0"/>
    <n v="0"/>
    <s v="MN0SZ915"/>
    <s v="1062644   "/>
    <s v="1121826   "/>
    <s v="TIPO I"/>
    <s v="TERRESTRE"/>
    <n v="1"/>
    <n v="0"/>
    <s v="ARROYAVE CANO MANUEL GUILLERMO"/>
    <n v="65960.072302"/>
    <n v="75096.394270399993"/>
    <n v="65960.072302"/>
    <m/>
    <m/>
    <m/>
    <m/>
    <m/>
    <m/>
    <m/>
    <m/>
  </r>
  <r>
    <s v="BUCARAMANGA"/>
    <x v="1"/>
    <x v="1"/>
    <n v="68001"/>
    <n v="2367022"/>
    <n v="74788"/>
    <s v="SANTANDER"/>
    <s v="BUCARAMANGA"/>
    <s v="DISTRICOL LA ESQUINIT DEL VECI"/>
    <s v="REDEBAN"/>
    <n v="2367022"/>
    <s v="FO-25-1146848"/>
    <d v="2025-06-27T15:35:49"/>
    <d v="2025-06-28T09:52:00"/>
    <s v="CERRADO"/>
    <s v="INCIDENTE"/>
    <s v="SOPORTE_TELEFÓNICO"/>
    <s v="28-06 SE ESTA ESTABLECE COMUNICACIÓN CON EL SEÑOR JUAN AL NÚMERO 3114823632 QUIEN INFORMA QUE NO ESTA PRESENTANDO NINGUNA FALLA QUE SOLO FUE EL DIA DE AYER PERO QUE ERA DEBIDO A UNA ACTUALIZACIÓN EN EL SISTEMA PERO QUE EL DIA DE HOY YA ESTA OPERATIVO POR LO QUE SE LE INFORMA QUE SE PROCEDE A CERRAR LA ORDEN DE TRABAJO GENERADA "/>
    <s v="NO"/>
    <s v="HARDWARE"/>
    <s v="NO ENCIENDE SE REINICIA"/>
    <s v="FUENTE PODER AVERIADA"/>
    <s v="NO"/>
    <n v="0"/>
    <n v="0"/>
    <n v="0"/>
    <n v="0"/>
    <n v="0"/>
    <n v="0"/>
    <n v="0"/>
    <n v="0"/>
    <s v="TIPO I"/>
    <s v="TERRESTRE"/>
    <n v="0"/>
    <n v="0"/>
    <s v="BARRERA ORTEGA MARLON STWAR"/>
    <n v="41241.0800752"/>
    <n v="0"/>
    <n v="41241.0800752"/>
    <m/>
    <m/>
    <m/>
    <m/>
    <m/>
    <m/>
    <m/>
    <m/>
  </r>
  <r>
    <s v="MEDELLIN"/>
    <x v="2"/>
    <x v="2"/>
    <n v="5001"/>
    <n v="2367098"/>
    <n v="79923"/>
    <s v="ANTIOQUIA"/>
    <s v="MEDELLIN"/>
    <s v="DISTRICOL EL MERCADO J&amp;S PARQU"/>
    <s v="REDEBAN"/>
    <n v="2367098"/>
    <s v="FO-25-1147025"/>
    <d v="2025-06-27T16:12:31"/>
    <d v="2025-06-28T09:54:00"/>
    <s v="CERRADO"/>
    <s v="INCIDENTE"/>
    <s v="VISITA_TÉCNICA"/>
    <s v="28-06 SE ENCONTRO BLOQUEADO SE DESBLOQUEA Y QUEDA OPERATIVO PRUEBAS OK NO TELECARGA"/>
    <s v="NO"/>
    <s v="SOFTWARE"/>
    <s v="ERROR DE TRANSACCIONES"/>
    <s v="RECHAZO GENERAL"/>
    <s v="NO"/>
    <n v="0"/>
    <n v="0"/>
    <n v="0"/>
    <n v="0"/>
    <n v="0"/>
    <s v="SAUZZ938"/>
    <n v="0"/>
    <n v="0"/>
    <s v="TIPO I"/>
    <s v="TERRESTRE"/>
    <n v="1"/>
    <n v="0"/>
    <s v="PAREJA ECHAVARRIA JHON DAVID"/>
    <n v="65960.072302"/>
    <n v="75096.394270399993"/>
    <n v="65960.072302"/>
    <m/>
    <m/>
    <m/>
    <m/>
    <m/>
    <m/>
    <m/>
    <m/>
  </r>
  <r>
    <s v="BOGOTA"/>
    <x v="5"/>
    <x v="5"/>
    <n v="11001"/>
    <n v="2365346"/>
    <n v="68978"/>
    <s v="CUNDINAMARCA"/>
    <s v="BOGOTA"/>
    <s v="BARRIO BOSA LA ASUCENA BOGOTA"/>
    <s v="REDEBAN"/>
    <n v="2365346"/>
    <s v="FO-25-1143827"/>
    <d v="2025-06-27T11:11:55"/>
    <d v="2025-06-28T10:00:00"/>
    <s v="CERRADO"/>
    <s v="INCIDENTE"/>
    <s v="VISITA_TÉCNICA"/>
    <s v="28-06 SE REALIZA VISITA AL COMERCIO PARA EJECUTAR CAMBIO DE EQUIPO POR DAÑO EN EL TECLADO, VERSIÓN 9.90, PRUEBAS OK. "/>
    <s v="NO"/>
    <s v="HARDWARE"/>
    <s v="TECLADO"/>
    <s v="DAÑO POS"/>
    <s v="Si"/>
    <s v="DATAFONO F3 TECLADO MALO"/>
    <n v="0"/>
    <n v="0"/>
    <n v="0"/>
    <n v="0"/>
    <s v="A100U399"/>
    <s v="1074649   "/>
    <s v="989326   "/>
    <s v="TIPO I"/>
    <s v="TERRESTRE"/>
    <n v="1"/>
    <n v="0"/>
    <s v="CORTES VELANDIA MIGUEL ANGEL"/>
    <n v="65960.072302"/>
    <n v="75096.394270399993"/>
    <n v="65960.072302"/>
    <m/>
    <m/>
    <m/>
    <m/>
    <m/>
    <m/>
    <m/>
    <m/>
  </r>
  <r>
    <s v="IBAGUE"/>
    <x v="3"/>
    <x v="3"/>
    <n v="73349"/>
    <n v="2364414"/>
    <n v="38313"/>
    <s v="TOLIMA"/>
    <s v="HONDA"/>
    <s v="BARRIO CENTRO HONDA"/>
    <s v="REDEBAN"/>
    <n v="2364414"/>
    <s v="FO-25-1143006"/>
    <d v="2025-06-27T09:33:57"/>
    <d v="2025-06-28T10:36:00"/>
    <s v="CERRADO"/>
    <s v="INCIDENTE"/>
    <s v="VISITA_TÉCNICA"/>
    <s v="28-06 SE REALIZA CAMBIO EQUIPO &quot;SE REINICIA AL MOMENTO DE LA TRANSACCIÓN&quot;"/>
    <s v="NO"/>
    <s v="HARDWARE"/>
    <s v="SE REINICIA"/>
    <s v="DAÑO POS"/>
    <s v="Si"/>
    <s v="DATAFONO IR IRREPARABLE"/>
    <n v="0"/>
    <n v="0"/>
    <n v="0"/>
    <n v="0"/>
    <s v="AB00U346"/>
    <s v="766210   "/>
    <s v="1172012   "/>
    <s v="TIPO III"/>
    <s v="TERRESTRE"/>
    <n v="1"/>
    <n v="0"/>
    <s v="GUTIERREZ  CAMILO ANDRES"/>
    <n v="275728.78077800001"/>
    <n v="196536.5258152"/>
    <n v="275728.78077800001"/>
    <m/>
    <m/>
    <m/>
    <m/>
    <m/>
    <m/>
    <m/>
    <m/>
  </r>
  <r>
    <s v="YOPAL"/>
    <x v="3"/>
    <x v="3"/>
    <n v="85001"/>
    <n v="2367086"/>
    <n v="37760"/>
    <s v="CASANARE"/>
    <s v="YOPAL"/>
    <s v="BARRIO EL GAVAN YOPAL"/>
    <s v="REDEBAN"/>
    <n v="2367086"/>
    <s v="FO-25-1147043"/>
    <d v="2025-06-27T16:07:58"/>
    <d v="2025-06-28T10:38:00"/>
    <s v="CERRADO"/>
    <s v="INCIDENTE"/>
    <s v="SOPORTE_TELEFÓNICO"/>
    <s v="28-06 EN COMUNICACIÓN CON LA SEÑORA MICHEL REY AL NUMERO 3146344130, SE ORIENTA PARA AJUSTAR LA TAPA DE IMPRESION. INDICA OPERATIVO EL SERVICIO. "/>
    <s v="NO"/>
    <s v="HARDWARE"/>
    <s v="IMPRESION"/>
    <s v="NO AVANZA PAPEL"/>
    <s v="NO"/>
    <n v="0"/>
    <n v="0"/>
    <n v="0"/>
    <n v="0"/>
    <n v="0"/>
    <n v="0"/>
    <n v="0"/>
    <n v="0"/>
    <s v="TIPO I"/>
    <s v="TERRESTRE"/>
    <n v="0"/>
    <n v="0"/>
    <s v="BERNAL ELAICA EDGAR ALEXIS"/>
    <n v="41241.0800752"/>
    <n v="0"/>
    <n v="41241.0800752"/>
    <m/>
    <m/>
    <m/>
    <m/>
    <m/>
    <m/>
    <m/>
    <m/>
  </r>
  <r>
    <s v="MEDELLIN"/>
    <x v="2"/>
    <x v="2"/>
    <n v="5001"/>
    <n v="2365678"/>
    <n v="24257"/>
    <s v="ANTIOQUIA"/>
    <s v="MEDELLIN"/>
    <s v="COMCARD SAN JAVIER TOTAL RED"/>
    <s v="REDEBAN"/>
    <n v="2365678"/>
    <s v="FO-25-1144332"/>
    <d v="2025-06-27T11:55:40"/>
    <d v="2025-06-28T10:55:00"/>
    <s v="CERRADO"/>
    <s v="INCIDENTE"/>
    <s v="VISITA_TÉCNICA"/>
    <s v="28-06 SE REALIZA CAMBIO DE LECTORA DEBIDO A DAÑO, TODO OK "/>
    <s v="NO"/>
    <s v="SOFTWARE"/>
    <s v="LECTOR DE BARRAS"/>
    <s v="LECTOR DESCONFIGURADO"/>
    <s v="NO"/>
    <n v="0"/>
    <n v="0"/>
    <n v="0"/>
    <n v="0"/>
    <n v="0"/>
    <s v="ABC9Z872"/>
    <n v="0"/>
    <n v="0"/>
    <s v="TIPO I"/>
    <s v="TERRESTRE"/>
    <n v="1"/>
    <n v="0"/>
    <s v="QUINTERO SANCHEZ JUAN SEBASTIAN"/>
    <n v="65960.072302"/>
    <n v="75096.394270399993"/>
    <n v="65960.072302"/>
    <m/>
    <m/>
    <m/>
    <m/>
    <m/>
    <m/>
    <m/>
    <m/>
  </r>
  <r>
    <s v="CUCUTA"/>
    <x v="1"/>
    <x v="1"/>
    <n v="54810"/>
    <n v="2349815"/>
    <n v="33890"/>
    <s v="NORTE DE SANTANDER"/>
    <s v="TIBU"/>
    <s v="BARRIO EL CARMEN TIBU 1"/>
    <s v="REDEBAN"/>
    <n v="2349815"/>
    <s v="FO-25-1130875"/>
    <d v="2025-06-24T17:45:51"/>
    <d v="2025-06-28T11:00:00"/>
    <s v="CERRADO"/>
    <s v="INCIDENTE"/>
    <s v="VISITA_TÉCNICA"/>
    <s v="28-06 CLIENTE ENVÍA EQUIPO Y SE REALIZA CAMBIO DE HUB, CABLE MAGICBOX, FUENTE DE PODER, SE REALIZAN CIERRES Y PRUEBAS OK."/>
    <s v="NO"/>
    <s v="HARDWARE"/>
    <s v="HUB"/>
    <s v="DETERIORO CABLE"/>
    <s v="Si"/>
    <n v="0"/>
    <n v="0"/>
    <s v="HUB HB1 DETERIORO CABLE"/>
    <n v="0"/>
    <s v="Fuente de poder  - Cable Magicbox "/>
    <s v="1LZZZ886"/>
    <s v="   No serializado "/>
    <s v="  855309 "/>
    <s v="TIPO IV ESPECIAL"/>
    <s v="TERRESTRE"/>
    <n v="1"/>
    <n v="0"/>
    <s v="TORRES MANTILLA JOSE DANIEL"/>
    <n v="479588.87655000004"/>
    <n v="196536.5258152"/>
    <n v="479588.87655000004"/>
    <m/>
    <m/>
    <m/>
    <m/>
    <m/>
    <m/>
    <m/>
    <m/>
  </r>
  <r>
    <s v="NEIVA"/>
    <x v="3"/>
    <x v="3"/>
    <n v="41132"/>
    <n v="2363845"/>
    <n v="61198"/>
    <s v="HUILA"/>
    <s v="CAMPOALEGRE"/>
    <s v="BARRIO CENTRO CAMPOALEGRE 5"/>
    <s v="REDEBAN"/>
    <n v="2363845"/>
    <s v="FO-25-1142566"/>
    <d v="2025-06-27T08:44:37"/>
    <d v="2025-06-28T11:09:00"/>
    <s v="CERRADO"/>
    <s v="INCIDENTE"/>
    <s v="VISITA_TÉCNICA"/>
    <s v="28-06 SE REALIZA CAMBIO DE FUENTE DE PODER"/>
    <s v="NO"/>
    <s v="HARDWARE"/>
    <s v="NO ENCIENDE SE REINICIA"/>
    <s v="FUENTE PODER AVERIADA"/>
    <s v="NO"/>
    <n v="0"/>
    <n v="0"/>
    <n v="0"/>
    <n v="0"/>
    <s v="Fuente de poder"/>
    <s v="9TZZZ261"/>
    <n v="0"/>
    <n v="0"/>
    <s v="TIPO II"/>
    <s v="TERRESTRE"/>
    <n v="1"/>
    <n v="0"/>
    <s v="DIAZ VARGAS JONATHAN MIGUEL"/>
    <n v="144967.87232000002"/>
    <n v="140395.6348884"/>
    <n v="144967.87232000002"/>
    <m/>
    <m/>
    <m/>
    <m/>
    <m/>
    <m/>
    <m/>
    <m/>
  </r>
  <r>
    <s v="PASTO"/>
    <x v="0"/>
    <x v="0"/>
    <n v="52036"/>
    <n v="2364750"/>
    <n v="41060"/>
    <s v="NARIÑO"/>
    <s v="ANCUYA"/>
    <s v="DISTRICOL CARNICOS SAMUEL"/>
    <s v="REDEBAN"/>
    <n v="2364750"/>
    <s v="FO-25-1143454"/>
    <d v="2025-06-27T10:15:04"/>
    <d v="2025-06-28T11:11:00"/>
    <s v="CERRADO"/>
    <s v="INCIDENTE"/>
    <s v="VISITA_TÉCNICA"/>
    <s v="28-06 SE VISITA EL CB PARA REVISAR FALLA DE DATAFONO, SE ENCUENTRA CON IMPRESORA MALA NO IMPRIME, TAMBIÉN TECLADO BORROSO ALGUNAS TECLAS, SE CAMBIA EQUIPO, PRUEBAS OK, CB OPERATIVO _x000a_"/>
    <s v="NO"/>
    <s v="HARDWARE"/>
    <s v="IMPRESION"/>
    <s v="NO IMPRIME UNO O VARIOS CARACTERES"/>
    <s v="Si"/>
    <s v="DATAFONO G1 NO IMPRIME UNO O VARIOS CARACTERES"/>
    <n v="0"/>
    <n v="0"/>
    <n v="0"/>
    <n v="0"/>
    <s v="GZO0Z512"/>
    <s v="959300   "/>
    <s v="773004   "/>
    <s v="TIPO II"/>
    <s v="TERRESTRE"/>
    <n v="1"/>
    <n v="0"/>
    <s v="GUERRERO RAMIREZ OSCAR DARIO"/>
    <n v="144967.87232000002"/>
    <n v="140395.6348884"/>
    <n v="144967.87232000002"/>
    <m/>
    <m/>
    <m/>
    <m/>
    <m/>
    <m/>
    <m/>
    <m/>
  </r>
  <r>
    <s v="BOGOTA"/>
    <x v="5"/>
    <x v="5"/>
    <n v="11001"/>
    <n v="2367314"/>
    <n v="35336"/>
    <s v="CUNDINAMARCA"/>
    <s v="BOGOTA"/>
    <s v="BARRIO BOSA CARBONEL BOGOTA"/>
    <s v="REDEBAN"/>
    <n v="2367314"/>
    <s v="FO-25-1147019"/>
    <d v="2025-06-27T16:16:06"/>
    <d v="2025-06-28T11:14:00"/>
    <s v="CERRADO"/>
    <s v="INCIDENTE"/>
    <s v="VISITA_TÉCNICA"/>
    <s v="28-06 SE REALIZA CAMBIO DE HUB POR DAÑO SE ENTREGA SERVICIO OPERATIVO "/>
    <s v="NO"/>
    <s v="HARDWARE"/>
    <s v="HUB"/>
    <s v="DAÑO HUB"/>
    <s v="Si"/>
    <n v="0"/>
    <n v="0"/>
    <s v="HUB HB1 DETERIORO CABLE"/>
    <n v="0"/>
    <n v="0"/>
    <s v="BL0HZ991"/>
    <s v="   Sin placa"/>
    <s v="  Sin placa "/>
    <s v="TIPO I"/>
    <s v="TERRESTRE"/>
    <n v="1"/>
    <n v="0"/>
    <s v="HERNANDEZ NARANJO OSCAR EDUARDO"/>
    <n v="65960.072302"/>
    <n v="75096.394270399993"/>
    <n v="65960.072302"/>
    <m/>
    <m/>
    <m/>
    <m/>
    <m/>
    <m/>
    <m/>
    <m/>
  </r>
  <r>
    <s v="PEREIRA"/>
    <x v="0"/>
    <x v="6"/>
    <n v="63302"/>
    <n v="2365097"/>
    <n v="10030"/>
    <s v="QUINDIO"/>
    <s v="GENOVA"/>
    <s v="GENOVA  QUINDIO"/>
    <s v="REDEBAN"/>
    <n v="2365097"/>
    <s v="FO-25-1143548"/>
    <d v="2025-06-27T10:50:00"/>
    <d v="2025-06-28T11:30:00"/>
    <s v="CERRADO"/>
    <s v="INCIDENTE"/>
    <s v="VISITA_TÉCNICA"/>
    <s v="28-06 SE VISITA COMERCIO SE REALIZÓ CAMBIO DE DATAFONO POR DAÑO EN IMPRESORA, PRUEBAS OK. "/>
    <s v="NO"/>
    <s v="HARDWARE"/>
    <s v="IMPRESION"/>
    <s v="NO IMPRIME UNO O VARIOS CARACTERES"/>
    <s v="Si"/>
    <s v="DATAFONO G1 NO IMPRIME UNO O VARIOS CARACTERES"/>
    <n v="0"/>
    <n v="0"/>
    <n v="0"/>
    <n v="0"/>
    <s v="A00FZ279"/>
    <s v="1106937   "/>
    <s v="1072631   "/>
    <s v="TIPO III"/>
    <s v="TERRESTRE"/>
    <n v="1"/>
    <n v="0"/>
    <s v="SANCHEZ SOLORZANO JUAN SEBASTIAN"/>
    <n v="275728.78077800001"/>
    <n v="196536.5258152"/>
    <n v="275728.78077800001"/>
    <m/>
    <m/>
    <m/>
    <m/>
    <m/>
    <m/>
    <m/>
    <m/>
  </r>
  <r>
    <s v="MEDELLIN"/>
    <x v="2"/>
    <x v="2"/>
    <n v="5001"/>
    <n v="2366622"/>
    <n v="34992"/>
    <s v="ANTIOQUIA"/>
    <s v="MEDELLIN"/>
    <s v="COMCARD PAPELERIA Y MISCELANEA"/>
    <s v="REDEBAN"/>
    <n v="2366622"/>
    <s v="FO-25-1145642"/>
    <d v="2025-06-27T14:28:32"/>
    <d v="2025-06-28T11:33:00"/>
    <s v="CERRADO"/>
    <s v="INCIDENTE"/>
    <s v="VISITA_TÉCNICA"/>
    <s v="28-06 SE REALIZA CAMBIO DE EQUIPO YA QUE SE QUEDA CONGELADO AL MOMENTO DE RETIRAR TARJETA"/>
    <s v="NO"/>
    <s v="HARDWARE"/>
    <s v="LECTOR DE TARJETAS"/>
    <s v="MENSAJE RETIRE TARJETA"/>
    <s v="Si"/>
    <s v="DATAFONO A13 RETIRE TARJETA"/>
    <n v="0"/>
    <n v="0"/>
    <n v="0"/>
    <n v="0"/>
    <s v="BL02Z746"/>
    <s v="1254250   "/>
    <s v="1014951   "/>
    <s v="TIPO I"/>
    <s v="TERRESTRE"/>
    <n v="1"/>
    <n v="0"/>
    <s v="HERNANDEZ CHAVARRIA JUAN CAMILO"/>
    <n v="65960.072302"/>
    <n v="75096.394270399993"/>
    <n v="65960.072302"/>
    <m/>
    <m/>
    <m/>
    <m/>
    <m/>
    <m/>
    <m/>
    <m/>
  </r>
  <r>
    <s v="PEREIRA"/>
    <x v="0"/>
    <x v="6"/>
    <n v="66001"/>
    <n v="2368531"/>
    <n v="64907"/>
    <s v="RISARALDA"/>
    <s v="PEREIRA"/>
    <s v="BARRIO SAMARIA 2 PEREIRA 2"/>
    <s v="REDEBAN"/>
    <n v="2368531"/>
    <s v="FO-25-1148518"/>
    <d v="2025-06-28T08:50:00"/>
    <d v="2025-06-28T11:40:00"/>
    <s v="CERRADO"/>
    <s v="INCIDENTE"/>
    <s v="VISITA_TÉCNICA"/>
    <s v="28-06 VISITAMOS COMERCIO EL LECTOR DE BARRAS NO LEE ALGUNOS CÓDIGOS DE BARRA REALIZAMOS CAMBIO TAMBIÉN CAMBIAMOS EL CABLE MAGIC BOX TETRA YA QUE GENERA QUE SE REINICIE EL DATÁFONO REALIZAMOS PRUEBAS OK. "/>
    <s v="NO"/>
    <s v="HARDWARE"/>
    <s v="LECTOR DE BARRAS"/>
    <s v="FORMATO INVALIDO LECTOR DAÑADO"/>
    <s v="Si"/>
    <n v="0"/>
    <s v="LECTOR L2  PERDIÓ CONFIGURACIÓN"/>
    <n v="0"/>
    <n v="0"/>
    <s v="Cable magic box tetra "/>
    <s v="5A002529"/>
    <s v=" 864151  "/>
    <s v=" 537529  "/>
    <s v="TIPO I"/>
    <s v="TERRESTRE"/>
    <n v="1"/>
    <n v="0"/>
    <s v="ARROYAVE CANO MANUEL GUILLERMO"/>
    <n v="65960.072302"/>
    <n v="75096.394270399993"/>
    <n v="65960.072302"/>
    <m/>
    <m/>
    <m/>
    <m/>
    <m/>
    <m/>
    <m/>
    <m/>
  </r>
  <r>
    <s v="VILLAVICENCIO"/>
    <x v="3"/>
    <x v="3"/>
    <n v="50226"/>
    <n v="2366625"/>
    <n v="67845"/>
    <s v="META"/>
    <s v="CUMARAL"/>
    <s v="PAGAFACIL CUMARAL"/>
    <s v="REDEBAN"/>
    <n v="2366625"/>
    <s v="FO-25-1145639"/>
    <d v="2025-06-27T14:29:41"/>
    <d v="2025-06-28T11:57:00"/>
    <s v="CERRADO"/>
    <s v="INCIDENTE"/>
    <s v="VISITA_TÉCNICA"/>
    <s v="28-06 SE REALIZA CONFIGURACIÓN DE LECTORA DE BARRAS, PRUEBAS OK"/>
    <s v="NO"/>
    <s v="HARDWARE"/>
    <s v="LECTOR DE BARRAS"/>
    <s v="FORMATO INVALIDO LECTOR DAÑADO"/>
    <s v="NO"/>
    <n v="0"/>
    <n v="0"/>
    <n v="0"/>
    <n v="0"/>
    <n v="0"/>
    <s v="9T00P661"/>
    <n v="0"/>
    <n v="0"/>
    <s v="TIPO II"/>
    <s v="TERRESTRE"/>
    <n v="1"/>
    <n v="0"/>
    <s v="PEDREROS CONTRERAS MICHAEL STEVENS"/>
    <n v="144967.87232000002"/>
    <n v="140395.6348884"/>
    <n v="144967.87232000002"/>
    <m/>
    <m/>
    <m/>
    <m/>
    <m/>
    <m/>
    <m/>
    <m/>
  </r>
  <r>
    <s v="CARTAGENA"/>
    <x v="4"/>
    <x v="4"/>
    <n v="13001"/>
    <n v="2368519"/>
    <n v="27022"/>
    <s v="BOLIVAR"/>
    <s v="CARTAGENA"/>
    <s v="BARRIO VILLA ESTRELLA 2 CARTAG"/>
    <s v="REDEBAN"/>
    <n v="2368519"/>
    <s v="FO-25-1148514"/>
    <d v="2025-06-28T08:43:00"/>
    <d v="2025-06-28T12:01:00"/>
    <s v="CERRADO"/>
    <s v="INCIDENTE"/>
    <s v="VISITA_TÉCNICA"/>
    <s v="28-06 SE REALIZA CAMBIO DE EQUIPO NO IMPRIME BIEN SALE BORROSO UNA PARTE QUEDA EQUIPO NUEVO FUNCIONANDO SIN PROBLEMAS SE HACE PRUEBAS "/>
    <s v="NO"/>
    <s v="HARDWARE"/>
    <s v="IMPRESION"/>
    <s v="NO IMPRIME UNO O VARIOS CARACTERES"/>
    <s v="Si"/>
    <s v="DATAFONO G1 NO IMPRIME UNO O VARIOS CARACTERES"/>
    <n v="0"/>
    <n v="0"/>
    <n v="0"/>
    <s v="Magic box 241587317561324755887219"/>
    <s v="999HZ286"/>
    <s v="762017   "/>
    <s v="1242418   "/>
    <s v="TIPO I"/>
    <s v="TERRESTRE"/>
    <n v="1"/>
    <n v="0"/>
    <s v="CANEDO HERRERA ALEXANDER"/>
    <n v="65960.072302"/>
    <n v="75096.394270399993"/>
    <n v="65960.072302"/>
    <m/>
    <m/>
    <m/>
    <m/>
    <m/>
    <m/>
    <m/>
    <m/>
  </r>
  <r>
    <s v="MEDELLIN"/>
    <x v="2"/>
    <x v="2"/>
    <n v="5360"/>
    <n v="2365957"/>
    <n v="79628"/>
    <s v="ANTIOQUIA"/>
    <s v="ITAGUI"/>
    <s v="BARRIO ITAGUI ITAGUI 33"/>
    <s v="REDEBAN"/>
    <n v="2365957"/>
    <s v="FO-25-1144946"/>
    <d v="2025-06-27T12:29:21"/>
    <d v="2025-06-28T12:18:00"/>
    <s v="CERRADO"/>
    <s v="INCIDENTE"/>
    <s v="VISITA_TÉCNICA"/>
    <s v="28-06 SE CAMBIO DATÁFONO CON PUERTO USB MALO"/>
    <s v="NO"/>
    <s v="HARDWARE"/>
    <s v="LECTOR DE BARRAS"/>
    <s v="DAÑO POS"/>
    <s v="Si"/>
    <s v="DATAFONO E9 PUERTO USB MALO"/>
    <n v="0"/>
    <n v="0"/>
    <n v="0"/>
    <n v="0"/>
    <s v="SXUZZ154"/>
    <s v="759757   "/>
    <s v="857573   "/>
    <s v="TIPO I"/>
    <s v="TERRESTRE"/>
    <n v="1"/>
    <n v="0"/>
    <s v="CASTAÑEDA PALACIO CARLOS FELIPE"/>
    <n v="65960.072302"/>
    <n v="75096.394270399993"/>
    <n v="65960.072302"/>
    <m/>
    <m/>
    <m/>
    <m/>
    <m/>
    <m/>
    <m/>
    <m/>
  </r>
  <r>
    <s v="CALI"/>
    <x v="0"/>
    <x v="0"/>
    <n v="19001"/>
    <n v="2363847"/>
    <n v="71589"/>
    <s v="CAUCA"/>
    <s v="POPAYAN"/>
    <s v="DISTRICOL FRUTAS M&amp;A"/>
    <s v="REDEBAN"/>
    <n v="2363847"/>
    <s v="FO-25-1142559"/>
    <d v="2025-06-27T08:45:48"/>
    <d v="2025-06-28T13:00:00"/>
    <s v="CERRADO"/>
    <s v="INCIDENTE"/>
    <s v="VISITA_TÉCNICA"/>
    <s v="28-06 SE INGRESA EQUIPO CON ALERTINTERRUOTION SE PROCEDE A CAMBIAR SE INSTALA SISTEMA OPERATIVO VERSIÓN CREACIÓN DE USUARIOS PRUEBAS OKAY TELECARGA DRNA "/>
    <s v="NO"/>
    <s v="HARDWARE"/>
    <s v="ALERT IRRUPTION"/>
    <s v="ALERT IRRUPTION"/>
    <s v="Si"/>
    <s v="DATAFONO A6 ALERT IRRUPTION"/>
    <n v="0"/>
    <n v="0"/>
    <n v="0"/>
    <n v="0"/>
    <s v="LN00F217"/>
    <s v="1230924   "/>
    <s v="1021386   "/>
    <s v="TIPO III"/>
    <s v="TERRESTRE"/>
    <n v="1"/>
    <n v="0"/>
    <s v="GIMBUEL LASSO LUIS GERMAN"/>
    <n v="275728.78077800001"/>
    <n v="196536.5258152"/>
    <n v="275728.78077800001"/>
    <m/>
    <m/>
    <m/>
    <m/>
    <m/>
    <m/>
    <m/>
    <m/>
  </r>
  <r>
    <s v="APARTADO"/>
    <x v="2"/>
    <x v="2"/>
    <n v="5045"/>
    <n v="2367095"/>
    <n v="61651"/>
    <s v="ANTIOQUIA"/>
    <s v="APARTADO"/>
    <s v="PAGAFACIL  PLAZA DEL RIO"/>
    <s v="REDEBAN"/>
    <n v="2367095"/>
    <s v="FO-25-1147031"/>
    <d v="2025-06-27T16:10:38"/>
    <d v="2025-06-28T13:05:00"/>
    <s v="CERRADO"/>
    <s v="INCIDENTE"/>
    <s v="VISITA_TÉCNICA"/>
    <s v="28-06 CAMBIO DATAFONO POR TECNOLOGÍA Y PIN PAD MALO"/>
    <s v="NO"/>
    <s v="HARDWARE"/>
    <s v="PINPAD"/>
    <s v="DAÑO POS"/>
    <s v="Si"/>
    <s v="DATAFONO CPT CAMBIO POR TECNOLOGÍA"/>
    <n v="0"/>
    <n v="0"/>
    <s v="PINPAD C1 NO LEE TARJETAS"/>
    <n v="0"/>
    <s v="FUA0L753"/>
    <s v="1235422  1219503 "/>
    <s v="1069488   1155505"/>
    <s v="TIPO I"/>
    <s v="TERRESTRE"/>
    <n v="1"/>
    <n v="0"/>
    <s v="CASTRO HENAO DANIEL ESTEBAN"/>
    <n v="65960.072302"/>
    <n v="75096.394270399993"/>
    <n v="65960.072302"/>
    <m/>
    <m/>
    <m/>
    <m/>
    <m/>
    <m/>
    <m/>
    <m/>
  </r>
  <r>
    <s v="MEDELLIN"/>
    <x v="2"/>
    <x v="2"/>
    <n v="5001"/>
    <n v="2367614"/>
    <n v="30042"/>
    <s v="ANTIOQUIA"/>
    <s v="MEDELLIN"/>
    <s v="COMCARD MED RED ASUMOTOS"/>
    <s v="REDEBAN"/>
    <n v="2367614"/>
    <s v="FO-25-1147579"/>
    <d v="2025-06-27T16:52:02"/>
    <d v="2025-06-28T13:09:00"/>
    <s v="CERRADO"/>
    <s v="INCIDENTE"/>
    <s v="VISITA_TÉCNICA"/>
    <s v="28-06 SE CAMBIA DATÁFONO CON TECLADO BORROSO, SE DEJAN SERVICIOS FUNCIONANDO CORRECTAMENTE "/>
    <s v="NO"/>
    <s v="HARDWARE"/>
    <s v="TECLADO"/>
    <s v="DAÑO POS"/>
    <s v="Si"/>
    <s v="DATAFONO F2 TECLADO BORROSO"/>
    <n v="0"/>
    <n v="0"/>
    <n v="0"/>
    <n v="0"/>
    <s v="BBQZZ204"/>
    <s v="1254227   "/>
    <s v="1021277   "/>
    <s v="TIPO I"/>
    <s v="TERRESTRE"/>
    <n v="1"/>
    <n v="0"/>
    <s v="BARRIENTOS HERNANDEZ CRISTIAN HORACIO"/>
    <n v="65960.072302"/>
    <n v="75096.394270399993"/>
    <n v="65960.072302"/>
    <m/>
    <m/>
    <m/>
    <m/>
    <m/>
    <m/>
    <m/>
    <m/>
  </r>
  <r>
    <s v="MEDELLIN"/>
    <x v="2"/>
    <x v="2"/>
    <n v="5088"/>
    <n v="2368727"/>
    <n v="66864"/>
    <s v="ANTIOQUIA"/>
    <s v="BELLO"/>
    <s v="BARRIO BELLO BELLO 9"/>
    <s v="REDEBAN"/>
    <n v="2368727"/>
    <s v="FO-25-1149225"/>
    <d v="2025-06-28T10:11:00"/>
    <d v="2025-06-28T13:38:00"/>
    <s v="CERRADO"/>
    <s v="INCIDENTE"/>
    <s v="VISITA_TÉCNICA"/>
    <s v="28-06 SE REALIZA LIMPIEZA DEL LECTOR DE TARJETAS CHIP, SE DEJAN SERVICIOS FUNCIONANDO CORRECTAMENTE "/>
    <s v="NO"/>
    <s v="HARDWARE"/>
    <s v="LECTOR DE TARJETAS"/>
    <s v="MENSAJE RETIRE TARJETA"/>
    <s v="NO"/>
    <n v="0"/>
    <n v="0"/>
    <n v="0"/>
    <n v="0"/>
    <n v="0"/>
    <s v="4A0AZ392"/>
    <n v="0"/>
    <n v="0"/>
    <s v="TIPO I"/>
    <s v="TERRESTRE"/>
    <n v="1"/>
    <n v="0"/>
    <s v="BARRIENTOS HERNANDEZ CRISTIAN HORACIO"/>
    <n v="65960.072302"/>
    <n v="75096.394270399993"/>
    <n v="65960.072302"/>
    <m/>
    <m/>
    <m/>
    <m/>
    <m/>
    <m/>
    <m/>
    <m/>
  </r>
  <r>
    <s v="CALI"/>
    <x v="0"/>
    <x v="0"/>
    <n v="19001"/>
    <n v="2364744"/>
    <n v="24352"/>
    <s v="CAUCA"/>
    <s v="POPAYAN"/>
    <s v="BARRIO GRAN BRETANA POPAYAN"/>
    <s v="REDEBAN"/>
    <n v="2364744"/>
    <s v="FO-25-1143461"/>
    <d v="2025-06-27T10:13:15"/>
    <d v="2025-06-28T13:43:00"/>
    <s v="CERRADO"/>
    <s v="INCIDENTE"/>
    <s v="VISITA_TÉCNICA"/>
    <s v="28-06 SE INGRESA LECTOR DE CÓDIGO DE BARRAS CABLE MALO SE PROCEDE A CAMBIAR SE HACEN PRUEBAS OK TELECARGA DRNA "/>
    <s v="NO"/>
    <s v="HARDWARE"/>
    <s v="LECTOR DE BARRAS"/>
    <s v="CABLE LECTORA AVERIADO"/>
    <s v="Si"/>
    <n v="0"/>
    <s v="LECTOR L9  DAÑO FÍSICO: CABLE DE COMUNICACIÓN DAÑADO"/>
    <n v="0"/>
    <n v="0"/>
    <n v="0"/>
    <s v="BL0JZ844"/>
    <s v=" 1139145  "/>
    <s v=" 545354  "/>
    <s v="TIPO III"/>
    <s v="TERRESTRE"/>
    <n v="1"/>
    <n v="0"/>
    <s v="GIMBUEL LASSO LUIS GERMAN"/>
    <n v="275728.78077800001"/>
    <n v="196536.5258152"/>
    <n v="275728.78077800001"/>
    <m/>
    <m/>
    <m/>
    <m/>
    <m/>
    <m/>
    <m/>
    <m/>
  </r>
  <r>
    <s v="VILLAVICENCIO"/>
    <x v="3"/>
    <x v="3"/>
    <n v="50606"/>
    <n v="2369051"/>
    <n v="34747"/>
    <s v="META"/>
    <s v="RESTREPO"/>
    <s v="ARA0557 VCENCIO RESTRE"/>
    <s v="REDEBAN"/>
    <n v="2369051"/>
    <s v="FO-25-1150678"/>
    <d v="2025-06-28T14:48:00"/>
    <d v="2025-06-28T14:59:00"/>
    <s v="CERRADO"/>
    <s v="INCIDENTE"/>
    <s v="SOPORTE_TELEFÓNICO"/>
    <n v="0"/>
    <s v="NO"/>
    <s v="HARDWARE"/>
    <s v="COMUNICACION"/>
    <s v="DAÑO POS"/>
    <s v="NO"/>
    <n v="0"/>
    <n v="0"/>
    <n v="0"/>
    <n v="0"/>
    <n v="0"/>
    <n v="0"/>
    <n v="0"/>
    <n v="0"/>
    <s v="TIPO II"/>
    <s v="TERRESTRE"/>
    <n v="0"/>
    <n v="0"/>
    <s v="TORO CARDONA ELIZABETH"/>
    <n v="41241.0800752"/>
    <n v="0"/>
    <n v="41241.0800752"/>
    <m/>
    <m/>
    <m/>
    <m/>
    <m/>
    <m/>
    <m/>
    <m/>
  </r>
  <r>
    <s v="NEIVA"/>
    <x v="3"/>
    <x v="3"/>
    <n v="18001"/>
    <n v="2366616"/>
    <n v="76544"/>
    <s v="CAQUETA"/>
    <s v="FLORENCIA"/>
    <s v="OPRAP EXITO GRAN PLAZA FLORENCIA"/>
    <s v="REDEBAN"/>
    <n v="2366616"/>
    <s v="FO-25-1145645"/>
    <d v="2025-06-27T14:27:36"/>
    <d v="2025-06-28T15:33:00"/>
    <s v="CERRADO"/>
    <s v="INCIDENTE"/>
    <s v="VISITA_TÉCNICA"/>
    <s v="28-06 SE REALIZA CAMBIO DE EQUIPO POR DAÑO DE ALERT INTERRUPTION AL MOMENTO DE REALIZAR LOS CIERRES, PRUEBAS CB OK SE DEJA OPERATIVO."/>
    <s v="NO"/>
    <s v="HARDWARE"/>
    <s v="LLT"/>
    <s v="LLT"/>
    <s v="Si"/>
    <s v="DATAFONO A6 ALERT IRRUPTION"/>
    <n v="0"/>
    <n v="0"/>
    <n v="0"/>
    <n v="0"/>
    <s v="104ZZ401"/>
    <s v="1234857   "/>
    <s v="1142068   "/>
    <s v="TIPO IV"/>
    <s v="TERRESTRE"/>
    <n v="1"/>
    <n v="0"/>
    <s v="BERMUDEZ SANCHEZ JOSE NEYBER"/>
    <n v="479588.87655000004"/>
    <n v="196536.5258152"/>
    <n v="479588.87655000004"/>
    <m/>
    <m/>
    <m/>
    <m/>
    <m/>
    <m/>
    <m/>
    <m/>
  </r>
  <r>
    <s v="CARTAGENA"/>
    <x v="4"/>
    <x v="4"/>
    <n v="13836"/>
    <n v="2364705"/>
    <n v="30091"/>
    <s v="BOLIVAR"/>
    <s v="TURBACO"/>
    <s v="BARRIO AV PASTRANA TURBACO"/>
    <s v="REDEBAN"/>
    <n v="2364705"/>
    <s v="FO-25-1143077"/>
    <d v="2025-06-27T09:58:42"/>
    <d v="2025-06-29T08:09:40"/>
    <s v="CERRADO"/>
    <s v="INCIDENTE"/>
    <s v="VISITA_TÉCNICA"/>
    <s v="28-06 SE CAMBIA EQUIPO POR DAÑO DE DISPLAY "/>
    <s v="NO"/>
    <s v="HARDWARE"/>
    <s v="PANTALLA"/>
    <s v="DAÑO POS"/>
    <s v="Si"/>
    <s v="DATAFONO B1 DISPLAY BLANCO / OSCURO"/>
    <n v="0"/>
    <n v="0"/>
    <n v="0"/>
    <n v="0"/>
    <s v="BBTZZ905"/>
    <s v="1241382   "/>
    <s v="764929   "/>
    <s v="TIPO II"/>
    <s v="TERRESTRE"/>
    <n v="1"/>
    <n v="0"/>
    <s v="MARTINEZ SALGUEDO ANDRES AUGUSTO"/>
    <n v="144967.87232000002"/>
    <n v="140395.6348884"/>
    <n v="144967.87232000002"/>
    <m/>
    <m/>
    <m/>
    <m/>
    <m/>
    <m/>
    <m/>
    <m/>
  </r>
  <r>
    <s v="MEDELLIN"/>
    <x v="2"/>
    <x v="2"/>
    <n v="5088"/>
    <n v="2368778"/>
    <n v="29998"/>
    <s v="ANTIOQUIA"/>
    <s v="BELLO"/>
    <s v="BARRIO BELLO LA 2000"/>
    <s v="REDEBAN"/>
    <n v="2368778"/>
    <s v="FO-25-1149870"/>
    <d v="2025-06-28T11:56:00"/>
    <d v="2025-06-29T11:14:22"/>
    <s v="CERRADO"/>
    <s v="INCIDENTE"/>
    <s v="SOPORTE_TELEFÓNICO"/>
    <s v="29-06 EL DÍA SÁBADO CON TICKET DE GARANTÍA SE REALIZÓ VISITA Y SE ACTUALIZÓ LA VERSIÓN CORRECTA DEL SISTEMA. SE REALIZARON PRUEBAS EXITOSAS."/>
    <s v="NO"/>
    <s v="SOFTWARE"/>
    <s v="ACTUALIZACION"/>
    <s v="VERSION CARGA SO VR"/>
    <s v="NO"/>
    <n v="0"/>
    <n v="0"/>
    <n v="0"/>
    <n v="0"/>
    <n v="0"/>
    <n v="0"/>
    <s v="   "/>
    <s v="   "/>
    <s v="TIPO I"/>
    <s v="TERRESTRE"/>
    <n v="0"/>
    <n v="0"/>
    <s v="PAREJA ECHAVARRIA JHON DAVID"/>
    <n v="41241.0800752"/>
    <n v="0"/>
    <n v="41241.0800752"/>
    <m/>
    <m/>
    <m/>
    <m/>
    <m/>
    <m/>
    <m/>
    <m/>
  </r>
  <r>
    <s v="MEDELLIN"/>
    <x v="2"/>
    <x v="2"/>
    <n v="5004"/>
    <n v="2362428"/>
    <n v="32925"/>
    <s v="ANTIOQUIA"/>
    <s v="ABRIAQUI"/>
    <s v="BARRIO PARQUE PRINCIPAL ABRIAQ"/>
    <s v="REDEBAN"/>
    <n v="2362428"/>
    <s v="FO-25-1141535"/>
    <d v="2025-06-26T17:49:15"/>
    <d v="2025-06-29T10:27:18"/>
    <s v="CERRADO"/>
    <s v="INCIDENTE"/>
    <s v="VISITA_TÉCNICA"/>
    <s v="28-06 SE CAMBIA EQUIPO POR TECLADO DURO"/>
    <s v="NO"/>
    <s v="HARDWARE"/>
    <s v="TECLADO"/>
    <s v="DAÑO POS"/>
    <s v="Si"/>
    <n v="0"/>
    <n v="0"/>
    <n v="0"/>
    <n v="0"/>
    <n v="0"/>
    <s v="11XZZ799"/>
    <n v="1254515"/>
    <n v="714486"/>
    <s v="TIPO IV"/>
    <s v="TERRESTRE"/>
    <n v="1"/>
    <n v="0"/>
    <s v="BADEL ACUÑA LUIS ALBERTO"/>
    <n v="479588.87655000004"/>
    <n v="196536.5258152"/>
    <n v="479588.87655000004"/>
    <m/>
    <m/>
    <m/>
    <m/>
    <m/>
    <m/>
    <m/>
    <m/>
  </r>
  <r>
    <m/>
    <x v="6"/>
    <x v="7"/>
    <m/>
    <m/>
    <m/>
    <m/>
    <m/>
    <m/>
    <m/>
    <m/>
    <m/>
    <m/>
    <m/>
    <m/>
    <m/>
    <m/>
    <m/>
    <m/>
    <m/>
    <m/>
    <m/>
    <m/>
    <m/>
    <m/>
    <m/>
    <m/>
    <m/>
    <m/>
    <m/>
    <m/>
    <m/>
    <m/>
    <m/>
    <m/>
    <m/>
    <m/>
    <m/>
    <n v="173922271.71168172"/>
    <m/>
    <m/>
    <m/>
    <m/>
    <m/>
    <m/>
    <m/>
    <m/>
  </r>
  <r>
    <m/>
    <x v="6"/>
    <x v="7"/>
    <m/>
    <m/>
    <m/>
    <m/>
    <m/>
    <m/>
    <m/>
    <m/>
    <m/>
    <m/>
    <m/>
    <m/>
    <m/>
    <m/>
    <m/>
    <m/>
    <m/>
    <m/>
    <m/>
    <m/>
    <m/>
    <m/>
    <m/>
    <m/>
    <m/>
    <m/>
    <m/>
    <m/>
    <m/>
    <m/>
    <m/>
    <m/>
    <m/>
    <m/>
    <m/>
    <m/>
    <m/>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6">
  <r>
    <s v="MANIZALES"/>
    <x v="0"/>
    <x v="0"/>
    <n v="17001"/>
    <n v="2239522"/>
    <n v="73657"/>
    <s v="CALDAS"/>
    <s v="MANIZALES"/>
    <s v="DISTRICOL MIL COSITAS Y MAS"/>
    <s v="AGREGADOR"/>
    <s v="DISTRICOL"/>
    <s v="REDEBAN"/>
    <n v="2239522"/>
    <s v="FO-25-1025389"/>
    <d v="2025-06-03T08:00:00"/>
    <d v="2025-06-03T11:20:25"/>
    <s v="EJECUTADO_EXITOSO"/>
    <s v="EJECUTADO EXITOSO"/>
    <s v="ORDEN DE CAMBIO"/>
    <s v="BASEDATAFONO"/>
    <s v="BASEDATAFONO"/>
    <s v="VISITA_TÉCNICA"/>
    <s v="03/06/2025 SE REALIZA VISITA SE INSTALA BASE PARA DATAFONO YA QUE LA ANTERIOR SE DESPEGO Y ESTABA EN MAL ESTADO CERRAR"/>
    <s v=" "/>
    <s v="    "/>
    <s v="EF02Z334"/>
    <s v="N/A"/>
    <s v="N/A"/>
    <s v="TIPO I"/>
    <s v="TERRESTRE"/>
    <s v="1"/>
    <n v="0"/>
    <s v="AGUIRRE HENAO RAUL EDUARDO"/>
    <m/>
    <n v="65960.072302"/>
    <n v="75096.394270399993"/>
    <n v="65960.072302"/>
    <m/>
    <m/>
    <m/>
    <m/>
    <m/>
    <m/>
    <m/>
  </r>
  <r>
    <s v="MEDELLIN"/>
    <x v="1"/>
    <x v="1"/>
    <n v="5579"/>
    <n v="2215633"/>
    <n v="10601"/>
    <s v="ANTIOQUIA"/>
    <s v="PUERTO BERRIO"/>
    <s v="PUERTO BERRIO IV"/>
    <s v="CB UNO A UNO"/>
    <s v="CB UNO A UNO"/>
    <s v="REDEBAN"/>
    <n v="2215633"/>
    <s v="FO-25-994754"/>
    <d v="2025-05-27T08:02:00"/>
    <d v="2025-06-03T12:07:54"/>
    <s v="EJECUTADO_EXITOSO"/>
    <s v="EJECUTADO EXITOSO"/>
    <s v="ORDEN DE CAMBIO"/>
    <s v="BASEDATAFONO"/>
    <s v="BASEDATAFONO"/>
    <s v="VISITA_TÉCNICA"/>
    <s v="03/06/2025 SE INSTALA BASE EXITOSMANTE YA QUE LA ANTERIOR SE PARTIÓ  CERRAR"/>
    <s v=" "/>
    <s v="    "/>
    <s v="IZ0YZ930"/>
    <s v="N/A"/>
    <s v="N/A"/>
    <s v="TIPO III"/>
    <s v="TERRESTRE"/>
    <s v="1"/>
    <n v="0"/>
    <s v="ALVAREZ ARENAS VICTOR HUGO"/>
    <m/>
    <n v="275728.78077800001"/>
    <n v="196536.5258152"/>
    <n v="275728.78077800001"/>
    <m/>
    <m/>
    <m/>
    <m/>
    <m/>
    <m/>
    <m/>
  </r>
  <r>
    <s v="MEDELLIN"/>
    <x v="1"/>
    <x v="1"/>
    <n v="5197"/>
    <n v="2238180"/>
    <n v="78291"/>
    <s v="ANTIOQUIA"/>
    <s v="COCORNA"/>
    <s v="DISTRICOL INVERSIONES ORIENTE"/>
    <s v="AGREGADOR"/>
    <s v="DISTRICOL"/>
    <s v="REDEBAN"/>
    <n v="2238180"/>
    <s v="FO-25-1021078"/>
    <d v="2025-05-31T10:29:00"/>
    <d v="2025-06-03T12:15:05"/>
    <s v="EJECUTADO_EXITOSO"/>
    <s v="EJECUTADO EXITOSO"/>
    <s v="ORDEN DE CAMBIO"/>
    <s v="BASEDATAFONO"/>
    <s v="BASEDATAFONO"/>
    <s v="VISITA_TÉCNICA"/>
    <s v="03/06/2025 SE INSTALA BASE YA QUÉ NO HABÍA  CERRAR"/>
    <s v=" "/>
    <s v="    "/>
    <s v="SX0ZZ550"/>
    <s v="N/A"/>
    <s v="N/A"/>
    <s v="TIPO II"/>
    <s v="TERRESTRE"/>
    <s v="1"/>
    <n v="0"/>
    <s v="CERPA SUAREZ DUVAN CAMILO"/>
    <m/>
    <n v="144967.87232000002"/>
    <n v="140395.6348884"/>
    <n v="144967.87232000002"/>
    <m/>
    <m/>
    <m/>
    <m/>
    <m/>
    <m/>
    <m/>
  </r>
  <r>
    <s v="MEDELLIN"/>
    <x v="1"/>
    <x v="1"/>
    <n v="5440"/>
    <n v="2239461"/>
    <n v="79261"/>
    <s v="ANTIOQUIA"/>
    <s v="MARINILLA"/>
    <s v="DISTRICOL DROGUERIA EL CID"/>
    <s v="AGREGADOR"/>
    <s v="DISTRICOL"/>
    <s v="REDEBAN"/>
    <n v="2239461"/>
    <s v="FO-25-1025391"/>
    <d v="2025-06-03T08:00:00"/>
    <d v="2025-06-03T13:12:36"/>
    <s v="EJECUTADO_EXITOSO"/>
    <s v="EJECUTADO EXITOSO"/>
    <s v="ORDEN DE CAMBIO"/>
    <s v="BASEDATAFONO"/>
    <s v="BASEDATAFONO"/>
    <s v="VISITA_TÉCNICA"/>
    <s v="03/06/2025 SE INSTALA BASE YA QUE LA OTRA ESTABA ROTA  CERRAR"/>
    <s v=" "/>
    <s v="    "/>
    <s v="A4WZZ138"/>
    <s v="N/A"/>
    <s v="N/A"/>
    <s v="TIPO II"/>
    <s v="TERRESTRE"/>
    <s v="1"/>
    <n v="0"/>
    <s v="CERPA SUAREZ DUVAN CAMILO"/>
    <m/>
    <n v="144967.87232000002"/>
    <n v="140395.6348884"/>
    <n v="144967.87232000002"/>
    <m/>
    <m/>
    <m/>
    <m/>
    <m/>
    <m/>
    <m/>
  </r>
  <r>
    <s v="BUCARAMANGA"/>
    <x v="2"/>
    <x v="2"/>
    <n v="68081"/>
    <n v="2236001"/>
    <n v="41033"/>
    <s v="SANTANDER"/>
    <s v="BARRANCABERMEJA"/>
    <s v="BARRIO CENTRO BARRANCABERMEJA"/>
    <s v="CB UNO A UNO"/>
    <s v="CB UNO A UNO"/>
    <s v="REDEBAN"/>
    <n v="2236001"/>
    <s v="FO-25-1017455"/>
    <d v="2025-05-30T13:58:00"/>
    <d v="2025-06-03T14:39:27"/>
    <s v="EJECUTADO_EXITOSO"/>
    <s v="EJECUTADO EXITOSO"/>
    <s v="ORDEN DE CAMBIO"/>
    <s v="BASEDATAFONO"/>
    <s v="BASEDATAFONO"/>
    <s v="VISITA_TÉCNICA"/>
    <s v="03/06/2025 SE INSTALA BASE SE DEJA PEGADA DONDE CLIENTE INDICA VISITA EXITOSA CERRAR"/>
    <s v=" "/>
    <s v="    "/>
    <s v="9A0PZ682"/>
    <s v="N/A"/>
    <s v="N/A"/>
    <s v="TIPO III"/>
    <s v="TERRESTRE"/>
    <s v="1"/>
    <n v="0"/>
    <s v="GELVEZ MOGOLLON JOSE ELISEO"/>
    <m/>
    <n v="275728.78077800001"/>
    <n v="196536.5258152"/>
    <n v="275728.78077800001"/>
    <m/>
    <m/>
    <m/>
    <m/>
    <m/>
    <m/>
    <m/>
  </r>
  <r>
    <s v="CALI"/>
    <x v="0"/>
    <x v="3"/>
    <n v="76111"/>
    <n v="13368160"/>
    <n v="45279"/>
    <s v="VALLE DEL CAUCA"/>
    <s v="GUADALAJARA DE BUGA"/>
    <s v="DISTRICOL MTG SEGUROS"/>
    <s v="AGREGADOR"/>
    <s v="DISTRICOL"/>
    <s v="REDEBAN"/>
    <n v="13368160"/>
    <s v="FO-25-1032799"/>
    <d v="2025-06-03T12:15:00"/>
    <d v="2025-06-03T15:28:00"/>
    <s v="EJECUTADO_EXITOSO"/>
    <s v="EJECUTADO EXITOSO"/>
    <s v="ORDEN DE CAMBIO"/>
    <s v="PINPAD"/>
    <s v="PINPAD"/>
    <s v="VISITA_TÉCNICA"/>
    <s v="03/06/2025 EN LA VISITA TÉCNICA SE REALIZÓ LA INSTALACIÓN DE PINPAD Y HUB , SE REALIZARON LAS PRUEBAS DEJANDO EL SERVICIO OPERANDO SIN FALLAS CERRAR"/>
    <s v=" "/>
    <s v="   1073938 "/>
    <s v="GA0LZ579"/>
    <s v="N/A"/>
    <s v="N/A"/>
    <s v="TIPO II"/>
    <s v="TERRESTRE"/>
    <s v="1"/>
    <n v="0"/>
    <s v="SANCHEZ URREGO ROBINSON DAVID"/>
    <m/>
    <n v="144967.87232000002"/>
    <n v="140395.6348884"/>
    <n v="144967.87232000002"/>
    <m/>
    <m/>
    <m/>
    <m/>
    <m/>
    <m/>
    <m/>
  </r>
  <r>
    <s v="BUCARAMANGA"/>
    <x v="2"/>
    <x v="2"/>
    <n v="68001"/>
    <n v="2237883"/>
    <n v="74095"/>
    <s v="SANTANDER"/>
    <s v="BUCARAMANGA"/>
    <s v="BARRIO SANTA BARBARA BUCARAMAN"/>
    <s v="CB UNO A UNO"/>
    <s v="CB UNO A UNO"/>
    <s v="REDEBAN"/>
    <n v="2237883"/>
    <s v="FO-25-1020025"/>
    <d v="2025-05-31T09:00:00"/>
    <d v="2025-06-03T15:36:49"/>
    <s v="EJECUTADO_EXITOSO"/>
    <s v="EJECUTADO EXITOSO"/>
    <s v="ORDEN DE CAMBIO"/>
    <s v="BASEDATAFONO"/>
    <s v="BASEDATAFONO"/>
    <s v="VISITA_TÉCNICA"/>
    <s v="03/06/2025 SE REALIZA NUEVAMENTE AJUSTES CON CINTA Y SE D HA BASE FIJA PARA DATAFONO  CERRAR"/>
    <s v=" "/>
    <s v="    "/>
    <s v="UV0PZ175"/>
    <s v="N/A"/>
    <s v="N/A"/>
    <s v="TIPO I"/>
    <s v="TERRESTRE"/>
    <s v="1"/>
    <n v="0"/>
    <s v="PEÑA DIAZ IVAN YESID"/>
    <m/>
    <n v="65960.072302"/>
    <n v="75096.394270399993"/>
    <n v="65960.072302"/>
    <m/>
    <m/>
    <m/>
    <m/>
    <m/>
    <m/>
    <m/>
  </r>
  <r>
    <s v="YOPAL"/>
    <x v="3"/>
    <x v="4"/>
    <n v="85001"/>
    <n v="2244475"/>
    <n v="71976"/>
    <s v="CASANARE"/>
    <s v="YOPAL"/>
    <s v="YOPAL LAGUITO"/>
    <s v="CB UNO A UNO"/>
    <s v="CB UNO A UNO"/>
    <s v="REDEBAN"/>
    <n v="2244475"/>
    <s v="FO-25-1030337"/>
    <d v="2025-06-03T10:55:00"/>
    <d v="2025-06-03T15:41:50"/>
    <s v="EJECUTADO_EXITOSO"/>
    <s v="EJECUTADO EXITOSO"/>
    <s v="ORDEN DE CAMBIO"/>
    <s v="BASEDATAFONO"/>
    <s v="BASEDATAFONO"/>
    <s v="VISITA_TÉCNICA"/>
    <s v="03/06/2025 SE VISITA COMERCIO, SE REALIZA CAMBIO DE BASE, SE INSTALA BASE. OPERATIVO EL SERVICIO. SE ENCUENTRA BASE PARTIDA  CERRAR"/>
    <s v=" "/>
    <s v="    "/>
    <s v="LN00M186"/>
    <s v="N/A"/>
    <s v="N/A"/>
    <s v="TIPO I"/>
    <s v="TERRESTRE"/>
    <s v="1"/>
    <n v="0"/>
    <s v="BERNAL ELAICA EDGAR ALEXIS"/>
    <m/>
    <n v="65960.072302"/>
    <n v="75096.394270399993"/>
    <n v="65960.072302"/>
    <m/>
    <m/>
    <m/>
    <m/>
    <m/>
    <m/>
    <m/>
  </r>
  <r>
    <s v="BARRANQUILLA"/>
    <x v="4"/>
    <x v="5"/>
    <n v="8758"/>
    <n v="2237001"/>
    <n v="78829"/>
    <s v="ATLANTICO"/>
    <s v="SOLEDAD"/>
    <s v="BARRIO LA CENTRAL SOLEDAD 1"/>
    <s v="CB UNO A UNO"/>
    <s v="CB UNO A UNO"/>
    <s v="REDEBAN"/>
    <n v="2237001"/>
    <s v="FO-25-1018513"/>
    <d v="2025-05-30T16:18:00"/>
    <d v="2025-06-03T17:35:25"/>
    <s v="EJECUTADO_EXITOSO"/>
    <s v="EJECUTADO EXITOSO"/>
    <s v="ORDEN DE CAMBIO"/>
    <s v="BASEDATAFONO"/>
    <s v="BASEDATAFONO"/>
    <s v="VISITA_TÉCNICA"/>
    <s v="03/06/2025 SE REALIZA VISITA TÉCNICA, CLIENTE INDICA QUE YA PEGO LA BASE A EL VIDRIO CON SILICONA, INDICA QUE YA ESTÁ BIEN LA BASE, QUE SI SE DAÑA DE NUEVO EL VUELVE A LLAMAR. "/>
    <s v=" "/>
    <s v="    "/>
    <s v="V1SZZ211"/>
    <s v="N/A"/>
    <s v="N/A"/>
    <s v="TIPO I"/>
    <s v="TERRESTRE"/>
    <s v="1"/>
    <n v="0"/>
    <s v="DE AGUAS MUÑOZ DAVID JOSE"/>
    <m/>
    <n v="65960.072302"/>
    <n v="75096.394270399993"/>
    <n v="65960.072302"/>
    <m/>
    <m/>
    <m/>
    <m/>
    <m/>
    <m/>
    <m/>
  </r>
  <r>
    <s v="IBAGUE"/>
    <x v="3"/>
    <x v="4"/>
    <n v="73001"/>
    <n v="2245149"/>
    <n v="55066"/>
    <s v="TOLIMA"/>
    <s v="IBAGUE"/>
    <s v="BARRIO HIPODROMO IBAGUE 6"/>
    <s v="CB UNO A UNO"/>
    <s v="CB UNO A UNO"/>
    <s v="REDEBAN"/>
    <n v="2245149"/>
    <s v="FO-25-1030950"/>
    <d v="2025-06-03T11:31:00"/>
    <d v="2025-06-04T09:31:42"/>
    <s v="EJECUTADO_EXITOSO"/>
    <s v="EJECUTADO EXITOSO"/>
    <s v="ORDEN DE CAMBIO"/>
    <s v="BASEDATAFONO"/>
    <s v="BASEDATAFONO"/>
    <s v="VISITA_TÉCNICA"/>
    <s v="04/06/2025 SE INSTALA BASE PARA DATÁFONO SIN NOVEDAD.  CERRAR"/>
    <s v=" "/>
    <s v="    "/>
    <s v="XPAZZ650"/>
    <s v="N/A"/>
    <s v="N/A"/>
    <s v="TIPO I"/>
    <s v="TERRESTRE"/>
    <s v="1"/>
    <n v="0"/>
    <s v="VARGAS HERRERA JHON JAIRO"/>
    <m/>
    <n v="65960.072302"/>
    <n v="75096.394270399993"/>
    <n v="65960.072302"/>
    <m/>
    <m/>
    <m/>
    <m/>
    <m/>
    <m/>
    <m/>
  </r>
  <r>
    <s v="BARRANQUILLA"/>
    <x v="4"/>
    <x v="5"/>
    <n v="8758"/>
    <n v="13371924"/>
    <n v="47345"/>
    <s v="ATLANTICO"/>
    <s v="SOLEDAD"/>
    <s v="PTM  SOLEDAD ALMACENES Y REMAT"/>
    <s v="AGREGADOR"/>
    <s v="COMCARD - PTM"/>
    <s v="REDEBAN"/>
    <n v="13371924"/>
    <s v="FO-25-1032881"/>
    <d v="2025-06-03T12:15:00"/>
    <d v="2025-06-04T09:37:00"/>
    <s v="EJECUTADO_EXITOSO"/>
    <s v="EJECUTADO EXITOSO"/>
    <s v="ORDEN DE CAMBIO"/>
    <s v="TRASLADO"/>
    <s v="TRASLADO EXTERNO"/>
    <s v="VISITA_TÉCNICA"/>
    <s v="04/06/2025 SE REALIZA VISITA AL COMERCIO PARA REALIZAR EL TRASLADO DEL CORRESPONSAL BANCOLOMBIA EXITOSO SE REALIZAN PRUEBAS PERO EL CORRESPONSAL ESTÁ BLOQUEADO LE COMUNICO ALA PERSONA ENCARGADA QUE EN EL TRANSCURSO DEL DÍA LE HACEN EL DESBLOQUEO  Excelente "/>
    <s v=" "/>
    <s v="    "/>
    <s v="9C00F991"/>
    <s v="N/A"/>
    <s v="N/A"/>
    <s v="TIPO I"/>
    <s v="TERRESTRE"/>
    <s v="1"/>
    <n v="0"/>
    <s v="PEÑALOZA GUTIERREZ RAFAEL GUSTAVO"/>
    <m/>
    <n v="65960.072302"/>
    <n v="75096.394270399993"/>
    <n v="65960.072302"/>
    <m/>
    <m/>
    <m/>
    <m/>
    <m/>
    <m/>
    <m/>
  </r>
  <r>
    <s v="MONTERIA"/>
    <x v="4"/>
    <x v="5"/>
    <n v="23068"/>
    <n v="13403265"/>
    <n v="60077"/>
    <s v="CORDOBA"/>
    <s v="AYAPEL"/>
    <s v="BARRIO EL CENTRO AYAPEL"/>
    <s v="CB UNO A UNO"/>
    <s v="CB UNO A UNO"/>
    <s v="REDEBAN"/>
    <n v="13403265"/>
    <s v="FO-25-1004422"/>
    <d v="2025-05-28T08:40:00"/>
    <d v="2025-06-04T10:25:00"/>
    <s v="EJECUTADO_EXITOSO"/>
    <s v="EJECUTADO EXITOSO"/>
    <s v="ORDEN DE CAMBIO"/>
    <s v="TRASLADO"/>
    <s v="TRASLADO EXTERNO"/>
    <s v="VISITA_TÉCNICA"/>
    <s v="04/06/2025 SE REALIZA TRASLADO DE CB OK._x000a_EQUIPOS DE ENCONTRARON EN NUEVA DIRECCIÓN, SE INICIALIZA TERMINAL Y VERIFICA CAMBIO DE DIRECCIÓN A CLL 8A#8A -11 OK._x000a_NO SÉ REALIZAN PRUEBAS YA QUE EL CB SE ENCUENTRA BLOQUEADO POR ENTIDAD, SE LLAMA PARA EL DESBLOQUEO PERO NO SE TIENE RESPUESTA. SE CIERRA ORDEN CON ANTERIOR NOVEDAD  CB BLOQUEADO POR ENTIDAD CAMBIO DIRECCIÓN OK"/>
    <s v=" "/>
    <s v="    "/>
    <s v="MA00B483"/>
    <s v="N/A"/>
    <s v="N/A"/>
    <s v="TIPO III"/>
    <s v="TERRESTRE"/>
    <s v="1"/>
    <n v="0"/>
    <s v="COGOLLO VERTEL EDER LUIS"/>
    <m/>
    <n v="275728.78077800001"/>
    <n v="196536.5258152"/>
    <n v="275728.78077800001"/>
    <m/>
    <m/>
    <m/>
    <m/>
    <m/>
    <m/>
    <m/>
  </r>
  <r>
    <s v="CUCUTA"/>
    <x v="2"/>
    <x v="2"/>
    <n v="54001"/>
    <n v="13450180"/>
    <n v="79235"/>
    <s v="NORTE DE SANTANDER"/>
    <s v="CUCUTA"/>
    <s v="DISTRICOL CHACUTERSALSAMECAVA"/>
    <s v="AGREGADOR"/>
    <s v="DISTRICOL"/>
    <s v="REDEBAN"/>
    <n v="13450180"/>
    <s v="FO-25-1032823"/>
    <d v="2025-06-03T12:15:00"/>
    <d v="2025-06-04T10:47:00"/>
    <s v="EJECUTADO_EXITOSO"/>
    <s v="EJECUTADO EXITOSO"/>
    <s v="ORDEN DE CAMBIO"/>
    <s v="PINPAD"/>
    <s v="PINPAD"/>
    <s v="VISITA_TÉCNICA"/>
    <s v="04/06/2025 SE CAMBIO DATAFONO POR TECNOLOGÍA SE INSTALA DATAFONO Y PIN PAD SE DEJA NUEVA VERSIÓN CIERRES Y PRUEBAS OK  CERRAR"/>
    <s v="783452 1235231"/>
    <s v="   1220724 "/>
    <s v="A4WZZ112"/>
    <s v="N/A"/>
    <s v="N/A"/>
    <s v="TIPO I"/>
    <s v="TERRESTRE"/>
    <s v="1"/>
    <n v="0"/>
    <s v="DURAN ACOSTA FRANK YONNY"/>
    <m/>
    <n v="65960.072302"/>
    <n v="75096.394270399993"/>
    <n v="65960.072302"/>
    <m/>
    <m/>
    <m/>
    <m/>
    <m/>
    <m/>
    <m/>
  </r>
  <r>
    <s v="BUCARAMANGA"/>
    <x v="2"/>
    <x v="2"/>
    <n v="68547"/>
    <n v="13374928"/>
    <n v="34367"/>
    <s v="SANTANDER"/>
    <s v="PIEDECUESTA"/>
    <s v="COMCARD PIEDECUESTA MARYESS"/>
    <s v="AGREGADOR"/>
    <s v="COMCARD - PTM"/>
    <s v="REDEBAN"/>
    <n v="13374928"/>
    <s v="FO-25-1032806"/>
    <d v="2025-06-03T12:15:00"/>
    <d v="2025-06-04T11:03:00"/>
    <s v="EJECUTADO_EXITOSO"/>
    <s v="EJECUTADO EXITOSO"/>
    <s v="ORDEN DE CAMBIO"/>
    <s v="PINPAD"/>
    <s v="PINPAD"/>
    <s v="VISITA_TÉCNICA"/>
    <s v="04/06/2025 VISITA PARA INSTALACIÓN DE PINPAD  CERRAR"/>
    <s v=" "/>
    <s v="   1109158 "/>
    <s v="BL010915"/>
    <s v="N/A"/>
    <s v="N/A"/>
    <s v="TIPO II"/>
    <s v="TERRESTRE"/>
    <s v="1"/>
    <n v="0"/>
    <s v="PEÑA DIAZ IVAN YESID"/>
    <m/>
    <n v="144967.87232000002"/>
    <n v="140395.6348884"/>
    <n v="144967.87232000002"/>
    <m/>
    <m/>
    <m/>
    <m/>
    <m/>
    <m/>
    <m/>
  </r>
  <r>
    <s v="BUCARAMANGA"/>
    <x v="2"/>
    <x v="2"/>
    <n v="68001"/>
    <n v="13366289"/>
    <n v="74225"/>
    <s v="SANTANDER"/>
    <s v="BUCARAMANGA"/>
    <s v="PTM BUCARAMANGA  MERQUE + KENN"/>
    <s v="AGREGADOR"/>
    <s v="COMCARD - PTM"/>
    <s v="REDEBAN"/>
    <n v="13366289"/>
    <s v="FO-25-1032906"/>
    <d v="2025-06-03T12:15:00"/>
    <d v="2025-06-04T11:07:00"/>
    <s v="EJECUTADO_EXITOSO"/>
    <s v="EJECUTADO EXITOSO"/>
    <s v="ORDEN DE CAMBIO"/>
    <s v="TRASLADO"/>
    <s v="TRASLADO EXTERNO"/>
    <s v="VISITA_TÉCNICA"/>
    <s v="04/06/2025 SE REALIZA TRASLADO INTERNO DE UNA CAJA A OTRA CAJA, PRUEBAS Y LIMPIEZA DE EQUIPOS OK. CB MIXTO TERMINAL EG4ZZ910, CU 17833385. Ninguna "/>
    <s v=" "/>
    <s v="    "/>
    <s v="EG3ZZ023 - EG4ZZ910"/>
    <s v="N/A"/>
    <s v="N/A"/>
    <s v="TIPO I"/>
    <s v="TERRESTRE"/>
    <s v="1"/>
    <n v="0"/>
    <s v="MARTINEZ FLOREZ DONIS ALBERTO"/>
    <m/>
    <n v="65960.072302"/>
    <n v="75096.394270399993"/>
    <n v="65960.072302"/>
    <m/>
    <m/>
    <m/>
    <m/>
    <m/>
    <m/>
    <m/>
  </r>
  <r>
    <s v="PASTO"/>
    <x v="0"/>
    <x v="3"/>
    <n v="52356"/>
    <n v="13353278"/>
    <n v="78045"/>
    <s v="NARIÑO"/>
    <s v="IPIALES"/>
    <s v="PTM IPIALES COMERCIALIZARA M&amp;G"/>
    <s v="AGREGADOR"/>
    <s v="COMCARD - PTM"/>
    <s v="REDEBAN"/>
    <n v="13353278"/>
    <s v="FO-25-1032786"/>
    <d v="2025-06-03T12:15:00"/>
    <d v="2025-06-04T11:49:00"/>
    <s v="EJECUTADO_CANCELADO"/>
    <s v="PETICIÓN USUARIO"/>
    <s v="ORDEN DE CAMBIO"/>
    <s v="PINPAD"/>
    <s v="PINPAD"/>
    <s v="VISITA_TÉCNICA"/>
    <s v="04/06/2025 SE VISITA ESTABLECIMIENTO Y CLIENTE INFORMA QUE SE HABÍA SOLICITADO PIN PAD YA QUE HABÍAN ADECUADO EL COMERCIO PERO FUE INCOMODA LA OPERACIÓN Y SE QUITÓ LA ADECUACIÓN. ACTUALMENTE NO REQUIERE PIN PAD  CERRAR"/>
    <s v=" "/>
    <s v="    "/>
    <n v="0"/>
    <s v="N/A"/>
    <s v="N/A"/>
    <s v="TIPO II"/>
    <s v="TERRESTRE"/>
    <s v="1"/>
    <n v="0"/>
    <s v="BOLAÑOS TABORDA JORGE ENRIQUE"/>
    <m/>
    <n v="144967.87232000002"/>
    <n v="140395.6348884"/>
    <n v="144967.87232000002"/>
    <m/>
    <m/>
    <m/>
    <m/>
    <m/>
    <m/>
    <m/>
  </r>
  <r>
    <s v="BOGOTA"/>
    <x v="5"/>
    <x v="6"/>
    <n v="25793"/>
    <n v="13403111"/>
    <n v="49325"/>
    <s v="CUNDINAMARCA"/>
    <s v="TAUSA"/>
    <s v="BARRIO TAUSA TAUSA 1"/>
    <s v="CB UNO A UNO"/>
    <s v="CB UNO A UNO"/>
    <s v="REDEBAN"/>
    <n v="13403111"/>
    <s v="FO-25-1004414"/>
    <d v="2025-05-28T08:40:00"/>
    <d v="2025-06-04T12:25:00"/>
    <s v="EJECUTADO_EXITOSO"/>
    <s v="EJECUTADO EXITOSO"/>
    <s v="ORDEN DE CAMBIO"/>
    <s v="TRASLADO"/>
    <s v="TRASLADO EXTERNO"/>
    <s v="VISITA_TÉCNICA"/>
    <s v="04/06/2025 SE REALIZA TRASLADO DE CORRESPONSAL AL MOMENTO DE REALIZAR LAS PRUEBAS NOS ARROJA RECHAZO GENERAL TÉCNICO ESTABLES LLAMADA A LA LÍNEA ATENCIÓN PARA DESBLOQUEO Y REALIZAR PRUEBAS SE ESPERA POR MÁS DE 30 MINUTOS NO FUNCIONA CLIENTE SE COMUNICA LE INDICAN QUE EL CORRESPONSAL TIENE BLOQUEO POR TRASLADO NO REPORTADO  Ok"/>
    <s v=" "/>
    <s v="    "/>
    <s v="9C00Q175"/>
    <s v="N/A"/>
    <s v="N/A"/>
    <s v="TIPO II"/>
    <s v="TERRESTRE"/>
    <s v="1"/>
    <n v="0"/>
    <s v="GOMEZ VEGA DAVID SNEYDER"/>
    <m/>
    <n v="144967.87232000002"/>
    <n v="140395.6348884"/>
    <n v="144967.87232000002"/>
    <m/>
    <m/>
    <m/>
    <m/>
    <m/>
    <m/>
    <m/>
  </r>
  <r>
    <s v="PASTO"/>
    <x v="0"/>
    <x v="3"/>
    <n v="52356"/>
    <n v="13387017"/>
    <n v="56725"/>
    <s v="NARIÑO"/>
    <s v="IPIALES"/>
    <s v="DISTRICOL SERVIVISION NARINO"/>
    <s v="AGREGADOR"/>
    <s v="DISTRICOL"/>
    <s v="REDEBAN"/>
    <n v="13387017"/>
    <s v="FO-25-1032811"/>
    <d v="2025-06-03T12:15:00"/>
    <d v="2025-06-04T12:48:00"/>
    <s v="EJECUTADO_EXITOSO"/>
    <s v="EJECUTADO EXITOSO"/>
    <s v="ORDEN DE CAMBIO"/>
    <s v="PINPAD"/>
    <s v="PINPAD"/>
    <s v="VISITA_TÉCNICA"/>
    <s v="04/06/2025 SE VISITA CORRESPONSAL Y SE INSTALA PIN PAD Y HUB USB  CERRAR"/>
    <s v=" "/>
    <s v="   965897 "/>
    <s v="LM8ZZ776"/>
    <s v="N/A"/>
    <s v="N/A"/>
    <s v="TIPO II"/>
    <s v="TERRESTRE"/>
    <s v="1"/>
    <n v="0"/>
    <s v="BOLAÑOS TABORDA JORGE ENRIQUE"/>
    <m/>
    <n v="144967.87232000002"/>
    <n v="140395.6348884"/>
    <n v="144967.87232000002"/>
    <m/>
    <m/>
    <m/>
    <m/>
    <m/>
    <m/>
    <m/>
  </r>
  <r>
    <s v="MONTERIA"/>
    <x v="4"/>
    <x v="5"/>
    <n v="23162"/>
    <n v="13399039"/>
    <n v="71384"/>
    <s v="CORDOBA"/>
    <s v="CERETE"/>
    <s v="BARRIO CORREGIMIENTO EL CANITO"/>
    <s v="CB UNO A UNO"/>
    <s v="CB UNO A UNO"/>
    <s v="REDEBAN"/>
    <n v="13399039"/>
    <s v="FO-25-1004429"/>
    <d v="2025-05-28T08:40:00"/>
    <d v="2025-06-04T13:09:00"/>
    <s v="EJECUTADO_EXITOSO"/>
    <s v="EJECUTADO EXITOSO"/>
    <s v="ORDEN DE CAMBIO"/>
    <s v="TRASLADO"/>
    <s v="TRASLADO EXTERNO"/>
    <s v="VISITA_TÉCNICA"/>
    <s v="04/06/2025 EN VISITA TÉCNICA AL COMERCIO SE REALIZÓ TRASLADO DE DATAFONO, LECTOR DE BARRAS, ACCESORIOS TODOS EN BUEN ESTADO OK, SE REALIZARON PRUEBAS EXITOSAS OK, NUEVA DIRECCIÓN CONFIGURADA OK, CLIENTE CB VALIDA SALDO ANTES Y DESPUÉS DEL TRASLADO OK En visita técnica al comercio se realizó traslado de datafono, lector de barras, accesorios todos en buen estado ok, se realizaron pruebas exitosas ok, nueva dirección configurada ok, cliente cb valida saldo antes y después del traslado ok"/>
    <s v=" "/>
    <s v="    "/>
    <s v="SV00E613"/>
    <s v="N/A"/>
    <s v="N/A"/>
    <s v="TIPO I"/>
    <s v="TERRESTRE"/>
    <s v="1"/>
    <n v="0"/>
    <s v="GONZALEZ FERRER JESUS ALEXANDER"/>
    <m/>
    <n v="65960.072302"/>
    <n v="75096.394270399993"/>
    <n v="65960.072302"/>
    <m/>
    <m/>
    <m/>
    <m/>
    <m/>
    <m/>
    <m/>
  </r>
  <r>
    <s v="PEREIRA"/>
    <x v="0"/>
    <x v="0"/>
    <n v="66682"/>
    <n v="2242796"/>
    <n v="39151"/>
    <s v="RISARALDA"/>
    <s v="SANTA ROSA DE CABAL"/>
    <s v="BARRIO PORTAL DE LAS ARAUCARIA"/>
    <s v="CB UNO A UNO"/>
    <s v="CB UNO A UNO"/>
    <s v="REDEBAN"/>
    <n v="2242796"/>
    <s v="FO-25-1029334"/>
    <d v="2025-06-03T09:15:00"/>
    <d v="2025-06-04T13:43:46"/>
    <s v="EJECUTADO_EXITOSO"/>
    <s v="EJECUTADO EXITOSO"/>
    <s v="ORDEN DE CAMBIO"/>
    <s v="BASEDATAFONO"/>
    <s v="BASEDATAFONO"/>
    <s v="VISITA_TÉCNICA"/>
    <s v="04/06/2025 SE VISITA COMERCIO SE INSTALA BASE PARA DATÁFONO NUEVA  CERRAR"/>
    <s v=" "/>
    <s v="    "/>
    <s v="AB07Z283"/>
    <s v="N/A"/>
    <s v="N/A"/>
    <s v="TIPO I"/>
    <s v="TERRESTRE"/>
    <s v="1"/>
    <n v="0"/>
    <s v="LOAIZA LOPEZ JHON FREDDY"/>
    <m/>
    <n v="65960.072302"/>
    <n v="75096.394270399993"/>
    <n v="65960.072302"/>
    <m/>
    <m/>
    <m/>
    <m/>
    <m/>
    <m/>
    <m/>
  </r>
  <r>
    <s v="CUCUTA"/>
    <x v="2"/>
    <x v="2"/>
    <n v="54498"/>
    <n v="13351877"/>
    <n v="63118"/>
    <s v="NORTE DE SANTANDER"/>
    <s v="OCAÑA"/>
    <s v="DISTRICOL RECAUDOS CRISTO REY"/>
    <s v="AGREGADOR"/>
    <s v="DISTRICOL"/>
    <s v="REDEBAN"/>
    <n v="13351877"/>
    <s v="FO-25-1032779"/>
    <d v="2025-06-03T12:15:00"/>
    <d v="2025-06-04T13:49:00"/>
    <s v="EJECUTADO_EXITOSO"/>
    <s v="EJECUTADO EXITOSO"/>
    <s v="ORDEN DE CAMBIO"/>
    <s v="PINPAD"/>
    <s v="PINPAD"/>
    <s v="VISITA_TÉCNICA"/>
    <s v="04/06/2025 SE REALIZA VISITA AL COMERCIO SE HACE CAMBIO DE DATAFONO POR TECNOLOGÍA PARA INSTALAR PINPAD OK SE REALIZAN PRUEBAS OK  CERRAR"/>
    <s v="916812 1235434"/>
    <s v="   1221227 "/>
    <s v="JA00T556"/>
    <s v="N/A"/>
    <s v="N/A"/>
    <s v="TIPO IV"/>
    <s v="TERRESTRE"/>
    <s v="1"/>
    <n v="0"/>
    <s v="MARIÑO PABON JORGE ENRIQUE"/>
    <m/>
    <n v="479588.87655000004"/>
    <n v="196536.5258152"/>
    <n v="479588.87655000004"/>
    <m/>
    <m/>
    <m/>
    <m/>
    <m/>
    <m/>
    <m/>
  </r>
  <r>
    <s v="CUCUTA"/>
    <x v="2"/>
    <x v="2"/>
    <n v="54001"/>
    <n v="13352585"/>
    <n v="64382"/>
    <s v="NORTE DE SANTANDER"/>
    <s v="CUCUTA"/>
    <s v="DISTRICOL KMK"/>
    <s v="AGREGADOR"/>
    <s v="DISTRICOL"/>
    <s v="REDEBAN"/>
    <n v="13352585"/>
    <s v="FO-25-1032782"/>
    <d v="2025-06-03T12:15:00"/>
    <d v="2025-06-04T15:40:43"/>
    <s v="EJECUTADO_EXITOSO"/>
    <s v="EJECUTADO EXITOSO"/>
    <s v="ORDEN DE CAMBIO"/>
    <s v="PINPAD"/>
    <s v="PINPAD"/>
    <s v="VISITA_TÉCNICA"/>
    <s v="04/06/2025 SE REALIZA INSTALACIÓN DE PIND PAD, PRUEBAS EXITOSAS  CERRAR"/>
    <s v=" "/>
    <s v="   986532 "/>
    <s v="FACZZ592"/>
    <s v="N/A"/>
    <s v="N/A"/>
    <s v="TIPO I"/>
    <s v="TERRESTRE"/>
    <s v="1"/>
    <n v="0"/>
    <s v="MORA VEGA JEAMPIER"/>
    <m/>
    <n v="65960.072302"/>
    <n v="75096.394270399993"/>
    <n v="65960.072302"/>
    <m/>
    <m/>
    <m/>
    <m/>
    <m/>
    <m/>
    <m/>
  </r>
  <r>
    <s v="BOGOTA"/>
    <x v="5"/>
    <x v="6"/>
    <n v="11001"/>
    <n v="13340483"/>
    <n v="60233"/>
    <s v="CUNDINAMARCA"/>
    <s v="BOGOTA"/>
    <s v="PTM BOGOTA J K RONALD LOAIZA"/>
    <s v="AGREGADOR"/>
    <s v="COMCARD - PTM"/>
    <s v="REDEBAN"/>
    <n v="13340483"/>
    <s v="FO-25-1032877"/>
    <d v="2025-06-03T12:15:00"/>
    <d v="2025-06-04T15:55:17"/>
    <s v="EJECUTADO_EXITOSO"/>
    <s v="EJECUTADO EXITOSO"/>
    <s v="ORDEN DE CAMBIO"/>
    <s v="TRASLADO"/>
    <s v="TRASLADO EXTERNO"/>
    <s v="VISITA_TÉCNICA"/>
    <s v="04/06/2025 SE REALIZA TRASLADO , SE INSTALA DATAFONO , PINPAD, LECTOR Y HUB  SE VERIFICA PUBLICIDAD INSTALADA Y VENTANILLA DE SEGURIDAD  Ninguna "/>
    <s v=" "/>
    <s v="    "/>
    <s v="NA00B104"/>
    <s v="N/A"/>
    <s v="N/A"/>
    <s v="TIPO I"/>
    <s v="TERRESTRE"/>
    <s v="1"/>
    <n v="0"/>
    <s v="GARCIA PASTRANA KEVIN FERNANDO"/>
    <m/>
    <n v="65960.072302"/>
    <n v="75096.394270399993"/>
    <n v="65960.072302"/>
    <m/>
    <m/>
    <m/>
    <m/>
    <m/>
    <m/>
    <m/>
  </r>
  <r>
    <s v="VILLAVICENCIO"/>
    <x v="3"/>
    <x v="4"/>
    <n v="50001"/>
    <n v="2238467"/>
    <n v="74867"/>
    <s v="META"/>
    <s v="VILLAVICENCIO"/>
    <s v="BARRIO NUEVO HORIZONTE VILLAVI"/>
    <s v="CB UNO A UNO"/>
    <s v="CB UNO A UNO"/>
    <s v="REDEBAN"/>
    <n v="2238467"/>
    <s v="FO-25-1021338"/>
    <d v="2025-06-03T08:00:00"/>
    <d v="2025-06-04T17:13:07"/>
    <s v="EJECUTADO_EXITOSO"/>
    <s v="EJECUTADO EXITOSO"/>
    <s v="ORDEN DE CAMBIO"/>
    <s v="BASEDATAFONO"/>
    <s v="BASEDATAFONO"/>
    <s v="VISITA_TÉCNICA"/>
    <s v="04/06/2025 SE VISITA CB Y SE REALIZA CAMBIO DE BASE DE DATAFONO POR DAÑO. SE INSTALA NUEVA BASE Y SE UBICA EN EL SITIO ASIGNADO POR EL USUARIO ONT CERRAR"/>
    <s v=" "/>
    <s v="    "/>
    <s v="ONTZZ188"/>
    <s v="N/A"/>
    <s v="N/A"/>
    <s v="TIPO I"/>
    <s v="TERRESTRE"/>
    <s v="1"/>
    <n v="0"/>
    <s v="GARZON RUIZ LUIS MIGUEL"/>
    <m/>
    <n v="65960.072302"/>
    <n v="75096.394270399993"/>
    <n v="65960.072302"/>
    <m/>
    <m/>
    <m/>
    <m/>
    <m/>
    <m/>
    <m/>
  </r>
  <r>
    <s v="CALI"/>
    <x v="0"/>
    <x v="3"/>
    <n v="76834"/>
    <n v="13323632"/>
    <n v="45463"/>
    <s v="VALLE DEL CAUCA"/>
    <s v="TULUA"/>
    <s v="DISTRICOL CIBERPARQUE BOSQUE"/>
    <s v="AGREGADOR"/>
    <s v="DISTRICOL"/>
    <s v="REDEBAN"/>
    <n v="13323632"/>
    <s v="FO-25-1032838"/>
    <d v="2025-06-03T12:15:00"/>
    <d v="2025-06-04T17:18:00"/>
    <s v="EJECUTADO_EXITOSO"/>
    <s v="EJECUTADO EXITOSO"/>
    <s v="ORDEN DE CAMBIO"/>
    <s v="TRASLADO"/>
    <s v="TRASLADO EXTERNO"/>
    <s v="VISITA_TÉCNICA"/>
    <s v="04/06/2025 SE REALIZA TRASLADO EXTERNO DE CB BANCOLOMBIA PURO, SE TRASLADA EQUIPO Y ACCESORIOS, EL CB AL MOMENTO DE LA VISITA SE ENCUENTRA BLOQUEADO, SE COMUNICA A LA LINEA DE ATENCIÓN PARA SOLICITAR EL DESBLOQUEO Y NOS INFORMAN QUE EL CORREO CON LA SOLICITUD YA HA SIDO ENVIADO, SE ESPERAN AL REDEDOR DE 20MIN PERO AÚN SIGUE BLOQUEADO. Se realiza traslado externo de CB Bancolombia puro, se traslada equipo y accesorios, el CB al momento de la visita se encuentra bloqueado, se comunica a la linea de atención para solicitar el desbloqueo y nos informan que el correo con la solicitud ya ha sido enviado, se esperan al rededor de 20min pero aún sigue bloqueado."/>
    <s v=" "/>
    <s v="    "/>
    <s v="AC0MZ810"/>
    <s v="N/A"/>
    <s v="N/A"/>
    <s v="TIPO II"/>
    <s v="TERRESTRE"/>
    <s v="1"/>
    <n v="0"/>
    <s v="MONTERO MUESES GIAN CARLO"/>
    <m/>
    <n v="144967.87232000002"/>
    <n v="140395.6348884"/>
    <n v="144967.87232000002"/>
    <m/>
    <m/>
    <m/>
    <m/>
    <m/>
    <m/>
    <m/>
  </r>
  <r>
    <s v="CUCUTA"/>
    <x v="2"/>
    <x v="2"/>
    <n v="54001"/>
    <n v="13344626"/>
    <n v="78674"/>
    <s v="NORTE DE SANTANDER"/>
    <s v="CUCUTA"/>
    <s v="PTM CUCUTA SERVI PAGOS NIÑA CE"/>
    <s v="AGREGADOR"/>
    <s v="COMCARD - PTM"/>
    <s v="REDEBAN"/>
    <n v="13344626"/>
    <s v="FO-25-1032768"/>
    <d v="2025-06-03T12:15:00"/>
    <d v="2025-06-05T08:21:00"/>
    <s v="EJECUTADO_EXITOSO"/>
    <s v="EJECUTADO EXITOSO"/>
    <s v="ORDEN DE CAMBIO"/>
    <s v="PINPAD"/>
    <s v="PINPAD"/>
    <s v="VISITA_TÉCNICA"/>
    <s v="04/06/2025 SE REALIZA VISITA, SE REALIZA CAMBIO DE DATAFONO POR CAMBIO DE TECNOLOGÍA, SE INSTALA MAGIC BOX, PINPAD, SE REALIZAN PRUEBAS Y CIERRES OK  CERRAR"/>
    <s v="1037035 1221382"/>
    <s v="   1219537 "/>
    <s v="1ORZZ141-10RZZ182"/>
    <s v="N/A"/>
    <s v="N/A"/>
    <s v="TIPO I"/>
    <s v="TERRESTRE"/>
    <s v="1"/>
    <n v="0"/>
    <s v="PACHECO BUITRAGO JAVIER ALONSO"/>
    <m/>
    <n v="65960.072302"/>
    <n v="75096.394270399993"/>
    <n v="65960.072302"/>
    <m/>
    <m/>
    <m/>
    <m/>
    <m/>
    <m/>
    <m/>
  </r>
  <r>
    <s v="PASTO"/>
    <x v="0"/>
    <x v="3"/>
    <n v="52001"/>
    <n v="13371973"/>
    <n v="55017"/>
    <s v="NARIÑO"/>
    <s v="PASTO"/>
    <s v="PTM PASTO DROGUERIA ANDEY"/>
    <s v="AGREGADOR"/>
    <s v="COMCARD - PTM"/>
    <s v="REDEBAN"/>
    <n v="13371973"/>
    <s v="FO-25-1032871"/>
    <d v="2025-06-03T12:15:00"/>
    <d v="2025-06-05T08:21:00"/>
    <s v="EJECUTADO_EXITOSO"/>
    <s v="EJECUTADO EXITOSO"/>
    <s v="ORDEN DE CAMBIO"/>
    <s v="TRASLADO"/>
    <s v="TRASLADO EXTERNO"/>
    <s v="VISITA_TÉCNICA"/>
    <s v="04/06/2025 SE REALIZÓ TRASLADO EXTERNO DE CB BANCOLOMBIA CLIENTE YA TENÍA EQUIPOS PUBLICIDAD Y ACCESORIOS EN LA NUEVA DIRECCIÓN INSTALADOS SE CONFIGURA DIRECCIÓN SE EJECUTA PRUEBAS TX DE COMERCIO Y SALEN EXITOSAS, PERO SE REALIZAN PRUEBAS TX DE CB SALE RECHAZO GENERAL POR BLOQUEO DE LA ENTIDAD, CLIENTE SE COMUNICA CON LA ENTIDAD Y LA ALIANZA PTM PARA QUE LO ACTIVEN, DATÁFONO QUEDA OPERATIVO.  Ninguno "/>
    <s v=" "/>
    <s v="    "/>
    <s v="9CBZZ799 // 9CBZZ898"/>
    <s v="N/A"/>
    <s v="N/A"/>
    <s v="TIPO I"/>
    <s v="TERRESTRE"/>
    <s v="1"/>
    <n v="0"/>
    <s v="REMICIO AMADO JOHN HEBER"/>
    <m/>
    <n v="65960.072302"/>
    <n v="75096.394270399993"/>
    <n v="65960.072302"/>
    <m/>
    <m/>
    <m/>
    <m/>
    <m/>
    <m/>
    <m/>
  </r>
  <r>
    <s v="CUCUTA"/>
    <x v="2"/>
    <x v="2"/>
    <n v="54810"/>
    <n v="13344642"/>
    <n v="71753"/>
    <s v="NORTE DE SANTANDER"/>
    <s v="TIBU"/>
    <s v="PTM TIBU SUPERMERCADO DO#A GLA"/>
    <s v="AGREGADOR"/>
    <s v="COMCARD - PTM"/>
    <s v="REDEBAN"/>
    <n v="13344642"/>
    <s v="FO-25-1032770"/>
    <d v="2025-06-03T12:15:00"/>
    <d v="2025-06-05T09:24:00"/>
    <s v="EJECUTADO_EXITOSO"/>
    <s v="EJECUTADO EXITOSO"/>
    <s v="ORDEN DE CAMBIO"/>
    <s v="PINPAD"/>
    <s v="PINPAD"/>
    <s v="VISITA_TÉCNICA"/>
    <s v="05/06/2025 CLIENTE VISITA BODEGA PARA REALIZAR INSTALACIÓN DE PINPAD, SE REALIZA CAMBIO DE EQUIPO Y SE INSTALA DESK 2600, PINPAD DESK 1600, MAGIC BOX 2600, SE REALIZAN CIERRES Y PRUEBAS OK. CERRAR"/>
    <s v="1115187 1235416"/>
    <s v="   1221251 "/>
    <s v="SV00J156 - TV00J333"/>
    <s v="N/A"/>
    <s v="N/A"/>
    <s v="TIPO IV ESPECIAL"/>
    <s v="TERRESTRE"/>
    <s v="1"/>
    <n v="0"/>
    <s v="TORRES MANTILLA JOSE DANIEL"/>
    <m/>
    <n v="479588.87655000004"/>
    <n v="196536.5258152"/>
    <n v="479588.87655000004"/>
    <m/>
    <m/>
    <m/>
    <m/>
    <m/>
    <m/>
    <m/>
  </r>
  <r>
    <s v="CALI"/>
    <x v="0"/>
    <x v="3"/>
    <n v="76001"/>
    <n v="13344368"/>
    <n v="68434"/>
    <s v="VALLE DEL CAUCA"/>
    <s v="CALI"/>
    <s v="PTM CALI DETODITO COM"/>
    <s v="AGREGADOR"/>
    <s v="COMCARD - PTM"/>
    <s v="REDEBAN"/>
    <n v="13344368"/>
    <s v="FO-25-1032902"/>
    <d v="2025-06-03T12:15:00"/>
    <d v="2025-06-05T10:41:00"/>
    <s v="EJECUTADO_EXITOSO"/>
    <s v="EJECUTADO EXITOSO"/>
    <s v="ORDEN DE CAMBIO"/>
    <s v="TRASLADO"/>
    <s v="TRASLADO EXTERNO"/>
    <s v="VISITA_TÉCNICA"/>
    <s v="05/06/2025 SE REALIZA TRASLADO EXTERNO DE CB BANCOLOMBIA MIXTO, DE TRASLADAN EQUIPO Y ACCESORIOS, SE INICIALIZAN AMBAS TERMINALES Y SE REALIZAN PRUEBAS OK. Se realiza traslado externo de CB Bancolombia mixto, de trasladan equipo y accesorios, se inicializan ambas terminales y se realizan pruebas ok."/>
    <s v=" "/>
    <s v="    "/>
    <s v="A100H158 - A100G803"/>
    <s v="N/A"/>
    <s v="N/A"/>
    <s v="TIPO I"/>
    <s v="TERRESTRE"/>
    <s v="1"/>
    <n v="0"/>
    <s v="MONTERO MUESES GIAN CARLO"/>
    <m/>
    <n v="65960.072302"/>
    <n v="75096.394270399993"/>
    <n v="65960.072302"/>
    <m/>
    <m/>
    <m/>
    <m/>
    <m/>
    <m/>
    <m/>
  </r>
  <r>
    <s v="CALI"/>
    <x v="0"/>
    <x v="3"/>
    <n v="76001"/>
    <n v="2248778"/>
    <n v="35515"/>
    <s v="VALLE DEL CAUCA"/>
    <s v="CALI"/>
    <s v="REDY LIMONAR"/>
    <s v="ROBUSTO"/>
    <s v="REDY"/>
    <s v="REDEBAN"/>
    <n v="2248778"/>
    <s v="FO-25-1034534"/>
    <d v="2025-06-03T16:55:00"/>
    <d v="2025-06-05T11:36:17"/>
    <s v="EJECUTADO_EXITOSO"/>
    <s v="EJECUTADO EXITOSO"/>
    <s v="ORDEN DE CAMBIO"/>
    <s v="BASEDATAFONO"/>
    <s v="BASEDATAFONO"/>
    <s v="VISITA_TÉCNICA"/>
    <s v="05/06/2025 SE INSTALA BASE PARA DATÁFONO YA QUE LA DEL CLIENTE ESTABA PARTIDA  CERRAR"/>
    <s v=" "/>
    <s v="    "/>
    <s v="GZ001401"/>
    <s v="N/A"/>
    <s v="N/A"/>
    <s v="TIPO I"/>
    <s v="TERRESTRE"/>
    <s v="1"/>
    <n v="0"/>
    <s v="CUERO RUIZ JHONNY"/>
    <m/>
    <n v="65960.072302"/>
    <n v="75096.394270399993"/>
    <n v="65960.072302"/>
    <m/>
    <m/>
    <m/>
    <m/>
    <m/>
    <m/>
    <m/>
  </r>
  <r>
    <s v="NEIVA"/>
    <x v="3"/>
    <x v="4"/>
    <n v="41001"/>
    <n v="2252598"/>
    <n v="44619"/>
    <s v="HUILA"/>
    <s v="NEIVA"/>
    <s v="PTM NEIVA DROGUERIA EKONODROGA"/>
    <s v="AGREGADOR"/>
    <s v="COMCARD - PTM"/>
    <s v="REDEBAN"/>
    <n v="2252598"/>
    <s v="FO-25-1040706"/>
    <d v="2025-06-04T11:34:00"/>
    <d v="2025-06-05T14:42:44"/>
    <s v="EJECUTADO_EXITOSO"/>
    <s v="EJECUTADO EXITOSO"/>
    <s v="ORDEN DE CAMBIO"/>
    <s v="BASEDATAFONO"/>
    <s v="BASEDATAFONO"/>
    <s v="VISITA_TÉCNICA"/>
    <s v="05/06/2025 SE REALIZA IMPLEMENTACION DE BASE SEGÚN PETICION USUARIO,  CERRAR"/>
    <s v=" "/>
    <s v="    "/>
    <s v="GA0AZ644"/>
    <s v="N/A"/>
    <s v="N/A"/>
    <s v="TIPO I"/>
    <s v="TERRESTRE"/>
    <s v="1"/>
    <n v="0"/>
    <s v="DEVIA REINOSO JUAN CARLOS"/>
    <m/>
    <n v="65960.072302"/>
    <n v="75096.394270399993"/>
    <n v="65960.072302"/>
    <m/>
    <m/>
    <m/>
    <m/>
    <m/>
    <m/>
    <m/>
  </r>
  <r>
    <s v="MONTERIA"/>
    <x v="4"/>
    <x v="5"/>
    <n v="5154"/>
    <n v="13344942"/>
    <n v="55526"/>
    <s v="ANTIOQUIA"/>
    <s v="CAUCASIA"/>
    <s v="DISTRICOL VARIEDADES INTERPLEY"/>
    <s v="AGREGADOR"/>
    <s v="DISTRICOL"/>
    <s v="REDEBAN"/>
    <n v="13344942"/>
    <s v="FO-25-1032773"/>
    <d v="2025-06-03T12:15:00"/>
    <d v="2025-06-05T14:49:00"/>
    <s v="EJECUTADO_CANCELADO"/>
    <s v="PETICIÓN USUARIO"/>
    <s v="ORDEN DE CAMBIO"/>
    <s v="PINPAD"/>
    <s v="PINPAD"/>
    <s v="VISITA_TÉCNICA"/>
    <s v="05/06/2025 SE LLEGA AL SITIO, Y NOS INDICAN QUE LA SOLICITUD QUE SE REALIZÓ FUE LA INSTALACIÓN DE UN DATAFONO ADICIONAL CON PINPAD YA QUE EN EL SITIO EL DATAFONO QUE SE ENCUENTRA INSTALADO TIENE PINPAD. CERRAR"/>
    <s v="0"/>
    <n v="0"/>
    <n v="0"/>
    <s v="N/A"/>
    <s v="N/A"/>
    <s v="TIPO II"/>
    <s v="TERRESTRE"/>
    <s v="1"/>
    <n v="0"/>
    <s v="CASSIANI PEREZ RAUL RAMIRO"/>
    <m/>
    <n v="144967.87232000002"/>
    <n v="140395.6348884"/>
    <n v="144967.87232000002"/>
    <m/>
    <m/>
    <m/>
    <m/>
    <m/>
    <m/>
    <m/>
  </r>
  <r>
    <s v="MONTERIA"/>
    <x v="4"/>
    <x v="5"/>
    <n v="5154"/>
    <n v="2248798"/>
    <n v="62641"/>
    <s v="ANTIOQUIA"/>
    <s v="CAUCASIA"/>
    <s v="DISTRICOL MAREMY"/>
    <s v="AGREGADOR"/>
    <s v="DISTRICOL"/>
    <s v="REDEBAN"/>
    <n v="2248798"/>
    <s v="FO-25-1034536"/>
    <d v="2025-06-03T17:03:00"/>
    <d v="2025-06-05T15:10:04"/>
    <s v="EJECUTADO_EXITOSO"/>
    <s v="EJECUTADO EXITOSO"/>
    <s v="ORDEN DE CAMBIO"/>
    <s v="BASEDATAFONO"/>
    <s v="BASEDATAFONO"/>
    <s v="VISITA_TÉCNICA"/>
    <s v="05/06/2025 SE REALIZA VISITA TÉCNICA, PARA INSTALACIÓN DE BASE PARA DATAFONO, NO SE INTERVIENE TERMINAL. CERRAR"/>
    <s v=" "/>
    <s v="    "/>
    <s v="NA00O896"/>
    <s v="N/A"/>
    <s v="N/A"/>
    <s v="TIPO II"/>
    <s v="TERRESTRE"/>
    <s v="1"/>
    <n v="0"/>
    <s v="CASSIANI PEREZ RAUL RAMIRO"/>
    <m/>
    <n v="144967.87232000002"/>
    <n v="140395.6348884"/>
    <n v="144967.87232000002"/>
    <m/>
    <m/>
    <m/>
    <m/>
    <m/>
    <m/>
    <m/>
  </r>
  <r>
    <s v="MEDELLIN"/>
    <x v="1"/>
    <x v="1"/>
    <n v="5400"/>
    <n v="13357107"/>
    <n v="48670"/>
    <s v="ANTIOQUIA"/>
    <s v="LA UNION"/>
    <s v="PTM LA UNION  J LA HUERTA"/>
    <s v="AGREGADOR"/>
    <s v="COMCARD - PTM"/>
    <s v="REDEBAN"/>
    <n v="13357107"/>
    <s v="FO-25-1032893"/>
    <d v="2025-06-03T12:15:00"/>
    <d v="2025-06-05T15:20:00"/>
    <s v="EJECUTADO_EXITOSO"/>
    <s v="EJECUTADO EXITOSO"/>
    <s v="ORDEN DE CAMBIO"/>
    <s v="TRASLADO"/>
    <s v="TRASLADO EXTERNO"/>
    <s v="VISITA_TÉCNICA"/>
    <s v="05/06/2025 SE HACE TRASLADO OK NO SE PUEDE HACER PRUEBAS EXITOSAS YA QUÉ SE LLAMA AL BCO PARA ACTIVAR TERMINAL Y NO ES POSIBLE  Traslado ok "/>
    <s v=" "/>
    <s v="    "/>
    <s v="BA00L804"/>
    <s v="N/A"/>
    <s v="N/A"/>
    <s v="TIPO II"/>
    <s v="TERRESTRE"/>
    <s v="1"/>
    <n v="0"/>
    <s v="DIAZ ZABALA FRANCIS DUBAN"/>
    <m/>
    <n v="144967.87232000002"/>
    <n v="140395.6348884"/>
    <n v="144967.87232000002"/>
    <m/>
    <m/>
    <m/>
    <m/>
    <m/>
    <m/>
    <m/>
  </r>
  <r>
    <s v="CALI"/>
    <x v="0"/>
    <x v="3"/>
    <n v="76520"/>
    <n v="13344594"/>
    <n v="78654"/>
    <s v="VALLE DEL CAUCA"/>
    <s v="PALMIRA"/>
    <s v="PTM PALMIRA AUTO LUJOS LIAM"/>
    <s v="AGREGADOR"/>
    <s v="COMCARD - PTM"/>
    <s v="REDEBAN"/>
    <n v="13344594"/>
    <s v="FO-25-1032764"/>
    <d v="2025-06-03T12:15:00"/>
    <d v="2025-06-05T15:40:00"/>
    <s v="EJECUTADO_EXITOSO"/>
    <s v="EJECUTADO EXITOSO"/>
    <s v="ORDEN DE CAMBIO"/>
    <s v="PINPAD"/>
    <s v="PINPAD"/>
    <s v="VISITA_TÉCNICA"/>
    <s v="05/06/2025 SE REALIZA INSTALACIÓN DE PIN PAD + HUB, SE REALIZA. PRUEBAS OPERATIVAS OKEY. CERRAR"/>
    <s v=" "/>
    <s v="   1119275 "/>
    <s v="SAOZZ070"/>
    <s v="N/A"/>
    <s v="N/A"/>
    <s v="TIPO I"/>
    <s v="TERRESTRE"/>
    <s v="1"/>
    <n v="0"/>
    <s v="TORRES GARCIA JENDRY JOSE"/>
    <m/>
    <n v="65960.072302"/>
    <n v="75096.394270399993"/>
    <n v="65960.072302"/>
    <m/>
    <m/>
    <m/>
    <m/>
    <m/>
    <m/>
    <m/>
  </r>
  <r>
    <s v="VALLEDUPAR"/>
    <x v="4"/>
    <x v="5"/>
    <n v="20001"/>
    <n v="13371738"/>
    <n v="71069"/>
    <s v="CESAR"/>
    <s v="VALLEDUPAR"/>
    <s v="PTM VALLEDUPAR PROVISIONES TIE"/>
    <s v="AGREGADOR"/>
    <s v="COMCARD - PTM"/>
    <s v="REDEBAN"/>
    <n v="13371738"/>
    <s v="FO-25-1032802"/>
    <d v="2025-06-03T12:15:00"/>
    <d v="2025-06-05T16:18:00"/>
    <s v="EJECUTADO_EXITOSO"/>
    <s v="EJECUTADO EXITOSO"/>
    <s v="ORDEN DE CAMBIO"/>
    <s v="PINPAD"/>
    <s v="PINPAD"/>
    <s v="VISITA_TÉCNICA"/>
    <s v="05/06/2025 SE REALIZA VISITA POR  SOLICITUD DE PIN PAD DE CLIENTE, SE INSTALA PIN PAD CON SU HUB, PRUEBAS OK AL 100 % CERRAR"/>
    <s v=" "/>
    <s v="   951869 "/>
    <s v="MN00C143-MN00C325"/>
    <s v="N/A"/>
    <s v="N/A"/>
    <s v="TIPO I"/>
    <s v="TERRESTRE"/>
    <s v="1"/>
    <n v="0"/>
    <s v="MAESTRE MENGUAL EDGAR ENRIQUE"/>
    <m/>
    <n v="65960.072302"/>
    <n v="75096.394270399993"/>
    <n v="65960.072302"/>
    <m/>
    <m/>
    <m/>
    <m/>
    <m/>
    <m/>
    <m/>
  </r>
  <r>
    <s v="BOGOTA"/>
    <x v="5"/>
    <x v="6"/>
    <n v="11001"/>
    <n v="2238520"/>
    <n v="18238"/>
    <s v="CUNDINAMARCA"/>
    <s v="BOGOTA"/>
    <s v="OPRAP CENTRO COMERCIAL CALIMA"/>
    <s v="ROBUSTO"/>
    <s v="OPRAP"/>
    <s v="REDEBAN"/>
    <n v="2238520"/>
    <s v="FO-25-1021084"/>
    <d v="2025-05-31T11:21:00"/>
    <d v="2025-06-05T16:23:24"/>
    <s v="EJECUTADO_EXITOSO"/>
    <s v="EJECUTADO EXITOSO"/>
    <s v="ORDEN DE CAMBIO"/>
    <s v="BASEDATAFONO"/>
    <s v="BASEDATAFONO"/>
    <s v="VISITA_TÉCNICA"/>
    <s v="05/06/2025 SE INSTALA BASE DATÁFONO CON SU RESPECTIVA CINTA Y TORNILLOS  CERRAR"/>
    <s v=" "/>
    <s v="    "/>
    <s v="CZZZZ116"/>
    <s v="N/A"/>
    <s v="N/A"/>
    <s v="TIPO I"/>
    <s v="TERRESTRE"/>
    <s v="1"/>
    <n v="0"/>
    <s v="GARCIA PASTRANA KEVIN FERNANDO"/>
    <m/>
    <n v="65960.072302"/>
    <n v="75096.394270399993"/>
    <n v="65960.072302"/>
    <m/>
    <m/>
    <m/>
    <m/>
    <m/>
    <m/>
    <m/>
  </r>
  <r>
    <s v="TUNJA"/>
    <x v="2"/>
    <x v="2"/>
    <n v="15761"/>
    <n v="2255117"/>
    <n v="75401"/>
    <s v="BOYACA"/>
    <s v="SOMONDOCO"/>
    <s v="BARRIO CENTRO SOMONDOCO 2"/>
    <s v="CB UNO A UNO"/>
    <s v="CB UNO A UNO"/>
    <s v="REDEBAN"/>
    <n v="2255117"/>
    <s v="FO-25-1042823"/>
    <d v="2025-06-04T16:08:00"/>
    <d v="2025-06-05T16:59:34"/>
    <s v="EJECUTADO_EXITOSO"/>
    <s v="EJECUTADO EXITOSO"/>
    <s v="ORDEN DE CAMBIO"/>
    <s v="BASEDATAFONO"/>
    <s v="BASEDATAFONO"/>
    <s v="VISITA_TÉCNICA"/>
    <s v="05/06/2025 INSTALACIÓN DE BASE EXITOSA, SE INSTALA NUEVA BASE YA QUE LA ANTERIOR RESULTÓ ROTA. TIRILLA SUMINISTRADA POR EL CLIENTE CERRAR"/>
    <s v=" "/>
    <s v="    "/>
    <s v="V1009457"/>
    <s v="N/A"/>
    <s v="N/A"/>
    <s v="TIPO III"/>
    <s v="TERRESTRE"/>
    <s v="1"/>
    <n v="0"/>
    <s v="HERRERA GARZON JEYSON STEVENT"/>
    <m/>
    <n v="275728.78077800001"/>
    <n v="196536.5258152"/>
    <n v="275728.78077800001"/>
    <m/>
    <m/>
    <m/>
    <m/>
    <m/>
    <m/>
    <m/>
  </r>
  <r>
    <s v="MEDELLIN"/>
    <x v="1"/>
    <x v="1"/>
    <n v="5736"/>
    <n v="13323542"/>
    <n v="62491"/>
    <s v="ANTIOQUIA"/>
    <s v="SEGOVIA"/>
    <s v="DISTRICOL GUAJE LAS VEGAS 1"/>
    <s v="AGREGADOR"/>
    <s v="DISTRICOL"/>
    <s v="REDEBAN"/>
    <n v="13323542"/>
    <s v="FO-25-1032844"/>
    <d v="2025-06-03T12:15:00"/>
    <d v="2025-06-05T17:08:00"/>
    <s v="EJECUTADO_EXITOSO"/>
    <s v="EJECUTADO EXITOSO"/>
    <s v="ORDEN DE CAMBIO"/>
    <s v="TRASLADO"/>
    <s v="TRASLADO EXTERNO"/>
    <s v="VISITA_TÉCNICA"/>
    <s v="05/06/2025 DE REALIZA ACTUALIZACIÓN DE DIRECCIÓN, QUEDA PENDIENTE CAMBIO DE NOMBRE DEL CORRESPONSAL, SE ESCALA CON REDEBAN  DE REALIZA ACTUALIZACIÓN DE DIRECCIÓN, QUEDA PENDIENTE CAMBIO DE NOMBRE DEL CORRESPONSAL, SE ESCALA CON REDEBAN "/>
    <s v=" "/>
    <s v="    "/>
    <s v="KA00O655"/>
    <s v="N/A"/>
    <s v="N/A"/>
    <s v="TIPO IV"/>
    <s v="TERRESTRE"/>
    <s v="1"/>
    <n v="0"/>
    <s v="BADEL ACUÑA LUIS ALBERTO"/>
    <m/>
    <n v="479588.87655000004"/>
    <n v="196536.5258152"/>
    <n v="479588.87655000004"/>
    <m/>
    <m/>
    <m/>
    <m/>
    <m/>
    <m/>
    <m/>
  </r>
  <r>
    <s v="BOGOTA"/>
    <x v="5"/>
    <x v="6"/>
    <n v="11001"/>
    <n v="2250373"/>
    <n v="26554"/>
    <s v="CUNDINAMARCA"/>
    <s v="BOGOTA"/>
    <s v="REDY BARRIO 7 DE AGOSTO"/>
    <s v="ROBUSTO"/>
    <s v="REDY"/>
    <s v="REDEBAN"/>
    <n v="2250373"/>
    <s v="FO-25-1037287"/>
    <d v="2025-06-04T08:34:00"/>
    <d v="2025-06-06T08:03:31"/>
    <s v="EJECUTADO_EXITOSO"/>
    <s v="EJECUTADO EXITOSO"/>
    <s v="ORDEN DE CAMBIO"/>
    <s v="BASEDATAFONO"/>
    <s v="BASEDATAFONO"/>
    <s v="VISITA_TÉCNICA"/>
    <s v="05/06/2025 SE INSTALAN DOS BASE DATÁFONOS DONDE INDICA COMERCIO CERRAR"/>
    <s v=" "/>
    <s v="    "/>
    <s v="99990943"/>
    <s v="N/A"/>
    <s v="N/A"/>
    <s v="TIPO I"/>
    <s v="TERRESTRE"/>
    <s v="1"/>
    <n v="0"/>
    <s v="GARCIA PASTRANA KEVIN FERNANDO"/>
    <m/>
    <n v="65960.072302"/>
    <n v="75096.394270399993"/>
    <n v="65960.072302"/>
    <m/>
    <m/>
    <m/>
    <m/>
    <m/>
    <m/>
    <m/>
  </r>
  <r>
    <s v="CARTAGENA"/>
    <x v="4"/>
    <x v="5"/>
    <n v="13001"/>
    <n v="13357261"/>
    <n v="61486"/>
    <s v="BOLIVAR"/>
    <s v="CARTAGENA"/>
    <s v="PTM CARTAGENA CONSTRUSOLUCION"/>
    <s v="AGREGADOR"/>
    <s v="COMCARD - PTM"/>
    <s v="REDEBAN"/>
    <n v="13357261"/>
    <s v="FO-25-1032887"/>
    <d v="2025-06-03T12:15:00"/>
    <d v="2025-06-06T11:13:00"/>
    <s v="EJECUTADO_EXITOSO"/>
    <s v="EJECUTADO EXITOSO"/>
    <s v="ORDEN DE CAMBIO"/>
    <s v="TRASLADO"/>
    <s v="TRASLADO EXTERNO"/>
    <s v="VISITA_TÉCNICA"/>
    <s v="06/06/2025 SE REALIZA TRASLADO DEL PUNTO CLIENTE YA TENÍA TODO EN LA DIRECCIÓN NUEVA EQUIPO LECTORA BASE PUBLICIDAD SE INICIALIZA Y SALE LA DIRECCIÓN NUEVA ESTÁ BLOQUEADO SE LLAMA AL BANCO PARA QUE LO DESBLOQUEE UNOS MINUTOS PARA HACER LA PRUEBA PERO NO LO DESBLOQUEAN QUEDA CON RECHAZO GENERAL  Se realiza traslado del punto cliente ya tenía todo en la dirección nueva equipo lectora base publicidad se inicializa y sale la dirección nueva está bloqueado se llama al banco para que lo desbloquee unos minutos para hacer la prueba pero no lo desbloquean "/>
    <s v=" "/>
    <s v="    "/>
    <s v="JA00H738 TERMINAL COMERCIO: JA00H811"/>
    <s v="N/A"/>
    <s v="N/A"/>
    <s v="TIPO I"/>
    <s v="TERRESTRE"/>
    <s v="1"/>
    <n v="0"/>
    <s v="CANEDO HERRERA ALEXANDER"/>
    <m/>
    <n v="65960.072302"/>
    <n v="75096.394270399993"/>
    <n v="65960.072302"/>
    <m/>
    <m/>
    <m/>
    <m/>
    <m/>
    <m/>
    <m/>
  </r>
  <r>
    <s v="TUNJA"/>
    <x v="2"/>
    <x v="2"/>
    <n v="15104"/>
    <n v="2251938"/>
    <n v="65463"/>
    <s v="BOYACA"/>
    <s v="BOYACA"/>
    <s v="BARRIO CENTRO BOYACA 4"/>
    <s v="CB UNO A UNO"/>
    <s v="CB UNO A UNO"/>
    <s v="REDEBAN"/>
    <n v="2251938"/>
    <s v="FO-25-1040092"/>
    <d v="2025-06-04T10:28:00"/>
    <d v="2025-06-06T11:30:38"/>
    <s v="EJECUTADO_EXITOSO"/>
    <s v="EJECUTADO EXITOSO"/>
    <s v="ORDEN DE CAMBIO"/>
    <s v="BASEDATAFONO"/>
    <s v="BASEDATAFONO"/>
    <s v="VISITA_TÉCNICA"/>
    <s v="06/06/2025 SE REALIZA INSTALACION DE BASE PARA DATAFONO.   CERRAR"/>
    <s v=" "/>
    <s v="    "/>
    <s v="7A00B320"/>
    <s v="N/A"/>
    <s v="N/A"/>
    <s v="TIPO II"/>
    <s v="TERRESTRE"/>
    <s v="1"/>
    <n v="0"/>
    <s v="SOLER HOYOS CRISTIAN LEONARDO"/>
    <m/>
    <n v="144967.87232000002"/>
    <n v="140395.6348884"/>
    <n v="144967.87232000002"/>
    <m/>
    <m/>
    <m/>
    <m/>
    <m/>
    <m/>
    <m/>
  </r>
  <r>
    <s v="MONTERIA"/>
    <x v="4"/>
    <x v="5"/>
    <n v="23001"/>
    <n v="2261491"/>
    <n v="41552"/>
    <s v="CORDOBA"/>
    <s v="MONTERIA"/>
    <s v="BARRIO EL PARAISO MONTERIA"/>
    <s v="CB UNO A UNO"/>
    <s v="CB UNO A UNO"/>
    <s v="REDEBAN"/>
    <n v="2261491"/>
    <s v="FO-25-1048682"/>
    <d v="2025-06-05T16:19:00"/>
    <d v="2025-06-06T11:49:38"/>
    <s v="EJECUTADO_EXITOSO"/>
    <s v="EJECUTADO EXITOSO"/>
    <s v="ORDEN DE CAMBIO"/>
    <s v="BASEDATAFONO"/>
    <s v="BASEDATAFONO"/>
    <s v="VISITA_TÉCNICA"/>
    <s v="06/06/2025 SE LLEGA AL PUNTO ENCONTRANDO BASE DEL DATÁFONO EN MAL ESTADO, DETERIORADA, SE PROCEDE A REALIZAR EL CAMBIO DEJANDO NUEVA BASE INSTALADA OK CERRAR"/>
    <s v=" "/>
    <s v="    "/>
    <s v="GZ0TZ671"/>
    <s v="N/A"/>
    <s v="N/A"/>
    <s v="TIPO I"/>
    <s v="TERRESTRE"/>
    <s v="1"/>
    <n v="0"/>
    <s v="COGOLLO ROSSO CAMILO ANDRES"/>
    <m/>
    <n v="65960.072302"/>
    <n v="75096.394270399993"/>
    <n v="65960.072302"/>
    <m/>
    <m/>
    <m/>
    <m/>
    <m/>
    <m/>
    <m/>
  </r>
  <r>
    <s v="BOGOTA"/>
    <x v="5"/>
    <x v="6"/>
    <n v="11001"/>
    <n v="2244369"/>
    <n v="32046"/>
    <s v="CUNDINAMARCA"/>
    <s v="BOGOTA"/>
    <s v="OPRAP CAFAM FLORESTA"/>
    <s v="ROBUSTO"/>
    <s v="OPRAP"/>
    <s v="REDEBAN"/>
    <n v="2244369"/>
    <s v="FO-25-1029991"/>
    <d v="2025-06-03T10:33:00"/>
    <d v="2025-06-06T12:10:57"/>
    <s v="EJECUTADO_EXITOSO"/>
    <s v="EJECUTADO EXITOSO"/>
    <s v="ORDEN DE CAMBIO"/>
    <s v="BASEDATAFONO"/>
    <s v="BASEDATAFONO"/>
    <s v="VISITA_TÉCNICA"/>
    <s v="06/06/2025 SE INSTALA BASE CERRAR"/>
    <s v=" "/>
    <s v="    "/>
    <s v="1111W182"/>
    <s v="N/A"/>
    <s v="N/A"/>
    <s v="TIPO I"/>
    <s v="TERRESTRE"/>
    <s v="1"/>
    <n v="0"/>
    <s v="INFANTE SIERRA MANUEL FERNANDO"/>
    <m/>
    <n v="65960.072302"/>
    <n v="75096.394270399993"/>
    <n v="65960.072302"/>
    <m/>
    <m/>
    <m/>
    <m/>
    <m/>
    <m/>
    <m/>
  </r>
  <r>
    <s v="BOGOTA"/>
    <x v="5"/>
    <x v="6"/>
    <n v="94001"/>
    <n v="2212502"/>
    <n v="53385"/>
    <s v="GUAINIA"/>
    <s v="INIRIDA"/>
    <s v="BARRIO PUERTO INIRIDA INIRIDA"/>
    <s v="CB UNO A UNO"/>
    <s v="CB UNO A UNO"/>
    <s v="REDEBAN"/>
    <n v="2212502"/>
    <s v="FO-25-992115"/>
    <d v="2025-05-26T13:43:00"/>
    <d v="2025-06-06T14:48:04"/>
    <s v="EJECUTADO_EXITOSO"/>
    <s v="EJECUTADO EXITOSO"/>
    <s v="ORDEN DE CAMBIO"/>
    <s v="BASEDATAFONO"/>
    <s v="BASEDATAFONO"/>
    <s v="VISITA_TÉCNICA"/>
    <s v="06/06/2025 SE REALIZA VISITA DE CAMPO ENCONTRANDO QUE BASE SE PARTIÓ Y SE DESPEGÓ, POR LO CUAL SE PROCEDE A INSTALAR BASE DE ACUERDO A INDICACIONES DE CLIENTE.  CERRAR"/>
    <s v=" "/>
    <s v="    "/>
    <s v="9C0RZ943"/>
    <s v="N/A"/>
    <s v="N/A"/>
    <s v="TIPO IV ESPECIAL"/>
    <s v="AEREO"/>
    <s v="1"/>
    <n v="0"/>
    <s v="LOZADA ROJAS CHRISTIAN ANDRES"/>
    <m/>
    <n v="988462.96268840006"/>
    <n v="196536.5258152"/>
    <n v="988462.96268840006"/>
    <m/>
    <m/>
    <m/>
    <m/>
    <m/>
    <m/>
    <m/>
  </r>
  <r>
    <s v="APARTADO"/>
    <x v="1"/>
    <x v="1"/>
    <n v="5837"/>
    <n v="13323635"/>
    <n v="44258"/>
    <s v="ANTIOQUIA"/>
    <s v="TURBO"/>
    <s v="DISTRICOL ALMACEN LAS CAPRICHO"/>
    <s v="AGREGADOR"/>
    <s v="DISTRICOL"/>
    <s v="REDEBAN"/>
    <n v="13323635"/>
    <s v="FO-25-1032835"/>
    <d v="2025-06-03T12:15:00"/>
    <d v="2025-06-06T16:15:00"/>
    <s v="EJECUTADO_EXITOSO"/>
    <s v="EJECUTADO EXITOSO"/>
    <s v="ORDEN DE CAMBIO"/>
    <s v="TRASLADO"/>
    <s v="TRASLADO EXTERNO"/>
    <s v="VISITA_TÉCNICA"/>
    <s v="06/06/2025 SE REALIZA TRASLADO EXTERNO EXITOSAMENTE OK, SE REALIZAN PRUEBAS EXITOSAS OK  Se realiza traslado externo exitosamente ok, se realizan pruebas exitosas ok "/>
    <s v=" "/>
    <s v="    "/>
    <s v="9B05Z545"/>
    <s v="N/A"/>
    <s v="N/A"/>
    <s v="TIPO II"/>
    <s v="TERRESTRE"/>
    <s v="1"/>
    <n v="0"/>
    <s v="MARTINEZ TOVAR OSCAR DAVID"/>
    <m/>
    <n v="144967.87232000002"/>
    <n v="140395.6348884"/>
    <n v="144967.87232000002"/>
    <m/>
    <m/>
    <m/>
    <m/>
    <m/>
    <m/>
    <m/>
  </r>
  <r>
    <s v="CARTAGENA"/>
    <x v="4"/>
    <x v="5"/>
    <n v="13001"/>
    <n v="2250791"/>
    <n v="46694"/>
    <s v="BOLIVAR"/>
    <s v="CARTAGENA"/>
    <s v="PTM  CARTAGENA PLASMARTE PUBLI"/>
    <s v="AGREGADOR"/>
    <s v="COMCARD - PTM"/>
    <s v="REDEBAN"/>
    <n v="2250791"/>
    <s v="FO-25-1037649"/>
    <d v="2025-06-04T09:03:00"/>
    <d v="2025-06-06T16:20:59"/>
    <s v="EJECUTADO_EXITOSO"/>
    <s v="EJECUTADO EXITOSO"/>
    <s v="ORDEN DE CAMBIO"/>
    <s v="BASEDATAFONO"/>
    <s v="BASEDATAFONO"/>
    <s v="VISITA_TÉCNICA"/>
    <s v="06/06/2025 SE PEGA NUEVAMENTE LA BASE SE HABÍA DESPEGADO QUEDA TODO OK SE UTILIZA LA MISMA BASE ESTABA EN BUEN ESTADO  CERRAR"/>
    <s v=" "/>
    <s v="    "/>
    <s v="TR008122"/>
    <s v="N/A"/>
    <s v="N/A"/>
    <s v="TIPO I"/>
    <s v="TERRESTRE"/>
    <s v="1"/>
    <n v="0"/>
    <s v="CANEDO HERRERA ALEXANDER"/>
    <m/>
    <n v="65960.072302"/>
    <n v="75096.394270399993"/>
    <n v="65960.072302"/>
    <m/>
    <m/>
    <m/>
    <m/>
    <m/>
    <m/>
    <m/>
  </r>
  <r>
    <s v="MEDELLIN"/>
    <x v="1"/>
    <x v="1"/>
    <n v="5001"/>
    <n v="13340524"/>
    <n v="30843"/>
    <s v="ANTIOQUIA"/>
    <s v="MEDELLIN"/>
    <s v="COMCARD RED CARITAS FELICES"/>
    <s v="AGREGADOR"/>
    <s v="COMCARD - PTM"/>
    <s v="REDEBAN"/>
    <n v="13340524"/>
    <s v="FO-25-1032857"/>
    <d v="2025-06-03T12:15:00"/>
    <d v="2025-06-07T09:39:00"/>
    <s v="EJECUTADO_EXITOSO"/>
    <s v="EJECUTADO EXITOSO"/>
    <s v="ORDEN DE CAMBIO"/>
    <s v="TRASLADO"/>
    <s v="TRASLADO EXTERNO"/>
    <s v="VISITA_TÉCNICA"/>
    <s v="06/06/2025 SE HACE RESPECTIVO TRASLADO DEL CB E INSTALACIÓN ESPERANDO ACTIVACIÓN  ESPERANDO RESPUESTA DE REDEBAN PARA ACTIVACION"/>
    <s v="931758"/>
    <n v="1145366"/>
    <s v="TRCZZ281"/>
    <s v="N/A"/>
    <s v="N/A"/>
    <s v="TIPO I"/>
    <s v="TERRESTRE"/>
    <s v="1"/>
    <n v="0"/>
    <s v="MORENO MEDINA JUAN PABLO"/>
    <m/>
    <n v="65960.072302"/>
    <n v="75096.394270399993"/>
    <n v="65960.072302"/>
    <m/>
    <m/>
    <m/>
    <m/>
    <m/>
    <m/>
    <m/>
  </r>
  <r>
    <s v="TUNJA"/>
    <x v="2"/>
    <x v="2"/>
    <n v="15238"/>
    <n v="2255125"/>
    <n v="65127"/>
    <s v="BOYACA"/>
    <s v="DUITAMA"/>
    <s v="BARRIO EL CARMEN DUITAMA"/>
    <s v="CB UNO A UNO"/>
    <s v="CB UNO A UNO"/>
    <s v="REDEBAN"/>
    <n v="2255125"/>
    <s v="FO-25-1042818"/>
    <d v="2025-06-04T16:10:00"/>
    <d v="2025-06-07T09:46:57"/>
    <s v="EJECUTADO_EXITOSO"/>
    <s v="EJECUTADO EXITOSO"/>
    <s v="ORDEN DE CAMBIO"/>
    <s v="BASEDATAFONO"/>
    <s v="BASEDATAFONO"/>
    <s v="VISITA_TÉCNICA"/>
    <s v="06/06/2025 SE REALIZA CAMBIO DE BASE ROTA  CLIENTE CONFORME  CERRAR"/>
    <s v="0"/>
    <n v="0"/>
    <s v="1A007837"/>
    <s v="N/A"/>
    <s v="N/A"/>
    <s v="TIPO II"/>
    <s v="TERRESTRE"/>
    <s v="1"/>
    <n v="0"/>
    <s v="RODRIGUEZ MURCIA YERSON IVAN"/>
    <m/>
    <n v="144967.87232000002"/>
    <n v="140395.6348884"/>
    <n v="144967.87232000002"/>
    <m/>
    <m/>
    <m/>
    <m/>
    <m/>
    <m/>
    <m/>
  </r>
  <r>
    <s v="VILLAVICENCIO"/>
    <x v="3"/>
    <x v="4"/>
    <n v="50313"/>
    <n v="2259952"/>
    <n v="29421"/>
    <s v="META"/>
    <s v="GRANADA"/>
    <s v="MULTIPAGAS GRANADA"/>
    <s v="ROBUSTO"/>
    <s v="MULTIPAGAS"/>
    <s v="REDEBAN"/>
    <n v="2259952"/>
    <s v="FO-25-1047259"/>
    <d v="2025-06-05T13:23:00"/>
    <d v="2025-06-07T09:55:09"/>
    <s v="EJECUTADO_EXITOSO"/>
    <s v="EJECUTADO EXITOSO"/>
    <s v="ORDEN DE CAMBIO"/>
    <s v="BASEDATAFONO"/>
    <s v="BASEDATAFONO"/>
    <s v="VISITA_TÉCNICA"/>
    <s v="07/06/2025 SE REALIZA INSTALACION DE BASE YA QUE LAS QUE TENIA EL PUNTO SE ENCUENTRAN  DAÑADAS, PRUEBAS OK CERRAR"/>
    <s v="0"/>
    <n v="0"/>
    <s v="GZ9ZZ667 - GZ0FZ867"/>
    <s v="N/A"/>
    <s v="N/A"/>
    <s v="TIPO II"/>
    <s v="TERRESTRE"/>
    <s v="1"/>
    <n v="0"/>
    <s v="PEDREROS CONTRERAS MICHAEL STEVENS"/>
    <m/>
    <n v="144967.87232000002"/>
    <n v="140395.6348884"/>
    <n v="144967.87232000002"/>
    <m/>
    <m/>
    <m/>
    <m/>
    <m/>
    <m/>
    <m/>
  </r>
  <r>
    <s v="BOGOTA"/>
    <x v="5"/>
    <x v="6"/>
    <n v="11001"/>
    <n v="13411793"/>
    <n v="55845"/>
    <s v="CUNDINAMARCA"/>
    <s v="BOGOTA"/>
    <s v="PTM BOGOTA DROGUERIA EL GUARDI"/>
    <s v="AGREGADOR"/>
    <s v="COMCARD - PTM"/>
    <s v="REDEBAN"/>
    <n v="13411793"/>
    <s v="FO-25-1032815"/>
    <d v="2025-06-03T12:15:00"/>
    <d v="2025-06-07T10:22:00"/>
    <s v="EJECUTADO_CANCELADO"/>
    <s v="PETICIÓN USUARIO"/>
    <s v="ORDEN DE CAMBIO"/>
    <s v="PINPAD"/>
    <s v="PINPAD"/>
    <s v="VISITA_TÉCNICA"/>
    <s v="07/06/2025 SE REALIZA VISITA A CB PARA ATENDER SOLICITUD DE INSTALACIÓN DE PINPAD SE EVIDENCIA QUE EL CLIENTE TIENE UN BLOQUEO POR TRASLADO Y YA EL CB SE ENCUENTRA EN DIRECCIÓN NUEVA ,SE LE INDICA AL CLIENTE PRIMERO REALIZAR EL TRÁMITE DE TRASLADO PARA PODER REALIZAR LA INSTALACIÓN DEL PINPAD NO FIRMA  CERRAR"/>
    <s v="0"/>
    <n v="0"/>
    <n v="0"/>
    <s v="N/A"/>
    <s v="N/A"/>
    <s v="TIPO I"/>
    <s v="TERRESTRE"/>
    <s v="1"/>
    <n v="0"/>
    <s v="GALINDO ROJAS LUIS FELIPE"/>
    <m/>
    <n v="65960.072302"/>
    <n v="75096.394270399993"/>
    <n v="65960.072302"/>
    <m/>
    <m/>
    <m/>
    <m/>
    <m/>
    <m/>
    <m/>
  </r>
  <r>
    <s v="MEDELLIN"/>
    <x v="1"/>
    <x v="1"/>
    <n v="5212"/>
    <n v="13450179"/>
    <n v="79233"/>
    <s v="ANTIOQUIA"/>
    <s v="COPACABANA"/>
    <s v="DISTRICOL GLS INMOBILIARIA"/>
    <s v="AGREGADOR"/>
    <s v="DISTRICOL"/>
    <s v="REDEBAN"/>
    <n v="13450179"/>
    <s v="FO-25-1032820"/>
    <d v="2025-06-03T12:15:00"/>
    <d v="2025-06-07T10:26:00"/>
    <s v="EJECUTADO_EXITOSO"/>
    <s v="EJECUTADO EXITOSO"/>
    <s v="ORDEN DE CAMBIO"/>
    <s v="PINPAD"/>
    <s v="PINPAD"/>
    <s v="VISITA_TÉCNICA"/>
    <s v="07/06/2025 SE CAMBIA EQUIPO POR TECNOLOGÍA A PINPAD. A INSTALAR TODO QUEDA OK  CERRAR"/>
    <s v="1171327 1235223"/>
    <s v="   1220705 "/>
    <s v="A4WZZ110"/>
    <s v="N/A"/>
    <s v="N/A"/>
    <s v="TIPO I"/>
    <s v="TERRESTRE"/>
    <s v="1"/>
    <n v="0"/>
    <s v="ALVAREZ ARENAS VICTOR HUGO"/>
    <m/>
    <n v="65960.072302"/>
    <n v="75096.394270399993"/>
    <n v="65960.072302"/>
    <m/>
    <m/>
    <m/>
    <m/>
    <m/>
    <m/>
    <m/>
  </r>
  <r>
    <s v="MEDELLIN"/>
    <x v="1"/>
    <x v="1"/>
    <n v="5887"/>
    <n v="13460213"/>
    <n v="79267"/>
    <s v="ANTIOQUIA"/>
    <s v="YARUMAL"/>
    <s v="DISTRICOL PAGO REFACIL"/>
    <s v="AGREGADOR"/>
    <s v="DISTRICOL"/>
    <s v="REDEBAN"/>
    <n v="13460213"/>
    <s v="FO-25-1043787"/>
    <d v="2025-06-04T16:27:00"/>
    <d v="2025-06-07T11:33:09"/>
    <s v="EJECUTADO_EXITOSO"/>
    <s v="EJECUTADO EXITOSO"/>
    <s v="ORDEN DE CAMBIO"/>
    <s v="PINPAD"/>
    <s v="PINPAD"/>
    <s v="VISITA_TÉCNICA"/>
    <s v="07/06/2025 SE REALIZA INSTALACIÓN DE PINPAD TOCA CAMBIAR EL EQUIPO POR INCAPACIDAD DE REALIZAR PRUEBAS EXITOSAS SERVICIO OPERATIVO  CERRAR"/>
    <s v="931538 1235224"/>
    <s v="   1219861 "/>
    <s v="A4WZZ144"/>
    <s v="N/A"/>
    <s v="N/A"/>
    <s v="TIPO III"/>
    <s v="TERRESTRE"/>
    <s v="1"/>
    <n v="0"/>
    <s v="ZAPATA LOPEZ EDWARD ASDRUBAL"/>
    <m/>
    <n v="275728.78077800001"/>
    <n v="196536.5258152"/>
    <n v="275728.78077800001"/>
    <m/>
    <m/>
    <m/>
    <m/>
    <m/>
    <m/>
    <m/>
  </r>
  <r>
    <s v="BOGOTA"/>
    <x v="5"/>
    <x v="6"/>
    <n v="11001"/>
    <n v="13371867"/>
    <n v="44238"/>
    <s v="CUNDINAMARCA"/>
    <s v="BOGOTA"/>
    <s v="PTM CUNDINAMARCA J L COMUNICAC"/>
    <s v="AGREGADOR"/>
    <s v="COMCARD - PTM"/>
    <s v="REDEBAN"/>
    <n v="13371867"/>
    <s v="FO-25-1032864"/>
    <d v="2025-06-03T12:15:00"/>
    <d v="2025-06-07T13:00:00"/>
    <s v="EJECUTADO_EXITOSO"/>
    <s v="EJECUTADO EXITOSO"/>
    <s v="ORDEN DE CAMBIO"/>
    <s v="TRASLADO"/>
    <s v="TRASLADO EXTERNO"/>
    <s v="VISITA_TÉCNICA"/>
    <s v="07/06/2025 SE REALIZA TRASLADO EXTERNO SE INICIALIZAR TERMINAL CON AVISO EXTERIOR NO ES POSIBLE REALIZAR PRUEBAS EXITOSAS POR QUÉ LA ENTIDAD NO DESBLOQUEO LA TERMINAL SE ESPERA 30 MIN  Se llama a la linea para desbloqueo de terminales para realizar pruebas pero no lo desbloquean se espera 15 min que es lo que indican nos retiramos del punto "/>
    <s v="929407"/>
    <n v="913736"/>
    <s v="AB17Z131"/>
    <s v="N/A"/>
    <s v="N/A"/>
    <s v="TIPO I"/>
    <s v="TERRESTRE"/>
    <s v="1"/>
    <n v="0"/>
    <s v="SOTO LONDOÑO FREDY ALEXANDER"/>
    <m/>
    <n v="65960.072302"/>
    <n v="75096.394270399993"/>
    <n v="65960.072302"/>
    <m/>
    <m/>
    <m/>
    <m/>
    <m/>
    <m/>
    <m/>
  </r>
  <r>
    <s v="PEREIRA"/>
    <x v="0"/>
    <x v="0"/>
    <n v="63001"/>
    <n v="2265232"/>
    <n v="33988"/>
    <s v="QUINDIO"/>
    <s v="ARMENIA"/>
    <s v="PAGAFACIL LA 14 ARMENIA"/>
    <s v="ROBUSTO"/>
    <s v="PAGAFACIL"/>
    <s v="REDEBAN"/>
    <n v="2265232"/>
    <s v="FO-25-1053219"/>
    <d v="2025-06-06T11:46:00"/>
    <d v="2025-06-07T13:01:00"/>
    <s v="EJECUTADO_EXITOSO"/>
    <s v="EJECUTADO EXITOSO"/>
    <s v="ORDEN DE CAMBIO"/>
    <s v="BASEDATAFONO"/>
    <s v="BASEDATAFONO"/>
    <s v="VISITA_TÉCNICA"/>
    <s v="07/06/2025 SE VISITA COMERCIO SE REALIZÓ INSTALACION DE BASE DATAFONO  NUEVA.  CERRAR"/>
    <s v="0"/>
    <n v="0"/>
    <s v="1KZZZ682"/>
    <s v="N/A"/>
    <s v="N/A"/>
    <s v="TIPO II"/>
    <s v="TERRESTRE"/>
    <s v="1"/>
    <n v="0"/>
    <s v="SANCHEZ SOLORZANO JUAN SEBASTIAN"/>
    <m/>
    <n v="144967.87232000002"/>
    <n v="140395.6348884"/>
    <n v="144967.87232000002"/>
    <m/>
    <m/>
    <m/>
    <m/>
    <m/>
    <m/>
    <m/>
  </r>
  <r>
    <s v="MEDELLIN"/>
    <x v="1"/>
    <x v="1"/>
    <n v="5088"/>
    <n v="2249057"/>
    <n v="73609"/>
    <s v="ANTIOQUIA"/>
    <s v="BELLO"/>
    <s v="PTM BELLO MINIMERCADO EL DESCA"/>
    <s v="AGREGADOR"/>
    <s v="COMCARD - PTM"/>
    <s v="REDEBAN"/>
    <n v="2249057"/>
    <s v="FO-25-1037249"/>
    <d v="2025-06-03T17:24:00"/>
    <d v="2025-06-07T13:08:19"/>
    <s v="EJECUTADO_EXITOSO"/>
    <s v="EJECUTADO EXITOSO"/>
    <s v="ORDEN DE CAMBIO"/>
    <s v="BASEDATAFONO"/>
    <s v="BASEDATAFONO"/>
    <s v="VISITA_TÉCNICA"/>
    <s v="07/06/2025 SE INSTALA BASE NUEVAMENTE YA QUE LA ANTERIOR SE DAÑÓ  CERRAR"/>
    <s v="0"/>
    <n v="0"/>
    <s v="UV00U134"/>
    <s v="N/A"/>
    <s v="N/A"/>
    <s v="TIPO I"/>
    <s v="TERRESTRE"/>
    <s v="1"/>
    <n v="0"/>
    <s v="ALVAREZ ARENAS VICTOR HUGO"/>
    <m/>
    <n v="65960.072302"/>
    <n v="75096.394270399993"/>
    <n v="65960.072302"/>
    <m/>
    <m/>
    <m/>
    <m/>
    <m/>
    <m/>
    <m/>
  </r>
  <r>
    <s v="MEDELLIN"/>
    <x v="1"/>
    <x v="1"/>
    <n v="5088"/>
    <n v="2257074"/>
    <n v="79660"/>
    <s v="ANTIOQUIA"/>
    <s v="BELLO"/>
    <s v="BARRIO BELLO BELLO 24 "/>
    <s v="CB UNO A UNO"/>
    <s v="CB UNO A UNO"/>
    <s v="REDEBAN"/>
    <n v="2257074"/>
    <s v="FO-25-1044374"/>
    <d v="2025-06-05T08:54:00"/>
    <d v="2025-06-07T13:12:00"/>
    <s v="EJECUTADO_EXITOSO"/>
    <s v="EJECUTADO EXITOSO"/>
    <s v="ORDEN DE CAMBIO"/>
    <s v="BASEDATAFONO"/>
    <s v="BASEDATAFONO"/>
    <s v="VISITA_TÉCNICA"/>
    <s v="07/06/2025 SE LLEGA LA PUNTO Y SE LE ORGANIZA LECTORA CON LA BASE  YA QUE NO SABÍA CÓMO ORGANIZARLO TODO QUEDA OK  CERRAR"/>
    <s v="0"/>
    <n v="0"/>
    <s v="SXUZZ186"/>
    <s v="N/A"/>
    <s v="N/A"/>
    <s v="TIPO I"/>
    <s v="TERRESTRE"/>
    <s v="1"/>
    <n v="0"/>
    <s v="ALVAREZ ARENAS VICTOR HUGO"/>
    <m/>
    <n v="65960.072302"/>
    <n v="75096.394270399993"/>
    <n v="65960.072302"/>
    <m/>
    <m/>
    <m/>
    <m/>
    <m/>
    <m/>
    <m/>
  </r>
  <r>
    <s v="CARTAGENA"/>
    <x v="4"/>
    <x v="5"/>
    <n v="13001"/>
    <n v="13458663"/>
    <n v="62923"/>
    <s v="BOLIVAR"/>
    <s v="CARTAGENA"/>
    <s v="PTM CARTAGENA PAPELERIA Y VARI"/>
    <s v="AGREGADOR"/>
    <s v="COMCARD - PTM"/>
    <s v="REDEBAN"/>
    <n v="13458663"/>
    <s v="FO-25-1043782"/>
    <d v="2025-06-04T16:27:00"/>
    <d v="2025-06-07T13:14:00"/>
    <s v="EJECUTADO_EXITOSO"/>
    <s v="EJECUTADO EXITOSO"/>
    <s v="ORDEN DE CAMBIO"/>
    <s v="PINPAD"/>
    <s v="PINPAD"/>
    <s v="VISITA_TÉCNICA"/>
    <s v="07/06/2025 SE REALIZA INSTALACIÓN DEL PINPAD SE COLOCA CABLE HUB PINPAD QUEDA OK SE HACEN PRUEBAS TODO OK  CERRAR"/>
    <s v="0"/>
    <s v="   951254 "/>
    <s v="NA00Q574"/>
    <s v="N/A"/>
    <s v="N/A"/>
    <s v="TIPO I"/>
    <s v="TERRESTRE"/>
    <s v="1"/>
    <n v="0"/>
    <s v="CANEDO HERRERA ALEXANDER"/>
    <m/>
    <n v="65960.072302"/>
    <n v="75096.394270399993"/>
    <n v="65960.072302"/>
    <m/>
    <m/>
    <m/>
    <m/>
    <m/>
    <m/>
    <m/>
  </r>
  <r>
    <s v="BOGOTA"/>
    <x v="5"/>
    <x v="6"/>
    <n v="11001"/>
    <n v="13362886"/>
    <n v="78975"/>
    <s v="CUNDINAMARCA"/>
    <s v="BOGOTA"/>
    <s v="PTM BOGOTA DIOS SEA ALABADO"/>
    <s v="AGREGADOR"/>
    <s v="COMCARD - PTM"/>
    <s v="REDEBAN"/>
    <n v="13362886"/>
    <s v="FO-25-1032794"/>
    <d v="2025-06-03T12:15:00"/>
    <d v="2025-06-09T12:24:17"/>
    <s v="EJECUTADO_EXITOSO"/>
    <s v="EJECUTADO EXITOSO"/>
    <s v="ORDEN DE CAMBIO"/>
    <s v="PINPAD"/>
    <s v="PINPAD"/>
    <s v="VISITA_TÉCNICA"/>
    <s v="09/06/2025 CAMBIO DE EQUIPO PARA INSTALACIÓN DE PINPAD POR COMPATIBILIDAD TECNOLÓGICA, SERVICIO OPERATIVO PRUEBAS OK TRNA RBM  CERRAR"/>
    <s v="851709 1235329"/>
    <s v="   1219926 "/>
    <s v="FATZZ910-LMQZZ771"/>
    <s v="N/A"/>
    <s v="N/A"/>
    <s v="TIPO I"/>
    <s v="TERRESTRE"/>
    <s v="1"/>
    <n v="0"/>
    <s v="BUSTOS MORA DIEGO MANUEL"/>
    <m/>
    <n v="65960.072302"/>
    <n v="75096.394270399993"/>
    <n v="65960.072302"/>
    <m/>
    <m/>
    <m/>
    <m/>
    <m/>
    <m/>
    <m/>
  </r>
  <r>
    <s v="MEDELLIN"/>
    <x v="1"/>
    <x v="1"/>
    <n v="5376"/>
    <n v="13356988"/>
    <n v="27550"/>
    <s v="ANTIOQUIA"/>
    <s v="LA CEJA"/>
    <s v="COMCARD LA CEJA VARIEDADES"/>
    <s v="AGREGADOR"/>
    <s v="COMCARD - PTM"/>
    <s v="REDEBAN"/>
    <n v="13356988"/>
    <s v="FO-25-1032854"/>
    <d v="2025-06-03T12:15:00"/>
    <d v="2025-06-09T12:48:49"/>
    <s v="EJECUTADO_EXITOSO"/>
    <s v="EJECUTADO EXITOSO"/>
    <s v="ORDEN DE CAMBIO"/>
    <s v="TRASLADO"/>
    <s v="TRASLADO EXTERNO"/>
    <s v="VISITA_TÉCNICA"/>
    <s v="09/06/2025 TRASLADO EXTERNO EXITOSO SE ENTREGARON 40 ROLLOS AL MOMENTO DE HACER PRUEBAS CB SE ENCUENTRA BLOQUEADO  Ninguna "/>
    <s v="1036709"/>
    <n v="523504"/>
    <s v="99DZZ432"/>
    <s v="N/A"/>
    <s v="N/A"/>
    <s v="TIPO II"/>
    <s v="TERRESTRE"/>
    <s v="1"/>
    <n v="0"/>
    <s v="CASTAÑEDA PALACIO CARLOS FELIPE"/>
    <m/>
    <n v="144967.87232000002"/>
    <n v="140395.6348884"/>
    <n v="144967.87232000002"/>
    <m/>
    <m/>
    <m/>
    <m/>
    <m/>
    <m/>
    <m/>
  </r>
  <r>
    <s v="MEDELLIN"/>
    <x v="1"/>
    <x v="1"/>
    <n v="5001"/>
    <n v="13461056"/>
    <n v="38350"/>
    <s v="ANTIOQUIA"/>
    <s v="MEDELLIN"/>
    <s v="PTM MED LA SALIDA"/>
    <s v="AGREGADOR"/>
    <s v="COMCARD - PTM"/>
    <s v="REDEBAN"/>
    <n v="13461056"/>
    <s v="FO-25-1043790"/>
    <d v="2025-06-04T16:27:00"/>
    <d v="2025-06-09T12:53:58"/>
    <s v="EJECUTADO_EXITOSO"/>
    <s v="EJECUTADO EXITOSO"/>
    <s v="ORDEN DE CAMBIO"/>
    <s v="PINPAD"/>
    <s v="PINPAD"/>
    <s v="VISITA_TÉCNICA"/>
    <s v="09/06/2025 SE INSTALA HUB Y PINPAD A PETICIÓN DEL USUARIO, SE DEJAN SERVICIOS FUNCIONANDO CORRECTAMENTE  CERRAR"/>
    <s v="0"/>
    <s v="   1031621 "/>
    <s v="9A00X652"/>
    <s v="N/A"/>
    <s v="N/A"/>
    <s v="TIPO I"/>
    <s v="TERRESTRE"/>
    <s v="1"/>
    <n v="0"/>
    <s v="BARRIENTOS HERNANDEZ CRISTIAN HORACIO"/>
    <m/>
    <n v="65960.072302"/>
    <n v="75096.394270399993"/>
    <n v="65960.072302"/>
    <m/>
    <m/>
    <m/>
    <m/>
    <m/>
    <m/>
    <m/>
  </r>
  <r>
    <s v="MEDELLIN"/>
    <x v="1"/>
    <x v="1"/>
    <n v="5001"/>
    <n v="2252893"/>
    <n v="74712"/>
    <s v="ANTIOQUIA"/>
    <s v="MEDELLIN"/>
    <s v="BARRIO SAN JAVIER MEDELLIN  9"/>
    <s v="CB UNO A UNO"/>
    <s v="CB UNO A UNO"/>
    <s v="REDEBAN"/>
    <n v="2252893"/>
    <s v="FO-25-1040937"/>
    <d v="2025-06-04T12:04:00"/>
    <d v="2025-06-09T13:14:00"/>
    <s v="EJECUTADO_EXITOSO"/>
    <s v="EJECUTADO EXITOSO"/>
    <s v="ORDEN DE CAMBIO"/>
    <s v="BASEDATAFONO"/>
    <s v="BASEDATAFONO"/>
    <s v="VISITA_TÉCNICA"/>
    <s v="09/06/2025 SE REALIZA INSTALACIÓN DE BASE DESPEGADA SE FIJA NUEVAMENTE  CERRAR"/>
    <s v="0"/>
    <n v="0"/>
    <s v="MNPZZ661"/>
    <s v="N/A"/>
    <s v="N/A"/>
    <s v="TIPO I"/>
    <s v="TERRESTRE"/>
    <s v="1"/>
    <n v="0"/>
    <s v="CASTAÑEDA PALACIO CARLOS FELIPE"/>
    <m/>
    <n v="65960.072302"/>
    <n v="75096.394270399993"/>
    <n v="65960.072302"/>
    <m/>
    <m/>
    <m/>
    <m/>
    <m/>
    <m/>
    <m/>
  </r>
  <r>
    <s v="PEREIRA"/>
    <x v="0"/>
    <x v="0"/>
    <n v="76622"/>
    <n v="2262246"/>
    <n v="29596"/>
    <s v="VALLE DEL CAUCA"/>
    <s v="ROLDANILLO"/>
    <s v="BARRIO CENTRO 6 ROLDANILLO"/>
    <s v="CB UNO A UNO"/>
    <s v="CB UNO A UNO"/>
    <s v="REDEBAN"/>
    <n v="2262246"/>
    <s v="FO-25-1050812"/>
    <d v="2025-06-06T08:00:00"/>
    <d v="2025-06-09T13:27:00"/>
    <s v="EJECUTADO_EXITOSO"/>
    <s v="EJECUTADO EXITOSO"/>
    <s v="ORDEN DE CAMBIO"/>
    <s v="BASEDATAFONO"/>
    <s v="BASEDATAFONO"/>
    <s v="VISITA_TÉCNICA"/>
    <s v="09/06/2025 SE VISITA COMERCIO SE REALIZA INSTALACIÓN DE BASE PARA DATÁFONO NUEVA  CERRAR"/>
    <s v="0"/>
    <n v="0"/>
    <s v="6Z00P135"/>
    <s v="N/A"/>
    <s v="N/A"/>
    <s v="TIPO III"/>
    <s v="TERRESTRE"/>
    <s v="1"/>
    <n v="0"/>
    <s v="LOAIZA LOPEZ JHON FREDDY"/>
    <m/>
    <n v="275728.78077800001"/>
    <n v="196536.5258152"/>
    <n v="275728.78077800001"/>
    <m/>
    <m/>
    <m/>
    <m/>
    <m/>
    <m/>
    <m/>
  </r>
  <r>
    <s v="MEDELLIN"/>
    <x v="1"/>
    <x v="1"/>
    <n v="5376"/>
    <n v="2268489"/>
    <n v="63498"/>
    <s v="ANTIOQUIA"/>
    <s v="LA CEJA"/>
    <s v="DISTRICOL AUTOSERVICIO JARDINE"/>
    <s v="AGREGADOR"/>
    <s v="DISTRICOL"/>
    <s v="REDEBAN"/>
    <n v="2268489"/>
    <s v="FO-25-1058102"/>
    <d v="2025-06-07T10:40:00"/>
    <d v="2025-06-09T13:39:00"/>
    <s v="EJECUTADO_EXITOSO"/>
    <s v="EJECUTADO EXITOSO"/>
    <s v="ORDEN DE CAMBIO"/>
    <s v="BASEDATAFONO"/>
    <s v="BASEDATAFONO"/>
    <s v="VISITA_TÉCNICA"/>
    <s v="09/06/2025 SE REALIZO FIJADO DE BASE, NI SE LOGRA HACER PRUEBAS EXITOSA Y QUE EL INTERNET DEL CORRESPONSAL ESTABA CAÍDO  CERRAR"/>
    <s v="0"/>
    <n v="0"/>
    <s v="HA00W608"/>
    <s v="N/A"/>
    <s v="N/A"/>
    <s v="TIPO II"/>
    <s v="TERRESTRE"/>
    <s v="1"/>
    <n v="0"/>
    <s v="CASTAÑEDA PALACIO CARLOS FELIPE"/>
    <m/>
    <n v="144967.87232000002"/>
    <n v="140395.6348884"/>
    <n v="144967.87232000002"/>
    <m/>
    <m/>
    <m/>
    <m/>
    <m/>
    <m/>
    <m/>
  </r>
  <r>
    <s v="BOGOTA"/>
    <x v="5"/>
    <x v="6"/>
    <n v="25181"/>
    <n v="13307526"/>
    <n v="41176"/>
    <s v="CUNDINAMARCA"/>
    <s v="CHOACHI"/>
    <s v="PTM CHOACHI INFORMACION"/>
    <s v="AGREGADOR"/>
    <s v="COMCARD - PTM"/>
    <s v="REDEBAN"/>
    <n v="13307526"/>
    <s v="FO-25-1032829"/>
    <d v="2025-06-03T12:15:00"/>
    <d v="2025-06-09T13:48:35"/>
    <s v="EJECUTADO_EXITOSO"/>
    <s v="EJECUTADO EXITOSO"/>
    <s v="ORDEN DE CAMBIO"/>
    <s v="TRASLADO"/>
    <s v="TRASLADO EXTERNO"/>
    <s v="VISITA_TÉCNICA"/>
    <s v="09/06/2025 SE REALIZA TRASLADO, INICIALIZACIÓN, CB BLOQUEADO POR EL TRASLADO Se realiza traslado, inicialización, cb bloqueado por el traslado "/>
    <s v="772563"/>
    <n v="750284"/>
    <s v="AA0QZ383"/>
    <s v="N/A"/>
    <s v="N/A"/>
    <s v="TIPO II"/>
    <s v="TERRESTRE"/>
    <s v="1"/>
    <n v="0"/>
    <s v="MICHELI LOPEZ MIGUEL ANGEL"/>
    <m/>
    <n v="144967.87232000002"/>
    <n v="140395.6348884"/>
    <n v="144967.87232000002"/>
    <m/>
    <m/>
    <m/>
    <m/>
    <m/>
    <m/>
    <m/>
  </r>
  <r>
    <s v="VILLAVICENCIO"/>
    <x v="3"/>
    <x v="4"/>
    <n v="50001"/>
    <n v="2271876"/>
    <n v="74265"/>
    <s v="META"/>
    <s v="VILLAVICENCIO"/>
    <s v="BARRIO SAN BENITO VILLAVICENCI"/>
    <s v="CB UNO A UNO"/>
    <s v="CB UNO A UNO"/>
    <s v="REDEBAN"/>
    <n v="2271876"/>
    <s v="FO-25-1062045"/>
    <d v="2025-06-09T09:48:00"/>
    <d v="2025-06-09T15:23:00"/>
    <s v="EJECUTADO_EXITOSO"/>
    <s v="EJECUTADO EXITOSO"/>
    <s v="ORDEN DE CAMBIO"/>
    <s v="BASEDATAFONO"/>
    <s v="BASEDATAFONO"/>
    <s v="VISITA_TÉCNICA"/>
    <s v="09/06/2025 SE VISITA CB Y SE REALIZA UBICACIÓN Y PEGADO DE LA BASE DE DATAFONO. SE UBICA EN EL LUGAR ASIGNADO POR EL CLIENTE  CERRAR"/>
    <s v="0"/>
    <n v="0"/>
    <s v="MN3ZZ467"/>
    <s v="N/A"/>
    <s v="N/A"/>
    <s v="TIPO I"/>
    <s v="TERRESTRE"/>
    <s v="1"/>
    <n v="0"/>
    <s v="GARZON RUIZ LUIS MIGUEL"/>
    <m/>
    <n v="65960.072302"/>
    <n v="75096.394270399993"/>
    <n v="65960.072302"/>
    <m/>
    <m/>
    <m/>
    <m/>
    <m/>
    <m/>
    <m/>
  </r>
  <r>
    <s v="MEDELLIN"/>
    <x v="1"/>
    <x v="1"/>
    <n v="5001"/>
    <n v="2262245"/>
    <n v="51387"/>
    <s v="ANTIOQUIA"/>
    <s v="MEDELLIN"/>
    <s v="PTM MEDELLIN  D&amp;TMOVIL"/>
    <s v="AGREGADOR"/>
    <s v="COMCARD - PTM"/>
    <s v="REDEBAN"/>
    <n v="2262245"/>
    <s v="FO-25-1050814"/>
    <d v="2025-06-06T08:00:00"/>
    <d v="2025-06-09T16:05:00"/>
    <s v="EJECUTADO_EXITOSO"/>
    <s v="EJECUTADO EXITOSO"/>
    <s v="ORDEN DE CAMBIO"/>
    <s v="BASEDATAFONO"/>
    <s v="BASEDATAFONO"/>
    <s v="VISITA_TÉCNICA"/>
    <s v="09/06/2025 SE INSTALA BASE DE DATÁFONO A PETICIÓN DEL USUARIO, SE CAMBIA YA QUE LA PARTE SUPERIOR SE REVENTÓ  CERRAR"/>
    <s v="0"/>
    <n v="0"/>
    <s v="II07Z166"/>
    <s v="N/A"/>
    <s v="N/A"/>
    <s v="TIPO I"/>
    <s v="TERRESTRE"/>
    <s v="1"/>
    <n v="0"/>
    <s v="BARRIENTOS HERNANDEZ CRISTIAN HORACIO"/>
    <m/>
    <n v="65960.072302"/>
    <n v="75096.394270399993"/>
    <n v="65960.072302"/>
    <m/>
    <m/>
    <m/>
    <m/>
    <m/>
    <m/>
    <m/>
  </r>
  <r>
    <s v="BOGOTA"/>
    <x v="5"/>
    <x v="6"/>
    <n v="25307"/>
    <n v="13359474"/>
    <n v="76378"/>
    <s v="CUNDINAMARCA"/>
    <s v="GIRARDOT"/>
    <s v="PTM GIRARDOT C&amp;J MASIVOS GIRAR"/>
    <s v="AGREGADOR"/>
    <s v="COMCARD - PTM"/>
    <s v="REDEBAN"/>
    <n v="13359474"/>
    <s v="FO-25-1032789"/>
    <d v="2025-06-03T12:15:00"/>
    <d v="2025-06-09T18:03:15"/>
    <s v="EJECUTADO_EXITOSO"/>
    <s v="EJECUTADO EXITOSO"/>
    <s v="ORDEN DE CAMBIO"/>
    <s v="PINPAD"/>
    <s v="PINPAD"/>
    <s v="VISITA_TÉCNICA"/>
    <s v="09/06/2025 SE REALIZA VISITA DE CAMPO DONDE SE INSTALA EQUIPOS EN LUGARES INDICADOS POR CLIENTE  DE ACUERDO A LA SOLICITUD, PRUEBAS CUPO Y USUARIOS OK. CERRAR"/>
    <s v="0"/>
    <s v="   1034935 "/>
    <s v="A10RZ475-A10SZ863"/>
    <s v="N/A"/>
    <s v="N/A"/>
    <s v="TIPO III"/>
    <s v="TERRESTRE"/>
    <s v="1"/>
    <n v="0"/>
    <s v="LOZADA ROJAS CHRISTIAN ANDRES"/>
    <m/>
    <n v="275728.78077800001"/>
    <n v="196536.5258152"/>
    <n v="275728.78077800001"/>
    <m/>
    <m/>
    <m/>
    <m/>
    <m/>
    <m/>
    <m/>
  </r>
  <r>
    <s v="TUNJA"/>
    <x v="2"/>
    <x v="2"/>
    <n v="15001"/>
    <n v="2270836"/>
    <n v="74148"/>
    <s v="BOYACA"/>
    <s v="TUNJA"/>
    <s v="PTM LOS MUISCAS TUNJA DROGUERI"/>
    <s v="AGREGADOR"/>
    <s v="COMCARD - PTM"/>
    <s v="REDEBAN"/>
    <n v="2270836"/>
    <s v="FO-25-1061268"/>
    <d v="2025-06-09T08:41:00"/>
    <d v="2025-06-09T18:25:00"/>
    <s v="EJECUTADO_EXITOSO"/>
    <s v="EJECUTADO EXITOSO"/>
    <s v="ORDEN DE CAMBIO"/>
    <s v="BASEDATAFONO"/>
    <s v="BASEDATAFONO"/>
    <s v="VISITA_TÉCNICA"/>
    <s v="09/06/2025 SE VISITA CB CAMBIO DE BASE POR DAÑO....PRUEBAS OK CERRAR"/>
    <s v="0"/>
    <n v="0"/>
    <s v="SV0UZ863"/>
    <s v="N/A"/>
    <s v="N/A"/>
    <s v="TIPO I"/>
    <s v="TERRESTRE"/>
    <s v="1"/>
    <n v="0"/>
    <s v="GONZALEZ GONZALEZ MARIO ALBERTO"/>
    <m/>
    <n v="65960.072302"/>
    <n v="75096.394270399993"/>
    <n v="65960.072302"/>
    <m/>
    <m/>
    <m/>
    <m/>
    <m/>
    <m/>
    <m/>
  </r>
  <r>
    <s v="MEDELLIN"/>
    <x v="1"/>
    <x v="1"/>
    <n v="5001"/>
    <n v="2262295"/>
    <n v="67933"/>
    <s v="ANTIOQUIA"/>
    <s v="MEDELLIN"/>
    <s v="PTM MEDELLIN MERCADOS MI BENDI"/>
    <s v="AGREGADOR"/>
    <s v="COMCARD - PTM"/>
    <s v="REDEBAN"/>
    <n v="2262295"/>
    <s v="FO-25-1050809"/>
    <d v="2025-06-06T08:00:00"/>
    <d v="2025-06-10T11:18:00"/>
    <s v="EJECUTADO_EXITOSO"/>
    <s v="EJECUTADO EXITOSO"/>
    <s v="ORDEN DE CAMBIO"/>
    <s v="BASEDATAFONO"/>
    <s v="BASEDATAFONO"/>
    <s v="VISITA_TÉCNICA"/>
    <s v="10/06/2025 SE CAMBIA BASE DE DATAFONO PORQUE SE LE DAÑO UN SOPORTE CERRAR"/>
    <s v="0"/>
    <n v="0"/>
    <s v="1ADZZ673"/>
    <s v="N/A"/>
    <s v="N/A"/>
    <s v="TIPO I"/>
    <s v="TERRESTRE"/>
    <s v="1"/>
    <n v="0"/>
    <s v="RUA ALVAREZ RICHARD ANDRES"/>
    <m/>
    <n v="65960.072302"/>
    <n v="75096.394270399993"/>
    <n v="65960.072302"/>
    <m/>
    <m/>
    <m/>
    <m/>
    <m/>
    <m/>
    <m/>
  </r>
  <r>
    <s v="MEDELLIN"/>
    <x v="1"/>
    <x v="1"/>
    <n v="5001"/>
    <n v="2265203"/>
    <n v="46332"/>
    <s v="ANTIOQUIA"/>
    <s v="MEDELLIN"/>
    <s v="BARRIO CENTRO MEDELLIN 65"/>
    <s v="CB UNO A UNO"/>
    <s v="CB UNO A UNO"/>
    <s v="REDEBAN"/>
    <n v="2265203"/>
    <s v="FO-25-1053216"/>
    <d v="2025-06-06T11:39:00"/>
    <d v="2025-06-10T11:27:00"/>
    <s v="EJECUTADO_EXITOSO"/>
    <s v="EJECUTADO EXITOSO"/>
    <s v="ORDEN DE CAMBIO"/>
    <s v="BASEDATAFONO"/>
    <s v="BASEDATAFONO"/>
    <s v="VISITA_TÉCNICA"/>
    <s v="10/06/2025 SE CAMBIA BASE YA QUE LA OTRA ESTÁ MALA  CERRAR"/>
    <s v="0"/>
    <n v="0"/>
    <s v="BA005176"/>
    <s v="N/A"/>
    <s v="N/A"/>
    <s v="TIPO I"/>
    <s v="TERRESTRE"/>
    <s v="1"/>
    <n v="0"/>
    <s v="CERPA SUAREZ DUVAN CAMILO"/>
    <m/>
    <n v="65960.072302"/>
    <n v="75096.394270399993"/>
    <n v="65960.072302"/>
    <m/>
    <m/>
    <m/>
    <m/>
    <m/>
    <m/>
    <m/>
  </r>
  <r>
    <s v="TUNJA"/>
    <x v="2"/>
    <x v="2"/>
    <n v="15236"/>
    <n v="2269491"/>
    <n v="40855"/>
    <s v="BOYACA"/>
    <s v="CHIVOR"/>
    <s v="BARRIO CENTRO CHIVOR 2"/>
    <s v="CB UNO A UNO"/>
    <s v="CB UNO A UNO"/>
    <s v="REDEBAN"/>
    <n v="2269491"/>
    <s v="FO-25-1060462"/>
    <d v="2025-06-09T08:00:00"/>
    <d v="2025-06-10T11:32:00"/>
    <s v="EJECUTADO_EXITOSO"/>
    <s v="EJECUTADO EXITOSO"/>
    <s v="ORDEN DE CAMBIO"/>
    <s v="BASEDATAFONO"/>
    <s v="BASEDATAFONO"/>
    <s v="VISITA_TÉCNICA"/>
    <s v="10/06/2025 SE REALIZA INSTALACIÓN DE BASE SOPORTE POR DAÑO , DEJANDO PRUEBAS DE INSTALACIÓN EXITOSA , CERRAR"/>
    <s v="0"/>
    <n v="0"/>
    <s v="AA0OZ828"/>
    <s v="N/A"/>
    <s v="N/A"/>
    <s v="TIPO III"/>
    <s v="TERRESTRE"/>
    <s v="1"/>
    <n v="0"/>
    <s v="ALVARADO MORENO CRISTHIAN"/>
    <m/>
    <n v="275728.78077800001"/>
    <n v="196536.5258152"/>
    <n v="275728.78077800001"/>
    <m/>
    <m/>
    <m/>
    <m/>
    <m/>
    <m/>
    <m/>
  </r>
  <r>
    <s v="VILLAVICENCIO"/>
    <x v="3"/>
    <x v="4"/>
    <n v="50001"/>
    <n v="2278880"/>
    <n v="74265"/>
    <s v="META"/>
    <s v="VILLAVICENCIO"/>
    <s v="BARRIO SAN BENITO VILLAVICENCI"/>
    <s v="CB UNO A UNO"/>
    <s v="CB UNO A UNO"/>
    <s v="REDEBAN"/>
    <n v="2278880"/>
    <s v="FO-25-1066987"/>
    <d v="2025-06-10T09:08:00"/>
    <d v="2025-06-10T15:16:00"/>
    <s v="EJECUTADO_EXITOSO"/>
    <s v="EJECUTADO EXITOSO"/>
    <s v="ORDEN DE CAMBIO"/>
    <s v="BASEDATAFONO"/>
    <s v="BASEDATAFONO"/>
    <s v="VISITA_TÉCNICA"/>
    <s v="10/06/2025 SE VISITA CB Y SE REALIZA CAMBIO DE BASE OOR DAÑO. SE INSTALA NUEVA BASE EN EL LUGAR ASIGNADO POR EL CLIENTE. CERRAR"/>
    <s v="0"/>
    <n v="0"/>
    <s v="MN3ZZ467"/>
    <s v="N/A"/>
    <s v="N/A"/>
    <s v="TIPO I"/>
    <s v="TERRESTRE"/>
    <s v="1"/>
    <n v="0"/>
    <s v="GARZON RUIZ LUIS MIGUEL"/>
    <m/>
    <n v="65960.072302"/>
    <n v="75096.394270399993"/>
    <n v="65960.072302"/>
    <m/>
    <m/>
    <m/>
    <m/>
    <m/>
    <m/>
    <m/>
  </r>
  <r>
    <s v="MEDELLIN"/>
    <x v="1"/>
    <x v="1"/>
    <n v="5318"/>
    <n v="13458674"/>
    <n v="73367"/>
    <s v="ANTIOQUIA"/>
    <s v="GUARNE"/>
    <s v="PTM GUARNE ALMACEN PEPE GRILLO"/>
    <s v="AGREGADOR"/>
    <s v="COMCARD - PTM"/>
    <s v="REDEBAN"/>
    <n v="13458674"/>
    <s v="FO-25-1043785"/>
    <d v="2025-06-04T16:27:00"/>
    <d v="2025-06-11T09:54:33"/>
    <s v="EJECUTADO_EXITOSO"/>
    <s v="EJECUTADO EXITOSO"/>
    <s v="ORDEN DE CAMBIO"/>
    <s v="PINPAD"/>
    <s v="PINPAD"/>
    <s v="VISITA_TÉCNICA"/>
    <s v="11/06/2025 SE INSTALA PINPAD EXITOSAMENTE POR SOLICITUD DE LA ENTIDAD NO SE LOGRÓ REALIZAR PRUEBAS YA QUE HABÍA MANTENIDO DEL ETHERNET EN EL SECTOR HASTA EL.MEDIO DÍA  CERRAR"/>
    <s v="0"/>
    <s v="   856652 "/>
    <s v="LN00U300-LN00U385"/>
    <s v="N/A"/>
    <s v="N/A"/>
    <s v="TIPO II"/>
    <s v="TERRESTRE"/>
    <s v="1"/>
    <n v="0"/>
    <s v="ALVAREZ ARENAS VICTOR HUGO"/>
    <m/>
    <n v="144967.87232000002"/>
    <n v="140395.6348884"/>
    <n v="144967.87232000002"/>
    <m/>
    <m/>
    <m/>
    <m/>
    <m/>
    <m/>
    <m/>
  </r>
  <r>
    <s v="VILLAVICENCIO"/>
    <x v="3"/>
    <x v="4"/>
    <n v="50001"/>
    <n v="2283160"/>
    <n v="75336"/>
    <s v="META"/>
    <s v="VILLAVICENCIO"/>
    <s v="BARRIO VILLA JULIANA VILLAVICE"/>
    <s v="CB UNO A UNO"/>
    <s v="CB UNO A UNO"/>
    <s v="REDEBAN"/>
    <n v="2283160"/>
    <s v="FO-25-1069844"/>
    <d v="2025-06-10T15:31:00"/>
    <d v="2025-06-11T12:12:00"/>
    <s v="EJECUTADO_EXITOSO"/>
    <s v="EJECUTADO EXITOSO"/>
    <s v="ORDEN DE CAMBIO"/>
    <s v="BASEDATAFONO"/>
    <s v="BASEDATAFONO"/>
    <s v="VISITA_TÉCNICA"/>
    <s v="11/06/2025 SE VISITA DIRECCIÓN DE CB Y SE PEGA LA BASE DEL DATAFONO EN EL LUGAR ASIGNADO POR EL USUARIO  CERRAR"/>
    <s v="0"/>
    <n v="0"/>
    <s v="FA003856"/>
    <s v="N/A"/>
    <s v="N/A"/>
    <s v="TIPO I"/>
    <s v="TERRESTRE"/>
    <s v="1"/>
    <n v="0"/>
    <s v="GARZON RUIZ LUIS MIGUEL"/>
    <m/>
    <n v="65960.072302"/>
    <n v="75096.394270399993"/>
    <n v="65960.072302"/>
    <m/>
    <m/>
    <m/>
    <m/>
    <m/>
    <m/>
    <m/>
  </r>
  <r>
    <s v="SANTA MARTA"/>
    <x v="4"/>
    <x v="5"/>
    <n v="47268"/>
    <n v="2276355"/>
    <n v="64446"/>
    <s v="MAGDALENA"/>
    <s v="EL RETEN"/>
    <s v="BARRIO CAMPO MURCIA EL RETEN"/>
    <s v="CB UNO A UNO"/>
    <s v="CB UNO A UNO"/>
    <s v="REDEBAN"/>
    <n v="2276355"/>
    <s v="FO-25-1064901"/>
    <d v="2025-06-09T16:15:00"/>
    <d v="2025-06-11T14:50:00"/>
    <s v="EJECUTADO_EXITOSO"/>
    <s v="EJECUTADO EXITOSO"/>
    <s v="ORDEN DE CAMBIO"/>
    <s v="BASEDATAFONO"/>
    <s v="BASEDATAFONO"/>
    <s v="VISITA_TÉCNICA"/>
    <s v="11/06/2025 SE REALIZA INSTALACIÓN DE BASE PARA DATÁFONO SATISFACCIÓN DEL CLIENTE  CERRAR"/>
    <s v="0"/>
    <n v="0"/>
    <s v="7A002354"/>
    <s v="N/A"/>
    <s v="N/A"/>
    <s v="TIPO III"/>
    <s v="TERRESTRE"/>
    <s v="1"/>
    <n v="0"/>
    <s v="THOMAS  CAMPO SIGIFREDO SEGUNDO"/>
    <m/>
    <n v="275728.78077800001"/>
    <n v="196536.5258152"/>
    <n v="275728.78077800001"/>
    <m/>
    <m/>
    <m/>
    <m/>
    <m/>
    <m/>
    <m/>
  </r>
  <r>
    <s v="YOPAL"/>
    <x v="3"/>
    <x v="4"/>
    <n v="85001"/>
    <n v="2280588"/>
    <n v="61691"/>
    <s v="CASANARE"/>
    <s v="YOPAL"/>
    <s v="BARRIO VEREDA QUEBRADA SECA YO"/>
    <s v="CB UNO A UNO"/>
    <s v="CB UNO A UNO"/>
    <s v="REDEBAN"/>
    <n v="2280588"/>
    <s v="FO-25-1068107"/>
    <d v="2025-06-10T11:10:00"/>
    <d v="2025-06-11T14:54:00"/>
    <s v="EJECUTADO_EXITOSO"/>
    <s v="EJECUTADO EXITOSO"/>
    <s v="ORDEN DE CAMBIO"/>
    <s v="BASEDATAFONO"/>
    <s v="BASEDATAFONO"/>
    <s v="VISITA_TÉCNICA"/>
    <s v="11/06/2025 SE VISITA COMERCIO SE INSTALA BASE NUEVA. SE ENCUENTRA BASE PARTIDA. OPERATIVO EL SERVICIO  CERRAR"/>
    <s v="0"/>
    <n v="0"/>
    <s v="FUA0K609 "/>
    <s v="N/A"/>
    <s v="N/A"/>
    <s v="TIPO I"/>
    <s v="TERRESTRE"/>
    <s v="1"/>
    <n v="0"/>
    <s v="BERNAL ELAICA EDGAR ALEXIS"/>
    <m/>
    <n v="65960.072302"/>
    <n v="75096.394270399993"/>
    <n v="65960.072302"/>
    <m/>
    <m/>
    <m/>
    <m/>
    <m/>
    <m/>
    <m/>
  </r>
  <r>
    <s v="CALI"/>
    <x v="0"/>
    <x v="3"/>
    <n v="76001"/>
    <n v="2288203"/>
    <n v="35513"/>
    <s v="VALLE DEL CAUCA"/>
    <s v="CALI"/>
    <s v="REDY LOS PINOS"/>
    <s v="ROBUSTO"/>
    <s v="REDY"/>
    <s v="REDEBAN"/>
    <n v="2288203"/>
    <s v="FO-25-1074852"/>
    <d v="2025-06-11T11:10:00"/>
    <d v="2025-06-11T15:59:00"/>
    <s v="EJECUTADO_EXITOSO"/>
    <s v="EJECUTADO EXITOSO"/>
    <s v="ORDEN DE CAMBIO"/>
    <s v="BASEDATAFONO"/>
    <s v="BASEDATAFONO"/>
    <s v="VISITA_TÉCNICA"/>
    <s v="11/06/2025 SE INSTALAN BASES OARA DATÁFONO YA QUE RL CLIENTE NUNCA A TENIDO  CERRAR"/>
    <s v="0"/>
    <n v="0"/>
    <s v="GZ001392"/>
    <s v="N/A"/>
    <s v="N/A"/>
    <s v="TIPO I"/>
    <s v="TERRESTRE"/>
    <s v="1"/>
    <n v="0"/>
    <s v="CUERO RUIZ JHONNY"/>
    <m/>
    <n v="65960.072302"/>
    <n v="75096.394270399993"/>
    <n v="65960.072302"/>
    <m/>
    <m/>
    <m/>
    <m/>
    <m/>
    <m/>
    <m/>
  </r>
  <r>
    <s v="SINCELEJO"/>
    <x v="4"/>
    <x v="5"/>
    <n v="70001"/>
    <n v="2256392"/>
    <n v="77577"/>
    <s v="SUCRE"/>
    <s v="SINCELEJO"/>
    <s v="BARRIO EL PRADO CHOCO SINCELEJO"/>
    <s v="CB UNO A UNO"/>
    <s v="CB UNO A UNO"/>
    <s v="REDEBAN"/>
    <n v="2256392"/>
    <s v="FO-25-1043799"/>
    <d v="2025-06-05T08:00:00"/>
    <d v="2025-06-12T10:22:24"/>
    <s v="GESTIÓN_TELEFÓNICA"/>
    <s v="CANCELADO POR EL USUARIO"/>
    <s v="ORDEN DE CAMBIO"/>
    <s v="BASEDATAFONO"/>
    <s v="BASEDATAFONO"/>
    <s v="SOPORTE_TELEFÓNICO"/>
    <s v="12/06/2025 EN COMUNICACIÓN CON LA SEÑORA ERICA HERNÁNDEZ, ME INFORMA QUE YA SOLUCIONO EL PROBLEMA QUE TENÍA CON LA BASE, QUE YA NO ES NECESARIO IR AL CB. CERRAR"/>
    <s v="0"/>
    <n v="0"/>
    <n v="0"/>
    <s v="N/A"/>
    <s v="N/A"/>
    <s v="TIPO I"/>
    <s v="TERRESTRE"/>
    <s v="0"/>
    <n v="0"/>
    <s v="CACERES HERNANDEZ ANDRES"/>
    <m/>
    <n v="41241.0800752"/>
    <n v="0"/>
    <n v="41241.0800752"/>
    <m/>
    <m/>
    <m/>
    <m/>
    <m/>
    <m/>
    <m/>
  </r>
  <r>
    <s v="TUNJA"/>
    <x v="2"/>
    <x v="2"/>
    <n v="15001"/>
    <n v="13515941"/>
    <n v="79424"/>
    <s v="BOYACA"/>
    <s v="TUNJA"/>
    <s v="BARRIO CENTRO TUNJA 31"/>
    <s v="CB UNO A UNO"/>
    <s v="CB UNO A UNO"/>
    <s v="REDEBAN"/>
    <n v="13515941"/>
    <s v="FO-25-1077835"/>
    <d v="2025-06-11T15:25:00"/>
    <d v="2025-06-12T11:52:00"/>
    <s v="EJECUTADO_EXITOSO"/>
    <s v="EJECUTADO EXITOSO"/>
    <s v="ORDEN DE CAMBIO"/>
    <s v="PINPAD"/>
    <s v="PINPAD"/>
    <s v="VISITA_TÉCNICA"/>
    <s v="12/06/2025 SE REALIZA INSTALACIÓN PINPAD + MAGIC BOX REALIZANDO CAMBIO DE DATÁFONO POR COMPATIBILIDAD CON PINPAD DEJANDO PRUEBAS OK SIN TELECARGA NO AUTORIZADA  CERRAR"/>
    <s v="766895 1221379"/>
    <s v="   1220663 "/>
    <s v="10XZZ962"/>
    <s v="N/A"/>
    <s v="N/A"/>
    <s v="TIPO I"/>
    <s v="TERRESTRE"/>
    <s v="1"/>
    <n v="0"/>
    <s v="ALVARADO MORENO CRISTHIAN"/>
    <m/>
    <n v="65960.072302"/>
    <n v="75096.394270399993"/>
    <n v="65960.072302"/>
    <m/>
    <m/>
    <m/>
    <m/>
    <m/>
    <m/>
    <m/>
  </r>
  <r>
    <s v="APARTADO"/>
    <x v="1"/>
    <x v="1"/>
    <n v="5045"/>
    <n v="13444046"/>
    <n v="76063"/>
    <s v="ANTIOQUIA"/>
    <s v="APARTADO"/>
    <s v="BARRIO APARTADO OBRERO APARATADO"/>
    <s v="CB UNO A UNO"/>
    <s v="CB UNO A UNO"/>
    <s v="REDEBAN"/>
    <n v="13444046"/>
    <s v="FO-25-1077796"/>
    <d v="2025-06-11T15:25:00"/>
    <d v="2025-06-12T11:59:00"/>
    <s v="EJECUTADO_EXITOSO"/>
    <s v="EJECUTADO EXITOSO"/>
    <s v="ORDEN DE CAMBIO"/>
    <s v="PINPAD"/>
    <s v="PINPAD"/>
    <s v="VISITA_TÉCNICA"/>
    <s v="12/06/2025 INSTALACION PINPAD  CERRAR"/>
    <s v="1169645 1230824"/>
    <s v="   1214614 "/>
    <s v="FA0BZ312"/>
    <s v="N/A"/>
    <s v="N/A"/>
    <s v="TIPO I"/>
    <s v="TERRESTRE"/>
    <s v="1"/>
    <n v="0"/>
    <s v="JULIO TUBERQUIA JOSE SEBASTIAN"/>
    <m/>
    <n v="65960.072302"/>
    <n v="75096.394270399993"/>
    <n v="65960.072302"/>
    <m/>
    <m/>
    <m/>
    <m/>
    <m/>
    <m/>
    <m/>
  </r>
  <r>
    <s v="CALI"/>
    <x v="0"/>
    <x v="3"/>
    <n v="76001"/>
    <n v="13574079"/>
    <n v="79180"/>
    <s v="VALLE DEL CAUCA"/>
    <s v="CALI"/>
    <s v="BARRIO MOJICA CALI  2"/>
    <s v="CB UNO A UNO"/>
    <s v="CB UNO A UNO"/>
    <s v="REDEBAN"/>
    <n v="13574079"/>
    <s v="FO-25-1077851"/>
    <d v="2025-06-11T15:25:00"/>
    <d v="2025-06-12T12:41:14"/>
    <s v="EJECUTADO_EXITOSO"/>
    <s v="EJECUTADO EXITOSO"/>
    <s v="ORDEN DE CAMBIO"/>
    <s v="PINPAD"/>
    <s v="PINPAD"/>
    <s v="VISITA_TÉCNICA"/>
    <s v="12/06/2025 SE INSTALA PINPAD Y HUB, CB BANCOLOMBIA PURO, PRUEBAS OK  CERRAR"/>
    <s v="0"/>
    <s v="   1031532 "/>
    <s v="A4UZZ534"/>
    <s v="N/A"/>
    <s v="N/A"/>
    <s v="TIPO I"/>
    <s v="TERRESTRE"/>
    <s v="1"/>
    <n v="0"/>
    <s v="PAREDES CASTILLO DIEGO"/>
    <m/>
    <n v="65960.072302"/>
    <n v="75096.394270399993"/>
    <n v="65960.072302"/>
    <m/>
    <m/>
    <m/>
    <m/>
    <m/>
    <m/>
    <m/>
  </r>
  <r>
    <s v="VILLAVICENCIO"/>
    <x v="3"/>
    <x v="4"/>
    <n v="50001"/>
    <n v="13447602"/>
    <n v="77045"/>
    <s v="META"/>
    <s v="VILLAVICENCIO"/>
    <s v="BARRIO RELIQUIA VILLAVICENCIO 7"/>
    <s v="CB UNO A UNO"/>
    <s v="CB UNO A UNO"/>
    <s v="REDEBAN"/>
    <n v="13447602"/>
    <s v="FO-25-1077784"/>
    <d v="2025-06-11T15:25:00"/>
    <d v="2025-06-12T13:07:48"/>
    <s v="EJECUTADO_EXITOSO"/>
    <s v="EJECUTADO EXITOSO"/>
    <s v="ORDEN DE CAMBIO"/>
    <s v="TRASLADO"/>
    <s v="TRASLADO EXTERNO"/>
    <s v="VISITA_TÉCNICA"/>
    <s v="12/06/2025 SE REALIZA TRASLADO OK SIN NOVEDADES  Se traslado exitoso sin novedades pruebas ok"/>
    <s v="772677"/>
    <n v="1113915"/>
    <s v="LM5ZZ670"/>
    <s v="N/A"/>
    <s v="N/A"/>
    <s v="TIPO I"/>
    <s v="TERRESTRE"/>
    <s v="1"/>
    <n v="0"/>
    <s v="CASTRILLON URREA LONDIER LEANDRO"/>
    <m/>
    <n v="65960.072302"/>
    <n v="75096.394270399993"/>
    <n v="65960.072302"/>
    <m/>
    <m/>
    <m/>
    <m/>
    <m/>
    <m/>
    <m/>
  </r>
  <r>
    <s v="CUCUTA"/>
    <x v="2"/>
    <x v="2"/>
    <n v="54001"/>
    <n v="13449298"/>
    <n v="43195"/>
    <s v="NORTE DE SANTANDER"/>
    <s v="CUCUTA"/>
    <s v="BARRIO NINA CECI CUCUTA 2"/>
    <s v="CB UNO A UNO"/>
    <s v="CB UNO A UNO"/>
    <s v="REDEBAN"/>
    <n v="13449298"/>
    <s v="FO-25-1077813"/>
    <d v="2025-06-11T15:25:00"/>
    <d v="2025-06-12T13:08:46"/>
    <s v="EJECUTADO_EXITOSO"/>
    <s v="EJECUTADO EXITOSO"/>
    <s v="ORDEN DE CAMBIO"/>
    <s v="PINPAD"/>
    <s v="PINPAD"/>
    <s v="VISITA_TÉCNICA"/>
    <s v="12/06/2025 SE VISITA COMERCIO, SE INSTALA PINPAD, HUB, SE HACEN PRUEBAS EXITOSA, CB OPERATIVO. CERRAR"/>
    <s v="0"/>
    <s v="   1155717 "/>
    <s v="GZ8ZZ832"/>
    <s v="N/A"/>
    <s v="N/A"/>
    <s v="TIPO I"/>
    <s v="TERRESTRE"/>
    <s v="1"/>
    <n v="0"/>
    <s v="NARANJO AFANADOR RUBEN JESUS"/>
    <m/>
    <n v="65960.072302"/>
    <n v="75096.394270399993"/>
    <n v="65960.072302"/>
    <m/>
    <m/>
    <m/>
    <m/>
    <m/>
    <m/>
    <m/>
  </r>
  <r>
    <s v="BOGOTA"/>
    <x v="5"/>
    <x v="6"/>
    <n v="11001"/>
    <n v="13415889"/>
    <n v="74949"/>
    <s v="CUNDINAMARCA"/>
    <s v="BOGOTA"/>
    <s v="BARRIO FONTIBON REFUGIO BOGOTA"/>
    <s v="CB UNO A UNO"/>
    <s v="CB UNO A UNO"/>
    <s v="REDEBAN"/>
    <n v="13415889"/>
    <s v="FO-25-1077780"/>
    <d v="2025-06-11T15:25:00"/>
    <d v="2025-06-12T13:25:35"/>
    <s v="EJECUTADO_EXITOSO"/>
    <s v="EJECUTADO EXITOSO"/>
    <s v="ORDEN DE CAMBIO"/>
    <s v="TRASLADO"/>
    <s v="TRASLADO EXTERNO"/>
    <s v="VISITA_TÉCNICA"/>
    <s v="12/06/2025 SE REALIZA TRASLADO EXITOSO,  NO ES  POSIBLE REALIZAR PRUEBAS EXITOSAS YA QUE EL COMERCIO SE ENCUENTRA BLOQUEADO POR PARTE DE LA ENTIDAD SE LE INDICA AL COMERCIO QUE REALICE LA LLAMADA A LA LÍNEA DE ATENCIÓN Y EN LA ENTIDAD INDICAN QUE EN EL TRANSCURSO UN DÍA HÁBIL PARA LA ACTIVACIÓN. Ninguna"/>
    <s v="1173509"/>
    <n v="1144366"/>
    <s v="EGZZZ377"/>
    <s v="N/A"/>
    <s v="N/A"/>
    <s v="TIPO I"/>
    <s v="TERRESTRE"/>
    <s v="1"/>
    <n v="0"/>
    <s v="GARCIA PASTRANA KEVIN FERNANDO"/>
    <m/>
    <n v="65960.072302"/>
    <n v="75096.394270399993"/>
    <n v="65960.072302"/>
    <m/>
    <m/>
    <m/>
    <m/>
    <m/>
    <m/>
    <m/>
  </r>
  <r>
    <s v="MEDELLIN"/>
    <x v="1"/>
    <x v="1"/>
    <n v="5001"/>
    <n v="2249219"/>
    <n v="41622"/>
    <s v="ANTIOQUIA"/>
    <s v="MEDELLIN"/>
    <s v="BARRIO POPULAR 1 MEDELLIN 3"/>
    <s v="CB UNO A UNO"/>
    <s v="CB UNO A UNO"/>
    <s v="REDEBAN"/>
    <n v="2249219"/>
    <s v="FO-25-1037258"/>
    <d v="2025-06-03T17:49:00"/>
    <d v="2025-06-12T13:28:00"/>
    <s v="EJECUTADO_EXITOSO"/>
    <s v="EJECUTADO EXITOSO"/>
    <s v="ORDEN DE CAMBIO"/>
    <s v="BASEDATAFONO"/>
    <s v="BASEDATAFONO"/>
    <s v="VISITA_TÉCNICA"/>
    <s v="12/06/2025 SE INSTALA BASE YA QUE LA OTRA ESTABA MALA CERRAR"/>
    <s v="0"/>
    <n v="0"/>
    <s v="AA0VZ966"/>
    <s v="N/A"/>
    <s v="N/A"/>
    <s v="TIPO I"/>
    <s v="TERRESTRE"/>
    <s v="1"/>
    <n v="0"/>
    <s v="CERPA SUAREZ DUVAN CAMILO"/>
    <m/>
    <n v="65960.072302"/>
    <n v="75096.394270399993"/>
    <n v="65960.072302"/>
    <m/>
    <m/>
    <m/>
    <m/>
    <m/>
    <m/>
    <m/>
  </r>
  <r>
    <s v="PEREIRA"/>
    <x v="0"/>
    <x v="0"/>
    <n v="66170"/>
    <n v="2268847"/>
    <n v="51187"/>
    <s v="RISARALDA"/>
    <s v="DOSQUEBRADAS"/>
    <s v="BARRIO EL RECREO SAN FELIX DOS"/>
    <s v="CB UNO A UNO"/>
    <s v="CB UNO A UNO"/>
    <s v="REDEBAN"/>
    <n v="2268847"/>
    <s v="FO-25-1060084"/>
    <d v="2025-06-09T08:00:00"/>
    <d v="2025-06-12T13:34:00"/>
    <s v="EJECUTADO_EXITOSO"/>
    <s v="EJECUTADO EXITOSO"/>
    <s v="ORDEN DE CAMBIO"/>
    <s v="BASEDATAFONO"/>
    <s v="BASEDATAFONO"/>
    <s v="VISITA_TÉCNICA"/>
    <s v="12/06/2025 SE VISITA COMERCIO SE REALIZA INSTALACIÓN DE BASE PARA DATÁFONO NUEVA  CERRAR"/>
    <s v="0"/>
    <n v="0"/>
    <s v="TR02Z977"/>
    <s v="N/A"/>
    <s v="N/A"/>
    <s v="TIPO I"/>
    <s v="TERRESTRE"/>
    <s v="1"/>
    <n v="0"/>
    <s v="LOAIZA LOPEZ JHON FREDDY"/>
    <m/>
    <n v="65960.072302"/>
    <n v="75096.394270399993"/>
    <n v="65960.072302"/>
    <m/>
    <m/>
    <m/>
    <m/>
    <m/>
    <m/>
    <m/>
  </r>
  <r>
    <s v="CALI"/>
    <x v="0"/>
    <x v="3"/>
    <n v="19001"/>
    <n v="2272381"/>
    <n v="69029"/>
    <s v="CAUCA"/>
    <s v="POPAYAN"/>
    <s v="BARRIO BELMONTE POPAYAN"/>
    <s v="CB UNO A UNO"/>
    <s v="CB UNO A UNO"/>
    <s v="REDEBAN"/>
    <n v="2272381"/>
    <s v="FO-25-1062051"/>
    <d v="2025-06-09T10:23:14"/>
    <d v="2025-06-12T13:42:00"/>
    <s v="EJECUTADO_CANCELADO"/>
    <s v="PETICIÓN USUARIO"/>
    <s v="ORDEN DE CAMBIO"/>
    <s v="BASEDATAFONO"/>
    <s v="BASEDATAFONO"/>
    <s v="VISITA_TÉCNICA"/>
    <s v="12/06/2025 SE LLAMA AL CB NO RESPONDE SE LLEGA AL SITIO SE ENCUENTRA CERRADO CERRAR"/>
    <s v="0"/>
    <n v="0"/>
    <s v="NO APLICA"/>
    <s v="N/A"/>
    <s v="N/A"/>
    <s v="TIPO III"/>
    <s v="TERRESTRE"/>
    <s v="1"/>
    <n v="0"/>
    <s v="GIMBUEL LASSO LUIS GERMAN"/>
    <m/>
    <n v="275728.78077800001"/>
    <n v="196536.5258152"/>
    <n v="275728.78077800001"/>
    <m/>
    <m/>
    <m/>
    <m/>
    <m/>
    <m/>
    <m/>
  </r>
  <r>
    <s v="NEIVA"/>
    <x v="3"/>
    <x v="4"/>
    <n v="18150"/>
    <n v="2290852"/>
    <n v="48756"/>
    <s v="CAQUETA"/>
    <s v="CARTAGENA DEL CHAIRA"/>
    <s v="BARRIO COMUNEROS CARTAGENA SEL"/>
    <s v="CB UNO A UNO"/>
    <s v="CB UNO A UNO"/>
    <s v="REDEBAN"/>
    <n v="2290852"/>
    <s v="FO-25-1077003"/>
    <d v="2025-06-11T16:17:00"/>
    <d v="2025-06-12T13:44:00"/>
    <s v="EJECUTADO_EXITOSO"/>
    <s v="EJECUTADO EXITOSO"/>
    <s v="ORDEN DE CAMBIO"/>
    <s v="BASEDATAFONO"/>
    <s v="BASEDATAFONO"/>
    <s v="VISITA_TÉCNICA"/>
    <s v="12/06/2025 SE REALIZA CAMBIO DE BASE YA QUE LA BASE SE PARTIÓ EN LA PARTE DONDE SE APRETA, SE DEJA INSTALA Y EN BUEN ESTADO. CERRAR"/>
    <s v="0"/>
    <n v="0"/>
    <s v="II00K360"/>
    <s v="N/A"/>
    <s v="N/A"/>
    <s v="TIPO IV ESPECIAL"/>
    <s v="TERRESTRE"/>
    <s v="1"/>
    <n v="0"/>
    <s v="BERMUDEZ SANCHEZ JOSE NEYBER"/>
    <m/>
    <n v="479588.87655000004"/>
    <n v="196536.5258152"/>
    <n v="479588.87655000004"/>
    <m/>
    <m/>
    <m/>
    <m/>
    <m/>
    <m/>
    <m/>
  </r>
  <r>
    <s v="BOGOTA"/>
    <x v="5"/>
    <x v="6"/>
    <n v="11001"/>
    <n v="2286544"/>
    <n v="59536"/>
    <s v="CUNDINAMARCA"/>
    <s v="BOGOTA"/>
    <s v="BARRIO GAITANA BOGOTA"/>
    <s v="CB UNO A UNO"/>
    <s v="CB UNO A UNO"/>
    <s v="REDEBAN"/>
    <n v="2286544"/>
    <s v="FO-25-1073724"/>
    <d v="2025-06-11T09:13:57"/>
    <d v="2025-06-12T14:20:00"/>
    <s v="EJECUTADO_EXITOSO"/>
    <s v="EJECUTADO EXITOSO"/>
    <s v="ORDEN DE CAMBIO"/>
    <s v="BASEDATAFONO"/>
    <s v="BASEDATAFONO"/>
    <s v="VISITA_TÉCNICA"/>
    <s v="12/06/2025 SE VISITA CB BANCOLOMBIA, SE INSTALA BASE DE DATAFONO SOLICITADA, NO SE MANIPULAN EQUIPOS, SERVICIO OK CERRAR"/>
    <s v="0"/>
    <n v="0"/>
    <s v="JA007462"/>
    <s v="N/A"/>
    <s v="N/A"/>
    <s v="TIPO I"/>
    <s v="TERRESTRE"/>
    <s v="1"/>
    <n v="0"/>
    <s v="VEGA MANRIQUE JONATAN MAURICIO"/>
    <m/>
    <n v="65960.072302"/>
    <n v="75096.394270399993"/>
    <n v="65960.072302"/>
    <m/>
    <m/>
    <m/>
    <m/>
    <m/>
    <m/>
    <m/>
  </r>
  <r>
    <s v="CALI"/>
    <x v="0"/>
    <x v="3"/>
    <n v="76001"/>
    <n v="13417225"/>
    <n v="78510"/>
    <s v="VALLE DEL CAUCA"/>
    <s v="CALI"/>
    <s v="BARRIO COMUNEROS  II CALI"/>
    <s v="CB UNO A UNO"/>
    <s v="CB UNO A UNO"/>
    <s v="REDEBAN"/>
    <n v="13417225"/>
    <s v="FO-25-1077790"/>
    <d v="2025-06-11T15:25:00"/>
    <d v="2025-06-12T15:30:00"/>
    <s v="EJECUTADO_EXITOSO"/>
    <s v="EJECUTADO EXITOSO"/>
    <s v="ORDEN DE CAMBIO"/>
    <s v="TRASLADO"/>
    <s v="TRASLADO EXTERNO"/>
    <s v="VISITA_TÉCNICA"/>
    <s v="12/06/2025 SE TRASLADA EQUIPO, LECTOR, ACCESORIOS Y PUBLICIDAD, LUEGO SE INICIALIZA TERMINAL Y TODO QUEDA OK, PRUEBAS OK, NUEVA DIRECCIÓN OK TRASLADO CB BANCOLOMBIA PURO OK, NUEVA DIRECCIÓN OK "/>
    <s v="1106690"/>
    <n v="524896"/>
    <s v="F1LZZ918"/>
    <s v="N/A"/>
    <s v="N/A"/>
    <s v="TIPO I"/>
    <s v="TERRESTRE"/>
    <s v="1"/>
    <n v="0"/>
    <s v="PAREDES CASTILLO DIEGO"/>
    <m/>
    <n v="65960.072302"/>
    <n v="75096.394270399993"/>
    <n v="65960.072302"/>
    <m/>
    <m/>
    <m/>
    <m/>
    <m/>
    <m/>
    <m/>
  </r>
  <r>
    <s v="CUCUTA"/>
    <x v="2"/>
    <x v="2"/>
    <n v="54001"/>
    <n v="13516632"/>
    <n v="29271"/>
    <s v="NORTE DE SANTANDER"/>
    <s v="CUCUTA"/>
    <s v="BARRIO LATINO 7 CUCUTA"/>
    <s v="CB UNO A UNO"/>
    <s v="CB UNO A UNO"/>
    <s v="REDEBAN"/>
    <n v="13516632"/>
    <s v="FO-25-1077837"/>
    <d v="2025-06-11T15:25:00"/>
    <d v="2025-06-12T16:16:59"/>
    <s v="EJECUTADO_EXITOSO"/>
    <s v="EJECUTADO EXITOSO"/>
    <s v="ORDEN DE CAMBIO"/>
    <s v="PINPAD"/>
    <s v="PINPAD"/>
    <s v="VISITA_TÉCNICA"/>
    <s v="12/06/2025 SE REALIZA VISITA AL COMERCIO Y SE INSTALA PID PAD 2600 CON CAMBIO POR COMPATIBILIDAD, PRUEBAS EXITOSAS  REPROGRAMAR"/>
    <s v="853366 1235233"/>
    <s v="   1219533 "/>
    <s v="9A003323"/>
    <s v="N/A"/>
    <s v="N/A"/>
    <s v="TIPO I"/>
    <s v="TERRESTRE"/>
    <s v="1"/>
    <n v="0"/>
    <s v="MORA VEGA JEAMPIER"/>
    <m/>
    <n v="65960.072302"/>
    <n v="75096.394270399993"/>
    <n v="65960.072302"/>
    <m/>
    <m/>
    <m/>
    <m/>
    <m/>
    <m/>
    <m/>
  </r>
  <r>
    <s v="CALI"/>
    <x v="0"/>
    <x v="3"/>
    <n v="76001"/>
    <n v="13413918"/>
    <n v="75104"/>
    <s v="VALLE DEL CAUCA"/>
    <s v="CALI"/>
    <s v="BARRIO CIUDAD CORDOBA CALI 6"/>
    <s v="CB UNO A UNO"/>
    <s v="CB UNO A UNO"/>
    <s v="REDEBAN"/>
    <n v="13413918"/>
    <s v="FO-25-1077782"/>
    <d v="2025-06-11T15:25:00"/>
    <d v="2025-06-12T16:17:45"/>
    <s v="EJECUTADO_EXITOSO"/>
    <s v="EJECUTADO EXITOSO"/>
    <s v="ORDEN DE CAMBIO"/>
    <s v="TRASLADO"/>
    <s v="TRASLADO EXTERNO"/>
    <s v="VISITA_TÉCNICA"/>
    <s v="12/06/2025 SE TRASLADA EQUIPO, LECTOR, ACCESORIOS Y PUBLICIDAD, LUEGO SE INICIALIZA TERMINAL Y TODO QUEDA OK, PRUEBAS OK, NUEVA DIRECCIÓN OK TRASLADO EXTERNO CB BANCOLOMBIA PURO OK, NUEVA DIRECCIÓN OK "/>
    <s v="1175433"/>
    <n v="1145734"/>
    <s v="NRZZZ588"/>
    <s v="N/A"/>
    <s v="N/A"/>
    <s v="TIPO I"/>
    <s v="TERRESTRE"/>
    <s v="1"/>
    <n v="0"/>
    <s v="PAREDES CASTILLO DIEGO"/>
    <m/>
    <n v="65960.072302"/>
    <n v="75096.394270399993"/>
    <n v="65960.072302"/>
    <m/>
    <m/>
    <m/>
    <m/>
    <m/>
    <m/>
    <m/>
  </r>
  <r>
    <s v="BOGOTA"/>
    <x v="5"/>
    <x v="6"/>
    <n v="11001"/>
    <n v="13453205"/>
    <n v="79353"/>
    <s v="CUNDINAMARCA"/>
    <s v="BOGOTA"/>
    <s v="BARRIO BOSA EL BOSQUE BOGOTA"/>
    <s v="CB UNO A UNO"/>
    <s v="CB UNO A UNO"/>
    <s v="REDEBAN"/>
    <n v="13453205"/>
    <s v="FO-25-1077819"/>
    <d v="2025-06-11T15:25:00"/>
    <d v="2025-06-12T16:23:00"/>
    <s v="EJECUTADO_EXITOSO"/>
    <s v="EJECUTADO EXITOSO"/>
    <s v="ORDEN DE CAMBIO"/>
    <s v="PINPAD"/>
    <s v="PINPAD"/>
    <s v="VISITA_TÉCNICA"/>
    <s v="12/06/2025 INSTALACIÓN DE PINPAD OK PRUEBAS OK SE ENTREGA SERVICIO OPERATIVO  CERRAR"/>
    <s v="0"/>
    <s v="   1031149 "/>
    <s v="10XZZ891"/>
    <s v="N/A"/>
    <s v="N/A"/>
    <s v="TIPO I"/>
    <s v="TERRESTRE"/>
    <s v="1"/>
    <n v="0"/>
    <s v="HERNANDEZ NARANJO OSCAR EDUARDO"/>
    <m/>
    <n v="65960.072302"/>
    <n v="75096.394270399993"/>
    <n v="65960.072302"/>
    <m/>
    <m/>
    <m/>
    <m/>
    <m/>
    <m/>
    <m/>
  </r>
  <r>
    <s v="MEDELLIN"/>
    <x v="1"/>
    <x v="1"/>
    <n v="5858"/>
    <n v="2279301"/>
    <n v="68261"/>
    <s v="ANTIOQUIA"/>
    <s v="VEGACHI"/>
    <s v="BARRIO VEGACHÍ CENTRO"/>
    <s v="CB UNO A UNO"/>
    <s v="CB UNO A UNO"/>
    <s v="REDEBAN"/>
    <n v="2279301"/>
    <s v="FO-25-1066976"/>
    <d v="2025-06-10T09:15:00"/>
    <d v="2025-06-13T09:24:00"/>
    <s v="EJECUTADO_EXITOSO"/>
    <s v="EJECUTADO EXITOSO"/>
    <s v="ORDEN DE CAMBIO"/>
    <s v="BASEDATAFONO"/>
    <s v="BASEDATAFONO"/>
    <s v="VISITA_TÉCNICA"/>
    <s v="12/06/2025 SE REALIZA INDUCCIÓN DE BASE DE DATOFONO YA QUE LA ANTERIOR BASE SE PARTIÓ CON UNA CAÍDA  CERRAR"/>
    <s v="0"/>
    <n v="0"/>
    <s v="A1006482"/>
    <s v="N/A"/>
    <s v="N/A"/>
    <s v="TIPO III"/>
    <s v="TERRESTRE"/>
    <s v="1"/>
    <n v="0"/>
    <s v="ZAPATA LOPEZ EDWARD ASDRUBAL"/>
    <m/>
    <n v="275728.78077800001"/>
    <n v="196536.5258152"/>
    <n v="275728.78077800001"/>
    <m/>
    <m/>
    <m/>
    <m/>
    <m/>
    <m/>
    <m/>
  </r>
  <r>
    <s v="CALI"/>
    <x v="0"/>
    <x v="3"/>
    <n v="76001"/>
    <n v="2280218"/>
    <n v="68303"/>
    <s v="VALLE DEL CAUCA"/>
    <s v="CALI"/>
    <s v="JUNIN CALI VALLE"/>
    <s v="CB UNO A UNO"/>
    <s v="CB UNO A UNO"/>
    <s v="REDEBAN"/>
    <n v="2280218"/>
    <s v="FO-25-1067747"/>
    <d v="2025-06-10T10:29:00"/>
    <d v="2025-06-13T09:27:00"/>
    <s v="EJECUTADO_EXITOSO"/>
    <s v="EJECUTADO EXITOSO"/>
    <s v="ORDEN DE CAMBIO"/>
    <s v="BASEDATAFONO"/>
    <s v="BASEDATAFONO"/>
    <s v="VISITA_TÉCNICA"/>
    <s v="13/06/2025 SE INSTAL BASE PARA DATÁFONO YA QUE LA DEL CLIENTE ESTABA PARTIDA  CERRAR"/>
    <s v="0"/>
    <n v="0"/>
    <s v="A1006524"/>
    <s v="N/A"/>
    <s v="N/A"/>
    <s v="TIPO I"/>
    <s v="TERRESTRE"/>
    <s v="1"/>
    <n v="0"/>
    <s v="CUERO RUIZ JHONNY"/>
    <m/>
    <n v="65960.072302"/>
    <n v="75096.394270399993"/>
    <n v="65960.072302"/>
    <m/>
    <m/>
    <m/>
    <m/>
    <m/>
    <m/>
    <m/>
  </r>
  <r>
    <s v="BOGOTA"/>
    <x v="5"/>
    <x v="6"/>
    <n v="25899"/>
    <n v="2290859"/>
    <n v="36088"/>
    <s v="CUNDINAMARCA"/>
    <s v="ZIPAQUIRA"/>
    <s v="BARRIO SAN ANTONIO ZIPAQUIRA"/>
    <s v="CB UNO A UNO"/>
    <s v="CB UNO A UNO"/>
    <s v="REDEBAN"/>
    <n v="2290859"/>
    <s v="FO-25-1077011"/>
    <d v="2025-06-11T16:18:00"/>
    <d v="2025-06-13T09:35:00"/>
    <s v="EJECUTADO_EXITOSO"/>
    <s v="EJECUTADO EXITOSO"/>
    <s v="ORDEN DE CAMBIO"/>
    <s v="BASEDATAFONO"/>
    <s v="BASEDATAFONO"/>
    <s v="VISITA_TÉCNICA"/>
    <s v="13/06/2025 SE VISITA CB BANCOLOMBIA, SE ARREGLA LA BASE QUE TIENE EL CLIENTE YA QUE TAN SOLO ERA AJUSTAR EL TORNILLO QUE TRAE LA CABEZA DE LA BASE, SE REVISA QUE QUEDE BIEN, SE DEJA EQUIPO EN FUNCIONAMIENTO, NO SE MANIPULAN OPCIONES NI EQUIPO CB EN SI. CERRAR"/>
    <s v="0"/>
    <n v="0"/>
    <s v="AB009680"/>
    <s v="N/A"/>
    <s v="N/A"/>
    <s v="TIPO II"/>
    <s v="TERRESTRE"/>
    <s v="1"/>
    <n v="0"/>
    <s v="VEGA MANRIQUE JONATAN MAURICIO"/>
    <m/>
    <n v="144967.87232000002"/>
    <n v="140395.6348884"/>
    <n v="144967.87232000002"/>
    <m/>
    <m/>
    <m/>
    <m/>
    <m/>
    <m/>
    <m/>
  </r>
  <r>
    <s v="BOGOTA"/>
    <x v="5"/>
    <x v="6"/>
    <n v="25899"/>
    <n v="13572869"/>
    <n v="77598"/>
    <s v="CUNDINAMARCA"/>
    <s v="ZIPAQUIRA"/>
    <s v="BARRIO SANTA CLARA ZIPAQUIRA"/>
    <s v="CB UNO A UNO"/>
    <s v="CB UNO A UNO"/>
    <s v="REDEBAN"/>
    <n v="13572869"/>
    <s v="FO-25-1077849"/>
    <d v="2025-06-11T15:25:00"/>
    <d v="2025-06-13T10:49:45"/>
    <s v="EJECUTADO_EXITOSO"/>
    <s v="EJECUTADO EXITOSO"/>
    <s v="ORDEN DE CAMBIO"/>
    <s v="PINPAD"/>
    <s v="PINPAD"/>
    <s v="VISITA_TÉCNICA"/>
    <s v="13/06/2025 SE VISITA CB BANCOLOMBIA, SE CAMBIA DATÁFONO DESK 3500 POR UN DESK 2600 PARA INSTALAR PINPAD COMPATIBLE DESK1600, SE DEJA EL NUEVO CON LOS USUARIOS YA, SE REALIZAN PRUEBAS OK, NO UPS. CERRAR"/>
    <s v="1121737 1235244"/>
    <s v="   1219880 "/>
    <s v="F1JZZ347"/>
    <s v="N/A"/>
    <s v="N/A"/>
    <s v="TIPO II"/>
    <s v="TERRESTRE"/>
    <s v="1"/>
    <n v="0"/>
    <s v="VEGA MANRIQUE JONATAN MAURICIO"/>
    <m/>
    <n v="144967.87232000002"/>
    <n v="140395.6348884"/>
    <n v="144967.87232000002"/>
    <m/>
    <m/>
    <m/>
    <m/>
    <m/>
    <m/>
    <m/>
  </r>
  <r>
    <s v="BUCARAMANGA"/>
    <x v="2"/>
    <x v="2"/>
    <n v="68255"/>
    <n v="13441805"/>
    <n v="79082"/>
    <s v="SANTANDER"/>
    <s v="EL PLAYON"/>
    <s v="BARRIO EL CENTRO EL PLAYON "/>
    <s v="CB UNO A UNO"/>
    <s v="CB UNO A UNO"/>
    <s v="REDEBAN"/>
    <n v="13441805"/>
    <s v="FO-25-1077794"/>
    <d v="2025-06-11T15:25:00"/>
    <d v="2025-06-13T11:28:00"/>
    <s v="EJECUTADO_EXITOSO"/>
    <s v="EJECUTADO EXITOSO"/>
    <s v="ORDEN DE CAMBIO"/>
    <s v="TRASLADO"/>
    <s v="TRASLADO EXTERNO"/>
    <s v="VISITA_TÉCNICA"/>
    <s v="13/06/2025 SE REALIZA VISITA A LA DIRECCIÓN DADA POR REDEBAN, SE VALIDA Y SE HACE TRASLADO EXTERNO, SE INSTALO AVISO , FLANGED Y DISPLAY SE DEJA DATÁFONO Y LECTOR DE BARRAS A GUSTO DEL CLIENTE, SE INICIALIZA QUEDANDO DIRECCIÓN CORRECTA, SE HACEN PRUEBAS DEJANDO TODO OK SE REALIZA VISITA A LA DIRECCIÓN DADA POR REDEBAN, SE VALIDA Y SE HACE TRASLADO EXTERNO, SE INSTALO AVISO , FLANGED Y DISPLAY SE DEJA DATÁFONO Y LECTOR DE BARRAS A GUSTO DEL CLIENTE, SE INICIALIZA QUEDANDO DIRECCIÓN CORRECTA, SE HACEN PRUEBAS DEJANDO TODO OK"/>
    <s v="791259"/>
    <n v="863668"/>
    <s v="SASZZ657"/>
    <s v="N/A"/>
    <s v="N/A"/>
    <s v="TIPO II"/>
    <s v="TERRESTRE"/>
    <s v="1"/>
    <n v="0"/>
    <s v="GONZALEZ ESTUPIÑAN YEISON WALTER ANTONIO"/>
    <m/>
    <n v="144967.87232000002"/>
    <n v="140395.6348884"/>
    <n v="144967.87232000002"/>
    <m/>
    <m/>
    <m/>
    <m/>
    <m/>
    <m/>
    <m/>
  </r>
  <r>
    <s v="PEREIRA"/>
    <x v="0"/>
    <x v="0"/>
    <n v="63001"/>
    <n v="13563219"/>
    <n v="26472"/>
    <s v="QUINDIO"/>
    <s v="ARMENIA"/>
    <s v="BARRIO BOSQUES DE PINARES AR"/>
    <s v="CB UNO A UNO"/>
    <s v="CB UNO A UNO"/>
    <s v="REDEBAN"/>
    <n v="13563219"/>
    <s v="FO-25-1077843"/>
    <d v="2025-06-11T15:25:00"/>
    <d v="2025-06-13T11:55:45"/>
    <s v="EJECUTADO_EXITOSO"/>
    <s v="EJECUTADO EXITOSO"/>
    <s v="ORDEN DE CAMBIO"/>
    <s v="PINPAD"/>
    <s v="PINPAD"/>
    <s v="VISITA_TÉCNICA"/>
    <s v="13/06/2025 SE VISITA COMERCIO SE REALIZÓ INSTALACION DE PI PAD Y HUB, PRUEBAS OK.  SE CAMBIA DATAFONO POR COMPATIBILIDAD.  CERRAR"/>
    <s v="906226 991405"/>
    <s v="   1119934 "/>
    <s v="ON006629"/>
    <s v="N/A"/>
    <s v="N/A"/>
    <s v="TIPO II"/>
    <s v="TERRESTRE"/>
    <s v="1"/>
    <n v="0"/>
    <s v="SANCHEZ SOLORZANO JUAN SEBASTIAN"/>
    <m/>
    <n v="144967.87232000002"/>
    <n v="140395.6348884"/>
    <n v="144967.87232000002"/>
    <m/>
    <m/>
    <m/>
    <m/>
    <m/>
    <m/>
    <m/>
  </r>
  <r>
    <s v="MONTERIA"/>
    <x v="4"/>
    <x v="5"/>
    <n v="23815"/>
    <n v="13459507"/>
    <n v="78061"/>
    <s v="CORDOBA"/>
    <s v="TUCHIN"/>
    <s v="BARRIO SAN MARTIN TUCHIN"/>
    <s v="CB UNO A UNO"/>
    <s v="CB UNO A UNO"/>
    <s v="REDEBAN"/>
    <n v="13459507"/>
    <s v="FO-25-1077824"/>
    <d v="2025-06-11T15:25:00"/>
    <d v="2025-06-13T12:54:23"/>
    <s v="EJECUTADO_EXITOSO"/>
    <s v="EJECUTADO EXITOSO"/>
    <s v="ORDEN DE CAMBIO"/>
    <s v="PINPAD"/>
    <s v="PINPAD"/>
    <s v="VISITA_TÉCNICA"/>
    <s v="13/06/2025 SE REALIZA INSTALACIÓN DE PINPAD OK, SE CAMBIA EL DATÁFONO POR INCOMPATIBILIDAD, SE DEJA EN VR 10.3 OK, PRUEBAS OK, CERRAR"/>
    <s v="891571 1230844"/>
    <s v="   1219839 "/>
    <s v="LMNZZ629"/>
    <s v="N/A"/>
    <s v="N/A"/>
    <s v="TIPO III"/>
    <s v="TERRESTRE"/>
    <s v="1"/>
    <n v="0"/>
    <s v="COGOLLO ROSSO CAMILO ANDRES"/>
    <m/>
    <n v="275728.78077800001"/>
    <n v="196536.5258152"/>
    <n v="275728.78077800001"/>
    <m/>
    <m/>
    <m/>
    <m/>
    <m/>
    <m/>
    <m/>
  </r>
  <r>
    <s v="PASTO"/>
    <x v="0"/>
    <x v="3"/>
    <n v="52356"/>
    <n v="13513797"/>
    <n v="38620"/>
    <s v="NARIÑO"/>
    <s v="IPIALES"/>
    <s v="BARRIO OBRERO IPIALES 2"/>
    <s v="CB UNO A UNO"/>
    <s v="CB UNO A UNO"/>
    <s v="REDEBAN"/>
    <n v="13513797"/>
    <s v="FO-25-1077828"/>
    <d v="2025-06-11T15:25:00"/>
    <d v="2025-06-13T13:33:40"/>
    <s v="EJECUTADO_EXITOSO"/>
    <s v="EJECUTADO EXITOSO"/>
    <s v="ORDEN DE CAMBIO"/>
    <s v="PINPAD"/>
    <s v="PINPAD"/>
    <s v="VISITA_TÉCNICA"/>
    <s v="13/06/2025 SE REALIZA INSTALACIÓN DE PINPAD SE CONFIGURA SE REALIZA PRUEBAS DE FUNCIONAMIENTO EXITOSAS CB QUEDA OPERATIVO Y PINPAD HABILITADO  CERRAR"/>
    <s v=" "/>
    <s v="   1212431 "/>
    <s v="LNPZZ995"/>
    <s v="N/A"/>
    <s v="N/A"/>
    <s v="TIPO II"/>
    <s v="TERRESTRE"/>
    <s v="1"/>
    <n v="0"/>
    <s v="BRAVO MADROÑERO OSCAR ESTEBAN"/>
    <m/>
    <n v="144967.87232000002"/>
    <n v="140395.6348884"/>
    <n v="144967.87232000002"/>
    <m/>
    <m/>
    <m/>
    <m/>
    <m/>
    <m/>
    <m/>
  </r>
  <r>
    <s v="BOGOTA"/>
    <x v="5"/>
    <x v="6"/>
    <n v="25513"/>
    <n v="2278869"/>
    <n v="64542"/>
    <s v="CUNDINAMARCA"/>
    <s v="PACHO"/>
    <s v="BARRIO CENTRO PACHO 9"/>
    <s v="CB UNO A UNO"/>
    <s v="CB UNO A UNO"/>
    <s v="REDEBAN"/>
    <n v="2278869"/>
    <s v="FO-25-1066473"/>
    <d v="2025-06-10T09:04:00"/>
    <d v="2025-06-13T13:46:00"/>
    <s v="EJECUTADO_EXITOSO"/>
    <s v="EJECUTADO EXITOSO"/>
    <s v="ORDEN DE CAMBIO"/>
    <s v="BASEDATAFONO"/>
    <s v="BASEDATAFONO"/>
    <s v="VISITA_TÉCNICA"/>
    <s v="13/06/2025 SE VISITA CB BANCOLOMBIA, SE CAMBIAN CAUCHOS DEL CABEZAL DE LA BASE, SE AJUSTA TORNILLO Y SE REALIZAN PRUEBAS OK, NO UPS, NO SE ALTERNAN USUARIOS. CERRAR"/>
    <s v=" "/>
    <n v="0"/>
    <s v="1A003498"/>
    <s v="N/A"/>
    <s v="N/A"/>
    <s v="TIPO III"/>
    <s v="TERRESTRE"/>
    <s v="1"/>
    <n v="0"/>
    <s v="VEGA MANRIQUE JONATAN MAURICIO"/>
    <m/>
    <n v="275728.78077800001"/>
    <n v="196536.5258152"/>
    <n v="275728.78077800001"/>
    <m/>
    <m/>
    <m/>
    <m/>
    <m/>
    <m/>
    <m/>
  </r>
  <r>
    <s v="TUNJA"/>
    <x v="2"/>
    <x v="2"/>
    <n v="15759"/>
    <n v="2299808"/>
    <n v="36457"/>
    <s v="BOYACA"/>
    <s v="SOGAMOSO"/>
    <s v="BARRIO VEINTE DE JULIO SOGAMOS"/>
    <s v="CB UNO A UNO"/>
    <s v="CB UNO A UNO"/>
    <s v="REDEBAN"/>
    <n v="2299808"/>
    <s v="FO-25-1084658"/>
    <d v="2025-06-13T08:58:00"/>
    <d v="2025-06-13T14:03:00"/>
    <s v="EJECUTADO_EXITOSO"/>
    <s v="EJECUTADO EXITOSO"/>
    <s v="ORDEN DE CAMBIO"/>
    <s v="BASEDATAFONO"/>
    <s v="BASEDATAFONO"/>
    <s v="VISITA_TÉCNICA"/>
    <s v="13/06/2025 SE FIJA BASE CORRECTAMENTE BASE FIJADA EN VIDRIO SE LE INDICA AL CLIENTE QUE EN CASO QUE PERSISTA EL INCONVENIENTE CON LA BASE SE SUGIERE INSTALAR UNA BASE DONDE PODAMOS SUJETAR MÁS FIRMEMENTE LA BASE DEL CORRESPONSAL BANCARIO CLIENTE CONFORME  CERRAR"/>
    <s v="0"/>
    <n v="0"/>
    <s v="AA00D400"/>
    <s v="N/A"/>
    <s v="N/A"/>
    <s v="TIPO II"/>
    <s v="TERRESTRE"/>
    <s v="1"/>
    <n v="0"/>
    <s v="RODRIGUEZ MURCIA YERSON IVAN"/>
    <m/>
    <n v="144967.87232000002"/>
    <n v="140395.6348884"/>
    <n v="144967.87232000002"/>
    <m/>
    <m/>
    <m/>
    <m/>
    <m/>
    <m/>
    <m/>
  </r>
  <r>
    <s v="BUCARAMANGA"/>
    <x v="2"/>
    <x v="2"/>
    <n v="20770"/>
    <n v="13528481"/>
    <n v="70052"/>
    <s v="CESAR"/>
    <s v="SAN MARTIN"/>
    <s v="BARRIO SAN JORGE SAN MARTIN"/>
    <s v="CB UNO A UNO"/>
    <s v="CB UNO A UNO"/>
    <s v="REDEBAN"/>
    <n v="13528481"/>
    <s v="FO-25-1077841"/>
    <d v="2025-06-11T15:25:00"/>
    <d v="2025-06-13T14:41:00"/>
    <s v="EJECUTADO_EXITOSO"/>
    <s v="EJECUTADO EXITOSO"/>
    <s v="ORDEN DE CAMBIO"/>
    <s v="PINPAD"/>
    <s v="PINPAD"/>
    <s v="VISITA_TÉCNICA"/>
    <s v="13/06/2025 SE REALIZA VISITA AL COMERCIO CN, SE VALIDA Y SE YACE CAMBIO DE TECNOLOGÍA PARA PODER INSTALAR PINPAD, TENIAN DESK 3500 SE DEJA DESK 2600, SE HACEN LAS RESPECTIVAS CONFIGURACIONES, SE HACEN PRUEBAS DEJANDO TODO OK CERRAR"/>
    <s v="1069202 1227950"/>
    <s v="   1220729 "/>
    <s v="A30CZ922"/>
    <s v="N/A"/>
    <s v="N/A"/>
    <s v="TIPO III"/>
    <s v="TERRESTRE"/>
    <s v="1"/>
    <n v="0"/>
    <s v="GONZALEZ ESTUPIÑAN YEISON WALTER ANTONIO"/>
    <m/>
    <n v="275728.78077800001"/>
    <n v="196536.5258152"/>
    <n v="275728.78077800001"/>
    <m/>
    <m/>
    <m/>
    <m/>
    <m/>
    <m/>
    <m/>
  </r>
  <r>
    <s v="PEREIRA"/>
    <x v="0"/>
    <x v="0"/>
    <n v="66682"/>
    <n v="2300433"/>
    <n v="39151"/>
    <s v="RISARALDA"/>
    <s v="SANTA ROSA DE CABAL"/>
    <s v="BARRIO PORTAL DE LAS ARAUCARIA"/>
    <s v="CB UNO A UNO"/>
    <s v="CB UNO A UNO"/>
    <s v="REDEBAN"/>
    <n v="2300433"/>
    <s v="FO-25-1085589"/>
    <d v="2025-06-13T10:02:00"/>
    <d v="2025-06-13T14:47:00"/>
    <s v="EJECUTADO_EXITOSO"/>
    <s v="EJECUTADO EXITOSO"/>
    <s v="ORDEN DE CAMBIO"/>
    <s v="BASEDATAFONO"/>
    <s v="BASEDATAFONO"/>
    <s v="VISITA_TÉCNICA"/>
    <s v="13/06/2025 VISITAMOS COMERCIO REALIZAMOS INSTALACIÓN DE BASE DATAFONO YA QUE SE LE DESPEGÓ DE LA VITRINA CERRAR"/>
    <s v="0"/>
    <n v="0"/>
    <s v="AB07Z283"/>
    <s v="N/A"/>
    <s v="N/A"/>
    <s v="TIPO I"/>
    <s v="TERRESTRE"/>
    <s v="1"/>
    <n v="0"/>
    <s v="ARROYAVE CANO MANUEL GUILLERMO"/>
    <m/>
    <n v="65960.072302"/>
    <n v="75096.394270399993"/>
    <n v="65960.072302"/>
    <m/>
    <m/>
    <m/>
    <m/>
    <m/>
    <m/>
    <m/>
  </r>
  <r>
    <s v="TUNJA"/>
    <x v="2"/>
    <x v="2"/>
    <n v="15047"/>
    <n v="13522463"/>
    <n v="43675"/>
    <s v="BOYACA"/>
    <s v="AQUITANIA"/>
    <s v="BARRIO CENTRO AQUITANIA 6"/>
    <s v="CB UNO A UNO"/>
    <s v="CB UNO A UNO"/>
    <s v="REDEBAN"/>
    <n v="13522463"/>
    <s v="FO-25-1077839"/>
    <d v="2025-06-11T15:25:00"/>
    <d v="2025-06-13T16:08:00"/>
    <s v="EJECUTADO_CANCELADO"/>
    <s v="PETICIÓN RED"/>
    <s v="ORDEN DE CAMBIO"/>
    <s v="PINPAD"/>
    <s v="PINPAD"/>
    <s v="VISITA_TÉCNICA"/>
    <s v="13/06/2025 SE VISITA COMERCIO , SE CIERRA ORDEN ,CASO EFECTY , SE REALIZA ESCALAMIENTO CON COORDINADOR DE ZONA Y RBM REDEBAN INDICAN NO PORCEDER CON LA INSTALACIÓN DEL PINPAD  SE EVIDENCIA EL  PUNTO REALIZANDO UNA  CONSULTA DE SALDO PARA CONFIRMAR CB 43675 Y ESTA OPERANDO BAJO UN COMERCIO EFECTY , SE LLEGA AL LOCAL 2 DONDE OPERA UNA DROGUERÍA PARA VALIDAR CB  Y ME REMITEN AL SIGUENTE LOCAL DONDE ESTA TODA LA PUBLICIDAD EFECTY MISMO DONDE OPERA EL CORRESPONSAL  CERRAR"/>
    <s v="0"/>
    <n v="0"/>
    <s v="9AGZZ089"/>
    <s v="N/A"/>
    <s v="N/A"/>
    <s v="TIPO III"/>
    <s v="TERRESTRE"/>
    <s v="1"/>
    <n v="0"/>
    <s v="ALVARADO MORENO CRISTHIAN"/>
    <m/>
    <n v="275728.78077800001"/>
    <n v="196536.5258152"/>
    <n v="275728.78077800001"/>
    <m/>
    <m/>
    <m/>
    <m/>
    <m/>
    <m/>
    <m/>
  </r>
  <r>
    <s v="VALLEDUPAR"/>
    <x v="4"/>
    <x v="5"/>
    <n v="20621"/>
    <n v="13507361"/>
    <n v="72575"/>
    <s v="CESAR"/>
    <s v="LA PAZ"/>
    <s v="VARAUJO PABON LA PAZ"/>
    <s v="CB UNO A UNO"/>
    <s v="CB UNO A UNO"/>
    <s v="REDEBAN"/>
    <n v="13507361"/>
    <s v="FO-25-1077826"/>
    <d v="2025-06-11T15:25:00"/>
    <d v="2025-06-13T16:31:00"/>
    <s v="EJECUTADO_EXITOSO"/>
    <s v="EJECUTADO EXITOSO"/>
    <s v="ORDEN DE CAMBIO"/>
    <s v="PINPAD"/>
    <s v="PINPAD"/>
    <s v="VISITA_TÉCNICA"/>
    <s v="13/06/2025 SE REALIZA LA INSTALACIÓN DEL PINPAD, SE CAMBIA DE DATAFONO POR COMPATIBILIDAD DE TECNOLOGÍA, YA QUE SE INSTALA UN DESK 160, SE REALIZAN PRUEBAS DEJANDO SERVICIO FUNCIONAL AL 100 % CERRAR"/>
    <s v="751073 1235323"/>
    <s v="   1219765 "/>
    <s v="UV00N109"/>
    <s v="N/A"/>
    <s v="N/A"/>
    <s v="TIPO II"/>
    <s v="TERRESTRE"/>
    <s v="1"/>
    <n v="0"/>
    <s v="MONTES DIAZ JOHN FRED"/>
    <m/>
    <n v="144967.87232000002"/>
    <n v="140395.6348884"/>
    <n v="144967.87232000002"/>
    <m/>
    <m/>
    <m/>
    <m/>
    <m/>
    <m/>
    <m/>
  </r>
  <r>
    <s v="BUCARAMANGA"/>
    <x v="2"/>
    <x v="2"/>
    <n v="13688"/>
    <n v="13452511"/>
    <n v="77369"/>
    <s v="BOLIVAR"/>
    <s v="SANTA ROSA DEL SUR"/>
    <s v="BARRIO CIUDAD BOLIVAR SANTA ROSA DEL SUR"/>
    <s v="CB UNO A UNO"/>
    <s v="CB UNO A UNO"/>
    <s v="REDEBAN"/>
    <n v="13452511"/>
    <s v="FO-25-1077786"/>
    <d v="2025-06-11T15:25:00"/>
    <d v="2025-06-13T17:36:43"/>
    <s v="EJECUTADO_EXITOSO"/>
    <s v="EJECUTADO EXITOSO"/>
    <s v="ORDEN DE CAMBIO"/>
    <s v="TRASLADO"/>
    <s v="TRASLADO EXTERNO"/>
    <s v="VISITA_TÉCNICA"/>
    <s v="13/06/2025 SE REALIZA VISITA PARA TRASLADO DE DIRECCIÓN, PRUEBA EXITOSA  No"/>
    <s v="1165830"/>
    <n v="1139202"/>
    <s v="FAEZZ450"/>
    <s v="N/A"/>
    <s v="N/A"/>
    <s v="TIPO IV ESPECIAL"/>
    <s v="TERRESTRE/FLUVIAL"/>
    <s v="1"/>
    <n v="0"/>
    <s v="PEÑA DIAZ IVAN YESID"/>
    <m/>
    <n v="479588.87655000004"/>
    <n v="196536.5258152"/>
    <n v="479588.87655000004"/>
    <m/>
    <m/>
    <m/>
    <m/>
    <m/>
    <m/>
    <m/>
  </r>
  <r>
    <s v="VALLEDUPAR"/>
    <x v="4"/>
    <x v="5"/>
    <n v="20011"/>
    <n v="2249042"/>
    <n v="28395"/>
    <s v="CESAR"/>
    <s v="AGUACHICA"/>
    <s v="MULTIPAGAS AGUACHICA"/>
    <s v="ROBUSTO"/>
    <s v="MULTIPAGAS"/>
    <s v="REDEBAN"/>
    <n v="2249042"/>
    <s v="FO-25-1037254"/>
    <d v="2025-06-03T17:16:00"/>
    <d v="2025-06-13T18:33:00"/>
    <s v="EJECUTADO_EXITOSO"/>
    <s v="EJECUTADO EXITOSO"/>
    <s v="ORDEN DE CAMBIO"/>
    <s v="BASEDATAFONO"/>
    <s v="BASEDATAFONO"/>
    <s v="VISITA_TÉCNICA"/>
    <s v="13/06/2025 SE REALZA INSTALACIÓN DE BASE OARA DATÁFONO SOLICITADA POR CLIENTE  CERRAR"/>
    <s v="0"/>
    <n v="0"/>
    <s v="TR0BZ877"/>
    <s v="N/A"/>
    <s v="N/A"/>
    <s v="TIPO IV"/>
    <s v="TERRESTRE"/>
    <s v="1"/>
    <n v="0"/>
    <s v="MAESTRE MENGUAL EDGAR ENRIQUE"/>
    <m/>
    <n v="479588.87655000004"/>
    <n v="196536.5258152"/>
    <n v="479588.87655000004"/>
    <m/>
    <m/>
    <m/>
    <m/>
    <m/>
    <m/>
    <m/>
  </r>
  <r>
    <s v="MEDELLIN"/>
    <x v="1"/>
    <x v="1"/>
    <n v="5380"/>
    <n v="2276635"/>
    <n v="79704"/>
    <s v="ANTIOQUIA"/>
    <s v="LA ESTRELLA"/>
    <s v="PTM LA ESTRELLA KAOS PINATERIA"/>
    <s v="AGREGADOR"/>
    <s v="COMCARD - PTM"/>
    <s v="REDEBAN"/>
    <n v="2276635"/>
    <s v="FO-25-1065135"/>
    <d v="2025-06-09T16:39:00"/>
    <d v="2025-06-13T18:41:00"/>
    <s v="EJECUTADO_EXITOSO"/>
    <s v="EJECUTADO EXITOSO"/>
    <s v="ORDEN DE CAMBIO"/>
    <s v="BASEDATAFONO"/>
    <s v="BASEDATAFONO"/>
    <s v="VISITA_TÉCNICA"/>
    <s v="13/06/2025 SE INSTALA BASE DE DATÁFONO  CERRAR"/>
    <s v="0"/>
    <n v="0"/>
    <s v="V1YZZ796 - V1YZZ446"/>
    <s v="N/A"/>
    <s v="N/A"/>
    <s v="TIPO I"/>
    <s v="TERRESTRE"/>
    <s v="1"/>
    <n v="0"/>
    <s v="MORENO MEDINA JUAN PABLO"/>
    <m/>
    <n v="65960.072302"/>
    <n v="75096.394270399993"/>
    <n v="65960.072302"/>
    <m/>
    <m/>
    <m/>
    <m/>
    <m/>
    <m/>
    <m/>
  </r>
  <r>
    <s v="PEREIRA"/>
    <x v="0"/>
    <x v="0"/>
    <n v="76147"/>
    <n v="2289362"/>
    <n v="62918"/>
    <s v="VALLE DEL CAUCA"/>
    <s v="CARTAGO"/>
    <s v="BARRIO CAMELLON DEL QUINDIO CA"/>
    <s v="CB UNO A UNO"/>
    <s v="CB UNO A UNO"/>
    <s v="REDEBAN"/>
    <n v="2289362"/>
    <s v="FO-25-1076120"/>
    <d v="2025-06-11T14:16:00"/>
    <d v="2025-06-14T09:58:34"/>
    <s v="EJECUTADO_EXITOSO"/>
    <s v="EJECUTADO EXITOSO"/>
    <s v="ORDEN DE CAMBIO"/>
    <s v="BASEDATAFONO"/>
    <s v="BASEDATAFONO"/>
    <s v="VISITA_TÉCNICA"/>
    <s v="14/06/2025 VISITAMOS COMERCIO REALIZAMOS INSTALACIÓN DE BASE DATAFONO LA QUE TENIA SE LE DAÑO. MA CERRAR"/>
    <s v=" "/>
    <s v="    "/>
    <s v="MA00Q888"/>
    <s v="N/A"/>
    <s v="N/A"/>
    <s v="TIPO I"/>
    <s v="TERRESTRE"/>
    <s v="1"/>
    <n v="0"/>
    <s v="ARROYAVE CANO MANUEL GUILLERMO"/>
    <m/>
    <n v="65960.072302"/>
    <n v="75096.394270399993"/>
    <n v="65960.072302"/>
    <m/>
    <m/>
    <m/>
    <m/>
    <m/>
    <m/>
    <m/>
  </r>
  <r>
    <s v="CARTAGENA"/>
    <x v="4"/>
    <x v="5"/>
    <n v="13052"/>
    <n v="13514877"/>
    <n v="73037"/>
    <s v="BOLIVAR"/>
    <s v="ARJONA"/>
    <s v="BARRIO EL CEMENTERIO ARJONA"/>
    <s v="CB UNO A UNO"/>
    <s v="CB UNO A UNO"/>
    <s v="REDEBAN"/>
    <n v="13514877"/>
    <s v="FO-25-1077832"/>
    <d v="2025-06-11T15:25:00"/>
    <d v="2025-06-14T10:56:00"/>
    <s v="EJECUTADO_EXITOSO"/>
    <s v="EJECUTADO EXITOSO"/>
    <s v="ORDEN DE CAMBIO"/>
    <s v="PINPAD"/>
    <s v="PINPAD"/>
    <s v="VISITA_TÉCNICA"/>
    <s v="14/06/2025 SE REALIZA INSTALACIÓN DEL PINPAD Y MAGIC BOX QUEDA OK SE CAMBIA EQUIPO NO ERA COMPATIBLE EL PINPAD TODO OK SE HACEN PRUEBAS  CERRAR"/>
    <s v="255026 1221422"/>
    <s v="   1220676 "/>
    <s v="MV00Q991"/>
    <s v="N/A"/>
    <s v="N/A"/>
    <s v="TIPO II"/>
    <s v="TERRESTRE"/>
    <s v="1"/>
    <n v="0"/>
    <s v="CANEDO HERRERA ALEXANDER"/>
    <m/>
    <n v="144967.87232000002"/>
    <n v="140395.6348884"/>
    <n v="144967.87232000002"/>
    <m/>
    <m/>
    <m/>
    <m/>
    <m/>
    <m/>
    <m/>
  </r>
  <r>
    <s v="MEDELLIN"/>
    <x v="1"/>
    <x v="1"/>
    <n v="5001"/>
    <n v="2270065"/>
    <n v="13623"/>
    <s v="ANTIOQUIA"/>
    <s v="MEDELLIN"/>
    <s v="MULTIPAGAS MANRIQUE"/>
    <s v="ROBUSTO"/>
    <s v="MULTIPAGAS"/>
    <s v="REDEBAN"/>
    <n v="2270065"/>
    <s v="FO-25-1061022"/>
    <d v="2025-06-09T08:00:00"/>
    <d v="2025-06-14T11:03:51"/>
    <s v="EJECUTADO_EXITOSO"/>
    <s v="EJECUTADO EXITOSO"/>
    <s v="ORDEN DE CAMBIO"/>
    <s v="BASEDATAFONO"/>
    <s v="BASEDATAFONO"/>
    <s v="VISITA_TÉCNICA"/>
    <s v="14/06/2025 SE HACE MANTENIMIENTO A LA BASE DEJÁNDOLA OK CERRAR"/>
    <s v=" "/>
    <s v="    "/>
    <s v="JAAVZ967"/>
    <s v="N/A"/>
    <s v="N/A"/>
    <s v="TIPO I"/>
    <s v="TERRESTRE"/>
    <s v="1"/>
    <n v="0"/>
    <s v="RUA ALVAREZ RICHARD ANDRES"/>
    <m/>
    <n v="65960.072302"/>
    <n v="75096.394270399993"/>
    <n v="65960.072302"/>
    <m/>
    <m/>
    <m/>
    <m/>
    <m/>
    <m/>
    <m/>
  </r>
  <r>
    <s v="MEDELLIN"/>
    <x v="1"/>
    <x v="1"/>
    <n v="5266"/>
    <n v="2273894"/>
    <n v="68336"/>
    <s v="ANTIOQUIA"/>
    <s v="ENVIGADO"/>
    <s v="BARRIO LA MINA ENVIGADO 4"/>
    <s v="CB UNO A UNO"/>
    <s v="CB UNO A UNO"/>
    <s v="REDEBAN"/>
    <n v="2273894"/>
    <s v="FO-25-1063215"/>
    <d v="2025-06-09T12:10:00"/>
    <d v="2025-06-14T11:09:33"/>
    <s v="EJECUTADO_EXITOSO"/>
    <s v="EJECUTADO EXITOSO"/>
    <s v="ORDEN DE CAMBIO"/>
    <s v="BASEDATAFONO"/>
    <s v="BASEDATAFONO"/>
    <s v="VISITA_TÉCNICA"/>
    <s v="14/06/2025 SE INSTALA BASE DE DATÁFONO  CERRAR"/>
    <s v=" "/>
    <s v="    "/>
    <s v="AALFZ648"/>
    <s v="N/A"/>
    <s v="N/A"/>
    <s v="TIPO I"/>
    <s v="TERRESTRE"/>
    <s v="1"/>
    <n v="0"/>
    <s v="MORENO MEDINA JUAN PABLO"/>
    <m/>
    <n v="65960.072302"/>
    <n v="75096.394270399993"/>
    <n v="65960.072302"/>
    <m/>
    <m/>
    <m/>
    <m/>
    <m/>
    <m/>
    <m/>
  </r>
  <r>
    <s v="BOGOTA"/>
    <x v="5"/>
    <x v="6"/>
    <n v="11001"/>
    <n v="2301642"/>
    <n v="34392"/>
    <s v="CUNDINAMARCA"/>
    <s v="BOGOTA"/>
    <s v="MULTIPAGAS GRAN ESTACION"/>
    <s v="ROBUSTO"/>
    <s v="MULTIPAGAS"/>
    <s v="REDEBAN"/>
    <n v="2301642"/>
    <s v="FO-25-1086292"/>
    <d v="2025-06-13T11:48:00"/>
    <d v="2025-06-14T11:14:30"/>
    <s v="EJECUTADO_EXITOSO"/>
    <s v="EJECUTADO EXITOSO"/>
    <s v="ORDEN DE CAMBIO"/>
    <s v="BASEDATAFONO"/>
    <s v="BASEDATAFONO"/>
    <s v="VISITA_TÉCNICA"/>
    <s v="14/06/2025 SE INSTALA BASE DE DATAFONO CERRAR"/>
    <s v=" "/>
    <s v="    "/>
    <s v="AB0PZ909"/>
    <s v="N/A"/>
    <s v="N/A"/>
    <s v="TIPO I"/>
    <s v="TERRESTRE"/>
    <s v="1"/>
    <n v="0"/>
    <s v="INFANTE SIERRA MANUEL FERNANDO"/>
    <m/>
    <n v="65960.072302"/>
    <n v="75096.394270399993"/>
    <n v="65960.072302"/>
    <m/>
    <m/>
    <m/>
    <m/>
    <m/>
    <m/>
    <m/>
  </r>
  <r>
    <s v="MEDELLIN"/>
    <x v="1"/>
    <x v="1"/>
    <n v="5001"/>
    <n v="13413506"/>
    <n v="78204"/>
    <s v="ANTIOQUIA"/>
    <s v="MEDELLIN"/>
    <s v="BARRIO CASTILLA MEDELLIN 15"/>
    <s v="CB UNO A UNO"/>
    <s v="CB UNO A UNO"/>
    <s v="REDEBAN"/>
    <n v="13413506"/>
    <s v="FO-25-1077792"/>
    <d v="2025-06-11T15:25:00"/>
    <d v="2025-06-14T11:16:00"/>
    <s v="EJECUTADO_EXITOSO"/>
    <s v="EJECUTADO EXITOSO"/>
    <s v="ORDEN DE CAMBIO"/>
    <s v="TRASLADO"/>
    <s v="TRASLADO EXTERNO"/>
    <s v="VISITA_TÉCNICA"/>
    <s v="14/06/2025 SE VERIFICA TRASLADO CLIENTE YA TRASLADADO SE ACTUALIZO A DIRECCIÓN TODO QUEDA OK  No "/>
    <s v=" "/>
    <s v="    "/>
    <s v="SXLZZ586"/>
    <s v="N/A"/>
    <s v="N/A"/>
    <s v="TIPO I"/>
    <s v="TERRESTRE"/>
    <s v="1"/>
    <n v="0"/>
    <s v="ALVAREZ ARENAS VICTOR HUGO"/>
    <m/>
    <n v="65960.072302"/>
    <n v="75096.394270399993"/>
    <n v="65960.072302"/>
    <m/>
    <m/>
    <m/>
    <m/>
    <m/>
    <m/>
    <m/>
  </r>
  <r>
    <s v="MONTERIA"/>
    <x v="4"/>
    <x v="5"/>
    <n v="23672"/>
    <n v="13446181"/>
    <n v="75252"/>
    <s v="CORDOBA"/>
    <s v="SAN ANTERO"/>
    <s v="BARRIO LA ESPERANZA SAN ANTERO"/>
    <s v="CB UNO A UNO"/>
    <s v="CB UNO A UNO"/>
    <s v="REDEBAN"/>
    <n v="13446181"/>
    <s v="FO-25-1077788"/>
    <d v="2025-06-11T15:25:00"/>
    <d v="2025-06-14T11:24:00"/>
    <s v="EJECUTADO_EXITOSO"/>
    <s v="EJECUTADO EXITOSO"/>
    <s v="ORDEN DE CAMBIO"/>
    <s v="TRASLADO"/>
    <s v="TRASLADO EXTERNO"/>
    <s v="VISITA_TÉCNICA"/>
    <s v="14/06/2025 SE REALIZA TRASLADO DE CB OK, SE INICIALIZADO DATÁFONO PARA TOMAR NUEVA DIRECCIÓN OK, SE REALIZAN PRUEBAS OK  Ninguna "/>
    <s v=" "/>
    <s v="    "/>
    <s v="EXZZZ689"/>
    <s v="N/A"/>
    <s v="N/A"/>
    <s v="TIPO II"/>
    <s v="TERRESTRE"/>
    <s v="1"/>
    <n v="0"/>
    <s v="COGOLLO ROSSO CAMILO ANDRES"/>
    <m/>
    <n v="144967.87232000002"/>
    <n v="140395.6348884"/>
    <n v="144967.87232000002"/>
    <m/>
    <m/>
    <m/>
    <m/>
    <m/>
    <m/>
    <m/>
  </r>
  <r>
    <s v="VILLAVICENCIO"/>
    <x v="3"/>
    <x v="4"/>
    <n v="50313"/>
    <n v="2303034"/>
    <n v="74419"/>
    <s v="META"/>
    <s v="GRANADA"/>
    <s v="BARRIO CENTRO GRANADA 18"/>
    <s v="CB UNO A UNO"/>
    <s v="CB UNO A UNO"/>
    <s v="REDEBAN"/>
    <n v="2303034"/>
    <s v="FO-25-1087682"/>
    <d v="2025-06-13T15:27:00"/>
    <d v="2025-06-14T13:01:19"/>
    <s v="EJECUTADO_EXITOSO"/>
    <s v="EJECUTADO EXITOSO"/>
    <s v="ORDEN DE CAMBIO"/>
    <s v="BASEDATAFONO"/>
    <s v="BASEDATAFONO"/>
    <s v="VISITA_TÉCNICA"/>
    <s v="14/06/2025 SE REALIZA INSTALACION DE BASE YA QUE LA QUE TENIA CB SE CAYÓ Y SE PARTIÓ, PRUEBAS OK CERRAR"/>
    <s v=" "/>
    <s v="    "/>
    <s v="MNBZZ922"/>
    <s v="N/A"/>
    <s v="N/A"/>
    <s v="TIPO II"/>
    <s v="TERRESTRE"/>
    <s v="1"/>
    <n v="0"/>
    <s v="PEDREROS CONTRERAS MICHAEL STEVENS"/>
    <m/>
    <n v="144967.87232000002"/>
    <n v="140395.6348884"/>
    <n v="144967.87232000002"/>
    <m/>
    <m/>
    <m/>
    <m/>
    <m/>
    <m/>
    <m/>
  </r>
  <r>
    <s v="MEDELLIN"/>
    <x v="1"/>
    <x v="1"/>
    <n v="5088"/>
    <n v="2274191"/>
    <n v="77833"/>
    <s v="ANTIOQUIA"/>
    <s v="BELLO"/>
    <s v="BARRIO LA CAMILA BELLO BELLO"/>
    <s v="CB UNO A UNO"/>
    <s v="CB UNO A UNO"/>
    <s v="REDEBAN"/>
    <n v="2274191"/>
    <s v="FO-25-1063610"/>
    <d v="2025-06-09T13:19:00"/>
    <d v="2025-06-14T15:17:37"/>
    <s v="EJECUTADO_EXITOSO"/>
    <s v="EJECUTADO EXITOSO"/>
    <s v="ORDEN DE CAMBIO"/>
    <s v="BASEDATAFONO"/>
    <s v="BASEDATAFONO"/>
    <s v="VISITA_TÉCNICA"/>
    <s v="14/06/2025 SE PEGA LA BASE A LA VITRINA DEJÁNDOLA OK CERRAR"/>
    <s v=" "/>
    <s v="    "/>
    <s v="A1KZZ502"/>
    <s v="N/A"/>
    <s v="N/A"/>
    <s v="TIPO I"/>
    <s v="TERRESTRE"/>
    <s v="1"/>
    <n v="0"/>
    <s v="RUA ALVAREZ RICHARD ANDRES"/>
    <m/>
    <n v="65960.072302"/>
    <n v="75096.394270399993"/>
    <n v="65960.072302"/>
    <m/>
    <m/>
    <m/>
    <m/>
    <m/>
    <m/>
    <m/>
  </r>
  <r>
    <s v="MEDELLIN"/>
    <x v="1"/>
    <x v="1"/>
    <n v="5001"/>
    <n v="2290357"/>
    <n v="46332"/>
    <s v="ANTIOQUIA"/>
    <s v="MEDELLIN"/>
    <s v="BARRIO CENTRO MEDELLIN 65"/>
    <s v="CB UNO A UNO"/>
    <s v="CB UNO A UNO"/>
    <s v="REDEBAN"/>
    <n v="2290357"/>
    <s v="FO-25-1076728"/>
    <d v="2025-06-11T15:46:00"/>
    <d v="2025-06-16T11:23:00"/>
    <s v="EJECUTADO_EXITOSO"/>
    <s v="EJECUTADO EXITOSO"/>
    <s v="ORDEN DE CAMBIO"/>
    <s v="BASEDATAFONO"/>
    <s v="BASEDATAFONO"/>
    <s v="VISITA_TÉCNICA"/>
    <s v="16/06/2025 SE INSTALA BASE YA QUE LA OTRA ESTABA ROTA  CERRAR"/>
    <s v="0"/>
    <n v="0"/>
    <s v="BA005176"/>
    <s v="N/A"/>
    <s v="N/A"/>
    <s v="TIPO I"/>
    <s v="TERRESTRE"/>
    <s v="1"/>
    <n v="0"/>
    <s v="CERPA SUAREZ DUVAN CAMILO"/>
    <m/>
    <n v="65960.072302"/>
    <n v="75096.394270399993"/>
    <n v="65960.072302"/>
    <m/>
    <m/>
    <m/>
    <m/>
    <m/>
    <m/>
    <m/>
  </r>
  <r>
    <s v="MEDELLIN"/>
    <x v="1"/>
    <x v="1"/>
    <n v="5001"/>
    <n v="2306048"/>
    <n v="78668"/>
    <s v="ANTIOQUIA"/>
    <s v="MEDELLIN"/>
    <s v="DISTRICOL SPAMARIACEBALLOS"/>
    <s v="AGREGADOR"/>
    <s v="DISTRICOL"/>
    <s v="REDEBAN"/>
    <n v="2306048"/>
    <s v="FO-25-1093960"/>
    <d v="2025-06-16T08:00:00"/>
    <d v="2025-06-16T11:36:00"/>
    <s v="EJECUTADO_EXITOSO"/>
    <s v="EJECUTADO EXITOSO"/>
    <s v="ORDEN DE CAMBIO"/>
    <s v="BASEDATAFONO"/>
    <s v="BASEDATAFONO"/>
    <s v="VISITA_TÉCNICA"/>
    <s v="16/06/2025 SE CAMBIA BASE POR QUÉ LA OTRA ESTABA ROTA CERRAR"/>
    <s v="0"/>
    <n v="0"/>
    <s v="SAOZZ084"/>
    <s v="N/A"/>
    <s v="N/A"/>
    <s v="TIPO I"/>
    <s v="TERRESTRE"/>
    <s v="1"/>
    <n v="0"/>
    <s v="CERPA SUAREZ DUVAN CAMILO"/>
    <m/>
    <n v="65960.072302"/>
    <n v="75096.394270399993"/>
    <n v="65960.072302"/>
    <m/>
    <m/>
    <m/>
    <m/>
    <m/>
    <m/>
    <m/>
  </r>
  <r>
    <s v="BOGOTA"/>
    <x v="5"/>
    <x v="6"/>
    <n v="25295"/>
    <n v="2304281"/>
    <n v="72689"/>
    <s v="CUNDINAMARCA"/>
    <s v="GACHANCIPA"/>
    <s v="GACHANCIPA BELEN"/>
    <s v="CB UNO A UNO"/>
    <s v="CB UNO A UNO"/>
    <s v="REDEBAN"/>
    <n v="2304281"/>
    <s v="FO-25-1090593"/>
    <d v="2025-06-14T09:00:00"/>
    <d v="2025-06-16T11:59:00"/>
    <s v="EJECUTADO_EXITOSO"/>
    <s v="EJECUTADO EXITOSO"/>
    <s v="ORDEN DE CAMBIO"/>
    <s v="BASEDATAFONO"/>
    <s v="BASEDATAFONO"/>
    <s v="VISITA_TÉCNICA"/>
    <s v="16/06/2025 DURANTE LA VISITA TECNICA REALIZAMOS LA INSTALACIÓN DE LA BASE PARA EL DATAFONO POR DAÑO SE PARTIÓ, EN LUGARES INDICADOS POR COMERCIO SIN NOVEDAD EN LA INSTALACIÓN PRUEBAS OK SALDO OK A CONFORMIDAD DE CORRESPONSAL  CERRAR"/>
    <s v="0"/>
    <n v="0"/>
    <s v="EF00R066"/>
    <s v="N/A"/>
    <s v="N/A"/>
    <s v="TIPO II"/>
    <s v="TERRESTRE"/>
    <s v="1"/>
    <n v="0"/>
    <s v="GALEANO SORIANO JUAN DAVID"/>
    <m/>
    <n v="144967.87232000002"/>
    <n v="140395.6348884"/>
    <n v="144967.87232000002"/>
    <m/>
    <m/>
    <m/>
    <m/>
    <m/>
    <m/>
    <m/>
  </r>
  <r>
    <s v="BOGOTA"/>
    <x v="5"/>
    <x v="6"/>
    <n v="25290"/>
    <n v="13448209"/>
    <n v="79303"/>
    <s v="CUNDINAMARCA"/>
    <s v="FUSAGASUGA"/>
    <s v="BARRIO LA INDEPENDENCIA FUSAGASUGA"/>
    <s v="CB UNO A UNO"/>
    <s v="CB UNO A UNO"/>
    <s v="REDEBAN"/>
    <n v="13448209"/>
    <s v="FO-25-1077800"/>
    <d v="2025-06-11T15:25:00"/>
    <d v="2025-06-16T12:25:00"/>
    <s v="EJECUTADO_EXITOSO"/>
    <s v="EJECUTADO EXITOSO"/>
    <s v="ORDEN DE CAMBIO"/>
    <s v="PINPAD"/>
    <s v="PINPAD"/>
    <s v="VISITA_TÉCNICA"/>
    <s v="16/06/2025 SE REALIZA VISITA DE CAMPO DONDE SE INSTALA EQUIPOS SIN NOVEDAD, PRUEBAS CUPO Y USUARIO OK. CERRAR"/>
    <s v="0"/>
    <s v="   1031352 "/>
    <s v="A4WZZ830"/>
    <s v="N/A"/>
    <s v="N/A"/>
    <s v="TIPO II"/>
    <s v="TERRESTRE"/>
    <s v="1"/>
    <n v="0"/>
    <s v="LOZADA ROJAS CHRISTIAN ANDRES"/>
    <m/>
    <n v="144967.87232000002"/>
    <n v="140395.6348884"/>
    <n v="144967.87232000002"/>
    <m/>
    <m/>
    <m/>
    <m/>
    <m/>
    <m/>
    <m/>
  </r>
  <r>
    <s v="CALI"/>
    <x v="0"/>
    <x v="3"/>
    <n v="19001"/>
    <n v="13565693"/>
    <n v="52522"/>
    <s v="CAUCA"/>
    <s v="POPAYAN"/>
    <s v="BARRIO LAS AMERICAS POPAYAN"/>
    <s v="CB UNO A UNO"/>
    <s v="CB UNO A UNO"/>
    <s v="REDEBAN"/>
    <n v="13565693"/>
    <s v="FO-25-1077845"/>
    <d v="2025-06-11T15:25:00"/>
    <d v="2025-06-16T12:25:49"/>
    <s v="EJECUTADO_EXITOSO"/>
    <s v="EJECUTADO EXITOSO"/>
    <s v="ORDEN DE CAMBIO"/>
    <s v="PINPAD"/>
    <s v="PINPAD"/>
    <s v="VISITA_TÉCNICA"/>
    <s v="16/06/2025 SE INGRESA SE INSTALA HUB SIN SERIAL PINOAD CABLE PINPAD PRUEBAS OK CERRAR"/>
    <s v="0"/>
    <s v="   906959 "/>
    <s v="UV002110"/>
    <s v="N/A"/>
    <s v="N/A"/>
    <s v="TIPO III"/>
    <s v="TERRESTRE"/>
    <s v="1"/>
    <n v="0"/>
    <s v="GIMBUEL LASSO LUIS GERMAN"/>
    <m/>
    <n v="275728.78077800001"/>
    <n v="196536.5258152"/>
    <n v="275728.78077800001"/>
    <m/>
    <m/>
    <m/>
    <m/>
    <m/>
    <m/>
    <m/>
  </r>
  <r>
    <s v="MEDELLIN"/>
    <x v="1"/>
    <x v="1"/>
    <n v="5001"/>
    <n v="2305932"/>
    <n v="55662"/>
    <s v="ANTIOQUIA"/>
    <s v="MEDELLIN"/>
    <s v="DISTRICOL MAS DE TODO MEDELLIN"/>
    <s v="AGREGADOR"/>
    <s v="DISTRICOL"/>
    <s v="REDEBAN"/>
    <n v="2305932"/>
    <s v="FO-25-1093962"/>
    <d v="2025-06-16T08:00:00"/>
    <d v="2025-06-16T12:36:00"/>
    <s v="EJECUTADO_EXITOSO"/>
    <s v="EJECUTADO EXITOSO"/>
    <s v="ORDEN DE CAMBIO"/>
    <s v="BASEDATAFONO"/>
    <s v="BASEDATAFONO"/>
    <s v="VISITA_TÉCNICA"/>
    <s v="16/06/2025 SE INSTALA BASE DE DATAFONO DEBIDO A DESGASTE DEL ADHESIVO CERRAR"/>
    <s v="0"/>
    <n v="0"/>
    <s v="XPHZZ332"/>
    <s v="N/A"/>
    <s v="N/A"/>
    <s v="TIPO I"/>
    <s v="TERRESTRE"/>
    <s v="1"/>
    <n v="0"/>
    <s v="QUINTERO SANCHEZ JUAN SEBASTIAN"/>
    <m/>
    <n v="65960.072302"/>
    <n v="75096.394270399993"/>
    <n v="65960.072302"/>
    <m/>
    <m/>
    <m/>
    <m/>
    <m/>
    <m/>
    <m/>
  </r>
  <r>
    <s v="MONTERIA"/>
    <x v="4"/>
    <x v="5"/>
    <n v="5154"/>
    <n v="13440649"/>
    <n v="69529"/>
    <s v="ANTIOQUIA"/>
    <s v="CAUCASIA"/>
    <s v="BARRIO AGUILA CAUCASIA"/>
    <s v="CB UNO A UNO"/>
    <s v="CB UNO A UNO"/>
    <s v="REDEBAN"/>
    <n v="13440649"/>
    <s v="FO-25-1077769"/>
    <d v="2025-06-11T15:25:00"/>
    <d v="2025-06-16T13:10:44"/>
    <s v="EJECUTADO_EXITOSO"/>
    <s v="EJECUTADO EXITOSO"/>
    <s v="ORDEN DE CAMBIO"/>
    <s v="TRASLADO"/>
    <s v="TRASLADO EXTERNO"/>
    <s v="VISITA_TÉCNICA"/>
    <s v="16/06/2025 SE REALIZÓ TRASLADO EXTERNO DE EQUIPOS Y PUBLICIDAD, SE INICIALIZA EQUIPO OK, PRUEBAS OK, TELECARGA DRNA. Se realizó traslado externo de equipos y publicidad, se inicializa equipo ok, pruebas ok, Telecarga DRNA."/>
    <s v="989550"/>
    <n v="1138288"/>
    <s v="EG004521"/>
    <s v="N/A"/>
    <s v="N/A"/>
    <s v="TIPO II"/>
    <s v="TERRESTRE"/>
    <s v="1"/>
    <n v="0"/>
    <s v="CALDERA SALCEDO CARLOS JULIO"/>
    <m/>
    <n v="144967.87232000002"/>
    <n v="140395.6348884"/>
    <n v="144967.87232000002"/>
    <m/>
    <m/>
    <m/>
    <m/>
    <m/>
    <m/>
    <m/>
  </r>
  <r>
    <s v="BOGOTA"/>
    <x v="5"/>
    <x v="6"/>
    <n v="11001"/>
    <n v="13458935"/>
    <n v="79539"/>
    <s v="CUNDINAMARCA"/>
    <s v="BOGOTA"/>
    <s v="BARRIO NUEVA TIBABUYES BOGOTA"/>
    <s v="CB UNO A UNO"/>
    <s v="CB UNO A UNO"/>
    <s v="REDEBAN"/>
    <n v="13458935"/>
    <s v="FO-25-1077822"/>
    <d v="2025-06-11T15:25:00"/>
    <d v="2025-06-16T13:50:48"/>
    <s v="EJECUTADO_EXITOSO"/>
    <s v="EJECUTADO EXITOSO"/>
    <s v="ORDEN DE CAMBIO"/>
    <s v="PINPAD"/>
    <s v="PINPAD"/>
    <s v="VISITA_TÉCNICA"/>
    <s v="16/06/2025 SE REALIZA INSTALACIÓN DE HUB Y PINPAD  CERRAR"/>
    <s v="0"/>
    <s v="   1073782 "/>
    <s v="LMUZZ973"/>
    <s v="N/A"/>
    <s v="N/A"/>
    <s v="TIPO I"/>
    <s v="TERRESTRE"/>
    <s v="1"/>
    <n v="0"/>
    <s v="MURCIA HERNANDEZ HARVEY IGNACIO"/>
    <m/>
    <n v="65960.072302"/>
    <n v="75096.394270399993"/>
    <n v="65960.072302"/>
    <m/>
    <m/>
    <m/>
    <m/>
    <m/>
    <m/>
    <m/>
  </r>
  <r>
    <s v="MONTERIA"/>
    <x v="4"/>
    <x v="5"/>
    <n v="5154"/>
    <n v="13447164"/>
    <n v="76120"/>
    <s v="ANTIOQUIA"/>
    <s v="CAUCASIA"/>
    <s v="BARRIO BUENOS AIRES CAUCASIA"/>
    <s v="CB UNO A UNO"/>
    <s v="CB UNO A UNO"/>
    <s v="REDEBAN"/>
    <n v="13447164"/>
    <s v="FO-25-1077798"/>
    <d v="2025-06-11T15:25:00"/>
    <d v="2025-06-16T15:17:30"/>
    <s v="EJECUTADO_EXITOSO"/>
    <s v="EJECUTADO EXITOSO"/>
    <s v="ORDEN DE CAMBIO"/>
    <s v="PINPAD"/>
    <s v="PINPAD"/>
    <s v="VISITA_TÉCNICA"/>
    <s v="16/06/2025 SE REALIZÓ INSTALACIÓN DE PINPAD Y HUB OK, PRUEBAS OK, TELECARGA DRNA. CERRAR"/>
    <s v="0"/>
    <s v="   1119707 "/>
    <s v="A4XZZ093"/>
    <s v="N/A"/>
    <s v="N/A"/>
    <s v="TIPO II"/>
    <s v="TERRESTRE"/>
    <s v="1"/>
    <n v="0"/>
    <s v="CALDERA SALCEDO CARLOS JULIO"/>
    <m/>
    <n v="144967.87232000002"/>
    <n v="140395.6348884"/>
    <n v="144967.87232000002"/>
    <m/>
    <m/>
    <m/>
    <m/>
    <m/>
    <m/>
    <m/>
  </r>
  <r>
    <s v="VALLEDUPAR"/>
    <x v="4"/>
    <x v="5"/>
    <n v="44874"/>
    <n v="13436259"/>
    <n v="54259"/>
    <s v="LA GUAJIRA"/>
    <s v="VILLANUEVA"/>
    <s v="BARRIO LAS DELICIAS VILLANUEVA"/>
    <s v="CB UNO A UNO"/>
    <s v="CB UNO A UNO"/>
    <s v="REDEBAN"/>
    <n v="13436259"/>
    <s v="FO-25-1077767"/>
    <d v="2025-06-11T15:25:00"/>
    <d v="2025-06-16T16:35:00"/>
    <s v="EJECUTADO_EXITOSO"/>
    <s v="EJECUTADO EXITOSO"/>
    <s v="ORDEN DE CAMBIO"/>
    <s v="TRASLADO"/>
    <s v="TRASLADO EXTERNO"/>
    <s v="VISITA_TÉCNICA"/>
    <s v="16/06/2025 SE REALIZA VISITA POR SOLICITUD DE CLIENTE DE TRASLADO SE LLEGA A SITIO SE REALIZA CAMBIÓ DE DIRECCIÓN A DIRECCIÓN PARA DIRECCIÓN ACTUAL, NO ES POSIBLE REALIZAR PRUEBAS YA QUE CB SE ENCUENTRA BLOQUEADO HASTA QUE EL TRASLADO SEA EJECUTADO Ninguna "/>
    <s v="959809"/>
    <n v="905532"/>
    <s v="9C6ZZ511"/>
    <s v="N/A"/>
    <s v="N/A"/>
    <s v="TIPO II"/>
    <s v="TERRESTRE"/>
    <s v="1"/>
    <n v="0"/>
    <s v="MAESTRE MENGUAL EDGAR ENRIQUE"/>
    <m/>
    <n v="144967.87232000002"/>
    <n v="140395.6348884"/>
    <n v="144967.87232000002"/>
    <m/>
    <m/>
    <m/>
    <m/>
    <m/>
    <m/>
    <m/>
  </r>
  <r>
    <s v="MEDELLIN"/>
    <x v="1"/>
    <x v="1"/>
    <n v="5001"/>
    <n v="13414338"/>
    <n v="76694"/>
    <s v="ANTIOQUIA"/>
    <s v="MEDELLIN"/>
    <s v="BARRIO PRADO CAMPESTRE MEDELLIN 1"/>
    <s v="CB UNO A UNO"/>
    <s v="CB UNO A UNO"/>
    <s v="REDEBAN"/>
    <n v="13414338"/>
    <s v="FO-25-1077778"/>
    <d v="2025-06-11T15:25:00"/>
    <d v="2025-06-16T16:50:00"/>
    <s v="EJECUTADO_EXITOSO"/>
    <s v="EJECUTADO EXITOSO"/>
    <s v="ORDEN DE CAMBIO"/>
    <s v="TRASLADO"/>
    <s v="TRASLADO EXTERNO"/>
    <s v="VISITA_TÉCNICA"/>
    <s v="16/06/2025 SE HACE ACTUALIZACIÓN DE DIRECCIÓN  SE HACE ACTUALIZACIÓN "/>
    <s v="1216982"/>
    <n v="892782"/>
    <s v="SA0ZZ391"/>
    <s v="N/A"/>
    <s v="N/A"/>
    <s v="TIPO I"/>
    <s v="TERRESTRE"/>
    <s v="1"/>
    <n v="0"/>
    <s v="MORENO MEDINA JUAN PABLO"/>
    <m/>
    <n v="65960.072302"/>
    <n v="75096.394270399993"/>
    <n v="65960.072302"/>
    <m/>
    <m/>
    <m/>
    <m/>
    <m/>
    <m/>
    <m/>
  </r>
  <r>
    <s v="IBAGUE"/>
    <x v="3"/>
    <x v="4"/>
    <n v="73001"/>
    <n v="2305269"/>
    <n v="75629"/>
    <s v="TOLIMA"/>
    <s v="IBAGUE"/>
    <s v="PTM IBAGUE DROGIRAY"/>
    <s v="AGREGADOR"/>
    <s v="COMCARD - PTM"/>
    <s v="REDEBAN"/>
    <n v="2305269"/>
    <s v="FO-25-1092334"/>
    <d v="2025-06-16T08:00:00"/>
    <d v="2025-06-16T21:45:00"/>
    <s v="EJECUTADO_EXITOSO"/>
    <s v="EJECUTADO EXITOSO"/>
    <s v="ORDEN DE CAMBIO"/>
    <s v="BASEDATAFONO"/>
    <s v="BASEDATAFONO"/>
    <s v="VISITA_TÉCNICA"/>
    <s v="16/06/2025 SE REALIZA INSTALACIÓN DE BASE PARA DATÁFONO POR DAÑO, SE INSTALA COMO EL CLIENTE INDICA. CERRAR"/>
    <s v="0"/>
    <n v="0"/>
    <s v="FA00L831"/>
    <s v="N/A"/>
    <s v="N/A"/>
    <s v="TIPO I"/>
    <s v="TERRESTRE"/>
    <s v="1"/>
    <n v="0"/>
    <s v="BARRAGAN TAFUR EDWIN ESTEBAN"/>
    <m/>
    <n v="65960.072302"/>
    <n v="75096.394270399993"/>
    <n v="65960.072302"/>
    <m/>
    <m/>
    <m/>
    <m/>
    <m/>
    <m/>
    <m/>
  </r>
  <r>
    <s v="CUCUTA"/>
    <x v="2"/>
    <x v="2"/>
    <n v="54001"/>
    <n v="2309130"/>
    <n v="17881"/>
    <s v="NORTE DE SANTANDER"/>
    <s v="CUCUTA"/>
    <s v="PAGAFACIL FRANCISCO PAULA SANT"/>
    <s v="ROBUSTO"/>
    <s v="PAGAFACIL"/>
    <s v="REDEBAN"/>
    <n v="2309130"/>
    <s v="FO-25-1096637"/>
    <d v="2025-06-16T10:49:00"/>
    <d v="2025-06-17T11:10:00"/>
    <s v="EJECUTADO_EXITOSO"/>
    <s v="EJECUTADO EXITOSO"/>
    <s v="ORDEN DE CAMBIO"/>
    <s v="BASEDATAFONO"/>
    <s v="BASEDATAFONO"/>
    <s v="VISITA_TÉCNICA"/>
    <s v="17/06/2025 SE REALIZÓ VISITA AL COMERCIO Y SE REALIZA LA INSTALACIÓN DE BASE PARA DATAFONO TODO OK  CERRAR"/>
    <s v="0"/>
    <n v="0"/>
    <s v="JRZZZ884"/>
    <s v="N/A"/>
    <s v="N/A"/>
    <s v="TIPO I"/>
    <s v="TERRESTRE"/>
    <s v="1"/>
    <n v="0"/>
    <s v="MORA VEGA JEAMPIER"/>
    <m/>
    <n v="65960.072302"/>
    <n v="75096.394270399993"/>
    <n v="65960.072302"/>
    <m/>
    <m/>
    <m/>
    <m/>
    <m/>
    <m/>
    <m/>
  </r>
  <r>
    <s v="VALLEDUPAR"/>
    <x v="4"/>
    <x v="5"/>
    <n v="20045"/>
    <n v="2305337"/>
    <n v="64265"/>
    <s v="CESAR"/>
    <s v="BECERRIL"/>
    <s v="BARRIO CENTRO BECERRIL 6"/>
    <s v="CB UNO A UNO"/>
    <s v="CB UNO A UNO"/>
    <s v="REDEBAN"/>
    <n v="2305337"/>
    <s v="FO-25-1093560"/>
    <d v="2025-06-16T08:00:00"/>
    <d v="2025-06-17T12:05:00"/>
    <s v="EJECUTADO_EXITOSO"/>
    <s v="EJECUTADO EXITOSO"/>
    <s v="ORDEN DE CAMBIO"/>
    <s v="BASEDATAFONO"/>
    <s v="BASEDATAFONO"/>
    <s v="VISITA_TÉCNICA"/>
    <s v="17/06/2025 SE REALIZA INSTALACIÓN DE BASE PAEA DATAFONO SOLICITADA POR CLIENTE  CERRAR"/>
    <s v="0"/>
    <n v="0"/>
    <s v="AA000775"/>
    <s v="N/A"/>
    <s v="N/A"/>
    <s v="TIPO II"/>
    <s v="TERRESTRE"/>
    <s v="1"/>
    <n v="0"/>
    <s v="MAESTRE MENGUAL EDGAR ENRIQUE"/>
    <m/>
    <n v="144967.87232000002"/>
    <n v="140395.6348884"/>
    <n v="144967.87232000002"/>
    <m/>
    <m/>
    <m/>
    <m/>
    <m/>
    <m/>
    <m/>
  </r>
  <r>
    <s v="BOGOTA"/>
    <x v="5"/>
    <x v="6"/>
    <n v="25572"/>
    <n v="13449448"/>
    <n v="79294"/>
    <s v="CUNDINAMARCA"/>
    <s v="PUERTO SALGAR"/>
    <s v="BARRIO ALTO BUENOS AIRES PUERTO SALGAR"/>
    <s v="CB UNO A UNO"/>
    <s v="CB UNO A UNO"/>
    <s v="REDEBAN"/>
    <n v="13449448"/>
    <s v="FO-25-1077815"/>
    <d v="2025-06-11T15:25:00"/>
    <d v="2025-06-17T14:44:00"/>
    <s v="EJECUTADO_EXITOSO"/>
    <s v="EJECUTADO EXITOSO"/>
    <s v="ORDEN DE CAMBIO"/>
    <s v="PINPAD"/>
    <s v="PINPAD"/>
    <s v="VISITA_TÉCNICA"/>
    <s v="17/06/2025 INSTALACIÓN DE PIN PAD Y HUB OK PRUEBA OK  CERRAR"/>
    <s v="0"/>
    <s v="   987719 "/>
    <s v="A4WZZ821"/>
    <s v="N/A"/>
    <s v="N/A"/>
    <s v="TIPO IV"/>
    <s v="TERRESTRE"/>
    <s v="1"/>
    <n v="0"/>
    <s v="GOMEZ VEGA DAVID SNEYDER"/>
    <m/>
    <n v="479588.87655000004"/>
    <n v="196536.5258152"/>
    <n v="479588.87655000004"/>
    <m/>
    <m/>
    <m/>
    <m/>
    <m/>
    <m/>
    <m/>
  </r>
  <r>
    <s v="TUNJA"/>
    <x v="2"/>
    <x v="2"/>
    <n v="15759"/>
    <n v="13564710"/>
    <n v="70245"/>
    <s v="BOYACA"/>
    <s v="SOGAMOSO"/>
    <s v="BARRIO SAN MARTIN CENTRO SOGAM"/>
    <s v="CB UNO A UNO"/>
    <s v="CB UNO A UNO"/>
    <s v="REDEBAN"/>
    <n v="13564710"/>
    <s v="FO-25-1102937"/>
    <d v="2025-06-17T12:10:00"/>
    <d v="2025-06-17T14:57:00"/>
    <s v="EJECUTADO_EXITOSO"/>
    <s v="EJECUTADO EXITOSO"/>
    <s v="ORDEN DE CAMBIO"/>
    <s v="TRASLADO"/>
    <s v="TRASLADO EXTERNO"/>
    <s v="VISITA_TÉCNICA"/>
    <s v="17/06/2025 SE REALIZA VISITA AL COMERCIO, SE TRASLADAN EQUIPOS Y PUBLICIDAD,  SE HACEN PRUEBAS OK. Ninguna"/>
    <s v="763494"/>
    <n v="846254"/>
    <s v="LN009180"/>
    <s v="N/A"/>
    <s v="N/A"/>
    <s v="TIPO II"/>
    <s v="TERRESTRE"/>
    <s v="1"/>
    <n v="0"/>
    <s v="SOLER HOYOS CRISTIAN LEONARDO"/>
    <m/>
    <n v="144967.87232000002"/>
    <n v="140395.6348884"/>
    <n v="144967.87232000002"/>
    <m/>
    <m/>
    <m/>
    <m/>
    <m/>
    <m/>
    <m/>
  </r>
  <r>
    <s v="MONTERIA"/>
    <x v="4"/>
    <x v="5"/>
    <n v="23466"/>
    <n v="13410685"/>
    <n v="22272"/>
    <s v="CORDOBA"/>
    <s v="MONTELIBANO"/>
    <s v="CENTRO MONTELIB"/>
    <s v="CB UNO A UNO"/>
    <s v="CB UNO A UNO"/>
    <s v="REDEBAN"/>
    <n v="13410685"/>
    <s v="FO-25-1077763"/>
    <d v="2025-06-11T15:25:00"/>
    <d v="2025-06-17T15:40:00"/>
    <s v="EJECUTADO_EXITOSO"/>
    <s v="EJECUTADO EXITOSO"/>
    <s v="ORDEN DE CAMBIO"/>
    <s v="TRASLADO"/>
    <s v="TRASLADO EXTERNO"/>
    <s v="VISITA_TÉCNICA"/>
    <s v="17/06/2025 SE REALIZA TRASLADO EXTERNO OK EQUIPOS SE ENCONTRARON EN SITIO, SE INICIALIZA TERMINAL Y SE VERIFICA CAMBIO DE DIRECCIÓN OK._x000a_CB OPERATIVO, PRUEBAS EXITOSAS  Traslado CB OK"/>
    <s v="1074582"/>
    <s v="910432 1061335 "/>
    <s v="AGZZZ211"/>
    <s v="N/A"/>
    <s v="N/A"/>
    <s v="TIPO IV"/>
    <s v="TERRESTRE"/>
    <s v="1"/>
    <n v="0"/>
    <s v="COGOLLO VERTEL EDER LUIS"/>
    <m/>
    <n v="479588.87655000004"/>
    <n v="196536.5258152"/>
    <n v="479588.87655000004"/>
    <m/>
    <m/>
    <m/>
    <m/>
    <m/>
    <m/>
    <m/>
  </r>
  <r>
    <s v="MEDELLIN"/>
    <x v="1"/>
    <x v="1"/>
    <n v="5001"/>
    <n v="2308295"/>
    <n v="79439"/>
    <s v="ANTIOQUIA"/>
    <s v="MEDELLIN"/>
    <s v="BARRIO GUAYABAL SAN RAFAEL MEDELLIN"/>
    <s v="CB UNO A UNO"/>
    <s v="CB UNO A UNO"/>
    <s v="REDEBAN"/>
    <n v="2308295"/>
    <s v="FO-25-1096085"/>
    <d v="2025-06-16T10:00:00"/>
    <d v="2025-06-18T10:29:00"/>
    <s v="EJECUTADO_CANCELADO"/>
    <s v="PETICIÓN USUARIO"/>
    <s v="ORDEN DE CAMBIO"/>
    <s v="BASEDATAFONO"/>
    <s v="BASEDATAFONO"/>
    <s v="VISITA_TÉCNICA"/>
    <s v="18/06/2025 SE LLEGA AL PUNTO Y LA SRA NORELA INFORMA QUE NO HABÍA SOLICITADO BASE FUE UN INCIDENTE EL QUE HABÍA SOLICITADO Y YA HABÍAN IDO A ARREGLARLO POR LO QUE SE CIERRA ACTIVIDAD YA QUE NO PERMITE CERRAR"/>
    <s v="0"/>
    <n v="0"/>
    <s v="10XZZ977"/>
    <s v="N/A"/>
    <s v="N/A"/>
    <s v="TIPO I"/>
    <s v="TERRESTRE"/>
    <s v="1"/>
    <n v="0"/>
    <s v="ALVAREZ ARENAS VICTOR HUGO"/>
    <m/>
    <n v="65960.072302"/>
    <n v="75096.394270399993"/>
    <n v="65960.072302"/>
    <m/>
    <m/>
    <m/>
    <m/>
    <m/>
    <m/>
    <m/>
  </r>
  <r>
    <s v="CALI"/>
    <x v="0"/>
    <x v="3"/>
    <n v="76834"/>
    <n v="13586132"/>
    <n v="66455"/>
    <s v="VALLE DEL CAUCA"/>
    <s v="TULUA"/>
    <s v="BARRIO EL PRINCIPE TULUA 1"/>
    <s v="CB UNO A UNO"/>
    <s v="CB UNO A UNO"/>
    <s v="REDEBAN"/>
    <n v="13586132"/>
    <s v="FO-25-1102888"/>
    <d v="2025-06-17T12:10:00"/>
    <d v="2025-06-18T10:37:42"/>
    <s v="EJECUTADO_EXITOSO"/>
    <s v="EJECUTADO EXITOSO"/>
    <s v="ORDEN DE CAMBIO"/>
    <s v="PINPAD"/>
    <s v="PINPAD"/>
    <s v="VISITA_TÉCNICA"/>
    <s v="18/06/2025 SE INSTALA PINPAD YA QUE EL CLIENTE CUENTA CON CABINA DE SEGURIDAD  CERRAR"/>
    <s v="0"/>
    <s v="   1073563 "/>
    <s v="LNQZZ016"/>
    <s v="N/A"/>
    <s v="N/A"/>
    <s v="TIPO II"/>
    <s v="TERRESTRE"/>
    <s v="1"/>
    <n v="0"/>
    <s v="CUERO RUIZ JHONNY"/>
    <m/>
    <n v="144967.87232000002"/>
    <n v="140395.6348884"/>
    <n v="144967.87232000002"/>
    <m/>
    <m/>
    <m/>
    <m/>
    <m/>
    <m/>
    <m/>
  </r>
  <r>
    <s v="VALLEDUPAR"/>
    <x v="4"/>
    <x v="5"/>
    <n v="20001"/>
    <n v="13568294"/>
    <n v="79153"/>
    <s v="CESAR"/>
    <s v="VALLEDUPAR"/>
    <s v="BARRIO PRIMERO DE MAYO VALLEDUPAR 5"/>
    <s v="CB UNO A UNO"/>
    <s v="CB UNO A UNO"/>
    <s v="REDEBAN"/>
    <n v="13568294"/>
    <s v="FO-25-1077847"/>
    <d v="2025-06-11T15:25:00"/>
    <d v="2025-06-18T10:57:22"/>
    <s v="EJECUTADO_EXITOSO"/>
    <s v="EJECUTADO EXITOSO"/>
    <s v="ORDEN DE CAMBIO"/>
    <s v="PINPAD"/>
    <s v="PINPAD"/>
    <s v="VISITA_TÉCNICA"/>
    <s v="18/06/2025 SE REALIZA LA INSTALACIÓN DEL PINPAD, SE INSTALA UN DESK 1600, POR ENDE SE LE CAMBIA EL DATAFONO DE IGUAL FORMA POR TEMA DE COMPATIBILIDAD DE TECNOLOGÍA, SE REALIZAN PRUEBAS, DEJANDO SERVICIO FUNCIONAL AL 100 % CERRAR"/>
    <s v="1172816 1235328"/>
    <s v="   1241502 "/>
    <s v="SASZZ728"/>
    <s v="N/A"/>
    <s v="N/A"/>
    <s v="TIPO I"/>
    <s v="TERRESTRE"/>
    <s v="1"/>
    <n v="0"/>
    <s v="MONTES DIAZ JOHN FRED"/>
    <m/>
    <n v="65960.072302"/>
    <n v="75096.394270399993"/>
    <n v="65960.072302"/>
    <m/>
    <m/>
    <m/>
    <m/>
    <m/>
    <m/>
    <m/>
  </r>
  <r>
    <s v="BOGOTA"/>
    <x v="5"/>
    <x v="6"/>
    <n v="11001"/>
    <n v="13466046"/>
    <n v="51555"/>
    <s v="CUNDINAMARCA"/>
    <s v="BOGOTA"/>
    <s v="BARRIO LA ESMERALDA BOGOTA 1"/>
    <s v="CB UNO A UNO"/>
    <s v="CB UNO A UNO"/>
    <s v="REDEBAN"/>
    <n v="13466046"/>
    <s v="FO-25-1102917"/>
    <d v="2025-06-17T12:10:00"/>
    <d v="2025-06-18T10:59:55"/>
    <s v="EJECUTADO_EXITOSO"/>
    <s v="EJECUTADO EXITOSO"/>
    <s v="ORDEN DE CAMBIO"/>
    <s v="TRASLADO"/>
    <s v="TRASLADO EXTERNO"/>
    <s v="VISITA_TÉCNICA"/>
    <s v="18/06/2025 SE REALIZA TRASLADO EXTERNO. OK PRUEBA NO SE PUEDE REALIZAR YA QUE EL CB SE ENCUENTRA BLOQUEADO, SE LE INFORMA A CLIENTE COMUNICARSE CON ENTIDAD BANCOLOMBIA PARA  DESBLOQUEAR LA  TERMINAL  Na"/>
    <s v="1074737"/>
    <n v="915512"/>
    <s v="AD09Z923"/>
    <s v="N/A"/>
    <s v="N/A"/>
    <s v="TIPO I"/>
    <s v="TERRESTRE"/>
    <s v="1"/>
    <n v="0"/>
    <s v="ORTIZ MARTINEZ STIVEN"/>
    <m/>
    <n v="65960.072302"/>
    <n v="75096.394270399993"/>
    <n v="65960.072302"/>
    <m/>
    <m/>
    <m/>
    <m/>
    <m/>
    <m/>
    <m/>
  </r>
  <r>
    <s v="TUNJA"/>
    <x v="2"/>
    <x v="2"/>
    <n v="15238"/>
    <n v="13540127"/>
    <n v="71876"/>
    <s v="BOYACA"/>
    <s v="DUITAMA"/>
    <s v="BOYACA DUITAMA 2"/>
    <s v="CB UNO A UNO"/>
    <s v="CB UNO A UNO"/>
    <s v="REDEBAN"/>
    <n v="13540127"/>
    <s v="FO-25-1102939"/>
    <d v="2025-06-17T12:10:00"/>
    <d v="2025-06-18T11:52:09"/>
    <s v="EJECUTADO_EXITOSO"/>
    <s v="EJECUTADO EXITOSO"/>
    <s v="ORDEN DE CAMBIO"/>
    <s v="TRASLADO"/>
    <s v="TRASLADO EXTERNO"/>
    <s v="VISITA_TÉCNICA"/>
    <s v="18/06/2025 SE REALIZA VISITA AL COMERCIO,  SE BORRA Y ACTUALIZA EQUIPO, SE TRASLADAN EQUIPOS Y PUBLICIDAD, CLIENTE SE ENCUENTRA BLOQUEADO POR EL BANCO, SE SOLICITA DESBLOQUEO PARA REALIZAR PRUEBAS, BANCO NO DESBLOQUEA EL CB. Ninguna "/>
    <s v="1111372"/>
    <n v="1110382"/>
    <s v="LN00M086"/>
    <s v="N/A"/>
    <s v="N/A"/>
    <s v="TIPO II"/>
    <s v="TERRESTRE"/>
    <s v="1"/>
    <n v="0"/>
    <s v="SOLER HOYOS CRISTIAN LEONARDO"/>
    <m/>
    <n v="144967.87232000002"/>
    <n v="140395.6348884"/>
    <n v="144967.87232000002"/>
    <m/>
    <m/>
    <m/>
    <m/>
    <m/>
    <m/>
    <m/>
  </r>
  <r>
    <s v="VALLEDUPAR"/>
    <x v="4"/>
    <x v="5"/>
    <n v="20550"/>
    <n v="13433191"/>
    <n v="73205"/>
    <s v="CESAR"/>
    <s v="PELAYA"/>
    <s v="BARRIO LAS DELICIAS PELAYA 2"/>
    <s v="CB UNO A UNO"/>
    <s v="CB UNO A UNO"/>
    <s v="REDEBAN"/>
    <n v="13433191"/>
    <s v="FO-25-1077774"/>
    <d v="2025-06-11T15:25:00"/>
    <d v="2025-06-18T11:55:17"/>
    <s v="EJECUTADO_EXITOSO"/>
    <s v="EJECUTADO EXITOSO"/>
    <s v="ORDEN DE CAMBIO"/>
    <s v="TRASLADO"/>
    <s v="TRASLADO EXTERNO"/>
    <s v="VISITA_TÉCNICA"/>
    <s v="18/06/2025 SE REALIZA TRASLADO EXTERNO SOLICITADO POR CLIENTE, SE INSTALA EQUIPO Y ACCESORIOS EXISTENTE,SE REALIZAN PRUEBAS QUEDANDO EQUIPO OK AL 100% Cliente no tiene publicidad para instalar "/>
    <s v=" "/>
    <s v="    "/>
    <s v="SV00T085"/>
    <s v="N/A"/>
    <s v="N/A"/>
    <s v="TIPO IV"/>
    <s v="TERRESTRE"/>
    <s v="1"/>
    <n v="0"/>
    <s v="MAESTRE MENGUAL EDGAR ENRIQUE"/>
    <m/>
    <n v="479588.87655000004"/>
    <n v="196536.5258152"/>
    <n v="479588.87655000004"/>
    <m/>
    <m/>
    <m/>
    <m/>
    <m/>
    <m/>
    <m/>
  </r>
  <r>
    <s v="BOGOTA"/>
    <x v="5"/>
    <x v="6"/>
    <n v="11001"/>
    <n v="2319140"/>
    <n v="32046"/>
    <s v="CUNDINAMARCA"/>
    <s v="BOGOTA"/>
    <s v="OPRAP CAFAM FLORESTA"/>
    <s v="ROBUSTO"/>
    <s v="OPRAP"/>
    <s v="REDEBAN"/>
    <n v="2319140"/>
    <s v="FO-25-1104759"/>
    <d v="2025-06-17T17:22:54"/>
    <d v="2025-06-18T12:03:00"/>
    <s v="EJECUTADO_EXITOSO"/>
    <s v="EJECUTADO EXITOSO"/>
    <s v="ORDEN DE CAMBIO"/>
    <s v="BASEDATAFONO"/>
    <s v="BASEDATAFONO"/>
    <s v="VISITA_TÉCNICA"/>
    <s v="18/06/2025 SE VISITA CB BANCOLOMBIA ROBUSTO, SE INSTALA BASE DE DATAFONO, NO SE MANIPULAN EQUIPOS, SERVICIO OK "/>
    <s v="0"/>
    <n v="0"/>
    <s v="1111W182"/>
    <s v="N/A"/>
    <s v="N/A"/>
    <s v="TIPO I"/>
    <s v="TERRESTRE"/>
    <s v="1"/>
    <n v="0"/>
    <s v="VEGA MANRIQUE JONATAN MAURICIO"/>
    <m/>
    <n v="65960.072302"/>
    <n v="75096.394270399993"/>
    <n v="65960.072302"/>
    <m/>
    <m/>
    <m/>
    <m/>
    <m/>
    <m/>
    <m/>
  </r>
  <r>
    <s v="CARTAGENA"/>
    <x v="4"/>
    <x v="5"/>
    <n v="13001"/>
    <n v="13522969"/>
    <n v="65459"/>
    <s v="BOLIVAR"/>
    <s v="CARTAGENA"/>
    <s v="BARRIO ESCALLON VILLA CARTAGEN"/>
    <s v="CB UNO A UNO"/>
    <s v="CB UNO A UNO"/>
    <s v="REDEBAN"/>
    <n v="13522969"/>
    <s v="FO-25-1102926"/>
    <d v="2025-06-17T12:10:00"/>
    <d v="2025-06-18T12:03:34"/>
    <s v="EJECUTADO_EXITOSO"/>
    <s v="EJECUTADO EXITOSO"/>
    <s v="ORDEN DE CAMBIO"/>
    <s v="TRASLADO"/>
    <s v="TRASLADO EXTERNO"/>
    <s v="VISITA_TÉCNICA"/>
    <s v="18/06/2025 SE REALIZA TRASLADO DE EQUIPOS Y SE VALIDA DIRECCIÓN ACTUALIZADA EN DATAFONO Se realiza traslado de equipos y se valida dirección actualizada en datafono y se instala aviso exterior "/>
    <s v="1172804"/>
    <n v="902448"/>
    <s v="7A00B316"/>
    <s v="N/A"/>
    <s v="N/A"/>
    <s v="TIPO I"/>
    <s v="TERRESTRE"/>
    <s v="1"/>
    <n v="0"/>
    <s v="MARTINEZ SALGUEDO ANDRES AUGUSTO"/>
    <m/>
    <n v="65960.072302"/>
    <n v="75096.394270399993"/>
    <n v="65960.072302"/>
    <m/>
    <m/>
    <m/>
    <m/>
    <m/>
    <m/>
    <m/>
  </r>
  <r>
    <s v="NEIVA"/>
    <x v="3"/>
    <x v="4"/>
    <n v="18001"/>
    <n v="13473232"/>
    <n v="53119"/>
    <s v="CAQUETA"/>
    <s v="FLORENCIA"/>
    <s v="BARRIO CIUDADELA SIGLO XXI FLO"/>
    <s v="CB UNO A UNO"/>
    <s v="CB UNO A UNO"/>
    <s v="REDEBAN"/>
    <n v="13473232"/>
    <s v="FO-25-1102919"/>
    <d v="2025-06-17T12:10:00"/>
    <d v="2025-06-18T12:14:30"/>
    <s v="EJECUTADO_EXITOSO"/>
    <s v="EJECUTADO EXITOSO"/>
    <s v="ORDEN DE CAMBIO"/>
    <s v="TRASLADO"/>
    <s v="TRASLADO EXTERNO"/>
    <s v="VISITA_TÉCNICA"/>
    <s v="18/06/2025 SE REALIZA VISITA AL PUNTO,SE TRASLADA CON EXITOSO , BASE DATAFONO, LECTORA, AVISO EXTERIOR, FALANGED, CB OPERATIVO. PRUEBAS CB OK ,TRASLADO EXITOSO. CB OPERATIVO "/>
    <s v="929573"/>
    <n v="903253"/>
    <s v="9C0NZ329"/>
    <s v="N/A"/>
    <s v="N/A"/>
    <s v="TIPO IV"/>
    <s v="TERRESTRE"/>
    <s v="1"/>
    <n v="0"/>
    <s v="DEVIA REINOSO JUAN CARLOS"/>
    <m/>
    <n v="479588.87655000004"/>
    <n v="196536.5258152"/>
    <n v="479588.87655000004"/>
    <m/>
    <m/>
    <m/>
    <m/>
    <m/>
    <m/>
    <m/>
  </r>
  <r>
    <s v="NEIVA"/>
    <x v="3"/>
    <x v="4"/>
    <n v="18001"/>
    <n v="13506586"/>
    <n v="78426"/>
    <s v="CAQUETA"/>
    <s v="FLORENCIA"/>
    <s v="BARRIO LA ESTRELLA FLORENCIA"/>
    <s v="CB UNO A UNO"/>
    <s v="CB UNO A UNO"/>
    <s v="REDEBAN"/>
    <n v="13506586"/>
    <s v="FO-25-1102968"/>
    <d v="2025-06-17T12:10:00"/>
    <d v="2025-06-18T12:20:00"/>
    <s v="EJECUTADO_EXITOSO"/>
    <s v="EJECUTADO EXITOSO"/>
    <s v="ORDEN DE CAMBIO"/>
    <s v="TRASLADO"/>
    <s v="TRASLADO EXTERNO"/>
    <s v="VISITA_TÉCNICA"/>
    <s v="18/06/2025 SE REALIZA VISITA AL PUNTO, SE TRASLADA CON EXITO, BASE DATAFONO, LECTORA, AVISO EXTERIOR, FALANGED, DISPLAY HORARIOS, SE ACTUALIZA DIRECCION EN BAUCHER. SE DEJA EQUIPO CON VR 9.90 .NO SE REALIZAN PRUEBAS EXITOSAS YA QUE EL PUNTO SE ENCUENTRA BLOQUEADO POR TRASLADO"/>
    <s v="908495"/>
    <n v="913578"/>
    <s v="V1OZZ346"/>
    <s v="N/A"/>
    <s v="N/A"/>
    <s v="TIPO IV"/>
    <s v="TERRESTRE"/>
    <s v="1"/>
    <n v="0"/>
    <s v="DEVIA REINOSO JUAN CARLOS"/>
    <m/>
    <n v="479588.87655000004"/>
    <n v="196536.5258152"/>
    <n v="479588.87655000004"/>
    <m/>
    <m/>
    <m/>
    <m/>
    <m/>
    <m/>
    <m/>
  </r>
  <r>
    <s v="MONTERIA"/>
    <x v="4"/>
    <x v="5"/>
    <n v="23068"/>
    <n v="13440582"/>
    <n v="66024"/>
    <s v="CORDOBA"/>
    <s v="AYAPEL"/>
    <s v="BARRIO CENTRO AYAPEL 4"/>
    <s v="CB UNO A UNO"/>
    <s v="CB UNO A UNO"/>
    <s v="REDEBAN"/>
    <n v="13440582"/>
    <s v="FO-25-1077771"/>
    <d v="2025-06-11T15:25:00"/>
    <d v="2025-06-18T12:20:00"/>
    <s v="EJECUTADO_EXITOSO"/>
    <s v="EJECUTADO EXITOSO"/>
    <s v="ORDEN DE CAMBIO"/>
    <s v="TRASLADO"/>
    <s v="TRASLADO EXTERNO"/>
    <s v="VISITA_TÉCNICA"/>
    <s v="18/06/2025 SE REALIZA TRASLADO DE CB OK, SE INICIALIZA DATÁFONO PARA TOMAR DATOS DE LA NUEVA DIRECCIÓN OK, PRUEBAS CON RECHAZO GENERAL POR QUÉ EL CB ESTÁ BLOQUEADO POR EL BANCO Ninguna "/>
    <s v="989119"/>
    <n v="1008226"/>
    <s v="9A00N488"/>
    <s v="N/A"/>
    <s v="N/A"/>
    <s v="TIPO III"/>
    <s v="TERRESTRE"/>
    <s v="1"/>
    <n v="0"/>
    <s v="COGOLLO ROSSO CAMILO ANDRES"/>
    <m/>
    <n v="275728.78077800001"/>
    <n v="196536.5258152"/>
    <n v="275728.78077800001"/>
    <m/>
    <m/>
    <m/>
    <m/>
    <m/>
    <m/>
    <m/>
  </r>
  <r>
    <s v="TUNJA"/>
    <x v="2"/>
    <x v="2"/>
    <n v="15238"/>
    <n v="13553437"/>
    <n v="75898"/>
    <s v="BOYACA"/>
    <s v="DUITAMA"/>
    <s v="BARRIO VATICANO DUITAMA 2"/>
    <s v="CB UNO A UNO"/>
    <s v="CB UNO A UNO"/>
    <s v="REDEBAN"/>
    <n v="13553437"/>
    <s v="FO-25-1102951"/>
    <d v="2025-06-17T12:10:00"/>
    <d v="2025-06-18T12:30:00"/>
    <s v="EJECUTADO_EXITOSO"/>
    <s v="EJECUTADO EXITOSO"/>
    <s v="ORDEN DE CAMBIO"/>
    <s v="TRASLADO"/>
    <s v="TRASLADO EXTERNO"/>
    <s v="VISITA_TÉCNICA"/>
    <s v="18/06/2025 SE REALIZA VISITA AL COMERCIO, SE BORRA Y ACTUALIZA EQUIPO, SE TRASLADAN EQUIPOS Y PUBLICIDAD, CLIENTE SE ENCUENTRA BLOQUEADO POR EL BANCO, SE SOLICITA DESBLOQUEO PARA REALIZAR PRUEBAS, BANCO NO DESBLOQUEA EL CB"/>
    <s v="1115501"/>
    <n v="1034820"/>
    <s v="FA09Z427"/>
    <s v="N/A"/>
    <s v="N/A"/>
    <s v="TIPO II"/>
    <s v="TERRESTRE"/>
    <s v="1"/>
    <n v="0"/>
    <s v="SOLER HOYOS CRISTIAN LEONARDO"/>
    <m/>
    <n v="144967.87232000002"/>
    <n v="140395.6348884"/>
    <n v="144967.87232000002"/>
    <m/>
    <m/>
    <m/>
    <m/>
    <m/>
    <m/>
    <m/>
  </r>
  <r>
    <s v="PEREIRA"/>
    <x v="0"/>
    <x v="0"/>
    <n v="76147"/>
    <n v="13548147"/>
    <n v="62918"/>
    <s v="VALLE DEL CAUCA"/>
    <s v="CARTAGO"/>
    <s v="BARRIO CAMELLON DEL QUINDIO CA"/>
    <s v="CB UNO A UNO"/>
    <s v="CB UNO A UNO"/>
    <s v="REDEBAN"/>
    <n v="13548147"/>
    <s v="FO-25-1102923"/>
    <d v="2025-06-17T12:10:00"/>
    <d v="2025-06-18T12:40:00"/>
    <s v="EJECUTADO_EXITOSO"/>
    <s v="EJECUTADO EXITOSO"/>
    <s v="ORDEN DE CAMBIO"/>
    <s v="TRASLADO"/>
    <s v="TRASLADO INTERNO"/>
    <s v="VISITA_TÉCNICA"/>
    <s v="18/06/2025 VISITAMOS COMERCIO REALIZAMOS TRASLADO INTERNO, SE CAMBIAN LOS EQUIPOS DE LUGAR EN EL MISMO ESTABLECIMIENTO.  Ninguna "/>
    <s v="1070049"/>
    <n v="538471"/>
    <s v="MA00Q888"/>
    <s v="N/A"/>
    <s v="N/A"/>
    <s v="TIPO I"/>
    <s v="TERRESTRE"/>
    <s v="1"/>
    <n v="0"/>
    <s v="ARROYAVE CANO MANUEL GUILLERMO"/>
    <m/>
    <n v="65960.072302"/>
    <n v="75096.394270399993"/>
    <n v="65960.072302"/>
    <m/>
    <m/>
    <m/>
    <m/>
    <m/>
    <m/>
    <m/>
  </r>
  <r>
    <s v="NEIVA"/>
    <x v="3"/>
    <x v="4"/>
    <n v="18001"/>
    <n v="13547934"/>
    <n v="72838"/>
    <s v="CAQUETA"/>
    <s v="FLORENCIA"/>
    <s v="BARRIO ACACIAS FLORENCIA"/>
    <s v="CB UNO A UNO"/>
    <s v="CB UNO A UNO"/>
    <s v="REDEBAN"/>
    <n v="13547934"/>
    <s v="FO-25-1102943"/>
    <d v="2025-06-17T12:10:00"/>
    <d v="2025-06-18T12:43:06"/>
    <s v="EJECUTADO_EXITOSO"/>
    <s v="EJECUTADO EXITOSO"/>
    <s v="ORDEN DE CAMBIO"/>
    <s v="TRASLADO"/>
    <s v="TRASLADO EXTERNO"/>
    <s v="VISITA_TÉCNICA"/>
    <s v="18/06/2025 SE REALIZA VISITA AL PUNTO, SE TRASLADO CON EXITOSO BASE,DATAFONO. AVISO EXTERIOR .SE ACTUALIZA DORECCION EN BAUCHER, PRUEBAS OK .CB OPERATIVO. TRASLADO EXITOSO"/>
    <s v="1142729"/>
    <n v="0"/>
    <s v="EF00S378"/>
    <s v="N/A"/>
    <s v="N/A"/>
    <s v="TIPO IV"/>
    <s v="TERRESTRE"/>
    <s v="1"/>
    <n v="0"/>
    <s v="DEVIA REINOSO JUAN CARLOS"/>
    <m/>
    <n v="479588.87655000004"/>
    <n v="196536.5258152"/>
    <n v="479588.87655000004"/>
    <m/>
    <m/>
    <m/>
    <m/>
    <m/>
    <m/>
    <m/>
  </r>
  <r>
    <s v="BARRANQUILLA"/>
    <x v="4"/>
    <x v="5"/>
    <n v="8001"/>
    <n v="13598459"/>
    <n v="79598"/>
    <s v="ATLANTICO"/>
    <s v="BARRANQUILLA"/>
    <s v="BARRIO LA MAGDALENA BARRANQUILLA  4"/>
    <s v="CB UNO A UNO"/>
    <s v="CB UNO A UNO"/>
    <s v="REDEBAN"/>
    <n v="13598459"/>
    <s v="FO-25-1102896"/>
    <d v="2025-06-17T12:10:00"/>
    <d v="2025-06-18T12:51:17"/>
    <s v="EJECUTADO_EXITOSO"/>
    <s v="EJECUTADO EXITOSO"/>
    <s v="ORDEN DE CAMBIO"/>
    <s v="PINPAD"/>
    <s v="PINPAD"/>
    <s v="VISITA_TÉCNICA"/>
    <s v="18/06/2025 SE INSTALA PIN PAD DESK  CERRAR"/>
    <s v="0"/>
    <s v="   848055 "/>
    <s v="SXUZZ124"/>
    <s v="N/A"/>
    <s v="N/A"/>
    <s v="TIPO I"/>
    <s v="TERRESTRE"/>
    <s v="1"/>
    <n v="0"/>
    <s v="DE AVILA SIADES ALBERTO ENRIQUE"/>
    <m/>
    <n v="65960.072302"/>
    <n v="75096.394270399993"/>
    <n v="65960.072302"/>
    <m/>
    <m/>
    <m/>
    <m/>
    <m/>
    <m/>
    <m/>
  </r>
  <r>
    <s v="NEIVA"/>
    <x v="3"/>
    <x v="4"/>
    <n v="18001"/>
    <n v="2300798"/>
    <n v="55325"/>
    <s v="CAQUETA"/>
    <s v="FLORENCIA"/>
    <s v="BARRIO NUEVA COLOMBIA FLORENCI"/>
    <s v="CB UNO A UNO"/>
    <s v="CB UNO A UNO"/>
    <s v="REDEBAN"/>
    <n v="2300798"/>
    <s v="FO-25-1085908"/>
    <d v="2025-06-13T10:44:00"/>
    <d v="2025-06-18T12:55:00"/>
    <s v="EJECUTADO_EXITOSO"/>
    <s v="EJECUTADO EXITOSO"/>
    <s v="ORDEN DE CAMBIO"/>
    <s v="BASEDATAFONO"/>
    <s v="BASEDATAFONO"/>
    <s v="VISITA_TÉCNICA"/>
    <s v="18/06/2025 SE REALIZA VISITA AL PUNTO, SE IMPLEMENTA BASE SEGÚN PETICIÓN USUARIO . YA LA BASE SE PARTIÓ EN LA PARTE SUPERIOR"/>
    <s v="0"/>
    <n v="0"/>
    <s v="TRDZZ707"/>
    <s v="N/A"/>
    <s v="N/A"/>
    <s v="TIPO IV"/>
    <s v="TERRESTRE"/>
    <s v="1"/>
    <n v="0"/>
    <s v="DEVIA REINOSO JUAN CARLOS"/>
    <m/>
    <n v="479588.87655000004"/>
    <n v="196536.5258152"/>
    <n v="479588.87655000004"/>
    <m/>
    <m/>
    <m/>
    <m/>
    <m/>
    <m/>
    <m/>
  </r>
  <r>
    <s v="MEDELLIN"/>
    <x v="1"/>
    <x v="1"/>
    <n v="5148"/>
    <n v="13548991"/>
    <n v="77264"/>
    <s v="ANTIOQUIA"/>
    <s v="EL CARMEN DE VIBORAL"/>
    <s v="BARRIO CARMEN DE VIVORAL EL CARMEN DE VIBORAL"/>
    <s v="CB UNO A UNO"/>
    <s v="CB UNO A UNO"/>
    <s v="REDEBAN"/>
    <n v="13548991"/>
    <s v="FO-25-1102958"/>
    <d v="2025-06-17T12:10:00"/>
    <d v="2025-06-18T13:00:16"/>
    <s v="EJECUTADO_EXITOSO"/>
    <s v="EJECUTADO EXITOSO"/>
    <s v="ORDEN DE CAMBIO"/>
    <s v="TRASLADO"/>
    <s v="TRASLADO EXTERNO"/>
    <s v="VISITA_TÉCNICA"/>
    <s v="18/06/2025 SE REALIZA TRASLADO EXTERNO A PETICIÓN DEL USUARIO, PRUEBAS CON RECHAZO POR BLOQUEO DEL BANCO  Se realiza traslado externo a petición del usuario, pruebas con rechazo por bloqueo del banco "/>
    <s v="1111695"/>
    <n v="1114952"/>
    <s v="SX9ZZ552"/>
    <s v="N/A"/>
    <s v="N/A"/>
    <s v="TIPO II"/>
    <s v="TERRESTRE"/>
    <s v="1"/>
    <n v="0"/>
    <s v="BARRIENTOS HERNANDEZ CRISTIAN HORACIO"/>
    <m/>
    <n v="144967.87232000002"/>
    <n v="140395.6348884"/>
    <n v="144967.87232000002"/>
    <m/>
    <m/>
    <m/>
    <m/>
    <m/>
    <m/>
    <m/>
  </r>
  <r>
    <s v="MEDELLIN"/>
    <x v="1"/>
    <x v="1"/>
    <n v="5001"/>
    <n v="2312286"/>
    <n v="79441"/>
    <s v="ANTIOQUIA"/>
    <s v="MEDELLIN"/>
    <s v="BARRIO ANTONIO NARIÑO MEDELLIN"/>
    <s v="CB UNO A UNO"/>
    <s v="CB UNO A UNO"/>
    <s v="REDEBAN"/>
    <n v="2312286"/>
    <s v="FO-25-1098565"/>
    <d v="2025-06-16T16:23:00"/>
    <d v="2025-06-18T13:09:00"/>
    <s v="EJECUTADO_EXITOSO"/>
    <s v="EJECUTADO EXITOSO"/>
    <s v="ORDEN DE CAMBIO"/>
    <s v="BASEDATAFONO"/>
    <s v="BASEDATAFONO"/>
    <s v="VISITA_TÉCNICA"/>
    <s v="18/06/2025 SE PEGA BASE YA Q SE LE HABÍA DESPEGADO TODO QUEDA OK  CERRAR"/>
    <s v="0"/>
    <n v="0"/>
    <s v="10XZZ979"/>
    <s v="N/A"/>
    <s v="N/A"/>
    <s v="TIPO I"/>
    <s v="TERRESTRE"/>
    <s v="1"/>
    <n v="0"/>
    <s v="ALVAREZ ARENAS VICTOR HUGO"/>
    <m/>
    <n v="65960.072302"/>
    <n v="75096.394270399993"/>
    <n v="65960.072302"/>
    <m/>
    <m/>
    <m/>
    <m/>
    <m/>
    <m/>
    <m/>
  </r>
  <r>
    <s v="PEREIRA"/>
    <x v="0"/>
    <x v="0"/>
    <n v="76243"/>
    <n v="13557580"/>
    <n v="12135"/>
    <s v="VALLE DEL CAUCA"/>
    <s v="EL AGUILA"/>
    <s v="EL AGUILA II VALLE DEL CAUCA"/>
    <s v="CB UNO A UNO"/>
    <s v="CB UNO A UNO"/>
    <s v="REDEBAN"/>
    <n v="13557580"/>
    <s v="FO-25-1102898"/>
    <d v="2025-06-17T12:10:00"/>
    <d v="2025-06-18T13:15:00"/>
    <s v="EJECUTADO_EXITOSO"/>
    <s v="EJECUTADO EXITOSO"/>
    <s v="ORDEN DE CAMBIO"/>
    <s v="TRASLADO"/>
    <s v="TRASLADO EXTERNO"/>
    <s v="VISITA_TÉCNICA"/>
    <s v="18/06/2025 VISITAMOS COMERCIO REALIZAMOS TRASLADO ESTERNO DE DATÁFONO CON LECTOR DE BARRAS, SE LLAMA A LA LÍNEA PARA SOLICITAR EL DESBLOQUEO DEL CORRESPONSAL Y ASÍ PODER HACER PRUEBAS LUEGO DE LAS PRUEBAS SE LLAMA NUEVAMENTE PARA QUE REALICEN EL BLOQUE DENUEVO YA QUE ASÍ ELLOS LO INDICAN, LE INFORMAMOS AL CLIENTE QUE YA SE DEBEN COMUNICAR CON LA LÍNEA HE INFORMAR QUE EL TÉCNICO YA LES HIZO EL TRASLADO PARA ASÍ MIRAR CUAL ES EL PASO A SEGUIR PARA QUE LES QUITEN EL BLOQUEO.  Ninguna "/>
    <s v="1115206"/>
    <n v="984878"/>
    <s v="AVZZZ435-JAAFZ968"/>
    <s v="N/A"/>
    <s v="N/A"/>
    <s v="TIPO III"/>
    <s v="TERRESTRE"/>
    <s v="1"/>
    <n v="0"/>
    <s v="ARROYAVE CANO MANUEL GUILLERMO"/>
    <m/>
    <n v="275728.78077800001"/>
    <n v="196536.5258152"/>
    <n v="275728.78077800001"/>
    <m/>
    <m/>
    <m/>
    <m/>
    <m/>
    <m/>
    <m/>
  </r>
  <r>
    <s v="BOGOTA"/>
    <x v="5"/>
    <x v="6"/>
    <n v="11001"/>
    <n v="13574747"/>
    <n v="32425"/>
    <s v="CUNDINAMARCA"/>
    <s v="BOGOTA"/>
    <s v="BARRIO SIERRA MORENA 1"/>
    <s v="CB UNO A UNO"/>
    <s v="CB UNO A UNO"/>
    <s v="REDEBAN"/>
    <n v="13574747"/>
    <s v="FO-25-1102903"/>
    <d v="2025-06-17T12:10:00"/>
    <d v="2025-06-18T13:19:43"/>
    <s v="EJECUTADO_EXITOSO"/>
    <s v="EJECUTADO EXITOSO"/>
    <s v="ORDEN DE CAMBIO"/>
    <s v="TRASLADO"/>
    <s v="TRASLADO EXTERNO"/>
    <s v="VISITA_TÉCNICA"/>
    <s v="18/06/2025 SE VISITA COMERCIO POR TRASLADO EXTERNO DONDE SE GENERA CAMBIO DE DIRECCIÓN INICIALIZADO EQUIPOS , AL INTENTAR REALIZAR TRANSACCIONES DE PRUEBA PERO EL CB SE ENCUENTRA BLOQUEADO POR ENTIDAD CLIENTE SE COMUNICA TELEFÓNICAMENTE Y LE CONFIRMAN TIEMPO DE RESPUESTA PARA ACTIVACIÓN DE CB DE 24 HORAS CLIENTE ACEPTA Y SE FINALIZA ACTIVIDAD SIN MÁS NOVEDAD  Ninguna "/>
    <s v="1116023"/>
    <n v="536238"/>
    <s v="119ZZ651"/>
    <s v="N/A"/>
    <s v="N/A"/>
    <s v="TIPO I"/>
    <s v="TERRESTRE"/>
    <s v="1"/>
    <n v="0"/>
    <s v="ROMERO ROJAS BREIDY JHOHAN"/>
    <m/>
    <n v="65960.072302"/>
    <n v="75096.394270399993"/>
    <n v="65960.072302"/>
    <m/>
    <m/>
    <m/>
    <m/>
    <m/>
    <m/>
    <m/>
  </r>
  <r>
    <s v="TUNJA"/>
    <x v="2"/>
    <x v="2"/>
    <n v="15238"/>
    <n v="13408620"/>
    <n v="38577"/>
    <s v="BOYACA"/>
    <s v="DUITAMA"/>
    <s v="DISTRICOL DIGITAL CASE"/>
    <s v="AGREGADOR"/>
    <s v="DISTRICOL"/>
    <s v="REDEBAN"/>
    <n v="13408620"/>
    <s v="FO-25-1107220"/>
    <d v="2025-06-18T08:30:00"/>
    <d v="2025-06-18T13:40:01"/>
    <s v="EJECUTADO_EXITOSO"/>
    <s v="EJECUTADO EXITOSO"/>
    <s v="ORDEN DE CAMBIO"/>
    <s v="TRASLADO"/>
    <s v="TRASLADO EXTERNO"/>
    <s v="VISITA_TÉCNICA"/>
    <s v="18/06/2025 SE REALIZA VISITA AL COMERCIO,  SE TRASLADAN EQUIPOS Y PUBLICIDAD,  SE HACEN PRUEBAS OK. Ninguna"/>
    <s v="1106622"/>
    <n v="1071087"/>
    <s v="9A01Z119"/>
    <s v="N/A"/>
    <s v="N/A"/>
    <s v="TIPO II"/>
    <s v="TERRESTRE"/>
    <s v="1"/>
    <n v="0"/>
    <s v="SOLER HOYOS CRISTIAN LEONARDO"/>
    <m/>
    <n v="144967.87232000002"/>
    <n v="140395.6348884"/>
    <n v="144967.87232000002"/>
    <m/>
    <m/>
    <m/>
    <m/>
    <m/>
    <m/>
    <m/>
  </r>
  <r>
    <s v="CARTAGENA"/>
    <x v="4"/>
    <x v="5"/>
    <n v="13001"/>
    <n v="13452237"/>
    <n v="75901"/>
    <s v="BOLIVAR"/>
    <s v="CARTAGENA"/>
    <s v="BARRIO URBANIZACION COLOMBIATON CARTAGENA DE INDIAS"/>
    <s v="CB UNO A UNO"/>
    <s v="CB UNO A UNO"/>
    <s v="REDEBAN"/>
    <n v="13452237"/>
    <s v="FO-25-1102953"/>
    <d v="2025-06-17T12:10:00"/>
    <d v="2025-06-18T14:36:00"/>
    <s v="EJECUTADO_EXITOSO"/>
    <s v="EJECUTADO EXITOSO"/>
    <s v="ORDEN DE CAMBIO"/>
    <s v="TRASLADO"/>
    <s v="TRASLADO EXTERNO"/>
    <s v="VISITA_TÉCNICA"/>
    <s v="18/06/2025 SE REALIZA TRASLADO EXITOSO TODO OK"/>
    <s v="1142178"/>
    <n v="1145688"/>
    <s v="FA09Z430"/>
    <s v="N/A"/>
    <s v="N/A"/>
    <s v="TIPO I"/>
    <s v="TERRESTRE"/>
    <s v="1"/>
    <n v="0"/>
    <s v="MARTINEZ SALGUEDO ANDRES AUGUSTO"/>
    <m/>
    <n v="65960.072302"/>
    <n v="75096.394270399993"/>
    <n v="65960.072302"/>
    <m/>
    <m/>
    <m/>
    <m/>
    <m/>
    <m/>
    <m/>
  </r>
  <r>
    <s v="BARRANQUILLA"/>
    <x v="4"/>
    <x v="5"/>
    <n v="8078"/>
    <n v="13475115"/>
    <n v="76101"/>
    <s v="ATLANTICO"/>
    <s v="BARANOA"/>
    <s v="BARRIO CONGORA BARANOA"/>
    <s v="CB UNO A UNO"/>
    <s v="CB UNO A UNO"/>
    <s v="REDEBAN"/>
    <n v="13475115"/>
    <s v="FO-25-1102949"/>
    <d v="2025-06-17T12:10:00"/>
    <d v="2025-06-18T14:58:00"/>
    <s v="EJECUTADO_EXITOSO"/>
    <s v="EJECUTADO EXITOSO"/>
    <s v="ORDEN DE CAMBIO"/>
    <s v="TRASLADO"/>
    <s v="TRASLADO EXTERNO"/>
    <s v="VISITA_TÉCNICA"/>
    <s v="18/06/2025 SE REALIZA VISITA TÉCNICA, SE BORRA SISTEMA OPERATIVO DEL DATAFONO, SE INSTALA EL SISTEMA OPERATIVO Y LA VERSIÓN 9.90, SE INICIALIZA SE REALIZAN PRUEBAS EXITOSAS, EQUIPO FUNCIONA CORRECTAMENTE, CB QUEDA OPERATIVO. TRASLADO EXITOSO"/>
    <s v="1121541"/>
    <n v="1178235"/>
    <s v="SX0GZ252"/>
    <s v="N/A"/>
    <s v="N/A"/>
    <s v="TIPO II"/>
    <s v="TERRESTRE"/>
    <s v="1"/>
    <n v="0"/>
    <s v="DE AGUAS MUÑOZ DAVID JOSE"/>
    <m/>
    <n v="144967.87232000002"/>
    <n v="140395.6348884"/>
    <n v="144967.87232000002"/>
    <m/>
    <m/>
    <m/>
    <m/>
    <m/>
    <m/>
    <m/>
  </r>
  <r>
    <s v="PEREIRA"/>
    <x v="0"/>
    <x v="0"/>
    <n v="76895"/>
    <n v="13519079"/>
    <n v="32848"/>
    <s v="VALLE DEL CAUCA"/>
    <s v="ZARZAL"/>
    <s v="BARRIO CENTRO ZARZAL 1"/>
    <s v="CB UNO A UNO"/>
    <s v="CB UNO A UNO"/>
    <s v="REDEBAN"/>
    <n v="13519079"/>
    <s v="FO-25-1102905"/>
    <d v="2025-06-17T12:10:00"/>
    <d v="2025-06-18T15:22:00"/>
    <s v="EJECUTADO_EXITOSO"/>
    <s v="EJECUTADO EXITOSO"/>
    <s v="ORDEN DE CAMBIO"/>
    <s v="TRASLADO"/>
    <s v="TRASLADO EXTERNO"/>
    <s v="VISITA_TÉCNICA"/>
    <s v="18/06/2025 SE REALIZA INICIALIZACIÓN DE DATOFONO POR MOTIVO DE TRASLADO EXTERNO, LOS EQUIPOS Y LA PUBLICIDAD YA SE ENCONTRABAN EN LA DIRECCIÓN ACTUAL, NO SE REALIZAN PRUEBAS YA QUE EL EQUIPO ESTÁ BLOQUEADO POR EL BANCO"/>
    <s v="1069618"/>
    <n v="537261"/>
    <s v="1NZZZ771 AA0UZ487"/>
    <s v="N/A"/>
    <s v="N/A"/>
    <s v="TIPO III"/>
    <s v="TERRESTRE"/>
    <s v="1"/>
    <n v="0"/>
    <s v="FRANCO CAÑAVERAL YAMID RAUL"/>
    <m/>
    <n v="275728.78077800001"/>
    <n v="196536.5258152"/>
    <n v="275728.78077800001"/>
    <m/>
    <m/>
    <m/>
    <m/>
    <m/>
    <m/>
    <m/>
  </r>
  <r>
    <s v="BOGOTA"/>
    <x v="5"/>
    <x v="6"/>
    <n v="11001"/>
    <n v="13459972"/>
    <n v="58278"/>
    <s v="CUNDINAMARCA"/>
    <s v="BOGOTA"/>
    <s v="DISTRICOL LA BERLINESA"/>
    <s v="AGREGADOR"/>
    <s v="DISTRICOL"/>
    <s v="REDEBAN"/>
    <n v="13459972"/>
    <s v="FO-25-1107227"/>
    <d v="2025-06-18T08:30:00"/>
    <d v="2025-06-18T15:41:00"/>
    <s v="EJECUTADO_EXITOSO"/>
    <s v="EJECUTADO EXITOSO"/>
    <s v="ORDEN DE CAMBIO"/>
    <s v="TRASLADO"/>
    <s v="TRASLADO EXTERNO"/>
    <s v="VISITA_TÉCNICA"/>
    <s v="18/06/2025 SE VISITA COMERCIO POR RASPADO EXTERNO DONDE HAY AVISO EXTERIOR INSTALADO"/>
    <s v="762592"/>
    <n v="985096"/>
    <s v="IKZZZ619"/>
    <s v="N/A"/>
    <s v="N/A"/>
    <s v="TIPO I"/>
    <s v="TERRESTRE"/>
    <s v="1"/>
    <n v="0"/>
    <s v="ROZO ROZO WILLIAM ASDRUBAL"/>
    <m/>
    <n v="65960.072302"/>
    <n v="75096.394270399993"/>
    <n v="65960.072302"/>
    <m/>
    <m/>
    <m/>
    <m/>
    <m/>
    <m/>
    <m/>
  </r>
  <r>
    <s v="BUCARAMANGA"/>
    <x v="2"/>
    <x v="2"/>
    <n v="68001"/>
    <n v="13408584"/>
    <n v="77392"/>
    <s v="SANTANDER"/>
    <s v="BUCARAMANGA"/>
    <s v="DISTRICOL KOSTLOW PARKING"/>
    <s v="AGREGADOR"/>
    <s v="DISTRICOL"/>
    <s v="REDEBAN"/>
    <n v="13408584"/>
    <s v="FO-25-1107253"/>
    <d v="2025-06-18T08:30:00"/>
    <d v="2025-06-18T16:16:00"/>
    <s v="EJECUTADO_EXITOSO"/>
    <s v="EJECUTADO EXITOSO"/>
    <s v="ORDEN DE CAMBIO"/>
    <s v="TRASLADO"/>
    <s v="TRASLADO EXTERNO"/>
    <s v="VISITA_TÉCNICA"/>
    <s v="18/06/2025 SE HACE PRESENCIA EN COMERCIO SE REALIZA ACTUALIZACIÓN DE DATOS EN EL EQUIPO Y EN EL SISTEMA SE OBSERVA QUE LA DIRECCIÓN SALE COMO CARRERA Y NO COMO CALLE SE LE INFORMA AL CLIENTE Y SE ME ESCALA EL CASO A REDEBAN YA QUE  SE VALIDA CON LA CAMARA DEL COMERCIO DEL CLIENTE "/>
    <s v="1169487"/>
    <n v="1217133"/>
    <s v="SAAZZ177"/>
    <s v="N/A"/>
    <s v="N/A"/>
    <s v="TIPO I"/>
    <s v="TERRESTRE"/>
    <s v="1"/>
    <n v="0"/>
    <s v="BARRERA ORTEGA MARLON STWAR"/>
    <m/>
    <n v="65960.072302"/>
    <n v="75096.394270399993"/>
    <n v="65960.072302"/>
    <m/>
    <m/>
    <m/>
    <m/>
    <m/>
    <m/>
    <m/>
  </r>
  <r>
    <s v="BUCARAMANGA"/>
    <x v="2"/>
    <x v="2"/>
    <n v="68001"/>
    <n v="13408584"/>
    <n v="77392"/>
    <s v="SANTANDER"/>
    <s v="BUCARAMANGA"/>
    <s v="DISTRICOL KOSTLOW PARKING"/>
    <s v="AGREGADOR"/>
    <s v="DISTRICOL"/>
    <s v="REDEBAN"/>
    <n v="13408584"/>
    <s v="FO-25-1112253"/>
    <d v="2025-06-18T08:30:00"/>
    <d v="2025-06-18T16:16:00"/>
    <s v="EJECUTADO_EXITOSO"/>
    <s v="EJECUTADO EXITOSO"/>
    <s v="ORDEN DE CAMBIO"/>
    <s v="TRASLADO"/>
    <s v="TRASLADO EXTERNO"/>
    <s v="VISITA_TÉCNICA"/>
    <s v="20/06/2025 SE HACE PRESENCIA EN COMERCIO SE REALIZA ACTUALIZACIÓN DE DATOS EN EL EQUIPO Y EN EL SISTEMA  EQUIPO OPERATIVO "/>
    <s v="0"/>
    <n v="0"/>
    <s v="SAAZZ177"/>
    <s v="N/A"/>
    <s v="N/A"/>
    <s v="TIPO I"/>
    <s v="TERRESTRE"/>
    <s v="1"/>
    <n v="1"/>
    <s v="BARRERA ORTEGA MARLON STWAR"/>
    <m/>
    <n v="65960.072302"/>
    <n v="75096.394270399993"/>
    <n v="141056.46657240001"/>
    <m/>
    <m/>
    <m/>
    <m/>
    <m/>
    <m/>
    <m/>
  </r>
  <r>
    <s v="BOGOTA"/>
    <x v="5"/>
    <x v="6"/>
    <n v="11001"/>
    <n v="13293699"/>
    <n v="39869"/>
    <s v="CUNDINAMARCA"/>
    <s v="BOGOTA"/>
    <s v="PTM BOGOTA DULF@"/>
    <s v="AGREGADOR"/>
    <s v="COMCARD - PTM"/>
    <s v="REDEBAN"/>
    <s v="TA-25-790608"/>
    <s v="FO-25-1107256"/>
    <d v="2025-06-18T10:47:00"/>
    <d v="2025-06-18T17:16:00"/>
    <s v="EJECUTADO_EXITOSO"/>
    <s v="EJECUTADO EXITOSO"/>
    <s v="ORDEN DE CAMBIO"/>
    <s v="TRASLADO"/>
    <s v="TRASLADO EXTERNO"/>
    <s v="VISITA_TÉCNICA"/>
    <s v="18/06/2025 SE REALIZA INSTALACIÓN DE BASE PARA DATAFONO, SE REALIZA INICIALIZACIÓN DE DATAFONO, PRUEBAS OK, SE INSTALA PATCH CORD, SE REALIZA CAMBIO DE DATAFONO A SOLICITUD DE EDISON SAMBONY DE REDEBAN, PRUEBAS OK"/>
    <s v="942342 768650"/>
    <n v="903788"/>
    <s v="AB0DZ391"/>
    <s v="N/A"/>
    <s v="N/A"/>
    <s v="TIPO I"/>
    <s v="TERRESTRE"/>
    <s v="1"/>
    <n v="0"/>
    <s v="MURCIA HERNANDEZ HARVEY IGNACIO"/>
    <m/>
    <n v="65960.072302"/>
    <n v="75096.394270399993"/>
    <n v="65960.072302"/>
    <m/>
    <m/>
    <m/>
    <m/>
    <m/>
    <m/>
    <m/>
  </r>
  <r>
    <s v="CALI"/>
    <x v="0"/>
    <x v="3"/>
    <n v="76001"/>
    <n v="2325651"/>
    <n v="35125"/>
    <s v="VALLE DEL CAUCA"/>
    <s v="CALI"/>
    <s v="DISTRICOL TELECOSMO"/>
    <s v="AGREGADOR"/>
    <s v="DISTRICOL"/>
    <s v="REDEBAN"/>
    <n v="2325651"/>
    <s v="FO-25-1109045"/>
    <d v="2025-06-18T15:40:00"/>
    <d v="2025-06-18T17:27:00"/>
    <s v="EJECUTADO_EXITOSO"/>
    <s v="EJECUTADO EXITOSO"/>
    <s v="ORDEN DE CAMBIO"/>
    <s v="BASEDATAFONO"/>
    <s v="BASEDATAFONO"/>
    <s v="VISITA_TÉCNICA"/>
    <s v="18/06/2025 EN LA VISITA TÉCNICA SE REALIZÓ LA INSTALACIÓN DE LA BASE SOPORTE DE EL DATÁFONO, SERVICIO REALIZADO OK SIN NOVEDAD "/>
    <s v="0"/>
    <n v="0"/>
    <s v="BL07Z215"/>
    <s v="N/A"/>
    <s v="N/A"/>
    <s v="TIPO I"/>
    <s v="TERRESTRE"/>
    <s v="1"/>
    <n v="0"/>
    <s v="SANCHEZ URREGO ROBINSON DAVID"/>
    <m/>
    <n v="65960.072302"/>
    <n v="75096.394270399993"/>
    <n v="65960.072302"/>
    <m/>
    <m/>
    <m/>
    <m/>
    <m/>
    <m/>
    <m/>
  </r>
  <r>
    <s v="CALI"/>
    <x v="0"/>
    <x v="3"/>
    <n v="76001"/>
    <n v="2318468"/>
    <n v="79182"/>
    <s v="VALLE DEL CAUCA"/>
    <s v="CALI"/>
    <s v="BARRIO REFUGIO CALI 1"/>
    <s v="CB UNO A UNO"/>
    <s v="CB UNO A UNO"/>
    <s v="REDEBAN"/>
    <n v="2318468"/>
    <s v="FO-25-1104207"/>
    <d v="2025-06-17T16:01:00"/>
    <d v="2025-06-18T17:49:00"/>
    <s v="EJECUTADO_EXITOSO"/>
    <s v="EJECUTADO EXITOSO"/>
    <s v="ORDEN DE CAMBIO"/>
    <s v="BASEDATAFONO"/>
    <s v="BASEDATAFONO"/>
    <s v="VISITA_TÉCNICA"/>
    <s v="18/06/2025 EN LA VISITA TÉCNICA SE REALIZÓ LA INSTALACIÓN DEL BACE  "/>
    <s v="0"/>
    <n v="0"/>
    <s v="A4UZZ536"/>
    <s v="N/A"/>
    <s v="N/A"/>
    <s v="TIPO I"/>
    <s v="TERRESTRE"/>
    <s v="1"/>
    <n v="0"/>
    <s v="SANCHEZ URREGO ROBINSON DAVID"/>
    <m/>
    <n v="65960.072302"/>
    <n v="75096.394270399993"/>
    <n v="65960.072302"/>
    <m/>
    <m/>
    <m/>
    <m/>
    <m/>
    <m/>
    <m/>
  </r>
  <r>
    <s v="VALLEDUPAR"/>
    <x v="4"/>
    <x v="5"/>
    <n v="20001"/>
    <n v="13506087"/>
    <n v="65470"/>
    <s v="CESAR"/>
    <s v="VALLEDUPAR"/>
    <s v="BARRIO CONJUNTO CERRADO LA PRA"/>
    <s v="CB UNO A UNO"/>
    <s v="CB UNO A UNO"/>
    <s v="REDEBAN"/>
    <n v="13506087"/>
    <s v="FO-25-1102930"/>
    <d v="2025-06-17T12:10:00"/>
    <d v="2025-06-19T10:20:00"/>
    <s v="EJECUTADO_EXITOSO"/>
    <s v="EJECUTADO EXITOSO"/>
    <s v="ORDEN DE CAMBIO"/>
    <s v="TRASLADO"/>
    <s v="TRASLADO EXTERNO"/>
    <s v="VISITA_TÉCNICA"/>
    <s v="18/06/2025 SE REALIZA EL TRASLADO DEL CB, SE INICIALIZA DATAFONO, QUEDA PENDIENTE POR INSTALAR EL AVISO EXTERIOR, YA QUE EL LOCAL LO ESTA REMODELANDO EL USUARIO Y NO QUISO QUE LE COLOCARA EL AVISO, MANUFIESTA QUE LO VA A COLOCAR CUANDO TERMINE DE REMODELAR, SE REALIZAN PRUEBAS Y SALE RECHAZO GENERAL DEBIDO A QUE EL CB SE ENCUENTRA BLOQUEADO, SE LLAMA AL BANCO Y EFECTIVAMENTE LO CONFIRMA NO SE INSTALA PUBLICIDAD PORQUE ESTAN REMODELANDO EL LOCAL Y EL USUARIO NO QUISO QUE SE LA INSTALARA "/>
    <s v="810339"/>
    <s v="997245 1073315"/>
    <s v="7A00B327"/>
    <s v="N/A"/>
    <s v="N/A"/>
    <s v="TIPO I"/>
    <s v="TERRESTRE"/>
    <s v="1"/>
    <n v="0"/>
    <s v="MONTES DIAZ JOHN FRED"/>
    <m/>
    <n v="65960.072302"/>
    <n v="75096.394270399993"/>
    <n v="65960.072302"/>
    <m/>
    <m/>
    <m/>
    <m/>
    <m/>
    <m/>
    <m/>
  </r>
  <r>
    <s v="CUCUTA"/>
    <x v="2"/>
    <x v="2"/>
    <n v="54001"/>
    <n v="13548033"/>
    <n v="76797"/>
    <s v="NORTE DE SANTANDER"/>
    <s v="CUCUTA"/>
    <s v="BARRIO BRISAS DEL AEROPUERTO CUCUTA 1"/>
    <s v="CB UNO A UNO"/>
    <s v="CB UNO A UNO"/>
    <s v="REDEBAN"/>
    <n v="13548033"/>
    <s v="FO-25-1102962"/>
    <d v="2025-06-17T12:10:00"/>
    <d v="2025-06-19T10:52:56"/>
    <s v="EJECUTADO_EXITOSO"/>
    <s v="EJECUTADO EXITOSO"/>
    <s v="ORDEN DE CAMBIO"/>
    <s v="TRASLADO"/>
    <s v="TRASLADO EXTERNO"/>
    <s v="VISITA_TÉCNICA"/>
    <s v="19/06/2025 SE REALIZA TRASLADO SE INSTALA DATAFONO LECTOR BASE Y PUBLICIDAD SE DEJA NUEVA VERSIÓN CIERRES Y PRUEBAS OK  En comunicación con el banco para el desbloqueo del cb para pruebas se realizaron 3 intentos dónde enviaron correo a la entidad sin respuesta,se procede a anexar pruebas con rechazo,no se logró el desbloqueo por parte de la entidad, se le informa al cliente comunicarse con el banco para la activación del punto _x000a_"/>
    <s v="1051082"/>
    <n v="549210"/>
    <s v="105ZZ343"/>
    <s v="N/A"/>
    <s v="N/A"/>
    <s v="TIPO I"/>
    <s v="TERRESTRE"/>
    <s v="1"/>
    <n v="0"/>
    <s v="DURAN ACOSTA FRANK YONNY"/>
    <m/>
    <n v="65960.072302"/>
    <n v="75096.394270399993"/>
    <n v="65960.072302"/>
    <m/>
    <m/>
    <m/>
    <m/>
    <m/>
    <m/>
    <m/>
  </r>
  <r>
    <s v="CALI"/>
    <x v="0"/>
    <x v="3"/>
    <n v="76520"/>
    <n v="13521245"/>
    <n v="77083"/>
    <s v="VALLE DEL CAUCA"/>
    <s v="PALMIRA"/>
    <s v="DISTRICOL RAPITIENDA LOS PAISA"/>
    <s v="AGREGADOR"/>
    <s v="DISTRICOL"/>
    <s v="REDEBAN"/>
    <n v="13521245"/>
    <s v="FO-25-1107245"/>
    <d v="2025-06-18T08:30:00"/>
    <d v="2025-06-19T11:58:23"/>
    <s v="EJECUTADO_EXITOSO"/>
    <s v="EJECUTADO EXITOSO"/>
    <s v="ORDEN DE CAMBIO"/>
    <s v="TRASLADO"/>
    <s v="TRASLADO EXTERNO"/>
    <s v="VISITA_TÉCNICA"/>
    <s v="19/06/2025 EN LA VISITA TÉCNICA SE ENCONTRÓ QUE LOS EQUIPOS Y PUBLICIDAD YA SE ENCONTRABAN EN LA NUEVA DIRECCIÓN,SE REALIZÓ LA CONFIGURACIÓN E INICIALIZACIÓN AL DATÁFONO,SE VÁLIDO Y SE REALIZARON LAS PRUEBAS DEJANDO EL SERVICIO OPERANDO SIN FALLAS Y SIN NOVEDAD  EL SERVICIO SE REALIZÓ CORRECTAMENTE SIN NOVEDAD "/>
    <s v="1120051"/>
    <s v="A538062"/>
    <s v="LM7ZZ457"/>
    <s v="N/A"/>
    <s v="N/A"/>
    <s v="TIPO I"/>
    <s v="TERRESTRE"/>
    <s v="1"/>
    <n v="0"/>
    <s v="SANCHEZ URREGO ROBINSON DAVID"/>
    <m/>
    <n v="65960.072302"/>
    <n v="75096.394270399993"/>
    <n v="65960.072302"/>
    <m/>
    <m/>
    <m/>
    <m/>
    <m/>
    <m/>
    <m/>
  </r>
  <r>
    <s v="MONTERIA"/>
    <x v="4"/>
    <x v="5"/>
    <n v="23001"/>
    <n v="13408714"/>
    <n v="35084"/>
    <s v="CORDOBA"/>
    <s v="MONTERIA"/>
    <s v="DISTRICOL DROGUERIA MANIZALES"/>
    <s v="AGREGADOR"/>
    <s v="DISTRICOL"/>
    <s v="REDEBAN"/>
    <n v="13408714"/>
    <s v="FO-25-1107231"/>
    <d v="2025-06-18T08:30:00"/>
    <d v="2025-06-19T11:59:53"/>
    <s v="EJECUTADO_EXITOSO"/>
    <s v="EJECUTADO EXITOSO"/>
    <s v="ORDEN DE CAMBIO"/>
    <s v="TRASLADO"/>
    <s v="TRASLADO EXTERNO"/>
    <s v="VISITA_TÉCNICA"/>
    <s v="19/06/2025 SE REALIZA VISITA TÉCNICA PARA TRASLADO DE CB, SE INICIALIZA LA TERMINAL PARA LA NUEVA DIRECCIÓN, TRASLADO DE AVISO EXTERIOR Y HORARIO, SE REALIZAN PRUEBAS SE SE DEJA EL SERVICIO OK. Se realiza visita técnica para traslado de CB, se inicializa la terminal para la nueva dirección, traslado de aviso exterior y horario, se realizan pruebas se se deja el servicio ok."/>
    <s v="895246"/>
    <n v="910164"/>
    <s v="BL07Z439"/>
    <s v="N/A"/>
    <s v="N/A"/>
    <s v="TIPO I"/>
    <s v="TERRESTRE"/>
    <s v="1"/>
    <n v="0"/>
    <s v="CASSIANI PEREZ RAUL RAMIRO"/>
    <m/>
    <n v="65960.072302"/>
    <n v="75096.394270399993"/>
    <n v="65960.072302"/>
    <m/>
    <m/>
    <m/>
    <m/>
    <m/>
    <m/>
    <m/>
  </r>
  <r>
    <s v="TUNJA"/>
    <x v="2"/>
    <x v="2"/>
    <n v="15183"/>
    <n v="13460920"/>
    <n v="61124"/>
    <s v="BOYACA"/>
    <s v="CHITA"/>
    <s v="BARRIO AVENIDA LOS GOBERNADORE"/>
    <s v="CB UNO A UNO"/>
    <s v="CB UNO A UNO"/>
    <s v="REDEBAN"/>
    <n v="13460920"/>
    <s v="FO-25-1102921"/>
    <d v="2025-06-17T12:10:00"/>
    <d v="2025-06-19T15:01:56"/>
    <s v="EJECUTADO_EXITOSO"/>
    <s v="EJECUTADO EXITOSO"/>
    <s v="ORDEN DE CAMBIO"/>
    <s v="TRASLADO"/>
    <s v="TRASLADO EXTERNO"/>
    <s v="VISITA_TÉCNICA"/>
    <s v="19/06/2025 SE REALIZA VISITA AL COMERCIO,  SE BORRA Y ACTUALIZA EQUIPO, SE TRASLADAN EQUIPOS Y PUBLICIDAD, CLIENTE SE ENCUENTRA BLOQUEADO POR EL BANCO, SE SOLICITA DESBLOQUEO PARA REALIZAR PRUEBAS, BANCO NO DESBLOQUEA EL CB. Ninguna"/>
    <s v="1046017"/>
    <n v="1004555"/>
    <s v="NA00F176"/>
    <s v="N/A"/>
    <s v="N/A"/>
    <s v="TIPO IV"/>
    <s v="TERRESTRE"/>
    <s v="1"/>
    <n v="0"/>
    <s v="SOLER HOYOS CRISTIAN LEONARDO"/>
    <m/>
    <n v="479588.87655000004"/>
    <n v="196536.5258152"/>
    <n v="479588.87655000004"/>
    <m/>
    <m/>
    <m/>
    <m/>
    <m/>
    <m/>
    <m/>
  </r>
  <r>
    <s v="IBAGUE"/>
    <x v="3"/>
    <x v="4"/>
    <n v="73001"/>
    <n v="13582557"/>
    <n v="78298"/>
    <s v="TOLIMA"/>
    <s v="IBAGUE"/>
    <s v="BARRIO ALTOS DE GUALANDAY IBAGUE"/>
    <s v="CB UNO A UNO"/>
    <s v="CB UNO A UNO"/>
    <s v="REDEBAN"/>
    <n v="13582557"/>
    <s v="FO-25-1102884"/>
    <d v="2025-06-17T12:10:00"/>
    <d v="2025-06-19T15:57:30"/>
    <s v="EJECUTADO_EXITOSO"/>
    <s v="EJECUTADO EXITOSO"/>
    <s v="ORDEN DE CAMBIO"/>
    <s v="PINPAD"/>
    <s v="PINPAD"/>
    <s v="VISITA_TÉCNICA"/>
    <s v="19/06/2025 INSTALACIÓN DATÁFONO DESK 2600,PINPAD 1600,MAGIC BOX,CABLE DESK 2600,FUENTE DESK 2600,CABLE PIN PAD CERRAR"/>
    <s v="1074894 1235423"/>
    <s v="   1221256 "/>
    <s v="SX0ZZ557"/>
    <s v="N/A"/>
    <s v="N/A"/>
    <s v="TIPO I"/>
    <s v="TERRESTRE"/>
    <s v="1"/>
    <n v="0"/>
    <s v="GUTIERREZ  CAMILO ANDRES"/>
    <m/>
    <n v="65960.072302"/>
    <n v="75096.394270399993"/>
    <n v="65960.072302"/>
    <m/>
    <m/>
    <m/>
    <m/>
    <m/>
    <m/>
    <m/>
  </r>
  <r>
    <s v="PEREIRA"/>
    <x v="0"/>
    <x v="0"/>
    <n v="66001"/>
    <n v="13459265"/>
    <n v="72498"/>
    <s v="RISARALDA"/>
    <s v="PEREIRA"/>
    <s v="DISTRICOL VARI EL MIRADOR LA"/>
    <s v="AGREGADOR"/>
    <s v="DISTRICOL"/>
    <s v="REDEBAN"/>
    <n v="13459265"/>
    <s v="FO-25-1107240"/>
    <d v="2025-06-18T08:30:00"/>
    <d v="2025-06-19T15:58:00"/>
    <s v="EJECUTADO_EXITOSO"/>
    <s v="EJECUTADO EXITOSO"/>
    <s v="ORDEN DE CAMBIO"/>
    <s v="TRASLADO"/>
    <s v="TRASLADO EXTERNO"/>
    <s v="VISITA_TÉCNICA"/>
    <s v="19/06/2025 VISITAMOS COMERCIO REALIZAMOS TRASLADO DE DATÁFONO, LECTOR DE BARRAS, PIN PAD Y HUB A LA NUEVA DIRECCIÓN CR 1 A 65 A 10 MZ 6 CA 7 LO INICIALIZAMOS Y REALIZAMOS PRUEBAS OK"/>
    <s v="1142777"/>
    <s v="1103187 986241"/>
    <s v="TV00L313"/>
    <s v="N/A"/>
    <s v="N/A"/>
    <s v="TIPO I"/>
    <s v="TERRESTRE"/>
    <s v="1"/>
    <n v="0"/>
    <s v="ARROYAVE CANO MANUEL GUILLERMO"/>
    <m/>
    <n v="65960.072302"/>
    <n v="75096.394270399993"/>
    <n v="65960.072302"/>
    <m/>
    <m/>
    <m/>
    <m/>
    <m/>
    <m/>
    <m/>
  </r>
  <r>
    <s v="MEDELLIN"/>
    <x v="1"/>
    <x v="1"/>
    <n v="27361"/>
    <n v="13570504"/>
    <n v="73938"/>
    <s v="CHOCO"/>
    <s v="ISTMINA"/>
    <s v="BARRIO INDEPENDENCIA ISTMINA 2"/>
    <s v="CB UNO A UNO"/>
    <s v="CB UNO A UNO"/>
    <s v="REDEBAN"/>
    <n v="13570504"/>
    <s v="FO-25-1102945"/>
    <d v="2025-06-17T12:10:00"/>
    <d v="2025-06-19T15:58:03"/>
    <s v="EJECUTADO_EXITOSO"/>
    <s v="EJECUTADO EXITOSO"/>
    <s v="ORDEN DE CAMBIO"/>
    <s v="TRASLADO"/>
    <s v="TRASLADO EXTERNO"/>
    <s v="VISITA_TÉCNICA"/>
    <s v="19/06/2025 SE REALIZA TRASLADO DE EQUIPO Y PUBLICIDAD_x000a_CLIENTE LMAMA ALA BANCO PARA VALIDAD BLOQUEOS A LA TERMINAL Y COMENTAN QUE EN RL TRANSCURSO DE UN DÍA SE HABILITARÁ EL CB No"/>
    <s v="1021389"/>
    <n v="1107911"/>
    <s v="MN0SZ952"/>
    <s v="N/A"/>
    <s v="N/A"/>
    <s v="TIPO IV ESPECIAL"/>
    <s v="AEREO"/>
    <s v="1"/>
    <n v="0"/>
    <s v="ROBLEDO DIAZ ANDRES FELIPE"/>
    <m/>
    <n v="988462.96268840006"/>
    <n v="196536.5258152"/>
    <n v="988462.96268840006"/>
    <m/>
    <m/>
    <m/>
    <m/>
    <m/>
    <m/>
    <m/>
  </r>
  <r>
    <s v="MEDELLIN"/>
    <x v="1"/>
    <x v="1"/>
    <n v="5360"/>
    <n v="2319402"/>
    <n v="75665"/>
    <s v="ANTIOQUIA"/>
    <s v="ITAGUI"/>
    <s v="BARRIO SAN ISIDRO ITAGUI"/>
    <s v="CB UNO A UNO"/>
    <s v="CB UNO A UNO"/>
    <s v="REDEBAN"/>
    <n v="2319402"/>
    <s v="FO-25-1105440"/>
    <d v="2025-06-18T08:00:00"/>
    <d v="2025-06-19T16:21:00"/>
    <s v="EJECUTADO_EXITOSO"/>
    <s v="EJECUTADO EXITOSO"/>
    <s v="ORDEN DE CAMBIO"/>
    <s v="BASEDATAFONO"/>
    <s v="BASEDATAFONO"/>
    <s v="VISITA_TÉCNICA"/>
    <s v="19/06/2025 SE REALIZA CAMBIO DE BASE POR DAÑO CERRAR"/>
    <s v="0"/>
    <n v="0"/>
    <s v="1000R483"/>
    <s v="N/A"/>
    <s v="N/A"/>
    <s v="TIPO I"/>
    <s v="TERRESTRE"/>
    <s v="1"/>
    <n v="0"/>
    <s v="HERNANDEZ CHAVARRIA JUAN CAMILO"/>
    <m/>
    <n v="65960.072302"/>
    <n v="75096.394270399993"/>
    <n v="65960.072302"/>
    <m/>
    <m/>
    <m/>
    <m/>
    <m/>
    <m/>
    <m/>
  </r>
  <r>
    <s v="MEDELLIN"/>
    <x v="1"/>
    <x v="1"/>
    <n v="5001"/>
    <n v="2318053"/>
    <n v="20664"/>
    <s v="ANTIOQUIA"/>
    <s v="MEDELLIN"/>
    <s v="COMCARD SAN ANT RAPIDAS Y EFEC"/>
    <s v="AGREGADOR"/>
    <s v="COMCARD - PTM"/>
    <s v="REDEBAN"/>
    <n v="2318053"/>
    <s v="FO-25-1103929"/>
    <d v="2025-06-17T15:21:00"/>
    <d v="2025-06-19T16:27:00"/>
    <s v="EJECUTADO_EXITOSO"/>
    <s v="EJECUTADO EXITOSO"/>
    <s v="ORDEN DE CAMBIO"/>
    <s v="BASEDATAFONO"/>
    <s v="BASEDATAFONO"/>
    <s v="VISITA_TÉCNICA"/>
    <s v="19/06/2025 SE INSTALA BASE YA QUE ESTABA PARTIDA CERRAR"/>
    <s v="0"/>
    <n v="0"/>
    <s v="AAAAS798"/>
    <s v="N/A"/>
    <s v="N/A"/>
    <s v="TIPO I"/>
    <s v="TERRESTRE"/>
    <s v="1"/>
    <n v="0"/>
    <s v="BADEL ACUÑA LUIS ALBERTO"/>
    <m/>
    <n v="65960.072302"/>
    <n v="75096.394270399993"/>
    <n v="65960.072302"/>
    <m/>
    <m/>
    <m/>
    <m/>
    <m/>
    <m/>
    <m/>
  </r>
  <r>
    <s v="BUCARAMANGA"/>
    <x v="2"/>
    <x v="2"/>
    <n v="68276"/>
    <n v="13553617"/>
    <n v="79273"/>
    <s v="SANTANDER"/>
    <s v="FLORIDABLANCA"/>
    <s v="DISTRICOL SANTINET MULTISERV"/>
    <s v="AGREGADOR"/>
    <s v="DISTRICOL"/>
    <s v="REDEBAN"/>
    <n v="13553617"/>
    <s v="FO-25-1113708"/>
    <d v="2025-06-19T12:32:00"/>
    <d v="2025-06-20T10:54:07"/>
    <s v="EJECUTADO_EXITOSO"/>
    <s v="EJECUTADO EXITOSO"/>
    <s v="ORDEN DE CAMBIO"/>
    <s v="PINPAD"/>
    <s v="PINPAD"/>
    <s v="VISITA_TÉCNICA"/>
    <s v="20/06/2025 INSTALACIÓN DE PINPAD, CAMBIO DE EQUIPO POR TECNOLOGÍA PRUEBA EXITOSA  CERRAR"/>
    <s v="932021 1242416"/>
    <s v="   1219835 "/>
    <s v="A4WZZ800"/>
    <s v="N/A"/>
    <s v="N/A"/>
    <s v="TIPO I"/>
    <s v="TERRESTRE"/>
    <s v="1"/>
    <n v="0"/>
    <s v="PEÑA DIAZ IVAN YESID"/>
    <m/>
    <n v="65960.072302"/>
    <n v="75096.394270399993"/>
    <n v="65960.072302"/>
    <m/>
    <m/>
    <m/>
    <m/>
    <m/>
    <m/>
    <m/>
  </r>
  <r>
    <s v="MONTERIA"/>
    <x v="4"/>
    <x v="5"/>
    <n v="23162"/>
    <n v="13521757"/>
    <n v="41113"/>
    <s v="CORDOBA"/>
    <s v="CERETE"/>
    <s v="BARRIO CEREABASTOS CERETE"/>
    <s v="CB UNO A UNO"/>
    <s v="CB UNO A UNO"/>
    <s v="REDEBAN"/>
    <n v="13521757"/>
    <s v="FO-25-1102908"/>
    <d v="2025-06-17T12:10:00"/>
    <d v="2025-06-20T10:57:36"/>
    <s v="EJECUTADO_EXITOSO"/>
    <s v="EJECUTADO EXITOSO"/>
    <s v="ORDEN DE CAMBIO"/>
    <s v="TRASLADO"/>
    <s v="TRASLADO EXTERNO"/>
    <s v="VISITA_TÉCNICA"/>
    <s v="20/06/2025 SE REALIZA TRASLADO DE CB OK, SE INCIALIZA DATÁFONO PARA TOMAR DATOS DE LA NUEVA DIRECCIÓN, PRUEBAS CON RECHAZO GENERAL POR QUÉ ES CB ESTÁ BLOQUEADO POR EL BANCO  Ninguna "/>
    <s v="1106183"/>
    <n v="770393"/>
    <s v="9A2ZZ426 - IISZZ879"/>
    <s v="N/A"/>
    <s v="N/A"/>
    <s v="TIPO I"/>
    <s v="TERRESTRE"/>
    <s v="1"/>
    <n v="0"/>
    <s v="COGOLLO ROSSO CAMILO ANDRES"/>
    <m/>
    <n v="65960.072302"/>
    <n v="75096.394270399993"/>
    <n v="65960.072302"/>
    <m/>
    <m/>
    <m/>
    <m/>
    <m/>
    <m/>
    <m/>
  </r>
  <r>
    <s v="NEIVA"/>
    <x v="3"/>
    <x v="4"/>
    <n v="18150"/>
    <n v="13459432"/>
    <n v="68482"/>
    <s v="CAQUETA"/>
    <s v="CARTAGENA DEL CHAIRA"/>
    <s v="DISTRICOL OVINAGRO"/>
    <s v="AGREGADOR"/>
    <s v="DISTRICOL"/>
    <s v="REDEBAN"/>
    <n v="13459432"/>
    <s v="FO-25-1107238"/>
    <d v="2025-06-18T08:30:00"/>
    <d v="2025-06-20T10:58:10"/>
    <s v="EJECUTADO_EXITOSO"/>
    <s v="EJECUTADO EXITOSO"/>
    <s v="ORDEN DE CAMBIO"/>
    <s v="TRASLADO"/>
    <s v="TRASLADO EXTERNO"/>
    <s v="VISITA_TÉCNICA"/>
    <s v="20/06/2025 SE REALIZA VISITA AL PUNTO ,SE TRASLADA CON EXITOSO ,BASE DATAFONO , LECTORA AVISO EXTERIOR, . SE ACTUALIZA DIRECCIÓN EN VAUCHER. CB OPERATIVO, TRASLADO EXITOSO  TRASLADO EXITOSO "/>
    <s v="989279"/>
    <n v="1102537"/>
    <s v="AAJQZ376"/>
    <s v="N/A"/>
    <s v="N/A"/>
    <s v="TIPO IV ESPECIAL"/>
    <s v="TERRESTRE"/>
    <s v="1"/>
    <n v="0"/>
    <s v="DEVIA REINOSO JUAN CARLOS"/>
    <m/>
    <n v="479588.87655000004"/>
    <n v="196536.5258152"/>
    <n v="479588.87655000004"/>
    <m/>
    <m/>
    <m/>
    <m/>
    <m/>
    <m/>
    <m/>
  </r>
  <r>
    <s v="BOGOTA"/>
    <x v="5"/>
    <x v="6"/>
    <n v="11001"/>
    <n v="2330690"/>
    <n v="25838"/>
    <s v="CUNDINAMARCA"/>
    <s v="BOGOTA"/>
    <s v="REDY CALLE 58"/>
    <s v="ROBUSTO"/>
    <s v="REDY"/>
    <s v="REDEBAN"/>
    <n v="2330690"/>
    <s v="FO-25-1113202"/>
    <d v="2025-06-19T13:38:00"/>
    <d v="2025-06-20T11:02:00"/>
    <s v="EJECUTADO_EXITOSO"/>
    <s v="EJECUTADO EXITOSO"/>
    <s v="ORDEN DE CAMBIO"/>
    <s v="BASEDATAFONO"/>
    <s v="BASEDATAFONO"/>
    <s v="VISITA_TÉCNICA"/>
    <s v="20/06/2025 INSTALACIÓN DE BASE YA QUE SE ROMPIÓ LA QUE TENÍAN  CERRAR"/>
    <s v="0"/>
    <n v="0"/>
    <s v="A04ZZ966"/>
    <s v="N/A"/>
    <s v="N/A"/>
    <s v="TIPO I"/>
    <s v="TERRESTRE"/>
    <s v="1"/>
    <n v="0"/>
    <s v="GOMEZ VEGA DAVID SNEYDER"/>
    <m/>
    <n v="65960.072302"/>
    <n v="75096.394270399993"/>
    <n v="65960.072302"/>
    <m/>
    <m/>
    <m/>
    <m/>
    <m/>
    <m/>
    <m/>
  </r>
  <r>
    <s v="BOGOTA"/>
    <x v="5"/>
    <x v="6"/>
    <n v="11001"/>
    <n v="2326909"/>
    <n v="50936"/>
    <s v="CUNDINAMARCA"/>
    <s v="BOGOTA"/>
    <s v="BARRIO SUBA BOGOTA 28"/>
    <s v="CB UNO A UNO"/>
    <s v="CB UNO A UNO"/>
    <s v="REDEBAN"/>
    <n v="2326909"/>
    <s v="FO-25-1110229"/>
    <d v="2025-06-19T08:00:00"/>
    <d v="2025-06-20T12:19:00"/>
    <s v="EJECUTADO_EXITOSO"/>
    <s v="EJECUTADO EXITOSO"/>
    <s v="ORDEN DE CAMBIO"/>
    <s v="BASEDATAFONO"/>
    <s v="BASEDATAFONO"/>
    <s v="VISITA_TÉCNICA"/>
    <s v="20/06/2025 SE REALIZA INSTALACIÓN DE BASE PARA DATAFONO, LA LECTORA ES ÓPTICON QUEDA CONECTADA AL DATAFONO PERO SIN SUJETAR A LA BASE NO HAY FORMA DE HACERLO. CERRAR"/>
    <s v="0"/>
    <n v="0"/>
    <s v="GB04Z638"/>
    <s v="N/A"/>
    <s v="N/A"/>
    <s v="TIPO I"/>
    <s v="TERRESTRE"/>
    <s v="1"/>
    <n v="0"/>
    <s v="MURCIA HERNANDEZ HARVEY IGNACIO"/>
    <m/>
    <n v="65960.072302"/>
    <n v="75096.394270399993"/>
    <n v="65960.072302"/>
    <m/>
    <m/>
    <m/>
    <m/>
    <m/>
    <m/>
    <m/>
  </r>
  <r>
    <s v="CUCUTA"/>
    <x v="2"/>
    <x v="2"/>
    <n v="54874"/>
    <n v="13458160"/>
    <n v="66205"/>
    <s v="NORTE DE SANTANDER"/>
    <s v="VILLA DEL ROSARIO"/>
    <s v="DISTRICOL TIENDA YIHAN"/>
    <s v="AGREGADOR"/>
    <s v="DISTRICOL"/>
    <s v="REDEBAN"/>
    <n v="13458160"/>
    <s v="FO-25-1113671"/>
    <d v="2025-06-19T12:32:00"/>
    <d v="2025-06-20T12:41:35"/>
    <s v="EJECUTADO_EXITOSO"/>
    <s v="EJECUTADO EXITOSO"/>
    <s v="ORDEN DE CAMBIO"/>
    <s v="PINPAD"/>
    <s v="PINPAD"/>
    <s v="VISITA_TÉCNICA"/>
    <s v="20/06/2025 SE VISITA COMERCIO Y SE INSTALA PINPAD Y HUB NO SERIALIZADO, SE REALIZAN CIERRES Y PRUEBAS OK. CERRAR"/>
    <s v="0"/>
    <s v="   987758 "/>
    <s v="2A00L283"/>
    <s v="N/A"/>
    <s v="N/A"/>
    <s v="TIPO I"/>
    <s v="TERRESTRE"/>
    <s v="1"/>
    <n v="0"/>
    <s v="TORRES MANTILLA JOSE DANIEL"/>
    <m/>
    <n v="65960.072302"/>
    <n v="75096.394270399993"/>
    <n v="65960.072302"/>
    <m/>
    <m/>
    <m/>
    <m/>
    <m/>
    <m/>
    <m/>
  </r>
  <r>
    <s v="MONTERIA"/>
    <x v="4"/>
    <x v="5"/>
    <n v="5250"/>
    <n v="13518729"/>
    <n v="61626"/>
    <s v="ANTIOQUIA"/>
    <s v="EL BAGRE"/>
    <s v="DISTRICOL TODOSERVICIOS EL BAG"/>
    <s v="AGREGADOR"/>
    <s v="DISTRICOL"/>
    <s v="REDEBAN"/>
    <n v="13518729"/>
    <s v="FO-25-1113685"/>
    <d v="2025-06-19T12:32:00"/>
    <d v="2025-06-20T14:08:40"/>
    <s v="EJECUTADO_EXITOSO"/>
    <s v="EJECUTADO EXITOSO"/>
    <s v="ORDEN DE CAMBIO"/>
    <s v="PINPAD"/>
    <s v="PINPAD"/>
    <s v="VISITA_TÉCNICA"/>
    <s v="20/06/2025 SE REALIZÓ INSTALACIÓN DE PINPAD Y HUB OK, PRUEBAS OK, TELECARGA DRNA. CERRAR"/>
    <s v="0"/>
    <s v="   808804 "/>
    <s v="NA00J411"/>
    <s v="N/A"/>
    <s v="N/A"/>
    <s v="TIPO IV"/>
    <s v="TERRESTRE"/>
    <s v="1"/>
    <n v="0"/>
    <s v="CALDERA SALCEDO CARLOS JULIO"/>
    <m/>
    <n v="479588.87655000004"/>
    <n v="196536.5258152"/>
    <n v="479588.87655000004"/>
    <m/>
    <m/>
    <m/>
    <m/>
    <m/>
    <m/>
    <m/>
  </r>
  <r>
    <s v="BOGOTA"/>
    <x v="5"/>
    <x v="6"/>
    <n v="25754"/>
    <n v="2332292"/>
    <n v="76978"/>
    <s v="CUNDINAMARCA"/>
    <s v="SOACHA"/>
    <s v="BARRIO SAN MATEO SOACHA SOACHA 1"/>
    <s v="CB UNO A UNO"/>
    <s v="CB UNO A UNO"/>
    <s v="REDEBAN"/>
    <n v="2332292"/>
    <s v="FO-25-1114055"/>
    <d v="2025-06-19T16:42:00"/>
    <d v="2025-06-20T14:54:00"/>
    <s v="EJECUTADO_EXITOSO"/>
    <s v="EJECUTADO EXITOSO"/>
    <s v="ORDEN DE CAMBIO"/>
    <s v="BASEDATAFONO"/>
    <s v="BASEDATAFONO"/>
    <s v="VISITA_TÉCNICA"/>
    <s v="20/06/2025 SE REALIZA VISITA DE CAMPO, DONDE SE INSTALA BASE DEBIDO A QUE SE ROMPIÓ, INSTALACIÓN OK. CERRAR"/>
    <s v="0"/>
    <n v="0"/>
    <s v="A18ZZ415"/>
    <s v="N/A"/>
    <s v="N/A"/>
    <s v="TIPO I"/>
    <s v="TERRESTRE"/>
    <s v="1"/>
    <n v="0"/>
    <s v="LOZADA ROJAS CHRISTIAN ANDRES"/>
    <m/>
    <n v="65960.072302"/>
    <n v="75096.394270399993"/>
    <n v="65960.072302"/>
    <m/>
    <m/>
    <m/>
    <m/>
    <m/>
    <m/>
    <m/>
  </r>
  <r>
    <s v="BOGOTA"/>
    <x v="5"/>
    <x v="6"/>
    <n v="11001"/>
    <n v="2324452"/>
    <n v="66959"/>
    <s v="CUNDINAMARCA"/>
    <s v="BOGOTA"/>
    <s v="BARRIO LA CITA BOGOTA 3"/>
    <s v="CB UNO A UNO"/>
    <s v="CB UNO A UNO"/>
    <s v="REDEBAN"/>
    <n v="2324452"/>
    <s v="FO-25-1108187"/>
    <d v="2025-06-18T13:20:00"/>
    <d v="2025-06-20T15:39:00"/>
    <s v="EJECUTADO_EXITOSO"/>
    <s v="EJECUTADO EXITOSO"/>
    <s v="ORDEN DE CAMBIO"/>
    <s v="BASEDATAFONO"/>
    <s v="BASEDATAFONO"/>
    <s v="VISITA_TÉCNICA"/>
    <s v="20/06/2025 SE INSTALA BASE DATÁFONO EN SUPERFICIE DE VIDRIO CON SU RESPECTIVA CINTA NO SE MANIPULAN DATÁFONOS  CERRAR"/>
    <s v="0"/>
    <n v="0"/>
    <s v="4A0AZ487"/>
    <s v="N/A"/>
    <s v="N/A"/>
    <s v="TIPO I"/>
    <s v="TERRESTRE"/>
    <s v="1"/>
    <n v="0"/>
    <s v="GARCIA PASTRANA KEVIN FERNANDO"/>
    <m/>
    <n v="65960.072302"/>
    <n v="75096.394270399993"/>
    <n v="65960.072302"/>
    <m/>
    <m/>
    <m/>
    <m/>
    <m/>
    <m/>
    <m/>
  </r>
  <r>
    <s v="MONTERIA"/>
    <x v="4"/>
    <x v="5"/>
    <n v="23675"/>
    <n v="13408520"/>
    <n v="71202"/>
    <s v="CORDOBA"/>
    <s v="SAN BERNARDO DEL VIENTO"/>
    <s v="DISTRICOL CHINCHIN"/>
    <s v="AGREGADOR"/>
    <s v="DISTRICOL"/>
    <s v="REDEBAN"/>
    <n v="13408520"/>
    <s v="FO-25-1107242"/>
    <d v="2025-06-18T08:30:00"/>
    <d v="2025-06-20T15:46:53"/>
    <s v="EJECUTADO_EXITOSO"/>
    <s v="EJECUTADO EXITOSO"/>
    <s v="ORDEN DE CAMBIO"/>
    <s v="TRASLADO"/>
    <s v="TRASLADO EXTERNO"/>
    <s v="VISITA_TÉCNICA"/>
    <s v="20/06/2025 SE REALIZA VISITA TÉCNICA PARA TRASLADO DE CB, SE TRASLADA DATAFONO PLACA 765452, LECTOR ÓPTICO PLACA A540076, AVISOS Y ACCESORIOS._x000a_NOTA: SE INICIALIZA TERMINAL PARA CAMBIO DE DIRECCIÓN Y NOMBRE PERO EL DATAFONO NO LA TOMO, SE ESCALA A REDEBAN PARA ACTUALIZACION REMOTA. NOTA: Se inicializa terminal para cambio de dirección y nombre pero el datafono no la tomo, se escala a Redeban para actualizacion remota."/>
    <s v="765452"/>
    <n v="540076"/>
    <s v="NN00E655"/>
    <s v="N/A"/>
    <s v="N/A"/>
    <s v="TIPO II"/>
    <s v="TERRESTRE"/>
    <s v="1"/>
    <n v="0"/>
    <s v="CASSIANI PEREZ RAUL RAMIRO"/>
    <m/>
    <n v="144967.87232000002"/>
    <n v="140395.6348884"/>
    <n v="144967.87232000002"/>
    <m/>
    <m/>
    <m/>
    <m/>
    <m/>
    <m/>
    <m/>
  </r>
  <r>
    <s v="PASTO"/>
    <x v="0"/>
    <x v="3"/>
    <n v="52356"/>
    <n v="13353278"/>
    <n v="78045"/>
    <s v="NARIÑO"/>
    <s v="IPIALES"/>
    <s v="PTM IPIALES COMERCIALIZARA M&amp;G"/>
    <s v="AGREGADOR"/>
    <s v="COMCARD - PTM"/>
    <s v="REDEBAN"/>
    <s v="TA-25-795165"/>
    <s v="FO-25-1118384"/>
    <d v="2025-06-19T12:32:00"/>
    <d v="2025-06-20T16:27:00"/>
    <s v="GESTIÓN_TELEFÓNICA"/>
    <s v="CANCELADO POR LA RED-SOPORTE TELEFONICO"/>
    <s v="ORDEN DE CAMBIO"/>
    <s v="PINPAD"/>
    <s v="PINPAD"/>
    <s v="SOPORTE_TELEFÓNICO"/>
    <s v="0"/>
    <s v="0"/>
    <n v="0"/>
    <n v="0"/>
    <s v="N/A"/>
    <s v="N/A"/>
    <s v="TIPO II"/>
    <s v="TERRESTRE"/>
    <s v="0"/>
    <n v="0"/>
    <n v="0"/>
    <m/>
    <n v="41241.0800752"/>
    <n v="0"/>
    <n v="41241.0800752"/>
    <m/>
    <m/>
    <m/>
    <m/>
    <m/>
    <m/>
    <m/>
  </r>
  <r>
    <s v="MEDELLIN"/>
    <x v="1"/>
    <x v="1"/>
    <n v="27001"/>
    <n v="13354761"/>
    <n v="30022"/>
    <s v="CHOCO"/>
    <s v="QUIBDO"/>
    <s v="DISTRICOL CELUSTAR COMUNICACIO"/>
    <s v="AGREGADOR"/>
    <s v="DISTRICOL"/>
    <s v="REDEBAN"/>
    <s v="TA-25-795166"/>
    <s v="FO-25-1118386"/>
    <d v="2025-06-19T12:32:00"/>
    <d v="2025-06-20T16:27:00"/>
    <s v="GESTIÓN_TELEFÓNICA"/>
    <s v="CANCELADO POR LA RED-SOPORTE TELEFONICO"/>
    <s v="ORDEN DE CAMBIO"/>
    <s v="PINPAD"/>
    <s v="PINPAD"/>
    <s v="SOPORTE_TELEFÓNICO"/>
    <s v="0"/>
    <s v="0"/>
    <n v="0"/>
    <n v="0"/>
    <s v="N/A"/>
    <s v="N/A"/>
    <s v="TIPO IV ESPECIAL"/>
    <s v="AEREO"/>
    <s v="0"/>
    <n v="0"/>
    <n v="0"/>
    <m/>
    <n v="41241.0800752"/>
    <n v="0"/>
    <n v="41241.0800752"/>
    <m/>
    <m/>
    <m/>
    <m/>
    <m/>
    <m/>
    <m/>
  </r>
  <r>
    <s v="BUCARAMANGA"/>
    <x v="2"/>
    <x v="2"/>
    <n v="68081"/>
    <n v="13371752"/>
    <n v="37939"/>
    <s v="SANTANDER"/>
    <s v="BARRANCABERMEJA"/>
    <s v="PTM BARRANCABERMEJA DADELA"/>
    <s v="AGREGADOR"/>
    <s v="COMCARD - PTM"/>
    <s v="REDEBAN"/>
    <s v="TA-25-795167"/>
    <s v="FO-25-1118388"/>
    <d v="2025-06-19T12:32:00"/>
    <d v="2025-06-20T16:27:00"/>
    <s v="GESTIÓN_TELEFÓNICA"/>
    <s v="CANCELADO POR LA RED-SOPORTE TELEFONICO"/>
    <s v="ORDEN DE CAMBIO"/>
    <s v="PINPAD"/>
    <s v="PINPAD"/>
    <s v="SOPORTE_TELEFÓNICO"/>
    <s v="0"/>
    <s v="0"/>
    <n v="0"/>
    <n v="0"/>
    <s v="N/A"/>
    <s v="N/A"/>
    <s v="TIPO III"/>
    <s v="TERRESTRE"/>
    <s v="0"/>
    <n v="0"/>
    <n v="0"/>
    <m/>
    <n v="41241.0800752"/>
    <n v="0"/>
    <n v="41241.0800752"/>
    <m/>
    <m/>
    <m/>
    <m/>
    <m/>
    <m/>
    <m/>
  </r>
  <r>
    <s v="BOGOTA"/>
    <x v="5"/>
    <x v="6"/>
    <n v="25572"/>
    <n v="13518768"/>
    <n v="68866"/>
    <s v="CUNDINAMARCA"/>
    <s v="PUERTO SALGAR"/>
    <s v="DISTRICOL GLOBAL"/>
    <s v="AGREGADOR"/>
    <s v="DISTRICOL"/>
    <s v="REDEBAN"/>
    <n v="13518768"/>
    <s v="FO-25-1113688"/>
    <d v="2025-06-19T12:32:00"/>
    <d v="2025-06-20T16:49:17"/>
    <s v="EJECUTADO_EXITOSO"/>
    <s v="EJECUTADO EXITOSO"/>
    <s v="ORDEN DE CAMBIO"/>
    <s v="PINPAD"/>
    <s v="PINPAD"/>
    <s v="VISITA_TÉCNICA"/>
    <s v="20/06/2025 DURANTE LA VISITA TECNICA SE REALIZAR LA INSTALACIÓN DE PIN PAD Y HUB CON LAS PRUEBAS OK PARÁMETROS OK USUARIOS OK A CONFORMIDAD DEL CLIENTE  CERRAR"/>
    <s v="0"/>
    <s v="   1062915 "/>
    <s v="AAJYZ100"/>
    <s v="N/A"/>
    <s v="N/A"/>
    <s v="TIPO IV"/>
    <s v="TERRESTRE"/>
    <s v="1"/>
    <n v="0"/>
    <s v="GALEANO SORIANO JUAN DAVID"/>
    <m/>
    <n v="479588.87655000004"/>
    <n v="196536.5258152"/>
    <n v="479588.87655000004"/>
    <m/>
    <m/>
    <m/>
    <m/>
    <m/>
    <m/>
    <m/>
  </r>
  <r>
    <s v="APARTADO"/>
    <x v="1"/>
    <x v="1"/>
    <n v="5045"/>
    <n v="13218509"/>
    <n v="52863"/>
    <s v="ANTIOQUIA"/>
    <s v="APARTADO"/>
    <s v="DISTRICOL ANGELES DEC Y REG JB"/>
    <s v="AGREGADOR"/>
    <s v="DISTRICOL"/>
    <s v="REDEBAN"/>
    <s v="TA-25-795499"/>
    <s v="FO-25-1118911"/>
    <d v="2025-06-19T12:32:00"/>
    <d v="2025-06-20T18:20:00"/>
    <s v="SOLICITUD_CANCELADA"/>
    <s v="CANCELADO POR LA RED- CB CON INSUMOS"/>
    <s v="ORDEN DE CAMBIO"/>
    <s v="PINPAD"/>
    <s v="PINPAD"/>
    <s v="SOPORTE_TELEFÓNICO"/>
    <s v="0"/>
    <s v="0"/>
    <s v="0"/>
    <s v="0"/>
    <s v="N/A"/>
    <s v="N/A"/>
    <s v="TIPO I"/>
    <s v="TERRESTRE"/>
    <s v="0"/>
    <n v="0"/>
    <n v="0"/>
    <m/>
    <n v="41241.0800752"/>
    <n v="0"/>
    <n v="41241.0800752"/>
    <m/>
    <m/>
    <m/>
    <m/>
    <m/>
    <m/>
    <m/>
  </r>
  <r>
    <s v="APARTADO"/>
    <x v="1"/>
    <x v="1"/>
    <n v="5480"/>
    <n v="13252619"/>
    <n v="70454"/>
    <s v="ANTIOQUIA"/>
    <s v="MUTATA"/>
    <s v="DISTRICOL INVERSIONES OSORIO A"/>
    <s v="AGREGADOR"/>
    <s v="DISTRICOL"/>
    <s v="REDEBAN"/>
    <s v="TA-25-795500"/>
    <s v="FO-25-1118912"/>
    <d v="2025-06-19T12:32:00"/>
    <d v="2025-06-20T18:20:00"/>
    <s v="SOLICITUD_CANCELADA"/>
    <s v="CANCELADO POR LA RED- CB CON INSUMOS"/>
    <s v="ORDEN DE CAMBIO"/>
    <s v="PINPAD"/>
    <s v="PINPAD"/>
    <s v="SOPORTE_TELEFÓNICO"/>
    <s v="0"/>
    <s v="0"/>
    <s v="0"/>
    <s v="0"/>
    <s v="N/A"/>
    <s v="N/A"/>
    <s v="TIPO II"/>
    <s v="TERRESTRE"/>
    <s v="0"/>
    <n v="0"/>
    <n v="0"/>
    <m/>
    <n v="41241.0800752"/>
    <n v="0"/>
    <n v="41241.0800752"/>
    <m/>
    <m/>
    <m/>
    <m/>
    <m/>
    <m/>
    <m/>
  </r>
  <r>
    <s v="MONTERIA"/>
    <x v="4"/>
    <x v="5"/>
    <n v="5154"/>
    <n v="13344942"/>
    <n v="55526"/>
    <s v="ANTIOQUIA"/>
    <s v="CAUCASIA"/>
    <s v="DISTRICOL VARIEDADES INTERPLEY"/>
    <s v="AGREGADOR"/>
    <s v="DISTRICOL"/>
    <s v="REDEBAN"/>
    <s v="TA-25-795501"/>
    <s v="FO-25-1118913"/>
    <d v="2025-06-19T12:32:00"/>
    <d v="2025-06-20T18:20:00"/>
    <s v="SOLICITUD_CANCELADA"/>
    <s v="CANCELADO POR LA RED- CB CON INSUMOS"/>
    <s v="ORDEN DE CAMBIO"/>
    <s v="PINPAD"/>
    <s v="PINPAD"/>
    <s v="SOPORTE_TELEFÓNICO"/>
    <s v="0"/>
    <s v="0"/>
    <s v="0"/>
    <s v="0"/>
    <s v="N/A"/>
    <s v="N/A"/>
    <s v="TIPO II"/>
    <s v="TERRESTRE"/>
    <s v="0"/>
    <n v="0"/>
    <n v="0"/>
    <m/>
    <n v="41241.0800752"/>
    <n v="0"/>
    <n v="41241.0800752"/>
    <m/>
    <m/>
    <m/>
    <m/>
    <m/>
    <m/>
    <m/>
  </r>
  <r>
    <s v="MEDELLIN"/>
    <x v="1"/>
    <x v="1"/>
    <n v="5088"/>
    <n v="13578844"/>
    <n v="66013"/>
    <s v="ANTIOQUIA"/>
    <s v="BELLO"/>
    <s v="BARRIO NIQUIA BELLO 16"/>
    <s v="CB UNO A UNO"/>
    <s v="CB UNO A UNO"/>
    <s v="REDEBAN"/>
    <n v="13578844"/>
    <s v="FO-25-1102882"/>
    <d v="2025-06-17T12:10:00"/>
    <d v="2025-06-21T10:16:00"/>
    <s v="EJECUTADO_EXITOSO"/>
    <s v="EJECUTADO EXITOSO"/>
    <s v="ORDEN DE CAMBIO"/>
    <s v="PINPAD"/>
    <s v="PINPAD"/>
    <s v="VISITA_TÉCNICA"/>
    <s v="21/06/2025 INSTALACIÓN DE PIN PAD OK PRUEBAS OK CERRAR"/>
    <s v=" "/>
    <s v="   1219999 "/>
    <s v="9A00N419"/>
    <s v="N/A"/>
    <s v="N/A"/>
    <s v="TIPO I"/>
    <s v="TERRESTRE"/>
    <s v="1"/>
    <n v="0"/>
    <s v="PAREJA ECHAVARRIA JHON DAVID"/>
    <m/>
    <n v="65960.072302"/>
    <n v="75096.394270399993"/>
    <n v="65960.072302"/>
    <m/>
    <m/>
    <m/>
    <m/>
    <m/>
    <m/>
    <m/>
  </r>
  <r>
    <s v="BOGOTA"/>
    <x v="5"/>
    <x v="6"/>
    <n v="11001"/>
    <n v="13541843"/>
    <n v="69705"/>
    <s v="CUNDINAMARCA"/>
    <s v="BOGOTA"/>
    <s v="DISTRICOL MERAKKI"/>
    <s v="AGREGADOR"/>
    <s v="DISTRICOL"/>
    <s v="REDEBAN"/>
    <n v="13541843"/>
    <s v="FO-25-1113699"/>
    <d v="2025-06-19T12:32:00"/>
    <d v="2025-06-21T10:16:00"/>
    <s v="EJECUTADO_EXITOSO"/>
    <s v="EJECUTADO EXITOSO"/>
    <s v="ORDEN DE CAMBIO"/>
    <s v="PINPAD"/>
    <s v="PINPAD"/>
    <s v="VISITA_TÉCNICA"/>
    <s v="21/06/2025 SE REALIZA VISITA AL COMERCIO PARA EJECUTAR INSTALACIÓN DE PIN PAD POR SOLICITUD DEL CLIENTE, SE CAMBIA EQUIPO POR TECNOLOGÍA, VERSIÓN 10.3 , PRUEBAS OK.  CERRAR"/>
    <s v="1015970 1235408"/>
    <s v="   1220710 "/>
    <s v="MN002471"/>
    <s v="N/A"/>
    <s v="N/A"/>
    <s v="TIPO I"/>
    <s v="TERRESTRE"/>
    <s v="1"/>
    <n v="0"/>
    <s v="CORTES VELANDIA MIGUEL ANGEL"/>
    <m/>
    <n v="65960.072302"/>
    <n v="75096.394270399993"/>
    <n v="65960.072302"/>
    <m/>
    <m/>
    <m/>
    <m/>
    <m/>
    <m/>
    <m/>
  </r>
  <r>
    <s v="BOGOTA"/>
    <x v="5"/>
    <x v="6"/>
    <n v="11001"/>
    <n v="13603927"/>
    <n v="79745"/>
    <s v="CUNDINAMARCA"/>
    <s v="BOGOTA"/>
    <s v="BARRIO SAN FRANCISCO  BOGOTA"/>
    <s v="CB UNO A UNO"/>
    <s v="CB UNO A UNO"/>
    <s v="REDEBAN"/>
    <n v="13603927"/>
    <s v="FO-25-1113722"/>
    <d v="2025-06-19T12:32:00"/>
    <d v="2025-06-21T10:37:00"/>
    <s v="EJECUTADO_EXITOSO"/>
    <s v="EJECUTADO EXITOSO"/>
    <s v="ORDEN DE CAMBIO"/>
    <s v="PINPAD"/>
    <s v="PINPAD"/>
    <s v="VISITA_TÉCNICA"/>
    <s v="21/06/2025 SE REALIZA CAMBIO DE EQUIPO PARA INSTALACIÓN DE PINPAD SERVICIO OPERATIVO PRUEBAS OK TRNA RBM  CERRAR"/>
    <s v="1236473 1235215"/>
    <s v="   1219454 "/>
    <s v="F1VZZ876"/>
    <s v="N/A"/>
    <s v="N/A"/>
    <s v="TIPO I"/>
    <s v="TERRESTRE"/>
    <s v="1"/>
    <n v="0"/>
    <s v="BUSTOS MORA DIEGO MANUEL"/>
    <m/>
    <n v="65960.072302"/>
    <n v="75096.394270399993"/>
    <n v="65960.072302"/>
    <m/>
    <m/>
    <m/>
    <m/>
    <m/>
    <m/>
    <m/>
  </r>
  <r>
    <s v="CALI"/>
    <x v="0"/>
    <x v="3"/>
    <n v="76001"/>
    <n v="13616881"/>
    <n v="71364"/>
    <s v="VALLE DEL CAUCA"/>
    <s v="CALI"/>
    <s v="DISTRICOL LA CANASTA MAX BARAT"/>
    <s v="AGREGADOR"/>
    <s v="DISTRICOL"/>
    <s v="REDEBAN"/>
    <n v="13616881"/>
    <s v="FO-25-1118670"/>
    <d v="2025-06-24T12:30:00"/>
    <d v="2025-06-21T10:48:00"/>
    <s v="EJECUTADO_EXITOSO"/>
    <s v="EJECUTADO EXITOSO"/>
    <s v="ORDEN DE CAMBIO"/>
    <s v="PINPAD"/>
    <s v="PINPAD"/>
    <s v="VISITA_TÉCNICA"/>
    <s v="21/06/2025 SE CAMBIA DATÁFONO POR COMPATIBILIDAD SE INSTALA PINPAD MAS ACCESORIOS  CERRAR"/>
    <s v="1141224 1242563"/>
    <s v="   1220559 "/>
    <s v="SV00C187"/>
    <s v="N/A"/>
    <s v="N/A"/>
    <s v="TIPO I"/>
    <s v="TERRESTRE"/>
    <s v="1"/>
    <n v="0"/>
    <s v="CUERO RUIZ JHONNY"/>
    <m/>
    <n v="65960.072302"/>
    <n v="75096.394270399993"/>
    <n v="65960.072302"/>
    <m/>
    <m/>
    <m/>
    <m/>
    <m/>
    <m/>
    <m/>
  </r>
  <r>
    <s v="CALI"/>
    <x v="0"/>
    <x v="3"/>
    <n v="76520"/>
    <n v="13585087"/>
    <n v="61326"/>
    <s v="VALLE DEL CAUCA"/>
    <s v="PALMIRA"/>
    <s v="DISTRICOL DROGAS BULEVAR LA IT"/>
    <s v="AGREGADOR"/>
    <s v="DISTRICOL"/>
    <s v="REDEBAN"/>
    <n v="13585087"/>
    <s v="FO-25-1118682"/>
    <d v="2025-06-24T12:30:00"/>
    <d v="2025-06-21T11:58:00"/>
    <s v="EJECUTADO_EXITOSO"/>
    <s v="EJECUTADO EXITOSO"/>
    <s v="ORDEN DE CAMBIO"/>
    <s v="TRASLADO"/>
    <s v="TRASLADO EXTERNO"/>
    <s v="VISITA_TÉCNICA"/>
    <s v="21/06/2025 EN LA VISITA TÉCNICA SE ENCONTRÓ QUE LOS EQUIPOS Y LA PUBLICIDAD YA SE ENCONTRABA EN LA NUEVA DIRECCIÓN,SE REALIZÓ LA CONFIGURACIÓN E INICIALIZACIÓN OK,SE REALIZARON LAS PRUEBAS DEJANDO EL SERVICIO OPERANDO SIN FALLAS Y SIN NOVEDAD  SERVICIO EJECUTADO OK SIN NOVEDAD "/>
    <s v="043856"/>
    <n v="1051137"/>
    <s v="HA00J509"/>
    <s v="N/A"/>
    <s v="N/A"/>
    <s v="TIPO I"/>
    <s v="TERRESTRE"/>
    <s v="1"/>
    <n v="0"/>
    <s v="SANCHEZ URREGO ROBINSON DAVID"/>
    <m/>
    <n v="65960.072302"/>
    <n v="75096.394270399993"/>
    <n v="65960.072302"/>
    <m/>
    <m/>
    <m/>
    <m/>
    <m/>
    <m/>
    <m/>
  </r>
  <r>
    <s v="PEREIRA"/>
    <x v="0"/>
    <x v="0"/>
    <n v="76622"/>
    <n v="2337018"/>
    <n v="29596"/>
    <s v="VALLE DEL CAUCA"/>
    <s v="ROLDANILLO"/>
    <s v="BARRIO CENTRO 6 ROLDANILLO"/>
    <s v="CB UNO A UNO"/>
    <s v="CB UNO A UNO"/>
    <s v="REDEBAN"/>
    <n v="2337018"/>
    <s v="FO-25-1117131"/>
    <d v="2025-06-20T13:19:00"/>
    <d v="2025-06-21T12:19:47"/>
    <s v="EJECUTADO_EXITOSO"/>
    <s v="EJECUTADO EXITOSO"/>
    <s v="ORDEN DE CAMBIO"/>
    <s v="BASEDATAFONO"/>
    <s v="BASEDATAFONO"/>
    <s v="ENVÍO"/>
    <s v="21/06/2025 SE INSTALA BASE DE DATÁFONO  CERRAR"/>
    <s v="0"/>
    <n v="0"/>
    <s v="BBBDZ173"/>
    <s v="N/A"/>
    <s v="N/A"/>
    <s v="TIPO III"/>
    <s v="TERRESTRE"/>
    <s v="0"/>
    <n v="0"/>
    <s v="FRANCO CAÑAVERAL YAMID RAUL"/>
    <m/>
    <n v="275728.78077800001"/>
    <n v="0"/>
    <n v="275728.78077800001"/>
    <m/>
    <m/>
    <m/>
    <m/>
    <m/>
    <m/>
    <m/>
  </r>
  <r>
    <s v="PASTO"/>
    <x v="0"/>
    <x v="3"/>
    <n v="86865"/>
    <n v="2312527"/>
    <n v="50666"/>
    <s v="PUTUMAYO"/>
    <s v="VALLE DEL GUAMUEZ"/>
    <s v="PTM  VALLE DEL GUAMUEZ DROGUER"/>
    <s v="AGREGADOR"/>
    <s v="COMCARD - PTM"/>
    <s v="REDEBAN"/>
    <n v="2312527"/>
    <s v="FO-25-1098777"/>
    <d v="2025-06-16T16:36:00"/>
    <d v="2025-06-21T12:19:47"/>
    <s v="EJECUTADO_EXITOSO"/>
    <s v="EJECUTADO EXITOSO"/>
    <s v="ORDEN DE CAMBIO"/>
    <s v="BASEDATAFONO"/>
    <s v="BASEDATAFONO"/>
    <s v="VISITA_TÉCNICA"/>
    <s v="21/06/2025 SE REALIZÓ EL ENVÍO DE BASE DE DATÁFONO POR TRANSPORTE INTERMUNICIPAL, SE CONTACTA CON EL CLIENTE YA QUE POR INCONVENIENTES EN LA VÍA HACE EL DEPARTAMENTO DEL PUTUMAYO SE TO. A EN MUTUO ACUERDO ENVIAR EL ACCESORIO Y UNA VEZ LO RECIBE SE CONTACTARÁ NUEVAMENTE PARA REALIZAR LA INSTALACIÓN POR TELÉFONO, SE QUEDA PENDIENTE DE LA RECEPCIÓN DE LA BASE. NOTA: SIENDO LAS 11:08AM DEL 21/06/25, EL CLIENTE CONFIRMA QUE YA RECLAMO EL DÍA DE AYER LA BASE DEL DATAFONO, A LO CUAL SE LE EXPLICO EL PASO A PASO DE LA INSTALACION, INDICANDO QUE YA QUEDO OPERATIVO Y AJUSTADO SIN NOVEDAD.  CERRAR"/>
    <s v="0"/>
    <n v="0"/>
    <s v="BA00Y366"/>
    <s v="N/A"/>
    <s v="N/A"/>
    <s v="TIPO IV"/>
    <s v="TERRESTRE"/>
    <s v="1"/>
    <n v="0"/>
    <s v="REMICIO AMADO JOHN HEBER"/>
    <m/>
    <n v="479588.87655000004"/>
    <n v="196536.5258152"/>
    <n v="479588.87655000004"/>
    <m/>
    <m/>
    <m/>
    <m/>
    <m/>
    <m/>
    <m/>
  </r>
  <r>
    <s v="MONTERIA"/>
    <x v="4"/>
    <x v="5"/>
    <n v="23660"/>
    <n v="13573636"/>
    <n v="46837"/>
    <s v="CORDOBA"/>
    <s v="SAHAGUN"/>
    <s v="DISTRICOL GLENDA VARIEDADES"/>
    <s v="AGREGADOR"/>
    <s v="DISTRICOL"/>
    <s v="REDEBAN"/>
    <n v="13573636"/>
    <s v="FO-25-1113712"/>
    <d v="2025-06-19T12:32:00"/>
    <d v="2025-06-21T12:26:00"/>
    <s v="EJECUTADO_EXITOSO"/>
    <s v="EJECUTADO EXITOSO"/>
    <s v="ORDEN DE CAMBIO"/>
    <s v="PINPAD"/>
    <s v="PINPAD"/>
    <s v="VISITA_TÉCNICA"/>
    <s v="21/06/2025 SE REALIZA VISITA TÉCNICA PARA INSTALACIÓN, DE PINPAD SE INSTALA PINPAD DESK 1500 PLACA 1109487, SE REALIZAN PRUEBAS DE FUNCIONALIDAD Y DE JA EL SERVICIO OPERANDO PERFECTAMENTE Y SIN NOVEDAD. CERRAR"/>
    <s v=" "/>
    <s v="   1109487 "/>
    <s v="GB00C500"/>
    <s v="N/A"/>
    <s v="N/A"/>
    <s v="TIPO II"/>
    <s v="TERRESTRE"/>
    <s v="1"/>
    <n v="0"/>
    <s v="CASSIANI PEREZ RAUL RAMIRO"/>
    <m/>
    <n v="144967.87232000002"/>
    <n v="140395.6348884"/>
    <n v="144967.87232000002"/>
    <m/>
    <m/>
    <m/>
    <m/>
    <m/>
    <m/>
    <m/>
  </r>
  <r>
    <s v="BARRANQUILLA"/>
    <x v="4"/>
    <x v="5"/>
    <n v="8606"/>
    <n v="2321857"/>
    <n v="79410"/>
    <s v="ATLANTICO"/>
    <s v="REPELON"/>
    <s v="BARRIO CENTRO REPELON  4"/>
    <s v="CB UNO A UNO"/>
    <s v="CB UNO A UNO"/>
    <s v="REDEBAN"/>
    <n v="2321857"/>
    <s v="FO-25-1105931"/>
    <d v="2025-06-18T08:44:00"/>
    <d v="2025-06-21T15:07:39"/>
    <s v="EJECUTADO_EXITOSO"/>
    <s v="EJECUTADO EXITOSO"/>
    <s v="ORDEN DE CAMBIO"/>
    <s v="BASEDATAFONO"/>
    <s v="BASEDATAFONO"/>
    <s v="VISITA_TÉCNICA"/>
    <s v="21/06/2025 SE REALIZA VISITA TÉCNICA, SE INSTALA LA BASE DEL DATAFONO, BASE QUE ESTABA EN SITIO PERDIÓ EL PEGAMENTO. CERRAR"/>
    <s v="0"/>
    <n v="0"/>
    <s v="10XZZ948"/>
    <s v="N/A"/>
    <s v="N/A"/>
    <s v="TIPO II"/>
    <s v="TERRESTRE"/>
    <s v="1"/>
    <n v="0"/>
    <s v="DE AGUAS MUÑOZ DAVID JOSE"/>
    <m/>
    <n v="144967.87232000002"/>
    <n v="140395.6348884"/>
    <n v="144967.87232000002"/>
    <m/>
    <m/>
    <m/>
    <m/>
    <m/>
    <m/>
    <m/>
  </r>
  <r>
    <s v="MEDELLIN"/>
    <x v="1"/>
    <x v="1"/>
    <n v="5001"/>
    <n v="13546883"/>
    <n v="71292"/>
    <s v="ANTIOQUIA"/>
    <s v="MEDELLIN"/>
    <s v="PTM MEDELLIN VARIEDADES Y DETA"/>
    <s v="AGREGADOR"/>
    <s v="COMCARD - PTM"/>
    <s v="REDEBAN"/>
    <n v="13546883"/>
    <s v="FO-25-1113705"/>
    <d v="2025-06-19T12:32:00"/>
    <d v="2025-06-24T09:32:21"/>
    <s v="EJECUTADO_EXITOSO"/>
    <s v="EJECUTADO EXITOSO"/>
    <s v="ORDEN DE CAMBIO"/>
    <s v="PINPAD"/>
    <s v="PINPAD"/>
    <s v="VISITA_TÉCNICA"/>
    <s v="24/06/2025 SE REALIZA LA INSTALACIÓN DE 1 PINPAD 1 HUB NO SE HACEN CAMBIOS , SE HACEN PRUEBAS Y QUEDA OPERATIVO EL CB  CERRAR"/>
    <s v="0"/>
    <s v="   1119355 "/>
    <s v="SV00C115"/>
    <s v="N/A"/>
    <s v="N/A"/>
    <s v="TIPO I"/>
    <s v="TERRESTRE"/>
    <s v="1"/>
    <n v="0"/>
    <s v="MONTOYA VELEZ ANDRES FELIPE"/>
    <m/>
    <n v="65960.072302"/>
    <n v="75096.394270399993"/>
    <n v="65960.072302"/>
    <m/>
    <m/>
    <m/>
    <m/>
    <m/>
    <m/>
    <m/>
  </r>
  <r>
    <s v="MEDELLIN"/>
    <x v="1"/>
    <x v="1"/>
    <n v="5001"/>
    <n v="2318059"/>
    <n v="21950"/>
    <s v="ANTIOQUIA"/>
    <s v="MEDELLIN"/>
    <s v="COMCARD MEDELLIN CARIBE DACAR"/>
    <s v="AGREGADOR"/>
    <s v="COMCARD - PTM"/>
    <s v="REDEBAN"/>
    <n v="2318059"/>
    <s v="FO-25-1103937"/>
    <d v="2025-06-17T15:23:00"/>
    <d v="2025-06-24T10:18:00"/>
    <s v="EJECUTADO_EXITOSO"/>
    <s v="EJECUTADO EXITOSO"/>
    <s v="ORDEN DE CAMBIO"/>
    <s v="BASEDATAFONO"/>
    <s v="BASEDATAFONO"/>
    <s v="VISITA_TÉCNICA"/>
    <s v="24/06/2025 SE REALIZA INSTALACIÓN DE BASE DE DATOFONO DEBIDO A QUE LA ANTERIOR SE ROMPIÓ  CERRAR"/>
    <s v="0"/>
    <n v="0"/>
    <s v="AAYZZ905"/>
    <s v="N/A"/>
    <s v="N/A"/>
    <s v="TIPO I"/>
    <s v="TERRESTRE"/>
    <s v="1"/>
    <n v="0"/>
    <s v="ZAPATA LOPEZ EDWARD ASDRUBAL"/>
    <m/>
    <n v="65960.072302"/>
    <n v="75096.394270399993"/>
    <n v="65960.072302"/>
    <m/>
    <m/>
    <m/>
    <m/>
    <m/>
    <m/>
    <m/>
  </r>
  <r>
    <s v="CALI"/>
    <x v="0"/>
    <x v="3"/>
    <n v="76001"/>
    <n v="13620586"/>
    <n v="74170"/>
    <s v="VALLE DEL CAUCA"/>
    <s v="CALI"/>
    <s v="PTM CALI JM SERVICELL"/>
    <s v="AGREGADOR"/>
    <s v="COMCARD - PTM"/>
    <s v="REDEBAN"/>
    <n v="13620586"/>
    <s v="FO-25-1118674"/>
    <d v="2025-06-24T08:00:00"/>
    <d v="2025-06-24T10:43:51"/>
    <s v="EJECUTADO_EXITOSO"/>
    <s v="EJECUTADO EXITOSO"/>
    <s v="ORDEN DE CAMBIO"/>
    <s v="PINPAD"/>
    <s v="PINPAD"/>
    <s v="VISITA_TÉCNICA"/>
    <s v="24/06/2025 SE REALIZA INSTALACIÓN DE PIN PAD EN CB BANCOLOMBIA MIXTO, SE INSTALA MAGIC BOX, SE REALIZA CAMBIO DE DATAFONO POR TECNOLOGÍA, SE REALIZAN PRUEBAS OK. CERRAR"/>
    <s v="1171578 1221404"/>
    <s v="   1219916 "/>
    <s v="SV0UZ885 - EF02Z988"/>
    <s v="N/A"/>
    <s v="N/A"/>
    <s v="TIPO I"/>
    <s v="TERRESTRE"/>
    <s v="1"/>
    <n v="0"/>
    <s v="MONTERO MUESES GIAN CARLO"/>
    <m/>
    <n v="65960.072302"/>
    <n v="75096.394270399993"/>
    <n v="65960.072302"/>
    <m/>
    <m/>
    <m/>
    <m/>
    <m/>
    <m/>
    <m/>
  </r>
  <r>
    <s v="MEDELLIN"/>
    <x v="1"/>
    <x v="1"/>
    <n v="5001"/>
    <n v="13520041"/>
    <n v="27547"/>
    <s v="ANTIOQUIA"/>
    <s v="MEDELLIN"/>
    <s v="COMCARD MED PAPELERIA DETALLES"/>
    <s v="AGREGADOR"/>
    <s v="COMCARD - PTM"/>
    <s v="REDEBAN"/>
    <n v="13520041"/>
    <s v="FO-25-1113694"/>
    <d v="2025-06-19T12:32:00"/>
    <d v="2025-06-24T10:46:01"/>
    <s v="EJECUTADO_EXITOSO"/>
    <s v="EJECUTADO EXITOSO"/>
    <s v="ORDEN DE CAMBIO"/>
    <s v="PINPAD"/>
    <s v="PINPAD"/>
    <s v="VISITA_TÉCNICA"/>
    <s v="24/06/2025 SE CAMBIA DATAFONO POR TECNOLOGÍA Y SE INSTALA PINPAD COMPATIBLE CON EL DATAFONO  CERRAR"/>
    <s v="296380 1235095"/>
    <s v="   1219885 "/>
    <s v="99DZZ430-HA006830"/>
    <s v="N/A"/>
    <s v="N/A"/>
    <s v="TIPO I"/>
    <s v="TERRESTRE"/>
    <s v="1"/>
    <n v="0"/>
    <s v="RUA ALVAREZ RICHARD ANDRES"/>
    <m/>
    <n v="65960.072302"/>
    <n v="75096.394270399993"/>
    <n v="65960.072302"/>
    <m/>
    <m/>
    <m/>
    <m/>
    <m/>
    <m/>
    <m/>
  </r>
  <r>
    <s v="MEDELLIN"/>
    <x v="1"/>
    <x v="1"/>
    <n v="5088"/>
    <n v="13536567"/>
    <n v="40186"/>
    <s v="ANTIOQUIA"/>
    <s v="BELLO"/>
    <s v="BARRIO CENTRAL BELLO"/>
    <s v="CB UNO A UNO"/>
    <s v="CB UNO A UNO"/>
    <s v="REDEBAN"/>
    <n v="13536567"/>
    <s v="FO-25-1102912"/>
    <d v="2025-06-17T12:10:00"/>
    <d v="2025-06-24T11:37:26"/>
    <s v="EJECUTADO_EXITOSO"/>
    <s v="EJECUTADO EXITOSO"/>
    <s v="ORDEN DE CAMBIO"/>
    <s v="TRASLADO"/>
    <s v="TRASLADO EXTERNO"/>
    <s v="VISITA_TÉCNICA"/>
    <s v="24/06/2025 SE REALIZA TRASLADO DE CORRESPONSAL DE INICIALIZA NUEVA DIRECCIÓN REGISTRADA EQUIPO SE REALIZAN PRUEBAS EXITOSAS SERVICIO OPERATIVO  None"/>
    <s v="0"/>
    <n v="0"/>
    <s v="AB11C643"/>
    <s v="N/A"/>
    <s v="N/A"/>
    <s v="TIPO I"/>
    <s v="TERRESTRE"/>
    <s v="1"/>
    <n v="0"/>
    <s v="ZAPATA LOPEZ EDWARD ASDRUBAL"/>
    <m/>
    <n v="65960.072302"/>
    <n v="75096.394270399993"/>
    <n v="65960.072302"/>
    <m/>
    <m/>
    <m/>
    <m/>
    <m/>
    <m/>
    <m/>
  </r>
  <r>
    <s v="BOGOTA"/>
    <x v="5"/>
    <x v="6"/>
    <n v="11001"/>
    <n v="13411793"/>
    <n v="55845"/>
    <s v="CUNDINAMARCA"/>
    <s v="BOGOTA"/>
    <s v="PTM BOGOTA DROGUERIA EL GUARDI"/>
    <s v="AGREGADOR"/>
    <s v="COMCARD - PTM"/>
    <s v="REDEBAN"/>
    <s v="TA-25-795115"/>
    <s v="FO-25-1117818"/>
    <d v="2025-06-19T12:32:00"/>
    <d v="2025-06-24T11:38:37"/>
    <s v="EJECUTADO_CANCELADO"/>
    <s v="PETICIÓN USUARIO"/>
    <s v="ORDEN DE CAMBIO"/>
    <s v="PINPAD"/>
    <s v="PINPAD"/>
    <s v="VISITA_TÉCNICA"/>
    <s v="24/06/2025 SE LLEGA A DIRECCIÓN ENCONTRANDO CERRADO SE VALIDA Y EL CLIENTE SE TRASLADO MEDIA CUADRA INDICA QUE YA SOLICITÓ EL TRASLADO DIRECCIÓN NUEVA CALLE 65 J 77I 36 SUR SE EXPLICA QUE HASTA NO ESTAR AL DÍA EL TRASLADO NO SE PUEDE INSTALAR EL PINPAD ADICIONAL EL CLIENTE ESTÁ CON BLOQUEO POR ESTE MODERNO TEMA NO FIRMAN CONTROL NI ENTREGAN CORREO  CERRAR"/>
    <s v="0"/>
    <n v="0"/>
    <n v="0"/>
    <s v="N/A"/>
    <s v="N/A"/>
    <s v="TIPO I"/>
    <s v="TERRESTRE"/>
    <s v="1"/>
    <n v="0"/>
    <s v="BUSTOS MORA DIEGO MANUEL"/>
    <m/>
    <n v="65960.072302"/>
    <n v="75096.394270399993"/>
    <n v="65960.072302"/>
    <m/>
    <m/>
    <m/>
    <m/>
    <m/>
    <m/>
    <m/>
  </r>
  <r>
    <s v="PASTO"/>
    <x v="0"/>
    <x v="3"/>
    <n v="52022"/>
    <n v="13408480"/>
    <n v="55918"/>
    <s v="NARIÑO"/>
    <s v="ALDANA"/>
    <s v="DISTRICOL MODA SPORT"/>
    <s v="AGREGADOR"/>
    <s v="DISTRICOL"/>
    <s v="REDEBAN"/>
    <n v="13408480"/>
    <s v="FO-25-1107235"/>
    <d v="2025-06-18T08:30:00"/>
    <d v="2025-06-24T12:03:57"/>
    <s v="EJECUTADO_EXITOSO"/>
    <s v="EJECUTADO EXITOSO"/>
    <s v="ORDEN DE CAMBIO"/>
    <s v="TRASLADO"/>
    <s v="TRASLADO EXTERNO"/>
    <s v="VISITA_TÉCNICA"/>
    <s v="24/06/2025 SE REALIZA TRASLADO EXTERNO DE CB SE RECONFIGURA OK PARÁMETROS OK Y SE REALIZAN PRUEBAS ÉXITOSAS DE TRANSACCIONES, CAMBIO DE DIRECCIÓN OK  Ok"/>
    <s v="0"/>
    <n v="0"/>
    <s v="9BKZZ325"/>
    <s v="N/A"/>
    <s v="N/A"/>
    <s v="TIPO II"/>
    <s v="TERRESTRE"/>
    <s v="1"/>
    <n v="0"/>
    <s v="PAZ MARTINEZ RICHARD HUMBERTO"/>
    <m/>
    <n v="144967.87232000002"/>
    <n v="140395.6348884"/>
    <n v="144967.87232000002"/>
    <m/>
    <m/>
    <m/>
    <m/>
    <m/>
    <m/>
    <m/>
  </r>
  <r>
    <s v="MEDELLIN"/>
    <x v="1"/>
    <x v="1"/>
    <n v="5001"/>
    <n v="13293293"/>
    <n v="16357"/>
    <s v="ANTIOQUIA"/>
    <s v="MEDELLIN"/>
    <s v="PAGAFACIL  ALMACENTRO"/>
    <s v="ROBUSTO"/>
    <s v="PAGAFACIL"/>
    <s v="REDEBAN"/>
    <n v="13293293"/>
    <s v="FO-25-1113666"/>
    <d v="2025-06-19T12:32:00"/>
    <d v="2025-06-24T12:09:20"/>
    <s v="EJECUTADO_EXITOSO"/>
    <s v="EJECUTADO EXITOSO"/>
    <s v="ORDEN DE CAMBIO"/>
    <s v="PINPAD"/>
    <s v="PINPAD"/>
    <s v="VISITA_TÉCNICA"/>
    <s v="24/06/2025 SE REALIZÓ INSTALACIÓN DE PINPAD POR ROBO EN EL CORRESPONSAL  CERRAR"/>
    <s v="0"/>
    <s v="   1155522 "/>
    <s v="JCZZZ330"/>
    <s v="N/A"/>
    <s v="N/A"/>
    <s v="TIPO I"/>
    <s v="TERRESTRE"/>
    <s v="1"/>
    <n v="0"/>
    <s v="CASTAÑEDA PALACIO CARLOS FELIPE"/>
    <m/>
    <n v="65960.072302"/>
    <n v="75096.394270399993"/>
    <n v="65960.072302"/>
    <m/>
    <m/>
    <m/>
    <m/>
    <m/>
    <m/>
    <m/>
  </r>
  <r>
    <s v="MEDELLIN"/>
    <x v="1"/>
    <x v="1"/>
    <n v="5001"/>
    <n v="13513439"/>
    <n v="32359"/>
    <s v="ANTIOQUIA"/>
    <s v="MEDELLIN"/>
    <s v="PAGAFACIL C C LA CENTRAL"/>
    <s v="ROBUSTO"/>
    <s v="PAGAFACIL"/>
    <s v="REDEBAN"/>
    <n v="13513439"/>
    <s v="FO-25-1113678"/>
    <d v="2025-06-19T12:32:00"/>
    <d v="2025-06-24T12:12:53"/>
    <s v="EJECUTADO_EXITOSO"/>
    <s v="EJECUTADO EXITOSO"/>
    <s v="ORDEN DE CAMBIO"/>
    <s v="PINPAD"/>
    <s v="PINPAD"/>
    <s v="VISITA_TÉCNICA"/>
    <s v="24/06/2025 INSTALACION DE PIN PAD CON CAMBIO DE DATAFONO POR COMPATIBILIDAD OK PRUEBAS OK CERRAR"/>
    <s v="1234850 1242608"/>
    <s v="   1219866 "/>
    <s v="111UZ794"/>
    <s v="N/A"/>
    <s v="N/A"/>
    <s v="TIPO I"/>
    <s v="TERRESTRE"/>
    <s v="1"/>
    <n v="0"/>
    <s v="PAREJA ECHAVARRIA JHON DAVID"/>
    <m/>
    <n v="65960.072302"/>
    <n v="75096.394270399993"/>
    <n v="65960.072302"/>
    <m/>
    <m/>
    <m/>
    <m/>
    <m/>
    <m/>
    <m/>
  </r>
  <r>
    <s v="BOGOTA"/>
    <x v="5"/>
    <x v="6"/>
    <n v="11001"/>
    <n v="2339683"/>
    <n v="76223"/>
    <s v="CUNDINAMARCA"/>
    <s v="BOGOTA"/>
    <s v="BARRIO JOSE ANTONIO GALAN B  BOGOTA"/>
    <s v="CB UNO A UNO"/>
    <s v="CB UNO A UNO"/>
    <s v="REDEBAN"/>
    <n v="2339683"/>
    <s v="FO-25-1119921"/>
    <d v="2025-06-21T09:16:00"/>
    <d v="2025-06-24T12:22:00"/>
    <s v="EJECUTADO_EXITOSO"/>
    <s v="EJECUTADO EXITOSO"/>
    <s v="ORDEN DE CAMBIO"/>
    <s v="BASEDATAFONO"/>
    <s v="BASEDATAFONO"/>
    <s v="VISITA_TÉCNICA"/>
    <s v="24/06/2025 SE REALIZA INSTALACIÓN DE BASE PARA DATAFONO POR DAÑO DE CAYO Y SE ROMPIÓ SERVICIO OPERATIVO NO SE MANIPULA TERMINAL  CERRAR"/>
    <s v="0"/>
    <n v="0"/>
    <s v="A40NZ732"/>
    <s v="N/A"/>
    <s v="N/A"/>
    <s v="TIPO I"/>
    <s v="TERRESTRE"/>
    <s v="1"/>
    <n v="0"/>
    <s v="BUSTOS MORA DIEGO MANUEL"/>
    <m/>
    <n v="65960.072302"/>
    <n v="75096.394270399993"/>
    <n v="65960.072302"/>
    <m/>
    <m/>
    <m/>
    <m/>
    <m/>
    <m/>
    <m/>
  </r>
  <r>
    <s v="MEDELLIN"/>
    <x v="1"/>
    <x v="1"/>
    <n v="5001"/>
    <n v="13546873"/>
    <n v="75242"/>
    <s v="ANTIOQUIA"/>
    <s v="MEDELLIN"/>
    <s v="PTM MEDELLIN FERRETERIA EL IND"/>
    <s v="AGREGADOR"/>
    <s v="COMCARD - PTM"/>
    <s v="REDEBAN"/>
    <n v="13546873"/>
    <s v="FO-25-1113702"/>
    <d v="2025-06-19T12:32:00"/>
    <d v="2025-06-24T12:38:05"/>
    <s v="EJECUTADO_EXITOSO"/>
    <s v="EJECUTADO EXITOSO"/>
    <s v="ORDEN DE CAMBIO"/>
    <s v="PINPAD"/>
    <s v="PINPAD"/>
    <s v="VISITA_TÉCNICA"/>
    <s v="24/06/2025 DE CAMBIA DARAFONO POR INCOMPATIBILIDAD CON EL PINPAD QUE SE ADICIONO CERRAR"/>
    <s v="795363 1242618"/>
    <s v="   1219859 "/>
    <s v="OWZZZ999-UVRZZ166"/>
    <s v="N/A"/>
    <s v="N/A"/>
    <s v="TIPO I"/>
    <s v="TERRESTRE"/>
    <s v="1"/>
    <n v="0"/>
    <s v="RUA ALVAREZ RICHARD ANDRES"/>
    <m/>
    <n v="65960.072302"/>
    <n v="75096.394270399993"/>
    <n v="65960.072302"/>
    <m/>
    <m/>
    <m/>
    <m/>
    <m/>
    <m/>
    <m/>
  </r>
  <r>
    <s v="MEDELLIN"/>
    <x v="1"/>
    <x v="1"/>
    <n v="5001"/>
    <n v="13596545"/>
    <n v="79670"/>
    <s v="ANTIOQUIA"/>
    <s v="MEDELLIN"/>
    <s v="BARRIO SAN BENITO MEDELLIN 6"/>
    <s v="CB UNO A UNO"/>
    <s v="CB UNO A UNO"/>
    <s v="REDEBAN"/>
    <n v="13596545"/>
    <s v="FO-25-1116486"/>
    <d v="2025-06-17T12:10:00"/>
    <d v="2025-06-24T12:50:05"/>
    <s v="EJECUTADO_EXITOSO"/>
    <s v="EJECUTADO EXITOSO"/>
    <s v="ORDEN DE CAMBIO"/>
    <s v="PINPAD"/>
    <s v="PINPAD"/>
    <s v="VISITA_TÉCNICA"/>
    <s v="24/06/2025 INSTALACIÓN EXITOSA DE PINPAD MÁS HUB CERRAR"/>
    <s v="0"/>
    <n v="0"/>
    <s v="SXUZZ196"/>
    <s v="N/A"/>
    <s v="N/A"/>
    <s v="TIPO I"/>
    <s v="TERRESTRE"/>
    <s v="2"/>
    <n v="0"/>
    <s v="CERPA SUAREZ DUVAN CAMILO"/>
    <m/>
    <n v="65960.072302"/>
    <n v="75096.394270399993"/>
    <n v="131920.144604"/>
    <m/>
    <m/>
    <m/>
    <m/>
    <m/>
    <m/>
    <m/>
  </r>
  <r>
    <s v="MEDELLIN"/>
    <x v="1"/>
    <x v="1"/>
    <n v="5001"/>
    <n v="2326514"/>
    <n v="55662"/>
    <s v="ANTIOQUIA"/>
    <s v="MEDELLIN"/>
    <s v="DISTRICOL MAS DE TODO MEDELLIN"/>
    <s v="AGREGADOR"/>
    <s v="DISTRICOL"/>
    <s v="REDEBAN"/>
    <n v="2326514"/>
    <s v="FO-25-1109674"/>
    <d v="2025-06-18T17:00:00"/>
    <d v="2025-06-24T14:14:00"/>
    <s v="EJECUTADO_EXITOSO"/>
    <s v="EJECUTADO EXITOSO"/>
    <s v="ORDEN DE CAMBIO"/>
    <s v="BASEDATAFONO"/>
    <s v="BASEDATAFONO"/>
    <s v="VISITA_TÉCNICA"/>
    <s v="24/06/2025 SE REALIZA EL CAMBIO DE BASE DE DATAFONO QUEDA OK EL CB  CERRAR"/>
    <s v="0"/>
    <n v="0"/>
    <s v="XPHZZ332"/>
    <s v="N/A"/>
    <s v="N/A"/>
    <s v="TIPO I"/>
    <s v="TERRESTRE"/>
    <s v="1"/>
    <n v="0"/>
    <s v="MONTOYA VELEZ ANDRES FELIPE"/>
    <m/>
    <n v="65960.072302"/>
    <n v="75096.394270399993"/>
    <n v="65960.072302"/>
    <m/>
    <m/>
    <m/>
    <m/>
    <m/>
    <m/>
    <m/>
  </r>
  <r>
    <s v="YOPAL"/>
    <x v="3"/>
    <x v="4"/>
    <n v="85250"/>
    <n v="2330629"/>
    <n v="76906"/>
    <s v="CASANARE"/>
    <s v="PAZ DE ARIPORO"/>
    <s v="BARRIO 20 DE JULIO PAZ DE ARIPORO"/>
    <s v="CB UNO A UNO"/>
    <s v="CB UNO A UNO"/>
    <s v="REDEBAN"/>
    <n v="2330629"/>
    <s v="FO-25-1112616"/>
    <d v="2025-06-19T13:00:00"/>
    <d v="2025-06-24T14:18:00"/>
    <s v="EJECUTADO_EXITOSO"/>
    <s v="EJECUTADO EXITOSO"/>
    <s v="ORDEN DE CAMBIO"/>
    <s v="BASEDATAFONO"/>
    <s v="BASEDATAFONO"/>
    <s v="VISITA_TÉCNICA"/>
    <s v="24/06/2025 SE VISITA COMERCIO, SE AJUSTA BASE CON CINTA DOBLE FAZ. OPERATIVO EL SERVICIO  CERRAR"/>
    <s v="0"/>
    <n v="0"/>
    <s v="A16ZZ206"/>
    <s v="N/A"/>
    <s v="N/A"/>
    <s v="TIPO II"/>
    <s v="TERRESTRE"/>
    <s v="1"/>
    <n v="0"/>
    <s v="BERNAL ELAICA EDGAR ALEXIS"/>
    <m/>
    <n v="144967.87232000002"/>
    <n v="140395.6348884"/>
    <n v="144967.87232000002"/>
    <m/>
    <m/>
    <m/>
    <m/>
    <m/>
    <m/>
    <m/>
  </r>
  <r>
    <s v="TUNJA"/>
    <x v="2"/>
    <x v="2"/>
    <n v="15516"/>
    <n v="2339939"/>
    <n v="42197"/>
    <s v="BOYACA"/>
    <s v="PAIPA"/>
    <s v="BARRIO CENTRO PAIPA 5"/>
    <s v="CB UNO A UNO"/>
    <s v="CB UNO A UNO"/>
    <s v="REDEBAN"/>
    <n v="2339939"/>
    <s v="FO-25-1120606"/>
    <d v="2025-06-21T10:39:00"/>
    <d v="2025-06-24T14:21:00"/>
    <s v="EJECUTADO_EXITOSO"/>
    <s v="EJECUTADO EXITOSO"/>
    <s v="ORDEN DE CAMBIO"/>
    <s v="BASEDATAFONO"/>
    <s v="BASEDATAFONO"/>
    <s v="VISITA_TÉCNICA"/>
    <s v="24/06/2025 SE REALIZA INSTALACIÓN DE BASE NUEVA PRUEBAS OK SE LE INDICA AL CLIENTE QUE EN CASO QUE PERSISTA EL INCONVENIENTE CON LAS BASES SE LE SUGIERE INSTALAR UNA BASE EN MADERA DONDE PODAMOS SUJETAR LA BASE DEL DATAFONO ATORNILLADA CLIENTE CONFORME  CERRAR"/>
    <s v="0"/>
    <n v="0"/>
    <s v="9A2ZZ554"/>
    <s v="N/A"/>
    <s v="N/A"/>
    <s v="TIPO II"/>
    <s v="TERRESTRE"/>
    <s v="1"/>
    <n v="0"/>
    <s v="RODRIGUEZ MURCIA YERSON IVAN"/>
    <m/>
    <n v="144967.87232000002"/>
    <n v="140395.6348884"/>
    <n v="144967.87232000002"/>
    <m/>
    <m/>
    <m/>
    <m/>
    <m/>
    <m/>
    <m/>
  </r>
  <r>
    <s v="BUCARAMANGA"/>
    <x v="2"/>
    <x v="2"/>
    <n v="68547"/>
    <n v="2341007"/>
    <n v="68399"/>
    <s v="SANTANDER"/>
    <s v="PIEDECUESTA"/>
    <s v="BARRIO MIRAFLOREZ PIEDECUESTA"/>
    <s v="CB UNO A UNO"/>
    <s v="CB UNO A UNO"/>
    <s v="REDEBAN"/>
    <n v="2341007"/>
    <s v="FO-25-1123303"/>
    <d v="2025-06-24T08:00:00"/>
    <d v="2025-06-24T14:26:00"/>
    <s v="EJECUTADO_EXITOSO"/>
    <s v="EJECUTADO EXITOSO"/>
    <s v="ORDEN DE CAMBIO"/>
    <s v="BASEDATAFONO"/>
    <s v="BASEDATAFONO"/>
    <s v="VISITA_TÉCNICA"/>
    <s v="24/06/2025 SE REALIZA VISITA AL COMERCIO SE INSTALA BASE DE DATAFONO  CERRAR"/>
    <s v="0"/>
    <n v="0"/>
    <s v="AALFZ750"/>
    <s v="N/A"/>
    <s v="N/A"/>
    <s v="TIPO II"/>
    <s v="TERRESTRE"/>
    <s v="1"/>
    <n v="0"/>
    <s v="MARIÑO PABON JORGE ENRIQUE"/>
    <m/>
    <n v="144967.87232000002"/>
    <n v="140395.6348884"/>
    <n v="144967.87232000002"/>
    <m/>
    <m/>
    <m/>
    <m/>
    <m/>
    <m/>
    <m/>
  </r>
  <r>
    <s v="MEDELLIN"/>
    <x v="1"/>
    <x v="1"/>
    <n v="5088"/>
    <n v="13459337"/>
    <n v="76688"/>
    <s v="ANTIOQUIA"/>
    <s v="BELLO"/>
    <s v="DISTRICOL TECNOLANDIA"/>
    <s v="AGREGADOR"/>
    <s v="DISTRICOL"/>
    <s v="REDEBAN"/>
    <n v="13459337"/>
    <s v="FO-25-1118680"/>
    <d v="2025-06-24T12:30:00"/>
    <d v="2025-06-24T14:27:38"/>
    <s v="EJECUTADO_EXITOSO"/>
    <s v="EJECUTADO EXITOSO"/>
    <s v="ORDEN DE CAMBIO"/>
    <s v="TRASLADO"/>
    <s v="TRASLADO EXTERNO"/>
    <s v="VISITA_TÉCNICA"/>
    <s v="24/06/2025 SE LLEGA AL SITIO Y EL CLIENTE YA TIENE LOS EQUIPOS EL NUEVO DIRECCIÓN, SE REALIZA INICIALIZACION DEL EQUIPO PARA ACTUALIZACIÓN DE INFORMACIÓN Y DIRECCIÓN SE REALIZAN PRUEBAS EXITOSAS SERVICIO OPERATIVO  None"/>
    <s v="0"/>
    <n v="0"/>
    <s v="SA0ZZ385"/>
    <s v="N/A"/>
    <s v="N/A"/>
    <s v="TIPO I"/>
    <s v="TERRESTRE"/>
    <s v="1"/>
    <n v="0"/>
    <s v="ZAPATA LOPEZ EDWARD ASDRUBAL"/>
    <m/>
    <n v="65960.072302"/>
    <n v="75096.394270399993"/>
    <n v="65960.072302"/>
    <m/>
    <m/>
    <m/>
    <m/>
    <m/>
    <m/>
    <m/>
  </r>
  <r>
    <s v="MEDELLIN"/>
    <x v="1"/>
    <x v="1"/>
    <n v="5001"/>
    <n v="13518811"/>
    <n v="79265"/>
    <s v="ANTIOQUIA"/>
    <s v="MEDELLIN"/>
    <s v="DISTRICOL TAXSUPER"/>
    <s v="AGREGADOR"/>
    <s v="DISTRICOL"/>
    <s v="REDEBAN"/>
    <n v="13518811"/>
    <s v="FO-25-1113691"/>
    <d v="2025-06-19T12:32:00"/>
    <d v="2025-06-24T14:32:30"/>
    <s v="EJECUTADO_EXITOSO"/>
    <s v="EJECUTADO EXITOSO"/>
    <s v="ORDEN DE CAMBIO"/>
    <s v="PINPAD"/>
    <s v="PINPAD"/>
    <s v="VISITA_TÉCNICA"/>
    <s v="24/06/2025 INSTALACIÓN DE PIN PAD CON CAMBIO POR COMPATIBILIDAD OK PRUEBAS OK NO TELECARGA  CERRAR"/>
    <s v="793964 1242602"/>
    <s v="   1220017 "/>
    <s v="A4WZZ142"/>
    <s v="N/A"/>
    <s v="N/A"/>
    <s v="TIPO I"/>
    <s v="TERRESTRE"/>
    <s v="1"/>
    <n v="0"/>
    <s v="PAREJA ECHAVARRIA JHON DAVID"/>
    <m/>
    <n v="65960.072302"/>
    <n v="75096.394270399993"/>
    <n v="65960.072302"/>
    <m/>
    <m/>
    <m/>
    <m/>
    <m/>
    <m/>
    <m/>
  </r>
  <r>
    <s v="TUNJA"/>
    <x v="2"/>
    <x v="2"/>
    <n v="15001"/>
    <n v="13600725"/>
    <n v="72995"/>
    <s v="BOYACA"/>
    <s v="TUNJA"/>
    <s v="DISTRICOL PA TI PAPELES II"/>
    <s v="AGREGADOR"/>
    <s v="DISTRICOL"/>
    <s v="REDEBAN"/>
    <n v="13600725"/>
    <s v="FO-25-1118686"/>
    <d v="2025-06-24T12:30:00"/>
    <d v="2025-06-24T14:50:29"/>
    <s v="EJECUTADO_EXITOSO"/>
    <s v="EJECUTADO EXITOSO"/>
    <s v="ORDEN DE CAMBIO"/>
    <s v="TRASLADO"/>
    <s v="TRASLADO EXTERNO"/>
    <s v="VISITA_TÉCNICA"/>
    <s v="24/06/2025 SE VISITA CB TRASLADO EXTERNO... PRUEBAS OK SE VISITA CB TRASLADO EXTERNO..PRUEBAS OK"/>
    <s v="0"/>
    <n v="0"/>
    <s v="LN00S306"/>
    <s v="N/A"/>
    <s v="N/A"/>
    <s v="TIPO I"/>
    <s v="TERRESTRE"/>
    <s v="1"/>
    <n v="0"/>
    <s v="GONZALEZ GONZALEZ MARIO ALBERTO"/>
    <m/>
    <n v="65960.072302"/>
    <n v="75096.394270399993"/>
    <n v="65960.072302"/>
    <m/>
    <m/>
    <m/>
    <m/>
    <m/>
    <m/>
    <m/>
  </r>
  <r>
    <s v="PASTO"/>
    <x v="0"/>
    <x v="3"/>
    <n v="52224"/>
    <n v="13459115"/>
    <n v="44978"/>
    <s v="NARIÑO"/>
    <s v="CUASPUD"/>
    <s v="DISTRICOL COMPU JUANES Y ASESO"/>
    <s v="AGREGADOR"/>
    <s v="DISTRICOL"/>
    <s v="REDEBAN"/>
    <n v="13459115"/>
    <s v="FO-25-1107222"/>
    <d v="2025-06-18T08:30:00"/>
    <d v="2025-06-24T15:07:46"/>
    <s v="EJECUTADO_EXITOSO"/>
    <s v="EJECUTADO EXITOSO"/>
    <s v="ORDEN DE CAMBIO"/>
    <s v="TRASLADO"/>
    <s v="TRASLADO EXTERNO"/>
    <s v="VISITA_TÉCNICA"/>
    <s v="24/06/2025 SE REALIZA TRASLADO EXTERNO SE INICIALIZA EQUIPO SE ACTUALIZA DIRECCIÓN SE REALIZA PRUEBAS DE FUNCIONAMIENTO EXITOSAS CB QUEDA OPERATIVO  Na"/>
    <s v="0"/>
    <n v="0"/>
    <s v="AB1IZ030"/>
    <s v="N/A"/>
    <s v="N/A"/>
    <s v="TIPO II"/>
    <s v="TERRESTRE"/>
    <s v="1"/>
    <n v="0"/>
    <s v="BRAVO MADROÑERO OSCAR ESTEBAN"/>
    <m/>
    <n v="144967.87232000002"/>
    <n v="140395.6348884"/>
    <n v="144967.87232000002"/>
    <m/>
    <m/>
    <m/>
    <m/>
    <m/>
    <m/>
    <m/>
  </r>
  <r>
    <s v="SANTA MARTA"/>
    <x v="4"/>
    <x v="5"/>
    <n v="47555"/>
    <n v="13450330"/>
    <n v="79403"/>
    <s v="MAGDALENA"/>
    <s v="PLATO"/>
    <s v="BARRIO LOS GUYACANES PLATO"/>
    <s v="CB UNO A UNO"/>
    <s v="CB UNO A UNO"/>
    <s v="REDEBAN"/>
    <n v="13450330"/>
    <s v="FO-25-1077817"/>
    <d v="2025-06-11T15:25:00"/>
    <d v="2025-06-24T15:24:42"/>
    <s v="EJECUTADO_EXITOSO"/>
    <s v="EJECUTADO EXITOSO"/>
    <s v="ORDEN DE CAMBIO"/>
    <s v="PINPAD"/>
    <s v="PINPAD"/>
    <s v="VISITA_TÉCNICA"/>
    <s v="24/06/2025 SE REALIZA INSTALACIÓN DEL PINPAD QUEDA OK SE HACEN PRUEBAS  CERRAR"/>
    <s v="0"/>
    <s v="   1241551 "/>
    <s v="10XZZ941"/>
    <s v="N/A"/>
    <s v="N/A"/>
    <s v="TIPO IV"/>
    <s v="TERRESTRE"/>
    <s v="1"/>
    <n v="0"/>
    <s v="CANEDO HERRERA ALEXANDER"/>
    <m/>
    <n v="479588.87655000004"/>
    <n v="196536.5258152"/>
    <n v="479588.87655000004"/>
    <m/>
    <m/>
    <m/>
    <m/>
    <m/>
    <m/>
    <m/>
  </r>
  <r>
    <s v="BOGOTA"/>
    <x v="5"/>
    <x v="6"/>
    <n v="11001"/>
    <n v="2339687"/>
    <n v="73751"/>
    <s v="CUNDINAMARCA"/>
    <s v="BOGOTA"/>
    <s v="BARRIO CASTILLA BOGOTA 20"/>
    <s v="CB UNO A UNO"/>
    <s v="CB UNO A UNO"/>
    <s v="REDEBAN"/>
    <n v="2339687"/>
    <s v="FO-25-1119951"/>
    <d v="2025-06-21T09:22:00"/>
    <d v="2025-06-24T16:50:00"/>
    <s v="EJECUTADO_EXITOSO"/>
    <s v="EJECUTADO EXITOSO"/>
    <s v="ORDEN DE CAMBIO"/>
    <s v="BASEDATAFONO"/>
    <s v="BASEDATAFONO"/>
    <s v="VISITA_TÉCNICA"/>
    <s v="24/06/2025 SE INSTALA BASE DE DATAFONO  CERRAR"/>
    <s v="0"/>
    <n v="0"/>
    <s v="0N04Z846"/>
    <s v="N/A"/>
    <s v="N/A"/>
    <s v="TIPO I"/>
    <s v="TERRESTRE"/>
    <s v="1"/>
    <n v="0"/>
    <s v="INFANTE SIERRA MANUEL FERNANDO"/>
    <m/>
    <n v="65960.072302"/>
    <n v="75096.394270399993"/>
    <n v="65960.072302"/>
    <m/>
    <m/>
    <m/>
    <m/>
    <m/>
    <m/>
    <m/>
  </r>
  <r>
    <s v="VILLAVICENCIO"/>
    <x v="3"/>
    <x v="4"/>
    <n v="50711"/>
    <n v="2348148"/>
    <n v="79875"/>
    <s v="META"/>
    <s v="VISTAHERMOSA"/>
    <s v="BARRIO CENTRO VISTAHERMOSA"/>
    <s v="CB UNO A UNO"/>
    <s v="CB UNO A UNO"/>
    <s v="REDEBAN"/>
    <n v="2348148"/>
    <m/>
    <d v="2025-06-24T14:56:00"/>
    <d v="2025-06-24T17:04:00"/>
    <s v="GESTIÓN_TELEFÓNICA"/>
    <s v="CANCELADO POR LA RED-SOPORTE TELEFONICO"/>
    <s v="ORDEN DE CAMBIO"/>
    <s v="BASE LECTOR"/>
    <s v="BASE LECTOR"/>
    <s v="SOPORTE_TELEFÓNICO"/>
    <m/>
    <s v="0"/>
    <n v="0"/>
    <n v="0"/>
    <s v="N/A"/>
    <s v="N/A"/>
    <s v="TIPO III"/>
    <s v="TERRESTRE"/>
    <s v="0"/>
    <n v="0"/>
    <m/>
    <m/>
    <n v="41241.0800752"/>
    <n v="0"/>
    <n v="41241.0800752"/>
    <m/>
    <m/>
    <m/>
    <m/>
    <m/>
    <m/>
    <m/>
  </r>
  <r>
    <s v="VILLAVICENCIO"/>
    <x v="3"/>
    <x v="4"/>
    <n v="50711"/>
    <n v="2314350"/>
    <n v="77426"/>
    <s v="META"/>
    <s v="VISTAHERMOSA"/>
    <s v="BARRIO CENTRO VISTAHERMOSA 9"/>
    <s v="CB UNO A UNO"/>
    <s v="CB UNO A UNO"/>
    <s v="REDEBAN"/>
    <n v="2314350"/>
    <s v="FO-25-1101114"/>
    <d v="2025-06-17T09:10:00"/>
    <d v="2025-06-24T17:07:00"/>
    <s v="EJECUTADO_EXITOSO"/>
    <s v="EJECUTADO EXITOSO"/>
    <s v="ORDEN DE CAMBIO"/>
    <s v="BASEDATAFONO"/>
    <s v="BASEDATAFONO"/>
    <s v="VISITA_TÉCNICA"/>
    <s v="24/06/2025 SE REALIZA  INSTALACION DE CINTA DOBLE FAZ CERRAR"/>
    <s v="0"/>
    <n v="0"/>
    <s v="SAAZZ144"/>
    <s v="N/A"/>
    <s v="N/A"/>
    <s v="TIPO III"/>
    <s v="TERRESTRE"/>
    <s v="1"/>
    <n v="0"/>
    <s v="PEDREROS CONTRERAS MICHAEL STEVENS"/>
    <m/>
    <n v="275728.78077800001"/>
    <n v="196536.5258152"/>
    <n v="275728.78077800001"/>
    <m/>
    <m/>
    <m/>
    <m/>
    <m/>
    <m/>
    <m/>
  </r>
  <r>
    <s v="BARRANQUILLA"/>
    <x v="4"/>
    <x v="5"/>
    <n v="8573"/>
    <n v="13518377"/>
    <n v="78390"/>
    <s v="BARRANQUILLA"/>
    <s v="ATLANTICO"/>
    <s v="BARRIO CENTRO PUERTO COLOMBIA 13"/>
    <s v="CB UNO A UNO"/>
    <s v="CB UNO A UNO"/>
    <s v="REDEBAN"/>
    <n v="13518377"/>
    <s v="FO-25-1102965"/>
    <d v="2025-06-17T12:10:00"/>
    <d v="2025-06-25T08:40:00"/>
    <s v="EJECUTADO_EXITOSO"/>
    <s v="EJECUTADO EXITOSO"/>
    <s v="ORDEN DE CAMBIO"/>
    <s v="TRASLADO"/>
    <s v="TRASLADO EXTERNO"/>
    <s v="VISITA_TÉCNICA"/>
    <s v="24/06/2025 SE REALIZA TRASLADO EXTERNO DEL CB , PASA DE LA CALLE 2B # 4-36 LOCAL 1, A LA CALLE 3 # 3-128 LOCAL 1 la prueba es fallida, se llama a la linea Pero cb está bloqueado y lo desbloquean en 24 horas "/>
    <s v="0"/>
    <n v="0"/>
    <s v="V1MZZ309"/>
    <s v="N/A"/>
    <s v="N/A"/>
    <s v="TIPO II"/>
    <s v="TERRESTRE"/>
    <s v="1"/>
    <n v="0"/>
    <s v="DE AVILA SIADES ALBERTO ENRIQUE"/>
    <m/>
    <n v="144967.87232000002"/>
    <n v="140395.6348884"/>
    <n v="144967.87232000002"/>
    <m/>
    <m/>
    <m/>
    <m/>
    <m/>
    <m/>
    <m/>
  </r>
  <r>
    <s v="IBAGUE"/>
    <x v="3"/>
    <x v="4"/>
    <n v="73001"/>
    <n v="13590108"/>
    <n v="78528"/>
    <s v="TOLIMA"/>
    <s v="IBAGUE"/>
    <s v="BARRIO JARDIN SANTANDER IBAGUE  1"/>
    <s v="CB UNO A UNO"/>
    <s v="CB UNO A UNO"/>
    <s v="REDEBAN"/>
    <n v="13590108"/>
    <s v="FO-25-1130054"/>
    <d v="2025-06-24T11:39:00"/>
    <d v="2025-06-25T09:24:30"/>
    <s v="EJECUTADO_EXITOSO"/>
    <s v="EJECUTADO EXITOSO"/>
    <s v="ORDEN DE CAMBIO"/>
    <s v="TRASLADO"/>
    <s v="TRASLADO EXTERNO"/>
    <s v="VISITA_TÉCNICA"/>
    <s v="25/06/2025 SE HACE TRASLADO SIN NOVEDAD. SE ACTUALIZA DIRECCIÓN. SE HACEN PRUEBAS DE TRANSACCIONES TODO OK  Ninguna "/>
    <s v="0"/>
    <n v="0"/>
    <s v="F1LZZ936"/>
    <s v="N/A"/>
    <s v="N/A"/>
    <s v="TIPO I"/>
    <s v="TERRESTRE"/>
    <s v="1"/>
    <n v="0"/>
    <s v="VARGAS HERRERA JHON JAIRO"/>
    <m/>
    <n v="65960.072302"/>
    <n v="75096.394270399993"/>
    <n v="65960.072302"/>
    <m/>
    <m/>
    <m/>
    <m/>
    <m/>
    <m/>
    <m/>
  </r>
  <r>
    <s v="BARRANQUILLA"/>
    <x v="4"/>
    <x v="5"/>
    <n v="8675"/>
    <n v="13607243"/>
    <n v="64890"/>
    <s v="ATLANTICO"/>
    <s v="SANTA LUCIA"/>
    <s v="BARRIO CENTRO SANTA LUCIA 1"/>
    <s v="CB UNO A UNO"/>
    <s v="CB UNO A UNO"/>
    <s v="REDEBAN"/>
    <n v="13607243"/>
    <s v="FO-25-1129964"/>
    <d v="2025-06-24T11:39:00"/>
    <d v="2025-06-25T11:18:24"/>
    <s v="EJECUTADO_EXITOSO"/>
    <s v="EJECUTADO EXITOSO"/>
    <s v="ORDEN DE CAMBIO"/>
    <s v="PINPAD"/>
    <s v="PINPAD"/>
    <s v="VISITA_TÉCNICA"/>
    <s v="25/06/2025 SE REALIZA VISITA AL COMERCIO PARA REALIZAR LA INSTALACIÓN DEL PIN PAD EXITOSO SE REALIZAN PRUEBAS EXITOSAS Y EL CB QUEDA OPERATIVO  CERRAR"/>
    <s v="0"/>
    <s v="   1155573 "/>
    <s v="5A002512"/>
    <s v="N/A"/>
    <s v="N/A"/>
    <s v="TIPO II"/>
    <s v="TERRESTRE"/>
    <s v="1"/>
    <n v="0"/>
    <s v="PEÑALOZA GUTIERREZ RAFAEL GUSTAVO"/>
    <m/>
    <n v="144967.87232000002"/>
    <n v="140395.6348884"/>
    <n v="144967.87232000002"/>
    <m/>
    <m/>
    <m/>
    <m/>
    <m/>
    <m/>
    <m/>
  </r>
  <r>
    <s v="NEIVA"/>
    <x v="3"/>
    <x v="4"/>
    <n v="18001"/>
    <n v="2340012"/>
    <n v="65542"/>
    <s v="CAQUETA"/>
    <s v="FLORENCIA"/>
    <s v="BARRIO PRADOS DEL NORTE FLOREN"/>
    <s v="CB UNO A UNO"/>
    <s v="CB UNO A UNO"/>
    <s v="REDEBAN"/>
    <n v="2340012"/>
    <s v="FO-25-1120967"/>
    <d v="2025-06-21T11:45:00"/>
    <d v="2025-06-25T11:37:00"/>
    <s v="EJECUTADO_EXITOSO"/>
    <s v="EJECUTADO EXITOSO"/>
    <s v="ORDEN DE CAMBIO"/>
    <s v="BASEDATAFONO"/>
    <s v="BASEDATAFONO"/>
    <s v="VISITA_TÉCNICA"/>
    <s v="25/06/2025 SE REALIZA CAMBIO DE BASE YA QUE ESTÁ PARTIDA DONDE SE APRETA LA BASE. CERRAR"/>
    <s v="0"/>
    <n v="0"/>
    <s v="1A00D119"/>
    <s v="N/A"/>
    <s v="N/A"/>
    <s v="TIPO IV"/>
    <s v="TERRESTRE"/>
    <s v="1"/>
    <n v="0"/>
    <s v="BERMUDEZ SANCHEZ JOSE NEYBER"/>
    <m/>
    <n v="479588.87655000004"/>
    <n v="196536.5258152"/>
    <n v="479588.87655000004"/>
    <m/>
    <m/>
    <m/>
    <m/>
    <m/>
    <m/>
    <m/>
  </r>
  <r>
    <s v="CARTAGENA"/>
    <x v="4"/>
    <x v="5"/>
    <n v="13001"/>
    <n v="13617040"/>
    <n v="17203"/>
    <s v="BOLIVAR"/>
    <s v="CARTAGENA"/>
    <s v="BARRIO URBANIZACION HORIZONTE"/>
    <s v="CB UNO A UNO"/>
    <s v="CB UNO A UNO"/>
    <s v="REDEBAN"/>
    <n v="13617040"/>
    <s v="FO-25-1129977"/>
    <d v="2025-06-24T11:39:00"/>
    <d v="2025-06-25T12:07:11"/>
    <s v="EJECUTADO_EXITOSO"/>
    <s v="EJECUTADO EXITOSO"/>
    <s v="ORDEN DE CAMBIO"/>
    <s v="PINPAD"/>
    <s v="PINPAD"/>
    <s v="VISITA_TÉCNICA"/>
    <s v="25/06/2025 SE INSTALA PIN PAD SE CAMBIA EQUIPO POR TECNOLOGÍA Y SE INSTALA HUB SE HACEN PRUEBAS Y TODO QUEDA OK CERRAR"/>
    <s v="762017 1242438"/>
    <s v="   1220749 "/>
    <s v="JKZZZ156"/>
    <s v="N/A"/>
    <s v="N/A"/>
    <s v="TIPO I"/>
    <s v="TERRESTRE"/>
    <s v="1"/>
    <n v="0"/>
    <s v="MARTINEZ SALGUEDO ANDRES AUGUSTO"/>
    <m/>
    <n v="65960.072302"/>
    <n v="75096.394270399993"/>
    <n v="65960.072302"/>
    <m/>
    <m/>
    <m/>
    <m/>
    <m/>
    <m/>
    <m/>
  </r>
  <r>
    <s v="SANTA MARTA"/>
    <x v="4"/>
    <x v="5"/>
    <n v="47001"/>
    <n v="13590991"/>
    <n v="67126"/>
    <s v="MAGDALENA"/>
    <s v="SANTA MARTA"/>
    <s v="BARRIO GAIRA SANTA MARTA 6"/>
    <s v="CB UNO A UNO"/>
    <s v="CB UNO A UNO"/>
    <s v="REDEBAN"/>
    <n v="13590991"/>
    <s v="FO-25-1130027"/>
    <d v="2025-06-24T11:39:00"/>
    <d v="2025-06-25T13:02:54"/>
    <s v="EJECUTADO_EXITOSO"/>
    <s v="EJECUTADO EXITOSO"/>
    <s v="ORDEN DE CAMBIO"/>
    <s v="TRASLADO"/>
    <s v="TRASLADO EXTERNO"/>
    <s v="VISITA_TÉCNICA"/>
    <s v="25/06/2025 SE REALIZA TRASLADO DE CORRESPONSAL BANCOLOMBIA  El cliente solicita que por favor le desbloquee el corresponsal, ya que a la hora de hacer las transacciones aparece mensaje de rechazo general "/>
    <s v="0"/>
    <n v="0"/>
    <s v="9L000627 - F1TZZ991"/>
    <s v="N/A"/>
    <s v="N/A"/>
    <s v="TIPO I"/>
    <s v="TERRESTRE"/>
    <s v="1"/>
    <n v="0"/>
    <s v="THOMAS  CAMPO SIGIFREDO SEGUNDO"/>
    <m/>
    <n v="65960.072302"/>
    <n v="75096.394270399993"/>
    <n v="65960.072302"/>
    <m/>
    <m/>
    <m/>
    <m/>
    <m/>
    <m/>
    <m/>
  </r>
  <r>
    <s v="BARRANQUILLA"/>
    <x v="4"/>
    <x v="5"/>
    <n v="8001"/>
    <n v="2341867"/>
    <n v="74113"/>
    <s v="ATLANTICO"/>
    <s v="BARRANQUILLA"/>
    <s v="BARRIO SAN LUIS BARRANQUILLA"/>
    <s v="CB UNO A UNO"/>
    <s v="CB UNO A UNO"/>
    <s v="REDEBAN"/>
    <n v="2341867"/>
    <s v="FO-25-1124642"/>
    <d v="2025-06-24T08:00:00"/>
    <d v="2025-06-25T13:41:00"/>
    <s v="EJECUTADO_EXITOSO"/>
    <s v="EJECUTADO EXITOSO"/>
    <s v="ORDEN DE CAMBIO"/>
    <s v="BASEDATAFONO"/>
    <s v="BASEDATAFONO"/>
    <s v="VISITA_TÉCNICA"/>
    <s v="25/06/2025 SE REALIZA VISITA TÉCNICA PARA CAMBIO DE BASE DE DATÁFONO  CERRAR"/>
    <s v="0"/>
    <n v="0"/>
    <s v="NN0UZ068"/>
    <s v="N/A"/>
    <s v="N/A"/>
    <s v="TIPO I"/>
    <s v="TERRESTRE"/>
    <s v="1"/>
    <n v="0"/>
    <s v="MEZA MARTINEZ LUIS MATEO"/>
    <m/>
    <n v="65960.072302"/>
    <n v="75096.394270399993"/>
    <n v="65960.072302"/>
    <m/>
    <m/>
    <m/>
    <m/>
    <m/>
    <m/>
    <m/>
  </r>
  <r>
    <s v="BOGOTA"/>
    <x v="5"/>
    <x v="6"/>
    <n v="25320"/>
    <n v="2343742"/>
    <n v="37319"/>
    <s v="CUNDINAMARCA"/>
    <s v="GUADUAS"/>
    <s v="BARRIO SAN JOSE GUADUAS"/>
    <s v="CB UNO A UNO"/>
    <s v="CB UNO A UNO"/>
    <s v="REDEBAN"/>
    <n v="2343742"/>
    <s v="FO-25-1126549"/>
    <d v="2025-06-24T08:47:00"/>
    <d v="2025-06-25T14:57:00"/>
    <s v="EJECUTADO_EXITOSO"/>
    <s v="EJECUTADO EXITOSO"/>
    <s v="ORDEN DE CAMBIO"/>
    <s v="BASEDATAFONO"/>
    <s v="BASEDATAFONO"/>
    <s v="VISITA_TÉCNICA"/>
    <s v="25/06/2025 INSTALACIÓN DE BASE A SOLICITUD DEL CLIENTE LA ANTERIOR SE CAYÓ Y SE ROMPIÓ NO SE MANIPULA TERMINAL  CERRAR"/>
    <s v="0"/>
    <n v="0"/>
    <s v="GZ00L495"/>
    <s v="N/A"/>
    <s v="N/A"/>
    <s v="TIPO III"/>
    <s v="TERRESTRE"/>
    <s v="1"/>
    <n v="0"/>
    <s v="BUSTOS MORA DIEGO MANUEL"/>
    <m/>
    <n v="275728.78077800001"/>
    <n v="196536.5258152"/>
    <n v="275728.78077800001"/>
    <m/>
    <m/>
    <m/>
    <m/>
    <m/>
    <m/>
    <m/>
  </r>
  <r>
    <s v="BUCARAMANGA"/>
    <x v="2"/>
    <x v="2"/>
    <n v="68001"/>
    <n v="13590649"/>
    <n v="38505"/>
    <s v="SANTANDER"/>
    <s v="BUCARAMANGA"/>
    <s v="BARRIO CENTRO BUCARAMANGA 14"/>
    <s v="CB UNO A UNO"/>
    <s v="CB UNO A UNO"/>
    <s v="REDEBAN"/>
    <n v="13590649"/>
    <s v="FO-25-1130024"/>
    <d v="2025-06-24T11:39:00"/>
    <d v="2025-06-25T15:24:49"/>
    <s v="EJECUTADO_EXITOSO"/>
    <s v="EJECUTADO EXITOSO"/>
    <s v="ORDEN DE CAMBIO"/>
    <s v="TRASLADO"/>
    <s v="TRASLADO EXTERNO"/>
    <s v="VISITA_TÉCNICA"/>
    <s v="25/06/2025 SE REALIZA TRASLADO DE DATÁFONO, LECTORA,HUB,PIN PAD SE INICIALIZA TERMINAL PRUEBAS OK SERVICIO OPERATIVO CLIENTA CONFIRMA DESTRUCCIÓN DE PUBLICIDAD POR DETERIORO  Se realiza traslado externo de datáfono, lectora, hub,pin pad se inicializa terminal ,pruebas ok servicio operativo "/>
    <s v="0"/>
    <n v="0"/>
    <s v="GZ00Y144"/>
    <s v="N/A"/>
    <s v="N/A"/>
    <s v="TIPO I"/>
    <s v="TERRESTRE"/>
    <s v="1"/>
    <n v="0"/>
    <s v="REYES RAMIREZ DIEGO ALEXANDER"/>
    <m/>
    <n v="65960.072302"/>
    <n v="75096.394270399993"/>
    <n v="65960.072302"/>
    <m/>
    <m/>
    <m/>
    <m/>
    <m/>
    <m/>
    <m/>
  </r>
  <r>
    <s v="VILLAVICENCIO"/>
    <x v="3"/>
    <x v="4"/>
    <n v="50573"/>
    <n v="2344634"/>
    <n v="57551"/>
    <s v="META"/>
    <s v="PUERTO LOPEZ"/>
    <s v="BARRIO ZONA RURAL PUERTO LOPEZ"/>
    <s v="CB UNO A UNO"/>
    <s v="CB UNO A UNO"/>
    <s v="REDEBAN"/>
    <n v="2344634"/>
    <s v="FO-25-1126802"/>
    <d v="2025-06-24T09:34:00"/>
    <d v="2025-06-25T15:32:00"/>
    <s v="EJECUTADO_EXITOSO"/>
    <s v="EJECUTADO EXITOSO"/>
    <s v="ORDEN DE CAMBIO"/>
    <s v="BASEDATAFONO"/>
    <s v="BASEDATAFONO"/>
    <s v="VISITA_TÉCNICA"/>
    <s v="25/06/2025 SE INSTALA BASE RBM YA QUE CLIENTE SE LE DAÑO CERRAR"/>
    <s v="0"/>
    <n v="0"/>
    <s v="9A08Z905"/>
    <s v="N/A"/>
    <s v="N/A"/>
    <s v="TIPO II"/>
    <s v="TERRESTRE"/>
    <s v="1"/>
    <n v="0"/>
    <s v="PEDREROS CONTRERAS MICHAEL STEVENS"/>
    <m/>
    <n v="144967.87232000002"/>
    <n v="140395.6348884"/>
    <n v="144967.87232000002"/>
    <m/>
    <m/>
    <m/>
    <m/>
    <m/>
    <m/>
    <m/>
  </r>
  <r>
    <s v="CUCUTA"/>
    <x v="2"/>
    <x v="2"/>
    <n v="54001"/>
    <n v="13589024"/>
    <n v="75848"/>
    <s v="NORTE DE SANTANDER"/>
    <s v="CUCUTA"/>
    <s v="BARRIO GUAIMARAL CUCUTA 9"/>
    <s v="CB UNO A UNO"/>
    <s v="CB UNO A UNO"/>
    <s v="REDEBAN"/>
    <n v="13589024"/>
    <s v="FO-25-1130039"/>
    <d v="2025-06-24T11:39:00"/>
    <d v="2025-06-25T16:16:11"/>
    <s v="EJECUTADO_EXITOSO"/>
    <s v="EJECUTADO EXITOSO"/>
    <s v="ORDEN DE CAMBIO"/>
    <s v="TRASLADO"/>
    <s v="TRASLADO EXTERNO"/>
    <s v="VISITA_TÉCNICA"/>
    <s v="25/06/2025 SE REALIZA TRASLADO DE EQUIPOS Y PUBLICIDAD,SE INSTALA NUEVA VERSIÓN CIERRES Y PRUEBAS OK  Se realiza traslado externo se instala publicidad y equipos ok "/>
    <s v="0"/>
    <n v="0"/>
    <s v="FA01Z367"/>
    <s v="N/A"/>
    <s v="N/A"/>
    <s v="TIPO I"/>
    <s v="TERRESTRE"/>
    <s v="1"/>
    <n v="0"/>
    <s v="DURAN ACOSTA FRANK YONNY"/>
    <m/>
    <n v="65960.072302"/>
    <n v="75096.394270399993"/>
    <n v="65960.072302"/>
    <m/>
    <m/>
    <m/>
    <m/>
    <m/>
    <m/>
    <m/>
  </r>
  <r>
    <s v="BUCARAMANGA"/>
    <x v="2"/>
    <x v="2"/>
    <n v="68276"/>
    <n v="2347305"/>
    <n v="64388"/>
    <s v="SANTANDER"/>
    <s v="FLORIDABLANCA"/>
    <s v="DISTRICOL PAPELERIA 3 COLORES"/>
    <s v="AGREGADOR"/>
    <s v="DISTRICOL"/>
    <s v="REDEBAN"/>
    <n v="2347305"/>
    <s v="FO-25-1128856"/>
    <d v="2025-06-24T13:21:00"/>
    <d v="2025-06-25T16:40:00"/>
    <s v="EJECUTADO_EXITOSO"/>
    <s v="EJECUTADO EXITOSO"/>
    <s v="ORDEN DE CAMBIO"/>
    <s v="BASEDATAFONO"/>
    <s v="BASEDATAFONO"/>
    <s v="VISITA_TÉCNICA"/>
    <s v="25/06/2025 SE REALIZA INSTALACIÓN DE BASE DE DATAFONO EXITOSA. CERRAR"/>
    <s v="0"/>
    <n v="0"/>
    <s v="7A002296"/>
    <s v="N/A"/>
    <s v="N/A"/>
    <s v="TIPO I"/>
    <s v="TERRESTRE"/>
    <s v="1"/>
    <n v="0"/>
    <s v="MARTINEZ FLOREZ DONIS ALBERTO"/>
    <m/>
    <n v="65960.072302"/>
    <n v="75096.394270399993"/>
    <n v="65960.072302"/>
    <m/>
    <m/>
    <m/>
    <m/>
    <m/>
    <m/>
    <m/>
  </r>
  <r>
    <s v="CUCUTA"/>
    <x v="2"/>
    <x v="2"/>
    <n v="54001"/>
    <n v="13618199"/>
    <n v="79509"/>
    <s v="NORTE DE SANTANDER"/>
    <s v="CUCUTA"/>
    <s v="BARRIO CIUDAD JARDIN CUCUTA  2"/>
    <s v="CB UNO A UNO"/>
    <s v="CB UNO A UNO"/>
    <s v="REDEBAN"/>
    <n v="13618199"/>
    <s v="FO-25-1129985"/>
    <d v="2025-06-24T11:39:00"/>
    <d v="2025-06-26T08:40:00"/>
    <s v="EJECUTADO_EXITOSO"/>
    <s v="EJECUTADO EXITOSO"/>
    <s v="ORDEN DE CAMBIO"/>
    <s v="PINPAD"/>
    <s v="PINPAD"/>
    <s v="VISITA_TÉCNICA"/>
    <s v="25/06/2025 SE REALIZA VISITA, SE REALIZA CAMBIO DE DATAFONO POR TECNOLOGÍA, SE INSTALA MAGIC BOX Y PINPAD, SE INSTALA ÚLTIMA VERSIÓN, SE CREAN USUARIOS OK, SE REALIZAN PRUEBAS Y CIERRES OK  CERRAR"/>
    <s v="1142788 1242603"/>
    <s v="   1219461 "/>
    <s v="A1VZZ388"/>
    <s v="N/A"/>
    <s v="N/A"/>
    <s v="TIPO I"/>
    <s v="TERRESTRE"/>
    <s v="1"/>
    <n v="0"/>
    <s v="PACHECO BUITRAGO JAVIER ALONSO"/>
    <m/>
    <n v="65960.072302"/>
    <n v="75096.394270399993"/>
    <n v="65960.072302"/>
    <m/>
    <m/>
    <m/>
    <m/>
    <m/>
    <m/>
    <m/>
  </r>
  <r>
    <s v="CUCUTA"/>
    <x v="2"/>
    <x v="2"/>
    <n v="54001"/>
    <n v="13592259"/>
    <n v="77107"/>
    <s v="NORTE DE SANTANDER"/>
    <s v="CUCUTA"/>
    <s v="BARRIO CIUDAD JARDIN CUCUTA 1"/>
    <s v="CB UNO A UNO"/>
    <s v="CB UNO A UNO"/>
    <s v="REDEBAN"/>
    <n v="13592259"/>
    <s v="FO-25-1130052"/>
    <d v="2025-06-24T11:39:00"/>
    <d v="2025-06-26T09:10:00"/>
    <s v="EJECUTADO_EXITOSO"/>
    <s v="EJECUTADO EXITOSO"/>
    <s v="ORDEN DE CAMBIO"/>
    <s v="TRASLADO"/>
    <s v="TRASLADO EXTERNO"/>
    <s v="VISITA_TÉCNICA"/>
    <s v="25/06/2025 SE REALIZA VISITA, SE REALIZA TRASLADO EXTERNO, SE REALIZAN PRUEBAS Y CIERRES OK  None"/>
    <s v="0"/>
    <n v="0"/>
    <s v="LM8ZZ318"/>
    <s v="N/A"/>
    <s v="N/A"/>
    <s v="TIPO I"/>
    <s v="TERRESTRE"/>
    <s v="1"/>
    <n v="0"/>
    <s v="PACHECO BUITRAGO JAVIER ALONSO"/>
    <m/>
    <n v="65960.072302"/>
    <n v="75096.394270399993"/>
    <n v="65960.072302"/>
    <m/>
    <m/>
    <m/>
    <m/>
    <m/>
    <m/>
    <m/>
  </r>
  <r>
    <s v="MEDELLIN"/>
    <x v="1"/>
    <x v="1"/>
    <n v="5360"/>
    <n v="2344296"/>
    <n v="76827"/>
    <s v="ANTIOQUIA"/>
    <s v="ITAGUI"/>
    <s v="PTM ITAGUI PROVIMAX DROGUERÍA"/>
    <s v="AGREGADOR"/>
    <s v="COMCARD - PTM"/>
    <s v="REDEBAN"/>
    <n v="2344296"/>
    <s v="FO-25-1126799"/>
    <d v="2025-06-24T09:27:00"/>
    <d v="2025-06-26T10:43:00"/>
    <s v="EJECUTADO_EXITOSO"/>
    <s v="EJECUTADO EXITOSO"/>
    <s v="ORDEN DE CAMBIO"/>
    <s v="BASEDATAFONO"/>
    <s v="BASEDATAFONO"/>
    <s v="VISITA_TÉCNICA"/>
    <s v="26/06/2025 DE CAMBIA BASE DE DATAFONO POR DAÑO  CERRAR"/>
    <s v="0"/>
    <n v="0"/>
    <s v="106ZZ023"/>
    <s v="N/A"/>
    <s v="N/A"/>
    <s v="TIPO I"/>
    <s v="TERRESTRE"/>
    <s v="1"/>
    <n v="0"/>
    <s v="RUA ALVAREZ RICHARD ANDRES"/>
    <m/>
    <n v="65960.072302"/>
    <n v="75096.394270399993"/>
    <n v="65960.072302"/>
    <m/>
    <m/>
    <m/>
    <m/>
    <m/>
    <m/>
    <m/>
  </r>
  <r>
    <s v="MEDELLIN"/>
    <x v="1"/>
    <x v="1"/>
    <n v="5308"/>
    <n v="13582713"/>
    <n v="78939"/>
    <s v="ANTIOQUIA"/>
    <s v="GIRARDOTA"/>
    <s v="DISTRICOL MINIMERCADO DETODITO"/>
    <s v="AGREGADOR"/>
    <s v="DISTRICOL"/>
    <s v="REDEBAN"/>
    <n v="13582713"/>
    <s v="FO-25-1113716"/>
    <d v="2025-06-19T12:32:00"/>
    <d v="2025-06-26T10:51:53"/>
    <s v="EJECUTADO_EXITOSO"/>
    <s v="EJECUTADO EXITOSO"/>
    <s v="ORDEN DE CAMBIO"/>
    <s v="PINPAD"/>
    <s v="PINPAD"/>
    <s v="VISITA_TÉCNICA"/>
    <s v="26/06/2025 SE REALIZA EL CAMBIO DE DATÁFONO POR COMPATIBILIDAD DE TECNOLOGÍA , SE INSTALA MAGIC BOX , DATAFONO , Y PINPAD SE REALIZAN PRUEBAS Y QUEDA OK CERRAR"/>
    <s v="1165180 1254355"/>
    <s v="   1219891 "/>
    <s v="FASZZ072"/>
    <s v="N/A"/>
    <s v="N/A"/>
    <s v="TIPO I"/>
    <s v="TERRESTRE"/>
    <s v="1"/>
    <n v="0"/>
    <s v="MONTOYA VELEZ ANDRES FELIPE"/>
    <m/>
    <n v="65960.072302"/>
    <n v="75096.394270399993"/>
    <n v="65960.072302"/>
    <m/>
    <m/>
    <m/>
    <m/>
    <m/>
    <m/>
    <m/>
  </r>
  <r>
    <s v="CUCUTA"/>
    <x v="2"/>
    <x v="2"/>
    <n v="54001"/>
    <n v="13616794"/>
    <n v="79377"/>
    <s v="NORTE DE SANTANDER"/>
    <s v="CUCUTA"/>
    <s v="BARRIO EL CONTENTO CUCUTA 4"/>
    <s v="CB UNO A UNO"/>
    <s v="CB UNO A UNO"/>
    <s v="REDEBAN"/>
    <n v="13616794"/>
    <s v="FO-25-1129972"/>
    <d v="2025-06-24T11:39:00"/>
    <d v="2025-06-26T11:45:00"/>
    <s v="EJECUTADO_EXITOSO"/>
    <s v="EJECUTADO EXITOSO"/>
    <s v="ORDEN DE CAMBIO"/>
    <s v="PINPAD"/>
    <s v="PINPAD"/>
    <s v="VISITA_TÉCNICA"/>
    <s v="26/06/2025 SE VISITA COMERCIO, SE INSTALA PINPAD Y HUB EXITOSO, SE HACEN PRUEBAS OK, CB OPERATIVO. CERRAR"/>
    <s v="0"/>
    <s v="   1155624 "/>
    <s v="10XZZ915"/>
    <s v="N/A"/>
    <s v="N/A"/>
    <s v="TIPO I"/>
    <s v="TERRESTRE"/>
    <s v="1"/>
    <n v="0"/>
    <s v="NARANJO AFANADOR RUBEN JESUS"/>
    <m/>
    <n v="65960.072302"/>
    <n v="75096.394270399993"/>
    <n v="65960.072302"/>
    <m/>
    <m/>
    <m/>
    <m/>
    <m/>
    <m/>
    <m/>
  </r>
  <r>
    <s v="BARRANQUILLA"/>
    <x v="4"/>
    <x v="5"/>
    <n v="8001"/>
    <n v="13645534"/>
    <n v="51072"/>
    <s v="ATLANTICO"/>
    <s v="BARRANQUILLA"/>
    <s v="BARRIO LAS NIEVES BARRANQUILLA"/>
    <s v="CB UNO A UNO"/>
    <s v="CB UNO A UNO"/>
    <s v="REDEBAN"/>
    <n v="13645534"/>
    <s v="FO-25-1130001"/>
    <d v="2025-06-24T11:39:00"/>
    <d v="2025-06-26T15:02:18"/>
    <s v="EJECUTADO_CANCELADO"/>
    <s v="PETICIÓN USUARIO"/>
    <s v="ORDEN DE CAMBIO"/>
    <s v="PINPAD"/>
    <s v="PINPAD"/>
    <s v="VISITA_TÉCNICA"/>
    <s v="26/06/2025 SE LLEGA A SITIO PARA INSTALACIÓN DE PIN PAD, PERO NO SÉ PUEDE INSTALAR, YA QUE AL CLIENTE NOE HA LLEGADO EL DATAFONO ADICIONAL QUE SOLICITO, SE CANCELA ACTIVIDAD  CERRAR"/>
    <s v="0"/>
    <n v="0"/>
    <n v="0"/>
    <s v="N/A"/>
    <s v="N/A"/>
    <s v="TIPO I"/>
    <s v="TERRESTRE"/>
    <s v="1"/>
    <n v="0"/>
    <s v="DE AVILA SIADES ALBERTO ENRIQUE"/>
    <m/>
    <n v="65960.072302"/>
    <n v="75096.394270399993"/>
    <n v="65960.072302"/>
    <m/>
    <m/>
    <m/>
    <m/>
    <m/>
    <m/>
    <m/>
  </r>
  <r>
    <s v="BOGOTA"/>
    <x v="5"/>
    <x v="6"/>
    <n v="25718"/>
    <n v="13627472"/>
    <n v="23053"/>
    <s v="CUNDINAMARCA"/>
    <s v="SASAIMA"/>
    <s v="BR SANTA INES SASAIMA"/>
    <s v="CB UNO A UNO"/>
    <s v="CB UNO A UNO"/>
    <s v="REDEBAN"/>
    <n v="13627472"/>
    <s v="FO-25-1129996"/>
    <d v="2025-06-24T11:39:00"/>
    <d v="2025-06-26T16:08:01"/>
    <s v="EJECUTADO_EXITOSO"/>
    <s v="EJECUTADO EXITOSO"/>
    <s v="ORDEN DE CAMBIO"/>
    <s v="PINPAD"/>
    <s v="PINPAD"/>
    <s v="VISITA_TÉCNICA"/>
    <s v="26/06/2025 SE VISITA CB BANCOLOMBIA, SE REALIZA INSTALACIÓN DE PINPAD SOLICITADO CAMBIANDO EL EQUIPO POR COMPATIBILIDAD A UN DESK2600 CON PINPAD DESK1600, SE DEJA CONFIGURADOS LOS USUARIOS DEL CLIENTE, SE REALIZAN PRUEBAS OK. CERRAR"/>
    <s v="1175284 1242538"/>
    <s v="   1219663 "/>
    <s v="GZZZZ643"/>
    <s v="N/A"/>
    <s v="N/A"/>
    <s v="TIPO II"/>
    <s v="TERRESTRE"/>
    <s v="1"/>
    <n v="0"/>
    <s v="VEGA MANRIQUE JONATAN MAURICIO"/>
    <m/>
    <n v="144967.87232000002"/>
    <n v="140395.6348884"/>
    <n v="144967.87232000002"/>
    <m/>
    <m/>
    <m/>
    <m/>
    <m/>
    <m/>
    <m/>
  </r>
  <r>
    <s v="BOGOTA"/>
    <x v="5"/>
    <x v="6"/>
    <n v="25126"/>
    <n v="2345102"/>
    <n v="35974"/>
    <s v="CUNDINAMARCA"/>
    <s v="CAJICA"/>
    <s v="BARRIO CAPELLANIA CAJICA 1"/>
    <s v="CB UNO A UNO"/>
    <s v="CB UNO A UNO"/>
    <s v="REDEBAN"/>
    <n v="2345102"/>
    <s v="FO-25-1127141"/>
    <d v="2025-06-24T10:07:00"/>
    <d v="2025-06-27T09:35:00"/>
    <s v="EJECUTADO_EXITOSO"/>
    <s v="EJECUTADO EXITOSO"/>
    <s v="ORDEN DE CAMBIO"/>
    <s v="BASEDATAFONO"/>
    <s v="BASEDATAFONO"/>
    <s v="VISITA_TÉCNICA"/>
    <s v="26/06/2025 DURANTE LA VISITA TECNICA REALIZAMOS LA INSTALACIÓN DE LA BASE PARA EL DATAFONO POR DAÑO SE PARTIÓ, EN LUGARES INDICADOS POR COMERCIO SIN NOVEDAD EN LA INSTALACIÓN PRUEBAS OK SALDO OK A CONFORMIDAD DE CORRESPONSAL  CERRAR"/>
    <s v="0"/>
    <n v="0"/>
    <s v="AD00S475"/>
    <s v="N/A"/>
    <s v="N/A"/>
    <s v="TIPO II"/>
    <s v="TERRESTRE"/>
    <s v="1"/>
    <n v="0"/>
    <s v="GALEANO SORIANO JUAN DAVID"/>
    <m/>
    <n v="144967.87232000002"/>
    <n v="140395.6348884"/>
    <n v="144967.87232000002"/>
    <m/>
    <m/>
    <m/>
    <m/>
    <m/>
    <m/>
    <m/>
  </r>
  <r>
    <s v="VALLEDUPAR"/>
    <x v="4"/>
    <x v="5"/>
    <n v="44874"/>
    <n v="2349596"/>
    <n v="41679"/>
    <s v="LA GUAJIRA"/>
    <s v="VILLANUEVA"/>
    <s v="BARRIO CENTRO VILLANUEVA 1"/>
    <s v="CB UNO A UNO"/>
    <s v="CB UNO A UNO"/>
    <s v="REDEBAN"/>
    <n v="2349596"/>
    <s v="FO-25-1131671"/>
    <d v="2025-06-24T17:31:00"/>
    <d v="2025-06-27T09:40:00"/>
    <s v="EJECUTADO_EXITOSO"/>
    <s v="EJECUTADO EXITOSO"/>
    <s v="ORDEN DE CAMBIO"/>
    <s v="BASEDATAFONO"/>
    <s v="BASEDATAFONO"/>
    <s v="VISITA_TÉCNICA"/>
    <s v="27/06/2025 SE REALIZA CAMBIO DE BASE, YA QUE LA QUE TENIA EL CLIENTE SE PARTIO A LA MITAD, SE REALIZA PRUEBA DEJANDO SERVICIO FUNCIONAL AL 100 % CERRAR"/>
    <s v="0"/>
    <n v="0"/>
    <s v="II00S483"/>
    <s v="N/A"/>
    <s v="N/A"/>
    <s v="TIPO II"/>
    <s v="TERRESTRE"/>
    <s v="1"/>
    <n v="0"/>
    <s v="MONTES DIAZ JOHN FRED"/>
    <m/>
    <n v="144967.87232000002"/>
    <n v="140395.6348884"/>
    <n v="144967.87232000002"/>
    <m/>
    <m/>
    <m/>
    <m/>
    <m/>
    <m/>
    <m/>
  </r>
  <r>
    <s v="MEDELLIN"/>
    <x v="1"/>
    <x v="1"/>
    <n v="5360"/>
    <n v="13620071"/>
    <n v="31145"/>
    <s v="ANTIOQUIA"/>
    <s v="ITAGUI"/>
    <s v="PTM ITAGUI MISCELANIA MY LADY"/>
    <s v="AGREGADOR"/>
    <s v="COMCARD - PTM"/>
    <s v="REDEBAN"/>
    <n v="13620071"/>
    <s v="FO-25-1118672"/>
    <d v="2025-06-24T12:30:00"/>
    <d v="2025-06-27T10:07:23"/>
    <s v="EJECUTADO_EXITOSO"/>
    <s v="EJECUTADO EXITOSO"/>
    <s v="ORDEN DE CAMBIO"/>
    <s v="PINPAD"/>
    <s v="PINPAD"/>
    <s v="VISITA_TÉCNICA"/>
    <s v="27/06/2025 SE REALIZA EL CAMBIO DE DATÁFONO POR TECNOLOGÍA YA QUE SOLICITÓ INSTALACIÓN DE PINPAD _x000a__x000a_SE CAMBIA DATAFONO, SE INSTALA MAGIC BOX , PINPAD  CERRAR"/>
    <s v="929361 1254363"/>
    <s v="   1219883 "/>
    <s v="11113849"/>
    <s v="N/A"/>
    <s v="N/A"/>
    <s v="TIPO I"/>
    <s v="TERRESTRE"/>
    <s v="1"/>
    <n v="0"/>
    <s v="MONTOYA VELEZ ANDRES FELIPE"/>
    <m/>
    <n v="65960.072302"/>
    <n v="75096.394270399993"/>
    <n v="65960.072302"/>
    <m/>
    <m/>
    <m/>
    <m/>
    <m/>
    <m/>
    <m/>
  </r>
  <r>
    <s v="BUCARAMANGA"/>
    <x v="2"/>
    <x v="2"/>
    <n v="68307"/>
    <n v="13645716"/>
    <n v="74167"/>
    <s v="SANTANDER"/>
    <s v="GIRON"/>
    <s v="BARRIO QUINTA DEL CAMPESTRE GI"/>
    <s v="CB UNO A UNO"/>
    <s v="CB UNO A UNO"/>
    <s v="REDEBAN"/>
    <n v="13645716"/>
    <s v="FO-25-1143782"/>
    <d v="2025-06-27T09:47:00"/>
    <d v="2025-06-27T13:32:18"/>
    <s v="EJECUTADO_EXITOSO"/>
    <s v="EJECUTADO EXITOSO"/>
    <s v="ORDEN DE CAMBIO"/>
    <s v="TRASLADO"/>
    <s v="TRASLADO EXTERNO"/>
    <s v="VISITA_TÉCNICA"/>
    <s v="27/06/2025 SE REALIZA TRASLADO EXTERNO DE DATAFONO ,Y LECTORA VERSIÓN 9.90 PRUEBAS OK SERVICIO OPERATIVO  Se realiza traslado de datafono y lectora versión 9.90 pruebas ok servicio operativo "/>
    <s v="0"/>
    <n v="0"/>
    <s v="SV0UZ882"/>
    <s v="N/A"/>
    <s v="N/A"/>
    <s v="TIPO I"/>
    <s v="TERRESTRE"/>
    <s v="1"/>
    <n v="0"/>
    <s v="REYES RAMIREZ DIEGO ALEXANDER"/>
    <m/>
    <n v="65960.072302"/>
    <n v="75096.394270399993"/>
    <n v="65960.072302"/>
    <m/>
    <m/>
    <m/>
    <m/>
    <m/>
    <m/>
    <m/>
  </r>
  <r>
    <s v="TUNJA"/>
    <x v="2"/>
    <x v="2"/>
    <n v="15001"/>
    <n v="13617091"/>
    <n v="39753"/>
    <s v="BOYACA"/>
    <s v="TUNJA"/>
    <s v="BARRIO MALDONADO TUNJA 3"/>
    <s v="CB UNO A UNO"/>
    <s v="CB UNO A UNO"/>
    <s v="REDEBAN"/>
    <n v="13617091"/>
    <s v="FO-25-1143709"/>
    <d v="2025-06-27T09:47:00"/>
    <d v="2025-06-27T14:21:04"/>
    <s v="EJECUTADO_EXITOSO"/>
    <s v="EJECUTADO EXITOSO"/>
    <s v="ORDEN DE CAMBIO"/>
    <s v="TRASLADO"/>
    <s v="TRASLADO EXTERNO"/>
    <s v="VISITA_TÉCNICA"/>
    <s v="27/06/2025 SE VISITA CB TRASLADO EXTERNO... INSTALACIÓN DE AVISO... PRUEBAS EXITOSAS  SE REALIZA TRASLADO EXTERNO INSTALACION DE AVISO EXTERIOR "/>
    <s v="0"/>
    <n v="0"/>
    <s v="GZ0CZ018"/>
    <s v="N/A"/>
    <s v="N/A"/>
    <s v="TIPO I"/>
    <s v="TERRESTRE"/>
    <s v="1"/>
    <n v="0"/>
    <s v="GONZALEZ GONZALEZ MARIO ALBERTO"/>
    <m/>
    <n v="65960.072302"/>
    <n v="75096.394270399993"/>
    <n v="65960.072302"/>
    <m/>
    <m/>
    <m/>
    <m/>
    <m/>
    <m/>
    <m/>
  </r>
  <r>
    <s v="MEDELLIN"/>
    <x v="1"/>
    <x v="1"/>
    <n v="5001"/>
    <n v="2347318"/>
    <n v="55662"/>
    <s v="ANTIOQUIA"/>
    <s v="MEDELLIN"/>
    <s v="DISTRICOL MAS DE TODO MEDELLIN"/>
    <s v="AGREGADOR"/>
    <s v="DISTRICOL"/>
    <s v="REDEBAN"/>
    <n v="2347318"/>
    <s v="FO-25-1128862"/>
    <d v="2025-06-24T13:28:00"/>
    <d v="2025-06-27T14:30:00"/>
    <s v="EJECUTADO_EXITOSO"/>
    <s v="EJECUTADO EXITOSO"/>
    <s v="ORDEN DE CAMBIO"/>
    <s v="BASEDATAFONO"/>
    <s v="BASEDATAFONO"/>
    <s v="VISITA_TÉCNICA"/>
    <s v="27/06/2025 SE REALIZA VISITA, LA BASE ESTÁ ESTÁ CORRECTO ESTADO, CLIENTE DEBE HACER ADECUACIÓN PARA ALCANCE A USUARIOS CERRAR"/>
    <s v="0"/>
    <n v="0"/>
    <s v="XPHZZ332"/>
    <s v="N/A"/>
    <s v="N/A"/>
    <s v="TIPO I"/>
    <s v="TERRESTRE"/>
    <s v="1"/>
    <n v="0"/>
    <s v="HERNANDEZ CHAVARRIA JUAN CAMILO"/>
    <m/>
    <n v="65960.072302"/>
    <n v="75096.394270399993"/>
    <n v="65960.072302"/>
    <m/>
    <m/>
    <m/>
    <m/>
    <m/>
    <m/>
    <m/>
  </r>
  <r>
    <s v="MEDELLIN"/>
    <x v="1"/>
    <x v="1"/>
    <n v="5088"/>
    <n v="2348995"/>
    <n v="78725"/>
    <s v="ANTIOQUIA"/>
    <s v="BELLO"/>
    <s v="PTM BELLO DROGUERIA LA 73"/>
    <s v="AGREGADOR"/>
    <s v="COMCARD - PTM"/>
    <s v="REDEBAN"/>
    <n v="2348995"/>
    <s v="FO-25-1130639"/>
    <d v="2025-06-24T16:15:00"/>
    <d v="2025-06-27T14:47:00"/>
    <s v="GESTIÓN_TELEFÓNICA"/>
    <s v="CANCELADO POR EL USUARIO"/>
    <s v="ORDEN DE CAMBIO"/>
    <s v="BASEDATAFONO"/>
    <s v="BASEDATAFONO"/>
    <s v="SOPORTE_TELEFÓNICO"/>
    <s v="27/06/2025 EN COMUNICACIÓN CON LA SEÑORA CRISTINA SÁNCHEZ AL NÚMERO DE TELÉFONO 3012017884 INFORMA QUE RECIENTEMENTE TUVO UNA VISITA TÉCNICA Y QUE EL TÉCNICO LE ARREGLÓ LA BASE Y QUE NO ES NECESARIA LA VISITA MUCHAS GRACIAS. "/>
    <s v=" "/>
    <s v="    "/>
    <s v="NO HAY INFORMACIÓN FUE GESTIÓN TELEFÓNICA "/>
    <s v="N/A"/>
    <s v="N/A"/>
    <s v="TIPO I"/>
    <s v="TERRESTRE"/>
    <s v="0"/>
    <n v="0"/>
    <s v="BARRIENTOS HERNANDEZ CRISTIAN HORACIO"/>
    <m/>
    <n v="41241.0800752"/>
    <n v="0"/>
    <n v="41241.0800752"/>
    <m/>
    <m/>
    <m/>
    <m/>
    <m/>
    <m/>
    <m/>
  </r>
  <r>
    <s v="TUNJA"/>
    <x v="2"/>
    <x v="2"/>
    <n v="15238"/>
    <n v="13630528"/>
    <n v="18727"/>
    <s v="BOYACA"/>
    <s v="DUITAMA"/>
    <s v="BARRIO EL CARMEN II DUITAMA"/>
    <s v="CB UNO A UNO"/>
    <s v="CB UNO A UNO"/>
    <s v="REDEBAN"/>
    <n v="13630528"/>
    <s v="FO-25-1143706"/>
    <d v="2025-06-27T09:47:00"/>
    <d v="2025-06-27T15:30:14"/>
    <s v="EJECUTADO_EXITOSO"/>
    <s v="EJECUTADO EXITOSO"/>
    <s v="ORDEN DE CAMBIO"/>
    <s v="TRASLADO"/>
    <s v="TRASLADO EXTERNO"/>
    <s v="VISITA_TÉCNICA"/>
    <s v="27/06/2025 SE REALIZA VISITA AL COMERCIO, SE TRASLADAN EQUIPOS Y PUBLICIDAD, SE BORRA Y ACTUALIZAN EQUIPOS, SE HACEN PRUEBAS OK. Ninguna"/>
    <s v="0"/>
    <n v="0"/>
    <s v="PZZZZ465-AB1BZ796"/>
    <s v="N/A"/>
    <s v="N/A"/>
    <s v="TIPO II"/>
    <s v="TERRESTRE"/>
    <s v="1"/>
    <n v="0"/>
    <s v="SOLER HOYOS CRISTIAN LEONARDO"/>
    <m/>
    <n v="144967.87232000002"/>
    <n v="140395.6348884"/>
    <n v="144967.87232000002"/>
    <m/>
    <m/>
    <m/>
    <m/>
    <m/>
    <m/>
    <m/>
  </r>
  <r>
    <s v="CARTAGENA"/>
    <x v="4"/>
    <x v="5"/>
    <n v="13001"/>
    <n v="13600079"/>
    <n v="75903"/>
    <s v="BOLIVAR"/>
    <s v="CARTAGENA"/>
    <s v="BARRIO PUERTA DE LOS ALPES CARTAGENA DE INDIAS 2"/>
    <s v="CB UNO A UNO"/>
    <s v="CB UNO A UNO"/>
    <s v="REDEBAN"/>
    <n v="13600079"/>
    <s v="FO-25-1130032"/>
    <d v="2025-06-24T11:39:00"/>
    <d v="2025-06-27T15:47:54"/>
    <s v="EJECUTADO_EXITOSO"/>
    <s v="EJECUTADO EXITOSO"/>
    <s v="ORDEN DE CAMBIO"/>
    <s v="TRASLADO"/>
    <s v="TRASLADO EXTERNO"/>
    <s v="VISITA_TÉCNICA"/>
    <s v="27/06/2025 SE REALIZA TRASLADO EXITOSAMENTE  Se realiza traslado exitosamente "/>
    <s v="0"/>
    <n v="0"/>
    <s v="FA09Z432"/>
    <s v="N/A"/>
    <s v="N/A"/>
    <s v="TIPO I"/>
    <s v="TERRESTRE"/>
    <s v="1"/>
    <n v="0"/>
    <s v="MARTINEZ SALGUEDO ANDRES AUGUSTO"/>
    <m/>
    <n v="65960.072302"/>
    <n v="75096.394270399993"/>
    <n v="65960.072302"/>
    <m/>
    <m/>
    <m/>
    <m/>
    <m/>
    <m/>
    <m/>
  </r>
  <r>
    <s v="BOGOTA"/>
    <x v="5"/>
    <x v="6"/>
    <n v="11001"/>
    <n v="2355463"/>
    <n v="79530"/>
    <s v="CUNDINAMARCA"/>
    <s v="BOGOTA"/>
    <s v="BARRIO PINAR BOGOTA 2"/>
    <s v="CB UNO A UNO"/>
    <s v="CB UNO A UNO"/>
    <s v="REDEBAN"/>
    <n v="2355463"/>
    <s v="FO-25-1135813"/>
    <d v="2025-06-25T16:17:00"/>
    <d v="2025-06-27T16:23:00"/>
    <s v="EJECUTADO_EXITOSO"/>
    <s v="EJECUTADO EXITOSO"/>
    <s v="ORDEN DE CAMBIO"/>
    <s v="BASEDATAFONO"/>
    <s v="BASEDATAFONO"/>
    <s v="VISITA_TÉCNICA"/>
    <s v="27/06/2025 SE INSTALA BASE  CERRAR"/>
    <s v="0"/>
    <n v="0"/>
    <s v="LMUZZ964"/>
    <s v="N/A"/>
    <s v="N/A"/>
    <s v="TIPO I"/>
    <s v="TERRESTRE"/>
    <s v="1"/>
    <n v="0"/>
    <s v="INFANTE SIERRA MANUEL FERNANDO"/>
    <m/>
    <n v="65960.072302"/>
    <n v="75096.394270399993"/>
    <n v="65960.072302"/>
    <m/>
    <m/>
    <m/>
    <m/>
    <m/>
    <m/>
    <m/>
  </r>
  <r>
    <s v="CALI"/>
    <x v="0"/>
    <x v="3"/>
    <n v="76248"/>
    <n v="2365671"/>
    <n v="68243"/>
    <s v="VALLE DEL CAUCA"/>
    <s v="EL CERRITO"/>
    <s v="DISTRICOL VARIEDADES Y SERVICI"/>
    <s v="AGREGADOR"/>
    <s v="DISTRICOL"/>
    <s v="REDEBAN"/>
    <n v="2365671"/>
    <s v="FO-25-1144491"/>
    <d v="2025-06-27T11:53:20"/>
    <d v="2025-06-27T16:39:00"/>
    <s v="EJECUTADO_EXITOSO"/>
    <s v="EJECUTADO EXITOSO"/>
    <s v="ORDEN DE CAMBIO"/>
    <s v="BASEDATAFONO"/>
    <s v="BASEDATAFONO"/>
    <s v="VISITA_TÉCNICA"/>
    <s v="27/06/2025 EN LA VISITA TÉCNICA SE REALIZÓ LA INSTALACIÓN DE LA BASE SOPORTE DEL DATÁFONO, EL SERVICIO SE REALIZÓ OKAY SIN NOVEDAD CERRAR"/>
    <s v="0"/>
    <n v="0"/>
    <s v="A1006464"/>
    <s v="N/A"/>
    <s v="N/A"/>
    <s v="TIPO II"/>
    <s v="TERRESTRE"/>
    <s v="1"/>
    <n v="0"/>
    <s v="SANCHEZ URREGO ROBINSON DAVID"/>
    <m/>
    <n v="144967.87232000002"/>
    <n v="140395.6348884"/>
    <n v="144967.87232000002"/>
    <m/>
    <m/>
    <m/>
    <m/>
    <m/>
    <m/>
    <m/>
  </r>
  <r>
    <s v="MEDELLIN"/>
    <x v="1"/>
    <x v="1"/>
    <n v="5284"/>
    <n v="2329128"/>
    <n v="67788"/>
    <s v="ANTIOQUIA"/>
    <s v="FRONTINO"/>
    <s v="BARRIO DARIEN FRONTINO"/>
    <s v="CB UNO A UNO"/>
    <s v="CB UNO A UNO"/>
    <s v="REDEBAN"/>
    <n v="2329128"/>
    <s v="FO-25-1111836"/>
    <d v="2025-06-19T10:33:00"/>
    <d v="2025-06-28T10:31:00"/>
    <s v="EJECUTADO_EXITOSO"/>
    <s v="EJECUTADO EXITOSO"/>
    <s v="ORDEN DE CAMBIO"/>
    <s v="BASEDATAFONO"/>
    <s v="BASEDATAFONO"/>
    <s v="VISITA_TÉCNICA"/>
    <s v="27/06/2025 SE INSTALA BASE YA QUE ESTA PARTIDA CERRAR"/>
    <s v="0"/>
    <n v="0"/>
    <s v="9L00R797"/>
    <s v="N/A"/>
    <s v="N/A"/>
    <s v="TIPO IV"/>
    <s v="TERRESTRE"/>
    <s v="1"/>
    <n v="0"/>
    <s v="BADEL ACUÑA LUIS ALBERTO"/>
    <m/>
    <n v="479588.87655000004"/>
    <n v="196536.5258152"/>
    <n v="479588.87655000004"/>
    <m/>
    <m/>
    <m/>
    <m/>
    <m/>
    <m/>
    <m/>
  </r>
  <r>
    <s v="MANIZALES"/>
    <x v="0"/>
    <x v="0"/>
    <n v="17013"/>
    <n v="13592382"/>
    <n v="42810"/>
    <s v="CALDAS"/>
    <s v="AGUADAS"/>
    <s v="DISTRICOL PAPELERIA CACIQUE PI"/>
    <s v="AGREGADOR"/>
    <s v="DISTRICOL"/>
    <s v="REDEBAN"/>
    <n v="13592382"/>
    <s v="FO-25-1113719"/>
    <d v="2025-06-19T12:32:00"/>
    <d v="2025-06-28T10:38:00"/>
    <s v="EJECUTADO_EXITOSO"/>
    <s v="EJECUTADO EXITOSO"/>
    <s v="ORDEN DE CAMBIO"/>
    <s v="PINPAD"/>
    <s v="PINPAD"/>
    <s v="VISITA_TÉCNICA"/>
    <s v="27/06/2025 SE REALIZA INSTALACIÓN DE PIN PAD, HUB Y CABLE DE PIN PAD, SE HACEN PRUEBAS SERVICIO OK  CERRAR"/>
    <s v="0"/>
    <s v="   1155520 "/>
    <s v="SAUZZ982"/>
    <s v="N/A"/>
    <s v="N/A"/>
    <s v="TIPO III"/>
    <s v="TERRESTRE"/>
    <s v="1"/>
    <n v="0"/>
    <s v="AGUIRRE HENAO RAUL EDUARDO"/>
    <m/>
    <n v="275728.78077800001"/>
    <n v="196536.5258152"/>
    <n v="275728.78077800001"/>
    <m/>
    <m/>
    <m/>
    <m/>
    <m/>
    <m/>
    <m/>
  </r>
  <r>
    <s v="NEIVA"/>
    <x v="3"/>
    <x v="4"/>
    <n v="41676"/>
    <n v="13596213"/>
    <n v="30024"/>
    <s v="HUILA"/>
    <s v="SANTA MARIA"/>
    <s v="CENTRO SANTA MARIA II HUILA"/>
    <s v="CB UNO A UNO"/>
    <s v="CB UNO A UNO"/>
    <s v="REDEBAN"/>
    <n v="13596213"/>
    <s v="FO-25-1130006"/>
    <d v="2025-06-24T11:39:00"/>
    <d v="2025-06-28T11:00:00"/>
    <s v="EJECUTADO_EXITOSO"/>
    <s v="EJECUTADO EXITOSO"/>
    <s v="ORDEN DE CAMBIO"/>
    <s v="TRASLADO"/>
    <s v="TRASLADO EXTERNO"/>
    <s v="VISITA_TÉCNICA"/>
    <s v="28/06/2025 SE REALIZA VISITA AL PUNTO, SE TRASLADA CON EXITO, BASE DATAFONO LECTORA, AVISO EXTERIOR. SE DEJA EQUIPO CON VR 9.90 ,SE INICIALIZA Y SE ACTUALIZA DIRECCIÓN. NO SE REALIZAN PRUEBAS CB ,YA QUE EL CB QUEDA BLOQUEADO POR TRASLADO ,PRUEBAS ADQUIRENCIA OK "/>
    <s v="0"/>
    <n v="0"/>
    <s v="BBNZZ802/EIZZZ861"/>
    <s v="N/A"/>
    <s v="N/A"/>
    <s v="TIPO III"/>
    <s v="TERRESTRE"/>
    <s v="1"/>
    <n v="0"/>
    <s v="DEVIA REINOSO JUAN CARLOS"/>
    <m/>
    <n v="275728.78077800001"/>
    <n v="196536.5258152"/>
    <n v="275728.78077800001"/>
    <m/>
    <m/>
    <m/>
    <m/>
    <m/>
    <m/>
    <m/>
  </r>
  <r>
    <s v="PEREIRA"/>
    <x v="0"/>
    <x v="0"/>
    <n v="66001"/>
    <n v="2365031"/>
    <n v="75601"/>
    <s v="RISARALDA"/>
    <s v="PEREIRA"/>
    <s v="BARRIO PARQUE INDUSTRIAL SECTOR BOQUIA PEREIRA 1"/>
    <s v="CB UNO A UNO"/>
    <s v="CB UNO A UNO"/>
    <s v="REDEBAN"/>
    <n v="2365031"/>
    <s v="FO-25-1143467"/>
    <d v="2025-06-27T10:32:19"/>
    <d v="2025-06-28T11:10:00"/>
    <s v="EJECUTADO_EXITOSO"/>
    <s v="EJECUTADO EXITOSO"/>
    <s v="ORDEN DE CAMBIO"/>
    <s v="BASEDATAFONO"/>
    <s v="BASEDATAFONO"/>
    <s v="VISITA_TÉCNICA"/>
    <s v="28/06/2025 SE VISITA COMERCIO SE IDENTIFICA BASE DAÑADA SE REALIZA CAMBIO DE BASE  CERRAR"/>
    <s v="0"/>
    <n v="0"/>
    <s v="LMNZZ915"/>
    <s v="N/A"/>
    <s v="N/A"/>
    <s v="TIPO I"/>
    <s v="TERRESTRE"/>
    <s v="1"/>
    <n v="0"/>
    <s v="LOAIZA LOPEZ JHON FREDDY"/>
    <m/>
    <n v="65960.072302"/>
    <n v="75096.394270399993"/>
    <n v="65960.072302"/>
    <m/>
    <m/>
    <m/>
    <m/>
    <m/>
    <m/>
    <m/>
  </r>
  <r>
    <s v="VALLEDUPAR"/>
    <x v="4"/>
    <x v="5"/>
    <n v="20001"/>
    <n v="13656106"/>
    <n v="79659"/>
    <s v="CESAR"/>
    <s v="VALLEDUPAR"/>
    <s v="BARRIO CIUDADELA 450 AÑOS VALLEDUPAR 1"/>
    <s v="CB UNO A UNO"/>
    <s v="CB UNO A UNO"/>
    <s v="REDEBAN"/>
    <n v="13656106"/>
    <s v="FO-25-1143837"/>
    <d v="2025-06-27T09:47:00"/>
    <d v="2025-06-28T11:15:00"/>
    <s v="EJECUTADO_EXITOSO"/>
    <s v="EJECUTADO EXITOSO"/>
    <s v="ORDEN DE CAMBIO"/>
    <s v="PINPAD"/>
    <s v="PINPAD"/>
    <s v="VISITA_TÉCNICA"/>
    <s v="28/06/2025 SE REALIZA VISITÁ POR SOLICITUD DE CLIENTE DE PIN PAD , SE LLEGA A SITIO SE INSTALA PIN PAD 1.600 SE REALIZA CAMBIO DE EQUIPO POR INCOMPATIBILIDAD,SE REALIZAN PRUEBAS QUEDANDO EQUIPO OPERATIVO AL 100 % CERRAR"/>
    <s v="1045500 1242376"/>
    <s v="   1220718 "/>
    <s v="SXUZZ185"/>
    <s v="N/A"/>
    <s v="N/A"/>
    <s v="TIPO I"/>
    <s v="TERRESTRE"/>
    <s v="1"/>
    <n v="0"/>
    <s v="MAESTRE MENGUAL EDGAR ENRIQUE"/>
    <m/>
    <n v="65960.072302"/>
    <n v="75096.394270399993"/>
    <n v="65960.072302"/>
    <m/>
    <m/>
    <m/>
    <m/>
    <m/>
    <m/>
    <m/>
  </r>
  <r>
    <s v="CUCUTA"/>
    <x v="2"/>
    <x v="2"/>
    <n v="54001"/>
    <n v="13606388"/>
    <n v="71617"/>
    <s v="NORTE DE SANTANDER"/>
    <s v="CUCUTA"/>
    <s v="BARRIO SAN LUIS CUCUTA  23"/>
    <s v="CB UNO A UNO"/>
    <s v="CB UNO A UNO"/>
    <s v="REDEBAN"/>
    <n v="13606388"/>
    <s v="FO-25-1143746"/>
    <d v="2025-06-27T09:47:00"/>
    <d v="2025-06-28T11:21:00"/>
    <s v="EJECUTADO_EXITOSO"/>
    <s v="EJECUTADO EXITOSO"/>
    <s v="ORDEN DE CAMBIO"/>
    <s v="TRASLADO"/>
    <s v="TRASLADO EXTERNO"/>
    <s v="VISITA_TÉCNICA"/>
    <s v="28/06/2025 SE REALIZA VISITA AL COMERCIO Y SE REALIZA TRANSLADO DE DATAFONO, LECTORA, DIRECCIÓN OK, Ninguna "/>
    <s v="0"/>
    <n v="0"/>
    <s v="LN00F245"/>
    <s v="N/A"/>
    <s v="N/A"/>
    <s v="TIPO I"/>
    <s v="TERRESTRE"/>
    <s v="1"/>
    <n v="0"/>
    <s v="MORA VEGA JEAMPIER"/>
    <m/>
    <n v="65960.072302"/>
    <n v="75096.394270399993"/>
    <n v="65960.072302"/>
    <m/>
    <m/>
    <m/>
    <m/>
    <m/>
    <m/>
    <m/>
  </r>
  <r>
    <s v="CALI"/>
    <x v="0"/>
    <x v="3"/>
    <n v="19573"/>
    <n v="13630794"/>
    <n v="32968"/>
    <s v="CAUCA"/>
    <s v="PUERTO TEJADA"/>
    <s v="BARRIO CENTRO PUERTO TEJADA 1"/>
    <s v="CB UNO A UNO"/>
    <s v="CB UNO A UNO"/>
    <s v="REDEBAN"/>
    <n v="13630794"/>
    <s v="FO-25-1143722"/>
    <d v="2025-06-27T09:47:00"/>
    <d v="2025-06-28T11:33:46"/>
    <s v="EJECUTADO_EXITOSO"/>
    <s v="EJECUTADO EXITOSO"/>
    <s v="ORDEN DE CAMBIO"/>
    <s v="TRASLADO"/>
    <s v="TRASLADO EXTERNO"/>
    <s v="VISITA_TÉCNICA"/>
    <s v="28/06/2025 SE REALIZA TRASLADO DE CB BANCOLOMBIA PURO, SE TRASLADAN EQUIPO, ACCESORIOS Y PUBLICIDAD, SE INICIALIZAN LOS EQUIPOS CON DIRECCIÓN ACTUALIZADA, SE LLAMA A LA LINEA SOLICITANDO EL DESBLOQUEO DEL CB, NOS INDICAN QUE EN 20MIN SE PUEDEN REALIZAR LAS PRUEBAS PERO AL ESPERAR ESE TIEMPO AÚN SIGUE BLOQUEADO. Se realiza traslado de CB Bancolombia puro, se trasladan equipo, accesorios y publicidad, se inicializan los equipos con dirección actualizada, se llama a la linea solicitando el desbloqueo del CB, nos indican que en 20min se pueden realizar las pruebas pero al esperar ese tiempo aún sigue bloqueado."/>
    <s v="0"/>
    <n v="0"/>
    <s v="11WZZ194 - JA00N366"/>
    <s v="N/A"/>
    <s v="N/A"/>
    <s v="TIPO II"/>
    <s v="TERRESTRE"/>
    <s v="1"/>
    <n v="0"/>
    <s v="MONTERO MUESES GIAN CARLO"/>
    <m/>
    <n v="144967.87232000002"/>
    <n v="140395.6348884"/>
    <n v="144967.87232000002"/>
    <m/>
    <m/>
    <m/>
    <m/>
    <m/>
    <m/>
    <m/>
  </r>
  <r>
    <s v="MEDELLIN"/>
    <x v="1"/>
    <x v="1"/>
    <n v="5001"/>
    <n v="13582200"/>
    <n v="35524"/>
    <s v="ANTIOQUIA"/>
    <s v="MEDELLIN"/>
    <s v="BARRIO LA 33 MEDELLIN 4"/>
    <s v="CB UNO A UNO"/>
    <s v="CB UNO A UNO"/>
    <s v="REDEBAN"/>
    <n v="13582200"/>
    <s v="FO-25-1130011"/>
    <d v="2025-06-24T11:39:00"/>
    <d v="2025-06-28T12:17:00"/>
    <s v="EJECUTADO_EXITOSO"/>
    <s v="EJECUTADO EXITOSO"/>
    <s v="ORDEN DE CAMBIO"/>
    <s v="TRASLADO"/>
    <s v="TRASLADO EXTERNO"/>
    <s v="VISITA_TÉCNICA"/>
    <s v="28/06/2025 SE REALIZA TRASLADO DE DIRECCION Se realiza traslado de direccion"/>
    <s v="1040734"/>
    <s v="E1B90264"/>
    <s v="GZ000425"/>
    <s v="N/A"/>
    <s v="N/A"/>
    <s v="TIPO I"/>
    <s v="TERRESTRE"/>
    <s v="1"/>
    <n v="0"/>
    <s v="HERNANDEZ CHAVARRIA JUAN CAMILO"/>
    <m/>
    <n v="65960.072302"/>
    <n v="75096.394270399993"/>
    <n v="65960.072302"/>
    <m/>
    <m/>
    <m/>
    <m/>
    <m/>
    <m/>
    <m/>
  </r>
  <r>
    <s v="BOGOTA"/>
    <x v="5"/>
    <x v="6"/>
    <n v="11001"/>
    <n v="2353662"/>
    <n v="49449"/>
    <s v="CUNDINAMARCA"/>
    <s v="BOGOTA"/>
    <s v="BARRIO SAN EUSEBIO BOGOTA"/>
    <s v="CB UNO A UNO"/>
    <s v="CB UNO A UNO"/>
    <s v="REDEBAN"/>
    <n v="2353662"/>
    <s v="FO-25-1134417"/>
    <d v="2025-06-25T13:12:00"/>
    <d v="2025-06-28T12:34:00"/>
    <s v="EJECUTADO_EXITOSO"/>
    <s v="EJECUTADO EXITOSO"/>
    <s v="ORDEN DE CAMBIO"/>
    <s v="BASEDATAFONO"/>
    <s v="BASEDATAFONO"/>
    <s v="VISITA_TÉCNICA"/>
    <s v="28/06/2025 SE INSTALA BASE DATÁFONO CON CINTA 3M, SUPERFICIE DE VIDRIO  CERRAR"/>
    <s v="0"/>
    <n v="0"/>
    <s v="FA006874"/>
    <s v="N/A"/>
    <s v="N/A"/>
    <s v="TIPO I"/>
    <s v="TERRESTRE"/>
    <s v="1"/>
    <n v="0"/>
    <s v="GARCIA PASTRANA KEVIN FERNANDO"/>
    <m/>
    <n v="65960.072302"/>
    <n v="75096.394270399993"/>
    <n v="65960.072302"/>
    <m/>
    <m/>
    <m/>
    <m/>
    <m/>
    <m/>
    <m/>
  </r>
  <r>
    <s v="CUCUTA"/>
    <x v="2"/>
    <x v="2"/>
    <n v="54001"/>
    <n v="13616517"/>
    <n v="77958"/>
    <s v="NORTE DE SANTANDER"/>
    <s v="CUCUTA"/>
    <s v="BARRIO SAN RAFAEL CUCUTA  5"/>
    <s v="CB UNO A UNO"/>
    <s v="CB UNO A UNO"/>
    <s v="REDEBAN"/>
    <n v="13616517"/>
    <s v="FO-25-1143754"/>
    <d v="2025-06-27T09:47:00"/>
    <d v="2025-06-28T12:47:00"/>
    <s v="EJECUTADO_EXITOSO"/>
    <s v="EJECUTADO EXITOSO"/>
    <s v="ORDEN DE CAMBIO"/>
    <s v="TRASLADO"/>
    <s v="TRASLADO EXTERNO"/>
    <s v="VISITA_TÉCNICA"/>
    <s v="28/06/2025 SE REALIZA VISITA, SE REALIZA TRASLADO EXTERNO, SE REALIZAN PRUEBAS Y CIERRES OK  None"/>
    <s v="0"/>
    <n v="0"/>
    <s v="A1PZZ067"/>
    <s v="N/A"/>
    <s v="N/A"/>
    <s v="TIPO I"/>
    <s v="TERRESTRE"/>
    <s v="1"/>
    <n v="0"/>
    <s v="PACHECO BUITRAGO JAVIER ALONSO"/>
    <m/>
    <n v="65960.072302"/>
    <n v="75096.394270399993"/>
    <n v="65960.072302"/>
    <m/>
    <m/>
    <m/>
    <m/>
    <m/>
    <m/>
    <m/>
  </r>
  <r>
    <s v="MEDELLIN"/>
    <x v="1"/>
    <x v="1"/>
    <n v="5001"/>
    <n v="13408"/>
    <n v="59669"/>
    <s v="ANTIOQUIA"/>
    <s v="MEDELLIN"/>
    <s v="BARRIO CAMPO VALDEZ MEDELLIN 1"/>
    <s v="CB UNO A UNO"/>
    <s v="CB UNO A UNO"/>
    <s v="REDEBAN"/>
    <s v="TA-25-686420"/>
    <s v="FO-25-1020955"/>
    <d v="2025-05-31T11:39:00"/>
    <d v="2025-06-03T09:11:00"/>
    <s v="EJECUTADO_EXITOSO"/>
    <s v="CIERRE EXITOSO"/>
    <s v="ORDEN DE CAMBIO"/>
    <s v="CIERRE"/>
    <s v="CAMBIO DE RAZÓN SOCIAL"/>
    <s v="VISITA_TÉCNICA"/>
    <s v="FECHA DE ATENCIÓN:31-05-2025_x000a_RESULTADO DE ACTIVIDAD:EJECUTADO_EXITOSO_x000a_SOLUCIÓN:31-05-2025 RETIRO DE DATAFONO Y LECTOR POR CAMBIO RAZON SOCIAL OK SE RETIRA AVISO Y FLANYER DETERIORADO SE DESTRUYE EN SITIO OK_x000a_PLACA/SERIAL DATAFONO RETIRADO:1062531_x000a_PLACA/SERIAL LECTOR RETIRADO: 885109_x000a_PLACA/SERIAL PINPAD RETIRADO:_x000a_PLACA/SERIAL HUB RETIRADO: _x000a_¿RETIRO PUBLICIDAD?:SI"/>
    <s v="1062531"/>
    <s v="885109  "/>
    <s v="LA009526"/>
    <s v="N/A"/>
    <s v="N/A"/>
    <s v="TIPO I"/>
    <s v="TERRESTRE"/>
    <n v="1"/>
    <n v="0"/>
    <s v="PAREJA ECHAVARRIA JHON DAVID"/>
    <m/>
    <n v="65960.072302"/>
    <n v="75096.394270399993"/>
    <n v="65960.072302"/>
    <m/>
    <m/>
    <m/>
    <m/>
    <m/>
    <m/>
    <m/>
  </r>
  <r>
    <s v="NEIVA"/>
    <x v="3"/>
    <x v="4"/>
    <n v="18256"/>
    <n v="13360"/>
    <n v="77539"/>
    <s v="CAQUETA"/>
    <s v="EL PAUJIL"/>
    <s v="BARRIO CENTRO EL PAUJIL 2"/>
    <s v="CB UNO A UNO"/>
    <s v="CB UNO A UNO"/>
    <s v="REDEBAN"/>
    <s v="TA-25-686002"/>
    <s v="FO-25-1018562"/>
    <d v="2025-05-30T15:41:00"/>
    <d v="2025-06-03T10:41:15"/>
    <s v="EJECUTADO_EXITOSO"/>
    <s v="CIERRE EXITOSO"/>
    <s v="ORDEN DE CAMBIO"/>
    <s v="CIERRE"/>
    <s v="CIERRE"/>
    <s v="VISITA_TÉCNICA"/>
    <s v="FECHA DE ATENCIÓN:03-06-2025_x000a_RESULTADO DE ACTIVIDAD:EJECUTADO_EXITOSO_x000a_SOLUCIÓN:03-06-2025 SE REALIZA RETIRO DE DATAFONO LECTORA BASE FUENTE DE PODER CABLE DE RED, ENCARGADO DE LA ENTREGA MANIFIESTA QUE NO TIENEN LA PUBLICIDAD,  LA DAÑARON CUANDO SE ESTABA RETIRANDO, CIERRE EXITOSO _x000a_PLACA/SERIAL DATAFONO RETIRADO:1141794_x000a_PLACA/SERIAL LECTOR RETIRADO: 1114935_x000a_PLACA/SERIAL PINPAD RETIRADO:_x000a_PLACA/SERIAL HUB RETIRADO: _x000a_¿RETIRO PUBLICIDAD?:NO"/>
    <s v="1141794"/>
    <s v="1114935  "/>
    <s v="10HZZ107"/>
    <s v="N/A"/>
    <s v="N/A"/>
    <s v="TIPO IV"/>
    <s v="TERRESTRE"/>
    <n v="1"/>
    <n v="0"/>
    <s v="BERMUDEZ SANCHEZ JOSE NEYBER"/>
    <m/>
    <n v="479588.87655000004"/>
    <n v="196536.5258152"/>
    <n v="479588.87655000004"/>
    <m/>
    <m/>
    <m/>
    <m/>
    <m/>
    <m/>
    <m/>
  </r>
  <r>
    <s v="PASTO"/>
    <x v="0"/>
    <x v="3"/>
    <n v="52683"/>
    <n v="13339"/>
    <n v="75931"/>
    <s v="NARIÑO"/>
    <s v="SANDONA"/>
    <s v="BARRIO COMERCIO SANDONA"/>
    <s v="CB UNO A UNO"/>
    <s v="CB UNO A UNO"/>
    <s v="REDEBAN"/>
    <s v="TA-25-682393"/>
    <s v="FO-25-1011028"/>
    <d v="2025-05-29T11:39:00"/>
    <d v="2025-06-03T11:46:56"/>
    <s v="EJECUTADO_EXITOSO"/>
    <s v="CIERRE EXITOSO"/>
    <s v="ORDEN DE CAMBIO"/>
    <s v="CIERRE"/>
    <s v="CIERRE"/>
    <s v="VISITA_TÉCNICA"/>
    <s v="FECHA DE ATENCIÓN:03-06-2025_x000a_RESULTADO DE ACTIVIDAD:EJECUTADO_EXITOSO_x000a_SOLUCIÓN:03-06-2025 SE VISITA EL COMERCIO PARA REALIZAR CIERRE DEL CB, SE RETIRA DATÁFONO CON LECTORA, SE DESINSTALA PUBLICIDAD Y SE LA DESTRUYE EN SITIO, CIERRE OK_x000a_PLACA/SERIAL DATAFONO RETIRADO:929613_x000a_PLACA/SERIAL LECTOR RETIRADO: 1144058_x000a_PLACA/SERIAL PINPAD RETIRADO:_x000a_PLACA/SERIAL HUB RETIRADO: _x000a_¿RETIRO PUBLICIDAD?:SI"/>
    <s v="929613"/>
    <s v="1144058  "/>
    <s v="V10IZ676"/>
    <s v="N/A"/>
    <s v="N/A"/>
    <s v="TIPO II"/>
    <s v="TERRESTRE"/>
    <n v="1"/>
    <n v="0"/>
    <s v="GUERRERO RAMIREZ OSCAR DARIO"/>
    <m/>
    <n v="144967.87232000002"/>
    <n v="140395.6348884"/>
    <n v="144967.87232000002"/>
    <m/>
    <m/>
    <m/>
    <m/>
    <m/>
    <m/>
    <m/>
  </r>
  <r>
    <s v="BOGOTA"/>
    <x v="5"/>
    <x v="6"/>
    <n v="11001"/>
    <s v="LISTA DE CHEQUEO"/>
    <n v="45579"/>
    <s v="CUNDINAMARCA"/>
    <s v="BOGOTA"/>
    <s v="DISTRICOL NIZA COMUNICACIONES"/>
    <s v="AGREGADOR"/>
    <s v="DISTRICOL"/>
    <s v="REDEBAN"/>
    <s v="TA-25-686017"/>
    <s v="FO-25-1018599"/>
    <d v="2025-05-30T15:58:00"/>
    <d v="2025-06-03T12:52:44"/>
    <s v="EJECUTADO_EXITOSO"/>
    <s v="CIERRE EXITOSO"/>
    <s v="ORDEN DE CAMBIO"/>
    <s v="CIERRE"/>
    <s v="RECUPERACION DE EQUIPOS"/>
    <s v="VISITA_TÉCNICA"/>
    <s v="FECHA DE ATENCIÓN:03-06-2025_x000a_RESULTADO DE ACTIVIDAD:EJECUTADO_EXITOSO_x000a_SOLUCIÓN:03-06-2025 SE RECOGE EQUIPO EN LA SEDE DE DISTRICOL, AL DATAFONO LE FALTA LA TAPA TRASERA_x000a_PLACA/SERIAL DATAFONO RETIRADO:859025_x000a_PLACA/SERIAL LECTOR RETIRADO: 846421_x000a_PLACA/SERIAL PINPAD RETIRADO:_x000a_PLACA/SERIAL HUB RETIRADO: _x000a_¿RETIRO PUBLICIDAD?:NO"/>
    <s v="859025"/>
    <s v="846421  "/>
    <s v="AD000782"/>
    <s v="N/A"/>
    <s v="N/A"/>
    <s v="TIPO I"/>
    <s v="TERRESTRE"/>
    <n v="1"/>
    <n v="0"/>
    <s v="RUA ALVAREZ RICHARD ANDRES"/>
    <m/>
    <n v="65960.072302"/>
    <n v="75096.394270399993"/>
    <n v="65960.072302"/>
    <m/>
    <m/>
    <m/>
    <m/>
    <m/>
    <m/>
    <m/>
  </r>
  <r>
    <s v="MONTERIA"/>
    <x v="4"/>
    <x v="5"/>
    <n v="5895"/>
    <s v="LISTA DE CHEQUEO"/>
    <n v="65274"/>
    <s v="ANTIOQUIA"/>
    <s v="ZARAGOZA"/>
    <s v="BARRIO SAN GREGORIO ZARAGOZA"/>
    <s v="CB UNO A UNO"/>
    <s v="CB UNO A UNO"/>
    <s v="REDEBAN"/>
    <s v="TA-25-682423"/>
    <s v="FO-25-1011072"/>
    <d v="2025-05-29T11:39:00"/>
    <d v="2025-06-03T13:03:34"/>
    <s v="EJECUTADO_EXITOSO"/>
    <s v="CIERRE EXITOSO"/>
    <s v="ORDEN DE CAMBIO"/>
    <s v="CIERRE"/>
    <s v="RECUPERACION DE EQUIPOS"/>
    <s v="VISITA_TÉCNICA"/>
    <s v="FECHA DE ATENCIÓN:03-06-2025_x000a_RESULTADO DE ACTIVIDAD:EJECUTADO_EXITOSO_x000a_SOLUCIÓN:03-06-2025 SE REALIZA VISTA TÉCNICA AL COMERCIO PARA CIERRE DE CORRESPONSAL, EN EL CIERRE SE RETIRO DATAFONO, LECTOR DE BARRAS Y ACCESORIOS EN BUEN ESTADO, PUBLICIDAD NO SE ENCONTRÓ EN EL PUNTO, CLIENTE INDICA QUE SE ESTRAVIO EN UNA REMODELACIÓN QUE SE HIZO EN EL NEGOCIO, ADICIONAL YA ESTABA EN MAL ESTÁDO DETERIORADA. CIERRE EXITOSO SIN NOVEDAD OK_x000a_PLACA/SERIAL DATAFONO RETIRADO:1036607_x000a_PLACA/SERIAL LECTOR RETIRADO: 798653_x000a_PLACA/SERIAL PINPAD RETIRADO:_x000a_PLACA/SERIAL HUB RETIRADO: _x000a_¿RETIRO PUBLICIDAD?:NO"/>
    <s v="1036607"/>
    <s v="798653  "/>
    <s v="4A005615"/>
    <s v="N/A"/>
    <s v="N/A"/>
    <s v="TIPO IV"/>
    <s v="TERRESTRE"/>
    <n v="1"/>
    <n v="0"/>
    <s v="GONZALEZ FERRER JESUS ALEXANDER"/>
    <m/>
    <n v="479588.87655000004"/>
    <n v="196536.5258152"/>
    <n v="479588.87655000004"/>
    <m/>
    <m/>
    <m/>
    <m/>
    <m/>
    <m/>
    <m/>
  </r>
  <r>
    <s v="MEDELLIN"/>
    <x v="1"/>
    <x v="1"/>
    <n v="5001"/>
    <s v="LISTA DE CHEQUEO"/>
    <n v="73621"/>
    <s v="ANTIOQUIA"/>
    <s v="MEDELLIN"/>
    <s v="DISTRICOL DETODITO LA LOMA"/>
    <s v="AGREGADOR"/>
    <s v="DISTRICOL"/>
    <s v="REDEBAN"/>
    <s v="TA-25-686015"/>
    <s v="FO-25-1018593"/>
    <d v="2025-05-30T15:58:00"/>
    <d v="2025-06-03T13:44:02"/>
    <s v="EJECUTADO_EXITOSO"/>
    <s v="CIERRE EXITOSO"/>
    <s v="ORDEN DE CAMBIO"/>
    <s v="CIERRE"/>
    <s v="RECUPERACION DE EQUIPOS"/>
    <s v="VISITA_TÉCNICA"/>
    <s v="FECHA DE ATENCIÓN:03-06-2025_x000a_RESULTADO DE ACTIVIDAD:EJECUTADO_EXITOSO_x000a_SOLUCIÓN:03-06-2025 SE RECOGEN EQUIPOS EN LA SEDE DE DISTRICOL _x000a_PLACA/SERIAL DATAFONO RETIRADO:992029_x000a_PLACA/SERIAL LECTOR RETIRADO: 1115036_x000a_PLACA/SERIAL PINPAD RETIRADO:_x000a_PLACA/SERIAL HUB RETIRADO: _x000a_¿RETIRO PUBLICIDAD?:NO"/>
    <s v="992029"/>
    <s v="1115036  "/>
    <s v="UV00U146"/>
    <s v="N/A"/>
    <s v="N/A"/>
    <s v="TIPO I"/>
    <s v="TERRESTRE"/>
    <n v="1"/>
    <n v="0"/>
    <s v="RUA ALVAREZ RICHARD ANDRES"/>
    <m/>
    <n v="65960.072302"/>
    <n v="75096.394270399993"/>
    <n v="65960.072302"/>
    <m/>
    <m/>
    <m/>
    <m/>
    <m/>
    <m/>
    <m/>
  </r>
  <r>
    <s v="CALI"/>
    <x v="0"/>
    <x v="3"/>
    <n v="76001"/>
    <s v="LISTA DE CHEQUEO"/>
    <n v="48717"/>
    <s v="VALLE DEL CAUCA"/>
    <s v="CALI"/>
    <s v="DISTRICOL PAPELERIA KRAFT ARTE"/>
    <s v="AGREGADOR"/>
    <s v="DISTRICOL"/>
    <s v="REDEBAN"/>
    <s v="TA-25-686016"/>
    <s v="FO-25-1018597"/>
    <d v="2025-05-30T15:58:00"/>
    <d v="2025-06-03T13:45:40"/>
    <s v="EJECUTADO_EXITOSO"/>
    <s v="CIERRE EXITOSO"/>
    <s v="ORDEN DE CAMBIO"/>
    <s v="CIERRE"/>
    <s v="RECUPERACION DE EQUIPOS"/>
    <s v="VISITA_TÉCNICA"/>
    <s v="FECHA DE ATENCIÓN:03-06-2025_x000a_RESULTADO DE ACTIVIDAD:EJECUTADO_EXITOSO_x000a_SOLUCIÓN:03-06-2025 SE RECOGEN EQUIPOS EN LA SEDE DE DISTRICOL _x000a_PLACA/SERIAL DATAFONO RETIRADO:1171859_x000a_PLACA/SERIAL LECTOR RETIRADO: A-527606_x000a_PLACA/SERIAL PINPAD RETIRADO:_x000a_PLACA/SERIAL HUB RETIRADO: _x000a_¿RETIRO PUBLICIDAD?:NO"/>
    <s v="1171859"/>
    <s v="A-527606  "/>
    <s v="BA00L851"/>
    <s v="N/A"/>
    <s v="N/A"/>
    <s v="TIPO I"/>
    <s v="TERRESTRE"/>
    <n v="1"/>
    <n v="0"/>
    <s v="RUA ALVAREZ RICHARD ANDRES"/>
    <m/>
    <n v="65960.072302"/>
    <n v="75096.394270399993"/>
    <n v="65960.072302"/>
    <m/>
    <m/>
    <m/>
    <m/>
    <m/>
    <m/>
    <m/>
  </r>
  <r>
    <s v="MANIZALES"/>
    <x v="0"/>
    <x v="0"/>
    <n v="17013"/>
    <s v="LISTA DE CHEQUEO"/>
    <n v="11913"/>
    <s v="CALDAS"/>
    <s v="AGUADAS"/>
    <s v="ARMA - CALDAS"/>
    <s v="CB UNO A UNO"/>
    <s v="CB UNO A UNO"/>
    <s v="REDEBAN"/>
    <s v="TA-25-680774"/>
    <s v="FO-25-1007175"/>
    <d v="2025-05-28T13:58:00"/>
    <d v="2025-06-03T13:56:03"/>
    <s v="EJECUTADO_EXITOSO"/>
    <s v="CIERRE EXITOSO"/>
    <s v="ORDEN DE CAMBIO"/>
    <s v="CIERRE"/>
    <s v="RECUPERACION DE EQUIPOS"/>
    <s v="VISITA_TÉCNICA"/>
    <s v="FECHA DE ATENCIÓN:03-06-2025_x000a_RESULTADO DE ACTIVIDAD:EJECUTADO_EXITOSO_x000a_SOLUCIÓN:03-06-2025 SE REALIZA LLAMADA CON USUARIO EL CUAL INDICA QUE ENTREGA LOS EQUIPOS EN OTRA DIRECCIÓN YA QUE EL COMERCIO DONDE LO TENIA YA NO HAY ESTABLECIMIENTO, PERSONA ENCARGADA INDICA NO PODER BRINDAR DATOS PERSONALES NI FIRMA POR SU SEGURIDAD, INDICA QUE LA PUBLICIDAD LA DESINSTALARON Y BOTARON YA QUE POR LOS AÑOS TENIA MUCHO DETERIORO Y ESTABA EN MAL ESTADO, NO ENTREGA ROLLOS_x000a_PLACA/SERIAL DATAFONO RETIRADO:1151371_x000a_PLACA/SERIAL LECTOR RETIRADO: 974808_x000a_PLACA/SERIAL PINPAD RETIRADO:_x000a_PLACA/SERIAL HUB RETIRADO: _x000a_¿RETIRO PUBLICIDAD?:NO"/>
    <s v="1151371"/>
    <s v="974808  "/>
    <s v="JAAAD111 FUA0N006"/>
    <s v="N/A"/>
    <s v="N/A"/>
    <s v="TIPO III"/>
    <s v="TERRESTRE"/>
    <n v="1"/>
    <n v="0"/>
    <s v="AGUIRRE HENAO RAUL EDUARDO"/>
    <m/>
    <n v="275728.78077800001"/>
    <n v="196536.5258152"/>
    <n v="275728.78077800001"/>
    <m/>
    <m/>
    <m/>
    <m/>
    <m/>
    <m/>
    <m/>
  </r>
  <r>
    <s v="MEDELLIN"/>
    <x v="1"/>
    <x v="1"/>
    <n v="5001"/>
    <s v="LISTA DE CHEQUEO"/>
    <n v="70711"/>
    <s v="ANTIOQUIA"/>
    <s v="MEDELLIN"/>
    <s v="DISTRICOL J Y D LICORES"/>
    <s v="AGREGADOR"/>
    <s v="DISTRICOL"/>
    <s v="REDEBAN"/>
    <s v="TA-25-686014"/>
    <s v="FO-25-1018590"/>
    <d v="2025-05-30T15:58:00"/>
    <d v="2025-06-03T14:07:06"/>
    <s v="EJECUTADO_EXITOSO"/>
    <s v="CIERRE EXITOSO"/>
    <s v="ORDEN DE CAMBIO"/>
    <s v="CIERRE"/>
    <s v="RECUPERACION DE EQUIPOS"/>
    <s v="VISITA_TÉCNICA"/>
    <s v="FECHA DE ATENCIÓN:03-06-2025_x000a_RESULTADO DE ACTIVIDAD:EJECUTADO_EXITOSO_x000a_SOLUCIÓN:03-06-2025 SE RECOGEN EQUIPOS EN OTRA DIRECCIÓN _x000a_PLACA/SERIAL DATAFONO RETIRADO:1141379_x000a_PLACA/SERIAL LECTOR RETIRADO: 845878_x000a_PLACA/SERIAL PINPAD RETIRADO:_x000a_PLACA/SERIAL HUB RETIRADO: _x000a_¿RETIRO PUBLICIDAD?:NO"/>
    <s v="1141379"/>
    <s v="845878  "/>
    <s v="UV008453"/>
    <s v="N/A"/>
    <s v="N/A"/>
    <s v="TIPO I"/>
    <s v="TERRESTRE"/>
    <n v="1"/>
    <n v="0"/>
    <s v="RUA ALVAREZ RICHARD ANDRES"/>
    <m/>
    <n v="65960.072302"/>
    <n v="75096.394270399993"/>
    <n v="65960.072302"/>
    <m/>
    <m/>
    <m/>
    <m/>
    <m/>
    <m/>
    <m/>
  </r>
  <r>
    <s v="PEREIRA"/>
    <x v="0"/>
    <x v="0"/>
    <n v="66001"/>
    <s v="LISTA DE CHEQUEO"/>
    <n v="77934"/>
    <s v="RISARALDA"/>
    <s v="PEREIRA"/>
    <s v="BARRIO  ALTAVISTA CUBA PEREIRA"/>
    <s v="CB UNO A UNO"/>
    <s v="CB UNO A UNO"/>
    <s v="REDEBAN"/>
    <s v="TA-25-680791"/>
    <s v="FO-25-1007229"/>
    <d v="2025-05-28T13:58:00"/>
    <d v="2025-06-03T14:28:54"/>
    <s v="EJECUTADO_EXITOSO"/>
    <s v="CIERRE EXITOSO"/>
    <s v="ORDEN DE CAMBIO"/>
    <s v="CIERRE"/>
    <s v="RECUPERACION DE EQUIPOS"/>
    <s v="VISITA_TÉCNICA"/>
    <s v="FECHA DE ATENCIÓN:03-06-2025_x000a_RESULTADO DE ACTIVIDAD:EJECUTADO_EXITOSO_x000a_SOLUCIÓN:03-06-2025 SE  VISITA DIRECCIÓN EN ARMENIA QUINDIO SE RECUPERAN EQUIPOS DE CB, SIN PUBLICIDAD EXISTENTE EN DIRECCIÓN. _x000a_PLACA/SERIAL DATAFONO RETIRADO:761215_x000a_PLACA/SERIAL LECTOR RETIRADO: 1217595_x000a_PLACA/SERIAL PINPAD RETIRADO:_x000a_PLACA/SERIAL HUB RETIRADO: _x000a_¿RETIRO PUBLICIDAD?:NO"/>
    <s v="761215"/>
    <s v="1217595  "/>
    <s v="A1NZZ987"/>
    <s v="N/A"/>
    <s v="N/A"/>
    <s v="TIPO I"/>
    <s v="TERRESTRE"/>
    <n v="1"/>
    <n v="0"/>
    <s v="SANCHEZ SOLORZANO JUAN SEBASTIAN"/>
    <m/>
    <n v="65960.072302"/>
    <n v="75096.394270399993"/>
    <n v="65960.072302"/>
    <m/>
    <m/>
    <m/>
    <m/>
    <m/>
    <m/>
    <m/>
  </r>
  <r>
    <s v="YOPAL"/>
    <x v="3"/>
    <x v="4"/>
    <n v="85010"/>
    <s v="LISTA DE CHEQUEO"/>
    <n v="52944"/>
    <s v="CASANARE"/>
    <s v="AGUAZUL"/>
    <s v="BARRIO LOS ANGELES AGUAZUL"/>
    <s v="CB UNO A UNO"/>
    <s v="CB UNO A UNO"/>
    <s v="REDEBAN"/>
    <s v="TA-25-683197"/>
    <s v="FO-25-1013184"/>
    <d v="2025-05-29T16:03:00"/>
    <d v="2025-06-03T14:28:56"/>
    <s v="EJECUTADO_EXITOSO"/>
    <s v="CIERRE EXITOSO"/>
    <s v="ORDEN DE CAMBIO"/>
    <s v="CIERRE"/>
    <s v="RECUPERACION DE EQUIPOS"/>
    <s v="VISITA_TÉCNICA"/>
    <s v="FECHA DE ATENCIÓN:03-06-2025_x000a_RESULTADO DE ACTIVIDAD:EJECUTADO_EXITOSO_x000a_SOLUCIÓN:03-06-2025 SE VISITA COMERCIO, CLIENTE INDICA VOLUNTARIAMENTE DATÁFONO Y LECTOR DE BARRAS. PERSONA ENCARGADA INDICA NO SABER DE LA PUBLICIDAD._x000a_PLACA/SERIAL DATAFONO RETIRADO:1088423_x000a_PLACA/SERIAL LECTOR RETIRADO: 915720_x000a_PLACA/SERIAL PINPAD RETIRADO:_x000a_PLACA/SERIAL HUB RETIRADO: _x000a_¿RETIRO PUBLICIDAD?:NO"/>
    <s v="1088423"/>
    <s v="915720  "/>
    <s v="XP0JZ111"/>
    <s v="N/A"/>
    <s v="N/A"/>
    <s v="TIPO II"/>
    <s v="TERRESTRE"/>
    <n v="1"/>
    <n v="0"/>
    <s v="BERNAL ELAICA EDGAR ALEXIS"/>
    <m/>
    <n v="144967.87232000002"/>
    <n v="140395.6348884"/>
    <n v="144967.87232000002"/>
    <m/>
    <m/>
    <m/>
    <m/>
    <m/>
    <m/>
    <m/>
  </r>
  <r>
    <s v="MEDELLIN"/>
    <x v="1"/>
    <x v="1"/>
    <n v="5001"/>
    <n v="13410"/>
    <n v="69287"/>
    <s v="ANTIOQUIA"/>
    <s v="MEDELLIN"/>
    <s v="MEDELLIN BELEN 1"/>
    <s v="CB UNO A UNO"/>
    <s v="CB UNO A UNO"/>
    <s v="REDEBAN"/>
    <s v="TA-25-696573"/>
    <s v="FO-25-1032817"/>
    <d v="2025-06-03T14:00:00"/>
    <d v="2025-06-03T14:58:56"/>
    <s v="EJECUTADO_EXITOSO"/>
    <s v="CIERRE EXITOSO"/>
    <s v="ORDEN DE CAMBIO"/>
    <s v="CIERRE"/>
    <s v="CAMBIO DE RAZÓN SOCIAL"/>
    <s v="VISITA_TÉCNICA"/>
    <s v="FECHA DE ATENCIÓN:03-06-2025_x000a_RESULTADO DE ACTIVIDAD:EJECUTADO_EXITOSO_x000a_SOLUCIÓN:03-06-2025 SE RETIRAN EQUIPOS OK _x000a_PLACA/SERIAL DATAFONO RETIRADO:991310_x000a_PLACA/SERIAL LECTOR RETIRADO: _x000a_PLACA/SERIAL PINPAD RETIRADO:_x000a_PLACA/SERIAL HUB RETIRADO: _x000a_¿RETIRO PUBLICIDAD?:NO"/>
    <s v="991310"/>
    <n v="913532"/>
    <s v="9L6ZZ621"/>
    <s v="N/A"/>
    <s v="N/A"/>
    <s v="TIPO I"/>
    <s v="TERRESTRE"/>
    <n v="1"/>
    <n v="0"/>
    <s v="QUINTERO SANCHEZ JUAN SEBASTIAN"/>
    <m/>
    <n v="65960.072302"/>
    <n v="75096.394270399993"/>
    <n v="65960.072302"/>
    <m/>
    <m/>
    <m/>
    <m/>
    <m/>
    <m/>
    <m/>
  </r>
  <r>
    <s v="BOGOTA"/>
    <x v="5"/>
    <x v="6"/>
    <n v="11001"/>
    <n v="13358"/>
    <n v="74435"/>
    <s v="CUNDINAMARCA"/>
    <s v="BOGOTA"/>
    <s v="BARRIO KENNEDY CENTRAL BOGOTA"/>
    <s v="CB UNO A UNO"/>
    <s v="CB UNO A UNO"/>
    <s v="REDEBAN"/>
    <s v="TA-25-686010"/>
    <s v="FO-25-1018577"/>
    <d v="2025-05-30T15:41:00"/>
    <d v="2025-06-03T15:03:43"/>
    <s v="EJECUTADO_EXITOSO"/>
    <s v="CIERRE EXITOSO"/>
    <s v="ORDEN DE CAMBIO"/>
    <s v="CIERRE"/>
    <s v="CIERRE"/>
    <s v="VISITA_TÉCNICA"/>
    <s v="FECHA DE ATENCIÓN:03-06-2025_x000a_RESULTADO DE ACTIVIDAD:EJECUTADO_EXITOSO_x000a_SOLUCIÓN:03-06-2025 SE REALIZA CIERRE EXITOSO , SE RETIRA DATAFONO Y BASE , PUBLICIDAD NO SE ENCUENTRA INSTALADA EL COMERCIO REALIZÓ LA DESTRUCCIÓN Y DISPOSICION FINAL _x000a_PLACA/SERIAL DATAFONO RETIRADO:_x000a_PLACA/SERIAL LECTOR RETIRADO: _x000a_PLACA/SERIAL PINPAD RETIRADO:_x000a_PLACA/SERIAL HUB RETIRADO: _x000a_¿RETIRO PUBLICIDAD?:"/>
    <n v="1171433"/>
    <s v="528497  "/>
    <s v="MNBZZ939"/>
    <s v="N/A"/>
    <s v="N/A"/>
    <s v="TIPO I"/>
    <s v="TERRESTRE"/>
    <n v="1"/>
    <n v="0"/>
    <s v="GARCIA PASTRANA KEVIN FERNANDO"/>
    <m/>
    <n v="65960.072302"/>
    <n v="75096.394270399993"/>
    <n v="65960.072302"/>
    <m/>
    <m/>
    <m/>
    <m/>
    <m/>
    <m/>
    <m/>
  </r>
  <r>
    <s v="BUCARAMANGA"/>
    <x v="2"/>
    <x v="2"/>
    <n v="68276"/>
    <s v="EMAIL"/>
    <n v="18674"/>
    <s v="SANTANDER"/>
    <s v="FLORIDABLANCA"/>
    <s v="BARRIO FLORIDABLANCA FLORIDABL"/>
    <s v="CB UNO A UNO"/>
    <s v="CB UNO A UNO"/>
    <s v="REDEBAN"/>
    <s v="TA-25-695313"/>
    <s v="FO-25-1030401"/>
    <d v="2025-06-03T11:08:00"/>
    <d v="2025-06-03T15:35:03"/>
    <s v="EJECUTADO_EXITOSO"/>
    <s v="CIERRE EXITOSO"/>
    <s v="ORDEN DE CAMBIO"/>
    <s v="CIERRE"/>
    <s v="CAMBIO DE RAZÓN SOCIAL"/>
    <s v="VISITA_TÉCNICA"/>
    <s v="FECHA DE ATENCIÓN:03-06-2025_x000a_RESULTADO DE ACTIVIDAD:EJECUTADO_EXITOSO_x000a_SOLUCIÓN:03-06-2025 SE HACE PRESENCIA EN COMERCIO SE REALIZA RETIRO DE DOS DATAFONOS DOS LECTORES DE BARRAS DOS HUB Y DOS PIN PAD POR CAMBIO DE RAZON SOCIAL _x000a_PLACA/SERIAL DATAFONO RETIRADO:909218 - 1062201_x000a_PLACA/SERIAL LECTOR RETIRADO: 905265 - 805292_x000a_PLACA/SERIAL PINPAD RETIRADO:919901 - 1062916_x000a_PLACA/SERIAL HUB RETIRADO: RA9IU12000022 - 835868_x000a_¿RETIRO PUBLICIDAD?:NO"/>
    <s v="909218 - 1062201"/>
    <s v="905265 - 805292 919901 - 1062916 RA9IU12000022 - 835868"/>
    <s v="A00J471 - 9T5ZZ493"/>
    <s v="N/A"/>
    <s v="N/A"/>
    <s v="TIPO I"/>
    <s v="TERRESTRE"/>
    <n v="1"/>
    <n v="0"/>
    <s v="BARRERA ORTEGA MARLON STWAR"/>
    <m/>
    <n v="65960.072302"/>
    <n v="75096.394270399993"/>
    <n v="65960.072302"/>
    <m/>
    <m/>
    <m/>
    <m/>
    <m/>
    <m/>
    <m/>
  </r>
  <r>
    <s v="MEDELLIN"/>
    <x v="1"/>
    <x v="1"/>
    <n v="5308"/>
    <n v="13411"/>
    <n v="31273"/>
    <s v="ANTIOQUIA"/>
    <s v="GIRARDOTA"/>
    <s v="BARRIO SANTA ANA 2"/>
    <s v="CB UNO A UNO"/>
    <s v="CB UNO A UNO"/>
    <s v="REDEBAN"/>
    <s v="TA-25-696731"/>
    <s v="FO-25-1033894"/>
    <d v="2025-06-03T15:33:00"/>
    <d v="2025-06-03T16:17:31"/>
    <s v="EJECUTADO_EXITOSO"/>
    <s v="CIERRE EXITOSO"/>
    <s v="ORDEN DE CAMBIO"/>
    <s v="CIERRE"/>
    <s v="CAMBIO DE RAZÓN SOCIAL"/>
    <s v="VISITA_TÉCNICA"/>
    <s v="FECHA DE ATENCIÓN:03-06-2025_x000a_RESULTADO DE ACTIVIDAD:EJECUTADO_EXITOSO_x000a_SOLUCIÓN:03-06-2025 SE REALIZA CIERRE DEL CB POR CAMBIO RAZÓN SOCIAL EXITOSAMENTE OK, SE RETIRA DATÁFONO Y LECTOR OK_x000a_PLACA/SERIAL DATAFONO RETIRADO:852191_x000a_PLACA/SERIAL LECTOR RETIRADO: A-536603_x000a_PLACA/SERIAL PINPAD RETIRADO:_x000a_PLACA/SERIAL HUB RETIRADO: _x000a_¿RETIRO PUBLICIDAD?:NO"/>
    <s v="852191"/>
    <s v="A-536603  "/>
    <s v="BL01Y671"/>
    <s v="N/A"/>
    <s v="N/A"/>
    <s v="TIPO I"/>
    <s v="TERRESTRE"/>
    <n v="1"/>
    <n v="0"/>
    <s v="MARTINEZ TOVAR OSCAR DAVID"/>
    <m/>
    <n v="65960.072302"/>
    <n v="75096.394270399993"/>
    <n v="65960.072302"/>
    <m/>
    <m/>
    <m/>
    <m/>
    <m/>
    <m/>
    <m/>
  </r>
  <r>
    <s v="BOGOTA"/>
    <x v="5"/>
    <x v="6"/>
    <n v="11001"/>
    <n v="13409"/>
    <n v="75910"/>
    <s v="CUNDINAMARCA"/>
    <s v="BOGOTA"/>
    <s v="BARRIO CASTILLA KENNEDY BOGOTA"/>
    <s v="CB UNO A UNO"/>
    <s v="CB UNO A UNO"/>
    <s v="REDEBAN"/>
    <s v="TA-25-695268"/>
    <s v="FO-25-1029699"/>
    <d v="2025-06-03T10:32:00"/>
    <d v="2025-06-03T16:50:59"/>
    <s v="EJECUTADO_EXITOSO"/>
    <s v="CIERRE EXITOSO"/>
    <s v="ORDEN DE CAMBIO"/>
    <s v="CIERRE"/>
    <s v="RETIRO VOLUNTARIO"/>
    <s v="VISITA_TÉCNICA"/>
    <s v="FECHA DE ATENCIÓN:03-06-2025_x000a_RESULTADO DE ACTIVIDAD:EJECUTADO_EXITOSO_x000a_SOLUCIÓN:03-06-2025 SE REALIZA VISITA AL COMERCIO PARA EJECUTAR CIERRE DE CB BANCOLOMBIA POR CAMBIO DE RAZÓN SOCIAL. SE RETIRAN EQUIPOS OK _x000a_PLACA/SERIAL DATAFONO RETIRADO:1115583_x000a_PLACA/SERIAL LECTOR RETIRADO: 1179116_x000a_PLACA/SERIAL PINPAD RETIRADO:986446_x000a_PLACA/SERIAL HUB RETIRADO: Sin Placa _x000a_¿RETIRO PUBLICIDAD?:NO"/>
    <s v="1115583"/>
    <s v="1179116 986446 Sin Placa "/>
    <s v="FA09Z439"/>
    <s v="N/A"/>
    <s v="N/A"/>
    <s v="TIPO I"/>
    <s v="TERRESTRE"/>
    <n v="1"/>
    <n v="0"/>
    <s v="CORTES VELANDIA MIGUEL ANGEL"/>
    <m/>
    <n v="65960.072302"/>
    <n v="75096.394270399993"/>
    <n v="65960.072302"/>
    <m/>
    <m/>
    <m/>
    <m/>
    <m/>
    <m/>
    <m/>
  </r>
  <r>
    <s v="BOGOTA"/>
    <x v="5"/>
    <x v="6"/>
    <n v="11001"/>
    <n v="13412"/>
    <n v="62212"/>
    <s v="CUNDINAMARCA"/>
    <s v="BOGOTA"/>
    <s v="BARRIO PARQUES DEL TUNAL BOGOT"/>
    <s v="CB UNO A UNO"/>
    <s v="CB UNO A UNO"/>
    <s v="REDEBAN"/>
    <s v="TA-25-697272"/>
    <s v="FO-25-1034623"/>
    <d v="2025-06-03T17:32:00"/>
    <d v="2025-06-04T10:11:00"/>
    <s v="EJECUTADO_EXITOSO"/>
    <s v="CIERRE EXITOSO"/>
    <s v="ORDEN DE CAMBIO"/>
    <s v="CIERRE"/>
    <s v="CIERRE"/>
    <s v="VISITA_TÉCNICA"/>
    <s v="FECHA DE ATENCIÓN:03-06-2025_x000a_RESULTADO DE ACTIVIDAD:EJECUTADO_EXITOSO_x000a_SOLUCIÓN:03-06-2025 DURANTE LA VISITA TECNICA SE REALIZA RETIRO DE DATAFONO, LECTOR DE CODIGO DE BARRAS   POR CIERRE DE PUNTO PUBLICIDAD DISPONIBLE FUE RETIRADA Y DESTRUIDA_x000a_PLACA/SERIAL DATAFONO RETIRADO:214740_x000a_PLACA/SERIAL LECTOR RETIRADO: 1076918_x000a_PLACA/SERIAL PINPAD RETIRADO:_x000a_PLACA/SERIAL HUB RETIRADO: _x000a_¿RETIRO PUBLICIDAD?:SI"/>
    <s v="214740"/>
    <s v="1076918  "/>
    <s v="MA00L717"/>
    <s v="N/A"/>
    <s v="N/A"/>
    <s v="TIPO I"/>
    <s v="TERRESTRE"/>
    <n v="1"/>
    <n v="0"/>
    <s v="GALEANO SORIANO JUAN DAVID"/>
    <m/>
    <n v="65960.072302"/>
    <n v="75096.394270399993"/>
    <n v="65960.072302"/>
    <m/>
    <m/>
    <m/>
    <m/>
    <m/>
    <m/>
    <m/>
  </r>
  <r>
    <s v="MONTERIA"/>
    <x v="4"/>
    <x v="5"/>
    <n v="23068"/>
    <n v="13348"/>
    <n v="24358"/>
    <s v="CORDOBA"/>
    <s v="AYAPEL"/>
    <s v="BARRIO CENTRO II AYAPEL"/>
    <s v="CB UNO A UNO"/>
    <s v="CB UNO A UNO"/>
    <s v="REDEBAN"/>
    <s v="TA-25-686003"/>
    <s v="FO-25-1018565"/>
    <d v="2025-05-30T15:41:00"/>
    <d v="2025-06-04T11:01:30"/>
    <s v="EJECUTADO_EXITOSO"/>
    <s v="CIERRE EXITOSO"/>
    <s v="ORDEN DE CAMBIO"/>
    <s v="CIERRE"/>
    <s v="CIERRE"/>
    <s v="VISITA_TÉCNICA"/>
    <s v="FECHA DE ATENCIÓN:04-06-2025_x000a_RESULTADO DE ACTIVIDAD:EJECUTADO_EXITOSO_x000a_SOLUCIÓN:04-06-2025 SE REALIZA CIERRE CB BANCOLOMBIA OK SE RETIRAN EQUIPOS DATAFONO LECTOR EN BUEN ESTADO._x000a_CIERRE EXITOSO _x000a_PLACA/SERIAL DATAFONO RETIRADO:858337_x000a_PLACA/SERIAL LECTOR RETIRADO: 932986_x000a_PLACA/SERIAL PINPAD RETIRADO:_x000a_PLACA/SERIAL HUB RETIRADO: _x000a_¿RETIRO PUBLICIDAD?:SI"/>
    <s v="858337"/>
    <s v="932986  "/>
    <s v="AAJ1Z054"/>
    <s v="N/A"/>
    <s v="N/A"/>
    <s v="TIPO III"/>
    <s v="TERRESTRE"/>
    <n v="1"/>
    <n v="0"/>
    <s v="COGOLLO VERTEL EDER LUIS"/>
    <m/>
    <n v="275728.78077800001"/>
    <n v="196536.5258152"/>
    <n v="275728.78077800001"/>
    <m/>
    <m/>
    <m/>
    <m/>
    <m/>
    <m/>
    <m/>
  </r>
  <r>
    <s v="MONTERIA"/>
    <x v="4"/>
    <x v="5"/>
    <n v="23001"/>
    <n v="13329"/>
    <n v="56107"/>
    <s v="CORDOBA"/>
    <s v="MONTERIA"/>
    <s v="BARRIO LA FLORESTA MONTERIA 4"/>
    <s v="CB UNO A UNO"/>
    <s v="CB UNO A UNO"/>
    <s v="REDEBAN"/>
    <s v="TA-25-682385"/>
    <s v="FO-25-1011005"/>
    <d v="2025-05-29T11:39:00"/>
    <d v="2025-06-04T12:08:20"/>
    <s v="EJECUTADO_EXITOSO"/>
    <s v="CIERRE EXITOSO"/>
    <s v="ORDEN DE CAMBIO"/>
    <s v="CIERRE"/>
    <s v="CIERRE"/>
    <s v="VISITA_TÉCNICA"/>
    <s v="FECHA DE ATENCIÓN:04-06-2025_x000a_RESULTADO DE ACTIVIDAD:EJECUTADO_EXITOSO_x000a_SOLUCIÓN:04-06-2025 SE REALIZA VISITA TÉCNICA PARA CIERRE DE CB SE RETIRA DATAFONO PLACA 904842 Y LECTOR ÓPTICO PLACA 902680, EN SITIO YA NO SE ENCONTRÓ NADA DE PUBLICIDAD, CLIENTE DESTRUYE POR REMODELACIÓN DE LOCAL._x000a_PLACA/SERIAL DATAFONO RETIRADO:904842_x000a_PLACA/SERIAL LECTOR RETIRADO: 902680_x000a_PLACA/SERIAL PINPAD RETIRADO:_x000a_PLACA/SERIAL HUB RETIRADO: _x000a_¿RETIRO PUBLICIDAD?:NO"/>
    <s v="904842"/>
    <s v="902680  "/>
    <s v="9BMZZ468"/>
    <s v="N/A"/>
    <s v="N/A"/>
    <s v="TIPO I"/>
    <s v="TERRESTRE"/>
    <n v="1"/>
    <n v="0"/>
    <s v="CASSIANI PEREZ RAUL RAMIRO"/>
    <m/>
    <n v="65960.072302"/>
    <n v="75096.394270399993"/>
    <n v="65960.072302"/>
    <m/>
    <m/>
    <m/>
    <m/>
    <m/>
    <m/>
    <m/>
  </r>
  <r>
    <s v="IBAGUE"/>
    <x v="3"/>
    <x v="4"/>
    <n v="73585"/>
    <n v="13331"/>
    <n v="61998"/>
    <s v="TOLIMA"/>
    <s v="PURIFICACION"/>
    <s v="BARRIO EL PUERTO PURIFICACION"/>
    <s v="CB UNO A UNO"/>
    <s v="CB UNO A UNO"/>
    <s v="REDEBAN"/>
    <s v="TA-25-682408"/>
    <s v="FO-25-1011048"/>
    <d v="2025-05-29T11:39:00"/>
    <d v="2025-06-04T12:26:12"/>
    <s v="EJECUTADO_EXITOSO"/>
    <s v="CIERRE EXITOSO"/>
    <s v="ORDEN DE CAMBIO"/>
    <s v="CIERRE"/>
    <s v="CIERRE"/>
    <s v="VISITA_TÉCNICA"/>
    <s v="FECHA DE ATENCIÓN:04-06-2025_x000a_RESULTADO DE ACTIVIDAD:EJECUTADO_EXITOSO_x000a_SOLUCIÓN:04-06-2025 SE VISITA CB EN DIRECCIÓN INDICADA LA PERSONA QUE ATIENDE ES LA ENCARGADA DE HACE LA ENTREGA VOLUNTARIA DE DATÁFONO, LECTOR,AVISO EXTERIOR,DISPLAY DE HORARIO,SE DESTRUYE EN PRESENCIA DEL CLIENTE NO,ROLLOS_x000a_PLACA/SERIAL DATAFONO RETIRADO:1069208_x000a_PLACA/SERIAL LECTOR RETIRADO: 1040221_x000a_PLACA/SERIAL PINPAD RETIRADO:_x000a_PLACA/SERIAL HUB RETIRADO: _x000a_¿RETIRO PUBLICIDAD?:SI"/>
    <s v="1069208"/>
    <s v="1040221  "/>
    <s v="KA00L286"/>
    <s v="N/A"/>
    <s v="N/A"/>
    <s v="TIPO II"/>
    <s v="TERRESTRE"/>
    <n v="1"/>
    <n v="0"/>
    <s v="GUTIERREZ  CAMILO ANDRES"/>
    <m/>
    <n v="144967.87232000002"/>
    <n v="140395.6348884"/>
    <n v="144967.87232000002"/>
    <m/>
    <m/>
    <m/>
    <m/>
    <m/>
    <m/>
    <m/>
  </r>
  <r>
    <s v="IBAGUE"/>
    <x v="3"/>
    <x v="4"/>
    <n v="73352"/>
    <s v="LISTA DE CHEQUEO"/>
    <n v="11710"/>
    <s v="TOLIMA"/>
    <s v="ICONONZO"/>
    <s v="ICONONZO  TOLIMA"/>
    <s v="CB UNO A UNO"/>
    <s v="CB UNO A UNO"/>
    <s v="REDEBAN"/>
    <s v="TA-25-686011"/>
    <s v="FO-25-1018579"/>
    <d v="2025-05-30T15:41:00"/>
    <d v="2025-06-04T12:51:47"/>
    <s v="EJECUTADO_EXITOSO"/>
    <s v="CIERRE EXITOSO"/>
    <s v="ORDEN DE CAMBIO"/>
    <s v="CIERRE"/>
    <s v="RECUPERACION DE EQUIPOS"/>
    <s v="VISITA_TÉCNICA"/>
    <s v="FECHA DE ATENCIÓN:04-06-2025_x000a_RESULTADO DE ACTIVIDAD:EJECUTADO_EXITOSO_x000a_SOLUCIÓN:04-06-2025 SE RETIRA: DATÁFONO, LECTOR DE BARRAS, CABLE MAGIC BOX, CABLE Y FUENTE DE PODER. CLIENTE HACE DISPOSICIÓN FINAL DE LA PUBLICIDAD._x000a_PLACA/SERIAL DATAFONO RETIRADO:1051047_x000a_PLACA/SERIAL LECTOR RETIRADO: 891072_x000a_PLACA/SERIAL PINPAD RETIRADO:_x000a_PLACA/SERIAL HUB RETIRADO: _x000a_¿RETIRO PUBLICIDAD?:NO"/>
    <s v="1051047"/>
    <s v="891072  "/>
    <s v="JAAAD629"/>
    <s v="N/A"/>
    <s v="N/A"/>
    <s v="TIPO III"/>
    <s v="TERRESTRE"/>
    <n v="1"/>
    <n v="0"/>
    <s v="VARGAS HERRERA JHON JAIRO"/>
    <m/>
    <n v="275728.78077800001"/>
    <n v="196536.5258152"/>
    <n v="275728.78077800001"/>
    <m/>
    <m/>
    <m/>
    <m/>
    <m/>
    <m/>
    <m/>
  </r>
  <r>
    <s v="MEDELLIN"/>
    <x v="1"/>
    <x v="1"/>
    <n v="5313"/>
    <n v="13414"/>
    <n v="74402"/>
    <s v="ANTIOQUIA"/>
    <s v="GRANADA"/>
    <s v="BARRIO GRANADA GRANADA"/>
    <s v="CB UNO A UNO"/>
    <s v="CB UNO A UNO"/>
    <s v="REDEBAN"/>
    <s v="TA-25-710863"/>
    <s v="FO-25-1041131"/>
    <d v="2025-06-04T12:15:00"/>
    <d v="2025-06-04T13:37:43"/>
    <s v="EJECUTADO_EXITOSO"/>
    <s v="CIERRE EXITOSO"/>
    <s v="ORDEN DE CAMBIO"/>
    <s v="CIERRE"/>
    <s v="CAMBIO DE RAZÓN SOCIAL"/>
    <s v="VISITA_TÉCNICA"/>
    <s v="FECHA DE ATENCIÓN:04-06-2025_x000a_RESULTADO DE ACTIVIDAD:EJECUTADO_EXITOSO_x000a_SOLUCIÓN:04-06-2025 SE REALIZA CIERRE DE CORRESPONSAL BANCARIO SE RETIRAN EQUIPOS _x000a_PLACA/SERIAL DATAFONO RETIRADO:1172514_x000a_PLACA/SERIAL LECTOR RETIRADO: 1144586_x000a_PLACA/SERIAL PINPAD RETIRADO:_x000a_PLACA/SERIAL HUB RETIRADO: _x000a_¿RETIRO PUBLICIDAD?:NO"/>
    <s v="1172514"/>
    <s v="1144586  "/>
    <s v="MNBZZ904"/>
    <s v="N/A"/>
    <s v="N/A"/>
    <s v="TIPO II"/>
    <s v="TERRESTRE"/>
    <n v="1"/>
    <n v="0"/>
    <s v="ZAPATA LOPEZ EDWARD ASDRUBAL"/>
    <m/>
    <n v="144967.87232000002"/>
    <n v="140395.6348884"/>
    <n v="144967.87232000002"/>
    <m/>
    <m/>
    <m/>
    <m/>
    <m/>
    <m/>
    <m/>
  </r>
  <r>
    <s v="BOGOTA"/>
    <x v="5"/>
    <x v="6"/>
    <n v="11001"/>
    <n v="13413"/>
    <n v="40215"/>
    <s v="CUNDINAMARCA"/>
    <s v="BOGOTA"/>
    <s v="BARRIO LAS ACACIAS BOGOTA"/>
    <s v="CB UNO A UNO"/>
    <s v="CB UNO A UNO"/>
    <s v="REDEBAN"/>
    <s v="TA-25-710448"/>
    <s v="FO-25-1040839"/>
    <d v="2025-06-04T12:02:00"/>
    <d v="2025-06-04T14:05:05"/>
    <s v="EJECUTADO_EXITOSO"/>
    <s v="CIERRE EXITOSO"/>
    <s v="ORDEN DE CAMBIO"/>
    <s v="CIERRE"/>
    <s v="CAMBIO DE RAZÓN SOCIAL"/>
    <s v="VISITA_TÉCNICA"/>
    <s v="FECHA DE ATENCIÓN:04-06-2025_x000a_RESULTADO DE ACTIVIDAD:EJECUTADO_EXITOSO_x000a_SOLUCIÓN:04-06-2025 SE VISITA CB POR CIERRE DE PUNTO POR CAMBIO DE RAZÓN SOCIAL DONDE SE RETIRA Y DESTRUYE AVISO EXTERIOR EXISTENTE , SE RECOGE DATAFONO,BASE ,LECTORA, MAGICBOX, CABLE DE RED, FUENTE DE PODER, SE REALIZAN IMPRESIONES DE PRUEBA OK Y SE COMPLETA CIERRE SIN NOVEDAD _x000a_PLACA/SERIAL DATAFONO RETIRADO:1036364_x000a_PLACA/SERIAL LECTOR RETIRADO: 549988_x000a_PLACA/SERIAL PINPAD RETIRADO:_x000a_PLACA/SERIAL HUB RETIRADO: _x000a_¿RETIRO PUBLICIDAD?:SI"/>
    <s v="1036364"/>
    <s v="549988  "/>
    <s v="9A0JZ367"/>
    <s v="N/A"/>
    <s v="N/A"/>
    <s v="TIPO I"/>
    <s v="TERRESTRE"/>
    <n v="1"/>
    <n v="0"/>
    <s v="ROMERO ROJAS BREIDY JHOHAN"/>
    <m/>
    <n v="65960.072302"/>
    <n v="75096.394270399993"/>
    <n v="65960.072302"/>
    <m/>
    <m/>
    <m/>
    <m/>
    <m/>
    <m/>
    <m/>
  </r>
  <r>
    <s v="BOGOTA"/>
    <x v="5"/>
    <x v="6"/>
    <n v="25843"/>
    <n v="13345"/>
    <n v="78397"/>
    <s v="BOGOTA"/>
    <s v="CUNDINAMARCA"/>
    <s v="BARRIO CENTRO VILLA DE SAN DIEGO DE UBATÉ"/>
    <s v="CB UNO A UNO"/>
    <s v="CB UNO A UNO"/>
    <s v="REDEBAN"/>
    <s v="TA-25-682388"/>
    <s v="FO-25-1011015"/>
    <d v="2025-05-29T11:39:00"/>
    <d v="2025-06-04T14:13:59"/>
    <s v="EJECUTADO_EXITOSO"/>
    <s v="CIERRE EXITOSO"/>
    <s v="ORDEN DE CAMBIO"/>
    <s v="CIERRE"/>
    <s v="CIERRE"/>
    <s v="VISITA_TÉCNICA"/>
    <s v="FECHA DE ATENCIÓN:04-06-2025_x000a_RESULTADO DE ACTIVIDAD:EJECUTADO_EXITOSO_x000a_SOLUCIÓN:04-06-2025 RECOGIDA DE EQUIPOS POR CIERRE DE CORRESPONSAL OK _x000a_PLACA/SERIAL DATAFONO RETIRADO:1863142_x000a_PLACA/SERIAL LECTOR RETIRADO: 905481_x000a_PLACA/SERIAL PINPAD RETIRADO:_x000a_PLACA/SERIAL HUB RETIRADO: _x000a_¿RETIRO PUBLICIDAD?:NO"/>
    <n v="1040847"/>
    <s v="905481  "/>
    <s v="V1MZZ316"/>
    <s v="N/A"/>
    <s v="N/A"/>
    <s v="TIPO II"/>
    <s v="TERRESTRE"/>
    <n v="1"/>
    <n v="0"/>
    <s v="GOMEZ VEGA DAVID SNEYDER"/>
    <m/>
    <n v="144967.87232000002"/>
    <n v="140395.6348884"/>
    <n v="144967.87232000002"/>
    <m/>
    <m/>
    <m/>
    <m/>
    <m/>
    <m/>
    <m/>
  </r>
  <r>
    <s v="CARTAGENA"/>
    <x v="4"/>
    <x v="5"/>
    <n v="13654"/>
    <s v="LISTA DE CHEQUEO"/>
    <n v="15677"/>
    <s v="BOLIVAR"/>
    <s v="SAN JACINTO"/>
    <s v="BARRIO CENTRO SAN JACINTO"/>
    <s v="CB UNO A UNO"/>
    <s v="CB UNO A UNO"/>
    <s v="REDEBAN"/>
    <s v="TA-25-680775"/>
    <s v="FO-25-1007178"/>
    <d v="2025-05-28T13:58:00"/>
    <d v="2025-06-04T14:54:29"/>
    <s v="EJECUTADO_EXITOSO"/>
    <s v="CIERRE EXITOSO"/>
    <s v="ORDEN DE CAMBIO"/>
    <s v="CIERRE"/>
    <s v="RECUPERACION DE EQUIPOS"/>
    <s v="VISITA_TÉCNICA"/>
    <s v="FECHA DE ATENCIÓN:04-06-2025_x000a_RESULTADO DE ACTIVIDAD:EJECUTADO_EXITOSO_x000a_SOLUCIÓN:04-06-2025 SE RECIBE EQUIPO Y LECTORA LECTORA CON CABLE DEGOLLADO Y SE EVIDENCIA PUBLICIDAD DE OTRO CORRESPONSAL LA CUAL SE DEJA YA QUE ESTA OPERATIVO CB 39726 BAJO MISMA DIRECCIÓN TODO OK_x000a_PLACA/SERIAL DATAFONO RETIRADO:733972_x000a_PLACA/SERIAL LECTOR RETIRADO: 519495_x000a_PLACA/SERIAL PINPAD RETIRADO:_x000a_PLACA/SERIAL HUB RETIRADO: _x000a_¿RETIRO PUBLICIDAD?:NO"/>
    <s v="733972"/>
    <s v="519495  "/>
    <s v="A00JZ461"/>
    <s v="N/A"/>
    <s v="N/A"/>
    <s v="TIPO III"/>
    <s v="TERRESTRE"/>
    <n v="1"/>
    <n v="0"/>
    <s v="MARTINEZ SALGUEDO ANDRES AUGUSTO"/>
    <m/>
    <n v="275728.78077800001"/>
    <n v="196536.5258152"/>
    <n v="275728.78077800001"/>
    <m/>
    <m/>
    <m/>
    <m/>
    <m/>
    <m/>
    <m/>
  </r>
  <r>
    <s v="BOGOTA"/>
    <x v="5"/>
    <x v="6"/>
    <n v="25168"/>
    <n v="13415"/>
    <n v="36243"/>
    <s v="CUNDINAMARCA"/>
    <s v="CHAGUANI"/>
    <s v="BARRIO CENTRO CHAGUANI"/>
    <s v="CB UNO A UNO"/>
    <s v="CB UNO A UNO"/>
    <s v="REDEBAN"/>
    <s v="TA-25-711525"/>
    <s v="FO-25-1041343"/>
    <d v="2025-06-04T13:39:00"/>
    <d v="2025-06-04T15:14:05"/>
    <s v="EJECUTADO_EXITOSO"/>
    <s v="CIERRE EXITOSO"/>
    <s v="ORDEN DE CAMBIO"/>
    <s v="CIERRE"/>
    <s v="CAMBIO DE RAZÓN SOCIAL"/>
    <s v="VISITA_TÉCNICA"/>
    <s v="FECHA DE ATENCIÓN:04-06-2025_x000a_RESULTADO DE ACTIVIDAD:EJECUTADO_EXITOSO_x000a_SOLUCIÓN:04-06-2025 SE REALIZA RETIRO DE PUBLICIDAD Y DESTRUCCIÓN EN SITIO, SE RETIRA DATAFONO Y LECTOR DE BARRAS._x000a_PLACA/SERIAL DATAFONO RETIRADO:858416_x000a_PLACA/SERIAL LECTOR RETIRADO: 545080_x000a_PLACA/SERIAL PINPAD RETIRADO:_x000a_PLACA/SERIAL HUB RETIRADO: _x000a_¿RETIRO PUBLICIDAD?:SI"/>
    <s v="858416"/>
    <s v="545080  "/>
    <s v="9A00A275"/>
    <s v="N/A"/>
    <s v="N/A"/>
    <s v="TIPO III"/>
    <s v="TERRESTRE"/>
    <n v="1"/>
    <n v="0"/>
    <s v="MURCIA HERNANDEZ HARVEY IGNACIO"/>
    <m/>
    <n v="275728.78077800001"/>
    <n v="196536.5258152"/>
    <n v="275728.78077800001"/>
    <m/>
    <m/>
    <m/>
    <m/>
    <m/>
    <m/>
    <m/>
  </r>
  <r>
    <s v="CUCUTA"/>
    <x v="2"/>
    <x v="2"/>
    <n v="54001"/>
    <s v="EMAIL"/>
    <n v="56017"/>
    <s v="NORTE DE SANTANDER"/>
    <s v="CUCUTA"/>
    <s v="MULTIPAGAS  MOVIL 644"/>
    <s v="ROBUSTO"/>
    <s v="MULTIPAGAS"/>
    <s v="REDEBAN"/>
    <s v="TA-25-710424"/>
    <s v="FO-25-1040702"/>
    <d v="2025-06-04T11:47:00"/>
    <d v="2025-06-04T17:52:24"/>
    <s v="EJECUTADO_EXITOSO"/>
    <s v="CIERRE EXITOSO"/>
    <s v="ORDEN DE CAMBIO"/>
    <s v="CIERRE"/>
    <s v="RETIRO VOLUNTARIO"/>
    <s v="VISITA_TÉCNICA"/>
    <s v="FECHA DE ATENCIÓN:04-06-2025_x000a_RESULTADO DE ACTIVIDAD:EJECUTADO_EXITOSO_x000a_SOLUCIÓN:04-06-2025 SE REALIZA VISITA TÉCNICA Y SE RETIRA EN PINPAD PLACA 1031378, LA ENTREGA SE REALIZA EN DIRECCIÓN DIFERENTES A LA DEL CB, DIRECCIÓN DONDE SE RECIBE ACCESORIO, CL 39 NO 15A -4 BARRIO LA FLORESTA MONTERÍA._x000a_NOTA: NO SE MANIPULÓ TERMINAL ALGUNA._x000a_PLACA/SERIAL DATAFONO RETIRADO:_x000a_PLACA/SERIAL LECTOR RETIRADO: _x000a_PLACA/SERIAL PINPAD RETIRADO:1031378_x000a_PLACA/SERIAL HUB RETIRADO: _x000a_¿RETIRO PUBLICIDAD?:NO"/>
    <n v="0"/>
    <s v=" 1031378 "/>
    <s v="9BM22378 "/>
    <s v="N/A"/>
    <s v="N/A"/>
    <s v="TIPO I"/>
    <s v="TERRESTRE"/>
    <n v="1"/>
    <n v="0"/>
    <s v="CASSIANI PEREZ RAUL RAMIRO"/>
    <m/>
    <n v="65960.072302"/>
    <n v="75096.394270399993"/>
    <n v="65960.072302"/>
    <m/>
    <m/>
    <m/>
    <m/>
    <m/>
    <m/>
    <m/>
  </r>
  <r>
    <s v="BOGOTA"/>
    <x v="5"/>
    <x v="6"/>
    <n v="25148"/>
    <n v="13309"/>
    <n v="74203"/>
    <s v="CUNDINAMARCA"/>
    <s v="CAPARRAPI"/>
    <s v="BARRIO CENTRO CAPARRAPÍ 1"/>
    <s v="CB UNO A UNO"/>
    <s v="CB UNO A UNO"/>
    <s v="REDEBAN"/>
    <s v="TA-25-683195"/>
    <s v="FO-25-1013182"/>
    <d v="2025-05-29T16:03:00"/>
    <d v="2025-06-05T12:09:31"/>
    <s v="EJECUTADO_EXITOSO"/>
    <s v="CIERRE EXITOSO"/>
    <s v="ORDEN DE CAMBIO"/>
    <s v="CIERRE"/>
    <s v="CIERRE"/>
    <s v="VISITA_TÉCNICA"/>
    <s v="FECHA DE ATENCIÓN:05-06-2025_x000a_RESULTADO DE ACTIVIDAD:EJECUTADO_EXITOSO_x000a_SOLUCIÓN:05-06-2025 SE RETIRA DATÁFONO Y LECTURA, CB HIZO LA DISPOSICIÓN FINAL DE LA PUBLICIDAD_x000a_PLACA/SERIAL DATAFONO RETIRADO:1169358_x000a_PLACA/SERIAL LECTOR RETIRADO: 538431_x000a_PLACA/SERIAL PINPAD RETIRADO:_x000a_PLACA/SERIAL HUB RETIRADO: _x000a_¿RETIRO PUBLICIDAD?:NO"/>
    <s v="1169358"/>
    <s v="538431  "/>
    <s v="EG3ZZ001"/>
    <s v="N/A"/>
    <s v="N/A"/>
    <s v="TIPO III"/>
    <s v="TERRESTRE"/>
    <n v="1"/>
    <n v="0"/>
    <s v="MICHELI LOPEZ MIGUEL ANGEL"/>
    <m/>
    <n v="275728.78077800001"/>
    <n v="196536.5258152"/>
    <n v="275728.78077800001"/>
    <m/>
    <m/>
    <m/>
    <m/>
    <m/>
    <m/>
    <m/>
  </r>
  <r>
    <s v="CALI"/>
    <x v="0"/>
    <x v="3"/>
    <n v="19001"/>
    <n v="13327"/>
    <n v="59630"/>
    <s v="CAUCA"/>
    <s v="POPAYAN"/>
    <s v="BARRIO ACUERALES DEL BOSQUE PO"/>
    <s v="CB UNO A UNO"/>
    <s v="CB UNO A UNO"/>
    <s v="REDEBAN"/>
    <s v="TA-25-682376"/>
    <s v="FO-25-1010993"/>
    <d v="2025-05-29T11:39:00"/>
    <d v="2025-06-05T12:39:58"/>
    <s v="EJECUTADO_EXITOSO"/>
    <s v="CIERRE EXITOSO"/>
    <s v="ORDEN DE CAMBIO"/>
    <s v="CIERRE"/>
    <s v="CIERRE"/>
    <s v="VISITA_TÉCNICA"/>
    <s v="FECHA DE ATENCIÓN:05-06-2025_x000a_RESULTADO DE ACTIVIDAD:EJECUTADO_EXITOSO_x000a_SOLUCIÓN:05-06-2025 SE INGRESA SE RECOGE DATÁFONO LECTOR Y FUENTE Y AVISO EXTERIOR ESTÁ EQUIPOS OKAY_x000a_PLACA/SERIAL DATAFONO RETIRADO:793357_x000a_PLACA/SERIAL LECTOR RETIRADO: 793357_x000a_PLACA/SERIAL PINPAD RETIRADO:_x000a_PLACA/SERIAL HUB RETIRADO: _x000a_¿RETIRO PUBLICIDAD?:SI"/>
    <s v="793357"/>
    <n v="1145199"/>
    <s v="JA008892"/>
    <s v="N/A"/>
    <s v="N/A"/>
    <s v="TIPO III"/>
    <s v="TERRESTRE"/>
    <n v="1"/>
    <n v="0"/>
    <s v="GIMBUEL LASSO LUIS GERMAN"/>
    <m/>
    <n v="275728.78077800001"/>
    <n v="196536.5258152"/>
    <n v="275728.78077800001"/>
    <m/>
    <m/>
    <m/>
    <m/>
    <m/>
    <m/>
    <m/>
  </r>
  <r>
    <s v="CALI"/>
    <x v="0"/>
    <x v="3"/>
    <n v="19001"/>
    <n v="13334"/>
    <n v="72261"/>
    <s v="CAUCA"/>
    <s v="POPAYAN"/>
    <s v="BARRIO MORINDA POPAYAN"/>
    <s v="CB UNO A UNO"/>
    <s v="CB UNO A UNO"/>
    <s v="REDEBAN"/>
    <s v="TA-25-682380"/>
    <s v="FO-25-1010999"/>
    <d v="2025-05-29T11:39:00"/>
    <d v="2025-06-05T13:04:16"/>
    <s v="EJECUTADO_EXITOSO"/>
    <s v="CIERRE EXITOSO"/>
    <s v="ORDEN DE CAMBIO"/>
    <s v="CIERRE"/>
    <s v="CIERRE"/>
    <s v="VISITA_TÉCNICA"/>
    <s v="FECHA DE ATENCIÓN:05-06-2025_x000a_RESULTADO DE ACTIVIDAD:EJECUTADO_EXITOSO_x000a_SOLUCIÓN:05-06-2025 SE INGRESA SE RECOGE EQUIPOS DATÁFONO LECTOR BASE PUENTE AVISO EXTERIOR SE DESTRUYE EN SITIO_x000a_PLACA/SERIAL DATAFONO RETIRADO:1116634_x000a_PLACA/SERIAL LECTOR RETIRADO: 805574_x000a_PLACA/SERIAL PINPAD RETIRADO:_x000a_PLACA/SERIAL HUB RETIRADO: _x000a_¿RETIRO PUBLICIDAD?:SI"/>
    <s v="1116634"/>
    <s v="805574  "/>
    <s v="ON00N707"/>
    <s v="N/A"/>
    <s v="N/A"/>
    <s v="TIPO III"/>
    <s v="TERRESTRE"/>
    <n v="1"/>
    <n v="0"/>
    <s v="GIMBUEL LASSO LUIS GERMAN"/>
    <m/>
    <n v="275728.78077800001"/>
    <n v="196536.5258152"/>
    <n v="275728.78077800001"/>
    <m/>
    <m/>
    <m/>
    <m/>
    <m/>
    <m/>
    <m/>
  </r>
  <r>
    <s v="CALI"/>
    <x v="0"/>
    <x v="3"/>
    <n v="76520"/>
    <n v="13416"/>
    <n v="55788"/>
    <s v="VALLE DEL CAUCA"/>
    <s v="PALMIRA"/>
    <s v="BARRIO LOS SAUCES PALMIRA"/>
    <s v="CB UNO A UNO"/>
    <s v="CB UNO A UNO"/>
    <s v="REDEBAN"/>
    <s v="TA-25-714502"/>
    <s v="FO-25-1044594"/>
    <d v="2025-06-05T09:20:00"/>
    <d v="2025-06-05T13:11:02"/>
    <s v="EJECUTADO_EXITOSO"/>
    <s v="CIERRE EXITOSO"/>
    <s v="ORDEN DE CAMBIO"/>
    <s v="CIERRE"/>
    <s v="CAMBIO DE RAZÓN SOCIAL"/>
    <s v="VISITA_TÉCNICA"/>
    <s v="FECHA DE ATENCIÓN:05-06-2025_x000a_RESULTADO DE ACTIVIDAD:EJECUTADO_EXITOSO_x000a_SOLUCIÓN:05-06-2025 SE REALIZA RETIRO VOLUNTARIO DEL CB POR CAMBIO DE RAZON SOCIAL, EL CUAL SE RETIRA DATÁFONO. LECTOR DEL SITIO._x000a_PLACA/SERIAL DATAFONO RETIRADO:931778_x000a_PLACA/SERIAL LECTOR RETIRADO: 540178_x000a_PLACA/SERIAL PINPAD RETIRADO:_x000a_PLACA/SERIAL HUB RETIRADO: _x000a_¿RETIRO PUBLICIDAD?:NO"/>
    <s v="931778"/>
    <s v="540178  "/>
    <s v="9CHZZ728"/>
    <s v="N/A"/>
    <s v="N/A"/>
    <s v="TIPO I"/>
    <s v="TERRESTRE"/>
    <n v="1"/>
    <n v="0"/>
    <s v="TORRES GARCIA JENDRY JOSE"/>
    <m/>
    <n v="65960.072302"/>
    <n v="75096.394270399993"/>
    <n v="65960.072302"/>
    <m/>
    <m/>
    <m/>
    <m/>
    <m/>
    <m/>
    <m/>
  </r>
  <r>
    <s v="BOGOTA"/>
    <x v="5"/>
    <x v="6"/>
    <n v="25772"/>
    <n v="11806"/>
    <n v="10584"/>
    <s v="CUNDINAMARCA"/>
    <s v="SUESCA"/>
    <s v="SUS IA II   CUNDI IA IAR IA"/>
    <s v="CB UNO A UNO"/>
    <s v="CB UNO A UNO"/>
    <s v="REDEBAN"/>
    <s v="TA-25-715707"/>
    <s v="FO-25-1046443"/>
    <d v="2025-06-05T12:21:00"/>
    <d v="2025-06-05T13:52:52"/>
    <s v="EJECUTADO_EXITOSO"/>
    <s v="CIERRE EXITOSO"/>
    <s v="ORDEN DE CAMBIO"/>
    <s v="CIERRE"/>
    <s v="CAMBIO DE RAZÓN SOCIAL"/>
    <s v="VISITA_TÉCNICA"/>
    <s v="FECHA DE ATENCIÓN:05-06-2025_x000a_RESULTADO DE ACTIVIDAD:EJECUTADO_EXITOSO_x000a_SOLUCIÓN:05-06-2025 SE VISITA COMERCIO POR CIERRE DE PUNTO POR CAMBIO DE RAZÓN SOCIAL NO HAY PUBLICIDAD EXISTENTE DEL CORRESPONSAL CLIENTE YA LA HABÍA DESTRUIDO Y BOTADO, SE RECOGE DATAFONO ,LECTORA Y BASE , SE REALIZAN IMPRESIONES DE PRUEBA OK Y SE COMPLETA CIERRE SIN NOVEDAD _x000a_PLACA/SERIAL DATAFONO RETIRADO:1141207_x000a_PLACA/SERIAL LECTOR RETIRADO: 846388_x000a_PLACA/SERIAL PINPAD RETIRADO:_x000a_PLACA/SERIAL HUB RETIRADO: _x000a_¿RETIRO PUBLICIDAD?:NO"/>
    <s v="1141207"/>
    <s v="846388  "/>
    <s v="IZ0YZ689"/>
    <s v="N/A"/>
    <s v="N/A"/>
    <s v="TIPO II"/>
    <s v="TERRESTRE"/>
    <n v="1"/>
    <n v="0"/>
    <s v="ROMERO ROJAS BREIDY JHOHAN"/>
    <m/>
    <n v="144967.87232000002"/>
    <n v="140395.6348884"/>
    <n v="144967.87232000002"/>
    <m/>
    <m/>
    <m/>
    <m/>
    <m/>
    <m/>
    <m/>
  </r>
  <r>
    <s v="MEDELLIN"/>
    <x v="1"/>
    <x v="1"/>
    <n v="5819"/>
    <n v="13325"/>
    <n v="19056"/>
    <s v="ANTIOQUIA"/>
    <s v="TOLEDO"/>
    <s v="BARRIO EL VALLE TOLEDO"/>
    <s v="CB UNO A UNO"/>
    <s v="CB UNO A UNO"/>
    <s v="REDEBAN"/>
    <s v="TA-25-682369"/>
    <s v="FO-25-1010985"/>
    <d v="2025-05-29T11:39:00"/>
    <d v="2025-06-05T14:07:46"/>
    <s v="EJECUTADO_EXITOSO"/>
    <s v="CIERRE EXITOSO"/>
    <s v="ORDEN DE CAMBIO"/>
    <s v="CIERRE"/>
    <s v="CIERRE"/>
    <s v="VISITA_TÉCNICA"/>
    <s v="FECHA DE ATENCIÓN:05-06-2025_x000a_RESULTADO DE ACTIVIDAD:EJECUTADO_EXITOSO_x000a_SOLUCIÓN:05-06-2025 SE REALIZA RETIRO DE EQUIPO DEL CORRESPONSAL BANCARIO, CIERRE DE CORRESPONSAL BANCARIO _x000a_PLACA/SERIAL DATAFONO RETIRADO:262410_x000a_PLACA/SERIAL LECTOR RETIRADO: 514956_x000a_PLACA/SERIAL PINPAD RETIRADO:_x000a_PLACA/SERIAL HUB RETIRADO: _x000a_¿RETIRO PUBLICIDAD?:NO"/>
    <s v="262410"/>
    <s v="514956  "/>
    <s v="WZZZZ921"/>
    <s v="N/A"/>
    <s v="N/A"/>
    <s v="TIPO IV"/>
    <s v="TERRESTRE"/>
    <n v="1"/>
    <n v="0"/>
    <s v="ZAPATA LOPEZ EDWARD ASDRUBAL"/>
    <m/>
    <n v="479588.87655000004"/>
    <n v="196536.5258152"/>
    <n v="479588.87655000004"/>
    <m/>
    <m/>
    <m/>
    <m/>
    <m/>
    <m/>
    <m/>
  </r>
  <r>
    <s v="BOGOTA"/>
    <x v="5"/>
    <x v="6"/>
    <n v="11001"/>
    <n v="13422"/>
    <n v="61529"/>
    <s v="CUNDINAMARCA"/>
    <s v="BOGOTA"/>
    <s v="BARRIO ALAMOS BOGOTA 6"/>
    <s v="CB UNO A UNO"/>
    <s v="CB UNO A UNO"/>
    <s v="REDEBAN"/>
    <s v="TA-25-716118"/>
    <s v="FO-25-1047207"/>
    <d v="2025-06-05T13:49:00"/>
    <d v="2025-06-05T14:42:29"/>
    <s v="EJECUTADO_EXITOSO"/>
    <s v="CIERRE EXITOSO"/>
    <s v="ORDEN DE CAMBIO"/>
    <s v="CIERRE"/>
    <s v="CAMBIO DE RAZÓN SOCIAL"/>
    <s v="VISITA_TÉCNICA"/>
    <s v="FECHA DE ATENCIÓN:05-06-2025_x000a_RESULTADO DE ACTIVIDAD:EJECUTADO_EXITOSO_x000a_SOLUCIÓN:05-06-2025 SE REALIZA RETIRO DE DATAFONO Y LECTOR DE BARRAS POR CIERRE CB BANCOLOMBIA _x000a_PLACA/SERIAL DATAFONO RETIRADO:1051460_x000a_PLACA/SERIAL LECTOR RETIRADO: 903528_x000a_PLACA/SERIAL PINPAD RETIRADO:_x000a_PLACA/SERIAL HUB RETIRADO: _x000a_¿RETIRO PUBLICIDAD?:NO"/>
    <s v="1051460"/>
    <s v="903528  "/>
    <s v="JA00H781"/>
    <s v="N/A"/>
    <s v="N/A"/>
    <s v="TIPO I"/>
    <s v="TERRESTRE"/>
    <n v="1"/>
    <n v="0"/>
    <s v="MURCIA HERNANDEZ HARVEY IGNACIO"/>
    <m/>
    <n v="65960.072302"/>
    <n v="75096.394270399993"/>
    <n v="65960.072302"/>
    <m/>
    <m/>
    <m/>
    <m/>
    <m/>
    <m/>
    <m/>
  </r>
  <r>
    <s v="CALI"/>
    <x v="0"/>
    <x v="3"/>
    <n v="19001"/>
    <n v="13328"/>
    <n v="59631"/>
    <s v="CAUCA"/>
    <s v="POPAYAN"/>
    <s v="BARRIO CAMPO BELLO POPAYAN 1"/>
    <s v="CB UNO A UNO"/>
    <s v="CB UNO A UNO"/>
    <s v="REDEBAN"/>
    <s v="TA-25-682378"/>
    <s v="FO-25-1010996"/>
    <d v="2025-05-29T11:39:00"/>
    <d v="2025-06-05T14:42:37"/>
    <s v="EJECUTADO_EXITOSO"/>
    <s v="CIERRE EXITOSO"/>
    <s v="ORDEN DE CAMBIO"/>
    <s v="CIERRE"/>
    <s v="CIERRE"/>
    <s v="VISITA_TÉCNICA"/>
    <s v="FECHA DE ATENCIÓN:05-06-2025_x000a_RESULTADO DE ACTIVIDAD:EJECUTADO_EXITOSO_x000a_SOLUCIÓN:05-06-2025 SE INGRESA SE RECOGE BASE FUENTE PATCH CORD CABLE ENTORCHADO ESTADO EQUIPOS OK SE RECOGE DISPLAY LEGAL DE HORARIO DEMÁS PUBLICIDAD FUE DETERIORADA INFORMA ENCARGADO_x000a_PLACA/SERIAL DATAFONO RETIRADO:957329_x000a_PLACA/SERIAL LECTOR RETIRADO: 805890_x000a_PLACA/SERIAL PINPAD RETIRADO:_x000a_PLACA/SERIAL HUB RETIRADO: _x000a_¿RETIRO PUBLICIDAD?:SI"/>
    <s v="957329"/>
    <s v="805890  "/>
    <s v="JA008893"/>
    <s v="N/A"/>
    <s v="N/A"/>
    <s v="TIPO III"/>
    <s v="TERRESTRE"/>
    <n v="1"/>
    <n v="0"/>
    <s v="GIMBUEL LASSO LUIS GERMAN"/>
    <m/>
    <n v="275728.78077800001"/>
    <n v="196536.5258152"/>
    <n v="275728.78077800001"/>
    <m/>
    <m/>
    <m/>
    <m/>
    <m/>
    <m/>
    <m/>
  </r>
  <r>
    <s v="BARRANQUILLA"/>
    <x v="4"/>
    <x v="5"/>
    <n v="8758"/>
    <s v="LISTA DE CHEQUEO"/>
    <n v="78367"/>
    <s v="ATLANTICO"/>
    <s v="SOLEDAD"/>
    <s v="BARRIO NUEVO EXITO SOLEDAD  2"/>
    <s v="CB UNO A UNO"/>
    <s v="CB UNO A UNO"/>
    <s v="REDEBAN"/>
    <s v="TA-25-716475"/>
    <s v="FO-25-1049221"/>
    <d v="2025-06-05T16:10:00"/>
    <d v="2025-06-06T09:51:36"/>
    <s v="EJECUTADO_EXITOSO"/>
    <s v="CIERRE EXITOSO"/>
    <s v="ORDEN DE CAMBIO"/>
    <s v="CIERRE"/>
    <s v="RECUPERACION DE EQUIPOS"/>
    <s v="VISITA_TÉCNICA"/>
    <s v="FECHA DE ATENCIÓN:06-06-2025_x000a_RESULTADO DE ACTIVIDAD:EJECUTADO_EXITOSO_x000a_SOLUCIÓN:06-06-2025 SE REALIZA VISITA AL COMERCIO PARA REALIZAR EL CIERRE DEL CORRESPONSAL BANCOLOMBIA SE RETIRAN EQUIPOS _x000a_PLACA/SERIAL DATAFONO RETIRADO:810114_x000a_PLACA/SERIAL LECTOR RETIRADO: 1178353_x000a_PLACA/SERIAL PINPAD RETIRADO:_x000a_PLACA/SERIAL HUB RETIRADO: _x000a_¿RETIRO PUBLICIDAD?:NO"/>
    <s v="810114"/>
    <s v="1178353  "/>
    <s v="V1LZZ152"/>
    <s v="N/A"/>
    <s v="N/A"/>
    <s v="TIPO I"/>
    <s v="TERRESTRE"/>
    <n v="1"/>
    <n v="0"/>
    <s v="PEÑALOZA GUTIERREZ RAFAEL GUSTAVO"/>
    <m/>
    <n v="65960.072302"/>
    <n v="75096.394270399993"/>
    <n v="65960.072302"/>
    <m/>
    <m/>
    <m/>
    <m/>
    <m/>
    <m/>
    <m/>
  </r>
  <r>
    <s v="MEDELLIN"/>
    <x v="1"/>
    <x v="1"/>
    <n v="5858"/>
    <n v="13419"/>
    <n v="33096"/>
    <s v="ANTIOQUIA"/>
    <s v="VEGACHI"/>
    <s v="BARRIO PARQUE PRINCIPAL VEGACH"/>
    <s v="CB UNO A UNO"/>
    <s v="CB UNO A UNO"/>
    <s v="REDEBAN"/>
    <s v="TA-25-716432"/>
    <s v="FO-25-1049133"/>
    <d v="2025-06-05T16:10:00"/>
    <d v="2025-06-06T09:53:04"/>
    <s v="EJECUTADO_EXITOSO"/>
    <s v="CIERRE EXITOSO"/>
    <s v="ORDEN DE CAMBIO"/>
    <s v="CIERRE"/>
    <s v="CIERRE"/>
    <s v="VISITA_TÉCNICA"/>
    <s v="FECHA DE ATENCIÓN:06-06-2025_x000a_RESULTADO DE ACTIVIDAD:EJECUTADO_EXITOSO_x000a_SOLUCIÓN:06-06-2025 SE REALIZA CIERRE CB_x000a_PLACA/SERIAL DATAFONO RETIRADO:870081_x000a_PLACA/SERIAL LECTOR RETIRADO: 800002_x000a_PLACA/SERIAL PINPAD RETIRADO:_x000a_PLACA/SERIAL HUB RETIRADO: _x000a_¿RETIRO PUBLICIDAD?:SI"/>
    <s v="870081"/>
    <s v="800002  "/>
    <s v="12ZZZ445"/>
    <s v="N/A"/>
    <s v="N/A"/>
    <s v="TIPO III"/>
    <s v="TERRESTRE"/>
    <n v="1"/>
    <n v="0"/>
    <s v="BADEL ACUÑA LUIS ALBERTO"/>
    <m/>
    <n v="275728.78077800001"/>
    <n v="196536.5258152"/>
    <n v="275728.78077800001"/>
    <m/>
    <m/>
    <m/>
    <m/>
    <m/>
    <m/>
    <m/>
  </r>
  <r>
    <s v="BUCARAMANGA"/>
    <x v="2"/>
    <x v="2"/>
    <n v="68001"/>
    <n v="13375"/>
    <n v="74108"/>
    <s v="SANTANDER"/>
    <s v="BUCARAMANGA"/>
    <s v="BARRIO SAN ALONSO BUCARAMANGA"/>
    <s v="CB UNO A UNO"/>
    <s v="CB UNO A UNO"/>
    <s v="REDEBAN"/>
    <s v="TA-25-716453"/>
    <s v="FO-25-1049179"/>
    <d v="2025-06-05T16:10:00"/>
    <d v="2025-06-06T09:57:46"/>
    <s v="EJECUTADO_EXITOSO"/>
    <s v="CIERRE EXITOSO"/>
    <s v="ORDEN DE CAMBIO"/>
    <s v="CIERRE"/>
    <s v="CIERRE"/>
    <s v="VISITA_TÉCNICA"/>
    <s v="FECHA DE ATENCIÓN:06-06-2025_x000a_RESULTADO DE ACTIVIDAD:EJECUTADO_EXITOSO_x000a_SOLUCIÓN:06-06-2025 SE REALIZA VISITA AL COMERCIO DIRECCIÓN DADA POR LA RED SE VALIDA Y SE REALIZA RETIRO DE DATÁFONO LECTOR DE BARRA CON SUS RESPECTIVOS CABLES NO HAY PUBLICIDAD VISIBLE EN EL COMERCIO PREVIAMENTE DESTRUIDA POR EL CLIENTE_x000a_PLACA/SERIAL DATAFONO RETIRADO:792752_x000a_PLACA/SERIAL LECTOR RETIRADO: 1144200_x000a_PLACA/SERIAL PINPAD RETIRADO:_x000a_PLACA/SERIAL HUB RETIRADO: _x000a_¿RETIRO PUBLICIDAD?:NO"/>
    <s v="792752"/>
    <s v="1144200  "/>
    <s v="MN0ZZ068"/>
    <s v="N/A"/>
    <s v="N/A"/>
    <s v="TIPO I"/>
    <s v="TERRESTRE"/>
    <n v="1"/>
    <n v="0"/>
    <s v="GONZALEZ ESTUPIÑAN YEISON WALTER ANTONIO"/>
    <m/>
    <n v="65960.072302"/>
    <n v="75096.394270399993"/>
    <n v="65960.072302"/>
    <m/>
    <m/>
    <m/>
    <m/>
    <m/>
    <m/>
    <m/>
  </r>
  <r>
    <s v="VALLEDUPAR"/>
    <x v="4"/>
    <x v="5"/>
    <n v="20250"/>
    <n v="13369"/>
    <n v="61557"/>
    <s v="CESAR"/>
    <s v="EL PASO"/>
    <s v="BARRIO VILLA RUBIELA EL PASO"/>
    <s v="CB UNO A UNO"/>
    <s v="CB UNO A UNO"/>
    <s v="REDEBAN"/>
    <s v="TA-25-716442"/>
    <s v="FO-25-1049154"/>
    <d v="2025-06-05T16:10:00"/>
    <d v="2025-06-06T10:26:49"/>
    <s v="EJECUTADO_EXITOSO"/>
    <s v="CIERRE EXITOSO"/>
    <s v="ORDEN DE CAMBIO"/>
    <s v="CIERRE"/>
    <s v="CIERRE"/>
    <s v="VISITA_TÉCNICA"/>
    <s v="FECHA DE ATENCIÓN:06-06-2025_x000a_RESULTADO DE ACTIVIDAD:EJECUTADO_EXITOSO_x000a_SOLUCIÓN:06-06-2025 SE REALIZA CIERRE DE CB, SE RECOGEN EQUIPOS, DATAFONO, LECTOR Y PUBLICIDAD SE DESTRUYE EN SITIO_x000a_PLACA/SERIAL DATAFONO RETIRADO:1050747_x000a_PLACA/SERIAL LECTOR RETIRADO: 1076622_x000a_PLACA/SERIAL PINPAD RETIRADO:_x000a_PLACA/SERIAL HUB RETIRADO: _x000a_¿RETIRO PUBLICIDAD?:SI"/>
    <s v="1050747"/>
    <s v="1076622  "/>
    <s v="LA00I002"/>
    <s v="N/A"/>
    <s v="N/A"/>
    <s v="TIPO III"/>
    <s v="TERRESTRE"/>
    <n v="1"/>
    <n v="0"/>
    <s v="MONTES DIAZ JOHN FRED"/>
    <m/>
    <n v="275728.78077800001"/>
    <n v="196536.5258152"/>
    <n v="275728.78077800001"/>
    <m/>
    <m/>
    <m/>
    <m/>
    <m/>
    <m/>
    <m/>
  </r>
  <r>
    <s v="PEREIRA"/>
    <x v="0"/>
    <x v="0"/>
    <n v="76147"/>
    <n v="13417"/>
    <n v="31425"/>
    <s v="VALLE DEL CAUCA"/>
    <s v="CARTAGO"/>
    <s v="BARRIO CENTRO 8"/>
    <s v="CB UNO A UNO"/>
    <s v="CB UNO A UNO"/>
    <s v="REDEBAN"/>
    <s v="TA-25-716456"/>
    <s v="FO-25-1049185"/>
    <d v="2025-06-05T16:10:00"/>
    <d v="2025-06-06T10:36:37"/>
    <s v="EJECUTADO_EXITOSO"/>
    <s v="CIERRE EXITOSO"/>
    <s v="ORDEN DE CAMBIO"/>
    <s v="CIERRE"/>
    <s v="CIERRE"/>
    <s v="VISITA_TÉCNICA"/>
    <s v="FECHA DE ATENCIÓN:06-06-2025_x000a_RESULTADO DE ACTIVIDAD:EJECUTADO_EXITOSO_x000a_SOLUCIÓN:06-06-2025 VISITAMOS COMERCIO REALIZAMOS RETIRO DE DATÁFONO CON LECTOR DE BARRAS, DESMONTAMOS AVISO EXTERIOR Y LO DESTRUIMOS EN EL PUNTO, NO TIENE FLANGGER, DISPLAY LEGAL (HORARIO) CLIENTE HIZO DISPOSICIÓN FINAL NO TIENE NADA DE ROLLOS. _x000a_PLACA/SERIAL DATAFONO RETIRADO:1116278_x000a_PLACA/SERIAL LECTOR RETIRADO: 529741_x000a_PLACA/SERIAL PINPAD RETIRADO:_x000a_PLACA/SERIAL HUB RETIRADO: _x000a_¿RETIRO PUBLICIDAD?:SI"/>
    <s v="1116278"/>
    <s v="529741  "/>
    <s v="11119983-1111N334"/>
    <s v="N/A"/>
    <s v="N/A"/>
    <s v="TIPO I"/>
    <s v="TERRESTRE"/>
    <n v="1"/>
    <n v="0"/>
    <s v="ARROYAVE CANO MANUEL GUILLERMO"/>
    <m/>
    <n v="65960.072302"/>
    <n v="75096.394270399993"/>
    <n v="65960.072302"/>
    <m/>
    <m/>
    <m/>
    <m/>
    <m/>
    <m/>
    <m/>
  </r>
  <r>
    <s v="NEIVA"/>
    <x v="3"/>
    <x v="4"/>
    <n v="18756"/>
    <n v="13385"/>
    <n v="77584"/>
    <s v="CAQUETA"/>
    <s v="SOLANO"/>
    <s v="BARRIO CORREGIMIENTO CAMPO ALEGRE SOLANO"/>
    <s v="CB UNO A UNO"/>
    <s v="CB UNO A UNO"/>
    <s v="REDEBAN"/>
    <s v="TA-25-716439"/>
    <s v="FO-25-1049147"/>
    <d v="2025-06-05T16:10:00"/>
    <d v="2025-06-06T12:11:01"/>
    <s v="EJECUTADO_EXITOSO"/>
    <s v="CIERRE EXITOSO"/>
    <s v="ORDEN DE CAMBIO"/>
    <s v="CIERRE"/>
    <s v="CIERRE"/>
    <s v="VISITA_TÉCNICA"/>
    <s v="FECHA DE ATENCIÓN:06-06-2025_x000a_RESULTADO DE ACTIVIDAD:EJECUTADO_EXITOSO_x000a_SOLUCIÓN:06-06-2025 SE REALIZA RETIRO DE DATAFONO, LECTORA, BASE, FUENTE DE PODER Y CABLE DE RED, QUIEN REALIZA LA ENTREGA MANIFIESTA QUE LA SEÑORA LUZ DAÑÓ LA PUBLICIDAD Y NO CUENTA CON ELLA._x000a_PLACA/SERIAL DATAFONO RETIRADO:1216891_x000a_PLACA/SERIAL LECTOR RETIRADO: 1231032_x000a_PLACA/SERIAL PINPAD RETIRADO:_x000a_PLACA/SERIAL HUB RETIRADO: _x000a_¿RETIRO PUBLICIDAD?:NO"/>
    <s v="1216891"/>
    <s v="1231032  "/>
    <s v="10HZZ152"/>
    <s v="N/A"/>
    <s v="N/A"/>
    <s v="TIPO IV ESPECIAL"/>
    <s v="TERRESTRE/FLUVIAL"/>
    <n v="1"/>
    <n v="0"/>
    <s v="BERMUDEZ SANCHEZ JOSE NEYBER"/>
    <m/>
    <n v="479588.87655000004"/>
    <n v="196536.5258152"/>
    <n v="479588.87655000004"/>
    <m/>
    <m/>
    <m/>
    <m/>
    <m/>
    <m/>
    <m/>
  </r>
  <r>
    <s v="TUNJA"/>
    <x v="2"/>
    <x v="2"/>
    <n v="15759"/>
    <n v="13368"/>
    <n v="47543"/>
    <s v="BOYACA"/>
    <s v="SOGAMOSO"/>
    <s v="BARRIO SAN ANDRESITO SOGAMOSO"/>
    <s v="CB UNO A UNO"/>
    <s v="CB UNO A UNO"/>
    <s v="REDEBAN"/>
    <s v="TA-25-716435"/>
    <s v="FO-25-1049140"/>
    <d v="2025-06-05T16:10:00"/>
    <d v="2025-06-06T13:33:01"/>
    <s v="EJECUTADO_EXITOSO"/>
    <s v="CIERRE EXITOSO"/>
    <s v="ORDEN DE CAMBIO"/>
    <s v="CIERRE"/>
    <s v="CIERRE"/>
    <s v="VISITA_TÉCNICA"/>
    <s v="FECHA DE ATENCIÓN:06-06-2025_x000a_RESULTADO DE ACTIVIDAD:EJECUTADO_EXITOSO_x000a_SOLUCIÓN:06-06-2025 SE REALIZA CIERRE -RETIRO CB BANCOLOMBIA ,RETIRANDO EQUIPO DESK/3500-LECTOE CB - BASE SOPORTE - FUENTE DE PODER, CABLE PACTH CORD 3 METROS, AVISO EXTERIOR 1.50 METROS , DISPLAY DE HORARIO, DISPLAY CARTA ,SE DESTRUYE PUBLICIDAD EN SITIO POR ESTADO DEFICIENTE ,ENTREHA LOS EQUIPOS LAURA JOYA PATIÑO _x000a_PLACA/SERIAL DATAFONO RETIRADO:942554_x000a_PLACA/SERIAL LECTOR RETIRADO: 908224_x000a_PLACA/SERIAL PINPAD RETIRADO:_x000a_PLACA/SERIAL HUB RETIRADO: _x000a_¿RETIRO PUBLICIDAD?:SI"/>
    <s v="942554"/>
    <s v="908224  "/>
    <s v="GB00H072"/>
    <s v="N/A"/>
    <s v="N/A"/>
    <s v="TIPO II"/>
    <s v="TERRESTRE"/>
    <n v="1"/>
    <n v="0"/>
    <s v="ALVARADO MORENO CRISTHIAN"/>
    <m/>
    <n v="144967.87232000002"/>
    <n v="140395.6348884"/>
    <n v="144967.87232000002"/>
    <m/>
    <m/>
    <m/>
    <m/>
    <m/>
    <m/>
    <m/>
  </r>
  <r>
    <s v="CUCUTA"/>
    <x v="2"/>
    <x v="2"/>
    <n v="54001"/>
    <s v="LISTA DE CHEQUEO"/>
    <n v="45409"/>
    <s v="NORTE DE SANTANDER"/>
    <s v="CUCUTA"/>
    <s v="BARRIO CARLOS PIZARRO CUCUTA"/>
    <s v="CB UNO A UNO"/>
    <s v="CB UNO A UNO"/>
    <s v="REDEBAN"/>
    <s v="TA-25-716468"/>
    <s v="FO-25-1049208"/>
    <d v="2025-06-05T16:10:00"/>
    <d v="2025-06-06T13:43:47"/>
    <s v="EJECUTADO_EXITOSO"/>
    <s v="CIERRE EXITOSO"/>
    <s v="ORDEN DE CAMBIO"/>
    <s v="CIERRE"/>
    <s v="RECUPERACION DE EQUIPOS"/>
    <s v="VISITA_TÉCNICA"/>
    <s v="FECHA DE ATENCIÓN:06-06-2025_x000a_RESULTADO DE ACTIVIDAD:EJECUTADO_EXITOSO_x000a_SOLUCIÓN:06-06-2025 SE VISITA COMERCIO, SE RETIRA EQUIPOS RBM, SE REALIZA CIERRE EXITOSO._x000a_PLACA/SERIAL DATAFONO RETIRADO:994985_x000a_PLACA/SERIAL LECTOR RETIRADO: A-526123_x000a_PLACA/SERIAL PINPAD RETIRADO:_x000a_PLACA/SERIAL HUB RETIRADO: _x000a_¿RETIRO PUBLICIDAD?:NO"/>
    <s v="994985"/>
    <s v="A-526123  "/>
    <s v="AC0MZ750"/>
    <s v="N/A"/>
    <s v="N/A"/>
    <s v="TIPO I"/>
    <s v="TERRESTRE"/>
    <n v="1"/>
    <n v="0"/>
    <s v="NARANJO AFANADOR RUBEN JESUS"/>
    <m/>
    <n v="65960.072302"/>
    <n v="75096.394270399993"/>
    <n v="65960.072302"/>
    <m/>
    <m/>
    <m/>
    <m/>
    <m/>
    <m/>
    <m/>
  </r>
  <r>
    <s v="CUCUTA"/>
    <x v="2"/>
    <x v="2"/>
    <n v="54001"/>
    <s v="LISTA DE CHEQUEO"/>
    <n v="77071"/>
    <s v="NORTE DE SANTANDER"/>
    <s v="CUCUTA"/>
    <s v="BARRIO MOTILONES CUCUTA 28"/>
    <s v="CB UNO A UNO"/>
    <s v="CB UNO A UNO"/>
    <s v="REDEBAN"/>
    <s v="TA-25-716474"/>
    <s v="FO-25-1049219"/>
    <d v="2025-06-05T16:10:00"/>
    <d v="2025-06-06T14:44:18"/>
    <s v="EJECUTADO_EXITOSO"/>
    <s v="CIERRE EXITOSO"/>
    <s v="ORDEN DE CAMBIO"/>
    <s v="CIERRE"/>
    <s v="RECUPERACION DE EQUIPOS"/>
    <s v="VISITA_TÉCNICA"/>
    <s v="FECHA DE ATENCIÓN:06-06-2025_x000a_RESULTADO DE ACTIVIDAD:EJECUTADO_EXITOSO_x000a_SOLUCIÓN:06-06-2025 SE RECOGEN EQUIPOS, CIERRE EXITOSO._x000a_PLACA/SERIAL DATAFONO RETIRADO:1219418_x000a_PLACA/SERIAL LECTOR RETIRADO: 1107821_x000a_PLACA/SERIAL PINPAD RETIRADO:_x000a_PLACA/SERIAL HUB RETIRADO: _x000a_¿RETIRO PUBLICIDAD?:NO"/>
    <s v="1219418"/>
    <s v="1107821  "/>
    <s v="SX5ZZ546"/>
    <s v="N/A"/>
    <s v="N/A"/>
    <s v="TIPO I"/>
    <s v="TERRESTRE"/>
    <n v="1"/>
    <n v="0"/>
    <s v="NARANJO AFANADOR RUBEN JESUS"/>
    <m/>
    <n v="65960.072302"/>
    <n v="75096.394270399993"/>
    <n v="65960.072302"/>
    <m/>
    <m/>
    <m/>
    <m/>
    <m/>
    <m/>
    <m/>
  </r>
  <r>
    <s v="IBAGUE"/>
    <x v="3"/>
    <x v="4"/>
    <n v="73001"/>
    <s v="LISTA DE CHEQUEO"/>
    <n v="31084"/>
    <s v="TOLIMA"/>
    <s v="IBAGUE"/>
    <s v="BARRIO LAS PALMERAS"/>
    <s v="CB UNO A UNO"/>
    <s v="CB UNO A UNO"/>
    <s v="REDEBAN"/>
    <s v="TA-25-716467"/>
    <s v="FO-25-1049205"/>
    <d v="2025-06-05T16:10:00"/>
    <d v="2025-06-06T14:47:10"/>
    <s v="EJECUTADO_EXITOSO"/>
    <s v="CIERRE EXITOSO"/>
    <s v="ORDEN DE CAMBIO"/>
    <s v="CIERRE"/>
    <s v="RECUPERACION DE EQUIPOS"/>
    <s v="VISITA_TÉCNICA"/>
    <s v="FECHA DE ATENCIÓN:06-06-2025_x000a_RESULTADO DE ACTIVIDAD:EJECUTADO_EXITOSO_x000a_SOLUCIÓN:06-06-2025 SE REALIZA CIERRE POR SOLICITUD DEL CLIENTE, SE RETIRA DATÁFONO, LECTOR, BASE Y ACCESORIOS DE CONEXIÓN; SE DESMONTA AVISO EXTERIOR Y SE DESTRUYE._x000a_PLACA/SERIAL DATAFONO RETIRADO:763728_x000a_PLACA/SERIAL LECTOR RETIRADO: A-522256_x000a_PLACA/SERIAL PINPAD RETIRADO:_x000a_PLACA/SERIAL HUB RETIRADO: _x000a_¿RETIRO PUBLICIDAD?:SI"/>
    <s v="763728"/>
    <s v="A-522256  "/>
    <s v="BYZZZ857"/>
    <s v="N/A"/>
    <s v="N/A"/>
    <s v="TIPO I"/>
    <s v="TERRESTRE"/>
    <n v="1"/>
    <n v="0"/>
    <s v="BARRAGAN TAFUR EDWIN ESTEBAN"/>
    <m/>
    <n v="65960.072302"/>
    <n v="75096.394270399993"/>
    <n v="65960.072302"/>
    <m/>
    <m/>
    <m/>
    <m/>
    <m/>
    <m/>
    <m/>
  </r>
  <r>
    <s v="TUNJA"/>
    <x v="2"/>
    <x v="2"/>
    <n v="15407"/>
    <n v="13372"/>
    <n v="64071"/>
    <s v="BOYACA"/>
    <s v="VILLA DE LEYVA"/>
    <s v="BARRIO CENTRO VILLA DE LEYVA 6"/>
    <s v="CB UNO A UNO"/>
    <s v="CB UNO A UNO"/>
    <s v="REDEBAN"/>
    <s v="TA-25-716433"/>
    <s v="FO-25-1049135"/>
    <d v="2025-06-05T16:10:00"/>
    <d v="2025-06-06T15:19:42"/>
    <s v="EJECUTADO_EXITOSO"/>
    <s v="CIERRE EXITOSO"/>
    <s v="ORDEN DE CAMBIO"/>
    <s v="CIERRE"/>
    <s v="CIERRE"/>
    <s v="VISITA_TÉCNICA"/>
    <s v="FECHA DE ATENCIÓN:06-06-2025_x000a_RESULTADO DE ACTIVIDAD:EJECUTADO_EXITOSO_x000a_SOLUCIÓN:06-06-2025 SE VISITA CB CIERRE...RETIRO DE EQUIPOS Y PUBLICIDAD...PRUEBA OK_x000a_PLACA/SERIAL DATAFONO RETIRADO:1088605_x000a_PLACA/SERIAL LECTOR RETIRADO: 1076294_x000a_PLACA/SERIAL PINPAD RETIRADO:_x000a_PLACA/SERIAL HUB RETIRADO: _x000a_¿RETIRO PUBLICIDAD?:SI"/>
    <s v="1088605"/>
    <s v="1076294  "/>
    <s v="OA00O684"/>
    <s v="N/A"/>
    <s v="N/A"/>
    <s v="TIPO II"/>
    <s v="TERRESTRE"/>
    <n v="1"/>
    <n v="0"/>
    <s v="GONZALEZ GONZALEZ MARIO ALBERTO"/>
    <m/>
    <n v="144967.87232000002"/>
    <n v="140395.6348884"/>
    <n v="144967.87232000002"/>
    <m/>
    <m/>
    <m/>
    <m/>
    <m/>
    <m/>
    <m/>
  </r>
  <r>
    <s v="APARTADO"/>
    <x v="1"/>
    <x v="1"/>
    <n v="5490"/>
    <s v="LISTA DE CHEQUEO"/>
    <n v="51222"/>
    <s v="ANTIOQUIA"/>
    <s v="NECOCLI"/>
    <s v="PTM NECOCLI AUTOSERVICIO MAX D"/>
    <s v="AGREGADOR"/>
    <s v="COMCARD - PTM"/>
    <s v="REDEBAN"/>
    <s v="TA-25-686018"/>
    <s v="FO-25-1018601"/>
    <d v="2025-05-30T15:58:00"/>
    <d v="2025-06-06T15:23:46"/>
    <s v="EJECUTADO_EXITOSO"/>
    <s v="CIERRE EXITOSO"/>
    <s v="ORDEN DE CAMBIO"/>
    <s v="CIERRE"/>
    <s v="RECUPERACION DE EQUIPOS"/>
    <s v="VISITA_TÉCNICA"/>
    <s v="FECHA DE ATENCIÓN:06-06-2025_x000a_RESULTADO DE ACTIVIDAD:EJECUTADO_EXITOSO_x000a_SOLUCIÓN:06-06-2025 SE RECOGEN EQUIPOS EN POBLADO CL 5A 39 -194 _x000a_PLACA/SERIAL DATAFONO RETIRADO:917305_x000a_PLACA/SERIAL LECTOR RETIRADO: 546215_x000a_PLACA/SERIAL PINPAD RETIRADO:_x000a_PLACA/SERIAL HUB RETIRADO: _x000a_¿RETIRO PUBLICIDAD?:NO"/>
    <s v="917305"/>
    <s v="546215  "/>
    <s v="II02Z769"/>
    <s v="N/A"/>
    <s v="N/A"/>
    <s v="TIPO II"/>
    <s v="TERRESTRE"/>
    <n v="1"/>
    <n v="0"/>
    <s v="MORENO MEDINA JUAN PABLO"/>
    <m/>
    <n v="144967.87232000002"/>
    <n v="140395.6348884"/>
    <n v="144967.87232000002"/>
    <m/>
    <m/>
    <m/>
    <m/>
    <m/>
    <m/>
    <m/>
  </r>
  <r>
    <s v="CUCUTA"/>
    <x v="2"/>
    <x v="2"/>
    <n v="54001"/>
    <n v="13384"/>
    <n v="77306"/>
    <s v="NORTE DE SANTANDER"/>
    <s v="CUCUTA"/>
    <s v="BARRIO SAN EDUARDO CUCUTA"/>
    <s v="CB UNO A UNO"/>
    <s v="CB UNO A UNO"/>
    <s v="REDEBAN"/>
    <s v="TA-25-716451"/>
    <s v="FO-25-1049175"/>
    <d v="2025-06-05T16:10:00"/>
    <d v="2025-06-06T15:30:12"/>
    <s v="EJECUTADO_EXITOSO"/>
    <s v="CIERRE EXITOSO"/>
    <s v="ORDEN DE CAMBIO"/>
    <s v="CIERRE"/>
    <s v="CIERRE"/>
    <s v="VISITA_TÉCNICA"/>
    <s v="FECHA DE ATENCIÓN:06-06-2025_x000a_RESULTADO DE ACTIVIDAD:EJECUTADO_EXITOSO_x000a_SOLUCIÓN:06-06-2025 SE REALIZÓ VISITA A LA DIRECCIÓN ASIGNADA POR EL CLIENTE Y SE RETIRA DATAFONO LECTORA CABLEADO, PUBLICIDAD FUE DESTRUIDA POR EL CLIENTE POR SU MAL ESTADO _x000a_PLACA/SERIAL DATAFONO RETIRADO:1169074_x000a_PLACA/SERIAL LECTOR RETIRADO: 1113987_x000a_PLACA/SERIAL PINPAD RETIRADO:_x000a_PLACA/SERIAL HUB RETIRADO: _x000a_¿RETIRO PUBLICIDAD?:NO"/>
    <s v="1169074"/>
    <s v="1113987  "/>
    <s v="FACZZ883"/>
    <s v="N/A"/>
    <s v="N/A"/>
    <s v="TIPO I"/>
    <s v="TERRESTRE"/>
    <n v="1"/>
    <n v="0"/>
    <s v="MORA VEGA JEAMPIER"/>
    <m/>
    <n v="65960.072302"/>
    <n v="75096.394270399993"/>
    <n v="65960.072302"/>
    <m/>
    <m/>
    <m/>
    <m/>
    <m/>
    <m/>
    <m/>
  </r>
  <r>
    <s v="NEIVA"/>
    <x v="3"/>
    <x v="4"/>
    <n v="41001"/>
    <s v="LISTA DE CHEQUEO"/>
    <n v="65882"/>
    <s v="HUILA"/>
    <s v="NEIVA"/>
    <s v="BARRIO SANTANDER NEIVA"/>
    <s v="CB UNO A UNO"/>
    <s v="CB UNO A UNO"/>
    <s v="REDEBAN"/>
    <s v="TA-25-716469"/>
    <s v="FO-25-1049210"/>
    <d v="2025-06-05T16:10:00"/>
    <d v="2025-06-06T16:37:22"/>
    <s v="EJECUTADO_EXITOSO"/>
    <s v="CIERRE EXITOSO"/>
    <s v="ORDEN DE CAMBIO"/>
    <s v="CIERRE"/>
    <s v="RECUPERACION DE EQUIPOS"/>
    <s v="VISITA_TÉCNICA"/>
    <s v="FECHA DE ATENCIÓN:06-06-2025_x000a_RESULTADO DE ACTIVIDAD:EJECUTADO_EXITOSO_x000a_SOLUCIÓN:06-06-2025 SE REALIZA VISITA AL PUNTO, SE RETIRA CON EXITO ,BASE DATAFONO, LECTORA . AVISO EXTERIOR Y FLANGGED PUBLICIDAD QUE SE DESTRUYEN EN PUNTO, CIERRE EXITOSO._x000a_PLACA/SERIAL DATAFONO RETIRADO:1080596_x000a_PLACA/SERIAL LECTOR RETIRADO: 1034641_x000a_PLACA/SERIAL PINPAD RETIRADO:_x000a_PLACA/SERIAL HUB RETIRADO: _x000a_¿RETIRO PUBLICIDAD?:SI"/>
    <s v="1080596"/>
    <s v="1034641  "/>
    <s v="3A00G796"/>
    <s v="N/A"/>
    <s v="N/A"/>
    <s v="TIPO I"/>
    <s v="TERRESTRE"/>
    <n v="1"/>
    <n v="0"/>
    <s v="DEVIA REINOSO JUAN CARLOS"/>
    <m/>
    <n v="65960.072302"/>
    <n v="75096.394270399993"/>
    <n v="65960.072302"/>
    <m/>
    <m/>
    <m/>
    <m/>
    <m/>
    <m/>
    <m/>
  </r>
  <r>
    <s v="BOGOTA"/>
    <x v="5"/>
    <x v="6"/>
    <n v="73449"/>
    <n v="13377"/>
    <n v="74484"/>
    <s v="TOLIMA"/>
    <s v="MELGAR"/>
    <s v="BARRIO CENTRO MELGAR  13"/>
    <s v="CB UNO A UNO"/>
    <s v="CB UNO A UNO"/>
    <s v="REDEBAN"/>
    <s v="TA-25-716455"/>
    <s v="FO-25-1049183"/>
    <d v="2025-06-05T16:10:00"/>
    <d v="2025-06-06T17:08:04"/>
    <s v="EJECUTADO_EXITOSO"/>
    <s v="CIERRE EXITOSO"/>
    <s v="ORDEN DE CAMBIO"/>
    <s v="CIERRE"/>
    <s v="CIERRE"/>
    <s v="VISITA_TÉCNICA"/>
    <s v="FECHA DE ATENCIÓN:06-06-2025_x000a_RESULTADO DE ACTIVIDAD:EJECUTADO_EXITOSO_x000a_SOLUCIÓN:06-06-2025 SE REALIZA EL RETIRO DE EQUIPOS DE CB BANCOLOMBIA SIN NOVEDAD _x000a_PLACA/SERIAL DATAFONO RETIRADO:1169227_x000a_PLACA/SERIAL LECTOR RETIRADO: 932974_x000a_PLACA/SERIAL PINPAD RETIRADO:_x000a_PLACA/SERIAL HUB RETIRADO: _x000a_¿RETIRO PUBLICIDAD?:SI"/>
    <s v="1169227"/>
    <s v="932974  "/>
    <s v="SVFZZ051"/>
    <s v="N/A"/>
    <s v="N/A"/>
    <s v="TIPO II"/>
    <s v="TERRESTRE"/>
    <n v="1"/>
    <n v="0"/>
    <s v="ORTIZ MARTINEZ STIVEN"/>
    <m/>
    <n v="144967.87232000002"/>
    <n v="140395.6348884"/>
    <n v="144967.87232000002"/>
    <m/>
    <m/>
    <m/>
    <m/>
    <m/>
    <m/>
    <m/>
  </r>
  <r>
    <s v="PEREIRA"/>
    <x v="0"/>
    <x v="0"/>
    <n v="66001"/>
    <n v="13396"/>
    <n v="69973"/>
    <s v="RISARALDA"/>
    <s v="PEREIRA"/>
    <s v="PTM PEREIRA  MISCELANIA LA MON"/>
    <s v="AGREGADOR"/>
    <s v="COMCARD - PTM"/>
    <s v="REDEBAN"/>
    <s v="TA-25-719472"/>
    <s v="FO-25-1053428"/>
    <d v="2025-06-06T10:59:00"/>
    <d v="2025-06-07T09:58:27"/>
    <s v="EJECUTADO_EXITOSO"/>
    <s v="CIERRE EXITOSO"/>
    <s v="ORDEN DE CAMBIO"/>
    <s v="CIERRE"/>
    <s v="CIERRE"/>
    <s v="VISITA_TÉCNICA"/>
    <s v="FECHA DE ATENCIÓN:07-06-2025_x000a_RESULTADO DE ACTIVIDAD:EJECUTADO_EXITOSO_x000a_SOLUCIÓN:07-06-2025 VISITAMOS COMERCIO REALIZAMOS RETIRO DE DATÁFONO CON LECTOR DE BARRAS, DESMONTAMOS AVISO EXTERIOR, FLANGGER Y DISPLAY LEGAL (HORARIO) DESTRUIMOS LA PUBLICIDAD EN EL PUNTO, TAMBIÉN RETIRAMOS 70 ROLLOS. _x000a_PLACA/SERIAL DATAFONO RETIRADO:766835_x000a_PLACA/SERIAL LECTOR RETIRADO: 863584_x000a_PLACA/SERIAL PINPAD RETIRADO:_x000a_PLACA/SERIAL HUB RETIRADO: _x000a_¿RETIRO PUBLICIDAD?:SI"/>
    <s v="766835"/>
    <s v="863584  "/>
    <s v="TV003123-TV002851"/>
    <s v="N/A"/>
    <s v="N/A"/>
    <s v="TIPO I"/>
    <s v="TERRESTRE"/>
    <n v="1"/>
    <n v="0"/>
    <s v="ARROYAVE CANO MANUEL GUILLERMO"/>
    <m/>
    <n v="65960.072302"/>
    <n v="75096.394270399993"/>
    <n v="65960.072302"/>
    <m/>
    <m/>
    <m/>
    <m/>
    <m/>
    <m/>
    <m/>
  </r>
  <r>
    <s v="PASTO"/>
    <x v="0"/>
    <x v="3"/>
    <n v="52573"/>
    <n v="13363"/>
    <n v="34357"/>
    <s v="NARIÑO"/>
    <s v="PUERRES"/>
    <s v="BARRIO ESMERALDA PUERRES 1"/>
    <s v="CB UNO A UNO"/>
    <s v="CB UNO A UNO"/>
    <s v="REDEBAN"/>
    <s v="TA-25-716450"/>
    <s v="FO-25-1049173"/>
    <d v="2025-06-05T16:10:00"/>
    <d v="2025-06-07T10:01:12"/>
    <s v="EJECUTADO_EXITOSO"/>
    <s v="CIERRE EXITOSO"/>
    <s v="ORDEN DE CAMBIO"/>
    <s v="CIERRE"/>
    <s v="CIERRE"/>
    <s v="VISITA_TÉCNICA"/>
    <s v="FECHA DE ATENCIÓN:07-06-2025_x000a_RESULTADO DE ACTIVIDAD:EJECUTADO_EXITOSO_x000a_SOLUCIÓN:07-06-2025 SE VISITA COMERCIO PARA REALIZAR CIERRE DE CORRESPONSAL, SE RETIRA DATÁFONO CON LECTORA, CLIENTE REALIZÓ DESTRUCCIÓN DE PUBLICIDAD, CIERRE OK _x000a_PLACA/SERIAL DATAFONO RETIRADO:280355_x000a_PLACA/SERIAL LECTOR RETIRADO: 540111_x000a_PLACA/SERIAL PINPAD RETIRADO:_x000a_PLACA/SERIAL HUB RETIRADO: _x000a_¿RETIRO PUBLICIDAD?:NO"/>
    <s v="280355"/>
    <s v="540111  "/>
    <s v="GZ00P252"/>
    <s v="N/A"/>
    <s v="N/A"/>
    <s v="TIPO II"/>
    <s v="TERRESTRE"/>
    <n v="1"/>
    <n v="0"/>
    <s v="GUERRERO RAMIREZ OSCAR DARIO"/>
    <m/>
    <n v="144967.87232000002"/>
    <n v="140395.6348884"/>
    <n v="144967.87232000002"/>
    <m/>
    <m/>
    <m/>
    <m/>
    <m/>
    <m/>
    <m/>
  </r>
  <r>
    <s v="BUCARAMANGA"/>
    <x v="2"/>
    <x v="2"/>
    <n v="68276"/>
    <n v="13405"/>
    <n v="76376"/>
    <s v="SANTANDER"/>
    <s v="FLORIDABLANCA"/>
    <s v="PTM FLORIDABLANCA  WEAL MARKET"/>
    <s v="AGREGADOR"/>
    <s v="COMCARD - PTM"/>
    <s v="REDEBAN"/>
    <s v="TA-25-719475"/>
    <s v="FO-25-1053439"/>
    <d v="2025-06-06T10:59:00"/>
    <d v="2025-06-07T10:06:09"/>
    <s v="EJECUTADO_EXITOSO"/>
    <s v="CIERRE EXITOSO"/>
    <s v="ORDEN DE CAMBIO"/>
    <s v="CIERRE"/>
    <s v="CIERRE"/>
    <s v="VISITA_TÉCNICA"/>
    <s v="FECHA DE ATENCIÓN:07-06-2025_x000a_RESULTADO DE ACTIVIDAD:EJECUTADO_EXITOSO_x000a_SOLUCIÓN:07-06-2025 SE VISITA COMERCIO SE RETIRA DATAFONO ,LECTOR CABLES Y FUENTE DE PODER CIERRE EXITOSO_x000a_PLACA/SERIAL DATAFONO RETIRADO:1120395_x000a_PLACA/SERIAL LECTOR RETIRADO: 535945_x000a_PLACA/SERIAL PINPAD RETIRADO:_x000a_PLACA/SERIAL HUB RETIRADO: _x000a_¿RETIRO PUBLICIDAD?:NO"/>
    <s v="1120395"/>
    <s v="535945  "/>
    <s v="A10RZ473-A10SZ992"/>
    <s v="N/A"/>
    <s v="N/A"/>
    <s v="TIPO I"/>
    <s v="TERRESTRE"/>
    <n v="1"/>
    <n v="0"/>
    <s v="GELVEZ MOGOLLON JOSE ELISEO"/>
    <m/>
    <n v="65960.072302"/>
    <n v="75096.394270399993"/>
    <n v="65960.072302"/>
    <m/>
    <m/>
    <m/>
    <m/>
    <m/>
    <m/>
    <m/>
  </r>
  <r>
    <s v="CALI"/>
    <x v="0"/>
    <x v="3"/>
    <n v="76520"/>
    <s v="LISTA DE CHEQUEO"/>
    <n v="10071"/>
    <s v="VALLE DEL CAUCA"/>
    <s v="PALMIRA"/>
    <s v="BARRIO COMUNA 2"/>
    <s v="CB UNO A UNO"/>
    <s v="CB UNO A UNO"/>
    <s v="REDEBAN"/>
    <s v="TA-25-716465"/>
    <s v="FO-25-1049201"/>
    <d v="2025-06-05T16:10:00"/>
    <d v="2025-06-07T10:42:10"/>
    <s v="EJECUTADO_EXITOSO"/>
    <s v="CIERRE EXITOSO"/>
    <s v="ORDEN DE CAMBIO"/>
    <s v="CIERRE"/>
    <s v="RECUPERACION DE EQUIPOS"/>
    <s v="VISITA_TÉCNICA"/>
    <s v="FECHA DE ATENCIÓN:07-06-2025_x000a_RESULTADO DE ACTIVIDAD:EJECUTADO_EXITOSO_x000a_SOLUCIÓN:07-06-2025 SE RETIRAN EQUIPOS LECTOR Y DATÁFONO NO SE RETIRA PUBLICIDAD YA QUE EL CLIENTE NO CUENTA CON ELLA _x000a_PLACA/SERIAL DATAFONO RETIRADO:1088315_x000a_PLACA/SERIAL LECTOR RETIRADO: 1097166_x000a_PLACA/SERIAL PINPAD RETIRADO:_x000a_PLACA/SERIAL HUB RETIRADO: _x000a_¿RETIRO PUBLICIDAD?:NO"/>
    <s v="1088315"/>
    <s v="1097166  "/>
    <s v="9T00L503"/>
    <s v="N/A"/>
    <s v="N/A"/>
    <s v="TIPO I"/>
    <s v="TERRESTRE"/>
    <n v="1"/>
    <n v="0"/>
    <s v="CUERO RUIZ JHONNY"/>
    <m/>
    <n v="65960.072302"/>
    <n v="75096.394270399993"/>
    <n v="65960.072302"/>
    <m/>
    <m/>
    <m/>
    <m/>
    <m/>
    <m/>
    <m/>
  </r>
  <r>
    <s v="MANIZALES"/>
    <x v="0"/>
    <x v="0"/>
    <n v="17001"/>
    <n v="13376"/>
    <n v="69019"/>
    <s v="CALDAS"/>
    <s v="MANIZALES"/>
    <s v="BARRIO CENTRO MANIZALES 23"/>
    <s v="CB UNO A UNO"/>
    <s v="CB UNO A UNO"/>
    <s v="REDEBAN"/>
    <s v="TA-25-716438"/>
    <s v="FO-25-1049144"/>
    <d v="2025-06-05T16:10:00"/>
    <d v="2025-06-07T10:44:34"/>
    <s v="EJECUTADO_EXITOSO"/>
    <s v="CIERRE EXITOSO"/>
    <s v="ORDEN DE CAMBIO"/>
    <s v="CIERRE"/>
    <s v="CIERRE"/>
    <s v="VISITA_TÉCNICA"/>
    <s v="FECHA DE ATENCIÓN:07-06-2025_x000a_RESULTADO DE ACTIVIDAD:EJECUTADO_EXITOSO_x000a_SOLUCIÓN:07-06-2025 SE REALIZA VISITA SE RETIRA DATAFONO Y LECTOR, CLIENTE CON PUBLICIDAD YA DESINSTALADA SOLO CONTABA CON DISPLAY DE HORARIO Y AVISO EXTERIOR SE DESTRUYEN EN SITIO POR ESTAR EN MAL ESTADO ENTREGA 270 ROLLOS_x000a_PLACA/SERIAL DATAFONO RETIRADO:1017577_x000a_PLACA/SERIAL LECTOR RETIRADO: A-528710_x000a_PLACA/SERIAL PINPAD RETIRADO:_x000a_PLACA/SERIAL HUB RETIRADO: _x000a_¿RETIRO PUBLICIDAD?:SI"/>
    <s v="1017577"/>
    <s v="A-528710  "/>
    <s v="9T1ZZ284"/>
    <s v="N/A"/>
    <s v="N/A"/>
    <s v="TIPO I"/>
    <s v="TERRESTRE"/>
    <n v="1"/>
    <n v="0"/>
    <s v="AGUIRRE HENAO RAUL EDUARDO"/>
    <m/>
    <n v="65960.072302"/>
    <n v="75096.394270399993"/>
    <n v="65960.072302"/>
    <m/>
    <m/>
    <m/>
    <m/>
    <m/>
    <m/>
    <m/>
  </r>
  <r>
    <s v="MEDELLIN"/>
    <x v="1"/>
    <x v="1"/>
    <n v="5266"/>
    <n v="13418"/>
    <n v="36352"/>
    <s v="ANTIOQUIA"/>
    <s v="ENVIGADO"/>
    <s v="BARRIO ALCALA ENVIGADO"/>
    <s v="CB UNO A UNO"/>
    <s v="CB UNO A UNO"/>
    <s v="REDEBAN"/>
    <s v="TA-25-716428"/>
    <s v="FO-25-1049128"/>
    <d v="2025-06-05T16:10:00"/>
    <d v="2025-06-07T11:15:37"/>
    <s v="EJECUTADO_EXITOSO"/>
    <s v="CIERRE EXITOSO"/>
    <s v="ORDEN DE CAMBIO"/>
    <s v="CIERRE"/>
    <s v="CIERRE"/>
    <s v="VISITA_TÉCNICA"/>
    <s v="FECHA DE ATENCIÓN:07-06-2025_x000a_RESULTADO DE ACTIVIDAD:EJECUTADO_EXITOSO_x000a_SOLUCIÓN:07-06-2025 SE RECOGEN EQUIPOS DE CIERRE _x000a_PLACA/SERIAL DATAFONO RETIRADO:791841 - 988412_x000a_PLACA/SERIAL LECTOR RETIRADO: 1040050 - 933074_x000a_PLACA/SERIAL PINPAD RETIRADO:1108558 - 1108412_x000a_PLACA/SERIAL HUB RETIRADO: _x000a_¿RETIRO PUBLICIDAD?:SI"/>
    <s v="791841 - 988412"/>
    <s v="1040050 - 933074 1108558 - 1108412 "/>
    <s v="AAQ0Q857 - GZ00B563"/>
    <s v="N/A"/>
    <s v="N/A"/>
    <s v="TIPO I"/>
    <s v="TERRESTRE"/>
    <n v="1"/>
    <n v="0"/>
    <s v="MORENO MEDINA JUAN PABLO"/>
    <m/>
    <n v="65960.072302"/>
    <n v="75096.394270399993"/>
    <n v="65960.072302"/>
    <m/>
    <m/>
    <m/>
    <m/>
    <m/>
    <m/>
    <m/>
  </r>
  <r>
    <s v="BOGOTA"/>
    <x v="5"/>
    <x v="6"/>
    <n v="11001"/>
    <n v="13398"/>
    <n v="69274"/>
    <s v="CUNDINAMARCA"/>
    <s v="BOGOTA"/>
    <s v="PTM BOGOTA PAPELERIA EL CASTI"/>
    <s v="AGREGADOR"/>
    <s v="COMCARD - PTM"/>
    <s v="REDEBAN"/>
    <s v="TA-25-719481"/>
    <s v="FO-25-1053454"/>
    <d v="2025-06-06T10:59:00"/>
    <d v="2025-06-07T11:18:00"/>
    <s v="EJECUTADO_EXITOSO"/>
    <s v="CIERRE EXITOSO"/>
    <s v="ORDEN DE CAMBIO"/>
    <s v="CIERRE"/>
    <s v="CIERRE"/>
    <s v="VISITA_TÉCNICA"/>
    <s v="FECHA DE ATENCIÓN:07-06-2025_x000a_RESULTADO DE ACTIVIDAD:EJECUTADO_EXITOSO_x000a_SOLUCIÓN:07-06-2025 SE VISITA COMERCIO POR CIERRE DE PUNTO DONDE NO SE RETIRA PUBLICIDAD EXISTENTE YA QUE CLIENTE YA LE REALIZÓ DISPOSICIÓN FINAL , SE RECOGE DATAFONO LECTORA , MAGIC BOX, CABLE DE RED, FUENTE, SE REALIZAN IMPRESIONES DE PRUEBA OK Y SE COMPLETA CIERRE SIN NOVEDAD _x000a_PLACA/SERIAL DATAFONO RETIRADO:1021287_x000a_PLACA/SERIAL LECTOR RETIRADO: 805554_x000a_PLACA/SERIAL PINPAD RETIRADO:_x000a_PLACA/SERIAL HUB RETIRADO: _x000a_¿RETIRO PUBLICIDAD?:NO"/>
    <s v="1021287"/>
    <s v="805554  "/>
    <s v="9L6ZZ608"/>
    <s v="N/A"/>
    <s v="N/A"/>
    <s v="TIPO I"/>
    <s v="TERRESTRE"/>
    <n v="1"/>
    <n v="0"/>
    <s v="ROMERO ROJAS BREIDY JHOHAN"/>
    <m/>
    <n v="65960.072302"/>
    <n v="75096.394270399993"/>
    <n v="65960.072302"/>
    <m/>
    <m/>
    <m/>
    <m/>
    <m/>
    <m/>
    <m/>
  </r>
  <r>
    <s v="BOGOTA"/>
    <x v="5"/>
    <x v="6"/>
    <n v="25754"/>
    <n v="13421"/>
    <n v="73760"/>
    <s v="CUNDINAMARCA"/>
    <s v="SOACHA"/>
    <s v="BARRIO COMPARTIR SOACHA 10"/>
    <s v="CB UNO A UNO"/>
    <s v="CB UNO A UNO"/>
    <s v="REDEBAN"/>
    <s v="TA-25-716445"/>
    <s v="FO-25-1049161"/>
    <d v="2025-06-05T16:10:00"/>
    <d v="2025-06-07T11:57:22"/>
    <s v="EJECUTADO_EXITOSO"/>
    <s v="CIERRE EXITOSO"/>
    <s v="ORDEN DE CAMBIO"/>
    <s v="CIERRE"/>
    <s v="CIERRE"/>
    <s v="VISITA_TÉCNICA"/>
    <s v="FECHA DE ATENCIÓN:07-06-2025_x000a_RESULTADO DE ACTIVIDAD:EJECUTADO_EXITOSO_x000a_SOLUCIÓN:07-06-2025 CIERRE DE CB OK SE RETIRA DATAFONO Y LECTORA _x000a_PLACA/SERIAL DATAFONO RETIRADO:989500_x000a_PLACA/SERIAL LECTOR RETIRADO: 1145406_x000a_PLACA/SERIAL PINPAD RETIRADO:_x000a_PLACA/SERIAL HUB RETIRADO: _x000a_¿RETIRO PUBLICIDAD?:NO"/>
    <s v="989500"/>
    <s v="1145406  "/>
    <s v="ON04Z855"/>
    <s v="N/A"/>
    <s v="N/A"/>
    <s v="TIPO I"/>
    <s v="TERRESTRE"/>
    <n v="1"/>
    <n v="0"/>
    <s v="HERNANDEZ NARANJO OSCAR EDUARDO"/>
    <m/>
    <n v="65960.072302"/>
    <n v="75096.394270399993"/>
    <n v="65960.072302"/>
    <m/>
    <m/>
    <m/>
    <m/>
    <m/>
    <m/>
    <m/>
  </r>
  <r>
    <s v="SANTA MARTA"/>
    <x v="4"/>
    <x v="5"/>
    <n v="47053"/>
    <n v="13403"/>
    <n v="78693"/>
    <s v="MAGDALENA"/>
    <s v="ARACATACA"/>
    <s v="PTM ARACATACA MULTISERVICIOS M"/>
    <s v="AGREGADOR"/>
    <s v="COMCARD - PTM"/>
    <s v="REDEBAN"/>
    <s v="TA-25-719470"/>
    <s v="FO-25-1053421"/>
    <d v="2025-06-06T10:59:00"/>
    <d v="2025-06-07T12:10:32"/>
    <s v="EJECUTADO_EXITOSO"/>
    <s v="CIERRE EXITOSO"/>
    <s v="ORDEN DE CAMBIO"/>
    <s v="CIERRE"/>
    <s v="CIERRE"/>
    <s v="VISITA_TÉCNICA"/>
    <s v="FECHA DE ATENCIÓN:07-06-2025_x000a_RESULTADO DE ACTIVIDAD:EJECUTADO_EXITOSO_x000a_SOLUCIÓN:07-06-2025 SE REALIZA CIERRE DE CORRESPONSAL, SE RETIRA DATÁFONO Y LECTORA _x000a_PLACA/SERIAL DATAFONO RETIRADO:1069984_x000a_PLACA/SERIAL LECTOR RETIRADO: 1123383_x000a_PLACA/SERIAL PINPAD RETIRADO:_x000a_PLACA/SERIAL HUB RETIRADO: _x000a_¿RETIRO PUBLICIDAD?:NO"/>
    <s v="1069984"/>
    <s v="1123383  "/>
    <s v="A1RZZ371"/>
    <s v="N/A"/>
    <s v="N/A"/>
    <s v="TIPO III"/>
    <s v="TERRESTRE"/>
    <n v="1"/>
    <n v="0"/>
    <s v="THOMAS  CAMPO SIGIFREDO SEGUNDO"/>
    <m/>
    <n v="275728.78077800001"/>
    <n v="196536.5258152"/>
    <n v="275728.78077800001"/>
    <m/>
    <m/>
    <m/>
    <m/>
    <m/>
    <m/>
    <m/>
  </r>
  <r>
    <s v="BARRANQUILLA"/>
    <x v="4"/>
    <x v="5"/>
    <n v="8520"/>
    <n v="13397"/>
    <n v="76424"/>
    <s v="ATLANTICO"/>
    <s v="PALMAR DE VARELA"/>
    <s v="PTM PALMAR DE VARELA KATIKAS S"/>
    <s v="AGREGADOR"/>
    <s v="COMCARD - PTM"/>
    <s v="REDEBAN"/>
    <s v="TA-25-719463"/>
    <s v="FO-25-1053401"/>
    <d v="2025-06-06T10:59:00"/>
    <d v="2025-06-07T12:52:50"/>
    <s v="EJECUTADO_EXITOSO"/>
    <s v="CIERRE EXITOSO"/>
    <s v="ORDEN DE CAMBIO"/>
    <s v="CIERRE"/>
    <s v="CIERRE"/>
    <s v="VISITA_TÉCNICA"/>
    <s v="FECHA DE ATENCIÓN:07-06-2025_x000a_RESULTADO DE ACTIVIDAD:EJECUTADO_EXITOSO_x000a_SOLUCIÓN:07-06-2025 SE REALIZA VISITA SE PROCEDE A RETIRAR PUBLICIDAD ,AVISO EXTERIOR ,FLANGED ,DISPLAY LEGAL, PUBLICIDAD SE DESTRUYE EN SITIO ,ROLLOS NO TIENE CONSUMIÓ, EQUIPOS RETIRADOS: DATAFONO ,LECTOR ,PINPAD ,FUENTE DE PODER + CABLE DE PODER ,BASE DEL DATAFONO ,CABLE DE RED, _x000a_NOTA: NO SE RETIRA EL HUB YA QUE LO TIENE EN UN CAJÓN CON LLAVE Y LA PERSONA CON LA LLAVE NO ESTÁ EN SITIO ,PERO DICE TENERLO ALLI_x000a_PLACA/SERIAL DATAFONO RETIRADO:1173966_x000a_PLACA/SERIAL LECTOR RETIRADO: 1178682_x000a_PLACA/SERIAL PINPAD RETIRADO:1039707_x000a_PLACA/SERIAL HUB RETIRADO: _x000a_¿RETIRO PUBLICIDAD?:SI"/>
    <s v="1173966"/>
    <s v="1178682 1039707 "/>
    <s v="A40UZ512 - A40UZ529"/>
    <s v="N/A"/>
    <s v="N/A"/>
    <s v="TIPO II"/>
    <s v="TERRESTRE"/>
    <n v="1"/>
    <n v="0"/>
    <s v="PORRAS CASTRO DARLON NASCK"/>
    <m/>
    <n v="144967.87232000002"/>
    <n v="140395.6348884"/>
    <n v="144967.87232000002"/>
    <m/>
    <m/>
    <m/>
    <m/>
    <m/>
    <m/>
    <m/>
  </r>
  <r>
    <s v="BOGOTA"/>
    <x v="5"/>
    <x v="6"/>
    <n v="11001"/>
    <s v="LISTA DE CHEQUEO"/>
    <n v="67297"/>
    <s v="CUNDINAMARCA"/>
    <s v="BOGOTA"/>
    <s v="BARRIO POA BOGOTA 1"/>
    <s v="CB UNO A UNO"/>
    <s v="CB UNO A UNO"/>
    <s v="REDEBAN"/>
    <s v="TA-25-716470"/>
    <s v="FO-25-1049212"/>
    <d v="2025-06-05T16:10:00"/>
    <d v="2025-06-07T13:57:01"/>
    <s v="EJECUTADO_EXITOSO"/>
    <s v="CIERRE EXITOSO"/>
    <s v="ORDEN DE CAMBIO"/>
    <s v="CIERRE"/>
    <s v="RECUPERACION DE EQUIPOS"/>
    <s v="VISITA_TÉCNICA"/>
    <s v="FECHA DE ATENCIÓN:07-06-2025_x000a_RESULTADO DE ACTIVIDAD:EJECUTADO_EXITOSO_x000a_SOLUCIÓN:07-06-2025 SE REALIZA RETIRO DE DATAFONO Y LECTOR DE BARRAS POR CIERRE CB BANCOLOMBIA _x000a_PLACA/SERIAL DATAFONO RETIRADO:1037070_x000a_PLACA/SERIAL LECTOR RETIRADO: 1145363_x000a_PLACA/SERIAL PINPAD RETIRADO:_x000a_PLACA/SERIAL HUB RETIRADO: _x000a_¿RETIRO PUBLICIDAD?:NO"/>
    <s v="1037070"/>
    <s v="1145363  "/>
    <s v="AAJ05751"/>
    <s v="N/A"/>
    <s v="N/A"/>
    <s v="TIPO I"/>
    <s v="TERRESTRE"/>
    <n v="1"/>
    <n v="0"/>
    <s v="MURCIA HERNANDEZ HARVEY IGNACIO"/>
    <m/>
    <n v="65960.072302"/>
    <n v="75096.394270399993"/>
    <n v="65960.072302"/>
    <m/>
    <m/>
    <m/>
    <m/>
    <m/>
    <m/>
    <m/>
  </r>
  <r>
    <s v="CALI"/>
    <x v="0"/>
    <x v="3"/>
    <n v="76001"/>
    <n v="13393"/>
    <n v="75108"/>
    <s v="VALLE DEL CAUCA"/>
    <s v="CALI"/>
    <s v="PTM CALI LA BANDERITA"/>
    <s v="AGREGADOR"/>
    <s v="COMCARD - PTM"/>
    <s v="REDEBAN"/>
    <s v="TA-25-719476"/>
    <s v="FO-25-1053441"/>
    <d v="2025-06-06T10:59:00"/>
    <d v="2025-06-07T14:35:21"/>
    <s v="EJECUTADO_EXITOSO"/>
    <s v="CIERRE EXITOSO"/>
    <s v="ORDEN DE CAMBIO"/>
    <s v="CIERRE"/>
    <s v="CIERRE"/>
    <s v="VISITA_TÉCNICA"/>
    <s v="FECHA DE ATENCIÓN:07-06-2025_x000a_RESULTADO DE ACTIVIDAD:EJECUTADO_EXITOSO_x000a_SOLUCIÓN:07-06-2025 SE REALIZA CIERRE CB BANCOLOMBIA POR SOLICITUD DEL BANCO, SE RETIRA DATAFONO, LECTORA,  ACCESORIOS EN BUEN ESTADO. SE DESTRUYE EN SITIO PUBLICIDAD AVISO EXTERIOR, FLANGER, DISPLAY HORARIO _x000a_PLACA/SERIAL DATAFONO RETIRADO:858943_x000a_PLACA/SERIAL LECTOR RETIRADO: 846767_x000a_PLACA/SERIAL PINPAD RETIRADO:_x000a_PLACA/SERIAL HUB RETIRADO: _x000a_¿RETIRO PUBLICIDAD?:SI"/>
    <s v="858943"/>
    <s v="846767  "/>
    <s v="NRZZZ592-EF03Z013"/>
    <s v="N/A"/>
    <s v="N/A"/>
    <s v="TIPO I"/>
    <s v="TERRESTRE"/>
    <n v="1"/>
    <n v="0"/>
    <s v="HERRERA MONAR GEOVANNY"/>
    <m/>
    <n v="65960.072302"/>
    <n v="75096.394270399993"/>
    <n v="65960.072302"/>
    <m/>
    <m/>
    <m/>
    <m/>
    <m/>
    <m/>
    <m/>
  </r>
  <r>
    <s v="BOGOTA"/>
    <x v="5"/>
    <x v="6"/>
    <n v="11001"/>
    <n v="13382"/>
    <n v="76222"/>
    <s v="CUNDINAMARCA"/>
    <s v="BOGOTA"/>
    <s v="BARRIO PRADO VERANIEGO BOGOTA 9"/>
    <s v="CB UNO A UNO"/>
    <s v="CB UNO A UNO"/>
    <s v="REDEBAN"/>
    <s v="TA-25-716464"/>
    <s v="FO-25-1049199"/>
    <d v="2025-06-05T16:10:00"/>
    <d v="2025-06-07T14:49:15"/>
    <s v="EJECUTADO_EXITOSO"/>
    <s v="CIERRE EXITOSO"/>
    <s v="ORDEN DE CAMBIO"/>
    <s v="CIERRE"/>
    <s v="CIERRE"/>
    <s v="VISITA_TÉCNICA"/>
    <s v="FECHA DE ATENCIÓN:07-06-2025_x000a_RESULTADO DE ACTIVIDAD:EJECUTADO_EXITOSO_x000a_SOLUCIÓN:07-06-2025 SE REALIZA RETIRO DE DATAFONO Y LECTOR DE BARRAS POR CIERRE CB BANCOLOMBIA _x000a_PLACA/SERIAL DATAFONO RETIRADO:1172440_x000a_PLACA/SERIAL LECTOR RETIRADO: 997801_x000a_PLACA/SERIAL PINPAD RETIRADO:_x000a_PLACA/SERIAL HUB RETIRADO: _x000a_¿RETIRO PUBLICIDAD?:NO"/>
    <s v="1172440"/>
    <s v="997801  "/>
    <s v="A40NZ731"/>
    <s v="N/A"/>
    <s v="N/A"/>
    <s v="TIPO I"/>
    <s v="TERRESTRE"/>
    <n v="1"/>
    <n v="0"/>
    <s v="MURCIA HERNANDEZ HARVEY IGNACIO"/>
    <m/>
    <n v="65960.072302"/>
    <n v="75096.394270399993"/>
    <n v="65960.072302"/>
    <m/>
    <m/>
    <m/>
    <m/>
    <m/>
    <m/>
    <m/>
  </r>
  <r>
    <s v="SANTA MARTA"/>
    <x v="4"/>
    <x v="5"/>
    <n v="47001"/>
    <s v="LISTA DE CHEQUEO"/>
    <n v="70400"/>
    <s v="MAGDALENA"/>
    <s v="SANTA MARTA"/>
    <s v="DISTRICOL DROG Y VAR EBENEZER"/>
    <s v="AGREGADOR"/>
    <s v="DISTRICOL"/>
    <s v="REDEBAN"/>
    <s v="TA-25-719489"/>
    <s v="FO-25-1053491"/>
    <d v="2025-06-06T10:59:00"/>
    <d v="2025-06-09T09:19:30"/>
    <s v="EJECUTADO_EXITOSO"/>
    <s v="PARCIAL EXITOSO ACCESORIOS"/>
    <s v="ORDEN DE CAMBIO"/>
    <s v="CIERRE"/>
    <s v="RECUPERACION DE EQUIPOS"/>
    <s v="VISITA_TÉCNICA"/>
    <s v="FECHA DE ATENCIÓN:09-06-2025_x000a_RESULTADO DE ACTIVIDAD:EJECUTADO_EXITOSO_x000a_SOLUCIÓN:09-06-2025 SE RECOGEN EQUIPOS OK NO APLICA PUBLICIDAD, NO ENTREGAN COD DE BARRAS _x000a_PLACA/SERIAL DATAFONO RETIRADO:960827_x000a_PLACA/SERIAL LECTOR RETIRADO: _x000a_PLACA/SERIAL PINPAD RETIRADO:_x000a_PLACA/SERIAL HUB RETIRADO: _x000a_¿RETIRO PUBLICIDAD?:NO"/>
    <s v="960827"/>
    <n v="0"/>
    <s v="NN008054"/>
    <s v="N/A"/>
    <s v="N/A"/>
    <s v="TIPO I"/>
    <s v="TERRESTRE"/>
    <n v="1"/>
    <n v="0"/>
    <s v="DIAZ ZABALA FRANCIS DUBAN"/>
    <m/>
    <n v="65960.072302"/>
    <n v="75096.394270399993"/>
    <n v="65960.072302"/>
    <m/>
    <m/>
    <m/>
    <m/>
    <m/>
    <m/>
    <m/>
  </r>
  <r>
    <s v="BOGOTA"/>
    <x v="5"/>
    <x v="6"/>
    <n v="11001"/>
    <s v="EMAIL"/>
    <n v="70013"/>
    <s v="CUNDINAMARCA"/>
    <s v="BOGOTA"/>
    <s v="PTM BOGOTA  PEREMPRENDER"/>
    <s v="AGREGADOR"/>
    <s v="COMCARD - PTM"/>
    <s v="REDEBAN"/>
    <s v="TA-25-721680"/>
    <s v="FO-25-1061511"/>
    <d v="2025-06-09T09:18:00"/>
    <d v="2025-06-09T10:10:08"/>
    <s v="EJECUTADO_EXITOSO"/>
    <s v="CIERRE EXITOSO"/>
    <s v="ORDEN DE CAMBIO"/>
    <s v="CIERRE"/>
    <s v="CIERRE"/>
    <s v="VISITA_TÉCNICA"/>
    <s v="FECHA DE ATENCIÓN:09-06-2025_x000a_RESULTADO DE ACTIVIDAD:EJECUTADO_EXITOSO_x000a_SOLUCIÓN:09-06-2025 SE HACE CIERRE OK NO APLICA PUBLICIDAD _x000a_PLACA/SERIAL DATAFONO RETIRADO:1069707_x000a_PLACA/SERIAL LECTOR RETIRADO: 903315_x000a_PLACA/SERIAL PINPAD RETIRADO:_x000a_PLACA/SERIAL HUB RETIRADO: _x000a_¿RETIRO PUBLICIDAD?:NO"/>
    <s v="1069707"/>
    <s v="903315  "/>
    <s v="UV001519-UV001649"/>
    <s v="N/A"/>
    <s v="N/A"/>
    <s v="TIPO I"/>
    <s v="TERRESTRE"/>
    <n v="1"/>
    <n v="0"/>
    <s v="DIAZ ZABALA FRANCIS DUBAN"/>
    <m/>
    <n v="65960.072302"/>
    <n v="75096.394270399993"/>
    <n v="65960.072302"/>
    <m/>
    <m/>
    <m/>
    <m/>
    <m/>
    <m/>
    <m/>
  </r>
  <r>
    <s v="MEDELLIN"/>
    <x v="1"/>
    <x v="1"/>
    <n v="5360"/>
    <n v="13407"/>
    <n v="78983"/>
    <s v="ANTIOQUIA"/>
    <s v="ITAGUI"/>
    <s v="PTM ITAGUI MILE IMPRESIONES"/>
    <s v="AGREGADOR"/>
    <s v="COMCARD - PTM"/>
    <s v="REDEBAN"/>
    <s v="TA-25-719461"/>
    <s v="FO-25-1053397"/>
    <d v="2025-06-06T10:59:00"/>
    <d v="2025-06-09T10:17:10"/>
    <s v="EJECUTADO_EXITOSO"/>
    <s v="CIERRE EXITOSO"/>
    <s v="ORDEN DE CAMBIO"/>
    <s v="CIERRE"/>
    <s v="CIERRE"/>
    <s v="VISITA_TÉCNICA"/>
    <s v="FECHA DE ATENCIÓN:09-06-2025_x000a_RESULTADO DE ACTIVIDAD:EJECUTADO_EXITOSO_x000a_SOLUCIÓN:09-06-2025 SE RETIRAN EQUIPOS _x000a_PLACA/SERIAL DATAFONO RETIRADO:1219325_x000a_PLACA/SERIAL LECTOR RETIRADO: 1076517_x000a_PLACA/SERIAL PINPAD RETIRADO:_x000a_PLACA/SERIAL HUB RETIRADO: _x000a_¿RETIRO PUBLICIDAD?:SI"/>
    <s v="1219325"/>
    <s v="1076517  "/>
    <s v="FATZZ890 - FATZZ512"/>
    <s v="N/A"/>
    <s v="N/A"/>
    <s v="TIPO I"/>
    <s v="TERRESTRE"/>
    <n v="1"/>
    <n v="0"/>
    <s v="QUINTERO SANCHEZ JUAN SEBASTIAN"/>
    <m/>
    <n v="65960.072302"/>
    <n v="75096.394270399993"/>
    <n v="65960.072302"/>
    <m/>
    <m/>
    <m/>
    <m/>
    <m/>
    <m/>
    <m/>
  </r>
  <r>
    <s v="CALI"/>
    <x v="0"/>
    <x v="3"/>
    <n v="19001"/>
    <s v="EMAIL"/>
    <n v="42408"/>
    <s v="CAUCA"/>
    <s v="POPAYAN"/>
    <s v="PTM POPAYAN SUR OCCIDENTE"/>
    <s v="AGREGADOR"/>
    <s v="COMCARD - PTM"/>
    <s v="REDEBAN"/>
    <s v="TA-25-721682"/>
    <s v="FO-25-1061515"/>
    <d v="2025-06-09T09:18:00"/>
    <d v="2025-06-09T10:19:11"/>
    <s v="EJECUTADO_EXITOSO"/>
    <s v="CIERRE EXITOSO"/>
    <s v="ORDEN DE CAMBIO"/>
    <s v="CIERRE"/>
    <s v="CIERRE"/>
    <s v="VISITA_TÉCNICA"/>
    <s v="FECHA DE ATENCIÓN:09-06-2025_x000a_RESULTADO DE ACTIVIDAD:EJECUTADO_EXITOSO_x000a_SOLUCIÓN:09-06-2025 SE HACE CIERRE OK NO APLICA PUBLICIDAD _x000a_PLACA/SERIAL DATAFONO RETIRADO:1056132_x000a_PLACA/SERIAL LECTOR RETIRADO: 532737_x000a_PLACA/SERIAL PINPAD RETIRADO:1061259_x000a_PLACA/SERIAL HUB RETIRADO: No serializado _x000a_¿RETIRO PUBLICIDAD?:NO"/>
    <s v="1056132"/>
    <s v="532737 1061259 No serializado "/>
    <s v="AB1ZZ966"/>
    <s v="N/A"/>
    <s v="N/A"/>
    <s v="TIPO III"/>
    <s v="TERRESTRE"/>
    <n v="1"/>
    <n v="0"/>
    <s v="DIAZ ZABALA FRANCIS DUBAN"/>
    <m/>
    <n v="275728.78077800001"/>
    <n v="196536.5258152"/>
    <n v="275728.78077800001"/>
    <m/>
    <m/>
    <m/>
    <m/>
    <m/>
    <m/>
    <m/>
  </r>
  <r>
    <s v="MEDELLIN"/>
    <x v="1"/>
    <x v="1"/>
    <n v="5376"/>
    <n v="13359"/>
    <n v="37473"/>
    <s v="ANTIOQUIA"/>
    <s v="LA CEJA"/>
    <s v="BARRIO SECTRO HOSPITAL LA CEJA"/>
    <s v="CB UNO A UNO"/>
    <s v="CB UNO A UNO"/>
    <s v="REDEBAN"/>
    <s v="TA-25-685999"/>
    <s v="FO-25-1018549"/>
    <d v="2025-05-30T15:41:00"/>
    <d v="2025-06-09T10:21:47"/>
    <s v="EJECUTADO_EXITOSO"/>
    <s v="CIERRE EXITOSO"/>
    <s v="ORDEN DE CAMBIO"/>
    <s v="CIERRE"/>
    <s v="CIERRE"/>
    <s v="VISITA_TÉCNICA"/>
    <s v="FECHA DE ATENCIÓN:09-06-2025_x000a_RESULTADO DE ACTIVIDAD:EJECUTADO_EXITOSO_x000a_SOLUCIÓN:09-06-2025 CIERRE EXITOSO SIN PUBLICIDAD CB INFORMA QUE LE DIÓ DISPOSICIÓN FINAL A_x000a_PLACA/SERIAL DATAFONO RETIRADO:792494_x000a_PLACA/SERIAL LECTOR RETIRADO: 535159_x000a_PLACA/SERIAL PINPAD RETIRADO:_x000a_PLACA/SERIAL HUB RETIRADO: _x000a_¿RETIRO PUBLICIDAD?:NO"/>
    <s v="792494"/>
    <s v="535159  "/>
    <s v="GZ00M643"/>
    <s v="N/A"/>
    <s v="N/A"/>
    <s v="TIPO II"/>
    <s v="TERRESTRE"/>
    <n v="1"/>
    <n v="0"/>
    <s v="CASTAÑEDA PALACIO CARLOS FELIPE"/>
    <m/>
    <n v="144967.87232000002"/>
    <n v="140395.6348884"/>
    <n v="144967.87232000002"/>
    <m/>
    <m/>
    <m/>
    <m/>
    <m/>
    <m/>
    <m/>
  </r>
  <r>
    <s v="CARTAGENA"/>
    <x v="4"/>
    <x v="5"/>
    <n v="13836"/>
    <n v="13429"/>
    <n v="51025"/>
    <s v="BOLIVAR"/>
    <s v="TURBACO"/>
    <s v="BARRIO SAN PEDRO TURBACO"/>
    <s v="CB UNO A UNO"/>
    <s v="CB UNO A UNO"/>
    <s v="REDEBAN"/>
    <s v="TA-25-720434"/>
    <s v="FO-25-1055441"/>
    <d v="2025-06-06T12:28:00"/>
    <d v="2025-06-09T10:39:18"/>
    <s v="EJECUTADO_EXITOSO"/>
    <s v="CIERRE EXITOSO"/>
    <s v="ORDEN DE CAMBIO"/>
    <s v="CIERRE"/>
    <s v="CIERRE"/>
    <s v="VISITA_TÉCNICA"/>
    <s v="FECHA DE ATENCIÓN:09-06-2025_x000a_RESULTADO DE ACTIVIDAD:EJECUTADO_EXITOSO_x000a_SOLUCIÓN:09-06-2025 SE REALIZA CIERRE DE CORRESPONSAL SE RECIBEN SOLO EQUIPOS INFORMAN QUE NO TIENEN PUBLICIDAD CON EL TIEMPO SE PERDIO_x000a_PLACA/SERIAL DATAFONO RETIRADO:1107558_x000a_PLACA/SERIAL LECTOR RETIRADO: 916402_x000a_PLACA/SERIAL PINPAD RETIRADO:_x000a_PLACA/SERIAL HUB RETIRADO: _x000a_¿RETIRO PUBLICIDAD?:NO"/>
    <s v="1107558"/>
    <s v="916402  "/>
    <s v="AD04Z064"/>
    <s v="N/A"/>
    <s v="N/A"/>
    <s v="TIPO II"/>
    <s v="TERRESTRE"/>
    <n v="1"/>
    <n v="0"/>
    <s v="MARTINEZ SALGUEDO ANDRES AUGUSTO"/>
    <m/>
    <n v="144967.87232000002"/>
    <n v="140395.6348884"/>
    <n v="144967.87232000002"/>
    <m/>
    <m/>
    <m/>
    <m/>
    <m/>
    <m/>
    <m/>
  </r>
  <r>
    <s v="CARTAGENA"/>
    <x v="4"/>
    <x v="5"/>
    <n v="13001"/>
    <n v="13427"/>
    <n v="50457"/>
    <s v="BOLIVAR"/>
    <s v="CARTAGENA"/>
    <s v="BARRIO EL POZON CARTAGENA DE I"/>
    <s v="CB UNO A UNO"/>
    <s v="CB UNO A UNO"/>
    <s v="REDEBAN"/>
    <s v="TA-25-720425"/>
    <s v="FO-25-1055437"/>
    <d v="2025-06-06T12:28:00"/>
    <d v="2025-06-09T11:06:14"/>
    <s v="EJECUTADO_EXITOSO"/>
    <s v="CIERRE EXITOSO"/>
    <s v="ORDEN DE CAMBIO"/>
    <s v="CIERRE"/>
    <s v="CIERRE"/>
    <s v="VISITA_TÉCNICA"/>
    <s v="FECHA DE ATENCIÓN:09-06-2025_x000a_RESULTADO DE ACTIVIDAD:EJECUTADO_EXITOSO_x000a_SOLUCIÓN:09-06-2025 SE REALIZA CIERRE DEL CB CLIENTE ENTREGA EQUIPO LECTORA BASE FUENTE CABLES DE RED AVISO EXTERIOR NO TIENE MÁS PUBLICIDAD _x000a_PLACA/SERIAL DATAFONO RETIRADO:1216468_x000a_PLACA/SERIAL LECTOR RETIRADO: 531605_x000a_PLACA/SERIAL PINPAD RETIRADO:_x000a_PLACA/SERIAL HUB RETIRADO: _x000a_¿RETIRO PUBLICIDAD?:SI"/>
    <s v="1216468"/>
    <s v="531605  "/>
    <s v="TR00W422"/>
    <s v="N/A"/>
    <s v="N/A"/>
    <s v="TIPO I"/>
    <s v="TERRESTRE"/>
    <n v="1"/>
    <n v="0"/>
    <s v="CANEDO HERRERA ALEXANDER"/>
    <m/>
    <n v="65960.072302"/>
    <n v="75096.394270399993"/>
    <n v="65960.072302"/>
    <m/>
    <m/>
    <m/>
    <m/>
    <m/>
    <m/>
    <m/>
  </r>
  <r>
    <s v="MEDELLIN"/>
    <x v="1"/>
    <x v="1"/>
    <n v="5360"/>
    <n v="13399"/>
    <n v="69503"/>
    <s v="ANTIOQUIA"/>
    <s v="ITAGUI"/>
    <s v="DISTRICOL MERCADO SURAMERICA"/>
    <s v="AGREGADOR"/>
    <s v="DISTRICOL"/>
    <s v="REDEBAN"/>
    <s v="TA-25-719460"/>
    <s v="FO-25-1053393"/>
    <d v="2025-06-06T10:59:00"/>
    <d v="2025-06-09T11:23:25"/>
    <s v="EJECUTADO_EXITOSO"/>
    <s v="CIERRE EXITOSO"/>
    <s v="ORDEN DE CAMBIO"/>
    <s v="CIERRE"/>
    <s v="CIERRE"/>
    <s v="VISITA_TÉCNICA"/>
    <s v="FECHA DE ATENCIÓN:09-06-2025_x000a_RESULTADO DE ACTIVIDAD:EJECUTADO_EXITOSO_x000a_SOLUCIÓN:09-06-2025 SE RETIRAN EQUIPOS SIN PUBLICIDAD EN SITIO_x000a_PLACA/SERIAL DATAFONO RETIRADO:1173401_x000a_PLACA/SERIAL LECTOR RETIRADO: 1076185_x000a_PLACA/SERIAL PINPAD RETIRADO:_x000a_PLACA/SERIAL HUB RETIRADO: _x000a_¿RETIRO PUBLICIDAD?:NO"/>
    <s v="1173401"/>
    <s v="1076185  "/>
    <s v="EF003497"/>
    <s v="N/A"/>
    <s v="N/A"/>
    <s v="TIPO I"/>
    <s v="TERRESTRE"/>
    <n v="1"/>
    <n v="0"/>
    <s v="QUINTERO SANCHEZ JUAN SEBASTIAN"/>
    <m/>
    <n v="65960.072302"/>
    <n v="75096.394270399993"/>
    <n v="65960.072302"/>
    <m/>
    <m/>
    <m/>
    <m/>
    <m/>
    <m/>
    <m/>
  </r>
  <r>
    <s v="CALI"/>
    <x v="0"/>
    <x v="3"/>
    <n v="19001"/>
    <n v="13365"/>
    <n v="45346"/>
    <s v="CAUCA"/>
    <s v="POPAYAN"/>
    <s v="BARRIO ESMERALDA POPAYAN 2"/>
    <s v="CB UNO A UNO"/>
    <s v="CB UNO A UNO"/>
    <s v="REDEBAN"/>
    <s v="TA-25-716440"/>
    <s v="FO-25-1049151"/>
    <d v="2025-06-05T16:10:00"/>
    <d v="2025-06-09T11:36:18"/>
    <s v="EJECUTADO_EXITOSO"/>
    <s v="CIERRE EXITOSO"/>
    <s v="ORDEN DE CAMBIO"/>
    <s v="CIERRE"/>
    <s v="CIERRE"/>
    <s v="VISITA_TÉCNICA"/>
    <s v="FECHA DE ATENCIÓN:09-06-2025_x000a_RESULTADO DE ACTIVIDAD:EJECUTADO_EXITOSO_x000a_SOLUCIÓN:09-06-2025 SE INGRESA SE RECOGE BASE FUENTE CABLE MAGIC BOX TETRA DATÁFONO LECTOR ESTADO OK CB SIN PUBLICIDAD POR DETERIORO_x000a_PLACA/SERIAL DATAFONO RETIRADO:773386_x000a_PLACA/SERIAL LECTOR RETIRADO: 534892_x000a_PLACA/SERIAL PINPAD RETIRADO:_x000a_PLACA/SERIAL HUB RETIRADO: _x000a_¿RETIRO PUBLICIDAD?:NO"/>
    <s v="773386"/>
    <s v="534892  "/>
    <s v="9B0NZ814"/>
    <s v="N/A"/>
    <s v="N/A"/>
    <s v="TIPO III"/>
    <s v="TERRESTRE"/>
    <n v="1"/>
    <n v="0"/>
    <s v="GIMBUEL LASSO LUIS GERMAN"/>
    <m/>
    <n v="275728.78077800001"/>
    <n v="196536.5258152"/>
    <n v="275728.78077800001"/>
    <m/>
    <m/>
    <m/>
    <m/>
    <m/>
    <m/>
    <m/>
  </r>
  <r>
    <s v="CARTAGENA"/>
    <x v="4"/>
    <x v="5"/>
    <n v="13001"/>
    <n v="13428"/>
    <n v="50458"/>
    <s v="BOLIVAR"/>
    <s v="CARTAGENA"/>
    <s v="BARRIO EL POZON CARTAGENA DE I"/>
    <s v="CB UNO A UNO"/>
    <s v="CB UNO A UNO"/>
    <s v="REDEBAN"/>
    <s v="TA-25-720430"/>
    <s v="FO-25-1055439"/>
    <d v="2025-06-06T12:28:00"/>
    <d v="2025-06-09T11:58:45"/>
    <s v="EJECUTADO_EXITOSO"/>
    <s v="CIERRE EXITOSO"/>
    <s v="ORDEN DE CAMBIO"/>
    <s v="CIERRE"/>
    <s v="CIERRE"/>
    <s v="VISITA_TÉCNICA"/>
    <s v="FECHA DE ATENCIÓN:09-06-2025_x000a_RESULTADO DE ACTIVIDAD:EJECUTADO_EXITOSO_x000a_SOLUCIÓN:09-06-2025 SE REALIZA CIERRE DEL CB CLIENTE ENTREGA EQUIPO LECTORA BASE FUENTE CABLE EL AVISO EL ACRÍLICO SE LES CAYÓ Y LO TIENEN GUARDADO SE DESTRUYE EN SITIO NO TIENE MÁS PUBLICIDAD _x000a_PLACA/SERIAL DATAFONO RETIRADO:223943_x000a_PLACA/SERIAL LECTOR RETIRADO: 545803_x000a_PLACA/SERIAL PINPAD RETIRADO:_x000a_PLACA/SERIAL HUB RETIRADO: _x000a_¿RETIRO PUBLICIDAD?:SI"/>
    <s v="223943"/>
    <s v="545803  "/>
    <s v="TR00W423"/>
    <s v="N/A"/>
    <s v="N/A"/>
    <s v="TIPO I"/>
    <s v="TERRESTRE"/>
    <n v="1"/>
    <n v="0"/>
    <s v="CANEDO HERRERA ALEXANDER"/>
    <m/>
    <n v="65960.072302"/>
    <n v="75096.394270399993"/>
    <n v="65960.072302"/>
    <m/>
    <m/>
    <m/>
    <m/>
    <m/>
    <m/>
    <m/>
  </r>
  <r>
    <s v="SINCELEJO"/>
    <x v="4"/>
    <x v="5"/>
    <n v="70221"/>
    <n v="13379"/>
    <n v="76994"/>
    <s v="SUCRE"/>
    <s v="COVEÑAS"/>
    <s v="BARRIO SECTOR LA COQUERITA COVEÑAS 2"/>
    <s v="CB UNO A UNO"/>
    <s v="CB UNO A UNO"/>
    <s v="REDEBAN"/>
    <s v="TA-25-716454"/>
    <s v="FO-25-1049181"/>
    <d v="2025-06-05T16:10:00"/>
    <d v="2025-06-09T12:25:31"/>
    <s v="EJECUTADO_EXITOSO"/>
    <s v="CIERRE EXITOSO"/>
    <s v="ORDEN DE CAMBIO"/>
    <s v="CIERRE"/>
    <s v="CIERRE"/>
    <s v="VISITA_TÉCNICA"/>
    <s v="FECHA DE ATENCIÓN:09-06-2025_x000a_RESULTADO DE ACTIVIDAD:EJECUTADO_EXITOSO_x000a_SOLUCIÓN:09-06-2025 SE REALIZA CIERRE DE CB OK, SE RETIRAN EQUIPOS OK, SE DESTRUYE PUBLICIDAD _x000a_PLACA/SERIAL DATAFONO RETIRADO:1216504_x000a_PLACA/SERIAL LECTOR RETIRADO: 749570_x000a_PLACA/SERIAL PINPAD RETIRADO:_x000a_PLACA/SERIAL HUB RETIRADO: _x000a_¿RETIRO PUBLICIDAD?:NO"/>
    <s v="1216504"/>
    <s v="749570  "/>
    <s v="A19ZZ144"/>
    <s v="N/A"/>
    <s v="N/A"/>
    <s v="TIPO II"/>
    <s v="TERRESTRE"/>
    <n v="1"/>
    <n v="0"/>
    <s v="COGOLLO ROSSO CAMILO ANDRES"/>
    <m/>
    <n v="144967.87232000002"/>
    <n v="140395.6348884"/>
    <n v="144967.87232000002"/>
    <m/>
    <m/>
    <m/>
    <m/>
    <m/>
    <m/>
    <m/>
  </r>
  <r>
    <s v="MEDELLIN"/>
    <x v="1"/>
    <x v="1"/>
    <n v="5001"/>
    <n v="13361"/>
    <n v="50307"/>
    <s v="ANTIOQUIA"/>
    <s v="MEDELLIN"/>
    <s v="BARRIO MANRIQUE JARDIN MEDELLI"/>
    <s v="CB UNO A UNO"/>
    <s v="CB UNO A UNO"/>
    <s v="REDEBAN"/>
    <s v="TA-25-716423"/>
    <s v="FO-25-1049120"/>
    <d v="2025-06-05T16:10:00"/>
    <d v="2025-06-09T14:33:00"/>
    <s v="EJECUTADO_EXITOSO"/>
    <s v="CIERRE EXITOSO"/>
    <s v="ORDEN DE CAMBIO"/>
    <s v="CIERRE"/>
    <s v="CIERRE"/>
    <s v="VISITA_TÉCNICA"/>
    <s v="FECHA DE ATENCIÓN:09-06-2025_x000a_RESULTADO DE ACTIVIDAD:EJECUTADO_EXITOSO_x000a_SOLUCIÓN:09-06-2025 SE HACE CIERRE OK NO APLICA PUBLICIDAD _x000a_PLACA/SERIAL DATAFONO RETIRADO:888340_x000a_PLACA/SERIAL LECTOR RETIRADO: 913748_x000a_PLACA/SERIAL PINPAD RETIRADO:_x000a_PLACA/SERIAL HUB RETIRADO: _x000a_¿RETIRO PUBLICIDAD?:SI"/>
    <s v="888340"/>
    <s v="913748  "/>
    <s v="XP00W432"/>
    <s v="N/A"/>
    <s v="N/A"/>
    <s v="TIPO I"/>
    <s v="TERRESTRE"/>
    <n v="1"/>
    <n v="0"/>
    <s v="DIAZ ZABALA FRANCIS DUBAN"/>
    <m/>
    <n v="65960.072302"/>
    <n v="75096.394270399993"/>
    <n v="65960.072302"/>
    <m/>
    <m/>
    <m/>
    <m/>
    <m/>
    <m/>
    <m/>
  </r>
  <r>
    <s v="MEDELLIN"/>
    <x v="1"/>
    <x v="1"/>
    <n v="5001"/>
    <s v="LISTA DE CHEQUEO"/>
    <n v="75945"/>
    <s v="ANTIOQUIA"/>
    <s v="MEDELLIN"/>
    <s v="BARRIO CENTRO MEDELLIN OPERA MEDELLIN"/>
    <s v="CB UNO A UNO"/>
    <s v="CB UNO A UNO"/>
    <s v="REDEBAN"/>
    <s v="TA-25-716473"/>
    <s v="FO-25-1049216"/>
    <d v="2025-06-05T16:10:00"/>
    <d v="2025-06-09T15:10:35"/>
    <s v="EJECUTADO_EXITOSO"/>
    <s v="CIERRE EXITOSO"/>
    <s v="ORDEN DE CAMBIO"/>
    <s v="CIERRE"/>
    <s v="RECUPERACION DE EQUIPOS"/>
    <s v="VISITA_TÉCNICA"/>
    <s v="FECHA DE ATENCIÓN:09-06-2025_x000a_RESULTADO DE ACTIVIDAD:EJECUTADO_EXITOSO_x000a_SOLUCIÓN:09-06-2025 SE RETIRAN EQUIPOS Y ACCESORIOS EXITOSAMENTE _x000a_PLACA/SERIAL DATAFONO RETIRADO:1142153_x000a_PLACA/SERIAL LECTOR RETIRADO: 940446_x000a_PLACA/SERIAL PINPAD RETIRADO:1119681_x000a_PLACA/SERIAL HUB RETIRADO: No serializado _x000a_¿RETIRO PUBLICIDAD?:NO"/>
    <s v="1142153"/>
    <s v="940446 1119681 No serializado "/>
    <s v="FA09Z474"/>
    <s v="N/A"/>
    <s v="N/A"/>
    <s v="TIPO I"/>
    <s v="TERRESTRE"/>
    <n v="1"/>
    <n v="0"/>
    <s v="RUA ALVAREZ RICHARD ANDRES"/>
    <m/>
    <n v="65960.072302"/>
    <n v="75096.394270399993"/>
    <n v="65960.072302"/>
    <m/>
    <m/>
    <m/>
    <m/>
    <m/>
    <m/>
    <m/>
  </r>
  <r>
    <s v="MEDELLIN"/>
    <x v="1"/>
    <x v="1"/>
    <n v="5001"/>
    <n v="13380"/>
    <n v="74708"/>
    <s v="ANTIOQUIA"/>
    <s v="MEDELLIN"/>
    <s v="BARRIO PRADO CENTRO MEDELLIN"/>
    <s v="CB UNO A UNO"/>
    <s v="CB UNO A UNO"/>
    <s v="REDEBAN"/>
    <s v="TA-25-716426"/>
    <s v="FO-25-1049124"/>
    <d v="2025-06-05T16:10:00"/>
    <d v="2025-06-09T15:12:31"/>
    <s v="EJECUTADO_EXITOSO"/>
    <s v="CIERRE EXITOSO"/>
    <s v="ORDEN DE CAMBIO"/>
    <s v="CIERRE"/>
    <s v="CIERRE"/>
    <s v="VISITA_TÉCNICA"/>
    <s v="FECHA DE ATENCIÓN:09-06-2025_x000a_RESULTADO DE ACTIVIDAD:EJECUTADO_EXITOSO_x000a_SOLUCIÓN:09-06-2025 SE RETIRAN EQUIPOS SIN PUBLICIDAD _x000a_PLACA/SERIAL DATAFONO RETIRADO:1169853_x000a_PLACA/SERIAL LECTOR RETIRADO: 845939_x000a_PLACA/SERIAL PINPAD RETIRADO:_x000a_PLACA/SERIAL HUB RETIRADO: _x000a_¿RETIRO PUBLICIDAD?:NO"/>
    <s v="1169853"/>
    <s v="845939  "/>
    <s v="MNPZZ656"/>
    <s v="N/A"/>
    <s v="N/A"/>
    <s v="TIPO I"/>
    <s v="TERRESTRE"/>
    <n v="1"/>
    <n v="0"/>
    <s v="CERPA SUAREZ DUVAN CAMILO"/>
    <m/>
    <n v="65960.072302"/>
    <n v="75096.394270399993"/>
    <n v="65960.072302"/>
    <m/>
    <m/>
    <m/>
    <m/>
    <m/>
    <m/>
    <m/>
  </r>
  <r>
    <s v="NEIVA"/>
    <x v="3"/>
    <x v="4"/>
    <n v="41770"/>
    <n v="13391"/>
    <n v="46718"/>
    <s v="HUILA"/>
    <s v="SUAZA"/>
    <s v="DISTRICOL ESTACION DE SERVICIO"/>
    <s v="AGREGADOR"/>
    <s v="DISTRICOL"/>
    <s v="REDEBAN"/>
    <s v="TA-25-719469"/>
    <s v="FO-25-1053418"/>
    <d v="2025-06-06T10:59:00"/>
    <d v="2025-06-09T16:38:15"/>
    <s v="EJECUTADO_EXITOSO"/>
    <s v="CIERRE EXITOSO"/>
    <s v="ORDEN DE CAMBIO"/>
    <s v="CIERRE"/>
    <s v="CIERRE"/>
    <s v="VISITA_TÉCNICA"/>
    <s v="FECHA DE ATENCIÓN:09-06-2025_x000a_RESULTADO DE ACTIVIDAD:EJECUTADO_EXITOSO_x000a_SOLUCIÓN:09-06-2025 SE REALIZA AL PUNTO SE RETIRA CON EXTISO, BASE ,DATAFONO, LECTORA. EN BUEN ESTADO GENERAL. SE RETIRA AVISO EXTERIOR EL CUAL SE DESTRUYE EN PUNTO.  CIERRE EXITOSO._x000a_PLACA/SERIAL DATAFONO RETIRADO:1169405_x000a_PLACA/SERIAL LECTOR RETIRADO: 864694_x000a_PLACA/SERIAL PINPAD RETIRADO:_x000a_PLACA/SERIAL HUB RETIRADO: _x000a_¿RETIRO PUBLICIDAD?:SI"/>
    <s v="1169405"/>
    <s v="864694  "/>
    <s v="TR008146"/>
    <s v="N/A"/>
    <s v="N/A"/>
    <s v="TIPO III"/>
    <s v="TERRESTRE"/>
    <n v="1"/>
    <n v="0"/>
    <s v="DEVIA REINOSO JUAN CARLOS"/>
    <m/>
    <n v="275728.78077800001"/>
    <n v="196536.5258152"/>
    <n v="275728.78077800001"/>
    <m/>
    <m/>
    <m/>
    <m/>
    <m/>
    <m/>
    <m/>
  </r>
  <r>
    <s v="BOGOTA"/>
    <x v="5"/>
    <x v="6"/>
    <n v="99001"/>
    <n v="13383"/>
    <n v="76510"/>
    <s v="VICHADA"/>
    <s v="PUERTO CARREÑO"/>
    <s v="BARRIO CAMILO CORTES PUERTO CARREÑO"/>
    <s v="CB UNO A UNO"/>
    <s v="CB UNO A UNO"/>
    <s v="REDEBAN"/>
    <s v="TA-25-716458"/>
    <s v="FO-25-1049188"/>
    <d v="2025-06-05T16:10:00"/>
    <d v="2025-06-09T17:16:22"/>
    <s v="EJECUTADO_EXITOSO"/>
    <s v="CIERRE EXITOSO"/>
    <s v="ORDEN DE CAMBIO"/>
    <s v="CIERRE"/>
    <s v="CIERRE"/>
    <s v="VISITA_TÉCNICA"/>
    <s v="FECHA DE ATENCIÓN:09-06-2025_x000a_RESULTADO DE ACTIVIDAD:EJECUTADO_EXITOSO_x000a_SOLUCIÓN:09-06-2025 SE REALIZA RETIRO DE DATAFONO Y LECTOR DE BARRAS POR CIERRE CB BANCOLOMBIA _x000a_PLACA/SERIAL DATAFONO RETIRADO:930798_x000a_PLACA/SERIAL LECTOR RETIRADO: 910303_x000a_PLACA/SERIAL PINPAD RETIRADO:_x000a_PLACA/SERIAL HUB RETIRADO: _x000a_¿RETIRO PUBLICIDAD?:NO"/>
    <s v="930798"/>
    <s v="910303  "/>
    <s v="F10YZ573"/>
    <s v="N/A"/>
    <s v="N/A"/>
    <s v="TIPO IV ESPECIAL"/>
    <s v="AEREO"/>
    <n v="1"/>
    <n v="0"/>
    <s v="MURCIA HERNANDEZ HARVEY IGNACIO"/>
    <m/>
    <n v="988462.96268840006"/>
    <n v="196536.5258152"/>
    <n v="988462.96268840006"/>
    <m/>
    <m/>
    <m/>
    <m/>
    <m/>
    <m/>
    <m/>
  </r>
  <r>
    <s v="BUCARAMANGA"/>
    <x v="2"/>
    <x v="2"/>
    <n v="68307"/>
    <n v="13432"/>
    <n v="61232"/>
    <s v="SANTANDER"/>
    <s v="GIRON"/>
    <s v="BARRIO GIRON GIRON 6"/>
    <s v="CB UNO A UNO"/>
    <s v="CB UNO A UNO"/>
    <s v="REDEBAN"/>
    <s v="TA-25-720439"/>
    <s v="FO-25-1055443"/>
    <d v="2025-06-06T12:28:00"/>
    <d v="2025-06-10T09:07:23"/>
    <s v="EJECUTADO_EXITOSO"/>
    <s v="CIERRE EXITOSO"/>
    <s v="ORDEN DE CAMBIO"/>
    <s v="CIERRE"/>
    <s v="CIERRE"/>
    <s v="VISITA_TÉCNICA"/>
    <s v="FECHA DE ATENCIÓN:10-06-2025_x000a_RESULTADO DE ACTIVIDAD:EJECUTADO_EXITOSO_x000a_SOLUCIÓN:10-06-2025 SE REALIZA VISITA AL COMERCIO SE RETIRA DATÁFONO Y LECTORA CON SUS RESPECTIVOS ACCESORIOS _x000a_PLACA/SERIAL DATAFONO RETIRADO:1069726_x000a_PLACA/SERIAL LECTOR RETIRADO: 770625_x000a_PLACA/SERIAL PINPAD RETIRADO:_x000a_PLACA/SERIAL HUB RETIRADO: _x000a_¿RETIRO PUBLICIDAD?:NO"/>
    <s v="1069726"/>
    <s v="770625  "/>
    <s v="9TZZZ325"/>
    <s v="N/A"/>
    <s v="N/A"/>
    <s v="TIPO I"/>
    <s v="TERRESTRE"/>
    <n v="1"/>
    <n v="0"/>
    <s v="MARIÑO PABON JORGE ENRIQUE"/>
    <m/>
    <n v="65960.072302"/>
    <n v="75096.394270399993"/>
    <n v="65960.072302"/>
    <m/>
    <m/>
    <m/>
    <m/>
    <m/>
    <m/>
    <m/>
  </r>
  <r>
    <s v="BUCARAMANGA"/>
    <x v="2"/>
    <x v="2"/>
    <n v="68276"/>
    <n v="13440"/>
    <n v="63871"/>
    <s v="SANTANDER"/>
    <s v="FLORIDABLANCA"/>
    <s v="PTM FLORIDABLANCA DROGUERIA DY"/>
    <s v="AGREGADOR"/>
    <s v="COMCARD - PTM"/>
    <s v="REDEBAN"/>
    <s v="TA-25-722816"/>
    <s v="FO-25-1065040"/>
    <d v="2025-06-09T16:10:00"/>
    <d v="2025-06-10T11:43:04"/>
    <s v="EJECUTADO_EXITOSO"/>
    <s v="CIERRE EXITOSO"/>
    <s v="ORDEN DE CAMBIO"/>
    <s v="CIERRE"/>
    <s v="CIERRE"/>
    <s v="VISITA_TÉCNICA"/>
    <s v="FECHA DE ATENCIÓN:10-06-2025_x000a_RESULTADO DE ACTIVIDAD:EJECUTADO_EXITOSO_x000a_SOLUCIÓN:10-06-2025 SE REALIZA VISITA A LA DIRECCIÓN INDICADA POR EL CLIENTE SE RETIRA DATÁFONO Y LECTORA CON SUS RESPECTIVOS ACCESORIOS _x000a_PLACA/SERIAL DATAFONO RETIRADO:917609_x000a_PLACA/SERIAL LECTOR RETIRADO: 1088173_x000a_PLACA/SERIAL PINPAD RETIRADO:_x000a_PLACA/SERIAL HUB RETIRADO: _x000a_¿RETIRO PUBLICIDAD?:NO"/>
    <s v="917609"/>
    <s v="1088173  "/>
    <s v="LA00X021-LA00X234"/>
    <s v="N/A"/>
    <s v="N/A"/>
    <s v="TIPO I"/>
    <s v="TERRESTRE"/>
    <n v="1"/>
    <n v="0"/>
    <s v="MARIÑO PABON JORGE ENRIQUE"/>
    <m/>
    <n v="65960.072302"/>
    <n v="75096.394270399993"/>
    <n v="65960.072302"/>
    <m/>
    <m/>
    <m/>
    <m/>
    <m/>
    <m/>
    <m/>
  </r>
  <r>
    <s v="BOGOTA"/>
    <x v="5"/>
    <x v="6"/>
    <n v="25817"/>
    <s v="LISTA DE CHEQUEO"/>
    <n v="29010"/>
    <s v="CUNDINAMARCA"/>
    <s v="TOCANCIPA"/>
    <s v="BARRIO TINJACA TOCANCIPA"/>
    <s v="CB UNO A UNO"/>
    <s v="CB UNO A UNO"/>
    <s v="REDEBAN"/>
    <s v="TA-25-722653"/>
    <s v="FO-25-1064614"/>
    <d v="2025-06-09T13:34:00"/>
    <d v="2025-06-10T12:25:44"/>
    <s v="EJECUTADO_EXITOSO"/>
    <s v="CIERRE EXITOSO"/>
    <s v="ORDEN DE CAMBIO"/>
    <s v="CIERRE"/>
    <s v="RECUPERACION DE EQUIPOS"/>
    <s v="VISITA_TÉCNICA"/>
    <s v="FECHA DE ATENCIÓN:10-06-2025_x000a_RESULTADO DE ACTIVIDAD:EJECUTADO_EXITOSO_x000a_SOLUCIÓN:10-06-2025 SE VISITA COMERCIO, SE RETIRAN EQUIPOS DE CB BANCOLOMBIA, DATAFONO, LECTOR DE BARRAS, BASE Y CABLEADO, NO UPS, NO SE MANIPULAN EQUIPOS, EN PUBLICIDAD SE RETIRA Y DESTRUYE EN SITIO AVISO EXTERIOR._x000a_PLACA/SERIAL DATAFONO RETIRADO:1088446_x000a_PLACA/SERIAL LECTOR RETIRADO: 1034700_x000a_PLACA/SERIAL PINPAD RETIRADO:_x000a_PLACA/SERIAL HUB RETIRADO: _x000a_¿RETIRO PUBLICIDAD?:SI"/>
    <s v="1088446"/>
    <s v="1034700  "/>
    <s v="BBBBF048"/>
    <s v="N/A"/>
    <s v="N/A"/>
    <s v="TIPO II"/>
    <s v="TERRESTRE"/>
    <n v="1"/>
    <n v="0"/>
    <s v="VEGA MANRIQUE JONATAN MAURICIO"/>
    <m/>
    <n v="144967.87232000002"/>
    <n v="140395.6348884"/>
    <n v="144967.87232000002"/>
    <m/>
    <m/>
    <m/>
    <m/>
    <m/>
    <m/>
    <m/>
  </r>
  <r>
    <s v="MEDELLIN"/>
    <x v="1"/>
    <x v="1"/>
    <n v="5034"/>
    <n v="13388"/>
    <n v="20697"/>
    <s v="ANTIOQUIA"/>
    <s v="ANDES"/>
    <s v="COMCARD ANDES GRANJERO"/>
    <s v="AGREGADOR"/>
    <s v="COMCARD - PTM"/>
    <s v="REDEBAN"/>
    <s v="TA-25-719480"/>
    <s v="FO-25-1053452"/>
    <d v="2025-06-06T10:59:00"/>
    <d v="2025-06-10T12:37:37"/>
    <s v="EJECUTADO_EXITOSO"/>
    <s v="CIERRE EXITOSO"/>
    <s v="ORDEN DE CAMBIO"/>
    <s v="CIERRE"/>
    <s v="CIERRE"/>
    <s v="VISITA_TÉCNICA"/>
    <s v="FECHA DE ATENCIÓN:10-06-2025_x000a_RESULTADO DE ACTIVIDAD:EJECUTADO_EXITOSO_x000a_SOLUCIÓN:10-06-2025 CIERRES EXITOSA SIN PUBLICIDAD CB INFORMA QUE LE DIÓ DISPOSICIÓN FINAL _x000a_PLACA/SERIAL DATAFONO RETIRADO:724551_x000a_PLACA/SERIAL LECTOR RETIRADO: 531697_x000a_PLACA/SERIAL PINPAD RETIRADO:_x000a_PLACA/SERIAL HUB RETIRADO: _x000a_¿RETIRO PUBLICIDAD?:NO"/>
    <s v="724551"/>
    <s v="531697  "/>
    <s v="AAAAS958"/>
    <s v="N/A"/>
    <s v="N/A"/>
    <s v="TIPO III"/>
    <s v="TERRESTRE"/>
    <n v="1"/>
    <n v="0"/>
    <s v="CASTAÑEDA PALACIO CARLOS FELIPE"/>
    <m/>
    <n v="275728.78077800001"/>
    <n v="196536.5258152"/>
    <n v="275728.78077800001"/>
    <m/>
    <m/>
    <m/>
    <m/>
    <m/>
    <m/>
    <m/>
  </r>
  <r>
    <s v="MEDELLIN"/>
    <x v="1"/>
    <x v="1"/>
    <n v="5101"/>
    <n v="13374"/>
    <n v="65734"/>
    <s v="ANTIOQUIA"/>
    <s v="CIUDAD BOLIVAR"/>
    <s v="BARRIO PUENTE DE LA SUCIA CIUD"/>
    <s v="CB UNO A UNO"/>
    <s v="CB UNO A UNO"/>
    <s v="REDEBAN"/>
    <s v="TA-25-716427"/>
    <s v="FO-25-1049126"/>
    <d v="2025-06-05T16:10:00"/>
    <d v="2025-06-10T13:52:08"/>
    <s v="EJECUTADO_EXITOSO"/>
    <s v="CIERRE EXITOSO"/>
    <s v="ORDEN DE CAMBIO"/>
    <s v="CIERRE"/>
    <s v="CIERRE"/>
    <s v="VISITA_TÉCNICA"/>
    <s v="FECHA DE ATENCIÓN:10-06-2025_x000a_RESULTADO DE ACTIVIDAD:EJECUTADO_EXITOSO_x000a_SOLUCIÓN:10-06-2025 CIERRE EXITOSO SIN PUBLICIDAD CB INFORMA QUE LE DIÓ DISPOSICIÓN FINAL _x000a_PLACA/SERIAL DATAFONO RETIRADO:1092698_x000a_PLACA/SERIAL LECTOR RETIRADO: 997379_x000a_PLACA/SERIAL PINPAD RETIRADO:_x000a_PLACA/SERIAL HUB RETIRADO: _x000a_¿RETIRO PUBLICIDAD?:NO"/>
    <s v="1092698"/>
    <s v="997379  "/>
    <s v="6Z00H037"/>
    <s v="N/A"/>
    <s v="N/A"/>
    <s v="TIPO II"/>
    <s v="TERRESTRE"/>
    <n v="1"/>
    <n v="0"/>
    <s v="CASTAÑEDA PALACIO CARLOS FELIPE"/>
    <m/>
    <n v="144967.87232000002"/>
    <n v="140395.6348884"/>
    <n v="144967.87232000002"/>
    <m/>
    <m/>
    <m/>
    <m/>
    <m/>
    <m/>
    <m/>
  </r>
  <r>
    <s v="CARTAGENA"/>
    <x v="4"/>
    <x v="5"/>
    <n v="13001"/>
    <n v="13401"/>
    <n v="78481"/>
    <s v="BOLIVAR"/>
    <s v="CARTAGENA"/>
    <s v="PTM CARTAGENA DISTRIBUIDORA IM"/>
    <s v="AGREGADOR"/>
    <s v="COMCARD - PTM"/>
    <s v="REDEBAN"/>
    <s v="TA-25-719464"/>
    <s v="FO-25-1053407"/>
    <d v="2025-06-06T10:59:00"/>
    <d v="2025-06-10T15:47:28"/>
    <s v="EJECUTADO_EXITOSO"/>
    <s v="CIERRE EXITOSO"/>
    <s v="ORDEN DE CAMBIO"/>
    <s v="CIERRE"/>
    <s v="CIERRE"/>
    <s v="VISITA_TÉCNICA"/>
    <s v="FECHA DE ATENCIÓN:10-06-2025_x000a_RESULTADO DE ACTIVIDAD:EJECUTADO_EXITOSO_x000a_SOLUCIÓN:10-06-2025 SE REALIZA CIERRE DEL CB CLIENTE ENTREGA EQUIPO LECTORA BASE FUENTE DE PODER MAGIC BOX ENTREGA AVISO EXTERIOR SOLO TENÍA ESA PUBLICIDAD SE DESTRUYE EN SITIO _x000a_PLACA/SERIAL DATAFONO RETIRADO:1157391_x000a_PLACA/SERIAL LECTOR RETIRADO: 796073_x000a_PLACA/SERIAL PINPAD RETIRADO:_x000a_PLACA/SERIAL HUB RETIRADO: _x000a_¿RETIRO PUBLICIDAD?:SI"/>
    <s v="1157391"/>
    <s v="796073  "/>
    <s v="TERMINAL CB: F1KZZ745 TERMINAL COMERCIO: F1KZZ837"/>
    <s v="N/A"/>
    <s v="N/A"/>
    <s v="TIPO I"/>
    <s v="TERRESTRE"/>
    <n v="1"/>
    <n v="0"/>
    <s v="CANEDO HERRERA ALEXANDER"/>
    <m/>
    <n v="65960.072302"/>
    <n v="75096.394270399993"/>
    <n v="65960.072302"/>
    <m/>
    <m/>
    <m/>
    <m/>
    <m/>
    <m/>
    <m/>
  </r>
  <r>
    <s v="VILLAVICENCIO"/>
    <x v="3"/>
    <x v="4"/>
    <n v="50001"/>
    <s v="LISTA DE CHEQUEO"/>
    <n v="69923"/>
    <s v="META"/>
    <s v="VILLAVICENCIO"/>
    <s v="BARRIO MANANTIAL VILLAVICENCIO"/>
    <s v="CB UNO A UNO"/>
    <s v="CB UNO A UNO"/>
    <s v="REDEBAN"/>
    <s v="TA-25-722658"/>
    <s v="FO-25-1064627"/>
    <d v="2025-06-09T13:34:00"/>
    <d v="2025-06-10T16:08:46"/>
    <s v="EJECUTADO_EXITOSO"/>
    <s v="CIERRE EXITOSO"/>
    <s v="ORDEN DE CAMBIO"/>
    <s v="CIERRE"/>
    <s v="RECUPERACION DE EQUIPOS"/>
    <s v="VISITA_TÉCNICA"/>
    <s v="FECHA DE ATENCIÓN:10-06-2025_x000a_RESULTADO DE ACTIVIDAD:EJECUTADO_EXITOSO_x000a_SOLUCIÓN:10-06-2025 SE VISITA DIRECCIÓN Y SE REALIZA CIERRE DE CB. SE RETIRA DATAFONO Y LECTORA. SE DESTRUYE PUBLICIDAD EN SITIO AVISO EXTERIOR EN MAL ESTADO_x000a_PLACA/SERIAL DATAFONO RETIRADO:1072410_x000a_PLACA/SERIAL LECTOR RETIRADO: 1097473_x000a_PLACA/SERIAL PINPAD RETIRADO:_x000a_PLACA/SERIAL HUB RETIRADO: _x000a_¿RETIRO PUBLICIDAD?:SI"/>
    <s v="1072410"/>
    <s v="1097473  "/>
    <s v="TV000684"/>
    <s v="N/A"/>
    <s v="N/A"/>
    <s v="TIPO I"/>
    <s v="TERRESTRE"/>
    <n v="1"/>
    <n v="0"/>
    <s v="GARZON RUIZ LUIS MIGUEL"/>
    <m/>
    <n v="65960.072302"/>
    <n v="75096.394270399993"/>
    <n v="65960.072302"/>
    <m/>
    <m/>
    <m/>
    <m/>
    <m/>
    <m/>
    <m/>
  </r>
  <r>
    <s v="BOGOTA"/>
    <x v="5"/>
    <x v="6"/>
    <n v="11001"/>
    <s v="LISTA DE CHEQUEO"/>
    <n v="46898"/>
    <s v="CUNDINAMARCA"/>
    <s v="BOGOTA"/>
    <s v="BARRIO BOSA VILLA ANY SECTOR 2"/>
    <s v="CB UNO A UNO"/>
    <s v="CB UNO A UNO"/>
    <s v="REDEBAN"/>
    <s v="TA-25-722655"/>
    <s v="FO-25-1064619"/>
    <d v="2025-06-09T13:34:00"/>
    <d v="2025-06-11T13:08:00"/>
    <s v="EJECUTADO_EXITOSO"/>
    <s v="CIERRE EXITOSO"/>
    <s v="ORDEN DE CAMBIO"/>
    <s v="CIERRE"/>
    <s v="RECUPERACION DE EQUIPOS"/>
    <s v="VISITA_TÉCNICA"/>
    <s v="FECHA DE ATENCIÓN:11-06-2025_x000a_RESULTADO DE ACTIVIDAD:EJECUTADO_EXITOSO_x000a_SOLUCIÓN:11-06-2025 RECOGIDA DE EQUIPOS POR CIERRE DE CORRESPONSAL _x000a_PLACA/SERIAL DATAFONO RETIRADO:870243_x000a_PLACA/SERIAL LECTOR RETIRADO: 537887_x000a_PLACA/SERIAL PINPAD RETIRADO:951961_x000a_PLACA/SERIAL HUB RETIRADO: 837299_x000a_¿RETIRO PUBLICIDAD?:NO"/>
    <s v="870243"/>
    <s v="537887 951961 837299"/>
    <s v="AD00A059"/>
    <s v="N/A"/>
    <s v="N/A"/>
    <s v="TIPO I"/>
    <s v="TERRESTRE"/>
    <n v="1"/>
    <n v="0"/>
    <s v="GOMEZ VEGA DAVID SNEYDER"/>
    <m/>
    <n v="65960.072302"/>
    <n v="75096.394270399993"/>
    <n v="65960.072302"/>
    <m/>
    <m/>
    <m/>
    <m/>
    <m/>
    <m/>
    <m/>
  </r>
  <r>
    <s v="NEIVA"/>
    <x v="3"/>
    <x v="4"/>
    <n v="18460"/>
    <s v="LISTA DE CHEQUEO"/>
    <n v="57007"/>
    <s v="CAQUETA"/>
    <s v="MILAN"/>
    <s v="DISTRICOL DROG MUNDO FARMACO"/>
    <s v="AGREGADOR"/>
    <s v="DISTRICOL"/>
    <s v="REDEBAN"/>
    <s v="TA-25-722821"/>
    <s v="FO-25-1065053"/>
    <d v="2025-06-09T16:10:00"/>
    <d v="2025-06-11T14:04:53"/>
    <s v="EJECUTADO_EXITOSO"/>
    <s v="CIERRE EXITOSO"/>
    <s v="ORDEN DE CAMBIO"/>
    <s v="CIERRE"/>
    <s v="RECUPERACION DE EQUIPOS"/>
    <s v="VISITA_TÉCNICA"/>
    <s v="FECHA DE ATENCIÓN:11-06-2025_x000a_RESULTADO DE ACTIVIDAD:EJECUTADO_EXITOSO_x000a_SOLUCIÓN:11-06-2025 SE REALIZA RETIRO DE DATÁFONO, LECTORA, BASE, FUENTE, CABLE DE RED, SE REALIZA RETIRO DE PUBLICIDAD Y SE DESTRUYE, CIERRE EXITOSO._x000a_PLACA/SERIAL DATAFONO RETIRADO:1143955_x000a_PLACA/SERIAL LECTOR RETIRADO: 940372_x000a_PLACA/SERIAL PINPAD RETIRADO:_x000a_PLACA/SERIAL HUB RETIRADO: _x000a_¿RETIRO PUBLICIDAD?:SI"/>
    <s v="1143955"/>
    <s v="940372  "/>
    <s v="XPRZZ673"/>
    <s v="N/A"/>
    <s v="N/A"/>
    <s v="TIPO IV"/>
    <s v="TERRESTRE"/>
    <n v="1"/>
    <n v="0"/>
    <s v="BERMUDEZ SANCHEZ JOSE NEYBER"/>
    <m/>
    <n v="479588.87655000004"/>
    <n v="196536.5258152"/>
    <n v="479588.87655000004"/>
    <m/>
    <m/>
    <m/>
    <m/>
    <m/>
    <m/>
    <m/>
  </r>
  <r>
    <s v="BOGOTA"/>
    <x v="5"/>
    <x v="6"/>
    <n v="11001"/>
    <s v="LISTA DE CHEQUEO"/>
    <n v="68134"/>
    <s v="CUNDINAMARCA"/>
    <s v="BOGOTA"/>
    <s v="LA ESTRADA BOGOTA CUNDINAMARCA"/>
    <s v="CB UNO A UNO"/>
    <s v="CB UNO A UNO"/>
    <s v="REDEBAN"/>
    <s v="TA-25-724918"/>
    <s v="FO-25-1069958"/>
    <d v="2025-06-10T12:37:00"/>
    <d v="2025-06-11T14:41:15"/>
    <s v="EJECUTADO_EXITOSO"/>
    <s v="CIERRE EXITOSO"/>
    <s v="ORDEN DE CAMBIO"/>
    <s v="CIERRE"/>
    <s v="RECUPERACION DE EQUIPOS"/>
    <s v="VISITA_TÉCNICA"/>
    <s v="FECHA DE ATENCIÓN:11-06-2025_x000a_RESULTADO DE ACTIVIDAD:EJECUTADO_EXITOSO_x000a_SOLUCIÓN:11-06-2025 SE REALIZA RETIRO DE DATAFONO Y LECTOR DE BARRAS POR CIERRE CB BANCOLOMBIA _x000a_PLACA/SERIAL DATAFONO RETIRADO:1014133_x000a_PLACA/SERIAL LECTOR RETIRADO: 932250_x000a_PLACA/SERIAL PINPAD RETIRADO:_x000a_PLACA/SERIAL HUB RETIRADO: _x000a_¿RETIRO PUBLICIDAD?:NO"/>
    <s v="1014133"/>
    <s v="932250  "/>
    <s v="9T01Z895"/>
    <s v="N/A"/>
    <s v="N/A"/>
    <s v="TIPO I"/>
    <s v="TERRESTRE"/>
    <n v="1"/>
    <n v="0"/>
    <s v="MURCIA HERNANDEZ HARVEY IGNACIO"/>
    <m/>
    <n v="65960.072302"/>
    <n v="75096.394270399993"/>
    <n v="65960.072302"/>
    <m/>
    <m/>
    <m/>
    <m/>
    <m/>
    <m/>
    <m/>
  </r>
  <r>
    <s v="BOGOTA"/>
    <x v="5"/>
    <x v="6"/>
    <n v="11001"/>
    <s v="LISTA DE CHEQUEO"/>
    <n v="75296"/>
    <s v="CUNDINAMARCA"/>
    <s v="BOGOTA"/>
    <s v="BARRIO GRANADA SUR BOGOTA"/>
    <s v="CB UNO A UNO"/>
    <s v="CB UNO A UNO"/>
    <s v="REDEBAN"/>
    <s v="TA-25-722659"/>
    <s v="FO-25-1064633"/>
    <d v="2025-06-09T13:34:00"/>
    <d v="2025-06-11T17:00:29"/>
    <s v="EJECUTADO_EXITOSO"/>
    <s v="CIERRE EXITOSO"/>
    <s v="ORDEN DE CAMBIO"/>
    <s v="CIERRE"/>
    <s v="RECUPERACION DE EQUIPOS"/>
    <s v="VISITA_TÉCNICA"/>
    <s v="FECHA DE ATENCIÓN:11-06-2025_x000a_RESULTADO DE ACTIVIDAD:EJECUTADO_EXITOSO_x000a_SOLUCIÓN:11-06-2025 SE RETIRA PUBLICIDAD SE DESTRUYE SE RETIRA DATÁFONO Y LECTORA_x000a_PLACA/SERIAL DATAFONO RETIRADO:1120958_x000a_PLACA/SERIAL LECTOR RETIRADO: 1178255_x000a_PLACA/SERIAL PINPAD RETIRADO:_x000a_PLACA/SERIAL HUB RETIRADO: _x000a_¿RETIRO PUBLICIDAD?:SI"/>
    <s v="1120958"/>
    <s v="1178255  "/>
    <s v="EXZZZ737"/>
    <s v="N/A"/>
    <s v="N/A"/>
    <s v="TIPO I"/>
    <s v="TERRESTRE"/>
    <n v="1"/>
    <n v="0"/>
    <s v="INFANTE SIERRA MANUEL FERNANDO"/>
    <m/>
    <n v="65960.072302"/>
    <n v="75096.394270399993"/>
    <n v="65960.072302"/>
    <m/>
    <m/>
    <m/>
    <m/>
    <m/>
    <m/>
    <m/>
  </r>
  <r>
    <s v="CUCUTA"/>
    <x v="2"/>
    <x v="2"/>
    <n v="54405"/>
    <s v="LISTA DE CHEQUEO"/>
    <n v="60861"/>
    <s v="NORTE DE SANTANDER"/>
    <s v="LOS PATIOS"/>
    <s v="BARRIO DOCE DE OCTUBRE LOS PAT"/>
    <s v="CB UNO A UNO"/>
    <s v="CB UNO A UNO"/>
    <s v="REDEBAN"/>
    <s v="TA-25-722656"/>
    <s v="FO-25-1064623"/>
    <d v="2025-06-09T13:34:00"/>
    <d v="2025-06-11T17:07:51"/>
    <s v="EJECUTADO_EXITOSO"/>
    <s v="CIERRE EXITOSO"/>
    <s v="ORDEN DE CAMBIO"/>
    <s v="CIERRE"/>
    <s v="RECUPERACION DE EQUIPOS"/>
    <s v="VISITA_TÉCNICA"/>
    <s v="FECHA DE ATENCIÓN:11-06-2025_x000a_RESULTADO DE ACTIVIDAD:EJECUTADO_EXITOSO_x000a_SOLUCIÓN:11-06-2025 SE VISITA COMERCIO, SE REALIZA RECUPERA EQUIPOS RBM EXITOSO, CIERRE OK._x000a_PLACA/SERIAL DATAFONO RETIRADO:1042277_x000a_PLACA/SERIAL LECTOR RETIRADO: 864731_x000a_PLACA/SERIAL PINPAD RETIRADO:1073942_x000a_PLACA/SERIAL HUB RETIRADO: Sin placa_x000a_¿RETIRO PUBLICIDAD?:NO"/>
    <s v="1042277"/>
    <s v="864731 1073942 Sin placa"/>
    <s v="FUA0G745"/>
    <s v="N/A"/>
    <s v="N/A"/>
    <s v="TIPO I"/>
    <s v="TERRESTRE"/>
    <n v="1"/>
    <n v="0"/>
    <s v="NARANJO AFANADOR RUBEN JESUS"/>
    <m/>
    <n v="65960.072302"/>
    <n v="75096.394270399993"/>
    <n v="65960.072302"/>
    <m/>
    <m/>
    <m/>
    <m/>
    <m/>
    <m/>
    <m/>
  </r>
  <r>
    <s v="TUNJA"/>
    <x v="2"/>
    <x v="2"/>
    <n v="15087"/>
    <n v="13439"/>
    <n v="42773"/>
    <s v="BOYACA"/>
    <s v="BELEN"/>
    <s v="DISTRICOL DISTRIBUIDORA Y SALO"/>
    <s v="AGREGADOR"/>
    <s v="DISTRICOL"/>
    <s v="REDEBAN"/>
    <s v="TA-25-722808"/>
    <s v="FO-25-1065015"/>
    <d v="2025-06-09T16:10:00"/>
    <d v="2025-06-11T17:39:11"/>
    <s v="EJECUTADO_EXITOSO"/>
    <s v="CIERRE EXITOSO"/>
    <s v="ORDEN DE CAMBIO"/>
    <s v="CIERRE"/>
    <s v="CIERRE"/>
    <s v="VISITA_TÉCNICA"/>
    <s v="FECHA DE ATENCIÓN:11-06-2025_x000a_RESULTADO DE ACTIVIDAD:EJECUTADO_EXITOSO_x000a_SOLUCIÓN:11-06-2025 SE EJECUTA CIERRE CORRESPONSAL BANCARIO BANCOLOMBIA RETIRANDO LOS EQUIPOS EXISTENTES SE RETIRAN EN LA CARRERA 6#8-31 SE DESTRUYE LA PUBLICIDAD EXISTENTE EN EL PUNTO_x000a_PLACA/SERIAL DATAFONO RETIRADO:914236_x000a_PLACA/SERIAL LECTOR RETIRADO: 799974_x000a_PLACA/SERIAL PINPAD RETIRADO:_x000a_PLACA/SERIAL HUB RETIRADO: _x000a_¿RETIRO PUBLICIDAD?:SI"/>
    <s v="914236"/>
    <s v="799974  "/>
    <s v="9A7ZZ913"/>
    <s v="N/A"/>
    <s v="N/A"/>
    <s v="TIPO II"/>
    <s v="TERRESTRE"/>
    <n v="1"/>
    <n v="0"/>
    <s v="RODRIGUEZ MURCIA YERSON IVAN"/>
    <m/>
    <n v="144967.87232000002"/>
    <n v="140395.6348884"/>
    <n v="144967.87232000002"/>
    <m/>
    <m/>
    <m/>
    <m/>
    <m/>
    <m/>
    <m/>
  </r>
  <r>
    <s v="BUCARAMANGA"/>
    <x v="2"/>
    <x v="2"/>
    <n v="68167"/>
    <n v="13449"/>
    <n v="70253"/>
    <s v="SANTANDER"/>
    <s v="CHARALA"/>
    <s v="BARRIO COMUNEROS CHARALA 2"/>
    <s v="CB UNO A UNO"/>
    <s v="CB UNO A UNO"/>
    <s v="REDEBAN"/>
    <s v="TA-25-724915"/>
    <s v="FO-25-1069949"/>
    <d v="2025-06-10T12:37:00"/>
    <d v="2025-06-11T18:12:59"/>
    <s v="EJECUTADO_EXITOSO"/>
    <s v="CIERRE EXITOSO"/>
    <s v="ORDEN DE CAMBIO"/>
    <s v="CIERRE"/>
    <s v="CIERRE"/>
    <s v="VISITA_TÉCNICA"/>
    <s v="FECHA DE ATENCIÓN:11-06-2025_x000a_RESULTADO DE ACTIVIDAD:EJECUTADO_EXITOSO_x000a_SOLUCIÓN:11-06-2025 SE REALIZA CIERRE DE CB BANCOLOMBIA PURO , SE RECOGE 1 DATÁFONO 1 LECTOR DE BARRAS , PUBLICIDAD SE DESTRUYE EN SITIO Y SE RETIRA DEL LUGAR _x000a_PLACA/SERIAL DATAFONO RETIRADO:1088424_x000a_PLACA/SERIAL LECTOR RETIRADO: 1114342_x000a_PLACA/SERIAL PINPAD RETIRADO:_x000a_PLACA/SERIAL HUB RETIRADO: _x000a_¿RETIRO PUBLICIDAD?:SI"/>
    <s v="1088424"/>
    <s v="1114342  "/>
    <s v="LN009188"/>
    <s v="N/A"/>
    <s v="N/A"/>
    <s v="TIPO IV"/>
    <s v="TERRESTRE"/>
    <n v="1"/>
    <n v="0"/>
    <s v="HERRERA LUQUE SAUL JAVIER"/>
    <m/>
    <n v="479588.87655000004"/>
    <n v="196536.5258152"/>
    <n v="479588.87655000004"/>
    <m/>
    <m/>
    <m/>
    <m/>
    <m/>
    <m/>
    <m/>
  </r>
  <r>
    <s v="MEDELLIN"/>
    <x v="1"/>
    <x v="1"/>
    <n v="5088"/>
    <n v="13400"/>
    <n v="77872"/>
    <s v="ANTIOQUIA"/>
    <s v="BELLO"/>
    <s v="DISTRICOL MIMOS DE REALEZA"/>
    <s v="AGREGADOR"/>
    <s v="DISTRICOL"/>
    <s v="REDEBAN"/>
    <s v="TA-25-719456"/>
    <s v="FO-25-1053382"/>
    <d v="2025-06-06T10:59:00"/>
    <d v="2025-06-12T09:55:08"/>
    <s v="EJECUTADO_EXITOSO"/>
    <s v="CIERRE EXITOSO"/>
    <s v="ORDEN DE CAMBIO"/>
    <s v="CIERRE"/>
    <s v="CIERRE"/>
    <s v="VISITA_TÉCNICA"/>
    <s v="FECHA DE ATENCIÓN:12-06-2025_x000a_RESULTADO DE ACTIVIDAD:EJECUTADO_EXITOSO_x000a_SOLUCIÓN:12-06-2025 SE RETIRAN EQUIPOS SIN PUBLICIDAD _x000a_PLACA/SERIAL DATAFONO RETIRADO:751063_x000a_PLACA/SERIAL LECTOR RETIRADO: 1231487_x000a_PLACA/SERIAL PINPAD RETIRADO:_x000a_PLACA/SERIAL HUB RETIRADO: _x000a_¿RETIRO PUBLICIDAD?:NO"/>
    <s v="751063"/>
    <s v="1231487  "/>
    <s v="A1MZZ056"/>
    <s v="N/A"/>
    <s v="N/A"/>
    <s v="TIPO I"/>
    <s v="TERRESTRE"/>
    <n v="1"/>
    <n v="0"/>
    <s v="CERPA SUAREZ DUVAN CAMILO"/>
    <m/>
    <n v="65960.072302"/>
    <n v="75096.394270399993"/>
    <n v="65960.072302"/>
    <m/>
    <m/>
    <m/>
    <m/>
    <m/>
    <m/>
    <m/>
  </r>
  <r>
    <s v="APARTADO"/>
    <x v="1"/>
    <x v="1"/>
    <n v="5147"/>
    <s v="LISTA DE CHEQUEO"/>
    <n v="43619"/>
    <s v="ANTIOQUIA"/>
    <s v="CAREPA"/>
    <s v="DISTRICOL FRUTAS Y VERDURAS LA"/>
    <s v="AGREGADOR"/>
    <s v="DISTRICOL"/>
    <s v="REDEBAN"/>
    <s v="TA-25-722818"/>
    <s v="FO-25-1065044"/>
    <d v="2025-06-09T16:10:00"/>
    <d v="2025-06-12T10:09:40"/>
    <s v="EJECUTADO_EXITOSO"/>
    <s v="CIERRE EXITOSO"/>
    <s v="ORDEN DE CAMBIO"/>
    <s v="CIERRE"/>
    <s v="RECUPERACION DE EQUIPOS"/>
    <s v="VISITA_TÉCNICA"/>
    <s v="FECHA DE ATENCIÓN:12-06-2025_x000a_RESULTADO DE ACTIVIDAD:EJECUTADO_EXITOSO_x000a_SOLUCIÓN:12-06-2025 SE RECOGEN EQUIPOS EN LA OFICINA DE DISTRICOL _x000a_PLACA/SERIAL DATAFONO RETIRADO:1069309_x000a_PLACA/SERIAL LECTOR RETIRADO: 798421_x000a_PLACA/SERIAL PINPAD RETIRADO:_x000a_PLACA/SERIAL HUB RETIRADO: _x000a_¿RETIRO PUBLICIDAD?:NO"/>
    <s v="1069309"/>
    <s v="798421  "/>
    <s v="9AFZZ318"/>
    <s v="N/A"/>
    <s v="N/A"/>
    <s v="TIPO I"/>
    <s v="TERRESTRE"/>
    <n v="1"/>
    <n v="0"/>
    <s v="RUA ALVAREZ RICHARD ANDRES"/>
    <m/>
    <n v="65960.072302"/>
    <n v="75096.394270399993"/>
    <n v="65960.072302"/>
    <m/>
    <m/>
    <m/>
    <m/>
    <m/>
    <m/>
    <m/>
  </r>
  <r>
    <s v="MEDELLIN"/>
    <x v="1"/>
    <x v="1"/>
    <n v="27361"/>
    <s v="LISTA DE CHEQUEO"/>
    <n v="73051"/>
    <s v="CHOCO"/>
    <s v="ISTMINA"/>
    <s v="DISTRICOL COMERCIALIZADORA CEN"/>
    <s v="AGREGADOR"/>
    <s v="DISTRICOL"/>
    <s v="REDEBAN"/>
    <s v="TA-25-722823"/>
    <s v="FO-25-1065058"/>
    <d v="2025-06-09T16:10:00"/>
    <d v="2025-06-12T10:48:20"/>
    <s v="EJECUTADO_EXITOSO"/>
    <s v="CIERRE EXITOSO"/>
    <s v="ORDEN DE CAMBIO"/>
    <s v="CIERRE"/>
    <s v="RECUPERACION DE EQUIPOS"/>
    <s v="VISITA_TÉCNICA"/>
    <s v="FECHA DE ATENCIÓN:12-06-2025_x000a_RESULTADO DE ACTIVIDAD:EJECUTADO_EXITOSO_x000a_SOLUCIÓN:12-06-2025 SE RECOGEN EQUIPOS EN LA OFICINA DE DISTRICOL, DEJO COMO OBSERVACIÓN QUE EN SYTEX APARECE LA SIGUIENTE PLACA 1114839 PERO RECOJO FÍSICAMENTE LA PLACA 893481_x000a_PLACA/SERIAL DATAFONO RETIRADO:1120659_x000a_PLACA/SERIAL LECTOR RETIRADO: 893481_x000a_PLACA/SERIAL PINPAD RETIRADO:_x000a_PLACA/SERIAL HUB RETIRADO: _x000a_¿RETIRO PUBLICIDAD?:NO"/>
    <s v="1120659"/>
    <s v="893481  "/>
    <s v="MN00R005"/>
    <s v="N/A"/>
    <s v="N/A"/>
    <s v="TIPO IV ESPECIAL"/>
    <s v="AEREO"/>
    <n v="1"/>
    <n v="0"/>
    <s v="RUA ALVAREZ RICHARD ANDRES"/>
    <m/>
    <n v="988462.96268840006"/>
    <n v="196536.5258152"/>
    <n v="988462.96268840006"/>
    <m/>
    <m/>
    <m/>
    <m/>
    <m/>
    <m/>
    <m/>
  </r>
  <r>
    <s v="TUNJA"/>
    <x v="2"/>
    <x v="2"/>
    <n v="15407"/>
    <s v="LISTA DE CHEQUEO"/>
    <n v="56718"/>
    <s v="BOYACA"/>
    <s v="VILLA DE LEYVA"/>
    <s v="DISTRICOL MINIMARKET LUCILA"/>
    <s v="AGREGADOR"/>
    <s v="DISTRICOL"/>
    <s v="REDEBAN"/>
    <s v="TA-25-722820"/>
    <s v="FO-25-1065050"/>
    <d v="2025-06-09T16:10:00"/>
    <d v="2025-06-12T11:14:17"/>
    <s v="EJECUTADO_EXITOSO"/>
    <s v="CIERRE EXITOSO"/>
    <s v="ORDEN DE CAMBIO"/>
    <s v="CIERRE"/>
    <s v="RECUPERACION DE EQUIPOS"/>
    <s v="VISITA_TÉCNICA"/>
    <s v="FECHA DE ATENCIÓN:12-06-2025_x000a_RESULTADO DE ACTIVIDAD:EJECUTADO_EXITOSO_x000a_SOLUCIÓN:12-06-2025 DE RECOGEN EQUIPOS EN LA OFICINA DE DISTRICOL, AL DATAFONO LE FALTA LA TAPA TRASERA_x000a_PLACA/SERIAL DATAFONO RETIRADO:186979_x000a_PLACA/SERIAL LECTOR RETIRADO: 893451_x000a_PLACA/SERIAL PINPAD RETIRADO:_x000a_PLACA/SERIAL HUB RETIRADO: _x000a_¿RETIRO PUBLICIDAD?:NO"/>
    <s v="186979"/>
    <s v="893451  "/>
    <s v="XPNZZ689"/>
    <s v="N/A"/>
    <s v="N/A"/>
    <s v="TIPO II"/>
    <s v="TERRESTRE"/>
    <n v="1"/>
    <n v="0"/>
    <s v="RUA ALVAREZ RICHARD ANDRES"/>
    <m/>
    <n v="144967.87232000002"/>
    <n v="140395.6348884"/>
    <n v="144967.87232000002"/>
    <m/>
    <m/>
    <m/>
    <m/>
    <m/>
    <m/>
    <m/>
  </r>
  <r>
    <s v="IBAGUE"/>
    <x v="3"/>
    <x v="4"/>
    <n v="73671"/>
    <n v="13430"/>
    <n v="71231"/>
    <s v="TOLIMA"/>
    <s v="SALDAÑA"/>
    <s v="BARRIO AV LOS PUENTES"/>
    <s v="CB UNO A UNO"/>
    <s v="CB UNO A UNO"/>
    <s v="REDEBAN"/>
    <s v="TA-25-720443"/>
    <s v="FO-25-1055445"/>
    <d v="2025-06-06T12:28:00"/>
    <d v="2025-06-12T11:18:43"/>
    <s v="EJECUTADO_EXITOSO"/>
    <s v="CIERRE EXITOSO"/>
    <s v="ORDEN DE CAMBIO"/>
    <s v="CIERRE"/>
    <s v="CIERRE"/>
    <s v="VISITA_TÉCNICA"/>
    <s v="FECHA DE ATENCIÓN:12-06-2025_x000a_RESULTADO DE ACTIVIDAD:EJECUTADO_EXITOSO_x000a_SOLUCIÓN:12-06-2025 SE VISITA CB DIRECCIÓN INDICADA,LA PERSONA QUIEN ATIENDE HACE ENTREGA DE MANERA VOLUNTARIA DE DATÁFONO, LECTOR,NO PUBLICIDAD,NO ROLLOS,_x000a_PENDIENTE PIN PAD POR ENTREGAR SE LE INFORMA QUE CUANDO LO TENGA DEBE COMUNICARSE ALA LÍNEA 018000953344 SOLICITAR VISITA _x000a_PLACA/SERIAL DATAFONO RETIRADO:768633_x000a_PLACA/SERIAL LECTOR RETIRADO: 1144336_x000a_PLACA/SERIAL PINPAD RETIRADO:_x000a_PLACA/SERIAL HUB RETIRADO: _x000a_¿RETIRO PUBLICIDAD?:NO"/>
    <s v="768633"/>
    <s v="1144336  "/>
    <s v="NN00E684"/>
    <s v="N/A"/>
    <s v="N/A"/>
    <s v="TIPO II"/>
    <s v="TERRESTRE"/>
    <n v="1"/>
    <n v="0"/>
    <s v="GUTIERREZ  CAMILO ANDRES"/>
    <m/>
    <n v="144967.87232000002"/>
    <n v="140395.6348884"/>
    <n v="144967.87232000002"/>
    <m/>
    <m/>
    <m/>
    <m/>
    <m/>
    <m/>
    <m/>
  </r>
  <r>
    <s v="PASTO"/>
    <x v="0"/>
    <x v="3"/>
    <n v="52001"/>
    <n v="13454"/>
    <n v="36998"/>
    <s v="NARIÑO"/>
    <s v="PASTO"/>
    <s v="BARRIO BOMBONA PASTO 1"/>
    <s v="CB UNO A UNO"/>
    <s v="CB UNO A UNO"/>
    <s v="REDEBAN"/>
    <s v="TA-25-748839"/>
    <s v="FO-25-1077751"/>
    <d v="2025-06-11T16:06:00"/>
    <d v="2025-06-12T11:22:07"/>
    <s v="EJECUTADO_EXITOSO"/>
    <s v="CIERRE EXITOSO"/>
    <s v="ORDEN DE CAMBIO"/>
    <s v="CIERRE"/>
    <s v="CIERRE"/>
    <s v="VISITA_TÉCNICA"/>
    <s v="FECHA DE ATENCIÓN:12-06-2025_x000a_RESULTADO DE ACTIVIDAD:EJECUTADO_EXITOSO_x000a_SOLUCIÓN:12-06-2025 SE REALIZA CIERRE DE CORRESPONSAL BANCARIO SE RETIRA DATAFONO, LECTOR FUENTE COMERCIO INFORMA QUE TODA LA PUBLICIDAD FUE DESTRUIDA CIERRE EXITOSO _x000a_PLACA/SERIAL DATAFONO RETIRADO:154967_x000a_PLACA/SERIAL LECTOR RETIRADO: 902834_x000a_PLACA/SERIAL PINPAD RETIRADO:_x000a_PLACA/SERIAL HUB RETIRADO: _x000a_¿RETIRO PUBLICIDAD?:NO"/>
    <s v="154967"/>
    <s v="902834  "/>
    <s v="AB00H978"/>
    <s v="N/A"/>
    <s v="N/A"/>
    <s v="TIPO I"/>
    <s v="TERRESTRE"/>
    <n v="1"/>
    <n v="0"/>
    <s v="BRAVO MADROÑERO OSCAR ESTEBAN"/>
    <m/>
    <n v="65960.072302"/>
    <n v="75096.394270399993"/>
    <n v="65960.072302"/>
    <m/>
    <m/>
    <m/>
    <m/>
    <m/>
    <m/>
    <m/>
  </r>
  <r>
    <s v="VILLAVICENCIO"/>
    <x v="3"/>
    <x v="4"/>
    <n v="50001"/>
    <n v="13456"/>
    <n v="48456"/>
    <s v="META"/>
    <s v="VILLAVICENCIO"/>
    <s v="BARRIO SAN ANTONIO VILLAVICENC"/>
    <s v="CB UNO A UNO"/>
    <s v="CB UNO A UNO"/>
    <s v="REDEBAN"/>
    <s v="TA-25-748835"/>
    <s v="FO-25-1077743"/>
    <d v="2025-06-11T16:06:00"/>
    <d v="2025-06-12T12:00:14"/>
    <s v="EJECUTADO_EXITOSO"/>
    <s v="CIERRE EXITOSO"/>
    <s v="ORDEN DE CAMBIO"/>
    <s v="CIERRE"/>
    <s v="CIERRE"/>
    <s v="VISITA_TÉCNICA"/>
    <s v="FECHA DE ATENCIÓN:12-06-2025_x000a_RESULTADO DE ACTIVIDAD:EJECUTADO_EXITOSO_x000a_SOLUCIÓN:12-06-2025 SE REALIZA CIERRE CB SE RECUPERA DATÁFONO Y LECTOR OK SIN NOVEDADES_x000a_PLACA/SERIAL DATAFONO RETIRADO:276176_x000a_PLACA/SERIAL LECTOR RETIRADO: 533224_x000a_PLACA/SERIAL PINPAD RETIRADO:_x000a_PLACA/SERIAL HUB RETIRADO: _x000a_¿RETIRO PUBLICIDAD?:NO"/>
    <s v="276176"/>
    <s v="533224  "/>
    <s v="XP00J169"/>
    <s v="N/A"/>
    <s v="N/A"/>
    <s v="TIPO I"/>
    <s v="TERRESTRE"/>
    <n v="1"/>
    <n v="0"/>
    <s v="CASTRILLON URREA LONDIER LEANDRO"/>
    <m/>
    <n v="65960.072302"/>
    <n v="75096.394270399993"/>
    <n v="65960.072302"/>
    <m/>
    <m/>
    <m/>
    <m/>
    <m/>
    <m/>
    <m/>
  </r>
  <r>
    <s v="MEDELLIN"/>
    <x v="1"/>
    <x v="1"/>
    <n v="5360"/>
    <s v="LISTA DE CHEQUEO"/>
    <n v="42723"/>
    <s v="ANTIOQUIA"/>
    <s v="ITAGUI"/>
    <s v="PTM ITAGUI D1 FARMA S A S"/>
    <s v="AGREGADOR"/>
    <s v="COMCARD - PTM"/>
    <s v="REDEBAN"/>
    <s v="TA-25-722819"/>
    <s v="FO-25-1065047"/>
    <d v="2025-06-09T16:10:00"/>
    <d v="2025-06-12T12:21:37"/>
    <s v="EJECUTADO_EXITOSO"/>
    <s v="CIERRE EXITOSO"/>
    <s v="ORDEN DE CAMBIO"/>
    <s v="CIERRE"/>
    <s v="RECUPERACION DE EQUIPOS"/>
    <s v="VISITA_TÉCNICA"/>
    <s v="FECHA DE ATENCIÓN:12-06-2025_x000a_RESULTADO DE ACTIVIDAD:EJECUTADO_EXITOSO_x000a_SOLUCIÓN:12-06-2025 SE RECOGEN EQUIPOS EN LA OFICINA DE PTM_x000a_PLACA/SERIAL DATAFONO RETIRADO:932056_x000a_PLACA/SERIAL LECTOR RETIRADO: 798482_x000a_PLACA/SERIAL PINPAD RETIRADO:_x000a_PLACA/SERIAL HUB RETIRADO: _x000a_¿RETIRO PUBLICIDAD?:NO"/>
    <s v="932056"/>
    <s v="798482  "/>
    <s v="GZ7ZZ115-AD09Z063"/>
    <s v="N/A"/>
    <s v="N/A"/>
    <s v="TIPO I"/>
    <s v="TERRESTRE"/>
    <n v="1"/>
    <n v="0"/>
    <s v="RUA ALVAREZ RICHARD ANDRES"/>
    <m/>
    <n v="65960.072302"/>
    <n v="75096.394270399993"/>
    <n v="65960.072302"/>
    <m/>
    <m/>
    <m/>
    <m/>
    <m/>
    <m/>
    <m/>
  </r>
  <r>
    <s v="PASTO"/>
    <x v="0"/>
    <x v="3"/>
    <n v="52001"/>
    <n v="13452"/>
    <n v="17077"/>
    <s v="NARIÑO"/>
    <s v="PASTO"/>
    <s v="BARRIO PANADERIA PASTO"/>
    <s v="CB UNO A UNO"/>
    <s v="CB UNO A UNO"/>
    <s v="REDEBAN"/>
    <s v="TA-25-748838"/>
    <s v="FO-25-1077749"/>
    <d v="2025-06-11T16:06:00"/>
    <d v="2025-06-12T12:24:41"/>
    <s v="EJECUTADO_EXITOSO"/>
    <s v="CIERRE EXITOSO"/>
    <s v="ORDEN DE CAMBIO"/>
    <s v="CIERRE"/>
    <s v="CIERRE"/>
    <s v="VISITA_TÉCNICA"/>
    <s v="FECHA DE ATENCIÓN:12-06-2025_x000a_RESULTADO DE ACTIVIDAD:EJECUTADO_EXITOSO_x000a_SOLUCIÓN:12-06-2025 SE REALIZA CIERRE DE CORRESPONSAL BANCARIO SE RETIRA DATAFONO LECTOR BASE FUENTE AVISO EXTERIOR DISPLAY HORARIO FLANGER SE DESTRUYE PUBLICIDAD ROLLOS NO SE RETIRA CIERRE EXITOSO _x000a_PLACA/SERIAL DATAFONO RETIRADO:1173542_x000a_PLACA/SERIAL LECTOR RETIRADO: 1145941_x000a_PLACA/SERIAL PINPAD RETIRADO:_x000a_PLACA/SERIAL HUB RETIRADO: _x000a_¿RETIRO PUBLICIDAD?:SI"/>
    <s v="1173542"/>
    <s v="1145941  "/>
    <s v="NN00B497"/>
    <s v="N/A"/>
    <s v="N/A"/>
    <s v="TIPO I"/>
    <s v="TERRESTRE"/>
    <n v="1"/>
    <n v="0"/>
    <s v="BRAVO MADROÑERO OSCAR ESTEBAN"/>
    <m/>
    <n v="65960.072302"/>
    <n v="75096.394270399993"/>
    <n v="65960.072302"/>
    <m/>
    <m/>
    <m/>
    <m/>
    <m/>
    <m/>
    <m/>
  </r>
  <r>
    <s v="MEDELLIN"/>
    <x v="1"/>
    <x v="1"/>
    <n v="5686"/>
    <n v="13435"/>
    <n v="73424"/>
    <s v="ANTIOQUIA"/>
    <s v="SANTA ROSA DE OSOS"/>
    <s v="BARRIO CAMELLON GONSALEZ SANTA"/>
    <s v="CB UNO A UNO"/>
    <s v="CB UNO A UNO"/>
    <s v="REDEBAN"/>
    <s v="TA-25-722648"/>
    <s v="FO-25-1064596"/>
    <d v="2025-06-09T13:34:00"/>
    <d v="2025-06-12T12:55:25"/>
    <s v="EJECUTADO_EXITOSO"/>
    <s v="CIERRE EXITOSO"/>
    <s v="ORDEN DE CAMBIO"/>
    <s v="CIERRE"/>
    <s v="CIERRE"/>
    <s v="VISITA_TÉCNICA"/>
    <s v="FECHA DE ATENCIÓN:12-06-2025_x000a_RESULTADO DE ACTIVIDAD:EJECUTADO_EXITOSO_x000a_SOLUCIÓN:12-06-2025 SE HACE CIERRE OK NO APLICA PUBLICIDAD _x000a_PLACA/SERIAL DATAFONO RETIRADO:1104524_x000a_PLACA/SERIAL LECTOR RETIRADO: 1145358_x000a_PLACA/SERIAL PINPAD RETIRADO:_x000a_PLACA/SERIAL HUB RETIRADO: _x000a_¿RETIRO PUBLICIDAD?:SI"/>
    <s v="1104524"/>
    <s v="1145358  "/>
    <s v="MN00V945"/>
    <s v="N/A"/>
    <s v="N/A"/>
    <s v="TIPO II"/>
    <s v="TERRESTRE"/>
    <n v="1"/>
    <n v="0"/>
    <s v="DIAZ ZABALA FRANCIS DUBAN"/>
    <m/>
    <n v="144967.87232000002"/>
    <n v="140395.6348884"/>
    <n v="144967.87232000002"/>
    <m/>
    <m/>
    <m/>
    <m/>
    <m/>
    <m/>
    <m/>
  </r>
  <r>
    <s v="BOGOTA"/>
    <x v="5"/>
    <x v="6"/>
    <n v="25386"/>
    <s v="LISTA DE CHEQUEO"/>
    <n v="76271"/>
    <s v="CUNDINAMARCA"/>
    <s v="LA MESA"/>
    <s v="BARRIO CENTRO LA MESA 7"/>
    <s v="CB UNO A UNO"/>
    <s v="CB UNO A UNO"/>
    <s v="REDEBAN"/>
    <s v="TA-25-722660"/>
    <s v="FO-25-1069367"/>
    <d v="2025-06-09T13:34:00"/>
    <d v="2025-06-12T13:06:08"/>
    <s v="EJECUTADO_EXITOSO"/>
    <s v="CIERRE EXITOSO"/>
    <s v="ORDEN DE CAMBIO"/>
    <s v="CIERRE"/>
    <s v="RECUPERACION DE EQUIPOS"/>
    <s v="VISITA_TÉCNICA"/>
    <s v="FECHA DE ATENCIÓN:12-06-2025_x000a_RESULTADO DE ACTIVIDAD:EJECUTADO_EXITOSO_x000a_SOLUCIÓN:12-06-2025 DURANTE LA VISITA TECNICA SE REALIZA RETIRO DE DATAFONO, LECTOR DE CODIGO DE BARRAS   POR CIERRE DE PUNTO PUBLICIDAD FUE RETIRADA Y DESTRUIDA POR COMERCIO INDICAN  _x000a_PLACA/SERIAL DATAFONO RETIRADO:1072112_x000a_PLACA/SERIAL LECTOR RETIRADO: 775711_x000a_PLACA/SERIAL PINPAD RETIRADO:_x000a_PLACA/SERIAL HUB RETIRADO: _x000a_¿RETIRO PUBLICIDAD?:NO"/>
    <s v="1072112"/>
    <s v="775711  "/>
    <s v="EG0OZ133"/>
    <s v="N/A"/>
    <s v="N/A"/>
    <s v="TIPO II"/>
    <s v="TERRESTRE"/>
    <n v="1"/>
    <n v="1"/>
    <s v="GALEANO SORIANO JUAN DAVID"/>
    <m/>
    <n v="144967.87232000002"/>
    <n v="140395.6348884"/>
    <n v="285363.50720840006"/>
    <m/>
    <m/>
    <m/>
    <m/>
    <m/>
    <m/>
    <m/>
  </r>
  <r>
    <s v="MEDELLIN"/>
    <x v="1"/>
    <x v="1"/>
    <n v="5360"/>
    <n v="13443"/>
    <n v="46000"/>
    <s v="ANTIOQUIA"/>
    <s v="ITAGUI"/>
    <s v="PTM  ITAGUI DULCE ENSUENO V A"/>
    <s v="AGREGADOR"/>
    <s v="COMCARD - PTM"/>
    <s v="REDEBAN"/>
    <s v="TA-25-722809"/>
    <s v="FO-25-1065019"/>
    <d v="2025-06-09T16:10:00"/>
    <d v="2025-06-12T13:56:44"/>
    <s v="EJECUTADO_EXITOSO"/>
    <s v="CIERRE EXITOSO"/>
    <s v="ORDEN DE CAMBIO"/>
    <s v="CIERRE"/>
    <s v="CIERRE"/>
    <s v="VISITA_TÉCNICA"/>
    <s v="FECHA DE ATENCIÓN:12-06-2025_x000a_RESULTADO DE ACTIVIDAD:EJECUTADO_EXITOSO_x000a_SOLUCIÓN:12-06-2025 SE RETIRAN EQUIPOS EXITOSAMENTE_x000a_PLACA/SERIAL DATAFONO RETIRADO:853340_x000a_PLACA/SERIAL LECTOR RETIRADO: 846584_x000a_PLACA/SERIAL PINPAD RETIRADO:_x000a_PLACA/SERIAL HUB RETIRADO: _x000a_¿RETIRO PUBLICIDAD?:SI"/>
    <s v="853340"/>
    <s v="846584  "/>
    <s v="GB004565-XPSZZ071"/>
    <s v="N/A"/>
    <s v="N/A"/>
    <s v="TIPO I"/>
    <s v="TERRESTRE"/>
    <n v="1"/>
    <n v="0"/>
    <s v="RUA ALVAREZ RICHARD ANDRES"/>
    <m/>
    <n v="65960.072302"/>
    <n v="75096.394270399993"/>
    <n v="65960.072302"/>
    <m/>
    <m/>
    <m/>
    <m/>
    <m/>
    <m/>
    <m/>
  </r>
  <r>
    <s v="MEDELLIN"/>
    <x v="1"/>
    <x v="1"/>
    <n v="5001"/>
    <n v="13442"/>
    <n v="65937"/>
    <s v="ANTIOQUIA"/>
    <s v="MEDELLIN"/>
    <s v="DISTRICOL DROGUERIA SIRDALUD"/>
    <s v="AGREGADOR"/>
    <s v="DISTRICOL"/>
    <s v="REDEBAN"/>
    <s v="TA-25-722806"/>
    <s v="FO-25-1065011"/>
    <d v="2025-06-09T16:10:00"/>
    <d v="2025-06-12T14:02:11"/>
    <s v="EJECUTADO_EXITOSO"/>
    <s v="CIERRE EXITOSO"/>
    <s v="ORDEN DE CAMBIO"/>
    <s v="CIERRE"/>
    <s v="CIERRE"/>
    <s v="VISITA_TÉCNICA"/>
    <s v="FECHA DE ATENCIÓN:12-06-2025_x000a_RESULTADO DE ACTIVIDAD:EJECUTADO_EXITOSO_x000a_SOLUCIÓN:12-06-2025 SE RETIRAN EQUIPOS SIN PUBLICIDAD _x000a_PLACA/SERIAL DATAFONO RETIRADO:988374_x000a_PLACA/SERIAL LECTOR RETIRADO: 997956_x000a_PLACA/SERIAL PINPAD RETIRADO:_x000a_PLACA/SERIAL HUB RETIRADO: _x000a_¿RETIRO PUBLICIDAD?:NO"/>
    <s v="988374"/>
    <s v="997956  "/>
    <s v="5A00F709"/>
    <s v="N/A"/>
    <s v="N/A"/>
    <s v="TIPO I"/>
    <s v="TERRESTRE"/>
    <n v="1"/>
    <n v="0"/>
    <s v="CERPA SUAREZ DUVAN CAMILO"/>
    <m/>
    <n v="65960.072302"/>
    <n v="75096.394270399993"/>
    <n v="65960.072302"/>
    <m/>
    <m/>
    <m/>
    <m/>
    <m/>
    <m/>
    <m/>
  </r>
  <r>
    <s v="BOGOTA"/>
    <x v="5"/>
    <x v="6"/>
    <n v="11001"/>
    <s v="LISTA DE CHEQUEO"/>
    <n v="30992"/>
    <s v="CUNDINAMARCA"/>
    <s v="BOGOTA"/>
    <s v="BARRIO BOCHICA SUR 2 BOGOTA"/>
    <s v="CB UNO A UNO"/>
    <s v="CB UNO A UNO"/>
    <s v="REDEBAN"/>
    <s v="TA-25-748840"/>
    <s v="FO-25-1077753"/>
    <d v="2025-06-11T16:06:00"/>
    <d v="2025-06-12T14:05:01"/>
    <s v="EJECUTADO_EXITOSO"/>
    <s v="CIERRE EXITOSO"/>
    <s v="ORDEN DE CAMBIO"/>
    <s v="CIERRE"/>
    <s v="RECUPERACION DE EQUIPOS"/>
    <s v="VISITA_TÉCNICA"/>
    <s v="FECHA DE ATENCIÓN:12-06-2025_x000a_RESULTADO DE ACTIVIDAD:EJECUTADO_EXITOSO_x000a_SOLUCIÓN:12-06-2025 SE VISITA COMERCIO PARA RECUPERACIÓN EQUIPOS REDEBAN DE CB BANCOLOMBIA DONDE NO HAY PUBLICADAD  EXISTENTE SE RECOGE DATAFONO,LECTOR,BASE ,FUENTE DE PODER ,CABLE DE RED , SE REALIZAN IMPRESIONES DE PRUEBA OK Y SE DEJA CB OPERANDO SIN NOVEDAD _x000a_PLACA/SERIAL DATAFONO RETIRADO:1006487_x000a_PLACA/SERIAL LECTOR RETIRADO: _x000a_PLACA/SERIAL PINPAD RETIRADO:_x000a_PLACA/SERIAL HUB RETIRADO: _x000a_¿RETIRO PUBLICIDAD?:NO"/>
    <s v="1006487"/>
    <n v="859611"/>
    <s v="1AZZZ263"/>
    <s v="N/A"/>
    <s v="N/A"/>
    <s v="TIPO I"/>
    <s v="TERRESTRE"/>
    <n v="1"/>
    <n v="0"/>
    <s v="ROMERO ROJAS BREIDY JHOHAN"/>
    <m/>
    <n v="65960.072302"/>
    <n v="75096.394270399993"/>
    <n v="65960.072302"/>
    <m/>
    <m/>
    <m/>
    <m/>
    <m/>
    <m/>
    <m/>
  </r>
  <r>
    <s v="BOGOTA"/>
    <x v="5"/>
    <x v="6"/>
    <n v="25286"/>
    <n v="13434"/>
    <n v="64078"/>
    <s v="CUNDINAMARCA"/>
    <s v="FUNZA"/>
    <s v="BARRIO PORVENIR FUNZA 4"/>
    <s v="CB UNO A UNO"/>
    <s v="CB UNO A UNO"/>
    <s v="REDEBAN"/>
    <s v="TA-25-722649"/>
    <s v="FO-25-1064600"/>
    <d v="2025-06-09T13:34:00"/>
    <d v="2025-06-12T14:18:31"/>
    <s v="EJECUTADO_EXITOSO"/>
    <s v="CIERRE EXITOSO"/>
    <s v="ORDEN DE CAMBIO"/>
    <s v="CIERRE"/>
    <s v="CIERRE"/>
    <s v="VISITA_TÉCNICA"/>
    <s v="FECHA DE ATENCIÓN:12-06-2025_x000a_RESULTADO DE ACTIVIDAD:EJECUTADO_EXITOSO_x000a_SOLUCIÓN:12-06-2025 RECOGIDA DE EQUIPOS POR CIERRE DE CORRESPONSAL SE RECOGEN EQUIPOS EN MOSQUERA CORRESPONSAL QUEDABA EN FUNZA _x000a_PLACA/SERIAL DATAFONO RETIRADO:960934_x000a_PLACA/SERIAL LECTOR RETIRADO: 932767_x000a_PLACA/SERIAL PINPAD RETIRADO:987719_x000a_PLACA/SERIAL HUB RETIRADO: Sin placa _x000a_¿RETIRO PUBLICIDAD?:NO"/>
    <s v="960934"/>
    <s v="932767 987719 Sin placa "/>
    <s v="0A00O691"/>
    <s v="N/A"/>
    <s v="N/A"/>
    <s v="TIPO II"/>
    <s v="TERRESTRE"/>
    <n v="1"/>
    <n v="0"/>
    <s v="GOMEZ VEGA DAVID SNEYDER"/>
    <m/>
    <n v="144967.87232000002"/>
    <n v="140395.6348884"/>
    <n v="144967.87232000002"/>
    <m/>
    <m/>
    <m/>
    <m/>
    <m/>
    <m/>
    <m/>
  </r>
  <r>
    <s v="APARTADO"/>
    <x v="1"/>
    <x v="1"/>
    <n v="5837"/>
    <n v="13448"/>
    <n v="39137"/>
    <s v="ANTIOQUIA"/>
    <s v="TURBO"/>
    <s v="BARRIO ALTO DE MULATO TURBO"/>
    <s v="CB UNO A UNO"/>
    <s v="CB UNO A UNO"/>
    <s v="REDEBAN"/>
    <s v="TA-25-724910"/>
    <s v="FO-25-1069941"/>
    <d v="2025-06-10T12:37:00"/>
    <d v="2025-06-12T14:34:47"/>
    <s v="EJECUTADO_EXITOSO"/>
    <s v="CIERRE EXITOSO"/>
    <s v="ORDEN DE CAMBIO"/>
    <s v="CIERRE"/>
    <s v="CIERRE"/>
    <s v="VISITA_TÉCNICA"/>
    <s v="FECHA DE ATENCIÓN:12-06-2025_x000a_RESULTADO DE ACTIVIDAD:EJECUTADO_EXITOSO_x000a_SOLUCIÓN:12-06-2025 CB SIN PUBLICIDAD, INDICA QUE SE DERIORO Y LA DESTRUYERON_x000a_PLACA/SERIAL DATAFONO RETIRADO:765905_x000a_PLACA/SERIAL LECTOR RETIRADO: 775653_x000a_PLACA/SERIAL PINPAD RETIRADO:_x000a_PLACA/SERIAL HUB RETIRADO: _x000a_¿RETIRO PUBLICIDAD?:NO"/>
    <s v="765905"/>
    <s v="775653  "/>
    <s v="AB07Z329"/>
    <s v="N/A"/>
    <s v="N/A"/>
    <s v="TIPO II"/>
    <s v="TERRESTRE"/>
    <n v="1"/>
    <n v="0"/>
    <s v="JULIO TUBERQUIA JOSE SEBASTIAN"/>
    <m/>
    <n v="144967.87232000002"/>
    <n v="140395.6348884"/>
    <n v="144967.87232000002"/>
    <m/>
    <m/>
    <m/>
    <m/>
    <m/>
    <m/>
    <m/>
  </r>
  <r>
    <s v="PASTO"/>
    <x v="0"/>
    <x v="3"/>
    <n v="86001"/>
    <n v="13404"/>
    <n v="76273"/>
    <s v="PUTUMAYO"/>
    <s v="MOCOA"/>
    <s v="DISTRICOL VIVERES Y ABARROTES"/>
    <s v="AGREGADOR"/>
    <s v="DISTRICOL"/>
    <s v="REDEBAN"/>
    <s v="TA-25-719479"/>
    <s v="FO-25-1053446"/>
    <d v="2025-06-06T10:59:00"/>
    <d v="2025-06-12T15:30:31"/>
    <s v="EJECUTADO_EXITOSO"/>
    <s v="CIERRE EXITOSO"/>
    <s v="ORDEN DE CAMBIO"/>
    <s v="CIERRE"/>
    <s v="CIERRE"/>
    <s v="VISITA_TÉCNICA"/>
    <s v="FECHA DE ATENCIÓN:12-06-2025_x000a_RESULTADO DE ACTIVIDAD:EJECUTADO_EXITOSO_x000a_SOLUCIÓN:12-06-2025 SE VISITA EL COMERCIO PARA REALIZAR CIERRE DEL CB, SE RETIRA DATÁFONO CON LECTORA, CB DESTRUYÓ LA PUBLICIDAD, CIERRE OK SIN NOVEDAD_x000a_PLACA/SERIAL DATAFONO RETIRADO:1174093_x000a_PLACA/SERIAL LECTOR RETIRADO: 1178390_x000a_PLACA/SERIAL PINPAD RETIRADO:_x000a_PLACA/SERIAL HUB RETIRADO: _x000a_¿RETIRO PUBLICIDAD?:NO"/>
    <s v="1174093"/>
    <s v="1178390  "/>
    <s v="EG0OZ135"/>
    <s v="N/A"/>
    <s v="N/A"/>
    <s v="TIPO IV"/>
    <s v="TERRESTRE"/>
    <n v="1"/>
    <n v="0"/>
    <s v="GUERRERO RAMIREZ OSCAR DARIO"/>
    <m/>
    <n v="479588.87655000004"/>
    <n v="196536.5258152"/>
    <n v="479588.87655000004"/>
    <m/>
    <m/>
    <m/>
    <m/>
    <m/>
    <m/>
    <m/>
  </r>
  <r>
    <s v="BUCARAMANGA"/>
    <x v="2"/>
    <x v="2"/>
    <n v="68001"/>
    <s v="EMAIL"/>
    <n v="73230"/>
    <s v="SANTANDER"/>
    <s v="BUCARAMANGA"/>
    <s v="BARRIO ALFONSO LOPEZ BUCARAMAN"/>
    <s v="CB UNO A UNO"/>
    <s v="CB UNO A UNO"/>
    <s v="REDEBAN"/>
    <s v="TA-25-750426"/>
    <s v="FO-25-1079344"/>
    <d v="2025-06-12T09:42:00"/>
    <d v="2025-06-12T15:40:15"/>
    <s v="EJECUTADO_EXITOSO"/>
    <s v="CIERRE EXITOSO"/>
    <s v="ORDEN DE CAMBIO"/>
    <s v="CIERRE"/>
    <s v="CAMBIO DE RAZÓN SOCIAL"/>
    <s v="VISITA_TÉCNICA"/>
    <s v="FECHA DE ATENCIÓN:12-06-2025_x000a_RESULTADO DE ACTIVIDAD:EJECUTADO_EXITOSO_x000a_SOLUCIÓN:12-06-2025 RETIRO DE EQUIPO DE CB BANCOLOMBIA POR CIERRE DE CORRESPONSAL _x000a_PLACA/SERIAL DATAFONO RETIRADO:1141672_x000a_PLACA/SERIAL LECTOR RETIRADO: 1103894_x000a_PLACA/SERIAL PINPAD RETIRADO:_x000a_PLACA/SERIAL HUB RETIRADO: _x000a_¿RETIRO PUBLICIDAD?:NO"/>
    <s v="1141672"/>
    <s v="1103894  "/>
    <s v="SV00T110"/>
    <s v="N/A"/>
    <s v="N/A"/>
    <s v="TIPO I"/>
    <s v="TERRESTRE"/>
    <n v="1"/>
    <n v="0"/>
    <s v="PEÑA DIAZ IVAN YESID"/>
    <m/>
    <n v="65960.072302"/>
    <n v="75096.394270399993"/>
    <n v="65960.072302"/>
    <m/>
    <m/>
    <m/>
    <m/>
    <m/>
    <m/>
    <m/>
  </r>
  <r>
    <s v="CALI"/>
    <x v="0"/>
    <x v="3"/>
    <n v="19001"/>
    <s v="LISTA DE CHEQUEO"/>
    <n v="59633"/>
    <s v="CAUCA"/>
    <s v="POPAYAN"/>
    <s v="BARRIO LA XIMENA POPAYAN 2"/>
    <s v="CB UNO A UNO"/>
    <s v="CB UNO A UNO"/>
    <s v="REDEBAN"/>
    <s v="TA-25-724917"/>
    <s v="FO-25-1069954"/>
    <d v="2025-06-10T12:37:00"/>
    <d v="2025-06-12T15:54:41"/>
    <s v="EJECUTADO_EXITOSO"/>
    <s v="CIERRE EXITOSO"/>
    <s v="ORDEN DE CAMBIO"/>
    <s v="CIERRE"/>
    <s v="RECUPERACION DE EQUIPOS"/>
    <s v="VISITA_TÉCNICA"/>
    <s v="FECHA DE ATENCIÓN:12-06-2025_x000a_RESULTADO DE ACTIVIDAD:EJECUTADO_EXITOSO_x000a_SOLUCIÓN:12-06-2025 SE INGRESA SE RECOGE AVISO EXTERIOR BASE PUENTE ESTADO DE EQUIPOS OKAY LA TAPO NO LECTOR SE DESTRUYE PUBLICIDAD EN SITIO_x000a_PLACA/SERIAL DATAFONO RETIRADO:1045858_x000a_PLACA/SERIAL LECTOR RETIRADO: 910861_x000a_PLACA/SERIAL PINPAD RETIRADO:_x000a_PLACA/SERIAL HUB RETIRADO: _x000a_¿RETIRO PUBLICIDAD?:SI"/>
    <s v="1045858"/>
    <s v="910861  "/>
    <s v="JA008895"/>
    <s v="N/A"/>
    <s v="N/A"/>
    <s v="TIPO III"/>
    <s v="TERRESTRE"/>
    <n v="1"/>
    <n v="0"/>
    <s v="GIMBUEL LASSO LUIS GERMAN"/>
    <m/>
    <n v="275728.78077800001"/>
    <n v="196536.5258152"/>
    <n v="275728.78077800001"/>
    <m/>
    <m/>
    <m/>
    <m/>
    <m/>
    <m/>
    <m/>
  </r>
  <r>
    <s v="VILLAVICENCIO"/>
    <x v="3"/>
    <x v="4"/>
    <n v="50001"/>
    <n v="13455"/>
    <n v="60331"/>
    <s v="META"/>
    <s v="VILLAVICENCIO"/>
    <s v="BARRIO EMPORIO VILLAVICENCIO 2"/>
    <s v="CB UNO A UNO"/>
    <s v="CB UNO A UNO"/>
    <s v="REDEBAN"/>
    <s v="TA-25-748836"/>
    <s v="FO-25-1077745"/>
    <d v="2025-06-11T16:06:00"/>
    <d v="2025-06-12T16:02:17"/>
    <s v="EJECUTADO_EXITOSO"/>
    <s v="CIERRE EXITOSO"/>
    <s v="ORDEN DE CAMBIO"/>
    <s v="CIERRE"/>
    <s v="CIERRE"/>
    <s v="VISITA_TÉCNICA"/>
    <s v="FECHA DE ATENCIÓN:12-06-2025_x000a_RESULTADO DE ACTIVIDAD:EJECUTADO_EXITOSO_x000a_SOLUCIÓN:12-06-2025 SE REALIZA RECUPERACIÓN DE DATÁFONO Y LECTOR SIN NOVEDADES _x000a_PLACA/SERIAL DATAFONO RETIRADO:1006419_x000a_PLACA/SERIAL LECTOR RETIRADO: 1008100_x000a_PLACA/SERIAL PINPAD RETIRADO:_x000a_PLACA/SERIAL HUB RETIRADO: _x000a_¿RETIRO PUBLICIDAD?:NO"/>
    <s v="1006419"/>
    <s v="1008100  "/>
    <s v="9OZZZ296"/>
    <s v="N/A"/>
    <s v="N/A"/>
    <s v="TIPO I"/>
    <s v="TERRESTRE"/>
    <n v="1"/>
    <n v="0"/>
    <s v="CASTRILLON URREA LONDIER LEANDRO"/>
    <m/>
    <n v="65960.072302"/>
    <n v="75096.394270399993"/>
    <n v="65960.072302"/>
    <m/>
    <m/>
    <m/>
    <m/>
    <m/>
    <m/>
    <m/>
  </r>
  <r>
    <s v="BOGOTA"/>
    <x v="5"/>
    <x v="6"/>
    <n v="25473"/>
    <n v="13446"/>
    <n v="74636"/>
    <s v="CUNDINAMARCA"/>
    <s v="MOSQUERA"/>
    <s v="PTM MOSQUERA  CIGARRERIA NUEVA"/>
    <s v="AGREGADOR"/>
    <s v="COMCARD - PTM"/>
    <s v="REDEBAN"/>
    <s v="TA-25-722813"/>
    <s v="FO-25-1065031"/>
    <d v="2025-06-09T16:10:00"/>
    <d v="2025-06-12T16:10:56"/>
    <s v="EJECUTADO_EXITOSO"/>
    <s v="CIERRE EXITOSO"/>
    <s v="ORDEN DE CAMBIO"/>
    <s v="CIERRE"/>
    <s v="CIERRE"/>
    <s v="VISITA_TÉCNICA"/>
    <s v="FECHA DE ATENCIÓN:12-06-2025_x000a_RESULTADO DE ACTIVIDAD:EJECUTADO_EXITOSO_x000a_SOLUCIÓN:12-06-2025 RECOGIDA DE EQUIPOS POR CIERRE DE CORRESPONSAL OK _x000a_PLACA/SERIAL DATAFONO RETIRADO:1169249_x000a_PLACA/SERIAL LECTOR RETIRADO: 1144845_x000a_PLACA/SERIAL PINPAD RETIRADO:_x000a_PLACA/SERIAL HUB RETIRADO: _x000a_¿RETIRO PUBLICIDAD?:NO"/>
    <s v="1169249"/>
    <s v="1144845  "/>
    <s v="NNLZZ169 - AB11O488"/>
    <s v="N/A"/>
    <s v="N/A"/>
    <s v="TIPO I"/>
    <s v="TERRESTRE"/>
    <n v="1"/>
    <n v="0"/>
    <s v="GOMEZ VEGA DAVID SNEYDER"/>
    <m/>
    <n v="65960.072302"/>
    <n v="75096.394270399993"/>
    <n v="65960.072302"/>
    <m/>
    <m/>
    <m/>
    <m/>
    <m/>
    <m/>
    <m/>
  </r>
  <r>
    <s v="CALI"/>
    <x v="0"/>
    <x v="3"/>
    <n v="19001"/>
    <n v="13450"/>
    <n v="76390"/>
    <s v="CAUCA"/>
    <s v="POPAYAN"/>
    <s v="BARRIO SAN EDUARDO POPAYAN 5"/>
    <s v="CB UNO A UNO"/>
    <s v="CB UNO A UNO"/>
    <s v="REDEBAN"/>
    <s v="TA-25-724913"/>
    <s v="FO-25-1069943"/>
    <d v="2025-06-10T12:37:00"/>
    <d v="2025-06-12T16:40:39"/>
    <s v="EJECUTADO_EXITOSO"/>
    <s v="CIERRE EXITOSO"/>
    <s v="ORDEN DE CAMBIO"/>
    <s v="CIERRE"/>
    <s v="CIERRE"/>
    <s v="VISITA_TÉCNICA"/>
    <s v="FECHA DE ATENCIÓN:12-06-2025_x000a_RESULTADO DE ACTIVIDAD:EJECUTADO_EXITOSO_x000a_SOLUCIÓN:12-06-2025 SE INGRESA SE DESINSTALA AVISO EXTERIOR SI RECOGE BASE FUENTE DATÁFONO LECTOR ESTÁ EQUIPOS OKAY SE LLEVA EQUIPOS A BODEGAS SE DESTRUYE PUBLICIDAD EN SITIO_x000a_PLACA/SERIAL DATAFONO RETIRADO:1172165_x000a_PLACA/SERIAL LECTOR RETIRADO: 546187_x000a_PLACA/SERIAL PINPAD RETIRADO:_x000a_PLACA/SERIAL HUB RETIRADO: _x000a_¿RETIRO PUBLICIDAD?:SI"/>
    <s v="1172165"/>
    <s v="546187  "/>
    <s v="A10RZ487"/>
    <s v="N/A"/>
    <s v="N/A"/>
    <s v="TIPO III"/>
    <s v="TERRESTRE"/>
    <n v="1"/>
    <n v="0"/>
    <s v="GIMBUEL LASSO LUIS GERMAN"/>
    <m/>
    <n v="275728.78077800001"/>
    <n v="196536.5258152"/>
    <n v="275728.78077800001"/>
    <m/>
    <m/>
    <m/>
    <m/>
    <m/>
    <m/>
    <m/>
  </r>
  <r>
    <s v="BOGOTA"/>
    <x v="5"/>
    <x v="6"/>
    <n v="11001"/>
    <n v="13444"/>
    <n v="68147"/>
    <s v="CUNDINAMARCA"/>
    <s v="BOGOTA"/>
    <s v="PTM BOGOTA CIGARRERIA EL REFUG"/>
    <s v="AGREGADOR"/>
    <s v="COMCARD - PTM"/>
    <s v="REDEBAN"/>
    <s v="TA-25-722815"/>
    <s v="FO-25-1082752"/>
    <d v="2025-06-09T16:10:00"/>
    <d v="2025-06-12T17:06:58"/>
    <s v="EJECUTADO_EXITOSO"/>
    <s v="CIERRE EXITOSO"/>
    <s v="ORDEN DE CAMBIO"/>
    <s v="CIERRE"/>
    <s v="CIERRE"/>
    <s v="VISITA_TÉCNICA"/>
    <s v="FECHA DE ATENCIÓN:12-06-2025_x000a_RESULTADO DE ACTIVIDAD:EJECUTADO_EXITOSO_x000a_SOLUCIÓN:12-06-2025 SE VISITA DIRECCIÓN INDICADA POR EL CLIENTE PARA ENTREGAR LOS EQUIPOS, SE RETIRAN DATÁFONO EL CUAL ESTÁ ALERTADO (LLT), LECTOR DE BARRAS, BASE Y CABLEADO, NO UPS, NO SE MANIPULAN EQUIPOS, PUBLICIDAD NO TIENEN YA QUE FUE DESTRUIDA POR CLIENTE._x000a_PLACA/SERIAL DATAFONO RETIRADO:894557_x000a_PLACA/SERIAL LECTOR RETIRADO: 932471_x000a_PLACA/SERIAL PINPAD RETIRADO:_x000a_PLACA/SERIAL HUB RETIRADO: _x000a_¿RETIRO PUBLICIDAD?:NO"/>
    <s v="894557"/>
    <s v="932471  "/>
    <s v="9L08Z750 - AAQ0P940"/>
    <s v="N/A"/>
    <s v="N/A"/>
    <s v="TIPO I"/>
    <s v="TERRESTRE"/>
    <n v="1"/>
    <n v="1"/>
    <s v="VEGA MANRIQUE JONATAN MAURICIO"/>
    <m/>
    <n v="65960.072302"/>
    <n v="75096.394270399993"/>
    <n v="141056.46657240001"/>
    <m/>
    <m/>
    <m/>
    <m/>
    <m/>
    <m/>
    <m/>
  </r>
  <r>
    <s v="PEREIRA"/>
    <x v="0"/>
    <x v="0"/>
    <n v="66001"/>
    <n v="13438"/>
    <n v="57773"/>
    <s v="RISARALDA"/>
    <s v="PEREIRA"/>
    <s v="DISTRICOL COPIAS Y DOCUMENTOS"/>
    <s v="AGREGADOR"/>
    <s v="DISTRICOL"/>
    <s v="REDEBAN"/>
    <s v="TA-25-722812"/>
    <s v="FO-25-1065029"/>
    <d v="2025-06-09T16:10:00"/>
    <d v="2025-06-12T17:09:22"/>
    <s v="EJECUTADO_EXITOSO"/>
    <s v="CIERRE EXITOSO"/>
    <s v="ORDEN DE CAMBIO"/>
    <s v="CIERRE"/>
    <s v="CIERRE"/>
    <s v="VISITA_TÉCNICA"/>
    <s v="FECHA DE ATENCIÓN:12-06-2025_x000a_RESULTADO DE ACTIVIDAD:EJECUTADO_EXITOSO_x000a_SOLUCIÓN:12-06-2025 SE REALIZA CIERRE CB CLIENTE YA DISPUSO DE PUBLICIDAD SE RETIRA DATÁFONO BASE PIN PAD HUB Y LECTORA _x000a_PLACA/SERIAL DATAFONO RETIRADO:771205_x000a_PLACA/SERIAL LECTOR RETIRADO: 902890_x000a_PLACA/SERIAL PINPAD RETIRADO:1119406_x000a_PLACA/SERIAL HUB RETIRADO: No serializado_x000a_¿RETIRO PUBLICIDAD?:NO"/>
    <s v="771205"/>
    <s v="902890 1119406 No serializado"/>
    <s v="TSZZZ629"/>
    <s v="N/A"/>
    <s v="N/A"/>
    <s v="TIPO I"/>
    <s v="TERRESTRE"/>
    <n v="1"/>
    <n v="0"/>
    <s v="LOAIZA LOPEZ JHON FREDDY"/>
    <m/>
    <n v="65960.072302"/>
    <n v="75096.394270399993"/>
    <n v="65960.072302"/>
    <m/>
    <m/>
    <m/>
    <m/>
    <m/>
    <m/>
    <m/>
  </r>
  <r>
    <s v="BUCARAMANGA"/>
    <x v="2"/>
    <x v="2"/>
    <n v="68001"/>
    <n v="13406"/>
    <n v="78127"/>
    <s v="SANTANDER"/>
    <s v="BUCARAMANGA"/>
    <s v="PTM BUCARAMANGA PUNTO SERVIS B"/>
    <s v="AGREGADOR"/>
    <s v="COMCARD - PTM"/>
    <s v="REDEBAN"/>
    <s v="TA-25-719473"/>
    <s v="FO-25-1055503"/>
    <d v="2025-06-06T10:59:00"/>
    <d v="2025-06-12T21:02:14"/>
    <s v="EJECUTADO_EXITOSO"/>
    <s v="CIERRE EXITOSO"/>
    <s v="ORDEN DE CAMBIO"/>
    <s v="CIERRE"/>
    <s v="CIERRE"/>
    <s v="VISITA_TÉCNICA"/>
    <s v="FECHA DE ATENCIÓN:12-06-2025_x000a_RESULTADO DE ACTIVIDAD:EJECUTADO_EXITOSO_x000a_SOLUCIÓN:12-06-2025 SE REALIZA VISITA A LA DIRECCIÓN DADA POR EL CLIENTE DÓNDE LA SRA MARIA PAZ TARAZONA HACE ENTREGA VOLUNTARIA DE DATÁFONO, PINPAD, HUB Y LECTORA DE BARRAS, BASE Y SUS RESPECTIVOS CABLEADO._x000a_DIRECCIÓN PROPORCIONADA CRA 1A 55A 25 CENTAUROS 2 _x000a_PLACA/SERIAL DATAFONO RETIRADO:1219060_x000a_PLACA/SERIAL LECTOR RETIRADO: 1145440_x000a_PLACA/SERIAL PINPAD RETIRADO:1119308_x000a_PLACA/SERIAL HUB RETIRADO: NO SERIALIZADO _x000a_¿RETIRO PUBLICIDAD?:NO"/>
    <s v="1219060"/>
    <s v="1145440 1119308 NO SERIALIZADO "/>
    <s v="LMOZZ278-LMOZZ350"/>
    <s v="N/A"/>
    <s v="N/A"/>
    <s v="TIPO I"/>
    <s v="TERRESTRE"/>
    <n v="1"/>
    <n v="1"/>
    <s v="GONZALEZ ESTUPIÑAN YEISON WALTER ANTONIO"/>
    <m/>
    <n v="65960.072302"/>
    <n v="75096.394270399993"/>
    <n v="141056.46657240001"/>
    <m/>
    <m/>
    <m/>
    <m/>
    <m/>
    <m/>
    <m/>
  </r>
  <r>
    <s v="YOPAL"/>
    <x v="3"/>
    <x v="4"/>
    <n v="85001"/>
    <n v="13453"/>
    <n v="24728"/>
    <s v="CASANARE"/>
    <s v="YOPAL"/>
    <s v="CENTRO YOPAL I CASANARE"/>
    <s v="CB UNO A UNO"/>
    <s v="CB UNO A UNO"/>
    <s v="REDEBAN"/>
    <s v="TA-25-748837"/>
    <s v="FO-25-1077747"/>
    <d v="2025-06-11T16:06:00"/>
    <d v="2025-06-13T11:08:45"/>
    <s v="EJECUTADO_EXITOSO"/>
    <s v="CIERRE EXITOSO"/>
    <s v="ORDEN DE CAMBIO"/>
    <s v="CIERRE"/>
    <s v="CIERRE"/>
    <s v="VISITA_TÉCNICA"/>
    <s v="FECHA DE ATENCIÓN:13-06-2025_x000a_RESULTADO DE ACTIVIDAD:EJECUTADO_EXITOSO_x000a_SOLUCIÓN:13-06-2025 SE VISITA COMERCIO, CLIENTE ENTREGA VOLUNTARIAMENTE DATAFONO Y LECTOR. INDICA NO SABER DE LA PUBLICIDA. NO SE REGISTRA FOTO DE TIRILLA COMERCIO NO PERMITE CONECTAR EQUIPOS_x000a_PLACA/SERIAL DATAFONO RETIRADO:793991_x000a_PLACA/SERIAL LECTOR RETIRADO: 940611_x000a_PLACA/SERIAL PINPAD RETIRADO:_x000a_PLACA/SERIAL HUB RETIRADO: _x000a_¿RETIRO PUBLICIDAD?:NO"/>
    <s v="793991"/>
    <s v="940611  "/>
    <s v="ABCVZ454"/>
    <s v="N/A"/>
    <s v="N/A"/>
    <s v="TIPO I"/>
    <s v="TERRESTRE"/>
    <n v="1"/>
    <n v="0"/>
    <s v="BERNAL ELAICA EDGAR ALEXIS"/>
    <m/>
    <n v="65960.072302"/>
    <n v="75096.394270399993"/>
    <n v="65960.072302"/>
    <m/>
    <m/>
    <m/>
    <m/>
    <m/>
    <m/>
    <m/>
  </r>
  <r>
    <s v="BARRANQUILLA"/>
    <x v="4"/>
    <x v="5"/>
    <n v="8001"/>
    <n v="13451"/>
    <n v="73891"/>
    <s v="ATLANTICO"/>
    <s v="BARRANQUILLA"/>
    <s v="BARRIO SAN LUIS BARRANQUILLA 1"/>
    <s v="CB UNO A UNO"/>
    <s v="CB UNO A UNO"/>
    <s v="REDEBAN"/>
    <s v="TA-25-748834"/>
    <s v="FO-25-1077741"/>
    <d v="2025-06-11T16:06:00"/>
    <d v="2025-06-13T11:46:20"/>
    <s v="EJECUTADO_EXITOSO"/>
    <s v="CIERRE EXITOSO"/>
    <s v="ORDEN DE CAMBIO"/>
    <s v="CIERRE"/>
    <s v="CIERRE"/>
    <s v="VISITA_TÉCNICA"/>
    <s v="FECHA DE ATENCIÓN:13-06-2025_x000a_RESULTADO DE ACTIVIDAD:EJECUTADO_EXITOSO_x000a_SOLUCIÓN:13-06-2025 SE REALIZA VISITA TÉCNICA, SE RETIRA DATAFONO Y LECTOR DE BARRAS, SE DESTRUYE LA PUBLICIDAD QUE ESTÁ EN SITIO, LOS EQUIPOS SE ENVÍAN A BODEGA DE LÍNEA COMUNICACIONES EN LA CIUDAD DE BARRANQUILLA._x000a_PLACA/SERIAL DATAFONO RETIRADO:794358_x000a_PLACA/SERIAL LECTOR RETIRADO: 1139696_x000a_PLACA/SERIAL PINPAD RETIRADO:_x000a_PLACA/SERIAL HUB RETIRADO: _x000a_¿RETIRO PUBLICIDAD?:SI"/>
    <s v="794358"/>
    <s v="1139696  "/>
    <s v="0N0IZ197"/>
    <s v="N/A"/>
    <s v="N/A"/>
    <s v="TIPO I"/>
    <s v="TERRESTRE"/>
    <n v="1"/>
    <n v="0"/>
    <s v="DE AGUAS MUÑOZ DAVID JOSE"/>
    <m/>
    <n v="65960.072302"/>
    <n v="75096.394270399993"/>
    <n v="65960.072302"/>
    <m/>
    <m/>
    <m/>
    <m/>
    <m/>
    <m/>
    <m/>
  </r>
  <r>
    <s v="BUCARAMANGA"/>
    <x v="2"/>
    <x v="2"/>
    <n v="68001"/>
    <n v="13463"/>
    <n v="52579"/>
    <s v="SANTANDER"/>
    <s v="BUCARAMANGA"/>
    <s v="BARRIO CENTRO BUCARAMANGA 38"/>
    <s v="CB UNO A UNO"/>
    <s v="CB UNO A UNO"/>
    <s v="REDEBAN"/>
    <s v="TA-25-755297"/>
    <s v="FO-25-1083787"/>
    <d v="2025-06-12T14:00:00"/>
    <d v="2025-06-13T16:04:38"/>
    <s v="EJECUTADO_EXITOSO"/>
    <s v="PARCIAL EXITOSO ACCESORIOS"/>
    <s v="ORDEN DE CAMBIO"/>
    <s v="CIERRE"/>
    <s v="CIERRE"/>
    <s v="VISITA_TÉCNICA"/>
    <s v="FECHA DE ATENCIÓN:13-06-2025_x000a_RESULTADO DE ACTIVIDAD:EJECUTADO_EXITOSO_x000a_SOLUCIÓN:13-06-2025 SE RETIRA. DATAFONO ,HUB,PINPAD ,CABLES Y FUENTE DE PODER CIERRE EXITOSO,NO SE RETIRA LECTOR DEBIDO A Q CLIENTE NO LO ENCUENTRA INDICA Q CUANDO LO ENCUENTRE SE COMUNICARA PARA Q PASEN A RECOGERLO_x000a_PLACA/SERIAL DATAFONO RETIRADO:771350_x000a_PLACA/SERIAL LECTOR RETIRADO: _x000a_PLACA/SERIAL PINPAD RETIRADO:901213_x000a_PLACA/SERIAL HUB RETIRADO: 855794_x000a_¿RETIRO PUBLICIDAD?:NO"/>
    <s v="771350"/>
    <s v=" 901213 855794"/>
    <s v="9C0GZ570"/>
    <s v="N/A"/>
    <s v="N/A"/>
    <s v="TIPO I"/>
    <s v="TERRESTRE"/>
    <n v="1"/>
    <n v="0"/>
    <s v="GELVEZ MOGOLLON JOSE ELISEO"/>
    <m/>
    <n v="65960.072302"/>
    <n v="75096.394270399993"/>
    <n v="65960.072302"/>
    <m/>
    <m/>
    <m/>
    <m/>
    <m/>
    <m/>
    <m/>
  </r>
  <r>
    <s v="BOGOTA"/>
    <x v="5"/>
    <x v="6"/>
    <n v="25473"/>
    <n v="13458"/>
    <n v="64081"/>
    <s v="CUNDINAMARCA"/>
    <s v="MOSQUERA"/>
    <s v="BARRIO EL CARMEN MOSQUERA"/>
    <s v="CB UNO A UNO"/>
    <s v="CB UNO A UNO"/>
    <s v="REDEBAN"/>
    <s v="TA-25-755293"/>
    <s v="FO-25-1083780"/>
    <d v="2025-06-12T14:00:00"/>
    <d v="2025-06-13T16:10:26"/>
    <s v="EJECUTADO_EXITOSO"/>
    <s v="CIERRE EXITOSO"/>
    <s v="ORDEN DE CAMBIO"/>
    <s v="CIERRE"/>
    <s v="CIERRE"/>
    <s v="VISITA_TÉCNICA"/>
    <s v="FECHA DE ATENCIÓN:13-06-2025_x000a_RESULTADO DE ACTIVIDAD:EJECUTADO_EXITOSO_x000a_SOLUCIÓN:13-06-2025 SE REALIZA RETIRO DE DATÁFONO Y LECTORA, CB HIZO LA DISPOSICIÓN FINAL DE LA PUBLICIDAD _x000a_PLACA/SERIAL DATAFONO RETIRADO:1050624_x000a_PLACA/SERIAL LECTOR RETIRADO: 523586_x000a_PLACA/SERIAL PINPAD RETIRADO:_x000a_PLACA/SERIAL HUB RETIRADO: _x000a_¿RETIRO PUBLICIDAD?:NO"/>
    <s v="1050624"/>
    <s v="523586  "/>
    <s v="OA00O694"/>
    <s v="N/A"/>
    <s v="N/A"/>
    <s v="TIPO I"/>
    <s v="TERRESTRE"/>
    <n v="1"/>
    <n v="0"/>
    <s v="MICHELI LOPEZ MIGUEL ANGEL"/>
    <m/>
    <n v="65960.072302"/>
    <n v="75096.394270399993"/>
    <n v="65960.072302"/>
    <m/>
    <m/>
    <m/>
    <m/>
    <m/>
    <m/>
    <m/>
  </r>
  <r>
    <s v="CUCUTA"/>
    <x v="2"/>
    <x v="2"/>
    <n v="54498"/>
    <n v="13447"/>
    <n v="78768"/>
    <s v="NORTE DE SANTANDER"/>
    <s v="OCAÑA"/>
    <s v="DISTRICOL AGOSERVICIOS MAC"/>
    <s v="AGREGADOR"/>
    <s v="DISTRICOL"/>
    <s v="REDEBAN"/>
    <s v="TA-25-722814"/>
    <s v="FO-25-1065034"/>
    <d v="2025-06-09T16:10:00"/>
    <d v="2025-06-13T16:22:35"/>
    <s v="EJECUTADO_EXITOSO"/>
    <s v="CIERRE EXITOSO"/>
    <s v="ORDEN DE CAMBIO"/>
    <s v="CIERRE"/>
    <s v="CIERRE"/>
    <s v="VISITA_TÉCNICA"/>
    <s v="FECHA DE ATENCIÓN:13-06-2025_x000a_RESULTADO DE ACTIVIDAD:EJECUTADO_EXITOSO_x000a_SOLUCIÓN:13-06-2025 SE RETIRA DATÁFONO LECTOR BASE Y ACCESORIOS PUBLICIDAD FUE DESTRUIDA POR EL COMERCIO POR SU MAL ESTADO ROLLOS FUERON USADOS POR EL COMERCIO _x000a_PLACA/SERIAL DATAFONO RETIRADO:802823_x000a_PLACA/SERIAL LECTOR RETIRADO: A-521103_x000a_PLACA/SERIAL PINPAD RETIRADO:_x000a_PLACA/SERIAL HUB RETIRADO: _x000a_¿RETIRO PUBLICIDAD?:NO"/>
    <s v="802823"/>
    <s v="A-521103  "/>
    <s v="SXSZZ721"/>
    <s v="N/A"/>
    <s v="N/A"/>
    <s v="TIPO IV"/>
    <s v="TERRESTRE"/>
    <n v="1"/>
    <n v="0"/>
    <s v="DURAN ACOSTA FRANK YONNY"/>
    <m/>
    <n v="479588.87655000004"/>
    <n v="196536.5258152"/>
    <n v="479588.87655000004"/>
    <m/>
    <m/>
    <m/>
    <m/>
    <m/>
    <m/>
    <m/>
  </r>
  <r>
    <s v="CALI"/>
    <x v="0"/>
    <x v="3"/>
    <n v="19001"/>
    <s v="LISTA DE CHEQUEO"/>
    <n v="59632"/>
    <s v="CAUCA"/>
    <s v="POPAYAN"/>
    <s v="BARRIO EL EMPEDRADO POPAYAN"/>
    <s v="CB UNO A UNO"/>
    <s v="CB UNO A UNO"/>
    <s v="REDEBAN"/>
    <s v="TA-25-724916"/>
    <s v="FO-25-1083761"/>
    <d v="2025-06-10T12:37:00"/>
    <d v="2025-06-13T16:40:00"/>
    <s v="EJECUTADO_EXITOSO"/>
    <s v="CIERRE EXITOSO"/>
    <s v="ORDEN DE CAMBIO"/>
    <s v="CIERRE"/>
    <s v="RECUPERACION DE EQUIPOS"/>
    <s v="VISITA_TÉCNICA"/>
    <s v="FECHA DE ATENCIÓN:13-06-2025_x000a_RESULTADO DE ACTIVIDAD:EJECUTADO_EXITOSO_x000a_SOLUCIÓN:13-06-2025 SE INGRESA SE RECOGE DATÁFONO LECTOR BASE FUENTE CABLE MAGIC BOSS ESTADO OKAY NO SE RECOGE PUBLICIDAD YA QUE SE INFORMA SE DESTRUYÓ ANTES DEL TRASTEO_x000a_PLACA/SERIAL DATAFONO RETIRADO:960400_x000a_PLACA/SERIAL LECTOR RETIRADO: 805215_x000a_PLACA/SERIAL PINPAD RETIRADO:_x000a_PLACA/SERIAL HUB RETIRADO: _x000a_¿RETIRO PUBLICIDAD?:NO"/>
    <s v="960400"/>
    <s v="805215  "/>
    <s v="JA008894"/>
    <s v="N/A"/>
    <s v="N/A"/>
    <s v="TIPO III"/>
    <s v="TERRESTRE"/>
    <n v="1"/>
    <n v="1"/>
    <s v="GIMBUEL LASSO LUIS GERMAN"/>
    <m/>
    <n v="275728.78077800001"/>
    <n v="196536.5258152"/>
    <n v="472265.30659320002"/>
    <m/>
    <m/>
    <m/>
    <m/>
    <m/>
    <m/>
    <m/>
  </r>
  <r>
    <s v="PEREIRA"/>
    <x v="0"/>
    <x v="0"/>
    <n v="63001"/>
    <n v="13467"/>
    <n v="75275"/>
    <s v="QUINDIO"/>
    <s v="ARMENIA"/>
    <s v="BARRIO CENTRO ARMENIA 24"/>
    <s v="CB UNO A UNO"/>
    <s v="CB UNO A UNO"/>
    <s v="REDEBAN"/>
    <s v="TA-25-755296"/>
    <s v="FO-25-1083785"/>
    <d v="2025-06-12T14:00:00"/>
    <d v="2025-06-14T10:28:00"/>
    <s v="EJECUTADO_EXITOSO"/>
    <s v="CIERRE EXITOSO"/>
    <s v="ORDEN DE CAMBIO"/>
    <s v="CIERRE"/>
    <s v="CIERRE"/>
    <s v="VISITA_TÉCNICA"/>
    <s v="FECHA DE ATENCIÓN:14-06-2025_x000a_RESULTADO DE ACTIVIDAD:EJECUTADO_EXITOSO_x000a_SOLUCIÓN:14-06-2025 SE VISITA COMERCIO SE REALIZÓ DESINSTALACIÓN DATAFONO, LECTOR, SE DESTRUYE PUBLICIDAD QUE COMERCIO YA HABÍA DESINSTALADO. _x000a_PLACA/SERIAL DATAFONO RETIRADO:1120235_x000a_PLACA/SERIAL LECTOR RETIRADO: 805475_x000a_PLACA/SERIAL PINPAD RETIRADO:_x000a_PLACA/SERIAL HUB RETIRADO: _x000a_¿RETIRO PUBLICIDAD?:SI"/>
    <s v="1120235"/>
    <s v="805475  "/>
    <s v="EXZZZ714"/>
    <s v="N/A"/>
    <s v="N/A"/>
    <s v="TIPO II"/>
    <s v="TERRESTRE"/>
    <n v="1"/>
    <n v="0"/>
    <s v="SANCHEZ SOLORZANO JUAN SEBASTIAN"/>
    <m/>
    <n v="144967.87232000002"/>
    <n v="140395.6348884"/>
    <n v="144967.87232000002"/>
    <m/>
    <m/>
    <m/>
    <m/>
    <m/>
    <m/>
    <m/>
  </r>
  <r>
    <s v="BOGOTA"/>
    <x v="5"/>
    <x v="6"/>
    <n v="11001"/>
    <s v="LISTA DE CHEQUEO"/>
    <n v="37561"/>
    <s v="CUNDINAMARCA"/>
    <s v="BOGOTA"/>
    <s v="PTM BOGOTA DIOSA GRIEGA"/>
    <s v="AGREGADOR"/>
    <s v="COMCARD - PTM"/>
    <s v="REDEBAN"/>
    <s v="TA-25-756337"/>
    <s v="FO-25-1087044"/>
    <d v="2025-06-13T12:06:00"/>
    <d v="2025-06-14T10:43:00"/>
    <s v="EJECUTADO_EXITOSO"/>
    <s v="CIERRE EXITOSO"/>
    <s v="ORDEN DE CAMBIO"/>
    <s v="CIERRE"/>
    <s v="RECUPERACION DE EQUIPOS"/>
    <s v="VISITA_TÉCNICA"/>
    <s v="FECHA DE ATENCIÓN:14-06-2025_x000a_RESULTADO DE ACTIVIDAD:EJECUTADO_EXITOSO_x000a_SOLUCIÓN:14-06-2025 RECOGIDA DE EQUIPOS POR CIERRE DE CORRESPONSAL OK _x000a_PLACA/SERIAL DATAFONO RETIRADO:1108359_x000a_PLACA/SERIAL LECTOR RETIRADO: 900498_x000a_PLACA/SERIAL PINPAD RETIRADO:_x000a_PLACA/SERIAL HUB RETIRADO: _x000a_¿RETIRO PUBLICIDAD?:NO"/>
    <s v="1108359"/>
    <s v="900498  "/>
    <s v="GZ00O374 - XP0KZ098"/>
    <s v="N/A"/>
    <s v="N/A"/>
    <s v="TIPO I"/>
    <s v="TERRESTRE"/>
    <n v="1"/>
    <n v="0"/>
    <s v="GOMEZ VEGA DAVID SNEYDER"/>
    <m/>
    <n v="65960.072302"/>
    <n v="75096.394270399993"/>
    <n v="65960.072302"/>
    <m/>
    <m/>
    <m/>
    <m/>
    <m/>
    <m/>
    <m/>
  </r>
  <r>
    <s v="CUCUTA"/>
    <x v="2"/>
    <x v="2"/>
    <n v="54001"/>
    <n v="13469"/>
    <n v="39853"/>
    <s v="NORTE DE SANTANDER"/>
    <s v="CUCUTA"/>
    <s v="PTM CUCUTA PRADOS DEL NORTE"/>
    <s v="AGREGADOR"/>
    <s v="COMCARD - PTM"/>
    <s v="REDEBAN"/>
    <s v="TA-25-756323"/>
    <s v="FO-25-1087015"/>
    <d v="2025-06-13T12:06:00"/>
    <d v="2025-06-14T11:30:00"/>
    <s v="EJECUTADO_EXITOSO"/>
    <s v="CIERRE EXITOSO"/>
    <s v="ORDEN DE CAMBIO"/>
    <s v="CIERRE"/>
    <s v="CIERRE"/>
    <s v="VISITA_TÉCNICA"/>
    <s v="FECHA DE ATENCIÓN:14-06-2025_x000a_RESULTADO DE ACTIVIDAD:EJECUTADO_EXITOSO_x000a_SOLUCIÓN:14-06-2025 SE REALIZÓ VISITA AL COMERCIO Y SE RETIRA DATAFONO LECTORA CABLEADO, PUBLICIDAD FUE DESTRUIDA POR EL CLIENTE POR SU MAL ESTADO_x000a_PLACA/SERIAL DATAFONO RETIRADO:1021691_x000a_PLACA/SERIAL LECTOR RETIRADO: 547556 - 789621_x000a_PLACA/SERIAL PINPAD RETIRADO:_x000a_PLACA/SERIAL HUB RETIRADO: _x000a_¿RETIRO PUBLICIDAD?:NO"/>
    <s v="1021691"/>
    <s v="547556 - 789621  "/>
    <s v="AB0DZ428"/>
    <s v="N/A"/>
    <s v="N/A"/>
    <s v="TIPO I"/>
    <s v="TERRESTRE"/>
    <n v="1"/>
    <n v="0"/>
    <s v="MORA VEGA JEAMPIER"/>
    <m/>
    <n v="65960.072302"/>
    <n v="75096.394270399993"/>
    <n v="65960.072302"/>
    <m/>
    <m/>
    <m/>
    <m/>
    <m/>
    <m/>
    <m/>
  </r>
  <r>
    <s v="TUNJA"/>
    <x v="2"/>
    <x v="2"/>
    <n v="15001"/>
    <n v="13461"/>
    <n v="51994"/>
    <s v="BOYACA"/>
    <s v="TUNJA"/>
    <s v="BARRIO EL DORADO TUNJA 3"/>
    <s v="CB UNO A UNO"/>
    <s v="CB UNO A UNO"/>
    <s v="REDEBAN"/>
    <s v="TA-25-755290"/>
    <s v="FO-25-1083774"/>
    <d v="2025-06-12T14:00:00"/>
    <d v="2025-06-14T12:23:00"/>
    <s v="EJECUTADO_EXITOSO"/>
    <s v="CIERRE EXITOSO"/>
    <s v="ORDEN DE CAMBIO"/>
    <s v="CIERRE"/>
    <s v="CIERRE"/>
    <s v="VISITA_TÉCNICA"/>
    <s v="FECHA DE ATENCIÓN:14-06-2025_x000a_RESULTADO DE ACTIVIDAD:EJECUTADO_EXITOSO_x000a_SOLUCIÓN:14-06-2025 SE REALIZA RETIRO DE EQUIPOS Y PUBLICIDAD. _x000a_PLACA/SERIAL DATAFONO RETIRADO:1219232_x000a_PLACA/SERIAL LECTOR RETIRADO: 915694_x000a_PLACA/SERIAL PINPAD RETIRADO:_x000a_PLACA/SERIAL HUB RETIRADO: _x000a_¿RETIRO PUBLICIDAD?:SI"/>
    <s v="1219232"/>
    <s v="915694  "/>
    <s v="9C0DZ636"/>
    <s v="N/A"/>
    <s v="N/A"/>
    <s v="TIPO I"/>
    <s v="TERRESTRE"/>
    <n v="1"/>
    <n v="0"/>
    <s v="SOLER HOYOS CRISTIAN LEONARDO"/>
    <m/>
    <n v="65960.072302"/>
    <n v="75096.394270399993"/>
    <n v="65960.072302"/>
    <m/>
    <m/>
    <m/>
    <m/>
    <m/>
    <m/>
    <m/>
  </r>
  <r>
    <s v="NEIVA"/>
    <x v="3"/>
    <x v="4"/>
    <n v="41001"/>
    <s v="LISTA DE CHEQUEO"/>
    <n v="76737"/>
    <s v="HUILA"/>
    <s v="NEIVA"/>
    <s v="BARRIO VILLA MILENA NEIVA"/>
    <s v="CB UNO A UNO"/>
    <s v="CB UNO A UNO"/>
    <s v="REDEBAN"/>
    <s v="TA-25-756342"/>
    <s v="FO-25-1087064"/>
    <d v="2025-06-13T12:06:00"/>
    <d v="2025-06-14T13:17:00"/>
    <s v="EJECUTADO_EXITOSO"/>
    <s v="CIERRE EXITOSO"/>
    <s v="ORDEN DE CAMBIO"/>
    <s v="CIERRE"/>
    <s v="RECUPERACION DE EQUIPOS"/>
    <s v="VISITA_TÉCNICA"/>
    <s v="FECHA DE ATENCIÓN:14-06-2025_x000a_RESULTADO DE ACTIVIDAD:EJECUTADO_EXITOSO_x000a_SOLUCIÓN:14-06-2025 CLIENTE ENTREGA DATAFONO , SOPORTE , LECTOR DE BARRAS , CABLE DE PODER , CABLE MAGIC BOX, ROLLOS NO HAY, PUBLICIDAD NO ENTREGA CLIENTE _x000a_PLACA/SERIAL DATAFONO RETIRADO:763106_x000a_PLACA/SERIAL LECTOR RETIRADO: 1145948_x000a_PLACA/SERIAL PINPAD RETIRADO:_x000a_PLACA/SERIAL HUB RETIRADO: _x000a_¿RETIRO PUBLICIDAD?:NO"/>
    <s v="763106"/>
    <s v="1145948  "/>
    <s v="SA2ZZ149"/>
    <s v="N/A"/>
    <s v="N/A"/>
    <s v="TIPO I"/>
    <s v="TERRESTRE"/>
    <n v="1"/>
    <n v="0"/>
    <s v="ANDRADE HERNANDEZ JUAN CARLOS"/>
    <m/>
    <n v="65960.072302"/>
    <n v="75096.394270399993"/>
    <n v="65960.072302"/>
    <m/>
    <m/>
    <m/>
    <m/>
    <m/>
    <m/>
    <m/>
  </r>
  <r>
    <s v="CALI"/>
    <x v="0"/>
    <x v="3"/>
    <n v="76001"/>
    <n v="13480"/>
    <n v="71278"/>
    <s v="VALLE DEL CAUCA"/>
    <s v="CALI"/>
    <s v="DISTRICOL MINIMARKET MERCAHORR"/>
    <s v="AGREGADOR"/>
    <s v="DISTRICOL"/>
    <s v="REDEBAN"/>
    <s v="TA-25-756331"/>
    <s v="FO-25-1087032"/>
    <d v="2025-06-13T12:06:00"/>
    <d v="2025-06-14T13:32:00"/>
    <s v="EJECUTADO_EXITOSO"/>
    <s v="CIERRE EXITOSO"/>
    <s v="ORDEN DE CAMBIO"/>
    <s v="CIERRE"/>
    <s v="CIERRE"/>
    <s v="VISITA_TÉCNICA"/>
    <s v="FECHA DE ATENCIÓN:14-06-2025_x000a_RESULTADO DE ACTIVIDAD:EJECUTADO_EXITOSO_x000a_SOLUCIÓN:14-06-2025 SE REALIZA CIERRE CB BANCOLOMBIA PURO POR SOLICITUD DEL BANCO, SE RETIRA DATAFONO, LECTORA, ACCESORIOS EN BUEN ESTADO. SE DESTRUYE LA PUBLICIDAD EN SITIO AVISO EXTERIOR, CLIENTE NO TIENE FLANGER, DISPLAY HORARIO _x000a_PLACA/SERIAL DATAFONO RETIRADO:1171651_x000a_PLACA/SERIAL LECTOR RETIRADO: 1103957_x000a_PLACA/SERIAL PINPAD RETIRADO:_x000a_PLACA/SERIAL HUB RETIRADO: _x000a_¿RETIRO PUBLICIDAD?:SI"/>
    <s v="1171651"/>
    <s v="1103957  "/>
    <s v="ON00E084"/>
    <s v="N/A"/>
    <s v="N/A"/>
    <s v="TIPO I"/>
    <s v="TERRESTRE"/>
    <n v="1"/>
    <n v="0"/>
    <s v="HERRERA MONAR GEOVANNY"/>
    <m/>
    <n v="65960.072302"/>
    <n v="75096.394270399993"/>
    <n v="65960.072302"/>
    <m/>
    <m/>
    <m/>
    <m/>
    <m/>
    <m/>
    <m/>
  </r>
  <r>
    <s v="PEREIRA"/>
    <x v="0"/>
    <x v="0"/>
    <n v="63001"/>
    <n v="13464"/>
    <n v="71931"/>
    <s v="QUINDIO"/>
    <s v="ARMENIA"/>
    <s v="BARRIO CENTRO ARMENIA"/>
    <s v="CB UNO A UNO"/>
    <s v="CB UNO A UNO"/>
    <s v="REDEBAN"/>
    <s v="TA-25-755294"/>
    <s v="FO-25-1083782"/>
    <d v="2025-06-12T14:00:00"/>
    <d v="2025-06-16T09:26:15"/>
    <s v="EJECUTADO_EXITOSO"/>
    <s v="CIERRE EXITOSO"/>
    <s v="ORDEN DE CAMBIO"/>
    <s v="CIERRE"/>
    <s v="CIERRE"/>
    <s v="VISITA_TÉCNICA"/>
    <s v="FECHA DE ATENCIÓN:16-06-2025_x000a_RESULTADO DE ACTIVIDAD:EJECUTADO_EXITOSO_x000a_SOLUCIÓN:16-06-2025 SE VISITA COMERCIO SE REALIZÓ DESINSTALACIÓN DATAFONO Y LECTOR, CB YA HABÍA REALIZADO  DESINSTALACIÓN DE PÚBLICIDAD  Y DISPOSICIÓN FINAL. _x000a_PLACA/SERIAL DATAFONO RETIRADO:1115626_x000a_PLACA/SERIAL LECTOR RETIRADO: 1110655_x000a_PLACA/SERIAL PINPAD RETIRADO:_x000a_PLACA/SERIAL HUB RETIRADO: _x000a_¿RETIRO PUBLICIDAD?:SI"/>
    <s v="1115626"/>
    <s v="1110655  "/>
    <s v="LN00M141"/>
    <s v="N/A"/>
    <s v="N/A"/>
    <s v="TIPO II"/>
    <s v="TERRESTRE"/>
    <n v="1"/>
    <n v="0"/>
    <s v="SANCHEZ SOLORZANO JUAN SEBASTIAN"/>
    <m/>
    <n v="144967.87232000002"/>
    <n v="140395.6348884"/>
    <n v="144967.87232000002"/>
    <m/>
    <m/>
    <m/>
    <m/>
    <m/>
    <m/>
    <m/>
  </r>
  <r>
    <s v="PEREIRA"/>
    <x v="0"/>
    <x v="0"/>
    <n v="66001"/>
    <n v="13484"/>
    <n v="76607"/>
    <s v="RISARALDA"/>
    <s v="PEREIRA"/>
    <s v="BARRIO SAN JOAQUIN PEREIRA 1"/>
    <s v="CB UNO A UNO"/>
    <s v="CB UNO A UNO"/>
    <s v="REDEBAN"/>
    <s v="TA-25-756341"/>
    <s v="FO-25-1087059"/>
    <d v="2025-06-13T12:06:00"/>
    <d v="2025-06-16T10:52:09"/>
    <s v="EJECUTADO_EXITOSO"/>
    <s v="CIERRE EXITOSO"/>
    <s v="ORDEN DE CAMBIO"/>
    <s v="CIERRE"/>
    <s v="CIERRE"/>
    <s v="VISITA_TÉCNICA"/>
    <s v="FECHA DE ATENCIÓN:16-06-2025_x000a_RESULTADO DE ACTIVIDAD:EJECUTADO_EXITOSO_x000a_SOLUCIÓN:16-06-2025 VISITAMOS COMERCIO REALIZAMOS RETIRO DE DATÁFONO CON LECTOR DE BARRAS, DESMONTAMOS DISPLAY LEGAL (HORARIO) Y LO DESTRUIMOS EN EL PUNTO EL AVISO EXTERIOR Y FLANGGER CLIENTE HIZO DISPOSICIÓN FINAL NO TIENE ROLLOS. _x000a_PLACA/SERIAL DATAFONO RETIRADO:760257_x000a_PLACA/SERIAL LECTOR RETIRADO: 1109015_x000a_PLACA/SERIAL PINPAD RETIRADO:_x000a_PLACA/SERIAL HUB RETIRADO: _x000a_¿RETIRO PUBLICIDAD?:SI"/>
    <s v="760257"/>
    <s v="1109015  "/>
    <s v="V14ZZ283"/>
    <s v="N/A"/>
    <s v="N/A"/>
    <s v="TIPO I"/>
    <s v="TERRESTRE"/>
    <n v="1"/>
    <n v="0"/>
    <s v="ARROYAVE CANO MANUEL GUILLERMO"/>
    <m/>
    <n v="65960.072302"/>
    <n v="75096.394270399993"/>
    <n v="65960.072302"/>
    <m/>
    <m/>
    <m/>
    <m/>
    <m/>
    <m/>
    <m/>
  </r>
  <r>
    <s v="BOGOTA"/>
    <x v="5"/>
    <x v="6"/>
    <n v="25290"/>
    <n v="13481"/>
    <n v="27786"/>
    <s v="CUNDINAMARCA"/>
    <s v="FUSAGASUGA"/>
    <s v="DISTRICOL FIONEER SONIDO Y TEC"/>
    <s v="AGREGADOR"/>
    <s v="DISTRICOL"/>
    <s v="REDEBAN"/>
    <s v="TA-25-756318"/>
    <s v="FO-25-1086998"/>
    <d v="2025-06-13T12:06:00"/>
    <d v="2025-06-16T12:25:10"/>
    <s v="EJECUTADO_EXITOSO"/>
    <s v="CIERRE EXITOSO"/>
    <s v="ORDEN DE CAMBIO"/>
    <s v="CIERRE"/>
    <s v="CIERRE"/>
    <s v="VISITA_TÉCNICA"/>
    <s v="FECHA DE ATENCIÓN:16-06-2025_x000a_RESULTADO DE ACTIVIDAD:EJECUTADO_EXITOSO_x000a_SOLUCIÓN:16-06-2025 SE REALIZA RETIRO DE EQUIPOS SIN NOVEDAD._x000a_PLACA/SERIAL DATAFONO RETIRADO:1142247_x000a_PLACA/SERIAL LECTOR RETIRADO: 885388_x000a_PLACA/SERIAL PINPAD RETIRADO:_x000a_PLACA/SERIAL HUB RETIRADO: _x000a_¿RETIRO PUBLICIDAD?:NO"/>
    <s v="1142247"/>
    <s v="885388  "/>
    <s v="99WZZ028"/>
    <s v="N/A"/>
    <s v="N/A"/>
    <s v="TIPO II"/>
    <s v="TERRESTRE"/>
    <n v="1"/>
    <n v="0"/>
    <s v="LOZADA ROJAS CHRISTIAN ANDRES"/>
    <m/>
    <n v="144967.87232000002"/>
    <n v="140395.6348884"/>
    <n v="144967.87232000002"/>
    <m/>
    <m/>
    <m/>
    <m/>
    <m/>
    <m/>
    <m/>
  </r>
  <r>
    <s v="TUNJA"/>
    <x v="2"/>
    <x v="2"/>
    <n v="68861"/>
    <n v="13475"/>
    <n v="45079"/>
    <s v="SANTANDER"/>
    <s v="VELEZ"/>
    <s v="DISTRICOL ALMACEN NAGHA"/>
    <s v="AGREGADOR"/>
    <s v="DISTRICOL"/>
    <s v="REDEBAN"/>
    <s v="TA-25-756329"/>
    <s v="FO-25-1087027"/>
    <d v="2025-06-13T12:06:00"/>
    <d v="2025-06-16T15:19:10"/>
    <s v="EJECUTADO_EXITOSO"/>
    <s v="CIERRE EXITOSO"/>
    <s v="ORDEN DE CAMBIO"/>
    <s v="CIERRE"/>
    <s v="CIERRE"/>
    <s v="VISITA_TÉCNICA"/>
    <s v="FECHA DE ATENCIÓN:16-06-2025_x000a_RESULTADO DE ACTIVIDAD:EJECUTADO_EXITOSO_x000a_SOLUCIÓN:16-06-2025 SE VISITA CB CIERRE...RETIRO DE EQUIPOS Y PUBLICIDAD _x000a_PLACA/SERIAL DATAFONO RETIRADO:1106150_x000a_PLACA/SERIAL LECTOR RETIRADO: A-528276_x000a_PLACA/SERIAL PINPAD RETIRADO:_x000a_PLACA/SERIAL HUB RETIRADO: _x000a_¿RETIRO PUBLICIDAD?:SI"/>
    <s v="1106150"/>
    <s v="A-528276  "/>
    <s v="9B0IZ235"/>
    <s v="N/A"/>
    <s v="N/A"/>
    <s v="TIPO II"/>
    <s v="TERRESTRE"/>
    <n v="1"/>
    <n v="0"/>
    <s v="GONZALEZ GONZALEZ MARIO ALBERTO"/>
    <m/>
    <n v="144967.87232000002"/>
    <n v="140395.6348884"/>
    <n v="144967.87232000002"/>
    <m/>
    <m/>
    <m/>
    <m/>
    <m/>
    <m/>
    <m/>
  </r>
  <r>
    <s v="BOGOTA"/>
    <x v="5"/>
    <x v="6"/>
    <n v="11001"/>
    <s v="LISTA DE CHEQUEO"/>
    <n v="69773"/>
    <s v="CUNDINAMARCA"/>
    <s v="BOGOTA"/>
    <s v="PTM BOGOTA  @SHADDAI"/>
    <s v="AGREGADOR"/>
    <s v="COMCARD - PTM"/>
    <s v="REDEBAN"/>
    <s v="TA-25-756338"/>
    <s v="FO-25-1091756"/>
    <d v="2025-06-13T12:06:00"/>
    <d v="2025-06-16T15:40:31"/>
    <s v="EJECUTADO_EXITOSO"/>
    <s v="CIERRE EXITOSO"/>
    <s v="ORDEN DE CAMBIO"/>
    <s v="CIERRE"/>
    <s v="RECUPERACION DE EQUIPOS"/>
    <s v="VISITA_TÉCNICA"/>
    <s v="FECHA DE ATENCIÓN:16-06-2025_x000a_RESULTADO DE ACTIVIDAD:EJECUTADO_EXITOSO_x000a_SOLUCIÓN:16-06-2025 SE RETIRA DATÁFONO Y LECTORA Y PUBLICIDAD SE DESTRUYE _x000a_PLACA/SERIAL DATAFONO RETIRADO:761528_x000a_PLACA/SERIAL LECTOR RETIRADO: 902783_x000a_PLACA/SERIAL PINPAD RETIRADO:_x000a_PLACA/SERIAL HUB RETIRADO: _x000a_¿RETIRO PUBLICIDAD?:SI"/>
    <s v="761528"/>
    <s v="902783  "/>
    <s v="NN000799"/>
    <s v="N/A"/>
    <s v="N/A"/>
    <s v="TIPO I"/>
    <s v="TERRESTRE"/>
    <n v="1"/>
    <n v="1"/>
    <s v="INFANTE SIERRA MANUEL FERNANDO"/>
    <m/>
    <n v="65960.072302"/>
    <n v="75096.394270399993"/>
    <n v="141056.46657240001"/>
    <m/>
    <m/>
    <m/>
    <m/>
    <m/>
    <m/>
    <m/>
  </r>
  <r>
    <s v="TUNJA"/>
    <x v="2"/>
    <x v="2"/>
    <n v="15696"/>
    <n v="13503"/>
    <n v="55772"/>
    <s v="BOYACA"/>
    <s v="SANTA SOFIA"/>
    <s v="BARRIO CENTRO SANTA SOFIA 2"/>
    <s v="CB UNO A UNO"/>
    <s v="CB UNO A UNO"/>
    <s v="REDEBAN"/>
    <s v="TA-25-781010"/>
    <s v="FO-25-1098294"/>
    <d v="2025-06-16T15:35:00"/>
    <d v="2025-06-16T16:32:14"/>
    <s v="EJECUTADO_EXITOSO"/>
    <s v="CIERRE EXITOSO"/>
    <s v="ORDEN DE CAMBIO"/>
    <s v="CIERRE"/>
    <s v="CIERRE"/>
    <s v="VISITA_TÉCNICA"/>
    <s v="FECHA DE ATENCIÓN:16-06-2025_x000a_RESULTADO DE ACTIVIDAD:EJECUTADO_EXITOSO_x000a_SOLUCIÓN:16-06-2025 SE REALIZA CIERRE RETIRO CB BANCOLOMBIA RETIRANDO EQUIPO ICT 250-LECTOR CB - BASE SOPORTE -FUENTE DE PODER - AVISO EXTERIOR 1.50 MTRS ,SE DESTRUYE PUBLICIDAD EN SITIO POR ESTADO REGULAR ENTREGA LOS EQUIPOS LUZ DARY GOMEZ SAENZ _x000a_PLACA/SERIAL DATAFONO RETIRADO:237716_x000a_PLACA/SERIAL LECTOR RETIRADO: 1217606_x000a_PLACA/SERIAL PINPAD RETIRADO:_x000a_PLACA/SERIAL HUB RETIRADO: _x000a_¿RETIRO PUBLICIDAD?:SI"/>
    <s v="237716"/>
    <s v="1217606  "/>
    <s v="9CHZZ712"/>
    <s v="N/A"/>
    <s v="N/A"/>
    <s v="TIPO II"/>
    <s v="TERRESTRE"/>
    <n v="1"/>
    <n v="0"/>
    <s v="ALVARADO MORENO CRISTHIAN"/>
    <m/>
    <n v="144967.87232000002"/>
    <n v="140395.6348884"/>
    <n v="144967.87232000002"/>
    <m/>
    <m/>
    <m/>
    <m/>
    <m/>
    <m/>
    <m/>
  </r>
  <r>
    <s v="CALI"/>
    <x v="0"/>
    <x v="3"/>
    <n v="76001"/>
    <n v="13476"/>
    <n v="59620"/>
    <s v="VALLE DEL CAUCA"/>
    <s v="CALI"/>
    <s v="DISTRICOL SALACOPY"/>
    <s v="AGREGADOR"/>
    <s v="DISTRICOL"/>
    <s v="REDEBAN"/>
    <s v="TA-25-756330"/>
    <s v="FO-25-1087030"/>
    <d v="2025-06-13T12:06:00"/>
    <d v="2025-06-16T17:25:23"/>
    <s v="EJECUTADO_EXITOSO"/>
    <s v="CIERRE EXITOSO"/>
    <s v="ORDEN DE CAMBIO"/>
    <s v="CIERRE"/>
    <s v="CIERRE"/>
    <s v="VISITA_TÉCNICA"/>
    <s v="FECHA DE ATENCIÓN:16-06-2025_x000a_RESULTADO DE ACTIVIDAD:EJECUTADO_EXITOSO_x000a_SOLUCIÓN:16-06-2025 SE VISITA ESTABLECIMIENTO, SE REALIZA CIERRE CORRESPONSAL BANCOLOMBIA. SE RETIRAN EQUIPOS EN BUEN ESTADO Y PUBLICIDAD _x000a_PLACA/SERIAL DATAFONO RETIRADO:1216496_x000a_PLACA/SERIAL LECTOR RETIRADO: 1178684_x000a_PLACA/SERIAL PINPAD RETIRADO:795659_x000a_PLACA/SERIAL HUB RETIRADO: 856442_x000a_¿RETIRO PUBLICIDAD?:SI"/>
    <s v="1216496"/>
    <s v="1178684 795659 856442"/>
    <s v="JA008878"/>
    <s v="N/A"/>
    <s v="N/A"/>
    <s v="TIPO I"/>
    <s v="TERRESTRE"/>
    <n v="1"/>
    <n v="0"/>
    <s v="BOLAÑOS TABORDA JORGE ENRIQUE"/>
    <m/>
    <n v="65960.072302"/>
    <n v="75096.394270399993"/>
    <n v="65960.072302"/>
    <m/>
    <m/>
    <m/>
    <m/>
    <m/>
    <m/>
    <m/>
  </r>
  <r>
    <s v="MEDELLIN"/>
    <x v="1"/>
    <x v="1"/>
    <n v="5792"/>
    <s v="LISTA DE CHEQUEO"/>
    <n v="72448"/>
    <s v="ANTIOQUIA"/>
    <s v="TARSO"/>
    <s v="SECTOR BOMBA ZEUS TARSO"/>
    <s v="CB UNO A UNO"/>
    <s v="CB UNO A UNO"/>
    <s v="REDEBAN"/>
    <s v="TA-25-724920"/>
    <s v="FO-25-1069964"/>
    <d v="2025-06-10T12:37:00"/>
    <d v="2025-06-17T08:52:12"/>
    <s v="EJECUTADO_EXITOSO"/>
    <s v="CIERRE EXITOSO"/>
    <s v="ORDEN DE CAMBIO"/>
    <s v="CIERRE"/>
    <s v="RECUPERACION DE EQUIPOS"/>
    <s v="VISITA_TÉCNICA"/>
    <s v="FECHA DE ATENCIÓN:17-06-2025_x000a_RESULTADO DE ACTIVIDAD:EJECUTADO_EXITOSO_x000a_SOLUCIÓN:17-06-2025 SE REALIZA CIERRE EXITOSO TODO QUEDA OK _x000a_PLACA/SERIAL DATAFONO RETIRADO:853082_x000a_PLACA/SERIAL LECTOR RETIRADO: 535120_x000a_PLACA/SERIAL PINPAD RETIRADO:_x000a_PLACA/SERIAL HUB RETIRADO: _x000a_¿RETIRO PUBLICIDAD?:SI"/>
    <s v="853082"/>
    <s v="535120  "/>
    <s v="TV00L263"/>
    <s v="N/A"/>
    <s v="N/A"/>
    <s v="TIPO III"/>
    <s v="TERRESTRE"/>
    <n v="1"/>
    <n v="0"/>
    <s v="ALVAREZ ARENAS VICTOR HUGO"/>
    <m/>
    <n v="275728.78077800001"/>
    <n v="196536.5258152"/>
    <n v="275728.78077800001"/>
    <m/>
    <m/>
    <m/>
    <m/>
    <m/>
    <m/>
    <m/>
  </r>
  <r>
    <s v="BOGOTA"/>
    <x v="5"/>
    <x v="6"/>
    <n v="25307"/>
    <n v="13460"/>
    <n v="63359"/>
    <s v="CUNDINAMARCA"/>
    <s v="GIRARDOT"/>
    <s v="BARRIO CENTRO GIRARDOT 7"/>
    <s v="CB UNO A UNO"/>
    <s v="CB UNO A UNO"/>
    <s v="REDEBAN"/>
    <s v="TA-25-755292"/>
    <s v="FO-25-1083778"/>
    <d v="2025-06-12T14:00:00"/>
    <d v="2025-06-17T10:50:14"/>
    <s v="EJECUTADO_EXITOSO"/>
    <s v="CIERRE EXITOSO"/>
    <s v="ORDEN DE CAMBIO"/>
    <s v="CIERRE"/>
    <s v="CIERRE"/>
    <s v="VISITA_TÉCNICA"/>
    <s v="FECHA DE ATENCIÓN:17-06-2025_x000a_RESULTADO DE ACTIVIDAD:EJECUTADO_EXITOSO_x000a_SOLUCIÓN:17-06-2025 SE REALIZA EL RETIRO DE EQUIPO DE CB BANCOLOMBIA SIN NOVEDAD _x000a_PLACA/SERIAL DATAFONO RETIRADO:1040979_x000a_PLACA/SERIAL LECTOR RETIRADO: 1076411_x000a_PLACA/SERIAL PINPAD RETIRADO:_x000a_PLACA/SERIAL HUB RETIRADO: _x000a_¿RETIRO PUBLICIDAD?:SI"/>
    <s v="1040979"/>
    <s v="1076411  "/>
    <s v="LA00V291"/>
    <s v="N/A"/>
    <s v="N/A"/>
    <s v="TIPO III"/>
    <s v="TERRESTRE"/>
    <n v="1"/>
    <n v="0"/>
    <s v="ORTIZ MARTINEZ STIVEN"/>
    <m/>
    <n v="275728.78077800001"/>
    <n v="196536.5258152"/>
    <n v="275728.78077800001"/>
    <m/>
    <m/>
    <m/>
    <m/>
    <m/>
    <m/>
    <m/>
  </r>
  <r>
    <s v="PASTO"/>
    <x v="0"/>
    <x v="3"/>
    <n v="52001"/>
    <n v="13499"/>
    <n v="76967"/>
    <s v="NARIÑO"/>
    <s v="PASTO"/>
    <s v="BARRIO EL CALAVARIO PASTO"/>
    <s v="CB UNO A UNO"/>
    <s v="CB UNO A UNO"/>
    <s v="REDEBAN"/>
    <s v="TA-25-781404"/>
    <s v="FO-25-1099096"/>
    <d v="2025-06-16T15:31:00"/>
    <d v="2025-06-17T11:37:10"/>
    <s v="EJECUTADO_EXITOSO"/>
    <s v="CIERRE EXITOSO"/>
    <s v="ORDEN DE CAMBIO"/>
    <s v="CIERRE"/>
    <s v="CIERRE"/>
    <s v="VISITA_TÉCNICA"/>
    <s v="FECHA DE ATENCIÓN:17-06-2025_x000a_RESULTADO DE ACTIVIDAD:EJECUTADO_EXITOSO_x000a_SOLUCIÓN:17-06-2025 SE REALIZÓ EL RETIRO DE EQUIPOS PUBLICIDAD Y ACCESORIOS SE RECIBEN TODOS EN BUEN ESTADO SE REALIZÓ DESTRUCCIÓN DEL AVISO EXTERNO EN SITIO, CIERRE EXITOSO. _x000a_PLACA/SERIAL DATAFONO RETIRADO:1219186_x000a_PLACA/SERIAL LECTOR RETIRADO: 539866_x000a_PLACA/SERIAL PINPAD RETIRADO:_x000a_PLACA/SERIAL HUB RETIRADO: _x000a_¿RETIRO PUBLICIDAD?:SI"/>
    <s v="1219186"/>
    <s v="539866  "/>
    <s v="A18ZZ404 "/>
    <s v="N/A"/>
    <s v="N/A"/>
    <s v="TIPO I"/>
    <s v="TERRESTRE"/>
    <n v="1"/>
    <n v="0"/>
    <s v="REMICIO AMADO JOHN HEBER"/>
    <m/>
    <n v="65960.072302"/>
    <n v="75096.394270399993"/>
    <n v="65960.072302"/>
    <m/>
    <m/>
    <m/>
    <m/>
    <m/>
    <m/>
    <m/>
  </r>
  <r>
    <s v="BOGOTA"/>
    <x v="5"/>
    <x v="6"/>
    <n v="11001"/>
    <n v="13490"/>
    <n v="42504"/>
    <s v="CUNDINAMARCA"/>
    <s v="BOGOTA"/>
    <s v="PTM BOGOTA REPUESTOS MYM"/>
    <s v="AGREGADOR"/>
    <s v="COMCARD - PTM"/>
    <s v="REDEBAN"/>
    <s v="TA-25-781391"/>
    <s v="FO-25-1099068"/>
    <d v="2025-06-16T15:31:00"/>
    <d v="2025-06-17T14:56:49"/>
    <s v="EJECUTADO_EXITOSO"/>
    <s v="CIERRE EXITOSO"/>
    <s v="ORDEN DE CAMBIO"/>
    <s v="CIERRE"/>
    <s v="CIERRE"/>
    <s v="VISITA_TÉCNICA"/>
    <s v="FECHA DE ATENCIÓN:17-06-2025_x000a_RESULTADO DE ACTIVIDAD:EJECUTADO_EXITOSO_x000a_SOLUCIÓN:17-06-2025 SE REALIZA VISITA AL COMERCIO PARA EJECUTAR CIERRE DE CB BANCOLOMBIA POR SOLICITUD DEL CLIENTE OK. SE RETIRAN EQUIPOS OK _x000a_PLACA/SERIAL DATAFONO RETIRADO:794603_x000a_PLACA/SERIAL LECTOR RETIRADO: 549987_x000a_PLACA/SERIAL PINPAD RETIRADO:_x000a_PLACA/SERIAL HUB RETIRADO: _x000a_¿RETIRO PUBLICIDAD?:NO"/>
    <s v="794603"/>
    <s v="549987  "/>
    <s v="9A3ZZ329"/>
    <s v="N/A"/>
    <s v="N/A"/>
    <s v="TIPO I"/>
    <s v="TERRESTRE"/>
    <n v="1"/>
    <n v="0"/>
    <s v="CORTES VELANDIA MIGUEL ANGEL"/>
    <m/>
    <n v="65960.072302"/>
    <n v="75096.394270399993"/>
    <n v="65960.072302"/>
    <m/>
    <m/>
    <m/>
    <m/>
    <m/>
    <m/>
    <m/>
  </r>
  <r>
    <s v="BUCARAMANGA"/>
    <x v="2"/>
    <x v="2"/>
    <n v="68406"/>
    <n v="13491"/>
    <n v="62548"/>
    <s v="SANTANDER"/>
    <s v="LEBRIJA"/>
    <s v="PTM LEBRIJA PINATERIA Y JUGUE"/>
    <s v="AGREGADOR"/>
    <s v="COMCARD - PTM"/>
    <s v="REDEBAN"/>
    <s v="TA-25-781396"/>
    <s v="FO-25-1099078"/>
    <d v="2025-06-16T15:31:00"/>
    <d v="2025-06-17T15:05:03"/>
    <s v="EJECUTADO_EXITOSO"/>
    <s v="CIERRE EXITOSO"/>
    <s v="ORDEN DE CAMBIO"/>
    <s v="CIERRE"/>
    <s v="CIERRE"/>
    <s v="VISITA_TÉCNICA"/>
    <s v="FECHA DE ATENCIÓN:17-06-2025_x000a_RESULTADO DE ACTIVIDAD:EJECUTADO_EXITOSO_x000a_SOLUCIÓN:17-06-2025 SE RETIRA,DATAFONO , LECTOR CABLES Y FUENTE DE PODER , BASE CIERRE EXITOSO_x000a_PLACA/SERIAL DATAFONO RETIRADO:761101_x000a_PLACA/SERIAL LECTOR RETIRADO: 1076787_x000a_PLACA/SERIAL PINPAD RETIRADO:_x000a_PLACA/SERIAL HUB RETIRADO: _x000a_¿RETIRO PUBLICIDAD?:NO"/>
    <s v="761101"/>
    <s v="1076787  "/>
    <s v="LA00O176-MA00M797"/>
    <s v="N/A"/>
    <s v="N/A"/>
    <s v="TIPO II"/>
    <s v="TERRESTRE"/>
    <n v="1"/>
    <n v="0"/>
    <s v="GELVEZ MOGOLLON JOSE ELISEO"/>
    <m/>
    <n v="144967.87232000002"/>
    <n v="140395.6348884"/>
    <n v="144967.87232000002"/>
    <m/>
    <m/>
    <m/>
    <m/>
    <m/>
    <m/>
    <m/>
  </r>
  <r>
    <s v="BOGOTA"/>
    <x v="5"/>
    <x v="6"/>
    <n v="11001"/>
    <n v="13489"/>
    <n v="66470"/>
    <s v="CUNDINAMARCA"/>
    <s v="BOGOTA"/>
    <s v="PTM BOGOTA VIMATEC TECNOLOGIA"/>
    <s v="AGREGADOR"/>
    <s v="COMCARD - PTM"/>
    <s v="REDEBAN"/>
    <s v="TA-25-781398"/>
    <s v="FO-25-1099082"/>
    <d v="2025-06-16T15:31:00"/>
    <d v="2025-06-17T15:09:14"/>
    <s v="EJECUTADO_EXITOSO"/>
    <s v="CIERRE EXITOSO"/>
    <s v="ORDEN DE CAMBIO"/>
    <s v="CIERRE"/>
    <s v="CIERRE"/>
    <s v="VISITA_TÉCNICA"/>
    <s v="FECHA DE ATENCIÓN:17-06-2025_x000a_RESULTADO DE ACTIVIDAD:EJECUTADO_EXITOSO_x000a_SOLUCIÓN:17-06-2025 SE REALIZA RETIRO DE DATAFONO Y LECTOR DE BARRAS POR CIERRE DE CORRESPONSAL BANCARIO._x000a_PLACA/SERIAL DATAFONO RETIRADO:1034490_x000a_PLACA/SERIAL LECTOR RETIRADO: 941002_x000a_PLACA/SERIAL PINPAD RETIRADO:_x000a_PLACA/SERIAL HUB RETIRADO: _x000a_¿RETIRO PUBLICIDAD?:NO"/>
    <s v="1034490"/>
    <s v="941002  "/>
    <s v="6Z00Y077- 6Z00Y002"/>
    <s v="N/A"/>
    <s v="N/A"/>
    <s v="TIPO I"/>
    <s v="TERRESTRE"/>
    <n v="1"/>
    <n v="0"/>
    <s v="MURCIA HERNANDEZ HARVEY IGNACIO"/>
    <m/>
    <n v="65960.072302"/>
    <n v="75096.394270399993"/>
    <n v="65960.072302"/>
    <m/>
    <m/>
    <m/>
    <m/>
    <m/>
    <m/>
    <m/>
  </r>
  <r>
    <s v="PASTO"/>
    <x v="0"/>
    <x v="3"/>
    <n v="52585"/>
    <s v="LISTA DE CHEQUEO"/>
    <n v="62286"/>
    <s v="NARIÑO"/>
    <s v="PUPIALES"/>
    <s v="DISTRICOL SOLUCIONES TRAVEL"/>
    <s v="AGREGADOR"/>
    <s v="DISTRICOL"/>
    <s v="REDEBAN"/>
    <s v="TA-25-781401"/>
    <s v="FO-25-1099089"/>
    <d v="2025-06-16T15:31:00"/>
    <d v="2025-06-17T15:12:38"/>
    <s v="EJECUTADO_EXITOSO"/>
    <s v="CIERRE EXITOSO"/>
    <s v="ORDEN DE CAMBIO"/>
    <s v="CIERRE"/>
    <s v="RECUPERACION DE EQUIPOS"/>
    <s v="VISITA_TÉCNICA"/>
    <s v="FECHA DE ATENCIÓN:17-06-2025_x000a_RESULTADO DE ACTIVIDAD:EJECUTADO_EXITOSO_x000a_SOLUCIÓN:17-06-2025 SE RECOGEN EQUIPOS EN DISTRICOL_x000a_PLACA/SERIAL DATAFONO RETIRADO:1051710_x000a_PLACA/SERIAL LECTOR RETIRADO: 774023_x000a_PLACA/SERIAL PINPAD RETIRADO:_x000a_PLACA/SERIAL HUB RETIRADO: _x000a_¿RETIRO PUBLICIDAD?:NO"/>
    <s v="1051710"/>
    <s v="774023  "/>
    <s v="OA00C205"/>
    <s v="N/A"/>
    <s v="N/A"/>
    <s v="TIPO II"/>
    <s v="TERRESTRE"/>
    <n v="1"/>
    <n v="0"/>
    <s v="HERNANDEZ CHAVARRIA JUAN CAMILO"/>
    <m/>
    <n v="144967.87232000002"/>
    <n v="140395.6348884"/>
    <n v="144967.87232000002"/>
    <m/>
    <m/>
    <m/>
    <m/>
    <m/>
    <m/>
    <m/>
  </r>
  <r>
    <s v="BARRANQUILLA"/>
    <x v="4"/>
    <x v="5"/>
    <n v="47205"/>
    <s v="LISTA DE CHEQUEO"/>
    <n v="35491"/>
    <s v="MAGDALENA"/>
    <s v="CONCORDIA"/>
    <s v="DISTRICOL FERRETERIA SAN ISIDR"/>
    <s v="AGREGADOR"/>
    <s v="DISTRICOL"/>
    <s v="REDEBAN"/>
    <s v="TA-25-781400"/>
    <s v="FO-25-1099086"/>
    <d v="2025-06-16T15:31:00"/>
    <d v="2025-06-17T15:17:05"/>
    <s v="EJECUTADO_EXITOSO"/>
    <s v="CIERRE EXITOSO"/>
    <s v="ORDEN DE CAMBIO"/>
    <s v="CIERRE"/>
    <s v="RECUPERACION DE EQUIPOS"/>
    <s v="VISITA_TÉCNICA"/>
    <s v="FECHA DE ATENCIÓN:17-06-2025_x000a_RESULTADO DE ACTIVIDAD:EJECUTADO_EXITOSO_x000a_SOLUCIÓN:17-06-2025 SE RECOGEN EQUIPOS DE CIERRE EN DISTRICOL CR 30 # 8 B 25_x000a_PLACA/SERIAL DATAFONO RETIRADO:1051039_x000a_PLACA/SERIAL LECTOR RETIRADO: 546175_x000a_PLACA/SERIAL PINPAD RETIRADO:_x000a_PLACA/SERIAL HUB RETIRADO: _x000a_¿RETIRO PUBLICIDAD?:NO"/>
    <s v="1051039"/>
    <s v="546175  "/>
    <s v="GZ000512"/>
    <s v="N/A"/>
    <s v="N/A"/>
    <s v="TIPO III"/>
    <s v="TERRESTRE"/>
    <n v="1"/>
    <n v="0"/>
    <s v="HERNANDEZ CHAVARRIA JUAN CAMILO"/>
    <m/>
    <n v="275728.78077800001"/>
    <n v="196536.5258152"/>
    <n v="275728.78077800001"/>
    <m/>
    <m/>
    <m/>
    <m/>
    <m/>
    <m/>
    <m/>
  </r>
  <r>
    <s v="CALI"/>
    <x v="0"/>
    <x v="3"/>
    <n v="76001"/>
    <n v="13498"/>
    <n v="78448"/>
    <s v="VALLE DEL CAUCA"/>
    <s v="CALI"/>
    <s v="BARRIO TORRES DE MARACAIBO CALI"/>
    <s v="CB UNO A UNO"/>
    <s v="CB UNO A UNO"/>
    <s v="REDEBAN"/>
    <s v="TA-25-781407"/>
    <s v="FO-25-1099101"/>
    <d v="2025-06-16T15:31:00"/>
    <d v="2025-06-17T15:43:11"/>
    <s v="EJECUTADO_EXITOSO"/>
    <s v="CIERRE EXITOSO"/>
    <s v="ORDEN DE CAMBIO"/>
    <s v="CIERRE"/>
    <s v="CIERRE"/>
    <s v="VISITA_TÉCNICA"/>
    <s v="FECHA DE ATENCIÓN:17-06-2025_x000a_RESULTADO DE ACTIVIDAD:EJECUTADO_EXITOSO_x000a_SOLUCIÓN:17-06-2025 SE RETIRA EQUIPO, LECTOR, ACESORIOS, DISPLAY DE HORARIO, AVISO EXTERIOR Y FLANGGER, CIERR CB BANCOLOMBIA PURO _x000a_PLACA/SERIAL DATAFONO RETIRADO:1021143_x000a_PLACA/SERIAL LECTOR RETIRADO: 750849_x000a_PLACA/SERIAL PINPAD RETIRADO:_x000a_PLACA/SERIAL HUB RETIRADO: _x000a_¿RETIRO PUBLICIDAD?:SI"/>
    <s v="1021143"/>
    <s v="750849  "/>
    <s v="V10ZZ841"/>
    <s v="N/A"/>
    <s v="N/A"/>
    <s v="TIPO I"/>
    <s v="TERRESTRE"/>
    <n v="1"/>
    <n v="0"/>
    <s v="PAREDES CASTILLO DIEGO"/>
    <m/>
    <n v="65960.072302"/>
    <n v="75096.394270399993"/>
    <n v="65960.072302"/>
    <m/>
    <m/>
    <m/>
    <m/>
    <m/>
    <m/>
    <m/>
  </r>
  <r>
    <s v="CUCUTA"/>
    <x v="2"/>
    <x v="2"/>
    <n v="54553"/>
    <n v="13471"/>
    <n v="79248"/>
    <s v="NORTE DE SANTANDER"/>
    <s v="PUERTO SANTANDER"/>
    <s v="DISTRICOL YUDISPORT"/>
    <s v="AGREGADOR"/>
    <s v="DISTRICOL"/>
    <s v="REDEBAN"/>
    <s v="TA-25-756325"/>
    <s v="FO-25-1087019"/>
    <d v="2025-06-13T12:06:00"/>
    <d v="2025-06-17T15:50:07"/>
    <s v="EJECUTADO_EXITOSO"/>
    <s v="CIERRE EXITOSO"/>
    <s v="ORDEN DE CAMBIO"/>
    <s v="CIERRE"/>
    <s v="CIERRE"/>
    <s v="VISITA_TÉCNICA"/>
    <s v="FECHA DE ATENCIÓN:17-06-2025_x000a_RESULTADO DE ACTIVIDAD:EJECUTADO_EXITOSO_x000a_SOLUCIÓN:17-06-2025 SE REALIZA RETIRO DE EQUIPOS RBM, CIERRE EXITOSO._x000a_PLACA/SERIAL DATAFONO RETIRADO:1121598_x000a_PLACA/SERIAL LECTOR RETIRADO: 846526_x000a_PLACA/SERIAL PINPAD RETIRADO:_x000a_PLACA/SERIAL HUB RETIRADO: _x000a_¿RETIRO PUBLICIDAD?:NO"/>
    <s v="1121598"/>
    <s v="846526  "/>
    <s v="A4WZZ125"/>
    <s v="N/A"/>
    <s v="N/A"/>
    <s v="TIPO II"/>
    <s v="TERRESTRE"/>
    <n v="1"/>
    <n v="0"/>
    <s v="NARANJO AFANADOR RUBEN JESUS"/>
    <m/>
    <n v="144967.87232000002"/>
    <n v="140395.6348884"/>
    <n v="144967.87232000002"/>
    <m/>
    <m/>
    <m/>
    <m/>
    <m/>
    <m/>
    <m/>
  </r>
  <r>
    <s v="NEIVA"/>
    <x v="3"/>
    <x v="4"/>
    <n v="41298"/>
    <n v="13486"/>
    <n v="30241"/>
    <s v="HUILA"/>
    <s v="GARZON"/>
    <s v="DISTRICOL MULTIRECARGAS  A Y C"/>
    <s v="AGREGADOR"/>
    <s v="DISTRICOL"/>
    <s v="REDEBAN"/>
    <s v="TA-25-781395"/>
    <s v="FO-25-1099076"/>
    <d v="2025-06-16T15:31:00"/>
    <d v="2025-06-17T17:22:15"/>
    <s v="EJECUTADO_EXITOSO"/>
    <s v="CIERRE EXITOSO"/>
    <s v="ORDEN DE CAMBIO"/>
    <s v="CIERRE"/>
    <s v="CIERRE"/>
    <s v="VISITA_TÉCNICA"/>
    <s v="FECHA DE ATENCIÓN:17-06-2025_x000a_RESULTADO DE ACTIVIDAD:EJECUTADO_EXITOSO_x000a_SOLUCIÓN:17-06-2025 CLIENTE ENTREGA DATAFONO CON SOPORTE , LECTOR DE BARRAS , CABLE MAGIC BOX,FUENTE DE PODER , 40 ROLLOS PAPEL RBM , AVISO EXTERIOR Y FLANGER DETERIORADOS SE DESTRUYE EN SITIO, SE TOMA MUESTRA FOTOGRÁFICA _x000a_PLACA/SERIAL DATAFONO RETIRADO:1006305_x000a_PLACA/SERIAL LECTOR RETIRADO: 526177_x000a_PLACA/SERIAL PINPAD RETIRADO:_x000a_PLACA/SERIAL HUB RETIRADO: _x000a_¿RETIRO PUBLICIDAD?:SI"/>
    <s v="1006305"/>
    <s v="526177  "/>
    <s v="BDZZZ099"/>
    <s v="N/A"/>
    <s v="N/A"/>
    <s v="TIPO III"/>
    <s v="TERRESTRE"/>
    <n v="1"/>
    <n v="0"/>
    <s v="ANDRADE HERNANDEZ JUAN CARLOS"/>
    <m/>
    <n v="275728.78077800001"/>
    <n v="196536.5258152"/>
    <n v="275728.78077800001"/>
    <m/>
    <m/>
    <m/>
    <m/>
    <m/>
    <m/>
    <m/>
  </r>
  <r>
    <s v="MEDELLIN"/>
    <x v="1"/>
    <x v="1"/>
    <n v="5854"/>
    <n v="13477"/>
    <n v="39563"/>
    <s v="ANTIOQUIA"/>
    <s v="VALDIVIA"/>
    <s v="DISTRICOL EL MEJOR PRECIO AB"/>
    <s v="AGREGADOR"/>
    <s v="DISTRICOL"/>
    <s v="REDEBAN"/>
    <s v="TA-25-756317"/>
    <s v="FO-25-1086995"/>
    <d v="2025-06-13T12:06:00"/>
    <d v="2025-06-18T09:17:41"/>
    <s v="EJECUTADO_EXITOSO"/>
    <s v="CIERRE EXITOSO"/>
    <s v="ORDEN DE CAMBIO"/>
    <s v="CIERRE"/>
    <s v="CIERRE"/>
    <s v="VISITA_TÉCNICA"/>
    <s v="FECHA DE ATENCIÓN:18-06-2025_x000a_RESULTADO DE ACTIVIDAD:EJECUTADO_EXITOSO_x000a_SOLUCIÓN:18-06-2025 SE RETIRAN EQUIPOS OK SIN PUBLICIDAD EN SITIO _x000a_PLACA/SERIAL DATAFONO RETIRADO:767871_x000a_PLACA/SERIAL LECTOR RETIRADO: 540265_x000a_PLACA/SERIAL PINPAD RETIRADO:_x000a_PLACA/SERIAL HUB RETIRADO: _x000a_¿RETIRO PUBLICIDAD?:NO"/>
    <s v="767871"/>
    <s v="540265  "/>
    <s v="AA0AZ787"/>
    <s v="N/A"/>
    <s v="N/A"/>
    <s v="TIPO III"/>
    <s v="TERRESTRE"/>
    <n v="1"/>
    <n v="0"/>
    <s v="QUINTERO SANCHEZ JUAN SEBASTIAN"/>
    <m/>
    <n v="275728.78077800001"/>
    <n v="196536.5258152"/>
    <n v="275728.78077800001"/>
    <m/>
    <m/>
    <m/>
    <m/>
    <m/>
    <m/>
    <m/>
  </r>
  <r>
    <s v="IBAGUE"/>
    <x v="3"/>
    <x v="4"/>
    <n v="73001"/>
    <n v="13544"/>
    <n v="77675"/>
    <s v="TOLIMA"/>
    <s v="IBAGUE"/>
    <s v="BARRIO LA GAVIOTA IBAGUE 7"/>
    <s v="CB UNO A UNO"/>
    <s v="CB UNO A UNO"/>
    <s v="REDEBAN"/>
    <s v="TA-25-789493"/>
    <s v="FO-25-1104690"/>
    <d v="2025-06-17T15:03:00"/>
    <d v="2025-06-18T09:27:00"/>
    <s v="EJECUTADO_EXITOSO"/>
    <s v="CIERRE EXITOSO"/>
    <s v="ORDEN DE CAMBIO"/>
    <s v="CIERRE"/>
    <s v="CIERRE"/>
    <s v="VISITA_TÉCNICA"/>
    <s v="FECHA DE ATENCIÓN:18-06-2025_x000a_RESULTADO DE ACTIVIDAD:EJECUTADO_EXITOSO_x000a_SOLUCIÓN:18-06-2025 SE REALIZA CIERRE POR SOLICITUD DEL CLIENTE, SE RETIRA DATÁFONO, LECTOR, BASE Y ACCESORIOS DE CONEXIÓN; SE RETIRA AVISO EXTERIOR Y FLANGED EL CUAL SE DESTRUYEN EN SITIO._x000a_PLACA/SERIAL DATAFONO RETIRADO:1169957_x000a_PLACA/SERIAL LECTOR RETIRADO: 1114712_x000a_PLACA/SERIAL PINPAD RETIRADO:_x000a_PLACA/SERIAL HUB RETIRADO: _x000a_¿RETIRO PUBLICIDAD?:SI"/>
    <s v="1169957"/>
    <s v="1114712  "/>
    <s v="10LZZ946"/>
    <s v="N/A"/>
    <s v="N/A"/>
    <s v="TIPO I"/>
    <s v="TERRESTRE"/>
    <n v="1"/>
    <n v="0"/>
    <s v="BARRAGAN TAFUR EDWIN ESTEBAN"/>
    <m/>
    <n v="65960.072302"/>
    <n v="75096.394270399993"/>
    <n v="65960.072302"/>
    <m/>
    <m/>
    <m/>
    <m/>
    <m/>
    <m/>
    <m/>
  </r>
  <r>
    <s v="BOGOTA"/>
    <x v="5"/>
    <x v="6"/>
    <n v="11001"/>
    <n v="13527"/>
    <n v="60618"/>
    <s v="CUNDINAMARCA"/>
    <s v="BOGOTA"/>
    <s v="BARRIO CHAPINERO BOGOTA 24"/>
    <s v="CB UNO A UNO"/>
    <s v="CB UNO A UNO"/>
    <s v="REDEBAN"/>
    <s v="TA-25-789470"/>
    <s v="FO-25-1104636"/>
    <d v="2025-06-17T15:03:00"/>
    <d v="2025-06-18T10:04:15"/>
    <s v="EJECUTADO_EXITOSO"/>
    <s v="CIERRE EXITOSO"/>
    <s v="ORDEN DE CAMBIO"/>
    <s v="CIERRE"/>
    <s v="CIERRE"/>
    <s v="VISITA_TÉCNICA"/>
    <s v="FECHA DE ATENCIÓN:18-06-2025_x000a_RESULTADO DE ACTIVIDAD:EJECUTADO_EXITOSO_x000a_SOLUCIÓN:18-06-2025 SE REALIZA CIERRE CB BANCOLOMBIA NSE RETIRA DATAFONO, BASE, FUENTE DATOS Y LECTORA,SE RETIRA AVISO EXTERIOR Y HORARIO BASE DESTRUYE EN CITIO _x000a_PLACA/SERIAL DATAFONO RETIRADO:1121535_x000a_PLACA/SERIAL LECTOR RETIRADO: 940726_x000a_PLACA/SERIAL PINPAD RETIRADO:_x000a_PLACA/SERIAL HUB RETIRADO: _x000a_¿RETIRO PUBLICIDAD?:SI"/>
    <s v="1121535"/>
    <s v="940726  "/>
    <s v="JA00F015"/>
    <s v="N/A"/>
    <s v="N/A"/>
    <s v="TIPO I"/>
    <s v="TERRESTRE"/>
    <n v="1"/>
    <n v="0"/>
    <s v="GALINDO ROJAS LUIS FELIPE"/>
    <m/>
    <n v="65960.072302"/>
    <n v="75096.394270399993"/>
    <n v="65960.072302"/>
    <m/>
    <m/>
    <m/>
    <m/>
    <m/>
    <m/>
    <m/>
  </r>
  <r>
    <s v="NEIVA"/>
    <x v="3"/>
    <x v="4"/>
    <n v="41020"/>
    <n v="13517"/>
    <n v="50377"/>
    <s v="HUILA"/>
    <s v="ALGECIRAS"/>
    <s v="BARRIO CENTRO ALGECIRAS 2"/>
    <s v="CB UNO A UNO"/>
    <s v="CB UNO A UNO"/>
    <s v="REDEBAN"/>
    <s v="TA-25-789460"/>
    <s v="FO-25-1104612"/>
    <d v="2025-06-17T15:03:00"/>
    <d v="2025-06-18T10:10:47"/>
    <s v="EJECUTADO_EXITOSO"/>
    <s v="CIERRE EXITOSO"/>
    <s v="ORDEN DE CAMBIO"/>
    <s v="CIERRE"/>
    <s v="CIERRE"/>
    <s v="VISITA_TÉCNICA"/>
    <s v="FECHA DE ATENCIÓN:18-06-2025_x000a_RESULTADO DE ACTIVIDAD:EJECUTADO_EXITOSO_x000a_SOLUCIÓN:18-06-2025 SE RETIRA DATAFONO CON LECTOR DE BARRAS_x000a_PLACA/SERIAL DATAFONO RETIRADO:733193_x000a_PLACA/SERIAL LECTOR RETIRADO: 546147_x000a_PLACA/SERIAL PINPAD RETIRADO:_x000a_PLACA/SERIAL HUB RETIRADO: _x000a_¿RETIRO PUBLICIDAD?:NO"/>
    <s v="733193"/>
    <s v="546147  "/>
    <s v="XP00W502"/>
    <s v="N/A"/>
    <s v="N/A"/>
    <s v="TIPO II"/>
    <s v="TERRESTRE"/>
    <n v="1"/>
    <n v="0"/>
    <s v="DIAZ VARGAS JONATHAN MIGUEL"/>
    <m/>
    <n v="144967.87232000002"/>
    <n v="140395.6348884"/>
    <n v="144967.87232000002"/>
    <m/>
    <m/>
    <m/>
    <m/>
    <m/>
    <m/>
    <m/>
  </r>
  <r>
    <s v="CUCUTA"/>
    <x v="2"/>
    <x v="2"/>
    <n v="54001"/>
    <n v="13495"/>
    <n v="56691"/>
    <s v="NORTE DE SANTANDER"/>
    <s v="CUCUTA"/>
    <s v="PTM CUCUTA SERVI EXPRESS"/>
    <s v="AGREGADOR"/>
    <s v="COMCARD - PTM"/>
    <s v="REDEBAN"/>
    <s v="TA-25-781394"/>
    <s v="FO-25-1099074"/>
    <d v="2025-06-16T15:31:00"/>
    <d v="2025-06-18T10:45:12"/>
    <s v="EJECUTADO_EXITOSO"/>
    <s v="CIERRE EXITOSO"/>
    <s v="ORDEN DE CAMBIO"/>
    <s v="CIERRE"/>
    <s v="CIERRE"/>
    <s v="VISITA_TÉCNICA"/>
    <s v="FECHA DE ATENCIÓN:18-06-2025_x000a_RESULTADO DE ACTIVIDAD:EJECUTADO_EXITOSO_x000a_SOLUCIÓN:18-06-2025 SE VISITA COMERCIO, SE RECOGEN EQUIPOS RBM, SE REALIZA CIERRE EXITOSO._x000a_PLACA/SERIAL DATAFONO RETIRADO:959377_x000a_PLACA/SERIAL LECTOR RETIRADO: 789680_x000a_PLACA/SERIAL PINPAD RETIRADO:_x000a_PLACA/SERIAL HUB RETIRADO: _x000a_¿RETIRO PUBLICIDAD?:NO"/>
    <s v="959377"/>
    <s v="789680  "/>
    <s v="9CMZZ636"/>
    <s v="N/A"/>
    <s v="N/A"/>
    <s v="TIPO I"/>
    <s v="TERRESTRE"/>
    <n v="1"/>
    <n v="0"/>
    <s v="NARANJO AFANADOR RUBEN JESUS"/>
    <m/>
    <n v="65960.072302"/>
    <n v="75096.394270399993"/>
    <n v="65960.072302"/>
    <m/>
    <m/>
    <m/>
    <m/>
    <m/>
    <m/>
    <m/>
  </r>
  <r>
    <s v="MANIZALES"/>
    <x v="0"/>
    <x v="0"/>
    <n v="17873"/>
    <n v="13524"/>
    <n v="54134"/>
    <s v="CALDAS"/>
    <s v="VILLAMARIA"/>
    <s v="BARRIO LA PORTENA VILLAMARIA"/>
    <s v="CB UNO A UNO"/>
    <s v="CB UNO A UNO"/>
    <s v="REDEBAN"/>
    <s v="TA-25-789464"/>
    <s v="FO-25-1104622"/>
    <d v="2025-06-17T15:03:00"/>
    <d v="2025-06-18T10:55:58"/>
    <s v="EJECUTADO_EXITOSO"/>
    <s v="CIERRE EXITOSO"/>
    <s v="ORDEN DE CAMBIO"/>
    <s v="CIERRE"/>
    <s v="CIERRE"/>
    <s v="VISITA_TÉCNICA"/>
    <s v="FECHA DE ATENCIÓN:18-06-2025_x000a_RESULTADO DE ACTIVIDAD:EJECUTADO_EXITOSO_x000a_SOLUCIÓN:18-06-2025 SE REALIZA CIERRE DE CORRESPONSAL SE DESHABILITA EL CB, DATÁFONO QUEDA COMO ADQUIRIENTE, SE LE INDICA SI ES CONOCEDOR DE QUE YA ENTRARIA A FACTURAR CON REDEBAN LA MANUTENCIÓN O EL PRESTAMO DEL SERVICIO CON REDEBAN E INDICA SI CONOCER LAS CONDICIONES, SE RETIRA LECTORA, SE DESINSTALA AVISO EXTERIOR Y SE DESTRUYE EN SITIO_x000a_PLACA/SERIAL DATAFONO RETIRADO:_x000a_PLACA/SERIAL LECTOR RETIRADO: 892938_x000a_PLACA/SERIAL PINPAD RETIRADO:_x000a_PLACA/SERIAL HUB RETIRADO: _x000a_¿RETIRO PUBLICIDAD?:SI"/>
    <n v="0"/>
    <s v="892938  "/>
    <s v="XP3ZZ026 XP000356"/>
    <s v="N/A"/>
    <s v="N/A"/>
    <s v="TIPO I"/>
    <s v="TERRESTRE"/>
    <n v="1"/>
    <n v="0"/>
    <s v="AGUIRRE HENAO RAUL EDUARDO"/>
    <m/>
    <n v="65960.072302"/>
    <n v="75096.394270399993"/>
    <n v="65960.072302"/>
    <m/>
    <m/>
    <m/>
    <m/>
    <m/>
    <m/>
    <m/>
  </r>
  <r>
    <s v="BUCARAMANGA"/>
    <x v="2"/>
    <x v="2"/>
    <n v="68276"/>
    <n v="13532"/>
    <n v="63811"/>
    <s v="SANTANDER"/>
    <s v="FLORIDABLANCA"/>
    <s v="BARRIO EL BOSQUE FLORIDABLANCA"/>
    <s v="CB UNO A UNO"/>
    <s v="CB UNO A UNO"/>
    <s v="REDEBAN"/>
    <s v="TA-25-789472"/>
    <s v="FO-25-1104640"/>
    <d v="2025-06-17T15:03:00"/>
    <d v="2025-06-18T11:02:53"/>
    <s v="EJECUTADO_EXITOSO"/>
    <s v="CIERRE EXITOSO"/>
    <s v="ORDEN DE CAMBIO"/>
    <s v="CIERRE"/>
    <s v="CIERRE"/>
    <s v="VISITA_TÉCNICA"/>
    <s v="FECHA DE ATENCIÓN:18-06-2025_x000a_RESULTADO DE ACTIVIDAD:EJECUTADO_EXITOSO_x000a_SOLUCIÓN:18-06-2025 SE HACE PRESENCIA EN COMERCIO SE REALIZA RETIRO DE UN DATAFONO CON SU RESPECTIVO LECTOR DE BARRAS,PIN PAD, HUB Y FUENTE DE PODER_x000a_PLACA/SERIAL DATAFONO RETIRADO:1173334_x000a_PLACA/SERIAL LECTOR RETIRADO: 538405_x000a_PLACA/SERIAL PINPAD RETIRADO:986315_x000a_PLACA/SERIAL HUB RETIRADO: NO SERIALIZADO _x000a_¿RETIRO PUBLICIDAD?:NO"/>
    <s v="1173334"/>
    <s v="538405 986315 NO SERIALIZADO "/>
    <s v="JA00X319"/>
    <s v="N/A"/>
    <s v="N/A"/>
    <s v="TIPO I"/>
    <s v="TERRESTRE"/>
    <n v="1"/>
    <n v="0"/>
    <s v="BARRERA ORTEGA MARLON STWAR"/>
    <m/>
    <n v="65960.072302"/>
    <n v="75096.394270399993"/>
    <n v="65960.072302"/>
    <m/>
    <m/>
    <m/>
    <m/>
    <m/>
    <m/>
    <m/>
  </r>
  <r>
    <s v="MEDELLIN"/>
    <x v="1"/>
    <x v="1"/>
    <n v="5001"/>
    <n v="13506"/>
    <n v="10099"/>
    <s v="ANTIOQUIA"/>
    <s v="MEDELLIN"/>
    <s v="BARRIO SAN JAVIER"/>
    <s v="CB UNO A UNO"/>
    <s v="CB UNO A UNO"/>
    <s v="REDEBAN"/>
    <s v="TA-25-789447"/>
    <s v="FO-25-1104578"/>
    <d v="2025-06-17T15:03:00"/>
    <d v="2025-06-18T11:13:35"/>
    <s v="EJECUTADO_EXITOSO"/>
    <s v="CIERRE EXITOSO"/>
    <s v="ORDEN DE CAMBIO"/>
    <s v="CIERRE"/>
    <s v="CIERRE"/>
    <s v="VISITA_TÉCNICA"/>
    <s v="FECHA DE ATENCIÓN:18-06-2025_x000a_RESULTADO DE ACTIVIDAD:EJECUTADO_EXITOSO_x000a_SOLUCIÓN:18-06-2025 SE REALIZA CIERRE EXITOSO CLIENTE INFORMA QUE SOLO TENÍA DOS LECTORAS Y NO TRES COMO APARECE EN EL INVENTARIO Y NO TENÍA LA 530289_x000a_PLACA/SERIAL DATAFONO RETIRADO:812441 - 852443_x000a_PLACA/SERIAL LECTOR RETIRADO: 840151 - 547048_x000a_PLACA/SERIAL PINPAD RETIRADO:986479 - 951891_x000a_PLACA/SERIAL HUB RETIRADO: 1200009 - 838259_x000a_¿RETIRO PUBLICIDAD?:NO"/>
    <s v="812441 - 852443"/>
    <s v="840151 - 547048 986479 - 951891 1200009 - 838259"/>
    <s v="A00IZ794-BL0CZ163"/>
    <s v="N/A"/>
    <s v="N/A"/>
    <s v="TIPO I"/>
    <s v="TERRESTRE"/>
    <n v="1"/>
    <n v="0"/>
    <s v="ALVAREZ ARENAS VICTOR HUGO"/>
    <m/>
    <n v="65960.072302"/>
    <n v="75096.394270399993"/>
    <n v="65960.072302"/>
    <m/>
    <m/>
    <m/>
    <m/>
    <m/>
    <m/>
    <m/>
  </r>
  <r>
    <s v="MEDELLIN"/>
    <x v="1"/>
    <x v="1"/>
    <n v="5001"/>
    <n v="13510"/>
    <n v="19733"/>
    <s v="ANTIOQUIA"/>
    <s v="MEDELLIN"/>
    <s v="BARRIO CENTRO LII MEDELLIN"/>
    <s v="CB UNO A UNO"/>
    <s v="CB UNO A UNO"/>
    <s v="REDEBAN"/>
    <s v="TA-25-789451"/>
    <s v="FO-25-1104587"/>
    <d v="2025-06-17T15:03:00"/>
    <d v="2025-06-18T11:20:29"/>
    <s v="EJECUTADO_EXITOSO"/>
    <s v="CIERRE EXITOSO"/>
    <s v="ORDEN DE CAMBIO"/>
    <s v="CIERRE"/>
    <s v="CIERRE"/>
    <s v="VISITA_TÉCNICA"/>
    <s v="FECHA DE ATENCIÓN:18-06-2025_x000a_RESULTADO DE ACTIVIDAD:EJECUTADO_EXITOSO_x000a_SOLUCIÓN:18-06-2025 RETIRO DE DATAFONO Y LECTOR OK PUBLICIDAD SE DESTRUYE EN SITIO_x000a_PLACA/SERIAL DATAFONO RETIRADO:1173118_x000a_PLACA/SERIAL LECTOR RETIRADO: 546811_x000a_PLACA/SERIAL PINPAD RETIRADO:_x000a_PLACA/SERIAL HUB RETIRADO: _x000a_¿RETIRO PUBLICIDAD?:SI"/>
    <s v="1173118"/>
    <s v="546811  "/>
    <s v="AAAAH571"/>
    <s v="N/A"/>
    <s v="N/A"/>
    <s v="TIPO I"/>
    <s v="TERRESTRE"/>
    <n v="1"/>
    <n v="0"/>
    <s v="PAREJA ECHAVARRIA JHON DAVID"/>
    <m/>
    <n v="65960.072302"/>
    <n v="75096.394270399993"/>
    <n v="65960.072302"/>
    <m/>
    <m/>
    <m/>
    <m/>
    <m/>
    <m/>
    <m/>
  </r>
  <r>
    <s v="CALI"/>
    <x v="0"/>
    <x v="3"/>
    <n v="19001"/>
    <n v="13539"/>
    <n v="74738"/>
    <s v="CAUCA"/>
    <s v="POPAYAN"/>
    <s v="BARRIO CAMPO REAL POPAYAN 1"/>
    <s v="CB UNO A UNO"/>
    <s v="CB UNO A UNO"/>
    <s v="REDEBAN"/>
    <s v="TA-25-789483"/>
    <s v="FO-25-1104672"/>
    <d v="2025-06-17T15:03:00"/>
    <d v="2025-06-18T11:23:54"/>
    <s v="EJECUTADO_EXITOSO"/>
    <s v="CIERRE EXITOSO"/>
    <s v="ORDEN DE CAMBIO"/>
    <s v="CIERRE"/>
    <s v="CIERRE"/>
    <s v="VISITA_TÉCNICA"/>
    <s v="FECHA DE ATENCIÓN:18-06-2025_x000a_RESULTADO DE ACTIVIDAD:EJECUTADO_EXITOSO_x000a_SOLUCIÓN:18-06-2025 SE INGRESA SE RECOGE DATÁFONO LECTOR FUENTE CABLE MAGIC BOX SE DESINSTALA PUBLICIDAD AVISO EXTERIOR FLANGER DISPLAY LEGAL SE DESTRUYE EN SITIO_x000a_PLACA/SERIAL DATAFONO RETIRADO:1173364_x000a_PLACA/SERIAL LECTOR RETIRADO: 1109006_x000a_PLACA/SERIAL PINPAD RETIRADO:_x000a_PLACA/SERIAL HUB RETIRADO: _x000a_¿RETIRO PUBLICIDAD?:SI"/>
    <s v="1173364"/>
    <s v="1109006  "/>
    <s v="MNPZZ687"/>
    <s v="N/A"/>
    <s v="N/A"/>
    <s v="TIPO III"/>
    <s v="TERRESTRE"/>
    <n v="1"/>
    <n v="0"/>
    <s v="GIMBUEL LASSO LUIS GERMAN"/>
    <m/>
    <n v="275728.78077800001"/>
    <n v="196536.5258152"/>
    <n v="275728.78077800001"/>
    <m/>
    <m/>
    <m/>
    <m/>
    <m/>
    <m/>
    <m/>
  </r>
  <r>
    <s v="BOGOTA"/>
    <x v="5"/>
    <x v="6"/>
    <n v="25754"/>
    <n v="13516"/>
    <n v="36990"/>
    <s v="CUNDINAMARCA"/>
    <s v="SOACHA"/>
    <s v="BARRIO CAMILO TORRES SOACHA"/>
    <s v="CB UNO A UNO"/>
    <s v="CB UNO A UNO"/>
    <s v="REDEBAN"/>
    <s v="TA-25-789487"/>
    <s v="FO-25-1104680"/>
    <d v="2025-06-17T15:03:00"/>
    <d v="2025-06-18T11:41:38"/>
    <s v="EJECUTADO_EXITOSO"/>
    <s v="CIERRE EXITOSO"/>
    <s v="ORDEN DE CAMBIO"/>
    <s v="CIERRE"/>
    <s v="CIERRE"/>
    <s v="VISITA_TÉCNICA"/>
    <s v="FECHA DE ATENCIÓN:18-06-2025_x000a_RESULTADO DE ACTIVIDAD:EJECUTADO_EXITOSO_x000a_SOLUCIÓN:18-06-2025 SE RETIRA DATÁFONO PIN PAD LECTORA SE DESTRUYE PUBLICIDAD EN SITIO _x000a_PLACA/SERIAL DATAFONO RETIRADO:815952_x000a_PLACA/SERIAL LECTOR RETIRADO: 537856_x000a_PLACA/SERIAL PINPAD RETIRADO:1031718_x000a_PLACA/SERIAL HUB RETIRADO: _x000a_¿RETIRO PUBLICIDAD?:SI"/>
    <s v="815952"/>
    <s v="537856 1031718 "/>
    <s v="AB00H963"/>
    <s v="N/A"/>
    <s v="N/A"/>
    <s v="TIPO I"/>
    <s v="TERRESTRE"/>
    <n v="1"/>
    <n v="0"/>
    <s v="INFANTE SIERRA MANUEL FERNANDO"/>
    <m/>
    <n v="65960.072302"/>
    <n v="75096.394270399993"/>
    <n v="65960.072302"/>
    <m/>
    <m/>
    <m/>
    <m/>
    <m/>
    <m/>
    <m/>
  </r>
  <r>
    <s v="BARRANQUILLA"/>
    <x v="4"/>
    <x v="5"/>
    <n v="8421"/>
    <n v="13533"/>
    <n v="65359"/>
    <s v="ATLANTICO"/>
    <s v="LURUACO"/>
    <s v="BARRIO CENTRO LURUACO 8"/>
    <s v="CB UNO A UNO"/>
    <s v="CB UNO A UNO"/>
    <s v="REDEBAN"/>
    <s v="TA-25-789477"/>
    <s v="FO-25-1104653"/>
    <d v="2025-06-17T15:03:00"/>
    <d v="2025-06-18T11:52:32"/>
    <s v="EJECUTADO_EXITOSO"/>
    <s v="CIERRE EXITOSO"/>
    <s v="ORDEN DE CAMBIO"/>
    <s v="CIERRE"/>
    <s v="CIERRE"/>
    <s v="VISITA_TÉCNICA"/>
    <s v="FECHA DE ATENCIÓN:18-06-2025_x000a_RESULTADO DE ACTIVIDAD:EJECUTADO_EXITOSO_x000a_SOLUCIÓN:18-06-2025 SE REALIZA VISITA TÉCNICA, SE RETIRA DEL SITIO DATAFONO Y LECTOR DE BARRA, SE ENVÍAN A BODEGA DE LÍNEA COMUNICACIONES EN LA CIUDAD DE BARRANQUILLA. NO SÉ RETIRA PUBLICIDAD, CLIENTE INDICA QUE LE DIÓ DISPOSICIÓN FINAL A LA PUBLICIDAD._x000a_PLACA/SERIAL DATAFONO RETIRADO:761349_x000a_PLACA/SERIAL LECTOR RETIRADO: 913183_x000a_PLACA/SERIAL PINPAD RETIRADO:_x000a_PLACA/SERIAL HUB RETIRADO: _x000a_¿RETIRO PUBLICIDAD?:NO"/>
    <s v="761349"/>
    <s v="913183  "/>
    <s v="4A009753"/>
    <s v="N/A"/>
    <s v="N/A"/>
    <s v="TIPO II"/>
    <s v="TERRESTRE"/>
    <n v="1"/>
    <n v="0"/>
    <s v="DE AGUAS MUÑOZ DAVID JOSE"/>
    <m/>
    <n v="144967.87232000002"/>
    <n v="140395.6348884"/>
    <n v="144967.87232000002"/>
    <m/>
    <m/>
    <m/>
    <m/>
    <m/>
    <m/>
    <m/>
  </r>
  <r>
    <s v="BOGOTA"/>
    <x v="5"/>
    <x v="6"/>
    <n v="25178"/>
    <n v="13496"/>
    <n v="76011"/>
    <s v="CUNDINAMARCA"/>
    <s v="CHIPAQUE"/>
    <s v="PTM CHIPAQUE PAPELERIA SAMY ST"/>
    <s v="AGREGADOR"/>
    <s v="COMCARD - PTM"/>
    <s v="REDEBAN"/>
    <s v="TA-25-781393"/>
    <s v="FO-25-1099072"/>
    <d v="2025-06-16T15:31:00"/>
    <d v="2025-06-18T11:54:43"/>
    <s v="EJECUTADO_EXITOSO"/>
    <s v="CIERRE EXITOSO"/>
    <s v="ORDEN DE CAMBIO"/>
    <s v="CIERRE"/>
    <s v="CIERRE"/>
    <s v="VISITA_TÉCNICA"/>
    <s v="FECHA DE ATENCIÓN:18-06-2025_x000a_RESULTADO DE ACTIVIDAD:EJECUTADO_EXITOSO_x000a_SOLUCIÓN:18-06-2025 RETIRO DE EQUIPOS POR CIERRE DE CB SIN PUBLICIDAD EN SITIO_x000a_PLACA/SERIAL DATAFONO RETIRADO:1115705_x000a_PLACA/SERIAL LECTOR RETIRADO: 1179117_x000a_PLACA/SERIAL PINPAD RETIRADO:_x000a_PLACA/SERIAL HUB RETIRADO: _x000a_¿RETIRO PUBLICIDAD?:NO"/>
    <s v="1115705"/>
    <s v="1179117  "/>
    <s v="LM0BZ656"/>
    <s v="N/A"/>
    <s v="N/A"/>
    <s v="TIPO II"/>
    <s v="TERRESTRE"/>
    <n v="1"/>
    <n v="0"/>
    <s v="BUSTOS MORA DIEGO MANUEL"/>
    <m/>
    <n v="144967.87232000002"/>
    <n v="140395.6348884"/>
    <n v="144967.87232000002"/>
    <m/>
    <m/>
    <m/>
    <m/>
    <m/>
    <m/>
    <m/>
  </r>
  <r>
    <s v="CUCUTA"/>
    <x v="2"/>
    <x v="2"/>
    <n v="54001"/>
    <n v="13535"/>
    <n v="66032"/>
    <s v="NORTE DE SANTANDER"/>
    <s v="CUCUTA"/>
    <s v="BARRIO LAS MARGARITAS CUCUTA"/>
    <s v="CB UNO A UNO"/>
    <s v="CB UNO A UNO"/>
    <s v="REDEBAN"/>
    <s v="TA-25-789478"/>
    <s v="FO-25-1104655"/>
    <d v="2025-06-17T15:03:00"/>
    <d v="2025-06-18T12:13:23"/>
    <s v="EJECUTADO_EXITOSO"/>
    <s v="CIERRE EXITOSO"/>
    <s v="ORDEN DE CAMBIO"/>
    <s v="CIERRE"/>
    <s v="CIERRE"/>
    <s v="VISITA_TÉCNICA"/>
    <s v="FECHA DE ATENCIÓN:18-06-2025_x000a_RESULTADO DE ACTIVIDAD:EJECUTADO_EXITOSO_x000a_SOLUCIÓN:18-06-2025 SE REALIZA CIERRE EXITOSO, SE RECOGEN EQUIPOS RBM._x000a_PLACA/SERIAL DATAFONO RETIRADO:1092281_x000a_PLACA/SERIAL LECTOR RETIRADO: 1097178_x000a_PLACA/SERIAL PINPAD RETIRADO:_x000a_PLACA/SERIAL HUB RETIRADO: _x000a_¿RETIRO PUBLICIDAD?:NO"/>
    <s v="1092281"/>
    <s v="1097178  "/>
    <s v="9A00N520"/>
    <s v="N/A"/>
    <s v="N/A"/>
    <s v="TIPO I"/>
    <s v="TERRESTRE"/>
    <n v="1"/>
    <n v="0"/>
    <s v="NARANJO AFANADOR RUBEN JESUS"/>
    <m/>
    <n v="65960.072302"/>
    <n v="75096.394270399993"/>
    <n v="65960.072302"/>
    <m/>
    <m/>
    <m/>
    <m/>
    <m/>
    <m/>
    <m/>
  </r>
  <r>
    <s v="BOGOTA"/>
    <x v="5"/>
    <x v="6"/>
    <n v="25126"/>
    <n v="13494"/>
    <n v="74581"/>
    <s v="CUNDINAMARCA"/>
    <s v="CAJICA"/>
    <s v="PTM CAJICA SUPER MARKET PRADO"/>
    <s v="AGREGADOR"/>
    <s v="COMCARD - PTM"/>
    <s v="REDEBAN"/>
    <s v="TA-25-781392"/>
    <s v="FO-25-1099070"/>
    <d v="2025-06-16T15:31:00"/>
    <d v="2025-06-18T12:14:14"/>
    <s v="EJECUTADO_EXITOSO"/>
    <s v="CIERRE EXITOSO"/>
    <s v="ORDEN DE CAMBIO"/>
    <s v="CIERRE"/>
    <s v="CIERRE"/>
    <s v="VISITA_TÉCNICA"/>
    <s v="FECHA DE ATENCIÓN:18-06-2025_x000a_RESULTADO DE ACTIVIDAD:EJECUTADO_EXITOSO_x000a_SOLUCIÓN:18-06-2025 SE REALIZA VISITA AL COMERCIO PARA EJECUTAR CIERRE DE CB BANCOLOMBIA POR SOLICITUD DEL CLIENTE OK._x000a_SE RETIRAN EQUIPOS OK _x000a_PLACA/SERIAL DATAFONO RETIRADO:1175268_x000a_PLACA/SERIAL LECTOR RETIRADO: 1113799_x000a_PLACA/SERIAL PINPAD RETIRADO:_x000a_PLACA/SERIAL HUB RETIRADO: _x000a_¿RETIRO PUBLICIDAD?:NO"/>
    <s v="1175268"/>
    <s v="1113799  "/>
    <s v="XP0YZ934 - TVHZZ331"/>
    <s v="N/A"/>
    <s v="N/A"/>
    <s v="TIPO II"/>
    <s v="TERRESTRE"/>
    <n v="1"/>
    <n v="0"/>
    <s v="CORTES VELANDIA MIGUEL ANGEL"/>
    <m/>
    <n v="144967.87232000002"/>
    <n v="140395.6348884"/>
    <n v="144967.87232000002"/>
    <m/>
    <m/>
    <m/>
    <m/>
    <m/>
    <m/>
    <m/>
  </r>
  <r>
    <s v="BOGOTA"/>
    <x v="5"/>
    <x v="6"/>
    <n v="11001"/>
    <n v="13523"/>
    <n v="58982"/>
    <s v="CUNDINAMARCA"/>
    <s v="BOGOTA"/>
    <s v="BARRIO SANTA INES BOGOTA 5"/>
    <s v="CB UNO A UNO"/>
    <s v="CB UNO A UNO"/>
    <s v="REDEBAN"/>
    <s v="TA-25-789468"/>
    <s v="FO-25-1104631"/>
    <d v="2025-06-17T15:03:00"/>
    <d v="2025-06-18T12:48:24"/>
    <s v="EJECUTADO_EXITOSO"/>
    <s v="CIERRE EXITOSO"/>
    <s v="ORDEN DE CAMBIO"/>
    <s v="CIERRE"/>
    <s v="CIERRE"/>
    <s v="VISITA_TÉCNICA"/>
    <s v="FECHA DE ATENCIÓN:18-06-2025_x000a_RESULTADO DE ACTIVIDAD:EJECUTADO_EXITOSO_x000a_SOLUCIÓN:18-06-2025 SE REALIZA RETIRO DE DATÁFONO, LECTORA, SE DESTRUYE PUBLICIDAD _x000a_PLACA/SERIAL DATAFONO RETIRADO:893552_x000a_PLACA/SERIAL LECTOR RETIRADO: 863623_x000a_PLACA/SERIAL PINPAD RETIRADO:_x000a_PLACA/SERIAL HUB RETIRADO: _x000a_¿RETIRO PUBLICIDAD?:SI"/>
    <s v="893552"/>
    <s v="863623  "/>
    <s v="LA002197"/>
    <s v="N/A"/>
    <s v="N/A"/>
    <s v="TIPO I"/>
    <s v="TERRESTRE"/>
    <n v="1"/>
    <n v="0"/>
    <s v="MICHELI LOPEZ MIGUEL ANGEL"/>
    <m/>
    <n v="65960.072302"/>
    <n v="75096.394270399993"/>
    <n v="65960.072302"/>
    <m/>
    <m/>
    <m/>
    <m/>
    <m/>
    <m/>
    <m/>
  </r>
  <r>
    <s v="MEDELLIN"/>
    <x v="1"/>
    <x v="1"/>
    <n v="5088"/>
    <n v="13505"/>
    <n v="17602"/>
    <s v="ANTIOQUIA"/>
    <s v="BELLO"/>
    <s v="BARRIO PARIS IX BELLO"/>
    <s v="CB UNO A UNO"/>
    <s v="CB UNO A UNO"/>
    <s v="REDEBAN"/>
    <s v="TA-25-789450"/>
    <s v="FO-25-1104585"/>
    <d v="2025-06-17T15:03:00"/>
    <d v="2025-06-18T12:49:16"/>
    <s v="EJECUTADO_EXITOSO"/>
    <s v="CIERRE EXITOSO"/>
    <s v="ORDEN DE CAMBIO"/>
    <s v="CIERRE"/>
    <s v="CIERRE"/>
    <s v="VISITA_TÉCNICA"/>
    <s v="FECHA DE ATENCIÓN:18-06-2025_x000a_RESULTADO DE ACTIVIDAD:EJECUTADO_EXITOSO_x000a_SOLUCIÓN:18-06-2025 SE HACE CIERRE OK NO APLICA PUBLICIDAD _x000a_PLACA/SERIAL DATAFONO RETIRADO:930174_x000a_PLACA/SERIAL LECTOR RETIRADO: 539673_x000a_PLACA/SERIAL PINPAD RETIRADO:_x000a_PLACA/SERIAL HUB RETIRADO: _x000a_¿RETIRO PUBLICIDAD?:SI"/>
    <s v="930174"/>
    <s v="539673  "/>
    <s v="A00JZ338"/>
    <s v="N/A"/>
    <s v="N/A"/>
    <s v="TIPO I"/>
    <s v="TERRESTRE"/>
    <n v="1"/>
    <n v="0"/>
    <s v="DIAZ ZABALA FRANCIS DUBAN"/>
    <m/>
    <n v="65960.072302"/>
    <n v="75096.394270399993"/>
    <n v="65960.072302"/>
    <m/>
    <m/>
    <m/>
    <m/>
    <m/>
    <m/>
    <m/>
  </r>
  <r>
    <s v="BOGOTA"/>
    <x v="5"/>
    <x v="6"/>
    <n v="11001"/>
    <s v="LISTA DE CHEQUEO"/>
    <n v="59263"/>
    <s v="CUNDINAMARCA"/>
    <s v="BOGOTA"/>
    <s v="BARRIO TIERRA BUENA KENNEDY BO"/>
    <s v="CB UNO A UNO"/>
    <s v="CB UNO A UNO"/>
    <s v="REDEBAN"/>
    <s v="TA-25-789494"/>
    <s v="FO-25-1104693"/>
    <d v="2025-06-17T15:03:00"/>
    <d v="2025-06-18T12:57:12"/>
    <s v="EJECUTADO_EXITOSO"/>
    <s v="CIERRE EXITOSO"/>
    <s v="ORDEN DE CAMBIO"/>
    <s v="CIERRE"/>
    <s v="RECUPERACION DE EQUIPOS"/>
    <s v="VISITA_TÉCNICA"/>
    <s v="FECHA DE ATENCIÓN:18-06-2025_x000a_RESULTADO DE ACTIVIDAD:EJECUTADO_EXITOSO_x000a_SOLUCIÓN:18-06-2025 SE REALIZA VISITA DE CAMPO DONDE SE RETIRAN EQUIPOS SIN NOVEDAD._x000a_PLACA/SERIAL DATAFONO RETIRADO:1050517_x000a_PLACA/SERIAL LECTOR RETIRADO: 864771_x000a_PLACA/SERIAL PINPAD RETIRADO:_x000a_PLACA/SERIAL HUB RETIRADO: _x000a_¿RETIRO PUBLICIDAD?:NO"/>
    <s v="1050517"/>
    <s v="864771  "/>
    <s v="JA002639"/>
    <s v="N/A"/>
    <s v="N/A"/>
    <s v="TIPO I"/>
    <s v="TERRESTRE"/>
    <n v="1"/>
    <n v="0"/>
    <s v="LOZADA ROJAS CHRISTIAN ANDRES"/>
    <m/>
    <n v="65960.072302"/>
    <n v="75096.394270399993"/>
    <n v="65960.072302"/>
    <m/>
    <m/>
    <m/>
    <m/>
    <m/>
    <m/>
    <m/>
  </r>
  <r>
    <s v="VALLEDUPAR"/>
    <x v="4"/>
    <x v="5"/>
    <n v="20001"/>
    <n v="13470"/>
    <n v="71069"/>
    <s v="CESAR"/>
    <s v="VALLEDUPAR"/>
    <s v="PTM VALLEDUPAR PROVISIONES TIE"/>
    <s v="AGREGADOR"/>
    <s v="COMCARD - PTM"/>
    <s v="REDEBAN"/>
    <s v="TA-25-756321"/>
    <s v="FO-25-1087007"/>
    <d v="2025-06-13T12:06:00"/>
    <d v="2025-06-18T12:57:39"/>
    <s v="EJECUTADO_EXITOSO"/>
    <s v="CIERRE EXITOSO"/>
    <s v="ORDEN DE CAMBIO"/>
    <s v="CIERRE"/>
    <s v="CIERRE"/>
    <s v="VISITA_TÉCNICA"/>
    <s v="FECHA DE ATENCIÓN:18-06-2025_x000a_RESULTADO DE ACTIVIDAD:EJECUTADO_EXITOSO_x000a_SOLUCIÓN:18-06-2025 SE REALIZA EL CIERRE DEL CB, SE RECOGE DATAFONO, LECTOR, PINPAD,HUB Y PUBLICIDAD SE DESTRUYE EN SITIO_x000a_PLACA/SERIAL DATAFONO RETIRADO:1121903_x000a_PLACA/SERIAL LECTOR RETIRADO: 1103595_x000a_PLACA/SERIAL PINPAD RETIRADO:951869_x000a_PLACA/SERIAL HUB RETIRADO: NO SERIALIZADO _x000a_¿RETIRO PUBLICIDAD?:SI"/>
    <s v="1121903"/>
    <s v="1103595 951869 NO SERIALIZADO "/>
    <s v="MN00C143 - MN00C325"/>
    <s v="N/A"/>
    <s v="N/A"/>
    <s v="TIPO I"/>
    <s v="TERRESTRE"/>
    <n v="1"/>
    <n v="0"/>
    <s v="MONTES DIAZ JOHN FRED"/>
    <m/>
    <n v="65960.072302"/>
    <n v="75096.394270399993"/>
    <n v="65960.072302"/>
    <m/>
    <m/>
    <m/>
    <m/>
    <m/>
    <m/>
    <m/>
  </r>
  <r>
    <s v="BOGOTA"/>
    <x v="5"/>
    <x v="6"/>
    <n v="25126"/>
    <n v="13515"/>
    <n v="43985"/>
    <s v="CUNDINAMARCA"/>
    <s v="CAJICA"/>
    <s v="BARRIO SANTA CRUZ CAJICA 1"/>
    <s v="CB UNO A UNO"/>
    <s v="CB UNO A UNO"/>
    <s v="REDEBAN"/>
    <s v="TA-25-789459"/>
    <s v="FO-25-1104610"/>
    <d v="2025-06-17T15:03:00"/>
    <d v="2025-06-18T14:24:57"/>
    <s v="EJECUTADO_EXITOSO"/>
    <s v="CIERRE EXITOSO"/>
    <s v="ORDEN DE CAMBIO"/>
    <s v="CIERRE"/>
    <s v="CIERRE"/>
    <s v="VISITA_TÉCNICA"/>
    <s v="FECHA DE ATENCIÓN:18-06-2025_x000a_RESULTADO DE ACTIVIDAD:EJECUTADO_EXITOSO_x000a_SOLUCIÓN:18-06-2025 SE REALIZA VISITA AL COMERCIO PARA EJECUTAR CIERRE DE CB BANCOLOMBIA POR SOLICITUD DEL CLIENTE OK. SE RETIRAN EQUIPOS OK _x000a_PLACA/SERIAL DATAFONO RETIRADO:1142223_x000a_PLACA/SERIAL LECTOR RETIRADO: 539401_x000a_PLACA/SERIAL PINPAD RETIRADO:_x000a_PLACA/SERIAL HUB RETIRADO: _x000a_¿RETIRO PUBLICIDAD?:NO"/>
    <s v="1142223"/>
    <s v="539401  "/>
    <s v="9AMZZ168"/>
    <s v="N/A"/>
    <s v="N/A"/>
    <s v="TIPO II"/>
    <s v="TERRESTRE"/>
    <n v="1"/>
    <n v="0"/>
    <s v="CORTES VELANDIA MIGUEL ANGEL"/>
    <m/>
    <n v="144967.87232000002"/>
    <n v="140395.6348884"/>
    <n v="144967.87232000002"/>
    <m/>
    <m/>
    <m/>
    <m/>
    <m/>
    <m/>
    <m/>
  </r>
  <r>
    <s v="IBAGUE"/>
    <x v="3"/>
    <x v="4"/>
    <n v="73001"/>
    <n v="13540"/>
    <n v="70545"/>
    <s v="TOLIMA"/>
    <s v="IBAGUE"/>
    <s v="BARRIO URBANIZACION PORTALES D"/>
    <s v="CB UNO A UNO"/>
    <s v="CB UNO A UNO"/>
    <s v="REDEBAN"/>
    <s v="TA-25-789480"/>
    <s v="FO-25-1104661"/>
    <d v="2025-06-17T15:03:00"/>
    <d v="2025-06-18T16:18:22"/>
    <s v="EJECUTADO_EXITOSO"/>
    <s v="CIERRE EXITOSO"/>
    <s v="ORDEN DE CAMBIO"/>
    <s v="CIERRE"/>
    <s v="CIERRE"/>
    <s v="VISITA_TÉCNICA"/>
    <s v="FECHA DE ATENCIÓN:18-06-2025_x000a_RESULTADO DE ACTIVIDAD:EJECUTADO_EXITOSO_x000a_SOLUCIÓN:18-06-2025 SE REALIZA CIERRE POR SOLICITUD DE LA ENTIDAD, SE RETIRA DATÁFONO, LECTOR,BASE U ACCESORIOS DE CONEXIÓN; SE RETIRA AVISO EXTERIOR, FLANGED Y DISPLAY LEGAL EL CUAL SON DESTRUIDOS EN SITIO._x000a_PLACA/SERIAL DATAFONO RETIRADO:1106834_x000a_PLACA/SERIAL LECTOR RETIRADO: 536462_x000a_PLACA/SERIAL PINPAD RETIRADO:_x000a_PLACA/SERIAL HUB RETIRADO: _x000a_¿RETIRO PUBLICIDAD?:SI"/>
    <s v="1106834"/>
    <s v="536462  "/>
    <s v="SV005483"/>
    <s v="N/A"/>
    <s v="N/A"/>
    <s v="TIPO I"/>
    <s v="TERRESTRE"/>
    <n v="1"/>
    <n v="0"/>
    <s v="BARRAGAN TAFUR EDWIN ESTEBAN"/>
    <m/>
    <n v="65960.072302"/>
    <n v="75096.394270399993"/>
    <n v="65960.072302"/>
    <m/>
    <m/>
    <m/>
    <m/>
    <m/>
    <m/>
    <m/>
  </r>
  <r>
    <s v="TUNJA"/>
    <x v="2"/>
    <x v="2"/>
    <n v="15001"/>
    <n v="13520"/>
    <n v="51461"/>
    <s v="BOYACA"/>
    <s v="TUNJA"/>
    <s v="BARRIO EL TOPO TUNJA 1"/>
    <s v="CB UNO A UNO"/>
    <s v="CB UNO A UNO"/>
    <s v="REDEBAN"/>
    <s v="TA-25-789461"/>
    <s v="FO-25-1104615"/>
    <d v="2025-06-17T15:03:00"/>
    <d v="2025-06-18T16:21:37"/>
    <s v="EJECUTADO_EXITOSO"/>
    <s v="CIERRE EXITOSO"/>
    <s v="ORDEN DE CAMBIO"/>
    <s v="CIERRE"/>
    <s v="CIERRE"/>
    <s v="VISITA_TÉCNICA"/>
    <s v="FECHA DE ATENCIÓN:18-06-2025_x000a_RESULTADO DE ACTIVIDAD:EJECUTADO_EXITOSO_x000a_SOLUCIÓN:18-06-2025 SE REALIZA CIERRE RETIRO CB BANCOLOMBIA , RETIRANDO EQUIPO DESK/3500- LECTOR CB, BASE SOPORTE -FUENTE DE PODER, FLANGGER -DISPLAY DE HORARIO - AVISO EXTRA 1.50 SE DESTRUYE PUBLICIDAD EN SITIO POR ESTADO REGULAR _x000a_PLACA/SERIAL DATAFONO RETIRADO:930099_x000a_PLACA/SERIAL LECTOR RETIRADO: 913225_x000a_PLACA/SERIAL PINPAD RETIRADO:_x000a_PLACA/SERIAL HUB RETIRADO: _x000a_¿RETIRO PUBLICIDAD?:SI"/>
    <s v="930099"/>
    <s v="913225  "/>
    <s v="GB09Z955"/>
    <s v="N/A"/>
    <s v="N/A"/>
    <s v="TIPO I"/>
    <s v="TERRESTRE"/>
    <n v="1"/>
    <n v="0"/>
    <s v="ALVARADO MORENO CRISTHIAN"/>
    <m/>
    <n v="65960.072302"/>
    <n v="75096.394270399993"/>
    <n v="65960.072302"/>
    <m/>
    <m/>
    <m/>
    <m/>
    <m/>
    <m/>
    <m/>
  </r>
  <r>
    <s v="VALLEDUPAR"/>
    <x v="4"/>
    <x v="5"/>
    <n v="20001"/>
    <n v="13534"/>
    <n v="63898"/>
    <s v="CESAR"/>
    <s v="VALLEDUPAR"/>
    <s v="BARRIO LAS FLORES VALLEDUPAR"/>
    <s v="CB UNO A UNO"/>
    <s v="CB UNO A UNO"/>
    <s v="REDEBAN"/>
    <s v="TA-25-789473"/>
    <s v="FO-25-1104643"/>
    <d v="2025-06-17T15:03:00"/>
    <d v="2025-06-18T16:23:12"/>
    <s v="EJECUTADO_EXITOSO"/>
    <s v="CIERRE EXITOSO"/>
    <s v="ORDEN DE CAMBIO"/>
    <s v="CIERRE"/>
    <s v="CIERRE"/>
    <s v="VISITA_TÉCNICA"/>
    <s v="FECHA DE ATENCIÓN:18-06-2025_x000a_RESULTADO DE ACTIVIDAD:EJECUTADO_EXITOSO_x000a_SOLUCIÓN:18-06-2025 SE REALIZA EL CIERRE DEL CB, SE RECOGE DATAFONO, LECTOR, PINPAD, HUB Y PUBLICIDAD SE DESTRUYE EN SITIO _x000a_PLACA/SERIAL DATAFONO RETIRADO:1040917_x000a_PLACA/SERIAL LECTOR RETIRADO: 864901_x000a_PLACA/SERIAL PINPAD RETIRADO:1109704_x000a_PLACA/SERIAL HUB RETIRADO: NO SERIALIZADO _x000a_¿RETIRO PUBLICIDAD?:SI"/>
    <s v="1040917"/>
    <s v="864901 1109704 NO SERIALIZADO "/>
    <s v="LA00X261"/>
    <s v="N/A"/>
    <s v="N/A"/>
    <s v="TIPO I"/>
    <s v="TERRESTRE"/>
    <n v="1"/>
    <n v="0"/>
    <s v="MONTES DIAZ JOHN FRED"/>
    <m/>
    <n v="65960.072302"/>
    <n v="75096.394270399993"/>
    <n v="65960.072302"/>
    <m/>
    <m/>
    <m/>
    <m/>
    <m/>
    <m/>
    <m/>
  </r>
  <r>
    <s v="BUCARAMANGA"/>
    <x v="2"/>
    <x v="2"/>
    <n v="68001"/>
    <n v="13543"/>
    <n v="77301"/>
    <s v="SANTANDER"/>
    <s v="BUCARAMANGA"/>
    <s v="BARRIO PROVENZA BUCARAMANGA 17"/>
    <s v="CB UNO A UNO"/>
    <s v="CB UNO A UNO"/>
    <s v="REDEBAN"/>
    <s v="TA-25-789492"/>
    <s v="FO-25-1104686"/>
    <d v="2025-06-17T15:03:00"/>
    <d v="2025-06-19T11:05:00"/>
    <s v="EJECUTADO_EXITOSO"/>
    <s v="CIERRE EXITOSO"/>
    <s v="ORDEN DE CAMBIO"/>
    <s v="CIERRE"/>
    <s v="CIERRE"/>
    <s v="VISITA_TÉCNICA"/>
    <s v="FECHA DE ATENCIÓN:19-06-2025_x000a_RESULTADO DE ACTIVIDAD:EJECUTADO_EXITOSO_x000a_SOLUCIÓN:19-06-2025 SE REALIZA RECOLECCIÓN DE DATAFONO Y LECTORA CIERRE POR CAMBIO DE RAZÓN SOCIAL NO SE REALIZAN PRUEBAS _x000a_PLACA/SERIAL DATAFONO RETIRADO:1168710_x000a_PLACA/SERIAL LECTOR RETIRADO: 915613_x000a_PLACA/SERIAL PINPAD RETIRADO:_x000a_PLACA/SERIAL HUB RETIRADO: _x000a_¿RETIRO PUBLICIDAD?:NO"/>
    <s v="1168710"/>
    <s v="915613  "/>
    <s v="FACZZ878"/>
    <s v="N/A"/>
    <s v="N/A"/>
    <s v="TIPO I"/>
    <s v="TERRESTRE"/>
    <n v="1"/>
    <n v="0"/>
    <s v="REYES RAMIREZ DIEGO ALEXANDER"/>
    <m/>
    <n v="65960.072302"/>
    <n v="75096.394270399993"/>
    <n v="65960.072302"/>
    <m/>
    <m/>
    <m/>
    <m/>
    <m/>
    <m/>
    <m/>
  </r>
  <r>
    <s v="MEDELLIN"/>
    <x v="1"/>
    <x v="1"/>
    <n v="5541"/>
    <n v="13518"/>
    <n v="37476"/>
    <s v="ANTIOQUIA"/>
    <s v="PEÑOL"/>
    <s v="BARRIO SECTOR IGLESIA PENOL"/>
    <s v="CB UNO A UNO"/>
    <s v="CB UNO A UNO"/>
    <s v="REDEBAN"/>
    <s v="TA-25-789457"/>
    <s v="FO-25-1104606"/>
    <d v="2025-06-17T15:03:00"/>
    <d v="2025-06-19T12:19:32"/>
    <s v="EJECUTADO_EXITOSO"/>
    <s v="CIERRE EXITOSO"/>
    <s v="ORDEN DE CAMBIO"/>
    <s v="CIERRE"/>
    <s v="CIERRE"/>
    <s v="VISITA_TÉCNICA"/>
    <s v="FECHA DE ATENCIÓN:19-06-2025_x000a_RESULTADO DE ACTIVIDAD:EJECUTADO_EXITOSO_x000a_SOLUCIÓN:19-06-2025 SE RETIRAN EQUIPOS SIN PUBLICIDAD _x000a_PLACA/SERIAL DATAFONO RETIRADO:1168820_x000a_PLACA/SERIAL LECTOR RETIRADO: A-528185_x000a_PLACA/SERIAL PINPAD RETIRADO:_x000a_PLACA/SERIAL HUB RETIRADO: _x000a_¿RETIRO PUBLICIDAD?:NO"/>
    <s v="1168820"/>
    <s v="A-528185  "/>
    <s v="GZ00M655"/>
    <s v="N/A"/>
    <s v="N/A"/>
    <s v="TIPO II"/>
    <s v="TERRESTRE"/>
    <n v="1"/>
    <n v="0"/>
    <s v="CERPA SUAREZ DUVAN CAMILO"/>
    <m/>
    <n v="144967.87232000002"/>
    <n v="140395.6348884"/>
    <n v="144967.87232000002"/>
    <m/>
    <m/>
    <m/>
    <m/>
    <m/>
    <m/>
    <m/>
  </r>
  <r>
    <s v="MANIZALES"/>
    <x v="0"/>
    <x v="0"/>
    <n v="17013"/>
    <n v="13478"/>
    <n v="65952"/>
    <s v="CALDAS"/>
    <s v="AGUADAS"/>
    <s v="DISTRICOL ALM MUNDO RUEDAS"/>
    <s v="AGREGADOR"/>
    <s v="DISTRICOL"/>
    <s v="REDEBAN"/>
    <s v="TA-25-756319"/>
    <s v="FO-25-1087000"/>
    <d v="2025-06-13T12:06:00"/>
    <d v="2025-06-19T12:58:30"/>
    <s v="EJECUTADO_EXITOSO"/>
    <s v="CIERRE EXITOSO"/>
    <s v="ORDEN DE CAMBIO"/>
    <s v="CIERRE"/>
    <s v="CIERRE"/>
    <s v="VISITA_TÉCNICA"/>
    <s v="FECHA DE ATENCIÓN:19-06-2025_x000a_RESULTADO DE ACTIVIDAD:EJECUTADO_EXITOSO_x000a_SOLUCIÓN:19-06-2025 SE REALIZA VISITA USUARIO INDICA ENTREGAR EN OTRA DIRECCIÓN EN VRD DE AGUADAS SE RECOGE DATAFONO Y LECTOR NO ENTREGA ROLLOS, CLIENTE SIN PUBLICIDAD ENTREGA EN OTRO LUGAR INDICA QUE AL BAJARLA POR EL DETERIORO SE DAÑO Y LA BOTO Y PERSONA QUE ENTREGA NO FIRMA POR SEGURIDAD INDICA QUE ES UN FAVOR_x000a_PLACA/SERIAL DATAFONO RETIRADO:857887_x000a_PLACA/SERIAL LECTOR RETIRADO: 974765_x000a_PLACA/SERIAL PINPAD RETIRADO:_x000a_PLACA/SERIAL HUB RETIRADO: _x000a_¿RETIRO PUBLICIDAD?:NO"/>
    <s v="857887"/>
    <s v="974765  "/>
    <s v="5A00F724"/>
    <s v="N/A"/>
    <s v="N/A"/>
    <s v="TIPO III"/>
    <s v="TERRESTRE"/>
    <n v="1"/>
    <n v="0"/>
    <s v="AGUIRRE HENAO RAUL EDUARDO"/>
    <m/>
    <n v="275728.78077800001"/>
    <n v="196536.5258152"/>
    <n v="275728.78077800001"/>
    <m/>
    <m/>
    <m/>
    <m/>
    <m/>
    <m/>
    <m/>
  </r>
  <r>
    <s v="BUCARAMANGA"/>
    <x v="2"/>
    <x v="2"/>
    <n v="13160"/>
    <n v="13528"/>
    <n v="62673"/>
    <s v="BOLIVAR"/>
    <s v="CANTAGALLO"/>
    <s v="BARRIO CENTRO CANTAGALLO 1"/>
    <s v="CB UNO A UNO"/>
    <s v="CB UNO A UNO"/>
    <s v="REDEBAN"/>
    <s v="TA-25-789471"/>
    <s v="FO-25-1104638"/>
    <d v="2025-06-17T15:03:00"/>
    <d v="2025-06-19T14:39:23"/>
    <s v="EJECUTADO_EXITOSO"/>
    <s v="CIERRE EXITOSO"/>
    <s v="ORDEN DE CAMBIO"/>
    <s v="CIERRE"/>
    <s v="CIERRE"/>
    <s v="VISITA_TÉCNICA"/>
    <s v="FECHA DE ATENCIÓN:19-06-2025_x000a_RESULTADO DE ACTIVIDAD:EJECUTADO_EXITOSO_x000a_SOLUCIÓN:19-06-2025 SE REALIZA RETIRO DE DATAFONO, LECTOR DE BARRAS, FUENTE, CABLE PODER, PASCORD Y BASE DATAFONO._x000a_PLACA/SERIAL DATAFONO RETIRADO:1069670_x000a_PLACA/SERIAL LECTOR RETIRADO: A-524092_x000a_PLACA/SERIAL PINPAD RETIRADO:_x000a_PLACA/SERIAL HUB RETIRADO: _x000a_¿RETIRO PUBLICIDAD?:NO"/>
    <s v="1069670"/>
    <s v="A-524092  "/>
    <s v="NA00O928"/>
    <s v="N/A"/>
    <s v="N/A"/>
    <s v="TIPO IV ESPECIAL"/>
    <s v="TERRESTRE/FLUVIAL"/>
    <n v="1"/>
    <n v="0"/>
    <s v="MARTINEZ FLOREZ DONIS ALBERTO"/>
    <m/>
    <n v="479588.87655000004"/>
    <n v="196536.5258152"/>
    <n v="479588.87655000004"/>
    <m/>
    <m/>
    <m/>
    <m/>
    <m/>
    <m/>
    <m/>
  </r>
  <r>
    <s v="PEREIRA"/>
    <x v="0"/>
    <x v="0"/>
    <n v="63001"/>
    <n v="13521"/>
    <n v="56141"/>
    <s v="QUINDIO"/>
    <s v="ARMENIA"/>
    <s v="BARRIO PARQUE FUNDADORES ARMEN"/>
    <s v="CB UNO A UNO"/>
    <s v="CB UNO A UNO"/>
    <s v="REDEBAN"/>
    <s v="TA-25-789466"/>
    <s v="FO-25-1104627"/>
    <d v="2025-06-17T15:03:00"/>
    <d v="2025-06-19T15:12:36"/>
    <s v="EJECUTADO_EXITOSO"/>
    <s v="CIERRE EXITOSO"/>
    <s v="ORDEN DE CAMBIO"/>
    <s v="CIERRE"/>
    <s v="CIERRE"/>
    <s v="VISITA_TÉCNICA"/>
    <s v="FECHA DE ATENCIÓN:19-06-2025_x000a_RESULTADO DE ACTIVIDAD:EJECUTADO_EXITOSO_x000a_SOLUCIÓN:19-06-2025 SE VISITA COMERCIO SE REALIZÓ DESINSTALACIÓN DATAFONO Y LECTOR, ÚNICA PUBLICIDAD EXISTE FLANGED SE DESINTALA Y SE DESTRUYE EN COMERCIO. _x000a_PLACA/SERIAL DATAFONO RETIRADO:1171259_x000a_PLACA/SERIAL LECTOR RETIRADO: 892778_x000a_PLACA/SERIAL PINPAD RETIRADO:_x000a_PLACA/SERIAL HUB RETIRADO: _x000a_¿RETIRO PUBLICIDAD?:SI"/>
    <s v="1171259"/>
    <s v="892778  "/>
    <s v=" 9BMZZ502"/>
    <s v="N/A"/>
    <s v="N/A"/>
    <s v="TIPO II"/>
    <s v="TERRESTRE"/>
    <n v="1"/>
    <n v="0"/>
    <s v="SANCHEZ SOLORZANO JUAN SEBASTIAN"/>
    <m/>
    <n v="144967.87232000002"/>
    <n v="140395.6348884"/>
    <n v="144967.87232000002"/>
    <m/>
    <m/>
    <m/>
    <m/>
    <m/>
    <m/>
    <m/>
  </r>
  <r>
    <s v="MONTERIA"/>
    <x v="4"/>
    <x v="5"/>
    <n v="23001"/>
    <n v="13537"/>
    <n v="74150"/>
    <s v="CORDOBA"/>
    <s v="MONTERIA"/>
    <s v="BARRIO CENTRO MONTERIA  52"/>
    <s v="CB UNO A UNO"/>
    <s v="CB UNO A UNO"/>
    <s v="REDEBAN"/>
    <s v="TA-25-789482"/>
    <s v="FO-25-1104670"/>
    <d v="2025-06-17T15:03:00"/>
    <d v="2025-06-19T15:40:05"/>
    <s v="EJECUTADO_EXITOSO"/>
    <s v="CIERRE EXITOSO"/>
    <s v="ORDEN DE CAMBIO"/>
    <s v="CIERRE"/>
    <s v="CIERRE"/>
    <s v="VISITA_TÉCNICA"/>
    <s v="FECHA DE ATENCIÓN:19-06-2025_x000a_RESULTADO DE ACTIVIDAD:EJECUTADO_EXITOSO_x000a_SOLUCIÓN:19-06-2025 SE REALIZA VISITA TÉCNICA PARA CIERRE DE CB, SE RETIRA DATAFONO DESK PLACA 1120320 Y LECTOR SYMBOL PLACA 114755, NOTA EN SITIO YA NO SE ENCONTRÓ NADA DE PUBLICIDAD POR LO TANTO NO SE RETIRA PUBLICIDAD._x000a_PLACA/SERIAL DATAFONO RETIRADO:1120329_x000a_PLACA/SERIAL LECTOR RETIRADO: 1114755_x000a_PLACA/SERIAL PINPAD RETIRADO:_x000a_PLACA/SERIAL HUB RETIRADO: _x000a_¿RETIRO PUBLICIDAD?:NO"/>
    <s v="1120329"/>
    <s v="1114755  "/>
    <s v="SV0UZ865"/>
    <s v="N/A"/>
    <s v="N/A"/>
    <s v="TIPO I"/>
    <s v="TERRESTRE"/>
    <n v="1"/>
    <n v="0"/>
    <s v="CASSIANI PEREZ RAUL RAMIRO"/>
    <m/>
    <n v="65960.072302"/>
    <n v="75096.394270399993"/>
    <n v="65960.072302"/>
    <m/>
    <m/>
    <m/>
    <m/>
    <m/>
    <m/>
    <m/>
  </r>
  <r>
    <s v="CARTAGENA"/>
    <x v="4"/>
    <x v="5"/>
    <n v="13001"/>
    <n v="13545"/>
    <n v="78418"/>
    <s v="BOLIVAR"/>
    <s v="CARTAGENA"/>
    <s v="BARRIO TORICES CARTAGENA DE INDIAS 6"/>
    <s v="CB UNO A UNO"/>
    <s v="CB UNO A UNO"/>
    <s v="REDEBAN"/>
    <s v="TA-25-789485"/>
    <s v="FO-25-1104676"/>
    <d v="2025-06-17T15:03:00"/>
    <d v="2025-06-19T15:47:12"/>
    <s v="EJECUTADO_EXITOSO"/>
    <s v="CIERRE EXITOSO"/>
    <s v="ORDEN DE CAMBIO"/>
    <s v="CIERRE"/>
    <s v="CIERRE"/>
    <s v="VISITA_TÉCNICA"/>
    <s v="FECHA DE ATENCIÓN:19-06-2025_x000a_RESULTADO DE ACTIVIDAD:EJECUTADO_EXITOSO_x000a_SOLUCIÓN:19-06-2025 SE REALIZA CIERRE DE CORRESPONSAL EXITOSAMENTE Y SE DESTRUYE PUBLICIDAD EN SITIO _x000a_PLACA/SERIAL DATAFONO RETIRADO:1116849_x000a_PLACA/SERIAL LECTOR RETIRADO: 1076812_x000a_PLACA/SERIAL PINPAD RETIRADO:_x000a_PLACA/SERIAL HUB RETIRADO: _x000a_¿RETIRO PUBLICIDAD?:SI"/>
    <s v="1116849"/>
    <s v="1076812  "/>
    <s v="V1OZZ338"/>
    <s v="N/A"/>
    <s v="N/A"/>
    <s v="TIPO I"/>
    <s v="TERRESTRE"/>
    <n v="1"/>
    <n v="0"/>
    <s v="MARTINEZ SALGUEDO ANDRES AUGUSTO"/>
    <m/>
    <n v="65960.072302"/>
    <n v="75096.394270399993"/>
    <n v="65960.072302"/>
    <m/>
    <m/>
    <m/>
    <m/>
    <m/>
    <m/>
    <m/>
  </r>
  <r>
    <s v="PEREIRA"/>
    <x v="0"/>
    <x v="0"/>
    <n v="63001"/>
    <n v="13487"/>
    <n v="46508"/>
    <s v="QUINDIO"/>
    <s v="ARMENIA"/>
    <s v="PTM  ARMENIA  PAPEL PLUS MULTI"/>
    <s v="AGREGADOR"/>
    <s v="COMCARD - PTM"/>
    <s v="REDEBAN"/>
    <s v="TA-25-781389"/>
    <s v="FO-25-1099064"/>
    <d v="2025-06-16T15:31:00"/>
    <d v="2025-06-19T16:00:06"/>
    <s v="EJECUTADO_EXITOSO"/>
    <s v="CIERRE EXITOSO"/>
    <s v="ORDEN DE CAMBIO"/>
    <s v="CIERRE"/>
    <s v="CIERRE"/>
    <s v="VISITA_TÉCNICA"/>
    <s v="FECHA DE ATENCIÓN:19-06-2025_x000a_RESULTADO DE ACTIVIDAD:EJECUTADO_EXITOSO_x000a_SOLUCIÓN:19-06-2025 SE VISITA COMERCIO SE REALIZÓ DESINSTALACIÓN DATAFONO Y LECTOR, ÚNICA PUBLICIDAD EXISTE FLANGED SE DESINTALA Y SE DESTRUYE EN COMERCIO. _x000a_PLACA/SERIAL DATAFONO RETIRADO:1106664_x000a_PLACA/SERIAL LECTOR RETIRADO: 910398_x000a_PLACA/SERIAL PINPAD RETIRADO:_x000a_PLACA/SERIAL HUB RETIRADO: _x000a_¿RETIRO PUBLICIDAD?:SI"/>
    <s v="1106664"/>
    <s v="910398  "/>
    <s v=" GB007603-9B4ZZ638"/>
    <s v="N/A"/>
    <s v="N/A"/>
    <s v="TIPO II"/>
    <s v="TERRESTRE"/>
    <n v="1"/>
    <n v="0"/>
    <s v="SANCHEZ SOLORZANO JUAN SEBASTIAN"/>
    <m/>
    <n v="144967.87232000002"/>
    <n v="140395.6348884"/>
    <n v="144967.87232000002"/>
    <m/>
    <m/>
    <m/>
    <m/>
    <m/>
    <m/>
    <m/>
  </r>
  <r>
    <s v="CALI"/>
    <x v="0"/>
    <x v="3"/>
    <n v="19001"/>
    <s v="EMAIL"/>
    <n v="69074"/>
    <s v="CAUCA"/>
    <s v="POPAYAN"/>
    <s v="BARRIO EL MIRADOR POPAYAN"/>
    <s v="CB UNO A UNO"/>
    <s v="CB UNO A UNO"/>
    <s v="REDEBAN"/>
    <s v="TA-25-793074"/>
    <s v="FO-25-1113656"/>
    <d v="2025-06-19T15:34:00"/>
    <d v="2025-06-19T17:24:26"/>
    <s v="EJECUTADO_EXITOSO"/>
    <s v="CIERRE EXITOSO"/>
    <s v="ORDEN DE CAMBIO"/>
    <s v="CIERRE"/>
    <s v="CAMBIO DE RAZÓN SOCIAL"/>
    <s v="VISITA_TÉCNICA"/>
    <s v="FECHA DE ATENCIÓN:19-06-2025_x000a_RESULTADO DE ACTIVIDAD:EJECUTADO_EXITOSO_x000a_SOLUCIÓN:19-06-2025 SE INGRESA SE RECOGE BASE FUENTE PATCHCORE SE RECOGE DATÁFONO LECTOR ESTADO OK PUBLICIDAD NO SE RETIRA YA QUE SE ENCUENTRA EN BUEN ESTADO AVISO EXTERIOR Y DISPLAY LEGAL_x000a_PLACA/SERIAL DATAFONO RETIRADO:1019362_x000a_PLACA/SERIAL LECTOR RETIRADO: 1102503_x000a_PLACA/SERIAL PINPAD RETIRADO:_x000a_PLACA/SERIAL HUB RETIRADO: _x000a_¿RETIRO PUBLICIDAD?:NO"/>
    <s v="1019362"/>
    <s v="1102503  "/>
    <s v="9T3ZZ983"/>
    <s v="N/A"/>
    <s v="N/A"/>
    <s v="TIPO III"/>
    <s v="TERRESTRE"/>
    <n v="1"/>
    <n v="0"/>
    <s v="GIMBUEL LASSO LUIS GERMAN"/>
    <m/>
    <n v="275728.78077800001"/>
    <n v="196536.5258152"/>
    <n v="275728.78077800001"/>
    <m/>
    <m/>
    <m/>
    <m/>
    <m/>
    <m/>
    <m/>
  </r>
  <r>
    <s v="NEIVA"/>
    <x v="3"/>
    <x v="4"/>
    <n v="41001"/>
    <n v="13546"/>
    <n v="72036"/>
    <s v="HUILA"/>
    <s v="NEIVA"/>
    <s v="HUILA NEIVA"/>
    <s v="CB UNO A UNO"/>
    <s v="CB UNO A UNO"/>
    <s v="REDEBAN"/>
    <s v="TA-25-792511"/>
    <s v="FO-25-1111521"/>
    <d v="2025-06-19T08:56:00"/>
    <d v="2025-06-20T08:05:00"/>
    <s v="EJECUTADO_EXITOSO"/>
    <s v="CIERRE EXITOSO"/>
    <s v="ORDEN DE CAMBIO"/>
    <s v="CIERRE"/>
    <s v="CIERRE"/>
    <s v="VISITA_TÉCNICA"/>
    <s v="FECHA DE ATENCIÓN:19-06-2025_x000a_RESULTADO DE ACTIVIDAD:EJECUTADO_EXITOSO_x000a_SOLUCIÓN:19-06-2025 SE RETIRA DATAFONO Y LECTOR DE BARRAS_x000a_PLACA/SERIAL DATAFONO RETIRADO:782709_x000a_PLACA/SERIAL LECTOR RETIRADO: 1110755_x000a_PLACA/SERIAL PINPAD RETIRADO:_x000a_PLACA/SERIAL HUB RETIRADO: _x000a_¿RETIRO PUBLICIDAD?:NO"/>
    <s v="782709"/>
    <s v="1110755  "/>
    <s v="MN00O630"/>
    <s v="N/A"/>
    <s v="N/A"/>
    <s v="TIPO I"/>
    <s v="TERRESTRE"/>
    <n v="1"/>
    <n v="0"/>
    <s v="DIAZ VARGAS JONATHAN MIGUEL"/>
    <m/>
    <n v="65960.072302"/>
    <n v="75096.394270399993"/>
    <n v="65960.072302"/>
    <m/>
    <m/>
    <m/>
    <m/>
    <m/>
    <m/>
    <m/>
  </r>
  <r>
    <s v="BUCARAMANGA"/>
    <x v="2"/>
    <x v="2"/>
    <n v="68307"/>
    <n v="13500"/>
    <n v="76593"/>
    <s v="SANTANDER"/>
    <s v="GIRON"/>
    <s v="BARRIO SAN ANTONIO DE CARRIZAL GIRON 2"/>
    <s v="CB UNO A UNO"/>
    <s v="CB UNO A UNO"/>
    <s v="REDEBAN"/>
    <s v="TA-25-781405"/>
    <s v="FO-25-1099098"/>
    <d v="2025-06-16T15:31:00"/>
    <d v="2025-06-20T09:51:29"/>
    <s v="EJECUTADO_EXITOSO"/>
    <s v="CIERRE EXITOSO"/>
    <s v="ORDEN DE CAMBIO"/>
    <s v="CIERRE"/>
    <s v="CIERRE"/>
    <s v="VISITA_TÉCNICA"/>
    <s v="FECHA DE ATENCIÓN:20-06-2025_x000a_RESULTADO DE ACTIVIDAD:EJECUTADO_EXITOSO_x000a_SOLUCIÓN:20-06-2025 SE RETIRA DATAFONO ,LECTOR CABLES ,PINPAD ,HUB CIERRE EXITOSO 1072_x000a_PLACA/SERIAL DATAFONO RETIRADO:1072822_x000a_PLACA/SERIAL LECTOR RETIRADO: 876838_x000a_PLACA/SERIAL PINPAD RETIRADO:1119704_x000a_PLACA/SERIAL HUB RETIRADO: SIN PLACA_x000a_¿RETIRO PUBLICIDAD?:NO"/>
    <s v="1072822"/>
    <s v="876838 1119704 SIN PLACA"/>
    <s v="V14ZZ269"/>
    <s v="N/A"/>
    <s v="N/A"/>
    <s v="TIPO I"/>
    <s v="TERRESTRE"/>
    <n v="1"/>
    <n v="0"/>
    <s v="GELVEZ MOGOLLON JOSE ELISEO"/>
    <m/>
    <n v="65960.072302"/>
    <n v="75096.394270399993"/>
    <n v="65960.072302"/>
    <m/>
    <m/>
    <m/>
    <m/>
    <m/>
    <m/>
    <m/>
  </r>
  <r>
    <s v="PASTO"/>
    <x v="0"/>
    <x v="3"/>
    <n v="52001"/>
    <s v="LISTA DE CHEQUEO"/>
    <n v="75662"/>
    <s v="NARIÑO"/>
    <s v="PASTO"/>
    <s v="BARRIO ALTAMIRA PASTO"/>
    <s v="CB UNO A UNO"/>
    <s v="CB UNO A UNO"/>
    <s v="REDEBAN"/>
    <s v="TA-25-789496"/>
    <s v="FO-25-1104697"/>
    <d v="2025-06-17T15:03:00"/>
    <d v="2025-06-20T11:28:36"/>
    <s v="EJECUTADO_EXITOSO"/>
    <s v="CIERRE EXITOSO"/>
    <s v="ORDEN DE CAMBIO"/>
    <s v="CIERRE"/>
    <s v="RECUPERACION DE EQUIPOS"/>
    <s v="VISITA_TÉCNICA"/>
    <s v="FECHA DE ATENCIÓN:20-06-2025_x000a_RESULTADO DE ACTIVIDAD:EJECUTADO_EXITOSO_x000a_SOLUCIÓN:20-06-2025 SE REALIZA CIERRE DE CORRESPONSAL BANCARIO SE RETIRA DATAFONO CON TAPA LECTOR BASE FUENTE AVISO EXTERIOR DISPLAY HORARIO FLANGER CANTIDAD DE ROLLOS RETIRADOS 100 PUBLICIDAD DESTRUIDA EN SITIO CIERRE EXITOSO _x000a_PLACA/SERIAL DATAFONO RETIRADO:1171576_x000a_PLACA/SERIAL LECTOR RETIRADO: 530301_x000a_PLACA/SERIAL PINPAD RETIRADO:_x000a_PLACA/SERIAL HUB RETIRADO: _x000a_¿RETIRO PUBLICIDAD?:SI"/>
    <s v="1171576"/>
    <s v="530301  "/>
    <s v="FA01Z642"/>
    <s v="N/A"/>
    <s v="N/A"/>
    <s v="TIPO I"/>
    <s v="TERRESTRE"/>
    <n v="1"/>
    <n v="0"/>
    <s v="BRAVO MADROÑERO OSCAR ESTEBAN"/>
    <m/>
    <n v="65960.072302"/>
    <n v="75096.394270399993"/>
    <n v="65960.072302"/>
    <m/>
    <m/>
    <m/>
    <m/>
    <m/>
    <m/>
    <m/>
  </r>
  <r>
    <s v="MEDELLIN"/>
    <x v="1"/>
    <x v="1"/>
    <n v="5001"/>
    <n v="13526"/>
    <n v="55764"/>
    <s v="ANTIOQUIA"/>
    <s v="MEDELLIN"/>
    <s v="BARRIO CAICEDO MEDELLIN 6"/>
    <s v="CB UNO A UNO"/>
    <s v="CB UNO A UNO"/>
    <s v="REDEBAN"/>
    <s v="TA-25-789465"/>
    <s v="FO-25-1104624"/>
    <d v="2025-06-17T15:03:00"/>
    <d v="2025-06-20T12:47:48"/>
    <s v="EJECUTADO_EXITOSO"/>
    <s v="CIERRE EXITOSO"/>
    <s v="ORDEN DE CAMBIO"/>
    <s v="CIERRE"/>
    <s v="CIERRE"/>
    <s v="VISITA_TÉCNICA"/>
    <s v="FECHA DE ATENCIÓN:20-06-2025_x000a_RESULTADO DE ACTIVIDAD:EJECUTADO_EXITOSO_x000a_SOLUCIÓN:20-06-2025 SE RETIRAN EQUIPOS SIN PUBLICIDAD _x000a_PLACA/SERIAL DATAFONO RETIRADO:960995 - 1142263_x000a_PLACA/SERIAL LECTOR RETIRADO: 902080 - 539181_x000a_PLACA/SERIAL PINPAD RETIRADO:_x000a_PLACA/SERIAL HUB RETIRADO: _x000a_¿RETIRO PUBLICIDAD?:NO"/>
    <s v="960995 - 1142263"/>
    <s v="902080 - 539181  "/>
    <s v="JA001264-9CHZZ704"/>
    <s v="N/A"/>
    <s v="N/A"/>
    <s v="TIPO I"/>
    <s v="TERRESTRE"/>
    <n v="1"/>
    <n v="0"/>
    <s v="CERPA SUAREZ DUVAN CAMILO"/>
    <m/>
    <n v="65960.072302"/>
    <n v="75096.394270399993"/>
    <n v="65960.072302"/>
    <m/>
    <m/>
    <m/>
    <m/>
    <m/>
    <m/>
    <m/>
  </r>
  <r>
    <s v="SANTA MARTA"/>
    <x v="4"/>
    <x v="5"/>
    <n v="47318"/>
    <n v="13509"/>
    <n v="30257"/>
    <s v="MAGDALENA"/>
    <s v="GUAMAL"/>
    <s v="BARRIO CENTRO  GUAMAL"/>
    <s v="CB UNO A UNO"/>
    <s v="CB UNO A UNO"/>
    <s v="REDEBAN"/>
    <s v="TA-25-789452"/>
    <s v="FO-25-1104589"/>
    <d v="2025-06-17T15:03:00"/>
    <d v="2025-06-20T12:54:30"/>
    <s v="EJECUTADO_EXITOSO"/>
    <s v="CIERRE EXITOSO"/>
    <s v="ORDEN DE CAMBIO"/>
    <s v="CIERRE"/>
    <s v="CIERRE"/>
    <s v="VISITA_TÉCNICA"/>
    <s v="FECHA DE ATENCIÓN:20-06-2025_x000a_RESULTADO DE ACTIVIDAD:EJECUTADO_EXITOSO_x000a_SOLUCIÓN:20-06-2025 SE REALIZA CIERRE DE CB, SE RECOGE DATAFONO, LECTOR Y PUBLICIDAD SE DESTRUYE EN SITIO _x000a_PLACA/SERIAL DATAFONO RETIRADO:1172056_x000a_PLACA/SERIAL LECTOR RETIRADO: 903076_x000a_PLACA/SERIAL PINPAD RETIRADO:_x000a_PLACA/SERIAL HUB RETIRADO: _x000a_¿RETIRO PUBLICIDAD?:SI"/>
    <s v="1172056"/>
    <s v="903076  "/>
    <s v="BDZZZ112"/>
    <s v="N/A"/>
    <s v="N/A"/>
    <s v="TIPO IV"/>
    <s v="TERRESTRE"/>
    <n v="1"/>
    <n v="0"/>
    <s v="MONTES DIAZ JOHN FRED"/>
    <m/>
    <n v="479588.87655000004"/>
    <n v="196536.5258152"/>
    <n v="479588.87655000004"/>
    <m/>
    <m/>
    <m/>
    <m/>
    <m/>
    <m/>
    <m/>
  </r>
  <r>
    <s v="BOGOTA"/>
    <x v="5"/>
    <x v="6"/>
    <n v="11001"/>
    <n v="13552"/>
    <n v="24413"/>
    <s v="CUNDINAMARCA"/>
    <s v="BOGOTA"/>
    <s v="BARRIO SANTA FE BOGOTA"/>
    <s v="CB UNO A UNO"/>
    <s v="CB UNO A UNO"/>
    <s v="REDEBAN"/>
    <s v="TA-25-793216"/>
    <s v="FO-25-1114283"/>
    <d v="2025-06-19T13:31:00"/>
    <d v="2025-06-20T13:03:44"/>
    <s v="EJECUTADO_EXITOSO"/>
    <s v="CIERRE EXITOSO"/>
    <s v="ORDEN DE CAMBIO"/>
    <s v="CIERRE"/>
    <s v="CIERRE"/>
    <s v="VISITA_TÉCNICA"/>
    <s v="FECHA DE ATENCIÓN:20-06-2025_x000a_RESULTADO DE ACTIVIDAD:EJECUTADO_EXITOSO_x000a_SOLUCIÓN:20-06-2025 SE RETIRA DATÁFONO Y LECTORA _x000a_PLACA/SERIAL DATAFONO RETIRADO:732701_x000a_PLACA/SERIAL LECTOR RETIRADO: 536897_x000a_PLACA/SERIAL PINPAD RETIRADO:_x000a_PLACA/SERIAL HUB RETIRADO: _x000a_¿RETIRO PUBLICIDAD?:SI"/>
    <s v="732701"/>
    <s v="536897  "/>
    <s v="ABCFZ907"/>
    <s v="N/A"/>
    <s v="N/A"/>
    <s v="TIPO I"/>
    <s v="TERRESTRE"/>
    <n v="1"/>
    <n v="0"/>
    <s v="INFANTE SIERRA MANUEL FERNANDO"/>
    <m/>
    <n v="65960.072302"/>
    <n v="75096.394270399993"/>
    <n v="65960.072302"/>
    <m/>
    <m/>
    <m/>
    <m/>
    <m/>
    <m/>
    <m/>
  </r>
  <r>
    <s v="CALI"/>
    <x v="0"/>
    <x v="3"/>
    <n v="76109"/>
    <n v="13547"/>
    <n v="33046"/>
    <s v="VALLE DEL CAUCA"/>
    <s v="BUENAVENTURA"/>
    <s v="BARRIO CENTRO BUENAVENTURA 1"/>
    <s v="CB UNO A UNO"/>
    <s v="CB UNO A UNO"/>
    <s v="REDEBAN"/>
    <s v="TA-25-792512"/>
    <s v="FO-25-1111525"/>
    <d v="2025-06-19T08:56:00"/>
    <d v="2025-06-20T14:28:45"/>
    <s v="EJECUTADO_EXITOSO"/>
    <s v="CIERRE EXITOSO"/>
    <s v="ORDEN DE CAMBIO"/>
    <s v="CIERRE"/>
    <s v="CIERRE"/>
    <s v="VISITA_TÉCNICA"/>
    <s v="FECHA DE ATENCIÓN:20-06-2025_x000a_RESULTADO DE ACTIVIDAD:EJECUTADO_EXITOSO_x000a_SOLUCIÓN:20-06-2025 SE REALIZA CIERRE DE CB BANCOLOMBIA PURO, SE RETIRAN EQUIPO Y ACCESORIOS, SON TRASLADADOS A CALI Y ENTREGADOS EN BODEGA DE LINEA COMUNICACIONES. CB NO CUENTA CON PUBLICIDAD._x000a_PLACA/SERIAL DATAFONO RETIRADO:1171591_x000a_PLACA/SERIAL LECTOR RETIRADO: 862567_x000a_PLACA/SERIAL PINPAD RETIRADO:_x000a_PLACA/SERIAL HUB RETIRADO: _x000a_¿RETIRO PUBLICIDAD?:NO"/>
    <s v="1171591"/>
    <s v="862567  "/>
    <s v="11WZZ730"/>
    <s v="N/A"/>
    <s v="N/A"/>
    <s v="TIPO III"/>
    <s v="TERRESTRE"/>
    <n v="1"/>
    <n v="0"/>
    <s v="MONTERO MUESES GIAN CARLO"/>
    <m/>
    <n v="275728.78077800001"/>
    <n v="196536.5258152"/>
    <n v="275728.78077800001"/>
    <m/>
    <m/>
    <m/>
    <m/>
    <m/>
    <m/>
    <m/>
  </r>
  <r>
    <s v="BUCARAMANGA"/>
    <x v="2"/>
    <x v="2"/>
    <n v="68001"/>
    <n v="13551"/>
    <n v="46045"/>
    <s v="SANTANDER"/>
    <s v="BUCARAMANGA"/>
    <s v="BARRIO CENTRO BUCARAMANGA 27"/>
    <s v="CB UNO A UNO"/>
    <s v="CB UNO A UNO"/>
    <s v="REDEBAN"/>
    <s v="TA-25-793214"/>
    <s v="FO-25-1114279"/>
    <d v="2025-06-19T13:31:00"/>
    <d v="2025-06-20T15:10:48"/>
    <s v="EJECUTADO_EXITOSO"/>
    <s v="CIERRE EXITOSO"/>
    <s v="ORDEN DE CAMBIO"/>
    <s v="CIERRE"/>
    <s v="CIERRE"/>
    <s v="VISITA_TÉCNICA"/>
    <s v="FECHA DE ATENCIÓN:20-06-2025_x000a_RESULTADO DE ACTIVIDAD:EJECUTADO_EXITOSO_x000a_SOLUCIÓN:20-06-2025 SE RETIRA DATAFONO, LECTOR CABLES Y FUENTE DE PODER,BASE CIERRE EXITOSO 894402_x000a_PLACA/SERIAL DATAFONO RETIRADO:894402_x000a_PLACA/SERIAL LECTOR RETIRADO: 902805_x000a_PLACA/SERIAL PINPAD RETIRADO:_x000a_PLACA/SERIAL HUB RETIRADO: _x000a_¿RETIRO PUBLICIDAD?:NO"/>
    <s v="894402"/>
    <s v="902805  "/>
    <s v="AD003932"/>
    <s v="N/A"/>
    <s v="N/A"/>
    <s v="TIPO I"/>
    <s v="TERRESTRE"/>
    <n v="1"/>
    <n v="0"/>
    <s v="GELVEZ MOGOLLON JOSE ELISEO"/>
    <m/>
    <n v="65960.072302"/>
    <n v="75096.394270399993"/>
    <n v="65960.072302"/>
    <m/>
    <m/>
    <m/>
    <m/>
    <m/>
    <m/>
    <m/>
  </r>
  <r>
    <s v="BOGOTA"/>
    <x v="5"/>
    <x v="6"/>
    <n v="25736"/>
    <n v="13508"/>
    <n v="10677"/>
    <s v="CUNDINAMARCA"/>
    <s v="SESQUILE"/>
    <s v="SESQUILE"/>
    <s v="CB UNO A UNO"/>
    <s v="CB UNO A UNO"/>
    <s v="REDEBAN"/>
    <s v="TA-25-789448"/>
    <s v="FO-25-1104581"/>
    <d v="2025-06-17T15:03:00"/>
    <d v="2025-06-20T15:35:52"/>
    <s v="EJECUTADO_EXITOSO"/>
    <s v="CIERRE EXITOSO"/>
    <s v="ORDEN DE CAMBIO"/>
    <s v="CIERRE"/>
    <s v="CIERRE"/>
    <s v="VISITA_TÉCNICA"/>
    <s v="FECHA DE ATENCIÓN:20-06-2025_x000a_RESULTADO DE ACTIVIDAD:EJECUTADO_EXITOSO_x000a_SOLUCIÓN:20-06-2025 SE REALIZA VISITA AL COMERCIO PARA EJECUTAR CIERRE DE CB BANCOLOMBIA POR SOLICITUD DEL CLIENTE OK. SE RETIRAN EQUIPOS OK_x000a_PLACA/SERIAL DATAFONO RETIRADO:813260_x000a_PLACA/SERIAL LECTOR RETIRADO: A-528718_x000a_PLACA/SERIAL PINPAD RETIRADO:_x000a_PLACA/SERIAL HUB RETIRADO: _x000a_¿RETIRO PUBLICIDAD?:NO"/>
    <s v="813260"/>
    <s v="A-528718  "/>
    <s v="99AZZ925"/>
    <s v="N/A"/>
    <s v="N/A"/>
    <s v="TIPO II"/>
    <s v="TERRESTRE"/>
    <n v="1"/>
    <n v="0"/>
    <s v="CORTES VELANDIA MIGUEL ANGEL"/>
    <m/>
    <n v="144967.87232000002"/>
    <n v="140395.6348884"/>
    <n v="144967.87232000002"/>
    <m/>
    <m/>
    <m/>
    <m/>
    <m/>
    <m/>
    <m/>
  </r>
  <r>
    <s v="BUCARAMANGA"/>
    <x v="2"/>
    <x v="2"/>
    <n v="68547"/>
    <n v="13565"/>
    <n v="36927"/>
    <s v="SANTANDER"/>
    <s v="PIEDECUESTA"/>
    <s v="PTM PIEDECUESTA GIGI"/>
    <s v="AGREGADOR"/>
    <s v="COMCARD - PTM"/>
    <s v="REDEBAN"/>
    <s v="TA-25-793220"/>
    <s v="FO-25-1114292"/>
    <d v="2025-06-19T13:31:00"/>
    <d v="2025-06-20T17:06:08"/>
    <s v="EJECUTADO_EXITOSO"/>
    <s v="CIERRE EXITOSO"/>
    <s v="ORDEN DE CAMBIO"/>
    <s v="CIERRE"/>
    <s v="CIERRE"/>
    <s v="VISITA_TÉCNICA"/>
    <s v="FECHA DE ATENCIÓN:20-06-2025_x000a_RESULTADO DE ACTIVIDAD:EJECUTADO_EXITOSO_x000a_SOLUCIÓN:20-06-2025 RETIRO DE EQUIPOS DE CB BANCOLOMBIA POR CIERRE DE CORRESPONSAL _x000a_PLACA/SERIAL DATAFONO RETIRADO:814923_x000a_PLACA/SERIAL LECTOR RETIRADO: 805824_x000a_PLACA/SERIAL PINPAD RETIRADO:986290_x000a_PLACA/SERIAL HUB RETIRADO: Sin serial _x000a_¿RETIRO PUBLICIDAD?:SI"/>
    <s v="814923"/>
    <s v="805824 986290 Sin serial "/>
    <s v="XP08Z049-AA00I481"/>
    <s v="N/A"/>
    <s v="N/A"/>
    <s v="TIPO II"/>
    <s v="TERRESTRE"/>
    <n v="1"/>
    <n v="0"/>
    <s v="PEÑA DIAZ IVAN YESID"/>
    <m/>
    <n v="144967.87232000002"/>
    <n v="140395.6348884"/>
    <n v="144967.87232000002"/>
    <m/>
    <m/>
    <m/>
    <m/>
    <m/>
    <m/>
    <m/>
  </r>
  <r>
    <s v="VILLAVICENCIO"/>
    <x v="3"/>
    <x v="4"/>
    <n v="50006"/>
    <s v="LISTA DE CHEQUEO"/>
    <n v="46117"/>
    <s v="META"/>
    <s v="ACACIAS"/>
    <s v="PTM ACACIAS  NIPAU COM"/>
    <s v="AGREGADOR"/>
    <s v="COMCARD - PTM"/>
    <s v="REDEBAN"/>
    <s v="TA-25-793244"/>
    <s v="FO-25-1114324"/>
    <d v="2025-06-19T13:31:00"/>
    <d v="2025-06-20T17:29:57"/>
    <s v="EJECUTADO_EXITOSO"/>
    <s v="CIERRE EXITOSO"/>
    <s v="ORDEN DE CAMBIO"/>
    <s v="CIERRE"/>
    <s v="RECUPERACION DE EQUIPOS"/>
    <s v="VISITA_TÉCNICA"/>
    <s v="FECHA DE ATENCIÓN:20-06-2025_x000a_RESULTADO DE ACTIVIDAD:EJECUTADO_EXITOSO_x000a_SOLUCIÓN:20-06-2025 SE REALIZA RETIRO DE EQUIPOS POR CIERRE DEL CORRESPONSAL SE ENTREGARÁN A BODEGA VILLAVICENCIO NO HAY PUBLICIDAD YA QUE INDICA QUE SE LA ROBARON _x000a_PLACA/SERIAL DATAFONO RETIRADO:816360_x000a_PLACA/SERIAL LECTOR RETIRADO: 545183_x000a_PLACA/SERIAL PINPAD RETIRADO:_x000a_PLACA/SERIAL HUB RETIRADO: _x000a_¿RETIRO PUBLICIDAD?:NO"/>
    <s v="816360"/>
    <s v="545183  "/>
    <s v="TR003817"/>
    <s v="N/A"/>
    <s v="N/A"/>
    <s v="TIPO II"/>
    <s v="TERRESTRE"/>
    <n v="1"/>
    <n v="0"/>
    <s v="ROZO JIMENEZ EDGAR ARMANDO"/>
    <m/>
    <n v="144967.87232000002"/>
    <n v="140395.6348884"/>
    <n v="144967.87232000002"/>
    <m/>
    <m/>
    <m/>
    <m/>
    <m/>
    <m/>
    <m/>
  </r>
  <r>
    <s v="BOGOTA"/>
    <x v="5"/>
    <x v="6"/>
    <n v="25754"/>
    <s v="LISTA DE CHEQUEO"/>
    <n v="66140"/>
    <s v="CUNDINAMARCA"/>
    <s v="SOACHA"/>
    <s v="BARRIO DUCALES 1 SECTOR SOACHA"/>
    <s v="CB UNO A UNO"/>
    <s v="CB UNO A UNO"/>
    <s v="REDEBAN"/>
    <s v="TA-25-789495"/>
    <s v="FO-25-1110047"/>
    <d v="2025-06-17T15:03:00"/>
    <d v="2025-06-20T18:07:43"/>
    <s v="EJECUTADO_EXITOSO"/>
    <s v="CIERRE EXITOSO"/>
    <s v="ORDEN DE CAMBIO"/>
    <s v="CIERRE"/>
    <s v="RECUPERACION DE EQUIPOS"/>
    <s v="VISITA_TÉCNICA"/>
    <s v="FECHA DE ATENCIÓN:20-06-2025_x000a_RESULTADO DE ACTIVIDAD:EJECUTADO_EXITOSO_x000a_SOLUCIÓN:20-06-2025 SE REALIZA RETIRO DE EQUIPOS SIN NOVEDAD._x000a_PLACA/SERIAL DATAFONO RETIRADO:1074903_x000a_PLACA/SERIAL LECTOR RETIRADO: 547376_x000a_PLACA/SERIAL PINPAD RETIRADO:_x000a_PLACA/SERIAL HUB RETIRADO: _x000a_¿RETIRO PUBLICIDAD?:NO"/>
    <s v="1074903"/>
    <s v="547376  "/>
    <s v="1A00N052"/>
    <s v="N/A"/>
    <s v="N/A"/>
    <s v="TIPO I"/>
    <s v="TERRESTRE"/>
    <n v="1"/>
    <n v="1"/>
    <s v="LOZADA ROJAS CHRISTIAN ANDRES"/>
    <m/>
    <n v="65960.072302"/>
    <n v="75096.394270399993"/>
    <n v="141056.46657240001"/>
    <m/>
    <m/>
    <m/>
    <m/>
    <m/>
    <m/>
    <m/>
  </r>
  <r>
    <s v="MANIZALES"/>
    <x v="0"/>
    <x v="0"/>
    <n v="17001"/>
    <n v="13567"/>
    <n v="77461"/>
    <s v="CALDAS"/>
    <s v="MANIZALES"/>
    <s v="BARRIO BOSQUE MANIZALES 2"/>
    <s v="CB UNO A UNO"/>
    <s v="CB UNO A UNO"/>
    <s v="REDEBAN"/>
    <s v="TA-25-793203"/>
    <s v="FO-25-1114256"/>
    <d v="2025-06-19T13:31:00"/>
    <d v="2025-06-21T11:18:14"/>
    <s v="EJECUTADO_EXITOSO"/>
    <s v="CIERRE EXITOSO"/>
    <s v="ORDEN DE CAMBIO"/>
    <s v="CIERRE"/>
    <s v="CIERRE"/>
    <s v="VISITA_TÉCNICA"/>
    <s v="FECHA DE ATENCIÓN:21-06-2025_x000a_RESULTADO DE ACTIVIDAD:EJECUTADO_EXITOSO_x000a_SOLUCIÓN:21-06-2025 SE REALIZA VISITA SE RETIRA DATAFONO Y LECTOR CLIENTE ENTREGA PUBLICIDAD Y SE DESTRUYE EN SITIO, NO ENTREGA ROLLOS_x000a_PLACA/SERIAL DATAFONO RETIRADO:1216630_x000a_PLACA/SERIAL LECTOR RETIRADO: 549169_x000a_PLACA/SERIAL PINPAD RETIRADO:_x000a_PLACA/SERIAL HUB RETIRADO: _x000a_¿RETIRO PUBLICIDAD?:SI"/>
    <s v="1216630"/>
    <s v="549169  "/>
    <s v="A4IZZ004"/>
    <s v="N/A"/>
    <s v="N/A"/>
    <s v="TIPO I"/>
    <s v="TERRESTRE"/>
    <n v="1"/>
    <n v="0"/>
    <s v="AGUIRRE HENAO RAUL EDUARDO"/>
    <m/>
    <n v="65960.072302"/>
    <n v="75096.394270399993"/>
    <n v="65960.072302"/>
    <m/>
    <m/>
    <m/>
    <m/>
    <m/>
    <m/>
    <m/>
  </r>
  <r>
    <s v="BOGOTA"/>
    <x v="5"/>
    <x v="6"/>
    <n v="11001"/>
    <s v="LISTA DE CHEQUEO"/>
    <n v="57627"/>
    <s v="CUNDINAMARCA"/>
    <s v="BOGOTA"/>
    <s v="BARRIO SAN FRANCISCO BOGOTA 4"/>
    <s v="CB UNO A UNO"/>
    <s v="CB UNO A UNO"/>
    <s v="REDEBAN"/>
    <s v="TA-25-795826"/>
    <s v="FO-25-1121156"/>
    <d v="2025-06-21T08:00:00"/>
    <d v="2025-06-24T10:26:31"/>
    <s v="EJECUTADO_EXITOSO"/>
    <s v="CIERRE EXITOSO"/>
    <s v="ORDEN DE CAMBIO"/>
    <s v="CIERRE"/>
    <s v="RECUPERACION DE EQUIPOS"/>
    <s v="VISITA_TÉCNICA"/>
    <s v="FECHA DE ATENCIÓN:24-06-2025_x000a_RESULTADO DE ACTIVIDAD:EJECUTADO_EXITOSO_x000a_SOLUCIÓN:24-06-2025 RETIRO DE EQUIPOS POR CIERRE DEL CB DE RECIBEN EN PUNTO DIFERENTE NO HAY PUBLICIDAD NO ENTREGAN CABLES. NO SÉ PUEDE SACAR VOUCHER _x000a_PLACA/SERIAL DATAFONO RETIRADO:1049987_x000a_PLACA/SERIAL LECTOR RETIRADO: 984670_x000a_PLACA/SERIAL PINPAD RETIRADO:_x000a_PLACA/SERIAL HUB RETIRADO: _x000a_¿RETIRO PUBLICIDAD?:NO"/>
    <s v="1049987"/>
    <s v="984670  "/>
    <s v="TRWZZ828"/>
    <s v="N/A"/>
    <s v="N/A"/>
    <s v="TIPO I"/>
    <s v="TERRESTRE"/>
    <n v="1"/>
    <n v="0"/>
    <s v="BUSTOS MORA DIEGO MANUEL"/>
    <m/>
    <n v="65960.072302"/>
    <n v="75096.394270399993"/>
    <n v="65960.072302"/>
    <m/>
    <m/>
    <m/>
    <m/>
    <m/>
    <m/>
    <m/>
  </r>
  <r>
    <s v="YOPAL"/>
    <x v="3"/>
    <x v="4"/>
    <n v="85430"/>
    <n v="13488"/>
    <n v="44311"/>
    <s v="CASANARE"/>
    <s v="TRINIDAD"/>
    <s v="DISTRICOL ESTACION DE SERVICIO"/>
    <s v="AGREGADOR"/>
    <s v="DISTRICOL"/>
    <s v="REDEBAN"/>
    <s v="TA-25-781399"/>
    <s v="FO-25-1099084"/>
    <d v="2025-06-16T15:31:00"/>
    <d v="2025-06-24T10:29:46"/>
    <s v="EJECUTADO_EXITOSO"/>
    <s v="CIERRE EXITOSO"/>
    <s v="ORDEN DE CAMBIO"/>
    <s v="CIERRE"/>
    <s v="CIERRE"/>
    <s v="VISITA_TÉCNICA"/>
    <s v="FECHA DE ATENCIÓN:24-06-2025_x000a_RESULTADO DE ACTIVIDAD:EJECUTADO_EXITOSO_x000a_SOLUCIÓN:24-06-2025 SE VISITA COMERCIO ENTREGAN VOLUNTARIAMENTE DATAFONO LECTOR Y AVISO. INDICA NO SABER DE MAS PUBLICIDA. NO SE REGISTRA FOTO DE TIRILLA COMERCIO NO PERMITE _x000a_PLACA/SERIAL DATAFONO RETIRADO:162580_x000a_PLACA/SERIAL LECTOR RETIRADO: 805370_x000a_PLACA/SERIAL PINPAD RETIRADO:_x000a_PLACA/SERIAL HUB RETIRADO: _x000a_¿RETIRO PUBLICIDAD?:SI"/>
    <s v="162580"/>
    <s v="805370  "/>
    <s v="9B05Z143"/>
    <s v="N/A"/>
    <s v="N/A"/>
    <s v="TIPO II"/>
    <s v="TERRESTRE"/>
    <n v="1"/>
    <n v="0"/>
    <s v="BERNAL ELAICA EDGAR ALEXIS"/>
    <m/>
    <n v="144967.87232000002"/>
    <n v="140395.6348884"/>
    <n v="144967.87232000002"/>
    <m/>
    <m/>
    <m/>
    <m/>
    <m/>
    <m/>
    <m/>
  </r>
  <r>
    <s v="MEDELLIN"/>
    <x v="1"/>
    <x v="1"/>
    <n v="5001"/>
    <s v="LISTA DE CHEQUEO"/>
    <n v="28227"/>
    <s v="ANTIOQUIA"/>
    <s v="MEDELLIN"/>
    <s v="COMCARD MED OSMAR"/>
    <s v="AGREGADOR"/>
    <s v="COMCARD - PTM"/>
    <s v="REDEBAN"/>
    <s v="TA-25-793221"/>
    <s v="FO-25-1114294"/>
    <d v="2025-06-19T13:31:00"/>
    <d v="2025-06-24T10:46:04"/>
    <s v="EJECUTADO_EXITOSO"/>
    <s v="CIERRE EXITOSO"/>
    <s v="ORDEN DE CAMBIO"/>
    <s v="CIERRE"/>
    <s v="RECUPERACION DE EQUIPOS"/>
    <s v="VISITA_TÉCNICA"/>
    <s v="FECHA DE ATENCIÓN:24-06-2025_x000a_RESULTADO DE ACTIVIDAD:EJECUTADO_EXITOSO_x000a_SOLUCIÓN:24-06-2025 SE REALIZA RETIRO DE EQUIPOS OK_x000a_PLACA/SERIAL DATAFONO RETIRADO:1106797_x000a_PLACA/SERIAL LECTOR RETIRADO: 526351_x000a_PLACA/SERIAL PINPAD RETIRADO:_x000a_PLACA/SERIAL HUB RETIRADO: _x000a_¿RETIRO PUBLICIDAD?:NO"/>
    <s v="1106797"/>
    <s v="526351  "/>
    <s v="9PZZZ328 - II00T060"/>
    <s v="N/A"/>
    <s v="N/A"/>
    <s v="TIPO I"/>
    <s v="TERRESTRE"/>
    <n v="1"/>
    <n v="0"/>
    <s v="QUINTERO SANCHEZ JUAN SEBASTIAN"/>
    <m/>
    <n v="65960.072302"/>
    <n v="75096.394270399993"/>
    <n v="65960.072302"/>
    <m/>
    <m/>
    <m/>
    <m/>
    <m/>
    <m/>
    <m/>
  </r>
  <r>
    <s v="TUNJA"/>
    <x v="2"/>
    <x v="2"/>
    <n v="15001"/>
    <n v="13553"/>
    <n v="47375"/>
    <s v="BOYACA"/>
    <s v="TUNJA"/>
    <s v="BARRIO LOS MUISCAS TUNJA 2"/>
    <s v="CB UNO A UNO"/>
    <s v="CB UNO A UNO"/>
    <s v="REDEBAN"/>
    <s v="TA-25-793201"/>
    <s v="FO-25-1114252"/>
    <d v="2025-06-19T13:31:00"/>
    <d v="2025-06-24T10:46:10"/>
    <s v="EJECUTADO_EXITOSO"/>
    <s v="CIERRE EXITOSO"/>
    <s v="ORDEN DE CAMBIO"/>
    <s v="CIERRE"/>
    <s v="CIERRE"/>
    <s v="VISITA_TÉCNICA"/>
    <s v="FECHA DE ATENCIÓN:24-06-2025_x000a_RESULTADO DE ACTIVIDAD:EJECUTADO_EXITOSO_x000a_SOLUCIÓN:24-06-2025 SE VISITA CB CIERRE....RETIRO DE EQUIPOS...PRUEBAS OK_x000a_PLACA/SERIAL DATAFONO RETIRADO:870179_x000a_PLACA/SERIAL LECTOR RETIRADO: 1103159_x000a_PLACA/SERIAL PINPAD RETIRADO:901348_x000a_PLACA/SERIAL HUB RETIRADO: RA9IU12000671_x000a_¿RETIRO PUBLICIDAD?:NO"/>
    <s v="870179"/>
    <s v="1103159 901348 RA9IU12000671"/>
    <s v="9C00G021"/>
    <s v="N/A"/>
    <s v="N/A"/>
    <s v="TIPO I"/>
    <s v="TERRESTRE"/>
    <n v="1"/>
    <n v="0"/>
    <s v="GONZALEZ GONZALEZ MARIO ALBERTO"/>
    <m/>
    <n v="65960.072302"/>
    <n v="75096.394270399993"/>
    <n v="65960.072302"/>
    <m/>
    <m/>
    <m/>
    <m/>
    <m/>
    <m/>
    <m/>
  </r>
  <r>
    <s v="VALLEDUPAR"/>
    <x v="4"/>
    <x v="5"/>
    <n v="20001"/>
    <n v="13548"/>
    <n v="28263"/>
    <s v="CESAR"/>
    <s v="VALLEDUPAR"/>
    <s v="BARRIO CENTRO 3 VALLEDUPAR"/>
    <s v="CB UNO A UNO"/>
    <s v="CB UNO A UNO"/>
    <s v="REDEBAN"/>
    <s v="TA-25-793206"/>
    <s v="FO-25-1114265"/>
    <d v="2025-06-19T13:31:00"/>
    <d v="2025-06-24T11:10:08"/>
    <s v="EJECUTADO_EXITOSO"/>
    <s v="CIERRE EXITOSO"/>
    <s v="ORDEN DE CAMBIO"/>
    <s v="CIERRE"/>
    <s v="CIERRE"/>
    <s v="VISITA_TÉCNICA"/>
    <s v="FECHA DE ATENCIÓN:24-06-2025_x000a_RESULTADO DE ACTIVIDAD:EJECUTADO_EXITOSO_x000a_SOLUCIÓN:24-06-2025 SE RETIRA EQUIPO Y ACCESORIOS DE CB EN DIRECCIÓN, SIN PUBLICIDAD _x000a_PLACA/SERIAL DATAFONO RETIRADO:1173603_x000a_PLACA/SERIAL LECTOR RETIRADO: 547501_x000a_PLACA/SERIAL PINPAD RETIRADO:_x000a_PLACA/SERIAL HUB RETIRADO: _x000a_¿RETIRO PUBLICIDAD?:NO"/>
    <s v="1173603"/>
    <s v="547501  "/>
    <s v="9PZZZ321"/>
    <s v="N/A"/>
    <s v="N/A"/>
    <s v="TIPO I"/>
    <s v="TERRESTRE"/>
    <n v="1"/>
    <n v="0"/>
    <s v="MAESTRE MENGUAL EDGAR ENRIQUE"/>
    <m/>
    <n v="65960.072302"/>
    <n v="75096.394270399993"/>
    <n v="65960.072302"/>
    <m/>
    <m/>
    <m/>
    <m/>
    <m/>
    <m/>
    <m/>
  </r>
  <r>
    <s v="VILLAVICENCIO"/>
    <x v="3"/>
    <x v="4"/>
    <n v="50001"/>
    <s v="LISTA DE CHEQUEO"/>
    <n v="67216"/>
    <s v="META"/>
    <s v="VILLAVICENCIO"/>
    <s v="BARRIO PANORAMA VILLAVICENCIO"/>
    <s v="CB UNO A UNO"/>
    <s v="CB UNO A UNO"/>
    <s v="REDEBAN"/>
    <s v="TA-25-795827"/>
    <s v="FO-25-1121159"/>
    <d v="2025-06-21T08:00:00"/>
    <d v="2025-06-24T12:05:23"/>
    <s v="EJECUTADO_EXITOSO"/>
    <s v="CIERRE EXITOSO"/>
    <s v="ORDEN DE CAMBIO"/>
    <s v="CIERRE"/>
    <s v="RECUPERACION DE EQUIPOS"/>
    <s v="VISITA_TÉCNICA"/>
    <s v="FECHA DE ATENCIÓN:24-06-2025_x000a_RESULTADO DE ACTIVIDAD:EJECUTADO_EXITOSO_x000a_SOLUCIÓN:24-06-2025 SE REALIZA RECUPERACIÓN DE EQUIPOS DATÁFONO Y LECTOR OK SIN NOVEDADES _x000a_PLACA/SERIAL DATAFONO RETIRADO:1039437_x000a_PLACA/SERIAL LECTOR RETIRADO: A-527443_x000a_PLACA/SERIAL PINPAD RETIRADO:_x000a_PLACA/SERIAL HUB RETIRADO: _x000a_¿RETIRO PUBLICIDAD?:NO"/>
    <s v="1039437"/>
    <s v="A-527443  "/>
    <s v="AAL06558"/>
    <s v="N/A"/>
    <s v="N/A"/>
    <s v="TIPO I"/>
    <s v="TERRESTRE"/>
    <n v="1"/>
    <n v="0"/>
    <s v="CASTRILLON URREA LONDIER LEANDRO"/>
    <m/>
    <n v="65960.072302"/>
    <n v="75096.394270399993"/>
    <n v="65960.072302"/>
    <m/>
    <m/>
    <m/>
    <m/>
    <m/>
    <m/>
    <m/>
  </r>
  <r>
    <s v="VILLAVICENCIO"/>
    <x v="3"/>
    <x v="4"/>
    <n v="50313"/>
    <n v="13536"/>
    <n v="64162"/>
    <s v="META"/>
    <s v="GRANADA"/>
    <s v="BARRIO VILLA OLIMPICA GRANADA"/>
    <s v="CB UNO A UNO"/>
    <s v="CB UNO A UNO"/>
    <s v="REDEBAN"/>
    <s v="TA-25-789475"/>
    <s v="FO-25-1118927"/>
    <d v="2025-06-17T15:03:00"/>
    <d v="2025-06-24T12:05:30"/>
    <s v="EJECUTADO_EXITOSO"/>
    <s v="CIERRE EXITOSO"/>
    <s v="ORDEN DE CAMBIO"/>
    <s v="CIERRE"/>
    <s v="CIERRE"/>
    <s v="VISITA_TÉCNICA"/>
    <s v="FECHA DE ATENCIÓN:24-06-2025_x000a_RESULTADO DE ACTIVIDAD:EJECUTADO_EXITOSO_x000a_SOLUCIÓN:24-06-2025 SE REALIZA CIERRE A SOLICITUD DE CLIENTE, ORUEBAS OK_x000a_PLACA/SERIAL DATAFONO RETIRADO:786587_x000a_PLACA/SERIAL LECTOR RETIRADO: 1113870_x000a_PLACA/SERIAL PINPAD RETIRADO:_x000a_PLACA/SERIAL HUB RETIRADO: _x000a_¿RETIRO PUBLICIDAD?:NO"/>
    <s v="786587"/>
    <s v="1113870  "/>
    <s v="LA01Z147"/>
    <s v="N/A"/>
    <s v="N/A"/>
    <s v="TIPO II"/>
    <s v="TERRESTRE"/>
    <n v="1"/>
    <n v="1"/>
    <s v="PEDREROS CONTRERAS MICHAEL STEVENS"/>
    <m/>
    <n v="144967.87232000002"/>
    <n v="140395.6348884"/>
    <n v="285363.50720840006"/>
    <m/>
    <m/>
    <m/>
    <m/>
    <m/>
    <m/>
    <m/>
  </r>
  <r>
    <s v="NEIVA"/>
    <x v="3"/>
    <x v="4"/>
    <n v="18001"/>
    <s v="LISTA DE CHEQUEO"/>
    <n v="78425"/>
    <s v="CAQUETA"/>
    <s v="FLORENCIA"/>
    <s v="BARRIO CENTRO FLORENCIA  37"/>
    <s v="CB UNO A UNO"/>
    <s v="CB UNO A UNO"/>
    <s v="REDEBAN"/>
    <s v="TA-25-793218"/>
    <s v="FO-25-1114287"/>
    <d v="2025-06-19T13:31:00"/>
    <d v="2025-06-24T12:43:52"/>
    <s v="EJECUTADO_EXITOSO"/>
    <s v="CIERRE EXITOSO"/>
    <s v="ORDEN DE CAMBIO"/>
    <s v="CIERRE"/>
    <s v="RECUPERACION DE EQUIPOS"/>
    <s v="VISITA_TÉCNICA"/>
    <s v="FECHA DE ATENCIÓN:24-06-2025_x000a_RESULTADO DE ACTIVIDAD:EJECUTADO_EXITOSO_x000a_SOLUCIÓN:24-06-2025 SE REALIZA RETIRO DE DATAFONO, LECTORA, BASE, FUENTE DE PODER, CABLE DE RED, SE REALIZA RETIRO DE AVISO EXTERIOR Y PUBLICIDAD, SE DESTRUYE PUBLICIDAD, CIERRE EXITOSO._x000a_PLACA/SERIAL DATAFONO RETIRADO:1095885_x000a_PLACA/SERIAL LECTOR RETIRADO: 913143_x000a_PLACA/SERIAL PINPAD RETIRADO:_x000a_PLACA/SERIAL HUB RETIRADO: _x000a_¿RETIRO PUBLICIDAD?:SI"/>
    <s v="1095885"/>
    <s v="913143  "/>
    <s v="V1OZZ345"/>
    <s v="N/A"/>
    <s v="N/A"/>
    <s v="TIPO IV"/>
    <s v="TERRESTRE"/>
    <n v="1"/>
    <n v="0"/>
    <s v="BERMUDEZ SANCHEZ JOSE NEYBER"/>
    <m/>
    <n v="479588.87655000004"/>
    <n v="196536.5258152"/>
    <n v="479588.87655000004"/>
    <m/>
    <m/>
    <m/>
    <m/>
    <m/>
    <m/>
    <m/>
  </r>
  <r>
    <s v="MEDELLIN"/>
    <x v="1"/>
    <x v="1"/>
    <n v="5001"/>
    <n v="13556"/>
    <n v="57421"/>
    <s v="ANTIOQUIA"/>
    <s v="MEDELLIN"/>
    <s v="BARRIO PLAZA MINORISTA MEDELLI"/>
    <s v="CB UNO A UNO"/>
    <s v="CB UNO A UNO"/>
    <s v="REDEBAN"/>
    <s v="TA-25-793196"/>
    <s v="FO-25-1114243"/>
    <d v="2025-06-19T13:31:00"/>
    <d v="2025-06-24T13:41:47"/>
    <s v="EJECUTADO_EXITOSO"/>
    <s v="CIERRE EXITOSO"/>
    <s v="ORDEN DE CAMBIO"/>
    <s v="CIERRE"/>
    <s v="CIERRE"/>
    <s v="VISITA_TÉCNICA"/>
    <s v="FECHA DE ATENCIÓN:24-06-2025_x000a_RESULTADO DE ACTIVIDAD:EJECUTADO_EXITOSO_x000a_SOLUCIÓN:24-06-2025 CIERRE EXITOSO SIN PUBLICIDAD CB INFORMA QUE LE DIÓ DISPOSICIÓN FINAL _x000a_PLACA/SERIAL DATAFONO RETIRADO:1051894_x000a_PLACA/SERIAL LECTOR RETIRADO: 1008202_x000a_PLACA/SERIAL PINPAD RETIRADO:_x000a_PLACA/SERIAL HUB RETIRADO: _x000a_¿RETIRO PUBLICIDAD?:NO"/>
    <s v="1051894"/>
    <s v="1008202  "/>
    <s v="9CUZZ940"/>
    <s v="N/A"/>
    <s v="N/A"/>
    <s v="TIPO I"/>
    <s v="TERRESTRE"/>
    <n v="1"/>
    <n v="0"/>
    <s v="CASTAÑEDA PALACIO CARLOS FELIPE"/>
    <m/>
    <n v="65960.072302"/>
    <n v="75096.394270399993"/>
    <n v="65960.072302"/>
    <m/>
    <m/>
    <m/>
    <m/>
    <m/>
    <m/>
    <m/>
  </r>
  <r>
    <s v="MEDELLIN"/>
    <x v="1"/>
    <x v="1"/>
    <n v="5266"/>
    <n v="13566"/>
    <n v="65335"/>
    <s v="ANTIOQUIA"/>
    <s v="ENVIGADO"/>
    <s v="PTM ENVIGADO EL PAPIRO DORADO"/>
    <s v="AGREGADOR"/>
    <s v="COMCARD - PTM"/>
    <s v="REDEBAN"/>
    <s v="TA-25-793219"/>
    <s v="FO-25-1114289"/>
    <d v="2025-06-19T13:31:00"/>
    <d v="2025-06-24T14:56:49"/>
    <s v="EJECUTADO_EXITOSO"/>
    <s v="CIERRE EXITOSO"/>
    <s v="ORDEN DE CAMBIO"/>
    <s v="CIERRE"/>
    <s v="CIERRE"/>
    <s v="VISITA_TÉCNICA"/>
    <s v="FECHA DE ATENCIÓN:24-06-2025_x000a_RESULTADO DE ACTIVIDAD:EJECUTADO_EXITOSO_x000a_SOLUCIÓN:24-06-2025 SE REALIZA CIERRE DE CORRESPONSAL_x000a_PLACA/SERIAL DATAFONO RETIRADO:1036343_x000a_PLACA/SERIAL LECTOR RETIRADO: 798345_x000a_PLACA/SERIAL PINPAD RETIRADO:_x000a_PLACA/SERIAL HUB RETIRADO: _x000a_¿RETIRO PUBLICIDAD?:SI"/>
    <s v="1036343"/>
    <s v="798345  "/>
    <s v="4A009729 - TRZZZ989"/>
    <s v="N/A"/>
    <s v="N/A"/>
    <s v="TIPO I"/>
    <s v="TERRESTRE"/>
    <n v="1"/>
    <n v="0"/>
    <s v="HERNANDEZ CHAVARRIA JUAN CAMILO"/>
    <m/>
    <n v="65960.072302"/>
    <n v="75096.394270399993"/>
    <n v="65960.072302"/>
    <m/>
    <m/>
    <m/>
    <m/>
    <m/>
    <m/>
    <m/>
  </r>
  <r>
    <s v="BOGOTA"/>
    <x v="5"/>
    <x v="6"/>
    <n v="25386"/>
    <n v="13507"/>
    <n v="30631"/>
    <s v="CUNDINAMARCA"/>
    <s v="LA MESA"/>
    <s v="BARRIO EL TESORO"/>
    <s v="CB UNO A UNO"/>
    <s v="CB UNO A UNO"/>
    <s v="REDEBAN"/>
    <s v="TA-25-789453"/>
    <s v="FO-25-1104591"/>
    <d v="2025-06-17T15:03:00"/>
    <d v="2025-06-24T15:13:57"/>
    <s v="EJECUTADO_EXITOSO"/>
    <s v="CIERRE EXITOSO"/>
    <s v="ORDEN DE CAMBIO"/>
    <s v="CIERRE"/>
    <s v="CIERRE"/>
    <s v="VISITA_TÉCNICA"/>
    <s v="FECHA DE ATENCIÓN:24-06-2025_x000a_RESULTADO DE ACTIVIDAD:EJECUTADO_EXITOSO_x000a_SOLUCIÓN:24-06-2025 SE REALIZA VISITA DE CAMPO DONDE SE RETIRAN EQUIPOS SIN NOVEDAD.X_x000a_PLACA/SERIAL DATAFONO RETIRADO:814361_x000a_PLACA/SERIAL LECTOR RETIRADO: 846266_x000a_PLACA/SERIAL PINPAD RETIRADO:_x000a_PLACA/SERIAL HUB RETIRADO: _x000a_¿RETIRO PUBLICIDAD?:NO"/>
    <s v="814361"/>
    <s v="846266  "/>
    <s v="BOZZZ772 "/>
    <s v="N/A"/>
    <s v="N/A"/>
    <s v="TIPO II"/>
    <s v="TERRESTRE"/>
    <n v="1"/>
    <n v="0"/>
    <s v="LOZADA ROJAS CHRISTIAN ANDRES"/>
    <m/>
    <n v="144967.87232000002"/>
    <n v="140395.6348884"/>
    <n v="144967.87232000002"/>
    <m/>
    <m/>
    <m/>
    <m/>
    <m/>
    <m/>
    <m/>
  </r>
  <r>
    <s v="IBAGUE"/>
    <x v="3"/>
    <x v="4"/>
    <n v="73001"/>
    <n v="13573"/>
    <n v="77542"/>
    <s v="TOLIMA"/>
    <s v="IBAGUE"/>
    <s v="BARRIO BELALCAZAR IBAGUE 7"/>
    <s v="CB UNO A UNO"/>
    <s v="CB UNO A UNO"/>
    <s v="REDEBAN"/>
    <s v="TA-25-795823"/>
    <s v="FO-25-1121148"/>
    <d v="2025-06-21T08:00:00"/>
    <d v="2025-06-24T15:38:50"/>
    <s v="EJECUTADO_EXITOSO"/>
    <s v="CIERRE EXITOSO"/>
    <s v="ORDEN DE CAMBIO"/>
    <s v="CIERRE"/>
    <s v="CIERRE"/>
    <s v="VISITA_TÉCNICA"/>
    <s v="FECHA DE ATENCIÓN:24-06-2025_x000a_RESULTADO DE ACTIVIDAD:EJECUTADO_EXITOSO_x000a_SOLUCIÓN:24-06-2025 SE REALIZA CIERRE POR SOLICITUD DEL CLIENTE, SE RETIRA DATÁFONO, LECTOR, BASE Y ACCESORIOS DE CONEXIÓN; SE RETIRA PUBLICIDAD LA CUAL SE DESTRUYE EN SITIO._x000a_PLACA/SERIAL DATAFONO RETIRADO:1172142_x000a_PLACA/SERIAL LECTOR RETIRADO: 527589_x000a_PLACA/SERIAL PINPAD RETIRADO:_x000a_PLACA/SERIAL HUB RETIRADO: _x000a_¿RETIRO PUBLICIDAD?:SI"/>
    <s v="1172142"/>
    <s v="527589  "/>
    <s v="10HZZ110"/>
    <s v="N/A"/>
    <s v="N/A"/>
    <s v="TIPO I"/>
    <s v="TERRESTRE"/>
    <n v="1"/>
    <n v="0"/>
    <s v="BARRAGAN TAFUR EDWIN ESTEBAN"/>
    <m/>
    <n v="65960.072302"/>
    <n v="75096.394270399993"/>
    <n v="65960.072302"/>
    <m/>
    <m/>
    <m/>
    <m/>
    <m/>
    <m/>
    <m/>
  </r>
  <r>
    <s v="NEIVA"/>
    <x v="3"/>
    <x v="4"/>
    <n v="18001"/>
    <n v="13522"/>
    <n v="53250"/>
    <s v="CAQUETA"/>
    <s v="FLORENCIA"/>
    <s v="BARRIO RICAURTE FLORENCIA"/>
    <s v="CB UNO A UNO"/>
    <s v="CB UNO A UNO"/>
    <s v="REDEBAN"/>
    <s v="TA-25-789463"/>
    <s v="FO-25-1104619"/>
    <d v="2025-06-17T15:03:00"/>
    <d v="2025-06-24T16:03:28"/>
    <s v="EJECUTADO_EXITOSO"/>
    <s v="CIERRE EXITOSO"/>
    <s v="ORDEN DE CAMBIO"/>
    <s v="CIERRE"/>
    <s v="CIERRE"/>
    <s v="VISITA_TÉCNICA"/>
    <s v="FECHA DE ATENCIÓN:24-06-2025_x000a_RESULTADO DE ACTIVIDAD:EJECUTADO_EXITOSO_x000a_SOLUCIÓN:24-06-2025 SE REALIZA RETIRO DE DATAFONOS Y LECTORAS, CLIENTE NO CUENTA CON LA PUBLICIDAD, MANIFIESTA QUE SE ROBARON LA PUBLICIDAD, CIERRE EXITOSO _x000a_PLACA/SERIAL DATAFONO RETIRADO:1121936 - 1234158_x000a_PLACA/SERIAL LECTOR RETIRADO: 910517 - 1144315_x000a_PLACA/SERIAL PINPAD RETIRADO:_x000a_PLACA/SERIAL HUB RETIRADO: _x000a_¿RETIRO PUBLICIDAD?:NO"/>
    <s v="1121936 - 1234158"/>
    <s v="910517 - 1144315  "/>
    <s v="V1000870-TR0MZ942"/>
    <s v="N/A"/>
    <s v="N/A"/>
    <s v="TIPO IV"/>
    <s v="TERRESTRE"/>
    <n v="1"/>
    <n v="0"/>
    <s v="BERMUDEZ SANCHEZ JOSE NEYBER"/>
    <m/>
    <n v="479588.87655000004"/>
    <n v="196536.5258152"/>
    <n v="479588.87655000004"/>
    <m/>
    <m/>
    <m/>
    <m/>
    <m/>
    <m/>
    <m/>
  </r>
  <r>
    <s v="BUCARAMANGA"/>
    <x v="2"/>
    <x v="2"/>
    <n v="81001"/>
    <n v="13473"/>
    <n v="78924"/>
    <s v="ARAUCA"/>
    <s v="ARAUCA"/>
    <s v="DISTRICOL PUNTOSERVIS ARAUCA"/>
    <s v="AGREGADOR"/>
    <s v="DISTRICOL"/>
    <s v="REDEBAN"/>
    <s v="TA-25-756333"/>
    <s v="FO-25-1087038"/>
    <d v="2025-06-13T12:06:00"/>
    <d v="2025-06-25T09:00:00"/>
    <s v="EJECUTADO_EXITOSO"/>
    <s v="CIERRE EXITOSO"/>
    <s v="ORDEN DE CAMBIO"/>
    <s v="CIERRE"/>
    <s v="CIERRE"/>
    <s v="VISITA_TÉCNICA"/>
    <s v="FECHA DE ATENCIÓN:24-06-2025_x000a_RESULTADO DE ACTIVIDAD:EJECUTADO_EXITOSO_x000a_SOLUCIÓN:24-06-2025 SE REALIZA CIERRE CB BANCOLOMBIA PURO SE RECOGE 1 DATÁFONO LECTOR DE BARRAS BASE DE DATAFONO , PUBLICIDAD SE DESTRUYE Y SE RETIRA DE SITIO _x000a_PLACA/SERIAL DATAFONO RETIRADO:1104409_x000a_PLACA/SERIAL LECTOR RETIRADO: 846251_x000a_PLACA/SERIAL PINPAD RETIRADO:_x000a_PLACA/SERIAL HUB RETIRADO: _x000a_¿RETIRO PUBLICIDAD?:SI"/>
    <s v="1104409"/>
    <s v="846251  "/>
    <s v="F1SZZ797"/>
    <s v="N/A"/>
    <s v="N/A"/>
    <s v="TIPO IV ESPECIAL"/>
    <s v="AEREO"/>
    <n v="1"/>
    <n v="0"/>
    <s v="HERRERA LUQUE SAUL JAVIER"/>
    <m/>
    <n v="988462.96268840006"/>
    <n v="196536.5258152"/>
    <n v="988462.96268840006"/>
    <m/>
    <m/>
    <m/>
    <m/>
    <m/>
    <m/>
    <m/>
  </r>
  <r>
    <s v="IBAGUE"/>
    <x v="3"/>
    <x v="4"/>
    <n v="17380"/>
    <s v="LISTA DE CHEQUEO"/>
    <n v="45496"/>
    <s v="CALDAS"/>
    <s v="LA DORADA"/>
    <s v="PTM LA DORADA RED WHITE"/>
    <s v="AGREGADOR"/>
    <s v="COMCARD - PTM"/>
    <s v="REDEBAN"/>
    <s v="TA-25-793222"/>
    <s v="FO-25-1114297"/>
    <d v="2025-06-19T13:31:00"/>
    <d v="2025-06-25T09:42:24"/>
    <s v="EJECUTADO_EXITOSO"/>
    <s v="CIERRE EXITOSO"/>
    <s v="ORDEN DE CAMBIO"/>
    <s v="CIERRE"/>
    <s v="RECUPERACION DE EQUIPOS"/>
    <s v="VISITA_TÉCNICA"/>
    <s v="FECHA DE ATENCIÓN:25-06-2025_x000a_RESULTADO DE ACTIVIDAD:EJECUTADO_EXITOSO_x000a_SOLUCIÓN:25-06-2025 SE VISITA CB LA PERSONA ENCARGADA HACE ENTREGA DE MANERA VOLUNTARIA DE DATÁFONO, LECTOR, NO PUBLICIDAD,NO ROLLOS_x000a_PLACA/SERIAL DATAFONO RETIRADO:853053_x000a_PLACA/SERIAL LECTOR RETIRADO: 545595_x000a_PLACA/SERIAL PINPAD RETIRADO:_x000a_PLACA/SERIAL HUB RETIRADO: _x000a_¿RETIRO PUBLICIDAD?:NO"/>
    <s v="853053"/>
    <s v="545595  "/>
    <s v="9C001299"/>
    <s v="N/A"/>
    <s v="N/A"/>
    <s v="TIPO III"/>
    <s v="TERRESTRE"/>
    <n v="1"/>
    <n v="0"/>
    <s v="GUTIERREZ  CAMILO ANDRES"/>
    <m/>
    <n v="275728.78077800001"/>
    <n v="196536.5258152"/>
    <n v="275728.78077800001"/>
    <m/>
    <m/>
    <m/>
    <m/>
    <m/>
    <m/>
    <m/>
  </r>
  <r>
    <s v="NEIVA"/>
    <x v="3"/>
    <x v="4"/>
    <n v="41668"/>
    <n v="13572"/>
    <n v="53193"/>
    <s v="HUILA"/>
    <s v="SAN AGUSTIN"/>
    <s v="CARLITOS PAPELERIA Y MUCHO MAS"/>
    <s v="CB UNO A UNO"/>
    <s v="CB UNO A UNO"/>
    <s v="REDEBAN"/>
    <s v="TA-25-795820"/>
    <s v="FO-25-1121138"/>
    <d v="2025-06-21T08:00:00"/>
    <d v="2025-06-25T11:15:50"/>
    <s v="EJECUTADO_EXITOSO"/>
    <s v="CIERRE EXITOSO"/>
    <s v="ORDEN DE CAMBIO"/>
    <s v="CIERRE"/>
    <s v="CIERRE"/>
    <s v="VISITA_TÉCNICA"/>
    <s v="FECHA DE ATENCIÓN:25-06-2025_x000a_RESULTADO DE ACTIVIDAD:EJECUTADO_EXITOSO_x000a_SOLUCIÓN:25-06-2025 CLIENTE ENTREGA DATAFONO CON SOPORTE, LECTOR DE BARRAS, CABLE MAGIC BOX, FUENTE DE PODER DATÁFONO,200 ROLLOS PAPEL RBM, AVISO EXTERIOR Y DISPLAY DETERIORADOS SE DESTRUYE EN SITIO, SE TOMA MUESTRA FOTOGRÁFICA _x000a_PLACA/SERIAL DATAFONO RETIRADO:930437_x000a_PLACA/SERIAL LECTOR RETIRADO: 908325_x000a_PLACA/SERIAL PINPAD RETIRADO:_x000a_PLACA/SERIAL HUB RETIRADO: _x000a_¿RETIRO PUBLICIDAD?:SI"/>
    <s v="930437"/>
    <s v="908325  "/>
    <s v="XP0OZ149"/>
    <s v="N/A"/>
    <s v="N/A"/>
    <s v="TIPO IV"/>
    <s v="TERRESTRE"/>
    <n v="1"/>
    <n v="0"/>
    <s v="ANDRADE HERNANDEZ JUAN CARLOS"/>
    <m/>
    <n v="479588.87655000004"/>
    <n v="196536.5258152"/>
    <n v="479588.87655000004"/>
    <m/>
    <m/>
    <m/>
    <m/>
    <m/>
    <m/>
    <m/>
  </r>
  <r>
    <s v="SINCELEJO"/>
    <x v="4"/>
    <x v="5"/>
    <n v="70708"/>
    <n v="13538"/>
    <n v="70675"/>
    <s v="SUCRE"/>
    <s v="SAN MARCOS"/>
    <s v="PLAZA BOLIVAR SAN MARCOS"/>
    <s v="CB UNO A UNO"/>
    <s v="CB UNO A UNO"/>
    <s v="REDEBAN"/>
    <s v="TA-25-789481"/>
    <s v="FO-25-1104665"/>
    <d v="2025-06-17T15:03:00"/>
    <d v="2025-06-25T11:25:24"/>
    <s v="EJECUTADO_EXITOSO"/>
    <s v="CIERRE EXITOSO"/>
    <s v="ORDEN DE CAMBIO"/>
    <s v="CIERRE"/>
    <s v="CIERRE"/>
    <s v="VISITA_TÉCNICA"/>
    <s v="FECHA DE ATENCIÓN:25-06-2025_x000a_RESULTADO DE ACTIVIDAD:EJECUTADO_EXITOSO_x000a_SOLUCIÓN:25-06-2025 SE REALIZA CIERRE DE CB OK, SE RETIRAN EQUIPOS OK, NO SE ENCUENTRA PUBLICIDAD EN SITIO _x000a_PLACA/SERIAL DATAFONO RETIRADO:1105573_x000a_PLACA/SERIAL LECTOR RETIRADO: 1108714_x000a_PLACA/SERIAL PINPAD RETIRADO:_x000a_PLACA/SERIAL HUB RETIRADO: _x000a_¿RETIRO PUBLICIDAD?:NO"/>
    <s v="1105573"/>
    <s v="1108714  "/>
    <s v="UV008417"/>
    <s v="N/A"/>
    <s v="N/A"/>
    <s v="TIPO III"/>
    <s v="TERRESTRE"/>
    <n v="1"/>
    <n v="0"/>
    <s v="COGOLLO ROSSO CAMILO ANDRES"/>
    <m/>
    <n v="275728.78077800001"/>
    <n v="196536.5258152"/>
    <n v="275728.78077800001"/>
    <m/>
    <m/>
    <m/>
    <m/>
    <m/>
    <m/>
    <m/>
  </r>
  <r>
    <s v="TUNJA"/>
    <x v="2"/>
    <x v="2"/>
    <n v="15759"/>
    <s v="LISTA DE CHEQUEO"/>
    <n v="50345"/>
    <s v="BOYACA"/>
    <s v="SOGAMOSO"/>
    <s v="BARRIO ALVARO GONZALEZ SANTANA"/>
    <s v="CB UNO A UNO"/>
    <s v="CB UNO A UNO"/>
    <s v="REDEBAN"/>
    <s v="TA-25-795825"/>
    <s v="FO-25-1121154"/>
    <d v="2025-06-21T08:00:00"/>
    <d v="2025-06-25T11:25:26"/>
    <s v="EJECUTADO_EXITOSO"/>
    <s v="CIERRE EXITOSO"/>
    <s v="ORDEN DE CAMBIO"/>
    <s v="CIERRE"/>
    <s v="RECUPERACION DE EQUIPOS"/>
    <s v="VISITA_TÉCNICA"/>
    <s v="FECHA DE ATENCIÓN:25-06-2025_x000a_RESULTADO DE ACTIVIDAD:EJECUTADO_EXITOSO_x000a_SOLUCIÓN:25-06-2025 SE REALIZA CIERRE RETIRO CB BANCOLOMBIA RETIRANDO EQUIPO ICT 250-LECTOR CB -BASE SOPORTE -FUENTE DE PODER CABLE PACTH CORD 3, AVISO EXTERIOR 1.50 - DISPLAY CARTA -50 ROLLOS REDEBAN , SE DESTRUYE PUBLICIDAD EN SITIO, ENTREGA LOS EQUIPOS EN LA DIRECCIÓN CARRERA 23 # 2D - 25 DE SOGAMOSO _x000a_PLACA/SERIAL DATAFONO RETIRADO:256886_x000a_PLACA/SERIAL LECTOR RETIRADO: 913419_x000a_PLACA/SERIAL PINPAD RETIRADO:_x000a_PLACA/SERIAL HUB RETIRADO: _x000a_¿RETIRO PUBLICIDAD?:SI"/>
    <s v="256886"/>
    <s v="913419  "/>
    <s v="XP00W470"/>
    <s v="N/A"/>
    <s v="N/A"/>
    <s v="TIPO II"/>
    <s v="TERRESTRE"/>
    <n v="1"/>
    <n v="0"/>
    <s v="ALVARADO MORENO CRISTHIAN"/>
    <m/>
    <n v="144967.87232000002"/>
    <n v="140395.6348884"/>
    <n v="144967.87232000002"/>
    <m/>
    <m/>
    <m/>
    <m/>
    <m/>
    <m/>
    <m/>
  </r>
  <r>
    <s v="CALI"/>
    <x v="0"/>
    <x v="3"/>
    <n v="76001"/>
    <n v="13607"/>
    <n v="70858"/>
    <s v="VALLE DEL CAUCA"/>
    <s v="CALI"/>
    <s v="BARRIO SAN CARLOS CALI 1"/>
    <s v="CB UNO A UNO"/>
    <s v="CB UNO A UNO"/>
    <s v="REDEBAN"/>
    <s v="TA-25-800467"/>
    <s v="FO-25-1131893"/>
    <d v="2025-06-25T08:45:00"/>
    <d v="2025-06-25T11:38:42"/>
    <s v="EJECUTADO_EXITOSO"/>
    <s v="CIERRE EXITOSO"/>
    <s v="ORDEN DE CAMBIO"/>
    <s v="CIERRE"/>
    <s v="CAMBIO DE RAZÓN SOCIAL"/>
    <s v="VISITA_TÉCNICA"/>
    <s v="FECHA DE ATENCIÓN:25-06-2025_x000a_RESULTADO DE ACTIVIDAD:EJECUTADO_EXITOSO_x000a_SOLUCIÓN:25-06-2025 SE RETIRA EQUIPO, LECTOR Y ACCESORIOS, CIERRE CB BANCOLOMBIA PURO POR CAMBIO DE RAZON SOCIAL_x000a_PLACA/SERIAL DATAFONO RETIRADO:1021141_x000a_PLACA/SERIAL LECTOR RETIRADO: 1110483_x000a_PLACA/SERIAL PINPAD RETIRADO:_x000a_PLACA/SERIAL HUB RETIRADO: _x000a_¿RETIRO PUBLICIDAD?:NO"/>
    <s v="1021141"/>
    <s v="1110483  "/>
    <s v="EF00B388"/>
    <s v="N/A"/>
    <s v="N/A"/>
    <s v="TIPO I"/>
    <s v="TERRESTRE"/>
    <n v="1"/>
    <n v="0"/>
    <s v="PAREDES CASTILLO DIEGO"/>
    <m/>
    <n v="65960.072302"/>
    <n v="75096.394270399993"/>
    <n v="65960.072302"/>
    <m/>
    <m/>
    <m/>
    <m/>
    <m/>
    <m/>
    <m/>
  </r>
  <r>
    <s v="MEDELLIN"/>
    <x v="1"/>
    <x v="1"/>
    <n v="5129"/>
    <n v="13550"/>
    <n v="13665"/>
    <s v="ANTIOQUIA"/>
    <s v="CALDAS"/>
    <s v="BARRIO LA DECENA II CALDAS"/>
    <s v="CB UNO A UNO"/>
    <s v="CB UNO A UNO"/>
    <s v="REDEBAN"/>
    <s v="TA-25-793199"/>
    <s v="FO-25-1114248"/>
    <d v="2025-06-19T13:31:00"/>
    <d v="2025-06-25T12:10:15"/>
    <s v="EJECUTADO_EXITOSO"/>
    <s v="CIERRE EXITOSO"/>
    <s v="ORDEN DE CAMBIO"/>
    <s v="CIERRE"/>
    <s v="CIERRE"/>
    <s v="VISITA_TÉCNICA"/>
    <s v="FECHA DE ATENCIÓN:25-06-2025_x000a_RESULTADO DE ACTIVIDAD:EJECUTADO_EXITOSO_x000a_SOLUCIÓN:25-06-2025 SE REALIZA CIERRE POR CAMBIO DE RAZÓN SOCIAL_x000a_PLACA/SERIAL DATAFONO RETIRADO:1074227_x000a_PLACA/SERIAL LECTOR RETIRADO: 533204_x000a_PLACA/SERIAL PINPAD RETIRADO:_x000a_PLACA/SERIAL HUB RETIRADO: _x000a_¿RETIRO PUBLICIDAD?:NO"/>
    <s v="1074227"/>
    <s v="533204  "/>
    <s v="JABZZ463"/>
    <s v="N/A"/>
    <s v="N/A"/>
    <s v="TIPO I"/>
    <s v="TERRESTRE"/>
    <n v="1"/>
    <n v="0"/>
    <s v="HERNANDEZ CHAVARRIA JUAN CAMILO"/>
    <m/>
    <n v="65960.072302"/>
    <n v="75096.394270399993"/>
    <n v="65960.072302"/>
    <m/>
    <m/>
    <m/>
    <m/>
    <m/>
    <m/>
    <m/>
  </r>
  <r>
    <s v="MEDELLIN"/>
    <x v="1"/>
    <x v="1"/>
    <n v="5088"/>
    <n v="13610"/>
    <n v="50907"/>
    <s v="ANTIOQUIA"/>
    <s v="BELLO"/>
    <s v="BARRIO RIACHUELO BELLO"/>
    <s v="CB UNO A UNO"/>
    <s v="CB UNO A UNO"/>
    <s v="REDEBAN"/>
    <s v="TA-25-800649"/>
    <s v="FO-25-1132714"/>
    <d v="2025-06-25T10:13:00"/>
    <d v="2025-06-25T12:32:19"/>
    <s v="EJECUTADO_EXITOSO"/>
    <s v="CIERRE EXITOSO"/>
    <s v="ORDEN DE CAMBIO"/>
    <s v="CIERRE"/>
    <s v="CAMBIO DE RAZÓN SOCIAL"/>
    <s v="VISITA_TÉCNICA"/>
    <s v="FECHA DE ATENCIÓN:25-06-2025_x000a_RESULTADO DE ACTIVIDAD:EJECUTADO_EXITOSO_x000a_SOLUCIÓN:25-06-2025 SE REALIZA CIERRE DEL CB EXITOSAMENTE POR CAMBIO RAZÓN SOCIAL OK, _x000a_PLACA/SERIAL DATAFONO RETIRADO:852700_x000a_PLACA/SERIAL LECTOR RETIRADO: 910233_x000a_PLACA/SERIAL PINPAD RETIRADO:_x000a_PLACA/SERIAL HUB RETIRADO: _x000a_¿RETIRO PUBLICIDAD?:NO"/>
    <s v="852700"/>
    <s v="910233  "/>
    <s v="GB04Z609"/>
    <s v="N/A"/>
    <s v="N/A"/>
    <s v="TIPO I"/>
    <s v="TERRESTRE"/>
    <n v="1"/>
    <n v="0"/>
    <s v="MARTINEZ TOVAR OSCAR DAVID"/>
    <m/>
    <n v="65960.072302"/>
    <n v="75096.394270399993"/>
    <n v="65960.072302"/>
    <m/>
    <m/>
    <m/>
    <m/>
    <m/>
    <m/>
    <m/>
  </r>
  <r>
    <s v="BARRANQUILLA"/>
    <x v="4"/>
    <x v="5"/>
    <n v="8001"/>
    <s v="LISTA DE CHEQUEO"/>
    <n v="23367"/>
    <s v="ATLANTICO"/>
    <s v="BARRANQUILLA"/>
    <s v="BARRIO FERRY I BARRANQUILLA"/>
    <s v="CB UNO A UNO"/>
    <s v="CB UNO A UNO"/>
    <s v="REDEBAN"/>
    <s v="TA-25-795824"/>
    <s v="FO-25-1121151"/>
    <d v="2025-06-21T08:00:00"/>
    <d v="2025-06-25T13:47:44"/>
    <s v="EJECUTADO_EXITOSO"/>
    <s v="CIERRE EXITOSO"/>
    <s v="ORDEN DE CAMBIO"/>
    <s v="CIERRE"/>
    <s v="RECUPERACION DE EQUIPOS"/>
    <s v="VISITA_TÉCNICA"/>
    <s v="FECHA DE ATENCIÓN:25-06-2025_x000a_RESULTADO DE ACTIVIDAD:EJECUTADO_EXITOSO_x000a_SOLUCIÓN:25-06-2025 SE RETIRAN EQUIPOS Y ACCESORIOS EN BUEN ESTADO X CIERRE DEL CB _x000a_EL PIN PAD CON PLACA 1155346 NO APARECE, CLIENTE DICE QUE NO LO ENCUENTRA, QUE APENAS LO ENCUENTRE LLAMA LA LÍNEA PARA QUE PASEN A BUSCARLO _x000a_PLACA/SERIAL DATAFONO RETIRADO:992944 - 1069570 - 801787_x000a_PLACA/SERIAL LECTOR RETIRADO: 531606 - 799208_x000a_PLACA/SERIAL PINPAD RETIRADO:987141 - 920006_x000a_PLACA/SERIAL HUB RETIRADO: 834239 - 856432_x000a_¿RETIRO PUBLICIDAD?:NO"/>
    <s v="992944 - 1069570 - 801787"/>
    <s v="531606 - 799208 987141 - 920006 834239 - 856432"/>
    <s v="ABC04331-11119862-AA7ZZ984"/>
    <s v="N/A"/>
    <s v="N/A"/>
    <s v="TIPO I"/>
    <s v="TERRESTRE"/>
    <n v="1"/>
    <n v="0"/>
    <s v="DE AVILA SIADES ALBERTO ENRIQUE"/>
    <m/>
    <n v="65960.072302"/>
    <n v="75096.394270399993"/>
    <n v="65960.072302"/>
    <m/>
    <m/>
    <m/>
    <m/>
    <m/>
    <m/>
    <m/>
  </r>
  <r>
    <s v="BOGOTA"/>
    <x v="5"/>
    <x v="6"/>
    <n v="11001"/>
    <n v="13571"/>
    <n v="68848"/>
    <s v="CUNDINAMARCA"/>
    <s v="BOGOTA"/>
    <s v="BARRIO SAN VICTORINO BOGOTA 10"/>
    <s v="CB UNO A UNO"/>
    <s v="CB UNO A UNO"/>
    <s v="REDEBAN"/>
    <s v="TA-25-795821"/>
    <s v="FO-25-1121142"/>
    <d v="2025-06-21T08:00:00"/>
    <d v="2025-06-25T14:42:11"/>
    <s v="EJECUTADO_EXITOSO"/>
    <s v="CIERRE EXITOSO"/>
    <s v="ORDEN DE CAMBIO"/>
    <s v="CIERRE"/>
    <s v="CIERRE"/>
    <s v="VISITA_TÉCNICA"/>
    <s v="FECHA DE ATENCIÓN:25-06-2025_x000a_RESULTADO DE ACTIVIDAD:EJECUTADO_EXITOSO_x000a_SOLUCIÓN:25-06-2025 SE REALIZA RICO Y EQUIPOS POR CIERRE EL CORRESPONSAL ENTREGAN EN OTRA DIRECCIÓN OKAY_x000a_PLACA/SERIAL DATAFONO RETIRADO:991826_x000a_PLACA/SERIAL LECTOR RETIRADO: 1097413_x000a_PLACA/SERIAL PINPAD RETIRADO:_x000a_PLACA/SERIAL HUB RETIRADO: _x000a_¿RETIRO PUBLICIDAD?:NO"/>
    <s v="991826"/>
    <s v="1097413  "/>
    <s v="AALUZ274"/>
    <s v="N/A"/>
    <s v="N/A"/>
    <s v="TIPO I"/>
    <s v="TERRESTRE"/>
    <n v="1"/>
    <n v="0"/>
    <s v="GOMEZ VEGA DAVID SNEYDER"/>
    <m/>
    <n v="65960.072302"/>
    <n v="75096.394270399993"/>
    <n v="65960.072302"/>
    <m/>
    <m/>
    <m/>
    <m/>
    <m/>
    <m/>
    <m/>
  </r>
  <r>
    <s v="MEDELLIN"/>
    <x v="1"/>
    <x v="1"/>
    <n v="5088"/>
    <n v="13558"/>
    <n v="57039"/>
    <s v="ANTIOQUIA"/>
    <s v="BELLO"/>
    <s v="BARRIO LA GABRIELA CALLE VIEJA"/>
    <s v="CB UNO A UNO"/>
    <s v="CB UNO A UNO"/>
    <s v="REDEBAN"/>
    <s v="TA-25-801652"/>
    <s v="FO-25-1134268"/>
    <d v="2025-06-25T13:40:00"/>
    <d v="2025-06-25T14:53:03"/>
    <s v="EJECUTADO_EXITOSO"/>
    <s v="CIERRE EXITOSO"/>
    <s v="ORDEN DE CAMBIO"/>
    <s v="CIERRE"/>
    <s v="CAMBIO DE RAZÓN SOCIAL"/>
    <s v="VISITA_TÉCNICA"/>
    <s v="FECHA DE ATENCIÓN:25-06-2025_x000a_RESULTADO DE ACTIVIDAD:EJECUTADO_EXITOSO_x000a_SOLUCIÓN:25-06-2025 SE HACE CIERRE OK POR CAMBIO DE RAZÓN SOCIAL _x000a_PLACA/SERIAL DATAFONO RETIRADO:1116165_x000a_PLACA/SERIAL LECTOR RETIRADO: 984490_x000a_PLACA/SERIAL PINPAD RETIRADO:_x000a_PLACA/SERIAL HUB RETIRADO: _x000a_¿RETIRO PUBLICIDAD?:NO"/>
    <s v="1116165"/>
    <s v="984490  "/>
    <s v="XPRZZ705"/>
    <s v="N/A"/>
    <s v="N/A"/>
    <s v="TIPO I"/>
    <s v="TERRESTRE"/>
    <n v="1"/>
    <n v="0"/>
    <s v="DIAZ ZABALA FRANCIS DUBAN"/>
    <m/>
    <n v="65960.072302"/>
    <n v="75096.394270399993"/>
    <n v="65960.072302"/>
    <m/>
    <m/>
    <m/>
    <m/>
    <m/>
    <m/>
    <m/>
  </r>
  <r>
    <s v="MEDELLIN"/>
    <x v="1"/>
    <x v="1"/>
    <n v="5088"/>
    <n v="13611"/>
    <n v="75884"/>
    <s v="ANTIOQUIA"/>
    <s v="BELLO"/>
    <s v="BARRIO NIQUIA BELLO"/>
    <s v="CB UNO A UNO"/>
    <s v="CB UNO A UNO"/>
    <s v="REDEBAN"/>
    <s v="TA-25-801637"/>
    <s v="FO-25-1134246"/>
    <d v="2025-06-25T13:37:00"/>
    <d v="2025-06-25T15:33:23"/>
    <s v="EJECUTADO_EXITOSO"/>
    <s v="CIERRE EXITOSO"/>
    <s v="ORDEN DE CAMBIO"/>
    <s v="CIERRE"/>
    <s v="CAMBIO DE RAZÓN SOCIAL"/>
    <s v="VISITA_TÉCNICA"/>
    <s v="FECHA DE ATENCIÓN:25-06-2025_x000a_RESULTADO DE ACTIVIDAD:EJECUTADO_EXITOSO_x000a_SOLUCIÓN:25-06-2025 SE REALIZA CIERRE DEL CB POR CAMBIO RAZÓN SOCIAL EXITOSAMENTE OK SE RETIRA DATÁFONO Y LECTOR OK _x000a_PLACA/SERIAL DATAFONO RETIRADO:1142072_x000a_PLACA/SERIAL LECTOR RETIRADO: 1178533_x000a_PLACA/SERIAL PINPAD RETIRADO:_x000a_PLACA/SERIAL HUB RETIRADO: _x000a_¿RETIRO PUBLICIDAD?:NO"/>
    <s v="1142072"/>
    <s v="1178533  "/>
    <s v="FA09Z413"/>
    <s v="N/A"/>
    <s v="N/A"/>
    <s v="TIPO I"/>
    <s v="TERRESTRE"/>
    <n v="1"/>
    <n v="0"/>
    <s v="MARTINEZ TOVAR OSCAR DAVID"/>
    <m/>
    <n v="65960.072302"/>
    <n v="75096.394270399993"/>
    <n v="65960.072302"/>
    <m/>
    <m/>
    <m/>
    <m/>
    <m/>
    <m/>
    <m/>
  </r>
  <r>
    <s v="BUCARAMANGA"/>
    <x v="2"/>
    <x v="2"/>
    <n v="81001"/>
    <n v="13472"/>
    <n v="79221"/>
    <s v="ARAUCA"/>
    <s v="ARAUCA"/>
    <s v="DISTRICOL PANADERIANDINO"/>
    <s v="AGREGADOR"/>
    <s v="DISTRICOL"/>
    <s v="REDEBAN"/>
    <s v="TA-25-756336"/>
    <s v="FO-25-1087040"/>
    <d v="2025-06-13T12:06:00"/>
    <d v="2025-06-25T16:06:30"/>
    <s v="EJECUTADO_EXITOSO"/>
    <s v="CIERRE EXITOSO"/>
    <s v="ORDEN DE CAMBIO"/>
    <s v="CIERRE"/>
    <s v="CIERRE"/>
    <s v="VISITA_TÉCNICA"/>
    <s v="FECHA DE ATENCIÓN:25-06-2025_x000a_RESULTADO DE ACTIVIDAD:EJECUTADO_EXITOSO_x000a_SOLUCIÓN:25-06-2025 SE REALIZA CIERRE DE CB BANCOLOMBIA PURO SE RECOGE 1 DATÁFONO LECTOR DE BARRAS BASE DE DATAFONO PUBLICIDAD SE DESTRUYE EN SITIO Y SE RETIRA _x000a_PLACA/SERIAL DATAFONO RETIRADO:1233969_x000a_PLACA/SERIAL LECTOR RETIRADO: 1146026_x000a_PLACA/SERIAL PINPAD RETIRADO:_x000a_PLACA/SERIAL HUB RETIRADO: _x000a_¿RETIRO PUBLICIDAD?:SI"/>
    <s v="1233969"/>
    <s v="1146026  "/>
    <s v="A4WZZ098"/>
    <s v="N/A"/>
    <s v="N/A"/>
    <s v="TIPO IV ESPECIAL"/>
    <s v="AEREO"/>
    <n v="1"/>
    <n v="0"/>
    <s v="HERRERA LUQUE SAUL JAVIER"/>
    <m/>
    <n v="988462.96268840006"/>
    <n v="196536.5258152"/>
    <n v="988462.96268840006"/>
    <m/>
    <m/>
    <m/>
    <m/>
    <m/>
    <m/>
    <m/>
  </r>
  <r>
    <s v="PASTO"/>
    <x v="0"/>
    <x v="3"/>
    <n v="52001"/>
    <n v="13608"/>
    <n v="64087"/>
    <s v="NARIÑO"/>
    <s v="PASTO"/>
    <s v="BARRIO MIRAFLORES PASTO 3"/>
    <s v="CB UNO A UNO"/>
    <s v="CB UNO A UNO"/>
    <s v="REDEBAN"/>
    <s v="TA-25-800642"/>
    <s v="FO-25-1132640"/>
    <d v="2025-06-25T10:00:00"/>
    <d v="2025-06-26T11:05:29"/>
    <s v="EJECUTADO_EXITOSO"/>
    <s v="CIERRE EXITOSO"/>
    <s v="ORDEN DE CAMBIO"/>
    <s v="CIERRE"/>
    <s v="CAMBIO DE RAZÓN SOCIAL"/>
    <s v="VISITA_TÉCNICA"/>
    <s v="FECHA DE ATENCIÓN:26-06-2025_x000a_RESULTADO DE ACTIVIDAD:EJECUTADO_EXITOSO_x000a_SOLUCIÓN:26-06-2025 SE RETIRA SOLO EQUIPOS EN BUEN ESTADO LA PUBLICIDAD Y ACCESORIOS SE DEJAN PARA EL CAMBIO DE RAZÓN SOCIAL YA QUE SE ENCUENTRAN EN BUEN ESTADO, SE RETIRAN ÚNICAMENTE DISPLAY HORARIO POR ESTAR EN MAL ESTADO, SE DESTRUYE EN SITIO, CIERRE EXITOSO. _x000a_PLACA/SERIAL DATAFONO RETIRADO:1142770_x000a_PLACA/SERIAL LECTOR RETIRADO: 533495_x000a_PLACA/SERIAL PINPAD RETIRADO:_x000a_PLACA/SERIAL HUB RETIRADO: _x000a_¿RETIRO PUBLICIDAD?:SI"/>
    <s v="1142770"/>
    <s v="533495  "/>
    <s v="OA00O700"/>
    <s v="N/A"/>
    <s v="N/A"/>
    <s v="TIPO I"/>
    <s v="TERRESTRE"/>
    <n v="1"/>
    <n v="0"/>
    <s v="REMICIO AMADO JOHN HEBER"/>
    <m/>
    <n v="65960.072302"/>
    <n v="75096.394270399993"/>
    <n v="65960.072302"/>
    <m/>
    <m/>
    <m/>
    <m/>
    <m/>
    <m/>
    <m/>
  </r>
  <r>
    <s v="BOGOTA"/>
    <x v="5"/>
    <x v="6"/>
    <n v="25326"/>
    <n v="13568"/>
    <n v="74369"/>
    <s v="CUNDINAMARCA"/>
    <s v="GUATAVITA"/>
    <s v="BARRIO CENTRO GUAATAVITA"/>
    <s v="CB UNO A UNO"/>
    <s v="CB UNO A UNO"/>
    <s v="REDEBAN"/>
    <s v="TA-25-793208"/>
    <s v="FO-25-1114270"/>
    <d v="2025-06-19T13:31:00"/>
    <d v="2025-06-26T12:41:56"/>
    <s v="EJECUTADO_EXITOSO"/>
    <s v="CIERRE EXITOSO"/>
    <s v="ORDEN DE CAMBIO"/>
    <s v="CIERRE"/>
    <s v="CIERRE"/>
    <s v="VISITA_TÉCNICA"/>
    <s v="FECHA DE ATENCIÓN:26-06-2025_x000a_RESULTADO DE ACTIVIDAD:EJECUTADO_EXITOSO_x000a_SOLUCIÓN:26-06-2025 SE RECOJE DATAFONO Y LECTORA_x000a_PLACA/SERIAL DATAFONO RETIRADO:1116058_x000a_PLACA/SERIAL LECTOR RETIRADO: 1144601_x000a_PLACA/SERIAL PINPAD RETIRADO:_x000a_PLACA/SERIAL HUB RETIRADO: _x000a_¿RETIRO PUBLICIDAD?:SI"/>
    <s v="1116058"/>
    <s v="1144601  "/>
    <s v="EGZZ559"/>
    <s v="N/A"/>
    <s v="N/A"/>
    <s v="TIPO II"/>
    <s v="TERRESTRE"/>
    <n v="1"/>
    <n v="0"/>
    <s v="INFANTE SIERRA MANUEL FERNANDO"/>
    <m/>
    <n v="144967.87232000002"/>
    <n v="140395.6348884"/>
    <n v="144967.87232000002"/>
    <m/>
    <m/>
    <m/>
    <m/>
    <m/>
    <m/>
    <m/>
  </r>
  <r>
    <s v="CARTAGENA"/>
    <x v="4"/>
    <x v="5"/>
    <n v="13836"/>
    <s v="LISTA DE CHEQUEO"/>
    <n v="65949"/>
    <s v="BOLIVAR"/>
    <s v="TURBACO"/>
    <s v="DISTRICOL DROGUERIA GRAN PORTA"/>
    <s v="AGREGADOR"/>
    <s v="DISTRICOL"/>
    <s v="REDEBAN"/>
    <s v="TA-25-799612"/>
    <s v="FO-25-1130574"/>
    <d v="2025-06-24T14:22:00"/>
    <d v="2025-06-26T13:49:00"/>
    <s v="EJECUTADO_EXITOSO"/>
    <s v="CIERRE EXITOSO"/>
    <s v="ORDEN DE CAMBIO"/>
    <s v="CIERRE"/>
    <s v="RECUPERACION DE EQUIPOS"/>
    <s v="VISITA_TÉCNICA"/>
    <s v="FECHA DE ATENCIÓN:26-06-2025_x000a_RESULTADO DE ACTIVIDAD:EJECUTADO_EXITOSO_x000a_SOLUCIÓN:26-06-2025 SE REALIZA CIERRE EN OFICINA DISTRICOL _x000a_PLACA/SERIAL DATAFONO RETIRADO:1074535_x000a_PLACA/SERIAL LECTOR RETIRADO: 997663_x000a_PLACA/SERIAL PINPAD RETIRADO:_x000a_PLACA/SERIAL HUB RETIRADO: _x000a_¿RETIRO PUBLICIDAD?:NO"/>
    <s v="1074535"/>
    <s v="997663  "/>
    <s v="5A00F721"/>
    <s v="N/A"/>
    <s v="N/A"/>
    <s v="TIPO II"/>
    <s v="TERRESTRE"/>
    <n v="1"/>
    <n v="0"/>
    <s v="BADEL ACUÑA LUIS ALBERTO"/>
    <m/>
    <n v="144967.87232000002"/>
    <n v="140395.6348884"/>
    <n v="144967.87232000002"/>
    <m/>
    <m/>
    <m/>
    <m/>
    <m/>
    <m/>
    <m/>
  </r>
  <r>
    <s v="TUNJA"/>
    <x v="2"/>
    <x v="2"/>
    <n v="15001"/>
    <s v="LISTA DE CHEQUEO"/>
    <n v="48172"/>
    <s v="BOYACA"/>
    <s v="TUNJA"/>
    <s v="DISTRICOL MASIVOS ANDRES MEDIN"/>
    <s v="AGREGADOR"/>
    <s v="DISTRICOL"/>
    <s v="REDEBAN"/>
    <s v="TA-25-799613"/>
    <s v="FO-25-1130578"/>
    <d v="2025-06-24T14:22:00"/>
    <d v="2025-06-26T13:51:23"/>
    <s v="EJECUTADO_EXITOSO"/>
    <s v="CIERRE EXITOSO"/>
    <s v="ORDEN DE CAMBIO"/>
    <s v="CIERRE"/>
    <s v="RECUPERACION DE EQUIPOS"/>
    <s v="VISITA_TÉCNICA"/>
    <s v="FECHA DE ATENCIÓN:26-06-2025_x000a_RESULTADO DE ACTIVIDAD:EJECUTADO_EXITOSO_x000a_SOLUCIÓN:26-06-2025 SE REALIZA CIERRE EN OFICINA DISTRICOL _x000a_PLACA/SERIAL DATAFONO RETIRADO:869044_x000a_PLACA/SERIAL LECTOR RETIRADO: 537424_x000a_PLACA/SERIAL PINPAD RETIRADO:_x000a_PLACA/SERIAL HUB RETIRADO: _x000a_¿RETIRO PUBLICIDAD?:NO"/>
    <s v="869044"/>
    <s v="537424  "/>
    <s v="AD00I709"/>
    <s v="N/A"/>
    <s v="N/A"/>
    <s v="TIPO I"/>
    <s v="TERRESTRE"/>
    <n v="1"/>
    <n v="0"/>
    <s v="BADEL ACUÑA LUIS ALBERTO"/>
    <m/>
    <n v="65960.072302"/>
    <n v="75096.394270399993"/>
    <n v="65960.072302"/>
    <m/>
    <m/>
    <m/>
    <m/>
    <m/>
    <m/>
    <m/>
  </r>
  <r>
    <s v="MANIZALES"/>
    <x v="0"/>
    <x v="0"/>
    <n v="17777"/>
    <s v="LISTA DE CHEQUEO"/>
    <n v="44439"/>
    <s v="CALDAS"/>
    <s v="SUPIA"/>
    <s v="DISTRICOL NAF BOUTIQUE"/>
    <s v="AGREGADOR"/>
    <s v="DISTRICOL"/>
    <s v="REDEBAN"/>
    <s v="TA-25-799614"/>
    <s v="FO-25-1130582"/>
    <d v="2025-06-24T14:22:00"/>
    <d v="2025-06-26T13:53:53"/>
    <s v="EJECUTADO_EXITOSO"/>
    <s v="CIERRE EXITOSO"/>
    <s v="ORDEN DE CAMBIO"/>
    <s v="CIERRE"/>
    <s v="RECUPERACION DE EQUIPOS"/>
    <s v="VISITA_TÉCNICA"/>
    <s v="FECHA DE ATENCIÓN:26-06-2025_x000a_RESULTADO DE ACTIVIDAD:EJECUTADO_EXITOSO_x000a_SOLUCIÓN:26-06-2025 SE REALIZA CIERRE EN OFICINA DISTRICOL _x000a_PLACA/SERIAL DATAFONO RETIRADO:858641_x000a_PLACA/SERIAL LECTOR RETIRADO: 536432_x000a_PLACA/SERIAL PINPAD RETIRADO:_x000a_PLACA/SERIAL HUB RETIRADO: _x000a_¿RETIRO PUBLICIDAD?:NO"/>
    <s v="858641"/>
    <s v="536432  "/>
    <s v="9B09Z908"/>
    <s v="N/A"/>
    <s v="N/A"/>
    <s v="TIPO II"/>
    <s v="TERRESTRE"/>
    <n v="1"/>
    <n v="0"/>
    <s v="BADEL ACUÑA LUIS ALBERTO"/>
    <m/>
    <n v="144967.87232000002"/>
    <n v="140395.6348884"/>
    <n v="144967.87232000002"/>
    <m/>
    <m/>
    <m/>
    <m/>
    <m/>
    <m/>
    <m/>
  </r>
  <r>
    <s v="VALLEDUPAR"/>
    <x v="4"/>
    <x v="5"/>
    <n v="20517"/>
    <s v="LISTA DE CHEQUEO"/>
    <n v="38219"/>
    <s v="CESAR"/>
    <s v="PAILITAS"/>
    <s v="DISTRICOL VIDRIERA Y MARQUETER"/>
    <s v="AGREGADOR"/>
    <s v="DISTRICOL"/>
    <s v="REDEBAN"/>
    <s v="TA-25-799615"/>
    <s v="FO-25-1130586"/>
    <d v="2025-06-24T14:22:00"/>
    <d v="2025-06-26T14:00:59"/>
    <s v="EJECUTADO_EXITOSO"/>
    <s v="CIERRE EXITOSO"/>
    <s v="ORDEN DE CAMBIO"/>
    <s v="CIERRE"/>
    <s v="RECUPERACION DE EQUIPOS"/>
    <s v="VISITA_TÉCNICA"/>
    <s v="FECHA DE ATENCIÓN:26-06-2025_x000a_RESULTADO DE ACTIVIDAD:EJECUTADO_EXITOSO_x000a_SOLUCIÓN:26-06-2025 SE REALIZA CIERRE EN OFICINA DISTRICOL _x000a_PLACA/SERIAL DATAFONO RETIRADO:893988_x000a_PLACA/SERIAL LECTOR RETIRADO: A-526236_x000a_PLACA/SERIAL PINPAD RETIRADO:_x000a_PLACA/SERIAL HUB RETIRADO: _x000a_¿RETIRO PUBLICIDAD?:NO"/>
    <s v="893988"/>
    <s v="A-526236  "/>
    <s v="9A00W509"/>
    <s v="N/A"/>
    <s v="N/A"/>
    <s v="TIPO IV"/>
    <s v="TERRESTRE"/>
    <n v="1"/>
    <n v="0"/>
    <s v="BADEL ACUÑA LUIS ALBERTO"/>
    <m/>
    <n v="479588.87655000004"/>
    <n v="196536.5258152"/>
    <n v="479588.87655000004"/>
    <m/>
    <m/>
    <m/>
    <m/>
    <m/>
    <m/>
    <m/>
  </r>
  <r>
    <s v="CALI"/>
    <x v="0"/>
    <x v="3"/>
    <n v="76130"/>
    <s v="LISTA DE CHEQUEO"/>
    <n v="69698"/>
    <s v="VALLE DEL CAUCA"/>
    <s v="CANDELARIA"/>
    <s v="DISTRICOL PAPELERIA R.G"/>
    <s v="AGREGADOR"/>
    <s v="DISTRICOL"/>
    <s v="REDEBAN"/>
    <s v="TA-25-799617"/>
    <s v="FO-25-1130591"/>
    <d v="2025-06-24T14:22:00"/>
    <d v="2025-06-26T14:03:50"/>
    <s v="EJECUTADO_EXITOSO"/>
    <s v="CIERRE EXITOSO"/>
    <s v="ORDEN DE CAMBIO"/>
    <s v="CIERRE"/>
    <s v="RECUPERACION DE EQUIPOS"/>
    <s v="VISITA_TÉCNICA"/>
    <s v="FECHA DE ATENCIÓN:26-06-2025_x000a_RESULTADO DE ACTIVIDAD:EJECUTADO_EXITOSO_x000a_SOLUCIÓN:26-06-2025 SE REALIZA CIERRE EN OFICINA DISTRICOL _x000a_PLACA/SERIAL DATAFONO RETIRADO:1104623_x000a_PLACA/SERIAL LECTOR RETIRADO: A-523534_x000a_PLACA/SERIAL PINPAD RETIRADO:_x000a_PLACA/SERIAL HUB RETIRADO: _x000a_¿RETIRO PUBLICIDAD?:NO"/>
    <s v="1104623"/>
    <s v="A-523534  "/>
    <s v="MN002464"/>
    <s v="N/A"/>
    <s v="N/A"/>
    <s v="TIPO II"/>
    <s v="TERRESTRE"/>
    <n v="1"/>
    <n v="0"/>
    <s v="BADEL ACUÑA LUIS ALBERTO"/>
    <m/>
    <n v="144967.87232000002"/>
    <n v="140395.6348884"/>
    <n v="144967.87232000002"/>
    <m/>
    <m/>
    <m/>
    <m/>
    <m/>
    <m/>
    <m/>
  </r>
  <r>
    <s v="BUCARAMANGA"/>
    <x v="2"/>
    <x v="2"/>
    <n v="81001"/>
    <s v="LISTA DE CHEQUEO"/>
    <n v="72184"/>
    <s v="ARAUCA"/>
    <s v="ARAUCA"/>
    <s v="DISTRICOL GANADEROS"/>
    <s v="AGREGADOR"/>
    <s v="DISTRICOL"/>
    <s v="REDEBAN"/>
    <s v="TA-25-799618"/>
    <s v="FO-25-1130594"/>
    <d v="2025-06-24T14:22:00"/>
    <d v="2025-06-26T14:06:38"/>
    <s v="EJECUTADO_EXITOSO"/>
    <s v="CIERRE EXITOSO"/>
    <s v="ORDEN DE CAMBIO"/>
    <s v="CIERRE"/>
    <s v="RECUPERACION DE EQUIPOS"/>
    <s v="VISITA_TÉCNICA"/>
    <s v="FECHA DE ATENCIÓN:26-06-2025_x000a_RESULTADO DE ACTIVIDAD:EJECUTADO_EXITOSO_x000a_SOLUCIÓN:26-06-2025 SE REALIZA CIERRE EN OFICINA DISTRICOL, SE PIDE INVENTARIO A RBM Y CB NO CUENTA CON HUB_x000a_PLACA/SERIAL DATAFONO RETIRADO:1142824_x000a_PLACA/SERIAL LECTOR RETIRADO: 914084_x000a_PLACA/SERIAL PINPAD RETIRADO:919904_x000a_PLACA/SERIAL HUB RETIRADO: _x000a_¿RETIRO PUBLICIDAD?:NO"/>
    <s v="1142824"/>
    <s v="914084 919904 "/>
    <s v="MN00N653"/>
    <s v="N/A"/>
    <s v="N/A"/>
    <s v="TIPO IV ESPECIAL"/>
    <s v="AEREO"/>
    <n v="1"/>
    <n v="0"/>
    <s v="BADEL ACUÑA LUIS ALBERTO"/>
    <m/>
    <n v="988462.96268840006"/>
    <n v="196536.5258152"/>
    <n v="988462.96268840006"/>
    <m/>
    <m/>
    <m/>
    <m/>
    <m/>
    <m/>
    <m/>
  </r>
  <r>
    <s v="PASTO"/>
    <x v="0"/>
    <x v="3"/>
    <n v="86568"/>
    <s v="LISTA DE CHEQUEO"/>
    <n v="47839"/>
    <s v="PUTUMAYO"/>
    <s v="PUERTO ASIS"/>
    <s v="DISTRICOL AUTOSERVICIO SUPER E"/>
    <s v="AGREGADOR"/>
    <s v="DISTRICOL"/>
    <s v="REDEBAN"/>
    <s v="TA-25-799619"/>
    <s v="FO-25-1130600"/>
    <d v="2025-06-24T14:22:00"/>
    <d v="2025-06-26T14:09:04"/>
    <s v="EJECUTADO_EXITOSO"/>
    <s v="CIERRE EXITOSO"/>
    <s v="ORDEN DE CAMBIO"/>
    <s v="CIERRE"/>
    <s v="RECUPERACION DE EQUIPOS"/>
    <s v="VISITA_TÉCNICA"/>
    <s v="FECHA DE ATENCIÓN:26-06-2025_x000a_RESULTADO DE ACTIVIDAD:EJECUTADO_EXITOSO_x000a_SOLUCIÓN:26-06-2025 SE REALIZA CIERRE EN OFICINA DISTRICOL _x000a_PLACA/SERIAL DATAFONO RETIRADO:869151_x000a_PLACA/SERIAL LECTOR RETIRADO: 865244_x000a_PLACA/SERIAL PINPAD RETIRADO:_x000a_PLACA/SERIAL HUB RETIRADO: _x000a_¿RETIRO PUBLICIDAD?:NO"/>
    <s v="869151"/>
    <s v="865244  "/>
    <s v="II00F631"/>
    <s v="N/A"/>
    <s v="N/A"/>
    <s v="TIPO IV"/>
    <s v="TERRESTRE"/>
    <n v="1"/>
    <n v="0"/>
    <s v="BADEL ACUÑA LUIS ALBERTO"/>
    <m/>
    <n v="479588.87655000004"/>
    <n v="196536.5258152"/>
    <n v="479588.87655000004"/>
    <m/>
    <m/>
    <m/>
    <m/>
    <m/>
    <m/>
    <m/>
  </r>
  <r>
    <s v="CALI"/>
    <x v="0"/>
    <x v="3"/>
    <n v="76001"/>
    <n v="13612"/>
    <n v="28921"/>
    <s v="VALLE DEL CAUCA"/>
    <s v="CALI"/>
    <s v="BARRIO EL BOLO SAN ISIDRO CALI"/>
    <s v="CB UNO A UNO"/>
    <s v="CB UNO A UNO"/>
    <s v="REDEBAN"/>
    <s v="TA-25-803422"/>
    <s v="FO-25-1137468"/>
    <d v="2025-06-26T09:13:00"/>
    <d v="2025-06-26T14:46:48"/>
    <s v="EJECUTADO_EXITOSO"/>
    <s v="CIERRE EXITOSO"/>
    <s v="ORDEN DE CAMBIO"/>
    <s v="CIERRE"/>
    <s v="CAMBIO DE RAZÓN SOCIAL"/>
    <s v="VISITA_TÉCNICA"/>
    <s v="FECHA DE ATENCIÓN:26-06-2025_x000a_RESULTADO DE ACTIVIDAD:EJECUTADO_EXITOSO_x000a_SOLUCIÓN:26-06-2025 SE RETIRA EQUIPO, LECTOR Y ACCESORIOS, CIERRE CB BANCOLOMBIA PURO POR CAMBIO DE RAZON SOCIAL _x000a_PLACA/SERIAL DATAFONO RETIRADO:917484_x000a_PLACA/SERIAL LECTOR RETIRADO: 903457_x000a_PLACA/SERIAL PINPAD RETIRADO:_x000a_PLACA/SERIAL HUB RETIRADO: _x000a_¿RETIRO PUBLICIDAD?:NO"/>
    <s v="917484"/>
    <s v="903457  "/>
    <s v="BBBBA837"/>
    <s v="N/A"/>
    <s v="N/A"/>
    <s v="TIPO I"/>
    <s v="TERRESTRE"/>
    <n v="1"/>
    <n v="0"/>
    <s v="PAREDES CASTILLO DIEGO"/>
    <m/>
    <n v="65960.072302"/>
    <n v="75096.394270399993"/>
    <n v="65960.072302"/>
    <m/>
    <m/>
    <m/>
    <m/>
    <m/>
    <m/>
    <m/>
  </r>
  <r>
    <s v="BOGOTA"/>
    <x v="5"/>
    <x v="6"/>
    <n v="25899"/>
    <n v="13613"/>
    <n v="74330"/>
    <s v="CUNDINAMARCA"/>
    <s v="ZIPAQUIRA"/>
    <s v="BARRIO EL TEJAR ZIPAQUIR 1"/>
    <s v="CB UNO A UNO"/>
    <s v="CB UNO A UNO"/>
    <s v="REDEBAN"/>
    <s v="TA-25-804560"/>
    <s v="FO-25-1139923"/>
    <d v="2025-06-26T14:30:00"/>
    <d v="2025-06-26T16:28:53"/>
    <s v="EJECUTADO_EXITOSO"/>
    <s v="CIERRE EXITOSO"/>
    <s v="ORDEN DE CAMBIO"/>
    <s v="CIERRE"/>
    <s v="CAMBIO DE RAZÓN SOCIAL"/>
    <s v="VISITA_TÉCNICA"/>
    <s v="FECHA DE ATENCIÓN:26-06-2025_x000a_RESULTADO DE ACTIVIDAD:EJECUTADO_EXITOSO_x000a_SOLUCIÓN:26-06-2025 DURANTE LA VISITA TECNICA SE REALIZA RETIRO DE DATAFONO, LECTOR DE CODIGO DE BARRAS   POR CIERRE DE PUNTO PUBLICIDAD DISPONIBLE FUE RETIRADA Y DESTRUIDA_x000a_PLACA/SERIAL DATAFONO RETIRADO:931705_x000a_PLACA/SERIAL LECTOR RETIRADO: 1144602_x000a_PLACA/SERIAL PINPAD RETIRADO:_x000a_PLACA/SERIAL HUB RETIRADO: _x000a_¿RETIRO PUBLICIDAD?:SI"/>
    <s v="931705"/>
    <s v="1144602  "/>
    <s v="EF8ZZ130"/>
    <s v="N/A"/>
    <s v="N/A"/>
    <s v="TIPO II"/>
    <s v="TERRESTRE"/>
    <n v="1"/>
    <n v="0"/>
    <s v="GALEANO SORIANO JUAN DAVID"/>
    <m/>
    <n v="144967.87232000002"/>
    <n v="140395.6348884"/>
    <n v="144967.87232000002"/>
    <m/>
    <m/>
    <m/>
    <m/>
    <m/>
    <m/>
    <m/>
  </r>
  <r>
    <s v="BOGOTA"/>
    <x v="5"/>
    <x v="6"/>
    <n v="25430"/>
    <n v="13616"/>
    <n v="30776"/>
    <s v="CUNDINAMARCA"/>
    <s v="MADRID"/>
    <s v="BARRIO SANTA SOFIA"/>
    <s v="CB UNO A UNO"/>
    <s v="CB UNO A UNO"/>
    <s v="REDEBAN"/>
    <s v="TA-25-804873"/>
    <s v="FO-25-1140772"/>
    <d v="2025-06-26T14:21:00"/>
    <d v="2025-06-26T16:59:35"/>
    <s v="EJECUTADO_EXITOSO"/>
    <s v="CIERRE EXITOSO"/>
    <s v="ORDEN DE CAMBIO"/>
    <s v="CIERRE"/>
    <s v="CAMBIO DE RAZÓN SOCIAL"/>
    <s v="VISITA_TÉCNICA"/>
    <s v="FECHA DE ATENCIÓN:26-06-2025_x000a_RESULTADO DE ACTIVIDAD:EJECUTADO_EXITOSO_x000a_SOLUCIÓN:26-06-2025 SE REALIZA VISITA DONDE SE RETIRAN EQUIPOS SIN NOVEDAD._x000a_PLACA/SERIAL DATAFONO RETIRADO:1142216_x000a_PLACA/SERIAL LECTOR RETIRADO: 538851_x000a_PLACA/SERIAL PINPAD RETIRADO:827391_x000a_PLACA/SERIAL HUB RETIRADO: Sin placa_x000a_¿RETIRO PUBLICIDAD?:NO"/>
    <s v="1142216"/>
    <s v="538851 827391 Sin placa"/>
    <s v="BRZZZ539"/>
    <s v="N/A"/>
    <s v="N/A"/>
    <s v="TIPO II"/>
    <s v="TERRESTRE"/>
    <n v="1"/>
    <n v="0"/>
    <s v="LOZADA ROJAS CHRISTIAN ANDRES"/>
    <m/>
    <n v="144967.87232000002"/>
    <n v="140395.6348884"/>
    <n v="144967.87232000002"/>
    <m/>
    <m/>
    <m/>
    <m/>
    <m/>
    <m/>
    <m/>
  </r>
  <r>
    <s v="MEDELLIN"/>
    <x v="1"/>
    <x v="1"/>
    <n v="5819"/>
    <s v="LISTA DE CHEQUEO"/>
    <n v="72827"/>
    <s v="ANTIOQUIA"/>
    <s v="TOLEDO"/>
    <s v="BARRIO TOLEDO TOLEDO"/>
    <s v="CB UNO A UNO"/>
    <s v="CB UNO A UNO"/>
    <s v="REDEBAN"/>
    <s v="TA-25-795828"/>
    <s v="FO-25-1121163"/>
    <d v="2025-06-21T08:00:00"/>
    <d v="2025-06-27T09:16:57"/>
    <s v="EJECUTADO_EXITOSO"/>
    <s v="CIERRE EXITOSO"/>
    <s v="ORDEN DE CAMBIO"/>
    <s v="CIERRE"/>
    <s v="RECUPERACION DE EQUIPOS"/>
    <s v="VISITA_TÉCNICA"/>
    <s v="FECHA DE ATENCIÓN:27-06-2025_x000a_RESULTADO DE ACTIVIDAD:EJECUTADO_EXITOSO_x000a_SOLUCIÓN:27-06-2025 SE REALIZA CIERRE EXITOSMANTE CLIENTE DISPUSO DE PUBLICIDAD POR MAL ESTADO LA VOTARON _x000a_PLACA/SERIAL DATAFONO RETIRADO:1142278_x000a_PLACA/SERIAL LECTOR RETIRADO: 1114824_x000a_PLACA/SERIAL PINPAD RETIRADO:_x000a_PLACA/SERIAL HUB RETIRADO: _x000a_¿RETIRO PUBLICIDAD?:NO"/>
    <s v="1142278"/>
    <s v="1114824  "/>
    <s v="EF00S367"/>
    <s v="N/A"/>
    <s v="N/A"/>
    <s v="TIPO IV"/>
    <s v="TERRESTRE"/>
    <n v="1"/>
    <n v="0"/>
    <s v="ALVAREZ ARENAS VICTOR HUGO"/>
    <m/>
    <n v="479588.87655000004"/>
    <n v="196536.5258152"/>
    <n v="479588.87655000004"/>
    <m/>
    <m/>
    <m/>
    <m/>
    <m/>
    <m/>
    <m/>
  </r>
  <r>
    <s v="MEDELLIN"/>
    <x v="1"/>
    <x v="1"/>
    <n v="5088"/>
    <n v="13576"/>
    <n v="19463"/>
    <s v="ANTIOQUIA"/>
    <s v="BELLO"/>
    <s v="COMCARD BELLO CELU PARIS"/>
    <s v="AGREGADOR"/>
    <s v="COMCARD - PTM"/>
    <s v="REDEBAN"/>
    <s v="TA-25-799606"/>
    <s v="FO-25-1130560"/>
    <d v="2025-06-24T14:22:00"/>
    <d v="2025-06-27T12:40:06"/>
    <s v="EJECUTADO_EXITOSO"/>
    <s v="CIERRE EXITOSO"/>
    <s v="ORDEN DE CAMBIO"/>
    <s v="CIERRE"/>
    <s v="CIERRE"/>
    <s v="VISITA_TÉCNICA"/>
    <s v="FECHA DE ATENCIÓN:27-06-2025_x000a_RESULTADO DE ACTIVIDAD:EJECUTADO_EXITOSO_x000a_SOLUCIÓN:27-06-2025 SE RECIBEN LOS EQUIPOS EN OTRA DIRECCIÓN A PETICIÓN DEL USUARIO, SE REVISAN Y FUNCIONA CON NORMALIDAD SE RETIRAN 2 DATÁFONO Y 2 LECTORES DE CÓDIGO DE BARRAS _x000a_PLACA/SERIAL DATAFONO RETIRADO:994854 - 1092523_x000a_PLACA/SERIAL LECTOR RETIRADO: 546323 - 798502_x000a_PLACA/SERIAL PINPAD RETIRADO:_x000a_PLACA/SERIAL HUB RETIRADO: _x000a_¿RETIRO PUBLICIDAD?:NO"/>
    <s v="994854 - 1092523"/>
    <s v="546323 - 798502  "/>
    <s v="6Z00Y277-AAAAA401-XPBZZ078"/>
    <s v="N/A"/>
    <s v="N/A"/>
    <s v="TIPO I"/>
    <s v="TERRESTRE"/>
    <n v="1"/>
    <n v="0"/>
    <s v="BARRIENTOS HERNANDEZ CRISTIAN HORACIO"/>
    <m/>
    <n v="65960.072302"/>
    <n v="75096.394270399993"/>
    <n v="65960.072302"/>
    <m/>
    <m/>
    <m/>
    <m/>
    <m/>
    <m/>
    <m/>
  </r>
  <r>
    <s v="BUCARAMANGA"/>
    <x v="2"/>
    <x v="2"/>
    <n v="68264"/>
    <n v="13570"/>
    <n v="12051"/>
    <s v="SANTANDER"/>
    <s v="ENCINO"/>
    <s v="ENCINO - SANTANDER"/>
    <s v="CB UNO A UNO"/>
    <s v="CB UNO A UNO"/>
    <s v="REDEBAN"/>
    <s v="TA-25-795822"/>
    <s v="FO-25-1121145"/>
    <d v="2025-06-21T08:00:00"/>
    <d v="2025-06-27T13:46:07"/>
    <s v="EJECUTADO_EXITOSO"/>
    <s v="CIERRE EXITOSO"/>
    <s v="ORDEN DE CAMBIO"/>
    <s v="CIERRE"/>
    <s v="CIERRE"/>
    <s v="VISITA_TÉCNICA"/>
    <s v="FECHA DE ATENCIÓN:27-06-2025_x000a_RESULTADO DE ACTIVIDAD:EJECUTADO_EXITOSO_x000a_SOLUCIÓN:27-06-2025 SE RETIRA , DATAFONO ,LECTOR ,CABLES Y FUENTE DE PODER CIERRE EXITOSO_x000a_PLACA/SERIAL DATAFONO RETIRADO:169698_x000a_PLACA/SERIAL LECTOR RETIRADO: 538102_x000a_PLACA/SERIAL PINPAD RETIRADO:_x000a_PLACA/SERIAL HUB RETIRADO: _x000a_¿RETIRO PUBLICIDAD?:NO"/>
    <s v="169698"/>
    <s v="538102  "/>
    <s v="JAAAE270"/>
    <s v="N/A"/>
    <s v="N/A"/>
    <s v="TIPO IV"/>
    <s v="TERRESTRE"/>
    <n v="1"/>
    <n v="0"/>
    <s v="GELVEZ MOGOLLON JOSE ELISEO"/>
    <m/>
    <n v="479588.87655000004"/>
    <n v="196536.5258152"/>
    <n v="479588.87655000004"/>
    <m/>
    <m/>
    <m/>
    <m/>
    <m/>
    <m/>
    <m/>
  </r>
  <r>
    <s v="VILLAVICENCIO"/>
    <x v="3"/>
    <x v="4"/>
    <n v="50001"/>
    <n v="13606"/>
    <n v="76619"/>
    <s v="META"/>
    <s v="VILLAVICENCIO"/>
    <s v="BARRIO SAN ISIDRO VILLAVICENCIO 17"/>
    <s v="CB UNO A UNO"/>
    <s v="CB UNO A UNO"/>
    <s v="REDEBAN"/>
    <s v="TA-25-809580"/>
    <s v="FO-25-1148192"/>
    <d v="2025-06-28T08:00:00"/>
    <d v="2025-06-28T11:04:46"/>
    <s v="EJECUTADO_EXITOSO"/>
    <s v="CIERRE EXITOSO"/>
    <s v="ORDEN DE CAMBIO"/>
    <s v="CIERRE"/>
    <s v="CIERRE"/>
    <s v="VISITA_TÉCNICA"/>
    <s v="FECHA DE ATENCIÓN:28-06-2025_x000a_RESULTADO DE ACTIVIDAD:EJECUTADO_EXITOSO_x000a_SOLUCIÓN:28-06-2025 SE REALIZA CIERRE CB SE RECUPERA DATÁFONO Y LECTOR OK SIN NOVEDAD _x000a_PLACA/SERIAL DATAFONO RETIRADO:1072062_x000a_PLACA/SERIAL LECTOR RETIRADO: 885381_x000a_PLACA/SERIAL PINPAD RETIRADO:_x000a_PLACA/SERIAL HUB RETIRADO: _x000a_¿RETIRO PUBLICIDAD?:NO"/>
    <s v="1072062"/>
    <s v="885381  "/>
    <s v="V14ZZ295"/>
    <s v="N/A"/>
    <s v="N/A"/>
    <s v="TIPO I"/>
    <s v="TERRESTRE"/>
    <n v="1"/>
    <n v="0"/>
    <s v="CASTRILLON URREA LONDIER LEANDRO"/>
    <m/>
    <n v="65960.072302"/>
    <n v="75096.394270399993"/>
    <n v="65960.072302"/>
    <m/>
    <m/>
    <m/>
    <m/>
    <m/>
    <m/>
    <m/>
  </r>
  <r>
    <s v="MEDELLIN"/>
    <x v="1"/>
    <x v="1"/>
    <n v="5789"/>
    <n v="13578"/>
    <n v="71268"/>
    <s v="ANTIOQUIA"/>
    <s v="TAMESIS"/>
    <s v="DISTRICOL AGENCIA INT. TAMESIS"/>
    <s v="AGREGADOR"/>
    <s v="DISTRICOL"/>
    <s v="REDEBAN"/>
    <s v="TA-25-799608"/>
    <s v="FO-25-1130564"/>
    <d v="2025-06-24T14:22:00"/>
    <d v="2025-06-28T12:11:19"/>
    <s v="EJECUTADO_EXITOSO"/>
    <s v="CIERRE EXITOSO"/>
    <s v="ORDEN DE CAMBIO"/>
    <s v="CIERRE"/>
    <s v="CIERRE"/>
    <s v="VISITA_TÉCNICA"/>
    <s v="FECHA DE ATENCIÓN:28-06-2025_x000a_RESULTADO DE ACTIVIDAD:EJECUTADO_EXITOSO_x000a_SOLUCIÓN:28-06-2025 SE RETIRAN EQUIPOS SIN PUBLICIDAD _x000a_PLACA/SERIAL DATAFONO RETIRADO:991504_x000a_PLACA/SERIAL LECTOR RETIRADO: 1110609_x000a_PLACA/SERIAL PINPAD RETIRADO:_x000a_PLACA/SERIAL HUB RETIRADO: _x000a_¿RETIRO PUBLICIDAD?:NO"/>
    <s v="991504"/>
    <s v="1110609  "/>
    <s v="ON00E074"/>
    <s v="N/A"/>
    <s v="N/A"/>
    <s v="TIPO III"/>
    <s v="TERRESTRE"/>
    <n v="1"/>
    <n v="0"/>
    <s v="CERPA SUAREZ DUVAN CAMILO"/>
    <m/>
    <n v="275728.78077800001"/>
    <n v="196536.5258152"/>
    <n v="275728.78077800001"/>
    <m/>
    <m/>
    <m/>
    <m/>
    <m/>
    <m/>
    <m/>
  </r>
  <r>
    <s v="CALI"/>
    <x v="0"/>
    <x v="3"/>
    <n v="76001"/>
    <n v="13586"/>
    <n v="11054"/>
    <s v="VALLE DEL CAUCA"/>
    <s v="CALI"/>
    <s v="BARRIO TERMINAL DE TRANSPORTE"/>
    <s v="CB UNO A UNO"/>
    <s v="CB UNO A UNO"/>
    <s v="REDEBAN"/>
    <s v="TA-25-809557"/>
    <s v="FO-25-1148101"/>
    <d v="2025-06-28T08:00:00"/>
    <d v="2025-06-28T12:19:25"/>
    <s v="EJECUTADO_EXITOSO"/>
    <s v="PARCIAL EXITOSO ACCESORIOS"/>
    <s v="ORDEN DE CAMBIO"/>
    <s v="CIERRE"/>
    <s v="CIERRE"/>
    <s v="VISITA_TÉCNICA"/>
    <s v="FECHA DE ATENCIÓN:28-06-2025_x000a_RESULTADO DE ACTIVIDAD:EJECUTADO_EXITOSO_x000a_SOLUCIÓN:28-06-2025 SE RETIRA EQUIPO Y ACCESORIOS, CIERRE CB BANCOLOMBIA PURO, NO SE ENCONTRÓ EL LECTOR, LA PERSONA ENCARGADA INFORMO QUE DESDE QUE RECIBIO EL CB NO HABIA LECTOR _x000a_PLACA/SERIAL DATAFONO RETIRADO:894450_x000a_PLACA/SERIAL LECTOR RETIRADO: 519909_x000a_PLACA/SERIAL PINPAD RETIRADO:_x000a_PLACA/SERIAL HUB RETIRADO: _x000a_¿RETIRO PUBLICIDAD?:NO"/>
    <s v="894450"/>
    <n v="0"/>
    <s v="IZ5ZZ492"/>
    <s v="N/A"/>
    <s v="N/A"/>
    <s v="TIPO I"/>
    <s v="TERRESTRE"/>
    <n v="1"/>
    <n v="0"/>
    <s v="PAREDES CASTILLO DIEGO"/>
    <m/>
    <n v="65960.072302"/>
    <n v="75096.394270399993"/>
    <n v="65960.072302"/>
    <m/>
    <m/>
    <m/>
    <m/>
    <m/>
    <m/>
    <m/>
  </r>
  <r>
    <m/>
    <x v="6"/>
    <x v="7"/>
    <m/>
    <m/>
    <m/>
    <m/>
    <m/>
    <m/>
    <m/>
    <m/>
    <m/>
    <m/>
    <m/>
    <m/>
    <m/>
    <m/>
    <m/>
    <m/>
    <m/>
    <m/>
    <m/>
    <m/>
    <m/>
    <m/>
    <m/>
    <m/>
    <m/>
    <m/>
    <m/>
    <m/>
    <m/>
    <m/>
    <m/>
    <m/>
    <m/>
    <n v="76580750.511755094"/>
    <m/>
    <m/>
    <m/>
    <m/>
    <m/>
    <m/>
    <m/>
  </r>
  <r>
    <m/>
    <x v="6"/>
    <x v="7"/>
    <m/>
    <m/>
    <m/>
    <m/>
    <m/>
    <m/>
    <m/>
    <m/>
    <m/>
    <m/>
    <m/>
    <m/>
    <m/>
    <m/>
    <m/>
    <m/>
    <m/>
    <m/>
    <m/>
    <m/>
    <m/>
    <m/>
    <m/>
    <m/>
    <m/>
    <m/>
    <m/>
    <m/>
    <m/>
    <m/>
    <m/>
    <m/>
    <m/>
    <m/>
    <m/>
    <m/>
    <m/>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73">
  <r>
    <s v="BUCARAMANGA"/>
    <x v="0"/>
    <x v="0"/>
    <n v="68615"/>
    <n v="2230279"/>
    <n v="76391"/>
    <s v="SANTANDER"/>
    <s v="RIONEGRO"/>
    <s v="BARRIO CENTRO DEL BAJO RIONEGRO"/>
    <s v="REDEBAN"/>
    <n v="2230279"/>
    <s v="FO-25-1011814"/>
    <d v="2025-05-29T13:40:00"/>
    <d v="2025-06-02T09:48:37"/>
    <s v="EJECUTADO_EXITOSO"/>
    <s v="EJECUTADO EXITOSO"/>
    <s v="ORDEN DE CAMBIO"/>
    <s v="ROLLOS"/>
    <s v="ROLLOS"/>
    <s v="ENVÍO"/>
    <n v="30"/>
    <s v="ESTADO RESULTADO DE LA ACTIVIDAD :EJECUTADO_x000a_FORMA DE ATENCIÓN :ENVIO FLOTA - OPERADOR LOGISTICO_x000a_CANTIDAD DE ROLLOS :30_x000a_FECHA FIN DE LA ACTIVIDAD :01-06-2025_x000a_NOMBRES Y APELLIDOS DEL USUARIO :Karol Carrizosa_x000a_TELEFONO DEL USUARIO :3167002272_x000a_CORREO DEL USUARIO :controldevisitadigital@gmail.com_x000a_SOLUCIÓN :EN COMUNICACIÓN CON LA ADMINISTRADORA KAROL CARRIZOSA AL CELULAR 3167003372, INFORMA QUE SE REALICE EL ENVÍO POR LUSITANEA AL CORREGIMIENTO DE SAN RAFAEL, SE REALIZA ENVÍO DE 30 ROLLOS A ESPERA QUE CLIENTE RECLAMÉ PARA CERRAR ORDEN. EN COMUNICACIÓN CON LA ADMINISTRADORA KAROL CARRIZOSA AL CELULAR 3167003372, INFORMA, QUE YA RECLAMO LOS ROLLOS SE PROCEDE A CERRAR ORDEN "/>
    <n v="88032"/>
    <s v="FLOTA"/>
    <s v="N/A"/>
    <s v="TIPO II"/>
    <s v="TERRESTRE"/>
    <n v="0"/>
    <s v="BUSTOS MORA DIEGO MANUEL"/>
    <n v="35779.500569199998"/>
    <n v="0"/>
    <n v="35779.500569199998"/>
    <m/>
    <m/>
    <m/>
    <m/>
    <m/>
  </r>
  <r>
    <s v="BARRANQUILLA"/>
    <x v="1"/>
    <x v="1"/>
    <n v="8638"/>
    <n v="2236049"/>
    <n v="59349"/>
    <s v="ATLANTICO"/>
    <s v="SABANALARGA"/>
    <s v="BARRIO CORDIALIDAD SABANALARGA"/>
    <s v="REDEBAN"/>
    <n v="2236049"/>
    <s v="FO-25-1018623"/>
    <d v="2025-05-30T14:17:04"/>
    <d v="2025-06-02T09:54:39"/>
    <s v="EJECUTADO_EXITOSO"/>
    <s v="EJECUTADO EXITOSO"/>
    <s v="ORDEN DE CAMBIO"/>
    <s v="ROLLOS"/>
    <s v="ROLLOS"/>
    <s v="VISITA_TÉCNICA"/>
    <n v="20"/>
    <s v="ESTADO RESULTADO DE LA ACTIVIDAD :EJECUTADO_x000a_FORMA DE ATENCIÓN :VISITA TECNICA_x000a_CANTIDAD DE ROLLOS :20_x000a_FECHA FIN DE LA ACTIVIDAD :01-06-2025_x000a_NOMBRES Y APELLIDOS DEL USUARIO :Estefany Sampayo _x000a_TELEFONO DEL USUARIO :3233307989_x000a_CORREO DEL USUARIO :edslamisericordiaghsas@gmail.com_x000a_SOLUCIÓN :SE ENTREGAN 20 ROLLOS"/>
    <n v="0"/>
    <n v="0"/>
    <s v="N/A"/>
    <s v="TIPO II"/>
    <s v="TERRESTRE"/>
    <n v="1"/>
    <s v="THOMAS  CAMPO SIGIFREDO SEGUNDO"/>
    <n v="67654.12000000001"/>
    <n v="0"/>
    <n v="67654.12000000001"/>
    <m/>
    <m/>
    <m/>
    <m/>
    <m/>
  </r>
  <r>
    <s v="MEDELLIN"/>
    <x v="2"/>
    <x v="2"/>
    <n v="5001"/>
    <n v="2238474"/>
    <n v="38012"/>
    <s v="ANTIOQUIA"/>
    <s v="MEDELLIN"/>
    <s v="BARRIO SANTO DOMINGO MEDELLIN"/>
    <s v="REDEBAN"/>
    <n v="2238474"/>
    <s v="FO-25-1021552"/>
    <d v="2025-06-03T08:00:00"/>
    <d v="2025-06-02T09:59:58"/>
    <s v="EJECUTADO_EXITOSO"/>
    <s v="EJECUTADO EXITOSO"/>
    <s v="ORDEN DE CAMBIO"/>
    <s v="ROLLOS"/>
    <s v="ROLLOS"/>
    <s v="VISITA_TÉCNICA"/>
    <n v="260"/>
    <s v="ESTADO RESULTADO DE LA ACTIVIDAD :EJECUTADO_x000a_FORMA DE ATENCIÓN :VISITA TECNICA_x000a_CANTIDAD DE ROLLOS :260_x000a_FECHA FIN DE LA ACTIVIDAD :01-06-2025_x000a_NOMBRES Y APELLIDOS DEL USUARIO :YUDI CORREGO _x000a_TELEFONO DEL USUARIO :3044754306_x000a_CORREO DEL USUARIO :yuorremora@gmail.com_x000a_SOLUCIÓN :SE REALIZA ENTREGA DE 260 ROLLOS EXITOSAMENTE OK "/>
    <n v="0"/>
    <n v="0"/>
    <s v="N/A"/>
    <s v="TIPO I"/>
    <s v="TERRESTRE"/>
    <n v="1"/>
    <s v="DEVIA REINOSO JUAN CARLOS"/>
    <n v="35779.500569199998"/>
    <n v="0"/>
    <n v="35779.500569199998"/>
    <m/>
    <m/>
    <m/>
    <m/>
    <m/>
  </r>
  <r>
    <s v="BARRANQUILLA"/>
    <x v="1"/>
    <x v="1"/>
    <n v="8001"/>
    <n v="2207776"/>
    <n v="63349"/>
    <s v="ATLANTICO"/>
    <s v="BARRANQUILLA"/>
    <s v="BARRIO LA PRADERA BARRANQUILLA"/>
    <s v="REDEBAN"/>
    <n v="2207776"/>
    <s v="FO-25-985460"/>
    <d v="2025-05-26T08:00:00"/>
    <d v="2025-06-03T07:58:00"/>
    <s v="EJECUTADO_CANCELADO"/>
    <s v="PETICIÓN USUARIO"/>
    <s v="ORDEN DE CAMBIO"/>
    <s v="ROLLOS"/>
    <s v="ROLLOS"/>
    <s v="SOPORTE_TELEFÓNICO"/>
    <n v="340"/>
    <s v="ESTADO RESULTADO DE LA ACTIVIDAD :CANCELADO_x000a_FORMA DE ATENCIÓN :SOPORTE TELEFONICO_x000a_CANTIDAD DE ROLLOS :_x000a_FECHA FIN DE LA ACTIVIDAD :03-06-2025_x000a_NOMBRES Y APELLIDOS DEL USUARIO :ND_x000a_TELEFONO DEL USUARIO :3024226529_x000a_CORREO DEL USUARIO :controldevicitadigital@gmail.com _x000a_SOLUCIÓN :SE REALIZA CONSULTA VÍA TELEFÓNICA CLIENTE CANCELA PORQUE YA TIENE ROLLOS"/>
    <n v="0"/>
    <s v="N/A"/>
    <s v="N/A"/>
    <s v="TIPO I"/>
    <s v="TERRESTRE"/>
    <n v="0"/>
    <s v="CEDEÑO AMAYA JORGE LUIS"/>
    <n v="41241.0800752"/>
    <n v="0"/>
    <n v="41241.0800752"/>
    <m/>
    <m/>
    <m/>
    <m/>
    <m/>
  </r>
  <r>
    <s v="MONTERIA"/>
    <x v="1"/>
    <x v="1"/>
    <n v="5250"/>
    <n v="2191809"/>
    <n v="72553"/>
    <s v="ANTIOQUIA"/>
    <s v="EL BAGRE"/>
    <s v="BIJAO EL BAGRE 4"/>
    <s v="REDEBAN"/>
    <n v="2191809"/>
    <s v="FO-25-968167"/>
    <d v="2025-05-21T10:17:00"/>
    <d v="2025-06-03T09:27:00"/>
    <s v="EJECUTADO_EXITOSO"/>
    <s v="EJECUTADO EXITOSO"/>
    <s v="ORDEN DE CAMBIO"/>
    <s v="ROLLOS"/>
    <s v="ROLLOS"/>
    <s v="ENVÍO"/>
    <n v="40"/>
    <s v="ESTADO RESULTADO DE LA ACTIVIDAD :_x000a_FORMA DE ATENCIÓN :ENVIO_x000a_CANTIDAD DE ROLLOS :40_x000a_FECHA FIN DE LA ACTIVIDAD :03-06-2025_x000a_NOMBRES Y APELLIDOS DEL USUARIO :_x000a_TELEFONO DEL USUARIO :_x000a_CORREO DEL USUARIO :_x000a_SOLUCIÓN :"/>
    <n v="2265100323"/>
    <s v="SERVIENTREGA"/>
    <s v="ENTREGADO"/>
    <s v="TIPO IV"/>
    <s v="TERRESTRE"/>
    <n v="0"/>
    <s v="BERNAL ELAICA EDGAR ALEXIS"/>
    <n v="35779.500569199998"/>
    <n v="0"/>
    <n v="35779.500569199998"/>
    <m/>
    <m/>
    <m/>
    <m/>
    <m/>
  </r>
  <r>
    <s v="APARTADO"/>
    <x v="2"/>
    <x v="2"/>
    <n v="27615"/>
    <n v="2212522"/>
    <n v="34023"/>
    <s v="CHOCO"/>
    <s v="RIOSUCIO"/>
    <s v="DISTRICOL TRILLADORA AGROCENTR"/>
    <s v="REDEBAN"/>
    <n v="2212522"/>
    <s v="FO-25-992391"/>
    <d v="2025-05-26T13:50:00"/>
    <d v="2025-06-03T09:28:00"/>
    <s v="EJECUTADO_EXITOSO"/>
    <s v="EJECUTADO EXITOSO"/>
    <s v="ORDEN DE CAMBIO"/>
    <s v="ROLLOS"/>
    <s v="ROLLOS"/>
    <s v="ENVÍO"/>
    <n v="50"/>
    <s v="ESTADO RESULTADO DE LA ACTIVIDAD :_x000a_FORMA DE ATENCIÓN :ENVIO_x000a_CANTIDAD DE ROLLOS :50_x000a_FECHA FIN DE LA ACTIVIDAD :03-06-2025_x000a_NOMBRES Y APELLIDOS DEL USUARIO :_x000a_TELEFONO DEL USUARIO :_x000a_CORREO DEL USUARIO :_x000a_SOLUCIÓN :"/>
    <n v="284607299"/>
    <s v="SERVIENTREGA"/>
    <s v="EN ZONA DE DISTRIBUCION"/>
    <s v="TIPO IV ESPECIAL"/>
    <s v="TERRESTRE/FLUVIAL"/>
    <n v="0"/>
    <s v="PAREJA ECHAVARRIA JHON DAVID"/>
    <n v="35779.500569199998"/>
    <n v="0"/>
    <n v="35779.500569199998"/>
    <m/>
    <m/>
    <m/>
    <m/>
    <m/>
  </r>
  <r>
    <s v="BOGOTA"/>
    <x v="3"/>
    <x v="3"/>
    <n v="11001"/>
    <n v="2227024"/>
    <n v="78067"/>
    <s v="CUNDINAMARCA"/>
    <s v="BOGOTA"/>
    <s v="BARRIO VIRREY BOGOTA  6"/>
    <s v="REDEBAN"/>
    <n v="2227024"/>
    <s v="FO-25-1009541"/>
    <d v="2025-05-29T08:00:00"/>
    <d v="2025-06-03T10:24:00"/>
    <s v="EJECUTADO_EXITOSO"/>
    <s v="EJECUTADO EXITOSO"/>
    <s v="ORDEN DE CAMBIO"/>
    <s v="ROLLOS"/>
    <s v="ROLLOS"/>
    <s v="VISITA_TÉCNICA"/>
    <n v="50"/>
    <s v="ESTADO RESULTADO DE LA ACTIVIDAD :EJECUTADO_x000a_FORMA DE ATENCIÓN :VISITA TECNICA_x000a_CANTIDAD DE ROLLOS :50_x000a_FECHA FIN DE LA ACTIVIDAD :03-06-2025_x000a_NOMBRES Y APELLIDOS DEL USUARIO :Mariana Ramirez_x000a_TELEFONO DEL USUARIO :3229062070_x000a_CORREO DEL USUARIO :loveandfire3@gmail.com_x000a_SOLUCIÓN :ENTREGA DE 50 ROLLOS PARA DATAFONO NO SE MANIPULA TERMINAL "/>
    <n v="0"/>
    <s v="N/A"/>
    <s v="N/A"/>
    <s v="TIPO I"/>
    <s v="TERRESTRE"/>
    <n v="1"/>
    <s v="GONZALEZ ESTUPIÑAN YEISON WALTER ANTONIO"/>
    <n v="35779.500569199998"/>
    <n v="0"/>
    <n v="35779.500569199998"/>
    <m/>
    <m/>
    <m/>
    <m/>
    <m/>
  </r>
  <r>
    <s v="MEDELLIN"/>
    <x v="2"/>
    <x v="2"/>
    <n v="5001"/>
    <n v="2221059"/>
    <n v="37208"/>
    <s v="ANTIOQUIA"/>
    <s v="MEDELLIN"/>
    <s v="PTM DROGUERIA NOVOFARMA N1"/>
    <s v="REDEBAN"/>
    <n v="2221059"/>
    <s v="FO-25-1004011"/>
    <d v="2025-05-28T08:00:00"/>
    <d v="2025-06-03T10:39:00"/>
    <s v="EJECUTADO_EXITOSO"/>
    <s v="EJECUTADO EXITOSO"/>
    <s v="ORDEN DE CAMBIO"/>
    <s v="ROLLOS"/>
    <s v="ROLLOS"/>
    <s v="VISITA_TÉCNICA"/>
    <n v="230"/>
    <s v="ESTADO RESULTADO DE LA ACTIVIDAD :EJECUTADO_x000a_FORMA DE ATENCIÓN :VISITA TECNICA_x000a_CANTIDAD DE ROLLOS :230_x000a_FECHA FIN DE LA ACTIVIDAD :03-06-2025_x000a_NOMBRES Y APELLIDOS DEL USUARIO :Yazmin segura_x000a_TELEFONO DEL USUARIO :3024191948_x000a_CORREO DEL USUARIO :droguerianovofarma@gmail.com_x000a_SOLUCIÓN :ENTREGA DE 230 ROLLOS EN SITIO OK"/>
    <n v="0"/>
    <s v="N/A"/>
    <s v="N/A"/>
    <s v="TIPO I"/>
    <s v="TERRESTRE"/>
    <n v="1"/>
    <s v="SANCHEZ SOLORZANO JUAN SEBASTIAN"/>
    <n v="35779.500569199998"/>
    <n v="0"/>
    <n v="35779.500569199998"/>
    <m/>
    <m/>
    <m/>
    <m/>
    <m/>
  </r>
  <r>
    <s v="MEDELLIN"/>
    <x v="2"/>
    <x v="2"/>
    <n v="5001"/>
    <n v="2224256"/>
    <n v="38186"/>
    <s v="ANTIOQUIA"/>
    <s v="MEDELLIN"/>
    <s v="PTM MED SANTO DOMINGO"/>
    <s v="REDEBAN"/>
    <n v="2224256"/>
    <s v="FO-25-1005663"/>
    <d v="2025-05-28T12:14:00"/>
    <d v="2025-06-03T10:44:00"/>
    <s v="EJECUTADO_EXITOSO"/>
    <s v="EJECUTADO EXITOSO"/>
    <s v="ORDEN DE CAMBIO"/>
    <s v="ROLLOS"/>
    <s v="ROLLOS"/>
    <s v="VISITA_TÉCNICA"/>
    <n v="110"/>
    <s v="ESTADO RESULTADO DE LA ACTIVIDAD :EJECUTADO_x000a_FORMA DE ATENCIÓN :VISITA TECNICA_x000a_CANTIDAD DE ROLLOS :110_x000a_FECHA FIN DE LA ACTIVIDAD :03-06-2025_x000a_NOMBRES Y APELLIDOS DEL USUARIO :Edison grisales_x000a_TELEFONO DEL USUARIO :3206096060_x000a_CORREO DEL USUARIO :papeleria.sto@gmail.com_x000a_SOLUCIÓN :ENTREGA DE 110 ROLLOS EN SITIO OK"/>
    <n v="0"/>
    <s v="N/A"/>
    <s v="N/A"/>
    <s v="TIPO I"/>
    <s v="TERRESTRE"/>
    <n v="1"/>
    <s v="DURAN ACOSTA FRANK YONNY"/>
    <n v="35779.500569199998"/>
    <n v="0"/>
    <n v="35779.500569199998"/>
    <m/>
    <m/>
    <m/>
    <m/>
    <m/>
  </r>
  <r>
    <s v="BUCARAMANGA"/>
    <x v="0"/>
    <x v="0"/>
    <n v="68001"/>
    <n v="2238716"/>
    <n v="18904"/>
    <s v="SANTANDER"/>
    <s v="BUCARAMANGA"/>
    <s v="PAGAFACIL PROFESIONALES"/>
    <s v="REDEBAN"/>
    <n v="2238716"/>
    <s v="FO-25-1022117"/>
    <d v="2025-06-03T08:00:00"/>
    <d v="2025-06-03T10:48:00"/>
    <s v="EJECUTADO_EXITOSO"/>
    <s v="EJECUTADO EXITOSO"/>
    <s v="ORDEN DE CAMBIO"/>
    <s v="ROLLOS"/>
    <s v="ROLLOS"/>
    <s v="VISITA_TÉCNICA"/>
    <n v="270"/>
    <s v="ESTADO RESULTADO DE LA ACTIVIDAD :EJECUTADO_x000a_FORMA DE ATENCIÓN :VISITA TECNICA_x000a_CANTIDAD DE ROLLOS :270_x000a_FECHA FIN DE LA ACTIVIDAD :03-06-2025_x000a_NOMBRES Y APELLIDOS DEL USUARIO :Dasi Rangel _x000a_TELEFONO DEL USUARIO :3508530597_x000a_CORREO DEL USUARIO :admonprofesionales@pagafacil.com.co_x000a_SOLUCIÓN :SE VISITA COMERCIO SE ENTREGA ROLLOS EN SITIO "/>
    <n v="0"/>
    <s v="N/A"/>
    <s v="N/A"/>
    <s v="TIPO I"/>
    <s v="TERRESTRE"/>
    <n v="1"/>
    <n v="0"/>
    <n v="35779.500569199998"/>
    <n v="0"/>
    <n v="35779.500569199998"/>
    <m/>
    <m/>
    <m/>
    <m/>
    <m/>
  </r>
  <r>
    <s v="CARTAGENA"/>
    <x v="1"/>
    <x v="1"/>
    <n v="13683"/>
    <n v="2239282"/>
    <n v="53999"/>
    <s v="BOLIVAR"/>
    <s v="SANTA ROSA"/>
    <s v="DISTRICOL REMATE Y VAR J Y D"/>
    <s v="REDEBAN"/>
    <n v="2239282"/>
    <s v="FO-25-1024907"/>
    <d v="2025-06-03T08:00:00"/>
    <d v="2025-06-03T10:51:00"/>
    <s v="EJECUTADO_EXITOSO"/>
    <s v="EJECUTADO EXITOSO"/>
    <s v="ORDEN DE CAMBIO"/>
    <s v="ROLLOS"/>
    <s v="ROLLOS"/>
    <s v="VISITA_TÉCNICA"/>
    <n v="110"/>
    <s v="ESTADO RESULTADO DE LA ACTIVIDAD :EJECUTADO_x000a_FORMA DE ATENCIÓN :VISITA TECNICA_x000a_CANTIDAD DE ROLLOS :110_x000a_FECHA FIN DE LA ACTIVIDAD :03-06-2025_x000a_NOMBRES Y APELLIDOS DEL USUARIO :Liliana ramos _x000a_TELEFONO DEL USUARIO :3104046484_x000a_CORREO DEL USUARIO :nancymartinezfranco43@gmail.com_x000a_SOLUCIÓN :SE REALIZA ENTREGA DE 110 ROLLOS PARA CORRESPONSAL "/>
    <n v="0"/>
    <s v="N/A"/>
    <s v="N/A"/>
    <s v="TIPO II"/>
    <s v="TERRESTRE"/>
    <n v="1"/>
    <n v="0"/>
    <n v="67654.12000000001"/>
    <n v="0"/>
    <n v="67654.12000000001"/>
    <m/>
    <m/>
    <m/>
    <m/>
    <m/>
  </r>
  <r>
    <s v="APARTADO"/>
    <x v="2"/>
    <x v="2"/>
    <n v="5045"/>
    <n v="2216299"/>
    <n v="73566"/>
    <s v="ANTIOQUIA"/>
    <s v="APARTADO"/>
    <s v="DISTRICOL SOLUCIONES  VIAJERO"/>
    <s v="REDEBAN"/>
    <n v="2216299"/>
    <s v="FO-25-995923"/>
    <d v="2025-05-27T09:12:00"/>
    <d v="2025-06-03T10:59:00"/>
    <s v="EJECUTADO_EXITOSO"/>
    <s v="EJECUTADO EXITOSO"/>
    <s v="ORDEN DE CAMBIO"/>
    <s v="ROLLOS"/>
    <s v="ROLLOS"/>
    <s v="VISITA_TÉCNICA"/>
    <n v="190"/>
    <s v="ESTADO RESULTADO DE LA ACTIVIDAD :EJECUTADO_x000a_FORMA DE ATENCIÓN :VISITA TECNICA_x000a_CANTIDAD DE ROLLOS :190_x000a_FECHA FIN DE LA ACTIVIDAD :03-06-2025_x000a_NOMBRES Y APELLIDOS DEL USUARIO :Esneider Salazar_x000a_TELEFONO DEL USUARIO :3128854092_x000a_CORREO DEL USUARIO :esneider19782011@hotmail.com_x000a_SOLUCIÓN :ENTREGA ROLLOS EN SITIO"/>
    <n v="0"/>
    <s v="N/A"/>
    <s v="N/A"/>
    <s v="TIPO I"/>
    <s v="TERRESTRE"/>
    <n v="1"/>
    <s v="BARRIENTOS HERNANDEZ CRISTIAN HORACIO"/>
    <n v="35779.500569199998"/>
    <n v="0"/>
    <n v="35779.500569199998"/>
    <m/>
    <m/>
    <m/>
    <m/>
    <m/>
  </r>
  <r>
    <s v="IBAGUE"/>
    <x v="4"/>
    <x v="4"/>
    <n v="73001"/>
    <n v="2237632"/>
    <n v="46773"/>
    <s v="TOLIMA"/>
    <s v="IBAGUE"/>
    <s v="PTM IBAGUE INTERPLAY"/>
    <s v="REDEBAN"/>
    <n v="2237632"/>
    <s v="FO-25-1019990"/>
    <d v="2025-05-31T09:00:00"/>
    <d v="2025-06-03T11:02:00"/>
    <s v="EJECUTADO_EXITOSO"/>
    <s v="EJECUTADO EXITOSO"/>
    <s v="ORDEN DE CAMBIO"/>
    <s v="ROLLOS"/>
    <s v="ROLLOS"/>
    <s v="VISITA_TÉCNICA"/>
    <n v="70"/>
    <s v="ESTADO RESULTADO DE LA ACTIVIDAD :EJECUTADO_x000a_FORMA DE ATENCIÓN :VISITA TECNICA_x000a_CANTIDAD DE ROLLOS :70_x000a_FECHA FIN DE LA ACTIVIDAD :03-06-2025_x000a_NOMBRES Y APELLIDOS DEL USUARIO :Linda Valdes_x000a_TELEFONO DEL USUARIO :3222688072_x000a_CORREO DEL USUARIO :cibercarga24@gmail.com_x000a_SOLUCIÓN :SE REALIZA ENTREGA DE 70 ROLLOS POR SOLICITUD DEL CLIENTE, SE DEJEN AL FRENTE DEL COMERCIO DEBIDO A QUE LA SEÑORA LINA VALDEZ NO HA APERTURADO SU ESTABLECIMIENTO COMERCIAL."/>
    <n v="0"/>
    <s v="N/A"/>
    <s v="N/A"/>
    <s v="TIPO I"/>
    <s v="TERRESTRE"/>
    <n v="1"/>
    <n v="0"/>
    <n v="35779.500569199998"/>
    <n v="0"/>
    <n v="35779.500569199998"/>
    <m/>
    <m/>
    <m/>
    <m/>
    <m/>
  </r>
  <r>
    <s v="APARTADO"/>
    <x v="2"/>
    <x v="2"/>
    <n v="5490"/>
    <n v="2213310"/>
    <n v="69538"/>
    <s v="ANTIOQUIA"/>
    <s v="NECOCLI"/>
    <s v="BARRIO CORR ZAPATA"/>
    <s v="REDEBAN"/>
    <n v="2213310"/>
    <s v="FO-25-993272"/>
    <d v="2025-05-26T15:11:00"/>
    <d v="2025-06-03T11:15:00"/>
    <s v="EJECUTADO_EXITOSO"/>
    <s v="EJECUTADO EXITOSO"/>
    <s v="ORDEN DE CAMBIO"/>
    <s v="ROLLOS"/>
    <s v="ROLLOS"/>
    <s v="ENVÍO"/>
    <n v="30"/>
    <s v="ESTADO RESULTADO DE LA ACTIVIDAD :EJECUTADO_x000a_FORMA DE ATENCIÓN :ENVIO FLOTA - OPERADOR LOGISTICO_x000a_CANTIDAD DE ROLLOS :30_x000a_FECHA FIN DE LA ACTIVIDAD :03-06-2025_x000a_NOMBRES Y APELLIDOS DEL USUARIO :Adriana Aguilar _x000a_TELEFONO DEL USUARIO :3183213355_x000a_CORREO DEL USUARIO :no informado _x000a_SOLUCIÓN :ENVÍO ROLLO CON EL CONDUCTOR, ENTREGA CONFIRMADA CON EL CLIENTE. "/>
    <n v="0"/>
    <s v="FLOTA"/>
    <s v="N/A"/>
    <s v="TIPO II"/>
    <s v="TERRESTRE"/>
    <n v="0"/>
    <n v="0"/>
    <n v="35779.500569199998"/>
    <n v="0"/>
    <n v="35779.500569199998"/>
    <m/>
    <m/>
    <m/>
    <m/>
    <m/>
  </r>
  <r>
    <s v="CUCUTA"/>
    <x v="0"/>
    <x v="0"/>
    <n v="54001"/>
    <n v="2238524"/>
    <n v="78626"/>
    <s v="NORTE DE SANTANDER"/>
    <s v="CUCUTA"/>
    <s v="BARRIO EL CENTRO CUCUTA 79"/>
    <s v="REDEBAN"/>
    <n v="2238524"/>
    <s v="FO-25-1021042"/>
    <d v="2025-05-31T11:24:00"/>
    <d v="2025-06-03T11:50:00"/>
    <s v="EJECUTADO_EXITOSO"/>
    <s v="EJECUTADO EXITOSO"/>
    <s v="ORDEN DE CAMBIO"/>
    <s v="ROLLOS"/>
    <s v="ROLLOS"/>
    <s v="VISITA_TÉCNICA"/>
    <n v="10"/>
    <s v="ESTADO RESULTADO DE LA ACTIVIDAD :EJECUTADO_x000a_FORMA DE ATENCIÓN :VISITA TECNICA_x000a_CANTIDAD DE ROLLOS :10_x000a_FECHA FIN DE LA ACTIVIDAD :03-06-2025_x000a_NOMBRES Y APELLIDOS DEL USUARIO :Daniel cañas_x000a_TELEFONO DEL USUARIO :3144926322_x000a_CORREO DEL USUARIO :danielctorres27@gmail.com_x000a_SOLUCIÓN :SE REALIZA ENTREGA DE 10 ROLLOS RBM OK "/>
    <n v="0"/>
    <s v="N/A"/>
    <s v="N/A"/>
    <s v="TIPO I"/>
    <s v="TERRESTRE"/>
    <n v="1"/>
    <n v="0"/>
    <n v="35779.500569199998"/>
    <n v="0"/>
    <n v="35779.500569199998"/>
    <m/>
    <m/>
    <m/>
    <m/>
    <m/>
  </r>
  <r>
    <s v="PASTO"/>
    <x v="5"/>
    <x v="5"/>
    <n v="52490"/>
    <n v="2175455"/>
    <n v="22288"/>
    <s v="NARIÑO"/>
    <s v="OLAYA HERRERA"/>
    <s v="BARRIO VEREDA CODEMACO OLAYA H"/>
    <s v="REDEBAN"/>
    <n v="2175455"/>
    <s v="FO-25-949715"/>
    <d v="2025-05-17T10:19:00"/>
    <d v="2025-06-03T13:23:00"/>
    <s v="EJECUTADO_EXITOSO"/>
    <s v="EJECUTADO EXITOSO"/>
    <s v="ORDEN DE CAMBIO"/>
    <s v="ROLLOS"/>
    <s v="ROLLOS"/>
    <s v="ENVÍO"/>
    <n v="10"/>
    <s v="ESTADO RESULTADO DE LA ACTIVIDAD :_x000a_FORMA DE ATENCIÓN :ENVIO_x000a_CANTIDAD DE ROLLOS :10_x000a_FECHA FIN DE LA ACTIVIDAD :03-06-2025_x000a_NOMBRES Y APELLIDOS DEL USUARIO :_x000a_TELEFONO DEL USUARIO :_x000a_CORREO DEL USUARIO :_x000a_SOLUCIÓN :"/>
    <n v="2185553646"/>
    <s v="SERVIENTREGA"/>
    <s v="ENTREGADO"/>
    <s v="TIPO IV ESPECIAL"/>
    <s v="FLUVIAL"/>
    <n v="0"/>
    <n v="0"/>
    <n v="35779.500569199998"/>
    <n v="0"/>
    <n v="35779.500569199998"/>
    <m/>
    <m/>
    <m/>
    <m/>
    <m/>
  </r>
  <r>
    <s v="PASTO"/>
    <x v="5"/>
    <x v="5"/>
    <n v="52678"/>
    <n v="2187044"/>
    <n v="36796"/>
    <s v="NARIÑO"/>
    <s v="SAMANIEGO"/>
    <s v="DISTRICOL MAX PAGOS DE NARINO"/>
    <s v="REDEBAN"/>
    <n v="2187044"/>
    <s v="FO-25-967333"/>
    <d v="2025-05-20T12:33:00"/>
    <d v="2025-06-03T13:29:00"/>
    <s v="EJECUTADO_EXITOSO"/>
    <s v="EJECUTADO EXITOSO"/>
    <s v="ORDEN DE CAMBIO"/>
    <s v="ROLLOS"/>
    <s v="ROLLOS"/>
    <s v="ENVÍO"/>
    <n v="60"/>
    <s v="ESTADO RESULTADO DE LA ACTIVIDAD :_x000a_FORMA DE ATENCIÓN :ENVIO_x000a_CANTIDAD DE ROLLOS :60_x000a_FECHA FIN DE LA ACTIVIDAD :03-06-2025_x000a_NOMBRES Y APELLIDOS DEL USUARIO :_x000a_TELEFONO DEL USUARIO :_x000a_CORREO DEL USUARIO :_x000a_SOLUCIÓN :"/>
    <n v="2185553648"/>
    <s v="SERVIENTREGA"/>
    <s v="ENTREGADO"/>
    <s v="TIPO III"/>
    <s v="TERRESTRE"/>
    <n v="0"/>
    <s v="MARTINEZ SALGUEDO ANDRES AUGUSTO"/>
    <n v="35779.500569199998"/>
    <n v="0"/>
    <n v="35779.500569199998"/>
    <m/>
    <m/>
    <m/>
    <m/>
    <m/>
  </r>
  <r>
    <s v="MONTERIA"/>
    <x v="1"/>
    <x v="1"/>
    <n v="5495"/>
    <n v="2207726"/>
    <n v="72989"/>
    <s v="ANTIOQUIA"/>
    <s v="NECHI"/>
    <s v="DISTRICOL VARIEDADES HISA"/>
    <s v="REDEBAN"/>
    <n v="2207726"/>
    <s v="FO-25-985401"/>
    <d v="2025-05-24T10:53:00"/>
    <d v="2025-06-03T13:32:00"/>
    <s v="EJECUTADO_EXITOSO"/>
    <s v="EJECUTADO EXITOSO"/>
    <s v="ORDEN DE CAMBIO"/>
    <s v="ROLLOS"/>
    <s v="ROLLOS"/>
    <s v="ENVÍO"/>
    <n v="30"/>
    <s v="ESTADO RESULTADO DE LA ACTIVIDAD :_x000a_FORMA DE ATENCIÓN :ENVIO_x000a_CANTIDAD DE ROLLOS :30_x000a_FECHA FIN DE LA ACTIVIDAD :03-06-2025_x000a_NOMBRES Y APELLIDOS DEL USUARIO :_x000a_TELEFONO DEL USUARIO :_x000a_CORREO DEL USUARIO :_x000a_SOLUCIÓN :"/>
    <n v="2265100324"/>
    <s v="SERVIENTREGA"/>
    <s v="ENTREGADO"/>
    <s v="TIPO III"/>
    <s v="TERRESTRE"/>
    <n v="0"/>
    <s v="MARTINEZ SALGUEDO ANDRES AUGUSTO"/>
    <n v="35779.500569199998"/>
    <n v="0"/>
    <n v="35779.500569199998"/>
    <m/>
    <m/>
    <m/>
    <m/>
    <m/>
  </r>
  <r>
    <s v="CUCUTA"/>
    <x v="0"/>
    <x v="0"/>
    <n v="54250"/>
    <n v="2190981"/>
    <n v="69965"/>
    <s v="NORTE DE SANTANDER"/>
    <s v="EL TARRA"/>
    <s v="PTM EL TARRAL  VARIEDADES EL D"/>
    <s v="REDEBAN"/>
    <n v="2190981"/>
    <s v="FO-25-969918"/>
    <d v="2025-05-21T09:30:00"/>
    <d v="2025-06-03T13:40:00"/>
    <s v="EJECUTADO_EXITOSO"/>
    <s v="EJECUTADO EXITOSO"/>
    <s v="ORDEN DE CAMBIO"/>
    <s v="ROLLOS"/>
    <s v="ROLLOS"/>
    <s v="ENVÍO"/>
    <n v="20"/>
    <s v="ESTADO RESULTADO DE LA ACTIVIDAD :_x000a_FORMA DE ATENCIÓN :ENVIO_x000a_CANTIDAD DE ROLLOS :20_x000a_FECHA FIN DE LA ACTIVIDAD :03-06-2025_x000a_NOMBRES Y APELLIDOS DEL USUARIO :_x000a_TELEFONO DEL USUARIO :_x000a_CORREO DEL USUARIO :_x000a_SOLUCIÓN :"/>
    <n v="2187690536"/>
    <s v="SERVIENTREGA"/>
    <s v="EN ZONA DE DISTRIBUCION"/>
    <s v="TIPO IV"/>
    <s v="TERRESTRE"/>
    <n v="0"/>
    <s v="BARRIENTOS HERNANDEZ CRISTIAN HORACIO"/>
    <n v="35779.500569199998"/>
    <n v="0"/>
    <n v="35779.500569199998"/>
    <m/>
    <m/>
    <m/>
    <m/>
    <m/>
  </r>
  <r>
    <s v="BARRANQUILLA"/>
    <x v="1"/>
    <x v="1"/>
    <n v="8001"/>
    <n v="2233111"/>
    <n v="50827"/>
    <s v="ATLANTICO"/>
    <s v="BARRANQUILLA"/>
    <s v="BARRIO EL ROMANCE BARRANQUILLA"/>
    <s v="REDEBAN"/>
    <n v="2233111"/>
    <s v="FO-25-1014290"/>
    <d v="2025-05-30T07:57:00"/>
    <d v="2025-06-03T14:41:13"/>
    <s v="EJECUTADO_EXITOSO"/>
    <s v="EJECUTADO EXITOSO"/>
    <s v="ORDEN DE CAMBIO"/>
    <s v="ROLLOS"/>
    <s v="ROLLOS"/>
    <s v="VISITA_TÉCNICA"/>
    <n v="170"/>
    <s v="ESTADO RESULTADO DE LA ACTIVIDAD :EJECUTADO_x000a_FORMA DE ATENCIÓN :VISITA TECNICA_x000a_CANTIDAD DE ROLLOS :170_x000a_FECHA FIN DE LA ACTIVIDAD :03-06-2025_x000a_NOMBRES Y APELLIDOS DEL USUARIO :Dasilr gomez_x000a_TELEFONO DEL USUARIO :3217167794_x000a_CORREO DEL USUARIO :dasilr5@gmail.com _x000a_SOLUCIÓN :SE REALIZA VISITA TÉCNICA PARA ENTREGA DE ROLLOS DE REDEBAN "/>
    <n v="0"/>
    <n v="0"/>
    <n v="0"/>
    <s v="TIPO I"/>
    <s v="TERRESTRE"/>
    <n v="1"/>
    <s v="QUINTERO SANCHEZ JUAN SEBASTIAN"/>
    <n v="35779.500569199998"/>
    <n v="0"/>
    <n v="35779.500569199998"/>
    <m/>
    <m/>
    <m/>
    <m/>
    <m/>
  </r>
  <r>
    <s v="CALI"/>
    <x v="5"/>
    <x v="5"/>
    <n v="76364"/>
    <n v="2235836"/>
    <n v="76236"/>
    <s v="VALLE DEL CAUCA"/>
    <s v="JAMUNDI"/>
    <s v="BARRIO EL CASTILLO JAMUNDI "/>
    <s v="REDEBAN"/>
    <n v="2235836"/>
    <s v="FO-25-1017352"/>
    <d v="2025-05-30T13:25:00"/>
    <d v="2025-06-03T14:45:01"/>
    <s v="EJECUTADO_EXITOSO"/>
    <s v="EJECUTADO EXITOSO"/>
    <s v="ORDEN DE CAMBIO"/>
    <s v="ROLLOS"/>
    <s v="ROLLOS"/>
    <s v="VISITA_TÉCNICA"/>
    <n v="60"/>
    <s v="ESTADO RESULTADO DE LA ACTIVIDAD :EJECUTADO_x000a_FORMA DE ATENCIÓN :VISITA TECNICA_x000a_CANTIDAD DE ROLLOS :60_x000a_FECHA FIN DE LA ACTIVIDAD :03-06-2025_x000a_NOMBRES Y APELLIDOS DEL USUARIO :ANGELA MUÑOZ_x000a_TELEFONO DEL USUARIO :3107544411_x000a_CORREO DEL USUARIO :rapimarketlahacienda@gmail.com_x000a_SOLUCIÓN :EN LA VISITA TECNICA REALIZADA AL COMERCIO SE LLEGA AL SITIO SE INFORMA EL MOTIVO DE LA VISITA SE LE ENTREGA AL CLIENTE 60 ROLLOS TERMICOS EL CLIENTE RECIBE ROLLOS"/>
    <n v="0"/>
    <n v="0"/>
    <n v="0"/>
    <s v="TIPO II"/>
    <s v="TERRESTRE"/>
    <n v="1"/>
    <s v="MONTOYA VELEZ ANDRES FELIPE"/>
    <n v="67654.12000000001"/>
    <n v="0"/>
    <n v="67654.12000000001"/>
    <m/>
    <m/>
    <m/>
    <m/>
    <m/>
  </r>
  <r>
    <s v="CALI"/>
    <x v="5"/>
    <x v="5"/>
    <n v="76111"/>
    <n v="2232356"/>
    <n v="31331"/>
    <s v="VALLE DEL CAUCA"/>
    <s v="GUADALAJARA DE BUGA"/>
    <s v="BARRIO BUGA"/>
    <s v="REDEBAN"/>
    <n v="2232356"/>
    <s v="FO-25-1013947"/>
    <d v="2025-05-29T17:38:00"/>
    <d v="2025-06-03T14:52:13"/>
    <s v="EJECUTADO_EXITOSO"/>
    <s v="EJECUTADO EXITOSO"/>
    <s v="ORDEN DE CAMBIO"/>
    <s v="ROLLOS"/>
    <s v="ROLLOS"/>
    <s v="VISITA_TÉCNICA"/>
    <n v="10"/>
    <s v="ESTADO RESULTADO DE LA ACTIVIDAD :EJECUTADO_x000a_FORMA DE ATENCIÓN :VISITA TECNICA_x000a_CANTIDAD DE ROLLOS :10_x000a_FECHA FIN DE LA ACTIVIDAD :03-06-2025_x000a_NOMBRES Y APELLIDOS DEL USUARIO :MARIO GERMÁN ARZAYUS_x000a_TELEFONO DEL USUARIO :0.3172531416_x000a_CORREO DEL USUARIO :mariogerman75@hotmail.com_x000a_SOLUCIÓN :EN LA VISITA TÉCNICA SE REALIZÓ LA ENTREGA DE 10 ROLLOS TERMICOS DE REDEBAN "/>
    <n v="0"/>
    <n v="0"/>
    <n v="0"/>
    <s v="TIPO II"/>
    <s v="TERRESTRE"/>
    <n v="1"/>
    <s v="DURAN ACOSTA FRANK YONNY"/>
    <n v="67654.12000000001"/>
    <n v="0"/>
    <n v="67654.12000000001"/>
    <m/>
    <m/>
    <m/>
    <m/>
    <m/>
  </r>
  <r>
    <s v="CALI"/>
    <x v="5"/>
    <x v="5"/>
    <n v="19001"/>
    <n v="2228248"/>
    <n v="78716"/>
    <s v="CAUCA"/>
    <s v="POPAYAN"/>
    <s v="PTM POPAYA MALU PAPELERIA"/>
    <s v="REDEBAN"/>
    <n v="2228248"/>
    <s v="FO-25-1010056"/>
    <d v="2025-05-29T09:07:00"/>
    <d v="2025-06-03T15:15:42"/>
    <s v="EJECUTADO_EXITOSO"/>
    <s v="EJECUTADO EXITOSO"/>
    <s v="ORDEN DE CAMBIO"/>
    <s v="ROLLOS"/>
    <s v="ROLLOS"/>
    <s v="ENVÍO"/>
    <n v="10"/>
    <s v="ESTADO RESULTADO DE LA ACTIVIDAD :_x000a_FORMA DE ATENCIÓN :ENVIO_x000a_CANTIDAD DE ROLLOS :10_x000a_FECHA FIN DE LA ACTIVIDAD :03-06-2025_x000a_NOMBRES Y APELLIDOS DEL USUARIO :_x000a_TELEFONO DEL USUARIO :_x000a_CORREO DEL USUARIO :_x000a_SOLUCIÓN :"/>
    <n v="2185553657"/>
    <s v="SERVIENTREGA"/>
    <s v="ENTREGADO"/>
    <s v="TIPO III"/>
    <s v="TERRESTRE"/>
    <n v="0"/>
    <s v="SANCHEZ SOLORZANO JUAN SEBASTIAN"/>
    <n v="35779.500569199998"/>
    <n v="0"/>
    <n v="35779.500569199998"/>
    <m/>
    <m/>
    <m/>
    <m/>
    <m/>
  </r>
  <r>
    <s v="PASTO"/>
    <x v="5"/>
    <x v="5"/>
    <n v="52835"/>
    <n v="2198074"/>
    <n v="68698"/>
    <s v="NARIÑO"/>
    <s v="SAN ANDRES DE TUMACO"/>
    <s v="BARRIO LAS CALAVERAS SAN ANDRE"/>
    <s v="REDEBAN"/>
    <n v="2198074"/>
    <s v="FO-25-974163"/>
    <d v="2025-05-22T10:55:00"/>
    <d v="2025-06-03T15:35:00"/>
    <s v="EJECUTADO_CANCELADO"/>
    <s v="USUARIO NO RECIBE PEDIDO"/>
    <s v="ORDEN DE CAMBIO"/>
    <s v="ROLLOS"/>
    <s v="ROLLOS"/>
    <s v="ENVÍO"/>
    <n v="60"/>
    <s v="ESTADO RESULTADO DE LA ACTIVIDAD :_x000a_FORMA DE ATENCIÓN :ENVIO_x000a_CANTIDAD DE ROLLOS :60_x000a_FECHA FIN DE LA ACTIVIDAD :03-06-2025_x000a_NOMBRES Y APELLIDOS DEL USUARIO :_x000a_TELEFONO DEL USUARIO :_x000a_CORREO DEL USUARIO :_x000a_SOLUCIÓN :"/>
    <n v="2185553649"/>
    <s v="SERVIENTREGA"/>
    <s v="INGRESO AL CENTRO LOGISTICO POR DEVOLUCION"/>
    <s v="TIPO IV"/>
    <s v="TERRESTRE"/>
    <n v="0"/>
    <s v="QUINTERO SANCHEZ JUAN SEBASTIAN"/>
    <n v="35779.500569199998"/>
    <n v="0"/>
    <n v="35779.500569199998"/>
    <m/>
    <m/>
    <m/>
    <m/>
    <m/>
  </r>
  <r>
    <s v="BUCARAMANGA"/>
    <x v="0"/>
    <x v="0"/>
    <n v="68001"/>
    <n v="2243012"/>
    <n v="77841"/>
    <s v="SANTANDER"/>
    <s v="BUCARAMANGA"/>
    <s v="PTM BUCARAMANGA AUTOSERVICIO M"/>
    <s v="REDEBAN"/>
    <n v="2243012"/>
    <s v="FO-25-1029023"/>
    <d v="2025-06-03T09:18:00"/>
    <d v="2025-06-03T15:41:00"/>
    <s v="EJECUTADO_EXITOSO"/>
    <s v="EJECUTADO EXITOSO"/>
    <s v="ORDEN DE CAMBIO"/>
    <s v="ROLLOS"/>
    <s v="ROLLOS"/>
    <s v="VISITA_TÉCNICA"/>
    <n v="30"/>
    <s v="ESTADO RESULTADO DE LA ACTIVIDAD :EJECUTADO_x000a_FORMA DE ATENCIÓN :VISITA TECNICA_x000a_CANTIDAD DE ROLLOS :30_x000a_FECHA FIN DE LA ACTIVIDAD :03-06-2025_x000a_NOMBRES Y APELLIDOS DEL USUARIO :CARLOS VILLEGAS _x000a_TELEFONO DEL USUARIO :3209226957_x000a_CORREO DEL USUARIO :mercantildiamante2@gmail.com_x000a_SOLUCIÓN :SE REALIZA VISITA AL COMERCIO CB, SE VALIDA Y SE HACE ENTREGA DE 30 ROLLOS "/>
    <n v="0"/>
    <s v="N/A"/>
    <s v="N/A"/>
    <s v="TIPO I"/>
    <s v="TERRESTRE"/>
    <n v="1"/>
    <s v="MONTOYA VELEZ ANDRES FELIPE"/>
    <n v="35779.500569199998"/>
    <n v="0"/>
    <n v="35779.500569199998"/>
    <m/>
    <m/>
    <m/>
    <m/>
    <m/>
  </r>
  <r>
    <s v="BARRANQUILLA"/>
    <x v="1"/>
    <x v="1"/>
    <n v="8758"/>
    <n v="2239279"/>
    <n v="78570"/>
    <s v="ATLANTICO"/>
    <s v="SOLEDAD"/>
    <s v="BARRIO COSTA HERMOSA SOLEDAD 1"/>
    <s v="REDEBAN"/>
    <n v="2239279"/>
    <s v="FO-25-1024911"/>
    <d v="2025-06-03T08:00:00"/>
    <d v="2025-06-03T15:49:00"/>
    <s v="EJECUTADO_EXITOSO"/>
    <s v="EJECUTADO EXITOSO"/>
    <s v="ORDEN DE CAMBIO"/>
    <s v="ROLLOS"/>
    <s v="ROLLOS"/>
    <s v="VISITA_TÉCNICA"/>
    <n v="40"/>
    <s v="ESTADO RESULTADO DE LA ACTIVIDAD :EJECUTADO_x000a_FORMA DE ATENCIÓN :VISITA TECNICA_x000a_CANTIDAD DE ROLLOS :40_x000a_FECHA FIN DE LA ACTIVIDAD :03-06-2025_x000a_NOMBRES Y APELLIDOS DEL USUARIO :JESÚS CALDERÓN_x000a_TELEFONO DEL USUARIO :3006787165_x000a_CORREO DEL USUARIO :controldevicitadigital@gmail.com _x000a_SOLUCIÓN :SE REALIZA VISITA TÉCNICA PARA ENTREGA DE ROLLOS "/>
    <n v="0"/>
    <s v="N/A"/>
    <s v="N/A"/>
    <s v="TIPO I"/>
    <s v="TERRESTRE"/>
    <n v="1"/>
    <s v="MONTOYA VELEZ ANDRES FELIPE"/>
    <n v="35779.500569199998"/>
    <n v="0"/>
    <n v="35779.500569199998"/>
    <m/>
    <m/>
    <m/>
    <m/>
    <m/>
  </r>
  <r>
    <s v="VALLEDUPAR"/>
    <x v="1"/>
    <x v="1"/>
    <n v="20175"/>
    <n v="2221027"/>
    <n v="78514"/>
    <s v="CESAR"/>
    <s v="CHIMICHAGUA"/>
    <s v="BARRIO CENTRO CHIMICHAGUA 15"/>
    <s v="REDEBAN"/>
    <n v="2221027"/>
    <s v="FO-25-1004992"/>
    <d v="2025-05-27T17:37:00"/>
    <d v="2025-06-03T16:30:00"/>
    <s v="EJECUTADO_EXITOSO"/>
    <s v="EJECUTADO EXITOSO"/>
    <s v="ORDEN DE CAMBIO"/>
    <s v="ROLLOS"/>
    <s v="ROLLOS"/>
    <s v="ENVÍO"/>
    <n v="20"/>
    <s v="ESTADO RESULTADO DE LA ACTIVIDAD :_x000a_FORMA DE ATENCIÓN :_x000a_CANTIDAD DE ROLLOS :_x000a_FECHA FIN DE LA ACTIVIDAD :03-06-2025_x000a_NOMBRES Y APELLIDOS DEL USUARIO :_x000a_TELEFONO DEL USUARIO :_x000a_CORREO DEL USUARIO :_x000a_SOLUCIÓN :"/>
    <n v="2205447055"/>
    <s v="SERVIENTREGA"/>
    <s v="EN ZONA DE DISTRIBUCION"/>
    <s v="TIPO IV"/>
    <s v="TERRESTRE"/>
    <n v="0"/>
    <s v="MARTINEZ SALGUEDO ANDRES AUGUSTO"/>
    <n v="35779.500569199998"/>
    <n v="0"/>
    <n v="35779.500569199998"/>
    <m/>
    <m/>
    <m/>
    <m/>
    <m/>
  </r>
  <r>
    <s v="BOGOTA"/>
    <x v="3"/>
    <x v="3"/>
    <n v="11001"/>
    <n v="2231262"/>
    <n v="34264"/>
    <s v="CUNDINAMARCA"/>
    <s v="BOGOTA"/>
    <s v="OPRAP CENTRO COMERCIAL ENSUENO"/>
    <s v="REDEBAN"/>
    <n v="2231262"/>
    <s v="FO-25-1012267"/>
    <d v="2025-05-29T15:08:00"/>
    <d v="2025-06-03T16:38:00"/>
    <s v="EJECUTADO_EXITOSO"/>
    <s v="EJECUTADO EXITOSO"/>
    <s v="ORDEN DE CAMBIO"/>
    <s v="ROLLOS"/>
    <s v="ROLLOS"/>
    <s v="VISITA_TÉCNICA"/>
    <n v="320"/>
    <s v="ESTADO RESULTADO DE LA ACTIVIDAD :EJECUTADO_x000a_FORMA DE ATENCIÓN :VISITA TECNICA_x000a_CANTIDAD DE ROLLOS :320_x000a_FECHA FIN DE LA ACTIVIDAD :03-06-2025_x000a_NOMBRES Y APELLIDOS DEL USUARIO :OPRAP CENTRO COMERCIAL ENSUENO_x000a_TELEFONO DEL USUARIO :3023611105_x000a_CORREO DEL USUARIO :controldevisitadigital@gmail.com_x000a_SOLUCIÓN :SE ENTREGAN 320 AL COMERCIO OPRA CC GRAN PLAZA EL ENSUEÑO"/>
    <n v="0"/>
    <s v="N/A"/>
    <s v="N/A"/>
    <s v="TIPO I"/>
    <s v="TERRESTRE"/>
    <n v="1"/>
    <s v="THOMAS  CAMPO SIGIFREDO SEGUNDO"/>
    <n v="35779.500569199998"/>
    <n v="0"/>
    <n v="35779.500569199998"/>
    <m/>
    <m/>
    <m/>
    <m/>
    <m/>
  </r>
  <r>
    <s v="BARRANQUILLA"/>
    <x v="1"/>
    <x v="1"/>
    <n v="8758"/>
    <n v="2236797"/>
    <n v="78829"/>
    <s v="ATLANTICO"/>
    <s v="SOLEDAD"/>
    <s v="BARRIO LA CENTRAL SOLEDAD 1"/>
    <s v="REDEBAN"/>
    <n v="2236797"/>
    <s v="FO-25-1018631"/>
    <d v="2025-05-30T16:16:00"/>
    <d v="2025-06-03T16:51:00"/>
    <s v="EJECUTADO_EXITOSO"/>
    <s v="EJECUTADO EXITOSO"/>
    <s v="ORDEN DE CAMBIO"/>
    <s v="ROLLOS"/>
    <s v="ROLLOS"/>
    <s v="VISITA_TÉCNICA"/>
    <n v="10"/>
    <s v="ESTADO RESULTADO DE LA ACTIVIDAD :EJECUTADO_x000a_FORMA DE ATENCIÓN :VISITA TECNICA_x000a_CANTIDAD DE ROLLOS :10_x000a_FECHA FIN DE LA ACTIVIDAD :03-06-2025_x000a_NOMBRES Y APELLIDOS DEL USUARIO :ONEYDA MOLINARES _x000a_TELEFONO DEL USUARIO :3245051519_x000a_CORREO DEL USUARIO :georgepapi01@hotmail.com_x000a_SOLUCIÓN :SE REALIZA VISITA TÉCNICA, SE ENTREGA 10 ROLLOS PARA DATAFONO, EL CLIENTE RECIBE A SATISFACCIÓN, CB OPERATIVO."/>
    <n v="0"/>
    <s v="N/A"/>
    <s v="N/A"/>
    <s v="TIPO I"/>
    <s v="TERRESTRE"/>
    <n v="1"/>
    <s v="GONZALEZ GONZALEZ MARIO ALBERTO"/>
    <n v="35779.500569199998"/>
    <n v="0"/>
    <n v="35779.500569199998"/>
    <m/>
    <m/>
    <m/>
    <m/>
    <m/>
  </r>
  <r>
    <s v="APARTADO"/>
    <x v="2"/>
    <x v="2"/>
    <n v="5045"/>
    <n v="2218882"/>
    <n v="71248"/>
    <s v="ANTIOQUIA"/>
    <s v="APARTADO"/>
    <s v="DISTRICOL TIENDA EL PORVENIR"/>
    <s v="REDEBAN"/>
    <n v="2218882"/>
    <s v="FO-25-999002"/>
    <d v="2025-05-27T14:15:00"/>
    <d v="2025-06-04T07:42:00"/>
    <s v="EJECUTADO_EXITOSO"/>
    <s v="EJECUTADO EXITOSO"/>
    <s v="ORDEN DE CAMBIO"/>
    <s v="ROLLOS"/>
    <s v="ROLLOS"/>
    <s v="ENVÍO"/>
    <n v="230"/>
    <s v="ESTADO RESULTADO DE LA ACTIVIDAD :EJECUTADO_x000a_FORMA DE ATENCIÓN :ENVIO FLOTA - OPERADOR LOGISTICO_x000a_CANTIDAD DE ROLLOS :230_x000a_FECHA FIN DE LA ACTIVIDAD :03-06-2025_x000a_NOMBRES Y APELLIDOS DEL USUARIO :Dairo Restrepo _x000a_TELEFONO DEL USUARIO :3024664591_x000a_CORREO DEL USUARIO :no informado _x000a_SOLUCIÓN :ENVÍO ROLLOS DIRECTO CON EL CONDUCTOR, ENTREGA CONFIRMADA CON EL CLIENTE. "/>
    <n v="0"/>
    <s v="FLOTA"/>
    <s v="N/A"/>
    <s v="TIPO I"/>
    <s v="TERRESTRE"/>
    <n v="0"/>
    <s v="BUSTOS MORA DIEGO MANUEL"/>
    <n v="35779.500569199998"/>
    <n v="0"/>
    <n v="35779.500569199998"/>
    <m/>
    <m/>
    <m/>
    <m/>
    <m/>
  </r>
  <r>
    <s v="BARRANQUILLA"/>
    <x v="1"/>
    <x v="1"/>
    <n v="8001"/>
    <n v="2221640"/>
    <n v="44165"/>
    <s v="ATLANTICO"/>
    <s v="BARRANQUILLA"/>
    <s v="DISTRICOL DISTRIBUIDORA LA 27"/>
    <s v="REDEBAN"/>
    <n v="2221640"/>
    <s v="FO-25-1005357"/>
    <d v="2025-05-28T08:00:00"/>
    <d v="2025-06-04T07:45:00"/>
    <s v="EJECUTADO_EXITOSO"/>
    <s v="EJECUTADO EXITOSO"/>
    <s v="ORDEN DE CAMBIO"/>
    <s v="ROLLOS"/>
    <s v="ROLLOS"/>
    <s v="VISITA_TÉCNICA"/>
    <n v="20"/>
    <s v="ESTADO RESULTADO DE LA ACTIVIDAD :EJECUTADO_x000a_FORMA DE ATENCIÓN :VISITA TECNICA_x000a_CANTIDAD DE ROLLOS :20_x000a_FECHA FIN DE LA ACTIVIDAD :04-06-2025_x000a_NOMBRES Y APELLIDOS DEL USUARIO :DAVID QUINTERO VEGA_x000a_TELEFONO DEL USUARIO :3005250707_x000a_CORREO DEL USUARIO :controldevisitadigital@gmail.com _x000a_SOLUCIÓN :SE REALIZA VISITA TÉCNICA PARA ENTREGA DE ROLLOS DE REDEBAN "/>
    <n v="0"/>
    <s v="N/A"/>
    <s v="N/A"/>
    <s v="TIPO I"/>
    <s v="TERRESTRE"/>
    <n v="1"/>
    <s v="MARTINEZ SALGUEDO ANDRES AUGUSTO"/>
    <n v="35779.500569199998"/>
    <n v="0"/>
    <n v="35779.500569199998"/>
    <m/>
    <m/>
    <m/>
    <m/>
    <m/>
  </r>
  <r>
    <s v="BARRANQUILLA"/>
    <x v="1"/>
    <x v="1"/>
    <n v="8758"/>
    <n v="2235234"/>
    <n v="58647"/>
    <s v="ATLANTICO"/>
    <s v="SOLEDAD"/>
    <s v="BARRIO MANANTIAL SOLEDAD 6"/>
    <s v="REDEBAN"/>
    <n v="2235234"/>
    <s v="FO-25-1017073"/>
    <d v="2025-05-30T11:43:00"/>
    <d v="2025-06-04T07:46:26"/>
    <s v="EJECUTADO_EXITOSO"/>
    <s v="EJECUTADO EXITOSO"/>
    <s v="ORDEN DE CAMBIO"/>
    <s v="ROLLOS"/>
    <s v="ROLLOS"/>
    <s v="VISITA_TÉCNICA"/>
    <n v="270"/>
    <s v="ESTADO RESULTADO DE LA ACTIVIDAD :EJECUTADO_x000a_FORMA DE ATENCIÓN :VISITA TECNICA_x000a_CANTIDAD DE ROLLOS :270_x000a_FECHA FIN DE LA ACTIVIDAD :04-06-2025_x000a_NOMBRES Y APELLIDOS DEL USUARIO :Ledis oliberos_x000a_TELEFONO DEL USUARIO :3002747737_x000a_CORREO DEL USUARIO :controldevicitadigital@gmail.com _x000a_SOLUCIÓN :SE REALIZA VISITA TÉCNICA PARA ENTREGA DE ROLLOS DE REDEBAN "/>
    <n v="0"/>
    <s v="N/A"/>
    <s v="N/A"/>
    <s v="TIPO I"/>
    <s v="TERRESTRE"/>
    <n v="1"/>
    <s v="CASSIANI PEREZ RAUL RAMIRO"/>
    <n v="35779.500569199998"/>
    <n v="0"/>
    <n v="35779.500569199998"/>
    <m/>
    <m/>
    <m/>
    <m/>
    <m/>
  </r>
  <r>
    <s v="MEDELLIN"/>
    <x v="2"/>
    <x v="2"/>
    <n v="27001"/>
    <n v="2204024"/>
    <n v="62263"/>
    <s v="CHOCO"/>
    <s v="QUIBDO"/>
    <s v="BARRIO QUIBDO QUIBDO 3"/>
    <s v="REDEBAN"/>
    <n v="2204024"/>
    <s v="FO-25-979765"/>
    <d v="2025-05-23T11:02:00"/>
    <d v="2025-06-04T07:58:23"/>
    <s v="EJECUTADO_EXITOSO"/>
    <s v="EJECUTADO EXITOSO"/>
    <s v="ORDEN DE CAMBIO"/>
    <s v="ROLLOS"/>
    <s v="ROLLOS"/>
    <s v="ENVÍO"/>
    <n v="220"/>
    <s v="ESTADO RESULTADO DE LA ACTIVIDAD :_x000a_FORMA DE ATENCIÓN :ENVIO_x000a_CANTIDAD DE ROLLOS :220_x000a_FECHA FIN DE LA ACTIVIDAD :04-06-2025_x000a_NOMBRES Y APELLIDOS DEL USUARIO :_x000a_TELEFONO DEL USUARIO :_x000a_CORREO DEL USUARIO :_x000a_SOLUCIÓN :"/>
    <n v="368691986"/>
    <s v="SERVIENTREGA"/>
    <s v="ENTREGADO"/>
    <s v="TIPO IV ESPECIAL"/>
    <s v="AEREO"/>
    <n v="0"/>
    <s v="MARTINEZ SALGUEDO ANDRES AUGUSTO"/>
    <n v="35779.500569199998"/>
    <n v="0"/>
    <n v="35779.500569199998"/>
    <m/>
    <m/>
    <m/>
    <m/>
    <m/>
  </r>
  <r>
    <s v="VALLEDUPAR"/>
    <x v="1"/>
    <x v="1"/>
    <n v="20383"/>
    <n v="2234444"/>
    <n v="63899"/>
    <s v="CESAR"/>
    <s v="LA GLORIA"/>
    <s v="BARRIO CORREGIMIENTO LA MATA L"/>
    <s v="REDEBAN"/>
    <n v="2234444"/>
    <s v="FO-25-1015584"/>
    <d v="2025-05-30T10:22:00"/>
    <d v="2025-06-04T07:59:00"/>
    <s v="EJECUTADO_EXITOSO"/>
    <s v="EJECUTADO EXITOSO"/>
    <s v="ORDEN DE CAMBIO"/>
    <s v="ROLLOS"/>
    <s v="ROLLOS"/>
    <s v="ENVÍO"/>
    <n v="20"/>
    <s v="ESTADO RESULTADO DE LA ACTIVIDAD :_x000a_FORMA DE ATENCIÓN :ENVIO_x000a_CANTIDAD DE ROLLOS :20_x000a_FECHA FIN DE LA ACTIVIDAD :04-06-2025_x000a_NOMBRES Y APELLIDOS DEL USUARIO :_x000a_TELEFONO DEL USUARIO :_x000a_CORREO DEL USUARIO :_x000a_SOLUCIÓN :"/>
    <n v="2205447056"/>
    <s v="SERVIENTREGA"/>
    <s v="ENTREGADO"/>
    <s v="TIPO IV"/>
    <s v="TERRESTRE"/>
    <n v="0"/>
    <s v="MARTINEZ SALGUEDO ANDRES AUGUSTO"/>
    <n v="35779.500569199998"/>
    <n v="0"/>
    <n v="35779.500569199998"/>
    <m/>
    <m/>
    <m/>
    <m/>
    <m/>
  </r>
  <r>
    <s v="CALI"/>
    <x v="5"/>
    <x v="5"/>
    <n v="19001"/>
    <n v="2224804"/>
    <n v="45730"/>
    <s v="CAUCA"/>
    <s v="POPAYAN"/>
    <s v="DISTRICOL TIENDA LA ESQUINA"/>
    <s v="REDEBAN"/>
    <n v="2224804"/>
    <s v="FO-25-1006662"/>
    <d v="2025-05-28T13:41:00"/>
    <d v="2025-06-04T08:04:01"/>
    <s v="EJECUTADO_CANCELADO"/>
    <s v="USUARIO NO RECIBE PEDIDO"/>
    <s v="ORDEN DE CAMBIO"/>
    <s v="ROLLOS"/>
    <s v="ROLLOS"/>
    <s v="ENVÍO"/>
    <n v="50"/>
    <s v="ESTADO RESULTADO DE LA ACTIVIDAD :_x000a_FORMA DE ATENCIÓN :ENVIO_x000a_CANTIDAD DE ROLLOS :50_x000a_FECHA FIN DE LA ACTIVIDAD :04-06-2025_x000a_NOMBRES Y APELLIDOS DEL USUARIO :_x000a_TELEFONO DEL USUARIO :_x000a_CORREO DEL USUARIO :_x000a_SOLUCIÓN :"/>
    <n v="2185553656"/>
    <s v="SERVIENTREGA"/>
    <s v="ENTREGADO A REMITENTE"/>
    <s v="TIPO III"/>
    <s v="TERRESTRE"/>
    <n v="0"/>
    <s v="MONTOYA VELEZ ANDRES FELIPE"/>
    <n v="35779.500569199998"/>
    <n v="0"/>
    <n v="35779.500569199998"/>
    <m/>
    <m/>
    <m/>
    <m/>
    <m/>
  </r>
  <r>
    <s v="TUNJA"/>
    <x v="0"/>
    <x v="0"/>
    <n v="68861"/>
    <n v="2217578"/>
    <n v="55485"/>
    <s v="SANTANDER"/>
    <s v="VELEZ"/>
    <s v="BARRIO VELEZ VELEZ"/>
    <s v="REDEBAN"/>
    <n v="2217578"/>
    <s v="FO-25-997553"/>
    <d v="2025-05-27T10:58:00"/>
    <d v="2025-06-04T08:12:17"/>
    <s v="EJECUTADO_EXITOSO"/>
    <s v="EJECUTADO EXITOSO"/>
    <s v="ORDEN DE CAMBIO"/>
    <s v="ROLLOS"/>
    <s v="ROLLOS"/>
    <s v="ENVÍO"/>
    <n v="20"/>
    <s v="ESTADO RESULTADO DE LA ACTIVIDAD :EJECUTADO_x000a_FORMA DE ATENCIÓN :ENVIO FLOTA - OPERADOR LOGISTICO_x000a_CANTIDAD DE ROLLOS :20_x000a_FECHA FIN DE LA ACTIVIDAD :28-05-2025_x000a_NOMBRES Y APELLIDOS DEL USUARIO :HERNANDO CUBIDES_x000a_TELEFONO DEL USUARIO :3204999803_x000a_CORREO DEL USUARIO :maderaselcarare@gmail.com_x000a_SOLUCIÓN :SE REALIZA ENVIO DE 20 ROLLOS POR TRANSPORTADORA. "/>
    <n v="700159099185"/>
    <s v="INTERRAPIDISIMO"/>
    <s v="N/A"/>
    <s v="TIPO II"/>
    <s v="TERRESTRE"/>
    <n v="0"/>
    <s v="MONTES DIAZ JOHN FRED"/>
    <n v="35779.500569199998"/>
    <n v="0"/>
    <n v="35779.500569199998"/>
    <m/>
    <m/>
    <m/>
    <m/>
    <m/>
  </r>
  <r>
    <s v="SANTA MARTA"/>
    <x v="1"/>
    <x v="1"/>
    <n v="47001"/>
    <n v="2226790"/>
    <n v="69422"/>
    <s v="MAGDALENA"/>
    <s v="SANTA MARTA"/>
    <s v="BARRIO GAIRA SANTA MARTA 7"/>
    <s v="REDEBAN"/>
    <n v="2226790"/>
    <s v="FO-25-1009553"/>
    <d v="2025-05-29T08:00:00"/>
    <d v="2025-06-04T09:48:00"/>
    <s v="EJECUTADO_EXITOSO"/>
    <s v="EJECUTADO EXITOSO"/>
    <s v="ORDEN DE CAMBIO"/>
    <s v="ROLLOS"/>
    <s v="ROLLOS"/>
    <s v="VISITA_TÉCNICA"/>
    <n v="10"/>
    <s v="ESTADO RESULTADO DE LA ACTIVIDAD :EJECUTADO_x000a_FORMA DE ATENCIÓN :VISITA TECNICA_x000a_CANTIDAD DE ROLLOS :10_x000a_FECHA FIN DE LA ACTIVIDAD :04-06-2025_x000a_NOMBRES Y APELLIDOS DEL USUARIO :Yulis Balmaceda _x000a_TELEFONO DEL USUARIO :3007862171_x000a_CORREO DEL USUARIO :yulisbalmaceda@gmail.com_x000a_SOLUCIÓN :SE REALIZA ENTREGA DE 10 ROLLOS PARA DATÁFONO A SATISFACCIÓN DEL CLIENTE "/>
    <n v="0"/>
    <s v="N/A"/>
    <s v="N/A"/>
    <s v="TIPO I"/>
    <s v="TERRESTRE"/>
    <n v="1"/>
    <s v="VEGA MANRIQUE JONATAN MAURICIO"/>
    <n v="35779.500569199998"/>
    <n v="0"/>
    <n v="35779.500569199998"/>
    <m/>
    <m/>
    <m/>
    <m/>
    <m/>
  </r>
  <r>
    <s v="MEDELLIN"/>
    <x v="2"/>
    <x v="2"/>
    <n v="5212"/>
    <n v="2229925"/>
    <n v="19081"/>
    <s v="ANTIOQUIA"/>
    <s v="COPACABANA"/>
    <s v="BARRIO AUTOPISTA NORTE COPACAB"/>
    <s v="REDEBAN"/>
    <n v="2229925"/>
    <s v="FO-25-1010966"/>
    <d v="2025-05-29T11:58:00"/>
    <d v="2025-06-04T10:12:00"/>
    <s v="EJECUTADO_EXITOSO"/>
    <s v="EJECUTADO EXITOSO"/>
    <s v="ORDEN DE CAMBIO"/>
    <s v="ROLLOS"/>
    <s v="ROLLOS"/>
    <s v="VISITA_TÉCNICA"/>
    <n v="50"/>
    <s v="ESTADO RESULTADO DE LA ACTIVIDAD :EJECUTADO_x000a_FORMA DE ATENCIÓN :VISITA TECNICA_x000a_CANTIDAD DE ROLLOS :50_x000a_FECHA FIN DE LA ACTIVIDAD :04-06-2025_x000a_NOMBRES Y APELLIDOS DEL USUARIO :Paulina Ochoa _x000a_TELEFONO DEL USUARIO :3122593721_x000a_CORREO DEL USUARIO :paulinaperezop@gmail.com_x000a_SOLUCIÓN :SE REALIZA LA ENTREGA DE 50 ROLLOS DE CB A LA ENCARGADA PAULINA OCHOA "/>
    <n v="0"/>
    <s v="N/A"/>
    <s v="N/A"/>
    <s v="TIPO I"/>
    <s v="TERRESTRE"/>
    <n v="1"/>
    <s v="CASSIANI PEREZ RAUL RAMIRO"/>
    <n v="35779.500569199998"/>
    <n v="0"/>
    <n v="35779.500569199998"/>
    <m/>
    <m/>
    <m/>
    <m/>
    <m/>
  </r>
  <r>
    <s v="CUCUTA"/>
    <x v="0"/>
    <x v="0"/>
    <n v="54720"/>
    <n v="2240532"/>
    <n v="69850"/>
    <s v="NORTE DE SANTANDER"/>
    <s v="SARDINATA"/>
    <s v="BAR EL CENTRO CORRG LAS MERCED"/>
    <s v="REDEBAN"/>
    <n v="2240532"/>
    <s v="FO-25-1026106"/>
    <d v="2025-06-03T08:00:00"/>
    <d v="2025-06-04T10:20:00"/>
    <s v="EJECUTADO_EXITOSO"/>
    <s v="EJECUTADO EXITOSO"/>
    <s v="ORDEN DE CAMBIO"/>
    <s v="ROLLOS"/>
    <s v="ROLLOS"/>
    <s v="VISITA_TÉCNICA"/>
    <n v="20"/>
    <s v="ESTADO RESULTADO DE LA ACTIVIDAD :EJECUTADO_x000a_FORMA DE ATENCIÓN :VISITA TECNICA_x000a_CANTIDAD DE ROLLOS :20_x000a_FECHA FIN DE LA ACTIVIDAD :04-06-2025_x000a_NOMBRES Y APELLIDOS DEL USUARIO :Edy Ortega _x000a_TELEFONO DEL USUARIO :3116126543_x000a_CORREO DEL USUARIO :comercializadoracarmomin@gmail.com_x000a_SOLUCIÓN :SE REALIZÓ VISITA A LA DIRECCIÓN ASIGNADA POR EL CLIENTE PARA LA ENTREGA DE ROLLOS, SE REALIZÓ ENTREGA DE 20 ROLLOS TODO OK "/>
    <n v="0"/>
    <s v="N/A"/>
    <s v="N/A"/>
    <s v="TIPO II"/>
    <s v="TERRESTRE"/>
    <n v="1"/>
    <s v="MONTOYA VELEZ ANDRES FELIPE"/>
    <n v="67654.12000000001"/>
    <n v="0"/>
    <n v="67654.12000000001"/>
    <m/>
    <m/>
    <m/>
    <m/>
    <m/>
  </r>
  <r>
    <s v="MEDELLIN"/>
    <x v="2"/>
    <x v="2"/>
    <n v="5212"/>
    <n v="2232622"/>
    <n v="45525"/>
    <s v="ANTIOQUIA"/>
    <s v="COPACABANA"/>
    <s v="PTM COPACABANA FONDA Y CAFETER"/>
    <s v="REDEBAN"/>
    <n v="2232622"/>
    <s v="FO-25-1013960"/>
    <d v="2025-05-30T08:00:00"/>
    <d v="2025-06-04T10:26:00"/>
    <s v="EJECUTADO_EXITOSO"/>
    <s v="EJECUTADO EXITOSO"/>
    <s v="ORDEN DE CAMBIO"/>
    <s v="ROLLOS"/>
    <s v="ROLLOS"/>
    <s v="VISITA_TÉCNICA"/>
    <n v="30"/>
    <s v="ESTADO RESULTADO DE LA ACTIVIDAD :EJECUTADO_x000a_FORMA DE ATENCIÓN :VISITA TECNICA_x000a_CANTIDAD DE ROLLOS :30_x000a_FECHA FIN DE LA ACTIVIDAD :04-06-2025_x000a_NOMBRES Y APELLIDOS DEL USUARIO :Guillermo Yepez _x000a_TELEFONO DEL USUARIO :3007045525_x000a_CORREO DEL USUARIO :controldevisitadigital@gmail.com_x000a_SOLUCIÓN :SE REALIZA LA ENTREGA DE 30 ROLLOS DE CB AL ENCARGADO GUILLERMO YEPEZ "/>
    <n v="0"/>
    <s v="N/A"/>
    <s v="N/A"/>
    <s v="TIPO I"/>
    <s v="TERRESTRE"/>
    <n v="1"/>
    <s v="PEÑALOZA GUTIERREZ RAFAEL GUSTAVO"/>
    <n v="35779.500569199998"/>
    <n v="0"/>
    <n v="35779.500569199998"/>
    <m/>
    <m/>
    <m/>
    <m/>
    <m/>
  </r>
  <r>
    <s v="CUCUTA"/>
    <x v="0"/>
    <x v="0"/>
    <n v="54810"/>
    <n v="2238185"/>
    <n v="60596"/>
    <s v="NORTE DE SANTANDER"/>
    <s v="TIBU"/>
    <s v="BARRIO FUERA DEL MUNICIPIO DE"/>
    <s v="REDEBAN"/>
    <n v="2238185"/>
    <s v="FO-25-1020727"/>
    <d v="2025-05-31T10:35:00"/>
    <d v="2025-06-04T10:32:00"/>
    <s v="EJECUTADO_EXITOSO"/>
    <s v="EJECUTADO EXITOSO"/>
    <s v="ORDEN DE CAMBIO"/>
    <s v="ROLLOS"/>
    <s v="ROLLOS"/>
    <s v="VISITA_TÉCNICA"/>
    <n v="20"/>
    <s v="ESTADO RESULTADO DE LA ACTIVIDAD :EJECUTADO_x000a_FORMA DE ATENCIÓN :VISITA TECNICA_x000a_CANTIDAD DE ROLLOS :20_x000a_FECHA FIN DE LA ACTIVIDAD :04-06-2025_x000a_NOMBRES Y APELLIDOS DEL USUARIO :Nayda Galvis _x000a_TELEFONO DEL USUARIO :3142754797_x000a_CORREO DEL USUARIO :ya.ortiz@fesc.edu.co_x000a_SOLUCIÓN :SE REALIZÓ VISITA A LA DIRECCIÓN ASIGNADA POR EL CLIENTE Y SE REALIZA ENTREGA DE 20 ROLLOS TODO OK "/>
    <n v="0"/>
    <s v="N/A"/>
    <s v="N/A"/>
    <s v="TIPO IV ESPECIAL"/>
    <s v="TERRESTRE"/>
    <n v="1"/>
    <s v="BARRERA ORTEGA MARLON STWAR"/>
    <n v="35779.500569199998"/>
    <n v="0"/>
    <n v="35779.500569199998"/>
    <m/>
    <m/>
    <m/>
    <m/>
    <m/>
  </r>
  <r>
    <s v="MONTERIA"/>
    <x v="1"/>
    <x v="1"/>
    <n v="23001"/>
    <n v="2227692"/>
    <n v="78542"/>
    <s v="CORDOBA"/>
    <s v="MONTERIA"/>
    <s v="BARRIO URB VEREDA TROPICAL MONTERIA"/>
    <s v="REDEBAN"/>
    <n v="2227692"/>
    <s v="FO-25-1009556"/>
    <d v="2025-05-29T08:26:00"/>
    <d v="2025-06-04T10:39:00"/>
    <s v="EJECUTADO_EXITOSO"/>
    <s v="EJECUTADO EXITOSO"/>
    <s v="ORDEN DE CAMBIO"/>
    <s v="ROLLOS"/>
    <s v="ROLLOS"/>
    <s v="VISITA_TÉCNICA"/>
    <n v="20"/>
    <s v="ESTADO RESULTADO DE LA ACTIVIDAD :EJECUTADO_x000a_FORMA DE ATENCIÓN :VISITA TECNICA_x000a_CANTIDAD DE ROLLOS :20_x000a_FECHA FIN DE LA ACTIVIDAD :04-06-2025_x000a_NOMBRES Y APELLIDOS DEL USUARIO :Marcela Ospina _x000a_TELEFONO DEL USUARIO :3145821659_x000a_CORREO DEL USUARIO :jaramillolauren10@gmail.com_x000a_SOLUCIÓN :SE REALIZA VISITA TÉCNICA PARA ENTREGA DE 20 ROLLOS PARA DATAFONO, NO SE INTERVIENE TERMINAL Y LA ENTREGA SE REALIZA SIN NOVEDAD."/>
    <n v="0"/>
    <s v="N/A"/>
    <s v="N/A"/>
    <s v="TIPO I"/>
    <s v="TERRESTRE"/>
    <n v="1"/>
    <s v="GALEANO SORIANO JUAN DAVID"/>
    <n v="35779.500569199998"/>
    <n v="0"/>
    <n v="35779.500569199998"/>
    <m/>
    <m/>
    <m/>
    <m/>
    <m/>
  </r>
  <r>
    <s v="PASTO"/>
    <x v="5"/>
    <x v="5"/>
    <n v="52356"/>
    <n v="2246559"/>
    <n v="38620"/>
    <s v="NARIÑO"/>
    <s v="IPIALES"/>
    <s v="BARRIO OBRERO IPIALES 2"/>
    <s v="REDEBAN"/>
    <n v="2246559"/>
    <s v="FO-25-1032938"/>
    <d v="2025-06-03T14:03:00"/>
    <d v="2025-06-04T11:27:00"/>
    <s v="EJECUTADO_EXITOSO"/>
    <s v="EJECUTADO EXITOSO"/>
    <s v="ORDEN DE CAMBIO"/>
    <s v="ROLLOS"/>
    <s v="ROLLOS"/>
    <s v="VISITA_TÉCNICA"/>
    <n v="130"/>
    <s v="ESTADO RESULTADO DE LA ACTIVIDAD :EJECUTADO_x000a_FORMA DE ATENCIÓN :VISITA TECNICA_x000a_CANTIDAD DE ROLLOS :130_x000a_FECHA FIN DE LA ACTIVIDAD :04-06-2025_x000a_NOMBRES Y APELLIDOS DEL USUARIO :Alexandra Vallejo _x000a_TELEFONO DEL USUARIO :3185231955_x000a_CORREO DEL USUARIO :neidyvallejos28@gmail.com_x000a_SOLUCIÓN :SE VISITA CORRESPONSAL Y SE REALIZA ENTREGA DE 130 ROLLOS "/>
    <n v="0"/>
    <s v="N/A"/>
    <s v="N/A"/>
    <s v="TIPO II"/>
    <s v="TERRESTRE"/>
    <n v="1"/>
    <s v="HENAO CAMAYO CARLOS HERNAN"/>
    <n v="67654.12000000001"/>
    <n v="0"/>
    <n v="67654.12000000001"/>
    <m/>
    <m/>
    <m/>
    <m/>
    <m/>
  </r>
  <r>
    <s v="PEREIRA"/>
    <x v="5"/>
    <x v="6"/>
    <n v="66170"/>
    <n v="2238831"/>
    <n v="47883"/>
    <s v="RISARALDA"/>
    <s v="DOSQUEBRADAS"/>
    <s v="DISTRICOL DROGUERIA CENTRAL ME"/>
    <s v="REDEBAN"/>
    <n v="2238831"/>
    <s v="FO-25-1024905"/>
    <d v="2025-06-03T08:00:00"/>
    <d v="2025-06-04T11:35:00"/>
    <s v="EJECUTADO_EXITOSO"/>
    <s v="EJECUTADO EXITOSO"/>
    <s v="ORDEN DE CAMBIO"/>
    <s v="ROLLOS"/>
    <s v="ROLLOS"/>
    <s v="VISITA_TÉCNICA"/>
    <n v="160"/>
    <s v="ESTADO RESULTADO DE LA ACTIVIDAD :EJECUTADO_x000a_FORMA DE ATENCIÓN :VISITA TECNICA_x000a_CANTIDAD DE ROLLOS :160_x000a_FECHA FIN DE LA ACTIVIDAD :04-06-2025_x000a_NOMBRES Y APELLIDOS DEL USUARIO :Karen Alfaro _x000a_TELEFONO DEL USUARIO :3206162179_x000a_CORREO DEL USUARIO :centralmedic07@gmail.com_x000a_SOLUCIÓN :SE VISITA COMERCIO SE REALIZA ENTREGA DE 160 ROLLOS DE PAPEL PARA DATÁFONO "/>
    <n v="0"/>
    <s v="N/A"/>
    <s v="N/A"/>
    <s v="TIPO I"/>
    <s v="TERRESTRE"/>
    <n v="1"/>
    <s v="BOLAÑOS TABORDA JORGE ENRIQUE"/>
    <n v="35779.500569199998"/>
    <n v="0"/>
    <n v="35779.500569199998"/>
    <m/>
    <m/>
    <m/>
    <m/>
    <m/>
  </r>
  <r>
    <s v="BUCARAMANGA"/>
    <x v="0"/>
    <x v="0"/>
    <n v="68001"/>
    <n v="2237628"/>
    <n v="74163"/>
    <s v="SANTANDER"/>
    <s v="BUCARAMANGA"/>
    <s v="BARRIO COLORADOS BUCARAMANGA"/>
    <s v="REDEBAN"/>
    <n v="2237628"/>
    <s v="FO-25-1024903"/>
    <d v="2025-05-31T09:00:00"/>
    <d v="2025-06-04T12:01:00"/>
    <s v="EJECUTADO_EXITOSO"/>
    <s v="EJECUTADO EXITOSO"/>
    <s v="ORDEN DE CAMBIO"/>
    <s v="ROLLOS"/>
    <s v="ROLLOS"/>
    <s v="VISITA_TÉCNICA"/>
    <n v="40"/>
    <s v="ESTADO RESULTADO DE LA ACTIVIDAD :EJECUTADO_x000a_FORMA DE ATENCIÓN :VISITA TECNICA_x000a_CANTIDAD DE ROLLOS :40_x000a_FECHA FIN DE LA ACTIVIDAD :04-06-2025_x000a_NOMBRES Y APELLIDOS DEL USUARIO :NAYERLI TRISTANCHO _x000a_TELEFONO DEL USUARIO :3232269766_x000a_CORREO DEL USUARIO :luznayerlitristanchoparada@gmail.com_x000a_SOLUCIÓN :SE HACE PRESENCIA EN COMERCIO SE REALIZA ENTREGA DE 40 ROLLOS"/>
    <n v="0"/>
    <s v="N/A"/>
    <s v="N/A"/>
    <s v="TIPO I"/>
    <s v="TERRESTRE"/>
    <n v="1"/>
    <s v="BUSTOS MORA DIEGO MANUEL"/>
    <n v="35779.500569199998"/>
    <n v="0"/>
    <n v="35779.500569199998"/>
    <m/>
    <m/>
    <m/>
    <m/>
    <m/>
  </r>
  <r>
    <s v="BOGOTA"/>
    <x v="3"/>
    <x v="3"/>
    <n v="11001"/>
    <n v="2248466"/>
    <n v="28218"/>
    <s v="CUNDINAMARCA"/>
    <s v="BOGOTA"/>
    <s v="BARRIO CIUDAD KENEDY BOGOTA"/>
    <s v="REDEBAN"/>
    <n v="2248466"/>
    <s v="FO-25-1034425"/>
    <d v="2025-06-03T16:22:00"/>
    <d v="2025-06-04T12:15:00"/>
    <s v="EJECUTADO_EXITOSO"/>
    <s v="EJECUTADO EXITOSO"/>
    <s v="ORDEN DE CAMBIO"/>
    <s v="ROLLOS"/>
    <s v="ROLLOS"/>
    <s v="VISITA_TÉCNICA"/>
    <n v="30"/>
    <s v="ESTADO RESULTADO DE LA ACTIVIDAD :EJECUTADO_x000a_FORMA DE ATENCIÓN :VISITA TECNICA_x000a_CANTIDAD DE ROLLOS :30_x000a_FECHA FIN DE LA ACTIVIDAD :04-06-2025_x000a_NOMBRES Y APELLIDOS DEL USUARIO :Camila santos _x000a_TELEFONO DEL USUARIO :3202023106_x000a_CORREO DEL USUARIO :gina.bohirquue.84@gmail.com_x000a_SOLUCIÓN :30 ROLLOS"/>
    <n v="0"/>
    <s v="N/A"/>
    <s v="N/A"/>
    <s v="TIPO I"/>
    <s v="TERRESTRE"/>
    <n v="1"/>
    <s v="VEGA MANRIQUE JONATAN MAURICIO"/>
    <n v="35779.500569199998"/>
    <n v="0"/>
    <n v="35779.500569199998"/>
    <m/>
    <m/>
    <m/>
    <m/>
    <m/>
  </r>
  <r>
    <s v="CALI"/>
    <x v="5"/>
    <x v="5"/>
    <n v="76001"/>
    <n v="2242206"/>
    <n v="35511"/>
    <s v="VALLE DEL CAUCA"/>
    <s v="CALI"/>
    <s v="REDY SANTIAGO PLAZA"/>
    <s v="REDEBAN"/>
    <n v="2242206"/>
    <s v="FO-25-1028988"/>
    <d v="2025-06-03T08:32:00"/>
    <d v="2025-06-04T12:27:00"/>
    <s v="EJECUTADO_EXITOSO"/>
    <s v="EJECUTADO EXITOSO"/>
    <s v="ORDEN DE CAMBIO"/>
    <s v="ROLLOS"/>
    <s v="ROLLOS"/>
    <s v="VISITA_TÉCNICA"/>
    <n v="390"/>
    <s v="ESTADO RESULTADO DE LA ACTIVIDAD :EJECUTADO_x000a_FORMA DE ATENCIÓN :VISITA TECNICA_x000a_CANTIDAD DE ROLLOS :390_x000a_FECHA FIN DE LA ACTIVIDAD :04-06-2025_x000a_NOMBRES Y APELLIDOS DEL USUARIO :CLAUDIA PINTA_x000a_TELEFONO DEL USUARIO :3108365770_x000a_CORREO DEL USUARIO :santiagoplaza@redy.com.co_x000a_SOLUCIÓN :EN LA VISTA TECNICA REALIZADA AL CB SE LLEGA AL SITIO SE INFORMA EL MOTIVO DE LA VISITA SE ENTREGAN 390 ROLLOS TERMICOS EL CONTACTO RECIBE ROLLOS TERMICOS EL CONTACTO SOLICITO DEJAR LOS ROLLOS EN LA PARTE DE AFUERA DEL CB"/>
    <n v="0"/>
    <s v="N/A"/>
    <s v="N/A"/>
    <s v="TIPO I"/>
    <s v="TERRESTRE"/>
    <n v="1"/>
    <s v="TORRES MANTILLA JOSE DANIEL"/>
    <n v="35779.500569199998"/>
    <n v="0"/>
    <n v="35779.500569199998"/>
    <m/>
    <m/>
    <m/>
    <m/>
    <m/>
  </r>
  <r>
    <s v="MEDELLIN"/>
    <x v="2"/>
    <x v="2"/>
    <n v="5308"/>
    <n v="2235098"/>
    <n v="18623"/>
    <s v="ANTIOQUIA"/>
    <s v="GIRARDOTA"/>
    <s v="BARRIO VEREDA PORTACHUELO GIRA"/>
    <s v="REDEBAN"/>
    <n v="2235098"/>
    <s v="FO-25-1017097"/>
    <d v="2025-05-30T11:30:00"/>
    <d v="2025-06-04T12:48:00"/>
    <s v="EJECUTADO_EXITOSO"/>
    <s v="EJECUTADO EXITOSO"/>
    <s v="ORDEN DE CAMBIO"/>
    <s v="ROLLOS"/>
    <s v="ROLLOS"/>
    <s v="VISITA_TÉCNICA"/>
    <n v="80"/>
    <s v="ESTADO RESULTADO DE LA ACTIVIDAD :EJECUTADO_x000a_FORMA DE ATENCIÓN :VISITA TECNICA_x000a_CANTIDAD DE ROLLOS :80_x000a_FECHA FIN DE LA ACTIVIDAD :04-06-2025_x000a_NOMBRES Y APELLIDOS DEL USUARIO :Alejandra zapata _x000a_TELEFONO DEL USUARIO :3114867253_x000a_CORREO DEL USUARIO :yudiandrea1988@hotmail.com_x000a_SOLUCIÓN :SE REALIZA LA ENTREGA DE 80 ROLLOS A AL ENCARGADA YUDI QUINTERO "/>
    <n v="0"/>
    <s v="N/A"/>
    <s v="N/A"/>
    <s v="TIPO I"/>
    <s v="TERRESTRE"/>
    <n v="1"/>
    <s v="BARRIENTOS HERNANDEZ CRISTIAN HORACIO"/>
    <n v="35779.500569199998"/>
    <n v="0"/>
    <n v="35779.500569199998"/>
    <m/>
    <m/>
    <m/>
    <m/>
    <m/>
  </r>
  <r>
    <s v="APARTADO"/>
    <x v="2"/>
    <x v="2"/>
    <n v="5045"/>
    <n v="2221086"/>
    <n v="36801"/>
    <s v="ANTIOQUIA"/>
    <s v="APARTADO"/>
    <s v="DISTRICOL DROGUERIA ODISEA REA"/>
    <s v="REDEBAN"/>
    <n v="2221086"/>
    <s v="FO-25-1003997"/>
    <d v="2025-05-28T08:00:00"/>
    <d v="2025-06-04T13:15:00"/>
    <s v="EJECUTADO_EXITOSO"/>
    <s v="EJECUTADO EXITOSO"/>
    <s v="ORDEN DE CAMBIO"/>
    <s v="ROLLOS"/>
    <s v="ROLLOS"/>
    <s v="ENVÍO"/>
    <n v="40"/>
    <s v="ESTADO RESULTADO DE LA ACTIVIDAD :EJECUTADO_x000a_FORMA DE ATENCIÓN :ENVIO FLOTA - OPERADOR LOGISTICO_x000a_CANTIDAD DE ROLLOS :40_x000a_FECHA FIN DE LA ACTIVIDAD :04-06-2025_x000a_NOMBRES Y APELLIDOS DEL USUARIO :Hirley Córdoba _x000a_TELEFONO DEL USUARIO :3133474742_x000a_CORREO DEL USUARIO :no informado _x000a_SOLUCIÓN :ENVÍO ROLLOS DIRECTO CON EL CONDUCTOR, ENTREGA CONFIRMADA CON EL CLIENTE. "/>
    <n v="0"/>
    <s v="FLOTA"/>
    <s v="N/A"/>
    <s v="TIPO I"/>
    <s v="TERRESTRE"/>
    <n v="0"/>
    <s v="THOMAS  CAMPO SIGIFREDO SEGUNDO"/>
    <n v="35779.500569199998"/>
    <n v="0"/>
    <n v="35779.500569199998"/>
    <m/>
    <m/>
    <m/>
    <m/>
    <m/>
  </r>
  <r>
    <s v="BOGOTA"/>
    <x v="3"/>
    <x v="3"/>
    <n v="25817"/>
    <n v="2238462"/>
    <n v="55145"/>
    <s v="CUNDINAMARCA"/>
    <s v="TOCANCIPA"/>
    <s v="BARRIO CENTRO TOCANCIPA 5"/>
    <s v="REDEBAN"/>
    <n v="2238462"/>
    <s v="FO-25-1021431"/>
    <d v="2025-06-03T08:00:00"/>
    <d v="2025-06-04T13:23:00"/>
    <s v="EJECUTADO_EXITOSO"/>
    <s v="EJECUTADO EXITOSO"/>
    <s v="ORDEN DE CAMBIO"/>
    <s v="ROLLOS"/>
    <s v="ROLLOS"/>
    <s v="VISITA_TÉCNICA"/>
    <n v="160"/>
    <s v="ESTADO RESULTADO DE LA ACTIVIDAD :EJECUTADO_x000a_FORMA DE ATENCIÓN :VISITA TECNICA_x000a_CANTIDAD DE ROLLOS :160_x000a_FECHA FIN DE LA ACTIVIDAD :04-06-2025_x000a_NOMBRES Y APELLIDOS DEL USUARIO :William Javier prieto Martínez _x000a_TELEFONO DEL USUARIO :3123926909_x000a_CORREO DEL USUARIO :william.2014984@gmail.com_x000a_SOLUCIÓN :SE REALIZA ENTREGA DE 160 ROLLOS NO SE MANIPULA EQUIPOS."/>
    <n v="0"/>
    <s v="N/A"/>
    <s v="N/A"/>
    <s v="TIPO II"/>
    <s v="TERRESTRE"/>
    <n v="1"/>
    <s v="CORTES VELANDIA MIGUEL ANGEL"/>
    <n v="67654.12000000001"/>
    <n v="0"/>
    <n v="67654.12000000001"/>
    <m/>
    <m/>
    <m/>
    <m/>
    <m/>
  </r>
  <r>
    <s v="MEDELLIN"/>
    <x v="2"/>
    <x v="2"/>
    <n v="5088"/>
    <n v="2237451"/>
    <n v="76840"/>
    <s v="ANTIOQUIA"/>
    <s v="BELLO"/>
    <s v="PTM  BELLO TIENDA NUEVA D'VILL"/>
    <s v="REDEBAN"/>
    <n v="2237451"/>
    <s v="FO-25-1019982"/>
    <d v="2025-05-30T17:50:00"/>
    <d v="2025-06-04T13:30:00"/>
    <s v="EJECUTADO_EXITOSO"/>
    <s v="EJECUTADO EXITOSO"/>
    <s v="ORDEN DE CAMBIO"/>
    <s v="ROLLOS"/>
    <s v="ROLLOS"/>
    <s v="VISITA_TÉCNICA"/>
    <n v="60"/>
    <s v="ESTADO RESULTADO DE LA ACTIVIDAD :EJECUTADO_x000a_FORMA DE ATENCIÓN :VISITA TECNICA_x000a_CANTIDAD DE ROLLOS :60_x000a_FECHA FIN DE LA ACTIVIDAD :04-06-2025_x000a_NOMBRES Y APELLIDOS DEL USUARIO :Jesica de lo rios _x000a_TELEFONO DEL USUARIO :3245052669_x000a_CORREO DEL USUARIO :yesikadelosrios@outlook.com_x000a_SOLUCIÓN :SE REALIZA LA ENTREGA DE 60 ROLLO DE CB A LA ENCARGADA YÉSICA DE LO RÍOS "/>
    <n v="0"/>
    <s v="N/A"/>
    <s v="N/A"/>
    <s v="TIPO I"/>
    <s v="TERRESTRE"/>
    <n v="1"/>
    <s v="JULIO TUBERQUIA JOSE SEBASTIAN"/>
    <n v="35779.500569199998"/>
    <n v="0"/>
    <n v="35779.500569199998"/>
    <m/>
    <m/>
    <m/>
    <m/>
    <m/>
  </r>
  <r>
    <s v="MEDELLIN"/>
    <x v="2"/>
    <x v="2"/>
    <n v="5088"/>
    <n v="2233964"/>
    <n v="56383"/>
    <s v="ANTIOQUIA"/>
    <s v="BELLO"/>
    <s v="DISTRICOL TIENDA LA 67 D ELKIN"/>
    <s v="REDEBAN"/>
    <n v="2233964"/>
    <s v="FO-25-1015774"/>
    <d v="2025-05-30T09:36:00"/>
    <d v="2025-06-04T13:37:00"/>
    <s v="EJECUTADO_EXITOSO"/>
    <s v="EJECUTADO EXITOSO"/>
    <s v="ORDEN DE CAMBIO"/>
    <s v="ROLLOS"/>
    <s v="ROLLOS"/>
    <s v="VISITA_TÉCNICA"/>
    <n v="140"/>
    <s v="ESTADO RESULTADO DE LA ACTIVIDAD :EJECUTADO_x000a_FORMA DE ATENCIÓN :VISITA TECNICA_x000a_CANTIDAD DE ROLLOS :140_x000a_FECHA FIN DE LA ACTIVIDAD :04-06-2025_x000a_NOMBRES Y APELLIDOS DEL USUARIO :Elkin García _x000a_TELEFONO DEL USUARIO :3507421551_x000a_CORREO DEL USUARIO :elkinaguirre1096@gmail.com_x000a_SOLUCIÓN :SE REALIZA LA ENTREGA DE 140 ROLLOS DE CB AL ENCARAGDO ELKIN AGUIRRE "/>
    <n v="0"/>
    <s v="N/A"/>
    <s v="N/A"/>
    <s v="TIPO I"/>
    <s v="TERRESTRE"/>
    <n v="1"/>
    <s v="TORRES MANTILLA JOSE DANIEL"/>
    <n v="35779.500569199998"/>
    <n v="0"/>
    <n v="35779.500569199998"/>
    <m/>
    <m/>
    <m/>
    <m/>
    <m/>
  </r>
  <r>
    <s v="CUCUTA"/>
    <x v="0"/>
    <x v="0"/>
    <n v="54001"/>
    <n v="2249258"/>
    <n v="53508"/>
    <s v="NORTE DE SANTANDER"/>
    <s v="CUCUTA"/>
    <s v="BARRIO EL CENTRO CUCUTA 58"/>
    <s v="REDEBAN"/>
    <n v="2249258"/>
    <s v="FO-25-1035636"/>
    <d v="2025-06-04T08:00:00"/>
    <d v="2025-06-04T13:48:00"/>
    <s v="EJECUTADO_EXITOSO"/>
    <s v="EJECUTADO EXITOSO"/>
    <s v="ORDEN DE CAMBIO"/>
    <s v="ROLLOS"/>
    <s v="ROLLOS"/>
    <s v="VISITA_TÉCNICA"/>
    <n v="10"/>
    <s v="ESTADO RESULTADO DE LA ACTIVIDAD :EJECUTADO_x000a_FORMA DE ATENCIÓN :VISITA TECNICA_x000a_CANTIDAD DE ROLLOS :10_x000a_FECHA FIN DE LA ACTIVIDAD :04-06-2025_x000a_NOMBRES Y APELLIDOS DEL USUARIO :Paola Sandoval _x000a_TELEFONO DEL USUARIO :3024135808_x000a_CORREO DEL USUARIO :ya.ortiz@fesc.edu.co_x000a_SOLUCIÓN :SE REALIZÓ VISITA A LA DIRECCIÓN ASIGNADA POR EL CLIENTE Y SE HIZO ENTREGA DE 10 ROLLOS TODO OK "/>
    <n v="0"/>
    <s v="N/A"/>
    <s v="N/A"/>
    <s v="TIPO I"/>
    <s v="TERRESTRE"/>
    <n v="1"/>
    <s v="CASTAÑEDA PALACIO CARLOS FELIPE"/>
    <n v="35779.500569199998"/>
    <n v="0"/>
    <n v="35779.500569199998"/>
    <m/>
    <m/>
    <m/>
    <m/>
    <m/>
  </r>
  <r>
    <s v="CALI"/>
    <x v="5"/>
    <x v="5"/>
    <n v="76001"/>
    <n v="2246232"/>
    <n v="78511"/>
    <s v="VALLE DEL CAUCA"/>
    <s v="CALI"/>
    <s v="BARRIO ALFONSO BONILLA ARAGON CALI  5"/>
    <s v="REDEBAN"/>
    <n v="2246232"/>
    <s v="FO-25-1032741"/>
    <d v="2025-06-03T13:15:19"/>
    <d v="2025-06-04T13:55:00"/>
    <s v="EJECUTADO_EXITOSO"/>
    <s v="EJECUTADO EXITOSO"/>
    <s v="ORDEN DE CAMBIO"/>
    <s v="ROLLOS"/>
    <s v="ROLLOS"/>
    <s v="VISITA_TÉCNICA"/>
    <n v="60"/>
    <s v="ESTADO RESULTADO DE LA ACTIVIDAD :EJECUTADO_x000a_FORMA DE ATENCIÓN :VISITA TECNICA_x000a_CANTIDAD DE ROLLOS :60_x000a_FECHA FIN DE LA ACTIVIDAD :04-06-2025_x000a_NOMBRES Y APELLIDOS DEL USUARIO :LUISA FERNANDA HOMEN HURTADO_x000a_TELEFONO DEL USUARIO :3042512519_x000a_CORREO DEL USUARIO :ferhomen2003@gmail.com_x000a_SOLUCIÓN :EN LA VISITA TECNICA REALIZADA AL COMERCIO SE LLEGA AL SITIO SE ENTREGAN 60 ROLLOS TERMICOS EL CLIENTE RECIBE ROLLOS TERMICOS"/>
    <n v="0"/>
    <s v="N/A"/>
    <s v="N/A"/>
    <s v="TIPO I"/>
    <s v="TERRESTRE"/>
    <n v="1"/>
    <s v="CANEDO HERRERA ALEXANDER"/>
    <n v="35779.500569199998"/>
    <n v="0"/>
    <n v="35779.500569199998"/>
    <m/>
    <m/>
    <m/>
    <m/>
    <m/>
  </r>
  <r>
    <s v="MEDELLIN"/>
    <x v="2"/>
    <x v="2"/>
    <n v="5088"/>
    <n v="2235428"/>
    <n v="64729"/>
    <s v="ANTIOQUIA"/>
    <s v="BELLO"/>
    <s v="BARRIO ANDALUCIA BELLO BELLO"/>
    <s v="REDEBAN"/>
    <n v="2235428"/>
    <s v="FO-25-1017071"/>
    <d v="2025-05-30T12:15:00"/>
    <d v="2025-06-04T14:00:00"/>
    <s v="EJECUTADO_EXITOSO"/>
    <s v="EJECUTADO EXITOSO"/>
    <s v="ORDEN DE CAMBIO"/>
    <s v="ROLLOS"/>
    <s v="ROLLOS"/>
    <s v="VISITA_TÉCNICA"/>
    <n v="60"/>
    <s v="ESTADO RESULTADO DE LA ACTIVIDAD :EJECUTADO_x000a_FORMA DE ATENCIÓN :VISITA TECNICA_x000a_CANTIDAD DE ROLLOS :60_x000a_FECHA FIN DE LA ACTIVIDAD :04-06-2025_x000a_NOMBRES Y APELLIDOS DEL USUARIO :Sebastian Yepez _x000a_TELEFONO DEL USUARIO :3165851402_x000a_CORREO DEL USUARIO :sebasyepez9621@gmail.com_x000a_SOLUCIÓN :SE REALIZA LA ENTREGA DE 60 ROLLOS DE CB AL ENCARAGDO SEBASTIAN YEPEZ "/>
    <n v="0"/>
    <s v="N/A"/>
    <s v="N/A"/>
    <s v="TIPO I"/>
    <s v="TERRESTRE"/>
    <n v="1"/>
    <s v="ESCOBAR LENIS JUAN SEBASTIAN"/>
    <n v="35779.500569199998"/>
    <n v="0"/>
    <n v="35779.500569199998"/>
    <m/>
    <m/>
    <m/>
    <m/>
    <m/>
  </r>
  <r>
    <s v="BUCARAMANGA"/>
    <x v="0"/>
    <x v="0"/>
    <n v="68081"/>
    <n v="2241653"/>
    <n v="49170"/>
    <s v="SANTANDER"/>
    <s v="BARRANCABERMEJA"/>
    <s v="DISTRICOL SAI LA 28"/>
    <s v="REDEBAN"/>
    <n v="2241653"/>
    <s v="FO-25-1028075"/>
    <d v="2025-06-03T08:00:00"/>
    <d v="2025-06-04T14:08:02"/>
    <s v="EJECUTADO_EXITOSO"/>
    <s v="EJECUTADO EXITOSO"/>
    <s v="ORDEN DE CAMBIO"/>
    <s v="ROLLOS"/>
    <s v="ROLLOS"/>
    <s v="ENVÍO"/>
    <n v="220"/>
    <s v="ESTADO RESULTADO DE LA ACTIVIDAD :_x000a_FORMA DE ATENCIÓN :ENVIO_x000a_CANTIDAD DE ROLLOS :220_x000a_FECHA FIN DE LA ACTIVIDAD :04-06-2025_x000a_NOMBRES Y APELLIDOS DEL USUARIO :_x000a_TELEFONO DEL USUARIO :_x000a_CORREO DEL USUARIO :_x000a_SOLUCIÓN :"/>
    <n v="45899500829"/>
    <s v="COORDINADORA"/>
    <n v="0"/>
    <s v="TIPO III"/>
    <s v="TERRESTRE"/>
    <n v="0"/>
    <s v="VEGA MANRIQUE JONATAN MAURICIO"/>
    <n v="35779.500569199998"/>
    <n v="0"/>
    <n v="35779.500569199998"/>
    <m/>
    <m/>
    <m/>
    <m/>
    <m/>
  </r>
  <r>
    <s v="PASTO"/>
    <x v="5"/>
    <x v="5"/>
    <n v="52835"/>
    <n v="2217805"/>
    <n v="60486"/>
    <s v="NARIÑO"/>
    <s v="SAN ANDRES DE TUMACO"/>
    <s v="BARRIO LLORENTE SAN ANDRES DE"/>
    <s v="REDEBAN"/>
    <n v="2217805"/>
    <s v="FO-25-997855"/>
    <d v="2025-05-27T11:04:00"/>
    <d v="2025-06-04T14:11:41"/>
    <s v="EJECUTADO_EXITOSO"/>
    <s v="EJECUTADO EXITOSO"/>
    <s v="ORDEN DE CAMBIO"/>
    <s v="ROLLOS"/>
    <s v="ROLLOS"/>
    <s v="ENVÍO"/>
    <n v="60"/>
    <s v="ESTADO RESULTADO DE LA ACTIVIDAD :EJECUTADO_x000a_FORMA DE ATENCIÓN :ENVIO FLOTA - OPERADOR LOGISTICO_x000a_CANTIDAD DE ROLLOS :60_x000a_FECHA FIN DE LA ACTIVIDAD :30-05-2025_x000a_NOMBRES Y APELLIDOS DEL USUARIO :Jhon Kevin Mallama _x000a_TELEFONO DEL USUARIO :3105362091_x000a_CORREO DEL USUARIO :controldevisitadigital@gmail.com _x000a_SOLUCIÓN :SE REALIZÓ EL ENVÍO DE PAPELERÍA SOLICITADA SE ENTREGA COPIA DE GUÍA AL CLIENTE PARA QUE RECLAME EN OFICINA "/>
    <n v="700159329685"/>
    <s v="INTERRAPIDISIMO"/>
    <n v="0"/>
    <s v="TIPO IV"/>
    <s v="TERRESTRE"/>
    <n v="0"/>
    <s v="RODRIGUEZ PEREA JUAN CAMILO"/>
    <n v="35779.500569199998"/>
    <n v="0"/>
    <n v="35779.500569199998"/>
    <m/>
    <m/>
    <m/>
    <m/>
    <m/>
  </r>
  <r>
    <s v="MONTERIA"/>
    <x v="1"/>
    <x v="1"/>
    <n v="23189"/>
    <n v="2234972"/>
    <n v="72856"/>
    <s v="CORDOBA"/>
    <s v="CIENAGA DE ORO"/>
    <s v="CENTRO CIENAGA DE ORO CORDOBA"/>
    <s v="REDEBAN"/>
    <n v="2234972"/>
    <s v="FO-25-1016131"/>
    <d v="2025-05-30T11:19:00"/>
    <d v="2025-06-04T14:45:34"/>
    <s v="EJECUTADO_EXITOSO"/>
    <s v="EJECUTADO EXITOSO"/>
    <s v="ORDEN DE CAMBIO"/>
    <s v="ROLLOS"/>
    <s v="ROLLOS"/>
    <s v="VISITA_TÉCNICA"/>
    <n v="170"/>
    <s v="ESTADO RESULTADO DE LA ACTIVIDAD :EJECUTADO_x000a_FORMA DE ATENCIÓN :VISITA TECNICA_x000a_CANTIDAD DE ROLLOS :170_x000a_FECHA FIN DE LA ACTIVIDAD :04-06-2025_x000a_NOMBRES Y APELLIDOS DEL USUARIO :Linis Sevilla _x000a_TELEFONO DEL USUARIO :3007363142_x000a_CORREO DEL USUARIO :linissevillas1@gmail.com_x000a_SOLUCIÓN :EN VISITA TÉCNICA AL PUNTO SE REALIZA ENTREGA DE 170 ROLLOS EN EL PUNTO SIN NOVEDAD, ENTREGA EN EL PUNTO NO REQUIERE INTERVENIR EQUIPOS"/>
    <n v="0"/>
    <n v="0"/>
    <n v="0"/>
    <s v="TIPO II"/>
    <s v="TERRESTRE"/>
    <n v="1"/>
    <s v="DURAN ACOSTA FRANK YONNY"/>
    <n v="67654.12000000001"/>
    <n v="0"/>
    <n v="67654.12000000001"/>
    <m/>
    <m/>
    <m/>
    <m/>
    <m/>
  </r>
  <r>
    <s v="MEDELLIN"/>
    <x v="2"/>
    <x v="2"/>
    <n v="5088"/>
    <n v="2235841"/>
    <n v="76074"/>
    <s v="ANTIOQUIA"/>
    <s v="BELLO"/>
    <s v="BARRIO VRD JALISCO BELLO"/>
    <s v="REDEBAN"/>
    <n v="2235841"/>
    <s v="FO-25-1017347"/>
    <d v="2025-05-30T13:29:00"/>
    <d v="2025-06-04T14:59:06"/>
    <s v="EJECUTADO_EXITOSO"/>
    <s v="EJECUTADO EXITOSO"/>
    <s v="ORDEN DE CAMBIO"/>
    <s v="ROLLOS"/>
    <s v="ROLLOS"/>
    <s v="VISITA_TÉCNICA"/>
    <n v="10"/>
    <s v="ESTADO RESULTADO DE LA ACTIVIDAD :EJECUTADO_x000a_FORMA DE ATENCIÓN :VISITA TECNICA_x000a_CANTIDAD DE ROLLOS :10_x000a_FECHA FIN DE LA ACTIVIDAD :04-06-2025_x000a_NOMBRES Y APELLIDOS DEL USUARIO :Nidia Fernanda _x000a_TELEFONO DEL USUARIO :3007076074_x000a_CORREO DEL USUARIO :nydiaaguacia@gmail.com_x000a_SOLUCIÓN :SE REALIZ AL ENTREGA DE 10 ROLLOS DE CB A L ENCARGADA NIDIA FERNANDA"/>
    <n v="0"/>
    <n v="0"/>
    <n v="0"/>
    <s v="TIPO I"/>
    <s v="TERRESTRE"/>
    <n v="1"/>
    <s v="DIAZ ZABALA FRANCIS DUBAN"/>
    <n v="35779.500569199998"/>
    <n v="0"/>
    <n v="35779.500569199998"/>
    <m/>
    <m/>
    <m/>
    <m/>
    <m/>
  </r>
  <r>
    <s v="BUCARAMANGA"/>
    <x v="0"/>
    <x v="0"/>
    <n v="68001"/>
    <n v="2250399"/>
    <n v="67847"/>
    <s v="SANTANDER"/>
    <s v="BUCARAMANGA"/>
    <s v="OPRAP ÉXITO BUCARAMANGA CENTRO"/>
    <s v="REDEBAN"/>
    <n v="2250399"/>
    <s v="FO-25-1037775"/>
    <d v="2025-06-04T08:44:00"/>
    <d v="2025-06-04T15:01:51"/>
    <s v="EJECUTADO_EXITOSO"/>
    <s v="EJECUTADO EXITOSO"/>
    <s v="ORDEN DE CAMBIO"/>
    <s v="ROLLOS"/>
    <s v="ROLLOS"/>
    <s v="VISITA_TÉCNICA"/>
    <n v="120"/>
    <s v="ESTADO RESULTADO DE LA ACTIVIDAD :EJECUTADO_x000a_FORMA DE ATENCIÓN :VISITA TECNICA_x000a_CANTIDAD DE ROLLOS :120_x000a_FECHA FIN DE LA ACTIVIDAD :04-06-2025_x000a_NOMBRES Y APELLIDOS DEL USUARIO :SILVIA ANGARITA _x000a_TELEFONO DEL USUARIO :3023611105_x000a_CORREO DEL USUARIO :contactenos@oprap.com.co_x000a_SOLUCIÓN :SE REALIZA ENTREGA DE 120 ROLLOS CON VISITA."/>
    <n v="0"/>
    <n v="0"/>
    <n v="0"/>
    <s v="TIPO I"/>
    <s v="TERRESTRE"/>
    <n v="1"/>
    <n v="0"/>
    <n v="35779.500569199998"/>
    <n v="0"/>
    <n v="35779.500569199998"/>
    <m/>
    <m/>
    <m/>
    <m/>
    <m/>
  </r>
  <r>
    <s v="BOGOTA"/>
    <x v="3"/>
    <x v="3"/>
    <n v="11001"/>
    <n v="2246534"/>
    <n v="42663"/>
    <s v="CUNDINAMARCA"/>
    <s v="BOGOTA"/>
    <s v="BARRIO BOSA PORVENIR BOGOTA 2"/>
    <s v="REDEBAN"/>
    <n v="2246534"/>
    <s v="FO-25-1032946"/>
    <d v="2025-06-03T13:56:00"/>
    <d v="2025-06-04T15:09:00"/>
    <s v="EJECUTADO_EXITOSO"/>
    <s v="EJECUTADO EXITOSO"/>
    <s v="ORDEN DE CAMBIO"/>
    <s v="ROLLOS"/>
    <s v="ROLLOS"/>
    <s v="VISITA_TÉCNICA"/>
    <n v="40"/>
    <s v="ESTADO RESULTADO DE LA ACTIVIDAD :EJECUTADO_x000a_FORMA DE ATENCIÓN :VISITA TECNICA_x000a_CANTIDAD DE ROLLOS :40_x000a_FECHA FIN DE LA ACTIVIDAD :04-06-2025_x000a_NOMBRES Y APELLIDOS DEL USUARIO :Iván Darío Alfonso_x000a_TELEFONO DEL USUARIO :3118077376_x000a_CORREO DEL USUARIO :idañfonso00@gmail.com_x000a_SOLUCIÓN :SE DEJAN 40 ROLLOS"/>
    <n v="0"/>
    <n v="0"/>
    <n v="0"/>
    <s v="TIPO I"/>
    <s v="TERRESTRE"/>
    <n v="1"/>
    <n v="0"/>
    <n v="35779.500569199998"/>
    <n v="0"/>
    <n v="35779.500569199998"/>
    <m/>
    <m/>
    <m/>
    <m/>
    <m/>
  </r>
  <r>
    <s v="MONTERIA"/>
    <x v="1"/>
    <x v="1"/>
    <n v="23189"/>
    <n v="2235228"/>
    <n v="67035"/>
    <s v="CORDOBA"/>
    <s v="CIENAGA DE ORO"/>
    <s v="BARRIO SAN JOSE CIENAGA DE ORO"/>
    <s v="REDEBAN"/>
    <n v="2235228"/>
    <s v="FO-25-1017093"/>
    <d v="2025-05-30T11:42:00"/>
    <d v="2025-06-04T15:16:00"/>
    <s v="EJECUTADO_EXITOSO"/>
    <s v="EJECUTADO EXITOSO"/>
    <s v="ORDEN DE CAMBIO"/>
    <s v="ROLLOS"/>
    <s v="ROLLOS"/>
    <s v="VISITA_TÉCNICA"/>
    <n v="40"/>
    <s v="ESTADO RESULTADO DE LA ACTIVIDAD :EJECUTADO_x000a_FORMA DE ATENCIÓN :VISITA TECNICA_x000a_CANTIDAD DE ROLLOS :40_x000a_FECHA FIN DE LA ACTIVIDAD :04-06-2025_x000a_NOMBRES Y APELLIDOS DEL USUARIO :María Angélica vertel _x000a_TELEFONO DEL USUARIO :3003708438_x000a_CORREO DEL USUARIO :drogcerete3rr@gmail.com_x000a_SOLUCIÓN :EN VISITA TÉCNICA AL PUNTO SE REALIZA ENTREGA DE 40 ROLLOS EN EL PUNTO SIN NOVEDAD, ENTREGA EN EL PUNTO NO REQUIERE INTERVENIR EQUIPOS"/>
    <n v="0"/>
    <s v="N/A"/>
    <s v="N/A"/>
    <s v="TIPO II"/>
    <s v="TERRESTRE"/>
    <n v="1"/>
    <n v="0"/>
    <n v="67654.12000000001"/>
    <n v="0"/>
    <n v="67654.12000000001"/>
    <m/>
    <m/>
    <m/>
    <m/>
    <m/>
  </r>
  <r>
    <s v="BOGOTA"/>
    <x v="3"/>
    <x v="3"/>
    <n v="25772"/>
    <n v="2224119"/>
    <n v="49330"/>
    <s v="CUNDINAMARCA"/>
    <s v="SUESCA"/>
    <s v="BARRIO SUESCA SUESCA 2"/>
    <s v="REDEBAN"/>
    <n v="2224119"/>
    <s v="FO-25-1005429"/>
    <d v="2025-05-28T11:57:00"/>
    <d v="2025-06-04T15:22:00"/>
    <s v="EJECUTADO_EXITOSO"/>
    <s v="EJECUTADO EXITOSO"/>
    <s v="ORDEN DE CAMBIO"/>
    <s v="ROLLOS"/>
    <s v="ROLLOS"/>
    <s v="VISITA_TÉCNICA"/>
    <n v="20"/>
    <s v="ESTADO RESULTADO DE LA ACTIVIDAD :EJECUTADO_x000a_FORMA DE ATENCIÓN :VISITA TECNICA_x000a_CANTIDAD DE ROLLOS :20_x000a_FECHA FIN DE LA ACTIVIDAD :04-06-2025_x000a_NOMBRES Y APELLIDOS DEL USUARIO :Diana  Amaya_x000a_TELEFONO DEL USUARIO :3144635000_x000a_CORREO DEL USUARIO :amayaraul2@hotmail.com_x000a_SOLUCIÓN :SE REALIZA ENTREGA DE 20 ROLLOS, NO SE MANIPULA EQUIPOS."/>
    <n v="0"/>
    <s v="N/A"/>
    <s v="N/A"/>
    <s v="TIPO II"/>
    <s v="TERRESTRE"/>
    <n v="1"/>
    <s v="MONTOYA VELEZ ANDRES FELIPE"/>
    <n v="67654.12000000001"/>
    <n v="0"/>
    <n v="67654.12000000001"/>
    <m/>
    <m/>
    <m/>
    <m/>
    <m/>
  </r>
  <r>
    <s v="VALLEDUPAR"/>
    <x v="1"/>
    <x v="1"/>
    <n v="20383"/>
    <n v="2211421"/>
    <n v="42378"/>
    <s v="CESAR"/>
    <s v="LA GLORIA"/>
    <s v="BARRIO LA MATA LA GLORIA CESAR"/>
    <s v="REDEBAN"/>
    <n v="2211421"/>
    <s v="FO-25-991488"/>
    <d v="2025-05-26T11:12:00"/>
    <d v="2025-06-04T15:33:28"/>
    <s v="EJECUTADO_EXITOSO"/>
    <s v="EJECUTADO EXITOSO"/>
    <s v="ORDEN DE CAMBIO"/>
    <s v="ROLLOS"/>
    <s v="ROLLOS"/>
    <s v="ENVÍO"/>
    <n v="40"/>
    <s v="ESTADO RESULTADO DE LA ACTIVIDAD :_x000a_FORMA DE ATENCIÓN :ENVIO_x000a_CANTIDAD DE ROLLOS :40_x000a_FECHA FIN DE LA ACTIVIDAD :04-06-2025_x000a_NOMBRES Y APELLIDOS DEL USUARIO :_x000a_TELEFONO DEL USUARIO :_x000a_CORREO DEL USUARIO :_x000a_SOLUCIÓN :"/>
    <n v="2205447054"/>
    <s v="SERVIENTREGA"/>
    <s v="ENTREGADO"/>
    <s v="TIPO IV"/>
    <s v="TERRESTRE"/>
    <n v="0"/>
    <s v="QUINTERO SANCHEZ JUAN SEBASTIAN"/>
    <n v="35779.500569199998"/>
    <n v="0"/>
    <n v="35779.500569199998"/>
    <m/>
    <m/>
    <m/>
    <m/>
    <m/>
  </r>
  <r>
    <s v="PASTO"/>
    <x v="5"/>
    <x v="5"/>
    <n v="86885"/>
    <n v="2221653"/>
    <n v="67155"/>
    <s v="PUTUMAYO"/>
    <s v="VILLAGARZON"/>
    <s v="BARRIO FATIMA VILLAGARZON 2"/>
    <s v="REDEBAN"/>
    <n v="2221653"/>
    <s v="FO-25-1004994"/>
    <d v="2025-05-28T08:05:00"/>
    <d v="2025-06-04T15:34:13"/>
    <s v="EJECUTADO_EXITOSO"/>
    <s v="EJECUTADO EXITOSO"/>
    <s v="ORDEN DE CAMBIO"/>
    <s v="ROLLOS"/>
    <s v="ROLLOS"/>
    <s v="ENVÍO"/>
    <n v="50"/>
    <s v="ESTADO RESULTADO DE LA ACTIVIDAD :_x000a_FORMA DE ATENCIÓN :ENVIO_x000a_CANTIDAD DE ROLLOS :50_x000a_FECHA FIN DE LA ACTIVIDAD :04-06-2025_x000a_NOMBRES Y APELLIDOS DEL USUARIO :_x000a_TELEFONO DEL USUARIO :_x000a_CORREO DEL USUARIO :_x000a_SOLUCIÓN :"/>
    <n v="2185553654"/>
    <s v="SERVIENTREGA"/>
    <s v="ENTREGADO"/>
    <s v="TIPO IV"/>
    <s v="TERRESTRE"/>
    <n v="0"/>
    <s v="LOZADA ROJAS CHRISTIAN ANDRES"/>
    <n v="35779.500569199998"/>
    <n v="0"/>
    <n v="35779.500569199998"/>
    <m/>
    <m/>
    <m/>
    <m/>
    <m/>
  </r>
  <r>
    <s v="PASTO"/>
    <x v="5"/>
    <x v="5"/>
    <n v="52356"/>
    <n v="2248748"/>
    <n v="39919"/>
    <s v="NARIÑO"/>
    <s v="IPIALES"/>
    <s v="BARRIO ESMERALDA IPIALES"/>
    <s v="REDEBAN"/>
    <n v="2248748"/>
    <s v="FO-25-1034433"/>
    <d v="2025-06-03T16:43:00"/>
    <d v="2025-06-04T15:38:00"/>
    <s v="EJECUTADO_EXITOSO"/>
    <s v="EJECUTADO EXITOSO"/>
    <s v="ORDEN DE CAMBIO"/>
    <s v="ROLLOS"/>
    <s v="ROLLOS"/>
    <s v="ENVÍO"/>
    <n v="30"/>
    <s v="ESTADO RESULTADO DE LA ACTIVIDAD :EJECUTADO_x000a_FORMA DE ATENCIÓN :VISITA TECNICA_x000a_CANTIDAD DE ROLLOS :30_x000a_FECHA FIN DE LA ACTIVIDAD :04-06-2025_x000a_NOMBRES Y APELLIDOS DEL USUARIO :Lucía castro _x000a_TELEFONO DEL USUARIO :3222165934_x000a_CORREO DEL USUARIO :comercialdys@outlook.com_x000a_SOLUCIÓN :SE LLAMA AL CONTACTO E INFORMA QUE LOS ROLLOS SEAN ENVIADOS POR TRANSPORTE TIPO CAMIONETA HACIA SU CORREGIMIENTO YA QUE HACIA EL SITIO EL DÍA DE HOY ENTRAN PERO NO SALEN VEHÍCULOS. CLIENTE INFORMA QUE YA RECIBIÓ LOS ROLLOS "/>
    <n v="0"/>
    <s v="FLOTA"/>
    <s v="N/A"/>
    <s v="TIPO II"/>
    <s v="TERRESTRE"/>
    <n v="0"/>
    <s v="HERNANDEZ GUARIN MIGUEL JULIAN"/>
    <n v="35779.500569199998"/>
    <n v="0"/>
    <n v="35779.500569199998"/>
    <m/>
    <m/>
    <m/>
    <m/>
    <m/>
  </r>
  <r>
    <s v="BUCARAMANGA"/>
    <x v="0"/>
    <x v="0"/>
    <n v="68820"/>
    <n v="2240592"/>
    <n v="65635"/>
    <s v="SANTANDER"/>
    <s v="TONA"/>
    <s v="BARRIO CORREGIMIENTO LA CORCOV"/>
    <s v="REDEBAN"/>
    <n v="2240592"/>
    <s v="FO-25-1026110"/>
    <d v="2025-06-03T08:00:00"/>
    <d v="2025-06-04T15:41:40"/>
    <s v="EJECUTADO_EXITOSO"/>
    <s v="EJECUTADO EXITOSO"/>
    <s v="ORDEN DE CAMBIO"/>
    <s v="ROLLOS"/>
    <s v="ROLLOS"/>
    <s v="VISITA_TÉCNICA"/>
    <n v="10"/>
    <s v="ESTADO RESULTADO DE LA ACTIVIDAD :EJECUTADO_x000a_FORMA DE ATENCIÓN :VISITA TECNICA_x000a_CANTIDAD DE ROLLOS :10_x000a_FECHA FIN DE LA ACTIVIDAD :04-06-2025_x000a_NOMBRES Y APELLIDOS DEL USUARIO :EMERSON MENDOZA _x000a_TELEFONO DEL USUARIO :3112633394_x000a_CORREO DEL USUARIO :hermides9712@gmail.com_x000a_SOLUCIÓN :EN COMUNICACIÓN CON EL ADMINISTRADOR EMERSON MENDOZA AL CELULAR 3112633394, INFORMA QUE EN ESTOS MOMENTOS SE ENCUENTRA EN LA CIUDAD DE BUCARAMANGA QUE PODEMOS PASAR A ENTREGAR LOS ROLLOS EN LA SIGUIENTE DIRECCIÓN CALLE 59 # 30-88, SE REALIZA ENTREGA DE 10 ROLLOS AL SEÑOR EMERSON MENDOZA."/>
    <n v="0"/>
    <n v="0"/>
    <n v="0"/>
    <s v="TIPO II"/>
    <s v="TERRESTRE"/>
    <n v="1"/>
    <s v="HERNANDEZ GUARIN MIGUEL JULIAN"/>
    <n v="67654.12000000001"/>
    <n v="0"/>
    <n v="67654.12000000001"/>
    <m/>
    <m/>
    <m/>
    <m/>
    <m/>
  </r>
  <r>
    <s v="BUCARAMANGA"/>
    <x v="0"/>
    <x v="0"/>
    <n v="20710"/>
    <n v="2225596"/>
    <n v="78746"/>
    <s v="CESAR"/>
    <s v="SAN ALBERTO"/>
    <s v="PTM SAN ALBERTO MULTIPAGOS LA"/>
    <s v="REDEBAN"/>
    <n v="2225596"/>
    <s v="FO-25-1006979"/>
    <d v="2025-05-28T15:31:00"/>
    <d v="2025-06-04T16:21:00"/>
    <s v="EJECUTADO_EXITOSO"/>
    <s v="EJECUTADO EXITOSO"/>
    <s v="ORDEN DE CAMBIO"/>
    <s v="ROLLOS"/>
    <s v="ROLLOS"/>
    <s v="ENVÍO"/>
    <n v="30"/>
    <s v="ESTADO RESULTADO DE LA ACTIVIDAD :_x000a_FORMA DE ATENCIÓN :ENVIO_x000a_CANTIDAD DE ROLLOS :30_x000a_FECHA FIN DE LA ACTIVIDAD :04-06-2025_x000a_NOMBRES Y APELLIDOS DEL USUARIO :_x000a_TELEFONO DEL USUARIO :_x000a_CORREO DEL USUARIO :_x000a_SOLUCIÓN :"/>
    <n v="2187690543"/>
    <s v="SERVIENTREGA"/>
    <s v="EN ZONA DE DISTRIBUCION"/>
    <s v="TIPO III"/>
    <s v="TERRESTRE"/>
    <n v="0"/>
    <s v="MONTOYA VELEZ ANDRES FELIPE"/>
    <n v="35779.500569199998"/>
    <n v="0"/>
    <n v="35779.500569199998"/>
    <m/>
    <m/>
    <m/>
    <m/>
    <m/>
  </r>
  <r>
    <s v="MONTERIA"/>
    <x v="1"/>
    <x v="1"/>
    <n v="23001"/>
    <n v="2228480"/>
    <n v="77902"/>
    <s v="CORDOBA"/>
    <s v="MONTERIA"/>
    <s v="BARRIO VRD LOS CEDROS MONTERIA"/>
    <s v="REDEBAN"/>
    <n v="2228480"/>
    <s v="FO-25-1009818"/>
    <d v="2025-05-29T09:38:00"/>
    <d v="2025-06-04T16:24:00"/>
    <s v="EJECUTADO_EXITOSO"/>
    <s v="EJECUTADO EXITOSO"/>
    <s v="ORDEN DE CAMBIO"/>
    <s v="ROLLOS"/>
    <s v="ROLLOS"/>
    <s v="VISITA_TÉCNICA"/>
    <n v="10"/>
    <s v="ESTADO RESULTADO DE LA ACTIVIDAD :EJECUTADO_x000a_FORMA DE ATENCIÓN :VISITA TECNICA_x000a_CANTIDAD DE ROLLOS :10_x000a_FECHA FIN DE LA ACTIVIDAD :04-06-2025_x000a_NOMBRES Y APELLIDOS DEL USUARIO :William Chova_x000a_TELEFONO DEL USUARIO :3186308497_x000a_CORREO DEL USUARIO :williamchova399@gmail.com_x000a_SOLUCIÓN :SE REALIZA VISITA TÉCNICA PARA ENTREGA DE 10 ROLLOS PARA DATAFONO, NO SE INTERVIENE TERMINAL Y LA ENTREGA SE REALIZA SIN NOVEDAD."/>
    <n v="0"/>
    <s v="N/A"/>
    <s v="N/A"/>
    <s v="TIPO I"/>
    <s v="TERRESTRE"/>
    <n v="1"/>
    <s v="RODRIGUEZ PEREA JUAN CAMILO"/>
    <n v="35779.500569199998"/>
    <n v="0"/>
    <n v="35779.500569199998"/>
    <m/>
    <m/>
    <m/>
    <m/>
    <m/>
  </r>
  <r>
    <s v="YOPAL"/>
    <x v="4"/>
    <x v="4"/>
    <n v="85250"/>
    <n v="2247782"/>
    <n v="67837"/>
    <s v="CASANARE"/>
    <s v="PAZ DE ARIPORO"/>
    <s v="BARRIO CORREGIMIENTO EL TOTUMO"/>
    <s v="REDEBAN"/>
    <n v="2247782"/>
    <s v="FO-25-1034063"/>
    <d v="2025-06-03T15:39:00"/>
    <d v="2025-06-04T16:28:00"/>
    <s v="EJECUTADO_EXITOSO"/>
    <s v="EJECUTADO EXITOSO"/>
    <s v="ORDEN DE CAMBIO"/>
    <s v="ROLLOS"/>
    <s v="ROLLOS"/>
    <s v="ENVÍO"/>
    <n v="30"/>
    <s v="ESTADO RESULTADO DE LA ACTIVIDAD :EJECUTADO_x000a_FORMA DE ATENCIÓN :ENVIO FLOTA - OPERADOR LOGISTICO_x000a_CANTIDAD DE ROLLOS :30_x000a_FECHA FIN DE LA ACTIVIDAD :04-06-2025_x000a_NOMBRES Y APELLIDOS DEL USUARIO :ANA SIBO _x000a_TELEFONO DEL USUARIO :3128124170_x000a_CORREO DEL USUARIO :controldevisitadigital@gmail.com_x000a_SOLUCIÓN :EN COMUNICACIÓN CON LA SEÑORA ANA SIBO AL NUMERO 3128124170, PIDE EL FAVOR SE ENVIEN LOS ROLLOS POR SERVICIO DE FLOTA. RECIBIDO OK"/>
    <n v="0"/>
    <s v="FLOTA"/>
    <s v="N/A"/>
    <s v="TIPO II"/>
    <s v="TERRESTRE"/>
    <n v="0"/>
    <s v="THOMAS  CAMPO SIGIFREDO SEGUNDO"/>
    <n v="35779.500569199998"/>
    <n v="0"/>
    <n v="35779.500569199998"/>
    <m/>
    <m/>
    <m/>
    <m/>
    <m/>
  </r>
  <r>
    <s v="BUCARAMANGA"/>
    <x v="0"/>
    <x v="0"/>
    <n v="68307"/>
    <n v="2248790"/>
    <n v="73607"/>
    <s v="SANTANDER"/>
    <s v="GIRON"/>
    <s v="PTM LA REPUBLICA GIRON SUPERME"/>
    <s v="REDEBAN"/>
    <n v="2248790"/>
    <s v="FO-25-1035607"/>
    <d v="2025-06-03T17:00:00"/>
    <d v="2025-06-04T16:34:00"/>
    <s v="EJECUTADO_EXITOSO"/>
    <s v="EJECUTADO EXITOSO"/>
    <s v="ORDEN DE CAMBIO"/>
    <s v="ROLLOS"/>
    <s v="ROLLOS"/>
    <s v="VISITA_TÉCNICA"/>
    <n v="20"/>
    <s v="ESTADO RESULTADO DE LA ACTIVIDAD :EJECUTADO_x000a_FORMA DE ATENCIÓN :VISITA TECNICA_x000a_CANTIDAD DE ROLLOS :20_x000a_FECHA FIN DE LA ACTIVIDAD :04-06-2025_x000a_NOMBRES Y APELLIDOS DEL USUARIO :JESUS RUEDA RIOS_x000a_TELEFONO DEL USUARIO :3212449499_x000a_CORREO DEL USUARIO :jesusrrios@outlook.com_x000a_SOLUCIÓN :SE HACE PRESENCIA EN COMERCIO SE REALIZA ENTREGA DE 20 ROLLOS"/>
    <n v="0"/>
    <s v="N/A"/>
    <s v="N/A"/>
    <s v="TIPO I"/>
    <s v="TERRESTRE"/>
    <n v="1"/>
    <s v="CORTES VELANDIA MIGUEL ANGEL"/>
    <n v="35779.500569199998"/>
    <n v="0"/>
    <n v="35779.500569199998"/>
    <m/>
    <m/>
    <m/>
    <m/>
    <m/>
  </r>
  <r>
    <s v="BARRANQUILLA"/>
    <x v="1"/>
    <x v="1"/>
    <n v="8433"/>
    <n v="2240398"/>
    <n v="46865"/>
    <s v="ATLANTICO"/>
    <s v="MALAMBO"/>
    <s v="DISTRICOL PAPELERIA LA UNION"/>
    <s v="REDEBAN"/>
    <n v="2240398"/>
    <s v="FO-25-1026100"/>
    <d v="2025-06-03T08:00:00"/>
    <d v="2025-06-05T07:52:00"/>
    <s v="EJECUTADO_EXITOSO"/>
    <s v="EJECUTADO EXITOSO"/>
    <s v="ORDEN DE CAMBIO"/>
    <s v="ROLLOS"/>
    <s v="ROLLOS"/>
    <s v="VISITA_TÉCNICA"/>
    <n v="80"/>
    <s v="ESTADO RESULTADO DE LA ACTIVIDAD :EJECUTADO_x000a_FORMA DE ATENCIÓN :VISITA TECNICA_x000a_CANTIDAD DE ROLLOS :80_x000a_FECHA FIN DE LA ACTIVIDAD :04-06-2025_x000a_NOMBRES Y APELLIDOS DEL USUARIO :Maria camila_x000a_TELEFONO DEL USUARIO :3104241544_x000a_CORREO DEL USUARIO :controldevisitadigital@gmail.com_x000a_SOLUCIÓN :SE REALIZA VISITA TÉCNICA PARA ENTREGA DE ROLLOS DE REDEBAN "/>
    <n v="0"/>
    <s v="N/A"/>
    <s v="N/A"/>
    <s v="TIPO II"/>
    <s v="TERRESTRE"/>
    <n v="1"/>
    <s v="SANTOS GUZMAN CHRISTIAN FELIPE"/>
    <n v="67654.12000000001"/>
    <n v="0"/>
    <n v="67654.12000000001"/>
    <m/>
    <m/>
    <m/>
    <m/>
    <m/>
  </r>
  <r>
    <s v="PASTO"/>
    <x v="5"/>
    <x v="5"/>
    <n v="52835"/>
    <n v="2212889"/>
    <n v="59519"/>
    <s v="NARIÑO"/>
    <s v="SAN ANDRES DE TUMACO"/>
    <s v="BARRIO EL CARMEN SAN ANDRES DE"/>
    <s v="REDEBAN"/>
    <n v="2212889"/>
    <s v="FO-25-993039"/>
    <d v="2025-05-26T14:46:00"/>
    <d v="2025-06-05T07:52:21"/>
    <s v="EJECUTADO_EXITOSO"/>
    <s v="EJECUTADO EXITOSO"/>
    <s v="ORDEN DE CAMBIO"/>
    <s v="ROLLOS"/>
    <s v="ROLLOS"/>
    <s v="ENVÍO"/>
    <n v="20"/>
    <s v="ESTADO RESULTADO DE LA ACTIVIDAD :EJECUTADO_x000a_FORMA DE ATENCIÓN :ENVIO FLOTA - OPERADOR LOGISTICO_x000a_CANTIDAD DE ROLLOS :20_x000a_FECHA FIN DE LA ACTIVIDAD :30-05-2025_x000a_NOMBRES Y APELLIDOS DEL USUARIO :Jhon Jarry Marín _x000a_TELEFONO DEL USUARIO :3164957361_x000a_CORREO DEL USUARIO :controldevisitadigital@gmail.com _x000a_SOLUCIÓN :SE REALIZÓ EL ENVÍO DE PAPELERÍA SOLICITADA SE ENTREGA COPIA DE GUÍA AL CLIENTE PARA QUE RECLAME EN OFICINA "/>
    <n v="700159329316"/>
    <s v="INTERRAPIDISIMO"/>
    <s v="N/A"/>
    <s v="TIPO IV"/>
    <s v="TERRESTRE"/>
    <n v="0"/>
    <s v="MONTES DIAZ JOHN FRED"/>
    <n v="35779.500569199998"/>
    <n v="0"/>
    <n v="35779.500569199998"/>
    <m/>
    <m/>
    <m/>
    <m/>
    <m/>
  </r>
  <r>
    <s v="MONTERIA"/>
    <x v="1"/>
    <x v="1"/>
    <n v="23580"/>
    <n v="2215922"/>
    <n v="71201"/>
    <s v="CORDOBA"/>
    <s v="PUERTO LIBERTADOR"/>
    <s v="BARRIO VEREDA MINA EL ALACRAN"/>
    <s v="REDEBAN"/>
    <n v="2215922"/>
    <s v="FO-25-995908"/>
    <d v="2025-05-27T08:27:00"/>
    <d v="2025-06-05T07:55:30"/>
    <s v="EJECUTADO_EXITOSO"/>
    <s v="EJECUTADO EXITOSO"/>
    <s v="ORDEN DE CAMBIO"/>
    <s v="ROLLOS"/>
    <s v="ROLLOS"/>
    <s v="ENVÍO"/>
    <n v="10"/>
    <s v="ESTADO RESULTADO DE LA ACTIVIDAD :EJECUTADO_x000a_FORMA DE ATENCIÓN :ENVIO FLOTA - OPERADOR LOGISTICO_x000a_CANTIDAD DE ROLLOS :10_x000a_FECHA FIN DE LA ACTIVIDAD :31-05-2025_x000a_NOMBRES Y APELLIDOS DEL USUARIO :María Garces_x000a_TELEFONO DEL USUARIO :3136815983_x000a_CORREO DEL USUARIO :controldevisitadigital@gmail.com_x000a_SOLUCIÓN :SE ENVÍAN 10 ROLLOS POR OPERADOR LOGÍSTICO INTERRAPIDISIMO, SE CONFIRMA ENVÍO AL CB OK"/>
    <n v="700159437577"/>
    <s v="INTERRAPIDISIMO"/>
    <s v="N/A"/>
    <s v="TIPO IV"/>
    <s v="TERRESTRE"/>
    <n v="0"/>
    <s v="GARZON RUIZ LUIS MIGUEL"/>
    <n v="35779.500569199998"/>
    <n v="0"/>
    <n v="35779.500569199998"/>
    <m/>
    <m/>
    <m/>
    <m/>
    <m/>
  </r>
  <r>
    <s v="BUCARAMANGA"/>
    <x v="0"/>
    <x v="0"/>
    <n v="68307"/>
    <n v="2243030"/>
    <n v="76830"/>
    <s v="SANTANDER"/>
    <s v="GIRON"/>
    <s v="PTM GIRON SUPERMERCADO MERCANT"/>
    <s v="REDEBAN"/>
    <n v="2243030"/>
    <s v="FO-25-1029007"/>
    <d v="2025-06-03T09:22:00"/>
    <d v="2025-06-05T07:56:00"/>
    <s v="EJECUTADO_EXITOSO"/>
    <s v="EJECUTADO EXITOSO"/>
    <s v="ORDEN DE CAMBIO"/>
    <s v="ROLLOS"/>
    <s v="ROLLOS"/>
    <s v="VISITA_TÉCNICA"/>
    <n v="20"/>
    <s v="ESTADO RESULTADO DE LA ACTIVIDAD :EJECUTADO_x000a_FORMA DE ATENCIÓN :VISITA TECNICA_x000a_CANTIDAD DE ROLLOS :20_x000a_FECHA FIN DE LA ACTIVIDAD :04-06-2025_x000a_NOMBRES Y APELLIDOS DEL USUARIO :CARLOS VILLEGAS_x000a_TELEFONO DEL USUARIO :3209226957_x000a_CORREO DEL USUARIO :carlosvillegas@gmail.com_x000a_SOLUCIÓN :SE REALIZA ENTREGA DE 20 ROLLOS A CARLOS VILLEGAS "/>
    <n v="0"/>
    <s v="N/A"/>
    <s v="N/A"/>
    <s v="TIPO I"/>
    <s v="TERRESTRE"/>
    <n v="1"/>
    <s v="ROZO JIMENEZ EDGAR ARMANDO"/>
    <n v="35779.500569199998"/>
    <n v="0"/>
    <n v="35779.500569199998"/>
    <m/>
    <m/>
    <m/>
    <m/>
    <m/>
  </r>
  <r>
    <s v="PASTO"/>
    <x v="5"/>
    <x v="5"/>
    <n v="52835"/>
    <n v="2224237"/>
    <n v="72902"/>
    <s v="NARIÑO"/>
    <s v="SAN ANDRES DE TUMACO"/>
    <s v="NARI#O SAN ANDRES DE TUMACO"/>
    <s v="REDEBAN"/>
    <n v="2224237"/>
    <s v="FO-25-1005872"/>
    <d v="2025-05-28T12:06:00"/>
    <d v="2025-06-05T08:00:37"/>
    <s v="EJECUTADO_EXITOSO"/>
    <s v="EJECUTADO EXITOSO"/>
    <s v="ORDEN DE CAMBIO"/>
    <s v="ROLLOS"/>
    <s v="ROLLOS"/>
    <s v="ENVÍO"/>
    <n v="20"/>
    <s v="ESTADO RESULTADO DE LA ACTIVIDAD :EJECUTADO_x000a_FORMA DE ATENCIÓN :ENVIO FLOTA - OPERADOR LOGISTICO_x000a_CANTIDAD DE ROLLOS :20_x000a_FECHA FIN DE LA ACTIVIDAD :30-05-2025_x000a_NOMBRES Y APELLIDOS DEL USUARIO :Germán Estupiñan _x000a_TELEFONO DEL USUARIO :3184357004_x000a_CORREO DEL USUARIO :controldevisitadigital@gmail.com _x000a_SOLUCIÓN :SE REALIZÓ EL ENVÍO DE PAPELERÍA SOLICITADA SE ENTREGA COPIA DE GUÍA AL CLIENTE PARA QUE RECLAME EN OFICINA. "/>
    <n v="700159329460"/>
    <s v="INTERRAPIDISIMO"/>
    <s v="N/A"/>
    <s v="TIPO IV"/>
    <s v="TERRESTRE"/>
    <n v="0"/>
    <s v="RODRIGUEZ PEREA JUAN CAMILO"/>
    <n v="35779.500569199998"/>
    <n v="0"/>
    <n v="35779.500569199998"/>
    <m/>
    <m/>
    <m/>
    <m/>
    <m/>
  </r>
  <r>
    <s v="SANTA MARTA"/>
    <x v="1"/>
    <x v="1"/>
    <n v="44001"/>
    <n v="2243631"/>
    <n v="78629"/>
    <s v="LA GUAJIRA"/>
    <s v="RIOHACHA"/>
    <s v="BARRIO EL PROGRESO RIOHACHA"/>
    <s v="REDEBAN"/>
    <n v="2243631"/>
    <s v="FO-25-1029517"/>
    <d v="2025-06-03T09:59:00"/>
    <d v="2025-06-05T08:03:17"/>
    <s v="EJECUTADO_EXITOSO"/>
    <s v="EJECUTADO EXITOSO"/>
    <s v="ORDEN DE CAMBIO"/>
    <s v="ROLLOS"/>
    <s v="ROLLOS"/>
    <s v="ENVÍO"/>
    <n v="40"/>
    <s v="ESTADO RESULTADO DE LA ACTIVIDAD :_x000a_FORMA DE ATENCIÓN :ENVIO_x000a_CANTIDAD DE ROLLOS :40_x000a_FECHA FIN DE LA ACTIVIDAD :05-06-2025_x000a_NOMBRES Y APELLIDOS DEL USUARIO :_x000a_TELEFONO DEL USUARIO :_x000a_CORREO DEL USUARIO :_x000a_SOLUCIÓN :"/>
    <n v="45899500834"/>
    <s v="COORDINADORA"/>
    <s v="N/A"/>
    <s v="TIPO III"/>
    <s v="TERRESTRE"/>
    <n v="0"/>
    <n v="0"/>
    <n v="35779.500569199998"/>
    <n v="0"/>
    <n v="35779.500569199998"/>
    <m/>
    <m/>
    <m/>
    <m/>
    <m/>
  </r>
  <r>
    <s v="PASTO"/>
    <x v="5"/>
    <x v="5"/>
    <n v="86865"/>
    <n v="2219474"/>
    <n v="46863"/>
    <s v="PUTUMAYO"/>
    <s v="VALLE DEL GUAMUEZ"/>
    <s v="DISTRICOL PAPELERIA JAVIER"/>
    <s v="REDEBAN"/>
    <n v="2219474"/>
    <s v="FO-25-1004990"/>
    <d v="2025-05-27T15:03:00"/>
    <d v="2025-06-05T08:29:11"/>
    <s v="EJECUTADO_EXITOSO"/>
    <s v="EJECUTADO EXITOSO"/>
    <s v="ORDEN DE CAMBIO"/>
    <s v="ROLLOS"/>
    <s v="ROLLOS"/>
    <s v="ENVÍO"/>
    <n v="30"/>
    <s v="ESTADO RESULTADO DE LA ACTIVIDAD :_x000a_FORMA DE ATENCIÓN :ENVIO_x000a_CANTIDAD DE ROLLOS :30_x000a_FECHA FIN DE LA ACTIVIDAD :05-06-2025_x000a_NOMBRES Y APELLIDOS DEL USUARIO :_x000a_TELEFONO DEL USUARIO :_x000a_CORREO DEL USUARIO :_x000a_SOLUCIÓN :"/>
    <n v="2185553655"/>
    <s v="SERVIENTREGA"/>
    <s v="ENTREGADO"/>
    <s v="TIPO IV"/>
    <s v="TERRESTRE"/>
    <n v="0"/>
    <s v="PORRAS CASTRO DARLON NASCK"/>
    <n v="35779.500569199998"/>
    <n v="0"/>
    <n v="35779.500569199998"/>
    <m/>
    <m/>
    <m/>
    <m/>
    <m/>
  </r>
  <r>
    <s v="MEDELLIN"/>
    <x v="2"/>
    <x v="2"/>
    <n v="5591"/>
    <n v="2228780"/>
    <n v="33431"/>
    <s v="ANTIOQUIA"/>
    <s v="PUERTO TRIUNFO"/>
    <s v="BARRIO AV NAPOLES PUERTO TRIUN"/>
    <s v="REDEBAN"/>
    <n v="2228780"/>
    <s v="FO-25-1010060"/>
    <d v="2025-05-29T10:02:00"/>
    <d v="2025-06-05T08:29:50"/>
    <s v="EJECUTADO_EXITOSO"/>
    <s v="EJECUTADO EXITOSO"/>
    <s v="ORDEN DE CAMBIO"/>
    <s v="ROLLOS"/>
    <s v="ROLLOS"/>
    <s v="ENVÍO"/>
    <n v="90"/>
    <s v="ESTADO RESULTADO DE LA ACTIVIDAD :_x000a_FORMA DE ATENCIÓN :ENVIO_x000a_CANTIDAD DE ROLLOS :90_x000a_FECHA FIN DE LA ACTIVIDAD :05-06-2025_x000a_NOMBRES Y APELLIDOS DEL USUARIO :_x000a_TELEFONO DEL USUARIO :_x000a_CORREO DEL USUARIO :_x000a_SOLUCIÓN :"/>
    <n v="368691988"/>
    <s v="SERVIENTREGA"/>
    <s v="ENTREGADO"/>
    <s v="TIPO IV"/>
    <s v="TERRESTRE"/>
    <n v="0"/>
    <s v="CASSIANI PEREZ RAUL RAMIRO"/>
    <n v="35779.500569199998"/>
    <n v="0"/>
    <n v="35779.500569199998"/>
    <m/>
    <m/>
    <m/>
    <m/>
    <m/>
  </r>
  <r>
    <s v="VALLEDUPAR"/>
    <x v="1"/>
    <x v="1"/>
    <n v="20178"/>
    <n v="2210261"/>
    <n v="58869"/>
    <s v="CESAR"/>
    <s v="CHIRIGUANA"/>
    <s v="BARRIO CENTRO CHIRIGUANA 1"/>
    <s v="REDEBAN"/>
    <n v="2210261"/>
    <s v="FO-25-990935"/>
    <d v="2025-05-26T09:51:00"/>
    <d v="2025-06-05T09:16:00"/>
    <s v="EJECUTADO_EXITOSO"/>
    <s v="EJECUTADO EXITOSO"/>
    <s v="ORDEN DE CAMBIO"/>
    <s v="ROLLOS"/>
    <s v="ROLLOS"/>
    <s v="ENVÍO"/>
    <n v="20"/>
    <s v="ESTADO RESULTADO DE LA ACTIVIDAD :_x000a_FORMA DE ATENCIÓN :ENVIO_x000a_CANTIDAD DE ROLLOS :20_x000a_FECHA FIN DE LA ACTIVIDAD :05-06-2025_x000a_NOMBRES Y APELLIDOS DEL USUARIO :_x000a_TELEFONO DEL USUARIO :_x000a_CORREO DEL USUARIO :_x000a_SOLUCIÓN :"/>
    <n v="2205447053"/>
    <s v="SERVIENTREGA"/>
    <s v="EN ZONA DE DISTRIBUCION"/>
    <s v="TIPO III"/>
    <s v="TERRESTRE"/>
    <n v="0"/>
    <s v="DIAZ ZABALA FRANCIS DUBAN"/>
    <n v="35779.500569199998"/>
    <n v="0"/>
    <n v="35779.500569199998"/>
    <m/>
    <m/>
    <m/>
    <m/>
    <m/>
  </r>
  <r>
    <s v="PEREIRA"/>
    <x v="5"/>
    <x v="6"/>
    <n v="66001"/>
    <n v="2249945"/>
    <n v="45609"/>
    <s v="RISARALDA"/>
    <s v="PEREIRA"/>
    <s v="BARRIO PEREIRA RISARALDA 1"/>
    <s v="REDEBAN"/>
    <n v="2249945"/>
    <s v="FO-25-1035643"/>
    <d v="2025-06-04T08:00:00"/>
    <d v="2025-06-05T09:31:00"/>
    <s v="EJECUTADO_EXITOSO"/>
    <s v="EJECUTADO EXITOSO"/>
    <s v="ORDEN DE CAMBIO"/>
    <s v="ROLLOS"/>
    <s v="ROLLOS"/>
    <s v="VISITA_TÉCNICA"/>
    <n v="130"/>
    <s v="ESTADO RESULTADO DE LA ACTIVIDAD :EJECUTADO_x000a_FORMA DE ATENCIÓN :VISITA TECNICA_x000a_CANTIDAD DE ROLLOS :130_x000a_FECHA FIN DE LA ACTIVIDAD :05-06-2025_x000a_NOMBRES Y APELLIDOS DEL USUARIO :Lina Marcela Giraldo _x000a_TELEFONO DEL USUARIO :3113962000_x000a_CORREO DEL USUARIO :linamarcelagit104@gmail.com_x000a_SOLUCIÓN :VISITAMOS COMERCIO REALIZAMOS ENTREGA DE 130 ROLLOS. "/>
    <n v="0"/>
    <s v="N/A"/>
    <s v="N/A"/>
    <s v="TIPO I"/>
    <s v="TERRESTRE"/>
    <n v="1"/>
    <s v="GALEANO SORIANO JUAN DAVID"/>
    <n v="35779.500569199998"/>
    <n v="0"/>
    <n v="35779.500569199998"/>
    <m/>
    <m/>
    <m/>
    <m/>
    <m/>
  </r>
  <r>
    <s v="MEDELLIN"/>
    <x v="2"/>
    <x v="2"/>
    <n v="5088"/>
    <n v="2247403"/>
    <n v="27605"/>
    <s v="ANTIOQUIA"/>
    <s v="BELLO"/>
    <s v="BARRIO NIQUIA 9   BELLO"/>
    <s v="REDEBAN"/>
    <n v="2247403"/>
    <s v="FO-25-1034267"/>
    <d v="2025-06-03T14:53:00"/>
    <d v="2025-06-05T09:36:00"/>
    <s v="EJECUTADO_EXITOSO"/>
    <s v="EJECUTADO EXITOSO"/>
    <s v="ORDEN DE CAMBIO"/>
    <s v="ROLLOS"/>
    <s v="ROLLOS"/>
    <s v="VISITA_TÉCNICA"/>
    <n v="100"/>
    <s v="ESTADO RESULTADO DE LA ACTIVIDAD :EJECUTADO_x000a_FORMA DE ATENCIÓN :VISITA TECNICA_x000a_CANTIDAD DE ROLLOS :100_x000a_FECHA FIN DE LA ACTIVIDAD :05-06-2025_x000a_NOMBRES Y APELLIDOS DEL USUARIO :Claudia milena _x000a_TELEFONO DEL USUARIO :3136001418_x000a_CORREO DEL USUARIO :milenamancilla535@gmail.com_x000a_SOLUCIÓN :SE REALIZA LA ENTREGA DE 100 ROLLOS DE CB A LA ENCARGADA CLAUDIA MILENA "/>
    <n v="0"/>
    <s v="N/A"/>
    <s v="N/A"/>
    <s v="TIPO I"/>
    <s v="TERRESTRE"/>
    <n v="1"/>
    <s v="HENAO CAMAYO CARLOS HERNAN"/>
    <n v="35779.500569199998"/>
    <n v="0"/>
    <n v="35779.500569199998"/>
    <m/>
    <m/>
    <m/>
    <m/>
    <m/>
  </r>
  <r>
    <s v="MEDELLIN"/>
    <x v="2"/>
    <x v="2"/>
    <n v="5234"/>
    <n v="2213278"/>
    <n v="63962"/>
    <s v="ANTIOQUIA"/>
    <s v="DABEIBA"/>
    <s v="DISTRICOL VIVERES Y ABARROTE U"/>
    <s v="REDEBAN"/>
    <n v="2213278"/>
    <s v="FO-25-993193"/>
    <d v="2025-05-26T15:04:00"/>
    <d v="2025-06-05T09:44:55"/>
    <s v="EJECUTADO_EXITOSO"/>
    <s v="EJECUTADO EXITOSO"/>
    <s v="ORDEN DE CAMBIO"/>
    <s v="ROLLOS"/>
    <s v="ROLLOS"/>
    <s v="ENVÍO"/>
    <n v="30"/>
    <s v="ESTADO RESULTADO DE LA ACTIVIDAD :_x000a_FORMA DE ATENCIÓN :ENVIO_x000a_CANTIDAD DE ROLLOS :30_x000a_FECHA FIN DE LA ACTIVIDAD :05-06-2025_x000a_NOMBRES Y APELLIDOS DEL USUARIO :_x000a_TELEFONO DEL USUARIO :_x000a_CORREO DEL USUARIO :_x000a_SOLUCIÓN :"/>
    <n v="284607300"/>
    <s v="SERVIENTREGA"/>
    <s v="ENVIO PARA ENTREGA A DOMICILIO"/>
    <s v="TIPO IV"/>
    <s v="TERRESTRE"/>
    <n v="0"/>
    <s v="MORENO MEDINA JUAN PABLO"/>
    <n v="35779.500569199998"/>
    <n v="0"/>
    <n v="35779.500569199998"/>
    <m/>
    <m/>
    <m/>
    <m/>
    <m/>
  </r>
  <r>
    <s v="MEDELLIN"/>
    <x v="2"/>
    <x v="2"/>
    <n v="5088"/>
    <n v="2241655"/>
    <n v="77782"/>
    <s v="ANTIOQUIA"/>
    <s v="BELLO"/>
    <s v="PTM BELLO MERCADOS EL PARAISO"/>
    <s v="REDEBAN"/>
    <n v="2241655"/>
    <s v="FO-25-1027748"/>
    <d v="2025-06-03T08:00:00"/>
    <d v="2025-06-05T10:02:00"/>
    <s v="EJECUTADO_EXITOSO"/>
    <s v="EJECUTADO EXITOSO"/>
    <s v="ORDEN DE CAMBIO"/>
    <s v="ROLLOS"/>
    <s v="ROLLOS"/>
    <s v="VISITA_TÉCNICA"/>
    <n v="70"/>
    <s v="ESTADO RESULTADO DE LA ACTIVIDAD :EJECUTADO_x000a_FORMA DE ATENCIÓN :VISITA TECNICA_x000a_CANTIDAD DE ROLLOS :70_x000a_FECHA FIN DE LA ACTIVIDAD :05-06-2025_x000a_NOMBRES Y APELLIDOS DEL USUARIO :Julián David _x000a_TELEFONO DEL USUARIO :3104411182_x000a_CORREO DEL USUARIO :julianrua2005@gmail.com_x000a_SOLUCIÓN :SE REALIZA LA ENTREGA DE 70 ROLLOS DE CB AL ENCARAGDO JULIÁN DAVID "/>
    <n v="0"/>
    <s v="N/A"/>
    <s v="N/A"/>
    <s v="TIPO I"/>
    <s v="TERRESTRE"/>
    <n v="1"/>
    <s v="GALEANO SORIANO JUAN DAVID"/>
    <n v="35779.500569199998"/>
    <n v="0"/>
    <n v="35779.500569199998"/>
    <m/>
    <m/>
    <m/>
    <m/>
    <m/>
  </r>
  <r>
    <s v="PEREIRA"/>
    <x v="5"/>
    <x v="6"/>
    <n v="66001"/>
    <n v="2245996"/>
    <n v="59520"/>
    <s v="RISARALDA"/>
    <s v="PEREIRA"/>
    <s v="BARRIO ALTAGRACIA PEREIRA"/>
    <s v="REDEBAN"/>
    <n v="2245996"/>
    <s v="FO-25-1032738"/>
    <d v="2025-06-03T12:53:01"/>
    <d v="2025-06-05T10:06:00"/>
    <s v="EJECUTADO_EXITOSO"/>
    <s v="EJECUTADO EXITOSO"/>
    <s v="ORDEN DE CAMBIO"/>
    <s v="ROLLOS"/>
    <s v="ROLLOS"/>
    <s v="VISITA_TÉCNICA"/>
    <n v="20"/>
    <s v="ESTADO RESULTADO DE LA ACTIVIDAD :EJECUTADO_x000a_FORMA DE ATENCIÓN :VISITA TECNICA_x000a_CANTIDAD DE ROLLOS :20_x000a_FECHA FIN DE LA ACTIVIDAD :05-06-2025_x000a_NOMBRES Y APELLIDOS DEL USUARIO :María Alejandra Bedoya_x000a_TELEFONO DEL USUARIO :3103936939_x000a_CORREO DEL USUARIO :altagro01@gmail.com_x000a_SOLUCIÓN :VISITAMOS COMERCIO REALIZAMOS ENTREGA DE 20 ROLLOS. "/>
    <n v="0"/>
    <s v="N/A"/>
    <s v="N/A"/>
    <s v="TIPO I"/>
    <s v="TERRESTRE"/>
    <n v="1"/>
    <s v="PEÑALOZA GUTIERREZ RAFAEL GUSTAVO"/>
    <n v="35779.500569199998"/>
    <n v="0"/>
    <n v="35779.500569199998"/>
    <m/>
    <m/>
    <m/>
    <m/>
    <m/>
  </r>
  <r>
    <s v="CALI"/>
    <x v="5"/>
    <x v="5"/>
    <n v="76001"/>
    <n v="2249028"/>
    <n v="35515"/>
    <s v="VALLE DEL CAUCA"/>
    <s v="CALI"/>
    <s v="REDY LIMONAR"/>
    <s v="REDEBAN"/>
    <n v="2249028"/>
    <s v="FO-25-1035589"/>
    <d v="2025-06-03T17:10:00"/>
    <d v="2025-06-05T10:10:00"/>
    <s v="EJECUTADO_EXITOSO"/>
    <s v="EJECUTADO EXITOSO"/>
    <s v="ORDEN DE CAMBIO"/>
    <s v="ROLLOS"/>
    <s v="ROLLOS"/>
    <s v="VISITA_TÉCNICA"/>
    <n v="380"/>
    <s v="ESTADO RESULTADO DE LA ACTIVIDAD :EJECUTADO_x000a_FORMA DE ATENCIÓN :VISITA TECNICA_x000a_CANTIDAD DE ROLLOS :380_x000a_FECHA FIN DE LA ACTIVIDAD :05-06-2025_x000a_NOMBRES Y APELLIDOS DEL USUARIO :MARIAN PERDOMO_x000a_TELEFONO DEL USUARIO :3186946152_x000a_CORREO DEL USUARIO :limonar@redy.com.co_x000a_SOLUCIÓN :SE ENTREGAN 380 ROLLOS A LA SEÑORITA MARIAN PERDOMO"/>
    <n v="0"/>
    <s v="N/A"/>
    <s v="N/A"/>
    <s v="TIPO I"/>
    <s v="TERRESTRE"/>
    <n v="1"/>
    <s v="ESCOBAR LENIS JUAN SEBASTIAN"/>
    <n v="35779.500569199998"/>
    <n v="0"/>
    <n v="35779.500569199998"/>
    <m/>
    <m/>
    <m/>
    <m/>
    <m/>
  </r>
  <r>
    <s v="PEREIRA"/>
    <x v="5"/>
    <x v="6"/>
    <n v="63001"/>
    <n v="2252849"/>
    <n v="78148"/>
    <s v="QUINDIO"/>
    <s v="ARMENIA"/>
    <s v="BARRIO ARCOIRIS ARMENIA"/>
    <s v="REDEBAN"/>
    <n v="2252849"/>
    <s v="FO-25-1041225"/>
    <d v="2025-06-04T11:47:00"/>
    <d v="2025-06-05T10:12:21"/>
    <s v="EJECUTADO_EXITOSO"/>
    <s v="EJECUTADO EXITOSO"/>
    <s v="ORDEN DE CAMBIO"/>
    <s v="ROLLOS"/>
    <s v="ROLLOS"/>
    <s v="VISITA_TÉCNICA"/>
    <n v="20"/>
    <s v="ESTADO RESULTADO DE LA ACTIVIDAD :EJECUTADO_x000a_FORMA DE ATENCIÓN :VISITA TECNICA_x000a_CANTIDAD DE ROLLOS :20_x000a_FECHA FIN DE LA ACTIVIDAD :05-06-2025_x000a_NOMBRES Y APELLIDOS DEL USUARIO :MARÍA FRANCO_x000a_TELEFONO DEL USUARIO :31038372803_x000a_CORREO DEL USUARIO :todosalud09@gmail.com_x000a_SOLUCIÓN :SE VISITA COMERCIO SE REALIZÓ ENTREGA DE 20 ROLLOS. "/>
    <n v="0"/>
    <s v="N/A"/>
    <s v="N/A"/>
    <s v="TIPO II"/>
    <s v="TERRESTRE"/>
    <n v="1"/>
    <s v="REMICIO AMADO JOHN HEBER"/>
    <n v="67654.12000000001"/>
    <n v="0"/>
    <n v="67654.12000000001"/>
    <m/>
    <m/>
    <m/>
    <m/>
    <m/>
  </r>
  <r>
    <s v="PASTO"/>
    <x v="5"/>
    <x v="5"/>
    <n v="52683"/>
    <n v="2254024"/>
    <n v="59949"/>
    <s v="NARIÑO"/>
    <s v="SANDONA"/>
    <s v="DISTRICOL TIENDA LAURITA"/>
    <s v="REDEBAN"/>
    <n v="2254024"/>
    <s v="FO-25-1042523"/>
    <d v="2025-06-04T14:34:00"/>
    <d v="2025-06-05T10:16:30"/>
    <s v="EJECUTADO_EXITOSO"/>
    <s v="EJECUTADO EXITOSO"/>
    <s v="ORDEN DE CAMBIO"/>
    <s v="ROLLOS"/>
    <s v="ROLLOS"/>
    <s v="VISITA_TÉCNICA"/>
    <n v="10"/>
    <s v="ESTADO RESULTADO DE LA ACTIVIDAD :EJECUTADO_x000a_FORMA DE ATENCIÓN :VISITA TECNICA_x000a_CANTIDAD DE ROLLOS :10_x000a_FECHA FIN DE LA ACTIVIDAD :05-06-2025_x000a_NOMBRES Y APELLIDOS DEL USUARIO :Daniela botina _x000a_TELEFONO DEL USUARIO :3167360548_x000a_CORREO DEL USUARIO :daniela101193@gmail.com_x000a_SOLUCIÓN :SE REALIZA DESPLAZAMIENTO HASTA EL CRUCE ENTRE SANTA BÁRBARA Y SANDONA, SE LLAMA AL CORRESPONSAL E INFORMA QUE ELLA SE DESPLAZA HASTA EL CRUCE PORQUE HASTA LA VEREDA NO HAY TRANSPORTE. SE LE ENTREGAN EN EL CRUCE LOS ROLLOS AL CORRESPONSAL "/>
    <n v="0"/>
    <n v="0"/>
    <n v="0"/>
    <s v="TIPO II"/>
    <s v="TERRESTRE"/>
    <n v="1"/>
    <s v="PAREDES CASTILLO DIEGO"/>
    <n v="67654.12000000001"/>
    <n v="0"/>
    <n v="67654.12000000001"/>
    <m/>
    <m/>
    <m/>
    <m/>
    <m/>
  </r>
  <r>
    <s v="BUCARAMANGA"/>
    <x v="0"/>
    <x v="0"/>
    <n v="68051"/>
    <n v="2237471"/>
    <n v="57170"/>
    <s v="SANTANDER"/>
    <s v="ARATOCA"/>
    <s v="PTM ARATOCA PARADOR LA CALIDAD"/>
    <s v="REDEBAN"/>
    <n v="2237471"/>
    <s v="FO-25-1019987"/>
    <d v="2025-05-31T09:00:00"/>
    <d v="2025-06-05T10:22:23"/>
    <s v="EJECUTADO_EXITOSO"/>
    <s v="EJECUTADO EXITOSO"/>
    <s v="ORDEN DE CAMBIO"/>
    <s v="ROLLOS"/>
    <s v="ROLLOS"/>
    <s v="VISITA_TÉCNICA"/>
    <n v="10"/>
    <s v="ESTADO RESULTADO DE LA ACTIVIDAD :EJECUTADO_x000a_FORMA DE ATENCIÓN :VISITA TECNICA_x000a_CANTIDAD DE ROLLOS :10_x000a_FECHA FIN DE LA ACTIVIDAD :05-06-2025_x000a_NOMBRES Y APELLIDOS DEL USUARIO :VIVIANA FIALLO _x000a_TELEFONO DEL USUARIO :3136653505_x000a_CORREO DEL USUARIO :vivita-2010@hotmail.com_x000a_SOLUCIÓN :SE HACE PRESENCIA EN COMERCIO SE REALIZA ENTREGA DE 10 ROLLOS"/>
    <n v="0"/>
    <n v="0"/>
    <n v="0"/>
    <s v="TIPO II"/>
    <s v="TERRESTRE"/>
    <n v="1"/>
    <s v="GONZALEZ ESTUPIÑAN YEISON WALTER ANTONIO"/>
    <n v="67654.12000000001"/>
    <n v="0"/>
    <n v="67654.12000000001"/>
    <m/>
    <m/>
    <m/>
    <m/>
    <m/>
  </r>
  <r>
    <s v="BARRANQUILLA"/>
    <x v="1"/>
    <x v="1"/>
    <n v="8433"/>
    <n v="2237070"/>
    <n v="58206"/>
    <s v="ATLANTICO"/>
    <s v="MALAMBO"/>
    <s v="BARRIO CENTRO MALAMBO 1"/>
    <s v="REDEBAN"/>
    <n v="2237070"/>
    <s v="FO-25-1019978"/>
    <d v="2025-05-30T17:02:00"/>
    <d v="2025-06-05T10:28:09"/>
    <s v="EJECUTADO_EXITOSO"/>
    <s v="EJECUTADO EXITOSO"/>
    <s v="ORDEN DE CAMBIO"/>
    <s v="ROLLOS"/>
    <s v="ROLLOS"/>
    <s v="VISITA_TÉCNICA"/>
    <n v="100"/>
    <s v="ESTADO RESULTADO DE LA ACTIVIDAD :EJECUTADO_x000a_FORMA DE ATENCIÓN :VISITA TECNICA_x000a_CANTIDAD DE ROLLOS :100_x000a_FECHA FIN DE LA ACTIVIDAD :05-06-2025_x000a_NOMBRES Y APELLIDOS DEL USUARIO :LUZ SERRANO_x000a_TELEFONO DEL USUARIO :3045437799_x000a_CORREO DEL USUARIO :controldevicitadigital@gmail.com _x000a_SOLUCIÓN :SE REALIZA VISITA TÉCNICA PARA ENTREGA DE ROLLOS DE REDEBAN "/>
    <n v="0"/>
    <n v="0"/>
    <n v="0"/>
    <s v="TIPO II"/>
    <s v="TERRESTRE"/>
    <n v="1"/>
    <s v="HERRERA MONAR GEOVANNY"/>
    <n v="67654.12000000001"/>
    <n v="0"/>
    <n v="67654.12000000001"/>
    <m/>
    <m/>
    <m/>
    <m/>
    <m/>
  </r>
  <r>
    <s v="BOGOTA"/>
    <x v="3"/>
    <x v="3"/>
    <n v="11001"/>
    <n v="2244411"/>
    <n v="46936"/>
    <s v="CUNDINAMARCA"/>
    <s v="BOGOTA"/>
    <s v="BARRIO SAN CRISTOBAL BOGOTA 3"/>
    <s v="REDEBAN"/>
    <n v="2244411"/>
    <s v="FO-25-1042785"/>
    <d v="2025-06-03T10:43:00"/>
    <d v="2025-06-05T10:32:42"/>
    <s v="EJECUTADO_EXITOSO"/>
    <s v="EJECUTADO EXITOSO"/>
    <s v="ORDEN DE CAMBIO"/>
    <s v="ROLLOS"/>
    <s v="ROLLOS"/>
    <s v="VISITA_TÉCNICA"/>
    <n v="50"/>
    <s v="ESTADO RESULTADO DE LA ACTIVIDAD :EJECUTADO_x000a_FORMA DE ATENCIÓN :VISITA TECNICA_x000a_CANTIDAD DE ROLLOS :50_x000a_FECHA FIN DE LA ACTIVIDAD :05-06-2025_x000a_NOMBRES Y APELLIDOS DEL USUARIO :MANUEL LÓPEZ_x000a_TELEFONO DEL USUARIO :3133673815_x000a_CORREO DEL USUARIO :internet1989100@gmail.com_x000a_SOLUCIÓN :SE REALIZA ENTREGA DE 50 ROLLOS "/>
    <n v="0"/>
    <n v="0"/>
    <n v="0"/>
    <s v="TIPO I"/>
    <s v="TERRESTRE"/>
    <n v="1"/>
    <s v="GONZALEZ ESTUPIÑAN YEISON WALTER ANTONIO"/>
    <n v="35779.500569199998"/>
    <n v="0"/>
    <n v="35779.500569199998"/>
    <m/>
    <m/>
    <m/>
    <m/>
    <m/>
  </r>
  <r>
    <s v="NEIVA"/>
    <x v="4"/>
    <x v="4"/>
    <n v="18001"/>
    <n v="2243004"/>
    <n v="33978"/>
    <s v="CAQUETA"/>
    <s v="FLORENCIA"/>
    <s v="BARRIO EL ROBLE FLORENCIA"/>
    <s v="REDEBAN"/>
    <n v="2243004"/>
    <s v="FO-25-1029032"/>
    <d v="2025-06-03T09:16:00"/>
    <d v="2025-06-05T10:35:27"/>
    <s v="EJECUTADO_EXITOSO"/>
    <s v="EJECUTADO EXITOSO"/>
    <s v="ORDEN DE CAMBIO"/>
    <s v="ROLLOS"/>
    <s v="ROLLOS"/>
    <s v="VISITA_TÉCNICA"/>
    <n v="80"/>
    <s v="ESTADO RESULTADO DE LA ACTIVIDAD :EJECUTADO_x000a_FORMA DE ATENCIÓN :VISITA TECNICA_x000a_CANTIDAD DE ROLLOS :80_x000a_FECHA FIN DE LA ACTIVIDAD :05-06-2025_x000a_NOMBRES Y APELLIDOS DEL USUARIO :MARLODY GARRIDO HURTADO_x000a_TELEFONO DEL USUARIO :3133973235_x000a_CORREO DEL USUARIO :controldevisitadigital@gmail.com_x000a_SOLUCIÓN :SE REALIZA ENTREGA DE 80 ROLLOS RBM EN SITIO ENTREGA EXITOSA "/>
    <n v="0"/>
    <n v="0"/>
    <n v="0"/>
    <s v="TIPO IV"/>
    <s v="TERRESTRE"/>
    <n v="1"/>
    <s v="MARTINEZ FLOREZ DONIS ALBERTO"/>
    <n v="35779.500569199998"/>
    <n v="0"/>
    <n v="35779.500569199998"/>
    <m/>
    <m/>
    <m/>
    <m/>
    <m/>
  </r>
  <r>
    <s v="VALLEDUPAR"/>
    <x v="1"/>
    <x v="1"/>
    <n v="20001"/>
    <n v="2251953"/>
    <n v="70477"/>
    <s v="CESAR"/>
    <s v="VALLEDUPAR"/>
    <s v="CIUDADELA 450 VALLEDUPAR"/>
    <s v="REDEBAN"/>
    <n v="2251953"/>
    <s v="FO-25-1040336"/>
    <d v="2025-06-04T10:31:00"/>
    <d v="2025-06-05T10:52:41"/>
    <s v="EJECUTADO_EXITOSO"/>
    <s v="EJECUTADO EXITOSO"/>
    <s v="ORDEN DE CAMBIO"/>
    <s v="ROLLOS"/>
    <s v="ROLLOS"/>
    <s v="VISITA_TÉCNICA"/>
    <n v="180"/>
    <s v="ESTADO RESULTADO DE LA ACTIVIDAD :EJECUTADO_x000a_FORMA DE ATENCIÓN :VISITA TECNICA_x000a_CANTIDAD DE ROLLOS :180_x000a_FECHA FIN DE LA ACTIVIDAD :05-06-2025_x000a_NOMBRES Y APELLIDOS DEL USUARIO :Jesús Acosta _x000a_TELEFONO DEL USUARIO :3158684494_x000a_CORREO DEL USUARIO :superfarmas.a@gmail.com_x000a_SOLUCIÓN :SE REALIZA ENTREGA DE 180.ROLLOS EN DIRECCIÓN "/>
    <n v="0"/>
    <s v="N/A"/>
    <s v="N/A"/>
    <s v="TIPO I"/>
    <s v="TERRESTRE"/>
    <n v="1"/>
    <s v="GONZALEZ ESTUPIÑAN YEISON WALTER ANTONIO"/>
    <n v="35779.500569199998"/>
    <n v="0"/>
    <n v="35779.500569199998"/>
    <m/>
    <m/>
    <m/>
    <m/>
    <m/>
  </r>
  <r>
    <s v="NEIVA"/>
    <x v="4"/>
    <x v="4"/>
    <n v="18001"/>
    <n v="2255702"/>
    <n v="61186"/>
    <s v="CAQUETA"/>
    <s v="FLORENCIA"/>
    <s v="BARRIO CENTRO FLORENCIA 18"/>
    <s v="REDEBAN"/>
    <n v="2255702"/>
    <s v="FO-25-1043955"/>
    <d v="2025-06-04T17:16:00"/>
    <d v="2025-06-05T10:58:00"/>
    <s v="EJECUTADO_EXITOSO"/>
    <s v="EJECUTADO EXITOSO"/>
    <s v="ORDEN DE CAMBIO"/>
    <s v="ROLLOS"/>
    <s v="ROLLOS"/>
    <s v="VISITA_TÉCNICA"/>
    <n v="20"/>
    <s v="ESTADO RESULTADO DE LA ACTIVIDAD :EJECUTADO_x000a_FORMA DE ATENCIÓN :VISITA TECNICA_x000a_CANTIDAD DE ROLLOS :20_x000a_FECHA FIN DE LA ACTIVIDAD :05-06-2025_x000a_NOMBRES Y APELLIDOS DEL USUARIO :LUISA FERNANDA BAENA _x000a_TELEFONO DEL USUARIO :3125429798_x000a_CORREO DEL USUARIO :controldevisitadigital@gmail.com_x000a_SOLUCIÓN :SE REALIZA ENTREGA DE 20 ROLLOS RBM EN SITIO ENTREGA EXITOSA "/>
    <n v="0"/>
    <s v="N/A"/>
    <s v="N/A"/>
    <s v="TIPO IV"/>
    <s v="TERRESTRE"/>
    <n v="1"/>
    <s v="CANEDO HERRERA ALEXANDER"/>
    <n v="35779.500569199998"/>
    <n v="0"/>
    <n v="35779.500569199998"/>
    <m/>
    <m/>
    <m/>
    <m/>
    <m/>
  </r>
  <r>
    <s v="NEIVA"/>
    <x v="4"/>
    <x v="4"/>
    <n v="18001"/>
    <n v="2233959"/>
    <n v="77198"/>
    <s v="CAQUETA"/>
    <s v="FLORENCIA"/>
    <s v="BARRIO NUEVA FLORENCIA FLORENCIA 1"/>
    <s v="REDEBAN"/>
    <n v="2233959"/>
    <s v="FO-25-1015778"/>
    <d v="2025-05-30T09:35:00"/>
    <d v="2025-06-05T11:52:00"/>
    <s v="EJECUTADO_EXITOSO"/>
    <s v="EJECUTADO EXITOSO"/>
    <s v="ORDEN DE CAMBIO"/>
    <s v="ROLLOS"/>
    <s v="ROLLOS"/>
    <s v="VISITA_TÉCNICA"/>
    <n v="50"/>
    <s v="ESTADO RESULTADO DE LA ACTIVIDAD :EJECUTADO_x000a_FORMA DE ATENCIÓN :VISITA TECNICA_x000a_CANTIDAD DE ROLLOS :50_x000a_FECHA FIN DE LA ACTIVIDAD :05-06-2025_x000a_NOMBRES Y APELLIDOS DEL USUARIO :YUDI HOYOS_x000a_TELEFONO DEL USUARIO :3112004360_x000a_CORREO DEL USUARIO :controldevisitadigital@gmail.com_x000a_SOLUCIÓN :SE REALIZA ENTREGA DE 50 ROLLOS RBM EN SITIO ENTREGA EXITOSA "/>
    <n v="0"/>
    <s v="N/A"/>
    <s v="N/A"/>
    <s v="TIPO IV"/>
    <s v="TERRESTRE"/>
    <n v="1"/>
    <s v="MORA VEGA JEAMPIER"/>
    <n v="35779.500569199998"/>
    <n v="0"/>
    <n v="35779.500569199998"/>
    <m/>
    <m/>
    <m/>
    <m/>
    <m/>
  </r>
  <r>
    <s v="MEDELLIN"/>
    <x v="2"/>
    <x v="2"/>
    <n v="5615"/>
    <n v="2245132"/>
    <n v="69671"/>
    <s v="ANTIOQUIA"/>
    <s v="RIONEGRO"/>
    <s v="PTM RIONEGRO  CARNICERIA ALTO"/>
    <s v="REDEBAN"/>
    <n v="2245132"/>
    <s v="FO-25-1030894"/>
    <d v="2025-06-03T11:28:00"/>
    <d v="2025-06-05T12:12:00"/>
    <s v="EJECUTADO_EXITOSO"/>
    <s v="EJECUTADO EXITOSO"/>
    <s v="ORDEN DE CAMBIO"/>
    <s v="ROLLOS"/>
    <s v="ROLLOS"/>
    <s v="VISITA_TÉCNICA"/>
    <n v="110"/>
    <s v="ESTADO RESULTADO DE LA ACTIVIDAD :EJECUTADO_x000a_FORMA DE ATENCIÓN :VISITA TECNICA_x000a_CANTIDAD DE ROLLOS :110_x000a_FECHA FIN DE LA ACTIVIDAD :05-06-2025_x000a_NOMBRES Y APELLIDOS DEL USUARIO :Alexander noreña_x000a_TELEFONO DEL USUARIO :3205158645_x000a_CORREO DEL USUARIO :alexandermarulanda372@gmail.com_x000a_SOLUCIÓN :SE ENTREGAN 110 ROLLOS EXITOSAMENTE "/>
    <n v="0"/>
    <s v="N/A"/>
    <s v="N/A"/>
    <s v="TIPO II"/>
    <s v="TERRESTRE"/>
    <n v="1"/>
    <s v="MONTOYA VELEZ ANDRES FELIPE"/>
    <n v="67654.12000000001"/>
    <n v="0"/>
    <n v="67654.12000000001"/>
    <m/>
    <m/>
    <m/>
    <m/>
    <m/>
  </r>
  <r>
    <s v="BOGOTA"/>
    <x v="3"/>
    <x v="3"/>
    <n v="11001"/>
    <n v="2245385"/>
    <n v="60374"/>
    <s v="CUNDINAMARCA"/>
    <s v="BOGOTA"/>
    <s v="BARRIO VERONA BOGOTA"/>
    <s v="REDEBAN"/>
    <n v="2245385"/>
    <s v="FO-25-1031727"/>
    <d v="2025-06-03T11:56:00"/>
    <d v="2025-06-05T12:19:00"/>
    <s v="EJECUTADO_EXITOSO"/>
    <s v="EJECUTADO EXITOSO"/>
    <s v="ORDEN DE CAMBIO"/>
    <s v="ROLLOS"/>
    <s v="ROLLOS"/>
    <s v="VISITA_TÉCNICA"/>
    <n v="30"/>
    <s v="ESTADO RESULTADO DE LA ACTIVIDAD :EJECUTADO_x000a_FORMA DE ATENCIÓN :VISITA TECNICA_x000a_CANTIDAD DE ROLLOS :30_x000a_FECHA FIN DE LA ACTIVIDAD :05-06-2025_x000a_NOMBRES Y APELLIDOS DEL USUARIO :Celia galindo_x000a_TELEFONO DEL USUARIO :3102345243_x000a_CORREO DEL USUARIO :vg.2019m@gmail.com_x000a_SOLUCIÓN :SE DEJAN 30 ROLLOS"/>
    <n v="0"/>
    <s v="N/A"/>
    <s v="N/A"/>
    <s v="TIPO I"/>
    <s v="TERRESTRE"/>
    <n v="1"/>
    <s v="MORA VEGA JEAMPIER"/>
    <n v="35779.500569199998"/>
    <n v="0"/>
    <n v="35779.500569199998"/>
    <m/>
    <m/>
    <m/>
    <m/>
    <m/>
  </r>
  <r>
    <s v="IBAGUE"/>
    <x v="4"/>
    <x v="4"/>
    <n v="73001"/>
    <n v="2252318"/>
    <n v="44588"/>
    <s v="TOLIMA"/>
    <s v="IBAGUE"/>
    <s v="DISTRICOL MINI MERCADO BRINEZ"/>
    <s v="REDEBAN"/>
    <n v="2252318"/>
    <s v="FO-25-1040346"/>
    <d v="2025-06-04T10:51:00"/>
    <d v="2025-06-05T12:25:00"/>
    <s v="EJECUTADO_EXITOSO"/>
    <s v="EJECUTADO EXITOSO"/>
    <s v="ORDEN DE CAMBIO"/>
    <s v="ROLLOS"/>
    <s v="ROLLOS"/>
    <s v="VISITA_TÉCNICA"/>
    <n v="40"/>
    <s v="ESTADO RESULTADO DE LA ACTIVIDAD :EJECUTADO_x000a_FORMA DE ATENCIÓN :VISITA TECNICA_x000a_CANTIDAD DE ROLLOS :40_x000a_FECHA FIN DE LA ACTIVIDAD :05-06-2025_x000a_NOMBRES Y APELLIDOS DEL USUARIO :José Oviedo _x000a_TELEFONO DEL USUARIO :3112029020_x000a_CORREO DEL USUARIO :minimercadobrinez@hotmail.com_x000a_SOLUCIÓN :SE ENTREGA 40 ROLLOS"/>
    <n v="0"/>
    <s v="N/A"/>
    <s v="N/A"/>
    <s v="TIPO I"/>
    <s v="TERRESTRE"/>
    <n v="1"/>
    <s v="CUERO RUIZ JHONNY"/>
    <n v="35779.500569199998"/>
    <n v="0"/>
    <n v="35779.500569199998"/>
    <m/>
    <m/>
    <m/>
    <m/>
    <m/>
  </r>
  <r>
    <s v="TUNJA"/>
    <x v="0"/>
    <x v="0"/>
    <n v="15104"/>
    <n v="2253359"/>
    <n v="77036"/>
    <s v="BOYACA"/>
    <s v="DUITAMA"/>
    <s v="BARRIO SOLANO BOYACA  5"/>
    <s v="REDEBAN"/>
    <n v="2253359"/>
    <s v="FO-25-1041241"/>
    <d v="2025-06-04T13:10:52"/>
    <d v="2025-06-05T12:29:00"/>
    <s v="EJECUTADO_EXITOSO"/>
    <s v="EJECUTADO EXITOSO"/>
    <s v="ORDEN DE CAMBIO"/>
    <s v="ROLLOS"/>
    <s v="ROLLOS"/>
    <s v="VISITA_TÉCNICA"/>
    <n v="40"/>
    <s v="ESTADO RESULTADO DE LA ACTIVIDAD :EJECUTADO_x000a_FORMA DE ATENCIÓN :VISITA TECNICA_x000a_CANTIDAD DE ROLLOS :40_x000a_FECHA FIN DE LA ACTIVIDAD :05-06-2025_x000a_NOMBRES Y APELLIDOS DEL USUARIO :YULIE ANGELA GOMEZ TORRES_x000a_TELEFONO DEL USUARIO :3202780362_x000a_CORREO DEL USUARIO :juliobbz10z3x@gmail.com_x000a_SOLUCIÓN :SE REALIZA ENTREGA DE 40 ROLLOS CON VISITA "/>
    <n v="0"/>
    <s v="N/A"/>
    <s v="N/A"/>
    <s v="TIPO II"/>
    <s v="TERRESTRE"/>
    <n v="1"/>
    <s v="ARROYAVE CANO MANUEL GUILLERMO"/>
    <n v="67654.12000000001"/>
    <n v="0"/>
    <n v="67654.12000000001"/>
    <m/>
    <m/>
    <m/>
    <m/>
    <m/>
  </r>
  <r>
    <s v="MEDELLIN"/>
    <x v="2"/>
    <x v="2"/>
    <n v="5088"/>
    <n v="2254596"/>
    <n v="71505"/>
    <s v="ANTIOQUIA"/>
    <s v="BELLO"/>
    <s v="PTM BELLO MOTORUN74"/>
    <s v="REDEBAN"/>
    <n v="2254596"/>
    <s v="FO-25-1042529"/>
    <d v="2025-06-04T15:36:00"/>
    <d v="2025-06-05T12:33:00"/>
    <s v="EJECUTADO_EXITOSO"/>
    <s v="EJECUTADO EXITOSO"/>
    <s v="ORDEN DE CAMBIO"/>
    <s v="ROLLOS"/>
    <s v="ROLLOS"/>
    <s v="VISITA_TÉCNICA"/>
    <n v="80"/>
    <s v="ESTADO RESULTADO DE LA ACTIVIDAD :EJECUTADO_x000a_FORMA DE ATENCIÓN :VISITA TECNICA_x000a_CANTIDAD DE ROLLOS :80_x000a_FECHA FIN DE LA ACTIVIDAD :05-06-2025_x000a_NOMBRES Y APELLIDOS DEL USUARIO :Melissa Hernández _x000a_TELEFONO DEL USUARIO :3022780840_x000a_CORREO DEL USUARIO :motorun1927@gmail.com_x000a_SOLUCIÓN :SE REALIZA LA ENTREGA DE 80 ROLLOS DE CB A LA ENCARGADA MELISA HERNÁNDEZ "/>
    <n v="0"/>
    <s v="N/A"/>
    <s v="N/A"/>
    <s v="TIPO I"/>
    <s v="TERRESTRE"/>
    <n v="1"/>
    <s v="CANEDO HERRERA ALEXANDER"/>
    <n v="35779.500569199998"/>
    <n v="0"/>
    <n v="35779.500569199998"/>
    <m/>
    <m/>
    <m/>
    <m/>
    <m/>
  </r>
  <r>
    <s v="MONTERIA"/>
    <x v="1"/>
    <x v="1"/>
    <n v="23001"/>
    <n v="2255300"/>
    <n v="76143"/>
    <s v="CORDOBA"/>
    <s v="MONTERIA"/>
    <s v="BARRIO CANTACLARO MONTERIA 7"/>
    <s v="REDEBAN"/>
    <n v="2255300"/>
    <s v="FO-25-1042795"/>
    <d v="2025-06-04T16:31:00"/>
    <d v="2025-06-05T12:37:00"/>
    <s v="EJECUTADO_EXITOSO"/>
    <s v="EJECUTADO EXITOSO"/>
    <s v="ORDEN DE CAMBIO"/>
    <s v="ROLLOS"/>
    <s v="ROLLOS"/>
    <s v="VISITA_TÉCNICA"/>
    <n v="70"/>
    <s v="ESTADO RESULTADO DE LA ACTIVIDAD :EJECUTADO_x000a_FORMA DE ATENCIÓN :VISITA TECNICA_x000a_CANTIDAD DE ROLLOS :70_x000a_FECHA FIN DE LA ACTIVIDAD :05-06-2025_x000a_NOMBRES Y APELLIDOS DEL USUARIO :Luisa Fernanda Mendoza _x000a_TELEFONO DEL USUARIO :3012391355_x000a_CORREO DEL USUARIO :lufermen96@hotmail.com_x000a_SOLUCIÓN :SE ENTREGAN 70 ROLLOS CON VISITA OK"/>
    <n v="0"/>
    <s v="N/A"/>
    <s v="N/A"/>
    <s v="TIPO I"/>
    <s v="TERRESTRE"/>
    <n v="1"/>
    <s v="JULIO TUBERQUIA JOSE SEBASTIAN"/>
    <n v="35779.500569199998"/>
    <n v="0"/>
    <n v="35779.500569199998"/>
    <m/>
    <m/>
    <m/>
    <m/>
    <m/>
  </r>
  <r>
    <s v="MONTERIA"/>
    <x v="1"/>
    <x v="1"/>
    <n v="23001"/>
    <n v="2244349"/>
    <n v="77615"/>
    <s v="CORDOBA"/>
    <s v="MONTERIA"/>
    <s v="BARRIO VRD SANTA FE MONTERIA"/>
    <s v="REDEBAN"/>
    <n v="2244349"/>
    <s v="FO-25-1030883"/>
    <d v="2025-06-03T10:30:00"/>
    <d v="2025-06-05T12:41:00"/>
    <s v="EJECUTADO_EXITOSO"/>
    <s v="EJECUTADO EXITOSO"/>
    <s v="ORDEN DE CAMBIO"/>
    <s v="ROLLOS"/>
    <s v="ROLLOS"/>
    <s v="VISITA_TÉCNICA"/>
    <n v="40"/>
    <s v="ESTADO RESULTADO DE LA ACTIVIDAD :EJECUTADO_x000a_FORMA DE ATENCIÓN :VISITA TECNICA_x000a_CANTIDAD DE ROLLOS :40_x000a_FECHA FIN DE LA ACTIVIDAD :05-06-2025_x000a_NOMBRES Y APELLIDOS DEL USUARIO :DANIELA VERTEL _x000a_TELEFONO DEL USUARIO :3116827079_x000a_CORREO DEL USUARIO :danielvertel977@gmail.com_x000a_SOLUCIÓN :SE ENTREGAN 40 ROLLOS CON VISITA OK"/>
    <n v="0"/>
    <s v="N/A"/>
    <s v="N/A"/>
    <s v="TIPO I"/>
    <s v="TERRESTRE"/>
    <n v="1"/>
    <s v="ROMERO ROJAS BREIDY JHOHAN"/>
    <n v="35779.500569199998"/>
    <n v="0"/>
    <n v="35779.500569199998"/>
    <m/>
    <m/>
    <m/>
    <m/>
    <m/>
  </r>
  <r>
    <s v="VILLAVICENCIO"/>
    <x v="4"/>
    <x v="4"/>
    <n v="50001"/>
    <n v="2248768"/>
    <n v="46562"/>
    <s v="META"/>
    <s v="VILLAVICENCIO"/>
    <s v="DISTRICOL SERVICIOS GIPARE"/>
    <s v="REDEBAN"/>
    <n v="2248768"/>
    <s v="FO-25-1034431"/>
    <d v="2025-06-03T16:50:00"/>
    <d v="2025-06-05T12:46:00"/>
    <s v="EJECUTADO_EXITOSO"/>
    <s v="EJECUTADO EXITOSO"/>
    <s v="ORDEN DE CAMBIO"/>
    <s v="ROLLOS"/>
    <s v="ROLLOS"/>
    <s v="VISITA_TÉCNICA"/>
    <n v="90"/>
    <s v="ESTADO RESULTADO DE LA ACTIVIDAD :EJECUTADO_x000a_FORMA DE ATENCIÓN :VISITA TECNICA_x000a_CANTIDAD DE ROLLOS :90_x000a_FECHA FIN DE LA ACTIVIDAD :05-06-2025_x000a_NOMBRES Y APELLIDOS DEL USUARIO :Luz Mary cristancho_x000a_TELEFONO DEL USUARIO :3204497001_x000a_CORREO DEL USUARIO :luzmerycristancho@hotmail.com_x000a_SOLUCIÓN :SE REALIZA ENTREGA EN SITIO DE 90 ROLLOS "/>
    <n v="0"/>
    <s v="N/A"/>
    <s v="N/A"/>
    <s v="TIPO I"/>
    <s v="TERRESTRE"/>
    <n v="1"/>
    <s v="BERMUDEZ SANCHEZ JOSE NEYBER"/>
    <n v="35779.500569199998"/>
    <n v="0"/>
    <n v="35779.500569199998"/>
    <m/>
    <m/>
    <m/>
    <m/>
    <m/>
  </r>
  <r>
    <s v="BOGOTA"/>
    <x v="3"/>
    <x v="3"/>
    <n v="11001"/>
    <n v="2241652"/>
    <n v="33186"/>
    <s v="CUNDINAMARCA"/>
    <s v="BOGOTA"/>
    <s v="BARRIO SUBA GAITANA BOGOTA 1"/>
    <s v="REDEBAN"/>
    <n v="2241652"/>
    <s v="FO-25-1027753"/>
    <d v="2025-06-03T08:00:00"/>
    <d v="2025-06-05T13:16:00"/>
    <s v="EJECUTADO_EXITOSO"/>
    <s v="EJECUTADO EXITOSO"/>
    <s v="ORDEN DE CAMBIO"/>
    <s v="ROLLOS"/>
    <s v="ROLLOS"/>
    <s v="VISITA_TÉCNICA"/>
    <n v="50"/>
    <s v="ESTADO RESULTADO DE LA ACTIVIDAD :EJECUTADO_x000a_FORMA DE ATENCIÓN :VISITA TECNICA_x000a_CANTIDAD DE ROLLOS :50_x000a_FECHA FIN DE LA ACTIVIDAD :05-06-2025_x000a_NOMBRES Y APELLIDOS DEL USUARIO :Gabriela Díaz _x000a_TELEFONO DEL USUARIO :3186245865_x000a_CORREO DEL USUARIO :solucionesgaitana@gmail.com_x000a_SOLUCIÓN :SE REALIZA VISITA AL COMERCIO PARA ENTREGAR ROLLOS POR SOLICITUD DEL CLIENTE OK "/>
    <n v="0"/>
    <s v="N/A"/>
    <s v="N/A"/>
    <s v="TIPO I"/>
    <s v="TERRESTRE"/>
    <n v="1"/>
    <s v="MAESTRE MENGUAL EDGAR ENRIQUE"/>
    <n v="35779.500569199998"/>
    <n v="0"/>
    <n v="35779.500569199998"/>
    <m/>
    <m/>
    <m/>
    <m/>
    <m/>
  </r>
  <r>
    <s v="APARTADO"/>
    <x v="2"/>
    <x v="2"/>
    <n v="5837"/>
    <n v="2224293"/>
    <n v="70565"/>
    <s v="ANTIOQUIA"/>
    <s v="TURBO"/>
    <s v="PTM TURBO TIENDA JHAN &amp; NEVIS"/>
    <s v="REDEBAN"/>
    <n v="2224293"/>
    <s v="FO-25-1005659"/>
    <d v="2025-05-28T12:30:00"/>
    <d v="2025-06-05T13:21:00"/>
    <s v="EJECUTADO_EXITOSO"/>
    <s v="EJECUTADO EXITOSO"/>
    <s v="ORDEN DE CAMBIO"/>
    <s v="ROLLOS"/>
    <s v="ROLLOS"/>
    <s v="ENVÍO"/>
    <n v="20"/>
    <s v="ESTADO RESULTADO DE LA ACTIVIDAD :EJECUTADO_x000a_FORMA DE ATENCIÓN :ENVIO FLOTA - OPERADOR LOGISTICO_x000a_CANTIDAD DE ROLLOS :20_x000a_FECHA FIN DE LA ACTIVIDAD :05-06-2025_x000a_NOMBRES Y APELLIDOS DEL USUARIO :Jhan Carlos Ramos_x000a_TELEFONO DEL USUARIO :3216450976_x000a_CORREO DEL USUARIO :no informado _x000a_SOLUCIÓN :ENVÍO ROLLOS DIRECTO CON EL CONDUCTOR, ENTREGA CONFIRMADA CON EL CLIENTE. "/>
    <n v="0"/>
    <s v="FLOTA"/>
    <s v="N/A"/>
    <s v="TIPO II"/>
    <s v="TERRESTRE"/>
    <n v="0"/>
    <s v="COGOLLO VERTEL EDER LUIS"/>
    <n v="35779.500569199998"/>
    <n v="0"/>
    <n v="35779.500569199998"/>
    <m/>
    <m/>
    <m/>
    <m/>
    <m/>
  </r>
  <r>
    <s v="BOGOTA"/>
    <x v="3"/>
    <x v="3"/>
    <n v="25875"/>
    <n v="2232109"/>
    <n v="66570"/>
    <s v="CUNDINAMARCA"/>
    <s v="VILLETA"/>
    <s v="BARRIO VEREDA ALTO DE TORRES V"/>
    <s v="REDEBAN"/>
    <n v="2232109"/>
    <s v="FO-25-1013077"/>
    <d v="2025-05-29T16:31:00"/>
    <d v="2025-06-05T13:32:00"/>
    <s v="EJECUTADO_EXITOSO"/>
    <s v="EJECUTADO EXITOSO"/>
    <s v="ORDEN DE CAMBIO"/>
    <s v="ROLLOS"/>
    <s v="ROLLOS"/>
    <s v="VISITA_TÉCNICA"/>
    <n v="20"/>
    <s v="ESTADO RESULTADO DE LA ACTIVIDAD :EJECUTADO_x000a_FORMA DE ATENCIÓN :VISITA TECNICA_x000a_CANTIDAD DE ROLLOS :20_x000a_FECHA FIN DE LA ACTIVIDAD :05-06-2025_x000a_NOMBRES Y APELLIDOS DEL USUARIO :Nubia Castañeda _x000a_TELEFONO DEL USUARIO :3007091256_x000a_CORREO DEL USUARIO :nubialu9@gmail.com_x000a_SOLUCIÓN :SE REALIZA ENTREGA DE 20 ROLLOS NO SE MANIPULAN TERMINALES "/>
    <n v="0"/>
    <s v="N/A"/>
    <s v="N/A"/>
    <s v="TIPO II"/>
    <s v="TERRESTRE"/>
    <n v="1"/>
    <s v="MARTINEZ SALGUEDO ANDRES AUGUSTO"/>
    <n v="67654.12000000001"/>
    <n v="0"/>
    <n v="67654.12000000001"/>
    <m/>
    <m/>
    <m/>
    <m/>
    <m/>
  </r>
  <r>
    <s v="MONTERIA"/>
    <x v="1"/>
    <x v="1"/>
    <n v="5154"/>
    <n v="2246245"/>
    <n v="41971"/>
    <s v="ANTIOQUIA"/>
    <s v="CAUCASIA"/>
    <s v="DISTRICOL CELUVARIEDADES LA 21"/>
    <s v="REDEBAN"/>
    <n v="2246245"/>
    <s v="FO-25-1032745"/>
    <d v="2025-06-03T13:18:00"/>
    <d v="2025-06-05T13:38:00"/>
    <s v="EJECUTADO_EXITOSO"/>
    <s v="EJECUTADO EXITOSO"/>
    <s v="ORDEN DE CAMBIO"/>
    <s v="ROLLOS"/>
    <s v="ROLLOS"/>
    <s v="VISITA_TÉCNICA"/>
    <n v="130"/>
    <s v="ESTADO RESULTADO DE LA ACTIVIDAD :EJECUTADO_x000a_FORMA DE ATENCIÓN :VISITA TECNICA_x000a_CANTIDAD DE ROLLOS :130_x000a_FECHA FIN DE LA ACTIVIDAD :05-06-2025_x000a_NOMBRES Y APELLIDOS DEL USUARIO :María Bustamante _x000a_TELEFONO DEL USUARIO :3218263246_x000a_CORREO DEL USUARIO :maripatry80@hotmail.com_x000a_SOLUCIÓN :SE REALIZA VISITA TÉCNICA PARA ENTREGA DE 130 ROLLOS PARA DATAFONO, NO SE INTERVIENE TERMINAL Y LA ENTREGA SE REALIZA SIN NOVEDAD "/>
    <n v="0"/>
    <s v="N/A"/>
    <s v="N/A"/>
    <s v="TIPO II"/>
    <s v="TERRESTRE"/>
    <n v="1"/>
    <s v="MONTOYA VELEZ ANDRES FELIPE"/>
    <n v="67654.12000000001"/>
    <n v="0"/>
    <n v="67654.12000000001"/>
    <m/>
    <m/>
    <m/>
    <m/>
    <m/>
  </r>
  <r>
    <s v="CALI"/>
    <x v="5"/>
    <x v="5"/>
    <n v="76377"/>
    <n v="2243020"/>
    <n v="11717"/>
    <s v="VALLE DEL CAUCA"/>
    <s v="LA CUMBRE"/>
    <s v="LA CUMBRE  VALLE DEL CAUCA"/>
    <s v="REDEBAN"/>
    <n v="2243020"/>
    <s v="FO-25-1029014"/>
    <d v="2025-06-03T09:19:00"/>
    <d v="2025-06-05T14:01:00"/>
    <s v="EJECUTADO_EXITOSO"/>
    <s v="EJECUTADO EXITOSO"/>
    <s v="ORDEN DE CAMBIO"/>
    <s v="ROLLOS"/>
    <s v="ROLLOS"/>
    <s v="VISITA_TÉCNICA"/>
    <n v="140"/>
    <s v="ESTADO RESULTADO DE LA ACTIVIDAD :EJECUTADO_x000a_FORMA DE ATENCIÓN :VISITA TECNICA_x000a_CANTIDAD DE ROLLOS :140_x000a_FECHA FIN DE LA ACTIVIDAD :05-06-2025_x000a_NOMBRES Y APELLIDOS DEL USUARIO :CALIMO ENRIQUE BEDON CASAS_x000a_TELEFONO DEL USUARIO :3122596017_x000a_CORREO DEL USUARIO :camilobedon68@hotmail.com_x000a_SOLUCIÓN :EN LA VISITA TECNICA REALIZADA AL ESTABLECIMIENTO SE LLEGA AL SITIO PERO EL COMERCIO SE ENCUENTRA CERRADO SE LLAMA AL CONTACTO E INFORMA QUE EN EL MOMENTO NO SE ENCUENTRA PIDE EL FAVOR DE ENTREGAR LOS ROLLOS AL FRENTE EN UNA DROGUERIA DONDE LO CONOCEN LA FOTO DEL BOUCHER NO SE PUDO LOGRAR PORQUE EL ESTABLECIMIENTO ESTA CERRADO NO SE PUDO ACCEDER AL EQUIPO"/>
    <n v="0"/>
    <s v="N/A"/>
    <s v="N/A"/>
    <s v="TIPO II"/>
    <s v="TERRESTRE"/>
    <n v="1"/>
    <s v="DURAN ACOSTA FRANK YONNY"/>
    <n v="67654.12000000001"/>
    <n v="0"/>
    <n v="67654.12000000001"/>
    <m/>
    <m/>
    <m/>
    <m/>
    <m/>
  </r>
  <r>
    <s v="MEDELLIN"/>
    <x v="2"/>
    <x v="2"/>
    <n v="5088"/>
    <n v="2246830"/>
    <n v="16567"/>
    <s v="ANTIOQUIA"/>
    <s v="BELLO"/>
    <s v="BELLO SAN FELIX"/>
    <s v="REDEBAN"/>
    <n v="2246830"/>
    <s v="FO-25-1034263"/>
    <d v="2025-06-03T14:20:00"/>
    <d v="2025-06-05T14:08:00"/>
    <s v="EJECUTADO_EXITOSO"/>
    <s v="EJECUTADO EXITOSO"/>
    <s v="ORDEN DE CAMBIO"/>
    <s v="ROLLOS"/>
    <s v="ROLLOS"/>
    <s v="VISITA_TÉCNICA"/>
    <n v="70"/>
    <s v="ESTADO RESULTADO DE LA ACTIVIDAD :EJECUTADO_x000a_FORMA DE ATENCIÓN :VISITA TECNICA_x000a_CANTIDAD DE ROLLOS :70_x000a_FECHA FIN DE LA ACTIVIDAD :05-06-2025_x000a_NOMBRES Y APELLIDOS DEL USUARIO :Yasmín Bedoya _x000a_TELEFONO DEL USUARIO :3122646025_x000a_CORREO DEL USUARIO :jazhenao1@gmail.com_x000a_SOLUCIÓN :SE REALIZA LA ENTREGA DE 70 ROLLOS DE CB A LA ENCARGADA YASMÍN BEDOYA "/>
    <n v="0"/>
    <s v="N/A"/>
    <s v="N/A"/>
    <s v="TIPO I"/>
    <s v="TERRESTRE"/>
    <n v="1"/>
    <s v="BERMUDEZ SANCHEZ JOSE NEYBER"/>
    <n v="35779.500569199998"/>
    <n v="0"/>
    <n v="35779.500569199998"/>
    <m/>
    <m/>
    <m/>
    <m/>
    <m/>
  </r>
  <r>
    <s v="MEDELLIN"/>
    <x v="2"/>
    <x v="2"/>
    <n v="5001"/>
    <n v="2251932"/>
    <n v="76780"/>
    <s v="ANTIOQUIA"/>
    <s v="MEDELLIN"/>
    <s v="BARRIO ANDALUCIA LA FRANCIA MEDELLIN 3"/>
    <s v="REDEBAN"/>
    <n v="2251932"/>
    <s v="FO-25-1040338"/>
    <d v="2025-06-04T10:26:00"/>
    <d v="2025-06-05T14:14:00"/>
    <s v="EJECUTADO_EXITOSO"/>
    <s v="EJECUTADO EXITOSO"/>
    <s v="ORDEN DE CAMBIO"/>
    <s v="ROLLOS"/>
    <s v="ROLLOS"/>
    <s v="VISITA_TÉCNICA"/>
    <n v="70"/>
    <s v="ESTADO RESULTADO DE LA ACTIVIDAD :EJECUTADO_x000a_FORMA DE ATENCIÓN :VISITA TECNICA_x000a_CANTIDAD DE ROLLOS :70_x000a_FECHA FIN DE LA ACTIVIDAD :05-06-2025_x000a_NOMBRES Y APELLIDOS DEL USUARIO :Berenice álzate _x000a_TELEFONO DEL USUARIO :3206805623_x000a_CORREO DEL USUARIO :controldevisitadigital@gmail.com_x000a_SOLUCIÓN :SE REALIZA LA ENTREGA DE 70 ROLLOS DE CB A L ENCARGADA BERENICE ÁLZATE "/>
    <n v="0"/>
    <s v="N/A"/>
    <s v="N/A"/>
    <s v="TIPO I"/>
    <s v="TERRESTRE"/>
    <n v="1"/>
    <s v="PAZ MARTINEZ RICHARD HUMBERTO"/>
    <n v="35779.500569199998"/>
    <n v="0"/>
    <n v="35779.500569199998"/>
    <m/>
    <m/>
    <m/>
    <m/>
    <m/>
  </r>
  <r>
    <s v="MEDELLIN"/>
    <x v="2"/>
    <x v="2"/>
    <n v="5631"/>
    <n v="2228403"/>
    <n v="79007"/>
    <s v="ANTIOQUIA"/>
    <s v="SABANETA"/>
    <s v="PTM SABANETA PAPELERIA Y RECAR"/>
    <s v="REDEBAN"/>
    <n v="2228403"/>
    <s v="FO-25-1009810"/>
    <d v="2025-05-29T09:18:00"/>
    <d v="2025-06-05T15:12:07"/>
    <s v="EJECUTADO_EXITOSO"/>
    <s v="EJECUTADO EXITOSO"/>
    <s v="ORDEN DE CAMBIO"/>
    <s v="ROLLOS"/>
    <s v="ROLLOS"/>
    <s v="VISITA_TÉCNICA"/>
    <n v="20"/>
    <s v="ESTADO RESULTADO DE LA ACTIVIDAD :EJECUTADO_x000a_FORMA DE ATENCIÓN :VISITA TECNICA_x000a_CANTIDAD DE ROLLOS :20_x000a_FECHA FIN DE LA ACTIVIDAD :05-06-2025_x000a_NOMBRES Y APELLIDOS DEL USUARIO :PAULA MEJIA _x000a_TELEFONO DEL USUARIO :3014391869_x000a_CORREO DEL USUARIO :paulam820@hotmail.com_x000a_SOLUCIÓN :SE HACE ENTREGA DE ROLLOS "/>
    <n v="0"/>
    <n v="0"/>
    <n v="0"/>
    <s v="TIPO I"/>
    <s v="TERRESTRE"/>
    <n v="1"/>
    <s v="DEVIA REINOSO JUAN CARLOS"/>
    <n v="35779.500569199998"/>
    <n v="0"/>
    <n v="35779.500569199998"/>
    <m/>
    <m/>
    <m/>
    <m/>
    <m/>
  </r>
  <r>
    <s v="BOGOTA"/>
    <x v="3"/>
    <x v="3"/>
    <n v="25402"/>
    <n v="2236800"/>
    <n v="23945"/>
    <s v="CUNDINAMARCA"/>
    <s v="LA VEGA"/>
    <s v="BARRIO EL VINO BARRIO EL VINO"/>
    <s v="REDEBAN"/>
    <n v="2236800"/>
    <s v="FO-25-1018626"/>
    <d v="2025-05-30T15:53:00"/>
    <d v="2025-06-05T15:13:49"/>
    <s v="EJECUTADO_EXITOSO"/>
    <s v="EJECUTADO EXITOSO"/>
    <s v="ORDEN DE CAMBIO"/>
    <s v="ROLLOS"/>
    <s v="ROLLOS"/>
    <s v="VISITA_TÉCNICA"/>
    <n v="10"/>
    <s v="ESTADO RESULTADO DE LA ACTIVIDAD :EJECUTADO_x000a_FORMA DE ATENCIÓN :VISITA TECNICA_x000a_CANTIDAD DE ROLLOS :10_x000a_FECHA FIN DE LA ACTIVIDAD :05-06-2025_x000a_NOMBRES Y APELLIDOS DEL USUARIO :Israel Beltrán _x000a_TELEFONO DEL USUARIO :3106188230_x000a_CORREO DEL USUARIO :puntoisra@gmail.com_x000a_SOLUCIÓN :SE REALIZA ENTREGA DE 10 ROLLOS NO SE MANIPULAN TERMINALES "/>
    <n v="0"/>
    <n v="0"/>
    <n v="0"/>
    <s v="TIPO II"/>
    <s v="TERRESTRE"/>
    <n v="1"/>
    <s v="MONTOYA VELEZ ANDRES FELIPE"/>
    <n v="67654.12000000001"/>
    <n v="0"/>
    <n v="67654.12000000001"/>
    <m/>
    <m/>
    <m/>
    <m/>
    <m/>
  </r>
  <r>
    <s v="PASTO"/>
    <x v="5"/>
    <x v="5"/>
    <n v="52240"/>
    <n v="2251668"/>
    <n v="52635"/>
    <s v="NARIÑO"/>
    <s v="CHACHAGUI"/>
    <s v="BARRIO VEREDA CANO CHACHAGUI"/>
    <s v="REDEBAN"/>
    <n v="2251668"/>
    <s v="FO-25-1039833"/>
    <d v="2025-06-04T10:08:00"/>
    <d v="2025-06-05T15:16:11"/>
    <s v="EJECUTADO_EXITOSO"/>
    <s v="EJECUTADO EXITOSO"/>
    <s v="ORDEN DE CAMBIO"/>
    <s v="ROLLOS"/>
    <s v="ROLLOS"/>
    <s v="VISITA_TÉCNICA"/>
    <n v="20"/>
    <s v="ESTADO RESULTADO DE LA ACTIVIDAD :EJECUTADO_x000a_FORMA DE ATENCIÓN :VISITA TECNICA_x000a_CANTIDAD DE ROLLOS :20_x000a_FECHA FIN DE LA ACTIVIDAD :05-06-2025_x000a_NOMBRES Y APELLIDOS DEL USUARIO :Lina dorado_x000a_TELEFONO DEL USUARIO :3215128449_x000a_CORREO DEL USUARIO :holtelgondelchachagui@gmail.com_x000a_SOLUCIÓN :SE VISITA CORRESPONSAL Y SE REALIZA ENTREGA DE 20 ROLLOS"/>
    <n v="0"/>
    <n v="0"/>
    <n v="0"/>
    <s v="TIPO II"/>
    <s v="TERRESTRE"/>
    <n v="1"/>
    <s v="MONTOYA VELEZ ANDRES FELIPE"/>
    <n v="67654.12000000001"/>
    <n v="0"/>
    <n v="67654.12000000001"/>
    <m/>
    <m/>
    <m/>
    <m/>
    <m/>
  </r>
  <r>
    <s v="CALI"/>
    <x v="5"/>
    <x v="5"/>
    <n v="76364"/>
    <n v="2251957"/>
    <n v="45281"/>
    <s v="VALLE DEL CAUCA"/>
    <s v="JAMUNDI"/>
    <s v="DISTRICOL TELECOMUNICACIONES M"/>
    <s v="REDEBAN"/>
    <n v="2251957"/>
    <s v="FO-25-1040329"/>
    <d v="2025-06-04T10:32:00"/>
    <d v="2025-06-05T15:19:28"/>
    <s v="EJECUTADO_EXITOSO"/>
    <s v="EJECUTADO EXITOSO"/>
    <s v="ORDEN DE CAMBIO"/>
    <s v="ROLLOS"/>
    <s v="ROLLOS"/>
    <s v="VISITA_TÉCNICA"/>
    <n v="210"/>
    <s v="ESTADO RESULTADO DE LA ACTIVIDAD :EJECUTADO_x000a_FORMA DE ATENCIÓN :VISITA TECNICA_x000a_CANTIDAD DE ROLLOS :210_x000a_FECHA FIN DE LA ACTIVIDAD :05-06-2025_x000a_NOMBRES Y APELLIDOS DEL USUARIO :OSCAR IVAN LOPEZ _x000a_TELEFONO DEL USUARIO :3177006651_x000a_CORREO DEL USUARIO :oscariva.2822@hotmail.com_x000a_SOLUCIÓN :SE REALIZA ENTREGA DE 210 ROLLOS CON VISITA, NO SE MANIPULA EQUIPOS "/>
    <n v="0"/>
    <n v="0"/>
    <n v="0"/>
    <s v="TIPO II"/>
    <s v="TERRESTRE"/>
    <n v="1"/>
    <s v="MARTINEZ SALGUEDO ANDRES AUGUSTO"/>
    <n v="67654.12000000001"/>
    <n v="0"/>
    <n v="67654.12000000001"/>
    <m/>
    <m/>
    <m/>
    <m/>
    <m/>
  </r>
  <r>
    <s v="VILLAVICENCIO"/>
    <x v="4"/>
    <x v="4"/>
    <n v="50006"/>
    <n v="2240506"/>
    <n v="31713"/>
    <s v="META"/>
    <s v="ACACIAS"/>
    <s v="BARRIO ZONA RURAL ACACIAS 2 AC"/>
    <s v="REDEBAN"/>
    <n v="2240506"/>
    <s v="FO-25-1026097"/>
    <d v="2025-06-03T08:00:00"/>
    <d v="2025-06-05T15:25:33"/>
    <s v="EJECUTADO_EXITOSO"/>
    <s v="EJECUTADO EXITOSO"/>
    <s v="ORDEN DE CAMBIO"/>
    <s v="ROLLOS"/>
    <s v="ROLLOS"/>
    <s v="VISITA_TÉCNICA"/>
    <n v="40"/>
    <s v="ESTADO RESULTADO DE LA ACTIVIDAD :EJECUTADO_x000a_FORMA DE ATENCIÓN :VISITA TECNICA_x000a_CANTIDAD DE ROLLOS :40_x000a_FECHA FIN DE LA ACTIVIDAD :05-06-2025_x000a_NOMBRES Y APELLIDOS DEL USUARIO :Mauricio Santamaría _x000a_TELEFONO DEL USUARIO :3132423294_x000a_CORREO DEL USUARIO :controldevisitadigital@gmail.com_x000a_SOLUCIÓN :SE REALIZA ENTREGA DE 40 ROLLOS DE PAPEL EN LA DIRECCIÓN CALLE 14 # 24-74 BRR SAN JOSÉ  SOLICITADA POR EL CLIENTE. SE DEJAN ROLLOS EN LA CASA DE UN FAMILIAR."/>
    <n v="0"/>
    <n v="0"/>
    <n v="0"/>
    <s v="TIPO II"/>
    <s v="TERRESTRE"/>
    <n v="1"/>
    <s v="MAESTRE MENGUAL EDGAR ENRIQUE"/>
    <n v="67654.12000000001"/>
    <n v="0"/>
    <n v="67654.12000000001"/>
    <m/>
    <m/>
    <m/>
    <m/>
    <m/>
  </r>
  <r>
    <s v="CALI"/>
    <x v="5"/>
    <x v="5"/>
    <n v="76126"/>
    <n v="2252845"/>
    <n v="45910"/>
    <s v="VALLE DEL CAUCA"/>
    <s v="CALIMA"/>
    <s v="BARRIO CENTRO CALIMA 1"/>
    <s v="REDEBAN"/>
    <n v="2252845"/>
    <s v="FO-25-1041229"/>
    <d v="2025-06-04T11:46:00"/>
    <d v="2025-06-05T15:44:00"/>
    <s v="EJECUTADO_EXITOSO"/>
    <s v="EJECUTADO EXITOSO"/>
    <s v="ORDEN DE CAMBIO"/>
    <s v="ROLLOS"/>
    <s v="ROLLOS"/>
    <s v="VISITA_TÉCNICA"/>
    <n v="130"/>
    <s v="ESTADO RESULTADO DE LA ACTIVIDAD :EJECUTADO_x000a_FORMA DE ATENCIÓN :VISITA TECNICA_x000a_CANTIDAD DE ROLLOS :130_x000a_FECHA FIN DE LA ACTIVIDAD :05-06-2025_x000a_NOMBRES Y APELLIDOS DEL USUARIO :YINED AVILES DELGADO_x000a_TELEFONO DEL USUARIO :3168701390_x000a_CORREO DEL USUARIO :guaca369@hotmail.com_x000a_SOLUCIÓN :EN LA VISITA TÉCNICA SE REALIZÓ LA ENTREGA DE 130 ROLLOS TERMICOS DE REDEBAN "/>
    <n v="0"/>
    <s v="N/A"/>
    <s v="N/A"/>
    <s v="TIPO II"/>
    <s v="TERRESTRE"/>
    <n v="1"/>
    <s v="FRANCO CAÑAVERAL YAMID RAUL"/>
    <n v="67654.12000000001"/>
    <n v="0"/>
    <n v="67654.12000000001"/>
    <m/>
    <m/>
    <m/>
    <m/>
    <m/>
  </r>
  <r>
    <s v="CALI"/>
    <x v="5"/>
    <x v="5"/>
    <n v="76001"/>
    <n v="2254582"/>
    <n v="78586"/>
    <s v="VALLE DEL CAUCA"/>
    <s v="CALI"/>
    <s v="PTM CALI COMPUGUIA.NET"/>
    <s v="REDEBAN"/>
    <n v="2254582"/>
    <s v="FO-25-1043891"/>
    <d v="2025-06-04T15:33:00"/>
    <d v="2025-06-05T15:50:00"/>
    <s v="EJECUTADO_EXITOSO"/>
    <s v="EJECUTADO EXITOSO"/>
    <s v="ORDEN DE CAMBIO"/>
    <s v="ROLLOS"/>
    <s v="ROLLOS"/>
    <s v="VISITA_TÉCNICA"/>
    <n v="30"/>
    <s v="ESTADO RESULTADO DE LA ACTIVIDAD :EJECUTADO_x000a_FORMA DE ATENCIÓN :VISITA TECNICA_x000a_CANTIDAD DE ROLLOS :30_x000a_FECHA FIN DE LA ACTIVIDAD :05-06-2025_x000a_NOMBRES Y APELLIDOS DEL USUARIO :JENNY MARITZA HERNANDEZ _x000a_TELEFONO DEL USUARIO :3128055005_x000a_CORREO DEL USUARIO :h-maritza@hotmail.com_x000a_SOLUCIÓN :EN LA VISITA TECNICA REALIZADA AL ESTABLECIMIENTO SE LLEGA AL SITIO SE CONTACTA CON LA SEÑORITA JENNY HERNANDEZ  SE ENTREGAN 30 ROLLOS TERMICOS EL CLIENTE RECIBE ROLLOS TERMICOS"/>
    <n v="0"/>
    <s v="N/A"/>
    <s v="N/A"/>
    <s v="TIPO I"/>
    <s v="TERRESTRE"/>
    <n v="1"/>
    <s v="COGOLLO VERTEL EDER LUIS"/>
    <n v="35779.500569199998"/>
    <n v="0"/>
    <n v="35779.500569199998"/>
    <m/>
    <m/>
    <m/>
    <m/>
    <m/>
  </r>
  <r>
    <s v="BUCARAMANGA"/>
    <x v="0"/>
    <x v="0"/>
    <n v="68217"/>
    <n v="2209248"/>
    <n v="63810"/>
    <s v="SANTANDER"/>
    <s v="COROMORO"/>
    <s v="BARRIO CORREGIMIENTO CINCELADA"/>
    <s v="REDEBAN"/>
    <n v="2209248"/>
    <s v="FO-25-990552"/>
    <d v="2025-05-26T08:36:00"/>
    <d v="2025-06-05T16:02:07"/>
    <s v="EJECUTADO_EXITOSO"/>
    <s v="EJECUTADO EXITOSO"/>
    <s v="ORDEN DE CAMBIO"/>
    <s v="ROLLOS"/>
    <s v="ROLLOS"/>
    <s v="ENVÍO"/>
    <n v="10"/>
    <s v="ESTADO RESULTADO DE LA ACTIVIDAD :EJECUTADO_x000a_FORMA DE ATENCIÓN :ENVIO FLOTA - OPERADOR LOGISTICO_x000a_CANTIDAD DE ROLLOS :10_x000a_FECHA FIN DE LA ACTIVIDAD :27-05-2025_x000a_NOMBRES Y APELLIDOS DEL USUARIO :Luz Dary Cárdenas _x000a_TELEFONO DEL USUARIO :3118882582_x000a_CORREO DEL USUARIO :controldevisitadigital@gmail.com_x000a_SOLUCIÓN :SE REALIZA ENVÍO DE 10 ROLLOS AL CORREGIMIENTO DE CINCELADA, POR INTERRAPIDISIMO SEGÚN INDICACIONES POR SYTEX."/>
    <n v="700158982396"/>
    <s v="INTERRAPIDISIMO"/>
    <s v="N/A"/>
    <s v="TIPO IV"/>
    <s v="TERRESTRE"/>
    <n v="0"/>
    <s v="PAZ MARTINEZ RICHARD HUMBERTO"/>
    <n v="35779.500569199998"/>
    <n v="0"/>
    <n v="35779.500569199998"/>
    <m/>
    <m/>
    <m/>
    <m/>
    <m/>
  </r>
  <r>
    <s v="PASTO"/>
    <x v="5"/>
    <x v="5"/>
    <n v="52835"/>
    <n v="2227017"/>
    <n v="64005"/>
    <s v="NARIÑO"/>
    <s v="SAN ANDRES DE TUMACO"/>
    <s v="BARRIO INDA ZABALETA SAN ANDRE"/>
    <s v="REDEBAN"/>
    <n v="2227017"/>
    <s v="FO-25-1009518"/>
    <d v="2025-05-29T08:00:00"/>
    <d v="2025-06-05T16:06:01"/>
    <s v="EJECUTADO_EXITOSO"/>
    <s v="EJECUTADO EXITOSO"/>
    <s v="ORDEN DE CAMBIO"/>
    <s v="ROLLOS"/>
    <s v="ROLLOS"/>
    <s v="ENVÍO"/>
    <n v="60"/>
    <s v="ESTADO RESULTADO DE LA ACTIVIDAD :EJECUTADO_x000a_FORMA DE ATENCIÓN :ENVIO FLOTA - OPERADOR LOGISTICO_x000a_CANTIDAD DE ROLLOS :60_x000a_FECHA FIN DE LA ACTIVIDAD :30-05-2025_x000a_NOMBRES Y APELLIDOS DEL USUARIO :OSCAR JOSA _x000a_TELEFONO DEL USUARIO :3204639442_x000a_CORREO DEL USUARIO :controldevisitadigital@gmail.com_x000a_SOLUCIÓN :SE ENVIAN 60 ROLLOS POR INTERRAPIDISIMO A OSCAR JOSA "/>
    <n v="700159317579"/>
    <s v="INTERRAPIDISIMO"/>
    <s v="N/A"/>
    <s v="TIPO IV"/>
    <s v="TERRESTRE"/>
    <n v="0"/>
    <s v="MONTOYA VELEZ ANDRES FELIPE"/>
    <n v="35779.500569199998"/>
    <n v="0"/>
    <n v="35779.500569199998"/>
    <m/>
    <m/>
    <m/>
    <m/>
    <m/>
  </r>
  <r>
    <s v="CUCUTA"/>
    <x v="0"/>
    <x v="0"/>
    <n v="54405"/>
    <n v="2257985"/>
    <n v="40085"/>
    <s v="NORTE DE SANTANDER"/>
    <s v="LOS PATIOS"/>
    <s v="BARRIO FUERA DEL MUNICIPIO DE"/>
    <s v="REDEBAN"/>
    <n v="2257985"/>
    <s v="FO-25-1045333"/>
    <d v="2025-06-05T10:06:00"/>
    <d v="2025-06-05T16:34:00"/>
    <s v="EJECUTADO_EXITOSO"/>
    <s v="EJECUTADO EXITOSO"/>
    <s v="ORDEN DE CAMBIO"/>
    <s v="ROLLOS"/>
    <s v="ROLLOS"/>
    <s v="VISITA_TÉCNICA"/>
    <n v="100"/>
    <s v="ESTADO RESULTADO DE LA ACTIVIDAD :EJECUTADO_x000a_FORMA DE ATENCIÓN :VISITA TECNICA_x000a_CANTIDAD DE ROLLOS :100_x000a_FECHA FIN DE LA ACTIVIDAD :05-06-2025_x000a_NOMBRES Y APELLIDOS DEL USUARIO :Stella Aguillon _x000a_TELEFONO DEL USUARIO :3153717416_x000a_CORREO DEL USUARIO :laestacionjs@gmail.com_x000a_SOLUCIÓN :SE ENTREGAN 100 ROLLOS "/>
    <n v="0"/>
    <s v="N/A"/>
    <s v="N/A"/>
    <s v="TIPO I"/>
    <s v="TERRESTRE"/>
    <n v="1"/>
    <s v="VARGAS HERRERA JHON JAIRO"/>
    <n v="35779.500569199998"/>
    <n v="0"/>
    <n v="35779.500569199998"/>
    <m/>
    <m/>
    <m/>
    <m/>
    <m/>
  </r>
  <r>
    <s v="PASTO"/>
    <x v="5"/>
    <x v="5"/>
    <n v="52835"/>
    <n v="2233719"/>
    <n v="73537"/>
    <s v="NARIÑO"/>
    <s v="SAN ANDRES DE TUMACO"/>
    <s v="BARRIO LA CANCHA LLORENTE NARI"/>
    <s v="REDEBAN"/>
    <n v="2233719"/>
    <s v="FO-25-1014864"/>
    <d v="2025-05-30T09:05:00"/>
    <d v="2025-06-05T16:45:12"/>
    <s v="EJECUTADO_EXITOSO"/>
    <s v="EJECUTADO EXITOSO"/>
    <s v="ORDEN DE CAMBIO"/>
    <s v="ROLLOS"/>
    <s v="ROLLOS"/>
    <s v="ENVÍO"/>
    <n v="20"/>
    <s v="ESTADO RESULTADO DE LA ACTIVIDAD :EJECUTADO_x000a_FORMA DE ATENCIÓN :ENVIO FLOTA - OPERADOR LOGISTICO_x000a_CANTIDAD DE ROLLOS :20_x000a_FECHA FIN DE LA ACTIVIDAD :30-05-2025_x000a_NOMBRES Y APELLIDOS DEL USUARIO :Yandry Lucero Gómez _x000a_TELEFONO DEL USUARIO :3227021476_x000a_CORREO DEL USUARIO :controldevisitadigital@gmail.com _x000a_SOLUCIÓN :SE REALIZÓ EL ENVÍO DE PAPELERÍA SOLICITADA SE ENTREGA COPIA DE GUÍA AL CLIENTE PARA QUE RECLAME EN OFICINA "/>
    <n v="700159354076"/>
    <s v="INTERRAPIDISIMO"/>
    <s v="N/A"/>
    <s v="TIPO IV"/>
    <s v="TERRESTRE"/>
    <n v="0"/>
    <s v="MONTOYA VELEZ ANDRES FELIPE"/>
    <n v="35779.500569199998"/>
    <n v="0"/>
    <n v="35779.500569199998"/>
    <m/>
    <m/>
    <m/>
    <m/>
    <m/>
  </r>
  <r>
    <s v="MEDELLIN"/>
    <x v="2"/>
    <x v="2"/>
    <n v="5579"/>
    <n v="2195280"/>
    <n v="22285"/>
    <s v="ANTIOQUIA"/>
    <s v="AMALFI"/>
    <s v="PUEBLO NUEVO AM"/>
    <s v="REDEBAN"/>
    <n v="2195280"/>
    <s v="FO-25-974149"/>
    <d v="2025-05-21T17:13:00"/>
    <d v="2025-06-05T16:50:47"/>
    <s v="EJECUTADO_EXITOSO"/>
    <s v="EJECUTADO EXITOSO"/>
    <s v="ORDEN DE CAMBIO"/>
    <s v="ROLLOS"/>
    <s v="ROLLOS"/>
    <s v="ENVÍO"/>
    <n v="120"/>
    <s v="ESTADO RESULTADO DE LA ACTIVIDAD :_x000a_FORMA DE ATENCIÓN :_x000a_CANTIDAD DE ROLLOS :_x000a_FECHA FIN DE LA ACTIVIDAD :05-06-2025_x000a_NOMBRES Y APELLIDOS DEL USUARIO :_x000a_TELEFONO DEL USUARIO :_x000a_CORREO DEL USUARIO :_x000a_SOLUCIÓN :"/>
    <n v="368691982"/>
    <s v="SERVIENTREGA"/>
    <s v="ENTREGADO"/>
    <s v="TIPO III"/>
    <s v="TERRESTRE"/>
    <n v="0"/>
    <s v="CASSIANI PEREZ RAUL RAMIRO"/>
    <n v="35779.500569199998"/>
    <n v="0"/>
    <n v="35779.500569199998"/>
    <m/>
    <m/>
    <m/>
    <m/>
    <m/>
  </r>
  <r>
    <s v="BOGOTA"/>
    <x v="3"/>
    <x v="3"/>
    <n v="11001"/>
    <n v="2251614"/>
    <n v="18237"/>
    <s v="CUNDINAMARCA"/>
    <s v="BOGOTA"/>
    <s v="OPRAP EXITO COLINA BOGOTA"/>
    <s v="REDEBAN"/>
    <n v="2251614"/>
    <s v="FO-25-1039827"/>
    <d v="2025-06-04T09:55:00"/>
    <d v="2025-06-05T16:51:00"/>
    <s v="EJECUTADO_EXITOSO"/>
    <s v="EJECUTADO EXITOSO"/>
    <s v="ORDEN DE CAMBIO"/>
    <s v="ROLLOS"/>
    <s v="ROLLOS"/>
    <s v="VISITA_TÉCNICA"/>
    <n v="220"/>
    <s v="ESTADO RESULTADO DE LA ACTIVIDAD :EJECUTADO_x000a_FORMA DE ATENCIÓN :VISITA TECNICA_x000a_CANTIDAD DE ROLLOS :220_x000a_FECHA FIN DE LA ACTIVIDAD :05-06-2025_x000a_NOMBRES Y APELLIDOS DEL USUARIO :Diana Ordóñez _x000a_TELEFONO DEL USUARIO :746366667_x000a_CORREO DEL USUARIO :contactenos@oprap.com.co_x000a_SOLUCIÓN :SE REALIZA VISITA AL COMERCIO PARA ENTREGAR ROLLOS POR SOLICITUD DEL CLIENTE OK "/>
    <n v="0"/>
    <s v="N/A"/>
    <s v="N/A"/>
    <s v="TIPO I"/>
    <s v="TERRESTRE"/>
    <n v="1"/>
    <s v="ROZO JIMENEZ EDGAR ARMANDO"/>
    <n v="35779.500569199998"/>
    <n v="0"/>
    <n v="35779.500569199998"/>
    <m/>
    <m/>
    <m/>
    <m/>
    <m/>
  </r>
  <r>
    <s v="NEIVA"/>
    <x v="4"/>
    <x v="4"/>
    <n v="18753"/>
    <n v="2234958"/>
    <n v="42669"/>
    <s v="CAQUETA"/>
    <s v="SAN VICENTE DEL CAGUAN"/>
    <s v="BARRIO CASERIO LA NOVIA SAN VI"/>
    <s v="REDEBAN"/>
    <n v="2234958"/>
    <s v="FO-25-1016275"/>
    <d v="2025-05-30T11:14:00"/>
    <d v="2025-06-05T16:51:40"/>
    <s v="EJECUTADO_EXITOSO"/>
    <s v="EJECUTADO EXITOSO"/>
    <s v="ORDEN DE CAMBIO"/>
    <s v="ROLLOS"/>
    <s v="ROLLOS"/>
    <s v="ENVÍO"/>
    <n v="60"/>
    <s v="ESTADO RESULTADO DE LA ACTIVIDAD :_x000a_FORMA DE ATENCIÓN :_x000a_CANTIDAD DE ROLLOS :_x000a_FECHA FIN DE LA ACTIVIDAD :05-06-2025_x000a_NOMBRES Y APELLIDOS DEL USUARIO :_x000a_TELEFONO DEL USUARIO :_x000a_CORREO DEL USUARIO :_x000a_SOLUCIÓN :"/>
    <n v="2235595833"/>
    <s v="SERVIENTREGA"/>
    <s v="ENTREGADO"/>
    <s v="TIPO IV ESPECIAL"/>
    <s v="TERRESTRE / AEREO"/>
    <n v="0"/>
    <s v="ROMERO ROJAS BREIDY JHOHAN"/>
    <n v="35779.500569199998"/>
    <n v="0"/>
    <n v="35779.500569199998"/>
    <m/>
    <m/>
    <m/>
    <m/>
    <m/>
  </r>
  <r>
    <s v="BOGOTA"/>
    <x v="3"/>
    <x v="3"/>
    <n v="11001"/>
    <n v="2255958"/>
    <n v="76296"/>
    <s v="CUNDINAMARCA"/>
    <s v="BOGOTA"/>
    <s v="BARRIO CENTRO ENGATIVA BOGOTA"/>
    <s v="REDEBAN"/>
    <n v="2255958"/>
    <s v="FO-25-1043977"/>
    <d v="2025-06-05T08:00:00"/>
    <d v="2025-06-05T16:56:00"/>
    <s v="EJECUTADO_EXITOSO"/>
    <s v="EJECUTADO EXITOSO"/>
    <s v="ORDEN DE CAMBIO"/>
    <s v="ROLLOS"/>
    <s v="ROLLOS"/>
    <s v="VISITA_TÉCNICA"/>
    <n v="70"/>
    <s v="ESTADO RESULTADO DE LA ACTIVIDAD :EJECUTADO_x000a_FORMA DE ATENCIÓN :VISITA TECNICA_x000a_CANTIDAD DE ROLLOS :70_x000a_FECHA FIN DE LA ACTIVIDAD :05-06-2025_x000a_NOMBRES Y APELLIDOS DEL USUARIO :Nadia Arias _x000a_TELEFONO DEL USUARIO :3108588237_x000a_CORREO DEL USUARIO :papeleriafh124@gmail.com _x000a_SOLUCIÓN :SE REALIZA ENTREGA DE 70 ROLLOS "/>
    <n v="0"/>
    <s v="N/A"/>
    <s v="N/A"/>
    <s v="TIPO I"/>
    <s v="TERRESTRE"/>
    <n v="1"/>
    <s v="BUSTOS MORA DIEGO MANUEL"/>
    <n v="35779.500569199998"/>
    <n v="0"/>
    <n v="35779.500569199998"/>
    <m/>
    <m/>
    <m/>
    <m/>
    <m/>
  </r>
  <r>
    <s v="BOGOTA"/>
    <x v="3"/>
    <x v="3"/>
    <n v="11001"/>
    <n v="2255959"/>
    <n v="79042"/>
    <s v="CUNDINAMARCA"/>
    <s v="BOGOTA"/>
    <s v="BARRIO SABANAS DEL DORADO BOGOTA 4"/>
    <s v="REDEBAN"/>
    <n v="2255959"/>
    <s v="FO-25-1043975"/>
    <d v="2025-06-05T08:00:00"/>
    <d v="2025-06-05T17:00:00"/>
    <s v="EJECUTADO_EXITOSO"/>
    <s v="EJECUTADO EXITOSO"/>
    <s v="ORDEN DE CAMBIO"/>
    <s v="ROLLOS"/>
    <s v="ROLLOS"/>
    <s v="VISITA_TÉCNICA"/>
    <n v="20"/>
    <s v="ESTADO RESULTADO DE LA ACTIVIDAD :EJECUTADO_x000a_FORMA DE ATENCIÓN :VISITA TECNICA_x000a_CANTIDAD DE ROLLOS :20_x000a_FECHA FIN DE LA ACTIVIDAD :05-06-2025_x000a_NOMBRES Y APELLIDOS DEL USUARIO :María Hermelinda Delgadillo Ojeda_x000a_TELEFONO DEL USUARIO :3104286986_x000a_CORREO DEL USUARIO :delgadillo.85@gmail.com_x000a_SOLUCIÓN :SE REALIZA ENTREGA DE 20 ROLLOS "/>
    <n v="0"/>
    <s v="N/A"/>
    <s v="N/A"/>
    <s v="TIPO I"/>
    <s v="TERRESTRE"/>
    <n v="1"/>
    <s v="TORRES MANTILLA JOSE DANIEL"/>
    <n v="35779.500569199998"/>
    <n v="0"/>
    <n v="35779.500569199998"/>
    <m/>
    <m/>
    <m/>
    <m/>
    <m/>
  </r>
  <r>
    <s v="BUCARAMANGA"/>
    <x v="0"/>
    <x v="0"/>
    <n v="68001"/>
    <n v="2258891"/>
    <n v="24848"/>
    <s v="SANTANDER"/>
    <s v="BUCARAMANGA"/>
    <s v="BARRIO MUTIS IV BUCARAMANGA"/>
    <s v="REDEBAN"/>
    <n v="2258891"/>
    <s v="FO-25-1045910"/>
    <d v="2025-06-05T11:11:00"/>
    <d v="2025-06-05T17:04:00"/>
    <s v="EJECUTADO_EXITOSO"/>
    <s v="EJECUTADO EXITOSO"/>
    <s v="ORDEN DE CAMBIO"/>
    <s v="ROLLOS"/>
    <s v="ROLLOS"/>
    <s v="VISITA_TÉCNICA"/>
    <n v="20"/>
    <s v="ESTADO RESULTADO DE LA ACTIVIDAD :EJECUTADO_x000a_FORMA DE ATENCIÓN :VISITA TECNICA_x000a_CANTIDAD DE ROLLOS :20_x000a_FECHA FIN DE LA ACTIVIDAD :05-06-2025_x000a_NOMBRES Y APELLIDOS DEL USUARIO :ALBA LUZ CARREÑO_x000a_TELEFONO DEL USUARIO :3014002072_x000a_CORREO DEL USUARIO :conexionpeople@hotmail.com_x000a_SOLUCIÓN :SE HACE PRESENCIA EN COMERCIO SE REALIZA ENTREGA DE 20 ROLLOS"/>
    <n v="0"/>
    <s v="N/A"/>
    <s v="N/A"/>
    <s v="TIPO I"/>
    <s v="TERRESTRE"/>
    <n v="1"/>
    <s v="DURAN ACOSTA FRANK YONNY"/>
    <n v="35779.500569199998"/>
    <n v="0"/>
    <n v="35779.500569199998"/>
    <m/>
    <m/>
    <m/>
    <m/>
    <m/>
  </r>
  <r>
    <s v="BOGOTA"/>
    <x v="3"/>
    <x v="3"/>
    <n v="11001"/>
    <n v="2255956"/>
    <n v="53600"/>
    <s v="CUNDINAMARCA"/>
    <s v="BOGOTA"/>
    <s v="PTMBOGOTAPAPELERIA LYS"/>
    <s v="REDEBAN"/>
    <n v="2255956"/>
    <s v="FO-25-1043984"/>
    <d v="2025-06-05T08:00:00"/>
    <d v="2025-06-05T17:10:00"/>
    <s v="EJECUTADO_EXITOSO"/>
    <s v="EJECUTADO EXITOSO"/>
    <s v="ORDEN DE CAMBIO"/>
    <s v="ROLLOS"/>
    <s v="ROLLOS"/>
    <s v="VISITA_TÉCNICA"/>
    <n v="120"/>
    <s v="ESTADO RESULTADO DE LA ACTIVIDAD :EJECUTADO_x000a_FORMA DE ATENCIÓN :VISITA TECNICA_x000a_CANTIDAD DE ROLLOS :120_x000a_FECHA FIN DE LA ACTIVIDAD :05-06-2025_x000a_NOMBRES Y APELLIDOS DEL USUARIO :Ingrid Solis _x000a_TELEFONO DEL USUARIO :3108578237_x000a_CORREO DEL USUARIO :delgadillo.87@hotmail.com_x000a_SOLUCIÓN :SE REALIZA ENTREGA DE 120 ROLLOS "/>
    <n v="0"/>
    <s v="N/A"/>
    <s v="N/A"/>
    <s v="TIPO I"/>
    <s v="TERRESTRE"/>
    <n v="1"/>
    <s v="BUSTOS MORA DIEGO MANUEL"/>
    <n v="35779.500569199998"/>
    <n v="0"/>
    <n v="35779.500569199998"/>
    <m/>
    <m/>
    <m/>
    <m/>
    <m/>
  </r>
  <r>
    <s v="CALI"/>
    <x v="5"/>
    <x v="5"/>
    <n v="76111"/>
    <n v="2242202"/>
    <n v="37017"/>
    <s v="VALLE DEL CAUCA"/>
    <s v="GUADALAJARA DE BUGA"/>
    <s v="BARRIO SAN ANTONIO GUADALAJARA"/>
    <s v="REDEBAN"/>
    <n v="2242202"/>
    <s v="FO-25-1028998"/>
    <d v="2025-06-03T08:30:00"/>
    <d v="2025-06-06T07:41:00"/>
    <s v="EJECUTADO_EXITOSO"/>
    <s v="EJECUTADO EXITOSO"/>
    <s v="ORDEN DE CAMBIO"/>
    <s v="ROLLOS"/>
    <s v="ROLLOS"/>
    <s v="VISITA_TÉCNICA"/>
    <n v="10"/>
    <s v="ESTADO RESULTADO DE LA ACTIVIDAD :EJECUTADO_x000a_FORMA DE ATENCIÓN :VISITA TECNICA_x000a_CANTIDAD DE ROLLOS :10_x000a_FECHA FIN DE LA ACTIVIDAD :05-06-2025_x000a_NOMBRES Y APELLIDOS DEL USUARIO :DANIELA DÍAZ _x000a_TELEFONO DEL USUARIO :3158166094_x000a_CORREO DEL USUARIO :jayopi@hotmail.com_x000a_SOLUCIÓN :EN LA VISITA TÉCNICA SE REALIZÓ LA ENTREGA DE 10 ROLLOS TERMICOS DE REDEBAN "/>
    <n v="0"/>
    <s v="N/A"/>
    <s v="N/A"/>
    <s v="TIPO II"/>
    <s v="TERRESTRE"/>
    <n v="1"/>
    <n v="0"/>
    <n v="67654.12000000001"/>
    <n v="0"/>
    <n v="67654.12000000001"/>
    <m/>
    <m/>
    <m/>
    <m/>
    <m/>
  </r>
  <r>
    <s v="PASTO"/>
    <x v="5"/>
    <x v="5"/>
    <n v="52835"/>
    <n v="2234651"/>
    <n v="41368"/>
    <s v="NARIÑO"/>
    <s v="SAN ANDRES DE TUMACO"/>
    <s v="DISTRICOL SU DROGUERIA LIDERES"/>
    <s v="REDEBAN"/>
    <n v="2234651"/>
    <s v="FO-25-1016119"/>
    <d v="2025-05-30T10:48:00"/>
    <d v="2025-06-06T07:51:06"/>
    <s v="EJECUTADO_EXITOSO"/>
    <s v="EJECUTADO EXITOSO"/>
    <s v="ORDEN DE CAMBIO"/>
    <s v="ROLLOS"/>
    <s v="ROLLOS"/>
    <s v="ENVÍO"/>
    <n v="30"/>
    <s v="ESTADO RESULTADO DE LA ACTIVIDAD :EJECUTADO_x000a_FORMA DE ATENCIÓN :ENVIO FLOTA - OPERADOR LOGISTICO_x000a_CANTIDAD DE ROLLOS :30_x000a_FECHA FIN DE LA ACTIVIDAD :03-06-2025_x000a_NOMBRES Y APELLIDOS DEL USUARIO :Leidy Portilla _x000a_TELEFONO DEL USUARIO :3187989477_x000a_CORREO DEL USUARIO :controldevisitadigital@gmail.com _x000a_SOLUCIÓN :SE REALIZÓ EL ENVÍO DE PAPELERÍA SOLICITADA SE ENTREGA COPIA DE GUÍA AL CLIENTE PARA QUE RECLAME EN OFICINA "/>
    <n v="700159523977"/>
    <s v="INTERRAPIDISIMO"/>
    <s v="N/A"/>
    <s v="TIPO IV"/>
    <s v="TERRESTRE"/>
    <n v="0"/>
    <n v="0"/>
    <n v="35779.500569199998"/>
    <n v="0"/>
    <n v="35779.500569199998"/>
    <m/>
    <m/>
    <m/>
    <m/>
    <m/>
  </r>
  <r>
    <s v="PASTO"/>
    <x v="5"/>
    <x v="5"/>
    <n v="52835"/>
    <n v="2234646"/>
    <n v="58265"/>
    <s v="NARIÑO"/>
    <s v="SAN ANDRES DE TUMACO"/>
    <s v="DISTRICOL INV YANBUN"/>
    <s v="REDEBAN"/>
    <n v="2234646"/>
    <s v="FO-25-1016126"/>
    <d v="2025-05-30T10:47:00"/>
    <d v="2025-06-06T07:52:02"/>
    <s v="EJECUTADO_EXITOSO"/>
    <s v="EJECUTADO EXITOSO"/>
    <s v="ORDEN DE CAMBIO"/>
    <s v="ROLLOS"/>
    <s v="ROLLOS"/>
    <s v="ENVÍO"/>
    <n v="20"/>
    <s v="ESTADO RESULTADO DE LA ACTIVIDAD :EJECUTADO_x000a_FORMA DE ATENCIÓN :ENVIO FLOTA - OPERADOR LOGISTICO_x000a_CANTIDAD DE ROLLOS :20_x000a_FECHA FIN DE LA ACTIVIDAD :03-06-2025_x000a_NOMBRES Y APELLIDOS DEL USUARIO :Leidy Portilla _x000a_TELEFONO DEL USUARIO :3187989477_x000a_CORREO DEL USUARIO :controldevisitadigital@gmail.com _x000a_SOLUCIÓN :SE REALIZÓ EL ENVÍO DE PAPELERÍA SOLICITADA SE ENTREGA COPIA DE GUÍA AL CLIENTE PARA QUE RECLAME EN OFICINA "/>
    <n v="700159523977"/>
    <s v="INTERRAPIDISIMO"/>
    <s v="N/A"/>
    <s v="TIPO IV"/>
    <s v="TERRESTRE"/>
    <n v="0"/>
    <n v="0"/>
    <n v="35779.500569199998"/>
    <n v="0"/>
    <n v="35779.500569199998"/>
    <m/>
    <m/>
    <m/>
    <m/>
    <m/>
  </r>
  <r>
    <s v="MEDELLIN"/>
    <x v="2"/>
    <x v="2"/>
    <n v="5380"/>
    <n v="2249989"/>
    <n v="24599"/>
    <s v="ANTIOQUIA"/>
    <s v="LA ESTRELLA"/>
    <s v="REDY LA ESTRELLA"/>
    <s v="REDEBAN"/>
    <n v="2249989"/>
    <s v="FO-25-1037759"/>
    <d v="2025-06-04T08:07:00"/>
    <d v="2025-06-06T08:10:00"/>
    <s v="EJECUTADO_EXITOSO"/>
    <s v="EJECUTADO EXITOSO"/>
    <s v="ORDEN DE CAMBIO"/>
    <s v="ROLLOS"/>
    <s v="ROLLOS"/>
    <s v="VISITA_TÉCNICA"/>
    <n v="460"/>
    <s v="ESTADO RESULTADO DE LA ACTIVIDAD :EJECUTADO_x000a_FORMA DE ATENCIÓN :VISITA TECNICA_x000a_CANTIDAD DE ROLLOS :460_x000a_FECHA FIN DE LA ACTIVIDAD :05-06-2025_x000a_NOMBRES Y APELLIDOS DEL USUARIO :PAOLA GALLEGO _x000a_TELEFONO DEL USUARIO :6360036_x000a_CORREO DEL USUARIO :abgallego18@gmail.com _x000a_SOLUCIÓN :SE HACE ENTREGA DE ROLLOS "/>
    <n v="0"/>
    <s v="N/A"/>
    <s v="N/A"/>
    <s v="TIPO I"/>
    <s v="TERRESTRE"/>
    <n v="1"/>
    <n v="0"/>
    <n v="35779.500569199998"/>
    <n v="0"/>
    <n v="35779.500569199998"/>
    <m/>
    <m/>
    <m/>
    <m/>
    <m/>
  </r>
  <r>
    <s v="BOGOTA"/>
    <x v="3"/>
    <x v="3"/>
    <n v="25126"/>
    <n v="2253392"/>
    <n v="57533"/>
    <s v="CUNDINAMARCA"/>
    <s v="CAJICA"/>
    <s v="BARRIO CENTRO CAJICA 6"/>
    <s v="REDEBAN"/>
    <n v="2253392"/>
    <s v="FO-25-1042518_x000a_"/>
    <d v="2025-06-04T13:42:00"/>
    <d v="2025-06-06T08:31:00"/>
    <s v="EJECUTADO_EXITOSO"/>
    <s v="EJECUTADO EXITOSO"/>
    <s v="ORDEN DE CAMBIO"/>
    <s v="ROLLOS"/>
    <s v="ROLLOS"/>
    <s v="VISITA_TÉCNICA"/>
    <n v="140"/>
    <s v="ESTADO RESULTADO DE LA ACTIVIDAD :EJECUTADO_x000a_FORMA DE ATENCIÓN :VISITA TECNICA_x000a_CANTIDAD DE ROLLOS :140_x000a_FECHA FIN DE LA ACTIVIDAD :05-06-2025_x000a_NOMBRES Y APELLIDOS DEL USUARIO :María Riaño_x000a_TELEFONO DEL USUARIO :3123606466_x000a_CORREO DEL USUARIO :mariafernandarianorodriguez@gmail.com_x000a_SOLUCIÓN :ENTREGA DE 140 ROLLOS NO SE MANIPULAN EQUIPOS"/>
    <n v="0"/>
    <s v="N/A"/>
    <s v="N/A"/>
    <s v="TIPO II"/>
    <s v="TERRESTRE"/>
    <n v="1"/>
    <n v="0"/>
    <n v="67654.12000000001"/>
    <n v="0"/>
    <n v="67654.12000000001"/>
    <m/>
    <m/>
    <m/>
    <m/>
    <m/>
  </r>
  <r>
    <s v="APARTADO"/>
    <x v="2"/>
    <x v="2"/>
    <n v="27615"/>
    <n v="2230275"/>
    <n v="71207"/>
    <s v="CHOCO"/>
    <s v="RIOSUCIO"/>
    <s v="RIOSUCIO BAJIRA"/>
    <s v="REDEBAN"/>
    <n v="2230275"/>
    <s v="FO-25-1011630"/>
    <d v="2025-05-29T13:39:00"/>
    <d v="2025-06-06T09:12:21"/>
    <s v="EJECUTADO_EXITOSO"/>
    <s v="EJECUTADO EXITOSO"/>
    <s v="ORDEN DE CAMBIO"/>
    <s v="ROLLOS"/>
    <s v="ROLLOS"/>
    <s v="ENVÍO"/>
    <n v="10"/>
    <s v="ESTADO RESULTADO DE LA ACTIVIDAD :_x000a_FORMA DE ATENCIÓN :ENVIO_x000a_CANTIDAD DE ROLLOS :10_x000a_FECHA FIN DE LA ACTIVIDAD :06-06-2025_x000a_NOMBRES Y APELLIDOS DEL USUARIO :_x000a_TELEFONO DEL USUARIO :_x000a_CORREO DEL USUARIO :_x000a_SOLUCIÓN :"/>
    <n v="284607306"/>
    <s v="SERVIENTREGA"/>
    <s v="ENVIO PARA ENTREGA A DOMICILIO"/>
    <s v="TIPO IV ESPECIAL"/>
    <s v="TERRESTRE/FLUVIAL"/>
    <n v="0"/>
    <n v="0"/>
    <n v="35779.500569199998"/>
    <n v="0"/>
    <n v="35779.500569199998"/>
    <m/>
    <m/>
    <m/>
    <m/>
    <m/>
  </r>
  <r>
    <s v="BARRANQUILLA"/>
    <x v="1"/>
    <x v="1"/>
    <n v="8001"/>
    <n v="2252477"/>
    <n v="52876"/>
    <s v="ATLANTICO"/>
    <s v="BARRANQUILLA"/>
    <s v="BARRIO CENTRO BARRANQUILLA 30"/>
    <s v="REDEBAN"/>
    <n v="2252477"/>
    <s v="FO-25-1040799"/>
    <d v="2025-06-04T11:19:00"/>
    <d v="2025-06-06T09:17:00"/>
    <s v="EJECUTADO_EXITOSO"/>
    <s v="EJECUTADO EXITOSO"/>
    <s v="ORDEN DE CAMBIO"/>
    <s v="ROLLOS"/>
    <s v="ROLLOS"/>
    <s v="VISITA_TÉCNICA"/>
    <n v="30"/>
    <s v="ESTADO RESULTADO DE LA ACTIVIDAD :EJECUTADO_x000a_FORMA DE ATENCIÓN :VISITA TECNICA_x000a_CANTIDAD DE ROLLOS :30_x000a_FECHA FIN DE LA ACTIVIDAD :06-06-2025_x000a_NOMBRES Y APELLIDOS DEL USUARIO :FREDY MÉNDEZ _x000a_TELEFONO DEL USUARIO :3234604121_x000a_CORREO DEL USUARIO :controldevisitadigital@gmail.com _x000a_SOLUCIÓN :SE REALIZA VISITA TÉCNICA PARA ENTREGA DE ROLLOS DE REDEBAN "/>
    <n v="0"/>
    <s v="N/A"/>
    <s v="N/A"/>
    <s v="TIPO I"/>
    <s v="TERRESTRE"/>
    <n v="1"/>
    <n v="0"/>
    <n v="35779.500569199998"/>
    <n v="0"/>
    <n v="35779.500569199998"/>
    <m/>
    <m/>
    <m/>
    <m/>
    <m/>
  </r>
  <r>
    <s v="BUCARAMANGA"/>
    <x v="0"/>
    <x v="0"/>
    <n v="68001"/>
    <n v="2260586"/>
    <n v="78753"/>
    <s v="SANTANDER"/>
    <s v="BUCARAMANGA"/>
    <s v="DISTRICOL INSSUCOL"/>
    <s v="REDEBAN"/>
    <n v="2260586"/>
    <s v="FO-25-1048290"/>
    <d v="2025-06-05T14:52:00"/>
    <d v="2025-06-06T09:25:00"/>
    <s v="EJECUTADO_EXITOSO"/>
    <s v="EJECUTADO EXITOSO"/>
    <s v="ORDEN DE CAMBIO"/>
    <s v="ROLLOS"/>
    <s v="ROLLOS"/>
    <s v="VISITA_TÉCNICA"/>
    <n v="10"/>
    <s v="ESTADO RESULTADO DE LA ACTIVIDAD :EJECUTADO_x000a_FORMA DE ATENCIÓN :VISITA TECNICA_x000a_CANTIDAD DE ROLLOS :10_x000a_FECHA FIN DE LA ACTIVIDAD :06-06-2025_x000a_NOMBRES Y APELLIDOS DEL USUARIO :Paola Quintero _x000a_TELEFONO DEL USUARIO :3134845262_x000a_CORREO DEL USUARIO :inssucol2025@gmail.com_x000a_SOLUCIÓN :SE REALIZA ENTREGA DE 10 ROLLOS NO SE MANIPULA TERMINAL "/>
    <n v="0"/>
    <s v="N/A"/>
    <s v="N/A"/>
    <s v="TIPO I"/>
    <s v="TERRESTRE"/>
    <n v="1"/>
    <n v="0"/>
    <n v="35779.500569199998"/>
    <n v="0"/>
    <n v="35779.500569199998"/>
    <m/>
    <m/>
    <m/>
    <m/>
    <m/>
  </r>
  <r>
    <s v="BUCARAMANGA"/>
    <x v="0"/>
    <x v="0"/>
    <n v="81736"/>
    <n v="2236055"/>
    <n v="64396"/>
    <s v="ARAUCA"/>
    <s v="SARAVENA"/>
    <s v="DISTRICOL DROGUERIA PROVIDA"/>
    <s v="REDEBAN"/>
    <n v="2236055"/>
    <s v="FO-25-1017589"/>
    <d v="2025-05-30T14:14:00"/>
    <d v="2025-06-06T09:27:00"/>
    <s v="EJECUTADO_EXITOSO"/>
    <s v="EJECUTADO EXITOSO"/>
    <s v="ORDEN DE CAMBIO"/>
    <s v="ROLLOS"/>
    <s v="ROLLOS"/>
    <s v="ENVÍO"/>
    <n v="20"/>
    <s v="ESTADO RESULTADO DE LA ACTIVIDAD :_x000a_FORMA DE ATENCIÓN :ENVIO_x000a_CANTIDAD DE ROLLOS :20_x000a_FECHA FIN DE LA ACTIVIDAD :06-06-2025_x000a_NOMBRES Y APELLIDOS DEL USUARIO :_x000a_TELEFONO DEL USUARIO :_x000a_CORREO DEL USUARIO :_x000a_SOLUCIÓN :"/>
    <n v="2187690546"/>
    <s v="SERVIENTREGA"/>
    <s v="ENTREGADO"/>
    <s v="TIPO IV ESPECIAL"/>
    <s v="AEREO"/>
    <n v="0"/>
    <n v="0"/>
    <n v="35779.500569199998"/>
    <n v="0"/>
    <n v="35779.500569199998"/>
    <m/>
    <m/>
    <m/>
    <m/>
    <m/>
  </r>
  <r>
    <s v="PEREIRA"/>
    <x v="5"/>
    <x v="6"/>
    <n v="66001"/>
    <n v="2258943"/>
    <n v="60113"/>
    <s v="RISARALDA"/>
    <s v="PEREIRA"/>
    <s v="BARRIO CUBA PEREIRA 6"/>
    <s v="REDEBAN"/>
    <n v="2258943"/>
    <s v="FO-25-1045905"/>
    <d v="2025-06-05T11:01:00"/>
    <d v="2025-06-06T09:29:00"/>
    <s v="EJECUTADO_EXITOSO"/>
    <s v="EJECUTADO EXITOSO"/>
    <s v="ORDEN DE CAMBIO"/>
    <s v="ROLLOS"/>
    <s v="ROLLOS"/>
    <s v="VISITA_TÉCNICA"/>
    <n v="40"/>
    <s v="ESTADO RESULTADO DE LA ACTIVIDAD :EJECUTADO_x000a_FORMA DE ATENCIÓN :VISITA TECNICA_x000a_CANTIDAD DE ROLLOS :40_x000a_FECHA FIN DE LA ACTIVIDAD :06-06-2025_x000a_NOMBRES Y APELLIDOS DEL USUARIO :Nelcy Beatriz Meza_x000a_TELEFONO DEL USUARIO :3184808503_x000a_CORREO DEL USUARIO :beatriz.meza92@gmail.com_x000a_SOLUCIÓN :VISITAMOS COMERCIO REALIZAMOS ENTREGA DE 40 ROLLOS "/>
    <n v="0"/>
    <s v="N/A"/>
    <s v="N/A"/>
    <s v="TIPO I"/>
    <s v="TERRESTRE"/>
    <n v="1"/>
    <s v="BADEL ACUÑA LUIS ALBERTO"/>
    <n v="35779.500569199998"/>
    <n v="0"/>
    <n v="35779.500569199998"/>
    <m/>
    <m/>
    <m/>
    <m/>
    <m/>
  </r>
  <r>
    <s v="CARTAGENA"/>
    <x v="1"/>
    <x v="1"/>
    <n v="13001"/>
    <n v="2249364"/>
    <n v="63130"/>
    <s v="BOLIVAR"/>
    <s v="CARTAGENA"/>
    <s v="BARRIO SAN FERNANDO CARTAGENA"/>
    <s v="REDEBAN"/>
    <n v="2249364"/>
    <s v="FO-25-1035631"/>
    <d v="2025-06-04T08:00:00"/>
    <d v="2025-06-06T09:33:00"/>
    <s v="EJECUTADO_EXITOSO"/>
    <s v="EJECUTADO EXITOSO"/>
    <s v="ORDEN DE CAMBIO"/>
    <s v="ROLLOS"/>
    <s v="ROLLOS"/>
    <s v="VISITA_TÉCNICA"/>
    <n v="150"/>
    <s v="ESTADO RESULTADO DE LA ACTIVIDAD :EJECUTADO_x000a_FORMA DE ATENCIÓN :VISITA TECNICA_x000a_CANTIDAD DE ROLLOS :150_x000a_FECHA FIN DE LA ACTIVIDAD :06-06-2025_x000a_NOMBRES Y APELLIDOS DEL USUARIO :Grecy ortiz_x000a_TELEFONO DEL USUARIO :3132817595_x000a_CORREO DEL USUARIO :greicyortiz@hotmail.com_x000a_SOLUCIÓN :SE ENTREGAN 150 ROLLOS TODO OK "/>
    <n v="0"/>
    <s v="N/A"/>
    <s v="N/A"/>
    <s v="TIPO I"/>
    <s v="TERRESTRE"/>
    <n v="1"/>
    <s v="NARANJO AFANADOR RUBEN JESUS"/>
    <n v="35779.500569199998"/>
    <n v="0"/>
    <n v="35779.500569199998"/>
    <m/>
    <m/>
    <m/>
    <m/>
    <m/>
  </r>
  <r>
    <s v="BARRANQUILLA"/>
    <x v="1"/>
    <x v="1"/>
    <n v="88001"/>
    <n v="2262507"/>
    <n v="34248"/>
    <s v="ARCHIPIELAGO DE SAN ANDRES Y PROVIDENCIA"/>
    <s v="SAN ANDRES"/>
    <s v="BARRIO SANTA ISABEL PROVIDENCI"/>
    <s v="REDEBAN"/>
    <n v="2262507"/>
    <s v="FO-25-1051874"/>
    <d v="2025-06-06T08:00:00"/>
    <d v="2025-06-06T09:43:00"/>
    <s v="GESTIÓN_TELEFÓNICA"/>
    <s v="CANCELADO POR LA RED-SOPORTE TELEFONICO"/>
    <s v="ORDEN DE CAMBIO"/>
    <s v="ROLLOS"/>
    <s v="ROLLOS"/>
    <s v="SOPORTE_TELEFÓNICO"/>
    <n v="60"/>
    <s v=""/>
    <n v="0"/>
    <s v="N/A"/>
    <s v="N/A"/>
    <s v="TIPO IV ESPECIAL"/>
    <s v="AEREO"/>
    <n v="0"/>
    <s v="COGOLLO VERTEL EDER LUIS"/>
    <n v="41241.0800752"/>
    <n v="0"/>
    <n v="41241.0800752"/>
    <m/>
    <m/>
    <m/>
    <m/>
    <m/>
  </r>
  <r>
    <s v="MEDELLIN"/>
    <x v="2"/>
    <x v="2"/>
    <n v="5001"/>
    <n v="2240558"/>
    <n v="78727"/>
    <s v="ANTIOQUIA"/>
    <s v="MEDELLIN"/>
    <s v="PTM MEDELLIN MERCADOS DEL ESTE"/>
    <s v="REDEBAN"/>
    <n v="2240558"/>
    <s v="FO-25-1026103"/>
    <d v="2025-06-03T08:00:00"/>
    <d v="2025-06-06T10:16:00"/>
    <s v="EJECUTADO_EXITOSO"/>
    <s v="EJECUTADO EXITOSO"/>
    <s v="ORDEN DE CAMBIO"/>
    <s v="ROLLOS"/>
    <s v="ROLLOS"/>
    <s v="VISITA_TÉCNICA"/>
    <n v="30"/>
    <s v="ESTADO RESULTADO DE LA ACTIVIDAD :EJECUTADO_x000a_FORMA DE ATENCIÓN :VISITA TECNICA_x000a_CANTIDAD DE ROLLOS :30_x000a_FECHA FIN DE LA ACTIVIDAD :06-06-2025_x000a_NOMBRES Y APELLIDOS DEL USUARIO :Angelica Mendoza _x000a_TELEFONO DEL USUARIO :3016689221_x000a_CORREO DEL USUARIO :angiemendoza270@gmail.com_x000a_SOLUCIÓN :SE REALIZA LA ENTREGA DE 30 ROLLOS DE CB A LA ENCARGADA ANGELICA MENDOZA "/>
    <n v="0"/>
    <s v="N/A"/>
    <s v="N/A"/>
    <s v="TIPO I"/>
    <s v="TERRESTRE"/>
    <n v="1"/>
    <s v="MARTINEZ SALGUEDO ANDRES AUGUSTO"/>
    <n v="35779.500569199998"/>
    <n v="0"/>
    <n v="35779.500569199998"/>
    <m/>
    <m/>
    <m/>
    <m/>
    <m/>
  </r>
  <r>
    <s v="CARTAGENA"/>
    <x v="1"/>
    <x v="1"/>
    <n v="13001"/>
    <n v="2249246"/>
    <n v="27489"/>
    <s v="BOLIVAR"/>
    <s v="CARTAGENA"/>
    <s v="URB LOS JARDINEZ   CARTAGENA D"/>
    <s v="REDEBAN"/>
    <n v="2249246"/>
    <s v="FO-25-1035618"/>
    <d v="2025-06-03T17:58:00"/>
    <d v="2025-06-06T10:18:00"/>
    <s v="EJECUTADO_EXITOSO"/>
    <s v="EJECUTADO EXITOSO"/>
    <s v="ORDEN DE CAMBIO"/>
    <s v="ROLLOS"/>
    <s v="ROLLOS"/>
    <s v="VISITA_TÉCNICA"/>
    <n v="20"/>
    <s v="ESTADO RESULTADO DE LA ACTIVIDAD :EJECUTADO_x000a_FORMA DE ATENCIÓN :VISITA TECNICA_x000a_CANTIDAD DE ROLLOS :20_x000a_FECHA FIN DE LA ACTIVIDAD :06-06-2025_x000a_NOMBRES Y APELLIDOS DEL USUARIO :Yovana Vargas _x000a_TELEFONO DEL USUARIO :3104993004_x000a_CORREO DEL USUARIO :yovanamaria07@hotmail.com_x000a_SOLUCIÓN :SE ENTREGAN 20 ROLLOS "/>
    <n v="0"/>
    <s v="N/A"/>
    <s v="N/A"/>
    <s v="TIPO I"/>
    <s v="TERRESTRE"/>
    <n v="1"/>
    <s v="MARTINEZ SALGUEDO ANDRES AUGUSTO"/>
    <n v="35779.500569199998"/>
    <n v="0"/>
    <n v="35779.500569199998"/>
    <m/>
    <m/>
    <m/>
    <m/>
    <m/>
  </r>
  <r>
    <s v="BOGOTA"/>
    <x v="3"/>
    <x v="3"/>
    <n v="11001"/>
    <n v="2252451"/>
    <n v="67945"/>
    <s v="CUNDINAMARCA"/>
    <s v="BOGOTA"/>
    <s v="PTM BOGOTA CACHARRERIA LA 159"/>
    <s v="REDEBAN"/>
    <n v="2252451"/>
    <s v="FO-25-1048022"/>
    <d v="2025-06-04T11:15:00"/>
    <d v="2025-06-06T10:30:00"/>
    <s v="EJECUTADO_EXITOSO"/>
    <s v="EJECUTADO EXITOSO"/>
    <s v="ORDEN DE CAMBIO"/>
    <s v="ROLLOS"/>
    <s v="ROLLOS"/>
    <s v="VISITA_TÉCNICA"/>
    <n v="20"/>
    <s v="ESTADO RESULTADO DE LA ACTIVIDAD :EJECUTADO_x000a_FORMA DE ATENCIÓN :VISITA TECNICA_x000a_CANTIDAD DE ROLLOS :20_x000a_FECHA FIN DE LA ACTIVIDAD :06-06-2025_x000a_NOMBRES Y APELLIDOS DEL USUARIO :Flor rincón_x000a_TELEFONO DEL USUARIO :3112441371_x000a_CORREO DEL USUARIO :cacharreriala159.2022@gmail.com_x000a_SOLUCIÓN :ENTREGA DE 20 ROLLOS PARA DATAFONO NO SE MANIPULA TERMINAL "/>
    <n v="0"/>
    <s v="N/A"/>
    <s v="N/A"/>
    <s v="TIPO I"/>
    <s v="TERRESTRE"/>
    <n v="1"/>
    <s v="PAZ MARTINEZ RICHARD HUMBERTO"/>
    <n v="35779.500569199998"/>
    <n v="0"/>
    <n v="35779.500569199998"/>
    <m/>
    <m/>
    <m/>
    <m/>
    <m/>
  </r>
  <r>
    <s v="NEIVA"/>
    <x v="4"/>
    <x v="4"/>
    <n v="18001"/>
    <n v="2260295"/>
    <n v="76268"/>
    <s v="CAQUETA"/>
    <s v="FLORENCIA"/>
    <s v="BARRIO CENTRO FLORENCIA 31"/>
    <s v="REDEBAN"/>
    <n v="2260295"/>
    <s v="FO-25-1047786"/>
    <d v="2025-06-05T14:23:00"/>
    <d v="2025-06-06T10:38:00"/>
    <s v="EJECUTADO_EXITOSO"/>
    <s v="EJECUTADO EXITOSO"/>
    <s v="ORDEN DE CAMBIO"/>
    <s v="ROLLOS"/>
    <s v="ROLLOS"/>
    <s v="VISITA_TÉCNICA"/>
    <n v="40"/>
    <s v="ESTADO RESULTADO DE LA ACTIVIDAD :EJECUTADO_x000a_FORMA DE ATENCIÓN :VISITA TECNICA_x000a_CANTIDAD DE ROLLOS :40_x000a_FECHA FIN DE LA ACTIVIDAD :06-06-2025_x000a_NOMBRES Y APELLIDOS DEL USUARIO :FRADY MARYOLY CERVO PEÑA _x000a_TELEFONO DEL USUARIO :3212005718_x000a_CORREO DEL USUARIO :fradycorcel@yahoo.com_x000a_SOLUCIÓN :SE REALIZA ENTREGA DE 40 ROLLOS RBM EN SITIO ENTREGA EXITOSA "/>
    <n v="0"/>
    <s v="N/A"/>
    <s v="N/A"/>
    <s v="TIPO IV"/>
    <s v="TERRESTRE"/>
    <n v="1"/>
    <n v="0"/>
    <n v="35779.500569199998"/>
    <n v="0"/>
    <n v="35779.500569199998"/>
    <m/>
    <m/>
    <m/>
    <m/>
    <m/>
  </r>
  <r>
    <s v="MEDELLIN"/>
    <x v="2"/>
    <x v="2"/>
    <n v="5001"/>
    <n v="2238188"/>
    <n v="69522"/>
    <s v="ANTIOQUIA"/>
    <s v="MEDELLIN"/>
    <s v="BARRIO PARQUE OBRERO LOS ANGEL"/>
    <s v="REDEBAN"/>
    <n v="2238188"/>
    <s v="FO-25-1020731"/>
    <d v="2025-05-31T10:39:00"/>
    <d v="2025-06-06T10:41:00"/>
    <s v="EJECUTADO_EXITOSO"/>
    <s v="EJECUTADO EXITOSO"/>
    <s v="ORDEN DE CAMBIO"/>
    <s v="ROLLOS"/>
    <s v="ROLLOS"/>
    <s v="VISITA_TÉCNICA"/>
    <n v="70"/>
    <s v="ESTADO RESULTADO DE LA ACTIVIDAD :EJECUTADO_x000a_FORMA DE ATENCIÓN :VISITA TECNICA_x000a_CANTIDAD DE ROLLOS :70_x000a_FECHA FIN DE LA ACTIVIDAD :06-06-2025_x000a_NOMBRES Y APELLIDOS DEL USUARIO :Angela Pérez _x000a_TELEFONO DEL USUARIO :3102203690_x000a_CORREO DEL USUARIO :ssomosanimales491@gmail.com_x000a_SOLUCIÓN :SE REALIZA LA ENTREGA DE 70 ROLLOS DE CB A LA ENCARGADA ANGELA PÉREZ "/>
    <n v="0"/>
    <s v="N/A"/>
    <s v="N/A"/>
    <s v="TIPO I"/>
    <s v="TERRESTRE"/>
    <n v="1"/>
    <s v="GARZON RUIZ LUIS MIGUEL"/>
    <n v="35779.500569199998"/>
    <n v="0"/>
    <n v="35779.500569199998"/>
    <m/>
    <m/>
    <m/>
    <m/>
    <m/>
  </r>
  <r>
    <s v="MONTERIA"/>
    <x v="1"/>
    <x v="1"/>
    <n v="5250"/>
    <n v="2221043"/>
    <n v="77452"/>
    <s v="ANTIOQUIA"/>
    <s v="EL BAGRE"/>
    <s v="BARRIO EL PORVENIR EL BAGRE 1"/>
    <s v="REDEBAN"/>
    <n v="2221043"/>
    <s v="FO-25-1003983"/>
    <d v="2025-05-28T08:00:00"/>
    <d v="2025-06-06T10:44:32"/>
    <s v="EJECUTADO_EXITOSO"/>
    <s v="EJECUTADO EXITOSO"/>
    <s v="ORDEN DE CAMBIO"/>
    <s v="ROLLOS"/>
    <s v="ROLLOS"/>
    <s v="ENVÍO"/>
    <n v="40"/>
    <s v="ESTADO RESULTADO DE LA ACTIVIDAD :EJECUTADO_x000a_FORMA DE ATENCIÓN :ENVIO FLOTA - OPERADOR LOGISTICO_x000a_CANTIDAD DE ROLLOS :40_x000a_FECHA FIN DE LA ACTIVIDAD :31-05-2025_x000a_NOMBRES Y APELLIDOS DEL USUARIO :Diana Grisell Gil_x000a_TELEFONO DEL USUARIO :3146538517_x000a_CORREO DEL USUARIO :controldevisitadigital@gmail.com_x000a_SOLUCIÓN :SE ENVÍAN 40 ROLLOS POR OPERADOR LOGÍSTICO INTERRAPIDISIMO OK. SE CONFIRMA ENVIO A CB"/>
    <n v="700159438948"/>
    <s v="INTERRAPIDISIMO"/>
    <s v="N/A"/>
    <s v="TIPO IV"/>
    <s v="TERRESTRE"/>
    <n v="0"/>
    <n v="0"/>
    <n v="35779.500569199998"/>
    <n v="0"/>
    <n v="35779.500569199998"/>
    <m/>
    <m/>
    <m/>
    <m/>
    <m/>
  </r>
  <r>
    <s v="APARTADO"/>
    <x v="2"/>
    <x v="2"/>
    <n v="5837"/>
    <n v="2230206"/>
    <n v="74446"/>
    <s v="ANTIOQUIA"/>
    <s v="TURBO"/>
    <s v="BARRIO EL BOSQUE TURBO"/>
    <s v="REDEBAN"/>
    <n v="2230206"/>
    <s v="FO-25-1011286"/>
    <d v="2025-05-29T12:46:00"/>
    <d v="2025-06-06T10:46:00"/>
    <s v="EJECUTADO_EXITOSO"/>
    <s v="EJECUTADO EXITOSO"/>
    <s v="ORDEN DE CAMBIO"/>
    <s v="ROLLOS"/>
    <s v="ROLLOS"/>
    <s v="ENVÍO"/>
    <n v="160"/>
    <s v="ESTADO RESULTADO DE LA ACTIVIDAD :EJECUTADO_x000a_FORMA DE ATENCIÓN :ENVIO FLOTA - OPERADOR LOGISTICO_x000a_CANTIDAD DE ROLLOS :160_x000a_FECHA FIN DE LA ACTIVIDAD :06-06-2025_x000a_NOMBRES Y APELLIDOS DEL USUARIO :Samuel Arroyo_x000a_TELEFONO DEL USUARIO :3136561181_x000a_CORREO DEL USUARIO :no informado _x000a_SOLUCIÓN :ENVÍO DIRECTO CON EL CONDUCTOR, ENTREGA CONFIRMADA CON EL CLIENTE. "/>
    <n v="0"/>
    <s v="FLOTA"/>
    <s v="N/A"/>
    <s v="TIPO II"/>
    <s v="TERRESTRE"/>
    <n v="0"/>
    <n v="0"/>
    <n v="35779.500569199998"/>
    <n v="0"/>
    <n v="35779.500569199998"/>
    <m/>
    <m/>
    <m/>
    <m/>
    <m/>
  </r>
  <r>
    <s v="MEDELLIN"/>
    <x v="2"/>
    <x v="2"/>
    <n v="5001"/>
    <n v="2245601"/>
    <n v="79003"/>
    <s v="ANTIOQUIA"/>
    <s v="MEDELLIN"/>
    <s v="PTM MEDELLIN MINI LA 43"/>
    <s v="REDEBAN"/>
    <n v="2245601"/>
    <s v="FO-25-1042791"/>
    <d v="2025-06-03T11:57:00"/>
    <d v="2025-06-06T10:53:00"/>
    <s v="EJECUTADO_EXITOSO"/>
    <s v="EJECUTADO EXITOSO"/>
    <s v="ORDEN DE CAMBIO"/>
    <s v="ROLLOS"/>
    <s v="ROLLOS"/>
    <s v="VISITA_TÉCNICA"/>
    <n v="20"/>
    <s v="ESTADO RESULTADO DE LA ACTIVIDAD :EJECUTADO_x000a_FORMA DE ATENCIÓN :VISITA TECNICA_x000a_CANTIDAD DE ROLLOS :20_x000a_FECHA FIN DE LA ACTIVIDAD :06-06-2025_x000a_NOMBRES Y APELLIDOS DEL USUARIO :Diana Pérez _x000a_TELEFONO DEL USUARIO :3023706518_x000a_CORREO DEL USUARIO :natalugo0327@gmail.com_x000a_SOLUCIÓN :SE REALIZA LA ENTREGA DE 20 ROLLOS DE CB A LA ENCARGADA NATALIA SEPULVEDA "/>
    <n v="0"/>
    <s v="N/A"/>
    <s v="N/A"/>
    <s v="TIPO I"/>
    <s v="TERRESTRE"/>
    <n v="1"/>
    <s v="BARRAGAN TAFUR EDWIN ESTEBAN"/>
    <n v="35779.500569199998"/>
    <n v="0"/>
    <n v="35779.500569199998"/>
    <m/>
    <m/>
    <m/>
    <m/>
    <m/>
  </r>
  <r>
    <s v="MONTERIA"/>
    <x v="1"/>
    <x v="1"/>
    <n v="23466"/>
    <n v="2216564"/>
    <n v="61630"/>
    <s v="CORDOBA"/>
    <s v="MONTELIBANO"/>
    <s v="DISTRICOL SERVIGAS PRINCIPAL"/>
    <s v="REDEBAN"/>
    <n v="2216564"/>
    <s v="FO-25-997025"/>
    <d v="2025-05-27T09:23:00"/>
    <d v="2025-06-06T11:18:54"/>
    <s v="EJECUTADO_EXITOSO"/>
    <s v="EJECUTADO EXITOSO"/>
    <s v="ORDEN DE CAMBIO"/>
    <s v="ROLLOS"/>
    <s v="ROLLOS"/>
    <s v="ENVÍO"/>
    <n v="20"/>
    <s v="ESTADO RESULTADO DE LA ACTIVIDAD :EJECUTADO_x000a_FORMA DE ATENCIÓN :ENVIO FLOTA - OPERADOR LOGISTICO_x000a_CANTIDAD DE ROLLOS :20_x000a_FECHA FIN DE LA ACTIVIDAD :31-05-2025_x000a_NOMBRES Y APELLIDOS DEL USUARIO :Leanis Flores _x000a_TELEFONO DEL USUARIO :3015933621_x000a_CORREO DEL USUARIO :controldevisitadigital@gmail.com_x000a_SOLUCIÓN :SE ENVÍAN 20 ROLLOS POR OPERADOR LOGÍSTICO INTERRAPIDISIMO SE CONFIRMA CON EL CB EL ENVÍO DE LOS ROLLOS OK"/>
    <n v="700159440020"/>
    <s v="INTERRAPIDISIMO"/>
    <s v="N/A"/>
    <s v="TIPO IV"/>
    <s v="TERRESTRE"/>
    <n v="0"/>
    <s v="JULIO TUBERQUIA JOSE SEBASTIAN"/>
    <n v="35779.500569199998"/>
    <n v="0"/>
    <n v="35779.500569199998"/>
    <m/>
    <m/>
    <m/>
    <m/>
    <m/>
  </r>
  <r>
    <s v="TUNJA"/>
    <x v="0"/>
    <x v="0"/>
    <n v="15001"/>
    <n v="2256200"/>
    <n v="73369"/>
    <s v="BOYACA"/>
    <s v="TUNJA"/>
    <s v="AUTOSERVICIO BLUE MARKET"/>
    <s v="REDEBAN"/>
    <n v="2256200"/>
    <s v="FO-25-1043964"/>
    <d v="2025-06-05T08:00:00"/>
    <d v="2025-06-06T11:53:00"/>
    <s v="EJECUTADO_EXITOSO"/>
    <s v="EJECUTADO EXITOSO"/>
    <s v="ORDEN DE CAMBIO"/>
    <s v="ROLLOS"/>
    <s v="ROLLOS"/>
    <s v="VISITA_TÉCNICA"/>
    <n v="20"/>
    <s v="ESTADO RESULTADO DE LA ACTIVIDAD :EJECUTADO_x000a_FORMA DE ATENCIÓN :VISITA TECNICA_x000a_CANTIDAD DE ROLLOS :20_x000a_FECHA FIN DE LA ACTIVIDAD :06-06-2025_x000a_NOMBRES Y APELLIDOS DEL USUARIO :Ivan Guillermo Lopez_x000a_TELEFONO DEL USUARIO :3125292033_x000a_CORREO DEL USUARIO :guillolopez16@hotmail.com_x000a_SOLUCIÓN :SE REALIZA ENTREGA DE 20 ROLLOS CON VISITA."/>
    <n v="0"/>
    <n v="0"/>
    <s v="N/A"/>
    <s v="TIPO I"/>
    <s v="TERRESTRE"/>
    <n v="1"/>
    <s v="GONZALEZ ESTUPIÑAN YEISON WALTER ANTONIO"/>
    <n v="35779.500569199998"/>
    <n v="0"/>
    <n v="35779.500569199998"/>
    <m/>
    <m/>
    <m/>
    <m/>
    <m/>
  </r>
  <r>
    <s v="MEDELLIN"/>
    <x v="2"/>
    <x v="2"/>
    <n v="5001"/>
    <n v="2254803"/>
    <n v="45966"/>
    <s v="ANTIOQUIA"/>
    <s v="MEDELLIN"/>
    <s v="BARRIO SANTA ELENA MEDELLIN 1"/>
    <s v="REDEBAN"/>
    <n v="2254803"/>
    <s v="FO-25-1042525"/>
    <d v="2025-06-04T15:39:00"/>
    <d v="2025-06-06T11:56:05"/>
    <s v="EJECUTADO_EXITOSO"/>
    <s v="EJECUTADO EXITOSO"/>
    <s v="ORDEN DE CAMBIO"/>
    <s v="ROLLOS"/>
    <s v="ROLLOS"/>
    <s v="VISITA_TÉCNICA"/>
    <n v="80"/>
    <s v="ESTADO RESULTADO DE LA ACTIVIDAD :EJECUTADO_x000a_FORMA DE ATENCIÓN :VISITA TECNICA_x000a_CANTIDAD DE ROLLOS :80_x000a_FECHA FIN DE LA ACTIVIDAD :06-06-2025_x000a_NOMBRES Y APELLIDOS DEL USUARIO :José Manuel Zuluaga _x000a_TELEFONO DEL USUARIO :3206899976_x000a_CORREO DEL USUARIO :controldevisitadigital@gmail.com_x000a_SOLUCIÓN :SE REALIZA LA ENTREGA DE 80 ROLLO DE CB AL ENCARGADO JOSÉ MANUEL ZULUAGA "/>
    <n v="0"/>
    <n v="0"/>
    <s v="N/A"/>
    <s v="TIPO I"/>
    <s v="TERRESTRE"/>
    <n v="1"/>
    <n v="0"/>
    <n v="35779.500569199998"/>
    <n v="0"/>
    <n v="35779.500569199998"/>
    <m/>
    <m/>
    <m/>
    <m/>
    <m/>
  </r>
  <r>
    <s v="MEDELLIN"/>
    <x v="2"/>
    <x v="2"/>
    <n v="5001"/>
    <n v="2246285"/>
    <n v="10173"/>
    <s v="ANTIOQUIA"/>
    <s v="MEDELLIN"/>
    <s v="SANTA HELENA - ANTIOQUIA"/>
    <s v="REDEBAN"/>
    <n v="2246285"/>
    <s v="FO-25-1042819"/>
    <d v="2025-06-03T13:38:00"/>
    <d v="2025-06-06T12:01:09"/>
    <s v="EJECUTADO_EXITOSO"/>
    <s v="EJECUTADO EXITOSO"/>
    <s v="ORDEN DE CAMBIO"/>
    <s v="ROLLOS"/>
    <s v="ROLLOS"/>
    <s v="VISITA_TÉCNICA"/>
    <n v="130"/>
    <s v="ESTADO RESULTADO DE LA ACTIVIDAD :EJECUTADO_x000a_FORMA DE ATENCIÓN :VISITA TECNICA_x000a_CANTIDAD DE ROLLOS :130_x000a_FECHA FIN DE LA ACTIVIDAD :06-06-2025_x000a_NOMBRES Y APELLIDOS DEL USUARIO :Aracaley Sánchez _x000a_TELEFONO DEL USUARIO :3214518045_x000a_CORREO DEL USUARIO :coopasanagestióndocumental@gmail.com_x000a_SOLUCIÓN :SE REALIZA LA ENTREGA DE 130 ROLLOS DE CB A LA ENCARGADA ARACELY SANCHEZ "/>
    <n v="0"/>
    <s v="N/A"/>
    <s v="N/A"/>
    <s v="TIPO I"/>
    <s v="TERRESTRE"/>
    <n v="1"/>
    <s v="REMICIO AMADO JOHN HEBER"/>
    <n v="35779.500569199998"/>
    <n v="0"/>
    <n v="35779.500569199998"/>
    <m/>
    <m/>
    <m/>
    <m/>
    <m/>
  </r>
  <r>
    <s v="CUCUTA"/>
    <x v="0"/>
    <x v="0"/>
    <n v="54405"/>
    <n v="2261454"/>
    <n v="77314"/>
    <s v="NORTE DE SANTANDER"/>
    <s v="LOS PATIOS"/>
    <s v="BARRIO TIERRA LINDA LOS PATIOS  4"/>
    <s v="REDEBAN"/>
    <n v="2261454"/>
    <s v="FO-25-1048713"/>
    <d v="2025-06-05T16:07:00"/>
    <d v="2025-06-06T12:09:00"/>
    <s v="EJECUTADO_EXITOSO"/>
    <s v="EJECUTADO EXITOSO"/>
    <s v="ORDEN DE CAMBIO"/>
    <s v="ROLLOS"/>
    <s v="ROLLOS"/>
    <s v="VISITA_TÉCNICA"/>
    <n v="20"/>
    <s v="ESTADO RESULTADO DE LA ACTIVIDAD :EJECUTADO_x000a_FORMA DE ATENCIÓN :VISITA TECNICA_x000a_CANTIDAD DE ROLLOS :20_x000a_FECHA FIN DE LA ACTIVIDAD :06-06-2025_x000a_NOMBRES Y APELLIDOS DEL USUARIO :Juliana Rodríguez _x000a_TELEFONO DEL USUARIO :3223017417_x000a_CORREO DEL USUARIO :julianarodrigues_9401@hotmail.com_x000a_SOLUCIÓN :SE VISITA COMERCIO Y SE NCUENTRA CERRADO, CLIENTE AUTORIZA PARA DEJARLOS EN CASA DEL VECINO, SE ENTREGAN 20 ROLLOS OK."/>
    <n v="0"/>
    <s v="N/A"/>
    <s v="N/A"/>
    <s v="TIPO I"/>
    <s v="TERRESTRE"/>
    <n v="1"/>
    <s v="REMICIO AMADO JOHN HEBER"/>
    <n v="35779.500569199998"/>
    <n v="0"/>
    <n v="35779.500569199998"/>
    <m/>
    <m/>
    <m/>
    <m/>
    <m/>
  </r>
  <r>
    <s v="MEDELLIN"/>
    <x v="2"/>
    <x v="2"/>
    <n v="5001"/>
    <n v="2254036"/>
    <n v="69516"/>
    <s v="ANTIOQUIA"/>
    <s v="MEDELLIN"/>
    <s v="BARRIO VEREDA MAZO MEDELLIN"/>
    <s v="REDEBAN"/>
    <n v="2254036"/>
    <s v="FO-25-1042521"/>
    <d v="2025-06-04T14:36:00"/>
    <d v="2025-06-06T12:22:56"/>
    <s v="EJECUTADO_EXITOSO"/>
    <s v="EJECUTADO EXITOSO"/>
    <s v="ORDEN DE CAMBIO"/>
    <s v="ROLLOS"/>
    <s v="ROLLOS"/>
    <s v="VISITA_TÉCNICA"/>
    <n v="60"/>
    <s v="ESTADO RESULTADO DE LA ACTIVIDAD :EJECUTADO_x000a_FORMA DE ATENCIÓN :VISITA TECNICA_x000a_CANTIDAD DE ROLLOS :60_x000a_FECHA FIN DE LA ACTIVIDAD :06-06-2025_x000a_NOMBRES Y APELLIDOS DEL USUARIO :Silvia soto _x000a_TELEFONO DEL USUARIO :3217496313_x000a_CORREO DEL USUARIO :silviasoto0909@gmail.com_x000a_SOLUCIÓN :SILVIA SOTO"/>
    <n v="0"/>
    <n v="0"/>
    <s v="N/A"/>
    <s v="TIPO I"/>
    <s v="TERRESTRE"/>
    <n v="1"/>
    <s v="REMICIO AMADO JOHN HEBER"/>
    <n v="35779.500569199998"/>
    <n v="0"/>
    <n v="35779.500569199998"/>
    <m/>
    <m/>
    <m/>
    <m/>
    <m/>
  </r>
  <r>
    <s v="CUCUTA"/>
    <x v="0"/>
    <x v="0"/>
    <n v="54001"/>
    <n v="2261776"/>
    <n v="48385"/>
    <s v="NORTE DE SANTANDER"/>
    <s v="CUCUTA"/>
    <s v="BARRIO ONCE DE NOVIEMBRE CUCUT"/>
    <s v="REDEBAN"/>
    <n v="2261776"/>
    <s v="FO-25-1048866"/>
    <d v="2025-06-05T16:44:00"/>
    <d v="2025-06-06T12:24:00"/>
    <s v="EJECUTADO_EXITOSO"/>
    <s v="EJECUTADO EXITOSO"/>
    <s v="ORDEN DE CAMBIO"/>
    <s v="ROLLOS"/>
    <s v="ROLLOS"/>
    <s v="VISITA_TÉCNICA"/>
    <n v="20"/>
    <s v="ESTADO RESULTADO DE LA ACTIVIDAD :EJECUTADO_x000a_FORMA DE ATENCIÓN :VISITA TECNICA_x000a_CANTIDAD DE ROLLOS :20_x000a_FECHA FIN DE LA ACTIVIDAD :06-06-2025_x000a_NOMBRES Y APELLIDOS DEL USUARIO :Zandy leal _x000a_TELEFONO DEL USUARIO :3213650642_x000a_CORREO DEL USUARIO :sandymildrei@gmail.com_x000a_SOLUCIÓN :SE VISITA COMERCIO Y SE ENTREGAN 20 ROLLOS OK"/>
    <n v="0"/>
    <s v="N/A"/>
    <s v="N/A"/>
    <s v="TIPO I"/>
    <s v="TERRESTRE"/>
    <n v="1"/>
    <s v="PEÑA DIAZ IVAN YESID"/>
    <n v="35779.500569199998"/>
    <n v="0"/>
    <n v="35779.500569199998"/>
    <m/>
    <m/>
    <m/>
    <m/>
    <m/>
  </r>
  <r>
    <s v="APARTADO"/>
    <x v="2"/>
    <x v="2"/>
    <n v="5837"/>
    <n v="2231141"/>
    <n v="53958"/>
    <s v="ANTIOQUIA"/>
    <s v="TURBO"/>
    <s v="BARRIO 29 DE NOVIEMBRE NUEVA C"/>
    <s v="REDEBAN"/>
    <n v="2231141"/>
    <s v="FO-25-1012275"/>
    <d v="2025-05-29T14:55:00"/>
    <d v="2025-06-06T12:42:59"/>
    <s v="EJECUTADO_EXITOSO"/>
    <s v="EJECUTADO EXITOSO"/>
    <s v="ORDEN DE CAMBIO"/>
    <s v="ROLLOS"/>
    <s v="ROLLOS"/>
    <s v="ENVÍO"/>
    <n v="80"/>
    <s v="ESTADO RESULTADO DE LA ACTIVIDAD :EJECUTADO_x000a_FORMA DE ATENCIÓN :ENVIO FLOTA - OPERADOR LOGISTICO_x000a_CANTIDAD DE ROLLOS :80_x000a_FECHA FIN DE LA ACTIVIDAD :06-06-2025_x000a_NOMBRES Y APELLIDOS DEL USUARIO :NILSA VARGAS_x000a_TELEFONO DEL USUARIO :3212812310_x000a_CORREO DEL USUARIO :controldevisita@gmail.com_x000a_SOLUCIÓN :SE REALIZA ENVÍO DE 80 ROLLOS EXITOSAMENTE OK, USUARIO INFORMA DE HABERLOS RECIBIDO EXITOSAMENTE OK "/>
    <n v="0"/>
    <s v="ENVIA"/>
    <s v="N/A"/>
    <s v="TIPO II"/>
    <s v="TERRESTRE"/>
    <n v="0"/>
    <s v="VARGAS HERRERA JHON JAIRO"/>
    <n v="35779.500569199998"/>
    <n v="0"/>
    <n v="35779.500569199998"/>
    <m/>
    <m/>
    <m/>
    <m/>
    <m/>
  </r>
  <r>
    <s v="MANIZALES"/>
    <x v="5"/>
    <x v="6"/>
    <n v="17524"/>
    <n v="2251663"/>
    <n v="21996"/>
    <s v="CALDAS"/>
    <s v="PALESTINA"/>
    <s v="ARRIO CENTRO PALESTINA"/>
    <s v="REDEBAN"/>
    <n v="2251663"/>
    <s v="FO-25-1039840"/>
    <d v="2025-06-04T10:06:00"/>
    <d v="2025-06-06T13:12:00"/>
    <s v="EJECUTADO_EXITOSO"/>
    <s v="EJECUTADO EXITOSO"/>
    <s v="ORDEN DE CAMBIO"/>
    <s v="ROLLOS"/>
    <s v="ROLLOS"/>
    <s v="VISITA_TÉCNICA"/>
    <n v="100"/>
    <s v="ESTADO RESULTADO DE LA ACTIVIDAD :EJECUTADO_x000a_FORMA DE ATENCIÓN :VISITA TECNICA_x000a_CANTIDAD DE ROLLOS :100_x000a_FECHA FIN DE LA ACTIVIDAD :06-06-2025_x000a_NOMBRES Y APELLIDOS DEL USUARIO :Olga Rios_x000a_TELEFONO DEL USUARIO :3136432663_x000a_CORREO DEL USUARIO :olgarios71@hotmail.com_x000a_SOLUCIÓN :SE VISITA COMERCIO SE REALIZA ENTREGA DE 100 ROLLOS DE PAPEL PARA DATÁFONO "/>
    <n v="0"/>
    <s v="N/A"/>
    <s v="N/A"/>
    <s v="TIPO II"/>
    <s v="TERRESTRE"/>
    <n v="1"/>
    <s v="HERNANDEZ GUARIN MIGUEL JULIAN"/>
    <n v="67654.12000000001"/>
    <n v="0"/>
    <n v="67654.12000000001"/>
    <m/>
    <m/>
    <m/>
    <m/>
    <m/>
  </r>
  <r>
    <s v="CALI"/>
    <x v="5"/>
    <x v="5"/>
    <n v="76520"/>
    <n v="2252855"/>
    <n v="20828"/>
    <s v="VALLE DEL CAUCA"/>
    <s v="PALMIRA"/>
    <s v="BARRIO LA MANCHA ROJA PALMIRA"/>
    <s v="REDEBAN"/>
    <n v="2252855"/>
    <s v="FO-25-1041223"/>
    <d v="2025-06-04T11:49:00"/>
    <d v="2025-06-06T13:30:00"/>
    <s v="EJECUTADO_EXITOSO"/>
    <s v="EJECUTADO EXITOSO"/>
    <s v="ORDEN DE CAMBIO"/>
    <s v="ROLLOS"/>
    <s v="ROLLOS"/>
    <s v="VISITA_TÉCNICA"/>
    <n v="250"/>
    <s v="ESTADO RESULTADO DE LA ACTIVIDAD :EJECUTADO_x000a_FORMA DE ATENCIÓN :VISITA TECNICA_x000a_CANTIDAD DE ROLLOS :250_x000a_FECHA FIN DE LA ACTIVIDAD :06-06-2025_x000a_NOMBRES Y APELLIDOS DEL USUARIO :ADOLFO LEON RAMIREZ_x000a_TELEFONO DEL USUARIO :3128738812_x000a_CORREO DEL USUARIO :gsm.service@hotmail.com_x000a_SOLUCIÓN :EN LA VISITA TECNICA REALIZADA AL COMERCIO SE LLEGA AL SITIO SE ENTREGA 250 ROLLOS TERMICOS EL CLIENTE RECIBE ROLLOS"/>
    <n v="0"/>
    <s v="N/A"/>
    <s v="N/A"/>
    <s v="TIPO I"/>
    <s v="TERRESTRE"/>
    <n v="1"/>
    <n v="0"/>
    <n v="35779.500569199998"/>
    <n v="0"/>
    <n v="35779.500569199998"/>
    <m/>
    <m/>
    <m/>
    <m/>
    <m/>
  </r>
  <r>
    <s v="CALI"/>
    <x v="5"/>
    <x v="5"/>
    <n v="76001"/>
    <n v="2255768"/>
    <n v="46324"/>
    <s v="VALLE DEL CAUCA"/>
    <s v="CALI"/>
    <s v="PTM CALI  MULTISERVICE NET"/>
    <s v="REDEBAN"/>
    <n v="2255768"/>
    <s v="FO-25-1043960"/>
    <d v="2025-06-04T17:57:42"/>
    <d v="2025-06-06T13:39:00"/>
    <s v="EJECUTADO_EXITOSO"/>
    <s v="EJECUTADO EXITOSO"/>
    <s v="ORDEN DE CAMBIO"/>
    <s v="ROLLOS"/>
    <s v="ROLLOS"/>
    <s v="VISITA_TÉCNICA"/>
    <n v="40"/>
    <s v="ESTADO RESULTADO DE LA ACTIVIDAD :EJECUTADO_x000a_FORMA DE ATENCIÓN :VISITA TECNICA_x000a_CANTIDAD DE ROLLOS :40_x000a_FECHA FIN DE LA ACTIVIDAD :06-06-2025_x000a_NOMBRES Y APELLIDOS DEL USUARIO :MONICA VALENCIA _x000a_TELEFONO DEL USUARIO :3153970504_x000a_CORREO DEL USUARIO :monicavalenciabotero@gmail.com_x000a_SOLUCIÓN :EN LA VISITA TÉCNICA SE REALIZÓ LA ENTREGA DE 40 ROLLOS TERMICOS DE REDEBAN "/>
    <n v="0"/>
    <s v="N/A"/>
    <s v="N/A"/>
    <s v="TIPO I"/>
    <s v="TERRESTRE"/>
    <n v="1"/>
    <n v="0"/>
    <n v="35779.500569199998"/>
    <n v="0"/>
    <n v="35779.500569199998"/>
    <m/>
    <m/>
    <m/>
    <m/>
    <m/>
  </r>
  <r>
    <s v="APARTADO"/>
    <x v="2"/>
    <x v="2"/>
    <n v="5045"/>
    <n v="2238522"/>
    <n v="45370"/>
    <s v="ANTIOQUIA"/>
    <s v="APARTADO"/>
    <s v="BARRIO POLICARPA APARTADO 1"/>
    <s v="REDEBAN"/>
    <n v="2238522"/>
    <s v="FO-25-1021047"/>
    <d v="2025-05-31T11:22:00"/>
    <d v="2025-06-06T15:13:00"/>
    <s v="EJECUTADO_EXITOSO"/>
    <s v="EJECUTADO EXITOSO"/>
    <s v="ORDEN DE CAMBIO"/>
    <s v="ROLLOS"/>
    <s v="ROLLOS"/>
    <s v="VISITA_TÉCNICA"/>
    <n v="250"/>
    <s v="ESTADO RESULTADO DE LA ACTIVIDAD :EJECUTADO_x000a_FORMA DE ATENCIÓN :VISITA TECNICA_x000a_CANTIDAD DE ROLLOS :250_x000a_FECHA FIN DE LA ACTIVIDAD :06-06-2025_x000a_NOMBRES Y APELLIDOS DEL USUARIO :GUSTAVO HERNÁN CORREA_x000a_TELEFONO DEL USUARIO :3165098068_x000a_CORREO DEL USUARIO :compramaspoli@hotmail.com_x000a_SOLUCIÓN :SE REALIZA ENTREGA DE 250 ROLLOS EXITOSAMENTE OK "/>
    <n v="0"/>
    <s v="N/A"/>
    <s v="N/A"/>
    <s v="TIPO I"/>
    <s v="TERRESTRE"/>
    <n v="1"/>
    <n v="0"/>
    <n v="35779.500569199998"/>
    <n v="0"/>
    <n v="35779.500569199998"/>
    <m/>
    <m/>
    <m/>
    <m/>
    <m/>
  </r>
  <r>
    <s v="BARRANQUILLA"/>
    <x v="1"/>
    <x v="1"/>
    <n v="8675"/>
    <n v="2251043"/>
    <n v="70996"/>
    <s v="ATLANTICO"/>
    <s v="SANTA LUCIA"/>
    <s v="BARRIO CENTRO SANTA LUCIA 2"/>
    <s v="REDEBAN"/>
    <n v="2251043"/>
    <s v="FO-25-1039824"/>
    <d v="2025-06-04T09:15:00"/>
    <d v="2025-06-06T15:14:04"/>
    <s v="EJECUTADO_EXITOSO"/>
    <s v="EJECUTADO EXITOSO"/>
    <s v="ORDEN DE CAMBIO"/>
    <s v="ROLLOS"/>
    <s v="ROLLOS"/>
    <s v="VISITA_TÉCNICA"/>
    <n v="20"/>
    <s v="ESTADO RESULTADO DE LA ACTIVIDAD :EJECUTADO_x000a_FORMA DE ATENCIÓN :VISITA TECNICA_x000a_CANTIDAD DE ROLLOS :20_x000a_FECHA FIN DE LA ACTIVIDAD :06-06-2025_x000a_NOMBRES Y APELLIDOS DEL USUARIO :Dana ariza_x000a_TELEFONO DEL USUARIO :3013404915_x000a_CORREO DEL USUARIO :harleyfarid1@gmail.com_x000a_SOLUCIÓN :SE REALIZA VISITA SE ENTREGA 20 UNIDADES DE ROLLOS AL CLIENTE"/>
    <n v="0"/>
    <s v="N/A"/>
    <s v="N/A"/>
    <s v="TIPO II"/>
    <s v="TERRESTRE"/>
    <n v="1"/>
    <s v="HERRERA GARZON JEYSON STEVENT"/>
    <n v="67654.12000000001"/>
    <n v="0"/>
    <n v="67654.12000000001"/>
    <m/>
    <m/>
    <m/>
    <m/>
    <m/>
  </r>
  <r>
    <s v="APARTADO"/>
    <x v="2"/>
    <x v="2"/>
    <n v="5490"/>
    <n v="2245185"/>
    <n v="25587"/>
    <s v="ANTIOQUIA"/>
    <s v="NECOCLI"/>
    <s v="COMCARD NECOCLI CALEXE"/>
    <s v="REDEBAN"/>
    <n v="2245185"/>
    <s v="FO-25-1030896"/>
    <d v="2025-06-03T11:37:00"/>
    <d v="2025-06-06T15:16:00"/>
    <s v="EJECUTADO_EXITOSO"/>
    <s v="EJECUTADO EXITOSO"/>
    <s v="ORDEN DE CAMBIO"/>
    <s v="ROLLOS"/>
    <s v="ROLLOS"/>
    <s v="ENVÍO"/>
    <n v="50"/>
    <s v="ESTADO RESULTADO DE LA ACTIVIDAD :EJECUTADO_x000a_FORMA DE ATENCIÓN :ENVIO FLOTA - OPERADOR LOGISTICO_x000a_CANTIDAD DE ROLLOS :50_x000a_FECHA FIN DE LA ACTIVIDAD :06-06-2025_x000a_NOMBRES Y APELLIDOS DEL USUARIO :Martha Triana _x000a_TELEFONO DEL USUARIO :3207280642_x000a_CORREO DEL USUARIO :controldevisitadigital@gmail.com_x000a_SOLUCIÓN :SE ENVÍAN 50 ROLLOS POR FLOTA HASTA CORREGIMIENTO PUEBLO NUEVO, SE CONFIRMA RECEPCIÓN CON EL CB OK"/>
    <n v="0"/>
    <s v="FLOTA"/>
    <s v="N/A"/>
    <s v="TIPO II"/>
    <s v="TERRESTRE"/>
    <n v="0"/>
    <n v="0"/>
    <n v="35779.500569199998"/>
    <n v="0"/>
    <n v="35779.500569199998"/>
    <m/>
    <m/>
    <m/>
    <m/>
    <m/>
  </r>
  <r>
    <s v="CALI"/>
    <x v="5"/>
    <x v="5"/>
    <n v="76001"/>
    <n v="2250730"/>
    <n v="68241"/>
    <s v="VALLE DEL CAUCA"/>
    <s v="CALI"/>
    <s v="DISTRICOL TECNOMOVIL SAS"/>
    <s v="REDEBAN"/>
    <n v="2250730"/>
    <s v="FO-25-1037818"/>
    <d v="2025-06-04T08:47:00"/>
    <d v="2025-06-06T15:20:00"/>
    <s v="EJECUTADO_EXITOSO"/>
    <s v="EJECUTADO EXITOSO"/>
    <s v="ORDEN DE CAMBIO"/>
    <s v="ROLLOS"/>
    <s v="ROLLOS"/>
    <s v="VISITA_TÉCNICA"/>
    <n v="40"/>
    <s v="ESTADO RESULTADO DE LA ACTIVIDAD :EJECUTADO_x000a_FORMA DE ATENCIÓN :VISITA TECNICA_x000a_CANTIDAD DE ROLLOS :40_x000a_FECHA FIN DE LA ACTIVIDAD :06-06-2025_x000a_NOMBRES Y APELLIDOS DEL USUARIO :JENIFER SALAZAR_x000a_TELEFONO DEL USUARIO :3117298763_x000a_CORREO DEL USUARIO :tecnomovildelvalle@gmail.com_x000a_SOLUCIÓN :EN LA VISITA TECNICA REALIZADA AL COMERCIO SE LLEGA AL SITIO SE INFORMA EL MOTIVO DE LA VISITA SE LE ENTREGA AL CLIENTE 40 ROLLOS TERMICOS EL CLIENTE RECIBE ROLLOS"/>
    <n v="0"/>
    <s v="N/A"/>
    <s v="N/A"/>
    <s v="TIPO I"/>
    <s v="TERRESTRE"/>
    <n v="1"/>
    <s v="VEGA MANRIQUE JONATAN MAURICIO"/>
    <n v="35779.500569199998"/>
    <n v="0"/>
    <n v="35779.500569199998"/>
    <m/>
    <m/>
    <m/>
    <m/>
    <m/>
  </r>
  <r>
    <s v="BOGOTA"/>
    <x v="3"/>
    <x v="3"/>
    <n v="25843"/>
    <n v="2243698"/>
    <n v="76569"/>
    <s v="CUNDINAMARCA"/>
    <s v="VILLA DE SAN DIEGO DE UBATE"/>
    <s v="BARRIO SAN JOSE VILLA DE SAN DIEGO DE UBATE"/>
    <s v="REDEBAN"/>
    <n v="2243698"/>
    <s v="FO-25-1029814"/>
    <d v="2025-06-03T10:08:00"/>
    <d v="2025-06-06T15:24:34"/>
    <s v="EJECUTADO_EXITOSO"/>
    <s v="EJECUTADO EXITOSO"/>
    <s v="ORDEN DE CAMBIO"/>
    <s v="ROLLOS"/>
    <s v="ROLLOS"/>
    <s v="VISITA_TÉCNICA"/>
    <n v="20"/>
    <s v="ESTADO RESULTADO DE LA ACTIVIDAD :EJECUTADO_x000a_FORMA DE ATENCIÓN :VISITA TECNICA_x000a_CANTIDAD DE ROLLOS :20_x000a_FECHA FIN DE LA ACTIVIDAD :06-06-2025_x000a_NOMBRES Y APELLIDOS DEL USUARIO :Julián Alonso _x000a_TELEFONO DEL USUARIO :3114857006_x000a_CORREO DEL USUARIO :corredorpradah@gmail.com_x000a_SOLUCIÓN :SE REALIZA ENTREGA DE 20 ROLLOS"/>
    <n v="0"/>
    <n v="0"/>
    <s v="N/A"/>
    <s v="TIPO II"/>
    <s v="TERRESTRE"/>
    <n v="1"/>
    <n v="0"/>
    <n v="67654.12000000001"/>
    <n v="0"/>
    <n v="67654.12000000001"/>
    <m/>
    <m/>
    <m/>
    <m/>
    <m/>
  </r>
  <r>
    <s v="BOGOTA"/>
    <x v="3"/>
    <x v="3"/>
    <n v="11001"/>
    <n v="2249986"/>
    <n v="72193"/>
    <s v="CUNDINAMARCA"/>
    <s v="BOGOTA"/>
    <s v="PTM BOGOTA  VILLA SOFIA MULTIS"/>
    <s v="REDEBAN"/>
    <n v="2249986"/>
    <s v="FO-25-1037764"/>
    <d v="2025-06-04T08:06:00"/>
    <d v="2025-06-06T15:41:00"/>
    <s v="EJECUTADO_EXITOSO"/>
    <s v="EJECUTADO EXITOSO"/>
    <s v="ORDEN DE CAMBIO"/>
    <s v="ROLLOS"/>
    <s v="ROLLOS"/>
    <s v="VISITA_TÉCNICA"/>
    <n v="40"/>
    <s v="ESTADO RESULTADO DE LA ACTIVIDAD :EJECUTADO_x000a_FORMA DE ATENCIÓN :VISITA TECNICA_x000a_CANTIDAD DE ROLLOS :40_x000a_FECHA FIN DE LA ACTIVIDAD :06-06-2025_x000a_NOMBRES Y APELLIDOS DEL USUARIO :Juan Ramírez _x000a_TELEFONO DEL USUARIO :3143068943_x000a_CORREO DEL USUARIO :yiparo@hotmail.com_x000a_SOLUCIÓN :SE VISITA COMERCIO PARA ENTREGA DE 40 ROLLOS TÉRMICOS NO SE MANIPULA EQUIPO Y SE COMPLETA ENTREGA SIN NOVEDAD "/>
    <n v="0"/>
    <s v="N/A"/>
    <s v="N/A"/>
    <s v="TIPO I"/>
    <s v="TERRESTRE"/>
    <n v="1"/>
    <s v="MONTOYA VELEZ ANDRES FELIPE"/>
    <n v="35779.500569199998"/>
    <n v="0"/>
    <n v="35779.500569199998"/>
    <m/>
    <m/>
    <m/>
    <m/>
    <m/>
  </r>
  <r>
    <s v="MEDELLIN"/>
    <x v="2"/>
    <x v="2"/>
    <n v="5591"/>
    <n v="2224285"/>
    <n v="59398"/>
    <s v="ANTIOQUIA"/>
    <s v="PUERTO TRIUNFO"/>
    <s v="PTM PUERTO TRIUNFO DROGUERIA"/>
    <s v="REDEBAN"/>
    <n v="2224285"/>
    <s v="FO-25-1006658"/>
    <d v="2025-05-28T12:29:00"/>
    <d v="2025-06-06T16:51:29"/>
    <s v="EJECUTADO_EXITOSO"/>
    <s v="EJECUTADO EXITOSO"/>
    <s v="ORDEN DE CAMBIO"/>
    <s v="ROLLOS"/>
    <s v="ROLLOS"/>
    <s v="ENVÍO"/>
    <n v="50"/>
    <s v="ESTADO RESULTADO DE LA ACTIVIDAD :_x000a_FORMA DE ATENCIÓN :_x000a_CANTIDAD DE ROLLOS :_x000a_FECHA FIN DE LA ACTIVIDAD :06-06-2025_x000a_NOMBRES Y APELLIDOS DEL USUARIO :_x000a_TELEFONO DEL USUARIO :_x000a_CORREO DEL USUARIO :_x000a_SOLUCIÓN :"/>
    <n v="284607304"/>
    <s v="SERVIENTREGA"/>
    <s v="ENTREGADO"/>
    <s v="TIPO IV"/>
    <s v="TERRESTRE"/>
    <n v="0"/>
    <s v="PAREJA ECHAVARRIA JHON DAVID"/>
    <n v="35779.500569199998"/>
    <n v="0"/>
    <n v="35779.500569199998"/>
    <m/>
    <m/>
    <m/>
    <m/>
    <m/>
  </r>
  <r>
    <s v="MEDELLIN"/>
    <x v="2"/>
    <x v="2"/>
    <n v="5585"/>
    <n v="2227016"/>
    <n v="45191"/>
    <s v="ANTIOQUIA"/>
    <s v="PUERTO NARE"/>
    <s v="PTM PUERTO NARE COMUNICACIONES"/>
    <s v="REDEBAN"/>
    <n v="2227016"/>
    <s v="FO-25-1009374"/>
    <d v="2025-05-29T08:00:00"/>
    <d v="2025-06-06T16:52:53"/>
    <s v="EJECUTADO_EXITOSO"/>
    <s v="EJECUTADO EXITOSO"/>
    <s v="ORDEN DE CAMBIO"/>
    <s v="ROLLOS"/>
    <s v="ROLLOS"/>
    <s v="ENVÍO"/>
    <n v="110"/>
    <s v="ESTADO RESULTADO DE LA ACTIVIDAD :_x000a_FORMA DE ATENCIÓN :_x000a_CANTIDAD DE ROLLOS :_x000a_FECHA FIN DE LA ACTIVIDAD :06-06-2025_x000a_NOMBRES Y APELLIDOS DEL USUARIO :_x000a_TELEFONO DEL USUARIO :_x000a_CORREO DEL USUARIO :_x000a_SOLUCIÓN :"/>
    <n v="368691987"/>
    <s v="SERVIENTREGA"/>
    <s v="ENTREGADO"/>
    <s v="TIPO IV"/>
    <s v="TERRESTRE"/>
    <n v="0"/>
    <s v="GALEANO SORIANO JUAN DAVID"/>
    <n v="35779.500569199998"/>
    <n v="0"/>
    <n v="35779.500569199998"/>
    <m/>
    <m/>
    <m/>
    <m/>
    <m/>
  </r>
  <r>
    <s v="SANTA MARTA"/>
    <x v="1"/>
    <x v="1"/>
    <n v="44560"/>
    <n v="2243318"/>
    <n v="12162"/>
    <s v="LA GUAJIRA"/>
    <s v="MANAURE"/>
    <s v="MANAURE GUAJIRA"/>
    <s v="REDEBAN"/>
    <n v="2243318"/>
    <s v="FO-25-1029568"/>
    <d v="2025-06-03T09:38:00"/>
    <d v="2025-06-06T16:53:40"/>
    <s v="EJECUTADO_EXITOSO"/>
    <s v="EJECUTADO EXITOSO"/>
    <s v="ORDEN DE CAMBIO"/>
    <s v="ROLLOS"/>
    <s v="ROLLOS"/>
    <s v="ENVÍO"/>
    <n v="110"/>
    <s v="ESTADO RESULTADO DE LA ACTIVIDAD :_x000a_FORMA DE ATENCIÓN :_x000a_CANTIDAD DE ROLLOS :_x000a_FECHA FIN DE LA ACTIVIDAD :06-06-2025_x000a_NOMBRES Y APELLIDOS DEL USUARIO :_x000a_TELEFONO DEL USUARIO :_x000a_CORREO DEL USUARIO :_x000a_SOLUCIÓN :"/>
    <n v="45899500833"/>
    <s v="COORDINADORA"/>
    <s v="N/A"/>
    <s v="TIPO IV"/>
    <s v="TERRESTRE"/>
    <n v="0"/>
    <s v="PAREJA ECHAVARRIA JHON DAVID"/>
    <n v="35779.500569199998"/>
    <n v="0"/>
    <n v="35779.500569199998"/>
    <m/>
    <m/>
    <m/>
    <m/>
    <m/>
  </r>
  <r>
    <s v="MEDELLIN"/>
    <x v="2"/>
    <x v="2"/>
    <n v="5088"/>
    <n v="2245163"/>
    <n v="65527"/>
    <s v="ANTIOQUIA"/>
    <s v="BELLO"/>
    <s v="DISTRICOL TIENDA JANET"/>
    <s v="REDEBAN"/>
    <n v="2245163"/>
    <s v="FO-25-1030891"/>
    <d v="2025-06-03T11:33:00"/>
    <d v="2025-06-07T09:03:26"/>
    <s v="EJECUTADO_EXITOSO"/>
    <s v="EJECUTADO EXITOSO"/>
    <s v="ORDEN DE CAMBIO"/>
    <s v="ROLLOS"/>
    <s v="ROLLOS"/>
    <s v="VISITA_TÉCNICA"/>
    <n v="50"/>
    <s v="ESTADO RESULTADO DE LA ACTIVIDAD :EJECUTADO_x000a_FORMA DE ATENCIÓN :VISITA TECNICA_x000a_CANTIDAD DE ROLLOS :50_x000a_FECHA FIN DE LA ACTIVIDAD :06-06-2025_x000a_NOMBRES Y APELLIDOS DEL USUARIO :Claudia Patricia _x000a_TELEFONO DEL USUARIO :3014942978_x000a_CORREO DEL USUARIO :controldevisitadigital@gmail.com_x000a_SOLUCIÓN :SE REALIZA LA ENTREGA DE 50 ROLLOS DE CB A LA ENCARGADA CLAUDIA PATRICIA "/>
    <n v="0"/>
    <s v="N/A"/>
    <s v="N/A"/>
    <s v="TIPO I"/>
    <s v="TERRESTRE"/>
    <n v="1"/>
    <s v="MORENO MEDINA JUAN PABLO"/>
    <n v="35779.500569199998"/>
    <n v="0"/>
    <n v="35779.500569199998"/>
    <m/>
    <m/>
    <m/>
    <m/>
    <m/>
  </r>
  <r>
    <s v="BARRANQUILLA"/>
    <x v="1"/>
    <x v="1"/>
    <n v="8001"/>
    <n v="2252481"/>
    <n v="48102"/>
    <s v="ATLANTICO"/>
    <s v="BARRANQUILLA"/>
    <s v="BARRIO SANTA MARIA BARRANQUILL"/>
    <s v="REDEBAN"/>
    <n v="2252481"/>
    <s v="FO-25-1040793"/>
    <d v="2025-06-04T11:20:00"/>
    <d v="2025-06-07T09:10:31"/>
    <s v="EJECUTADO_EXITOSO"/>
    <s v="EJECUTADO EXITOSO"/>
    <s v="ORDEN DE CAMBIO"/>
    <s v="ROLLOS"/>
    <s v="ROLLOS"/>
    <s v="VISITA_TÉCNICA"/>
    <n v="140"/>
    <s v="ESTADO RESULTADO DE LA ACTIVIDAD :EJECUTADO_x000a_FORMA DE ATENCIÓN :VISITA TECNICA_x000a_CANTIDAD DE ROLLOS :140_x000a_FECHA FIN DE LA ACTIVIDAD :06-06-2025_x000a_NOMBRES Y APELLIDOS DEL USUARIO :Yenis toro_x000a_TELEFONO DEL USUARIO :3104242893_x000a_CORREO DEL USUARIO :controldevicitadigital@gmail.com _x000a_SOLUCIÓN :SE REALIZA VISITA TÉCNICA PARA ENTREGA DE ROLLOS DE REDEBAN "/>
    <n v="0"/>
    <s v="N/A"/>
    <s v="N/A"/>
    <s v="TIPO I"/>
    <s v="TERRESTRE"/>
    <n v="1"/>
    <s v="VEGA MANRIQUE JONATAN MAURICIO"/>
    <n v="35779.500569199998"/>
    <n v="0"/>
    <n v="35779.500569199998"/>
    <m/>
    <m/>
    <m/>
    <m/>
    <m/>
  </r>
  <r>
    <s v="APARTADO"/>
    <x v="2"/>
    <x v="2"/>
    <n v="5837"/>
    <n v="2259117"/>
    <n v="46113"/>
    <s v="ANTIOQUIA"/>
    <s v="TURBO"/>
    <s v="PTM  TURBO  VARIEDADES LINA Y"/>
    <s v="REDEBAN"/>
    <n v="2259117"/>
    <s v="FO-25-1045930"/>
    <d v="2025-06-05T11:16:00"/>
    <d v="2025-06-07T09:19:32"/>
    <s v="EJECUTADO_EXITOSO"/>
    <s v="EJECUTADO EXITOSO"/>
    <s v="ORDEN DE CAMBIO"/>
    <s v="ROLLOS"/>
    <s v="ROLLOS"/>
    <s v="VISITA_TÉCNICA"/>
    <n v="30"/>
    <s v="ESTADO RESULTADO DE LA ACTIVIDAD :EJECUTADO_x000a_FORMA DE ATENCIÓN :VISITA TECNICA_x000a_CANTIDAD DE ROLLOS :30_x000a_FECHA FIN DE LA ACTIVIDAD :07-06-2025_x000a_NOMBRES Y APELLIDOS DEL USUARIO :ANA MILENA CANPILLO_x000a_TELEFONO DEL USUARIO :3104911057_x000a_CORREO DEL USUARIO :pagoma1980@hotmail.com_x000a_SOLUCIÓN :SW REALIZA ENTREGA DE 30 ROLLOS EXITOSAMENTE OK "/>
    <n v="0"/>
    <s v="N/A"/>
    <s v="N/A"/>
    <s v="TIPO II"/>
    <s v="TERRESTRE"/>
    <n v="1"/>
    <s v="GALEANO SORIANO JUAN DAVID"/>
    <n v="67654.12000000001"/>
    <n v="0"/>
    <n v="67654.12000000001"/>
    <m/>
    <m/>
    <m/>
    <m/>
    <m/>
  </r>
  <r>
    <s v="YOPAL"/>
    <x v="4"/>
    <x v="4"/>
    <n v="85250"/>
    <n v="2238461"/>
    <n v="29988"/>
    <s v="CASANARE"/>
    <s v="PAZ DE ARIPORO"/>
    <s v="LA FRAGUA PAZ DE ARIPORO CASAN"/>
    <s v="REDEBAN"/>
    <n v="2238461"/>
    <s v="FO-25-1021435"/>
    <d v="2025-06-03T08:00:00"/>
    <d v="2025-06-07T09:23:26"/>
    <s v="EJECUTADO_EXITOSO"/>
    <s v="EJECUTADO EXITOSO"/>
    <s v="ORDEN DE CAMBIO"/>
    <s v="ROLLOS"/>
    <s v="ROLLOS"/>
    <s v="VISITA_TÉCNICA"/>
    <n v="220"/>
    <s v="ESTADO RESULTADO DE LA ACTIVIDAD :EJECUTADO_x000a_FORMA DE ATENCIÓN :ENVIO FLOTA - OPERADOR LOGISTICO_x000a_CANTIDAD DE ROLLOS :220_x000a_FECHA FIN DE LA ACTIVIDAD :07-06-2025_x000a_NOMBRES Y APELLIDOS DEL USUARIO :EDILMA PORRAS _x000a_TELEFONO DEL USUARIO :3185583711_x000a_CORREO DEL USUARIO :controldevisitadigital@gmail.com_x000a_SOLUCIÓN :EN COMUNICACIÓN CON LA SEÑORA EDILMA PORRAS AL NUMERO 3185583711, INDICA SE ENVIEN LOS ROLLOS POR SERVICIO DE TAXIS. RECIBIDO OK."/>
    <n v="0"/>
    <s v="N/A"/>
    <s v="N/A"/>
    <s v="TIPO II"/>
    <s v="TERRESTRE"/>
    <n v="1"/>
    <s v="MONTOYA VELEZ ANDRES FELIPE"/>
    <n v="67654.12000000001"/>
    <n v="0"/>
    <n v="67654.12000000001"/>
    <m/>
    <m/>
    <m/>
    <m/>
    <m/>
  </r>
  <r>
    <s v="MEDELLIN"/>
    <x v="2"/>
    <x v="2"/>
    <n v="5360"/>
    <n v="2253370"/>
    <n v="78211"/>
    <s v="ANTIOQUIA"/>
    <s v="ITAGUI"/>
    <s v="DISTRICOL BOUTIQUE DIVINE ITAG"/>
    <s v="REDEBAN"/>
    <n v="2253370"/>
    <s v="FO-25-1041244"/>
    <d v="2025-06-04T13:21:56"/>
    <d v="2025-06-07T09:27:31"/>
    <s v="EJECUTADO_EXITOSO"/>
    <s v="EJECUTADO EXITOSO"/>
    <s v="ORDEN DE CAMBIO"/>
    <s v="ROLLOS"/>
    <s v="ROLLOS"/>
    <s v="VISITA_TÉCNICA"/>
    <n v="40"/>
    <s v="ESTADO RESULTADO DE LA ACTIVIDAD :EJECUTADO_x000a_FORMA DE ATENCIÓN :VISITA TECNICA_x000a_CANTIDAD DE ROLLOS :40_x000a_FECHA FIN DE LA ACTIVIDAD :07-06-2025_x000a_NOMBRES Y APELLIDOS DEL USUARIO :David cárdenas _x000a_TELEFONO DEL USUARIO :3145581188_x000a_CORREO DEL USUARIO :controldevisitadigital@gmail.com_x000a_SOLUCIÓN :SE REALIZA LA ENTREGA DE 40 ROLLOS DE CB LA TITULAR INDICA QUE LO DEJE EN EL LOCAL DE TIGO QUR ELLA AL LLEGAR LOS RECLAMA SE DEJAN CON DAVID CÁRDENAS "/>
    <n v="0"/>
    <s v="N/A"/>
    <s v="N/A"/>
    <s v="TIPO I"/>
    <s v="TERRESTRE"/>
    <n v="1"/>
    <s v="TORRES GARCIA JENDRY JOSE"/>
    <n v="35779.500569199998"/>
    <n v="0"/>
    <n v="35779.500569199998"/>
    <m/>
    <m/>
    <m/>
    <m/>
    <m/>
  </r>
  <r>
    <s v="CALI"/>
    <x v="5"/>
    <x v="5"/>
    <n v="19075"/>
    <n v="2212236"/>
    <n v="63761"/>
    <s v="CAUCA"/>
    <s v="BALBOA"/>
    <s v="BARRIO LAS PALMAS BALBOA"/>
    <s v="REDEBAN"/>
    <n v="2212236"/>
    <s v="FO-25-992237"/>
    <d v="2025-05-26T12:59:00"/>
    <d v="2025-06-07T09:28:00"/>
    <s v="EJECUTADO_EXITOSO"/>
    <s v="EJECUTADO EXITOSO"/>
    <s v="ORDEN DE CAMBIO"/>
    <s v="ROLLOS"/>
    <s v="ROLLOS"/>
    <s v="ENVÍO"/>
    <n v="10"/>
    <s v="ESTADO RESULTADO DE LA ACTIVIDAD :_x000a_FORMA DE ATENCIÓN :ENVIO_x000a_CANTIDAD DE ROLLOS :10_x000a_FECHA FIN DE LA ACTIVIDAD :07-06-2025_x000a_NOMBRES Y APELLIDOS DEL USUARIO :_x000a_TELEFONO DEL USUARIO :_x000a_CORREO DEL USUARIO :_x000a_SOLUCIÓN :"/>
    <n v="2185553652"/>
    <s v="SERVIENTREGA"/>
    <s v="ENTREGADO"/>
    <s v="TIPO IV"/>
    <s v="TERRESTRE"/>
    <n v="0"/>
    <s v="GELVEZ MOGOLLON JOSE ELISEO"/>
    <n v="35779.500569199998"/>
    <n v="0"/>
    <n v="35779.500569199998"/>
    <m/>
    <m/>
    <m/>
    <m/>
    <m/>
  </r>
  <r>
    <s v="MONTERIA"/>
    <x v="1"/>
    <x v="1"/>
    <n v="23580"/>
    <n v="2226795"/>
    <n v="71200"/>
    <s v="CORDOBA"/>
    <s v="PUERTO LIBERTADOR"/>
    <s v="BARRIO CENTRO PUERTO LIBERTADO"/>
    <s v="REDEBAN"/>
    <n v="2226795"/>
    <s v="FO-25-1009377"/>
    <d v="2025-05-29T08:00:00"/>
    <d v="2025-06-07T09:32:00"/>
    <s v="EJECUTADO_EXITOSO"/>
    <s v="EJECUTADO EXITOSO"/>
    <s v="ORDEN DE CAMBIO"/>
    <s v="ROLLOS"/>
    <s v="ROLLOS"/>
    <s v="ENVÍO"/>
    <n v="60"/>
    <s v="ESTADO RESULTADO DE LA ACTIVIDAD :_x000a_FORMA DE ATENCIÓN :ENVIO_x000a_CANTIDAD DE ROLLOS :60_x000a_FECHA FIN DE LA ACTIVIDAD :07-06-2025_x000a_NOMBRES Y APELLIDOS DEL USUARIO :_x000a_TELEFONO DEL USUARIO :_x000a_CORREO DEL USUARIO :_x000a_SOLUCIÓN :"/>
    <n v="2265100327"/>
    <s v="SERVIENTREGA"/>
    <s v="ENTREGADO"/>
    <s v="TIPO IV"/>
    <s v="TERRESTRE"/>
    <n v="0"/>
    <s v="RODRIGUEZ MURCIA YERSON IVAN"/>
    <n v="35779.500569199998"/>
    <n v="0"/>
    <n v="35779.500569199998"/>
    <m/>
    <m/>
    <m/>
    <m/>
    <m/>
  </r>
  <r>
    <s v="BUCARAMANGA"/>
    <x v="0"/>
    <x v="0"/>
    <n v="68418"/>
    <n v="2262213"/>
    <n v="19292"/>
    <s v="SANTANDER"/>
    <s v="LOS SANTOS"/>
    <s v="BARRIO SECTOR MERCADO CAMPESIN"/>
    <s v="REDEBAN"/>
    <n v="2262213"/>
    <s v="FO-25-1051628"/>
    <d v="2025-06-05T17:41:24"/>
    <d v="2025-06-07T09:33:57"/>
    <s v="EJECUTADO_EXITOSO"/>
    <s v="EJECUTADO EXITOSO"/>
    <s v="ORDEN DE CAMBIO"/>
    <s v="ROLLOS"/>
    <s v="ROLLOS"/>
    <s v="VISITA_TÉCNICA"/>
    <n v="70"/>
    <s v="ESTADO RESULTADO DE LA ACTIVIDAD :EJECUTADO_x000a_FORMA DE ATENCIÓN :VISITA TECNICA_x000a_CANTIDAD DE ROLLOS :70_x000a_FECHA FIN DE LA ACTIVIDAD :07-06-2025_x000a_NOMBRES Y APELLIDOS DEL USUARIO :Angelica Silva _x000a_TELEFONO DEL USUARIO :3112014815_x000a_CORREO DEL USUARIO :drofelix@hotmail.com_x000a_SOLUCIÓN :SE REALIZA ENTREGA DE 70 ROLLOS CON VISITA."/>
    <n v="0"/>
    <s v="N/A"/>
    <s v="N/A"/>
    <s v="TIPO II"/>
    <s v="TERRESTRE"/>
    <n v="1"/>
    <s v="MONTOYA VELEZ ANDRES FELIPE"/>
    <n v="67654.12000000001"/>
    <n v="0"/>
    <n v="67654.12000000001"/>
    <m/>
    <m/>
    <m/>
    <m/>
    <m/>
  </r>
  <r>
    <s v="MEDELLIN"/>
    <x v="2"/>
    <x v="2"/>
    <n v="5360"/>
    <n v="2266630"/>
    <n v="76765"/>
    <s v="ANTIOQUIA"/>
    <s v="ITAGUI"/>
    <s v="BARRIO ITAGUI CATATRAVA ITAGUI"/>
    <s v="REDEBAN"/>
    <n v="2266630"/>
    <s v="FO-25-1054804"/>
    <d v="2025-06-06T15:09:00"/>
    <d v="2025-06-07T09:44:27"/>
    <s v="EJECUTADO_EXITOSO"/>
    <s v="EJECUTADO EXITOSO"/>
    <s v="ORDEN DE CAMBIO"/>
    <s v="ROLLOS"/>
    <s v="ROLLOS"/>
    <s v="VISITA_TÉCNICA"/>
    <n v="50"/>
    <s v="ESTADO RESULTADO DE LA ACTIVIDAD :EJECUTADO_x000a_FORMA DE ATENCIÓN :VISITA TECNICA_x000a_CANTIDAD DE ROLLOS :50_x000a_FECHA FIN DE LA ACTIVIDAD :07-06-2025_x000a_NOMBRES Y APELLIDOS DEL USUARIO :Julián Bedoya _x000a_TELEFONO DEL USUARIO :3004114236_x000a_CORREO DEL USUARIO :grubedoyaareiza@gmail.com_x000a_SOLUCIÓN :SE REALIZA LA ENTREGA DE 50 ROLLOS DE CB AL ENCARGADO "/>
    <n v="0"/>
    <s v="N/A"/>
    <s v="N/A"/>
    <s v="TIPO I"/>
    <s v="TERRESTRE"/>
    <n v="1"/>
    <s v="CANEDO HERRERA ALEXANDER"/>
    <n v="35779.500569199998"/>
    <n v="0"/>
    <n v="35779.500569199998"/>
    <m/>
    <m/>
    <m/>
    <m/>
    <m/>
  </r>
  <r>
    <s v="MEDELLIN"/>
    <x v="2"/>
    <x v="2"/>
    <n v="5001"/>
    <n v="2252595"/>
    <n v="79001"/>
    <s v="ANTIOQUIA"/>
    <s v="MEDELLIN"/>
    <s v="PTM MEDELLIN MERCADO FAMILIAR"/>
    <s v="REDEBAN"/>
    <n v="2252595"/>
    <s v="FO-25-1040813"/>
    <d v="2025-06-04T11:31:00"/>
    <d v="2025-06-07T09:48:19"/>
    <s v="EJECUTADO_EXITOSO"/>
    <s v="EJECUTADO EXITOSO"/>
    <s v="ORDEN DE CAMBIO"/>
    <s v="ROLLOS"/>
    <s v="ROLLOS"/>
    <s v="VISITA_TÉCNICA"/>
    <n v="20"/>
    <s v="ESTADO RESULTADO DE LA ACTIVIDAD :EJECUTADO_x000a_FORMA DE ATENCIÓN :VISITA TECNICA_x000a_CANTIDAD DE ROLLOS :20_x000a_FECHA FIN DE LA ACTIVIDAD :07-06-2025_x000a_NOMBRES Y APELLIDOS DEL USUARIO :Marlon garcia _x000a_TELEFONO DEL USUARIO :3104391814_x000a_CORREO DEL USUARIO :marlon.gmartinez@gmail.com_x000a_SOLUCIÓN :SE REALIZA LA ENTREGA DE 20 ROLLOS DE CB AL ENCARAGDO MARLON GARCIA "/>
    <n v="0"/>
    <s v="N/A"/>
    <s v="N/A"/>
    <s v="TIPO I"/>
    <s v="TERRESTRE"/>
    <n v="1"/>
    <s v="GALEANO SORIANO JUAN DAVID"/>
    <n v="35779.500569199998"/>
    <n v="0"/>
    <n v="35779.500569199998"/>
    <m/>
    <m/>
    <m/>
    <m/>
    <m/>
  </r>
  <r>
    <s v="MANIZALES"/>
    <x v="5"/>
    <x v="6"/>
    <n v="73347"/>
    <n v="2203725"/>
    <n v="57028"/>
    <s v="TOLIMA"/>
    <s v="HERVEO"/>
    <s v="DISTRICOL VARIEDADES ISABELLA"/>
    <s v="REDEBAN"/>
    <n v="2203725"/>
    <s v="FO-25-979212"/>
    <d v="2025-05-23T10:29:00"/>
    <d v="2025-06-07T09:58:00"/>
    <s v="EJECUTADO_EXITOSO"/>
    <s v="EJECUTADO EXITOSO"/>
    <s v="ORDEN DE CAMBIO"/>
    <s v="ROLLOS"/>
    <s v="ROLLOS"/>
    <s v="ENVÍO"/>
    <n v="100"/>
    <s v="ESTADO RESULTADO DE LA ACTIVIDAD :_x000a_FORMA DE ATENCIÓN :ENVIO_x000a_CANTIDAD DE ROLLOS :100_x000a_FECHA FIN DE LA ACTIVIDAD :07-06-2025_x000a_NOMBRES Y APELLIDOS DEL USUARIO :_x000a_TELEFONO DEL USUARIO :_x000a_CORREO DEL USUARIO :_x000a_SOLUCIÓN :"/>
    <n v="3028503102"/>
    <s v="SERVIENTREGA"/>
    <s v="EN ZONA DE DISTRIBUCION"/>
    <s v="TIPO III"/>
    <s v="TERRESTRE"/>
    <n v="0"/>
    <s v="MONTOYA VELEZ ANDRES FELIPE"/>
    <n v="35779.500569199998"/>
    <n v="0"/>
    <n v="35779.500569199998"/>
    <m/>
    <m/>
    <m/>
    <m/>
    <m/>
  </r>
  <r>
    <s v="APARTADO"/>
    <x v="2"/>
    <x v="2"/>
    <n v="27006"/>
    <n v="2227648"/>
    <n v="57048"/>
    <s v="CHOCO"/>
    <s v="ACANDI"/>
    <s v="BARRIO ACANDI ACANDI 1"/>
    <s v="REDEBAN"/>
    <n v="2227648"/>
    <s v="FO-25-1009521"/>
    <d v="2025-05-29T08:11:00"/>
    <d v="2025-06-07T10:11:00"/>
    <s v="EJECUTADO_EXITOSO"/>
    <s v="EJECUTADO EXITOSO"/>
    <s v="ORDEN DE CAMBIO"/>
    <s v="ROLLOS"/>
    <s v="ROLLOS"/>
    <s v="ENVÍO"/>
    <n v="110"/>
    <s v="ESTADO RESULTADO DE LA ACTIVIDAD :EJECUTADO_x000a_FORMA DE ATENCIÓN :ENVIO FLOTA - OPERADOR LOGISTICO_x000a_CANTIDAD DE ROLLOS :110_x000a_FECHA FIN DE LA ACTIVIDAD :31-05-2025_x000a_NOMBRES Y APELLIDOS DEL USUARIO :EDILU PEÑALOZA_x000a_TELEFONO DEL USUARIO :3187938867_x000a_CORREO DEL USUARIO :none_x000a_SOLUCIÓN :SE LLAMA AL CLIENTE Y DICE QUE NO SE ENVÍE A ACANDI SI NO A LA OFICINA PRINCIPAL DE TURBO INTERRAPIDISIMO Y SE LE ENTREGA A LA SEÑORA EDILU PEÑALOZA "/>
    <n v="700159422182"/>
    <s v="INTERRAPIDISIMO"/>
    <s v="N/A"/>
    <s v="TIPO IV ESPECIAL"/>
    <s v="AEREO"/>
    <n v="0"/>
    <s v="PAREJA ECHAVARRIA JHON DAVID"/>
    <n v="35779.500569199998"/>
    <n v="0"/>
    <n v="35779.500569199998"/>
    <m/>
    <m/>
    <m/>
    <m/>
    <m/>
  </r>
  <r>
    <s v="MEDELLIN"/>
    <x v="2"/>
    <x v="2"/>
    <n v="5129"/>
    <n v="2238723"/>
    <n v="63112"/>
    <s v="ANTIOQUIA"/>
    <s v="CALDAS"/>
    <s v="DISTRICOL PUNTO SERVIX"/>
    <s v="REDEBAN"/>
    <n v="2238723"/>
    <s v="FO-25-1022119"/>
    <d v="2025-06-03T08:00:00"/>
    <d v="2025-06-07T11:05:13"/>
    <s v="EJECUTADO_EXITOSO"/>
    <s v="EJECUTADO EXITOSO"/>
    <s v="ORDEN DE CAMBIO"/>
    <s v="ROLLOS"/>
    <s v="ROLLOS"/>
    <s v="VISITA_TÉCNICA"/>
    <n v="200"/>
    <s v="ESTADO RESULTADO DE LA ACTIVIDAD :EJECUTADO_x000a_FORMA DE ATENCIÓN :VISITA TECNICA_x000a_CANTIDAD DE ROLLOS :200_x000a_FECHA FIN DE LA ACTIVIDAD :07-06-2025_x000a_NOMBRES Y APELLIDOS DEL USUARIO :Alba toro _x000a_TELEFONO DEL USUARIO :3117123933_x000a_CORREO DEL USUARIO :puntoservix@hotmail.com_x000a_SOLUCIÓN :SE REALIZA LA ENTREGA DE 200 ROLLOS DE CB A LA ENCARGADA ALBA TORO "/>
    <n v="0"/>
    <s v="N/A"/>
    <s v="N/A"/>
    <s v="TIPO I"/>
    <s v="TERRESTRE"/>
    <n v="1"/>
    <s v="CASTRILLON URREA LONDIER LEANDRO"/>
    <n v="35779.500569199998"/>
    <n v="0"/>
    <n v="35779.500569199998"/>
    <m/>
    <m/>
    <m/>
    <m/>
    <m/>
  </r>
  <r>
    <s v="SANTA MARTA"/>
    <x v="1"/>
    <x v="1"/>
    <n v="47189"/>
    <n v="2253122"/>
    <n v="12040"/>
    <s v="MAGDALENA"/>
    <s v="CIENAGA"/>
    <s v="ZONA BANANERA   MAGDALENA"/>
    <s v="REDEBAN"/>
    <n v="2253122"/>
    <s v="FO-25-1041235"/>
    <d v="2025-06-04T12:11:00"/>
    <d v="2025-06-07T11:11:18"/>
    <s v="EJECUTADO_EXITOSO"/>
    <s v="EJECUTADO EXITOSO"/>
    <s v="ORDEN DE CAMBIO"/>
    <s v="ROLLOS"/>
    <s v="ROLLOS"/>
    <s v="VISITA_TÉCNICA"/>
    <n v="100"/>
    <s v="ESTADO RESULTADO DE LA ACTIVIDAD :EJECUTADO_x000a_FORMA DE ATENCIÓN :VISITA TECNICA_x000a_CANTIDAD DE ROLLOS :100_x000a_FECHA FIN DE LA ACTIVIDAD :07-06-2025_x000a_NOMBRES Y APELLIDOS DEL USUARIO :Maxima Florian_x000a_TELEFONO DEL USUARIO :3133715508_x000a_CORREO DEL USUARIO :maximaflorian_10@hotmail.com_x000a_SOLUCIÓN :SE REALIZA ENTREGA DE 100 ROLLOS PARA DATÁFONO A SATISFACCIÓN DEL CLIENTE "/>
    <n v="0"/>
    <s v="N/A"/>
    <s v="N/A"/>
    <s v="TIPO II"/>
    <s v="TERRESTRE"/>
    <n v="1"/>
    <s v="BADEL ACUÑA LUIS ALBERTO"/>
    <n v="67654.12000000001"/>
    <n v="0"/>
    <n v="67654.12000000001"/>
    <m/>
    <m/>
    <m/>
    <m/>
    <m/>
  </r>
  <r>
    <s v="MEDELLIN"/>
    <x v="2"/>
    <x v="2"/>
    <n v="5615"/>
    <n v="2255170"/>
    <n v="73716"/>
    <s v="ANTIOQUIA"/>
    <s v="RIONEGRO"/>
    <s v="BARRIO VEREDA LOS PINOS RIONEG"/>
    <s v="REDEBAN"/>
    <n v="2255170"/>
    <s v="FO-25-1042797"/>
    <d v="2025-06-04T16:23:00"/>
    <d v="2025-06-07T11:20:43"/>
    <s v="EJECUTADO_EXITOSO"/>
    <s v="EJECUTADO EXITOSO"/>
    <s v="ORDEN DE CAMBIO"/>
    <s v="ROLLOS"/>
    <s v="ROLLOS"/>
    <s v="VISITA_TÉCNICA"/>
    <n v="60"/>
    <s v="ESTADO RESULTADO DE LA ACTIVIDAD :EJECUTADO_x000a_FORMA DE ATENCIÓN :VISITA TECNICA_x000a_CANTIDAD DE ROLLOS :60_x000a_FECHA FIN DE LA ACTIVIDAD :07-06-2025_x000a_NOMBRES Y APELLIDOS DEL USUARIO :Luz quintero_x000a_TELEFONO DEL USUARIO :3219669055_x000a_CORREO DEL USUARIO :quinteropuertaluz15@gmail.com_x000a_SOLUCIÓN :SE ENTREGAN 60 ROLLOS"/>
    <n v="0"/>
    <s v="N/A"/>
    <s v="N/A"/>
    <s v="TIPO II"/>
    <s v="TERRESTRE"/>
    <n v="1"/>
    <s v="MONTOYA VELEZ ANDRES FELIPE"/>
    <n v="67654.12000000001"/>
    <n v="0"/>
    <n v="67654.12000000001"/>
    <m/>
    <m/>
    <m/>
    <m/>
    <m/>
  </r>
  <r>
    <s v="CARTAGENA"/>
    <x v="1"/>
    <x v="1"/>
    <n v="13001"/>
    <n v="2254579"/>
    <n v="28376"/>
    <s v="BOLIVAR"/>
    <s v="CARTAGENA"/>
    <s v="MULTIPAGAS CC SAN FERNANDO CAR"/>
    <s v="REDEBAN"/>
    <n v="2254579"/>
    <s v="FO-25-1043897"/>
    <d v="2025-06-04T15:32:00"/>
    <d v="2025-06-07T11:27:26"/>
    <s v="EJECUTADO_EXITOSO"/>
    <s v="EJECUTADO EXITOSO"/>
    <s v="ORDEN DE CAMBIO"/>
    <s v="ROLLOS"/>
    <s v="ROLLOS"/>
    <s v="VISITA_TÉCNICA"/>
    <n v="200"/>
    <s v="ESTADO RESULTADO DE LA ACTIVIDAD :EJECUTADO_x000a_FORMA DE ATENCIÓN :VISITA TECNICA_x000a_CANTIDAD DE ROLLOS :200_x000a_FECHA FIN DE LA ACTIVIDAD :07-06-2025_x000a_NOMBRES Y APELLIDOS DEL USUARIO :Deyanira Barroso _x000a_TELEFONO DEL USUARIO :3023316183_x000a_CORREO DEL USUARIO :patriciagutierresm@hotmail.com_x000a_SOLUCIÓN :SE ENTREGAN 200 ROLLOS"/>
    <n v="0"/>
    <s v="N/A"/>
    <s v="N/A"/>
    <s v="TIPO I"/>
    <s v="TERRESTRE"/>
    <n v="1"/>
    <s v="MONTOYA VELEZ ANDRES FELIPE"/>
    <n v="35779.500569199998"/>
    <n v="0"/>
    <n v="35779.500569199998"/>
    <m/>
    <m/>
    <m/>
    <m/>
    <m/>
  </r>
  <r>
    <s v="CARTAGENA"/>
    <x v="1"/>
    <x v="1"/>
    <n v="13001"/>
    <n v="2258886"/>
    <n v="78072"/>
    <s v="BOLIVAR"/>
    <s v="CARTAGENA"/>
    <s v="BARRIO OLAYA CARTAGENA DE INDIAS 2"/>
    <s v="REDEBAN"/>
    <n v="2258886"/>
    <s v="FO-25-1045913"/>
    <d v="2025-06-05T11:10:00"/>
    <d v="2025-06-07T11:31:04"/>
    <s v="EJECUTADO_EXITOSO"/>
    <s v="EJECUTADO EXITOSO"/>
    <s v="ORDEN DE CAMBIO"/>
    <s v="ROLLOS"/>
    <s v="ROLLOS"/>
    <s v="VISITA_TÉCNICA"/>
    <n v="20"/>
    <s v="ESTADO RESULTADO DE LA ACTIVIDAD :EJECUTADO_x000a_FORMA DE ATENCIÓN :VISITA TECNICA_x000a_CANTIDAD DE ROLLOS :20_x000a_FECHA FIN DE LA ACTIVIDAD :07-06-2025_x000a_NOMBRES Y APELLIDOS DEL USUARIO :Wendy atencio montiel_x000a_TELEFONO DEL USUARIO :3117291720_x000a_CORREO DEL USUARIO :tesoreriadonmerke@gmail.com_x000a_SOLUCIÓN :SE REALIZA ENTREGA DE 20 ROLLOS PARA EL CORRESPONSAL "/>
    <n v="0"/>
    <s v="N/A"/>
    <s v="N/A"/>
    <s v="TIPO I"/>
    <s v="TERRESTRE"/>
    <n v="1"/>
    <s v="PAREJA ECHAVARRIA JHON DAVID"/>
    <n v="35779.500569199998"/>
    <n v="0"/>
    <n v="35779.500569199998"/>
    <m/>
    <m/>
    <m/>
    <m/>
    <m/>
  </r>
  <r>
    <s v="IBAGUE"/>
    <x v="4"/>
    <x v="4"/>
    <n v="73067"/>
    <n v="2240540"/>
    <n v="37580"/>
    <s v="TOLIMA"/>
    <s v="ATACO"/>
    <s v="BARRIO SANTIAGO PEREZ ATACO"/>
    <s v="REDEBAN"/>
    <n v="2240540"/>
    <s v="FO-25-1026118"/>
    <d v="2025-06-03T08:00:00"/>
    <d v="2025-06-07T11:46:00"/>
    <s v="EJECUTADO_EXITOSO"/>
    <s v="EJECUTADO EXITOSO"/>
    <s v="ORDEN DE CAMBIO"/>
    <s v="ROLLOS"/>
    <s v="ROLLOS"/>
    <s v="ENVÍO"/>
    <n v="10"/>
    <s v="ESTADO RESULTADO DE LA ACTIVIDAD :_x000a_FORMA DE ATENCIÓN :ENVIO_x000a_CANTIDAD DE ROLLOS :10_x000a_FECHA FIN DE LA ACTIVIDAD :07-06-2025_x000a_NOMBRES Y APELLIDOS DEL USUARIO :_x000a_TELEFONO DEL USUARIO :_x000a_CORREO DEL USUARIO :_x000a_SOLUCIÓN :"/>
    <n v="2259110620"/>
    <s v="SERVIENTREGA"/>
    <s v="N/A"/>
    <s v="TIPO III"/>
    <s v="TERRESTRE"/>
    <n v="0"/>
    <s v="ROMERO ROJAS BREIDY JHOHAN"/>
    <n v="35779.500569199998"/>
    <n v="0"/>
    <n v="35779.500569199998"/>
    <m/>
    <m/>
    <m/>
    <m/>
    <m/>
  </r>
  <r>
    <s v="CALI"/>
    <x v="5"/>
    <x v="5"/>
    <n v="76364"/>
    <n v="2258883"/>
    <n v="78743"/>
    <s v="VALLE DEL CAUCA"/>
    <s v="JAMUNDI"/>
    <s v="PTM JAMUNDI CUMBA.NET"/>
    <s v="REDEBAN"/>
    <n v="2258883"/>
    <s v="FO-25-1045918"/>
    <d v="2025-06-05T11:09:00"/>
    <d v="2025-06-07T11:49:17"/>
    <s v="EJECUTADO_EXITOSO"/>
    <s v="EJECUTADO EXITOSO"/>
    <s v="ORDEN DE CAMBIO"/>
    <s v="ROLLOS"/>
    <s v="ROLLOS"/>
    <s v="VISITA_TÉCNICA"/>
    <n v="10"/>
    <s v="ESTADO RESULTADO DE LA ACTIVIDAD :EJECUTADO_x000a_FORMA DE ATENCIÓN :VISITA TECNICA_x000a_CANTIDAD DE ROLLOS :10_x000a_FECHA FIN DE LA ACTIVIDAD :07-06-2025_x000a_NOMBRES Y APELLIDOS DEL USUARIO :MIGUEL  ANGEL CUMBA_x000a_TELEFONO DEL USUARIO :3012688645_x000a_CORREO DEL USUARIO :miguelcumba123@gmail.com_x000a_SOLUCIÓN :SE REALIZA ENTREGA DE 10 ROLLOS TÉRMICOS EN EL CB."/>
    <n v="0"/>
    <s v="N/A"/>
    <s v="N/A"/>
    <s v="TIPO II"/>
    <s v="TERRESTRE"/>
    <n v="1"/>
    <s v="PACHECO BUITRAGO JAVIER ALONSO"/>
    <n v="67654.12000000001"/>
    <n v="0"/>
    <n v="67654.12000000001"/>
    <m/>
    <m/>
    <m/>
    <m/>
    <m/>
  </r>
  <r>
    <s v="BUCARAMANGA"/>
    <x v="0"/>
    <x v="0"/>
    <n v="68547"/>
    <n v="2261162"/>
    <n v="54897"/>
    <s v="SANTANDER"/>
    <s v="PIEDECUESTA"/>
    <s v="BARRIO VEREDA CUROS SAN MIGUEL"/>
    <s v="REDEBAN"/>
    <n v="2261162"/>
    <s v="FO-25-1048469"/>
    <d v="2025-06-05T15:38:00"/>
    <d v="2025-06-07T11:53:09"/>
    <s v="EJECUTADO_EXITOSO"/>
    <s v="EJECUTADO EXITOSO"/>
    <s v="ORDEN DE CAMBIO"/>
    <s v="ROLLOS"/>
    <s v="ROLLOS"/>
    <s v="VISITA_TÉCNICA"/>
    <n v="20"/>
    <s v="ESTADO RESULTADO DE LA ACTIVIDAD :EJECUTADO_x000a_FORMA DE ATENCIÓN :VISITA TECNICA_x000a_CANTIDAD DE ROLLOS :20_x000a_FECHA FIN DE LA ACTIVIDAD :07-06-2025_x000a_NOMBRES Y APELLIDOS DEL USUARIO :OMAR QUINTERO _x000a_TELEFONO DEL USUARIO :3124119359_x000a_CORREO DEL USUARIO :salcedoomar268@gmail.com_x000a_SOLUCIÓN :SE REALIZA ENTREGA DE 20 ROLLOS CON VISITA."/>
    <n v="0"/>
    <s v="N/A"/>
    <s v="N/A"/>
    <s v="TIPO II"/>
    <s v="TERRESTRE"/>
    <n v="1"/>
    <s v="VARGAS HERRERA JHON JAIRO"/>
    <n v="67654.12000000001"/>
    <n v="0"/>
    <n v="67654.12000000001"/>
    <m/>
    <m/>
    <m/>
    <m/>
    <m/>
  </r>
  <r>
    <s v="PASTO"/>
    <x v="5"/>
    <x v="5"/>
    <n v="52001"/>
    <n v="2263225"/>
    <n v="40779"/>
    <s v="NARIÑO"/>
    <s v="PASTO"/>
    <s v="DISTRICOL AUTOSERVICIO YIRETH"/>
    <s v="REDEBAN"/>
    <n v="2263225"/>
    <s v="FO-25-1051634"/>
    <d v="2025-06-06T08:23:00"/>
    <d v="2025-06-07T11:58:04"/>
    <s v="EJECUTADO_EXITOSO"/>
    <s v="EJECUTADO EXITOSO"/>
    <s v="ORDEN DE CAMBIO"/>
    <s v="ROLLOS"/>
    <s v="ROLLOS"/>
    <s v="VISITA_TÉCNICA"/>
    <n v="90"/>
    <s v="ESTADO RESULTADO DE LA ACTIVIDAD :EJECUTADO_x000a_FORMA DE ATENCIÓN :VISITA TECNICA_x000a_CANTIDAD DE ROLLOS :90_x000a_FECHA FIN DE LA ACTIVIDAD :07-06-2025_x000a_NOMBRES Y APELLIDOS DEL USUARIO :Sonia Chávez _x000a_TELEFONO DEL USUARIO :3217751517_x000a_CORREO DEL USUARIO :clientesyireth@gmail.com _x000a_SOLUCIÓN :SE REALIZÓ LA ENTREGA DE PAPELERÍA SOLICITADA NO SE MANIPULA CB CLIENTE INFORMA QUE SE ENCUENTRA OPERATIVO "/>
    <n v="0"/>
    <s v="N/A"/>
    <s v="N/A"/>
    <s v="TIPO I"/>
    <s v="TERRESTRE"/>
    <n v="1"/>
    <s v="OME GASCA MANUEL ALBERTO"/>
    <n v="35779.500569199998"/>
    <n v="0"/>
    <n v="35779.500569199998"/>
    <m/>
    <m/>
    <m/>
    <m/>
    <m/>
  </r>
  <r>
    <s v="PASTO"/>
    <x v="5"/>
    <x v="5"/>
    <n v="52621"/>
    <n v="2235844"/>
    <n v="67604"/>
    <s v="NARIÑO"/>
    <s v="ROBERTO PAYAN"/>
    <s v="BARRIO NUEVA UNION ROBERTO PAY"/>
    <s v="REDEBAN"/>
    <n v="2235844"/>
    <s v="FO-25-1017355"/>
    <d v="2025-05-30T13:30:00"/>
    <d v="2025-06-07T12:29:00"/>
    <s v="EJECUTADO_EXITOSO"/>
    <s v="EJECUTADO EXITOSO"/>
    <s v="ORDEN DE CAMBIO"/>
    <s v="ROLLOS"/>
    <s v="ROLLOS"/>
    <s v="ENVÍO"/>
    <n v="30"/>
    <s v="ESTADO RESULTADO DE LA ACTIVIDAD :EJECUTADO_x000a_FORMA DE ATENCIÓN :ENVIO FLOTA - OPERADOR LOGISTICO_x000a_CANTIDAD DE ROLLOS :30_x000a_FECHA FIN DE LA ACTIVIDAD :03-06-2025_x000a_NOMBRES Y APELLIDOS DEL USUARIO :Carlos Arturo García _x000a_TELEFONO DEL USUARIO :3128590121_x000a_CORREO DEL USUARIO :controldevisitadigital@gmail.com _x000a_SOLUCIÓN :SE REALIZÓ EL ENVÍO DE PAPELERÍA SOLICITADA SE ENTREGA COPIA DE GUÍA AL CLIENTE PARA QUE RECLAME EN OFICINA "/>
    <n v="700159495094"/>
    <s v="INTERRAPIDISIMO"/>
    <s v="N/A"/>
    <s v="TIPO IV ESPECIAL"/>
    <s v="FLUVIAL"/>
    <n v="0"/>
    <s v="RIOS CASTRILLON JUAN SEBASTIAN"/>
    <n v="35779.500569199998"/>
    <n v="0"/>
    <n v="35779.500569199998"/>
    <m/>
    <m/>
    <m/>
    <m/>
    <m/>
  </r>
  <r>
    <s v="MEDELLIN"/>
    <x v="2"/>
    <x v="2"/>
    <n v="5360"/>
    <n v="2252878"/>
    <n v="65731"/>
    <s v="ANTIOQUIA"/>
    <s v="ITAGUI"/>
    <s v="BARRIO CENTRO ITAGUI 5"/>
    <s v="REDEBAN"/>
    <n v="2252878"/>
    <s v="FO-25-1041231"/>
    <d v="2025-06-04T11:57:00"/>
    <d v="2025-06-07T12:32:00"/>
    <s v="EJECUTADO_EXITOSO"/>
    <s v="EJECUTADO EXITOSO"/>
    <s v="ORDEN DE CAMBIO"/>
    <s v="ROLLOS"/>
    <s v="ROLLOS"/>
    <s v="VISITA_TÉCNICA"/>
    <n v="60"/>
    <s v="ESTADO RESULTADO DE LA ACTIVIDAD :EJECUTADO_x000a_FORMA DE ATENCIÓN :VISITA TECNICA_x000a_CANTIDAD DE ROLLOS :60_x000a_FECHA FIN DE LA ACTIVIDAD :07-06-2025_x000a_NOMBRES Y APELLIDOS DEL USUARIO :David zapata _x000a_TELEFONO DEL USUARIO :3207500208_x000a_CORREO DEL USUARIO :dfzapata1@hotmail.com_x000a_SOLUCIÓN :SE REALIZA L ENTREGA DE 60 ROLLOS DE CB AL ENCARGADO DAVID ZAPATA "/>
    <n v="0"/>
    <s v="N/A"/>
    <s v="N/A"/>
    <s v="TIPO I"/>
    <s v="TERRESTRE"/>
    <n v="1"/>
    <s v="CORTES VELANDIA MIGUEL ANGEL"/>
    <n v="35779.500569199998"/>
    <n v="0"/>
    <n v="35779.500569199998"/>
    <m/>
    <m/>
    <m/>
    <m/>
    <m/>
  </r>
  <r>
    <s v="CARTAGENA"/>
    <x v="1"/>
    <x v="1"/>
    <n v="13001"/>
    <n v="2257079"/>
    <n v="78073"/>
    <s v="BOLIVAR"/>
    <s v="CARTAGENA"/>
    <s v="BARRIO NELSON MANDELA SEC LOS ROBLES CARTAGENA DE INDIAS"/>
    <s v="REDEBAN"/>
    <n v="2257079"/>
    <s v="FO-25-1045320"/>
    <d v="2025-06-05T08:55:00"/>
    <d v="2025-06-07T12:34:00"/>
    <s v="EJECUTADO_EXITOSO"/>
    <s v="EJECUTADO EXITOSO"/>
    <s v="ORDEN DE CAMBIO"/>
    <s v="ROLLOS"/>
    <s v="ROLLOS"/>
    <s v="VISITA_TÉCNICA"/>
    <n v="50"/>
    <s v="ESTADO RESULTADO DE LA ACTIVIDAD :EJECUTADO_x000a_FORMA DE ATENCIÓN :VISITA TECNICA_x000a_CANTIDAD DE ROLLOS :50_x000a_FECHA FIN DE LA ACTIVIDAD :07-06-2025_x000a_NOMBRES Y APELLIDOS DEL USUARIO :LUISA FERNANDA SÁNCHEZ MEJIA_x000a_TELEFONO DEL USUARIO :3164450547_x000a_CORREO DEL USUARIO :luisafsm99@hotmail.com_x000a_SOLUCIÓN :SE REALIZA ENTREGA DE 50 ROLLOS PARA EL CORRESPONSAL "/>
    <n v="0"/>
    <s v="N/A"/>
    <s v="N/A"/>
    <s v="TIPO I"/>
    <s v="TERRESTRE"/>
    <n v="1"/>
    <s v="BOLAÑOS TABORDA JORGE ENRIQUE"/>
    <n v="35779.500569199998"/>
    <n v="0"/>
    <n v="35779.500569199998"/>
    <m/>
    <m/>
    <m/>
    <m/>
    <m/>
  </r>
  <r>
    <s v="VALLEDUPAR"/>
    <x v="1"/>
    <x v="1"/>
    <n v="20443"/>
    <n v="2220286"/>
    <n v="76383"/>
    <s v="CESAR"/>
    <s v="MANAURE"/>
    <s v="BARRIO EL CARMEN MANAURE BALCON DEL CESAR"/>
    <s v="REDEBAN"/>
    <n v="2220286"/>
    <s v="FO-25-1002673"/>
    <d v="2025-05-27T16:20:00"/>
    <d v="2025-06-07T12:34:41"/>
    <s v="EJECUTADO_EXITOSO"/>
    <s v="EJECUTADO EXITOSO"/>
    <s v="ORDEN DE CAMBIO"/>
    <s v="ROLLOS"/>
    <s v="ROLLOS"/>
    <s v="VISITA_TÉCNICA"/>
    <n v="50"/>
    <s v="ESTADO RESULTADO DE LA ACTIVIDAD :EJECUTADO_x000a_FORMA DE ATENCIÓN :VISITA TECNICA_x000a_CANTIDAD DE ROLLOS :50_x000a_FECHA FIN DE LA ACTIVIDAD :07-06-2025_x000a_NOMBRES Y APELLIDOS DEL USUARIO :Jhon janer ospino _x000a_TELEFONO DEL USUARIO :3116597863_x000a_CORREO DEL USUARIO :jhonospino26@gmail.com_x000a_SOLUCIÓN :SE REALIZA ENTREGA DE 50 ROLLOS EN DIRECCIÓN DE CB "/>
    <n v="0"/>
    <s v="N/A"/>
    <s v="N/A"/>
    <s v="TIPO II"/>
    <s v="TERRESTRE"/>
    <n v="1"/>
    <s v="MONTOYA VELEZ ANDRES FELIPE"/>
    <n v="67654.12000000001"/>
    <n v="0"/>
    <n v="67654.12000000001"/>
    <m/>
    <m/>
    <m/>
    <m/>
    <m/>
  </r>
  <r>
    <s v="CALI"/>
    <x v="5"/>
    <x v="5"/>
    <n v="76001"/>
    <n v="2257380"/>
    <n v="76059"/>
    <s v="VALLE DEL CAUCA"/>
    <s v="CALI"/>
    <s v="BARRIO PUEBLO PANCE CALI"/>
    <s v="REDEBAN"/>
    <n v="2257380"/>
    <s v="FO-25-1045573"/>
    <d v="2025-06-05T09:16:00"/>
    <d v="2025-06-07T12:38:00"/>
    <s v="EJECUTADO_EXITOSO"/>
    <s v="EJECUTADO EXITOSO"/>
    <s v="ORDEN DE CAMBIO"/>
    <s v="ROLLOS"/>
    <s v="ROLLOS"/>
    <s v="VISITA_TÉCNICA"/>
    <n v="20"/>
    <s v="ESTADO RESULTADO DE LA ACTIVIDAD :EJECUTADO_x000a_FORMA DE ATENCIÓN :VISITA TECNICA_x000a_CANTIDAD DE ROLLOS :20_x000a_FECHA FIN DE LA ACTIVIDAD :07-06-2025_x000a_NOMBRES Y APELLIDOS DEL USUARIO :JHON DARIO GIRALDO_x000a_TELEFONO DEL USUARIO :3027111175_x000a_CORREO DEL USUARIO :john219705@gmail.com_x000a_SOLUCIÓN :EN LA VISITA TECNICA REALIZADA AL COMERCIO SE LLEGA AL SITIO SE ENTREGAN 20 ROLLOS TERMICOS EL CLIENTE RECIBE ROLLOS"/>
    <n v="0"/>
    <s v="N/A"/>
    <s v="N/A"/>
    <s v="TIPO I"/>
    <s v="TERRESTRE"/>
    <n v="1"/>
    <s v="MONTOYA VELEZ ANDRES FELIPE"/>
    <n v="35779.500569199998"/>
    <n v="0"/>
    <n v="35779.500569199998"/>
    <m/>
    <m/>
    <m/>
    <m/>
    <m/>
  </r>
  <r>
    <s v="APARTADO"/>
    <x v="2"/>
    <x v="2"/>
    <n v="5490"/>
    <n v="2258204"/>
    <n v="54079"/>
    <s v="ANTIOQUIA"/>
    <s v="NECOCLI"/>
    <s v="DISTRICOL FARMACELL"/>
    <s v="REDEBAN"/>
    <n v="2258204"/>
    <s v="FO-25-1045348"/>
    <d v="2025-06-05T10:10:00"/>
    <d v="2025-06-07T12:46:00"/>
    <s v="EJECUTADO_EXITOSO"/>
    <s v="EJECUTADO EXITOSO"/>
    <s v="ORDEN DE CAMBIO"/>
    <s v="ROLLOS"/>
    <s v="ROLLOS"/>
    <s v="VISITA_TÉCNICA"/>
    <n v="40"/>
    <s v="ESTADO RESULTADO DE LA ACTIVIDAD :EJECUTADO_x000a_FORMA DE ATENCIÓN :VISITA TECNICA_x000a_CANTIDAD DE ROLLOS :40_x000a_FECHA FIN DE LA ACTIVIDAD :07-06-2025_x000a_NOMBRES Y APELLIDOS DEL USUARIO :Carlos Mercado _x000a_TELEFONO DEL USUARIO :3133933419_x000a_CORREO DEL USUARIO :farmacellh@gmail.com_x000a_SOLUCIÓN :SE VISITA SITIO, SE ENTREGAN 40 ROLLOS OK"/>
    <n v="0"/>
    <s v="N/A"/>
    <s v="N/A"/>
    <s v="TIPO II"/>
    <s v="TERRESTRE"/>
    <n v="1"/>
    <s v="MEZA MARTINEZ LUIS MATEO"/>
    <n v="67654.12000000001"/>
    <n v="0"/>
    <n v="67654.12000000001"/>
    <m/>
    <m/>
    <m/>
    <m/>
    <m/>
  </r>
  <r>
    <s v="CARTAGENA"/>
    <x v="1"/>
    <x v="1"/>
    <n v="13001"/>
    <n v="2259243"/>
    <n v="54818"/>
    <s v="BOLIVAR"/>
    <s v="CARTAGENA"/>
    <s v="BARRIO VISTA HERMOSA CARTAGENA"/>
    <s v="REDEBAN"/>
    <n v="2259243"/>
    <s v="FO-25-1045921"/>
    <d v="2025-06-05T11:29:00"/>
    <d v="2025-06-07T12:49:00"/>
    <s v="EJECUTADO_EXITOSO"/>
    <s v="EJECUTADO EXITOSO"/>
    <s v="ORDEN DE CAMBIO"/>
    <s v="ROLLOS"/>
    <s v="ROLLOS"/>
    <s v="VISITA_TÉCNICA"/>
    <n v="230"/>
    <s v="ESTADO RESULTADO DE LA ACTIVIDAD :EJECUTADO_x000a_FORMA DE ATENCIÓN :VISITA TECNICA_x000a_CANTIDAD DE ROLLOS :230_x000a_FECHA FIN DE LA ACTIVIDAD :07-06-2025_x000a_NOMBRES Y APELLIDOS DEL USUARIO :Marieyis campo díaz_x000a_TELEFONO DEL USUARIO :3135630677_x000a_CORREO DEL USUARIO :marieyiscampo@gmail.com_x000a_SOLUCIÓN :SE REALIZA ENTREGA DE 230 ROLLOS PARA EL CORRESPONSAL "/>
    <n v="0"/>
    <s v="N/A"/>
    <s v="N/A"/>
    <s v="TIPO I"/>
    <s v="TERRESTRE"/>
    <n v="1"/>
    <s v="CUERO RUIZ JHONNY"/>
    <n v="35779.500569199998"/>
    <n v="0"/>
    <n v="35779.500569199998"/>
    <m/>
    <m/>
    <m/>
    <m/>
    <m/>
  </r>
  <r>
    <s v="PASTO"/>
    <x v="5"/>
    <x v="5"/>
    <n v="52001"/>
    <n v="2259401"/>
    <n v="74590"/>
    <s v="NARIÑO"/>
    <s v="PASTO"/>
    <s v="PTM PASTO  AUTOSERVICIO CENTRA"/>
    <s v="REDEBAN"/>
    <n v="2259401"/>
    <s v="FO-25-1046455"/>
    <d v="2025-06-05T11:45:00"/>
    <d v="2025-06-07T12:52:00"/>
    <s v="EJECUTADO_EXITOSO"/>
    <s v="EJECUTADO EXITOSO"/>
    <s v="ORDEN DE CAMBIO"/>
    <s v="ROLLOS"/>
    <s v="ROLLOS"/>
    <s v="VISITA_TÉCNICA"/>
    <n v="30"/>
    <s v="ESTADO RESULTADO DE LA ACTIVIDAD :EJECUTADO_x000a_FORMA DE ATENCIÓN :VISITA TECNICA_x000a_CANTIDAD DE ROLLOS :30_x000a_FECHA FIN DE LA ACTIVIDAD :07-06-2025_x000a_NOMBRES Y APELLIDOS DEL USUARIO :Alisson Insuasty _x000a_TELEFONO DEL USUARIO :3203369034_x000a_CORREO DEL USUARIO :allison1503@gmail.com _x000a_SOLUCIÓN :SE REALIZÓ LA ENTREGA DE PAPELERÍA SOLICITADA NO SE MANIPULA CB CLIENTE INFORMA QUE SE ENCUENTRA OPERATIVO "/>
    <n v="0"/>
    <s v="N/A"/>
    <s v="N/A"/>
    <s v="TIPO I"/>
    <s v="TERRESTRE"/>
    <n v="1"/>
    <s v="BADEL ACUÑA LUIS ALBERTO"/>
    <n v="35779.500569199998"/>
    <n v="0"/>
    <n v="35779.500569199998"/>
    <m/>
    <m/>
    <m/>
    <m/>
    <m/>
  </r>
  <r>
    <s v="TUNJA"/>
    <x v="0"/>
    <x v="0"/>
    <n v="68572"/>
    <n v="2262967"/>
    <n v="54039"/>
    <s v="SANTANDER"/>
    <s v="PUENTE NACIONAL"/>
    <s v="DISTRICOL EDS SANTA ROSA"/>
    <s v="REDEBAN"/>
    <n v="2262967"/>
    <s v="FO-25-1051638"/>
    <d v="2025-06-06T08:02:00"/>
    <d v="2025-06-07T12:59:00"/>
    <s v="EJECUTADO_EXITOSO"/>
    <s v="EJECUTADO EXITOSO"/>
    <s v="ORDEN DE CAMBIO"/>
    <s v="ROLLOS"/>
    <s v="ROLLOS"/>
    <s v="VISITA_TÉCNICA"/>
    <n v="10"/>
    <s v="ESTADO RESULTADO DE LA ACTIVIDAD :EJECUTADO_x000a_FORMA DE ATENCIÓN :VISITA TECNICA_x000a_CANTIDAD DE ROLLOS :10_x000a_FECHA FIN DE LA ACTIVIDAD :07-06-2025_x000a_NOMBRES Y APELLIDOS DEL USUARIO :GLORIA SANTANA _x000a_TELEFONO DEL USUARIO :3133474742_x000a_CORREO DEL USUARIO :estacionsantarosa@hotmail.com_x000a_SOLUCIÓN :SE REALIZA ENTREGA DE 10 ROLLOS CON VISITA "/>
    <n v="0"/>
    <s v="N/A"/>
    <s v="N/A"/>
    <s v="TIPO II"/>
    <s v="TERRESTRE"/>
    <n v="1"/>
    <s v="GONZALEZ FERRER JESUS ALEXANDER"/>
    <n v="67654.12000000001"/>
    <n v="0"/>
    <n v="67654.12000000001"/>
    <m/>
    <m/>
    <m/>
    <m/>
    <m/>
  </r>
  <r>
    <s v="PEREIRA"/>
    <x v="5"/>
    <x v="6"/>
    <n v="66001"/>
    <n v="2264729"/>
    <n v="78657"/>
    <s v="RISARALDA"/>
    <s v="PEREIRA"/>
    <s v="DISTRICOL TECNODATS"/>
    <s v="REDEBAN"/>
    <n v="2264729"/>
    <s v="FO-25-1053280"/>
    <d v="2025-06-06T10:50:00"/>
    <d v="2025-06-07T13:07:00"/>
    <s v="EJECUTADO_EXITOSO"/>
    <s v="EJECUTADO EXITOSO"/>
    <s v="ORDEN DE CAMBIO"/>
    <s v="ROLLOS"/>
    <s v="ROLLOS"/>
    <s v="VISITA_TÉCNICA"/>
    <n v="50"/>
    <s v="ESTADO RESULTADO DE LA ACTIVIDAD :EJECUTADO_x000a_FORMA DE ATENCIÓN :VISITA TECNICA_x000a_CANTIDAD DE ROLLOS :50_x000a_FECHA FIN DE LA ACTIVIDAD :07-06-2025_x000a_NOMBRES Y APELLIDOS DEL USUARIO :MARIA SANCHEZ_x000a_TELEFONO DEL USUARIO :3146929908_x000a_CORREO DEL USUARIO :teresatecnodas@gmail.com _x000a_SOLUCIÓN :VISITAMOS COMERCIO REALIZAMOS ENTREGA DE 50 ROLLOS. "/>
    <n v="0"/>
    <s v="N/A"/>
    <s v="N/A"/>
    <s v="TIPO I"/>
    <s v="TERRESTRE"/>
    <n v="1"/>
    <s v="GUTIERREZ  CAMILO ANDRES"/>
    <n v="35779.500569199998"/>
    <n v="0"/>
    <n v="35779.500569199998"/>
    <m/>
    <m/>
    <m/>
    <m/>
    <m/>
  </r>
  <r>
    <s v="APARTADO"/>
    <x v="2"/>
    <x v="2"/>
    <n v="5837"/>
    <n v="2250746"/>
    <n v="40600"/>
    <s v="ANTIOQUIA"/>
    <s v="TURBO"/>
    <s v="BARRIO FRONTINITO TURBO"/>
    <s v="REDEBAN"/>
    <n v="2250746"/>
    <s v="FO-25-1037801"/>
    <d v="2025-06-04T08:50:00"/>
    <d v="2025-06-07T13:41:16"/>
    <s v="EJECUTADO_EXITOSO"/>
    <s v="EJECUTADO EXITOSO"/>
    <s v="ORDEN DE CAMBIO"/>
    <s v="ROLLOS"/>
    <s v="ROLLOS"/>
    <s v="VISITA_TÉCNICA"/>
    <n v="260"/>
    <s v="ESTADO RESULTADO DE LA ACTIVIDAD :EJECUTADO_x000a_FORMA DE ATENCIÓN :VISITA TECNICA_x000a_CANTIDAD DE ROLLOS :260_x000a_FECHA FIN DE LA ACTIVIDAD :07-06-2025_x000a_NOMBRES Y APELLIDOS DEL USUARIO :MAXIMILIANO PEÑATE_x000a_TELEFONO DEL USUARIO :3006976556_x000a_CORREO DEL USUARIO :invervelezvillazomac@gmail.com_x000a_SOLUCIÓN :SE REALIZA ENTREGA DE 260 ROLLOS EXITOSAMENTE OK "/>
    <n v="0"/>
    <n v="0"/>
    <s v="N/A"/>
    <s v="TIPO II"/>
    <s v="TERRESTRE"/>
    <n v="1"/>
    <s v="GONZALEZ FERRER JESUS ALEXANDER"/>
    <n v="67654.12000000001"/>
    <n v="0"/>
    <n v="67654.12000000001"/>
    <m/>
    <m/>
    <m/>
    <m/>
    <m/>
  </r>
  <r>
    <s v="CUCUTA"/>
    <x v="0"/>
    <x v="0"/>
    <n v="54001"/>
    <n v="2265087"/>
    <n v="57163"/>
    <s v="NORTE DE SANTANDER"/>
    <s v="CUCUTA"/>
    <s v="PTM CUCUTA DROGUERIA FARMABLUE"/>
    <s v="REDEBAN"/>
    <n v="2265087"/>
    <s v="FO-25-1053282"/>
    <d v="2025-06-06T11:36:00"/>
    <d v="2025-06-07T13:50:52"/>
    <s v="EJECUTADO_EXITOSO"/>
    <s v="EJECUTADO EXITOSO"/>
    <s v="ORDEN DE CAMBIO"/>
    <s v="ROLLOS"/>
    <s v="ROLLOS"/>
    <s v="VISITA_TÉCNICA"/>
    <n v="30"/>
    <s v="ESTADO RESULTADO DE LA ACTIVIDAD :EJECUTADO_x000a_FORMA DE ATENCIÓN :VISITA TECNICA_x000a_CANTIDAD DE ROLLOS :30_x000a_FECHA FIN DE LA ACTIVIDAD :07-06-2025_x000a_NOMBRES Y APELLIDOS DEL USUARIO :Andrés delgado _x000a_TELEFONO DEL USUARIO :3223815090_x000a_CORREO DEL USUARIO :drogueriafarmablue10@gmail.com_x000a_SOLUCIÓN :SE REALIZA ENTREGA DE 30 ROLLOS RBM OK "/>
    <n v="0"/>
    <n v="0"/>
    <s v="N/A"/>
    <s v="TIPO I"/>
    <s v="TERRESTRE"/>
    <n v="1"/>
    <s v="ZAPATA LOPEZ EDWARD ASDRUBAL"/>
    <n v="35779.500569199998"/>
    <n v="0"/>
    <n v="35779.500569199998"/>
    <m/>
    <m/>
    <m/>
    <m/>
    <m/>
  </r>
  <r>
    <s v="BUCARAMANGA"/>
    <x v="0"/>
    <x v="0"/>
    <n v="68276"/>
    <n v="2265066"/>
    <n v="59617"/>
    <s v="SANTANDER"/>
    <s v="FLORIDABLANCA"/>
    <s v="DISTRICOL APOLO SISTEMAS"/>
    <s v="REDEBAN"/>
    <n v="2265066"/>
    <s v="FO-25-1053287"/>
    <d v="2025-06-06T11:29:00"/>
    <d v="2025-06-07T13:57:20"/>
    <s v="EJECUTADO_EXITOSO"/>
    <s v="EJECUTADO EXITOSO"/>
    <s v="ORDEN DE CAMBIO"/>
    <s v="ROLLOS"/>
    <s v="ROLLOS"/>
    <s v="VISITA_TÉCNICA"/>
    <n v="30"/>
    <s v="ESTADO RESULTADO DE LA ACTIVIDAD :EJECUTADO_x000a_FORMA DE ATENCIÓN :VISITA TECNICA_x000a_CANTIDAD DE ROLLOS :30_x000a_FECHA FIN DE LA ACTIVIDAD :07-06-2025_x000a_NOMBRES Y APELLIDOS DEL USUARIO :Juan Gómez _x000a_TELEFONO DEL USUARIO :3184122213_x000a_CORREO DEL USUARIO :controldevisitadigital@lineacom.co_x000a_SOLUCIÓN :SE LLEGA AL COMERCIO Y SE ENCONTRÓ CERRADO, SE LLAMA AL NÚMERO INDICADO Y SE CONFIRMA CON EL SEÑOR JUAN Y SE D EJAN CON EL COMERCIO DE AL LADO "/>
    <n v="0"/>
    <n v="0"/>
    <s v="N/A"/>
    <s v="TIPO I"/>
    <s v="TERRESTRE"/>
    <n v="1"/>
    <s v="GIMBUEL LASSO LUIS GERMAN"/>
    <n v="35779.500569199998"/>
    <n v="0"/>
    <n v="35779.500569199998"/>
    <m/>
    <m/>
    <m/>
    <m/>
    <m/>
  </r>
  <r>
    <s v="CALI"/>
    <x v="5"/>
    <x v="5"/>
    <n v="76001"/>
    <n v="2265217"/>
    <n v="67629"/>
    <s v="VALLE DEL CAUCA"/>
    <s v="CALI"/>
    <s v="BARRIO ALFONSO LOPEZ CALI 4"/>
    <s v="REDEBAN"/>
    <n v="2265217"/>
    <s v="FO-25-1053291"/>
    <d v="2025-06-06T11:42:00"/>
    <d v="2025-06-07T14:04:46"/>
    <s v="EJECUTADO_EXITOSO"/>
    <s v="EJECUTADO EXITOSO"/>
    <s v="ORDEN DE CAMBIO"/>
    <s v="ROLLOS"/>
    <s v="ROLLOS"/>
    <s v="VISITA_TÉCNICA"/>
    <n v="90"/>
    <s v="ESTADO RESULTADO DE LA ACTIVIDAD :EJECUTADO_x000a_FORMA DE ATENCIÓN :VISITA TECNICA_x000a_CANTIDAD DE ROLLOS :90_x000a_FECHA FIN DE LA ACTIVIDAD :07-06-2025_x000a_NOMBRES Y APELLIDOS DEL USUARIO :LEONARDO UPARELA _x000a_TELEFONO DEL USUARIO :3156525621_x000a_CORREO DEL USUARIO :keo0304@hotmail.com_x000a_SOLUCIÓN :SE REALIZA ENTREGA DE 90 ROLLOS CON VISITA, NO SE MANIPULA EQUIPOS "/>
    <n v="0"/>
    <n v="0"/>
    <s v="N/A"/>
    <s v="TIPO I"/>
    <s v="TERRESTRE"/>
    <n v="1"/>
    <s v="OME GASCA MANUEL ALBERTO"/>
    <n v="35779.500569199998"/>
    <n v="0"/>
    <n v="35779.500569199998"/>
    <m/>
    <m/>
    <m/>
    <m/>
    <m/>
  </r>
  <r>
    <s v="MONTERIA"/>
    <x v="1"/>
    <x v="1"/>
    <n v="23001"/>
    <n v="2265208"/>
    <n v="65135"/>
    <s v="CORDOBA"/>
    <s v="MONTERIA"/>
    <s v="BARRIO BUENAVISTA MONTERIA 5"/>
    <s v="REDEBAN"/>
    <n v="2265208"/>
    <s v="FO-25-1053295"/>
    <d v="2025-06-06T11:40:00"/>
    <d v="2025-06-07T14:18:06"/>
    <s v="EJECUTADO_EXITOSO"/>
    <s v="EJECUTADO EXITOSO"/>
    <s v="ORDEN DE CAMBIO"/>
    <s v="ROLLOS"/>
    <s v="ROLLOS"/>
    <s v="VISITA_TÉCNICA"/>
    <n v="50"/>
    <s v="ESTADO RESULTADO DE LA ACTIVIDAD :EJECUTADO_x000a_FORMA DE ATENCIÓN :VISITA TECNICA_x000a_CANTIDAD DE ROLLOS :50_x000a_FECHA FIN DE LA ACTIVIDAD :07-06-2025_x000a_NOMBRES Y APELLIDOS DEL USUARIO :Andrés Lozano _x000a_TELEFONO DEL USUARIO :3114082887_x000a_CORREO DEL USUARIO :andreslozano-87@hotmail.com_x000a_SOLUCIÓN :SE REALIZA VISITA PARA ENTREGAR 50 ROLLOS PARA DATÁFONO, NO SE MANIPULA DATÁFONO, ENTREGA OK"/>
    <n v="0"/>
    <n v="0"/>
    <s v="N/A"/>
    <s v="TIPO I"/>
    <s v="TERRESTRE"/>
    <n v="1"/>
    <s v="MEZA MARTINEZ LUIS MATEO"/>
    <n v="35779.500569199998"/>
    <n v="0"/>
    <n v="35779.500569199998"/>
    <m/>
    <m/>
    <m/>
    <m/>
    <m/>
  </r>
  <r>
    <s v="BOGOTA"/>
    <x v="3"/>
    <x v="3"/>
    <n v="11001"/>
    <n v="2265698"/>
    <n v="72329"/>
    <s v="CUNDINAMARCA"/>
    <s v="BOGOTA"/>
    <s v="BARRIO LAS MARGARITAS BOGOTA 4"/>
    <s v="REDEBAN"/>
    <n v="2265698"/>
    <s v="FO-25-1054520"/>
    <d v="2025-06-06T13:52:00"/>
    <d v="2025-06-07T14:25:08"/>
    <s v="EJECUTADO_EXITOSO"/>
    <s v="EJECUTADO EXITOSO"/>
    <s v="ORDEN DE CAMBIO"/>
    <s v="ROLLOS"/>
    <s v="ROLLOS"/>
    <s v="VISITA_TÉCNICA"/>
    <n v="20"/>
    <s v="ESTADO RESULTADO DE LA ACTIVIDAD :EJECUTADO_x000a_FORMA DE ATENCIÓN :VISITA TECNICA_x000a_CANTIDAD DE ROLLOS :20_x000a_FECHA FIN DE LA ACTIVIDAD :07-06-2025_x000a_NOMBRES Y APELLIDOS DEL USUARIO :German Prieto _x000a_TELEFONO DEL USUARIO :3175298785_x000a_CORREO DEL USUARIO :danaarias@hotmail.com_x000a_SOLUCIÓN :SE REALIZA VISITA AL COMERCIO PARA ENTREGAR ROLLOS POR SOLICITUD DEL CLIENTE OK "/>
    <n v="0"/>
    <n v="0"/>
    <s v="N/A"/>
    <s v="TIPO I"/>
    <s v="TERRESTRE"/>
    <n v="1"/>
    <s v="MONTOYA VELEZ ANDRES FELIPE"/>
    <n v="35779.500569199998"/>
    <n v="0"/>
    <n v="35779.500569199998"/>
    <m/>
    <m/>
    <m/>
    <m/>
    <m/>
  </r>
  <r>
    <s v="BOGOTA"/>
    <x v="3"/>
    <x v="3"/>
    <n v="11001"/>
    <n v="2266375"/>
    <n v="60871"/>
    <s v="CUNDINAMARCA"/>
    <s v="BOGOTA"/>
    <s v="BARRIO BOSA NOVA BOGOTA 2"/>
    <s v="REDEBAN"/>
    <n v="2266375"/>
    <s v="FO-25-1054528"/>
    <d v="2025-06-06T14:48:00"/>
    <d v="2025-06-07T14:29:37"/>
    <s v="EJECUTADO_EXITOSO"/>
    <s v="EJECUTADO EXITOSO"/>
    <s v="ORDEN DE CAMBIO"/>
    <s v="ROLLOS"/>
    <s v="ROLLOS"/>
    <s v="VISITA_TÉCNICA"/>
    <n v="60"/>
    <s v="ESTADO RESULTADO DE LA ACTIVIDAD :EJECUTADO_x000a_FORMA DE ATENCIÓN :VISITA TECNICA_x000a_CANTIDAD DE ROLLOS :60_x000a_FECHA FIN DE LA ACTIVIDAD :07-06-2025_x000a_NOMBRES Y APELLIDOS DEL USUARIO :LORENA YURLEY HINCAPIE BUSTOS_x000a_TELEFONO DEL USUARIO :3133979886_x000a_CORREO DEL USUARIO :pagofacillyh@gmail.com_x000a_SOLUCIÓN :SE ENTREGAN 60 ROLLOS "/>
    <n v="0"/>
    <n v="0"/>
    <s v="N/A"/>
    <s v="TIPO I"/>
    <s v="TERRESTRE"/>
    <n v="1"/>
    <s v="CALDERA SALCEDO CARLOS JULIO"/>
    <n v="35779.500569199998"/>
    <n v="0"/>
    <n v="35779.500569199998"/>
    <m/>
    <m/>
    <m/>
    <m/>
    <m/>
  </r>
  <r>
    <s v="BOGOTA"/>
    <x v="3"/>
    <x v="3"/>
    <n v="11001"/>
    <n v="2266493"/>
    <n v="27914"/>
    <s v="CUNDINAMARCA"/>
    <s v="BOGOTA"/>
    <s v="BARRIO VILLA DE LOS SAUCES   B"/>
    <s v="REDEBAN"/>
    <n v="2266493"/>
    <s v="FO-25-1054811"/>
    <d v="2025-06-06T15:22:00"/>
    <d v="2025-06-07T14:32:47"/>
    <s v="EJECUTADO_EXITOSO"/>
    <s v="EJECUTADO EXITOSO"/>
    <s v="ORDEN DE CAMBIO"/>
    <s v="ROLLOS"/>
    <s v="ROLLOS"/>
    <s v="VISITA_TÉCNICA"/>
    <n v="40"/>
    <s v="ESTADO RESULTADO DE LA ACTIVIDAD :EJECUTADO_x000a_FORMA DE ATENCIÓN :VISITA TECNICA_x000a_CANTIDAD DE ROLLOS :40_x000a_FECHA FIN DE LA ACTIVIDAD :07-06-2025_x000a_NOMBRES Y APELLIDOS DEL USUARIO :HEYDI ESPERANZA SALAS GIL_x000a_TELEFONO DEL USUARIO :3132045146_x000a_CORREO DEL USUARIO :alisale1030@hotmail.com_x000a_SOLUCIÓN :SE ENTREGAN 40 ROLLOS "/>
    <n v="0"/>
    <n v="0"/>
    <s v="N/A"/>
    <s v="TIPO I"/>
    <s v="TERRESTRE"/>
    <n v="1"/>
    <s v="OME GASCA MANUEL ALBERTO"/>
    <n v="35779.500569199998"/>
    <n v="0"/>
    <n v="35779.500569199998"/>
    <m/>
    <m/>
    <m/>
    <m/>
    <m/>
  </r>
  <r>
    <s v="MEDELLIN"/>
    <x v="2"/>
    <x v="2"/>
    <n v="5001"/>
    <n v="2267147"/>
    <n v="13493"/>
    <s v="ANTIOQUIA"/>
    <s v="MEDELLIN"/>
    <s v="BARRIO CENTRO III SAN ANTONIO"/>
    <s v="REDEBAN"/>
    <n v="2267147"/>
    <s v="FO-25-1055126"/>
    <d v="2025-06-06T16:19:00"/>
    <d v="2025-06-07T14:38:59"/>
    <s v="EJECUTADO_EXITOSO"/>
    <s v="EJECUTADO EXITOSO"/>
    <s v="ORDEN DE CAMBIO"/>
    <s v="ROLLOS"/>
    <s v="ROLLOS"/>
    <s v="VISITA_TÉCNICA"/>
    <n v="30"/>
    <s v="ESTADO RESULTADO DE LA ACTIVIDAD :EJECUTADO_x000a_FORMA DE ATENCIÓN :VISITA TECNICA_x000a_CANTIDAD DE ROLLOS :30_x000a_FECHA FIN DE LA ACTIVIDAD :07-06-2025_x000a_NOMBRES Y APELLIDOS DEL USUARIO :Patricia Jiménez _x000a_TELEFONO DEL USUARIO :3217811990_x000a_CORREO DEL USUARIO :andresfce_94@gmail.com_x000a_SOLUCIÓN :SE REALIZA LA ENTREGA DE 30 ROLLO DE CB A AL ENCARGADA PATRICIA  JIMÉNEZ "/>
    <n v="0"/>
    <n v="0"/>
    <s v="N/A"/>
    <s v="TIPO I"/>
    <s v="TERRESTRE"/>
    <n v="1"/>
    <s v="BERNAL ELAICA EDGAR ALEXIS"/>
    <n v="35779.500569199998"/>
    <n v="0"/>
    <n v="35779.500569199998"/>
    <m/>
    <m/>
    <m/>
    <m/>
    <m/>
  </r>
  <r>
    <s v="APARTADO"/>
    <x v="2"/>
    <x v="2"/>
    <n v="5837"/>
    <n v="2223017"/>
    <n v="58625"/>
    <s v="ANTIOQUIA"/>
    <s v="TURBO"/>
    <s v="DISTRICOL ECO MOVIL"/>
    <s v="REDEBAN"/>
    <n v="2223017"/>
    <s v="FO-25-1004742"/>
    <d v="2025-05-28T09:59:00"/>
    <d v="2025-06-08T12:44:07"/>
    <s v="EJECUTADO_EXITOSO"/>
    <s v="EJECUTADO EXITOSO"/>
    <s v="ORDEN DE CAMBIO"/>
    <s v="ROLLOS"/>
    <s v="ROLLOS"/>
    <s v="VISITA_TÉCNICA"/>
    <n v="190"/>
    <s v="ESTADO RESULTADO DE LA ACTIVIDAD :EJECUTADO_x000a_FORMA DE ATENCIÓN :VISITA TECNICA_x000a_CANTIDAD DE ROLLOS :190_x000a_FECHA FIN DE LA ACTIVIDAD :07-06-2025_x000a_NOMBRES Y APELLIDOS DEL USUARIO :Irangelis bello_x000a_TELEFONO DEL USUARIO :3124662305_x000a_CORREO DEL USUARIO :yeimibello01@gmail.com_x000a_SOLUCIÓN :SE REALIZA ENTREGA DE 190 ROLLOS EXITOSAMENTE OK "/>
    <n v="0"/>
    <n v="0"/>
    <s v="N/A"/>
    <s v="TIPO II"/>
    <s v="TERRESTRE"/>
    <n v="1"/>
    <s v="BUSTOS MORA DIEGO MANUEL"/>
    <n v="67654.12000000001"/>
    <n v="0"/>
    <n v="67654.12000000001"/>
    <m/>
    <m/>
    <m/>
    <m/>
    <m/>
  </r>
  <r>
    <s v="APARTADO"/>
    <x v="2"/>
    <x v="2"/>
    <n v="5837"/>
    <n v="2245372"/>
    <n v="31546"/>
    <s v="ANTIOQUIA"/>
    <s v="TURBO"/>
    <s v="COMCARD TURBO GRAN ALFA"/>
    <s v="REDEBAN"/>
    <n v="2245372"/>
    <s v="FO-25-1031732"/>
    <d v="2025-06-03T11:55:00"/>
    <d v="2025-06-08T12:47:03"/>
    <s v="EJECUTADO_EXITOSO"/>
    <s v="EJECUTADO EXITOSO"/>
    <s v="ORDEN DE CAMBIO"/>
    <s v="ROLLOS"/>
    <s v="ROLLOS"/>
    <s v="VISITA_TÉCNICA"/>
    <n v="30"/>
    <s v="ESTADO RESULTADO DE LA ACTIVIDAD :EJECUTADO_x000a_FORMA DE ATENCIÓN :VISITA TECNICA_x000a_CANTIDAD DE ROLLOS :30_x000a_FECHA FIN DE LA ACTIVIDAD :07-06-2025_x000a_NOMBRES Y APELLIDOS DEL USUARIO :DIANA LADINO_x000a_TELEFONO DEL USUARIO :3117984293_x000a_CORREO DEL USUARIO :dojj24@hotmail.com _x000a_SOLUCIÓN :SE REALIZA ENTREGA DE 30 ROLLOS EXITOSAMENTE OK "/>
    <n v="0"/>
    <n v="0"/>
    <s v="N/A"/>
    <s v="TIPO II"/>
    <s v="TERRESTRE"/>
    <n v="1"/>
    <s v="CASSIANI PEREZ RAUL RAMIRO"/>
    <n v="67654.12000000001"/>
    <n v="0"/>
    <n v="67654.12000000001"/>
    <m/>
    <m/>
    <m/>
    <m/>
    <m/>
  </r>
  <r>
    <s v="APARTADO"/>
    <x v="2"/>
    <x v="2"/>
    <n v="5837"/>
    <n v="2259257"/>
    <n v="75437"/>
    <s v="ANTIOQUIA"/>
    <s v="TURBO"/>
    <s v="BARRIO BALTAZAR TURBO 3"/>
    <s v="REDEBAN"/>
    <n v="2259257"/>
    <s v="FO-25-1046457"/>
    <d v="2025-06-05T11:32:00"/>
    <d v="2025-06-08T12:48:25"/>
    <s v="EJECUTADO_EXITOSO"/>
    <s v="EJECUTADO EXITOSO"/>
    <s v="ORDEN DE CAMBIO"/>
    <s v="ROLLOS"/>
    <s v="ROLLOS"/>
    <s v="VISITA_TÉCNICA"/>
    <n v="20"/>
    <s v="ESTADO RESULTADO DE LA ACTIVIDAD :EJECUTADO_x000a_FORMA DE ATENCIÓN :VISITA TECNICA_x000a_CANTIDAD DE ROLLOS :20_x000a_FECHA FIN DE LA ACTIVIDAD :07-06-2025_x000a_NOMBRES Y APELLIDOS DEL USUARIO :NELCY MOSQUERA _x000a_TELEFONO DEL USUARIO :3115940766_x000a_CORREO DEL USUARIO :mahozasesoria@gmail.com_x000a_SOLUCIÓN :SE REALIZA ENTREGA DE 20 ROLLOS EXITOSAMENTE OK "/>
    <n v="0"/>
    <n v="0"/>
    <s v="N/A"/>
    <s v="TIPO II"/>
    <s v="TERRESTRE"/>
    <n v="1"/>
    <s v="DE AVILA SIADES ALBERTO ENRIQUE"/>
    <n v="67654.12000000001"/>
    <n v="0"/>
    <n v="67654.12000000001"/>
    <m/>
    <m/>
    <m/>
    <m/>
    <m/>
  </r>
  <r>
    <s v="BUCARAMANGA"/>
    <x v="0"/>
    <x v="0"/>
    <n v="68547"/>
    <n v="2259443"/>
    <n v="71552"/>
    <s v="SANTANDER"/>
    <s v="PIEDECUESTA"/>
    <s v="BARRIO VEREDA PLANADAS FINCA C"/>
    <s v="REDEBAN"/>
    <n v="2259443"/>
    <s v="FO-25-1046461"/>
    <d v="2025-06-05T11:58:00"/>
    <d v="2025-06-08T12:49:34"/>
    <s v="EJECUTADO_EXITOSO"/>
    <s v="EJECUTADO EXITOSO"/>
    <s v="ORDEN DE CAMBIO"/>
    <s v="ROLLOS"/>
    <s v="ROLLOS"/>
    <s v="VISITA_TÉCNICA"/>
    <n v="10"/>
    <s v="ESTADO RESULTADO DE LA ACTIVIDAD :EJECUTADO_x000a_FORMA DE ATENCIÓN :VISITA TECNICA_x000a_CANTIDAD DE ROLLOS :10_x000a_FECHA FIN DE LA ACTIVIDAD :07-06-2025_x000a_NOMBRES Y APELLIDOS DEL USUARIO :Yuri Sandoval _x000a_TELEFONO DEL USUARIO :3172400405_x000a_CORREO DEL USUARIO :solucionesagricolashernandez@gmail.com_x000a_SOLUCIÓN :ENTREGA DE ROLLOS "/>
    <n v="0"/>
    <n v="0"/>
    <s v="N/A"/>
    <s v="TIPO II"/>
    <s v="TERRESTRE"/>
    <n v="1"/>
    <s v="CANEDO HERRERA ALEXANDER"/>
    <n v="67654.12000000001"/>
    <n v="0"/>
    <n v="67654.12000000001"/>
    <m/>
    <m/>
    <m/>
    <m/>
    <m/>
  </r>
  <r>
    <s v="BARRANQUILLA"/>
    <x v="1"/>
    <x v="1"/>
    <n v="8001"/>
    <n v="2265668"/>
    <n v="43533"/>
    <s v="ATLANTICO"/>
    <s v="BARRANQUILLA"/>
    <s v="BARRIO CENTRO BARRANQUILLA 19"/>
    <s v="REDEBAN"/>
    <n v="2265668"/>
    <s v="FO-25-1054517"/>
    <d v="2025-06-06T13:37:00"/>
    <d v="2025-06-08T12:50:49"/>
    <s v="EJECUTADO_EXITOSO"/>
    <s v="EJECUTADO EXITOSO"/>
    <s v="ORDEN DE CAMBIO"/>
    <s v="ROLLOS"/>
    <s v="ROLLOS"/>
    <s v="VISITA_TÉCNICA"/>
    <n v="40"/>
    <s v="ESTADO RESULTADO DE LA ACTIVIDAD :EJECUTADO_x000a_FORMA DE ATENCIÓN :VISITA TECNICA_x000a_CANTIDAD DE ROLLOS :40_x000a_FECHA FIN DE LA ACTIVIDAD :07-06-2025_x000a_NOMBRES Y APELLIDOS DEL USUARIO :Santiago Gutierrez _x000a_TELEFONO DEL USUARIO :3145398777_x000a_CORREO DEL USUARIO :controldevicitadigital@gmail.com _x000a_SOLUCIÓN :SE REALIZA VISITA TÉCNICA PARA ENTREGA DE ROLLOS DE REDEBAN "/>
    <n v="0"/>
    <n v="0"/>
    <s v="N/A"/>
    <s v="TIPO I"/>
    <s v="TERRESTRE"/>
    <n v="1"/>
    <s v="MARTINEZ SALGUEDO ANDRES AUGUSTO"/>
    <n v="35779.500569199998"/>
    <n v="0"/>
    <n v="35779.500569199998"/>
    <m/>
    <m/>
    <m/>
    <m/>
    <m/>
  </r>
  <r>
    <s v="APARTADO"/>
    <x v="2"/>
    <x v="2"/>
    <n v="5837"/>
    <n v="2266310"/>
    <n v="76131"/>
    <s v="ANTIOQUIA"/>
    <s v="TURBO"/>
    <s v="PTM TURBO PAPELERIA Y VARIEDAD"/>
    <s v="REDEBAN"/>
    <n v="2266310"/>
    <s v="FO-25-1054525"/>
    <d v="2025-06-06T14:35:00"/>
    <d v="2025-06-08T12:52:21"/>
    <s v="EJECUTADO_EXITOSO"/>
    <s v="EJECUTADO EXITOSO"/>
    <s v="ORDEN DE CAMBIO"/>
    <s v="ROLLOS"/>
    <s v="ROLLOS"/>
    <s v="VISITA_TÉCNICA"/>
    <n v="40"/>
    <s v="ESTADO RESULTADO DE LA ACTIVIDAD :EJECUTADO_x000a_FORMA DE ATENCIÓN :VISITA TECNICA_x000a_CANTIDAD DE ROLLOS :40_x000a_FECHA FIN DE LA ACTIVIDAD :07-06-2025_x000a_NOMBRES Y APELLIDOS DEL USUARIO :SEBASTIAN MUNETON_x000a_TELEFONO DEL USUARIO :3219497004_x000a_CORREO DEL USUARIO :caprichostienda6@gmail.com_x000a_SOLUCIÓN :SE REALIZA ENTREGA DE 40 ROLLOS EXITOSAMENTE OK "/>
    <n v="0"/>
    <n v="0"/>
    <s v="N/A"/>
    <s v="TIPO II"/>
    <s v="TERRESTRE"/>
    <n v="1"/>
    <s v="DE AVILA SIADES ALBERTO ENRIQUE"/>
    <n v="67654.12000000001"/>
    <n v="0"/>
    <n v="67654.12000000001"/>
    <m/>
    <m/>
    <m/>
    <m/>
    <m/>
  </r>
  <r>
    <s v="BUCARAMANGA"/>
    <x v="0"/>
    <x v="0"/>
    <n v="68575"/>
    <n v="2259934"/>
    <n v="36161"/>
    <s v="SANTANDER"/>
    <s v="PUERTO WILCHES"/>
    <s v="PTM PUERTO WILCHES ALEX"/>
    <s v="REDEBAN"/>
    <n v="2259934"/>
    <s v="FO-25-1052681"/>
    <d v="2025-06-05T13:11:05"/>
    <d v="2025-06-08T15:06:14"/>
    <s v="EJECUTADO_EXITOSO"/>
    <s v="EJECUTADO EXITOSO"/>
    <s v="ORDEN DE CAMBIO"/>
    <s v="ROLLOS"/>
    <s v="ROLLOS"/>
    <s v="ENVÍO"/>
    <n v="60"/>
    <s v="ESTADO RESULTADO DE LA ACTIVIDAD :EJECUTADO_x000a_FORMA DE ATENCIÓN :ENVIO FLOTA - OPERADOR LOGISTICO_x000a_CANTIDAD DE ROLLOS :60_x000a_FECHA FIN DE LA ACTIVIDAD :07-06-2025_x000a_NOMBRES Y APELLIDOS DEL USUARIO :Alexander Morales _x000a_TELEFONO DEL USUARIO :3133696667_x000a_CORREO DEL USUARIO :almoralesrueda@gmail.com_x000a_SOLUCIÓN :ENVÍO DE 60 ROLLOS PARA DATAFONO  EL DÍA DE HOY 7 DE JUNIO SE CONFIRMA LA RECEPCIÓN DE LA PAPELERÍA OK "/>
    <n v="90839"/>
    <s v="FLOTA"/>
    <s v="N/A"/>
    <s v="TIPO IV"/>
    <s v="TERRESTRE"/>
    <n v="0"/>
    <s v="BOLAÑOS TABORDA JORGE ENRIQUE"/>
    <n v="35779.500569199998"/>
    <n v="0"/>
    <n v="35779.500569199998"/>
    <m/>
    <m/>
    <m/>
    <m/>
    <m/>
  </r>
  <r>
    <s v="NEIVA"/>
    <x v="4"/>
    <x v="4"/>
    <n v="41298"/>
    <n v="2226657"/>
    <n v="74963"/>
    <s v="HUILA"/>
    <s v="GARZON"/>
    <s v="BARRIO BAJO SARTENEJO GARZON"/>
    <s v="REDEBAN"/>
    <n v="2226657"/>
    <s v="FO-25-1009372"/>
    <d v="2025-05-28T17:30:00"/>
    <d v="2025-06-08T15:16:31"/>
    <s v="EJECUTADO_EXITOSO"/>
    <s v="EJECUTADO EXITOSO"/>
    <s v="ORDEN DE CAMBIO"/>
    <s v="ROLLOS"/>
    <s v="ROLLOS"/>
    <s v="ENVÍO"/>
    <n v="20"/>
    <s v="ESTADO RESULTADO DE LA ACTIVIDAD :_x000a_FORMA DE ATENCIÓN :_x000a_CANTIDAD DE ROLLOS :_x000a_FECHA FIN DE LA ACTIVIDAD :08-06-2025_x000a_NOMBRES Y APELLIDOS DEL USUARIO :_x000a_TELEFONO DEL USUARIO :_x000a_CORREO DEL USUARIO :_x000a_SOLUCIÓN :"/>
    <n v="2235595828"/>
    <s v="SERVIENTREGA"/>
    <s v="ENTREGADO"/>
    <s v="TIPO III"/>
    <s v="TERRESTRE"/>
    <n v="0"/>
    <s v="CANEDO HERRERA ALEXANDER"/>
    <n v="35779.500569199998"/>
    <n v="0"/>
    <n v="35779.500569199998"/>
    <m/>
    <m/>
    <m/>
    <m/>
    <m/>
  </r>
  <r>
    <s v="MEDELLIN"/>
    <x v="2"/>
    <x v="2"/>
    <n v="5686"/>
    <n v="2244863"/>
    <n v="52672"/>
    <s v="ANTIOQUIA"/>
    <s v="SANTA ROSA DE OSOS"/>
    <s v="PTM SANTA ROSA DE OSOS TIENDA"/>
    <s v="REDEBAN"/>
    <n v="2244863"/>
    <s v="FO-25-1030886"/>
    <d v="2025-06-03T11:11:00"/>
    <d v="2025-06-09T07:47:59"/>
    <s v="EJECUTADO_EXITOSO"/>
    <s v="EJECUTADO EXITOSO"/>
    <s v="ORDEN DE CAMBIO"/>
    <s v="ROLLOS"/>
    <s v="ROLLOS"/>
    <s v="ENVÍO"/>
    <n v="20"/>
    <s v="ESTADO RESULTADO DE LA ACTIVIDAD :EJECUTADO_x000a_FORMA DE ATENCIÓN :ENVIO FLOTA - OPERADOR LOGISTICO_x000a_CANTIDAD DE ROLLOS :20_x000a_FECHA FIN DE LA ACTIVIDAD :08-06-2025_x000a_NOMBRES Y APELLIDOS DEL USUARIO :ERNEY GRANDA_x000a_TELEFONO DEL USUARIO :3196573222_x000a_CORREO DEL USUARIO :erney09h@gmail.com_x000a_SOLUCIÓN :SE REALIZA ENVÍO DE 20 ROLLOS CON EL CONDUCTOR POR INDICACIONES DEL CLIENTE"/>
    <n v="0"/>
    <n v="0"/>
    <s v="N/A"/>
    <s v="TIPO II"/>
    <s v="TERRESTRE"/>
    <n v="0"/>
    <s v="MURCIA HERNANDEZ HARVEY IGNACIO"/>
    <n v="35779.500569199998"/>
    <n v="0"/>
    <n v="35779.500569199998"/>
    <m/>
    <m/>
    <m/>
    <m/>
    <m/>
  </r>
  <r>
    <s v="VILLAVICENCIO"/>
    <x v="4"/>
    <x v="4"/>
    <n v="95001"/>
    <n v="2257698"/>
    <n v="50532"/>
    <s v="GUAVIARE"/>
    <s v="SAN JOSE DEL GUAVIARE"/>
    <s v="BARRIO CORREGIMIENTO EL CAPRIC"/>
    <s v="REDEBAN"/>
    <n v="2257698"/>
    <s v="FO-25-1045104"/>
    <d v="2025-06-05T09:44:00"/>
    <d v="2025-06-09T08:53:19"/>
    <s v="EJECUTADO_EXITOSO"/>
    <s v="EJECUTADO EXITOSO"/>
    <s v="ORDEN DE CAMBIO"/>
    <s v="ROLLOS"/>
    <s v="ROLLOS"/>
    <s v="ENVÍO"/>
    <n v="20"/>
    <s v="ESTADO RESULTADO DE LA ACTIVIDAD :_x000a_FORMA DE ATENCIÓN :ENVIO_x000a_CANTIDAD DE ROLLOS :20_x000a_FECHA FIN DE LA ACTIVIDAD :09-06-2025_x000a_NOMBRES Y APELLIDOS DEL USUARIO :_x000a_TELEFONO DEL USUARIO :_x000a_CORREO DEL USUARIO :_x000a_SOLUCIÓN :"/>
    <n v="2259111427"/>
    <s v="SERVIENTREGA"/>
    <s v="ENTREGADO"/>
    <s v="TIPO IV"/>
    <s v="TERRESTRE"/>
    <n v="0"/>
    <s v="SOTO LONDOÑO FREDY ALEXANDER"/>
    <n v="35779.500569199998"/>
    <n v="0"/>
    <n v="35779.500569199998"/>
    <m/>
    <m/>
    <m/>
    <m/>
    <m/>
  </r>
  <r>
    <s v="BUCARAMANGA"/>
    <x v="0"/>
    <x v="0"/>
    <n v="68573"/>
    <n v="2259931"/>
    <n v="60364"/>
    <s v="SANTANDER"/>
    <s v="PUERTO PARRA"/>
    <s v="BARRIO PUERTO PARRA PUERTO PAR"/>
    <s v="REDEBAN"/>
    <n v="2259931"/>
    <s v="FO-25-1047880"/>
    <d v="2025-06-05T13:09:30"/>
    <d v="2025-06-09T08:54:27"/>
    <s v="EJECUTADO_EXITOSO"/>
    <s v="EJECUTADO EXITOSO"/>
    <s v="ORDEN DE CAMBIO"/>
    <s v="ROLLOS"/>
    <s v="ROLLOS"/>
    <s v="ENVÍO"/>
    <n v="60"/>
    <s v="ESTADO RESULTADO DE LA ACTIVIDAD :_x000a_FORMA DE ATENCIÓN :ENVIO_x000a_CANTIDAD DE ROLLOS :60_x000a_FECHA FIN DE LA ACTIVIDAD :09-06-2025_x000a_NOMBRES Y APELLIDOS DEL USUARIO :_x000a_TELEFONO DEL USUARIO :_x000a_CORREO DEL USUARIO :_x000a_SOLUCIÓN :"/>
    <n v="2259111592"/>
    <s v="SERVIENTREGA"/>
    <s v="ENTREGADO"/>
    <s v="TIPO III"/>
    <s v="TERRESTRE"/>
    <n v="0"/>
    <s v="BOLAÑOS TABORDA JORGE ENRIQUE"/>
    <n v="35779.500569199998"/>
    <n v="0"/>
    <n v="35779.500569199998"/>
    <m/>
    <m/>
    <m/>
    <m/>
    <m/>
  </r>
  <r>
    <s v="APARTADO"/>
    <x v="2"/>
    <x v="2"/>
    <n v="5837"/>
    <n v="2238187"/>
    <n v="44361"/>
    <s v="ANTIOQUIA"/>
    <s v="TURBO"/>
    <s v="DISTRICOL LA BODEGA ZOMAC"/>
    <s v="REDEBAN"/>
    <n v="2238187"/>
    <s v="FO-25-1020735"/>
    <d v="2025-05-31T10:38:00"/>
    <d v="2025-06-09T09:13:45"/>
    <s v="EJECUTADO_EXITOSO"/>
    <s v="EJECUTADO EXITOSO"/>
    <s v="ORDEN DE CAMBIO"/>
    <s v="ROLLOS"/>
    <s v="ROLLOS"/>
    <s v="VISITA_TÉCNICA"/>
    <n v="10"/>
    <s v="ESTADO RESULTADO DE LA ACTIVIDAD :EJECUTADO_x000a_FORMA DE ATENCIÓN :VISITA TECNICA_x000a_CANTIDAD DE ROLLOS :10_x000a_FECHA FIN DE LA ACTIVIDAD :09-06-2025_x000a_NOMBRES Y APELLIDOS DEL USUARIO :ALEJANDRA CANO_x000a_TELEFONO DEL USUARIO :3106679692_x000a_CORREO DEL USUARIO :controldevisitadigital@gmail.com_x000a_SOLUCIÓN :SE VISITA PUNTO,  SE ENCUENTRA CERRADO,  SE REALIZA ENTREGA DE 10 ROLLOS EN LA CASA DE LA SEÑORA ALEJANDRA CANO  OK"/>
    <n v="0"/>
    <s v="N/A"/>
    <s v="N/A"/>
    <s v="TIPO II"/>
    <s v="TERRESTRE"/>
    <n v="1"/>
    <s v="BERNAL ELAICA EDGAR ALEXIS"/>
    <n v="67654.12000000001"/>
    <n v="0"/>
    <n v="67654.12000000001"/>
    <m/>
    <m/>
    <m/>
    <m/>
    <m/>
  </r>
  <r>
    <s v="SANTA MARTA"/>
    <x v="1"/>
    <x v="1"/>
    <n v="44090"/>
    <n v="2238191"/>
    <n v="58605"/>
    <s v="LA GUAJIRA"/>
    <s v="DIBULLA"/>
    <s v="PTM DIBULLA SERVICIOS JBK"/>
    <s v="REDEBAN"/>
    <n v="2238191"/>
    <s v="FO-25-1020793"/>
    <d v="2025-05-31T10:41:00"/>
    <d v="2025-06-09T09:26:24"/>
    <s v="EJECUTADO_EXITOSO"/>
    <s v="EJECUTADO EXITOSO"/>
    <s v="ORDEN DE CAMBIO"/>
    <s v="ROLLOS"/>
    <s v="ROLLOS"/>
    <s v="ENVÍO"/>
    <n v="20"/>
    <s v="ESTADO RESULTADO DE LA ACTIVIDAD :_x000a_FORMA DE ATENCIÓN :ENVIO_x000a_CANTIDAD DE ROLLOS :20_x000a_FECHA FIN DE LA ACTIVIDAD :09-06-2025_x000a_NOMBRES Y APELLIDOS DEL USUARIO :_x000a_TELEFONO DEL USUARIO :_x000a_CORREO DEL USUARIO :_x000a_SOLUCIÓN :"/>
    <n v="2205447057"/>
    <s v="SERVIENTREGA"/>
    <s v="EN ZONA DE DISTRIBUCION"/>
    <s v="TIPO III"/>
    <s v="TERRESTRE"/>
    <n v="0"/>
    <s v="CALDERA SALCEDO CARLOS JULIO"/>
    <n v="35779.500569199998"/>
    <n v="0"/>
    <n v="35779.500569199998"/>
    <m/>
    <m/>
    <m/>
    <m/>
    <m/>
  </r>
  <r>
    <s v="TUNJA"/>
    <x v="0"/>
    <x v="0"/>
    <n v="15466"/>
    <n v="2240896"/>
    <n v="77361"/>
    <s v="BOYACA"/>
    <s v="MONGUI"/>
    <s v="BARRIO SAN ANTONIO MONGUI  1"/>
    <s v="REDEBAN"/>
    <n v="2240896"/>
    <s v="FO-25-1028086"/>
    <d v="2025-06-03T08:00:00"/>
    <d v="2025-06-09T09:56:04"/>
    <s v="EJECUTADO_EXITOSO"/>
    <s v="EJECUTADO EXITOSO"/>
    <s v="ORDEN DE CAMBIO"/>
    <s v="ROLLOS"/>
    <s v="ROLLOS"/>
    <s v="ENVÍO"/>
    <n v="60"/>
    <s v="ESTADO RESULTADO DE LA ACTIVIDAD :_x000a_FORMA DE ATENCIÓN :ENVIO_x000a_CANTIDAD DE ROLLOS :60_x000a_FECHA FIN DE LA ACTIVIDAD :09-06-2025_x000a_NOMBRES Y APELLIDOS DEL USUARIO :_x000a_TELEFONO DEL USUARIO :_x000a_CORREO DEL USUARIO :_x000a_SOLUCIÓN :"/>
    <n v="535697358"/>
    <s v="TCC"/>
    <s v="N/A"/>
    <s v="TIPO III"/>
    <s v="TERRESTRE"/>
    <n v="0"/>
    <s v="BARRAGAN TAFUR EDWIN ESTEBAN"/>
    <n v="35779.500569199998"/>
    <n v="0"/>
    <n v="35779.500569199998"/>
    <m/>
    <m/>
    <m/>
    <m/>
    <m/>
  </r>
  <r>
    <s v="BUCARAMANGA"/>
    <x v="0"/>
    <x v="0"/>
    <n v="68575"/>
    <n v="2248403"/>
    <n v="73235"/>
    <s v="SANTANDER"/>
    <s v="PUERTO WILCHES"/>
    <s v="DISTRICOL SOLUCIONES STEVEN"/>
    <s v="REDEBAN"/>
    <n v="2248403"/>
    <s v="FO-25-1034393"/>
    <d v="2025-06-03T16:05:00"/>
    <d v="2025-06-09T09:57:20"/>
    <s v="EJECUTADO_EXITOSO"/>
    <s v="EJECUTADO EXITOSO"/>
    <s v="ORDEN DE CAMBIO"/>
    <s v="ROLLOS"/>
    <s v="ROLLOS"/>
    <s v="ENVÍO"/>
    <n v="40"/>
    <s v="ESTADO RESULTADO DE LA ACTIVIDAD :_x000a_FORMA DE ATENCIÓN :ENVIO_x000a_CANTIDAD DE ROLLOS :40_x000a_FECHA FIN DE LA ACTIVIDAD :09-06-2025_x000a_NOMBRES Y APELLIDOS DEL USUARIO :_x000a_TELEFONO DEL USUARIO :_x000a_CORREO DEL USUARIO :_x000a_SOLUCIÓN :"/>
    <n v="45899500855"/>
    <s v="COORDINADORA"/>
    <s v="N/A"/>
    <s v="TIPO IV"/>
    <s v="TERRESTRE"/>
    <n v="0"/>
    <s v="HENAO CAMAYO CARLOS HERNAN"/>
    <n v="35779.500569199998"/>
    <n v="0"/>
    <n v="35779.500569199998"/>
    <m/>
    <m/>
    <m/>
    <m/>
    <m/>
  </r>
  <r>
    <s v="PASTO"/>
    <x v="5"/>
    <x v="5"/>
    <n v="52835"/>
    <n v="2249224"/>
    <n v="68698"/>
    <s v="NARIÑO"/>
    <s v="SAN ANDRES DE TUMACO"/>
    <s v="BARRIO LAS CALAVERAS SAN ANDRE"/>
    <s v="REDEBAN"/>
    <n v="2249224"/>
    <s v="FO-25-1035214"/>
    <d v="2025-06-03T17:51:00"/>
    <d v="2025-06-09T09:58:16"/>
    <s v="EJECUTADO_EXITOSO"/>
    <s v="EJECUTADO EXITOSO"/>
    <s v="ORDEN DE CAMBIO"/>
    <s v="ROLLOS"/>
    <s v="ROLLOS"/>
    <s v="ENVÍO"/>
    <n v="60"/>
    <s v="ESTADO RESULTADO DE LA ACTIVIDAD :_x000a_FORMA DE ATENCIÓN :ENVIO_x000a_CANTIDAD DE ROLLOS :60_x000a_FECHA FIN DE LA ACTIVIDAD :09-06-2025_x000a_NOMBRES Y APELLIDOS DEL USUARIO :_x000a_TELEFONO DEL USUARIO :_x000a_CORREO DEL USUARIO :_x000a_SOLUCIÓN :"/>
    <n v="45899500852"/>
    <s v="COORDINADORA"/>
    <s v="N/A"/>
    <s v="TIPO IV"/>
    <s v="TERRESTRE"/>
    <n v="0"/>
    <s v="TARAZONA REGINO YESID ALEXANDER"/>
    <n v="35779.500569199998"/>
    <n v="0"/>
    <n v="35779.500569199998"/>
    <m/>
    <m/>
    <m/>
    <m/>
    <m/>
  </r>
  <r>
    <s v="SANTA MARTA"/>
    <x v="1"/>
    <x v="1"/>
    <n v="44001"/>
    <n v="2251061"/>
    <n v="37644"/>
    <s v="LA GUAJIRA"/>
    <s v="RIOHACHA"/>
    <s v="DISTRICOL YARONEMA"/>
    <s v="REDEBAN"/>
    <n v="2251061"/>
    <s v="FO-25-1038686"/>
    <d v="2025-06-04T09:18:00"/>
    <d v="2025-06-09T09:59:24"/>
    <s v="EJECUTADO_EXITOSO"/>
    <s v="EJECUTADO EXITOSO"/>
    <s v="ORDEN DE CAMBIO"/>
    <s v="ROLLOS"/>
    <s v="ROLLOS"/>
    <s v="ENVÍO"/>
    <n v="80"/>
    <s v="ESTADO RESULTADO DE LA ACTIVIDAD :_x000a_FORMA DE ATENCIÓN :ENVIO_x000a_CANTIDAD DE ROLLOS :80_x000a_FECHA FIN DE LA ACTIVIDAD :09-06-2025_x000a_NOMBRES Y APELLIDOS DEL USUARIO :_x000a_TELEFONO DEL USUARIO :_x000a_CORREO DEL USUARIO :_x000a_SOLUCIÓN :"/>
    <s v="044017572827"/>
    <s v="ENVIA"/>
    <s v="N/A"/>
    <s v="TIPO III"/>
    <s v="TERRESTRE"/>
    <n v="0"/>
    <n v="0"/>
    <n v="35779.500569199998"/>
    <n v="0"/>
    <n v="35779.500569199998"/>
    <m/>
    <m/>
    <m/>
    <m/>
    <m/>
  </r>
  <r>
    <s v="CUCUTA"/>
    <x v="0"/>
    <x v="0"/>
    <n v="54800"/>
    <n v="2252326"/>
    <n v="74127"/>
    <s v="NORTE DE SANTANDER"/>
    <s v="TEORAMA"/>
    <s v="BARRIO SAN JUANCITO TEORAMA"/>
    <s v="REDEBAN"/>
    <n v="2252326"/>
    <s v="FO-25-1040611"/>
    <d v="2025-06-04T10:53:00"/>
    <d v="2025-06-09T10:00:13"/>
    <s v="EJECUTADO_EXITOSO"/>
    <s v="EJECUTADO EXITOSO"/>
    <s v="ORDEN DE CAMBIO"/>
    <s v="ROLLOS"/>
    <s v="ROLLOS"/>
    <s v="ENVÍO"/>
    <n v="40"/>
    <s v="ESTADO RESULTADO DE LA ACTIVIDAD :_x000a_FORMA DE ATENCIÓN :ENVIO_x000a_CANTIDAD DE ROLLOS :40_x000a_FECHA FIN DE LA ACTIVIDAD :09-06-2025_x000a_NOMBRES Y APELLIDOS DEL USUARIO :_x000a_TELEFONO DEL USUARIO :_x000a_CORREO DEL USUARIO :_x000a_SOLUCIÓN :"/>
    <n v="45899500845"/>
    <s v="COORDINADORA"/>
    <s v="N/A"/>
    <s v="TIPO IV"/>
    <s v="TERRESTRE"/>
    <n v="0"/>
    <s v="MEZA MARTINEZ LUIS MATEO"/>
    <n v="35779.500569199998"/>
    <n v="0"/>
    <n v="35779.500569199998"/>
    <m/>
    <m/>
    <m/>
    <m/>
    <m/>
  </r>
  <r>
    <s v="NEIVA"/>
    <x v="4"/>
    <x v="4"/>
    <n v="41396"/>
    <n v="2254248"/>
    <n v="25996"/>
    <s v="HUILA"/>
    <s v="LA PLATA"/>
    <s v="GALLEGO LA PLATA   HUILA"/>
    <s v="REDEBAN"/>
    <n v="2254248"/>
    <s v="FO-25-1044862"/>
    <d v="2025-06-04T15:01:00"/>
    <d v="2025-06-09T10:00:59"/>
    <s v="EJECUTADO_EXITOSO"/>
    <s v="EJECUTADO EXITOSO"/>
    <s v="ORDEN DE CAMBIO"/>
    <s v="ROLLOS"/>
    <s v="ROLLOS"/>
    <s v="ENVÍO"/>
    <n v="50"/>
    <s v="ESTADO RESULTADO DE LA ACTIVIDAD :_x000a_FORMA DE ATENCIÓN :ENVIO_x000a_CANTIDAD DE ROLLOS :50_x000a_FECHA FIN DE LA ACTIVIDAD :09-06-2025_x000a_NOMBRES Y APELLIDOS DEL USUARIO :_x000a_TELEFONO DEL USUARIO :_x000a_CORREO DEL USUARIO :_x000a_SOLUCIÓN :"/>
    <n v="240030272494"/>
    <s v="INTERRAPIDISIMO"/>
    <s v="N/A"/>
    <s v="TIPO III"/>
    <s v="TERRESTRE"/>
    <n v="0"/>
    <s v="CALDERA SALCEDO CARLOS JULIO"/>
    <n v="35779.500569199998"/>
    <n v="0"/>
    <n v="35779.500569199998"/>
    <m/>
    <m/>
    <m/>
    <m/>
    <m/>
  </r>
  <r>
    <s v="MEDELLIN"/>
    <x v="2"/>
    <x v="2"/>
    <n v="5034"/>
    <n v="2256579"/>
    <n v="63249"/>
    <s v="ANTIOQUIA"/>
    <s v="ANDES"/>
    <s v="DISTRICOL PUNTO CLAVE"/>
    <s v="REDEBAN"/>
    <n v="2256579"/>
    <s v="FO-25-1044866"/>
    <d v="2025-06-05T08:12:00"/>
    <d v="2025-06-09T10:01:59"/>
    <s v="EJECUTADO_EXITOSO"/>
    <s v="EJECUTADO EXITOSO"/>
    <s v="ORDEN DE CAMBIO"/>
    <s v="ROLLOS"/>
    <s v="ROLLOS"/>
    <s v="ENVÍO"/>
    <n v="30"/>
    <s v="ESTADO RESULTADO DE LA ACTIVIDAD :_x000a_FORMA DE ATENCIÓN :ENVIO_x000a_CANTIDAD DE ROLLOS :30_x000a_FECHA FIN DE LA ACTIVIDAD :09-06-2025_x000a_NOMBRES Y APELLIDOS DEL USUARIO :_x000a_TELEFONO DEL USUARIO :_x000a_CORREO DEL USUARIO :_x000a_SOLUCIÓN :"/>
    <n v="240030272218"/>
    <s v="INTERRAPIDISIMO"/>
    <s v="N/A"/>
    <s v="TIPO III"/>
    <s v="TERRESTRE"/>
    <n v="0"/>
    <s v="JULIO TUBERQUIA JOSE SEBASTIAN"/>
    <n v="35779.500569199998"/>
    <n v="0"/>
    <n v="35779.500569199998"/>
    <m/>
    <m/>
    <m/>
    <m/>
    <m/>
  </r>
  <r>
    <s v="CUCUTA"/>
    <x v="0"/>
    <x v="0"/>
    <n v="54498"/>
    <n v="2261992"/>
    <n v="71623"/>
    <s v="NORTE DE SANTANDER"/>
    <s v="OCAÑA"/>
    <s v="BARRIO OCANA OCANA"/>
    <s v="REDEBAN"/>
    <n v="2261992"/>
    <s v="FO-25-1052346"/>
    <d v="2025-06-05T17:24:16"/>
    <d v="2025-06-09T10:03:20"/>
    <s v="EJECUTADO_EXITOSO"/>
    <s v="EJECUTADO EXITOSO"/>
    <s v="ORDEN DE CAMBIO"/>
    <s v="ROLLOS"/>
    <s v="ROLLOS"/>
    <s v="ENVÍO"/>
    <n v="80"/>
    <s v="ESTADO RESULTADO DE LA ACTIVIDAD :_x000a_FORMA DE ATENCIÓN :ENVIO_x000a_CANTIDAD DE ROLLOS :80_x000a_FECHA FIN DE LA ACTIVIDAD :09-06-2025_x000a_NOMBRES Y APELLIDOS DEL USUARIO :_x000a_TELEFONO DEL USUARIO :_x000a_CORREO DEL USUARIO :_x000a_SOLUCIÓN :"/>
    <s v="240030344321"/>
    <s v="INTERRAPIDISIMO"/>
    <s v="N/A"/>
    <s v="TIPO IV"/>
    <s v="TERRESTRE"/>
    <n v="0"/>
    <s v="BARRAGAN TAFUR EDWIN ESTEBAN"/>
    <n v="35779.500569199998"/>
    <n v="0"/>
    <n v="35779.500569199998"/>
    <m/>
    <m/>
    <m/>
    <m/>
    <m/>
  </r>
  <r>
    <s v="APARTADO"/>
    <x v="2"/>
    <x v="2"/>
    <n v="5837"/>
    <n v="2222734"/>
    <n v="23916"/>
    <s v="ANTIOQUIA"/>
    <s v="TURBO"/>
    <s v="COMCARD TURBO MICROMERC EL PRI"/>
    <s v="REDEBAN"/>
    <n v="2222734"/>
    <s v="FO-25-1004748"/>
    <d v="2025-05-28T09:42:00"/>
    <d v="2025-06-09T10:24:19"/>
    <s v="EJECUTADO_EXITOSO"/>
    <s v="EJECUTADO EXITOSO"/>
    <s v="ORDEN DE CAMBIO"/>
    <s v="ROLLOS"/>
    <s v="ROLLOS"/>
    <s v="ENVÍO"/>
    <n v="30"/>
    <s v="ESTADO RESULTADO DE LA ACTIVIDAD :EJECUTADO_x000a_FORMA DE ATENCIÓN :ENVIO FLOTA - OPERADOR LOGISTICO_x000a_CANTIDAD DE ROLLOS :30_x000a_FECHA FIN DE LA ACTIVIDAD :09-06-2025_x000a_NOMBRES Y APELLIDOS DEL USUARIO :JUAN QUINTERO_x000a_TELEFONO DEL USUARIO :3117206439_x000a_CORREO DEL USUARIO :controldevisitadigital@gmail.com_x000a_SOLUCIÓN :SE REALIZA ENVÍO DE 30 ROLLOS CON EL CONDUCTOR PARA EL CORREGIMIENTO NUEVA COLONIA CALLE PRINCIPAL AUTOSERVICIO MELKOSTO COMO LO INDICA EL CLIENTE,  SE CONFIRMA RECIBIDO POR PARTE DEL CLIENTE OK"/>
    <s v="FLOTA"/>
    <s v="FLOTA"/>
    <n v="0"/>
    <s v="TIPO II"/>
    <s v="TERRESTRE"/>
    <n v="0"/>
    <s v="CALDERA SALCEDO CARLOS JULIO"/>
    <n v="35779.500569199998"/>
    <n v="0"/>
    <n v="35779.500569199998"/>
    <m/>
    <m/>
    <m/>
    <m/>
    <m/>
  </r>
  <r>
    <s v="MEDELLIN"/>
    <x v="2"/>
    <x v="2"/>
    <n v="5761"/>
    <n v="2239283"/>
    <n v="72089"/>
    <s v="ANTIOQUIA"/>
    <s v="SOPETRAN"/>
    <s v="PTM SOPETRAN  SUPERMERCADO SOP"/>
    <s v="REDEBAN"/>
    <n v="2239283"/>
    <s v="FO-25-1032931"/>
    <d v="2025-06-03T08:00:00"/>
    <d v="2025-06-09T10:33:26"/>
    <s v="EJECUTADO_EXITOSO"/>
    <s v="EJECUTADO EXITOSO"/>
    <s v="ORDEN DE CAMBIO"/>
    <s v="ROLLOS"/>
    <s v="ROLLOS"/>
    <s v="ENVÍO"/>
    <n v="40"/>
    <s v="ESTADO RESULTADO DE LA ACTIVIDAD :EJECUTADO_x000a_FORMA DE ATENCIÓN :ENVIO FLOTA - OPERADOR LOGISTICO_x000a_CANTIDAD DE ROLLOS :40_x000a_FECHA FIN DE LA ACTIVIDAD :09-06-2025_x000a_NOMBRES Y APELLIDOS DEL USUARIO :DANI ALEXANDER _x000a_TELEFONO DEL USUARIO :3117083681_x000a_CORREO DEL USUARIO :controldevisitadigital@gmail.com_x000a_SOLUCIÓN :SE ENVÍAN 40 ROLLOS"/>
    <s v="F301124880"/>
    <s v="FLOTA"/>
    <n v="0"/>
    <s v="TIPO II"/>
    <s v="TERRESTRE"/>
    <n v="0"/>
    <s v="MORA VEGA JEAMPIER"/>
    <n v="35779.500569199998"/>
    <n v="0"/>
    <n v="35779.500569199998"/>
    <m/>
    <m/>
    <m/>
    <m/>
    <m/>
  </r>
  <r>
    <s v="MANIZALES"/>
    <x v="5"/>
    <x v="6"/>
    <n v="17777"/>
    <n v="2252331"/>
    <n v="67952"/>
    <s v="CALDAS"/>
    <s v="SUPIA"/>
    <s v="DISTRICOL INTERLASPALMAS"/>
    <s v="REDEBAN"/>
    <n v="2252331"/>
    <s v="FO-25-1040343"/>
    <d v="2025-06-04T10:54:00"/>
    <d v="2025-06-09T10:36:40"/>
    <s v="EJECUTADO_EXITOSO"/>
    <s v="EJECUTADO EXITOSO"/>
    <s v="ORDEN DE CAMBIO"/>
    <s v="ROLLOS"/>
    <s v="ROLLOS"/>
    <s v="ENVÍO"/>
    <n v="80"/>
    <s v="ESTADO RESULTADO DE LA ACTIVIDAD :EJECUTADO_x000a_FORMA DE ATENCIÓN :ENVIO FLOTA - OPERADOR LOGISTICO_x000a_CANTIDAD DE ROLLOS :80_x000a_FECHA FIN DE LA ACTIVIDAD :09-06-2025_x000a_NOMBRES Y APELLIDOS DEL USUARIO :Adriana Lucia Mazo_x000a_TELEFONO DEL USUARIO :3116387999_x000a_CORREO DEL USUARIO :adrianaluciamazo1510@gmail.com_x000a_SOLUCIÓN :SE REALIZA ENVIO DE 80 ROLLOS PARA RECLAMAR EN OFICINA DE TRANSPORTADORA EN SUPIA POR PETICIÓN DEL USUARIO, SE VALIDA CON USUARIO QUE YA LOS RECIBIO "/>
    <s v="E201-18947"/>
    <s v="FLOTA"/>
    <n v="0"/>
    <s v="TIPO II"/>
    <s v="TERRESTRE"/>
    <n v="0"/>
    <s v="FRANCO CAÑAVERAL YAMID RAUL"/>
    <n v="35779.500569199998"/>
    <n v="0"/>
    <n v="35779.500569199998"/>
    <m/>
    <m/>
    <m/>
    <m/>
    <m/>
  </r>
  <r>
    <s v="MEDELLIN"/>
    <x v="2"/>
    <x v="2"/>
    <n v="5001"/>
    <n v="2252312"/>
    <n v="45522"/>
    <s v="ANTIOQUIA"/>
    <s v="MEDELLIN"/>
    <s v="BARRIO MORAVIA MEDELLIN 2"/>
    <s v="REDEBAN"/>
    <n v="2252312"/>
    <s v="FO-25-1040350"/>
    <d v="2025-06-04T10:49:00"/>
    <d v="2025-06-09T10:52:47"/>
    <s v="EJECUTADO_EXITOSO"/>
    <s v="EJECUTADO EXITOSO"/>
    <s v="ORDEN DE CAMBIO"/>
    <s v="ROLLOS"/>
    <s v="ROLLOS"/>
    <s v="VISITA_TÉCNICA"/>
    <n v="240"/>
    <s v="ESTADO RESULTADO DE LA ACTIVIDAD :EJECUTADO_x000a_FORMA DE ATENCIÓN :VISITA TECNICA_x000a_CANTIDAD DE ROLLOS :240_x000a_FECHA FIN DE LA ACTIVIDAD :09-06-2025_x000a_NOMBRES Y APELLIDOS DEL USUARIO :SANTIAGO GUERRA_x000a_TELEFONO DEL USUARIO :3017536050_x000a_CORREO DEL USUARIO :santiguerraji888gmail.com_x000a_SOLUCIÓN :SE REALIZA ENTREGA DE 240 ROLLOS EXITOSAMENTE OK "/>
    <n v="0"/>
    <n v="0"/>
    <n v="0"/>
    <s v="TIPO I"/>
    <s v="TERRESTRE"/>
    <n v="1"/>
    <s v="CEDEÑO AMAYA JORGE LUIS"/>
    <n v="35779.500569199998"/>
    <n v="0"/>
    <n v="35779.500569199998"/>
    <m/>
    <m/>
    <m/>
    <m/>
    <m/>
  </r>
  <r>
    <s v="CALI"/>
    <x v="5"/>
    <x v="5"/>
    <n v="19001"/>
    <n v="2255960"/>
    <n v="77247"/>
    <s v="CAUCA"/>
    <s v="POPAYAN"/>
    <s v="BARRIO VRD DE TORRES POPAYAN"/>
    <s v="REDEBAN"/>
    <n v="2255960"/>
    <s v="FO-25-1043968"/>
    <d v="2025-06-05T08:00:00"/>
    <d v="2025-06-09T11:00:04"/>
    <s v="EJECUTADO_EXITOSO"/>
    <s v="EJECUTADO EXITOSO"/>
    <s v="ORDEN DE CAMBIO"/>
    <s v="ROLLOS"/>
    <s v="ROLLOS"/>
    <s v="VISITA_TÉCNICA"/>
    <n v="60"/>
    <s v="ESTADO RESULTADO DE LA ACTIVIDAD :EJECUTADO_x000a_FORMA DE ATENCIÓN :VISITA TECNICA_x000a_CANTIDAD DE ROLLOS :60_x000a_FECHA FIN DE LA ACTIVIDAD :09-06-2025_x000a_NOMBRES Y APELLIDOS DEL USUARIO :Yina achipiz _x000a_TELEFONO DEL USUARIO :3182000555_x000a_CORREO DEL USUARIO :yinaachipiz@gmail.com_x000a_SOLUCIÓN :SE INGRESA SE ENTREGAN 60 ROLLOS RBM "/>
    <n v="0"/>
    <n v="0"/>
    <n v="0"/>
    <s v="TIPO III"/>
    <s v="TERRESTRE"/>
    <n v="1"/>
    <s v="BARRERA ORTEGA MARLON STWAR"/>
    <n v="35779.500569199998"/>
    <n v="0"/>
    <n v="35779.500569199998"/>
    <m/>
    <m/>
    <m/>
    <m/>
    <m/>
  </r>
  <r>
    <s v="MEDELLIN"/>
    <x v="2"/>
    <x v="2"/>
    <n v="5001"/>
    <n v="2258228"/>
    <n v="16356"/>
    <s v="ANTIOQUIA"/>
    <s v="MEDELLIN"/>
    <s v="PAGAFACIL  TERM TRANSP NORTE"/>
    <s v="REDEBAN"/>
    <n v="2258228"/>
    <s v="FO-25-1045345"/>
    <d v="2025-06-05T10:15:00"/>
    <d v="2025-06-09T11:08:22"/>
    <s v="EJECUTADO_EXITOSO"/>
    <s v="EJECUTADO EXITOSO"/>
    <s v="ORDEN DE CAMBIO"/>
    <s v="ROLLOS"/>
    <s v="ROLLOS"/>
    <s v="VISITA_TÉCNICA"/>
    <n v="270"/>
    <s v="ESTADO RESULTADO DE LA ACTIVIDAD :EJECUTADO_x000a_FORMA DE ATENCIÓN :VISITA TECNICA_x000a_CANTIDAD DE ROLLOS :270_x000a_FECHA FIN DE LA ACTIVIDAD :09-06-2025_x000a_NOMBRES Y APELLIDOS DEL USUARIO :NATALIA RAMIREZ _x000a_TELEFONO DEL USUARIO :3204294707_x000a_CORREO DEL USUARIO :natysarca81@gmail.com_x000a_SOLUCIÓN :SE ENTREGA 270 ROLLOS"/>
    <n v="0"/>
    <n v="0"/>
    <n v="0"/>
    <s v="TIPO I"/>
    <s v="TERRESTRE"/>
    <n v="1"/>
    <s v="LOZADA ROJAS CHRISTIAN ANDRES"/>
    <n v="35779.500569199998"/>
    <n v="0"/>
    <n v="35779.500569199998"/>
    <m/>
    <m/>
    <m/>
    <m/>
    <m/>
  </r>
  <r>
    <s v="MEDELLIN"/>
    <x v="2"/>
    <x v="2"/>
    <n v="5088"/>
    <n v="2266790"/>
    <n v="33970"/>
    <s v="ANTIOQUIA"/>
    <s v="BELLO"/>
    <s v="PAGAFACIL BELLO EL CARMELO"/>
    <s v="REDEBAN"/>
    <n v="2266790"/>
    <s v="FO-25-1055121"/>
    <d v="2025-06-06T15:53:00"/>
    <d v="2025-06-09T11:11:28"/>
    <s v="EJECUTADO_EXITOSO"/>
    <s v="EJECUTADO EXITOSO"/>
    <s v="ORDEN DE CAMBIO"/>
    <s v="ROLLOS"/>
    <s v="ROLLOS"/>
    <s v="VISITA_TÉCNICA"/>
    <n v="140"/>
    <s v="ESTADO RESULTADO DE LA ACTIVIDAD :EJECUTADO_x000a_FORMA DE ATENCIÓN :VISITA TECNICA_x000a_CANTIDAD DE ROLLOS :140_x000a_FECHA FIN DE LA ACTIVIDAD :09-06-2025_x000a_NOMBRES Y APELLIDOS DEL USUARIO :Deisy sanchez _x000a_TELEFONO DEL USUARIO :3178673536_x000a_CORREO DEL USUARIO :admoncarmelo@pagafacil.com_x000a_SOLUCIÓN :SE REALIZA ENTREGA DE 140 ROLLOS EXITOSAMENTE OK "/>
    <n v="0"/>
    <n v="0"/>
    <n v="0"/>
    <s v="TIPO I"/>
    <s v="TERRESTRE"/>
    <n v="1"/>
    <s v="LOZADA ROJAS CHRISTIAN ANDRES"/>
    <n v="35779.500569199998"/>
    <n v="0"/>
    <n v="35779.500569199998"/>
    <m/>
    <m/>
    <m/>
    <m/>
    <m/>
  </r>
  <r>
    <s v="CALI"/>
    <x v="5"/>
    <x v="5"/>
    <n v="76364"/>
    <n v="2268607"/>
    <n v="67147"/>
    <s v="VALLE DEL CAUCA"/>
    <s v="JAMUNDI"/>
    <s v="KAZAZA STUDIOS"/>
    <s v="REDEBAN"/>
    <n v="2268607"/>
    <s v="FO-25-1057768"/>
    <d v="2025-06-07T11:00:00"/>
    <d v="2025-06-09T11:18:42"/>
    <s v="EJECUTADO_EXITOSO"/>
    <s v="EJECUTADO EXITOSO"/>
    <s v="ORDEN DE CAMBIO"/>
    <s v="ROLLOS"/>
    <s v="ROLLOS"/>
    <s v="VISITA_TÉCNICA"/>
    <n v="60"/>
    <s v="ESTADO RESULTADO DE LA ACTIVIDAD :EJECUTADO_x000a_FORMA DE ATENCIÓN :VISITA TECNICA_x000a_CANTIDAD DE ROLLOS :60_x000a_FECHA FIN DE LA ACTIVIDAD :09-06-2025_x000a_NOMBRES Y APELLIDOS DEL USUARIO :MARIA ELENA ZAMORA_x000a_TELEFONO DEL USUARIO :3105167016_x000a_CORREO DEL USUARIO :controldevisitadigital@gmail.com_x000a_SOLUCIÓN :SE ENTREGAN 60 ROLLOS A LA SEÑORA MARIA ELENA ZAMORA EL CLIENTE SE NIEGA A FIRMAR"/>
    <n v="0"/>
    <n v="0"/>
    <n v="0"/>
    <s v="TIPO II"/>
    <s v="TERRESTRE"/>
    <n v="1"/>
    <s v="MARTINEZ FLOREZ DONIS ALBERTO"/>
    <n v="67654.12000000001"/>
    <n v="0"/>
    <n v="67654.12000000001"/>
    <m/>
    <m/>
    <m/>
    <m/>
    <m/>
  </r>
  <r>
    <s v="MANIZALES"/>
    <x v="5"/>
    <x v="6"/>
    <n v="17653"/>
    <n v="2268633"/>
    <n v="75132"/>
    <s v="CALDAS"/>
    <s v="SALAMINA"/>
    <s v="BARRIO CENTRO SALAMINA4"/>
    <s v="REDEBAN"/>
    <n v="2268633"/>
    <s v="FO-25-1057777"/>
    <d v="2025-06-07T11:31:00"/>
    <d v="2025-06-09T11:26:53"/>
    <s v="EJECUTADO_EXITOSO"/>
    <s v="EJECUTADO EXITOSO"/>
    <s v="ORDEN DE CAMBIO"/>
    <s v="ROLLOS"/>
    <s v="ROLLOS"/>
    <s v="VISITA_TÉCNICA"/>
    <n v="20"/>
    <s v="ESTADO RESULTADO DE LA ACTIVIDAD :EJECUTADO_x000a_FORMA DE ATENCIÓN :VISITA TECNICA_x000a_CANTIDAD DE ROLLOS :20_x000a_FECHA FIN DE LA ACTIVIDAD :09-06-2025_x000a_NOMBRES Y APELLIDOS DEL USUARIO :Wilson davey Molina _x000a_TELEFONO DEL USUARIO :3117675524_x000a_CORREO DEL USUARIO :daveymm20@gmail.com_x000a_SOLUCIÓN :SE ENTREGAN 20 ROLLOS EN DIRECCIÓN SOLICITADA POR USUARIO EN CLL 61 # 24 A - 27 EN MANIZALES "/>
    <n v="0"/>
    <s v="N/A"/>
    <s v="N/A"/>
    <s v="TIPO II"/>
    <s v="TERRESTRE"/>
    <n v="1"/>
    <s v="COGOLLO VERTEL EDER LUIS"/>
    <n v="67654.12000000001"/>
    <n v="0"/>
    <n v="67654.12000000001"/>
    <m/>
    <m/>
    <m/>
    <m/>
    <m/>
  </r>
  <r>
    <s v="MEDELLIN"/>
    <x v="2"/>
    <x v="2"/>
    <n v="5861"/>
    <n v="2239524"/>
    <n v="26624"/>
    <s v="ANTIOQUIA"/>
    <s v="VENECIA"/>
    <s v="DISTRICOL MISCELANEA Y PAPELER"/>
    <s v="REDEBAN"/>
    <n v="2239524"/>
    <s v="FO-25-1024914"/>
    <d v="2025-06-03T08:00:00"/>
    <d v="2025-06-09T11:29:38"/>
    <s v="EJECUTADO_EXITOSO"/>
    <s v="EJECUTADO EXITOSO"/>
    <s v="ORDEN DE CAMBIO"/>
    <s v="ROLLOS"/>
    <s v="ROLLOS"/>
    <s v="ENVÍO"/>
    <n v="120"/>
    <s v="ESTADO RESULTADO DE LA ACTIVIDAD :EJECUTADO_x000a_FORMA DE ATENCIÓN :ENVIO FLOTA - OPERADOR LOGISTICO_x000a_CANTIDAD DE ROLLOS :120_x000a_FECHA FIN DE LA ACTIVIDAD :09-06-2025_x000a_NOMBRES Y APELLIDOS DEL USUARIO :EVER CANO _x000a_TELEFONO DEL USUARIO :3146951366_x000a_CORREO DEL USUARIO :controldevisitadigital@gmail.com_x000a_SOLUCIÓN :SE ENVÍAN 120 ROLLOS, CLIENTE INDICA QUE YA RECIBIÓ LOS ROLLOS"/>
    <s v="FE12699"/>
    <s v="FLOTA"/>
    <s v="N/A"/>
    <s v="TIPO II"/>
    <s v="TERRESTRE"/>
    <n v="0"/>
    <s v="QUINTERO SANCHEZ JUAN SEBASTIAN"/>
    <n v="35779.500569199998"/>
    <n v="0"/>
    <n v="35779.500569199998"/>
    <m/>
    <m/>
    <m/>
    <m/>
    <m/>
  </r>
  <r>
    <s v="CUCUTA"/>
    <x v="0"/>
    <x v="0"/>
    <n v="54001"/>
    <n v="2268151"/>
    <n v="58235"/>
    <s v="NORTE DE SANTANDER"/>
    <s v="CUCUTA"/>
    <s v="PTM CUCUTA DROGUERIA ANGEL FA"/>
    <s v="REDEBAN"/>
    <n v="2268151"/>
    <s v="FO-25-1056840"/>
    <d v="2025-06-07T09:00:00"/>
    <d v="2025-06-09T11:31:02"/>
    <s v="EJECUTADO_EXITOSO"/>
    <s v="EJECUTADO EXITOSO"/>
    <s v="ORDEN DE CAMBIO"/>
    <s v="ROLLOS"/>
    <s v="ROLLOS"/>
    <s v="VISITA_TÉCNICA"/>
    <n v="100"/>
    <s v="ESTADO RESULTADO DE LA ACTIVIDAD :EJECUTADO_x000a_FORMA DE ATENCIÓN :VISITA TECNICA_x000a_CANTIDAD DE ROLLOS :100_x000a_FECHA FIN DE LA ACTIVIDAD :09-06-2025_x000a_NOMBRES Y APELLIDOS DEL USUARIO :Viviana Velasquez _x000a_TELEFONO DEL USUARIO :3238030666_x000a_CORREO DEL USUARIO :velasquezviviana54@gmail.com_x000a_SOLUCIÓN :SE VISITA COMERCIO Y SE ENTREGAN 100 ROLLOS OK."/>
    <n v="0"/>
    <s v="N/A"/>
    <s v="N/A"/>
    <s v="TIPO I"/>
    <s v="TERRESTRE"/>
    <n v="1"/>
    <s v="SANTOS GUZMAN CHRISTIAN FELIPE"/>
    <n v="35779.500569199998"/>
    <n v="0"/>
    <n v="35779.500569199998"/>
    <m/>
    <m/>
    <m/>
    <m/>
    <m/>
  </r>
  <r>
    <s v="SINCELEJO"/>
    <x v="1"/>
    <x v="1"/>
    <n v="70221"/>
    <n v="2245976"/>
    <n v="78758"/>
    <s v="SUCRE"/>
    <s v="COVEÑAS"/>
    <s v="DISTRICOL DROGUERÍA NUEVA GENE"/>
    <s v="REDEBAN"/>
    <n v="2245976"/>
    <s v="FO-25-1031738"/>
    <d v="2025-06-03T12:44:42"/>
    <d v="2025-06-09T11:34:55"/>
    <s v="EJECUTADO_EXITOSO"/>
    <s v="EJECUTADO EXITOSO"/>
    <s v="ORDEN DE CAMBIO"/>
    <s v="ROLLOS"/>
    <s v="ROLLOS"/>
    <s v="VISITA_TÉCNICA"/>
    <n v="20"/>
    <s v="ESTADO RESULTADO DE LA ACTIVIDAD :EJECUTADO_x000a_FORMA DE ATENCIÓN :VISITA TECNICA_x000a_CANTIDAD DE ROLLOS :20_x000a_FECHA FIN DE LA ACTIVIDAD :09-06-2025_x000a_NOMBRES Y APELLIDOS DEL USUARIO :Jennifer Luna _x000a_TELEFONO DEL USUARIO :3054808937_x000a_CORREO DEL USUARIO :jenniferlunamarquez05@gmail.com_x000a_SOLUCIÓN :SE REALIZA VISITA PARA ENTREGAR 20 ROLLOS PARA DATÁFONO, NO SE MANIPULA DATÁFONO, ENTREGA OK "/>
    <n v="0"/>
    <n v="0"/>
    <s v="N/A"/>
    <s v="TIPO II"/>
    <s v="TERRESTRE"/>
    <n v="1"/>
    <s v="MARTINEZ SALGUEDO ANDRES AUGUSTO"/>
    <n v="67654.12000000001"/>
    <n v="0"/>
    <n v="67654.12000000001"/>
    <m/>
    <m/>
    <m/>
    <m/>
    <m/>
  </r>
  <r>
    <s v="MEDELLIN"/>
    <x v="2"/>
    <x v="2"/>
    <n v="5001"/>
    <n v="2249034"/>
    <n v="33406"/>
    <s v="ANTIOQUIA"/>
    <s v="MEDELLIN"/>
    <s v="BARRIO CORREGIMIENTO DE PLAMIT"/>
    <s v="REDEBAN"/>
    <n v="2249034"/>
    <s v="FO-25-1035573"/>
    <d v="2025-06-03T17:13:00"/>
    <d v="2025-06-09T11:39:04"/>
    <s v="EJECUTADO_EXITOSO"/>
    <s v="EJECUTADO EXITOSO"/>
    <s v="ORDEN DE CAMBIO"/>
    <s v="ROLLOS"/>
    <s v="ROLLOS"/>
    <s v="VISITA_TÉCNICA"/>
    <n v="80"/>
    <s v="ESTADO RESULTADO DE LA ACTIVIDAD :EJECUTADO_x000a_FORMA DE ATENCIÓN :VISITA TECNICA_x000a_CANTIDAD DE ROLLOS :80_x000a_FECHA FIN DE LA ACTIVIDAD :09-06-2025_x000a_NOMBRES Y APELLIDOS DEL USUARIO :Liliana Muñoz _x000a_TELEFONO DEL USUARIO :3147924356_x000a_CORREO DEL USUARIO :fifilili-06@hotmail.com_x000a_SOLUCIÓN :SE REALIZA LA ENTREGA DE 80 ROLLOS DE CB A LA ENCARAGDO LILIANA MUÑOZ "/>
    <n v="0"/>
    <n v="0"/>
    <s v="N/A"/>
    <s v="TIPO I"/>
    <s v="TERRESTRE"/>
    <n v="1"/>
    <s v="CUERO RUIZ JHONNY"/>
    <n v="35779.500569199998"/>
    <n v="0"/>
    <n v="35779.500569199998"/>
    <m/>
    <m/>
    <m/>
    <m/>
    <m/>
  </r>
  <r>
    <s v="CARTAGENA"/>
    <x v="1"/>
    <x v="1"/>
    <n v="13836"/>
    <n v="2261168"/>
    <n v="40609"/>
    <s v="BOLIVAR"/>
    <s v="TURBACO"/>
    <s v="BARRIO PELAYA TURBACO"/>
    <s v="REDEBAN"/>
    <n v="2261168"/>
    <s v="FO-25-1048465"/>
    <d v="2025-06-05T15:40:00"/>
    <d v="2025-06-09T11:46:02"/>
    <s v="EJECUTADO_EXITOSO"/>
    <s v="EJECUTADO EXITOSO"/>
    <s v="ORDEN DE CAMBIO"/>
    <s v="ROLLOS"/>
    <s v="ROLLOS"/>
    <s v="VISITA_TÉCNICA"/>
    <n v="10"/>
    <s v="ESTADO RESULTADO DE LA ACTIVIDAD :EJECUTADO_x000a_FORMA DE ATENCIÓN :VISITA TECNICA_x000a_CANTIDAD DE ROLLOS :10_x000a_FECHA FIN DE LA ACTIVIDAD :09-06-2025_x000a_NOMBRES Y APELLIDOS DEL USUARIO :MARILIN_x000a__x000a_BENEDETTI_x000a_TELEFONO DEL USUARIO :3215464114_x000a_CORREO DEL USUARIO :turbaco@tiendaao.co_x000a_SOLUCIÓN :SE ENTREGAN 10 ROLLOS PARA EL CORRESPONSAL "/>
    <n v="0"/>
    <s v="N/A"/>
    <s v="N/A"/>
    <s v="TIPO II"/>
    <s v="TERRESTRE"/>
    <n v="1"/>
    <s v="MARTINEZ SALGUEDO ANDRES AUGUSTO"/>
    <n v="67654.12000000001"/>
    <n v="0"/>
    <n v="67654.12000000001"/>
    <m/>
    <m/>
    <m/>
    <m/>
    <m/>
  </r>
  <r>
    <s v="PASTO"/>
    <x v="5"/>
    <x v="5"/>
    <n v="52001"/>
    <n v="2267535"/>
    <n v="29176"/>
    <s v="NARIÑO"/>
    <s v="PASTO"/>
    <s v="BARRIO CENTENARIO 3 PASTO"/>
    <s v="REDEBAN"/>
    <n v="2267535"/>
    <s v="FO-25-1056835"/>
    <d v="2025-06-07T09:00:00"/>
    <d v="2025-06-09T11:52:43"/>
    <s v="EJECUTADO_EXITOSO"/>
    <s v="EJECUTADO EXITOSO"/>
    <s v="ORDEN DE CAMBIO"/>
    <s v="ROLLOS"/>
    <s v="ROLLOS"/>
    <s v="VISITA_TÉCNICA"/>
    <n v="20"/>
    <s v="ESTADO RESULTADO DE LA ACTIVIDAD :EJECUTADO_x000a_FORMA DE ATENCIÓN :VISITA TECNICA_x000a_CANTIDAD DE ROLLOS :20_x000a_FECHA FIN DE LA ACTIVIDAD :09-06-2025_x000a_NOMBRES Y APELLIDOS DEL USUARIO :Iván Andres Chávez _x000a_TELEFONO DEL USUARIO :3147993787_x000a_CORREO DEL USUARIO :novasm.contabilidad@gmail.com _x000a_SOLUCIÓN :SE REALIZÓ LA ENTREGA DE PAPELERÍA SOLICITADA NO SE MANIPULA CB CLIENTE INFORMA QUE SE ENCUENTRA OPERATIVO "/>
    <n v="0"/>
    <s v="N/A"/>
    <s v="N/A"/>
    <s v="TIPO I"/>
    <s v="TERRESTRE"/>
    <n v="1"/>
    <s v="MORA VEGA JEAMPIER"/>
    <n v="35779.500569199998"/>
    <n v="0"/>
    <n v="35779.500569199998"/>
    <m/>
    <m/>
    <m/>
    <m/>
    <m/>
  </r>
  <r>
    <s v="MEDELLIN"/>
    <x v="2"/>
    <x v="2"/>
    <n v="5120"/>
    <n v="2236345"/>
    <n v="66858"/>
    <s v="ANTIOQUIA"/>
    <s v="CACERES"/>
    <s v="DISTRICOL MIL COSAS Y ALGO MAS"/>
    <s v="REDEBAN"/>
    <n v="2236345"/>
    <s v="FO-25-1017959"/>
    <d v="2025-05-30T14:49:00"/>
    <d v="2025-06-09T12:21:51"/>
    <s v="EJECUTADO_EXITOSO"/>
    <s v="EJECUTADO EXITOSO"/>
    <s v="ORDEN DE CAMBIO"/>
    <s v="ROLLOS"/>
    <s v="ROLLOS"/>
    <s v="ENVÍO"/>
    <n v="30"/>
    <s v="ESTADO RESULTADO DE LA ACTIVIDAD :_x000a_FORMA DE ATENCIÓN :ENVIO_x000a_CANTIDAD DE ROLLOS :30_x000a_FECHA FIN DE LA ACTIVIDAD :09-06-2025_x000a_NOMBRES Y APELLIDOS DEL USUARIO :_x000a_TELEFONO DEL USUARIO :_x000a_CORREO DEL USUARIO :_x000a_SOLUCIÓN :"/>
    <n v="284607308"/>
    <s v="SERVIENTREGA"/>
    <s v="ENTREGADO"/>
    <s v="TIPO IV"/>
    <s v="TERRESTRE"/>
    <n v="0"/>
    <s v="ARROYAVE CANO MANUEL GUILLERMO"/>
    <n v="35779.500569199998"/>
    <n v="0"/>
    <n v="35779.500569199998"/>
    <m/>
    <m/>
    <m/>
    <m/>
    <m/>
  </r>
  <r>
    <s v="MEDELLIN"/>
    <x v="2"/>
    <x v="2"/>
    <n v="5001"/>
    <n v="2252705"/>
    <n v="17455"/>
    <s v="ANTIOQUIA"/>
    <s v="MEDELLIN"/>
    <s v="BARRIO ROBLEDO AURES III MEDEL"/>
    <s v="REDEBAN"/>
    <n v="2252705"/>
    <s v="FO-25-1040809"/>
    <d v="2025-06-04T11:25:00"/>
    <d v="2025-06-09T12:49:56"/>
    <s v="EJECUTADO_EXITOSO"/>
    <s v="EJECUTADO EXITOSO"/>
    <s v="ORDEN DE CAMBIO"/>
    <s v="ROLLOS"/>
    <s v="ROLLOS"/>
    <s v="VISITA_TÉCNICA"/>
    <n v="200"/>
    <s v="ESTADO RESULTADO DE LA ACTIVIDAD :EJECUTADO_x000a_FORMA DE ATENCIÓN :VISITA TECNICA_x000a_CANTIDAD DE ROLLOS :200_x000a_FECHA FIN DE LA ACTIVIDAD :09-06-2025_x000a_NOMBRES Y APELLIDOS DEL USUARIO :Alejandra Grajales _x000a_TELEFONO DEL USUARIO :3013743722_x000a_CORREO DEL USUARIO :alejagrajales81@gmail.com_x000a_SOLUCIÓN :SE REALIZA L ENTREGA DE 200 ROLLOS DE CB A L ENCARGADA ALEJANDRA GRAJALES "/>
    <n v="0"/>
    <n v="0"/>
    <s v="N/A"/>
    <s v="TIPO I"/>
    <s v="TERRESTRE"/>
    <n v="1"/>
    <s v="LOZADA ROJAS CHRISTIAN ANDRES"/>
    <n v="35779.500569199998"/>
    <n v="0"/>
    <n v="35779.500569199998"/>
    <m/>
    <m/>
    <m/>
    <m/>
    <m/>
  </r>
  <r>
    <s v="MEDELLIN"/>
    <x v="2"/>
    <x v="2"/>
    <n v="5308"/>
    <n v="2253329"/>
    <n v="27317"/>
    <s v="ANTIOQUIA"/>
    <s v="GIRARDOTA"/>
    <s v="MULTIPAGAS GIRARDOTA 2"/>
    <s v="REDEBAN"/>
    <n v="2253329"/>
    <s v="FO-25-1041238"/>
    <d v="2025-06-04T12:40:12"/>
    <d v="2025-06-09T12:53:54"/>
    <s v="EJECUTADO_EXITOSO"/>
    <s v="EJECUTADO EXITOSO"/>
    <s v="ORDEN DE CAMBIO"/>
    <s v="ROLLOS"/>
    <s v="ROLLOS"/>
    <s v="VISITA_TÉCNICA"/>
    <n v="320"/>
    <s v="ESTADO RESULTADO DE LA ACTIVIDAD :EJECUTADO_x000a_FORMA DE ATENCIÓN :VISITA TECNICA_x000a_CANTIDAD DE ROLLOS :320_x000a_FECHA FIN DE LA ACTIVIDAD :09-06-2025_x000a_NOMBRES Y APELLIDOS DEL USUARIO :Senaida Gomez _x000a_TELEFONO DEL USUARIO :3182274349_x000a_CORREO DEL USUARIO :multipagas.girardota@multival.com.co_x000a_SOLUCIÓN :SE REALIZA ENTREGA DE 320 ROLLOS EXITOSAMENTE OK "/>
    <n v="0"/>
    <n v="0"/>
    <s v="N/A"/>
    <s v="TIPO I"/>
    <s v="TERRESTRE"/>
    <n v="1"/>
    <n v="0"/>
    <n v="35779.500569199998"/>
    <n v="0"/>
    <n v="35779.500569199998"/>
    <m/>
    <m/>
    <m/>
    <m/>
    <m/>
  </r>
  <r>
    <s v="MEDELLIN"/>
    <x v="2"/>
    <x v="2"/>
    <n v="5001"/>
    <n v="2256585"/>
    <n v="70977"/>
    <s v="ANTIOQUIA"/>
    <s v="MEDELLIN"/>
    <s v="BARRIO 12 DE OCTUBRE MEDELLIN"/>
    <s v="REDEBAN"/>
    <n v="2256585"/>
    <s v="FO-25-1045309"/>
    <d v="2025-06-05T08:15:00"/>
    <d v="2025-06-09T12:55:31"/>
    <s v="EJECUTADO_EXITOSO"/>
    <s v="EJECUTADO EXITOSO"/>
    <s v="ORDEN DE CAMBIO"/>
    <s v="ROLLOS"/>
    <s v="ROLLOS"/>
    <s v="VISITA_TÉCNICA"/>
    <n v="150"/>
    <s v="ESTADO RESULTADO DE LA ACTIVIDAD :EJECUTADO_x000a_FORMA DE ATENCIÓN :VISITA TECNICA_x000a_CANTIDAD DE ROLLOS :150_x000a_FECHA FIN DE LA ACTIVIDAD :09-06-2025_x000a_NOMBRES Y APELLIDOS DEL USUARIO :Raul urrea _x000a_TELEFONO DEL USUARIO :3011296890_x000a_CORREO DEL USUARIO :raulurreagiraldo@hotmail.con_x000a_SOLUCIÓN :SE REALIZA LA ENTREGA DE 150 ROLLOS DE CB AL ENCARAGDO RAÚL URREA"/>
    <n v="0"/>
    <n v="0"/>
    <s v="N/A"/>
    <s v="TIPO I"/>
    <s v="TERRESTRE"/>
    <n v="1"/>
    <s v="MONTOYA VELEZ ANDRES FELIPE"/>
    <n v="35779.500569199998"/>
    <n v="0"/>
    <n v="35779.500569199998"/>
    <m/>
    <m/>
    <m/>
    <m/>
    <m/>
  </r>
  <r>
    <s v="BOGOTA"/>
    <x v="3"/>
    <x v="3"/>
    <n v="11001"/>
    <n v="2267514"/>
    <n v="29455"/>
    <s v="CUNDINAMARCA"/>
    <s v="BOGOTA"/>
    <s v="OPRAP TUNAL CENTRO COMERCIAL"/>
    <s v="REDEBAN"/>
    <n v="2267514"/>
    <s v="FO-25-1056814"/>
    <d v="2025-06-06T17:49:00"/>
    <d v="2025-06-09T12:58:03"/>
    <s v="EJECUTADO_EXITOSO"/>
    <s v="EJECUTADO EXITOSO"/>
    <s v="ORDEN DE CAMBIO"/>
    <s v="ROLLOS"/>
    <s v="ROLLOS"/>
    <s v="VISITA_TÉCNICA"/>
    <n v="320"/>
    <s v="ESTADO RESULTADO DE LA ACTIVIDAD :EJECUTADO_x000a_FORMA DE ATENCIÓN :VISITA TECNICA_x000a_CANTIDAD DE ROLLOS :320_x000a_FECHA FIN DE LA ACTIVIDAD :09-06-2025_x000a_NOMBRES Y APELLIDOS DEL USUARIO :Manuel Santos _x000a_TELEFONO DEL USUARIO :3183623591_x000a_CORREO DEL USUARIO :lucan1969@hotmail.com _x000a_SOLUCIÓN :SE REALIZA VISITA AL COMERCIO PARA ENTREGAR ROLLOS POR SOLICITUD DEL CLIENTE OK "/>
    <n v="0"/>
    <n v="0"/>
    <s v="N/A"/>
    <s v="TIPO I"/>
    <s v="TERRESTRE"/>
    <n v="1"/>
    <s v="CANEDO HERRERA ALEXANDER"/>
    <n v="35779.500569199998"/>
    <n v="0"/>
    <n v="35779.500569199998"/>
    <m/>
    <m/>
    <m/>
    <m/>
    <m/>
  </r>
  <r>
    <s v="CALI"/>
    <x v="5"/>
    <x v="5"/>
    <n v="76111"/>
    <n v="2268793"/>
    <n v="28677"/>
    <s v="VALLE DEL CAUCA"/>
    <s v="GUADALAJARA DE BUGA"/>
    <s v="BARRIO SANTA BARBARA GUADALAJA"/>
    <s v="REDEBAN"/>
    <n v="2268793"/>
    <s v="FO-25-1060157"/>
    <d v="2025-06-09T08:00:00"/>
    <d v="2025-06-09T13:27:32"/>
    <s v="EJECUTADO_EXITOSO"/>
    <s v="EJECUTADO EXITOSO"/>
    <s v="ORDEN DE CAMBIO"/>
    <s v="ROLLOS"/>
    <s v="ROLLOS"/>
    <s v="VISITA_TÉCNICA"/>
    <n v="50"/>
    <s v="ESTADO RESULTADO DE LA ACTIVIDAD :EJECUTADO_x000a_FORMA DE ATENCIÓN :VISITA TECNICA_x000a_CANTIDAD DE ROLLOS :50_x000a_FECHA FIN DE LA ACTIVIDAD :09-06-2025_x000a_NOMBRES Y APELLIDOS DEL USUARIO :ROSEMBER LOZANO_x000a_TELEFONO DEL USUARIO :3113125839_x000a_CORREO DEL USUARIO :rosemberlozano@gmail.com_x000a_SOLUCIÓN :SE REALIZA ENTREGA DE 50 ROLLOS TÉRMICOS EN EL CB."/>
    <n v="0"/>
    <n v="0"/>
    <s v="N/A"/>
    <s v="TIPO II"/>
    <s v="TERRESTRE"/>
    <n v="1"/>
    <s v="MONTOYA VELEZ ANDRES FELIPE"/>
    <n v="67654.12000000001"/>
    <n v="0"/>
    <n v="67654.12000000001"/>
    <m/>
    <m/>
    <m/>
    <m/>
    <m/>
  </r>
  <r>
    <s v="CALI"/>
    <x v="5"/>
    <x v="5"/>
    <n v="19110"/>
    <n v="2268190"/>
    <n v="70402"/>
    <s v="CAUCA"/>
    <s v="BUENOS AIRES"/>
    <s v="DISTRICOL DISTRIB. LA GRAN ESQ"/>
    <s v="REDEBAN"/>
    <n v="2268190"/>
    <s v="FO-25-1056848"/>
    <d v="2025-06-07T09:16:00"/>
    <d v="2025-06-09T13:33:43"/>
    <s v="EJECUTADO_EXITOSO"/>
    <s v="EJECUTADO EXITOSO"/>
    <s v="ORDEN DE CAMBIO"/>
    <s v="ROLLOS"/>
    <s v="ROLLOS"/>
    <s v="VISITA_TÉCNICA"/>
    <n v="10"/>
    <s v="ESTADO RESULTADO DE LA ACTIVIDAD :EJECUTADO_x000a_FORMA DE ATENCIÓN :VISITA TECNICA_x000a_CANTIDAD DE ROLLOS :10_x000a_FECHA FIN DE LA ACTIVIDAD :09-06-2025_x000a_NOMBRES Y APELLIDOS DEL USUARIO :VANESSA MARTINEZ_x000a_TELEFONO DEL USUARIO :3217704283_x000a_CORREO DEL USUARIO :cruzmariapaula1987@outlook.com_x000a_SOLUCIÓN :EN LA VISITA TECNICA REALIZADA AL COMERCIO SE LLAMA AL CONTACTO PARA ENTREGA DE ROLLOS EL CONTACTO INFORMA Y SOLICITA LA ENTREGA DE ROLLOS EN UNA DIRECCION DIFERENTE CRA 26G 9 73-18 A LA INFORMADA SE LLEGA AL SITIO SE ENTREGAN ROLLOS COMO LOS ROLLOS SE ENTREGARON EN UNA DIRECCION DIFERENTE EN EL LUGAR NO HAY TIRILLA DEL CORRESPONSAL"/>
    <n v="0"/>
    <n v="0"/>
    <s v="N/A"/>
    <s v="TIPO II"/>
    <s v="TERRESTRE"/>
    <n v="1"/>
    <s v="MONTOYA VELEZ ANDRES FELIPE"/>
    <n v="67654.12000000001"/>
    <n v="0"/>
    <n v="67654.12000000001"/>
    <m/>
    <m/>
    <m/>
    <m/>
    <m/>
  </r>
  <r>
    <s v="BARRANQUILLA"/>
    <x v="1"/>
    <x v="1"/>
    <n v="8758"/>
    <n v="2266757"/>
    <n v="78826"/>
    <s v="ATLANTICO"/>
    <s v="SOLEDAD"/>
    <s v="BARRIO CIUDAD CAMELOT SOLEDAD"/>
    <s v="REDEBAN"/>
    <n v="2266757"/>
    <s v="FO-25-1054815"/>
    <d v="2025-06-06T15:43:00"/>
    <d v="2025-06-09T13:42:44"/>
    <s v="EJECUTADO_EXITOSO"/>
    <s v="EJECUTADO EXITOSO"/>
    <s v="ORDEN DE CAMBIO"/>
    <s v="ROLLOS"/>
    <s v="ROLLOS"/>
    <s v="VISITA_TÉCNICA"/>
    <n v="10"/>
    <s v="ESTADO RESULTADO DE LA ACTIVIDAD :EJECUTADO_x000a_FORMA DE ATENCIÓN :VISITA TECNICA_x000a_CANTIDAD DE ROLLOS :10_x000a_FECHA FIN DE LA ACTIVIDAD :09-06-2025_x000a_NOMBRES Y APELLIDOS DEL USUARIO : YUDIS VIVIANA_x000a_TELEFONO DEL USUARIO :3014249398_x000a_CORREO DEL USUARIO :controldevicitadigital@gmail.com _x000a_SOLUCIÓN :SE REALIZA VISITA TÉCNICA PARA ENTREGA DE ROLLOS DE REDEBAN "/>
    <n v="0"/>
    <n v="0"/>
    <s v="N/A"/>
    <s v="TIPO I"/>
    <s v="TERRESTRE"/>
    <n v="1"/>
    <s v="VARGAS HERRERA JHON JAIRO"/>
    <n v="35779.500569199998"/>
    <n v="0"/>
    <n v="35779.500569199998"/>
    <m/>
    <m/>
    <m/>
    <m/>
    <m/>
  </r>
  <r>
    <s v="CALI"/>
    <x v="5"/>
    <x v="5"/>
    <n v="76520"/>
    <n v="2269474"/>
    <n v="77970"/>
    <s v="VALLE DEL CAUCA"/>
    <s v="PALMIRA"/>
    <s v="BARRIO CENTRO PALMIRA 15"/>
    <s v="REDEBAN"/>
    <n v="2269474"/>
    <s v="FO-25-1060405"/>
    <d v="2025-06-09T08:00:00"/>
    <d v="2025-06-09T13:49:28"/>
    <s v="EJECUTADO_EXITOSO"/>
    <s v="EJECUTADO EXITOSO"/>
    <s v="ORDEN DE CAMBIO"/>
    <s v="ROLLOS"/>
    <s v="ROLLOS"/>
    <s v="VISITA_TÉCNICA"/>
    <n v="30"/>
    <s v="ESTADO RESULTADO DE LA ACTIVIDAD :EJECUTADO_x000a_FORMA DE ATENCIÓN :VISITA TECNICA_x000a_CANTIDAD DE ROLLOS :30_x000a_FECHA FIN DE LA ACTIVIDAD :09-06-2025_x000a_NOMBRES Y APELLIDOS DEL USUARIO :Wbeimar delgado _x000a_TELEFONO DEL USUARIO :3165134492_x000a_CORREO DEL USUARIO :ubeimar1614@gmail.com_x000a_SOLUCIÓN :SE VISITA CORRESPONSAL Y SE REALIZA ENTREGA DE 30 ROLLOS"/>
    <n v="0"/>
    <n v="0"/>
    <s v="N/A"/>
    <s v="TIPO I"/>
    <s v="TERRESTRE"/>
    <n v="1"/>
    <s v="MONTOYA VELEZ ANDRES FELIPE"/>
    <n v="35779.500569199998"/>
    <n v="0"/>
    <n v="35779.500569199998"/>
    <m/>
    <m/>
    <m/>
    <m/>
    <m/>
  </r>
  <r>
    <s v="BUCARAMANGA"/>
    <x v="0"/>
    <x v="0"/>
    <n v="68001"/>
    <n v="2267586"/>
    <n v="78979"/>
    <s v="SANTANDER"/>
    <s v="BUCARAMANGA"/>
    <s v="PTM BUCARAMANGA PAPELERIA LA C"/>
    <s v="REDEBAN"/>
    <n v="2267586"/>
    <s v="FO-25-1056824"/>
    <d v="2025-06-07T09:00:00"/>
    <d v="2025-06-09T13:57:09"/>
    <s v="EJECUTADO_EXITOSO"/>
    <s v="EJECUTADO EXITOSO"/>
    <s v="ORDEN DE CAMBIO"/>
    <s v="ROLLOS"/>
    <s v="ROLLOS"/>
    <s v="VISITA_TÉCNICA"/>
    <n v="20"/>
    <s v="ESTADO RESULTADO DE LA ACTIVIDAD :EJECUTADO_x000a_FORMA DE ATENCIÓN :VISITA TECNICA_x000a_CANTIDAD DE ROLLOS :20_x000a_FECHA FIN DE LA ACTIVIDAD :09-06-2025_x000a_NOMBRES Y APELLIDOS DEL USUARIO :Lina Maldonado _x000a_TELEFONO DEL USUARIO :3163278177_x000a_CORREO DEL USUARIO :linajm30@gmail.com_x000a_SOLUCIÓN :SE REALIZA VISITA AL COMERCIO SE ENTREGAN 20 ROLLOS "/>
    <n v="0"/>
    <n v="0"/>
    <s v="N/A"/>
    <s v="TIPO I"/>
    <s v="TERRESTRE"/>
    <n v="1"/>
    <s v="REMICIO AMADO JOHN HEBER"/>
    <n v="35779.500569199998"/>
    <n v="0"/>
    <n v="35779.500569199998"/>
    <m/>
    <m/>
    <m/>
    <m/>
    <m/>
  </r>
  <r>
    <s v="MEDELLIN"/>
    <x v="2"/>
    <x v="2"/>
    <n v="5001"/>
    <n v="2264738"/>
    <n v="78164"/>
    <s v="ANTIOQUIA"/>
    <s v="MEDELLIN"/>
    <s v="BARRIO JUAN 23 MEDELLIN 1"/>
    <s v="REDEBAN"/>
    <n v="2264738"/>
    <s v="FO-25-1053274"/>
    <d v="2025-06-06T10:53:00"/>
    <d v="2025-06-09T14:04:09"/>
    <s v="EJECUTADO_EXITOSO"/>
    <s v="EJECUTADO EXITOSO"/>
    <s v="ORDEN DE CAMBIO"/>
    <s v="ROLLOS"/>
    <s v="ROLLOS"/>
    <s v="VISITA_TÉCNICA"/>
    <n v="60"/>
    <s v="ESTADO RESULTADO DE LA ACTIVIDAD :EJECUTADO_x000a_FORMA DE ATENCIÓN :VISITA TECNICA_x000a_CANTIDAD DE ROLLOS :60_x000a_FECHA FIN DE LA ACTIVIDAD :09-06-2025_x000a_NOMBRES Y APELLIDOS DEL USUARIO :Senaida Ruiz _x000a_TELEFONO DEL USUARIO :3245173630_x000a_CORREO DEL USUARIO :controldevisitadigital@gmail.com_x000a_SOLUCIÓN :SE REALIZA LAENTREGA DE 60 ROLLOS DE CB A LA ENCARGADA  SENAIDA RUIZ "/>
    <n v="0"/>
    <n v="0"/>
    <s v="N/A"/>
    <s v="TIPO I"/>
    <s v="TERRESTRE"/>
    <n v="1"/>
    <s v="MONTOYA VELEZ ANDRES FELIPE"/>
    <n v="35779.500569199998"/>
    <n v="0"/>
    <n v="35779.500569199998"/>
    <m/>
    <m/>
    <m/>
    <m/>
    <m/>
  </r>
  <r>
    <s v="CALI"/>
    <x v="5"/>
    <x v="5"/>
    <n v="76275"/>
    <n v="2263550"/>
    <n v="77017"/>
    <s v="VALLE DEL CAUCA"/>
    <s v="FLORIDA"/>
    <s v="BARRIO FLORIDA FLORIDA 3"/>
    <s v="REDEBAN"/>
    <n v="2263550"/>
    <s v="FO-25-1051648"/>
    <d v="2025-06-06T08:56:00"/>
    <d v="2025-06-09T14:14:35"/>
    <s v="EJECUTADO_EXITOSO"/>
    <s v="EJECUTADO EXITOSO"/>
    <s v="ORDEN DE CAMBIO"/>
    <s v="ROLLOS"/>
    <s v="ROLLOS"/>
    <s v="VISITA_TÉCNICA"/>
    <n v="30"/>
    <s v="ESTADO RESULTADO DE LA ACTIVIDAD :EJECUTADO_x000a_FORMA DE ATENCIÓN :VISITA TECNICA_x000a_CANTIDAD DE ROLLOS :30_x000a_FECHA FIN DE LA ACTIVIDAD :09-06-2025_x000a_NOMBRES Y APELLIDOS DEL USUARIO :MANUEL SALAS _x000a_TELEFONO DEL USUARIO :3135272479_x000a_CORREO DEL USUARIO :leidydianalagunarojas@gmail.com_x000a_SOLUCIÓN :SE ENTREGAN 30 ROLLOS A EL SEÑOR MANUEL "/>
    <n v="0"/>
    <n v="0"/>
    <s v="N/A"/>
    <s v="TIPO II"/>
    <s v="TERRESTRE"/>
    <n v="1"/>
    <s v="MORENO MEDINA JUAN PABLO"/>
    <n v="67654.12000000001"/>
    <n v="0"/>
    <n v="67654.12000000001"/>
    <m/>
    <m/>
    <m/>
    <m/>
    <m/>
  </r>
  <r>
    <s v="BOGOTA"/>
    <x v="3"/>
    <x v="3"/>
    <n v="25126"/>
    <n v="2266737"/>
    <n v="76713"/>
    <s v="CUNDINAMARCA"/>
    <s v="CAJICA"/>
    <s v="BARRIO CAPELLANIA CAJICA 7"/>
    <s v="REDEBAN"/>
    <n v="2266737"/>
    <s v="FO-25-1054819"/>
    <d v="2025-06-06T15:36:00"/>
    <d v="2025-06-09T14:20:53"/>
    <s v="EJECUTADO_EXITOSO"/>
    <s v="EJECUTADO EXITOSO"/>
    <s v="ORDEN DE CAMBIO"/>
    <s v="ROLLOS"/>
    <s v="ROLLOS"/>
    <s v="VISITA_TÉCNICA"/>
    <n v="50"/>
    <s v="ESTADO RESULTADO DE LA ACTIVIDAD :EJECUTADO_x000a_FORMA DE ATENCIÓN :VISITA TECNICA_x000a_CANTIDAD DE ROLLOS :50_x000a_FECHA FIN DE LA ACTIVIDAD :09-06-2025_x000a_NOMBRES Y APELLIDOS DEL USUARIO :LAURA GARZÓN _x000a_TELEFONO DEL USUARIO :3229429247_x000a_CORREO DEL USUARIO :papelerialanacion2018@gmail.com_x000a_SOLUCIÓN :DURANTE LA VISITA TECNICA SE REALIZA ENTREGA DE ROLLOS PARA DATÁFONO NO SE MANIPULAN EQUIPOS SIN NOVEDAD EN ENTREGA"/>
    <n v="0"/>
    <n v="0"/>
    <s v="N/A"/>
    <s v="TIPO II"/>
    <s v="TERRESTRE"/>
    <n v="1"/>
    <s v="ALVARADO MORENO CRISTHIAN"/>
    <n v="67654.12000000001"/>
    <n v="0"/>
    <n v="67654.12000000001"/>
    <m/>
    <m/>
    <m/>
    <m/>
    <m/>
  </r>
  <r>
    <s v="MEDELLIN"/>
    <x v="2"/>
    <x v="2"/>
    <n v="5001"/>
    <n v="2261782"/>
    <n v="71292"/>
    <s v="ANTIOQUIA"/>
    <s v="MEDELLIN"/>
    <s v="PTM MEDELLIN VARIEDADES Y DETA"/>
    <s v="REDEBAN"/>
    <n v="2261782"/>
    <s v="FO-25-1048863"/>
    <d v="2025-06-05T16:45:00"/>
    <d v="2025-06-09T14:25:45"/>
    <s v="EJECUTADO_EXITOSO"/>
    <s v="EJECUTADO EXITOSO"/>
    <s v="ORDEN DE CAMBIO"/>
    <s v="ROLLOS"/>
    <s v="ROLLOS"/>
    <s v="VISITA_TÉCNICA"/>
    <n v="50"/>
    <s v="ESTADO RESULTADO DE LA ACTIVIDAD :EJECUTADO_x000a_FORMA DE ATENCIÓN :VISITA TECNICA_x000a_CANTIDAD DE ROLLOS :50_x000a_FECHA FIN DE LA ACTIVIDAD :09-06-2025_x000a_NOMBRES Y APELLIDOS DEL USUARIO :Viviana zapata _x000a_TELEFONO DEL USUARIO :3122822879_x000a_CORREO DEL USUARIO :lorenazapata2481@gmail.com_x000a_SOLUCIÓN :SE REALIZA LA ENTREGA DE 50 ROLLOS DE CB A L ENCARGADA BIBIANA  ZAPATA "/>
    <n v="0"/>
    <n v="0"/>
    <s v="N/A"/>
    <s v="TIPO I"/>
    <s v="TERRESTRE"/>
    <n v="1"/>
    <s v="JULIO TUBERQUIA JOSE SEBASTIAN"/>
    <n v="35779.500569199998"/>
    <n v="0"/>
    <n v="35779.500569199998"/>
    <m/>
    <m/>
    <m/>
    <m/>
    <m/>
  </r>
  <r>
    <s v="MEDELLIN"/>
    <x v="2"/>
    <x v="2"/>
    <n v="5212"/>
    <n v="2259956"/>
    <n v="67472"/>
    <s v="ANTIOQUIA"/>
    <s v="COPACABANA"/>
    <s v="BARRIO SIMON BOLIVAR COPACABAN"/>
    <s v="REDEBAN"/>
    <n v="2259956"/>
    <s v="FO-25-1047783"/>
    <d v="2025-06-05T13:24:42"/>
    <d v="2025-06-09T14:35:17"/>
    <s v="EJECUTADO_EXITOSO"/>
    <s v="EJECUTADO EXITOSO"/>
    <s v="ORDEN DE CAMBIO"/>
    <s v="ROLLOS"/>
    <s v="ROLLOS"/>
    <s v="VISITA_TÉCNICA"/>
    <n v="110"/>
    <s v="ESTADO RESULTADO DE LA ACTIVIDAD :EJECUTADO_x000a_FORMA DE ATENCIÓN :VISITA TECNICA_x000a_CANTIDAD DE ROLLOS :110_x000a_FECHA FIN DE LA ACTIVIDAD :09-06-2025_x000a_NOMBRES Y APELLIDOS DEL USUARIO :Sandra Milena_x000a_TELEFONO DEL USUARIO :3164627371_x000a_CORREO DEL USUARIO :isabellitas2011@gmail.com_x000a_SOLUCIÓN :SE REALIZA ENTREGA DE 110 ROLLOS EXITOSAMENTE OK "/>
    <n v="0"/>
    <n v="0"/>
    <s v="N/A"/>
    <s v="TIPO I"/>
    <s v="TERRESTRE"/>
    <n v="1"/>
    <s v="MURCIA HERNANDEZ HARVEY IGNACIO"/>
    <n v="35779.500569199998"/>
    <n v="0"/>
    <n v="35779.500569199998"/>
    <m/>
    <m/>
    <m/>
    <m/>
    <m/>
  </r>
  <r>
    <s v="MEDELLIN"/>
    <x v="2"/>
    <x v="2"/>
    <n v="5001"/>
    <n v="2257681"/>
    <n v="59314"/>
    <s v="ANTIOQUIA"/>
    <s v="MEDELLIN"/>
    <s v="PTM MEDELLIN CARNES TAURINA"/>
    <s v="REDEBAN"/>
    <n v="2257681"/>
    <s v="FO-25-1045330"/>
    <d v="2025-06-05T09:41:00"/>
    <d v="2025-06-09T15:37:33"/>
    <s v="EJECUTADO_EXITOSO"/>
    <s v="EJECUTADO EXITOSO"/>
    <s v="ORDEN DE CAMBIO"/>
    <s v="ROLLOS"/>
    <s v="ROLLOS"/>
    <s v="VISITA_TÉCNICA"/>
    <n v="50"/>
    <s v="ESTADO RESULTADO DE LA ACTIVIDAD :EJECUTADO_x000a_FORMA DE ATENCIÓN :VISITA TECNICA_x000a_CANTIDAD DE ROLLOS :50_x000a_FECHA FIN DE LA ACTIVIDAD :09-06-2025_x000a_NOMBRES Y APELLIDOS DEL USUARIO :Natalia echeverry _x000a_TELEFONO DEL USUARIO :3192885572_x000a_CORREO DEL USUARIO :isa.9818@hotmail.com_x000a_SOLUCIÓN :SE REALIZA LA ENTREGA DE 50 ROLLOS DE CB A LA ENCARGADA NATALIA ECHEVERRY "/>
    <n v="0"/>
    <n v="0"/>
    <s v="N/A"/>
    <s v="TIPO I"/>
    <s v="TERRESTRE"/>
    <n v="1"/>
    <s v="VEGA MANRIQUE JONATAN MAURICIO"/>
    <n v="35779.500569199998"/>
    <n v="0"/>
    <n v="35779.500569199998"/>
    <m/>
    <m/>
    <m/>
    <m/>
    <m/>
  </r>
  <r>
    <s v="CALI"/>
    <x v="5"/>
    <x v="5"/>
    <n v="76113"/>
    <n v="2267151"/>
    <n v="59286"/>
    <s v="VALLE DEL CAUCA"/>
    <s v="BUGALAGRANDE"/>
    <s v="BARRIO CENTRO BUGALAGRANDE 8"/>
    <s v="REDEBAN"/>
    <n v="2267151"/>
    <s v="FO-25-1055123"/>
    <d v="2025-06-06T16:21:00"/>
    <d v="2025-06-09T15:42:40"/>
    <s v="EJECUTADO_EXITOSO"/>
    <s v="EJECUTADO EXITOSO"/>
    <s v="ORDEN DE CAMBIO"/>
    <s v="ROLLOS"/>
    <s v="ROLLOS"/>
    <s v="VISITA_TÉCNICA"/>
    <n v="40"/>
    <s v="ESTADO RESULTADO DE LA ACTIVIDAD :EJECUTADO_x000a_FORMA DE ATENCIÓN :VISITA TECNICA_x000a_CANTIDAD DE ROLLOS :40_x000a_FECHA FIN DE LA ACTIVIDAD :09-06-2025_x000a_NOMBRES Y APELLIDOS DEL USUARIO :CENEIDA PULGARIN_x000a_TELEFONO DEL USUARIO :316041814_x000a_CORREO DEL USUARIO :ceneidacaro23@gmail.com_x000a_SOLUCIÓN :SE REALIZA ENTREGA DE 40 ROLLOS TÉRMICOS EN LA UBICACIÓN DONDE ONDICA LA SEÑORA CENEIDA EN TULUÁ."/>
    <n v="0"/>
    <n v="0"/>
    <s v="N/A"/>
    <s v="TIPO II"/>
    <s v="TERRESTRE"/>
    <n v="1"/>
    <s v="PEÑALOZA GUTIERREZ RAFAEL GUSTAVO"/>
    <n v="67654.12000000001"/>
    <n v="0"/>
    <n v="67654.12000000001"/>
    <m/>
    <m/>
    <m/>
    <m/>
    <m/>
  </r>
  <r>
    <s v="CALI"/>
    <x v="5"/>
    <x v="5"/>
    <n v="76834"/>
    <n v="2268950"/>
    <n v="35518"/>
    <s v="VALLE DEL CAUCA"/>
    <s v="TULUA"/>
    <s v="REDY TULUA"/>
    <s v="REDEBAN"/>
    <n v="2268950"/>
    <s v="FO-25-1060148"/>
    <d v="2025-06-09T08:00:00"/>
    <d v="2025-06-09T15:54:37"/>
    <s v="EJECUTADO_EXITOSO"/>
    <s v="EJECUTADO EXITOSO"/>
    <s v="ORDEN DE CAMBIO"/>
    <s v="ROLLOS"/>
    <s v="ROLLOS"/>
    <s v="VISITA_TÉCNICA"/>
    <n v="140"/>
    <s v="ESTADO RESULTADO DE LA ACTIVIDAD :EJECUTADO_x000a_FORMA DE ATENCIÓN :VISITA TECNICA_x000a_CANTIDAD DE ROLLOS :140_x000a_FECHA FIN DE LA ACTIVIDAD :09-06-2025_x000a_NOMBRES Y APELLIDOS DEL USUARIO :CAROLINA AGUADO HERIDIA_x000a_TELEFONO DEL USUARIO :3183174788_x000a_CORREO DEL USUARIO :carolaguado208@gmail.com_x000a_SOLUCIÓN :SE REALIZA ENTREGA DE 120 ROLLOS TÉRMICOS EN EL CB."/>
    <n v="0"/>
    <n v="0"/>
    <s v="N/A"/>
    <s v="TIPO II"/>
    <s v="TERRESTRE"/>
    <n v="1"/>
    <s v="CEDEÑO AMAYA JORGE LUIS"/>
    <n v="67654.12000000001"/>
    <n v="0"/>
    <n v="67654.12000000001"/>
    <m/>
    <m/>
    <m/>
    <m/>
    <m/>
  </r>
  <r>
    <s v="CALI"/>
    <x v="5"/>
    <x v="5"/>
    <n v="76520"/>
    <n v="2268180"/>
    <n v="47232"/>
    <s v="VALLE DEL CAUCA"/>
    <s v="PALMIRA"/>
    <s v="BARRIO POTRERILLO PALMIRA"/>
    <s v="REDEBAN"/>
    <n v="2268180"/>
    <s v="FO-25-1056838"/>
    <d v="2025-06-07T09:02:00"/>
    <d v="2025-06-09T16:12:40"/>
    <s v="EJECUTADO_EXITOSO"/>
    <s v="EJECUTADO EXITOSO"/>
    <s v="ORDEN DE CAMBIO"/>
    <s v="ROLLOS"/>
    <s v="ROLLOS"/>
    <s v="VISITA_TÉCNICA"/>
    <n v="50"/>
    <s v="ESTADO RESULTADO DE LA ACTIVIDAD :EJECUTADO_x000a_FORMA DE ATENCIÓN :VISITA TECNICA_x000a_CANTIDAD DE ROLLOS :50_x000a_FECHA FIN DE LA ACTIVIDAD :09-06-2025_x000a_NOMBRES Y APELLIDOS DEL USUARIO :Diego luna _x000a_TELEFONO DEL USUARIO :3242774377_x000a_CORREO DEL USUARIO :diegoluna1105@gmail.com_x000a_SOLUCIÓN :SE VISITA CORRESPONSAL Y SE REALIZA ENTREGA DE 50 ROLLOS"/>
    <n v="0"/>
    <n v="0"/>
    <s v="N/A"/>
    <s v="TIPO I"/>
    <s v="TERRESTRE"/>
    <n v="1"/>
    <s v="LOZADA ROJAS CHRISTIAN ANDRES"/>
    <n v="35779.500569199998"/>
    <n v="0"/>
    <n v="35779.500569199998"/>
    <m/>
    <m/>
    <m/>
    <m/>
    <m/>
  </r>
  <r>
    <s v="CALI"/>
    <x v="5"/>
    <x v="5"/>
    <n v="76834"/>
    <n v="2244320"/>
    <n v="78721"/>
    <s v="VALLE DEL CAUCA"/>
    <s v="TULUA"/>
    <s v="PTM TULUA AUTOSERVICIO LA VILL"/>
    <s v="REDEBAN"/>
    <n v="2244320"/>
    <s v="FO-25-1029827"/>
    <d v="2025-06-03T10:26:00"/>
    <d v="2025-06-09T16:24:02"/>
    <s v="EJECUTADO_EXITOSO"/>
    <s v="EJECUTADO EXITOSO"/>
    <s v="ORDEN DE CAMBIO"/>
    <s v="ROLLOS"/>
    <s v="ROLLOS"/>
    <s v="VISITA_TÉCNICA"/>
    <n v="50"/>
    <s v="ESTADO RESULTADO DE LA ACTIVIDAD :EJECUTADO_x000a_FORMA DE ATENCIÓN :VISITA TECNICA_x000a_CANTIDAD DE ROLLOS :50_x000a_FECHA FIN DE LA ACTIVIDAD :09-06-2025_x000a_NOMBRES Y APELLIDOS DEL USUARIO :MARIA JOSE CHAVARRÍA _x000a_TELEFONO DEL USUARIO :3207059512_x000a_CORREO DEL USUARIO :leidylopera12@gmail.com_x000a_SOLUCIÓN :SE REALIZA ENTREGA DE 50 ROLLOS TÉRMICOS EN EL CB."/>
    <n v="0"/>
    <n v="0"/>
    <s v="N/A"/>
    <s v="TIPO II"/>
    <s v="TERRESTRE"/>
    <n v="1"/>
    <s v="BUSTOS MORA DIEGO MANUEL"/>
    <n v="67654.12000000001"/>
    <n v="0"/>
    <n v="67654.12000000001"/>
    <m/>
    <m/>
    <m/>
    <m/>
    <m/>
  </r>
  <r>
    <s v="PASTO"/>
    <x v="5"/>
    <x v="5"/>
    <n v="52838"/>
    <n v="2268540"/>
    <n v="24835"/>
    <s v="NARIÑO"/>
    <s v="TUQUERRES"/>
    <s v="BARRIO SANTA ANA TUQUERRES"/>
    <s v="REDEBAN"/>
    <n v="2268540"/>
    <s v="FO-25-1058579"/>
    <d v="2025-06-09T08:00:00"/>
    <d v="2025-06-09T16:33:26"/>
    <s v="EJECUTADO_EXITOSO"/>
    <s v="EJECUTADO EXITOSO"/>
    <s v="ORDEN DE CAMBIO"/>
    <s v="ROLLOS"/>
    <s v="ROLLOS"/>
    <s v="VISITA_TÉCNICA"/>
    <n v="20"/>
    <s v="ESTADO RESULTADO DE LA ACTIVIDAD :EJECUTADO_x000a_FORMA DE ATENCIÓN :VISITA TECNICA_x000a_CANTIDAD DE ROLLOS :20_x000a_FECHA FIN DE LA ACTIVIDAD :09-06-2025_x000a_NOMBRES Y APELLIDOS DEL USUARIO :AIDA VIVAS_x000a_TELEFONO DEL USUARIO :3134247813_x000a_CORREO DEL USUARIO :elizabethorjuela.36@gmail.com_x000a_SOLUCIÓN :SE ENCUENTRA CB CERRADO PARA ENTREGAR ROLLOS, SE COMUNICA CON USUARIA E INDICA QUE LOS PODEMOS DEJAR AL LADO CON UNA FAMILIAR"/>
    <n v="0"/>
    <n v="0"/>
    <s v="N/A"/>
    <s v="TIPO II"/>
    <s v="TERRESTRE"/>
    <n v="1"/>
    <s v="REYES RAMIREZ DIEGO ALEXANDER"/>
    <n v="67654.12000000001"/>
    <n v="0"/>
    <n v="67654.12000000001"/>
    <m/>
    <m/>
    <m/>
    <m/>
    <m/>
  </r>
  <r>
    <s v="BUCARAMANGA"/>
    <x v="0"/>
    <x v="0"/>
    <n v="54385"/>
    <n v="2243606"/>
    <n v="74218"/>
    <s v="NORTE DE SANTANDER"/>
    <s v="LA ESPERANZA"/>
    <s v="PTM   CORREGIMIENTO PUEBLO NUE"/>
    <s v="REDEBAN"/>
    <n v="2243606"/>
    <s v="FO-25-1029520"/>
    <d v="2025-06-03T09:54:00"/>
    <d v="2025-06-09T17:06:10"/>
    <s v="EJECUTADO_EXITOSO"/>
    <s v="EJECUTADO EXITOSO"/>
    <s v="ORDEN DE CAMBIO"/>
    <s v="ROLLOS"/>
    <s v="ROLLOS"/>
    <s v="ENVÍO"/>
    <n v="40"/>
    <s v="ESTADO RESULTADO DE LA ACTIVIDAD :_x000a_FORMA DE ATENCIÓN :ENVIO_x000a_CANTIDAD DE ROLLOS :40_x000a_FECHA FIN DE LA ACTIVIDAD :09-06-2025_x000a_NOMBRES Y APELLIDOS DEL USUARIO :_x000a_TELEFONO DEL USUARIO :_x000a_CORREO DEL USUARIO :_x000a_SOLUCIÓN :"/>
    <n v="2212425305"/>
    <s v="SERVIENTREGA"/>
    <s v=""/>
    <s v="TIPO III"/>
    <s v="TERRESTRE"/>
    <n v="0"/>
    <s v="MONTOYA VELEZ ANDRES FELIPE"/>
    <n v="35779.500569199998"/>
    <n v="0"/>
    <n v="35779.500569199998"/>
    <m/>
    <m/>
    <m/>
    <m/>
    <m/>
  </r>
  <r>
    <s v="MEDELLIN"/>
    <x v="2"/>
    <x v="2"/>
    <n v="27075"/>
    <n v="2249041"/>
    <n v="67278"/>
    <s v="CHOCO"/>
    <s v="BAHIA SOLANO"/>
    <s v="BARRIO FILLO CASTRO BAHIA SOLA"/>
    <s v="REDEBAN"/>
    <n v="2249041"/>
    <s v="FO-25-1035209"/>
    <d v="2025-06-03T17:15:00"/>
    <d v="2025-06-09T17:12:50"/>
    <s v="EJECUTADO_EXITOSO"/>
    <s v="EJECUTADO EXITOSO"/>
    <s v="ORDEN DE CAMBIO"/>
    <s v="ROLLOS"/>
    <s v="ROLLOS"/>
    <s v="ENVÍO"/>
    <n v="30"/>
    <s v="ESTADO RESULTADO DE LA ACTIVIDAD :_x000a_FORMA DE ATENCIÓN :ENVIO_x000a_CANTIDAD DE ROLLOS :30_x000a_FECHA FIN DE LA ACTIVIDAD :09-06-2025_x000a_NOMBRES Y APELLIDOS DEL USUARIO :_x000a_TELEFONO DEL USUARIO :_x000a_CORREO DEL USUARIO :_x000a_SOLUCIÓN :"/>
    <n v="284607311"/>
    <s v="SERVIENTREGA"/>
    <s v="EN ZONA DE DISTRIBUCION"/>
    <s v="TIPO IV ESPECIAL"/>
    <s v="AEREO"/>
    <n v="0"/>
    <s v="AGUIRRE HENAO RAUL EDUARDO"/>
    <n v="35779.500569199998"/>
    <n v="0"/>
    <n v="35779.500569199998"/>
    <m/>
    <m/>
    <m/>
    <m/>
    <m/>
  </r>
  <r>
    <s v="SANTA MARTA"/>
    <x v="1"/>
    <x v="1"/>
    <n v="47001"/>
    <n v="2260233"/>
    <n v="61372"/>
    <s v="MAGDALENA"/>
    <s v="SANTA MARTA"/>
    <s v="BARRIO CIUDAD EQUIDAD SANTA MA"/>
    <s v="REDEBAN"/>
    <n v="2260233"/>
    <s v="FO-25-1048711"/>
    <d v="2025-06-05T14:08:00"/>
    <d v="2025-06-09T17:21:06"/>
    <s v="EJECUTADO_EXITOSO"/>
    <s v="EJECUTADO EXITOSO"/>
    <s v="ORDEN DE CAMBIO"/>
    <s v="ROLLOS"/>
    <s v="ROLLOS"/>
    <s v="VISITA_TÉCNICA"/>
    <n v="60"/>
    <s v="ESTADO RESULTADO DE LA ACTIVIDAD :EJECUTADO_x000a_FORMA DE ATENCIÓN :VISITA TECNICA_x000a_CANTIDAD DE ROLLOS :60_x000a_FECHA FIN DE LA ACTIVIDAD :09-06-2025_x000a_NOMBRES Y APELLIDOS DEL USUARIO :Leydi Jaimes _x000a_TELEFONO DEL USUARIO :3235970436_x000a_CORREO DEL USUARIO :leydisjaimesbeltran@gmail.com_x000a_SOLUCIÓN :SE REALIZA ENTREGA DE 60 ROLLOS PARA DATÁFONO A SATISFACCIÓN DEL CLIENTE "/>
    <n v="0"/>
    <n v="0"/>
    <s v="N/A"/>
    <s v="TIPO I"/>
    <s v="TERRESTRE"/>
    <n v="1"/>
    <s v="MARTINEZ SALGUEDO ANDRES AUGUSTO"/>
    <n v="35779.500569199998"/>
    <n v="0"/>
    <n v="35779.500569199998"/>
    <m/>
    <m/>
    <m/>
    <m/>
    <m/>
  </r>
  <r>
    <s v="BOGOTA"/>
    <x v="3"/>
    <x v="3"/>
    <n v="11001"/>
    <n v="2267516"/>
    <n v="12052"/>
    <s v="CUNDINAMARCA"/>
    <s v="BOGOTA"/>
    <s v="BARRIO VISTA HERMOSA"/>
    <s v="REDEBAN"/>
    <n v="2267516"/>
    <s v="FO-25-1056812"/>
    <d v="2025-06-06T17:51:00"/>
    <d v="2025-06-10T08:03:57"/>
    <s v="EJECUTADO_CANCELADO"/>
    <s v="DIRECCION ERRADA"/>
    <s v="ORDEN DE CAMBIO"/>
    <s v="ROLLOS"/>
    <s v="ROLLOS"/>
    <s v="SOPORTE_TELEFÓNICO"/>
    <n v="70"/>
    <s v="ESTADO RESULTADO DE LA ACTIVIDAD :EJECUTADO / CANCELADO_x000a_FORMA DE ATENCIÓN :SOPORTE TELEFONICO_x000a_CANTIDAD DE ROLLOS :_x000a_FECHA FIN DE LA ACTIVIDAD :09-06-2025_x000a_NOMBRES Y APELLIDOS DEL USUARIO :Nora Ayala _x000a_TELEFONO DEL USUARIO :3014739289_x000a_CORREO DEL USUARIO :controldevisitadigital@gmail.com_x000a_SOLUCIÓN :SE ESTABLECE COMUNICACIÓN CON LA SRA NORA AYALA PARA CONFIRMAR DIRECCIÓN PORQUE NO EXISTE EN LA ZONA NORTE, EN CONTACTO CON ELLA INFORMA QUE ES EN EL SUR DE LA CIUDAD. SE ESCALA EL CASO AL SR. WILLIAM ROZO QUIEN AUTORIZA LA CANCELACIÓN DE LA ENTREGA DE ROLLOS Y ME INFORMA QUE LE DIGA AL CLIENTE QUE DEBE DE HACER EL CAMBIO DE DIRECCIÓN COMO ES DEBIDO. "/>
    <n v="0"/>
    <n v="0"/>
    <s v="N/A"/>
    <s v="TIPO I"/>
    <s v="TERRESTRE"/>
    <n v="0"/>
    <s v="PORRAS CASTRO DARLON NASCK"/>
    <n v="41241.0800752"/>
    <n v="0"/>
    <n v="41241.0800752"/>
    <m/>
    <m/>
    <m/>
    <m/>
    <m/>
  </r>
  <r>
    <s v="NEIVA"/>
    <x v="4"/>
    <x v="4"/>
    <n v="41396"/>
    <n v="2253140"/>
    <n v="50799"/>
    <s v="HUILA"/>
    <s v="LA PLATA"/>
    <s v="PTM LA PLATA DULCINET"/>
    <s v="REDEBAN"/>
    <n v="2253140"/>
    <s v="FO-25-1041314"/>
    <d v="2025-06-04T12:16:00"/>
    <d v="2025-06-10T09:18:40"/>
    <s v="EJECUTADO_EXITOSO"/>
    <s v="EJECUTADO EXITOSO"/>
    <s v="ORDEN DE CAMBIO"/>
    <s v="ROLLOS"/>
    <s v="ROLLOS"/>
    <s v="ENVÍO"/>
    <n v="80"/>
    <s v="ESTADO RESULTADO DE LA ACTIVIDAD :_x000a_FORMA DE ATENCIÓN :ENVIO_x000a_CANTIDAD DE ROLLOS :80_x000a_FECHA FIN DE LA ACTIVIDAD :10-06-2025_x000a_NOMBRES Y APELLIDOS DEL USUARIO :_x000a_TELEFONO DEL USUARIO :_x000a_CORREO DEL USUARIO :_x000a_SOLUCIÓN :"/>
    <s v="014131987196"/>
    <s v="ENVIA"/>
    <s v="N/A"/>
    <s v="TIPO III"/>
    <s v="TERRESTRE"/>
    <n v="0"/>
    <s v="MONTOYA VELEZ ANDRES FELIPE"/>
    <n v="35779.500569199998"/>
    <n v="0"/>
    <n v="35779.500569199998"/>
    <m/>
    <m/>
    <m/>
    <m/>
    <m/>
  </r>
  <r>
    <s v="BUCARAMANGA"/>
    <x v="0"/>
    <x v="0"/>
    <n v="81794"/>
    <n v="2253398"/>
    <n v="47596"/>
    <s v="ARAUCA"/>
    <s v="TAME"/>
    <s v="BARRIO VEREDA EL BOTALON TAME"/>
    <s v="REDEBAN"/>
    <n v="2253398"/>
    <s v="FO-25-1044860"/>
    <d v="2025-06-04T13:45:00"/>
    <d v="2025-06-10T09:22:52"/>
    <s v="EJECUTADO_EXITOSO"/>
    <s v="EJECUTADO EXITOSO"/>
    <s v="ORDEN DE CAMBIO"/>
    <s v="ROLLOS"/>
    <s v="ROLLOS"/>
    <s v="ENVÍO"/>
    <n v="60"/>
    <s v="ESTADO RESULTADO DE LA ACTIVIDAD :_x000a_FORMA DE ATENCIÓN :ENVIO_x000a_CANTIDAD DE ROLLOS :60_x000a_FECHA FIN DE LA ACTIVIDAD :10-06-2025_x000a_NOMBRES Y APELLIDOS DEL USUARIO :_x000a_TELEFONO DEL USUARIO :_x000a_CORREO DEL USUARIO :_x000a_SOLUCIÓN :"/>
    <n v="45899500860"/>
    <s v="COORDINADORA"/>
    <s v="N/A"/>
    <s v="TIPO IV ESPECIAL"/>
    <s v="AEREO"/>
    <n v="0"/>
    <s v="HERRERA MONAR GEOVANNY"/>
    <n v="35779.500569199998"/>
    <n v="0"/>
    <n v="35779.500569199998"/>
    <m/>
    <m/>
    <m/>
    <m/>
    <m/>
  </r>
  <r>
    <s v="NEIVA"/>
    <x v="4"/>
    <x v="4"/>
    <n v="41396"/>
    <n v="2261733"/>
    <n v="54253"/>
    <s v="HUILA"/>
    <s v="LA PLATA"/>
    <s v="BARRIO CENTRO POBLADO VILLA LO"/>
    <s v="REDEBAN"/>
    <n v="2261733"/>
    <s v="FO-25-1049226"/>
    <d v="2025-06-05T16:30:00"/>
    <d v="2025-06-10T09:24:39"/>
    <s v="EJECUTADO_EXITOSO"/>
    <s v="EJECUTADO EXITOSO"/>
    <s v="ORDEN DE CAMBIO"/>
    <s v="ROLLOS"/>
    <s v="ROLLOS"/>
    <s v="ENVÍO"/>
    <n v="20"/>
    <s v="ESTADO RESULTADO DE LA ACTIVIDAD :_x000a_FORMA DE ATENCIÓN :ENVIO_x000a_CANTIDAD DE ROLLOS :20_x000a_FECHA FIN DE LA ACTIVIDAD :10-06-2025_x000a_NOMBRES Y APELLIDOS DEL USUARIO :_x000a_TELEFONO DEL USUARIO :_x000a_CORREO DEL USUARIO :_x000a_SOLUCIÓN :"/>
    <n v="240030333318"/>
    <s v="INTERRAPIDISIMO"/>
    <s v="N/A"/>
    <s v="TIPO III"/>
    <s v="TERRESTRE"/>
    <n v="0"/>
    <s v="PEÑALOZA GUTIERREZ RAFAEL GUSTAVO"/>
    <n v="35779.500569199998"/>
    <n v="0"/>
    <n v="35779.500569199998"/>
    <m/>
    <m/>
    <m/>
    <m/>
    <m/>
  </r>
  <r>
    <s v="CUCUTA"/>
    <x v="0"/>
    <x v="0"/>
    <n v="54810"/>
    <n v="2248412"/>
    <n v="22699"/>
    <s v="NORTE DE SANTANDER"/>
    <s v="TIBU"/>
    <s v="BARRIO LIBERTADORES TIBU"/>
    <s v="REDEBAN"/>
    <n v="2248412"/>
    <s v="FO-25-1034443"/>
    <d v="2025-06-03T16:06:00"/>
    <d v="2025-06-10T09:53:44"/>
    <s v="EJECUTADO_EXITOSO"/>
    <s v="EJECUTADO EXITOSO"/>
    <s v="ORDEN DE CAMBIO"/>
    <s v="ROLLOS"/>
    <s v="ROLLOS"/>
    <s v="ENVÍO"/>
    <n v="80"/>
    <s v="ESTADO RESULTADO DE LA ACTIVIDAD :_x000a_FORMA DE ATENCIÓN :ENVIO_x000a_CANTIDAD DE ROLLOS :80_x000a_FECHA FIN DE LA ACTIVIDAD :10-06-2025_x000a_NOMBRES Y APELLIDOS DEL USUARIO :_x000a_TELEFONO DEL USUARIO :_x000a_CORREO DEL USUARIO :_x000a_SOLUCIÓN :"/>
    <n v="2212425303"/>
    <s v="SERVIENTREGA"/>
    <s v="ENTREGADO"/>
    <s v="TIPO IV ESPECIAL"/>
    <s v="TERRESTRE"/>
    <n v="0"/>
    <s v="MAESTRE MENGUAL EDGAR ENRIQUE"/>
    <n v="35779.500569199998"/>
    <n v="0"/>
    <n v="35779.500569199998"/>
    <m/>
    <m/>
    <m/>
    <m/>
    <m/>
  </r>
  <r>
    <s v="BOGOTA"/>
    <x v="3"/>
    <x v="3"/>
    <n v="25645"/>
    <n v="2267536"/>
    <n v="57586"/>
    <s v="CUNDINAMARCA"/>
    <s v="SAN ANTONIO DEL TEQUENDAMA"/>
    <s v="PTM SAN ANTONIO INTERCOST"/>
    <s v="REDEBAN"/>
    <n v="2267536"/>
    <s v="FO-25-1056829"/>
    <d v="2025-06-07T09:00:00"/>
    <d v="2025-06-10T10:49:47"/>
    <s v="EJECUTADO_EXITOSO"/>
    <s v="EJECUTADO EXITOSO"/>
    <s v="ORDEN DE CAMBIO"/>
    <s v="ROLLOS"/>
    <s v="ROLLOS"/>
    <s v="VISITA_TÉCNICA"/>
    <n v="20"/>
    <s v="ESTADO RESULTADO DE LA ACTIVIDAD :EJECUTADO_x000a_FORMA DE ATENCIÓN :VISITA TECNICA_x000a_CANTIDAD DE ROLLOS :20_x000a_FECHA FIN DE LA ACTIVIDAD :10-06-2025_x000a_NOMBRES Y APELLIDOS DEL USUARIO :Costando vaquero _x000a_TELEFONO DEL USUARIO :3138535911_x000a_CORREO DEL USUARIO :interpagatodo@gmail.com_x000a_SOLUCIÓN :ENTREGA DE ROLLOS EJECUTADO OK"/>
    <n v="0"/>
    <n v="0"/>
    <s v="N/A"/>
    <s v="TIPO II"/>
    <s v="TERRESTRE"/>
    <n v="1"/>
    <s v="THOMAS  CAMPO SIGIFREDO SEGUNDO"/>
    <n v="67654.12000000001"/>
    <n v="0"/>
    <n v="67654.12000000001"/>
    <m/>
    <m/>
    <m/>
    <m/>
    <m/>
  </r>
  <r>
    <s v="IBAGUE"/>
    <x v="4"/>
    <x v="4"/>
    <n v="73001"/>
    <n v="2274698"/>
    <n v="65505"/>
    <s v="TOLIMA"/>
    <s v="IBAGUE"/>
    <s v="BARRIO VEREDA COELLO IBAGUE"/>
    <s v="REDEBAN"/>
    <n v="2274698"/>
    <s v="FO-25-1063864"/>
    <d v="2025-06-09T14:10:00"/>
    <d v="2025-06-10T13:09:11"/>
    <s v="EJECUTADO_EXITOSO"/>
    <s v="EJECUTADO EXITOSO"/>
    <s v="ORDEN DE CAMBIO"/>
    <s v="ROLLOS"/>
    <s v="ROLLOS"/>
    <s v="VISITA_TÉCNICA"/>
    <n v="20"/>
    <s v="ESTADO RESULTADO DE LA ACTIVIDAD :EJECUTADO_x000a_FORMA DE ATENCIÓN :VISITA TECNICA_x000a_CANTIDAD DE ROLLOS :20_x000a_FECHA FIN DE LA ACTIVIDAD :10-06-2025_x000a_NOMBRES Y APELLIDOS DEL USUARIO :Catherine Martínez_x000a_TELEFONO DEL USUARIO :3016470068_x000a_CORREO DEL USUARIO :kathedylan.martinez1995@gmail.com_x000a_SOLUCIÓN :SE REALIZA ENTREGA DE 20 ROLLOS POR SOLICITUD DEL CLIENTE."/>
    <n v="0"/>
    <n v="0"/>
    <s v="N/A"/>
    <s v="TIPO I"/>
    <s v="TERRESTRE"/>
    <n v="1"/>
    <n v="0"/>
    <n v="35779.500569199998"/>
    <n v="0"/>
    <n v="35779.500569199998"/>
    <m/>
    <m/>
    <m/>
    <m/>
    <m/>
  </r>
  <r>
    <s v="BUCARAMANGA"/>
    <x v="0"/>
    <x v="0"/>
    <n v="68547"/>
    <n v="2273201"/>
    <n v="59644"/>
    <s v="SANTANDER"/>
    <s v="PIEDECUESTA"/>
    <s v="BARRIO EL GUAYABAL PIEDECUESTA"/>
    <s v="REDEBAN"/>
    <n v="2273201"/>
    <s v="FO-25-1062978"/>
    <d v="2025-06-09T11:14:00"/>
    <d v="2025-06-10T13:16:14"/>
    <s v="EJECUTADO_EXITOSO"/>
    <s v="EJECUTADO EXITOSO"/>
    <s v="ORDEN DE CAMBIO"/>
    <s v="ROLLOS"/>
    <s v="ROLLOS"/>
    <s v="VISITA_TÉCNICA"/>
    <n v="150"/>
    <s v="ESTADO RESULTADO DE LA ACTIVIDAD :EJECUTADO_x000a_FORMA DE ATENCIÓN :VISITA TECNICA_x000a_CANTIDAD DE ROLLOS :150_x000a_FECHA FIN DE LA ACTIVIDAD :10-06-2025_x000a_NOMBRES Y APELLIDOS DEL USUARIO :Valentina Uribe _x000a_TELEFONO DEL USUARIO :3226806276_x000a_CORREO DEL USUARIO :uribeangaritavalentina@gmail.com_x000a_SOLUCIÓN :ENTREGA DE 150 ROLLO PARA DATÁFONO "/>
    <n v="0"/>
    <n v="0"/>
    <s v="N/A"/>
    <s v="TIPO II"/>
    <s v="TERRESTRE"/>
    <n v="1"/>
    <s v="GONZALEZ FERRER JESUS ALEXANDER"/>
    <n v="67654.12000000001"/>
    <n v="0"/>
    <n v="67654.12000000001"/>
    <m/>
    <m/>
    <m/>
    <m/>
    <m/>
  </r>
  <r>
    <s v="VILLAVICENCIO"/>
    <x v="4"/>
    <x v="4"/>
    <n v="50006"/>
    <n v="2268861"/>
    <n v="61568"/>
    <s v="META"/>
    <s v="ACACIAS"/>
    <s v="BARRIO CENTRO POBLADO DINJAMAR"/>
    <s v="REDEBAN"/>
    <n v="2268861"/>
    <s v="FO-25-1060145"/>
    <d v="2025-06-09T08:00:00"/>
    <d v="2025-06-10T13:26:33"/>
    <s v="EJECUTADO_EXITOSO"/>
    <s v="EJECUTADO EXITOSO"/>
    <s v="ORDEN DE CAMBIO"/>
    <s v="ROLLOS"/>
    <s v="ROLLOS"/>
    <s v="VISITA_TÉCNICA"/>
    <n v="50"/>
    <s v="ESTADO RESULTADO DE LA ACTIVIDAD :EJECUTADO_x000a_FORMA DE ATENCIÓN :VISITA TECNICA_x000a_CANTIDAD DE ROLLOS :50_x000a_FECHA FIN DE LA ACTIVIDAD :10-06-2025_x000a_NOMBRES Y APELLIDOS DEL USUARIO :Ferney guzman_x000a_TELEFONO DEL USUARIO :3203404018_x000a_CORREO DEL USUARIO :ferney.guzman4018@gmail.com_x000a_SOLUCIÓN :SE REALIZA ENTREGA EN DIRECCIÓN SOLICITA POR TITULAR DE 50 ROLLOS OK SIN NOVEDADES "/>
    <n v="0"/>
    <n v="0"/>
    <s v="N/A"/>
    <s v="TIPO II"/>
    <s v="TERRESTRE"/>
    <n v="1"/>
    <s v="MURCIA HERNANDEZ HARVEY IGNACIO"/>
    <n v="67654.12000000001"/>
    <n v="0"/>
    <n v="67654.12000000001"/>
    <m/>
    <m/>
    <m/>
    <m/>
    <m/>
  </r>
  <r>
    <s v="BOGOTA"/>
    <x v="3"/>
    <x v="3"/>
    <n v="11001"/>
    <n v="2268149"/>
    <n v="39163"/>
    <s v="CUNDINAMARCA"/>
    <s v="BOGOTA"/>
    <s v="BARRIO CANTALEJO BOGOTA"/>
    <s v="REDEBAN"/>
    <n v="2268149"/>
    <s v="FO-25-1056845"/>
    <d v="2025-06-07T09:00:00"/>
    <d v="2025-06-10T13:32:29"/>
    <s v="EJECUTADO_EXITOSO"/>
    <s v="EJECUTADO EXITOSO"/>
    <s v="ORDEN DE CAMBIO"/>
    <s v="ROLLOS"/>
    <s v="ROLLOS"/>
    <s v="VISITA_TÉCNICA"/>
    <n v="40"/>
    <s v="ESTADO RESULTADO DE LA ACTIVIDAD :EJECUTADO_x000a_FORMA DE ATENCIÓN :VISITA TECNICA_x000a_CANTIDAD DE ROLLOS :40_x000a_FECHA FIN DE LA ACTIVIDAD :10-06-2025_x000a_NOMBRES Y APELLIDOS DEL USUARIO :Víctor Arias_x000a_TELEFONO DEL USUARIO :3218512958_x000a_CORREO DEL USUARIO :natadani.sas@gmail.com_x000a_SOLUCIÓN :SE LLEGA LA DIRECCIÓN INDICA Y SE ENTREGAN 40 ROLLOS NO SE MANIPULAN DATÁFONOS"/>
    <n v="0"/>
    <n v="0"/>
    <s v="N/A"/>
    <s v="TIPO I"/>
    <s v="TERRESTRE"/>
    <n v="1"/>
    <s v="COGOLLO VERTEL EDER LUIS"/>
    <n v="35779.500569199998"/>
    <n v="0"/>
    <n v="35779.500569199998"/>
    <m/>
    <m/>
    <m/>
    <m/>
    <m/>
  </r>
  <r>
    <s v="CARTAGENA"/>
    <x v="1"/>
    <x v="1"/>
    <n v="13001"/>
    <n v="2267590"/>
    <n v="62082"/>
    <s v="BOLIVAR"/>
    <s v="CARTAGENA"/>
    <s v="BARRIO LOS ALPES CARTAGENA DE"/>
    <s v="REDEBAN"/>
    <n v="2267590"/>
    <s v="FO-25-1056821"/>
    <d v="2025-06-07T09:00:00"/>
    <d v="2025-06-10T13:37:20"/>
    <s v="EJECUTADO_EXITOSO"/>
    <s v="EJECUTADO EXITOSO"/>
    <s v="ORDEN DE CAMBIO"/>
    <s v="ROLLOS"/>
    <s v="ROLLOS"/>
    <s v="VISITA_TÉCNICA"/>
    <n v="70"/>
    <s v="ESTADO RESULTADO DE LA ACTIVIDAD :EJECUTADO_x000a_FORMA DE ATENCIÓN :VISITA TECNICA_x000a_CANTIDAD DE ROLLOS :70_x000a_FECHA FIN DE LA ACTIVIDAD :10-06-2025_x000a_NOMBRES Y APELLIDOS DEL USUARIO :Cristian castaño agudelo _x000a_TELEFONO DEL USUARIO :3233278566_x000a_CORREO DEL USUARIO :kamilocristian27@gmail.com_x000a_SOLUCIÓN :SE ENTREGAN 70 ROLLOS "/>
    <n v="0"/>
    <n v="0"/>
    <s v="N/A"/>
    <s v="TIPO I"/>
    <s v="TERRESTRE"/>
    <n v="1"/>
    <s v="MARTINEZ SALGUEDO ANDRES AUGUSTO"/>
    <n v="35779.500569199998"/>
    <n v="0"/>
    <n v="35779.500569199998"/>
    <m/>
    <m/>
    <m/>
    <m/>
    <m/>
  </r>
  <r>
    <s v="VILLAVICENCIO"/>
    <x v="4"/>
    <x v="4"/>
    <n v="50006"/>
    <n v="2264409"/>
    <n v="42603"/>
    <s v="META"/>
    <s v="ACACIAS"/>
    <s v="BARRIO ZONA RURAL ACACIAS ACAC"/>
    <s v="REDEBAN"/>
    <n v="2264409"/>
    <s v="FO-25-1052688"/>
    <d v="2025-06-06T10:22:00"/>
    <d v="2025-06-10T13:41:40"/>
    <s v="EJECUTADO_EXITOSO"/>
    <s v="EJECUTADO EXITOSO"/>
    <s v="ORDEN DE CAMBIO"/>
    <s v="ROLLOS"/>
    <s v="ROLLOS"/>
    <s v="VISITA_TÉCNICA"/>
    <n v="30"/>
    <s v="ESTADO RESULTADO DE LA ACTIVIDAD :EJECUTADO_x000a_FORMA DE ATENCIÓN :VISITA TECNICA_x000a_CANTIDAD DE ROLLOS :30_x000a_FECHA FIN DE LA ACTIVIDAD :10-06-2025_x000a_NOMBRES Y APELLIDOS DEL USUARIO :Ferney Guzmán _x000a_TELEFONO DEL USUARIO :3203404018_x000a_CORREO DEL USUARIO :ferney.guzman4018@gmail.com_x000a_SOLUCIÓN :SE REALIZA ENTREGA DE 30 ROLLOS EN DIRECCIÓN SOLICITA POR TITULAR "/>
    <n v="0"/>
    <n v="0"/>
    <s v="N/A"/>
    <s v="TIPO II"/>
    <s v="TERRESTRE"/>
    <n v="1"/>
    <s v="ROMERO ROJAS BREIDY JHOHAN"/>
    <n v="67654.12000000001"/>
    <n v="0"/>
    <n v="67654.12000000001"/>
    <m/>
    <m/>
    <m/>
    <m/>
    <m/>
  </r>
  <r>
    <s v="CALI"/>
    <x v="5"/>
    <x v="5"/>
    <n v="76892"/>
    <n v="2273548"/>
    <n v="74065"/>
    <s v="VALLE DEL CAUCA"/>
    <s v="YUMBO"/>
    <s v="BARRIO VEREDA RINCON DAPA"/>
    <s v="REDEBAN"/>
    <n v="2273548"/>
    <s v="FO-25-1062993"/>
    <d v="2025-06-09T11:44:00"/>
    <d v="2025-06-10T13:51:51"/>
    <s v="EJECUTADO_EXITOSO"/>
    <s v="EJECUTADO EXITOSO"/>
    <s v="ORDEN DE CAMBIO"/>
    <s v="ROLLOS"/>
    <s v="ROLLOS"/>
    <s v="VISITA_TÉCNICA"/>
    <n v="50"/>
    <s v="ESTADO RESULTADO DE LA ACTIVIDAD :EJECUTADO_x000a_FORMA DE ATENCIÓN :VISITA TECNICA_x000a_CANTIDAD DE ROLLOS :50_x000a_FECHA FIN DE LA ACTIVIDAD :10-06-2025_x000a_NOMBRES Y APELLIDOS DEL USUARIO :ARELIS ELEJALDE TRIANA _x000a_TELEFONO DEL USUARIO :3122106170_x000a_CORREO DEL USUARIO :karita1-1985@hotmail.com_x000a_SOLUCIÓN :EN LA VISITA TECNICA REALIZADA AL COMERCIO SE LLEGA AL SITIO SE ENTREGAN 50 ROLLOS TERMICOS EL CLIENTE RECIBE ROLLOS"/>
    <n v="0"/>
    <n v="0"/>
    <s v="N/A"/>
    <s v="TIPO I"/>
    <s v="TERRESTRE"/>
    <n v="1"/>
    <s v="TORRES MANTILLA JOSE DANIEL"/>
    <n v="35779.500569199998"/>
    <n v="0"/>
    <n v="35779.500569199998"/>
    <m/>
    <m/>
    <m/>
    <m/>
    <m/>
  </r>
  <r>
    <s v="PASTO"/>
    <x v="5"/>
    <x v="5"/>
    <n v="52001"/>
    <n v="2278831"/>
    <n v="52949"/>
    <s v="NARIÑO"/>
    <s v="PASTO"/>
    <s v="PTM PASTO AUTOSERVICIO SURTIFA"/>
    <s v="REDEBAN"/>
    <n v="2278831"/>
    <s v="FO-25-1066615"/>
    <d v="2025-06-10T08:54:00"/>
    <d v="2025-06-10T14:03:45"/>
    <s v="EJECUTADO_EXITOSO"/>
    <s v="EJECUTADO EXITOSO"/>
    <s v="ORDEN DE CAMBIO"/>
    <s v="ROLLOS"/>
    <s v="ROLLOS"/>
    <s v="VISITA_TÉCNICA"/>
    <n v="80"/>
    <s v="ESTADO RESULTADO DE LA ACTIVIDAD :EJECUTADO_x000a_FORMA DE ATENCIÓN :VISITA TECNICA_x000a_CANTIDAD DE ROLLOS :80_x000a_FECHA FIN DE LA ACTIVIDAD :10-06-2025_x000a_NOMBRES Y APELLIDOS DEL USUARIO :GLADYS ROSERO _x000a_TELEFONO DEL USUARIO :3216582471_x000a_CORREO DEL USUARIO :surtifamiliar123@gmail.com_x000a_SOLUCIÓN :SE VISITA EL CB PARA ENTREGAR 80 ROLLOS, ENTREGA OK "/>
    <n v="0"/>
    <n v="0"/>
    <s v="N/A"/>
    <s v="TIPO I"/>
    <s v="TERRESTRE"/>
    <n v="1"/>
    <s v="ARROYAVE CANO MANUEL GUILLERMO"/>
    <n v="35779.500569199998"/>
    <n v="0"/>
    <n v="35779.500569199998"/>
    <m/>
    <m/>
    <m/>
    <m/>
    <m/>
  </r>
  <r>
    <s v="BOGOTA"/>
    <x v="3"/>
    <x v="3"/>
    <n v="11001"/>
    <n v="2273538"/>
    <n v="13195"/>
    <s v="CUNDINAMARCA"/>
    <s v="BOGOTA"/>
    <s v="VALVANERA"/>
    <s v="REDEBAN"/>
    <n v="2273538"/>
    <s v="FO-25-1062998"/>
    <d v="2025-06-09T11:42:00"/>
    <d v="2025-06-10T14:08:01"/>
    <s v="EJECUTADO_EXITOSO"/>
    <s v="EJECUTADO EXITOSO"/>
    <s v="ORDEN DE CAMBIO"/>
    <s v="ROLLOS"/>
    <s v="ROLLOS"/>
    <s v="VISITA_TÉCNICA"/>
    <n v="350"/>
    <s v="ESTADO RESULTADO DE LA ACTIVIDAD :EJECUTADO_x000a_FORMA DE ATENCIÓN :VISITA TECNICA_x000a_CANTIDAD DE ROLLOS :350_x000a_FECHA FIN DE LA ACTIVIDAD :10-06-2025_x000a_NOMBRES Y APELLIDOS DEL USUARIO :Martha angel_x000a_TELEFONO DEL USUARIO :3222425724_x000a_CORREO DEL USUARIO :martha201975@gmail.com_x000a_SOLUCIÓN :SE DEJAN 350 ROLLOS"/>
    <n v="0"/>
    <n v="0"/>
    <s v="N/A"/>
    <s v="TIPO I"/>
    <s v="TERRESTRE"/>
    <n v="1"/>
    <s v="SANTOS GUZMAN CHRISTIAN FELIPE"/>
    <n v="35779.500569199998"/>
    <n v="0"/>
    <n v="35779.500569199998"/>
    <m/>
    <m/>
    <m/>
    <m/>
    <m/>
  </r>
  <r>
    <s v="BOGOTA"/>
    <x v="3"/>
    <x v="3"/>
    <n v="97001"/>
    <n v="2187977"/>
    <n v="56154"/>
    <s v="VAUPES"/>
    <s v="MITU"/>
    <s v="REVAL MITU"/>
    <s v="REDEBAN"/>
    <n v="2187977"/>
    <s v="FO-25-964122"/>
    <d v="2025-05-20T15:11:00"/>
    <d v="2025-06-10T15:26:10"/>
    <s v="EJECUTADO_EXITOSO"/>
    <s v="EJECUTADO EXITOSO"/>
    <s v="ORDEN DE CAMBIO"/>
    <s v="ROLLOS"/>
    <s v="ROLLOS"/>
    <s v="ENVÍO"/>
    <n v="210"/>
    <s v="ESTADO RESULTADO DE LA ACTIVIDAD :_x000a_FORMA DE ATENCIÓN :ENVIO_x000a_CANTIDAD DE ROLLOS :210_x000a_FECHA FIN DE LA ACTIVIDAD :10-06-2025_x000a_NOMBRES Y APELLIDOS DEL USUARIO :_x000a_TELEFONO DEL USUARIO :_x000a_CORREO DEL USUARIO :_x000a_SOLUCIÓN :"/>
    <n v="3015358511"/>
    <s v="SERVIENTREGA"/>
    <s v="SALIO A CIUDAD DESTINO"/>
    <s v="TIPO IV ESPECIAL"/>
    <s v="AEREO"/>
    <n v="0"/>
    <s v="TORRES GARCIA JENDRY JOSE"/>
    <n v="35779.500569199998"/>
    <n v="0"/>
    <n v="35779.500569199998"/>
    <m/>
    <m/>
    <m/>
    <m/>
    <m/>
  </r>
  <r>
    <s v="CALI"/>
    <x v="5"/>
    <x v="5"/>
    <n v="19418"/>
    <n v="2215225"/>
    <n v="68961"/>
    <s v="CAUCA"/>
    <s v="LOPEZ"/>
    <s v="BARRIO CENTRO LOPEZ DE MICAY"/>
    <s v="REDEBAN"/>
    <n v="2215225"/>
    <s v="FO-25-996998"/>
    <d v="2025-05-27T08:00:00"/>
    <d v="2025-06-10T15:27:00"/>
    <s v="EJECUTADO_EXITOSO"/>
    <s v="EJECUTADO EXITOSO"/>
    <s v="ORDEN DE CAMBIO"/>
    <s v="ROLLOS"/>
    <s v="ROLLOS"/>
    <s v="ENVÍO"/>
    <n v="70"/>
    <s v="ESTADO RESULTADO DE LA ACTIVIDAD :_x000a_FORMA DE ATENCIÓN :ENVIO_x000a_CANTIDAD DE ROLLOS :70_x000a_FECHA FIN DE LA ACTIVIDAD :10-06-2025_x000a_NOMBRES Y APELLIDOS DEL USUARIO :_x000a_TELEFONO DEL USUARIO :_x000a_CORREO DEL USUARIO :_x000a_SOLUCIÓN :"/>
    <n v="2185553653"/>
    <s v="SERVIENTREGA"/>
    <s v="EN ZONA DE DISTRIBUCION"/>
    <s v="TIPO IV"/>
    <s v="TERRESTRE"/>
    <n v="0"/>
    <s v="TARAZONA REGINO YESID ALEXANDER"/>
    <n v="35779.500569199998"/>
    <n v="0"/>
    <n v="35779.500569199998"/>
    <m/>
    <m/>
    <m/>
    <m/>
    <m/>
  </r>
  <r>
    <s v="CUCUTA"/>
    <x v="0"/>
    <x v="0"/>
    <n v="54810"/>
    <n v="2233108"/>
    <n v="71626"/>
    <s v="NORTE DE SANTANDER"/>
    <s v="TIBU"/>
    <s v="BARRIO LAS DELICIAS TIBU 7"/>
    <s v="REDEBAN"/>
    <n v="2233108"/>
    <s v="FO-25-1015064"/>
    <d v="2025-05-30T08:00:00"/>
    <d v="2025-06-10T15:27:42"/>
    <s v="EJECUTADO_EXITOSO"/>
    <s v="EJECUTADO EXITOSO"/>
    <s v="ORDEN DE CAMBIO"/>
    <s v="ROLLOS"/>
    <s v="ROLLOS"/>
    <s v="ENVÍO"/>
    <n v="50"/>
    <s v="ESTADO RESULTADO DE LA ACTIVIDAD :_x000a_FORMA DE ATENCIÓN :ENVIO_x000a_CANTIDAD DE ROLLOS :50_x000a_FECHA FIN DE LA ACTIVIDAD :10-06-2025_x000a_NOMBRES Y APELLIDOS DEL USUARIO :_x000a_TELEFONO DEL USUARIO :_x000a_CORREO DEL USUARIO :_x000a_SOLUCIÓN :"/>
    <n v="2187690545"/>
    <s v="SERVIENTREGA"/>
    <s v="ENVIO PARA ENTREGA A DOMICILIO"/>
    <s v="TIPO IV ESPECIAL"/>
    <s v="TERRESTRE"/>
    <n v="0"/>
    <s v="GONZALEZ FERRER JESUS ALEXANDER"/>
    <n v="35779.500569199998"/>
    <n v="0"/>
    <n v="35779.500569199998"/>
    <m/>
    <m/>
    <m/>
    <m/>
    <m/>
  </r>
  <r>
    <s v="PASTO"/>
    <x v="5"/>
    <x v="5"/>
    <n v="86001"/>
    <n v="2238441"/>
    <n v="62868"/>
    <s v="PUTUMAYO"/>
    <s v="MOCOA"/>
    <s v="DISTRICOL AUTOSERVI NUEVA BETA"/>
    <s v="REDEBAN"/>
    <n v="2238441"/>
    <s v="FO-25-1021244"/>
    <d v="2025-06-03T08:00:00"/>
    <d v="2025-06-10T15:28:41"/>
    <s v="EJECUTADO_EXITOSO"/>
    <s v="EJECUTADO EXITOSO"/>
    <s v="ORDEN DE CAMBIO"/>
    <s v="ROLLOS"/>
    <s v="ROLLOS"/>
    <s v="ENVÍO"/>
    <n v="20"/>
    <s v="ESTADO RESULTADO DE LA ACTIVIDAD :_x000a_FORMA DE ATENCIÓN :ENVIO_x000a_CANTIDAD DE ROLLOS :20_x000a_FECHA FIN DE LA ACTIVIDAD :10-06-2025_x000a_NOMBRES Y APELLIDOS DEL USUARIO :_x000a_TELEFONO DEL USUARIO :_x000a_CORREO DEL USUARIO :_x000a_SOLUCIÓN :"/>
    <n v="2185553660"/>
    <s v="SERVIENTREGA"/>
    <s v="ENVIO PARA ENTREGA A DOMICILIO"/>
    <s v="TIPO IV"/>
    <s v="TERRESTRE"/>
    <n v="0"/>
    <s v="HERRERA MONAR GEOVANNY"/>
    <n v="35779.500569199998"/>
    <n v="0"/>
    <n v="35779.500569199998"/>
    <m/>
    <m/>
    <m/>
    <m/>
    <m/>
  </r>
  <r>
    <s v="MEDELLIN"/>
    <x v="2"/>
    <x v="2"/>
    <n v="5483"/>
    <n v="2238466"/>
    <n v="10164"/>
    <s v="ANTIOQUIA"/>
    <s v="NARIÑO"/>
    <s v="NA INO  NTIOQUIA"/>
    <s v="REDEBAN"/>
    <n v="2238466"/>
    <s v="FO-25-1022135"/>
    <d v="2025-06-03T08:00:00"/>
    <d v="2025-06-10T15:29:30"/>
    <s v="EJECUTADO_EXITOSO"/>
    <s v="EJECUTADO EXITOSO"/>
    <s v="ORDEN DE CAMBIO"/>
    <s v="ROLLOS"/>
    <s v="ROLLOS"/>
    <s v="ENVÍO"/>
    <n v="100"/>
    <s v="ESTADO RESULTADO DE LA ACTIVIDAD :_x000a_FORMA DE ATENCIÓN :ENVIO_x000a_CANTIDAD DE ROLLOS :100_x000a_FECHA FIN DE LA ACTIVIDAD :10-06-2025_x000a_NOMBRES Y APELLIDOS DEL USUARIO :_x000a_TELEFONO DEL USUARIO :_x000a_CORREO DEL USUARIO :_x000a_SOLUCIÓN :"/>
    <n v="368691989"/>
    <s v="SERVIENTREGA"/>
    <s v="EN ZONA DE DISTRIBUCION"/>
    <s v="TIPO IV"/>
    <s v="TERRESTRE"/>
    <n v="0"/>
    <s v="SOTO LONDOÑO FREDY ALEXANDER"/>
    <n v="35779.500569199998"/>
    <n v="0"/>
    <n v="35779.500569199998"/>
    <m/>
    <m/>
    <m/>
    <m/>
    <m/>
  </r>
  <r>
    <s v="MEDELLIN"/>
    <x v="2"/>
    <x v="2"/>
    <n v="27075"/>
    <n v="2238482"/>
    <n v="37637"/>
    <s v="CHOCO"/>
    <s v="BAHIA SOLANO"/>
    <s v="DISTRICOL CEL PACIFICO"/>
    <s v="REDEBAN"/>
    <n v="2238482"/>
    <s v="FO-25-1022137"/>
    <d v="2025-06-03T08:00:00"/>
    <d v="2025-06-10T15:30:17"/>
    <s v="EJECUTADO_EXITOSO"/>
    <s v="EJECUTADO EXITOSO"/>
    <s v="ORDEN DE CAMBIO"/>
    <s v="ROLLOS"/>
    <s v="ROLLOS"/>
    <s v="ENVÍO"/>
    <n v="20"/>
    <s v="ESTADO RESULTADO DE LA ACTIVIDAD :_x000a_FORMA DE ATENCIÓN :ENVIO_x000a_CANTIDAD DE ROLLOS :20_x000a_FECHA FIN DE LA ACTIVIDAD :10-06-2025_x000a_NOMBRES Y APELLIDOS DEL USUARIO :_x000a_TELEFONO DEL USUARIO :_x000a_CORREO DEL USUARIO :_x000a_SOLUCIÓN :"/>
    <n v="284607310"/>
    <s v="SERVIENTREGA"/>
    <s v="EN ZONA DE DISTRIBUCION"/>
    <s v="TIPO IV ESPECIAL"/>
    <s v="AEREO"/>
    <n v="0"/>
    <s v="THOMAS  CAMPO SIGIFREDO SEGUNDO"/>
    <n v="35779.500569199998"/>
    <n v="0"/>
    <n v="35779.500569199998"/>
    <m/>
    <m/>
    <m/>
    <m/>
    <m/>
  </r>
  <r>
    <s v="NEIVA"/>
    <x v="4"/>
    <x v="4"/>
    <n v="18150"/>
    <n v="2238741"/>
    <n v="77650"/>
    <s v="CAQUETA"/>
    <s v="CARTAGENA DEL CHAIRA"/>
    <s v="SUPERMERCADO TITO"/>
    <s v="REDEBAN"/>
    <n v="2238741"/>
    <s v="FO-25-1030987"/>
    <d v="2025-06-03T08:00:00"/>
    <d v="2025-06-10T15:30:56"/>
    <s v="EJECUTADO_EXITOSO"/>
    <s v="EJECUTADO EXITOSO"/>
    <s v="ORDEN DE CAMBIO"/>
    <s v="ROLLOS"/>
    <s v="ROLLOS"/>
    <s v="ENVÍO"/>
    <n v="20"/>
    <s v="ESTADO RESULTADO DE LA ACTIVIDAD :_x000a_FORMA DE ATENCIÓN :ENVIO_x000a_CANTIDAD DE ROLLOS :20_x000a_FECHA FIN DE LA ACTIVIDAD :10-06-2025_x000a_NOMBRES Y APELLIDOS DEL USUARIO :_x000a_TELEFONO DEL USUARIO :_x000a_CORREO DEL USUARIO :_x000a_SOLUCIÓN :"/>
    <n v="45899500842"/>
    <s v="COORDINADORA"/>
    <s v="N/A"/>
    <s v="TIPO IV ESPECIAL"/>
    <s v="TERRESTRE"/>
    <n v="0"/>
    <s v="TORRES GARCIA JENDRY JOSE"/>
    <n v="35779.500569199998"/>
    <n v="0"/>
    <n v="35779.500569199998"/>
    <m/>
    <m/>
    <m/>
    <m/>
    <m/>
  </r>
  <r>
    <s v="BUCARAMANGA"/>
    <x v="0"/>
    <x v="0"/>
    <n v="68770"/>
    <n v="2239553"/>
    <n v="72171"/>
    <s v="SANTANDER"/>
    <s v="SUAITA"/>
    <s v="SUAITA OLIVAL"/>
    <s v="REDEBAN"/>
    <n v="2239553"/>
    <s v="FO-25-1025013"/>
    <d v="2025-06-03T08:00:00"/>
    <d v="2025-06-10T15:33:06"/>
    <s v="EJECUTADO_EXITOSO"/>
    <s v="EJECUTADO EXITOSO"/>
    <s v="ORDEN DE CAMBIO"/>
    <s v="ROLLOS"/>
    <s v="ROLLOS"/>
    <s v="ENVÍO"/>
    <n v="20"/>
    <s v="ESTADO RESULTADO DE LA ACTIVIDAD :_x000a_FORMA DE ATENCIÓN :ENVIO_x000a_CANTIDAD DE ROLLOS :20_x000a_FECHA FIN DE LA ACTIVIDAD :10-06-2025_x000a_NOMBRES Y APELLIDOS DEL USUARIO :_x000a_TELEFONO DEL USUARIO :_x000a_CORREO DEL USUARIO :_x000a_SOLUCIÓN :"/>
    <n v="2212425285"/>
    <s v="SERVIENTREGA"/>
    <s v="N/A"/>
    <s v="TIPO III"/>
    <s v="TERRESTRE"/>
    <n v="0"/>
    <s v="VEGA MANRIQUE JONATAN MAURICIO"/>
    <n v="35779.500569199998"/>
    <n v="0"/>
    <n v="35779.500569199998"/>
    <m/>
    <m/>
    <m/>
    <m/>
    <m/>
  </r>
  <r>
    <s v="YOPAL"/>
    <x v="4"/>
    <x v="4"/>
    <n v="85279"/>
    <n v="2243652"/>
    <n v="50408"/>
    <s v="CASANARE"/>
    <s v="RECETOR"/>
    <s v="BARRIO CENTRO RECETOR"/>
    <s v="REDEBAN"/>
    <n v="2243652"/>
    <s v="FO-25-1029572"/>
    <d v="2025-06-03T10:01:00"/>
    <d v="2025-06-10T15:34:25"/>
    <s v="EJECUTADO_EXITOSO"/>
    <s v="EJECUTADO EXITOSO"/>
    <s v="ORDEN DE CAMBIO"/>
    <s v="ROLLOS"/>
    <s v="ROLLOS"/>
    <s v="ENVÍO"/>
    <n v="60"/>
    <s v="ESTADO RESULTADO DE LA ACTIVIDAD :_x000a_FORMA DE ATENCIÓN :ENVIO_x000a_CANTIDAD DE ROLLOS :60_x000a_FECHA FIN DE LA ACTIVIDAD :10-06-2025_x000a_NOMBRES Y APELLIDOS DEL USUARIO :_x000a_TELEFONO DEL USUARIO :_x000a_CORREO DEL USUARIO :_x000a_SOLUCIÓN :"/>
    <n v="2259110874"/>
    <s v="SERVIENTREGA"/>
    <s v="N/A"/>
    <s v="TIPO III"/>
    <s v="TERRESTRE"/>
    <n v="0"/>
    <s v="CASTRILLON URREA LONDIER LEANDRO"/>
    <n v="35779.500569199998"/>
    <n v="0"/>
    <n v="35779.500569199998"/>
    <m/>
    <m/>
    <m/>
    <m/>
    <m/>
  </r>
  <r>
    <s v="VALLEDUPAR"/>
    <x v="1"/>
    <x v="1"/>
    <n v="20011"/>
    <n v="2244405"/>
    <n v="29948"/>
    <s v="CESAR"/>
    <s v="AGUACHICA"/>
    <s v="DISTRICOL PARADOR MONTE VERDE"/>
    <s v="REDEBAN"/>
    <n v="2244405"/>
    <s v="FO-25-1030992"/>
    <d v="2025-06-03T10:40:00"/>
    <d v="2025-06-10T15:35:11"/>
    <s v="EJECUTADO_EXITOSO"/>
    <s v="EJECUTADO EXITOSO"/>
    <s v="ORDEN DE CAMBIO"/>
    <s v="ROLLOS"/>
    <s v="ROLLOS"/>
    <s v="ENVÍO"/>
    <n v="90"/>
    <s v="ESTADO RESULTADO DE LA ACTIVIDAD :_x000a_FORMA DE ATENCIÓN :ENVIO_x000a_CANTIDAD DE ROLLOS :90_x000a_FECHA FIN DE LA ACTIVIDAD :10-06-2025_x000a_NOMBRES Y APELLIDOS DEL USUARIO :_x000a_TELEFONO DEL USUARIO :_x000a_CORREO DEL USUARIO :_x000a_SOLUCIÓN :"/>
    <s v="044014876705"/>
    <s v="ENVIA"/>
    <s v="N/A"/>
    <s v="TIPO IV"/>
    <s v="TERRESTRE"/>
    <n v="0"/>
    <s v="GALINDO ROJAS LUIS FELIPE"/>
    <n v="35779.500569199998"/>
    <n v="0"/>
    <n v="35779.500569199998"/>
    <m/>
    <m/>
    <m/>
    <m/>
    <m/>
  </r>
  <r>
    <s v="VILLAVICENCIO"/>
    <x v="4"/>
    <x v="4"/>
    <n v="50568"/>
    <n v="2259943"/>
    <n v="61684"/>
    <s v="META"/>
    <s v="PUERTO GAITAN"/>
    <s v="BARRIO ZONA RURAL DE PUERTO GA"/>
    <s v="REDEBAN"/>
    <n v="2259943"/>
    <s v="FO-25-1047881"/>
    <d v="2025-06-05T13:19:27"/>
    <d v="2025-06-10T15:35:56"/>
    <s v="EJECUTADO_EXITOSO"/>
    <s v="EJECUTADO EXITOSO"/>
    <s v="ORDEN DE CAMBIO"/>
    <s v="ROLLOS"/>
    <s v="ROLLOS"/>
    <s v="ENVÍO"/>
    <n v="100"/>
    <s v="ESTADO RESULTADO DE LA ACTIVIDAD :_x000a_FORMA DE ATENCIÓN :ENVIO_x000a_CANTIDAD DE ROLLOS :100_x000a_FECHA FIN DE LA ACTIVIDAD :10-06-2025_x000a_NOMBRES Y APELLIDOS DEL USUARIO :_x000a_TELEFONO DEL USUARIO :_x000a_CORREO DEL USUARIO :_x000a_SOLUCIÓN :"/>
    <n v="240030303025"/>
    <s v="INTERRAPIDISIMO"/>
    <s v="N/A"/>
    <s v="TIPO III"/>
    <s v="TERRESTRE"/>
    <n v="0"/>
    <s v="SOTO LONDOÑO FREDY ALEXANDER"/>
    <n v="35779.500569199998"/>
    <n v="0"/>
    <n v="35779.500569199998"/>
    <m/>
    <m/>
    <m/>
    <m/>
    <m/>
  </r>
  <r>
    <s v="IBAGUE"/>
    <x v="4"/>
    <x v="4"/>
    <n v="73504"/>
    <n v="2263273"/>
    <n v="66099"/>
    <s v="TOLIMA"/>
    <s v="ORTEGA"/>
    <s v="BARRIO VEREDA ORTEGA"/>
    <s v="REDEBAN"/>
    <n v="2263273"/>
    <s v="FO-25-1052349"/>
    <d v="2025-06-06T08:37:00"/>
    <d v="2025-06-10T15:36:59"/>
    <s v="EJECUTADO_EXITOSO"/>
    <s v="EJECUTADO EXITOSO"/>
    <s v="ORDEN DE CAMBIO"/>
    <s v="ROLLOS"/>
    <s v="ROLLOS"/>
    <s v="ENVÍO"/>
    <n v="10"/>
    <s v="ESTADO RESULTADO DE LA ACTIVIDAD :_x000a_FORMA DE ATENCIÓN :ENVIO_x000a_CANTIDAD DE ROLLOS :10_x000a_FECHA FIN DE LA ACTIVIDAD :10-06-2025_x000a_NOMBRES Y APELLIDOS DEL USUARIO :_x000a_TELEFONO DEL USUARIO :_x000a_CORREO DEL USUARIO :_x000a_SOLUCIÓN :"/>
    <s v="240030345779"/>
    <s v="INTERRAPIDISIMO"/>
    <s v="N/A"/>
    <s v="TIPO III"/>
    <s v="TERRESTRE"/>
    <n v="0"/>
    <s v="GALINDO ROJAS LUIS FELIPE"/>
    <n v="35779.500569199998"/>
    <n v="0"/>
    <n v="35779.500569199998"/>
    <m/>
    <m/>
    <m/>
    <m/>
    <m/>
  </r>
  <r>
    <s v="CUCUTA"/>
    <x v="0"/>
    <x v="0"/>
    <n v="54720"/>
    <n v="2263281"/>
    <n v="77628"/>
    <s v="NORTE DE SANTANDER"/>
    <s v="SARDINATA"/>
    <s v="BARRIO LAS MERCEDES SARDINATA"/>
    <s v="REDEBAN"/>
    <n v="2263281"/>
    <s v="FO-25-1051642"/>
    <d v="2025-06-06T08:38:00"/>
    <d v="2025-06-10T15:38:20"/>
    <s v="EJECUTADO_EXITOSO"/>
    <s v="EJECUTADO EXITOSO"/>
    <s v="ORDEN DE CAMBIO"/>
    <s v="ROLLOS"/>
    <s v="ROLLOS"/>
    <s v="ENVÍO"/>
    <n v="20"/>
    <s v="ESTADO RESULTADO DE LA ACTIVIDAD :EJECUTADO_x000a_FORMA DE ATENCIÓN :ENVIO FLOTA - OPERADOR LOGISTICO_x000a_CANTIDAD DE ROLLOS :20_x000a_FECHA FIN DE LA ACTIVIDAD :07-06-2025_x000a_NOMBRES Y APELLIDOS DEL USUARIO :Daniel Cardenas _x000a_TELEFONO DEL USUARIO :3222874373_x000a_CORREO DEL USUARIO :pedrocardenas2597@gmail.com_x000a_SOLUCIÓN :SE REALIZÓ ENVÍO DE ROLLOS  20 POR INTERAPIDSIMO A LA OFICINA DE SARDINATA "/>
    <n v="700160011079"/>
    <s v="INTERRAPIDISIMO"/>
    <s v="N/A"/>
    <s v="TIPO II"/>
    <s v="TERRESTRE"/>
    <n v="0"/>
    <s v="SOLER HOYOS CRISTIAN LEONARDO"/>
    <n v="35779.500569199998"/>
    <n v="0"/>
    <n v="35779.500569199998"/>
    <m/>
    <m/>
    <m/>
    <m/>
    <m/>
  </r>
  <r>
    <s v="CUCUTA"/>
    <x v="0"/>
    <x v="0"/>
    <n v="54720"/>
    <n v="2263537"/>
    <n v="73224"/>
    <s v="NORTE DE SANTANDER"/>
    <s v="SARDINATA"/>
    <s v="BARRIO CORRG LAS MERCEDES SARD"/>
    <s v="REDEBAN"/>
    <n v="2263537"/>
    <s v="FO-25-1051656"/>
    <d v="2025-06-06T08:50:00"/>
    <d v="2025-06-10T15:39:31"/>
    <s v="EJECUTADO_EXITOSO"/>
    <s v="EJECUTADO EXITOSO"/>
    <s v="ORDEN DE CAMBIO"/>
    <s v="ROLLOS"/>
    <s v="ROLLOS"/>
    <s v="ENVÍO"/>
    <n v="20"/>
    <s v="ESTADO RESULTADO DE LA ACTIVIDAD :EJECUTADO_x000a_FORMA DE ATENCIÓN :ENVIO FLOTA - OPERADOR LOGISTICO_x000a_CANTIDAD DE ROLLOS :20_x000a_FECHA FIN DE LA ACTIVIDAD :07-06-2025_x000a_NOMBRES Y APELLIDOS DEL USUARIO :Daniel Cardenas _x000a_TELEFONO DEL USUARIO :3218249024_x000a_CORREO DEL USUARIO :pedrocardenas2597@gmail.com_x000a_SOLUCIÓN :SE REALIZÓ ENVÍO DE 20 ROLLOS POR INTERAPIDISIMO A LA OFICINA DE SARDINATA "/>
    <n v="700160011079"/>
    <s v="INTERRAPIDISIMO"/>
    <s v="N/A"/>
    <s v="TIPO II"/>
    <s v="TERRESTRE"/>
    <n v="0"/>
    <s v="HERRERA GARZON JEYSON STEVENT"/>
    <n v="35779.500569199998"/>
    <n v="0"/>
    <n v="35779.500569199998"/>
    <m/>
    <m/>
    <m/>
    <m/>
    <m/>
  </r>
  <r>
    <s v="BUCARAMANGA"/>
    <x v="0"/>
    <x v="0"/>
    <n v="68547"/>
    <n v="2275113"/>
    <n v="78884"/>
    <s v="SANTANDER"/>
    <s v="PIEDECUESTA"/>
    <s v="BARRIO EL REFUJIO PIEDECUESTA"/>
    <s v="REDEBAN"/>
    <n v="2275113"/>
    <s v="FO-25-1064318"/>
    <d v="2025-06-09T14:39:00"/>
    <d v="2025-06-10T15:44:19"/>
    <s v="EJECUTADO_EXITOSO"/>
    <s v="EJECUTADO EXITOSO"/>
    <s v="ORDEN DE CAMBIO"/>
    <s v="ROLLOS"/>
    <s v="ROLLOS"/>
    <s v="VISITA_TÉCNICA"/>
    <n v="10"/>
    <s v="ESTADO RESULTADO DE LA ACTIVIDAD :EJECUTADO_x000a_FORMA DE ATENCIÓN :VISITA TECNICA_x000a_CANTIDAD DE ROLLOS :10_x000a_FECHA FIN DE LA ACTIVIDAD :10-06-2025_x000a_NOMBRES Y APELLIDOS DEL USUARIO :Melissa Acevedo _x000a_TELEFONO DEL USUARIO :3222712350_x000a_CORREO DEL USUARIO :meliyess78@hotmail.com_x000a_SOLUCIÓN :ENTRE DE 10 ROLLOS PARA DATÁFONO "/>
    <n v="0"/>
    <n v="0"/>
    <s v="N/A"/>
    <s v="TIPO II"/>
    <s v="TERRESTRE"/>
    <n v="1"/>
    <s v="HERRERA LUQUE SAUL JAVIER"/>
    <n v="67654.12000000001"/>
    <n v="0"/>
    <n v="67654.12000000001"/>
    <m/>
    <m/>
    <m/>
    <m/>
    <m/>
  </r>
  <r>
    <s v="BUCARAMANGA"/>
    <x v="0"/>
    <x v="0"/>
    <n v="68307"/>
    <n v="2277166"/>
    <n v="40251"/>
    <s v="SANTANDER"/>
    <s v="GIRON"/>
    <s v="PTM GIRON SURTILUNA"/>
    <s v="REDEBAN"/>
    <n v="2277166"/>
    <s v="FO-25-1066201"/>
    <d v="2025-06-10T08:00:00"/>
    <d v="2025-06-10T15:48:48"/>
    <s v="EJECUTADO_EXITOSO"/>
    <s v="EJECUTADO EXITOSO"/>
    <s v="ORDEN DE CAMBIO"/>
    <s v="ROLLOS"/>
    <s v="ROLLOS"/>
    <s v="VISITA_TÉCNICA"/>
    <n v="20"/>
    <s v="ESTADO RESULTADO DE LA ACTIVIDAD :EJECUTADO_x000a_FORMA DE ATENCIÓN :VISITA TECNICA_x000a_CANTIDAD DE ROLLOS :20_x000a_FECHA FIN DE LA ACTIVIDAD :10-06-2025_x000a_NOMBRES Y APELLIDOS DEL USUARIO :Flor maría luna _x000a_TELEFONO DEL USUARIO :3016236727_x000a_CORREO DEL USUARIO :lunaflor368@gmail.com_x000a_SOLUCIÓN :SE REALIZA VISITA A LA DIRECCIÓN INDICADA POR EL CLIENTE SE ENTREGAN 20 ROLLOS DE REDEBAN "/>
    <n v="0"/>
    <n v="0"/>
    <s v="N/A"/>
    <s v="TIPO I"/>
    <s v="TERRESTRE"/>
    <n v="1"/>
    <s v="GONZALEZ ESTUPIÑAN YEISON WALTER ANTONIO"/>
    <n v="35779.500569199998"/>
    <n v="0"/>
    <n v="35779.500569199998"/>
    <m/>
    <m/>
    <m/>
    <m/>
    <m/>
  </r>
  <r>
    <s v="BUCARAMANGA"/>
    <x v="0"/>
    <x v="0"/>
    <n v="68276"/>
    <n v="2278538"/>
    <n v="77279"/>
    <s v="SANTANDER"/>
    <s v="FLORIDABLANCA"/>
    <s v="BARRIO CENTRO COMERCIAL PARAGUITAS  FLORIDABLANCA"/>
    <s v="REDEBAN"/>
    <n v="2278538"/>
    <s v="FO-25-1066604"/>
    <d v="2025-06-10T08:28:00"/>
    <d v="2025-06-10T16:27:59"/>
    <s v="EJECUTADO_EXITOSO"/>
    <s v="EJECUTADO EXITOSO"/>
    <s v="ORDEN DE CAMBIO"/>
    <s v="ROLLOS"/>
    <s v="ROLLOS"/>
    <s v="VISITA_TÉCNICA"/>
    <n v="20"/>
    <s v="ESTADO RESULTADO DE LA ACTIVIDAD :EJECUTADO_x000a_FORMA DE ATENCIÓN :VISITA TECNICA_x000a_CANTIDAD DE ROLLOS :20_x000a_FECHA FIN DE LA ACTIVIDAD :10-06-2025_x000a_NOMBRES Y APELLIDOS DEL USUARIO :Maria Jose Navarro _x000a_TELEFONO DEL USUARIO :3158179698_x000a_CORREO DEL USUARIO :elbarbosaperez@gmail.com_x000a_SOLUCIÓN :ENTREGA DE 20 ROLLOS PARA DATÁFONO "/>
    <n v="0"/>
    <n v="0"/>
    <s v="N/A"/>
    <s v="TIPO I"/>
    <s v="TERRESTRE"/>
    <n v="1"/>
    <s v="GUTIERREZ  CAMILO ANDRES"/>
    <n v="35779.500569199998"/>
    <n v="0"/>
    <n v="35779.500569199998"/>
    <m/>
    <m/>
    <m/>
    <m/>
    <m/>
  </r>
  <r>
    <s v="APARTADO"/>
    <x v="2"/>
    <x v="2"/>
    <n v="27615"/>
    <n v="2248420"/>
    <n v="63236"/>
    <s v="CHOCO"/>
    <s v="RIOSUCIO"/>
    <s v="DISTRICOL TECNOCHUY 2"/>
    <s v="REDEBAN"/>
    <n v="2248420"/>
    <s v="FO-25-1034389"/>
    <d v="2025-06-03T16:08:00"/>
    <d v="2025-06-10T16:35:35"/>
    <s v="EJECUTADO_EXITOSO"/>
    <s v="EJECUTADO EXITOSO"/>
    <s v="ORDEN DE CAMBIO"/>
    <s v="ROLLOS"/>
    <s v="ROLLOS"/>
    <s v="ENVÍO"/>
    <n v="170"/>
    <s v="ESTADO RESULTADO DE LA ACTIVIDAD :_x000a_FORMA DE ATENCIÓN :ENVIO_x000a_CANTIDAD DE ROLLOS :170_x000a_FECHA FIN DE LA ACTIVIDAD :10-06-2025_x000a_NOMBRES Y APELLIDOS DEL USUARIO :_x000a_TELEFONO DEL USUARIO :_x000a_CORREO DEL USUARIO :_x000a_SOLUCIÓN :"/>
    <n v="368691990"/>
    <s v="SERVIENTREGA"/>
    <s v="ENVIO PARA ENTREGA A DOMICILIO"/>
    <s v="TIPO IV ESPECIAL"/>
    <s v="TERRESTRE/FLUVIAL"/>
    <n v="0"/>
    <s v="TORRES GARCIA JENDRY JOSE"/>
    <n v="35779.500569199998"/>
    <n v="0"/>
    <n v="35779.500569199998"/>
    <m/>
    <m/>
    <m/>
    <m/>
    <m/>
  </r>
  <r>
    <s v="CALI"/>
    <x v="5"/>
    <x v="5"/>
    <n v="76036"/>
    <n v="2268479"/>
    <n v="70950"/>
    <s v="VALLE DEL CAUCA"/>
    <s v="ANDALUCIA"/>
    <s v="BARRIO RICAUTE ANDALUCÍA 1"/>
    <s v="REDEBAN"/>
    <n v="2268479"/>
    <s v="FO-25-1057758"/>
    <d v="2025-06-07T10:34:00"/>
    <d v="2025-06-10T16:38:02"/>
    <s v="EJECUTADO_EXITOSO"/>
    <s v="EJECUTADO EXITOSO"/>
    <s v="ORDEN DE CAMBIO"/>
    <s v="ROLLOS"/>
    <s v="ROLLOS"/>
    <s v="VISITA_TÉCNICA"/>
    <n v="30"/>
    <s v="ESTADO RESULTADO DE LA ACTIVIDAD :EJECUTADO_x000a_FORMA DE ATENCIÓN :VISITA TECNICA_x000a_CANTIDAD DE ROLLOS :30_x000a_FECHA FIN DE LA ACTIVIDAD :10-06-2025_x000a_NOMBRES Y APELLIDOS DEL USUARIO :CR 5 N 21 - 04 ,RICAUTE_x000a_TELEFONO DEL USUARIO :3153829019_x000a_CORREO DEL USUARIO :exitosuper21@gmail.com_x000a_SOLUCIÓN :EN LA VISITA TECNICA REALIZADA EL COMERCIO SE LLEGA AL SITIO SE INFORMA EL MOTIVO DE LA VISITA SE ENTREGA AL CLIENTE 30 ROLLOS TERMICOS EL CLIENTE RECIBE ROLLO TÉRMICOS"/>
    <n v="0"/>
    <n v="0"/>
    <s v="N/A"/>
    <s v="TIPO II"/>
    <s v="TERRESTRE"/>
    <n v="1"/>
    <n v="0"/>
    <n v="67654.12000000001"/>
    <n v="0"/>
    <n v="67654.12000000001"/>
    <m/>
    <m/>
    <m/>
    <m/>
    <m/>
  </r>
  <r>
    <s v="BOGOTA"/>
    <x v="3"/>
    <x v="3"/>
    <n v="11001"/>
    <n v="2269472"/>
    <n v="51556"/>
    <s v="CUNDINAMARCA"/>
    <s v="BOGOTA"/>
    <s v="BARRIO SAGRADO CORAZON BOGOTA"/>
    <s v="REDEBAN"/>
    <n v="2269472"/>
    <s v="FO-25-1060407"/>
    <d v="2025-06-09T08:00:00"/>
    <d v="2025-06-10T16:39:16"/>
    <s v="EJECUTADO_EXITOSO"/>
    <s v="EJECUTADO EXITOSO"/>
    <s v="ORDEN DE CAMBIO"/>
    <s v="ROLLOS"/>
    <s v="ROLLOS"/>
    <s v="VISITA_TÉCNICA"/>
    <n v="10"/>
    <s v="ESTADO RESULTADO DE LA ACTIVIDAD :EJECUTADO_x000a_FORMA DE ATENCIÓN :VISITA TECNICA_x000a_CANTIDAD DE ROLLOS :10_x000a_FECHA FIN DE LA ACTIVIDAD :10-06-2025_x000a_NOMBRES Y APELLIDOS DEL USUARIO :URIEL LEONARDO CHOCONTÁ _x000a_TELEFONO DEL USUARIO :3134014887_x000a_CORREO DEL USUARIO :la34ps@gmail.com_x000a_SOLUCIÓN :SE LLEGA LA DIRECCIÓN INDICADA Y SE ENTREGAN 10 ROLLOS NO SE MANIPULAN DATÁFONOS"/>
    <n v="0"/>
    <n v="0"/>
    <s v="N/A"/>
    <s v="TIPO I"/>
    <s v="TERRESTRE"/>
    <n v="1"/>
    <s v="VEGA MANRIQUE JONATAN MAURICIO"/>
    <n v="35779.500569199998"/>
    <n v="0"/>
    <n v="35779.500569199998"/>
    <m/>
    <m/>
    <m/>
    <m/>
    <m/>
  </r>
  <r>
    <s v="CUCUTA"/>
    <x v="0"/>
    <x v="0"/>
    <n v="54001"/>
    <n v="2271521"/>
    <n v="63241"/>
    <s v="NORTE DE SANTANDER"/>
    <s v="CUCUTA"/>
    <s v="DISTRICOL KAIROS STORE"/>
    <s v="REDEBAN"/>
    <n v="2271521"/>
    <s v="FO-25-1064313"/>
    <d v="2025-06-09T09:20:00"/>
    <d v="2025-06-11T07:42:28"/>
    <s v="EJECUTADO_EXITOSO"/>
    <s v="EJECUTADO EXITOSO"/>
    <s v="ORDEN DE CAMBIO"/>
    <s v="ROLLOS"/>
    <s v="ROLLOS"/>
    <s v="VISITA_TÉCNICA"/>
    <n v="50"/>
    <s v="ESTADO RESULTADO DE LA ACTIVIDAD :EJECUTADO_x000a_FORMA DE ATENCIÓN :VISITA TECNICA_x000a_CANTIDAD DE ROLLOS :50_x000a_FECHA FIN DE LA ACTIVIDAD :10-06-2025_x000a_NOMBRES Y APELLIDOS DEL USUARIO :Johan Camargo _x000a_TELEFONO DEL USUARIO :3026527198_x000a_CORREO DEL USUARIO :jhoana.11@hotmail.com_x000a_SOLUCIÓN :SE VISITA DIRECCIÓN QUE INDICA EL CLIENTE Y SE ENTREGAN 50 ROLLOS OK."/>
    <n v="0"/>
    <n v="0"/>
    <s v="N/A"/>
    <s v="TIPO I"/>
    <s v="TERRESTRE"/>
    <n v="1"/>
    <s v="HERRERA MONAR GEOVANNY"/>
    <n v="35779.500569199998"/>
    <n v="0"/>
    <n v="35779.500569199998"/>
    <m/>
    <m/>
    <m/>
    <m/>
    <m/>
  </r>
  <r>
    <s v="IBAGUE"/>
    <x v="4"/>
    <x v="4"/>
    <n v="73001"/>
    <n v="2275733"/>
    <n v="78299"/>
    <s v="TOLIMA"/>
    <s v="IBAGUE"/>
    <s v="BARRIO PROTECHO IBAGUE"/>
    <s v="REDEBAN"/>
    <n v="2275733"/>
    <s v="FO-25-1064758"/>
    <d v="2025-06-09T15:31:00"/>
    <d v="2025-06-11T07:47:30"/>
    <s v="EJECUTADO_EXITOSO"/>
    <s v="EJECUTADO EXITOSO"/>
    <s v="ORDEN DE CAMBIO"/>
    <s v="ROLLOS"/>
    <s v="ROLLOS"/>
    <s v="VISITA_TÉCNICA"/>
    <n v="30"/>
    <s v="ESTADO RESULTADO DE LA ACTIVIDAD :EJECUTADO_x000a_FORMA DE ATENCIÓN :VISITA TECNICA_x000a_CANTIDAD DE ROLLOS :30_x000a_FECHA FIN DE LA ACTIVIDAD :10-06-2025_x000a_NOMBRES Y APELLIDOS DEL USUARIO :DIANA CAROLINA VILLARREAL REYES_x000a_TELEFONO DEL USUARIO :3107500788_x000a_CORREO DEL USUARIO :villacaro1987@gmail.com_x000a_SOLUCIÓN :SE REALIZA ENTREGA DE 30 ROLLOS POR SOLICITUD DEL CLIENTE."/>
    <n v="0"/>
    <n v="0"/>
    <s v="N/A"/>
    <s v="TIPO I"/>
    <s v="TERRESTRE"/>
    <n v="1"/>
    <s v="JULIO TUBERQUIA JOSE SEBASTIAN"/>
    <n v="35779.500569199998"/>
    <n v="0"/>
    <n v="35779.500569199998"/>
    <m/>
    <m/>
    <m/>
    <m/>
    <m/>
  </r>
  <r>
    <s v="CALI"/>
    <x v="5"/>
    <x v="5"/>
    <n v="76001"/>
    <n v="2278577"/>
    <n v="11471"/>
    <s v="VALLE DEL CAUCA"/>
    <s v="CALI"/>
    <s v="BARRIO PANAMERICANO II"/>
    <s v="REDEBAN"/>
    <n v="2278577"/>
    <s v="FO-25-1066597"/>
    <d v="2025-06-10T08:38:00"/>
    <d v="2025-06-11T07:52:42"/>
    <s v="EJECUTADO_EXITOSO"/>
    <s v="EJECUTADO EXITOSO"/>
    <s v="ORDEN DE CAMBIO"/>
    <s v="ROLLOS"/>
    <s v="ROLLOS"/>
    <s v="VISITA_TÉCNICA"/>
    <n v="150"/>
    <s v="ESTADO RESULTADO DE LA ACTIVIDAD :EJECUTADO_x000a_FORMA DE ATENCIÓN :VISITA TECNICA_x000a_CANTIDAD DE ROLLOS :150_x000a_FECHA FIN DE LA ACTIVIDAD :10-06-2025_x000a_NOMBRES Y APELLIDOS DEL USUARIO :ARMANDO SALAZAR _x000a_TELEFONO DEL USUARIO :6023342484_x000a_CORREO DEL USUARIO :serviciosahorramasdelsur@gmail.com_x000a_SOLUCIÓN :SE REALIZA ENTREGA DE 150 ROLLOS CON VISITA, NO SE MANIPULA EQUIPOS "/>
    <n v="0"/>
    <n v="0"/>
    <s v="N/A"/>
    <s v="TIPO I"/>
    <s v="TERRESTRE"/>
    <n v="1"/>
    <n v="0"/>
    <n v="35779.500569199998"/>
    <n v="0"/>
    <n v="35779.500569199998"/>
    <m/>
    <m/>
    <m/>
    <m/>
    <m/>
  </r>
  <r>
    <s v="VALLEDUPAR"/>
    <x v="1"/>
    <x v="1"/>
    <n v="20011"/>
    <n v="2252748"/>
    <n v="48994"/>
    <s v="CESAR"/>
    <s v="AGUACHICA"/>
    <s v="DISTRICOL EDS NEW NOREAN"/>
    <s v="REDEBAN"/>
    <n v="2252748"/>
    <s v="FO-25-1041311"/>
    <d v="2025-06-04T11:37:00"/>
    <d v="2025-06-11T08:09:01"/>
    <s v="EJECUTADO_EXITOSO"/>
    <s v="EJECUTADO EXITOSO"/>
    <s v="ORDEN DE CAMBIO"/>
    <s v="ROLLOS"/>
    <s v="ROLLOS"/>
    <s v="ENVÍO"/>
    <n v="20"/>
    <s v="ESTADO RESULTADO DE LA ACTIVIDAD :_x000a_FORMA DE ATENCIÓN :ENVIO_x000a_CANTIDAD DE ROLLOS :20_x000a_FECHA FIN DE LA ACTIVIDAD :11-06-2025_x000a_NOMBRES Y APELLIDOS DEL USUARIO :_x000a_TELEFONO DEL USUARIO :_x000a_CORREO DEL USUARIO :_x000a_SOLUCIÓN :"/>
    <n v="45899500863"/>
    <s v="COORDINADORA"/>
    <s v="N/A"/>
    <s v="TIPO IV"/>
    <s v="TERRESTRE"/>
    <n v="0"/>
    <n v="0"/>
    <n v="35779.500569199998"/>
    <n v="0"/>
    <n v="35779.500569199998"/>
    <m/>
    <m/>
    <m/>
    <m/>
    <m/>
  </r>
  <r>
    <s v="SANTA MARTA"/>
    <x v="1"/>
    <x v="1"/>
    <n v="44430"/>
    <n v="2258252"/>
    <n v="78712"/>
    <s v="LA GUAJIRA"/>
    <s v="MAICAO"/>
    <s v="PTM MAICAO TIENDA Y VARIEDADES"/>
    <s v="REDEBAN"/>
    <n v="2258252"/>
    <s v="FO-25-1049225"/>
    <d v="2025-06-05T10:21:00"/>
    <d v="2025-06-11T08:43:26"/>
    <s v="EJECUTADO_EXITOSO"/>
    <s v="EJECUTADO EXITOSO"/>
    <s v="ORDEN DE CAMBIO"/>
    <s v="ROLLOS"/>
    <s v="ROLLOS"/>
    <s v="ENVÍO"/>
    <n v="30"/>
    <s v="ESTADO RESULTADO DE LA ACTIVIDAD :_x000a_FORMA DE ATENCIÓN :ENVIO_x000a_CANTIDAD DE ROLLOS :30_x000a_FECHA FIN DE LA ACTIVIDAD :11-06-2025_x000a_NOMBRES Y APELLIDOS DEL USUARIO :_x000a_TELEFONO DEL USUARIO :_x000a_CORREO DEL USUARIO :_x000a_SOLUCIÓN :"/>
    <s v="044014876781"/>
    <s v="ENVIA"/>
    <s v="N/A"/>
    <s v="TIPO IV"/>
    <s v="TERRESTRE"/>
    <n v="0"/>
    <n v="0"/>
    <n v="35779.500569199998"/>
    <n v="0"/>
    <n v="35779.500569199998"/>
    <m/>
    <m/>
    <m/>
    <m/>
    <m/>
  </r>
  <r>
    <s v="BUCARAMANGA"/>
    <x v="0"/>
    <x v="0"/>
    <n v="68081"/>
    <n v="2254244"/>
    <n v="34873"/>
    <s v="SANTANDER"/>
    <s v="BARRANCABERMEJA"/>
    <s v="COMCARD TIENDA MINAS DEL PARAI"/>
    <s v="REDEBAN"/>
    <n v="2254244"/>
    <s v="FO-25-1045096"/>
    <d v="2025-06-04T15:00:00"/>
    <d v="2025-06-11T08:50:28"/>
    <s v="EJECUTADO_EXITOSO"/>
    <s v="EJECUTADO EXITOSO"/>
    <s v="ORDEN DE CAMBIO"/>
    <s v="ROLLOS"/>
    <s v="ROLLOS"/>
    <s v="ENVÍO"/>
    <n v="120"/>
    <s v="ESTADO RESULTADO DE LA ACTIVIDAD :_x000a_FORMA DE ATENCIÓN :ENVIO_x000a_CANTIDAD DE ROLLOS :120_x000a_FECHA FIN DE LA ACTIVIDAD :11-06-2025_x000a_NOMBRES Y APELLIDOS DEL USUARIO :_x000a_TELEFONO DEL USUARIO :_x000a_CORREO DEL USUARIO :_x000a_SOLUCIÓN :"/>
    <s v="064106329405"/>
    <s v="ENVIA"/>
    <s v="N/A"/>
    <s v="TIPO III"/>
    <s v="TERRESTRE"/>
    <n v="0"/>
    <n v="0"/>
    <n v="35779.500569199998"/>
    <n v="0"/>
    <n v="35779.500569199998"/>
    <m/>
    <m/>
    <m/>
    <m/>
    <m/>
  </r>
  <r>
    <s v="VALLEDUPAR"/>
    <x v="1"/>
    <x v="1"/>
    <n v="20517"/>
    <n v="2245193"/>
    <n v="60322"/>
    <s v="CESAR"/>
    <s v="PAILITAS"/>
    <s v="BARRIO CENTRO PAILITAS 1"/>
    <s v="REDEBAN"/>
    <n v="2245193"/>
    <s v="FO-25-1030994"/>
    <d v="2025-06-03T11:38:00"/>
    <d v="2025-06-11T08:56:13"/>
    <s v="EJECUTADO_EXITOSO"/>
    <s v="EJECUTADO EXITOSO"/>
    <s v="ORDEN DE CAMBIO"/>
    <s v="ROLLOS"/>
    <s v="ROLLOS"/>
    <s v="ENVÍO"/>
    <n v="50"/>
    <s v="ESTADO RESULTADO DE LA ACTIVIDAD :_x000a_FORMA DE ATENCIÓN :ENVIO_x000a_CANTIDAD DE ROLLOS :50_x000a_FECHA FIN DE LA ACTIVIDAD :11-06-2025_x000a_NOMBRES Y APELLIDOS DEL USUARIO :_x000a_TELEFONO DEL USUARIO :_x000a_CORREO DEL USUARIO :_x000a_SOLUCIÓN :"/>
    <n v="45899500838"/>
    <s v="COORDINADORA"/>
    <s v="N/A"/>
    <s v="TIPO IV"/>
    <s v="TERRESTRE"/>
    <n v="0"/>
    <n v="0"/>
    <n v="35779.500569199998"/>
    <n v="0"/>
    <n v="35779.500569199998"/>
    <m/>
    <m/>
    <m/>
    <m/>
    <m/>
  </r>
  <r>
    <s v="BARRANQUILLA"/>
    <x v="1"/>
    <x v="1"/>
    <n v="8638"/>
    <n v="2281895"/>
    <n v="68760"/>
    <s v="ATLANTICO"/>
    <s v="SABANALARGA"/>
    <s v="PAGAFACIL SABANALARGA"/>
    <s v="REDEBAN"/>
    <n v="2281895"/>
    <s v="FO-25-1069188"/>
    <d v="2025-06-10T14:07:00"/>
    <d v="2025-06-11T10:30:09"/>
    <s v="EJECUTADO_EXITOSO"/>
    <s v="EJECUTADO EXITOSO"/>
    <s v="ORDEN DE CAMBIO"/>
    <s v="ROLLOS"/>
    <s v="ROLLOS"/>
    <s v="VISITA_TÉCNICA"/>
    <n v="150"/>
    <s v="ESTADO RESULTADO DE LA ACTIVIDAD :EJECUTADO_x000a_FORMA DE ATENCIÓN :VISITA TECNICA_x000a_CANTIDAD DE ROLLOS :150_x000a_FECHA FIN DE LA ACTIVIDAD :11-06-2025_x000a_NOMBRES Y APELLIDOS DEL USUARIO :Leydi Ortega _x000a_TELEFONO DEL USUARIO :3002004973_x000a_CORREO DEL USUARIO :pfsabanalargapagafacail.com.co_x000a_SOLUCIÓN :SE ENTREGAN 150 ROLLOS DE LA RED RBM EXITOSOS "/>
    <n v="0"/>
    <n v="0"/>
    <s v="N/A"/>
    <s v="TIPO II"/>
    <s v="TERRESTRE"/>
    <n v="1"/>
    <n v="0"/>
    <n v="67654.12000000001"/>
    <n v="0"/>
    <n v="67654.12000000001"/>
    <m/>
    <m/>
    <m/>
    <m/>
    <m/>
  </r>
  <r>
    <s v="BUCARAMANGA"/>
    <x v="0"/>
    <x v="0"/>
    <n v="68001"/>
    <n v="2281646"/>
    <n v="78736"/>
    <s v="SANTANDER"/>
    <s v="BUCARAMANGA"/>
    <s v="PTM BUCARAMANGA VARIEDADES EFE"/>
    <s v="REDEBAN"/>
    <n v="2281646"/>
    <s v="FO-25-1070184"/>
    <d v="2025-06-10T12:42:00"/>
    <d v="2025-06-11T10:35:38"/>
    <s v="EJECUTADO_EXITOSO"/>
    <s v="EJECUTADO EXITOSO"/>
    <s v="ORDEN DE CAMBIO"/>
    <s v="ROLLOS"/>
    <s v="ROLLOS"/>
    <s v="VISITA_TÉCNICA"/>
    <n v="10"/>
    <s v="ESTADO RESULTADO DE LA ACTIVIDAD :EJECUTADO_x000a_FORMA DE ATENCIÓN :VISITA TECNICA_x000a_CANTIDAD DE ROLLOS :10_x000a_FECHA FIN DE LA ACTIVIDAD :11-06-2025_x000a_NOMBRES Y APELLIDOS DEL USUARIO :JOHAN OSORIO _x000a_TELEFONO DEL USUARIO :3169256494_x000a_CORREO DEL USUARIO :papeleriaefeso@gmail.com_x000a_SOLUCIÓN :SE REALIZA VISITA AL COMERCIO CB, SE HACE ENTREGA DE 10 ROLLOS AL SR JOHAN OSORIO "/>
    <n v="0"/>
    <n v="0"/>
    <s v="N/A"/>
    <s v="TIPO I"/>
    <s v="TERRESTRE"/>
    <n v="1"/>
    <n v="0"/>
    <n v="35779.500569199998"/>
    <n v="0"/>
    <n v="35779.500569199998"/>
    <m/>
    <m/>
    <m/>
    <m/>
    <m/>
  </r>
  <r>
    <s v="CALI"/>
    <x v="5"/>
    <x v="5"/>
    <n v="76520"/>
    <n v="2280524"/>
    <n v="69712"/>
    <s v="VALLE DEL CAUCA"/>
    <s v="PALMIRA"/>
    <s v="DISTRICOL SR SERVICIOS ROZO"/>
    <s v="REDEBAN"/>
    <n v="2280524"/>
    <s v="FO-25-1068329"/>
    <d v="2025-06-10T10:54:00"/>
    <d v="2025-06-11T10:38:36"/>
    <s v="EJECUTADO_EXITOSO"/>
    <s v="EJECUTADO EXITOSO"/>
    <s v="ORDEN DE CAMBIO"/>
    <s v="ROLLOS"/>
    <s v="ROLLOS"/>
    <s v="VISITA_TÉCNICA"/>
    <n v="80"/>
    <s v="ESTADO RESULTADO DE LA ACTIVIDAD :EJECUTADO_x000a_FORMA DE ATENCIÓN :VISITA TECNICA_x000a_CANTIDAD DE ROLLOS :80_x000a_FECHA FIN DE LA ACTIVIDAD :11-06-2025_x000a_NOMBRES Y APELLIDOS DEL USUARIO :ANGIE CARDONA _x000a_TELEFONO DEL USUARIO :3015354427_x000a_CORREO DEL USUARIO :achd.0819@gmail.com_x000a_SOLUCIÓN :EN LA VISITA TÉCNICA SE REALIZÓ LA ENTREGA DE 80 ROLLOS TÉRMICOS DE REDEBAN"/>
    <n v="0"/>
    <n v="0"/>
    <s v="N/A"/>
    <s v="TIPO I"/>
    <s v="TERRESTRE"/>
    <n v="1"/>
    <n v="0"/>
    <n v="35779.500569199998"/>
    <n v="0"/>
    <n v="35779.500569199998"/>
    <m/>
    <m/>
    <m/>
    <m/>
    <m/>
  </r>
  <r>
    <s v="CUCUTA"/>
    <x v="0"/>
    <x v="0"/>
    <n v="54001"/>
    <n v="2278230"/>
    <n v="50697"/>
    <s v="NORTE DE SANTANDER"/>
    <s v="CUCUTA"/>
    <s v="PTM CUCUTA PUNTOSERVIS"/>
    <s v="REDEBAN"/>
    <n v="2278230"/>
    <s v="FO-25-1066189"/>
    <d v="2025-06-10T08:00:00"/>
    <d v="2025-06-11T10:51:03"/>
    <s v="EJECUTADO_EXITOSO"/>
    <s v="EJECUTADO EXITOSO"/>
    <s v="ORDEN DE CAMBIO"/>
    <s v="ROLLOS"/>
    <s v="ROLLOS"/>
    <s v="VISITA_TÉCNICA"/>
    <n v="30"/>
    <s v="ESTADO RESULTADO DE LA ACTIVIDAD :EJECUTADO_x000a_FORMA DE ATENCIÓN :VISITA TECNICA_x000a_CANTIDAD DE ROLLOS :30_x000a_FECHA FIN DE LA ACTIVIDAD :11-06-2025_x000a_NOMBRES Y APELLIDOS DEL USUARIO :Luisa suarez_x000a_TELEFONO DEL USUARIO :3133360303_x000a_CORREO DEL USUARIO :puntoserviscucuta4@gmail.com_x000a_SOLUCIÓN :SE ENTREGAN 30 ROLLOS OK"/>
    <n v="0"/>
    <n v="0"/>
    <s v="N/A"/>
    <s v="TIPO I"/>
    <s v="TERRESTRE"/>
    <n v="1"/>
    <n v="0"/>
    <n v="35779.500569199998"/>
    <n v="0"/>
    <n v="35779.500569199998"/>
    <m/>
    <m/>
    <m/>
    <m/>
    <m/>
  </r>
  <r>
    <s v="BOGOTA"/>
    <x v="3"/>
    <x v="3"/>
    <n v="11001"/>
    <n v="2276898"/>
    <n v="48848"/>
    <s v="CUNDINAMARCA"/>
    <s v="BOGOTA"/>
    <s v="BARRIO SAMPER MENDOZA BOGOTA"/>
    <s v="REDEBAN"/>
    <n v="2276898"/>
    <s v="FO-25-1066181"/>
    <d v="2025-06-09T17:40:00"/>
    <d v="2025-06-11T11:15:31"/>
    <s v="EJECUTADO_EXITOSO"/>
    <s v="EJECUTADO EXITOSO"/>
    <s v="ORDEN DE CAMBIO"/>
    <s v="ROLLOS"/>
    <s v="ROLLOS"/>
    <s v="VISITA_TÉCNICA"/>
    <n v="50"/>
    <s v="ESTADO RESULTADO DE LA ACTIVIDAD :EJECUTADO_x000a_FORMA DE ATENCIÓN :VISITA TECNICA_x000a_CANTIDAD DE ROLLOS :50_x000a_FECHA FIN DE LA ACTIVIDAD :11-06-2025_x000a_NOMBRES Y APELLIDOS DEL USUARIO :Alejandra paz _x000a_TELEFONO DEL USUARIO :3105892587_x000a_CORREO DEL USUARIO :sandragarzonw@gmail.com_x000a_SOLUCIÓN :SE LLEGA LA DIRECCIÓN INDICA SE ENTREGAN 50 ROLLOS Y NO SE MANIPULAN DATÁFONOS"/>
    <n v="0"/>
    <n v="0"/>
    <s v="N/A"/>
    <s v="TIPO I"/>
    <s v="TERRESTRE"/>
    <n v="1"/>
    <n v="0"/>
    <n v="35779.500569199998"/>
    <n v="0"/>
    <n v="35779.500569199998"/>
    <m/>
    <m/>
    <m/>
    <m/>
    <m/>
  </r>
  <r>
    <s v="BUCARAMANGA"/>
    <x v="0"/>
    <x v="0"/>
    <n v="68001"/>
    <n v="2276808"/>
    <n v="35898"/>
    <s v="SANTANDER"/>
    <s v="BUCARAMANGA"/>
    <s v="COMCARD B MANGA SARAY"/>
    <s v="REDEBAN"/>
    <n v="2276808"/>
    <s v="FO-25-1065221"/>
    <d v="2025-06-09T16:59:00"/>
    <d v="2025-06-11T11:21:33"/>
    <s v="EJECUTADO_EXITOSO"/>
    <s v="EJECUTADO EXITOSO"/>
    <s v="ORDEN DE CAMBIO"/>
    <s v="ROLLOS"/>
    <s v="ROLLOS"/>
    <s v="VISITA_TÉCNICA"/>
    <n v="90"/>
    <s v="ESTADO RESULTADO DE LA ACTIVIDAD :EJECUTADO_x000a_FORMA DE ATENCIÓN :VISITA TECNICA_x000a_CANTIDAD DE ROLLOS :90_x000a_FECHA FIN DE LA ACTIVIDAD :11-06-2025_x000a_NOMBRES Y APELLIDOS DEL USUARIO :SARAY PABON _x000a_TELEFONO DEL USUARIO :3118817891_x000a_CORREO DEL USUARIO :saraypavon@gmail.com_x000a_SOLUCIÓN :SE HACE PRESENCIA EN COMERCIO SE REALIZA ENTREGA DE 90 ROLLOS"/>
    <n v="0"/>
    <n v="0"/>
    <s v="N/A"/>
    <s v="TIPO I"/>
    <s v="TERRESTRE"/>
    <n v="1"/>
    <n v="0"/>
    <n v="35779.500569199998"/>
    <n v="0"/>
    <n v="35779.500569199998"/>
    <m/>
    <m/>
    <m/>
    <m/>
    <m/>
  </r>
  <r>
    <s v="MEDELLIN"/>
    <x v="2"/>
    <x v="2"/>
    <n v="5001"/>
    <n v="2275827"/>
    <n v="42220"/>
    <s v="ANTIOQUIA"/>
    <s v="MEDELLIN"/>
    <s v="BARRIO INDUSTRIALES MEDELLIN"/>
    <s v="REDEBAN"/>
    <n v="2275827"/>
    <s v="FO-25-1064741"/>
    <d v="2025-06-09T15:30:00"/>
    <d v="2025-06-11T11:25:33"/>
    <s v="EJECUTADO_EXITOSO"/>
    <s v="EJECUTADO EXITOSO"/>
    <s v="ORDEN DE CAMBIO"/>
    <s v="ROLLOS"/>
    <s v="ROLLOS"/>
    <s v="VISITA_TÉCNICA"/>
    <n v="20"/>
    <s v="ESTADO RESULTADO DE LA ACTIVIDAD :EJECUTADO_x000a_FORMA DE ATENCIÓN :VISITA TECNICA_x000a_CANTIDAD DE ROLLOS :20_x000a_FECHA FIN DE LA ACTIVIDAD :11-06-2025_x000a_NOMBRES Y APELLIDOS DEL USUARIO :Sebastian Sánchez _x000a_TELEFONO DEL USUARIO :3218588427_x000a_CORREO DEL USUARIO :controldevisitadigital@gmail.com_x000a_SOLUCIÓN :SE REALIZA LA ENTREGA DE 20 ROLLOS DE CB A SEBASTIAN SÁNCHEZ "/>
    <n v="0"/>
    <n v="0"/>
    <s v="N/A"/>
    <s v="TIPO I"/>
    <s v="TERRESTRE"/>
    <n v="1"/>
    <n v="0"/>
    <n v="35779.500569199998"/>
    <n v="0"/>
    <n v="35779.500569199998"/>
    <m/>
    <m/>
    <m/>
    <m/>
    <m/>
  </r>
  <r>
    <s v="BARRANQUILLA"/>
    <x v="1"/>
    <x v="1"/>
    <n v="8638"/>
    <n v="2275728"/>
    <n v="79123"/>
    <s v="ATLANTICO"/>
    <s v="SABANALARGA"/>
    <s v="BARRIO 1 DE DICIEMBRE SABANALARGA 1"/>
    <s v="REDEBAN"/>
    <n v="2275728"/>
    <s v="FO-25-1064746"/>
    <d v="2025-06-09T15:30:00"/>
    <d v="2025-06-11T11:29:34"/>
    <s v="EJECUTADO_EXITOSO"/>
    <s v="EJECUTADO EXITOSO"/>
    <s v="ORDEN DE CAMBIO"/>
    <s v="ROLLOS"/>
    <s v="ROLLOS"/>
    <s v="VISITA_TÉCNICA"/>
    <n v="20"/>
    <s v="ESTADO RESULTADO DE LA ACTIVIDAD :EJECUTADO_x000a_FORMA DE ATENCIÓN :VISITA TECNICA_x000a_CANTIDAD DE ROLLOS :20_x000a_FECHA FIN DE LA ACTIVIDAD :11-06-2025_x000a_NOMBRES Y APELLIDOS DEL USUARIO :Francisco berdugo _x000a_TELEFONO DEL USUARIO :3022135974_x000a_CORREO DEL USUARIO :franber111@gmail.com_x000a_SOLUCIÓN :SE ENTREGAN 20 ROLLOS DE LA RED RBM EXITOSOS "/>
    <n v="0"/>
    <n v="0"/>
    <s v="N/A"/>
    <s v="TIPO II"/>
    <s v="TERRESTRE"/>
    <n v="1"/>
    <n v="0"/>
    <n v="67654.12000000001"/>
    <n v="0"/>
    <n v="67654.12000000001"/>
    <m/>
    <m/>
    <m/>
    <m/>
    <m/>
  </r>
  <r>
    <s v="MEDELLIN"/>
    <x v="2"/>
    <x v="2"/>
    <n v="5001"/>
    <n v="2267121"/>
    <n v="64361"/>
    <s v="ANTIOQUIA"/>
    <s v="MEDELLIN"/>
    <s v="OPRAP ESTACIÓN INDUSTRIALES"/>
    <s v="REDEBAN"/>
    <n v="2267121"/>
    <s v="FO-25-1055134"/>
    <d v="2025-06-06T16:11:00"/>
    <d v="2025-06-11T11:36:11"/>
    <s v="EJECUTADO_EXITOSO"/>
    <s v="EJECUTADO EXITOSO"/>
    <s v="ORDEN DE CAMBIO"/>
    <s v="ROLLOS"/>
    <s v="ROLLOS"/>
    <s v="VISITA_TÉCNICA"/>
    <n v="150"/>
    <s v="ESTADO RESULTADO DE LA ACTIVIDAD :EJECUTADO_x000a_FORMA DE ATENCIÓN :VISITA TECNICA_x000a_CANTIDAD DE ROLLOS :150_x000a_FECHA FIN DE LA ACTIVIDAD :11-06-2025_x000a_NOMBRES Y APELLIDOS DEL USUARIO :Estefania Bedoya _x000a_TELEFONO DEL USUARIO :3023611105_x000a_CORREO DEL USUARIO :contactenos@oprap.com.co_x000a_SOLUCIÓN :SE REALIZA LA ENTREGA DE 150 ROLLOS DE CB A LA ENCARGADA ELIZABETH "/>
    <n v="0"/>
    <n v="0"/>
    <s v="N/A"/>
    <s v="TIPO I"/>
    <s v="TERRESTRE"/>
    <n v="1"/>
    <n v="0"/>
    <n v="35779.500569199998"/>
    <n v="0"/>
    <n v="35779.500569199998"/>
    <m/>
    <m/>
    <m/>
    <m/>
    <m/>
  </r>
  <r>
    <s v="MEDELLIN"/>
    <x v="2"/>
    <x v="2"/>
    <n v="5001"/>
    <n v="2254042"/>
    <n v="40284"/>
    <s v="ANTIOQUIA"/>
    <s v="MEDELLIN"/>
    <s v="BARRIO 12 DE MARZO MEDELLIN"/>
    <s v="REDEBAN"/>
    <n v="2254042"/>
    <s v="FO-25-1048706"/>
    <d v="2025-06-04T14:37:00"/>
    <d v="2025-06-11T11:40:31"/>
    <s v="EJECUTADO_EXITOSO"/>
    <s v="EJECUTADO EXITOSO"/>
    <s v="ORDEN DE CAMBIO"/>
    <s v="ROLLOS"/>
    <s v="ROLLOS"/>
    <s v="VISITA_TÉCNICA"/>
    <n v="80"/>
    <s v="ESTADO RESULTADO DE LA ACTIVIDAD :EJECUTADO_x000a_FORMA DE ATENCIÓN :VISITA TECNICA_x000a_CANTIDAD DE ROLLOS :80_x000a_FECHA FIN DE LA ACTIVIDAD :11-06-2025_x000a_NOMBRES Y APELLIDOS DEL USUARIO :Julián galil_x000a_TELEFONO DEL USUARIO :3113603585_x000a_CORREO DEL USUARIO :controldevisitadigital@gmail.com_x000a_SOLUCIÓN :SE REALIZA LA ENTREGA DE 80 ROLLOS DE CB A EL ENCARAGDO JULIÁN GALLO"/>
    <n v="0"/>
    <n v="0"/>
    <s v="N/A"/>
    <s v="TIPO I"/>
    <s v="TERRESTRE"/>
    <n v="1"/>
    <n v="0"/>
    <n v="35779.500569199998"/>
    <n v="0"/>
    <n v="35779.500569199998"/>
    <m/>
    <m/>
    <m/>
    <m/>
    <m/>
  </r>
  <r>
    <s v="VILLAVICENCIO"/>
    <x v="4"/>
    <x v="4"/>
    <n v="99773"/>
    <n v="2228795"/>
    <n v="70103"/>
    <s v="VICHADA"/>
    <s v="CUMARIBO"/>
    <s v="BARRIO INSPECCION EL VIENTO CU"/>
    <s v="REDEBAN"/>
    <n v="2228795"/>
    <s v="FO-25-1010058"/>
    <d v="2025-05-29T10:04:00"/>
    <d v="2025-06-11T11:44:18"/>
    <s v="EJECUTADO_EXITOSO"/>
    <s v="EJECUTADO EXITOSO"/>
    <s v="ORDEN DE CAMBIO"/>
    <s v="ROLLOS"/>
    <s v="ROLLOS"/>
    <s v="ENVÍO"/>
    <n v="20"/>
    <s v="ESTADO RESULTADO DE LA ACTIVIDAD :_x000a_FORMA DE ATENCIÓN :ENVIO_x000a_CANTIDAD DE ROLLOS :20_x000a_FECHA FIN DE LA ACTIVIDAD :11-06-2025_x000a_NOMBRES Y APELLIDOS DEL USUARIO :_x000a_TELEFONO DEL USUARIO :_x000a_CORREO DEL USUARIO :_x000a_SOLUCIÓN :"/>
    <n v="2235595829"/>
    <s v="SERVIENTREGA"/>
    <s v="ENTREGADO"/>
    <s v="TIPO IV ESPECIAL"/>
    <s v="AEREO"/>
    <n v="0"/>
    <n v="0"/>
    <n v="35779.500569199998"/>
    <n v="0"/>
    <n v="35779.500569199998"/>
    <m/>
    <m/>
    <m/>
    <m/>
    <m/>
  </r>
  <r>
    <s v="MEDELLIN"/>
    <x v="2"/>
    <x v="2"/>
    <n v="5579"/>
    <n v="2276092"/>
    <n v="67654"/>
    <s v="ANTIOQUIA"/>
    <s v="PUERTO BERRIO"/>
    <s v="BARRIO VRA MINAS DEL VAPOR PUE"/>
    <s v="REDEBAN"/>
    <n v="2276092"/>
    <s v="FO-25-1065239"/>
    <d v="2025-06-09T16:00:00"/>
    <d v="2025-06-11T11:45:27"/>
    <s v="EJECUTADO_EXITOSO"/>
    <s v="EJECUTADO EXITOSO"/>
    <s v="ORDEN DE CAMBIO"/>
    <s v="ROLLOS"/>
    <s v="ROLLOS"/>
    <s v="ENVÍO"/>
    <n v="20"/>
    <s v="ESTADO RESULTADO DE LA ACTIVIDAD :_x000a_FORMA DE ATENCIÓN :ENVIO_x000a_CANTIDAD DE ROLLOS :20_x000a_FECHA FIN DE LA ACTIVIDAD :11-06-2025_x000a_NOMBRES Y APELLIDOS DEL USUARIO :_x000a_TELEFONO DEL USUARIO :_x000a_CORREO DEL USUARIO :_x000a_SOLUCIÓN :"/>
    <n v="2259113055"/>
    <s v="SERVIENTREGA"/>
    <s v="N/A"/>
    <s v="TIPO III"/>
    <s v="TERRESTRE"/>
    <n v="0"/>
    <s v="THOMAS  CAMPO SIGIFREDO SEGUNDO"/>
    <n v="35779.500569199998"/>
    <n v="0"/>
    <n v="35779.500569199998"/>
    <m/>
    <m/>
    <m/>
    <m/>
    <m/>
  </r>
  <r>
    <s v="BARRANQUILLA"/>
    <x v="1"/>
    <x v="1"/>
    <n v="8421"/>
    <n v="2271528"/>
    <n v="62738"/>
    <s v="ATLANTICO"/>
    <s v="LURUACO"/>
    <s v="BARRIO CENTRO LURUACO 4"/>
    <s v="REDEBAN"/>
    <n v="2271528"/>
    <s v="FO-25-1062028"/>
    <d v="2025-06-09T09:21:00"/>
    <d v="2025-06-11T12:10:00"/>
    <s v="EJECUTADO_EXITOSO"/>
    <s v="EJECUTADO EXITOSO"/>
    <s v="ORDEN DE CAMBIO"/>
    <s v="ROLLOS"/>
    <s v="ROLLOS"/>
    <s v="VISITA_TÉCNICA"/>
    <n v="50"/>
    <s v="ESTADO RESULTADO DE LA ACTIVIDAD :EJECUTADO_x000a_FORMA DE ATENCIÓN :VISITA TECNICA_x000a_CANTIDAD DE ROLLOS :50_x000a_FECHA FIN DE LA ACTIVIDAD :11-06-2025_x000a_NOMBRES Y APELLIDOS DEL USUARIO :Angie Gómez _x000a_TELEFONO DEL USUARIO :3218345737_x000a_CORREO DEL USUARIO :acabarcas506@gmail.com_x000a_SOLUCIÓN :SE ENTREGAN 50 ROLLOS DE LA RED RBM EXITOSOS "/>
    <n v="0"/>
    <n v="0"/>
    <s v="N/A"/>
    <s v="TIPO II"/>
    <s v="TERRESTRE"/>
    <n v="1"/>
    <s v="DEVIA REINOSO JUAN CARLOS"/>
    <n v="67654.12000000001"/>
    <n v="0"/>
    <n v="67654.12000000001"/>
    <m/>
    <m/>
    <m/>
    <m/>
    <m/>
  </r>
  <r>
    <s v="MEDELLIN"/>
    <x v="2"/>
    <x v="2"/>
    <n v="5001"/>
    <n v="2265220"/>
    <n v="74660"/>
    <s v="ANTIOQUIA"/>
    <s v="MEDELLIN"/>
    <s v="PTM MEDELLIN PAPELERIA Y VARIE"/>
    <s v="REDEBAN"/>
    <n v="2265220"/>
    <s v="FO-25-1053278"/>
    <d v="2025-06-06T11:43:00"/>
    <d v="2025-06-11T12:24:00"/>
    <s v="EJECUTADO_EXITOSO"/>
    <s v="EJECUTADO EXITOSO"/>
    <s v="ORDEN DE CAMBIO"/>
    <s v="ROLLOS"/>
    <s v="ROLLOS"/>
    <s v="VISITA_TÉCNICA"/>
    <n v="60"/>
    <s v="ESTADO RESULTADO DE LA ACTIVIDAD :EJECUTADO_x000a_FORMA DE ATENCIÓN :VISITA TECNICA_x000a_CANTIDAD DE ROLLOS :60_x000a_FECHA FIN DE LA ACTIVIDAD :11-06-2025_x000a_NOMBRES Y APELLIDOS DEL USUARIO :Luisa fernand a_x000a_TELEFONO DEL USUARIO :3007074660_x000a_CORREO DEL USUARIO :luisapancho24@gmail.com_x000a_SOLUCIÓN :SE REALIZA L ENTREGA DE 60 ROLLOS DE CB A LA ENCARGADA LUISA FERNANDA "/>
    <n v="0"/>
    <n v="0"/>
    <s v="N/A"/>
    <s v="TIPO I"/>
    <s v="TERRESTRE"/>
    <n v="1"/>
    <s v="SANCHEZ SOLORZANO JUAN SEBASTIAN"/>
    <n v="35779.500569199998"/>
    <n v="0"/>
    <n v="35779.500569199998"/>
    <m/>
    <m/>
    <m/>
    <m/>
    <m/>
  </r>
  <r>
    <s v="CALI"/>
    <x v="5"/>
    <x v="5"/>
    <n v="76001"/>
    <n v="2286262"/>
    <n v="78510"/>
    <s v="VALLE DEL CAUCA"/>
    <s v="CALI"/>
    <s v="BARRIO COMUNEROS  II CALI"/>
    <s v="REDEBAN"/>
    <n v="2286262"/>
    <s v="FO-25-1074217"/>
    <d v="2025-06-11T08:53:00"/>
    <d v="2025-06-11T13:17:20"/>
    <s v="EJECUTADO_EXITOSO"/>
    <s v="EJECUTADO EXITOSO"/>
    <s v="ORDEN DE CAMBIO"/>
    <s v="ROLLOS"/>
    <s v="ROLLOS"/>
    <s v="VISITA_TÉCNICA"/>
    <n v="30"/>
    <s v="ESTADO RESULTADO DE LA ACTIVIDAD :EJECUTADO_x000a_FORMA DE ATENCIÓN :VISITA TECNICA_x000a_CANTIDAD DE ROLLOS :30_x000a_FECHA FIN DE LA ACTIVIDAD :11-06-2025_x000a_NOMBRES Y APELLIDOS DEL USUARIO :GABRIELA GUSMAN _x000a_TELEFONO DEL USUARIO :3202231017_x000a_CORREO DEL USUARIO :gabyguzmanramirez.1117@gmail.com_x000a_SOLUCIÓN :SE ENTREGAN 30 ROLLOS A GABRIELA GUZMÁN "/>
    <n v="0"/>
    <n v="0"/>
    <s v="N/A"/>
    <s v="TIPO I"/>
    <s v="TERRESTRE"/>
    <n v="1"/>
    <s v="SANTOS GUZMAN CHRISTIAN FELIPE"/>
    <n v="35779.500569199998"/>
    <n v="0"/>
    <n v="35779.500569199998"/>
    <m/>
    <m/>
    <m/>
    <m/>
    <m/>
  </r>
  <r>
    <s v="APARTADO"/>
    <x v="2"/>
    <x v="2"/>
    <n v="5837"/>
    <n v="2268638"/>
    <n v="44527"/>
    <s v="ANTIOQUIA"/>
    <s v="TURBO"/>
    <s v="DISTRICOL MISCELANEA MAPAL"/>
    <s v="REDEBAN"/>
    <n v="2268638"/>
    <s v="FO-25-1057773"/>
    <d v="2025-06-07T11:35:00"/>
    <d v="2025-06-11T13:19:53"/>
    <s v="EJECUTADO_EXITOSO"/>
    <s v="EJECUTADO EXITOSO"/>
    <s v="ORDEN DE CAMBIO"/>
    <s v="ROLLOS"/>
    <s v="ROLLOS"/>
    <s v="VISITA_TÉCNICA"/>
    <n v="60"/>
    <s v="ESTADO RESULTADO DE LA ACTIVIDAD :EJECUTADO_x000a_FORMA DE ATENCIÓN :VISITA TECNICA_x000a_CANTIDAD DE ROLLOS :60_x000a_FECHA FIN DE LA ACTIVIDAD :11-06-2025_x000a_NOMBRES Y APELLIDOS DEL USUARIO :ESTEFY Torres_x000a_TELEFONO DEL USUARIO :3135542514_x000a_CORREO DEL USUARIO :merlin8005050@hotmail.com_x000a_SOLUCIÓN :ENTREGA ROLLOS EN SITIO"/>
    <n v="0"/>
    <n v="0"/>
    <s v="N/A"/>
    <s v="TIPO II"/>
    <s v="TERRESTRE"/>
    <n v="1"/>
    <s v="MONTERO MUESES GIAN CARLO"/>
    <n v="67654.12000000001"/>
    <n v="0"/>
    <n v="67654.12000000001"/>
    <m/>
    <m/>
    <m/>
    <m/>
    <m/>
  </r>
  <r>
    <s v="MEDELLIN"/>
    <x v="2"/>
    <x v="2"/>
    <n v="5001"/>
    <n v="2257946"/>
    <n v="77380"/>
    <s v="ANTIOQUIA"/>
    <s v="MEDELLIN"/>
    <s v="DISTRICOL PAPELERÍA GAVIRIA"/>
    <s v="REDEBAN"/>
    <n v="2257946"/>
    <s v="FO-25-1045338"/>
    <d v="2025-06-05T09:57:00"/>
    <d v="2025-06-11T13:24:08"/>
    <s v="EJECUTADO_EXITOSO"/>
    <s v="EJECUTADO EXITOSO"/>
    <s v="ORDEN DE CAMBIO"/>
    <s v="ROLLOS"/>
    <s v="ROLLOS"/>
    <s v="VISITA_TÉCNICA"/>
    <n v="60"/>
    <s v="ESTADO RESULTADO DE LA ACTIVIDAD :EJECUTADO_x000a_FORMA DE ATENCIÓN :VISITA TECNICA_x000a_CANTIDAD DE ROLLOS :60_x000a_FECHA FIN DE LA ACTIVIDAD :11-06-2025_x000a_NOMBRES Y APELLIDOS DEL USUARIO :Jhon Jairo gaviri _x000a_TELEFONO DEL USUARIO :3116392977_x000a_CORREO DEL USUARIO :papeleriagaviriala38@hotmail.com_x000a_SOLUCIÓN :E REALIZA L ENTREGA DE 60 ROLLOS DE CB AL ENCARAGDO JHON JAIRON GAVIRIA "/>
    <n v="0"/>
    <n v="0"/>
    <s v="N/A"/>
    <s v="TIPO I"/>
    <s v="TERRESTRE"/>
    <n v="1"/>
    <s v="TORRES MANTILLA JOSE DANIEL"/>
    <n v="35779.500569199998"/>
    <n v="0"/>
    <n v="35779.500569199998"/>
    <m/>
    <m/>
    <m/>
    <m/>
    <m/>
  </r>
  <r>
    <s v="MEDELLIN"/>
    <x v="2"/>
    <x v="2"/>
    <n v="5001"/>
    <n v="2257033"/>
    <n v="47524"/>
    <s v="ANTIOQUIA"/>
    <s v="MEDELLIN"/>
    <s v="BARRIO BELLO ORIENTE MEDELLIN"/>
    <s v="REDEBAN"/>
    <n v="2257033"/>
    <s v="FO-25-1045530"/>
    <d v="2025-06-05T08:44:00"/>
    <d v="2025-06-11T13:28:05"/>
    <s v="EJECUTADO_EXITOSO"/>
    <s v="EJECUTADO EXITOSO"/>
    <s v="ORDEN DE CAMBIO"/>
    <s v="ROLLOS"/>
    <s v="ROLLOS"/>
    <s v="VISITA_TÉCNICA"/>
    <n v="80"/>
    <s v="ESTADO RESULTADO DE LA ACTIVIDAD :EJECUTADO_x000a_FORMA DE ATENCIÓN :VISITA TECNICA_x000a_CANTIDAD DE ROLLOS :80_x000a_FECHA FIN DE LA ACTIVIDAD :11-06-2025_x000a_NOMBRES Y APELLIDOS DEL USUARIO :Mariana Valencia _x000a_TELEFONO DEL USUARIO :3014708326_x000a_CORREO DEL USUARIO :carolmar.1685@gmail.com_x000a_SOLUCIÓN :SE REALIZA LA ENTREGA DE 80 ROLLOS DE CB A LA ENCARGADA MARIANA VALENCIA "/>
    <n v="0"/>
    <n v="0"/>
    <s v="N/A"/>
    <s v="TIPO I"/>
    <s v="TERRESTRE"/>
    <n v="1"/>
    <s v="TORRES MANTILLA JOSE DANIEL"/>
    <n v="35779.500569199998"/>
    <n v="0"/>
    <n v="35779.500569199998"/>
    <m/>
    <m/>
    <m/>
    <m/>
    <m/>
  </r>
  <r>
    <s v="MEDELLIN"/>
    <x v="2"/>
    <x v="2"/>
    <n v="5001"/>
    <n v="2265694"/>
    <n v="78938"/>
    <s v="ANTIOQUIA"/>
    <s v="MEDELLIN"/>
    <s v="DISTRICOL CARNICERIA J&amp;B"/>
    <s v="REDEBAN"/>
    <n v="2265694"/>
    <s v="FO-25-1054523"/>
    <d v="2025-06-06T13:51:00"/>
    <d v="2025-06-11T13:44:25"/>
    <s v="EJECUTADO_EXITOSO"/>
    <s v="EJECUTADO EXITOSO"/>
    <s v="ORDEN DE CAMBIO"/>
    <s v="ROLLOS"/>
    <s v="ROLLOS"/>
    <s v="VISITA_TÉCNICA"/>
    <n v="10"/>
    <s v="ESTADO RESULTADO DE LA ACTIVIDAD :EJECUTADO_x000a_FORMA DE ATENCIÓN :VISITA TECNICA_x000a_CANTIDAD DE ROLLOS :10_x000a_FECHA FIN DE LA ACTIVIDAD :11-06-2025_x000a_NOMBRES Y APELLIDOS DEL USUARIO :Brenda Fernández _x000a_TELEFONO DEL USUARIO :3023363422_x000a_CORREO DEL USUARIO :yorianyledezma@gmail.com_x000a_SOLUCIÓN :SE REALIZA L ENTREGA DE 10 ROLLOS DE CB A LA ENCARGADA BRENDA FERNÁNDEZ "/>
    <n v="0"/>
    <n v="0"/>
    <s v="N/A"/>
    <s v="TIPO I"/>
    <s v="TERRESTRE"/>
    <n v="1"/>
    <n v="0"/>
    <n v="35779.500569199998"/>
    <n v="0"/>
    <n v="35779.500569199998"/>
    <m/>
    <m/>
    <m/>
    <m/>
    <m/>
  </r>
  <r>
    <s v="APARTADO"/>
    <x v="2"/>
    <x v="2"/>
    <n v="5837"/>
    <n v="2268753"/>
    <n v="30876"/>
    <s v="ANTIOQUIA"/>
    <s v="TURBO"/>
    <s v="COMCARD TURBO CELESTE"/>
    <s v="REDEBAN"/>
    <n v="2268753"/>
    <s v="FO-25-1060142"/>
    <d v="2025-06-09T08:00:00"/>
    <d v="2025-06-11T13:49:12"/>
    <s v="EJECUTADO_EXITOSO"/>
    <s v="EJECUTADO EXITOSO"/>
    <s v="ORDEN DE CAMBIO"/>
    <s v="ROLLOS"/>
    <s v="ROLLOS"/>
    <s v="VISITA_TÉCNICA"/>
    <n v="200"/>
    <s v="ESTADO RESULTADO DE LA ACTIVIDAD :EJECUTADO_x000a_FORMA DE ATENCIÓN :VISITA TECNICA_x000a_CANTIDAD DE ROLLOS :200_x000a_FECHA FIN DE LA ACTIVIDAD :11-06-2025_x000a_NOMBRES Y APELLIDOS DEL USUARIO :Paola Celeste _x000a_TELEFONO DEL USUARIO :3016236727_x000a_CORREO DEL USUARIO :papeleríaceleste59@gmail.com _x000a_SOLUCIÓN :ENTREGA ROLLOS EN SITIO "/>
    <n v="0"/>
    <n v="0"/>
    <s v="N/A"/>
    <s v="TIPO II"/>
    <s v="TERRESTRE"/>
    <n v="1"/>
    <n v="0"/>
    <n v="67654.12000000001"/>
    <n v="0"/>
    <n v="67654.12000000001"/>
    <m/>
    <m/>
    <m/>
    <m/>
    <m/>
  </r>
  <r>
    <s v="TUNJA"/>
    <x v="0"/>
    <x v="0"/>
    <n v="15759"/>
    <n v="2282489"/>
    <n v="76860"/>
    <s v="BOYACA"/>
    <s v="SOGAMOSO"/>
    <s v="BARRIO CEMENTERIO SOGAMOSO"/>
    <s v="REDEBAN"/>
    <n v="2282489"/>
    <s v="FO-25-1069884"/>
    <d v="2025-06-10T14:51:00"/>
    <d v="2025-06-11T13:58:54"/>
    <s v="EJECUTADO_EXITOSO"/>
    <s v="EJECUTADO EXITOSO"/>
    <s v="ORDEN DE CAMBIO"/>
    <s v="ROLLOS"/>
    <s v="ROLLOS"/>
    <s v="VISITA_TÉCNICA"/>
    <n v="30"/>
    <s v="ESTADO RESULTADO DE LA ACTIVIDAD :EJECUTADO_x000a_FORMA DE ATENCIÓN :VISITA TECNICA_x000a_CANTIDAD DE ROLLOS :30_x000a_FECHA FIN DE LA ACTIVIDAD :11-06-2025_x000a_NOMBRES Y APELLIDOS DEL USUARIO :JOHANA URIBE _x000a_TELEFONO DEL USUARIO :3136369748_x000a_CORREO DEL USUARIO :sanvaleuribe@gmail.com_x000a_SOLUCIÓN :SE REALIZA ENTREGA DE 30 ROLLOS CON VISITA "/>
    <n v="0"/>
    <n v="0"/>
    <s v="N/A"/>
    <s v="TIPO II"/>
    <s v="TERRESTRE"/>
    <n v="1"/>
    <n v="0"/>
    <n v="67654.12000000001"/>
    <n v="0"/>
    <n v="67654.12000000001"/>
    <m/>
    <m/>
    <m/>
    <m/>
    <m/>
  </r>
  <r>
    <s v="YOPAL"/>
    <x v="4"/>
    <x v="4"/>
    <n v="85001"/>
    <n v="2280804"/>
    <n v="61691"/>
    <s v="CASANARE"/>
    <s v="YOPAL"/>
    <s v="BARRIO VEREDA QUEBRADA SECA YO"/>
    <s v="REDEBAN"/>
    <n v="2280804"/>
    <s v="FO-25-1068335"/>
    <d v="2025-06-10T11:12:00"/>
    <d v="2025-06-11T14:01:09"/>
    <s v="EJECUTADO_EXITOSO"/>
    <s v="EJECUTADO EXITOSO"/>
    <s v="ORDEN DE CAMBIO"/>
    <s v="ROLLOS"/>
    <s v="ROLLOS"/>
    <s v="VISITA_TÉCNICA"/>
    <n v="10"/>
    <s v="ESTADO RESULTADO DE LA ACTIVIDAD :EJECUTADO_x000a_FORMA DE ATENCIÓN :VISITA TECNICA_x000a_CANTIDAD DE ROLLOS :10_x000a_FECHA FIN DE LA ACTIVIDAD :11-06-2025_x000a_NOMBRES Y APELLIDOS DEL USUARIO :DAVID URREA _x000a_TELEFONO DEL USUARIO :3214715601_x000a_CORREO DEL USUARIO :davidurrea20066@gmail.com_x000a_SOLUCIÓN :SE VISITA COMERCIO, SE ENTREGAN 10 ROLLOS OK"/>
    <n v="0"/>
    <n v="0"/>
    <s v="N/A"/>
    <s v="TIPO I"/>
    <s v="TERRESTRE"/>
    <n v="1"/>
    <s v="BARRERA ORTEGA MARLON STWAR"/>
    <n v="35779.500569199998"/>
    <n v="0"/>
    <n v="35779.500569199998"/>
    <m/>
    <m/>
    <m/>
    <m/>
    <m/>
  </r>
  <r>
    <s v="CALI"/>
    <x v="5"/>
    <x v="5"/>
    <n v="76001"/>
    <n v="2273229"/>
    <n v="70125"/>
    <s v="VALLE DEL CAUCA"/>
    <s v="CALI"/>
    <s v="PTM CALI  AUTOSERVICIO EL CRUC"/>
    <s v="REDEBAN"/>
    <n v="2273229"/>
    <s v="FO-25-1062981"/>
    <d v="2025-06-09T11:19:00"/>
    <d v="2025-06-11T14:04:02"/>
    <s v="EJECUTADO_EXITOSO"/>
    <s v="EJECUTADO EXITOSO"/>
    <s v="ORDEN DE CAMBIO"/>
    <s v="ROLLOS"/>
    <s v="ROLLOS"/>
    <s v="VISITA_TÉCNICA"/>
    <n v="40"/>
    <s v="ESTADO RESULTADO DE LA ACTIVIDAD :EJECUTADO_x000a_FORMA DE ATENCIÓN :VISITA TECNICA_x000a_CANTIDAD DE ROLLOS :40_x000a_FECHA FIN DE LA ACTIVIDAD :11-06-2025_x000a_NOMBRES Y APELLIDOS DEL USUARIO :ADRIANA CHAPARRO _x000a_TELEFONO DEL USUARIO :3156756178_x000a_CORREO DEL USUARIO :dianachaparro24@hotmail.com_x000a_SOLUCIÓN :EN LA VISITA TÉCNICA SE REALIZA LA ENTREGA DE 40 ROLLOS TERMICOS DE REDEBAN "/>
    <n v="0"/>
    <n v="0"/>
    <s v="N/A"/>
    <s v="TIPO I"/>
    <s v="TERRESTRE"/>
    <n v="1"/>
    <s v="THOMAS  CAMPO SIGIFREDO SEGUNDO"/>
    <n v="35779.500569199998"/>
    <n v="0"/>
    <n v="35779.500569199998"/>
    <m/>
    <m/>
    <m/>
    <m/>
    <m/>
  </r>
  <r>
    <s v="PASTO"/>
    <x v="5"/>
    <x v="5"/>
    <n v="52323"/>
    <n v="2278811"/>
    <n v="68969"/>
    <s v="NARIÑO"/>
    <s v="GUALMATAN"/>
    <s v="BARRIO SAN ANATONIO GUALTAMATA"/>
    <s v="REDEBAN"/>
    <n v="2278811"/>
    <s v="FO-25-1066611"/>
    <d v="2025-06-10T08:47:00"/>
    <d v="2025-06-11T14:04:22"/>
    <s v="EJECUTADO_EXITOSO"/>
    <s v="EJECUTADO EXITOSO"/>
    <s v="ORDEN DE CAMBIO"/>
    <s v="ROLLOS"/>
    <s v="ROLLOS"/>
    <s v="VISITA_TÉCNICA"/>
    <n v="10"/>
    <s v="ESTADO RESULTADO DE LA ACTIVIDAD :EJECUTADO_x000a_FORMA DE ATENCIÓN :VISITA TECNICA_x000a_CANTIDAD DE ROLLOS :10_x000a_FECHA FIN DE LA ACTIVIDAD :11-06-2025_x000a_NOMBRES Y APELLIDOS DEL USUARIO :Franco cuaspu_x000a_TELEFONO DEL USUARIO :3135482704_x000a_CORREO DEL USUARIO :milupitask@hotmail.com_x000a_SOLUCIÓN :POR SOLICITUD DE CLIENTE SE DEJA EN LOCAL DE  AL AFRENTE YAQUE EN EL MOMENTO TUVO QUE SALIR A COMPENSAR Y NO SE ENCUENTRA EN EL MUNICIPIO SE ENTREGA 10 ROLLOS "/>
    <n v="0"/>
    <n v="0"/>
    <s v="N/A"/>
    <s v="TIPO II"/>
    <s v="TERRESTRE"/>
    <n v="1"/>
    <s v="QUINTERO SANCHEZ JUAN SEBASTIAN"/>
    <n v="67654.12000000001"/>
    <n v="0"/>
    <n v="67654.12000000001"/>
    <m/>
    <m/>
    <m/>
    <m/>
    <m/>
  </r>
  <r>
    <s v="MEDELLIN"/>
    <x v="2"/>
    <x v="2"/>
    <n v="5148"/>
    <n v="2259944"/>
    <n v="69818"/>
    <s v="ANTIOQUIA"/>
    <s v="EL CARMEN DE VIBORAL"/>
    <s v="DISTRICOL DISTB. SUM. ORIENTE"/>
    <s v="REDEBAN"/>
    <n v="2259944"/>
    <s v="FO-25-1047780"/>
    <d v="2025-06-05T13:20:40"/>
    <d v="2025-06-11T14:22:07"/>
    <s v="EJECUTADO_EXITOSO"/>
    <s v="EJECUTADO EXITOSO"/>
    <s v="ORDEN DE CAMBIO"/>
    <s v="ROLLOS"/>
    <s v="ROLLOS"/>
    <s v="ENVÍO"/>
    <n v="40"/>
    <s v="ESTADO RESULTADO DE LA ACTIVIDAD :EJECUTADO_x000a_FORMA DE ATENCIÓN :ENVIO FLOTA - OPERADOR LOGISTICO_x000a_CANTIDAD DE ROLLOS :40_x000a_FECHA FIN DE LA ACTIVIDAD :11-06-2025_x000a_NOMBRES Y APELLIDOS DEL USUARIO :Daniela aroyyave López _x000a_TELEFONO DEL USUARIO :3136645502_x000a_CORREO DEL USUARIO :controldevisitadigital@gmail.com_x000a_SOLUCIÓN :SE LLAMA AL CLIENTE E INDICA QUE SE PUEDE ENVIAR CON EL CONDUCTOR DE LA VANS SE CONFIRMA QUE LOS RECIBO "/>
    <s v="FLOTA"/>
    <s v="FLOTA"/>
    <s v="N/A"/>
    <s v="TIPO II"/>
    <s v="TERRESTRE"/>
    <n v="0"/>
    <s v="PAREJA ECHAVARRIA JHON DAVID"/>
    <n v="35779.500569199998"/>
    <n v="0"/>
    <n v="35779.500569199998"/>
    <m/>
    <m/>
    <m/>
    <m/>
    <m/>
  </r>
  <r>
    <s v="CUCUTA"/>
    <x v="0"/>
    <x v="0"/>
    <n v="54405"/>
    <n v="2280523"/>
    <n v="72493"/>
    <s v="NORTE DE SANTANDER"/>
    <s v="LOS PATIOS"/>
    <s v="KILOMETRO 8 LOS PATIOS"/>
    <s v="REDEBAN"/>
    <n v="2280523"/>
    <s v="FO-25-1068331"/>
    <d v="2025-06-10T10:53:00"/>
    <d v="2025-06-11T14:27:56"/>
    <s v="EJECUTADO_EXITOSO"/>
    <s v="EJECUTADO EXITOSO"/>
    <s v="ORDEN DE CAMBIO"/>
    <s v="ROLLOS"/>
    <s v="ROLLOS"/>
    <s v="VISITA_TÉCNICA"/>
    <n v="10"/>
    <s v="ESTADO RESULTADO DE LA ACTIVIDAD :EJECUTADO_x000a_FORMA DE ATENCIÓN :VISITA TECNICA_x000a_CANTIDAD DE ROLLOS :10_x000a_FECHA FIN DE LA ACTIVIDAD :11-06-2025_x000a_NOMBRES Y APELLIDOS DEL USUARIO :Diana Arevalo _x000a_TELEFONO DEL USUARIO :3224700266_x000a_CORREO DEL USUARIO :tencho_1969@hotmail.com_x000a_SOLUCIÓN :SE ENTREGAN 10 ROLLOS "/>
    <n v="0"/>
    <n v="0"/>
    <s v="N/A"/>
    <s v="TIPO I"/>
    <s v="TERRESTRE"/>
    <n v="1"/>
    <s v="CUERO RUIZ JHONNY"/>
    <n v="35779.500569199998"/>
    <n v="0"/>
    <n v="35779.500569199998"/>
    <m/>
    <m/>
    <m/>
    <m/>
    <m/>
  </r>
  <r>
    <s v="CALI"/>
    <x v="5"/>
    <x v="5"/>
    <n v="76001"/>
    <n v="2287992"/>
    <n v="35513"/>
    <s v="VALLE DEL CAUCA"/>
    <s v="CALI"/>
    <s v="REDY LOS PINOS"/>
    <s v="REDEBAN"/>
    <n v="2287992"/>
    <s v="FO-25-1074841"/>
    <d v="2025-06-11T11:08:00"/>
    <d v="2025-06-11T15:45:00"/>
    <s v="EJECUTADO_EXITOSO"/>
    <s v="EJECUTADO EXITOSO"/>
    <s v="ORDEN DE CAMBIO"/>
    <s v="ROLLOS"/>
    <s v="ROLLOS"/>
    <s v="VISITA_TÉCNICA"/>
    <n v="240"/>
    <s v="ESTADO RESULTADO DE LA ACTIVIDAD :EJECUTADO_x000a_FORMA DE ATENCIÓN :VISITA TECNICA_x000a_CANTIDAD DE ROLLOS :240_x000a_FECHA FIN DE LA ACTIVIDAD :11-06-2025_x000a_NOMBRES Y APELLIDOS DEL USUARIO :LEIDY MARTINEZ _x000a_TELEFONO DEL USUARIO :3157512749_x000a_CORREO DEL USUARIO :pinos@redy.com.co_x000a_SOLUCIÓN :SE ENTREGAN 240 ROLLOS A LA SEÑORITA LEIDY "/>
    <n v="0"/>
    <n v="0"/>
    <s v="N/A"/>
    <s v="TIPO I"/>
    <s v="TERRESTRE"/>
    <n v="1"/>
    <s v="MONTES DIAZ JOHN FRED"/>
    <n v="35779.500569199998"/>
    <n v="0"/>
    <n v="35779.500569199998"/>
    <m/>
    <m/>
    <m/>
    <m/>
    <m/>
  </r>
  <r>
    <s v="CUCUTA"/>
    <x v="0"/>
    <x v="0"/>
    <n v="54810"/>
    <n v="2217434"/>
    <n v="52425"/>
    <s v="NORTE DE SANTANDER"/>
    <s v="TIBU"/>
    <s v="BARRIO FUERA DEL MUNICIPIO DE"/>
    <s v="REDEBAN"/>
    <n v="2217434"/>
    <s v="FO-25-997773"/>
    <d v="2025-05-27T10:30:00"/>
    <d v="2025-06-11T15:47:05"/>
    <s v="EJECUTADO_EXITOSO"/>
    <s v="EJECUTADO EXITOSO"/>
    <s v="ORDEN DE CAMBIO"/>
    <s v="ROLLOS"/>
    <s v="ROLLOS"/>
    <s v="ENVÍO"/>
    <n v="60"/>
    <s v="ESTADO RESULTADO DE LA ACTIVIDAD :_x000a_FORMA DE ATENCIÓN :ENVIO_x000a_CANTIDAD DE ROLLOS :60_x000a_FECHA FIN DE LA ACTIVIDAD :11-06-2025_x000a_NOMBRES Y APELLIDOS DEL USUARIO :_x000a_TELEFONO DEL USUARIO :_x000a_CORREO DEL USUARIO :_x000a_SOLUCIÓN :"/>
    <n v="2187690539"/>
    <s v="SERVIENTREGA"/>
    <s v="ENVIO PARA ENTREGA A DOMICILIO"/>
    <s v="TIPO IV ESPECIAL"/>
    <s v="TERRESTRE"/>
    <n v="0"/>
    <s v="FRANCO CAÑAVERAL YAMID RAUL"/>
    <n v="35779.500569199998"/>
    <n v="0"/>
    <n v="35779.500569199998"/>
    <m/>
    <m/>
    <m/>
    <m/>
    <m/>
  </r>
  <r>
    <s v="MEDELLIN"/>
    <x v="2"/>
    <x v="2"/>
    <n v="27361"/>
    <n v="2218329"/>
    <n v="77244"/>
    <s v="CHOCO"/>
    <s v="ISTMINA"/>
    <s v="BARRIO BRR INDEPENDENCIA VALDEZ ISTMINA CHOCO ISTMINA"/>
    <s v="REDEBAN"/>
    <n v="2218329"/>
    <s v="FO-25-997775"/>
    <d v="2025-05-27T11:53:00"/>
    <d v="2025-06-11T15:47:59"/>
    <s v="EJECUTADO_EXITOSO"/>
    <s v="EJECUTADO EXITOSO"/>
    <s v="ORDEN DE CAMBIO"/>
    <s v="ROLLOS"/>
    <s v="ROLLOS"/>
    <s v="ENVÍO"/>
    <n v="30"/>
    <s v="ESTADO RESULTADO DE LA ACTIVIDAD :_x000a_FORMA DE ATENCIÓN :ENVIO_x000a_CANTIDAD DE ROLLOS :30_x000a_FECHA FIN DE LA ACTIVIDAD :11-06-2025_x000a_NOMBRES Y APELLIDOS DEL USUARIO :_x000a_TELEFONO DEL USUARIO :_x000a_CORREO DEL USUARIO :_x000a_SOLUCIÓN :"/>
    <n v="284607301"/>
    <s v="SERVIENTREGA"/>
    <s v="EN ZONA DE DISTRIBUCION"/>
    <s v="TIPO IV ESPECIAL"/>
    <s v="AEREO"/>
    <n v="0"/>
    <s v="AGUIRRE HENAO RAUL EDUARDO"/>
    <n v="35779.500569199998"/>
    <n v="0"/>
    <n v="35779.500569199998"/>
    <m/>
    <m/>
    <m/>
    <m/>
    <m/>
  </r>
  <r>
    <s v="APARTADO"/>
    <x v="2"/>
    <x v="2"/>
    <n v="27615"/>
    <n v="2227635"/>
    <n v="77157"/>
    <s v="CHOCO"/>
    <s v="RIOSUCIO"/>
    <s v="DISTRICOL GANGAZO PAISA DEL 10"/>
    <s v="REDEBAN"/>
    <n v="2227635"/>
    <s v="FO-25-1009382"/>
    <d v="2025-05-29T08:05:00"/>
    <d v="2025-06-11T15:48:41"/>
    <s v="EJECUTADO_EXITOSO"/>
    <s v="EJECUTADO EXITOSO"/>
    <s v="ORDEN DE CAMBIO"/>
    <s v="ROLLOS"/>
    <s v="ROLLOS"/>
    <s v="ENVÍO"/>
    <n v="30"/>
    <s v="ESTADO RESULTADO DE LA ACTIVIDAD :_x000a_FORMA DE ATENCIÓN :ENVIO_x000a_CANTIDAD DE ROLLOS :30_x000a_FECHA FIN DE LA ACTIVIDAD :11-06-2025_x000a_NOMBRES Y APELLIDOS DEL USUARIO :_x000a_TELEFONO DEL USUARIO :_x000a_CORREO DEL USUARIO :_x000a_SOLUCIÓN :"/>
    <n v="284607305"/>
    <s v="SERVIENTREGA"/>
    <s v="ENVIO PARA ENTREGA A DOMICILIO"/>
    <s v="TIPO IV ESPECIAL"/>
    <s v="TERRESTRE/FLUVIAL"/>
    <n v="0"/>
    <s v="MONTERO MUESES GIAN CARLO"/>
    <n v="35779.500569199998"/>
    <n v="0"/>
    <n v="35779.500569199998"/>
    <m/>
    <m/>
    <m/>
    <m/>
    <m/>
  </r>
  <r>
    <s v="MEDELLIN"/>
    <x v="2"/>
    <x v="2"/>
    <n v="5819"/>
    <n v="2255496"/>
    <n v="78282"/>
    <s v="ANTIOQUIA"/>
    <s v="TOLEDO"/>
    <s v="BARRIO CGT VALLE SECTOR PARQUE TOLEDO"/>
    <s v="REDEBAN"/>
    <n v="2255496"/>
    <s v="FO-25-1046990"/>
    <d v="2025-06-04T17:14:00"/>
    <d v="2025-06-11T15:49:36"/>
    <s v="EJECUTADO_EXITOSO"/>
    <s v="EJECUTADO EXITOSO"/>
    <s v="ORDEN DE CAMBIO"/>
    <s v="ROLLOS"/>
    <s v="ROLLOS"/>
    <s v="ENVÍO"/>
    <n v="20"/>
    <s v="ESTADO RESULTADO DE LA ACTIVIDAD :_x000a_FORMA DE ATENCIÓN :ENVIO_x000a_CANTIDAD DE ROLLOS :20_x000a_FECHA FIN DE LA ACTIVIDAD :11-06-2025_x000a_NOMBRES Y APELLIDOS DEL USUARIO :_x000a_TELEFONO DEL USUARIO :_x000a_CORREO DEL USUARIO :_x000a_SOLUCIÓN :"/>
    <n v="240030301877"/>
    <s v="INTERRAPIDISIMO"/>
    <s v="N/A"/>
    <s v="TIPO IV"/>
    <s v="TERRESTRE"/>
    <n v="0"/>
    <s v="MONTOYA VELEZ ANDRES FELIPE"/>
    <n v="35779.500569199998"/>
    <n v="0"/>
    <n v="35779.500569199998"/>
    <m/>
    <m/>
    <m/>
    <m/>
    <m/>
  </r>
  <r>
    <s v="VILLAVICENCIO"/>
    <x v="4"/>
    <x v="4"/>
    <n v="85440"/>
    <n v="2265548"/>
    <n v="46676"/>
    <s v="CASANARE"/>
    <s v="VILLANUEVA"/>
    <s v="BARRIO CORREGIMIENTO SANTA HEL"/>
    <s v="REDEBAN"/>
    <n v="2265548"/>
    <s v="FO-25-1054916"/>
    <d v="2025-06-06T12:37:58"/>
    <d v="2025-06-11T15:50:28"/>
    <s v="EJECUTADO_EXITOSO"/>
    <s v="EJECUTADO EXITOSO"/>
    <s v="ORDEN DE CAMBIO"/>
    <s v="ROLLOS"/>
    <s v="ROLLOS"/>
    <s v="ENVÍO"/>
    <n v="20"/>
    <s v="ESTADO RESULTADO DE LA ACTIVIDAD :_x000a_FORMA DE ATENCIÓN :ENVIO_x000a_CANTIDAD DE ROLLOS :20_x000a_FECHA FIN DE LA ACTIVIDAD :11-06-2025_x000a_NOMBRES Y APELLIDOS DEL USUARIO :_x000a_TELEFONO DEL USUARIO :_x000a_CORREO DEL USUARIO :_x000a_SOLUCIÓN :"/>
    <s v="240030393908"/>
    <s v="INTERRAPIDISIMO"/>
    <s v="N/A"/>
    <s v="TIPO III"/>
    <s v="TERRESTRE"/>
    <n v="0"/>
    <s v="MONTOYA VELEZ ANDRES FELIPE"/>
    <n v="35779.500569199998"/>
    <n v="0"/>
    <n v="35779.500569199998"/>
    <m/>
    <m/>
    <m/>
    <m/>
    <m/>
  </r>
  <r>
    <s v="CALI"/>
    <x v="5"/>
    <x v="5"/>
    <n v="19845"/>
    <n v="2270849"/>
    <n v="76924"/>
    <s v="CAUCA"/>
    <s v="VILLA RICA"/>
    <s v="BARRIO LOS ALMENDROS VILLA RICA 1"/>
    <s v="REDEBAN"/>
    <n v="2270849"/>
    <s v="FO-25-1061295"/>
    <d v="2025-06-09T08:45:00"/>
    <d v="2025-06-11T15:51:36"/>
    <s v="EJECUTADO_EXITOSO"/>
    <s v="EJECUTADO EXITOSO"/>
    <s v="ORDEN DE CAMBIO"/>
    <s v="ROLLOS"/>
    <s v="ROLLOS"/>
    <s v="ENVÍO"/>
    <n v="60"/>
    <s v="ESTADO RESULTADO DE LA ACTIVIDAD :_x000a_FORMA DE ATENCIÓN :ENVIO_x000a_CANTIDAD DE ROLLOS :60_x000a_FECHA FIN DE LA ACTIVIDAD :11-06-2025_x000a_NOMBRES Y APELLIDOS DEL USUARIO :_x000a_TELEFONO DEL USUARIO :_x000a_CORREO DEL USUARIO :_x000a_SOLUCIÓN :"/>
    <n v="2259112528"/>
    <s v="SERVIENTREGA"/>
    <s v="N/A"/>
    <s v="TIPO IV"/>
    <s v="TERRESTRE"/>
    <n v="0"/>
    <s v="CASTRILLON URREA LONDIER LEANDRO"/>
    <n v="35779.500569199998"/>
    <n v="0"/>
    <n v="35779.500569199998"/>
    <m/>
    <m/>
    <m/>
    <m/>
    <m/>
  </r>
  <r>
    <s v="IBAGUE"/>
    <x v="4"/>
    <x v="4"/>
    <n v="73504"/>
    <n v="2277556"/>
    <n v="53991"/>
    <s v="TOLIMA"/>
    <s v="ORTEGA"/>
    <s v="BARRIO EL VERGEL ORTEGA"/>
    <s v="REDEBAN"/>
    <n v="2277556"/>
    <s v="FO-25-1066811"/>
    <d v="2025-06-10T08:00:00"/>
    <d v="2025-06-11T15:53:30"/>
    <s v="EJECUTADO_EXITOSO"/>
    <s v="EJECUTADO EXITOSO"/>
    <s v="ORDEN DE CAMBIO"/>
    <s v="ROLLOS"/>
    <s v="ROLLOS"/>
    <s v="ENVÍO"/>
    <n v="10"/>
    <s v="ESTADO RESULTADO DE LA ACTIVIDAD :_x000a_FORMA DE ATENCIÓN :ENVIO_x000a_CANTIDAD DE ROLLOS :10_x000a_FECHA FIN DE LA ACTIVIDAD :11-06-2025_x000a_NOMBRES Y APELLIDOS DEL USUARIO :_x000a_TELEFONO DEL USUARIO :_x000a_CORREO DEL USUARIO :_x000a_SOLUCIÓN :"/>
    <s v="240030536086"/>
    <s v="INTERRAPIDISIMO"/>
    <s v="N/A"/>
    <s v="TIPO III"/>
    <s v="TERRESTRE"/>
    <n v="0"/>
    <s v="MONTES DIAZ JOHN FRED"/>
    <n v="35779.500569199998"/>
    <n v="0"/>
    <n v="35779.500569199998"/>
    <m/>
    <m/>
    <m/>
    <m/>
    <m/>
  </r>
  <r>
    <s v="MEDELLIN"/>
    <x v="2"/>
    <x v="2"/>
    <n v="5656"/>
    <n v="2243670"/>
    <n v="68763"/>
    <s v="ANTIOQUIA"/>
    <s v="SAN JERONIMO"/>
    <s v="SAN JERONIMO SAN JERONIMO"/>
    <s v="REDEBAN"/>
    <n v="2243670"/>
    <s v="FO-25-1029820"/>
    <d v="2025-06-03T10:04:00"/>
    <d v="2025-06-11T16:32:01"/>
    <s v="EJECUTADO_EXITOSO"/>
    <s v="EJECUTADO EXITOSO"/>
    <s v="ORDEN DE CAMBIO"/>
    <s v="ROLLOS"/>
    <s v="ROLLOS"/>
    <s v="VISITA_TÉCNICA"/>
    <n v="20"/>
    <s v="ESTADO RESULTADO DE LA ACTIVIDAD :EJECUTADO_x000a_FORMA DE ATENCIÓN :VISITA TECNICA_x000a_CANTIDAD DE ROLLOS :20_x000a_FECHA FIN DE LA ACTIVIDAD :11-06-2025_x000a_NOMBRES Y APELLIDOS DEL USUARIO :LUZ OSPINA _x000a_TELEFONO DEL USUARIO :3147367078_x000a_CORREO DEL USUARIO :madrocidente@gmail.com_x000a_SOLUCIÓN :SE REALIZA ENTREGA DE 20 ROLLOS OK "/>
    <n v="0"/>
    <n v="0"/>
    <s v="N/A"/>
    <s v="TIPO II"/>
    <s v="TERRESTRE"/>
    <n v="1"/>
    <s v="MARTINEZ SALGUEDO ANDRES AUGUSTO"/>
    <n v="67654.12000000001"/>
    <n v="0"/>
    <n v="67654.12000000001"/>
    <m/>
    <m/>
    <m/>
    <m/>
    <m/>
  </r>
  <r>
    <s v="CALI"/>
    <x v="5"/>
    <x v="5"/>
    <n v="76001"/>
    <n v="2279328"/>
    <n v="42239"/>
    <s v="VALLE DEL CAUCA"/>
    <s v="CALI"/>
    <s v="BARRIO LOS CHORROS CALI 1"/>
    <s v="REDEBAN"/>
    <n v="2279328"/>
    <s v="FO-25-1067499"/>
    <d v="2025-06-10T09:22:00"/>
    <d v="2025-06-11T16:44:02"/>
    <s v="EJECUTADO_EXITOSO"/>
    <s v="EJECUTADO EXITOSO"/>
    <s v="ORDEN DE CAMBIO"/>
    <s v="ROLLOS"/>
    <s v="ROLLOS"/>
    <s v="VISITA_TÉCNICA"/>
    <n v="100"/>
    <s v="ESTADO RESULTADO DE LA ACTIVIDAD :EJECUTADO_x000a_FORMA DE ATENCIÓN :VISITA TECNICA_x000a_CANTIDAD DE ROLLOS :100_x000a_FECHA FIN DE LA ACTIVIDAD :11-06-2025_x000a_NOMBRES Y APELLIDOS DEL USUARIO :MARGARITA HURTADO CUELLAR _x000a_TELEFONO DEL USUARIO :3117405311_x000a_CORREO DEL USUARIO :margi256@hotmail.com_x000a_SOLUCIÓN :SE REALIZA ENTREGA DE 100 ROLLOS CON VISITA, NO SE MANIPULA EQUIPOS "/>
    <n v="0"/>
    <n v="0"/>
    <s v="N/A"/>
    <s v="TIPO I"/>
    <s v="TERRESTRE"/>
    <n v="1"/>
    <s v="VARGAS HERRERA JHON JAIRO"/>
    <n v="35779.500569199998"/>
    <n v="0"/>
    <n v="35779.500569199998"/>
    <m/>
    <m/>
    <m/>
    <m/>
    <m/>
  </r>
  <r>
    <s v="BARRANQUILLA"/>
    <x v="1"/>
    <x v="1"/>
    <n v="8573"/>
    <n v="2259404"/>
    <n v="40288"/>
    <s v="ATLANTICO"/>
    <s v="PUERTO COLOMBIA"/>
    <s v="BARRIO PUERTO COLOMBIA PUERTO"/>
    <s v="REDEBAN"/>
    <n v="2259404"/>
    <s v="FO-25-1046452"/>
    <d v="2025-06-05T11:46:00"/>
    <d v="2025-06-12T07:42:31"/>
    <s v="EJECUTADO_EXITOSO"/>
    <s v="EJECUTADO EXITOSO"/>
    <s v="ORDEN DE CAMBIO"/>
    <s v="ROLLOS"/>
    <s v="ROLLOS"/>
    <s v="VISITA_TÉCNICA"/>
    <n v="10"/>
    <s v="ESTADO RESULTADO DE LA ACTIVIDAD :EJECUTADO_x000a_FORMA DE ATENCIÓN :VISITA TECNICA_x000a_CANTIDAD DE ROLLOS :30_x000a_FECHA FIN DE LA ACTIVIDAD :11-06-2025_x000a_NOMBRES Y APELLIDOS DEL USUARIO :Jonathan moterrroza_x000a_TELEFONO DEL USUARIO :3506893442_x000a_CORREO DEL USUARIO :controldevicitadigital@gmail.com _x000a_SOLUCIÓN :SE REALIZA VISITA TÉCNICA PARA ENTREGA DE ROLLOS DE REDEBAN "/>
    <n v="0"/>
    <n v="0"/>
    <s v="N/A"/>
    <s v="TIPO II"/>
    <s v="TERRESTRE"/>
    <n v="1"/>
    <s v="MONTERO MUESES GIAN CARLO"/>
    <n v="67654.12000000001"/>
    <n v="0"/>
    <n v="67654.12000000001"/>
    <m/>
    <m/>
    <m/>
    <m/>
    <m/>
  </r>
  <r>
    <s v="PASTO"/>
    <x v="5"/>
    <x v="5"/>
    <n v="52786"/>
    <n v="2267144"/>
    <n v="16564"/>
    <s v="NARIÑO"/>
    <s v="TAMINANGO"/>
    <s v="EL PRADO TAMIMANGO"/>
    <s v="REDEBAN"/>
    <n v="2267144"/>
    <s v="FO-25-1055130"/>
    <d v="2025-06-06T16:18:00"/>
    <d v="2025-06-12T07:45:55"/>
    <s v="EJECUTADO_EXITOSO"/>
    <s v="EJECUTADO EXITOSO"/>
    <s v="ORDEN DE CAMBIO"/>
    <s v="ROLLOS"/>
    <s v="ROLLOS"/>
    <s v="ENVÍO"/>
    <n v="20"/>
    <s v="ESTADO RESULTADO DE LA ACTIVIDAD :EJECUTADO_x000a_FORMA DE ATENCIÓN :ENVIO FLOTA - OPERADOR LOGISTICO_x000a_CANTIDAD DE ROLLOS :20_x000a_FECHA FIN DE LA ACTIVIDAD :12-06-2025_x000a_NOMBRES Y APELLIDOS DEL USUARIO :DIANA GUERRERO _x000a_TELEFONO DEL USUARIO :3218598912_x000a_CORREO DEL USUARIO :farmaeconomica1990@gmail.com_x000a_SOLUCIÓN :SE REALIZÓ ENVÍO DE ROLLOS AL CB. CLIENTE CONFIRMA RECEPCION DE LOS ROLLOS."/>
    <s v="FLOTA"/>
    <s v="FLOTA"/>
    <s v="N/A"/>
    <s v="TIPO II"/>
    <s v="TERRESTRE"/>
    <n v="0"/>
    <s v="GOMEZ VEGA DAVID SNEYDER"/>
    <n v="35779.500569199998"/>
    <n v="0"/>
    <n v="35779.500569199998"/>
    <m/>
    <m/>
    <m/>
    <m/>
    <m/>
  </r>
  <r>
    <s v="MEDELLIN"/>
    <x v="2"/>
    <x v="2"/>
    <n v="5664"/>
    <n v="2278898"/>
    <n v="78040"/>
    <s v="ANTIOQUIA"/>
    <s v="SAN PEDRO DE LOS MILAGROS"/>
    <s v="PTM SAN PEDRO TIENDA MEGA FAMI"/>
    <s v="REDEBAN"/>
    <n v="2278898"/>
    <s v="FO-25-1067494"/>
    <d v="2025-06-10T09:13:00"/>
    <d v="2025-06-12T07:53:02"/>
    <s v="EJECUTADO_EXITOSO"/>
    <s v="EJECUTADO EXITOSO"/>
    <s v="ORDEN DE CAMBIO"/>
    <s v="ROLLOS"/>
    <s v="ROLLOS"/>
    <s v="ENVÍO"/>
    <n v="20"/>
    <s v="ESTADO RESULTADO DE LA ACTIVIDAD :EJECUTADO_x000a_FORMA DE ATENCIÓN :ENVIO FLOTA - OPERADOR LOGISTICO_x000a_CANTIDAD DE ROLLOS :20_x000a_FECHA FIN DE LA ACTIVIDAD :12-06-2025_x000a_NOMBRES Y APELLIDOS DEL USUARIO :GERALDINE BUSTAMANTE_x000a_TELEFONO DEL USUARIO :3053724798_x000a_CORREO DEL USUARIO :controldevisitadigital@gmail.com_x000a_SOLUCIÓN :SE REALIZA ENVÍO DE 20 ROLLOS EXITOSAMENTE OK,  USUARIO INFORMA DE HABERLOS RECIBIDO EXITOSAMENTE OK"/>
    <s v="BE2119097"/>
    <s v="FLOTA"/>
    <s v="N/A"/>
    <s v="TIPO II"/>
    <s v="TERRESTRE"/>
    <n v="0"/>
    <s v="MONTES DIAZ JOHN FRED"/>
    <n v="35779.500569199998"/>
    <n v="0"/>
    <n v="35779.500569199998"/>
    <m/>
    <m/>
    <m/>
    <m/>
    <m/>
  </r>
  <r>
    <s v="MEDELLIN"/>
    <x v="2"/>
    <x v="2"/>
    <n v="27361"/>
    <n v="2173561"/>
    <n v="76200"/>
    <s v="CHOCO"/>
    <s v="ISTMINA"/>
    <s v="BARRIO DIVINO NIÑO LA 70 ISTMINA"/>
    <s v="REDEBAN"/>
    <n v="2173561"/>
    <s v="FO-25-947774"/>
    <d v="2025-05-16T15:14:00"/>
    <d v="2025-06-12T08:26:42"/>
    <s v="EJECUTADO_EXITOSO"/>
    <s v="EJECUTADO EXITOSO"/>
    <s v="ORDEN DE CAMBIO"/>
    <s v="ROLLOS"/>
    <s v="ROLLOS"/>
    <s v="ENVÍO"/>
    <n v="30"/>
    <s v="ESTADO RESULTADO DE LA ACTIVIDAD :_x000a_FORMA DE ATENCIÓN :ENVIO_x000a_CANTIDAD DE ROLLOS :30_x000a_FECHA FIN DE LA ACTIVIDAD :12-06-2025_x000a_NOMBRES Y APELLIDOS DEL USUARIO :_x000a_TELEFONO DEL USUARIO :_x000a_CORREO DEL USUARIO :_x000a_SOLUCIÓN :"/>
    <n v="284607294"/>
    <s v="SERVIENTREGA"/>
    <s v="EN ZONA DE DISTRIBUCION"/>
    <s v="TIPO IV ESPECIAL"/>
    <s v="AEREO"/>
    <n v="0"/>
    <s v="ROZO JIMENEZ EDGAR ARMANDO"/>
    <n v="35779.500569199998"/>
    <n v="0"/>
    <n v="35779.500569199998"/>
    <m/>
    <m/>
    <m/>
    <m/>
    <m/>
  </r>
  <r>
    <s v="MEDELLIN"/>
    <x v="2"/>
    <x v="2"/>
    <n v="5591"/>
    <n v="2235433"/>
    <n v="57145"/>
    <s v="ANTIOQUIA"/>
    <s v="PUERTO TRIUNFO"/>
    <s v="PTM PUERTO TRIUNFO PAPELERIA Y"/>
    <s v="REDEBAN"/>
    <n v="2235433"/>
    <s v="FO-25-1017588"/>
    <d v="2025-05-30T12:19:54"/>
    <d v="2025-06-12T08:30:49"/>
    <s v="EJECUTADO_EXITOSO"/>
    <s v="EJECUTADO EXITOSO"/>
    <s v="ORDEN DE CAMBIO"/>
    <s v="ROLLOS"/>
    <s v="ROLLOS"/>
    <s v="ENVÍO"/>
    <n v="20"/>
    <s v="ESTADO RESULTADO DE LA ACTIVIDAD :_x000a_FORMA DE ATENCIÓN :ENVIO_x000a_CANTIDAD DE ROLLOS :20_x000a_FECHA FIN DE LA ACTIVIDAD :12-06-2025_x000a_NOMBRES Y APELLIDOS DEL USUARIO :_x000a_TELEFONO DEL USUARIO :_x000a_CORREO DEL USUARIO :_x000a_SOLUCIÓN :"/>
    <n v="284607307"/>
    <s v="SERVIENTREGA"/>
    <s v="ENVIO PARA ENTREGA A DOMICILIO"/>
    <s v="TIPO IV"/>
    <s v="TERRESTRE"/>
    <n v="0"/>
    <s v="CASSIANI PEREZ RAUL RAMIRO"/>
    <n v="35779.500569199998"/>
    <n v="0"/>
    <n v="35779.500569199998"/>
    <m/>
    <m/>
    <m/>
    <m/>
    <m/>
  </r>
  <r>
    <s v="CALI"/>
    <x v="5"/>
    <x v="5"/>
    <n v="19001"/>
    <n v="2265086"/>
    <n v="45730"/>
    <s v="CAUCA"/>
    <s v="POPAYAN"/>
    <s v="DISTRICOL TIENDA LA ESQUINA"/>
    <s v="REDEBAN"/>
    <n v="2265086"/>
    <s v="FO-25-1053528"/>
    <d v="2025-06-06T11:35:00"/>
    <d v="2025-06-12T08:33:34"/>
    <s v="EJECUTADO_EXITOSO"/>
    <s v="EJECUTADO EXITOSO"/>
    <s v="ORDEN DE CAMBIO"/>
    <s v="ROLLOS"/>
    <s v="ROLLOS"/>
    <s v="ENVÍO"/>
    <n v="50"/>
    <s v="ESTADO RESULTADO DE LA ACTIVIDAD :_x000a_FORMA DE ATENCIÓN :ENVIO_x000a_CANTIDAD DE ROLLOS :50_x000a_FECHA FIN DE LA ACTIVIDAD :12-06-2025_x000a_NOMBRES Y APELLIDOS DEL USUARIO :_x000a_TELEFONO DEL USUARIO :_x000a_CORREO DEL USUARIO :_x000a_SOLUCIÓN :"/>
    <n v="2259112051"/>
    <s v=" SERVIENTREGA"/>
    <s v=""/>
    <s v="TIPO III"/>
    <s v="TERRESTRE"/>
    <n v="0"/>
    <s v="REYES RAMIREZ DIEGO ALEXANDER"/>
    <n v="35779.500569199998"/>
    <n v="0"/>
    <n v="35779.500569199998"/>
    <m/>
    <m/>
    <m/>
    <m/>
    <m/>
  </r>
  <r>
    <s v="BOGOTA"/>
    <x v="3"/>
    <x v="3"/>
    <n v="91001"/>
    <n v="2240501"/>
    <n v="78874"/>
    <s v="AMAZONAS"/>
    <s v="LETICIA"/>
    <s v="BARRIO CENTRO LETICIA  11"/>
    <s v="REDEBAN"/>
    <n v="2240501"/>
    <s v="FO-25-1030990"/>
    <d v="2025-06-03T08:00:00"/>
    <d v="2025-06-12T08:40:42"/>
    <s v="EJECUTADO_EXITOSO"/>
    <s v="EJECUTADO EXITOSO"/>
    <s v="ORDEN DE CAMBIO"/>
    <s v="ROLLOS"/>
    <s v="ROLLOS"/>
    <s v="ENVÍO"/>
    <n v="20"/>
    <s v="ESTADO RESULTADO DE LA ACTIVIDAD :_x000a_FORMA DE ATENCIÓN :ENVIO_x000a_CANTIDAD DE ROLLOS :20_x000a_FECHA FIN DE LA ACTIVIDAD :12-06-2025_x000a_NOMBRES Y APELLIDOS DEL USUARIO :_x000a_TELEFONO DEL USUARIO :_x000a_CORREO DEL USUARIO :_x000a_SOLUCIÓN :"/>
    <n v="45899500841"/>
    <s v="COORDINADORA"/>
    <s v="N/A"/>
    <s v="TIPO IV ESPECIAL"/>
    <s v="AEREO"/>
    <n v="0"/>
    <s v="CANEDO HERRERA ALEXANDER"/>
    <n v="35779.500569199998"/>
    <n v="0"/>
    <n v="35779.500569199998"/>
    <m/>
    <m/>
    <m/>
    <m/>
    <m/>
  </r>
  <r>
    <s v="SANTA MARTA"/>
    <x v="1"/>
    <x v="1"/>
    <n v="44001"/>
    <n v="2261791"/>
    <n v="45167"/>
    <s v="LA GUAJIRA"/>
    <s v="RIOHACHA"/>
    <s v="PTM RIOHACHA TIENDA EL PARQUE"/>
    <s v="REDEBAN"/>
    <n v="2261791"/>
    <s v="FO-25-1049228"/>
    <d v="2025-06-05T16:49:00"/>
    <d v="2025-06-12T08:42:13"/>
    <s v="EJECUTADO_EXITOSO"/>
    <s v="EJECUTADO EXITOSO"/>
    <s v="ORDEN DE CAMBIO"/>
    <s v="ROLLOS"/>
    <s v="ROLLOS"/>
    <s v="ENVÍO"/>
    <n v="50"/>
    <s v="ESTADO RESULTADO DE LA ACTIVIDAD :_x000a_FORMA DE ATENCIÓN :ENVIO_x000a_CANTIDAD DE ROLLOS :50_x000a_FECHA FIN DE LA ACTIVIDAD :12-06-2025_x000a_NOMBRES Y APELLIDOS DEL USUARIO :_x000a_TELEFONO DEL USUARIO :_x000a_CORREO DEL USUARIO :_x000a_SOLUCIÓN :"/>
    <s v="044014876780"/>
    <s v="ENVIA"/>
    <s v="N/A"/>
    <s v="TIPO III"/>
    <s v="TERRESTRE"/>
    <n v="0"/>
    <s v="MONTOYA VELEZ ANDRES FELIPE"/>
    <n v="35779.500569199998"/>
    <n v="0"/>
    <n v="35779.500569199998"/>
    <m/>
    <m/>
    <m/>
    <m/>
    <m/>
  </r>
  <r>
    <s v="MEDELLIN"/>
    <x v="2"/>
    <x v="2"/>
    <n v="5591"/>
    <n v="2263590"/>
    <n v="75767"/>
    <s v="ANTIOQUIA"/>
    <s v="PUERTO TRIUNFO"/>
    <s v="PTM PUERTO TRIUNFO FARMASALUD+"/>
    <s v="REDEBAN"/>
    <n v="2263590"/>
    <s v="FO-25-1052353"/>
    <d v="2025-06-06T09:06:00"/>
    <d v="2025-06-12T08:42:58"/>
    <s v="EJECUTADO_EXITOSO"/>
    <s v="EJECUTADO EXITOSO"/>
    <s v="ORDEN DE CAMBIO"/>
    <s v="ROLLOS"/>
    <s v="ROLLOS"/>
    <s v="ENVÍO"/>
    <n v="40"/>
    <s v="ESTADO RESULTADO DE LA ACTIVIDAD :_x000a_FORMA DE ATENCIÓN :ENVIO_x000a_CANTIDAD DE ROLLOS :40_x000a_FECHA FIN DE LA ACTIVIDAD :12-06-2025_x000a_NOMBRES Y APELLIDOS DEL USUARIO :_x000a_TELEFONO DEL USUARIO :_x000a_CORREO DEL USUARIO :_x000a_SOLUCIÓN :"/>
    <n v="45899500873"/>
    <s v="COORDINADORA"/>
    <s v="N/A"/>
    <s v="TIPO IV"/>
    <s v="TERRESTRE"/>
    <n v="0"/>
    <s v="GALINDO ROJAS LUIS FELIPE"/>
    <n v="35779.500569199998"/>
    <n v="0"/>
    <n v="35779.500569199998"/>
    <m/>
    <m/>
    <m/>
    <m/>
    <m/>
  </r>
  <r>
    <s v="SINCELEJO"/>
    <x v="1"/>
    <x v="1"/>
    <n v="70429"/>
    <n v="2266739"/>
    <n v="66266"/>
    <s v="SUCRE"/>
    <s v="MAJAGUAL"/>
    <s v="DISTRICOL DONDE ISMA"/>
    <s v="REDEBAN"/>
    <n v="2266739"/>
    <s v="FO-25-1054920"/>
    <d v="2025-06-06T15:37:00"/>
    <d v="2025-06-12T08:43:59"/>
    <s v="EJECUTADO_EXITOSO"/>
    <s v="EJECUTADO EXITOSO"/>
    <s v="ORDEN DE CAMBIO"/>
    <s v="ROLLOS"/>
    <s v="ROLLOS"/>
    <s v="ENVÍO"/>
    <n v="120"/>
    <s v="ESTADO RESULTADO DE LA ACTIVIDAD :_x000a_FORMA DE ATENCIÓN :ENVIO_x000a_CANTIDAD DE ROLLOS :120_x000a_FECHA FIN DE LA ACTIVIDAD :12-06-2025_x000a_NOMBRES Y APELLIDOS DEL USUARIO :_x000a_TELEFONO DEL USUARIO :_x000a_CORREO DEL USUARIO :_x000a_SOLUCIÓN :"/>
    <s v="240030394627"/>
    <s v="INTERRAPIDISIMO"/>
    <s v="N/A"/>
    <s v="TIPO IV"/>
    <s v="FLUVIAL"/>
    <n v="0"/>
    <s v="MONTES DIAZ JOHN FRED"/>
    <n v="35779.500569199998"/>
    <n v="0"/>
    <n v="35779.500569199998"/>
    <m/>
    <m/>
    <m/>
    <m/>
    <m/>
  </r>
  <r>
    <s v="NEIVA"/>
    <x v="4"/>
    <x v="4"/>
    <n v="41548"/>
    <n v="2280875"/>
    <n v="50916"/>
    <s v="HUILA"/>
    <s v="PITAL"/>
    <s v="BARRIO INSPECCION EL SOCORRO P"/>
    <s v="REDEBAN"/>
    <n v="2280875"/>
    <s v="FO-25-1068661"/>
    <d v="2025-06-10T11:27:00"/>
    <d v="2025-06-12T08:44:58"/>
    <s v="EJECUTADO_EXITOSO"/>
    <s v="EJECUTADO EXITOSO"/>
    <s v="ORDEN DE CAMBIO"/>
    <s v="ROLLOS"/>
    <s v="ROLLOS"/>
    <s v="ENVÍO"/>
    <n v="20"/>
    <s v="ESTADO RESULTADO DE LA ACTIVIDAD :_x000a_FORMA DE ATENCIÓN :ENVIO_x000a_CANTIDAD DE ROLLOS :20_x000a_FECHA FIN DE LA ACTIVIDAD :12-06-2025_x000a_NOMBRES Y APELLIDOS DEL USUARIO :_x000a_TELEFONO DEL USUARIO :_x000a_CORREO DEL USUARIO :_x000a_SOLUCIÓN :"/>
    <s v="014131987540"/>
    <s v="ENVIA"/>
    <s v="N/A"/>
    <s v="TIPO III"/>
    <s v="TERRESTRE"/>
    <n v="0"/>
    <s v="FRANCO CAÑAVERAL YAMID RAUL"/>
    <n v="35779.500569199998"/>
    <n v="0"/>
    <n v="35779.500569199998"/>
    <m/>
    <m/>
    <m/>
    <m/>
    <m/>
  </r>
  <r>
    <s v="CARTAGENA"/>
    <x v="1"/>
    <x v="1"/>
    <n v="13001"/>
    <n v="2268755"/>
    <n v="25275"/>
    <s v="BOLIVAR"/>
    <s v="CARTAGENA"/>
    <s v="ARA0141 CTG CRESPO AEROPUERTO"/>
    <s v="REDEBAN"/>
    <n v="2268755"/>
    <s v="FO-25-1078905"/>
    <d v="2025-06-09T08:00:00"/>
    <d v="2025-06-12T09:12:03"/>
    <s v="GESTIÓN_TELEFÓNICA"/>
    <s v="CANCELADO POR LA RED-SOPORTE TELEFONICO"/>
    <s v="ORDEN DE CAMBIO"/>
    <s v="ROLLOS"/>
    <s v="ROLLOS"/>
    <s v="SOPORTE_TELEFÓNICO"/>
    <n v="130"/>
    <s v=""/>
    <n v="0"/>
    <n v="0"/>
    <s v="N/A"/>
    <s v="TIPO I"/>
    <s v="TERRESTRE"/>
    <n v="0"/>
    <s v="MONTOYA VELEZ ANDRES FELIPE"/>
    <n v="41241.0800752"/>
    <n v="0"/>
    <n v="41241.0800752"/>
    <m/>
    <m/>
    <m/>
    <m/>
    <m/>
  </r>
  <r>
    <s v="MEDELLIN"/>
    <x v="2"/>
    <x v="2"/>
    <n v="5591"/>
    <n v="2258247"/>
    <n v="37271"/>
    <s v="ANTIOQUIA"/>
    <s v="PUERTO TRIUNFO"/>
    <s v="DISTRICOL PAPELERIA Y FOTOCOPI"/>
    <s v="REDEBAN"/>
    <n v="2258247"/>
    <s v="FO-25-1046326"/>
    <d v="2025-06-05T10:20:00"/>
    <d v="2025-06-12T09:22:00"/>
    <s v="EJECUTADO_EXITOSO"/>
    <s v="EJECUTADO EXITOSO"/>
    <s v="ORDEN DE CAMBIO"/>
    <s v="ROLLOS"/>
    <s v="ROLLOS"/>
    <s v="ENVÍO"/>
    <n v="70"/>
    <s v="ESTADO RESULTADO DE LA ACTIVIDAD :_x000a_FORMA DE ATENCIÓN :ENVIO_x000a_CANTIDAD DE ROLLOS :70_x000a_FECHA FIN DE LA ACTIVIDAD :12-06-2025_x000a_NOMBRES Y APELLIDOS DEL USUARIO :_x000a_TELEFONO DEL USUARIO :_x000a_CORREO DEL USUARIO :_x000a_SOLUCIÓN :"/>
    <n v="240030302038"/>
    <s v="INTERRAPIDISIMO"/>
    <s v="N/A"/>
    <s v="TIPO IV"/>
    <s v="TERRESTRE"/>
    <n v="0"/>
    <s v="LOZADA ROJAS CHRISTIAN ANDRES"/>
    <n v="35779.500569199998"/>
    <n v="0"/>
    <n v="35779.500569199998"/>
    <m/>
    <m/>
    <m/>
    <m/>
    <m/>
  </r>
  <r>
    <s v="CALI"/>
    <x v="5"/>
    <x v="5"/>
    <n v="76001"/>
    <n v="2291110"/>
    <n v="78702"/>
    <s v="VALLE DEL CAUCA"/>
    <s v="CALI"/>
    <s v="PTM CALI TONNY ii"/>
    <s v="REDEBAN"/>
    <n v="2291110"/>
    <s v="FO-25-1077352"/>
    <d v="2025-06-11T16:38:00"/>
    <d v="2025-06-12T09:49:30"/>
    <s v="EJECUTADO_EXITOSO"/>
    <s v="EJECUTADO EXITOSO"/>
    <s v="ORDEN DE CAMBIO"/>
    <s v="ROLLOS"/>
    <s v="ROLLOS"/>
    <s v="VISITA_TÉCNICA"/>
    <n v="40"/>
    <s v="ESTADO RESULTADO DE LA ACTIVIDAD :EJECUTADO_x000a_FORMA DE ATENCIÓN :VISITA TECNICA_x000a_CANTIDAD DE ROLLOS :40_x000a_FECHA FIN DE LA ACTIVIDAD :12-06-2025_x000a_NOMBRES Y APELLIDOS DEL USUARIO :ANA MARIA MARULANDA _x000a_TELEFONO DEL USUARIO :3137960993_x000a_CORREO DEL USUARIO :deissysilvas1@gmail.com_x000a_SOLUCIÓN :SE REALIZA ENTREGA DE 40 ROLLOS"/>
    <n v="0"/>
    <n v="0"/>
    <s v="N/A"/>
    <s v="TIPO I"/>
    <s v="TERRESTRE"/>
    <n v="1"/>
    <s v="HENAO CAMAYO CARLOS HERNAN"/>
    <n v="35779.500569199998"/>
    <n v="0"/>
    <n v="35779.500569199998"/>
    <m/>
    <m/>
    <m/>
    <m/>
    <m/>
  </r>
  <r>
    <s v="MEDELLIN"/>
    <x v="2"/>
    <x v="2"/>
    <n v="27075"/>
    <n v="2268128"/>
    <n v="50373"/>
    <s v="CHOCO"/>
    <s v="BAHIA SOLANO"/>
    <s v="BARRIO FILLO CASTRO BAHIA SOLA"/>
    <s v="REDEBAN"/>
    <n v="2268128"/>
    <s v="FO-25-1058686"/>
    <d v="2025-06-07T09:00:00"/>
    <d v="2025-06-12T10:35:08"/>
    <s v="EJECUTADO_EXITOSO"/>
    <s v="EJECUTADO EXITOSO"/>
    <s v="ORDEN DE CAMBIO"/>
    <s v="ROLLOS"/>
    <s v="ROLLOS"/>
    <s v="ENVÍO"/>
    <n v="10"/>
    <s v="ESTADO RESULTADO DE LA ACTIVIDAD :_x000a_FORMA DE ATENCIÓN :ENVIO_x000a_CANTIDAD DE ROLLOS :10_x000a_FECHA FIN DE LA ACTIVIDAD :12-06-2025_x000a_NOMBRES Y APELLIDOS DEL USUARIO :_x000a_TELEFONO DEL USUARIO :_x000a_CORREO DEL USUARIO :_x000a_SOLUCIÓN :"/>
    <n v="2259112519"/>
    <s v="SERVIENTREGA"/>
    <n v="0"/>
    <s v="TIPO IV ESPECIAL"/>
    <s v="AEREO"/>
    <n v="0"/>
    <s v="MONTOYA VELEZ ANDRES FELIPE"/>
    <n v="35779.500569199998"/>
    <n v="0"/>
    <n v="35779.500569199998"/>
    <m/>
    <m/>
    <m/>
    <m/>
    <m/>
  </r>
  <r>
    <s v="MEDELLIN"/>
    <x v="2"/>
    <x v="2"/>
    <n v="27075"/>
    <n v="2268130"/>
    <n v="47277"/>
    <s v="CHOCO"/>
    <s v="BAHIA SOLANO"/>
    <s v="BARRIO PANQUIACO BAHIA SOLANO"/>
    <s v="REDEBAN"/>
    <n v="2268130"/>
    <s v="FO-25-1057822"/>
    <d v="2025-06-07T09:00:00"/>
    <d v="2025-06-12T10:38:33"/>
    <s v="EJECUTADO_EXITOSO"/>
    <s v="EJECUTADO EXITOSO"/>
    <s v="ORDEN DE CAMBIO"/>
    <s v="ROLLOS"/>
    <s v="ROLLOS"/>
    <s v="ENVÍO"/>
    <n v="10"/>
    <s v="ESTADO RESULTADO DE LA ACTIVIDAD :_x000a_FORMA DE ATENCIÓN :ENVIO_x000a_CANTIDAD DE ROLLOS :10_x000a_FECHA FIN DE LA ACTIVIDAD :12-06-2025_x000a_NOMBRES Y APELLIDOS DEL USUARIO :_x000a_TELEFONO DEL USUARIO :_x000a_CORREO DEL USUARIO :_x000a_SOLUCIÓN :"/>
    <n v="2259112501"/>
    <s v="SERVIENTREGA"/>
    <n v="0"/>
    <s v="TIPO IV ESPECIAL"/>
    <s v="AEREO"/>
    <n v="0"/>
    <s v="ARROYAVE CANO MANUEL GUILLERMO"/>
    <n v="35779.500569199998"/>
    <n v="0"/>
    <n v="35779.500569199998"/>
    <m/>
    <m/>
    <m/>
    <m/>
    <m/>
  </r>
  <r>
    <s v="CALI"/>
    <x v="5"/>
    <x v="5"/>
    <n v="19455"/>
    <n v="2258894"/>
    <n v="66993"/>
    <s v="CAUCA"/>
    <s v="MIRANDA"/>
    <s v="PAGAFACIL MIRANDA"/>
    <s v="REDEBAN"/>
    <n v="2258894"/>
    <s v="FO-25-1046329"/>
    <d v="2025-06-05T11:12:00"/>
    <d v="2025-06-12T11:03:51"/>
    <s v="EJECUTADO_EXITOSO"/>
    <s v="EJECUTADO EXITOSO"/>
    <s v="ORDEN DE CAMBIO"/>
    <s v="ROLLOS"/>
    <s v="ROLLOS"/>
    <s v="ENVÍO"/>
    <n v="150"/>
    <s v="ESTADO RESULTADO DE LA ACTIVIDAD :_x000a_FORMA DE ATENCIÓN :ENVIO_x000a_CANTIDAD DE ROLLOS :150_x000a_FECHA FIN DE LA ACTIVIDAD :12-06-2025_x000a_NOMBRES Y APELLIDOS DEL USUARIO :_x000a_TELEFONO DEL USUARIO :_x000a_CORREO DEL USUARIO :_x000a_SOLUCIÓN :"/>
    <n v="2259111728"/>
    <s v="SERVIENTREGA"/>
    <s v="N/A"/>
    <s v="TIPO III"/>
    <s v="TERRESTRE"/>
    <n v="0"/>
    <n v="0"/>
    <n v="35779.500569199998"/>
    <n v="0"/>
    <n v="35779.500569199998"/>
    <m/>
    <m/>
    <m/>
    <m/>
    <m/>
  </r>
  <r>
    <s v="CUCUTA"/>
    <x v="0"/>
    <x v="0"/>
    <n v="54001"/>
    <n v="2283332"/>
    <n v="63240"/>
    <s v="NORTE DE SANTANDER"/>
    <s v="CUCUTA"/>
    <s v="DISTRICOL VARIEDADES FERCHO"/>
    <s v="REDEBAN"/>
    <n v="2283332"/>
    <s v="FO-25-1070189"/>
    <d v="2025-06-10T15:52:00"/>
    <d v="2025-06-12T11:05:16"/>
    <s v="EJECUTADO_EXITOSO"/>
    <s v="EJECUTADO EXITOSO"/>
    <s v="ORDEN DE CAMBIO"/>
    <s v="ROLLOS"/>
    <s v="ROLLOS"/>
    <s v="VISITA_TÉCNICA"/>
    <n v="50"/>
    <s v="ESTADO RESULTADO DE LA ACTIVIDAD :EJECUTADO_x000a_FORMA DE ATENCIÓN :VISITA TECNICA_x000a_CANTIDAD DE ROLLOS :50_x000a_FECHA FIN DE LA ACTIVIDAD :12-06-2025_x000a_NOMBRES Y APELLIDOS DEL USUARIO :KATERLIN TORRES _x000a_TELEFONO DEL USUARIO :3209260780_x000a_CORREO DEL USUARIO :ya.oritz@fesc.edu.co_x000a_SOLUCIÓN :SE REALIZO VISITA A LA DIRECCIÓN ASIGNADA POR EL CLIENTE Y SE HIZO ENTREGA DE 50 ROLLOS AL VIGILANCIA DE PORTERÍA DEL CONJUNTO,"/>
    <n v="0"/>
    <n v="0"/>
    <s v="N/A"/>
    <s v="TIPO I"/>
    <s v="TERRESTRE"/>
    <n v="1"/>
    <s v="CACERES HERNANDEZ ANDRES"/>
    <n v="35779.500569199998"/>
    <n v="0"/>
    <n v="35779.500569199998"/>
    <m/>
    <m/>
    <m/>
    <m/>
    <m/>
  </r>
  <r>
    <s v="VILLAVICENCIO"/>
    <x v="4"/>
    <x v="4"/>
    <n v="50568"/>
    <n v="2283329"/>
    <n v="67762"/>
    <s v="META"/>
    <s v="PUERTO GAITAN"/>
    <s v="BARRIO VEREDA CRISTALINA PUERT"/>
    <s v="REDEBAN"/>
    <n v="2283329"/>
    <s v="FO-25-1070193"/>
    <d v="2025-06-10T15:51:00"/>
    <d v="2025-06-12T11:12:35"/>
    <s v="EJECUTADO_EXITOSO"/>
    <s v="EJECUTADO EXITOSO"/>
    <s v="ORDEN DE CAMBIO"/>
    <s v="ROLLOS"/>
    <s v="ROLLOS"/>
    <s v="VISITA_TÉCNICA"/>
    <n v="20"/>
    <s v="ESTADO RESULTADO DE LA ACTIVIDAD :EJECUTADO_x000a_FORMA DE ATENCIÓN :VISITA TECNICA_x000a_CANTIDAD DE ROLLOS :20_x000a_FECHA FIN DE LA ACTIVIDAD :12-06-2025_x000a_NOMBRES Y APELLIDOS DEL USUARIO :Felipe parada _x000a_TELEFONO DEL USUARIO :3202796082_x000a_CORREO DEL USUARIO :felipeprada72@gmail.com_x000a_SOLUCIÓN :SE REALIZA ENTREGA DE 20 ROLLOS SOLICITADOS POR EL COMERCIO "/>
    <n v="0"/>
    <n v="0"/>
    <s v="N/A"/>
    <s v="TIPO III"/>
    <s v="TERRESTRE"/>
    <n v="1"/>
    <s v="OME GASCA MANUEL ALBERTO"/>
    <n v="35779.500569199998"/>
    <n v="0"/>
    <n v="35779.500569199998"/>
    <m/>
    <m/>
    <m/>
    <m/>
    <m/>
  </r>
  <r>
    <s v="MEDELLIN"/>
    <x v="2"/>
    <x v="2"/>
    <n v="5591"/>
    <n v="2141953"/>
    <n v="57145"/>
    <s v="ANTIOQUIA"/>
    <s v="PUERTO TRIUNFO"/>
    <s v="PTM PUERTO TRIUNFO PAPELERIA Y"/>
    <s v="REDEBAN"/>
    <n v="2141953"/>
    <s v="FO-25-911790"/>
    <d v="2025-05-10T09:00:00"/>
    <d v="2025-06-12T11:13:19"/>
    <s v="EJECUTADO_EXITOSO"/>
    <s v="EJECUTADO EXITOSO"/>
    <s v="ORDEN DE CAMBIO"/>
    <s v="ROLLOS"/>
    <s v="ROLLOS"/>
    <s v="ENVÍO"/>
    <n v="20"/>
    <s v="ESTADO RESULTADO DE LA ACTIVIDAD :_x000a_FORMA DE ATENCIÓN :ENVIO_x000a_CANTIDAD DE ROLLOS :20_x000a_FECHA FIN DE LA ACTIVIDAD :12-06-2025_x000a_NOMBRES Y APELLIDOS DEL USUARIO :_x000a_TELEFONO DEL USUARIO :_x000a_CORREO DEL USUARIO :_x000a_SOLUCIÓN :"/>
    <n v="284607285"/>
    <s v="SERVIENTREGA"/>
    <s v="SALIO A CIUDAD DESTINO"/>
    <s v="TIPO IV"/>
    <s v="TERRESTRE"/>
    <n v="0"/>
    <s v="PEDREROS CONTRERAS MICHAEL STEVENS"/>
    <n v="35779.500569199998"/>
    <n v="0"/>
    <n v="35779.500569199998"/>
    <m/>
    <m/>
    <m/>
    <m/>
    <m/>
  </r>
  <r>
    <s v="BOGOTA"/>
    <x v="3"/>
    <x v="3"/>
    <n v="11001"/>
    <n v="2286534"/>
    <n v="78598"/>
    <s v="CUNDINAMARCA"/>
    <s v="BOGOTA"/>
    <s v="BARRIO FONTIBON RECODO BOGOTA 2"/>
    <s v="REDEBAN"/>
    <n v="2286534"/>
    <s v="FO-25-1074221"/>
    <d v="2025-06-11T09:12:00"/>
    <d v="2025-06-12T11:15:46"/>
    <s v="EJECUTADO_EXITOSO"/>
    <s v="EJECUTADO EXITOSO"/>
    <s v="ORDEN DE CAMBIO"/>
    <s v="ROLLOS"/>
    <s v="ROLLOS"/>
    <s v="VISITA_TÉCNICA"/>
    <n v="30"/>
    <s v="ESTADO RESULTADO DE LA ACTIVIDAD :EJECUTADO_x000a_FORMA DE ATENCIÓN :VISITA TECNICA_x000a_CANTIDAD DE ROLLOS :30_x000a_FECHA FIN DE LA ACTIVIDAD :12-06-2025_x000a_NOMBRES Y APELLIDOS DEL USUARIO :André galindo _x000a_TELEFONO DEL USUARIO :3134053933_x000a_CORREO DEL USUARIO :nidiacruz.r@hotmail.com_x000a_SOLUCIÓN :SE LLEGA LA DIRECCIÓN INDICADA Y SE ENTREGAN 30 ROLLOS NO SE MANIPULAN DATÁFONOS"/>
    <n v="0"/>
    <n v="0"/>
    <s v="N/A"/>
    <s v="TIPO I"/>
    <s v="TERRESTRE"/>
    <n v="1"/>
    <s v="DE AVILA SIADES ALBERTO ENRIQUE"/>
    <n v="35779.500569199998"/>
    <n v="0"/>
    <n v="35779.500569199998"/>
    <m/>
    <m/>
    <m/>
    <m/>
    <m/>
  </r>
  <r>
    <s v="BUCARAMANGA"/>
    <x v="0"/>
    <x v="0"/>
    <n v="68081"/>
    <n v="2274648"/>
    <n v="57719"/>
    <s v="SANTANDER"/>
    <s v="BARRANCABERMEJA"/>
    <s v="BARRIO BARRANCABERMEJA BARRANC"/>
    <s v="REDEBAN"/>
    <n v="2274648"/>
    <s v="FO-25-1064469"/>
    <d v="2025-06-09T13:53:00"/>
    <d v="2025-06-12T11:19:35"/>
    <s v="EJECUTADO_EXITOSO"/>
    <s v="EJECUTADO EXITOSO"/>
    <s v="ORDEN DE CAMBIO"/>
    <s v="ROLLOS"/>
    <s v="ROLLOS"/>
    <s v="ENVÍO"/>
    <n v="20"/>
    <s v="ESTADO RESULTADO DE LA ACTIVIDAD :_x000a_FORMA DE ATENCIÓN :ENVIO_x000a_CANTIDAD DE ROLLOS :20_x000a_FECHA FIN DE LA ACTIVIDAD :12-06-2025_x000a_NOMBRES Y APELLIDOS DEL USUARIO :_x000a_TELEFONO DEL USUARIO :_x000a_CORREO DEL USUARIO :_x000a_SOLUCIÓN :"/>
    <s v="2259113223"/>
    <s v="SERVIENTREGA"/>
    <s v="N/A"/>
    <s v="TIPO III"/>
    <s v="TERRESTRE"/>
    <n v="0"/>
    <s v="PEDREROS CONTRERAS MICHAEL STEVENS"/>
    <n v="35779.500569199998"/>
    <n v="0"/>
    <n v="35779.500569199998"/>
    <m/>
    <m/>
    <m/>
    <m/>
    <m/>
  </r>
  <r>
    <s v="CALI"/>
    <x v="5"/>
    <x v="5"/>
    <n v="76001"/>
    <n v="2286875"/>
    <n v="78741"/>
    <s v="VALLE DEL CAUCA"/>
    <s v="CALI"/>
    <s v="PTM CALI COLMENA Y VARIEDADES"/>
    <s v="REDEBAN"/>
    <n v="2286875"/>
    <s v="FO-25-1074234"/>
    <d v="2025-06-11T09:38:00"/>
    <d v="2025-06-12T12:04:24"/>
    <s v="EJECUTADO_EXITOSO"/>
    <s v="EJECUTADO EXITOSO"/>
    <s v="ORDEN DE CAMBIO"/>
    <s v="ROLLOS"/>
    <s v="ROLLOS"/>
    <s v="VISITA_TÉCNICA"/>
    <n v="20"/>
    <s v="ESTADO RESULTADO DE LA ACTIVIDAD :EJECUTADO_x000a_FORMA DE ATENCIÓN :VISITA TECNICA_x000a_CANTIDAD DE ROLLOS :20_x000a_FECHA FIN DE LA ACTIVIDAD :12-06-2025_x000a_NOMBRES Y APELLIDOS DEL USUARIO :MÓNICA LISETH PAREDES CASTILLO _x000a_TELEFONO DEL USUARIO :3218343375_x000a_CORREO DEL USUARIO :monicastillo2826@gmail.com_x000a_SOLUCIÓN :SE REALIZA ENTREGA DE 20 ROLLOS"/>
    <n v="0"/>
    <n v="0"/>
    <s v="N/A"/>
    <s v="TIPO I"/>
    <s v="TERRESTRE"/>
    <n v="1"/>
    <s v="MONTOYA VELEZ ANDRES FELIPE"/>
    <n v="35779.500569199998"/>
    <n v="0"/>
    <n v="35779.500569199998"/>
    <m/>
    <m/>
    <m/>
    <m/>
    <m/>
  </r>
  <r>
    <s v="CUCUTA"/>
    <x v="0"/>
    <x v="0"/>
    <n v="54874"/>
    <n v="2289657"/>
    <n v="78970"/>
    <s v="NORTE DE SANTANDER"/>
    <s v="VILLA DEL ROSARIO"/>
    <s v="BARRIO GRAMALOTE VILLA DEL ROSARIO 5"/>
    <s v="REDEBAN"/>
    <n v="2289657"/>
    <s v="FO-25-1076481"/>
    <d v="2025-06-11T14:44:00"/>
    <d v="2025-06-12T12:11:13"/>
    <s v="EJECUTADO_EXITOSO"/>
    <s v="EJECUTADO EXITOSO"/>
    <s v="ORDEN DE CAMBIO"/>
    <s v="ROLLOS"/>
    <s v="ROLLOS"/>
    <s v="VISITA_TÉCNICA"/>
    <s v="2O"/>
    <s v="ESTADO RESULTADO DE LA ACTIVIDAD :EJECUTADO_x000a_FORMA DE ATENCIÓN :VISITA TECNICA_x000a_CANTIDAD DE ROLLOS :20_x000a_FECHA FIN DE LA ACTIVIDAD :12-06-2025_x000a_NOMBRES Y APELLIDOS DEL USUARIO :Shirley Beltrán _x000a_TELEFONO DEL USUARIO :3165393393_x000a_CORREO DEL USUARIO :udytextil@gmail.com_x000a_SOLUCIÓN :SE ENTREGAN 20 ROLLOS "/>
    <n v="0"/>
    <n v="0"/>
    <s v="N/A"/>
    <s v="TIPO I"/>
    <s v="TERRESTRE"/>
    <n v="1"/>
    <s v="LOZADA ROJAS CHRISTIAN ANDRES"/>
    <n v="35779.500569199998"/>
    <n v="0"/>
    <n v="35779.500569199998"/>
    <m/>
    <m/>
    <m/>
    <m/>
    <m/>
  </r>
  <r>
    <s v="CALI"/>
    <x v="5"/>
    <x v="5"/>
    <n v="76001"/>
    <n v="2287692"/>
    <n v="21492"/>
    <s v="VALLE DEL CAUCA"/>
    <s v="CALI"/>
    <s v="OPRAP CENTRO COMERCIAL PRYCA"/>
    <s v="REDEBAN"/>
    <n v="2287692"/>
    <s v="FO-25-1074836"/>
    <d v="2025-06-11T10:42:00"/>
    <d v="2025-06-12T12:11:38"/>
    <s v="EJECUTADO_EXITOSO"/>
    <s v="EJECUTADO EXITOSO"/>
    <s v="ORDEN DE CAMBIO"/>
    <s v="ROLLOS"/>
    <s v="ROLLOS"/>
    <s v="VISITA_TÉCNICA"/>
    <n v="330"/>
    <s v="ESTADO RESULTADO DE LA ACTIVIDAD :EJECUTADO_x000a_FORMA DE ATENCIÓN :VISITA TECNICA_x000a_CANTIDAD DE ROLLOS :330_x000a_FECHA FIN DE LA ACTIVIDAD :12-06-2025_x000a_NOMBRES Y APELLIDOS DEL USUARIO :TANIA MENDOZA_x000a_TELEFONO DEL USUARIO :4864561_x000a_CORREO DEL USUARIO :contactenos@oprap.com.co_x000a_SOLUCIÓN :EN LA VISTA TECNICA REALIZADA AL COMERCIO SE LLEGA AL SITIO SE INFORMA EL MOTIVO DE LA VISITA SE ENTREGAN 330 ROLLOS TERMICOS AL CLIENTE EL CLIENTE RECIBE ROLLO"/>
    <n v="0"/>
    <n v="0"/>
    <s v="N/A"/>
    <s v="TIPO I"/>
    <s v="TERRESTRE"/>
    <n v="1"/>
    <s v="MONTOYA VELEZ ANDRES FELIPE"/>
    <n v="35779.500569199998"/>
    <n v="0"/>
    <n v="35779.500569199998"/>
    <m/>
    <m/>
    <m/>
    <m/>
    <m/>
  </r>
  <r>
    <s v="CUCUTA"/>
    <x v="0"/>
    <x v="0"/>
    <n v="54001"/>
    <n v="2286235"/>
    <n v="17879"/>
    <s v="NORTE DE SANTANDER"/>
    <s v="CUCUTA"/>
    <s v="PAGAFACIL VENTURA PLAZA"/>
    <s v="REDEBAN"/>
    <n v="2286235"/>
    <s v="FO-25-1074213"/>
    <d v="2025-06-11T08:46:00"/>
    <d v="2025-06-12T12:50:24"/>
    <s v="EJECUTADO_EXITOSO"/>
    <s v="EJECUTADO EXITOSO"/>
    <s v="ORDEN DE CAMBIO"/>
    <s v="ROLLOS"/>
    <s v="ROLLOS"/>
    <s v="VISITA_TÉCNICA"/>
    <n v="310"/>
    <s v="ESTADO RESULTADO DE LA ACTIVIDAD :EJECUTADO_x000a_FORMA DE ATENCIÓN :VISITA TECNICA_x000a_CANTIDAD DE ROLLOS :310_x000a_FECHA FIN DE LA ACTIVIDAD :12-06-2025_x000a_NOMBRES Y APELLIDOS DEL USUARIO :Diana marcela_x000a_TELEFONO DEL USUARIO :3003087605_x000a_CORREO DEL USUARIO :admonventuraplaza@pagafacil.com.co_x000a_SOLUCIÓN :SE ENTREGAN 310 ROLLOS OK"/>
    <n v="0"/>
    <n v="0"/>
    <s v="N/A"/>
    <s v="TIPO I"/>
    <s v="TERRESTRE"/>
    <n v="1"/>
    <s v="THOMAS  CAMPO SIGIFREDO SEGUNDO"/>
    <n v="35779.500569199998"/>
    <n v="0"/>
    <n v="35779.500569199998"/>
    <m/>
    <m/>
    <m/>
    <m/>
    <m/>
  </r>
  <r>
    <s v="MEDELLIN"/>
    <x v="2"/>
    <x v="2"/>
    <n v="5306"/>
    <n v="2260236"/>
    <n v="77201"/>
    <s v="ANTIOQUIA"/>
    <s v="GIRALDO"/>
    <s v="BARRIO GIRALDO GIRALDO  1"/>
    <s v="REDEBAN"/>
    <n v="2260236"/>
    <s v="FO-25-1047884"/>
    <d v="2025-06-05T14:09:00"/>
    <d v="2025-06-12T13:43:56"/>
    <s v="EJECUTADO_EXITOSO"/>
    <s v="EJECUTADO EXITOSO"/>
    <s v="ORDEN DE CAMBIO"/>
    <s v="ROLLOS"/>
    <s v="ROLLOS"/>
    <s v="ENVÍO"/>
    <n v="10"/>
    <s v="ESTADO RESULTADO DE LA ACTIVIDAD :_x000a_FORMA DE ATENCIÓN :ENVIO_x000a_CANTIDAD DE ROLLOS :10_x000a_FECHA FIN DE LA ACTIVIDAD :12-06-2025_x000a_NOMBRES Y APELLIDOS DEL USUARIO :_x000a_TELEFONO DEL USUARIO :_x000a_CORREO DEL USUARIO :_x000a_SOLUCIÓN :"/>
    <n v="240030301491"/>
    <s v="INTERRAPIDISIMO"/>
    <s v="N/A"/>
    <s v="TIPO III"/>
    <s v="TERRESTRE"/>
    <n v="0"/>
    <s v="CASTRO HENAO DANIEL ESTEBAN"/>
    <n v="35779.500569199998"/>
    <n v="0"/>
    <n v="35779.500569199998"/>
    <m/>
    <m/>
    <m/>
    <m/>
    <m/>
  </r>
  <r>
    <s v="CALI"/>
    <x v="5"/>
    <x v="5"/>
    <n v="76001"/>
    <n v="2291715"/>
    <n v="78704"/>
    <s v="VALLE DEL CAUCA"/>
    <s v="CALI"/>
    <s v="PTM CALI TIENDA VETERINARIA D"/>
    <s v="REDEBAN"/>
    <n v="2291715"/>
    <s v="FO-25-1078411"/>
    <d v="2025-06-12T08:00:00"/>
    <d v="2025-06-12T14:01:54"/>
    <s v="EJECUTADO_EXITOSO"/>
    <s v="EJECUTADO EXITOSO"/>
    <s v="ORDEN DE CAMBIO"/>
    <s v="ROLLOS"/>
    <s v="ROLLOS"/>
    <s v="VISITA_TÉCNICA"/>
    <n v="40"/>
    <s v="ESTADO RESULTADO DE LA ACTIVIDAD :EJECUTADO_x000a_FORMA DE ATENCIÓN :VISITA TECNICA_x000a_CANTIDAD DE ROLLOS :40_x000a_FECHA FIN DE LA ACTIVIDAD :12-06-2025_x000a_NOMBRES Y APELLIDOS DEL USUARIO :DIANA CAROLINA LÓPEZ BARAJAS_x000a_TELEFONO DEL USUARIO :3007537951_x000a_CORREO DEL USUARIO :veterinariad4patas@gmail.com_x000a_SOLUCIÓN :LA VISITA TECNICA REALIZADA AL COMERCIO SE LLEGA AL SITIO SE INFORMA EL MOTIVO DE LA VISITA SE LE ENTREGAN 40 ROLLOS TERMICOS AL CLIENTE EL CLIENTE RECIBE ROLLOS TERMICOS"/>
    <n v="0"/>
    <n v="0"/>
    <s v="N/A"/>
    <s v="TIPO I"/>
    <s v="TERRESTRE"/>
    <n v="1"/>
    <s v="MARTINEZ SALGUEDO ANDRES AUGUSTO"/>
    <n v="35779.500569199998"/>
    <n v="0"/>
    <n v="35779.500569199998"/>
    <m/>
    <m/>
    <m/>
    <m/>
    <m/>
  </r>
  <r>
    <s v="BOGOTA"/>
    <x v="3"/>
    <x v="3"/>
    <n v="11001"/>
    <n v="2290372"/>
    <n v="73441"/>
    <s v="CUNDINAMARCA"/>
    <s v="BOGOTA"/>
    <s v="BARRIO SAN CRISTOBAL NORTE BOG"/>
    <s v="REDEBAN"/>
    <n v="2290372"/>
    <s v="FO-25-1076952"/>
    <d v="2025-06-11T15:52:00"/>
    <d v="2025-06-12T14:06:04"/>
    <s v="EJECUTADO_EXITOSO"/>
    <s v="EJECUTADO EXITOSO"/>
    <s v="ORDEN DE CAMBIO"/>
    <s v="ROLLOS"/>
    <s v="ROLLOS"/>
    <s v="VISITA_TÉCNICA"/>
    <n v="30"/>
    <s v="ESTADO RESULTADO DE LA ACTIVIDAD :EJECUTADO_x000a_FORMA DE ATENCIÓN :VISITA TECNICA_x000a_CANTIDAD DE ROLLOS :30_x000a_FECHA FIN DE LA ACTIVIDAD :12-06-2025_x000a_NOMBRES Y APELLIDOS DEL USUARIO :Sandra rivera_x000a_TELEFONO DEL USUARIO :3156549851_x000a_CORREO DEL USUARIO :sandra89@gmail.com_x000a_SOLUCIÓN :SE DEJAN 30 ROLLOS"/>
    <n v="0"/>
    <n v="0"/>
    <s v="N/A"/>
    <s v="TIPO I"/>
    <s v="TERRESTRE"/>
    <n v="1"/>
    <s v="ROZO JIMENEZ EDGAR ARMANDO"/>
    <n v="35779.500569199998"/>
    <n v="0"/>
    <n v="35779.500569199998"/>
    <m/>
    <m/>
    <m/>
    <m/>
    <m/>
  </r>
  <r>
    <s v="MONTERIA"/>
    <x v="1"/>
    <x v="1"/>
    <n v="23162"/>
    <n v="2288741"/>
    <n v="77163"/>
    <s v="CORDOBA"/>
    <s v="CERETE"/>
    <s v="BARRIO SANTA CLARA CERETE"/>
    <s v="REDEBAN"/>
    <n v="2288741"/>
    <s v="FO-25-1075596"/>
    <d v="2025-06-11T12:05:00"/>
    <d v="2025-06-12T14:09:05"/>
    <s v="EJECUTADO_EXITOSO"/>
    <s v="EJECUTADO EXITOSO"/>
    <s v="ORDEN DE CAMBIO"/>
    <s v="ROLLOS"/>
    <s v="ROLLOS"/>
    <s v="VISITA_TÉCNICA"/>
    <n v="20"/>
    <s v="ESTADO RESULTADO DE LA ACTIVIDAD :EJECUTADO_x000a_FORMA DE ATENCIÓN :VISITA TECNICA_x000a_CANTIDAD DE ROLLOS :20_x000a_FECHA FIN DE LA ACTIVIDAD :12-06-2025_x000a_NOMBRES Y APELLIDOS DEL USUARIO :Jader David Rodríguez _x000a_TELEFONO DEL USUARIO :3208403604_x000a_CORREO DEL USUARIO :jaderr851@hotmail.com_x000a_SOLUCIÓN :SE REALIZA VISITA TÉCNICA PARA ENTREGA DE 20 ROLLOS PARA DATAFONO, NO SE INTERVIENE TERMINAL Y LA ENTREGA SE REALIZA SIN NOVEDAD."/>
    <n v="0"/>
    <n v="0"/>
    <s v="N/A"/>
    <s v="TIPO I"/>
    <s v="TERRESTRE"/>
    <n v="1"/>
    <s v="HENAO CAMAYO CARLOS HERNAN"/>
    <n v="35779.500569199998"/>
    <n v="0"/>
    <n v="35779.500569199998"/>
    <m/>
    <m/>
    <m/>
    <m/>
    <m/>
  </r>
  <r>
    <s v="BOGOTA"/>
    <x v="3"/>
    <x v="3"/>
    <n v="25875"/>
    <n v="2284171"/>
    <n v="20744"/>
    <s v="CUNDINAMARCA"/>
    <s v="VILLETA"/>
    <s v="SECTOR LAS BOMBAS VILLETA CUND"/>
    <s v="REDEBAN"/>
    <n v="2284171"/>
    <s v="FO-25-1070584"/>
    <d v="2025-06-10T17:07:00"/>
    <d v="2025-06-12T14:13:47"/>
    <s v="EJECUTADO_EXITOSO"/>
    <s v="EJECUTADO EXITOSO"/>
    <s v="ORDEN DE CAMBIO"/>
    <s v="ROLLOS"/>
    <s v="ROLLOS"/>
    <s v="VISITA_TÉCNICA"/>
    <n v="30"/>
    <s v="ESTADO RESULTADO DE LA ACTIVIDAD :EJECUTADO_x000a_FORMA DE ATENCIÓN :VISITA TECNICA_x000a_CANTIDAD DE ROLLOS :30_x000a_FECHA FIN DE LA ACTIVIDAD :12-06-2025_x000a_NOMBRES Y APELLIDOS DEL USUARIO :ASHLEY SELENA ÁLVAREZ _x000a_TELEFONO DEL USUARIO :3118137188_x000a_CORREO DEL USUARIO :sasgimaso@gmail.com_x000a_SOLUCIÓN :SE ENTREGA 30 ROLLOS"/>
    <n v="0"/>
    <n v="0"/>
    <s v="N/A"/>
    <s v="TIPO II"/>
    <s v="TERRESTRE"/>
    <n v="1"/>
    <s v="CASTAÑEDA PALACIO CARLOS FELIPE"/>
    <n v="67654.12000000001"/>
    <n v="0"/>
    <n v="67654.12000000001"/>
    <m/>
    <m/>
    <m/>
    <m/>
    <m/>
  </r>
  <r>
    <s v="MEDELLIN"/>
    <x v="2"/>
    <x v="2"/>
    <n v="5001"/>
    <n v="2264425"/>
    <n v="78035"/>
    <s v="ANTIOQUIA"/>
    <s v="MEDELLIN"/>
    <s v="BARRIO CASTILLA MEDELLIN 14"/>
    <s v="REDEBAN"/>
    <n v="2264425"/>
    <s v="FO-25-1052685"/>
    <d v="2025-06-06T10:25:00"/>
    <d v="2025-06-12T14:17:48"/>
    <s v="EJECUTADO_EXITOSO"/>
    <s v="EJECUTADO EXITOSO"/>
    <s v="ORDEN DE CAMBIO"/>
    <s v="ROLLOS"/>
    <s v="ROLLOS"/>
    <s v="VISITA_TÉCNICA"/>
    <n v="60"/>
    <s v="ESTADO RESULTADO DE LA ACTIVIDAD :EJECUTADO_x000a_FORMA DE ATENCIÓN :VISITA TECNICA_x000a_CANTIDAD DE ROLLOS :60_x000a_FECHA FIN DE LA ACTIVIDAD :12-06-2025_x000a_NOMBRES Y APELLIDOS DEL USUARIO :Noralba Tabarés _x000a_TELEFONO DEL USUARIO :3157467724_x000a_CORREO DEL USUARIO :nora35tabares@gmail.com_x000a_SOLUCIÓN :SE REALIZA L ENTREGA DE 60 ROLLOS DE CB AL ENCARGADO "/>
    <n v="0"/>
    <n v="0"/>
    <s v="N/A"/>
    <s v="TIPO I"/>
    <s v="TERRESTRE"/>
    <n v="1"/>
    <s v="ROZO JIMENEZ EDGAR ARMANDO"/>
    <n v="35779.500569199998"/>
    <n v="0"/>
    <n v="35779.500569199998"/>
    <m/>
    <m/>
    <m/>
    <m/>
    <m/>
  </r>
  <r>
    <s v="MEDELLIN"/>
    <x v="2"/>
    <x v="2"/>
    <n v="5001"/>
    <n v="2261405"/>
    <n v="73517"/>
    <s v="ANTIOQUIA"/>
    <s v="MEDELLIN"/>
    <s v="BARRIO CASTILLA MEDELLIN 10"/>
    <s v="REDEBAN"/>
    <n v="2261405"/>
    <s v="FO-25-1048461"/>
    <d v="2025-06-05T15:53:00"/>
    <d v="2025-06-12T14:20:55"/>
    <s v="EJECUTADO_EXITOSO"/>
    <s v="EJECUTADO EXITOSO"/>
    <s v="ORDEN DE CAMBIO"/>
    <s v="ROLLOS"/>
    <s v="ROLLOS"/>
    <s v="VISITA_TÉCNICA"/>
    <n v="100"/>
    <s v="ESTADO RESULTADO DE LA ACTIVIDAD :EJECUTADO_x000a_FORMA DE ATENCIÓN :VISITA TECNICA_x000a_CANTIDAD DE ROLLOS :100_x000a_FECHA FIN DE LA ACTIVIDAD :12-06-2025_x000a_NOMBRES Y APELLIDOS DEL USUARIO :Geraldine arcila_x000a_TELEFONO DEL USUARIO :3127827679_x000a_CORREO DEL USUARIO :geraldinearcilaquiceno@gmail.com_x000a_SOLUCIÓN :SE REALIZA LA ENTREGA DE 100 ROLLOS DE CB A LA ENCARGADA GERALDINE ARCILA "/>
    <n v="0"/>
    <n v="0"/>
    <s v="N/A"/>
    <s v="TIPO I"/>
    <s v="TERRESTRE"/>
    <n v="1"/>
    <n v="0"/>
    <n v="35779.500569199998"/>
    <n v="0"/>
    <n v="35779.500569199998"/>
    <m/>
    <m/>
    <m/>
    <m/>
    <m/>
  </r>
  <r>
    <s v="SINCELEJO"/>
    <x v="1"/>
    <x v="1"/>
    <n v="70742"/>
    <n v="2257002"/>
    <n v="26482"/>
    <s v="SUCRE"/>
    <s v="SAN LUIS DE SINCE"/>
    <s v="COMCARD SINCE MAJU"/>
    <s v="REDEBAN"/>
    <n v="2257002"/>
    <s v="FO-25-1045313"/>
    <d v="2025-06-05T08:37:00"/>
    <d v="2025-06-12T14:24:40"/>
    <s v="EJECUTADO_EXITOSO"/>
    <s v="EJECUTADO EXITOSO"/>
    <s v="ORDEN DE CAMBIO"/>
    <s v="ROLLOS"/>
    <s v="ROLLOS"/>
    <s v="ENVÍO"/>
    <n v="60"/>
    <s v="ESTADO RESULTADO DE LA ACTIVIDAD :EJECUTADO_x000a_FORMA DE ATENCIÓN :ENVIO FLOTA - OPERADOR LOGISTICO_x000a_CANTIDAD DE ROLLOS :60_x000a_FECHA FIN DE LA ACTIVIDAD :12-06-2025_x000a_NOMBRES Y APELLIDOS DEL USUARIO :Blanca Nury Hernández _x000a_TELEFONO DEL USUARIO :3206332397_x000a_CORREO DEL USUARIO :none_x000a_SOLUCIÓN :SE HACE ENVÍO DE 60 ROLLOS POR FLOTA, A LA SEÑORA BLANCA NURY HERNÁNDEZ, SE LE INFORMA PARA QUE ESTÉ PENDIENTE, SE CONFIRMA RECIBIDO VÍA WHATSAPP."/>
    <n v="0"/>
    <s v="FLOTA"/>
    <s v="N/A"/>
    <s v="TIPO II"/>
    <s v="TERRESTRE"/>
    <n v="0"/>
    <n v="0"/>
    <n v="35779.500569199998"/>
    <n v="0"/>
    <n v="35779.500569199998"/>
    <m/>
    <m/>
    <m/>
    <m/>
    <m/>
  </r>
  <r>
    <s v="VILLAVICENCIO"/>
    <x v="4"/>
    <x v="4"/>
    <n v="50001"/>
    <n v="2286515"/>
    <n v="78123"/>
    <s v="META"/>
    <s v="VILLAVICENCIO"/>
    <s v="BARRIO  VEREDA LA CECILIA VILLAVICENCIO"/>
    <s v="REDEBAN"/>
    <n v="2286515"/>
    <s v="FO-25-1074227"/>
    <d v="2025-06-11T09:08:00"/>
    <d v="2025-06-12T14:45:37"/>
    <s v="EJECUTADO_EXITOSO"/>
    <s v="EJECUTADO EXITOSO"/>
    <s v="ORDEN DE CAMBIO"/>
    <s v="ROLLOS"/>
    <s v="ROLLOS"/>
    <s v="VISITA_TÉCNICA"/>
    <n v="30"/>
    <s v="ESTADO RESULTADO DE LA ACTIVIDAD :EJECUTADO_x000a_FORMA DE ATENCIÓN :VISITA TECNICA_x000a_CANTIDAD DE ROLLOS :30_x000a_FECHA FIN DE LA ACTIVIDAD :12-06-2025_x000a_NOMBRES Y APELLIDOS DEL USUARIO :Luis Alberto Calderón _x000a_TELEFONO DEL USUARIO :3044564471_x000a_CORREO DEL USUARIO :motta_129@hotmail.com_x000a_SOLUCIÓN :SE VISITA CB Y SE REALIZA ENTREGA DE 30 ROLLOS DE PAPEL TÉRMICO PARA DATAFONO "/>
    <n v="0"/>
    <n v="0"/>
    <s v="N/A"/>
    <s v="TIPO I"/>
    <s v="TERRESTRE"/>
    <n v="1"/>
    <n v="0"/>
    <n v="35779.500569199998"/>
    <n v="0"/>
    <n v="35779.500569199998"/>
    <m/>
    <m/>
    <m/>
    <m/>
    <m/>
  </r>
  <r>
    <s v="VILLAVICENCIO"/>
    <x v="4"/>
    <x v="4"/>
    <n v="50001"/>
    <n v="2287684"/>
    <n v="77984"/>
    <s v="META"/>
    <s v="VILLAVICENCIO"/>
    <s v="BARRIO SAN ANTONIO VILLAVICENCIO 7"/>
    <s v="REDEBAN"/>
    <n v="2287684"/>
    <s v="FO-25-1074829"/>
    <d v="2025-06-11T10:41:00"/>
    <d v="2025-06-12T14:51:33"/>
    <s v="EJECUTADO_EXITOSO"/>
    <s v="EJECUTADO EXITOSO"/>
    <s v="ORDEN DE CAMBIO"/>
    <s v="ROLLOS"/>
    <s v="ROLLOS"/>
    <s v="VISITA_TÉCNICA"/>
    <n v="20"/>
    <s v="ESTADO RESULTADO DE LA ACTIVIDAD :EJECUTADO_x000a_FORMA DE ATENCIÓN :VISITA TECNICA_x000a_CANTIDAD DE ROLLOS :20_x000a_FECHA FIN DE LA ACTIVIDAD :12-06-2025_x000a_NOMBRES Y APELLIDOS DEL USUARIO :Paola parra _x000a_TELEFONO DEL USUARIO :3227464720_x000a_CORREO DEL USUARIO :drogueriamaxifarmaciajs01@outlook.com_x000a_SOLUCIÓN :SE VISITA CB Y SE REALIZA ENTREGA DE 20 ROLLOS TÉRMICOS PARA DATAFONO "/>
    <n v="0"/>
    <n v="0"/>
    <s v="N/A"/>
    <s v="TIPO I"/>
    <s v="TERRESTRE"/>
    <n v="1"/>
    <n v="0"/>
    <n v="35779.500569199998"/>
    <n v="0"/>
    <n v="35779.500569199998"/>
    <m/>
    <m/>
    <m/>
    <m/>
    <m/>
  </r>
  <r>
    <s v="MEDELLIN"/>
    <x v="2"/>
    <x v="2"/>
    <n v="5088"/>
    <n v="2261102"/>
    <n v="23663"/>
    <s v="ANTIOQUIA"/>
    <s v="BELLO"/>
    <s v="ONTIDUENO BELLO ANTIOQUIA"/>
    <s v="REDEBAN"/>
    <n v="2261102"/>
    <s v="FO-25-1048299"/>
    <d v="2025-06-05T15:18:00"/>
    <d v="2025-06-12T15:16:16"/>
    <s v="EJECUTADO_EXITOSO"/>
    <s v="EJECUTADO EXITOSO"/>
    <s v="ORDEN DE CAMBIO"/>
    <s v="ROLLOS"/>
    <s v="ROLLOS"/>
    <s v="VISITA_TÉCNICA"/>
    <n v="100"/>
    <s v="ESTADO RESULTADO DE LA ACTIVIDAD :EJECUTADO_x000a_FORMA DE ATENCIÓN :VISITA TECNICA_x000a_CANTIDAD DE ROLLOS :100_x000a_FECHA FIN DE LA ACTIVIDAD :12-06-2025_x000a_NOMBRES Y APELLIDOS DEL USUARIO :Jose parra _x000a_TELEFONO DEL USUARIO :3246792117_x000a_CORREO DEL USUARIO :joseeparra747@gmail.com_x000a_SOLUCIÓN :SE REALIZA LA ENTREGA DE 100 ROLLOS DE CB A LA ENCARGADA "/>
    <n v="0"/>
    <n v="0"/>
    <s v="N/A"/>
    <s v="TIPO I"/>
    <s v="TERRESTRE"/>
    <n v="1"/>
    <s v="HERRERA MONAR GEOVANNY"/>
    <n v="35779.500569199998"/>
    <n v="0"/>
    <n v="35779.500569199998"/>
    <m/>
    <m/>
    <m/>
    <m/>
    <m/>
  </r>
  <r>
    <s v="MEDELLIN"/>
    <x v="2"/>
    <x v="2"/>
    <n v="5088"/>
    <n v="2264468"/>
    <n v="76688"/>
    <s v="ANTIOQUIA"/>
    <s v="BELLO"/>
    <s v="DISTRICOL TECNOLANDIA"/>
    <s v="REDEBAN"/>
    <n v="2264468"/>
    <s v="FO-25-1052691"/>
    <d v="2025-06-06T10:39:00"/>
    <d v="2025-06-12T15:23:48"/>
    <s v="EJECUTADO_EXITOSO"/>
    <s v="EJECUTADO EXITOSO"/>
    <s v="ORDEN DE CAMBIO"/>
    <s v="ROLLOS"/>
    <s v="ROLLOS"/>
    <s v="VISITA_TÉCNICA"/>
    <n v="50"/>
    <s v="ESTADO RESULTADO DE LA ACTIVIDAD :EJECUTADO_x000a_FORMA DE ATENCIÓN :VISITA TECNICA_x000a_CANTIDAD DE ROLLOS :50_x000a_FECHA FIN DE LA ACTIVIDAD :12-06-2025_x000a_NOMBRES Y APELLIDOS DEL USUARIO :Jhorman  González _x000a_TELEFONO DEL USUARIO :3015239712_x000a_CORREO DEL USUARIO :yormangonzalezlopera18@gmail.com_x000a_SOLUCIÓN :SE REALIZA LA ENTREGA DE 50 ROLLOS DE CB AL ENCARGADO YORMAN GONZÁLEZ "/>
    <n v="0"/>
    <n v="0"/>
    <s v="N/A"/>
    <s v="TIPO I"/>
    <s v="TERRESTRE"/>
    <n v="1"/>
    <s v="CASTAÑEDA PALACIO CARLOS FELIPE"/>
    <n v="35779.500569199998"/>
    <n v="0"/>
    <n v="35779.500569199998"/>
    <m/>
    <m/>
    <m/>
    <m/>
    <m/>
  </r>
  <r>
    <s v="PEREIRA"/>
    <x v="5"/>
    <x v="6"/>
    <n v="66001"/>
    <n v="2268825"/>
    <n v="71140"/>
    <s v="RISARALDA"/>
    <s v="PEREIRA"/>
    <s v="BARRIO EL PORVENIR PUERTO CALD"/>
    <s v="REDEBAN"/>
    <n v="2268825"/>
    <s v="FO-25-1060150"/>
    <d v="2025-06-09T08:00:00"/>
    <d v="2025-06-12T15:26:09"/>
    <s v="EJECUTADO_EXITOSO"/>
    <s v="EJECUTADO EXITOSO"/>
    <s v="ORDEN DE CAMBIO"/>
    <s v="ROLLOS"/>
    <s v="ROLLOS"/>
    <s v="VISITA_TÉCNICA"/>
    <n v="50"/>
    <s v="ESTADO RESULTADO DE LA ACTIVIDAD :EJECUTADO_x000a_FORMA DE ATENCIÓN :VISITA TECNICA_x000a_CANTIDAD DE ROLLOS :50_x000a_FECHA FIN DE LA ACTIVIDAD :12-06-2025_x000a_NOMBRES Y APELLIDOS DEL USUARIO :GUSTAVO QUINTERO _x000a_TELEFONO DEL USUARIO :3137151530_x000a_CORREO DEL USUARIO :gusandqui@gmail.com_x000a_SOLUCIÓN :SE REALIZA ENTREGA DE 50 ROLLOS CON VISITA, POR SOLICITUD DEL CLIENTE SE ENTREGA EN EL LOCAL DE ENSEGUIDA POR LO TANTO NO HAY TIRILLA DE PRUEBAS "/>
    <n v="0"/>
    <n v="0"/>
    <s v="N/A"/>
    <s v="TIPO I"/>
    <s v="TERRESTRE"/>
    <n v="1"/>
    <n v="0"/>
    <n v="35779.500569199998"/>
    <n v="0"/>
    <n v="35779.500569199998"/>
    <m/>
    <m/>
    <m/>
    <m/>
    <m/>
  </r>
  <r>
    <s v="SANTA MARTA"/>
    <x v="1"/>
    <x v="1"/>
    <n v="47980"/>
    <n v="2284118"/>
    <n v="49584"/>
    <s v="MAGDALENA"/>
    <s v="ZONA BANANERA"/>
    <s v="PTM ZONA BANANERA VARIEDADES"/>
    <s v="REDEBAN"/>
    <n v="2284118"/>
    <s v="FO-25-1070578"/>
    <d v="2025-06-10T16:52:00"/>
    <d v="2025-06-12T15:29:26"/>
    <s v="EJECUTADO_EXITOSO"/>
    <s v="EJECUTADO EXITOSO"/>
    <s v="ORDEN DE CAMBIO"/>
    <s v="ROLLOS"/>
    <s v="ROLLOS"/>
    <s v="VISITA_TÉCNICA"/>
    <n v="20"/>
    <s v="ESTADO RESULTADO DE LA ACTIVIDAD :EJECUTADO_x000a_FORMA DE ATENCIÓN :VISITA TECNICA_x000a_CANTIDAD DE ROLLOS :20_x000a_FECHA FIN DE LA ACTIVIDAD :12-06-2025_x000a_NOMBRES Y APELLIDOS DEL USUARIO :Emelys correa_x000a_TELEFONO DEL USUARIO :3007880600_x000a_CORREO DEL USUARIO :variedadessalomezb@gmail.com_x000a_SOLUCIÓN :SE REALIZA ENTREGA DE 20 ROLLOS PARA DATÁFONO A SATISFACCIÓN DEL CLIENTE "/>
    <n v="0"/>
    <n v="0"/>
    <s v="N/A"/>
    <s v="TIPO II"/>
    <s v="TERRESTRE"/>
    <n v="1"/>
    <n v="0"/>
    <n v="67654.12000000001"/>
    <n v="0"/>
    <n v="67654.12000000001"/>
    <m/>
    <m/>
    <m/>
    <m/>
    <m/>
  </r>
  <r>
    <s v="BUCARAMANGA"/>
    <x v="0"/>
    <x v="0"/>
    <n v="68547"/>
    <n v="2291634"/>
    <n v="71281"/>
    <s v="SANTANDER"/>
    <s v="PIEDECUESTA"/>
    <s v="DISTRICOL CELUARIAS"/>
    <s v="REDEBAN"/>
    <n v="2291634"/>
    <s v="FO-25-1078415"/>
    <d v="2025-06-12T08:00:00"/>
    <d v="2025-06-12T15:35:28"/>
    <s v="EJECUTADO_EXITOSO"/>
    <s v="EJECUTADO EXITOSO"/>
    <s v="ORDEN DE CAMBIO"/>
    <s v="ROLLOS"/>
    <s v="ROLLOS"/>
    <s v="VISITA_TÉCNICA"/>
    <n v="90"/>
    <s v="ESTADO RESULTADO DE LA ACTIVIDAD :EJECUTADO_x000a_FORMA DE ATENCIÓN :VISITA TECNICA_x000a_CANTIDAD DE ROLLOS :90_x000a_FECHA FIN DE LA ACTIVIDAD :12-06-2025_x000a_NOMBRES Y APELLIDOS DEL USUARIO :JOHAN CABALLERO _x000a_TELEFONO DEL USUARIO :3156402193_x000a_CORREO DEL USUARIO :tatan.caballero.martinez@gmail.com_x000a_SOLUCIÓN :SE VISITA COMERCIO SE HACE ENTREGA DE 90 ROLLOS"/>
    <n v="0"/>
    <n v="0"/>
    <s v="N/A"/>
    <s v="TIPO II"/>
    <s v="TERRESTRE"/>
    <n v="1"/>
    <n v="0"/>
    <n v="67654.12000000001"/>
    <n v="0"/>
    <n v="67654.12000000001"/>
    <m/>
    <m/>
    <m/>
    <m/>
    <m/>
  </r>
  <r>
    <s v="MEDELLIN"/>
    <x v="2"/>
    <x v="2"/>
    <n v="5088"/>
    <n v="2261721"/>
    <n v="59337"/>
    <s v="ANTIOQUIA"/>
    <s v="BELLO"/>
    <s v="DISTRICOL TIENDA FERSAN"/>
    <s v="REDEBAN"/>
    <n v="2261721"/>
    <s v="FO-25-1048860"/>
    <d v="2025-06-05T16:26:00"/>
    <d v="2025-06-12T16:03:16"/>
    <s v="EJECUTADO_EXITOSO"/>
    <s v="EJECUTADO EXITOSO"/>
    <s v="ORDEN DE CAMBIO"/>
    <s v="ROLLOS"/>
    <s v="ROLLOS"/>
    <s v="VISITA_TÉCNICA"/>
    <n v="120"/>
    <s v="ESTADO RESULTADO DE LA ACTIVIDAD :EJECUTADO_x000a_FORMA DE ATENCIÓN :VISITA TECNICA_x000a_CANTIDAD DE ROLLOS :120_x000a_FECHA FIN DE LA ACTIVIDAD :12-06-2025_x000a_NOMBRES Y APELLIDOS DEL USUARIO :Dina Graciano _x000a_TELEFONO DEL USUARIO :3192404080_x000a_CORREO DEL USUARIO :ebedoyatamayo@gmail.com_x000a_SOLUCIÓN :SE REALIZA LA ENTREGA DE 120 ROLLOS DE CB A LA ENCARGADA DINA GRACIANO "/>
    <n v="0"/>
    <n v="0"/>
    <s v="N/A"/>
    <s v="TIPO I"/>
    <s v="TERRESTRE"/>
    <n v="1"/>
    <n v="0"/>
    <n v="35779.500569199998"/>
    <n v="0"/>
    <n v="35779.500569199998"/>
    <m/>
    <m/>
    <m/>
    <m/>
    <m/>
  </r>
  <r>
    <s v="MANIZALES"/>
    <x v="5"/>
    <x v="6"/>
    <n v="17001"/>
    <n v="2281621"/>
    <n v="79310"/>
    <s v="CALDAS"/>
    <s v="MANIZALES"/>
    <s v="BARRIO LINARES MANIZALES 5"/>
    <s v="REDEBAN"/>
    <n v="2281621"/>
    <s v="FO-25-1070236"/>
    <d v="2025-06-10T12:30:00"/>
    <d v="2025-06-12T16:07:08"/>
    <s v="EJECUTADO_EXITOSO"/>
    <s v="EJECUTADO EXITOSO"/>
    <s v="ORDEN DE CAMBIO"/>
    <s v="ROLLOS"/>
    <s v="ROLLOS"/>
    <s v="VISITA_TÉCNICA"/>
    <n v="10"/>
    <s v="ESTADO RESULTADO DE LA ACTIVIDAD :EJECUTADO_x000a_FORMA DE ATENCIÓN :VISITA TECNICA_x000a_CANTIDAD DE ROLLOS :10_x000a_FECHA FIN DE LA ACTIVIDAD :12-06-2025_x000a_NOMBRES Y APELLIDOS DEL USUARIO :Santiago Suarez _x000a_TELEFONO DEL USUARIO :3205001384_x000a_CORREO DEL USUARIO :santisuarez0927@gmail.com_x000a_SOLUCIÓN :SE REALIZA ENTREGA DE 10 ROLLOS EN EL COMERCIO NO SE MANIPULAN EQUIPOS "/>
    <n v="0"/>
    <n v="0"/>
    <s v="N/A"/>
    <s v="TIPO I"/>
    <s v="TERRESTRE"/>
    <n v="1"/>
    <n v="0"/>
    <n v="35779.500569199998"/>
    <n v="0"/>
    <n v="35779.500569199998"/>
    <m/>
    <m/>
    <m/>
    <m/>
    <m/>
  </r>
  <r>
    <s v="MEDELLIN"/>
    <x v="2"/>
    <x v="2"/>
    <n v="5001"/>
    <n v="2272404"/>
    <n v="79266"/>
    <s v="ANTIOQUIA"/>
    <s v="MEDELLIN"/>
    <s v="DISTRICOL VARIEDADES AUSTIN"/>
    <s v="REDEBAN"/>
    <n v="2272404"/>
    <s v="FO-25-1062035"/>
    <d v="2025-06-09T10:13:13"/>
    <d v="2025-06-13T07:33:38"/>
    <s v="EJECUTADO_EXITOSO"/>
    <s v="EJECUTADO EXITOSO"/>
    <s v="ORDEN DE CAMBIO"/>
    <s v="ROLLOS"/>
    <s v="ROLLOS"/>
    <s v="VISITA_TÉCNICA"/>
    <n v="20"/>
    <s v="ESTADO RESULTADO DE LA ACTIVIDAD :EJECUTADO_x000a_FORMA DE ATENCIÓN :VISITA TECNICA_x000a_CANTIDAD DE ROLLOS :20_x000a_FECHA FIN DE LA ACTIVIDAD :12-06-2025_x000a_NOMBRES Y APELLIDOS DEL USUARIO :Sandra cárdenas _x000a_TELEFONO DEL USUARIO :3218152940_x000a_CORREO DEL USUARIO :controldevisitadigital@gmail.com_x000a_SOLUCIÓN :SE REALIZA LA ENTREGA DE 20 ROLLOS DE CB A LA ENCARGADA SANDRA CÁRDENAS "/>
    <n v="0"/>
    <n v="0"/>
    <s v="N/A"/>
    <s v="TIPO I"/>
    <s v="TERRESTRE"/>
    <n v="1"/>
    <s v="SINERGIAS SOPORTE LINEACOM"/>
    <n v="35779.500569199998"/>
    <n v="0"/>
    <n v="35779.500569199998"/>
    <m/>
    <m/>
    <m/>
    <m/>
    <m/>
  </r>
  <r>
    <s v="PEREIRA"/>
    <x v="5"/>
    <x v="6"/>
    <n v="66001"/>
    <n v="2273297"/>
    <n v="79519"/>
    <s v="RISARALDA"/>
    <s v="PEREIRA"/>
    <s v="BARRIO TERRANOVA PEREIRA"/>
    <s v="REDEBAN"/>
    <n v="2273297"/>
    <s v="FO-25-1062986"/>
    <d v="2025-06-09T11:33:00"/>
    <d v="2025-06-13T07:36:23"/>
    <s v="EJECUTADO_EXITOSO"/>
    <s v="EJECUTADO EXITOSO"/>
    <s v="ORDEN DE CAMBIO"/>
    <s v="ROLLOS"/>
    <s v="ROLLOS"/>
    <s v="VISITA_TÉCNICA"/>
    <n v="20"/>
    <s v="ESTADO RESULTADO DE LA ACTIVIDAD :EJECUTADO_x000a_FORMA DE ATENCIÓN :VISITA TECNICA_x000a_CANTIDAD DE ROLLOS :20_x000a_FECHA FIN DE LA ACTIVIDAD :12-06-2025_x000a_NOMBRES Y APELLIDOS DEL USUARIO :Camilo Daza_x000a_TELEFONO DEL USUARIO :3122730952_x000a_CORREO DEL USUARIO :variedadescyb@gmail.com_x000a_SOLUCIÓN :SE VISITA COMERCIO SE ENTREGA 20 ROLLOS DE PAPEL PARA DATÁFONO "/>
    <n v="0"/>
    <n v="0"/>
    <s v="N/A"/>
    <s v="TIPO I"/>
    <s v="TERRESTRE"/>
    <n v="1"/>
    <s v="CASTRO HENAO DANIEL ESTEBAN"/>
    <n v="35779.500569199998"/>
    <n v="0"/>
    <n v="35779.500569199998"/>
    <m/>
    <m/>
    <m/>
    <m/>
    <m/>
  </r>
  <r>
    <s v="PEREIRA"/>
    <x v="5"/>
    <x v="6"/>
    <n v="63130"/>
    <n v="2286050"/>
    <n v="60988"/>
    <s v="QUINDIO"/>
    <s v="CALARCA"/>
    <s v="BARRIO EL CAIMO CALARCA"/>
    <s v="REDEBAN"/>
    <n v="2286050"/>
    <s v="FO-25-1074208"/>
    <d v="2025-06-11T08:24:00"/>
    <d v="2025-06-13T07:42:30"/>
    <s v="EJECUTADO_EXITOSO"/>
    <s v="EJECUTADO EXITOSO"/>
    <s v="ORDEN DE CAMBIO"/>
    <s v="ROLLOS"/>
    <s v="ROLLOS"/>
    <s v="VISITA_TÉCNICA"/>
    <n v="30"/>
    <s v="ESTADO RESULTADO DE LA ACTIVIDAD :EJECUTADO_x000a_FORMA DE ATENCIÓN :VISITA TECNICA_x000a_CANTIDAD DE ROLLOS :30_x000a_FECHA FIN DE LA ACTIVIDAD :12-06-2025_x000a_NOMBRES Y APELLIDOS DEL USUARIO :YESICA HERNÁNDEZ_x000a_TELEFONO DEL USUARIO :3207150134_x000a_CORREO DEL USUARIO :danielfelipelopez@hotmail.com_x000a_SOLUCIÓN :SE VISITA COMERCIO SE REALIZÓ ENTREGA DE 30 ROLLOS "/>
    <n v="0"/>
    <n v="0"/>
    <s v="N/A"/>
    <s v="TIPO II"/>
    <s v="TERRESTRE"/>
    <n v="1"/>
    <s v="HERRERA LUQUE SAUL JAVIER"/>
    <n v="67654.12000000001"/>
    <n v="0"/>
    <n v="67654.12000000001"/>
    <m/>
    <m/>
    <m/>
    <m/>
    <m/>
  </r>
  <r>
    <s v="YOPAL"/>
    <x v="4"/>
    <x v="4"/>
    <n v="85010"/>
    <n v="2286899"/>
    <n v="66208"/>
    <s v="CASANARE"/>
    <s v="AGUAZUL"/>
    <s v="DISTRICOL AUTOSERVICIO SURTIAL"/>
    <s v="REDEBAN"/>
    <n v="2286899"/>
    <s v="FO-25-1074230"/>
    <d v="2025-06-11T09:41:00"/>
    <d v="2025-06-13T07:50:46"/>
    <s v="EJECUTADO_EXITOSO"/>
    <s v="EJECUTADO EXITOSO"/>
    <s v="ORDEN DE CAMBIO"/>
    <s v="ROLLOS"/>
    <s v="ROLLOS"/>
    <s v="ENVÍO"/>
    <n v="40"/>
    <s v="ESTADO RESULTADO DE LA ACTIVIDAD :EJECUTADO_x000a_FORMA DE ATENCIÓN :ENVIO FLOTA - OPERADOR LOGISTICO_x000a_CANTIDAD DE ROLLOS :40_x000a_FECHA FIN DE LA ACTIVIDAD :13-06-2025_x000a_NOMBRES Y APELLIDOS DEL USUARIO :MARITZA PAEZ_x000a_TELEFONO DEL USUARIO :3203028829_x000a_CORREO DEL USUARIO :controldevisitadigital@gmail.com_x000a_SOLUCIÓN :EN COMUNICACIÓN CON LA SEÑORA MARITZA PAEZ AL NUMERO 3203028829 INDICA SE ENVIEN LOS ROLLOS POR SERVICIO DE TAXI. RECIBIDO OK"/>
    <s v="FLOTA"/>
    <s v="FLOTA"/>
    <s v="N/A"/>
    <s v="TIPO II"/>
    <s v="TERRESTRE"/>
    <n v="0"/>
    <s v="CASTRO HENAO DANIEL ESTEBAN"/>
    <n v="35779.500569199998"/>
    <n v="0"/>
    <n v="35779.500569199998"/>
    <m/>
    <m/>
    <m/>
    <m/>
    <m/>
  </r>
  <r>
    <s v="APARTADO"/>
    <x v="2"/>
    <x v="2"/>
    <n v="5490"/>
    <n v="2288580"/>
    <n v="62143"/>
    <s v="ANTIOQUIA"/>
    <s v="NECOCLI"/>
    <s v="CORREGIM ZAPATA TIENDA DEL CIE"/>
    <s v="REDEBAN"/>
    <n v="2288580"/>
    <s v="FO-25-1075588"/>
    <d v="2025-06-11T11:56:00"/>
    <d v="2025-06-13T07:58:06"/>
    <s v="EJECUTADO_EXITOSO"/>
    <s v="EJECUTADO EXITOSO"/>
    <s v="ORDEN DE CAMBIO"/>
    <s v="ROLLOS"/>
    <s v="ROLLOS"/>
    <s v="ENVÍO"/>
    <n v="40"/>
    <s v="ESTADO RESULTADO DE LA ACTIVIDAD :EJECUTADO_x000a_FORMA DE ATENCIÓN :ENVIO FLOTA - OPERADOR LOGISTICO_x000a_CANTIDAD DE ROLLOS :40_x000a_FECHA FIN DE LA ACTIVIDAD :12-06-2025_x000a_NOMBRES Y APELLIDOS DEL USUARIO :Janir Andrés Martínez _x000a_TELEFONO DEL USUARIO :3143235800_x000a_CORREO DEL USUARIO :no informado _x000a_SOLUCIÓN :ENVÍO ROLLOS EN FLOTA"/>
    <n v="33883"/>
    <s v="FLOTA"/>
    <s v="N/A"/>
    <s v="TIPO II"/>
    <s v="TERRESTRE"/>
    <n v="0"/>
    <s v="CASSIANI PEREZ RAUL RAMIRO"/>
    <n v="35779.500569199998"/>
    <n v="0"/>
    <n v="35779.500569199998"/>
    <m/>
    <m/>
    <m/>
    <m/>
    <m/>
  </r>
  <r>
    <s v="SANTA MARTA"/>
    <x v="1"/>
    <x v="1"/>
    <n v="47980"/>
    <n v="2290009"/>
    <n v="52307"/>
    <s v="MAGDALENA"/>
    <s v="ZONA BANANERA"/>
    <s v="BARRIO GUACAMAYAL ZONA BANANER"/>
    <s v="REDEBAN"/>
    <n v="2290009"/>
    <s v="FO-25-1076945"/>
    <d v="2025-06-11T15:05:00"/>
    <d v="2025-06-13T08:00:56"/>
    <s v="EJECUTADO_EXITOSO"/>
    <s v="EJECUTADO EXITOSO"/>
    <s v="ORDEN DE CAMBIO"/>
    <s v="ROLLOS"/>
    <s v="ROLLOS"/>
    <s v="VISITA_TÉCNICA"/>
    <n v="90"/>
    <s v="ESTADO RESULTADO DE LA ACTIVIDAD :EJECUTADO_x000a_FORMA DE ATENCIÓN :VISITA TECNICA_x000a_CANTIDAD DE ROLLOS :90_x000a_FECHA FIN DE LA ACTIVIDAD :12-06-2025_x000a_NOMBRES Y APELLIDOS DEL USUARIO :Adriana Bornaceli_x000a_TELEFONO DEL USUARIO :3108201585_x000a_CORREO DEL USUARIO :abornacelis0@gmail.com_x000a_SOLUCIÓN :SE REALIZA ENTREGA DE 90 ROLLOS PARA DATÁFONO A SATISFACCIÓN DEL CLIENTE "/>
    <n v="0"/>
    <n v="0"/>
    <s v="N/A"/>
    <s v="TIPO II"/>
    <s v="TERRESTRE"/>
    <n v="1"/>
    <s v="MONTES DIAZ JOHN FRED"/>
    <n v="67654.12000000001"/>
    <n v="0"/>
    <n v="67654.12000000001"/>
    <m/>
    <m/>
    <m/>
    <m/>
    <m/>
  </r>
  <r>
    <s v="NEIVA"/>
    <x v="4"/>
    <x v="4"/>
    <n v="41524"/>
    <n v="2294042"/>
    <n v="44290"/>
    <s v="HUILA"/>
    <s v="PALERMO"/>
    <s v="DISTRICOL MARIA LUZ ROJAS DUSS"/>
    <s v="REDEBAN"/>
    <n v="2294042"/>
    <s v="FO-25-1080373"/>
    <d v="2025-06-12T10:02:00"/>
    <d v="2025-06-13T08:16:19"/>
    <s v="EJECUTADO_EXITOSO"/>
    <s v="EJECUTADO EXITOSO"/>
    <s v="ORDEN DE CAMBIO"/>
    <s v="ROLLOS"/>
    <s v="ROLLOS"/>
    <s v="VISITA_TÉCNICA"/>
    <n v="20"/>
    <s v="ESTADO RESULTADO DE LA ACTIVIDAD :EJECUTADO_x000a_FORMA DE ATENCIÓN :VISITA TECNICA_x000a_CANTIDAD DE ROLLOS :20_x000a_FECHA FIN DE LA ACTIVIDAD :12-06-2025_x000a_NOMBRES Y APELLIDOS DEL USUARIO :María Luz Rojas_x000a_TELEFONO DEL USUARIO :3184316605_x000a_CORREO DEL USUARIO :miscelaniarojas2405@gmail.com_x000a_SOLUCIÓN :SE LLEGA A SITIO SE ENTREGAN 20 ROLLOS RBM "/>
    <n v="0"/>
    <n v="0"/>
    <s v="N/A"/>
    <s v="TIPO I"/>
    <s v="TERRESTRE"/>
    <n v="1"/>
    <s v="CASTRO HENAO DANIEL ESTEBAN"/>
    <n v="35779.500569199998"/>
    <n v="0"/>
    <n v="35779.500569199998"/>
    <m/>
    <m/>
    <m/>
    <m/>
    <m/>
  </r>
  <r>
    <s v="VILLAVICENCIO"/>
    <x v="4"/>
    <x v="4"/>
    <n v="50001"/>
    <n v="2295956"/>
    <n v="77610"/>
    <s v="META"/>
    <s v="VILLAVICENCIO"/>
    <s v="BARRIO ESTERO VILLAVICENCIO 16"/>
    <s v="REDEBAN"/>
    <n v="2295956"/>
    <s v="FO-25-1082182"/>
    <d v="2025-06-12T13:51:00"/>
    <d v="2025-06-13T08:19:55"/>
    <s v="EJECUTADO_EXITOSO"/>
    <s v="EJECUTADO EXITOSO"/>
    <s v="ORDEN DE CAMBIO"/>
    <s v="ROLLOS"/>
    <s v="ROLLOS"/>
    <s v="VISITA_TÉCNICA"/>
    <n v="40"/>
    <s v="ESTADO RESULTADO DE LA ACTIVIDAD :EJECUTADO_x000a_FORMA DE ATENCIÓN :VISITA TECNICA_x000a_CANTIDAD DE ROLLOS :40_x000a_FECHA FIN DE LA ACTIVIDAD :12-06-2025_x000a_NOMBRES Y APELLIDOS DEL USUARIO :Leidy Soto_x000a_TELEFONO DEL USUARIO :3132549840_x000a_CORREO DEL USUARIO :medinatecnologia@hotmail.com_x000a_SOLUCIÓN :SE VISITA CB Y AE REALIZA ENTREGA DE 40 ROLLOS DE PAPEL TERMICO OARA DATAFONO "/>
    <n v="0"/>
    <n v="0"/>
    <s v="N/A"/>
    <s v="TIPO I"/>
    <s v="TERRESTRE"/>
    <n v="1"/>
    <s v="THOMAS  CAMPO SIGIFREDO SEGUNDO"/>
    <n v="35779.500569199998"/>
    <n v="0"/>
    <n v="35779.500569199998"/>
    <m/>
    <m/>
    <m/>
    <m/>
    <m/>
  </r>
  <r>
    <s v="BUCARAMANGA"/>
    <x v="0"/>
    <x v="0"/>
    <n v="68524"/>
    <n v="2270583"/>
    <n v="74550"/>
    <s v="SANTANDER"/>
    <s v="PALMAS DEL SOCORRO"/>
    <s v="BARRIO VILLA PALMAS  PALMAS DE"/>
    <s v="REDEBAN"/>
    <n v="2270583"/>
    <s v="FO-25-1061293"/>
    <d v="2025-06-09T08:32:00"/>
    <d v="2025-06-13T08:50:34"/>
    <s v="EJECUTADO_EXITOSO"/>
    <s v="EJECUTADO EXITOSO"/>
    <s v="ORDEN DE CAMBIO"/>
    <s v="ROLLOS"/>
    <s v="ROLLOS"/>
    <s v="ENVÍO"/>
    <n v="10"/>
    <s v="ESTADO RESULTADO DE LA ACTIVIDAD :_x000a_FORMA DE ATENCIÓN :ENVIO_x000a_CANTIDAD DE ROLLOS :10_x000a_FECHA FIN DE LA ACTIVIDAD :13-06-2025_x000a_NOMBRES Y APELLIDOS DEL USUARIO :_x000a_TELEFONO DEL USUARIO :_x000a_CORREO DEL USUARIO :_x000a_SOLUCIÓN :"/>
    <n v="240030458806"/>
    <s v="INTERRAPIDISIMO"/>
    <s v="N/A"/>
    <s v="TIPO III"/>
    <s v="TERRESTRE"/>
    <n v="0"/>
    <s v="SOTO LONDOÑO FREDY ALEXANDER"/>
    <n v="35779.500569199998"/>
    <n v="0"/>
    <n v="35779.500569199998"/>
    <m/>
    <m/>
    <m/>
    <m/>
    <m/>
  </r>
  <r>
    <s v="MEDELLIN"/>
    <x v="2"/>
    <x v="2"/>
    <n v="5761"/>
    <n v="2268613"/>
    <n v="70994"/>
    <s v="ANTIOQUIA"/>
    <s v="SOPETRAN"/>
    <s v="BARRIO VEREDA EL RODEO"/>
    <s v="REDEBAN"/>
    <n v="2268613"/>
    <s v="FO-25-1057761"/>
    <d v="2025-06-07T11:03:00"/>
    <d v="2025-06-13T09:45:30"/>
    <s v="EJECUTADO_EXITOSO"/>
    <s v="EJECUTADO EXITOSO"/>
    <s v="ORDEN DE CAMBIO"/>
    <s v="ROLLOS"/>
    <s v="ROLLOS"/>
    <s v="ENVÍO"/>
    <n v="20"/>
    <s v="ESTADO RESULTADO DE LA ACTIVIDAD :EJECUTADO_x000a_FORMA DE ATENCIÓN :ENVIO FLOTA - OPERADOR LOGISTICO_x000a_CANTIDAD DE ROLLOS :20_x000a_FECHA FIN DE LA ACTIVIDAD :11-06-2025_x000a_NOMBRES Y APELLIDOS DEL USUARIO :PATRICIA GARCIA_x000a_TELEFONO DEL USUARIO :3108946990_x000a_CORREO DEL USUARIO :controldevisitadigital@gmail.com_x000a_SOLUCIÓN :SE REALIZA ENVÍO DE 20 ROLLOS OK "/>
    <n v="700160321713"/>
    <s v="INTERRAPIDISIMO"/>
    <s v="N/A"/>
    <s v="TIPO II"/>
    <s v="TERRESTRE"/>
    <n v="0"/>
    <s v="VEGA MANRIQUE JONATAN MAURICIO"/>
    <n v="35779.500569199998"/>
    <n v="0"/>
    <n v="35779.500569199998"/>
    <m/>
    <m/>
    <m/>
    <m/>
    <m/>
  </r>
  <r>
    <s v="CARTAGENA"/>
    <x v="1"/>
    <x v="1"/>
    <n v="13001"/>
    <n v="2268794"/>
    <n v="66218"/>
    <s v="BOLIVAR"/>
    <s v="CARTAGENA"/>
    <s v="BARRIO CALLE PRINCIPAL CARTAGE"/>
    <s v="REDEBAN"/>
    <n v="2268794"/>
    <s v="FO-25-1060154"/>
    <d v="2025-06-09T08:00:00"/>
    <d v="2025-06-13T10:43:19"/>
    <s v="EJECUTADO_EXITOSO"/>
    <s v="EJECUTADO EXITOSO"/>
    <s v="ORDEN DE CAMBIO"/>
    <s v="ROLLOS"/>
    <s v="ROLLOS"/>
    <s v="VISITA_TÉCNICA"/>
    <n v="30"/>
    <s v="ESTADO RESULTADO DE LA ACTIVIDAD :EJECUTADO_x000a_FORMA DE ATENCIÓN :VISITA TECNICA_x000a_CANTIDAD DE ROLLOS :30_x000a_FECHA FIN DE LA ACTIVIDAD :13-06-2025_x000a_NOMBRES Y APELLIDOS DEL USUARIO :Ana Zúñiga_x000a_TELEFONO DEL USUARIO :3215899073_x000a_CORREO DEL USUARIO :anazuniga0875@gmail.com_x000a_SOLUCIÓN :SE REALIZA ENTREGA DE ROLLOS EN DIRECCIÓN DE CARTAGENA CLIENTE INFORMA QUE TIENE REUNIÓN EN EL COLEGIO MIXTO DE LA POPA Y SE LE ENTREGAN EN EL SITIO A PETICIÓN DEL CLIENTE"/>
    <n v="0"/>
    <n v="0"/>
    <s v="N/A"/>
    <s v="TIPO I"/>
    <s v="TERRESTRE"/>
    <n v="1"/>
    <s v="GOMEZ VEGA DAVID SNEYDER"/>
    <n v="35779.500569199998"/>
    <n v="0"/>
    <n v="35779.500569199998"/>
    <m/>
    <m/>
    <m/>
    <m/>
    <m/>
  </r>
  <r>
    <s v="MEDELLIN"/>
    <x v="2"/>
    <x v="2"/>
    <n v="5212"/>
    <n v="2275176"/>
    <n v="79184"/>
    <s v="ANTIOQUIA"/>
    <s v="COPACABANA"/>
    <s v="BARRIO COPACABANA COPACABANA  11"/>
    <s v="REDEBAN"/>
    <n v="2275176"/>
    <s v="FO-25-1064329"/>
    <d v="2025-06-09T14:58:00"/>
    <d v="2025-06-13T10:52:29"/>
    <s v="EJECUTADO_EXITOSO"/>
    <s v="EJECUTADO EXITOSO"/>
    <s v="ORDEN DE CAMBIO"/>
    <s v="ROLLOS"/>
    <s v="ROLLOS"/>
    <s v="VISITA_TÉCNICA"/>
    <n v="20"/>
    <s v="ESTADO RESULTADO DE LA ACTIVIDAD :EJECUTADO_x000a_FORMA DE ATENCIÓN :VISITA TECNICA_x000a_CANTIDAD DE ROLLOS :20_x000a_FECHA FIN DE LA ACTIVIDAD :13-06-2025_x000a_NOMBRES Y APELLIDOS DEL USUARIO :Cristina caro _x000a_TELEFONO DEL USUARIO :3146893813_x000a_CORREO DEL USUARIO :drogueriaalmas@gmail.com_x000a_SOLUCIÓN :SE REALIZA LA ENTREGA DE 20 ROLLOS A AL ENCARGADA CRISTINA CARO"/>
    <n v="0"/>
    <n v="0"/>
    <s v="N/A"/>
    <s v="TIPO I"/>
    <s v="TERRESTRE"/>
    <n v="1"/>
    <s v="DEVIA REINOSO JUAN CARLOS"/>
    <n v="35779.500569199998"/>
    <n v="0"/>
    <n v="35779.500569199998"/>
    <m/>
    <m/>
    <m/>
    <m/>
    <m/>
  </r>
  <r>
    <s v="NEIVA"/>
    <x v="4"/>
    <x v="4"/>
    <n v="41615"/>
    <n v="2293433"/>
    <n v="78564"/>
    <s v="HUILA"/>
    <s v="RIVERA"/>
    <s v="BARRIO CENTRO RIVERA 9"/>
    <s v="REDEBAN"/>
    <n v="2293433"/>
    <s v="FO-25-1079280"/>
    <d v="2025-06-12T09:18:00"/>
    <d v="2025-06-13T10:57:17"/>
    <s v="EJECUTADO_EXITOSO"/>
    <s v="EJECUTADO EXITOSO"/>
    <s v="ORDEN DE CAMBIO"/>
    <s v="ROLLOS"/>
    <s v="ROLLOS"/>
    <s v="VISITA_TÉCNICA"/>
    <n v="30"/>
    <s v="ESTADO RESULTADO DE LA ACTIVIDAD :EJECUTADO_x000a_FORMA DE ATENCIÓN :VISITA TECNICA_x000a_CANTIDAD DE ROLLOS :30_x000a_FECHA FIN DE LA ACTIVIDAD :13-06-2025_x000a_NOMBRES Y APELLIDOS DEL USUARIO :Daniela Trujillo_x000a_TELEFONO DEL USUARIO :3174202785_x000a_CORREO DEL USUARIO :1975robertocalderon@gmail.com_x000a_SOLUCIÓN :SE LLEGA A SITIO, SE REALIZA ENTREGA DE 30 ROLLOS RBM"/>
    <n v="0"/>
    <n v="0"/>
    <s v="N/A"/>
    <s v="TIPO I"/>
    <s v="TERRESTRE"/>
    <n v="1"/>
    <s v="DURAN ACOSTA FRANK YONNY"/>
    <n v="35779.500569199998"/>
    <n v="0"/>
    <n v="35779.500569199998"/>
    <m/>
    <m/>
    <m/>
    <m/>
    <m/>
  </r>
  <r>
    <s v="MEDELLIN"/>
    <x v="2"/>
    <x v="2"/>
    <n v="5034"/>
    <n v="2276623"/>
    <n v="75150"/>
    <s v="ANTIOQUIA"/>
    <s v="ANDES"/>
    <s v="BARRIO CORREGIMIENTO EL TAPART"/>
    <s v="REDEBAN"/>
    <n v="2276623"/>
    <s v="FO-25-1065240"/>
    <d v="2025-06-09T16:35:00"/>
    <d v="2025-06-13T11:31:58"/>
    <s v="EJECUTADO_EXITOSO"/>
    <s v="EJECUTADO EXITOSO"/>
    <s v="ORDEN DE CAMBIO"/>
    <s v="ROLLOS"/>
    <s v="ROLLOS"/>
    <s v="ENVÍO"/>
    <n v="20"/>
    <s v="ESTADO RESULTADO DE LA ACTIVIDAD :_x000a_FORMA DE ATENCIÓN :ENVIO_x000a_CANTIDAD DE ROLLOS :20_x000a_FECHA FIN DE LA ACTIVIDAD :13-06-2025_x000a_NOMBRES Y APELLIDOS DEL USUARIO :_x000a_TELEFONO DEL USUARIO :_x000a_CORREO DEL USUARIO :_x000a_SOLUCIÓN :"/>
    <n v="240030538375"/>
    <s v="INTERRAPIDISIMO"/>
    <s v="N/A"/>
    <s v="TIPO III"/>
    <s v="TERRESTRE"/>
    <n v="0"/>
    <s v="HERRERA LUQUE SAUL JAVIER"/>
    <n v="35779.500569199998"/>
    <n v="0"/>
    <n v="35779.500569199998"/>
    <m/>
    <m/>
    <m/>
    <m/>
    <m/>
  </r>
  <r>
    <s v="MEDELLIN"/>
    <x v="2"/>
    <x v="2"/>
    <n v="5079"/>
    <n v="2268610"/>
    <n v="29632"/>
    <s v="ANTIOQUIA"/>
    <s v="BARBOSA"/>
    <s v="BARRIO PARQUE PRINCIPAL BARBOS"/>
    <s v="REDEBAN"/>
    <n v="2268610"/>
    <s v="FO-25-1057765"/>
    <d v="2025-06-07T11:01:00"/>
    <d v="2025-06-13T11:37:57"/>
    <s v="EJECUTADO_EXITOSO"/>
    <s v="EJECUTADO EXITOSO"/>
    <s v="ORDEN DE CAMBIO"/>
    <s v="ROLLOS"/>
    <s v="ROLLOS"/>
    <s v="VISITA_TÉCNICA"/>
    <n v="260"/>
    <s v="ESTADO RESULTADO DE LA ACTIVIDAD :EJECUTADO_x000a_FORMA DE ATENCIÓN :VISITA TECNICA_x000a_CANTIDAD DE ROLLOS :260_x000a_FECHA FIN DE LA ACTIVIDAD :13-06-2025_x000a_NOMBRES Y APELLIDOS DEL USUARIO :Laura Calderón _x000a_TELEFONO DEL USUARIO :3016615923_x000a_CORREO DEL USUARIO :lauracalderon809@hotmail.com_x000a_SOLUCIÓN :SE ENTREGAN 260 ROLLOS "/>
    <n v="0"/>
    <n v="0"/>
    <s v="N/A"/>
    <s v="TIPO II"/>
    <s v="TERRESTRE"/>
    <n v="1"/>
    <s v="CASTRO HENAO DANIEL ESTEBAN"/>
    <n v="67654.12000000001"/>
    <n v="0"/>
    <n v="67654.12000000001"/>
    <m/>
    <m/>
    <m/>
    <m/>
    <m/>
  </r>
  <r>
    <s v="MEDELLIN"/>
    <x v="2"/>
    <x v="2"/>
    <n v="5308"/>
    <n v="2274617"/>
    <n v="60455"/>
    <s v="ANTIOQUIA"/>
    <s v="GIRARDOTA"/>
    <s v="BARRIO VEREDA LA MATICA PARTE"/>
    <s v="REDEBAN"/>
    <n v="2274617"/>
    <s v="FO-25-1063674"/>
    <d v="2025-06-09T13:23:00"/>
    <d v="2025-06-13T11:42:13"/>
    <s v="EJECUTADO_EXITOSO"/>
    <s v="EJECUTADO EXITOSO"/>
    <s v="ORDEN DE CAMBIO"/>
    <s v="ROLLOS"/>
    <s v="ROLLOS"/>
    <s v="VISITA_TÉCNICA"/>
    <n v="50"/>
    <s v="ESTADO RESULTADO DE LA ACTIVIDAD :EJECUTADO_x000a_FORMA DE ATENCIÓN :VISITA TECNICA_x000a_CANTIDAD DE ROLLOS :50_x000a_FECHA FIN DE LA ACTIVIDAD :13-06-2025_x000a_NOMBRES Y APELLIDOS DEL USUARIO :Johan Bedoya _x000a_TELEFONO DEL USUARIO :3104077478_x000a_CORREO DEL USUARIO :controldevisitadigital@gmail.com_x000a_SOLUCIÓN :SE REALIZA LA ENTREGA DE 50 ROLLOS DE CB AL ENCARGADO JOHAN BEDOYAB"/>
    <n v="0"/>
    <n v="0"/>
    <s v="N/A"/>
    <s v="TIPO I"/>
    <s v="TERRESTRE"/>
    <n v="1"/>
    <n v="0"/>
    <n v="35779.500569199998"/>
    <n v="0"/>
    <n v="35779.500569199998"/>
    <m/>
    <m/>
    <m/>
    <m/>
    <m/>
  </r>
  <r>
    <s v="MONTERIA"/>
    <x v="1"/>
    <x v="1"/>
    <n v="23001"/>
    <n v="2275107"/>
    <n v="78878"/>
    <s v="CORDOBA"/>
    <s v="MONTERIA"/>
    <s v="BARRIO CHUCHURUBI MONTERIA 6"/>
    <s v="REDEBAN"/>
    <n v="2275107"/>
    <s v="FO-25-1064321"/>
    <d v="2025-06-09T14:37:00"/>
    <d v="2025-06-13T11:46:40"/>
    <s v="EJECUTADO_EXITOSO"/>
    <s v="EJECUTADO EXITOSO"/>
    <s v="ORDEN DE CAMBIO"/>
    <s v="ROLLOS"/>
    <s v="ROLLOS"/>
    <s v="VISITA_TÉCNICA"/>
    <n v="20"/>
    <s v="ESTADO RESULTADO DE LA ACTIVIDAD :EJECUTADO_x000a_FORMA DE ATENCIÓN :VISITA TECNICA_x000a_CANTIDAD DE ROLLOS :20_x000a_FECHA FIN DE LA ACTIVIDAD :13-06-2025_x000a_NOMBRES Y APELLIDOS DEL USUARIO :Aury Vega_x000a_TELEFONO DEL USUARIO :50922201_x000a_CORREO DEL USUARIO :centinela2810@hotmail.com_x000a_SOLUCIÓN :SE REALIZA VISITA TÉCNICA PARA ENTREGA DE 20 ROLLOS PARA DATAFONO, NO SE INTERVIENE TERMINAL Y LA ENTREGA SE REALIZA SIN NOVEDAD."/>
    <n v="0"/>
    <n v="0"/>
    <s v="N/A"/>
    <s v="TIPO I"/>
    <s v="TERRESTRE"/>
    <n v="1"/>
    <s v="SOTO LONDOÑO FREDY ALEXANDER"/>
    <n v="35779.500569199998"/>
    <n v="0"/>
    <n v="35779.500569199998"/>
    <m/>
    <m/>
    <m/>
    <m/>
    <m/>
  </r>
  <r>
    <s v="MEDELLIN"/>
    <x v="2"/>
    <x v="2"/>
    <n v="5212"/>
    <n v="2275730"/>
    <n v="61261"/>
    <s v="ANTIOQUIA"/>
    <s v="COPACABANA"/>
    <s v="BARRIO LAS CANOAS COPACABANA"/>
    <s v="REDEBAN"/>
    <n v="2275730"/>
    <s v="FO-25-1064735"/>
    <d v="2025-06-09T15:30:00"/>
    <d v="2025-06-13T11:52:46"/>
    <s v="EJECUTADO_EXITOSO"/>
    <s v="EJECUTADO EXITOSO"/>
    <s v="ORDEN DE CAMBIO"/>
    <s v="ROLLOS"/>
    <s v="ROLLOS"/>
    <s v="VISITA_TÉCNICA"/>
    <n v="30"/>
    <s v="ESTADO RESULTADO DE LA ACTIVIDAD :EJECUTADO_x000a_FORMA DE ATENCIÓN :VISITA TECNICA_x000a_CANTIDAD DE ROLLOS :30_x000a_FECHA FIN DE LA ACTIVIDAD :13-06-2025_x000a_NOMBRES Y APELLIDOS DEL USUARIO :Sandra rodriguez _x000a_TELEFONO DEL USUARIO :3216669223_x000a_CORREO DEL USUARIO :controldevisitadigital@gmail.com_x000a_SOLUCIÓN :SE REALIZA LA ENTREGA DE 30 ROLLOS DE CB SE DEJAN EN LA TIENDA YA QUE USUARIO NO ESTÁ EN EL CB SE DEJAN CON GUSTAVO "/>
    <n v="0"/>
    <n v="0"/>
    <s v="N/A"/>
    <s v="TIPO I"/>
    <s v="TERRESTRE"/>
    <n v="1"/>
    <s v="MEZA MARTINEZ LUIS MATEO"/>
    <n v="35779.500569199998"/>
    <n v="0"/>
    <n v="35779.500569199998"/>
    <m/>
    <m/>
    <m/>
    <m/>
    <m/>
  </r>
  <r>
    <s v="MEDELLIN"/>
    <x v="2"/>
    <x v="2"/>
    <n v="5308"/>
    <n v="2268129"/>
    <n v="50708"/>
    <s v="ANTIOQUIA"/>
    <s v="GIRARDOTA"/>
    <s v="BARRIO VEREDA LA PALMA GIRARDO"/>
    <s v="REDEBAN"/>
    <n v="2268129"/>
    <s v="FO-25-1056817"/>
    <d v="2025-06-07T09:00:00"/>
    <d v="2025-06-13T11:56:22"/>
    <s v="EJECUTADO_EXITOSO"/>
    <s v="EJECUTADO EXITOSO"/>
    <s v="ORDEN DE CAMBIO"/>
    <s v="ROLLOS"/>
    <s v="ROLLOS"/>
    <s v="VISITA_TÉCNICA"/>
    <n v="60"/>
    <s v="ESTADO RESULTADO DE LA ACTIVIDAD :EJECUTADO_x000a_FORMA DE ATENCIÓN :VISITA TECNICA_x000a_CANTIDAD DE ROLLOS :60_x000a_FECHA FIN DE LA ACTIVIDAD :13-06-2025_x000a_NOMBRES Y APELLIDOS DEL USUARIO :Yerson Hernández _x000a_TELEFONO DEL USUARIO :3108302359_x000a_CORREO DEL USUARIO :jerssonahr@gmail.com_x000a_SOLUCIÓN :SE REALIZA LA ENTREGA DE 60 ROLLOS DE CB AL ENCARGADO YERSON HERNÁNDEZ "/>
    <n v="0"/>
    <n v="0"/>
    <s v="N/A"/>
    <s v="TIPO I"/>
    <s v="TERRESTRE"/>
    <n v="1"/>
    <s v="TARAZONA REGINO YESID ALEXANDER"/>
    <n v="35779.500569199998"/>
    <n v="0"/>
    <n v="35779.500569199998"/>
    <m/>
    <m/>
    <m/>
    <m/>
    <m/>
  </r>
  <r>
    <s v="CARTAGENA"/>
    <x v="1"/>
    <x v="1"/>
    <n v="13001"/>
    <n v="2272156"/>
    <n v="48506"/>
    <s v="BOLIVAR"/>
    <s v="CARTAGENA"/>
    <s v="BARRIO LA CONSOLATA CARTAGENA"/>
    <s v="REDEBAN"/>
    <n v="2272156"/>
    <s v="FO-25-1062030"/>
    <d v="2025-06-09T10:02:50"/>
    <d v="2025-06-13T12:03:36"/>
    <s v="EJECUTADO_EXITOSO"/>
    <s v="EJECUTADO EXITOSO"/>
    <s v="ORDEN DE CAMBIO"/>
    <s v="ROLLOS"/>
    <s v="ROLLOS"/>
    <s v="VISITA_TÉCNICA"/>
    <n v="80"/>
    <s v="ESTADO RESULTADO DE LA ACTIVIDAD :EJECUTADO_x000a_FORMA DE ATENCIÓN :VISITA TECNICA_x000a_CANTIDAD DE ROLLOS :80_x000a_FECHA FIN DE LA ACTIVIDAD :13-06-2025_x000a_NOMBRES Y APELLIDOS DEL USUARIO :Doralys bastidas _x000a_TELEFONO DEL USUARIO :3145424590_x000a_CORREO DEL USUARIO :laconsolata123@hotmail.com_x000a_SOLUCIÓN :SE ENTREGAN 80 ROLLOS "/>
    <n v="0"/>
    <n v="0"/>
    <s v="N/A"/>
    <s v="TIPO I"/>
    <s v="TERRESTRE"/>
    <n v="1"/>
    <s v="TARAZONA REGINO YESID ALEXANDER"/>
    <n v="35779.500569199998"/>
    <n v="0"/>
    <n v="35779.500569199998"/>
    <m/>
    <m/>
    <m/>
    <m/>
    <m/>
  </r>
  <r>
    <s v="BUCARAMANGA"/>
    <x v="0"/>
    <x v="0"/>
    <n v="68615"/>
    <n v="2275816"/>
    <n v="69616"/>
    <s v="SANTANDER"/>
    <s v="RIONEGRO"/>
    <s v="BARRIO UNIDO RIONEGRO"/>
    <s v="REDEBAN"/>
    <n v="2275816"/>
    <s v="FO-25-1064749"/>
    <d v="2025-06-09T15:28:00"/>
    <d v="2025-06-13T12:13:24"/>
    <s v="EJECUTADO_EXITOSO"/>
    <s v="EJECUTADO EXITOSO"/>
    <s v="ORDEN DE CAMBIO"/>
    <s v="ROLLOS"/>
    <s v="ROLLOS"/>
    <s v="ENVÍO"/>
    <n v="60"/>
    <s v="ESTADO RESULTADO DE LA ACTIVIDAD :EJECUTADO_x000a_FORMA DE ATENCIÓN :ENVIO FLOTA - OPERADOR LOGISTICO_x000a_CANTIDAD DE ROLLOS :60_x000a_FECHA FIN DE LA ACTIVIDAD :13-06-2025_x000a_NOMBRES Y APELLIDOS DEL USUARIO :DARLY AGUAS_x000a_TELEFONO DEL USUARIO :3164997456_x000a_CORREO DEL USUARIO :darlyaguas473@gmail.com_x000a_SOLUCIÓN :SE ESTABLECE COMUNICACIÓN CON LA SEÑORA DARLY AL NÚMERO 3164997456 SE LE INFORMA QUE SE LE REALIZA EL ENVÍO DE 60 ROLLOS "/>
    <n v="88272"/>
    <s v="FLOTA"/>
    <s v="N/A"/>
    <s v="TIPO II"/>
    <s v="TERRESTRE"/>
    <n v="0"/>
    <s v="CASTRILLON URREA LONDIER LEANDRO"/>
    <n v="35779.500569199998"/>
    <n v="0"/>
    <n v="35779.500569199998"/>
    <m/>
    <m/>
    <m/>
    <m/>
    <m/>
  </r>
  <r>
    <s v="MONTERIA"/>
    <x v="1"/>
    <x v="1"/>
    <n v="23001"/>
    <n v="2280230"/>
    <n v="72851"/>
    <s v="CORDOBA"/>
    <s v="MONTERIA"/>
    <s v="BARRIO VILLA MERY MONTERIA 2"/>
    <s v="REDEBAN"/>
    <n v="2280230"/>
    <s v="FO-25-1068326"/>
    <d v="2025-06-10T10:31:00"/>
    <d v="2025-06-13T12:16:19"/>
    <s v="EJECUTADO_EXITOSO"/>
    <s v="EJECUTADO EXITOSO"/>
    <s v="ORDEN DE CAMBIO"/>
    <s v="ROLLOS"/>
    <s v="ROLLOS"/>
    <s v="VISITA_TÉCNICA"/>
    <n v="40"/>
    <s v="ESTADO RESULTADO DE LA ACTIVIDAD :EJECUTADO_x000a_FORMA DE ATENCIÓN :VISITA TECNICA_x000a_CANTIDAD DE ROLLOS :40_x000a_FECHA FIN DE LA ACTIVIDAD :13-06-2025_x000a_NOMBRES Y APELLIDOS DEL USUARIO :Yessica Villalba Petro_x000a_TELEFONO DEL USUARIO :3103062606_x000a_CORREO DEL USUARIO :yessicavillalbapetro@gmail.com_x000a_SOLUCIÓN :SE REALIZA VISITA TÉCNICA PARA ENTREGA DE 40 ROLLOS PARA DATAFONO, NO SE INTERVIENE TERMINAL Y LA ENTREGA SE REALIZA SIN NOVEDAD."/>
    <n v="0"/>
    <n v="0"/>
    <s v="N/A"/>
    <s v="TIPO I"/>
    <s v="TERRESTRE"/>
    <n v="1"/>
    <s v="OME GASCA MANUEL ALBERTO"/>
    <n v="35779.500569199998"/>
    <n v="0"/>
    <n v="35779.500569199998"/>
    <m/>
    <m/>
    <m/>
    <m/>
    <m/>
  </r>
  <r>
    <s v="CARTAGENA"/>
    <x v="1"/>
    <x v="1"/>
    <n v="13001"/>
    <n v="2280880"/>
    <n v="26687"/>
    <s v="BOLIVAR"/>
    <s v="CARTAGENA"/>
    <s v="BARRIO LA CONCEPCION URB BARU"/>
    <s v="REDEBAN"/>
    <n v="2280880"/>
    <s v="FO-25-1068344"/>
    <d v="2025-06-10T11:28:00"/>
    <d v="2025-06-13T12:22:12"/>
    <s v="EJECUTADO_EXITOSO"/>
    <s v="EJECUTADO EXITOSO"/>
    <s v="ORDEN DE CAMBIO"/>
    <s v="ROLLOS"/>
    <s v="ROLLOS"/>
    <s v="VISITA_TÉCNICA"/>
    <n v="80"/>
    <s v="ESTADO RESULTADO DE LA ACTIVIDAD :EJECUTADO_x000a_FORMA DE ATENCIÓN :VISITA TECNICA_x000a_CANTIDAD DE ROLLOS :80_x000a_FECHA FIN DE LA ACTIVIDAD :13-06-2025_x000a_NOMBRES Y APELLIDOS DEL USUARIO :Josué castro _x000a_TELEFONO DEL USUARIO :3052389672_x000a_CORREO DEL USUARIO :mercadobaru@gmail.com_x000a_SOLUCIÓN :SE ENTREGAN 80 ROLLOS "/>
    <n v="0"/>
    <n v="0"/>
    <s v="N/A"/>
    <s v="TIPO I"/>
    <s v="TERRESTRE"/>
    <n v="1"/>
    <s v="BUSTOS MORA DIEGO MANUEL"/>
    <n v="35779.500569199998"/>
    <n v="0"/>
    <n v="35779.500569199998"/>
    <m/>
    <m/>
    <m/>
    <m/>
    <m/>
  </r>
  <r>
    <s v="CALI"/>
    <x v="5"/>
    <x v="5"/>
    <n v="19110"/>
    <n v="2284336"/>
    <n v="37308"/>
    <s v="CAUCA"/>
    <s v="BUENOS AIRES"/>
    <s v="BARRIO CENTRO BUENOS AIRES 1"/>
    <s v="REDEBAN"/>
    <n v="2284336"/>
    <s v="FO-25-1072437"/>
    <d v="2025-06-10T17:37:00"/>
    <d v="2025-06-13T12:30:59"/>
    <s v="EJECUTADO_EXITOSO"/>
    <s v="EJECUTADO EXITOSO"/>
    <s v="ORDEN DE CAMBIO"/>
    <s v="ROLLOS"/>
    <s v="ROLLOS"/>
    <s v="ENVÍO"/>
    <n v="80"/>
    <s v="ESTADO RESULTADO DE LA ACTIVIDAD :EJECUTADO_x000a_FORMA DE ATENCIÓN :ENVIO FLOTA - OPERADOR LOGISTICO_x000a_CANTIDAD DE ROLLOS :80_x000a_FECHA FIN DE LA ACTIVIDAD :13-06-2025_x000a_NOMBRES Y APELLIDOS DEL USUARIO :Deyi Valencia _x000a_TELEFONO DEL USUARIO :3138889753_x000a_CORREO DEL USUARIO :esmeralda1234@gmail.com_x000a_SOLUCIÓN :SE REALIZA ENVÍO POR FLOTA DEBIDO A PROBLEMAS CON EL ORDEN PÚBLICO, LA FLOTA NO SUMINISTRA TIQUETE, EL PROCEDER ESTÁ APROBADO POR LÍNEA Y CLIENTE."/>
    <s v="FLOTA"/>
    <s v="FLOTA"/>
    <s v="N/A"/>
    <s v="TIPO II"/>
    <s v="TERRESTRE"/>
    <n v="0"/>
    <s v="PORRAS CASTRO DARLON NASCK"/>
    <n v="35779.500569199998"/>
    <n v="0"/>
    <n v="35779.500569199998"/>
    <m/>
    <m/>
    <m/>
    <m/>
    <m/>
  </r>
  <r>
    <s v="BOGOTA"/>
    <x v="3"/>
    <x v="3"/>
    <n v="11001"/>
    <n v="2293442"/>
    <n v="22540"/>
    <s v="CUNDINAMARCA"/>
    <s v="BOGOTA"/>
    <s v="BARRIO QUINTA PAREDES IV BOG"/>
    <s v="REDEBAN"/>
    <n v="2293442"/>
    <s v="FO-25-1080364"/>
    <d v="2025-06-12T09:26:00"/>
    <d v="2025-06-13T12:33:35"/>
    <s v="EJECUTADO_EXITOSO"/>
    <s v="EJECUTADO EXITOSO"/>
    <s v="ORDEN DE CAMBIO"/>
    <s v="ROLLOS"/>
    <s v="ROLLOS"/>
    <s v="VISITA_TÉCNICA"/>
    <n v="10"/>
    <s v="ESTADO RESULTADO DE LA ACTIVIDAD :EJECUTADO_x000a_FORMA DE ATENCIÓN :VISITA TECNICA_x000a_CANTIDAD DE ROLLOS :10_x000a_FECHA FIN DE LA ACTIVIDAD :13-06-2025_x000a_NOMBRES Y APELLIDOS DEL USUARIO :Wilson Fajardo _x000a_TELEFONO DEL USUARIO :3053715959_x000a_CORREO DEL USUARIO :crosodent@yahoo.com_x000a_SOLUCIÓN :SE LLEGA A LA DIRECCIÓN INDICADA Y SE ENTREGAN 10 ROLLOS ,NO SE MANIPULAN DATÁFONOS "/>
    <n v="0"/>
    <n v="0"/>
    <s v="N/A"/>
    <s v="TIPO I"/>
    <s v="TERRESTRE"/>
    <n v="1"/>
    <s v="MONTES DIAZ JOHN FRED"/>
    <n v="35779.500569199998"/>
    <n v="0"/>
    <n v="35779.500569199998"/>
    <m/>
    <m/>
    <m/>
    <m/>
    <m/>
  </r>
  <r>
    <s v="CUCUTA"/>
    <x v="0"/>
    <x v="0"/>
    <n v="54001"/>
    <n v="2294521"/>
    <n v="67906"/>
    <s v="NORTE DE SANTANDER"/>
    <s v="CUCUTA"/>
    <s v="DISTRICOL MISCELANEA MEBARAK"/>
    <s v="REDEBAN"/>
    <n v="2294521"/>
    <s v="FO-25-1080958"/>
    <d v="2025-06-12T10:42:00"/>
    <d v="2025-06-13T12:36:03"/>
    <s v="EJECUTADO_EXITOSO"/>
    <s v="EJECUTADO EXITOSO"/>
    <s v="ORDEN DE CAMBIO"/>
    <s v="ROLLOS"/>
    <s v="ROLLOS"/>
    <s v="VISITA_TÉCNICA"/>
    <n v="50"/>
    <s v="ESTADO RESULTADO DE LA ACTIVIDAD :EJECUTADO_x000a_FORMA DE ATENCIÓN :VISITA TECNICA_x000a_CANTIDAD DE ROLLOS :50_x000a_FECHA FIN DE LA ACTIVIDAD :13-06-2025_x000a_NOMBRES Y APELLIDOS DEL USUARIO :Lorena castro _x000a_TELEFONO DEL USUARIO :3214401971_x000a_CORREO DEL USUARIO :loren_cas10@hotmail.com_x000a_SOLUCIÓN :SE VISITA DIRECCIÓN INDICADA POR EL CLIENTE Y SE ENTREGAN 50 ROLLOS."/>
    <n v="0"/>
    <n v="0"/>
    <s v="N/A"/>
    <s v="TIPO I"/>
    <s v="TERRESTRE"/>
    <n v="1"/>
    <s v="THOMAS  CAMPO SIGIFREDO SEGUNDO"/>
    <n v="35779.500569199998"/>
    <n v="0"/>
    <n v="35779.500569199998"/>
    <m/>
    <m/>
    <m/>
    <m/>
    <m/>
  </r>
  <r>
    <s v="CALI"/>
    <x v="5"/>
    <x v="5"/>
    <n v="76001"/>
    <n v="2297641"/>
    <n v="78269"/>
    <s v="VALLE DEL CAUCA"/>
    <s v="CALI"/>
    <s v="BARRIO SAN NICOLAS CALI   14"/>
    <s v="REDEBAN"/>
    <n v="2297641"/>
    <s v="FO-25-1082780"/>
    <d v="2025-06-12T16:08:00"/>
    <d v="2025-06-13T12:39:21"/>
    <s v="EJECUTADO_EXITOSO"/>
    <s v="EJECUTADO EXITOSO"/>
    <s v="ORDEN DE CAMBIO"/>
    <s v="ROLLOS"/>
    <s v="ROLLOS"/>
    <s v="VISITA_TÉCNICA"/>
    <n v="60"/>
    <s v="ESTADO RESULTADO DE LA ACTIVIDAD :EJECUTADO_x000a_FORMA DE ATENCIÓN :VISITA TECNICA_x000a_CANTIDAD DE ROLLOS :60_x000a_FECHA FIN DE LA ACTIVIDAD :13-06-2025_x000a_NOMBRES Y APELLIDOS DEL USUARIO :JAIRO MELO_x000a_TELEFONO DEL USUARIO :3152850948_x000a_CORREO DEL USUARIO :jairomelo0830@gmail.com_x000a_SOLUCIÓN :SE ENTREGAN 60 ROLLOS A EL SEÑOR JAIRO"/>
    <n v="0"/>
    <n v="0"/>
    <s v="N/A"/>
    <s v="TIPO I"/>
    <s v="TERRESTRE"/>
    <n v="1"/>
    <s v="REMICIO AMADO JOHN HEBER"/>
    <n v="35779.500569199998"/>
    <n v="0"/>
    <n v="35779.500569199998"/>
    <m/>
    <m/>
    <m/>
    <m/>
    <m/>
  </r>
  <r>
    <s v="PEREIRA"/>
    <x v="5"/>
    <x v="6"/>
    <n v="66400"/>
    <n v="2297694"/>
    <n v="78744"/>
    <s v="RISARALDA"/>
    <s v="LA VIRGINIA"/>
    <s v="PTM LA VIRGINIA MINIMERCADO CA"/>
    <s v="REDEBAN"/>
    <n v="2297694"/>
    <s v="FO-25-1083489"/>
    <d v="2025-06-12T16:25:00"/>
    <d v="2025-06-13T12:50:08"/>
    <s v="EJECUTADO_EXITOSO"/>
    <s v="EJECUTADO EXITOSO"/>
    <s v="ORDEN DE CAMBIO"/>
    <s v="ROLLOS"/>
    <s v="ROLLOS"/>
    <s v="VISITA_TÉCNICA"/>
    <n v="10"/>
    <s v="ESTADO RESULTADO DE LA ACTIVIDAD :EJECUTADO_x000a_FORMA DE ATENCIÓN :VISITA TECNICA_x000a_CANTIDAD DE ROLLOS :10_x000a_FECHA FIN DE LA ACTIVIDAD :13-06-2025_x000a_NOMBRES Y APELLIDOS DEL USUARIO :Marisol Gómez _x000a_TELEFONO DEL USUARIO :3128645771_x000a_CORREO DEL USUARIO :selenyta_13@hotmail.com_x000a_SOLUCIÓN :VISITAMOS COMERCIO REALIZAMOS ENTREGA DE 10 ROLLOS. "/>
    <n v="0"/>
    <n v="0"/>
    <s v="N/A"/>
    <s v="TIPO I"/>
    <s v="TERRESTRE"/>
    <n v="1"/>
    <s v="DURAN ACOSTA FRANK YONNY"/>
    <n v="35779.500569199998"/>
    <n v="0"/>
    <n v="35779.500569199998"/>
    <m/>
    <m/>
    <m/>
    <m/>
    <m/>
  </r>
  <r>
    <s v="BOGOTA"/>
    <x v="3"/>
    <x v="3"/>
    <n v="11001"/>
    <n v="2298060"/>
    <n v="62630"/>
    <s v="CUNDINAMARCA"/>
    <s v="BOGOTA"/>
    <s v="PAGAFACIL  SAN ANDRESITO SAN"/>
    <s v="REDEBAN"/>
    <n v="2298060"/>
    <s v="FO-25-1083492"/>
    <d v="2025-06-12T17:10:00"/>
    <d v="2025-06-13T13:03:36"/>
    <s v="EJECUTADO_EXITOSO"/>
    <s v="EJECUTADO EXITOSO"/>
    <s v="ORDEN DE CAMBIO"/>
    <s v="ROLLOS"/>
    <s v="ROLLOS"/>
    <s v="VISITA_TÉCNICA"/>
    <n v="290"/>
    <s v="ESTADO RESULTADO DE LA ACTIVIDAD :EJECUTADO_x000a_FORMA DE ATENCIÓN :VISITA TECNICA_x000a_CANTIDAD DE ROLLOS :290_x000a_FECHA FIN DE LA ACTIVIDAD :13-06-2025_x000a_NOMBRES Y APELLIDOS DEL USUARIO :Dora garzón _x000a_TELEFONO DEL USUARIO :3213862013_x000a_CORREO DEL USUARIO :doragarz87@gmail.com_x000a_SOLUCIÓN :ENTREGA DE ROLLOS EJECUTADO OK "/>
    <n v="0"/>
    <n v="0"/>
    <s v="N/A"/>
    <s v="TIPO I"/>
    <s v="TERRESTRE"/>
    <n v="1"/>
    <s v="VEGA MANRIQUE JONATAN MAURICIO"/>
    <n v="35779.500569199998"/>
    <n v="0"/>
    <n v="35779.500569199998"/>
    <m/>
    <m/>
    <m/>
    <m/>
    <m/>
  </r>
  <r>
    <s v="CARTAGENA"/>
    <x v="1"/>
    <x v="1"/>
    <n v="13001"/>
    <n v="2297772"/>
    <n v="62923"/>
    <s v="BOLIVAR"/>
    <s v="CARTAGENA"/>
    <s v="PTM CARTAGENA PAPELERIA Y VARI"/>
    <s v="REDEBAN"/>
    <n v="2297772"/>
    <s v="FO-25-1083495"/>
    <d v="2025-06-12T16:44:00"/>
    <d v="2025-06-13T13:10:20"/>
    <s v="EJECUTADO_EXITOSO"/>
    <s v="EJECUTADO EXITOSO"/>
    <s v="ORDEN DE CAMBIO"/>
    <s v="ROLLOS"/>
    <s v="ROLLOS"/>
    <s v="VISITA_TÉCNICA"/>
    <n v="200"/>
    <s v="ESTADO RESULTADO DE LA ACTIVIDAD :EJECUTADO_x000a_FORMA DE ATENCIÓN :VISITA TECNICA_x000a_CANTIDAD DE ROLLOS :200_x000a_FECHA FIN DE LA ACTIVIDAD :13-06-2025_x000a_NOMBRES Y APELLIDOS DEL USUARIO :Gina anillo _x000a_TELEFONO DEL USUARIO :3187975300_x000a_CORREO DEL USUARIO :ginaanillof@gmail.com_x000a_SOLUCIÓN :SE ENTREGAN 200 ROLLOS "/>
    <n v="0"/>
    <n v="0"/>
    <s v="N/A"/>
    <s v="TIPO I"/>
    <s v="TERRESTRE"/>
    <n v="1"/>
    <s v="BARRAGAN TAFUR EDWIN ESTEBAN"/>
    <n v="35779.500569199998"/>
    <n v="0"/>
    <n v="35779.500569199998"/>
    <m/>
    <m/>
    <m/>
    <m/>
    <m/>
  </r>
  <r>
    <s v="MEDELLIN"/>
    <x v="2"/>
    <x v="2"/>
    <n v="5088"/>
    <n v="2266716"/>
    <n v="35358"/>
    <s v="ANTIOQUIA"/>
    <s v="BELLO"/>
    <s v="COMCARD BELLO GLOBALRED"/>
    <s v="REDEBAN"/>
    <n v="2266716"/>
    <s v="FO-25-1054807"/>
    <d v="2025-06-06T15:27:00"/>
    <d v="2025-06-13T13:24:09"/>
    <s v="EJECUTADO_EXITOSO"/>
    <s v="EJECUTADO EXITOSO"/>
    <s v="ORDEN DE CAMBIO"/>
    <s v="ROLLOS"/>
    <s v="ROLLOS"/>
    <s v="VISITA_TÉCNICA"/>
    <n v="100"/>
    <s v="ESTADO RESULTADO DE LA ACTIVIDAD :EJECUTADO_x000a_FORMA DE ATENCIÓN :VISITA TECNICA_x000a_CANTIDAD DE ROLLOS :100_x000a_FECHA FIN DE LA ACTIVIDAD :13-06-2025_x000a_NOMBRES Y APELLIDOS DEL USUARIO :Luz Mery buitrago _x000a_TELEFONO DEL USUARIO :3218160202_x000a_CORREO DEL USUARIO :globalredservicio@gmail.com_x000a_SOLUCIÓN :SE REALIZA LA ENTREGA DE 100 ROLLOS DE CB A LA ENCARGADA LUZ MERY BUITRAGO "/>
    <n v="0"/>
    <n v="0"/>
    <s v="N/A"/>
    <s v="TIPO I"/>
    <s v="TERRESTRE"/>
    <n v="1"/>
    <s v="GALEANO SORIANO JUAN DAVID"/>
    <n v="35779.500569199998"/>
    <n v="0"/>
    <n v="35779.500569199998"/>
    <m/>
    <m/>
    <m/>
    <m/>
    <m/>
  </r>
  <r>
    <s v="MEDELLIN"/>
    <x v="2"/>
    <x v="2"/>
    <n v="5088"/>
    <n v="2273884"/>
    <n v="48749"/>
    <s v="ANTIOQUIA"/>
    <s v="BELLO"/>
    <s v="BARRIO VILLAS DEL SOL NIQUIA B"/>
    <s v="REDEBAN"/>
    <n v="2273884"/>
    <s v="FO-25-1063485"/>
    <d v="2025-06-09T12:07:00"/>
    <d v="2025-06-13T13:27:44"/>
    <s v="EJECUTADO_EXITOSO"/>
    <s v="EJECUTADO EXITOSO"/>
    <s v="ORDEN DE CAMBIO"/>
    <s v="ROLLOS"/>
    <s v="ROLLOS"/>
    <s v="VISITA_TÉCNICA"/>
    <n v="100"/>
    <s v="ESTADO RESULTADO DE LA ACTIVIDAD :EJECUTADO_x000a_FORMA DE ATENCIÓN :VISITA TECNICA_x000a_CANTIDAD DE ROLLOS :100_x000a_FECHA FIN DE LA ACTIVIDAD :13-06-2025_x000a_NOMBRES Y APELLIDOS DEL USUARIO :Sofía rojo _x000a_TELEFONO DEL USUARIO :3001528480_x000a_CORREO DEL USUARIO :controldevisitadigital@gmail.com_x000a_SOLUCIÓN :SE REALIZA LA ENTREGA DE 100 ROLLOS DE CB A L ENCARGADA SOFÍA ROJO "/>
    <n v="0"/>
    <n v="0"/>
    <s v="N/A"/>
    <s v="TIPO I"/>
    <s v="TERRESTRE"/>
    <n v="1"/>
    <s v="DEVIA REINOSO JUAN CARLOS"/>
    <n v="35779.500569199998"/>
    <n v="0"/>
    <n v="35779.500569199998"/>
    <m/>
    <m/>
    <m/>
    <m/>
    <m/>
  </r>
  <r>
    <s v="CALI"/>
    <x v="5"/>
    <x v="5"/>
    <n v="76130"/>
    <n v="2288784"/>
    <n v="76061"/>
    <s v="VALLE DEL CAUCA"/>
    <s v="CANDELARIA"/>
    <s v="BARRIO CORREGIMIENTO EL LAURO CANDELARIA 1"/>
    <s v="REDEBAN"/>
    <n v="2288784"/>
    <s v="FO-25-1075888"/>
    <d v="2025-06-11T12:28:00"/>
    <d v="2025-06-13T13:32:50"/>
    <s v="EJECUTADO_EXITOSO"/>
    <s v="EJECUTADO EXITOSO"/>
    <s v="ORDEN DE CAMBIO"/>
    <s v="ROLLOS"/>
    <s v="ROLLOS"/>
    <s v="VISITA_TÉCNICA"/>
    <n v="20"/>
    <s v="ESTADO RESULTADO DE LA ACTIVIDAD :EJECUTADO_x000a_FORMA DE ATENCIÓN :VISITA TECNICA_x000a_CANTIDAD DE ROLLOS :20_x000a_FECHA FIN DE LA ACTIVIDAD :13-06-2025_x000a_NOMBRES Y APELLIDOS DEL USUARIO :NUBIA DELGADO _x000a_TELEFONO DEL USUARIO :3214696950_x000a_CORREO DEL USUARIO :lichaeraso1976@gmail.com_x000a_SOLUCIÓN :SE REALIZA ENTREGA DE 20 ROLLOS "/>
    <n v="0"/>
    <n v="0"/>
    <s v="N/A"/>
    <s v="TIPO II"/>
    <s v="TERRESTRE"/>
    <n v="1"/>
    <s v="CANEDO HERRERA ALEXANDER"/>
    <n v="67654.12000000001"/>
    <n v="0"/>
    <n v="67654.12000000001"/>
    <m/>
    <m/>
    <m/>
    <m/>
    <m/>
  </r>
  <r>
    <s v="CUCUTA"/>
    <x v="0"/>
    <x v="0"/>
    <n v="54874"/>
    <n v="2296714"/>
    <n v="68232"/>
    <s v="NORTE DE SANTANDER"/>
    <s v="VILLA DEL ROSARIO"/>
    <s v="DISTRICOL MISCELANEA BLESSED"/>
    <s v="REDEBAN"/>
    <n v="2296714"/>
    <s v="FO-25-1082194"/>
    <d v="2025-06-12T14:54:00"/>
    <d v="2025-06-13T13:42:31"/>
    <s v="EJECUTADO_EXITOSO"/>
    <s v="EJECUTADO EXITOSO"/>
    <s v="ORDEN DE CAMBIO"/>
    <s v="ROLLOS"/>
    <s v="ROLLOS"/>
    <s v="VISITA_TÉCNICA"/>
    <n v="50"/>
    <s v="ESTADO RESULTADO DE LA ACTIVIDAD :EJECUTADO_x000a_FORMA DE ATENCIÓN :VISITA TECNICA_x000a_CANTIDAD DE ROLLOS :50_x000a_FECHA FIN DE LA ACTIVIDAD :13-06-2025_x000a_NOMBRES Y APELLIDOS DEL USUARIO :Johan Camargo _x000a_TELEFONO DEL USUARIO :3026527198_x000a_CORREO DEL USUARIO :jhoans.11@hotmail.com_x000a_SOLUCIÓN :SE VISITA DIRECCIÓN INDICADA POR EL CLIENTE Y SE ENTREGAN 50 ROLLOS "/>
    <n v="0"/>
    <n v="0"/>
    <s v="N/A"/>
    <s v="TIPO I"/>
    <s v="TERRESTRE"/>
    <n v="1"/>
    <n v="0"/>
    <n v="35779.500569199998"/>
    <n v="0"/>
    <n v="35779.500569199998"/>
    <m/>
    <m/>
    <m/>
    <m/>
    <m/>
  </r>
  <r>
    <s v="MEDELLIN"/>
    <x v="2"/>
    <x v="2"/>
    <n v="5088"/>
    <n v="2268564"/>
    <n v="40185"/>
    <s v="ANTIOQUIA"/>
    <s v="BELLO"/>
    <s v="BARRIO MANCHESTER BELLO 1"/>
    <s v="REDEBAN"/>
    <n v="2268564"/>
    <s v="FO-25-1058583"/>
    <d v="2025-06-09T08:00:00"/>
    <d v="2025-06-13T14:19:59"/>
    <s v="EJECUTADO_EXITOSO"/>
    <s v="EJECUTADO EXITOSO"/>
    <s v="ORDEN DE CAMBIO"/>
    <s v="ROLLOS"/>
    <s v="ROLLOS"/>
    <s v="VISITA_TÉCNICA"/>
    <n v="10"/>
    <s v="ESTADO RESULTADO DE LA ACTIVIDAD :EJECUTADO_x000a_FORMA DE ATENCIÓN :VISITA TECNICA_x000a_CANTIDAD DE ROLLOS :10_x000a_FECHA FIN DE LA ACTIVIDAD :13-06-2025_x000a_NOMBRES Y APELLIDOS DEL USUARIO :Johana Hernández _x000a_TELEFONO DEL USUARIO :3015332808_x000a_CORREO DEL USUARIO :controldevisitadigital@gmail.com_x000a_SOLUCIÓN :SE REALIZA L ENTREGA DE 10 ROLLOS DE CB AL ENCARGADO "/>
    <n v="0"/>
    <n v="0"/>
    <s v="N/A"/>
    <s v="TIPO I"/>
    <s v="TERRESTRE"/>
    <n v="1"/>
    <s v="AGUIRRE HENAO RAUL EDUARDO"/>
    <n v="35779.500569199998"/>
    <n v="0"/>
    <n v="35779.500569199998"/>
    <m/>
    <m/>
    <m/>
    <m/>
    <m/>
  </r>
  <r>
    <s v="MEDELLIN"/>
    <x v="2"/>
    <x v="2"/>
    <n v="5088"/>
    <n v="2278265"/>
    <n v="75938"/>
    <s v="ANTIOQUIA"/>
    <s v="BELLO"/>
    <s v="BARRIO LA GABRIELA BELLO 5"/>
    <s v="REDEBAN"/>
    <n v="2278265"/>
    <s v="FO-25-1066184"/>
    <d v="2025-06-10T08:00:00"/>
    <d v="2025-06-13T14:22:24"/>
    <s v="EJECUTADO_EXITOSO"/>
    <s v="EJECUTADO EXITOSO"/>
    <s v="ORDEN DE CAMBIO"/>
    <s v="ROLLOS"/>
    <s v="ROLLOS"/>
    <s v="VISITA_TÉCNICA"/>
    <n v="50"/>
    <s v="ESTADO RESULTADO DE LA ACTIVIDAD :EJECUTADO_x000a_FORMA DE ATENCIÓN :VISITA TECNICA_x000a_CANTIDAD DE ROLLOS :50_x000a_FECHA FIN DE LA ACTIVIDAD :13-06-2025_x000a_NOMBRES Y APELLIDOS DEL USUARIO :Esteban  Restrepo _x000a_TELEFONO DEL USUARIO :3182743468_x000a_CORREO DEL USUARIO :controldevisitadigital@gmail.com_x000a_SOLUCIÓN :SE REALIZA L ENTREGA DE 50 ROLLOS DE CB SE DEJAN CON EL ENCARGADO ESTEBAN RESTREPO "/>
    <n v="0"/>
    <n v="0"/>
    <s v="N/A"/>
    <s v="TIPO I"/>
    <s v="TERRESTRE"/>
    <n v="1"/>
    <n v="0"/>
    <n v="35779.500569199998"/>
    <n v="0"/>
    <n v="35779.500569199998"/>
    <m/>
    <m/>
    <m/>
    <m/>
    <m/>
  </r>
  <r>
    <s v="CALI"/>
    <x v="5"/>
    <x v="5"/>
    <n v="76126"/>
    <n v="2280577"/>
    <n v="44640"/>
    <s v="VALLE DEL CAUCA"/>
    <s v="CALIMA"/>
    <s v="DISTRICOL PROYECTAR SOLUCIONES"/>
    <s v="REDEBAN"/>
    <n v="2280577"/>
    <s v="FO-25-1068340"/>
    <d v="2025-06-10T11:06:00"/>
    <d v="2025-06-13T14:25:10"/>
    <s v="EJECUTADO_EXITOSO"/>
    <s v="EJECUTADO EXITOSO"/>
    <s v="ORDEN DE CAMBIO"/>
    <s v="ROLLOS"/>
    <s v="ROLLOS"/>
    <s v="VISITA_TÉCNICA"/>
    <n v="100"/>
    <s v="ESTADO RESULTADO DE LA ACTIVIDAD :EJECUTADO_x000a_FORMA DE ATENCIÓN :VISITA TECNICA_x000a_CANTIDAD DE ROLLOS :100_x000a_FECHA FIN DE LA ACTIVIDAD :13-06-2025_x000a_NOMBRES Y APELLIDOS DEL USUARIO :PATRICIA IBARRA_x000a_TELEFONO DEL USUARIO :3187213694_x000a_CORREO DEL USUARIO :patico.vale@outlook.es_x000a_SOLUCIÓN :SE REALIZA ENTREGA DE 100 ROLLOS TÉRMICOS EN EL CB."/>
    <n v="0"/>
    <n v="0"/>
    <s v="N/A"/>
    <s v="TIPO II"/>
    <s v="TERRESTRE"/>
    <n v="1"/>
    <s v="GELVEZ MOGOLLON JOSE ELISEO"/>
    <n v="67654.12000000001"/>
    <n v="0"/>
    <n v="67654.12000000001"/>
    <m/>
    <m/>
    <m/>
    <m/>
    <m/>
  </r>
  <r>
    <s v="BOGOTA"/>
    <x v="3"/>
    <x v="3"/>
    <n v="25040"/>
    <n v="2284382"/>
    <n v="50472"/>
    <s v="CUNDINAMARCA"/>
    <s v="ANOLAIMA"/>
    <s v="BARRIO ANOLAIMA ANOLAIMA"/>
    <s v="REDEBAN"/>
    <n v="2284382"/>
    <s v="FO-25-1072440"/>
    <d v="2025-06-11T08:00:00"/>
    <d v="2025-06-13T14:28:51"/>
    <s v="EJECUTADO_EXITOSO"/>
    <s v="EJECUTADO EXITOSO"/>
    <s v="ORDEN DE CAMBIO"/>
    <s v="ROLLOS"/>
    <s v="ROLLOS"/>
    <s v="VISITA_TÉCNICA"/>
    <n v="50"/>
    <s v="ESTADO RESULTADO DE LA ACTIVIDAD :EJECUTADO_x000a_FORMA DE ATENCIÓN :VISITA TECNICA_x000a_CANTIDAD DE ROLLOS :50_x000a_FECHA FIN DE LA ACTIVIDAD :13-06-2025_x000a_NOMBRES Y APELLIDOS DEL USUARIO :Tatiana Niño _x000a_TELEFONO DEL USUARIO :3134389229_x000a_CORREO DEL USUARIO :variedadescandypaper@gmail.com_x000a_SOLUCIÓN :SE REALIZA ENTREGA DE 50 ROLLOS "/>
    <n v="0"/>
    <n v="0"/>
    <s v="N/A"/>
    <s v="TIPO II"/>
    <s v="TERRESTRE"/>
    <n v="1"/>
    <s v="COGOLLO VERTEL EDER LUIS"/>
    <n v="67654.12000000001"/>
    <n v="0"/>
    <n v="67654.12000000001"/>
    <m/>
    <m/>
    <m/>
    <m/>
    <m/>
  </r>
  <r>
    <s v="MONTERIA"/>
    <x v="1"/>
    <x v="1"/>
    <n v="23001"/>
    <n v="2294394"/>
    <n v="77171"/>
    <s v="CORDOBA"/>
    <s v="MONTERIA"/>
    <s v="BARRIO BESITO VOLAO MONTERIA"/>
    <s v="REDEBAN"/>
    <n v="2294394"/>
    <s v="FO-25-1080965"/>
    <d v="2025-06-12T10:35:00"/>
    <d v="2025-06-13T14:32:15"/>
    <s v="EJECUTADO_EXITOSO"/>
    <s v="EJECUTADO EXITOSO"/>
    <s v="ORDEN DE CAMBIO"/>
    <s v="ROLLOS"/>
    <s v="ROLLOS"/>
    <s v="VISITA_TÉCNICA"/>
    <n v="20"/>
    <s v="ESTADO RESULTADO DE LA ACTIVIDAD :EJECUTADO_x000a_FORMA DE ATENCIÓN :VISITA TECNICA_x000a_CANTIDAD DE ROLLOS :20_x000a_FECHA FIN DE LA ACTIVIDAD :13-06-2025_x000a_NOMBRES Y APELLIDOS DEL USUARIO :Alis Sofan_x000a_TELEFONO DEL USUARIO :3145189680_x000a_CORREO DEL USUARIO :amalfisofiagonzales@gmail.com_x000a_SOLUCIÓN :SE REALIZA VISITA TÉCNICA PARA ENTREGA DE 20 ROLLOS PARA DATAFONO, NO SE INTERVIENE TERMINAL Y LA ENTREGA SE REALIZA SIN NOVEDAD."/>
    <n v="0"/>
    <n v="0"/>
    <s v="N/A"/>
    <s v="TIPO I"/>
    <s v="TERRESTRE"/>
    <n v="1"/>
    <s v="MORENO MEDINA JUAN PABLO"/>
    <n v="35779.500569199998"/>
    <n v="0"/>
    <n v="35779.500569199998"/>
    <m/>
    <m/>
    <m/>
    <m/>
    <m/>
  </r>
  <r>
    <s v="MEDELLIN"/>
    <x v="2"/>
    <x v="2"/>
    <n v="5079"/>
    <n v="2268763"/>
    <n v="42680"/>
    <s v="ANTIOQUIA"/>
    <s v="BARBOSA"/>
    <s v="PTM BARBOSA EL PORVENIR"/>
    <s v="REDEBAN"/>
    <n v="2268763"/>
    <s v="FO-25-1060135"/>
    <d v="2025-06-09T08:00:00"/>
    <d v="2025-06-13T15:30:57"/>
    <s v="EJECUTADO_EXITOSO"/>
    <s v="EJECUTADO EXITOSO"/>
    <s v="ORDEN DE CAMBIO"/>
    <s v="ROLLOS"/>
    <s v="ROLLOS"/>
    <s v="VISITA_TÉCNICA"/>
    <n v="60"/>
    <s v="ESTADO RESULTADO DE LA ACTIVIDAD :EJECUTADO_x000a_FORMA DE ATENCIÓN :VISITA TECNICA_x000a_CANTIDAD DE ROLLOS :60_x000a_FECHA FIN DE LA ACTIVIDAD :13-06-2025_x000a_NOMBRES Y APELLIDOS DEL USUARIO :Berónica montes_x000a_TELEFONO DEL USUARIO :3243061505_x000a_CORREO DEL USUARIO :beronicamvera@gmail.com_x000a_SOLUCIÓN :SE ENTREGAN 60 ROLLOS "/>
    <n v="0"/>
    <n v="0"/>
    <s v="N/A"/>
    <s v="TIPO II"/>
    <s v="TERRESTRE"/>
    <n v="1"/>
    <s v="ALVAREZ ARENAS VICTOR HUGO"/>
    <n v="67654.12000000001"/>
    <n v="0"/>
    <n v="67654.12000000001"/>
    <m/>
    <m/>
    <m/>
    <m/>
    <m/>
  </r>
  <r>
    <s v="MONTERIA"/>
    <x v="1"/>
    <x v="1"/>
    <n v="23182"/>
    <n v="2273978"/>
    <n v="31044"/>
    <s v="CORDOBA"/>
    <s v="CHINU"/>
    <s v="BARRIO CENTRO 2"/>
    <s v="REDEBAN"/>
    <n v="2273978"/>
    <s v="FO-25-1063489"/>
    <d v="2025-06-09T12:31:00"/>
    <d v="2025-06-13T15:36:33"/>
    <s v="EJECUTADO_EXITOSO"/>
    <s v="EJECUTADO EXITOSO"/>
    <s v="ORDEN DE CAMBIO"/>
    <s v="ROLLOS"/>
    <s v="ROLLOS"/>
    <s v="VISITA_TÉCNICA"/>
    <n v="30"/>
    <s v="ESTADO RESULTADO DE LA ACTIVIDAD :EJECUTADO_x000a_FORMA DE ATENCIÓN :VISITA TECNICA_x000a_CANTIDAD DE ROLLOS :30_x000a_FECHA FIN DE LA ACTIVIDAD :13-06-2025_x000a_NOMBRES Y APELLIDOS DEL USUARIO :Jairo Vital _x000a_TELEFONO DEL USUARIO :3006409289_x000a_CORREO DEL USUARIO :jairovital82@gmail.com_x000a_SOLUCIÓN :SE REALIZA VISITA PARA ENTREGAR 30 ROLLOS PARA DATÁFONO, NO SE MANIPULA DATÁFONO, ENTREGA OK "/>
    <n v="0"/>
    <n v="0"/>
    <s v="N/A"/>
    <s v="TIPO II"/>
    <s v="TERRESTRE"/>
    <n v="1"/>
    <s v="ALVAREZ ARENAS VICTOR HUGO"/>
    <n v="67654.12000000001"/>
    <n v="0"/>
    <n v="67654.12000000001"/>
    <m/>
    <m/>
    <m/>
    <m/>
    <m/>
  </r>
  <r>
    <s v="BOGOTA"/>
    <x v="3"/>
    <x v="3"/>
    <n v="11001"/>
    <n v="2297645"/>
    <n v="64397"/>
    <s v="CUNDINAMARCA"/>
    <s v="BOGOTA"/>
    <s v="DISTRICOL DON PAGO SANTA ISABE"/>
    <s v="REDEBAN"/>
    <n v="2297645"/>
    <s v="FO-25-1082773"/>
    <d v="2025-06-12T16:10:00"/>
    <d v="2025-06-13T15:45:53"/>
    <s v="EJECUTADO_EXITOSO"/>
    <s v="EJECUTADO EXITOSO"/>
    <s v="ORDEN DE CAMBIO"/>
    <s v="ROLLOS"/>
    <s v="ROLLOS"/>
    <s v="VISITA_TÉCNICA"/>
    <n v="20"/>
    <s v="ESTADO RESULTADO DE LA ACTIVIDAD :EJECUTADO_x000a_FORMA DE ATENCIÓN :VISITA TECNICA_x000a_CANTIDAD DE ROLLOS :20_x000a_FECHA FIN DE LA ACTIVIDAD :13-06-2025_x000a_NOMBRES Y APELLIDOS DEL USUARIO :Natalia londoño _x000a_TELEFONO DEL USUARIO :3213648272_x000a_CORREO DEL USUARIO :corporative@gmail.com_x000a_SOLUCIÓN :ENTREGA DE ROLLOS EJECUTADO OK "/>
    <n v="0"/>
    <n v="0"/>
    <s v="N/A"/>
    <s v="TIPO I"/>
    <s v="TERRESTRE"/>
    <n v="1"/>
    <s v="JULIO TUBERQUIA JOSE SEBASTIAN"/>
    <n v="35779.500569199998"/>
    <n v="0"/>
    <n v="35779.500569199998"/>
    <m/>
    <m/>
    <m/>
    <m/>
    <m/>
  </r>
  <r>
    <s v="MANIZALES"/>
    <x v="5"/>
    <x v="6"/>
    <n v="17524"/>
    <n v="2298488"/>
    <n v="10033"/>
    <s v="CALDAS"/>
    <s v="PALESTINA"/>
    <s v="PALESTINA - CALDAS"/>
    <s v="REDEBAN"/>
    <n v="2298488"/>
    <s v="FO-25-1085139"/>
    <d v="2025-06-13T08:00:00"/>
    <d v="2025-06-13T15:51:26"/>
    <s v="EJECUTADO_EXITOSO"/>
    <s v="EJECUTADO EXITOSO"/>
    <s v="ORDEN DE CAMBIO"/>
    <s v="ROLLOS"/>
    <s v="ROLLOS"/>
    <s v="VISITA_TÉCNICA"/>
    <n v="30"/>
    <s v="ESTADO RESULTADO DE LA ACTIVIDAD :EJECUTADO_x000a_FORMA DE ATENCIÓN :VISITA TECNICA_x000a_CANTIDAD DE ROLLOS :30_x000a_FECHA FIN DE LA ACTIVIDAD :13-06-2025_x000a_NOMBRES Y APELLIDOS DEL USUARIO :Claudia Martínez _x000a_TELEFONO DEL USUARIO :3148789890_x000a_CORREO DEL USUARIO :clauamartinezm74@gmail.com_x000a_SOLUCIÓN :SE REALIZA ENTREGA DE 30 ROLLOS EN EL COMERCIO NO SE MANIPULAN EQUIPOS "/>
    <n v="0"/>
    <n v="0"/>
    <s v="N/A"/>
    <s v="TIPO II"/>
    <s v="TERRESTRE"/>
    <n v="1"/>
    <s v="ALVAREZ ARENAS VICTOR HUGO"/>
    <n v="67654.12000000001"/>
    <n v="0"/>
    <n v="67654.12000000001"/>
    <m/>
    <m/>
    <m/>
    <m/>
    <m/>
  </r>
  <r>
    <s v="IBAGUE"/>
    <x v="4"/>
    <x v="4"/>
    <n v="73001"/>
    <n v="2284178"/>
    <n v="58765"/>
    <s v="TOLIMA"/>
    <s v="IBAGUE"/>
    <s v="PTM IBAGUE VARIEDADES ISIS"/>
    <s v="REDEBAN"/>
    <n v="2284178"/>
    <s v="FO-25-1070581"/>
    <d v="2025-06-10T17:08:00"/>
    <d v="2025-06-13T16:10:04"/>
    <s v="EJECUTADO_EXITOSO"/>
    <s v="EJECUTADO EXITOSO"/>
    <s v="ORDEN DE CAMBIO"/>
    <s v="ROLLOS"/>
    <s v="ROLLOS"/>
    <s v="VISITA_TÉCNICA"/>
    <n v="50"/>
    <s v="ESTADO RESULTADO DE LA ACTIVIDAD :EJECUTADO_x000a_FORMA DE ATENCIÓN :VISITA TECNICA_x000a_CANTIDAD DE ROLLOS :50_x000a_FECHA FIN DE LA ACTIVIDAD :13-06-2025_x000a_NOMBRES Y APELLIDOS DEL USUARIO :Andrea Castañeda_x000a_TELEFONO DEL USUARIO :3132896724_x000a_CORREO DEL USUARIO :jhoanca21@gmail.com_x000a_SOLUCIÓN :SE REALIZA ENTREGA DE 50 ROLLOS POR SOLICITUD DEL CLIENTE."/>
    <n v="0"/>
    <n v="0"/>
    <s v="N/A"/>
    <s v="TIPO I"/>
    <s v="TERRESTRE"/>
    <n v="1"/>
    <s v="MORENO MEDINA JUAN PABLO"/>
    <n v="35779.500569199998"/>
    <n v="0"/>
    <n v="35779.500569199998"/>
    <m/>
    <m/>
    <m/>
    <m/>
    <m/>
  </r>
  <r>
    <s v="CALI"/>
    <x v="5"/>
    <x v="5"/>
    <n v="19780"/>
    <n v="2255174"/>
    <n v="38438"/>
    <s v="CAUCA"/>
    <s v="SUAREZ"/>
    <s v="BARRIO CALLE DEL ORO SUAREZ 1"/>
    <s v="REDEBAN"/>
    <n v="2255174"/>
    <s v="FO-25-1045097"/>
    <d v="2025-06-04T16:25:00"/>
    <d v="2025-06-13T16:15:57"/>
    <s v="EJECUTADO_EXITOSO"/>
    <s v="EJECUTADO EXITOSO"/>
    <s v="ORDEN DE CAMBIO"/>
    <s v="ROLLOS"/>
    <s v="ROLLOS"/>
    <s v="ENVÍO"/>
    <n v="60"/>
    <s v="ESTADO RESULTADO DE LA ACTIVIDAD :_x000a_FORMA DE ATENCIÓN :ENVIO_x000a_CANTIDAD DE ROLLOS :60_x000a_FECHA FIN DE LA ACTIVIDAD :13-06-2025_x000a_NOMBRES Y APELLIDOS DEL USUARIO :_x000a_TELEFONO DEL USUARIO :_x000a_CORREO DEL USUARIO :_x000a_SOLUCIÓN :"/>
    <n v="2259111469"/>
    <s v="SERVIENTREGA"/>
    <s v="ENTREGADO"/>
    <s v="TIPO III"/>
    <s v="TERRESTRE"/>
    <n v="0"/>
    <n v="0"/>
    <n v="35779.500569199998"/>
    <n v="0"/>
    <n v="35779.500569199998"/>
    <m/>
    <m/>
    <m/>
    <m/>
    <m/>
  </r>
  <r>
    <s v="MANIZALES"/>
    <x v="5"/>
    <x v="6"/>
    <n v="17524"/>
    <n v="2281810"/>
    <n v="52003"/>
    <s v="CALDAS"/>
    <s v="PALESTINA"/>
    <s v="BARRIO CENTRO PALESTINA 5"/>
    <s v="REDEBAN"/>
    <n v="2281810"/>
    <s v="FO-25-1069180"/>
    <d v="2025-06-10T13:24:00"/>
    <d v="2025-06-13T16:19:03"/>
    <s v="EJECUTADO_EXITOSO"/>
    <s v="EJECUTADO EXITOSO"/>
    <s v="ORDEN DE CAMBIO"/>
    <s v="ROLLOS"/>
    <s v="ROLLOS"/>
    <s v="VISITA_TÉCNICA"/>
    <n v="40"/>
    <s v="ESTADO RESULTADO DE LA ACTIVIDAD :EJECUTADO_x000a_FORMA DE ATENCIÓN :VISITA TECNICA_x000a_CANTIDAD DE ROLLOS :40_x000a_FECHA FIN DE LA ACTIVIDAD :13-06-2025_x000a_NOMBRES Y APELLIDOS DEL USUARIO :Fernanda Henao_x000a_TELEFONO DEL USUARIO :3145031702_x000a_CORREO DEL USUARIO :gameoverarauca@gmail.com_x000a_SOLUCIÓN :SE ENTREGAN 40 ROLLOS EN EL COMERCIO NO SE MANIPULAN EQUIPOS "/>
    <n v="0"/>
    <n v="0"/>
    <s v="N/A"/>
    <s v="TIPO II"/>
    <s v="TERRESTRE"/>
    <n v="1"/>
    <n v="0"/>
    <n v="67654.12000000001"/>
    <n v="0"/>
    <n v="67654.12000000001"/>
    <m/>
    <m/>
    <m/>
    <m/>
    <m/>
  </r>
  <r>
    <s v="BUCARAMANGA"/>
    <x v="0"/>
    <x v="0"/>
    <n v="81065"/>
    <n v="2255348"/>
    <n v="73024"/>
    <s v="ARAUCA"/>
    <s v="ARAUQUITA"/>
    <s v="DISTRICOL ARACADIASHOP"/>
    <s v="REDEBAN"/>
    <n v="2255348"/>
    <s v="FO-25-1045099"/>
    <d v="2025-06-04T16:44:00"/>
    <d v="2025-06-13T16:23:11"/>
    <s v="EJECUTADO_EXITOSO"/>
    <s v="EJECUTADO EXITOSO"/>
    <s v="ORDEN DE CAMBIO"/>
    <s v="ROLLOS"/>
    <s v="ROLLOS"/>
    <s v="ENVÍO"/>
    <n v="20"/>
    <s v="ESTADO RESULTADO DE LA ACTIVIDAD :_x000a_FORMA DE ATENCIÓN :ENVIO_x000a_CANTIDAD DE ROLLOS :20_x000a_FECHA FIN DE LA ACTIVIDAD :13-06-2025_x000a_NOMBRES Y APELLIDOS DEL USUARIO :_x000a_TELEFONO DEL USUARIO :_x000a_CORREO DEL USUARIO :_x000a_SOLUCIÓN :"/>
    <n v="45899500864"/>
    <s v="COORDINADORA"/>
    <s v="N/A"/>
    <s v="TIPO IV ESPECIAL"/>
    <s v="AEREO"/>
    <n v="0"/>
    <n v="0"/>
    <n v="35779.500569199998"/>
    <n v="0"/>
    <n v="35779.500569199998"/>
    <m/>
    <m/>
    <m/>
    <m/>
    <m/>
  </r>
  <r>
    <s v="PASTO"/>
    <x v="5"/>
    <x v="5"/>
    <n v="52001"/>
    <n v="2301663"/>
    <n v="78553"/>
    <s v="NARIÑO"/>
    <s v="PASTO"/>
    <s v="BARRIO MIRAFLORES 1 PASTO"/>
    <s v="REDEBAN"/>
    <n v="2301663"/>
    <s v="FO-25-1086387"/>
    <d v="2025-06-13T11:53:00"/>
    <d v="2025-06-13T16:25:37"/>
    <s v="EJECUTADO_EXITOSO"/>
    <s v="EJECUTADO EXITOSO"/>
    <s v="ORDEN DE CAMBIO"/>
    <s v="ROLLOS"/>
    <s v="ROLLOS"/>
    <s v="VISITA_TÉCNICA"/>
    <n v="50"/>
    <s v="ESTADO RESULTADO DE LA ACTIVIDAD :EJECUTADO_x000a_FORMA DE ATENCIÓN :VISITA TECNICA_x000a_CANTIDAD DE ROLLOS :50_x000a_FECHA FIN DE LA ACTIVIDAD :13-06-2025_x000a_NOMBRES Y APELLIDOS DEL USUARIO :Gina Milena Calvache _x000a_TELEFONO DEL USUARIO :3113689229_x000a_CORREO DEL USUARIO :claudiabibiana.calvache@hotmail.com _x000a_SOLUCIÓN :SE REALIZÓ LA ENTREGA DE PAPELERÍA SOLICITADA NO SE MANIPULA CB CLIENTE INFORMA QUE SE ENCUENTRA OPERATIVO "/>
    <n v="0"/>
    <n v="0"/>
    <s v="N/A"/>
    <s v="TIPO I"/>
    <s v="TERRESTRE"/>
    <n v="1"/>
    <n v="0"/>
    <n v="35779.500569199998"/>
    <n v="0"/>
    <n v="35779.500569199998"/>
    <m/>
    <m/>
    <m/>
    <m/>
    <m/>
  </r>
  <r>
    <s v="BOGOTA"/>
    <x v="3"/>
    <x v="3"/>
    <n v="25743"/>
    <n v="2258953"/>
    <n v="23694"/>
    <s v="CUNDINAMARCA"/>
    <s v="SILVANIA"/>
    <s v="BARRIO IPM SUBIA SILVANIA"/>
    <s v="REDEBAN"/>
    <n v="2258953"/>
    <s v="FO-25-1045901"/>
    <d v="2025-06-05T11:03:00"/>
    <d v="2025-06-13T16:40:55"/>
    <s v="EJECUTADO_EXITOSO"/>
    <s v="EJECUTADO EXITOSO"/>
    <s v="ORDEN DE CAMBIO"/>
    <s v="ROLLOS"/>
    <s v="ROLLOS"/>
    <s v="ENVÍO"/>
    <n v="80"/>
    <s v="ESTADO RESULTADO DE LA ACTIVIDAD :EJECUTADO_x000a_FORMA DE ATENCIÓN :ENVIO FLOTA - OPERADOR LOGISTICO_x000a_CANTIDAD DE ROLLOS :80_x000a_FECHA FIN DE LA ACTIVIDAD :13-06-2025_x000a_NOMBRES Y APELLIDOS DEL USUARIO :Olga Molina _x000a_TELEFONO DEL USUARIO :3202711090_x000a_CORREO DEL USUARIO :olgamolina07@hotmail.com_x000a_SOLUCIÓN :SE ENVÍAN 80 ROLLOS POR INTER RAPIDÍSIMO A IPM KM 37 VIA PANAMERICANA EN SUBÍA , CUNDINAMARCA BAJO GUÍA 700160348043 SE INDICA A CLIENTE NÚMERO DE GUIA VIA TELEFÓNICA  CLIENTE ACEPTA Y SE DEJA ORDEN EN SEGUIMIENTO PARA CIERRE DE LA MISMA UNA VEZ CLIENTE CONFIRME RECIBIDO , EN COMUNICACIÓN EL DÍA 13/06/2025, CLIENTE CONFIRMA RECIBIDO DE ROLLOS Y FINALIZA ACTIVIDAD SIN MÁS NOVEDAD "/>
    <n v="700160348043"/>
    <s v="INTERRAPIDISIMO"/>
    <s v="N/A"/>
    <s v="TIPO II"/>
    <s v="TERRESTRE"/>
    <n v="0"/>
    <n v="0"/>
    <n v="35779.500569199998"/>
    <n v="0"/>
    <n v="35779.500569199998"/>
    <m/>
    <m/>
    <m/>
    <m/>
    <m/>
  </r>
  <r>
    <s v="NEIVA"/>
    <x v="4"/>
    <x v="4"/>
    <n v="41001"/>
    <n v="2297238"/>
    <n v="39911"/>
    <s v="HUILA"/>
    <s v="NEIVA"/>
    <s v="BARRIO LUIS CARLOS GALAN 1 ETA"/>
    <s v="REDEBAN"/>
    <n v="2297238"/>
    <s v="FO-25-1082770"/>
    <d v="2025-06-12T15:36:00"/>
    <d v="2025-06-13T16:41:17"/>
    <s v="EJECUTADO_EXITOSO"/>
    <s v="EJECUTADO EXITOSO"/>
    <s v="ORDEN DE CAMBIO"/>
    <s v="ROLLOS"/>
    <s v="ROLLOS"/>
    <s v="VISITA_TÉCNICA"/>
    <n v="30"/>
    <s v="ESTADO RESULTADO DE LA ACTIVIDAD :EJECUTADO_x000a_FORMA DE ATENCIÓN :VISITA TECNICA_x000a_CANTIDAD DE ROLLOS :30_x000a_FECHA FIN DE LA ACTIVIDAD :13-06-2025_x000a_NOMBRES Y APELLIDOS DEL USUARIO :Angel Antonio Patarrollo_x000a_TELEFONO DEL USUARIO :3164116405_x000a_CORREO DEL USUARIO :apararroyorojas@yahoo.es_x000a_SOLUCIÓN :SE LLEGA A SITIO, SE REALIZA ENTREGA DE 30 ROLLOS RBM"/>
    <n v="0"/>
    <n v="0"/>
    <s v="N/A"/>
    <s v="TIPO I"/>
    <s v="TERRESTRE"/>
    <n v="1"/>
    <s v="DEVIA REINOSO JUAN CARLOS"/>
    <n v="35779.500569199998"/>
    <n v="0"/>
    <n v="35779.500569199998"/>
    <m/>
    <m/>
    <m/>
    <m/>
    <m/>
  </r>
  <r>
    <s v="TUNJA"/>
    <x v="0"/>
    <x v="0"/>
    <n v="15001"/>
    <n v="2298487"/>
    <n v="33106"/>
    <s v="BOYACA"/>
    <s v="TUNJA"/>
    <s v="BARRIO CENTRO TUNJA"/>
    <s v="REDEBAN"/>
    <n v="2298487"/>
    <s v="FO-25-1085143"/>
    <d v="2025-06-13T08:00:00"/>
    <d v="2025-06-13T16:45:38"/>
    <s v="EJECUTADO_EXITOSO"/>
    <s v="EJECUTADO EXITOSO"/>
    <s v="ORDEN DE CAMBIO"/>
    <s v="ROLLOS"/>
    <s v="ROLLOS"/>
    <s v="VISITA_TÉCNICA"/>
    <n v="120"/>
    <s v="ESTADO RESULTADO DE LA ACTIVIDAD :EJECUTADO_x000a_FORMA DE ATENCIÓN :VISITA TECNICA_x000a_CANTIDAD DE ROLLOS :120_x000a_FECHA FIN DE LA ACTIVIDAD :13-06-2025_x000a_NOMBRES Y APELLIDOS DEL USUARIO :Sonia Ayala Jimenez _x000a_TELEFONO DEL USUARIO :3138703607_x000a_CORREO DEL USUARIO :soniaayalajimenez@gmail.com_x000a_SOLUCIÓN :SE REALIZA ENTREGA DE 120 ROLLOS CON VISITA. "/>
    <n v="0"/>
    <n v="0"/>
    <s v="N/A"/>
    <s v="TIPO I"/>
    <s v="TERRESTRE"/>
    <n v="1"/>
    <s v="DEVIA REINOSO JUAN CARLOS"/>
    <n v="35779.500569199998"/>
    <n v="0"/>
    <n v="35779.500569199998"/>
    <m/>
    <m/>
    <m/>
    <m/>
    <m/>
  </r>
  <r>
    <s v="CARTAGENA"/>
    <x v="1"/>
    <x v="1"/>
    <n v="13001"/>
    <n v="2277554"/>
    <n v="78794"/>
    <s v="BOLIVAR"/>
    <s v="CARTAGENA"/>
    <s v="BARRIO BOCAGRANDE CARTAGENA DE INDIAS 6"/>
    <s v="REDEBAN"/>
    <n v="2277554"/>
    <s v="FO-25-1066192"/>
    <d v="2025-06-10T08:00:00"/>
    <d v="2025-06-14T08:21:00"/>
    <s v="EJECUTADO_EXITOSO"/>
    <s v="EJECUTADO EXITOSO"/>
    <s v="ORDEN DE CAMBIO"/>
    <s v="ROLLOS"/>
    <s v="ROLLOS"/>
    <s v="VISITA_TÉCNICA"/>
    <n v="10"/>
    <s v="ESTADO RESULTADO DE LA ACTIVIDAD :EJECUTADO_x000a_FORMA DE ATENCIÓN :VISITA TECNICA_x000a_CANTIDAD DE ROLLOS :10_x000a_FECHA FIN DE LA ACTIVIDAD :13-06-2025_x000a_NOMBRES Y APELLIDOS DEL USUARIO :BARRIO BOCAGRANDE CARTAGENA DE INDIAS 6_x000a_TELEFONO DEL USUARIO :3009822899_x000a_CORREO DEL USUARIO :vanessaanguloarrieta28@gmail.com_x000a_SOLUCIÓN :BUEN DIA SE REALIZA ENTREGA DE 10 ROLLOS PARA CORRESPONSAL EN DIRECCIÓN RESIDENCIAL DE LA CAJERA ANGIE MARTINEZ A SOLICITUD "/>
    <n v="0"/>
    <n v="0"/>
    <s v="N/A"/>
    <s v="TIPO I"/>
    <s v="TERRESTRE"/>
    <n v="1"/>
    <s v="CANEDO HERRERA ALEXANDER"/>
    <n v="35779.500569199998"/>
    <n v="0"/>
    <n v="35779.500569199998"/>
    <m/>
    <m/>
    <m/>
    <m/>
    <m/>
  </r>
  <r>
    <s v="CARTAGENA"/>
    <x v="1"/>
    <x v="1"/>
    <n v="13001"/>
    <n v="2293774"/>
    <n v="70725"/>
    <s v="BOLIVAR"/>
    <s v="CARTAGENA"/>
    <s v="DISTRICOL TIENDA Y TERRAZA VIL"/>
    <s v="REDEBAN"/>
    <n v="2293774"/>
    <s v="FO-25-1080367"/>
    <d v="2025-06-12T09:48:00"/>
    <d v="2025-06-14T08:25:00"/>
    <s v="EJECUTADO_EXITOSO"/>
    <s v="EJECUTADO EXITOSO"/>
    <s v="ORDEN DE CAMBIO"/>
    <s v="ROLLOS"/>
    <s v="ROLLOS"/>
    <s v="VISITA_TÉCNICA"/>
    <n v="70"/>
    <s v="ESTADO RESULTADO DE LA ACTIVIDAD :EJECUTADO_x000a_FORMA DE ATENCIÓN :VISITA TECNICA_x000a_CANTIDAD DE ROLLOS :70_x000a_FECHA FIN DE LA ACTIVIDAD :14-06-2025_x000a_NOMBRES Y APELLIDOS DEL USUARIO :Andreis urango_x000a_TELEFONO DEL USUARIO :3205710053_x000a_CORREO DEL USUARIO :urangoandris@gmail.com_x000a_SOLUCIÓN :SE REALIZA ENTREGA DE 70 ROLLOS PARA CORRESPONSAL "/>
    <n v="0"/>
    <n v="0"/>
    <s v="N/A"/>
    <s v="TIPO I"/>
    <s v="TERRESTRE"/>
    <n v="1"/>
    <s v="AGUIRRE HENAO RAUL EDUARDO"/>
    <n v="35779.500569199998"/>
    <n v="0"/>
    <n v="35779.500569199998"/>
    <m/>
    <m/>
    <m/>
    <m/>
    <m/>
  </r>
  <r>
    <s v="CARTAGENA"/>
    <x v="1"/>
    <x v="1"/>
    <n v="13001"/>
    <n v="2298997"/>
    <n v="67024"/>
    <s v="BOLIVAR"/>
    <s v="CARTAGENA"/>
    <s v="BARRIO SAN JOSE DE LOS CAMPANO"/>
    <s v="REDEBAN"/>
    <n v="2298997"/>
    <s v="FO-25-1085133"/>
    <d v="2025-06-13T08:00:00"/>
    <d v="2025-06-14T08:54:00"/>
    <s v="EJECUTADO_EXITOSO"/>
    <s v="EJECUTADO EXITOSO"/>
    <s v="ORDEN DE CAMBIO"/>
    <s v="ROLLOS"/>
    <s v="ROLLOS"/>
    <s v="VISITA_TÉCNICA"/>
    <n v="170"/>
    <s v="ESTADO RESULTADO DE LA ACTIVIDAD :EJECUTADO_x000a_FORMA DE ATENCIÓN :VISITA TECNICA_x000a_CANTIDAD DE ROLLOS :170_x000a_FECHA FIN DE LA ACTIVIDAD :14-06-2025_x000a_NOMBRES Y APELLIDOS DEL USUARIO :Willinton Hernández _x000a_TELEFONO DEL USUARIO :3114208866_x000a_CORREO DEL USUARIO :macropapeleriaho@gmail.com_x000a_SOLUCIÓN :SE REALIZA ENTREGA DE 170 ROLLOS PARA CORRESPONSAL "/>
    <n v="0"/>
    <n v="0"/>
    <s v="N/A"/>
    <s v="TIPO I"/>
    <s v="TERRESTRE"/>
    <n v="1"/>
    <s v="ARROYAVE CANO MANUEL GUILLERMO"/>
    <n v="35779.500569199998"/>
    <n v="0"/>
    <n v="35779.500569199998"/>
    <m/>
    <m/>
    <m/>
    <m/>
    <m/>
  </r>
  <r>
    <s v="MANIZALES"/>
    <x v="5"/>
    <x v="6"/>
    <n v="17001"/>
    <n v="2298984"/>
    <n v="79310"/>
    <s v="CALDAS"/>
    <s v="MANIZALES"/>
    <s v="BARRIO LINARES MANIZALES 5"/>
    <s v="REDEBAN"/>
    <n v="2298984"/>
    <s v="FO-25-1086904"/>
    <d v="2025-06-13T08:00:00"/>
    <d v="2025-06-14T09:22:00"/>
    <s v="EJECUTADO_EXITOSO"/>
    <s v="EJECUTADO EXITOSO"/>
    <s v="ORDEN DE CAMBIO"/>
    <s v="ROLLOS"/>
    <s v="ROLLOS"/>
    <s v="VISITA_TÉCNICA"/>
    <n v="10"/>
    <s v="ESTADO RESULTADO DE LA ACTIVIDAD :EJECUTADO_x000a_FORMA DE ATENCIÓN :VISITA TECNICA_x000a_CANTIDAD DE ROLLOS :10_x000a_FECHA FIN DE LA ACTIVIDAD :14-06-2025_x000a_NOMBRES Y APELLIDOS DEL USUARIO :Willinton Suárez _x000a_TELEFONO DEL USUARIO :3235462691_x000a_CORREO DEL USUARIO :will-1705@hotmail.com_x000a_SOLUCIÓN :SE REALIZA ENTREGA DE 10 ROLLOS EN EL COMERCIO NO SE MANIPULAN EQUIPOS CLIENTE INDICA QUE LA CANTIDAD ES MUY POCA Y NO LE ALCANZAN SI NO PARA 1 O 2 DIAS MAXIMO"/>
    <n v="0"/>
    <n v="0"/>
    <s v="N/A"/>
    <s v="TIPO I"/>
    <s v="TERRESTRE"/>
    <n v="1"/>
    <s v="GOMEZ VEGA DAVID SNEYDER"/>
    <n v="35779.500569199998"/>
    <n v="0"/>
    <n v="35779.500569199998"/>
    <m/>
    <m/>
    <m/>
    <m/>
    <m/>
  </r>
  <r>
    <s v="MEDELLIN"/>
    <x v="2"/>
    <x v="2"/>
    <n v="5360"/>
    <n v="2274611"/>
    <n v="42596"/>
    <s v="ANTIOQUIA"/>
    <s v="ITAGUI"/>
    <s v="BARRIO OLIVARES ITAGUI"/>
    <s v="REDEBAN"/>
    <n v="2274611"/>
    <s v="FO-25-1063677"/>
    <d v="2025-06-09T13:21:00"/>
    <d v="2025-06-14T10:51:00"/>
    <s v="EJECUTADO_EXITOSO"/>
    <s v="EJECUTADO EXITOSO"/>
    <s v="ORDEN DE CAMBIO"/>
    <s v="ROLLOS"/>
    <s v="ROLLOS"/>
    <s v="VISITA_TÉCNICA"/>
    <n v="40"/>
    <s v="ESTADO RESULTADO DE LA ACTIVIDAD :EJECUTADO_x000a_FORMA DE ATENCIÓN :VISITA TECNICA_x000a_CANTIDAD DE ROLLOS :40_x000a_FECHA FIN DE LA ACTIVIDAD :14-06-2025_x000a_NOMBRES Y APELLIDOS DEL USUARIO :Juliana Arango _x000a_TELEFONO DEL USUARIO :3218866294_x000a_CORREO DEL USUARIO :arangojuliana742@gmail.com_x000a_SOLUCIÓN :SE REALIZA LA ENTREGA DE 40 ROLLOS DE CB A LA ENCARGADA JULIANA ARANGO "/>
    <n v="0"/>
    <n v="0"/>
    <n v="0"/>
    <s v="TIPO I"/>
    <s v="TERRESTRE"/>
    <n v="1"/>
    <s v="REYES RAMIREZ DIEGO ALEXANDER"/>
    <n v="35779.500569199998"/>
    <n v="0"/>
    <n v="35779.500569199998"/>
    <m/>
    <m/>
    <m/>
    <m/>
    <m/>
  </r>
  <r>
    <s v="MEDELLIN"/>
    <x v="2"/>
    <x v="2"/>
    <n v="5360"/>
    <n v="2279680"/>
    <n v="77826"/>
    <s v="ANTIOQUIA"/>
    <s v="ITAGUI"/>
    <s v="BARRIO ITAGUI ITAGUI 29"/>
    <s v="REDEBAN"/>
    <n v="2279680"/>
    <s v="FO-25-1067503"/>
    <d v="2025-06-10T09:52:00"/>
    <d v="2025-06-14T10:53:00"/>
    <s v="EJECUTADO_EXITOSO"/>
    <s v="EJECUTADO EXITOSO"/>
    <s v="ORDEN DE CAMBIO"/>
    <s v="ROLLOS"/>
    <s v="ROLLOS"/>
    <s v="VISITA_TÉCNICA"/>
    <n v="60"/>
    <s v="ESTADO RESULTADO DE LA ACTIVIDAD :EJECUTADO_x000a_FORMA DE ATENCIÓN :VISITA TECNICA_x000a_CANTIDAD DE ROLLOS :60_x000a_FECHA FIN DE LA ACTIVIDAD :14-06-2025_x000a_NOMBRES Y APELLIDOS DEL USUARIO :Diana Patricia _x000a_TELEFONO DEL USUARIO :3185935243_x000a_CORREO DEL USUARIO :angelrincon2012@hotmail.com_x000a_SOLUCIÓN :SE REALIZA L ENTREGA DE 60 ROLLOS DE CB A LA ENCARGADA DIANA PATRICIA "/>
    <n v="0"/>
    <n v="0"/>
    <s v="N/A"/>
    <s v="TIPO I"/>
    <s v="TERRESTRE"/>
    <n v="1"/>
    <s v="CANEDO HERRERA ALEXANDER"/>
    <n v="35779.500569199998"/>
    <n v="0"/>
    <n v="35779.500569199998"/>
    <m/>
    <m/>
    <m/>
    <m/>
    <m/>
  </r>
  <r>
    <s v="MEDELLIN"/>
    <x v="2"/>
    <x v="2"/>
    <n v="5001"/>
    <n v="2272940"/>
    <n v="29622"/>
    <s v="ANTIOQUIA"/>
    <s v="MEDELLIN"/>
    <s v="PAGAFACIL EXITO COLOMBIA II"/>
    <s v="REDEBAN"/>
    <n v="2272940"/>
    <s v="FO-25-1062970"/>
    <d v="2025-06-09T11:01:00"/>
    <d v="2025-06-14T10:56:00"/>
    <s v="EJECUTADO_EXITOSO"/>
    <s v="EJECUTADO EXITOSO"/>
    <s v="ORDEN DE CAMBIO"/>
    <s v="ROLLOS"/>
    <s v="ROLLOS"/>
    <s v="VISITA_TÉCNICA"/>
    <n v="220"/>
    <s v="ESTADO RESULTADO DE LA ACTIVIDAD :EJECUTADO_x000a_FORMA DE ATENCIÓN :VISITA TECNICA_x000a_CANTIDAD DE ROLLOS :220_x000a_FECHA FIN DE LA ACTIVIDAD :14-06-2025_x000a_NOMBRES Y APELLIDOS DEL USUARIO :TATIANA CARO_x000a_TELEFONO DEL USUARIO :3148870220_x000a_CORREO DEL USUARIO :almodcolombia2@pagafacil.com_x000a_SOLUCIÓN :SE REALIZA ENTREGA DE 220 ROLLOS OK "/>
    <n v="0"/>
    <n v="0"/>
    <s v="N/A"/>
    <s v="TIPO I"/>
    <s v="TERRESTRE"/>
    <n v="1"/>
    <s v="LOZADA ROJAS CHRISTIAN ANDRES"/>
    <n v="35779.500569199998"/>
    <n v="0"/>
    <n v="35779.500569199998"/>
    <m/>
    <m/>
    <m/>
    <m/>
    <m/>
  </r>
  <r>
    <s v="MEDELLIN"/>
    <x v="2"/>
    <x v="2"/>
    <n v="5360"/>
    <n v="2279876"/>
    <n v="33797"/>
    <s v="ANTIOQUIA"/>
    <s v="ITAGUI"/>
    <s v="BARRIO PILSEN ITAGUI"/>
    <s v="REDEBAN"/>
    <n v="2279876"/>
    <s v="FO-25-1067515"/>
    <d v="2025-06-10T10:17:00"/>
    <d v="2025-06-14T10:58:00"/>
    <s v="EJECUTADO_EXITOSO"/>
    <s v="EJECUTADO EXITOSO"/>
    <s v="ORDEN DE CAMBIO"/>
    <s v="ROLLOS"/>
    <s v="ROLLOS"/>
    <s v="VISITA_TÉCNICA"/>
    <n v="20"/>
    <s v="ESTADO RESULTADO DE LA ACTIVIDAD :EJECUTADO_x000a_FORMA DE ATENCIÓN :VISITA TECNICA_x000a_CANTIDAD DE ROLLOS :20_x000a_FECHA FIN DE LA ACTIVIDAD :14-06-2025_x000a_NOMBRES Y APELLIDOS DEL USUARIO :Lizeth Saenz _x000a_TELEFONO DEL USUARIO :3105249340_x000a_CORREO DEL USUARIO :tesoreria@repuestossimombivar.com_x000a_SOLUCIÓN :SE REALIZA LA ENTREGA DE 20 ROLLOS DE CB A LA ENCARGADA LIZETH SAENZ "/>
    <n v="0"/>
    <n v="0"/>
    <s v="N/A"/>
    <s v="TIPO I"/>
    <s v="TERRESTRE"/>
    <n v="1"/>
    <s v="GUTIERREZ  CAMILO ANDRES"/>
    <n v="35779.500569199998"/>
    <n v="0"/>
    <n v="35779.500569199998"/>
    <m/>
    <m/>
    <m/>
    <m/>
    <m/>
  </r>
  <r>
    <s v="MEDELLIN"/>
    <x v="2"/>
    <x v="2"/>
    <n v="5360"/>
    <n v="2286013"/>
    <n v="44132"/>
    <s v="ANTIOQUIA"/>
    <s v="ITAGUI"/>
    <s v="BARRIO ITAGUI ITAGUI 4"/>
    <s v="REDEBAN"/>
    <n v="2286013"/>
    <s v="FO-25-1074196"/>
    <d v="2025-06-11T08:12:00"/>
    <d v="2025-06-14T11:00:00"/>
    <s v="EJECUTADO_EXITOSO"/>
    <s v="EJECUTADO EXITOSO"/>
    <s v="ORDEN DE CAMBIO"/>
    <s v="ROLLOS"/>
    <s v="ROLLOS"/>
    <s v="VISITA_TÉCNICA"/>
    <n v="90"/>
    <s v="ESTADO RESULTADO DE LA ACTIVIDAD :EJECUTADO_x000a_FORMA DE ATENCIÓN :VISITA TECNICA_x000a_CANTIDAD DE ROLLOS :90_x000a_FECHA FIN DE LA ACTIVIDAD :14-06-2025_x000a_NOMBRES Y APELLIDOS DEL USUARIO :Marta castillo_x000a_TELEFONO DEL USUARIO :3168487110_x000a_CORREO DEL USUARIO :deinternacional@mototransportar.com.co_x000a_SOLUCIÓN :SE REALIZA L ENTREGA DE 90 ROLLOS DE CB A LA ENCARGADA MARTA CASTILLO "/>
    <n v="0"/>
    <n v="0"/>
    <s v="N/A"/>
    <s v="TIPO I"/>
    <s v="TERRESTRE"/>
    <n v="1"/>
    <s v="HENAO CAMAYO CARLOS HERNAN"/>
    <n v="35779.500569199998"/>
    <n v="0"/>
    <n v="35779.500569199998"/>
    <m/>
    <m/>
    <m/>
    <m/>
    <m/>
  </r>
  <r>
    <s v="BARRANQUILLA"/>
    <x v="1"/>
    <x v="1"/>
    <n v="8001"/>
    <n v="2289619"/>
    <n v="63254"/>
    <s v="ATLANTICO"/>
    <s v="BARRANQUILLA"/>
    <s v="BARRIO CARIBE VERDE BARRANQUIL"/>
    <s v="REDEBAN"/>
    <n v="2289619"/>
    <s v="FO-25-1076488"/>
    <d v="2025-06-11T14:39:00"/>
    <d v="2025-06-14T11:03:00"/>
    <s v="EJECUTADO_EXITOSO"/>
    <s v="EJECUTADO EXITOSO"/>
    <s v="ORDEN DE CAMBIO"/>
    <s v="ROLLOS"/>
    <s v="ROLLOS"/>
    <s v="VISITA_TÉCNICA"/>
    <n v="20"/>
    <s v="ESTADO RESULTADO DE LA ACTIVIDAD :EJECUTADO_x000a_FORMA DE ATENCIÓN :VISITA TECNICA_x000a_CANTIDAD DE ROLLOS :20_x000a_FECHA FIN DE LA ACTIVIDAD :14-06-2025_x000a_NOMBRES Y APELLIDOS DEL USUARIO :MANUEL CRISTOBAL MORENO_x000a_TELEFONO DEL USUARIO :3015630195_x000a_CORREO DEL USUARIO :controldevicitadigital@gmail.com _x000a_SOLUCIÓN :SE REALIZA VISITA TÉCNICA PARA ENTREGA DE ROLLOS DE REDEBAN "/>
    <n v="0"/>
    <n v="0"/>
    <s v="N/A"/>
    <s v="TIPO I"/>
    <s v="TERRESTRE"/>
    <n v="1"/>
    <s v="CUERO RUIZ JHONNY"/>
    <n v="35779.500569199998"/>
    <n v="0"/>
    <n v="35779.500569199998"/>
    <m/>
    <m/>
    <m/>
    <m/>
    <m/>
  </r>
  <r>
    <s v="MONTERIA"/>
    <x v="1"/>
    <x v="1"/>
    <n v="23686"/>
    <n v="2290482"/>
    <n v="78392"/>
    <s v="MONTERIA"/>
    <s v="CORDOBA"/>
    <s v="BARRIO CORREGIMIENTO PUERTO NUEVO SAN PELAYO 1"/>
    <s v="REDEBAN"/>
    <n v="2290482"/>
    <s v="FO-25-1076950"/>
    <d v="2025-06-11T15:59:00"/>
    <d v="2025-06-14T11:05:00"/>
    <s v="EJECUTADO_EXITOSO"/>
    <s v="EJECUTADO EXITOSO"/>
    <s v="ORDEN DE CAMBIO"/>
    <s v="ROLLOS"/>
    <s v="ROLLOS"/>
    <s v="VISITA_TÉCNICA"/>
    <n v="20"/>
    <s v="ESTADO RESULTADO DE LA ACTIVIDAD :EJECUTADO_x000a_FORMA DE ATENCIÓN :VISITA TECNICA_x000a_CANTIDAD DE ROLLOS :20_x000a_FECHA FIN DE LA ACTIVIDAD :14-06-2025_x000a_NOMBRES Y APELLIDOS DEL USUARIO :JAVIER AYALA_x000a_TELEFONO DEL USUARIO :3023021091_x000a_CORREO DEL USUARIO :javialvarez20192323@gmail.com_x000a_SOLUCIÓN :SE ENTREGAN 20 ROLLOS CON VISITA OK"/>
    <n v="0"/>
    <n v="0"/>
    <s v="N/A"/>
    <s v="TIPO II"/>
    <s v="TERRESTRE"/>
    <n v="1"/>
    <s v="ALVARADO MORENO CRISTHIAN"/>
    <n v="67654.12000000001"/>
    <n v="0"/>
    <n v="67654.12000000001"/>
    <m/>
    <m/>
    <m/>
    <m/>
    <m/>
  </r>
  <r>
    <s v="MEDELLIN"/>
    <x v="2"/>
    <x v="2"/>
    <n v="5079"/>
    <n v="2297643"/>
    <n v="29382"/>
    <s v="ANTIOQUIA"/>
    <s v="BARBOSA"/>
    <s v="MULTIPAGAS SUCURSAL BARBOSA 3"/>
    <s v="REDEBAN"/>
    <n v="2297643"/>
    <s v="FO-25-1082776"/>
    <d v="2025-06-12T16:09:00"/>
    <d v="2025-06-14T11:07:00"/>
    <s v="EJECUTADO_EXITOSO"/>
    <s v="EJECUTADO EXITOSO"/>
    <s v="ORDEN DE CAMBIO"/>
    <s v="ROLLOS"/>
    <s v="ROLLOS"/>
    <s v="VISITA_TÉCNICA"/>
    <n v="330"/>
    <s v="ESTADO RESULTADO DE LA ACTIVIDAD :EJECUTADO_x000a_FORMA DE ATENCIÓN :VISITA TECNICA_x000a_CANTIDAD DE ROLLOS :330_x000a_FECHA FIN DE LA ACTIVIDAD :14-06-2025_x000a_NOMBRES Y APELLIDOS DEL USUARIO :Rocío Bustamante _x000a_TELEFONO DEL USUARIO :3144549774_x000a_CORREO DEL USUARIO :multipagas.barbosa@multival.com.co _x000a_SOLUCIÓN :SE ENTREGA ROLLOS OK "/>
    <n v="0"/>
    <n v="0"/>
    <s v="N/A"/>
    <s v="TIPO II"/>
    <s v="TERRESTRE"/>
    <n v="1"/>
    <s v="CANEDO HERRERA ALEXANDER"/>
    <n v="67654.12000000001"/>
    <n v="0"/>
    <n v="67654.12000000001"/>
    <m/>
    <m/>
    <m/>
    <m/>
    <m/>
  </r>
  <r>
    <s v="CALI"/>
    <x v="5"/>
    <x v="5"/>
    <n v="76130"/>
    <n v="2301048"/>
    <n v="77741"/>
    <s v="VALLE DEL CAUCA"/>
    <s v="CANDELARIA"/>
    <s v="PTM CANDELARIA ESTACION DE SER"/>
    <s v="REDEBAN"/>
    <n v="2301048"/>
    <s v="FO-25-1086175"/>
    <d v="2025-06-13T10:54:00"/>
    <d v="2025-06-14T11:10:00"/>
    <s v="EJECUTADO_EXITOSO"/>
    <s v="EJECUTADO EXITOSO"/>
    <s v="ORDEN DE CAMBIO"/>
    <s v="ROLLOS"/>
    <s v="ROLLOS"/>
    <s v="VISITA_TÉCNICA"/>
    <n v="10"/>
    <s v="ESTADO RESULTADO DE LA ACTIVIDAD :EJECUTADO_x000a_FORMA DE ATENCIÓN :VISITA TECNICA_x000a_CANTIDAD DE ROLLOS :10_x000a_FECHA FIN DE LA ACTIVIDAD :14-06-2025_x000a_NOMBRES Y APELLIDOS DEL USUARIO :Carolina Atoy _x000a_TELEFONO DEL USUARIO :3107161882_x000a_CORREO DEL USUARIO :aboyingrid@gmail.com_x000a_SOLUCIÓN :SE REALIZA ENTREGA DE 10 ROLLOS."/>
    <n v="0"/>
    <n v="0"/>
    <s v="N/A"/>
    <s v="TIPO II"/>
    <s v="TERRESTRE"/>
    <n v="1"/>
    <s v="GIMBUEL LASSO LUIS GERMAN"/>
    <n v="67654.12000000001"/>
    <n v="0"/>
    <n v="67654.12000000001"/>
    <m/>
    <m/>
    <m/>
    <m/>
    <m/>
  </r>
  <r>
    <s v="BOGOTA"/>
    <x v="3"/>
    <x v="3"/>
    <n v="25386"/>
    <n v="2289152"/>
    <n v="73764"/>
    <s v="CUNDINAMARCA"/>
    <s v="LA MESA"/>
    <s v="BARRIO IP LA ESPERANZA LA MESA"/>
    <s v="REDEBAN"/>
    <n v="2289152"/>
    <s v="FO-25-1075893"/>
    <d v="2025-06-11T13:31:00"/>
    <d v="2025-06-14T11:13:00"/>
    <s v="EJECUTADO_EXITOSO"/>
    <s v="EJECUTADO EXITOSO"/>
    <s v="ORDEN DE CAMBIO"/>
    <s v="ROLLOS"/>
    <s v="ROLLOS"/>
    <s v="VISITA_TÉCNICA"/>
    <n v="20"/>
    <s v="ESTADO RESULTADO DE LA ACTIVIDAD :EJECUTADO_x000a_FORMA DE ATENCIÓN :VISITA TECNICA_x000a_CANTIDAD DE ROLLOS :20_x000a_FECHA FIN DE LA ACTIVIDAD :12-06-2025_x000a_NOMBRES Y APELLIDOS DEL USUARIO :JOSÉ GERARDO REYES ALBA _x000a_TELEFONO DEL USUARIO :3006258090_x000a_CORREO DEL USUARIO :jose_reyes21@hotmail.com_x000a_SOLUCIÓN :DURANTE LA VISITA TECNICA SE REALIZA ENTREGA DE ROLLOS PARA DATÁFONO NO SE MANIPULAN EQUIPOS SIN NOVEDAD EN ENTREGA"/>
    <n v="0"/>
    <n v="0"/>
    <s v="N/A"/>
    <s v="TIPO II"/>
    <s v="TERRESTRE"/>
    <n v="1"/>
    <s v="GELVEZ MOGOLLON JOSE ELISEO"/>
    <n v="67654.12000000001"/>
    <n v="0"/>
    <n v="67654.12000000001"/>
    <m/>
    <m/>
    <m/>
    <m/>
    <m/>
  </r>
  <r>
    <s v="BUCARAMANGA"/>
    <x v="0"/>
    <x v="0"/>
    <n v="68307"/>
    <n v="2302783"/>
    <n v="38882"/>
    <s v="SANTANDER"/>
    <s v="GIRON"/>
    <s v="BARRIO RIO FRIO GIRON"/>
    <s v="REDEBAN"/>
    <n v="2302783"/>
    <s v="FO-25-1087709"/>
    <d v="2025-06-13T15:18:00"/>
    <d v="2025-06-14T11:48:00"/>
    <s v="EJECUTADO_EXITOSO"/>
    <s v="EJECUTADO EXITOSO"/>
    <s v="ORDEN DE CAMBIO"/>
    <s v="ROLLOS"/>
    <s v="ROLLOS"/>
    <s v="VISITA_TÉCNICA"/>
    <n v="20"/>
    <s v="ESTADO RESULTADO DE LA ACTIVIDAD :EJECUTADO_x000a_FORMA DE ATENCIÓN :VISITA TECNICA_x000a_CANTIDAD DE ROLLOS :20_x000a_FECHA FIN DE LA ACTIVIDAD :14-06-2025_x000a_NOMBRES Y APELLIDOS DEL USUARIO :Yurley Guarguati_x000a_TELEFONO DEL USUARIO :3004656619_x000a_CORREO DEL USUARIO :mtofares7@hotmail.com_x000a_SOLUCIÓN :SE REALIZA ENTREGA DE 20 ROLLOS CON VISITA NO SE MANUPULA EQUIPO "/>
    <n v="0"/>
    <s v="N/A"/>
    <s v="N/A"/>
    <s v="TIPO I"/>
    <s v="TERRESTRE"/>
    <n v="1"/>
    <s v="HENAO CAMAYO CARLOS HERNAN"/>
    <n v="35779.500569199998"/>
    <n v="0"/>
    <n v="35779.500569199998"/>
    <m/>
    <m/>
    <m/>
    <m/>
    <m/>
  </r>
  <r>
    <s v="MEDELLIN"/>
    <x v="2"/>
    <x v="2"/>
    <n v="5360"/>
    <n v="2275190"/>
    <n v="61338"/>
    <s v="ANTIOQUIA"/>
    <s v="ITAGUI"/>
    <s v="BARRIO SAN FRANCISCO ITAGUI 2"/>
    <s v="REDEBAN"/>
    <n v="2275190"/>
    <s v="FO-25-1064324"/>
    <d v="2025-06-09T15:01:00"/>
    <d v="2025-06-14T11:51:00"/>
    <s v="EJECUTADO_EXITOSO"/>
    <s v="EJECUTADO EXITOSO"/>
    <s v="ORDEN DE CAMBIO"/>
    <s v="ROLLOS"/>
    <s v="ROLLOS"/>
    <s v="VISITA_TÉCNICA"/>
    <n v="90"/>
    <s v="ESTADO RESULTADO DE LA ACTIVIDAD :EJECUTADO_x000a_FORMA DE ATENCIÓN :VISITA TECNICA_x000a_CANTIDAD DE ROLLOS :90_x000a_FECHA FIN DE LA ACTIVIDAD :14-06-2025_x000a_NOMBRES Y APELLIDOS DEL USUARIO :Natalia rivera _x000a_TELEFONO DEL USUARIO :3194432716_x000a_CORREO DEL USUARIO :papaleriaaltosdelparque@gmail.com_x000a_SOLUCIÓN :SE REALIZA LA ENTREGA DE 90 ROLLOS DE CB A LA ENCARGADA NATALIA RIVERA "/>
    <n v="0"/>
    <s v="N/A"/>
    <s v="N/A"/>
    <s v="TIPO I"/>
    <s v="TERRESTRE"/>
    <n v="1"/>
    <s v="TORRES GARCIA JENDRY JOSE"/>
    <n v="35779.500569199998"/>
    <n v="0"/>
    <n v="35779.500569199998"/>
    <m/>
    <m/>
    <m/>
    <m/>
    <m/>
  </r>
  <r>
    <s v="MEDELLIN"/>
    <x v="2"/>
    <x v="2"/>
    <n v="5360"/>
    <n v="2274679"/>
    <n v="38802"/>
    <s v="ANTIOQUIA"/>
    <s v="ITAGUI"/>
    <s v="PTM ITAGUI ABEDUL"/>
    <s v="REDEBAN"/>
    <n v="2274679"/>
    <s v="FO-25-1063867"/>
    <d v="2025-06-09T14:08:00"/>
    <d v="2025-06-14T11:55:00"/>
    <s v="EJECUTADO_EXITOSO"/>
    <s v="EJECUTADO EXITOSO"/>
    <s v="ORDEN DE CAMBIO"/>
    <s v="ROLLOS"/>
    <s v="ROLLOS"/>
    <s v="VISITA_TÉCNICA"/>
    <n v="10"/>
    <s v="ESTADO RESULTADO DE LA ACTIVIDAD :EJECUTADO_x000a_FORMA DE ATENCIÓN :VISITA TECNICA_x000a_CANTIDAD DE ROLLOS :10_x000a_FECHA FIN DE LA ACTIVIDAD :14-06-2025_x000a_NOMBRES Y APELLIDOS DEL USUARIO :Mateo Serna _x000a_TELEFONO DEL USUARIO :3192903598_x000a_CORREO DEL USUARIO :abedulmarket@gmail.com_x000a_SOLUCIÓN :SE REALIZA LA ENTREGA DE 10 ROLLOS DE CB A LOS ENCARGADO MATEO SERNA "/>
    <n v="0"/>
    <s v="N/A"/>
    <s v="N/A"/>
    <s v="TIPO I"/>
    <s v="TERRESTRE"/>
    <n v="1"/>
    <s v="CEDEÑO AMAYA JORGE LUIS"/>
    <n v="35779.500569199998"/>
    <n v="0"/>
    <n v="35779.500569199998"/>
    <m/>
    <m/>
    <m/>
    <m/>
    <m/>
  </r>
  <r>
    <s v="MEDELLIN"/>
    <x v="2"/>
    <x v="2"/>
    <n v="5001"/>
    <n v="2269473"/>
    <n v="25042"/>
    <s v="ANTIOQUIA"/>
    <s v="MEDELLIN"/>
    <s v="BARRIO SAN JAVIER XI MEDELLIN"/>
    <s v="REDEBAN"/>
    <n v="2269473"/>
    <s v="FO-25-1060444"/>
    <d v="2025-06-09T08:00:00"/>
    <d v="2025-06-14T14:06:00"/>
    <s v="EJECUTADO_EXITOSO"/>
    <s v="EJECUTADO EXITOSO"/>
    <s v="ORDEN DE CAMBIO"/>
    <s v="ROLLOS"/>
    <s v="ROLLOS"/>
    <s v="VISITA_TÉCNICA"/>
    <n v="90"/>
    <s v="ESTADO RESULTADO DE LA ACTIVIDAD :EJECUTADO_x000a_FORMA DE ATENCIÓN :VISITA TECNICA_x000a_CANTIDAD DE ROLLOS :90_x000a_FECHA FIN DE LA ACTIVIDAD :14-06-2025_x000a_NOMBRES Y APELLIDOS DEL USUARIO :YULIANA MARCELA SALAZAR_x000a_TELEFONO DEL USUARIO :3184473148_x000a_CORREO DEL USUARIO :controldevisitadigital@gmail.com_x000a_SOLUCIÓN :SE REALIZA ENTREGA DE 90 ROLLOS OK "/>
    <n v="0"/>
    <n v="0"/>
    <s v="N/A"/>
    <s v="TIPO I"/>
    <s v="TERRESTRE"/>
    <n v="1"/>
    <s v="GALEANO SORIANO JUAN DAVID"/>
    <n v="35779.500569199998"/>
    <n v="0"/>
    <n v="35779.500569199998"/>
    <m/>
    <m/>
    <m/>
    <m/>
    <m/>
  </r>
  <r>
    <s v="MONTERIA"/>
    <x v="1"/>
    <x v="1"/>
    <n v="23672"/>
    <n v="2276096"/>
    <n v="10828"/>
    <s v="CORDOBA"/>
    <s v="SAN ANTERO"/>
    <s v="SAN ANTERO   CORDOBA"/>
    <s v="REDEBAN"/>
    <n v="2276096"/>
    <s v="FO-25-1065213"/>
    <d v="2025-06-09T16:01:00"/>
    <d v="2025-06-14T14:18:00"/>
    <s v="EJECUTADO_EXITOSO"/>
    <s v="EJECUTADO EXITOSO"/>
    <s v="ORDEN DE CAMBIO"/>
    <s v="ROLLOS"/>
    <s v="ROLLOS"/>
    <s v="VISITA_TÉCNICA"/>
    <n v="110"/>
    <s v="ESTADO RESULTADO DE LA ACTIVIDAD :EJECUTADO_x000a_FORMA DE ATENCIÓN :VISITA TECNICA_x000a_CANTIDAD DE ROLLOS :110_x000a_FECHA FIN DE LA ACTIVIDAD :14-06-2025_x000a_NOMBRES Y APELLIDOS DEL USUARIO :Luis Andrés Licona _x000a_TELEFONO DEL USUARIO :3008190156_x000a_CORREO DEL USUARIO :luanlica1911@gmail.com_x000a_SOLUCIÓN :SE REALIZA VISITA PARA ENTREGAR 110 ROLLOS PARA DATÁFONO, NO SE MANIPULA DATÁFONO, ENTREGA OK "/>
    <n v="0"/>
    <n v="0"/>
    <s v="N/A"/>
    <s v="TIPO II"/>
    <s v="TERRESTRE"/>
    <n v="1"/>
    <s v="MEZA MARTINEZ LUIS MATEO"/>
    <n v="67654.12000000001"/>
    <n v="0"/>
    <n v="67654.12000000001"/>
    <m/>
    <m/>
    <m/>
    <m/>
    <m/>
  </r>
  <r>
    <s v="VALLEDUPAR"/>
    <x v="1"/>
    <x v="1"/>
    <n v="20001"/>
    <n v="2278804"/>
    <n v="15204"/>
    <s v="CESAR"/>
    <s v="VALLEDUPAR"/>
    <s v="BARRIO ARIZONA VALLEDUPAR"/>
    <s v="REDEBAN"/>
    <n v="2278804"/>
    <s v="FO-25-1066590"/>
    <d v="2025-06-10T08:45:00"/>
    <d v="2025-06-14T14:30:00"/>
    <s v="EJECUTADO_EXITOSO"/>
    <s v="EJECUTADO EXITOSO"/>
    <s v="ORDEN DE CAMBIO"/>
    <s v="ROLLOS"/>
    <s v="ROLLOS"/>
    <s v="VISITA_TÉCNICA"/>
    <n v="60"/>
    <s v="ESTADO RESULTADO DE LA ACTIVIDAD :EJECUTADO_x000a_FORMA DE ATENCIÓN :VISITA TECNICA_x000a_CANTIDAD DE ROLLOS :60_x000a_FECHA FIN DE LA ACTIVIDAD :14-06-2025_x000a_NOMBRES Y APELLIDOS DEL USUARIO :DUBER GUERRA_x000a_TELEFONO DEL USUARIO :3175244378_x000a_CORREO DEL USUARIO :duberestremendo@gmail.com_x000a_SOLUCIÓN :SE REALIZA ENTREGA DE 60 ROLLOS EN SITIO "/>
    <n v="0"/>
    <n v="0"/>
    <s v="N/A"/>
    <s v="TIPO I"/>
    <s v="TERRESTRE"/>
    <n v="1"/>
    <s v="JULIO TUBERQUIA JOSE SEBASTIAN"/>
    <n v="35779.500569199998"/>
    <n v="0"/>
    <n v="35779.500569199998"/>
    <m/>
    <m/>
    <m/>
    <m/>
    <m/>
  </r>
  <r>
    <s v="CARTAGENA"/>
    <x v="1"/>
    <x v="1"/>
    <n v="13836"/>
    <n v="2277275"/>
    <n v="78896"/>
    <s v="BOLIVAR"/>
    <s v="TURBACO"/>
    <s v="BARRIO CALLE REAL TURBACO 1"/>
    <s v="REDEBAN"/>
    <n v="2277275"/>
    <s v="FO-25-1070180"/>
    <d v="2025-06-10T08:00:00"/>
    <d v="2025-06-14T14:34:00"/>
    <s v="EJECUTADO_EXITOSO"/>
    <s v="EJECUTADO EXITOSO"/>
    <s v="ORDEN DE CAMBIO"/>
    <s v="ROLLOS"/>
    <s v="ROLLOS"/>
    <s v="VISITA_TÉCNICA"/>
    <n v="20"/>
    <s v="ESTADO RESULTADO DE LA ACTIVIDAD :EJECUTADO_x000a_FORMA DE ATENCIÓN :VISITA TECNICA_x000a_CANTIDAD DE ROLLOS :20_x000a_FECHA FIN DE LA ACTIVIDAD :14-06-2025_x000a_NOMBRES Y APELLIDOS DEL USUARIO :Yorlemis Cipriano _x000a_TELEFONO DEL USUARIO :3016196466_x000a_CORREO DEL USUARIO :alhslyntrespa12@hotmail.com_x000a_SOLUCIÓN :SE ENTREGAN 20 ROLLOS "/>
    <n v="0"/>
    <n v="0"/>
    <s v="N/A"/>
    <s v="TIPO II"/>
    <s v="TERRESTRE"/>
    <n v="1"/>
    <s v="ALVAREZ ARENAS VICTOR HUGO"/>
    <n v="67654.12000000001"/>
    <n v="0"/>
    <n v="67654.12000000001"/>
    <m/>
    <m/>
    <m/>
    <m/>
    <m/>
  </r>
  <r>
    <s v="MEDELLIN"/>
    <x v="2"/>
    <x v="2"/>
    <n v="5001"/>
    <n v="2290493"/>
    <n v="79333"/>
    <s v="ANTIOQUIA"/>
    <s v="MEDELLIN"/>
    <s v="BARRIO SAN ANTONIO DE PRADO MEDELLIN 3"/>
    <s v="REDEBAN"/>
    <n v="2290493"/>
    <s v="FO-25-1076947"/>
    <d v="2025-06-11T16:01:00"/>
    <d v="2025-06-14T14:52:00"/>
    <s v="EJECUTADO_EXITOSO"/>
    <s v="EJECUTADO EXITOSO"/>
    <s v="ORDEN DE CAMBIO"/>
    <s v="ROLLOS"/>
    <s v="ROLLOS"/>
    <s v="VISITA_TÉCNICA"/>
    <n v="20"/>
    <s v="ESTADO RESULTADO DE LA ACTIVIDAD :EJECUTADO_x000a_FORMA DE ATENCIÓN :VISITA TECNICA_x000a_CANTIDAD DE ROLLOS :20_x000a_FECHA FIN DE LA ACTIVIDAD :14-06-2025_x000a_NOMBRES Y APELLIDOS DEL USUARIO :Daniel piedrahita _x000a_TELEFONO DEL USUARIO :3012937270_x000a_CORREO DEL USUARIO :danielpiedrahita2003@gmail.com_x000a_SOLUCIÓN :SE REALIZA LA ENTREGA DE 20 ROLLOS DE CB AL ENCARGADO DANIEL PIEDRAHITA "/>
    <n v="0"/>
    <n v="0"/>
    <s v="N/A"/>
    <s v="TIPO I"/>
    <s v="TERRESTRE"/>
    <n v="1"/>
    <s v="HENAO CAMAYO CARLOS HERNAN"/>
    <n v="35779.500569199998"/>
    <n v="0"/>
    <n v="35779.500569199998"/>
    <m/>
    <m/>
    <m/>
    <m/>
    <m/>
  </r>
  <r>
    <s v="CARTAGENA"/>
    <x v="1"/>
    <x v="1"/>
    <n v="13838"/>
    <n v="2294598"/>
    <n v="35963"/>
    <s v="BOLIVAR"/>
    <s v="TURBANA"/>
    <s v="BARRIO LOS NISPEROS TURBANA"/>
    <s v="REDEBAN"/>
    <n v="2294598"/>
    <s v="FO-25-1081286"/>
    <d v="2025-06-12T11:06:00"/>
    <d v="2025-06-14T14:54:00"/>
    <s v="EJECUTADO_EXITOSO"/>
    <s v="EJECUTADO EXITOSO"/>
    <s v="ORDEN DE CAMBIO"/>
    <s v="ROLLOS"/>
    <s v="ROLLOS"/>
    <s v="VISITA_TÉCNICA"/>
    <n v="30"/>
    <s v="ESTADO RESULTADO DE LA ACTIVIDAD :EJECUTADO_x000a_FORMA DE ATENCIÓN :VISITA TECNICA_x000a_CANTIDAD DE ROLLOS :30_x000a_FECHA FIN DE LA ACTIVIDAD :14-06-2025_x000a_NOMBRES Y APELLIDOS DEL USUARIO :Jesus carmona _x000a_TELEFONO DEL USUARIO :3014711902_x000a_CORREO DEL USUARIO :hseq@vialtruch.net_x000a_SOLUCIÓN :SE ENTREGAN 30 ROLLOS "/>
    <n v="0"/>
    <n v="0"/>
    <s v="N/A"/>
    <s v="TIPO II"/>
    <s v="TERRESTRE"/>
    <n v="1"/>
    <s v="JULIO TUBERQUIA JOSE SEBASTIAN"/>
    <n v="67654.12000000001"/>
    <n v="0"/>
    <n v="67654.12000000001"/>
    <m/>
    <m/>
    <m/>
    <m/>
    <m/>
  </r>
  <r>
    <s v="TUNJA"/>
    <x v="0"/>
    <x v="0"/>
    <n v="15407"/>
    <n v="2299564"/>
    <n v="71186"/>
    <s v="BOYACA"/>
    <s v="VILLA DE LEYVA"/>
    <s v="BARRIO VEREDA SABANA ALTA VILL"/>
    <s v="REDEBAN"/>
    <n v="2299564"/>
    <s v="FO-25-1085152"/>
    <d v="2025-06-13T08:45:00"/>
    <d v="2025-06-14T15:01:00"/>
    <s v="EJECUTADO_EXITOSO"/>
    <s v="EJECUTADO EXITOSO"/>
    <s v="ORDEN DE CAMBIO"/>
    <s v="ROLLOS"/>
    <s v="ROLLOS"/>
    <s v="VISITA_TÉCNICA"/>
    <n v="20"/>
    <s v="ESTADO RESULTADO DE LA ACTIVIDAD :EJECUTADO_x000a_FORMA DE ATENCIÓN :VISITA TECNICA_x000a_CANTIDAD DE ROLLOS :20_x000a_FECHA FIN DE LA ACTIVIDAD :14-06-2025_x000a_NOMBRES Y APELLIDOS DEL USUARIO :NILSA TOLOSA _x000a_TELEFONO DEL USUARIO :3102497003_x000a_CORREO DEL USUARIO :mercadostolosa@gmail.com_x000a_SOLUCIÓN :SE REALIZA ENTREGA DE 20 ROLLOS REDEBAN EN LA DIRECCION CARRERA 9 A 3 -64 LA PALMA A SOLICITUD DEL USUARIO EL SEÑOR KENNETH , RECIBE PAPELERIA NILSA TOLOSA "/>
    <n v="0"/>
    <n v="0"/>
    <s v="N/A"/>
    <s v="TIPO II"/>
    <s v="TERRESTRE"/>
    <n v="1"/>
    <s v="ALVAREZ ARENAS VICTOR HUGO"/>
    <n v="67654.12000000001"/>
    <n v="0"/>
    <n v="67654.12000000001"/>
    <m/>
    <m/>
    <m/>
    <m/>
    <m/>
  </r>
  <r>
    <s v="BOGOTA"/>
    <x v="3"/>
    <x v="3"/>
    <n v="11001"/>
    <n v="2301387"/>
    <n v="75360"/>
    <s v="CUNDINAMARCA"/>
    <s v="BOGOTA"/>
    <s v="BARRIO TUNA ALTA BOGOTA"/>
    <s v="REDEBAN"/>
    <n v="2301387"/>
    <s v="FO-25-1086915"/>
    <d v="2025-06-13T11:30:00"/>
    <d v="2025-06-14T15:05:00"/>
    <s v="EJECUTADO_EXITOSO"/>
    <s v="EJECUTADO EXITOSO"/>
    <s v="ORDEN DE CAMBIO"/>
    <s v="ROLLOS"/>
    <s v="ROLLOS"/>
    <s v="VISITA_TÉCNICA"/>
    <n v="20"/>
    <s v="ESTADO RESULTADO DE LA ACTIVIDAD :EJECUTADO_x000a_FORMA DE ATENCIÓN :VISITA TECNICA_x000a_CANTIDAD DE ROLLOS :20_x000a_FECHA FIN DE LA ACTIVIDAD :14-06-2025_x000a_NOMBRES Y APELLIDOS DEL USUARIO :Dena Garcia _x000a_TELEFONO DEL USUARIO :3012225469_x000a_CORREO DEL USUARIO :solucionessalitre@gmail.com_x000a_SOLUCIÓN :SE VISITA CB BANCOLOMBIA, SE ENTREGAN ROLLOS DE PAPEL SOLICITADOS PARA EL DATÁFONO, NO UPS, NO SE MANIPULAN EQUIPOS."/>
    <n v="0"/>
    <n v="0"/>
    <s v="N/A"/>
    <s v="TIPO I"/>
    <s v="TERRESTRE"/>
    <n v="1"/>
    <s v="PEDREROS CONTRERAS MICHAEL STEVENS"/>
    <n v="35779.500569199998"/>
    <n v="0"/>
    <n v="35779.500569199998"/>
    <m/>
    <m/>
    <m/>
    <m/>
    <m/>
  </r>
  <r>
    <s v="BARRANQUILLA"/>
    <x v="1"/>
    <x v="1"/>
    <n v="8758"/>
    <n v="2274930"/>
    <n v="78829"/>
    <s v="ATLANTICO"/>
    <s v="SOLEDAD"/>
    <s v="BARRIO LA CENTRAL SOLEDAD 1"/>
    <s v="REDEBAN"/>
    <n v="2274930"/>
    <s v="FO-25-1063915"/>
    <d v="2025-06-09T14:16:00"/>
    <d v="2025-06-15T10:27:00"/>
    <s v="EJECUTADO_EXITOSO"/>
    <s v="EJECUTADO EXITOSO"/>
    <s v="ORDEN DE CAMBIO"/>
    <s v="ROLLOS"/>
    <s v="ROLLOS"/>
    <s v="VISITA_TÉCNICA"/>
    <n v="10"/>
    <s v="ESTADO RESULTADO DE LA ACTIVIDAD :EJECUTADO_x000a_FORMA DE ATENCIÓN :VISITA TECNICA_x000a_CANTIDAD DE ROLLOS :30_x000a_FECHA FIN DE LA ACTIVIDAD :14-06-2025_x000a_NOMBRES Y APELLIDOS DEL USUARIO :Onaida molinares_x000a_TELEFONO DEL USUARIO :3245050720_x000a_CORREO DEL USUARIO :controldevicitadigital@gmail.com _x000a_SOLUCIÓN :SE ENTREGÓ 40 ROLLO POR MOTIVO DE GRAN DEMANDA QUE TIENE EL ESTABLECIMIENTO"/>
    <n v="0"/>
    <n v="0"/>
    <s v="N/A"/>
    <s v="TIPO I"/>
    <s v="TERRESTRE"/>
    <n v="1"/>
    <s v="SANTOS GUZMAN CHRISTIAN FELIPE"/>
    <n v="35779.500569199998"/>
    <n v="0"/>
    <n v="35779.500569199998"/>
    <m/>
    <m/>
    <m/>
    <m/>
    <m/>
  </r>
  <r>
    <s v="PASTO"/>
    <x v="5"/>
    <x v="5"/>
    <n v="52490"/>
    <n v="2235425"/>
    <n v="78095"/>
    <s v="NARIÑO"/>
    <s v="OLAYA HERRERA"/>
    <s v="BARRIO NATAL OLAYA HERRERA 1"/>
    <s v="REDEBAN"/>
    <n v="2235425"/>
    <s v="FO-25-1017586"/>
    <d v="2025-05-30T12:14:00"/>
    <d v="2025-06-15T12:49:00"/>
    <s v="EJECUTADO_CANCELADO"/>
    <s v="USUARIO NO RECIBE PEDIDO"/>
    <s v="ORDEN DE CAMBIO"/>
    <s v="ROLLOS"/>
    <s v="ROLLOS"/>
    <s v="ENVÍO"/>
    <n v="20"/>
    <s v="ESTADO RESULTADO DE LA ACTIVIDAD :_x000a_FORMA DE ATENCIÓN :ENVIO_x000a_CANTIDAD DE ROLLOS :20_x000a_FECHA FIN DE LA ACTIVIDAD :13-06-2025_x000a_NOMBRES Y APELLIDOS DEL USUARIO :_x000a_TELEFONO DEL USUARIO :_x000a_CORREO DEL USUARIO :_x000a_SOLUCIÓN :"/>
    <n v="2185553659"/>
    <s v="SERVIENTREGA"/>
    <s v="INGRESO AL CENTRO LOGISTICO POR DEVOLUCION"/>
    <s v="TIPO IV ESPECIAL"/>
    <s v="FLUVIAL"/>
    <n v="0"/>
    <s v="CANEDO HERRERA ALEXANDER"/>
    <n v="35779.500569199998"/>
    <n v="0"/>
    <n v="35779.500569199998"/>
    <m/>
    <m/>
    <m/>
    <m/>
    <m/>
  </r>
  <r>
    <s v="CALI"/>
    <x v="5"/>
    <x v="5"/>
    <n v="19418"/>
    <n v="2226621"/>
    <n v="75345"/>
    <s v="CAUCA"/>
    <s v="LOPEZ"/>
    <s v="BARRIO SAN ANTONIO LOPEZ DE MI"/>
    <s v="REDEBAN"/>
    <n v="2226621"/>
    <s v="FO-25-1007630"/>
    <d v="2025-05-28T17:07:00"/>
    <d v="2025-06-15T12:49:00"/>
    <s v="EJECUTADO_EXITOSO"/>
    <s v="EJECUTADO EXITOSO"/>
    <s v="ORDEN DE CAMBIO"/>
    <s v="ROLLOS"/>
    <s v="ROLLOS"/>
    <s v="ENVÍO"/>
    <n v="20"/>
    <s v="ESTADO RESULTADO DE LA ACTIVIDAD :EJECUTADO_x000a_FORMA DE ATENCIÓN :ENVIO FLOTA - OPERADOR LOGISTICO_x000a_CANTIDAD DE ROLLOS :20_x000a_FECHA FIN DE LA ACTIVIDAD :29-05-2025_x000a_NOMBRES Y APELLIDOS DEL USUARIO :YENILCEN RIASCOS _x000a_TELEFONO DEL USUARIO :3122670282_x000a_CORREO DEL USUARIO :controldevisitadigital@gmail.com_x000a_SOLUCIÓN :SE ENVIAN 20 ROLLOS A LA SEÑORA YENILCEN RIASCOS POR INTERRAPIDISIMO "/>
    <n v="700159248221"/>
    <s v="INTERRAPIDISIMO"/>
    <s v="N/A"/>
    <s v="TIPO IV"/>
    <s v="TERRESTRE"/>
    <n v="0"/>
    <s v="ZAPATA LOPEZ EDWARD ASDRUBAL"/>
    <n v="35779.500569199998"/>
    <n v="0"/>
    <n v="35779.500569199998"/>
    <m/>
    <m/>
    <m/>
    <m/>
    <m/>
  </r>
  <r>
    <s v="PASTO"/>
    <x v="5"/>
    <x v="5"/>
    <n v="52835"/>
    <n v="2268618"/>
    <n v="51953"/>
    <s v="NARIÑO"/>
    <s v="SAN ANDRES DE TUMACO"/>
    <s v="BARRIO IMBILI SAN ANDRES DE TU"/>
    <s v="REDEBAN"/>
    <n v="2268618"/>
    <s v="FO-25-1057825"/>
    <d v="2025-06-07T11:10:00"/>
    <d v="2025-06-15T12:51:00"/>
    <s v="EJECUTADO_EXITOSO"/>
    <s v="EJECUTADO EXITOSO"/>
    <s v="ORDEN DE CAMBIO"/>
    <s v="ROLLOS"/>
    <s v="ROLLOS"/>
    <s v="ENVÍO"/>
    <n v="30"/>
    <s v="ESTADO RESULTADO DE LA ACTIVIDAD :_x000a_FORMA DE ATENCIÓN :ENVIO_x000a_CANTIDAD DE ROLLOS :30_x000a_FECHA FIN DE LA ACTIVIDAD :13-06-2025_x000a_NOMBRES Y APELLIDOS DEL USUARIO :_x000a_TELEFONO DEL USUARIO :_x000a_CORREO DEL USUARIO :_x000a_SOLUCIÓN :"/>
    <n v="2259112533"/>
    <s v="SERVIENTREGA"/>
    <s v="N/A"/>
    <s v="TIPO IV"/>
    <s v="TERRESTRE"/>
    <n v="0"/>
    <s v="ALVAREZ ARENAS VICTOR HUGO"/>
    <n v="35779.500569199998"/>
    <n v="0"/>
    <n v="35779.500569199998"/>
    <m/>
    <m/>
    <m/>
    <m/>
    <m/>
  </r>
  <r>
    <s v="MEDELLIN"/>
    <x v="2"/>
    <x v="2"/>
    <n v="27001"/>
    <n v="2268177"/>
    <n v="66808"/>
    <s v="CHOCO"/>
    <s v="QUIBDO"/>
    <s v="BARRIO VILLA LA PAZ CORREGIMIE"/>
    <s v="REDEBAN"/>
    <n v="2268177"/>
    <s v="FO-25-1064467"/>
    <d v="2025-06-07T09:00:00"/>
    <d v="2025-06-15T12:51:00"/>
    <s v="EJECUTADO_EXITOSO"/>
    <s v="EJECUTADO EXITOSO"/>
    <s v="ORDEN DE CAMBIO"/>
    <s v="ROLLOS"/>
    <s v="ROLLOS"/>
    <s v="ENVÍO"/>
    <n v="30"/>
    <s v="ESTADO RESULTADO DE LA ACTIVIDAD :_x000a_FORMA DE ATENCIÓN :ENVIO_x000a_CANTIDAD DE ROLLOS :30_x000a_FECHA FIN DE LA ACTIVIDAD :13-06-2025_x000a_NOMBRES Y APELLIDOS DEL USUARIO :_x000a_TELEFONO DEL USUARIO :_x000a_CORREO DEL USUARIO :_x000a_SOLUCIÓN :"/>
    <n v="45899500894"/>
    <s v="COORDINADORA"/>
    <s v="N/A"/>
    <s v="TIPO IV ESPECIAL"/>
    <s v="AEREO"/>
    <n v="0"/>
    <s v="MEZA MARTINEZ LUIS MATEO"/>
    <n v="35779.500569199998"/>
    <n v="0"/>
    <n v="35779.500569199998"/>
    <m/>
    <m/>
    <m/>
    <m/>
    <m/>
  </r>
  <r>
    <s v="VILLAVICENCIO"/>
    <x v="4"/>
    <x v="4"/>
    <n v="50683"/>
    <n v="2290328"/>
    <n v="77567"/>
    <s v="META"/>
    <s v="SAN JUAN DE ARAMA"/>
    <s v="BARRIO CENTRO SAN JUAN DE ARAMA 3"/>
    <s v="REDEBAN"/>
    <n v="2290328"/>
    <s v="FO-25-1076837"/>
    <d v="2025-06-11T15:34:00"/>
    <d v="2025-06-15T12:52:00"/>
    <s v="EJECUTADO_EXITOSO"/>
    <s v="EJECUTADO EXITOSO"/>
    <s v="ORDEN DE CAMBIO"/>
    <s v="ROLLOS"/>
    <s v="ROLLOS"/>
    <s v="ENVÍO"/>
    <n v="50"/>
    <s v="ESTADO RESULTADO DE LA ACTIVIDAD :_x000a_FORMA DE ATENCIÓN :ENVIO_x000a_CANTIDAD DE ROLLOS :50_x000a_FECHA FIN DE LA ACTIVIDAD :14-06-2025_x000a_NOMBRES Y APELLIDOS DEL USUARIO :_x000a_TELEFONO DEL USUARIO :_x000a_CORREO DEL USUARIO :_x000a_SOLUCIÓN :"/>
    <n v="2212425366"/>
    <s v="SERVIENTREGA"/>
    <s v="N/A"/>
    <s v="TIPO III"/>
    <s v="TERRESTRE"/>
    <n v="0"/>
    <s v="CUERO RUIZ JHONNY"/>
    <n v="35779.500569199998"/>
    <n v="0"/>
    <n v="35779.500569199998"/>
    <m/>
    <m/>
    <m/>
    <m/>
    <m/>
  </r>
  <r>
    <s v="YOPAL"/>
    <x v="4"/>
    <x v="4"/>
    <n v="85230"/>
    <n v="2298051"/>
    <n v="54326"/>
    <s v="CASANARE"/>
    <s v="OROCUE"/>
    <s v="DISTRICOL SUPER DROGAS DEL LLA"/>
    <s v="REDEBAN"/>
    <n v="2298051"/>
    <s v="FO-25-1084185"/>
    <d v="2025-06-12T17:08:00"/>
    <d v="2025-06-15T12:53:00"/>
    <s v="EJECUTADO_EXITOSO"/>
    <s v="EJECUTADO EXITOSO"/>
    <s v="ORDEN DE CAMBIO"/>
    <s v="ROLLOS"/>
    <s v="ROLLOS"/>
    <s v="ENVÍO"/>
    <n v="20"/>
    <s v="ESTADO RESULTADO DE LA ACTIVIDAD :_x000a_FORMA DE ATENCIÓN :ENVIO_x000a_CANTIDAD DE ROLLOS :20_x000a_FECHA FIN DE LA ACTIVIDAD :14-06-2025_x000a_NOMBRES Y APELLIDOS DEL USUARIO :_x000a_TELEFONO DEL USUARIO :_x000a_CORREO DEL USUARIO :_x000a_SOLUCIÓN :"/>
    <s v="014131987720"/>
    <s v="ENVIA"/>
    <s v="N/A"/>
    <s v="TIPO IV ESPECIAL"/>
    <s v="TERRESTRE/FLUVIAL"/>
    <n v="0"/>
    <s v="CACERES HERNANDEZ ANDRES"/>
    <n v="35779.500569199998"/>
    <n v="0"/>
    <n v="35779.500569199998"/>
    <m/>
    <m/>
    <m/>
    <m/>
    <m/>
  </r>
  <r>
    <s v="MONTERIA"/>
    <x v="1"/>
    <x v="1"/>
    <n v="23574"/>
    <n v="2271169"/>
    <n v="78908"/>
    <s v="CORDOBA"/>
    <s v="PUERTO ESCONDIDO"/>
    <s v="BARRIO CIUDAD FUTURO PUERTO ESCONDIDO"/>
    <s v="REDEBAN"/>
    <n v="2271169"/>
    <s v="FO-25-1062085"/>
    <d v="2025-06-09T09:08:00"/>
    <d v="2025-06-16T08:23:28"/>
    <s v="EJECUTADO_EXITOSO"/>
    <s v="EJECUTADO EXITOSO"/>
    <s v="ORDEN DE CAMBIO"/>
    <s v="ROLLOS"/>
    <s v="ROLLOS"/>
    <s v="ENVÍO"/>
    <n v="10"/>
    <s v="ESTADO RESULTADO DE LA ACTIVIDAD :_x000a_FORMA DE ATENCIÓN :ENVIO_x000a_CANTIDAD DE ROLLOS :10_x000a_FECHA FIN DE LA ACTIVIDAD :16-06-2025_x000a_NOMBRES Y APELLIDOS DEL USUARIO :_x000a_TELEFONO DEL USUARIO :_x000a_CORREO DEL USUARIO :_x000a_SOLUCIÓN :"/>
    <s v="240030473650"/>
    <s v="INTERRAPIDISIMO"/>
    <s v="N/A"/>
    <s v="TIPO III"/>
    <s v="TERRESTRE"/>
    <n v="0"/>
    <s v="BARRAGAN TAFUR EDWIN ESTEBAN"/>
    <n v="35779.500569199998"/>
    <n v="0"/>
    <n v="35779.500569199998"/>
    <m/>
    <m/>
    <m/>
    <m/>
    <m/>
  </r>
  <r>
    <s v="CUCUTA"/>
    <x v="0"/>
    <x v="0"/>
    <n v="54001"/>
    <n v="2301988"/>
    <n v="40642"/>
    <s v="NORTE DE SANTANDER"/>
    <s v="CUCUTA"/>
    <s v="BARRIO FUERA DEL MUNICIPIO DE"/>
    <s v="REDEBAN"/>
    <n v="2301988"/>
    <s v="FO-25-1086931"/>
    <d v="2025-06-13T12:58:00"/>
    <d v="2025-06-16T08:47:04"/>
    <s v="EJECUTADO_EXITOSO"/>
    <s v="EJECUTADO EXITOSO"/>
    <s v="ORDEN DE CAMBIO"/>
    <s v="ROLLOS"/>
    <s v="ROLLOS"/>
    <s v="VISITA_TÉCNICA"/>
    <n v="110"/>
    <s v="ESTADO RESULTADO DE LA ACTIVIDAD :EJECUTADO_x000a_FORMA DE ATENCIÓN :VISITA TECNICA_x000a_CANTIDAD DE ROLLOS :110_x000a_FECHA FIN DE LA ACTIVIDAD :16-06-2025_x000a_NOMBRES Y APELLIDOS DEL USUARIO :Yenifer Agudelo _x000a_TELEFONO DEL USUARIO :3132071492_x000a_CORREO DEL USUARIO :yennyagudelo17@hotmail.com_x000a_SOLUCIÓN :SE REALIZA VISITA A LA DIRECCIÓN ASIGNADA POR EL CLIENTE Y SE ENTREGAN 110 ROLLOS OK "/>
    <n v="0"/>
    <n v="0"/>
    <s v="N/A"/>
    <s v="TIPO I"/>
    <s v="TERRESTRE"/>
    <n v="1"/>
    <s v="MAESTRE MENGUAL EDGAR ENRIQUE"/>
    <n v="35779.500569199998"/>
    <n v="0"/>
    <n v="35779.500569199998"/>
    <m/>
    <m/>
    <m/>
    <m/>
    <m/>
  </r>
  <r>
    <s v="MEDELLIN"/>
    <x v="2"/>
    <x v="2"/>
    <n v="5088"/>
    <n v="2274630"/>
    <n v="35205"/>
    <s v="ANTIOQUIA"/>
    <s v="BELLO"/>
    <s v="BARRIO GIRASOL BELLO"/>
    <s v="REDEBAN"/>
    <n v="2274630"/>
    <s v="FO-25-1063681"/>
    <d v="2025-06-09T13:37:00"/>
    <d v="2025-06-16T09:28:06"/>
    <s v="EJECUTADO_EXITOSO"/>
    <s v="EJECUTADO EXITOSO"/>
    <s v="ORDEN DE CAMBIO"/>
    <s v="ROLLOS"/>
    <s v="ROLLOS"/>
    <s v="VISITA_TÉCNICA"/>
    <n v="30"/>
    <s v="ESTADO RESULTADO DE LA ACTIVIDAD :EJECUTADO_x000a_FORMA DE ATENCIÓN :VISITA TECNICA_x000a_CANTIDAD DE ROLLOS :30_x000a_FECHA FIN DE LA ACTIVIDAD :16-06-2025_x000a_NOMBRES Y APELLIDOS DEL USUARIO :Laura jarraba _x000a_TELEFONO DEL USUARIO :3116350641_x000a_CORREO DEL USUARIO :controldevisitadigital@gmail.com_x000a_SOLUCIÓN :SE REALIZA LA ENTREGA DE LOS ROLLOS DE CB EN LA TIENDA YA QUE USUARIO ESTABA EN HORA DE ALMUERZO SE DEJAN CON MARIO OCHOA"/>
    <n v="0"/>
    <n v="0"/>
    <s v="N/A"/>
    <s v="TIPO I"/>
    <s v="TERRESTRE"/>
    <n v="1"/>
    <s v="MONTES DIAZ JOHN FRED"/>
    <n v="35779.500569199998"/>
    <n v="0"/>
    <n v="35779.500569199998"/>
    <m/>
    <m/>
    <m/>
    <m/>
    <m/>
  </r>
  <r>
    <s v="MONTERIA"/>
    <x v="1"/>
    <x v="1"/>
    <n v="23686"/>
    <n v="2276682"/>
    <n v="65428"/>
    <s v="CORDOBA"/>
    <s v="SAN PELAYO"/>
    <s v="BARRIO CORREGIMIENTO SAN ISIDR"/>
    <s v="REDEBAN"/>
    <n v="2276682"/>
    <s v="FO-25-1065224"/>
    <d v="2025-06-09T16:52:00"/>
    <d v="2025-06-16T10:40:24"/>
    <s v="EJECUTADO_EXITOSO"/>
    <s v="EJECUTADO EXITOSO"/>
    <s v="ORDEN DE CAMBIO"/>
    <s v="ROLLOS"/>
    <s v="ROLLOS"/>
    <s v="VISITA_TÉCNICA"/>
    <n v="30"/>
    <s v="ESTADO RESULTADO DE LA ACTIVIDAD :EJECUTADO_x000a_FORMA DE ATENCIÓN :VISITA TECNICA_x000a_CANTIDAD DE ROLLOS :30_x000a_FECHA FIN DE LA ACTIVIDAD :16-06-2025_x000a_NOMBRES Y APELLIDOS DEL USUARIO :WILLIAN ENRIQUE _x000a_TELEFONO DEL USUARIO :3145798828_x000a_CORREO DEL USUARIO :elprogresoyuces@gmail.com_x000a_SOLUCIÓN :SE ENTREGAN 30 ROLLOS CON VISITA OK "/>
    <n v="0"/>
    <n v="0"/>
    <s v="N/A"/>
    <s v="TIPO II"/>
    <s v="TERRESTRE"/>
    <n v="1"/>
    <s v="NARANJO AFANADOR RUBEN JESUS"/>
    <n v="67654.12000000001"/>
    <n v="0"/>
    <n v="67654.12000000001"/>
    <m/>
    <m/>
    <m/>
    <m/>
    <m/>
  </r>
  <r>
    <s v="PASTO"/>
    <x v="5"/>
    <x v="5"/>
    <n v="52835"/>
    <n v="2265902"/>
    <n v="33003"/>
    <s v="NARIÑO"/>
    <s v="SAN ANDRES DE TUMACO"/>
    <s v="BARRIO LA CENTRAL SAN ANDRES D"/>
    <s v="REDEBAN"/>
    <n v="2265902"/>
    <s v="FO-25-1054918"/>
    <d v="2025-06-06T13:53:00"/>
    <d v="2025-06-16T10:41:49"/>
    <s v="EJECUTADO_EXITOSO"/>
    <s v="EJECUTADO EXITOSO"/>
    <s v="ORDEN DE CAMBIO"/>
    <s v="ROLLOS"/>
    <s v="ROLLOS"/>
    <s v="ENVÍO"/>
    <n v="20"/>
    <s v="ESTADO RESULTADO DE LA ACTIVIDAD :_x000a_FORMA DE ATENCIÓN :ENVIO_x000a_CANTIDAD DE ROLLOS :20_x000a_FECHA FIN DE LA ACTIVIDAD :16-06-2025_x000a_NOMBRES Y APELLIDOS DEL USUARIO :_x000a_TELEFONO DEL USUARIO :_x000a_CORREO DEL USUARIO :_x000a_SOLUCIÓN :"/>
    <s v=" 240030438199 "/>
    <s v="INTERRAPIDISIMO"/>
    <s v="N/A"/>
    <s v="TIPO IV"/>
    <s v="TERRESTRE"/>
    <n v="0"/>
    <s v="MONTES DIAZ JOHN FRED"/>
    <n v="35779.500569199998"/>
    <n v="0"/>
    <n v="35779.500569199998"/>
    <m/>
    <m/>
    <m/>
    <m/>
    <m/>
  </r>
  <r>
    <s v="CALI"/>
    <x v="5"/>
    <x v="5"/>
    <n v="19532"/>
    <n v="2265214"/>
    <n v="67110"/>
    <s v="CAUCA"/>
    <s v="PATIA"/>
    <s v="BARRIO BALBOITA PATIA"/>
    <s v="REDEBAN"/>
    <n v="2265214"/>
    <s v="FO-25-1053530"/>
    <d v="2025-06-06T11:41:00"/>
    <d v="2025-06-16T10:42:41"/>
    <s v="EJECUTADO_EXITOSO"/>
    <s v="EJECUTADO EXITOSO"/>
    <s v="ORDEN DE CAMBIO"/>
    <s v="ROLLOS"/>
    <s v="ROLLOS"/>
    <s v="ENVÍO"/>
    <n v="90"/>
    <s v="ESTADO RESULTADO DE LA ACTIVIDAD :_x000a_FORMA DE ATENCIÓN :ENVIO_x000a_CANTIDAD DE ROLLOS :90_x000a_FECHA FIN DE LA ACTIVIDAD :16-06-2025_x000a_NOMBRES Y APELLIDOS DEL USUARIO :_x000a_TELEFONO DEL USUARIO :_x000a_CORREO DEL USUARIO :_x000a_SOLUCIÓN :"/>
    <s v=" 240030361234 "/>
    <s v="INTERRAPIDISIMO"/>
    <s v="N/A"/>
    <s v="TIPO IV"/>
    <s v="TERRESTRE"/>
    <n v="0"/>
    <s v="TARAZONA REGINO YESID ALEXANDER"/>
    <n v="35779.500569199998"/>
    <n v="0"/>
    <n v="35779.500569199998"/>
    <m/>
    <m/>
    <m/>
    <m/>
    <m/>
  </r>
  <r>
    <s v="NEIVA"/>
    <x v="4"/>
    <x v="4"/>
    <n v="18150"/>
    <n v="2280278"/>
    <n v="77651"/>
    <s v="CAQUETA"/>
    <s v="CARTAGENA DEL CHAIRA"/>
    <s v="BARRIO CENTRO CARTAGENA DE CHAIRA"/>
    <s v="REDEBAN"/>
    <n v="2280278"/>
    <s v="FO-25-1068657"/>
    <d v="2025-06-10T10:42:00"/>
    <d v="2025-06-16T10:43:30"/>
    <s v="EJECUTADO_EXITOSO"/>
    <s v="EJECUTADO EXITOSO"/>
    <s v="ORDEN DE CAMBIO"/>
    <s v="ROLLOS"/>
    <s v="ROLLOS"/>
    <s v="ENVÍO"/>
    <n v="30"/>
    <s v="ESTADO RESULTADO DE LA ACTIVIDAD :_x000a_FORMA DE ATENCIÓN :ENVIO_x000a_CANTIDAD DE ROLLOS :30_x000a_FECHA FIN DE LA ACTIVIDAD :16-06-2025_x000a_NOMBRES Y APELLIDOS DEL USUARIO :_x000a_TELEFONO DEL USUARIO :_x000a_CORREO DEL USUARIO :_x000a_SOLUCIÓN :"/>
    <s v="240030562814"/>
    <s v="INTERRAPIDISIMO"/>
    <s v="N/A"/>
    <s v="TIPO IV ESPECIAL"/>
    <s v="TERRESTRE"/>
    <n v="0"/>
    <s v="MARIÑO PABON JORGE ENRIQUE"/>
    <n v="35779.500569199998"/>
    <n v="0"/>
    <n v="35779.500569199998"/>
    <m/>
    <m/>
    <m/>
    <m/>
    <m/>
  </r>
  <r>
    <s v="CUCUTA"/>
    <x v="0"/>
    <x v="0"/>
    <n v="54172"/>
    <n v="2284340"/>
    <n v="60860"/>
    <s v="NORTE DE SANTANDER"/>
    <s v="CHINACOTA"/>
    <s v="BARRIO FUERA DEL MUNICIPIO DE"/>
    <s v="REDEBAN"/>
    <n v="2284340"/>
    <s v="FO-25-1072435"/>
    <d v="2025-06-10T17:40:00"/>
    <d v="2025-06-16T10:44:44"/>
    <s v="EJECUTADO_EXITOSO"/>
    <s v="EJECUTADO EXITOSO"/>
    <s v="ORDEN DE CAMBIO"/>
    <s v="ROLLOS"/>
    <s v="ROLLOS"/>
    <s v="ENVÍO"/>
    <n v="10"/>
    <s v="ESTADO RESULTADO DE LA ACTIVIDAD :EJECUTADO_x000a_FORMA DE ATENCIÓN :ENVIO FLOTA - OPERADOR LOGISTICO_x000a_CANTIDAD DE ROLLOS :10_x000a_FECHA FIN DE LA ACTIVIDAD :13-06-2025_x000a_NOMBRES Y APELLIDOS DEL USUARIO :MAGALY SANCHEZ BLANCO_x000a_TELEFONO DEL USUARIO :3504473736_x000a_CORREO DEL USUARIO :keyja1431@hotmail.com_x000a_SOLUCIÓN :SE REALIZA ENVÍO POR INTERAPIDSIMO A LA OFICINA DEL MUNICIPIO LA DONJUNA BOCHALEMA 10 ROLLOS TODO OK "/>
    <n v="700160602878"/>
    <s v="INTERRAPIDISIMO"/>
    <s v="N/A"/>
    <s v="TIPO II"/>
    <s v="TERRESTRE"/>
    <n v="0"/>
    <n v="0"/>
    <n v="35779.500569199998"/>
    <n v="0"/>
    <n v="35779.500569199998"/>
    <m/>
    <m/>
    <m/>
    <m/>
    <m/>
  </r>
  <r>
    <s v="VALLEDUPAR"/>
    <x v="1"/>
    <x v="1"/>
    <n v="20614"/>
    <n v="2293258"/>
    <n v="48996"/>
    <s v="CESAR"/>
    <s v="RIO DE ORO"/>
    <s v="DISTRICOL TLMOTOREPUESTOS MYG"/>
    <s v="REDEBAN"/>
    <n v="2293258"/>
    <s v="FO-25-1080569"/>
    <d v="2025-06-12T09:02:00"/>
    <d v="2025-06-16T10:46:04"/>
    <s v="EJECUTADO_EXITOSO"/>
    <s v="EJECUTADO EXITOSO"/>
    <s v="ORDEN DE CAMBIO"/>
    <s v="ROLLOS"/>
    <s v="ROLLOS"/>
    <s v="ENVÍO"/>
    <n v="40"/>
    <s v="ESTADO RESULTADO DE LA ACTIVIDAD :_x000a_FORMA DE ATENCIÓN :ENVIO_x000a_CANTIDAD DE ROLLOS :40_x000a_FECHA FIN DE LA ACTIVIDAD :16-06-2025_x000a_NOMBRES Y APELLIDOS DEL USUARIO :_x000a_TELEFONO DEL USUARIO :_x000a_CORREO DEL USUARIO :_x000a_SOLUCIÓN :"/>
    <n v="240030678981"/>
    <s v="INTERRAPIDISIMO"/>
    <s v="N/A"/>
    <s v="TIPO IV"/>
    <s v="TERRESTRE"/>
    <n v="0"/>
    <n v="0"/>
    <n v="35779.500569199998"/>
    <n v="0"/>
    <n v="35779.500569199998"/>
    <m/>
    <m/>
    <m/>
    <m/>
    <m/>
  </r>
  <r>
    <s v="CUCUTA"/>
    <x v="0"/>
    <x v="0"/>
    <n v="54001"/>
    <n v="2301395"/>
    <n v="79069"/>
    <s v="NORTE DE SANTANDER"/>
    <s v="CUCUTA"/>
    <s v="BARRIO GUAIMARAL CUCUTA 12"/>
    <s v="REDEBAN"/>
    <n v="2301395"/>
    <s v="FO-25-1086378"/>
    <d v="2025-06-13T11:33:00"/>
    <d v="2025-06-16T10:46:55"/>
    <s v="EJECUTADO_EXITOSO"/>
    <s v="EJECUTADO EXITOSO"/>
    <s v="ORDEN DE CAMBIO"/>
    <s v="ROLLOS"/>
    <s v="ROLLOS"/>
    <s v="VISITA_TÉCNICA"/>
    <n v="40"/>
    <s v="ESTADO RESULTADO DE LA ACTIVIDAD :EJECUTADO_x000a_FORMA DE ATENCIÓN :VISITA TECNICA_x000a_CANTIDAD DE ROLLOS :40_x000a_FECHA FIN DE LA ACTIVIDAD :16-06-2025_x000a_NOMBRES Y APELLIDOS DEL USUARIO :JAVIER ESTEBAN LIZCANO_x000a_TELEFONO DEL USUARIO :3102704689_x000a_CORREO DEL USUARIO :javier.lizcano@hotmail.com_x000a_SOLUCIÓN :SE REALIZA ENTREGA DE 40 ROLLOS RBM OK "/>
    <n v="0"/>
    <n v="0"/>
    <s v="N/A"/>
    <s v="TIPO I"/>
    <s v="TERRESTRE"/>
    <n v="1"/>
    <s v="MEZA MARTINEZ LUIS MATEO"/>
    <n v="35779.500569199998"/>
    <n v="0"/>
    <n v="35779.500569199998"/>
    <m/>
    <m/>
    <m/>
    <m/>
    <m/>
  </r>
  <r>
    <s v="NEIVA"/>
    <x v="4"/>
    <x v="4"/>
    <n v="41357"/>
    <n v="2297622"/>
    <n v="76136"/>
    <s v="HUILA"/>
    <s v="IQUIRA"/>
    <s v="PTM IQUIRA LOS MEMOS"/>
    <s v="REDEBAN"/>
    <n v="2297622"/>
    <s v="FO-25-1082782"/>
    <d v="2025-06-12T16:01:00"/>
    <d v="2025-06-16T10:47:01"/>
    <s v="EJECUTADO_EXITOSO"/>
    <s v="EJECUTADO EXITOSO"/>
    <s v="ORDEN DE CAMBIO"/>
    <s v="ROLLOS"/>
    <s v="ROLLOS"/>
    <s v="ENVÍO"/>
    <n v="20"/>
    <s v="ESTADO RESULTADO DE LA ACTIVIDAD :EJECUTADO_x000a_FORMA DE ATENCIÓN :ENVIO FLOTA - OPERADOR LOGISTICO_x000a_CANTIDAD DE ROLLOS :20_x000a_FECHA FIN DE LA ACTIVIDAD :13-06-2025_x000a_NOMBRES Y APELLIDOS DEL USUARIO :Yilber Mendez_x000a_TELEFONO DEL USUARIO :3213671038_x000a_CORREO DEL USUARIO :cafeyilber@outlook.com_x000a_SOLUCIÓN :EN LLAMADA CON EL SEÑOR YILBER MENDEZ AL NÚMERO 3213671038 SOLICITA SE LE ENVÍEN LOS ROLLOS AL INTERRAPIDISIMO PRINCIPAL DE IQUIRA HUILA"/>
    <n v="700160575059"/>
    <s v="INTERRAPIDISIMO"/>
    <s v="N/A"/>
    <s v="TIPO II"/>
    <s v="TERRESTRE"/>
    <n v="0"/>
    <s v="TARAZONA REGINO YESID ALEXANDER"/>
    <n v="35779.500569199998"/>
    <n v="0"/>
    <n v="35779.500569199998"/>
    <m/>
    <m/>
    <m/>
    <m/>
    <m/>
  </r>
  <r>
    <s v="MEDELLIN"/>
    <x v="2"/>
    <x v="2"/>
    <n v="5001"/>
    <n v="2281120"/>
    <n v="53591"/>
    <s v="ANTIOQUIA"/>
    <s v="MEDELLIN"/>
    <s v="PTM MEDELLIN MERKATODO EL PARA"/>
    <s v="REDEBAN"/>
    <n v="2281120"/>
    <s v="FO-25-1068403"/>
    <d v="2025-06-10T11:37:00"/>
    <d v="2025-06-16T10:52:56"/>
    <s v="EJECUTADO_EXITOSO"/>
    <s v="EJECUTADO EXITOSO"/>
    <s v="ORDEN DE CAMBIO"/>
    <s v="ROLLOS"/>
    <s v="ROLLOS"/>
    <s v="VISITA_TÉCNICA"/>
    <n v="60"/>
    <s v="ESTADO RESULTADO DE LA ACTIVIDAD :EJECUTADO_x000a_FORMA DE ATENCIÓN :VISITA TECNICA_x000a_CANTIDAD DE ROLLOS :60_x000a_FECHA FIN DE LA ACTIVIDAD :16-06-2025_x000a_NOMBRES Y APELLIDOS DEL USUARIO :Jorge burgos _x000a_TELEFONO DEL USUARIO :3243734152_x000a_CORREO DEL USUARIO :merkatodo16@gmail.com_x000a_SOLUCIÓN :SE ENTREGA ROLLOS OK "/>
    <n v="0"/>
    <n v="0"/>
    <s v="N/A"/>
    <s v="TIPO I"/>
    <s v="TERRESTRE"/>
    <n v="1"/>
    <n v="0"/>
    <n v="35779.500569199998"/>
    <n v="0"/>
    <n v="35779.500569199998"/>
    <m/>
    <m/>
    <m/>
    <m/>
    <m/>
  </r>
  <r>
    <s v="MEDELLIN"/>
    <x v="2"/>
    <x v="2"/>
    <n v="5266"/>
    <n v="2281381"/>
    <n v="16355"/>
    <s v="ANTIOQUIA"/>
    <s v="ENVIGADO"/>
    <s v="PAGAFACIL CITY PLAZA"/>
    <s v="REDEBAN"/>
    <n v="2281381"/>
    <s v="FO-25-1069176"/>
    <d v="2025-06-10T12:13:00"/>
    <d v="2025-06-16T11:06:26"/>
    <s v="EJECUTADO_EXITOSO"/>
    <s v="EJECUTADO EXITOSO"/>
    <s v="ORDEN DE CAMBIO"/>
    <s v="ROLLOS"/>
    <s v="ROLLOS"/>
    <s v="VISITA_TÉCNICA"/>
    <n v="310"/>
    <s v="ESTADO RESULTADO DE LA ACTIVIDAD :EJECUTADO_x000a_FORMA DE ATENCIÓN :VISITA TECNICA_x000a_CANTIDAD DE ROLLOS :310_x000a_FECHA FIN DE LA ACTIVIDAD :16-06-2025_x000a_NOMBRES Y APELLIDOS DEL USUARIO :JESSICA GOMEZ _x000a_TELEFONO DEL USUARIO :3042194825_x000a_CORREO DEL USUARIO :admoncityplaza@pagafacil.com.co _x000a_SOLUCIÓN :SE HACE ENTREGA DE ROLLOS "/>
    <n v="0"/>
    <n v="0"/>
    <s v="N/A"/>
    <s v="TIPO I"/>
    <s v="TERRESTRE"/>
    <n v="1"/>
    <s v="DIAZ VARGAS JONATHAN MIGUEL"/>
    <n v="35779.500569199998"/>
    <n v="0"/>
    <n v="35779.500569199998"/>
    <m/>
    <m/>
    <m/>
    <m/>
    <m/>
  </r>
  <r>
    <s v="MEDELLIN"/>
    <x v="2"/>
    <x v="2"/>
    <n v="5318"/>
    <n v="2281499"/>
    <n v="58993"/>
    <s v="ANTIOQUIA"/>
    <s v="GUARNE"/>
    <s v="PTM GUARNE MINIMERCADO JACOMA"/>
    <s v="REDEBAN"/>
    <n v="2281499"/>
    <s v="FO-25-1069185"/>
    <d v="2025-06-10T13:17:00"/>
    <d v="2025-06-16T11:14:03"/>
    <s v="EJECUTADO_EXITOSO"/>
    <s v="EJECUTADO EXITOSO"/>
    <s v="ORDEN DE CAMBIO"/>
    <s v="ROLLOS"/>
    <s v="ROLLOS"/>
    <s v="VISITA_TÉCNICA"/>
    <n v="30"/>
    <s v="ESTADO RESULTADO DE LA ACTIVIDAD :EJECUTADO_x000a_FORMA DE ATENCIÓN :VISITA TECNICA_x000a_CANTIDAD DE ROLLOS :30_x000a_FECHA FIN DE LA ACTIVIDAD :16-06-2025_x000a_NOMBRES Y APELLIDOS DEL USUARIO :Luis Osorio _x000a_TELEFONO DEL USUARIO :3041365725_x000a_CORREO DEL USUARIO :laosorio23@hotmail.com_x000a_SOLUCIÓN :SE ENTREGARON 30 ROLLOS "/>
    <n v="0"/>
    <n v="0"/>
    <s v="N/A"/>
    <s v="TIPO II"/>
    <s v="TERRESTRE"/>
    <n v="1"/>
    <s v="GUTIERREZ  CAMILO ANDRES"/>
    <n v="67654.12000000001"/>
    <n v="0"/>
    <n v="67654.12000000001"/>
    <m/>
    <m/>
    <m/>
    <m/>
    <m/>
  </r>
  <r>
    <s v="TUNJA"/>
    <x v="0"/>
    <x v="0"/>
    <n v="68385"/>
    <n v="2277285"/>
    <n v="46972"/>
    <s v="SANTANDER"/>
    <s v="LANDAZURI"/>
    <s v="PTM  LANDAZURI  TECHNO SNOW"/>
    <s v="REDEBAN"/>
    <n v="2277285"/>
    <s v="FO-25-1066814"/>
    <d v="2025-06-10T08:00:00"/>
    <d v="2025-06-16T11:20:39"/>
    <s v="EJECUTADO_EXITOSO"/>
    <s v="EJECUTADO EXITOSO"/>
    <s v="ORDEN DE CAMBIO"/>
    <s v="ROLLOS"/>
    <s v="ROLLOS"/>
    <s v="ENVÍO"/>
    <n v="50"/>
    <s v="ESTADO RESULTADO DE LA ACTIVIDAD :_x000a_FORMA DE ATENCIÓN :ENVIO_x000a_CANTIDAD DE ROLLOS :50_x000a_FECHA FIN DE LA ACTIVIDAD :16-06-2025_x000a_NOMBRES Y APELLIDOS DEL USUARIO :_x000a_TELEFONO DEL USUARIO :_x000a_CORREO DEL USUARIO :_x000a_SOLUCIÓN :"/>
    <s v="2259113038"/>
    <s v="SERVIENTREGA"/>
    <s v="N/A"/>
    <s v="TIPO III"/>
    <s v="TERRESTRE"/>
    <n v="0"/>
    <s v="TARAZONA REGINO YESID ALEXANDER"/>
    <n v="35779.500569199998"/>
    <n v="0"/>
    <n v="35779.500569199998"/>
    <m/>
    <m/>
    <m/>
    <m/>
    <m/>
  </r>
  <r>
    <s v="APARTADO"/>
    <x v="2"/>
    <x v="2"/>
    <n v="5665"/>
    <n v="2282824"/>
    <n v="66177"/>
    <s v="ANTIOQUIA"/>
    <s v="SAN PEDRO DE URABA"/>
    <s v="PTM SAN PEDRO DE URABA TIENDA"/>
    <s v="REDEBAN"/>
    <n v="2282824"/>
    <s v="FO-25-1070547"/>
    <d v="2025-06-10T15:03:00"/>
    <d v="2025-06-16T11:21:40"/>
    <s v="EJECUTADO_EXITOSO"/>
    <s v="EJECUTADO EXITOSO"/>
    <s v="ORDEN DE CAMBIO"/>
    <s v="ROLLOS"/>
    <s v="ROLLOS"/>
    <s v="ENVÍO"/>
    <n v="70"/>
    <s v="ESTADO RESULTADO DE LA ACTIVIDAD :_x000a_FORMA DE ATENCIÓN :ENVIO_x000a_CANTIDAD DE ROLLOS :70_x000a_FECHA FIN DE LA ACTIVIDAD :16-06-2025_x000a_NOMBRES Y APELLIDOS DEL USUARIO :_x000a_TELEFONO DEL USUARIO :_x000a_CORREO DEL USUARIO :_x000a_SOLUCIÓN :"/>
    <s v="2212425354"/>
    <s v="SERVIENTREGA"/>
    <s v="N/A"/>
    <s v="TIPO III"/>
    <s v="TERRESTRE"/>
    <n v="0"/>
    <s v="CEDEÑO AMAYA JORGE LUIS"/>
    <n v="35779.500569199998"/>
    <n v="0"/>
    <n v="35779.500569199998"/>
    <m/>
    <m/>
    <m/>
    <m/>
    <m/>
  </r>
  <r>
    <s v="MEDELLIN"/>
    <x v="2"/>
    <x v="2"/>
    <n v="5360"/>
    <n v="2284379"/>
    <n v="10364"/>
    <s v="ANTIOQUIA"/>
    <s v="ITAGUI"/>
    <s v="BARRIO EL CARMELO"/>
    <s v="REDEBAN"/>
    <n v="2284379"/>
    <s v="FO-25-1072443"/>
    <d v="2025-06-11T08:00:00"/>
    <d v="2025-06-16T11:23:09"/>
    <s v="EJECUTADO_EXITOSO"/>
    <s v="EJECUTADO EXITOSO"/>
    <s v="ORDEN DE CAMBIO"/>
    <s v="ROLLOS"/>
    <s v="ROLLOS"/>
    <s v="VISITA_TÉCNICA"/>
    <n v="270"/>
    <s v="ESTADO RESULTADO DE LA ACTIVIDAD :EJECUTADO_x000a_FORMA DE ATENCIÓN :VISITA TECNICA_x000a_CANTIDAD DE ROLLOS :270_x000a_FECHA FIN DE LA ACTIVIDAD :16-06-2025_x000a_NOMBRES Y APELLIDOS DEL USUARIO :JUAN HENAO _x000a_TELEFONO DEL USUARIO :3229709071_x000a_CORREO DEL USUARIO :servi-papel@hotmail.com _x000a_SOLUCIÓN :SE HACE ENTREGA DE ROLLOS "/>
    <n v="0"/>
    <n v="0"/>
    <s v="N/A"/>
    <s v="TIPO I"/>
    <s v="TERRESTRE"/>
    <n v="1"/>
    <s v="GUTIERREZ  CAMILO ANDRES"/>
    <n v="35779.500569199998"/>
    <n v="0"/>
    <n v="35779.500569199998"/>
    <m/>
    <m/>
    <m/>
    <m/>
    <m/>
  </r>
  <r>
    <s v="MEDELLIN"/>
    <x v="2"/>
    <x v="2"/>
    <n v="5001"/>
    <n v="2285726"/>
    <n v="56905"/>
    <s v="ANTIOQUIA"/>
    <s v="MEDELLIN"/>
    <s v="BARRIO SAN CRISTOBAL MEDELLIN"/>
    <s v="REDEBAN"/>
    <n v="2285726"/>
    <s v="FO-25-1072445"/>
    <d v="2025-06-11T08:00:00"/>
    <d v="2025-06-16T11:29:05"/>
    <s v="EJECUTADO_EXITOSO"/>
    <s v="EJECUTADO EXITOSO"/>
    <s v="ORDEN DE CAMBIO"/>
    <s v="ROLLOS"/>
    <s v="ROLLOS"/>
    <s v="VISITA_TÉCNICA"/>
    <n v="60"/>
    <s v="ESTADO RESULTADO DE LA ACTIVIDAD :EJECUTADO_x000a_FORMA DE ATENCIÓN :VISITA TECNICA_x000a_CANTIDAD DE ROLLOS :60_x000a_FECHA FIN DE LA ACTIVIDAD :16-06-2025_x000a_NOMBRES Y APELLIDOS DEL USUARIO :LEIDY MONTOYA _x000a_TELEFONO DEL USUARIO :3012538976_x000a_CORREO DEL USUARIO :facturacionsanefesas@gmail.com_x000a_SOLUCIÓN :SE ENTREGA ROLLOS OK "/>
    <n v="0"/>
    <n v="0"/>
    <s v="N/A"/>
    <s v="TIPO I"/>
    <s v="TERRESTRE"/>
    <n v="1"/>
    <n v="0"/>
    <n v="35779.500569199998"/>
    <n v="0"/>
    <n v="35779.500569199998"/>
    <m/>
    <m/>
    <m/>
    <m/>
    <m/>
  </r>
  <r>
    <s v="MEDELLIN"/>
    <x v="2"/>
    <x v="2"/>
    <n v="5088"/>
    <n v="2288703"/>
    <n v="37812"/>
    <s v="ANTIOQUIA"/>
    <s v="BELLO"/>
    <s v="PTM BELLO JOHANA"/>
    <s v="REDEBAN"/>
    <n v="2288703"/>
    <s v="FO-25-1075593"/>
    <d v="2025-06-11T12:00:00"/>
    <d v="2025-06-16T11:39:57"/>
    <s v="EJECUTADO_EXITOSO"/>
    <s v="EJECUTADO EXITOSO"/>
    <s v="ORDEN DE CAMBIO"/>
    <s v="ROLLOS"/>
    <s v="ROLLOS"/>
    <s v="VISITA_TÉCNICA"/>
    <n v="130"/>
    <s v="ESTADO RESULTADO DE LA ACTIVIDAD :EJECUTADO_x000a_FORMA DE ATENCIÓN :VISITA TECNICA_x000a_CANTIDAD DE ROLLOS :130_x000a_FECHA FIN DE LA ACTIVIDAD :16-06-2025_x000a_NOMBRES Y APELLIDOS DEL USUARIO :JOHANA GARCÍA _x000a_TELEFONO DEL USUARIO :3013633008_x000a_CORREO DEL USUARIO :leidyjoho2904@gmail.com_x000a_SOLUCIÓN :SE REALIZA ENTREGA DE 130 ROLLOS OK "/>
    <n v="0"/>
    <n v="0"/>
    <s v="N/A"/>
    <s v="TIPO I"/>
    <s v="TERRESTRE"/>
    <n v="1"/>
    <s v="GELVEZ MOGOLLON JOSE ELISEO"/>
    <n v="35779.500569199998"/>
    <n v="0"/>
    <n v="35779.500569199998"/>
    <m/>
    <m/>
    <m/>
    <m/>
    <m/>
  </r>
  <r>
    <s v="MEDELLIN"/>
    <x v="2"/>
    <x v="2"/>
    <n v="5088"/>
    <n v="2289145"/>
    <n v="78726"/>
    <s v="ANTIOQUIA"/>
    <s v="BELLO"/>
    <s v="PTM BELLO VARIEDADES ENCANTO M"/>
    <s v="REDEBAN"/>
    <n v="2289145"/>
    <s v="FO-25-1076938"/>
    <d v="2025-06-11T13:21:00"/>
    <d v="2025-06-16T11:44:17"/>
    <s v="EJECUTADO_EXITOSO"/>
    <s v="EJECUTADO EXITOSO"/>
    <s v="ORDEN DE CAMBIO"/>
    <s v="ROLLOS"/>
    <s v="ROLLOS"/>
    <s v="VISITA_TÉCNICA"/>
    <n v="10"/>
    <s v="ESTADO RESULTADO DE LA ACTIVIDAD :EJECUTADO_x000a_FORMA DE ATENCIÓN :VISITA TECNICA_x000a_CANTIDAD DE ROLLOS :10_x000a_FECHA FIN DE LA ACTIVIDAD :16-06-2025_x000a_NOMBRES Y APELLIDOS DEL USUARIO :Sandra arboleda _x000a_TELEFONO DEL USUARIO :3053217243_x000a_CORREO DEL USUARIO :variedadesencantomys@gmail.com_x000a_SOLUCIÓN :SE REALIZA LA ENTREGA DE 10 ROLLOS DE CB A LA ENCARGADA SANDRA ARBOLEDA "/>
    <n v="0"/>
    <n v="0"/>
    <s v="N/A"/>
    <s v="TIPO I"/>
    <s v="TERRESTRE"/>
    <n v="1"/>
    <s v="DURAN ACOSTA FRANK YONNY"/>
    <n v="35779.500569199998"/>
    <n v="0"/>
    <n v="35779.500569199998"/>
    <m/>
    <m/>
    <m/>
    <m/>
    <m/>
  </r>
  <r>
    <s v="MEDELLIN"/>
    <x v="2"/>
    <x v="2"/>
    <n v="5088"/>
    <n v="2289140"/>
    <n v="49385"/>
    <s v="ANTIOQUIA"/>
    <s v="BELLO"/>
    <s v="DISTRICOL THOMI Y VALE"/>
    <s v="REDEBAN"/>
    <n v="2289140"/>
    <s v="FO-25-1075883"/>
    <d v="2025-06-11T13:20:00"/>
    <d v="2025-06-16T11:58:17"/>
    <s v="EJECUTADO_EXITOSO"/>
    <s v="EJECUTADO EXITOSO"/>
    <s v="ORDEN DE CAMBIO"/>
    <s v="ROLLOS"/>
    <s v="ROLLOS"/>
    <s v="VISITA_TÉCNICA"/>
    <n v="10"/>
    <s v="ESTADO RESULTADO DE LA ACTIVIDAD :EJECUTADO_x000a_FORMA DE ATENCIÓN :VISITA TECNICA_x000a_CANTIDAD DE ROLLOS :10_x000a_FECHA FIN DE LA ACTIVIDAD :16-06-2025_x000a_NOMBRES Y APELLIDOS DEL USUARIO :Luisa Restrepo _x000a_TELEFONO DEL USUARIO :3012213545_x000a_CORREO DEL USUARIO :yepmmatias1703@gmail.com_x000a_SOLUCIÓN :SE REALIZA L ENTREGA DE 10 ROLLOS DE CB A LA ENCARGADA LUISA RESTREPO "/>
    <n v="0"/>
    <n v="0"/>
    <s v="N/A"/>
    <s v="TIPO I"/>
    <s v="TERRESTRE"/>
    <n v="1"/>
    <n v="0"/>
    <n v="35779.500569199998"/>
    <n v="0"/>
    <n v="35779.500569199998"/>
    <m/>
    <m/>
    <m/>
    <m/>
    <m/>
  </r>
  <r>
    <s v="MEDELLIN"/>
    <x v="2"/>
    <x v="2"/>
    <n v="5088"/>
    <n v="2289137"/>
    <n v="77830"/>
    <s v="ANTIOQUIA"/>
    <s v="BELLO"/>
    <s v="BARRIO BELLO BELLO 24"/>
    <s v="REDEBAN"/>
    <n v="2289137"/>
    <s v="FO-25-1075886"/>
    <d v="2025-06-11T13:19:00"/>
    <d v="2025-06-16T12:01:40"/>
    <s v="EJECUTADO_EXITOSO"/>
    <s v="EJECUTADO EXITOSO"/>
    <s v="ORDEN DE CAMBIO"/>
    <s v="ROLLOS"/>
    <s v="ROLLOS"/>
    <s v="VISITA_TÉCNICA"/>
    <n v="20"/>
    <s v="ESTADO RESULTADO DE LA ACTIVIDAD :EJECUTADO_x000a_FORMA DE ATENCIÓN :VISITA TECNICA_x000a_CANTIDAD DE ROLLOS :20_x000a_FECHA FIN DE LA ACTIVIDAD :16-06-2025_x000a_NOMBRES Y APELLIDOS DEL USUARIO :Lina Gaviria _x000a_TELEFONO DEL USUARIO :3022107763_x000a_CORREO DEL USUARIO :controldevisitadigital@gmail.com_x000a_SOLUCIÓN :SE REALIZA LA ENTREGA DE 20 ROLLOS DE CB LA USUARIA INDICA QUE LO DEJE EN LA LEGUMBRERIA QUE ELLA AL LLEGAR LOS RECLAMA SE DEJAN CON HUGO HURTADO "/>
    <n v="0"/>
    <n v="0"/>
    <s v="N/A"/>
    <s v="TIPO I"/>
    <s v="TERRESTRE"/>
    <n v="1"/>
    <n v="0"/>
    <n v="35779.500569199998"/>
    <n v="0"/>
    <n v="35779.500569199998"/>
    <m/>
    <m/>
    <m/>
    <m/>
    <m/>
  </r>
  <r>
    <s v="PEREIRA"/>
    <x v="5"/>
    <x v="6"/>
    <n v="76845"/>
    <n v="2294916"/>
    <n v="76070"/>
    <s v="VALLE DEL CAUCA"/>
    <s v="ULLOA"/>
    <s v="BARRIO SECTOR MOCTEZUMA ULLOA"/>
    <s v="REDEBAN"/>
    <n v="2294916"/>
    <s v="FO-25-1081284"/>
    <d v="2025-06-12T11:08:00"/>
    <d v="2025-06-16T12:04:37"/>
    <s v="EJECUTADO_EXITOSO"/>
    <s v="EJECUTADO EXITOSO"/>
    <s v="ORDEN DE CAMBIO"/>
    <s v="ROLLOS"/>
    <s v="ROLLOS"/>
    <s v="VISITA_TÉCNICA"/>
    <n v="20"/>
    <s v="ESTADO RESULTADO DE LA ACTIVIDAD :EJECUTADO_x000a_FORMA DE ATENCIÓN :VISITA TECNICA_x000a_CANTIDAD DE ROLLOS :20_x000a_FECHA FIN DE LA ACTIVIDAD :16-06-2025_x000a_NOMBRES Y APELLIDOS DEL USUARIO :Edwin Pinilla_x000a_TELEFONO DEL USUARIO :3118033999_x000a_CORREO DEL USUARIO :edwin121621@gmail.com_x000a_SOLUCIÓN :VISITAMOS COMERCIO REALIZAMOS ENTREGA DE 20 ROLLOS. "/>
    <n v="0"/>
    <n v="0"/>
    <s v="N/A"/>
    <s v="TIPO II"/>
    <s v="TERRESTRE"/>
    <n v="1"/>
    <n v="0"/>
    <n v="67654.12000000001"/>
    <n v="0"/>
    <n v="67654.12000000001"/>
    <m/>
    <m/>
    <m/>
    <m/>
    <m/>
  </r>
  <r>
    <s v="MEDELLIN"/>
    <x v="2"/>
    <x v="2"/>
    <n v="5088"/>
    <n v="2295117"/>
    <n v="59271"/>
    <s v="ANTIOQUIA"/>
    <s v="BELLO"/>
    <s v="OPRAP CENTRO COMERCIAL PARQUE"/>
    <s v="REDEBAN"/>
    <n v="2295117"/>
    <s v="FO-25-1081289"/>
    <d v="2025-06-12T11:35:00"/>
    <d v="2025-06-16T12:07:35"/>
    <s v="EJECUTADO_EXITOSO"/>
    <s v="EJECUTADO EXITOSO"/>
    <s v="ORDEN DE CAMBIO"/>
    <s v="ROLLOS"/>
    <s v="ROLLOS"/>
    <s v="VISITA_TÉCNICA"/>
    <n v="400"/>
    <s v="ESTADO RESULTADO DE LA ACTIVIDAD :EJECUTADO_x000a_FORMA DE ATENCIÓN :VISITA TECNICA_x000a_CANTIDAD DE ROLLOS :400_x000a_FECHA FIN DE LA ACTIVIDAD :16-06-2025_x000a_NOMBRES Y APELLIDOS DEL USUARIO :JENIFER GARCIA_x000a_TELEFONO DEL USUARIO :3106768832_x000a_CORREO DEL USUARIO :liceo_1966_11@hotmail.com_x000a_SOLUCIÓN :SE REALIZA ENTREGA DE 400 ROLLOS OK "/>
    <n v="0"/>
    <n v="0"/>
    <s v="N/A"/>
    <s v="TIPO I"/>
    <s v="TERRESTRE"/>
    <n v="1"/>
    <s v="PAREJA ECHAVARRIA JHON DAVID"/>
    <n v="35779.500569199998"/>
    <n v="0"/>
    <n v="35779.500569199998"/>
    <m/>
    <m/>
    <m/>
    <m/>
    <m/>
  </r>
  <r>
    <s v="BUCARAMANGA"/>
    <x v="0"/>
    <x v="0"/>
    <n v="68001"/>
    <n v="2304997"/>
    <n v="74162"/>
    <s v="SANTANDER"/>
    <s v="BUCARAMANGA"/>
    <s v="BARRIO BALCONES DEL SUR BUCARA"/>
    <s v="REDEBAN"/>
    <n v="2304997"/>
    <s v="FO-25-1091840"/>
    <d v="2025-06-14T11:10:00"/>
    <d v="2025-06-16T12:11:12"/>
    <s v="EJECUTADO_EXITOSO"/>
    <s v="EJECUTADO EXITOSO"/>
    <s v="ORDEN DE CAMBIO"/>
    <s v="ROLLOS"/>
    <s v="ROLLOS"/>
    <s v="VISITA_TÉCNICA"/>
    <n v="30"/>
    <s v="ESTADO RESULTADO DE LA ACTIVIDAD :EJECUTADO_x000a_FORMA DE ATENCIÓN :VISITA TECNICA_x000a_CANTIDAD DE ROLLOS :30_x000a_FECHA FIN DE LA ACTIVIDAD :16-06-2025_x000a_NOMBRES Y APELLIDOS DEL USUARIO :Elizabeth Hernández _x000a_TELEFONO DEL USUARIO :3223676051_x000a_CORREO DEL USUARIO :crayolapapeleria1317@gmail.com_x000a_SOLUCIÓN :SE REALIZA ENTREGA DE 30 ROLLOS CON VISITA NO SE MANIPULA TERMINAL "/>
    <n v="0"/>
    <n v="0"/>
    <s v="N/A"/>
    <s v="TIPO I"/>
    <s v="TERRESTRE"/>
    <n v="1"/>
    <s v="QUINTERO SANCHEZ JUAN SEBASTIAN"/>
    <n v="35779.500569199998"/>
    <n v="0"/>
    <n v="35779.500569199998"/>
    <m/>
    <m/>
    <m/>
    <m/>
    <m/>
  </r>
  <r>
    <s v="MEDELLIN"/>
    <x v="2"/>
    <x v="2"/>
    <n v="5088"/>
    <n v="2276340"/>
    <n v="75513"/>
    <s v="ANTIOQUIA"/>
    <s v="BELLO"/>
    <s v="BARRIO CONGOLO BELLO"/>
    <s v="REDEBAN"/>
    <n v="2276340"/>
    <s v="FO-25-1065217"/>
    <d v="2025-06-09T16:13:00"/>
    <d v="2025-06-16T12:16:31"/>
    <s v="EJECUTADO_EXITOSO"/>
    <s v="EJECUTADO EXITOSO"/>
    <s v="ORDEN DE CAMBIO"/>
    <s v="ROLLOS"/>
    <s v="ROLLOS"/>
    <s v="VISITA_TÉCNICA"/>
    <n v="150"/>
    <s v="ESTADO RESULTADO DE LA ACTIVIDAD :EJECUTADO_x000a_FORMA DE ATENCIÓN :VISITA TECNICA_x000a_CANTIDAD DE ROLLOS :150_x000a_FECHA FIN DE LA ACTIVIDAD :16-06-2025_x000a_NOMBRES Y APELLIDOS DEL USUARIO :EVELIN CASTAÑO CARDONA_x000a_TELEFONO DEL USUARIO :3227568691_x000a_CORREO DEL USUARIO :maxxtuendala57@gmail.com_x000a_SOLUCIÓN :SE REALIZA ENTREGA DE 150 ROLLOS OK "/>
    <n v="0"/>
    <n v="0"/>
    <s v="N/A"/>
    <s v="TIPO I"/>
    <s v="TERRESTRE"/>
    <n v="1"/>
    <s v="ROMERO ROJAS BREIDY JHOHAN"/>
    <n v="35779.500569199998"/>
    <n v="0"/>
    <n v="35779.500569199998"/>
    <m/>
    <m/>
    <m/>
    <m/>
    <m/>
  </r>
  <r>
    <s v="MEDELLIN"/>
    <x v="2"/>
    <x v="2"/>
    <n v="5360"/>
    <n v="2297240"/>
    <n v="44124"/>
    <s v="ANTIOQUIA"/>
    <s v="ITAGUI"/>
    <s v="PAGAFACIL ITAGUI PLAZA"/>
    <s v="REDEBAN"/>
    <n v="2297240"/>
    <s v="FO-25-1083487"/>
    <d v="2025-06-12T15:37:00"/>
    <d v="2025-06-16T12:16:31"/>
    <s v="EJECUTADO_EXITOSO"/>
    <s v="EJECUTADO EXITOSO"/>
    <s v="ORDEN DE CAMBIO"/>
    <s v="ROLLOS"/>
    <s v="ROLLOS"/>
    <s v="VISITA_TÉCNICA"/>
    <n v="230"/>
    <s v="ESTADO RESULTADO DE LA ACTIVIDAD :EJECUTADO_x000a_FORMA DE ATENCIÓN :VISITA TECNICA_x000a_CANTIDAD DE ROLLOS :230_x000a_FECHA FIN DE LA ACTIVIDAD :16-06-2025_x000a_NOMBRES Y APELLIDOS DEL USUARIO :ANGELA HOLGUIN _x000a_TELEFONO DEL USUARIO :3015744027_x000a_CORREO DEL USUARIO :angelaholguin7319@hotmail.com _x000a_SOLUCIÓN :SE HACE ENTREGA DE ROLLOS "/>
    <n v="0"/>
    <n v="0"/>
    <s v="N/A"/>
    <s v="TIPO I"/>
    <s v="TERRESTRE"/>
    <n v="1"/>
    <s v="ROMERO ROJAS BREIDY JHOHAN"/>
    <n v="35779.500569199998"/>
    <n v="0"/>
    <n v="35779.500569199998"/>
    <m/>
    <m/>
    <m/>
    <m/>
    <m/>
  </r>
  <r>
    <s v="MEDELLIN"/>
    <x v="2"/>
    <x v="2"/>
    <n v="5088"/>
    <n v="2277106"/>
    <n v="35462"/>
    <s v="ANTIOQUIA"/>
    <s v="BELLO"/>
    <s v="COMCARD BELLO MILE Y SAMU"/>
    <s v="REDEBAN"/>
    <n v="2277106"/>
    <s v="FO-25-1066177"/>
    <d v="2025-06-09T17:42:00"/>
    <d v="2025-06-16T12:20:44"/>
    <s v="EJECUTADO_EXITOSO"/>
    <s v="EJECUTADO EXITOSO"/>
    <s v="ORDEN DE CAMBIO"/>
    <s v="ROLLOS"/>
    <s v="ROLLOS"/>
    <s v="VISITA_TÉCNICA"/>
    <n v="110"/>
    <s v="ESTADO RESULTADO DE LA ACTIVIDAD :EJECUTADO_x000a_FORMA DE ATENCIÓN :VISITA TECNICA_x000a_CANTIDAD DE ROLLOS :110_x000a_FECHA FIN DE LA ACTIVIDAD :16-06-2025_x000a_NOMBRES Y APELLIDOS DEL USUARIO :CINDY MONSALVE _x000a__x000a_TELEFONO DEL USUARIO :3126402526_x000a_CORREO DEL USUARIO :yili_monsa@gmail.com_x000a_SOLUCIÓN :SE REALIZA ENTREGA DE 110 ROLLOS OK"/>
    <n v="0"/>
    <n v="0"/>
    <s v="N/A"/>
    <s v="TIPO I"/>
    <s v="TERRESTRE"/>
    <n v="1"/>
    <s v="GONZALEZ ESTUPIÑAN YEISON WALTER ANTONIO"/>
    <n v="35779.500569199998"/>
    <n v="0"/>
    <n v="35779.500569199998"/>
    <m/>
    <m/>
    <m/>
    <m/>
    <m/>
  </r>
  <r>
    <s v="MEDELLIN"/>
    <x v="2"/>
    <x v="2"/>
    <n v="5088"/>
    <n v="2300718"/>
    <n v="74561"/>
    <s v="ANTIOQUIA"/>
    <s v="BELLO"/>
    <s v="PTM BELLO DROGUERIA TO#A"/>
    <s v="REDEBAN"/>
    <n v="2300718"/>
    <s v="FO-25-1085783"/>
    <d v="2025-06-13T10:24:00"/>
    <d v="2025-06-16T12:23:14"/>
    <s v="EJECUTADO_EXITOSO"/>
    <s v="EJECUTADO EXITOSO"/>
    <s v="ORDEN DE CAMBIO"/>
    <s v="ROLLOS"/>
    <s v="ROLLOS"/>
    <s v="VISITA_TÉCNICA"/>
    <n v="30"/>
    <s v="ESTADO RESULTADO DE LA ACTIVIDAD :EJECUTADO_x000a_FORMA DE ATENCIÓN :VISITA TECNICA_x000a_CANTIDAD DE ROLLOS :30_x000a_FECHA FIN DE LA ACTIVIDAD :16-06-2025_x000a_NOMBRES Y APELLIDOS DEL USUARIO :Piedad pulgarin _x000a_TELEFONO DEL USUARIO :3143786292_x000a_CORREO DEL USUARIO :controldevisitadigital@gmail.com_x000a_SOLUCIÓN :SE REALIZA L ENTREGA DE 30 ROLLOS DE CB A LA ENCARGADA PIEDAD PULGARIN "/>
    <n v="0"/>
    <n v="0"/>
    <s v="N/A"/>
    <s v="TIPO I"/>
    <s v="TERRESTRE"/>
    <n v="1"/>
    <n v="0"/>
    <n v="35779.500569199998"/>
    <n v="0"/>
    <n v="35779.500569199998"/>
    <m/>
    <m/>
    <m/>
    <m/>
    <m/>
  </r>
  <r>
    <s v="MEDELLIN"/>
    <x v="2"/>
    <x v="2"/>
    <n v="5088"/>
    <n v="2301346"/>
    <n v="74040"/>
    <s v="ANTIOQUIA"/>
    <s v="BELLO"/>
    <s v="OPRAP ESTACIÓN NIQUIA"/>
    <s v="REDEBAN"/>
    <n v="2301346"/>
    <s v="FO-25-1086172"/>
    <d v="2025-06-13T11:18:00"/>
    <d v="2025-06-16T12:24:41"/>
    <s v="EJECUTADO_EXITOSO"/>
    <s v="EJECUTADO EXITOSO"/>
    <s v="ORDEN DE CAMBIO"/>
    <s v="ROLLOS"/>
    <s v="ROLLOS"/>
    <s v="VISITA_TÉCNICA"/>
    <n v="130"/>
    <s v="ESTADO RESULTADO DE LA ACTIVIDAD :EJECUTADO_x000a_FORMA DE ATENCIÓN :VISITA TECNICA_x000a_CANTIDAD DE ROLLOS :130_x000a_FECHA FIN DE LA ACTIVIDAD :16-06-2025_x000a_NOMBRES Y APELLIDOS DEL USUARIO :MARÍA FERNANDA CÓRDOBA_x000a_TELEFONO DEL USUARIO :3152076699_x000a_CORREO DEL USUARIO :controldevisitadigital@gmail.com_x000a_SOLUCIÓN :SE REALIZA ENTREGA DE 130 ROLLOS OK "/>
    <n v="0"/>
    <n v="0"/>
    <s v="N/A"/>
    <s v="TIPO I"/>
    <s v="TERRESTRE"/>
    <n v="1"/>
    <s v="ALVAREZ ARENAS VICTOR HUGO"/>
    <n v="35779.500569199998"/>
    <n v="0"/>
    <n v="35779.500569199998"/>
    <m/>
    <m/>
    <m/>
    <m/>
    <m/>
  </r>
  <r>
    <s v="MEDELLIN"/>
    <x v="2"/>
    <x v="2"/>
    <n v="5088"/>
    <n v="2301634"/>
    <n v="78995"/>
    <s v="ANTIOQUIA"/>
    <s v="BELLO"/>
    <s v="PTM BELLO REPLAY MS"/>
    <s v="REDEBAN"/>
    <n v="2301634"/>
    <s v="FO-25-1086384"/>
    <d v="2025-06-13T11:45:00"/>
    <d v="2025-06-16T12:26:06"/>
    <s v="EJECUTADO_EXITOSO"/>
    <s v="EJECUTADO EXITOSO"/>
    <s v="ORDEN DE CAMBIO"/>
    <s v="ROLLOS"/>
    <s v="ROLLOS"/>
    <s v="VISITA_TÉCNICA"/>
    <n v="20"/>
    <s v="ESTADO RESULTADO DE LA ACTIVIDAD :EJECUTADO_x000a_FORMA DE ATENCIÓN :VISITA TECNICA_x000a_CANTIDAD DE ROLLOS :20_x000a_FECHA FIN DE LA ACTIVIDAD :16-06-2025_x000a_NOMBRES Y APELLIDOS DEL USUARIO :Carolina Upegui _x000a_TELEFONO DEL USUARIO :3014833869_x000a_CORREO DEL USUARIO :angieupegui1@hotmail.com_x000a_SOLUCIÓN :SE REALIZA LA ENTREGA DE 20 ROLLOS DE CB A LA ENCARGADA CAROLINA UPEGUI "/>
    <n v="0"/>
    <n v="0"/>
    <s v="N/A"/>
    <s v="TIPO I"/>
    <s v="TERRESTRE"/>
    <n v="1"/>
    <s v="ALVAREZ ARENAS VICTOR HUGO"/>
    <n v="35779.500569199998"/>
    <n v="0"/>
    <n v="35779.500569199998"/>
    <m/>
    <m/>
    <m/>
    <m/>
    <m/>
  </r>
  <r>
    <s v="MEDELLIN"/>
    <x v="2"/>
    <x v="2"/>
    <n v="5079"/>
    <n v="2303498"/>
    <n v="30854"/>
    <s v="ANTIOQUIA"/>
    <s v="BARBOSA"/>
    <s v="MINIMERCADO EL HATILLO EXPRESS"/>
    <s v="REDEBAN"/>
    <n v="2303498"/>
    <s v="FO-25-1090354"/>
    <d v="2025-06-13T16:41:00"/>
    <d v="2025-06-16T12:27:29"/>
    <s v="EJECUTADO_EXITOSO"/>
    <s v="EJECUTADO EXITOSO"/>
    <s v="ORDEN DE CAMBIO"/>
    <s v="ROLLOS"/>
    <s v="ROLLOS"/>
    <s v="VISITA_TÉCNICA"/>
    <n v="50"/>
    <s v="ESTADO RESULTADO DE LA ACTIVIDAD :EJECUTADO_x000a_FORMA DE ATENCIÓN :VISITA TECNICA_x000a_CANTIDAD DE ROLLOS :50_x000a_FECHA FIN DE LA ACTIVIDAD :16-06-2025_x000a_NOMBRES Y APELLIDOS DEL USUARIO :ALEIDA ROLDAN_x000a_TELEFONO DEL USUARIO :3159281918_x000a_CORREO DEL USUARIO :aleidaroldanc@hotmail.com_x000a_SOLUCIÓN :SE ENTREGAN 50 ROLLOS"/>
    <n v="0"/>
    <n v="0"/>
    <s v="N/A"/>
    <s v="TIPO II"/>
    <s v="TERRESTRE"/>
    <n v="1"/>
    <s v="AGUIRRE HENAO RAUL EDUARDO"/>
    <n v="67654.12000000001"/>
    <n v="0"/>
    <n v="67654.12000000001"/>
    <m/>
    <m/>
    <m/>
    <m/>
    <m/>
  </r>
  <r>
    <s v="MEDELLIN"/>
    <x v="2"/>
    <x v="2"/>
    <n v="5001"/>
    <n v="2287063"/>
    <n v="28943"/>
    <s v="ANTIOQUIA"/>
    <s v="MEDELLIN"/>
    <s v="BARRIO SAN CRISTOBAL 3 MEDELLI"/>
    <s v="REDEBAN"/>
    <n v="2287063"/>
    <s v="FO-25-1074204"/>
    <d v="2025-06-11T09:55:00"/>
    <d v="2025-06-16T12:28:18"/>
    <s v="EJECUTADO_EXITOSO"/>
    <s v="EJECUTADO EXITOSO"/>
    <s v="ORDEN DE CAMBIO"/>
    <s v="ROLLOS"/>
    <s v="ROLLOS"/>
    <s v="VISITA_TÉCNICA"/>
    <n v="20"/>
    <s v="ESTADO RESULTADO DE LA ACTIVIDAD :EJECUTADO_x000a_FORMA DE ATENCIÓN :VISITA TECNICA_x000a_CANTIDAD DE ROLLOS :20_x000a_FECHA FIN DE LA ACTIVIDAD :16-06-2025_x000a_NOMBRES Y APELLIDOS DEL USUARIO :Marcela Vergara _x000a_TELEFONO DEL USUARIO :3016802837_x000a_CORREO DEL USUARIO :controldevisitadigital@gmail.com _x000a_SOLUCIÓN :SE ENTREGA ROLLOS OK SE DOCUMENTA EN OTRA DIRECCIÓN YA QUE NO SE CONTABA CON SEÑAL"/>
    <n v="0"/>
    <n v="0"/>
    <s v="N/A"/>
    <s v="TIPO I"/>
    <s v="TERRESTRE"/>
    <n v="1"/>
    <s v="VEGA MANRIQUE JONATAN MAURICIO"/>
    <n v="35779.500569199998"/>
    <n v="0"/>
    <n v="35779.500569199998"/>
    <m/>
    <m/>
    <m/>
    <m/>
    <m/>
  </r>
  <r>
    <s v="IBAGUE"/>
    <x v="4"/>
    <x v="4"/>
    <n v="73001"/>
    <n v="2304126"/>
    <n v="66937"/>
    <s v="TOLIMA"/>
    <s v="IBAGUE"/>
    <s v="BARRIO URBANIZACION MODELIA I"/>
    <s v="REDEBAN"/>
    <n v="2304126"/>
    <s v="FO-25-1090358"/>
    <d v="2025-06-13T17:52:00"/>
    <d v="2025-06-16T12:29:36"/>
    <s v="EJECUTADO_EXITOSO"/>
    <s v="EJECUTADO EXITOSO"/>
    <s v="ORDEN DE CAMBIO"/>
    <s v="ROLLOS"/>
    <s v="ROLLOS"/>
    <s v="VISITA_TÉCNICA"/>
    <n v="70"/>
    <s v="ESTADO RESULTADO DE LA ACTIVIDAD :EJECUTADO_x000a_FORMA DE ATENCIÓN :VISITA TECNICA_x000a_CANTIDAD DE ROLLOS :70_x000a_FECHA FIN DE LA ACTIVIDAD :16-06-2025_x000a_NOMBRES Y APELLIDOS DEL USUARIO :Andrea Cubillos _x000a_TELEFONO DEL USUARIO :3152832168_x000a_CORREO DEL USUARIO :paocubillosgri1@gmail.com_x000a_SOLUCIÓN :SE ENTREGA 70 ROLLOS"/>
    <n v="0"/>
    <n v="0"/>
    <s v="N/A"/>
    <s v="TIPO I"/>
    <s v="TERRESTRE"/>
    <n v="1"/>
    <s v="BUSTOS MORA DIEGO MANUEL"/>
    <n v="35779.500569199998"/>
    <n v="0"/>
    <n v="35779.500569199998"/>
    <m/>
    <m/>
    <m/>
    <m/>
    <m/>
  </r>
  <r>
    <s v="TUNJA"/>
    <x v="0"/>
    <x v="0"/>
    <n v="68077"/>
    <n v="2304282"/>
    <n v="76872"/>
    <s v="SANTANDER"/>
    <s v="BARBOSA"/>
    <s v="BARRIO  CITE BARBOSA"/>
    <s v="REDEBAN"/>
    <n v="2304282"/>
    <s v="FO-25-1090367"/>
    <d v="2025-06-14T09:00:00"/>
    <d v="2025-06-16T12:31:07"/>
    <s v="EJECUTADO_EXITOSO"/>
    <s v="EJECUTADO EXITOSO"/>
    <s v="ORDEN DE CAMBIO"/>
    <s v="ROLLOS"/>
    <s v="ROLLOS"/>
    <s v="VISITA_TÉCNICA"/>
    <n v="10"/>
    <s v="ESTADO RESULTADO DE LA ACTIVIDAD :EJECUTADO_x000a_FORMA DE ATENCIÓN :VISITA TECNICA_x000a_CANTIDAD DE ROLLOS :10_x000a_FECHA FIN DE LA ACTIVIDAD :16-06-2025_x000a_NOMBRES Y APELLIDOS DEL USUARIO :EULALIA CUBILLOS_x000a_TELEFONO DEL USUARIO :3015598247_x000a_CORREO DEL USUARIO :martineu2007@gmail.com_x000a_SOLUCIÓN :SE VISITA CB ENTREGA 10 ROLLOS"/>
    <n v="0"/>
    <n v="0"/>
    <s v="N/A"/>
    <s v="TIPO II"/>
    <s v="TERRESTRE"/>
    <n v="1"/>
    <s v="ARROYAVE CANO MANUEL GUILLERMO"/>
    <n v="67654.12000000001"/>
    <n v="0"/>
    <n v="67654.12000000001"/>
    <m/>
    <m/>
    <m/>
    <m/>
    <m/>
  </r>
  <r>
    <s v="MEDELLIN"/>
    <x v="2"/>
    <x v="2"/>
    <n v="5318"/>
    <n v="2304621"/>
    <n v="37851"/>
    <s v="ANTIOQUIA"/>
    <s v="GUARNE"/>
    <s v="DISTRICOL TIENDA Y PANADERIA E"/>
    <s v="REDEBAN"/>
    <n v="2304621"/>
    <s v="FO-25-1090381"/>
    <d v="2025-06-14T09:00:00"/>
    <d v="2025-06-16T12:33:36"/>
    <s v="EJECUTADO_EXITOSO"/>
    <s v="EJECUTADO EXITOSO"/>
    <s v="ORDEN DE CAMBIO"/>
    <s v="ROLLOS"/>
    <s v="ROLLOS"/>
    <s v="VISITA_TÉCNICA"/>
    <n v="70"/>
    <s v="ESTADO RESULTADO DE LA ACTIVIDAD :EJECUTADO_x000a_FORMA DE ATENCIÓN :VISITA TECNICA_x000a_CANTIDAD DE ROLLOS :70_x000a_FECHA FIN DE LA ACTIVIDAD :16-06-2025_x000a_NOMBRES Y APELLIDOS DEL USUARIO :Mario toro_x000a_TELEFONO DEL USUARIO :3146181196_x000a_CORREO DEL USUARIO :mariotoroelabasto@gmail.com_x000a_SOLUCIÓN :SE ENTREGARON 70 ROLLOS "/>
    <n v="0"/>
    <n v="0"/>
    <s v="N/A"/>
    <s v="TIPO II"/>
    <s v="TERRESTRE"/>
    <n v="1"/>
    <s v="VEGA MANRIQUE JONATAN MAURICIO"/>
    <n v="67654.12000000001"/>
    <n v="0"/>
    <n v="67654.12000000001"/>
    <m/>
    <m/>
    <m/>
    <m/>
    <m/>
  </r>
  <r>
    <s v="MEDELLIN"/>
    <x v="2"/>
    <x v="2"/>
    <n v="5088"/>
    <n v="2289611"/>
    <n v="77422"/>
    <s v="ANTIOQUIA"/>
    <s v="BELLO"/>
    <s v="DISTRICOL CARNICER BARENAS I"/>
    <s v="REDEBAN"/>
    <n v="2289611"/>
    <s v="FO-25-1076941"/>
    <d v="2025-06-11T14:31:00"/>
    <d v="2025-06-16T12:34:56"/>
    <s v="EJECUTADO_EXITOSO"/>
    <s v="EJECUTADO EXITOSO"/>
    <s v="ORDEN DE CAMBIO"/>
    <s v="ROLLOS"/>
    <s v="ROLLOS"/>
    <s v="VISITA_TÉCNICA"/>
    <n v="40"/>
    <s v="ESTADO RESULTADO DE LA ACTIVIDAD :EJECUTADO_x000a_FORMA DE ATENCIÓN :VISITA TECNICA_x000a_CANTIDAD DE ROLLOS :40_x000a_FECHA FIN DE LA ACTIVIDAD :16-06-2025_x000a_NOMBRES Y APELLIDOS DEL USUARIO :Erick dimas _x000a_TELEFONO DEL USUARIO :3132865948_x000a_CORREO DEL USUARIO :erickdimas93@gmail.com_x000a_SOLUCIÓN :SE REALIZA L ENTREGA DE 40 ROLLOS DE CB AL ENCARAGDO ERICK DIMAS "/>
    <n v="0"/>
    <n v="0"/>
    <s v="N/A"/>
    <s v="TIPO I"/>
    <s v="TERRESTRE"/>
    <n v="1"/>
    <s v="MARIÑO PABON JORGE ENRIQUE"/>
    <n v="35779.500569199998"/>
    <n v="0"/>
    <n v="35779.500569199998"/>
    <m/>
    <m/>
    <m/>
    <m/>
    <m/>
  </r>
  <r>
    <s v="MEDELLIN"/>
    <x v="2"/>
    <x v="2"/>
    <n v="5001"/>
    <n v="2304749"/>
    <n v="17520"/>
    <s v="ANTIOQUIA"/>
    <s v="MEDELLIN"/>
    <s v="PAGAFACIL BELEN PARQUE"/>
    <s v="REDEBAN"/>
    <n v="2304749"/>
    <s v="FO-25-1091220"/>
    <d v="2025-06-14T09:00:00"/>
    <d v="2025-06-16T12:35:22"/>
    <s v="EJECUTADO_EXITOSO"/>
    <s v="EJECUTADO EXITOSO"/>
    <s v="ORDEN DE CAMBIO"/>
    <s v="ROLLOS"/>
    <s v="ROLLOS"/>
    <s v="VISITA_TÉCNICA"/>
    <n v="520"/>
    <s v="ESTADO RESULTADO DE LA ACTIVIDAD :EJECUTADO_x000a_FORMA DE ATENCIÓN :VISITA TECNICA_x000a_CANTIDAD DE ROLLOS :560_x000a_FECHA FIN DE LA ACTIVIDAD :16-06-2025_x000a_NOMBRES Y APELLIDOS DEL USUARIO :XIOMARA Arenas _x000a_TELEFONO DEL USUARIO :3178673536_x000a_CORREO DEL USUARIO :controldevisitadigital@gmail.com_x000a_SOLUCIÓN :SE ENTREGAN 520 ROLLOS OK"/>
    <n v="0"/>
    <n v="0"/>
    <s v="N/A"/>
    <s v="TIPO I"/>
    <s v="TERRESTRE"/>
    <n v="1"/>
    <s v="QUINTERO SANCHEZ JUAN SEBASTIAN"/>
    <n v="35779.500569199998"/>
    <n v="0"/>
    <n v="35779.500569199998"/>
    <m/>
    <m/>
    <m/>
    <m/>
    <m/>
  </r>
  <r>
    <s v="MEDELLIN"/>
    <x v="2"/>
    <x v="2"/>
    <n v="5088"/>
    <n v="2283811"/>
    <n v="28240"/>
    <s v="ANTIOQUIA"/>
    <s v="BELLO"/>
    <s v="COMCARD BELLO DIGINET"/>
    <s v="REDEBAN"/>
    <n v="2283811"/>
    <s v="FO-25-1070196"/>
    <d v="2025-06-10T16:18:00"/>
    <d v="2025-06-16T12:43:19"/>
    <s v="EJECUTADO_EXITOSO"/>
    <s v="EJECUTADO EXITOSO"/>
    <s v="ORDEN DE CAMBIO"/>
    <s v="ROLLOS"/>
    <s v="ROLLOS"/>
    <s v="VISITA_TÉCNICA"/>
    <n v="50"/>
    <s v="ESTADO RESULTADO DE LA ACTIVIDAD :EJECUTADO_x000a_FORMA DE ATENCIÓN :VISITA TECNICA_x000a_CANTIDAD DE ROLLOS :50_x000a_FECHA FIN DE LA ACTIVIDAD :16-06-2025_x000a_NOMBRES Y APELLIDOS DEL USUARIO :Luz Durango _x000a_TELEFONO DEL USUARIO :3246200161_x000a_CORREO DEL USUARIO :luzdurango15@gmail.com_x000a_SOLUCIÓN :SE REALIZA LA ENTREGA DE 50 ROLLOS DE CB A L ENCARGADA LUZ DURANGO "/>
    <n v="0"/>
    <n v="0"/>
    <s v="N/A"/>
    <s v="TIPO I"/>
    <s v="TERRESTRE"/>
    <n v="1"/>
    <s v="QUINTERO SANCHEZ JUAN SEBASTIAN"/>
    <n v="35779.500569199998"/>
    <n v="0"/>
    <n v="35779.500569199998"/>
    <m/>
    <m/>
    <m/>
    <m/>
    <m/>
  </r>
  <r>
    <s v="SANTA MARTA"/>
    <x v="1"/>
    <x v="1"/>
    <n v="47001"/>
    <n v="2295164"/>
    <n v="72881"/>
    <s v="MAGDALENA"/>
    <s v="SANTA MARTA"/>
    <s v="MAGDALENA SANTA MARTA 1"/>
    <s v="REDEBAN"/>
    <n v="2295164"/>
    <s v="FO-25-1081292"/>
    <d v="2025-06-12T11:49:00"/>
    <d v="2025-06-16T12:45:18"/>
    <s v="EJECUTADO_EXITOSO"/>
    <s v="EJECUTADO EXITOSO"/>
    <s v="ORDEN DE CAMBIO"/>
    <s v="ROLLOS"/>
    <s v="ROLLOS"/>
    <s v="VISITA_TÉCNICA"/>
    <n v="20"/>
    <s v="ESTADO RESULTADO DE LA ACTIVIDAD :EJECUTADO_x000a_FORMA DE ATENCIÓN :VISITA TECNICA_x000a_CANTIDAD DE ROLLOS :20_x000a_FECHA FIN DE LA ACTIVIDAD :16-06-2025_x000a_NOMBRES Y APELLIDOS DEL USUARIO :Javier Brito _x000a_TELEFONO DEL USUARIO :3023739159_x000a_CORREO DEL USUARIO :carneslaferrocarril@hotmail.com_x000a_SOLUCIÓN :SE REALIZA ENTREGA DE 20 ROLLOS PARA DATÁFONO A SATISFACCIÓN DEL CLIENTE "/>
    <n v="0"/>
    <n v="0"/>
    <s v="N/A"/>
    <s v="TIPO I"/>
    <s v="TERRESTRE"/>
    <n v="1"/>
    <s v="QUINTERO SANCHEZ JUAN SEBASTIAN"/>
    <n v="35779.500569199998"/>
    <n v="0"/>
    <n v="35779.500569199998"/>
    <m/>
    <m/>
    <m/>
    <m/>
    <m/>
  </r>
  <r>
    <s v="MEDELLIN"/>
    <x v="2"/>
    <x v="2"/>
    <n v="5088"/>
    <n v="2300452"/>
    <n v="46990"/>
    <s v="ANTIOQUIA"/>
    <s v="BELLO"/>
    <s v="BARRIO BELLO BELLO 1"/>
    <s v="REDEBAN"/>
    <n v="2300452"/>
    <s v="FO-25-1085772"/>
    <d v="2025-06-13T10:07:00"/>
    <d v="2025-06-16T12:50:13"/>
    <s v="EJECUTADO_EXITOSO"/>
    <s v="EJECUTADO EXITOSO"/>
    <s v="ORDEN DE CAMBIO"/>
    <s v="ROLLOS"/>
    <s v="ROLLOS"/>
    <s v="VISITA_TÉCNICA"/>
    <n v="90"/>
    <s v="ESTADO RESULTADO DE LA ACTIVIDAD :EJECUTADO_x000a_FORMA DE ATENCIÓN :VISITA TECNICA_x000a_CANTIDAD DE ROLLOS :90_x000a_FECHA FIN DE LA ACTIVIDAD :16-06-2025_x000a_NOMBRES Y APELLIDOS DEL USUARIO :Marly Botero _x000a_TELEFONO DEL USUARIO :3153549927_x000a_CORREO DEL USUARIO :simoncastrillonbotero89@gmail.com_x000a_SOLUCIÓN :SE REALIZA LA ENTREGA DE 90 ROLLOS DE CB A LA ENCARGADA MARLY BOTERO "/>
    <n v="0"/>
    <n v="0"/>
    <s v="N/A"/>
    <s v="TIPO I"/>
    <s v="TERRESTRE"/>
    <n v="1"/>
    <s v="CANEDO HERRERA ALEXANDER"/>
    <n v="35779.500569199998"/>
    <n v="0"/>
    <n v="35779.500569199998"/>
    <m/>
    <m/>
    <m/>
    <m/>
    <m/>
  </r>
  <r>
    <s v="SINCELEJO"/>
    <x v="1"/>
    <x v="1"/>
    <n v="70742"/>
    <n v="2300447"/>
    <n v="38627"/>
    <s v="SUCRE"/>
    <s v="SAN LUIS DE SINCE"/>
    <s v="BARRIO CENTRO SAN LUIS DE SINC"/>
    <s v="REDEBAN"/>
    <n v="2300447"/>
    <s v="FO-25-1085776"/>
    <d v="2025-06-13T10:06:00"/>
    <d v="2025-06-16T12:52:30"/>
    <s v="EJECUTADO_EXITOSO"/>
    <s v="EJECUTADO EXITOSO"/>
    <s v="ORDEN DE CAMBIO"/>
    <s v="ROLLOS"/>
    <s v="ROLLOS"/>
    <s v="VISITA_TÉCNICA"/>
    <n v="20"/>
    <s v="ESTADO RESULTADO DE LA ACTIVIDAD :EJECUTADO_x000a_FORMA DE ATENCIÓN :VISITA TECNICA_x000a_CANTIDAD DE ROLLOS :20_x000a_FECHA FIN DE LA ACTIVIDAD :16-06-2025_x000a_NOMBRES Y APELLIDOS DEL USUARIO :Fabián Pineda Navarro_x000a_TELEFONO DEL USUARIO :3014128985_x000a_CORREO DEL USUARIO :yenysgs05@gmail.com_x000a_SOLUCIÓN :SE VISITA COMERCIO Y SE HACE ENTREGA DE 20 ROLLOS AL SEÑOR FABIÁN PINEDA NAVARRO"/>
    <n v="0"/>
    <n v="0"/>
    <s v="N/A"/>
    <s v="TIPO II"/>
    <s v="TERRESTRE"/>
    <n v="1"/>
    <s v="MARIÑO PABON JORGE ENRIQUE"/>
    <n v="67654.12000000001"/>
    <n v="0"/>
    <n v="67654.12000000001"/>
    <m/>
    <m/>
    <m/>
    <m/>
    <m/>
  </r>
  <r>
    <s v="MEDELLIN"/>
    <x v="2"/>
    <x v="2"/>
    <n v="5615"/>
    <n v="2300723"/>
    <n v="78932"/>
    <s v="ANTIOQUIA"/>
    <s v="RIONEGRO"/>
    <s v="DISTRICOL HELADERIA LA LELA"/>
    <s v="REDEBAN"/>
    <n v="2300723"/>
    <s v="FO-25-1086910"/>
    <d v="2025-06-13T10:25:00"/>
    <d v="2025-06-16T12:56:16"/>
    <s v="EJECUTADO_EXITOSO"/>
    <s v="EJECUTADO EXITOSO"/>
    <s v="ORDEN DE CAMBIO"/>
    <s v="ROLLOS"/>
    <s v="ROLLOS"/>
    <s v="VISITA_TÉCNICA"/>
    <n v="10"/>
    <s v="ESTADO RESULTADO DE LA ACTIVIDAD :EJECUTADO_x000a_FORMA DE ATENCIÓN :VISITA TECNICA_x000a_CANTIDAD DE ROLLOS :10_x000a_FECHA FIN DE LA ACTIVIDAD :16-06-2025_x000a_NOMBRES Y APELLIDOS DEL USUARIO :Sofía bedoya _x000a_TELEFONO DEL USUARIO :3206853051_x000a_CORREO DEL USUARIO :sofiabedoya989@gmail.com_x000a_SOLUCIÓN :SE ENTREGARON 10 ROLLOS "/>
    <n v="0"/>
    <n v="0"/>
    <s v="N/A"/>
    <s v="TIPO II"/>
    <s v="TERRESTRE"/>
    <n v="1"/>
    <s v="PAREJA ECHAVARRIA JHON DAVID"/>
    <n v="67654.12000000001"/>
    <n v="0"/>
    <n v="67654.12000000001"/>
    <m/>
    <m/>
    <m/>
    <m/>
    <m/>
  </r>
  <r>
    <s v="BARRANQUILLA"/>
    <x v="1"/>
    <x v="1"/>
    <n v="8758"/>
    <n v="2283168"/>
    <n v="50113"/>
    <s v="ATLANTICO"/>
    <s v="SOLEDAD"/>
    <s v="BARRIO SOLEDAD 2000 SOLEDAD 5"/>
    <s v="REDEBAN"/>
    <n v="2283168"/>
    <s v="FO-25-1069889"/>
    <d v="2025-06-10T15:31:00"/>
    <d v="2025-06-16T13:02:19"/>
    <s v="EJECUTADO_EXITOSO"/>
    <s v="EJECUTADO EXITOSO"/>
    <s v="ORDEN DE CAMBIO"/>
    <s v="ROLLOS"/>
    <s v="ROLLOS"/>
    <s v="VISITA_TÉCNICA"/>
    <n v="110"/>
    <s v="ESTADO RESULTADO DE LA ACTIVIDAD :EJECUTADO_x000a_FORMA DE ATENCIÓN :VISITA TECNICA_x000a_CANTIDAD DE ROLLOS :110_x000a_FECHA FIN DE LA ACTIVIDAD :16-06-2025_x000a_NOMBRES Y APELLIDOS DEL USUARIO :Orlando García _x000a_TELEFONO DEL USUARIO :3135347067_x000a_CORREO DEL USUARIO :controldevicitadigital@gmail.com _x000a_SOLUCIÓN :SE REALIZA VISITA TÉCNICA PARA ENTREGA DE ROLLOS DE REDEBAN "/>
    <n v="0"/>
    <n v="0"/>
    <s v="N/A"/>
    <s v="TIPO I"/>
    <s v="TERRESTRE"/>
    <n v="1"/>
    <s v="MORENO MEDINA JUAN PABLO"/>
    <n v="35779.500569199998"/>
    <n v="0"/>
    <n v="35779.500569199998"/>
    <m/>
    <m/>
    <m/>
    <m/>
    <m/>
  </r>
  <r>
    <s v="PASTO"/>
    <x v="5"/>
    <x v="5"/>
    <n v="52356"/>
    <n v="2304949"/>
    <n v="78045"/>
    <s v="NARIÑO"/>
    <s v="IPIALES"/>
    <s v="PTM IPIALES COMERCIALIZARA M&amp;G"/>
    <s v="REDEBAN"/>
    <n v="2304949"/>
    <s v="FO-25-1091838"/>
    <d v="2025-06-14T10:09:00"/>
    <d v="2025-06-16T13:05:35"/>
    <s v="EJECUTADO_EXITOSO"/>
    <s v="EJECUTADO EXITOSO"/>
    <s v="ORDEN DE CAMBIO"/>
    <s v="ROLLOS"/>
    <s v="ROLLOS"/>
    <s v="VISITA_TÉCNICA"/>
    <n v="70"/>
    <s v="ESTADO RESULTADO DE LA ACTIVIDAD :EJECUTADO_x000a_FORMA DE ATENCIÓN :VISITA TECNICA_x000a_CANTIDAD DE ROLLOS :70_x000a_FECHA FIN DE LA ACTIVIDAD :16-06-2025_x000a_NOMBRES Y APELLIDOS DEL USUARIO :Melba Benavides _x000a_TELEFONO DEL USUARIO :3167685076_x000a_CORREO DEL USUARIO :mbenavidesgrijalba@gmail.com _x000a_SOLUCIÓN :SE REALIZÓ LA ENTREGA DE PAPELERÍA SOLICITADA NO SE MANIPULA CB CLIENTE INFORMA QUE SE ENCUENTRA OPERATIVO. "/>
    <n v="0"/>
    <n v="0"/>
    <s v="N/A"/>
    <s v="TIPO II"/>
    <s v="TERRESTRE"/>
    <n v="1"/>
    <s v="PAREJA ECHAVARRIA JHON DAVID"/>
    <n v="67654.12000000001"/>
    <n v="0"/>
    <n v="67654.12000000001"/>
    <m/>
    <m/>
    <m/>
    <m/>
    <m/>
  </r>
  <r>
    <s v="MEDELLIN"/>
    <x v="2"/>
    <x v="2"/>
    <n v="5001"/>
    <n v="2288765"/>
    <n v="77191"/>
    <s v="ANTIOQUIA"/>
    <s v="MEDELLIN"/>
    <s v="DISTRICOL CARNICER. LA COSECHA"/>
    <s v="REDEBAN"/>
    <n v="2288765"/>
    <s v="FO-25-1075598"/>
    <d v="2025-06-11T12:19:00"/>
    <d v="2025-06-16T13:59:50"/>
    <s v="EJECUTADO_EXITOSO"/>
    <s v="EJECUTADO EXITOSO"/>
    <s v="ORDEN DE CAMBIO"/>
    <s v="ROLLOS"/>
    <s v="ROLLOS"/>
    <s v="VISITA_TÉCNICA"/>
    <n v="80"/>
    <s v="ESTADO RESULTADO DE LA ACTIVIDAD :EJECUTADO_x000a_FORMA DE ATENCIÓN :VISITA TECNICA_x000a_CANTIDAD DE ROLLOS :80_x000a_FECHA FIN DE LA ACTIVIDAD :16-06-2025_x000a_NOMBRES Y APELLIDOS DEL USUARIO :Pablo agudelo _x000a_TELEFONO DEL USUARIO :3018686294_x000a_CORREO DEL USUARIO :controldevisitadigital@gmail.com_x000a_SOLUCIÓN :SE REALIZA L ENTREGA DE 80 ROLLOS DE CB A LA ENCARGADO PABLO AGUDELO "/>
    <n v="0"/>
    <n v="0"/>
    <s v="N/A"/>
    <s v="TIPO I"/>
    <s v="TERRESTRE"/>
    <n v="1"/>
    <s v="QUINTERO SANCHEZ JUAN SEBASTIAN"/>
    <n v="35779.500569199998"/>
    <n v="0"/>
    <n v="35779.500569199998"/>
    <m/>
    <m/>
    <m/>
    <m/>
    <m/>
  </r>
  <r>
    <s v="MEDELLIN"/>
    <x v="2"/>
    <x v="2"/>
    <n v="5001"/>
    <n v="2301607"/>
    <n v="74501"/>
    <s v="ANTIOQUIA"/>
    <s v="MEDELLIN"/>
    <s v="DISTRICOL MERCADOS ALGI"/>
    <s v="REDEBAN"/>
    <n v="2301607"/>
    <s v="FO-25-1086370"/>
    <d v="2025-06-13T11:36:00"/>
    <d v="2025-06-16T14:05:13"/>
    <s v="EJECUTADO_EXITOSO"/>
    <s v="EJECUTADO EXITOSO"/>
    <s v="ORDEN DE CAMBIO"/>
    <s v="ROLLOS"/>
    <s v="ROLLOS"/>
    <s v="VISITA_TÉCNICA"/>
    <n v="80"/>
    <s v="ESTADO RESULTADO DE LA ACTIVIDAD :EJECUTADO_x000a_FORMA DE ATENCIÓN :VISITA TECNICA_x000a_CANTIDAD DE ROLLOS :80_x000a_FECHA FIN DE LA ACTIVIDAD :16-06-2025_x000a_NOMBRES Y APELLIDOS DEL USUARIO :Ericka masarenta _x000a_TELEFONO DEL USUARIO :3003372461_x000a_CORREO DEL USUARIO :controldevisitadigital@gmail.com_x000a_SOLUCIÓN :SE REALIZA K ENTREGA DE 80 ROLLOS DE CB A LA ENCARGADA ERICKA MASARENTA "/>
    <n v="0"/>
    <n v="0"/>
    <s v="N/A"/>
    <s v="TIPO I"/>
    <s v="TERRESTRE"/>
    <n v="1"/>
    <s v="SANTOS GONZALEZ JOHAN FABIAN"/>
    <n v="35779.500569199998"/>
    <n v="0"/>
    <n v="35779.500569199998"/>
    <m/>
    <m/>
    <m/>
    <m/>
    <m/>
  </r>
  <r>
    <s v="BOGOTA"/>
    <x v="3"/>
    <x v="3"/>
    <n v="25123"/>
    <n v="2302222"/>
    <n v="47647"/>
    <s v="CUNDINAMARCA"/>
    <s v="CACHIPAY"/>
    <s v="DISTRICOL STATION CYBER"/>
    <s v="REDEBAN"/>
    <n v="2302222"/>
    <s v="FO-25-1086924"/>
    <d v="2025-06-13T13:28:00"/>
    <d v="2025-06-16T14:10:25"/>
    <s v="EJECUTADO_EXITOSO"/>
    <s v="EJECUTADO EXITOSO"/>
    <s v="ORDEN DE CAMBIO"/>
    <s v="ROLLOS"/>
    <s v="ROLLOS"/>
    <s v="VISITA_TÉCNICA"/>
    <n v="50"/>
    <s v="ESTADO RESULTADO DE LA ACTIVIDAD :EJECUTADO_x000a_FORMA DE ATENCIÓN :VISITA TECNICA_x000a_CANTIDAD DE ROLLOS :50_x000a_FECHA FIN DE LA ACTIVIDAD :16-06-2025_x000a_NOMBRES Y APELLIDOS DEL USUARIO :Edison ayala_x000a_TELEFONO DEL USUARIO :3043404146_x000a_CORREO DEL USUARIO :pichin.14@hotmail.com_x000a_SOLUCIÓN :ENTREGA DE 50 ROLLOS NO SE MANIPULAN EQUIPOS "/>
    <n v="0"/>
    <n v="0"/>
    <s v="N/A"/>
    <s v="TIPO II"/>
    <s v="TERRESTRE"/>
    <n v="1"/>
    <s v="CASTAÑEDA PALACIO CARLOS FELIPE"/>
    <n v="67654.12000000001"/>
    <n v="0"/>
    <n v="67654.12000000001"/>
    <m/>
    <m/>
    <m/>
    <m/>
    <m/>
  </r>
  <r>
    <s v="MEDELLIN"/>
    <x v="2"/>
    <x v="2"/>
    <n v="5001"/>
    <n v="2288722"/>
    <n v="71254"/>
    <s v="ANTIOQUIA"/>
    <s v="MEDELLIN"/>
    <s v="PTM MEDELLIN  DROGUERIA MAKRO"/>
    <s v="REDEBAN"/>
    <n v="2288722"/>
    <s v="FO-25-1075591"/>
    <d v="2025-06-11T12:01:00"/>
    <d v="2025-06-16T14:25:40"/>
    <s v="EJECUTADO_EXITOSO"/>
    <s v="EJECUTADO EXITOSO"/>
    <s v="ORDEN DE CAMBIO"/>
    <s v="ROLLOS"/>
    <s v="ROLLOS"/>
    <s v="VISITA_TÉCNICA"/>
    <n v="110"/>
    <s v="ESTADO RESULTADO DE LA ACTIVIDAD :EJECUTADO_x000a_FORMA DE ATENCIÓN :VISITA TECNICA_x000a_CANTIDAD DE ROLLOS :110_x000a_FECHA FIN DE LA ACTIVIDAD :16-06-2025_x000a_NOMBRES Y APELLIDOS DEL USUARIO :SEBASTIAN AGUIRRE _x000a_TELEFONO DEL USUARIO :3014702728_x000a_CORREO DEL USUARIO :aguirresebastian850@gmail.com_x000a_SOLUCIÓN :SE ENTREGAN 110 ROLLOS"/>
    <n v="0"/>
    <n v="0"/>
    <s v="N/A"/>
    <s v="TIPO I"/>
    <s v="TERRESTRE"/>
    <n v="1"/>
    <s v="ORTIZ MARTINEZ STIVEN"/>
    <n v="35779.500569199998"/>
    <n v="0"/>
    <n v="35779.500569199998"/>
    <m/>
    <m/>
    <m/>
    <m/>
    <m/>
  </r>
  <r>
    <s v="MEDELLIN"/>
    <x v="2"/>
    <x v="2"/>
    <n v="5318"/>
    <n v="2304995"/>
    <n v="60885"/>
    <s v="ANTIOQUIA"/>
    <s v="GUARNE"/>
    <s v="PTM GUARNE TIENDA CUATRO ESQU"/>
    <s v="REDEBAN"/>
    <n v="2304995"/>
    <s v="FO-25-1091843"/>
    <d v="2025-06-14T11:07:00"/>
    <d v="2025-06-16T14:33:46"/>
    <s v="EJECUTADO_EXITOSO"/>
    <s v="EJECUTADO EXITOSO"/>
    <s v="ORDEN DE CAMBIO"/>
    <s v="ROLLOS"/>
    <s v="ROLLOS"/>
    <s v="VISITA_TÉCNICA"/>
    <n v="20"/>
    <s v="ESTADO RESULTADO DE LA ACTIVIDAD :EJECUTADO_x000a_FORMA DE ATENCIÓN :VISITA TECNICA_x000a_CANTIDAD DE ROLLOS :20_x000a_FECHA FIN DE LA ACTIVIDAD :16-06-2025_x000a_NOMBRES Y APELLIDOS DEL USUARIO :ERIKA  MONTOYA _x000a_TELEFONO DEL USUARIO :3137101727_x000a_CORREO DEL USUARIO :hiikaa@gmail.com_x000a_SOLUCIÓN :SE REALIZA ENTREGA DE 20 ROLLOS EXITOSAMENTE OK "/>
    <n v="0"/>
    <n v="0"/>
    <s v="N/A"/>
    <s v="TIPO II"/>
    <s v="TERRESTRE"/>
    <n v="1"/>
    <s v="DEVIA REINOSO JUAN CARLOS"/>
    <n v="67654.12000000001"/>
    <n v="0"/>
    <n v="67654.12000000001"/>
    <m/>
    <m/>
    <m/>
    <m/>
    <m/>
  </r>
  <r>
    <s v="SANTA MARTA"/>
    <x v="1"/>
    <x v="1"/>
    <n v="47001"/>
    <n v="2304219"/>
    <n v="43565"/>
    <s v="MAGDALENA"/>
    <s v="SANTA MARTA"/>
    <s v="BARRIO SANTA MARTA SANTA MARTA"/>
    <s v="REDEBAN"/>
    <n v="2304219"/>
    <s v="FO-25-1090375"/>
    <d v="2025-06-14T09:00:00"/>
    <d v="2025-06-16T14:55:39"/>
    <s v="EJECUTADO_EXITOSO"/>
    <s v="EJECUTADO EXITOSO"/>
    <s v="ORDEN DE CAMBIO"/>
    <s v="ROLLOS"/>
    <s v="ROLLOS"/>
    <s v="VISITA_TÉCNICA"/>
    <n v="30"/>
    <s v="ESTADO RESULTADO DE LA ACTIVIDAD :EJECUTADO_x000a_FORMA DE ATENCIÓN :VISITA TECNICA_x000a_CANTIDAD DE ROLLOS :30_x000a_FECHA FIN DE LA ACTIVIDAD :16-06-2025_x000a_NOMBRES Y APELLIDOS DEL USUARIO :Amparo  Valle _x000a_TELEFONO DEL USUARIO :3183831035_x000a_CORREO DEL USUARIO :ampy8151@hotmail.com_x000a_SOLUCIÓN :SE REALIZA ENTREGA DE 30 ROLLOS PAR DATÁFONO A SATISFACCIÓN DEL CLIENTE "/>
    <n v="0"/>
    <n v="0"/>
    <s v="N/A"/>
    <s v="TIPO I"/>
    <s v="TERRESTRE"/>
    <n v="1"/>
    <n v="0"/>
    <n v="35779.500569199998"/>
    <n v="0"/>
    <n v="35779.500569199998"/>
    <m/>
    <m/>
    <m/>
    <m/>
    <m/>
  </r>
  <r>
    <s v="MONTERIA"/>
    <x v="1"/>
    <x v="1"/>
    <n v="5154"/>
    <n v="2289658"/>
    <n v="78929"/>
    <s v="ANTIOQUIA"/>
    <s v="CAUCASIA"/>
    <s v="DISTRICOL TARMITES CONTABLES"/>
    <s v="REDEBAN"/>
    <n v="2289658"/>
    <s v="FO-25-1076479"/>
    <d v="2025-06-11T14:45:00"/>
    <d v="2025-06-16T15:24:10"/>
    <s v="EJECUTADO_EXITOSO"/>
    <s v="EJECUTADO EXITOSO"/>
    <s v="ORDEN DE CAMBIO"/>
    <s v="ROLLOS"/>
    <s v="ROLLOS"/>
    <s v="VISITA_TÉCNICA"/>
    <n v="20"/>
    <s v="ESTADO RESULTADO DE LA ACTIVIDAD :EJECUTADO_x000a_FORMA DE ATENCIÓN :VISITA TECNICA_x000a_CANTIDAD DE ROLLOS :20_x000a_FECHA FIN DE LA ACTIVIDAD :16-06-2025_x000a_NOMBRES Y APELLIDOS DEL USUARIO :Diana de la Ossa _x000a_TELEFONO DEL USUARIO :3114375825_x000a_CORREO DEL USUARIO :tramites.contablescaucasia@hotmail.com_x000a_SOLUCIÓN :SE REALIZÓ ENTREGA DE 20 ROLLOS PARA CB BANCOLOMBIA, NO SE MANIPULÓ EQUIPOS."/>
    <n v="0"/>
    <n v="0"/>
    <s v="N/A"/>
    <s v="TIPO II"/>
    <s v="TERRESTRE"/>
    <n v="1"/>
    <s v="BOLAÑOS TABORDA JORGE ENRIQUE"/>
    <n v="67654.12000000001"/>
    <n v="0"/>
    <n v="67654.12000000001"/>
    <m/>
    <m/>
    <m/>
    <m/>
    <m/>
  </r>
  <r>
    <s v="BUCARAMANGA"/>
    <x v="0"/>
    <x v="0"/>
    <n v="68547"/>
    <n v="2304116"/>
    <n v="45077"/>
    <s v="SANTANDER"/>
    <s v="PIEDECUESTA"/>
    <s v="DISTRICOL SALON DE BELLEZA DIM"/>
    <s v="REDEBAN"/>
    <n v="2304116"/>
    <s v="FO-25-1090362"/>
    <d v="2025-06-13T17:44:00"/>
    <d v="2025-06-16T15:28:01"/>
    <s v="EJECUTADO_EXITOSO"/>
    <s v="EJECUTADO EXITOSO"/>
    <s v="ORDEN DE CAMBIO"/>
    <s v="ROLLOS"/>
    <s v="ROLLOS"/>
    <s v="VISITA_TÉCNICA"/>
    <n v="60"/>
    <s v="ESTADO RESULTADO DE LA ACTIVIDAD :EJECUTADO_x000a_FORMA DE ATENCIÓN :VISITA TECNICA_x000a_CANTIDAD DE ROLLOS :60_x000a_FECHA FIN DE LA ACTIVIDAD :16-06-2025_x000a_NOMBRES Y APELLIDOS DEL USUARIO :MARTHA PINZON_x000a_TELEFONO DEL USUARIO :3188464837_x000a_CORREO DEL USUARIO :alexandrapinzon52@gmail.com_x000a_SOLUCIÓN :SE HACE PRESENCIA EN COMERCIO SE REALIZA ENTREGA DE 60 ROLLOS"/>
    <n v="0"/>
    <n v="0"/>
    <s v="N/A"/>
    <s v="TIPO II"/>
    <s v="TERRESTRE"/>
    <n v="1"/>
    <s v="PAREJA ECHAVARRIA JHON DAVID"/>
    <n v="67654.12000000001"/>
    <n v="0"/>
    <n v="67654.12000000001"/>
    <m/>
    <m/>
    <m/>
    <m/>
    <m/>
  </r>
  <r>
    <s v="MONTERIA"/>
    <x v="1"/>
    <x v="1"/>
    <n v="23466"/>
    <n v="2280812"/>
    <n v="73046"/>
    <s v="CORDOBA"/>
    <s v="MONTELIBANO"/>
    <s v="DISTRICOL RESTAURANTE LICETH"/>
    <s v="REDEBAN"/>
    <n v="2280812"/>
    <s v="FO-25-1068658"/>
    <d v="2025-06-10T11:13:00"/>
    <d v="2025-06-16T16:00:49"/>
    <s v="EJECUTADO_EXITOSO"/>
    <s v="EJECUTADO EXITOSO"/>
    <s v="ORDEN DE CAMBIO"/>
    <s v="ROLLOS"/>
    <s v="ROLLOS"/>
    <s v="ENVÍO"/>
    <n v="30"/>
    <s v="ESTADO RESULTADO DE LA ACTIVIDAD :_x000a_FORMA DE ATENCIÓN :ENVIO_x000a_CANTIDAD DE ROLLOS :30_x000a_FECHA FIN DE LA ACTIVIDAD :16-06-2025_x000a_NOMBRES Y APELLIDOS DEL USUARIO :_x000a_TELEFONO DEL USUARIO :_x000a_CORREO DEL USUARIO :_x000a_SOLUCIÓN :"/>
    <s v="240030563618"/>
    <s v="INTERRAPIDISIMO"/>
    <s v="N/A"/>
    <s v="TIPO IV"/>
    <s v="TERRESTRE"/>
    <n v="0"/>
    <n v="0"/>
    <n v="35779.500569199998"/>
    <n v="0"/>
    <n v="35779.500569199998"/>
    <m/>
    <m/>
    <m/>
    <m/>
    <m/>
  </r>
  <r>
    <s v="MONTERIA"/>
    <x v="1"/>
    <x v="1"/>
    <n v="23660"/>
    <n v="2277280"/>
    <n v="61133"/>
    <s v="CORDOBA"/>
    <s v="SAHAGUN"/>
    <s v="BARRIO VEREDA LA COROCITA SAHA"/>
    <s v="REDEBAN"/>
    <n v="2277280"/>
    <s v="FO-25-1066195"/>
    <d v="2025-06-10T08:00:00"/>
    <d v="2025-06-16T16:01:39"/>
    <s v="EJECUTADO_EXITOSO"/>
    <s v="EJECUTADO EXITOSO"/>
    <s v="ORDEN DE CAMBIO"/>
    <s v="ROLLOS"/>
    <s v="ROLLOS"/>
    <s v="VISITA_TÉCNICA"/>
    <n v="100"/>
    <s v="ESTADO RESULTADO DE LA ACTIVIDAD :EJECUTADO_x000a_FORMA DE ATENCIÓN :VISITA TECNICA_x000a_CANTIDAD DE ROLLOS :100_x000a_FECHA FIN DE LA ACTIVIDAD :16-06-2025_x000a_NOMBRES Y APELLIDOS DEL USUARIO :Andrés Molina_x000a_TELEFONO DEL USUARIO :3105369755_x000a_CORREO DEL USUARIO :oviedomoly@gmail.com_x000a_SOLUCIÓN :SE REALIZA VISITA PARA ENTREGAR 100 ROLLOS PARA DATÁFONO, NO SE MANIPULA DATÁFONO, ENTREGA OK "/>
    <n v="0"/>
    <n v="0"/>
    <s v="N/A"/>
    <s v="TIPO II"/>
    <s v="TERRESTRE"/>
    <n v="1"/>
    <n v="0"/>
    <n v="67654.12000000001"/>
    <n v="0"/>
    <n v="67654.12000000001"/>
    <m/>
    <m/>
    <m/>
    <m/>
    <m/>
  </r>
  <r>
    <s v="NEIVA"/>
    <x v="4"/>
    <x v="4"/>
    <n v="41396"/>
    <n v="2283156"/>
    <n v="25996"/>
    <s v="HUILA"/>
    <s v="LA ARGENTINA"/>
    <s v="GALLEGO LA PLATA   HUILA"/>
    <s v="REDEBAN"/>
    <n v="2283156"/>
    <s v="FO-25-1076834"/>
    <d v="2025-06-10T15:29:00"/>
    <d v="2025-06-16T16:12:18"/>
    <s v="EJECUTADO_EXITOSO"/>
    <s v="EJECUTADO EXITOSO"/>
    <s v="ORDEN DE CAMBIO"/>
    <s v="ROLLOS"/>
    <s v="ROLLOS"/>
    <s v="ENVÍO"/>
    <n v="40"/>
    <s v="ESTADO RESULTADO DE LA ACTIVIDAD :_x000a_FORMA DE ATENCIÓN :ENVIO_x000a_CANTIDAD DE ROLLOS :40_x000a_FECHA FIN DE LA ACTIVIDAD :16-06-2025_x000a_NOMBRES Y APELLIDOS DEL USUARIO :_x000a_TELEFONO DEL USUARIO :_x000a_CORREO DEL USUARIO :_x000a_SOLUCIÓN :"/>
    <n v="240030665704"/>
    <s v="INTERRAPIDISIMO"/>
    <s v="N/A"/>
    <s v="TIPO III"/>
    <s v="TERRESTRE"/>
    <n v="0"/>
    <n v="0"/>
    <n v="35779.500569199998"/>
    <n v="0"/>
    <n v="35779.500569199998"/>
    <m/>
    <m/>
    <m/>
    <m/>
    <m/>
  </r>
  <r>
    <s v="CUCUTA"/>
    <x v="0"/>
    <x v="0"/>
    <n v="54001"/>
    <n v="2305348"/>
    <n v="78950"/>
    <s v="NORTE DE SANTANDER"/>
    <s v="CUCUTA"/>
    <s v="BARRIO PRADOS NORTE CUCUTA 1"/>
    <s v="REDEBAN"/>
    <n v="2305348"/>
    <s v="FO-25-1095916"/>
    <d v="2025-06-16T08:00:00"/>
    <d v="2025-06-16T16:14:03"/>
    <s v="EJECUTADO_EXITOSO"/>
    <s v="EJECUTADO EXITOSO"/>
    <s v="ORDEN DE CAMBIO"/>
    <s v="ROLLOS"/>
    <s v="ROLLOS"/>
    <s v="VISITA_TÉCNICA"/>
    <n v="10"/>
    <s v="ESTADO RESULTADO DE LA ACTIVIDAD :EJECUTADO_x000a_FORMA DE ATENCIÓN :VISITA TECNICA_x000a_CANTIDAD DE ROLLOS :10_x000a_FECHA FIN DE LA ACTIVIDAD :16-06-2025_x000a_NOMBRES Y APELLIDOS DEL USUARIO :NORLY ALEJANDRA AGUILAR QUINTERO _x000a_TELEFONO DEL USUARIO :3177338883_x000a_CORREO DEL USUARIO :jeiggarvacation@jeiggar.com_x000a_SOLUCIÓN :SE REALIZA ENTREGA DE 10 ROLLOS RBM OK "/>
    <n v="0"/>
    <n v="0"/>
    <s v="N/A"/>
    <s v="TIPO I"/>
    <s v="TERRESTRE"/>
    <n v="1"/>
    <n v="0"/>
    <n v="35779.500569199998"/>
    <n v="0"/>
    <n v="35779.500569199998"/>
    <m/>
    <m/>
    <m/>
    <m/>
    <m/>
  </r>
  <r>
    <s v="SINCELEJO"/>
    <x v="1"/>
    <x v="1"/>
    <n v="70001"/>
    <n v="2302326"/>
    <n v="27900"/>
    <s v="SUCRE"/>
    <s v="SINCELEJO"/>
    <s v="BARRIO CHOCO SINCELEJO"/>
    <s v="REDEBAN"/>
    <n v="2302326"/>
    <s v="FO-25-1086934"/>
    <d v="2025-06-13T14:02:00"/>
    <d v="2025-06-17T07:42:43"/>
    <s v="EJECUTADO_EXITOSO"/>
    <s v="EJECUTADO EXITOSO"/>
    <s v="ORDEN DE CAMBIO"/>
    <s v="ROLLOS"/>
    <s v="ROLLOS"/>
    <s v="VISITA_TÉCNICA"/>
    <n v="40"/>
    <s v="ESTADO RESULTADO DE LA ACTIVIDAD :EJECUTADO_x000a_FORMA DE ATENCIÓN :VISITA TECNICA_x000a_CANTIDAD DE ROLLOS :40_x000a_FECHA FIN DE LA ACTIVIDAD :16-06-2025_x000a_NOMBRES Y APELLIDOS DEL USUARIO :Ernedis Flores_x000a_TELEFONO DEL USUARIO :3116592738_x000a_CORREO DEL USUARIO :sandi199212@hotmail.com_x000a_SOLUCIÓN :SE VISITA COMERCIO Y SE HACE ENTREGA DE 40 ROLLOS A LA SEÑORA ERNEDIS FLORES, SE ENTREGAN LOS ROLLOS EN EL LOCAL DE AL LADO DONDE EL PAPÁ."/>
    <n v="0"/>
    <n v="0"/>
    <s v="N/A"/>
    <s v="TIPO I"/>
    <s v="TERRESTRE"/>
    <n v="1"/>
    <s v="PAREJA ECHAVARRIA JHON DAVID"/>
    <n v="35779.500569199998"/>
    <n v="0"/>
    <n v="35779.500569199998"/>
    <m/>
    <m/>
    <m/>
    <m/>
    <m/>
  </r>
  <r>
    <s v="PEREIRA"/>
    <x v="5"/>
    <x v="6"/>
    <n v="63130"/>
    <n v="2301991"/>
    <n v="73122"/>
    <s v="QUINDIO"/>
    <s v="CALARCA"/>
    <s v="DISTRICOL LA BODEGA DE ALEJO"/>
    <s v="REDEBAN"/>
    <n v="2301991"/>
    <s v="FO-25-1086928"/>
    <d v="2025-06-13T13:00:00"/>
    <d v="2025-06-17T08:12:19"/>
    <s v="EJECUTADO_EXITOSO"/>
    <s v="EJECUTADO EXITOSO"/>
    <s v="ORDEN DE CAMBIO"/>
    <s v="ROLLOS"/>
    <s v="ROLLOS"/>
    <s v="VISITA_TÉCNICA"/>
    <n v="70"/>
    <s v="ESTADO RESULTADO DE LA ACTIVIDAD :EJECUTADO_x000a_FORMA DE ATENCIÓN :VISITA TECNICA_x000a_CANTIDAD DE ROLLOS :70_x000a_FECHA FIN DE LA ACTIVIDAD :17-06-2025_x000a_NOMBRES Y APELLIDOS DEL USUARIO :FRAN ALEXANDER RESTREPO_x000a_TELEFONO DEL USUARIO :3132688063_x000a_CORREO DEL USUARIO :luiferhuila1983@hotmail.com_x000a_SOLUCIÓN :SE VISITA COMERCIO SE REALIZÓ ENTREGA DE 70 ROLLOS NO SE SUBE EVIDENCIA DE BAUCHER SECTOR SE ENCUENTRA SIN SERVICIO DE ENERGÍA POR MOVIMIENTO DE POSTERIA. "/>
    <n v="0"/>
    <n v="0"/>
    <s v="N/A"/>
    <s v="TIPO II"/>
    <s v="TERRESTRE"/>
    <n v="1"/>
    <s v="BOLAÑOS TABORDA JORGE ENRIQUE"/>
    <n v="67654.12000000001"/>
    <n v="0"/>
    <n v="67654.12000000001"/>
    <m/>
    <m/>
    <m/>
    <m/>
    <m/>
  </r>
  <r>
    <s v="PEREIRA"/>
    <x v="5"/>
    <x v="6"/>
    <n v="66001"/>
    <n v="2311566"/>
    <n v="78760"/>
    <s v="RISARALDA"/>
    <s v="PEREIRA"/>
    <s v="DISTRICOL STAR TECHNOLOGY JF"/>
    <s v="REDEBAN"/>
    <n v="2311566"/>
    <s v="FO-25-1098523"/>
    <d v="2025-06-16T15:23:00"/>
    <d v="2025-06-17T09:58:47"/>
    <s v="EJECUTADO_EXITOSO"/>
    <s v="EJECUTADO EXITOSO"/>
    <s v="ORDEN DE CAMBIO"/>
    <s v="ROLLOS"/>
    <s v="ROLLOS"/>
    <s v="VISITA_TÉCNICA"/>
    <n v="30"/>
    <s v="ESTADO RESULTADO DE LA ACTIVIDAD :EJECUTADO_x000a_FORMA DE ATENCIÓN :VISITA TECNICA_x000a_CANTIDAD DE ROLLOS :30_x000a_FECHA FIN DE LA ACTIVIDAD :17-06-2025_x000a_NOMBRES Y APELLIDOS DEL USUARIO :Diego Chica _x000a_TELEFONO DEL USUARIO :3103850779_x000a_CORREO DEL USUARIO :francemilist@gmail.com_x000a_SOLUCIÓN :VISITAMOS COMERCIO PERO ESTA CERRADO REALIZAMOS LLAMADA CLIENTE INDICA QUE ABRE MÁS TARDE YA QUE ESTA HACIENDO UNA VUELTAS NOS PIDE EL FAVOR QUE LO ENTREGUEMOS EN LA DROGUERÍA QUÉ CUANDO EL LLEGUE LOS RECLAMA REALIZAMOS ENTREGA DE 30 ROLLOS. "/>
    <n v="0"/>
    <n v="0"/>
    <s v="N/A"/>
    <s v="TIPO I"/>
    <s v="TERRESTRE"/>
    <n v="1"/>
    <s v="BUSTOS MORA DIEGO MANUEL"/>
    <n v="35779.500569199998"/>
    <n v="0"/>
    <n v="35779.500569199998"/>
    <m/>
    <m/>
    <m/>
    <m/>
    <m/>
  </r>
  <r>
    <s v="MEDELLIN"/>
    <x v="2"/>
    <x v="2"/>
    <n v="5360"/>
    <n v="2305895"/>
    <n v="71180"/>
    <s v="ANTIOQUIA"/>
    <s v="ITAGUI"/>
    <s v="PTM ITAGUI  LEGUMBRERIA Y ALGO"/>
    <s v="REDEBAN"/>
    <n v="2305895"/>
    <s v="FO-25-1094097"/>
    <d v="2025-06-16T08:00:00"/>
    <d v="2025-06-17T10:10:37"/>
    <s v="EJECUTADO_EXITOSO"/>
    <s v="EJECUTADO EXITOSO"/>
    <s v="ORDEN DE CAMBIO"/>
    <s v="ROLLOS"/>
    <s v="ROLLOS"/>
    <s v="VISITA_TÉCNICA"/>
    <n v="50"/>
    <s v="ESTADO RESULTADO DE LA ACTIVIDAD :EJECUTADO_x000a_FORMA DE ATENCIÓN :VISITA TECNICA_x000a_CANTIDAD DE ROLLOS :50_x000a_FECHA FIN DE LA ACTIVIDAD :17-06-2025_x000a_NOMBRES Y APELLIDOS DEL USUARIO :Mary rios _x000a_TELEFONO DEL USUARIO :3007979359_x000a_CORREO DEL USUARIO :controldevisitadigital@gmail.com_x000a_SOLUCIÓN :SE REALIZA LA ENTREGA DE 50 ROLLOS DE CB A LA ENCARGADA MARY RÍOS"/>
    <n v="0"/>
    <n v="0"/>
    <s v="N/A"/>
    <s v="TIPO I"/>
    <s v="TERRESTRE"/>
    <n v="1"/>
    <s v="HERNANDEZ NARANJO OSCAR EDUARDO"/>
    <n v="35779.500569199998"/>
    <n v="0"/>
    <n v="35779.500569199998"/>
    <m/>
    <m/>
    <m/>
    <m/>
    <m/>
  </r>
  <r>
    <s v="BOGOTA"/>
    <x v="3"/>
    <x v="3"/>
    <n v="11001"/>
    <n v="2309835"/>
    <n v="18238"/>
    <s v="CUNDINAMARCA"/>
    <s v="BOGOTA"/>
    <s v="OPRAP CENTRO COMERCIAL CALIMA"/>
    <s v="REDEBAN"/>
    <n v="2309835"/>
    <s v="FO-25-1097238"/>
    <d v="2025-06-16T11:59:00"/>
    <d v="2025-06-17T10:12:59"/>
    <s v="EJECUTADO_EXITOSO"/>
    <s v="EJECUTADO EXITOSO"/>
    <s v="ORDEN DE CAMBIO"/>
    <s v="ROLLOS"/>
    <s v="ROLLOS"/>
    <s v="VISITA_TÉCNICA"/>
    <n v="410"/>
    <s v="ESTADO RESULTADO DE LA ACTIVIDAD :EJECUTADO_x000a_FORMA DE ATENCIÓN :VISITA TECNICA_x000a_CANTIDAD DE ROLLOS :410_x000a_FECHA FIN DE LA ACTIVIDAD :17-06-2025_x000a_NOMBRES Y APELLIDOS DEL USUARIO :Andrea rubiano_x000a_TELEFONO DEL USUARIO :3115175132_x000a_CORREO DEL USUARIO :dirección.operaciones@opra.com.co_x000a_SOLUCIÓN :SE LLEGA A LA DIRECCIÓN INDICADA Y SE ENTREGAN 410 ROLLOS NO SE MANIPULAN DATÁFONOS "/>
    <n v="0"/>
    <n v="0"/>
    <s v="N/A"/>
    <s v="TIPO I"/>
    <s v="TERRESTRE"/>
    <n v="1"/>
    <s v="MARTINEZ TOVAR OSCAR DAVID"/>
    <n v="35779.500569199998"/>
    <n v="0"/>
    <n v="35779.500569199998"/>
    <m/>
    <m/>
    <m/>
    <m/>
    <m/>
  </r>
  <r>
    <s v="VILLAVICENCIO"/>
    <x v="4"/>
    <x v="4"/>
    <n v="50001"/>
    <n v="2311826"/>
    <n v="63148"/>
    <s v="META"/>
    <s v="VILLAVICENCIO"/>
    <s v="BARRIO BARZAL VILLAVICENCIO 13"/>
    <s v="REDEBAN"/>
    <n v="2311826"/>
    <s v="FO-25-1098525"/>
    <d v="2025-06-16T15:37:00"/>
    <d v="2025-06-17T10:14:45"/>
    <s v="EJECUTADO_EXITOSO"/>
    <s v="EJECUTADO EXITOSO"/>
    <s v="ORDEN DE CAMBIO"/>
    <s v="ROLLOS"/>
    <s v="ROLLOS"/>
    <s v="VISITA_TÉCNICA"/>
    <n v="70"/>
    <s v="ESTADO RESULTADO DE LA ACTIVIDAD :EJECUTADO_x000a_FORMA DE ATENCIÓN :VISITA TECNICA_x000a_CANTIDAD DE ROLLOS :70_x000a_FECHA FIN DE LA ACTIVIDAD :17-06-2025_x000a_NOMBRES Y APELLIDOS DEL USUARIO :Lizeth Agudelo _x000a_TELEFONO DEL USUARIO :3123979029_x000a_CORREO DEL USUARIO :lasaninversiones@gmail.com_x000a_SOLUCIÓN :SE VISITA CB Y SE REALIZA ENTREGA DE 70 ROLLOS DE PAPEL TERMICO PARA DATAFONO "/>
    <n v="0"/>
    <n v="0"/>
    <s v="N/A"/>
    <s v="TIPO I"/>
    <s v="TERRESTRE"/>
    <n v="1"/>
    <s v="PAREJA ECHAVARRIA JHON DAVID"/>
    <n v="35779.500569199998"/>
    <n v="0"/>
    <n v="35779.500569199998"/>
    <m/>
    <m/>
    <m/>
    <m/>
    <m/>
  </r>
  <r>
    <s v="MEDELLIN"/>
    <x v="2"/>
    <x v="2"/>
    <n v="5360"/>
    <n v="2299855"/>
    <n v="76827"/>
    <s v="ANTIOQUIA"/>
    <s v="ITAGUI"/>
    <s v="PTM ITAGUI PROVIMAX DROGUERÍA"/>
    <s v="REDEBAN"/>
    <n v="2299855"/>
    <s v="FO-25-1085155"/>
    <d v="2025-06-13T09:11:00"/>
    <d v="2025-06-17T10:18:37"/>
    <s v="EJECUTADO_EXITOSO"/>
    <s v="EJECUTADO EXITOSO"/>
    <s v="ORDEN DE CAMBIO"/>
    <s v="ROLLOS"/>
    <s v="ROLLOS"/>
    <s v="VISITA_TÉCNICA"/>
    <n v="70"/>
    <s v="ESTADO RESULTADO DE LA ACTIVIDAD :EJECUTADO_x000a_FORMA DE ATENCIÓN :VISITA TECNICA_x000a_CANTIDAD DE ROLLOS :70_x000a_FECHA FIN DE LA ACTIVIDAD :17-06-2025_x000a_NOMBRES Y APELLIDOS DEL USUARIO :Natalia Álvarez _x000a_TELEFONO DEL USUARIO :3012030117_x000a_CORREO DEL USUARIO :drogueriaprovimax@gmail.com_x000a_SOLUCIÓN :SE REALIZA LA ENTREGA DE 70ROLLOS DE CB A LA ENCARGADA NATALIA ÁLVAREZ "/>
    <n v="0"/>
    <n v="0"/>
    <s v="N/A"/>
    <s v="TIPO I"/>
    <s v="TERRESTRE"/>
    <n v="1"/>
    <s v="BOLAÑOS TABORDA JORGE ENRIQUE"/>
    <n v="35779.500569199998"/>
    <n v="0"/>
    <n v="35779.500569199998"/>
    <m/>
    <m/>
    <m/>
    <m/>
    <m/>
  </r>
  <r>
    <s v="IBAGUE"/>
    <x v="4"/>
    <x v="4"/>
    <n v="73001"/>
    <n v="2310519"/>
    <n v="75021"/>
    <s v="TOLIMA"/>
    <s v="IBAGUE"/>
    <s v="PTM IBAGUE MUNDO CREATIVO LYL"/>
    <s v="REDEBAN"/>
    <n v="2310519"/>
    <s v="FO-25-1097927"/>
    <d v="2025-06-16T13:47:00"/>
    <d v="2025-06-17T10:20:29"/>
    <s v="EJECUTADO_EXITOSO"/>
    <s v="EJECUTADO EXITOSO"/>
    <s v="ORDEN DE CAMBIO"/>
    <s v="ROLLOS"/>
    <s v="ROLLOS"/>
    <s v="VISITA_TÉCNICA"/>
    <n v="60"/>
    <s v="ESTADO RESULTADO DE LA ACTIVIDAD :EJECUTADO_x000a_FORMA DE ATENCIÓN :VISITA TECNICA_x000a_CANTIDAD DE ROLLOS :60_x000a_FECHA FIN DE LA ACTIVIDAD :17-06-2025_x000a_NOMBRES Y APELLIDOS DEL USUARIO :Diana sierra_x000a_TELEFONO DEL USUARIO :3167423917_x000a_CORREO DEL USUARIO :marcefrank@hotmail.es_x000a_SOLUCIÓN :SE REALIZA ENTREGA DE 60 ROLLOS EN DIRECCIÓN INDICADA "/>
    <n v="0"/>
    <n v="0"/>
    <s v="N/A"/>
    <s v="TIPO I"/>
    <s v="TERRESTRE"/>
    <n v="1"/>
    <s v="SANTOS GONZALEZ JOHAN FABIAN"/>
    <n v="35779.500569199998"/>
    <n v="0"/>
    <n v="35779.500569199998"/>
    <m/>
    <m/>
    <m/>
    <m/>
    <m/>
  </r>
  <r>
    <s v="MEDELLIN"/>
    <x v="2"/>
    <x v="2"/>
    <n v="5360"/>
    <n v="2296546"/>
    <n v="74444"/>
    <s v="ANTIOQUIA"/>
    <s v="ITAGUI"/>
    <s v="DISTRICOL MYLE"/>
    <s v="REDEBAN"/>
    <n v="2296546"/>
    <s v="FO-25-1082178"/>
    <d v="2025-06-12T14:41:00"/>
    <d v="2025-06-17T10:40:47"/>
    <s v="EJECUTADO_EXITOSO"/>
    <s v="EJECUTADO EXITOSO"/>
    <s v="ORDEN DE CAMBIO"/>
    <s v="ROLLOS"/>
    <s v="ROLLOS"/>
    <s v="VISITA_TÉCNICA"/>
    <n v="70"/>
    <s v="ESTADO RESULTADO DE LA ACTIVIDAD :EJECUTADO_x000a_FORMA DE ATENCIÓN :VISITA TECNICA_x000a_CANTIDAD DE ROLLOS :70_x000a_FECHA FIN DE LA ACTIVIDAD :17-06-2025_x000a_NOMBRES Y APELLIDOS DEL USUARIO :Jennifer Pérez _x000a_TELEFONO DEL USUARIO :3244927502_x000a_CORREO DEL USUARIO :stivenmilenios@gmail.com_x000a_SOLUCIÓN :SE REALIZA LA ENTREGA DE 70 ROLLOS DE CB A LA ENCARGADA JENNIFER PÉREZ "/>
    <n v="0"/>
    <n v="0"/>
    <s v="N/A"/>
    <s v="TIPO I"/>
    <s v="TERRESTRE"/>
    <n v="1"/>
    <s v="PEDREROS CONTRERAS MICHAEL STEVENS"/>
    <n v="35779.500569199998"/>
    <n v="0"/>
    <n v="35779.500569199998"/>
    <m/>
    <m/>
    <m/>
    <m/>
    <m/>
  </r>
  <r>
    <s v="BUCARAMANGA"/>
    <x v="0"/>
    <x v="0"/>
    <n v="68547"/>
    <n v="2304220"/>
    <n v="75280"/>
    <s v="SANTANDER"/>
    <s v="PIEDECUESTA"/>
    <s v="BARRIO VEREDA LOS CUROS PIEDEC"/>
    <s v="REDEBAN"/>
    <n v="2304220"/>
    <s v="FO-25-1090372"/>
    <d v="2025-06-14T09:00:00"/>
    <d v="2025-06-17T10:41:58"/>
    <s v="EJECUTADO_EXITOSO"/>
    <s v="EJECUTADO EXITOSO"/>
    <s v="ORDEN DE CAMBIO"/>
    <s v="ROLLOS"/>
    <s v="ROLLOS"/>
    <s v="VISITA_TÉCNICA"/>
    <n v="30"/>
    <s v="ESTADO RESULTADO DE LA ACTIVIDAD :EJECUTADO_x000a_FORMA DE ATENCIÓN :VISITA TECNICA_x000a_CANTIDAD DE ROLLOS :30_x000a_FECHA FIN DE LA ACTIVIDAD :17-06-2025_x000a_NOMBRES Y APELLIDOS DEL USUARIO :EDGAR BARAJAS_x000a_TELEFONO DEL USUARIO :3166281983_x000a_CORREO DEL USUARIO :barajasjaimesedgar68@gmail.com_x000a_SOLUCIÓN :SE HACE PRESENCIA EN COMERCIO SE REALIZA ENTREGA DE 30 ROLLOS"/>
    <n v="0"/>
    <n v="0"/>
    <s v="N/A"/>
    <s v="TIPO II"/>
    <s v="TERRESTRE"/>
    <n v="1"/>
    <s v="CASTAÑEDA PALACIO CARLOS FELIPE"/>
    <n v="67654.12000000001"/>
    <n v="0"/>
    <n v="67654.12000000001"/>
    <m/>
    <m/>
    <m/>
    <m/>
    <m/>
  </r>
  <r>
    <s v="BUCARAMANGA"/>
    <x v="0"/>
    <x v="0"/>
    <n v="68307"/>
    <n v="2311201"/>
    <n v="58613"/>
    <s v="SANTANDER"/>
    <s v="GIRON"/>
    <s v="PTM GIRON MISCELANEA GRAFFITI"/>
    <s v="REDEBAN"/>
    <n v="2311201"/>
    <s v="FO-25-1097944"/>
    <d v="2025-06-16T14:48:00"/>
    <d v="2025-06-17T10:45:36"/>
    <s v="EJECUTADO_EXITOSO"/>
    <s v="EJECUTADO EXITOSO"/>
    <s v="ORDEN DE CAMBIO"/>
    <s v="ROLLOS"/>
    <s v="ROLLOS"/>
    <s v="VISITA_TÉCNICA"/>
    <n v="50"/>
    <s v="ESTADO RESULTADO DE LA ACTIVIDAD :EJECUTADO_x000a_FORMA DE ATENCIÓN :VISITA TECNICA_x000a_CANTIDAD DE ROLLOS :50_x000a_FECHA FIN DE LA ACTIVIDAD :17-06-2025_x000a_NOMBRES Y APELLIDOS DEL USUARIO :Romira ardila_x000a_TELEFONO DEL USUARIO :3184123687_x000a_CORREO DEL USUARIO :miscelaneagraffitis01@outlokk.com_x000a_SOLUCIÓN :SE VISITA COMERCIO SE HACE WNTREGA DE 50 ROLLOS"/>
    <n v="0"/>
    <n v="0"/>
    <s v="N/A"/>
    <s v="TIPO I"/>
    <s v="TERRESTRE"/>
    <n v="1"/>
    <s v="ORTIZ MARTINEZ STIVEN"/>
    <n v="35779.500569199998"/>
    <n v="0"/>
    <n v="35779.500569199998"/>
    <m/>
    <m/>
    <m/>
    <m/>
    <m/>
  </r>
  <r>
    <s v="PASTO"/>
    <x v="5"/>
    <x v="5"/>
    <n v="11001"/>
    <n v="2309566"/>
    <n v="76531"/>
    <s v="CUNDINAMARCA"/>
    <s v="BOGOTA"/>
    <s v="BARRIO MOLINOS SUR BOGOTA"/>
    <s v="REDEBAN"/>
    <n v="2309566"/>
    <s v="FO-25-1097232"/>
    <d v="2025-06-16T11:39:00"/>
    <d v="2025-06-17T11:20:21"/>
    <s v="EJECUTADO_EXITOSO"/>
    <s v="EJECUTADO EXITOSO"/>
    <s v="ORDEN DE CAMBIO"/>
    <s v="ROLLOS"/>
    <s v="ROLLOS"/>
    <s v="VISITA_TÉCNICA"/>
    <n v="80"/>
    <s v="ESTADO RESULTADO DE LA ACTIVIDAD :EJECUTADO_x000a_FORMA DE ATENCIÓN :VISITA TECNICA_x000a_CANTIDAD DE ROLLOS :80_x000a_FECHA FIN DE LA ACTIVIDAD :17-06-2025_x000a_NOMBRES Y APELLIDOS DEL USUARIO :Karol moreno_x000a_TELEFONO DEL USUARIO :3112343499_x000a_CORREO DEL USUARIO :nesal75@gmail.com_x000a_SOLUCIÓN :SE VISITA COMERCIO PARA ENTREGA DE 80 ROLLOS NO SE MANIPULA EQUIPO Y SE COMPLETA ENTREGA SIN NOVEDAD "/>
    <n v="0"/>
    <n v="0"/>
    <s v="N/A"/>
    <s v="TIPO I"/>
    <s v="TERRESTRE"/>
    <n v="1"/>
    <n v="0"/>
    <n v="35779.500569199998"/>
    <n v="0"/>
    <n v="35779.500569199998"/>
    <m/>
    <m/>
    <m/>
    <m/>
    <m/>
  </r>
  <r>
    <s v="IBAGUE"/>
    <x v="4"/>
    <x v="4"/>
    <n v="73001"/>
    <n v="2309535"/>
    <n v="57074"/>
    <s v="TOLIMA"/>
    <s v="IBAGUE"/>
    <s v="PTM IBAGUE VARIEDADES DIZA"/>
    <s v="REDEBAN"/>
    <n v="2309535"/>
    <s v="FO-25-1097236"/>
    <d v="2025-06-16T11:30:00"/>
    <d v="2025-06-17T11:25:02"/>
    <s v="EJECUTADO_EXITOSO"/>
    <s v="EJECUTADO EXITOSO"/>
    <s v="ORDEN DE CAMBIO"/>
    <s v="ROLLOS"/>
    <s v="ROLLOS"/>
    <s v="VISITA_TÉCNICA"/>
    <n v="50"/>
    <s v="ESTADO RESULTADO DE LA ACTIVIDAD :EJECUTADO_x000a_FORMA DE ATENCIÓN :VISITA TECNICA_x000a_CANTIDAD DE ROLLOS :50_x000a_FECHA FIN DE LA ACTIVIDAD :17-06-2025_x000a_NOMBRES Y APELLIDOS DEL USUARIO :Gloria zabala_x000a_TELEFONO DEL USUARIO :3183917972_x000a_CORREO DEL USUARIO :jazane33@hotmail.com_x000a_SOLUCIÓN :SE REALIZA LA ENTREGA DE 50 ROLLOS EN DIRECCIÓN INDICADA "/>
    <n v="0"/>
    <n v="0"/>
    <s v="N/A"/>
    <s v="TIPO I"/>
    <s v="TERRESTRE"/>
    <n v="1"/>
    <s v="BARRAGAN TAFUR EDWIN ESTEBAN"/>
    <n v="35779.500569199998"/>
    <n v="0"/>
    <n v="35779.500569199998"/>
    <m/>
    <m/>
    <m/>
    <m/>
    <m/>
  </r>
  <r>
    <s v="MANIZALES"/>
    <x v="5"/>
    <x v="6"/>
    <n v="17524"/>
    <n v="2312280"/>
    <n v="38140"/>
    <s v="CALDAS"/>
    <s v="PALESTINA"/>
    <s v="BARRIO CENTRO PALESTINA 3"/>
    <s v="REDEBAN"/>
    <n v="2312280"/>
    <s v="FO-25-1098687"/>
    <d v="2025-06-16T16:22:00"/>
    <d v="2025-06-17T11:27:20"/>
    <s v="EJECUTADO_EXITOSO"/>
    <s v="EJECUTADO EXITOSO"/>
    <s v="ORDEN DE CAMBIO"/>
    <s v="ROLLOS"/>
    <s v="ROLLOS"/>
    <s v="VISITA_TÉCNICA"/>
    <n v="40"/>
    <s v="ESTADO RESULTADO DE LA ACTIVIDAD :EJECUTADO_x000a_FORMA DE ATENCIÓN :VISITA TECNICA_x000a_CANTIDAD DE ROLLOS :40_x000a_FECHA FIN DE LA ACTIVIDAD :17-06-2025_x000a_NOMBRES Y APELLIDOS DEL USUARIO :Gloria Rodríguez _x000a_TELEFONO DEL USUARIO :3137744862_x000a_CORREO DEL USUARIO :gloriayanethrb@gmail.com_x000a_SOLUCIÓN :SE REALIZA ENTREGA DE 40 EN ROLLOS EN EL COMERCIO NO SE MANIPULAN EQUIPOS "/>
    <n v="0"/>
    <n v="0"/>
    <s v="N/A"/>
    <s v="TIPO II"/>
    <s v="TERRESTRE"/>
    <n v="1"/>
    <s v="MORENO MEDINA JUAN PABLO"/>
    <n v="67654.12000000001"/>
    <n v="0"/>
    <n v="67654.12000000001"/>
    <m/>
    <m/>
    <m/>
    <m/>
    <m/>
  </r>
  <r>
    <s v="BUCARAMANGA"/>
    <x v="0"/>
    <x v="0"/>
    <n v="68276"/>
    <n v="2312807"/>
    <n v="45568"/>
    <s v="SANTANDER"/>
    <s v="FLORIDABLANCA"/>
    <s v="DISTRICOL MUNDO DE WANBA"/>
    <s v="REDEBAN"/>
    <n v="2312807"/>
    <s v="FO-25-1098833"/>
    <d v="2025-06-16T17:07:00"/>
    <d v="2025-06-17T11:29:11"/>
    <s v="EJECUTADO_EXITOSO"/>
    <s v="EJECUTADO EXITOSO"/>
    <s v="ORDEN DE CAMBIO"/>
    <s v="ROLLOS"/>
    <s v="ROLLOS"/>
    <s v="VISITA_TÉCNICA"/>
    <n v="40"/>
    <s v="ESTADO RESULTADO DE LA ACTIVIDAD :EJECUTADO_x000a_FORMA DE ATENCIÓN :VISITA TECNICA_x000a_CANTIDAD DE ROLLOS :40_x000a_FECHA FIN DE LA ACTIVIDAD :17-06-2025_x000a_NOMBRES Y APELLIDOS DEL USUARIO :NORA CHACON_x000a_TELEFONO DEL USUARIO :3156812695_x000a_CORREO DEL USUARIO :nohorachacon@yahoo.es_x000a_SOLUCIÓN :SE HACE PRESENCIA EN COMERCIO SE REALIZA ENTREGA DE 40 ROLLOS"/>
    <n v="0"/>
    <n v="0"/>
    <s v="N/A"/>
    <s v="TIPO I"/>
    <s v="TERRESTRE"/>
    <n v="1"/>
    <s v="BUSTOS MORA DIEGO MANUEL"/>
    <n v="35779.500569199998"/>
    <n v="0"/>
    <n v="35779.500569199998"/>
    <m/>
    <m/>
    <m/>
    <m/>
    <m/>
  </r>
  <r>
    <s v="MONTERIA"/>
    <x v="1"/>
    <x v="1"/>
    <n v="23678"/>
    <n v="2301655"/>
    <n v="59134"/>
    <s v="CORDOBA"/>
    <s v="SAN CARLOS"/>
    <s v="BARRIO GUARUMAL SAN CARLOS 1"/>
    <s v="REDEBAN"/>
    <n v="2301655"/>
    <s v="FO-25-1086380"/>
    <d v="2025-06-13T11:50:00"/>
    <d v="2025-06-17T11:52:57"/>
    <s v="EJECUTADO_EXITOSO"/>
    <s v="EJECUTADO EXITOSO"/>
    <s v="ORDEN DE CAMBIO"/>
    <s v="ROLLOS"/>
    <s v="ROLLOS"/>
    <s v="VISITA_TÉCNICA"/>
    <n v="50"/>
    <s v="ESTADO RESULTADO DE LA ACTIVIDAD :EJECUTADO_x000a_FORMA DE ATENCIÓN :VISITA TECNICA_x000a_CANTIDAD DE ROLLOS :50_x000a_FECHA FIN DE LA ACTIVIDAD :17-06-2025_x000a_NOMBRES Y APELLIDOS DEL USUARIO :Daniela Rodelo _x000a_TELEFONO DEL USUARIO :3013495069_x000a_CORREO DEL USUARIO :manuel2008999@gmail.com_x000a_SOLUCIÓN :SE REALIZA VISITA PARA ENTREGAR 50 ROLLOS PARA DATÁFONO, NO SE MANIPULA DATÁFONO, ENTREGA OK "/>
    <n v="0"/>
    <n v="0"/>
    <s v="N/A"/>
    <s v="TIPO II"/>
    <s v="TERRESTRE"/>
    <n v="1"/>
    <s v="CASTAÑEDA PALACIO CARLOS FELIPE"/>
    <n v="67654.12000000001"/>
    <n v="0"/>
    <n v="67654.12000000001"/>
    <m/>
    <m/>
    <m/>
    <m/>
    <m/>
  </r>
  <r>
    <s v="CALI"/>
    <x v="5"/>
    <x v="5"/>
    <n v="76001"/>
    <n v="2311535"/>
    <n v="78705"/>
    <s v="VALLE DEL CAUCA"/>
    <s v="CALI"/>
    <s v="PTM CALI ALKA EXPRESS"/>
    <s v="REDEBAN"/>
    <n v="2311535"/>
    <s v="FO-25-1098521"/>
    <d v="2025-06-16T15:18:00"/>
    <d v="2025-06-17T11:54:31"/>
    <s v="EJECUTADO_EXITOSO"/>
    <s v="EJECUTADO EXITOSO"/>
    <s v="ORDEN DE CAMBIO"/>
    <s v="ROLLOS"/>
    <s v="ROLLOS"/>
    <s v="VISITA_TÉCNICA"/>
    <n v="20"/>
    <s v="ESTADO RESULTADO DE LA ACTIVIDAD :EJECUTADO_x000a_FORMA DE ATENCIÓN :VISITA TECNICA_x000a_CANTIDAD DE ROLLOS :20_x000a_FECHA FIN DE LA ACTIVIDAD :17-06-2025_x000a_NOMBRES Y APELLIDOS DEL USUARIO :MAYRA RODALLEGA _x000a_TELEFONO DEL USUARIO :3148943506_x000a_CORREO DEL USUARIO :alkaexpress31@gmail.com_x000a_SOLUCIÓN :SE ENTREGAN 20 ROLLOS A LA SEÑORA MAYRA RODALLEGA "/>
    <n v="0"/>
    <n v="0"/>
    <s v="N/A"/>
    <s v="TIPO I"/>
    <s v="TERRESTRE"/>
    <n v="1"/>
    <s v="BERMUDEZ SANCHEZ JOSE NEYBER"/>
    <n v="35779.500569199998"/>
    <n v="0"/>
    <n v="35779.500569199998"/>
    <m/>
    <m/>
    <m/>
    <m/>
    <m/>
  </r>
  <r>
    <s v="CARTAGENA"/>
    <x v="1"/>
    <x v="1"/>
    <n v="13001"/>
    <n v="2313069"/>
    <n v="69768"/>
    <s v="BOLIVAR"/>
    <s v="CARTAGENA"/>
    <s v="PTM CARTAGENA CRISTO TE AMA PA"/>
    <s v="REDEBAN"/>
    <n v="2313069"/>
    <s v="FO-25-1100765"/>
    <d v="2025-06-17T08:00:00"/>
    <d v="2025-06-17T11:55:44"/>
    <s v="EJECUTADO_EXITOSO"/>
    <s v="EJECUTADO EXITOSO"/>
    <s v="ORDEN DE CAMBIO"/>
    <s v="ROLLOS"/>
    <s v="ROLLOS"/>
    <s v="VISITA_TÉCNICA"/>
    <n v="50"/>
    <s v="ESTADO RESULTADO DE LA ACTIVIDAD :EJECUTADO_x000a_FORMA DE ATENCIÓN :VISITA TECNICA_x000a_CANTIDAD DE ROLLOS :50_x000a_FECHA FIN DE LA ACTIVIDAD :17-06-2025_x000a_NOMBRES Y APELLIDOS DEL USUARIO :Alex Mendoza _x000a_TELEFONO DEL USUARIO :3106554287_x000a_CORREO DEL USUARIO :alexis23855@gmail.com_x000a_SOLUCIÓN :SE ENTREGAN 50 ROLLOS "/>
    <n v="0"/>
    <n v="0"/>
    <s v="N/A"/>
    <s v="TIPO I"/>
    <s v="TERRESTRE"/>
    <n v="1"/>
    <s v="MORENO MEDINA JUAN PABLO"/>
    <n v="35779.500569199998"/>
    <n v="0"/>
    <n v="35779.500569199998"/>
    <m/>
    <m/>
    <m/>
    <m/>
    <m/>
  </r>
  <r>
    <s v="MEDELLIN"/>
    <x v="2"/>
    <x v="2"/>
    <n v="27075"/>
    <n v="2283334"/>
    <n v="73899"/>
    <s v="CHOCO"/>
    <s v="BAHIA SOLANO"/>
    <s v="BARRIO FLLO CASTRO BAHIA SOLAN"/>
    <s v="REDEBAN"/>
    <n v="2283334"/>
    <s v="FO-25-1074610"/>
    <d v="2025-06-10T15:52:00"/>
    <d v="2025-06-17T12:33:30"/>
    <s v="EJECUTADO_EXITOSO"/>
    <s v="EJECUTADO EXITOSO"/>
    <s v="ORDEN DE CAMBIO"/>
    <s v="ROLLOS"/>
    <s v="ROLLOS"/>
    <s v="ENVÍO"/>
    <n v="60"/>
    <s v="ESTADO RESULTADO DE LA ACTIVIDAD :_x000a_FORMA DE ATENCIÓN :ENVIO_x000a_CANTIDAD DE ROLLOS :60_x000a_FECHA FIN DE LA ACTIVIDAD :17-06-2025_x000a_NOMBRES Y APELLIDOS DEL USUARIO :_x000a_TELEFONO DEL USUARIO :_x000a_CORREO DEL USUARIO :_x000a_SOLUCIÓN :"/>
    <s v="2259113615"/>
    <s v="SERVIENTREGA"/>
    <s v="N/A"/>
    <s v="TIPO IV ESPECIAL"/>
    <s v="AEREO"/>
    <n v="0"/>
    <s v="GONZALEZ GONZALEZ MARIO ALBERTO"/>
    <n v="35779.500569199998"/>
    <n v="0"/>
    <n v="35779.500569199998"/>
    <m/>
    <m/>
    <m/>
    <m/>
    <m/>
  </r>
  <r>
    <s v="CUCUTA"/>
    <x v="0"/>
    <x v="0"/>
    <n v="54810"/>
    <n v="2309868"/>
    <n v="49138"/>
    <s v="NORTE DE SANTANDER"/>
    <s v="CUCUTA"/>
    <s v="PTM TIBU FARMA YURI"/>
    <s v="REDEBAN"/>
    <n v="2309868"/>
    <s v="FO-25-1097331"/>
    <d v="2025-06-16T12:11:00"/>
    <d v="2025-06-17T12:45:47"/>
    <s v="EJECUTADO_EXITOSO"/>
    <s v="EJECUTADO EXITOSO"/>
    <s v="ORDEN DE CAMBIO"/>
    <s v="ROLLOS"/>
    <s v="ROLLOS"/>
    <s v="VISITA_TÉCNICA"/>
    <n v="30"/>
    <s v="ESTADO RESULTADO DE LA ACTIVIDAD :EJECUTADO_x000a_FORMA DE ATENCIÓN :VISITA TECNICA_x000a_CANTIDAD DE ROLLOS :30_x000a_FECHA FIN DE LA ACTIVIDAD :17-06-2025_x000a_NOMBRES Y APELLIDOS DEL USUARIO :Yuri Zapata _x000a_TELEFONO DEL USUARIO :3222365808_x000a_CORREO DEL USUARIO :zapatayurii@gmail.com_x000a_SOLUCIÓN :SE VISITA DIRECCIÓN INDICADA POR EL CLIENTE Y SE ENTREGAN 30 ROLLOS OK."/>
    <n v="0"/>
    <n v="0"/>
    <s v="N/A"/>
    <s v="TIPO IV ESPECIAL"/>
    <s v="TERRESTRE"/>
    <n v="1"/>
    <s v="ANDRADE HERNANDEZ JUAN CARLOS"/>
    <n v="35779.500569199998"/>
    <n v="0"/>
    <n v="35779.500569199998"/>
    <m/>
    <m/>
    <m/>
    <m/>
    <m/>
  </r>
  <r>
    <s v="BOGOTA"/>
    <x v="3"/>
    <x v="3"/>
    <n v="11001"/>
    <n v="2311520"/>
    <n v="74520"/>
    <s v="CUNDINAMARCA"/>
    <s v="BOGOTA"/>
    <s v="BARRIO PARAISO BOGOTA 5"/>
    <s v="REDEBAN"/>
    <n v="2311520"/>
    <s v="FO-25-1098505"/>
    <d v="2025-06-16T15:15:00"/>
    <d v="2025-06-17T12:49:41"/>
    <s v="EJECUTADO_EXITOSO"/>
    <s v="EJECUTADO EXITOSO"/>
    <s v="ORDEN DE CAMBIO"/>
    <s v="ROLLOS"/>
    <s v="ROLLOS"/>
    <s v="VISITA_TÉCNICA"/>
    <n v="30"/>
    <s v="ESTADO RESULTADO DE LA ACTIVIDAD :EJECUTADO_x000a_FORMA DE ATENCIÓN :VISITA TECNICA_x000a_CANTIDAD DE ROLLOS :30_x000a_FECHA FIN DE LA ACTIVIDAD :17-06-2025_x000a_NOMBRES Y APELLIDOS DEL USUARIO :Luz Dary Sanabria_x000a_TELEFONO DEL USUARIO :3046437607_x000a_CORREO DEL USUARIO :lusdarysanabriarodriguez@gmail.com_x000a_SOLUCIÓN :SE REALIZA VISITA AL COMERCIO PARA ENTREGAR ROLLOS POR SOLICITUD DEL CLIENTE OK "/>
    <n v="0"/>
    <n v="0"/>
    <s v="N/A"/>
    <s v="TIPO I"/>
    <s v="TERRESTRE"/>
    <n v="1"/>
    <s v="MEZA MARTINEZ LUIS MATEO"/>
    <n v="35779.500569199998"/>
    <n v="0"/>
    <n v="35779.500569199998"/>
    <m/>
    <m/>
    <m/>
    <m/>
    <m/>
  </r>
  <r>
    <s v="BOGOTA"/>
    <x v="3"/>
    <x v="3"/>
    <n v="11001"/>
    <n v="2314339"/>
    <n v="26671"/>
    <s v="CUNDINAMARCA"/>
    <s v="BOGOTA"/>
    <s v="PAGAFACIL CORABASTOS"/>
    <s v="REDEBAN"/>
    <n v="2314339"/>
    <s v="FO-25-1102073"/>
    <d v="2025-06-17T09:09:00"/>
    <d v="2025-06-17T13:42:51"/>
    <s v="EJECUTADO_EXITOSO"/>
    <s v="EJECUTADO EXITOSO"/>
    <s v="ORDEN DE CAMBIO"/>
    <s v="ROLLOS"/>
    <s v="ROLLOS"/>
    <s v="VISITA_TÉCNICA"/>
    <n v="340"/>
    <s v="ESTADO RESULTADO DE LA ACTIVIDAD :EJECUTADO_x000a_FORMA DE ATENCIÓN :VISITA TECNICA_x000a_CANTIDAD DE ROLLOS :340_x000a_FECHA FIN DE LA ACTIVIDAD :17-06-2025_x000a_NOMBRES Y APELLIDOS DEL USUARIO :Sandra vega_x000a_TELEFONO DEL USUARIO :3212097551_x000a_CORREO DEL USUARIO :sandra03042013@gmail.com_x000a_SOLUCIÓN :ENTREGA DE 340 ROLLOS NO SE MANIPULAN EQUIPOS "/>
    <n v="0"/>
    <n v="0"/>
    <s v="N/A"/>
    <s v="TIPO I"/>
    <s v="TERRESTRE"/>
    <n v="1"/>
    <s v="PAREJA ECHAVARRIA JHON DAVID"/>
    <n v="35779.500569199998"/>
    <n v="0"/>
    <n v="35779.500569199998"/>
    <m/>
    <m/>
    <m/>
    <m/>
    <m/>
  </r>
  <r>
    <s v="CALI"/>
    <x v="5"/>
    <x v="5"/>
    <n v="19418"/>
    <n v="2231883"/>
    <n v="52621"/>
    <s v="CAUCA"/>
    <s v="LOPEZ"/>
    <s v="BARRIO CORREGIMIENTO NOANAMITO"/>
    <s v="REDEBAN"/>
    <n v="2231883"/>
    <s v="FO-25-1013017"/>
    <d v="2025-05-29T16:19:00"/>
    <d v="2025-06-17T13:51:54"/>
    <s v="EJECUTADO_EXITOSO"/>
    <s v="EJECUTADO EXITOSO"/>
    <s v="ORDEN DE CAMBIO"/>
    <s v="ROLLOS"/>
    <s v="ROLLOS"/>
    <s v="ENVÍO"/>
    <n v="10"/>
    <s v="ESTADO RESULTADO DE LA ACTIVIDAD :_x000a_FORMA DE ATENCIÓN :ENVIO_x000a_CANTIDAD DE ROLLOS :10_x000a_FECHA FIN DE LA ACTIVIDAD :17-06-2025_x000a_NOMBRES Y APELLIDOS DEL USUARIO :_x000a_TELEFONO DEL USUARIO :_x000a_CORREO DEL USUARIO :_x000a_SOLUCIÓN :"/>
    <n v="2185553658"/>
    <s v="SERVIENTREGA"/>
    <s v="EN ZONA DE DISTRIBUCION"/>
    <s v="TIPO IV"/>
    <s v="TERRESTRE"/>
    <n v="0"/>
    <s v="GOMEZ VEGA DAVID SNEYDER"/>
    <n v="35779.500569199998"/>
    <n v="0"/>
    <n v="35779.500569199998"/>
    <m/>
    <m/>
    <m/>
    <m/>
    <m/>
  </r>
  <r>
    <s v="CALI"/>
    <x v="5"/>
    <x v="5"/>
    <n v="19355"/>
    <n v="2252886"/>
    <n v="74851"/>
    <s v="CAUCA"/>
    <s v="INZA"/>
    <s v="BARRIO BOLIVAR INZA"/>
    <s v="REDEBAN"/>
    <n v="2252886"/>
    <s v="FO-25-1041312"/>
    <d v="2025-06-04T11:59:00"/>
    <d v="2025-06-17T14:12:39"/>
    <s v="EJECUTADO_EXITOSO"/>
    <s v="EJECUTADO EXITOSO"/>
    <s v="ORDEN DE CAMBIO"/>
    <s v="ROLLOS"/>
    <s v="ROLLOS"/>
    <s v="ENVÍO"/>
    <n v="10"/>
    <s v="ESTADO RESULTADO DE LA ACTIVIDAD :_x000a_FORMA DE ATENCIÓN :ENVIO_x000a_CANTIDAD DE ROLLOS :10_x000a_FECHA FIN DE LA ACTIVIDAD :17-06-2025_x000a_NOMBRES Y APELLIDOS DEL USUARIO :_x000a_TELEFONO DEL USUARIO :_x000a_CORREO DEL USUARIO :_x000a_SOLUCIÓN :"/>
    <n v="45899500861"/>
    <s v="COORDINADORA"/>
    <s v="N/A"/>
    <s v="TIPO IV"/>
    <s v="TERRESTRE"/>
    <n v="0"/>
    <s v="REMICIO AMADO JOHN HEBER"/>
    <n v="35779.500569199998"/>
    <n v="0"/>
    <n v="35779.500569199998"/>
    <m/>
    <m/>
    <m/>
    <m/>
    <m/>
  </r>
  <r>
    <s v="PASTO"/>
    <x v="5"/>
    <x v="5"/>
    <n v="52835"/>
    <n v="2266706"/>
    <n v="27442"/>
    <s v="NARIÑO"/>
    <s v="SAN ANDRES DE TUMACO"/>
    <s v="ALLE PPAL SAN ANDRES DE TUMAC"/>
    <s v="REDEBAN"/>
    <n v="2266706"/>
    <s v="FO-25-1054919"/>
    <d v="2025-06-06T15:27:00"/>
    <d v="2025-06-17T14:23:52"/>
    <s v="EJECUTADO_CANCELADO"/>
    <s v="DIRECCION ERRADA"/>
    <s v="ORDEN DE CAMBIO"/>
    <s v="ROLLOS"/>
    <s v="ROLLOS"/>
    <s v="ENVÍO"/>
    <n v="30"/>
    <s v="ESTADO RESULTADO DE LA ACTIVIDAD :_x000a_FORMA DE ATENCIÓN :ENVIO_x000a_CANTIDAD DE ROLLOS :30_x000a_FECHA FIN DE LA ACTIVIDAD :17-06-2025_x000a_NOMBRES Y APELLIDOS DEL USUARIO :_x000a_TELEFONO DEL USUARIO :_x000a_CORREO DEL USUARIO :_x000a_SOLUCIÓN :"/>
    <s v=" 240030437699 "/>
    <s v="INTERRAPIDISIMO"/>
    <s v="N/A"/>
    <s v="TIPO IV"/>
    <s v="TERRESTRE"/>
    <n v="0"/>
    <s v="CALDERA SALCEDO CARLOS JULIO"/>
    <n v="35779.500569199998"/>
    <n v="0"/>
    <n v="35779.500569199998"/>
    <m/>
    <m/>
    <m/>
    <m/>
    <m/>
  </r>
  <r>
    <s v="MEDELLIN"/>
    <x v="2"/>
    <x v="2"/>
    <n v="5756"/>
    <n v="2268616"/>
    <n v="45981"/>
    <s v="ANTIOQUIA"/>
    <s v="SONSON"/>
    <s v="BARRIO JERUSALEN SONSON"/>
    <s v="REDEBAN"/>
    <n v="2268616"/>
    <s v="FO-25-1057826"/>
    <d v="2025-06-07T11:05:00"/>
    <d v="2025-06-17T14:30:47"/>
    <s v="EJECUTADO_CANCELADO"/>
    <s v="DIRECCION ERRADA"/>
    <s v="ORDEN DE CAMBIO"/>
    <s v="ROLLOS"/>
    <s v="ROLLOS"/>
    <s v="ENVÍO"/>
    <n v="90"/>
    <s v="ESTADO RESULTADO DE LA ACTIVIDAD :_x000a_FORMA DE ATENCIÓN :ENVIO_x000a_CANTIDAD DE ROLLOS :90_x000a_FECHA FIN DE LA ACTIVIDAD :17-06-2025_x000a_NOMBRES Y APELLIDOS DEL USUARIO :_x000a_TELEFONO DEL USUARIO :_x000a_CORREO DEL USUARIO :_x000a_SOLUCIÓN :"/>
    <s v="240030462658"/>
    <s v="INTERRAPIDISIMO"/>
    <s v="N/A"/>
    <s v="TIPO III"/>
    <s v="TERRESTRE"/>
    <n v="0"/>
    <s v="DE AVILA SIADES ALBERTO ENRIQUE"/>
    <n v="35779.500569199998"/>
    <n v="0"/>
    <n v="35779.500569199998"/>
    <m/>
    <m/>
    <m/>
    <m/>
    <m/>
  </r>
  <r>
    <s v="VALLEDUPAR"/>
    <x v="1"/>
    <x v="1"/>
    <n v="13473"/>
    <n v="2272994"/>
    <n v="61347"/>
    <s v="BOLIVAR"/>
    <s v="MORALES"/>
    <s v="BARRIO MINA GALLO MORALES"/>
    <s v="REDEBAN"/>
    <n v="2272994"/>
    <s v="FO-25-1063322"/>
    <d v="2025-06-09T11:12:00"/>
    <d v="2025-06-17T14:32:09"/>
    <s v="EJECUTADO_EXITOSO"/>
    <s v="EJECUTADO EXITOSO"/>
    <s v="ORDEN DE CAMBIO"/>
    <s v="ROLLOS"/>
    <s v="ROLLOS"/>
    <s v="ENVÍO"/>
    <n v="20"/>
    <s v="ESTADO RESULTADO DE LA ACTIVIDAD :_x000a_FORMA DE ATENCIÓN :ENVIO_x000a_CANTIDAD DE ROLLOS :20_x000a_FECHA FIN DE LA ACTIVIDAD :17-06-2025_x000a_NOMBRES Y APELLIDOS DEL USUARIO :_x000a_TELEFONO DEL USUARIO :_x000a_CORREO DEL USUARIO :_x000a_SOLUCIÓN :"/>
    <n v="2259112776"/>
    <s v="SERVIENTREGA"/>
    <s v="N/A"/>
    <s v="TIPO IV"/>
    <s v="TERRESTRE"/>
    <n v="0"/>
    <s v="TARAZONA REGINO YESID ALEXANDER"/>
    <n v="35779.500569199998"/>
    <n v="0"/>
    <n v="35779.500569199998"/>
    <m/>
    <m/>
    <m/>
    <m/>
    <m/>
  </r>
  <r>
    <s v="IBAGUE"/>
    <x v="4"/>
    <x v="4"/>
    <n v="73067"/>
    <n v="2278864"/>
    <n v="23585"/>
    <s v="TOLIMA"/>
    <s v="ATACO"/>
    <s v="CENTRO ATACO TOLIMA"/>
    <s v="REDEBAN"/>
    <n v="2278864"/>
    <s v="FO-25-1066815"/>
    <d v="2025-06-10T09:03:00"/>
    <d v="2025-06-17T14:33:45"/>
    <s v="EJECUTADO_CANCELADO"/>
    <s v="DIRECCION ERRADA"/>
    <s v="ORDEN DE CAMBIO"/>
    <s v="ROLLOS"/>
    <s v="ROLLOS"/>
    <s v="ENVÍO"/>
    <n v="10"/>
    <s v="ESTADO RESULTADO DE LA ACTIVIDAD :_x000a_FORMA DE ATENCIÓN :ENVIO_x000a_CANTIDAD DE ROLLOS :10_x000a_FECHA FIN DE LA ACTIVIDAD :17-06-2025_x000a_NOMBRES Y APELLIDOS DEL USUARIO :_x000a_TELEFONO DEL USUARIO :_x000a_CORREO DEL USUARIO :_x000a_SOLUCIÓN :"/>
    <s v="240030535653"/>
    <s v="INTERRAPIDISIMO"/>
    <s v="N/A"/>
    <s v="TIPO III"/>
    <s v="TERRESTRE"/>
    <n v="0"/>
    <s v="CEDEÑO AMAYA JORGE LUIS"/>
    <n v="35779.500569199998"/>
    <n v="0"/>
    <n v="35779.500569199998"/>
    <m/>
    <m/>
    <m/>
    <m/>
    <m/>
  </r>
  <r>
    <s v="SANTA MARTA"/>
    <x v="1"/>
    <x v="1"/>
    <n v="44001"/>
    <n v="2289233"/>
    <n v="78660"/>
    <s v="LA GUAJIRA"/>
    <s v="RIOHACHA"/>
    <s v="DISTRICOL EKIRASEDEMERCADNUEVO"/>
    <s v="REDEBAN"/>
    <n v="2289233"/>
    <s v="FO-25-1076835"/>
    <d v="2025-06-11T13:22:00"/>
    <d v="2025-06-17T14:39:55"/>
    <s v="EJECUTADO_EXITOSO"/>
    <s v="EJECUTADO EXITOSO"/>
    <s v="ORDEN DE CAMBIO"/>
    <s v="ROLLOS"/>
    <s v="ROLLOS"/>
    <s v="ENVÍO"/>
    <n v="10"/>
    <s v="ESTADO RESULTADO DE LA ACTIVIDAD :_x000a_FORMA DE ATENCIÓN :ENVIO_x000a_CANTIDAD DE ROLLOS :10_x000a_FECHA FIN DE LA ACTIVIDAD :17-06-2025_x000a_NOMBRES Y APELLIDOS DEL USUARIO :_x000a_TELEFONO DEL USUARIO :_x000a_CORREO DEL USUARIO :_x000a_SOLUCIÓN :"/>
    <s v="044014876962"/>
    <s v="ENVIA"/>
    <s v="N/A"/>
    <s v="TIPO III"/>
    <s v="TERRESTRE"/>
    <n v="0"/>
    <s v="MONTERO MUESES GIAN CARLO"/>
    <n v="35779.500569199998"/>
    <n v="0"/>
    <n v="35779.500569199998"/>
    <m/>
    <m/>
    <m/>
    <m/>
    <m/>
  </r>
  <r>
    <s v="BUCARAMANGA"/>
    <x v="0"/>
    <x v="0"/>
    <n v="68081"/>
    <n v="2290301"/>
    <n v="53211"/>
    <s v="SANTANDER"/>
    <s v="BARRANCABERMEJA"/>
    <s v="BARRIO CORREGIMIENTO EL CENTRO"/>
    <s v="REDEBAN"/>
    <n v="2290301"/>
    <s v="FO-25-1084917"/>
    <d v="2025-06-11T15:27:00"/>
    <d v="2025-06-17T14:44:41"/>
    <s v="EJECUTADO_EXITOSO"/>
    <s v="EJECUTADO EXITOSO"/>
    <s v="ORDEN DE CAMBIO"/>
    <s v="ROLLOS"/>
    <s v="ROLLOS"/>
    <s v="ENVÍO"/>
    <n v="30"/>
    <s v="ESTADO RESULTADO DE LA ACTIVIDAD :_x000a_FORMA DE ATENCIÓN :ENVIO_x000a_CANTIDAD DE ROLLOS :30_x000a_FECHA FIN DE LA ACTIVIDAD :17-06-2025_x000a_NOMBRES Y APELLIDOS DEL USUARIO :_x000a_TELEFONO DEL USUARIO :_x000a_CORREO DEL USUARIO :_x000a_SOLUCIÓN :"/>
    <n v="2259114484"/>
    <s v="SERVIENTREGA"/>
    <s v="N/A"/>
    <s v="TIPO III"/>
    <s v="TERRESTRE"/>
    <n v="0"/>
    <s v="NARANJO AFANADOR RUBEN JESUS"/>
    <n v="35779.500569199998"/>
    <n v="0"/>
    <n v="35779.500569199998"/>
    <m/>
    <m/>
    <m/>
    <m/>
    <m/>
  </r>
  <r>
    <s v="BUCARAMANGA"/>
    <x v="0"/>
    <x v="0"/>
    <n v="13688"/>
    <n v="2291633"/>
    <n v="77487"/>
    <s v="BOLIVAR"/>
    <s v="SANTA ROSA DEL SUR"/>
    <s v="BARRIO LOS CANELOS SANTA ROSA DEL SUR "/>
    <s v="REDEBAN"/>
    <n v="2291633"/>
    <s v="FO-25-1079074"/>
    <d v="2025-06-12T08:00:00"/>
    <d v="2025-06-17T14:46:38"/>
    <s v="EJECUTADO_EXITOSO"/>
    <s v="EJECUTADO EXITOSO"/>
    <s v="ORDEN DE CAMBIO"/>
    <s v="ROLLOS"/>
    <s v="ROLLOS"/>
    <s v="ENVÍO"/>
    <n v="30"/>
    <s v="ESTADO RESULTADO DE LA ACTIVIDAD :_x000a_FORMA DE ATENCIÓN :ENVIO_x000a_CANTIDAD DE ROLLOS :30_x000a_FECHA FIN DE LA ACTIVIDAD :17-06-2025_x000a_NOMBRES Y APELLIDOS DEL USUARIO :_x000a_TELEFONO DEL USUARIO :_x000a_CORREO DEL USUARIO :_x000a_SOLUCIÓN :"/>
    <s v="240030666721"/>
    <s v="INTERRAPIDISIMO"/>
    <s v="N/A"/>
    <s v="TIPO IV ESPECIAL"/>
    <s v="TERRESTRE/FLUVIAL"/>
    <n v="0"/>
    <s v="DE AVILA SIADES ALBERTO ENRIQUE"/>
    <n v="35779.500569199998"/>
    <n v="0"/>
    <n v="35779.500569199998"/>
    <m/>
    <m/>
    <m/>
    <m/>
    <m/>
  </r>
  <r>
    <s v="CUCUTA"/>
    <x v="0"/>
    <x v="0"/>
    <n v="54498"/>
    <n v="2298417"/>
    <n v="70662"/>
    <s v="NORTE DE SANTANDER"/>
    <s v="OCAÑA"/>
    <s v="LA PRIMAVERA OCANA 5"/>
    <s v="REDEBAN"/>
    <n v="2298417"/>
    <s v="FO-25-1084188"/>
    <d v="2025-06-12T17:41:00"/>
    <d v="2025-06-17T14:47:59"/>
    <s v="EJECUTADO_EXITOSO"/>
    <s v="EJECUTADO EXITOSO"/>
    <s v="ORDEN DE CAMBIO"/>
    <s v="ROLLOS"/>
    <s v="ROLLOS"/>
    <s v="ENVÍO"/>
    <n v="30"/>
    <s v="ESTADO RESULTADO DE LA ACTIVIDAD :_x000a_FORMA DE ATENCIÓN :ENVIO_x000a_CANTIDAD DE ROLLOS :30_x000a_FECHA FIN DE LA ACTIVIDAD :17-06-2025_x000a_NOMBRES Y APELLIDOS DEL USUARIO :_x000a_TELEFONO DEL USUARIO :_x000a_CORREO DEL USUARIO :_x000a_SOLUCIÓN :"/>
    <s v="064106329537"/>
    <s v="ENVIA"/>
    <s v="N/A"/>
    <s v="TIPO IV"/>
    <s v="TERRESTRE"/>
    <n v="0"/>
    <s v="CANEDO HERRERA ALEXANDER"/>
    <n v="35779.500569199998"/>
    <n v="0"/>
    <n v="35779.500569199998"/>
    <m/>
    <m/>
    <m/>
    <m/>
    <m/>
  </r>
  <r>
    <s v="VILLAVICENCIO"/>
    <x v="4"/>
    <x v="4"/>
    <n v="50400"/>
    <n v="2301830"/>
    <n v="78905"/>
    <s v="META"/>
    <s v="LEJANIAS"/>
    <s v="BARRIO CACAYAL CL PRINCIPAL LEJANIAS"/>
    <s v="REDEBAN"/>
    <n v="2301830"/>
    <s v="FO-25-1091215"/>
    <d v="2025-06-13T12:25:00"/>
    <d v="2025-06-17T14:52:35"/>
    <s v="EJECUTADO_EXITOSO"/>
    <s v="EJECUTADO EXITOSO"/>
    <s v="ORDEN DE CAMBIO"/>
    <s v="ROLLOS"/>
    <s v="ROLLOS"/>
    <s v="ENVÍO"/>
    <n v="20"/>
    <s v="ESTADO RESULTADO DE LA ACTIVIDAD :EJECUTADO_x000a_FORMA DE ATENCIÓN :ENVIO FLOTA - OPERADOR LOGISTICO_x000a_CANTIDAD DE ROLLOS :20_x000a_FECHA FIN DE LA ACTIVIDAD :14-06-2025_x000a_NOMBRES Y APELLIDOS DEL USUARIO :EJECUTADO_EXITOSO_x000a_TELEFONO DEL USUARIO :EJECUTADO EXITOSO_x000a_CORREO DEL USUARIO :controldevisitadigital@gmail.com _x000a_SOLUCIÓN :SE REALIZA ENVÍO DE 20 ROLLOS AL COMERCIO "/>
    <n v="700160691880"/>
    <s v="INTERRAPIDISIMO"/>
    <s v="N/A"/>
    <s v="TIPO III"/>
    <s v="TERRESTRE"/>
    <n v="0"/>
    <s v="DE AVILA SIADES ALBERTO ENRIQUE"/>
    <n v="35779.500569199998"/>
    <n v="0"/>
    <n v="35779.500569199998"/>
    <m/>
    <m/>
    <m/>
    <m/>
    <m/>
  </r>
  <r>
    <s v="MEDELLIN"/>
    <x v="2"/>
    <x v="2"/>
    <n v="5686"/>
    <n v="2291119"/>
    <n v="79187"/>
    <s v="ANTIOQUIA"/>
    <s v="SANTA ROSA DE OSOS"/>
    <s v="BARRIO CENTRO SANTA ROSA DE OSOS 4"/>
    <s v="REDEBAN"/>
    <n v="2291119"/>
    <s v="FO-25-1077348"/>
    <d v="2025-06-11T16:40:00"/>
    <d v="2025-06-17T15:09:44"/>
    <s v="EJECUTADO_EXITOSO"/>
    <s v="EJECUTADO EXITOSO"/>
    <s v="ORDEN DE CAMBIO"/>
    <s v="ROLLOS"/>
    <s v="ROLLOS"/>
    <s v="VISITA_TÉCNICA"/>
    <n v="20"/>
    <s v="ESTADO RESULTADO DE LA ACTIVIDAD :EJECUTADO_x000a_FORMA DE ATENCIÓN :VISITA TECNICA_x000a_CANTIDAD DE ROLLOS :20_x000a_FECHA FIN DE LA ACTIVIDAD :17-06-2025_x000a_NOMBRES Y APELLIDOS DEL USUARIO :Estefania pelaez_x000a_TELEFONO DEL USUARIO :3154383017_x000a_CORREO DEL USUARIO :estefaniapelaez80@gmail.com_x000a_SOLUCIÓN :ENTREGA DE 20 ROLLOS EN SITIO OK"/>
    <n v="0"/>
    <n v="0"/>
    <s v="N/A"/>
    <s v="TIPO II"/>
    <s v="TERRESTRE"/>
    <n v="1"/>
    <s v="COGOLLO ROSSO CAMILO ANDRES"/>
    <n v="67654.12000000001"/>
    <n v="0"/>
    <n v="67654.12000000001"/>
    <m/>
    <m/>
    <m/>
    <m/>
    <m/>
  </r>
  <r>
    <s v="CALI"/>
    <x v="5"/>
    <x v="5"/>
    <n v="19142"/>
    <n v="2304622"/>
    <n v="59833"/>
    <s v="CAUCA"/>
    <s v="CALOTO"/>
    <s v="BARRIO CENTRO CALOTO 2"/>
    <s v="REDEBAN"/>
    <n v="2304622"/>
    <s v="FO-25-1090379"/>
    <d v="2025-06-14T09:00:00"/>
    <d v="2025-06-17T15:11:55"/>
    <s v="EJECUTADO_EXITOSO"/>
    <s v="EJECUTADO EXITOSO"/>
    <s v="ORDEN DE CAMBIO"/>
    <s v="ROLLOS"/>
    <s v="ROLLOS"/>
    <s v="VISITA_TÉCNICA"/>
    <n v="340"/>
    <s v="ESTADO RESULTADO DE LA ACTIVIDAD :EJECUTADO_x000a_FORMA DE ATENCIÓN :VISITA TECNICA_x000a_CANTIDAD DE ROLLOS :340_x000a_FECHA FIN DE LA ACTIVIDAD :17-06-2025_x000a_NOMBRES Y APELLIDOS DEL USUARIO :LUZ DARY RIVERA_x000a_TELEFONO DEL USUARIO :3177823710_x000a_CORREO DEL USUARIO :riveraluzdary071@gmail.com_x000a_SOLUCIÓN :SE REALIZA ENTREGA DE 340 ROLLOS TÉRMICOS EN EL CB."/>
    <n v="0"/>
    <n v="0"/>
    <s v="N/A"/>
    <s v="TIPO II"/>
    <s v="TERRESTRE"/>
    <n v="1"/>
    <s v="NARANJO AFANADOR RUBEN JESUS"/>
    <n v="67654.12000000001"/>
    <n v="0"/>
    <n v="67654.12000000001"/>
    <m/>
    <m/>
    <m/>
    <m/>
    <m/>
  </r>
  <r>
    <s v="CARTAGENA"/>
    <x v="1"/>
    <x v="1"/>
    <n v="13001"/>
    <n v="2308592"/>
    <n v="79054"/>
    <s v="BOLIVAR"/>
    <s v="CARTAGENA"/>
    <s v="BARRIO LA GAITA CARTAGENA DE INDIAS"/>
    <s v="REDEBAN"/>
    <n v="2308592"/>
    <s v="FO-25-1096513"/>
    <d v="2025-06-16T10:24:00"/>
    <d v="2025-06-17T15:14:56"/>
    <s v="EJECUTADO_EXITOSO"/>
    <s v="EJECUTADO EXITOSO"/>
    <s v="ORDEN DE CAMBIO"/>
    <s v="ROLLOS"/>
    <s v="ROLLOS"/>
    <s v="VISITA_TÉCNICA"/>
    <n v="30"/>
    <s v="ESTADO RESULTADO DE LA ACTIVIDAD :EJECUTADO_x000a_FORMA DE ATENCIÓN :VISITA TECNICA_x000a_CANTIDAD DE ROLLOS :30_x000a_FECHA FIN DE LA ACTIVIDAD :17-06-2025_x000a_NOMBRES Y APELLIDOS DEL USUARIO :Natalia marin _x000a_TELEFONO DEL USUARIO :3116323282_x000a_CORREO DEL USUARIO :nataliasofiamarinrico@gmail.com_x000a_SOLUCIÓN :SE ENTREGAN 30 ROLLOS "/>
    <n v="0"/>
    <n v="0"/>
    <s v="N/A"/>
    <s v="TIPO I"/>
    <s v="TERRESTRE"/>
    <n v="1"/>
    <s v="HERNANDEZ NARANJO OSCAR EDUARDO"/>
    <n v="35779.500569199998"/>
    <n v="0"/>
    <n v="35779.500569199998"/>
    <m/>
    <m/>
    <m/>
    <m/>
    <m/>
  </r>
  <r>
    <s v="CALI"/>
    <x v="5"/>
    <x v="5"/>
    <n v="76248"/>
    <n v="2308838"/>
    <n v="38772"/>
    <s v="VALLE DEL CAUCA"/>
    <s v="EL CERRITO"/>
    <s v="BARRIO CENTRO EL CERRITO 1"/>
    <s v="REDEBAN"/>
    <n v="2308838"/>
    <s v="FO-25-1096519"/>
    <d v="2025-06-16T10:34:00"/>
    <d v="2025-06-17T15:15:47"/>
    <s v="EJECUTADO_EXITOSO"/>
    <s v="EJECUTADO EXITOSO"/>
    <s v="ORDEN DE CAMBIO"/>
    <s v="ROLLOS"/>
    <s v="ROLLOS"/>
    <s v="VISITA_TÉCNICA"/>
    <n v="110"/>
    <s v="ESTADO RESULTADO DE LA ACTIVIDAD :EJECUTADO_x000a_FORMA DE ATENCIÓN :VISITA TECNICA_x000a_CANTIDAD DE ROLLOS :110_x000a_FECHA FIN DE LA ACTIVIDAD :17-06-2025_x000a_NOMBRES Y APELLIDOS DEL USUARIO :Jorge Armando Reyes García_x000a_TELEFONO DEL USUARIO :3137596565_x000a_CORREO DEL USUARIO :jareyesga@hotmail.com_x000a_SOLUCIÓN :SE VISITA CORRESPONSAL Y SE REALIZA ENTREGA DE 110 ROLLOS"/>
    <n v="0"/>
    <n v="0"/>
    <s v="N/A"/>
    <s v="TIPO II"/>
    <s v="TERRESTRE"/>
    <n v="1"/>
    <s v="BERNAL ELAICA EDGAR ALEXIS"/>
    <n v="67654.12000000001"/>
    <n v="0"/>
    <n v="67654.12000000001"/>
    <m/>
    <m/>
    <m/>
    <m/>
    <m/>
  </r>
  <r>
    <s v="APARTADO"/>
    <x v="2"/>
    <x v="2"/>
    <n v="5045"/>
    <n v="2293230"/>
    <n v="35610"/>
    <s v="ANTIOQUIA"/>
    <s v="APARTADO"/>
    <s v="DISTRICOL COMUNICACIONES KATEB"/>
    <s v="REDEBAN"/>
    <n v="2293230"/>
    <s v="FO-25-1079272"/>
    <d v="2025-06-12T08:56:00"/>
    <d v="2025-06-17T16:02:06"/>
    <s v="EJECUTADO_EXITOSO"/>
    <s v="EJECUTADO EXITOSO"/>
    <s v="ORDEN DE CAMBIO"/>
    <s v="ROLLOS"/>
    <s v="ROLLOS"/>
    <s v="VISITA_TÉCNICA"/>
    <n v="200"/>
    <s v="ESTADO RESULTADO DE LA ACTIVIDAD :EJECUTADO_x000a_FORMA DE ATENCIÓN :VISITA TECNICA_x000a_CANTIDAD DE ROLLOS :200_x000a_FECHA FIN DE LA ACTIVIDAD :17-06-2025_x000a_NOMBRES Y APELLIDOS DEL USUARIO :Carolina Moreno_x000a_TELEFONO DEL USUARIO :3113825523_x000a_CORREO DEL USUARIO :dianacmoreno@hotmail.com _x000a_SOLUCIÓN :ENTREGA ROLLOS EN SITIO"/>
    <n v="0"/>
    <n v="0"/>
    <s v="N/A"/>
    <s v="TIPO I"/>
    <s v="TERRESTRE"/>
    <n v="1"/>
    <n v="0"/>
    <n v="35779.500569199998"/>
    <n v="0"/>
    <n v="35779.500569199998"/>
    <m/>
    <m/>
    <m/>
    <m/>
    <m/>
  </r>
  <r>
    <s v="MEDELLIN"/>
    <x v="2"/>
    <x v="2"/>
    <n v="5237"/>
    <n v="2303068"/>
    <n v="16557"/>
    <s v="ANTIOQUIA"/>
    <s v="DON MATIAS"/>
    <s v="TRONCAL NORTE DON MATIAS"/>
    <s v="REDEBAN"/>
    <n v="2303068"/>
    <s v="FO-25-1087999"/>
    <d v="2025-06-13T15:40:00"/>
    <d v="2025-06-17T16:03:20"/>
    <s v="EJECUTADO_EXITOSO"/>
    <s v="EJECUTADO EXITOSO"/>
    <s v="ORDEN DE CAMBIO"/>
    <s v="ROLLOS"/>
    <s v="ROLLOS"/>
    <s v="VISITA_TÉCNICA"/>
    <n v="20"/>
    <s v="ESTADO RESULTADO DE LA ACTIVIDAD :EJECUTADO_x000a_FORMA DE ATENCIÓN :VISITA TECNICA_x000a_CANTIDAD DE ROLLOS :20_x000a_FECHA FIN DE LA ACTIVIDAD :17-06-2025_x000a_NOMBRES Y APELLIDOS DEL USUARIO :Hernan montoya_x000a_TELEFONO DEL USUARIO :3006190537_x000a_CORREO DEL USUARIO :hernanmontoyac@yahoo.es_x000a_SOLUCIÓN :ENTREGA DE 20 ROLLOS EN SITIO OK"/>
    <n v="0"/>
    <n v="0"/>
    <s v="N/A"/>
    <s v="TIPO II"/>
    <s v="TERRESTRE"/>
    <n v="1"/>
    <n v="0"/>
    <n v="67654.12000000001"/>
    <n v="0"/>
    <n v="67654.12000000001"/>
    <m/>
    <m/>
    <m/>
    <m/>
    <m/>
  </r>
  <r>
    <s v="BOGOTA"/>
    <x v="3"/>
    <x v="3"/>
    <n v="11001"/>
    <n v="2311505"/>
    <n v="47779"/>
    <s v="CUNDINAMARCA"/>
    <s v="BOGOTA"/>
    <s v="BARRIO SANTA BIBIANA BOGOTA"/>
    <s v="REDEBAN"/>
    <n v="2311505"/>
    <s v="FO-25-1098510"/>
    <d v="2025-06-16T15:13:00"/>
    <d v="2025-06-17T16:05:12"/>
    <s v="EJECUTADO_EXITOSO"/>
    <s v="EJECUTADO EXITOSO"/>
    <s v="ORDEN DE CAMBIO"/>
    <s v="ROLLOS"/>
    <s v="ROLLOS"/>
    <s v="VISITA_TÉCNICA"/>
    <n v="10"/>
    <s v="ESTADO RESULTADO DE LA ACTIVIDAD :EJECUTADO_x000a_FORMA DE ATENCIÓN :VISITA TECNICA_x000a_CANTIDAD DE ROLLOS :10_x000a_FECHA FIN DE LA ACTIVIDAD :17-06-2025_x000a_NOMBRES Y APELLIDOS DEL USUARIO :José Midanda _x000a_TELEFONO DEL USUARIO :3222133794_x000a_CORREO DEL USUARIO :belpao-11@hotmail.com_x000a_SOLUCIÓN :SE REALIZA VISITA AL COMERCIO PARA ENTREGAR ROLLOS POR SOLICITUD DEL CLIENTE OK "/>
    <n v="0"/>
    <n v="0"/>
    <s v="N/A"/>
    <s v="TIPO I"/>
    <s v="TERRESTRE"/>
    <n v="1"/>
    <n v="0"/>
    <n v="35779.500569199998"/>
    <n v="0"/>
    <n v="35779.500569199998"/>
    <m/>
    <m/>
    <m/>
    <m/>
    <m/>
  </r>
  <r>
    <s v="CUCUTA"/>
    <x v="0"/>
    <x v="0"/>
    <n v="54001"/>
    <n v="2311278"/>
    <n v="78799"/>
    <s v="NORTE DE SANTANDER"/>
    <s v="CUCUTA"/>
    <s v="BARRIO BELLAVISTA CUCUTA 4"/>
    <s v="REDEBAN"/>
    <n v="2311278"/>
    <s v="FO-25-1098515"/>
    <d v="2025-06-16T15:09:00"/>
    <d v="2025-06-17T16:07:30"/>
    <s v="EJECUTADO_EXITOSO"/>
    <s v="EJECUTADO EXITOSO"/>
    <s v="ORDEN DE CAMBIO"/>
    <s v="ROLLOS"/>
    <s v="ROLLOS"/>
    <s v="VISITA_TÉCNICA"/>
    <n v="10"/>
    <s v="ESTADO RESULTADO DE LA ACTIVIDAD :EJECUTADO_x000a_FORMA DE ATENCIÓN :VISITA TECNICA_x000a_CANTIDAD DE ROLLOS :10_x000a_FECHA FIN DE LA ACTIVIDAD :17-06-2025_x000a_NOMBRES Y APELLIDOS DEL USUARIO :Edgar Molina _x000a_TELEFONO DEL USUARIO :3187500185_x000a_CORREO DEL USUARIO :lucesit4@outlook.es_x000a_SOLUCIÓN :SE REALIZÓ VISITA Y SE ENTREGAN 10 ROLLOS TODO OK "/>
    <n v="0"/>
    <n v="0"/>
    <s v="N/A"/>
    <s v="TIPO I"/>
    <s v="TERRESTRE"/>
    <n v="1"/>
    <n v="0"/>
    <n v="35779.500569199998"/>
    <n v="0"/>
    <n v="35779.500569199998"/>
    <m/>
    <m/>
    <m/>
    <m/>
    <m/>
  </r>
  <r>
    <s v="CALI"/>
    <x v="5"/>
    <x v="5"/>
    <n v="76248"/>
    <n v="2312284"/>
    <n v="34820"/>
    <s v="VALLE DEL CAUCA"/>
    <s v="EL CERRITO"/>
    <s v="BARRIO EL PLACER EL CERRITO"/>
    <s v="REDEBAN"/>
    <n v="2312284"/>
    <s v="FO-25-1098681"/>
    <d v="2025-06-16T16:22:00"/>
    <d v="2025-06-17T16:10:16"/>
    <s v="EJECUTADO_EXITOSO"/>
    <s v="EJECUTADO EXITOSO"/>
    <s v="ORDEN DE CAMBIO"/>
    <s v="ROLLOS"/>
    <s v="ROLLOS"/>
    <s v="VISITA_TÉCNICA"/>
    <n v="80"/>
    <s v="ESTADO RESULTADO DE LA ACTIVIDAD :EJECUTADO_x000a_FORMA DE ATENCIÓN :VISITA TECNICA_x000a_CANTIDAD DE ROLLOS :80_x000a_FECHA FIN DE LA ACTIVIDAD :17-06-2025_x000a_NOMBRES Y APELLIDOS DEL USUARIO :Blanca loaiza_x000a_TELEFONO DEL USUARIO :3128096841_x000a_CORREO DEL USUARIO :eliecer@mercapava.com.co_x000a_SOLUCIÓN :SE VISITA CORRESPONSAL Y SE ENTREGAR  80 ROLLOS"/>
    <n v="0"/>
    <n v="0"/>
    <s v="N/A"/>
    <s v="TIPO II"/>
    <s v="TERRESTRE"/>
    <n v="1"/>
    <s v="BARRAGAN TAFUR EDWIN ESTEBAN"/>
    <n v="67654.12000000001"/>
    <n v="0"/>
    <n v="67654.12000000001"/>
    <m/>
    <m/>
    <m/>
    <m/>
    <m/>
  </r>
  <r>
    <s v="VILLAVICENCIO"/>
    <x v="4"/>
    <x v="4"/>
    <n v="50001"/>
    <n v="2312556"/>
    <n v="78921"/>
    <s v="META"/>
    <s v="VILLAVICENCIO"/>
    <s v="BARRIO SAN ANTONIO VILLAVICENCIO 9"/>
    <s v="REDEBAN"/>
    <n v="2312556"/>
    <s v="FO-25-1098780"/>
    <d v="2025-06-16T16:49:00"/>
    <d v="2025-06-17T16:19:02"/>
    <s v="EJECUTADO_EXITOSO"/>
    <s v="EJECUTADO EXITOSO"/>
    <s v="ORDEN DE CAMBIO"/>
    <s v="ROLLOS"/>
    <s v="ROLLOS"/>
    <s v="VISITA_TÉCNICA"/>
    <n v="10"/>
    <s v="ESTADO RESULTADO DE LA ACTIVIDAD :EJECUTADO_x000a_FORMA DE ATENCIÓN :VISITA TECNICA_x000a_CANTIDAD DE ROLLOS :10_x000a_FECHA FIN DE LA ACTIVIDAD :17-06-2025_x000a_NOMBRES Y APELLIDOS DEL USUARIO :María Camila prieto _x000a_TELEFONO DEL USUARIO :3203219314_x000a_CORREO DEL USUARIO :maricamilaprieto11@gmail.com_x000a_SOLUCIÓN :SE VISITA CB Y SE REALIZA ENTREGA DE 10 ROLLOS DE PAPEL TERMICO PARA DATAFONO "/>
    <n v="0"/>
    <n v="0"/>
    <s v="N/A"/>
    <s v="TIPO I"/>
    <s v="TERRESTRE"/>
    <n v="1"/>
    <s v="BOLAÑOS TABORDA JORGE ENRIQUE"/>
    <n v="35779.500569199998"/>
    <n v="0"/>
    <n v="35779.500569199998"/>
    <m/>
    <m/>
    <m/>
    <m/>
    <m/>
  </r>
  <r>
    <s v="IBAGUE"/>
    <x v="4"/>
    <x v="4"/>
    <n v="73001"/>
    <n v="2316644"/>
    <n v="70545"/>
    <s v="TOLIMA"/>
    <s v="IBAGUE"/>
    <s v="BARRIO URBANIZACION PORTALES D"/>
    <s v="REDEBAN"/>
    <n v="2316644"/>
    <s v="FO-25-1102650"/>
    <d v="2025-06-17T12:13:00"/>
    <d v="2025-06-17T16:33:47"/>
    <s v="EJECUTADO_EXITOSO"/>
    <s v="EJECUTADO EXITOSO"/>
    <s v="ORDEN DE CAMBIO"/>
    <s v="ROLLOS"/>
    <s v="ROLLOS"/>
    <s v="VISITA_TÉCNICA"/>
    <n v="40"/>
    <s v="ESTADO RESULTADO DE LA ACTIVIDAD :EJECUTADO_x000a_FORMA DE ATENCIÓN :VISITA TECNICA_x000a_CANTIDAD DE ROLLOS :40_x000a_FECHA FIN DE LA ACTIVIDAD :17-06-2025_x000a_NOMBRES Y APELLIDOS DEL USUARIO :Tatiana ducuara_x000a_TELEFONO DEL USUARIO :3125345864_x000a_CORREO DEL USUARIO :tatianapeña755@gmail.com_x000a_SOLUCIÓN :SE REALIZA ENTREGA DE 40 ROLLOS POR SOLICITUD DEL CLIENTE."/>
    <n v="0"/>
    <n v="0"/>
    <s v="N/A"/>
    <s v="TIPO I"/>
    <s v="TERRESTRE"/>
    <n v="1"/>
    <s v="CORTES VELANDIA MIGUEL ANGEL"/>
    <n v="35779.500569199998"/>
    <n v="0"/>
    <n v="35779.500569199998"/>
    <m/>
    <m/>
    <m/>
    <m/>
    <m/>
  </r>
  <r>
    <s v="APARTADO"/>
    <x v="2"/>
    <x v="2"/>
    <n v="5837"/>
    <n v="2275806"/>
    <n v="19455"/>
    <s v="ANTIOQUIA"/>
    <s v="TURBO"/>
    <s v="COMCARD TURBO YARLYS"/>
    <s v="REDEBAN"/>
    <n v="2275806"/>
    <s v="FO-25-1064752"/>
    <d v="2025-06-09T15:25:00"/>
    <d v="2025-06-17T16:41:55"/>
    <s v="EJECUTADO_EXITOSO"/>
    <s v="EJECUTADO EXITOSO"/>
    <s v="ORDEN DE CAMBIO"/>
    <s v="ROLLOS"/>
    <s v="ROLLOS"/>
    <s v="VISITA_TÉCNICA"/>
    <n v="310"/>
    <s v="ESTADO RESULTADO DE LA ACTIVIDAD :EJECUTADO_x000a_FORMA DE ATENCIÓN :VISITA TECNICA_x000a_CANTIDAD DE ROLLOS :310_x000a_FECHA FIN DE LA ACTIVIDAD :17-06-2025_x000a_NOMBRES Y APELLIDOS DEL USUARIO :Miguel Llorente_x000a_TELEFONO DEL USUARIO :3137177383_x000a_CORREO DEL USUARIO :miguelllorente-24@hotmail.com_x000a_SOLUCIÓN :ENTREGA ROLLOS EN SITIO "/>
    <n v="0"/>
    <n v="0"/>
    <s v="N/A"/>
    <s v="TIPO II"/>
    <s v="TERRESTRE"/>
    <n v="1"/>
    <s v="CASTRO HENAO DANIEL ESTEBAN"/>
    <n v="67654.12000000001"/>
    <n v="0"/>
    <n v="67654.12000000001"/>
    <m/>
    <m/>
    <m/>
    <m/>
    <m/>
  </r>
  <r>
    <s v="NEIVA"/>
    <x v="4"/>
    <x v="4"/>
    <n v="18001"/>
    <n v="2291611"/>
    <n v="60810"/>
    <s v="CAQUETA"/>
    <s v="FLORENCIA"/>
    <s v="BARRIO CENTRO FLORENCIA 17"/>
    <s v="REDEBAN"/>
    <n v="2291611"/>
    <s v="FO-25-1078405"/>
    <d v="2025-06-12T08:00:00"/>
    <d v="2025-06-18T08:08:12"/>
    <s v="EJECUTADO_EXITOSO"/>
    <s v="EJECUTADO EXITOSO"/>
    <s v="ORDEN DE CAMBIO"/>
    <s v="ROLLOS"/>
    <s v="ROLLOS"/>
    <s v="VISITA_TÉCNICA"/>
    <n v="40"/>
    <s v="ESTADO RESULTADO DE LA ACTIVIDAD :EJECUTADO_x000a_FORMA DE ATENCIÓN :VISITA TECNICA_x000a_CANTIDAD DE ROLLOS :40_x000a_FECHA FIN DE LA ACTIVIDAD :17-06-2025_x000a_NOMBRES Y APELLIDOS DEL USUARIO :YEIMI PARRA _x000a_TELEFONO DEL USUARIO :3214332957_x000a_CORREO DEL USUARIO :yeimiparra29@hotmail.com_x000a_SOLUCIÓN :SE REALIZA VISITA AL PUNTO, SE ENTEGAN 40 ROLLOS PAPEL RBM CLIENTE RECIBE A SATISFACCIÓN "/>
    <n v="0"/>
    <n v="0"/>
    <s v="N/A"/>
    <s v="TIPO IV"/>
    <s v="TERRESTRE"/>
    <n v="1"/>
    <s v="CEDEÑO AMAYA JORGE LUIS"/>
    <n v="35779.500569199998"/>
    <n v="0"/>
    <n v="35779.500569199998"/>
    <m/>
    <m/>
    <m/>
    <m/>
    <m/>
  </r>
  <r>
    <s v="APARTADO"/>
    <x v="2"/>
    <x v="2"/>
    <n v="5837"/>
    <n v="2294513"/>
    <n v="38570"/>
    <s v="ANTIOQUIA"/>
    <s v="TURBO"/>
    <s v="DISTRICOL GRANERO Y VARIEDADES"/>
    <s v="REDEBAN"/>
    <n v="2294513"/>
    <s v="FO-25-1080960"/>
    <d v="2025-06-12T10:40:00"/>
    <d v="2025-06-18T08:13:57"/>
    <s v="EJECUTADO_EXITOSO"/>
    <s v="EJECUTADO EXITOSO"/>
    <s v="ORDEN DE CAMBIO"/>
    <s v="ROLLOS"/>
    <s v="ROLLOS"/>
    <s v="ENVÍO"/>
    <n v="90"/>
    <s v="ESTADO RESULTADO DE LA ACTIVIDAD :EJECUTADO_x000a_FORMA DE ATENCIÓN :ENVIO FLOTA - OPERADOR LOGISTICO_x000a_CANTIDAD DE ROLLOS :90_x000a_FECHA FIN DE LA ACTIVIDAD :17-06-2025_x000a_NOMBRES Y APELLIDOS DEL USUARIO :Doney Delgado _x000a_TELEFONO DEL USUARIO :3175159545_x000a_CORREO DEL USUARIO :no informado _x000a_SOLUCIÓN :ENVÍO DIRECTO CON EL CONDUCTOR, ENTREGA CONFIRMADA CON EL CLIENTE. "/>
    <s v="FLOTA"/>
    <s v="FLOTA"/>
    <s v="N/A"/>
    <s v="TIPO II"/>
    <s v="TERRESTRE"/>
    <n v="0"/>
    <s v="JULIO TUBERQUIA JOSE SEBASTIAN"/>
    <n v="35779.500569199998"/>
    <n v="0"/>
    <n v="35779.500569199998"/>
    <m/>
    <m/>
    <m/>
    <m/>
    <m/>
  </r>
  <r>
    <s v="SINCELEJO"/>
    <x v="1"/>
    <x v="1"/>
    <n v="70001"/>
    <n v="2295162"/>
    <n v="79137"/>
    <s v="SUCRE"/>
    <s v="SINCELEJO"/>
    <s v="BARRIO VILLA MADY SINCELEJO"/>
    <s v="REDEBAN"/>
    <n v="2295162"/>
    <s v="FO-25-1081294"/>
    <d v="2025-06-12T11:48:00"/>
    <d v="2025-06-18T08:21:58"/>
    <s v="EJECUTADO_EXITOSO"/>
    <s v="EJECUTADO EXITOSO"/>
    <s v="ORDEN DE CAMBIO"/>
    <s v="ROLLOS"/>
    <s v="ROLLOS"/>
    <s v="VISITA_TÉCNICA"/>
    <n v="20"/>
    <s v="ESTADO RESULTADO DE LA ACTIVIDAD :EJECUTADO_x000a_FORMA DE ATENCIÓN :VISITA TECNICA_x000a_CANTIDAD DE ROLLOS :20_x000a_FECHA FIN DE LA ACTIVIDAD :17-06-2025_x000a_NOMBRES Y APELLIDOS DEL USUARIO :Marleny García _x000a_TELEFONO DEL USUARIO :3246186736_x000a_CORREO DEL USUARIO :carlos_1031@hotmail.com_x000a_SOLUCIÓN :SE VISITA COMERCIO Y SE HACE ENTREGA DE 20 ROLLOS A LA SEÑORA MARLENY GARCÍA."/>
    <n v="0"/>
    <n v="0"/>
    <s v="N/A"/>
    <s v="TIPO I"/>
    <s v="TERRESTRE"/>
    <n v="1"/>
    <n v="0"/>
    <n v="35779.500569199998"/>
    <n v="0"/>
    <n v="35779.500569199998"/>
    <m/>
    <m/>
    <m/>
    <m/>
    <m/>
  </r>
  <r>
    <s v="BUCARAMANGA"/>
    <x v="0"/>
    <x v="0"/>
    <n v="68207"/>
    <n v="2293437"/>
    <n v="71351"/>
    <s v="SANTANDER"/>
    <s v="CONCEPCION"/>
    <s v="CONCEPCION CENTRO"/>
    <s v="REDEBAN"/>
    <n v="2293437"/>
    <s v="FO-25-1080572"/>
    <d v="2025-06-12T09:19:00"/>
    <d v="2025-06-18T08:57:47"/>
    <s v="EJECUTADO_EXITOSO"/>
    <s v="EJECUTADO EXITOSO"/>
    <s v="ORDEN DE CAMBIO"/>
    <s v="ROLLOS"/>
    <s v="ROLLOS"/>
    <s v="ENVÍO"/>
    <n v="30"/>
    <s v="ESTADO RESULTADO DE LA ACTIVIDAD :_x000a_FORMA DE ATENCIÓN :ENVIO_x000a_CANTIDAD DE ROLLOS :30_x000a_FECHA FIN DE LA ACTIVIDAD :18-06-2025_x000a_NOMBRES Y APELLIDOS DEL USUARIO :_x000a_TELEFONO DEL USUARIO :_x000a_CORREO DEL USUARIO :_x000a_SOLUCIÓN :"/>
    <n v="240030677079"/>
    <s v="INTERRAPIDISIMO"/>
    <s v="N/A"/>
    <s v="TIPO IV"/>
    <s v="TERRESTRE"/>
    <n v="0"/>
    <n v="0"/>
    <n v="35779.500569199998"/>
    <n v="0"/>
    <n v="35779.500569199998"/>
    <m/>
    <m/>
    <m/>
    <m/>
    <m/>
  </r>
  <r>
    <s v="MONTERIA"/>
    <x v="1"/>
    <x v="1"/>
    <n v="23466"/>
    <n v="2275832"/>
    <n v="37633"/>
    <s v="CORDOBA"/>
    <s v="MONTELIBANO"/>
    <s v="DISTRICOL PAPELERIA PRINCIPAL"/>
    <s v="REDEBAN"/>
    <n v="2275832"/>
    <s v="FO-25-1065238"/>
    <d v="2025-06-09T15:31:00"/>
    <d v="2025-06-18T10:02:05"/>
    <s v="EJECUTADO_EXITOSO"/>
    <s v="EJECUTADO EXITOSO"/>
    <s v="ORDEN DE CAMBIO"/>
    <s v="ROLLOS"/>
    <s v="ROLLOS"/>
    <s v="ENVÍO"/>
    <n v="40"/>
    <s v="ESTADO RESULTADO DE LA ACTIVIDAD :_x000a_FORMA DE ATENCIÓN :ENVIO_x000a_CANTIDAD DE ROLLOS :40_x000a_FECHA FIN DE LA ACTIVIDAD :18-06-2025_x000a_NOMBRES Y APELLIDOS DEL USUARIO :_x000a_TELEFONO DEL USUARIO :_x000a_CORREO DEL USUARIO :_x000a_SOLUCIÓN :"/>
    <n v="2212425344"/>
    <s v="SERVIENTREGA"/>
    <s v="N/A"/>
    <s v="TIPO IV"/>
    <s v="TERRESTRE"/>
    <n v="0"/>
    <s v="JULIO TUBERQUIA JOSE SEBASTIAN"/>
    <n v="35779.500569199998"/>
    <n v="0"/>
    <n v="35779.500569199998"/>
    <m/>
    <m/>
    <m/>
    <m/>
    <m/>
  </r>
  <r>
    <s v="APARTADO"/>
    <x v="2"/>
    <x v="2"/>
    <n v="5665"/>
    <n v="2294316"/>
    <n v="62975"/>
    <s v="ANTIOQUIA"/>
    <s v="SAN PEDRO DE URABA"/>
    <s v="DISTRICOL PAPELERIA MUNDO"/>
    <s v="REDEBAN"/>
    <n v="2294316"/>
    <s v="FO-25-1080575"/>
    <d v="2025-06-12T10:17:00"/>
    <d v="2025-06-18T10:02:47"/>
    <s v="EJECUTADO_EXITOSO"/>
    <s v="EJECUTADO EXITOSO"/>
    <s v="ORDEN DE CAMBIO"/>
    <s v="ROLLOS"/>
    <s v="ROLLOS"/>
    <s v="ENVÍO"/>
    <n v="70"/>
    <s v="ESTADO RESULTADO DE LA ACTIVIDAD :_x000a_FORMA DE ATENCIÓN :ENVIO_x000a_CANTIDAD DE ROLLOS :70_x000a_FECHA FIN DE LA ACTIVIDAD :18-06-2025_x000a_NOMBRES Y APELLIDOS DEL USUARIO :_x000a_TELEFONO DEL USUARIO :_x000a_CORREO DEL USUARIO :_x000a_SOLUCIÓN :"/>
    <s v="2212425367"/>
    <s v="SERVIENTREGA"/>
    <s v="N/A"/>
    <s v="TIPO III"/>
    <s v="TERRESTRE"/>
    <n v="0"/>
    <s v="DIAZ VARGAS JONATHAN MIGUEL"/>
    <n v="35779.500569199998"/>
    <n v="0"/>
    <n v="35779.500569199998"/>
    <m/>
    <m/>
    <m/>
    <m/>
    <m/>
  </r>
  <r>
    <s v="MEDELLIN"/>
    <x v="2"/>
    <x v="2"/>
    <n v="5585"/>
    <n v="2238463"/>
    <n v="43458"/>
    <s v="ANTIOQUIA"/>
    <s v="PUERTO NARE"/>
    <s v="PTM PUERTO NARE AUTOSERVICIO J"/>
    <s v="REDEBAN"/>
    <n v="2238463"/>
    <s v="FO-25-1022134"/>
    <d v="2025-06-03T08:00:00"/>
    <d v="2025-06-18T10:15:12"/>
    <s v="EJECUTADO_EXITOSO"/>
    <s v="EJECUTADO EXITOSO"/>
    <s v="ORDEN DE CAMBIO"/>
    <s v="ROLLOS"/>
    <s v="ROLLOS"/>
    <s v="ENVÍO"/>
    <n v="60"/>
    <s v="ESTADO RESULTADO DE LA ACTIVIDAD :_x000a_FORMA DE ATENCIÓN :ENVIO_x000a_CANTIDAD DE ROLLOS :60_x000a_FECHA FIN DE LA ACTIVIDAD :18-06-2025_x000a_NOMBRES Y APELLIDOS DEL USUARIO :_x000a_TELEFONO DEL USUARIO :_x000a_CORREO DEL USUARIO :_x000a_SOLUCIÓN :"/>
    <n v="284607309"/>
    <s v="SERVIENTREGA"/>
    <s v="ENVIO PARA ENTREGA A DOMICILIO"/>
    <s v="TIPO IV"/>
    <s v="TERRESTRE"/>
    <n v="0"/>
    <s v="GIMBUEL LASSO LUIS GERMAN"/>
    <n v="35779.500569199998"/>
    <n v="0"/>
    <n v="35779.500569199998"/>
    <m/>
    <m/>
    <m/>
    <m/>
    <m/>
  </r>
  <r>
    <s v="MEDELLIN"/>
    <x v="2"/>
    <x v="2"/>
    <n v="5001"/>
    <n v="2291660"/>
    <n v="65448"/>
    <s v="ANTIOQUIA"/>
    <s v="MEDELLIN"/>
    <s v="DISTRICOL CARNES JUANSER"/>
    <s v="REDEBAN"/>
    <n v="2291660"/>
    <s v="FO-25-1078910"/>
    <d v="2025-06-12T08:00:00"/>
    <d v="2025-06-18T10:47:08"/>
    <s v="EJECUTADO_EXITOSO"/>
    <s v="EJECUTADO EXITOSO"/>
    <s v="ORDEN DE CAMBIO"/>
    <s v="ROLLOS"/>
    <s v="ROLLOS"/>
    <s v="VISITA_TÉCNICA"/>
    <n v="150"/>
    <s v="ESTADO RESULTADO DE LA ACTIVIDAD :EJECUTADO_x000a_FORMA DE ATENCIÓN :VISITA TECNICA_x000a_CANTIDAD DE ROLLOS :150_x000a_FECHA FIN DE LA ACTIVIDAD :18-06-2025_x000a_NOMBRES Y APELLIDOS DEL USUARIO :Yujesy González _x000a_TELEFONO DEL USUARIO :3206626977_x000a_CORREO DEL USUARIO :yujesigonzalez@gmail.com_x000a_SOLUCIÓN :SE REALIZA L ENTREGA DE 150 ROLLOS DE CB A LA ENCARGADA YUJESI GONZÁLEZ "/>
    <n v="0"/>
    <n v="0"/>
    <s v="N/A"/>
    <s v="TIPO I"/>
    <s v="TERRESTRE"/>
    <n v="1"/>
    <s v="AYALA ROMERO MAYKOL DANILO"/>
    <n v="35779.500569199998"/>
    <n v="0"/>
    <n v="35779.500569199998"/>
    <m/>
    <m/>
    <m/>
    <m/>
    <m/>
  </r>
  <r>
    <s v="CARTAGENA"/>
    <x v="1"/>
    <x v="1"/>
    <n v="13810"/>
    <n v="2251908"/>
    <n v="18270"/>
    <s v="BOLIVAR"/>
    <s v="TIQUISIO"/>
    <s v="BARRIO CENTRO PUERTO RICO DE T"/>
    <s v="REDEBAN"/>
    <n v="2251908"/>
    <s v="FO-25-1040608"/>
    <d v="2025-06-04T10:19:00"/>
    <d v="2025-06-18T10:53:48"/>
    <s v="EJECUTADO_EXITOSO"/>
    <s v="EJECUTADO EXITOSO"/>
    <s v="ORDEN DE CAMBIO"/>
    <s v="ROLLOS"/>
    <s v="ROLLOS"/>
    <s v="ENVÍO"/>
    <n v="20"/>
    <s v="ESTADO RESULTADO DE LA ACTIVIDAD :_x000a_FORMA DE ATENCIÓN :ENVIO_x000a_CANTIDAD DE ROLLOS :20_x000a_FECHA FIN DE LA ACTIVIDAD :18-06-2025_x000a_NOMBRES Y APELLIDOS DEL USUARIO :_x000a_TELEFONO DEL USUARIO :_x000a_CORREO DEL USUARIO :_x000a_SOLUCIÓN :"/>
    <n v="45899500844"/>
    <s v="COORDINADORA"/>
    <s v="N/A"/>
    <s v="TIPO IV"/>
    <s v="TERRESTRE"/>
    <n v="0"/>
    <s v="AYALA ROMERO MAYKOL DANILO"/>
    <n v="35779.500569199998"/>
    <n v="0"/>
    <n v="35779.500569199998"/>
    <m/>
    <m/>
    <m/>
    <m/>
    <m/>
  </r>
  <r>
    <s v="MEDELLIN"/>
    <x v="2"/>
    <x v="2"/>
    <n v="5380"/>
    <n v="2291109"/>
    <n v="66683"/>
    <s v="ANTIOQUIA"/>
    <s v="LA ESTRELLA"/>
    <s v="PAGAFACIL LA TABLAZA"/>
    <s v="REDEBAN"/>
    <n v="2291109"/>
    <s v="FO-25-1077355"/>
    <d v="2025-06-11T16:37:00"/>
    <d v="2025-06-18T11:07:44"/>
    <s v="EJECUTADO_EXITOSO"/>
    <s v="EJECUTADO EXITOSO"/>
    <s v="ORDEN DE CAMBIO"/>
    <s v="ROLLOS"/>
    <s v="ROLLOS"/>
    <s v="VISITA_TÉCNICA"/>
    <n v="120"/>
    <s v="ESTADO RESULTADO DE LA ACTIVIDAD :EJECUTADO_x000a_FORMA DE ATENCIÓN :VISITA TECNICA_x000a_CANTIDAD DE ROLLOS :120_x000a_FECHA FIN DE LA ACTIVIDAD :18-06-2025_x000a_NOMBRES Y APELLIDOS DEL USUARIO :Deysi puerta _x000a_TELEFONO DEL USUARIO :3507787366_x000a_CORREO DEL USUARIO :pflatablaza@pagafacil.com.co_x000a_SOLUCIÓN :SE ENTREGARON 120 ROLLOS"/>
    <n v="0"/>
    <n v="0"/>
    <s v="N/A"/>
    <s v="TIPO I"/>
    <s v="TERRESTRE"/>
    <n v="1"/>
    <s v="AYALA ROMERO MAYKOL DANILO"/>
    <n v="35779.500569199998"/>
    <n v="0"/>
    <n v="35779.500569199998"/>
    <m/>
    <m/>
    <m/>
    <m/>
    <m/>
  </r>
  <r>
    <s v="PEREIRA"/>
    <x v="5"/>
    <x v="6"/>
    <n v="66170"/>
    <n v="2316633"/>
    <n v="79186"/>
    <s v="RISARALDA"/>
    <s v="DOSQUEBRADAS"/>
    <s v="BARRIO SANTIAGO LONDOÑO FRAILES DOSQUEBRADAS"/>
    <s v="REDEBAN"/>
    <n v="2316633"/>
    <s v="FO-25-1104840"/>
    <d v="2025-06-17T12:10:00"/>
    <d v="2025-06-18T11:14:43"/>
    <s v="EJECUTADO_EXITOSO"/>
    <s v="EJECUTADO EXITOSO"/>
    <s v="ORDEN DE CAMBIO"/>
    <s v="ROLLOS"/>
    <s v="ROLLOS"/>
    <s v="VISITA_TÉCNICA"/>
    <n v="40"/>
    <s v="ESTADO RESULTADO DE LA ACTIVIDAD :EJECUTADO_x000a_FORMA DE ATENCIÓN :VISITA TECNICA_x000a_CANTIDAD DE ROLLOS :40_x000a_FECHA FIN DE LA ACTIVIDAD :18-06-2025_x000a_NOMBRES Y APELLIDOS DEL USUARIO :Yesica Paola Torres_x000a_TELEFONO DEL USUARIO :3215651092_x000a_CORREO DEL USUARIO :slipkorn8428@gmail.com_x000a_SOLUCIÓN :SE ENTREGAN 40 ROLLOS "/>
    <n v="0"/>
    <n v="0"/>
    <s v="N/A"/>
    <s v="TIPO I"/>
    <s v="TERRESTRE"/>
    <n v="1"/>
    <s v="AYALA ROMERO MAYKOL DANILO"/>
    <n v="35779.500569199998"/>
    <n v="0"/>
    <n v="35779.500569199998"/>
    <m/>
    <m/>
    <m/>
    <m/>
    <m/>
  </r>
  <r>
    <s v="MEDELLIN"/>
    <x v="2"/>
    <x v="2"/>
    <n v="5001"/>
    <n v="2293265"/>
    <n v="77759"/>
    <s v="ANTIOQUIA"/>
    <s v="MEDELLIN"/>
    <s v="BARRIO CENTRO MEDELLIN 105"/>
    <s v="REDEBAN"/>
    <n v="2293265"/>
    <s v="FO-25-1079274"/>
    <d v="2025-06-12T09:03:00"/>
    <d v="2025-06-18T11:22:21"/>
    <s v="EJECUTADO_EXITOSO"/>
    <s v="EJECUTADO EXITOSO"/>
    <s v="ORDEN DE CAMBIO"/>
    <s v="ROLLOS"/>
    <s v="ROLLOS"/>
    <s v="VISITA_TÉCNICA"/>
    <n v="70"/>
    <s v="ESTADO RESULTADO DE LA ACTIVIDAD :EJECUTADO_x000a_FORMA DE ATENCIÓN :VISITA TECNICA_x000a_CANTIDAD DE ROLLOS :70_x000a_FECHA FIN DE LA ACTIVIDAD :18-06-2025_x000a_NOMBRES Y APELLIDOS DEL USUARIO :Diana Patricia _x000a_TELEFONO DEL USUARIO :3136565940_x000a_CORREO DEL USUARIO :tecnifriopacbancolombia@gmail.com_x000a_SOLUCIÓN :SE REALIZA L ENTREGA DE 70 ROLLOS DE CB A L ENCARGADA DIANA PATRICIA "/>
    <n v="0"/>
    <n v="0"/>
    <s v="N/A"/>
    <s v="TIPO I"/>
    <s v="TERRESTRE"/>
    <n v="1"/>
    <s v="AYALA ROMERO MAYKOL DANILO"/>
    <n v="35779.500569199998"/>
    <n v="0"/>
    <n v="35779.500569199998"/>
    <m/>
    <m/>
    <m/>
    <m/>
    <m/>
  </r>
  <r>
    <s v="BOGOTA"/>
    <x v="3"/>
    <x v="3"/>
    <n v="25899"/>
    <n v="2300477"/>
    <n v="75635"/>
    <s v="CUNDINAMARCA"/>
    <s v="ZIPAQUIRA"/>
    <s v="BARRIO CENTRO ZIPAQUIRA 11"/>
    <s v="REDEBAN"/>
    <n v="2300477"/>
    <s v="FO-25-1085765"/>
    <d v="2025-06-13T10:14:00"/>
    <d v="2025-06-18T11:27:01"/>
    <s v="EJECUTADO_EXITOSO"/>
    <s v="EJECUTADO EXITOSO"/>
    <s v="ORDEN DE CAMBIO"/>
    <s v="ROLLOS"/>
    <s v="ROLLOS"/>
    <s v="VISITA_TÉCNICA"/>
    <n v="50"/>
    <s v="ESTADO RESULTADO DE LA ACTIVIDAD :EJECUTADO_x000a_FORMA DE ATENCIÓN :VISITA TECNICA_x000a_CANTIDAD DE ROLLOS :50_x000a_FECHA FIN DE LA ACTIVIDAD :18-06-2025_x000a_NOMBRES Y APELLIDOS DEL USUARIO :Fernando Martinez _x000a_TELEFONO DEL USUARIO :3005539879_x000a_CORREO DEL USUARIO :fernandomartinezmurcia@hotmail.com_x000a_SOLUCIÓN :SE REALIZA VISITA AL COMERCIO PARA ENTREGAR ROLLOS POR SOLICITUD DEL CLIENTE OK "/>
    <n v="0"/>
    <n v="0"/>
    <s v="N/A"/>
    <s v="TIPO II"/>
    <s v="TERRESTRE"/>
    <n v="1"/>
    <s v="PEÑALOZA GUTIERREZ RAFAEL GUSTAVO"/>
    <n v="67654.12000000001"/>
    <n v="0"/>
    <n v="67654.12000000001"/>
    <m/>
    <m/>
    <m/>
    <m/>
    <m/>
  </r>
  <r>
    <s v="MEDELLIN"/>
    <x v="2"/>
    <x v="2"/>
    <n v="5001"/>
    <n v="2300462"/>
    <n v="12492"/>
    <s v="ANTIOQUIA"/>
    <s v="MEDELLIN"/>
    <s v="PAGAFACIL  EXITO DE COLOMBIA"/>
    <s v="REDEBAN"/>
    <n v="2300462"/>
    <s v="FO-25-1085768"/>
    <d v="2025-06-13T10:11:00"/>
    <d v="2025-06-18T11:40:49"/>
    <s v="EJECUTADO_EXITOSO"/>
    <s v="EJECUTADO EXITOSO"/>
    <s v="ORDEN DE CAMBIO"/>
    <s v="ROLLOS"/>
    <s v="ROLLOS"/>
    <s v="VISITA_TÉCNICA"/>
    <n v="330"/>
    <s v="ESTADO RESULTADO DE LA ACTIVIDAD :EJECUTADO_x000a_FORMA DE ATENCIÓN :VISITA TECNICA_x000a_CANTIDAD DE ROLLOS :330_x000a_FECHA FIN DE LA ACTIVIDAD :18-06-2025_x000a_NOMBRES Y APELLIDOS DEL USUARIO :Nataly fernandez_x000a_TELEFONO DEL USUARIO :3046808445_x000a_CORREO DEL USUARIO :admoncolombia@pagafacil.com.co_x000a_SOLUCIÓN :ENTREGA DE 330 ROLLOS EN SITIO OK"/>
    <n v="0"/>
    <n v="0"/>
    <s v="N/A"/>
    <s v="TIPO I"/>
    <s v="TERRESTRE"/>
    <n v="1"/>
    <s v="AYALA ROMERO MAYKOL DANILO"/>
    <n v="35779.500569199998"/>
    <n v="0"/>
    <n v="35779.500569199998"/>
    <m/>
    <m/>
    <m/>
    <m/>
    <m/>
  </r>
  <r>
    <s v="MEDELLIN"/>
    <x v="2"/>
    <x v="2"/>
    <n v="5001"/>
    <n v="2289365"/>
    <n v="69658"/>
    <s v="ANTIOQUIA"/>
    <s v="MEDELLIN"/>
    <s v="BARRIO VILLATINA MEDELLIN 3"/>
    <s v="REDEBAN"/>
    <n v="2289365"/>
    <s v="FO-25-1076476"/>
    <d v="2025-06-11T14:17:00"/>
    <d v="2025-06-18T11:56:52"/>
    <s v="EJECUTADO_EXITOSO"/>
    <s v="EJECUTADO EXITOSO"/>
    <s v="ORDEN DE CAMBIO"/>
    <s v="ROLLOS"/>
    <s v="ROLLOS"/>
    <s v="VISITA_TÉCNICA"/>
    <n v="60"/>
    <s v="ESTADO RESULTADO DE LA ACTIVIDAD :EJECUTADO_x000a_FORMA DE ATENCIÓN :VISITA TECNICA_x000a_CANTIDAD DE ROLLOS :60_x000a_FECHA FIN DE LA ACTIVIDAD :18-06-2025_x000a_NOMBRES Y APELLIDOS DEL USUARIO :Sergio gomez _x000a_TELEFONO DEL USUARIO :3135556003_x000a_CORREO DEL USUARIO :controldevisitadigital@gmail.com_x000a_SOLUCIÓN :SE REALIZA L ENTREGA DE 60 ROLLOS DE CB AL ENCARGADO SERGIO GOMEZ "/>
    <n v="0"/>
    <n v="0"/>
    <s v="N/A"/>
    <s v="TIPO I"/>
    <s v="TERRESTRE"/>
    <n v="1"/>
    <s v="AYALA ROMERO MAYKOL DANILO"/>
    <n v="35779.500569199998"/>
    <n v="0"/>
    <n v="35779.500569199998"/>
    <m/>
    <m/>
    <m/>
    <m/>
    <m/>
  </r>
  <r>
    <s v="CALI"/>
    <x v="5"/>
    <x v="5"/>
    <n v="19110"/>
    <n v="2309299"/>
    <n v="70402"/>
    <s v="CAUCA"/>
    <s v="BUENOS AIRES"/>
    <s v="DISTRICOL DISTRIB. LA GRAN ESQ"/>
    <s v="REDEBAN"/>
    <n v="2309299"/>
    <s v="FO-25-1104833"/>
    <d v="2025-06-16T11:21:00"/>
    <d v="2025-06-18T11:59:58"/>
    <s v="EJECUTADO_EXITOSO"/>
    <s v="EJECUTADO EXITOSO"/>
    <s v="ORDEN DE CAMBIO"/>
    <s v="ROLLOS"/>
    <s v="ROLLOS"/>
    <s v="VISITA_TÉCNICA"/>
    <n v="10"/>
    <s v="ESTADO RESULTADO DE LA ACTIVIDAD :EJECUTADO_x000a_FORMA DE ATENCIÓN :VISITA TECNICA_x000a_CANTIDAD DE ROLLOS :10_x000a_FECHA FIN DE LA ACTIVIDAD :18-06-2025_x000a_NOMBRES Y APELLIDOS DEL USUARIO :Lidia Caicedo _x000a_TELEFONO DEL USUARIO :3217704283_x000a_CORREO DEL USUARIO :cruzmariapaola1987@outlook.com_x000a_SOLUCIÓN :SE REALIZA ENTREGA DE ROLLOS EN DIRECCIÓN DIFERENTE A LA DEL CB POR INDICACIONES DEL CLIENTE, LA ENTREGA DE SERALIZA EN LA CRA 26 G9 #73-18, CALI"/>
    <n v="0"/>
    <n v="0"/>
    <s v="N/A"/>
    <s v="TIPO II"/>
    <s v="TERRESTRE"/>
    <n v="1"/>
    <s v="AYALA ROMERO MAYKOL DANILO"/>
    <n v="67654.12000000001"/>
    <n v="0"/>
    <n v="67654.12000000001"/>
    <m/>
    <m/>
    <m/>
    <m/>
    <m/>
  </r>
  <r>
    <s v="MEDELLIN"/>
    <x v="2"/>
    <x v="2"/>
    <n v="5001"/>
    <n v="2293411"/>
    <n v="78580"/>
    <s v="ANTIOQUIA"/>
    <s v="MEDELLIN"/>
    <s v="BARRIO SAN JOAQUIN MEDELLIN  4"/>
    <s v="REDEBAN"/>
    <n v="2293411"/>
    <s v="FO-25-1079277"/>
    <d v="2025-06-12T09:14:00"/>
    <d v="2025-06-18T12:10:11"/>
    <s v="EJECUTADO_EXITOSO"/>
    <s v="EJECUTADO EXITOSO"/>
    <s v="ORDEN DE CAMBIO"/>
    <s v="ROLLOS"/>
    <s v="ROLLOS"/>
    <s v="VISITA_TÉCNICA"/>
    <n v="30"/>
    <s v="ESTADO RESULTADO DE LA ACTIVIDAD :EJECUTADO_x000a_FORMA DE ATENCIÓN :VISITA TECNICA_x000a_CANTIDAD DE ROLLOS :30_x000a_FECHA FIN DE LA ACTIVIDAD :18-06-2025_x000a_NOMBRES Y APELLIDOS DEL USUARIO :Zaira maría Cardona _x000a_TELEFONO DEL USUARIO :3023991541_x000a_CORREO DEL USUARIO :papeleriasanjoaquinn2023@gmail.com_x000a_SOLUCIÓN :SE REALIZA L ENTREGA DE 30 ROLLOS DE CB A L ENCARGADA ZAIRA MARÍA CARDONA "/>
    <n v="0"/>
    <n v="0"/>
    <s v="N/A"/>
    <s v="TIPO I"/>
    <s v="TERRESTRE"/>
    <n v="1"/>
    <s v="AYALA ROMERO MAYKOL DANILO"/>
    <n v="35779.500569199998"/>
    <n v="0"/>
    <n v="35779.500569199998"/>
    <m/>
    <m/>
    <m/>
    <m/>
    <m/>
  </r>
  <r>
    <s v="TUNJA"/>
    <x v="0"/>
    <x v="0"/>
    <n v="68077"/>
    <n v="2310140"/>
    <n v="78865"/>
    <s v="SANTANDER"/>
    <s v="BARBOSA"/>
    <s v="BARRIO COMULTRASAN BARBOSA BARBOSA"/>
    <s v="REDEBAN"/>
    <n v="2310140"/>
    <s v="FO-25-1097243"/>
    <d v="2025-06-16T12:35:00"/>
    <d v="2025-06-18T12:18:01"/>
    <s v="EJECUTADO_EXITOSO"/>
    <s v="EJECUTADO EXITOSO"/>
    <s v="ORDEN DE CAMBIO"/>
    <s v="ROLLOS"/>
    <s v="ROLLOS"/>
    <s v="VISITA_TÉCNICA"/>
    <n v="10"/>
    <s v="ESTADO RESULTADO DE LA ACTIVIDAD :EJECUTADO_x000a_FORMA DE ATENCIÓN :VISITA TECNICA_x000a_CANTIDAD DE ROLLOS :10_x000a_FECHA FIN DE LA ACTIVIDAD :_x000a_NOMBRES Y APELLIDOS DEL USUARIO :FREDY TORRADO ALVAREZ_x000a_TELEFONO DEL USUARIO :3103442853_x000a_CORREO DEL USUARIO :fredytorradoalvarez@gmail.com_x000a_SOLUCIÓN :SE REALIZA ENTREGA DE 10 ROLLOS CON VISITA "/>
    <n v="0"/>
    <n v="0"/>
    <s v="N/A"/>
    <s v="TIPO II"/>
    <s v="TERRESTRE"/>
    <n v="1"/>
    <s v="DURAN ACOSTA FRANK YONNY"/>
    <n v="67654.12000000001"/>
    <n v="0"/>
    <n v="67654.12000000001"/>
    <m/>
    <m/>
    <m/>
    <m/>
    <m/>
  </r>
  <r>
    <s v="IBAGUE"/>
    <x v="4"/>
    <x v="4"/>
    <n v="73217"/>
    <n v="2298199"/>
    <n v="65767"/>
    <s v="TOLIMA"/>
    <s v="COYAIMA"/>
    <s v="BARRIO LA MAGDALENA CORREGIMIE"/>
    <s v="REDEBAN"/>
    <n v="2298199"/>
    <s v="FO-25-1084186"/>
    <d v="2025-06-12T17:18:00"/>
    <d v="2025-06-18T12:24:46"/>
    <s v="EJECUTADO_EXITOSO"/>
    <s v="EJECUTADO EXITOSO"/>
    <s v="ORDEN DE CAMBIO"/>
    <s v="ROLLOS"/>
    <s v="ROLLOS"/>
    <s v="ENVÍO"/>
    <n v="50"/>
    <s v="ESTADO RESULTADO DE LA ACTIVIDAD :_x000a_FORMA DE ATENCIÓN :_x000a_CANTIDAD DE ROLLOS :_x000a_FECHA FIN DE LA ACTIVIDAD :18-06-2025_x000a_NOMBRES Y APELLIDOS DEL USUARIO :_x000a_TELEFONO DEL USUARIO :_x000a_CORREO DEL USUARIO :_x000a_SOLUCIÓN :"/>
    <s v="240030729096"/>
    <s v="INTERRAPIDISIMO"/>
    <s v="N/A"/>
    <s v="TIPO III"/>
    <s v="TERRESTRE"/>
    <n v="0"/>
    <s v="AYALA ROMERO MAYKOL DANILO"/>
    <n v="35779.500569199998"/>
    <n v="0"/>
    <n v="35779.500569199998"/>
    <m/>
    <m/>
    <m/>
    <m/>
    <m/>
  </r>
  <r>
    <s v="BUCARAMANGA"/>
    <x v="0"/>
    <x v="0"/>
    <n v="68689"/>
    <n v="2299827"/>
    <n v="42492"/>
    <s v="SANTANDER"/>
    <s v="SAN VICENTE DE CHUCURI"/>
    <s v="PTM CHUCURI LA HOGARENA"/>
    <s v="REDEBAN"/>
    <n v="2299827"/>
    <s v="FO-25-1084921"/>
    <d v="2025-06-13T09:03:00"/>
    <d v="2025-06-18T12:39:10"/>
    <s v="EJECUTADO_EXITOSO"/>
    <s v="EJECUTADO EXITOSO"/>
    <s v="ORDEN DE CAMBIO"/>
    <s v="ROLLOS"/>
    <s v="ROLLOS"/>
    <s v="ENVÍO"/>
    <n v="30"/>
    <s v="ESTADO RESULTADO DE LA ACTIVIDAD :_x000a_FORMA DE ATENCIÓN :ENVIO_x000a_CANTIDAD DE ROLLOS :10_x000a_FECHA FIN DE LA ACTIVIDAD :18-06-2025_x000a_NOMBRES Y APELLIDOS DEL USUARIO :_x000a_TELEFONO DEL USUARIO :_x000a_CORREO DEL USUARIO :_x000a_SOLUCIÓN :"/>
    <s v="064106329535"/>
    <s v="ENVIA"/>
    <s v="N/A"/>
    <s v="TIPO III"/>
    <s v="TERRESTRE"/>
    <n v="0"/>
    <s v="AYALA ROMERO MAYKOL DANILO"/>
    <n v="35779.500569199998"/>
    <n v="0"/>
    <n v="35779.500569199998"/>
    <m/>
    <m/>
    <m/>
    <m/>
    <m/>
  </r>
  <r>
    <s v="MEDELLIN"/>
    <x v="2"/>
    <x v="2"/>
    <n v="5001"/>
    <n v="2300727"/>
    <n v="49365"/>
    <s v="ANTIOQUIA"/>
    <s v="MEDELLIN"/>
    <s v="PTM MEDELLIN VARIEDADES ST GLA"/>
    <s v="REDEBAN"/>
    <n v="2300727"/>
    <s v="FO-25-1085779"/>
    <d v="2025-06-13T10:26:00"/>
    <d v="2025-06-18T13:05:34"/>
    <s v="EJECUTADO_EXITOSO"/>
    <s v="EJECUTADO EXITOSO"/>
    <s v="ORDEN DE CAMBIO"/>
    <s v="ROLLOS"/>
    <s v="ROLLOS"/>
    <s v="VISITA_TÉCNICA"/>
    <n v="70"/>
    <s v="ESTADO RESULTADO DE LA ACTIVIDAD :EJECUTADO_x000a_FORMA DE ATENCIÓN :VISITA TECNICA_x000a_CANTIDAD DE ROLLOS :70_x000a_FECHA FIN DE LA ACTIVIDAD :18-06-2025_x000a_NOMBRES Y APELLIDOS DEL USUARIO :Mario atehourtua_x000a_TELEFONO DEL USUARIO :3205062100_x000a_CORREO DEL USUARIO :controldevisitdigital@gmail.com_x000a_SOLUCIÓN :SE REALIZA L ENTREGA DE 70 ROLLOS DE CB AL ENCARGADO MARIO ATEHORTUA"/>
    <n v="0"/>
    <n v="0"/>
    <s v="N/A"/>
    <s v="TIPO I"/>
    <s v="TERRESTRE"/>
    <n v="1"/>
    <s v="AYALA ROMERO MAYKOL DANILO"/>
    <n v="35779.500569199998"/>
    <n v="0"/>
    <n v="35779.500569199998"/>
    <m/>
    <m/>
    <m/>
    <m/>
    <m/>
  </r>
  <r>
    <s v="MEDELLIN"/>
    <x v="2"/>
    <x v="2"/>
    <n v="5001"/>
    <n v="2304262"/>
    <n v="79003"/>
    <s v="ANTIOQUIA"/>
    <s v="MEDELLIN"/>
    <s v="PTM MEDELLIN MINI LA 43"/>
    <s v="REDEBAN"/>
    <n v="2304262"/>
    <s v="FO-25-1095912"/>
    <d v="2025-06-14T09:00:00"/>
    <d v="2025-06-18T13:12:04"/>
    <s v="EJECUTADO_EXITOSO"/>
    <s v="EJECUTADO EXITOSO"/>
    <s v="ORDEN DE CAMBIO"/>
    <s v="ROLLOS"/>
    <s v="ROLLOS"/>
    <s v="VISITA_TÉCNICA"/>
    <n v="80"/>
    <s v="ESTADO RESULTADO DE LA ACTIVIDAD :EJECUTADO_x000a_FORMA DE ATENCIÓN :VISITA TECNICA_x000a_CANTIDAD DE ROLLOS :80_x000a_FECHA FIN DE LA ACTIVIDAD :18-06-2025_x000a_NOMBRES Y APELLIDOS DEL USUARIO :Diana Pérez _x000a_TELEFONO DEL USUARIO :3023706518_x000a_CORREO DEL USUARIO :natalugo0327@gmail.com_x000a_SOLUCIÓN :SE REALIZA L ENTREGA DE 80 ROLLOS DE CB A LA ENCARGADA DIANA PÉREZ "/>
    <n v="0"/>
    <n v="0"/>
    <s v="N/A"/>
    <s v="TIPO I"/>
    <s v="TERRESTRE"/>
    <n v="1"/>
    <s v="AYALA ROMERO MAYKOL DANILO"/>
    <n v="35779.500569199998"/>
    <n v="0"/>
    <n v="35779.500569199998"/>
    <m/>
    <m/>
    <m/>
    <m/>
    <m/>
  </r>
  <r>
    <s v="APARTADO"/>
    <x v="2"/>
    <x v="2"/>
    <n v="5837"/>
    <n v="2304993"/>
    <n v="58301"/>
    <s v="ANTIOQUIA"/>
    <s v="TURBO"/>
    <s v="BARRIO EL TRES TURBO"/>
    <s v="REDEBAN"/>
    <n v="2304993"/>
    <s v="FO-25-1091845"/>
    <d v="2025-06-14T11:03:00"/>
    <d v="2025-06-18T13:13:17"/>
    <s v="EJECUTADO_EXITOSO"/>
    <s v="EJECUTADO EXITOSO"/>
    <s v="ORDEN DE CAMBIO"/>
    <s v="ROLLOS"/>
    <s v="ROLLOS"/>
    <s v="VISITA_TÉCNICA"/>
    <n v="60"/>
    <s v="ESTADO RESULTADO DE LA ACTIVIDAD :EJECUTADO_x000a_FORMA DE ATENCIÓN :VISITA TECNICA_x000a_CANTIDAD DE ROLLOS :60_x000a_FECHA FIN DE LA ACTIVIDAD :18-06-2025_x000a_NOMBRES Y APELLIDOS DEL USUARIO :Lina Marcela Cedron Areiza _x000a_TELEFONO DEL USUARIO :3148018612_x000a_CORREO DEL USUARIO :inversionessumaoma@gmail.com _x000a_SOLUCIÓN :ENTREGA ROLLOS EN SITIO "/>
    <n v="0"/>
    <n v="0"/>
    <s v="N/A"/>
    <s v="TIPO II"/>
    <s v="TERRESTRE"/>
    <n v="1"/>
    <s v="AYALA ROMERO MAYKOL DANILO"/>
    <n v="67654.12000000001"/>
    <n v="0"/>
    <n v="67654.12000000001"/>
    <m/>
    <m/>
    <m/>
    <m/>
    <m/>
  </r>
  <r>
    <s v="APARTADO"/>
    <x v="2"/>
    <x v="2"/>
    <n v="5837"/>
    <n v="2302724"/>
    <n v="52840"/>
    <s v="ANTIOQUIA"/>
    <s v="TURBO"/>
    <s v="DISTRICOL EDS LA CAMILA"/>
    <s v="REDEBAN"/>
    <n v="2302724"/>
    <s v="FO-25-1087705"/>
    <d v="2025-06-13T14:52:00"/>
    <d v="2025-06-18T13:15:32"/>
    <s v="EJECUTADO_EXITOSO"/>
    <s v="EJECUTADO EXITOSO"/>
    <s v="ORDEN DE CAMBIO"/>
    <s v="ROLLOS"/>
    <s v="ROLLOS"/>
    <s v="VISITA_TÉCNICA"/>
    <n v="90"/>
    <s v="ESTADO RESULTADO DE LA ACTIVIDAD :EJECUTADO_x000a_FORMA DE ATENCIÓN :VISITA TECNICA_x000a_CANTIDAD DE ROLLOS :90_x000a_FECHA FIN DE LA ACTIVIDAD :18-06-2025_x000a_NOMBRES Y APELLIDOS DEL USUARIO :Anny Vanesa Escobar _x000a_TELEFONO DEL USUARIO :3217444077_x000a_CORREO DEL USUARIO :edslacamilasas@gmail.com_x000a_SOLUCIÓN :ENTREGA ROLLOS EN SITIO "/>
    <n v="0"/>
    <n v="0"/>
    <s v="N/A"/>
    <s v="TIPO II"/>
    <s v="TERRESTRE"/>
    <n v="1"/>
    <s v="CORTES VELANDIA MIGUEL ANGEL"/>
    <n v="67654.12000000001"/>
    <n v="0"/>
    <n v="67654.12000000001"/>
    <m/>
    <m/>
    <m/>
    <m/>
    <m/>
  </r>
  <r>
    <s v="PASTO"/>
    <x v="5"/>
    <x v="5"/>
    <n v="52786"/>
    <n v="2302791"/>
    <n v="63154"/>
    <s v="NARIÑO"/>
    <s v="TAMINANGO"/>
    <s v="BARRIO KENNEDY TAMINANGO 1"/>
    <s v="REDEBAN"/>
    <n v="2302791"/>
    <s v="FO-25-1087707"/>
    <d v="2025-06-13T15:18:00"/>
    <d v="2025-06-18T13:17:48"/>
    <s v="EJECUTADO_EXITOSO"/>
    <s v="EJECUTADO EXITOSO"/>
    <s v="ORDEN DE CAMBIO"/>
    <s v="ROLLOS"/>
    <s v="ROLLOS"/>
    <s v="ENVÍO"/>
    <n v="50"/>
    <s v="ESTADO RESULTADO DE LA ACTIVIDAD :EJECUTADO_x000a_FORMA DE ATENCIÓN :ENVIO FLOTA - OPERADOR LOGISTICO_x000a_CANTIDAD DE ROLLOS :50_x000a_FECHA FIN DE LA ACTIVIDAD :18-06-2025_x000a_NOMBRES Y APELLIDOS DEL USUARIO :Edilsa Ortega Daza_x000a_TELEFONO DEL USUARIO :3145710444_x000a_CORREO DEL USUARIO :controldevisitadigital@gmail.com _x000a_SOLUCIÓN :SE REALIZÓ EL ENVÍO DE PAPELERÍA SOLICITADA SE QUEDA EN ESPERA DE RESPUESTA POR EL CLIENTE DE LA RECEPCIÓN POR VÍA WHATSAPP O TELÉFONO "/>
    <s v="FLOTA"/>
    <s v="FLOTA"/>
    <s v="N/A"/>
    <s v="TIPO II"/>
    <s v="TERRESTRE"/>
    <n v="0"/>
    <s v="AYALA ROMERO MAYKOL DANILO"/>
    <n v="35779.500569199998"/>
    <n v="0"/>
    <n v="35779.500569199998"/>
    <m/>
    <m/>
    <m/>
    <m/>
    <m/>
  </r>
  <r>
    <s v="MEDELLIN"/>
    <x v="2"/>
    <x v="2"/>
    <n v="5001"/>
    <n v="2303293"/>
    <n v="79163"/>
    <s v="ANTIOQUIA"/>
    <s v="MEDELLIN"/>
    <s v="BARRIO PICACHO MEDELLIN 4"/>
    <s v="REDEBAN"/>
    <n v="2303293"/>
    <s v="FO-25-1088003"/>
    <d v="2025-06-13T15:53:00"/>
    <d v="2025-06-18T13:21:12"/>
    <s v="EJECUTADO_EXITOSO"/>
    <s v="EJECUTADO EXITOSO"/>
    <s v="ORDEN DE CAMBIO"/>
    <s v="ROLLOS"/>
    <s v="ROLLOS"/>
    <s v="VISITA_TÉCNICA"/>
    <n v="20"/>
    <s v="ESTADO RESULTADO DE LA ACTIVIDAD :EJECUTADO_x000a_FORMA DE ATENCIÓN :VISITA TECNICA_x000a_CANTIDAD DE ROLLOS :20_x000a_FECHA FIN DE LA ACTIVIDAD :18-06-2025_x000a_NOMBRES Y APELLIDOS DEL USUARIO :DANIELA YOTAGRIS_x000a_TELEFONO DEL USUARIO :3017910157_x000a_CORREO DEL USUARIO :controldevisitadigital@gmail.com _x000a_SOLUCIÓN :SE ENTREGA ROLLOS OK "/>
    <n v="0"/>
    <n v="0"/>
    <s v="N/A"/>
    <s v="TIPO I"/>
    <s v="TERRESTRE"/>
    <n v="1"/>
    <s v="AYALA ROMERO MAYKOL DANILO"/>
    <n v="35779.500569199998"/>
    <n v="0"/>
    <n v="35779.500569199998"/>
    <m/>
    <m/>
    <m/>
    <m/>
    <m/>
  </r>
  <r>
    <s v="BARRANQUILLA"/>
    <x v="1"/>
    <x v="1"/>
    <n v="8758"/>
    <n v="2304283"/>
    <n v="34795"/>
    <s v="ATLANTICO"/>
    <s v="SOLEDAD"/>
    <s v="BARRIO ALMENDROS 1 SOLEDAD"/>
    <s v="REDEBAN"/>
    <n v="2304283"/>
    <s v="FO-25-1090364"/>
    <d v="2025-06-14T09:00:00"/>
    <d v="2025-06-18T13:23:03"/>
    <s v="EJECUTADO_EXITOSO"/>
    <s v="EJECUTADO EXITOSO"/>
    <s v="ORDEN DE CAMBIO"/>
    <s v="ROLLOS"/>
    <s v="ROLLOS"/>
    <s v="VISITA_TÉCNICA"/>
    <n v="60"/>
    <s v="ESTADO RESULTADO DE LA ACTIVIDAD :EJECUTADO_x000a_FORMA DE ATENCIÓN :VISITA TECNICA_x000a_CANTIDAD DE ROLLOS :60_x000a_FECHA FIN DE LA ACTIVIDAD :18-06-2025_x000a_NOMBRES Y APELLIDOS DEL USUARIO :_x000a_TELEFONO DEL USUARIO :_x000a_CORREO DEL USUARIO :_x000a_SOLUCIÓN :SE REALIZA VISITA TÉCNICA PARA ENTREGA DE ROLLOS DE REDEBAN "/>
    <n v="0"/>
    <n v="0"/>
    <s v="N/A"/>
    <s v="TIPO I"/>
    <s v="TERRESTRE"/>
    <n v="1"/>
    <s v="AYALA ROMERO MAYKOL DANILO"/>
    <n v="35779.500569199998"/>
    <n v="0"/>
    <n v="35779.500569199998"/>
    <m/>
    <m/>
    <m/>
    <m/>
    <m/>
  </r>
  <r>
    <s v="MEDELLIN"/>
    <x v="2"/>
    <x v="2"/>
    <n v="5615"/>
    <n v="2305241"/>
    <n v="13329"/>
    <s v="ANTIOQUIA"/>
    <s v="RIONEGRO"/>
    <s v="VDA PONTEZUELA RIONEGRO"/>
    <s v="REDEBAN"/>
    <n v="2305241"/>
    <s v="FO-25-1092288"/>
    <d v="2025-06-16T08:00:00"/>
    <d v="2025-06-18T13:26:37"/>
    <s v="EJECUTADO_EXITOSO"/>
    <s v="EJECUTADO EXITOSO"/>
    <s v="ORDEN DE CAMBIO"/>
    <s v="ROLLOS"/>
    <s v="ROLLOS"/>
    <s v="VISITA_TÉCNICA"/>
    <n v="50"/>
    <s v="ESTADO RESULTADO DE LA ACTIVIDAD :EJECUTADO_x000a_FORMA DE ATENCIÓN :VISITA TECNICA_x000a_CANTIDAD DE ROLLOS :50_x000a_FECHA FIN DE LA ACTIVIDAD :18-06-2025_x000a_NOMBRES Y APELLIDOS DEL USUARIO :Andrea Gil _x000a_TELEFONO DEL USUARIO :3212811149_x000a_CORREO DEL USUARIO :hugoalzatecastro@hotmail.com_x000a_SOLUCIÓN :SE ENTREGAN 50 ROLLOS "/>
    <n v="0"/>
    <n v="0"/>
    <s v="N/A"/>
    <s v="TIPO II"/>
    <s v="TERRESTRE"/>
    <n v="1"/>
    <s v="PACHECO BUITRAGO JAVIER ALONSO"/>
    <n v="67654.12000000001"/>
    <n v="0"/>
    <n v="67654.12000000001"/>
    <m/>
    <m/>
    <m/>
    <m/>
    <m/>
  </r>
  <r>
    <s v="VALLEDUPAR"/>
    <x v="1"/>
    <x v="1"/>
    <n v="20001"/>
    <n v="2318037"/>
    <n v="63868"/>
    <s v="CESAR"/>
    <s v="VALLEDUPAR"/>
    <s v="PTM VALLEDUPAR PUNTOSERVIS VAL"/>
    <s v="REDEBAN"/>
    <n v="2318037"/>
    <s v="FO-25-1104000"/>
    <d v="2025-06-17T15:19:00"/>
    <d v="2025-06-18T13:51:35"/>
    <s v="EJECUTADO_EXITOSO"/>
    <s v="EJECUTADO EXITOSO"/>
    <s v="ORDEN DE CAMBIO"/>
    <s v="ROLLOS"/>
    <s v="ROLLOS"/>
    <s v="VISITA_TÉCNICA"/>
    <n v="70"/>
    <s v="ESTADO RESULTADO DE LA ACTIVIDAD :EJECUTADO_x000a_FORMA DE ATENCIÓN :VISITA TECNICA_x000a_CANTIDAD DE ROLLOS :70_x000a_FECHA FIN DE LA ACTIVIDAD :18-06-2025_x000a_NOMBRES Y APELLIDOS DEL USUARIO :AILYN BLANCO_x000a_TELEFONO DEL USUARIO :3243103961_x000a_CORREO DEL USUARIO :puntoservis14@gmail.com_x000a_SOLUCIÓN :SE REALIZA ENTREGA DE 70 ROLLOS EN SITIO "/>
    <n v="0"/>
    <n v="0"/>
    <s v="N/A"/>
    <s v="TIPO I"/>
    <s v="TERRESTRE"/>
    <n v="1"/>
    <s v="AYALA ROMERO MAYKOL DANILO"/>
    <n v="35779.500569199998"/>
    <n v="0"/>
    <n v="35779.500569199998"/>
    <m/>
    <m/>
    <m/>
    <m/>
    <m/>
  </r>
  <r>
    <s v="VILLAVICENCIO"/>
    <x v="4"/>
    <x v="4"/>
    <n v="50226"/>
    <n v="2305503"/>
    <n v="70547"/>
    <s v="META"/>
    <s v="CUMARAL"/>
    <s v="BARRIO VEREDA VERACRUZ CUMARAL"/>
    <s v="REDEBAN"/>
    <n v="2305503"/>
    <s v="FO-25-1092876"/>
    <d v="2025-06-16T08:00:00"/>
    <d v="2025-06-18T13:53:20"/>
    <s v="EJECUTADO_EXITOSO"/>
    <s v="EJECUTADO EXITOSO"/>
    <s v="ORDEN DE CAMBIO"/>
    <s v="ROLLOS"/>
    <s v="ROLLOS"/>
    <s v="VISITA_TÉCNICA"/>
    <n v="40"/>
    <s v="ESTADO RESULTADO DE LA ACTIVIDAD :_x000a_FORMA DE ATENCIÓN :_x000a_CANTIDAD DE ROLLOS :_x000a_FECHA FIN DE LA ACTIVIDAD :18-06-2025_x000a_NOMBRES Y APELLIDOS DEL USUARIO :_x000a_TELEFONO DEL USUARIO :_x000a_CORREO DEL USUARIO :_x000a_SOLUCIÓN :"/>
    <n v="0"/>
    <n v="0"/>
    <s v="N/A"/>
    <s v="TIPO II"/>
    <s v="TERRESTRE"/>
    <n v="1"/>
    <s v="AYALA ROMERO MAYKOL DANILO"/>
    <n v="67654.12000000001"/>
    <n v="0"/>
    <n v="67654.12000000001"/>
    <m/>
    <m/>
    <m/>
    <m/>
    <m/>
  </r>
  <r>
    <s v="BARRANQUILLA"/>
    <x v="1"/>
    <x v="1"/>
    <n v="8638"/>
    <n v="2309872"/>
    <n v="78812"/>
    <s v="ATLANTICO"/>
    <s v="SABANALARGA"/>
    <s v="BARRIO LA CONCEPCION SABANALARGA 1"/>
    <s v="REDEBAN"/>
    <n v="2309872"/>
    <s v="FO-25-1097240"/>
    <d v="2025-06-16T12:12:00"/>
    <d v="2025-06-18T13:57:06"/>
    <s v="EJECUTADO_EXITOSO"/>
    <s v="EJECUTADO EXITOSO"/>
    <s v="ORDEN DE CAMBIO"/>
    <s v="ROLLOS"/>
    <s v="ROLLOS"/>
    <s v="VISITA_TÉCNICA"/>
    <n v="20"/>
    <s v="ESTADO RESULTADO DE LA ACTIVIDAD :EJECUTADO_x000a_FORMA DE ATENCIÓN :VISITA TECNICA_x000a_CANTIDAD DE ROLLOS :20_x000a_FECHA FIN DE LA ACTIVIDAD :18-06-2025_x000a_NOMBRES Y APELLIDOS DEL USUARIO :LUIS NEVIO ALZATE _x000a_TELEFONO DEL USUARIO :3145388898_x000a_CORREO DEL USUARIO :luisnevioa@gmail.com_x000a_SOLUCIÓN :SE REALIZA VISITA TÉCNICA, SE ENTREGA 20 ROLLOS PARA DATAFONO, EL CLIENTE RECIBE A SATISFACCIÓN, CB OPERATIVO."/>
    <n v="0"/>
    <n v="0"/>
    <s v="N/A"/>
    <s v="TIPO II"/>
    <s v="TERRESTRE"/>
    <n v="1"/>
    <s v="AYALA ROMERO MAYKOL DANILO"/>
    <n v="67654.12000000001"/>
    <n v="0"/>
    <n v="67654.12000000001"/>
    <m/>
    <m/>
    <m/>
    <m/>
    <m/>
  </r>
  <r>
    <s v="PASTO"/>
    <x v="5"/>
    <x v="5"/>
    <n v="52356"/>
    <n v="2317900"/>
    <n v="75508"/>
    <s v="NARIÑO"/>
    <s v="IPIALES"/>
    <s v="BARRIO CENTRO IPIALES 14"/>
    <s v="REDEBAN"/>
    <n v="2317900"/>
    <s v="FO-25-1103871"/>
    <d v="2025-06-17T14:55:00"/>
    <d v="2025-06-18T13:58:56"/>
    <s v="EJECUTADO_EXITOSO"/>
    <s v="EJECUTADO EXITOSO"/>
    <s v="ORDEN DE CAMBIO"/>
    <s v="ROLLOS"/>
    <s v="ROLLOS"/>
    <s v="VISITA_TÉCNICA"/>
    <n v="30"/>
    <s v="ESTADO RESULTADO DE LA ACTIVIDAD :EJECUTADO_x000a_FORMA DE ATENCIÓN :VISITA TECNICA_x000a_CANTIDAD DE ROLLOS :30_x000a_FECHA FIN DE LA ACTIVIDAD :18-06-2025_x000a_NOMBRES Y APELLIDOS DEL USUARIO :Dario montenegro_x000a_TELEFONO DEL USUARIO :3162978765_x000a_CORREO DEL USUARIO :daalmopo@gmail.com_x000a_SOLUCIÓN :SE REALIZA ENTREGA DE 30 ROLLOS EN EL COMERCIO "/>
    <n v="0"/>
    <n v="0"/>
    <s v="N/A"/>
    <s v="TIPO II"/>
    <s v="TERRESTRE"/>
    <n v="1"/>
    <s v="AYALA ROMERO MAYKOL DANILO"/>
    <n v="67654.12000000001"/>
    <n v="0"/>
    <n v="67654.12000000001"/>
    <m/>
    <m/>
    <m/>
    <m/>
    <m/>
  </r>
  <r>
    <s v="PASTO"/>
    <x v="5"/>
    <x v="5"/>
    <n v="52258"/>
    <n v="2310185"/>
    <n v="77607"/>
    <s v="NARIÑO"/>
    <s v="EL TABLON DE GOMEZ"/>
    <s v="BARRIO LA AMISTAD EL TABLON DE GOMEZ"/>
    <s v="REDEBAN"/>
    <n v="2310185"/>
    <s v="FO-25-1097930"/>
    <d v="2025-06-16T13:07:00"/>
    <d v="2025-06-18T14:03:10"/>
    <s v="EJECUTADO_EXITOSO"/>
    <s v="EJECUTADO EXITOSO"/>
    <s v="ORDEN DE CAMBIO"/>
    <s v="ROLLOS"/>
    <s v="ROLLOS"/>
    <s v="ENVÍO"/>
    <n v="10"/>
    <s v="ESTADO RESULTADO DE LA ACTIVIDAD :EJECUTADO_x000a_FORMA DE ATENCIÓN :ENVIO FLOTA - OPERADOR LOGISTICO_x000a_CANTIDAD DE ROLLOS :10_x000a_FECHA FIN DE LA ACTIVIDAD :18-06-2025_x000a_NOMBRES Y APELLIDOS DEL USUARIO :María Emma Adarme_x000a_TELEFONO DEL USUARIO :3217459076_x000a_CORREO DEL USUARIO :controldevisitadigital@gmail.com _x000a_SOLUCIÓN :SE REALIZÓ EL ENVÍO DE PAPELERÍA SOLICITADA SE QUEDA PENDIENTE DE LA RECEPCIÓN Y RESPUESTA POR PARTE DEL CLIENTE VÍA WHATSAPP O TELÉFONO. "/>
    <n v="2008"/>
    <s v="FLOTA"/>
    <s v="N/A"/>
    <s v="TIPO II"/>
    <s v="TERRESTRE"/>
    <n v="0"/>
    <s v="MONTOYA VELEZ ANDRES FELIPE"/>
    <n v="35779.500569199998"/>
    <n v="0"/>
    <n v="35779.500569199998"/>
    <m/>
    <m/>
    <m/>
    <m/>
    <m/>
  </r>
  <r>
    <s v="BARRANQUILLA"/>
    <x v="1"/>
    <x v="1"/>
    <n v="8758"/>
    <n v="2316651"/>
    <n v="21700"/>
    <s v="ATLANTICO"/>
    <s v="SOLEDAD"/>
    <s v="BARRIO LA ALIANZA SOLEDAD"/>
    <s v="REDEBAN"/>
    <n v="2316651"/>
    <s v="FO-25-1102646"/>
    <d v="2025-06-17T12:17:00"/>
    <d v="2025-06-18T14:03:27"/>
    <s v="EJECUTADO_EXITOSO"/>
    <s v="EJECUTADO EXITOSO"/>
    <s v="ORDEN DE CAMBIO"/>
    <s v="ROLLOS"/>
    <s v="ROLLOS"/>
    <s v="VISITA_TÉCNICA"/>
    <n v="50"/>
    <s v="ESTADO RESULTADO DE LA ACTIVIDAD :EJECUTADO_x000a_FORMA DE ATENCIÓN :VISITA TECNICA_x000a_CANTIDAD DE ROLLOS :130_x000a_FECHA FIN DE LA ACTIVIDAD :18-06-2025_x000a_NOMBRES Y APELLIDOS DEL USUARIO :_x000a_TELEFONO DEL USUARIO :_x000a_CORREO DEL USUARIO :_x000a_SOLUCIÓN :"/>
    <n v="0"/>
    <n v="0"/>
    <s v="N/A"/>
    <s v="TIPO I"/>
    <s v="TERRESTRE"/>
    <n v="1"/>
    <s v="REMICIO AMADO JOHN HEBER"/>
    <n v="35779.500569199998"/>
    <n v="0"/>
    <n v="35779.500569199998"/>
    <m/>
    <m/>
    <m/>
    <m/>
    <m/>
  </r>
  <r>
    <s v="BUCARAMANGA"/>
    <x v="0"/>
    <x v="0"/>
    <n v="68820"/>
    <n v="2316269"/>
    <n v="36259"/>
    <s v="SANTANDER"/>
    <s v="TONA"/>
    <s v="BARRIO BERLIN CENTRO TONA"/>
    <s v="REDEBAN"/>
    <n v="2316269"/>
    <s v="FO-25-1102477"/>
    <d v="2025-06-17T11:48:00"/>
    <d v="2025-06-18T14:10:38"/>
    <s v="EJECUTADO_EXITOSO"/>
    <s v="EJECUTADO EXITOSO"/>
    <s v="ORDEN DE CAMBIO"/>
    <s v="ROLLOS"/>
    <s v="ROLLOS"/>
    <s v="ENVÍO"/>
    <n v="40"/>
    <s v="ESTADO RESULTADO DE LA ACTIVIDAD :EJECUTADO_x000a_FORMA DE ATENCIÓN :ENVIO FLOTA - OPERADOR LOGISTICO_x000a_CANTIDAD DE ROLLOS :40_x000a_FECHA FIN DE LA ACTIVIDAD :18-06-2025_x000a_NOMBRES Y APELLIDOS DEL USUARIO :Berenice rojas _x000a_TELEFONO DEL USUARIO :3153043565_x000a_CORREO DEL USUARIO :_x000a_SOLUCIÓN :SE REALIZA ENVÍO DE 50 ROLLOS A SOLICITUD DE LA USUARIA QUIEN NOS SOLICITA SEAN ENVIADOS CON CONDUCTOR DE CONFIANZA "/>
    <s v="FLOTA"/>
    <s v="FLOTA"/>
    <s v="N/A"/>
    <s v="TIPO II"/>
    <s v="TERRESTRE"/>
    <n v="0"/>
    <s v="BERMUDEZ SANCHEZ JOSE NEYBER"/>
    <n v="35779.500569199998"/>
    <n v="0"/>
    <n v="35779.500569199998"/>
    <m/>
    <m/>
    <m/>
    <m/>
    <m/>
  </r>
  <r>
    <s v="PEREIRA"/>
    <x v="5"/>
    <x v="6"/>
    <n v="66001"/>
    <n v="2315406"/>
    <n v="65799"/>
    <s v="RISARALDA"/>
    <s v="PEREIRA"/>
    <s v="BARRIO LA FLORIDA PEREIRA"/>
    <s v="REDEBAN"/>
    <n v="2315406"/>
    <s v="FO-25-1102096"/>
    <d v="2025-06-17T10:12:00"/>
    <d v="2025-06-18T14:17:16"/>
    <s v="EJECUTADO_EXITOSO"/>
    <s v="EJECUTADO EXITOSO"/>
    <s v="ORDEN DE CAMBIO"/>
    <s v="ROLLOS"/>
    <s v="ROLLOS"/>
    <s v="VISITA_TÉCNICA"/>
    <n v="30"/>
    <s v="ESTADO RESULTADO DE LA ACTIVIDAD :EJECUTADO_x000a_FORMA DE ATENCIÓN :VISITA TECNICA_x000a_CANTIDAD DE ROLLOS :30_x000a_FECHA FIN DE LA ACTIVIDAD :18-06-2025_x000a_NOMBRES Y APELLIDOS DEL USUARIO :Etelvina Peña_x000a_TELEFONO DEL USUARIO :3148068166_x000a_CORREO DEL USUARIO :ranchoag@hotmail.com_x000a_SOLUCIÓN :SE ENTREGAN 30 ROLLOS."/>
    <n v="0"/>
    <n v="0"/>
    <s v="N/A"/>
    <s v="TIPO I"/>
    <s v="TERRESTRE"/>
    <n v="1"/>
    <s v="PEÑALOZA GUTIERREZ RAFAEL GUSTAVO"/>
    <n v="35779.500569199998"/>
    <n v="0"/>
    <n v="35779.500569199998"/>
    <m/>
    <m/>
    <m/>
    <m/>
    <m/>
  </r>
  <r>
    <s v="BARRANQUILLA"/>
    <x v="1"/>
    <x v="1"/>
    <n v="8421"/>
    <n v="2310557"/>
    <n v="60161"/>
    <s v="ATLANTICO"/>
    <s v="LURUACO"/>
    <s v="BARRIO CENTRO LURUACO 2"/>
    <s v="REDEBAN"/>
    <n v="2310557"/>
    <s v="FO-25-1097941"/>
    <d v="2025-06-16T13:57:00"/>
    <d v="2025-06-18T14:20:26"/>
    <s v="EJECUTADO_EXITOSO"/>
    <s v="EJECUTADO EXITOSO"/>
    <s v="ORDEN DE CAMBIO"/>
    <s v="ROLLOS"/>
    <s v="ROLLOS"/>
    <s v="VISITA_TÉCNICA"/>
    <n v="30"/>
    <s v="ESTADO RESULTADO DE LA ACTIVIDAD :EJECUTADO_x000a_FORMA DE ATENCIÓN :VISITA TECNICA_x000a_CANTIDAD DE ROLLOS :30_x000a_FECHA FIN DE LA ACTIVIDAD :18-06-2025_x000a_NOMBRES Y APELLIDOS DEL USUARIO :RODOLFO DE LAS AGUAS GAMARRA_x000a_TELEFONO DEL USUARIO :3148333916_x000a_CORREO DEL USUARIO :rodolfo.plata@hotmail.com_x000a_SOLUCIÓN :SE REALIZA VISITA TÉCNICA, SE ENTREGA 30 ROLLOS PARA DATAFONO, EL CLIENTE RECIBE A SATISFACCIÓN, CB OPERATIVO."/>
    <n v="0"/>
    <n v="0"/>
    <s v="N/A"/>
    <s v="TIPO II"/>
    <s v="TERRESTRE"/>
    <n v="1"/>
    <s v="MONTERO MUESES GIAN CARLO"/>
    <n v="67654.12000000001"/>
    <n v="0"/>
    <n v="67654.12000000001"/>
    <m/>
    <m/>
    <m/>
    <m/>
    <m/>
  </r>
  <r>
    <s v="BARRANQUILLA"/>
    <x v="1"/>
    <x v="1"/>
    <n v="8001"/>
    <n v="2314667"/>
    <n v="18786"/>
    <s v="ATLANTICO"/>
    <s v="BARRANQUILLA"/>
    <s v="BARRIO CEVILLAR V BARRANQUILLA"/>
    <s v="REDEBAN"/>
    <n v="2314667"/>
    <s v="FO-25-1102090"/>
    <d v="2025-06-17T09:39:00"/>
    <d v="2025-06-18T14:22:08"/>
    <s v="EJECUTADO_EXITOSO"/>
    <s v="EJECUTADO EXITOSO"/>
    <s v="ORDEN DE CAMBIO"/>
    <s v="ROLLOS"/>
    <s v="ROLLOS"/>
    <s v="VISITA_TÉCNICA"/>
    <n v="130"/>
    <s v="ESTADO RESULTADO DE LA ACTIVIDAD :EJECUTADO_x000a_FORMA DE ATENCIÓN :VISITA TECNICA_x000a_CANTIDAD DE ROLLOS :130_x000a_FECHA FIN DE LA ACTIVIDAD :18-06-2025_x000a_NOMBRES Y APELLIDOS DEL USUARIO :_x000a_TELEFONO DEL USUARIO :_x000a_CORREO DEL USUARIO :_x000a_SOLUCIÓN :"/>
    <n v="0"/>
    <n v="0"/>
    <s v="N/A"/>
    <s v="TIPO I"/>
    <s v="TERRESTRE"/>
    <n v="1"/>
    <s v="REMICIO AMADO JOHN HEBER"/>
    <n v="35779.500569199998"/>
    <n v="0"/>
    <n v="35779.500569199998"/>
    <m/>
    <m/>
    <m/>
    <m/>
    <m/>
  </r>
  <r>
    <s v="BARRANQUILLA"/>
    <x v="1"/>
    <x v="1"/>
    <n v="8421"/>
    <n v="2315028"/>
    <n v="62828"/>
    <s v="ATLANTICO"/>
    <s v="LURUACO"/>
    <s v="BARRIO CENTRO LURUACO 5"/>
    <s v="REDEBAN"/>
    <n v="2315028"/>
    <s v="FO-25-1102080"/>
    <d v="2025-06-17T09:53:00"/>
    <d v="2025-06-18T14:27:33"/>
    <s v="EJECUTADO_EXITOSO"/>
    <s v="EJECUTADO EXITOSO"/>
    <s v="ORDEN DE CAMBIO"/>
    <s v="ROLLOS"/>
    <s v="ROLLOS"/>
    <s v="VISITA_TÉCNICA"/>
    <n v="30"/>
    <s v="ESTADO RESULTADO DE LA ACTIVIDAD :EJECUTADO_x000a_FORMA DE ATENCIÓN :VISITA TECNICA_x000a_CANTIDAD DE ROLLOS :30_x000a_FECHA FIN DE LA ACTIVIDAD :18-06-2025_x000a_NOMBRES Y APELLIDOS DEL USUARIO :JORGE LEMUS PINO _x000a_TELEFONO DEL USUARIO :3014137323_x000a_CORREO DEL USUARIO :jorgealbertolp89@gmail.com_x000a_SOLUCIÓN :SE REALIZA VISITA TÉCNICA, SE ENTREGA 30 ROLLOS PARA DATAFONO, EL CLIENTE RECIBE A SATISFACCIÓN, CB OPERATIVO."/>
    <n v="0"/>
    <n v="0"/>
    <s v="N/A"/>
    <s v="TIPO II"/>
    <s v="TERRESTRE"/>
    <n v="1"/>
    <s v="SANTOS GUZMAN CHRISTIAN FELIPE"/>
    <n v="67654.12000000001"/>
    <n v="0"/>
    <n v="67654.12000000001"/>
    <m/>
    <m/>
    <m/>
    <m/>
    <m/>
  </r>
  <r>
    <s v="MEDELLIN"/>
    <x v="2"/>
    <x v="2"/>
    <n v="5001"/>
    <n v="2313046"/>
    <n v="60651"/>
    <s v="ANTIOQUIA"/>
    <s v="MEDELLIN"/>
    <s v="BARRIO CORREGIMIENTO SAN CRIST"/>
    <s v="REDEBAN"/>
    <n v="2313046"/>
    <s v="FO-25-1100769"/>
    <d v="2025-06-17T08:00:00"/>
    <d v="2025-06-18T14:28:31"/>
    <s v="EJECUTADO_EXITOSO"/>
    <s v="EJECUTADO EXITOSO"/>
    <s v="ORDEN DE CAMBIO"/>
    <s v="ROLLOS"/>
    <s v="ROLLOS"/>
    <s v="VISITA_TÉCNICA"/>
    <n v="40"/>
    <s v="ESTADO RESULTADO DE LA ACTIVIDAD :EJECUTADO_x000a_FORMA DE ATENCIÓN :VISITA TECNICA_x000a_CANTIDAD DE ROLLOS :40_x000a_FECHA FIN DE LA ACTIVIDAD :18-06-2025_x000a_NOMBRES Y APELLIDOS DEL USUARIO :Melosa cruz _x000a_TELEFONO DEL USUARIO :3174037538_x000a_CORREO DEL USUARIO :controldevisitadigital@gmail.com _x000a_SOLUCIÓN :SE ENTREGA ROLLOS OK "/>
    <n v="0"/>
    <n v="0"/>
    <s v="N/A"/>
    <s v="TIPO I"/>
    <s v="TERRESTRE"/>
    <n v="1"/>
    <s v="QUINTERO SANCHEZ JUAN SEBASTIAN"/>
    <n v="35779.500569199998"/>
    <n v="0"/>
    <n v="35779.500569199998"/>
    <m/>
    <m/>
    <m/>
    <m/>
    <m/>
  </r>
  <r>
    <s v="CALI"/>
    <x v="5"/>
    <x v="5"/>
    <n v="76111"/>
    <n v="2314353"/>
    <n v="45618"/>
    <s v="VALLE DEL CAUCA"/>
    <s v="GUADALAJARA DE BUGA"/>
    <s v="BARRIO CABAL GUADALAJARA DE BU"/>
    <s v="REDEBAN"/>
    <n v="2314353"/>
    <s v="FO-25-1102066"/>
    <d v="2025-06-17T09:11:00"/>
    <d v="2025-06-18T14:30:45"/>
    <s v="EJECUTADO_EXITOSO"/>
    <s v="EJECUTADO EXITOSO"/>
    <s v="ORDEN DE CAMBIO"/>
    <s v="ROLLOS"/>
    <s v="ROLLOS"/>
    <s v="VISITA_TÉCNICA"/>
    <n v="30"/>
    <s v="ESTADO RESULTADO DE LA ACTIVIDAD :EJECUTADO_x000a_FORMA DE ATENCIÓN :VISITA TECNICA_x000a_CANTIDAD DE ROLLOS :30_x000a_FECHA FIN DE LA ACTIVIDAD :18-06-2025_x000a_NOMBRES Y APELLIDOS DEL USUARIO :CLAUDIA MOLINA_x000a_TELEFONO DEL USUARIO :3173832529_x000a_CORREO DEL USUARIO :inmobiliariaamandaescobar@gmail.com_x000a_SOLUCIÓN :SE ENTREGAN 30 ROLLOS A LA SEÑORITA CLAUDIA MOLINA"/>
    <n v="0"/>
    <n v="0"/>
    <s v="N/A"/>
    <s v="TIPO II"/>
    <s v="TERRESTRE"/>
    <n v="1"/>
    <s v="BARRERA ORTEGA MARLON STWAR"/>
    <n v="67654.12000000001"/>
    <n v="0"/>
    <n v="67654.12000000001"/>
    <m/>
    <m/>
    <m/>
    <m/>
    <m/>
  </r>
  <r>
    <s v="MONTERIA"/>
    <x v="1"/>
    <x v="1"/>
    <n v="23807"/>
    <n v="2302211"/>
    <n v="78893"/>
    <s v="CORDOBA"/>
    <s v="TIERRALTA"/>
    <s v="BARRIO ALFONSO LOPEZ  TIERRALTA"/>
    <s v="REDEBAN"/>
    <n v="2302211"/>
    <s v="FO-25-1087905"/>
    <d v="2025-06-13T13:19:00"/>
    <d v="2025-06-18T15:24:35"/>
    <s v="EJECUTADO_EXITOSO"/>
    <s v="EJECUTADO EXITOSO"/>
    <s v="ORDEN DE CAMBIO"/>
    <s v="ROLLOS"/>
    <s v="ROLLOS"/>
    <s v="ENVÍO"/>
    <n v="10"/>
    <s v="ESTADO RESULTADO DE LA ACTIVIDAD :_x000a_FORMA DE ATENCIÓN :_x000a_CANTIDAD DE ROLLOS :_x000a_FECHA FIN DE LA ACTIVIDAD :18-06-2025_x000a_NOMBRES Y APELLIDOS DEL USUARIO :_x000a_TELEFONO DEL USUARIO :_x000a_CORREO DEL USUARIO :_x000a_SOLUCIÓN :"/>
    <s v="864100024159"/>
    <s v="ENVIA"/>
    <s v="N/A"/>
    <s v="TIPO III"/>
    <s v="TERRESTRE"/>
    <n v="0"/>
    <s v="CACERES HERNANDEZ ANDRES"/>
    <n v="35779.500569199998"/>
    <n v="0"/>
    <n v="35779.500569199998"/>
    <m/>
    <m/>
    <m/>
    <m/>
    <m/>
  </r>
  <r>
    <s v="MONTERIA"/>
    <x v="1"/>
    <x v="1"/>
    <n v="23660"/>
    <n v="2305130"/>
    <n v="71012"/>
    <s v="CORDOBA"/>
    <s v="SAHAGUN"/>
    <s v="BARRIO CENTENARIO SAHAGUN 5"/>
    <s v="REDEBAN"/>
    <n v="2305130"/>
    <s v="FO-25-1091847"/>
    <d v="2025-06-14T11:38:00"/>
    <d v="2025-06-18T15:41:58"/>
    <s v="EJECUTADO_EXITOSO"/>
    <s v="EJECUTADO EXITOSO"/>
    <s v="ORDEN DE CAMBIO"/>
    <s v="ROLLOS"/>
    <s v="ROLLOS"/>
    <s v="VISITA_TÉCNICA"/>
    <n v="140"/>
    <s v="ESTADO RESULTADO DE LA ACTIVIDAD :_x000a_FORMA DE ATENCIÓN :_x000a_CANTIDAD DE ROLLOS :_x000a_FECHA FIN DE LA ACTIVIDAD :18-06-2025_x000a_NOMBRES Y APELLIDOS DEL USUARIO :_x000a_TELEFONO DEL USUARIO :_x000a_CORREO DEL USUARIO :_x000a_SOLUCIÓN :"/>
    <n v="0"/>
    <n v="0"/>
    <s v="N/A"/>
    <s v="TIPO II"/>
    <s v="TERRESTRE"/>
    <n v="1"/>
    <s v="PEÑALOZA GUTIERREZ RAFAEL GUSTAVO"/>
    <n v="67654.12000000001"/>
    <n v="0"/>
    <n v="67654.12000000001"/>
    <m/>
    <m/>
    <m/>
    <m/>
    <m/>
  </r>
  <r>
    <s v="CARTAGENA"/>
    <x v="1"/>
    <x v="1"/>
    <n v="13836"/>
    <n v="2305214"/>
    <n v="45924"/>
    <s v="BOLIVAR"/>
    <s v="TURBACO"/>
    <s v="PTM TURBACO MULTISERVICIOS LBM"/>
    <s v="REDEBAN"/>
    <n v="2305214"/>
    <s v="FO-25-1092285"/>
    <d v="2025-06-16T08:00:00"/>
    <d v="2025-06-18T15:52:24"/>
    <s v="EJECUTADO_EXITOSO"/>
    <s v="EJECUTADO EXITOSO"/>
    <s v="ORDEN DE CAMBIO"/>
    <s v="ROLLOS"/>
    <s v="ROLLOS"/>
    <s v="VISITA_TÉCNICA"/>
    <n v="90"/>
    <s v="ESTADO RESULTADO DE LA ACTIVIDAD :_x000a_FORMA DE ATENCIÓN :_x000a_CANTIDAD DE ROLLOS :_x000a_FECHA FIN DE LA ACTIVIDAD :18-06-2025_x000a_NOMBRES Y APELLIDOS DEL USUARIO :_x000a_TELEFONO DEL USUARIO :_x000a_CORREO DEL USUARIO :_x000a_SOLUCIÓN :"/>
    <n v="0"/>
    <n v="0"/>
    <s v="N/A"/>
    <s v="TIPO II"/>
    <s v="TERRESTRE"/>
    <n v="1"/>
    <s v="NARANJO AFANADOR RUBEN JESUS"/>
    <n v="67654.12000000001"/>
    <n v="0"/>
    <n v="67654.12000000001"/>
    <m/>
    <m/>
    <m/>
    <m/>
    <m/>
  </r>
  <r>
    <s v="VILLAVICENCIO"/>
    <x v="4"/>
    <x v="4"/>
    <n v="50001"/>
    <n v="2308805"/>
    <n v="36037"/>
    <s v="META"/>
    <s v="VILLAVICENCIO"/>
    <s v="COMCARD VILLAVICENCIO FLOR"/>
    <s v="REDEBAN"/>
    <n v="2308805"/>
    <s v="FO-25-1096517"/>
    <d v="2025-06-16T10:27:00"/>
    <d v="2025-06-18T16:12:28"/>
    <s v="EJECUTADO_EXITOSO"/>
    <s v="EJECUTADO EXITOSO"/>
    <s v="ORDEN DE CAMBIO"/>
    <s v="ROLLOS"/>
    <s v="ROLLOS"/>
    <s v="VISITA_TÉCNICA"/>
    <n v="40"/>
    <s v="ESTADO RESULTADO DE LA ACTIVIDAD :_x000a_FORMA DE ATENCIÓN :_x000a_CANTIDAD DE ROLLOS :_x000a_FECHA FIN DE LA ACTIVIDAD :18-06-2025_x000a_NOMBRES Y APELLIDOS DEL USUARIO :_x000a_TELEFONO DEL USUARIO :_x000a_CORREO DEL USUARIO :_x000a_SOLUCIÓN :"/>
    <n v="0"/>
    <n v="0"/>
    <s v="N/A"/>
    <s v="TIPO I"/>
    <s v="TERRESTRE"/>
    <n v="1"/>
    <s v="SANTOS GUZMAN CHRISTIAN FELIPE"/>
    <n v="35779.500569199998"/>
    <n v="0"/>
    <n v="35779.500569199998"/>
    <m/>
    <m/>
    <m/>
    <m/>
    <m/>
  </r>
  <r>
    <s v="APARTADO"/>
    <x v="2"/>
    <x v="2"/>
    <n v="5837"/>
    <n v="2305256"/>
    <n v="73555"/>
    <s v="ANTIOQUIA"/>
    <s v="TURBO"/>
    <s v="DISTRICOL DECOEUROPA PVC"/>
    <s v="REDEBAN"/>
    <n v="2305256"/>
    <s v="FO-25-1092795"/>
    <d v="2025-06-16T08:00:00"/>
    <d v="2025-06-18T16:27:04"/>
    <s v="EJECUTADO_EXITOSO"/>
    <s v="EJECUTADO EXITOSO"/>
    <s v="ORDEN DE CAMBIO"/>
    <s v="ROLLOS"/>
    <s v="ROLLOS"/>
    <s v="VISITA_TÉCNICA"/>
    <n v="80"/>
    <s v="ESTADO RESULTADO DE LA ACTIVIDAD :_x000a_FORMA DE ATENCIÓN :_x000a_CANTIDAD DE ROLLOS :_x000a_FECHA FIN DE LA ACTIVIDAD :18-06-2025_x000a_NOMBRES Y APELLIDOS DEL USUARIO :_x000a_TELEFONO DEL USUARIO :_x000a_CORREO DEL USUARIO :_x000a_SOLUCIÓN :"/>
    <n v="0"/>
    <n v="0"/>
    <s v="N/A"/>
    <s v="TIPO II"/>
    <s v="TERRESTRE"/>
    <n v="1"/>
    <s v="MARTINEZ SALGUEDO ANDRES AUGUSTO"/>
    <n v="67654.12000000001"/>
    <n v="0"/>
    <n v="67654.12000000001"/>
    <m/>
    <m/>
    <m/>
    <m/>
    <m/>
  </r>
  <r>
    <s v="VILLAVICENCIO"/>
    <x v="4"/>
    <x v="4"/>
    <n v="50001"/>
    <n v="2306998"/>
    <n v="63789"/>
    <s v="META"/>
    <s v="VILLAVICENCIO"/>
    <s v="BARRIO VEREDA BELLA SUIZA"/>
    <s v="REDEBAN"/>
    <n v="2306998"/>
    <s v="FO-25-1095231"/>
    <d v="2025-06-16T08:26:00"/>
    <d v="2025-06-18T16:39:57"/>
    <s v="EJECUTADO_EXITOSO"/>
    <s v="EJECUTADO EXITOSO"/>
    <s v="ORDEN DE CAMBIO"/>
    <s v="ROLLOS"/>
    <s v="ROLLOS"/>
    <s v="VISITA_TÉCNICA"/>
    <n v="40"/>
    <s v="ESTADO RESULTADO DE LA ACTIVIDAD :_x000a_FORMA DE ATENCIÓN :_x000a_CANTIDAD DE ROLLOS :_x000a_FECHA FIN DE LA ACTIVIDAD :18-06-2025_x000a_NOMBRES Y APELLIDOS DEL USUARIO :_x000a_TELEFONO DEL USUARIO :_x000a_CORREO DEL USUARIO :_x000a_SOLUCIÓN :"/>
    <n v="0"/>
    <n v="0"/>
    <s v="N/A"/>
    <s v="TIPO I"/>
    <s v="TERRESTRE"/>
    <n v="1"/>
    <s v="SANCHEZ SOLORZANO JUAN SEBASTIAN"/>
    <n v="35779.500569199998"/>
    <n v="0"/>
    <n v="35779.500569199998"/>
    <m/>
    <m/>
    <m/>
    <m/>
    <m/>
  </r>
  <r>
    <s v="MEDELLIN"/>
    <x v="2"/>
    <x v="2"/>
    <n v="5615"/>
    <n v="2304113"/>
    <n v="73716"/>
    <s v="ANTIOQUIA"/>
    <s v="RIONEGRO"/>
    <s v="BARRIO VEREDA LOS PINOS RIONEG"/>
    <s v="REDEBAN"/>
    <n v="2304113"/>
    <s v="FO-25-1095909"/>
    <d v="2025-06-13T17:41:00"/>
    <d v="2025-06-18T16:47:43"/>
    <s v="EJECUTADO_EXITOSO"/>
    <s v="EJECUTADO EXITOSO"/>
    <s v="ORDEN DE CAMBIO"/>
    <s v="ROLLOS"/>
    <s v="ROLLOS"/>
    <s v="VISITA_TÉCNICA"/>
    <n v="50"/>
    <s v="ESTADO RESULTADO DE LA ACTIVIDAD :_x000a_FORMA DE ATENCIÓN :_x000a_CANTIDAD DE ROLLOS :_x000a_FECHA FIN DE LA ACTIVIDAD :18-06-2025_x000a_NOMBRES Y APELLIDOS DEL USUARIO :_x000a_TELEFONO DEL USUARIO :_x000a_CORREO DEL USUARIO :_x000a_SOLUCIÓN :"/>
    <n v="0"/>
    <n v="0"/>
    <s v="N/A"/>
    <s v="TIPO II"/>
    <s v="TERRESTRE"/>
    <n v="1"/>
    <s v="TORRES GARCIA JENDRY JOSE"/>
    <n v="67654.12000000001"/>
    <n v="0"/>
    <n v="67654.12000000001"/>
    <m/>
    <m/>
    <m/>
    <m/>
    <m/>
  </r>
  <r>
    <s v="CALI"/>
    <x v="5"/>
    <x v="5"/>
    <n v="76001"/>
    <n v="2309272"/>
    <n v="78981"/>
    <s v="VALLE DEL CAUCA"/>
    <s v="CALI"/>
    <s v="PTM CALI VARIEDADES LUISANGEL"/>
    <s v="REDEBAN"/>
    <n v="2309272"/>
    <s v="FO-25-1105757"/>
    <d v="2025-06-16T11:16:00"/>
    <d v="2025-06-19T07:39:50"/>
    <s v="EJECUTADO_EXITOSO"/>
    <s v="EJECUTADO EXITOSO"/>
    <s v="ORDEN DE CAMBIO"/>
    <s v="ROLLOS"/>
    <s v="ROLLOS"/>
    <s v="VISITA_TÉCNICA"/>
    <n v="40"/>
    <s v="ESTADO RESULTADO DE LA ACTIVIDAD :EJECUTADO_x000a_FORMA DE ATENCIÓN :VISITA TECNICA_x000a_CANTIDAD DE ROLLOS :40_x000a_FECHA FIN DE LA ACTIVIDAD :18-06-2025_x000a_NOMBRES Y APELLIDOS DEL USUARIO :Natalia Rivas _x000a_TELEFONO DEL USUARIO :3127317078_x000a_CORREO DEL USUARIO :nataliarivas968@gmail.com_x000a_SOLUCIÓN :SE REALIZA ENTREGA DE 40 ROLLOS "/>
    <n v="0"/>
    <n v="0"/>
    <s v="N/A"/>
    <s v="TIPO I"/>
    <s v="TERRESTRE"/>
    <n v="1"/>
    <s v="QUINTERO SANCHEZ JUAN SEBASTIAN"/>
    <n v="35779.500569199998"/>
    <n v="0"/>
    <n v="35779.500569199998"/>
    <m/>
    <m/>
    <m/>
    <m/>
    <m/>
  </r>
  <r>
    <s v="SINCELEJO"/>
    <x v="1"/>
    <x v="1"/>
    <n v="70742"/>
    <n v="2312524"/>
    <n v="62017"/>
    <s v="SUCRE"/>
    <s v="SAN LUIS DE SINCE"/>
    <s v="PTM SINCE DISTRIBUIDORA SINCE"/>
    <s v="REDEBAN"/>
    <n v="2312524"/>
    <s v="FO-25-1098788"/>
    <d v="2025-06-16T16:34:00"/>
    <d v="2025-06-19T07:41:51"/>
    <s v="EJECUTADO_EXITOSO"/>
    <s v="EJECUTADO EXITOSO"/>
    <s v="ORDEN DE CAMBIO"/>
    <s v="ROLLOS"/>
    <s v="ROLLOS"/>
    <s v="VISITA_TÉCNICA"/>
    <n v="60"/>
    <s v="ESTADO RESULTADO DE LA ACTIVIDAD :EJECUTADO_x000a_FORMA DE ATENCIÓN :VISITA TECNICA_x000a_CANTIDAD DE ROLLOS :60_x000a_FECHA FIN DE LA ACTIVIDAD :18-06-2025_x000a_NOMBRES Y APELLIDOS DEL USUARIO :Roberto Romero _x000a_TELEFONO DEL USUARIO :3145439948_x000a_CORREO DEL USUARIO :depisitoelrebajondesince@gmail.com_x000a_SOLUCIÓN :SE VISITA COMERCIO Y SE HACE ENTREGA DE 60 ROLLOS AL SEÑOR ROBERTO ROMERO "/>
    <n v="0"/>
    <n v="0"/>
    <s v="N/A"/>
    <s v="TIPO II"/>
    <s v="TERRESTRE"/>
    <n v="1"/>
    <s v="SANCHEZ SOLORZANO JUAN SEBASTIAN"/>
    <n v="67654.12000000001"/>
    <n v="0"/>
    <n v="67654.12000000001"/>
    <m/>
    <m/>
    <m/>
    <m/>
    <m/>
  </r>
  <r>
    <s v="CUCUTA"/>
    <x v="0"/>
    <x v="0"/>
    <n v="54001"/>
    <n v="2312879"/>
    <n v="35456"/>
    <s v="NORTE DE SANTANDER"/>
    <s v="CUCUTA"/>
    <s v="ALKOMPRAR CUCUTA"/>
    <s v="REDEBAN"/>
    <n v="2312879"/>
    <s v="FO-25-1100788"/>
    <d v="2025-06-17T08:00:00"/>
    <d v="2025-06-19T07:44:05"/>
    <s v="EJECUTADO_EXITOSO"/>
    <s v="EJECUTADO EXITOSO"/>
    <s v="ORDEN DE CAMBIO"/>
    <s v="ROLLOS"/>
    <s v="ROLLOS"/>
    <s v="VISITA_TÉCNICA"/>
    <n v="10"/>
    <s v="ESTADO RESULTADO DE LA ACTIVIDAD :EJECUTADO_x000a_FORMA DE ATENCIÓN :VISITA TECNICA_x000a_CANTIDAD DE ROLLOS :10_x000a_FECHA FIN DE LA ACTIVIDAD :18-06-2025_x000a_NOMBRES Y APELLIDOS DEL USUARIO :Jorge Mendoza _x000a_TELEFONO DEL USUARIO :3222223147_x000a_CORREO DEL USUARIO :cucuta.caja01@colcomercio.com.co_x000a_SOLUCIÓN :SE REALIZÓ VISITA AL COMERCIO Y SE HIZO LA ENTREGA DE 10 ROLLOS "/>
    <n v="0"/>
    <n v="0"/>
    <s v="N/A"/>
    <s v="TIPO I"/>
    <s v="TERRESTRE"/>
    <n v="1"/>
    <s v="PAREJA ECHAVARRIA JHON DAVID"/>
    <n v="35779.500569199998"/>
    <n v="0"/>
    <n v="35779.500569199998"/>
    <m/>
    <m/>
    <m/>
    <m/>
    <m/>
  </r>
  <r>
    <s v="BUCARAMANGA"/>
    <x v="0"/>
    <x v="0"/>
    <n v="68255"/>
    <n v="2315043"/>
    <n v="70769"/>
    <s v="SANTANDER"/>
    <s v="EL PLAYON"/>
    <s v="EL CENTRO EL PLAYON 1"/>
    <s v="REDEBAN"/>
    <n v="2315043"/>
    <s v="FO-25-1102093"/>
    <d v="2025-06-17T09:58:00"/>
    <d v="2025-06-19T07:47:44"/>
    <s v="EJECUTADO_EXITOSO"/>
    <s v="EJECUTADO EXITOSO"/>
    <s v="ORDEN DE CAMBIO"/>
    <s v="ROLLOS"/>
    <s v="ROLLOS"/>
    <s v="ENVÍO"/>
    <n v="60"/>
    <s v="ESTADO RESULTADO DE LA ACTIVIDAD :EJECUTADO_x000a_FORMA DE ATENCIÓN :ENVIO FLOTA - OPERADOR LOGISTICO_x000a_CANTIDAD DE ROLLOS :60_x000a_FECHA FIN DE LA ACTIVIDAD :18-06-2025_x000a_NOMBRES Y APELLIDOS DEL USUARIO :Adolfo Meneses _x000a_TELEFONO DEL USUARIO :3168003451_x000a_CORREO DEL USUARIO :controldevisitadigital@gmail.com_x000a_SOLUCIÓN :EN COMUNICACIÓN CON EL ADMINISTRADOR ADOLFO MENESES AL CELULAR 3168003451, INFORMA QUE SE LE ENVÍEN LOS ROLLOS POR INTER RAPIDÍSIMO AL PLAYÓN, SE REALIZA ENVÍO DE 60 ROLLOS A ESPERA QUE CLIENTE RECLAME PARA CERRAR LA ORDEN."/>
    <n v="700160912076"/>
    <s v="INTERRAPIDISIMO"/>
    <s v="N/A"/>
    <s v="TIPO II"/>
    <s v="TERRESTRE"/>
    <n v="0"/>
    <s v="PEÑALOZA GUTIERREZ RAFAEL GUSTAVO"/>
    <n v="35779.500569199998"/>
    <n v="0"/>
    <n v="35779.500569199998"/>
    <m/>
    <m/>
    <m/>
    <m/>
    <m/>
  </r>
  <r>
    <s v="CUCUTA"/>
    <x v="0"/>
    <x v="0"/>
    <n v="54001"/>
    <n v="2323141"/>
    <n v="79377"/>
    <s v="NORTE DE SANTANDER"/>
    <s v="CUCUTA"/>
    <s v="BARRIO EL CONTENTO CUCUTA 4"/>
    <s v="REDEBAN"/>
    <n v="2323141"/>
    <s v="FO-25-1107501"/>
    <d v="2025-06-18T10:50:00"/>
    <d v="2025-06-19T07:51:24"/>
    <s v="EJECUTADO_EXITOSO"/>
    <s v="EJECUTADO EXITOSO"/>
    <s v="ORDEN DE CAMBIO"/>
    <s v="ROLLOS"/>
    <s v="ROLLOS"/>
    <s v="VISITA_TÉCNICA"/>
    <n v="10"/>
    <s v="ESTADO RESULTADO DE LA ACTIVIDAD :EJECUTADO_x000a_FORMA DE ATENCIÓN :VISITA TECNICA_x000a_CANTIDAD DE ROLLOS :10_x000a_FECHA FIN DE LA ACTIVIDAD :18-06-2025_x000a_NOMBRES Y APELLIDOS DEL USUARIO :Kiberly martini _x000a_TELEFONO DEL USUARIO :3134885324_x000a_CORREO DEL USUARIO :kiberlys.mardini@gmail.com_x000a_SOLUCIÓN :SE VISITA COMERCIO Y SE ENTREGAN 10 ROLLOS OK."/>
    <n v="0"/>
    <n v="0"/>
    <s v="N/A"/>
    <s v="TIPO I"/>
    <s v="TERRESTRE"/>
    <n v="1"/>
    <s v="BARRERA ORTEGA MARLON STWAR"/>
    <n v="35779.500569199998"/>
    <n v="0"/>
    <n v="35779.500569199998"/>
    <m/>
    <m/>
    <m/>
    <m/>
    <m/>
  </r>
  <r>
    <s v="BUCARAMANGA"/>
    <x v="0"/>
    <x v="0"/>
    <n v="68001"/>
    <n v="2322259"/>
    <n v="79045"/>
    <s v="SANTANDER"/>
    <s v="BUCARAMANGA"/>
    <s v="BARRIO LA VICTORIA BUCARAMANGA 6"/>
    <s v="REDEBAN"/>
    <n v="2322259"/>
    <s v="FO-25-1106856"/>
    <d v="2025-06-18T09:27:00"/>
    <d v="2025-06-19T07:53:38"/>
    <s v="EJECUTADO_EXITOSO"/>
    <s v="EJECUTADO EXITOSO"/>
    <s v="ORDEN DE CAMBIO"/>
    <s v="ROLLOS"/>
    <s v="ROLLOS"/>
    <s v="VISITA_TÉCNICA"/>
    <n v="20"/>
    <s v="ESTADO RESULTADO DE LA ACTIVIDAD :EJECUTADO_x000a_FORMA DE ATENCIÓN :VISITA TECNICA_x000a_CANTIDAD DE ROLLOS :20_x000a_FECHA FIN DE LA ACTIVIDAD :18-06-2025_x000a_NOMBRES Y APELLIDOS DEL USUARIO :Carol Balbuena _x000a_TELEFONO DEL USUARIO :3207377420_x000a_CORREO DEL USUARIO :briannayuselpinzon@gmail.com_x000a_SOLUCIÓN :SE REALIZA ENTREGA DE 20 ROLLOS CON VISITA NO SE MANIPULA TERMINAL "/>
    <n v="0"/>
    <n v="0"/>
    <s v="N/A"/>
    <s v="TIPO I"/>
    <s v="TERRESTRE"/>
    <n v="1"/>
    <s v="CORTES VELANDIA MIGUEL ANGEL"/>
    <n v="35779.500569199998"/>
    <n v="0"/>
    <n v="35779.500569199998"/>
    <m/>
    <m/>
    <m/>
    <m/>
    <m/>
  </r>
  <r>
    <s v="CUCUTA"/>
    <x v="0"/>
    <x v="0"/>
    <n v="54001"/>
    <n v="2322353"/>
    <n v="78871"/>
    <s v="NORTE DE SANTANDER"/>
    <s v="CUCUTA"/>
    <s v="BARRIO PANAMERICANO CUCUTA 2"/>
    <s v="REDEBAN"/>
    <n v="2322353"/>
    <s v="FO-25-1106842"/>
    <d v="2025-06-18T09:36:00"/>
    <d v="2025-06-19T07:55:51"/>
    <s v="EJECUTADO_EXITOSO"/>
    <s v="EJECUTADO EXITOSO"/>
    <s v="ORDEN DE CAMBIO"/>
    <s v="ROLLOS"/>
    <s v="ROLLOS"/>
    <s v="VISITA_TÉCNICA"/>
    <n v="20"/>
    <s v="ESTADO RESULTADO DE LA ACTIVIDAD :EJECUTADO_x000a_FORMA DE ATENCIÓN :VISITA TECNICA_x000a_CANTIDAD DE ROLLOS :20_x000a_FECHA FIN DE LA ACTIVIDAD :18-06-2025_x000a_NOMBRES Y APELLIDOS DEL USUARIO :RUBEN ALBARRACIN  _x000a_TELEFONO DEL USUARIO :3219920119_x000a_CORREO DEL USUARIO :yeseniaalb@gmail.com_x000a_SOLUCIÓN :SE REALIZA ENTREGA DE 20 ROLLOS RBM OK "/>
    <n v="0"/>
    <n v="0"/>
    <s v="N/A"/>
    <s v="TIPO I"/>
    <s v="TERRESTRE"/>
    <n v="1"/>
    <s v="BOLAÑOS TABORDA JORGE ENRIQUE"/>
    <n v="35779.500569199998"/>
    <n v="0"/>
    <n v="35779.500569199998"/>
    <m/>
    <m/>
    <m/>
    <m/>
    <m/>
  </r>
  <r>
    <s v="CALI"/>
    <x v="5"/>
    <x v="5"/>
    <n v="76520"/>
    <n v="2316623"/>
    <n v="29987"/>
    <s v="VALLE DEL CAUCA"/>
    <s v="PALMIRA"/>
    <s v="BARRIO VILLA FONTANA PALMIRA"/>
    <s v="REDEBAN"/>
    <n v="2316623"/>
    <s v="FO-25-1102642"/>
    <d v="2025-06-17T12:07:00"/>
    <d v="2025-06-19T07:58:13"/>
    <s v="EJECUTADO_EXITOSO"/>
    <s v="EJECUTADO EXITOSO"/>
    <s v="ORDEN DE CAMBIO"/>
    <s v="ROLLOS"/>
    <s v="ROLLOS"/>
    <s v="VISITA_TÉCNICA"/>
    <n v="10"/>
    <s v="ESTADO RESULTADO DE LA ACTIVIDAD :EJECUTADO_x000a_FORMA DE ATENCIÓN :VISITA TECNICA_x000a_CANTIDAD DE ROLLOS :10_x000a_FECHA FIN DE LA ACTIVIDAD :18-06-2025_x000a_NOMBRES Y APELLIDOS DEL USUARIO :VERONICA GRISALES _x000a_TELEFONO DEL USUARIO :3177324021_x000a_CORREO DEL USUARIO :veryo92@hotmail.com_x000a_SOLUCIÓN :SE REALIZA ENTREGA DE 10 ROLLOS CON VISITA, EL CLIENTE HABÍA YA CERRADO EL COMERCIO POR LO TANTO NO HAY TIRILLA DE PRUEBAS "/>
    <n v="0"/>
    <n v="0"/>
    <s v="N/A"/>
    <s v="TIPO I"/>
    <s v="TERRESTRE"/>
    <n v="1"/>
    <s v="PAREDES CASTILLO DIEGO"/>
    <n v="35779.500569199998"/>
    <n v="0"/>
    <n v="35779.500569199998"/>
    <m/>
    <m/>
    <m/>
    <m/>
    <m/>
  </r>
  <r>
    <s v="CALI"/>
    <x v="5"/>
    <x v="5"/>
    <n v="76001"/>
    <n v="2316956"/>
    <n v="77006"/>
    <s v="VALLE DEL CAUCA"/>
    <s v="CALI"/>
    <s v="BARRIO DEPARTAMENTAL O PANAMERICANO CALI"/>
    <s v="REDEBAN"/>
    <n v="2316956"/>
    <s v="FO-25-1103866"/>
    <d v="2025-06-17T13:39:00"/>
    <d v="2025-06-19T07:58:31"/>
    <s v="EJECUTADO_EXITOSO"/>
    <s v="EJECUTADO EXITOSO"/>
    <s v="ORDEN DE CAMBIO"/>
    <s v="ROLLOS"/>
    <s v="ROLLOS"/>
    <s v="VISITA_TÉCNICA"/>
    <n v="30"/>
    <s v="ESTADO RESULTADO DE LA ACTIVIDAD :EJECUTADO_x000a_FORMA DE ATENCIÓN :VISITA TECNICA_x000a_CANTIDAD DE ROLLOS :30_x000a_FECHA FIN DE LA ACTIVIDAD :18-06-2025_x000a_NOMBRES Y APELLIDOS DEL USUARIO :TERRY MURILLO _x000a_TELEFONO DEL USUARIO :3207726760_x000a_CORREO DEL USUARIO :edicamaras_digital@hotmail.com_x000a_SOLUCIÓN :EN LA VISITA TÉCNICA SE REALIZÓ LA ENTREGA DE 30 ROLLOS TERMICOS DE REDEBAN "/>
    <n v="0"/>
    <n v="0"/>
    <s v="N/A"/>
    <s v="TIPO I"/>
    <s v="TERRESTRE"/>
    <n v="1"/>
    <s v="CUERO RUIZ JHONNY"/>
    <n v="35779.500569199998"/>
    <n v="0"/>
    <n v="35779.500569199998"/>
    <m/>
    <m/>
    <m/>
    <m/>
    <m/>
  </r>
  <r>
    <s v="BOGOTA"/>
    <x v="3"/>
    <x v="3"/>
    <n v="11001"/>
    <n v="2316638"/>
    <n v="78694"/>
    <s v="CUNDINAMARCA"/>
    <s v="BOGOTA"/>
    <s v="PTM BOGOTA PAPELERIA MULTISERV"/>
    <s v="REDEBAN"/>
    <n v="2316638"/>
    <s v="FO-25-1102652"/>
    <d v="2025-06-17T12:11:00"/>
    <d v="2025-06-19T08:00:40"/>
    <s v="EJECUTADO_EXITOSO"/>
    <s v="EJECUTADO EXITOSO"/>
    <s v="ORDEN DE CAMBIO"/>
    <s v="ROLLOS"/>
    <s v="ROLLOS"/>
    <s v="VISITA_TÉCNICA"/>
    <n v="30"/>
    <s v="ESTADO RESULTADO DE LA ACTIVIDAD :EJECUTADO_x000a_FORMA DE ATENCIÓN :VISITA TECNICA_x000a_CANTIDAD DE ROLLOS :30_x000a_FECHA FIN DE LA ACTIVIDAD :18-06-2025_x000a_NOMBRES Y APELLIDOS DEL USUARIO :Maria Yolima Orihuela _x000a_TELEFONO DEL USUARIO :3173639417_x000a_CORREO DEL USUARIO :luna.servipapeleria@gmail.com_x000a_SOLUCIÓN :SE LLEGA AL CB SE ENCUENTRA CERRADO, SE LLAMA AL NÚMERO 3173639417, CB SE COMUNICA CON LA VECINA DEL COMERCIO DE AL LADO PARA QUE LE RECIBAN LA PAPELERÍA, SE ENTREGAN 30 ROLLOS "/>
    <n v="0"/>
    <n v="0"/>
    <s v="N/A"/>
    <s v="TIPO I"/>
    <s v="TERRESTRE"/>
    <n v="1"/>
    <s v="GONZALEZ FERRER JESUS ALEXANDER"/>
    <n v="35779.500569199998"/>
    <n v="0"/>
    <n v="35779.500569199998"/>
    <m/>
    <m/>
    <m/>
    <m/>
    <m/>
  </r>
  <r>
    <s v="CALI"/>
    <x v="5"/>
    <x v="5"/>
    <n v="76001"/>
    <n v="2326621"/>
    <n v="78417"/>
    <s v="VALLE DEL CAUCA"/>
    <s v="CALI"/>
    <s v="BARRIO CRISTOBAL COLON CALI 5"/>
    <s v="REDEBAN"/>
    <n v="2326621"/>
    <s v="FO-25-1109718"/>
    <d v="2025-06-18T17:12:00"/>
    <d v="2025-06-19T09:35:19"/>
    <s v="EJECUTADO_EXITOSO"/>
    <s v="EJECUTADO EXITOSO"/>
    <s v="ORDEN DE CAMBIO"/>
    <s v="ROLLOS"/>
    <s v="ROLLOS"/>
    <s v="VISITA_TÉCNICA"/>
    <n v="50"/>
    <s v="ESTADO RESULTADO DE LA ACTIVIDAD :EJECUTADO_x000a_FORMA DE ATENCIÓN :VISITA TECNICA_x000a_CANTIDAD DE ROLLOS :50_x000a_FECHA FIN DE LA ACTIVIDAD :19-06-2025_x000a_NOMBRES Y APELLIDOS DEL USUARIO :3163617795_x000a_TELEFONO DEL USUARIO :3163617795_x000a_CORREO DEL USUARIO :caro.diaz.1228@gmail.com_x000a_SOLUCIÓN :SE ENTREGAN 50 ROLLOS A LA SEÑORA CAROLINA DIAZ "/>
    <n v="0"/>
    <n v="0"/>
    <s v="N/A"/>
    <s v="TIPO I"/>
    <s v="TERRESTRE"/>
    <n v="1"/>
    <s v="HERNANDEZ NARANJO OSCAR EDUARDO"/>
    <n v="35779.500569199998"/>
    <n v="0"/>
    <n v="35779.500569199998"/>
    <m/>
    <m/>
    <m/>
    <m/>
    <m/>
  </r>
  <r>
    <s v="MEDELLIN"/>
    <x v="2"/>
    <x v="2"/>
    <n v="5001"/>
    <n v="2302224"/>
    <n v="10268"/>
    <s v="ANTIOQUIA"/>
    <s v="MEDELLIN"/>
    <s v="VARIEDADES LAS 50 B"/>
    <s v="REDEBAN"/>
    <n v="2302224"/>
    <s v="FO-25-1086921"/>
    <d v="2025-06-13T13:29:00"/>
    <d v="2025-06-19T10:07:45"/>
    <s v="EJECUTADO_EXITOSO"/>
    <s v="EJECUTADO EXITOSO"/>
    <s v="ORDEN DE CAMBIO"/>
    <s v="ROLLOS"/>
    <s v="ROLLOS"/>
    <s v="VISITA_TÉCNICA"/>
    <n v="190"/>
    <s v="ESTADO RESULTADO DE LA ACTIVIDAD :EJECUTADO_x000a_FORMA DE ATENCIÓN :VISITA TECNICA_x000a_CANTIDAD DE ROLLOS :190_x000a_FECHA FIN DE LA ACTIVIDAD :19-06-2025_x000a_NOMBRES Y APELLIDOS DEL USUARIO :ROSA  ARISTIZÁBAL_x000a_TELEFONO DEL USUARIO :3147017931_x000a_CORREO DEL USUARIO :controldevisitadigital@gmail.com_x000a_SOLUCIÓN :SE REALIZA ENTREGA DE 190 OK"/>
    <n v="0"/>
    <n v="0"/>
    <s v="N/A"/>
    <s v="TIPO I"/>
    <s v="TERRESTRE"/>
    <n v="1"/>
    <s v="MONTOYA VELEZ ANDRES FELIPE"/>
    <n v="35779.500569199998"/>
    <n v="0"/>
    <n v="35779.500569199998"/>
    <m/>
    <m/>
    <m/>
    <m/>
    <m/>
  </r>
  <r>
    <s v="MEDELLIN"/>
    <x v="2"/>
    <x v="2"/>
    <n v="5360"/>
    <n v="2304907"/>
    <n v="19571"/>
    <s v="ANTIOQUIA"/>
    <s v="ITAGUI"/>
    <s v="COMCARD ITAGUI TODOLINUX"/>
    <s v="REDEBAN"/>
    <n v="2304907"/>
    <s v="FO-25-1091222"/>
    <d v="2025-06-14T09:28:00"/>
    <d v="2025-06-19T10:09:42"/>
    <s v="EJECUTADO_EXITOSO"/>
    <s v="EJECUTADO EXITOSO"/>
    <s v="ORDEN DE CAMBIO"/>
    <s v="ROLLOS"/>
    <s v="ROLLOS"/>
    <s v="VISITA_TÉCNICA"/>
    <n v="130"/>
    <s v="ESTADO RESULTADO DE LA ACTIVIDAD :EJECUTADO_x000a_FORMA DE ATENCIÓN :VISITA TECNICA_x000a_CANTIDAD DE ROLLOS :130_x000a_FECHA FIN DE LA ACTIVIDAD :19-06-2025_x000a_NOMBRES Y APELLIDOS DEL USUARIO :Antonio gomez _x000a_TELEFONO DEL USUARIO :3128338882_x000a_CORREO DEL USUARIO :todolinuxcomunicaciones@gmail.com_x000a_SOLUCIÓN :SE REALIZA LA ENTREGA DE 130 ROLLOS DE CB AL ENCARGADO ANTONIO GOMEZ "/>
    <n v="0"/>
    <n v="0"/>
    <s v="N/A"/>
    <s v="TIPO I"/>
    <s v="TERRESTRE"/>
    <n v="1"/>
    <s v="MONTOYA VELEZ ANDRES FELIPE"/>
    <n v="35779.500569199998"/>
    <n v="0"/>
    <n v="35779.500569199998"/>
    <m/>
    <m/>
    <m/>
    <m/>
    <m/>
  </r>
  <r>
    <s v="MEDELLIN"/>
    <x v="2"/>
    <x v="2"/>
    <n v="5088"/>
    <n v="2301602"/>
    <n v="15615"/>
    <s v="ANTIOQUIA"/>
    <s v="BELLO"/>
    <s v="PAGAFACIL PARQUE DE BELLO"/>
    <s v="REDEBAN"/>
    <n v="2301602"/>
    <s v="FO-25-1086374"/>
    <d v="2025-06-13T11:35:00"/>
    <d v="2025-06-19T10:49:49"/>
    <s v="EJECUTADO_EXITOSO"/>
    <s v="EJECUTADO EXITOSO"/>
    <s v="ORDEN DE CAMBIO"/>
    <s v="ROLLOS"/>
    <s v="ROLLOS"/>
    <s v="VISITA_TÉCNICA"/>
    <n v="480"/>
    <s v="ESTADO RESULTADO DE LA ACTIVIDAD :EJECUTADO_x000a_FORMA DE ATENCIÓN :VISITA TECNICA_x000a_CANTIDAD DE ROLLOS :480_x000a_FECHA FIN DE LA ACTIVIDAD :19-06-2025_x000a_NOMBRES Y APELLIDOS DEL USUARIO :MONICA ACEVEDO_x000a_TELEFONO DEL USUARIO :3122230278_x000a_CORREO DEL USUARIO :adminbello@pagafacil.com_x000a_SOLUCIÓN :SE REALIZA ENTREGA DE 480 ROLLOS OK "/>
    <n v="0"/>
    <n v="0"/>
    <s v="N/A"/>
    <s v="TIPO I"/>
    <s v="TERRESTRE"/>
    <n v="1"/>
    <s v="MONTOYA VELEZ ANDRES FELIPE"/>
    <n v="35779.500569199998"/>
    <n v="0"/>
    <n v="35779.500569199998"/>
    <m/>
    <m/>
    <m/>
    <m/>
    <m/>
  </r>
  <r>
    <s v="MEDELLIN"/>
    <x v="2"/>
    <x v="2"/>
    <n v="5360"/>
    <n v="2312525"/>
    <n v="56955"/>
    <s v="ANTIOQUIA"/>
    <s v="ITAGUI"/>
    <s v="PTM ITAGUI LA PAPELERA DE ISAB"/>
    <s v="REDEBAN"/>
    <n v="2312525"/>
    <s v="FO-25-1098785"/>
    <d v="2025-06-16T16:35:00"/>
    <d v="2025-06-19T10:52:06"/>
    <s v="EJECUTADO_EXITOSO"/>
    <s v="EJECUTADO EXITOSO"/>
    <s v="ORDEN DE CAMBIO"/>
    <s v="ROLLOS"/>
    <s v="ROLLOS"/>
    <s v="VISITA_TÉCNICA"/>
    <n v="130"/>
    <s v="ESTADO RESULTADO DE LA ACTIVIDAD :EJECUTADO_x000a_FORMA DE ATENCIÓN :VISITA TECNICA_x000a_CANTIDAD DE ROLLOS :130_x000a_FECHA FIN DE LA ACTIVIDAD :19-06-2025_x000a_NOMBRES Y APELLIDOS DEL USUARIO :Gisela Díaz _x000a_TELEFONO DEL USUARIO :3246509758_x000a_CORREO DEL USUARIO :la bodeguera.papel@gmail.com_x000a_SOLUCIÓN :SE REALIZA L ENTREGA DE 130 ROLLOS DE CB A LA ENCARGADA GISELA DÍAZ "/>
    <n v="0"/>
    <n v="0"/>
    <s v="N/A"/>
    <s v="TIPO I"/>
    <s v="TERRESTRE"/>
    <n v="1"/>
    <s v="MONTOYA VELEZ ANDRES FELIPE"/>
    <n v="35779.500569199998"/>
    <n v="0"/>
    <n v="35779.500569199998"/>
    <m/>
    <m/>
    <m/>
    <m/>
    <m/>
  </r>
  <r>
    <s v="SANTA MARTA"/>
    <x v="1"/>
    <x v="1"/>
    <n v="47980"/>
    <n v="2313045"/>
    <n v="75619"/>
    <s v="MAGDALENA"/>
    <s v="ZONA BANANERA"/>
    <s v="PTM SANTA MARTA MERCADOS Y CAR"/>
    <s v="REDEBAN"/>
    <n v="2313045"/>
    <s v="FO-25-1100773"/>
    <d v="2025-06-17T08:00:00"/>
    <d v="2025-06-19T10:56:44"/>
    <s v="EJECUTADO_EXITOSO"/>
    <s v="EJECUTADO EXITOSO"/>
    <s v="ORDEN DE CAMBIO"/>
    <s v="ROLLOS"/>
    <s v="ROLLOS"/>
    <s v="VISITA_TÉCNICA"/>
    <n v="70"/>
    <s v="ESTADO RESULTADO DE LA ACTIVIDAD :EJECUTADO_x000a_FORMA DE ATENCIÓN :VISITA TECNICA_x000a_CANTIDAD DE ROLLOS :70_x000a_FECHA FIN DE LA ACTIVIDAD :19-06-2025_x000a_NOMBRES Y APELLIDOS DEL USUARIO :Cesar Acosta _x000a_TELEFONO DEL USUARIO :3007075619_x000a_CORREO DEL USUARIO :cesaracosta192000@gmail.com_x000a_SOLUCIÓN :SE REALIZA ENTREGA DE 70 ROLLOS PARA DATÁFONO A SATISFACCIÓN DEL CLIENTE"/>
    <n v="0"/>
    <n v="0"/>
    <s v="N/A"/>
    <s v="TIPO II"/>
    <s v="TERRESTRE"/>
    <n v="1"/>
    <s v="SOTO LONDOÑO FREDY ALEXANDER"/>
    <n v="67654.12000000001"/>
    <n v="0"/>
    <n v="67654.12000000001"/>
    <m/>
    <m/>
    <m/>
    <m/>
    <m/>
  </r>
  <r>
    <s v="BUCARAMANGA"/>
    <x v="0"/>
    <x v="0"/>
    <n v="68001"/>
    <n v="2326010"/>
    <n v="30389"/>
    <s v="SANTANDER"/>
    <s v="BUCARAMANGA"/>
    <s v="COMCARD BMANGA MAYITA"/>
    <s v="REDEBAN"/>
    <n v="2326010"/>
    <s v="FO-25-1109369"/>
    <d v="2025-06-18T15:57:00"/>
    <d v="2025-06-19T10:58:14"/>
    <s v="EJECUTADO_EXITOSO"/>
    <s v="EJECUTADO EXITOSO"/>
    <s v="ORDEN DE CAMBIO"/>
    <s v="ROLLOS"/>
    <s v="ROLLOS"/>
    <s v="VISITA_TÉCNICA"/>
    <n v="90"/>
    <s v="ESTADO RESULTADO DE LA ACTIVIDAD :EJECUTADO_x000a_FORMA DE ATENCIÓN :VISITA TECNICA_x000a_CANTIDAD DE ROLLOS :90_x000a_FECHA FIN DE LA ACTIVIDAD :19-06-2025_x000a_NOMBRES Y APELLIDOS DEL USUARIO :NUBIA VERA_x000a_TELEFONO DEL USUARIO :3016236727_x000a_CORREO DEL USUARIO :nvera@gmail.com_x000a_SOLUCIÓN :SE REALIZA VISITA AL COMERCIO CB SE CALIDA Y SE HACE ENTREGA DE 90 ROLLOS"/>
    <n v="0"/>
    <n v="0"/>
    <s v="N/A"/>
    <s v="TIPO I"/>
    <s v="TERRESTRE"/>
    <n v="1"/>
    <s v="ORTIZ MARTINEZ STIVEN"/>
    <n v="35779.500569199998"/>
    <n v="0"/>
    <n v="35779.500569199998"/>
    <m/>
    <m/>
    <m/>
    <m/>
    <m/>
  </r>
  <r>
    <s v="MEDELLIN"/>
    <x v="2"/>
    <x v="2"/>
    <n v="5360"/>
    <n v="2304927"/>
    <n v="32941"/>
    <s v="ANTIOQUIA"/>
    <s v="ITAGUI"/>
    <s v="COMCARD ITAGUI PAPELERIA ASTUR"/>
    <s v="REDEBAN"/>
    <n v="2304927"/>
    <s v="FO-25-1091224"/>
    <d v="2025-06-14T09:43:00"/>
    <d v="2025-06-19T11:14:33"/>
    <s v="EJECUTADO_EXITOSO"/>
    <s v="EJECUTADO EXITOSO"/>
    <s v="ORDEN DE CAMBIO"/>
    <s v="ROLLOS"/>
    <s v="ROLLOS"/>
    <s v="VISITA_TÉCNICA"/>
    <n v="220"/>
    <s v="ESTADO RESULTADO DE LA ACTIVIDAD :EJECUTADO_x000a_FORMA DE ATENCIÓN :VISITA TECNICA_x000a_CANTIDAD DE ROLLOS :220_x000a_FECHA FIN DE LA ACTIVIDAD :19-06-2025_x000a_NOMBRES Y APELLIDOS DEL USUARIO :Valeria colorado _x000a_TELEFONO DEL USUARIO :301623672_x000a_CORREO DEL USUARIO :papaleria_asturias@hotmail.com_x000a_SOLUCIÓN :SE REALIZA LA ENTREGA DE 220 ROLLOS DE CB A L ENCARGADA VALERIA COLORADO "/>
    <n v="0"/>
    <n v="0"/>
    <s v="N/A"/>
    <s v="TIPO I"/>
    <s v="TERRESTRE"/>
    <n v="1"/>
    <s v="SOTO LONDOÑO FREDY ALEXANDER"/>
    <n v="35779.500569199998"/>
    <n v="0"/>
    <n v="35779.500569199998"/>
    <m/>
    <m/>
    <m/>
    <m/>
    <m/>
  </r>
  <r>
    <s v="APARTADO"/>
    <x v="2"/>
    <x v="2"/>
    <n v="5490"/>
    <n v="2311266"/>
    <n v="69237"/>
    <s v="ANTIOQUIA"/>
    <s v="NECOCLI"/>
    <s v="DISTRICOL ABASTOS Y VARIEDADES"/>
    <s v="REDEBAN"/>
    <n v="2311266"/>
    <s v="FO-25-1098518"/>
    <d v="2025-06-16T15:04:00"/>
    <d v="2025-06-19T11:15:52"/>
    <s v="EJECUTADO_EXITOSO"/>
    <s v="EJECUTADO EXITOSO"/>
    <s v="ORDEN DE CAMBIO"/>
    <s v="ROLLOS"/>
    <s v="ROLLOS"/>
    <s v="VISITA_TÉCNICA"/>
    <n v="30"/>
    <s v="ESTADO RESULTADO DE LA ACTIVIDAD :EJECUTADO_x000a_FORMA DE ATENCIÓN :VISITA TECNICA_x000a_CANTIDAD DE ROLLOS :30_x000a_FECHA FIN DE LA ACTIVIDAD :19-06-2025_x000a_NOMBRES Y APELLIDOS DEL USUARIO :Yesenia Yanes _x000a_TELEFONO DEL USUARIO :3215629020_x000a_CORREO DEL USUARIO :yanezvilladiegoyesenia@gmail.com_x000a_SOLUCIÓN :SE REALIZA VISITA PARA ENTREGAR 30 ROLLOS PARA DATÁFONO, NO SE MANIPULA DATÁFONO, ENTREGA OK"/>
    <n v="0"/>
    <n v="0"/>
    <s v="N/A"/>
    <s v="TIPO II"/>
    <s v="TERRESTRE"/>
    <n v="1"/>
    <n v="0"/>
    <n v="67654.12000000001"/>
    <n v="0"/>
    <n v="67654.12000000001"/>
    <m/>
    <m/>
    <m/>
    <m/>
    <m/>
  </r>
  <r>
    <s v="SANTA MARTA"/>
    <x v="1"/>
    <x v="1"/>
    <n v="47980"/>
    <n v="2313043"/>
    <n v="52403"/>
    <s v="MAGDALENA"/>
    <s v="ZONA BANANERA"/>
    <s v="BARRIO RIO FRIO ZONA BANANERA"/>
    <s v="REDEBAN"/>
    <n v="2313043"/>
    <s v="FO-25-1100780"/>
    <d v="2025-06-17T08:00:00"/>
    <d v="2025-06-19T11:17:15"/>
    <s v="EJECUTADO_EXITOSO"/>
    <s v="EJECUTADO EXITOSO"/>
    <s v="ORDEN DE CAMBIO"/>
    <s v="ROLLOS"/>
    <s v="ROLLOS"/>
    <s v="VISITA_TÉCNICA"/>
    <n v="90"/>
    <s v="ESTADO RESULTADO DE LA ACTIVIDAD :EJECUTADO_x000a_FORMA DE ATENCIÓN :VISITA TECNICA_x000a_CANTIDAD DE ROLLOS :90_x000a_FECHA FIN DE LA ACTIVIDAD :19-06-2025_x000a_NOMBRES Y APELLIDOS DEL USUARIO :Ana Rodriguez_x000a_TELEFONO DEL USUARIO :3046494487_x000a_CORREO DEL USUARIO :azzrh_@hotmail.com_x000a_SOLUCIÓN :SE REALIZA ENTREGA DE 90 ROLLOS PARA TELÉFONO A SATISFACCIÓN DEL CLIENTE"/>
    <n v="0"/>
    <n v="0"/>
    <s v="N/A"/>
    <s v="TIPO II"/>
    <s v="TERRESTRE"/>
    <n v="1"/>
    <n v="0"/>
    <n v="67654.12000000001"/>
    <n v="0"/>
    <n v="67654.12000000001"/>
    <m/>
    <m/>
    <m/>
    <m/>
    <m/>
  </r>
  <r>
    <s v="CALI"/>
    <x v="5"/>
    <x v="5"/>
    <n v="76001"/>
    <n v="2315412"/>
    <n v="72729"/>
    <s v="VALLE DEL CAUCA"/>
    <s v="CALI"/>
    <s v="BARRIO EL CANEY CALI 4"/>
    <s v="REDEBAN"/>
    <n v="2315412"/>
    <s v="FO-25-1104830"/>
    <d v="2025-06-17T10:14:00"/>
    <d v="2025-06-19T11:18:31"/>
    <s v="EJECUTADO_EXITOSO"/>
    <s v="EJECUTADO EXITOSO"/>
    <s v="ORDEN DE CAMBIO"/>
    <s v="ROLLOS"/>
    <s v="ROLLOS"/>
    <s v="VISITA_TÉCNICA"/>
    <n v="40"/>
    <s v="ESTADO RESULTADO DE LA ACTIVIDAD :EJECUTADO_x000a_FORMA DE ATENCIÓN :VISITA TECNICA_x000a_CANTIDAD DE ROLLOS :40_x000a_FECHA FIN DE LA ACTIVIDAD :19-06-2025_x000a_NOMBRES Y APELLIDOS DEL USUARIO :JONÁS RODRÍGUEZ_x000a_TELEFONO DEL USUARIO :3247466009_x000a_CORREO DEL USUARIO :josejosejonas49@gmail.com_x000a_SOLUCIÓN :SE ENTREGAN 40 ROLLOS A JONÁS RODRÍGUEZ"/>
    <n v="0"/>
    <n v="0"/>
    <s v="N/A"/>
    <s v="TIPO I"/>
    <s v="TERRESTRE"/>
    <n v="1"/>
    <s v="RODRIGUEZ PEREA JUAN CAMILO"/>
    <n v="35779.500569199998"/>
    <n v="0"/>
    <n v="35779.500569199998"/>
    <m/>
    <m/>
    <m/>
    <m/>
    <m/>
  </r>
  <r>
    <s v="CALI"/>
    <x v="5"/>
    <x v="5"/>
    <n v="76001"/>
    <n v="2324189"/>
    <n v="63111"/>
    <s v="VALLE DEL CAUCA"/>
    <s v="CALI"/>
    <s v="PAGAFACIL PARQUE DE LA CANA"/>
    <s v="REDEBAN"/>
    <n v="2324189"/>
    <s v="FO-25-1107837"/>
    <d v="2025-06-18T12:39:00"/>
    <d v="2025-06-19T11:19:53"/>
    <s v="EJECUTADO_EXITOSO"/>
    <s v="EJECUTADO EXITOSO"/>
    <s v="ORDEN DE CAMBIO"/>
    <s v="ROLLOS"/>
    <s v="ROLLOS"/>
    <s v="VISITA_TÉCNICA"/>
    <n v="160"/>
    <s v="ESTADO RESULTADO DE LA ACTIVIDAD :EJECUTADO_x000a_FORMA DE ATENCIÓN :VISITA TECNICA_x000a_CANTIDAD DE ROLLOS :160_x000a_FECHA FIN DE LA ACTIVIDAD :19-06-2025_x000a_NOMBRES Y APELLIDOS DEL USUARIO :ANGIE BRAVO_x000a_TELEFONO DEL USUARIO :3197278236_x000a_CORREO DEL USUARIO :pfparquedelacana@pagafacil.com.co_x000a_SOLUCIÓN :SE REALIZA ENTREGA DE 160 ROLLOS TÉRMICOS EN EL CB."/>
    <n v="0"/>
    <n v="0"/>
    <s v="N/A"/>
    <s v="TIPO I"/>
    <s v="TERRESTRE"/>
    <n v="1"/>
    <s v="DIAZ VARGAS JONATHAN MIGUEL"/>
    <n v="35779.500569199998"/>
    <n v="0"/>
    <n v="35779.500569199998"/>
    <m/>
    <m/>
    <m/>
    <m/>
    <m/>
  </r>
  <r>
    <s v="MANIZALES"/>
    <x v="5"/>
    <x v="6"/>
    <n v="17524"/>
    <n v="2322509"/>
    <n v="10148"/>
    <s v="CALDAS"/>
    <s v="PALESTINA"/>
    <s v="ARAUCA - CALDAS"/>
    <s v="REDEBAN"/>
    <n v="2322509"/>
    <s v="FO-25-1106861"/>
    <d v="2025-06-18T09:41:00"/>
    <d v="2025-06-19T11:26:52"/>
    <s v="EJECUTADO_EXITOSO"/>
    <s v="EJECUTADO EXITOSO"/>
    <s v="ORDEN DE CAMBIO"/>
    <s v="ROLLOS"/>
    <s v="ROLLOS"/>
    <s v="VISITA_TÉCNICA"/>
    <n v="270"/>
    <s v="ESTADO RESULTADO DE LA ACTIVIDAD :EJECUTADO_x000a_FORMA DE ATENCIÓN :VISITA TECNICA_x000a_CANTIDAD DE ROLLOS :270_x000a_FECHA FIN DE LA ACTIVIDAD :19-06-2025_x000a_NOMBRES Y APELLIDOS DEL USUARIO :Sandra Vélez _x000a_TELEFONO DEL USUARIO :3137359795_x000a_CORREO DEL USUARIO :joseleogiraldo@hotmail.com_x000a_SOLUCIÓN :SE VISITA COMERCIO SE REALIZA ENTREGA DE 270 ROLLOS DE PAPEL PARA DATÁFONO "/>
    <n v="0"/>
    <n v="0"/>
    <s v="N/A"/>
    <s v="TIPO II"/>
    <s v="TERRESTRE"/>
    <n v="1"/>
    <s v="MONTERO MUESES GIAN CARLO"/>
    <n v="67654.12000000001"/>
    <n v="0"/>
    <n v="67654.12000000001"/>
    <m/>
    <m/>
    <m/>
    <m/>
    <m/>
  </r>
  <r>
    <s v="MEDELLIN"/>
    <x v="2"/>
    <x v="2"/>
    <n v="5001"/>
    <n v="2296290"/>
    <n v="27302"/>
    <s v="ANTIOQUIA"/>
    <s v="MEDELLIN"/>
    <s v="PAGAFACIL SAN ANTONIO DE PRADO"/>
    <s v="REDEBAN"/>
    <n v="2296290"/>
    <s v="FO-25-1082188"/>
    <d v="2025-06-12T14:25:00"/>
    <d v="2025-06-19T11:31:01"/>
    <s v="EJECUTADO_EXITOSO"/>
    <s v="EJECUTADO EXITOSO"/>
    <s v="ORDEN DE CAMBIO"/>
    <s v="ROLLOS"/>
    <s v="ROLLOS"/>
    <s v="VISITA_TÉCNICA"/>
    <n v="150"/>
    <s v="ESTADO RESULTADO DE LA ACTIVIDAD :EJECUTADO_x000a_FORMA DE ATENCIÓN :VISITA TECNICA_x000a_CANTIDAD DE ROLLOS :150_x000a_FECHA FIN DE LA ACTIVIDAD :19-06-2025_x000a_NOMBRES Y APELLIDOS DEL USUARIO :Gloria Ospina _x000a_TELEFONO DEL USUARIO :6043666417_x000a_CORREO DEL USUARIO :admonprado2@pagafacil.com.co_x000a_SOLUCIÓN :SE REALIZA LA ENTREGA DE 150 ROLLOS DE CB A LA ENCARGADA GLORIA OSPINA "/>
    <n v="0"/>
    <n v="0"/>
    <s v="N/A"/>
    <s v="TIPO I"/>
    <s v="TERRESTRE"/>
    <n v="1"/>
    <s v="HERNANDEZ NARANJO OSCAR EDUARDO"/>
    <n v="35779.500569199998"/>
    <n v="0"/>
    <n v="35779.500569199998"/>
    <m/>
    <m/>
    <m/>
    <m/>
    <m/>
  </r>
  <r>
    <s v="BOGOTA"/>
    <x v="3"/>
    <x v="3"/>
    <n v="11001"/>
    <n v="2322808"/>
    <n v="28830"/>
    <s v="CUNDINAMARCA"/>
    <s v="BOGOTA"/>
    <s v="BARRIO YOMASA 6 BOGOTA"/>
    <s v="REDEBAN"/>
    <n v="2322808"/>
    <s v="FO-25-1106869"/>
    <d v="2025-06-18T10:10:00"/>
    <d v="2025-06-19T12:09:04"/>
    <s v="EJECUTADO_EXITOSO"/>
    <s v="EJECUTADO EXITOSO"/>
    <s v="ORDEN DE CAMBIO"/>
    <s v="ROLLOS"/>
    <s v="ROLLOS"/>
    <s v="VISITA_TÉCNICA"/>
    <n v="50"/>
    <s v="ESTADO RESULTADO DE LA ACTIVIDAD :EJECUTADO_x000a_FORMA DE ATENCIÓN :VISITA TECNICA_x000a_CANTIDAD DE ROLLOS :50_x000a_FECHA FIN DE LA ACTIVIDAD :19-06-2025_x000a_NOMBRES Y APELLIDOS DEL USUARIO :Didier acosta_x000a_TELEFONO DEL USUARIO :3133112707_x000a_CORREO DEL USUARIO :w.wcomunicar@gmail.com_x000a_SOLUCIÓN :SE DEJAN 50 ROLLOS"/>
    <n v="0"/>
    <n v="0"/>
    <s v="N/A"/>
    <s v="TIPO I"/>
    <s v="TERRESTRE"/>
    <n v="1"/>
    <s v="GELVEZ MOGOLLON JOSE ELISEO"/>
    <n v="35779.500569199998"/>
    <n v="0"/>
    <n v="35779.500569199998"/>
    <m/>
    <m/>
    <m/>
    <m/>
    <m/>
  </r>
  <r>
    <s v="PASTO"/>
    <x v="5"/>
    <x v="5"/>
    <n v="52835"/>
    <n v="2296540"/>
    <n v="56727"/>
    <s v="NARIÑO"/>
    <s v="LLORENTE"/>
    <s v="DISTRICOL FERRE PANAMERICANA"/>
    <s v="REDEBAN"/>
    <n v="2296540"/>
    <s v="FO-25-1082913"/>
    <d v="2025-06-12T14:38:00"/>
    <d v="2025-06-19T12:24:59"/>
    <s v="EJECUTADO_EXITOSO"/>
    <s v="EJECUTADO EXITOSO"/>
    <s v="ORDEN DE CAMBIO"/>
    <s v="ROLLOS"/>
    <s v="ROLLOS"/>
    <s v="ENVÍO"/>
    <n v="90"/>
    <s v="ESTADO RESULTADO DE LA ACTIVIDAD :_x000a_FORMA DE ATENCIÓN :ENVIO_x000a_CANTIDAD DE ROLLOS :90_x000a_FECHA FIN DE LA ACTIVIDAD :19-06-2025_x000a_NOMBRES Y APELLIDOS DEL USUARIO :_x000a_TELEFONO DEL USUARIO :_x000a_CORREO DEL USUARIO :_x000a_SOLUCIÓN :"/>
    <s v=" 240030728036 "/>
    <s v="INTERRAPIDISIMO"/>
    <s v="N/A"/>
    <s v="TIPO IV"/>
    <s v="TERRESTRE"/>
    <n v="0"/>
    <s v="SANTOS GONZALEZ JOHAN FABIAN"/>
    <n v="35779.500569199998"/>
    <n v="0"/>
    <n v="35779.500569199998"/>
    <m/>
    <m/>
    <m/>
    <m/>
    <m/>
  </r>
  <r>
    <s v="CUCUTA"/>
    <x v="0"/>
    <x v="0"/>
    <n v="54001"/>
    <n v="2324184"/>
    <n v="59304"/>
    <s v="NORTE DE SANTANDER"/>
    <s v="CUCUTA"/>
    <s v="PTM CUCUTA PAPELERIA MOKI"/>
    <s v="REDEBAN"/>
    <n v="2324184"/>
    <s v="FO-25-1107840"/>
    <d v="2025-06-18T12:37:00"/>
    <d v="2025-06-19T12:34:08"/>
    <s v="EJECUTADO_EXITOSO"/>
    <s v="EJECUTADO EXITOSO"/>
    <s v="ORDEN DE CAMBIO"/>
    <s v="ROLLOS"/>
    <s v="ROLLOS"/>
    <s v="VISITA_TÉCNICA"/>
    <n v="30"/>
    <s v="ESTADO RESULTADO DE LA ACTIVIDAD :EJECUTADO_x000a_FORMA DE ATENCIÓN :VISITA TECNICA_x000a_CANTIDAD DE ROLLOS :30_x000a_FECHA FIN DE LA ACTIVIDAD :19-06-2025_x000a_NOMBRES Y APELLIDOS DEL USUARIO :Nelson  Boada_x000a_TELEFONO DEL USUARIO :3133314841_x000a_CORREO DEL USUARIO :nelsonlabark@gmail.com_x000a_SOLUCIÓN :SE REALIZA ENTREGA DE 30 ROLLOS RBM OK "/>
    <n v="0"/>
    <n v="0"/>
    <s v="N/A"/>
    <s v="TIPO I"/>
    <s v="TERRESTRE"/>
    <n v="1"/>
    <s v="CACERES HERNANDEZ ANDRES"/>
    <n v="35779.500569199998"/>
    <n v="0"/>
    <n v="35779.500569199998"/>
    <m/>
    <m/>
    <m/>
    <m/>
    <m/>
  </r>
  <r>
    <s v="CALI"/>
    <x v="5"/>
    <x v="5"/>
    <n v="19821"/>
    <n v="2237014"/>
    <n v="68887"/>
    <s v="CAUCA"/>
    <s v="TORIBIO"/>
    <s v="TACUEYO TORIBIO"/>
    <s v="REDEBAN"/>
    <n v="2237014"/>
    <s v="FO-25-1018547"/>
    <d v="2025-05-30T16:26:00"/>
    <d v="2025-06-19T14:47:03"/>
    <s v="EJECUTADO_EXITOSO"/>
    <s v="EJECUTADO EXITOSO"/>
    <s v="ORDEN DE CAMBIO"/>
    <s v="ROLLOS"/>
    <s v="ROLLOS"/>
    <s v="ENVÍO"/>
    <n v="40"/>
    <s v="ESTADO RESULTADO DE LA ACTIVIDAD :_x000a_FORMA DE ATENCIÓN :ENVIO_x000a_CANTIDAD DE ROLLOS :40_x000a_FECHA FIN DE LA ACTIVIDAD :19-06-2025_x000a_NOMBRES Y APELLIDOS DEL USUARIO :_x000a_TELEFONO DEL USUARIO :_x000a_CORREO DEL USUARIO :_x000a_SOLUCIÓN :"/>
    <n v="2185553661"/>
    <s v="SERVIENTREGA"/>
    <s v="INGRESO AL CENTRO LOGISTICO"/>
    <s v="TIPO III"/>
    <s v="TERRESTRE"/>
    <n v="0"/>
    <n v="0"/>
    <n v="35779.500569199998"/>
    <n v="0"/>
    <n v="35779.500569199998"/>
    <m/>
    <m/>
    <m/>
    <m/>
    <m/>
  </r>
  <r>
    <s v="MEDELLIN"/>
    <x v="2"/>
    <x v="2"/>
    <n v="5736"/>
    <n v="2255954"/>
    <n v="37082"/>
    <s v="ANTIOQUIA"/>
    <s v="SEGOVIA"/>
    <s v="DISTRICOL MUNDOCELL"/>
    <s v="REDEBAN"/>
    <n v="2255954"/>
    <s v="FO-25-1053526"/>
    <d v="2025-06-05T08:00:00"/>
    <d v="2025-06-19T14:48:24"/>
    <s v="EJECUTADO_CANCELADO"/>
    <s v="PETICIÓN USUARIO"/>
    <s v="ORDEN DE CAMBIO"/>
    <s v="ROLLOS"/>
    <s v="ROLLOS"/>
    <s v="ENVÍO"/>
    <n v="20"/>
    <s v="ESTADO RESULTADO DE LA ACTIVIDAD :_x000a_FORMA DE ATENCIÓN :ENVIO_x000a_CANTIDAD DE ROLLOS :20_x000a_FECHA FIN DE LA ACTIVIDAD :19-06-2025_x000a_NOMBRES Y APELLIDOS DEL USUARIO :_x000a_TELEFONO DEL USUARIO :_x000a_CORREO DEL USUARIO :_x000a_SOLUCIÓN :"/>
    <s v="034049428267"/>
    <s v="ENVIA"/>
    <s v="N/A"/>
    <s v="TIPO IV"/>
    <s v="TERRESTRE"/>
    <n v="0"/>
    <n v="0"/>
    <n v="35779.500569199998"/>
    <n v="0"/>
    <n v="35779.500569199998"/>
    <m/>
    <m/>
    <m/>
    <m/>
    <m/>
  </r>
  <r>
    <s v="MEDELLIN"/>
    <x v="2"/>
    <x v="2"/>
    <n v="27075"/>
    <n v="2281647"/>
    <n v="39962"/>
    <s v="CHOCO"/>
    <s v="BAHIA SOLANO"/>
    <s v="BARRIO EL POBLADO BAHIA SOLANO"/>
    <s v="REDEBAN"/>
    <n v="2281647"/>
    <s v="FO-25-1069206"/>
    <d v="2025-06-10T12:43:00"/>
    <d v="2025-06-19T14:49:27"/>
    <s v="EJECUTADO_EXITOSO"/>
    <s v="EJECUTADO EXITOSO"/>
    <s v="ORDEN DE CAMBIO"/>
    <s v="ROLLOS"/>
    <s v="ROLLOS"/>
    <s v="ENVÍO"/>
    <n v="30"/>
    <s v="ESTADO RESULTADO DE LA ACTIVIDAD :_x000a_FORMA DE ATENCIÓN :ENVIO_x000a_CANTIDAD DE ROLLOS :30_x000a_FECHA FIN DE LA ACTIVIDAD :19-06-2025_x000a_NOMBRES Y APELLIDOS DEL USUARIO :_x000a_TELEFONO DEL USUARIO :_x000a_CORREO DEL USUARIO :_x000a_SOLUCIÓN :"/>
    <n v="2259113325"/>
    <s v="SERVIENTREGA"/>
    <s v="N/A"/>
    <s v="TIPO IV ESPECIAL"/>
    <s v="AEREO"/>
    <n v="0"/>
    <n v="0"/>
    <n v="35779.500569199998"/>
    <n v="0"/>
    <n v="35779.500569199998"/>
    <m/>
    <m/>
    <m/>
    <m/>
    <m/>
  </r>
  <r>
    <s v="PASTO"/>
    <x v="5"/>
    <x v="5"/>
    <n v="52835"/>
    <n v="2286541"/>
    <n v="41694"/>
    <s v="NARIÑO"/>
    <s v="LLORENTE "/>
    <s v="BARRIO CENTRO SAN ANDRES DE TU"/>
    <s v="REDEBAN"/>
    <n v="2286541"/>
    <s v="FO-25-1074613"/>
    <d v="2025-06-11T09:13:00"/>
    <d v="2025-06-19T14:50:35"/>
    <s v="EJECUTADO_EXITOSO"/>
    <s v="EJECUTADO EXITOSO"/>
    <s v="ORDEN DE CAMBIO"/>
    <s v="ROLLOS"/>
    <s v="ROLLOS"/>
    <s v="ENVÍO"/>
    <n v="60"/>
    <s v="ESTADO RESULTADO DE LA ACTIVIDAD :_x000a_FORMA DE ATENCIÓN :ENVIO_x000a_CANTIDAD DE ROLLOS :60_x000a_FECHA FIN DE LA ACTIVIDAD :19-06-2025_x000a_NOMBRES Y APELLIDOS DEL USUARIO :_x000a_TELEFONO DEL USUARIO :_x000a_CORREO DEL USUARIO :_x000a_SOLUCIÓN :"/>
    <s v=" 240030609308 "/>
    <s v="INTERRAPIDISIMO"/>
    <s v="N/A"/>
    <s v="TIPO IV"/>
    <s v="TERRESTRE"/>
    <n v="0"/>
    <n v="0"/>
    <n v="35779.500569199998"/>
    <n v="0"/>
    <n v="35779.500569199998"/>
    <m/>
    <m/>
    <m/>
    <m/>
    <m/>
  </r>
  <r>
    <s v="PASTO"/>
    <x v="5"/>
    <x v="5"/>
    <n v="52835"/>
    <n v="2286287"/>
    <n v="69609"/>
    <s v="NARIÑO"/>
    <s v="LLORENTE"/>
    <s v="BARRIO CALLE PRINCIPAL LLORENT"/>
    <s v="REDEBAN"/>
    <n v="2286287"/>
    <s v="FO-25-1075962"/>
    <d v="2025-06-11T08:59:00"/>
    <d v="2025-06-19T14:51:40"/>
    <s v="EJECUTADO_EXITOSO"/>
    <s v="EJECUTADO EXITOSO"/>
    <s v="ORDEN DE CAMBIO"/>
    <s v="ROLLOS"/>
    <s v="ROLLOS"/>
    <s v="ENVÍO"/>
    <n v="130"/>
    <s v="ESTADO RESULTADO DE LA ACTIVIDAD :_x000a_FORMA DE ATENCIÓN :ENVIO_x000a_CANTIDAD DE ROLLOS :130_x000a_FECHA FIN DE LA ACTIVIDAD :19-06-2025_x000a_NOMBRES Y APELLIDOS DEL USUARIO :_x000a_TELEFONO DEL USUARIO :_x000a_CORREO DEL USUARIO :_x000a_SOLUCIÓN :"/>
    <s v=" 240030627884 "/>
    <s v="INTERRAPIDISIMO"/>
    <s v="N/A"/>
    <s v="TIPO IV"/>
    <s v="TERRESTRE"/>
    <n v="0"/>
    <n v="0"/>
    <n v="35779.500569199998"/>
    <n v="0"/>
    <n v="35779.500569199998"/>
    <m/>
    <m/>
    <m/>
    <m/>
    <m/>
  </r>
  <r>
    <s v="NEIVA"/>
    <x v="4"/>
    <x v="4"/>
    <n v="41791"/>
    <n v="2304953"/>
    <n v="54922"/>
    <s v="HUILA"/>
    <s v="TARQUI"/>
    <s v="DISTRICOL JOTIAGRO"/>
    <s v="REDEBAN"/>
    <n v="2304953"/>
    <s v="FO-25-1091702"/>
    <d v="2025-06-14T10:17:00"/>
    <d v="2025-06-19T14:53:27"/>
    <s v="EJECUTADO_EXITOSO"/>
    <s v="EJECUTADO EXITOSO"/>
    <s v="ORDEN DE CAMBIO"/>
    <s v="ROLLOS"/>
    <s v="ROLLOS"/>
    <s v="ENVÍO"/>
    <n v="30"/>
    <s v="ESTADO RESULTADO DE LA ACTIVIDAD :_x000a_FORMA DE ATENCIÓN :ENVIO_x000a_CANTIDAD DE ROLLOS :30_x000a_FECHA FIN DE LA ACTIVIDAD :19-06-2025_x000a_NOMBRES Y APELLIDOS DEL USUARIO :_x000a_TELEFONO DEL USUARIO :_x000a_CORREO DEL USUARIO :_x000a_SOLUCIÓN :"/>
    <s v="240030856640"/>
    <s v="INTERRAPIDISIMO"/>
    <s v="N/A"/>
    <s v="TIPO III"/>
    <s v="TERRESTRE"/>
    <n v="0"/>
    <n v="0"/>
    <n v="35779.500569199998"/>
    <n v="0"/>
    <n v="35779.500569199998"/>
    <m/>
    <m/>
    <m/>
    <m/>
    <m/>
  </r>
  <r>
    <s v="CUCUTA"/>
    <x v="0"/>
    <x v="0"/>
    <n v="54498"/>
    <n v="2305502"/>
    <n v="78010"/>
    <s v="NORTE DE SANTANDER"/>
    <s v="OCAÑA"/>
    <s v="BARRIO LA PRIMAVERA OCAÑA 6"/>
    <s v="REDEBAN"/>
    <n v="2305502"/>
    <s v="FO-25-1092909"/>
    <d v="2025-06-16T08:00:00"/>
    <d v="2025-06-19T14:55:23"/>
    <s v="EJECUTADO_EXITOSO"/>
    <s v="EJECUTADO EXITOSO"/>
    <s v="ORDEN DE CAMBIO"/>
    <s v="ROLLOS"/>
    <s v="ROLLOS"/>
    <s v="ENVÍO"/>
    <n v="10"/>
    <s v="ESTADO RESULTADO DE LA ACTIVIDAD :_x000a_FORMA DE ATENCIÓN :ENVIO_x000a_CANTIDAD DE ROLLOS :10_x000a_FECHA FIN DE LA ACTIVIDAD :19-06-2025_x000a_NOMBRES Y APELLIDOS DEL USUARIO :_x000a_TELEFONO DEL USUARIO :_x000a_CORREO DEL USUARIO :_x000a_SOLUCIÓN :"/>
    <s v="064106329568"/>
    <s v="ENVIA"/>
    <s v="N/A"/>
    <s v="TIPO IV"/>
    <s v="TERRESTRE"/>
    <n v="0"/>
    <n v="0"/>
    <n v="35779.500569199998"/>
    <n v="0"/>
    <n v="35779.500569199998"/>
    <m/>
    <m/>
    <m/>
    <m/>
    <m/>
  </r>
  <r>
    <s v="MEDELLIN"/>
    <x v="2"/>
    <x v="2"/>
    <n v="5266"/>
    <n v="2301648"/>
    <n v="33060"/>
    <s v="ANTIOQUIA"/>
    <s v="ENVIGADO"/>
    <s v="OPRAP CC VIVA ENVIGADO SUR"/>
    <s v="REDEBAN"/>
    <n v="2301648"/>
    <s v="FO-25-1086382"/>
    <d v="2025-06-13T11:49:00"/>
    <d v="2025-06-19T14:56:07"/>
    <s v="EJECUTADO_EXITOSO"/>
    <s v="EJECUTADO EXITOSO"/>
    <s v="ORDEN DE CAMBIO"/>
    <s v="ROLLOS"/>
    <s v="ROLLOS"/>
    <s v="VISITA_TÉCNICA"/>
    <n v="190"/>
    <s v="ESTADO RESULTADO DE LA ACTIVIDAD :EJECUTADO_x000a_FORMA DE ATENCIÓN :VISITA TECNICA_x000a_CANTIDAD DE ROLLOS :190_x000a_FECHA FIN DE LA ACTIVIDAD :19-06-2025_x000a_NOMBRES Y APELLIDOS DEL USUARIO :Lincy Díaz _x000a_TELEFONO DEL USUARIO :3003166032_x000a_CORREO DEL USUARIO :urregojaramilloalejandra@gmail.com_x000a_SOLUCIÓN :SE REALIZA LA ENTREGA DE 190 ROLLOS DE CB A LA ENCARGADA LINCI "/>
    <n v="0"/>
    <n v="0"/>
    <s v="N/A"/>
    <s v="TIPO I"/>
    <s v="TERRESTRE"/>
    <n v="1"/>
    <n v="0"/>
    <n v="35779.500569199998"/>
    <n v="0"/>
    <n v="35779.500569199998"/>
    <m/>
    <m/>
    <m/>
    <m/>
    <m/>
  </r>
  <r>
    <s v="NEIVA"/>
    <x v="4"/>
    <x v="4"/>
    <n v="41006"/>
    <n v="2309217"/>
    <n v="70933"/>
    <s v="HUILA"/>
    <s v="ACEVEDO"/>
    <s v="LAS MERCEDES ACEVEDO"/>
    <s v="REDEBAN"/>
    <n v="2309217"/>
    <s v="FO-25-1097500"/>
    <d v="2025-06-16T11:08:00"/>
    <d v="2025-06-19T14:56:22"/>
    <s v="EJECUTADO_EXITOSO"/>
    <s v="EJECUTADO EXITOSO"/>
    <s v="ORDEN DE CAMBIO"/>
    <s v="ROLLOS"/>
    <s v="ROLLOS"/>
    <s v="ENVÍO"/>
    <n v="20"/>
    <s v="ESTADO RESULTADO DE LA ACTIVIDAD :_x000a_FORMA DE ATENCIÓN :ENVIO_x000a_CANTIDAD DE ROLLOS :20_x000a_FECHA FIN DE LA ACTIVIDAD :19-06-2025_x000a_NOMBRES Y APELLIDOS DEL USUARIO :_x000a_TELEFONO DEL USUARIO :_x000a_CORREO DEL USUARIO :_x000a_SOLUCIÓN :"/>
    <s v="240030898729"/>
    <s v="INTERRAPIDISIMO"/>
    <s v="N/A"/>
    <s v="TIPO III"/>
    <s v="TERRESTRE"/>
    <n v="0"/>
    <n v="0"/>
    <n v="35779.500569199998"/>
    <n v="0"/>
    <n v="35779.500569199998"/>
    <m/>
    <m/>
    <m/>
    <m/>
    <m/>
  </r>
  <r>
    <s v="MEDELLIN"/>
    <x v="2"/>
    <x v="2"/>
    <n v="5001"/>
    <n v="2305270"/>
    <n v="31834"/>
    <s v="ANTIOQUIA"/>
    <s v="MEDELLIN"/>
    <s v="OPRAP CARULLA SAN LUCAS"/>
    <s v="REDEBAN"/>
    <n v="2305270"/>
    <s v="FO-25-1092800"/>
    <d v="2025-06-16T08:00:00"/>
    <d v="2025-06-19T14:57:28"/>
    <s v="EJECUTADO_EXITOSO"/>
    <s v="EJECUTADO EXITOSO"/>
    <s v="ORDEN DE CAMBIO"/>
    <s v="ROLLOS"/>
    <s v="ROLLOS"/>
    <s v="VISITA_TÉCNICA"/>
    <n v="100"/>
    <s v="ESTADO RESULTADO DE LA ACTIVIDAD :EJECUTADO_x000a_FORMA DE ATENCIÓN :VISITA TECNICA_x000a_CANTIDAD DE ROLLOS :100_x000a_FECHA FIN DE LA ACTIVIDAD :19-06-2025_x000a_NOMBRES Y APELLIDOS DEL USUARIO :Jaír valencia _x000a_TELEFONO DEL USUARIO :3005040768_x000a_CORREO DEL USUARIO :controldevisitadigital@gmail.com_x000a_SOLUCIÓN :SE REALIZA LA ENTREGA DE 100 ROLLOS DE CB "/>
    <n v="0"/>
    <n v="0"/>
    <s v="N/A"/>
    <s v="TIPO I"/>
    <s v="TERRESTRE"/>
    <n v="1"/>
    <n v="0"/>
    <n v="35779.500569199998"/>
    <n v="0"/>
    <n v="35779.500569199998"/>
    <m/>
    <m/>
    <m/>
    <m/>
    <m/>
  </r>
  <r>
    <s v="MANIZALES"/>
    <x v="5"/>
    <x v="6"/>
    <n v="17665"/>
    <n v="2322862"/>
    <n v="44881"/>
    <s v="CALDAS"/>
    <s v="SAN JOSE"/>
    <s v="BARRIO CENTRO SAN JOSE 1"/>
    <s v="REDEBAN"/>
    <n v="2322862"/>
    <s v="FO-25-1106874"/>
    <d v="2025-06-18T10:28:00"/>
    <d v="2025-06-19T14:59:04"/>
    <s v="EJECUTADO_EXITOSO"/>
    <s v="EJECUTADO EXITOSO"/>
    <s v="ORDEN DE CAMBIO"/>
    <s v="ROLLOS"/>
    <s v="ROLLOS"/>
    <s v="VISITA_TÉCNICA"/>
    <n v="40"/>
    <s v="ESTADO RESULTADO DE LA ACTIVIDAD :EJECUTADO_x000a_FORMA DE ATENCIÓN :VISITA TECNICA_x000a_CANTIDAD DE ROLLOS :40_x000a_FECHA FIN DE LA ACTIVIDAD :19-06-2025_x000a_NOMBRES Y APELLIDOS DEL USUARIO :Alexander Cardona _x000a_TELEFONO DEL USUARIO :3104863187_x000a_CORREO DEL USUARIO :sanjoseinternet@hotmail.com_x000a_SOLUCIÓN :SE VISITA COMERCIO SE REALIZA ENTREGA DE 40 ROLLOS DE PAPEL PARA DATÁFONO "/>
    <n v="0"/>
    <n v="0"/>
    <s v="N/A"/>
    <s v="TIPO II"/>
    <s v="TERRESTRE"/>
    <n v="1"/>
    <n v="0"/>
    <n v="67654.12000000001"/>
    <n v="0"/>
    <n v="67654.12000000001"/>
    <m/>
    <m/>
    <m/>
    <m/>
    <m/>
  </r>
  <r>
    <s v="CUCUTA"/>
    <x v="0"/>
    <x v="0"/>
    <n v="54001"/>
    <n v="2326279"/>
    <n v="74995"/>
    <s v="NORTE DE SANTANDER"/>
    <s v="CUCUTA"/>
    <s v="PTM CUCUTA AUTOLUJOS Y SERVICI"/>
    <s v="REDEBAN"/>
    <n v="2326279"/>
    <s v="FO-25-1109627"/>
    <d v="2025-06-18T16:48:00"/>
    <d v="2025-06-19T15:00:47"/>
    <s v="EJECUTADO_EXITOSO"/>
    <s v="EJECUTADO EXITOSO"/>
    <s v="ORDEN DE CAMBIO"/>
    <s v="ROLLOS"/>
    <s v="ROLLOS"/>
    <s v="VISITA_TÉCNICA"/>
    <n v="30"/>
    <s v="ESTADO RESULTADO DE LA ACTIVIDAD :EJECUTADO_x000a_FORMA DE ATENCIÓN :VISITA TECNICA_x000a_CANTIDAD DE ROLLOS :30_x000a_FECHA FIN DE LA ACTIVIDAD :19-06-2025_x000a_NOMBRES Y APELLIDOS DEL USUARIO :Paola Valencia _x000a_TELEFONO DEL USUARIO :3133468938_x000a_CORREO DEL USUARIO :autolujosyservicioslaredoma@gmail.com_x000a_SOLUCIÓN :SE REALIZÓ VISITA AL COMERCIO Y SE HIZO LA ENTREGA DE 30 ROLLOS TODO OK "/>
    <n v="0"/>
    <n v="0"/>
    <s v="N/A"/>
    <s v="TIPO I"/>
    <s v="TERRESTRE"/>
    <n v="1"/>
    <n v="0"/>
    <n v="35779.500569199998"/>
    <n v="0"/>
    <n v="35779.500569199998"/>
    <m/>
    <m/>
    <m/>
    <m/>
    <m/>
  </r>
  <r>
    <s v="CUCUTA"/>
    <x v="0"/>
    <x v="0"/>
    <n v="54099"/>
    <n v="2327838"/>
    <n v="78866"/>
    <s v="NORTE DE SANTANDER"/>
    <s v="BOCHALEMA"/>
    <s v="BARRIO SAN BARTOLOME BOCHALEMA"/>
    <s v="REDEBAN"/>
    <n v="2327838"/>
    <s v="FO-25-1111131"/>
    <d v="2025-06-19T08:38:00"/>
    <d v="2025-06-19T15:01:56"/>
    <s v="EJECUTADO_EXITOSO"/>
    <s v="EJECUTADO EXITOSO"/>
    <s v="ORDEN DE CAMBIO"/>
    <s v="ROLLOS"/>
    <s v="ROLLOS"/>
    <s v="VISITA_TÉCNICA"/>
    <n v="20"/>
    <s v="ESTADO RESULTADO DE LA ACTIVIDAD :EJECUTADO_x000a_FORMA DE ATENCIÓN :VISITA TECNICA_x000a_CANTIDAD DE ROLLOS :20_x000a_FECHA FIN DE LA ACTIVIDAD :19-06-2025_x000a_NOMBRES Y APELLIDOS DEL USUARIO :Emilse barrera ochoa_x000a_TELEFONO DEL USUARIO :3123763042_x000a_CORREO DEL USUARIO :emilseochoabarrera1@gmail.com_x000a_SOLUCIÓN :SE REALIZÓ LLAMADA TELEFÓNICA Y SE HABLÓ CON LA SRA EMILSE INDICA QUE LE ENTREGUEMOS AL HERMANO QUE SE ENCUENTRA EN LA CIUDAD DE CUCUTA, SE REALIZA ENTREGA EN LA TERMINAL DE TRANSPORTE LA CANTIDAD DE 20 ROLLOS AL SEÑOR OMAR."/>
    <n v="0"/>
    <n v="0"/>
    <s v="N/A"/>
    <s v="TIPO II"/>
    <s v="TERRESTRE"/>
    <n v="1"/>
    <s v="DEVIA REINOSO JUAN CARLOS"/>
    <n v="67654.12000000001"/>
    <n v="0"/>
    <n v="67654.12000000001"/>
    <m/>
    <m/>
    <m/>
    <m/>
    <m/>
  </r>
  <r>
    <s v="MEDELLIN"/>
    <x v="2"/>
    <x v="2"/>
    <n v="5360"/>
    <n v="2319166"/>
    <n v="75314"/>
    <s v="ANTIOQUIA"/>
    <s v="ITAGUI"/>
    <s v="BARRIO SAMARIA ITAGUI 4"/>
    <s v="REDEBAN"/>
    <n v="2319166"/>
    <s v="FO-25-1104825"/>
    <d v="2025-06-17T17:35:00"/>
    <d v="2025-06-19T15:27:28"/>
    <s v="EJECUTADO_EXITOSO"/>
    <s v="EJECUTADO EXITOSO"/>
    <s v="ORDEN DE CAMBIO"/>
    <s v="ROLLOS"/>
    <s v="ROLLOS"/>
    <s v="VISITA_TÉCNICA"/>
    <n v="130"/>
    <s v="ESTADO RESULTADO DE LA ACTIVIDAD :EJECUTADO_x000a_FORMA DE ATENCIÓN :VISITA TECNICA_x000a_CANTIDAD DE ROLLOS :130_x000a_FECHA FIN DE LA ACTIVIDAD :19-06-2025_x000a_NOMBRES Y APELLIDOS DEL USUARIO :Lina Marcela gomez_x000a_TELEFONO DEL USUARIO :3114239749_x000a_CORREO DEL USUARIO :linamarcelagomezalvararez@gmail.com_x000a_SOLUCIÓN :SE HACE ENTREGA DE 130 ROLLOS"/>
    <n v="0"/>
    <n v="0"/>
    <s v="N/A"/>
    <s v="TIPO I"/>
    <s v="TERRESTRE"/>
    <n v="1"/>
    <s v="HERRERA MONAR GEOVANNY"/>
    <n v="35779.500569199998"/>
    <n v="0"/>
    <n v="35779.500569199998"/>
    <m/>
    <m/>
    <m/>
    <m/>
    <m/>
  </r>
  <r>
    <s v="CARTAGENA"/>
    <x v="1"/>
    <x v="1"/>
    <n v="13001"/>
    <n v="2329498"/>
    <n v="76119"/>
    <s v="BOLIVAR"/>
    <s v="CARTAGENA"/>
    <s v="BARRIO PORTALES DE  ALICANTE CARTAGENA DE NDIAS"/>
    <s v="REDEBAN"/>
    <n v="2329498"/>
    <s v="FO-25-1112130"/>
    <d v="2025-06-19T11:06:00"/>
    <d v="2025-06-19T15:29:14"/>
    <s v="EJECUTADO_EXITOSO"/>
    <s v="EJECUTADO EXITOSO"/>
    <s v="ORDEN DE CAMBIO"/>
    <s v="ROLLOS"/>
    <s v="ROLLOS"/>
    <s v="VISITA_TÉCNICA"/>
    <n v="50"/>
    <s v="ESTADO RESULTADO DE LA ACTIVIDAD :EJECUTADO_x000a_FORMA DE ATENCIÓN :VISITA TECNICA_x000a_CANTIDAD DE ROLLOS :20_x000a_FECHA FIN DE LA ACTIVIDAD :19-06-2025_x000a_NOMBRES Y APELLIDOS DEL USUARIO :ANA MILENA SANCHEZ DONADO_x000a_TELEFONO DEL USUARIO :3166209192_x000a_CORREO DEL USUARIO :amile80@hotmail.com_x000a_SOLUCIÓN :SE REALIZA ENTREGA DE 50 ROLLOS PARA EL CORRESPONSAL "/>
    <n v="0"/>
    <n v="0"/>
    <s v="N/A"/>
    <s v="TIPO I"/>
    <s v="TERRESTRE"/>
    <n v="1"/>
    <s v="QUINTERO SANCHEZ JUAN SEBASTIAN"/>
    <n v="35779.500569199998"/>
    <n v="0"/>
    <n v="35779.500569199998"/>
    <m/>
    <m/>
    <m/>
    <m/>
    <m/>
  </r>
  <r>
    <s v="BUCARAMANGA"/>
    <x v="0"/>
    <x v="0"/>
    <n v="68001"/>
    <n v="2327865"/>
    <n v="59952"/>
    <s v="SANTANDER"/>
    <s v="BUCARAMANGA"/>
    <s v="DISTRICOL VARIEDADES Y PAPELER"/>
    <s v="REDEBAN"/>
    <n v="2327865"/>
    <s v="FO-25-1111127"/>
    <d v="2025-06-19T08:44:00"/>
    <d v="2025-06-19T16:09:35"/>
    <s v="EJECUTADO_EXITOSO"/>
    <s v="EJECUTADO EXITOSO"/>
    <s v="ORDEN DE CAMBIO"/>
    <s v="ROLLOS"/>
    <s v="ROLLOS"/>
    <s v="VISITA_TÉCNICA"/>
    <n v="50"/>
    <s v="ESTADO RESULTADO DE LA ACTIVIDAD :EJECUTADO_x000a_FORMA DE ATENCIÓN :VISITA TECNICA_x000a_CANTIDAD DE ROLLOS :50_x000a_FECHA FIN DE LA ACTIVIDAD :19-06-2025_x000a_NOMBRES Y APELLIDOS DEL USUARIO :PAOLA JIMÉNEZ _x000a_TELEFONO DEL USUARIO :3115009711_x000a_CORREO DEL USUARIO :paolajimenezprada@gmail.com_x000a_SOLUCIÓN :SE REALIZA VISITA AL COMERCIO CB, SE VALIDA Y SE HACE ENTREGA DE 50 ROLLOS A LA SRTA PAOLA JIMÉNEZ "/>
    <n v="0"/>
    <n v="0"/>
    <s v="N/A"/>
    <s v="TIPO I"/>
    <s v="TERRESTRE"/>
    <n v="1"/>
    <s v="DEVIA REINOSO JUAN CARLOS"/>
    <n v="35779.500569199998"/>
    <n v="0"/>
    <n v="35779.500569199998"/>
    <m/>
    <m/>
    <m/>
    <m/>
    <m/>
  </r>
  <r>
    <s v="SANTA MARTA"/>
    <x v="1"/>
    <x v="1"/>
    <n v="47980"/>
    <n v="2319116"/>
    <n v="47824"/>
    <s v="MAGDALENA"/>
    <s v="ZONA BANANERA"/>
    <s v="DISTRICOL REMATES ELDAMAR"/>
    <s v="REDEBAN"/>
    <n v="2319116"/>
    <s v="FO-25-1104848"/>
    <d v="2025-06-17T17:07:00"/>
    <d v="2025-06-19T16:41:57"/>
    <s v="EJECUTADO_EXITOSO"/>
    <s v="EJECUTADO EXITOSO"/>
    <s v="ORDEN DE CAMBIO"/>
    <s v="ROLLOS"/>
    <s v="ROLLOS"/>
    <s v="VISITA_TÉCNICA"/>
    <n v="70"/>
    <s v="ESTADO RESULTADO DE LA ACTIVIDAD :EJECUTADO_x000a_FORMA DE ATENCIÓN :VISITA TECNICA_x000a_CANTIDAD DE ROLLOS :70_x000a_FECHA FIN DE LA ACTIVIDAD :19-06-2025_x000a_NOMBRES Y APELLIDOS DEL USUARIO :Ariana Ortiz_x000a_TELEFONO DEL USUARIO :3046508449_x000a_CORREO DEL USUARIO :ariannaortizvaldes@gmil.com_x000a_SOLUCIÓN :SE REALIZA ENTREGA DE 70 ROLLOS PARA DATÁFONO A SATISFACCIÓN DEL CLIENTE "/>
    <n v="0"/>
    <n v="0"/>
    <s v="N/A"/>
    <s v="TIPO II"/>
    <s v="TERRESTRE"/>
    <n v="1"/>
    <s v="BADEL ACUÑA LUIS ALBERTO"/>
    <n v="67654.12000000001"/>
    <n v="0"/>
    <n v="67654.12000000001"/>
    <m/>
    <m/>
    <m/>
    <m/>
    <m/>
  </r>
  <r>
    <s v="BOGOTA"/>
    <x v="3"/>
    <x v="3"/>
    <n v="11001"/>
    <n v="2326687"/>
    <n v="73504"/>
    <s v="CUNDINAMARCA"/>
    <s v="BOGOTA"/>
    <s v="BARRIO TANQUE JERUSALEN BOGOTA"/>
    <s v="REDEBAN"/>
    <n v="2326687"/>
    <s v="FO-25-1110456"/>
    <d v="2025-06-19T08:00:00"/>
    <d v="2025-06-19T16:43:04"/>
    <s v="EJECUTADO_EXITOSO"/>
    <s v="EJECUTADO EXITOSO"/>
    <s v="ORDEN DE CAMBIO"/>
    <s v="ROLLOS"/>
    <s v="ROLLOS"/>
    <s v="VISITA_TÉCNICA"/>
    <n v="40"/>
    <s v="ESTADO RESULTADO DE LA ACTIVIDAD :EJECUTADO_x000a_FORMA DE ATENCIÓN :VISITA TECNICA_x000a_CANTIDAD DE ROLLOS :40_x000a_FECHA FIN DE LA ACTIVIDAD :19-06-2025_x000a_NOMBRES Y APELLIDOS DEL USUARIO :JEANNETH ALDUVI ROBAYO FORERO_x000a_TELEFONO DEL USUARIO :3219318328_x000a_CORREO DEL USUARIO :teletanque123@gmail.com_x000a_SOLUCIÓN :DURANTE LA VISITA TECNICA SE REALIZA ENTREGA DE ROLLOS PARA DATÁFONO NO SE MANIPULAN EQUIPOS SIN NOVEDAD EN ENTREGA"/>
    <n v="0"/>
    <n v="0"/>
    <s v="N/A"/>
    <s v="TIPO I"/>
    <s v="TERRESTRE"/>
    <n v="1"/>
    <s v="QUINTERO SANCHEZ JUAN SEBASTIAN"/>
    <n v="35779.500569199998"/>
    <n v="0"/>
    <n v="35779.500569199998"/>
    <m/>
    <m/>
    <m/>
    <m/>
    <m/>
  </r>
  <r>
    <s v="APARTADO"/>
    <x v="2"/>
    <x v="2"/>
    <n v="5490"/>
    <n v="2301018"/>
    <n v="76305"/>
    <s v="ANTIOQUIA"/>
    <s v="NECOCLI"/>
    <s v="BARRIO VRD LA CURVA DE NARVAEZ"/>
    <s v="REDEBAN"/>
    <n v="2301018"/>
    <s v="FO-25-1086166"/>
    <d v="2025-06-13T10:49:00"/>
    <d v="2025-06-19T16:48:39"/>
    <s v="EJECUTADO_EXITOSO"/>
    <s v="EJECUTADO EXITOSO"/>
    <s v="ORDEN DE CAMBIO"/>
    <s v="ROLLOS"/>
    <s v="ROLLOS"/>
    <s v="VISITA_TÉCNICA"/>
    <n v="20"/>
    <s v="ESTADO RESULTADO DE LA ACTIVIDAD :EJECUTADO_x000a_FORMA DE ATENCIÓN :VISITA TECNICA_x000a_CANTIDAD DE ROLLOS :20_x000a_FECHA FIN DE LA ACTIVIDAD :19-06-2025_x000a_NOMBRES Y APELLIDOS DEL USUARIO :Juan Narváez _x000a_TELEFONO DEL USUARIO :3117402955_x000a_CORREO DEL USUARIO :juannarvae818@gmail.com_x000a_SOLUCIÓN :SE REALIZA VISITA PARA ENTREGAR 20 ROLLOS PARA DATÁFONO, NO SE MANIPULA DATÁFONO, ENTREGA OK "/>
    <n v="0"/>
    <n v="0"/>
    <s v="N/A"/>
    <s v="TIPO II"/>
    <s v="TERRESTRE"/>
    <n v="1"/>
    <s v="BARRERA ORTEGA MARLON STWAR"/>
    <n v="67654.12000000001"/>
    <n v="0"/>
    <n v="67654.12000000001"/>
    <m/>
    <m/>
    <m/>
    <m/>
    <m/>
  </r>
  <r>
    <s v="CUCUTA"/>
    <x v="0"/>
    <x v="0"/>
    <n v="54001"/>
    <n v="2322559"/>
    <n v="78674"/>
    <s v="NORTE DE SANTANDER"/>
    <s v="CUCUTA"/>
    <s v="PTM CUCUTA SERVI PAGOS NIÑA CE"/>
    <s v="REDEBAN"/>
    <n v="2322559"/>
    <s v="FO-25-1109128"/>
    <d v="2025-06-18T09:56:00"/>
    <d v="2025-06-19T16:49:46"/>
    <s v="EJECUTADO_EXITOSO"/>
    <s v="EJECUTADO EXITOSO"/>
    <s v="ORDEN DE CAMBIO"/>
    <s v="ROLLOS"/>
    <s v="ROLLOS"/>
    <s v="VISITA_TÉCNICA"/>
    <n v="90"/>
    <s v="ESTADO RESULTADO DE LA ACTIVIDAD :EJECUTADO_x000a_FORMA DE ATENCIÓN :VISITA TECNICA_x000a_CANTIDAD DE ROLLOS :90_x000a_FECHA FIN DE LA ACTIVIDAD :19-06-2025_x000a_NOMBRES Y APELLIDOS DEL USUARIO :YAJAIRA ALBA ROJAS _x000a_TELEFONO DEL USUARIO :3112231114_x000a_CORREO DEL USUARIO :yajaira_alba0408@ hotmail.com_x000a_SOLUCIÓN :SE ENTREGA 90 ROLLOS OK."/>
    <n v="0"/>
    <n v="0"/>
    <s v="N/A"/>
    <s v="TIPO I"/>
    <s v="TERRESTRE"/>
    <n v="1"/>
    <s v="CUERO RUIZ JHONNY"/>
    <n v="35779.500569199998"/>
    <n v="0"/>
    <n v="35779.500569199998"/>
    <m/>
    <m/>
    <m/>
    <m/>
    <m/>
  </r>
  <r>
    <s v="BOGOTA"/>
    <x v="3"/>
    <x v="3"/>
    <n v="25754"/>
    <n v="2324437"/>
    <n v="78720"/>
    <s v="CUNDINAMARCA"/>
    <s v="SOACHA"/>
    <s v="PTM SOACHA EL ETERNO SALSAMENT"/>
    <s v="REDEBAN"/>
    <n v="2324437"/>
    <s v="FO-25-1108087"/>
    <d v="2025-06-18T13:14:00"/>
    <d v="2025-06-19T16:51:07"/>
    <s v="EJECUTADO_EXITOSO"/>
    <s v="EJECUTADO EXITOSO"/>
    <s v="ORDEN DE CAMBIO"/>
    <s v="ROLLOS"/>
    <s v="ROLLOS"/>
    <s v="VISITA_TÉCNICA"/>
    <n v="40"/>
    <s v="ESTADO RESULTADO DE LA ACTIVIDAD :EJECUTADO_x000a_FORMA DE ATENCIÓN :VISITA TECNICA_x000a_CANTIDAD DE ROLLOS :40_x000a_FECHA FIN DE LA ACTIVIDAD :19-06-2025_x000a_NOMBRES Y APELLIDOS DEL USUARIO :Fredy Arango _x000a_TELEFONO DEL USUARIO :3133207249_x000a_CORREO DEL USUARIO :arangoempresarialsas@gmail.com_x000a_SOLUCIÓN :SE REALIZA ENTREGA DE 40 ROLLOS NO SE MANIPULAN EQUIPOS "/>
    <n v="0"/>
    <n v="0"/>
    <s v="N/A"/>
    <s v="TIPO I"/>
    <s v="TERRESTRE"/>
    <n v="1"/>
    <s v="MONTOYA VELEZ ANDRES FELIPE"/>
    <n v="35779.500569199998"/>
    <n v="0"/>
    <n v="35779.500569199998"/>
    <m/>
    <m/>
    <m/>
    <m/>
    <m/>
  </r>
  <r>
    <s v="CUCUTA"/>
    <x v="0"/>
    <x v="0"/>
    <n v="54001"/>
    <n v="2323444"/>
    <n v="78759"/>
    <s v="NORTE DE SANTANDER"/>
    <s v="CUCUTA"/>
    <s v="DISTRICOL PATY NAILS STUDIO"/>
    <s v="REDEBAN"/>
    <n v="2323444"/>
    <s v="FO-25-1109132"/>
    <d v="2025-06-18T11:17:00"/>
    <d v="2025-06-20T07:57:49"/>
    <s v="EJECUTADO_EXITOSO"/>
    <s v="EJECUTADO EXITOSO"/>
    <s v="ORDEN DE CAMBIO"/>
    <s v="ROLLOS"/>
    <s v="ROLLOS"/>
    <s v="VISITA_TÉCNICA"/>
    <n v="20"/>
    <s v="ESTADO RESULTADO DE LA ACTIVIDAD :EJECUTADO_x000a_FORMA DE ATENCIÓN :VISITA TECNICA_x000a_CANTIDAD DE ROLLOS :20_x000a_FECHA FIN DE LA ACTIVIDAD :19-06-2025_x000a_NOMBRES Y APELLIDOS DEL USUARIO :Astrid _x000a_TELEFONO DEL USUARIO :3104906352_x000a_CORREO DEL USUARIO :j_velasqueasa87@hotmail.com_x000a_SOLUCIÓN :SE ENTREGAN 20 ROLLOS, DATAFONO NO SE ENCUENTRA EN LA DIRECCIÓN DE ENTREGA "/>
    <n v="0"/>
    <n v="0"/>
    <s v="N/A"/>
    <s v="TIPO I"/>
    <s v="TERRESTRE"/>
    <n v="1"/>
    <s v="MONTOYA VELEZ ANDRES FELIPE"/>
    <n v="35779.500569199998"/>
    <n v="0"/>
    <n v="35779.500569199998"/>
    <m/>
    <m/>
    <m/>
    <m/>
    <m/>
  </r>
  <r>
    <s v="APARTADO"/>
    <x v="2"/>
    <x v="2"/>
    <n v="27800"/>
    <n v="2301881"/>
    <n v="69220"/>
    <s v="CHOCO"/>
    <s v="UNGUIA"/>
    <s v="DISTRICOL SUPER TIENDA LA GITA"/>
    <s v="REDEBAN"/>
    <n v="2301881"/>
    <s v="FO-25-1087702"/>
    <d v="2025-06-13T12:42:00"/>
    <d v="2025-06-20T09:00:07"/>
    <s v="EJECUTADO_EXITOSO"/>
    <s v="EJECUTADO EXITOSO"/>
    <s v="ORDEN DE CAMBIO"/>
    <s v="ROLLOS"/>
    <s v="ROLLOS"/>
    <s v="VISITA_TÉCNICA"/>
    <n v="20"/>
    <s v="ESTADO RESULTADO DE LA ACTIVIDAD :EJECUTADO_x000a_FORMA DE ATENCIÓN :VISITA TECNICA_x000a_CANTIDAD DE ROLLOS :20_x000a_FECHA FIN DE LA ACTIVIDAD :19-06-2025_x000a_NOMBRES Y APELLIDOS DEL USUARIO :Jesús Días_x000a_TELEFONO DEL USUARIO :3114138815_x000a_CORREO DEL USUARIO :controldevisitadigital@gmail.com_x000a_SOLUCIÓN :SE REALIZA ENTREGA DE 20 ROLLOS EXITOSAMENTE AL SEÑOR JESÚS DÍAS A LA DIRECCIÓN CALLE 76 #82-35 CASA 1B CONJUNTO REFUGIO DEL PAPAGALLO CAREPA ANTIOQUIA , COMO INDICÓ USUARIO OK, "/>
    <n v="0"/>
    <n v="0"/>
    <s v="N/A"/>
    <s v="TIPO IV ESPECIAL"/>
    <s v="FLUVIAL"/>
    <n v="1"/>
    <s v="BADEL ACUÑA LUIS ALBERTO"/>
    <n v="35779.500569199998"/>
    <n v="0"/>
    <n v="35779.500569199998"/>
    <m/>
    <m/>
    <m/>
    <m/>
    <m/>
  </r>
  <r>
    <s v="IBAGUE"/>
    <x v="4"/>
    <x v="4"/>
    <n v="73001"/>
    <n v="2327674"/>
    <n v="13026"/>
    <s v="TOLIMA"/>
    <s v="IBAGUE"/>
    <s v="BARRIO LAS MARIAS ALVARADO"/>
    <s v="REDEBAN"/>
    <n v="2327674"/>
    <s v="FO-25-1111118"/>
    <d v="2025-06-19T08:21:00"/>
    <d v="2025-06-20T10:16:49"/>
    <s v="EJECUTADO_EXITOSO"/>
    <s v="EJECUTADO EXITOSO"/>
    <s v="ORDEN DE CAMBIO"/>
    <s v="ROLLOS"/>
    <s v="ROLLOS"/>
    <s v="VISITA_TÉCNICA"/>
    <n v="70"/>
    <s v="ESTADO RESULTADO DE LA ACTIVIDAD :EJECUTADO_x000a_FORMA DE ATENCIÓN :VISITA TECNICA_x000a_CANTIDAD DE ROLLOS :70_x000a_FECHA FIN DE LA ACTIVIDAD :20-06-2025_x000a_NOMBRES Y APELLIDOS DEL USUARIO :Paola Rojas _x000a_TELEFONO DEL USUARIO :3204341925_x000a_CORREO DEL USUARIO :edslasbrisas@hotmail.com_x000a_SOLUCIÓN :SE ENTREGA 70 ROLLOS "/>
    <n v="0"/>
    <n v="0"/>
    <s v="N/A"/>
    <s v="TIPO I"/>
    <s v="TERRESTRE"/>
    <n v="1"/>
    <n v="0"/>
    <n v="35779.500569199998"/>
    <n v="0"/>
    <n v="35779.500569199998"/>
    <m/>
    <m/>
    <m/>
    <m/>
    <m/>
  </r>
  <r>
    <s v="CARTAGENA"/>
    <x v="1"/>
    <x v="1"/>
    <n v="13001"/>
    <n v="2327831"/>
    <n v="52677"/>
    <s v="BOLIVAR"/>
    <s v="CARTAGENA"/>
    <s v="PTM CARTAGENA SUPERFARMAX"/>
    <s v="REDEBAN"/>
    <n v="2327831"/>
    <s v="FO-25-1111134"/>
    <d v="2025-06-19T08:37:00"/>
    <d v="2025-06-20T10:20:20"/>
    <s v="EJECUTADO_EXITOSO"/>
    <s v="EJECUTADO EXITOSO"/>
    <s v="ORDEN DE CAMBIO"/>
    <s v="ROLLOS"/>
    <s v="ROLLOS"/>
    <s v="VISITA_TÉCNICA"/>
    <n v="70"/>
    <s v="ESTADO RESULTADO DE LA ACTIVIDAD :EJECUTADO_x000a_FORMA DE ATENCIÓN :VISITA TECNICA_x000a_CANTIDAD DE ROLLOS :70_x000a_FECHA FIN DE LA ACTIVIDAD :20-06-2025_x000a_NOMBRES Y APELLIDOS DEL USUARIO :Sioamara polo _x000a_TELEFONO DEL USUARIO :3145418026_x000a_CORREO DEL USUARIO :donjuank@hormial.com_x000a_SOLUCIÓN :SE ENTREGAN 70 ROLLOSN"/>
    <n v="0"/>
    <n v="0"/>
    <s v="N/A"/>
    <s v="TIPO I"/>
    <s v="TERRESTRE"/>
    <n v="1"/>
    <n v="0"/>
    <n v="35779.500569199998"/>
    <n v="0"/>
    <n v="35779.500569199998"/>
    <m/>
    <m/>
    <m/>
    <m/>
    <m/>
  </r>
  <r>
    <s v="PASTO"/>
    <x v="5"/>
    <x v="5"/>
    <n v="52001"/>
    <n v="2322293"/>
    <n v="44295"/>
    <s v="NARIÑO"/>
    <s v="PASTO"/>
    <s v="DISTRICOL WEB PRESS CAFE"/>
    <s v="REDEBAN"/>
    <n v="2322293"/>
    <s v="FO-25-1106828"/>
    <d v="2025-06-18T09:36:00"/>
    <d v="2025-06-20T10:34:48"/>
    <s v="EJECUTADO_EXITOSO"/>
    <s v="EJECUTADO EXITOSO"/>
    <s v="ORDEN DE CAMBIO"/>
    <s v="ROLLOS"/>
    <s v="ROLLOS"/>
    <s v="VISITA_TÉCNICA"/>
    <n v="170"/>
    <s v="ESTADO RESULTADO DE LA ACTIVIDAD :EJECUTADO_x000a_FORMA DE ATENCIÓN :VISITA TECNICA_x000a_CANTIDAD DE ROLLOS :170_x000a_FECHA FIN DE LA ACTIVIDAD :20-06-2025_x000a_NOMBRES Y APELLIDOS DEL USUARIO :TATIANA TAUTAS_x000a_TELEFONO DEL USUARIO :3163365469_x000a_CORREO DEL USUARIO :tatis8084@hotmail.com_x000a_SOLUCIÓN :SE REALIZA ENTREGA DE 170 ROLLOS NO SE MANIPULA DATAFONO CB CONFIRMA OPERATIVIDAD DEL EQUIPO "/>
    <n v="0"/>
    <n v="0"/>
    <s v="N/A"/>
    <s v="TIPO I"/>
    <s v="TERRESTRE"/>
    <n v="1"/>
    <s v="BERMUDEZ SANCHEZ JOSE NEYBER"/>
    <n v="35779.500569199998"/>
    <n v="0"/>
    <n v="35779.500569199998"/>
    <m/>
    <m/>
    <m/>
    <m/>
    <m/>
  </r>
  <r>
    <s v="CARTAGENA"/>
    <x v="1"/>
    <x v="1"/>
    <n v="13001"/>
    <n v="2330972"/>
    <n v="74492"/>
    <s v="BOLIVAR"/>
    <s v="CARTAGENA"/>
    <s v="BARRIO OLAYA SECTOR CENTRAL CA"/>
    <s v="REDEBAN"/>
    <n v="2330972"/>
    <s v="FO-25-1113188"/>
    <d v="2025-06-19T14:26:00"/>
    <d v="2025-06-20T10:46:59"/>
    <s v="EJECUTADO_EXITOSO"/>
    <s v="EJECUTADO EXITOSO"/>
    <s v="ORDEN DE CAMBIO"/>
    <s v="ROLLOS"/>
    <s v="ROLLOS"/>
    <s v="VISITA_TÉCNICA"/>
    <n v="110"/>
    <s v="ESTADO RESULTADO DE LA ACTIVIDAD :EJECUTADO_x000a_FORMA DE ATENCIÓN :VISITA TECNICA_x000a_CANTIDAD DE ROLLOS :110_x000a_FECHA FIN DE LA ACTIVIDAD :20-06-2025_x000a_NOMBRES Y APELLIDOS DEL USUARIO :Yesenia Vergara _x000a_TELEFONO DEL USUARIO :3002416071_x000a_CORREO DEL USUARIO :vercyvc@gmail.com_x000a_SOLUCIÓN :SE REALIZA ENTREGA DE 110 ROLLOS "/>
    <n v="0"/>
    <n v="0"/>
    <s v="N/A"/>
    <s v="TIPO I"/>
    <s v="TERRESTRE"/>
    <n v="1"/>
    <s v="GONZALEZ GONZALEZ MARIO ALBERTO"/>
    <n v="35779.500569199998"/>
    <n v="0"/>
    <n v="35779.500569199998"/>
    <m/>
    <m/>
    <m/>
    <m/>
    <m/>
  </r>
  <r>
    <s v="CALI"/>
    <x v="5"/>
    <x v="5"/>
    <n v="76001"/>
    <n v="2326856"/>
    <n v="28199"/>
    <s v="VALLE DEL CAUCA"/>
    <s v="CALI"/>
    <s v="BARRIO SAMANARES DE GUADALUPE"/>
    <s v="REDEBAN"/>
    <n v="2326856"/>
    <s v="FO-25-1111108"/>
    <d v="2025-06-19T08:00:00"/>
    <d v="2025-06-20T10:59:51"/>
    <s v="EJECUTADO_EXITOSO"/>
    <s v="EJECUTADO EXITOSO"/>
    <s v="ORDEN DE CAMBIO"/>
    <s v="ROLLOS"/>
    <s v="ROLLOS"/>
    <s v="VISITA_TÉCNICA"/>
    <n v="60"/>
    <s v="ESTADO RESULTADO DE LA ACTIVIDAD :EJECUTADO_x000a_FORMA DE ATENCIÓN :VISITA TECNICA_x000a_CANTIDAD DE ROLLOS :60_x000a_FECHA FIN DE LA ACTIVIDAD :20-06-2025_x000a_NOMBRES Y APELLIDOS DEL USUARIO :MIGUEL RAMÍREZ_x000a_TELEFONO DEL USUARIO :3166630098_x000a_CORREO DEL USUARIO :gam_93@gmail.com_x000a_SOLUCIÓN :SE ENTREGAN 60 ROLLOS A MIGUEL RAMÍREZ"/>
    <n v="0"/>
    <n v="0"/>
    <s v="N/A"/>
    <s v="TIPO I"/>
    <s v="TERRESTRE"/>
    <n v="1"/>
    <s v="MONTES DIAZ JOHN FRED"/>
    <n v="35779.500569199998"/>
    <n v="0"/>
    <n v="35779.500569199998"/>
    <m/>
    <m/>
    <m/>
    <m/>
    <m/>
  </r>
  <r>
    <s v="BOGOTA"/>
    <x v="3"/>
    <x v="3"/>
    <n v="91001"/>
    <n v="2290844"/>
    <n v="78874"/>
    <s v="AMAZONAS"/>
    <s v="LETICIA"/>
    <s v="BARRIO CENTRO LETICIA  11"/>
    <s v="REDEBAN"/>
    <n v="2290844"/>
    <s v="FO-25-1084920"/>
    <d v="2025-06-11T16:16:00"/>
    <d v="2025-06-20T11:02:39"/>
    <s v="EJECUTADO_EXITOSO"/>
    <s v="EJECUTADO EXITOSO"/>
    <s v="ORDEN DE CAMBIO"/>
    <s v="ROLLOS"/>
    <s v="ROLLOS"/>
    <s v="ENVÍO"/>
    <n v="30"/>
    <s v="ESTADO RESULTADO DE LA ACTIVIDAD :_x000a_FORMA DE ATENCIÓN :ENVIO_x000a_CANTIDAD DE ROLLOS :30_x000a_FECHA FIN DE LA ACTIVIDAD :20-06-2025_x000a_NOMBRES Y APELLIDOS DEL USUARIO :_x000a_TELEFONO DEL USUARIO :_x000a_CORREO DEL USUARIO :_x000a_SOLUCIÓN :"/>
    <n v="45899500933"/>
    <s v="COORDINADORA"/>
    <s v="N/A"/>
    <s v="TIPO IV ESPECIAL"/>
    <s v="AEREO"/>
    <n v="0"/>
    <s v="DIAZ VARGAS JONATHAN MIGUEL"/>
    <n v="35779.500569199998"/>
    <n v="0"/>
    <n v="35779.500569199998"/>
    <m/>
    <m/>
    <m/>
    <m/>
    <m/>
  </r>
  <r>
    <s v="BUCARAMANGA"/>
    <x v="0"/>
    <x v="0"/>
    <n v="68217"/>
    <n v="2313050"/>
    <n v="44212"/>
    <s v="SANTANDER"/>
    <s v="COROMORO"/>
    <s v="DISTRICOL SUPERMERCADO ALCANCI"/>
    <s v="REDEBAN"/>
    <n v="2313050"/>
    <s v="FO-25-1102242"/>
    <d v="2025-06-17T08:00:00"/>
    <d v="2025-06-20T11:06:24"/>
    <s v="EJECUTADO_EXITOSO"/>
    <s v="EJECUTADO EXITOSO"/>
    <s v="ORDEN DE CAMBIO"/>
    <s v="ROLLOS"/>
    <s v="ROLLOS"/>
    <s v="ENVÍO"/>
    <n v="30"/>
    <s v="ESTADO RESULTADO DE LA ACTIVIDAD :_x000a_FORMA DE ATENCIÓN :ENVIO_x000a_CANTIDAD DE ROLLOS :30_x000a_FECHA FIN DE LA ACTIVIDAD :20-06-2025_x000a_NOMBRES Y APELLIDOS DEL USUARIO :_x000a_TELEFONO DEL USUARIO :_x000a_CORREO DEL USUARIO :_x000a_SOLUCIÓN :"/>
    <s v="2259115760"/>
    <s v="SERVIENTREGA"/>
    <s v="N/A"/>
    <s v="TIPO IV"/>
    <s v="TERRESTRE"/>
    <n v="0"/>
    <s v="MORENO MEDINA JUAN PABLO"/>
    <n v="35779.500569199998"/>
    <n v="0"/>
    <n v="35779.500569199998"/>
    <m/>
    <m/>
    <m/>
    <m/>
    <m/>
  </r>
  <r>
    <s v="PEREIRA"/>
    <x v="5"/>
    <x v="6"/>
    <n v="63130"/>
    <n v="2329418"/>
    <n v="71629"/>
    <s v="QUINDIO"/>
    <s v="CALARCA"/>
    <s v="CALARCA C BARCELONA"/>
    <s v="REDEBAN"/>
    <n v="2329418"/>
    <s v="FO-25-1112132"/>
    <d v="2025-06-19T10:55:00"/>
    <d v="2025-06-20T11:06:49"/>
    <s v="EJECUTADO_EXITOSO"/>
    <s v="EJECUTADO EXITOSO"/>
    <s v="ORDEN DE CAMBIO"/>
    <s v="ROLLOS"/>
    <s v="ROLLOS"/>
    <s v="VISITA_TÉCNICA"/>
    <n v="30"/>
    <s v="ESTADO RESULTADO DE LA ACTIVIDAD :EJECUTADO_x000a_FORMA DE ATENCIÓN :VISITA TECNICA_x000a_CANTIDAD DE ROLLOS :30_x000a_FECHA FIN DE LA ACTIVIDAD :20-06-2025_x000a_NOMBRES Y APELLIDOS DEL USUARIO :MARÍA LUCERO VALENCIA_x000a_TELEFONO DEL USUARIO :3226176861_x000a_CORREO DEL USUARIO :supermercadoladiez@gmail.com_x000a_SOLUCIÓN :SE VISITA COMERCIO SE REALIZÓ ENTREGA DE 30 ROLLOS "/>
    <n v="0"/>
    <n v="0"/>
    <s v="N/A"/>
    <s v="TIPO II"/>
    <s v="TERRESTRE"/>
    <n v="1"/>
    <s v="DIAZ ZABALA FRANCIS DUBAN"/>
    <n v="67654.12000000001"/>
    <n v="0"/>
    <n v="67654.12000000001"/>
    <m/>
    <m/>
    <m/>
    <m/>
    <m/>
  </r>
  <r>
    <s v="NEIVA"/>
    <x v="4"/>
    <x v="4"/>
    <n v="41298"/>
    <n v="2312864"/>
    <n v="61199"/>
    <s v="HUILA"/>
    <s v="GARZON"/>
    <s v="BARRIO EL LIMONAR GARZON 1"/>
    <s v="REDEBAN"/>
    <n v="2312864"/>
    <s v="FO-25-1102244"/>
    <d v="2025-06-17T08:00:00"/>
    <d v="2025-06-20T11:07:01"/>
    <s v="EJECUTADO_EXITOSO"/>
    <s v="EJECUTADO EXITOSO"/>
    <s v="ORDEN DE CAMBIO"/>
    <s v="ROLLOS"/>
    <s v="ROLLOS"/>
    <s v="ENVÍO"/>
    <n v="90"/>
    <s v="ESTADO RESULTADO DE LA ACTIVIDAD :_x000a_FORMA DE ATENCIÓN :ENVIO_x000a_CANTIDAD DE ROLLOS :90_x000a_FECHA FIN DE LA ACTIVIDAD :20-06-2025_x000a_NOMBRES Y APELLIDOS DEL USUARIO :_x000a_TELEFONO DEL USUARIO :_x000a_CORREO DEL USUARIO :_x000a_SOLUCIÓN :"/>
    <s v="240030953725"/>
    <s v="INTERRAPIDISIMO"/>
    <s v="N/A"/>
    <s v="TIPO III"/>
    <s v="TERRESTRE"/>
    <n v="0"/>
    <s v="BADEL ACUÑA LUIS ALBERTO"/>
    <n v="35779.500569199998"/>
    <n v="0"/>
    <n v="35779.500569199998"/>
    <m/>
    <m/>
    <m/>
    <m/>
    <m/>
  </r>
  <r>
    <s v="VALLEDUPAR"/>
    <x v="1"/>
    <x v="1"/>
    <n v="20250"/>
    <n v="2315947"/>
    <n v="26096"/>
    <s v="CESAR"/>
    <s v="EL PASO"/>
    <s v="DISTRICOL VARIEDADES PECESITO"/>
    <s v="REDEBAN"/>
    <n v="2315947"/>
    <s v="FO-25-1103419"/>
    <d v="2025-06-17T11:14:00"/>
    <d v="2025-06-20T11:07:53"/>
    <s v="EJECUTADO_EXITOSO"/>
    <s v="EJECUTADO EXITOSO"/>
    <s v="ORDEN DE CAMBIO"/>
    <s v="ROLLOS"/>
    <s v="ROLLOS"/>
    <s v="ENVÍO"/>
    <n v="40"/>
    <s v="ESTADO RESULTADO DE LA ACTIVIDAD :_x000a_FORMA DE ATENCIÓN :ENVIO_x000a_CANTIDAD DE ROLLOS :40_x000a_FECHA FIN DE LA ACTIVIDAD :20-06-2025_x000a_NOMBRES Y APELLIDOS DEL USUARIO :_x000a_TELEFONO DEL USUARIO :_x000a_CORREO DEL USUARIO :_x000a_SOLUCIÓN :"/>
    <s v="240030968834"/>
    <s v="INTERRAPIDISIMO"/>
    <s v="N/A"/>
    <s v="TIPO III"/>
    <s v="TERRESTRE"/>
    <n v="0"/>
    <s v="REMICIO AMADO JOHN HEBER"/>
    <n v="35779.500569199998"/>
    <n v="0"/>
    <n v="35779.500569199998"/>
    <m/>
    <m/>
    <m/>
    <m/>
    <m/>
  </r>
  <r>
    <s v="CARTAGENA"/>
    <x v="1"/>
    <x v="1"/>
    <n v="13001"/>
    <n v="2331526"/>
    <n v="61486"/>
    <s v="BOLIVAR"/>
    <s v="CARTAGENA"/>
    <s v="PTM CARTAGENA CONSTRUSOLUCION"/>
    <s v="REDEBAN"/>
    <n v="2331526"/>
    <s v="FO-25-1113892"/>
    <d v="2025-06-19T15:21:00"/>
    <d v="2025-06-20T11:14:57"/>
    <s v="EJECUTADO_EXITOSO"/>
    <s v="EJECUTADO EXITOSO"/>
    <s v="ORDEN DE CAMBIO"/>
    <s v="ROLLOS"/>
    <s v="ROLLOS"/>
    <s v="VISITA_TÉCNICA"/>
    <n v="20"/>
    <s v="ESTADO RESULTADO DE LA ACTIVIDAD :EJECUTADO_x000a_FORMA DE ATENCIÓN :VISITA TECNICA_x000a_CANTIDAD DE ROLLOS :20_x000a_FECHA FIN DE LA ACTIVIDAD :20-06-2025_x000a_NOMBRES Y APELLIDOS DEL USUARIO :Karla bravo _x000a_TELEFONO DEL USUARIO :3024466224_x000a_CORREO DEL USUARIO :construsolucionesfb@gmail.com_x000a_SOLUCIÓN :SE REALIZA ENTREGA DE 20 ROLLOS PARA EL CORRESPONSAL "/>
    <n v="0"/>
    <n v="0"/>
    <s v="N/A"/>
    <s v="TIPO I"/>
    <s v="TERRESTRE"/>
    <n v="1"/>
    <s v="MONTOYA VELEZ ANDRES FELIPE"/>
    <n v="35779.500569199998"/>
    <n v="0"/>
    <n v="35779.500569199998"/>
    <m/>
    <m/>
    <m/>
    <m/>
    <m/>
  </r>
  <r>
    <s v="CALI"/>
    <x v="5"/>
    <x v="5"/>
    <n v="76364"/>
    <n v="2332229"/>
    <n v="52732"/>
    <s v="VALLE DEL CAUCA"/>
    <s v="JAMUNDI"/>
    <s v="BARRIO FACHAMATE JAMUNDI"/>
    <s v="REDEBAN"/>
    <n v="2332229"/>
    <s v="FO-25-1114105"/>
    <d v="2025-06-19T16:18:00"/>
    <d v="2025-06-20T11:42:12"/>
    <s v="EJECUTADO_EXITOSO"/>
    <s v="EJECUTADO EXITOSO"/>
    <s v="ORDEN DE CAMBIO"/>
    <s v="ROLLOS"/>
    <s v="ROLLOS"/>
    <s v="VISITA_TÉCNICA"/>
    <n v="150"/>
    <s v="ESTADO RESULTADO DE LA ACTIVIDAD :EJECUTADO_x000a_FORMA DE ATENCIÓN :VISITA TECNICA_x000a_CANTIDAD DE ROLLOS :150_x000a_FECHA FIN DE LA ACTIVIDAD :20-06-2025_x000a_NOMBRES Y APELLIDOS DEL USUARIO :Isabel viveros _x000a_TELEFONO DEL USUARIO :3103818364_x000a_CORREO DEL USUARIO :ventaydespachos@gmail.com_x000a_SOLUCIÓN :SE VISITA CORRESPONSAL Y SE ENTREGAN 150 ROLLOS "/>
    <n v="0"/>
    <n v="0"/>
    <s v="N/A"/>
    <s v="TIPO II"/>
    <s v="TERRESTRE"/>
    <n v="1"/>
    <n v="0"/>
    <n v="67654.12000000001"/>
    <n v="0"/>
    <n v="67654.12000000001"/>
    <m/>
    <m/>
    <m/>
    <m/>
    <m/>
  </r>
  <r>
    <s v="MEDELLIN"/>
    <x v="2"/>
    <x v="2"/>
    <n v="5001"/>
    <n v="2308839"/>
    <n v="60786"/>
    <s v="ANTIOQUIA"/>
    <s v="MEDELLIN"/>
    <s v="BARRIO SANTA CRUZ MEDELLIN 14"/>
    <s v="REDEBAN"/>
    <n v="2308839"/>
    <s v="FO-25-1096523"/>
    <d v="2025-06-16T10:33:00"/>
    <d v="2025-06-20T11:50:41"/>
    <s v="EJECUTADO_EXITOSO"/>
    <s v="EJECUTADO EXITOSO"/>
    <s v="ORDEN DE CAMBIO"/>
    <s v="ROLLOS"/>
    <s v="ROLLOS"/>
    <s v="VISITA_TÉCNICA"/>
    <n v="60"/>
    <s v="ESTADO RESULTADO DE LA ACTIVIDAD :EJECUTADO_x000a_FORMA DE ATENCIÓN :VISITA TECNICA_x000a_CANTIDAD DE ROLLOS :60_x000a_FECHA FIN DE LA ACTIVIDAD :20-06-2025_x000a_NOMBRES Y APELLIDOS DEL USUARIO :Tatiana Echavarría _x000a_TELEFONO DEL USUARIO :3042421775_x000a_CORREO DEL USUARIO :controldevisitadigital@gmail.com_x000a_SOLUCIÓN :SE REALIZA L ENTREGA DE 60 ROLLOS DE CB A LA ENCARGADA TATIANA ECHAVARRÍA "/>
    <n v="0"/>
    <n v="0"/>
    <s v="N/A"/>
    <s v="TIPO I"/>
    <s v="TERRESTRE"/>
    <n v="1"/>
    <s v="REMICIO AMADO JOHN HEBER"/>
    <n v="35779.500569199998"/>
    <n v="0"/>
    <n v="35779.500569199998"/>
    <m/>
    <m/>
    <m/>
    <m/>
    <m/>
  </r>
  <r>
    <s v="TUNJA"/>
    <x v="0"/>
    <x v="0"/>
    <n v="15759"/>
    <n v="2324406"/>
    <n v="77636"/>
    <s v="BOYACA"/>
    <s v="SOGAMOSO"/>
    <s v="BARRIO 6 DE SEPTIEMBRE SOGAMOSO"/>
    <s v="REDEBAN"/>
    <n v="2324406"/>
    <s v="FO-25-1107842"/>
    <d v="2025-06-18T12:43:00"/>
    <d v="2025-06-20T12:04:28"/>
    <s v="EJECUTADO_EXITOSO"/>
    <s v="EJECUTADO EXITOSO"/>
    <s v="ORDEN DE CAMBIO"/>
    <s v="ROLLOS"/>
    <s v="ROLLOS"/>
    <s v="VISITA_TÉCNICA"/>
    <n v="30"/>
    <s v="ESTADO RESULTADO DE LA ACTIVIDAD :EJECUTADO_x000a_FORMA DE ATENCIÓN :VISITA TECNICA_x000a_CANTIDAD DE ROLLOS :30_x000a_FECHA FIN DE LA ACTIVIDAD :20-06-2025_x000a_NOMBRES Y APELLIDOS DEL USUARIO :NURI GONZÁLEZ_x000a_TELEFONO DEL USUARIO :3107758539_x000a_CORREO DEL USUARIO :orbedisas@gmail.com_x000a_SOLUCIÓN :SE REALIZA ENTREGA DE 30 ROLLOS CON VISITA "/>
    <n v="0"/>
    <n v="0"/>
    <s v="N/A"/>
    <s v="TIPO II"/>
    <s v="TERRESTRE"/>
    <n v="1"/>
    <s v="MONTOYA VELEZ ANDRES FELIPE"/>
    <n v="67654.12000000001"/>
    <n v="0"/>
    <n v="67654.12000000001"/>
    <m/>
    <m/>
    <m/>
    <m/>
    <m/>
  </r>
  <r>
    <s v="BOGOTA"/>
    <x v="3"/>
    <x v="3"/>
    <n v="11001"/>
    <n v="2334499"/>
    <n v="46936"/>
    <s v="CUNDINAMARCA"/>
    <s v="BOGOTA"/>
    <s v="BARRIO SAN CRISTOBAL BOGOTA 3"/>
    <s v="REDEBAN"/>
    <n v="2334499"/>
    <s v="FO-25-1115674"/>
    <d v="2025-06-20T09:12:00"/>
    <d v="2025-06-20T12:08:41"/>
    <s v="EJECUTADO_EXITOSO"/>
    <s v="EJECUTADO EXITOSO"/>
    <s v="ORDEN DE CAMBIO"/>
    <s v="ROLLOS"/>
    <s v="ROLLOS"/>
    <s v="VISITA_TÉCNICA"/>
    <n v="60"/>
    <s v="ESTADO RESULTADO DE LA ACTIVIDAD :EJECUTADO_x000a_FORMA DE ATENCIÓN :VISITA TECNICA_x000a_CANTIDAD DE ROLLOS :60_x000a_FECHA FIN DE LA ACTIVIDAD :20-06-2025_x000a_NOMBRES Y APELLIDOS DEL USUARIO :Ana Luz canteros_x000a_TELEFONO DEL USUARIO :3133673815_x000a_CORREO DEL USUARIO :internet1989100@gmail.com _x000a_SOLUCIÓN :SE LLEGA LA DIRECCIÓN INDICADA Y SE ENTREGAN 60 ROLLOS NO SE MANIPULAN DATÁFONOS"/>
    <n v="0"/>
    <n v="0"/>
    <s v="N/A"/>
    <s v="TIPO I"/>
    <s v="TERRESTRE"/>
    <n v="1"/>
    <s v="BUSTOS MORA DIEGO MANUEL"/>
    <n v="35779.500569199998"/>
    <n v="0"/>
    <n v="35779.500569199998"/>
    <m/>
    <m/>
    <m/>
    <m/>
    <m/>
  </r>
  <r>
    <s v="CALI"/>
    <x v="5"/>
    <x v="5"/>
    <n v="76364"/>
    <n v="2328600"/>
    <n v="71851"/>
    <s v="VALLE DEL CAUCA"/>
    <s v="JAMUNDI"/>
    <s v="JAMUNDI VILLA PYME"/>
    <s v="REDEBAN"/>
    <n v="2328600"/>
    <s v="FO-25-1111766"/>
    <d v="2025-06-19T09:37:00"/>
    <d v="2025-06-20T12:21:50"/>
    <s v="EJECUTADO_EXITOSO"/>
    <s v="EJECUTADO EXITOSO"/>
    <s v="ORDEN DE CAMBIO"/>
    <s v="ROLLOS"/>
    <s v="ROLLOS"/>
    <s v="VISITA_TÉCNICA"/>
    <n v="20"/>
    <s v="ESTADO RESULTADO DE LA ACTIVIDAD :EJECUTADO_x000a_FORMA DE ATENCIÓN :VISITA TECNICA_x000a_CANTIDAD DE ROLLOS :20_x000a_FECHA FIN DE LA ACTIVIDAD :20-06-2025_x000a_NOMBRES Y APELLIDOS DEL USUARIO :Libia Franco _x000a_TELEFONO DEL USUARIO :321277007_x000a_CORREO DEL USUARIO :libia_lorena@hotmail.com_x000a_SOLUCIÓN :SE VISITA CORRESPONSAL Y SE ENTREGAN 20 ROLLOS. CLIENTE AUTORIZA DEJARLOS FRENTE A SU CASA YA QUE SALIÓ HACER UNA DILIGENCIA Y NO DEMORA "/>
    <n v="0"/>
    <n v="0"/>
    <s v="N/A"/>
    <s v="TIPO II"/>
    <s v="TERRESTRE"/>
    <n v="1"/>
    <s v="ALVAREZ ARENAS VICTOR HUGO"/>
    <n v="67654.12000000001"/>
    <n v="0"/>
    <n v="67654.12000000001"/>
    <m/>
    <m/>
    <m/>
    <m/>
    <m/>
  </r>
  <r>
    <s v="TUNJA"/>
    <x v="0"/>
    <x v="0"/>
    <n v="15176"/>
    <n v="2326860"/>
    <n v="33107"/>
    <s v="BOYACA"/>
    <s v="CHIQUINQUIRA"/>
    <s v="BARRIO RICAURTE CHIQUINQUIRA"/>
    <s v="REDEBAN"/>
    <n v="2326860"/>
    <s v="FO-25-1111768"/>
    <d v="2025-06-19T08:00:00"/>
    <d v="2025-06-20T12:29:04"/>
    <s v="EJECUTADO_EXITOSO"/>
    <s v="EJECUTADO EXITOSO"/>
    <s v="ORDEN DE CAMBIO"/>
    <s v="ROLLOS"/>
    <s v="ROLLOS"/>
    <s v="ENVÍO"/>
    <n v="80"/>
    <s v="ESTADO RESULTADO DE LA ACTIVIDAD :_x000a_FORMA DE ATENCIÓN :ENVIO_x000a_CANTIDAD DE ROLLOS :80_x000a_FECHA FIN DE LA ACTIVIDAD :20-06-2025_x000a_NOMBRES Y APELLIDOS DEL USUARIO :_x000a_TELEFONO DEL USUARIO :_x000a_CORREO DEL USUARIO :_x000a_SOLUCIÓN :"/>
    <s v="2259116685"/>
    <s v="SERVIENTREGA"/>
    <s v="N/A"/>
    <s v="TIPO III"/>
    <s v="TERRESTRE"/>
    <n v="0"/>
    <s v="SANCHEZ SOLORZANO JUAN SEBASTIAN"/>
    <n v="35779.500569199998"/>
    <n v="0"/>
    <n v="35779.500569199998"/>
    <m/>
    <m/>
    <m/>
    <m/>
    <m/>
  </r>
  <r>
    <s v="MEDELLIN"/>
    <x v="2"/>
    <x v="2"/>
    <n v="5001"/>
    <n v="2309554"/>
    <n v="18744"/>
    <s v="ANTIOQUIA"/>
    <s v="MEDELLIN"/>
    <s v="COMCARD SANTO DOMINGO DJV"/>
    <s v="REDEBAN"/>
    <n v="2309554"/>
    <s v="FO-25-1097234"/>
    <d v="2025-06-16T11:36:00"/>
    <d v="2025-06-20T14:04:39"/>
    <s v="EJECUTADO_EXITOSO"/>
    <s v="EJECUTADO EXITOSO"/>
    <s v="ORDEN DE CAMBIO"/>
    <s v="ROLLOS"/>
    <s v="ROLLOS"/>
    <s v="VISITA_TÉCNICA"/>
    <n v="100"/>
    <s v="ESTADO RESULTADO DE LA ACTIVIDAD :EJECUTADO_x000a_FORMA DE ATENCIÓN :VISITA TECNICA_x000a_CANTIDAD DE ROLLOS :100_x000a_FECHA FIN DE LA ACTIVIDAD :20-06-2025_x000a_NOMBRES Y APELLIDOS DEL USUARIO :Diana palacio _x000a_TELEFONO DEL USUARIO :3185439663_x000a_CORREO DEL USUARIO :dianapalacio43@gmail.com_x000a_SOLUCIÓN :SE REALIZA LA ENTREGA DE 100 ROLLOS DE CB A LA ENCARGADA DIANA PALACIO "/>
    <n v="0"/>
    <n v="0"/>
    <s v="N/A"/>
    <s v="TIPO I"/>
    <s v="TERRESTRE"/>
    <n v="1"/>
    <s v="CANEDO HERRERA ALEXANDER"/>
    <n v="35779.500569199998"/>
    <n v="0"/>
    <n v="35779.500569199998"/>
    <m/>
    <m/>
    <m/>
    <m/>
    <m/>
  </r>
  <r>
    <s v="MEDELLIN"/>
    <x v="2"/>
    <x v="2"/>
    <n v="5001"/>
    <n v="2310150"/>
    <n v="79004"/>
    <s v="ANTIOQUIA"/>
    <s v="MEDELLIN"/>
    <s v="PTM MEDELLIN PAPELERIA LORE &amp;"/>
    <s v="REDEBAN"/>
    <n v="2310150"/>
    <s v="FO-25-1104817"/>
    <d v="2025-06-16T12:43:00"/>
    <d v="2025-06-20T14:08:25"/>
    <s v="EJECUTADO_EXITOSO"/>
    <s v="EJECUTADO EXITOSO"/>
    <s v="ORDEN DE CAMBIO"/>
    <s v="ROLLOS"/>
    <s v="ROLLOS"/>
    <s v="VISITA_TÉCNICA"/>
    <n v="40"/>
    <s v="ESTADO RESULTADO DE LA ACTIVIDAD :EJECUTADO_x000a_FORMA DE ATENCIÓN :VISITA TECNICA_x000a_CANTIDAD DE ROLLOS :40_x000a_FECHA FIN DE LA ACTIVIDAD :20-06-2025_x000a_NOMBRES Y APELLIDOS DEL USUARIO :Lorena gomez _x000a_TELEFONO DEL USUARIO :3012697781_x000a_CORREO DEL USUARIO :papelerialore4@gmail.com_x000a_SOLUCIÓN :SE REALIZA LA ENTREGA DE 40 ROLLOS DE CB A L ENCARGADA LORENA GOMEZ "/>
    <n v="0"/>
    <n v="0"/>
    <s v="N/A"/>
    <s v="TIPO I"/>
    <s v="TERRESTRE"/>
    <n v="1"/>
    <s v="DIAZ ZABALA FRANCIS DUBAN"/>
    <n v="35779.500569199998"/>
    <n v="0"/>
    <n v="35779.500569199998"/>
    <m/>
    <m/>
    <m/>
    <m/>
    <m/>
  </r>
  <r>
    <s v="CARTAGENA"/>
    <x v="1"/>
    <x v="1"/>
    <n v="13222"/>
    <n v="2310919"/>
    <n v="65520"/>
    <s v="BOLIVAR"/>
    <s v="CLEMENCIA"/>
    <s v="PTM CLEMENCIA FERRETERIA Y ALM"/>
    <s v="REDEBAN"/>
    <n v="2310919"/>
    <s v="FO-25-1097936"/>
    <d v="2025-06-16T14:32:00"/>
    <d v="2025-06-20T14:30:02"/>
    <s v="EJECUTADO_EXITOSO"/>
    <s v="EJECUTADO EXITOSO"/>
    <s v="ORDEN DE CAMBIO"/>
    <s v="ROLLOS"/>
    <s v="ROLLOS"/>
    <s v="VISITA_TÉCNICA"/>
    <n v="40"/>
    <s v="ESTADO RESULTADO DE LA ACTIVIDAD :EJECUTADO_x000a_FORMA DE ATENCIÓN :VISITA TECNICA_x000a_CANTIDAD DE ROLLOS :40_x000a_FECHA FIN DE LA ACTIVIDAD :20-06-2025_x000a_NOMBRES Y APELLIDOS DEL USUARIO :Ivan soto _x000a_TELEFONO DEL USUARIO :3022497134_x000a_CORREO DEL USUARIO :josuesotolinares@gmail.com_x000a_SOLUCIÓN :SE ENTREGAN 40 ROLLOS "/>
    <n v="0"/>
    <n v="0"/>
    <s v="N/A"/>
    <s v="TIPO II"/>
    <s v="TERRESTRE"/>
    <n v="1"/>
    <s v="CUERO RUIZ JHONNY"/>
    <n v="67654.12000000001"/>
    <n v="0"/>
    <n v="67654.12000000001"/>
    <m/>
    <m/>
    <m/>
    <m/>
    <m/>
  </r>
  <r>
    <s v="MEDELLIN"/>
    <x v="2"/>
    <x v="2"/>
    <n v="5001"/>
    <n v="2311813"/>
    <n v="78938"/>
    <s v="ANTIOQUIA"/>
    <s v="MEDELLIN"/>
    <s v="DISTRICOL CARNICERIA J&amp;B"/>
    <s v="REDEBAN"/>
    <n v="2311813"/>
    <s v="FO-25-1104838"/>
    <d v="2025-06-16T15:35:00"/>
    <d v="2025-06-20T14:52:00"/>
    <s v="EJECUTADO_EXITOSO"/>
    <s v="EJECUTADO EXITOSO"/>
    <s v="ORDEN DE CAMBIO"/>
    <s v="ROLLOS"/>
    <s v="ROLLOS"/>
    <s v="VISITA_TÉCNICA"/>
    <n v="30"/>
    <s v="ESTADO RESULTADO DE LA ACTIVIDAD :EJECUTADO_x000a_FORMA DE ATENCIÓN :VISITA TECNICA_x000a_CANTIDAD DE ROLLOS :30_x000a_FECHA FIN DE LA ACTIVIDAD :20-06-2025_x000a_NOMBRES Y APELLIDOS DEL USUARIO :Brenda  Fernández _x000a_TELEFONO DEL USUARIO :3023363421_x000a_CORREO DEL USUARIO :yorianyledezma@gmail.com_x000a_SOLUCIÓN :SE REALIZA LA ENTREGA DE 30 ROLLOS DE CB A LA ENCARGADA BRENDA "/>
    <n v="0"/>
    <n v="0"/>
    <s v="N/A"/>
    <s v="TIPO I"/>
    <s v="TERRESTRE"/>
    <n v="1"/>
    <s v="PORRAS CASTRO DARLON NASCK"/>
    <n v="35779.500569199998"/>
    <n v="0"/>
    <n v="35779.500569199998"/>
    <m/>
    <m/>
    <m/>
    <m/>
    <m/>
  </r>
  <r>
    <s v="MEDELLIN"/>
    <x v="2"/>
    <x v="2"/>
    <n v="5088"/>
    <n v="2314333"/>
    <n v="56687"/>
    <s v="ANTIOQUIA"/>
    <s v="BELLO"/>
    <s v="PTM BELLO DEPOSITO Y FERRETERI"/>
    <s v="REDEBAN"/>
    <n v="2314333"/>
    <s v="FO-25-1102063"/>
    <d v="2025-06-17T09:06:00"/>
    <d v="2025-06-20T14:54:54"/>
    <s v="EJECUTADO_EXITOSO"/>
    <s v="EJECUTADO EXITOSO"/>
    <s v="ORDEN DE CAMBIO"/>
    <s v="ROLLOS"/>
    <s v="ROLLOS"/>
    <s v="VISITA_TÉCNICA"/>
    <n v="30"/>
    <s v="ESTADO RESULTADO DE LA ACTIVIDAD :EJECUTADO_x000a_FORMA DE ATENCIÓN :VISITA TECNICA_x000a_CANTIDAD DE ROLLOS :30_x000a_FECHA FIN DE LA ACTIVIDAD :20-06-2025_x000a_NOMBRES Y APELLIDOS DEL USUARIO :Adriana Loera_x000a_TELEFONO DEL USUARIO :3005687940_x000a_CORREO DEL USUARIO :adrianamariacuartasl@gmail.com_x000a_SOLUCIÓN :SE REALIZA LA ENTREGA DE 30 ROLLOS DE CB A L ENCARGADA ADRIANA MARÍA "/>
    <n v="0"/>
    <n v="0"/>
    <s v="N/A"/>
    <s v="TIPO I"/>
    <s v="TERRESTRE"/>
    <n v="1"/>
    <s v="DIAZ ZABALA FRANCIS DUBAN"/>
    <n v="35779.500569199998"/>
    <n v="0"/>
    <n v="35779.500569199998"/>
    <m/>
    <m/>
    <m/>
    <m/>
    <m/>
  </r>
  <r>
    <s v="YOPAL"/>
    <x v="4"/>
    <x v="4"/>
    <n v="85001"/>
    <n v="2314639"/>
    <n v="58961"/>
    <s v="CASANARE"/>
    <s v="YOPAL"/>
    <s v="BARRIO CAMPINA YOPAL 1"/>
    <s v="REDEBAN"/>
    <n v="2314639"/>
    <s v="FO-25-1102077"/>
    <d v="2025-06-17T09:33:00"/>
    <d v="2025-06-20T14:57:44"/>
    <s v="EJECUTADO_EXITOSO"/>
    <s v="EJECUTADO EXITOSO"/>
    <s v="ORDEN DE CAMBIO"/>
    <s v="ROLLOS"/>
    <s v="ROLLOS"/>
    <s v="VISITA_TÉCNICA"/>
    <n v="40"/>
    <s v="ESTADO RESULTADO DE LA ACTIVIDAD :EJECUTADO_x000a_FORMA DE ATENCIÓN :VISITA TECNICA_x000a_CANTIDAD DE ROLLOS :40_x000a_FECHA FIN DE LA ACTIVIDAD :20-06-2025_x000a_NOMBRES Y APELLIDOS DEL USUARIO :MARIA PAN_x000a_TELEFONO DEL USUARIO :3138032577_x000a_CORREO DEL USUARIO :crisbelypan427@gmail.com_x000a_SOLUCIÓN :SE VISITA DIRECCIÓN INDICADA, POR LA SEÑORA MARIA PAN, SE ENTREGAN 40 ROLLOS. NO SE REGISTRA FOTO DE TIRILLA CB SE ENCUENTRA CERRADO. "/>
    <n v="0"/>
    <n v="0"/>
    <s v="N/A"/>
    <s v="TIPO I"/>
    <s v="TERRESTRE"/>
    <n v="1"/>
    <s v="ORTIZ MARTINEZ STIVEN"/>
    <n v="35779.500569199998"/>
    <n v="0"/>
    <n v="35779.500569199998"/>
    <m/>
    <m/>
    <m/>
    <m/>
    <m/>
  </r>
  <r>
    <s v="APARTADO"/>
    <x v="2"/>
    <x v="2"/>
    <n v="5837"/>
    <n v="2316987"/>
    <n v="40235"/>
    <s v="ANTIOQUIA"/>
    <s v="TURBO"/>
    <s v="PTM TURBO MARCE Y CARLOS"/>
    <s v="REDEBAN"/>
    <n v="2316987"/>
    <s v="FO-25-1103860"/>
    <d v="2025-06-17T14:04:00"/>
    <d v="2025-06-20T15:00:06"/>
    <s v="EJECUTADO_EXITOSO"/>
    <s v="EJECUTADO EXITOSO"/>
    <s v="ORDEN DE CAMBIO"/>
    <s v="ROLLOS"/>
    <s v="ROLLOS"/>
    <s v="VISITA_TÉCNICA"/>
    <n v="60"/>
    <s v="ESTADO RESULTADO DE LA ACTIVIDAD :EJECUTADO_x000a_FORMA DE ATENCIÓN :VISITA TECNICA_x000a_CANTIDAD DE ROLLOS :60_x000a_FECHA FIN DE LA ACTIVIDAD :20-06-2025_x000a_NOMBRES Y APELLIDOS DEL USUARIO :Carlos Mario Morcillo Cogollo_x000a_TELEFONO DEL USUARIO :3202783638_x000a_CORREO DEL USUARIO :carlos.leicarma@gmail.com_x000a_SOLUCIÓN :ENTREGA ROLLOS EN SITIO"/>
    <n v="0"/>
    <n v="0"/>
    <s v="N/A"/>
    <s v="TIPO II"/>
    <s v="TERRESTRE"/>
    <n v="1"/>
    <s v="CEDEÑO AMAYA JORGE LUIS"/>
    <n v="67654.12000000001"/>
    <n v="0"/>
    <n v="67654.12000000001"/>
    <m/>
    <m/>
    <m/>
    <m/>
    <m/>
  </r>
  <r>
    <s v="CARTAGENA"/>
    <x v="1"/>
    <x v="1"/>
    <n v="13001"/>
    <n v="2317386"/>
    <n v="66684"/>
    <s v="BOLIVAR"/>
    <s v="CARTAGENA"/>
    <s v="PAGAFACIL RAMBLAS"/>
    <s v="REDEBAN"/>
    <n v="2317386"/>
    <s v="FO-25-1103869"/>
    <d v="2025-06-17T14:33:00"/>
    <d v="2025-06-20T15:02:25"/>
    <s v="EJECUTADO_EXITOSO"/>
    <s v="EJECUTADO EXITOSO"/>
    <s v="ORDEN DE CAMBIO"/>
    <s v="ROLLOS"/>
    <s v="ROLLOS"/>
    <s v="VISITA_TÉCNICA"/>
    <n v="120"/>
    <s v="ESTADO RESULTADO DE LA ACTIVIDAD :EJECUTADO_x000a_FORMA DE ATENCIÓN :VISITA TECNICA_x000a_CANTIDAD DE ROLLOS :120_x000a_FECHA FIN DE LA ACTIVIDAD :20-06-2025_x000a_NOMBRES Y APELLIDOS DEL USUARIO :Jessica Pérez _x000a_TELEFONO DEL USUARIO :3178673536_x000a_CORREO DEL USUARIO :pfcclasramblas@pagafacil.com.co_x000a_SOLUCIÓN :SE REALIZA ENTREGA DE 120 ROLLOS PARA EL CORRESPONSAL "/>
    <n v="0"/>
    <n v="0"/>
    <s v="N/A"/>
    <s v="TIPO I"/>
    <s v="TERRESTRE"/>
    <n v="1"/>
    <s v="CASTRILLON URREA LONDIER LEANDRO"/>
    <n v="35779.500569199998"/>
    <n v="0"/>
    <n v="35779.500569199998"/>
    <m/>
    <m/>
    <m/>
    <m/>
    <m/>
  </r>
  <r>
    <s v="CARTAGENA"/>
    <x v="1"/>
    <x v="1"/>
    <n v="13667"/>
    <n v="2309575"/>
    <n v="11903"/>
    <s v="BOLIVAR"/>
    <s v="SAN MARTIN DE LOBA"/>
    <s v="SAN MARTIN DE LOBA"/>
    <s v="REDEBAN"/>
    <n v="2309575"/>
    <s v="FO-25-1098757"/>
    <d v="2025-06-16T11:42:00"/>
    <d v="2025-06-20T15:06:23"/>
    <s v="EJECUTADO_EXITOSO"/>
    <s v="EJECUTADO EXITOSO"/>
    <s v="ORDEN DE CAMBIO"/>
    <s v="ROLLOS"/>
    <s v="ROLLOS"/>
    <s v="ENVÍO"/>
    <n v="70"/>
    <s v="ESTADO RESULTADO DE LA ACTIVIDAD :_x000a_FORMA DE ATENCIÓN :ENVIO_x000a_CANTIDAD DE ROLLOS :70_x000a_FECHA FIN DE LA ACTIVIDAD :20-06-2025_x000a_NOMBRES Y APELLIDOS DEL USUARIO :_x000a_TELEFONO DEL USUARIO :_x000a_CORREO DEL USUARIO :_x000a_SOLUCIÓN :"/>
    <s v="240030940501"/>
    <s v="INTERRAPIDISIMO"/>
    <s v="N/A"/>
    <s v="TIPO IV"/>
    <s v="TERRESTRE"/>
    <n v="0"/>
    <s v="BOLAÑOS TABORDA JORGE ENRIQUE"/>
    <n v="35779.500569199998"/>
    <n v="0"/>
    <n v="35779.500569199998"/>
    <m/>
    <m/>
    <m/>
    <m/>
    <m/>
  </r>
  <r>
    <s v="NEIVA"/>
    <x v="4"/>
    <x v="4"/>
    <n v="18610"/>
    <n v="2322582"/>
    <n v="58715"/>
    <s v="CAQUETA"/>
    <s v="SAN JOSE DEL FRAGUA"/>
    <s v="PTM SAN JOSE DEL FRAGUA FARMAC"/>
    <s v="REDEBAN"/>
    <n v="2322582"/>
    <s v="FO-25-1107309"/>
    <d v="2025-06-18T10:02:00"/>
    <d v="2025-06-20T15:09:16"/>
    <s v="EJECUTADO_EXITOSO"/>
    <s v="EJECUTADO EXITOSO"/>
    <s v="ORDEN DE CAMBIO"/>
    <s v="ROLLOS"/>
    <s v="ROLLOS"/>
    <s v="ENVÍO"/>
    <n v="40"/>
    <s v="ESTADO RESULTADO DE LA ACTIVIDAD :_x000a_FORMA DE ATENCIÓN :ENVIO_x000a_CANTIDAD DE ROLLOS :40_x000a_FECHA FIN DE LA ACTIVIDAD :20-06-2025_x000a_NOMBRES Y APELLIDOS DEL USUARIO :_x000a_TELEFONO DEL USUARIO :_x000a_CORREO DEL USUARIO :_x000a_SOLUCIÓN :"/>
    <s v="2212425416"/>
    <s v="SERVIENTREGA"/>
    <s v="N/A"/>
    <s v="TIPO IV"/>
    <s v="TERRESTRE"/>
    <n v="0"/>
    <s v="HERNANDEZ NARANJO OSCAR EDUARDO"/>
    <n v="35779.500569199998"/>
    <n v="0"/>
    <n v="35779.500569199998"/>
    <m/>
    <m/>
    <m/>
    <m/>
    <m/>
  </r>
  <r>
    <s v="MEDELLIN"/>
    <x v="2"/>
    <x v="2"/>
    <n v="5088"/>
    <n v="2318481"/>
    <n v="77330"/>
    <s v="ANTIOQUIA"/>
    <s v="BELLO"/>
    <s v="BARRIO EL PINAR BELLO   2"/>
    <s v="REDEBAN"/>
    <n v="2318481"/>
    <s v="FO-25-1104821"/>
    <d v="2025-06-17T16:04:00"/>
    <d v="2025-06-20T15:10:35"/>
    <s v="EJECUTADO_EXITOSO"/>
    <s v="EJECUTADO EXITOSO"/>
    <s v="ORDEN DE CAMBIO"/>
    <s v="ROLLOS"/>
    <s v="ROLLOS"/>
    <s v="VISITA_TÉCNICA"/>
    <n v="20"/>
    <s v="ESTADO RESULTADO DE LA ACTIVIDAD :EJECUTADO_x000a_FORMA DE ATENCIÓN :VISITA TECNICA_x000a_CANTIDAD DE ROLLOS :20_x000a_FECHA FIN DE LA ACTIVIDAD :20-06-2025_x000a_NOMBRES Y APELLIDOS DEL USUARIO :Diego Guzmán _x000a_TELEFONO DEL USUARIO :3007077330_x000a_CORREO DEL USUARIO :controldevisitadigital@gmail.com_x000a_SOLUCIÓN :SE REALIZA LA ENTREGA DE 20 ROLLOS DE CB USUARIO INDICA QUE LOS DEJE EN LA TIENDA QUE ELLA AL LLEGAR LO RECLAMA SE DEJAN CON DIEGO GUZMÁN "/>
    <n v="0"/>
    <n v="0"/>
    <s v="N/A"/>
    <s v="TIPO I"/>
    <s v="TERRESTRE"/>
    <n v="1"/>
    <s v="MORENO MEDINA JUAN PABLO"/>
    <n v="35779.500569199998"/>
    <n v="0"/>
    <n v="35779.500569199998"/>
    <m/>
    <m/>
    <m/>
    <m/>
    <m/>
  </r>
  <r>
    <s v="IBAGUE"/>
    <x v="4"/>
    <x v="4"/>
    <n v="73001"/>
    <n v="2324109"/>
    <n v="72312"/>
    <s v="TOLIMA"/>
    <s v="IBAGUE"/>
    <s v="PTM IBAGUE TIENDA FRUVER TTATT"/>
    <s v="REDEBAN"/>
    <n v="2324109"/>
    <s v="FO-25-1107832"/>
    <d v="2025-06-18T12:06:00"/>
    <d v="2025-06-20T15:12:44"/>
    <s v="EJECUTADO_EXITOSO"/>
    <s v="EJECUTADO EXITOSO"/>
    <s v="ORDEN DE CAMBIO"/>
    <s v="ROLLOS"/>
    <s v="ROLLOS"/>
    <s v="VISITA_TÉCNICA"/>
    <n v="100"/>
    <s v="ESTADO RESULTADO DE LA ACTIVIDAD :EJECUTADO_x000a_FORMA DE ATENCIÓN :VISITA TECNICA_x000a_CANTIDAD DE ROLLOS :100_x000a_FECHA FIN DE LA ACTIVIDAD :20-06-2025_x000a_NOMBRES Y APELLIDOS DEL USUARIO :Arturo Mendieta_x000a_TELEFONO DEL USUARIO :3058139023_x000a_CORREO DEL USUARIO :mendietacarlos2020@gmail.com_x000a_SOLUCIÓN :SE REALIZA ENTREGA DE 100 ROLLOS POR SOLICITUD DEL CLIENTE."/>
    <n v="0"/>
    <n v="0"/>
    <s v="N/A"/>
    <s v="TIPO I"/>
    <s v="TERRESTRE"/>
    <n v="1"/>
    <s v="ALVAREZ ARENAS VICTOR HUGO"/>
    <n v="35779.500569199998"/>
    <n v="0"/>
    <n v="35779.500569199998"/>
    <m/>
    <m/>
    <m/>
    <m/>
    <m/>
  </r>
  <r>
    <s v="SINCELEJO"/>
    <x v="1"/>
    <x v="1"/>
    <n v="70001"/>
    <n v="2324481"/>
    <n v="79254"/>
    <s v="SUCRE"/>
    <s v="SINCELEJO"/>
    <s v="DISTRICOL MED FARMA #2"/>
    <s v="REDEBAN"/>
    <n v="2324481"/>
    <s v="FO-25-1108742"/>
    <d v="2025-06-18T13:42:00"/>
    <d v="2025-06-20T15:21:22"/>
    <s v="EJECUTADO_EXITOSO"/>
    <s v="EJECUTADO EXITOSO"/>
    <s v="ORDEN DE CAMBIO"/>
    <s v="ROLLOS"/>
    <s v="ROLLOS"/>
    <s v="VISITA_TÉCNICA"/>
    <n v="10"/>
    <s v="ESTADO RESULTADO DE LA ACTIVIDAD :EJECUTADO_x000a_FORMA DE ATENCIÓN :VISITA TECNICA_x000a_CANTIDAD DE ROLLOS :10_x000a_FECHA FIN DE LA ACTIVIDAD :20-06-2025_x000a_NOMBRES Y APELLIDOS DEL USUARIO :ANDREA TOVAR _x000a_TELEFONO DEL USUARIO :3016279671_x000a_CORREO DEL USUARIO :medfarmadrogueria@gmail.com _x000a_SOLUCIÓN :SE VISITA SITIO SE VERIFICA INFORMACIÓN SE REALIZA ENTREGA DE ROLLOS RBM NO SE MANIPULA EQUIPOS, FIRMA QUIEN RECIBE LOS ROLLOS. "/>
    <n v="0"/>
    <n v="0"/>
    <s v="N/A"/>
    <s v="TIPO I"/>
    <s v="TERRESTRE"/>
    <n v="1"/>
    <s v="MONTOYA VELEZ ANDRES FELIPE"/>
    <n v="35779.500569199998"/>
    <n v="0"/>
    <n v="35779.500569199998"/>
    <m/>
    <m/>
    <m/>
    <m/>
    <m/>
  </r>
  <r>
    <s v="PEREIRA"/>
    <x v="5"/>
    <x v="6"/>
    <n v="63001"/>
    <n v="2326624"/>
    <n v="78409"/>
    <s v="QUINDIO"/>
    <s v="ARMENIA"/>
    <s v="BARRIO VILLA LILIANA ARMENIA 2"/>
    <s v="REDEBAN"/>
    <n v="2326624"/>
    <s v="FO-25-1109713"/>
    <d v="2025-06-18T17:12:00"/>
    <d v="2025-06-20T15:24:19"/>
    <s v="EJECUTADO_EXITOSO"/>
    <s v="EJECUTADO EXITOSO"/>
    <s v="ORDEN DE CAMBIO"/>
    <s v="ROLLOS"/>
    <s v="ROLLOS"/>
    <s v="VISITA_TÉCNICA"/>
    <n v="50"/>
    <s v="ESTADO RESULTADO DE LA ACTIVIDAD :EJECUTADO_x000a_FORMA DE ATENCIÓN :VISITA TECNICA_x000a_CANTIDAD DE ROLLOS :50_x000a_FECHA FIN DE LA ACTIVIDAD :20-06-2025_x000a_NOMBRES Y APELLIDOS DEL USUARIO :CARLOS GALINDO_x000a_TELEFONO DEL USUARIO :3135915676_x000a_CORREO DEL USUARIO :carlosgalindo.comfenalco@gmail.com_x000a_SOLUCIÓN :SE VISITA COMERCIO SE REALIZÓ ENTREGA DE 50 ROLLOS "/>
    <n v="0"/>
    <n v="0"/>
    <s v="N/A"/>
    <s v="TIPO II"/>
    <s v="TERRESTRE"/>
    <n v="1"/>
    <s v="CASTRO HENAO DANIEL ESTEBAN"/>
    <n v="67654.12000000001"/>
    <n v="0"/>
    <n v="67654.12000000001"/>
    <m/>
    <m/>
    <m/>
    <m/>
    <m/>
  </r>
  <r>
    <s v="BOGOTA"/>
    <x v="3"/>
    <x v="3"/>
    <n v="11001"/>
    <n v="2329115"/>
    <n v="71171"/>
    <s v="CUNDINAMARCA"/>
    <s v="BOGOTA"/>
    <s v="ARRIO ORQUIDEAS BOGOTA 9"/>
    <s v="REDEBAN"/>
    <n v="2329115"/>
    <s v="FO-25-1111769"/>
    <d v="2025-06-19T10:31:00"/>
    <d v="2025-06-20T15:30:21"/>
    <s v="EJECUTADO_EXITOSO"/>
    <s v="EJECUTADO EXITOSO"/>
    <s v="ORDEN DE CAMBIO"/>
    <s v="ROLLOS"/>
    <s v="ROLLOS"/>
    <s v="VISITA_TÉCNICA"/>
    <n v="20"/>
    <s v="ESTADO RESULTADO DE LA ACTIVIDAD :EJECUTADO_x000a_FORMA DE ATENCIÓN :VISITA TECNICA_x000a_CANTIDAD DE ROLLOS :20_x000a_FECHA FIN DE LA ACTIVIDAD :20-06-2025_x000a_NOMBRES Y APELLIDOS DEL USUARIO :Carmen Zarate _x000a_TELEFONO DEL USUARIO :3003956014_x000a_CORREO DEL USUARIO :desvare.niky@gmail.com_x000a_SOLUCIÓN :SE LLEGA LA DIRECCIÓN INDICADA Y SE ENTREGAN 20 ROLLOS NO SE MANIPULAN DATÁFONOS"/>
    <n v="0"/>
    <n v="0"/>
    <s v="N/A"/>
    <s v="TIPO I"/>
    <s v="TERRESTRE"/>
    <n v="1"/>
    <s v="CASTRO HENAO DANIEL ESTEBAN"/>
    <n v="35779.500569199998"/>
    <n v="0"/>
    <n v="35779.500569199998"/>
    <m/>
    <m/>
    <m/>
    <m/>
    <m/>
  </r>
  <r>
    <s v="BOGOTA"/>
    <x v="3"/>
    <x v="3"/>
    <n v="11001"/>
    <n v="2329790"/>
    <n v="38419"/>
    <s v="CUNDINAMARCA"/>
    <s v="BOGOTA"/>
    <s v="REDY TEQUENDAMA"/>
    <s v="REDEBAN"/>
    <n v="2329790"/>
    <s v="FO-25-1112286"/>
    <d v="2025-06-19T11:25:00"/>
    <d v="2025-06-20T15:44:20"/>
    <s v="EJECUTADO_EXITOSO"/>
    <s v="EJECUTADO EXITOSO"/>
    <s v="ORDEN DE CAMBIO"/>
    <s v="ROLLOS"/>
    <s v="ROLLOS"/>
    <s v="VISITA_TÉCNICA"/>
    <n v="260"/>
    <s v="ESTADO RESULTADO DE LA ACTIVIDAD :EJECUTADO_x000a_FORMA DE ATENCIÓN :VISITA TECNICA_x000a_CANTIDAD DE ROLLOS :260_x000a_FECHA FIN DE LA ACTIVIDAD :20-06-2025_x000a_NOMBRES Y APELLIDOS DEL USUARIO :CAROLINA CASTELLANOS _x000a_TELEFONO DEL USUARIO :3027483691_x000a_CORREO DEL USUARIO :tenquedama21@gmail.com_x000a_SOLUCIÓN :SE DEJAN 260 ROLLOS"/>
    <n v="0"/>
    <n v="0"/>
    <s v="N/A"/>
    <s v="TIPO I"/>
    <s v="TERRESTRE"/>
    <n v="1"/>
    <s v="DE AVILA SIADES ALBERTO ENRIQUE"/>
    <n v="35779.500569199998"/>
    <n v="0"/>
    <n v="35779.500569199998"/>
    <m/>
    <m/>
    <m/>
    <m/>
    <m/>
  </r>
  <r>
    <s v="MEDELLIN"/>
    <x v="2"/>
    <x v="2"/>
    <n v="5088"/>
    <n v="2306042"/>
    <n v="48749"/>
    <s v="ANTIOQUIA"/>
    <s v="BELLO"/>
    <s v="BARRIO VILLAS DEL SOL NIQUIA B"/>
    <s v="REDEBAN"/>
    <n v="2306042"/>
    <s v="FO-25-1095918"/>
    <d v="2025-06-16T08:00:00"/>
    <d v="2025-06-20T15:48:28"/>
    <s v="EJECUTADO_EXITOSO"/>
    <s v="EJECUTADO EXITOSO"/>
    <s v="ORDEN DE CAMBIO"/>
    <s v="ROLLOS"/>
    <s v="ROLLOS"/>
    <s v="VISITA_TÉCNICA"/>
    <n v="90"/>
    <s v="ESTADO RESULTADO DE LA ACTIVIDAD :EJECUTADO_x000a_FORMA DE ATENCIÓN :VISITA TECNICA_x000a_CANTIDAD DE ROLLOS :90_x000a_FECHA FIN DE LA ACTIVIDAD :20-06-2025_x000a_NOMBRES Y APELLIDOS DEL USUARIO :Mary rios _x000a_TELEFONO DEL USUARIO :3007979359_x000a_CORREO DEL USUARIO :bodegacampofresk@gmail.com_x000a_SOLUCIÓN :SE REALIZA L ENTREGA DE 90 ROLLOS DE CB A L ENCARGADA "/>
    <n v="0"/>
    <n v="0"/>
    <s v="N/A"/>
    <s v="TIPO I"/>
    <s v="TERRESTRE"/>
    <n v="1"/>
    <s v="MONTOYA VELEZ ANDRES FELIPE"/>
    <n v="35779.500569199998"/>
    <n v="0"/>
    <n v="35779.500569199998"/>
    <m/>
    <m/>
    <m/>
    <m/>
    <m/>
  </r>
  <r>
    <s v="MEDELLIN"/>
    <x v="2"/>
    <x v="2"/>
    <n v="5308"/>
    <n v="2312529"/>
    <n v="78939"/>
    <s v="ANTIOQUIA"/>
    <s v="GIRARDOTA"/>
    <s v="DISTRICOL MINIMERCADO DETODITO"/>
    <s v="REDEBAN"/>
    <n v="2312529"/>
    <s v="FO-25-1104819"/>
    <d v="2025-06-16T16:37:00"/>
    <d v="2025-06-20T16:36:55"/>
    <s v="EJECUTADO_EXITOSO"/>
    <s v="EJECUTADO EXITOSO"/>
    <s v="ORDEN DE CAMBIO"/>
    <s v="ROLLOS"/>
    <s v="ROLLOS"/>
    <s v="VISITA_TÉCNICA"/>
    <n v="50"/>
    <s v="ESTADO RESULTADO DE LA ACTIVIDAD :EJECUTADO_x000a_FORMA DE ATENCIÓN :VISITA TECNICA_x000a_CANTIDAD DE ROLLOS :50_x000a_FECHA FIN DE LA ACTIVIDAD :20-06-2025_x000a_NOMBRES Y APELLIDOS DEL USUARIO :Nelly Pineda _x000a_TELEFONO DEL USUARIO :3117916111_x000a_CORREO DEL USUARIO :controldevisitadigital@gmail.com_x000a_SOLUCIÓN :SE REALIZA LA ENTREGA DE 50 ROLLOS DE CB A L ENCARGADA NELLY PINEDA "/>
    <n v="0"/>
    <n v="0"/>
    <s v="N/A"/>
    <s v="TIPO I"/>
    <s v="TERRESTRE"/>
    <n v="1"/>
    <s v="CASSIANI PEREZ RAUL RAMIRO"/>
    <n v="35779.500569199998"/>
    <n v="0"/>
    <n v="35779.500569199998"/>
    <m/>
    <m/>
    <m/>
    <m/>
    <m/>
  </r>
  <r>
    <s v="PASTO"/>
    <x v="5"/>
    <x v="5"/>
    <n v="52001"/>
    <n v="2331299"/>
    <n v="17196"/>
    <s v="NARIÑO"/>
    <s v="PASTO"/>
    <s v="BARRIO PROGRESO PASTO"/>
    <s v="REDEBAN"/>
    <n v="2331299"/>
    <s v="FO-25-1113521"/>
    <d v="2025-06-19T15:06:00"/>
    <d v="2025-06-20T16:49:18"/>
    <s v="EJECUTADO_EXITOSO"/>
    <s v="EJECUTADO EXITOSO"/>
    <s v="ORDEN DE CAMBIO"/>
    <s v="ROLLOS"/>
    <s v="ROLLOS"/>
    <s v="VISITA_TÉCNICA"/>
    <n v="150"/>
    <s v="ESTADO RESULTADO DE LA ACTIVIDAD :EJECUTADO_x000a_FORMA DE ATENCIÓN :VISITA TECNICA_x000a_CANTIDAD DE ROLLOS :150_x000a_FECHA FIN DE LA ACTIVIDAD :20-06-2025_x000a_NOMBRES Y APELLIDOS DEL USUARIO :Jessica daza_x000a_TELEFONO DEL USUARIO :3127822045_x000a_CORREO DEL USUARIO :vividaza17@hotmail.com_x000a_SOLUCIÓN :SE REALIZA ENTREGA DE 150 ROLLOS POR SOLICITUD DE CLIENTE NO SE MANIPULA DATAFONO "/>
    <n v="0"/>
    <n v="0"/>
    <s v="N/A"/>
    <s v="TIPO I"/>
    <s v="TERRESTRE"/>
    <n v="1"/>
    <s v="VEGA MANRIQUE JONATAN MAURICIO"/>
    <n v="35779.500569199998"/>
    <n v="0"/>
    <n v="35779.500569199998"/>
    <m/>
    <m/>
    <m/>
    <m/>
    <m/>
  </r>
  <r>
    <s v="CALI"/>
    <x v="5"/>
    <x v="5"/>
    <n v="76377"/>
    <n v="2318361"/>
    <n v="76346"/>
    <s v="VALLE DEL CAUCA"/>
    <s v="LA CUMBRE"/>
    <s v="BARRIO CORREGIMIENTO LA CUMBRE"/>
    <s v="REDEBAN"/>
    <n v="2318361"/>
    <s v="FO-25-1104151"/>
    <d v="2025-06-17T15:54:00"/>
    <d v="2025-06-21T09:24:18"/>
    <s v="EJECUTADO_EXITOSO"/>
    <s v="EJECUTADO EXITOSO"/>
    <s v="ORDEN DE CAMBIO"/>
    <s v="ROLLOS"/>
    <s v="ROLLOS"/>
    <s v="ENVÍO"/>
    <n v="40"/>
    <s v="ESTADO RESULTADO DE LA ACTIVIDAD :EJECUTADO_x000a_FORMA DE ATENCIÓN :ENVIO FLOTA - OPERADOR LOGISTICO_x000a_CANTIDAD DE ROLLOS :40_x000a_FECHA FIN DE LA ACTIVIDAD :20-06-2025_x000a_NOMBRES Y APELLIDOS DEL USUARIO :LAURA ORDOÑEZ _x000a_TELEFONO DEL USUARIO :3207346629_x000a_CORREO DEL USUARIO :controldevisitadigital@gmail.com_x000a_SOLUCIÓN :SE ENVIAN 40 ROLLOS A LA SEÑORITA LAURA ORDOÑEZ YA QUE EL CLIENTE ASI LO SOLICITO POR QUE ESTA MUY DIFÍCIL EL INGRESO AYA EL CLIENTE CONFIRMA HABER RECIBIDO LOS ROLLOS "/>
    <s v="FLOTA"/>
    <s v="FLOTA"/>
    <s v="N/A"/>
    <s v="TIPO II"/>
    <s v="TERRESTRE"/>
    <n v="0"/>
    <s v="HERNANDEZ NARANJO OSCAR EDUARDO"/>
    <n v="35779.500569199998"/>
    <n v="0"/>
    <n v="35779.500569199998"/>
    <m/>
    <m/>
    <m/>
    <m/>
    <m/>
  </r>
  <r>
    <s v="MONTERIA"/>
    <x v="1"/>
    <x v="1"/>
    <n v="23417"/>
    <n v="2319153"/>
    <n v="67246"/>
    <s v="CORDOBA"/>
    <s v="LORICA"/>
    <s v="DISTRICOL MESCELANEA YASMII"/>
    <s v="REDEBAN"/>
    <n v="2319153"/>
    <s v="FO-25-1104850"/>
    <d v="2025-06-17T17:27:00"/>
    <d v="2025-06-21T09:27:01"/>
    <s v="EJECUTADO_EXITOSO"/>
    <s v="EJECUTADO EXITOSO"/>
    <s v="ORDEN DE CAMBIO"/>
    <s v="ROLLOS"/>
    <s v="ROLLOS"/>
    <s v="VISITA_TÉCNICA"/>
    <n v="50"/>
    <s v="ESTADO RESULTADO DE LA ACTIVIDAD :EJECUTADO_x000a_FORMA DE ATENCIÓN :VISITA TECNICA_x000a_CANTIDAD DE ROLLOS :50_x000a_FECHA FIN DE LA ACTIVIDAD :20-06-2025_x000a_NOMBRES Y APELLIDOS DEL USUARIO :Fernando Ochoa Hernández 0_x000a_TELEFONO DEL USUARIO :3013951675_x000a_CORREO DEL USUARIO :fejoher0710@hotmail.com_x000a_SOLUCIÓN :SE REALIZA VISITA TÉCNICA PARA ENTREGA DE 50 ROLLOS PARA DATAFONO, NO SE INTERVIENE TERMINAL Y LA ENTREGA SE REALIZA SIN NOVEDAD."/>
    <n v="0"/>
    <n v="0"/>
    <s v="N/A"/>
    <s v="TIPO II"/>
    <s v="TERRESTRE"/>
    <n v="1"/>
    <s v="CASTRILLON URREA LONDIER LEANDRO"/>
    <n v="67654.12000000001"/>
    <n v="0"/>
    <n v="67654.12000000001"/>
    <m/>
    <m/>
    <m/>
    <m/>
    <m/>
  </r>
  <r>
    <s v="APARTADO"/>
    <x v="2"/>
    <x v="2"/>
    <n v="5045"/>
    <n v="2323463"/>
    <n v="78482"/>
    <s v="ANTIOQUIA"/>
    <s v="APARTADO"/>
    <s v="PTM LA PAZ APARTADO CYBER LA P"/>
    <s v="REDEBAN"/>
    <n v="2323463"/>
    <s v="FO-25-1107498"/>
    <d v="2025-06-18T11:20:00"/>
    <d v="2025-06-21T09:30:00"/>
    <s v="EJECUTADO_EXITOSO"/>
    <s v="EJECUTADO EXITOSO"/>
    <s v="ORDEN DE CAMBIO"/>
    <s v="ROLLOS"/>
    <s v="ROLLOS"/>
    <s v="VISITA_TÉCNICA"/>
    <n v="40"/>
    <s v="ESTADO RESULTADO DE LA ACTIVIDAD :EJECUTADO_x000a_FORMA DE ATENCIÓN :VISITA TECNICA_x000a_CANTIDAD DE ROLLOS :40_x000a_FECHA FIN DE LA ACTIVIDAD :20-06-2025_x000a_NOMBRES Y APELLIDOS DEL USUARIO :Blanca Oblelly Ramos_x000a_TELEFONO DEL USUARIO :3206174420_x000a_CORREO DEL USUARIO :oblelly@hotmail.com_x000a_SOLUCIÓN :ENTREGA ROLLOS EN SITIO "/>
    <n v="0"/>
    <n v="0"/>
    <s v="N/A"/>
    <s v="TIPO I"/>
    <s v="TERRESTRE"/>
    <n v="1"/>
    <s v="VEGA MANRIQUE JONATAN MAURICIO"/>
    <n v="35779.500569199998"/>
    <n v="0"/>
    <n v="35779.500569199998"/>
    <m/>
    <m/>
    <m/>
    <m/>
    <m/>
  </r>
  <r>
    <s v="MEDELLIN"/>
    <x v="2"/>
    <x v="2"/>
    <n v="5360"/>
    <n v="2316903"/>
    <n v="12337"/>
    <s v="ANTIOQUIA"/>
    <s v="ITAGUI"/>
    <s v="BARRIO SANTA MARIA II - ITAGUI"/>
    <s v="REDEBAN"/>
    <n v="2316903"/>
    <s v="FO-25-1102830"/>
    <d v="2025-06-17T12:49:00"/>
    <d v="2025-06-21T09:36:27"/>
    <s v="EJECUTADO_EXITOSO"/>
    <s v="EJECUTADO EXITOSO"/>
    <s v="ORDEN DE CAMBIO"/>
    <s v="ROLLOS"/>
    <s v="ROLLOS"/>
    <s v="VISITA_TÉCNICA"/>
    <n v="120"/>
    <s v="ESTADO RESULTADO DE LA ACTIVIDAD :EJECUTADO_x000a_FORMA DE ATENCIÓN :VISITA TECNICA_x000a_CANTIDAD DE ROLLOS :120_x000a_FECHA FIN DE LA ACTIVIDAD :21-06-2025_x000a_NOMBRES Y APELLIDOS DEL USUARIO :Gustavo Valencia _x000a_TELEFONO DEL USUARIO :3113245715_x000a_CORREO DEL USUARIO :vardelfines@gmail.com_x000a_SOLUCIÓN :SE REALIZA L ENTREGA DE 120 ROLLOS DE CB AL ENCARGADO GUSTAVO VALENCIA "/>
    <n v="0"/>
    <n v="0"/>
    <s v="N/A"/>
    <s v="TIPO I"/>
    <s v="TERRESTRE"/>
    <n v="1"/>
    <s v="MONTOYA VELEZ ANDRES FELIPE"/>
    <n v="35779.500569199998"/>
    <n v="0"/>
    <n v="35779.500569199998"/>
    <m/>
    <m/>
    <m/>
    <m/>
    <m/>
  </r>
  <r>
    <s v="VILLAVICENCIO"/>
    <x v="4"/>
    <x v="4"/>
    <n v="50006"/>
    <n v="2324475"/>
    <n v="78863"/>
    <s v="META"/>
    <s v="ACACIAS"/>
    <s v="BARRIO ZONA RURAL ACACIAS ACACIAS 2"/>
    <s v="REDEBAN"/>
    <n v="2324475"/>
    <s v="FO-25-1108750"/>
    <d v="2025-06-18T13:40:00"/>
    <d v="2025-06-21T09:45:37"/>
    <s v="EJECUTADO_EXITOSO"/>
    <s v="EJECUTADO EXITOSO"/>
    <s v="ORDEN DE CAMBIO"/>
    <s v="ROLLOS"/>
    <s v="ROLLOS"/>
    <s v="VISITA_TÉCNICA"/>
    <n v="10"/>
    <s v="ESTADO RESULTADO DE LA ACTIVIDAD :EJECUTADO_x000a_FORMA DE ATENCIÓN :VISITA TECNICA_x000a_CANTIDAD DE ROLLOS :10_x000a_FECHA FIN DE LA ACTIVIDAD :20-06-2025_x000a_NOMBRES Y APELLIDOS DEL USUARIO :Deyanira Hincapié _x000a_TELEFONO DEL USUARIO :3124496184_x000a_CORREO DEL USUARIO :afch123456789@gmail.com_x000a_SOLUCIÓN :SE REALIZA ENTREGA DE 10 ROLLOS DE PAPEL TERMICO PARA DATAFONO "/>
    <n v="0"/>
    <n v="0"/>
    <s v="N/A"/>
    <s v="TIPO II"/>
    <s v="TERRESTRE"/>
    <n v="1"/>
    <s v="CERPA SUAREZ DUVAN CAMILO"/>
    <n v="67654.12000000001"/>
    <n v="0"/>
    <n v="67654.12000000001"/>
    <m/>
    <m/>
    <m/>
    <m/>
    <m/>
  </r>
  <r>
    <s v="CUCUTA"/>
    <x v="0"/>
    <x v="0"/>
    <n v="54720"/>
    <n v="2331586"/>
    <n v="62636"/>
    <s v="NORTE DE SANTANDER"/>
    <s v="SARDINATA"/>
    <s v="PTM SARDINATA NOWNOW"/>
    <s v="REDEBAN"/>
    <n v="2331586"/>
    <s v="FO-25-1113888"/>
    <d v="2025-06-19T15:23:00"/>
    <d v="2025-06-21T09:49:00"/>
    <s v="EJECUTADO_EXITOSO"/>
    <s v="EJECUTADO EXITOSO"/>
    <s v="ORDEN DE CAMBIO"/>
    <s v="ROLLOS"/>
    <s v="ROLLOS"/>
    <s v="VISITA_TÉCNICA"/>
    <n v="30"/>
    <s v="ESTADO RESULTADO DE LA ACTIVIDAD :EJECUTADO_x000a_FORMA DE ATENCIÓN :VISITA TECNICA_x000a_CANTIDAD DE ROLLOS :30_x000a_FECHA FIN DE LA ACTIVIDAD :20-06-2025_x000a_NOMBRES Y APELLIDOS DEL USUARIO :Juan Carlos Perea_x000a_TELEFONO DEL USUARIO :3229232123_x000a_CORREO DEL USUARIO :controldevisitadigital@gmail.com_x000a_SOLUCIÓN :SE REALIZA VISITA, SE ENTREGAN 30 ROLLOS, DATAFONO NO SE ENCUENTRA EN LA DIRECCIÓN DE ENTREGA "/>
    <n v="0"/>
    <n v="0"/>
    <s v="N/A"/>
    <s v="TIPO II"/>
    <s v="TERRESTRE"/>
    <n v="1"/>
    <s v="JULIO TUBERQUIA JOSE SEBASTIAN"/>
    <n v="67654.12000000001"/>
    <n v="0"/>
    <n v="67654.12000000001"/>
    <m/>
    <m/>
    <m/>
    <m/>
    <m/>
  </r>
  <r>
    <s v="BUCARAMANGA"/>
    <x v="0"/>
    <x v="0"/>
    <n v="68615"/>
    <n v="2333197"/>
    <n v="30062"/>
    <s v="SANTANDER"/>
    <s v="RIONEGRO"/>
    <s v="COMCARD RIONEGRO MAS CHIC"/>
    <s v="REDEBAN"/>
    <n v="2333197"/>
    <s v="FO-25-1115098"/>
    <d v="2025-06-20T08:00:00"/>
    <d v="2025-06-21T10:00:09"/>
    <s v="EJECUTADO_EXITOSO"/>
    <s v="EJECUTADO EXITOSO"/>
    <s v="ORDEN DE CAMBIO"/>
    <s v="ROLLOS"/>
    <s v="ROLLOS"/>
    <s v="ENVÍO"/>
    <n v="90"/>
    <s v="ESTADO RESULTADO DE LA ACTIVIDAD :EJECUTADO_x000a_FORMA DE ATENCIÓN :ENVIO FLOTA - OPERADOR LOGISTICO_x000a_CANTIDAD DE ROLLOS :90_x000a_FECHA FIN DE LA ACTIVIDAD :21-06-2025_x000a_NOMBRES Y APELLIDOS DEL USUARIO :DIANA FONCE_x000a_TELEFONO DEL USUARIO :3164496285_x000a_CORREO DEL USUARIO :dianafonce28@hotmail.com_x000a_SOLUCIÓN :SE ESTABLECE COMUNICACIÓN CON LA SEÑORA DIANA FONCE AL NÚMERO 3164496285 SE LE INFORMA QUE SE LE REALIZA ENVÍO DE LOS ROLLOS QUE SOLICITO "/>
    <s v="FLOTA"/>
    <s v="FLOTA"/>
    <s v="N/A"/>
    <s v="TIPO II"/>
    <s v="TERRESTRE"/>
    <n v="0"/>
    <s v="BERNAL ELAICA EDGAR ALEXIS"/>
    <n v="35779.500569199998"/>
    <n v="0"/>
    <n v="35779.500569199998"/>
    <m/>
    <m/>
    <m/>
    <m/>
    <m/>
  </r>
  <r>
    <s v="PASTO"/>
    <x v="5"/>
    <x v="5"/>
    <n v="52678"/>
    <n v="2304750"/>
    <n v="50094"/>
    <s v="NARIÑO"/>
    <s v="SAMANIEGO"/>
    <s v="17874000ANIEGO  MUNDO EDPHONE"/>
    <s v="REDEBAN"/>
    <n v="2304750"/>
    <s v="FO-25-1091700"/>
    <d v="2025-06-14T09:00:00"/>
    <d v="2025-06-21T10:07:00"/>
    <s v="EJECUTADO_EXITOSO"/>
    <s v="EJECUTADO EXITOSO"/>
    <s v="ORDEN DE CAMBIO"/>
    <s v="ROLLOS"/>
    <s v="ROLLOS"/>
    <s v="ENVÍO"/>
    <n v="170"/>
    <s v="ESTADO RESULTADO DE LA ACTIVIDAD :_x000a_FORMA DE ATENCIÓN :ENVIO_x000a_CANTIDAD DE ROLLOS :170_x000a_FECHA FIN DE LA ACTIVIDAD :21-06-2025_x000a_NOMBRES Y APELLIDOS DEL USUARIO :_x000a_TELEFONO DEL USUARIO :_x000a_CORREO DEL USUARIO :_x000a_SOLUCIÓN :"/>
    <s v="024023291980"/>
    <s v="  ENVIA"/>
    <s v="N/A"/>
    <s v="TIPO III"/>
    <s v="TERRESTRE"/>
    <n v="0"/>
    <s v="ORTIZ MARTINEZ STIVEN"/>
    <n v="35779.500569199998"/>
    <n v="0"/>
    <n v="35779.500569199998"/>
    <m/>
    <m/>
    <m/>
    <m/>
    <m/>
  </r>
  <r>
    <s v="NEIVA"/>
    <x v="4"/>
    <x v="4"/>
    <n v="41001"/>
    <n v="2335650"/>
    <n v="72964"/>
    <s v="HUILA"/>
    <s v="NEIVA"/>
    <s v="DISTRICOL MULTISERVICIOS MAJO"/>
    <s v="REDEBAN"/>
    <n v="2335650"/>
    <s v="FO-25-1116577"/>
    <d v="2025-06-20T10:43:00"/>
    <d v="2025-06-21T10:18:49"/>
    <s v="EJECUTADO_CANCELADO"/>
    <s v="DIRECCION ERRADA"/>
    <s v="ORDEN DE CAMBIO"/>
    <s v="ROLLOS"/>
    <s v="ROLLOS"/>
    <s v="VISITA_TÉCNICA"/>
    <n v="50"/>
    <s v="ESTADO RESULTADO DE LA ACTIVIDAD :EJECUTADO / CANCELADO_x000a_FORMA DE ATENCIÓN :VISITA TECNICA_x000a_CANTIDAD DE ROLLOS :_x000a_FECHA FIN DE LA ACTIVIDAD :21-06-2025_x000a_NOMBRES Y APELLIDOS DEL USUARIO :Jenifer Mendez _x000a_TELEFONO DEL USUARIO :3214290607_x000a_CORREO DEL USUARIO :controldevisitadigital@gmail.com_x000a_SOLUCIÓN :SE LLEGA AL PUNTO , NO SE EVIDENCIA CORRESPONSAL , NO HAY PUBLICIDAD INSTALADA , NO SALE NADIES DE LA VIVIENDA , SE INDAGA CON VECINOS SOBRE EL CORRESPONSAL COMENTANDO QUE SE AHY NO HA HABIDO CORRESPONSAL."/>
    <n v="0"/>
    <n v="0"/>
    <s v="N/A"/>
    <s v="TIPO I"/>
    <s v="TERRESTRE"/>
    <n v="1"/>
    <s v="CASTRO HENAO DANIEL ESTEBAN"/>
    <n v="35779.500569199998"/>
    <n v="0"/>
    <n v="35779.500569199998"/>
    <m/>
    <m/>
    <m/>
    <m/>
    <m/>
  </r>
  <r>
    <s v="MEDELLIN"/>
    <x v="2"/>
    <x v="2"/>
    <n v="5079"/>
    <n v="2307418"/>
    <n v="69774"/>
    <s v="ANTIOQUIA"/>
    <s v="BARBOSA"/>
    <s v="PTM BARBOSA  UNICASA DE MI HOG"/>
    <s v="REDEBAN"/>
    <n v="2307418"/>
    <s v="FO-25-1095921"/>
    <d v="2025-06-16T08:48:00"/>
    <d v="2025-06-21T10:21:50"/>
    <s v="EJECUTADO_EXITOSO"/>
    <s v="EJECUTADO EXITOSO"/>
    <s v="ORDEN DE CAMBIO"/>
    <s v="ROLLOS"/>
    <s v="ROLLOS"/>
    <s v="VISITA_TÉCNICA"/>
    <n v="50"/>
    <s v="ESTADO RESULTADO DE LA ACTIVIDAD :EJECUTADO_x000a_FORMA DE ATENCIÓN :VISITA TECNICA_x000a_CANTIDAD DE ROLLOS :50_x000a_FECHA FIN DE LA ACTIVIDAD :21-06-2025_x000a_NOMBRES Y APELLIDOS DEL USUARIO :Arbey Restrepo _x000a_TELEFONO DEL USUARIO :3002072731_x000a_CORREO DEL USUARIO :torresgarciamonicamaria8@gmail.com_x000a_SOLUCIÓN :SE ENTREGAN 50 ROLLOS "/>
    <n v="0"/>
    <n v="0"/>
    <s v="N/A"/>
    <s v="TIPO II"/>
    <s v="TERRESTRE"/>
    <n v="1"/>
    <s v="MONTERO MUESES GIAN CARLO"/>
    <n v="67654.12000000001"/>
    <n v="0"/>
    <n v="67654.12000000001"/>
    <m/>
    <m/>
    <m/>
    <m/>
    <m/>
  </r>
  <r>
    <s v="BUCARAMANGA"/>
    <x v="0"/>
    <x v="0"/>
    <n v="68081"/>
    <n v="2308545"/>
    <n v="79036"/>
    <s v="SANTANDER"/>
    <s v="BARRANCABERMEJA"/>
    <s v="BARRIO BARRANCABERMEJA  BARRANCABERMEJA"/>
    <s v="REDEBAN"/>
    <n v="2308545"/>
    <s v="FO-25-1097495"/>
    <d v="2025-06-16T10:12:00"/>
    <d v="2025-06-21T10:23:00"/>
    <s v="EJECUTADO_EXITOSO"/>
    <s v="EJECUTADO EXITOSO"/>
    <s v="ORDEN DE CAMBIO"/>
    <s v="ROLLOS"/>
    <s v="ROLLOS"/>
    <s v="ENVÍO"/>
    <n v="30"/>
    <s v="ESTADO RESULTADO DE LA ACTIVIDAD :_x000a_FORMA DE ATENCIÓN :ENVIO_x000a_CANTIDAD DE ROLLOS :30_x000a_FECHA FIN DE LA ACTIVIDAD :21-06-2025_x000a_NOMBRES Y APELLIDOS DEL USUARIO :_x000a_TELEFONO DEL USUARIO :_x000a_CORREO DEL USUARIO :_x000a_SOLUCIÓN :"/>
    <s v="240030895083"/>
    <s v="INTERRAPIDISIMO"/>
    <s v="N/A"/>
    <s v="TIPO III"/>
    <s v="TERRESTRE"/>
    <n v="0"/>
    <s v="MEZA MARTINEZ LUIS MATEO"/>
    <n v="35779.500569199998"/>
    <n v="0"/>
    <n v="35779.500569199998"/>
    <m/>
    <m/>
    <m/>
    <m/>
    <m/>
  </r>
  <r>
    <s v="MEDELLIN"/>
    <x v="2"/>
    <x v="2"/>
    <n v="5360"/>
    <n v="2316653"/>
    <n v="62976"/>
    <s v="ANTIOQUIA"/>
    <s v="ITAGUI"/>
    <s v="DISTRICOL MERCADOS LA 52"/>
    <s v="REDEBAN"/>
    <n v="2316653"/>
    <s v="FO-25-1102826"/>
    <d v="2025-06-17T12:19:00"/>
    <d v="2025-06-21T10:36:03"/>
    <s v="EJECUTADO_EXITOSO"/>
    <s v="EJECUTADO EXITOSO"/>
    <s v="ORDEN DE CAMBIO"/>
    <s v="ROLLOS"/>
    <s v="ROLLOS"/>
    <s v="VISITA_TÉCNICA"/>
    <n v="170"/>
    <s v="ESTADO RESULTADO DE LA ACTIVIDAD :EJECUTADO_x000a_FORMA DE ATENCIÓN :VISITA TECNICA_x000a_CANTIDAD DE ROLLOS :170_x000a_FECHA FIN DE LA ACTIVIDAD :21-06-2025_x000a_NOMBRES Y APELLIDOS DEL USUARIO :Paula zapata _x000a_TELEFONO DEL USUARIO :3182789796_x000a_CORREO DEL USUARIO :paulaandreazapatacuartas@gmail.com_x000a_SOLUCIÓN :SE REALIZA LA ENTREGA DE 170 ROLLOS DE CB A AL ENCARGADA PAULA ZAPATA "/>
    <n v="0"/>
    <n v="0"/>
    <s v="N/A"/>
    <s v="TIPO I"/>
    <s v="TERRESTRE"/>
    <n v="1"/>
    <s v="CERPA SUAREZ DUVAN CAMILO"/>
    <n v="35779.500569199998"/>
    <n v="0"/>
    <n v="35779.500569199998"/>
    <m/>
    <m/>
    <m/>
    <m/>
    <m/>
  </r>
  <r>
    <s v="VALLEDUPAR"/>
    <x v="1"/>
    <x v="1"/>
    <n v="20250"/>
    <n v="2314162"/>
    <n v="54243"/>
    <s v="CESAR"/>
    <s v="EL PASO"/>
    <s v="BARRIO DIVINO NINO EL PASO 1"/>
    <s v="REDEBAN"/>
    <n v="2314162"/>
    <s v="FO-25-1102248"/>
    <d v="2025-06-17T08:52:00"/>
    <d v="2025-06-21T10:39:00"/>
    <s v="EJECUTADO_EXITOSO"/>
    <s v="EJECUTADO EXITOSO"/>
    <s v="ORDEN DE CAMBIO"/>
    <s v="ROLLOS"/>
    <s v="ROLLOS"/>
    <s v="ENVÍO"/>
    <n v="100"/>
    <s v="ESTADO RESULTADO DE LA ACTIVIDAD :_x000a_FORMA DE ATENCIÓN :ENVIO_x000a_CANTIDAD DE ROLLOS :100_x000a_FECHA FIN DE LA ACTIVIDAD :21-06-2025_x000a_NOMBRES Y APELLIDOS DEL USUARIO :_x000a_TELEFONO DEL USUARIO :_x000a_CORREO DEL USUARIO :_x000a_SOLUCIÓN :"/>
    <s v="2259115743"/>
    <s v="SERVIENTREGA"/>
    <s v="N/A"/>
    <s v="TIPO III"/>
    <s v="TERRESTRE"/>
    <n v="0"/>
    <s v="MEZA MARTINEZ LUIS MATEO"/>
    <n v="35779.500569199998"/>
    <n v="0"/>
    <n v="35779.500569199998"/>
    <m/>
    <m/>
    <m/>
    <m/>
    <m/>
  </r>
  <r>
    <s v="YOPAL"/>
    <x v="4"/>
    <x v="4"/>
    <n v="85410"/>
    <n v="2326862"/>
    <n v="78770"/>
    <s v="CASANARE"/>
    <s v="TAURAMENA"/>
    <s v="DISTRICOL DROGUERIA LA SALUD S"/>
    <s v="REDEBAN"/>
    <n v="2326862"/>
    <s v="FO-25-1110448"/>
    <d v="2025-06-19T08:00:00"/>
    <d v="2025-06-21T10:39:26"/>
    <s v="EJECUTADO_EXITOSO"/>
    <s v="EJECUTADO EXITOSO"/>
    <s v="ORDEN DE CAMBIO"/>
    <s v="ROLLOS"/>
    <s v="ROLLOS"/>
    <s v="ENVÍO"/>
    <n v="30"/>
    <s v="ESTADO RESULTADO DE LA ACTIVIDAD :EJECUTADO_x000a_FORMA DE ATENCIÓN :ENVIO FLOTA - OPERADOR LOGISTICO_x000a_CANTIDAD DE ROLLOS :30_x000a_FECHA FIN DE LA ACTIVIDAD :21-06-2025_x000a_NOMBRES Y APELLIDOS DEL USUARIO :CONSTANZA ILES_x000a_TELEFONO DEL USUARIO :3103379792_x000a_CORREO DEL USUARIO :velasconstanza72@gmail.com_x000a_SOLUCIÓN :EN COMUNICACIÓN CON LA SEÑORA CONSTANZA ILES AL NUMERO 3103379792, INDICA DE ENVIEN LOS ROLLOS POR SERVICIO DE FLOTA. RECIBIDO OK"/>
    <s v="FLOTA"/>
    <s v="FLOTA"/>
    <s v="N/A"/>
    <s v="TIPO II"/>
    <s v="TERRESTRE"/>
    <n v="0"/>
    <s v="SANCHEZ SOLORZANO JUAN SEBASTIAN"/>
    <n v="35779.500569199998"/>
    <n v="0"/>
    <n v="35779.500569199998"/>
    <m/>
    <m/>
    <m/>
    <m/>
    <m/>
  </r>
  <r>
    <s v="SANTA MARTA"/>
    <x v="1"/>
    <x v="1"/>
    <n v="44090"/>
    <n v="2315992"/>
    <n v="38593"/>
    <s v="LA GUAJIRA"/>
    <s v="DIBULLA"/>
    <s v="DISTRICOL CARNICERIA SALAMAR"/>
    <s v="REDEBAN"/>
    <n v="2315992"/>
    <s v="FO-25-1102754"/>
    <d v="2025-06-17T11:27:00"/>
    <d v="2025-06-21T10:45:00"/>
    <s v="EJECUTADO_EXITOSO"/>
    <s v="EJECUTADO EXITOSO"/>
    <s v="ORDEN DE CAMBIO"/>
    <s v="ROLLOS"/>
    <s v="ROLLOS"/>
    <s v="ENVÍO"/>
    <n v="30"/>
    <s v="ESTADO RESULTADO DE LA ACTIVIDAD :_x000a_FORMA DE ATENCIÓN :ENVIO_x000a_CANTIDAD DE ROLLOS :30_x000a_FECHA FIN DE LA ACTIVIDAD :21-06-2025_x000a_NOMBRES Y APELLIDOS DEL USUARIO :_x000a_TELEFONO DEL USUARIO :_x000a_CORREO DEL USUARIO :_x000a_SOLUCIÓN :"/>
    <s v="2259115936"/>
    <s v="SERVIENTREGA"/>
    <s v="N/A"/>
    <s v="TIPO III"/>
    <s v="TERRESTRE"/>
    <n v="0"/>
    <s v="CEDEÑO AMAYA JORGE LUIS"/>
    <n v="35779.500569199998"/>
    <n v="0"/>
    <n v="35779.500569199998"/>
    <m/>
    <m/>
    <m/>
    <m/>
    <m/>
  </r>
  <r>
    <s v="MEDELLIN"/>
    <x v="2"/>
    <x v="2"/>
    <n v="5079"/>
    <n v="2316922"/>
    <n v="31008"/>
    <s v="ANTIOQUIA"/>
    <s v="BARBOSA"/>
    <s v="BARRIO PLAZA DE MERCADO"/>
    <s v="REDEBAN"/>
    <n v="2316922"/>
    <s v="FO-25-1102865"/>
    <d v="2025-06-17T13:10:00"/>
    <d v="2025-06-21T10:51:00"/>
    <s v="EJECUTADO_EXITOSO"/>
    <s v="EJECUTADO EXITOSO"/>
    <s v="ORDEN DE CAMBIO"/>
    <s v="ROLLOS"/>
    <s v="ROLLOS"/>
    <s v="VISITA_TÉCNICA"/>
    <n v="120"/>
    <s v="ESTADO RESULTADO DE LA ACTIVIDAD :EJECUTADO_x000a_FORMA DE ATENCIÓN :VISITA TECNICA_x000a_CANTIDAD DE ROLLOS :120_x000a_FECHA FIN DE LA ACTIVIDAD :21-06-2025_x000a_NOMBRES Y APELLIDOS DEL USUARIO :Giovanna García _x000a_TELEFONO DEL USUARIO :3012291350_x000a_CORREO DEL USUARIO :juanpablo23.1@hotmail.com_x000a_SOLUCIÓN :SE ENTREGAN 120 ROLLOS "/>
    <n v="0"/>
    <n v="0"/>
    <s v="N/A"/>
    <s v="TIPO II"/>
    <s v="TERRESTRE"/>
    <n v="1"/>
    <s v="FRANCO CAÑAVERAL YAMID RAUL"/>
    <n v="67654.12000000001"/>
    <n v="0"/>
    <n v="67654.12000000001"/>
    <m/>
    <m/>
    <m/>
    <m/>
    <m/>
  </r>
  <r>
    <s v="MEDELLIN"/>
    <x v="2"/>
    <x v="2"/>
    <n v="5001"/>
    <n v="2318930"/>
    <n v="75617"/>
    <s v="ANTIOQUIA"/>
    <s v="MEDELLIN"/>
    <s v="DISTRICOL TIENDA DE MASCOTAS P"/>
    <s v="REDEBAN"/>
    <n v="2318930"/>
    <s v="FO-25-1104859"/>
    <d v="2025-06-17T16:40:00"/>
    <d v="2025-06-21T10:59:00"/>
    <s v="EJECUTADO_EXITOSO"/>
    <s v="EJECUTADO EXITOSO"/>
    <s v="ORDEN DE CAMBIO"/>
    <s v="ROLLOS"/>
    <s v="ROLLOS"/>
    <s v="VISITA_TÉCNICA"/>
    <n v="140"/>
    <s v="ESTADO RESULTADO DE LA ACTIVIDAD :EJECUTADO_x000a_FORMA DE ATENCIÓN :VISITA TECNICA_x000a_CANTIDAD DE ROLLOS :140_x000a_FECHA FIN DE LA ACTIVIDAD :21-06-2025_x000a_NOMBRES Y APELLIDOS DEL USUARIO :Mary luz _x000a_TELEFONO DEL USUARIO :3207120961_x000a_CORREO DEL USUARIO :controldevisitadigital@gmail.com_x000a_SOLUCIÓN :SE REALIZA LA ENTREGA DE 140 ROLLOS DE CB LA ENCARGADA INDICA QUE LO DEJE EN LA PANADERÍA SE DEJAN CIN MARY"/>
    <n v="0"/>
    <n v="0"/>
    <s v="N/A"/>
    <s v="TIPO I"/>
    <s v="TERRESTRE"/>
    <n v="1"/>
    <s v="TARAZONA REGINO YESID ALEXANDER"/>
    <n v="35779.500569199998"/>
    <n v="0"/>
    <n v="35779.500569199998"/>
    <m/>
    <m/>
    <m/>
    <m/>
    <m/>
  </r>
  <r>
    <s v="CARTAGENA"/>
    <x v="1"/>
    <x v="1"/>
    <n v="13001"/>
    <n v="2337918"/>
    <n v="78796"/>
    <s v="BOLIVAR"/>
    <s v="CARTAGENA"/>
    <s v="BARR CEBALLOS CARTAGENA DE INDIAS"/>
    <s v="REDEBAN"/>
    <n v="2337918"/>
    <s v="FO-25-1118062"/>
    <d v="2025-06-20T15:24:00"/>
    <d v="2025-06-21T11:20:00"/>
    <s v="EJECUTADO_EXITOSO"/>
    <s v="EJECUTADO EXITOSO"/>
    <s v="ORDEN DE CAMBIO"/>
    <s v="ROLLOS"/>
    <s v="ROLLOS"/>
    <s v="VISITA_TÉCNICA"/>
    <n v="30"/>
    <s v="ESTADO RESULTADO DE LA ACTIVIDAD :EJECUTADO_x000a_FORMA DE ATENCIÓN :VISITA TECNICA_x000a_CANTIDAD DE ROLLOS :30_x000a_FECHA FIN DE LA ACTIVIDAD :21-06-2025_x000a_NOMBRES Y APELLIDOS DEL USUARIO :Maricruz Sandon _x000a_TELEFONO DEL USUARIO :3172476415_x000a_CORREO DEL USUARIO :sandontorres@gmail.com_x000a_SOLUCIÓN :SE ENTREGAN 30 ROLLOS "/>
    <n v="0"/>
    <n v="0"/>
    <s v="N/A"/>
    <s v="TIPO I"/>
    <s v="TERRESTRE"/>
    <n v="1"/>
    <n v="0"/>
    <n v="35779.500569199998"/>
    <n v="0"/>
    <n v="35779.500569199998"/>
    <m/>
    <m/>
    <m/>
    <m/>
    <m/>
  </r>
  <r>
    <s v="YOPAL"/>
    <x v="4"/>
    <x v="4"/>
    <n v="85250"/>
    <n v="2329408"/>
    <n v="67838"/>
    <s v="CASANARE"/>
    <s v="PAZ DE ARIPORO"/>
    <s v="BARRIO PANORAMA PAZ DE ARIPORO"/>
    <s v="REDEBAN"/>
    <n v="2329408"/>
    <s v="FO-25-1112008"/>
    <d v="2025-06-19T10:52:00"/>
    <d v="2025-06-21T11:25:00"/>
    <s v="EJECUTADO_EXITOSO"/>
    <s v="EJECUTADO EXITOSO"/>
    <s v="ORDEN DE CAMBIO"/>
    <s v="ROLLOS"/>
    <s v="ROLLOS"/>
    <s v="ENVÍO"/>
    <n v="30"/>
    <s v="ESTADO RESULTADO DE LA ACTIVIDAD :EJECUTADO_x000a_FORMA DE ATENCIÓN :ENVIO FLOTA - OPERADOR LOGISTICO_x000a_CANTIDAD DE ROLLOS :30_x000a_FECHA FIN DE LA ACTIVIDAD :21-06-2025_x000a_NOMBRES Y APELLIDOS DEL USUARIO :YUCCY VELANDIA _x000a_TELEFONO DEL USUARIO :3507373664_x000a_CORREO DEL USUARIO :yuccyvelandia@gmail.com_x000a_SOLUCIÓN :EN COMUNICACIÓN CON LA SEÑORA YUCCY VELANDIA AL NUMERO 3507373664, INDICA SE ENVIEN LOS ROLLOS POR SERVICIO DE TAXI. RECIBIDO OK"/>
    <s v="FLOTA"/>
    <s v="FLOTA"/>
    <s v="N/A"/>
    <s v="TIPO II"/>
    <s v="TERRESTRE"/>
    <n v="0"/>
    <n v="0"/>
    <n v="35779.500569199998"/>
    <n v="0"/>
    <n v="35779.500569199998"/>
    <m/>
    <m/>
    <m/>
    <m/>
    <m/>
  </r>
  <r>
    <s v="APARTADO"/>
    <x v="2"/>
    <x v="2"/>
    <n v="5837"/>
    <n v="2313044"/>
    <n v="37273"/>
    <s v="ANTIOQUIA"/>
    <s v="TURBO"/>
    <s v="DISTRICOL GRANERO CARPAL SURTI"/>
    <s v="REDEBAN"/>
    <n v="2313044"/>
    <s v="FO-25-1100776"/>
    <d v="2025-06-17T08:00:00"/>
    <d v="2025-06-21T11:29:00"/>
    <s v="EJECUTADO_EXITOSO"/>
    <s v="EJECUTADO EXITOSO"/>
    <s v="ORDEN DE CAMBIO"/>
    <s v="ROLLOS"/>
    <s v="ROLLOS"/>
    <s v="ENVÍO"/>
    <n v="50"/>
    <s v="ESTADO RESULTADO DE LA ACTIVIDAD :EJECUTADO_x000a_FORMA DE ATENCIÓN :ENVIO FLOTA - OPERADOR LOGISTICO_x000a_CANTIDAD DE ROLLOS :50_x000a_FECHA FIN DE LA ACTIVIDAD :21-06-2025_x000a_NOMBRES Y APELLIDOS DEL USUARIO :Over Darío Carpio_x000a_TELEFONO DEL USUARIO :3226574681_x000a_CORREO DEL USUARIO :no informado _x000a_SOLUCIÓN :ENVÍO DIRECTO CON EL CONDUCTOR, ENTREGA CONFIRMADA CON EL CLIENTE. "/>
    <s v="FLOTA"/>
    <s v="FLOTA"/>
    <s v="N/A"/>
    <s v="TIPO II"/>
    <s v="TERRESTRE"/>
    <n v="0"/>
    <n v="0"/>
    <n v="35779.500569199998"/>
    <n v="0"/>
    <n v="35779.500569199998"/>
    <m/>
    <m/>
    <m/>
    <m/>
    <m/>
  </r>
  <r>
    <s v="MEDELLIN"/>
    <x v="2"/>
    <x v="2"/>
    <n v="5001"/>
    <n v="2315982"/>
    <n v="61788"/>
    <s v="ANTIOQUIA"/>
    <s v="MEDELLIN"/>
    <s v="BARRIO LA AMERICA MEDELLIN 10"/>
    <s v="REDEBAN"/>
    <n v="2315982"/>
    <s v="FO-25-1102473"/>
    <d v="2025-06-17T11:25:00"/>
    <d v="2025-06-21T12:01:14"/>
    <s v="EJECUTADO_EXITOSO"/>
    <s v="EJECUTADO EXITOSO"/>
    <s v="ORDEN DE CAMBIO"/>
    <s v="ROLLOS"/>
    <s v="ROLLOS"/>
    <s v="VISITA_TÉCNICA"/>
    <n v="220"/>
    <s v="ESTADO RESULTADO DE LA ACTIVIDAD :EJECUTADO_x000a_FORMA DE ATENCIÓN :VISITA TECNICA_x000a_CANTIDAD DE ROLLOS :220_x000a_FECHA FIN DE LA ACTIVIDAD :21-06-2025_x000a_NOMBRES Y APELLIDOS DEL USUARIO :Jaime álzate _x000a_TELEFONO DEL USUARIO :3042109586_x000a_CORREO DEL USUARIO :alexanderalzate1509@gmail.com_x000a_SOLUCIÓN :SE REALIZA LA ENTREGA DE 220 ROLLOS DE CB A EL ENCARGADO JAIME ÁLZATE "/>
    <n v="0"/>
    <n v="0"/>
    <s v="N/A"/>
    <s v="TIPO I"/>
    <s v="TERRESTRE"/>
    <n v="1"/>
    <n v="0"/>
    <n v="35779.500569199998"/>
    <n v="0"/>
    <n v="35779.500569199998"/>
    <m/>
    <m/>
    <m/>
    <m/>
    <m/>
  </r>
  <r>
    <s v="APARTADO"/>
    <x v="2"/>
    <x v="2"/>
    <n v="5172"/>
    <n v="2319134"/>
    <n v="73416"/>
    <s v="ANTIOQUIA"/>
    <s v="CHIGORODO"/>
    <s v="BARRIO EL BOSQUE CHIGORODO 3"/>
    <s v="REDEBAN"/>
    <n v="2319134"/>
    <s v="FO-25-1104846"/>
    <d v="2025-06-17T17:16:00"/>
    <d v="2025-06-21T12:07:53"/>
    <s v="EJECUTADO_EXITOSO"/>
    <s v="EJECUTADO EXITOSO"/>
    <s v="ORDEN DE CAMBIO"/>
    <s v="ROLLOS"/>
    <s v="ROLLOS"/>
    <s v="VISITA_TÉCNICA"/>
    <n v="160"/>
    <s v="ESTADO RESULTADO DE LA ACTIVIDAD :EJECUTADO_x000a_FORMA DE ATENCIÓN :VISITA TECNICA_x000a_CANTIDAD DE ROLLOS :160_x000a_FECHA FIN DE LA ACTIVIDAD :21-06-2025_x000a_NOMBRES Y APELLIDOS DEL USUARIO :YORFRAN PEREZ _x000a_TELEFONO DEL USUARIO :3052574517_x000a_CORREO DEL USUARIO :yapp290490@gmail.com _x000a_SOLUCIÓN :SE REALIZA ENTREGA DE 160 ROLLOS EXITOSAMENTE OK, "/>
    <n v="0"/>
    <n v="0"/>
    <s v="N/A"/>
    <s v="TIPO II"/>
    <s v="TERRESTRE"/>
    <n v="1"/>
    <n v="0"/>
    <n v="67654.12000000001"/>
    <n v="0"/>
    <n v="67654.12000000001"/>
    <m/>
    <m/>
    <m/>
    <m/>
    <m/>
  </r>
  <r>
    <s v="MEDELLIN"/>
    <x v="2"/>
    <x v="2"/>
    <n v="5030"/>
    <n v="2329143"/>
    <n v="49366"/>
    <s v="ANTIOQUIA"/>
    <s v="AMAGA"/>
    <s v="PTM  AMAGA  DOTACIONES JM"/>
    <s v="REDEBAN"/>
    <n v="2329143"/>
    <s v="FO-25-1111779"/>
    <d v="2025-06-19T10:35:00"/>
    <d v="2025-06-21T12:16:36"/>
    <s v="EJECUTADO_EXITOSO"/>
    <s v="EJECUTADO EXITOSO"/>
    <s v="ORDEN DE CAMBIO"/>
    <s v="ROLLOS"/>
    <s v="ROLLOS"/>
    <s v="VISITA_TÉCNICA"/>
    <n v="30"/>
    <s v="ESTADO RESULTADO DE LA ACTIVIDAD :EJECUTADO_x000a_FORMA DE ATENCIÓN :VISITA TECNICA_x000a_CANTIDAD DE ROLLOS :30_x000a_FECHA FIN DE LA ACTIVIDAD :21-06-2025_x000a_NOMBRES Y APELLIDOS DEL USUARIO :Tatiana Rios _x000a_TELEFONO DEL USUARIO :3016236727_x000a_CORREO DEL USUARIO :controldevisitadigital@gmail.com _x000a_SOLUCIÓN :SE ENTREGA ROLLOS OK "/>
    <n v="0"/>
    <n v="0"/>
    <s v="N/A"/>
    <s v="TIPO II"/>
    <s v="TERRESTRE"/>
    <n v="1"/>
    <s v="MURCIA HERNANDEZ HARVEY IGNACIO"/>
    <n v="67654.12000000001"/>
    <n v="0"/>
    <n v="67654.12000000001"/>
    <m/>
    <m/>
    <m/>
    <m/>
    <m/>
  </r>
  <r>
    <s v="BOGOTA"/>
    <x v="3"/>
    <x v="3"/>
    <n v="11001"/>
    <n v="2337752"/>
    <n v="79041"/>
    <s v="CUNDINAMARCA"/>
    <s v="BOGOTA"/>
    <s v="BARRIO AMPARO CAÑIZARES BOGOTA"/>
    <s v="REDEBAN"/>
    <n v="2337752"/>
    <s v="FO-25-1118055"/>
    <d v="2025-06-20T15:02:00"/>
    <d v="2025-06-21T12:23:10"/>
    <s v="EJECUTADO_EXITOSO"/>
    <s v="EJECUTADO EXITOSO"/>
    <s v="ORDEN DE CAMBIO"/>
    <s v="ROLLOS"/>
    <s v="ROLLOS"/>
    <s v="VISITA_TÉCNICA"/>
    <n v="10"/>
    <s v="ESTADO RESULTADO DE LA ACTIVIDAD :EJECUTADO_x000a_FORMA DE ATENCIÓN :VISITA TECNICA_x000a_CANTIDAD DE ROLLOS :10_x000a_FECHA FIN DE LA ACTIVIDAD :21-06-2025_x000a_NOMBRES Y APELLIDOS DEL USUARIO :Victor Alfonso Carvajal _x000a_TELEFONO DEL USUARIO :3213183331_x000a_CORREO DEL USUARIO :camilapies455@gmail.com_x000a_SOLUCIÓN :SE REALIZA ENTREGA DE 10 ROLLOS NO SE MANIPULA EQUIPOS."/>
    <n v="0"/>
    <n v="0"/>
    <s v="N/A"/>
    <s v="TIPO I"/>
    <s v="TERRESTRE"/>
    <n v="1"/>
    <s v="DURAN ACOSTA FRANK YONNY"/>
    <n v="35779.500569199998"/>
    <n v="0"/>
    <n v="35779.500569199998"/>
    <m/>
    <m/>
    <m/>
    <m/>
    <m/>
  </r>
  <r>
    <s v="BUCARAMANGA"/>
    <x v="0"/>
    <x v="0"/>
    <n v="68001"/>
    <n v="2339194"/>
    <n v="38830"/>
    <s v="SANTANDER"/>
    <s v="BUCARAMANGA"/>
    <s v="PTM B MANGA JAIMES"/>
    <s v="REDEBAN"/>
    <n v="2339194"/>
    <s v="FO-25-1119508"/>
    <d v="2025-06-21T09:00:00"/>
    <d v="2025-06-21T12:25:00"/>
    <s v="EJECUTADO_EXITOSO"/>
    <s v="EJECUTADO EXITOSO"/>
    <s v="ORDEN DE CAMBIO"/>
    <s v="ROLLOS"/>
    <s v="ROLLOS"/>
    <s v="VISITA_TÉCNICA"/>
    <n v="50"/>
    <s v="ESTADO RESULTADO DE LA ACTIVIDAD :EJECUTADO_x000a_FORMA DE ATENCIÓN :VISITA TECNICA_x000a_CANTIDAD DE ROLLOS :50_x000a_FECHA FIN DE LA ACTIVIDAD :21-06-2025_x000a_NOMBRES Y APELLIDOS DEL USUARIO :María Mendez_x000a_TELEFONO DEL USUARIO :3187336245_x000a_CORREO DEL USUARIO :mariastellamendezmiranda@gmail.com_x000a_SOLUCIÓN :SE REALIZA ENTREGA DE 50 ROLLOS CON VISITA NO SE MANUPULA EQUIPO. "/>
    <n v="0"/>
    <n v="0"/>
    <s v="N/A"/>
    <s v="TIPO I"/>
    <s v="TERRESTRE"/>
    <n v="1"/>
    <s v="RODRIGUEZ PEREA JUAN CAMILO"/>
    <n v="35779.500569199998"/>
    <n v="0"/>
    <n v="35779.500569199998"/>
    <m/>
    <m/>
    <m/>
    <m/>
    <m/>
  </r>
  <r>
    <s v="BUCARAMANGA"/>
    <x v="0"/>
    <x v="0"/>
    <n v="68547"/>
    <n v="2339198"/>
    <n v="78884"/>
    <s v="SANTANDER"/>
    <s v="PIEDECUESTA"/>
    <s v="BARRIO EL REFUJIO PIEDECUESTA"/>
    <s v="REDEBAN"/>
    <n v="2339198"/>
    <s v="FO-25-1119499"/>
    <d v="2025-06-21T09:00:00"/>
    <d v="2025-06-21T12:30:00"/>
    <s v="EJECUTADO_EXITOSO"/>
    <s v="EJECUTADO EXITOSO"/>
    <s v="ORDEN DE CAMBIO"/>
    <s v="ROLLOS"/>
    <s v="ROLLOS"/>
    <s v="VISITA_TÉCNICA"/>
    <n v="50"/>
    <s v="ESTADO RESULTADO DE LA ACTIVIDAD :EJECUTADO_x000a_FORMA DE ATENCIÓN :VISITA TECNICA_x000a_CANTIDAD DE ROLLOS :50_x000a_FECHA FIN DE LA ACTIVIDAD :21-06-2025_x000a_NOMBRES Y APELLIDOS DEL USUARIO :OMAR CALA_x000a_TELEFONO DEL USUARIO :3174822132_x000a_CORREO DEL USUARIO :yensecala@gmail.com_x000a_SOLUCIÓN :SE VISITA COMERCIO Y SE HACE ENTREGA DE 50"/>
    <n v="0"/>
    <n v="0"/>
    <s v="N/A"/>
    <s v="TIPO II"/>
    <s v="TERRESTRE"/>
    <n v="1"/>
    <s v="MARTINEZ TOVAR OSCAR DAVID"/>
    <n v="67654.12000000001"/>
    <n v="0"/>
    <n v="67654.12000000001"/>
    <m/>
    <m/>
    <m/>
    <m/>
    <m/>
  </r>
  <r>
    <s v="BARRANQUILLA"/>
    <x v="1"/>
    <x v="1"/>
    <n v="8638"/>
    <n v="2337915"/>
    <n v="30597"/>
    <s v="ATLANTICO"/>
    <s v="SABANALARGA"/>
    <s v="BARRIO SABANALARGA SABANALARGA"/>
    <s v="REDEBAN"/>
    <n v="2337915"/>
    <s v="FO-25-1118066"/>
    <d v="2025-06-20T15:23:00"/>
    <d v="2025-06-21T12:30:33"/>
    <s v="EJECUTADO_EXITOSO"/>
    <s v="EJECUTADO EXITOSO"/>
    <s v="ORDEN DE CAMBIO"/>
    <s v="ROLLOS"/>
    <s v="ROLLOS"/>
    <s v="VISITA_TÉCNICA"/>
    <n v="90"/>
    <s v="ESTADO RESULTADO DE LA ACTIVIDAD :EJECUTADO_x000a_FORMA DE ATENCIÓN :VISITA TECNICA_x000a_CANTIDAD DE ROLLOS :90_x000a_FECHA FIN DE LA ACTIVIDAD :21-06-2025_x000a_NOMBRES Y APELLIDOS DEL USUARIO :JUAN FELIPE GONZÁLEZ _x000a_TELEFONO DEL USUARIO :3182970840_x000a_CORREO DEL USUARIO :realessebastian@hotmail.com_x000a_SOLUCIÓN :SE REALIZA VISITA TÉCNICA, SE ENTREGA 90 ROLLOS PARA DATAFONO, EL CLIENTE RECIBE A SATISFACCIÓN, CB OPERATIVO."/>
    <n v="0"/>
    <n v="0"/>
    <s v="N/A"/>
    <s v="TIPO II"/>
    <s v="TERRESTRE"/>
    <n v="1"/>
    <s v="BUSTOS MORA DIEGO MANUEL"/>
    <n v="67654.12000000001"/>
    <n v="0"/>
    <n v="67654.12000000001"/>
    <m/>
    <m/>
    <m/>
    <m/>
    <m/>
  </r>
  <r>
    <s v="APARTADO"/>
    <x v="2"/>
    <x v="2"/>
    <n v="5147"/>
    <n v="2328175"/>
    <n v="63248"/>
    <s v="ANTIOQUIA"/>
    <s v="CAREPA"/>
    <s v="DISTRICOL CAFETERIA AROMA DE C"/>
    <s v="REDEBAN"/>
    <n v="2328175"/>
    <s v="FO-25-1111137"/>
    <d v="2025-06-19T09:12:00"/>
    <d v="2025-06-21T12:38:32"/>
    <s v="EJECUTADO_EXITOSO"/>
    <s v="EJECUTADO EXITOSO"/>
    <s v="ORDEN DE CAMBIO"/>
    <s v="ROLLOS"/>
    <s v="ROLLOS"/>
    <s v="VISITA_TÉCNICA"/>
    <n v="20"/>
    <s v="ESTADO RESULTADO DE LA ACTIVIDAD :EJECUTADO_x000a_FORMA DE ATENCIÓN :ENVIO FLOTA - OPERADOR LOGISTICO_x000a_CANTIDAD DE ROLLOS :20_x000a_FECHA FIN DE LA ACTIVIDAD :21-06-2025_x000a_NOMBRES Y APELLIDOS DEL USUARIO :Hermes Andrade_x000a_TELEFONO DEL USUARIO :3226574681_x000a_CORREO DEL USUARIO :no informado _x000a_SOLUCIÓN :ENVÍO ROLLOS DIRECTO CON EL CONDUCTOR. ENTREGA CONFIRMADA CON EL CLIENTE. "/>
    <n v="0"/>
    <n v="0"/>
    <s v="N/A"/>
    <s v="TIPO I"/>
    <s v="TERRESTRE"/>
    <n v="1"/>
    <s v="MAESTRE MENGUAL EDGAR ENRIQUE"/>
    <n v="35779.500569199998"/>
    <n v="0"/>
    <n v="35779.500569199998"/>
    <m/>
    <m/>
    <m/>
    <m/>
    <m/>
  </r>
  <r>
    <s v="BUCARAMANGA"/>
    <x v="0"/>
    <x v="0"/>
    <n v="68001"/>
    <n v="2339572"/>
    <n v="74163"/>
    <s v="SANTANDER"/>
    <s v="BUCARAMANGA"/>
    <s v="BARRIO COLORADOS BUCARAMANGA"/>
    <s v="REDEBAN"/>
    <n v="2339572"/>
    <s v="FO-25-1119495"/>
    <d v="2025-06-21T09:00:00"/>
    <d v="2025-06-21T12:45:49"/>
    <s v="EJECUTADO_EXITOSO"/>
    <s v="EJECUTADO EXITOSO"/>
    <s v="ORDEN DE CAMBIO"/>
    <s v="ROLLOS"/>
    <s v="ROLLOS"/>
    <s v="VISITA_TÉCNICA"/>
    <n v="50"/>
    <s v="ESTADO RESULTADO DE LA ACTIVIDAD :EJECUTADO_x000a_FORMA DE ATENCIÓN :VISITA TECNICA_x000a_CANTIDAD DE ROLLOS :50_x000a_FECHA FIN DE LA ACTIVIDAD :21-06-2025_x000a_NOMBRES Y APELLIDOS DEL USUARIO :Alexa Pabon_x000a_TELEFONO DEL USUARIO :3102879977_x000a_CORREO DEL USUARIO :luznayerlitristanchoparada@gmail.com_x000a_SOLUCIÓN :SE REALIZA ENTREGA DE 50 ROLLOS CON VISITA NO SE MANUPULA EQUIPO, "/>
    <n v="0"/>
    <n v="0"/>
    <s v="N/A"/>
    <s v="TIPO I"/>
    <s v="TERRESTRE"/>
    <n v="1"/>
    <s v="CUERO RUIZ JHONNY"/>
    <n v="35779.500569199998"/>
    <n v="0"/>
    <n v="35779.500569199998"/>
    <m/>
    <m/>
    <m/>
    <m/>
    <m/>
  </r>
  <r>
    <s v="TUNJA"/>
    <x v="0"/>
    <x v="0"/>
    <n v="15759"/>
    <n v="2338707"/>
    <n v="47017"/>
    <s v="BOYACA"/>
    <s v="SOGAMOSO"/>
    <s v="BARRIO VEINTE DE JULIO SOGAMOS"/>
    <s v="REDEBAN"/>
    <n v="2338707"/>
    <s v="FO-25-1118510"/>
    <d v="2025-06-20T16:49:00"/>
    <d v="2025-06-21T13:24:05"/>
    <s v="EJECUTADO_EXITOSO"/>
    <s v="EJECUTADO EXITOSO"/>
    <s v="ORDEN DE CAMBIO"/>
    <s v="ROLLOS"/>
    <s v="ROLLOS"/>
    <s v="ENVÍO"/>
    <n v="40"/>
    <s v="ESTADO RESULTADO DE LA ACTIVIDAD :EJECUTADO_x000a_FORMA DE ATENCIÓN :ENVIO FLOTA - OPERADOR LOGISTICO_x000a_CANTIDAD DE ROLLOS :40_x000a_FECHA FIN DE LA ACTIVIDAD :21-06-2025_x000a_NOMBRES Y APELLIDOS DEL USUARIO :AURA RODRIGUEZ _x000a_TELEFONO DEL USUARIO :3115620669_x000a_CORREO DEL USUARIO :auritha675@gmail.com_x000a_SOLUCIÓN :SE LOGRA COMUNICACION CON LA SEÑORA AURA RODRIGUEZ QUIEN SOLICITA QUE SE LE REALICE ENVIO POR INTERRAPIDISIMO,  SE REALIZA ENVIO DE 40 ROLLOS POR TRANSPORTADORA."/>
    <n v="700161342544"/>
    <s v="INTERRAPIDISIMO"/>
    <s v="N/A"/>
    <s v="TIPO II"/>
    <s v="TERRESTRE"/>
    <n v="0"/>
    <s v="CUERO RUIZ JHONNY"/>
    <n v="35779.500569199998"/>
    <n v="0"/>
    <n v="35779.500569199998"/>
    <m/>
    <m/>
    <m/>
    <m/>
    <m/>
  </r>
  <r>
    <s v="APARTADO"/>
    <x v="2"/>
    <x v="2"/>
    <n v="5045"/>
    <n v="2318670"/>
    <n v="56081"/>
    <s v="ANTIOQUIA"/>
    <s v="APARTADO"/>
    <s v="DISTRICOL PAPELERIA Y VARIEDAD"/>
    <s v="REDEBAN"/>
    <n v="2318670"/>
    <s v="FO-25-1104842"/>
    <d v="2025-06-17T16:26:00"/>
    <d v="2025-06-21T13:58:31"/>
    <s v="EJECUTADO_EXITOSO"/>
    <s v="EJECUTADO EXITOSO"/>
    <s v="ORDEN DE CAMBIO"/>
    <s v="ROLLOS"/>
    <s v="ROLLOS"/>
    <s v="ENVÍO"/>
    <n v="110"/>
    <s v="ESTADO RESULTADO DE LA ACTIVIDAD :EJECUTADO_x000a_FORMA DE ATENCIÓN :ENVIO FLOTA - OPERADOR LOGISTICO_x000a_CANTIDAD DE ROLLOS :110_x000a_FECHA FIN DE LA ACTIVIDAD :21-06-2025_x000a_NOMBRES Y APELLIDOS DEL USUARIO :Alexandra Córdoba _x000a_TELEFONO DEL USUARIO :323474702_x000a_CORREO DEL USUARIO :no informado _x000a_SOLUCIÓN :ENVÍO DIRECTO CON EL CONDUCTOR, ENTREGA CONFIRMADA CON EL CLIENTE. "/>
    <s v="FLOTA"/>
    <s v="FLOTA"/>
    <s v="N/A"/>
    <s v="TIPO I"/>
    <s v="TERRESTRE"/>
    <n v="0"/>
    <s v="GOMEZ VEGA DAVID SNEYDER"/>
    <n v="35779.500569199998"/>
    <n v="0"/>
    <n v="35779.500569199998"/>
    <m/>
    <m/>
    <m/>
    <m/>
    <m/>
  </r>
  <r>
    <s v="NEIVA"/>
    <x v="4"/>
    <x v="4"/>
    <n v="41020"/>
    <n v="2328169"/>
    <n v="72586"/>
    <s v="HUILA"/>
    <s v="ALGECIRAS"/>
    <s v="VEREDA EL PARAISO ALGECIRAS"/>
    <s v="REDEBAN"/>
    <n v="2328169"/>
    <s v="FO-25-1111141"/>
    <d v="2025-06-19T09:11:00"/>
    <d v="2025-06-21T14:04:52"/>
    <s v="EJECUTADO_EXITOSO"/>
    <s v="EJECUTADO EXITOSO"/>
    <s v="ORDEN DE CAMBIO"/>
    <s v="ROLLOS"/>
    <s v="ROLLOS"/>
    <s v="ENVÍO"/>
    <n v="60"/>
    <s v="ESTADO RESULTADO DE LA ACTIVIDAD :EJECUTADO_x000a_FORMA DE ATENCIÓN :ENVIO FLOTA - OPERADOR LOGISTICO_x000a_CANTIDAD DE ROLLOS :60_x000a_FECHA FIN DE LA ACTIVIDAD :20-06-2025_x000a_NOMBRES Y APELLIDOS DEL USUARIO :Yurani Salcedo_x000a_TELEFONO DEL USUARIO :3146158061_x000a_CORREO DEL USUARIO :yuranisalcedo44@gmail.com_x000a_SOLUCIÓN :SE REALIZA ENVÍO DE 60 ROLLOS POR INTERRAPIDISIMO"/>
    <n v="700161277613"/>
    <s v="INTERRAPIDISIMO"/>
    <s v="N/A"/>
    <s v="TIPO II"/>
    <s v="TERRESTRE"/>
    <n v="0"/>
    <s v="CANEDO HERRERA ALEXANDER"/>
    <n v="35779.500569199998"/>
    <n v="0"/>
    <n v="35779.500569199998"/>
    <m/>
    <m/>
    <m/>
    <m/>
    <m/>
  </r>
  <r>
    <s v="MEDELLIN"/>
    <x v="2"/>
    <x v="2"/>
    <n v="5615"/>
    <n v="2329196"/>
    <n v="79272"/>
    <s v="ANTIOQUIA"/>
    <s v="RIONEGRO"/>
    <s v="DISTRICOL MASCOTAS SHOP LA ABU"/>
    <s v="REDEBAN"/>
    <n v="2329196"/>
    <s v="FO-25-1112012"/>
    <d v="2025-06-19T10:49:00"/>
    <d v="2025-06-21T14:07:55"/>
    <s v="EJECUTADO_EXITOSO"/>
    <s v="EJECUTADO EXITOSO"/>
    <s v="ORDEN DE CAMBIO"/>
    <s v="ROLLOS"/>
    <s v="ROLLOS"/>
    <s v="VISITA_TÉCNICA"/>
    <n v="10"/>
    <s v="ESTADO RESULTADO DE LA ACTIVIDAD :EJECUTADO_x000a_FORMA DE ATENCIÓN :VISITA TECNICA_x000a_CANTIDAD DE ROLLOS :10_x000a_FECHA FIN DE LA ACTIVIDAD :21-06-2025_x000a_NOMBRES Y APELLIDOS DEL USUARIO :David rincon_x000a_TELEFONO DEL USUARIO :3137797749_x000a_CORREO DEL USUARIO :davidrinconj@gmail.com_x000a_SOLUCIÓN :SE ENTREGAN 10 ROLLOS EXITOSAMENTE "/>
    <n v="0"/>
    <n v="0"/>
    <s v="N/A"/>
    <s v="TIPO II"/>
    <s v="TERRESTRE"/>
    <n v="1"/>
    <s v="ANDRADE HERNANDEZ JUAN CARLOS"/>
    <n v="67654.12000000001"/>
    <n v="0"/>
    <n v="67654.12000000001"/>
    <m/>
    <m/>
    <m/>
    <m/>
    <m/>
  </r>
  <r>
    <s v="BOGOTA"/>
    <x v="3"/>
    <x v="3"/>
    <n v="11001"/>
    <n v="2333042"/>
    <n v="62211"/>
    <s v="CUNDINAMARCA"/>
    <s v="BOGOTA"/>
    <s v="BARRIO AURES BOGOTA 3"/>
    <s v="REDEBAN"/>
    <n v="2333042"/>
    <s v="FO-25-1115101"/>
    <d v="2025-06-20T08:00:00"/>
    <d v="2025-06-21T15:29:37"/>
    <s v="EJECUTADO_EXITOSO"/>
    <s v="EJECUTADO EXITOSO"/>
    <s v="ORDEN DE CAMBIO"/>
    <s v="ROLLOS"/>
    <s v="ROLLOS"/>
    <s v="VISITA_TÉCNICA"/>
    <n v="90"/>
    <s v="ESTADO RESULTADO DE LA ACTIVIDAD :EJECUTADO_x000a_FORMA DE ATENCIÓN :VISITA TECNICA_x000a_CANTIDAD DE ROLLOS :90_x000a_FECHA FIN DE LA ACTIVIDAD :21-06-2025_x000a_NOMBRES Y APELLIDOS DEL USUARIO :Lida pinzon_x000a_TELEFONO DEL USUARIO :3132134685_x000a_CORREO DEL USUARIO :lyda.pinzon@gmail.com_x000a_SOLUCIÓN :SE DEJAN 90 ROLLOS "/>
    <n v="0"/>
    <n v="0"/>
    <s v="N/A"/>
    <s v="TIPO I"/>
    <s v="TERRESTRE"/>
    <n v="1"/>
    <s v="CORTES VELANDIA MIGUEL ANGEL"/>
    <n v="35779.500569199998"/>
    <n v="0"/>
    <n v="35779.500569199998"/>
    <m/>
    <m/>
    <m/>
    <m/>
    <m/>
  </r>
  <r>
    <s v="MONTERIA"/>
    <x v="1"/>
    <x v="1"/>
    <n v="23001"/>
    <n v="2316934"/>
    <n v="32971"/>
    <s v="CORDOBA"/>
    <s v="MONTERIA"/>
    <s v="BARRIO EDMUNDO LOPEZ MONTERIA"/>
    <s v="REDEBAN"/>
    <n v="2316934"/>
    <s v="FO-25-1102941"/>
    <d v="2025-06-17T13:21:00"/>
    <d v="2025-06-22T09:22:43"/>
    <s v="EJECUTADO_EXITOSO"/>
    <s v="EJECUTADO EXITOSO"/>
    <s v="ORDEN DE CAMBIO"/>
    <s v="ROLLOS"/>
    <s v="ROLLOS"/>
    <s v="VISITA_TÉCNICA"/>
    <n v="20"/>
    <s v="ESTADO RESULTADO DE LA ACTIVIDAD :EJECUTADO_x000a_FORMA DE ATENCIÓN :VISITA TECNICA_x000a_CANTIDAD DE ROLLOS :20_x000a_FECHA FIN DE LA ACTIVIDAD :21-06-2025_x000a_NOMBRES Y APELLIDOS DEL USUARIO :Lisbeth Peñate_x000a_TELEFONO DEL USUARIO :3013713042_x000a_CORREO DEL USUARIO :lisbet18@gmail.com_x000a_SOLUCIÓN :SE REALIZA VISITA TÉCNICA PARA ENTREGA DE 20 ROLLOS PARA DATAFONO, NO SE INTERVIENE TERMINAL Y LA ENTREGA SE REALIZA SIN NOVEDAD."/>
    <n v="0"/>
    <n v="0"/>
    <s v="N/A"/>
    <s v="TIPO I"/>
    <s v="TERRESTRE"/>
    <n v="1"/>
    <s v="MARIÑO PABON JORGE ENRIQUE"/>
    <n v="35779.500569199998"/>
    <n v="0"/>
    <n v="35779.500569199998"/>
    <m/>
    <m/>
    <m/>
    <m/>
    <m/>
  </r>
  <r>
    <s v="MEDELLIN"/>
    <x v="2"/>
    <x v="2"/>
    <n v="5615"/>
    <n v="2323859"/>
    <n v="25694"/>
    <s v="ANTIOQUIA"/>
    <s v="RIONEGRO"/>
    <s v="LLANOGRANDE RIONEGRO"/>
    <s v="REDEBAN"/>
    <n v="2323859"/>
    <s v="FO-25-1107830"/>
    <d v="2025-06-18T11:45:00"/>
    <d v="2025-06-22T09:25:49"/>
    <s v="EJECUTADO_CANCELADO"/>
    <s v="CB CERRADO - DESOCUPADO"/>
    <s v="ORDEN DE CAMBIO"/>
    <s v="ROLLOS"/>
    <s v="ROLLOS"/>
    <s v="VISITA_TÉCNICA"/>
    <n v="20"/>
    <s v="ESTADO RESULTADO DE LA ACTIVIDAD :CANCELADO_x000a_FORMA DE ATENCIÓN :VISITA TECNICA_x000a_CANTIDAD DE ROLLOS :_x000a_FECHA FIN DE LA ACTIVIDAD :21-06-2025_x000a_NOMBRES Y APELLIDOS DEL USUARIO :None_x000a_TELEFONO DEL USUARIO :3053431176_x000a_CORREO DEL USUARIO :none_x000a_SOLUCIÓN :SE VISITA COMERCIO Y SE ENCUENTRA CERRADO "/>
    <n v="0"/>
    <n v="0"/>
    <s v="N/A"/>
    <s v="TIPO II"/>
    <s v="TERRESTRE"/>
    <n v="1"/>
    <s v="GALINDO ROJAS LUIS FELIPE"/>
    <n v="67654.12000000001"/>
    <n v="0"/>
    <n v="67654.12000000001"/>
    <m/>
    <m/>
    <m/>
    <m/>
    <m/>
  </r>
  <r>
    <s v="PASTO"/>
    <x v="5"/>
    <x v="5"/>
    <n v="52585"/>
    <n v="2338233"/>
    <n v="49587"/>
    <s v="NARIÑO"/>
    <s v="PUPIALES"/>
    <s v="PTM PUPIALES HELADERIA ZONA 7"/>
    <s v="REDEBAN"/>
    <n v="2338233"/>
    <s v="FO-25-1118504"/>
    <d v="2025-06-20T15:53:00"/>
    <d v="2025-06-22T09:28:38"/>
    <s v="EJECUTADO_EXITOSO"/>
    <s v="EJECUTADO EXITOSO"/>
    <s v="ORDEN DE CAMBIO"/>
    <s v="ROLLOS"/>
    <s v="ROLLOS"/>
    <s v="ENVÍO"/>
    <n v="30"/>
    <s v="ESTADO RESULTADO DE LA ACTIVIDAD :EJECUTADO_x000a_FORMA DE ATENCIÓN :ENVIO FLOTA - OPERADOR LOGISTICO_x000a_CANTIDAD DE ROLLOS :30_x000a_FECHA FIN DE LA ACTIVIDAD :21-06-2025_x000a_NOMBRES Y APELLIDOS DEL USUARIO :Emilio cañizares _x000a_TELEFONO DEL USUARIO :3165671205_x000a_CORREO DEL USUARIO :emolio1987@gmail.com_x000a_SOLUCIÓN :SE REALIZA ENVIO DE 30 ROLLOS POR SOLICITUD DE CLIENTE SE ENVÍAN A LA CIUDAD DE IPIALES YA QUE EN EL MOMENTO NO SE ENCUENTRA EN EL CB SE COMPARTE NÚMERO DE GUÍA CONFIRMA RECIBIDO DE ROLLOS "/>
    <s v="FLOTA"/>
    <s v="FLOTA"/>
    <s v="N/A"/>
    <s v="TIPO II"/>
    <s v="TERRESTRE"/>
    <n v="0"/>
    <s v="COGOLLO VERTEL EDER LUIS"/>
    <n v="35779.500569199998"/>
    <n v="0"/>
    <n v="35779.500569199998"/>
    <m/>
    <m/>
    <m/>
    <m/>
    <m/>
  </r>
  <r>
    <s v="CALI"/>
    <x v="5"/>
    <x v="5"/>
    <n v="19001"/>
    <n v="2319413"/>
    <n v="78991"/>
    <s v="CAUCA"/>
    <s v="POPAYAN"/>
    <s v="PTM POPAYAN DROGUERIA Y MINIMA"/>
    <s v="REDEBAN"/>
    <n v="2319413"/>
    <s v="FO-25-1106198"/>
    <d v="2025-06-18T08:00:00"/>
    <d v="2025-06-22T09:43:03"/>
    <s v="EJECUTADO_EXITOSO"/>
    <s v="EJECUTADO EXITOSO"/>
    <s v="ORDEN DE CAMBIO"/>
    <s v="ROLLOS"/>
    <s v="ROLLOS"/>
    <s v="ENVÍO"/>
    <n v="20"/>
    <s v="ESTADO RESULTADO DE LA ACTIVIDAD :_x000a_FORMA DE ATENCIÓN :_x000a_CANTIDAD DE ROLLOS :_x000a_FECHA FIN DE LA ACTIVIDAD :22-06-2025_x000a_NOMBRES Y APELLIDOS DEL USUARIO :_x000a_TELEFONO DEL USUARIO :_x000a_CORREO DEL USUARIO :_x000a_SOLUCIÓN :"/>
    <s v=" 240031017846 "/>
    <s v="  INTERRAPIDISIMO"/>
    <s v="N(A"/>
    <s v="TIPO III"/>
    <s v="TERRESTRE"/>
    <n v="0"/>
    <s v="GALINDO ROJAS LUIS FELIPE"/>
    <n v="35779.500569199998"/>
    <n v="0"/>
    <n v="35779.500569199998"/>
    <m/>
    <m/>
    <m/>
    <m/>
    <m/>
  </r>
  <r>
    <s v="MONTERIA"/>
    <x v="1"/>
    <x v="1"/>
    <n v="23466"/>
    <n v="2322596"/>
    <n v="72857"/>
    <s v="CORDOBA"/>
    <s v="MONTELIBANO"/>
    <s v="LA PAZ MONTELIBANO"/>
    <s v="REDEBAN"/>
    <n v="2322596"/>
    <s v="FO-25-1107306"/>
    <d v="2025-06-18T10:06:00"/>
    <d v="2025-06-22T09:49:41"/>
    <s v="EJECUTADO_EXITOSO"/>
    <s v="EJECUTADO EXITOSO"/>
    <s v="ORDEN DE CAMBIO"/>
    <s v="ROLLOS"/>
    <s v="ROLLOS"/>
    <s v="ENVÍO"/>
    <n v="120"/>
    <s v="ESTADO RESULTADO DE LA ACTIVIDAD :_x000a_FORMA DE ATENCIÓN :_x000a_CANTIDAD DE ROLLOS :_x000a_FECHA FIN DE LA ACTIVIDAD :22-06-2025_x000a_NOMBRES Y APELLIDOS DEL USUARIO :_x000a_TELEFONO DEL USUARIO :_x000a_CORREO DEL USUARIO :_x000a_SOLUCIÓN :"/>
    <s v="2212425418"/>
    <s v="SERVIENTREGA"/>
    <s v="ENTREGADO"/>
    <s v="TIPO IV"/>
    <s v="TERRESTRE"/>
    <n v="0"/>
    <s v="HERRERA GARZON JEYSON STEVENT"/>
    <n v="35779.500569199998"/>
    <n v="0"/>
    <n v="35779.500569199998"/>
    <m/>
    <m/>
    <m/>
    <m/>
    <m/>
  </r>
  <r>
    <s v="MEDELLIN"/>
    <x v="2"/>
    <x v="2"/>
    <n v="5585"/>
    <n v="2293789"/>
    <n v="35530"/>
    <s v="ANTIOQUIA"/>
    <s v="PUERTO NARE"/>
    <s v="BARRIO PLAZA PRINCIPAL PUERTO"/>
    <s v="REDEBAN"/>
    <n v="2293789"/>
    <s v="FO-25-1080574"/>
    <d v="2025-06-12T09:50:00"/>
    <d v="2025-06-24T08:24:42"/>
    <s v="EJECUTADO_CANCELADO"/>
    <s v="USUARIO NO RECIBE PEDIDO"/>
    <s v="ORDEN DE CAMBIO"/>
    <s v="ROLLOS"/>
    <s v="ROLLOS"/>
    <s v="ENVÍO"/>
    <n v="40"/>
    <s v="ESTADO RESULTADO DE LA ACTIVIDAD :_x000a_FORMA DE ATENCIÓN :ENVIO_x000a_CANTIDAD DE ROLLOS :40_x000a_FECHA FIN DE LA ACTIVIDAD :24-06-2025_x000a_NOMBRES Y APELLIDOS DEL USUARIO :_x000a_TELEFONO DEL USUARIO :_x000a_CORREO DEL USUARIO :_x000a_SOLUCIÓN :"/>
    <n v="240030677109"/>
    <s v="INTERRAPIDISIMO"/>
    <s v="N/A"/>
    <s v="TIPO IV"/>
    <s v="TERRESTRE"/>
    <n v="0"/>
    <s v="REMICIO AMADO JOHN HEBER"/>
    <n v="35779.500569199998"/>
    <n v="0"/>
    <n v="35779.500569199998"/>
    <m/>
    <m/>
    <m/>
    <m/>
    <m/>
  </r>
  <r>
    <s v="PEREIRA"/>
    <x v="5"/>
    <x v="6"/>
    <n v="76895"/>
    <n v="2324407"/>
    <n v="68898"/>
    <s v="VALLE DEL CAUCA"/>
    <s v="ZARZAL"/>
    <s v="SAN RAFAEL ZARZAL"/>
    <s v="REDEBAN"/>
    <n v="2324407"/>
    <s v="FO-25-1108062"/>
    <d v="2025-06-18T12:44:00"/>
    <d v="2025-06-24T09:31:34"/>
    <s v="EJECUTADO_EXITOSO"/>
    <s v="EJECUTADO EXITOSO"/>
    <s v="ORDEN DE CAMBIO"/>
    <s v="ROLLOS"/>
    <s v="ROLLOS"/>
    <s v="ENVÍO"/>
    <n v="220"/>
    <s v="ESTADO RESULTADO DE LA ACTIVIDAD :_x000a_FORMA DE ATENCIÓN :ENVIO_x000a_CANTIDAD DE ROLLOS :220_x000a_FECHA FIN DE LA ACTIVIDAD :24-06-2025_x000a_NOMBRES Y APELLIDOS DEL USUARIO :_x000a_TELEFONO DEL USUARIO :_x000a_CORREO DEL USUARIO :_x000a_SOLUCIÓN :"/>
    <n v="45899500982"/>
    <s v="  COORDINADORA"/>
    <s v="N/A"/>
    <s v="TIPO III"/>
    <s v="TERRESTRE"/>
    <n v="0"/>
    <n v="0"/>
    <n v="35779.500569199998"/>
    <n v="0"/>
    <n v="35779.500569199998"/>
    <m/>
    <m/>
    <m/>
    <m/>
    <m/>
  </r>
  <r>
    <s v="TUNJA"/>
    <x v="0"/>
    <x v="0"/>
    <n v="15176"/>
    <n v="2335613"/>
    <n v="67101"/>
    <s v="BOYACA"/>
    <s v="CHIQUINQUIRA"/>
    <s v="BARRIO VEREDA CHIQUINQUIRA"/>
    <s v="REDEBAN"/>
    <n v="2335613"/>
    <s v="FO-25-1116283"/>
    <d v="2025-06-20T10:31:00"/>
    <d v="2025-06-24T09:33:46"/>
    <s v="EJECUTADO_EXITOSO"/>
    <s v="EJECUTADO EXITOSO"/>
    <s v="ORDEN DE CAMBIO"/>
    <s v="ROLLOS"/>
    <s v="ROLLOS"/>
    <s v="ENVÍO"/>
    <n v="10"/>
    <s v="ESTADO RESULTADO DE LA ACTIVIDAD :_x000a_FORMA DE ATENCIÓN :ENVIO_x000a_CANTIDAD DE ROLLOS :10_x000a_FECHA FIN DE LA ACTIVIDAD :24-06-2025_x000a_NOMBRES Y APELLIDOS DEL USUARIO :_x000a_TELEFONO DEL USUARIO :_x000a_CORREO DEL USUARIO :_x000a_SOLUCIÓN :"/>
    <s v="014131988195"/>
    <s v="ENVIA"/>
    <s v="N/A"/>
    <s v="TIPO III"/>
    <s v="TERRESTRE"/>
    <n v="0"/>
    <n v="0"/>
    <n v="35779.500569199998"/>
    <n v="0"/>
    <n v="35779.500569199998"/>
    <m/>
    <m/>
    <m/>
    <m/>
    <m/>
  </r>
  <r>
    <s v="MEDELLIN"/>
    <x v="2"/>
    <x v="2"/>
    <n v="5001"/>
    <n v="2308502"/>
    <n v="30890"/>
    <s v="ANTIOQUIA"/>
    <s v="MEDELLIN"/>
    <s v="REDY SAN CRISTOBAL"/>
    <s v="REDEBAN"/>
    <n v="2308502"/>
    <s v="FO-25-1096507"/>
    <d v="2025-06-16T10:01:00"/>
    <d v="2025-06-24T09:43:43"/>
    <s v="EJECUTADO_EXITOSO"/>
    <s v="EJECUTADO EXITOSO"/>
    <s v="ORDEN DE CAMBIO"/>
    <s v="ROLLOS"/>
    <s v="ROLLOS"/>
    <s v="VISITA_TÉCNICA"/>
    <n v="400"/>
    <s v="ESTADO RESULTADO DE LA ACTIVIDAD :EJECUTADO_x000a_FORMA DE ATENCIÓN :VISITA TECNICA_x000a_CANTIDAD DE ROLLOS :400_x000a_FECHA FIN DE LA ACTIVIDAD :24-06-2025_x000a_NOMBRES Y APELLIDOS DEL USUARIO :Tatiana Barrientos _x000a_TELEFONO DEL USUARIO :3024053917_x000a_CORREO DEL USUARIO :sancristobal@redy.com.co_x000a_SOLUCIÓN :SE REALIZA ENTREGA DE 400 ROLLOS EXITOSAMENTE OK "/>
    <n v="0"/>
    <n v="0"/>
    <s v="N/A"/>
    <s v="TIPO I"/>
    <s v="TERRESTRE"/>
    <n v="1"/>
    <n v="0"/>
    <n v="35779.500569199998"/>
    <n v="0"/>
    <n v="35779.500569199998"/>
    <m/>
    <m/>
    <m/>
    <m/>
    <m/>
  </r>
  <r>
    <s v="MEDELLIN"/>
    <x v="2"/>
    <x v="2"/>
    <n v="5088"/>
    <n v="2324104"/>
    <n v="79154"/>
    <s v="ANTIOQUIA"/>
    <s v="BELLO"/>
    <s v="BARRIO PARIS BELLO BELLO"/>
    <s v="REDEBAN"/>
    <n v="2324104"/>
    <s v="FO-25-1107834"/>
    <d v="2025-06-18T12:03:00"/>
    <d v="2025-06-24T09:47:46"/>
    <s v="EJECUTADO_EXITOSO"/>
    <s v="EJECUTADO EXITOSO"/>
    <s v="ORDEN DE CAMBIO"/>
    <s v="ROLLOS"/>
    <s v="ROLLOS"/>
    <s v="VISITA_TÉCNICA"/>
    <n v="30"/>
    <s v="ESTADO RESULTADO DE LA ACTIVIDAD :EJECUTADO_x000a_FORMA DE ATENCIÓN :VISITA TECNICA_x000a_CANTIDAD DE ROLLOS :30_x000a_FECHA FIN DE LA ACTIVIDAD :24-06-2025_x000a_NOMBRES Y APELLIDOS DEL USUARIO :DIANA LUCIA GÓMEZ MOLINA _x000a_TELEFONO DEL USUARIO :3003142098_x000a_CORREO DEL USUARIO :controldevisitadigital@gmail.com_x000a_SOLUCIÓN :SE ENTREGAN 30 ROLLOS OK"/>
    <n v="0"/>
    <n v="0"/>
    <s v="N/A"/>
    <s v="TIPO I"/>
    <s v="TERRESTRE"/>
    <n v="1"/>
    <n v="0"/>
    <n v="35779.500569199998"/>
    <n v="0"/>
    <n v="35779.500569199998"/>
    <m/>
    <m/>
    <m/>
    <m/>
    <m/>
  </r>
  <r>
    <s v="MEDELLIN"/>
    <x v="2"/>
    <x v="2"/>
    <n v="5360"/>
    <n v="2335240"/>
    <n v="13988"/>
    <s v="ANTIOQUIA"/>
    <s v="ITAGUI"/>
    <s v="CENTRAL MAYORISTA ITAGUI"/>
    <s v="REDEBAN"/>
    <n v="2335240"/>
    <s v="FO-25-1115970"/>
    <d v="2025-06-20T10:10:00"/>
    <d v="2025-06-24T09:50:13"/>
    <s v="EJECUTADO_EXITOSO"/>
    <s v="EJECUTADO EXITOSO"/>
    <s v="ORDEN DE CAMBIO"/>
    <s v="ROLLOS"/>
    <s v="ROLLOS"/>
    <s v="VISITA_TÉCNICA"/>
    <n v="220"/>
    <s v="ESTADO RESULTADO DE LA ACTIVIDAD :EJECUTADO_x000a_FORMA DE ATENCIÓN :VISITA TECNICA_x000a_CANTIDAD DE ROLLOS :220_x000a_FECHA FIN DE LA ACTIVIDAD :24-06-2025_x000a_NOMBRES Y APELLIDOS DEL USUARIO :MAURICIO MUÑOZ _x000a_TELEFONO DEL USUARIO :3132656389_x000a_CORREO DEL USUARIO :mauro900112@hotmail.com _x000a_SOLUCIÓN :SE HACE ENTREGA DE ROLLOS "/>
    <n v="0"/>
    <n v="0"/>
    <s v="N/A"/>
    <s v="TIPO I"/>
    <s v="TERRESTRE"/>
    <n v="1"/>
    <n v="0"/>
    <n v="35779.500569199998"/>
    <n v="0"/>
    <n v="35779.500569199998"/>
    <m/>
    <m/>
    <m/>
    <m/>
    <m/>
  </r>
  <r>
    <s v="CALI"/>
    <x v="5"/>
    <x v="5"/>
    <n v="76001"/>
    <n v="2338700"/>
    <n v="79289"/>
    <s v="VALLE DEL CAUCA"/>
    <s v="CALI"/>
    <s v="BARRIO FLORALIA CALI 10"/>
    <s v="REDEBAN"/>
    <n v="2338700"/>
    <s v="FO-25-1118516"/>
    <d v="2025-06-20T16:44:00"/>
    <d v="2025-06-24T09:52:26"/>
    <s v="EJECUTADO_CANCELADO"/>
    <s v="PETICIÓN BANCOLOMBIA"/>
    <s v="ORDEN DE CAMBIO"/>
    <s v="ROLLOS"/>
    <s v="ROLLOS"/>
    <s v="VISITA_TÉCNICA"/>
    <n v="10"/>
    <s v="ESTADO RESULTADO DE LA ACTIVIDAD :EJECUTADO / CANCELADO_x000a_FORMA DE ATENCIÓN :VISITA TECNICA_x000a_CANTIDAD DE ROLLOS :_x000a_FECHA FIN DE LA ACTIVIDAD :24-06-2025_x000a_NOMBRES Y APELLIDOS DEL USUARIO :SANTIAGO FERNANDEZ_x000a_TELEFONO DEL USUARIO :3205630066_x000a_CORREO DEL USUARIO :controldevisitadigital@gmail.com_x000a_SOLUCIÓN :SE LLEGA AL COMERCIO PERO EL CLIENTE CUENTA CON CORRESPONSAL BANCO DE BOGOTA NO SE PUEDE HACER LA ENTREGA DE ROLLOS DEBIDO A ESO SE HACE EL REPORTE "/>
    <n v="0"/>
    <n v="0"/>
    <s v="N/A"/>
    <s v="TIPO I"/>
    <s v="TERRESTRE"/>
    <n v="1"/>
    <n v="0"/>
    <n v="35779.500569199998"/>
    <n v="0"/>
    <n v="35779.500569199998"/>
    <m/>
    <m/>
    <m/>
    <m/>
    <m/>
  </r>
  <r>
    <s v="MANIZALES"/>
    <x v="5"/>
    <x v="6"/>
    <n v="17001"/>
    <n v="2340026"/>
    <n v="79310"/>
    <s v="CALDAS"/>
    <s v="MANIZALES"/>
    <s v="BARRIO LINARES MANIZALES 5"/>
    <s v="REDEBAN"/>
    <n v="2340026"/>
    <s v="FO-25-1121226"/>
    <d v="2025-06-24T08:00:00"/>
    <d v="2025-06-24T09:54:20"/>
    <s v="EJECUTADO_EXITOSO"/>
    <s v="EJECUTADO EXITOSO"/>
    <s v="ORDEN DE CAMBIO"/>
    <s v="ROLLOS"/>
    <s v="ROLLOS"/>
    <s v="VISITA_TÉCNICA"/>
    <n v="50"/>
    <s v="ESTADO RESULTADO DE LA ACTIVIDAD :EJECUTADO_x000a_FORMA DE ATENCIÓN :VISITA TECNICA_x000a_CANTIDAD DE ROLLOS :50_x000a_FECHA FIN DE LA ACTIVIDAD :24-06-2025_x000a_NOMBRES Y APELLIDOS DEL USUARIO :Yenny Caldas _x000a_TELEFONO DEL USUARIO :3205001384_x000a_CORREO DEL USUARIO :yennipaolacaldas@gmail.com_x000a_SOLUCIÓN :SE ENTREGAN 50 ROLLOS EN EL COMERCIO NO SE MANIPULAN EQUIPOS USUARIO INDICA QUE CASI NO LE DURAN Y SOLICITA MÁS "/>
    <n v="0"/>
    <n v="0"/>
    <s v="N/A"/>
    <s v="TIPO I"/>
    <s v="TERRESTRE"/>
    <n v="1"/>
    <s v="MORA VEGA JEAMPIER"/>
    <n v="35779.500569199998"/>
    <n v="0"/>
    <n v="35779.500569199998"/>
    <m/>
    <m/>
    <m/>
    <m/>
    <m/>
  </r>
  <r>
    <s v="MANIZALES"/>
    <x v="5"/>
    <x v="6"/>
    <n v="17001"/>
    <n v="2340020"/>
    <n v="78745"/>
    <s v="CALDAS"/>
    <s v="MANIZALES"/>
    <s v="PTM MANIZALES LONDON PAPELERIA"/>
    <s v="REDEBAN"/>
    <n v="2340020"/>
    <s v="FO-25-1121232"/>
    <d v="2025-06-24T08:00:00"/>
    <d v="2025-06-24T09:57:16"/>
    <s v="EJECUTADO_CANCELADO"/>
    <s v="PETICIÓN BANCOLOMBIA"/>
    <s v="ORDEN DE CAMBIO"/>
    <s v="ROLLOS"/>
    <s v="ROLLOS"/>
    <s v="VISITA_TÉCNICA"/>
    <n v="30"/>
    <s v="ESTADO RESULTADO DE LA ACTIVIDAD :EJECUTADO / CANCELADO_x000a_FORMA DE ATENCIÓN :VISITA TECNICA_x000a_CANTIDAD DE ROLLOS :_x000a_FECHA FIN DE LA ACTIVIDAD :24-06-2025_x000a_NOMBRES Y APELLIDOS DEL USUARIO :N/a_x000a_TELEFONO DEL USUARIO :3152025719_x000a_CORREO DEL USUARIO :n/a_x000a_SOLUCIÓN :SE LLEGA AL COMERCIO SE EVIDENCIA EXISTENCIA DE CORRESPONSALES AVAL Y BANCOLOMBIA EN EL MISMO LOCAL SE REALIZA NOTIFICACIÓN A REDEBAN NO SE REALIZA ENTREGA DE ROLLOS"/>
    <n v="0"/>
    <n v="0"/>
    <s v="N/A"/>
    <s v="TIPO I"/>
    <s v="TERRESTRE"/>
    <n v="1"/>
    <s v="PALACIOS GOMEZ BRAHIAN ANDRES"/>
    <n v="35779.500569199998"/>
    <n v="0"/>
    <n v="35779.500569199998"/>
    <m/>
    <m/>
    <m/>
    <m/>
    <m/>
  </r>
  <r>
    <s v="MEDELLIN"/>
    <x v="2"/>
    <x v="2"/>
    <n v="5001"/>
    <n v="2309112"/>
    <n v="62134"/>
    <s v="ANTIOQUIA"/>
    <s v="MEDELLIN"/>
    <s v="BARRIO CAICEDO MEDELLIN 9"/>
    <s v="REDEBAN"/>
    <n v="2309112"/>
    <s v="FO-25-1096525"/>
    <d v="2025-06-16T10:46:00"/>
    <d v="2025-06-24T10:17:02"/>
    <s v="EJECUTADO_EXITOSO"/>
    <s v="EJECUTADO EXITOSO"/>
    <s v="ORDEN DE CAMBIO"/>
    <s v="ROLLOS"/>
    <s v="ROLLOS"/>
    <s v="VISITA_TÉCNICA"/>
    <n v="180"/>
    <s v="ESTADO RESULTADO DE LA ACTIVIDAD :EJECUTADO_x000a_FORMA DE ATENCIÓN :VISITA TECNICA_x000a_CANTIDAD DE ROLLOS :180_x000a_FECHA FIN DE LA ACTIVIDAD :24-06-2025_x000a_NOMBRES Y APELLIDOS DEL USUARIO :Paula galvis_x000a_TELEFONO DEL USUARIO :3192405528_x000a_CORREO DEL USUARIO :paulacristinaglvsdz@gmail.com_x000a_SOLUCIÓN :ENTREGA DE 180 ROLLOS EN SITIO OK"/>
    <n v="0"/>
    <n v="0"/>
    <s v="N/A"/>
    <s v="TIPO I"/>
    <s v="TERRESTRE"/>
    <n v="1"/>
    <s v="MORA VEGA JEAMPIER"/>
    <n v="35779.500569199998"/>
    <n v="0"/>
    <n v="35779.500569199998"/>
    <m/>
    <m/>
    <m/>
    <m/>
    <m/>
  </r>
  <r>
    <s v="MEDELLIN"/>
    <x v="2"/>
    <x v="2"/>
    <n v="5001"/>
    <n v="2316626"/>
    <n v="29918"/>
    <s v="ANTIOQUIA"/>
    <s v="MEDELLIN"/>
    <s v="PAGAFACIL TERMINAL TRANSPORTE"/>
    <s v="REDEBAN"/>
    <n v="2316626"/>
    <s v="FO-25-1102639"/>
    <d v="2025-06-17T12:09:00"/>
    <d v="2025-06-24T10:20:02"/>
    <s v="EJECUTADO_EXITOSO"/>
    <s v="EJECUTADO EXITOSO"/>
    <s v="ORDEN DE CAMBIO"/>
    <s v="ROLLOS"/>
    <s v="ROLLOS"/>
    <s v="VISITA_TÉCNICA"/>
    <n v="230"/>
    <s v="ESTADO RESULTADO DE LA ACTIVIDAD :EJECUTADO_x000a_FORMA DE ATENCIÓN :VISITA TECNICA_x000a_CANTIDAD DE ROLLOS :230_x000a_FECHA FIN DE LA ACTIVIDAD :24-06-2025_x000a_NOMBRES Y APELLIDOS DEL USUARIO :Luisa Fernanda Espinosa _x000a_TELEFONO DEL USUARIO :3188893384_x000a_CORREO DEL USUARIO :lui.espinoza13@gmail.com_x000a_SOLUCIÓN :SE REALIZA ENTREGA DE 230 ROLLOS EXITOSAMENTE OK "/>
    <n v="0"/>
    <n v="0"/>
    <s v="N/A"/>
    <s v="TIPO I"/>
    <s v="TERRESTRE"/>
    <n v="1"/>
    <s v="BARRAGAN TAFUR EDWIN ESTEBAN"/>
    <n v="35779.500569199998"/>
    <n v="0"/>
    <n v="35779.500569199998"/>
    <m/>
    <m/>
    <m/>
    <m/>
    <m/>
  </r>
  <r>
    <s v="YOPAL"/>
    <x v="4"/>
    <x v="4"/>
    <n v="85250"/>
    <n v="2318666"/>
    <n v="78557"/>
    <s v="CASANARE"/>
    <s v="PAZ DE ARIPORO"/>
    <s v="BARRIO ONCE DE OCTUBRE PAZ DE ARIPORO"/>
    <s v="REDEBAN"/>
    <n v="2318666"/>
    <s v="FO-25-1104844"/>
    <d v="2025-06-17T16:26:00"/>
    <d v="2025-06-24T10:22:24"/>
    <s v="EJECUTADO_EXITOSO"/>
    <s v="EJECUTADO EXITOSO"/>
    <s v="ORDEN DE CAMBIO"/>
    <s v="ROLLOS"/>
    <s v="ROLLOS"/>
    <s v="ENVÍO"/>
    <n v="60"/>
    <s v="ESTADO RESULTADO DE LA ACTIVIDAD :EJECUTADO_x000a_FORMA DE ATENCIÓN :ENVIO FLOTA - OPERADOR LOGISTICO_x000a_CANTIDAD DE ROLLOS :60_x000a_FECHA FIN DE LA ACTIVIDAD :24-06-2025_x000a_NOMBRES Y APELLIDOS DEL USUARIO :LIGIA MOLANO_x000a_TELEFONO DEL USUARIO :3102162657_x000a_CORREO DEL USUARIO :controldevisitadigital@gmail.com_x000a_SOLUCIÓN :EN COMUNICACIÓN CON LA SEÑORA LIGIA MOLANO AL NUMERO 3102162657, INDICA SE ENVIEN LOS ROLLOS POR SERVICIO DE FLOTA. RECIBIDO OK "/>
    <s v="FLOTA"/>
    <s v="FLOTA"/>
    <s v="N/A"/>
    <s v="TIPO II"/>
    <s v="TERRESTRE"/>
    <n v="0"/>
    <s v="SANTOS GONZALEZ JOHAN FABIAN"/>
    <n v="35779.500569199998"/>
    <n v="0"/>
    <n v="35779.500569199998"/>
    <m/>
    <m/>
    <m/>
    <m/>
    <m/>
  </r>
  <r>
    <s v="BOGOTA"/>
    <x v="3"/>
    <x v="3"/>
    <n v="11001"/>
    <n v="2329711"/>
    <n v="13193"/>
    <s v="CUNDINAMARCA"/>
    <s v="BOGOTA"/>
    <s v="CENTRO COMERCIAL HAYUELOS"/>
    <s v="REDEBAN"/>
    <n v="2329711"/>
    <s v="FO-25-1112137"/>
    <d v="2025-06-19T11:09:00"/>
    <d v="2025-06-24T10:24:59"/>
    <s v="EJECUTADO_EXITOSO"/>
    <s v="EJECUTADO EXITOSO"/>
    <s v="ORDEN DE CAMBIO"/>
    <s v="ROLLOS"/>
    <s v="ROLLOS"/>
    <s v="VISITA_TÉCNICA"/>
    <n v="470"/>
    <s v="ESTADO RESULTADO DE LA ACTIVIDAD :EJECUTADO_x000a_FORMA DE ATENCIÓN :VISITA TECNICA_x000a_CANTIDAD DE ROLLOS :470_x000a_FECHA FIN DE LA ACTIVIDAD :24-06-2025_x000a_NOMBRES Y APELLIDOS DEL USUARIO :Marcela Gómez_x000a_TELEFONO DEL USUARIO :3143511678_x000a_CORREO DEL USUARIO :oprahayuelos@gmail.com_x000a_SOLUCIÓN :SE DEJAN 470 ROLLOS "/>
    <n v="0"/>
    <n v="0"/>
    <s v="N/A"/>
    <s v="TIPO I"/>
    <s v="TERRESTRE"/>
    <n v="1"/>
    <s v="CEDEÑO AMAYA JORGE LUIS"/>
    <n v="35779.500569199998"/>
    <n v="0"/>
    <n v="35779.500569199998"/>
    <m/>
    <m/>
    <m/>
    <m/>
    <m/>
  </r>
  <r>
    <s v="VILLAVICENCIO"/>
    <x v="4"/>
    <x v="4"/>
    <n v="50001"/>
    <n v="2329717"/>
    <n v="78333"/>
    <s v="META"/>
    <s v="VILLAVICENCIO"/>
    <s v="BARRIO EL BRILLANTE VILLAVICENCIO 1"/>
    <s v="REDEBAN"/>
    <n v="2329717"/>
    <s v="FO-25-1112135"/>
    <d v="2025-06-19T11:10:00"/>
    <d v="2025-06-24T10:27:52"/>
    <s v="EJECUTADO_EXITOSO"/>
    <s v="EJECUTADO EXITOSO"/>
    <s v="ORDEN DE CAMBIO"/>
    <s v="ROLLOS"/>
    <s v="ROLLOS"/>
    <s v="VISITA_TÉCNICA"/>
    <n v="20"/>
    <s v="ESTADO RESULTADO DE LA ACTIVIDAD :EJECUTADO_x000a_FORMA DE ATENCIÓN :VISITA TECNICA_x000a_CANTIDAD DE ROLLOS :20_x000a_FECHA FIN DE LA ACTIVIDAD :23-06-2025_x000a_NOMBRES Y APELLIDOS DEL USUARIO :Anaye duarte_x000a_TELEFONO DEL USUARIO :3133190402_x000a_CORREO DEL USUARIO :duarteduarteanaye@gmail.com_x000a_SOLUCIÓN :SE ENTREGAN 20 ROLLOS RBM"/>
    <n v="0"/>
    <n v="0"/>
    <s v="N/A"/>
    <s v="TIPO I"/>
    <s v="TERRESTRE"/>
    <n v="1"/>
    <s v="ZAPATA LOPEZ EDWARD ASDRUBAL"/>
    <n v="35779.500569199998"/>
    <n v="0"/>
    <n v="35779.500569199998"/>
    <m/>
    <m/>
    <m/>
    <m/>
    <m/>
  </r>
  <r>
    <s v="CARTAGENA"/>
    <x v="1"/>
    <x v="1"/>
    <n v="13001"/>
    <n v="2330135"/>
    <n v="37481"/>
    <s v="BOLIVAR"/>
    <s v="CARTAGENA"/>
    <s v="BARRIO POZON SCTOR VICTOR BLAN"/>
    <s v="REDEBAN"/>
    <n v="2330135"/>
    <s v="FO-25-1112385"/>
    <d v="2025-06-19T11:53:00"/>
    <d v="2025-06-24T10:30:23"/>
    <s v="EJECUTADO_EXITOSO"/>
    <s v="EJECUTADO EXITOSO"/>
    <s v="ORDEN DE CAMBIO"/>
    <s v="ROLLOS"/>
    <s v="ROLLOS"/>
    <s v="VISITA_TÉCNICA"/>
    <n v="40"/>
    <s v="ESTADO RESULTADO DE LA ACTIVIDAD :EJECUTADO_x000a_FORMA DE ATENCIÓN :VISITA TECNICA_x000a_CANTIDAD DE ROLLOS :40_x000a_FECHA FIN DE LA ACTIVIDAD :23-06-2025_x000a_NOMBRES Y APELLIDOS DEL USUARIO :Eduardo Rafael Soriano _x000a_TELEFONO DEL USUARIO :3135774112_x000a_CORREO DEL USUARIO :erso1988@hotmail.com_x000a_SOLUCIÓN :SE REALIZA ENTREGA DE 40 ROLLOS PARA EL CORRESPONSAL "/>
    <n v="0"/>
    <n v="0"/>
    <s v="N/A"/>
    <s v="TIPO I"/>
    <s v="TERRESTRE"/>
    <n v="1"/>
    <s v="MORENO MEDINA JUAN PABLO"/>
    <n v="35779.500569199998"/>
    <n v="0"/>
    <n v="35779.500569199998"/>
    <m/>
    <m/>
    <m/>
    <m/>
    <m/>
  </r>
  <r>
    <s v="VILLAVICENCIO"/>
    <x v="4"/>
    <x v="4"/>
    <n v="50001"/>
    <n v="2340057"/>
    <n v="78919"/>
    <s v="META"/>
    <s v="VILLAVICENCIO"/>
    <s v="BARRIO SAN ANTONIO VILLAVICENCIO 10"/>
    <s v="REDEBAN"/>
    <n v="2340057"/>
    <s v="FO-25-1122528"/>
    <d v="2025-06-24T08:00:00"/>
    <d v="2025-06-24T10:34:51"/>
    <s v="EJECUTADO_EXITOSO"/>
    <s v="EJECUTADO EXITOSO"/>
    <s v="ORDEN DE CAMBIO"/>
    <s v="ROLLOS"/>
    <s v="ROLLOS"/>
    <s v="VISITA_TÉCNICA"/>
    <n v="30"/>
    <s v="ESTADO RESULTADO DE LA ACTIVIDAD :EJECUTADO_x000a_FORMA DE ATENCIÓN :VISITA TECNICA_x000a_CANTIDAD DE ROLLOS :30_x000a_FECHA FIN DE LA ACTIVIDAD :24-06-2025_x000a_NOMBRES Y APELLIDOS DEL USUARIO :Zully quintaco _x000a_TELEFONO DEL USUARIO :3115668858_x000a_CORREO DEL USUARIO :suli2968@gmail.com_x000a_SOLUCIÓN :SE REALIZA ENTREGA EN SITIO DE 30 ROLLOS "/>
    <n v="0"/>
    <n v="0"/>
    <s v="N/A"/>
    <s v="TIPO I"/>
    <s v="TERRESTRE"/>
    <n v="1"/>
    <s v="GALEANO SORIANO JUAN DAVID"/>
    <n v="35779.500569199998"/>
    <n v="0"/>
    <n v="35779.500569199998"/>
    <m/>
    <m/>
    <m/>
    <m/>
    <m/>
  </r>
  <r>
    <s v="CALI"/>
    <x v="5"/>
    <x v="5"/>
    <n v="76248"/>
    <n v="2340237"/>
    <n v="76343"/>
    <s v="VALLE DEL CAUCA"/>
    <s v="EL CERRITO"/>
    <s v="BARRIO EL PORVENIR EL CERRITO"/>
    <s v="REDEBAN"/>
    <n v="2340237"/>
    <s v="FO-25-1122534"/>
    <d v="2025-06-24T08:00:00"/>
    <d v="2025-06-24T10:50:05"/>
    <s v="EJECUTADO_EXITOSO"/>
    <s v="EJECUTADO EXITOSO"/>
    <s v="ORDEN DE CAMBIO"/>
    <s v="ROLLOS"/>
    <s v="ROLLOS"/>
    <s v="VISITA_TÉCNICA"/>
    <n v="70"/>
    <s v="ESTADO RESULTADO DE LA ACTIVIDAD :EJECUTADO_x000a_FORMA DE ATENCIÓN :VISITA TECNICA_x000a_CANTIDAD DE ROLLOS :70_x000a_FECHA FIN DE LA ACTIVIDAD :24-06-2025_x000a_NOMBRES Y APELLIDOS DEL USUARIO :JORGE QUEVEDO_x000a_TELEFONO DEL USUARIO :3117575718_x000a_CORREO DEL USUARIO :castro.208@hotmail.com_x000a_SOLUCIÓN :SE REALIZA ENTREGA DE 70 ROLLOS CON VISITA, NO SE MANIPULA EQUIPOS "/>
    <n v="0"/>
    <n v="0"/>
    <s v="N/A"/>
    <s v="TIPO II"/>
    <s v="TERRESTRE"/>
    <n v="1"/>
    <s v="CANEDO HERRERA ALEXANDER"/>
    <n v="67654.12000000001"/>
    <n v="0"/>
    <n v="67654.12000000001"/>
    <m/>
    <m/>
    <m/>
    <m/>
    <m/>
  </r>
  <r>
    <s v="MONTERIA"/>
    <x v="1"/>
    <x v="1"/>
    <n v="23001"/>
    <n v="2326902"/>
    <n v="78713"/>
    <s v="CORDOBA"/>
    <s v="MONTERIA"/>
    <s v="PTM MONTERIA FARMA 1"/>
    <s v="REDEBAN"/>
    <n v="2326902"/>
    <s v="FO-25-1117704"/>
    <d v="2025-06-19T08:00:00"/>
    <d v="2025-06-24T10:54:40"/>
    <s v="EJECUTADO_EXITOSO"/>
    <s v="EJECUTADO EXITOSO"/>
    <s v="ORDEN DE CAMBIO"/>
    <s v="ROLLOS"/>
    <s v="ROLLOS"/>
    <s v="VISITA_TÉCNICA"/>
    <n v="20"/>
    <s v="ESTADO RESULTADO DE LA ACTIVIDAD :EJECUTADO_x000a_FORMA DE ATENCIÓN :VISITA TECNICA_x000a_CANTIDAD DE ROLLOS :20_x000a_FECHA FIN DE LA ACTIVIDAD :24-06-2025_x000a_NOMBRES Y APELLIDOS DEL USUARIO :JUAN ESCUDERO _x000a_TELEFONO DEL USUARIO :3008462578_x000a_CORREO DEL USUARIO :juancamiloescuderog@gmail.com_x000a_SOLUCIÓN :SE ENTREGAN 20 ROLLOS CON VISITA OK"/>
    <n v="0"/>
    <n v="0"/>
    <s v="N/A"/>
    <s v="TIPO I"/>
    <s v="TERRESTRE"/>
    <n v="1"/>
    <s v="MORENO MEDINA JUAN PABLO"/>
    <n v="35779.500569199998"/>
    <n v="0"/>
    <n v="35779.500569199998"/>
    <m/>
    <m/>
    <m/>
    <m/>
    <m/>
  </r>
  <r>
    <s v="APARTADO"/>
    <x v="2"/>
    <x v="2"/>
    <n v="5837"/>
    <n v="2329907"/>
    <n v="41224"/>
    <s v="ANTIOQUIA"/>
    <s v="TURBO"/>
    <s v="BARRIO EL 3 TURBO"/>
    <s v="REDEBAN"/>
    <n v="2329907"/>
    <s v="FO-25-1112277"/>
    <d v="2025-06-19T11:29:00"/>
    <d v="2025-06-24T11:02:34"/>
    <s v="EJECUTADO_EXITOSO"/>
    <s v="EJECUTADO EXITOSO"/>
    <s v="ORDEN DE CAMBIO"/>
    <s v="ROLLOS"/>
    <s v="ROLLOS"/>
    <s v="VISITA_TÉCNICA"/>
    <n v="170"/>
    <s v="ESTADO RESULTADO DE LA ACTIVIDAD :EJECUTADO_x000a_FORMA DE ATENCIÓN :VISITA TECNICA_x000a_CANTIDAD DE ROLLOS :170_x000a_FECHA FIN DE LA ACTIVIDAD :24-06-2025_x000a_NOMBRES Y APELLIDOS DEL USUARIO :Manuel be a Hernández _x000a_TELEFONO DEL USUARIO :3217844327_x000a_CORREO DEL USUARIO :manuel.dingh03@gmail.com_x000a_SOLUCIÓN :ENTREGA ROLLOS EN SITIO "/>
    <n v="0"/>
    <n v="0"/>
    <s v="N/A"/>
    <s v="TIPO II"/>
    <s v="TERRESTRE"/>
    <n v="1"/>
    <s v="CANEDO HERRERA ALEXANDER"/>
    <n v="67654.12000000001"/>
    <n v="0"/>
    <n v="67654.12000000001"/>
    <m/>
    <m/>
    <m/>
    <m/>
    <m/>
  </r>
  <r>
    <s v="MEDELLIN"/>
    <x v="2"/>
    <x v="2"/>
    <n v="5761"/>
    <n v="2315605"/>
    <n v="76161"/>
    <s v="ANTIOQUIA"/>
    <s v="SOPETRAN"/>
    <s v="BARRIO VEREDA LLANO DE MONTAÑA SOPETRAN"/>
    <s v="REDEBAN"/>
    <n v="2315605"/>
    <s v="FO-25-1102100"/>
    <d v="2025-06-17T10:34:00"/>
    <d v="2025-06-24T11:25:01"/>
    <s v="EJECUTADO_EXITOSO"/>
    <s v="EJECUTADO EXITOSO"/>
    <s v="ORDEN DE CAMBIO"/>
    <s v="ROLLOS"/>
    <s v="ROLLOS"/>
    <s v="VISITA_TÉCNICA"/>
    <n v="40"/>
    <s v="ESTADO RESULTADO DE LA ACTIVIDAD :EJECUTADO_x000a_FORMA DE ATENCIÓN :VISITA TECNICA_x000a_CANTIDAD DE ROLLOS :40_x000a_FECHA FIN DE LA ACTIVIDAD :24-06-2025_x000a_NOMBRES Y APELLIDOS DEL USUARIO :Oscar Humberto Rodríguez _x000a_TELEFONO DEL USUARIO :3207774417_x000a_CORREO DEL USUARIO :oscarh03@hotmail.con_x000a_SOLUCIÓN :SE ENTREGAN 40 ROLLOS A ÓSCAR "/>
    <n v="0"/>
    <n v="0"/>
    <s v="N/A"/>
    <s v="TIPO II"/>
    <s v="TERRESTRE"/>
    <n v="1"/>
    <s v="MONTOYA VELEZ ANDRES FELIPE"/>
    <n v="67654.12000000001"/>
    <n v="0"/>
    <n v="67654.12000000001"/>
    <m/>
    <m/>
    <m/>
    <m/>
    <m/>
  </r>
  <r>
    <s v="MEDELLIN"/>
    <x v="2"/>
    <x v="2"/>
    <n v="5001"/>
    <n v="2317786"/>
    <n v="74177"/>
    <s v="ANTIOQUIA"/>
    <s v="MEDELLIN"/>
    <s v="BARRIO CASTILLA MEDELLIN 13"/>
    <s v="REDEBAN"/>
    <n v="2317786"/>
    <s v="FO-25-1103876"/>
    <d v="2025-06-17T15:07:00"/>
    <d v="2025-06-24T11:28:36"/>
    <s v="EJECUTADO_EXITOSO"/>
    <s v="EJECUTADO EXITOSO"/>
    <s v="ORDEN DE CAMBIO"/>
    <s v="ROLLOS"/>
    <s v="ROLLOS"/>
    <s v="VISITA_TÉCNICA"/>
    <n v="70"/>
    <s v="ESTADO RESULTADO DE LA ACTIVIDAD :EJECUTADO_x000a_FORMA DE ATENCIÓN :VISITA TECNICA_x000a_CANTIDAD DE ROLLOS :70_x000a_FECHA FIN DE LA ACTIVIDAD :24-06-2025_x000a_NOMBRES Y APELLIDOS DEL USUARIO :DOREIDA SUAZA _x000a_TELEFONO DEL USUARIO :3015861276_x000a_CORREO DEL USUARIO :controldevisitadigital@gmail.com_x000a_SOLUCIÓN :SE ENTREGAN 70 ROLLOS "/>
    <n v="0"/>
    <n v="0"/>
    <s v="N/A"/>
    <s v="TIPO I"/>
    <s v="TERRESTRE"/>
    <n v="1"/>
    <s v="MORENO MEDINA JUAN PABLO"/>
    <n v="35779.500569199998"/>
    <n v="0"/>
    <n v="35779.500569199998"/>
    <m/>
    <m/>
    <m/>
    <m/>
    <m/>
  </r>
  <r>
    <s v="BOGOTA"/>
    <x v="3"/>
    <x v="3"/>
    <n v="25740"/>
    <n v="2336227"/>
    <n v="76428"/>
    <s v="CUNDINAMARCA"/>
    <s v="SIBATE"/>
    <s v="BARRIO VEREDA SAN BENITO SIBATE"/>
    <s v="REDEBAN"/>
    <n v="2336227"/>
    <s v="FO-25-1117006"/>
    <d v="2025-06-20T11:28:00"/>
    <d v="2025-06-24T11:30:15"/>
    <s v="EJECUTADO_EXITOSO"/>
    <s v="EJECUTADO EXITOSO"/>
    <s v="ORDEN DE CAMBIO"/>
    <s v="ROLLOS"/>
    <s v="ROLLOS"/>
    <s v="VISITA_TÉCNICA"/>
    <n v="30"/>
    <s v="ESTADO RESULTADO DE LA ACTIVIDAD :EJECUTADO_x000a_FORMA DE ATENCIÓN :VISITA TECNICA_x000a_CANTIDAD DE ROLLOS :30_x000a_FECHA FIN DE LA ACTIVIDAD :24-06-2025_x000a_NOMBRES Y APELLIDOS DEL USUARIO :EDWIN ESPINEL _x000a_TELEFONO DEL USUARIO :3007076428_x000a_CORREO DEL USUARIO :steffanyortiz2613@gmail.com _x000a_SOLUCIÓN :DURANTE LA VISITA TECNICA SE REALIZA ENTREGA DE ROLLOS PARA DATÁFONO NO SE MANIPULAN EQUIPOS SIN NOVEDAD EN ENTREGA"/>
    <n v="0"/>
    <n v="0"/>
    <s v="N/A"/>
    <s v="TIPO II"/>
    <s v="TERRESTRE"/>
    <n v="1"/>
    <s v="PEÑA DIAZ IVAN YESID"/>
    <n v="67654.12000000001"/>
    <n v="0"/>
    <n v="67654.12000000001"/>
    <m/>
    <m/>
    <m/>
    <m/>
    <m/>
  </r>
  <r>
    <s v="CALI"/>
    <x v="5"/>
    <x v="5"/>
    <n v="76001"/>
    <n v="2339196"/>
    <n v="78508"/>
    <s v="VALLE DEL CAUCA"/>
    <s v="CALI"/>
    <s v="BARRIO MARROQUIN II CALI"/>
    <s v="REDEBAN"/>
    <n v="2339196"/>
    <s v="FO-25-1119504"/>
    <d v="2025-06-21T09:00:00"/>
    <d v="2025-06-24T11:33:04"/>
    <s v="EJECUTADO_EXITOSO"/>
    <s v="EJECUTADO EXITOSO"/>
    <s v="ORDEN DE CAMBIO"/>
    <s v="ROLLOS"/>
    <s v="ROLLOS"/>
    <s v="VISITA_TÉCNICA"/>
    <n v="20"/>
    <s v="ESTADO RESULTADO DE LA ACTIVIDAD :EJECUTADO_x000a_FORMA DE ATENCIÓN :VISITA TECNICA_x000a_CANTIDAD DE ROLLOS :20_x000a_FECHA FIN DE LA ACTIVIDAD :24-06-2025_x000a_NOMBRES Y APELLIDOS DEL USUARIO :María Eugenia Delgado _x000a_TELEFONO DEL USUARIO :3206760571_x000a_CORREO DEL USUARIO :mariu2284delgado@gmail.com_x000a_SOLUCIÓN :SE REALIZA ENTREGA DE 20 ROLLOS"/>
    <n v="0"/>
    <n v="0"/>
    <s v="N/A"/>
    <s v="TIPO I"/>
    <s v="TERRESTRE"/>
    <n v="1"/>
    <s v="LOZADA ROJAS CHRISTIAN ANDRES"/>
    <n v="35779.500569199998"/>
    <n v="0"/>
    <n v="35779.500569199998"/>
    <m/>
    <m/>
    <m/>
    <m/>
    <m/>
  </r>
  <r>
    <s v="MEDELLIN"/>
    <x v="2"/>
    <x v="2"/>
    <n v="5266"/>
    <n v="2326025"/>
    <n v="15747"/>
    <s v="ANTIOQUIA"/>
    <s v="ENVIGADO"/>
    <s v="OPRAP EXITO BULEVAR ENVIGADO"/>
    <s v="REDEBAN"/>
    <n v="2326025"/>
    <s v="FO-25-1109365"/>
    <d v="2025-06-18T15:59:00"/>
    <d v="2025-06-24T11:35:49"/>
    <s v="EJECUTADO_EXITOSO"/>
    <s v="EJECUTADO EXITOSO"/>
    <s v="ORDEN DE CAMBIO"/>
    <s v="ROLLOS"/>
    <s v="ROLLOS"/>
    <s v="VISITA_TÉCNICA"/>
    <n v="330"/>
    <s v="ESTADO RESULTADO DE LA ACTIVIDAD :EJECUTADO_x000a_FORMA DE ATENCIÓN :VISITA TECNICA_x000a_CANTIDAD DE ROLLOS :330_x000a_FECHA FIN DE LA ACTIVIDAD :24-06-2025_x000a_NOMBRES Y APELLIDOS DEL USUARIO :Arley garces_x000a_TELEFONO DEL USUARIO :3174122251_x000a_CORREO DEL USUARIO :josearleygarces1911@gmail.com_x000a_SOLUCIÓN :SE REALIZA ENTREGA DE ROLLOS"/>
    <n v="0"/>
    <n v="0"/>
    <s v="N/A"/>
    <s v="TIPO I"/>
    <s v="TERRESTRE"/>
    <n v="1"/>
    <s v="ESCOBAR LENIS JUAN SEBASTIAN"/>
    <n v="35779.500569199998"/>
    <n v="0"/>
    <n v="35779.500569199998"/>
    <m/>
    <m/>
    <m/>
    <m/>
    <m/>
  </r>
  <r>
    <s v="CALI"/>
    <x v="5"/>
    <x v="5"/>
    <n v="76001"/>
    <n v="2339193"/>
    <n v="78602"/>
    <s v="VALLE DEL CAUCA"/>
    <s v="CALI"/>
    <s v="BARRIO POBLADO 1  CALI"/>
    <s v="REDEBAN"/>
    <n v="2339193"/>
    <s v="FO-25-1119512"/>
    <d v="2025-06-21T09:00:00"/>
    <d v="2025-06-24T11:37:25"/>
    <s v="EJECUTADO_EXITOSO"/>
    <s v="EJECUTADO EXITOSO"/>
    <s v="ORDEN DE CAMBIO"/>
    <s v="ROLLOS"/>
    <s v="ROLLOS"/>
    <s v="VISITA_TÉCNICA"/>
    <n v="30"/>
    <s v="ESTADO RESULTADO DE LA ACTIVIDAD :EJECUTADO_x000a_FORMA DE ATENCIÓN :VISITA TECNICA_x000a_CANTIDAD DE ROLLOS :30_x000a_FECHA FIN DE LA ACTIVIDAD :24-06-2025_x000a_NOMBRES Y APELLIDOS DEL USUARIO :Zuly Johana Ramirez _x000a_TELEFONO DEL USUARIO :3215773591_x000a_CORREO DEL USUARIO :jeiderrivas@hotmail.com_x000a_SOLUCIÓN :SE REALIZA ENTREGA DE 30 ROLLOS "/>
    <n v="0"/>
    <n v="0"/>
    <s v="N/A"/>
    <s v="TIPO I"/>
    <s v="TERRESTRE"/>
    <n v="1"/>
    <s v="JULIO TUBERQUIA JOSE SEBASTIAN"/>
    <n v="35779.500569199998"/>
    <n v="0"/>
    <n v="35779.500569199998"/>
    <m/>
    <m/>
    <m/>
    <m/>
    <m/>
  </r>
  <r>
    <s v="PASTO"/>
    <x v="5"/>
    <x v="5"/>
    <n v="86568"/>
    <n v="2321822"/>
    <n v="79116"/>
    <s v="PUTUMAYO"/>
    <s v="PUERTO ASIS"/>
    <s v="BARRIO EL CENTRO PUERTO ASIS 1"/>
    <s v="REDEBAN"/>
    <n v="2321822"/>
    <s v="FO-25-1106199"/>
    <d v="2025-06-18T08:39:00"/>
    <d v="2025-06-24T12:01:01"/>
    <s v="EJECUTADO_EXITOSO"/>
    <s v="EJECUTADO EXITOSO"/>
    <s v="ORDEN DE CAMBIO"/>
    <s v="ROLLOS"/>
    <s v="ROLLOS"/>
    <s v="ENVÍO"/>
    <n v="20"/>
    <s v="ESTADO RESULTADO DE LA ACTIVIDAD :_x000a_FORMA DE ATENCIÓN :ENVIO_x000a_CANTIDAD DE ROLLOS :20_x000a_FECHA FIN DE LA ACTIVIDAD :24-06-2025_x000a_NOMBRES Y APELLIDOS DEL USUARIO :_x000a_TELEFONO DEL USUARIO :_x000a_CORREO DEL USUARIO :_x000a_SOLUCIÓN :"/>
    <s v=" 240031017443 "/>
    <s v="  INTERRAPIDISIMO"/>
    <s v="N/A"/>
    <s v="TIPO IV"/>
    <s v="TERRESTRE"/>
    <n v="0"/>
    <s v="SOTO LONDOÑO FREDY ALEXANDER"/>
    <n v="35779.500569199998"/>
    <n v="0"/>
    <n v="35779.500569199998"/>
    <m/>
    <m/>
    <m/>
    <m/>
    <m/>
  </r>
  <r>
    <s v="CUCUTA"/>
    <x v="0"/>
    <x v="0"/>
    <n v="54001"/>
    <n v="2336414"/>
    <n v="78626"/>
    <s v="NORTE DE SANTANDER"/>
    <s v="CUCUTA"/>
    <s v="BARRIO EL CENTRO CUCUTA 79"/>
    <s v="REDEBAN"/>
    <n v="2336414"/>
    <s v="FO-25-1117711"/>
    <d v="2025-06-20T11:48:00"/>
    <d v="2025-06-24T12:29:30"/>
    <s v="EJECUTADO_EXITOSO"/>
    <s v="EJECUTADO EXITOSO"/>
    <s v="ORDEN DE CAMBIO"/>
    <s v="ROLLOS"/>
    <s v="ROLLOS"/>
    <s v="VISITA_TÉCNICA"/>
    <n v="30"/>
    <s v="ESTADO RESULTADO DE LA ACTIVIDAD :EJECUTADO_x000a_FORMA DE ATENCIÓN :VISITA TECNICA_x000a_CANTIDAD DE ROLLOS :30_x000a_FECHA FIN DE LA ACTIVIDAD :24-06-2025_x000a_NOMBRES Y APELLIDOS DEL USUARIO :Daniel cañas_x000a_TELEFONO DEL USUARIO :3144926322_x000a_CORREO DEL USUARIO :danielctorres27@gmail.com_x000a_SOLUCIÓN :SE REALIZA ENTREGA DE 30 ROLLOS RBM OK "/>
    <n v="0"/>
    <n v="0"/>
    <s v="N/A"/>
    <s v="TIPO I"/>
    <s v="TERRESTRE"/>
    <n v="1"/>
    <s v="LOZADA ROJAS CHRISTIAN ANDRES"/>
    <n v="35779.500569199998"/>
    <n v="0"/>
    <n v="35779.500569199998"/>
    <m/>
    <m/>
    <m/>
    <m/>
    <m/>
  </r>
  <r>
    <s v="BARRANQUILLA"/>
    <x v="1"/>
    <x v="1"/>
    <n v="8001"/>
    <n v="2310284"/>
    <n v="79037"/>
    <s v="ATLANTICO"/>
    <s v="BARRANQUILLA"/>
    <s v="BARRIO GALAN BARRANQUILLA 7"/>
    <s v="REDEBAN"/>
    <n v="2310284"/>
    <s v="FO-25-1104836"/>
    <d v="2025-06-16T13:28:00"/>
    <d v="2025-06-24T13:25:26"/>
    <s v="EJECUTADO_EXITOSO"/>
    <s v="EJECUTADO EXITOSO"/>
    <s v="ORDEN DE CAMBIO"/>
    <s v="ROLLOS"/>
    <s v="ROLLOS"/>
    <s v="VISITA_TÉCNICA"/>
    <n v="50"/>
    <s v="ESTADO RESULTADO DE LA ACTIVIDAD :EJECUTADO_x000a_FORMA DE ATENCIÓN :VISITA TECNICA_x000a_CANTIDAD DE ROLLOS :50_x000a_FECHA FIN DE LA ACTIVIDAD :24-06-2025_x000a_NOMBRES Y APELLIDOS DEL USUARIO :LIZETH GONZÁLEZ_x000a_TELEFONO DEL USUARIO :3042927752_x000a_CORREO DEL USUARIO :controldevicitadigital@gmail.com _x000a_SOLUCIÓN :SE REALIZA VISITA TÉCNICA PARA ENTREGA DE ROLLOS DE REDEBAN CANTIDAD 50"/>
    <n v="0"/>
    <n v="0"/>
    <s v="N/A"/>
    <s v="TIPO I"/>
    <s v="TERRESTRE"/>
    <n v="1"/>
    <s v="COGOLLO ROSSO CAMILO ANDRES"/>
    <n v="35779.500569199998"/>
    <n v="0"/>
    <n v="35779.500569199998"/>
    <m/>
    <m/>
    <m/>
    <m/>
    <m/>
  </r>
  <r>
    <s v="MEDELLIN"/>
    <x v="2"/>
    <x v="2"/>
    <n v="5001"/>
    <n v="2319156"/>
    <n v="79162"/>
    <s v="ANTIOQUIA"/>
    <s v="MEDELLIN"/>
    <s v="BARRIO LA CANDELARIA CENTRO MEDELLIN MEDELLIN"/>
    <s v="REDEBAN"/>
    <n v="2319156"/>
    <s v="FO-25-1104823"/>
    <d v="2025-06-17T17:29:00"/>
    <d v="2025-06-24T14:10:51"/>
    <s v="EJECUTADO_EXITOSO"/>
    <s v="EJECUTADO EXITOSO"/>
    <s v="ORDEN DE CAMBIO"/>
    <s v="ROLLOS"/>
    <s v="ROLLOS"/>
    <s v="VISITA_TÉCNICA"/>
    <n v="30"/>
    <s v="ESTADO RESULTADO DE LA ACTIVIDAD :EJECUTADO_x000a_FORMA DE ATENCIÓN :VISITA TECNICA_x000a_CANTIDAD DE ROLLOS :30_x000a_FECHA FIN DE LA ACTIVIDAD :24-06-2025_x000a_NOMBRES Y APELLIDOS DEL USUARIO :Nidia durango_x000a_TELEFONO DEL USUARIO :3128271529_x000a_CORREO DEL USUARIO :dejesus27@hotmail.com_x000a_SOLUCIÓN :ENTREGA DE 30 ROLLOS EN SITIO OK"/>
    <n v="0"/>
    <n v="0"/>
    <s v="USUARIO NO CONTESTA"/>
    <s v="TIPO I"/>
    <s v="TERRESTRE"/>
    <n v="1"/>
    <s v="ARROYAVE CANO MANUEL GUILLERMO"/>
    <n v="35779.500569199998"/>
    <n v="0"/>
    <n v="35779.500569199998"/>
    <m/>
    <m/>
    <m/>
    <m/>
    <m/>
  </r>
  <r>
    <s v="MEDELLIN"/>
    <x v="2"/>
    <x v="2"/>
    <n v="5440"/>
    <n v="2322265"/>
    <n v="52755"/>
    <s v="ANTIOQUIA"/>
    <s v="MARINILLA"/>
    <s v="DISTRICOL CAFE JUANITA"/>
    <s v="REDEBAN"/>
    <n v="2322265"/>
    <s v="FO-25-1106848"/>
    <d v="2025-06-18T09:29:00"/>
    <d v="2025-06-24T14:14:06"/>
    <s v="EJECUTADO_EXITOSO"/>
    <s v="EJECUTADO EXITOSO"/>
    <s v="ORDEN DE CAMBIO"/>
    <s v="ROLLOS"/>
    <s v="ROLLOS"/>
    <s v="VISITA_TÉCNICA"/>
    <n v="40"/>
    <s v="ESTADO RESULTADO DE LA ACTIVIDAD :EJECUTADO_x000a_FORMA DE ATENCIÓN :VISITA TECNICA_x000a_CANTIDAD DE ROLLOS :40_x000a_FECHA FIN DE LA ACTIVIDAD :24-06-2025_x000a_NOMBRES Y APELLIDOS DEL USUARIO :David castrillon _x000a_TELEFONO DEL USUARIO :3103931171_x000a_CORREO DEL USUARIO :ingrid_199855@hotmail.com_x000a_SOLUCIÓN :SE ENTREGAN 40 ROLLOS"/>
    <n v="0"/>
    <n v="0"/>
    <s v="N/A"/>
    <s v="TIPO II"/>
    <s v="TERRESTRE"/>
    <n v="1"/>
    <s v="MORENO MEDINA JUAN PABLO"/>
    <n v="67654.12000000001"/>
    <n v="0"/>
    <n v="67654.12000000001"/>
    <m/>
    <m/>
    <m/>
    <m/>
    <m/>
  </r>
  <r>
    <s v="BOGOTA"/>
    <x v="3"/>
    <x v="3"/>
    <n v="25386"/>
    <n v="2324773"/>
    <n v="75258"/>
    <s v="CUNDINAMARCA"/>
    <s v="LA MESA"/>
    <s v="BARRIO SAN JOAQUIN LA MESA 1"/>
    <s v="REDEBAN"/>
    <n v="2324773"/>
    <s v="FO-25-1108760"/>
    <d v="2025-06-18T14:21:00"/>
    <d v="2025-06-24T14:16:10"/>
    <s v="EJECUTADO_EXITOSO"/>
    <s v="EJECUTADO EXITOSO"/>
    <s v="ORDEN DE CAMBIO"/>
    <s v="ROLLOS"/>
    <s v="ROLLOS"/>
    <s v="VISITA_TÉCNICA"/>
    <n v="30"/>
    <s v="ESTADO RESULTADO DE LA ACTIVIDAD :EJECUTADO_x000a_FORMA DE ATENCIÓN :VISITA TECNICA_x000a_CANTIDAD DE ROLLOS :30_x000a_FECHA FIN DE LA ACTIVIDAD :24-06-2025_x000a_NOMBRES Y APELLIDOS DEL USUARIO :Vladimir Bermeo_x000a_TELEFONO DEL USUARIO :3045877913_x000a_CORREO DEL USUARIO :rivera-1933@hotmail.com_x000a_SOLUCIÓN :SE REALIZA VISITA DE CAMPO DONDE SE ENTREGAN 30 ROLLOS, NO SE MANIPULA EQUIPOS."/>
    <n v="0"/>
    <n v="0"/>
    <s v="N/A"/>
    <s v="TIPO II"/>
    <s v="TERRESTRE"/>
    <n v="1"/>
    <s v="MORENO MEDINA JUAN PABLO"/>
    <n v="67654.12000000001"/>
    <n v="0"/>
    <n v="67654.12000000001"/>
    <m/>
    <m/>
    <m/>
    <m/>
    <m/>
  </r>
  <r>
    <s v="MEDELLIN"/>
    <x v="2"/>
    <x v="2"/>
    <n v="5266"/>
    <n v="2329793"/>
    <n v="33059"/>
    <s v="ANTIOQUIA"/>
    <s v="ENVIGADO"/>
    <s v="OPRAP CC VIVA ENVIGADO NORTE"/>
    <s v="REDEBAN"/>
    <n v="2329793"/>
    <s v="FO-25-1112282"/>
    <d v="2025-06-19T11:26:00"/>
    <d v="2025-06-24T14:18:18"/>
    <s v="EJECUTADO_EXITOSO"/>
    <s v="EJECUTADO EXITOSO"/>
    <s v="ORDEN DE CAMBIO"/>
    <s v="ROLLOS"/>
    <s v="ROLLOS"/>
    <s v="VISITA_TÉCNICA"/>
    <n v="420"/>
    <s v="ESTADO RESULTADO DE LA ACTIVIDAD :EJECUTADO_x000a_FORMA DE ATENCIÓN :VISITA TECNICA_x000a_CANTIDAD DE ROLLOS :420_x000a_FECHA FIN DE LA ACTIVIDAD :24-06-2025_x000a_NOMBRES Y APELLIDOS DEL USUARIO :Estefany ocampo_x000a_TELEFONO DEL USUARIO :3206950941_x000a_CORREO DEL USUARIO :estefany669446@hotmail.com_x000a_SOLUCIÓN :SE REALIZA ENTREGA DE ROLLOS "/>
    <n v="0"/>
    <n v="0"/>
    <s v="N/A"/>
    <s v="TIPO I"/>
    <s v="TERRESTRE"/>
    <n v="1"/>
    <s v="THOMAS  CAMPO SIGIFREDO SEGUNDO"/>
    <n v="35779.500569199998"/>
    <n v="0"/>
    <n v="35779.500569199998"/>
    <m/>
    <m/>
    <m/>
    <m/>
    <m/>
  </r>
  <r>
    <s v="CALI"/>
    <x v="5"/>
    <x v="5"/>
    <n v="76834"/>
    <n v="2329797"/>
    <n v="35518"/>
    <s v="VALLE DEL CAUCA"/>
    <s v="TULUA"/>
    <s v="REDY TULUA"/>
    <s v="REDEBAN"/>
    <n v="2329797"/>
    <s v="FO-25-1117706"/>
    <d v="2025-06-19T11:27:00"/>
    <d v="2025-06-24T14:21:04"/>
    <s v="EJECUTADO_EXITOSO"/>
    <s v="EJECUTADO EXITOSO"/>
    <s v="ORDEN DE CAMBIO"/>
    <s v="ROLLOS"/>
    <s v="ROLLOS"/>
    <s v="VISITA_TÉCNICA"/>
    <n v="100"/>
    <s v="ESTADO RESULTADO DE LA ACTIVIDAD :EJECUTADO_x000a_FORMA DE ATENCIÓN :VISITA TECNICA_x000a_CANTIDAD DE ROLLOS :100_x000a_FECHA FIN DE LA ACTIVIDAD :24-06-2025_x000a_NOMBRES Y APELLIDOS DEL USUARIO :Carolina aguado_x000a_TELEFONO DEL USUARIO :3183174788_x000a_CORREO DEL USUARIO :caroagudelo208@gmail.com_x000a_SOLUCIÓN :SE VISITA CORRESPONSAL Y SE ENTREGAN 100 ROLLOS"/>
    <n v="0"/>
    <n v="0"/>
    <s v="N/A"/>
    <s v="TIPO II"/>
    <s v="TERRESTRE"/>
    <n v="1"/>
    <s v="CASTRO HENAO DANIEL ESTEBAN"/>
    <n v="67654.12000000001"/>
    <n v="0"/>
    <n v="67654.12000000001"/>
    <m/>
    <m/>
    <m/>
    <m/>
    <m/>
  </r>
  <r>
    <s v="CUCUTA"/>
    <x v="0"/>
    <x v="0"/>
    <n v="54001"/>
    <n v="2338513"/>
    <n v="79062"/>
    <s v="NORTE DE SANTANDER"/>
    <s v="CUCUTA"/>
    <s v="BARRIO URB TORCOROMA 2 CUCUTA"/>
    <s v="REDEBAN"/>
    <n v="2338513"/>
    <s v="FO-25-1118506"/>
    <d v="2025-06-20T16:22:00"/>
    <d v="2025-06-24T14:34:02"/>
    <s v="EJECUTADO_EXITOSO"/>
    <s v="EJECUTADO EXITOSO"/>
    <s v="ORDEN DE CAMBIO"/>
    <s v="ROLLOS"/>
    <s v="ROLLOS"/>
    <s v="VISITA_TÉCNICA"/>
    <n v="10"/>
    <s v="ESTADO RESULTADO DE LA ACTIVIDAD :EJECUTADO_x000a_FORMA DE ATENCIÓN :VISITA TECNICA_x000a_CANTIDAD DE ROLLOS :10_x000a_FECHA FIN DE LA ACTIVIDAD :24-06-2025_x000a_NOMBRES Y APELLIDOS DEL USUARIO :Daniel Vargas _x000a_TELEFONO DEL USUARIO :3102233008_x000a_CORREO DEL USUARIO :danielatrejos08@gmail.com_x000a_SOLUCIÓN :SE REALIZA VISITA AL COMERCIO Y SE HIZO ENTREGA DE 10 ROLLOS TODO OK "/>
    <n v="0"/>
    <n v="0"/>
    <s v="N/A"/>
    <s v="TIPO I"/>
    <s v="TERRESTRE"/>
    <n v="1"/>
    <s v="SANTOS GUZMAN CHRISTIAN FELIPE"/>
    <n v="35779.500569199998"/>
    <n v="0"/>
    <n v="35779.500569199998"/>
    <m/>
    <m/>
    <m/>
    <m/>
    <m/>
  </r>
  <r>
    <s v="CUCUTA"/>
    <x v="0"/>
    <x v="0"/>
    <n v="54001"/>
    <n v="2339690"/>
    <n v="66746"/>
    <s v="NORTE DE SANTANDER"/>
    <s v="CUCUTA"/>
    <s v="PTM CUCUTA MINIMERCADO MW"/>
    <s v="REDEBAN"/>
    <n v="2339690"/>
    <s v="FO-25-1120567"/>
    <d v="2025-06-21T09:26:00"/>
    <d v="2025-06-24T14:39:07"/>
    <s v="EJECUTADO_EXITOSO"/>
    <s v="EJECUTADO EXITOSO"/>
    <s v="ORDEN DE CAMBIO"/>
    <s v="ROLLOS"/>
    <s v="ROLLOS"/>
    <s v="VISITA_TÉCNICA"/>
    <n v="50"/>
    <s v="ESTADO RESULTADO DE LA ACTIVIDAD :EJECUTADO_x000a_FORMA DE ATENCIÓN :VISITA TECNICA_x000a_CANTIDAD DE ROLLOS :50_x000a_FECHA FIN DE LA ACTIVIDAD :24-06-2025_x000a_NOMBRES Y APELLIDOS DEL USUARIO :Wálter Contreras _x000a_TELEFONO DEL USUARIO :3124350900_x000a_CORREO DEL USUARIO :walex_wacv@hotmail.com_x000a_SOLUCIÓN :SE REALIZÓ VISITA AL COMERCIO Y SE HIZO ENTREGA DE 50 ROLLOS TODO OK"/>
    <n v="0"/>
    <n v="0"/>
    <s v="N/A"/>
    <s v="TIPO I"/>
    <s v="TERRESTRE"/>
    <n v="1"/>
    <s v="RODRIGUEZ PEREA JUAN CAMILO"/>
    <n v="35779.500569199998"/>
    <n v="0"/>
    <n v="35779.500569199998"/>
    <m/>
    <m/>
    <m/>
    <m/>
    <m/>
  </r>
  <r>
    <s v="PEREIRA"/>
    <x v="5"/>
    <x v="6"/>
    <n v="66170"/>
    <n v="2339934"/>
    <n v="79380"/>
    <s v="RISARALDA"/>
    <s v="DOSQUEBRADAS"/>
    <s v="BARRIO ZONA INDUSTRIALES LA MACARENA DOSQUEBRADAS"/>
    <s v="REDEBAN"/>
    <n v="2339934"/>
    <s v="FO-25-1120574"/>
    <d v="2025-06-21T10:35:00"/>
    <d v="2025-06-24T14:42:09"/>
    <s v="EJECUTADO_EXITOSO"/>
    <s v="EJECUTADO EXITOSO"/>
    <s v="ORDEN DE CAMBIO"/>
    <s v="ROLLOS"/>
    <s v="ROLLOS"/>
    <s v="VISITA_TÉCNICA"/>
    <n v="10"/>
    <s v="ESTADO RESULTADO DE LA ACTIVIDAD :EJECUTADO_x000a_FORMA DE ATENCIÓN :VISITA TECNICA_x000a_CANTIDAD DE ROLLOS :10_x000a_FECHA FIN DE LA ACTIVIDAD :24-06-2025_x000a_NOMBRES Y APELLIDOS DEL USUARIO :Andrea Sepúlveda _x000a_TELEFONO DEL USUARIO :3233325768_x000a_CORREO DEL USUARIO :odiseapili@gmail.com_x000a_SOLUCIÓN :SE VISITA COMERCIO SE REALIZA ENTREGA DE 10 ROLLOS DE PAPEL PARA DATÁFONO "/>
    <n v="0"/>
    <n v="0"/>
    <s v="N/A"/>
    <s v="TIPO I"/>
    <s v="TERRESTRE"/>
    <n v="1"/>
    <n v="0"/>
    <n v="35779.500569199998"/>
    <n v="0"/>
    <n v="35779.500569199998"/>
    <m/>
    <m/>
    <m/>
    <m/>
    <m/>
  </r>
  <r>
    <s v="MEDELLIN"/>
    <x v="2"/>
    <x v="2"/>
    <n v="5001"/>
    <n v="2314694"/>
    <n v="31132"/>
    <s v="ANTIOQUIA"/>
    <s v="MEDELLIN"/>
    <s v="COMCARD ASPER TECNOLOGÍA"/>
    <s v="REDEBAN"/>
    <n v="2314694"/>
    <s v="FO-25-1102086"/>
    <d v="2025-06-17T09:45:00"/>
    <d v="2025-06-24T14:49:58"/>
    <s v="EJECUTADO_EXITOSO"/>
    <s v="EJECUTADO EXITOSO"/>
    <s v="ORDEN DE CAMBIO"/>
    <s v="ROLLOS"/>
    <s v="ROLLOS"/>
    <s v="VISITA_TÉCNICA"/>
    <n v="80"/>
    <s v="ESTADO RESULTADO DE LA ACTIVIDAD :EJECUTADO_x000a_FORMA DE ATENCIÓN :VISITA TECNICA_x000a_CANTIDAD DE ROLLOS :80_x000a_FECHA FIN DE LA ACTIVIDAD :24-06-2025_x000a_NOMBRES Y APELLIDOS DEL USUARIO :Oscar aristizabal_x000a_TELEFONO DEL USUARIO :3128227330_x000a_CORREO DEL USUARIO :v70679924@gmail.com_x000a_SOLUCIÓN :SE ENTREGAN 80 ROLLOS EXITOSAMENTE "/>
    <n v="0"/>
    <n v="0"/>
    <s v="USUARIO NO CONTESTA"/>
    <s v="TIPO I"/>
    <s v="TERRESTRE"/>
    <n v="1"/>
    <n v="0"/>
    <n v="35779.500569199998"/>
    <n v="0"/>
    <n v="35779.500569199998"/>
    <m/>
    <m/>
    <m/>
    <m/>
    <m/>
  </r>
  <r>
    <s v="VILLAVICENCIO"/>
    <x v="4"/>
    <x v="4"/>
    <n v="50568"/>
    <n v="2249703"/>
    <n v="31389"/>
    <s v="META"/>
    <s v="PUERTO GAITAN"/>
    <s v="BARRIO LA CRISTALINA 2"/>
    <s v="REDEBAN"/>
    <n v="2249703"/>
    <s v="FO-25-1036341"/>
    <d v="2025-06-04T08:00:00"/>
    <d v="2025-06-24T15:14:47"/>
    <s v="EJECUTADO_CANCELADO"/>
    <s v="USUARIO NO RECIBE PEDIDO"/>
    <s v="ORDEN DE CAMBIO"/>
    <s v="ROLLOS"/>
    <s v="ROLLOS"/>
    <s v="ENVÍO"/>
    <n v="40"/>
    <s v="ESTADO RESULTADO DE LA ACTIVIDAD :_x000a_FORMA DE ATENCIÓN :ENVIO_x000a_CANTIDAD DE ROLLOS :40_x000a_FECHA FIN DE LA ACTIVIDAD :24-06-2025_x000a_NOMBRES Y APELLIDOS DEL USUARIO :_x000a_TELEFONO DEL USUARIO :_x000a_CORREO DEL USUARIO :_x000a_SOLUCIÓN :"/>
    <n v="45899500839"/>
    <s v="COORDINADORA"/>
    <s v="N/A"/>
    <s v="TIPO III"/>
    <s v="TERRESTRE"/>
    <n v="0"/>
    <n v="0"/>
    <n v="35779.500569199998"/>
    <n v="0"/>
    <n v="35779.500569199998"/>
    <m/>
    <m/>
    <m/>
    <m/>
    <m/>
  </r>
  <r>
    <s v="VILLAVICENCIO"/>
    <x v="4"/>
    <x v="4"/>
    <n v="50568"/>
    <n v="2249704"/>
    <n v="55340"/>
    <s v="META"/>
    <s v="PUERTO GAITAN"/>
    <s v="BARRIO VEREDA LA CRISTALINA PU"/>
    <s v="REDEBAN"/>
    <n v="2249704"/>
    <s v="FO-25-1036338"/>
    <d v="2025-06-04T08:00:00"/>
    <d v="2025-06-24T15:18:34"/>
    <s v="EJECUTADO_CANCELADO"/>
    <s v="USUARIO NO RECIBE PEDIDO"/>
    <s v="ORDEN DE CAMBIO"/>
    <s v="ROLLOS"/>
    <s v="ROLLOS"/>
    <s v="ENVÍO"/>
    <n v="20"/>
    <s v="ESTADO RESULTADO DE LA ACTIVIDAD :_x000a_FORMA DE ATENCIÓN :ENVIO_x000a_CANTIDAD DE ROLLOS :20_x000a_FECHA FIN DE LA ACTIVIDAD :24-06-2025_x000a_NOMBRES Y APELLIDOS DEL USUARIO :_x000a_TELEFONO DEL USUARIO :_x000a_CORREO DEL USUARIO :_x000a_SOLUCIÓN :"/>
    <n v="45899500840"/>
    <s v="COORDINADORA"/>
    <s v="N/A"/>
    <s v="TIPO III"/>
    <s v="TERRESTRE"/>
    <n v="0"/>
    <s v="REMICIO AMADO JOHN HEBER"/>
    <n v="35779.500569199998"/>
    <n v="0"/>
    <n v="35779.500569199998"/>
    <m/>
    <m/>
    <m/>
    <m/>
    <m/>
  </r>
  <r>
    <s v="BUCARAMANGA"/>
    <x v="0"/>
    <x v="0"/>
    <n v="81065"/>
    <n v="2268417"/>
    <n v="54057"/>
    <s v="ARAUCA"/>
    <s v="ARAUQUITA"/>
    <s v="DISTRICOL ASESORIAS Y TRAMITES"/>
    <s v="REDEBAN"/>
    <n v="2268417"/>
    <s v="FO-25-1098756"/>
    <d v="2025-06-07T09:36:00"/>
    <d v="2025-06-24T15:19:39"/>
    <s v="EJECUTADO_CANCELADO"/>
    <s v="USUARIO NO RECIBE PEDIDO"/>
    <s v="ORDEN DE CAMBIO"/>
    <s v="ROLLOS"/>
    <s v="ROLLOS"/>
    <s v="ENVÍO"/>
    <n v="10"/>
    <s v="ESTADO RESULTADO DE LA ACTIVIDAD :_x000a_FORMA DE ATENCIÓN :ENVIO_x000a_CANTIDAD DE ROLLOS :10_x000a_FECHA FIN DE LA ACTIVIDAD :24-06-2025_x000a_NOMBRES Y APELLIDOS DEL USUARIO :_x000a_TELEFONO DEL USUARIO :_x000a_CORREO DEL USUARIO :_x000a_SOLUCIÓN :"/>
    <n v="240030951109"/>
    <s v="INTERRAPIDISIMO"/>
    <s v="N/A"/>
    <s v="TIPO IV ESPECIAL"/>
    <s v="AEREO"/>
    <n v="0"/>
    <s v="MONTOYA VELEZ ANDRES FELIPE"/>
    <n v="35779.500569199998"/>
    <n v="0"/>
    <n v="35779.500569199998"/>
    <m/>
    <m/>
    <m/>
    <m/>
    <m/>
  </r>
  <r>
    <s v="PASTO"/>
    <x v="5"/>
    <x v="5"/>
    <n v="52835"/>
    <n v="2302290"/>
    <n v="41079"/>
    <s v="NARIÑO"/>
    <s v="LLORENTE"/>
    <s v="DISTRICOL DROGUERIA EL CORAL"/>
    <s v="REDEBAN"/>
    <n v="2302290"/>
    <s v="FO-25-1087909"/>
    <d v="2025-06-13T14:11:00"/>
    <d v="2025-06-24T15:23:04"/>
    <s v="EJECUTADO_EXITOSO"/>
    <s v="EJECUTADO EXITOSO"/>
    <s v="ORDEN DE CAMBIO"/>
    <s v="ROLLOS"/>
    <s v="ROLLOS"/>
    <s v="ENVÍO"/>
    <n v="80"/>
    <s v="ESTADO RESULTADO DE LA ACTIVIDAD :_x000a_FORMA DE ATENCIÓN :ENVIO_x000a_CANTIDAD DE ROLLOS :_x000a_FECHA FIN DE LA ACTIVIDAD :24-06-2025_x000a_NOMBRES Y APELLIDOS DEL USUARIO :_x000a_TELEFONO DEL USUARIO :_x000a_CORREO DEL USUARIO :_x000a_SOLUCIÓN :"/>
    <n v="240030831636"/>
    <s v="INTERRAPIDISIMO"/>
    <s v="N/A"/>
    <s v="TIPO IV"/>
    <s v="TERRESTRE"/>
    <n v="0"/>
    <s v="COGOLLO VERTEL EDER LUIS"/>
    <n v="35779.500569199998"/>
    <n v="0"/>
    <n v="35779.500569199998"/>
    <m/>
    <m/>
    <m/>
    <m/>
    <m/>
  </r>
  <r>
    <s v="APARTADO"/>
    <x v="2"/>
    <x v="2"/>
    <n v="27615"/>
    <n v="2319423"/>
    <n v="75304"/>
    <s v="CHOCO"/>
    <s v="RIOSUCIO"/>
    <s v="DISTRICOL CAMPOAGROP S.A.S"/>
    <s v="REDEBAN"/>
    <n v="2319423"/>
    <s v="FO-25-1106194"/>
    <d v="2025-06-18T08:00:00"/>
    <d v="2025-06-24T15:25:52"/>
    <s v="EJECUTADO_EXITOSO"/>
    <s v="EJECUTADO EXITOSO"/>
    <s v="ORDEN DE CAMBIO"/>
    <s v="ROLLOS"/>
    <s v="ROLLOS"/>
    <s v="ENVÍO"/>
    <n v="40"/>
    <s v="ESTADO RESULTADO DE LA ACTIVIDAD :_x000a_FORMA DE ATENCIÓN :ENVIO_x000a_CANTIDAD DE ROLLOS :40_x000a_FECHA FIN DE LA ACTIVIDAD :24-06-2025_x000a_NOMBRES Y APELLIDOS DEL USUARIO :_x000a_TELEFONO DEL USUARIO :_x000a_CORREO DEL USUARIO :_x000a_SOLUCIÓN :"/>
    <s v="240031019512"/>
    <s v="INTERRAPIDISIMO"/>
    <s v="N/A"/>
    <s v="TIPO IV ESPECIAL"/>
    <s v="TERRESTRE/FLUVIAL"/>
    <n v="0"/>
    <s v="PALACIOS GOMEZ BRAHIAN ANDRES"/>
    <n v="35779.500569199998"/>
    <n v="0"/>
    <n v="35779.500569199998"/>
    <m/>
    <m/>
    <m/>
    <m/>
    <m/>
  </r>
  <r>
    <s v="NEIVA"/>
    <x v="4"/>
    <x v="4"/>
    <n v="41551"/>
    <n v="2326673"/>
    <n v="66415"/>
    <s v="HUILA"/>
    <s v="PITALITO"/>
    <s v="BARRIO CORREGIMIENTO GUACACALL"/>
    <s v="REDEBAN"/>
    <n v="2326673"/>
    <s v="FO-25-1111762"/>
    <d v="2025-06-18T17:53:00"/>
    <d v="2025-06-24T15:26:58"/>
    <s v="EJECUTADO_EXITOSO"/>
    <s v="EJECUTADO EXITOSO"/>
    <s v="ORDEN DE CAMBIO"/>
    <s v="ROLLOS"/>
    <s v="ROLLOS"/>
    <s v="ENVÍO"/>
    <n v="20"/>
    <s v="ESTADO RESULTADO DE LA ACTIVIDAD :_x000a_FORMA DE ATENCIÓN :ENVIO_x000a_CANTIDAD DE ROLLOS :20_x000a_FECHA FIN DE LA ACTIVIDAD :24-06-2025_x000a_NOMBRES Y APELLIDOS DEL USUARIO :_x000a_TELEFONO DEL USUARIO :_x000a_CORREO DEL USUARIO :_x000a_SOLUCIÓN :"/>
    <s v="240031088985"/>
    <s v="INTERRAPIDISIMO"/>
    <s v="N/A"/>
    <s v="TIPO III"/>
    <s v="TERRESTRE"/>
    <n v="0"/>
    <s v="FRANCO CAÑAVERAL YAMID RAUL"/>
    <n v="35779.500569199998"/>
    <n v="0"/>
    <n v="35779.500569199998"/>
    <m/>
    <m/>
    <m/>
    <m/>
    <m/>
  </r>
  <r>
    <s v="NEIVA"/>
    <x v="4"/>
    <x v="4"/>
    <n v="18410"/>
    <n v="2329944"/>
    <n v="45057"/>
    <s v="CAQUETA"/>
    <s v="LA MONTAÑITA"/>
    <s v="DISTRICOL AVICOLA AGRO PENEYA"/>
    <s v="REDEBAN"/>
    <n v="2329944"/>
    <s v="FO-25-1112966"/>
    <d v="2025-06-19T11:37:00"/>
    <d v="2025-06-24T15:29:36"/>
    <s v="EJECUTADO_EXITOSO"/>
    <s v="EJECUTADO EXITOSO"/>
    <s v="ORDEN DE CAMBIO"/>
    <s v="ROLLOS"/>
    <s v="ROLLOS"/>
    <s v="ENVÍO"/>
    <n v="10"/>
    <s v="ESTADO RESULTADO DE LA ACTIVIDAD :_x000a_FORMA DE ATENCIÓN :ENVIO_x000a_CANTIDAD DE ROLLOS :10_x000a_FECHA FIN DE LA ACTIVIDAD :24-06-2025_x000a_NOMBRES Y APELLIDOS DEL USUARIO :_x000a_TELEFONO DEL USUARIO :_x000a_CORREO DEL USUARIO :_x000a_SOLUCIÓN :"/>
    <n v="240031133930"/>
    <s v="INTERRAPIDISIMO"/>
    <s v="N/A"/>
    <s v="TIPO IV"/>
    <s v="TERRESTRE"/>
    <n v="0"/>
    <s v="MORA VEGA JEAMPIER"/>
    <n v="35779.500569199998"/>
    <n v="0"/>
    <n v="35779.500569199998"/>
    <m/>
    <m/>
    <m/>
    <m/>
    <m/>
  </r>
  <r>
    <s v="SINCELEJO"/>
    <x v="1"/>
    <x v="1"/>
    <n v="70708"/>
    <n v="2327470"/>
    <n v="57027"/>
    <s v="SUCRE"/>
    <s v="SAN MARCOS"/>
    <s v="DISTRICOL MERCADITO EL PROPIO"/>
    <s v="REDEBAN"/>
    <n v="2327470"/>
    <s v="FO-25-1111765"/>
    <d v="2025-06-19T08:00:00"/>
    <d v="2025-06-24T15:44:31"/>
    <s v="EJECUTADO_EXITOSO"/>
    <s v="EJECUTADO EXITOSO"/>
    <s v="ORDEN DE CAMBIO"/>
    <s v="ROLLOS"/>
    <s v="ROLLOS"/>
    <s v="ENVÍO"/>
    <n v="110"/>
    <s v="ESTADO RESULTADO DE LA ACTIVIDAD :_x000a_FORMA DE ATENCIÓN :ENVIO_x000a_CANTIDAD DE ROLLOS :110_x000a_FECHA FIN DE LA ACTIVIDAD :24-06-2025_x000a_NOMBRES Y APELLIDOS DEL USUARIO :_x000a_TELEFONO DEL USUARIO :_x000a_CORREO DEL USUARIO :_x000a_SOLUCIÓN :"/>
    <s v="2259116684"/>
    <s v="SERVIENTREGA"/>
    <s v="ENTREGADO"/>
    <s v="TIPO III"/>
    <s v="TERRESTRE"/>
    <n v="0"/>
    <s v="PALACIOS GOMEZ BRAHIAN ANDRES"/>
    <n v="35779.500569199998"/>
    <n v="0"/>
    <n v="35779.500569199998"/>
    <m/>
    <m/>
    <m/>
    <m/>
    <m/>
  </r>
  <r>
    <s v="BOGOTA"/>
    <x v="3"/>
    <x v="3"/>
    <n v="25386"/>
    <n v="2335231"/>
    <n v="64636"/>
    <s v="CUNDINAMARCA"/>
    <s v="LA MESA"/>
    <s v="PAGAFACIL PARQUE COMERCIAL TEQ"/>
    <s v="REDEBAN"/>
    <n v="2335231"/>
    <s v="FO-25-1115964"/>
    <d v="2025-06-20T10:08:00"/>
    <d v="2025-06-24T15:56:40"/>
    <s v="EJECUTADO_EXITOSO"/>
    <s v="EJECUTADO EXITOSO"/>
    <s v="ORDEN DE CAMBIO"/>
    <s v="ROLLOS"/>
    <s v="ROLLOS"/>
    <s v="VISITA_TÉCNICA"/>
    <n v="90"/>
    <s v="ESTADO RESULTADO DE LA ACTIVIDAD :EJECUTADO_x000a_FORMA DE ATENCIÓN :VISITA TECNICA_x000a_CANTIDAD DE ROLLOS :90_x000a_FECHA FIN DE LA ACTIVIDAD :24-06-2025_x000a_NOMBRES Y APELLIDOS DEL USUARIO :Andrea Rodríguez _x000a_TELEFONO DEL USUARIO :3178673536_x000a_CORREO DEL USUARIO :pfttequendama@pafacil.com_x000a_SOLUCIÓN :SE REALIZA ENTREGA DE 90 ROLLOS NO SE MANIPULA EQUIPOS."/>
    <n v="0"/>
    <n v="0"/>
    <s v="N/A"/>
    <s v="TIPO II"/>
    <s v="TERRESTRE"/>
    <n v="1"/>
    <s v="FRANCO CAÑAVERAL YAMID RAUL"/>
    <n v="67654.12000000001"/>
    <n v="0"/>
    <n v="67654.12000000001"/>
    <m/>
    <m/>
    <m/>
    <m/>
    <m/>
  </r>
  <r>
    <s v="CUCUTA"/>
    <x v="0"/>
    <x v="0"/>
    <n v="54001"/>
    <n v="2337923"/>
    <n v="28544"/>
    <s v="NORTE DE SANTANDER"/>
    <s v="CUCUTA"/>
    <s v="BARRIO FUERA DEL MUNICIPIO DE"/>
    <s v="REDEBAN"/>
    <n v="2337923"/>
    <s v="FO-25-1118058"/>
    <d v="2025-06-20T15:25:00"/>
    <d v="2025-06-24T15:59:52"/>
    <s v="EJECUTADO_EXITOSO"/>
    <s v="EJECUTADO EXITOSO"/>
    <s v="ORDEN DE CAMBIO"/>
    <s v="ROLLOS"/>
    <s v="ROLLOS"/>
    <s v="VISITA_TÉCNICA"/>
    <n v="20"/>
    <s v="ESTADO RESULTADO DE LA ACTIVIDAD :EJECUTADO_x000a_FORMA DE ATENCIÓN :VISITA TECNICA_x000a_CANTIDAD DE ROLLOS :20_x000a_FECHA FIN DE LA ACTIVIDAD :24-06-2025_x000a_NOMBRES Y APELLIDOS DEL USUARIO :Yeimi luna _x000a_TELEFONO DEL USUARIO :3203714884_x000a_CORREO DEL USUARIO :pedroluna_15@hotmail.com_x000a_SOLUCIÓN :SE REALIZÓ VISITA AL COMERCIO Y SE HIZO ENTREGA DE 20 ROLLOS TODO OK "/>
    <n v="0"/>
    <n v="0"/>
    <s v="N/A"/>
    <s v="TIPO I"/>
    <s v="TERRESTRE"/>
    <n v="1"/>
    <s v="HERNANDEZ NARANJO OSCAR EDUARDO"/>
    <n v="35779.500569199998"/>
    <n v="0"/>
    <n v="35779.500569199998"/>
    <m/>
    <m/>
    <m/>
    <m/>
    <m/>
  </r>
  <r>
    <s v="CUCUTA"/>
    <x v="0"/>
    <x v="0"/>
    <n v="54001"/>
    <n v="2338920"/>
    <n v="79065"/>
    <s v="NORTE DE SANTANDER"/>
    <s v="CUCUTA"/>
    <s v="BARRIO TOLEDO PLATA CUCUTA 3"/>
    <s v="REDEBAN"/>
    <n v="2338920"/>
    <s v="FO-25-1118605"/>
    <d v="2025-06-20T17:13:00"/>
    <d v="2025-06-24T16:02:08"/>
    <s v="EJECUTADO_EXITOSO"/>
    <s v="EJECUTADO EXITOSO"/>
    <s v="ORDEN DE CAMBIO"/>
    <s v="ROLLOS"/>
    <s v="ROLLOS"/>
    <s v="VISITA_TÉCNICA"/>
    <n v="20"/>
    <s v="ESTADO RESULTADO DE LA ACTIVIDAD :EJECUTADO_x000a_FORMA DE ATENCIÓN :VISITA TECNICA_x000a_CANTIDAD DE ROLLOS :20_x000a_FECHA FIN DE LA ACTIVIDAD :24-06-2025_x000a_NOMBRES Y APELLIDOS DEL USUARIO :DESIDET LAZARO GALVIS _x000a_TELEFONO DEL USUARIO :3223318521_x000a_CORREO DEL USUARIO :decy_21@hotmail.com_x000a_SOLUCIÓN :SE REALIZA ENTREGA DE 20 ROLLOS RBM "/>
    <n v="0"/>
    <n v="0"/>
    <s v="N/A"/>
    <s v="TIPO I"/>
    <s v="TERRESTRE"/>
    <n v="1"/>
    <s v="MEZA MARTINEZ LUIS MATEO"/>
    <n v="35779.500569199998"/>
    <n v="0"/>
    <n v="35779.500569199998"/>
    <m/>
    <m/>
    <m/>
    <m/>
    <m/>
  </r>
  <r>
    <s v="IBAGUE"/>
    <x v="4"/>
    <x v="4"/>
    <n v="73001"/>
    <n v="2340002"/>
    <n v="58615"/>
    <s v="TOLIMA"/>
    <s v="IBAGUE"/>
    <s v="PTM IBAGUE TIENDA ONLYS"/>
    <s v="REDEBAN"/>
    <n v="2340002"/>
    <s v="FO-25-1121214"/>
    <d v="2025-06-21T11:41:00"/>
    <d v="2025-06-24T16:05:31"/>
    <s v="EJECUTADO_EXITOSO"/>
    <s v="EJECUTADO EXITOSO"/>
    <s v="ORDEN DE CAMBIO"/>
    <s v="ROLLOS"/>
    <s v="ROLLOS"/>
    <s v="VISITA_TÉCNICA"/>
    <n v="80"/>
    <s v="ESTADO RESULTADO DE LA ACTIVIDAD :EJECUTADO_x000a_FORMA DE ATENCIÓN :VISITA TECNICA_x000a_CANTIDAD DE ROLLOS :80_x000a_FECHA FIN DE LA ACTIVIDAD :24-06-2025_x000a_NOMBRES Y APELLIDOS DEL USUARIO :Gladis Gutiérrez _x000a_TELEFONO DEL USUARIO :3125288088_x000a_CORREO DEL USUARIO :glaguti68@gmail.com_x000a_SOLUCIÓN :SE ENTREGA 80 ROLLOS "/>
    <n v="0"/>
    <n v="0"/>
    <s v="N/A"/>
    <s v="TIPO I"/>
    <s v="TERRESTRE"/>
    <n v="1"/>
    <n v="0"/>
    <n v="35779.500569199998"/>
    <n v="0"/>
    <n v="35779.500569199998"/>
    <m/>
    <m/>
    <m/>
    <m/>
    <m/>
  </r>
  <r>
    <s v="BOGOTA"/>
    <x v="3"/>
    <x v="3"/>
    <n v="25386"/>
    <n v="2340846"/>
    <n v="78318"/>
    <s v="CUNDINAMARCA"/>
    <s v="LA MESA"/>
    <s v="BARRIO EL RECREO LA MESA  LA MESA"/>
    <s v="REDEBAN"/>
    <n v="2340846"/>
    <s v="FO-25-1123047"/>
    <d v="2025-06-24T08:00:00"/>
    <d v="2025-06-24T16:07:15"/>
    <s v="EJECUTADO_EXITOSO"/>
    <s v="EJECUTADO EXITOSO"/>
    <s v="ORDEN DE CAMBIO"/>
    <s v="ROLLOS"/>
    <s v="ROLLOS"/>
    <s v="VISITA_TÉCNICA"/>
    <n v="40"/>
    <s v="ESTADO RESULTADO DE LA ACTIVIDAD :EJECUTADO_x000a_FORMA DE ATENCIÓN :VISITA TECNICA_x000a_CANTIDAD DE ROLLOS :40_x000a_FECHA FIN DE LA ACTIVIDAD :24-06-2025_x000a_NOMBRES Y APELLIDOS DEL USUARIO :Valentina Vanegas _x000a_TELEFONO DEL USUARIO :3147368470_x000a_CORREO DEL USUARIO :minucell2009@gmaill.com_x000a_SOLUCIÓN :SE REALIZA VISITA DE CAMPO DONDE SE ENTREGAN 40 ROLLOS, NO SE MANIPULA EQUIPOS."/>
    <n v="0"/>
    <n v="0"/>
    <s v="N/A"/>
    <s v="TIPO II"/>
    <s v="TERRESTRE"/>
    <n v="1"/>
    <n v="0"/>
    <n v="67654.12000000001"/>
    <n v="0"/>
    <n v="67654.12000000001"/>
    <m/>
    <m/>
    <m/>
    <m/>
    <m/>
  </r>
  <r>
    <s v="IBAGUE"/>
    <x v="4"/>
    <x v="4"/>
    <n v="73001"/>
    <n v="2340635"/>
    <n v="45774"/>
    <s v="TOLIMA"/>
    <s v="IBAGUE"/>
    <s v="DISTRICOL MERK DELFFO"/>
    <s v="REDEBAN"/>
    <n v="2340635"/>
    <s v="FO-25-1122544"/>
    <d v="2025-06-24T08:00:00"/>
    <d v="2025-06-24T16:22:43"/>
    <s v="EJECUTADO_CANCELADO"/>
    <s v="CB CERRADO - DESOCUPADO"/>
    <s v="ORDEN DE CAMBIO"/>
    <s v="ROLLOS"/>
    <s v="ROLLOS"/>
    <s v="VISITA_TÉCNICA"/>
    <n v="10"/>
    <s v="ESTADO RESULTADO DE LA ACTIVIDAD :EJECUTADO / CANCELADO_x000a_FORMA DE ATENCIÓN :VISITA TECNICA_x000a_CANTIDAD DE ROLLOS :_x000a_FECHA FIN DE LA ACTIVIDAD :24-06-2025_x000a_NOMBRES Y APELLIDOS DEL USUARIO :None_x000a_TELEFONO DEL USUARIO :3133474742_x000a_CORREO DEL USUARIO :none_x000a_SOLUCIÓN :SE LLEGA A LA DIRECCIÓN Y ESTÁ CERRADO. SE LLAMA AL NÚMERO DE TELÉFONO 3133474742 PARA HACER CONTACTO Y NO CONTESTA "/>
    <n v="0"/>
    <n v="0"/>
    <s v="N/A"/>
    <s v="TIPO I"/>
    <s v="TERRESTRE"/>
    <n v="1"/>
    <s v="DURAN ACOSTA FRANK YONNY"/>
    <n v="35779.500569199998"/>
    <n v="0"/>
    <n v="35779.500569199998"/>
    <m/>
    <m/>
    <m/>
    <m/>
    <m/>
  </r>
  <r>
    <s v="CALI"/>
    <x v="5"/>
    <x v="5"/>
    <n v="76520"/>
    <n v="2345142"/>
    <n v="79566"/>
    <s v="VALLE DEL CAUCA"/>
    <s v="PALMIRA"/>
    <s v="BARRIO PARQUES DE LA ITALIA PALMIRA 5"/>
    <s v="REDEBAN"/>
    <n v="2345142"/>
    <s v="FO-25-1127244"/>
    <d v="2025-06-24T10:14:00"/>
    <d v="2025-06-24T16:25:48"/>
    <s v="EJECUTADO_EXITOSO"/>
    <s v="EJECUTADO EXITOSO"/>
    <s v="ORDEN DE CAMBIO"/>
    <s v="ROLLOS"/>
    <s v="ROLLOS"/>
    <s v="VISITA_TÉCNICA"/>
    <n v="10"/>
    <s v="ESTADO RESULTADO DE LA ACTIVIDAD :EJECUTADO_x000a_FORMA DE ATENCIÓN :VISITA TECNICA_x000a_CANTIDAD DE ROLLOS :10_x000a_FECHA FIN DE LA ACTIVIDAD :24-06-2025_x000a_NOMBRES Y APELLIDOS DEL USUARIO :MAYERLIN PARRA _x000a_TELEFONO DEL USUARIO :3153303376_x000a_CORREO DEL USUARIO :mayerlinparra@hotmail.com_x000a_SOLUCIÓN :EN LA VISITA TÉCNICA SE REALIZÓ LA ENTREGA DE 10 ROLLOS TERMICOS DE REDEBAN "/>
    <n v="0"/>
    <n v="0"/>
    <s v="N/A"/>
    <s v="TIPO I"/>
    <s v="TERRESTRE"/>
    <n v="1"/>
    <s v="BERNAL ELAICA EDGAR ALEXIS"/>
    <n v="35779.500569199998"/>
    <n v="0"/>
    <n v="35779.500569199998"/>
    <m/>
    <m/>
    <m/>
    <m/>
    <m/>
  </r>
  <r>
    <s v="CUCUTA"/>
    <x v="0"/>
    <x v="0"/>
    <n v="54001"/>
    <n v="2344830"/>
    <n v="40245"/>
    <s v="NORTE DE SANTANDER"/>
    <s v="CUCUTA"/>
    <s v="PTM CUCUTA YUDICELL"/>
    <s v="REDEBAN"/>
    <n v="2344830"/>
    <s v="FO-25-1127237"/>
    <d v="2025-06-24T09:53:00"/>
    <d v="2025-06-24T16:30:10"/>
    <s v="EJECUTADO_EXITOSO"/>
    <s v="EJECUTADO EXITOSO"/>
    <s v="ORDEN DE CAMBIO"/>
    <s v="ROLLOS"/>
    <s v="ROLLOS"/>
    <s v="VISITA_TÉCNICA"/>
    <n v="100"/>
    <s v="ESTADO RESULTADO DE LA ACTIVIDAD :EJECUTADO_x000a_FORMA DE ATENCIÓN :VISITA TECNICA_x000a_CANTIDAD DE ROLLOS :100_x000a_FECHA FIN DE LA ACTIVIDAD :24-06-2025_x000a_NOMBRES Y APELLIDOS DEL USUARIO :Anayu reyes henao_x000a_TELEFONO DEL USUARIO :3022027250_x000a_CORREO DEL USUARIO :anayud39@hotmail.com_x000a_SOLUCIÓN :SE REALIZA ENTREGA DE 100 ROLLOS RBM OK "/>
    <n v="0"/>
    <n v="0"/>
    <s v="N/A"/>
    <s v="TIPO I"/>
    <s v="TERRESTRE"/>
    <n v="1"/>
    <s v="BERNAL ELAICA EDGAR ALEXIS"/>
    <n v="35779.500569199998"/>
    <n v="0"/>
    <n v="35779.500569199998"/>
    <m/>
    <m/>
    <m/>
    <m/>
    <m/>
  </r>
  <r>
    <s v="BOGOTA"/>
    <x v="3"/>
    <x v="3"/>
    <n v="25899"/>
    <n v="2336758"/>
    <n v="71124"/>
    <s v="CUNDINAMARCA"/>
    <s v="ZIPAQUIRA"/>
    <s v="LAS MARGARITAS"/>
    <s v="REDEBAN"/>
    <n v="2336758"/>
    <s v="FO-25-1117016"/>
    <d v="2025-06-20T12:40:00"/>
    <d v="2025-06-24T16:32:53"/>
    <s v="EJECUTADO_EXITOSO"/>
    <s v="EJECUTADO EXITOSO"/>
    <s v="ORDEN DE CAMBIO"/>
    <s v="ROLLOS"/>
    <s v="ROLLOS"/>
    <s v="VISITA_TÉCNICA"/>
    <n v="20"/>
    <s v="ESTADO RESULTADO DE LA ACTIVIDAD :EJECUTADO_x000a_FORMA DE ATENCIÓN :VISITA TECNICA_x000a_CANTIDAD DE ROLLOS :20_x000a_FECHA FIN DE LA ACTIVIDAD :24-06-2025_x000a_NOMBRES Y APELLIDOS DEL USUARIO :Carolina Quintero _x000a_TELEFONO DEL USUARIO :3138858787_x000a_CORREO DEL USUARIO :novopelzipa@gmail.com_x000a_SOLUCIÓN :ENTREGA DE 20 ROLLOS NO SE MANIPULAN EQUIPOS "/>
    <n v="0"/>
    <n v="0"/>
    <s v="N/A"/>
    <s v="TIPO II"/>
    <s v="TERRESTRE"/>
    <n v="1"/>
    <s v="ZAPATA LOPEZ EDWARD ASDRUBAL"/>
    <n v="67654.12000000001"/>
    <n v="0"/>
    <n v="67654.12000000001"/>
    <m/>
    <m/>
    <m/>
    <m/>
    <m/>
  </r>
  <r>
    <s v="NEIVA"/>
    <x v="4"/>
    <x v="4"/>
    <n v="18001"/>
    <n v="2339973"/>
    <n v="76310"/>
    <s v="CAQUETA"/>
    <s v="FLORENCIA"/>
    <s v="BARRIO EL PUERTO FLORENCIA 1"/>
    <s v="REDEBAN"/>
    <n v="2339973"/>
    <s v="FO-25-1121220"/>
    <d v="2025-06-21T11:30:00"/>
    <d v="2025-06-24T16:45:38"/>
    <s v="EJECUTADO_EXITOSO"/>
    <s v="EJECUTADO EXITOSO"/>
    <s v="ORDEN DE CAMBIO"/>
    <s v="ROLLOS"/>
    <s v="ROLLOS"/>
    <s v="VISITA_TÉCNICA"/>
    <n v="30"/>
    <s v="ESTADO RESULTADO DE LA ACTIVIDAD :EJECUTADO_x000a_FORMA DE ATENCIÓN :VISITA TECNICA_x000a_CANTIDAD DE ROLLOS :30_x000a_FECHA FIN DE LA ACTIVIDAD :24-06-2025_x000a_NOMBRES Y APELLIDOS DEL USUARIO :MARLY ISABEL ACOSTA_x000a_TELEFONO DEL USUARIO :3144549664_x000a_CORREO DEL USUARIO :valentinareyeslopez13@gmail.com_x000a_SOLUCIÓN :SE REALIZA ENTREGA DE 30 ROLLOS RBM EN SITIO ENTREGA EXITOSA."/>
    <n v="0"/>
    <n v="0"/>
    <s v="N/A"/>
    <s v="TIPO IV"/>
    <s v="TERRESTRE"/>
    <n v="1"/>
    <s v="BARRAGAN TAFUR EDWIN ESTEBAN"/>
    <n v="35779.500569199998"/>
    <n v="0"/>
    <n v="35779.500569199998"/>
    <m/>
    <m/>
    <m/>
    <m/>
    <m/>
  </r>
  <r>
    <s v="CARTAGENA"/>
    <x v="1"/>
    <x v="1"/>
    <n v="13001"/>
    <n v="2339935"/>
    <n v="71092"/>
    <s v="BOLIVAR"/>
    <s v="CARTAGENA"/>
    <s v="DISTRICOL SUPER TIENDA CANAAN"/>
    <s v="REDEBAN"/>
    <n v="2339935"/>
    <s v="FO-25-1120586"/>
    <d v="2025-06-21T10:36:00"/>
    <d v="2025-06-25T07:35:39"/>
    <s v="EJECUTADO_EXITOSO"/>
    <s v="EJECUTADO EXITOSO"/>
    <s v="ORDEN DE CAMBIO"/>
    <s v="ROLLOS"/>
    <s v="ROLLOS"/>
    <s v="ENVÍO"/>
    <n v="30"/>
    <s v="ESTADO RESULTADO DE LA ACTIVIDAD :EJECUTADO_x000a_FORMA DE ATENCIÓN :ENVIO FLOTA - OPERADOR LOGISTICO_x000a_CANTIDAD DE ROLLOS :50_x000a_FECHA FIN DE LA ACTIVIDAD :24-06-2025_x000a_NOMBRES Y APELLIDOS DEL USUARIO :Carolina Molina_x000a_TELEFONO DEL USUARIO :3148521715_x000a_CORREO DEL USUARIO :canamsupertienda1@gmail.com_x000a_SOLUCIÓN :SE ENVIARON 50 ROLLOS DESDE EL PUERTO DE PASO NUEVO A ISLA FUERTE, PARA ENTREGA EN TIENDA CANAN DE ISLA FUERTE._x000a_NOTA: SE REALIZÓ SEGUIMIENTO AL ENVÍO Y SE CONFIRMA RECEPCIÓN CON LA SRA JOJANIS PAREDES EN EL NO 3148521715."/>
    <s v="FLOTA"/>
    <s v="FLOTA"/>
    <s v="N/A"/>
    <s v="TIPO I"/>
    <s v="TERRESTRE"/>
    <n v="0"/>
    <s v="MARTINEZ FLOREZ DONIS ALBERTO"/>
    <n v="35779.500569199998"/>
    <n v="0"/>
    <n v="35779.500569199998"/>
    <m/>
    <m/>
    <m/>
    <m/>
    <m/>
  </r>
  <r>
    <s v="APARTADO"/>
    <x v="2"/>
    <x v="2"/>
    <n v="5837"/>
    <n v="2340022"/>
    <n v="53104"/>
    <s v="ANTIOQUIA"/>
    <s v="TURBO"/>
    <s v="PTM TURBO GRANERO BRISAS DE M"/>
    <s v="REDEBAN"/>
    <n v="2340022"/>
    <s v="FO-25-1121229"/>
    <d v="2025-06-24T08:00:00"/>
    <d v="2025-06-25T07:41:13"/>
    <s v="EJECUTADO_EXITOSO"/>
    <s v="EJECUTADO EXITOSO"/>
    <s v="ORDEN DE CAMBIO"/>
    <s v="ROLLOS"/>
    <s v="ROLLOS"/>
    <s v="VISITA_TÉCNICA"/>
    <n v="10"/>
    <s v="ESTADO RESULTADO DE LA ACTIVIDAD :EJECUTADO_x000a_FORMA DE ATENCIÓN :VISITA TECNICA_x000a_CANTIDAD DE ROLLOS :10_x000a_FECHA FIN DE LA ACTIVIDAD :24-06-2025_x000a_NOMBRES Y APELLIDOS DEL USUARIO :Diego zuluaga _x000a_TELEFONO DEL USUARIO :3126211914_x000a_CORREO DEL USUARIO :granerobrisasdemulatos@gmail.com _x000a_SOLUCIÓN :ENTREGA ROLLOS EN SITIO "/>
    <n v="0"/>
    <n v="0"/>
    <s v="N/A"/>
    <s v="TIPO II"/>
    <s v="TERRESTRE"/>
    <n v="1"/>
    <s v="CUERO RUIZ JHONNY"/>
    <n v="67654.12000000001"/>
    <n v="0"/>
    <n v="67654.12000000001"/>
    <m/>
    <m/>
    <m/>
    <m/>
    <m/>
  </r>
  <r>
    <s v="MEDELLIN"/>
    <x v="2"/>
    <x v="2"/>
    <n v="5360"/>
    <n v="2324441"/>
    <n v="26791"/>
    <s v="ANTIOQUIA"/>
    <s v="ITAGUI"/>
    <s v="COMCARD ITAGUI MAGNA"/>
    <s v="REDEBAN"/>
    <n v="2324441"/>
    <s v="FO-25-1108085"/>
    <d v="2025-06-18T13:15:00"/>
    <d v="2025-06-25T08:42:02"/>
    <s v="EJECUTADO_EXITOSO"/>
    <s v="EJECUTADO EXITOSO"/>
    <s v="ORDEN DE CAMBIO"/>
    <s v="ROLLOS"/>
    <s v="ROLLOS"/>
    <s v="VISITA_TÉCNICA"/>
    <n v="50"/>
    <s v="ESTADO RESULTADO DE LA ACTIVIDAD :EJECUTADO_x000a_FORMA DE ATENCIÓN :VISITA TECNICA_x000a_CANTIDAD DE ROLLOS :50_x000a_FECHA FIN DE LA ACTIVIDAD :25-06-2025_x000a_NOMBRES Y APELLIDOS DEL USUARIO :Juliana Aguirre _x000a_TELEFONO DEL USUARIO :3216519769_x000a_CORREO DEL USUARIO :papalmagna@gmail.com_x000a_SOLUCIÓN :SE REALIZA LA ENTREGA DE 50 ROLLOS DE CB A LA ENCARGADA JULIANA AGUIRRE "/>
    <n v="0"/>
    <n v="0"/>
    <s v="N/A"/>
    <s v="TIPO I"/>
    <s v="TERRESTRE"/>
    <n v="1"/>
    <s v="MONTOYA VELEZ ANDRES FELIPE"/>
    <n v="35779.500569199998"/>
    <n v="0"/>
    <n v="35779.500569199998"/>
    <m/>
    <m/>
    <m/>
    <m/>
    <m/>
  </r>
  <r>
    <s v="BOGOTA"/>
    <x v="3"/>
    <x v="3"/>
    <n v="25754"/>
    <n v="2344613"/>
    <n v="63278"/>
    <s v="CUNDINAMARCA"/>
    <s v="SOACHA"/>
    <s v="BARRIO SOACHA SOACHA 9"/>
    <s v="REDEBAN"/>
    <n v="2344613"/>
    <s v="FO-25-1127228"/>
    <d v="2025-06-24T09:31:00"/>
    <d v="2025-06-25T08:54:22"/>
    <s v="EJECUTADO_EXITOSO"/>
    <s v="EJECUTADO EXITOSO"/>
    <s v="ORDEN DE CAMBIO"/>
    <s v="ROLLOS"/>
    <s v="ROLLOS"/>
    <s v="VISITA_TÉCNICA"/>
    <n v="50"/>
    <s v="ESTADO RESULTADO DE LA ACTIVIDAD :EJECUTADO_x000a_FORMA DE ATENCIÓN :VISITA TECNICA_x000a_CANTIDAD DE ROLLOS :50_x000a_FECHA FIN DE LA ACTIVIDAD :25-06-2025_x000a_NOMBRES Y APELLIDOS DEL USUARIO :EDISON MIGUEL SUBA _x000a_TELEFONO DEL USUARIO :3118606637_x000a_CORREO DEL USUARIO :mayiparra@gmail.com_x000a_SOLUCIÓN :DURANTE LA VISITA TECNICA SE REALIZA ENTREGA DE ROLLOS PARA DATÁFONO NO SE MANIPULAN EQUIPOS SIN NOVEDAD EN ENTREGA"/>
    <n v="0"/>
    <n v="0"/>
    <s v="N/A"/>
    <s v="TIPO I"/>
    <s v="TERRESTRE"/>
    <n v="1"/>
    <n v="0"/>
    <n v="35779.500569199998"/>
    <n v="0"/>
    <n v="35779.500569199998"/>
    <m/>
    <m/>
    <m/>
    <m/>
    <m/>
  </r>
  <r>
    <s v="BOGOTA"/>
    <x v="3"/>
    <x v="3"/>
    <n v="25754"/>
    <n v="2343754"/>
    <n v="58326"/>
    <s v="CUNDINAMARCA"/>
    <s v="SOACHA"/>
    <s v="BARRIO SAN MATEO SOACHA 14"/>
    <s v="REDEBAN"/>
    <n v="2343754"/>
    <s v="FO-25-1126753"/>
    <d v="2025-06-24T08:48:00"/>
    <d v="2025-06-25T08:56:37"/>
    <s v="EJECUTADO_EXITOSO"/>
    <s v="EJECUTADO EXITOSO"/>
    <s v="ORDEN DE CAMBIO"/>
    <s v="ROLLOS"/>
    <s v="ROLLOS"/>
    <s v="VISITA_TÉCNICA"/>
    <n v="50"/>
    <s v="ESTADO RESULTADO DE LA ACTIVIDAD :EJECUTADO_x000a_FORMA DE ATENCIÓN :VISITA TECNICA_x000a_CANTIDAD DE ROLLOS :50_x000a_FECHA FIN DE LA ACTIVIDAD :25-06-2025_x000a_NOMBRES Y APELLIDOS DEL USUARIO :YOLANDA CASTRO_x000a_TELEFONO DEL USUARIO :3142143013_x000a_CORREO DEL USUARIO :compumora098@gmail.com_x000a_SOLUCIÓN :DURANTE LA VISITA TECNICA SE REALIZA ENTREGA DE ROLLOS PARA DATÁFONO NO SE MANIPULAN EQUIPOS SIN NOVEDAD EN ENTREGA"/>
    <n v="0"/>
    <n v="0"/>
    <s v="N/A"/>
    <s v="TIPO I"/>
    <s v="TERRESTRE"/>
    <n v="1"/>
    <n v="0"/>
    <n v="35779.500569199998"/>
    <n v="0"/>
    <n v="35779.500569199998"/>
    <m/>
    <m/>
    <m/>
    <m/>
    <m/>
  </r>
  <r>
    <s v="MEDELLIN"/>
    <x v="2"/>
    <x v="2"/>
    <n v="5360"/>
    <n v="2326286"/>
    <n v="76064"/>
    <s v="ANTIOQUIA"/>
    <s v="ITAGUI"/>
    <s v="BARRIO ITAGUI VIVIENDAS DEL SUR ITAGUI"/>
    <s v="REDEBAN"/>
    <n v="2326286"/>
    <s v="FO-25-1109624"/>
    <d v="2025-06-18T16:50:00"/>
    <d v="2025-06-25T08:59:48"/>
    <s v="EJECUTADO_EXITOSO"/>
    <s v="EJECUTADO EXITOSO"/>
    <s v="ORDEN DE CAMBIO"/>
    <s v="ROLLOS"/>
    <s v="ROLLOS"/>
    <s v="VISITA_TÉCNICA"/>
    <n v="60"/>
    <s v="ESTADO RESULTADO DE LA ACTIVIDAD :EJECUTADO_x000a_FORMA DE ATENCIÓN :VISITA TECNICA_x000a_CANTIDAD DE ROLLOS :60_x000a_FECHA FIN DE LA ACTIVIDAD :25-06-2025_x000a_NOMBRES Y APELLIDOS DEL USUARIO :Oscar rios _x000a_TELEFONO DEL USUARIO :3117477869_x000a_CORREO DEL USUARIO :controldevisitadigital@gmail.com_x000a_SOLUCIÓN :SE REALIZA LA ENTREGA DE 60 ROLLOS DE CB USUARIA INDICA QUE LO DEJE EN LA TIENDA QUE ELLA AL LLEGAR LOS RECLAMA SE DEJAN CON"/>
    <n v="0"/>
    <n v="0"/>
    <s v="N/A"/>
    <s v="TIPO I"/>
    <s v="TERRESTRE"/>
    <n v="1"/>
    <s v="ZAPATA LOPEZ EDWARD ASDRUBAL"/>
    <n v="35779.500569199998"/>
    <n v="0"/>
    <n v="35779.500569199998"/>
    <m/>
    <m/>
    <m/>
    <m/>
    <m/>
  </r>
  <r>
    <s v="MEDELLIN"/>
    <x v="2"/>
    <x v="2"/>
    <n v="5001"/>
    <n v="2324417"/>
    <n v="11918"/>
    <s v="ANTIOQUIA"/>
    <s v="MEDELLIN"/>
    <s v="BARRIO  POPULAR N DOS"/>
    <s v="REDEBAN"/>
    <n v="2324417"/>
    <s v="FO-25-1108093"/>
    <d v="2025-06-18T12:54:00"/>
    <d v="2025-06-25T09:37:56"/>
    <s v="EJECUTADO_EXITOSO"/>
    <s v="EJECUTADO EXITOSO"/>
    <s v="ORDEN DE CAMBIO"/>
    <s v="ROLLOS"/>
    <s v="ROLLOS"/>
    <s v="VISITA_TÉCNICA"/>
    <n v="200"/>
    <s v="ESTADO RESULTADO DE LA ACTIVIDAD :EJECUTADO_x000a_FORMA DE ATENCIÓN :VISITA TECNICA_x000a_CANTIDAD DE ROLLOS :200_x000a_FECHA FIN DE LA ACTIVIDAD :25-06-2025_x000a_NOMBRES Y APELLIDOS DEL USUARIO :YANETH CARO _x000a_TELEFONO DEL USUARIO :3182360885_x000a_CORREO DEL USUARIO :yanetcaroar@hotmail.com _x000a_SOLUCIÓN :SE HACE ENTREGA DE ROLLOS "/>
    <n v="0"/>
    <n v="0"/>
    <s v="N/A"/>
    <s v="TIPO I"/>
    <s v="TERRESTRE"/>
    <n v="1"/>
    <n v="0"/>
    <n v="35779.500569199998"/>
    <n v="0"/>
    <n v="35779.500569199998"/>
    <m/>
    <m/>
    <m/>
    <m/>
    <m/>
  </r>
  <r>
    <s v="MEDELLIN"/>
    <x v="2"/>
    <x v="2"/>
    <n v="5001"/>
    <n v="2319158"/>
    <n v="77506"/>
    <s v="ANTIOQUIA"/>
    <s v="MEDELLIN"/>
    <s v="DISTRICOL INTER SAN JAVIER"/>
    <s v="REDEBAN"/>
    <n v="2319158"/>
    <s v="FO-25-1104828"/>
    <d v="2025-06-17T17:30:00"/>
    <d v="2025-06-25T10:36:43"/>
    <s v="EJECUTADO_EXITOSO"/>
    <s v="EJECUTADO EXITOSO"/>
    <s v="ORDEN DE CAMBIO"/>
    <s v="ROLLOS"/>
    <s v="ROLLOS"/>
    <s v="VISITA_TÉCNICA"/>
    <n v="20"/>
    <s v="ESTADO RESULTADO DE LA ACTIVIDAD :EJECUTADO_x000a_FORMA DE ATENCIÓN :VISITA TECNICA_x000a_CANTIDAD DE ROLLOS :20_x000a_FECHA FIN DE LA ACTIVIDAD :25-06-2025_x000a_NOMBRES Y APELLIDOS DEL USUARIO :Juan Camilo velez _x000a_TELEFONO DEL USUARIO :3116067716_x000a_CORREO DEL USUARIO :milo724@hotmail.com_x000a_SOLUCIÓN :SE REALIZA LA ENTREGA DE 20 ROLLOS DE CB AL ENCARAGDO JUAN CAMILO VELEZ "/>
    <n v="0"/>
    <n v="0"/>
    <s v="N/A"/>
    <s v="TIPO I"/>
    <s v="TERRESTRE"/>
    <n v="1"/>
    <n v="0"/>
    <n v="35779.500569199998"/>
    <n v="0"/>
    <n v="35779.500569199998"/>
    <m/>
    <m/>
    <m/>
    <m/>
    <m/>
  </r>
  <r>
    <s v="MEDELLIN"/>
    <x v="2"/>
    <x v="2"/>
    <n v="5148"/>
    <n v="2322291"/>
    <n v="16346"/>
    <s v="ANTIOQUIA"/>
    <s v="EL CARMEN DE VIBORAL"/>
    <s v="EL CARMEN DE VIBORAL III ANTIO"/>
    <s v="REDEBAN"/>
    <n v="2322291"/>
    <s v="FO-25-1106835"/>
    <d v="2025-06-18T09:35:00"/>
    <d v="2025-06-25T10:52:47"/>
    <s v="EJECUTADO_EXITOSO"/>
    <s v="EJECUTADO EXITOSO"/>
    <s v="ORDEN DE CAMBIO"/>
    <s v="ROLLOS"/>
    <s v="ROLLOS"/>
    <s v="VISITA_TÉCNICA"/>
    <n v="120"/>
    <s v="ESTADO RESULTADO DE LA ACTIVIDAD :EJECUTADO_x000a_FORMA DE ATENCIÓN :VISITA TECNICA_x000a_CANTIDAD DE ROLLOS :120_x000a_FECHA FIN DE LA ACTIVIDAD :25-06-2025_x000a_NOMBRES Y APELLIDOS DEL USUARIO :Estefania valencia_x000a_TELEFONO DEL USUARIO :3137496175_x000a_CORREO DEL USUARIO :estefaniavalencia507@gmail.com_x000a_SOLUCIÓN :SE ENTREGAN 120 ROLLOS EXITOSAMENTE "/>
    <n v="0"/>
    <n v="0"/>
    <s v="N/A"/>
    <s v="TIPO II"/>
    <s v="TERRESTRE"/>
    <n v="1"/>
    <n v="0"/>
    <n v="67654.12000000001"/>
    <n v="0"/>
    <n v="67654.12000000001"/>
    <m/>
    <m/>
    <m/>
    <m/>
    <m/>
  </r>
  <r>
    <s v="MEDELLIN"/>
    <x v="2"/>
    <x v="2"/>
    <n v="5088"/>
    <n v="2326640"/>
    <n v="45785"/>
    <s v="ANTIOQUIA"/>
    <s v="BELLO"/>
    <s v="PTM  BELLO PAPELERIA Y VARIEDA"/>
    <s v="REDEBAN"/>
    <n v="2326640"/>
    <s v="FO-25-1110424"/>
    <d v="2025-06-18T17:24:54"/>
    <d v="2025-06-25T10:55:11"/>
    <s v="EJECUTADO_EXITOSO"/>
    <s v="EJECUTADO EXITOSO"/>
    <s v="ORDEN DE CAMBIO"/>
    <s v="ROLLOS"/>
    <s v="ROLLOS"/>
    <s v="VISITA_TÉCNICA"/>
    <n v="190"/>
    <s v="ESTADO RESULTADO DE LA ACTIVIDAD :EJECUTADO_x000a_FORMA DE ATENCIÓN :VISITA TECNICA_x000a_CANTIDAD DE ROLLOS :190_x000a_FECHA FIN DE LA ACTIVIDAD :25-06-2025_x000a_NOMBRES Y APELLIDOS DEL USUARIO :EDISON MOLINA _x000a_TELEFONO DEL USUARIO :3146014218_x000a_CORREO DEL USUARIO :variedadesgol88@gmail.com _x000a_SOLUCIÓN :SE HACE ENTREGA DE ROLLOS "/>
    <n v="0"/>
    <n v="0"/>
    <s v="N/A"/>
    <s v="TIPO I"/>
    <s v="TERRESTRE"/>
    <n v="1"/>
    <n v="0"/>
    <n v="35779.500569199998"/>
    <n v="0"/>
    <n v="35779.500569199998"/>
    <m/>
    <m/>
    <m/>
    <m/>
    <m/>
  </r>
  <r>
    <s v="CALI"/>
    <x v="5"/>
    <x v="5"/>
    <n v="76364"/>
    <n v="2343787"/>
    <n v="67630"/>
    <s v="VALLE DEL CAUCA"/>
    <s v="JAMUNDI"/>
    <s v="BARRIO TERRANOVA ETAPA 6 JAMUN"/>
    <s v="REDEBAN"/>
    <n v="2343787"/>
    <s v="FO-25-1126742"/>
    <d v="2025-06-24T08:52:00"/>
    <d v="2025-06-25T10:58:29"/>
    <s v="EJECUTADO_EXITOSO"/>
    <s v="EJECUTADO EXITOSO"/>
    <s v="ORDEN DE CAMBIO"/>
    <s v="ROLLOS"/>
    <s v="ROLLOS"/>
    <s v="VISITA_TÉCNICA"/>
    <n v="130"/>
    <s v="ESTADO RESULTADO DE LA ACTIVIDAD :EJECUTADO_x000a_FORMA DE ATENCIÓN :VISITA TECNICA_x000a_CANTIDAD DE ROLLOS :130_x000a_FECHA FIN DE LA ACTIVIDAD :25-06-2025_x000a_NOMBRES Y APELLIDOS DEL USUARIO :YANETH TORRES _x000a_TELEFONO DEL USUARIO :3114453979_x000a_CORREO DEL USUARIO :yanethtorressanchez7@gmail.com_x000a_SOLUCIÓN :EN LA VISITA TÉCNICA SE REALIZÓ LA ENTREGA DE 130 ROLLOS TERMICOS DE REDEBAN "/>
    <n v="0"/>
    <n v="0"/>
    <s v="N/A"/>
    <s v="TIPO II"/>
    <s v="TERRESTRE"/>
    <n v="1"/>
    <n v="0"/>
    <n v="67654.12000000001"/>
    <n v="0"/>
    <n v="67654.12000000001"/>
    <m/>
    <m/>
    <m/>
    <m/>
    <m/>
  </r>
  <r>
    <s v="BOGOTA"/>
    <x v="3"/>
    <x v="3"/>
    <n v="11001"/>
    <n v="2344818"/>
    <n v="14090"/>
    <s v="CUNDINAMARCA"/>
    <s v="BOGOTA"/>
    <s v="BARRIO BOSA LIBERTAD II BOGOTA"/>
    <s v="REDEBAN"/>
    <n v="2344818"/>
    <s v="FO-25-1127240"/>
    <d v="2025-06-24T09:51:00"/>
    <d v="2025-06-25T11:04:18"/>
    <s v="EJECUTADO_EXITOSO"/>
    <s v="EJECUTADO EXITOSO"/>
    <s v="ORDEN DE CAMBIO"/>
    <s v="ROLLOS"/>
    <s v="ROLLOS"/>
    <s v="VISITA_TÉCNICA"/>
    <n v="180"/>
    <s v="ESTADO RESULTADO DE LA ACTIVIDAD :EJECUTADO_x000a_FORMA DE ATENCIÓN :VISITA TECNICA_x000a_CANTIDAD DE ROLLOS :180_x000a_FECHA FIN DE LA ACTIVIDAD :25-06-2025_x000a_NOMBRES Y APELLIDOS DEL USUARIO :Mónica Triana_x000a_TELEFONO DEL USUARIO :3114684635_x000a_CORREO DEL USUARIO :pagainter@hotmail.com_x000a_SOLUCIÓN :SE REALIZA VISITA AL COMERCIO PARA ENTREGAR ROLLOS POR SOLICITUD DEL CLIENTE OK "/>
    <n v="0"/>
    <n v="0"/>
    <s v="N/A"/>
    <s v="TIPO I"/>
    <s v="TERRESTRE"/>
    <n v="1"/>
    <s v="BARRAGAN TAFUR EDWIN ESTEBAN"/>
    <n v="35779.500569199998"/>
    <n v="0"/>
    <n v="35779.500569199998"/>
    <m/>
    <m/>
    <m/>
    <m/>
    <m/>
  </r>
  <r>
    <s v="CALI"/>
    <x v="5"/>
    <x v="5"/>
    <n v="76364"/>
    <n v="2346383"/>
    <n v="35197"/>
    <s v="VALLE DEL CAUCA"/>
    <s v="JAMUNDI"/>
    <s v="DISTRICOL RAPITIENDA LOS PAISA"/>
    <s v="REDEBAN"/>
    <n v="2346383"/>
    <s v="FO-25-1128722"/>
    <d v="2025-06-24T11:44:00"/>
    <d v="2025-06-25T11:20:54"/>
    <s v="EJECUTADO_EXITOSO"/>
    <s v="EJECUTADO EXITOSO"/>
    <s v="ORDEN DE CAMBIO"/>
    <s v="ROLLOS"/>
    <s v="ROLLOS"/>
    <s v="VISITA_TÉCNICA"/>
    <n v="280"/>
    <s v="ESTADO RESULTADO DE LA ACTIVIDAD :EJECUTADO_x000a_FORMA DE ATENCIÓN :VISITA TECNICA_x000a_CANTIDAD DE ROLLOS :330_x000a_FECHA FIN DE LA ACTIVIDAD :25-06-2025_x000a_NOMBRES Y APELLIDOS DEL USUARIO :LEON ZAPATA _x000a_TELEFONO DEL USUARIO :3128936679_x000a_CORREO DEL USUARIO :jhonza1112@hotmail.com_x000a_SOLUCIÓN :EN LA VISITA TÉCNICA SE REALIZÓ LA ENTREGA DE UNA CAJA ? COMPLETA CON 330 UNIDADES DE ROLLOS TERMICOS DE REDEBAN "/>
    <n v="0"/>
    <n v="0"/>
    <s v="N/A"/>
    <s v="TIPO II"/>
    <s v="TERRESTRE"/>
    <n v="1"/>
    <s v="SOLER HOYOS CRISTIAN LEONARDO"/>
    <n v="67654.12000000001"/>
    <n v="0"/>
    <n v="67654.12000000001"/>
    <m/>
    <m/>
    <m/>
    <m/>
    <m/>
  </r>
  <r>
    <s v="TUNJA"/>
    <x v="0"/>
    <x v="0"/>
    <n v="15407"/>
    <n v="2347335"/>
    <n v="64417"/>
    <s v="BOYACA"/>
    <s v="VILLA DE LEYVA"/>
    <s v="BARRIO LA PALMA VILLA DE LEYVA"/>
    <s v="REDEBAN"/>
    <n v="2347335"/>
    <s v="FO-25-1129776"/>
    <d v="2025-06-24T13:37:00"/>
    <d v="2025-06-25T11:30:46"/>
    <s v="EJECUTADO_EXITOSO"/>
    <s v="EJECUTADO EXITOSO"/>
    <s v="ORDEN DE CAMBIO"/>
    <s v="ROLLOS"/>
    <s v="ROLLOS"/>
    <s v="VISITA_TÉCNICA"/>
    <n v="40"/>
    <s v="ESTADO RESULTADO DE LA ACTIVIDAD :EJECUTADO_x000a_FORMA DE ATENCIÓN :VISITA TECNICA_x000a_CANTIDAD DE ROLLOS :40_x000a_FECHA FIN DE LA ACTIVIDAD :25-06-2025_x000a_NOMBRES Y APELLIDOS DEL USUARIO :NILSAN STELL TOLOSA_x000a_TELEFONO DEL USUARIO :3102497003_x000a_CORREO DEL USUARIO :mercadostolosa@gmail.com_x000a_SOLUCIÓN :SE REALIZA ENTREGA DE 40 ROLLOS CON VISITA "/>
    <n v="0"/>
    <n v="0"/>
    <s v="N/A"/>
    <s v="TIPO II"/>
    <s v="TERRESTRE"/>
    <n v="1"/>
    <s v="AGUIRRE HENAO RAUL EDUARDO"/>
    <n v="67654.12000000001"/>
    <n v="0"/>
    <n v="67654.12000000001"/>
    <m/>
    <m/>
    <m/>
    <m/>
    <m/>
  </r>
  <r>
    <s v="CALI"/>
    <x v="5"/>
    <x v="5"/>
    <n v="76364"/>
    <n v="2346378"/>
    <n v="79304"/>
    <s v="VALLE DEL CAUCA"/>
    <s v="JAMUNDI"/>
    <s v="BARRIO SOCHAMATE JAMUNDI"/>
    <s v="REDEBAN"/>
    <n v="2346378"/>
    <s v="FO-25-1128695"/>
    <d v="2025-06-24T11:43:00"/>
    <d v="2025-06-25T11:40:40"/>
    <s v="EJECUTADO_EXITOSO"/>
    <s v="EJECUTADO EXITOSO"/>
    <s v="ORDEN DE CAMBIO"/>
    <s v="ROLLOS"/>
    <s v="ROLLOS"/>
    <s v="VISITA_TÉCNICA"/>
    <n v="20"/>
    <s v="ESTADO RESULTADO DE LA ACTIVIDAD :EJECUTADO_x000a_FORMA DE ATENCIÓN :VISITA TECNICA_x000a_CANTIDAD DE ROLLOS :20_x000a_FECHA FIN DE LA ACTIVIDAD :25-06-2025_x000a_NOMBRES Y APELLIDOS DEL USUARIO :MARILIN MONTOYA _x000a_TELEFONO DEL USUARIO :3165463460_x000a_CORREO DEL USUARIO :papelerialaura123@hotmail.com_x000a_SOLUCIÓN :EN LA VISITA TÉCNICA SE REALIZÓ LA ENTREGA DE 20 ROLLOS TERMICOS DE REDEBAN "/>
    <n v="0"/>
    <n v="0"/>
    <s v="N/A"/>
    <s v="TIPO II"/>
    <s v="TERRESTRE"/>
    <n v="1"/>
    <s v="MARTINEZ FLOREZ DONIS ALBERTO"/>
    <n v="67654.12000000001"/>
    <n v="0"/>
    <n v="67654.12000000001"/>
    <m/>
    <m/>
    <m/>
    <m/>
    <m/>
  </r>
  <r>
    <s v="PASTO"/>
    <x v="5"/>
    <x v="5"/>
    <n v="52540"/>
    <n v="2310562"/>
    <n v="55514"/>
    <s v="NARIÑO"/>
    <s v="POLICARPA"/>
    <s v="DISTRICOL VAR MUNDO DIGITAL"/>
    <s v="REDEBAN"/>
    <n v="2310562"/>
    <s v="FO-25-1098760"/>
    <d v="2025-06-16T14:16:00"/>
    <d v="2025-06-25T12:19:18"/>
    <s v="EJECUTADO_EXITOSO"/>
    <s v="EJECUTADO EXITOSO"/>
    <s v="ORDEN DE CAMBIO"/>
    <s v="ROLLOS"/>
    <s v="ROLLOS"/>
    <s v="ENVÍO"/>
    <n v="30"/>
    <s v="ESTADO RESULTADO DE LA ACTIVIDAD :_x000a_FORMA DE ATENCIÓN :ENVIO_x000a_CANTIDAD DE ROLLOS :30_x000a_FECHA FIN DE LA ACTIVIDAD :25-06-2025_x000a_NOMBRES Y APELLIDOS DEL USUARIO :_x000a_TELEFONO DEL USUARIO :_x000a_CORREO DEL USUARIO :_x000a_SOLUCIÓN :"/>
    <n v="240030940689"/>
    <s v="  INTERRAPIDISIMO"/>
    <s v="N/A"/>
    <s v="TIPO IV"/>
    <s v="TERRESTRE"/>
    <n v="0"/>
    <s v="ZAPATA LOPEZ EDWARD ASDRUBAL"/>
    <n v="35779.500569199998"/>
    <n v="0"/>
    <n v="35779.500569199998"/>
    <m/>
    <m/>
    <m/>
    <m/>
    <m/>
  </r>
  <r>
    <s v="BUCARAMANGA"/>
    <x v="0"/>
    <x v="0"/>
    <n v="68081"/>
    <n v="2326998"/>
    <n v="57719"/>
    <s v="SANTANDER"/>
    <s v="BARRANCABERMEJA"/>
    <s v="BARRIO BARRANCABERMEJA BARRANC"/>
    <s v="REDEBAN"/>
    <n v="2326998"/>
    <s v="FO-25-1117583"/>
    <d v="2025-06-19T08:00:00"/>
    <d v="2025-06-25T12:24:38"/>
    <s v="EJECUTADO_EXITOSO"/>
    <s v="EJECUTADO EXITOSO"/>
    <s v="ORDEN DE CAMBIO"/>
    <s v="ROLLOS"/>
    <s v="ROLLOS"/>
    <s v="ENVÍO"/>
    <n v="20"/>
    <s v="ESTADO RESULTADO DE LA ACTIVIDAD :_x000a_FORMA DE ATENCIÓN :ENVIO_x000a_CANTIDAD DE ROLLOS :20_x000a_FECHA FIN DE LA ACTIVIDAD :25-06-2025_x000a_NOMBRES Y APELLIDOS DEL USUARIO :_x000a_TELEFONO DEL USUARIO :_x000a_CORREO DEL USUARIO :_x000a_SOLUCIÓN :"/>
    <s v="2212425436"/>
    <s v="SERVIENTREGA"/>
    <s v="ENTREGADO"/>
    <s v="TIPO III"/>
    <s v="TERRESTRE"/>
    <n v="0"/>
    <n v="0"/>
    <n v="35779.500569199998"/>
    <n v="0"/>
    <n v="35779.500569199998"/>
    <m/>
    <m/>
    <m/>
    <m/>
    <m/>
  </r>
  <r>
    <s v="MEDELLIN"/>
    <x v="2"/>
    <x v="2"/>
    <n v="5001"/>
    <n v="2324480"/>
    <n v="79001"/>
    <s v="ANTIOQUIA"/>
    <s v="MEDELLIN"/>
    <s v="PTM MEDELLIN MERCADO FAMILIAR"/>
    <s v="REDEBAN"/>
    <n v="2324480"/>
    <s v="FO-25-1108746"/>
    <d v="2025-06-18T13:41:00"/>
    <d v="2025-06-25T13:38:09"/>
    <s v="EJECUTADO_EXITOSO"/>
    <s v="EJECUTADO EXITOSO"/>
    <s v="ORDEN DE CAMBIO"/>
    <s v="ROLLOS"/>
    <s v="ROLLOS"/>
    <s v="VISITA_TÉCNICA"/>
    <n v="60"/>
    <s v="ESTADO RESULTADO DE LA ACTIVIDAD :EJECUTADO_x000a_FORMA DE ATENCIÓN :VISITA TECNICA_x000a_CANTIDAD DE ROLLOS :60_x000a_FECHA FIN DE LA ACTIVIDAD :25-06-2025_x000a_NOMBRES Y APELLIDOS DEL USUARIO :Katherine londono_x000a_TELEFONO DEL USUARIO :3104391814_x000a_CORREO DEL USUARIO :marlon.gmartinez@gmail.com_x000a_SOLUCIÓN :SE REALIZA LA ENTREGA DE 60 ROLLOS DE CB A LA ENCARGADA KATHERINE LONDOÑO"/>
    <n v="0"/>
    <n v="0"/>
    <s v="N/A"/>
    <s v="TIPO I"/>
    <s v="TERRESTRE"/>
    <n v="1"/>
    <s v="BOLAÑOS TABORDA JORGE ENRIQUE"/>
    <n v="35779.500569199998"/>
    <n v="0"/>
    <n v="35779.500569199998"/>
    <m/>
    <m/>
    <m/>
    <m/>
    <m/>
  </r>
  <r>
    <s v="MEDELLIN"/>
    <x v="2"/>
    <x v="2"/>
    <n v="5360"/>
    <n v="2324787"/>
    <n v="35410"/>
    <s v="ANTIOQUIA"/>
    <s v="ITAGUI"/>
    <s v="BARRIO PARQUE ITAGUI 6"/>
    <s v="REDEBAN"/>
    <n v="2324787"/>
    <s v="FO-25-1108755"/>
    <d v="2025-06-18T14:25:00"/>
    <d v="2025-06-25T13:40:07"/>
    <s v="EJECUTADO_EXITOSO"/>
    <s v="EJECUTADO EXITOSO"/>
    <s v="ORDEN DE CAMBIO"/>
    <s v="ROLLOS"/>
    <s v="ROLLOS"/>
    <s v="VISITA_TÉCNICA"/>
    <n v="210"/>
    <s v="ESTADO RESULTADO DE LA ACTIVIDAD :EJECUTADO_x000a_FORMA DE ATENCIÓN :VISITA TECNICA_x000a_CANTIDAD DE ROLLOS :210_x000a_FECHA FIN DE LA ACTIVIDAD :25-06-2025_x000a_NOMBRES Y APELLIDOS DEL USUARIO :Camilo Gómez _x000a_TELEFONO DEL USUARIO :3006008585_x000a_CORREO DEL USUARIO :pagosmultiya@gmail.com_x000a_SOLUCIÓN :SE REALIZA LA ENTREGA DE 210 ROLLOS DE CB AL ENCARGADO CAMILO GÓMEZ "/>
    <n v="0"/>
    <n v="0"/>
    <s v="N/A"/>
    <s v="TIPO I"/>
    <s v="TERRESTRE"/>
    <n v="1"/>
    <s v="MARTINEZ FLOREZ DONIS ALBERTO"/>
    <n v="35779.500569199998"/>
    <n v="0"/>
    <n v="35779.500569199998"/>
    <m/>
    <m/>
    <m/>
    <m/>
    <m/>
  </r>
  <r>
    <s v="MEDELLIN"/>
    <x v="2"/>
    <x v="2"/>
    <n v="5591"/>
    <n v="2326865"/>
    <n v="66742"/>
    <s v="ANTIOQUIA"/>
    <s v="PUERTO TRIUNFO"/>
    <s v="PTM PUERTO TRIUNFO TECNOLOGIA"/>
    <s v="REDEBAN"/>
    <n v="2326865"/>
    <s v="FO-25-1111759"/>
    <d v="2025-06-19T08:00:00"/>
    <d v="2025-06-25T13:41:53"/>
    <s v="EJECUTADO_EXITOSO"/>
    <s v="EJECUTADO EXITOSO"/>
    <s v="ORDEN DE CAMBIO"/>
    <s v="ROLLOS"/>
    <s v="ROLLOS"/>
    <s v="ENVÍO"/>
    <n v="10"/>
    <s v="ESTADO RESULTADO DE LA ACTIVIDAD :EJECUTADO_x000a_FORMA DE ATENCIÓN :ENVIO FLOTA - OPERADOR LOGISTICO_x000a_CANTIDAD DE ROLLOS :10_x000a_FECHA FIN DE LA ACTIVIDAD :25-06-2025_x000a_NOMBRES Y APELLIDOS DEL USUARIO :OMAR GUZMAN_x000a_TELEFONO DEL USUARIO :3504272643_x000a_CORREO DEL USUARIO :controldevisitadigital@gmail.com_x000a_SOLUCIÓN :SE REALIZA ENVÍO DE 10 ROLLOS EXITOSAMENTE OK,  USUARIO INFORMA DE HABERLO RECIBIDO EXITOSAMENTE OK "/>
    <s v="FLOTA"/>
    <s v="FLOTA"/>
    <s v="N/A"/>
    <s v="TIPO IV"/>
    <s v="TERRESTRE"/>
    <n v="0"/>
    <s v="MEZA MARTINEZ LUIS MATEO"/>
    <n v="35779.500569199998"/>
    <n v="0"/>
    <n v="35779.500569199998"/>
    <m/>
    <m/>
    <m/>
    <m/>
    <m/>
  </r>
  <r>
    <s v="CUCUTA"/>
    <x v="0"/>
    <x v="0"/>
    <n v="54405"/>
    <n v="2339573"/>
    <n v="58424"/>
    <s v="NORTE DE SANTANDER"/>
    <s v="LOS PATIOS"/>
    <s v="BARRIO URB LA FLORESTA LOS PAT"/>
    <s v="REDEBAN"/>
    <n v="2339573"/>
    <s v="FO-25-1119492"/>
    <d v="2025-06-21T09:00:00"/>
    <d v="2025-06-25T13:45:07"/>
    <s v="EJECUTADO_EXITOSO"/>
    <s v="EJECUTADO EXITOSO"/>
    <s v="ORDEN DE CAMBIO"/>
    <s v="ROLLOS"/>
    <s v="ROLLOS"/>
    <s v="VISITA_TÉCNICA"/>
    <n v="10"/>
    <s v="ESTADO RESULTADO DE LA ACTIVIDAD :EJECUTADO_x000a_FORMA DE ATENCIÓN :VISITA TECNICA_x000a_CANTIDAD DE ROLLOS :10_x000a_FECHA FIN DE LA ACTIVIDAD :25-06-2025_x000a_NOMBRES Y APELLIDOS DEL USUARIO :Mónica Jaimes _x000a_TELEFONO DEL USUARIO :3228189156_x000a_CORREO DEL USUARIO :alexispalencia87@hotmail.com_x000a_SOLUCIÓN :SE ENTREGAN 10 ROLLOS, DATAFONO NO SE ENCUENTRA EN LA DIRECCIÓN DE ENTREGA "/>
    <n v="0"/>
    <n v="0"/>
    <s v="N/A"/>
    <s v="TIPO I"/>
    <s v="TERRESTRE"/>
    <n v="1"/>
    <s v="ZAPATA LOPEZ EDWARD ASDRUBAL"/>
    <n v="35779.500569199998"/>
    <n v="0"/>
    <n v="35779.500569199998"/>
    <m/>
    <m/>
    <m/>
    <m/>
    <m/>
  </r>
  <r>
    <s v="BOGOTA"/>
    <x v="3"/>
    <x v="3"/>
    <n v="11001"/>
    <n v="2339902"/>
    <n v="72123"/>
    <s v="CUNDINAMARCA"/>
    <s v="BOGOTA"/>
    <s v="PTM BOGOTA  DON PAGO FENIX"/>
    <s v="REDEBAN"/>
    <n v="2339902"/>
    <s v="FO-25-1120570"/>
    <d v="2025-06-21T09:50:00"/>
    <d v="2025-06-25T13:46:44"/>
    <s v="EJECUTADO_EXITOSO"/>
    <s v="EJECUTADO EXITOSO"/>
    <s v="ORDEN DE CAMBIO"/>
    <s v="ROLLOS"/>
    <s v="ROLLOS"/>
    <s v="VISITA_TÉCNICA"/>
    <n v="20"/>
    <s v="ESTADO RESULTADO DE LA ACTIVIDAD :EJECUTADO_x000a_FORMA DE ATENCIÓN :VISITA TECNICA_x000a_CANTIDAD DE ROLLOS :20_x000a_FECHA FIN DE LA ACTIVIDAD :25-06-2025_x000a_NOMBRES Y APELLIDOS DEL USUARIO :Milena Ruiz _x000a_TELEFONO DEL USUARIO :3193691732_x000a_CORREO DEL USUARIO :donpagofenix2240@outlook.com_x000a_SOLUCIÓN :ENTREGA DE ROLLOS EJECUTADO OK "/>
    <n v="0"/>
    <n v="0"/>
    <s v="N/A"/>
    <s v="TIPO I"/>
    <s v="TERRESTRE"/>
    <n v="1"/>
    <s v="MORA VEGA JEAMPIER"/>
    <n v="35779.500569199998"/>
    <n v="0"/>
    <n v="35779.500569199998"/>
    <m/>
    <m/>
    <m/>
    <m/>
    <m/>
  </r>
  <r>
    <s v="CUCUTA"/>
    <x v="0"/>
    <x v="0"/>
    <n v="54405"/>
    <n v="2346748"/>
    <n v="73004"/>
    <s v="NORTE DE SANTANDER"/>
    <s v="LOS PATIOS"/>
    <s v="DISTRICOL JORNADA MOVIL AJ"/>
    <s v="REDEBAN"/>
    <n v="2346748"/>
    <s v="FO-25-1128729"/>
    <d v="2025-06-24T12:02:00"/>
    <d v="2025-06-25T13:49:37"/>
    <s v="EJECUTADO_EXITOSO"/>
    <s v="EJECUTADO EXITOSO"/>
    <s v="ORDEN DE CAMBIO"/>
    <s v="ROLLOS"/>
    <s v="ROLLOS"/>
    <s v="VISITA_TÉCNICA"/>
    <n v="90"/>
    <s v="ESTADO RESULTADO DE LA ACTIVIDAD :EJECUTADO_x000a_FORMA DE ATENCIÓN :VISITA TECNICA_x000a_CANTIDAD DE ROLLOS :90_x000a_FECHA FIN DE LA ACTIVIDAD :25-06-2025_x000a_NOMBRES Y APELLIDOS DEL USUARIO :Luis Vargas _x000a_TELEFONO DEL USUARIO :3236999982_x000a_CORREO DEL USUARIO :vargasflas41@gmail.com_x000a_SOLUCIÓN :SE REALIZA VISITA, SE ENTREGAN 90 ROLLOS "/>
    <n v="0"/>
    <n v="0"/>
    <s v="N/A"/>
    <s v="TIPO I"/>
    <s v="TERRESTRE"/>
    <n v="1"/>
    <s v="MONTOYA VELEZ ANDRES FELIPE"/>
    <n v="35779.500569199998"/>
    <n v="0"/>
    <n v="35779.500569199998"/>
    <m/>
    <m/>
    <m/>
    <m/>
    <m/>
  </r>
  <r>
    <s v="CARTAGENA"/>
    <x v="1"/>
    <x v="1"/>
    <n v="13836"/>
    <n v="2339102"/>
    <n v="22622"/>
    <s v="BOLIVAR"/>
    <s v="TURBACO"/>
    <s v="BARRIO LA FLORESTA TURBACO"/>
    <s v="REDEBAN"/>
    <n v="2339102"/>
    <s v="FO-25-1118609"/>
    <d v="2025-06-20T17:38:26"/>
    <d v="2025-06-25T13:53:45"/>
    <s v="EJECUTADO_EXITOSO"/>
    <s v="EJECUTADO EXITOSO"/>
    <s v="ORDEN DE CAMBIO"/>
    <s v="ROLLOS"/>
    <s v="ROLLOS"/>
    <s v="VISITA_TÉCNICA"/>
    <n v="70"/>
    <s v="ESTADO RESULTADO DE LA ACTIVIDAD :EJECUTADO_x000a_FORMA DE ATENCIÓN :VISITA TECNICA_x000a_CANTIDAD DE ROLLOS :70_x000a_FECHA FIN DE LA ACTIVIDAD :25-06-2025_x000a_NOMBRES Y APELLIDOS DEL USUARIO :Elvira Tovar _x000a_TELEFONO DEL USUARIO :3135943427_x000a_CORREO DEL USUARIO :superpuntorico@gmail.com_x000a_SOLUCIÓN :SE ENTREGAN 70 ROLLOS TODO OK "/>
    <n v="0"/>
    <n v="0"/>
    <s v="N/A"/>
    <s v="TIPO II"/>
    <s v="TERRESTRE"/>
    <n v="1"/>
    <s v="GALEANO SORIANO JUAN DAVID"/>
    <n v="67654.12000000001"/>
    <n v="0"/>
    <n v="67654.12000000001"/>
    <m/>
    <m/>
    <m/>
    <m/>
    <m/>
  </r>
  <r>
    <s v="BUCARAMANGA"/>
    <x v="0"/>
    <x v="0"/>
    <n v="68276"/>
    <n v="2346386"/>
    <n v="51879"/>
    <s v="SANTANDER"/>
    <s v="FLORIDABLANCA"/>
    <s v="PTM FLORIDABLANCA MAY DETALLES"/>
    <s v="REDEBAN"/>
    <n v="2346386"/>
    <s v="FO-25-1128713"/>
    <d v="2025-06-24T11:45:00"/>
    <d v="2025-06-25T13:55:15"/>
    <s v="EJECUTADO_EXITOSO"/>
    <s v="EJECUTADO EXITOSO"/>
    <s v="ORDEN DE CAMBIO"/>
    <s v="ROLLOS"/>
    <s v="ROLLOS"/>
    <s v="VISITA_TÉCNICA"/>
    <n v="50"/>
    <s v="ESTADO RESULTADO DE LA ACTIVIDAD :EJECUTADO_x000a_FORMA DE ATENCIÓN :VISITA TECNICA_x000a_CANTIDAD DE ROLLOS :50_x000a_FECHA FIN DE LA ACTIVIDAD :25-06-2025_x000a_NOMBRES Y APELLIDOS DEL USUARIO :Katalina Ordóñez _x000a_TELEFONO DEL USUARIO :3016236727_x000a_CORREO DEL USUARIO :katalinaordonez9@gmail.com_x000a_SOLUCIÓN :SE REALIZA ENTREGA DE 50 ROLLOS CON VISITA."/>
    <n v="0"/>
    <n v="0"/>
    <s v="N/A"/>
    <s v="TIPO I"/>
    <s v="TERRESTRE"/>
    <n v="1"/>
    <s v="ARROYAVE CANO MANUEL GUILLERMO"/>
    <n v="35779.500569199998"/>
    <n v="0"/>
    <n v="35779.500569199998"/>
    <m/>
    <m/>
    <m/>
    <m/>
    <m/>
  </r>
  <r>
    <s v="BOGOTA"/>
    <x v="3"/>
    <x v="3"/>
    <n v="25743"/>
    <n v="2331605"/>
    <n v="76324"/>
    <s v="CUNDINAMARCA"/>
    <s v="SILVANIA"/>
    <s v="BARRIO VEREDA AGUABONITA SILVANIA"/>
    <s v="REDEBAN"/>
    <n v="2331605"/>
    <s v="FO-25-1113518"/>
    <d v="2025-06-19T15:07:00"/>
    <d v="2025-06-25T14:22:06"/>
    <s v="EJECUTADO_EXITOSO"/>
    <s v="EJECUTADO EXITOSO"/>
    <s v="ORDEN DE CAMBIO"/>
    <s v="ROLLOS"/>
    <s v="ROLLOS"/>
    <s v="VISITA_TÉCNICA"/>
    <n v="20"/>
    <s v="ESTADO RESULTADO DE LA ACTIVIDAD :EJECUTADO_x000a_FORMA DE ATENCIÓN :VISITA TECNICA_x000a_CANTIDAD DE ROLLOS :20_x000a_FECHA FIN DE LA ACTIVIDAD :24-06-2025_x000a_NOMBRES Y APELLIDOS DEL USUARIO :JOSE MANUEL LOPEZ MUÑOZ_x000a_TELEFONO DEL USUARIO :3042144702_x000a_CORREO DEL USUARIO :jmlm.0122@gmail.com_x000a_SOLUCIÓN :DURANTE LA VISITA TECNICA SE REALIZA ENTREGA DE ROLLOS PARA DATÁFONO NO SE MANIPULAN EQUIPOS SIN NOVEDAD EN ENTREGA"/>
    <n v="0"/>
    <n v="0"/>
    <s v="N/A"/>
    <s v="TIPO II"/>
    <s v="TERRESTRE"/>
    <n v="1"/>
    <s v="MONTOYA VELEZ ANDRES FELIPE"/>
    <n v="67654.12000000001"/>
    <n v="0"/>
    <n v="67654.12000000001"/>
    <m/>
    <m/>
    <m/>
    <m/>
    <m/>
  </r>
  <r>
    <s v="MONTERIA"/>
    <x v="1"/>
    <x v="1"/>
    <n v="5154"/>
    <n v="2344626"/>
    <n v="75549"/>
    <s v="ANTIOQUIA"/>
    <s v="CAUCASIA"/>
    <s v="PTM CAUCASIA D' TODITOS MIL LO"/>
    <s v="REDEBAN"/>
    <n v="2344626"/>
    <s v="FO-25-1127226"/>
    <d v="2025-06-24T09:32:00"/>
    <d v="2025-06-25T14:36:02"/>
    <s v="EJECUTADO_EXITOSO"/>
    <s v="EJECUTADO EXITOSO"/>
    <s v="ORDEN DE CAMBIO"/>
    <s v="ROLLOS"/>
    <s v="ROLLOS"/>
    <s v="VISITA_TÉCNICA"/>
    <n v="20"/>
    <s v="ESTADO RESULTADO DE LA ACTIVIDAD :EJECUTADO_x000a_FORMA DE ATENCIÓN :VISITA TECNICA_x000a_CANTIDAD DE ROLLOS :20_x000a_FECHA FIN DE LA ACTIVIDAD :25-06-2025_x000a_NOMBRES Y APELLIDOS DEL USUARIO :Paula Andrea Cabrera_x000a_TELEFONO DEL USUARIO :3127080610_x000a_CORREO DEL USUARIO :paulacabrerarivera58@gmail.com_x000a_SOLUCIÓN :SE REALIZA VISITA TÉCNICA PARA ENTREGA DE 20 ROLLOS PARA DATAFONO, NO SE INTERVIENE TERMINAL Y LA ENTREGA SE REALIZA SIN NOVEDAD."/>
    <n v="0"/>
    <n v="0"/>
    <s v="N/A"/>
    <s v="TIPO II"/>
    <s v="TERRESTRE"/>
    <n v="1"/>
    <s v="MAESTRE MENGUAL EDGAR ENRIQUE"/>
    <n v="67654.12000000001"/>
    <n v="0"/>
    <n v="67654.12000000001"/>
    <m/>
    <m/>
    <m/>
    <m/>
    <m/>
  </r>
  <r>
    <s v="BOGOTA"/>
    <x v="3"/>
    <x v="3"/>
    <n v="11001"/>
    <n v="2344605"/>
    <n v="63727"/>
    <s v="CUNDINAMARCA"/>
    <s v="BOGOTA"/>
    <s v="BARRIO VILLA MAYOR BOGOTA 3"/>
    <s v="REDEBAN"/>
    <n v="2344605"/>
    <s v="FO-25-1127233"/>
    <d v="2025-06-24T09:30:00"/>
    <d v="2025-06-25T15:47:37"/>
    <s v="EJECUTADO_EXITOSO"/>
    <s v="EJECUTADO EXITOSO"/>
    <s v="ORDEN DE CAMBIO"/>
    <s v="ROLLOS"/>
    <s v="ROLLOS"/>
    <s v="VISITA_TÉCNICA"/>
    <n v="20"/>
    <s v="ESTADO RESULTADO DE LA ACTIVIDAD :EJECUTADO_x000a_FORMA DE ATENCIÓN :VISITA TECNICA_x000a_CANTIDAD DE ROLLOS :20_x000a_FECHA FIN DE LA ACTIVIDAD :25-06-2025_x000a_NOMBRES Y APELLIDOS DEL USUARIO :Juan Carlos _x000a_TELEFONO DEL USUARIO :3115024715_x000a_CORREO DEL USUARIO :juancarlosdiazcadena@hotmail.com_x000a_SOLUCIÓN :ENTREGA DE ROLLOS EJECUTADO OK "/>
    <n v="0"/>
    <n v="0"/>
    <s v="N/A"/>
    <s v="TIPO I"/>
    <s v="TERRESTRE"/>
    <n v="1"/>
    <s v="ESCOBAR LENIS JUAN SEBASTIAN"/>
    <n v="35779.500569199998"/>
    <n v="0"/>
    <n v="35779.500569199998"/>
    <m/>
    <m/>
    <m/>
    <m/>
    <m/>
  </r>
  <r>
    <s v="NEIVA"/>
    <x v="4"/>
    <x v="4"/>
    <n v="18753"/>
    <n v="2322888"/>
    <n v="77569"/>
    <s v="CAQUETA"/>
    <s v="SAN VICENTE DEL CAGUAN"/>
    <s v="BARRIO VRD SAN VICENTE DEL CAGUAN"/>
    <s v="REDEBAN"/>
    <n v="2322888"/>
    <s v="FO-25-1108059"/>
    <d v="2025-06-18T10:38:00"/>
    <d v="2025-06-25T15:52:21"/>
    <s v="EJECUTADO_EXITOSO"/>
    <s v="EJECUTADO EXITOSO"/>
    <s v="ORDEN DE CAMBIO"/>
    <s v="ROLLOS"/>
    <s v="ROLLOS"/>
    <s v="ENVÍO"/>
    <n v="20"/>
    <s v="ESTADO RESULTADO DE LA ACTIVIDAD :_x000a_FORMA DE ATENCIÓN :ENVIO_x000a_CANTIDAD DE ROLLOS :20_x000a_FECHA FIN DE LA ACTIVIDAD :25-06-2025_x000a_NOMBRES Y APELLIDOS DEL USUARIO :_x000a_TELEFONO DEL USUARIO :_x000a_CORREO DEL USUARIO :_x000a_SOLUCIÓN :"/>
    <s v="2259116386"/>
    <s v="SERVIENTREGA"/>
    <s v="ENTREGADO"/>
    <s v="TIPO IV ESPECIAL"/>
    <s v="TERRESTRE / AEREO"/>
    <n v="0"/>
    <s v="THOMAS  CAMPO SIGIFREDO SEGUNDO"/>
    <n v="35779.500569199998"/>
    <n v="0"/>
    <n v="35779.500569199998"/>
    <m/>
    <m/>
    <m/>
    <m/>
    <m/>
  </r>
  <r>
    <s v="VALLEDUPAR"/>
    <x v="1"/>
    <x v="1"/>
    <n v="20250"/>
    <n v="2333643"/>
    <n v="10042"/>
    <s v="CESAR"/>
    <s v="EL PASO"/>
    <s v="AL PASO CESAR"/>
    <s v="REDEBAN"/>
    <n v="2333643"/>
    <s v="FO-25-1115446"/>
    <d v="2025-06-20T08:00:00"/>
    <d v="2025-06-25T15:54:27"/>
    <s v="EJECUTADO_EXITOSO"/>
    <s v="EJECUTADO EXITOSO"/>
    <s v="ORDEN DE CAMBIO"/>
    <s v="ROLLOS"/>
    <s v="ROLLOS"/>
    <s v="ENVÍO"/>
    <n v="70"/>
    <s v="ESTADO RESULTADO DE LA ACTIVIDAD :_x000a_FORMA DE ATENCIÓN :ENVIO_x000a_CANTIDAD DE ROLLOS :70_x000a_FECHA FIN DE LA ACTIVIDAD :25-06-2025_x000a_NOMBRES Y APELLIDOS DEL USUARIO :_x000a_TELEFONO DEL USUARIO :_x000a_CORREO DEL USUARIO :_x000a_SOLUCIÓN :"/>
    <n v="2259117094"/>
    <s v="SERVIENTREGA"/>
    <s v="ENTREGADO"/>
    <s v="TIPO III"/>
    <s v="TERRESTRE"/>
    <n v="0"/>
    <n v="0"/>
    <n v="35779.500569199998"/>
    <n v="0"/>
    <n v="35779.500569199998"/>
    <m/>
    <m/>
    <m/>
    <m/>
    <m/>
  </r>
  <r>
    <s v="VILLAVICENCIO"/>
    <x v="4"/>
    <x v="4"/>
    <n v="50001"/>
    <n v="2343438"/>
    <n v="62612"/>
    <s v="META"/>
    <s v="VILLAVICENCIO"/>
    <s v="BARRIO BOSQUE VILLAVICENCIO 2"/>
    <s v="REDEBAN"/>
    <n v="2343438"/>
    <s v="FO-25-1126062"/>
    <d v="2025-06-24T08:27:00"/>
    <d v="2025-06-25T16:39:14"/>
    <s v="EJECUTADO_EXITOSO"/>
    <s v="EJECUTADO_EXITOSO"/>
    <s v="EJECUTADO EXITOSO"/>
    <s v="ROLLOS"/>
    <s v="ROLLOS"/>
    <s v="VISITA_TÉCNICA"/>
    <n v="40"/>
    <s v="ESTADO RESULTADO DE LA ACTIVIDAD :EJECUTADO_x000a_FORMA DE ATENCIÓN :VISITA TECNICA_x000a_CANTIDAD DE ROLLOS :40_x000a_FECHA FIN DE LA ACTIVIDAD :25-06-2025_x000a_NOMBRES Y APELLIDOS DEL USUARIO :Fernanda carrillo _x000a_TELEFONO DEL USUARIO :3212185023_x000a_CORREO DEL USUARIO :fercarrillo13.2010@gmail.com_x000a_SOLUCIÓN :SE VISITA CB Y SE REALIZA ENTREGA DE 40 ROLLOS DE PAPEL TERMICO PARA DATAFONO "/>
    <s v=""/>
    <n v="0"/>
    <n v="0"/>
    <s v="TIPO I"/>
    <s v="TERRESTRE"/>
    <n v="1"/>
    <n v="0"/>
    <n v="35779.500569199998"/>
    <n v="0"/>
    <n v="35779.500569199998"/>
    <m/>
    <m/>
    <m/>
    <m/>
    <m/>
  </r>
  <r>
    <s v="BARRANQUILLA"/>
    <x v="1"/>
    <x v="1"/>
    <n v="8001"/>
    <n v="2333892"/>
    <n v="27937"/>
    <s v="ATLANTICO"/>
    <s v="BARRANQUILLA"/>
    <s v="BARRIO LAS MORAS BARRANQUILLA"/>
    <s v="REDEBAN"/>
    <n v="2333892"/>
    <s v="FO-25-1115661"/>
    <d v="2025-06-20T08:30:00"/>
    <d v="2025-06-25T16:46:09"/>
    <s v="EJECUTADO_EXITOSO"/>
    <s v="EJECUTADO_EXITOSO"/>
    <s v="EJECUTADO EXITOSO"/>
    <s v="ROLLOS"/>
    <s v="ROLLOS"/>
    <s v="VISITA_TÉCNICA"/>
    <n v="260"/>
    <s v="ESTADO RESULTADO DE LA ACTIVIDAD :EJECUTADO_x000a_FORMA DE ATENCIÓN :VISITA TECNICA_x000a_CANTIDAD DE ROLLOS :260_x000a_FECHA FIN DE LA ACTIVIDAD :25-06-2025_x000a_NOMBRES Y APELLIDOS DEL USUARIO :Gaby mar catañeda _x000a_TELEFONO DEL USUARIO :3016615186_x000a_CORREO DEL USUARIO :controldevicitadigital@gmail.com _x000a_SOLUCIÓN :SE REALIZA VISITA TÉCNICA PARA ENTREGA DE ROLLOS DE REDEBAN CANTIDAD 260"/>
    <s v=""/>
    <n v="0"/>
    <n v="0"/>
    <s v="TIPO I"/>
    <s v="TERRESTRE"/>
    <n v="1"/>
    <n v="0"/>
    <n v="35779.500569199998"/>
    <n v="0"/>
    <n v="35779.500569199998"/>
    <m/>
    <m/>
    <m/>
    <m/>
    <m/>
  </r>
  <r>
    <s v="CALI"/>
    <x v="5"/>
    <x v="5"/>
    <n v="19001"/>
    <n v="2324401"/>
    <n v="73041"/>
    <s v="CAUCA"/>
    <s v="POPAYAN"/>
    <s v="DISTRICOL VARIEDADES RJ CAUCA"/>
    <s v="REDEBAN"/>
    <n v="2324401"/>
    <s v="FO-25-1108082"/>
    <d v="2025-06-18T12:42:00"/>
    <d v="2025-06-26T07:40:49"/>
    <s v="EJECUTADO_EXITOSO"/>
    <s v="EJECUTADO EXITOSO"/>
    <s v="ORDEN DE CAMBIO"/>
    <s v="ROLLOS"/>
    <s v="ROLLOS"/>
    <s v="VISITA_TÉCNICA"/>
    <n v="70"/>
    <s v="ESTADO RESULTADO DE LA ACTIVIDAD :EJECUTADO_x000a_FORMA DE ATENCIÓN :VISITA TECNICA_x000a_CANTIDAD DE ROLLOS :70_x000a_FECHA FIN DE LA ACTIVIDAD :25-06-2025_x000a_NOMBRES Y APELLIDOS DEL USUARIO :Rebeca jara_x000a_TELEFONO DEL USUARIO :3146720021_x000a_CORREO DEL USUARIO :rebecajara@gmail.com_x000a_SOLUCIÓN :SE INGRESA SE ENTREGA 70 ROLLOS RBM"/>
    <n v="0"/>
    <n v="0"/>
    <s v="N/A"/>
    <s v="TIPO III"/>
    <s v="TERRESTRE"/>
    <n v="1"/>
    <s v="MONTOYA VELEZ ANDRES FELIPE"/>
    <n v="35779.500569199998"/>
    <n v="0"/>
    <n v="35779.500569199998"/>
    <m/>
    <m/>
    <m/>
    <m/>
    <m/>
  </r>
  <r>
    <s v="SANTA MARTA"/>
    <x v="1"/>
    <x v="1"/>
    <n v="47001"/>
    <n v="2338240"/>
    <n v="37742"/>
    <s v="MAGDALENA"/>
    <s v="SANTA MARTA"/>
    <s v="BARRIO PUERTO NUEVO SANTA MART"/>
    <s v="REDEBAN"/>
    <n v="2338240"/>
    <s v="FO-25-1118501"/>
    <d v="2025-06-20T15:54:00"/>
    <d v="2025-06-26T07:43:05"/>
    <s v="EJECUTADO_EXITOSO"/>
    <s v="EJECUTADO EXITOSO"/>
    <s v="ORDEN DE CAMBIO"/>
    <s v="ROLLOS"/>
    <s v="ROLLOS"/>
    <s v="ENVÍO"/>
    <n v="170"/>
    <s v="ESTADO RESULTADO DE LA ACTIVIDAD :EJECUTADO_x000a_FORMA DE ATENCIÓN :ENVIO FLOTA - OPERADOR LOGISTICO_x000a_CANTIDAD DE ROLLOS :170_x000a_FECHA FIN DE LA ACTIVIDAD :25-06-2025_x000a_NOMBRES Y APELLIDOS DEL USUARIO :Martin cantillo_x000a_TELEFONO DEL USUARIO :3104962870_x000a_CORREO DEL USUARIO :controldevisitadigital@lineacom.co_x000a_SOLUCIÓN :SE REALIZA ENVÍO DE 170 ROLLOS PARA DATÁFONO A SATISFACCIÓN DEL CLIENTE, EL CLIENTE CONFIRMA RECEPCIÓN DE LOS ROLLOS DESPUÉS DE 2 HORAS 30 MINUTOS "/>
    <s v="FLOTA"/>
    <s v="FLOTA"/>
    <s v="N/A"/>
    <s v="TIPO I"/>
    <s v="TERRESTRE"/>
    <n v="0"/>
    <s v="MEZA MARTINEZ LUIS MATEO"/>
    <n v="35779.500569199998"/>
    <n v="0"/>
    <n v="35779.500569199998"/>
    <m/>
    <m/>
    <m/>
    <m/>
    <m/>
  </r>
  <r>
    <s v="SANTA MARTA"/>
    <x v="1"/>
    <x v="1"/>
    <n v="47001"/>
    <n v="2339677"/>
    <n v="58153"/>
    <s v="MAGDALENA"/>
    <s v="SANTA MARTA"/>
    <s v="PTM SANTA MARTA TIENDA SHADAY"/>
    <s v="REDEBAN"/>
    <n v="2339677"/>
    <s v="FO-25-1120565"/>
    <d v="2025-06-21T09:11:00"/>
    <d v="2025-06-26T07:45:43"/>
    <s v="EJECUTADO_EXITOSO"/>
    <s v="EJECUTADO EXITOSO"/>
    <s v="ORDEN DE CAMBIO"/>
    <s v="ROLLOS"/>
    <s v="ROLLOS"/>
    <s v="VISITA_TÉCNICA"/>
    <n v="40"/>
    <s v="ESTADO RESULTADO DE LA ACTIVIDAD :EJECUTADO_x000a_FORMA DE ATENCIÓN :VISITA TECNICA_x000a_CANTIDAD DE ROLLOS :40_x000a_FECHA FIN DE LA ACTIVIDAD :25-06-2025_x000a_NOMBRES Y APELLIDOS DEL USUARIO :Edilso Botello_x000a_TELEFONO DEL USUARIO :3205589173_x000a_CORREO DEL USUARIO :edilso.botello@gmail.com_x000a_SOLUCIÓN :SE REALIZA ENTREGA DE 40 ROLLOS PARA DATÁFONO SATISFACCIÓN DEL CLIENTE"/>
    <n v="0"/>
    <n v="0"/>
    <s v="N/A"/>
    <s v="TIPO I"/>
    <s v="TERRESTRE"/>
    <n v="1"/>
    <s v="CASTRO HENAO DANIEL ESTEBAN"/>
    <n v="35779.500569199998"/>
    <n v="0"/>
    <n v="35779.500569199998"/>
    <m/>
    <m/>
    <m/>
    <m/>
    <m/>
  </r>
  <r>
    <s v="YOPAL"/>
    <x v="4"/>
    <x v="4"/>
    <n v="85162"/>
    <n v="2349509"/>
    <n v="47060"/>
    <s v="CASANARE"/>
    <s v="MONTERREY"/>
    <s v="BARRIO VEREDA EL GUAFAL MONTER"/>
    <s v="REDEBAN"/>
    <n v="2349509"/>
    <s v="FO-25-1130674"/>
    <d v="2025-06-24T16:53:00"/>
    <d v="2025-06-26T07:47:53"/>
    <s v="EJECUTADO_EXITOSO"/>
    <s v="EJECUTADO EXITOSO"/>
    <s v="ORDEN DE CAMBIO"/>
    <s v="ROLLOS"/>
    <s v="ROLLOS"/>
    <s v="ENVÍO"/>
    <n v="40"/>
    <s v="ESTADO RESULTADO DE LA ACTIVIDAD :EJECUTADO_x000a_FORMA DE ATENCIÓN :ENVIO FLOTA - OPERADOR LOGISTICO_x000a_CANTIDAD DE ROLLOS :40_x000a_FECHA FIN DE LA ACTIVIDAD :26-06-2025_x000a_NOMBRES Y APELLIDOS DEL USUARIO :JOSE IBAÑEZ_x000a_TELEFONO DEL USUARIO :3218847539_x000a_CORREO DEL USUARIO :joset_00@hotmail.com_x000a_SOLUCIÓN :EN COMUNICACIÓN CON EL SEÑOR JOSE IBAÑEZ AL NUMERO 3218847539, INDICA SE ENVIEN LOS ROLLOS POR SERVICIO DE TAXIS. RECIBIDO OK."/>
    <s v="FLOTA"/>
    <s v="FLOTA"/>
    <s v="N/A"/>
    <s v="TIPO II"/>
    <s v="TERRESTRE"/>
    <n v="0"/>
    <s v="ALVAREZ ARENAS VICTOR HUGO"/>
    <n v="35779.500569199998"/>
    <n v="0"/>
    <n v="35779.500569199998"/>
    <m/>
    <m/>
    <m/>
    <m/>
    <m/>
  </r>
  <r>
    <s v="BUCARAMANGA"/>
    <x v="0"/>
    <x v="0"/>
    <n v="68081"/>
    <n v="2305251"/>
    <n v="10446"/>
    <s v="SANTANDER"/>
    <s v="BARRANCABERMEJA"/>
    <s v="CENTRO ALEGRE SANTANDER"/>
    <s v="REDEBAN"/>
    <n v="2305251"/>
    <s v="FO-25-1094138"/>
    <d v="2025-06-16T08:00:00"/>
    <d v="2025-06-26T08:43:11"/>
    <s v="EJECUTADO_CANCELADO"/>
    <s v="USUARIO NO RECIBE PEDIDO"/>
    <s v="ORDEN DE CAMBIO"/>
    <s v="ROLLOS"/>
    <s v="ROLLOS"/>
    <s v="ENVÍO"/>
    <n v="180"/>
    <s v="ESTADO RESULTADO DE LA ACTIVIDAD :_x000a_FORMA DE ATENCIÓN :ENVIO_x000a_CANTIDAD DE ROLLOS :180_x000a_FECHA FIN DE LA ACTIVIDAD :26-06-2025_x000a_NOMBRES Y APELLIDOS DEL USUARIO :_x000a_TELEFONO DEL USUARIO :_x000a_CORREO DEL USUARIO :_x000a_SOLUCIÓN :"/>
    <s v="064106329567"/>
    <s v="ENVIA"/>
    <s v="N/A"/>
    <s v="TIPO III"/>
    <s v="TERRESTRE"/>
    <n v="0"/>
    <s v="MORENO MEDINA JUAN PABLO"/>
    <n v="35779.500569199998"/>
    <n v="0"/>
    <n v="35779.500569199998"/>
    <m/>
    <m/>
    <m/>
    <m/>
    <m/>
  </r>
  <r>
    <s v="MEDELLIN"/>
    <x v="2"/>
    <x v="2"/>
    <n v="27491"/>
    <n v="2322287"/>
    <n v="78276"/>
    <s v="MEDELLIN"/>
    <s v="CHOCO"/>
    <s v="BARRIO EL CASCOTE SECTOR MATADERO NOVITA CHOCO NOVITA"/>
    <s v="REDEBAN"/>
    <n v="2322287"/>
    <s v="FO-25-1107302"/>
    <d v="2025-06-18T09:34:00"/>
    <d v="2025-06-26T08:48:25"/>
    <s v="EJECUTADO_EXITOSO"/>
    <s v="EJECUTADO EXITOSO"/>
    <s v="ORDEN DE CAMBIO"/>
    <s v="ROLLOS"/>
    <s v="ROLLOS"/>
    <s v="ENVÍO"/>
    <n v="20"/>
    <s v="ESTADO RESULTADO DE LA ACTIVIDAD :_x000a_FORMA DE ATENCIÓN :ENVIO_x000a_CANTIDAD DE ROLLOS :20_x000a_FECHA FIN DE LA ACTIVIDAD :26-06-2025_x000a_NOMBRES Y APELLIDOS DEL USUARIO :_x000a_TELEFONO DEL USUARIO :_x000a_CORREO DEL USUARIO :_x000a_SOLUCIÓN :"/>
    <s v="240031021657"/>
    <s v="INTERRAPIDISIMO"/>
    <s v="N/A"/>
    <s v="TIPO IV ESPECIAL"/>
    <s v="AEREO"/>
    <n v="0"/>
    <s v="REMICIO AMADO JOHN HEBER"/>
    <n v="35779.500569199998"/>
    <n v="0"/>
    <n v="35779.500569199998"/>
    <m/>
    <m/>
    <m/>
    <m/>
    <m/>
  </r>
  <r>
    <s v="NEIVA"/>
    <x v="4"/>
    <x v="4"/>
    <n v="18753"/>
    <n v="2328999"/>
    <n v="24121"/>
    <s v="CAQUETA"/>
    <s v="SAN VICENTE DEL CAGUAN"/>
    <s v="CENTRO SAN VICENTE DEL CAGUAN"/>
    <s v="REDEBAN"/>
    <n v="2328999"/>
    <s v="FO-25-1112962"/>
    <d v="2025-06-19T10:26:00"/>
    <d v="2025-06-26T08:50:57"/>
    <s v="EJECUTADO_EXITOSO"/>
    <s v="EJECUTADO EXITOSO"/>
    <s v="ORDEN DE CAMBIO"/>
    <s v="ROLLOS"/>
    <s v="ROLLOS"/>
    <s v="ENVÍO"/>
    <n v="40"/>
    <s v="ESTADO RESULTADO DE LA ACTIVIDAD :_x000a_FORMA DE ATENCIÓN :ENVIO_x000a_CANTIDAD DE ROLLOS :40_x000a_FECHA FIN DE LA ACTIVIDAD :26-06-2025_x000a_NOMBRES Y APELLIDOS DEL USUARIO :_x000a_TELEFONO DEL USUARIO :_x000a_CORREO DEL USUARIO :_x000a_SOLUCIÓN :"/>
    <n v="2212425416"/>
    <s v="SERVIENTREGA"/>
    <s v="ENTREGADO"/>
    <s v="TIPO IV ESPECIAL"/>
    <s v="TERRESTRE / AEREO"/>
    <n v="0"/>
    <s v="MORENO MEDINA JUAN PABLO"/>
    <n v="35779.500569199998"/>
    <n v="0"/>
    <n v="35779.500569199998"/>
    <m/>
    <m/>
    <m/>
    <m/>
    <m/>
  </r>
  <r>
    <s v="TUNJA"/>
    <x v="0"/>
    <x v="0"/>
    <n v="15176"/>
    <n v="2337415"/>
    <n v="70922"/>
    <s v="BOYACA"/>
    <s v="CHIQUINQUIRA"/>
    <s v="BARRIO VEREDA SASA CHIQUINQUIR"/>
    <s v="REDEBAN"/>
    <n v="2337415"/>
    <s v="FO-25-1118263"/>
    <d v="2025-06-20T14:26:00"/>
    <d v="2025-06-26T08:55:18"/>
    <s v="EJECUTADO_EXITOSO"/>
    <s v="EJECUTADO EXITOSO"/>
    <s v="ORDEN DE CAMBIO"/>
    <s v="ROLLOS"/>
    <s v="ROLLOS"/>
    <s v="ENVÍO"/>
    <n v="10"/>
    <s v="ESTADO RESULTADO DE LA ACTIVIDAD :_x000a_FORMA DE ATENCIÓN :ENVIO_x000a_CANTIDAD DE ROLLOS :10_x000a_FECHA FIN DE LA ACTIVIDAD :26-06-2025_x000a_NOMBRES Y APELLIDOS DEL USUARIO :_x000a_TELEFONO DEL USUARIO :_x000a_CORREO DEL USUARIO :_x000a_SOLUCIÓN :"/>
    <s v="535700501"/>
    <s v="TCC"/>
    <s v="N/A"/>
    <s v="TIPO III"/>
    <s v="TERRESTRE"/>
    <n v="0"/>
    <s v="PALACIOS GOMEZ BRAHIAN ANDRES"/>
    <n v="35779.500569199998"/>
    <n v="0"/>
    <n v="35779.500569199998"/>
    <m/>
    <m/>
    <m/>
    <m/>
    <m/>
  </r>
  <r>
    <s v="CUCUTA"/>
    <x v="0"/>
    <x v="0"/>
    <n v="54498"/>
    <n v="2339144"/>
    <n v="56776"/>
    <s v="NORTE DE SANTANDER"/>
    <s v="OCAÑA"/>
    <s v="BARRIO JOSE ANTONIO GALAN OCAN"/>
    <s v="REDEBAN"/>
    <n v="2339144"/>
    <s v="FO-25-1119634"/>
    <d v="2025-06-21T09:00:00"/>
    <d v="2025-06-26T09:00:46"/>
    <s v="EJECUTADO_EXITOSO"/>
    <s v="EJECUTADO EXITOSO"/>
    <s v="ORDEN DE CAMBIO"/>
    <s v="ROLLOS"/>
    <s v="ROLLOS"/>
    <s v="ENVÍO"/>
    <n v="50"/>
    <s v="ESTADO RESULTADO DE LA ACTIVIDAD :_x000a_FORMA DE ATENCIÓN :ENVIO_x000a_CANTIDAD DE ROLLOS :50_x000a_FECHA FIN DE LA ACTIVIDAD :26-06-2025_x000a_NOMBRES Y APELLIDOS DEL USUARIO :_x000a_TELEFONO DEL USUARIO :_x000a_CORREO DEL USUARIO :_x000a_SOLUCIÓN :"/>
    <s v="064106329688"/>
    <s v="ENVIA"/>
    <s v="N/A"/>
    <s v="TIPO IV"/>
    <s v="TERRESTRE"/>
    <n v="0"/>
    <s v="VEGA MANRIQUE JONATAN MAURICIO"/>
    <n v="35779.500569199998"/>
    <n v="0"/>
    <n v="35779.500569199998"/>
    <m/>
    <m/>
    <m/>
    <m/>
    <m/>
  </r>
  <r>
    <s v="MONTERIA"/>
    <x v="1"/>
    <x v="1"/>
    <n v="23807"/>
    <n v="2345149"/>
    <n v="55644"/>
    <s v="CORDOBA"/>
    <s v="TIERRALTA"/>
    <s v="DISTRICOL SUPERMERCADO Y VARIE"/>
    <s v="REDEBAN"/>
    <n v="2345149"/>
    <s v="FO-25-1128121"/>
    <d v="2025-06-24T10:15:00"/>
    <d v="2025-06-26T09:04:11"/>
    <s v="EJECUTADO_EXITOSO"/>
    <s v="EJECUTADO EXITOSO"/>
    <s v="ORDEN DE CAMBIO"/>
    <s v="ROLLOS"/>
    <s v="ROLLOS"/>
    <s v="ENVÍO"/>
    <n v="30"/>
    <s v="ESTADO RESULTADO DE LA ACTIVIDAD :_x000a_FORMA DE ATENCIÓN :ENVIO_x000a_CANTIDAD DE ROLLOS :30_x000a_FECHA FIN DE LA ACTIVIDAD :26-06-2025_x000a_NOMBRES Y APELLIDOS DEL USUARIO :_x000a_TELEFONO DEL USUARIO :_x000a_CORREO DEL USUARIO :_x000a_SOLUCIÓN :"/>
    <s v="240031354223"/>
    <s v="INTERRAPIDISIMO"/>
    <s v="N/A"/>
    <s v="TIPO III"/>
    <s v="TERRESTRE"/>
    <n v="0"/>
    <s v="GALINDO ROJAS LUIS FELIPE"/>
    <n v="35779.500569199998"/>
    <n v="0"/>
    <n v="35779.500569199998"/>
    <m/>
    <m/>
    <m/>
    <m/>
    <m/>
  </r>
  <r>
    <s v="MEDELLIN"/>
    <x v="2"/>
    <x v="2"/>
    <n v="5212"/>
    <n v="2330616"/>
    <n v="68148"/>
    <s v="ANTIOQUIA"/>
    <s v="COPACABANA"/>
    <s v="SAN FRANCISCO COPACABANA 1"/>
    <s v="REDEBAN"/>
    <n v="2330616"/>
    <s v="FO-25-1112667"/>
    <d v="2025-06-19T12:54:00"/>
    <d v="2025-06-26T09:51:27"/>
    <s v="EJECUTADO_EXITOSO"/>
    <s v="EJECUTADO EXITOSO"/>
    <s v="ORDEN DE CAMBIO"/>
    <s v="ROLLOS"/>
    <s v="ROLLOS"/>
    <s v="VISITA_TÉCNICA"/>
    <n v="70"/>
    <s v="ESTADO RESULTADO DE LA ACTIVIDAD :EJECUTADO_x000a_FORMA DE ATENCIÓN :VISITA TECNICA_x000a_CANTIDAD DE ROLLOS :70_x000a_FECHA FIN DE LA ACTIVIDAD :26-06-2025_x000a_NOMBRES Y APELLIDOS DEL USUARIO :Daniela Vázquez _x000a_TELEFONO DEL USUARIO :3104396019_x000a_CORREO DEL USUARIO :controldevisitadigital@gmail.com_x000a_SOLUCIÓN :SE REALIZA LA ENTREGA DE 70 ROLLOS DE CB A LA ENCARGADA DANIELA VÁZQUEZ "/>
    <n v="0"/>
    <n v="0"/>
    <s v="N/A"/>
    <s v="TIPO I"/>
    <s v="TERRESTRE"/>
    <n v="1"/>
    <s v="GALINDO ROJAS LUIS FELIPE"/>
    <n v="35779.500569199998"/>
    <n v="0"/>
    <n v="35779.500569199998"/>
    <m/>
    <m/>
    <m/>
    <m/>
    <m/>
  </r>
  <r>
    <s v="MEDELLIN"/>
    <x v="2"/>
    <x v="2"/>
    <n v="5001"/>
    <n v="2326863"/>
    <n v="78172"/>
    <s v="ANTIOQUIA"/>
    <s v="MEDELLIN"/>
    <s v="PTM MEDELLIN DISTRIBUIDORA JT1"/>
    <s v="REDEBAN"/>
    <n v="2326863"/>
    <s v="FO-25-1110433"/>
    <d v="2025-06-19T08:00:00"/>
    <d v="2025-06-26T11:08:00"/>
    <s v="EJECUTADO_EXITOSO"/>
    <s v="EJECUTADO EXITOSO"/>
    <s v="ORDEN DE CAMBIO"/>
    <s v="ROLLOS"/>
    <s v="ROLLOS"/>
    <s v="VISITA_TÉCNICA"/>
    <n v="90"/>
    <s v="ESTADO RESULTADO DE LA ACTIVIDAD :EJECUTADO_x000a_FORMA DE ATENCIÓN :VISITA TECNICA_x000a_CANTIDAD DE ROLLOS :90_x000a_FECHA FIN DE LA ACTIVIDAD :26-06-2025_x000a_NOMBRES Y APELLIDOS DEL USUARIO :Dora Elena Jiménez _x000a_TELEFONO DEL USUARIO :3008744466_x000a_CORREO DEL USUARIO :doraj044@gmail.com _x000a_SOLUCIÓN :SE ENTREGAN 90 ROLLO"/>
    <n v="0"/>
    <n v="0"/>
    <s v="N/A"/>
    <s v="TIPO I"/>
    <s v="TERRESTRE"/>
    <n v="1"/>
    <s v="VEGA MANRIQUE JONATAN MAURICIO"/>
    <n v="35779.500569199998"/>
    <n v="0"/>
    <n v="35779.500569199998"/>
    <m/>
    <m/>
    <m/>
    <m/>
    <m/>
  </r>
  <r>
    <s v="MEDELLIN"/>
    <x v="2"/>
    <x v="2"/>
    <n v="5001"/>
    <n v="2325359"/>
    <n v="79708"/>
    <s v="ANTIOQUIA"/>
    <s v="MEDELLIN"/>
    <s v="PTM FARMA AHORRO LA 84 MEDELLI"/>
    <s v="REDEBAN"/>
    <n v="2325359"/>
    <s v="FO-25-1109140"/>
    <d v="2025-06-18T15:14:00"/>
    <d v="2025-06-26T11:14:00"/>
    <s v="EJECUTADO_EXITOSO"/>
    <s v="EJECUTADO EXITOSO"/>
    <s v="ORDEN DE CAMBIO"/>
    <s v="ROLLOS"/>
    <s v="ROLLOS"/>
    <s v="VISITA_TÉCNICA"/>
    <n v="30"/>
    <s v="ESTADO RESULTADO DE LA ACTIVIDAD :EJECUTADO_x000a_FORMA DE ATENCIÓN :VISITA TECNICA_x000a_CANTIDAD DE ROLLOS :30_x000a_FECHA FIN DE LA ACTIVIDAD :26-06-2025_x000a_NOMBRES Y APELLIDOS DEL USUARIO :Eriza yuliana gomez_x000a_TELEFONO DEL USUARIO :3218507509_x000a_CORREO DEL USUARIO :farma.ahorrola45@gmail.com _x000a_SOLUCIÓN :SE REALIZA ENTREGA DE ROLLOS"/>
    <n v="0"/>
    <n v="0"/>
    <s v="N/A"/>
    <s v="TIPO I"/>
    <s v="TERRESTRE"/>
    <n v="1"/>
    <s v="ALVARADO MORENO CRISTHIAN"/>
    <n v="35779.500569199998"/>
    <n v="0"/>
    <n v="35779.500569199998"/>
    <m/>
    <m/>
    <m/>
    <m/>
    <m/>
  </r>
  <r>
    <s v="BUCARAMANGA"/>
    <x v="0"/>
    <x v="0"/>
    <n v="81065"/>
    <n v="2353250"/>
    <n v="54057"/>
    <s v="ARAUCA"/>
    <s v="ARAUQUITA"/>
    <s v="DISTRICOL ASESORIAS Y TRAMITES"/>
    <s v="REDEBAN"/>
    <n v="2353250"/>
    <s v="FO-25-1135748"/>
    <d v="2025-06-25T11:52:00"/>
    <d v="2025-06-26T11:27:00"/>
    <s v="EJECUTADO_EXITOSO"/>
    <s v="EJECUTADO EXITOSO"/>
    <s v="ORDEN DE CAMBIO"/>
    <s v="ROLLOS"/>
    <s v="ROLLOS"/>
    <s v="VISITA_TÉCNICA"/>
    <n v="10"/>
    <s v="ESTADO RESULTADO DE LA ACTIVIDAD :EJECUTADO_x000a_FORMA DE ATENCIÓN :VISITA TECNICA_x000a_CANTIDAD DE ROLLOS :10_x000a_FECHA FIN DE LA ACTIVIDAD :26-06-2025_x000a_NOMBRES Y APELLIDOS DEL USUARIO :Yuri Ortega _x000a_TELEFONO DEL USUARIO :3224265926_x000a_CORREO DEL USUARIO :celisyuriortega@gmail.com_x000a_SOLUCIÓN :SE VISITA COMERCIO SE ENTREGA ROLLOS EN SITIO "/>
    <n v="0"/>
    <n v="0"/>
    <s v="N/A"/>
    <s v="TIPO IV ESPECIAL"/>
    <s v="AEREO"/>
    <n v="1"/>
    <s v="HERNANDEZ NARANJO OSCAR EDUARDO"/>
    <n v="35779.500569199998"/>
    <n v="0"/>
    <n v="35779.500569199998"/>
    <m/>
    <m/>
    <m/>
    <m/>
    <m/>
  </r>
  <r>
    <s v="CUCUTA"/>
    <x v="0"/>
    <x v="0"/>
    <n v="54001"/>
    <n v="2343423"/>
    <n v="78901"/>
    <s v="NORTE DE SANTANDER"/>
    <s v="CUCUTA"/>
    <s v="BARRIO LA FLORESTA CUCUTA"/>
    <s v="REDEBAN"/>
    <n v="2343423"/>
    <s v="FO-25-1126069"/>
    <d v="2025-06-24T08:24:00"/>
    <d v="2025-06-26T11:38:00"/>
    <s v="EJECUTADO_EXITOSO"/>
    <s v="EJECUTADO EXITOSO"/>
    <s v="ORDEN DE CAMBIO"/>
    <s v="ROLLOS"/>
    <s v="ROLLOS"/>
    <s v="VISITA_TÉCNICA"/>
    <n v="20"/>
    <s v="ESTADO RESULTADO DE LA ACTIVIDAD :EJECUTADO_x000a_FORMA DE ATENCIÓN :VISITA TECNICA_x000a_CANTIDAD DE ROLLOS :20_x000a_FECHA FIN DE LA ACTIVIDAD :26-06-2025_x000a_NOMBRES Y APELLIDOS DEL USUARIO :Angie Camila Riaño Jaimes _x000a_TELEFONO DEL USUARIO :3153085489_x000a_CORREO DEL USUARIO :camilar.jaimes24@gmail.com_x000a_SOLUCIÓN :SE REALIZÓ VISITA AL COMERCIO Y SE HIZO ENTREGA  DE 20 ROLLOS TODO OK "/>
    <n v="0"/>
    <n v="0"/>
    <s v="N/A"/>
    <s v="TIPO I"/>
    <s v="TERRESTRE"/>
    <n v="1"/>
    <s v="REMICIO AMADO JOHN HEBER"/>
    <n v="35779.500569199998"/>
    <n v="0"/>
    <n v="35779.500569199998"/>
    <m/>
    <m/>
    <m/>
    <m/>
    <m/>
  </r>
  <r>
    <s v="APARTADO"/>
    <x v="2"/>
    <x v="2"/>
    <n v="27615"/>
    <n v="2295550"/>
    <n v="76760"/>
    <s v="CHOCO"/>
    <s v="RIOSUCIO"/>
    <s v="BARRIO ESCOBAR AL LADO DEL COLEGIO LA MILAGROSA RIOSUCIO"/>
    <s v="REDEBAN"/>
    <n v="2295550"/>
    <s v="FO-25-1082911"/>
    <d v="2025-06-12T12:22:00"/>
    <d v="2025-06-26T11:40:00"/>
    <s v="EJECUTADO_EXITOSO"/>
    <s v="EJECUTADO EXITOSO"/>
    <s v="ORDEN DE CAMBIO"/>
    <s v="ROLLOS"/>
    <s v="ROLLOS"/>
    <s v="ENVÍO"/>
    <n v="40"/>
    <s v="ESTADO RESULTADO DE LA ACTIVIDAD :_x000a_FORMA DE ATENCIÓN :ENVIO_x000a_CANTIDAD DE ROLLOS :40_x000a_FECHA FIN DE LA ACTIVIDAD :26-06-2025_x000a_NOMBRES Y APELLIDOS DEL USUARIO :_x000a_TELEFONO DEL USUARIO :_x000a_CORREO DEL USUARIO :_x000a_SOLUCIÓN :"/>
    <n v="2259114474"/>
    <s v="SERVIENTREGA"/>
    <s v="ENTREGADO"/>
    <s v="TIPO IV ESPECIAL"/>
    <s v="TERRESTRE/FLUVIAL"/>
    <n v="0"/>
    <s v="COGOLLO ROSSO CAMILO ANDRES"/>
    <n v="35779.500569199998"/>
    <n v="0"/>
    <n v="35779.500569199998"/>
    <m/>
    <m/>
    <m/>
    <m/>
    <m/>
  </r>
  <r>
    <s v="MONTERIA"/>
    <x v="1"/>
    <x v="1"/>
    <n v="23001"/>
    <n v="2346742"/>
    <n v="74578"/>
    <s v="CORDOBA"/>
    <s v="MONTERIA"/>
    <s v="BARRIO LA FLORESTA MONTERIA 6"/>
    <s v="REDEBAN"/>
    <n v="2346742"/>
    <s v="FO-25-1128735"/>
    <d v="2025-06-24T12:00:00"/>
    <d v="2025-06-26T11:46:00"/>
    <s v="EJECUTADO_EXITOSO"/>
    <s v="EJECUTADO EXITOSO"/>
    <s v="ORDEN DE CAMBIO"/>
    <s v="ROLLOS"/>
    <s v="ROLLOS"/>
    <s v="VISITA_TÉCNICA"/>
    <n v="50"/>
    <s v="ESTADO RESULTADO DE LA ACTIVIDAD :EJECUTADO_x000a_FORMA DE ATENCIÓN :VISITA TECNICA_x000a_CANTIDAD DE ROLLOS :50_x000a_FECHA FIN DE LA ACTIVIDAD :26-06-2025_x000a_NOMBRES Y APELLIDOS DEL USUARIO :Ana Ruiz _x000a_TELEFONO DEL USUARIO :3104701730_x000a_CORREO DEL USUARIO :ana_rh1992@hotmail.com_x000a_SOLUCIÓN :SE REALIZA VISITA PARA ENTREGAR 50 ROLLOS PARA DATAFONO, NO SE MANIPULA DATAFONO, ENTREGA OK"/>
    <n v="0"/>
    <n v="0"/>
    <s v="N/A"/>
    <s v="TIPO I"/>
    <s v="TERRESTRE"/>
    <n v="1"/>
    <s v="ARROYAVE CANO MANUEL GUILLERMO"/>
    <n v="35779.500569199998"/>
    <n v="0"/>
    <n v="35779.500569199998"/>
    <m/>
    <m/>
    <m/>
    <m/>
    <m/>
  </r>
  <r>
    <s v="MEDELLIN"/>
    <x v="2"/>
    <x v="2"/>
    <n v="5579"/>
    <n v="2308816"/>
    <n v="69539"/>
    <s v="ANTIOQUIA"/>
    <s v="PUERTO BERRIO"/>
    <s v="BARRIO VDA BODEGAS PUERTO BERR"/>
    <s v="REDEBAN"/>
    <n v="2308816"/>
    <s v="FO-25-1097499"/>
    <d v="2025-06-16T10:28:00"/>
    <d v="2025-06-26T11:50:18"/>
    <s v="EJECUTADO_CANCELADO"/>
    <s v="PETICIÓN USUARIO"/>
    <s v="ORDEN DE CAMBIO"/>
    <s v="ROLLOS"/>
    <s v="ROLLOS"/>
    <s v="ENVÍO"/>
    <n v="10"/>
    <s v="ESTADO RESULTADO DE LA ACTIVIDAD :_x000a_FORMA DE ATENCIÓN :ENVIO_x000a_CANTIDAD DE ROLLOS :10_x000a_FECHA FIN DE LA ACTIVIDAD :26-06-2025_x000a_NOMBRES Y APELLIDOS DEL USUARIO :_x000a_TELEFONO DEL USUARIO :_x000a_CORREO DEL USUARIO :_x000a_SOLUCIÓN :"/>
    <s v="2259115469"/>
    <s v="SERVIENTREGA"/>
    <s v="N/A"/>
    <s v="TIPO III"/>
    <s v="TERRESTRE"/>
    <n v="0"/>
    <s v="ARROYAVE CANO MANUEL GUILLERMO"/>
    <n v="35779.500569199998"/>
    <n v="0"/>
    <n v="35779.500569199998"/>
    <m/>
    <m/>
    <m/>
    <m/>
    <m/>
  </r>
  <r>
    <s v="MEDELLIN"/>
    <x v="2"/>
    <x v="2"/>
    <n v="5001"/>
    <n v="2329173"/>
    <n v="73147"/>
    <s v="ANTIOQUIA"/>
    <s v="MEDELLIN"/>
    <s v="OPRAP ESTACIÓN ACEVEDO"/>
    <s v="REDEBAN"/>
    <n v="2329173"/>
    <s v="FO-25-1112015"/>
    <d v="2025-06-19T10:42:00"/>
    <d v="2025-06-26T11:53:00"/>
    <s v="EJECUTADO_EXITOSO"/>
    <s v="EJECUTADO EXITOSO"/>
    <s v="ORDEN DE CAMBIO"/>
    <s v="ROLLOS"/>
    <s v="ROLLOS"/>
    <s v="VISITA_TÉCNICA"/>
    <n v="200"/>
    <s v="ESTADO RESULTADO DE LA ACTIVIDAD :EJECUTADO_x000a_FORMA DE ATENCIÓN :VISITA TECNICA_x000a_CANTIDAD DE ROLLOS :200_x000a_FECHA FIN DE LA ACTIVIDAD :26-06-2025_x000a_NOMBRES Y APELLIDOS DEL USUARIO :Nora Avendaño _x000a_TELEFONO DEL USUARIO :3013588072_x000a_CORREO DEL USUARIO :navendano1215@gmail.com_x000a_SOLUCIÓN :SE REALIZA LA ENTREGA DE 200 ROLLOS DE CB  A LA ENCARGADA NORA AVENDAÑO "/>
    <n v="0"/>
    <n v="0"/>
    <s v="N/A"/>
    <s v="TIPO I"/>
    <s v="TERRESTRE"/>
    <n v="1"/>
    <s v="MEZA MARTINEZ LUIS MATEO"/>
    <n v="35779.500569199998"/>
    <n v="0"/>
    <n v="35779.500569199998"/>
    <m/>
    <m/>
    <m/>
    <m/>
    <m/>
  </r>
  <r>
    <s v="IBAGUE"/>
    <x v="4"/>
    <x v="4"/>
    <n v="73001"/>
    <n v="2356617"/>
    <n v="48800"/>
    <s v="TOLIMA"/>
    <s v="IBAGUE"/>
    <s v="PTM IBAGUE  EVELYN ARIAS"/>
    <s v="REDEBAN"/>
    <n v="2356617"/>
    <s v="FO-25-1137042"/>
    <d v="2025-06-26T08:00:00"/>
    <d v="2025-06-26T11:56:00"/>
    <s v="EJECUTADO_EXITOSO"/>
    <s v="EJECUTADO EXITOSO"/>
    <s v="ORDEN DE CAMBIO"/>
    <s v="ROLLOS"/>
    <s v="ROLLOS"/>
    <s v="VISITA_TÉCNICA"/>
    <n v="120"/>
    <s v="ESTADO RESULTADO DE LA ACTIVIDAD :EJECUTADO_x000a_FORMA DE ATENCIÓN :VISITA TECNICA_x000a_CANTIDAD DE ROLLOS :120_x000a_FECHA FIN DE LA ACTIVIDAD :26-06-2025_x000a_NOMBRES Y APELLIDOS DEL USUARIO :Everth Sánchez _x000a_TELEFONO DEL USUARIO :3114754095_x000a_CORREO DEL USUARIO :everthsh001@gmail.com_x000a_SOLUCIÓN :SE REALIZA LA ENTREGA DE 120 ROLLOS EN DIRECCIÓN INDICADA "/>
    <n v="0"/>
    <n v="0"/>
    <s v="N/A"/>
    <s v="TIPO I"/>
    <s v="TERRESTRE"/>
    <n v="1"/>
    <s v="ESCOBAR LENIS JUAN SEBASTIAN"/>
    <n v="35779.500569199998"/>
    <n v="0"/>
    <n v="35779.500569199998"/>
    <m/>
    <m/>
    <m/>
    <m/>
    <m/>
  </r>
  <r>
    <s v="BUCARAMANGA"/>
    <x v="0"/>
    <x v="0"/>
    <n v="68001"/>
    <n v="2356166"/>
    <n v="41938"/>
    <s v="SANTANDER"/>
    <s v="BUCARAMANGA"/>
    <s v="PTM BMANGA EL MIRADOR"/>
    <s v="REDEBAN"/>
    <n v="2356166"/>
    <s v="FO-25-1137064"/>
    <d v="2025-06-25T17:25:00"/>
    <d v="2025-06-26T12:00:00"/>
    <s v="EJECUTADO_EXITOSO"/>
    <s v="EJECUTADO EXITOSO"/>
    <s v="ORDEN DE CAMBIO"/>
    <s v="ROLLOS"/>
    <s v="ROLLOS"/>
    <s v="VISITA_TÉCNICA"/>
    <n v="30"/>
    <s v="ESTADO RESULTADO DE LA ACTIVIDAD :EJECUTADO_x000a_FORMA DE ATENCIÓN :VISITA TECNICA_x000a_CANTIDAD DE ROLLOS :30_x000a_FECHA FIN DE LA ACTIVIDAD :26-06-2025_x000a_NOMBRES Y APELLIDOS DEL USUARIO :Flor Monsalve _x000a_TELEFONO DEL USUARIO :3016236727_x000a_CORREO DEL USUARIO :monsalveflor329@gmail.com_x000a_SOLUCIÓN :ENTREGA DE 30 ROLLOS PARA DATAFONO "/>
    <n v="0"/>
    <n v="0"/>
    <s v="N/A"/>
    <s v="TIPO I"/>
    <s v="TERRESTRE"/>
    <n v="1"/>
    <s v="GOMEZ VEGA DAVID SNEYDER"/>
    <n v="35779.500569199998"/>
    <n v="0"/>
    <n v="35779.500569199998"/>
    <m/>
    <m/>
    <m/>
    <m/>
    <m/>
  </r>
  <r>
    <s v="MEDELLIN"/>
    <x v="2"/>
    <x v="2"/>
    <n v="5001"/>
    <n v="2326671"/>
    <n v="74441"/>
    <s v="ANTIOQUIA"/>
    <s v="MEDELLIN"/>
    <s v="BARRIO LA ESPERANZA MEDELLIN"/>
    <s v="REDEBAN"/>
    <n v="2326671"/>
    <s v="FO-25-1110431"/>
    <d v="2025-06-18T17:50:00"/>
    <d v="2025-06-26T13:44:00"/>
    <s v="EJECUTADO_EXITOSO"/>
    <s v="EJECUTADO EXITOSO"/>
    <s v="ORDEN DE CAMBIO"/>
    <s v="ROLLOS"/>
    <s v="ROLLOS"/>
    <s v="VISITA_TÉCNICA"/>
    <n v="60"/>
    <s v="ESTADO RESULTADO DE LA ACTIVIDAD :EJECUTADO_x000a_FORMA DE ATENCIÓN :VISITA TECNICA_x000a_CANTIDAD DE ROLLOS :60_x000a_FECHA FIN DE LA ACTIVIDAD :26-06-2025_x000a_NOMBRES Y APELLIDOS DEL USUARIO :Didier builes _x000a_TELEFONO DEL USUARIO :3022295050_x000a_CORREO DEL USUARIO : controldevisitadigital@gmail.com_x000a_SOLUCIÓN :SE REALIZA LA ENTREGA DE 60 ROLLOS DE CB AL ENCARGADO "/>
    <n v="0"/>
    <n v="0"/>
    <s v="N/A"/>
    <s v="TIPO I"/>
    <s v="TERRESTRE"/>
    <n v="1"/>
    <s v="MORENO MEDINA JUAN PABLO"/>
    <n v="35779.500569199998"/>
    <n v="0"/>
    <n v="35779.500569199998"/>
    <m/>
    <m/>
    <m/>
    <m/>
    <m/>
  </r>
  <r>
    <s v="MEDELLIN"/>
    <x v="2"/>
    <x v="2"/>
    <n v="5001"/>
    <n v="2326694"/>
    <n v="73769"/>
    <s v="ANTIOQUIA"/>
    <s v="MEDELLIN"/>
    <s v="PTM MEDELLIN POMPOSO DECORACIO"/>
    <s v="REDEBAN"/>
    <n v="2326694"/>
    <s v="FO-25-1110436"/>
    <d v="2025-06-19T08:00:00"/>
    <d v="2025-06-26T13:50:00"/>
    <s v="EJECUTADO_EXITOSO"/>
    <s v="EJECUTADO EXITOSO"/>
    <s v="ORDEN DE CAMBIO"/>
    <s v="ROLLOS"/>
    <s v="ROLLOS"/>
    <s v="VISITA_TÉCNICA"/>
    <n v="140"/>
    <s v="ESTADO RESULTADO DE LA ACTIVIDAD :EJECUTADO_x000a_FORMA DE ATENCIÓN :VISITA TECNICA_x000a_CANTIDAD DE ROLLOS :140_x000a_FECHA FIN DE LA ACTIVIDAD :26-06-2025_x000a_NOMBRES Y APELLIDOS DEL USUARIO :Daniel Mejia _x000a_TELEFONO DEL USUARIO :3023116887_x000a_CORREO DEL USUARIO :pomposodecoraciones@gmail.com_x000a_SOLUCIÓN :SE REALIZA LA ENTREGA DE 140 ROLLOS DE CB AL ENCARGADO DANIEL MEJIA "/>
    <n v="0"/>
    <n v="0"/>
    <s v="N/A"/>
    <s v="TIPO I"/>
    <s v="TERRESTRE"/>
    <n v="1"/>
    <s v="MONTOYA VELEZ ANDRES FELIPE"/>
    <n v="35779.500569199998"/>
    <n v="0"/>
    <n v="35779.500569199998"/>
    <m/>
    <m/>
    <m/>
    <m/>
    <m/>
  </r>
  <r>
    <s v="CALI"/>
    <x v="5"/>
    <x v="5"/>
    <n v="76001"/>
    <n v="2349860"/>
    <n v="75789"/>
    <s v="VALLE DEL CAUCA"/>
    <s v="CALI"/>
    <s v="BARRIO CALIMIO DECEPAZ CALI   1"/>
    <s v="REDEBAN"/>
    <n v="2349860"/>
    <s v="FO-25-1131763"/>
    <d v="2025-06-25T08:00:00"/>
    <d v="2025-06-26T13:53:00"/>
    <s v="EJECUTADO_EXITOSO"/>
    <s v="EJECUTADO EXITOSO"/>
    <s v="ORDEN DE CAMBIO"/>
    <s v="ROLLOS"/>
    <s v="ROLLOS"/>
    <s v="VISITA_TÉCNICA"/>
    <n v="50"/>
    <s v="ESTADO RESULTADO DE LA ACTIVIDAD :EJECUTADO_x000a_FORMA DE ATENCIÓN :VISITA TECNICA_x000a_CANTIDAD DE ROLLOS :50_x000a_FECHA FIN DE LA ACTIVIDAD :26-06-2025_x000a_NOMBRES Y APELLIDOS DEL USUARIO :ERICK AGUDELO_x000a_TELEFONO DEL USUARIO :3112055156_x000a_CORREO DEL USUARIO :salomeguerrerosanchez@gmail.com_x000a_SOLUCIÓN :SE ENTREGAN 50 ROLLOS A ERICK AGUDELO"/>
    <n v="0"/>
    <n v="0"/>
    <s v="N/A"/>
    <s v="TIPO I"/>
    <s v="TERRESTRE"/>
    <n v="1"/>
    <s v="FRANCO CAÑAVERAL YAMID RAUL"/>
    <n v="35779.500569199998"/>
    <n v="0"/>
    <n v="35779.500569199998"/>
    <m/>
    <m/>
    <m/>
    <m/>
    <m/>
  </r>
  <r>
    <s v="BUCARAMANGA"/>
    <x v="0"/>
    <x v="0"/>
    <n v="68418"/>
    <n v="2351802"/>
    <n v="78877"/>
    <s v="SANTANDER"/>
    <s v="LOS SANTOS"/>
    <s v="BARRIO LINDEROS LOS SANTOS"/>
    <s v="REDEBAN"/>
    <n v="2351802"/>
    <s v="FO-25-1132930"/>
    <d v="2025-06-25T09:28:00"/>
    <d v="2025-06-26T13:56:00"/>
    <s v="EJECUTADO_EXITOSO"/>
    <s v="EJECUTADO EXITOSO"/>
    <s v="ORDEN DE CAMBIO"/>
    <s v="ROLLOS"/>
    <s v="ROLLOS"/>
    <s v="VISITA_TÉCNICA"/>
    <n v="30"/>
    <s v="ESTADO RESULTADO DE LA ACTIVIDAD :EJECUTADO_x000a_FORMA DE ATENCIÓN :VISITA TECNICA_x000a_CANTIDAD DE ROLLOS :30_x000a_FECHA FIN DE LA ACTIVIDAD :26-06-2025_x000a_NOMBRES Y APELLIDOS DEL USUARIO :David Jaimez_x000a_TELEFONO DEL USUARIO :3134409632_x000a_CORREO DEL USUARIO :david70109@gmail.com_x000a_SOLUCIÓN :SE REALIZA ENTREGA DE 30ROLLOS CON VISITA, NO SE MANIPULA EQUIPOS. "/>
    <n v="0"/>
    <n v="0"/>
    <s v="N/A"/>
    <s v="TIPO II"/>
    <s v="TERRESTRE"/>
    <n v="1"/>
    <s v="ARROYAVE CANO MANUEL GUILLERMO"/>
    <n v="67654.12000000001"/>
    <n v="0"/>
    <n v="67654.12000000001"/>
    <m/>
    <m/>
    <m/>
    <m/>
    <m/>
  </r>
  <r>
    <s v="BUCARAMANGA"/>
    <x v="0"/>
    <x v="0"/>
    <n v="68406"/>
    <n v="2354844"/>
    <n v="64299"/>
    <s v="SANTANDER"/>
    <s v="LEBRIJA"/>
    <s v="BARRIO CENTRO LEBRIJA 8"/>
    <s v="REDEBAN"/>
    <n v="2354844"/>
    <s v="FO-25-1135756"/>
    <d v="2025-06-25T15:32:00"/>
    <d v="2025-06-26T13:59:00"/>
    <s v="EJECUTADO_EXITOSO"/>
    <s v="EJECUTADO EXITOSO"/>
    <s v="ORDEN DE CAMBIO"/>
    <s v="ROLLOS"/>
    <s v="ROLLOS"/>
    <s v="VISITA_TÉCNICA"/>
    <n v="60"/>
    <s v="ESTADO RESULTADO DE LA ACTIVIDAD :EJECUTADO_x000a_FORMA DE ATENCIÓN :VISITA TECNICA_x000a_CANTIDAD DE ROLLOS :60_x000a_FECHA FIN DE LA ACTIVIDAD :26-06-2025_x000a_NOMBRES Y APELLIDOS DEL USUARIO :Claudia monsalve_x000a_TELEFONO DEL USUARIO :3186258206_x000a_CORREO DEL USUARIO :claudmons@hotmail.com_x000a_SOLUCIÓN :SE REALIZA ENTREGA DE 60 ROLLOS CON VISITA NO SE MANIPULA TERMINAL"/>
    <n v="0"/>
    <n v="0"/>
    <s v="N/A"/>
    <s v="TIPO II"/>
    <s v="TERRESTRE"/>
    <n v="1"/>
    <s v="PEÑA DIAZ IVAN YESID"/>
    <n v="67654.12000000001"/>
    <n v="0"/>
    <n v="67654.12000000001"/>
    <m/>
    <m/>
    <m/>
    <m/>
    <m/>
  </r>
  <r>
    <s v="PASTO"/>
    <x v="5"/>
    <x v="5"/>
    <n v="52399"/>
    <n v="2326546"/>
    <n v="74008"/>
    <s v="NARIÑO"/>
    <s v="LA UNION"/>
    <s v="BARRIO NI#O DIOS LA UNION  3"/>
    <s v="REDEBAN"/>
    <n v="2326546"/>
    <s v="FO-25-1109681"/>
    <d v="2025-06-18T17:10:00"/>
    <d v="2025-06-26T14:00:42"/>
    <s v="EJECUTADO_EXITOSO"/>
    <s v="EJECUTADO EXITOSO"/>
    <s v="ORDEN DE CAMBIO"/>
    <s v="ROLLOS"/>
    <s v="ROLLOS"/>
    <s v="ENVÍO"/>
    <n v="40"/>
    <s v="ESTADO RESULTADO DE LA ACTIVIDAD :_x000a_FORMA DE ATENCIÓN :ENVIO_x000a_CANTIDAD DE ROLLOS :40_x000a_FECHA FIN DE LA ACTIVIDAD :26-06-2025_x000a_NOMBRES Y APELLIDOS DEL USUARIO :_x000a_TELEFONO DEL USUARIO :_x000a_CORREO DEL USUARIO :_x000a_SOLUCIÓN :"/>
    <s v=" 2259116655 "/>
    <s v=" SERVIENTREGA"/>
    <s v="ENTREGADO"/>
    <s v="TIPO III"/>
    <s v="TERRESTRE"/>
    <n v="0"/>
    <s v="MURCIA HERNANDEZ HARVEY IGNACIO"/>
    <n v="35779.500569199998"/>
    <n v="0"/>
    <n v="35779.500569199998"/>
    <m/>
    <m/>
    <m/>
    <m/>
    <m/>
  </r>
  <r>
    <s v="CALI"/>
    <x v="5"/>
    <x v="5"/>
    <n v="76113"/>
    <n v="2355116"/>
    <n v="71399"/>
    <s v="VALLE DEL CAUCA"/>
    <s v="BUGALAGRANDE"/>
    <s v="CORREGIMIENTO EL OVERO SEC EL"/>
    <s v="REDEBAN"/>
    <n v="2355116"/>
    <s v="FO-25-1135761"/>
    <d v="2025-06-25T15:47:00"/>
    <d v="2025-06-26T14:05:00"/>
    <s v="EJECUTADO_EXITOSO"/>
    <s v="EJECUTADO EXITOSO"/>
    <s v="ORDEN DE CAMBIO"/>
    <s v="ROLLOS"/>
    <s v="ROLLOS"/>
    <s v="VISITA_TÉCNICA"/>
    <n v="60"/>
    <s v="ESTADO RESULTADO DE LA ACTIVIDAD :EJECUTADO_x000a_FORMA DE ATENCIÓN :VISITA TECNICA_x000a_CANTIDAD DE ROLLOS :60_x000a_FECHA FIN DE LA ACTIVIDAD :26-06-2025_x000a_NOMBRES Y APELLIDOS DEL USUARIO :Andrés Felipe Londoño_x000a_TELEFONO DEL USUARIO :3218465477_x000a_CORREO DEL USUARIO :andresfe416a@gmail.com_x000a_SOLUCIÓN :SE LLAMA AL CONTACTO Y CLIENTE PIDE ENTREGAR ROLLOS PERSONALMENTE  EN BUGALAGRANDE Y QUE SE ENCONTRABA EN ESA CIUDAD. CLIENTE RECIBE PERSONALMENTE."/>
    <n v="0"/>
    <n v="0"/>
    <s v="N/A"/>
    <s v="TIPO II"/>
    <s v="TERRESTRE"/>
    <n v="1"/>
    <s v="COGOLLO ROSSO CAMILO ANDRES"/>
    <n v="67654.12000000001"/>
    <n v="0"/>
    <n v="67654.12000000001"/>
    <m/>
    <m/>
    <m/>
    <m/>
    <m/>
  </r>
  <r>
    <s v="CALI"/>
    <x v="5"/>
    <x v="5"/>
    <n v="76001"/>
    <n v="2355885"/>
    <n v="78706"/>
    <s v="VALLE DEL CAUCA"/>
    <s v="CALI"/>
    <s v="PTM CALI MULTIMARCAS LOS CHINO"/>
    <s v="REDEBAN"/>
    <n v="2355885"/>
    <s v="FO-25-1137037"/>
    <d v="2025-06-25T16:55:00"/>
    <d v="2025-06-26T14:09:00"/>
    <s v="EJECUTADO_EXITOSO"/>
    <s v="EJECUTADO EXITOSO"/>
    <s v="ORDEN DE CAMBIO"/>
    <s v="ROLLOS"/>
    <s v="ROLLOS"/>
    <s v="VISITA_TÉCNICA"/>
    <n v="30"/>
    <s v="ESTADO RESULTADO DE LA ACTIVIDAD :EJECUTADO_x000a_FORMA DE ATENCIÓN :VISITA TECNICA_x000a_CANTIDAD DE ROLLOS :30_x000a_FECHA FIN DE LA ACTIVIDAD :26-06-2025_x000a_NOMBRES Y APELLIDOS DEL USUARIO :JULIETH VALENCIA _x000a_TELEFONO DEL USUARIO :3155196505_x000a_CORREO DEL USUARIO :juliethjhoana@gmail.com_x000a_SOLUCIÓN :SE ENTREGAN 30 ROLLOS A LA SEÑORITA JULIETH"/>
    <n v="0"/>
    <n v="0"/>
    <s v="N/A"/>
    <s v="TIPO I"/>
    <s v="TERRESTRE"/>
    <n v="1"/>
    <n v="0"/>
    <n v="35779.500569199998"/>
    <n v="0"/>
    <n v="35779.500569199998"/>
    <m/>
    <m/>
    <m/>
    <m/>
    <m/>
  </r>
  <r>
    <s v="MONTERIA"/>
    <x v="1"/>
    <x v="1"/>
    <n v="5495"/>
    <n v="2315613"/>
    <n v="44723"/>
    <s v="ANTIOQUIA"/>
    <s v="NECHI"/>
    <s v="DISTRICOL CF COMERCIAL ZOMAC S"/>
    <s v="REDEBAN"/>
    <n v="2315613"/>
    <s v="FO-25-1102251"/>
    <d v="2025-06-17T10:38:00"/>
    <d v="2025-06-26T14:55:06"/>
    <s v="EJECUTADO_CANCELADO"/>
    <s v="PETICIÓN USUARIO"/>
    <s v="ORDEN DE CAMBIO"/>
    <s v="ROLLOS"/>
    <s v="ROLLOS"/>
    <s v="ENVÍO"/>
    <n v="150"/>
    <s v="ESTADO RESULTADO DE LA ACTIVIDAD :_x000a_FORMA DE ATENCIÓN :ENVIO_x000a_CANTIDAD DE ROLLOS :150_x000a_FECHA FIN DE LA ACTIVIDAD :26-06-2025_x000a_NOMBRES Y APELLIDOS DEL USUARIO :_x000a_TELEFONO DEL USUARIO :_x000a_CORREO DEL USUARIO :_x000a_SOLUCIÓN :"/>
    <s v="2259115754"/>
    <s v="SERVIENTREGA"/>
    <s v="25-5 AUN NO RECIBE"/>
    <s v="TIPO III"/>
    <s v="TERRESTRE"/>
    <n v="0"/>
    <n v="0"/>
    <n v="35779.500569199998"/>
    <n v="0"/>
    <n v="35779.500569199998"/>
    <m/>
    <m/>
    <m/>
    <m/>
    <m/>
  </r>
  <r>
    <s v="VALLEDUPAR"/>
    <x v="1"/>
    <x v="1"/>
    <n v="20011"/>
    <n v="2324101"/>
    <n v="79026"/>
    <s v="CESAR"/>
    <s v="AGUACHICA"/>
    <s v="BARRIO UNION AGUACHICA 2"/>
    <s v="REDEBAN"/>
    <n v="2324101"/>
    <s v="FO-25-1108060"/>
    <d v="2025-06-18T12:02:00"/>
    <d v="2025-06-26T15:24:37"/>
    <s v="EJECUTADO_EXITOSO"/>
    <s v="EJECUTADO EXITOSO"/>
    <s v="ORDEN DE CAMBIO"/>
    <s v="ROLLOS"/>
    <s v="ROLLOS"/>
    <s v="ENVÍO"/>
    <n v="20"/>
    <s v="ESTADO RESULTADO DE LA ACTIVIDAD :_x000a_FORMA DE ATENCIÓN :ENVIO_x000a_CANTIDAD DE ROLLOS :20_x000a_FECHA FIN DE LA ACTIVIDAD :26-06-2025_x000a_NOMBRES Y APELLIDOS DEL USUARIO :_x000a_TELEFONO DEL USUARIO :_x000a_CORREO DEL USUARIO :_x000a_SOLUCIÓN :"/>
    <s v="2259116379"/>
    <s v="SERVIENTREGA"/>
    <s v="26-6 AUN NO RECIBE "/>
    <s v="TIPO IV"/>
    <s v="TERRESTRE"/>
    <n v="0"/>
    <n v="0"/>
    <n v="35779.500569199998"/>
    <n v="0"/>
    <n v="35779.500569199998"/>
    <m/>
    <m/>
    <m/>
    <m/>
    <m/>
  </r>
  <r>
    <s v="CALI"/>
    <x v="5"/>
    <x v="5"/>
    <n v="76001"/>
    <n v="2347888"/>
    <n v="78586"/>
    <s v="VALLE DEL CAUCA"/>
    <s v="CALI"/>
    <s v="PTM CALI COMPUGUIA.NET"/>
    <s v="REDEBAN"/>
    <n v="2347888"/>
    <s v="FO-25-1132792"/>
    <d v="2025-06-24T14:43:00"/>
    <d v="2025-06-26T15:33:57"/>
    <s v="EJECUTADO_EXITOSO"/>
    <s v="EJECUTADO EXITOSO"/>
    <s v="ORDEN DE CAMBIO"/>
    <s v="ROLLOS"/>
    <s v="ROLLOS"/>
    <s v="VISITA_TÉCNICA"/>
    <n v="70"/>
    <s v="ESTADO RESULTADO DE LA ACTIVIDAD :EJECUTADO_x000a_FORMA DE ATENCIÓN :VISITA TECNICA_x000a_CANTIDAD DE ROLLOS :70_x000a_FECHA FIN DE LA ACTIVIDAD :26-06-2025_x000a_NOMBRES Y APELLIDOS DEL USUARIO :JENNY MARITZA HERNÁNDEZ _x000a_TELEFONO DEL USUARIO :3128055005_x000a_CORREO DEL USUARIO :h-maritza@hotmail.com_x000a_SOLUCIÓN :SE REALIZA ENTREGA DE 70 ROLLOS CON VISITA, NO SE INTERVIENE EQUIPOS "/>
    <n v="0"/>
    <n v="0"/>
    <s v="N/A"/>
    <s v="TIPO I"/>
    <s v="TERRESTRE"/>
    <n v="1"/>
    <n v="0"/>
    <n v="35779.500569199998"/>
    <n v="0"/>
    <n v="35779.500569199998"/>
    <m/>
    <m/>
    <m/>
    <m/>
    <m/>
  </r>
  <r>
    <s v="CUCUTA"/>
    <x v="0"/>
    <x v="0"/>
    <n v="54001"/>
    <n v="2352039"/>
    <n v="77449"/>
    <s v="NORTE DE SANTANDER"/>
    <s v="CUCUTA"/>
    <s v="BARRIO CHAPINERO CUCUTA 12"/>
    <s v="REDEBAN"/>
    <n v="2352039"/>
    <s v="FO-25-1133339"/>
    <d v="2025-06-25T10:00:00"/>
    <d v="2025-06-26T15:35:34"/>
    <s v="EJECUTADO_EXITOSO"/>
    <s v="EJECUTADO EXITOSO"/>
    <s v="ORDEN DE CAMBIO"/>
    <s v="ROLLOS"/>
    <s v="ROLLOS"/>
    <s v="VISITA_TÉCNICA"/>
    <n v="30"/>
    <s v="ESTADO RESULTADO DE LA ACTIVIDAD :EJECUTADO_x000a_FORMA DE ATENCIÓN :VISITA TECNICA_x000a_CANTIDAD DE ROLLOS :30_x000a_FECHA FIN DE LA ACTIVIDAD :26-06-2025_x000a_NOMBRES Y APELLIDOS DEL USUARIO :Elizabeth cruz_x000a_TELEFONO DEL USUARIO :3115417264_x000a_CORREO DEL USUARIO :controldevisitadigital@gmail.com_x000a_SOLUCIÓN :SE ENTREGAN 30 ROLLOS OK"/>
    <n v="0"/>
    <n v="0"/>
    <s v="N/A"/>
    <s v="TIPO I"/>
    <s v="TERRESTRE"/>
    <n v="1"/>
    <n v="0"/>
    <n v="35779.500569199998"/>
    <n v="0"/>
    <n v="35779.500569199998"/>
    <m/>
    <m/>
    <m/>
    <m/>
    <m/>
  </r>
  <r>
    <s v="BUCARAMANGA"/>
    <x v="0"/>
    <x v="0"/>
    <n v="68547"/>
    <n v="2357098"/>
    <n v="78051"/>
    <s v="SANTANDER"/>
    <s v="PIEDECUESTA"/>
    <s v="PTM PIEDECUESTA DROGUERIA NUEV"/>
    <s v="REDEBAN"/>
    <n v="2357098"/>
    <s v="FO-25-1138165"/>
    <d v="2025-06-26T08:20:00"/>
    <d v="2025-06-26T15:56:49"/>
    <s v="EJECUTADO_EXITOSO"/>
    <s v="EJECUTADO EXITOSO"/>
    <s v="ORDEN DE CAMBIO"/>
    <s v="ROLLOS"/>
    <s v="ROLLOS"/>
    <s v="VISITA_TÉCNICA"/>
    <n v="20"/>
    <s v="ESTADO RESULTADO DE LA ACTIVIDAD :EJECUTADO_x000a_FORMA DE ATENCIÓN :VISITA TECNICA_x000a_CANTIDAD DE ROLLOS :20_x000a_FECHA FIN DE LA ACTIVIDAD :26-06-2025_x000a_NOMBRES Y APELLIDOS DEL USUARIO :LUIS SANTAMARIA _x000a_TELEFONO DEL USUARIO :3133857718_x000a_CORREO DEL USUARIO :drogcolombia918@gmail.com_x000a_SOLUCIÓN :SE HACE PRESENCIA EN COMERCIO SE REALIZA ENTREGA DE 20 ROLLOS"/>
    <n v="0"/>
    <n v="0"/>
    <s v="N/A"/>
    <s v="TIPO II"/>
    <s v="TERRESTRE"/>
    <n v="1"/>
    <n v="0"/>
    <n v="67654.12000000001"/>
    <n v="0"/>
    <n v="67654.12000000001"/>
    <m/>
    <m/>
    <m/>
    <m/>
    <m/>
  </r>
  <r>
    <s v="NEIVA"/>
    <x v="4"/>
    <x v="4"/>
    <n v="41001"/>
    <n v="2348120"/>
    <n v="66967"/>
    <s v="HUILA"/>
    <s v="NEIVA"/>
    <s v="PTM NEIVA MISCELANEA BOSQUES"/>
    <s v="REDEBAN"/>
    <n v="2348120"/>
    <s v="FO-25-1130525"/>
    <d v="2025-06-24T14:51:00"/>
    <d v="2025-06-26T15:59:00"/>
    <s v="EJECUTADO_EXITOSO"/>
    <s v="EJECUTADO EXITOSO"/>
    <s v="ORDEN DE CAMBIO"/>
    <s v="ROLLOS"/>
    <s v="ROLLOS"/>
    <s v="VISITA_TÉCNICA"/>
    <n v="30"/>
    <s v="ESTADO RESULTADO DE LA ACTIVIDAD :EJECUTADO_x000a_FORMA DE ATENCIÓN :VISITA TECNICA_x000a_CANTIDAD DE ROLLOS :30_x000a_FECHA FIN DE LA ACTIVIDAD :26-06-2025_x000a_NOMBRES Y APELLIDOS DEL USUARIO :Ana González_x000a_TELEFONO DEL USUARIO :3102847618_x000a_CORREO DEL USUARIO :haroldfierro1976@hotmail.com_x000a_SOLUCIÓN :SE LLEGA A SITIO, SE ENTREGAN 30 ROLLOS RBM"/>
    <n v="0"/>
    <n v="0"/>
    <s v="N/A"/>
    <s v="TIPO I"/>
    <s v="TERRESTRE"/>
    <n v="1"/>
    <n v="0"/>
    <n v="35779.500569199998"/>
    <n v="0"/>
    <n v="35779.500569199998"/>
    <m/>
    <m/>
    <m/>
    <m/>
    <m/>
  </r>
  <r>
    <s v="PASTO"/>
    <x v="5"/>
    <x v="5"/>
    <n v="52356"/>
    <n v="2343287"/>
    <n v="38620"/>
    <s v="NARIÑO"/>
    <s v="IPIALES"/>
    <s v="BARRIO OBRERO IPIALES 2"/>
    <s v="REDEBAN"/>
    <n v="2343287"/>
    <s v="FO-25-1126073"/>
    <d v="2025-06-24T08:19:00"/>
    <d v="2025-06-26T16:01:02"/>
    <s v="EJECUTADO_EXITOSO"/>
    <s v="EJECUTADO EXITOSO"/>
    <s v="ORDEN DE CAMBIO"/>
    <s v="ROLLOS"/>
    <s v="ROLLOS"/>
    <s v="VISITA_TÉCNICA"/>
    <n v="140"/>
    <s v="ESTADO RESULTADO DE LA ACTIVIDAD :EJECUTADO_x000a_FORMA DE ATENCIÓN :VISITA TECNICA_x000a_CANTIDAD DE ROLLOS :140_x000a_FECHA FIN DE LA ACTIVIDAD :26-06-2025_x000a_NOMBRES Y APELLIDOS DEL USUARIO :Jessica sarasty _x000a_TELEFONO DEL USUARIO :3176989999_x000a_CORREO DEL USUARIO :jjj.04080@gmail.com _x000a_SOLUCIÓN :SE REALIZA ENTREGA DE 140 ROLLOS NO SE MANIPULA DATAFONO "/>
    <n v="0"/>
    <n v="0"/>
    <s v="N/A"/>
    <s v="TIPO II"/>
    <s v="TERRESTRE"/>
    <n v="1"/>
    <s v="MEZA MARTINEZ LUIS MATEO"/>
    <n v="67654.12000000001"/>
    <n v="0"/>
    <n v="67654.12000000001"/>
    <m/>
    <m/>
    <m/>
    <m/>
    <m/>
  </r>
  <r>
    <s v="VALLEDUPAR"/>
    <x v="1"/>
    <x v="1"/>
    <n v="20001"/>
    <n v="2329104"/>
    <n v="15428"/>
    <s v="CESAR"/>
    <s v="VALLEDUPAR"/>
    <s v="BARRIO LA COLMENA - PATILLAL"/>
    <s v="REDEBAN"/>
    <n v="2329104"/>
    <s v="FO-25-1111776"/>
    <d v="2025-06-19T10:27:00"/>
    <d v="2025-06-26T16:37:19"/>
    <s v="EJECUTADO_EXITOSO"/>
    <s v="EJECUTADO EXITOSO"/>
    <s v="ORDEN DE CAMBIO"/>
    <s v="ROLLOS"/>
    <s v="ROLLOS"/>
    <s v="ENVÍO"/>
    <n v="50"/>
    <s v="ESTADO RESULTADO DE LA ACTIVIDAD :EJECUTADO_x000a_FORMA DE ATENCIÓN :ENVIO FLOTA - OPERADOR LOGISTICO_x000a_CANTIDAD DE ROLLOS :50_x000a_FECHA FIN DE LA ACTIVIDAD :26-06-2025_x000a_NOMBRES Y APELLIDOS DEL USUARIO :Mariana Hinojosa _x000a_TELEFONO DEL USUARIO :3104098708_x000a_CORREO DEL USUARIO :mariana.hinojosa.patillal@hotmail.com_x000a_SOLUCIÓN :SE REALIZA ENVÍO DE 50  ROLLOS EN CARRO PARTICULAR CON EL SEÑOR RICARDO MAESTRE - SE LLAMA EL USUARIO Y NOS CONFIRMA RECIBIDO."/>
    <s v="FLOTA"/>
    <s v="FLOTA"/>
    <s v="N/A"/>
    <s v="TIPO I"/>
    <s v="TERRESTRE"/>
    <n v="0"/>
    <s v="MORENO MEDINA JUAN PABLO"/>
    <n v="35779.500569199998"/>
    <n v="0"/>
    <n v="35779.500569199998"/>
    <m/>
    <m/>
    <m/>
    <m/>
    <m/>
  </r>
  <r>
    <s v="BOGOTA"/>
    <x v="3"/>
    <x v="3"/>
    <n v="11001"/>
    <n v="2355515"/>
    <n v="60871"/>
    <s v="CUNDINAMARCA"/>
    <s v="BOGOTA"/>
    <s v="BARRIO BOSA NOVA BOGOTA 2"/>
    <s v="REDEBAN"/>
    <n v="2355515"/>
    <s v="FO-25-1137019"/>
    <d v="2025-06-25T16:20:00"/>
    <d v="2025-06-26T16:48:42"/>
    <s v="EJECUTADO_EXITOSO"/>
    <s v="EJECUTADO EXITOSO"/>
    <s v="ORDEN DE CAMBIO"/>
    <s v="ROLLOS"/>
    <s v="ROLLOS"/>
    <s v="VISITA_TÉCNICA"/>
    <n v="60"/>
    <s v="ESTADO RESULTADO DE LA ACTIVIDAD :EJECUTADO_x000a_FORMA DE ATENCIÓN :VISITA TECNICA_x000a_CANTIDAD DE ROLLOS :60_x000a_FECHA FIN DE LA ACTIVIDAD :26-06-2025_x000a_NOMBRES Y APELLIDOS DEL USUARIO :1LORENA YURLEY HINCAPIE BUSTOS_x000a_TELEFONO DEL USUARIO :3133979886_x000a_CORREO DEL USUARIO :pagofacillyh@gmail.com_x000a_SOLUCIÓN :SE REALIZA LA ENTREGA DE 60 ROLLOS "/>
    <n v="0"/>
    <n v="0"/>
    <s v="N/A"/>
    <s v="TIPO I"/>
    <s v="TERRESTRE"/>
    <n v="1"/>
    <s v="HENAO CAMAYO CARLOS HERNAN"/>
    <n v="35779.500569199998"/>
    <n v="0"/>
    <n v="35779.500569199998"/>
    <m/>
    <m/>
    <m/>
    <m/>
    <m/>
  </r>
  <r>
    <s v="BOGOTA"/>
    <x v="3"/>
    <x v="3"/>
    <n v="25875"/>
    <n v="2326864"/>
    <n v="75658"/>
    <s v="CUNDINAMARCA"/>
    <s v="VILLETA"/>
    <s v="BARRIO ALFONSO LOPEZ VILLETA "/>
    <s v="REDEBAN"/>
    <n v="2326864"/>
    <s v="FO-25-1110440"/>
    <d v="2025-06-19T08:00:00"/>
    <d v="2025-06-27T07:35:52"/>
    <s v="EJECUTADO_EXITOSO"/>
    <s v="EJECUTADO EXITOSO"/>
    <s v="ORDEN DE CAMBIO"/>
    <s v="ROLLOS"/>
    <s v="ROLLOS"/>
    <s v="VISITA_TÉCNICA"/>
    <n v="40"/>
    <s v="ESTADO RESULTADO DE LA ACTIVIDAD :EJECUTADO_x000a_FORMA DE ATENCIÓN :VISITA TECNICA_x000a_CANTIDAD DE ROLLOS :40_x000a_FECHA FIN DE LA ACTIVIDAD :26-06-2025_x000a_NOMBRES Y APELLIDOS DEL USUARIO :Marcela Millan _x000a_TELEFONO DEL USUARIO :3212827364_x000a_CORREO DEL USUARIO :marce1715@hotmail.com_x000a_SOLUCIÓN :SE VISITA CB BANCOLOMBIA, SE ENTREGAN ROLLOS DE PAPELERÍA SOLICITADOS PARA EL DATAFONO, NO UPS, NO SE MANIPULAN EQUIPOS."/>
    <n v="0"/>
    <n v="0"/>
    <s v="N/A"/>
    <s v="TIPO II"/>
    <s v="TERRESTRE"/>
    <n v="1"/>
    <s v="HERNANDEZ NARANJO OSCAR EDUARDO"/>
    <n v="67654.12000000001"/>
    <n v="0"/>
    <n v="67654.12000000001"/>
    <m/>
    <m/>
    <m/>
    <m/>
    <m/>
  </r>
  <r>
    <s v="BARRANQUILLA"/>
    <x v="1"/>
    <x v="1"/>
    <n v="8573"/>
    <n v="2326695"/>
    <n v="78322"/>
    <s v="ATLANTICO"/>
    <s v="PUERTO COLOMBIA"/>
    <s v="BARRIO SALGAR PUERTO COLOMBIA"/>
    <s v="REDEBAN"/>
    <n v="2326695"/>
    <s v="FO-25-1111111"/>
    <d v="2025-06-19T08:00:00"/>
    <d v="2025-06-27T07:43:32"/>
    <s v="EJECUTADO_EXITOSO"/>
    <s v="EJECUTADO EXITOSO"/>
    <s v="ORDEN DE CAMBIO"/>
    <s v="ROLLOS"/>
    <s v="ROLLOS"/>
    <s v="VISITA_TÉCNICA"/>
    <n v="60"/>
    <s v="ESTADO RESULTADO DE LA ACTIVIDAD :EJECUTADO_x000a_FORMA DE ATENCIÓN :VISITA TECNICA_x000a_CANTIDAD DE ROLLOS :60_x000a_FECHA FIN DE LA ACTIVIDAD :27-06-2025_x000a_NOMBRES Y APELLIDOS DEL USUARIO :Yegardine fonseca  _x000a_TELEFONO DEL USUARIO :3003141697_x000a_CORREO DEL USUARIO :controldevicitadigital@gmail.com _x000a_SOLUCIÓN :SE REALIZA VISITA TÉCNICA PARA ENTREGA DE ROLLOS DE REDEBAN CANTIDAD 50"/>
    <n v="0"/>
    <n v="0"/>
    <s v="N/A"/>
    <s v="TIPO II"/>
    <s v="TERRESTRE"/>
    <n v="1"/>
    <s v="BUSTOS MORA DIEGO MANUEL"/>
    <n v="67654.12000000001"/>
    <n v="0"/>
    <n v="67654.12000000001"/>
    <m/>
    <m/>
    <m/>
    <m/>
    <m/>
  </r>
  <r>
    <s v="VALLEDUPAR"/>
    <x v="1"/>
    <x v="1"/>
    <n v="20621"/>
    <n v="2327869"/>
    <n v="61191"/>
    <s v="CESAR"/>
    <s v="LA PAZ"/>
    <s v="BARRIO LA MOCHILA LA PAZ"/>
    <s v="REDEBAN"/>
    <n v="2327869"/>
    <s v="FO-25-1111122"/>
    <d v="2025-06-19T08:45:00"/>
    <d v="2025-06-27T07:53:10"/>
    <s v="EJECUTADO_EXITOSO"/>
    <s v="EJECUTADO EXITOSO"/>
    <s v="ORDEN DE CAMBIO"/>
    <s v="ROLLOS"/>
    <s v="ROLLOS"/>
    <s v="VISITA_TÉCNICA"/>
    <n v="20"/>
    <s v="ESTADO RESULTADO DE LA ACTIVIDAD :EJECUTADO_x000a_FORMA DE ATENCIÓN :VISITA TECNICA_x000a_CANTIDAD DE ROLLOS :20_x000a_FECHA FIN DE LA ACTIVIDAD :27-06-2025_x000a_NOMBRES Y APELLIDOS DEL USUARIO :KATERINE CALDERÓN _x000a_TELEFONO DEL USUARIO :3045227910_x000a_CORREO DEL USUARIO :kate688cm@hotmail.com_x000a_SOLUCIÓN :SE ENTREGAN 20 ROLLOS EN SITIO"/>
    <n v="0"/>
    <n v="0"/>
    <s v="N/A"/>
    <s v="TIPO II"/>
    <s v="TERRESTRE"/>
    <n v="1"/>
    <s v="MURCIA HERNANDEZ HARVEY IGNACIO"/>
    <n v="67654.12000000001"/>
    <n v="0"/>
    <n v="67654.12000000001"/>
    <m/>
    <m/>
    <m/>
    <m/>
    <m/>
  </r>
  <r>
    <s v="BOGOTA"/>
    <x v="3"/>
    <x v="3"/>
    <n v="25126"/>
    <n v="2334415"/>
    <n v="73335"/>
    <s v="CUNDINAMARCA"/>
    <s v="CAJICA"/>
    <s v="BARRIO SECTOR LA PALMA CAJICA"/>
    <s v="REDEBAN"/>
    <n v="2334415"/>
    <s v="FO-25-1115669"/>
    <d v="2025-06-20T08:55:00"/>
    <d v="2025-06-27T07:57:13"/>
    <s v="EJECUTADO_EXITOSO"/>
    <s v="EJECUTADO EXITOSO"/>
    <s v="ORDEN DE CAMBIO"/>
    <s v="ROLLOS"/>
    <s v="ROLLOS"/>
    <s v="VISITA_TÉCNICA"/>
    <n v="20"/>
    <s v="ESTADO RESULTADO DE LA ACTIVIDAD :EJECUTADO_x000a_FORMA DE ATENCIÓN :VISITA TECNICA_x000a_CANTIDAD DE ROLLOS :20_x000a_FECHA FIN DE LA ACTIVIDAD :26-06-2025_x000a_NOMBRES Y APELLIDOS DEL USUARIO :MIGUEL PINZON_x000a_TELEFONO DEL USUARIO :3214256572_x000a_CORREO DEL USUARIO :andreasami09@outlook.es_x000a_SOLUCIÓN :DURANTE LA VISITA TECNICA SE REALIZA ENTREGA DE ROLLOS PARA DATÁFONO NO SE MANIPULAN EQUIPOS SIN NOVEDAD EN ENTREGA"/>
    <n v="0"/>
    <n v="0"/>
    <s v="N/A"/>
    <s v="TIPO II"/>
    <s v="TERRESTRE"/>
    <n v="1"/>
    <s v="MARTINEZ FLOREZ DONIS ALBERTO"/>
    <n v="67654.12000000001"/>
    <n v="0"/>
    <n v="67654.12000000001"/>
    <m/>
    <m/>
    <m/>
    <m/>
    <m/>
  </r>
  <r>
    <s v="VILLAVICENCIO"/>
    <x v="4"/>
    <x v="4"/>
    <n v="50001"/>
    <n v="2360542"/>
    <n v="17692"/>
    <s v="META"/>
    <s v="VILLAVICENCIO"/>
    <s v="OPRAP SUC 395 VIVA VILLAVICENC"/>
    <s v="REDEBAN"/>
    <n v="2360542"/>
    <s v="FO-25-1140146"/>
    <d v="2025-06-26T14:16:00"/>
    <d v="2025-06-27T07:59:00"/>
    <s v="EJECUTADO_EXITOSO"/>
    <s v="EJECUTADO EXITOSO"/>
    <s v="ORDEN DE CAMBIO"/>
    <s v="ROLLOS"/>
    <s v="ROLLOS"/>
    <s v="VISITA_TÉCNICA"/>
    <n v="330"/>
    <s v="ESTADO RESULTADO DE LA ACTIVIDAD :EJECUTADO_x000a_FORMA DE ATENCIÓN :VISITA TECNICA_x000a_CANTIDAD DE ROLLOS :330_x000a_FECHA FIN DE LA ACTIVIDAD :26-06-2025_x000a_NOMBRES Y APELLIDOS DEL USUARIO :Yesica Saldaña _x000a_TELEFONO DEL USUARIO :3023611105_x000a_CORREO DEL USUARIO :direccion.operaciones@oprap.com.co_x000a_SOLUCIÓN :SE VISITA CB Y SE REALIZA ENTREGA DE 330 ROLLOS DE PAPEL TERMICO PARA DATAFONO "/>
    <n v="0"/>
    <n v="0"/>
    <s v="N/A"/>
    <s v="TIPO I"/>
    <s v="TERRESTRE"/>
    <n v="1"/>
    <n v="0"/>
    <n v="35779.500569199998"/>
    <n v="0"/>
    <n v="35779.500569199998"/>
    <m/>
    <m/>
    <m/>
    <m/>
    <m/>
  </r>
  <r>
    <s v="BOGOTA"/>
    <x v="3"/>
    <x v="3"/>
    <n v="25430"/>
    <n v="2340056"/>
    <n v="74755"/>
    <s v="CUNDINAMARCA"/>
    <s v="MADRID"/>
    <s v="BARRIO SAN CARLOS MADRID 3"/>
    <s v="REDEBAN"/>
    <n v="2340056"/>
    <s v="FO-25-1122525"/>
    <d v="2025-06-24T08:00:00"/>
    <d v="2025-06-27T08:01:04"/>
    <s v="EJECUTADO_EXITOSO"/>
    <s v="EJECUTADO EXITOSO"/>
    <s v="ORDEN DE CAMBIO"/>
    <s v="ROLLOS"/>
    <s v="ROLLOS"/>
    <s v="VISITA_TÉCNICA"/>
    <n v="80"/>
    <s v="ESTADO RESULTADO DE LA ACTIVIDAD :EJECUTADO_x000a_FORMA DE ATENCIÓN :VISITA TECNICA_x000a_CANTIDAD DE ROLLOS :80_x000a_FECHA FIN DE LA ACTIVIDAD :26-06-2025_x000a_NOMBRES Y APELLIDOS DEL USUARIO :LEYDI MORALES_x000a_TELEFONO DEL USUARIO :3146672201_x000a_CORREO DEL USUARIO :govanita1122@gmail.com_x000a_SOLUCIÓN :SE REALIZA ENTREGA DE 80 ROLLOS NO SE MANIPULAN EQUIPOS "/>
    <n v="0"/>
    <n v="0"/>
    <s v="N/A"/>
    <s v="TIPO II"/>
    <s v="TERRESTRE"/>
    <n v="1"/>
    <s v="SOLER HOYOS CRISTIAN LEONARDO"/>
    <n v="67654.12000000001"/>
    <n v="0"/>
    <n v="67654.12000000001"/>
    <m/>
    <m/>
    <m/>
    <m/>
    <m/>
  </r>
  <r>
    <s v="CUCUTA"/>
    <x v="0"/>
    <x v="0"/>
    <n v="54001"/>
    <n v="2351580"/>
    <n v="76727"/>
    <s v="NORTE DE SANTANDER"/>
    <s v="CUCUTA"/>
    <s v="BARRIO VILLAS DEL TEJAR CUCUTA."/>
    <s v="REDEBAN"/>
    <n v="2351580"/>
    <s v="FO-25-1132934"/>
    <d v="2025-06-25T09:23:00"/>
    <d v="2025-06-27T08:07:00"/>
    <s v="EJECUTADO_EXITOSO"/>
    <s v="EJECUTADO EXITOSO"/>
    <s v="ORDEN DE CAMBIO"/>
    <s v="ROLLOS"/>
    <s v="ROLLOS"/>
    <s v="VISITA_TÉCNICA"/>
    <n v="40"/>
    <s v="ESTADO RESULTADO DE LA ACTIVIDAD :EJECUTADO_x000a_FORMA DE ATENCIÓN :VISITA TECNICA_x000a_CANTIDAD DE ROLLOS :40_x000a_FECHA FIN DE LA ACTIVIDAD :26-06-2025_x000a_NOMBRES Y APELLIDOS DEL USUARIO :JEFFERSON ISSSID_x000a_TELEFONO DEL USUARIO :3146617796_x000a_CORREO DEL USUARIO :controldevisitadigital@gmail.com_x000a_SOLUCIÓN :SE ENTREGAN 40 ROLLOS OK."/>
    <n v="0"/>
    <n v="0"/>
    <s v="N/A"/>
    <s v="TIPO I"/>
    <s v="TERRESTRE"/>
    <n v="1"/>
    <s v="HERRERA MONAR GEOVANNY"/>
    <n v="35779.500569199998"/>
    <n v="0"/>
    <n v="35779.500569199998"/>
    <m/>
    <m/>
    <m/>
    <m/>
    <m/>
  </r>
  <r>
    <s v="CUCUTA"/>
    <x v="0"/>
    <x v="0"/>
    <n v="54001"/>
    <n v="2353259"/>
    <n v="68686"/>
    <s v="NORTE DE SANTANDER"/>
    <s v="CUCUTA"/>
    <s v="PTM CUCUTATU PAPELERIA ESCOLAR"/>
    <s v="REDEBAN"/>
    <n v="2353259"/>
    <s v="FO-25-1133670"/>
    <d v="2025-06-25T11:54:00"/>
    <d v="2025-06-27T08:09:00"/>
    <s v="EJECUTADO_EXITOSO"/>
    <s v="EJECUTADO EXITOSO"/>
    <s v="ORDEN DE CAMBIO"/>
    <s v="ROLLOS"/>
    <s v="ROLLOS"/>
    <s v="VISITA_TÉCNICA"/>
    <n v="20"/>
    <s v="ESTADO RESULTADO DE LA ACTIVIDAD :EJECUTADO_x000a_FORMA DE ATENCIÓN :VISITA TECNICA_x000a_CANTIDAD DE ROLLOS :20_x000a_FECHA FIN DE LA ACTIVIDAD :26-06-2025_x000a_NOMBRES Y APELLIDOS DEL USUARIO :Cenith Malpica _x000a_TELEFONO DEL USUARIO :3163717126_x000a_CORREO DEL USUARIO :senithmalpica@gmail.com_x000a_SOLUCIÓN :SE REALIZA VISITA, SE ENTREGAN 20 ROLLOS "/>
    <n v="0"/>
    <n v="0"/>
    <s v="N/A"/>
    <s v="TIPO I"/>
    <s v="TERRESTRE"/>
    <n v="1"/>
    <s v="CORTES VELANDIA MIGUEL ANGEL"/>
    <n v="35779.500569199998"/>
    <n v="0"/>
    <n v="35779.500569199998"/>
    <m/>
    <m/>
    <m/>
    <m/>
    <m/>
  </r>
  <r>
    <s v="BUCARAMANGA"/>
    <x v="0"/>
    <x v="0"/>
    <n v="68001"/>
    <n v="2353966"/>
    <n v="78979"/>
    <s v="SANTANDER"/>
    <s v="BUCARAMANGA"/>
    <s v="PTM BUCARAMANGA PAPELERIA LA C"/>
    <s v="REDEBAN"/>
    <n v="2353966"/>
    <s v="FO-25-1134670"/>
    <d v="2025-06-25T14:07:00"/>
    <d v="2025-06-27T08:12:00"/>
    <s v="EJECUTADO_EXITOSO"/>
    <s v="EJECUTADO EXITOSO"/>
    <s v="ORDEN DE CAMBIO"/>
    <s v="ROLLOS"/>
    <s v="ROLLOS"/>
    <s v="VISITA_TÉCNICA"/>
    <n v="40"/>
    <s v="ESTADO RESULTADO DE LA ACTIVIDAD :EJECUTADO_x000a_FORMA DE ATENCIÓN :VISITA TECNICA_x000a_CANTIDAD DE ROLLOS :40_x000a_FECHA FIN DE LA ACTIVIDAD :26-06-2025_x000a_NOMBRES Y APELLIDOS DEL USUARIO :Lina_x000a_TELEFONO DEL USUARIO :3163278177_x000a_CORREO DEL USUARIO :linaja30@gmail.com_x000a_SOLUCIÓN :ENTREGA DE 40 ROLLOS "/>
    <n v="0"/>
    <n v="0"/>
    <s v="N/A"/>
    <s v="TIPO I"/>
    <s v="TERRESTRE"/>
    <n v="1"/>
    <s v="HERRERA MONAR GEOVANNY"/>
    <n v="35779.500569199998"/>
    <n v="0"/>
    <n v="35779.500569199998"/>
    <m/>
    <m/>
    <m/>
    <m/>
    <m/>
  </r>
  <r>
    <s v="CARTAGENA"/>
    <x v="1"/>
    <x v="1"/>
    <n v="13001"/>
    <n v="2356442"/>
    <n v="52596"/>
    <s v="BOLIVAR"/>
    <s v="CARTAGENA"/>
    <s v="PTM CARTAGENA DROGUERIA LA BEN"/>
    <s v="REDEBAN"/>
    <n v="2356442"/>
    <s v="FO-25-1137052"/>
    <d v="2025-06-26T08:00:00"/>
    <d v="2025-06-27T08:33:00"/>
    <s v="EJECUTADO_EXITOSO"/>
    <s v="EJECUTADO EXITOSO"/>
    <s v="ORDEN DE CAMBIO"/>
    <s v="ROLLOS"/>
    <s v="ROLLOS"/>
    <s v="VISITA_TÉCNICA"/>
    <n v="110"/>
    <s v="ESTADO RESULTADO DE LA ACTIVIDAD :EJECUTADO_x000a_FORMA DE ATENCIÓN :VISITA TECNICA_x000a_CANTIDAD DE ROLLOS :110_x000a_FECHA FIN DE LA ACTIVIDAD :27-06-2025_x000a_NOMBRES Y APELLIDOS DEL USUARIO :Duvan Camargo _x000a_TELEFONO DEL USUARIO :3145009429_x000a_CORREO DEL USUARIO :variedadkf@outlook.com_x000a_SOLUCIÓN :SE ENTREGAN 110 ROLLOS "/>
    <n v="0"/>
    <n v="0"/>
    <s v="N/A"/>
    <s v="TIPO I"/>
    <s v="TERRESTRE"/>
    <n v="1"/>
    <s v="DE AVILA SIADES ALBERTO ENRIQUE"/>
    <n v="35779.500569199998"/>
    <n v="0"/>
    <n v="35779.500569199998"/>
    <m/>
    <m/>
    <m/>
    <m/>
    <m/>
  </r>
  <r>
    <s v="BUCARAMANGA"/>
    <x v="0"/>
    <x v="0"/>
    <n v="68001"/>
    <n v="2360553"/>
    <n v="46626"/>
    <s v="SANTANDER"/>
    <s v="BUCARAMANGA"/>
    <s v="PTM  BUCARAMANGA  LA GRAN ESQU"/>
    <s v="REDEBAN"/>
    <n v="2360553"/>
    <s v="FO-25-1140143"/>
    <d v="2025-06-26T14:18:00"/>
    <d v="2025-06-27T09:05:00"/>
    <s v="EJECUTADO_EXITOSO"/>
    <s v="EJECUTADO EXITOSO"/>
    <s v="ORDEN DE CAMBIO"/>
    <s v="ROLLOS"/>
    <s v="ROLLOS"/>
    <s v="VISITA_TÉCNICA"/>
    <n v="20"/>
    <s v="ESTADO RESULTADO DE LA ACTIVIDAD :EJECUTADO_x000a_FORMA DE ATENCIÓN :VISITA TECNICA_x000a_CANTIDAD DE ROLLOS :20_x000a_FECHA FIN DE LA ACTIVIDAD :27-06-2025_x000a_NOMBRES Y APELLIDOS DEL USUARIO :Tatiana Bernal _x000a_TELEFONO DEL USUARIO :3242351195_x000a_CORREO DEL USUARIO :bernalorregotatiana@gmail.com_x000a_SOLUCIÓN :SE REALIZA VISITA AL COMERCIO SE ENTREGAN 20 ROLLOS DE REDEBAN "/>
    <n v="0"/>
    <n v="0"/>
    <s v="N/A"/>
    <s v="TIPO I"/>
    <s v="TERRESTRE"/>
    <n v="1"/>
    <s v="MONTOYA VELEZ ANDRES FELIPE"/>
    <n v="35779.500569199998"/>
    <n v="0"/>
    <n v="35779.500569199998"/>
    <m/>
    <m/>
    <m/>
    <m/>
    <m/>
  </r>
  <r>
    <s v="CARTAGENA"/>
    <x v="1"/>
    <x v="1"/>
    <n v="13001"/>
    <n v="2360171"/>
    <n v="77845"/>
    <s v="BOLIVAR"/>
    <s v="CARTAGENA"/>
    <s v="PTM CARTAGENA FARMACIA LOS MEL"/>
    <s v="REDEBAN"/>
    <n v="2360171"/>
    <s v="FO-25-1139268"/>
    <d v="2025-06-26T12:35:00"/>
    <d v="2025-06-27T09:09:00"/>
    <s v="EJECUTADO_EXITOSO"/>
    <s v="EJECUTADO EXITOSO"/>
    <s v="ORDEN DE CAMBIO"/>
    <s v="ROLLOS"/>
    <s v="ROLLOS"/>
    <s v="VISITA_TÉCNICA"/>
    <n v="40"/>
    <s v="ESTADO RESULTADO DE LA ACTIVIDAD :EJECUTADO_x000a_FORMA DE ATENCIÓN :VISITA TECNICA_x000a_CANTIDAD DE ROLLOS :40_x000a_FECHA FIN DE LA ACTIVIDAD :27-06-2025_x000a_NOMBRES Y APELLIDOS DEL USUARIO :Yerlis cervante _x000a_TELEFONO DEL USUARIO :3235131830_x000a_CORREO DEL USUARIO :yerliscervantepallares@gmail.com_x000a_SOLUCIÓN :SE ENTREGAN 40 ROLLOS "/>
    <n v="0"/>
    <n v="0"/>
    <s v="N/A"/>
    <s v="TIPO I"/>
    <s v="TERRESTRE"/>
    <n v="1"/>
    <s v="MONTOYA VELEZ ANDRES FELIPE"/>
    <n v="35779.500569199998"/>
    <n v="0"/>
    <n v="35779.500569199998"/>
    <m/>
    <m/>
    <m/>
    <m/>
    <m/>
  </r>
  <r>
    <s v="APARTADO"/>
    <x v="2"/>
    <x v="2"/>
    <n v="27615"/>
    <n v="2300424"/>
    <n v="36332"/>
    <s v="CHOCO"/>
    <s v="RIOSUCIO"/>
    <s v="DISTRICOL EDS PETROLEOS DEL DA"/>
    <s v="REDEBAN"/>
    <n v="2300424"/>
    <s v="FO-25-1086442"/>
    <d v="2025-06-13T10:00:00"/>
    <d v="2025-06-27T09:29:02"/>
    <s v="EJECUTADO_EXITOSO"/>
    <s v="EJECUTADO EXITOSO"/>
    <s v="ORDEN DE CAMBIO"/>
    <s v="ROLLOS"/>
    <s v="ROLLOS"/>
    <s v="ENVÍO"/>
    <n v="20"/>
    <s v="ESTADO RESULTADO DE LA ACTIVIDAD :_x000a_FORMA DE ATENCIÓN :ENVIO_x000a_CANTIDAD DE ROLLOS :20_x000a_FECHA FIN DE LA ACTIVIDAD :27-06-2025_x000a_NOMBRES Y APELLIDOS DEL USUARIO :_x000a_TELEFONO DEL USUARIO :_x000a_CORREO DEL USUARIO :_x000a_SOLUCIÓN :"/>
    <s v="240030790311"/>
    <s v="INTERRAPIDISIMO"/>
    <s v="N/A"/>
    <s v="TIPO IV ESPECIAL"/>
    <s v="TERRESTRE/FLUVIAL"/>
    <n v="0"/>
    <s v="CERPA SUAREZ DUVAN CAMILO"/>
    <n v="35779.500569199998"/>
    <n v="0"/>
    <n v="35779.500569199998"/>
    <m/>
    <m/>
    <m/>
    <m/>
    <m/>
  </r>
  <r>
    <s v="CALI"/>
    <x v="5"/>
    <x v="5"/>
    <n v="76109"/>
    <n v="2317328"/>
    <n v="70354"/>
    <s v="VALLE DEL CAUCA"/>
    <s v="BUENAVENTURA"/>
    <s v="VEREDA CITRONELA"/>
    <s v="REDEBAN"/>
    <n v="2317328"/>
    <s v="FO-25-1103909"/>
    <d v="2025-06-17T14:18:00"/>
    <d v="2025-06-27T09:31:47"/>
    <s v="EJECUTADO_EXITOSO"/>
    <s v="EJECUTADO EXITOSO"/>
    <s v="ORDEN DE CAMBIO"/>
    <s v="ROLLOS"/>
    <s v="ROLLOS"/>
    <s v="ENVÍO"/>
    <n v="40"/>
    <s v="ESTADO RESULTADO DE LA ACTIVIDAD :_x000a_FORMA DE ATENCIÓN :ENVIO_x000a_CANTIDAD DE ROLLOS :41_x000a_FECHA FIN DE LA ACTIVIDAD :27-06-2025_x000a_NOMBRES Y APELLIDOS DEL USUARIO :_x000a_TELEFONO DEL USUARIO :_x000a_CORREO DEL USUARIO :_x000a_SOLUCIÓN :"/>
    <s v=" 2212425414 "/>
    <s v=" SERVIENTREGA"/>
    <s v="ENTREGADO"/>
    <s v="TIPO III"/>
    <s v="TERRESTRE"/>
    <n v="0"/>
    <s v="MONTOYA VELEZ ANDRES FELIPE"/>
    <n v="35779.500569199998"/>
    <n v="0"/>
    <n v="35779.500569199998"/>
    <m/>
    <m/>
    <m/>
    <m/>
    <m/>
  </r>
  <r>
    <s v="IBAGUE"/>
    <x v="4"/>
    <x v="4"/>
    <n v="73226"/>
    <n v="2334102"/>
    <n v="54803"/>
    <s v="TOLIMA"/>
    <s v="CUNDAY"/>
    <s v="DISTRICOL MISCELANEA DOSAGA"/>
    <s v="REDEBAN"/>
    <n v="2334102"/>
    <s v="FO-25-1115659"/>
    <d v="2025-06-20T08:33:00"/>
    <d v="2025-06-27T09:34:32"/>
    <s v="EJECUTADO_EXITOSO"/>
    <s v="EJECUTADO EXITOSO"/>
    <s v="ORDEN DE CAMBIO"/>
    <s v="ROLLOS"/>
    <s v="ROLLOS"/>
    <s v="ENVÍO"/>
    <n v="20"/>
    <s v="ESTADO RESULTADO DE LA ACTIVIDAD :EJECUTADO_x000a_FORMA DE ATENCIÓN :ENVIO FLOTA - OPERADOR LOGISTICO_x000a_CANTIDAD DE ROLLOS :20_x000a_FECHA FIN DE LA ACTIVIDAD :25-06-2025_x000a_NOMBRES Y APELLIDOS DEL USUARIO :DORIS SÁNCHEZ GARCÍA_x000a_TELEFONO DEL USUARIO :3133474742_x000a_CORREO DEL USUARIO :none_x000a_SOLUCIÓN :SE REALIZA ENVÍO DE 20 ROLLOS ALA OFICINA PRINCIPAL DE CUNDAY DE INTERRAPIDISMO  POR SOLICITUD DE LA SEÑORA DORIS SÁNCHEZ LA CUAL NOS COMUNICAMOS AL NÚMERO 3133474742."/>
    <n v="700161554173"/>
    <s v="INTERRAPIDISIMO"/>
    <s v="N/A"/>
    <s v="TIPO II"/>
    <s v="TERRESTRE"/>
    <n v="0"/>
    <n v="0"/>
    <n v="35779.500569199998"/>
    <n v="0"/>
    <n v="35779.500569199998"/>
    <m/>
    <m/>
    <m/>
    <m/>
    <m/>
  </r>
  <r>
    <s v="CUCUTA"/>
    <x v="0"/>
    <x v="0"/>
    <n v="54001"/>
    <n v="2353254"/>
    <n v="71335"/>
    <s v="NORTE DE SANTANDER"/>
    <s v="CUCUTA"/>
    <s v="BARRIO SANTA CLARA  CUCUTA"/>
    <s v="REDEBAN"/>
    <n v="2353254"/>
    <s v="FO-25-1133673"/>
    <d v="2025-06-25T11:53:00"/>
    <d v="2025-06-27T09:38:00"/>
    <s v="EJECUTADO_EXITOSO"/>
    <s v="EJECUTADO EXITOSO"/>
    <s v="ORDEN DE CAMBIO"/>
    <s v="ROLLOS"/>
    <s v="ROLLOS"/>
    <s v="VISITA_TÉCNICA"/>
    <n v="50"/>
    <s v="ESTADO RESULTADO DE LA ACTIVIDAD :EJECUTADO_x000a_FORMA DE ATENCIÓN :VISITA TECNICA_x000a_CANTIDAD DE ROLLOS :50_x000a_FECHA FIN DE LA ACTIVIDAD :27-06-2025_x000a_NOMBRES Y APELLIDOS DEL USUARIO :María del Carmen García castellanos _x000a_TELEFONO DEL USUARIO :3054428839_x000a_CORREO DEL USUARIO :drogueríamedicplusunion@gmail.com_x000a_SOLUCIÓN :SE REALIZÓ VISITA AL COMERCIO Y SE HIZO ENTREGA DE 50 ROLLOS TODO OK "/>
    <n v="0"/>
    <n v="0"/>
    <s v="N/A"/>
    <s v="TIPO I"/>
    <s v="TERRESTRE"/>
    <n v="1"/>
    <n v="0"/>
    <n v="35779.500569199998"/>
    <n v="0"/>
    <n v="35779.500569199998"/>
    <m/>
    <m/>
    <m/>
    <m/>
    <m/>
  </r>
  <r>
    <s v="NEIVA"/>
    <x v="4"/>
    <x v="4"/>
    <n v="41524"/>
    <n v="2355103"/>
    <n v="30368"/>
    <s v="HUILA"/>
    <s v="PALERMO"/>
    <s v="BARRIO SANTA BARBARA PALERMO"/>
    <s v="REDEBAN"/>
    <n v="2355103"/>
    <s v="FO-25-1135753"/>
    <d v="2025-06-25T15:45:00"/>
    <d v="2025-06-27T10:27:00"/>
    <s v="EJECUTADO_EXITOSO"/>
    <s v="EJECUTADO EXITOSO"/>
    <s v="ORDEN DE CAMBIO"/>
    <s v="ROLLOS"/>
    <s v="ROLLOS"/>
    <s v="VISITA_TÉCNICA"/>
    <n v="50"/>
    <s v="ESTADO RESULTADO DE LA ACTIVIDAD :EJECUTADO_x000a_FORMA DE ATENCIÓN :VISITA TECNICA_x000a_CANTIDAD DE ROLLOS :50_x000a_FECHA FIN DE LA ACTIVIDAD :27-06-2025_x000a_NOMBRES Y APELLIDOS DEL USUARIO :NATALIA AGUDELO _x000a_TELEFONO DEL USUARIO :3184523812_x000a_CORREO DEL USUARIO :agudelonatalia02@gmail.com_x000a_SOLUCIÓN :SE REALIZA VISITA AL PUNTO, SE ENTREGAN 50 ROLLOS PAPEL RBM CLIENTE RECIBE A SATISFACCIÓN."/>
    <n v="0"/>
    <n v="0"/>
    <s v="N/A"/>
    <s v="TIPO I"/>
    <s v="TERRESTRE"/>
    <n v="1"/>
    <n v="0"/>
    <n v="35779.500569199998"/>
    <n v="0"/>
    <n v="35779.500569199998"/>
    <m/>
    <m/>
    <m/>
    <m/>
    <m/>
  </r>
  <r>
    <s v="MEDELLIN"/>
    <x v="2"/>
    <x v="2"/>
    <n v="5360"/>
    <n v="2340242"/>
    <n v="57195"/>
    <s v="ANTIOQUIA"/>
    <s v="ITAGUI"/>
    <s v="BARRIO SANTA MARIA ITAGUI 7"/>
    <s v="REDEBAN"/>
    <n v="2340242"/>
    <s v="FO-25-1122536"/>
    <d v="2025-06-24T08:00:00"/>
    <d v="2025-06-27T10:31:00"/>
    <s v="EJECUTADO_EXITOSO"/>
    <s v="EJECUTADO EXITOSO"/>
    <s v="ORDEN DE CAMBIO"/>
    <s v="ROLLOS"/>
    <s v="ROLLOS"/>
    <s v="VISITA_TÉCNICA"/>
    <n v="170"/>
    <s v="ESTADO RESULTADO DE LA ACTIVIDAD :EJECUTADO_x000a_FORMA DE ATENCIÓN :VISITA TECNICA_x000a_CANTIDAD DE ROLLOS :170_x000a_FECHA FIN DE LA ACTIVIDAD :27-06-2025_x000a_NOMBRES Y APELLIDOS DEL USUARIO :Gloria Arismendi _x000a_TELEFONO DEL USUARIO :3113373972_x000a_CORREO DEL USUARIO :controldevisitadigital@gmail.com_x000a_SOLUCIÓN :SE REALIZA LA ENTREGA DE 170 ROLLOS DE CB A LA ENCARGADA GLORIA ARISMENDI "/>
    <n v="0"/>
    <n v="0"/>
    <s v="N/A"/>
    <s v="TIPO I"/>
    <s v="TERRESTRE"/>
    <n v="1"/>
    <n v="0"/>
    <n v="35779.500569199998"/>
    <n v="0"/>
    <n v="35779.500569199998"/>
    <m/>
    <m/>
    <m/>
    <m/>
    <m/>
  </r>
  <r>
    <s v="VALLEDUPAR"/>
    <x v="1"/>
    <x v="1"/>
    <n v="20001"/>
    <n v="2353673"/>
    <n v="79659"/>
    <s v="CESAR"/>
    <s v="VALLEDUPAR"/>
    <s v="BARRIO CIUDADELA 450 AÑOS VALLEDUPAR 1"/>
    <s v="REDEBAN"/>
    <n v="2353673"/>
    <s v="FO-25-1134685"/>
    <d v="2025-06-25T13:18:00"/>
    <d v="2025-06-27T10:36:00"/>
    <s v="EJECUTADO_EXITOSO"/>
    <s v="EJECUTADO EXITOSO"/>
    <s v="ORDEN DE CAMBIO"/>
    <s v="ROLLOS"/>
    <s v="ROLLOS"/>
    <s v="VISITA_TÉCNICA"/>
    <n v="20"/>
    <s v="ESTADO RESULTADO DE LA ACTIVIDAD :EJECUTADO_x000a_FORMA DE ATENCIÓN :VISITA TECNICA_x000a_CANTIDAD DE ROLLOS :20_x000a_FECHA FIN DE LA ACTIVIDAD :27-06-2025_x000a_NOMBRES Y APELLIDOS DEL USUARIO :EDITH ORTIZ _x000a_TELEFONO DEL USUARIO :3007608601_x000a_CORREO DEL USUARIO :fonsecamjuanse@gmail.com_x000a_SOLUCIÓN :SE REALIZA ENTREGA DE 20 ROLLOS EN SITIO "/>
    <n v="0"/>
    <n v="0"/>
    <s v="N/A"/>
    <s v="TIPO I"/>
    <s v="TERRESTRE"/>
    <n v="1"/>
    <s v="MORENO MEDINA JUAN PABLO"/>
    <n v="35779.500569199998"/>
    <n v="0"/>
    <n v="35779.500569199998"/>
    <m/>
    <m/>
    <m/>
    <m/>
    <m/>
  </r>
  <r>
    <s v="YOPAL"/>
    <x v="4"/>
    <x v="4"/>
    <n v="85001"/>
    <n v="2361037"/>
    <n v="31230"/>
    <s v="CASANARE"/>
    <s v="YOPAL"/>
    <s v="BARRIO CORREGIMIENTO LA CHAPAR"/>
    <s v="REDEBAN"/>
    <n v="2361037"/>
    <s v="FO-25-1140432"/>
    <d v="2025-06-26T15:10:00"/>
    <d v="2025-06-27T10:37:41"/>
    <s v="EJECUTADO_EXITOSO"/>
    <s v="EJECUTADO EXITOSO"/>
    <s v="ORDEN DE CAMBIO"/>
    <s v="ROLLOS"/>
    <s v="ROLLOS"/>
    <s v="ENVÍO"/>
    <n v="40"/>
    <s v="ESTADO RESULTADO DE LA ACTIVIDAD :EJECUTADO_x000a_FORMA DE ATENCIÓN :ENVIO FLOTA - OPERADOR LOGISTICO_x000a_CANTIDAD DE ROLLOS :40_x000a_FECHA FIN DE LA ACTIVIDAD :27-06-2025_x000a_NOMBRES Y APELLIDOS DEL USUARIO :FREDY RIVEROS _x000a_TELEFONO DEL USUARIO :3142863372_x000a_CORREO DEL USUARIO :controldevisitadigital@gmail.com_x000a_SOLUCIÓN :EN COMUNICACIÓN CON EL SEÑOR FREDY RIVEROS AL NUMERO 3142863372, INDICA SE ENVIEN LOS ROLLOS POR SERVICIO DE TAXIS. RECIBIDO OK "/>
    <s v="FLOTA"/>
    <s v="FLOTA"/>
    <s v="N/A"/>
    <s v="TIPO I"/>
    <s v="TERRESTRE"/>
    <n v="0"/>
    <s v="CERPA SUAREZ DUVAN CAMILO"/>
    <n v="35779.500569199998"/>
    <n v="0"/>
    <n v="35779.500569199998"/>
    <m/>
    <m/>
    <m/>
    <m/>
    <m/>
  </r>
  <r>
    <s v="MEDELLIN"/>
    <x v="2"/>
    <x v="2"/>
    <n v="5360"/>
    <n v="2342116"/>
    <n v="19571"/>
    <s v="ANTIOQUIA"/>
    <s v="ITAGUI"/>
    <s v="COMCARD ITAGUI TODOLINUX"/>
    <s v="REDEBAN"/>
    <n v="2342116"/>
    <s v="FO-25-1127223"/>
    <d v="2025-06-24T08:00:00"/>
    <d v="2025-06-27T10:40:00"/>
    <s v="EJECUTADO_EXITOSO"/>
    <s v="EJECUTADO EXITOSO"/>
    <s v="ORDEN DE CAMBIO"/>
    <s v="ROLLOS"/>
    <s v="ROLLOS"/>
    <s v="VISITA_TÉCNICA"/>
    <n v="90"/>
    <s v="ESTADO RESULTADO DE LA ACTIVIDAD :EJECUTADO_x000a_FORMA DE ATENCIÓN :VISITA TECNICA_x000a_CANTIDAD DE ROLLOS :90_x000a_FECHA FIN DE LA ACTIVIDAD :27-06-2025_x000a_NOMBRES Y APELLIDOS DEL USUARIO :Antonio gomez _x000a_TELEFONO DEL USUARIO :3128338882_x000a_CORREO DEL USUARIO :todolinuxcomunicaciones@gmail.com_x000a_SOLUCIÓN :SE REALIZA LA ENTREGA DE 90 ROLLOS DE CB AL ENCARGADO ANTONIO GOMEZ "/>
    <n v="0"/>
    <n v="0"/>
    <s v="N/A"/>
    <s v="TIPO I"/>
    <s v="TERRESTRE"/>
    <n v="1"/>
    <s v="ARROYAVE CANO MANUEL GUILLERMO"/>
    <n v="35779.500569199998"/>
    <n v="0"/>
    <n v="35779.500569199998"/>
    <m/>
    <m/>
    <m/>
    <m/>
    <m/>
  </r>
  <r>
    <s v="CALI"/>
    <x v="5"/>
    <x v="5"/>
    <n v="76001"/>
    <n v="2356136"/>
    <n v="78832"/>
    <s v="VALLE DEL CAUCA"/>
    <s v="CALI"/>
    <s v="DISTRICOL DYLER APPLE STORE"/>
    <s v="REDEBAN"/>
    <n v="2356136"/>
    <s v="FO-25-1137026"/>
    <d v="2025-06-25T17:14:00"/>
    <d v="2025-06-27T10:41:53"/>
    <s v="EJECUTADO_EXITOSO"/>
    <s v="EJECUTADO EXITOSO"/>
    <s v="ORDEN DE CAMBIO"/>
    <s v="ROLLOS"/>
    <s v="ROLLOS"/>
    <s v="VISITA_TÉCNICA"/>
    <n v="30"/>
    <s v="ESTADO RESULTADO DE LA ACTIVIDAD :EJECUTADO_x000a_FORMA DE ATENCIÓN :VISITA TECNICA_x000a_CANTIDAD DE ROLLOS :30_x000a_FECHA FIN DE LA ACTIVIDAD :27-06-2025_x000a_NOMBRES Y APELLIDOS DEL USUARIO :NICOL CIFUENTES _x000a_TELEFONO DEL USUARIO :3046220572_x000a_CORREO DEL USUARIO :yondayesica@gmail.com_x000a_SOLUCIÓN :SE REALIZA ENTREGA DE 30 ROLLOS TÉRMICOS EN EL CB."/>
    <n v="0"/>
    <n v="0"/>
    <s v="N/A"/>
    <s v="TIPO I"/>
    <s v="TERRESTRE"/>
    <n v="1"/>
    <s v="GUTIERREZ  CAMILO ANDRES"/>
    <n v="35779.500569199998"/>
    <n v="0"/>
    <n v="35779.500569199998"/>
    <m/>
    <m/>
    <m/>
    <m/>
    <m/>
  </r>
  <r>
    <s v="MEDELLIN"/>
    <x v="2"/>
    <x v="2"/>
    <n v="5360"/>
    <n v="2335639"/>
    <n v="65736"/>
    <s v="ANTIOQUIA"/>
    <s v="ITAGUI"/>
    <s v="BARRIO SAN GABRIEL ITAGUI 4"/>
    <s v="REDEBAN"/>
    <n v="2335639"/>
    <s v="FO-25-1116574"/>
    <d v="2025-06-20T10:40:00"/>
    <d v="2025-06-27T11:07:00"/>
    <s v="EJECUTADO_EXITOSO"/>
    <s v="EJECUTADO EXITOSO"/>
    <s v="ORDEN DE CAMBIO"/>
    <s v="ROLLOS"/>
    <s v="ROLLOS"/>
    <s v="VISITA_TÉCNICA"/>
    <n v="90"/>
    <s v="ESTADO RESULTADO DE LA ACTIVIDAD :EJECUTADO_x000a_FORMA DE ATENCIÓN :VISITA TECNICA_x000a_CANTIDAD DE ROLLOS :90_x000a_FECHA FIN DE LA ACTIVIDAD :27-06-2025_x000a_NOMBRES Y APELLIDOS DEL USUARIO :Nubia zapata _x000a_TELEFONO DEL USUARIO :3122256648_x000a_CORREO DEL USUARIO :nubiabuileszapata@gmail.com_x000a_SOLUCIÓN :SE REALIZA L ENTREGA DE 90 ROLLOS DE CB A LA ENCARGADA NUBIA ZAPATA "/>
    <n v="0"/>
    <n v="0"/>
    <s v="N/A"/>
    <s v="TIPO I"/>
    <s v="TERRESTRE"/>
    <n v="1"/>
    <s v="MONTOYA VELEZ ANDRES FELIPE"/>
    <n v="35779.500569199998"/>
    <n v="0"/>
    <n v="35779.500569199998"/>
    <m/>
    <m/>
    <m/>
    <m/>
    <m/>
  </r>
  <r>
    <s v="MEDELLIN"/>
    <x v="2"/>
    <x v="2"/>
    <n v="5360"/>
    <n v="2335923"/>
    <n v="38802"/>
    <s v="ANTIOQUIA"/>
    <s v="ITAGUI"/>
    <s v="PTM ITAGUI ABEDUL"/>
    <s v="REDEBAN"/>
    <n v="2335923"/>
    <s v="FO-25-1116584"/>
    <d v="2025-06-20T11:10:00"/>
    <d v="2025-06-27T11:21:00"/>
    <s v="EJECUTADO_EXITOSO"/>
    <s v="EJECUTADO EXITOSO"/>
    <s v="ORDEN DE CAMBIO"/>
    <s v="ROLLOS"/>
    <s v="ROLLOS"/>
    <s v="VISITA_TÉCNICA"/>
    <n v="20"/>
    <s v="ESTADO RESULTADO DE LA ACTIVIDAD :EJECUTADO_x000a_FORMA DE ATENCIÓN :VISITA TECNICA_x000a_CANTIDAD DE ROLLOS :20_x000a_FECHA FIN DE LA ACTIVIDAD :27-06-2025_x000a_NOMBRES Y APELLIDOS DEL USUARIO :Kareliz Márquez _x000a_TELEFONO DEL USUARIO :3007038802_x000a_CORREO DEL USUARIO :karelisdelcarmen1993@gmail.com_x000a_SOLUCIÓN :SE REALIZA LA ENTREGA DE 20 ROLLOS DE CB A LA ENCARGADA KARELIZ MARQUEZ "/>
    <n v="0"/>
    <n v="0"/>
    <s v="N/A"/>
    <s v="TIPO I"/>
    <s v="TERRESTRE"/>
    <n v="1"/>
    <s v="COGOLLO ROSSO CAMILO ANDRES"/>
    <n v="35779.500569199998"/>
    <n v="0"/>
    <n v="35779.500569199998"/>
    <m/>
    <m/>
    <m/>
    <m/>
    <m/>
  </r>
  <r>
    <s v="MEDELLIN"/>
    <x v="2"/>
    <x v="2"/>
    <n v="5440"/>
    <n v="2340193"/>
    <n v="79261"/>
    <s v="ANTIOQUIA"/>
    <s v="MARINILLA"/>
    <s v="DISTRICOL DROGUERIA EL CID"/>
    <s v="REDEBAN"/>
    <n v="2340193"/>
    <s v="FO-25-1122538"/>
    <d v="2025-06-24T08:00:00"/>
    <d v="2025-06-27T11:25:00"/>
    <s v="EJECUTADO_EXITOSO"/>
    <s v="EJECUTADO EXITOSO"/>
    <s v="ORDEN DE CAMBIO"/>
    <s v="ROLLOS"/>
    <s v="ROLLOS"/>
    <s v="VISITA_TÉCNICA"/>
    <n v="10"/>
    <s v="ESTADO RESULTADO DE LA ACTIVIDAD :EJECUTADO_x000a_FORMA DE ATENCIÓN :VISITA TECNICA_x000a_CANTIDAD DE ROLLOS :10_x000a_FECHA FIN DE LA ACTIVIDAD :27-06-2025_x000a_NOMBRES Y APELLIDOS DEL USUARIO :Laura Arboleda _x000a_TELEFONO DEL USUARIO :3218132620_x000a_CORREO DEL USUARIO :controldevisitadigital@gmail.com _x000a_SOLUCIÓN :SE ENTREGA ROLLOS OK "/>
    <n v="0"/>
    <n v="0"/>
    <s v="N/A"/>
    <s v="TIPO II"/>
    <s v="TERRESTRE"/>
    <n v="1"/>
    <s v="BARRAGAN TAFUR EDWIN ESTEBAN"/>
    <n v="67654.12000000001"/>
    <n v="0"/>
    <n v="67654.12000000001"/>
    <m/>
    <m/>
    <m/>
    <m/>
    <m/>
  </r>
  <r>
    <s v="PASTO"/>
    <x v="5"/>
    <x v="5"/>
    <n v="52001"/>
    <n v="2349294"/>
    <n v="78714"/>
    <s v="NARIÑO"/>
    <s v="PASTO"/>
    <s v="PTM PASTO SOLUCIONES AVDA. COL"/>
    <s v="REDEBAN"/>
    <n v="2349294"/>
    <s v="FO-25-1130676"/>
    <d v="2025-06-24T16:45:00"/>
    <d v="2025-06-27T11:28:00"/>
    <s v="EJECUTADO_EXITOSO"/>
    <s v="EJECUTADO EXITOSO"/>
    <s v="ORDEN DE CAMBIO"/>
    <s v="ROLLOS"/>
    <s v="ROLLOS"/>
    <s v="VISITA_TÉCNICA"/>
    <n v="30"/>
    <s v="ESTADO RESULTADO DE LA ACTIVIDAD :EJECUTADO_x000a_FORMA DE ATENCIÓN :VISITA TECNICA_x000a_CANTIDAD DE ROLLOS :30_x000a_FECHA FIN DE LA ACTIVIDAD :27-06-2025_x000a_NOMBRES Y APELLIDOS DEL USUARIO :ELIZABETH ROSERO _x000a_TELEFONO DEL USUARIO :3156644419_x000a_CORREO DEL USUARIO :elizabethromo1974@hotmail.com_x000a_SOLUCIÓN :SE VISITA EL CB PARA ENTREGAR 30 ROLLOS. ENTREGA OK"/>
    <n v="0"/>
    <n v="0"/>
    <s v="N/A"/>
    <s v="TIPO I"/>
    <s v="TERRESTRE"/>
    <n v="1"/>
    <s v="MORENO MEDINA JUAN PABLO"/>
    <n v="35779.500569199998"/>
    <n v="0"/>
    <n v="35779.500569199998"/>
    <m/>
    <m/>
    <m/>
    <m/>
    <m/>
  </r>
  <r>
    <s v="CUCUTA"/>
    <x v="0"/>
    <x v="0"/>
    <n v="54810"/>
    <n v="2328181"/>
    <n v="73229"/>
    <s v="NORTE DE SANTANDER"/>
    <s v="TIBU"/>
    <s v="BARRIO EL CARMEN TIBU 3"/>
    <s v="REDEBAN"/>
    <n v="2328181"/>
    <s v="FO-25-1111771"/>
    <d v="2025-06-19T09:13:00"/>
    <d v="2025-06-27T11:38:46"/>
    <s v="EJECUTADO_EXITOSO"/>
    <s v="EJECUTADO EXITOSO"/>
    <s v="ORDEN DE CAMBIO"/>
    <s v="ROLLOS"/>
    <s v="ROLLOS"/>
    <s v="ENVÍO"/>
    <n v="30"/>
    <s v="ESTADO RESULTADO DE LA ACTIVIDAD :_x000a_FORMA DE ATENCIÓN :ENVIO_x000a_CANTIDAD DE ROLLOS :30_x000a_FECHA FIN DE LA ACTIVIDAD :27-06-2025_x000a_NOMBRES Y APELLIDOS DEL USUARIO :_x000a_TELEFONO DEL USUARIO :_x000a_CORREO DEL USUARIO :_x000a_SOLUCIÓN :"/>
    <s v="2259116679"/>
    <s v="SERVIENTREGA"/>
    <s v="ENTREGADO"/>
    <s v="TIPO IV ESPECIAL"/>
    <s v="TERRESTRE"/>
    <n v="0"/>
    <s v="GELVEZ MOGOLLON JOSE ELISEO"/>
    <n v="35779.500569199998"/>
    <n v="0"/>
    <n v="35779.500569199998"/>
    <m/>
    <m/>
    <m/>
    <m/>
    <m/>
  </r>
  <r>
    <s v="MEDELLIN"/>
    <x v="2"/>
    <x v="2"/>
    <n v="5129"/>
    <n v="2332670"/>
    <n v="78483"/>
    <s v="ANTIOQUIA"/>
    <s v="CALDAS"/>
    <s v="PTM DROGUERIA LA ESPECIALISTA"/>
    <s v="REDEBAN"/>
    <n v="2332670"/>
    <s v="FO-25-1114222"/>
    <d v="2025-06-19T16:52:00"/>
    <d v="2025-06-27T12:10:25"/>
    <s v="EJECUTADO_EXITOSO"/>
    <s v="EJECUTADO EXITOSO"/>
    <s v="ORDEN DE CAMBIO"/>
    <s v="ROLLOS"/>
    <s v="ROLLOS"/>
    <s v="VISITA_TÉCNICA"/>
    <n v="20"/>
    <s v="ESTADO RESULTADO DE LA ACTIVIDAD :EJECUTADO_x000a_FORMA DE ATENCIÓN :VISITA TECNICA_x000a_CANTIDAD DE ROLLOS :20_x000a_FECHA FIN DE LA ACTIVIDAD :27-06-2025_x000a_NOMBRES Y APELLIDOS DEL USUARIO :Mabel Hernández _x000a_TELEFONO DEL USUARIO :3041132569_x000a_CORREO DEL USUARIO :deoguerialaespecialista2021@gmail.com_x000a_SOLUCIÓN :SE REALIZA LA ENTREGA DE 20 ROLLOS DE CB A LA ENCARGADA MABEL HERNÁNDEZ "/>
    <n v="0"/>
    <n v="0"/>
    <s v="N/A"/>
    <s v="TIPO I"/>
    <s v="TERRESTRE"/>
    <n v="1"/>
    <s v="BOLAÑOS TABORDA JORGE ENRIQUE"/>
    <n v="35779.500569199998"/>
    <n v="0"/>
    <n v="35779.500569199998"/>
    <m/>
    <m/>
    <m/>
    <m/>
    <m/>
  </r>
  <r>
    <s v="MEDELLIN"/>
    <x v="2"/>
    <x v="2"/>
    <n v="5615"/>
    <n v="2340241"/>
    <n v="78932"/>
    <s v="ANTIOQUIA"/>
    <s v="RIONEGRO"/>
    <s v="DISTRICOL HELADERIA LA LELA"/>
    <s v="REDEBAN"/>
    <n v="2340241"/>
    <s v="FO-25-1127212"/>
    <d v="2025-06-24T08:00:00"/>
    <d v="2025-06-27T12:24:30"/>
    <s v="EJECUTADO_EXITOSO"/>
    <s v="EJECUTADO EXITOSO"/>
    <s v="ORDEN DE CAMBIO"/>
    <s v="ROLLOS"/>
    <s v="ROLLOS"/>
    <s v="VISITA_TÉCNICA"/>
    <n v="10"/>
    <s v="ESTADO RESULTADO DE LA ACTIVIDAD :EJECUTADO_x000a_FORMA DE ATENCIÓN :VISITA TECNICA_x000a_CANTIDAD DE ROLLOS :10_x000a_FECHA FIN DE LA ACTIVIDAD :27-06-2025_x000a_NOMBRES Y APELLIDOS DEL USUARIO :DANIELA GALEANO _x000a_TELEFONO DEL USUARIO :3206853051_x000a_CORREO DEL USUARIO :controldevisitadigital@gmail.com _x000a_SOLUCIÓN :SE ENTREGA ROLLOS OK "/>
    <n v="0"/>
    <n v="0"/>
    <s v="N/A"/>
    <s v="TIPO II"/>
    <s v="TERRESTRE"/>
    <n v="1"/>
    <s v="GELVEZ MOGOLLON JOSE ELISEO"/>
    <n v="67654.12000000001"/>
    <n v="0"/>
    <n v="67654.12000000001"/>
    <m/>
    <m/>
    <m/>
    <m/>
    <m/>
  </r>
  <r>
    <s v="APARTADO"/>
    <x v="2"/>
    <x v="2"/>
    <n v="5147"/>
    <n v="2330640"/>
    <n v="24421"/>
    <s v="ANTIOQUIA"/>
    <s v="CAREPA"/>
    <s v="CORREGIMIENTO ZUNGO EMBARCADER"/>
    <s v="REDEBAN"/>
    <n v="2330640"/>
    <s v="FO-25-1112662"/>
    <d v="2025-06-19T13:05:00"/>
    <d v="2025-06-27T13:06:00"/>
    <s v="EJECUTADO_EXITOSO"/>
    <s v="EJECUTADO EXITOSO"/>
    <s v="ORDEN DE CAMBIO"/>
    <s v="ROLLOS"/>
    <s v="ROLLOS"/>
    <s v="VISITA_TÉCNICA"/>
    <n v="20"/>
    <s v="ESTADO RESULTADO DE LA ACTIVIDAD :EJECUTADO_x000a_FORMA DE ATENCIÓN :VISITA TECNICA_x000a_CANTIDAD DE ROLLOS :20_x000a_FECHA FIN DE LA ACTIVIDAD :27-06-2025_x000a_NOMBRES Y APELLIDOS DEL USUARIO :GUSTAVO DE JESUS RESTREPO_x000a_TELEFONO DEL USUARIO :3128186808_x000a_CORREO DEL USUARIO :gustadodara70rj@gmail.com_x000a_SOLUCIÓN :VISITA ENTREGA DE ROLLOS "/>
    <n v="0"/>
    <n v="0"/>
    <s v="N/A"/>
    <s v="TIPO I"/>
    <s v="TERRESTRE"/>
    <n v="1"/>
    <s v="AGUIRRE HENAO RAUL EDUARDO"/>
    <n v="35779.500569199998"/>
    <n v="0"/>
    <n v="35779.500569199998"/>
    <m/>
    <m/>
    <m/>
    <m/>
    <m/>
  </r>
  <r>
    <s v="MEDELLIN"/>
    <x v="2"/>
    <x v="2"/>
    <n v="5361"/>
    <n v="2332880"/>
    <n v="32145"/>
    <s v="ANTIOQUIA"/>
    <s v="ITUANGO"/>
    <s v="BARRIO HOSPITAL ITUANGO ANTIOQ"/>
    <s v="REDEBAN"/>
    <n v="2332880"/>
    <s v="FO-25-1115094"/>
    <d v="2025-06-19T17:36:00"/>
    <d v="2025-06-27T13:42:13"/>
    <s v="EJECUTADO_EXITOSO"/>
    <s v="EJECUTADO EXITOSO"/>
    <s v="ORDEN DE CAMBIO"/>
    <s v="ROLLOS"/>
    <s v="ROLLOS"/>
    <s v="VISITA_TÉCNICA"/>
    <n v="20"/>
    <s v="ESTADO RESULTADO DE LA ACTIVIDAD :EJECUTADO_x000a_FORMA DE ATENCIÓN :VISITA TECNICA_x000a_CANTIDAD DE ROLLOS :20_x000a_FECHA FIN DE LA ACTIVIDAD :27-06-2025_x000a_NOMBRES Y APELLIDOS DEL USUARIO :OSCAR DUQUE _x000a_TELEFONO DEL USUARIO :325632563_x000a_CORREO DEL USUARIO :oscareduq@hotmail.com _x000a_SOLUCIÓN :SE HACE ENTREGA DE ROLLOS_x000a_ CLL 46 54 28 "/>
    <n v="0"/>
    <n v="0"/>
    <s v="N/A"/>
    <s v="TIPO IV"/>
    <s v="TERRESTRE"/>
    <n v="1"/>
    <s v="MARTINEZ SALGUEDO ANDRES AUGUSTO"/>
    <n v="35779.500569199998"/>
    <n v="0"/>
    <n v="35779.500569199998"/>
    <m/>
    <m/>
    <m/>
    <m/>
    <m/>
  </r>
  <r>
    <s v="BOGOTA"/>
    <x v="3"/>
    <x v="3"/>
    <n v="25175"/>
    <n v="2340219"/>
    <n v="19510"/>
    <s v="CUNDINAMARCA"/>
    <s v="CHIA"/>
    <s v="SABANA NORTE JUMBO CHIA"/>
    <s v="REDEBAN"/>
    <n v="2340219"/>
    <s v="FO-25-1121624"/>
    <d v="2025-06-24T08:00:00"/>
    <d v="2025-06-27T13:47:15"/>
    <s v="EJECUTADO_EXITOSO"/>
    <s v="EJECUTADO EXITOSO"/>
    <s v="ORDEN DE CAMBIO"/>
    <s v="ROLLOS"/>
    <s v="ROLLOS"/>
    <s v="VISITA_TÉCNICA"/>
    <n v="330"/>
    <s v="ESTADO RESULTADO DE LA ACTIVIDAD :EJECUTADO_x000a_FORMA DE ATENCIÓN :VISITA TECNICA_x000a_CANTIDAD DE ROLLOS :330_x000a_FECHA FIN DE LA ACTIVIDAD :27-06-2025_x000a_NOMBRES Y APELLIDOS DEL USUARIO :Amyamile Hernández _x000a_TELEFONO DEL USUARIO :3143526703_x000a_CORREO DEL USUARIO :contactenos@oprap.com.co_x000a_SOLUCIÓN :SE LLEGA A LA DIRECCIÓN INDICADA Y SE ENTREGAN 330 ROLLOS , NO SE MANIPULAN DATÁFONOS "/>
    <n v="0"/>
    <n v="0"/>
    <s v="N/A"/>
    <s v="TIPO II"/>
    <s v="TERRESTRE"/>
    <n v="1"/>
    <s v="SANTOS GUZMAN CHRISTIAN FELIPE"/>
    <n v="67654.12000000001"/>
    <n v="0"/>
    <n v="67654.12000000001"/>
    <m/>
    <m/>
    <m/>
    <m/>
    <m/>
  </r>
  <r>
    <s v="CARTAGENA"/>
    <x v="1"/>
    <x v="1"/>
    <n v="13001"/>
    <n v="2340186"/>
    <n v="71068"/>
    <s v="BOLIVAR"/>
    <s v="CARTAGENA"/>
    <s v="PTM CARTAGENA  LA BENDICION DE"/>
    <s v="REDEBAN"/>
    <n v="2340186"/>
    <s v="FO-25-1122542"/>
    <d v="2025-06-24T08:00:00"/>
    <d v="2025-06-27T13:50:40"/>
    <s v="EJECUTADO_EXITOSO"/>
    <s v="EJECUTADO EXITOSO"/>
    <s v="ORDEN DE CAMBIO"/>
    <s v="ROLLOS"/>
    <s v="ROLLOS"/>
    <s v="VISITA_TÉCNICA"/>
    <n v="90"/>
    <s v="ESTADO RESULTADO DE LA ACTIVIDAD :EJECUTADO_x000a_FORMA DE ATENCIÓN :VISITA TECNICA_x000a_CANTIDAD DE ROLLOS :90_x000a_FECHA FIN DE LA ACTIVIDAD :27-06-2025_x000a_NOMBRES Y APELLIDOS DEL USUARIO :Katerin Salgado _x000a_TELEFONO DEL USUARIO :3052165113_x000a_CORREO DEL USUARIO :chavelita438@hotmail.com_x000a_SOLUCIÓN :SE REALIZA ENTREGA DE 90 ROLLOS "/>
    <n v="0"/>
    <n v="0"/>
    <s v="N/A"/>
    <s v="TIPO I"/>
    <s v="TERRESTRE"/>
    <n v="1"/>
    <s v="ARROYAVE CANO MANUEL GUILLERMO"/>
    <n v="35779.500569199998"/>
    <n v="0"/>
    <n v="35779.500569199998"/>
    <m/>
    <m/>
    <m/>
    <m/>
    <m/>
  </r>
  <r>
    <s v="MEDELLIN"/>
    <x v="2"/>
    <x v="2"/>
    <n v="5030"/>
    <n v="2341827"/>
    <n v="77223"/>
    <s v="ANTIOQUIA"/>
    <s v="MEDELLIN"/>
    <s v="BARRIO  VEREDA PIE DE CUESTA AMAGA"/>
    <s v="REDEBAN"/>
    <n v="2341827"/>
    <s v="FO-25-1124319"/>
    <d v="2025-06-24T08:00:00"/>
    <d v="2025-06-27T13:54:15"/>
    <s v="EJECUTADO_EXITOSO"/>
    <s v="EJECUTADO EXITOSO"/>
    <s v="ORDEN DE CAMBIO"/>
    <s v="ROLLOS"/>
    <s v="ROLLOS"/>
    <s v="VISITA_TÉCNICA"/>
    <n v="10"/>
    <s v="ESTADO RESULTADO DE LA ACTIVIDAD :EJECUTADO_x000a_FORMA DE ATENCIÓN :VISITA TECNICA_x000a_CANTIDAD DE ROLLOS :10_x000a_FECHA FIN DE LA ACTIVIDAD :27-06-2025_x000a_NOMBRES Y APELLIDOS DEL USUARIO :Paula Trujillo _x000a_TELEFONO DEL USUARIO :3126881025_x000a_CORREO DEL USUARIO :paulalatuty17@gmail.com_x000a_SOLUCIÓN :SE ENTREGARON 10 ROLLOS "/>
    <n v="0"/>
    <n v="0"/>
    <s v="N/A"/>
    <s v="TIPO II"/>
    <s v="TERRESTRE"/>
    <n v="1"/>
    <s v="ARROYAVE CANO MANUEL GUILLERMO"/>
    <n v="67654.12000000001"/>
    <n v="0"/>
    <n v="67654.12000000001"/>
    <m/>
    <m/>
    <m/>
    <m/>
    <m/>
  </r>
  <r>
    <s v="CARTAGENA"/>
    <x v="1"/>
    <x v="1"/>
    <n v="13683"/>
    <n v="2334420"/>
    <n v="50677"/>
    <s v="BOLIVAR"/>
    <s v="SANTA ROSA"/>
    <s v="BARRIO EL TAMARINDO SANTA ROSA"/>
    <s v="REDEBAN"/>
    <n v="2334420"/>
    <s v="FO-25-1115678"/>
    <d v="2025-06-20T08:56:00"/>
    <d v="2025-06-27T13:59:35"/>
    <s v="EJECUTADO_EXITOSO"/>
    <s v="EJECUTADO EXITOSO"/>
    <s v="ORDEN DE CAMBIO"/>
    <s v="ROLLOS"/>
    <s v="ROLLOS"/>
    <s v="VISITA_TÉCNICA"/>
    <n v="170"/>
    <s v="ESTADO RESULTADO DE LA ACTIVIDAD :EJECUTADO_x000a_FORMA DE ATENCIÓN :VISITA TECNICA_x000a_CANTIDAD DE ROLLOS :170_x000a_FECHA FIN DE LA ACTIVIDAD :27-06-2025_x000a_NOMBRES Y APELLIDOS DEL USUARIO :Ana orozco_x000a_TELEFONO DEL USUARIO :3004361143_x000a_CORREO DEL USUARIO :blancoagamez27@hotmail.com_x000a_SOLUCIÓN :SE REALIZA ENTREGA 170 DE ROLLOS PARA CORRESPONSAL "/>
    <n v="0"/>
    <n v="0"/>
    <s v="N/A"/>
    <s v="TIPO II"/>
    <s v="TERRESTRE"/>
    <n v="1"/>
    <s v="MONTOYA VELEZ ANDRES FELIPE"/>
    <n v="67654.12000000001"/>
    <n v="0"/>
    <n v="67654.12000000001"/>
    <m/>
    <m/>
    <m/>
    <m/>
    <m/>
  </r>
  <r>
    <s v="CALI"/>
    <x v="5"/>
    <x v="5"/>
    <n v="76001"/>
    <n v="2359325"/>
    <n v="35514"/>
    <s v="VALLE DEL CAUCA"/>
    <s v="CALI"/>
    <s v="REDY BRISAS ALAMOS"/>
    <s v="REDEBAN"/>
    <n v="2359325"/>
    <s v="FO-25-1138705"/>
    <d v="2025-06-26T11:02:00"/>
    <d v="2025-06-27T14:09:53"/>
    <s v="EJECUTADO_EXITOSO"/>
    <s v="EJECUTADO EXITOSO"/>
    <s v="ORDEN DE CAMBIO"/>
    <s v="ROLLOS"/>
    <s v="ROLLOS"/>
    <s v="VISITA_TÉCNICA"/>
    <n v="200"/>
    <s v="ESTADO RESULTADO DE LA ACTIVIDAD :EJECUTADO_x000a_FORMA DE ATENCIÓN :VISITA TECNICA_x000a_CANTIDAD DE ROLLOS :200_x000a_FECHA FIN DE LA ACTIVIDAD :27-06-2025_x000a_NOMBRES Y APELLIDOS DEL USUARIO :Johana Valencia _x000a_TELEFONO DEL USUARIO :3174995990_x000a_CORREO DEL USUARIO :brisasalamos@redy.com.co_x000a_SOLUCIÓN :SE VISITA CORRESPONSAL Y SE REALIZA ENTREGA DE 200 ROLLOS "/>
    <n v="0"/>
    <n v="0"/>
    <s v="N/A"/>
    <s v="TIPO I"/>
    <s v="TERRESTRE"/>
    <n v="1"/>
    <s v="MONTOYA VELEZ ANDRES FELIPE"/>
    <n v="35779.500569199998"/>
    <n v="0"/>
    <n v="35779.500569199998"/>
    <m/>
    <m/>
    <m/>
    <m/>
    <m/>
  </r>
  <r>
    <s v="APARTADO"/>
    <x v="2"/>
    <x v="2"/>
    <n v="5045"/>
    <n v="2331201"/>
    <n v="49183"/>
    <s v="ANTIOQUIA"/>
    <s v="APARTADO"/>
    <s v="DISTRICOL VARIEDADES NELSY"/>
    <s v="REDEBAN"/>
    <n v="2331201"/>
    <s v="FO-25-1113185"/>
    <d v="2025-06-19T14:33:00"/>
    <d v="2025-06-27T14:38:00"/>
    <s v="EJECUTADO_EXITOSO"/>
    <s v="EJECUTADO EXITOSO"/>
    <s v="ORDEN DE CAMBIO"/>
    <s v="ROLLOS"/>
    <s v="ROLLOS"/>
    <s v="VISITA_TÉCNICA"/>
    <n v="70"/>
    <s v="ESTADO RESULTADO DE LA ACTIVIDAD :EJECUTADO_x000a_FORMA DE ATENCIÓN :VISITA TECNICA_x000a_CANTIDAD DE ROLLOS :70_x000a_FECHA FIN DE LA ACTIVIDAD :27-06-2025_x000a_NOMBRES Y APELLIDOS DEL USUARIO :Nelsy Vasquez berrio_x000a_TELEFONO DEL USUARIO :3218150287_x000a_CORREO DEL USUARIO :nelsyvasquez83@hotmail.com_x000a_SOLUCIÓN :VISITA ENTREGA DE ROLLOS "/>
    <n v="0"/>
    <n v="0"/>
    <s v="N/A"/>
    <s v="TIPO I"/>
    <s v="TERRESTRE"/>
    <n v="1"/>
    <s v="SANTOS GUZMAN CHRISTIAN FELIPE"/>
    <n v="35779.500569199998"/>
    <n v="0"/>
    <n v="35779.500569199998"/>
    <m/>
    <m/>
    <m/>
    <m/>
    <m/>
  </r>
  <r>
    <s v="SANTA MARTA"/>
    <x v="1"/>
    <x v="1"/>
    <n v="44001"/>
    <n v="2347894"/>
    <n v="30251"/>
    <s v="LA GUAJIRA"/>
    <s v="RIOHACHA"/>
    <s v="DISTRICOL DROGUERIA LA SOLUCI"/>
    <s v="REDEBAN"/>
    <n v="2347894"/>
    <s v="FO-25-1133603"/>
    <d v="2025-06-24T14:47:00"/>
    <d v="2025-06-27T14:49:59"/>
    <s v="EJECUTADO_EXITOSO"/>
    <s v="EJECUTADO EXITOSO"/>
    <s v="ORDEN DE CAMBIO"/>
    <s v="ROLLOS"/>
    <s v="ROLLOS"/>
    <s v="ENVÍO"/>
    <n v="190"/>
    <s v="ESTADO RESULTADO DE LA ACTIVIDAD :_x000a_FORMA DE ATENCIÓN :ENVIO_x000a_CANTIDAD DE ROLLOS :190_x000a_FECHA FIN DE LA ACTIVIDAD :27-06-2025_x000a_NOMBRES Y APELLIDOS DEL USUARIO :_x000a_TELEFONO DEL USUARIO :_x000a_CORREO DEL USUARIO :_x000a_SOLUCIÓN :"/>
    <s v="044014877329"/>
    <s v="ENVIA"/>
    <s v="N/A"/>
    <s v="TIPO III"/>
    <s v="TERRESTRE"/>
    <n v="0"/>
    <s v="HENAO CAMAYO CARLOS HERNAN"/>
    <n v="35779.500569199998"/>
    <n v="0"/>
    <n v="35779.500569199998"/>
    <m/>
    <m/>
    <m/>
    <m/>
    <m/>
  </r>
  <r>
    <s v="CALI"/>
    <x v="5"/>
    <x v="5"/>
    <n v="76001"/>
    <n v="2364124"/>
    <n v="76442"/>
    <s v="VALLE DEL CAUCA"/>
    <s v="CALI"/>
    <s v="PTM CALI PUNTOSERVIS CALI 14"/>
    <s v="REDEBAN"/>
    <n v="2364124"/>
    <s v="FO-25-1142780"/>
    <d v="2025-06-27T09:09:27"/>
    <d v="2025-06-27T15:09:39"/>
    <s v="EJECUTADO_EXITOSO"/>
    <s v="EJECUTADO EXITOSO"/>
    <s v="ORDEN DE CAMBIO"/>
    <s v="ROLLOS"/>
    <s v="ROLLOS"/>
    <s v="VISITA_TÉCNICA"/>
    <n v="70"/>
    <s v="ESTADO RESULTADO DE LA ACTIVIDAD :EJECUTADO_x000a_FORMA DE ATENCIÓN :VISITA TECNICA_x000a_CANTIDAD DE ROLLOS :70_x000a_FECHA FIN DE LA ACTIVIDAD :27-06-2025_x000a_NOMBRES Y APELLIDOS DEL USUARIO :ANGELICA CORRALES_x000a_TELEFONO DEL USUARIO :3138325741_x000a_CORREO DEL USUARIO :puntoserviscali14@gmail.com_x000a_SOLUCIÓN :SE ENTREGAN 70 ROLLOS A ANGELICA CORRALES"/>
    <n v="0"/>
    <n v="0"/>
    <s v="N/A"/>
    <s v="TIPO I"/>
    <s v="TERRESTRE"/>
    <n v="1"/>
    <s v="ESCOBAR LENIS JUAN SEBASTIAN"/>
    <n v="35779.500569199998"/>
    <n v="0"/>
    <n v="35779.500569199998"/>
    <m/>
    <m/>
    <m/>
    <m/>
    <m/>
  </r>
  <r>
    <s v="CARTAGENA"/>
    <x v="1"/>
    <x v="1"/>
    <n v="13001"/>
    <n v="2355158"/>
    <n v="65929"/>
    <s v="BOLIVAR"/>
    <s v="CARTAGENA"/>
    <s v="PTM CARTAGENA DROGUERIA ANA V"/>
    <s v="REDEBAN"/>
    <n v="2355158"/>
    <s v="FO-25-1135758"/>
    <d v="2025-06-25T15:57:00"/>
    <d v="2025-06-27T15:22:32"/>
    <s v="EJECUTADO_EXITOSO"/>
    <s v="EJECUTADO EXITOSO"/>
    <s v="ORDEN DE CAMBIO"/>
    <s v="ROLLOS"/>
    <s v="ROLLOS"/>
    <s v="VISITA_TÉCNICA"/>
    <n v="50"/>
    <s v="ESTADO RESULTADO DE LA ACTIVIDAD :EJECUTADO_x000a_FORMA DE ATENCIÓN :VISITA TECNICA_x000a_CANTIDAD DE ROLLOS :50_x000a_FECHA FIN DE LA ACTIVIDAD :27-06-2025_x000a_NOMBRES Y APELLIDOS DEL USUARIO :Elsy Cristóbal _x000a_TELEFONO DEL USUARIO :3043371600_x000a_CORREO DEL USUARIO :diazjudith910@gmail.com_x000a_SOLUCIÓN :SE ENTREGAN 50 ROLLOS "/>
    <n v="0"/>
    <n v="0"/>
    <s v="N/A"/>
    <s v="TIPO I"/>
    <s v="TERRESTRE"/>
    <n v="1"/>
    <s v="MEZA MARTINEZ LUIS MATEO"/>
    <n v="35779.500569199998"/>
    <n v="0"/>
    <n v="35779.500569199998"/>
    <m/>
    <m/>
    <m/>
    <m/>
    <m/>
  </r>
  <r>
    <s v="CUCUTA"/>
    <x v="0"/>
    <x v="0"/>
    <n v="54099"/>
    <n v="2349840"/>
    <n v="78899"/>
    <s v="NORTE DE SANTANDER"/>
    <s v="BOCHALEMA"/>
    <s v="BARRIO LOS TANQUES 3 BOCHALEMA"/>
    <s v="REDEBAN"/>
    <n v="2349840"/>
    <s v="FO-25-1131770"/>
    <d v="2025-06-24T17:58:00"/>
    <d v="2025-06-27T15:43:00"/>
    <s v="EJECUTADO_EXITOSO"/>
    <s v="EJECUTADO EXITOSO"/>
    <s v="ORDEN DE CAMBIO"/>
    <s v="ROLLOS"/>
    <s v="ROLLOS"/>
    <s v="VISITA_TÉCNICA"/>
    <n v="10"/>
    <s v="ESTADO RESULTADO DE LA ACTIVIDAD :EJECUTADO_x000a_FORMA DE ATENCIÓN :VISITA TECNICA_x000a_CANTIDAD DE ROLLOS :10_x000a_FECHA FIN DE LA ACTIVIDAD :27-06-2025_x000a_NOMBRES Y APELLIDOS DEL USUARIO :Hugo castro _x000a_TELEFONO DEL USUARIO :3124546716_x000a_CORREO DEL USUARIO :hugocastrobochalema@gmail.com_x000a_SOLUCIÓN :SE REALIZA ENTREGA DE 10 ROLLOS RBM OK "/>
    <n v="0"/>
    <n v="0"/>
    <s v="N/A"/>
    <s v="TIPO II"/>
    <s v="TERRESTRE"/>
    <n v="1"/>
    <s v="MAESTRE MENGUAL EDGAR ENRIQUE"/>
    <n v="67654.12000000001"/>
    <n v="0"/>
    <n v="67654.12000000001"/>
    <m/>
    <m/>
    <m/>
    <m/>
    <m/>
  </r>
  <r>
    <s v="CUCUTA"/>
    <x v="0"/>
    <x v="0"/>
    <n v="54001"/>
    <n v="2359816"/>
    <n v="79070"/>
    <s v="NORTE DE SANTANDER"/>
    <s v="CUCUTA"/>
    <s v="BARRIO BUENOS AIRES CUCUTA  5"/>
    <s v="REDEBAN"/>
    <n v="2359816"/>
    <s v="FO-25-1139055"/>
    <d v="2025-06-26T11:45:00"/>
    <d v="2025-06-27T15:49:00"/>
    <s v="EJECUTADO_EXITOSO"/>
    <s v="EJECUTADO EXITOSO"/>
    <s v="ORDEN DE CAMBIO"/>
    <s v="ROLLOS"/>
    <s v="ROLLOS"/>
    <s v="VISITA_TÉCNICA"/>
    <n v="10"/>
    <s v="ESTADO RESULTADO DE LA ACTIVIDAD :EJECUTADO_x000a_FORMA DE ATENCIÓN :VISITA TECNICA_x000a_CANTIDAD DE ROLLOS :10_x000a_FECHA FIN DE LA ACTIVIDAD :27-06-2025_x000a_NOMBRES Y APELLIDOS DEL USUARIO :Aleida caicedo_x000a_TELEFONO DEL USUARIO :3125798995_x000a_CORREO DEL USUARIO :aleidacaicedoramires@gmail.com_x000a_SOLUCIÓN :SE REALIZA ENTREGA DE 10 ROLLOS OK."/>
    <n v="0"/>
    <n v="0"/>
    <s v="N/A"/>
    <s v="TIPO I"/>
    <s v="TERRESTRE"/>
    <n v="1"/>
    <s v="MORENO MEDINA JUAN PABLO"/>
    <n v="35779.500569199998"/>
    <n v="0"/>
    <n v="35779.500569199998"/>
    <m/>
    <m/>
    <m/>
    <m/>
    <m/>
  </r>
  <r>
    <s v="BOGOTA"/>
    <x v="3"/>
    <x v="3"/>
    <n v="11001"/>
    <n v="2361273"/>
    <n v="30438"/>
    <s v="CUNDINAMARCA"/>
    <s v="BOGOTA"/>
    <s v="OPRAP VIVA FONTIBON"/>
    <s v="REDEBAN"/>
    <n v="2361273"/>
    <s v="FO-25-1140686"/>
    <d v="2025-06-26T15:38:00"/>
    <d v="2025-06-27T16:00:00"/>
    <s v="EJECUTADO_EXITOSO"/>
    <s v="EJECUTADO EXITOSO"/>
    <s v="ORDEN DE CAMBIO"/>
    <s v="ROLLOS"/>
    <s v="ROLLOS"/>
    <s v="VISITA_TÉCNICA"/>
    <n v="170"/>
    <s v="ESTADO RESULTADO DE LA ACTIVIDAD :EJECUTADO_x000a_FORMA DE ATENCIÓN :VISITA TECNICA_x000a_CANTIDAD DE ROLLOS :170_x000a_FECHA FIN DE LA ACTIVIDAD :27-06-2025_x000a_NOMBRES Y APELLIDOS DEL USUARIO :Milena Medellín _x000a_TELEFONO DEL USUARIO :3123655702_x000a_CORREO DEL USUARIO :milemedellin1@hotmail.com_x000a_SOLUCIÓN :SE REALIZA VISITA AL COMERCIO PARA ENTREGAR ROLLOS POR SOLICITUD DEL CLIENTE OK "/>
    <n v="0"/>
    <n v="0"/>
    <s v="N/A"/>
    <s v="TIPO I"/>
    <s v="TERRESTRE"/>
    <n v="1"/>
    <s v="PEÑA DIAZ IVAN YESID"/>
    <n v="35779.500569199998"/>
    <n v="0"/>
    <n v="35779.500569199998"/>
    <m/>
    <m/>
    <m/>
    <m/>
    <m/>
  </r>
  <r>
    <s v="APARTADO"/>
    <x v="2"/>
    <x v="2"/>
    <n v="5837"/>
    <n v="2336467"/>
    <n v="62542"/>
    <s v="ANTIOQUIA"/>
    <s v="TURBO"/>
    <s v="PTM TURBO AGROINSUMOS NUEVO AN"/>
    <s v="REDEBAN"/>
    <n v="2336467"/>
    <s v="FO-25-1117011"/>
    <d v="2025-06-20T12:06:00"/>
    <d v="2025-06-27T16:36:12"/>
    <s v="EJECUTADO_EXITOSO"/>
    <s v="EJECUTADO EXITOSO"/>
    <s v="ORDEN DE CAMBIO"/>
    <s v="ROLLOS"/>
    <s v="ROLLOS"/>
    <s v="ENVÍO"/>
    <n v="40"/>
    <s v="ESTADO RESULTADO DE LA ACTIVIDAD :EJECUTADO_x000a_FORMA DE ATENCIÓN :ENVIO FLOTA - OPERADOR LOGISTICO_x000a_CANTIDAD DE ROLLOS :40_x000a_FECHA FIN DE LA ACTIVIDAD :27-06-2025_x000a_NOMBRES Y APELLIDOS DEL USUARIO :Rocío Aldana_x000a_TELEFONO DEL USUARIO :3147351662_x000a_CORREO DEL USUARIO :no informado _x000a_SOLUCIÓN :ENVÍO ROLLOS DIRECTO CON EL CONDUCTOR, ENTREGA CONFIRMADA CON EL CLIENTE. "/>
    <s v="FLOTA"/>
    <s v="FLOTA"/>
    <s v="N/A"/>
    <s v="TIPO II"/>
    <s v="TERRESTRE"/>
    <n v="0"/>
    <s v="PEDREROS CONTRERAS MICHAEL STEVENS"/>
    <n v="35779.500569199998"/>
    <n v="0"/>
    <n v="35779.500569199998"/>
    <m/>
    <m/>
    <m/>
    <m/>
    <m/>
  </r>
  <r>
    <s v="APARTADO"/>
    <x v="2"/>
    <x v="2"/>
    <n v="5837"/>
    <n v="2338562"/>
    <n v="44260"/>
    <s v="ANTIOQUIA"/>
    <s v="TURBO"/>
    <s v="DISTRICOL LA ESMERALDA NUEVA C"/>
    <s v="REDEBAN"/>
    <n v="2338562"/>
    <s v="FO-25-1118508"/>
    <d v="2025-06-20T16:37:00"/>
    <d v="2025-06-27T16:40:24"/>
    <s v="EJECUTADO_EXITOSO"/>
    <s v="EJECUTADO EXITOSO"/>
    <s v="ORDEN DE CAMBIO"/>
    <s v="ROLLOS"/>
    <s v="ROLLOS"/>
    <s v="ENVÍO"/>
    <n v="20"/>
    <s v="ESTADO RESULTADO DE LA ACTIVIDAD :EJECUTADO_x000a_FORMA DE ATENCIÓN :ENVIO FLOTA - OPERADOR LOGISTICO_x000a_CANTIDAD DE ROLLOS :20_x000a_FECHA FIN DE LA ACTIVIDAD :27-06-2025_x000a_NOMBRES Y APELLIDOS DEL USUARIO :Claudia Herrera _x000a_TELEFONO DEL USUARIO :3128642365_x000a_CORREO DEL USUARIO :no informado _x000a_SOLUCIÓN :ENVÍO ROLLOS DIRECTO CON EL CONDUCTOR, ENTREGA CONFIRMADA CON EL CLIENTE "/>
    <s v="FLOTA"/>
    <s v="FLOTA"/>
    <s v="N/A"/>
    <s v="TIPO II"/>
    <s v="TERRESTRE"/>
    <n v="0"/>
    <s v="DIAZ ZABALA FRANCIS DUBAN"/>
    <n v="35779.500569199998"/>
    <n v="0"/>
    <n v="35779.500569199998"/>
    <m/>
    <m/>
    <m/>
    <m/>
    <m/>
  </r>
  <r>
    <s v="APARTADO"/>
    <x v="2"/>
    <x v="2"/>
    <n v="5045"/>
    <n v="2343322"/>
    <n v="45370"/>
    <s v="ANTIOQUIA"/>
    <s v="APARTADO"/>
    <s v="BARRIO POLICARPA APARTADO 1"/>
    <s v="REDEBAN"/>
    <n v="2343322"/>
    <s v="FO-25-1126055"/>
    <d v="2025-06-24T08:00:00"/>
    <d v="2025-06-27T16:46:30"/>
    <s v="EJECUTADO_EXITOSO"/>
    <s v="EJECUTADO EXITOSO"/>
    <s v="ORDEN DE CAMBIO"/>
    <s v="ROLLOS"/>
    <s v="ROLLOS"/>
    <s v="VISITA_TÉCNICA"/>
    <n v="260"/>
    <s v="ESTADO RESULTADO DE LA ACTIVIDAD :EJECUTADO_x000a_FORMA DE ATENCIÓN :VISITA TECNICA_x000a_CANTIDAD DE ROLLOS :260_x000a_FECHA FIN DE LA ACTIVIDAD :27-06-2025_x000a_NOMBRES Y APELLIDOS DEL USUARIO :Dario morales_x000a_TELEFONO DEL USUARIO :3206995921_x000a_CORREO DEL USUARIO :compramaspoli@hotmail.com_x000a_SOLUCIÓN :VISITA ENTREGA DE ROLLOS "/>
    <n v="0"/>
    <n v="0"/>
    <s v="N/A"/>
    <s v="TIPO I"/>
    <s v="TERRESTRE"/>
    <n v="1"/>
    <s v="BARRIENTOS HERNANDEZ CRISTIAN HORACIO"/>
    <n v="35779.500569199998"/>
    <n v="0"/>
    <n v="35779.500569199998"/>
    <m/>
    <m/>
    <m/>
    <m/>
    <m/>
  </r>
  <r>
    <s v="BOGOTA"/>
    <x v="3"/>
    <x v="3"/>
    <n v="11001"/>
    <n v="2350699"/>
    <n v="66343"/>
    <s v="CUNDINAMARCA"/>
    <s v="BOGOTA"/>
    <s v="BARRIO TIBABUYES BOGOTA"/>
    <s v="REDEBAN"/>
    <n v="2350699"/>
    <s v="FO-25-1132789"/>
    <d v="2025-06-25T08:16:00"/>
    <d v="2025-06-27T16:51:01"/>
    <s v="EJECUTADO_EXITOSO"/>
    <s v="EJECUTADO EXITOSO"/>
    <s v="ORDEN DE CAMBIO"/>
    <s v="ROLLOS"/>
    <s v="ROLLOS"/>
    <s v="VISITA_TÉCNICA"/>
    <n v="10"/>
    <s v="ESTADO RESULTADO DE LA ACTIVIDAD :EJECUTADO_x000a_FORMA DE ATENCIÓN :VISITA TECNICA_x000a_CANTIDAD DE ROLLOS :10_x000a_FECHA FIN DE LA ACTIVIDAD :27-06-2025_x000a_NOMBRES Y APELLIDOS DEL USUARIO :Luz mateus_x000a_TELEFONO DEL USUARIO :3176537784_x000a_CORREO DEL USUARIO :luz21@gmail.com_x000a_SOLUCIÓN :SE DEJAN 10 ROLLOS"/>
    <n v="0"/>
    <n v="0"/>
    <s v="N/A"/>
    <s v="TIPO I"/>
    <s v="TERRESTRE"/>
    <n v="1"/>
    <s v="MARTINEZ FLOREZ DONIS ALBERTO"/>
    <n v="35779.500569199998"/>
    <n v="0"/>
    <n v="35779.500569199998"/>
    <m/>
    <m/>
    <m/>
    <m/>
    <m/>
  </r>
  <r>
    <s v="CUCUTA"/>
    <x v="0"/>
    <x v="0"/>
    <n v="54001"/>
    <n v="2356117"/>
    <n v="62499"/>
    <s v="NORTE DE SANTANDER"/>
    <s v="CUCUTA"/>
    <s v="DISTRICOL JC INNOVATION"/>
    <s v="REDEBAN"/>
    <n v="2356117"/>
    <s v="FO-25-1137033"/>
    <d v="2025-06-25T17:09:00"/>
    <d v="2025-06-27T16:54:56"/>
    <s v="EJECUTADO_CANCELADO"/>
    <s v="CB CERRADO - DESOCUPADO"/>
    <s v="ORDEN DE CAMBIO"/>
    <s v="ROLLOS"/>
    <s v="ROLLOS"/>
    <s v="VISITA_TÉCNICA"/>
    <n v="20"/>
    <s v="ESTADO RESULTADO DE LA ACTIVIDAD :EJECUTADO / CANCELADO_x000a_FORMA DE ATENCIÓN :VISITA TECNICA_x000a_CANTIDAD DE ROLLOS :_x000a_FECHA FIN DE LA ACTIVIDAD :27-06-2025_x000a_NOMBRES Y APELLIDOS DEL USUARIO :Jhoan calderon_x000a_TELEFONO DEL USUARIO :3244600257_x000a_CORREO DEL USUARIO :controldevisitadigital@gmail.com_x000a_SOLUCIÓN :SE VISITA CB EN SITIO, NO SE ENCUENTRA CB EN DIRECCION, SE LLAMA AL NUMERO DEL CLIENTE, TELEFONO FUERA DE SERVICIO, CB ILOCALIZABLE"/>
    <n v="0"/>
    <n v="0"/>
    <s v="N/A"/>
    <s v="TIPO I"/>
    <s v="TERRESTRE"/>
    <n v="1"/>
    <s v="MORENO MEDINA JUAN PABLO"/>
    <n v="35779.500569199998"/>
    <n v="0"/>
    <n v="35779.500569199998"/>
    <m/>
    <m/>
    <m/>
    <m/>
    <m/>
  </r>
  <r>
    <s v="BOGOTA"/>
    <x v="3"/>
    <x v="3"/>
    <n v="25175"/>
    <n v="2356177"/>
    <n v="74507"/>
    <s v="CUNDINAMARCA"/>
    <s v="CHIA"/>
    <s v="BARRIO VRD FONQUETA CHIA"/>
    <s v="REDEBAN"/>
    <n v="2356177"/>
    <s v="FO-25-1137056"/>
    <d v="2025-06-25T17:29:00"/>
    <d v="2025-06-27T17:00:49"/>
    <s v="EJECUTADO_EXITOSO"/>
    <s v="EJECUTADO EXITOSO"/>
    <s v="ORDEN DE CAMBIO"/>
    <s v="ROLLOS"/>
    <s v="ROLLOS"/>
    <s v="VISITA_TÉCNICA"/>
    <n v="50"/>
    <s v="ESTADO RESULTADO DE LA ACTIVIDAD :EJECUTADO_x000a_FORMA DE ATENCIÓN :VISITA TECNICA_x000a_CANTIDAD DE ROLLOS :50_x000a_FECHA FIN DE LA ACTIVIDAD :27-06-2025_x000a_NOMBRES Y APELLIDOS DEL USUARIO :Ana Gómez _x000a_TELEFONO DEL USUARIO :3236671430_x000a_CORREO DEL USUARIO :papelypunto74@gmail.com_x000a_SOLUCIÓN :SE ENTREGAN 50 ROLLOS"/>
    <n v="0"/>
    <n v="0"/>
    <s v="N/A"/>
    <s v="TIPO II"/>
    <s v="TERRESTRE"/>
    <n v="1"/>
    <n v="0"/>
    <n v="67654.12000000001"/>
    <n v="0"/>
    <n v="67654.12000000001"/>
    <m/>
    <m/>
    <m/>
    <m/>
    <m/>
  </r>
  <r>
    <s v="APARTADO"/>
    <x v="2"/>
    <x v="2"/>
    <n v="5837"/>
    <n v="2338929"/>
    <n v="43462"/>
    <s v="ANTIOQUIA"/>
    <s v="TURBO"/>
    <s v="PTM TURBO ASESORIAS DE SEGURID"/>
    <s v="REDEBAN"/>
    <n v="2338929"/>
    <s v="FO-25-1118607"/>
    <d v="2025-06-20T17:23:00"/>
    <d v="2025-06-28T08:12:17"/>
    <s v="EJECUTADO_EXITOSO"/>
    <s v="EJECUTADO EXITOSO"/>
    <s v="ORDEN DE CAMBIO"/>
    <s v="ROLLOS"/>
    <s v="ROLLOS"/>
    <s v="VISITA_TÉCNICA"/>
    <n v="30"/>
    <s v="ESTADO RESULTADO DE LA ACTIVIDAD :EJECUTADO_x000a_FORMA DE ATENCIÓN :VISITA TECNICA_x000a_CANTIDAD DE ROLLOS :30_x000a_FECHA FIN DE LA ACTIVIDAD :27-06-2025_x000a_NOMBRES Y APELLIDOS DEL USUARIO :Sonia Abadia_x000a_TELEFONO DEL USUARIO :3135571963_x000a_CORREO DEL USUARIO :filial tramites. gerencia@gmail.com_x000a_SOLUCIÓN :ENTREGA ROLLOS EN SITIO "/>
    <n v="0"/>
    <n v="0"/>
    <s v="N/A"/>
    <s v="TIPO II"/>
    <s v="TERRESTRE"/>
    <n v="1"/>
    <n v="0"/>
    <n v="67654.12000000001"/>
    <n v="0"/>
    <n v="67654.12000000001"/>
    <m/>
    <m/>
    <m/>
    <m/>
    <m/>
  </r>
  <r>
    <s v="PASTO"/>
    <x v="5"/>
    <x v="5"/>
    <n v="52786"/>
    <n v="2349580"/>
    <n v="62843"/>
    <s v="NARIÑO"/>
    <s v="TAMINANGO"/>
    <s v="BARRIO SAN FRANCISCO TAMINANGO"/>
    <s v="REDEBAN"/>
    <n v="2349580"/>
    <s v="FO-25-1131780"/>
    <d v="2025-06-24T17:30:00"/>
    <d v="2025-06-28T08:14:22"/>
    <s v="EJECUTADO_EXITOSO"/>
    <s v="EJECUTADO EXITOSO"/>
    <s v="ORDEN DE CAMBIO"/>
    <s v="ROLLOS"/>
    <s v="ROLLOS"/>
    <s v="ENVÍO"/>
    <n v="30"/>
    <s v="ESTADO RESULTADO DE LA ACTIVIDAD :EJECUTADO_x000a_FORMA DE ATENCIÓN :ENVIO FLOTA - OPERADOR LOGISTICO_x000a_CANTIDAD DE ROLLOS :30_x000a_FECHA FIN DE LA ACTIVIDAD :27-06-2025_x000a_NOMBRES Y APELLIDOS DEL USUARIO :Leidy Quintero _x000a_TELEFONO DEL USUARIO :3127890485_x000a_CORREO DEL USUARIO :leidypatricia34@hotmail.com_x000a_SOLUCIÓN :SE REALIZA ENVIO DE 30 ROLLOS POR SOLICITUD DE CLIENTE SE ENVÍA EN FLOTA QUE VIAJAN A LA ZONA CONFIRMA RECIBIDO DE ROLLOS "/>
    <s v="FLOTA"/>
    <s v="FLOTA"/>
    <s v="N/A"/>
    <s v="TIPO II"/>
    <s v="TERRESTRE"/>
    <n v="0"/>
    <n v="0"/>
    <n v="35779.500569199998"/>
    <n v="0"/>
    <n v="35779.500569199998"/>
    <m/>
    <m/>
    <m/>
    <m/>
    <m/>
  </r>
  <r>
    <s v="NEIVA"/>
    <x v="4"/>
    <x v="4"/>
    <n v="41001"/>
    <n v="2352012"/>
    <n v="66249"/>
    <s v="HUILA"/>
    <s v="NEIVA"/>
    <s v="PTM NEIVA VARIEDADES HORIZONT"/>
    <s v="REDEBAN"/>
    <n v="2352012"/>
    <s v="FO-25-1133346"/>
    <d v="2025-06-25T09:53:00"/>
    <d v="2025-06-28T08:17:04"/>
    <s v="EJECUTADO_EXITOSO"/>
    <s v="EJECUTADO EXITOSO"/>
    <s v="ORDEN DE CAMBIO"/>
    <s v="ROLLOS"/>
    <s v="ROLLOS"/>
    <s v="VISITA_TÉCNICA"/>
    <n v="20"/>
    <s v="ESTADO RESULTADO DE LA ACTIVIDAD :EJECUTADO_x000a_FORMA DE ATENCIÓN :VISITA TECNICA_x000a_CANTIDAD DE ROLLOS :20_x000a_FECHA FIN DE LA ACTIVIDAD :27-06-2025_x000a_NOMBRES Y APELLIDOS DEL USUARIO :José Chala_x000a_TELEFONO DEL USUARIO :3134754305_x000a_CORREO DEL USUARIO :joseerminso30@gmail.com_x000a_SOLUCIÓN :SE LLEGA A DIRECCIÓN INDICADA POR EL CLIENTE CL 71 # 24 - 75 Y SE ENTREGA 20 ROLLOS RBM."/>
    <n v="0"/>
    <n v="0"/>
    <s v="N/A"/>
    <s v="TIPO I"/>
    <s v="TERRESTRE"/>
    <n v="1"/>
    <n v="0"/>
    <n v="35779.500569199998"/>
    <n v="0"/>
    <n v="35779.500569199998"/>
    <m/>
    <m/>
    <m/>
    <m/>
    <m/>
  </r>
  <r>
    <s v="CUCUTA"/>
    <x v="0"/>
    <x v="0"/>
    <n v="54001"/>
    <n v="2356130"/>
    <n v="71454"/>
    <s v="NORTE DE SANTANDER"/>
    <s v="CUCUTA"/>
    <s v="DISTRICOL MP NOVEDADES"/>
    <s v="REDEBAN"/>
    <n v="2356130"/>
    <s v="FO-25-1137030"/>
    <d v="2025-06-25T17:13:00"/>
    <d v="2025-06-28T08:19:00"/>
    <s v="EJECUTADO_EXITOSO"/>
    <s v="EJECUTADO EXITOSO"/>
    <s v="ORDEN DE CAMBIO"/>
    <s v="ROLLOS"/>
    <s v="ROLLOS"/>
    <s v="VISITA_TÉCNICA"/>
    <n v="30"/>
    <s v="ESTADO RESULTADO DE LA ACTIVIDAD :EJECUTADO_x000a_FORMA DE ATENCIÓN :VISITA TECNICA_x000a_CANTIDAD DE ROLLOS :30_x000a_FECHA FIN DE LA ACTIVIDAD :27-06-2025_x000a_NOMBRES Y APELLIDOS DEL USUARIO :Joan _x000a_TELEFONO DEL USUARIO :3134102920_x000a_CORREO DEL USUARIO :controldevisitadigital@gmail.com_x000a_SOLUCIÓN :SE REALIZA ENTREGA DE 30 ROLLOS, DATAFONO NO SE ENCUENTRA EN LA DIRECCIÓN DE ENTREGA "/>
    <n v="0"/>
    <n v="0"/>
    <s v="N/A"/>
    <s v="TIPO I"/>
    <s v="TERRESTRE"/>
    <n v="1"/>
    <n v="0"/>
    <n v="35779.500569199998"/>
    <n v="0"/>
    <n v="35779.500569199998"/>
    <m/>
    <m/>
    <m/>
    <m/>
    <m/>
  </r>
  <r>
    <s v="PEREIRA"/>
    <x v="5"/>
    <x v="6"/>
    <n v="66001"/>
    <n v="2356472"/>
    <n v="68199"/>
    <s v="RISARALDA"/>
    <s v="PEREIRA"/>
    <s v="PTM PEREIRA VARIEDADES MISAM"/>
    <s v="REDEBAN"/>
    <n v="2356472"/>
    <s v="FO-25-1137048"/>
    <d v="2025-06-26T08:00:00"/>
    <d v="2025-06-28T08:20:30"/>
    <s v="EJECUTADO_EXITOSO"/>
    <s v="EJECUTADO EXITOSO"/>
    <s v="ORDEN DE CAMBIO"/>
    <s v="ROLLOS"/>
    <s v="ROLLOS"/>
    <s v="VISITA_TÉCNICA"/>
    <n v="40"/>
    <s v="ESTADO RESULTADO DE LA ACTIVIDAD :EJECUTADO_x000a_FORMA DE ATENCIÓN :VISITA TECNICA_x000a_CANTIDAD DE ROLLOS :40_x000a_FECHA FIN DE LA ACTIVIDAD :27-06-2025_x000a_NOMBRES Y APELLIDOS DEL USUARIO :Erika Natalia _x000a_TELEFONO DEL USUARIO :3103313338_x000a_CORREO DEL USUARIO :nathy_9323@hotmail.com_x000a_SOLUCIÓN :SE ENTREGAN 40 ROLLOS."/>
    <n v="0"/>
    <n v="0"/>
    <s v="N/A"/>
    <s v="TIPO I"/>
    <s v="TERRESTRE"/>
    <n v="1"/>
    <n v="0"/>
    <n v="35779.500569199998"/>
    <n v="0"/>
    <n v="35779.500569199998"/>
    <m/>
    <m/>
    <m/>
    <m/>
    <m/>
  </r>
  <r>
    <s v="CUCUTA"/>
    <x v="0"/>
    <x v="0"/>
    <n v="54405"/>
    <n v="2359546"/>
    <n v="79515"/>
    <s v="NORTE DE SANTANDER"/>
    <s v="LOS PATIOS"/>
    <s v="BARRIO SAN NICOLAS II LOS PATIOS"/>
    <s v="REDEBAN"/>
    <n v="2359546"/>
    <s v="FO-25-1139048"/>
    <d v="2025-06-26T11:20:00"/>
    <d v="2025-06-28T08:22:01"/>
    <s v="EJECUTADO_EXITOSO"/>
    <s v="EJECUTADO EXITOSO"/>
    <s v="ORDEN DE CAMBIO"/>
    <s v="ROLLOS"/>
    <s v="ROLLOS"/>
    <s v="VISITA_TÉCNICA"/>
    <n v="10"/>
    <s v="ESTADO RESULTADO DE LA ACTIVIDAD :EJECUTADO_x000a_FORMA DE ATENCIÓN :VISITA TECNICA_x000a_CANTIDAD DE ROLLOS :10_x000a_FECHA FIN DE LA ACTIVIDAD :27-06-2025_x000a_NOMBRES Y APELLIDOS DEL USUARIO :Deisy Mora_x000a_TELEFONO DEL USUARIO :3134993307_x000a_CORREO DEL USUARIO :demimoge@hotmail.com_x000a_SOLUCIÓN :SE ENTREGAN 10 ROLLOS "/>
    <n v="0"/>
    <n v="0"/>
    <s v="N/A"/>
    <s v="TIPO I"/>
    <s v="TERRESTRE"/>
    <n v="1"/>
    <n v="0"/>
    <n v="35779.500569199998"/>
    <n v="0"/>
    <n v="35779.500569199998"/>
    <m/>
    <m/>
    <m/>
    <m/>
    <m/>
  </r>
  <r>
    <s v="PASTO"/>
    <x v="5"/>
    <x v="5"/>
    <n v="52786"/>
    <n v="2360166"/>
    <n v="66420"/>
    <s v="NARIÑO"/>
    <s v="TAMINANGO"/>
    <s v="BARRIO SANTA CLARA TAMINANGO"/>
    <s v="REDEBAN"/>
    <n v="2360166"/>
    <s v="FO-25-1139274"/>
    <d v="2025-06-26T12:34:00"/>
    <d v="2025-06-28T08:23:52"/>
    <s v="EJECUTADO_EXITOSO"/>
    <s v="EJECUTADO EXITOSO"/>
    <s v="ORDEN DE CAMBIO"/>
    <s v="ROLLOS"/>
    <s v="ROLLOS"/>
    <s v="ENVÍO"/>
    <n v="10"/>
    <s v="ESTADO RESULTADO DE LA ACTIVIDAD :EJECUTADO_x000a_FORMA DE ATENCIÓN :ENVIO FLOTA - OPERADOR LOGISTICO_x000a_CANTIDAD DE ROLLOS :10_x000a_FECHA FIN DE LA ACTIVIDAD :27-06-2025_x000a_NOMBRES Y APELLIDOS DEL USUARIO :Manuela gomez_x000a_TELEFONO DEL USUARIO :3218967195_x000a_CORREO DEL USUARIO :manuelagomez@gmail.com_x000a_SOLUCIÓN :EN COMUNICACIÓN CON EL SEÑOR FERNANDO SOLICITA ENVÍO POR FLOTA QUE VIAJAN ALA ZONA SE REALIZA ENVIO DE 10 ROLLOS CONFIRMA RECIBIDO DE ROLLOS "/>
    <s v="FLOTA"/>
    <s v="FLOTA"/>
    <s v="N/A"/>
    <s v="TIPO II"/>
    <s v="TERRESTRE"/>
    <n v="0"/>
    <n v="0"/>
    <n v="35779.500569199998"/>
    <n v="0"/>
    <n v="35779.500569199998"/>
    <m/>
    <m/>
    <m/>
    <m/>
    <m/>
  </r>
  <r>
    <s v="PEREIRA"/>
    <x v="5"/>
    <x v="6"/>
    <n v="66400"/>
    <n v="2360227"/>
    <n v="78535"/>
    <s v="RISARALDA"/>
    <s v="LA VIRGINIA"/>
    <s v="BARRIO RESTREPO LA VIRGINIA"/>
    <s v="REDEBAN"/>
    <n v="2360227"/>
    <s v="FO-25-1139750"/>
    <d v="2025-06-26T13:10:00"/>
    <d v="2025-06-28T08:25:46"/>
    <s v="EJECUTADO_EXITOSO"/>
    <s v="EJECUTADO EXITOSO"/>
    <s v="ORDEN DE CAMBIO"/>
    <s v="ROLLOS"/>
    <s v="ROLLOS"/>
    <s v="VISITA_TÉCNICA"/>
    <n v="80"/>
    <s v="ESTADO RESULTADO DE LA ACTIVIDAD :EJECUTADO_x000a_FORMA DE ATENCIÓN :VISITA TECNICA_x000a_CANTIDAD DE ROLLOS :80_x000a_FECHA FIN DE LA ACTIVIDAD :27-06-2025_x000a_NOMBRES Y APELLIDOS DEL USUARIO :Elizabeth Martínez _x000a_TELEFONO DEL USUARIO :3122121980_x000a_CORREO DEL USUARIO :accesoriosdymau@gmail.com_x000a_SOLUCIÓN :SE ENTREGAN 80 ROLLOS."/>
    <n v="0"/>
    <n v="0"/>
    <s v="N/A"/>
    <s v="TIPO I"/>
    <s v="TERRESTRE"/>
    <n v="1"/>
    <n v="0"/>
    <n v="35779.500569199998"/>
    <n v="0"/>
    <n v="35779.500569199998"/>
    <m/>
    <m/>
    <m/>
    <m/>
    <m/>
  </r>
  <r>
    <s v="BUCARAMANGA"/>
    <x v="0"/>
    <x v="0"/>
    <n v="68081"/>
    <n v="2338298"/>
    <n v="39856"/>
    <s v="SANTANDER"/>
    <s v="BARRANCABERMEJA"/>
    <s v="PTM BARRANCABERMEJA KIMBERLY"/>
    <s v="REDEBAN"/>
    <n v="2338298"/>
    <s v="FO-25-1118473"/>
    <d v="2025-06-20T16:16:00"/>
    <d v="2025-06-28T09:02:00"/>
    <s v="EJECUTADO_EXITOSO"/>
    <s v="EJECUTADO EXITOSO"/>
    <s v="ORDEN DE CAMBIO"/>
    <s v="ROLLOS"/>
    <s v="ROLLOS"/>
    <s v="ENVÍO"/>
    <n v="50"/>
    <s v="ESTADO RESULTADO DE LA ACTIVIDAD :_x000a_FORMA DE ATENCIÓN :ENVIO_x000a_CANTIDAD DE ROLLOS :50_x000a_FECHA FIN DE LA ACTIVIDAD :28-06-2025_x000a_NOMBRES Y APELLIDOS DEL USUARIO :_x000a_TELEFONO DEL USUARIO :_x000a_CORREO DEL USUARIO :_x000a_SOLUCIÓN :"/>
    <s v="2259117597"/>
    <s v="SERVIENTREGA"/>
    <s v="ENTREGADO"/>
    <s v="TIPO III"/>
    <s v="TERRESTRE"/>
    <n v="0"/>
    <s v="DIAZ VARGAS JONATHAN MIGUEL"/>
    <n v="35779.500569199998"/>
    <n v="0"/>
    <n v="35779.500569199998"/>
    <m/>
    <m/>
    <m/>
    <m/>
    <m/>
  </r>
  <r>
    <s v="BUCARAMANGA"/>
    <x v="0"/>
    <x v="0"/>
    <n v="68081"/>
    <n v="2350021"/>
    <n v="48121"/>
    <s v="SANTANDER"/>
    <s v="BARRANCABERMEJA"/>
    <s v="DISTRICOL CYBERCOM JEICAM"/>
    <s v="REDEBAN"/>
    <n v="2350021"/>
    <s v="FO-25-1131698"/>
    <d v="2025-06-25T08:00:00"/>
    <d v="2025-06-28T09:05:35"/>
    <s v="EJECUTADO_EXITOSO"/>
    <s v="EJECUTADO EXITOSO"/>
    <s v="ORDEN DE CAMBIO"/>
    <s v="ROLLOS"/>
    <s v="ROLLOS"/>
    <s v="ENVÍO"/>
    <n v="100"/>
    <s v="ESTADO RESULTADO DE LA ACTIVIDAD :_x000a_FORMA DE ATENCIÓN :ENVIO_x000a_CANTIDAD DE ROLLOS :101_x000a_FECHA FIN DE LA ACTIVIDAD :28-06-2025_x000a_NOMBRES Y APELLIDOS DEL USUARIO :_x000a_TELEFONO DEL USUARIO :_x000a_CORREO DEL USUARIO :_x000a_SOLUCIÓN :"/>
    <s v="2212425453"/>
    <s v="SERVIENTREGA"/>
    <s v="ENTREGADO"/>
    <s v="TIPO III"/>
    <s v="TERRESTRE"/>
    <n v="0"/>
    <s v="NARANJO AFANADOR RUBEN JESUS"/>
    <n v="35779.500569199998"/>
    <n v="0"/>
    <n v="35779.500569199998"/>
    <m/>
    <m/>
    <m/>
    <m/>
    <m/>
  </r>
  <r>
    <s v="CALI"/>
    <x v="5"/>
    <x v="5"/>
    <n v="76001"/>
    <n v="2358438"/>
    <n v="79290"/>
    <s v="VALLE DEL CAUCA"/>
    <s v="CALI"/>
    <s v="BARRIO LIDO CALI"/>
    <s v="REDEBAN"/>
    <n v="2358438"/>
    <s v="FO-25-1138182"/>
    <d v="2025-06-26T09:55:00"/>
    <d v="2025-06-28T09:27:00"/>
    <s v="EJECUTADO_EXITOSO"/>
    <s v="EJECUTADO EXITOSO"/>
    <s v="ORDEN DE CAMBIO"/>
    <s v="ROLLOS"/>
    <s v="ROLLOS"/>
    <s v="VISITA_TÉCNICA"/>
    <n v="20"/>
    <s v="ESTADO RESULTADO DE LA ACTIVIDAD :EJECUTADO_x000a_FORMA DE ATENCIÓN :VISITA TECNICA_x000a_CANTIDAD DE ROLLOS :20_x000a_FECHA FIN DE LA ACTIVIDAD :28-06-2025_x000a_NOMBRES Y APELLIDOS DEL USUARIO :YANETH BOTINA_x000a_TELEFONO DEL USUARIO :3182349975_x000a_CORREO DEL USUARIO :eyanethb@hotmail.com_x000a_SOLUCIÓN :SE REALIZA ENTERA DE 20 ROLLOS TÉRMICOS EN EL CB "/>
    <n v="0"/>
    <n v="0"/>
    <s v="N/A"/>
    <s v="TIPO I"/>
    <s v="TERRESTRE"/>
    <n v="1"/>
    <s v="BERNAL ELAICA EDGAR ALEXIS"/>
    <n v="35779.500569199998"/>
    <n v="0"/>
    <n v="35779.500569199998"/>
    <m/>
    <m/>
    <m/>
    <m/>
    <m/>
  </r>
  <r>
    <s v="MEDELLIN"/>
    <x v="2"/>
    <x v="2"/>
    <n v="5001"/>
    <n v="2337013"/>
    <n v="44081"/>
    <s v="ANTIOQUIA"/>
    <s v="MEDELLIN"/>
    <s v="REDY CIUDAD DEL RIO"/>
    <s v="REDEBAN"/>
    <n v="2337013"/>
    <s v="FO-25-1117105"/>
    <d v="2025-06-20T13:17:00"/>
    <d v="2025-06-28T10:07:11"/>
    <s v="EJECUTADO_EXITOSO"/>
    <s v="EJECUTADO EXITOSO"/>
    <s v="ORDEN DE CAMBIO"/>
    <s v="ROLLOS"/>
    <s v="ROLLOS"/>
    <s v="VISITA_TÉCNICA"/>
    <n v="270"/>
    <s v="ESTADO RESULTADO DE LA ACTIVIDAD :EJECUTADO_x000a_FORMA DE ATENCIÓN :VISITA TECNICA_x000a_CANTIDAD DE ROLLOS :270_x000a_FECHA FIN DE LA ACTIVIDAD :28-06-2025_x000a_NOMBRES Y APELLIDOS DEL USUARIO :Alma García _x000a_TELEFONO DEL USUARIO :3226225169_x000a_CORREO DEL USUARIO :ciudadrio@redy.com.co_x000a_SOLUCIÓN :SE ENTREGA 270 ROLLOS"/>
    <n v="0"/>
    <n v="0"/>
    <s v="N/A"/>
    <s v="TIPO I"/>
    <s v="TERRESTRE"/>
    <n v="1"/>
    <s v="CUERO RUIZ JHONNY"/>
    <n v="35779.500569199998"/>
    <n v="0"/>
    <n v="35779.500569199998"/>
    <m/>
    <m/>
    <m/>
    <m/>
    <m/>
  </r>
  <r>
    <s v="MONTERIA"/>
    <x v="1"/>
    <x v="1"/>
    <n v="23417"/>
    <n v="2350909"/>
    <n v="46828"/>
    <s v="CORDOBA"/>
    <s v="LORICA"/>
    <s v="DISTRICOL DROGAS DE JESUS"/>
    <s v="REDEBAN"/>
    <n v="2350909"/>
    <s v="FO-25-1132797"/>
    <d v="2025-06-25T08:18:00"/>
    <d v="2025-06-28T10:08:49"/>
    <s v="EJECUTADO_EXITOSO"/>
    <s v="EJECUTADO EXITOSO"/>
    <s v="ORDEN DE CAMBIO"/>
    <s v="ROLLOS"/>
    <s v="ROLLOS"/>
    <s v="VISITA_TÉCNICA"/>
    <n v="50"/>
    <s v="ESTADO RESULTADO DE LA ACTIVIDAD :EJECUTADO_x000a_FORMA DE ATENCIÓN :VISITA TECNICA_x000a_CANTIDAD DE ROLLOS :50_x000a_FECHA FIN DE LA ACTIVIDAD :28-06-2025_x000a_NOMBRES Y APELLIDOS DEL USUARIO :Kevin Hernández _x000a_TELEFONO DEL USUARIO :3054551854_x000a_CORREO DEL USUARIO :kejoherher@gmail.com_x000a_SOLUCIÓN :SE REALIZÓ ENTREGA DE 50 ROLLOS PARA CB BANCOLOMBIA, NO SE MANIPULÓ EQUIPOS."/>
    <n v="0"/>
    <n v="0"/>
    <s v="N/A"/>
    <s v="TIPO II"/>
    <s v="TERRESTRE"/>
    <n v="1"/>
    <s v="COGOLLO ROSSO CAMILO ANDRES"/>
    <n v="67654.12000000001"/>
    <n v="0"/>
    <n v="67654.12000000001"/>
    <m/>
    <m/>
    <m/>
    <m/>
    <m/>
  </r>
  <r>
    <s v="CARTAGENA"/>
    <x v="1"/>
    <x v="1"/>
    <n v="13001"/>
    <n v="2362437"/>
    <n v="77997"/>
    <s v="BOLIVAR"/>
    <s v="CARTAGENA"/>
    <s v="BARRIO SOCORRO CARTAGENA DE INDIAS 2"/>
    <s v="REDEBAN"/>
    <n v="2362437"/>
    <s v="FO-25-1142131"/>
    <d v="2025-06-27T08:00:00"/>
    <d v="2025-06-28T10:10:15"/>
    <s v="EJECUTADO_EXITOSO"/>
    <s v="EJECUTADO EXITOSO"/>
    <s v="ORDEN DE CAMBIO"/>
    <s v="ROLLOS"/>
    <s v="ROLLOS"/>
    <s v="VISITA_TÉCNICA"/>
    <n v="30"/>
    <s v="ESTADO RESULTADO DE LA ACTIVIDAD :EJECUTADO_x000a_FORMA DE ATENCIÓN :VISITA TECNICA_x000a_CANTIDAD DE ROLLOS :30_x000a_FECHA FIN DE LA ACTIVIDAD :28-06-2025_x000a_NOMBRES Y APELLIDOS DEL USUARIO :Karine Patricia González _x000a_TELEFONO DEL USUARIO :3005395154_x000a_CORREO DEL USUARIO :herrerakarina697@gmail.com_x000a_SOLUCIÓN :SE ENTREGAN 30 ROLLOS "/>
    <n v="0"/>
    <n v="0"/>
    <s v="N/A"/>
    <s v="TIPO I"/>
    <s v="TERRESTRE"/>
    <n v="1"/>
    <s v="MEZA MARTINEZ LUIS MATEO"/>
    <n v="35779.500569199998"/>
    <n v="0"/>
    <n v="35779.500569199998"/>
    <m/>
    <m/>
    <m/>
    <m/>
    <m/>
  </r>
  <r>
    <s v="CALI"/>
    <x v="5"/>
    <x v="5"/>
    <n v="76001"/>
    <n v="2366300"/>
    <n v="79048"/>
    <s v="VALLE DEL CAUCA"/>
    <s v="CALI"/>
    <s v="BARRIO LAS PALMAS CALI"/>
    <s v="REDEBAN"/>
    <n v="2366300"/>
    <s v="FO-25-1146215"/>
    <d v="2025-06-27T13:05:37"/>
    <d v="2025-06-28T10:12:13"/>
    <s v="EJECUTADO_EXITOSO"/>
    <s v="EJECUTADO EXITOSO"/>
    <s v="ORDEN DE CAMBIO"/>
    <s v="ROLLOS"/>
    <s v="ROLLOS"/>
    <s v="VISITA_TÉCNICA"/>
    <n v="10"/>
    <s v="ESTADO RESULTADO DE LA ACTIVIDAD :EJECUTADO_x000a_FORMA DE ATENCIÓN :VISITA TECNICA_x000a_CANTIDAD DE ROLLOS :10_x000a_FECHA FIN DE LA ACTIVIDAD :28-06-2025_x000a_NOMBRES Y APELLIDOS DEL USUARIO :DANIEL BOLAÑOS_x000a_TELEFONO DEL USUARIO :3127633636_x000a_CORREO DEL USUARIO :sml.palmas@gmail.com_x000a_SOLUCIÓN :SE REALIZA ENTREGA DE 10CROLLOS TÉRMICOS EN EL CB."/>
    <n v="0"/>
    <n v="0"/>
    <s v="N/A"/>
    <s v="TIPO I"/>
    <s v="TERRESTRE"/>
    <n v="1"/>
    <s v="DE AVILA SIADES ALBERTO ENRIQUE"/>
    <n v="35779.500569199998"/>
    <n v="0"/>
    <n v="35779.500569199998"/>
    <m/>
    <m/>
    <m/>
    <m/>
    <m/>
  </r>
  <r>
    <s v="MEDELLIN"/>
    <x v="2"/>
    <x v="2"/>
    <n v="5001"/>
    <n v="2333035"/>
    <n v="79438"/>
    <s v="ANTIOQUIA"/>
    <s v="MEDELLIN"/>
    <s v="BARRIO CAICEDO MEDELLIN  14"/>
    <s v="REDEBAN"/>
    <n v="2333035"/>
    <s v="FO-25-1115103"/>
    <d v="2025-06-20T08:00:00"/>
    <d v="2025-06-28T10:14:32"/>
    <s v="EJECUTADO_EXITOSO"/>
    <s v="EJECUTADO EXITOSO"/>
    <s v="ORDEN DE CAMBIO"/>
    <s v="ROLLOS"/>
    <s v="ROLLOS"/>
    <s v="VISITA_TÉCNICA"/>
    <n v="10"/>
    <s v="ESTADO RESULTADO DE LA ACTIVIDAD :EJECUTADO_x000a_FORMA DE ATENCIÓN :VISITA TECNICA_x000a_CANTIDAD DE ROLLOS :10_x000a_FECHA FIN DE LA ACTIVIDAD :28-06-2025_x000a_NOMBRES Y APELLIDOS DEL USUARIO :Edwin aguirre_x000a_TELEFONO DEL USUARIO :3106747302_x000a_CORREO DEL USUARIO :edw9015@gmail.com_x000a_SOLUCIÓN :ENTREGA DE 10 ROLLOS EN SITIO OK"/>
    <n v="0"/>
    <n v="0"/>
    <s v="N/A"/>
    <s v="TIPO I"/>
    <s v="TERRESTRE"/>
    <n v="1"/>
    <s v="BUSTOS MORA DIEGO MANUEL"/>
    <n v="35779.500569199998"/>
    <n v="0"/>
    <n v="35779.500569199998"/>
    <m/>
    <m/>
    <m/>
    <m/>
    <m/>
  </r>
  <r>
    <s v="MEDELLIN"/>
    <x v="2"/>
    <x v="2"/>
    <n v="5266"/>
    <n v="2338749"/>
    <n v="78664"/>
    <s v="ANTIOQUIA"/>
    <s v="ENVIGADO"/>
    <s v="PTM ENVIGADO R&amp;V DISTRIBUDORES"/>
    <s v="REDEBAN"/>
    <n v="2338749"/>
    <s v="FO-25-1118602"/>
    <d v="2025-06-20T17:01:00"/>
    <d v="2025-06-28T10:18:44"/>
    <s v="EJECUTADO_EXITOSO"/>
    <s v="EJECUTADO EXITOSO"/>
    <s v="ORDEN DE CAMBIO"/>
    <s v="ROLLOS"/>
    <s v="ROLLOS"/>
    <s v="VISITA_TÉCNICA"/>
    <n v="50"/>
    <s v="ESTADO RESULTADO DE LA ACTIVIDAD :EJECUTADO_x000a_FORMA DE ATENCIÓN :VISITA TECNICA_x000a_CANTIDAD DE ROLLOS :50_x000a_FECHA FIN DE LA ACTIVIDAD :28-06-2025_x000a_NOMBRES Y APELLIDOS DEL USUARIO :CLAUDIA RESTREPO _x000a_TELEFONO DEL USUARIO :3163827662_x000a_CORREO DEL USUARIO :claudiarestrepo072@gmail.com _x000a_SOLUCIÓN :SE HACE ENTREGA DE ROLLOS "/>
    <n v="0"/>
    <n v="0"/>
    <s v="N/A"/>
    <s v="TIPO I"/>
    <s v="TERRESTRE"/>
    <n v="1"/>
    <s v="ESCOBAR LENIS JUAN SEBASTIAN"/>
    <n v="35779.500569199998"/>
    <n v="0"/>
    <n v="35779.500569199998"/>
    <m/>
    <m/>
    <m/>
    <m/>
    <m/>
  </r>
  <r>
    <s v="BUCARAMANGA"/>
    <x v="0"/>
    <x v="0"/>
    <n v="68001"/>
    <n v="2364118"/>
    <n v="78753"/>
    <s v="SANTANDER"/>
    <s v="BUCARAMANGA"/>
    <s v="DISTRICOL INSSUCOL"/>
    <s v="REDEBAN"/>
    <n v="2364118"/>
    <s v="FO-25-1142784"/>
    <d v="2025-06-27T09:07:21"/>
    <d v="2025-06-28T10:20:35"/>
    <s v="EJECUTADO_EXITOSO"/>
    <s v="EJECUTADO EXITOSO"/>
    <s v="ORDEN DE CAMBIO"/>
    <s v="ROLLOS"/>
    <s v="ROLLOS"/>
    <s v="VISITA_TÉCNICA"/>
    <n v="40"/>
    <s v="ESTADO RESULTADO DE LA ACTIVIDAD :EJECUTADO_x000a_FORMA DE ATENCIÓN :VISITA TECNICA_x000a_CANTIDAD DE ROLLOS :40_x000a_FECHA FIN DE LA ACTIVIDAD :28-06-2025_x000a_NOMBRES Y APELLIDOS DEL USUARIO :Paola Quintero_x000a_TELEFONO DEL USUARIO :3134845262_x000a_CORREO DEL USUARIO :paola1219.npq@gmail.com_x000a_SOLUCIÓN :SE REALIZA VISITA Y SE ENTREGA 40 ROLLOS, NO SE MANIPULA EQUIPOS. "/>
    <n v="0"/>
    <n v="0"/>
    <s v="N/A"/>
    <s v="TIPO I"/>
    <s v="TERRESTRE"/>
    <n v="1"/>
    <s v="BARRAGAN TAFUR EDWIN ESTEBAN"/>
    <n v="35779.500569199998"/>
    <n v="0"/>
    <n v="35779.500569199998"/>
    <m/>
    <m/>
    <m/>
    <m/>
    <m/>
  </r>
  <r>
    <s v="MEDELLIN"/>
    <x v="2"/>
    <x v="2"/>
    <n v="5001"/>
    <n v="2336784"/>
    <n v="77639"/>
    <s v="ANTIOQUIA"/>
    <s v="MEDELLIN"/>
    <s v="BARRIO ARANJUEZ MEDELLIN 22"/>
    <s v="REDEBAN"/>
    <n v="2336784"/>
    <s v="FO-25-1117064"/>
    <d v="2025-06-20T12:56:00"/>
    <d v="2025-06-28T10:23:22"/>
    <s v="EJECUTADO_EXITOSO"/>
    <s v="EJECUTADO EXITOSO"/>
    <s v="ORDEN DE CAMBIO"/>
    <s v="ROLLOS"/>
    <s v="ROLLOS"/>
    <s v="VISITA_TÉCNICA"/>
    <n v="240"/>
    <s v="ESTADO RESULTADO DE LA ACTIVIDAD :EJECUTADO_x000a_FORMA DE ATENCIÓN :VISITA TECNICA_x000a_CANTIDAD DE ROLLOS :240_x000a_FECHA FIN DE LA ACTIVIDAD :28-06-2025_x000a_NOMBRES Y APELLIDOS DEL USUARIO :Estiven blandón _x000a_TELEFONO DEL USUARIO :3246358787_x000a_CORREO DEL USUARIO :estibenblandonrodriguez5@gmail.com_x000a_SOLUCIÓN :SE ENTREGAN 240 ROLLOS"/>
    <n v="0"/>
    <n v="0"/>
    <s v="N/A"/>
    <s v="TIPO I"/>
    <s v="TERRESTRE"/>
    <n v="1"/>
    <s v="MARTINEZ SALGUEDO ANDRES AUGUSTO"/>
    <n v="35779.500569199998"/>
    <n v="0"/>
    <n v="35779.500569199998"/>
    <m/>
    <m/>
    <m/>
    <m/>
    <m/>
  </r>
  <r>
    <s v="CALI"/>
    <x v="5"/>
    <x v="5"/>
    <n v="76001"/>
    <n v="2357580"/>
    <n v="79049"/>
    <s v="VALLE DEL CAUCA"/>
    <s v="CALI"/>
    <s v="BARRIO CANEY CALI 5"/>
    <s v="REDEBAN"/>
    <n v="2357580"/>
    <s v="FO-25-1138171"/>
    <d v="2025-06-26T08:49:00"/>
    <d v="2025-06-28T10:29:31"/>
    <s v="EJECUTADO_EXITOSO"/>
    <s v="EJECUTADO EXITOSO"/>
    <s v="ORDEN DE CAMBIO"/>
    <s v="ROLLOS"/>
    <s v="ROLLOS"/>
    <s v="VISITA_TÉCNICA"/>
    <n v="10"/>
    <s v="ESTADO RESULTADO DE LA ACTIVIDAD :EJECUTADO_x000a_FORMA DE ATENCIÓN :VISITA TECNICA_x000a_CANTIDAD DE ROLLOS :10_x000a_FECHA FIN DE LA ACTIVIDAD :28-06-2025_x000a_NOMBRES Y APELLIDOS DEL USUARIO :SANDRA CARDENAS_x000a_TELEFONO DEL USUARIO :3503712744_x000a_CORREO DEL USUARIO :aguila-cartinal@hotmail.es_x000a_SOLUCIÓN :SE REALIZA ENTREGA DE 10 ROLLOS TÉRMICOS EN EL CB SIN NOVEDAD."/>
    <n v="0"/>
    <n v="0"/>
    <s v="N/A"/>
    <s v="TIPO I"/>
    <s v="TERRESTRE"/>
    <n v="1"/>
    <s v="PALACIOS GOMEZ BRAHIAN ANDRES"/>
    <n v="35779.500569199998"/>
    <n v="0"/>
    <n v="35779.500569199998"/>
    <m/>
    <m/>
    <m/>
    <m/>
    <m/>
  </r>
  <r>
    <s v="MEDELLIN"/>
    <x v="2"/>
    <x v="2"/>
    <n v="5088"/>
    <n v="2339932"/>
    <n v="77262"/>
    <s v="ANTIOQUIA"/>
    <s v="BELLO"/>
    <s v="BARRIO BELLO ESTACION BELLO"/>
    <s v="REDEBAN"/>
    <n v="2339932"/>
    <s v="FO-25-1120577"/>
    <d v="2025-06-21T10:33:00"/>
    <d v="2025-06-28T11:02:30"/>
    <s v="EJECUTADO_EXITOSO"/>
    <s v="EJECUTADO EXITOSO"/>
    <s v="ORDEN DE CAMBIO"/>
    <s v="ROLLOS"/>
    <s v="ROLLOS"/>
    <s v="VISITA_TÉCNICA"/>
    <n v="20"/>
    <s v="ESTADO RESULTADO DE LA ACTIVIDAD :EJECUTADO_x000a_FORMA DE ATENCIÓN :VISITA TECNICA_x000a_CANTIDAD DE ROLLOS :20_x000a_FECHA FIN DE LA ACTIVIDAD :28-06-2025_x000a_NOMBRES Y APELLIDOS DEL USUARIO :Eider meza _x000a_TELEFONO DEL USUARIO :3023712745_x000a_CORREO DEL USUARIO :mezaacevedoeideralexis@gmail.com_x000a_SOLUCIÓN :SE REALIZA LA ENTREGA DE 20 ROLLOS DE CB AL ENCARGADO EIDER MEZA "/>
    <n v="0"/>
    <n v="0"/>
    <s v="N/A"/>
    <s v="TIPO I"/>
    <s v="TERRESTRE"/>
    <n v="1"/>
    <s v="MORA VEGA JEAMPIER"/>
    <n v="35779.500569199998"/>
    <n v="0"/>
    <n v="35779.500569199998"/>
    <m/>
    <m/>
    <m/>
    <m/>
    <m/>
  </r>
  <r>
    <s v="MEDELLIN"/>
    <x v="2"/>
    <x v="2"/>
    <n v="5088"/>
    <n v="2343302"/>
    <n v="77188"/>
    <s v="ANTIOQUIA"/>
    <s v="BELLO"/>
    <s v="DISTRICOL MINIM. MONROY MANCHE"/>
    <s v="REDEBAN"/>
    <n v="2343302"/>
    <s v="FO-25-1126737"/>
    <d v="2025-06-24T08:00:00"/>
    <d v="2025-06-28T11:06:29"/>
    <s v="EJECUTADO_EXITOSO"/>
    <s v="EJECUTADO EXITOSO"/>
    <s v="ORDEN DE CAMBIO"/>
    <s v="ROLLOS"/>
    <s v="ROLLOS"/>
    <s v="VISITA_TÉCNICA"/>
    <n v="110"/>
    <s v="ESTADO RESULTADO DE LA ACTIVIDAD :EJECUTADO_x000a_FORMA DE ATENCIÓN :VISITA TECNICA_x000a_CANTIDAD DE ROLLOS :110_x000a_FECHA FIN DE LA ACTIVIDAD :28-06-2025_x000a_NOMBRES Y APELLIDOS DEL USUARIO :Jesica castillo _x000a_TELEFONO DEL USUARIO :3197582173_x000a_CORREO DEL USUARIO :controldevisitadigital@gmail.com_x000a_SOLUCIÓN :SE REALIZA L ENTREGA DE 110 ROLLOS DE CB A L ENCARGADA JESICA CASTILLO"/>
    <n v="0"/>
    <n v="0"/>
    <s v="N/A"/>
    <s v="TIPO I"/>
    <s v="TERRESTRE"/>
    <n v="1"/>
    <s v="MORA VEGA JEAMPIER"/>
    <n v="35779.500569199998"/>
    <n v="0"/>
    <n v="35779.500569199998"/>
    <m/>
    <m/>
    <m/>
    <m/>
    <m/>
  </r>
  <r>
    <s v="SINCELEJO"/>
    <x v="1"/>
    <x v="1"/>
    <n v="70001"/>
    <n v="2365933"/>
    <n v="79137"/>
    <s v="SUCRE"/>
    <s v="SINCELEJO"/>
    <s v="BARRIO VILLA MADY SINCELEJO"/>
    <s v="REDEBAN"/>
    <n v="2365933"/>
    <s v="FO-25-1144815"/>
    <d v="2025-06-27T12:19:55"/>
    <d v="2025-06-28T11:08:26"/>
    <s v="EJECUTADO_EXITOSO"/>
    <s v="EJECUTADO EXITOSO"/>
    <s v="ORDEN DE CAMBIO"/>
    <s v="ROLLOS"/>
    <s v="ROLLOS"/>
    <s v="VISITA_TÉCNICA"/>
    <n v="20"/>
    <s v="ESTADO RESULTADO DE LA ACTIVIDAD :EJECUTADO_x000a_FORMA DE ATENCIÓN :VISITA TECNICA_x000a_CANTIDAD DE ROLLOS :20_x000a_FECHA FIN DE LA ACTIVIDAD :28-06-2025_x000a_NOMBRES Y APELLIDOS DEL USUARIO :CARLOS GARRIDO _x000a_TELEFONO DEL USUARIO :3246186736_x000a_CORREO DEL USUARIO :carlos_1031@hotmail.com _x000a_SOLUCIÓN :SE VISITA SITIO SE VERIFICA INFORMACIÓN SE REALIZA ENTREGA DE ROLLOS RBM NO SE MANIPULA EQUIPOS, FIRMA QUIEN RECIBE LOS ROLLOS. "/>
    <n v="0"/>
    <n v="0"/>
    <s v="N/A"/>
    <s v="TIPO I"/>
    <s v="TERRESTRE"/>
    <n v="1"/>
    <s v="BARRIENTOS HERNANDEZ CRISTIAN HORACIO"/>
    <n v="35779.500569199998"/>
    <n v="0"/>
    <n v="35779.500569199998"/>
    <m/>
    <m/>
    <m/>
    <m/>
    <m/>
  </r>
  <r>
    <s v="MEDELLIN"/>
    <x v="2"/>
    <x v="2"/>
    <n v="5001"/>
    <n v="2338704"/>
    <n v="26851"/>
    <s v="ANTIOQUIA"/>
    <s v="MEDELLIN"/>
    <s v="COMCARD MED MONARKS"/>
    <s v="REDEBAN"/>
    <n v="2338704"/>
    <s v="FO-25-1118513"/>
    <d v="2025-06-20T16:45:00"/>
    <d v="2025-06-28T11:14:11"/>
    <s v="EJECUTADO_CANCELADO"/>
    <s v="CB CERRADO - DESOCUPADO"/>
    <s v="ORDEN DE CAMBIO"/>
    <s v="ROLLOS"/>
    <s v="ROLLOS"/>
    <s v="VISITA_TÉCNICA"/>
    <n v="50"/>
    <s v="ESTADO RESULTADO DE LA ACTIVIDAD :EJECUTADO / CANCELADO_x000a_FORMA DE ATENCIÓN :VISITA TECNICA_x000a_CANTIDAD DE ROLLOS :_x000a_FECHA FIN DE LA ACTIVIDAD :28-06-2025_x000a_NOMBRES Y APELLIDOS DEL USUARIO :MARCELA OQUENDO_x000a_TELEFONO DEL USUARIO :3192578922_x000a_CORREO DEL USUARIO :controldevisidigital@gmail.com_x000a_SOLUCIÓN :SE VISITA EN 2 OCASIONES CB SE ENCONTRÓ CERRADO SE INTENTA COMUNICACIÓN TELEFÓNICA SIN RESPUESTA "/>
    <n v="0"/>
    <n v="0"/>
    <s v="N/A"/>
    <s v="TIPO I"/>
    <s v="TERRESTRE"/>
    <n v="1"/>
    <s v="MEZA MARTINEZ LUIS MATEO"/>
    <n v="35779.500569199998"/>
    <n v="0"/>
    <n v="35779.500569199998"/>
    <m/>
    <m/>
    <m/>
    <m/>
    <m/>
  </r>
  <r>
    <s v="MEDELLIN"/>
    <x v="2"/>
    <x v="2"/>
    <n v="5001"/>
    <n v="2340031"/>
    <n v="38952"/>
    <s v="ANTIOQUIA"/>
    <s v="MEDELLIN"/>
    <s v="DISTRICOL CHARCUTERIA Y GRANER"/>
    <s v="REDEBAN"/>
    <n v="2340031"/>
    <s v="FO-25-1121223"/>
    <d v="2025-06-24T08:00:00"/>
    <d v="2025-06-28T11:16:54"/>
    <s v="EJECUTADO_EXITOSO"/>
    <s v="EJECUTADO EXITOSO"/>
    <s v="ORDEN DE CAMBIO"/>
    <s v="ROLLOS"/>
    <s v="ROLLOS"/>
    <s v="VISITA_TÉCNICA"/>
    <n v="50"/>
    <s v="ESTADO RESULTADO DE LA ACTIVIDAD :EJECUTADO_x000a_FORMA DE ATENCIÓN :VISITA TECNICA_x000a_CANTIDAD DE ROLLOS :50_x000a_FECHA FIN DE LA ACTIVIDAD :28-06-2025_x000a_NOMBRES Y APELLIDOS DEL USUARIO :TATIANA RODRIGUEZ _x000a_TELEFONO DEL USUARIO :3218009873_x000a_CORREO DEL USUARIO :maryoritatiana1996@hotmail.es_x000a_SOLUCIÓN :SE ENTREGAN 50 ROLLOS OK"/>
    <n v="0"/>
    <n v="0"/>
    <s v="N/A"/>
    <s v="TIPO I"/>
    <s v="TERRESTRE"/>
    <n v="1"/>
    <s v="BARRAGAN TAFUR EDWIN ESTEBAN"/>
    <n v="35779.500569199998"/>
    <n v="0"/>
    <n v="35779.500569199998"/>
    <m/>
    <m/>
    <m/>
    <m/>
    <m/>
  </r>
  <r>
    <s v="MEDELLIN"/>
    <x v="2"/>
    <x v="2"/>
    <n v="5088"/>
    <n v="2340183"/>
    <n v="41093"/>
    <s v="ANTIOQUIA"/>
    <s v="BELLO"/>
    <s v="BARRIO LAS GRANJAS BELLO"/>
    <s v="REDEBAN"/>
    <n v="2340183"/>
    <s v="FO-25-1122523"/>
    <d v="2025-06-24T08:00:00"/>
    <d v="2025-06-28T11:19:27"/>
    <s v="EJECUTADO_EXITOSO"/>
    <s v="EJECUTADO EXITOSO"/>
    <s v="ORDEN DE CAMBIO"/>
    <s v="ROLLOS"/>
    <s v="ROLLOS"/>
    <s v="VISITA_TÉCNICA"/>
    <n v="100"/>
    <s v="ESTADO RESULTADO DE LA ACTIVIDAD :EJECUTADO_x000a_FORMA DE ATENCIÓN :VISITA TECNICA_x000a_CANTIDAD DE ROLLOS :100_x000a_FECHA FIN DE LA ACTIVIDAD :28-06-2025_x000a_NOMBRES Y APELLIDOS DEL USUARIO :Jesica Muñoz _x000a_TELEFONO DEL USUARIO :3103792151_x000a_CORREO DEL USUARIO :ralr@audiocarla46.com_x000a_SOLUCIÓN :SE REALIZA LA ENTREGA DE 100 ROLLOS DE CB A LA ENCARGADA JESSICA MUÑOZ "/>
    <n v="0"/>
    <n v="0"/>
    <s v="N/A"/>
    <s v="TIPO I"/>
    <s v="TERRESTRE"/>
    <n v="1"/>
    <s v="ZAPATA LOPEZ EDWARD ASDRUBAL"/>
    <n v="35779.500569199998"/>
    <n v="0"/>
    <n v="35779.500569199998"/>
    <m/>
    <m/>
    <m/>
    <m/>
    <m/>
  </r>
  <r>
    <s v="MEDELLIN"/>
    <x v="2"/>
    <x v="2"/>
    <n v="5088"/>
    <n v="2340235"/>
    <n v="65856"/>
    <s v="ANTIOQUIA"/>
    <s v="BELLO"/>
    <s v="BARRIO MESA BELLO"/>
    <s v="REDEBAN"/>
    <n v="2340235"/>
    <s v="FO-25-1122532"/>
    <d v="2025-06-24T08:00:00"/>
    <d v="2025-06-28T11:24:41"/>
    <s v="EJECUTADO_EXITOSO"/>
    <s v="EJECUTADO EXITOSO"/>
    <s v="ORDEN DE CAMBIO"/>
    <s v="ROLLOS"/>
    <s v="ROLLOS"/>
    <s v="VISITA_TÉCNICA"/>
    <n v="60"/>
    <s v="ESTADO RESULTADO DE LA ACTIVIDAD :EJECUTADO_x000a_FORMA DE ATENCIÓN :VISITA TECNICA_x000a_CANTIDAD DE ROLLOS :60_x000a_FECHA FIN DE LA ACTIVIDAD :28-06-2025_x000a_NOMBRES Y APELLIDOS DEL USUARIO :Estefanía Montoya _x000a_TELEFONO DEL USUARIO :3202426081_x000a_CORREO DEL USUARIO :mazpel86@gmail.com_x000a_SOLUCIÓN :SE REALIZA L ENTREGA DE 60 ROLLOS DE CB A LA ENCARGADA ESTEFANIA MONTOYA "/>
    <n v="0"/>
    <n v="0"/>
    <s v="N/A"/>
    <s v="TIPO I"/>
    <s v="TERRESTRE"/>
    <n v="1"/>
    <n v="0"/>
    <n v="35779.500569199998"/>
    <n v="0"/>
    <n v="35779.500569199998"/>
    <m/>
    <m/>
    <m/>
    <m/>
    <m/>
  </r>
  <r>
    <s v="BOGOTA"/>
    <x v="3"/>
    <x v="3"/>
    <n v="11001"/>
    <n v="2347303"/>
    <n v="66043"/>
    <s v="CUNDINAMARCA"/>
    <s v="BOGOTA"/>
    <s v="BARRIO NUEVA ZELANDIA BOGOTA 9"/>
    <s v="REDEBAN"/>
    <n v="2347303"/>
    <s v="FO-25-1128756"/>
    <d v="2025-06-24T13:20:00"/>
    <d v="2025-06-28T11:27:27"/>
    <s v="EJECUTADO_EXITOSO"/>
    <s v="EJECUTADO EXITOSO"/>
    <s v="ORDEN DE CAMBIO"/>
    <s v="ROLLOS"/>
    <s v="ROLLOS"/>
    <s v="VISITA_TÉCNICA"/>
    <n v="10"/>
    <s v="ESTADO RESULTADO DE LA ACTIVIDAD :EJECUTADO_x000a_FORMA DE ATENCIÓN :VISITA TECNICA_x000a_CANTIDAD DE ROLLOS :10_x000a_FECHA FIN DE LA ACTIVIDAD :28-06-2025_x000a_NOMBRES Y APELLIDOS DEL USUARIO :Carolina Damaris García _x000a_TELEFONO DEL USUARIO :3053687607_x000a_CORREO DEL USUARIO :maritzareina@gmail.com_x000a_SOLUCIÓN :SE REALIZA ENTREGA DE 10 ROLLOS"/>
    <n v="0"/>
    <n v="0"/>
    <s v="N/A"/>
    <s v="TIPO I"/>
    <s v="TERRESTRE"/>
    <n v="1"/>
    <s v="BERNAL ELAICA EDGAR ALEXIS"/>
    <n v="35779.500569199998"/>
    <n v="0"/>
    <n v="35779.500569199998"/>
    <m/>
    <m/>
    <m/>
    <m/>
    <m/>
  </r>
  <r>
    <s v="CUCUTA"/>
    <x v="0"/>
    <x v="0"/>
    <n v="54172"/>
    <n v="2366303"/>
    <n v="65927"/>
    <s v="NORTE DE SANTANDER"/>
    <s v="CHINACOTA"/>
    <s v="PAGAFACIL  CHINACOTA"/>
    <s v="REDEBAN"/>
    <n v="2366303"/>
    <s v="FO-25-1146209"/>
    <d v="2025-06-27T13:06:52"/>
    <d v="2025-06-28T11:30:02"/>
    <s v="EJECUTADO_EXITOSO"/>
    <s v="EJECUTADO EXITOSO"/>
    <s v="ORDEN DE CAMBIO"/>
    <s v="ROLLOS"/>
    <s v="ROLLOS"/>
    <s v="VISITA_TÉCNICA"/>
    <n v="140"/>
    <s v="ESTADO RESULTADO DE LA ACTIVIDAD :EJECUTADO_x000a_FORMA DE ATENCIÓN :VISITA TECNICA_x000a_CANTIDAD DE ROLLOS :140_x000a_FECHA FIN DE LA ACTIVIDAD :28-06-2025_x000a_NOMBRES Y APELLIDOS DEL USUARIO :Jorge basto_x000a_TELEFONO DEL USUARIO :3142748778_x000a_CORREO DEL USUARIO :pfchinacota@pagafacil.com.co_x000a_SOLUCIÓN :SE REALIZA ENTREGA DE 140 ROLLOS EXITOSA"/>
    <n v="0"/>
    <n v="0"/>
    <s v="N/A"/>
    <s v="TIPO II"/>
    <s v="TERRESTRE"/>
    <n v="1"/>
    <n v="0"/>
    <n v="67654.12000000001"/>
    <n v="0"/>
    <n v="67654.12000000001"/>
    <m/>
    <m/>
    <m/>
    <m/>
    <m/>
  </r>
  <r>
    <s v="CALI"/>
    <x v="5"/>
    <x v="5"/>
    <n v="76520"/>
    <n v="2367011"/>
    <n v="39686"/>
    <s v="VALLE DEL CAUCA"/>
    <s v="PALMIRA"/>
    <s v="BARRIO BIZERTA PALMIRA"/>
    <s v="REDEBAN"/>
    <n v="2367011"/>
    <s v="FO-25-1147227"/>
    <d v="2025-06-27T15:32:30"/>
    <d v="2025-06-28T11:33:14"/>
    <s v="EJECUTADO_CANCELADO"/>
    <s v="CB CERRADO - DESOCUPADO"/>
    <s v="ORDEN DE CAMBIO"/>
    <s v="ROLLOS"/>
    <s v="ROLLOS"/>
    <s v="VISITA_TÉCNICA"/>
    <n v="20"/>
    <s v="ESTADO RESULTADO DE LA ACTIVIDAD :EJECUTADO / CANCELADO_x000a_FORMA DE ATENCIÓN :VISITA TECNICA_x000a_CANTIDAD DE ROLLOS :_x000a_FECHA FIN DE LA ACTIVIDAD :28-06-2025_x000a_NOMBRES Y APELLIDOS DEL USUARIO :NO HUBO CONTACTO _x000a_TELEFONO DEL USUARIO :3102383904_x000a_CORREO DEL USUARIO :no se tiene esta información no hubo, contacto _x000a_SOLUCIÓN :SE REALIZÓ GESTIÓN TELEFÓNICA PARA CONFIRMAR LA VISITA PARA LA ENTREGA DE LOS ROLLOS PERO NO HUBO RESPUESTA,SE REALIZÓ LA VISITA TÉCNICA SE ENCONTRÓ EL COMERCIO CERRADO SE TOCÓ AL TIMBRE SE REALIZÓ NUEVAMENTE GESTIÓN TELEFÓNICA NO HUBO RESPUESTA,SE DEJA MENSAJE DE WHATSAPP AL CLIENTE INDICANDO QUE DEBE LLAMAR A LA LÍNEA DE BANCOLOMBIA A SOLICITAR NUEVAMENTE LOS ROLLOS "/>
    <n v="0"/>
    <n v="0"/>
    <s v="N/A"/>
    <s v="TIPO I"/>
    <s v="TERRESTRE"/>
    <n v="1"/>
    <s v="BERNAL ELAICA EDGAR ALEXIS"/>
    <n v="35779.500569199998"/>
    <n v="0"/>
    <n v="35779.500569199998"/>
    <m/>
    <m/>
    <m/>
    <m/>
    <m/>
  </r>
  <r>
    <s v="CALI"/>
    <x v="5"/>
    <x v="5"/>
    <n v="76364"/>
    <n v="2362201"/>
    <n v="78743"/>
    <s v="VALLE DEL CAUCA"/>
    <s v="JAMUNDI"/>
    <s v="PTM JAMUNDI CUMBA.NET"/>
    <s v="REDEBAN"/>
    <n v="2362201"/>
    <s v="FO-25-1141440"/>
    <d v="2025-06-26T16:58:00"/>
    <d v="2025-06-28T11:36:34"/>
    <s v="EJECUTADO_EXITOSO"/>
    <s v="EJECUTADO EXITOSO"/>
    <s v="ORDEN DE CAMBIO"/>
    <s v="ROLLOS"/>
    <s v="ROLLOS"/>
    <s v="VISITA_TÉCNICA"/>
    <n v="30"/>
    <s v="ESTADO RESULTADO DE LA ACTIVIDAD :EJECUTADO_x000a_FORMA DE ATENCIÓN :VISITA TECNICA_x000a_CANTIDAD DE ROLLOS :30_x000a_FECHA FIN DE LA ACTIVIDAD :28-06-2025_x000a_NOMBRES Y APELLIDOS DEL USUARIO :MIGUEL CUMBA _x000a_TELEFONO DEL USUARIO :3012688645_x000a_CORREO DEL USUARIO :miguelcumba123@gmail.com_x000a_SOLUCIÓN :SE REALIZA ENTREGA DE 30 ROLLOS CON VISITA, NO SE INTERVIENE EQUIPOS "/>
    <n v="0"/>
    <n v="0"/>
    <s v="N/A"/>
    <s v="TIPO II"/>
    <s v="TERRESTRE"/>
    <n v="1"/>
    <n v="0"/>
    <n v="67654.12000000001"/>
    <n v="0"/>
    <n v="67654.12000000001"/>
    <m/>
    <m/>
    <m/>
    <m/>
    <m/>
  </r>
  <r>
    <s v="BOGOTA"/>
    <x v="3"/>
    <x v="3"/>
    <n v="11001"/>
    <n v="2360878"/>
    <n v="79743"/>
    <s v="CUNDINAMARCA"/>
    <s v="BOGOTA"/>
    <s v="BARRIO BOSA LAURELES BOGOTA 4"/>
    <s v="REDEBAN"/>
    <n v="2360878"/>
    <s v="FO-25-1140676"/>
    <d v="2025-06-26T14:53:00"/>
    <d v="2025-06-28T11:43:19"/>
    <s v="EJECUTADO_EXITOSO"/>
    <s v="EJECUTADO EXITOSO"/>
    <s v="ORDEN DE CAMBIO"/>
    <s v="ROLLOS"/>
    <s v="ROLLOS"/>
    <s v="VISITA_TÉCNICA"/>
    <n v="20"/>
    <s v="ESTADO RESULTADO DE LA ACTIVIDAD :EJECUTADO_x000a_FORMA DE ATENCIÓN :VISITA TECNICA_x000a_CANTIDAD DE ROLLOS :20_x000a_FECHA FIN DE LA ACTIVIDAD :28-06-2025_x000a_NOMBRES Y APELLIDOS DEL USUARIO :Johana rojas_x000a_TELEFONO DEL USUARIO :3133788985_x000a_CORREO DEL USUARIO :meryjohanarojasgomez@gmail.com_x000a_SOLUCIÓN :ENTREGA DE 20 ROLLOS NO SE MANIPULAN EQUIPOS "/>
    <n v="0"/>
    <n v="0"/>
    <s v="N/A"/>
    <s v="TIPO I"/>
    <s v="TERRESTRE"/>
    <n v="1"/>
    <s v="FRANCO CAÑAVERAL YAMID RAUL"/>
    <n v="35779.500569199998"/>
    <n v="0"/>
    <n v="35779.500569199998"/>
    <m/>
    <m/>
    <m/>
    <m/>
    <m/>
  </r>
  <r>
    <s v="TUNJA"/>
    <x v="0"/>
    <x v="0"/>
    <n v="15407"/>
    <n v="2353912"/>
    <n v="28981"/>
    <s v="BOYACA"/>
    <s v="VILLA DE LEYVA"/>
    <s v="BARRIO CENTRO 3 VILLA DE LEYVA"/>
    <s v="REDEBAN"/>
    <n v="2353912"/>
    <s v="FO-25-1134464"/>
    <d v="2025-06-25T13:43:00"/>
    <d v="2025-06-28T11:45:30"/>
    <s v="EJECUTADO_EXITOSO"/>
    <s v="EJECUTADO EXITOSO"/>
    <s v="ORDEN DE CAMBIO"/>
    <s v="ROLLOS"/>
    <s v="ROLLOS"/>
    <s v="VISITA_TÉCNICA"/>
    <n v="30"/>
    <s v="ESTADO RESULTADO DE LA ACTIVIDAD :EJECUTADO_x000a_FORMA DE ATENCIÓN :VISITA TECNICA_x000a_CANTIDAD DE ROLLOS :30_x000a_FECHA FIN DE LA ACTIVIDAD :28-06-2025_x000a_NOMBRES Y APELLIDOS DEL USUARIO :LUZ CETINA_x000a_TELEFONO DEL USUARIO :3112945406_x000a_CORREO DEL USUARIO :syst&amp;comp@gmail.com_x000a_SOLUCIÓN :SE REALIZA ENTREGA DE 30 ROLLOS CON VISITA "/>
    <n v="0"/>
    <n v="0"/>
    <s v="N/A"/>
    <s v="TIPO II"/>
    <s v="TERRESTRE"/>
    <n v="1"/>
    <s v="SANTOS GUZMAN CHRISTIAN FELIPE"/>
    <n v="67654.12000000001"/>
    <n v="0"/>
    <n v="67654.12000000001"/>
    <m/>
    <m/>
    <m/>
    <m/>
    <m/>
  </r>
  <r>
    <s v="MEDELLIN"/>
    <x v="2"/>
    <x v="2"/>
    <n v="5440"/>
    <n v="2343333"/>
    <n v="20726"/>
    <s v="ANTIOQUIA"/>
    <s v="MARINILLA"/>
    <s v="MULTIPAGAS MARINILLA"/>
    <s v="REDEBAN"/>
    <n v="2343333"/>
    <s v="FO-25-1126049"/>
    <d v="2025-06-24T08:00:00"/>
    <d v="2025-06-28T11:48:30"/>
    <s v="EJECUTADO_EXITOSO"/>
    <s v="EJECUTADO EXITOSO"/>
    <s v="ORDEN DE CAMBIO"/>
    <s v="ROLLOS"/>
    <s v="ROLLOS"/>
    <s v="VISITA_TÉCNICA"/>
    <n v="210"/>
    <s v="ESTADO RESULTADO DE LA ACTIVIDAD :EJECUTADO_x000a_FORMA DE ATENCIÓN :VISITA TECNICA_x000a_CANTIDAD DE ROLLOS :210_x000a_FECHA FIN DE LA ACTIVIDAD :28-06-2025_x000a_NOMBRES Y APELLIDOS DEL USUARIO :Eliana Prieto _x000a_TELEFONO DEL USUARIO :3234826098_x000a_CORREO DEL USUARIO :controldevisitadigital@gmail.com _x000a_SOLUCIÓN :SE ENTREGA ROLLOS OK "/>
    <n v="0"/>
    <n v="0"/>
    <s v="N/A"/>
    <s v="TIPO II"/>
    <s v="TERRESTRE"/>
    <n v="1"/>
    <s v="AGUIRRE HENAO RAUL EDUARDO"/>
    <n v="67654.12000000001"/>
    <n v="0"/>
    <n v="67654.12000000001"/>
    <m/>
    <m/>
    <m/>
    <m/>
    <m/>
  </r>
  <r>
    <s v="MEDELLIN"/>
    <x v="2"/>
    <x v="2"/>
    <n v="5360"/>
    <n v="2335925"/>
    <n v="77991"/>
    <s v="ANTIOQUIA"/>
    <s v="ITAGUI"/>
    <s v="PAGAFACIL ITAGUÍ"/>
    <s v="REDEBAN"/>
    <n v="2335925"/>
    <s v="FO-25-1116580"/>
    <d v="2025-06-20T11:12:00"/>
    <d v="2025-06-28T11:50:36"/>
    <s v="EJECUTADO_EXITOSO"/>
    <s v="EJECUTADO EXITOSO"/>
    <s v="ORDEN DE CAMBIO"/>
    <s v="ROLLOS"/>
    <s v="ROLLOS"/>
    <s v="VISITA_TÉCNICA"/>
    <n v="370"/>
    <s v="ESTADO RESULTADO DE LA ACTIVIDAD :EJECUTADO_x000a_FORMA DE ATENCIÓN :VISITA TECNICA_x000a_CANTIDAD DE ROLLOS :370_x000a_FECHA FIN DE LA ACTIVIDAD :28-06-2025_x000a_NOMBRES Y APELLIDOS DEL USUARIO :SANDRA VILLA _x000a_TELEFONO DEL USUARIO :3136522356_x000a_CORREO DEL USUARIO :sandravilla_x000a_SOLUCIÓN :SE HACE ENTREGA DE ROLLOS "/>
    <n v="0"/>
    <n v="0"/>
    <s v="N/A"/>
    <s v="TIPO I"/>
    <s v="TERRESTRE"/>
    <n v="1"/>
    <s v="CACERES HERNANDEZ ANDRES"/>
    <n v="35779.500569199998"/>
    <n v="0"/>
    <n v="35779.500569199998"/>
    <m/>
    <m/>
    <m/>
    <m/>
    <m/>
  </r>
  <r>
    <s v="IBAGUE"/>
    <x v="4"/>
    <x v="4"/>
    <n v="73001"/>
    <n v="2367081"/>
    <n v="58765"/>
    <s v="TOLIMA"/>
    <s v="IBAGUE"/>
    <s v="PTM IBAGUE VARIEDADES ISIS"/>
    <s v="REDEBAN"/>
    <n v="2367081"/>
    <s v="FO-25-1147258"/>
    <d v="2025-06-27T16:06:27"/>
    <d v="2025-06-28T11:53:36"/>
    <s v="EJECUTADO_EXITOSO"/>
    <s v="EJECUTADO EXITOSO"/>
    <s v="ORDEN DE CAMBIO"/>
    <s v="ROLLOS"/>
    <s v="ROLLOS"/>
    <s v="VISITA_TÉCNICA"/>
    <n v="60"/>
    <s v="ESTADO RESULTADO DE LA ACTIVIDAD :EJECUTADO_x000a_FORMA DE ATENCIÓN :VISITA TECNICA_x000a_CANTIDAD DE ROLLOS :60_x000a_FECHA FIN DE LA ACTIVIDAD :28-06-2025_x000a_NOMBRES Y APELLIDOS DEL USUARIO :Andrea Castañeda_x000a_TELEFONO DEL USUARIO :3132896724_x000a_CORREO DEL USUARIO :jhoanca21@gmail.com_x000a_SOLUCIÓN :SE REALIZA ENTREGA DE 60 ROLLOS POR SOLICITUD DEL CLIENTE."/>
    <n v="0"/>
    <n v="0"/>
    <s v="N/A"/>
    <s v="TIPO I"/>
    <s v="TERRESTRE"/>
    <n v="1"/>
    <s v="BERNAL ELAICA EDGAR ALEXIS"/>
    <n v="35779.500569199998"/>
    <n v="0"/>
    <n v="35779.500569199998"/>
    <m/>
    <m/>
    <m/>
    <m/>
    <m/>
  </r>
  <r>
    <s v="MEDELLIN"/>
    <x v="2"/>
    <x v="2"/>
    <n v="5088"/>
    <n v="2336818"/>
    <n v="27869"/>
    <s v="ANTIOQUIA"/>
    <s v="BELLO"/>
    <s v="BARRIO SANTO DOMINGO   BELLO"/>
    <s v="REDEBAN"/>
    <n v="2336818"/>
    <s v="FO-25-1117014"/>
    <d v="2025-06-20T12:28:00"/>
    <d v="2025-06-28T12:31:27"/>
    <s v="EJECUTADO_EXITOSO"/>
    <s v="EJECUTADO EXITOSO"/>
    <s v="ORDEN DE CAMBIO"/>
    <s v="ROLLOS"/>
    <s v="ROLLOS"/>
    <s v="VISITA_TÉCNICA"/>
    <n v="170"/>
    <s v="ESTADO RESULTADO DE LA ACTIVIDAD :EJECUTADO_x000a_FORMA DE ATENCIÓN :VISITA TECNICA_x000a_CANTIDAD DE ROLLOS :170_x000a_FECHA FIN DE LA ACTIVIDAD :28-06-2025_x000a_NOMBRES Y APELLIDOS DEL USUARIO :Jhon Gil _x000a_TELEFONO DEL USUARIO :31653019311_x000a_CORREO DEL USUARIO :jotagil16@hotmail.com_x000a_SOLUCIÓN :SE REALIZA ENTREGA DE 170 ROLLO DE CB AL ENCARGADO JHON GIL "/>
    <n v="0"/>
    <n v="0"/>
    <s v="N/A"/>
    <s v="TIPO I"/>
    <s v="TERRESTRE"/>
    <n v="1"/>
    <s v="CACERES HERNANDEZ ANDRES"/>
    <n v="35779.500569199998"/>
    <n v="0"/>
    <n v="35779.500569199998"/>
    <m/>
    <m/>
    <m/>
    <m/>
    <m/>
  </r>
  <r>
    <s v="BOGOTA"/>
    <x v="3"/>
    <x v="3"/>
    <n v="11001"/>
    <n v="2341823"/>
    <n v="75360"/>
    <s v="CUNDINAMARCA"/>
    <s v="BOGOTA"/>
    <s v="BARRIO TUNA ALTA BOGOTA"/>
    <s v="REDEBAN"/>
    <n v="2341823"/>
    <s v="FO-25-1124322"/>
    <d v="2025-06-24T08:00:00"/>
    <d v="2025-06-28T12:33:59"/>
    <s v="EJECUTADO_EXITOSO"/>
    <s v="EJECUTADO EXITOSO"/>
    <s v="ORDEN DE CAMBIO"/>
    <s v="ROLLOS"/>
    <s v="ROLLOS"/>
    <s v="VISITA_TÉCNICA"/>
    <n v="20"/>
    <s v="ESTADO RESULTADO DE LA ACTIVIDAD :EJECUTADO_x000a_FORMA DE ATENCIÓN :VISITA TECNICA_x000a_CANTIDAD DE ROLLOS :20_x000a_FECHA FIN DE LA ACTIVIDAD :28-06-2025_x000a_NOMBRES Y APELLIDOS DEL USUARIO :JHON ANTHONY PERNIA_x000a_TELEFONO DEL USUARIO :3012225469_x000a_CORREO DEL USUARIO :solucionessalitre@gmail.com _x000a_SOLUCIÓN :SE REALIZA ENTREGA DE 20 ROLLOS "/>
    <n v="0"/>
    <n v="0"/>
    <s v="N/A"/>
    <s v="TIPO I"/>
    <s v="TERRESTRE"/>
    <n v="1"/>
    <s v="ANDRADE HERNANDEZ JUAN CARLOS"/>
    <n v="35779.500569199998"/>
    <n v="0"/>
    <n v="35779.500569199998"/>
    <m/>
    <m/>
    <m/>
    <m/>
    <m/>
  </r>
  <r>
    <s v="CALI"/>
    <x v="5"/>
    <x v="5"/>
    <n v="76130"/>
    <n v="2349207"/>
    <n v="52434"/>
    <s v="VALLE DEL CAUCA"/>
    <s v="CANDELARIA"/>
    <s v="BARRIO EL COMERCIO CANDELARIA"/>
    <s v="REDEBAN"/>
    <n v="2349207"/>
    <s v="FO-25-1130529"/>
    <d v="2025-06-24T16:22:00"/>
    <d v="2025-06-28T12:38:24"/>
    <s v="EJECUTADO_EXITOSO"/>
    <s v="EJECUTADO EXITOSO"/>
    <s v="ORDEN DE CAMBIO"/>
    <s v="ROLLOS"/>
    <s v="ROLLOS"/>
    <s v="VISITA_TÉCNICA"/>
    <n v="50"/>
    <s v="ESTADO RESULTADO DE LA ACTIVIDAD :EJECUTADO_x000a_FORMA DE ATENCIÓN :VISITA TECNICA_x000a_CANTIDAD DE ROLLOS :50_x000a_FECHA FIN DE LA ACTIVIDAD :28-06-2025_x000a_NOMBRES Y APELLIDOS DEL USUARIO :María orejuela _x000a_TELEFONO DEL USUARIO :3144521048_x000a_CORREO DEL USUARIO :hmosqueralopez@gmail.com_x000a_SOLUCIÓN :SE VISITAS CORRESPONSAL Y SE REALIZA ENTREGA 50 ROLLOS"/>
    <n v="0"/>
    <n v="0"/>
    <s v="N/A"/>
    <s v="TIPO II"/>
    <s v="TERRESTRE"/>
    <n v="1"/>
    <s v="BERNAL ELAICA EDGAR ALEXIS"/>
    <n v="67654.12000000001"/>
    <n v="0"/>
    <n v="67654.12000000001"/>
    <m/>
    <m/>
    <m/>
    <m/>
    <m/>
  </r>
  <r>
    <s v="MANIZALES"/>
    <x v="5"/>
    <x v="6"/>
    <n v="17001"/>
    <n v="2354579"/>
    <n v="79310"/>
    <s v="CALDAS"/>
    <s v="MANIZALES"/>
    <s v="BARRIO LINARES MANIZALES 5"/>
    <s v="REDEBAN"/>
    <n v="2354579"/>
    <s v="FO-25-1140139"/>
    <d v="2025-06-25T15:14:00"/>
    <d v="2025-06-28T12:40:41"/>
    <s v="EJECUTADO_EXITOSO"/>
    <s v="EJECUTADO EXITOSO"/>
    <s v="ORDEN DE CAMBIO"/>
    <s v="ROLLOS"/>
    <s v="ROLLOS"/>
    <s v="VISITA_TÉCNICA"/>
    <n v="90"/>
    <s v="ESTADO RESULTADO DE LA ACTIVIDAD :EJECUTADO_x000a_FORMA DE ATENCIÓN :VISITA TECNICA_x000a_CANTIDAD DE ROLLOS :90_x000a_FECHA FIN DE LA ACTIVIDAD :28-06-2025_x000a_NOMBRES Y APELLIDOS DEL USUARIO :Wilinton Suárez _x000a_TELEFONO DEL USUARIO :3235462695_x000a_CORREO DEL USUARIO :yennipaolacaldas@gmail.com_x000a_SOLUCIÓN :SE ENTREGAN 90 ROLLOS."/>
    <n v="0"/>
    <n v="0"/>
    <s v="N/A"/>
    <s v="TIPO I"/>
    <s v="TERRESTRE"/>
    <n v="1"/>
    <s v="CANEDO HERRERA ALEXANDER"/>
    <n v="35779.500569199998"/>
    <n v="0"/>
    <n v="35779.500569199998"/>
    <m/>
    <m/>
    <m/>
    <m/>
    <m/>
  </r>
  <r>
    <s v="CARTAGENA"/>
    <x v="1"/>
    <x v="1"/>
    <n v="13836"/>
    <n v="2361295"/>
    <n v="48796"/>
    <s v="BOLIVAR"/>
    <s v="TURBACO"/>
    <s v="PTM TURBACO  DROGUERIA LA GRAN"/>
    <s v="REDEBAN"/>
    <n v="2361295"/>
    <s v="FO-25-1140679"/>
    <d v="2025-06-26T15:47:00"/>
    <d v="2025-06-28T12:46:05"/>
    <s v="EJECUTADO_EXITOSO"/>
    <s v="EJECUTADO EXITOSO"/>
    <s v="ORDEN DE CAMBIO"/>
    <s v="ROLLOS"/>
    <s v="ROLLOS"/>
    <s v="VISITA_TÉCNICA"/>
    <n v="80"/>
    <s v="ESTADO RESULTADO DE LA ACTIVIDAD :EJECUTADO_x000a_FORMA DE ATENCIÓN :VISITA TECNICA_x000a_CANTIDAD DE ROLLOS :80_x000a_FECHA FIN DE LA ACTIVIDAD :28-06-2025_x000a_NOMBRES Y APELLIDOS DEL USUARIO :DARLEDIS BALLESTEROS_x000a_TELEFONO DEL USUARIO :3142527173_x000a_CORREO DEL USUARIO :nimapaso@hotmail.com_x000a_SOLUCIÓN :SE REALIZA ENTREGA DE 80 ROLLOS PARA EL CORRESPONSAL "/>
    <n v="0"/>
    <n v="0"/>
    <s v="N/A"/>
    <s v="TIPO II"/>
    <s v="TERRESTRE"/>
    <n v="1"/>
    <s v="GIMBUEL LASSO LUIS GERMAN"/>
    <n v="67654.12000000001"/>
    <n v="0"/>
    <n v="67654.12000000001"/>
    <m/>
    <m/>
    <m/>
    <m/>
    <m/>
  </r>
  <r>
    <s v="CALI"/>
    <x v="5"/>
    <x v="5"/>
    <n v="76130"/>
    <n v="2362408"/>
    <n v="45534"/>
    <s v="VALLE DEL CAUCA"/>
    <s v="CANDELARIA"/>
    <s v="PTM CANDELARIA  SERVICENTRO TE"/>
    <s v="REDEBAN"/>
    <n v="2362408"/>
    <s v="FO-25-1142139"/>
    <d v="2025-06-26T17:35:47"/>
    <d v="2025-06-28T12:53:04"/>
    <s v="EJECUTADO_EXITOSO"/>
    <s v="EJECUTADO EXITOSO"/>
    <s v="ORDEN DE CAMBIO"/>
    <s v="ROLLOS"/>
    <s v="ROLLOS"/>
    <s v="VISITA_TÉCNICA"/>
    <n v="100"/>
    <s v="ESTADO RESULTADO DE LA ACTIVIDAD :EJECUTADO_x000a_FORMA DE ATENCIÓN :VISITA TECNICA_x000a_CANTIDAD DE ROLLOS :100_x000a_FECHA FIN DE LA ACTIVIDAD :28-06-2025_x000a_NOMBRES Y APELLIDOS DEL USUARIO :Johana Quiñones _x000a_TELEFONO DEL USUARIO :3108273773_x000a_CORREO DEL USUARIO :manuelasst9@gmail.com_x000a_SOLUCIÓN :SE VISITA CORRESPONSAL Y SE REALIZA ENTREGA DE 100 ROLLOS. NO SE PUEDE DILIGENCIAR EN CAMPO SYTEX DEBIDO A QUE LA APP NO ABRIÓ POR FALTA DE SEÑAL. VALIDAR FOTOS EN ESTE ÍTEM "/>
    <n v="0"/>
    <n v="0"/>
    <s v="N/A"/>
    <s v="TIPO II"/>
    <s v="TERRESTRE"/>
    <n v="1"/>
    <s v="REMICIO AMADO JOHN HEBER"/>
    <n v="67654.12000000001"/>
    <n v="0"/>
    <n v="67654.12000000001"/>
    <m/>
    <m/>
    <m/>
    <m/>
    <m/>
  </r>
  <r>
    <s v="BOGOTA"/>
    <x v="3"/>
    <x v="3"/>
    <n v="11001"/>
    <n v="2352016"/>
    <n v="49448"/>
    <s v="CUNDINAMARCA"/>
    <s v="BOGOTA"/>
    <s v="BARRIO LAS FERIAS BOGOTA 3"/>
    <s v="REDEBAN"/>
    <n v="2352016"/>
    <s v="FO-25-1133343"/>
    <d v="2025-06-25T09:54:00"/>
    <d v="2025-06-28T12:56:54"/>
    <s v="EJECUTADO_EXITOSO"/>
    <s v="EJECUTADO EXITOSO"/>
    <s v="ORDEN DE CAMBIO"/>
    <s v="ROLLOS"/>
    <s v="ROLLOS"/>
    <s v="VISITA_TÉCNICA"/>
    <n v="130"/>
    <s v="ESTADO RESULTADO DE LA ACTIVIDAD :EJECUTADO_x000a_FORMA DE ATENCIÓN :VISITA TECNICA_x000a_CANTIDAD DE ROLLOS :130_x000a_FECHA FIN DE LA ACTIVIDAD :28-06-2025_x000a_NOMBRES Y APELLIDOS DEL USUARIO :Emili Lares 313484_x000a_TELEFONO DEL USUARIO :3134841620_x000a_CORREO DEL USUARIO :porvenirferiascorresponsal@gmail.com_x000a_SOLUCIÓN :SE REALIZA ENTREGA DE 130 ROLLOS "/>
    <n v="0"/>
    <n v="0"/>
    <s v="N/A"/>
    <s v="TIPO I"/>
    <s v="TERRESTRE"/>
    <n v="1"/>
    <n v="0"/>
    <n v="35779.500569199998"/>
    <n v="0"/>
    <n v="35779.500569199998"/>
    <m/>
    <m/>
    <m/>
    <m/>
    <m/>
  </r>
  <r>
    <s v="MEDELLIN"/>
    <x v="2"/>
    <x v="2"/>
    <n v="5579"/>
    <n v="2356475"/>
    <n v="69539"/>
    <s v="ANTIOQUIA"/>
    <s v="PUERTO BERRIO"/>
    <s v="BARRIO VDA BODEGAS PUERTO BERR"/>
    <s v="REDEBAN"/>
    <n v="2356475"/>
    <s v="FO-25-1138933"/>
    <d v="2025-06-26T08:00:00"/>
    <d v="2025-06-28T13:13:14"/>
    <s v="EJECUTADO_EXITOSO"/>
    <s v="EJECUTADO EXITOSO"/>
    <s v="ORDEN DE CAMBIO"/>
    <s v="ROLLOS"/>
    <s v="ROLLOS"/>
    <s v="ENVÍO"/>
    <n v="20"/>
    <s v="ESTADO RESULTADO DE LA ACTIVIDAD :_x000a_FORMA DE ATENCIÓN :ENVIO_x000a_CANTIDAD DE ROLLOS :20_x000a_FECHA FIN DE LA ACTIVIDAD :28-06-2025_x000a_NOMBRES Y APELLIDOS DEL USUARIO :_x000a_TELEFONO DEL USUARIO :_x000a_CORREO DEL USUARIO :_x000a_SOLUCIÓN :"/>
    <s v="284607312"/>
    <s v="SERVIENTREGA"/>
    <s v="ENTREGADO"/>
    <s v="TIPO III"/>
    <s v="TERRESTRE"/>
    <n v="0"/>
    <n v="0"/>
    <n v="35779.500569199998"/>
    <n v="0"/>
    <n v="35779.500569199998"/>
    <m/>
    <m/>
    <m/>
    <m/>
    <m/>
  </r>
  <r>
    <s v="BUCARAMANGA"/>
    <x v="0"/>
    <x v="0"/>
    <n v="68081"/>
    <n v="2365017"/>
    <n v="54409"/>
    <s v="SANTANDER"/>
    <s v="BARRANCABERMEJA"/>
    <s v="PTM BARRANCABERMEJA AFILIAR B"/>
    <s v="REDEBAN"/>
    <n v="2365017"/>
    <s v="FO-25-1144570"/>
    <d v="2025-06-27T10:28:43"/>
    <d v="2025-06-28T13:15:21"/>
    <s v="EJECUTADO_EXITOSO"/>
    <s v="EJECUTADO EXITOSO"/>
    <s v="ORDEN DE CAMBIO"/>
    <s v="ROLLOS"/>
    <s v="ROLLOS"/>
    <s v="ENVÍO"/>
    <n v="30"/>
    <s v="ESTADO RESULTADO DE LA ACTIVIDAD :_x000a_FORMA DE ATENCIÓN :ENVIO_x000a_CANTIDAD DE ROLLOS :30_x000a_FECHA FIN DE LA ACTIVIDAD :28-06-2025_x000a_NOMBRES Y APELLIDOS DEL USUARIO :_x000a_TELEFONO DEL USUARIO :_x000a_CORREO DEL USUARIO :_x000a_SOLUCIÓN :"/>
    <s v="2212425492"/>
    <s v="SERVIENTREGA"/>
    <s v="ENTREGADO"/>
    <s v="TIPO III"/>
    <s v="TERRESTRE"/>
    <n v="0"/>
    <n v="0"/>
    <n v="35779.500569199998"/>
    <n v="0"/>
    <n v="35779.500569199998"/>
    <m/>
    <m/>
    <m/>
    <m/>
    <m/>
  </r>
  <r>
    <s v="BUCARAMANGA"/>
    <x v="0"/>
    <x v="0"/>
    <n v="68081"/>
    <n v="2365028"/>
    <n v="76399"/>
    <s v="SANTANDER"/>
    <s v="BARRANCABERMEJA"/>
    <s v="PTM  BARRANCABERMEJA  PAPELERI"/>
    <s v="REDEBAN"/>
    <n v="2365028"/>
    <s v="FO-25-1144577"/>
    <d v="2025-06-27T10:31:04"/>
    <d v="2025-06-28T13:17:07"/>
    <s v="EJECUTADO_EXITOSO"/>
    <s v="EJECUTADO EXITOSO"/>
    <s v="ORDEN DE CAMBIO"/>
    <s v="ROLLOS"/>
    <s v="ROLLOS"/>
    <s v="ENVÍO"/>
    <n v="20"/>
    <s v="ESTADO RESULTADO DE LA ACTIVIDAD :_x000a_FORMA DE ATENCIÓN :ENVIO_x000a_CANTIDAD DE ROLLOS :20_x000a_FECHA FIN DE LA ACTIVIDAD :28-06-2025_x000a_NOMBRES Y APELLIDOS DEL USUARIO :_x000a_TELEFONO DEL USUARIO :_x000a_CORREO DEL USUARIO :_x000a_SOLUCIÓN :"/>
    <s v="2212425491"/>
    <s v="SERVIENTREGA"/>
    <s v="ENTREGADO"/>
    <s v="TIPO III"/>
    <s v="TERRESTRE"/>
    <n v="0"/>
    <n v="0"/>
    <n v="35779.500569199998"/>
    <n v="0"/>
    <n v="35779.500569199998"/>
    <m/>
    <m/>
    <m/>
    <m/>
    <m/>
  </r>
  <r>
    <s v="CARTAGENA"/>
    <x v="1"/>
    <x v="1"/>
    <n v="13001"/>
    <n v="2366799"/>
    <n v="64682"/>
    <s v="BOLIVAR"/>
    <s v="CARTAGENA"/>
    <s v="DISTRICOL ORION PC STORE"/>
    <s v="REDEBAN"/>
    <n v="2366799"/>
    <s v="FO-25-1147244"/>
    <d v="2025-06-27T15:28:45"/>
    <d v="2025-06-28T13:21:51"/>
    <s v="EJECUTADO_EXITOSO"/>
    <s v="EJECUTADO EXITOSO"/>
    <s v="ORDEN DE CAMBIO"/>
    <s v="ROLLOS"/>
    <s v="ROLLOS"/>
    <s v="VISITA_TÉCNICA"/>
    <n v="50"/>
    <s v="ESTADO RESULTADO DE LA ACTIVIDAD :EJECUTADO_x000a_FORMA DE ATENCIÓN :VISITA TECNICA_x000a_CANTIDAD DE ROLLOS :50_x000a_FECHA FIN DE LA ACTIVIDAD :28-06-2025_x000a_NOMBRES Y APELLIDOS DEL USUARIO :Franklyn díaz _x000a_TELEFONO DEL USUARIO :3017217485_x000a_CORREO DEL USUARIO :orionpcstore@gmail.com_x000a_SOLUCIÓN :SE ENTREGAN 50 ROLLOS "/>
    <n v="0"/>
    <n v="0"/>
    <s v="N/A"/>
    <s v="TIPO I"/>
    <s v="TERRESTRE"/>
    <n v="1"/>
    <n v="0"/>
    <n v="35779.500569199998"/>
    <n v="0"/>
    <n v="35779.500569199998"/>
    <m/>
    <m/>
    <m/>
    <m/>
    <m/>
  </r>
  <r>
    <s v="MONTERIA"/>
    <x v="1"/>
    <x v="1"/>
    <n v="23001"/>
    <n v="2357067"/>
    <n v="55240"/>
    <s v="CORDOBA"/>
    <s v="MONTERIA"/>
    <s v="DISTRICOL TIENDA ZZ GUACIMAL"/>
    <s v="REDEBAN"/>
    <n v="2357067"/>
    <s v="FO-25-1138167"/>
    <d v="2025-06-26T08:06:00"/>
    <d v="2025-06-29T12:53:07"/>
    <s v="EJECUTADO_EXITOSO"/>
    <s v="EJECUTADO EXITOSO"/>
    <s v="ORDEN DE CAMBIO"/>
    <s v="ROLLOS"/>
    <s v="ROLLOS"/>
    <s v="ENVÍO"/>
    <n v="30"/>
    <s v="ESTADO RESULTADO DE LA ACTIVIDAD :EJECUTADO_x000a_FORMA DE ATENCIÓN :ENVIO FLOTA - OPERADOR LOGISTICO_x000a_CANTIDAD DE ROLLOS :30_x000a_FECHA FIN DE LA ACTIVIDAD :28-06-2025_x000a_NOMBRES Y APELLIDOS DEL USUARIO :Lina Alvarez _x000a_TELEFONO DEL USUARIO :3207055300_x000a_CORREO DEL USUARIO :linamaralu@gmail.com_x000a_SOLUCIÓN :SE REALIZÓ ENVÍO DE 30 ROLLOS PARA EL CGT GUASIMAL, EL ENVÍO SE REALIZÓ EN MOTOTAXI HASTA EL PUNTO."/>
    <n v="0"/>
    <s v="FLOTA"/>
    <n v="0"/>
    <s v="TIPO I"/>
    <s v="TERRESTRE"/>
    <n v="0"/>
    <n v="0"/>
    <n v="35779.500569199998"/>
    <n v="0"/>
    <n v="35779.500569199998"/>
    <m/>
    <m/>
    <m/>
    <m/>
    <m/>
  </r>
  <r>
    <s v="YOPAL"/>
    <x v="4"/>
    <x v="4"/>
    <n v="85001"/>
    <n v="2368530"/>
    <n v="66457"/>
    <s v="CASANARE"/>
    <s v="YOPAL"/>
    <s v="BARRIO CENTRO YOPAL 6"/>
    <s v="REDEBAN"/>
    <n v="2368530"/>
    <s v="FO-25-1149377"/>
    <d v="2025-06-28T09:00:00"/>
    <d v="2025-06-29T12:59:03"/>
    <s v="EJECUTADO_EXITOSO"/>
    <s v="EJECUTADO EXITOSO"/>
    <s v="ORDEN DE CAMBIO"/>
    <s v="ROLLOS"/>
    <s v="ROLLOS"/>
    <s v="ENVÍO"/>
    <n v="40"/>
    <s v="ESTADO RESULTADO DE LA ACTIVIDAD :EJECUTADO_x000a_FORMA DE ATENCIÓN :ENVIO FLOTA - OPERADOR LOGISTICO_x000a_CANTIDAD DE ROLLOS :40_x000a_FECHA FIN DE LA ACTIVIDAD :29-06-2025_x000a_NOMBRES Y APELLIDOS DEL USUARIO :CAROLINA RODRIGUEZ _x000a_TELEFONO DEL USUARIO :3112850059_x000a_CORREO DEL USUARIO :villajuliana2005@hotmail.com_x000a_SOLUCIÓN :EN COMUNICACIÓN CON LA SEÑORA CAROLINA RODRIGUEZ AL NUMERO 3112850059, INDICA SE ENVIEN LOS ROLLOS POR SERVICIO DE TAXIS. RECIBIDO OK"/>
    <n v="0"/>
    <s v="FLOTA"/>
    <n v="0"/>
    <s v="TIPO I"/>
    <s v="TERRESTRE"/>
    <n v="0"/>
    <s v="GARZON RUIZ LUIS MIGUEL"/>
    <n v="35779.500569199998"/>
    <n v="0"/>
    <n v="35779.500569199998"/>
    <m/>
    <m/>
    <m/>
    <m/>
    <m/>
  </r>
  <r>
    <s v="MONTERIA"/>
    <x v="1"/>
    <x v="1"/>
    <n v="5250"/>
    <n v="2322344"/>
    <n v="72553"/>
    <s v="ANTIOQUIA"/>
    <s v="EL BAGRE"/>
    <s v="BIJAO EL BAGRE 4"/>
    <s v="REDEBAN"/>
    <n v="2322344"/>
    <s v="FO-25-1109233"/>
    <d v="2025-06-18T09:32:00"/>
    <d v="2025-06-29T13:57:18"/>
    <s v="EJECUTADO_EXITOSO"/>
    <s v="EJECUTADO EXITOSO"/>
    <s v="ORDEN DE CAMBIO"/>
    <s v="ROLLOS"/>
    <s v="ROLLOS"/>
    <s v="ENVÍO"/>
    <n v="60"/>
    <s v="ESTADO RESULTADO DE LA ACTIVIDAD :_x000a_FORMA DE ATENCIÓN :ENVIO_x000a_CANTIDAD DE ROLLOS :60_x000a_FECHA FIN DE LA ACTIVIDAD :29-06-2025_x000a_NOMBRES Y APELLIDOS DEL USUARIO :_x000a_TELEFONO DEL USUARIO :_x000a_CORREO DEL USUARIO :_x000a_SOLUCIÓN :"/>
    <s v="2259116626"/>
    <s v="SERVIENTREGA"/>
    <n v="0"/>
    <s v="TIPO IV"/>
    <s v="TERRESTRE"/>
    <n v="0"/>
    <s v="PEÑA DIAZ IVAN YESID"/>
    <n v="35779.500569199998"/>
    <n v="0"/>
    <n v="35779.500569199998"/>
    <m/>
    <m/>
    <m/>
    <m/>
    <m/>
  </r>
  <r>
    <m/>
    <x v="6"/>
    <x v="7"/>
    <m/>
    <m/>
    <m/>
    <m/>
    <m/>
    <m/>
    <m/>
    <m/>
    <m/>
    <m/>
    <m/>
    <m/>
    <m/>
    <m/>
    <m/>
    <m/>
    <m/>
    <m/>
    <m/>
    <m/>
    <m/>
    <m/>
    <m/>
    <m/>
    <m/>
    <m/>
    <m/>
    <m/>
    <n v="41393662.212323382"/>
    <m/>
    <m/>
    <m/>
    <m/>
    <m/>
  </r>
  <r>
    <m/>
    <x v="6"/>
    <x v="7"/>
    <m/>
    <m/>
    <m/>
    <m/>
    <m/>
    <m/>
    <m/>
    <m/>
    <m/>
    <m/>
    <m/>
    <m/>
    <m/>
    <m/>
    <m/>
    <m/>
    <m/>
    <m/>
    <m/>
    <m/>
    <m/>
    <m/>
    <m/>
    <m/>
    <m/>
    <m/>
    <m/>
    <m/>
    <m/>
    <m/>
    <m/>
    <m/>
    <m/>
    <m/>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m/>
    <x v="0"/>
    <x v="0"/>
    <m/>
    <m/>
    <m/>
    <m/>
    <m/>
    <m/>
    <m/>
    <m/>
    <m/>
    <m/>
    <m/>
    <m/>
    <m/>
    <m/>
    <m/>
    <m/>
    <m/>
    <m/>
    <m/>
    <m/>
    <m/>
    <m/>
    <m/>
    <m/>
    <m/>
    <m/>
    <m/>
    <m/>
    <m/>
    <m/>
    <m/>
    <m/>
    <m/>
    <m/>
    <m/>
    <m/>
    <m/>
  </r>
  <r>
    <m/>
    <x v="0"/>
    <x v="0"/>
    <m/>
    <m/>
    <m/>
    <m/>
    <m/>
    <m/>
    <m/>
    <m/>
    <m/>
    <m/>
    <m/>
    <m/>
    <m/>
    <m/>
    <m/>
    <m/>
    <m/>
    <m/>
    <m/>
    <m/>
    <m/>
    <m/>
    <m/>
    <m/>
    <m/>
    <m/>
    <m/>
    <m/>
    <m/>
    <m/>
    <n v="0"/>
    <m/>
    <m/>
    <m/>
    <m/>
    <m/>
    <m/>
  </r>
  <r>
    <m/>
    <x v="0"/>
    <x v="0"/>
    <m/>
    <m/>
    <m/>
    <m/>
    <m/>
    <m/>
    <m/>
    <m/>
    <m/>
    <m/>
    <m/>
    <m/>
    <m/>
    <m/>
    <m/>
    <m/>
    <m/>
    <m/>
    <m/>
    <m/>
    <m/>
    <m/>
    <m/>
    <m/>
    <m/>
    <m/>
    <m/>
    <m/>
    <m/>
    <m/>
    <m/>
    <m/>
    <m/>
    <m/>
    <m/>
    <m/>
    <m/>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s v="PEREIRA"/>
    <x v="0"/>
    <x v="0"/>
    <n v="63001"/>
    <n v="5677712"/>
    <n v="1925500"/>
    <n v="3013001424"/>
    <s v="QUINDIO"/>
    <s v="ARMENIA"/>
    <s v="TEBAIDA"/>
    <s v="REDEBAN"/>
    <n v="5677712"/>
    <s v="FO-25-1099113"/>
    <d v="2025-06-16T16:46:00"/>
    <d v="2025-06-16T16:46:00"/>
    <d v="2025-06-18T11:27:00"/>
    <d v="2025-06-18T14:10:00"/>
    <d v="2025-06-24T16:46:00"/>
    <n v="3"/>
    <s v="SI"/>
    <s v="CUMPLE"/>
    <s v="EJECUTADO_EXITOSO"/>
    <s v="CIERRE EXITOSO"/>
    <s v="ORDEN DE CAMBIO"/>
    <s v="CIERRE"/>
    <s v="CIERRE"/>
    <s v="VISITA_TÉCNICA"/>
    <s v="N/A"/>
    <s v="N/A"/>
    <s v="BBVA"/>
    <s v="18-06 SE VISITA COMERCIO SE REALIZÓ DESINSTALACIÓN DATAFONO, LECTOR, PINPAD Y HUB SIN SERIAL."/>
    <n v="1"/>
    <s v="LM9ZZ152"/>
    <s v="TIPO II"/>
    <s v="TERRESTRE"/>
    <n v="1"/>
    <n v="0"/>
    <s v="SANCHEZ SOLORZANO JUAN SEBASTIAN"/>
    <n v="144967.87232000002"/>
    <n v="140395.6348884"/>
    <n v="144967.87232000002"/>
  </r>
  <r>
    <s v="PEREIRA"/>
    <x v="0"/>
    <x v="0"/>
    <n v="63001"/>
    <n v="5677716"/>
    <n v="1925504"/>
    <n v="3013001422"/>
    <s v="QUINDIO"/>
    <s v="ARMENIA"/>
    <s v="MONTENEGRO"/>
    <s v="REDEBAN"/>
    <n v="5677716"/>
    <s v="FO-25-1099115"/>
    <d v="2025-06-16T16:48:00"/>
    <d v="2025-06-16T16:48:00"/>
    <d v="2025-06-18T10:01:00"/>
    <d v="2025-06-18T10:47:00"/>
    <d v="2025-06-24T16:48:00"/>
    <n v="3"/>
    <s v="SI"/>
    <s v="CUMPLE"/>
    <s v="EJECUTADO_EXITOSO"/>
    <s v="CIERRE EXITOSO"/>
    <s v="ORDEN DE CAMBIO"/>
    <s v="CIERRE"/>
    <s v="CIERRE"/>
    <s v="VISITA_TÉCNICA"/>
    <s v="N/A"/>
    <s v="N/A"/>
    <s v="BBVA"/>
    <s v="18-06 SE VISITA COMERCIO SE REALIZÓ DESINSTALACIÓN DATAFONO, LECTOR, PINPAD Y HUB SIN SERIAL."/>
    <n v="1"/>
    <s v="LM9ZZ150"/>
    <s v="TIPO II"/>
    <s v="TERRESTRE"/>
    <n v="1"/>
    <n v="0"/>
    <s v="SANCHEZ SOLORZANO JUAN SEBASTIAN"/>
    <n v="144967.87232000002"/>
    <n v="140395.6348884"/>
    <n v="144967.87232000002"/>
  </r>
  <r>
    <m/>
    <x v="1"/>
    <x v="1"/>
    <m/>
    <m/>
    <m/>
    <m/>
    <m/>
    <m/>
    <m/>
    <m/>
    <m/>
    <m/>
    <m/>
    <m/>
    <m/>
    <m/>
    <m/>
    <m/>
    <m/>
    <m/>
    <m/>
    <m/>
    <m/>
    <m/>
    <m/>
    <m/>
    <m/>
    <m/>
    <m/>
    <m/>
    <m/>
    <m/>
    <m/>
    <m/>
    <m/>
    <m/>
    <m/>
    <m/>
    <m/>
    <n v="289935.74464000005"/>
  </r>
  <r>
    <m/>
    <x v="1"/>
    <x v="1"/>
    <m/>
    <m/>
    <m/>
    <m/>
    <m/>
    <m/>
    <m/>
    <m/>
    <m/>
    <m/>
    <m/>
    <m/>
    <m/>
    <m/>
    <m/>
    <m/>
    <m/>
    <m/>
    <m/>
    <m/>
    <m/>
    <m/>
    <m/>
    <m/>
    <m/>
    <m/>
    <m/>
    <m/>
    <m/>
    <m/>
    <m/>
    <m/>
    <m/>
    <m/>
    <m/>
    <m/>
    <m/>
    <m/>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m/>
    <x v="0"/>
    <x v="0"/>
    <m/>
    <m/>
    <m/>
    <m/>
    <m/>
    <m/>
    <m/>
    <m/>
    <m/>
    <m/>
    <m/>
    <m/>
    <m/>
    <m/>
    <m/>
    <m/>
    <m/>
    <m/>
    <m/>
    <m/>
    <m/>
    <m/>
    <m/>
    <m/>
    <m/>
    <m/>
    <m/>
    <m/>
    <m/>
    <m/>
    <m/>
    <m/>
    <m/>
    <m/>
    <n v="479588.87655000004"/>
    <n v="196536.5258152"/>
    <n v="0"/>
  </r>
  <r>
    <m/>
    <x v="0"/>
    <x v="0"/>
    <m/>
    <m/>
    <m/>
    <m/>
    <m/>
    <m/>
    <m/>
    <m/>
    <m/>
    <m/>
    <m/>
    <m/>
    <m/>
    <m/>
    <m/>
    <m/>
    <m/>
    <m/>
    <m/>
    <m/>
    <m/>
    <m/>
    <m/>
    <m/>
    <m/>
    <m/>
    <m/>
    <m/>
    <m/>
    <m/>
    <m/>
    <m/>
    <m/>
    <m/>
    <n v="479588.87655000004"/>
    <n v="196536.5258152"/>
    <n v="0"/>
  </r>
  <r>
    <m/>
    <x v="1"/>
    <x v="1"/>
    <m/>
    <m/>
    <m/>
    <m/>
    <m/>
    <m/>
    <m/>
    <m/>
    <m/>
    <m/>
    <m/>
    <m/>
    <m/>
    <m/>
    <m/>
    <m/>
    <m/>
    <m/>
    <m/>
    <m/>
    <m/>
    <m/>
    <m/>
    <m/>
    <m/>
    <m/>
    <m/>
    <m/>
    <m/>
    <m/>
    <m/>
    <m/>
    <m/>
    <m/>
    <m/>
    <m/>
    <n v="0"/>
  </r>
  <r>
    <m/>
    <x v="1"/>
    <x v="1"/>
    <m/>
    <m/>
    <m/>
    <m/>
    <m/>
    <m/>
    <m/>
    <m/>
    <m/>
    <m/>
    <m/>
    <m/>
    <m/>
    <m/>
    <m/>
    <m/>
    <m/>
    <m/>
    <m/>
    <m/>
    <m/>
    <m/>
    <m/>
    <m/>
    <m/>
    <m/>
    <m/>
    <m/>
    <m/>
    <m/>
    <m/>
    <m/>
    <m/>
    <m/>
    <m/>
    <m/>
    <m/>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8">
  <r>
    <s v="BARRANQUILLA"/>
    <x v="0"/>
    <x v="0"/>
    <n v="88564"/>
    <s v="TA-25-666958"/>
    <s v="FO-25-976374"/>
    <d v="2025-05-22T00:00:00"/>
    <d v="2025-06-04T00:00:00"/>
    <d v="2025-05-22T00:00:00"/>
    <d v="2025-06-03T00:00:00"/>
    <d v="2025-06-03T00:00:00"/>
    <s v="ARCHIPIELAGO DE SAN ANDRES Y PROVIDENCIA"/>
    <s v="PROVIDENCIA"/>
    <s v="SMARTPHONECENTERSAS"/>
    <n v="87888455"/>
    <s v="CB CRECIMIENTO - NUEVO"/>
    <s v="APERTURA"/>
    <s v="REDEBAN"/>
    <n v="9999"/>
    <s v="BANCO DE BOGOTA"/>
    <s v="EJECUTADO"/>
    <s v="22-05-2024 SE REALIZA LLAMADA AL CLIENTE, SE HABLA CON LA SRA SMARTPHONECENTERSAS SE VALIDA DIRECCIÓN OK, CANAL OK, TARJETA DE SEMBRADO OK, DISPONIBILIDAD TOTAL, SE CONFIRMA 4 ULTIMOS DIGITOS DE LA TARJETA: NO - CLIENTE NO LA TIENE A LA MANO (SE LE COMPARTE DIGITOS ENVIADOS EN LISTA), LLAMAR EL DÍA LA INSTALACIÓN PARA CONFIRMAR VISITA // CONTACTO REALIZADOPOR WPP // 3-06-2025 SE REALIZA INSTALACION DE CORRESPONSAL AVAL, SE INSTALAN EQUIPOS, SEMBRADO DE TARJETA, CB QUEDA OPERATIVO."/>
    <s v="PORRAS CASTRO DARLON NASCK"/>
    <s v="F1PZZ125"/>
    <n v="1120273"/>
    <s v="N/A"/>
    <n v="865085"/>
    <s v="N/A"/>
    <s v="20 ROLLOS"/>
    <s v="TIPO IV ESPECIAL"/>
    <s v="AEREO"/>
    <s v="VISITA_TÉCNICA"/>
    <n v="9059"/>
    <n v="1"/>
    <n v="988462.96268840006"/>
    <n v="988462.96268840006"/>
    <m/>
    <m/>
    <m/>
    <m/>
    <m/>
    <m/>
  </r>
  <r>
    <s v="CUCUTA"/>
    <x v="1"/>
    <x v="1"/>
    <n v="54498"/>
    <s v="TA-25-676146"/>
    <s v="FO-25-998229"/>
    <d v="2025-05-27T00:00:00"/>
    <d v="2025-05-30T00:00:00"/>
    <d v="2025-05-27T00:00:00"/>
    <d v="2025-06-10T00:00:00"/>
    <d v="2025-06-10T00:00:00"/>
    <s v="NORTE DE SANTANDER"/>
    <s v="OCAÑA"/>
    <s v="ASUCAP TV SAN JORGE SOMOS RED COMUNITARIA EDUCATIVA Y CULTURAL"/>
    <n v="17765033"/>
    <s v="CB CRECIMIENTO - NUEVO"/>
    <s v="APERTURA"/>
    <s v="REDEBAN"/>
    <n v="9999"/>
    <s v="BANCO DE BOGOTA"/>
    <s v="EJECUTADO"/>
    <s v="27-05-2025 SE REALIZA LLAMADA AL CLIENTE, SE HABLA CON EL SR OSWALDO AUGUSTO JACOME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30/05/2025 SE CONTACTA TELEFÓNICAMENTE AL COMERCIO, EL SEÑOR OSWALDO JÁCOME, ME INFORMA QUE NO TIENE LA TARJETA DE SEMBRADO EN EL LOCAL. SOLICITA QUE SE LE CONTACTE EL DÍA 03/06 PARA CONFIRMAR QUE LA TARJETA DE SEMBRADO YA SE ENCUENTRA EN EL LOCAL // 3-06-2025 SE CONTACTA TELEFÓNICAMENTE AL COMERCIO, EL SEÑOR OSWALDO JÁCOME, INFORMA QUE NO TIENE LA TARJETA DE SEMBRADO EN EL LOCAL. SOLICITA QUE SE LE CONTACTE EL DÍA 04/06 PARA CONFIRMAR QUE LA TARJETA DE SEMBRADO YA SE ENCUENTRA EN EL LOCAL // 4/06/2025 EN COMUNICACIÓN TELEFÓNICA AL NÚMERO 3117852050 CON EL SEÑOR OSWALDO JACOME NOS INDICA QUE NO TIENE EN SU PODER LA TARJETA DE SEMBRADO REALIZÓ EL ENVÍO DESDE LA CIUDAD DE BOGOTÁ Y NO HA LLEGADO AL MUNICIPIO DE OCAÑA SE LE INDICA REPROGRAMAR VISITA TÉCNICA, SE HARA VALIDACION EL DIA 06 YA SEA PARA PROCEDER CON LA APERTURA O CERRAR LA ORDEN // 06/06/2025 SE AGENDA VISITA CON EL CLIENTE PARA LA PROXIMA SEMANA, TENIENDO EN CUENTA LA DISPONIBILIDAD DEL CLIENTE Y EL VIAJE PROGRAMADO DEL PERSONAL TECNICO A LA ZONA. // 10/06/2025 SE REALIZA INSTALACION DE CORRESPONSAL AVAL, SE INSTALAN EQUIPOS, SEMBRADO DE TARJETA, CB QUEDA OPERATIVO."/>
    <s v="GELVEZ MOGOLLON JOSE ELISEO"/>
    <s v="AAIZZ802"/>
    <n v="1036877"/>
    <s v="N/A"/>
    <n v="1165081"/>
    <s v="N/A"/>
    <s v="20 ROLLOS"/>
    <s v="TIPO IV"/>
    <s v="TERRESTRE"/>
    <s v="VISITA_TÉCNICA"/>
    <n v="8352"/>
    <n v="1"/>
    <n v="504832.64687880001"/>
    <n v="504832.64687880001"/>
    <m/>
    <m/>
    <m/>
    <m/>
    <m/>
    <m/>
  </r>
  <r>
    <s v="CUCUTA"/>
    <x v="1"/>
    <x v="1"/>
    <n v="54810"/>
    <s v="TA-25-676157"/>
    <s v="FO-25-998316"/>
    <d v="2025-05-27T00:00:00"/>
    <d v="2025-06-09T00:00:00"/>
    <d v="2025-05-27T00:00:00"/>
    <d v="2025-06-09T00:00:00"/>
    <d v="2025-06-09T00:00:00"/>
    <s v="NORTE DE SANTANDER"/>
    <s v="TIBU"/>
    <s v="COMUNICACIONES HERNANDEZ TIBU"/>
    <n v="21122650"/>
    <s v="CB CRECIMIENTO - NUEVO"/>
    <s v="APERTURA"/>
    <s v="REDEBAN"/>
    <n v="9999"/>
    <s v="BANCO DE BOGOTA"/>
    <s v="EJECUTADO"/>
    <s v="27-05-2025 SE REALIZA LLAMADA AL CLIENTE, SE HABLA CON EL SR LIBARDO HERNANDEZ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9/06/2025 SE COMUNICA CON EL CLIENTE LUZ SALDARRIAGA PERSONA ENCARGDA AL # 3153311336 PARA CONFIRMAR TARJETA Y ENVÍO DE QUIPOS RBM, CLIENTE CONFIRMA ENVIÓ Y YA TIENE LA TARJETA AVAL #5516 EN EL COMERCIO, SE PROCEDE A ENVIAR LOS EQUIPOS CONFIGURADOS POR TRANSPORTADORA POR LA NOVEDAD DE ORDEN PÚBLICO QUE SE PRESENTA EN LA ZONA, SE REALIZA SEMBRADO DE TARJETA CON LA CLIENTE ENCARGADA SE HACEN PRUEBAS OK, SE HABILITAN CIERRES EXITOSOS, CB OPERATIVO."/>
    <s v="NARANJO AFANADOR RUBEN JESUS"/>
    <s v="LA002260"/>
    <n v="1108249"/>
    <s v="N/A"/>
    <n v="860227"/>
    <s v="N/A"/>
    <s v="20 ROLLOS"/>
    <s v="TIPO IV ESPECIAL"/>
    <s v="TERRESTRE"/>
    <s v="VISITA_TÉCNICA"/>
    <n v="5516"/>
    <n v="1"/>
    <n v="504832.64687880001"/>
    <n v="504832.64687880001"/>
    <m/>
    <m/>
    <m/>
    <m/>
    <m/>
    <m/>
  </r>
  <r>
    <s v="CALI"/>
    <x v="2"/>
    <x v="2"/>
    <n v="76892"/>
    <s v="TA-25-680170"/>
    <s v="FO-25-1005519"/>
    <d v="2025-05-28T00:00:00"/>
    <d v="2025-06-03T00:00:00"/>
    <d v="2025-05-28T00:00:00"/>
    <d v="2025-06-04T00:00:00"/>
    <d v="2025-06-04T00:00:00"/>
    <s v="VALLE DEL CAUCA"/>
    <s v="YUMBO"/>
    <s v="ABASTECEMOS DE OCCIDENTE"/>
    <n v="12609673"/>
    <s v="DATAFONO ADICIONAL"/>
    <s v="APERTURA"/>
    <s v="REDEBAN"/>
    <n v="7926"/>
    <s v="BANCO AV VILLAS"/>
    <s v="EJECUTADO"/>
    <s v="28-05-2025 SE REALIZA LLAMADA AL CLIENTE, SE HABLA CON EL SR DIEGO FRANCISCO TOBAR SANCHEZ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3-06 SE PRESENTAN PROBLEMAS DE MOVILIDAD PARA SALIR HACIA EL MUNICIPIO DE YUMBO, SE HABLA CON EL CLIENTE PARA VALIDAR HORARIO DE ATENCION PERO INDICA QUE HACIA LAS 5 PM SE VAN DEL SITIO, PREFIERE MEJOR SER VISITADO MAÑANA A PRIMERA HORA // 4/06/2025 SE REALIZA INSTALACION DE DATAFONO ADICIONAL, PRUEBA EXITOSAS, CB QUEDA OPERATIVO"/>
    <s v="TORRES GARCIA JENDRY JOSE"/>
    <s v="LMYZZ714"/>
    <n v="803435"/>
    <s v="N/A"/>
    <n v="865223"/>
    <s v="N/A"/>
    <s v="20 ROLLOS"/>
    <s v="TIPO I"/>
    <s v="TERRESTRE"/>
    <s v="VISITA_TÉCNICA"/>
    <n v="7139"/>
    <n v="1"/>
    <n v="75096.394270399993"/>
    <n v="75096.394270399993"/>
    <m/>
    <m/>
    <m/>
    <m/>
    <m/>
    <m/>
  </r>
  <r>
    <s v="BOGOTA"/>
    <x v="3"/>
    <x v="3"/>
    <n v="11001"/>
    <s v="TA-25-680171"/>
    <s v="FO-25-1005521"/>
    <d v="2025-05-28T00:00:00"/>
    <d v="2025-06-03T00:00:00"/>
    <d v="2025-05-28T00:00:00"/>
    <d v="2025-06-03T00:00:00"/>
    <d v="2025-06-03T00:00:00"/>
    <s v="CUNDINAMARCA"/>
    <s v="BOGOTA"/>
    <s v="TECPHONE - KENNEDY"/>
    <n v="89230355"/>
    <s v="CB CRECIMIENTO - NUEVO"/>
    <s v="APERTURA"/>
    <s v="REDEBAN"/>
    <n v="9999"/>
    <s v="BANCO DE BOGOTA"/>
    <s v="EJECUTADO"/>
    <s v="28-05-2025 SE REALIZA LLAMADA AL CLIENTE, SE HABLA CON EL SR JUAN MARTINEZ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3-06-2025 SE REALIZA INSTALACION DE CORRESPONSAL AVAL, SE INSTALAN EQUIPOS, SEMBRADO DE TARJETA, CB QUEDA OPERATIVO. NO SE INSTALA CUBRE CLAVE NO HAY PARA ICT EN BODEGA"/>
    <s v="CORTES VELANDIA MIGUEL ANGEL"/>
    <s v="A1YZZ780"/>
    <n v="724524"/>
    <s v="N/A"/>
    <n v="900761"/>
    <s v="N/A"/>
    <s v="20 ROLLOS"/>
    <s v="TIPO I"/>
    <s v="TERRESTRE"/>
    <s v="VISITA_TÉCNICA"/>
    <n v="8809"/>
    <n v="1"/>
    <n v="75096.394270399993"/>
    <n v="75096.394270399993"/>
    <m/>
    <m/>
    <m/>
    <m/>
    <m/>
    <m/>
  </r>
  <r>
    <s v="BOGOTA"/>
    <x v="3"/>
    <x v="3"/>
    <n v="11001"/>
    <s v="TA-25-680175"/>
    <s v="FO-25-1005529"/>
    <d v="2025-05-28T00:00:00"/>
    <d v="2025-06-03T00:00:00"/>
    <d v="2025-05-28T00:00:00"/>
    <d v="2025-06-03T00:00:00"/>
    <d v="2025-06-03T00:00:00"/>
    <s v="CUNDINAMARCA"/>
    <s v="BOGOTA"/>
    <s v="*SUPER PAN"/>
    <n v="21538186"/>
    <s v="CB CRECIMIENTO - NUEVO"/>
    <s v="APERTURA"/>
    <s v="REDEBAN"/>
    <n v="9999"/>
    <s v="BANCO DE BOGOTA"/>
    <s v="EJECUTADO"/>
    <s v="28-05-2025 SE REALIZA LLAMADA AL CLIENTE, SE HABLA CON EL SR CRISTIAN DAVID BOLAÑOS AMORTEGUI SE VALIDA DIRECCIÓN OK, CANAL OK, TARJETA DE SEMBRADO OK, DISPONIBILIDAD TOTAL, SE CONFIRMA 4 ULTIMOS DIGITOS DE LA TARJETA: OK, LLAMAR EL DÍA LA INSTALACIÓN PARA CONFIRMAR VISITA// CONTACTO REALIZADO POR LA APP // // 3-06-2025 SE REALIZA INSTALACION DE CORRESPONSAL AVAL, SE INSTALAN EQUIPOS, SEMBRADO DE TARJETA, CB QUEDA OPERATIVO. NO SE INSTALA CUBRE CLAVE NO HAY PARA ICT EN BODEGA"/>
    <s v="CORTES VELANDIA MIGUEL ANGEL"/>
    <s v="LMYZZ718"/>
    <n v="292527"/>
    <s v="N/A"/>
    <n v="1103334"/>
    <s v="N/A"/>
    <s v="20 ROLLOS"/>
    <s v="TIPO I"/>
    <s v="TERRESTRE"/>
    <s v="VISITA_TÉCNICA"/>
    <n v="6267"/>
    <n v="1"/>
    <n v="75096.394270399993"/>
    <n v="75096.394270399993"/>
    <m/>
    <m/>
    <m/>
    <m/>
    <m/>
    <m/>
  </r>
  <r>
    <s v="BUCARAMANGA"/>
    <x v="1"/>
    <x v="1"/>
    <n v="68001"/>
    <s v="TA-25-680178"/>
    <s v="FO-25-1017874"/>
    <d v="2025-05-28T00:00:00"/>
    <d v="2025-06-03T00:00:00"/>
    <d v="2025-05-28T00:00:00"/>
    <d v="2025-06-04T00:00:00"/>
    <d v="2025-06-04T00:00:00"/>
    <s v="SANTANDER"/>
    <s v="BUCARAMANGA"/>
    <s v="S &amp; A COMUNICACIONES"/>
    <n v="20404067"/>
    <s v="CB CRECIMIENTO - NUEVO"/>
    <s v="APERTURA"/>
    <s v="REDEBAN"/>
    <n v="9999"/>
    <s v="BANCO DE BOGOTA"/>
    <s v="EJECUTADO"/>
    <s v="28-05-2025 SE REALIZA LLAMADA AL CLIENTE, SE HABLA CON LA ENCARGADA DE S &amp; A COMUNICACIONES LTDA.I SE VALIDA DIRECCIÓN OK, CANAL OK, TARJETA DE SEMBRADO OK, DISPONIBILIDAD TOTAL, SE CONFIRMA 4 ULTIMOS DIGITOS DE LA TARJETA: OK, LLAMAR EL DÍA LA INSTALACIÓN PARA CONFIRMAR VISITA// CONTACTO REALIZADO POR LA APP // 30/05/2025 SE REALIZA VISITA EN PUNTO DONDE NOS ATIENDE LORENA VARGAS QUIEN LUEGO DE VALIDAR NOS AFIRMA QUE ELLOS NO HAN RECIBIDO NINGÚN EQUIPO PARA REALIZAR LA INSTALACIÓN SE PROCEDE A REALIZAR VALIDACIÓN CON RBM MEDIANTE ESCALAMIENTO CON COORDINADOR DE ZONA MIGUEL HERNÁNDEZ QUIEN NOS COMUNICA QUE EL EQUIPO PLACA 760589 FUE ENTREGADO AL COMERCIO SEGÚN INDICACIONES DE RBM A LO CUAL SE LE INDICA AL USUARIO QUE DEBEN REALIZAR VALIDACIÓN Y EN CASO DE NO CONTAR CON ESTE ACTIVO SE DEBE REALIZAR DENUNCIA CON NOTA CRIMINAL ANTE FISCALÍA INDICANDO LO SUCEDIDO SE LE TRANSMITE INFORMACIÓN A LA USUARIA QUIEN NOS INDICA QUE SE COMUNICARÁ CON REDEBAN PARA VALIDAR ESTA INFORMACIÓN SE REALIZARA VISITA NUEVAMENTE EL MARTES PARA VALIDAR SI ENCONTRARON EL EQUIPO O REALIZAR NUEVAMENTE ESCALAMIENTO CON RBM // 3-06 SE COMUNICA LA SEÑORA LORENA ROJAS QUIEN COMENTA QUE PUDO HALLAR EL DATÁFONO QUE SE ESTABA BUSCANDO PARA PODER REALIZAR DICHA MIGRACIÓN DEL CORRESPONSAL AVAL, PERO COMENTA QUE NOS PUEDE RECIBIR EL DÍA DE MAÑANA MIÉRCOLES 4 DE JUNIO A PARTIR DE LAS 8 DE LA MAÑANA, SE REALIZA VISITA POR SEGUNDA VEZ EN PUNTO DONDE NOS ATIENDE LORENA VARGAS QUIEN LUEGO DE VALIDAR NOS AFIRMA QUE ELLOS NO HAN RECIBIDO NINGÚN EQUIPO PARA REALIZAR LA INSTALACIÓN SE PROCEDE A REALIZAR VALIDACIÓN CON RBM MEDIANTE ESCALAMIENTO CON COORDINADOR DE ZONA MIGUEL HERNÁNDEZ QUIEN NOS COMUNICA QUE EL EQUIPO PLACA 760589 FUE ENTREGADO AL COMERCIO SEGÚN INDICACIONES DE RBM A LO CUAL SE LE INDICA AL USUARIO QUE DEBEN REALIZAR VALIDACIÓN Y EN CASO DE NO CONTAR CON ESTE ACTIVO SE DEBE REALIZAR DENUNCIA CON NOTA CRIMINAL ANTE FISCALÍA INDICANDO LO SUCEDIDO SE LE TRANSMITE INFORMACIÓN A LA USUARIA QUIEN NOS INDICA QUE SE COMUNICARÁ CON REDEBAN PARA VALIDAR ESTA INFORMACIÓN SE REALIZARA VISITA NUEVAMENTE EL MARTES PARA VALIDAR SI ENCONTRARON EL EQUIPO O REALIZAR NUEVAMENTE ESCALAMIENTO CON RBM, SE LE COMPARTE INFORMACIÓN PARA QUE PUEDA REALIZAR DICHA DENUNCIA ANTE LA FISCALÍA , SE ESCALÓ DICHA SITUACIÓN CON EL ÁREA ENCARGADA , SE CIERRA SERVICIO HASTA NUEVA ORDEN // 4/06/2025 SE REALIZA NUEVAMENTE VISITA AL COMERCIO DONDE LA CLIENTE CONFIRMO QUE YA ENCONTRO EL DATÁFONO, SE PROCEDE A DESCARGAR SISTEMA OPERATIVO NUEVO Y VERSION 10.6, AL MOMENTO DE ABRIR TERMINAL SALE ERROR DE BASE 24, SE ESCALA CASO CON EL COORDINADOR QUIEN HACE LAS RESPECTIVAS VALIDACIONES CON LA RED A LA ESPERA DE ALGUNA RESPUESTA. NOS CONFIRMAN QUE DICHA TERMINAL ESTA BLOQUEADA POR TAL MOTIVO SE DEBE CREAR UNA NUEVA E INSTALAR UNA PLACA NUEVA SEGUN INDICACION PROPORCIONA POR JHON SAMBONY DE RBM SE INSTALO DATÁFONO NUEVO DE PLACA 1175264, BASE, LECTOR DE BARRAS, HUB Y PINPAD YA QUE MANEJAN MODULO EN VIDRIO, SE CONFIGURA Y SE HACE SEMBRADO DE TARJETA 2679, SE HACEN PRUEBAS DEJANDO TODO OK"/>
    <s v="GONZALEZ ESTUPIÑAN YEISON WALTER ANTONIO"/>
    <s v="V1WZZ258"/>
    <n v="1175264"/>
    <s v="N/A"/>
    <s v="916911-HUB SIN SERIAL"/>
    <s v="N/A"/>
    <s v="N/A"/>
    <s v="TIPO I"/>
    <s v="TERRESTRE"/>
    <s v="VISITA_TÉCNICA"/>
    <n v="2679"/>
    <n v="3"/>
    <n v="75096.394270399993"/>
    <n v="225289.18281119998"/>
    <m/>
    <m/>
    <m/>
    <m/>
    <m/>
    <m/>
  </r>
  <r>
    <s v="PEREIRA"/>
    <x v="2"/>
    <x v="4"/>
    <n v="66687"/>
    <s v="TA-25-682410"/>
    <s v="FO-25-1011054"/>
    <d v="2025-05-29T00:00:00"/>
    <d v="2025-06-04T00:00:00"/>
    <d v="2025-05-29T00:00:00"/>
    <d v="2025-06-04T00:00:00"/>
    <d v="2025-06-04T00:00:00"/>
    <s v="RISARALDA"/>
    <s v="SANTUARIO"/>
    <s v="CREDICEL SANTUARIO"/>
    <n v="89195171"/>
    <s v="CB CRECIMIENTO - NUEVO"/>
    <s v="APERTURA"/>
    <s v="REDEBAN"/>
    <n v="9999"/>
    <s v="BANCO DE BOGOTA"/>
    <s v="EJECUTADO"/>
    <s v="29-05 SE REALIZA LLAMADA AL CLIENTE, SE HABLA CON  LA SRA INGRID KATHERINE SANCHEZ POSADA, SE VALIDA DIRECCIÓN OK, CANAL OK, TARJETA DE SEMBRADO OK, DISPONIBILIDAD TOTAL, SE CONFIRMA 4 ULTIMOS DIGITOS DE LA TARJETA: NO - CLIENTE NO LA TIENE A LA MANO (SE LE COMPARTE DIGITOS ENVIADOS EN LISTA), LLAMAR EL DÍA LA INSTALACIÓN PARA CONFIRMAR VISITA // 04/06/2025 SE REALIZA INSTALACION DE CORRESPONSAL AVAL, SE INSTALAN EQUIPOS, SEMBRADO DE TARJETA, CB QUEDA OPERATIVO."/>
    <s v="ARROYAVE CANO MANUEL GUILLERMO"/>
    <s v="F1RZZ835"/>
    <n v="1235982"/>
    <s v="N/A"/>
    <n v="1217201"/>
    <s v="N/A"/>
    <s v="20 ROLLOS"/>
    <s v="TIPO II"/>
    <s v="TERRESTRE"/>
    <s v="VISITA_TÉCNICA"/>
    <n v="6584"/>
    <n v="1"/>
    <n v="163813.69572160003"/>
    <n v="163813.69572160003"/>
    <m/>
    <m/>
    <m/>
    <m/>
    <m/>
    <m/>
  </r>
  <r>
    <s v="VILLAVICENCIO"/>
    <x v="4"/>
    <x v="5"/>
    <n v="25335"/>
    <s v="TA-25-682414"/>
    <s v="FO-25-1011064"/>
    <d v="2025-05-29T00:00:00"/>
    <d v="2025-06-04T00:00:00"/>
    <d v="2025-05-29T00:00:00"/>
    <d v="2025-06-04T00:00:00"/>
    <d v="2025-06-04T00:00:00"/>
    <s v="CUNDINAMARCA"/>
    <s v="GUAYABETAL"/>
    <s v="D`VELEZ COMUNICACIONES"/>
    <n v="88002997"/>
    <s v="CB CRECIMIENTO - NUEVO"/>
    <s v="APERTURA"/>
    <s v="REDEBAN"/>
    <n v="9999"/>
    <s v="BANCO DE BOGOTA"/>
    <s v="EJECUTADO"/>
    <s v="29-05-2025 SE REALIZA LLAMADA AL CLIENTE, SE HABLA CON LA SRA DOLLY PATRICIA VELEZ PARRADO SE VALIDA DIRECCIÓN OK, CANAL OK, TARJETA DE SEMBRADO OK, DISPONIBILIDAD TOTAL, SE CONFIRMA 4 ULTIMOS DIGITOS DE LA TARJETA: OK, LLAMAR EL DÍA LA INSTALACIÓN PARA CONFIRMAR VISITA// CONTACTO REALIZADO POR LA APP // 04/06/2025 SE REALIZA INSTALACION DE CORRESPONSAL AVAL, SE INSTALAN EQUIPOS, SEMBRADO DE TARJETA, CB QUEDA OPERATIVO."/>
    <s v="ROZO JIMENEZ EDGAR ARMANDO"/>
    <s v="10RZZ925"/>
    <n v="276154"/>
    <s v="N/A"/>
    <n v="932240"/>
    <s v="N/A"/>
    <s v="20 ROLLOS"/>
    <s v="TIPO II"/>
    <s v="TERRESTRE"/>
    <s v="VISITA_TÉCNICA"/>
    <n v="1921"/>
    <n v="1"/>
    <n v="163813.69572160003"/>
    <n v="163813.69572160003"/>
    <m/>
    <m/>
    <m/>
    <m/>
    <m/>
    <m/>
  </r>
  <r>
    <s v="BOGOTA"/>
    <x v="3"/>
    <x v="3"/>
    <n v="11001"/>
    <s v="TA-25-682416"/>
    <s v="FO-25-1011070"/>
    <d v="2025-05-29T00:00:00"/>
    <d v="2025-06-04T00:00:00"/>
    <d v="2025-05-29T00:00:00"/>
    <d v="2025-06-03T00:00:00"/>
    <d v="2025-06-03T00:00:00"/>
    <s v="CUNDINAMARCA"/>
    <s v="BOGOTA"/>
    <s v="MINISUPERMERCADO JOSEMY"/>
    <n v="89275669"/>
    <s v="CB CRECIMIENTO - NUEVO"/>
    <s v="APERTURA"/>
    <s v="REDEBAN"/>
    <n v="9999"/>
    <s v="BANCO DE BOGOTA"/>
    <s v="EJECUTADO"/>
    <s v="29-05 SE REALIZA COMUNICACION CON LA SRA JENNIFER GALINDO SABOYA,  SE VALIDA DIRECCIÓN OK, CANAL OK, TARJETA DE SEMBRADO OK, DISPONIBILIDAD TOTAL, SE CONFIRMA 4 ULTIMOS DIGITOS DE LA TARJETA:SI, LLAMAR EL DÍA LA INSTALACIÓN PARA CONFIRMAR VISITA  // 3-06-2025 SE REALIZA INSTALACION DE CORRESPONSAL AVAL, SE INSTALAN EQUIPOS, SEMBRADO DE TARJETA, CB QUEDA OPERATIVO."/>
    <s v="BUSTOS MORA DIEGO MANUEL"/>
    <s v="SXUZZ569"/>
    <n v="1121771"/>
    <s v="N/A"/>
    <n v="1060222"/>
    <s v="N/A"/>
    <s v="20 ROLLOS"/>
    <s v="TIPO I"/>
    <s v="TERRESTRE"/>
    <s v="VISITA_TÉCNICA"/>
    <n v="513"/>
    <n v="1"/>
    <n v="75096.394270399993"/>
    <n v="75096.394270399993"/>
    <m/>
    <m/>
    <m/>
    <m/>
    <m/>
    <m/>
  </r>
  <r>
    <s v="VALLEDUPAR"/>
    <x v="0"/>
    <x v="0"/>
    <n v="13473"/>
    <s v="TA-25-682428"/>
    <s v="FO-25-1011074"/>
    <d v="2025-05-29T00:00:00"/>
    <d v="2025-06-04T00:00:00"/>
    <d v="2025-05-29T00:00:00"/>
    <d v="2025-06-06T00:00:00"/>
    <d v="2025-06-06T00:00:00"/>
    <s v="BOLIVAR"/>
    <s v="MORALES"/>
    <s v="MIX,ALEX Y RUBY"/>
    <n v="89310998"/>
    <s v="CB CRECIMIENTO - NUEVO"/>
    <s v="APERTURA"/>
    <s v="REDEBAN"/>
    <n v="9999"/>
    <s v="BANCO DE BOGOTA"/>
    <s v="EJECUTADO"/>
    <s v="29-05 SE REALIZA LLAMADA AL CLIENTE, SE HABLA CON EL SR HELMER ALEXANDER QUIROGA PEREZ, SE VALIDA DIRECCIÓN OK, CANAL OK, TARJETA DE SEMBRADO OK, DISPONIBILIDAD TOTAL, SE CONFIRMA 4 ULTIMOS DIGITOS DE LA TARJETA:SI, LLAMAR EL DÍA LA INSTALACIÓN PARA CONFIRMAR VISITA // 03/06/2025 DE ACUERDO A COMUNICACIÓN CON CB, ESTE CORREGIMIENTO, PERTENECE A MORALES (BOLIVAR), PERO SU INGRESO ES POR MUNICIPIO SANTA ROSA DEL SUR, POR TAL MOTIVO SERÁ ATENDIDO DESDE SEDE BUCARAMANGA // 04/06/2025 EN COMUNICACIÓN CON EL SEÑOR ALEX AL NUMERO 310 5520992, NOS INFORMA Q HOY NO TIENE DISPONIBILIDAD DE ATENDERNOS DEBIDO A QUE SE ENCUENTRA DE VIAJE POR MOTIVOS PERSONALES, MANIFIESTA QUE SE LE LLAME EL DIA DE MAÑANA JUEVES 5 DE JUNIO NUEVAMENTE // 05/06/2025 SE REALIZA CONTACTO CON EL CLIENTE EL CUAL CONFIRMA QUE LOS EQUIPOS Y LA TARJETA SE ENCUENTRAN EN BUCARAMANGA, Y SIENDO MORALES UNA ZONA UN POCO DELICADA (MAS QUE TODO QUE EL PUNTO ESTA EN UN CORREGIMIENTO). EN COMUNICACION CON EL COORDINADOR DE ZONA SE PLANEA ATENDER LA ACTIVIDAD EN ESTA CIUDAD YA QUE SE CUENTA CON DISPONIBILIDAD Y EQUIPOS POR PARTE DEL CLIENTE // 6/06/2025 SE REALIZA LA CONFIGURACIÓN DEL EQUIPO Y TERMINAL CON SU RESPECTIVA PRUEBA DE FUNCIONAMIENTO CORRECTAMENTE EN LA DIRECCIÓN CASA 106 PISO 102 EN EL BARRIO HACIENDA DE PUERTO RICO EN BUCARAMANGA AUTORIZADO POR LA RED YA QUE EL CORRESPONSAL BANCARIO VA QUEDAR INSTALADO EN EL MUNICIPIO DE MORALES BOLIVAR POR LO ANTERIOR RECIBE EN ESTA DIRECCIÓN EL SEÑOR CESAR VEGA"/>
    <s v="PEÑA DIAZ IVAN YESID"/>
    <s v="10VZZ468"/>
    <n v="1212575"/>
    <s v="N/A"/>
    <n v="885009"/>
    <s v="N/A"/>
    <s v="20 ROLLOS"/>
    <s v="TIPO IV"/>
    <s v="TERRESTRE"/>
    <s v="VISITA_TÉCNICA"/>
    <n v="9104"/>
    <n v="1"/>
    <n v="504832.64687880001"/>
    <n v="504832.64687880001"/>
    <m/>
    <m/>
    <m/>
    <m/>
    <m/>
    <m/>
  </r>
  <r>
    <s v="CUCUTA"/>
    <x v="1"/>
    <x v="1"/>
    <n v="54001"/>
    <s v="TA-25-682455"/>
    <s v="FO-25-1011079"/>
    <d v="2025-05-29T00:00:00"/>
    <d v="2025-06-04T00:00:00"/>
    <d v="2025-05-29T00:00:00"/>
    <d v="2025-06-03T00:00:00"/>
    <d v="2025-06-03T00:00:00"/>
    <s v="NORTE DE SANTANDER"/>
    <s v="CUCUTA"/>
    <s v="DROGUERIA DAR VIDA"/>
    <n v="82055641"/>
    <s v="CB CRECIMIENTO - NUEVO"/>
    <s v="APERTURA"/>
    <s v="REDEBAN"/>
    <n v="9999"/>
    <s v="BANCO DE BOGOTA"/>
    <s v="EJECUTADO"/>
    <s v="29-05-2025 SE REALIZA LLAMADA AL CLIENTE, SE HABLA CON LA SRA ANDRILEY ZABALA SE VALIDA DIRECCIÓN OK, CANAL OK, TARJETA DE SEMBRADO OK, DISPONIBILIDAD TOTAL, SE CONFIRMA 4 ULTIMOS DIGITOS DE LA TARJETA: OK, LLAMAR EL DÍA LA INSTALACIÓN PARA CONFIRMAR VISITA// CONTACTO REALIZADO POR WHATSAPP // 3-06-2025 SE REALIZA INSTALACION DE CORRESPONSAL AVAL, SE INSTALAN EQUIPOS, SEMBRADO DE TARJETA, CB QUEDA OPERATIVO."/>
    <s v="DURAN ACOSTA FRANK YONNY"/>
    <s v="SXUZZ570"/>
    <n v="1072341"/>
    <s v="N/A"/>
    <n v="1034635"/>
    <s v="N/A"/>
    <s v="20 ROLLOS"/>
    <s v="TIPO I"/>
    <s v="TERRESTRE"/>
    <s v="VISITA_TÉCNICA"/>
    <n v="5112"/>
    <n v="1"/>
    <n v="75096.394270399993"/>
    <n v="75096.394270399993"/>
    <m/>
    <m/>
    <m/>
    <m/>
    <m/>
    <m/>
  </r>
  <r>
    <s v="BOGOTA"/>
    <x v="3"/>
    <x v="3"/>
    <n v="11001"/>
    <s v="TA-25-682456"/>
    <s v="FO-25-1011085"/>
    <d v="2025-05-29T00:00:00"/>
    <d v="2025-06-04T00:00:00"/>
    <d v="2025-05-29T00:00:00"/>
    <d v="2025-06-03T00:00:00"/>
    <d v="2025-06-03T00:00:00"/>
    <s v="CUNDINAMARCA"/>
    <s v="BOGOTA"/>
    <s v="CAPITAL PAGOS "/>
    <n v="40533341"/>
    <s v="CB CRECIMIENTO - NUEVO"/>
    <s v="APERTURA"/>
    <s v="REDEBAN"/>
    <n v="9999"/>
    <s v="BANCO DE BOGOTA"/>
    <s v="EJECUTADO"/>
    <s v="29-05 SE REALIZA LLAMADA AL CLIENTE, SE HABLA CON LA SRA CLAUDIA MILENA VASQUEZ CHIQUIZA, SE VALIDA DIRECCIÓN OK, CANAL OK, TARJETA DE SEMBRADO OK, DISPONIBILIDAD TOTAL, SE CONFIRMA 4 ULTIMOS DIGITOS DE LA TARJETA:SI, LLAMAR EL DÍA LA INSTALACIÓN PARA CONFIRMAR VISITA // 3-06-2025 SE REALIZA INSTALACION DE CORRESPONSAL AVAL, SE INSTALAN EQUIPOS, SEMBRADO DE TARJETA, CB QUEDA OPERATIVO."/>
    <s v="GALINDO ROJAS LUIS FELIPE"/>
    <s v="A30CZ228"/>
    <n v="1074145"/>
    <s v="N/A"/>
    <n v="1097276"/>
    <s v="N/A"/>
    <s v="20 ROLLOS"/>
    <s v="TIPO I"/>
    <s v="TERRESTRE"/>
    <s v="VISITA_TÉCNICA"/>
    <n v="8237"/>
    <n v="1"/>
    <n v="75096.394270399993"/>
    <n v="75096.394270399993"/>
    <m/>
    <m/>
    <m/>
    <m/>
    <m/>
    <m/>
  </r>
  <r>
    <s v="BOGOTA"/>
    <x v="3"/>
    <x v="3"/>
    <n v="25899"/>
    <s v="TA-25-682457"/>
    <s v="FO-25-1011087"/>
    <d v="2025-05-29T00:00:00"/>
    <d v="2025-06-04T00:00:00"/>
    <d v="2025-05-29T00:00:00"/>
    <d v="2025-06-04T00:00:00"/>
    <d v="2025-06-04T00:00:00"/>
    <s v="CUNDINAMARCA"/>
    <s v="ZIPAQUIRA"/>
    <s v="PRISMA PLUS"/>
    <n v="25527581"/>
    <s v="CB CRECIMIENTO - NUEVO"/>
    <s v="APERTURA"/>
    <s v="REDEBAN"/>
    <n v="9999"/>
    <s v="BANCO DE BOGOTA"/>
    <s v="EJECUTADO"/>
    <s v="29-05 SE REALIZA LLAMADA AL CLIENTE, SE HABLA CON EL SR JUAN FELIPE CASTAÑO NIEVES, SE VALIDA DIRECCIÓN OK, CANAL OK, TARJETA DE SEMBRADO OK, DISPONIBILIDAD TOTAL, SE CONFIRMA 4 ULTIMOS DIGITOS DE LA TARJETA: NO - CLIENTE NO LA TIENE A LA MANO (SE LE COMPARTE DIGITOS ENVIADOS EN LISTA), LLAMAR EL DÍA LA INSTALACIÓN PARA CONFIRMAR VISITA//  COMUNICARSE AL 3026326630 SONIA YA QUE EL CLIENTE NO SE VA HA ENCONTRAR EL DIA DE LA INSTALACION // 04/06/2025 SE REALIZA INSTALACION DE CORRESPONSAL AVAL, SE INSTALAN EQUIPOS, SEMBRADO DE TARJETA, CB QUEDA OPERATIVO."/>
    <s v="GOMEZ VEGA DAVID SNEYDER"/>
    <s v="SXUZZ572"/>
    <n v="254762"/>
    <s v="N/A"/>
    <n v="1110463"/>
    <s v="N/A"/>
    <s v="20 ROLLOS"/>
    <s v="TIPO II"/>
    <s v="TERRESTRE"/>
    <s v="VISITA_TÉCNICA"/>
    <n v="8318"/>
    <n v="1"/>
    <n v="163813.69572160003"/>
    <n v="163813.69572160003"/>
    <m/>
    <m/>
    <m/>
    <m/>
    <m/>
    <m/>
  </r>
  <r>
    <s v="CALI"/>
    <x v="2"/>
    <x v="2"/>
    <n v="76520"/>
    <s v="TA-25-682460"/>
    <s v="FO-25-1011092"/>
    <d v="2025-05-29T00:00:00"/>
    <d v="2025-06-04T00:00:00"/>
    <d v="2025-05-29T00:00:00"/>
    <d v="2025-06-03T00:00:00"/>
    <d v="2025-06-03T00:00:00"/>
    <s v="VALLE DEL CAUCA"/>
    <s v="PALMIRA"/>
    <s v="CONEXIONES MF"/>
    <n v="17759432"/>
    <s v="CB CRECIMIENTO - NUEVO"/>
    <s v="APERTURA"/>
    <s v="REDEBAN"/>
    <n v="9999"/>
    <s v="BANCO DE BOGOTA"/>
    <s v="EJECUTADO"/>
    <s v="29-05 SE REALIZA LLAMADA AL CLIENTE, SE HABLA CON EL SR MILTON FABIAN MONTAÑO MARTINEZ, SE VALIDA DIRECCIÓN OK, CANAL OK, TARJETA DE SEMBRADO OK, DISPONIBILIDAD TOTAL, SE CONFIRMA 4 ULTIMOS DIGITOS DE LA TARJETA:SI, LLAMAR EL DÍA LA INSTALACIÓN PARA CONFIRMAR VISITA // 3-06-2025 SE REALIZA INSTALACION DE CORRESPONSAL AVAL, SE INSTALAN EQUIPOS, SEMBRADO DE TARJETA, CB QUEDA OPERATIVO."/>
    <s v="SANCHEZ URREGO ROBINSON DAVID"/>
    <s v="AAGZZ975"/>
    <n v="960794"/>
    <s v="N/A"/>
    <n v="536319"/>
    <s v="N/A"/>
    <s v="25 ROLLOS"/>
    <s v="TIPO I"/>
    <s v="TERRESTRE"/>
    <s v="VISITA_TÉCNICA"/>
    <n v="9254"/>
    <n v="1"/>
    <n v="75096.394270399993"/>
    <n v="75096.394270399993"/>
    <m/>
    <m/>
    <m/>
    <m/>
    <m/>
    <m/>
  </r>
  <r>
    <s v="BOGOTA"/>
    <x v="3"/>
    <x v="3"/>
    <n v="11001"/>
    <s v="TA-25-682462"/>
    <s v="FO-25-1011096"/>
    <d v="2025-05-29T00:00:00"/>
    <d v="2025-06-04T00:00:00"/>
    <d v="2025-05-29T00:00:00"/>
    <d v="2025-06-04T00:00:00"/>
    <d v="2025-06-04T00:00:00"/>
    <s v="CUNDINAMARCA"/>
    <s v="BOGOTA"/>
    <s v="DAVITEL COMUNICACIONES"/>
    <n v="21137039"/>
    <s v="CB CRECIMIENTO - NUEVO"/>
    <s v="APERTURA"/>
    <s v="REDEBAN"/>
    <n v="9999"/>
    <s v="BANCO DE BOGOTA"/>
    <s v="EJECUTADO"/>
    <s v="29-05-2025 SE REALIZA LLAMADA AL CLIENTE, SE HABLA CON LA SRA NATALIA BRIGITTE GRISALES PENAGOS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04/06/2025 SE REALIZA INSTALACIÓN DE CB AVAL CAMBIO DE RED PRUEBA OK SE CREAN USUARIOS Y SE HABILITAN CIERRES OK EN TERMINAL 9T1ZZ209. REALIZADA PRUEBA CON LA OTRA TERMINAL SXUZZ575 PRESENTA TARJETA USO RESTRINGIDO. SE ESCALA CON COORDINADOR Y SOPORTE REDABAN EL CUAL NOS INFORMA QUE PUEDE SER FALLA DE ENTIDAD, PERO YA POR LA HORA NO SE PUEDE NO SE TIENE SOPORTE DE LA ENTIDAD. AUTORIZAN DEJAR EL DATAFONO INSTALADO Y SE REALIZARÁ EL SEGUIMIENTO DEL MISMO"/>
    <s v="ORTIZ MARTINEZ STIVEN"/>
    <s v="9T1ZZ209 SXUZZ575"/>
    <s v="286482-709660"/>
    <s v="N/A"/>
    <s v="522203-902682"/>
    <s v="N/A"/>
    <s v="40 ROLLOS"/>
    <s v="TIPO I"/>
    <s v="TERRESTRE"/>
    <s v="VISITA_TÉCNICA"/>
    <s v="9121-0929"/>
    <n v="1"/>
    <n v="75096.394270399993"/>
    <n v="75096.394270399993"/>
    <m/>
    <m/>
    <m/>
    <m/>
    <m/>
    <m/>
  </r>
  <r>
    <s v="BOGOTA"/>
    <x v="3"/>
    <x v="3"/>
    <n v="25430"/>
    <s v="TA-25-682464"/>
    <s v="FO-25-1011099"/>
    <d v="2025-05-29T00:00:00"/>
    <d v="2025-06-04T00:00:00"/>
    <d v="2025-05-29T00:00:00"/>
    <d v="2025-06-04T00:00:00"/>
    <d v="2025-06-04T00:00:00"/>
    <s v="CUNDINAMARCA"/>
    <s v="MADRID"/>
    <s v="AUTOSERVICIO SAN CARLOS DE MADRID"/>
    <n v="87838798"/>
    <s v="CB CRECIMIENTO - NUEVO"/>
    <s v="APERTURA"/>
    <s v="REDEBAN"/>
    <n v="9999"/>
    <s v="BANCO DE BOGOTA"/>
    <s v="EJECUTADO"/>
    <s v="29-05-2025 SE REALIZA LLAMADA AL CLIENTE, SE HABLA CON LA SRA ARNULFO BAUTISTA ORTIZ SE VALIDA DIRECCIÓN OK, CANAL OK, TARJETA DE SEMBRADO OK, DISPONIBILIDAD TOTAL, SE CONFIRMA 4 ULTIMOS DIGITOS DE LA TARJETA: OK, LLAMAR EL DÍA LA INSTALACIÓN PARA CONFIRMAR VISITA// CONTACTO REALIZADO POR LA APP // 04/06/2025 SE REALIZA INSTALACION DE CORRESPONSAL AVAL, SE INSTALAN EQUIPOS, SEMBRADO DE TARJETA, CB QUEDA OPERATIVO."/>
    <s v="ORTIZ MARTINEZ STIVEN"/>
    <s v="V1OZZ256"/>
    <n v="1016106"/>
    <s v="N/A"/>
    <n v="876301"/>
    <s v="N/A"/>
    <s v="20 ROLLOS"/>
    <s v="TIPO II"/>
    <s v="TERRESTRE"/>
    <s v="VISITA_TÉCNICA"/>
    <n v="2436"/>
    <n v="1"/>
    <n v="163813.69572160003"/>
    <n v="163813.69572160003"/>
    <m/>
    <m/>
    <m/>
    <m/>
    <m/>
    <m/>
  </r>
  <r>
    <s v="YOPAL"/>
    <x v="4"/>
    <x v="5"/>
    <n v="85001"/>
    <s v="TA-25-682466"/>
    <s v="FO-25-1011104"/>
    <d v="2025-05-29T00:00:00"/>
    <d v="2025-06-04T00:00:00"/>
    <d v="2025-05-29T00:00:00"/>
    <d v="2025-06-03T00:00:00"/>
    <d v="2025-06-03T00:00:00"/>
    <s v="CASANARE"/>
    <s v="YOPAL"/>
    <s v="YASIB MULTISERVICIOS"/>
    <n v="21375985"/>
    <s v="CB CRECIMIENTO - NUEVO"/>
    <s v="APERTURA"/>
    <s v="REDEBAN"/>
    <n v="9999"/>
    <s v="BANCO DE BOGOTA"/>
    <s v="EJECUTADO"/>
    <s v="29-05-2025 SE REALIZA LLAMADA AL CLIENTE, SE HABLA CON LA SRA YENNI ALEXANDRA SILVA BOHORQUEZ SE VALIDA DIRECCIÓN OK, CANAL OK, TARJETA DE SEMBRADO OK, DISPONIBILIDAD TOTAL, SE CONFIRMA 4 ULTIMOS DIGITOS DE LA TARJETA: OK, LLAMAR EL DÍA LA INSTALACIÓN PARA CONFIRMAR VISITA// CONTACTO REALIZADO POR WHATSAPP // 03/06/2025 SE REALIZA INSTALACION DE CORRESPONSAL AVAL, SE INSTALAN EQUIPOS, SEMBRADO DE TARJETA, CB QUEDA OPERATIVO."/>
    <s v="BERNAL ELAICA EDGAR ALEXIS"/>
    <s v="SXUZZ579"/>
    <n v="1031023"/>
    <n v="251743"/>
    <n v="522710"/>
    <s v="N/A"/>
    <s v="20 ROLLOS"/>
    <s v="TIPO I"/>
    <s v="TERRESTRE"/>
    <s v="VISITA_TÉCNICA"/>
    <n v="3774"/>
    <n v="1"/>
    <n v="75096.394270399993"/>
    <n v="75096.394270399993"/>
    <m/>
    <m/>
    <m/>
    <m/>
    <m/>
    <m/>
  </r>
  <r>
    <s v="CALI"/>
    <x v="2"/>
    <x v="2"/>
    <n v="19698"/>
    <s v="TA-25-683082"/>
    <s v="FO-25-1012539"/>
    <d v="2025-05-29T00:00:00"/>
    <d v="2025-06-04T00:00:00"/>
    <d v="2025-05-29T00:00:00"/>
    <d v="2025-06-04T00:00:00"/>
    <d v="2025-06-04T00:00:00"/>
    <s v="CAUCA"/>
    <s v="SANTANDER DE QUILICHAO"/>
    <s v="CAFINORTE"/>
    <n v="14091466"/>
    <s v="CB CRECIMIENTO - NUEVO"/>
    <s v="APERTURA"/>
    <s v="REDEBAN"/>
    <n v="9999"/>
    <s v="BANCO DE BOGOTA"/>
    <s v="EJECUTADO"/>
    <s v="29-05-2025 SE REALIZA LLAMADA AL UNICO NUMERO DE LA LISTA EL CUAL TIMBRA PERO NADIE CONTESTA, SE DEJA MENSAJE POR WHATSAPP EN ESPERA DE RESPUESTA DEL CLIENTE // 30-05-2025 SE REALIZA LLAMADA AL CLIENTE, SE HABLA CON LA ENCARGADA DE CAFINORTE SE VALIDA DIRECCIÓN OK, CANAL OK, TARJETA DE SEMBRADO OK, DISPONIBILIDAD TOTAL, SE CONFIRMA 4 ULTIMOS DIGITOS DE LA TARJETA: OK, LLAMAR EL DÍA LA INSTALACIÓN PARA CONFIRMAR VISITA// CONTACTO REALIZADO POR WHATSAPP // 04/06/2025 SE REALIZA INSTALACION DE CORRESPONSAL AVAL, SE INSTALAN EQUIPOS, SEMBRADO DE TARJETA, CB QUEDA OPERATIVO."/>
    <s v="CUERO RUIZ JHONNY"/>
    <s v="SXUZZ583"/>
    <n v="916850"/>
    <s v="N/A"/>
    <n v="876878"/>
    <s v="N/A"/>
    <s v="20 ROLLOS"/>
    <s v="TIPO II"/>
    <s v="TERRESTRE"/>
    <s v="VISITA_TÉCNICA"/>
    <n v="7635"/>
    <n v="1"/>
    <n v="163813.69572160003"/>
    <n v="163813.69572160003"/>
    <m/>
    <m/>
    <m/>
    <m/>
    <m/>
    <m/>
  </r>
  <r>
    <s v="PASTO"/>
    <x v="2"/>
    <x v="2"/>
    <n v="52399"/>
    <s v="TA-25-682469"/>
    <s v="FO-25-1011112"/>
    <d v="2025-05-29T00:00:00"/>
    <d v="2025-06-04T00:00:00"/>
    <d v="2025-05-29T00:00:00"/>
    <d v="2025-06-03T00:00:00"/>
    <d v="2025-06-03T00:00:00"/>
    <s v="NARIÑO"/>
    <s v="LA UNION"/>
    <s v="DROGUERIA NINO DIOS"/>
    <n v="22296354"/>
    <s v="CB CRECIMIENTO - NUEVO"/>
    <s v="APERTURA"/>
    <s v="REDEBAN"/>
    <n v="9999"/>
    <s v="BANCO DE BOGOTA"/>
    <s v="EJECUTADO"/>
    <s v="29-05-2025 SE REALIZA LLAMADA AL CLIENTE, SE HABLA CON LA SRA JENNY MARCELA ALVARADO TORO SE VALIDA DIRECCIÓN OK, CANAL OK, TARJETA DE SEMBRADO OK, DISPONIBILIDAD TOTAL, SE CONFIRMA 4 ULTIMOS DIGITOS DE LA TARJETA: OK, LLAMAR EL DÍA LA INSTALACIÓN PARA CONFIRMAR VISITA// CONTACTO REALIZADO POR WHATSAPP // 03/06/2025 SE REALIZA INSTALACION DE CORRESPONSAL AVAL, SE INSTALAN EQUIPOS, SEMBRADO DE TARJETA, CB QUEDA OPERATIVO."/>
    <s v="PAZ MARTINEZ RICHARD HUMBERTO"/>
    <s v="MA00U269"/>
    <n v="250154"/>
    <s v="N/A"/>
    <n v="523505"/>
    <s v="N/A"/>
    <s v="20 ROLLOS"/>
    <s v="TIPO III"/>
    <s v="TERRESTRE"/>
    <s v="VISITA_TÉCNICA"/>
    <n v="5576"/>
    <n v="1"/>
    <n v="275728.78077800001"/>
    <n v="275728.78077800001"/>
    <m/>
    <m/>
    <m/>
    <m/>
    <m/>
    <m/>
  </r>
  <r>
    <s v="APARTADO"/>
    <x v="5"/>
    <x v="6"/>
    <n v="5665"/>
    <s v="TA-25-685437"/>
    <s v="FO-25-1017130"/>
    <d v="2025-05-30T00:00:00"/>
    <d v="2025-06-05T00:00:00"/>
    <d v="2025-05-30T00:00:00"/>
    <d v="2025-06-05T00:00:00"/>
    <d v="2025-06-05T00:00:00"/>
    <s v="ANTIOQUIA"/>
    <s v="SAN PEDRO DE URABA"/>
    <s v="CELUCOM JANNY"/>
    <n v="89177781"/>
    <s v="CB CRECIMIENTO - NUEVO"/>
    <s v="APERTURA"/>
    <s v="REDEBAN"/>
    <n v="9999"/>
    <s v="BANCO DE BOGOTA"/>
    <s v="EJECUTADO"/>
    <s v="30-05-2025 SE REALIZA LLAMADA AL CLIENTE, SE HABLA CON LA SRA ROSALBA DE JESUS  MONA GONZALEZ SE VALIDA DIRECCIÓN OK, CANAL OK, TARJETA DE SEMBRADO OK, DISPONIBILIDAD TOTAL, SE CONFIRMA 4 ULTIMOS DIGITOS DE LA TARJETA: NO - CLIENTE NO LA TIENE A LA MANO (SE LE COMPARTE DIGITOS ENVIADOS EN LISTA), LLAMAR EL DÍA LA INSTALACIÓN PARA CONFIRMAR VISITA// CONTACTO REALIZADO POR WHATSAPP // 05/06/2025 SE REALIZA INSTALACION DE CORRESPONSAL AVAL, SE INSTALAN EQUIPOS, SEMBRADO DE TARJETA, CB QUEDA OPERATIVO."/>
    <s v="MARTINEZ TOVAR OSCAR DAVID"/>
    <s v="F1RZZ551"/>
    <n v="278859"/>
    <s v="N/A"/>
    <n v="1239601"/>
    <s v="N/A"/>
    <s v="20 ROLLOS"/>
    <s v="TIPO III"/>
    <s v="TERRESTRE"/>
    <s v="VISITA_TÉCNICA"/>
    <n v="7551"/>
    <n v="1"/>
    <n v="275728.78077800001"/>
    <n v="275728.78077800001"/>
    <m/>
    <m/>
    <m/>
    <m/>
    <m/>
    <m/>
  </r>
  <r>
    <s v="SINCELEJO"/>
    <x v="0"/>
    <x v="0"/>
    <n v="70215"/>
    <s v="TA-25-685444"/>
    <s v="FO-25-1017139"/>
    <d v="2025-05-30T00:00:00"/>
    <d v="2025-06-05T00:00:00"/>
    <d v="2025-05-30T00:00:00"/>
    <d v="2025-06-04T00:00:00"/>
    <d v="2025-06-04T00:00:00"/>
    <s v="SUCRE"/>
    <s v="COROZAL"/>
    <s v="DEPOSITO Y AGROVETERINARIA DIVINO NIÑO"/>
    <n v="89179640"/>
    <s v="CB CRECIMIENTO - NUEVO"/>
    <s v="APERTURA"/>
    <s v="REDEBAN"/>
    <n v="9999"/>
    <s v="BANCO DE BOGOTA"/>
    <s v="EJECUTADO"/>
    <s v="30-05-2025 SE REALIZA LLAMADA AL CLIENTE, SE HABLA CON EL SR Raul Alzate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04/06/2025 SE REALIZA INSTALACION DE CORRESPONSAL AVAL, SE INSTALAN EQUIPOS, SEMBRADO DE TARJETA, CB QUEDA OPERATIVO."/>
    <s v="CACERES HERNANDEZ ANDRES"/>
    <s v="F1RZZ290"/>
    <n v="1074752"/>
    <s v="N/A"/>
    <n v="884919"/>
    <s v="N/A"/>
    <s v="20 ROLLOS"/>
    <s v="TIPO II"/>
    <s v="TERRESTRE"/>
    <s v="VISITA_TÉCNICA"/>
    <n v="924"/>
    <n v="1"/>
    <n v="163813.69572160003"/>
    <n v="163813.69572160003"/>
    <m/>
    <m/>
    <m/>
    <m/>
    <m/>
    <m/>
  </r>
  <r>
    <s v="PASTO"/>
    <x v="2"/>
    <x v="2"/>
    <n v="52001"/>
    <s v="TA-25-685445"/>
    <s v="FO-25-1017142"/>
    <d v="2025-05-30T00:00:00"/>
    <d v="2025-06-05T00:00:00"/>
    <d v="2025-05-30T00:00:00"/>
    <d v="2025-06-04T00:00:00"/>
    <d v="2025-06-04T00:00:00"/>
    <s v="NARIÑO"/>
    <s v="PASTO"/>
    <s v="CAOBA MARKET"/>
    <n v="89078788"/>
    <s v="CB CRECIMIENTO - NUEVO"/>
    <s v="APERTURA"/>
    <s v="REDEBAN"/>
    <n v="9999"/>
    <s v="BANCO DE BOGOTA"/>
    <s v="EJECUTADO"/>
    <s v="30-05-2025 SE REALIZA LLAMADA AL CLIENTE, SE HABLA CON EL SR HEIVER MAURICIO CORAL DUENAS SE VALIDA DIRECCIÓN OK, CANAL OK, TARJETA DE SEMBRADO OK, DISPONIBILIDAD TOTAL, SE CONFIRMA 4 ULTIMOS DIGITOS DE LA TARJETA: NO - CLIENTE NO LA TIENE A LA MANO (SE LE COMPARTE DIGITOS ENVIADOS EN LISTA), LLAMAR EL DÍA LA INSTALACIÓN PARA CONFIRMAR VISITA// CONTACTO REALIZADO POR WHATSAPP // 04/06/2025 SE REALIZA INSTALACION DE CORRESPONSAL AVAL, SE INSTALAN EQUIPOS, SEMBRADO DE TARJETA, CB QUEDA OPERATIVO."/>
    <s v="REMICIO AMADO JOHN HEBER"/>
    <s v="A1RZZ532"/>
    <n v="233040"/>
    <n v="1212520"/>
    <n v="1040046"/>
    <s v="N/A"/>
    <s v="20 ROLLOS"/>
    <s v="TIPO I"/>
    <s v="TERRESTRE"/>
    <s v="VISITA_TÉCNICA"/>
    <n v="3378"/>
    <n v="1"/>
    <n v="75096.394270399993"/>
    <n v="75096.394270399993"/>
    <m/>
    <m/>
    <m/>
    <m/>
    <m/>
    <m/>
  </r>
  <r>
    <s v="BUCARAMANGA"/>
    <x v="1"/>
    <x v="1"/>
    <n v="81065"/>
    <s v="TA-25-685452"/>
    <s v="FO-25-1017150"/>
    <d v="2025-05-30T00:00:00"/>
    <d v="2025-06-12T00:00:00"/>
    <d v="2025-05-30T00:00:00"/>
    <d v="2025-06-04T00:00:00"/>
    <d v="2025-06-04T00:00:00"/>
    <s v="ARAUCA"/>
    <s v="ARAUQUITA"/>
    <s v="JASA LA ESMERALDA"/>
    <n v="23132996"/>
    <s v="CB CRECIMIENTO - NUEVO"/>
    <s v="APERTURA"/>
    <s v="REDEBAN"/>
    <n v="9999"/>
    <s v="BANCO DE BOGOTA"/>
    <s v="EJECUTADO"/>
    <s v="30-05-2025 SE REALIZA LLAMADA AL CLIENTE, SE HABLA CON EL SR JAIDER OSWALDO PEÑA ORTIZ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4/06/2025 INSTALACIÓN DE CB AVAL, INSTALACIÓN Y ADECUACIÓN DE DATAFONO LECTORA BASE FUENTE Y CUBRE CLAVE, INYECCIÓN DE SO +VER 10.6, CONFIGURACIÓN CB OK, SEMBRADO DE TARJETA #4540, PRUEBAS DE ADQUIRENCIA OK, PRUEBAS DE CORRESPONSAL CON RECHAZO GENERAL, ESCALADO A LA RED. TERMINAL Y PLACA EN DAÑO POR SOLICITUD DE REDEBAN SE CREA UNA NUEVA TERMINAL Y SE PRE INSTALA UNA NUEVA PLACA, PLACA SE DESASOCIA Y USA PARA BACKUP"/>
    <s v="SANTOS GONZALEZ JOHAN FABIAN"/>
    <s v="JA02Z257"/>
    <n v="1050303"/>
    <s v="N/A"/>
    <n v="1103127"/>
    <s v="N/A"/>
    <s v="20 ROLLOS"/>
    <s v="TIPO IV ESPECIAL"/>
    <s v="AEREO"/>
    <s v="VISITA_TÉCNICA"/>
    <n v="4540"/>
    <n v="1"/>
    <n v="988462.96268840006"/>
    <n v="988462.96268840006"/>
    <m/>
    <m/>
    <m/>
    <m/>
    <m/>
    <m/>
  </r>
  <r>
    <s v="BOGOTA"/>
    <x v="3"/>
    <x v="3"/>
    <n v="11001"/>
    <s v="TA-25-702797"/>
    <s v="FO-25-1037242"/>
    <d v="2025-06-03T00:00:00"/>
    <d v="2025-06-06T00:00:00"/>
    <d v="2025-06-03T00:00:00"/>
    <d v="2025-06-06T00:00:00"/>
    <d v="2025-06-06T00:00:00"/>
    <s v="CUNDINAMARCA"/>
    <s v="BOGOTA"/>
    <s v="MELTEC ORIENTE CVS SUBA"/>
    <n v="89309084"/>
    <s v="CB CRECIMIENTO - NUEVO"/>
    <s v="APERTURA"/>
    <s v="REDEBAN"/>
    <n v="9999"/>
    <s v="BANCO DE BOGOTA"/>
    <s v="EJECUTADO"/>
    <s v="3-06-2025 SE REALIZA MULTIPLES LLAMADAS AL CLIENTE, SE INTENTA COMUNICACIÓN A LOS NÚMEROS INDICADOS EN VARIAS OCACIONES, TIMBRA PERO NO CONTESTAN // LLAMADA REALIZADA POR LA APP  p 1:19 p. m. s 1:29 p. m. s 1:39 p. m. // 04-06-2025 SE REALIZA LLAMADA AL CLIENTE, SE HABLA CON LA SRA MARGA SUT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06/06/2025 SE REALIZA INSTALACION DE CORRESPONSAL AVAL, SE INSTALAN EQUIPOS, SEMBRADO DE TARJETA, CB QUEDA OPERATIVO."/>
    <s v="GALINDO ROJAS LUIS FELIPE"/>
    <s v="LMYZZ979"/>
    <n v="1235977"/>
    <s v="N/A"/>
    <n v="522446"/>
    <s v="N/A"/>
    <s v="20 ROLLOS"/>
    <s v="TIPO I"/>
    <s v="TERRESTRE"/>
    <s v="VISITA_TÉCNICA"/>
    <n v="2431"/>
    <n v="1"/>
    <n v="75096.394270399993"/>
    <n v="75096.394270399993"/>
    <m/>
    <m/>
    <m/>
    <m/>
    <m/>
    <m/>
  </r>
  <r>
    <s v="TUNJA"/>
    <x v="1"/>
    <x v="1"/>
    <n v="15238"/>
    <s v="TA-25-696591"/>
    <s v="FO-25-1032925"/>
    <d v="2025-06-03T00:00:00"/>
    <d v="2025-06-06T00:00:00"/>
    <d v="2025-06-03T00:00:00"/>
    <d v="2025-06-06T00:00:00"/>
    <d v="2025-06-06T00:00:00"/>
    <s v="BOYACA"/>
    <s v="DUITAMA"/>
    <s v="PAPELERIA Y MISCELANEA MARGARITA"/>
    <n v="89278070"/>
    <s v="CB CRECIMIENTO - NUEVO"/>
    <s v="APERTURA"/>
    <s v="REDEBAN"/>
    <n v="9999"/>
    <s v="BANCO DE BOGOTA"/>
    <s v="EJECUTADO"/>
    <s v="3-06-2025 SE REALIZA LLAMADA AL CLIENTE, SE HABLA CON LA SRA MARIA NIEVES AVENDAÑO IGUABITA, SE VALIDA DIRECCIÓN OK, CANAL OK, TARJETA DE SEMBRADO OK, DISPONIBILIDAD TOTAL. SE CONFIRMA 4 ULTIMOS DIGITOS DE LA TARJETA: NO - CLIENTE NO LA TIENE A LA MANO (SE LE COMPARTE DIGITOS ENVIADOS EN LISTA). LLAMAR EL DÍA LA INSTALACIÓN PARA CONFIRMAR VISITA. // LLAMADA REALIZADA POR LA APP 1:54 p. m. // 06/06/2025 SE REALIZA INSTALACION DE CORRESPONSAL AVAL, SE INSTALAN EQUIPOS, SEMBRADO DE TARJETA, CB QUEDA OPERATIVO."/>
    <s v="RODRIGUEZ MURCIA YERSON IVAN"/>
    <s v="A4UZZ743"/>
    <n v="295092"/>
    <s v="N/A"/>
    <n v="864094"/>
    <s v="N/A"/>
    <s v="20 ROLLOS"/>
    <s v="TIPO II"/>
    <s v="TERRESTRE"/>
    <s v="VISITA_TÉCNICA"/>
    <n v="4577"/>
    <n v="1"/>
    <n v="163813.69572160003"/>
    <n v="163813.69572160003"/>
    <m/>
    <m/>
    <m/>
    <m/>
    <m/>
    <m/>
  </r>
  <r>
    <s v="BUCARAMANGA"/>
    <x v="1"/>
    <x v="1"/>
    <n v="68001"/>
    <s v="TA-25-696593"/>
    <s v="FO-25-1032932"/>
    <d v="2025-06-03T00:00:00"/>
    <d v="2025-06-06T00:00:00"/>
    <d v="2025-06-03T00:00:00"/>
    <d v="2025-06-04T00:00:00"/>
    <d v="2025-06-04T00:00:00"/>
    <s v="SANTANDER"/>
    <s v="BUCARAMANGA"/>
    <s v="PAPELERIA Y MISCELANEA M LUCIANA "/>
    <n v="89304268"/>
    <s v="CB CRECIMIENTO - NUEVO"/>
    <s v="APERTURA"/>
    <s v="REDEBAN"/>
    <n v="9999"/>
    <s v="BANCO DE BOGOTA"/>
    <s v="EJECUTADO"/>
    <s v="3-06-2025 SE REALIZA LLAMADA AL CLIENTE, SE HABLA CON LA SRA ZULMA LUCERO MARTINEZ ORTEGA, SE VALIDA DIRECCIÓN OK, CANAL OK, TARJETA DE SEMBRADO OK, DISPONIBILIDAD TOTAL. SE CONFIRMA 4 ULTIMOS DIGITOS DE LA TARJETA: NO - CLIENTE NO LA TIENE A LA MANO (SE LE COMPARTE DIGITOS ENVIADOS EN LISTA). LLAMAR EL DÍA LA INSTALACIÓN PARA CONFIRMAR VISITA. // LLAMADA REALIZADA POR LA APP 1:14 p. m. // 4/06/2025 SE HACE PRESENCIA EN COMERCIO SE REALIZA ADECUACIÓN DE UN DATAFONO CON SU RESPECTIVO LECTOR DE BARRAS FUENTE PODER Y BRAZO DE SOPORTE SE REALIZA PRUEBA AUTORIZADA POR LA RED CONVENIO 4998! TELETON VALOR DE 1 PESO OK SE CREA USUARIO Y CONTRASEÑA TARJETA DE SEMBRADO # 1242"/>
    <s v="BARRERA ORTEGA MARLON STWAR"/>
    <s v="A4XZZ941"/>
    <n v="768079"/>
    <s v="N/A"/>
    <n v="1114667"/>
    <s v="N/A"/>
    <s v="20 ROLLOS"/>
    <s v="TIPO I"/>
    <s v="TERRESTRE"/>
    <s v="VISITA_TÉCNICA"/>
    <n v="1242"/>
    <n v="1"/>
    <n v="75096.394270399993"/>
    <n v="75096.394270399993"/>
    <m/>
    <m/>
    <m/>
    <m/>
    <m/>
    <m/>
  </r>
  <r>
    <s v="BUCARAMANGA"/>
    <x v="1"/>
    <x v="1"/>
    <n v="68001"/>
    <s v="TA-25-702806"/>
    <s v="FO-25-1037253"/>
    <d v="2025-06-03T00:00:00"/>
    <d v="2025-06-06T00:00:00"/>
    <d v="2025-06-03T00:00:00"/>
    <d v="2025-06-09T00:00:00"/>
    <d v="2025-06-09T00:00:00"/>
    <s v="SANTANDER"/>
    <s v="BUCARAMANGA"/>
    <s v="BERNAL LESMES GIOANNI EDUARDO"/>
    <n v="89308445"/>
    <s v="CB CRECIMIENTO - NUEVO"/>
    <s v="APERTURA"/>
    <s v="REDEBAN"/>
    <n v="9999"/>
    <s v="BANCO DE BOGOTA"/>
    <s v="EJECUTADO"/>
    <s v="3-06-2025 SE REALIZA MULTIPLES LLAMADAS AL CLIENTE, SE INTENTA COMUNICACIÓN A LOS NÚMEROS INDICADOS EN VARIAS OCACIONES, TIMBRA PERO NO CONTESTAN // LLAMADA REALIZADA POR LA APP  1:20 p. m. // 04-06-2025 SE REALIZA LLAMADA AL CLIENTE, SE HABLA CON EL SR GIOVANNI EDUARDO BERNAL LESMES SE VALIDA DIRECCIÓN OK, CANAL OK, TARJETA DE SEMBRADO OK, DISPONIBILIDAD TOTAL, SE CONFIRMA 4 ULTIMOS DIGITOS DE LA TARJETA: NO - CLIENTE NO LA TIENE A LA MANO (SE LE COMPARTE DIGITOS ENVIADOS EN LISTA), LLAMAR EL DÍA LA INSTALACIÓN PARA CONFIRMAR VISITA// CONTACTO REALIZADO POR WHATSAPP // 6/06/2025 EN COMUNICACIÓN AL NÚMERO DE CONTACTO 3176181400, COMENTA EL SEÑOR GIOVANNI EDUARDO BERNAL NOS INDICA QUE NO TIENE DISPONIBILIDAD EL DÍA DE HOY PARA PODER RECIBIR LA VISITA TÉCNICA PIDE QUE POR FAVOR SE LE PUEDA ATENDER EL DÍA LUNES 9 DE JUNIO A PARTIR DE LAS 9 DE LA MAÑANA //9/06/2025 SE REALIZA VISITA AL COMERCIO, SE HACE APERTURA AVAL SE INSTALA BASE LECTOR DE BARRAS , CLIENTE YA LE HABIAN ENVIADO EQUIPO DATÁFONO, SE HACE SEMBRADO DE TARJETA 5870, SE HACEN LAS RESPECTIVAS CONFIGURACIÓNES Y SE HACEN PRUEBAS DEJANDO TODO OK"/>
    <s v="GONZALEZ ESTUPIÑAN YEISON WALTER ANTONIO"/>
    <s v="A4YZZ548"/>
    <s v="N/A"/>
    <s v="N/A"/>
    <n v="974741"/>
    <s v="N/A"/>
    <s v="20 ROLLOS"/>
    <s v="TIPO I"/>
    <s v="TERRESTRE"/>
    <s v="VISITA_TÉCNICA"/>
    <n v="5870"/>
    <n v="1"/>
    <n v="75096.394270399993"/>
    <n v="75096.394270399993"/>
    <m/>
    <m/>
    <m/>
    <m/>
    <m/>
    <m/>
  </r>
  <r>
    <s v="PASTO"/>
    <x v="2"/>
    <x v="2"/>
    <n v="52001"/>
    <s v="TA-25-696595"/>
    <s v="FO-25-1032940"/>
    <d v="2025-06-03T00:00:00"/>
    <d v="2025-06-06T00:00:00"/>
    <d v="2025-06-03T00:00:00"/>
    <d v="2025-06-05T00:00:00"/>
    <d v="2025-06-05T00:00:00"/>
    <s v="NARIÑO"/>
    <s v="PASTO"/>
    <s v="RED SERVI VILLA"/>
    <n v="89310845"/>
    <s v="CB CRECIMIENTO - NUEVO"/>
    <s v="APERTURA"/>
    <s v="REDEBAN"/>
    <n v="9999"/>
    <s v="BANCO DE BOGOTA"/>
    <s v="EJECUTADO"/>
    <s v="3-06-2025 SE REALIZA LLAMADA AL CLIENTE, SE HABLA CON EL SR JESUS LIBARDO CUASPUD BOTINAº, SE VALIDA DIRECCIÓN OK, CANAL OK, TARJETA DE SEMBRADO OK, DISPONIBILIDAD TOTAL. SE CONFIRMA 4 ULTIMOS DIGITOS DE LA TARJETA: NO - CLIENTE NO LA TIENE A LA MANO (SE LE COMPARTE DIGITOS ENVIADOS EN LISTA). LLAMAR EL DÍA LA INSTALACIÓN PARA CONFIRMAR VISITA. // LLAMADA REALIZADA POR LA APP 1:25 p. m. // 05/06/2025 SE VISITA EL COMERCIO PARA INSTALAR DATÁFONO DE CORRESPONSAL AVAL, SE REALIZA INSTALACIÓN OK, SEMBRADO TARJETA OK, PRUEBAS OK, EN VOUCHER APARECE NOMBRE DEL CLIENTE NO DEL COMERCIO, CLIENTE REALIZARÁ COMUNICACION CON ENTIDAD PARA CORREGIR LA INFORMACIÓN"/>
    <s v="GUERRERO RAMIREZ OSCAR DARIO"/>
    <s v="A4YZZ556"/>
    <n v="772631"/>
    <s v="N/A"/>
    <n v="933166"/>
    <s v="N/A"/>
    <s v="20 ROLLOS"/>
    <s v="TIPO I"/>
    <s v="TERRESTRE"/>
    <s v="VISITA_TÉCNICA"/>
    <n v="4891"/>
    <n v="1"/>
    <n v="75096.394270399993"/>
    <n v="75096.394270399993"/>
    <m/>
    <m/>
    <m/>
    <m/>
    <m/>
    <m/>
  </r>
  <r>
    <s v="BOGOTA"/>
    <x v="3"/>
    <x v="3"/>
    <n v="11001"/>
    <s v="TA-25-712494"/>
    <s v="FO-25-1041597"/>
    <d v="2025-06-04T00:00:00"/>
    <d v="2025-06-09T00:00:00"/>
    <d v="2025-06-04T00:00:00"/>
    <d v="2025-06-06T00:00:00"/>
    <d v="2025-06-06T00:00:00"/>
    <s v="CUNDINAMARCA"/>
    <s v="BOGOTA"/>
    <s v="LA ROCA TELECOMUNICACIONES "/>
    <n v="89159970"/>
    <s v="CB CRECIMIENTO - NUEVO"/>
    <s v="APERTURA"/>
    <s v="REDEBAN"/>
    <n v="9999"/>
    <s v="BANCO DE BOGOTA"/>
    <s v="EJECUTADO"/>
    <s v="04-06  SE REALIZA LLAMADA AL CLIENTE, SE HABLA CON LA SRA OLGA LUCIA MARTINEZ SABOGAL SE VALIDA DIRECCIÓN OK, CANAL OK, TARJETA DE SEMBRADO OK, DISPONIBILIDAD TOTAL, SE CONFIRMA 4 ULTIMOS DIGITOS DE LA TARJETA: SI, LLAMAR EL DÍA LA INSTALACIÓN PARA CONFIRMAR VISITA // 06/06/2025 SE REALIZA INSTALACION DE CORRESPONSAL AVAL, SE INSTALAN EQUIPOS, SEMBRADO DE TARJETA, CB QUEDA OPERATIVO."/>
    <s v="HERNANDEZ NARANJO OSCAR EDUARDO"/>
    <s v="F1SZZ174"/>
    <n v="251785"/>
    <s v="N/A"/>
    <n v="547533"/>
    <s v="N/A"/>
    <s v="20 ROLLOS"/>
    <s v="TIPO I"/>
    <s v="TERRESTRE"/>
    <s v="VISITA_TÉCNICA"/>
    <n v="2644"/>
    <n v="1"/>
    <n v="75096.394270399993"/>
    <n v="75096.394270399993"/>
    <m/>
    <m/>
    <m/>
    <m/>
    <m/>
    <m/>
  </r>
  <r>
    <s v="BUCARAMANGA"/>
    <x v="1"/>
    <x v="1"/>
    <n v="68001"/>
    <s v="TA-25-712507"/>
    <s v="FO-25-1041608"/>
    <d v="2025-06-04T00:00:00"/>
    <d v="2025-06-09T00:00:00"/>
    <d v="2025-06-04T00:00:00"/>
    <d v="2025-06-06T00:00:00"/>
    <d v="2025-06-06T00:00:00"/>
    <s v="SANTANDER"/>
    <s v="BUCARAMANGA"/>
    <s v="S@NTY-STORE"/>
    <n v="89241856"/>
    <s v="CB CRECIMIENTO - NUEVO"/>
    <s v="APERTURA"/>
    <s v="REDEBAN"/>
    <n v="9999"/>
    <s v="BANCO DE BOGOTA"/>
    <s v="EJECUTADO"/>
    <s v="04-06  SE REALIZA LLAMADA AL CLIENTE, SE HABLA CON LA SRA RUTH BIBIANA MANRIQUE ANAYA SE VALIDA DIRECCIÓN OK, CANAL OK, TARJETA DE SEMBRADO OK, DISPONIBILIDAD TOTAL, SE CONFIRMA 4 ULTIMOS DIGITOS DE LA TARJETA: OK, LLAMAR EL DÍA LA INSTALACIÓN PARA CONFIRMAR VISITA// CONTACTO REALIZADO POR LA APP // 06/06/2025 SE REALIZA INSTALACION DE CORRESPONSAL AVAL, SE INSTALAN EQUIPOS, SEMBRADO DE TARJETA, CB QUEDA OPERATIVO."/>
    <s v="BARRERA ORTEGA MARLON STWAR"/>
    <s v="FATZZ985"/>
    <n v="793459"/>
    <s v="N/A"/>
    <n v="940496"/>
    <s v="N/A"/>
    <s v="20 ROLLOS"/>
    <s v="TIPO I"/>
    <s v="TERRESTRE"/>
    <s v="VISITA_TÉCNICA"/>
    <n v="6802"/>
    <n v="1"/>
    <n v="75096.394270399993"/>
    <n v="75096.394270399993"/>
    <m/>
    <m/>
    <m/>
    <m/>
    <m/>
    <m/>
  </r>
  <r>
    <s v="YOPAL"/>
    <x v="4"/>
    <x v="5"/>
    <n v="85001"/>
    <s v="TA-25-714246"/>
    <s v="FO-25-1044150"/>
    <d v="2025-06-04T00:00:00"/>
    <d v="2025-06-09T00:00:00"/>
    <d v="2025-06-04T00:00:00"/>
    <d v="2025-06-06T00:00:00"/>
    <d v="2025-06-06T00:00:00"/>
    <s v="CASANARE"/>
    <s v="YOPAL"/>
    <s v="MULTISERVICIOS LA 23 YOPAL"/>
    <n v="89211681"/>
    <s v="CB CRECIMIENTO - NUEVO"/>
    <s v="APERTURA"/>
    <s v="REDEBAN"/>
    <n v="9999"/>
    <s v="BANCO DE BOGOTA"/>
    <s v="EJECUTADO"/>
    <s v="4-06 SE REALIZA COMUNICACION CON EL SR LUIS ROBINSON FUQUEN VEGA, AL NUMERO 3112641851, CONTESTA Y CUELGA SE LE HACEN VARIOS INTENTOS // 04-06-2025 SE REALIZA LLAMADA AL CLIENTE, SE HABLA CON EL SR LUIS ROBINSON FUQUEN VEGA SE VALIDA DIRECCIÓN OK, CANAL OK, TARJETA DE SEMBRADO OK, DISPONIBILIDAD TOTAL, SE CONFIRMA 4 ULTIMOS DIGITOS DE LA TARJETA: OK, LLAMAR EL DÍA LA INSTALACIÓN PARA CONFIRMAR VISITA// CONTACTO REALIZADO POR WHATSAPP // 6/06/2025 SE VISITA COMERCIO, SE INSTALA LECTOR DE BARRAS, SE REALIZA SEMBRADO DE TARJETA. PRUEBAS OK. OPERATIVO EL SERVICIO. CLIENTE INDICA NO REQUIERE BASE."/>
    <s v="BERNAL ELAICA EDGAR ALEXIS"/>
    <s v="FAPZZ413"/>
    <s v="N/A"/>
    <s v="N/A"/>
    <n v="1103297"/>
    <s v="N/A"/>
    <s v="20 ROLLOS"/>
    <s v="TIPO I"/>
    <s v="TERRESTRE"/>
    <s v="VISITA_TÉCNICA"/>
    <n v="6057"/>
    <n v="1"/>
    <n v="75096.394270399993"/>
    <n v="75096.394270399993"/>
    <m/>
    <m/>
    <m/>
    <m/>
    <m/>
    <m/>
  </r>
  <r>
    <s v="NEIVA"/>
    <x v="4"/>
    <x v="5"/>
    <n v="18001"/>
    <s v="TA-25-712514"/>
    <s v="FO-25-1041613"/>
    <d v="2025-06-04T00:00:00"/>
    <d v="2025-06-09T00:00:00"/>
    <d v="2025-06-04T00:00:00"/>
    <d v="2025-06-05T00:00:00"/>
    <d v="2025-06-05T00:00:00"/>
    <s v="CAQUETA"/>
    <s v="FLORENCIA"/>
    <s v="SUPER DROGAS LAS AVENIDAS2"/>
    <n v="89126499"/>
    <s v="CB CRECIMIENTO - NUEVO"/>
    <s v="APERTURA"/>
    <s v="REDEBAN"/>
    <n v="9999"/>
    <s v="BANCO DE BOGOTA"/>
    <s v="EJECUTADO"/>
    <s v="4-06 SE REALIZA LLAMADA AL CLIENTE, SE HABLA CON LA SRA YESICA DANIELA CASANOVA DIAZ, SE VALIDA DIRECCIÓN OK, CANAL OK, TARJETA DE SEMBRADO OK, DISPONIBILIDAD TOTAL, SE CONFIRMA 4 ULTIMOS DIGITOS DE LA TARJETA: NO - CLIENTE NO LA TIENE A LA MANO (SE LE COMPARTE DIGITOS ENVIADOS EN LISTA), LLAMAR EL DÍA LA INSTALACIÓN PARA CONFIRMAR VISITA // 05/06/2025 SE REALIZA CONFIGURACIÓN DE PARÁMETROS, SE INCIALIZA DATAFONO, CLIENTE CUENTA CON DATAFONO Y LECTORA, SE INSTALA SOLO LA BASE Y SE DEJA 20 ROLLOS RBM, SE SIEMBRA TARJETA #7826 PRUEBAS CB OK SE DEJA OPERATIVO"/>
    <s v="BERMUDEZ SANCHEZ JOSE NEYBER"/>
    <s v="LAPZZ566"/>
    <n v="1014892"/>
    <s v="N/A"/>
    <n v="526200"/>
    <s v="N/A"/>
    <s v="20 ROLLOS"/>
    <s v="TIPO IV"/>
    <s v="TERRESTRE"/>
    <s v="VISITA_TÉCNICA"/>
    <n v="7826"/>
    <n v="1"/>
    <n v="504832.64687880001"/>
    <n v="504832.64687880001"/>
    <m/>
    <m/>
    <m/>
    <m/>
    <m/>
    <m/>
  </r>
  <r>
    <s v="SINCELEJO"/>
    <x v="0"/>
    <x v="0"/>
    <n v="70708"/>
    <s v="TA-25-714250"/>
    <s v="FO-25-1044155"/>
    <d v="2025-06-04T00:00:00"/>
    <d v="2025-06-09T00:00:00"/>
    <d v="2025-06-04T00:00:00"/>
    <d v="2025-06-06T00:00:00"/>
    <d v="2025-06-06T00:00:00"/>
    <s v="SUCRE"/>
    <s v="SAN MARCOS"/>
    <s v="DISTRIHOGAR PC"/>
    <n v="89280471"/>
    <s v="CB CRECIMIENTO - NUEVO"/>
    <s v="APERTURA"/>
    <s v="REDEBAN"/>
    <n v="9999"/>
    <s v="BANCO DE BOGOTA"/>
    <s v="EJECUTADO"/>
    <s v="4-06 SE INTENTA COMUNICACION CON LA SR PEDRO MANUEL CERRO AGUAS, AL NUMERO 3205073747, SE DIRIGE A CORREO DE VOZ // 05-06-2025 SE REALIZA LLAMADA AL CLIENTE, SE HABLA CON EL SR PEDRO MANUEL CERRO AGUAS SE VALIDA DIRECCIÓN OK, CANAL OK, TARJETA DE SEMBRADO OK, DISPONIBILIDAD TOTAL, SE CONFIRMA 4 ULTIMOS DIGITOS DE LA TARJETA: OK, LLAMAR EL DÍA LA INSTALACIÓN PARA CONFIRMAR VISITA// CONTACTO REALIZADO POR WHATSAPP // 06/06/2025 SE REALIZA INSTALACION DE CORRESPONSAL AVAL, SE INSTALAN EQUIPOS, SEMBRADO DE TARJETA, CB QUEDA OPERATIVO."/>
    <s v="GONZALEZ FERRER JESUS ALEXANDER"/>
    <s v="A4VZZ405"/>
    <n v="1046387"/>
    <s v="N/A"/>
    <n v="536374"/>
    <s v="N/A"/>
    <s v="20 ROLLOS"/>
    <s v="TIPO III"/>
    <s v="TERRESTRE"/>
    <s v="VISITA_TÉCNICA"/>
    <n v="1873"/>
    <n v="1"/>
    <n v="275728.78077800001"/>
    <n v="275728.78077800001"/>
    <m/>
    <m/>
    <m/>
    <m/>
    <m/>
    <m/>
  </r>
  <r>
    <s v="CUCUTA"/>
    <x v="1"/>
    <x v="1"/>
    <n v="54001"/>
    <s v="TA-25-712519"/>
    <s v="FO-25-1041618"/>
    <d v="2025-06-04T00:00:00"/>
    <d v="2025-06-09T00:00:00"/>
    <d v="2025-06-04T00:00:00"/>
    <d v="2025-06-06T00:00:00"/>
    <d v="2025-06-06T00:00:00"/>
    <s v="NORTE DE SANTANDER"/>
    <s v="CUCUTA"/>
    <s v="MULTISERVICIOS JULIO"/>
    <n v="89285689"/>
    <s v="CB CRECIMIENTO - NUEVO"/>
    <s v="APERTURA"/>
    <s v="REDEBAN"/>
    <n v="9999"/>
    <s v="BANCO DE BOGOTA"/>
    <s v="EJECUTADO"/>
    <s v="04-06  SE REALIZA LLAMADA AL CLIENTE, SE HABLA CON EL SR JULIO CESAR VARGAS SALAMESE VALIDA DIRECCIÓN OK, CANAL OK, TARJETA DE SEMBRADO OK, DISPONIBILIDAD TOTAL, SE CONFIRMA 4 ULTIMOS DIGITOS DE LA TARJETA: SI, LLAMAR EL DÍA LA INSTALACIÓN PARA CONFIRMAR VISITA // 06/06/2025 SE REALIZA INSTALACION DE CORRESPONSAL AVAL, SE INSTALAN EQUIPOS, SEMBRADO DE TARJETA, CB QUEDA OPERATIVO."/>
    <s v="DURAN ACOSTA FRANK YONNY"/>
    <s v="A4VZZ929"/>
    <n v="506270"/>
    <s v="N/A"/>
    <n v="900143"/>
    <s v="N/A"/>
    <s v="20 ROLLOS"/>
    <s v="TIPO I"/>
    <s v="TERRESTRE"/>
    <s v="VISITA_TÉCNICA"/>
    <n v="7730"/>
    <n v="1"/>
    <n v="75096.394270399993"/>
    <n v="75096.394270399993"/>
    <m/>
    <m/>
    <m/>
    <m/>
    <m/>
    <m/>
  </r>
  <r>
    <s v="MEDELLIN"/>
    <x v="5"/>
    <x v="6"/>
    <n v="5088"/>
    <s v="TA-25-714255"/>
    <s v="FO-25-1044163"/>
    <d v="2025-06-04T00:00:00"/>
    <d v="2025-06-09T00:00:00"/>
    <d v="2025-06-04T00:00:00"/>
    <d v="2025-06-06T00:00:00"/>
    <d v="2025-06-06T00:00:00"/>
    <s v="ANTIOQUIA"/>
    <s v="BELLO"/>
    <s v="DROGUERIA JULY SALUD"/>
    <n v="89288037"/>
    <s v="CB CRECIMIENTO - NUEVO"/>
    <s v="APERTURA"/>
    <s v="REDEBAN"/>
    <n v="9999"/>
    <s v="BANCO DE BOGOTA"/>
    <s v="EJECUTADO"/>
    <s v="04-06 SE INTENTA COMUNICACION CON LA SRA MARYBEL SHIRLEY USUGA LOAIZA, AL NUMERO 3182013298  SUENA NO CONTESTA - 3244667794  CORREO DE VOZ // 05-06-2025 SE REALIZA LLAMADA AL CLIENTE, SE HABLA CON LA SRA MARYBEL SHIRLEY USUGA LOAIZA SE VALIDA DIRECCIÓN OK, CANAL OK, TARJETA DE SEMBRADO OK, DISPONIBILIDAD TOTAL, SE CONFIRMA 4 ULTIMOS DIGITOS DE LA TARJETA: NO - CLIENTE NO LA TIENE A LA MANO (SE LE COMPARTE DIGITOS ENVIADOS EN LISTA), LLAMAR EL DÍA LA INSTALACIÓN PARA CONFIRMAR VISITA// CONTACTO REALIZADO POR WHATSAPP // 06/06/2025 SE REALIZA INSTALACION DE CORRESPONSAL AVAL, SE INSTALAN EQUIPOS, SEMBRADO DE TARJETA, CB QUEDA OPERATIVO."/>
    <s v="BARRIENTOS HERNANDEZ CRISTIAN HORACIO"/>
    <s v="A4VZZ803"/>
    <n v="706168"/>
    <s v="N/A"/>
    <n v="522138"/>
    <s v="N/A"/>
    <s v="20 ROLLOS"/>
    <s v="TIPO I"/>
    <s v="TERRESTRE"/>
    <s v="VISITA_TÉCNICA"/>
    <n v="4721"/>
    <n v="1"/>
    <n v="75096.394270399993"/>
    <n v="75096.394270399993"/>
    <m/>
    <m/>
    <m/>
    <m/>
    <m/>
    <m/>
  </r>
  <r>
    <s v="MEDELLIN"/>
    <x v="5"/>
    <x v="6"/>
    <n v="5380"/>
    <s v="TA-25-712526"/>
    <s v="FO-25-1041626"/>
    <d v="2025-06-04T00:00:00"/>
    <d v="2025-06-09T00:00:00"/>
    <d v="2025-06-04T00:00:00"/>
    <d v="2025-06-06T00:00:00"/>
    <d v="2025-06-06T00:00:00"/>
    <s v="ANTIOQUIA"/>
    <s v="LA ESTRELLA"/>
    <s v="SER COMUNICACIONES SAS 2"/>
    <n v="22804082"/>
    <s v="CB CRECIMIENTO - NUEVO"/>
    <s v="APERTURA"/>
    <s v="REDEBAN"/>
    <n v="9999"/>
    <s v="BANCO DE BOGOTA"/>
    <s v="EJECUTADO"/>
    <s v="04-06  SE REALIZA LLAMADA AL CLIENTE, SE HABLA CON SER COMUNICACIONES S.A.S., SE VALIDA DIRECCIÓN OK, CANAL OK, TARJETA DE SEMBRADO OK, DISPONIBILIDAD TOTAL, SE CONFIRMA 4 ULTIMOS DIGITOS DE LA TARJETA:  NO - CLIENTE NO LA TIENE A LA MANO (SE LE COMPARTE DIGITOS ENVIADOS EN LISTA), LLAMAR EL DÍA LA INSTALACIÓN PARA CONFIRMAR VISITA // 06/06/2025 SE REALIZA INSTALACION DE CORRESPONSAL AVAL, SE INSTALAN EQUIPOS, SEMBRADO DE TARJETA, CB QUEDA OPERATIVO."/>
    <s v="ALVAREZ ARENAS VICTOR HUGO"/>
    <s v="V1ZZZ055"/>
    <n v="260757"/>
    <s v="N/A"/>
    <n v="1110955"/>
    <s v="N/A"/>
    <s v="20 ROLLOS"/>
    <s v="TIPO I"/>
    <s v="TERRESTRE"/>
    <s v="VISITA_TÉCNICA"/>
    <n v="4867"/>
    <n v="1"/>
    <n v="75096.394270399993"/>
    <n v="75096.394270399993"/>
    <m/>
    <m/>
    <m/>
    <m/>
    <m/>
    <m/>
  </r>
  <r>
    <s v="BOGOTA"/>
    <x v="3"/>
    <x v="3"/>
    <n v="25779"/>
    <s v="TA-25-712535"/>
    <s v="FO-25-1041633"/>
    <d v="2025-06-04T00:00:00"/>
    <d v="2025-06-09T00:00:00"/>
    <d v="2025-06-04T00:00:00"/>
    <d v="2025-06-09T00:00:00"/>
    <d v="2025-06-09T00:00:00"/>
    <s v="CUNDINAMARCA"/>
    <s v="SUSA"/>
    <s v="PAPELERIA SAHARA."/>
    <n v="89275617"/>
    <s v="CB CRECIMIENTO - NUEVO"/>
    <s v="APERTURA"/>
    <s v="REDEBAN"/>
    <n v="9999"/>
    <s v="BANCO DE BOGOTA"/>
    <s v="EJECUTADO"/>
    <s v="04-06  SE REALIZA LLAMADA AL CLIENTE, SE HABLA CON LA SRA ANGELA MARIA AREVALO RODRIGUEZ, SE VALIDA DIRECCIÓN OK, CANAL OK, TARJETA DE SEMBRADO OK, DISPONIBILIDAD TOTAL, SE CONFIRMA 4 ULTIMOS DIGITOS DE LA TARJETA: SI, LLAMAR EL DÍA LA INSTALACIÓN PARA CONFIRMAR VISITA // 09/06/2025 SE REALIZA INSTALACION DE CORRESPONSAL AVAL, SE INSTALAN EQUIPOS, SEMBRADO DE TARJETA, CB QUEDA OPERATIVO."/>
    <s v="SOTO LONDOÑO FREDY ALEXANDER"/>
    <s v="A4VZZ723"/>
    <n v="705893"/>
    <s v="N/A"/>
    <n v="1238736"/>
    <s v="N/A"/>
    <s v="20 ROLLOS"/>
    <s v="TIPO III"/>
    <s v="TERRESTRE"/>
    <s v="VISITA_TÉCNICA"/>
    <n v="7612"/>
    <n v="1"/>
    <n v="275728.78077800001"/>
    <n v="275728.78077800001"/>
    <m/>
    <m/>
    <m/>
    <m/>
    <m/>
    <m/>
  </r>
  <r>
    <s v="TUNJA"/>
    <x v="1"/>
    <x v="1"/>
    <n v="15516"/>
    <s v="TA-25-712543"/>
    <s v="FO-25-1041639"/>
    <d v="2025-06-04T00:00:00"/>
    <d v="2025-06-09T00:00:00"/>
    <d v="2025-06-04T00:00:00"/>
    <d v="2025-06-06T00:00:00"/>
    <d v="2025-06-06T00:00:00"/>
    <s v="BOYACA"/>
    <s v="PAIPA"/>
    <s v="CELU&amp;REPARAMOS"/>
    <n v="89296089"/>
    <s v="CB CRECIMIENTO - NUEVO"/>
    <s v="APERTURA"/>
    <s v="REDEBAN"/>
    <n v="9999"/>
    <s v="BANCO DE BOGOTA"/>
    <s v="EJECUTADO"/>
    <s v="04-06  SE REALIZA LLAMADA AL CLIENTE, SE HABLA CON LA SRA VIVIANA MARCELA BRAVO FORERO, SE VALIDA DIRECCIÓN OK, CANAL OK, TARJETA DE SEMBRADO OK, DISPONIBILIDAD TOTAL, SE CONFIRMA 4 ULTIMOS DIGITOS DE LA TARJETA: SI, LLAMAR EL DÍA LA INSTALACIÓN PARA CONFIRMAR VISITA // 06/06/2025 SE REALIZA INSTALACION DE CORRESPONSAL AVAL, SE INSTALAN EQUIPOS, SEMBRADO DE TARJETA, CB QUEDA OPERATIVO."/>
    <s v="RODRIGUEZ MURCIA YERSON IVAN"/>
    <s v="A4WZZ664"/>
    <n v="277497"/>
    <s v="N/A"/>
    <n v="1103171"/>
    <s v="N/A"/>
    <s v="20 ROLLOS"/>
    <s v="TIPO II"/>
    <s v="TERRESTRE"/>
    <s v="VISITA_TÉCNICA"/>
    <n v="4429"/>
    <n v="1"/>
    <n v="163813.69572160003"/>
    <n v="163813.69572160003"/>
    <m/>
    <m/>
    <m/>
    <m/>
    <m/>
    <m/>
  </r>
  <r>
    <s v="BARRANQUILLA"/>
    <x v="0"/>
    <x v="0"/>
    <n v="8001"/>
    <s v="TA-25-712548"/>
    <s v="FO-25-1041642"/>
    <d v="2025-06-04T00:00:00"/>
    <d v="2025-06-09T00:00:00"/>
    <d v="2025-06-04T00:00:00"/>
    <d v="2025-06-06T00:00:00"/>
    <d v="2025-06-06T00:00:00"/>
    <s v="ATLANTICO"/>
    <s v="BARRANQUILLA"/>
    <s v="DROGUERIA Y VARIEDADES FARMA CARIBE"/>
    <n v="89293611"/>
    <s v="CB CRECIMIENTO - NUEVO"/>
    <s v="APERTURA"/>
    <s v="REDEBAN"/>
    <n v="9999"/>
    <s v="BANCO DE BOGOTA"/>
    <s v="EJECUTADO"/>
    <s v="04-06  SE REALIZA LLAMADA AL CLIENTE, SE HABLA CON EL SR CESAR ANTONIO PEREIRA ORTIZ, SE VALIDA DIRECCIÓN OK, CANAL OK, TARJETA DE SEMBRADO OK, DISPONIBILIDAD TOTAL, SE CONFIRMA 4 ULTIMOS DIGITOS DE LA TARJETA: SI, LLAMAR EL DÍA LA INSTALACIÓN PARA CONFIRMAR VISITA // 06/06/2025 SE REALIZA INSTALACION DE CORRESPONSAL AVAL, SE INSTALAN EQUIPOS, SEMBRADO DE TARJETA, CB QUEDA OPERATIVO."/>
    <s v="DE AVILA SIADES ALBERTO ENRIQUE"/>
    <s v="A4WZZ514"/>
    <n v="994916"/>
    <s v="N/A"/>
    <n v="846216"/>
    <s v="N/A"/>
    <s v="20 ROLLOS"/>
    <s v="TIPO I"/>
    <s v="TERRESTRE"/>
    <s v="VISITA_TÉCNICA"/>
    <n v="5430"/>
    <n v="1"/>
    <n v="75096.394270399993"/>
    <n v="75096.394270399993"/>
    <m/>
    <m/>
    <m/>
    <m/>
    <m/>
    <m/>
  </r>
  <r>
    <s v="CALI"/>
    <x v="2"/>
    <x v="2"/>
    <n v="76520"/>
    <s v="TA-25-712552"/>
    <s v="FO-25-1041644"/>
    <d v="2025-06-04T00:00:00"/>
    <d v="2025-06-09T00:00:00"/>
    <d v="2025-06-04T00:00:00"/>
    <d v="2025-06-09T00:00:00"/>
    <d v="2025-06-09T00:00:00"/>
    <s v="VALLE DEL CAUCA"/>
    <s v="PALMIRA"/>
    <s v="LICORES Y VARIEDADES DYS"/>
    <n v="89249061"/>
    <s v="CB CRECIMIENTO - NUEVO"/>
    <s v="APERTURA"/>
    <s v="REDEBAN"/>
    <n v="9999"/>
    <s v="BANCO DE BOGOTA"/>
    <s v="EJECUTADO"/>
    <s v="04-06  SE REALIZA LLAMADA AL CLIENTE, SE HABLA CON LA SRA IVON CARDENAS MANZANO, SE VALIDA DIRECCIÓN OK, CANAL OK, TARJETA DE SEMBRADO OK, DISPONIBILIDAD TOTAL, SE CONFIRMA 4 ULTIMOS DIGITOS DE LA TARJETA: SI, LLAMAR EL DÍA LA INSTALACIÓN PARA CONFIRMAR VISITA // 09/06/2025 SE REALIZA INSTALACION DE CORRESPONSAL AVAL, SE INSTALAN EQUIPOS, SEMBRADO DE TARJETA, CB QUEDA OPERATIVO."/>
    <s v="BOLAÑOS TABORDA JORGE ENRIQUE"/>
    <s v="LARZZ641"/>
    <n v="765559"/>
    <n v="1097918"/>
    <n v="1178486"/>
    <s v="N/A"/>
    <s v="20 ROLLOS"/>
    <s v="TIPO I"/>
    <s v="TERRESTRE"/>
    <s v="VISITA_TÉCNICA"/>
    <n v="4238"/>
    <n v="1"/>
    <n v="75096.394270399993"/>
    <n v="75096.394270399993"/>
    <m/>
    <m/>
    <m/>
    <m/>
    <m/>
    <m/>
  </r>
  <r>
    <s v="NEIVA"/>
    <x v="4"/>
    <x v="5"/>
    <n v="41001"/>
    <s v="TA-25-712557"/>
    <s v="FO-25-1041646"/>
    <d v="2025-06-04T00:00:00"/>
    <d v="2025-06-09T00:00:00"/>
    <d v="2025-06-04T00:00:00"/>
    <d v="2025-06-06T00:00:00"/>
    <d v="2025-06-06T00:00:00"/>
    <s v="TOLIMA"/>
    <s v="SALDAÑA"/>
    <s v="EDS EL TREBOL SALDAÑA"/>
    <n v="89200276"/>
    <s v="CB CRECIMIENTO - NUEVO"/>
    <s v="APERTURA"/>
    <s v="REDEBAN"/>
    <n v="9999"/>
    <s v="BANCO DE BOGOTA"/>
    <s v="EJECUTADO"/>
    <s v="04-06  SE REALIZA LLAMADA AL CLIENTE, SE HABLA CON EDS EL TREBOL SALDAÑA SAS., SE VALIDA DIRECCIÓN OK, CANAL OK, TARJETA DE SEMBRADO OK, DISPONIBILIDAD TOTAL, SE CONFIRMA 4 ULTIMOS DIGITOS DE LA TARJETA:  NO - CLIENTE NO LA TIENE A LA MANO (SE LE COMPARTE DIGITOS ENVIADOS EN LISTA), LLAMAR EL DÍA LA INSTALACIÓN PARA CONFIRMAR VISITA // 5/06/2025 EL TÉCNICO EN COMUNICACIÓN CON EL USUARIO PARA CONFIRMAR DISPONIBILIDAD PARA ATENCIÓN DE LA APERTURA, LE INDICA QUE EL COMERCIO ESTÁ UBICADO EN SALDAÑA, TOLIMA KILOMETRO 7 VIA SALDAÑA – NEIVA, Y NO EN EL DEPARTAMENTO HUILA, NI EN EL MUNICIPIO NEIVA. POR LO QUE POR DEPARTAMENTO Y MUNICIPIO ESTÁN ERRADO. POR FAVOR NOS INDICA COMO PROCEDER. // RESPUESTA DE ENTIDAD: &quot;Revisando en la plataforma de Redeban evidenciamos que la apertura esta actualizada como indica en el correo en Saldaña con dirección KM 7 VIA SALDANA, por favor implementar.&quot; // 06/06/2025 SE REALIZA INSTALACION DE CORRESPONSAL AVAL, SE INSTALAN EQUIPOS, SEMBRADO DE TARJETA, CB QUEDA OPERATIVO."/>
    <s v="DIAZ VARGAS JONATHAN MIGUEL"/>
    <s v="F1SZZ384"/>
    <n v="1050097"/>
    <s v="N/A"/>
    <n v="526764"/>
    <s v="N/A"/>
    <s v="20 ROLLOS"/>
    <s v="TIPO II"/>
    <s v="TERRESTRE"/>
    <s v="VISITA_TÉCNICA"/>
    <n v="5780"/>
    <n v="1"/>
    <n v="163813.69572160003"/>
    <n v="163813.69572160003"/>
    <m/>
    <m/>
    <m/>
    <m/>
    <m/>
    <m/>
  </r>
  <r>
    <s v="MEDELLIN"/>
    <x v="5"/>
    <x v="6"/>
    <n v="5001"/>
    <s v="TA-25-712562"/>
    <s v="FO-25-1054475"/>
    <d v="2025-06-04T00:00:00"/>
    <d v="2025-06-09T00:00:00"/>
    <d v="2025-06-04T00:00:00"/>
    <d v="2025-06-09T00:00:00"/>
    <d v="2025-06-09T00:00:00"/>
    <s v="ANTIOQUIA"/>
    <s v="MEDELLIN"/>
    <s v="SOLUCION DE PROYECTOS INTELIGENTES S.A.S."/>
    <n v="43707215"/>
    <s v="CB CRECIMIENTO - NUEVO"/>
    <s v="APERTURA"/>
    <s v="REDEBAN"/>
    <n v="9999"/>
    <s v="BANCO DE BOGOTA"/>
    <s v="EJECUTADO"/>
    <s v="04-06  SE REALIZA LLAMADA AL CLIENTE, SE HABLA CON SOLUCION DE PROYECTOS INTELIGENTES S.A.S. SE VALIDA DIRECCIÓN OK, CANAL OK, TARJETA DE SEMBRADO OK, DISPONIBILIDAD TOTAL, SE CONFIRMA 4 ULTIMOS DIGITOS DE LA TARJETA:  NO - CLIENTE NO LA TIENE A LA MANO (SE LE COMPARTE DIGITOS ENVIADOS EN LISTA), LLAMAR EL DÍA LA INSTALACIÓN PARA CONFIRMAR VISITA // CONTACTO REALIZADO POR LA APP // 6/06/2025 SE LLEGA AL PUNTO, PERO EL CLIENTE INDICA QUE NO LE HABÍAN INDICADO QUE LA TARJETA TENÍA QUE ESTAR EN EL PUNTO Y EL QUE LA TIENE NO ESTÁ EN LA CIUDAD POR LO QUE SE APLAZA INSTALACIÓN PARA EL DIA 11/06, SE COMIUNICARA ANTES DEL DESPLAZAMIENTO PARA VALIDAR TARJETA EN SITIO // 09/06/2025 SE REALIZA INSTALACION DE CORRESPONSAL AVAL, SE INSTALAN EQUIPOS, SEMBRADO DE TARJETA, PRUEBA CB EN RECHAZO ESCALADO A RBM RECHAZO POR ENTIDAD"/>
    <s v="PAREJA ECHAVARRIA JHON DAVID"/>
    <s v="SV00I716"/>
    <n v="250091"/>
    <s v="N/A"/>
    <n v="1103054"/>
    <s v="N/A"/>
    <s v="20 ROLLOS"/>
    <s v="TIPO I"/>
    <s v="TERRESTRE"/>
    <s v="VISITA_TÉCNICA"/>
    <n v="411"/>
    <n v="2"/>
    <n v="75096.394270399993"/>
    <n v="150192.78854079999"/>
    <m/>
    <m/>
    <m/>
    <m/>
    <m/>
    <m/>
  </r>
  <r>
    <s v="PASTO"/>
    <x v="2"/>
    <x v="2"/>
    <n v="52001"/>
    <s v="TA-25-712603"/>
    <s v="FO-25-1041656"/>
    <d v="2025-06-04T00:00:00"/>
    <d v="2025-06-09T00:00:00"/>
    <d v="2025-06-04T00:00:00"/>
    <d v="2025-06-06T00:00:00"/>
    <d v="2025-06-06T00:00:00"/>
    <s v="NARIÑO"/>
    <s v="PASTO"/>
    <s v="S&amp;SAT CONSULTORIA SAS"/>
    <n v="89144302"/>
    <s v="CB CRECIMIENTO - NUEVO"/>
    <s v="APERTURA"/>
    <s v="REDEBAN"/>
    <n v="9999"/>
    <s v="BANCO DE BOGOTA"/>
    <s v="EJECUTADO"/>
    <s v="04-06 SE INTENTA COMUNICACION CON S&amp;SAT CONSULTORIA SAS, AL NUMERO 3224733336  - 3224733335  SUENA NO CONTESTA SE LE HACEN VARIOS INTENTOS // 04-06-2025 SE REALIZA LLAMADA AL CLIENTE, SE HABLA CON LA SEÑORA YENNY ERAZO SE VALIDA DIRECCIÓN OK, CANAL OK, TARJETA DE SEMBRADO OK, DISPONIBILIDAD TOTAL, SE CONFIRMA 4 ULTIMOS DIGITOS DE LA TARJETA: NO - CLIENTE NO LA TIENE A LA MANO (SE LE COMPARTE DIGITOS ENVIADOS EN LISTA), LLAMAR EL DÍA LA INSTALACIÓN PARA CONFIRMAR VISITA// CONTACTO REALIZADO POR WHATSAPP // 06/06/2025 SE REALIZA INSTALACION DE CORRESPONSAL AVAL, SE INSTALAN EQUIPOS, SEMBRADO DE TARJETA, CB QUEDA OPERATIVO."/>
    <s v="GUERRERO RAMIREZ OSCAR DARIO"/>
    <s v="V1ZZZ095"/>
    <n v="259669"/>
    <s v="N/A"/>
    <n v="1217197"/>
    <s v="N/A"/>
    <s v="20 ROLLOS"/>
    <s v="TIPO I"/>
    <s v="TERRESTRE"/>
    <s v="VISITA_TÉCNICA"/>
    <n v="128"/>
    <n v="1"/>
    <n v="75096.394270399993"/>
    <n v="75096.394270399993"/>
    <m/>
    <m/>
    <m/>
    <m/>
    <m/>
    <m/>
  </r>
  <r>
    <s v="NEIVA"/>
    <x v="4"/>
    <x v="5"/>
    <n v="41298"/>
    <s v="TA-25-712612"/>
    <s v="FO-25-1041672"/>
    <d v="2025-06-04T00:00:00"/>
    <d v="2025-06-09T00:00:00"/>
    <d v="2025-06-04T00:00:00"/>
    <d v="2025-06-06T00:00:00"/>
    <d v="2025-06-06T00:00:00"/>
    <s v="HUILA"/>
    <s v="GARZON"/>
    <s v="ALMACEN DEL CAFÉ SAN ANTONIO "/>
    <n v="16406241"/>
    <s v="CB CRECIMIENTO - NUEVO"/>
    <s v="APERTURA"/>
    <s v="REDEBAN"/>
    <n v="9999"/>
    <s v="BANCO DE BOGOTA"/>
    <s v="EJECUTADO"/>
    <s v="04-06-2025 SE REALIZA LLAMADA AL CLIENTE, SE HABLA CON LA SRA PATRICIA ROJAS SE VALIDA DIRECCIÓN OK, CANAL OK, TARJETA DE SEMBRADO OK, DISPONIBILIDAD TOTAL, SE CONFIRMA 4 ULTIMOS DIGITOS DE LA TARJETA: NO - CLIENTE NO LA TIENE A LA MANO (SE LE COMPARTE DIGITOS ENVIADOS EN LISTA), LLAMAR EL DÍA LA INSTALACIÓN PARA CONFIRMAR VISITA// CONTACTO REALIZADO POR WHATSAPP, POR FAVOR LLAMAR AL NUMERO // 06/06/2025 SE REALIZA INSTALACION DE CORRESPONSAL AVAL, SE INSTALAN EQUIPOS, SEMBRADO DE TARJETA, TRANSACCION DECLINADA - FONDOS INSUFICIENTES"/>
    <s v="ANDRADE HERNANDEZ JUAN CARLOS"/>
    <s v="11DZZ927"/>
    <n v="701361"/>
    <s v="N/A"/>
    <n v="537402"/>
    <s v="N/A"/>
    <s v="20 ROLLOS"/>
    <s v="TIPO III"/>
    <s v="TERRESTRE"/>
    <s v="VISITA_TÉCNICA"/>
    <n v="497"/>
    <n v="1"/>
    <n v="275728.78077800001"/>
    <n v="275728.78077800001"/>
    <m/>
    <m/>
    <m/>
    <m/>
    <m/>
    <m/>
  </r>
  <r>
    <s v="NEIVA"/>
    <x v="4"/>
    <x v="5"/>
    <n v="41298"/>
    <s v="TA-25-712617"/>
    <s v="FO-25-1041676"/>
    <d v="2025-06-04T00:00:00"/>
    <d v="2025-06-09T00:00:00"/>
    <d v="2025-06-04T00:00:00"/>
    <d v="2025-06-06T00:00:00"/>
    <d v="2025-06-06T00:00:00"/>
    <s v="HUILA"/>
    <s v="GARZON"/>
    <s v="ALMACEN DEL CAFE GARZON"/>
    <n v="13367321"/>
    <s v="CB CRECIMIENTO - NUEVO"/>
    <s v="APERTURA"/>
    <s v="REDEBAN"/>
    <n v="9999"/>
    <s v="BANCO DE BOGOTA"/>
    <s v="EJECUTADO"/>
    <s v="04-06-2025 SE REALIZA LLAMADA AL CLIENTE, SE HABLA CON LA SRA PATRICIA ROJAS SE VALIDA DIRECCIÓN OK, CANAL OK, TARJETA DE SEMBRADO OK, DISPONIBILIDAD TOTAL, SE CONFIRMA 4 ULTIMOS DIGITOS DE LA TARJETA: NO - CLIENTE NO LA TIENE A LA MANO (SE LE COMPARTE DIGITOS ENVIADOS EN LISTA), LLAMAR EL DÍA LA INSTALACIÓN PARA CONFIRMAR VISITA// CONTACTO REALIZADO POR WHATSAPP, POR FAVOR LLAMAR AL NUMERO // 06/06/2025 SE REALIZA INSTALACION DE CORRESPONSAL AVAL, SE INSTALAN EQUIPOS, SEMBRADO DE TARJETA, TRANSACCION DECLINADA - FONDOS INSUFICIENTES"/>
    <s v="ANDRADE HERNANDEZ JUAN CARLOS"/>
    <s v="SX7ZZ575"/>
    <n v="708254"/>
    <s v="N/A"/>
    <n v="862754"/>
    <s v="N/A"/>
    <s v="20 ROLLOS"/>
    <s v="TIPO III"/>
    <s v="TERRESTRE"/>
    <s v="VISITA_TÉCNICA"/>
    <n v="646"/>
    <n v="1"/>
    <n v="275728.78077800001"/>
    <n v="275728.78077800001"/>
    <m/>
    <m/>
    <m/>
    <m/>
    <m/>
    <m/>
  </r>
  <r>
    <s v="IBAGUE"/>
    <x v="4"/>
    <x v="5"/>
    <n v="73001"/>
    <s v="TA-25-712623"/>
    <s v="FO-25-1041682"/>
    <d v="2025-06-04T00:00:00"/>
    <d v="2025-06-09T00:00:00"/>
    <d v="2025-06-04T00:00:00"/>
    <d v="2025-06-05T00:00:00"/>
    <d v="2025-06-05T00:00:00"/>
    <s v="TOLIMA"/>
    <s v="IBAGUE"/>
    <s v="MORENO`S PELUQUERIA &amp; BARBERIA"/>
    <n v="54836705"/>
    <s v="CB CRECIMIENTO - NUEVO"/>
    <s v="APERTURA"/>
    <s v="REDEBAN"/>
    <n v="9999"/>
    <s v="BANCO DE BOGOTA"/>
    <s v="EJECUTADO"/>
    <s v="04-06-2025 SE REALIZA LLAMADA AL CLIENTE, SE HABLA CON LA SRA SANDRA MORENO GOMEZ SE VALIDA DIRECCIÓN OK, CANAL OK, TARJETA DE SEMBRADO OK, DISPONIBILIDAD TOTAL, SE CONFIRMA 4 ULTIMOS DIGITOS DE LA TARJETA: OK, LLAMAR EL DÍA LA INSTALACIÓN PARA CONFIRMAR VISITA// CONTACTO REALIZADO POR LA APP // 05/06/2025 SE REALIZA INSTALACION DE CORRESPONSAL AVAL, SE INSTALAN EQUIPOS, SEMBRADO DE TARJETA, CB QUEDA OPERATIVO."/>
    <s v="BARRAGAN TAFUR EDWIN ESTEBAN"/>
    <s v="UVAZZ141"/>
    <n v="227456"/>
    <s v="N/A"/>
    <n v="538051"/>
    <s v="N/A"/>
    <s v="20 ROLLOS"/>
    <s v="TIPO I"/>
    <s v="TERRESTRE"/>
    <s v="VISITA_TÉCNICA"/>
    <n v="1935"/>
    <n v="1"/>
    <n v="75096.394270399993"/>
    <n v="75096.394270399993"/>
    <m/>
    <m/>
    <m/>
    <m/>
    <m/>
    <m/>
  </r>
  <r>
    <s v="PEREIRA"/>
    <x v="2"/>
    <x v="4"/>
    <n v="63130"/>
    <s v="TA-25-712634"/>
    <s v="FO-25-1041690"/>
    <d v="2025-06-04T00:00:00"/>
    <d v="2025-06-09T00:00:00"/>
    <d v="2025-06-04T00:00:00"/>
    <d v="2025-06-06T00:00:00"/>
    <d v="2025-06-06T00:00:00"/>
    <s v="QUINDIO"/>
    <s v="CALARCA"/>
    <s v="DROGUERIA EL NEGRITO NO 3 LOCAL 1"/>
    <n v="13478995"/>
    <s v="CB CRECIMIENTO - NUEVO"/>
    <s v="APERTURA"/>
    <s v="REDEBAN"/>
    <n v="9999"/>
    <s v="BANCO DE BOGOTA"/>
    <s v="EJECUTADO"/>
    <s v="04-06-2025 SE REALIZA LLAMADA AL CLIENTE, SE HABLA CON LA SRA MARIA CRISTINA ROJAS VELASQUEZ SE VALIDA DIRECCIÓN OK, CANAL OK, TARJETA DE SEMBRADO OK, DISPONIBILIDAD TOTAL, SE CONFIRMA 4 ULTIMOS DIGITOS DE LA TARJETA: OK, LLAMAR EL DÍA LA INSTALACIÓN PARA CONFIRMAR VISITA// CONTACTO REALIZADO POR LA APP // 06/06/2025 SE REALIZA INSTALACION DE CORRESPONSAL AVAL, SE INSTALAN EQUIPOS, SEMBRADO DE TARJETA, CB QUEDA OPERATIVO."/>
    <s v="SANCHEZ SOLORZANO JUAN SEBASTIAN"/>
    <s v="F1UZZ111"/>
    <n v="914318"/>
    <s v="N/A"/>
    <n v="1233487"/>
    <s v="N/A"/>
    <s v="20 ROLLOS"/>
    <s v="TIPO II"/>
    <s v="TERRESTRE"/>
    <s v="VISITA_TÉCNICA"/>
    <n v="5179"/>
    <n v="1"/>
    <n v="163813.69572160003"/>
    <n v="163813.69572160003"/>
    <m/>
    <m/>
    <m/>
    <m/>
    <m/>
    <m/>
  </r>
  <r>
    <s v="PEREIRA"/>
    <x v="2"/>
    <x v="4"/>
    <n v="63130"/>
    <s v="TA-25-712639"/>
    <s v="FO-25-1041695"/>
    <d v="2025-06-04T00:00:00"/>
    <d v="2025-06-09T00:00:00"/>
    <d v="2025-06-04T00:00:00"/>
    <d v="2025-06-06T00:00:00"/>
    <d v="2025-06-06T00:00:00"/>
    <s v="QUINDIO"/>
    <s v="CALARCA"/>
    <s v="DROGUERIA EL NEGRITO NO 3 LOCAL 1"/>
    <n v="11483989"/>
    <s v="CB CRECIMIENTO - NUEVO"/>
    <s v="APERTURA"/>
    <s v="REDEBAN"/>
    <n v="9999"/>
    <s v="BANCO DE BOGOTA"/>
    <s v="EJECUTADO"/>
    <s v="04-06-2025 SE REALIZA LLAMADA AL CLIENTE, SE HABLA CON LA SRA MARIA CRISTINA ROJAS VELASQUEZ SE VALIDA DIRECCIÓN OK, CANAL OK, TARJETA DE SEMBRADO OK, DISPONIBILIDAD TOTAL, SE CONFIRMA 4 ULTIMOS DIGITOS DE LA TARJETA: OK, LLAMAR EL DÍA LA INSTALACIÓN PARA CONFIRMAR VISITA// CONTACTO REALIZADO POR LA APP // 06/06/2025 SE REALIZA INSTALACION DE CORRESPONSAL AVAL, SE INSTALAN EQUIPOS, SEMBRADO DE TARJETA, CB QUEDA OPERATIVO."/>
    <s v="SANCHEZ SOLORZANO JUAN SEBASTIAN"/>
    <s v="GZLZZ872"/>
    <n v="772651"/>
    <n v="980005"/>
    <n v="846509"/>
    <s v="N/A"/>
    <s v="20 ROLLOS"/>
    <s v="TIPO II"/>
    <s v="TERRESTRE"/>
    <s v="VISITA_TÉCNICA"/>
    <n v="7258"/>
    <n v="1"/>
    <n v="163813.69572160003"/>
    <n v="163813.69572160003"/>
    <m/>
    <m/>
    <m/>
    <m/>
    <m/>
    <m/>
  </r>
  <r>
    <s v="NEIVA"/>
    <x v="4"/>
    <x v="5"/>
    <n v="41006"/>
    <s v="TA-25-712644"/>
    <s v="FO-25-1041699"/>
    <d v="2025-06-04T00:00:00"/>
    <d v="2025-06-09T00:00:00"/>
    <d v="2025-06-04T00:00:00"/>
    <d v="2025-06-10T00:00:00"/>
    <d v="2025-06-10T00:00:00"/>
    <s v="HUILA"/>
    <s v="ACEVEDO"/>
    <s v="ALMACENES COOCENTRAL ACEVEDO"/>
    <n v="21419585"/>
    <s v="CB CRECIMIENTO - NUEVO"/>
    <s v="APERTURA"/>
    <s v="REDEBAN"/>
    <n v="9999"/>
    <s v="BANCO DE BOGOTA"/>
    <s v="EJECUTADO"/>
    <s v="04-06-2025 SE REALIZA LLAMADA AL CLIENTE, SE HABLA CON LA SRA PATRICIA ROJAS SE VALIDA DIRECCIÓN OK, CANAL OK, TARJETA DE SEMBRADO OK, DISPONIBILIDAD TOTAL, SE CONFIRMA 4 ULTIMOS DIGITOS DE LA TARJETA: NO - CLIENTE NO LA TIENE A LA MANO (SE LE COMPARTE DIGITOS ENVIADOS EN LISTA), LLAMAR EL DÍA LA INSTALACIÓN PARA CONFIRMAR VISITA// CONTACTO REALIZADO POR WHATSAPP, POR FAVOR LLAMAR AL NUMERO // 09/06/2025 EN COMUNICACIÓN CON LA PERSONA ENCARGA DE LOS PUNTOS COOCENTRAL, LA SEÑORA PATRICIA ROJAS , NOS INDICA QUE EL DIA DE HOY NO TIENE SERVICIO YA QUE ESTE PUNTO NO SE ABRE EL DIA LUNES,YA QUE TRABAJAN LOS DOMINGOS. ADICIONAL LA CARRETERA DE ACCESO A ACEVEDO SE ENCUENTRA CERRADA POR DAÑOS SIGNIFICATIVOS EN LA VIA POR FUERTES LLUVIAS EN LA ZONA .SE ESTARÁ EN COMUNICACIÓN CON EL CLIENTE PARA VALIDAR VIABILDIAD DE INGRESO A LA ZONA. // 10/06/2025 SE REALIZA INSTALACION DE CORRESPONSAL AVAL, SE INSTALAN EQUIPOS, SEMBRADO DE TARJETA, PRUEBAS DE CB QUEDA COMO DECLINADA , YA QUE EL PUNTO NO TIENE CUPO"/>
    <s v="DEVIA REINOSO JUAN CARLOS"/>
    <s v="HA00K716"/>
    <n v="1139118"/>
    <s v="N/A"/>
    <n v="1145981"/>
    <s v="N/A"/>
    <s v="20 ROLLOS"/>
    <s v="TIPO III"/>
    <s v="TERRESTRE"/>
    <s v="VISITA_TÉCNICA"/>
    <n v="4622"/>
    <n v="1"/>
    <n v="275728.78077800001"/>
    <n v="275728.78077800001"/>
    <m/>
    <m/>
    <m/>
    <m/>
    <m/>
    <m/>
  </r>
  <r>
    <s v="NEIVA"/>
    <x v="4"/>
    <x v="5"/>
    <n v="41306"/>
    <s v="TA-25-712649"/>
    <s v="FO-25-1041702"/>
    <d v="2025-06-04T00:00:00"/>
    <d v="2025-06-09T00:00:00"/>
    <d v="2025-06-04T00:00:00"/>
    <d v="2025-06-06T00:00:00"/>
    <d v="2025-06-06T00:00:00"/>
    <s v="HUILA"/>
    <s v="GIGANTE"/>
    <s v="ALMACEN DEL CAFE GARZON"/>
    <n v="13368709"/>
    <s v="CB CRECIMIENTO - NUEVO"/>
    <s v="APERTURA"/>
    <s v="REDEBAN"/>
    <n v="9999"/>
    <s v="BANCO DE BOGOTA"/>
    <s v="EJECUTADO"/>
    <s v="04-06-2025 SE REALIZA LLAMADA AL CLIENTE, SE HABLA CON LA SRA PATRICIA ROJAS SE VALIDA DIRECCIÓN OK, CANAL OK, TARJETA DE SEMBRADO OK, DISPONIBILIDAD TOTAL, SE CONFIRMA 4 ULTIMOS DIGITOS DE LA TARJETA: NO - CLIENTE NO LA TIENE A LA MANO (SE LE COMPARTE DIGITOS ENVIADOS EN LISTA), LLAMAR EL DÍA LA INSTALACIÓN PARA CONFIRMAR VISITA// CONTACTO REALIZADO POR WHATSAPP, POR FAVOR LLAMAR AL NUMERO // 06/06/2025 SE REALIZA INSTALACION DE CORRESPONSAL AVAL, SE INSTALAN EQUIPOS, SEMBRADO DE TARJETA, TRANSACCION DECLINADA - FONDOS INSUFICIENTES"/>
    <s v="ANDRADE HERNANDEZ JUAN CARLOS"/>
    <s v="SX7ZZ603"/>
    <n v="251669"/>
    <s v="N/A"/>
    <n v="524451"/>
    <s v="N/A"/>
    <s v="20 ROLLOS"/>
    <s v="TIPO II"/>
    <s v="TERRESTRE"/>
    <s v="VISITA_TÉCNICA"/>
    <n v="7583"/>
    <n v="1"/>
    <n v="163813.69572160003"/>
    <n v="163813.69572160003"/>
    <m/>
    <m/>
    <m/>
    <m/>
    <m/>
    <m/>
  </r>
  <r>
    <s v="NEIVA"/>
    <x v="4"/>
    <x v="5"/>
    <n v="41791"/>
    <s v="TA-25-712655"/>
    <s v="FO-25-1041707"/>
    <d v="2025-06-04T00:00:00"/>
    <d v="2025-06-09T00:00:00"/>
    <d v="2025-06-04T00:00:00"/>
    <d v="2025-06-06T00:00:00"/>
    <d v="2025-06-06T00:00:00"/>
    <s v="HUILA"/>
    <s v="TARQUI"/>
    <s v="ALMACEN DEL CAFÉ QUITURO "/>
    <n v="13368410"/>
    <s v="CB CRECIMIENTO - NUEVO"/>
    <s v="APERTURA"/>
    <s v="REDEBAN"/>
    <n v="9999"/>
    <s v="BANCO DE BOGOTA"/>
    <s v="EJECUTADO"/>
    <s v="04-06-2025 SE REALIZA LLAMADA AL CLIENTE, SE HABLA CON LA SRA PATRICIA ROJAS SE VALIDA DIRECCIÓN OK, CANAL OK, TARJETA DE SEMBRADO OK, DISPONIBILIDAD TOTAL, SE CONFIRMA 4 ULTIMOS DIGITOS DE LA TARJETA: NO - CLIENTE NO LA TIENE A LA MANO (SE LE COMPARTE DIGITOS ENVIADOS EN LISTA), LLAMAR EL DÍA LA INSTALACIÓN PARA CONFIRMAR VISITA// CONTACTO REALIZADO POR WHATSAPP, POR FAVOR LLAMAR AL NUMERO // 06/06/2025 SE REALIZA INSTALACION DE CORRESPONSAL AVAL, SE INSTALAN EQUIPOS, SEMBRADO DE TARJETA, TRANSACCION DECLINADA - FONDOS INSUFICIENTES"/>
    <s v="ANDRADE HERNANDEZ JUAN CARLOS"/>
    <s v="SX7ZZ577 F1UZZ120"/>
    <s v="249807-289652"/>
    <n v="720438"/>
    <s v="865026-903862"/>
    <s v="N/A"/>
    <s v="40 ROLLOS"/>
    <s v="TIPO III"/>
    <s v="TERRESTRE"/>
    <s v="VISITA_TÉCNICA"/>
    <s v="1299-7578"/>
    <n v="1"/>
    <n v="275728.78077800001"/>
    <n v="275728.78077800001"/>
    <m/>
    <m/>
    <m/>
    <m/>
    <m/>
    <m/>
  </r>
  <r>
    <s v="NEIVA"/>
    <x v="4"/>
    <x v="5"/>
    <n v="41319"/>
    <s v="TA-25-712664"/>
    <s v="FO-25-1041714"/>
    <d v="2025-06-04T00:00:00"/>
    <d v="2025-06-09T00:00:00"/>
    <d v="2025-06-04T00:00:00"/>
    <d v="2025-06-10T00:00:00"/>
    <d v="2025-06-10T00:00:00"/>
    <s v="HUILA"/>
    <s v="GUADALUPE"/>
    <s v="ALMACEN DEL CAFE GUADALUPE"/>
    <n v="13368519"/>
    <s v="CB CRECIMIENTO - NUEVO"/>
    <s v="APERTURA"/>
    <s v="REDEBAN"/>
    <n v="9999"/>
    <s v="BANCO DE BOGOTA"/>
    <s v="EJECUTADO"/>
    <s v="04-06-2025 SE REALIZA LLAMADA AL CLIENTE, SE HABLA CON LA SRA PATRICIA ROJAS SE VALIDA DIRECCIÓN OK, CANAL OK, TARJETA DE SEMBRADO OK, DISPONIBILIDAD TOTAL, SE CONFIRMA 4 ULTIMOS DIGITOS DE LA TARJETA: NO - CLIENTE NO LA TIENE A LA MANO (SE LE COMPARTE DIGITOS ENVIADOS EN LISTA), LLAMAR EL DÍA LA INSTALACIÓN PARA CONFIRMAR VISITA// CONTACTO REALIZADO POR WHATSAPP, POR FAVOR LLAMAR AL NUMERO // 09/06/2025 EN COMUNICACIÓN CON LA PERSONA ENCARGA DE LOS PUNTOS COOCENTRAL, LA SEÑORA PATRICIA ROJAS , NOS INDICA QUE EL DIA DE HOY NO TIENE SERVICIO YA QUE ESTE PUNTO NO SE ABRE EL DIA LUNES,YA QUE TRABAJAN LOS DOMINGOS.EMPIEZAN A ATENDER NUEVAMENTE DESDE EL DIA MARTES . // 10/06/2025 SE REALIZA INSTALACION DE CORRESPONSAL AVAL, SE INSTALAN EQUIPOS, SEMBRADO DE TARJETA, PRUEBAS DE CB QUEDA DECLINA YA QUE EL PUNTO NO TIENE CUPO"/>
    <s v="DEVIA REINOSO JUAN CARLOS"/>
    <s v="SX7ZZ602"/>
    <n v="236944"/>
    <s v="N/A"/>
    <n v="1088754"/>
    <s v="N/A"/>
    <s v="20 ROLLOS"/>
    <s v="TIPO III"/>
    <s v="TERRESTRE"/>
    <s v="VISITA_TÉCNICA"/>
    <n v="1502"/>
    <n v="1"/>
    <n v="275728.78077800001"/>
    <n v="275728.78077800001"/>
    <m/>
    <m/>
    <m/>
    <m/>
    <m/>
    <m/>
  </r>
  <r>
    <s v="NEIVA"/>
    <x v="4"/>
    <x v="5"/>
    <n v="41770"/>
    <s v="TA-25-712670"/>
    <s v="FO-25-1041718"/>
    <d v="2025-06-04T00:00:00"/>
    <d v="2025-06-09T00:00:00"/>
    <d v="2025-06-04T00:00:00"/>
    <d v="2025-06-10T00:00:00"/>
    <d v="2025-06-10T00:00:00"/>
    <s v="HUILA"/>
    <s v="SUAZA"/>
    <s v="ALMACEN DEL CAFE SUAZA"/>
    <n v="13368428"/>
    <s v="CB CRECIMIENTO - NUEVO"/>
    <s v="APERTURA"/>
    <s v="REDEBAN"/>
    <n v="9999"/>
    <s v="BANCO DE BOGOTA"/>
    <s v="EJECUTADO"/>
    <s v="04-06-2025 SE REALIZA LLAMADA AL CLIENTE, SE HABLA CON LA SRA PATRICIA ROJAS SE VALIDA DIRECCIÓN OK, CANAL OK, TARJETA DE SEMBRADO OK, DISPONIBILIDAD TOTAL, SE CONFIRMA 4 ULTIMOS DIGITOS DE LA TARJETA: NO - CLIENTE NO LA TIENE A LA MANO (SE LE COMPARTE DIGITOS ENVIADOS EN LISTA), LLAMAR EL DÍA LA INSTALACIÓN PARA CONFIRMAR VISITA// CONTACTO REALIZADO POR WHATSAPP, POR FAVOR LLAMAR AL NUMERO // 09/06/2025 EN COMUNICACIÓN CON LA PERSONA ENCARGA DE LOS PUNTOS COOCENTRAL, LA SEÑORA PATRICIA ROJAS , NOS INDICA QUE EL DIA DE HOY NO TIENE SERVICIO YA QUE ESTE PUNTO NO SE ABRE EL DIA LUNES,YA QUE TRABAJAN LOS DOMINGOS.EMPIEZAN A ATENDER NUEVAMENTE DESDE EL DIA MARTES . // 10/06/2025 SE REALIZA INSTALACION DE CORRESPONSAL AVAL, SE INSTALAN EQUIPOS, SEMBRADO DE TARJETA, PRUEBAS DE CB&quot; DECLINADA&quot; YA QUE EL PUNTO NO TIENE CUPO PARA REALIZAR PRUEBA."/>
    <s v="DEVIA REINOSO JUAN CARLOS"/>
    <s v="SX7ZZ579"/>
    <n v="243972"/>
    <s v="N/A"/>
    <n v="864971"/>
    <s v="N/A"/>
    <s v="20 ROLLOS"/>
    <s v="TIPO III"/>
    <s v="TERRESTRE"/>
    <s v="VISITA_TÉCNICA"/>
    <n v="4415"/>
    <n v="1"/>
    <n v="275728.78077800001"/>
    <n v="275728.78077800001"/>
    <m/>
    <m/>
    <m/>
    <m/>
    <m/>
    <m/>
  </r>
  <r>
    <s v="BUCARAMANGA"/>
    <x v="1"/>
    <x v="1"/>
    <n v="68255"/>
    <s v="TA-25-712679"/>
    <s v="FO-25-1041724"/>
    <d v="2025-06-04T00:00:00"/>
    <d v="2025-06-09T00:00:00"/>
    <d v="2025-06-04T00:00:00"/>
    <d v="2025-06-06T00:00:00"/>
    <d v="2025-06-06T00:00:00"/>
    <s v="SANTANDER"/>
    <s v="EL PLAYON"/>
    <s v="MERCAMAXP"/>
    <n v="13275136"/>
    <s v="CB CRECIMIENTO - NUEVO"/>
    <s v="APERTURA"/>
    <s v="REDEBAN"/>
    <n v="9999"/>
    <s v="BANCO DE BOGOTA"/>
    <s v="EJECUTADO"/>
    <s v="04-06-2025 SE REALIZA LLAMADA AL CLIENTE, SE HABLA CON EL SR MANUEL CHAPARR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06/06/2025 SE REALIZA INSTALACION DE CORRESPONSAL AVAL, SE INSTALAN EQUIPOS, SEMBRADO DE TARJETA, CB QUEDA OPERATIVO."/>
    <s v="MARTINEZ FLOREZ DONIS ALBERTO"/>
    <s v="F1UZZ126"/>
    <n v="1237394"/>
    <s v="N/A"/>
    <n v="508508"/>
    <s v="N/A"/>
    <s v="20 ROLLOS"/>
    <s v="TIPO II"/>
    <s v="TERRESTRE"/>
    <s v="VISITA_TÉCNICA"/>
    <n v="9895"/>
    <n v="1"/>
    <n v="163813.69572160003"/>
    <n v="163813.69572160003"/>
    <m/>
    <m/>
    <m/>
    <m/>
    <m/>
    <m/>
  </r>
  <r>
    <s v="YOPAL"/>
    <x v="4"/>
    <x v="5"/>
    <n v="85263"/>
    <s v="TA-25-712687"/>
    <s v="FO-25-1041730"/>
    <d v="2025-06-04T00:00:00"/>
    <d v="2025-06-09T00:00:00"/>
    <d v="2025-06-04T00:00:00"/>
    <d v="2025-06-09T00:00:00"/>
    <d v="2025-06-09T00:00:00"/>
    <s v="CASANARE"/>
    <s v="PORE"/>
    <s v="CAFE INTERNET Y ACCESORIOS NIÑO.NET"/>
    <n v="65632630"/>
    <s v="CB CRECIMIENTO - NUEVO"/>
    <s v="APERTURA"/>
    <s v="REDEBAN"/>
    <n v="9999"/>
    <s v="BANCO DE BOGOTA"/>
    <s v="EJECUTADO"/>
    <s v="04-06-2025 SE REALIZA LLAMADA AL CLIENTE, SE HABLA CON EL SR JAIR ALBERTO PEREZ GONZALEZ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CLIENTE SOLICITA QUE EL TECNICO LLAME ANTES DE IR NO SIEMPRE ESTA DISPONIBLE ASI QUE NECESUTRA SABER CUANDO VA A IR EL TECNICO // 09/06/2025 SE REALIZA INSTALACION DE CORRESPONSAL AVAL, SE INSTALAN EQUIPOS, SEMBRADO DE TARJETA, CB QUEDA OPERATIVO."/>
    <s v="BERNAL ELAICA EDGAR ALEXIS"/>
    <s v="F1UZZ127"/>
    <n v="1236481"/>
    <s v="N/A"/>
    <n v="523913"/>
    <s v="N/A"/>
    <s v="20 ROLLOS"/>
    <s v="TIPO II"/>
    <s v="TERRESTRE"/>
    <s v="VISITA_TÉCNICA"/>
    <n v="6308"/>
    <n v="1"/>
    <n v="163813.69572160003"/>
    <n v="163813.69572160003"/>
    <m/>
    <m/>
    <m/>
    <m/>
    <m/>
    <m/>
  </r>
  <r>
    <s v="NEIVA"/>
    <x v="4"/>
    <x v="5"/>
    <n v="41524"/>
    <s v="TA-25-716356"/>
    <s v="FO-25-1048483"/>
    <d v="2025-06-05T00:00:00"/>
    <d v="2025-06-10T00:00:00"/>
    <d v="2025-06-05T00:00:00"/>
    <d v="2025-06-10T00:00:00"/>
    <d v="2025-06-10T00:00:00"/>
    <s v="HUILA"/>
    <s v="PALERMO"/>
    <s v="VARIEDADES PATY PALERMO"/>
    <n v="89268795"/>
    <s v="DATAFONO ADICIONAL"/>
    <s v="APERTURA"/>
    <s v="REDEBAN"/>
    <n v="9999"/>
    <s v="BANCO DE BOGOTA"/>
    <s v="EJECUTADO"/>
    <s v="05-06-2025 SE REALIZA LLAMADA AL CLIENTE, SE HABLA CON LA SRA ROSALIA POLANIA SALAZAR SE VALIDA DIRECCIÓN OK, CANAL OK, TARJETA DE SEMBRADO OK, DISPONIBILIDAD TOTAL, SE CONFIRMA 4 ULTIMOS DIGITOS DE LA TARJETA: OK, LLAMAR EL DÍA LA INSTALACIÓN PARA CONFIRMAR VISITA// CONTACTO REALIZADO POR LA APP // 10/06/2025 SE REALIZA INSTALACION DE DATAFONO ADICIONAL, PRUEBA EXITOSAS, CB QUEDA OPERATIVO"/>
    <s v="DIAZ VARGAS JONATHAN MIGUEL"/>
    <s v="F1UZZ826"/>
    <n v="745414"/>
    <s v="N/A"/>
    <n v="914053"/>
    <s v="N/A"/>
    <s v="20 ROLLOS"/>
    <s v="TIPO I"/>
    <s v="TERRESTRE"/>
    <s v="VISITA_TÉCNICA"/>
    <n v="3111"/>
    <n v="1"/>
    <n v="75096.394270399993"/>
    <n v="75096.394270399993"/>
    <m/>
    <m/>
    <m/>
    <m/>
    <m/>
    <m/>
  </r>
  <r>
    <s v="NEIVA"/>
    <x v="4"/>
    <x v="5"/>
    <n v="41298"/>
    <s v="TA-25-716359"/>
    <s v="FO-25-1048496"/>
    <d v="2025-06-05T00:00:00"/>
    <d v="2025-06-10T00:00:00"/>
    <d v="2025-06-05T00:00:00"/>
    <d v="2025-06-12T00:00:00"/>
    <d v="2025-06-12T00:00:00"/>
    <s v="HUILA"/>
    <s v="GARZON"/>
    <s v="GARZON OFICINA PRINCIPAL"/>
    <n v="14161897"/>
    <s v="DATAFONO ADICIONAL"/>
    <s v="APERTURA"/>
    <s v="REDEBAN"/>
    <n v="9999"/>
    <s v="BANCO DE BOGOTA"/>
    <s v="EJECUTADO"/>
    <s v="05-06 SE REALIZA LLAMADA AL NÚMERO 3143608709 CONTESTA UN SR EL CUAL INDICA TODA LA INFORMACIÓN DE LOS CORRESPONSALES SE DEBE TRATAR CON EL SR DANILO AL NÚMERO 3102315058, SE REALIZARON MULTIPLES LLAMADA AL NÚMERO INDICADO TIMBRA PERO NADIE RESPONDE, SE DEJO MSJ POR WPP PERO TAMPOCO HAY RESPUESTA // 5/06/2025 EN COMUNICACIÓN CON EL SR DANILO AL NUMERO 310 2315058 INDICA QUE AUN NO TIENE LAS TARJETAS DE SEMBRADO PARA LOS PUNTOS, QUE LAS TARJETAS QUE RECIBIERON FUERON DE UNOS PUNTOS DE LOS CUALES SE LES HABIA PERDIDO LA TARJETA Y EL BANCO LE HIZO REPOSICIÓN, SEGUN INDICACION DE REDEBAN SE PROGRAMA ACTIVIDAD CON EL OBJETIVO DE INDAGAR SI LA PROXIMA SEMANA YA TENDRIAN LAS TARJETAS EN CADA ESTABLECIMIENTO DANDO UN PLAZO AL COMERCIO // 10/06/2025 EN COMUNICACIÓN CON ADRIANA MONSALVE, LIDER DE CENTRO DE GESTIÓN DE SU CHANCE, NOS INDICA QUE LA TARJETA DE SEMBRADO ESTARÍA DISPONIBLE A PARTIR DEL DÍA JUEVES. PIDE Y SE PASE AL PUNTO DESPUÉS DE ESE DIA.// 12/06/2025 SE REALIZA INSTALACION DE DATAFONO ADICIONAL, PRUEBA EXITOSAS, CB QUEDA OPERATIVO"/>
    <s v="DEVIA REINOSO JUAN CARLOS"/>
    <s v="F1UZZ827"/>
    <n v="256096"/>
    <s v="N/A"/>
    <n v="903333"/>
    <s v="N/A"/>
    <s v="20 ROLLOS"/>
    <s v="TIPO III"/>
    <s v="TERRESTRE"/>
    <s v="VISITA_TÉCNICA"/>
    <n v="345"/>
    <n v="1"/>
    <n v="275728.78077800001"/>
    <n v="275728.78077800001"/>
    <m/>
    <m/>
    <m/>
    <m/>
    <m/>
    <m/>
  </r>
  <r>
    <s v="NEIVA"/>
    <x v="4"/>
    <x v="5"/>
    <n v="41001"/>
    <s v="TA-25-716360"/>
    <s v="FO-25-1048500"/>
    <d v="2025-06-05T00:00:00"/>
    <d v="2025-06-10T00:00:00"/>
    <d v="2025-06-05T00:00:00"/>
    <d v="2025-06-09T00:00:00"/>
    <d v="2025-06-09T00:00:00"/>
    <s v="HUILA"/>
    <s v="NEIVA"/>
    <s v="OFICINA PPAL NEIVA"/>
    <n v="14162051"/>
    <s v="DATAFONO ADICIONAL"/>
    <s v="APERTURA"/>
    <s v="REDEBAN"/>
    <n v="9999"/>
    <s v="BANCO DE BOGOTA"/>
    <s v="EJECUTADO"/>
    <s v="05-06 SE REALIZA LLAMADA AL NÚMERO 3143608709 CONTESTA UN SR EL CUAL INDICA TODA LA INFORMACIÓN DE LOS CORRESPONSALES SE DEBE TRATAR CON EL SR DANILO AL NÚMERO 3102315058, SE REALIZARON MULTIPLES LLAMADA AL NÚMERO INDICADO TIMBRA PERO NADIE RESPONDE, SE DEJO MSJ POR WPP PERO TAMPOCO HAY RESPUESTA // 5/06/2025 EN COMUNICACIÓN CON EL SR DANILO AL NUMERO 310 2315058 INDICA QUE AUN NO TIENE LAS TARJETAS DE SEMBRADO PARA LOS PUNTOS, QUE LAS TARJETAS QUE RECIBIERON FUERON DE UNOS PUNTOS DE LOS CUALES SE LES HABIA PERDIDO LA TARJETA Y EL BANCO LE HIZO REPOSICIÓN, SEGUN INDICACION DE REDEBAN SE PROGRAMA ACTIVIDAD CON EL OBJETIVO DE INDAGAR SI LA PROXIMA SEMANA YA TENDRIAN LAS TARJETAS EN CADA ESTABLECIMIENTO DANDO UN PLAZO AL COMERCIO // 9/06/2025 SE REALIZA INSTALACION DE DATAFONO ADICIONAL, PRUEBA EXITOSAS, CB QUEDA OPERATIVO"/>
    <s v="DIAZ VARGAS JONATHAN MIGUEL"/>
    <s v="F1UZZ829"/>
    <n v="262990"/>
    <s v="N/A"/>
    <n v="877090"/>
    <s v="N/A"/>
    <s v="20 ROLLOS"/>
    <s v="TIPO I"/>
    <s v="TERRESTRE"/>
    <s v="VISITA_TÉCNICA"/>
    <n v="3752"/>
    <n v="1"/>
    <n v="75096.394270399993"/>
    <n v="75096.394270399993"/>
    <m/>
    <m/>
    <m/>
    <m/>
    <m/>
    <m/>
  </r>
  <r>
    <s v="NEIVA"/>
    <x v="4"/>
    <x v="5"/>
    <n v="41001"/>
    <s v="TA-25-716361"/>
    <s v="FO-25-1048503"/>
    <d v="2025-06-05T00:00:00"/>
    <d v="2025-06-10T00:00:00"/>
    <d v="2025-06-05T00:00:00"/>
    <d v="2025-06-09T00:00:00"/>
    <d v="2025-06-09T00:00:00"/>
    <s v="HUILA"/>
    <s v="NEIVA"/>
    <s v="SAIRE ELECTRIFICADORA"/>
    <n v="14162085"/>
    <s v="DATAFONO ADICIONAL"/>
    <s v="APERTURA"/>
    <s v="REDEBAN"/>
    <n v="9999"/>
    <s v="BANCO DE BOGOTA"/>
    <s v="EJECUTADO"/>
    <s v="05-06 SE REALIZA LLAMADA AL NÚMERO 3143608709 CONTESTA UN SR EL CUAL INDICA TODA LA INFORMACIÓN DE LOS CORRESPONSALES SE DEBE TRATAR CON EL SR DANILO AL NÚMERO 3102315058, SE REALIZARON MULTIPLES LLAMADA AL NÚMERO INDICADO TIMBRA PERO NADIE RESPONDE, SE DEJO MSJ POR WPP PERO TAMPOCO HAY RESPUESTA // 5/06/2025 EN COMUNICACIÓN CON EL SR DANILO AL NUMERO 310 2315058 INDICA QUE AUN NO TIENE LAS TARJETAS DE SEMBRADO PARA LOS PUNTOS, QUE LAS TARJETAS QUE RECIBIERON FUERON DE UNOS PUNTOS DE LOS CUALES SE LES HABIA PERDIDO LA TARJETA Y EL BANCO LE HIZO REPOSICIÓN, SEGUN INDICACION DE REDEBAN SE PROGRAMA ACTIVIDAD CON EL OBJETIVO DE INDAGAR SI LA PROXIMA SEMANA YA TENDRIAN LAS TARJETAS EN CADA ESTABLECIMIENTO DANDO UN PLAZO AL COMERCIO // 09/06/2025 SE REALIZA INSTALACION DE DATAFONO ADICIONAL, PRUEBA EXITOSAS, CB QUEDA OPERATIVO"/>
    <s v="DIAZ VARGAS JONATHAN MIGUEL"/>
    <s v="F1UZZ830"/>
    <n v="280486"/>
    <s v="N/A"/>
    <n v="846588"/>
    <s v="N/A"/>
    <s v="20 ROLLOS"/>
    <s v="TIPO I"/>
    <s v="TERRESTRE"/>
    <s v="VISITA_TÉCNICA"/>
    <n v="2159"/>
    <n v="1"/>
    <n v="75096.394270399993"/>
    <n v="75096.394270399993"/>
    <m/>
    <m/>
    <m/>
    <m/>
    <m/>
    <m/>
  </r>
  <r>
    <s v="NEIVA"/>
    <x v="4"/>
    <x v="5"/>
    <n v="41001"/>
    <s v="TA-25-716362"/>
    <s v="FO-25-1048506"/>
    <d v="2025-06-05T00:00:00"/>
    <d v="2025-06-10T00:00:00"/>
    <d v="2025-06-05T00:00:00"/>
    <d v="2025-06-10T00:00:00"/>
    <d v="2025-06-10T00:00:00"/>
    <s v="HUILA"/>
    <s v="NEIVA"/>
    <s v="IGLESIA PALMAS"/>
    <n v="14531834"/>
    <s v="DATAFONO ADICIONAL"/>
    <s v="APERTURA"/>
    <s v="REDEBAN"/>
    <n v="9999"/>
    <s v="BANCO DE BOGOTA"/>
    <s v="EJECUTADO"/>
    <s v="05-06 SE REALIZA LLAMADA AL NÚMERO 3143608709 CONTESTA UN SR EL CUAL INDICA TODA LA INFORMACIÓN DE LOS CORRESPONSALES SE DEBE TRATAR CON EL SR DANILO AL NÚMERO 3102315058, SE REALIZARON MULTIPLES LLAMADA AL NÚMERO INDICADO TIMBRA PERO NADIE RESPONDE, SE DEJO MSJ POR WPP PERO TAMPOCO HAY RESPUESTA // 5/06/2025 EN COMUNICACIÓN CON EL SR DANILO AL NUMERO 310 2315058 INDICA QUE AUN NO TIENE LAS TARJETAS DE SEMBRADO PARA LOS PUNTOS, QUE LAS TARJETAS QUE RECIBIERON FUERON DE UNOS PUNTOS DE LOS CUALES SE LES HABIA PERDIDO LA TARJETA Y EL BANCO LE HIZO REPOSICIÓN, SEGUN INDICACION DE REDEBAN SE PROGRAMA ACTIVIDAD CON EL OBJETIVO DE INDAGAR SI LA PROXIMA SEMANA YA TENDRIAN LAS TARJETAS EN CADA ESTABLECIMIENTO DANDO UN PLAZO AL COMERCIO // 10/06/2025 SE REALIZA INSTALACION DE DATAFONO ADICIONAL, PRUEBA EXITOSAS, CB QUEDA OPERATIVO"/>
    <s v="ANDRADE HERNANDEZ JUAN CARLOS"/>
    <s v="F1UZZ837"/>
    <n v="283108"/>
    <s v="N/A"/>
    <n v="908203"/>
    <s v="N/A"/>
    <s v="20 ROLLOS"/>
    <s v="TIPO I"/>
    <s v="TERRESTRE"/>
    <s v="VISITA_TÉCNICA"/>
    <n v="4395"/>
    <n v="1"/>
    <n v="75096.394270399993"/>
    <n v="75096.394270399993"/>
    <m/>
    <m/>
    <m/>
    <m/>
    <m/>
    <m/>
  </r>
  <r>
    <s v="NEIVA"/>
    <x v="4"/>
    <x v="5"/>
    <n v="41001"/>
    <s v="TA-25-716363"/>
    <s v="FO-25-1048510"/>
    <d v="2025-06-05T00:00:00"/>
    <d v="2025-06-10T00:00:00"/>
    <d v="2025-06-05T00:00:00"/>
    <d v="2025-06-09T00:00:00"/>
    <d v="2025-06-09T00:00:00"/>
    <s v="HUILA"/>
    <s v="NEIVA"/>
    <s v="CLUB SOCIAL"/>
    <n v="14162010"/>
    <s v="DATAFONO ADICIONAL"/>
    <s v="APERTURA"/>
    <s v="REDEBAN"/>
    <n v="9999"/>
    <s v="BANCO DE BOGOTA"/>
    <s v="EJECUTADO"/>
    <s v="05-06 SE REALIZA LLAMADA AL NÚMERO 3143608709 CONTESTA UN SR EL CUAL INDICA TODA LA INFORMACIÓN DE LOS CORRESPONSALES SE DEBE TRATAR CON EL SR DANILO AL NÚMERO 3102315058, SE REALIZARON MULTIPLES LLAMADA AL NÚMERO INDICADO TIMBRA PERO NADIE RESPONDE, SE DEJO MSJ POR WPP PERO TAMPOCO HAY RESPUESTA // 5/06/2025 EN COMUNICACIÓN CON EL SR DANILO AL NUMERO 310 2315058 INDICA QUE AUN NO TIENE LAS TARJETAS DE SEMBRADO PARA LOS PUNTOS, QUE LAS TARJETAS QUE RECIBIERON FUERON DE UNOS PUNTOS DE LOS CUALES SE LES HABIA PERDIDO LA TARJETA Y EL BANCO LE HIZO REPOSICIÓN, SEGUN INDICACION DE REDEBAN SE PROGRAMA ACTIVIDAD CON EL OBJETIVO DE INDAGAR SI LA PROXIMA SEMANA YA TENDRIAN LAS TARJETAS EN CADA ESTABLECIMIENTO DANDO UN PLAZO AL COMERCIO // 9/06/2025 SE REALIZA INSTALACION DE DATAFONO ADICIONAL, PRUEBA EXITOSAS, CB QUEDA OPERATIVO"/>
    <s v="DIAZ VARGAS JONATHAN MIGUEL"/>
    <s v="F1UZZ838"/>
    <n v="724319"/>
    <s v="N/A"/>
    <n v="770339"/>
    <s v="N/A"/>
    <s v="20 ROLLOS"/>
    <s v="TIPO I"/>
    <s v="TERRESTRE"/>
    <s v="VISITA_TÉCNICA"/>
    <n v="5137"/>
    <n v="1"/>
    <n v="75096.394270399993"/>
    <n v="75096.394270399993"/>
    <m/>
    <m/>
    <m/>
    <m/>
    <m/>
    <m/>
  </r>
  <r>
    <s v="NEIVA"/>
    <x v="4"/>
    <x v="5"/>
    <n v="41001"/>
    <s v="TA-25-716364"/>
    <s v="FO-25-1048515"/>
    <d v="2025-06-05T00:00:00"/>
    <d v="2025-06-10T00:00:00"/>
    <d v="2025-06-05T00:00:00"/>
    <d v="2025-06-10T00:00:00"/>
    <d v="2025-06-10T00:00:00"/>
    <s v="HUILA"/>
    <s v="NEIVA"/>
    <s v="CAMELLON DE LA 14"/>
    <n v="14531990"/>
    <s v="DATAFONO ADICIONAL"/>
    <s v="APERTURA"/>
    <s v="REDEBAN"/>
    <n v="9999"/>
    <s v="BANCO DE BOGOTA"/>
    <s v="EJECUTADO"/>
    <s v="05-06 SE REALIZA LLAMADA AL NÚMERO 3143608709 CONTESTA UN SR EL CUAL INDICA TODA LA INFORMACIÓN DE LOS CORRESPONSALES SE DEBE TRATAR CON EL SR DANILO AL NÚMERO 3102315058, SE REALIZARON MULTIPLES LLAMADA AL NÚMERO INDICADO TIMBRA PERO NADIE RESPONDE, SE DEJO MSJ POR WPP PERO TAMPOCO HAY RESPUESTA // 5/06/2025 EN COMUNICACIÓN CON EL SR DANILO AL NUMERO 310 2315058 INDICA QUE AUN NO TIENE LAS TARJETAS DE SEMBRADO PARA LOS PUNTOS, QUE LAS TARJETAS QUE RECIBIERON FUERON DE UNOS PUNTOS DE LOS CUALES SE LES HABIA PERDIDO LA TARJETA Y EL BANCO LE HIZO REPOSICIÓN, SEGUN INDICACION DE REDEBAN SE PROGRAMA ACTIVIDAD CON EL OBJETIVO DE INDAGAR SI LA PROXIMA SEMANA YA TENDRIAN LAS TARJETAS EN CADA ESTABLECIMIENTO DANDO UN PLAZO AL COMERCIO // 09/06/2025 SE REALIZA GESTION TELEFONICA AL ENCARGADO DE LOS ESTABLECIMIENTOS, INDICA QUE AUN NO HA LLEGADO LA TARJETA, SOLICITA LLAMAR EL DIA DE MAÑANA PARA CONFIRMAR Y PROCEDER CON LA VISITA // 10/06/2025 SE REALIZA INSTALACION DE DATAFONO ADICIONAL, PRUEBA EXITOSAS, CB QUEDA OPERATIVO"/>
    <s v="DIAZ VARGAS JONATHAN MIGUEL"/>
    <s v="F1UZZ841"/>
    <n v="737734"/>
    <s v="N/A"/>
    <n v="905843"/>
    <s v="N/A"/>
    <s v="20 ROLLOS"/>
    <s v="TIPO I"/>
    <s v="TERRESTRE"/>
    <s v="VISITA_TÉCNICA"/>
    <n v="5657"/>
    <n v="1"/>
    <n v="75096.394270399993"/>
    <n v="75096.394270399993"/>
    <m/>
    <m/>
    <m/>
    <m/>
    <m/>
    <m/>
  </r>
  <r>
    <s v="NEIVA"/>
    <x v="4"/>
    <x v="5"/>
    <n v="41001"/>
    <s v="TA-25-716365"/>
    <s v="FO-25-1048517"/>
    <d v="2025-06-05T00:00:00"/>
    <d v="2025-06-10T00:00:00"/>
    <d v="2025-06-05T00:00:00"/>
    <d v="2025-06-11T00:00:00"/>
    <d v="2025-06-11T00:00:00"/>
    <s v="HUILA"/>
    <s v="NEIVA"/>
    <s v="CANAIMA"/>
    <n v="14161996"/>
    <s v="DATAFONO ADICIONAL"/>
    <s v="APERTURA"/>
    <s v="REDEBAN"/>
    <n v="9999"/>
    <s v="BANCO DE BOGOTA"/>
    <s v="EJECUTADO/CANCELADO"/>
    <s v="05-06 SE REALIZA LLAMADA AL NÚMERO 3143608709 CONTESTA UN SR EL CUAL INDICA TODA LA INFORMACIÓN DE LOS CORRESPONSALES SE DEBE TRATAR CON EL SR DANILO AL NÚMERO 3102315058, SE REALIZARON MULTIPLES LLAMADA AL NÚMERO INDICADO TIMBRA PERO NADIE RESPONDE, SE DEJO MSJ POR WPP PERO TAMPOCO HAY RESPUESTA // 5/06/2025 EN COMUNICACIÓN CON EL SR DANILO AL NUMERO 310 2315058 INDICA QUE AUN NO TIENE LAS TARJETAS DE SEMBRADO PARA LOS PUNTOS, QUE LAS TARJETAS QUE RECIBIERON FUERON DE UNOS PUNTOS DE LOS CUALES SE LES HABIA PERDIDO LA TARJETA Y EL BANCO LE HIZO REPOSICIÓN, SEGUN INDICACION DE REDEBAN SE PROGRAMA ACTIVIDAD CON EL OBJETIVO DE INDAGAR SI LA PROXIMA SEMANA YA TENDRIAN LAS TARJETAS EN CADA ESTABLECIMIENTO DANDO UN PLAZO AL COMERCIO // 10/06/2025 EN COMUNICACIÓN CON ADRIANA MONSALVE, LÍDER DE CENTRO DE CONTROL DE SU CHANCE, NOS INDICA QUE LA TARJETA DE SEMBRADO TADAVIA NO ESTA EN EL PUNTO, POSIBLEMENTE EL DIA DE MAÑANA YA ESTE, PIDE Y SE LLAME NUEVAMENTE PARA VALIDAR Y ASI REALIZAR VISITA EFECTIVA // 11/06/2025 SE REALIZA VISITA PARA INSTALACIÓN DE DATAFONO ADICIONAL, PERO SE EVIDENCIA QUE EL COMERCIO ESTÁ UBICADO EN LA CRA 22 # 24 - 27 SUR Y NO EN LA CARRERA 22 NO. 23 SUR - 04 CON ESTÁ RELACIONADO EN LISTA DE CHEQUEO, POR TAL RAZÓN SE CANCELA."/>
    <s v="DIAZ VARGAS JONATHAN MIGUEL"/>
    <s v="F1UZZ842"/>
    <s v="N/A"/>
    <s v="N/A"/>
    <s v="N/A"/>
    <s v="N/A"/>
    <s v="N/A"/>
    <s v="TIPO I"/>
    <s v="TERRESTRE"/>
    <s v="VISITA_TÉCNICA"/>
    <n v="5913"/>
    <n v="1"/>
    <n v="75096.394270399993"/>
    <n v="75096.394270399993"/>
    <m/>
    <m/>
    <m/>
    <m/>
    <m/>
    <m/>
  </r>
  <r>
    <s v="NEIVA"/>
    <x v="4"/>
    <x v="5"/>
    <n v="41001"/>
    <s v="TA-25-716366"/>
    <s v="FO-25-1048522"/>
    <d v="2025-06-05T00:00:00"/>
    <d v="2025-06-10T00:00:00"/>
    <d v="2025-06-05T00:00:00"/>
    <d v="2025-06-10T00:00:00"/>
    <d v="2025-06-10T00:00:00"/>
    <s v="HUILA"/>
    <s v="NEIVA"/>
    <s v="PINOS ALTO"/>
    <n v="14162069"/>
    <s v="DATAFONO ADICIONAL"/>
    <s v="APERTURA"/>
    <s v="REDEBAN"/>
    <n v="9999"/>
    <s v="BANCO DE BOGOTA"/>
    <s v="EJECUTADO"/>
    <s v="05-06 SE REALIZA LLAMADA AL NÚMERO 3143608709 CONTESTA UN SR EL CUAL INDICA TODA LA INFORMACIÓN DE LOS CORRESPONSALES SE DEBE TRATAR CON EL SR DANILO AL NÚMERO 3102315058, SE REALIZARON MULTIPLES LLAMADA AL NÚMERO INDICADO TIMBRA PERO NADIE RESPONDE, SE DEJO MSJ POR WPP PERO TAMPOCO HAY RESPUESTA // 5/06/2025 EN COMUNICACIÓN CON EL SR DANILO AL NUMERO 310 2315058 INDICA QUE AUN NO TIENE LAS TARJETAS DE SEMBRADO PARA LOS PUNTOS, QUE LAS TARJETAS QUE RECIBIERON FUERON DE UNOS PUNTOS DE LOS CUALES SE LES HABIA PERDIDO LA TARJETA Y EL BANCO LE HIZO REPOSICIÓN, SEGUN INDICACION DE REDEBAN SE PROGRAMA ACTIVIDAD CON EL OBJETIVO DE INDAGAR SI LA PROXIMA SEMANA YA TENDRIAN LAS TARJETAS EN CADA ESTABLECIMIENTO DANDO UN PLAZO AL COMERCIO // 10/06/2025 SE REALIZA INSTALACION DE DATAFONO ADICIONAL, PRUEBA EXITOSAS, CB QUEDA OPERATIVO"/>
    <s v="ANDRADE HERNANDEZ JUAN CARLOS"/>
    <s v="F1UZZ846"/>
    <n v="259345"/>
    <s v="N/A"/>
    <n v="789412"/>
    <s v="N/A"/>
    <s v="20 ROLLOS"/>
    <s v="TIPO I"/>
    <s v="TERRESTRE"/>
    <s v="VISITA_TÉCNICA"/>
    <n v="7851"/>
    <n v="1"/>
    <n v="75096.394270399993"/>
    <n v="75096.394270399993"/>
    <m/>
    <m/>
    <m/>
    <m/>
    <m/>
    <m/>
  </r>
  <r>
    <s v="NEIVA"/>
    <x v="4"/>
    <x v="5"/>
    <n v="41001"/>
    <s v="TA-25-716367"/>
    <s v="FO-25-1048532"/>
    <d v="2025-06-05T00:00:00"/>
    <d v="2025-06-10T00:00:00"/>
    <d v="2025-06-05T00:00:00"/>
    <d v="2025-06-11T00:00:00"/>
    <d v="2025-06-11T00:00:00"/>
    <s v="HUILA"/>
    <s v="NEIVA"/>
    <s v="TIMANCO"/>
    <n v="14531750"/>
    <s v="DATAFONO ADICIONAL"/>
    <s v="APERTURA"/>
    <s v="REDEBAN"/>
    <n v="9999"/>
    <s v="BANCO DE BOGOTA"/>
    <s v="EJECUTADO"/>
    <s v="05-06 SE REALIZA LLAMADA AL NÚMERO 3143608709 CONTESTA UN SR EL CUAL INDICA TODA LA INFORMACIÓN DE LOS CORRESPONSALES SE DEBE TRATAR CON EL SR DANILO AL NÚMERO 3102315058, SE REALIZARON MULTIPLES LLAMADA AL NÚMERO INDICADO TIMBRA PERO NADIE RESPONDE, SE DEJO MSJ POR WPP PERO TAMPOCO HAY RESPUESTA // 5/06/2025 EN COMUNICACIÓN CON EL SR DANILO AL NUMERO 310 2315058 INDICA QUE AUN NO TIENE LAS TARJETAS DE SEMBRADO PARA LOS PUNTOS, QUE LAS TARJETAS QUE RECIBIERON FUERON DE UNOS PUNTOS DE LOS CUALES SE LES HABIA PERDIDO LA TARJETA Y EL BANCO LE HIZO REPOSICIÓN, SEGUN INDICACION DE REDEBAN SE PROGRAMA ACTIVIDAD CON EL OBJETIVO DE INDAGAR SI LA PROXIMA SEMANA YA TENDRIAN LAS TARJETAS EN CADA ESTABLECIMIENTO DANDO UN PLAZO AL COMERCIO // 10/06/2025 EN COMUNICACIÓN CON ADRIANA MONSALVE, LÍDER DE CENTRO DE CONTROL DE SU CHANCE, NOS INDICA QUE LA TARJETA DE SEMBRADO TADAVIA NO ESTA EN EL PUNTO, POSIBLEMENTE EL DIA DE MAÑANA YA ESTE, PIDE Y SE LLAME NUEVAMENTE PARA VALIDAR Y ASI REALIZAR VISITA EFECTIVA // 11/06/2025 SE REALIZA INSTALACION DE DATAFONO ADICIONAL, PRUEBA EXITOSAS, CB QUEDA OPERATIVO"/>
    <s v="DIAZ VARGAS JONATHAN MIGUEL"/>
    <s v="F1UZZ847"/>
    <n v="717539"/>
    <s v="N/A"/>
    <n v="915692"/>
    <s v="N/A"/>
    <s v="20 ROLLOS"/>
    <s v="TIPO I"/>
    <s v="TERRESTRE"/>
    <s v="VISITA_TÉCNICA"/>
    <n v="8917"/>
    <n v="1"/>
    <n v="75096.394270399993"/>
    <n v="75096.394270399993"/>
    <m/>
    <m/>
    <m/>
    <m/>
    <m/>
    <m/>
  </r>
  <r>
    <s v="NEIVA"/>
    <x v="4"/>
    <x v="5"/>
    <n v="41001"/>
    <s v="TA-25-716369"/>
    <s v="FO-25-1048535"/>
    <d v="2025-06-05T00:00:00"/>
    <d v="2025-06-10T00:00:00"/>
    <d v="2025-06-05T00:00:00"/>
    <d v="2025-06-11T00:00:00"/>
    <d v="2025-06-11T00:00:00"/>
    <s v="HUILA"/>
    <s v="NEIVA"/>
    <s v="APUESTAS NACIONALES DE COLOMBIA"/>
    <n v="14531941"/>
    <s v="DATAFONO ADICIONAL"/>
    <s v="APERTURA"/>
    <s v="REDEBAN"/>
    <n v="9999"/>
    <s v="BANCO DE BOGOTA"/>
    <s v="EJECUTADO"/>
    <s v="05-06 SE REALIZA LLAMADA AL NÚMERO 3143608709 CONTESTA UN SR EL CUAL INDICA TODA LA INFORMACIÓN DE LOS CORRESPONSALES SE DEBE TRATAR CON EL SR DANILO AL NÚMERO 3102315058, SE REALIZARON MULTIPLES LLAMADA AL NÚMERO INDICADO TIMBRA PERO NADIE RESPONDE, SE DEJO MSJ POR WPP PERO TAMPOCO HAY RESPUESTA // 5/06/2025 EN COMUNICACIÓN CON EL SR DANILO AL NUMERO 310 2315058 INDICA QUE AUN NO TIENE LAS TARJETAS DE SEMBRADO PARA LOS PUNTOS, QUE LAS TARJETAS QUE RECIBIERON FUERON DE UNOS PUNTOS DE LOS CUALES SE LES HABIA PERDIDO LA TARJETA Y EL BANCO LE HIZO REPOSICIÓN, SEGUN INDICACION DE REDEBAN SE PROGRAMA ACTIVIDAD CON EL OBJETIVO DE INDAGAR SI LA PROXIMA SEMANA YA TENDRIAN LAS TARJETAS EN CADA ESTABLECIMIENTO DANDO UN PLAZO AL COMERCIO // 10/06/2025 EN COMUNICACIÓN CON ADRIANA MONSALVE, LÍDER DE CENTRO DE CONTROL DE SU CHANCE, NOS INDICA QUE LA TARJETA DE SEMBRADO TADAVIA NO ESTA EN EL PUNTO, POSIBLEMENTE EL DIA DE MAÑANA YA ESTE, PIDE Y SE LLAME NUEVAMENTE PARA VALIDAR Y ASI REALIZAR VISITA EFECTIVA // 11/06/2025 SE REALIZA INSTALACION DE DATAFONO ADICIONAL, PRUEBA EXITOSAS, CB QUEDA OPERATIVO"/>
    <s v="DIAZ VARGAS JONATHAN MIGUEL"/>
    <s v="F1UZZ849"/>
    <n v="706099"/>
    <s v="N/A"/>
    <n v="863993"/>
    <s v="N/A"/>
    <s v="20 ROLLOS"/>
    <s v="TIPO I"/>
    <s v="TERRESTRE"/>
    <s v="VISITA_TÉCNICA"/>
    <n v="3834"/>
    <n v="1"/>
    <n v="75096.394270399993"/>
    <n v="75096.394270399993"/>
    <m/>
    <m/>
    <m/>
    <m/>
    <m/>
    <m/>
  </r>
  <r>
    <s v="NEIVA"/>
    <x v="4"/>
    <x v="5"/>
    <n v="41001"/>
    <s v="TA-25-716370"/>
    <s v="FO-25-1048538"/>
    <d v="2025-06-05T00:00:00"/>
    <d v="2025-06-10T00:00:00"/>
    <d v="2025-06-05T00:00:00"/>
    <d v="2025-06-11T00:00:00"/>
    <d v="2025-06-11T00:00:00"/>
    <s v="HUILA"/>
    <s v="NEIVA"/>
    <s v="APUESTAS NACIONALES DE COLOMBIA LIMONAR ALTO"/>
    <n v="15154024"/>
    <s v="DATAFONO ADICIONAL"/>
    <s v="APERTURA"/>
    <s v="REDEBAN"/>
    <n v="9999"/>
    <s v="BANCO DE BOGOTA"/>
    <s v="EJECUTADO/CANCELADO"/>
    <s v="05-06 SE REALIZA LLAMADA AL NÚMERO 3143608709 CONTESTA UN SR EL CUAL INDICA TODA LA INFORMACIÓN DE LOS CORRESPONSALES SE DEBE TRATAR CON EL SR DANILO AL NÚMERO 3102315058, SE REALIZARON MULTIPLES LLAMADA AL NÚMERO INDICADO TIMBRA PERO NADIE RESPONDE, SE DEJO MSJ POR WPP PERO TAMPOCO HAY RESPUESTA // 5/06/2025 EN COMUNICACIÓN CON EL SR DANILO AL NUMERO 310 2315058 INDICA QUE AUN NO TIENE LAS TARJETAS DE SEMBRADO PARA LOS PUNTOS, QUE LAS TARJETAS QUE RECIBIERON FUERON DE UNOS PUNTOS DE LOS CUALES SE LES HABIA PERDIDO LA TARJETA Y EL BANCO LE HIZO REPOSICIÓN, SEGUN INDICACION DE REDEBAN SE PROGRAMA ACTIVIDAD CON EL OBJETIVO DE INDAGAR SI LA PROXIMA SEMANA YA TENDRIAN LAS TARJETAS EN CADA ESTABLECIMIENTO DANDO UN PLAZO AL COMERCIO // 10/06/2025 EN COMUNICACIÓN CON ADRIANA MONSALVE, LÍDER DE CENTRO DE CONTROL DE SU CHANCE, NOS INDICA QUE LA TARJETA DE SEMBRADO TADAVIA NO ESTA EN EL PUNTO, POSIBLEMENTE EL DIA DE MAÑANA YA ESTE, PIDE Y SE LLAME NUEVAMENTE PARA VALIDAR Y ASI REALIZAR VISITA EFECTIVA // 11/06/2025 SE REALIZA VISITA PARA INSTALACIÓN DE DATAFONO ADICIONAL, PERO SE EVIDENCIA QUE EN LA DIRECCIÓN RELACIONADA CARRERA 39 NO. 21 – 69 EN LISTA DE CHEQUEO NO EXISTE EL COMERCIO, SE LLAMA A LA PERSONA ENCARGADA DE LOS CB DE LA CADENA E INDICA QUE ESTÁN UBICADOS EN LA DIRECCIÓN CARRERA 38 NO. 18B - 21 SUR EL LIMONAR, LA CUAL NO CORRESPONDE A LA RELACIONADA EN LISTA DE CHEQUEO, POR TAL RAZÓN SE CANCELA."/>
    <s v="ANDRADE HERNANDEZ JUAN CARLOS"/>
    <s v="F1UZZ856"/>
    <s v="N/A"/>
    <s v="N/A"/>
    <s v="N/A"/>
    <s v="N/A"/>
    <s v="N/A"/>
    <s v="TIPO I"/>
    <s v="TERRESTRE"/>
    <s v="VISITA_TÉCNICA"/>
    <n v="8783"/>
    <n v="1"/>
    <n v="75096.394270399993"/>
    <n v="75096.394270399993"/>
    <m/>
    <m/>
    <m/>
    <m/>
    <m/>
    <m/>
  </r>
  <r>
    <s v="NEIVA"/>
    <x v="4"/>
    <x v="5"/>
    <n v="41001"/>
    <s v="TA-25-716372"/>
    <s v="FO-25-1048544"/>
    <d v="2025-06-05T00:00:00"/>
    <d v="2025-06-10T00:00:00"/>
    <d v="2025-06-05T00:00:00"/>
    <d v="2025-06-09T00:00:00"/>
    <d v="2025-06-09T00:00:00"/>
    <s v="HUILA"/>
    <s v="NEIVA"/>
    <s v="APUESTAS NACIONALES DE COLOMBIA CAGUAN"/>
    <n v="14531685"/>
    <s v="DATAFONO ADICIONAL"/>
    <s v="APERTURA"/>
    <s v="REDEBAN"/>
    <n v="9999"/>
    <s v="BANCO DE BOGOTA"/>
    <s v="EJECUTADO/CANCELADO"/>
    <s v="05-06 SE REALIZA LLAMADA AL NÚMERO 3143608709 CONTESTA UN SR EL CUAL INDICA TODA LA INFORMACIÓN DE LOS CORRESPONSALES SE DEBE TRATAR CON EL SR DANILO AL NÚMERO 3102315058, SE REALIZARON MULTIPLES LLAMADA AL NÚMERO INDICADO TIMBRA PERO NADIE RESPONDE, SE DEJO MSJ POR WPP PERO TAMPOCO HAY RESPUESTA // 5/06/2025 EN COMUNICACIÓN CON EL SR DANILO AL NUMERO 310 2315058 INDICA QUE AUN NO TIENE LAS TARJETAS DE SEMBRADO PARA LOS PUNTOS, QUE LAS TARJETAS QUE RECIBIERON FUERON DE UNOS PUNTOS DE LOS CUALES SE LES HABIA PERDIDO LA TARJETA Y EL BANCO LE HIZO REPOSICIÓN, SEGUN INDICACION DE REDEBAN SE PROGRAMA ACTIVIDAD CON EL OBJETIVO DE INDAGAR SI LA PROXIMA SEMANA YA TENDRIAN LAS TARJETAS EN CADA ESTABLECIMIENTO DANDO UN PLAZO AL COMERCIO // 09/06/2025 SE CANCELA CON LA INSTALACIÓN DEL DATAFONO ADICIONAL, PUESTO QUE LA DIRECCIÓN DEL COMERCIO CALLE 4 # 4 -60 CORREGIMIENTO CAGUAN, NO CORRESPONDE A LA RELACIONADA EN LA LISTA DE CHEQUEO CRA 3 A NO 4 - 104."/>
    <s v="DIAZ VARGAS JONATHAN MIGUEL"/>
    <s v="F1UZZ860"/>
    <s v="N/A"/>
    <s v="N/A"/>
    <s v="N/A"/>
    <s v="N/A"/>
    <s v="N/A"/>
    <s v="TIPO I"/>
    <s v="TERRESTRE"/>
    <s v="VISITA_TÉCNICA"/>
    <n v="227"/>
    <n v="1"/>
    <n v="75096.394270399993"/>
    <n v="75096.394270399993"/>
    <m/>
    <m/>
    <m/>
    <m/>
    <m/>
    <m/>
  </r>
  <r>
    <s v="TUNJA"/>
    <x v="1"/>
    <x v="1"/>
    <n v="15238"/>
    <s v="TA-25-716374"/>
    <s v="FO-25-1048550"/>
    <d v="2025-06-05T00:00:00"/>
    <d v="2025-06-10T00:00:00"/>
    <d v="2025-06-05T00:00:00"/>
    <d v="2025-06-09T00:00:00"/>
    <d v="2025-06-09T00:00:00"/>
    <s v="BOYACA"/>
    <s v="DUITAMA"/>
    <s v="FUSION NET"/>
    <n v="89276123"/>
    <s v="CB CRECIMIENTO - NUEVO"/>
    <s v="APERTURA"/>
    <s v="REDEBAN"/>
    <n v="9999"/>
    <s v="BANCO DE BOGOTA"/>
    <s v="EJECUTADO"/>
    <s v="05-06 SE REALIZA LLAMADA AL CLIENTE, SE HABLA CON LA SRA MARGARITA MARIA GRISMALDO GONZALEZ, SE VALIDA DIRECCIÓN OK, CANAL OK, TARJETA DE SEMBRADO OK, DISPONIBILIDAD TOTAL, SE CONFIRMA 4 ULTIMOS DIGITOS DE LA TARJETA:SI, LLAMAR EL DÍA LA INSTALACIÓN PARA CONFIRMAR VISITA // 09/06/2025 SE REALIZA INSTALACION DE CORRESPONSAL AVAL, SE INSTALAN EQUIPOS, SEMBRADO DE TARJETA, CB QUEDA OPERATIVO."/>
    <s v="SOLER HOYOS CRISTIAN LEONARDO"/>
    <s v="A4WZZ924"/>
    <n v="286793"/>
    <s v="N/A"/>
    <n v="905778"/>
    <s v="N/A"/>
    <s v="20 ROLLOS"/>
    <s v="TIPO II"/>
    <s v="TERRESTRE"/>
    <s v="VISITA_TÉCNICA"/>
    <n v="4976"/>
    <n v="1"/>
    <n v="163813.69572160003"/>
    <n v="163813.69572160003"/>
    <m/>
    <m/>
    <m/>
    <m/>
    <m/>
    <m/>
  </r>
  <r>
    <s v="MONTERIA"/>
    <x v="0"/>
    <x v="0"/>
    <n v="23675"/>
    <s v="TA-25-716375"/>
    <s v="FO-25-1048554"/>
    <d v="2025-06-05T00:00:00"/>
    <d v="2025-06-10T00:00:00"/>
    <d v="2025-06-05T00:00:00"/>
    <d v="2025-06-10T00:00:00"/>
    <d v="2025-06-10T00:00:00"/>
    <s v="CORDOBA"/>
    <s v="SAN BERNARDO DEL VIENTO"/>
    <s v="CVS WINCELL SAN BERNARDO"/>
    <n v="18893347"/>
    <s v="CB CRECIMIENTO - NUEVO"/>
    <s v="APERTURA"/>
    <s v="REDEBAN"/>
    <n v="9999"/>
    <s v="BANCO DE BOGOTA"/>
    <s v="EJECUTADO"/>
    <s v="04-06-2025 SE REALIZA LLAMADA AL CLIENTE, SE HABLA CON LA SRA JOHANA SE VALIDA DIRECCIÓN OK, CANAL OK, TARJETA DE SEMBRADO OK, DISPONIBILIDAD TOTAL, SE CONFIRMA 4 ULTIMOS DIGITOS DE LA TARJETA: OK, LLAMAR EL DÍA LA INSTALACIÓN PARA CONFIRMAR VISITA// CONTACTO REALIZADO POR LA APP // 10/06/2025 SE REALIZA INSTALACION DE CORRESPONSAL AVAL, SE INSTALAN EQUIPOS, SEMBRADO DE TARJETA, CB QUEDA OPERATIVO."/>
    <s v="COGOLLO VERTEL EDER LUIS"/>
    <s v="F1UZZ870"/>
    <n v="1176116"/>
    <s v="N/A"/>
    <n v="884966"/>
    <s v="N/A"/>
    <s v="20 ROLLOS"/>
    <s v="TIPO II"/>
    <s v="TERRESTRE"/>
    <s v="VISITA_TÉCNICA"/>
    <n v="7865"/>
    <n v="1"/>
    <n v="163813.69572160003"/>
    <n v="163813.69572160003"/>
    <m/>
    <m/>
    <m/>
    <m/>
    <m/>
    <m/>
  </r>
  <r>
    <s v="MONTERIA"/>
    <x v="0"/>
    <x v="0"/>
    <n v="23189"/>
    <s v="TA-25-716376"/>
    <s v="FO-25-1048556"/>
    <d v="2025-06-05T00:00:00"/>
    <d v="2025-06-10T00:00:00"/>
    <d v="2025-06-05T00:00:00"/>
    <d v="2025-06-10T00:00:00"/>
    <d v="2025-06-10T00:00:00"/>
    <s v="CORDOBA"/>
    <s v="CIENAGA DE ORO"/>
    <s v="CVS WINCELL CIENAGA DE ORO"/>
    <n v="18893362"/>
    <s v="CB CRECIMIENTO - NUEVO"/>
    <s v="APERTURA"/>
    <s v="REDEBAN"/>
    <n v="9999"/>
    <s v="BANCO DE BOGOTA"/>
    <s v="EJECUTADO"/>
    <s v="04-06-2025 SE REALIZA LLAMADA AL CLIENTE, SE HABLA CON LA SRA JOHANA SE VALIDA DIRECCIÓN OK, CANAL OK, TARJETA DE SEMBRADO OK, DISPONIBILIDAD TOTAL, SE CONFIRMA 4 ULTIMOS DIGITOS DE LA TARJETA: OK, LLAMAR EL DÍA LA INSTALACIÓN PARA CONFIRMAR VISITA// CONTACTO REALIZADO POR LA APP // 10/06/2025 SE REALIZA INSTALACION DE CORRESPONSAL AVAL, SE INSTALAN EQUIPOS, SEMBRADO DE TARJETA, CB QUEDA OPERATIVO."/>
    <s v="GONZALEZ FERRER JESUS ALEXANDER"/>
    <s v="F1UZZ876"/>
    <n v="833566"/>
    <s v="N/A"/>
    <n v="915623"/>
    <s v="N/A"/>
    <s v="20 ROLLOS"/>
    <s v="TIPO II"/>
    <s v="TERRESTRE"/>
    <s v="VISITA_TÉCNICA"/>
    <n v="5389"/>
    <n v="1"/>
    <n v="163813.69572160003"/>
    <n v="163813.69572160003"/>
    <m/>
    <m/>
    <m/>
    <m/>
    <m/>
    <m/>
  </r>
  <r>
    <s v="MONTERIA"/>
    <x v="0"/>
    <x v="0"/>
    <n v="23182"/>
    <s v="TA-25-716377"/>
    <s v="FO-25-1048560"/>
    <d v="2025-06-05T00:00:00"/>
    <d v="2025-06-10T00:00:00"/>
    <d v="2025-06-05T00:00:00"/>
    <d v="2025-06-09T00:00:00"/>
    <d v="2025-06-09T00:00:00"/>
    <s v="CORDOBA"/>
    <s v="CHINU"/>
    <s v="CVS WINCELL CHINU"/>
    <n v="18893388"/>
    <s v="CB CRECIMIENTO - NUEVO"/>
    <s v="APERTURA"/>
    <s v="REDEBAN"/>
    <n v="9999"/>
    <s v="BANCO DE BOGOTA"/>
    <s v="EJECUTADO"/>
    <s v="04-06-2025 SE REALIZA LLAMADA AL CLIENTE, SE HABLA CON LA SRA JOHANA SE VALIDA DIRECCIÓN OK, CANAL OK, TARJETA DE SEMBRADO OK, DISPONIBILIDAD TOTAL, SE CONFIRMA 4 ULTIMOS DIGITOS DE LA TARJETA: OK, LLAMAR EL DÍA LA INSTALACIÓN PARA CONFIRMAR VISITA// CONTACTO REALIZADO POR LA APP // 09/06/2025 SE REALIZA INSTALACION DE CORRESPONSAL AVAL, SE INSTALAN EQUIPOS, SEMBRADO DE TARJETA, CB QUEDA OPERATIVO."/>
    <s v="GONZALEZ FERRER JESUS ALEXANDER"/>
    <s v="F1UZZ877"/>
    <n v="280885"/>
    <s v="N/A"/>
    <n v="913416"/>
    <s v="N/A"/>
    <s v="20 ROLLOS"/>
    <s v="TIPO II"/>
    <s v="TERRESTRE"/>
    <s v="VISITA_TÉCNICA"/>
    <n v="7567"/>
    <n v="1"/>
    <n v="163813.69572160003"/>
    <n v="163813.69572160003"/>
    <m/>
    <m/>
    <m/>
    <m/>
    <m/>
    <m/>
  </r>
  <r>
    <s v="MONTERIA"/>
    <x v="0"/>
    <x v="0"/>
    <n v="23660"/>
    <s v="TA-25-716378"/>
    <s v="FO-25-1048565"/>
    <d v="2025-06-05T00:00:00"/>
    <d v="2025-06-10T00:00:00"/>
    <d v="2025-06-05T00:00:00"/>
    <d v="2025-06-09T00:00:00"/>
    <d v="2025-06-09T00:00:00"/>
    <s v="CORDOBA"/>
    <s v="SAHAGUN"/>
    <s v="CVS WINCELL SAHAGUN"/>
    <n v="18893396"/>
    <s v="CB CRECIMIENTO - NUEVO"/>
    <s v="APERTURA"/>
    <s v="REDEBAN"/>
    <n v="9999"/>
    <s v="BANCO DE BOGOTA"/>
    <s v="EJECUTADO"/>
    <s v="04-06-2025 SE REALIZA LLAMADA AL CLIENTE, SE HABLA CON LA SRA JOHANA SE VALIDA DIRECCIÓN OK, CANAL OK, TARJETA DE SEMBRADO OK, DISPONIBILIDAD TOTAL, SE CONFIRMA 4 ULTIMOS DIGITOS DE LA TARJETA: OK, LLAMAR EL DÍA LA INSTALACIÓN PARA CONFIRMAR VISITA// CONTACTO REALIZADO POR LA APP // 09/06/2025 SE REALIZA INSTALACION DE CORRESPONSAL AVAL, SE INSTALAN EQUIPOS, SEMBRADO DE TARJETA, CB QUEDA OPERATIVO."/>
    <s v="GONZALEZ FERRER JESUS ALEXANDER"/>
    <s v="F1UZZ878"/>
    <n v="267598"/>
    <s v="N/A"/>
    <n v="846354"/>
    <s v="N/A"/>
    <s v="20 ROLLOS"/>
    <s v="TIPO II"/>
    <s v="TERRESTRE"/>
    <s v="VISITA_TÉCNICA"/>
    <n v="2822"/>
    <n v="1"/>
    <n v="163813.69572160003"/>
    <n v="163813.69572160003"/>
    <m/>
    <m/>
    <m/>
    <m/>
    <m/>
    <m/>
  </r>
  <r>
    <s v="BUCARAMANGA"/>
    <x v="1"/>
    <x v="1"/>
    <n v="13160"/>
    <s v="TA-25-716380"/>
    <s v="FO-25-1048573"/>
    <d v="2025-06-05T00:00:00"/>
    <d v="2025-06-17T00:00:00"/>
    <d v="2025-06-05T00:00:00"/>
    <d v="2025-06-10T00:00:00"/>
    <d v="2025-06-10T00:00:00"/>
    <s v="BOLIVAR"/>
    <s v="CANTAGALLO"/>
    <s v="PURIFICADORA AGUA BETEL CAMTAGALLO"/>
    <n v="89277546"/>
    <s v="CB CRECIMIENTO - NUEVO"/>
    <s v="APERTURA"/>
    <s v="REDEBAN"/>
    <n v="9999"/>
    <s v="BANCO DE BOGOTA"/>
    <s v="EJECUTADO"/>
    <s v="05-06 SE REALIZA LLAMADA AL CLIENTE, SE HABLA CON EL SR JESUS DAVID RODRIGUEZ GARCIA, SE VALIDA DIRECCIÓN OK, CANAL OK, TARJETA DE SEMBRADO OK, DISPONIBILIDAD TOTAL, SE CONFIRMA 4 ULTIMOS DIGITOS DE LA TARJETA: NO - CLIENTE NO LA TIENE A LA MANO (SE LE COMPARTE DIGITOS ENVIADOS EN LISTA), LLAMAR EL DÍA LA INSTALACIÓN PARA CONFIRMAR VISITA // 10/06/2025 SE REALIZA INSTALACION DE CORRESPONSAL AVAL, SE INSTALAN EQUIPOS, SEMBRADO DE TARJETA, CB QUEDA OPERATIVO."/>
    <s v="REYES RAMIREZ DIEGO ALEXANDER"/>
    <s v="A1WZZ859"/>
    <n v="1116122"/>
    <s v="N/A"/>
    <n v="549871"/>
    <s v="N/A"/>
    <s v="20 ROLLOS"/>
    <s v="TIPO IV ESPECIAL"/>
    <s v="TERRESTRE/FLUVIAL"/>
    <s v="VISITA_TÉCNICA"/>
    <n v="4053"/>
    <n v="1"/>
    <n v="504832.64687880001"/>
    <n v="504832.64687880001"/>
    <m/>
    <m/>
    <m/>
    <m/>
    <m/>
    <m/>
  </r>
  <r>
    <s v="BOGOTA"/>
    <x v="3"/>
    <x v="3"/>
    <n v="25754"/>
    <s v="TA-25-716381"/>
    <s v="FO-25-1048577"/>
    <d v="2025-06-05T00:00:00"/>
    <d v="2025-06-10T00:00:00"/>
    <d v="2025-06-05T00:00:00"/>
    <d v="2025-06-10T00:00:00"/>
    <d v="2025-06-10T00:00:00"/>
    <s v="CUNDINAMARCA"/>
    <s v="SOACHA"/>
    <s v="CENTRO DE PAGOS Y SERVICIOS EL SOL"/>
    <n v="89272573"/>
    <s v="CB CRECIMIENTO - NUEVO"/>
    <s v="APERTURA"/>
    <s v="REDEBAN"/>
    <n v="9999"/>
    <s v="BANCO DE BOGOTA"/>
    <s v="EJECUTADO"/>
    <s v="05-06 SE REALIZA LLAMADA AL CLIENTE, SE HABLA CON EL SR YACKSON GYVER GUTIERREZ BONILLA, SE VALIDA DIRECCIÓN OK, CANAL OK, TARJETA DE SEMBRADO OK, DISPONIBILIDAD TOTAL, SE CONFIRMA 4 ULTIMOS DIGITOS DE LA TARJETA:SI, LLAMAR EL DÍA LA INSTALACIÓN PARA CONFIRMAR VISITA // 10/06/2025 SE REALIZA INSTALACION DE CORRESPONSAL AVAL, SE INSTALAN EQUIPOS, SEMBRADO DE TARJETA, CB QUEDA OPERATIVO."/>
    <s v="GALINDO ROJAS LUIS FELIPE"/>
    <s v="SAUZZ008"/>
    <n v="258131"/>
    <s v="N/A"/>
    <n v="1238703"/>
    <s v="N/A"/>
    <s v="20 ROLLOS"/>
    <s v="TIPO I"/>
    <s v="TERRESTRE"/>
    <s v="VISITA_TÉCNICA"/>
    <n v="2904"/>
    <n v="1"/>
    <n v="75096.394270399993"/>
    <n v="75096.394270399993"/>
    <m/>
    <m/>
    <m/>
    <m/>
    <m/>
    <m/>
  </r>
  <r>
    <s v="BOGOTA"/>
    <x v="3"/>
    <x v="3"/>
    <n v="11001"/>
    <s v="TA-25-716382"/>
    <s v="FO-25-1048580"/>
    <d v="2025-06-05T00:00:00"/>
    <d v="2025-06-10T00:00:00"/>
    <d v="2025-06-05T00:00:00"/>
    <d v="2025-06-09T00:00:00"/>
    <d v="2025-06-09T00:00:00"/>
    <s v="CUNDINAMARCA"/>
    <s v="BOGOTA"/>
    <s v="ZAFIRO ACCESORIOS A.S"/>
    <n v="89290665"/>
    <s v="CB CRECIMIENTO - NUEVO"/>
    <s v="APERTURA"/>
    <s v="REDEBAN"/>
    <n v="9999"/>
    <s v="BANCO DE BOGOTA"/>
    <s v="EJECUTADO"/>
    <s v="05-06 SE REALIZA LLAMADA AL CLIENTE, SE HABLA CON LA SRA YURANY ALEJANDRA SANCHEZ LOPEZ, SE VALIDA DIRECCIÓN OK, CANAL OK, TARJETA DE SEMBRADO OK, DISPONIBILIDAD TOTAL, SE CONFIRMA 4 ULTIMOS DIGITOS DE LA TARJETA:SI, LLAMAR EL DÍA LA INSTALACIÓN PARA CONFIRMAR VISITA // 09/06/2025 SE REALIZA INSTALACION DE CORRESPONSAL AVAL, SE INSTALAN EQUIPOS, SEMBRADO DE TARJETA, CB QUEDA OPERATIVO."/>
    <s v="GOMEZ VEGA DAVID SNEYDER"/>
    <s v="A4VZZ991"/>
    <n v="244074"/>
    <s v="N/A"/>
    <n v="1071101"/>
    <s v="N/A"/>
    <s v="20 ROLLOS"/>
    <s v="TIPO I"/>
    <s v="TERRESTRE"/>
    <s v="VISITA_TÉCNICA"/>
    <n v="6236"/>
    <n v="1"/>
    <n v="75096.394270399993"/>
    <n v="75096.394270399993"/>
    <m/>
    <m/>
    <m/>
    <m/>
    <m/>
    <m/>
  </r>
  <r>
    <s v="BOGOTA"/>
    <x v="3"/>
    <x v="3"/>
    <n v="11001"/>
    <s v="TA-25-716383"/>
    <s v="FO-25-1048585"/>
    <d v="2025-06-05T00:00:00"/>
    <d v="2025-06-10T00:00:00"/>
    <d v="2025-06-05T00:00:00"/>
    <d v="2025-06-09T00:00:00"/>
    <d v="2025-06-09T00:00:00"/>
    <s v="CUNDINAMARCA"/>
    <s v="BOGOTA"/>
    <s v="ZAHARA JEWELRY"/>
    <n v="89338549"/>
    <s v="CB CRECIMIENTO - NUEVO"/>
    <s v="APERTURA"/>
    <s v="REDEBAN"/>
    <n v="9999"/>
    <s v="BANCO DE BOGOTA"/>
    <s v="EJECUTADO"/>
    <s v="05-06 SE REALIZA LLAMADA AL CLIENTE, SE HABLA CON LA SRA SARA STEFANIA CERQUERA CORDOBA, SE VALIDA DIRECCIÓN OK, CANAL OK, TARJETA DE SEMBRADO OK, DISPONIBILIDAD TOTAL, SE CONFIRMA 4 ULTIMOS DIGITOS DE LA TARJETA:SI, LLAMAR EL DÍA LA INSTALACIÓN PARA CONFIRMAR VISITA // 09/06/2025 SE REALIZA INSTALACION DE CORRESPONSAL AVAL, SE INSTALAN EQUIPOS, SEMBRADO DE TARJETA, CB QUEDA OPERATIVO."/>
    <s v="GALEANO SORIANO JUAN DAVID"/>
    <s v="LMUZZ753"/>
    <n v="1066866"/>
    <s v="N/A"/>
    <n v="536741"/>
    <s v="N/A"/>
    <s v="20 ROLLOS"/>
    <s v="TIPO I"/>
    <s v="TERRESTRE"/>
    <s v="VISITA_TÉCNICA"/>
    <n v="9628"/>
    <n v="1"/>
    <n v="75096.394270399993"/>
    <n v="75096.394270399993"/>
    <m/>
    <m/>
    <m/>
    <m/>
    <m/>
    <m/>
  </r>
  <r>
    <s v="BOGOTA"/>
    <x v="3"/>
    <x v="3"/>
    <n v="11001"/>
    <s v="TA-25-716384"/>
    <s v="FO-25-1048588"/>
    <d v="2025-06-05T00:00:00"/>
    <d v="2025-06-10T00:00:00"/>
    <d v="2025-06-05T00:00:00"/>
    <d v="2025-06-09T00:00:00"/>
    <d v="2025-06-09T00:00:00"/>
    <s v="CUNDINAMARCA"/>
    <s v="BOGOTA"/>
    <s v="CORRESPONSAL BANCARIO MULTISERVICIOS BJOE"/>
    <n v="89340389"/>
    <s v="CB CRECIMIENTO - NUEVO"/>
    <s v="APERTURA"/>
    <s v="REDEBAN"/>
    <n v="9999"/>
    <s v="BANCO DE BOGOTA"/>
    <s v="EJECUTADO"/>
    <s v="05-06 SE REALIZA LLAMADA AL CLIENTE, SE HABLA CON LA SRA DAMARIS JOHANNA GIRALDO SORACIPA, SE VALIDA DIRECCIÓN OK, CANAL OK, TARJETA DE SEMBRADO OK, DISPONIBILIDAD TOTAL, SE CONFIRMA 4 ULTIMOS DIGITOS DE LA TARJETA:SI, LLAMAR EL DÍA LA INSTALACIÓN PARA CONFIRMAR VISITA // 09/06/2025 SE REALIZA INSTALACION DE CORRESPONSAL AVAL, SE INSTALAN EQUIPOS, SEMBRADO DE TARJETA, CB QUEDA OPERATIVO."/>
    <s v="GOMEZ VEGA DAVID SNEYDER"/>
    <s v="LMUZZ851"/>
    <n v="706090"/>
    <s v="N/A"/>
    <n v="1238870"/>
    <s v="N/A"/>
    <s v="20 ROLLOS"/>
    <s v="TIPO I"/>
    <s v="TERRESTRE"/>
    <s v="VISITA_TÉCNICA"/>
    <n v="170"/>
    <n v="1"/>
    <n v="75096.394270399993"/>
    <n v="75096.394270399993"/>
    <m/>
    <m/>
    <m/>
    <m/>
    <m/>
    <m/>
  </r>
  <r>
    <s v="BOGOTA"/>
    <x v="3"/>
    <x v="3"/>
    <n v="11001"/>
    <s v="TA-25-716386"/>
    <s v="FO-25-1048594"/>
    <d v="2025-06-05T00:00:00"/>
    <d v="2025-06-10T00:00:00"/>
    <d v="2025-06-05T00:00:00"/>
    <d v="2025-06-09T00:00:00"/>
    <d v="2025-06-09T00:00:00"/>
    <s v="CUNDINAMARCA"/>
    <s v="BOGOTA"/>
    <s v="INVERSIONES GMR 5"/>
    <n v="89329794"/>
    <s v="CB CRECIMIENTO - NUEVO"/>
    <s v="APERTURA"/>
    <s v="REDEBAN"/>
    <n v="9999"/>
    <s v="BANCO DE BOGOTA"/>
    <s v="EJECUTADO"/>
    <s v="05-06 SE REALIZA LLAMADA AL CLIENTE, SE HABLA CON EL SR GUSTAVO MALAGON RODRIGUEZ, SE VALIDA DIRECCIÓN OK, CANAL OK, TARJETA DE SEMBRADO OK, DISPONIBILIDAD TOTAL, SE CONFIRMA 4 ULTIMOS DIGITOS DE LA TARJETA: NO - CLIENTE NO LA TIENE A LA MANO (SE LE COMPARTE DIGITOS ENVIADOS EN LISTA), LLAMAR EL DÍA LA INSTALACIÓN PARA CONFIRMAR VISITA // CONTACTO REALIZADO POR LA APP // 09/06/2025 SE REALIZA INSTALACION DE CORRESPONSAL AVAL, SE INSTALAN EQUIPOS, SEMBRADO DE TARJETA, CB QUEDA OPERATIVO."/>
    <s v="VEGA MANRIQUE JONATAN MAURICIO"/>
    <s v="A1YZZ570"/>
    <n v="282854"/>
    <s v="N/A"/>
    <n v="1071602"/>
    <s v="N/A"/>
    <s v="20 ROLLOS"/>
    <s v="TIPO I"/>
    <s v="TERRESTRE"/>
    <s v="VISITA_TÉCNICA"/>
    <n v="394"/>
    <n v="1"/>
    <n v="75096.394270399993"/>
    <n v="75096.394270399993"/>
    <m/>
    <m/>
    <m/>
    <m/>
    <m/>
    <m/>
  </r>
  <r>
    <s v="BOGOTA"/>
    <x v="3"/>
    <x v="3"/>
    <n v="11001"/>
    <s v="TA-25-716387"/>
    <s v="FO-25-1048599"/>
    <d v="2025-06-05T00:00:00"/>
    <d v="2025-06-10T00:00:00"/>
    <d v="2025-06-05T00:00:00"/>
    <d v="2025-06-09T00:00:00"/>
    <d v="2025-06-09T00:00:00"/>
    <s v="CUNDINAMARCA"/>
    <s v="BOGOTA"/>
    <s v="PAPELERIA Y CENTRO DE PAGOS LA WED"/>
    <n v="89330005"/>
    <s v="CB CRECIMIENTO - NUEVO"/>
    <s v="APERTURA"/>
    <s v="REDEBAN"/>
    <n v="9999"/>
    <s v="BANCO DE BOGOTA"/>
    <s v="EJECUTADO"/>
    <s v="05-06 SE REALIZA LLAMADA AL CLIENTE, SE HABLA CON EL SR JOSE BENIGNO PRIETO GARZON, SE VALIDA DIRECCIÓN OK, CANAL OK, TARJETA DE SEMBRADO OK, DISPONIBILIDAD TOTAL, SE CONFIRMA 4 ULTIMOS DIGITOS DE LA TARJETA:SI, LLAMAR EL DÍA LA INSTALACIÓN PARA CONFIRMAR VISITA // 09/06/2025 SE REALIZA INSTALACION DE CORRESPONSAL AVAL, SE INSTALAN EQUIPOS, SEMBRADO DE TARJETA, CB QUEDA OPERATIVO."/>
    <s v="VEGA MANRIQUE JONATAN MAURICIO"/>
    <s v="A1XZZ244"/>
    <n v="235082"/>
    <s v="N/A"/>
    <n v="865120"/>
    <s v="N/A"/>
    <s v="20 ROLLOS"/>
    <s v="TIPO I"/>
    <s v="TERRESTRE"/>
    <s v="VISITA_TÉCNICA"/>
    <n v="2432"/>
    <n v="1"/>
    <n v="75096.394270399993"/>
    <n v="75096.394270399993"/>
    <m/>
    <m/>
    <m/>
    <m/>
    <m/>
    <m/>
  </r>
  <r>
    <s v="MEDELLIN"/>
    <x v="5"/>
    <x v="6"/>
    <n v="5360"/>
    <s v="TA-25-716388"/>
    <s v="FO-25-1048603"/>
    <d v="2025-06-05T00:00:00"/>
    <d v="2025-06-10T00:00:00"/>
    <d v="2025-06-05T00:00:00"/>
    <d v="2025-06-09T00:00:00"/>
    <d v="2025-06-09T00:00:00"/>
    <s v="ANTIOQUIA"/>
    <s v="ITAGUI"/>
    <s v="PAPELERIA TATA "/>
    <n v="89329966"/>
    <s v="CB CRECIMIENTO - NUEVO"/>
    <s v="APERTURA"/>
    <s v="REDEBAN"/>
    <n v="9999"/>
    <s v="BANCO DE BOGOTA"/>
    <s v="EJECUTADO"/>
    <s v="05-06 SE REALIZA LLAMADA AL CLIENTE, SE HABLA CON EL SR FELIPE GARCES MORENO, SE VALIDA DIRECCIÓN OK, CANAL OK, TARJETA DE SEMBRADO OK, DISPONIBILIDAD TOTAL, SE CONFIRMA 4 ULTIMOS DIGITOS DE LA TARJETA:SI, LLAMAR EL DÍA LA INSTALACIÓN PARA CONFIRMAR VISITA // 09/06/2025 SE REALIZA INSTALACION DE CORRESPONSAL AVAL, SE INSTALAN EQUIPOS, SEMBRADO DE TARJETA, CB QUEDA OPERATIVO."/>
    <s v="QUINTERO SANCHEZ JUAN SEBASTIAN"/>
    <s v="A1WZZ911"/>
    <n v="247997"/>
    <s v="N/A"/>
    <n v="1110203"/>
    <s v="N/A"/>
    <s v="20 ROLLOS"/>
    <s v="TIPO I"/>
    <s v="TERRESTRE"/>
    <s v="VISITA_TÉCNICA"/>
    <n v="4200"/>
    <n v="1"/>
    <n v="75096.394270399993"/>
    <n v="75096.394270399993"/>
    <m/>
    <m/>
    <m/>
    <m/>
    <m/>
    <m/>
  </r>
  <r>
    <s v="BOGOTA"/>
    <x v="3"/>
    <x v="3"/>
    <n v="25785"/>
    <s v="TA-25-718038"/>
    <s v="FO-25-1050439"/>
    <d v="2025-06-05T00:00:00"/>
    <d v="2025-06-10T00:00:00"/>
    <d v="2025-06-05T00:00:00"/>
    <d v="2025-06-10T00:00:00"/>
    <d v="2025-06-10T00:00:00"/>
    <s v="CUNDINAMARCA"/>
    <s v="TABIO"/>
    <s v="PARDU´S BARBER 1.0"/>
    <n v="89348310"/>
    <s v="CB CRECIMIENTO - NUEVO"/>
    <s v="APERTURA"/>
    <s v="REDEBAN"/>
    <n v="9999"/>
    <s v="BANCO DE BOGOTA"/>
    <s v="EJECUTADO"/>
    <s v="05-06 SE INTENTA COMUNICACION CON EL SR ARLEY CRISANTO PARDO LUGO, AL NUMERO  3177486111 - 302494073 , SUENA NO CONTESTA. SE LE HACEN VARIOS INTENTOS // 06-06-2025 SE REALIZA LLAMADA AL CLIENTE, SE HABLA CON EL SR ARLEY CRISANTO PARDO LUGO SE VALIDA DIRECCIÓN OK, CANAL OK, TARJETA DE SEMBRADO OK, DISPONIBILIDAD TOTAL, SE CONFIRMA 4 ULTIMOS DIGITOS DE LA TARJETA: OK, LLAMAR EL DÍA LA INSTALACIÓN PARA CONFIRMAR VISITA// CONTACTO REALIZADO POR LA APP // 10/06/2025 SE REALIZA INSTALACION DE CORRESPONSAL AVAL, SE INSTALAN EQUIPOS, SEMBRADO DE TARJETA, CB QUEDA OPERATIVO."/>
    <s v="CORTES VELANDIA MIGUEL ANGEL"/>
    <s v="LMYZZ913"/>
    <n v="287825"/>
    <s v="N/A"/>
    <n v="1110882"/>
    <s v="N/A"/>
    <s v="20 ROLLOS"/>
    <s v="TIPO II"/>
    <s v="TERRESTRE"/>
    <s v="VISITA_TÉCNICA"/>
    <n v="4603"/>
    <n v="1"/>
    <n v="163813.69572160003"/>
    <n v="163813.69572160003"/>
    <m/>
    <m/>
    <m/>
    <m/>
    <m/>
    <m/>
  </r>
  <r>
    <s v="BUCARAMANGA"/>
    <x v="1"/>
    <x v="1"/>
    <n v="68001"/>
    <s v="TA-25-716389"/>
    <s v="FO-25-1048606"/>
    <d v="2025-06-05T00:00:00"/>
    <d v="2025-06-10T00:00:00"/>
    <d v="2025-06-05T00:00:00"/>
    <d v="2025-06-09T00:00:00"/>
    <d v="2025-06-09T00:00:00"/>
    <s v="SANTANDER"/>
    <s v="BUCARAMANGA"/>
    <s v="TIENDA DONDE LEIDY NUÑEZ "/>
    <n v="89310697"/>
    <s v="CB CRECIMIENTO - NUEVO"/>
    <s v="APERTURA"/>
    <s v="REDEBAN"/>
    <n v="9999"/>
    <s v="BANCO DE BOGOTA"/>
    <s v="EJECUTADO"/>
    <s v="05-06 SE REALIZA LLAMADA AL CLIENTE, SE HABLA CON LA SRA LEIDY YOHANNA NUÑEZ RUEDA, SE VALIDA DIRECCIÓN OK, CANAL OK, TARJETA DE SEMBRADO OK, DISPONIBILIDAD TOTAL, SE CONFIRMA 4 ULTIMOS DIGITOS DE LA TARJETA:SI, LLAMAR EL DÍA LA INSTALACIÓN PARA CONFIRMAR VISITA // 09/06/2025 SE REALIZA INSTALACION DE CORRESPONSAL AVAL, SE INSTALAN EQUIPOS, SEMBRADO DE TARJETA, CB QUEDA OPERATIVO."/>
    <s v="MARIÑO PABON JORGE ENRIQUE"/>
    <s v="A4YZZ564"/>
    <n v="772979"/>
    <s v="N/A"/>
    <n v="1145424"/>
    <s v="N/A"/>
    <s v="20 ROLLOS"/>
    <s v="TIPO I"/>
    <s v="TERRESTRE"/>
    <s v="VISITA_TÉCNICA"/>
    <n v="2505"/>
    <n v="1"/>
    <n v="75096.394270399993"/>
    <n v="75096.394270399993"/>
    <m/>
    <m/>
    <m/>
    <m/>
    <m/>
    <m/>
  </r>
  <r>
    <s v="CUCUTA"/>
    <x v="1"/>
    <x v="1"/>
    <n v="54405"/>
    <s v="TA-25-716390"/>
    <s v="FO-25-1048610"/>
    <d v="2025-06-05T00:00:00"/>
    <d v="2025-06-10T00:00:00"/>
    <d v="2025-06-05T00:00:00"/>
    <d v="2025-06-09T00:00:00"/>
    <d v="2025-06-09T00:00:00"/>
    <s v="NORTE DE SANTANDER"/>
    <s v="LOS PATIOS"/>
    <s v="GRAFIKOLOR"/>
    <n v="41610676"/>
    <s v="CB CRECIMIENTO - NUEVO"/>
    <s v="APERTURA"/>
    <s v="REDEBAN"/>
    <n v="9999"/>
    <s v="BANCO DE BOGOTA"/>
    <s v="EJECUTADO"/>
    <s v="05-06 SE REALIZA LLAMADA AL CLIENTE, SE HABLA CON EL SR JHON ALEXIS JARAMILLO SAAVEDRA, SE VALIDA DIRECCIÓN OK, CANAL OK, TARJETA DE SEMBRADO OK, DISPONIBILIDAD TOTAL, SE CONFIRMA 4 ULTIMOS DIGITOS DE LA TARJETA:SI, LLAMAR EL DÍA LA INSTALACIÓN PARA CONFIRMAR VISITA // CONTACTO REALIZADO POR LA APP // 09/06/2025 SE REALIZA INSTALACION DE CORRESPONSAL AVAL, SE INSTALAN EQUIPOS, SEMBRADO DE TARJETA, CB QUEDA OPERATIVO."/>
    <s v="TORRES MANTILLA JOSE DANIEL"/>
    <s v="F1VZZ109"/>
    <n v="256492"/>
    <s v="N/A"/>
    <n v="932884"/>
    <s v="N/A"/>
    <s v="20 ROLLOS"/>
    <s v="TIPO I"/>
    <s v="TERRESTRE"/>
    <s v="VISITA_TÉCNICA"/>
    <n v="1485"/>
    <n v="1"/>
    <n v="75096.394270399993"/>
    <n v="75096.394270399993"/>
    <m/>
    <m/>
    <m/>
    <m/>
    <m/>
    <m/>
  </r>
  <r>
    <s v="BOGOTA"/>
    <x v="3"/>
    <x v="3"/>
    <n v="25754"/>
    <s v="TA-25-716391"/>
    <s v="FO-25-1048616"/>
    <d v="2025-06-05T00:00:00"/>
    <d v="2025-06-10T00:00:00"/>
    <d v="2025-06-05T00:00:00"/>
    <d v="2025-06-10T00:00:00"/>
    <d v="2025-06-10T00:00:00"/>
    <s v="CUNDINAMARCA"/>
    <s v="SOACHA"/>
    <s v="MISCELANEA SARACAMILA Y ALEJO"/>
    <n v="21209960"/>
    <s v="CB CRECIMIENTO - NUEVO"/>
    <s v="APERTURA"/>
    <s v="REDEBAN"/>
    <n v="9999"/>
    <s v="BANCO DE BOGOTA"/>
    <s v="EJECUTADO"/>
    <s v="05-06 SE REALIZA LLAMADA AL CLIENTE, SE HABLA CON LA SRA DIANA MARCELA ROMERO, SE VALIDA DIRECCIÓN OK, CANAL OK, TARJETA DE SEMBRADO OK, DISPONIBILIDAD TOTAL, SE CONFIRMA 4 ULTIMOS DIGITOS DE LA TARJETA:SI, LLAMAR EL DÍA LA INSTALACIÓN PARA CONFIRMAR VISITA // 10/06/2025 SE REALIZA INSTALACION DE CORRESPONSAL AVAL, SE INSTALAN EQUIPOS, SEMBRADO DE TARJETA, CB QUEDA OPERATIVO."/>
    <s v="GALINDO ROJAS LUIS FELIPE"/>
    <s v="F1VZZ110"/>
    <n v="1056182"/>
    <n v="286998"/>
    <n v="1238871"/>
    <s v="N/A"/>
    <s v="20 ROLLOS"/>
    <s v="TIPO I"/>
    <s v="TERRESTRE"/>
    <s v="VISITA_TÉCNICA"/>
    <n v="9143"/>
    <n v="1"/>
    <n v="75096.394270399993"/>
    <n v="75096.394270399993"/>
    <m/>
    <m/>
    <m/>
    <m/>
    <m/>
    <m/>
  </r>
  <r>
    <s v="MONTERIA"/>
    <x v="0"/>
    <x v="0"/>
    <n v="23079"/>
    <s v="TA-25-719429"/>
    <s v="FO-25-1053342"/>
    <d v="2025-06-06T00:00:00"/>
    <d v="2025-06-11T00:00:00"/>
    <d v="2025-06-06T00:00:00"/>
    <d v="2025-06-11T00:00:00"/>
    <d v="2025-06-11T00:00:00"/>
    <s v="CORDOBA"/>
    <s v="BUENAVISTA"/>
    <s v="DISTRIBUIDORA Y COMERCIALIZADORA LOS ANGELES DE BUENAVISTA"/>
    <n v="89304283"/>
    <s v="CB CRECIMIENTO - NUEVO"/>
    <s v="APERTURA"/>
    <s v="REDEBAN"/>
    <n v="9999"/>
    <s v="BANCO DE BOGOTA"/>
    <s v="EJECUTADO"/>
    <s v="06-06-2025 SE REALIZA LLAMADA AL CLIENTE, SE HABLA CON LA SRA BINYELIS MILDRED DELGADO BERROCAL SE VALIDA DIRECCIÓN OK, CANAL OK, TARJETA DE SEMBRADO OK, DISPONIBILIDAD TOTAL, SE CONFIRMA 4 ULTIMOS DIGITOS DE LA TARJETA: OK, LLAMAR EL DÍA LA INSTALACIÓN PARA CONFIRMAR VISITA// CONTACTO REALIZADO POR LA APP // 11/06/2025 SE REALIZA INSTALACION DE CORRESPONSAL AVAL, SE INSTALAN EQUIPOS, SEMBRADO DE TARJETA, CB QUEDA OPERATIVO."/>
    <s v="COGOLLO VERTEL EDER LUIS"/>
    <s v="A4YZZ256"/>
    <n v="286918"/>
    <s v="N/A"/>
    <n v="863702"/>
    <s v="N/A"/>
    <s v="20 ROLLOS"/>
    <s v="TIPO II"/>
    <s v="TERRESTRE"/>
    <s v="VISITA_TÉCNICA"/>
    <n v="4144"/>
    <n v="1"/>
    <n v="163813.69572160003"/>
    <n v="163813.69572160003"/>
    <m/>
    <m/>
    <m/>
    <m/>
    <m/>
    <m/>
  </r>
  <r>
    <s v="TUNJA"/>
    <x v="1"/>
    <x v="1"/>
    <n v="15238"/>
    <s v="TA-25-719432"/>
    <s v="FO-25-1053346"/>
    <d v="2025-06-06T00:00:00"/>
    <d v="2025-06-11T00:00:00"/>
    <d v="2025-06-06T00:00:00"/>
    <d v="2025-06-10T00:00:00"/>
    <d v="2025-06-10T00:00:00"/>
    <s v="BOYACA"/>
    <s v="DUITAMA"/>
    <s v="MULTISOLUCIONES TECNOLOGICAS DUITAMA"/>
    <n v="89319357"/>
    <s v="CB CRECIMIENTO - NUEVO"/>
    <s v="APERTURA"/>
    <s v="REDEBAN"/>
    <n v="9999"/>
    <s v="BANCO DE BOGOTA"/>
    <s v="EJECUTADO"/>
    <s v="06-06-2025 SE REALIZA LLAMADA AL CLIENTE, SE HABLA CON EL SR ELKIN GIOVANNY RODRIGUEZ SALOMON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10/06/2025 SE REALIZA INSTALACION DE CORRESPONSAL AVAL, SE INSTALAN EQUIPOS, SEMBRADO DE TARJETA, CB QUEDA OPERATIVO."/>
    <s v="RODRIGUEZ MURCIA YERSON IVAN"/>
    <s v="A1WZZ759"/>
    <n v="784176"/>
    <s v="N/A"/>
    <n v="519893"/>
    <s v="N/A"/>
    <s v="20 ROLLOS"/>
    <s v="TIPO II"/>
    <s v="TERRESTRE"/>
    <s v="VISITA_TÉCNICA"/>
    <n v="2288"/>
    <n v="1"/>
    <n v="163813.69572160003"/>
    <n v="163813.69572160003"/>
    <m/>
    <m/>
    <m/>
    <m/>
    <m/>
    <m/>
  </r>
  <r>
    <s v="MANIZALES"/>
    <x v="2"/>
    <x v="4"/>
    <n v="17013"/>
    <s v="TA-25-719433"/>
    <s v="FO-25-1053351"/>
    <d v="2025-06-06T00:00:00"/>
    <d v="2025-06-11T00:00:00"/>
    <d v="2025-06-06T00:00:00"/>
    <d v="2025-06-10T00:00:00"/>
    <d v="2025-06-10T00:00:00"/>
    <s v="CALDAS"/>
    <s v="AGUADAS"/>
    <s v="LA TOSKANA "/>
    <n v="89320303"/>
    <s v="CB CRECIMIENTO - NUEVO"/>
    <s v="APERTURA"/>
    <s v="REDEBAN"/>
    <n v="9999"/>
    <s v="BANCO DE BOGOTA"/>
    <s v="EJECUTADO"/>
    <s v="06-06-2025 SE REALIZA LLAMADA AL CLIENTE, SE HABLA CON LA SRA NANCY JHORLENY MONSALVE GOMEZ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10/06/2025 SE REALIZA INSTALACION DE CORRESPONSAL AVAL, SE INSTALAN EQUIPOS, SEMBRADO DE TARJETA, CB QUEDA OPERATIVO."/>
    <s v="AGUIRRE HENAO RAUL EDUARDO"/>
    <s v="F1WZZ668"/>
    <n v="959085"/>
    <s v="N/A"/>
    <n v="523858"/>
    <s v="N/A"/>
    <s v="20 ROLLOS"/>
    <s v="TIPO III"/>
    <s v="TERRESTRE"/>
    <s v="VISITA_TÉCNICA"/>
    <n v="3502"/>
    <n v="1"/>
    <n v="275728.78077800001"/>
    <n v="275728.78077800001"/>
    <m/>
    <m/>
    <m/>
    <m/>
    <m/>
    <m/>
  </r>
  <r>
    <s v="MEDELLIN"/>
    <x v="5"/>
    <x v="6"/>
    <n v="5360"/>
    <s v="TA-25-719434"/>
    <s v="FO-25-1053353"/>
    <d v="2025-06-06T00:00:00"/>
    <d v="2025-06-11T00:00:00"/>
    <d v="2025-06-06T00:00:00"/>
    <d v="2025-06-12T00:00:00"/>
    <d v="2025-06-12T00:00:00"/>
    <s v="ANTIOQUIA"/>
    <s v="ITAGUI"/>
    <s v="ISA COMUNICACIONES B O "/>
    <n v="89306443"/>
    <s v="CB CRECIMIENTO - NUEVO"/>
    <s v="APERTURA"/>
    <s v="REDEBAN"/>
    <n v="9999"/>
    <s v="BANCO DE BOGOTA"/>
    <s v="EJECUTADO"/>
    <s v="06-06-2025 SE REALIZA LLAMADA AL CLIENTE, SE HABLA CON LA SRA BEATRIZ ELENA OBANDO CORREA SE VALIDA DIRECCIÓN OK, CANAL OK, TARJETA DE SEMBRADO OK, DISPONIBILIDAD TOTAL, SE CONFIRMA 4 ULTIMOS DIGITOS DE LA TARJETA: OK, LLAMAR EL DÍA LA INSTALACIÓN PARA CONFIRMAR VISITA// CONTACTO REALIZADO POR WHATSAPP // 11/06/2025 SE REALIZA LLAMADA AL NUMERO DE LA LISTA, SE HABLA CON LA SEÑORA BEATRIZ OBANDOQUIEN NOS INFORMA QUE NO TIENEN PUNTO DE RED PARA CONECTAR LOS EQUIPOS HASTA EL DÍA MIERCOLES, SE PROGRAMA VISITA PARA EL DIA JUEVES 12/06 // 12/06/2025 SE REALIZA INSTALACION DE CORRESPONSAL AVAL, SE INSTALAN EQUIPOS, SEMBRADO DE TARJETA, CB QUEDA OPERATIVO."/>
    <s v="PAREJA ECHAVARRIA JHON DAVID"/>
    <s v="LMYZZ461"/>
    <n v="290713"/>
    <s v="N/A"/>
    <n v="1238923"/>
    <s v="N/A"/>
    <s v="20 ROLLOS"/>
    <s v="TIPO I"/>
    <s v="TERRESTRE"/>
    <s v="VISITA_TÉCNICA"/>
    <n v="6752"/>
    <n v="1"/>
    <n v="75096.394270399993"/>
    <n v="75096.394270399993"/>
    <m/>
    <m/>
    <m/>
    <m/>
    <m/>
    <m/>
  </r>
  <r>
    <s v="CALI"/>
    <x v="2"/>
    <x v="2"/>
    <n v="19001"/>
    <s v="TA-25-719435"/>
    <s v="FO-25-1053355"/>
    <d v="2025-06-06T00:00:00"/>
    <d v="2025-06-11T00:00:00"/>
    <d v="2025-06-06T00:00:00"/>
    <d v="2025-06-10T00:00:00"/>
    <d v="2025-06-10T00:00:00"/>
    <s v="CAUCA"/>
    <s v="POPAYAN"/>
    <s v="DIGICELL COMUNICACIONES DEL CAUCA"/>
    <n v="89347503"/>
    <s v="CB CRECIMIENTO - NUEVO"/>
    <s v="APERTURA"/>
    <s v="REDEBAN"/>
    <n v="9999"/>
    <s v="BANCO DE BOGOTA"/>
    <s v="EJECUTADO/CANCELADO"/>
    <s v="06-06-2025 SE REALIZA LLAMADA AL CLIENTE, SE HABLA CON EL SR DIDIER FERNEY VEGA BURBANO SE VALIDA DIRECCIÓN OK, CANAL OK, TARJETA DE SEMBRADO OK, DISPONIBILIDAD TOTAL, SE CONFIRMA 4 ULTIMOS DIGITOS DE LA TARJETA: OK, LLAMAR EL DÍA LA INSTALACIÓN PARA CONFIRMAR VISITA// CONTACTO REALIZADO POR LA APP // 10/06/2025 SE INGRESA SE INSTALA BASE FUENTE PATCHCORE CABLE MAGIC BOX DATÁFONO LECTOR SEMBRADO TARJETA SE CAMBIA EQUIPO PRUEBAS SIGUEN GENERANDO MENSAJE TARJETA NO SOPORTADA, SE ESCALA A REDEBAN DANDO COMO RESPUESTA AL ESCALAMIENTO “SE CANCELA POR QUE EL CLIENTE NO TIENE LA FRANQUICIA VISA”,POR ORDEN DE REDEBAN SE DESMONTA TODO LO QUIERA INSTALADO"/>
    <s v="GIMBUEL LASSO LUIS GERMAN"/>
    <s v="SXUZZ843"/>
    <s v="N/A"/>
    <s v="N/A"/>
    <s v="N/A"/>
    <s v="N/A"/>
    <s v="N/A"/>
    <s v="TIPO III"/>
    <s v="TERRESTRE"/>
    <s v="VISITA_TÉCNICA"/>
    <n v="5058"/>
    <n v="1"/>
    <n v="275728.78077800001"/>
    <n v="275728.78077800001"/>
    <m/>
    <m/>
    <m/>
    <m/>
    <m/>
    <m/>
  </r>
  <r>
    <s v="BOGOTA"/>
    <x v="3"/>
    <x v="3"/>
    <n v="11001"/>
    <s v="TA-25-719439"/>
    <s v="FO-25-1053362"/>
    <d v="2025-06-06T00:00:00"/>
    <d v="2025-06-11T00:00:00"/>
    <d v="2025-06-06T00:00:00"/>
    <d v="2025-06-10T00:00:00"/>
    <d v="2025-06-10T00:00:00"/>
    <s v="CUNDINAMARCA"/>
    <s v="BOGOTA"/>
    <s v="MASIVOS BOITA"/>
    <n v="24575870"/>
    <s v="CB CRECIMIENTO - NUEVO"/>
    <s v="APERTURA"/>
    <s v="REDEBAN"/>
    <n v="9999"/>
    <s v="BANCO DE BOGOTA"/>
    <s v="EJECUTADO"/>
    <s v="06-06-2025 SE REALIZA LLAMADA AL CLIENTE, SE HABLA CON EL SR JOSE FABIAN CALDERON OSTOS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10/06/2025 SE REALIZA INSTALACION DE CORRESPONSAL AVAL, SE INSTALAN EQUIPOS, SEMBRADO DE TARJETA, CB QUEDA OPERATIVO."/>
    <s v="LOZADA ROJAS CHRISTIAN ANDRES"/>
    <s v="10VZZ725"/>
    <n v="270898"/>
    <s v="N/A"/>
    <n v="1238709"/>
    <s v="N/A"/>
    <s v="20 ROLLOS"/>
    <s v="TIPO I"/>
    <s v="TERRESTRE"/>
    <s v="VISITA_TÉCNICA"/>
    <n v="9122"/>
    <n v="1"/>
    <n v="75096.394270399993"/>
    <n v="75096.394270399993"/>
    <m/>
    <m/>
    <m/>
    <m/>
    <m/>
    <m/>
  </r>
  <r>
    <s v="TUNJA"/>
    <x v="1"/>
    <x v="1"/>
    <n v="15455"/>
    <s v="TA-25-719443"/>
    <s v="FO-25-1053366"/>
    <d v="2025-06-06T00:00:00"/>
    <d v="2025-06-11T00:00:00"/>
    <d v="2025-06-06T00:00:00"/>
    <d v="2025-06-11T00:00:00"/>
    <d v="2025-06-11T00:00:00"/>
    <s v="BOYACA"/>
    <s v="MIRAFLORES"/>
    <s v="AUTOSERVICIO SUPER AHORRO RS"/>
    <n v="16060774"/>
    <s v="CB CRECIMIENTO - NUEVO"/>
    <s v="APERTURA"/>
    <s v="REDEBAN"/>
    <n v="9999"/>
    <s v="BANCO DE BOGOTA"/>
    <s v="EJECUTADO"/>
    <s v="06-06-2025 SE REALIZA LLAMADA AL CLIENTE, SE HABLA CON EL SR ELKIN GIOVANNY RODRIGUEZ SALOMON SE VALIDA DIRECCIÓN OK, CANAL OK, TARJETA DE SEMBRADO OK, DISPONIBILIDAD TOTAL, SE CONFIRMA 4 ULTIMOS DIGITOS DE LA TARJETA: OK, LLAMAR EL DÍA LA INSTALACIÓN PARA CONFIRMAR VISITA// CONTACTO REALIZADO POR LA APP // 10/06/2025 SE ESTABLECE COMUNICACIÓN CON EL CLIENTE AL NÚMERO CELULAR 3115730831 SEÑOR ELKIN GEOVANNI RODRÍGUEZ, EL SEÑOR ELKIN INDICA QUE TIENE PROBLEMAS CON EL PROVEDOR DEL INTERNET EL CUAL NO CUENTA CON EL SERVICIO PARA REALIZAR LA INSTALACIÓN, SE LE INDICA AL CLIENTE QUE SE REALIZARA SEGUIMIENTO  EN EL TRANSCURSO DE LAS PROXIMAS 48 HORAS PARA QUE CONFIRME QUE YA CUENTE CON EL SERVICIO DE INTERNET, DE SER ASI SE VISITARA EL DIA JUEVES 12 DE JUNIO PARA PROCEDER CON LA INSTALACIÓN, CLIENTE CONFORME // 11/06/2025 SE REALIZA INSTALACION DE CORRESPONSAL AVAL, SE INSTALAN EQUIPOS, SEMBRADO DE TARJETA, CB QUEDA OPERATIVO."/>
    <s v="ALVARADO MORENO CRISTHIAN"/>
    <s v="F1WZZ679"/>
    <n v="251583"/>
    <s v="N/A"/>
    <n v="503989"/>
    <s v="N/A"/>
    <s v="20 ROLLOS"/>
    <s v="TIPO IV"/>
    <s v="TERRESTRE"/>
    <s v="VISITA_TÉCNICA"/>
    <n v="9708"/>
    <n v="1"/>
    <n v="504832.64687880001"/>
    <n v="504832.64687880001"/>
    <m/>
    <m/>
    <m/>
    <m/>
    <m/>
    <m/>
  </r>
  <r>
    <s v="BUCARAMANGA"/>
    <x v="1"/>
    <x v="1"/>
    <n v="68679"/>
    <s v="TA-25-722312"/>
    <s v="FO-25-1063755"/>
    <d v="2025-06-09T00:00:00"/>
    <d v="2025-06-12T00:00:00"/>
    <d v="2025-06-09T00:00:00"/>
    <d v="2025-06-11T00:00:00"/>
    <d v="2025-06-11T00:00:00"/>
    <s v="SANTANDER"/>
    <s v="SAN GIL"/>
    <s v="COLOMBIA YANAGUE TOURS"/>
    <n v="89231124"/>
    <s v="CB CRECIMIENTO - NUEVO"/>
    <s v="APERTURA"/>
    <s v="REDEBAN"/>
    <n v="9999"/>
    <s v="BANCO DE BOGOTA"/>
    <s v="EJECUTADO"/>
    <s v="09-06 SE REALIZA LLAMADA AL CLIENTE, SE HABLA CON  LA SRA YOLANDA PARRA SOLANO, SE VALIDA DIRECCIÓN OK, CANAL OK, TARJETA DE SEMBRADO OK, DISPONIBILIDAD TOTAL, SE CONFIRMA 4 ULTIMOS DIGITOS DE LA TARJETA:SI, LLAMAR EL DÍA LA INSTALACIÓN PARA CONFIRMAR VISITA // 11/06/2025 SE REALIZA INSTALACION DE CORRESPONSAL AVAL, SE INSTALAN EQUIPOS, SEMBRADO DE TARJETA, CB QUEDA OPERATIVO."/>
    <s v="HERRERA LUQUE SAUL JAVIER"/>
    <s v="FASZZ787"/>
    <n v="988682"/>
    <s v="N/A"/>
    <n v="523597"/>
    <s v="N/A"/>
    <s v="20 ROLLOS"/>
    <s v="TIPO II"/>
    <s v="TERRESTRE"/>
    <s v="VISITA_TÉCNICA"/>
    <n v="6331"/>
    <n v="1"/>
    <n v="163813.69572160003"/>
    <n v="163813.69572160003"/>
    <m/>
    <m/>
    <m/>
    <m/>
    <m/>
    <m/>
  </r>
  <r>
    <s v="YOPAL"/>
    <x v="4"/>
    <x v="5"/>
    <n v="85430"/>
    <s v="TA-25-722313"/>
    <s v="FO-25-1063758"/>
    <d v="2025-06-09T00:00:00"/>
    <d v="2025-06-12T00:00:00"/>
    <d v="2025-06-09T00:00:00"/>
    <d v="2025-06-12T00:00:00"/>
    <d v="2025-06-12T00:00:00"/>
    <s v="CASANARE"/>
    <s v="TRINIDAD"/>
    <s v="SOLUCIONES HMP&amp;P"/>
    <n v="89255958"/>
    <s v="CB CRECIMIENTO - NUEVO"/>
    <s v="APERTURA"/>
    <s v="REDEBAN"/>
    <n v="9999"/>
    <s v="BANCO DE BOGOTA"/>
    <s v="EJECUTADO"/>
    <s v="09-06 SE REALIZA LLAMADA AL CLIENTE, SE HABLA CON  LA SRA LILIANA ANGELINA CRUZ TORRES, SE VALIDA DIRECCIÓN OK, CANAL OK, TARJETA DE SEMBRADO OK, DISPONIBILIDAD TOTAL, SE CONFIRMA 4 ULTIMOS DIGITOS DE LA TARJETA:SI, LLAMAR EL DÍA LA INSTALACIÓN PARA CONFIRMAR VISITA // 11/06/2025 EN COMUNICACIÓN CON LA SEÑORA LILIANA CRUZ AL NUMERO 3118825475, INDICA QUE NOS ATIENDE EL DIA 12-6-2024, POR MOTIVOS PERSONALES // 12/06/2025 SE REALIZA INSTALACION DE CORRESPONSAL AVAL, SE INSTALAN ACCESORIOS EQUIPO YA SE ENCONTRABA EN EL COMERCIO, SEMBRADO DE TARJETA, CB QUEDA OPERATIVO."/>
    <s v="BERNAL ELAICA EDGAR ALEXIS"/>
    <s v="SASZZ105"/>
    <s v="N/A"/>
    <s v="N/A"/>
    <n v="513499"/>
    <s v="N/A"/>
    <s v="20 ROLLOS"/>
    <s v="TIPO II"/>
    <s v="TERRESTRE"/>
    <s v="VISITA_TÉCNICA"/>
    <n v="7839"/>
    <n v="1"/>
    <n v="163813.69572160003"/>
    <n v="163813.69572160003"/>
    <m/>
    <m/>
    <m/>
    <m/>
    <m/>
    <m/>
  </r>
  <r>
    <s v="MEDELLIN"/>
    <x v="5"/>
    <x v="6"/>
    <n v="5756"/>
    <s v="TA-25-722314"/>
    <s v="FO-25-1063765"/>
    <d v="2025-06-09T00:00:00"/>
    <d v="2025-06-12T00:00:00"/>
    <d v="2025-06-09T00:00:00"/>
    <d v="2025-06-12T00:00:00"/>
    <d v="2025-06-12T00:00:00"/>
    <s v="ANTIOQUIA"/>
    <s v="SONSON"/>
    <s v="TECNO - HOGAR "/>
    <n v="89323751"/>
    <s v="CB CRECIMIENTO - NUEVO"/>
    <s v="APERTURA"/>
    <s v="REDEBAN"/>
    <n v="9999"/>
    <s v="BANCO DE BOGOTA"/>
    <s v="EJECUTADO"/>
    <s v="09-06 SE REALIZA LLAMADA AL CLIENTE, SE HABLA CON  LA SRA KATERINE VARGAS GOMEZ, SE VALIDA DIRECCIÓN OK, CANAL OK, TARJETA DE SEMBRADO OK, DISPONIBILIDAD TOTAL, SE CONFIRMA 4 ULTIMOS DIGITOS DE LA TARJETA:SI, LLAMAR EL DÍA LA INSTALACIÓN PARA CONFIRMAR VISITA // 12/06/2025 SE REALIZA INSTALACION DE CORRESPONSAL AVAL, SE INSTALAN EQUIPOS, SEMBRADO DE TARJETA, CB QUEDA OPERATIVO."/>
    <s v="CASTAÑEDA PALACIO CARLOS FELIPE"/>
    <s v="A1UZZ542"/>
    <n v="290368"/>
    <s v="N/A"/>
    <n v="1238943"/>
    <s v="N/A"/>
    <s v="20 ROLLOS"/>
    <s v="TIPO III"/>
    <s v="TERRESTRE"/>
    <s v="VISITA_TÉCNICA"/>
    <n v="1779"/>
    <n v="1"/>
    <n v="275728.78077800001"/>
    <n v="275728.78077800001"/>
    <m/>
    <m/>
    <m/>
    <m/>
    <m/>
    <m/>
  </r>
  <r>
    <s v="PEREIRA"/>
    <x v="2"/>
    <x v="4"/>
    <n v="66170"/>
    <s v="TA-25-722315"/>
    <s v="FO-25-1063769"/>
    <d v="2025-06-09T00:00:00"/>
    <d v="2025-06-12T00:00:00"/>
    <d v="2025-06-09T00:00:00"/>
    <d v="2025-06-12T00:00:00"/>
    <d v="2025-06-12T00:00:00"/>
    <s v="RISARALDA"/>
    <s v="DOSQUEBRADAS"/>
    <s v="LA GRANJITA DE NOE "/>
    <n v="89319807"/>
    <s v="CB CRECIMIENTO - NUEVO"/>
    <s v="APERTURA"/>
    <s v="REDEBAN"/>
    <n v="9999"/>
    <s v="BANCO DE BOGOTA"/>
    <s v="EJECUTADO"/>
    <s v="09-06 SE REALIZA LLAMADA AL CLIENTE, SE HABLA CON  LA SRA KAREN ADRIANA FERREIRA SANCHEZ, SE VALIDA DIRECCIÓN OK, CANAL OK, TARJETA DE SEMBRADO OK, DISPONIBILIDAD TOTAL, SE CONFIRMA 4 ULTIMOS DIGITOS DE LA TARJETA:SI, LLAMAR EL DÍA LA INSTALACIÓN PARA CONFIRMAR VISITA // 12/06/2025 SE REALIZA INSTALACION DE CORRESPONSAL AVAL, SE INSTALAN ACCESORIOS EQUIPO SE ENCONTRABA EN EL COMERCIO, SEMBRADO DE TARJETA, CB QUEDA OPERATIVO."/>
    <s v="LOAIZA LOPEZ JHON FREDDY"/>
    <s v="10YZZ966"/>
    <s v="N/A"/>
    <s v="N/A"/>
    <n v="1217443"/>
    <s v="N/A"/>
    <s v="20 ROLLOS"/>
    <s v="TIPO I"/>
    <s v="TERRESTRE"/>
    <s v="VISITA_TÉCNICA"/>
    <n v="2462"/>
    <n v="1"/>
    <n v="75096.394270399993"/>
    <n v="75096.394270399993"/>
    <m/>
    <m/>
    <m/>
    <m/>
    <m/>
    <m/>
  </r>
  <r>
    <s v="MEDELLIN"/>
    <x v="5"/>
    <x v="6"/>
    <n v="5001"/>
    <s v="TA-25-722317"/>
    <s v="FO-25-1063773"/>
    <d v="2025-06-09T00:00:00"/>
    <d v="2025-06-12T00:00:00"/>
    <d v="2025-06-09T00:00:00"/>
    <d v="2025-06-12T00:00:00"/>
    <d v="2025-06-12T00:00:00"/>
    <s v="ANTIOQUIA"/>
    <s v="MEDELLIN"/>
    <s v="COMERCIALIZADORA SERVISUPER LTDA "/>
    <n v="11605961"/>
    <s v="CB CRECIMIENTO - NUEVO"/>
    <s v="APERTURA"/>
    <s v="REDEBAN"/>
    <n v="9999"/>
    <s v="BANCO DE BOGOTA"/>
    <s v="EJECUTADO"/>
    <s v="09-06 SE REALIZA LLAMADA AL CLIENTE, SE HABLA CON COMERCIALIZADORA SERVISUPER LTDA., SE VALIDA DIRECCIÓN OK, CANAL OK, TARJETA DE SEMBRADO OK, DISPONIBILIDAD TOTAL, SE CONFIRMA 4 ULTIMOS DIGITOS DE LA TARJETA:SI, LLAMAR EL DÍA LA INSTALACIÓN PARA CONFIRMAR VISITA // 12/06/2025 SE REALIZA INSTALACION DE CORRESPONSAL AVAL, SE INSTALAN EQUIPOS, SEMBRADO DE TARJETA, CB QUEDA OPERATIVO."/>
    <s v="PAREJA ECHAVARRIA JHON DAVID"/>
    <s v="MFP01001"/>
    <n v="724220"/>
    <s v="N/A"/>
    <n v="1238644"/>
    <s v="N/A"/>
    <s v="20 ROLLOS"/>
    <s v="TIPO I"/>
    <s v="TERRESTRE"/>
    <s v="VISITA_TÉCNICA"/>
    <n v="9418"/>
    <n v="1"/>
    <n v="75096.394270399993"/>
    <n v="75096.394270399993"/>
    <m/>
    <m/>
    <m/>
    <m/>
    <m/>
    <m/>
  </r>
  <r>
    <s v="BOGOTA"/>
    <x v="3"/>
    <x v="3"/>
    <n v="25875"/>
    <s v="TA-25-722319"/>
    <s v="FO-25-1063782"/>
    <d v="2025-06-09T00:00:00"/>
    <d v="2025-06-12T00:00:00"/>
    <d v="2025-06-09T00:00:00"/>
    <d v="2025-06-12T00:00:00"/>
    <d v="2025-06-12T00:00:00"/>
    <s v="CUNDINAMARCA"/>
    <s v="VILLETA"/>
    <s v="BARBER FAMILY D &amp; K"/>
    <n v="89317375"/>
    <s v="CB CRECIMIENTO - NUEVO"/>
    <s v="APERTURA"/>
    <s v="REDEBAN"/>
    <n v="9999"/>
    <s v="BANCO DE BOGOTA"/>
    <s v="EJECUTADO"/>
    <s v="09-06 SE REALIZA LLAMADA AL CLIENTE, SE HABLA CON EL SR DAMIAN YAMITH URREGO BELTRAN., SE VALIDA DIRECCIÓN OK, CANAL OK, TARJETA DE SEMBRADO OK, DISPONIBILIDAD TOTAL, SE CONFIRMA 4 ULTIMOS DIGITOS DE LA TARJETA:SI, LLAMAR EL DÍA LA INSTALACIÓN PARA CONFIRMAR VISITA // 12/06/2025 SE REALIZA INSTALACION DE CORRESPONSAL AVAL, SE INSTALAN EQUIPOS, SEMBRADO DE TARJETA, CB QUEDA OPERATIVO."/>
    <s v="ORTIZ MARTINEZ STIVEN"/>
    <s v="10VZZ482"/>
    <n v="1006640"/>
    <s v="N/A"/>
    <n v="903435"/>
    <s v="N/A"/>
    <s v="20 ROLLOS"/>
    <s v="TIPO II"/>
    <s v="TERRESTRE"/>
    <s v="VISITA_TÉCNICA"/>
    <n v="1369"/>
    <n v="1"/>
    <n v="163813.69572160003"/>
    <n v="163813.69572160003"/>
    <m/>
    <m/>
    <m/>
    <m/>
    <m/>
    <m/>
  </r>
  <r>
    <s v="TUNJA"/>
    <x v="1"/>
    <x v="1"/>
    <n v="15469"/>
    <s v="TA-25-722327"/>
    <s v="FO-25-1063790"/>
    <d v="2025-06-09T00:00:00"/>
    <d v="2025-06-12T00:00:00"/>
    <d v="2025-06-09T00:00:00"/>
    <d v="2025-06-11T00:00:00"/>
    <d v="2025-06-11T00:00:00"/>
    <s v="BOYACA"/>
    <s v="MONIQUIRA"/>
    <s v="ASEGURADORA LOS ALPES"/>
    <n v="87919647"/>
    <s v="CB CRECIMIENTO - NUEVO"/>
    <s v="APERTURA"/>
    <s v="REDEBAN"/>
    <n v="9999"/>
    <s v="BANCO DE BOGOTA"/>
    <s v="EJECUTADO"/>
    <s v="09-06 SE REALIZA LLAMADA AL CLIENTE, SE HABLA CON LA SRA LENNIS FABIOLA MEDINA SIERRA., SE VALIDA DIRECCIÓN OK, CANAL OK, TARJETA DE SEMBRADO OK, DISPONIBILIDAD TOTAL, SE CONFIRMA 4 ULTIMOS DIGITOS DE LA TARJETA:SI, LLAMAR EL DÍA LA INSTALACIÓN PARA CONFIRMAR VISITA // 11/06/2025 SE REALIZA INSTALACION DE CORRESPONSAL AVAL, SE INSTALAN EQUIPOS, SEMBRADO DE TARJETA, CB QUEDA OPERATIVO."/>
    <s v="GONZALEZ GONZALEZ MARIO ALBERTO"/>
    <s v="F1XZZ434"/>
    <n v="255521"/>
    <s v="N/A"/>
    <n v="885416"/>
    <s v="N/A"/>
    <s v="20 ROLLOS"/>
    <s v="TIPO II"/>
    <s v="TERRESTRE"/>
    <s v="VISITA_TÉCNICA"/>
    <n v="6486"/>
    <n v="1"/>
    <n v="163813.69572160003"/>
    <n v="163813.69572160003"/>
    <m/>
    <m/>
    <m/>
    <m/>
    <m/>
    <m/>
  </r>
  <r>
    <s v="MONTERIA"/>
    <x v="0"/>
    <x v="0"/>
    <n v="23555"/>
    <s v="TA-25-722330"/>
    <s v="FO-25-1063798"/>
    <d v="2025-06-09T00:00:00"/>
    <d v="2025-06-12T00:00:00"/>
    <d v="2025-06-09T00:00:00"/>
    <d v="2025-06-12T00:00:00"/>
    <d v="2025-06-12T00:00:00"/>
    <s v="CORDOBA"/>
    <s v="PLANETA RICA"/>
    <s v="TIENDA MINIMERCADO HG"/>
    <n v="89354025"/>
    <s v="CB CRECIMIENTO - NUEVO"/>
    <s v="APERTURA"/>
    <s v="REDEBAN"/>
    <n v="9999"/>
    <s v="BANCO DE BOGOTA"/>
    <s v="EJECUTADO"/>
    <s v="09-06-2025 SE REALIZA LLAMADA AL CLIENTE, SE HABLA CON EL SR ISMAEL DAVID GUERRA ALEAN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12/06/2025 SE REALIZA INSTALACION DE CORRESPONSAL AVAL, SE INSTALAN EQUIPOS, SEMBRADO DE TARJETA, CB QUEDA OPERATIVO."/>
    <s v="COGOLLO ROSSO CAMILO ANDRES"/>
    <s v="F1XZZ445"/>
    <n v="289426"/>
    <s v="N/A"/>
    <n v="877461"/>
    <s v="N/A"/>
    <s v="20 ROLLOS"/>
    <s v="TIPO II"/>
    <s v="TERRESTRE"/>
    <s v="VISITA_TÉCNICA"/>
    <n v="8526"/>
    <n v="1"/>
    <n v="163813.69572160003"/>
    <n v="163813.69572160003"/>
    <m/>
    <m/>
    <m/>
    <m/>
    <m/>
    <m/>
  </r>
  <r>
    <s v="BOGOTA"/>
    <x v="3"/>
    <x v="3"/>
    <n v="25286"/>
    <s v="TA-25-722333"/>
    <s v="FO-25-1082331"/>
    <d v="2025-06-09T00:00:00"/>
    <d v="2025-06-12T00:00:00"/>
    <d v="2025-06-09T00:00:00"/>
    <d v="2025-06-13T00:00:00"/>
    <d v="2025-06-13T00:00:00"/>
    <s v="CUNDINAMARCA"/>
    <s v="FUNZA"/>
    <s v="AHORRAMAX FUNZA"/>
    <n v="27337856"/>
    <s v="CB CRECIMIENTO - NUEVO"/>
    <s v="APERTURA"/>
    <s v="REDEBAN"/>
    <n v="9999"/>
    <s v="BANCO DE BOGOTA"/>
    <s v="EJECUTADO"/>
    <s v="09-06-2025 SE REALIZA LLAMADA AL CLIENTE, SE HABLA CON EL SR HILDA SOFIA VARGAS GONZALEZ SE VALIDA DIRECCIÓN OK, CANAL OK, TARJETA DE SEMBRADO OK, DISPONIBILIDAD TOTAL, SE CONFIRMA 4 ULTIMOS DIGITOS DE LA TARJETA: NO - CLIENTE NO LA TIENE A LA MANO (SE LE COMPARTE DIGITOS ENVIADOS EN LISTA), LLAMAR EL DÍA LA INSTALACIÓN PARA CONFIRMAR VISITA// CONTACTO REALIZADO POR WHATSAPP // 12/06/2025 EN VISITA AL COMERCIO CB 27337856 AHORRAMAX FUNZA PARA REALIZAR APERTURA AVAL, EN SITIO EL COMERCIO NO TIENE EL # DE LA PLACA EN LA FACHADA, ES AMPLIO, SUMINISRTAN RECIBO CR 11 14-34, NO PRESENTA CÁMARA COMERCIO. FRENTE AL LOCAL SE ENCUENTRA PLACA CON NUMERACIÓN AVENIDA 11  14-41 // DIRECCIÓN LISTA DE CHEQUEO: AVENIDA 11 14 – 40 // DIRECCIÓN EN SITIO RECIBO: CARRERA 11 14-34, ESCALA CASO AL COORDINADOR EL CUAL NO TIENE RESPUESTA DE REDEBAN PARA VALIDAR AUTORIZACIÓN DE INSTALACIÓN SE LE INFORMA A LA CLIENTE QUE SE REPROGRAMA MIENTRAS SE ESPERA RESPUESTA DE CASO. FOTO DE RECIBO PÚBLICO ENVIADA POR CORREO CLIENTE MOLESTA NO LO PRESTA MÁS PARA PODER TOMAR LA FOTO DE SYTEX; RESPUESTA DE LA ENTIDAD:&quot;DE ACUERDO CON LA CONVERSACIÓN SOSTENIDA Y LA VERIFICACIÓN REALIZADA, SE EVIDENCIA QUE LA DIRECCIÓN REGISTRADA EN LA LISTA DE CHEQUEO COINCIDE CON LA UBICACIÓN ACTUAL DEL COMERCIO. ASIMISMO, SE HA IDENTIFICADO EN EL AVISO DEL ESTABLECIMIENTO EL NOMBRE COMERCIAL “AHORRA MÁS”, LO CUAL REFUERZA LA CORRESPONDENCIA ENTRE LA INFORMACIÓN SUMINISTRADA Y LA REALIDAD DEL PUNTO. SIN EMBARGO, CON EL FIN DE DEJAR COMPLETAMENTE LEGALIZADA LA IMPLEMENTACIÓN, ES IMPORTANTE QUE PERSUADAMOS AL CB PARA QUE NOS FACILITE UNA COPIA ACTUALIZADA DEL CERTIFICADO DE CÁMARA DE COMERCIO. ESTE DOCUMENTO ES FUNDAMENTAL PARA FORMALIZAR EL PROCESO Y GARANTIZAR EL CUMPLIMIENTO DE LOS REQUISITOS ESTABLECIDOS&quot; // 13/06/2025 SE SOLICITA AL COMERCIO CAMARA  Y COMERCIO EL DIA DE AYER 12/06 PARA CONFIRMAR LA INFORMACION DE LA LISTA Y VALIDAR SI SE PROCEDE CON LA INSTALACION SIN EMBARGO EL CLIENTE NO TUVO LA DISPONIBILIDAD DE COMPARTIR O INFORMAR SOBRE LA SOLICITUD, HOY SE CONTACTA A CLIENTE QUEIN INDICA QUE APENAS LLEGUE AL COMERCIO BUSCARAN LA CAMARA Y COMERCIO Y LA ENVIARAN, SI LA DIRECCION ES CORRECTA SE PROCEDERA CON LA VISITA EL DIA DE HOY // 13/06/2025 SE REALIZA INSTALACION DE CORRESPONSAL AVAL, SE INSTALAN EQUIPOS, SEMBRADO DE TARJETA, CB QUEDA OPERATIVO."/>
    <s v="CORTES VELANDIA MIGUEL ANGEL"/>
    <s v="9T0ZZ863"/>
    <n v="232810"/>
    <s v="N/A"/>
    <n v="1238730"/>
    <s v="N/A"/>
    <s v="20 ROLLOS"/>
    <s v="TIPO II"/>
    <s v="TERRESTRE"/>
    <s v="VISITA_TÉCNICA"/>
    <n v="2096"/>
    <n v="2"/>
    <n v="163813.69572160003"/>
    <n v="327627.39144320006"/>
    <m/>
    <m/>
    <m/>
    <m/>
    <m/>
    <m/>
  </r>
  <r>
    <s v="BOGOTA"/>
    <x v="3"/>
    <x v="3"/>
    <n v="11001"/>
    <s v="TA-25-722335"/>
    <s v="FO-25-1063809"/>
    <d v="2025-06-09T00:00:00"/>
    <d v="2025-06-12T00:00:00"/>
    <d v="2025-06-09T00:00:00"/>
    <d v="2025-06-11T00:00:00"/>
    <d v="2025-06-11T00:00:00"/>
    <s v="CUNDINAMARCA"/>
    <s v="BOGOTA"/>
    <s v="COMUNICACIONES EL TREBOL J.R"/>
    <n v="89339429"/>
    <s v="CB CRECIMIENTO - NUEVO"/>
    <s v="APERTURA"/>
    <s v="REDEBAN"/>
    <n v="9999"/>
    <s v="BANCO DE BOGOTA"/>
    <s v="EJECUTADO"/>
    <s v="09-06-2025 SE REALIZA LLAMADA AL CLIENTE, SE HABLA CON EL SR LUIS RICARDO MORENO VALERO SE VALIDA DIRECCIÓN OK, CANAL OK, TARJETA DE SEMBRADO OK, DISPONIBILIDAD TOTAL, SE CONFIRMA 4 ULTIMOS DIGITOS DE LA TARJETA: OK, LLAMAR EL DÍA LA INSTALACIÓN PARA CONFIRMAR VISITA// CONTACTO REALIZADO POR LA APP // CLIENTE RECOMIENDA VISITA EL MIERCOLES YA QUE NO VA A ESTAR EN BOGOTA EL JUEVES // 11/06/2025 SE REALIZA INSTALACIÓN, AL HACER LAS PRUEBAS DE TRANSACCIONES GENERA ERROR &quot;TARJETA DE USO RESTRINGIDO&quot; SE INFORMA A COORDINACIÓN DE PROYECTO QUIEN ESCALA A RBM Y AUTORIZAN FINALIZAR LA INSTALACIÓN CON LA NOVEDAD PRESENTADA, YA QUE INDICAN QUE SE REALIZÓ ESCALAMIENTO CON ENTIDAD Y SE QUEDA A ESPERA DE RESPUESTA"/>
    <s v="MURCIA HERNANDEZ HARVEY IGNACIO"/>
    <s v="LMUZZ865"/>
    <s v="N/A"/>
    <s v="N/A"/>
    <n v="1238701"/>
    <s v="N/A"/>
    <s v="20 ROLLOS"/>
    <s v="TIPO I"/>
    <s v="TERRESTRE"/>
    <s v="VISITA_TÉCNICA"/>
    <n v="7817"/>
    <n v="1"/>
    <n v="75096.394270399993"/>
    <n v="75096.394270399993"/>
    <m/>
    <m/>
    <m/>
    <m/>
    <m/>
    <m/>
  </r>
  <r>
    <s v="BOGOTA"/>
    <x v="3"/>
    <x v="3"/>
    <n v="11001"/>
    <s v="TA-25-722336"/>
    <s v="FO-25-1075971"/>
    <d v="2025-06-09T00:00:00"/>
    <d v="2025-06-12T00:00:00"/>
    <d v="2025-06-09T00:00:00"/>
    <d v="2025-06-12T00:00:00"/>
    <d v="2025-06-12T00:00:00"/>
    <s v="CUNDINAMARCA"/>
    <s v="BOGOTA"/>
    <s v="D&amp;B MEJORESPROFESIONALES"/>
    <n v="21377783"/>
    <s v="CB CRECIMIENTO - NUEVO"/>
    <s v="APERTURA"/>
    <s v="REDEBAN"/>
    <n v="9999"/>
    <s v="BANCO DE BOGOTA"/>
    <s v="EJECUTADO"/>
    <s v="09-06-2025 SE REALIZA LLAMADA AL CLIENTE, SE HABLA CON EL SR BRYAN STIVE GALEANO GOMEZ SE VALIDA DIRECCIÓN OK, CANAL OK, TARJETA DE SEMBRADO OK, DISPONIBILIDAD TOTAL, SE CONFIRMA 4 ULTIMOS DIGITOS DE LA TARJETA: OK, LLAMAR EL DÍA LA INSTALACIÓN PARA CONFIRMAR VISITA// CONTACTO REALIZADO POR LA APP // 11/06/2025 COMERCIO NO TIENE LA TARJETA DE SEMBRADO, PIDE REPROGRAMAR PARA EL DÍA DE MAÑANA 12-06 // 12/06/2025 SE REALIZA INSTALACION DE CORRESPONSAL AVAL, SE INSTALAN EQUIPOS, SEMBRADO DE TARJETA, APERTURA AVAL CAMBIO DE RED OK SIN PRUEBAS CB BLOQUEADO POR COMPENSACIÓN AUTORIZA RBM PAOLA GARZÓN"/>
    <s v="HERNANDEZ NARANJO OSCAR EDUARDO"/>
    <s v="F1XZZ448"/>
    <n v="989328"/>
    <s v="N/A"/>
    <n v="1238746"/>
    <s v="N/A"/>
    <s v="20 ROLLOS"/>
    <s v="TIPO I"/>
    <s v="TERRESTRE"/>
    <s v="VISITA_TÉCNICA"/>
    <n v="1692"/>
    <n v="2"/>
    <n v="75096.394270399993"/>
    <n v="150192.78854079999"/>
    <m/>
    <m/>
    <m/>
    <m/>
    <m/>
    <m/>
  </r>
  <r>
    <s v="NEIVA"/>
    <x v="4"/>
    <x v="5"/>
    <n v="18410"/>
    <s v="TA-25-722337"/>
    <s v="FO-25-1063816"/>
    <d v="2025-06-09T00:00:00"/>
    <d v="2025-06-12T00:00:00"/>
    <d v="2025-06-09T00:00:00"/>
    <d v="2025-06-10T00:00:00"/>
    <d v="2025-06-10T00:00:00"/>
    <s v="CAQUETA"/>
    <s v="LA MONTAÑITA"/>
    <s v="MAXI SERVICIOS  LA AVENIDA"/>
    <n v="17246083"/>
    <s v="CB CRECIMIENTO - NUEVO"/>
    <s v="APERTURA"/>
    <s v="REDEBAN"/>
    <n v="9999"/>
    <s v="BANCO DE BOGOTA"/>
    <s v="EJECUTADO/CANCELADO"/>
    <s v="09-06-2025 SE REALIZA LLAMADA AL CLIENTE, SE HABLA CON EL SR MARIO ALBERTO PAJOY TORRES SE VALIDA DIRECCIÓN OK, CANAL OK, TARJETA DE SEMBRADO OK, DISPONIBILIDAD TOTAL, SE CONFIRMA 4 ULTIMOS DIGITOS DE LA TARJETA: OK, LLAMAR EL DÍA LA INSTALACIÓN PARA CONFIRMAR VISITA// CONTACTO REALIZADO POR LA APP // 10/06/2025 SE REALIZA VISITA AL COMERCIO, PERO ESTABLECIMIENTO CUENTA CON OTRA DIRECCIÓN QUE NO ES, LA DIRECCIÓN REAL DEL COMERCIO ES CARRERA 6 NO. 6 A - 89 BARRIO CENTRO SE LE REPORTA AL COORDINADOR DE LA ZONA Y A RBM QUIEN MANIFIESTA QUE SE DEBE CANCELAR LA INSTALACIÓN POR QUE LA DIRECCIÓN NO COINCIDE, SE LE INDICA AL CLIENTE LA NOVEDAD."/>
    <s v="BERMUDEZ SANCHEZ JOSE NEYBER"/>
    <s v="AA0DZ276"/>
    <s v="N/A"/>
    <s v="N/A"/>
    <s v="N/A"/>
    <s v="N/A"/>
    <s v="N/A"/>
    <s v="TIPO IV"/>
    <s v="TERRESTRE"/>
    <s v="VISITA_TÉCNICA"/>
    <n v="2465"/>
    <n v="1"/>
    <n v="504832.64687880001"/>
    <n v="504832.64687880001"/>
    <m/>
    <m/>
    <m/>
    <m/>
    <m/>
    <m/>
  </r>
  <r>
    <s v="BUCARAMANGA"/>
    <x v="1"/>
    <x v="1"/>
    <n v="68001"/>
    <s v="TA-25-731451"/>
    <s v="FO-25-1072143"/>
    <d v="2025-06-10T00:00:00"/>
    <d v="2025-06-13T00:00:00"/>
    <d v="2025-06-10T00:00:00"/>
    <d v="2025-06-12T00:00:00"/>
    <d v="2025-06-12T00:00:00"/>
    <s v="SANTANDER"/>
    <s v="BUCARAMANGA"/>
    <s v="DROGUERIA Y PEFUMERIA STELLITA "/>
    <n v="89313312"/>
    <s v="CB CRECIMIENTO - NUEVO"/>
    <s v="APERTURA"/>
    <s v="REDEBAN"/>
    <n v="9999"/>
    <s v="BANCO DE BOGOTA"/>
    <s v="EJECUTADO"/>
    <s v="10-06 SE INTENTA COMUNICACION CON LA SRA LUZ STELLA SANCHEZ CASTELLANOS,AL NUMERO 057-6382828( FUERA DE SERVICIO) - 3166956714 ( CORREO DE VOZ )- 051-6736198( FUERA DE SERVICIO) - 3213368048( FUERA DE SERVICIO) - SE DEJA MENSAJE AL UNICO NUMERO DISPONIBLE PARA WHATSAPP // 11-06-2025 SE REALIZA LLAMADA AL CLIENTE, SE HABLA CON LA SRA LUZ STELLA SANCHEZ CASTELLANOS SE VALIDA DIRECCIÓN OK, CANAL OK, TARJETA DE SEMBRADO OK, DISPONIBILIDAD TOTAL, SE CONFIRMA 4 ULTIMOS DIGITOS DE LA TARJETA: OK, LLAMAR EL DÍA LA INSTALACIÓN PARA CONFIRMAR VISITA// CONTACTO REALIZADO POR WHATSAPP // 12/06/2025 SE REALIZA INSTALACION DE CORRESPONSAL AVAL, SE INSTALAN EQUIPOS, SEMBRADO DE TARJETA, CB QUEDA OPERATIVO."/>
    <s v="MARIÑO PABON JORGE ENRIQUE"/>
    <s v="A4YZZ715"/>
    <n v="1036677"/>
    <s v="N/A"/>
    <n v="1008106"/>
    <s v="N/A"/>
    <s v="20 ROLLOS"/>
    <s v="TIPO I"/>
    <s v="TERRESTRE"/>
    <s v="VISITA_TÉCNICA"/>
    <n v="8073"/>
    <n v="1"/>
    <n v="75096.394270399993"/>
    <n v="75096.394270399993"/>
    <m/>
    <m/>
    <m/>
    <m/>
    <m/>
    <m/>
  </r>
  <r>
    <s v="MEDELLIN"/>
    <x v="5"/>
    <x v="6"/>
    <n v="5113"/>
    <s v="TA-25-724558"/>
    <s v="FO-25-1069118"/>
    <d v="2025-06-10T00:00:00"/>
    <d v="2025-06-13T00:00:00"/>
    <d v="2025-06-10T00:00:00"/>
    <d v="2025-06-13T00:00:00"/>
    <d v="2025-06-13T00:00:00"/>
    <s v="ANTIOQUIA"/>
    <s v="BURITICA"/>
    <s v="VARIEDADES EL CARRIEL"/>
    <n v="89339448"/>
    <s v="CB CRECIMIENTO - NUEVO"/>
    <s v="APERTURA"/>
    <s v="REDEBAN"/>
    <n v="9999"/>
    <s v="BANCO DE BOGOTA"/>
    <s v="EJECUTADO"/>
    <s v="10-06 SE REALIZA LLAMADA AL CLIENTE, SE HABLA CON LA SRA NATALIA YAQUELI DAVID TABORDA, SE VALIDA DIRECCIÓN OK, CANAL OK, TARJETA DE SEMBRADO OK, DISPONIBILIDAD TOTAL, SE CONFIRMA 4 ULTIMOS DIGITOS DE LA TARJETA:SI, LLAMAR EL DÍA LA INSTALACIÓN PARA CONFIRMAR VISITA // 13/06/2025 SE REALIZA INSTALACION DE CORRESPONSAL AVAL, SE INSTALAN EQUIPOS, SEMBRADO DE TARJETA, CB QUEDA OPERATIVO."/>
    <s v="BARRIENTOS HERNANDEZ CRISTIAN HORACIO"/>
    <s v="LMYZZ074"/>
    <n v="243393"/>
    <s v="N/A"/>
    <n v="1238915"/>
    <s v="N/A"/>
    <s v="20 ROLLOS"/>
    <s v="TIPO IV"/>
    <s v="TERRESTRE"/>
    <s v="VISITA_TÉCNICA"/>
    <n v="1932"/>
    <n v="1"/>
    <n v="504832.64687880001"/>
    <n v="504832.64687880001"/>
    <m/>
    <m/>
    <m/>
    <m/>
    <m/>
    <m/>
  </r>
  <r>
    <s v="VILLAVICENCIO"/>
    <x v="4"/>
    <x v="5"/>
    <n v="50006"/>
    <s v="TA-25-724559"/>
    <s v="FO-25-1069123"/>
    <d v="2025-06-10T00:00:00"/>
    <d v="2025-06-13T00:00:00"/>
    <d v="2025-06-10T00:00:00"/>
    <d v="2025-06-13T00:00:00"/>
    <d v="2025-06-13T00:00:00"/>
    <s v="META"/>
    <s v="ACACIAS"/>
    <s v="DROGUERIA MARED S.C.A"/>
    <n v="89318818"/>
    <s v="CB CRECIMIENTO - NUEVO"/>
    <s v="APERTURA"/>
    <s v="REDEBAN"/>
    <n v="9999"/>
    <s v="BANCO DE BOGOTA"/>
    <s v="EJECUTADO"/>
    <s v="10-06 SE REALIZA LLAMADA AL CLIENTE, SE HABLA CON LA SRA MARTHA JANNETH HERNANDEZ HERNANDEZ, SE VALIDA DIRECCIÓN OK, CANAL OK, TARJETA DE SEMBRADO OK, DISPONIBILIDAD TOTAL, SE CONFIRMA 4 ULTIMOS DIGITOS DE LA TARJETA: NO - CLIENTE NO LA TIENE A LA MANO (SE LE COMPARTE DIGITOS ENVIADOS EN LISTA), LLAMAR EL DÍA LA INSTALACIÓN PARA CONFIRMAR VISITA // 13/06/2025 SE REALIZA INSTALACION DE CORRESPONSAL AVAL, SE INSTALAN EQUIPOS, SEMBRADO DE TARJETA, CB QUEDA OPERATIVO."/>
    <s v="CASTRILLON URREA LONDIER LEANDRO"/>
    <s v="A1UZZ544"/>
    <n v="245981"/>
    <s v="N/A"/>
    <n v="884595"/>
    <s v="N/A"/>
    <s v="20 ROLLOS"/>
    <s v="TIPO II"/>
    <s v="TERRESTRE"/>
    <s v="VISITA_TÉCNICA"/>
    <n v="8365"/>
    <n v="1"/>
    <n v="163813.69572160003"/>
    <n v="163813.69572160003"/>
    <m/>
    <m/>
    <m/>
    <m/>
    <m/>
    <m/>
  </r>
  <r>
    <s v="BUCARAMANGA"/>
    <x v="1"/>
    <x v="1"/>
    <n v="68307"/>
    <s v="TA-25-724562"/>
    <s v="FO-25-1069134"/>
    <d v="2025-06-10T00:00:00"/>
    <d v="2025-06-13T00:00:00"/>
    <d v="2025-06-10T00:00:00"/>
    <d v="2025-06-12T00:00:00"/>
    <d v="2025-06-12T00:00:00"/>
    <s v="SANTANDER"/>
    <s v="GIRON"/>
    <s v="EMMANUEL YORSO"/>
    <n v="89300564"/>
    <s v="CB CRECIMIENTO - NUEVO"/>
    <s v="APERTURA"/>
    <s v="REDEBAN"/>
    <n v="9999"/>
    <s v="BANCO DE BOGOTA"/>
    <s v="EJECUTADO"/>
    <s v="10-06 SE REALIZA LLAMADA AL CLIENTE, SE HABLA CON LA SRA FABIOLA RODRIGUEZ MURILLO, SE VALIDA DIRECCIÓN OK, CANAL OK, TARJETA DE SEMBRADO OK, DISPONIBILIDAD TOTAL, SE CONFIRMA 4 ULTIMOS DIGITOS DE LA TARJETA:SI, LLAMAR EL DÍA LA INSTALACIÓN PARA CONFIRMAR VISITA // 12/06/2025 SE REALIZA INSTALACION DE CORRESPONSAL AVAL, SE INSTALAN EQUIPOS, SEMBRADO DE TARJETA, CB QUEDA OPERATIVO."/>
    <s v="REYES RAMIREZ DIEGO ALEXANDER"/>
    <s v="10YZZ970"/>
    <n v="930162"/>
    <s v="N/A"/>
    <n v="863769"/>
    <s v="N/A"/>
    <s v="20 ROLLOS"/>
    <s v="TIPO I"/>
    <s v="TERRESTRE"/>
    <s v="VISITA_TÉCNICA"/>
    <n v="2430"/>
    <n v="1"/>
    <n v="75096.394270399993"/>
    <n v="75096.394270399993"/>
    <m/>
    <m/>
    <m/>
    <m/>
    <m/>
    <m/>
  </r>
  <r>
    <s v="VILLAVICENCIO"/>
    <x v="4"/>
    <x v="5"/>
    <n v="50001"/>
    <s v="TA-25-724564"/>
    <s v="FO-25-1069138"/>
    <d v="2025-06-10T00:00:00"/>
    <d v="2025-06-13T00:00:00"/>
    <d v="2025-06-10T00:00:00"/>
    <d v="2025-06-12T00:00:00"/>
    <d v="2025-06-12T00:00:00"/>
    <s v="META"/>
    <s v="VILLAVICENCIO"/>
    <s v="GISEL DAYANNA RICO MORALES"/>
    <n v="20406302"/>
    <s v="CB CRECIMIENTO - NUEVO"/>
    <s v="APERTURA"/>
    <s v="REDEBAN"/>
    <n v="9999"/>
    <s v="BANCO DE BOGOTA"/>
    <s v="EJECUTADO"/>
    <s v="10-06-2025 SE REALIZA LLAMADA AL CLIENTE, SE HABLA CON LA SRA GISEL DAYANNA RICO MORALES SE VALIDA DIRECCIÓN OK, CANAL OK, TARJETA DE SEMBRADO OK, DISPONIBILIDAD TOTAL, SE CONFIRMA 4 ULTIMOS DIGITOS DE LA TARJETA: OK, LLAMAR EL DÍA LA INSTALACIÓN PARA CONFIRMAR VISITA// CONTACTO REALIZADO POR LA APP // 12/06/2025 SE REALIZA INSTALACIÓN DE CB AVAL SE REALIZAN PRUEBAS CB SIN CUPO CLIENTE MANIFIESTA NO HABER REALIZADO COMPENSACIÓN, SE LE INFORMA DEBE REALIZARLA PARA PODER REALIZAR OPERACIONES TS 2209"/>
    <s v="CASTRILLON URREA LONDIER LEANDRO"/>
    <s v="FAUZZ137"/>
    <n v="908362"/>
    <s v="N/A"/>
    <n v="1239629"/>
    <s v="N/A"/>
    <s v="20 ROLLOS"/>
    <s v="TIPO I"/>
    <s v="TERRESTRE"/>
    <s v="VISITA_TÉCNICA"/>
    <n v="2209"/>
    <n v="1"/>
    <n v="75096.394270399993"/>
    <n v="75096.394270399993"/>
    <m/>
    <m/>
    <m/>
    <m/>
    <m/>
    <m/>
  </r>
  <r>
    <s v="BOGOTA"/>
    <x v="3"/>
    <x v="3"/>
    <n v="25488"/>
    <s v="TA-25-744757"/>
    <s v="FO-25-1075913"/>
    <d v="2025-06-11T00:00:00"/>
    <d v="2025-06-16T00:00:00"/>
    <d v="2025-06-11T00:00:00"/>
    <d v="2025-06-13T00:00:00"/>
    <d v="2025-06-13T00:00:00"/>
    <s v="CUNDINAMARCA"/>
    <s v="NILO"/>
    <s v="MISCELANEA NUEVO MILENEO"/>
    <n v="16200669"/>
    <s v="DATAFONO ADICIONAL"/>
    <s v="APERTURA"/>
    <s v="REDEBAN"/>
    <n v="9999"/>
    <s v="BANCO DE BOGOTA"/>
    <s v="EJECUTADO"/>
    <s v="11-06-2025 SE REALIZA LLAMADA AL CLIENTE, SE HABLA CON LA SRA RUTH SE VALIDA DIRECCIÓN OK, CANAL OK, TARJETA DE SEMBRADO OK, DISPONIBILIDAD TOTAL, SE CONFIRMA 4 ULTIMOS DIGITOS DE LA TARJETA:OK, LLAMAR EL DÍA LA INSTALACIÓN PARA CONFIRMAR VISITA// CONTACTO REALIZADO POR WHATSAPP // OBSERVACION DEL CLIENTE: el horario acá es de 8-12, 1:30 a 5  para que más o menos pueda cuadrar su llegada // 13/06/2025 SE REALIZA INSTALACION DE DATAFONO ADICIONAL, PRUEBA EXITOSAS, CB QUEDA OPERATIVO"/>
    <s v="BUSTOS MORA DIEGO MANUEL"/>
    <s v="FAVZZ929"/>
    <n v="247992"/>
    <s v="N/A"/>
    <n v="1238842"/>
    <s v="N/A"/>
    <s v="20 ROLLOS"/>
    <s v="TIPO III"/>
    <s v="TERRESTRE"/>
    <s v="VISITA_TÉCNICA"/>
    <n v="7453"/>
    <n v="1"/>
    <n v="275728.78077800001"/>
    <n v="275728.78077800001"/>
    <m/>
    <m/>
    <m/>
    <m/>
    <m/>
    <m/>
  </r>
  <r>
    <s v="MEDELLIN"/>
    <x v="5"/>
    <x v="6"/>
    <n v="5664"/>
    <s v="TA-25-744802"/>
    <s v="FO-25-1075922"/>
    <d v="2025-06-11T00:00:00"/>
    <d v="2025-06-16T00:00:00"/>
    <d v="2025-06-11T00:00:00"/>
    <d v="2025-06-16T00:00:00"/>
    <d v="2025-06-16T00:00:00"/>
    <s v="ANTIOQUIA"/>
    <s v="SAN PEDRO DE LOS MILAGROS"/>
    <s v="BONITAS ACCESORIOS"/>
    <n v="89195374"/>
    <s v="CB CRECIMIENTO - NUEVO"/>
    <s v="APERTURA"/>
    <s v="REDEBAN"/>
    <n v="9999"/>
    <s v="BANCO DE BOGOTA"/>
    <s v="EJECUTADO"/>
    <s v="11-06-2025 SE REALIZA LLAMADA AL CLIENTE, SE HABLA CON LA SRA LUZ EDILMA GOMEZ MUNOZ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16/06/2025 SE INSTALAN EQUIPOS A PETICIÓN DEL USUARIO, SE DEJAN SERVICIOS FUNCIONANDO CORRECTAMENTE, INFORMAMOS QUE EN TIRILLA NO SALE NOMBRE DE PUNTO SINO EL NOMBRE DE CONTACTO. ESCALAMOS PARA QUE SE VERIFIQUE INFORMACIÓN. EL RESTO DE DATOS SALE CORRECTOS POR LO QUE SE CONTINUARÁ INSTALACIÓN."/>
    <s v="BARRIENTOS HERNANDEZ CRISTIAN HORACIO"/>
    <s v="FAPZZ527"/>
    <n v="1235219"/>
    <n v="235059"/>
    <n v="1238933"/>
    <s v="N/A"/>
    <s v="20 ROLLOS"/>
    <s v="TIPO II"/>
    <s v="TERRESTRE"/>
    <s v="VISITA_TÉCNICA"/>
    <n v="8655"/>
    <n v="1"/>
    <n v="163813.69572160003"/>
    <n v="163813.69572160003"/>
    <m/>
    <m/>
    <m/>
    <m/>
    <m/>
    <m/>
  </r>
  <r>
    <s v="BUCARAMANGA"/>
    <x v="1"/>
    <x v="1"/>
    <n v="68307"/>
    <s v="TA-25-744838"/>
    <s v="FO-25-1075927"/>
    <d v="2025-06-11T00:00:00"/>
    <d v="2025-06-16T00:00:00"/>
    <d v="2025-06-11T00:00:00"/>
    <d v="2025-06-13T00:00:00"/>
    <d v="2025-06-13T00:00:00"/>
    <s v="SANTANDER"/>
    <s v="GIRON"/>
    <s v="FERRETERIA R &amp; V "/>
    <n v="89319899"/>
    <s v="CB CRECIMIENTO - NUEVO"/>
    <s v="APERTURA"/>
    <s v="REDEBAN"/>
    <n v="9999"/>
    <s v="BANCO DE BOGOTA"/>
    <s v="EJECUTADO"/>
    <s v="11-06-2025 SE REALIZA LLAMADA AL CLIENTE, SE HABLA CON LA SRA CLAUDIA  ESPERANZA VARGAS SILV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13/06/2025 SE REALIZA INSTALACION DE CORRESPONSAL AVAL, SE INSTALAN EQUIPOS, SEMBRADO DE TARJETA, CB QUEDA OPERATIVO."/>
    <s v="REYES RAMIREZ DIEGO ALEXANDER"/>
    <s v="10YZZ967"/>
    <n v="1115897"/>
    <s v="N/A"/>
    <n v="514921"/>
    <s v="N/A"/>
    <s v="20 ROLLOS"/>
    <s v="TIPO I"/>
    <s v="TERRESTRE"/>
    <s v="VISITA_TÉCNICA"/>
    <n v="9315"/>
    <n v="1"/>
    <n v="75096.394270399993"/>
    <n v="75096.394270399993"/>
    <m/>
    <m/>
    <m/>
    <m/>
    <m/>
    <m/>
  </r>
  <r>
    <s v="CALI"/>
    <x v="2"/>
    <x v="2"/>
    <n v="76130"/>
    <s v="TA-25-744877"/>
    <s v="FO-25-1075932"/>
    <d v="2025-06-11T00:00:00"/>
    <d v="2025-06-16T00:00:00"/>
    <d v="2025-06-11T00:00:00"/>
    <d v="2025-06-13T00:00:00"/>
    <d v="2025-06-13T00:00:00"/>
    <s v="VALLE DEL CAUCA"/>
    <s v="CANDELARIA"/>
    <s v="KAMICELL COMUNICACIONES"/>
    <n v="89308722"/>
    <s v="CB CRECIMIENTO - NUEVO"/>
    <s v="APERTURA"/>
    <s v="REDEBAN"/>
    <n v="9999"/>
    <s v="BANCO DE BOGOTA"/>
    <s v="EJECUTADO"/>
    <s v="11-06-2025 SE REALIZA LLAMADA AL CLIENTE, SE HABLA CON EL SR JUAN PABLO VILLA HOYOS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13/06/2025 SE REALIZA INSTALACION DE CORRESPONSAL AVAL, SE INSTALAN EQUIPOS, SEMBRADO DE TARJETA, CB QUEDA OPERATIVO."/>
    <s v="PAREDES CASTILLO DIEGO"/>
    <s v="A4YZZ560"/>
    <n v="296992"/>
    <s v="N/A"/>
    <n v="846626"/>
    <s v="N/A"/>
    <s v="20 ROLLOS"/>
    <s v="TIPO II"/>
    <s v="TERRESTRE"/>
    <s v="VISITA_TÉCNICA"/>
    <n v="8024"/>
    <n v="1"/>
    <n v="163813.69572160003"/>
    <n v="163813.69572160003"/>
    <m/>
    <m/>
    <m/>
    <m/>
    <m/>
    <m/>
  </r>
  <r>
    <s v="PASTO"/>
    <x v="2"/>
    <x v="2"/>
    <n v="86320"/>
    <s v="TA-25-744912"/>
    <s v="FO-25-1075935"/>
    <d v="2025-06-11T00:00:00"/>
    <d v="2025-06-16T00:00:00"/>
    <d v="2025-06-11T00:00:00"/>
    <d v="2025-06-17T00:00:00"/>
    <d v="2025-06-17T00:00:00"/>
    <s v="PUTUMAYO"/>
    <s v="ORITO"/>
    <s v="MINI TIENDA LORENY"/>
    <n v="89317128"/>
    <s v="CB CRECIMIENTO - NUEVO"/>
    <s v="APERTURA"/>
    <s v="REDEBAN"/>
    <n v="9999"/>
    <s v="BANCO DE BOGOTA"/>
    <s v="EJECUTADO"/>
    <s v="11-06-2025 SE REALIZA LLAMADA AL CLIENTE, SE HABLA CON LA SRA LORENY ANDREA BENAVIDES GUARAMA SE VALIDA DIRECCIÓN OK, CANAL OK, TARJETA DE SEMBRADO OK, DISPONIBILIDAD TOTAL, SE CONFIRMA 4 ULTIMOS DIGITOS DE LA TARJETA: OK, LLAMAR EL DÍA LA INSTALACIÓN PARA CONFIRMAR VISITA// CONTACTO REALIZADO POR LA APP // 16/06/2025 NO SE HA PODIDO LLEGAR AL SITIO DEBIDO A COMPLICACIONES EN EL SECTOR POR LLUVIAS Y DERRUMBE, SE ESPERA MAÑANA ATENDER LA ACTIVIDAD, YA SE REALIZÓ COMUNICACIÓN CON USUARIA Y SE LE COMENTO LO SUCEDIDO, Y SE INFORMO QUE MAÑANA SE LE ESTARÁ REALIZANDO LA VISITA // 17/06/2025 SE REALIZA INSTALACION DE CORRESPONSAL AVAL, SE INSTALAN EQUIPOS, SEMBRADO DE TARJETA, CB QUEDA OPERATIVO."/>
    <s v="GUERRERO RAMIREZ OSCAR DARIO"/>
    <s v="10VZZ469"/>
    <n v="267648"/>
    <s v="N/A"/>
    <n v="774099"/>
    <s v="N/A"/>
    <s v="20 ROLLOS"/>
    <s v="TIPO IV"/>
    <s v="TERRESTRE"/>
    <s v="VISITA_TÉCNICA"/>
    <n v="8571"/>
    <n v="1"/>
    <n v="504832.64687880001"/>
    <n v="504832.64687880001"/>
    <m/>
    <m/>
    <m/>
    <m/>
    <m/>
    <m/>
  </r>
  <r>
    <s v="BUCARAMANGA"/>
    <x v="1"/>
    <x v="1"/>
    <n v="68051"/>
    <s v="TA-25-744966"/>
    <s v="FO-25-1075944"/>
    <d v="2025-06-11T00:00:00"/>
    <d v="2025-06-16T00:00:00"/>
    <d v="2025-06-11T00:00:00"/>
    <d v="2025-06-14T00:00:00"/>
    <d v="2025-06-14T00:00:00"/>
    <s v="SANTANDER"/>
    <s v="ARATOCA"/>
    <s v="VARIEDADES LOLITA HD "/>
    <n v="89330385"/>
    <s v="CB CRECIMIENTO - NUEVO"/>
    <s v="APERTURA"/>
    <s v="REDEBAN"/>
    <n v="9999"/>
    <s v="BANCO DE BOGOTA"/>
    <s v="EJECUTADO"/>
    <s v="11-06-2025 SE REALIZA LLAMADA AL CLIENTE, SE HABLA CON EL SR HERNAN DARIO ORDONEZ MORENO SE VALIDA DIRECCIÓN OK, CANAL OK, TARJETA DE SEMBRADO OK, DISPONIBILIDAD TOTAL, SE CONFIRMA 4 ULTIMOS DIGITOS DE LA TARJETA: OK, LLAMAR EL DÍA LA INSTALACIÓN PARA CONFIRMAR VISITA// CONTACTO REALIZADO POR LA APP // 14/06/2025 SE REALIZA INSTALACION DE CORRESPONSAL AVAL, SE INSTALAN EQUIPOS, SEMBRADO DE TARJETA, CB QUEDA OPERATIVO."/>
    <s v="HERRERA LUQUE SAUL JAVIER"/>
    <s v="SXXZZ363"/>
    <n v="1248986"/>
    <s v="N/A"/>
    <n v="1103896"/>
    <s v="N/A"/>
    <s v="20 ROLLOS"/>
    <s v="TIPO II"/>
    <s v="TERRESTRE"/>
    <s v="VISITA_TÉCNICA"/>
    <n v="856"/>
    <n v="1"/>
    <n v="163813.69572160003"/>
    <n v="163813.69572160003"/>
    <m/>
    <m/>
    <m/>
    <m/>
    <m/>
    <m/>
  </r>
  <r>
    <s v="TUNJA"/>
    <x v="1"/>
    <x v="1"/>
    <n v="15362"/>
    <s v="TA-25-745002"/>
    <s v="FO-25-1075949"/>
    <d v="2025-06-11T00:00:00"/>
    <d v="2025-06-16T00:00:00"/>
    <d v="2025-06-11T00:00:00"/>
    <d v="2025-06-13T00:00:00"/>
    <d v="2025-06-13T00:00:00"/>
    <s v="BOYACA"/>
    <s v="IZA"/>
    <s v="ARTESANIAS NORMA ESQUINA"/>
    <n v="89254870"/>
    <s v="CB CRECIMIENTO - NUEVO"/>
    <s v="APERTURA"/>
    <s v="REDEBAN"/>
    <n v="9999"/>
    <s v="BANCO DE BOGOTA"/>
    <s v="EJECUTADO"/>
    <s v="11-06-2025 SE REALIZA LLAMADA AL CLIENTE, SE HABLA CON LA SRA NORMA LOPEZ SANCHEZ SE VALIDA DIRECCIÓN OK, CANAL OK, TARJETA DE SEMBRADO OK, DISPONIBILIDAD TOTAL, SE CONFIRMA 4 ULTIMOS DIGITOS DE LA TARJETA: OK, LLAMAR EL DÍA LA INSTALACIÓN PARA CONFIRMAR VISITA// CONTACTO REALIZADO POR LA APP // OBSERVACION DEL CLIENTE: SOLICITA DE LO POSIBLE ATENDER EN LA MAÑANA YA QUE EN ESE HORARIO TIENE MAS DISPONIBILIDAD // 13/06/2025 SE REALIZA INSTALACION DE CORRESPONSAL AVAL, SE INSTALAN EQUIPOS, SEMBRADO DE TARJETA, CB QUEDA OPERATIVO."/>
    <s v="ALVARADO MORENO CRISTHIAN"/>
    <s v="LMYZZ927"/>
    <n v="287356"/>
    <s v="N/A"/>
    <n v="523539"/>
    <s v="N/A"/>
    <s v="20 ROLLOS"/>
    <s v="TIPO II"/>
    <s v="TERRESTRE"/>
    <s v="VISITA_TÉCNICA"/>
    <n v="6432"/>
    <n v="1"/>
    <n v="163813.69572160003"/>
    <n v="163813.69572160003"/>
    <m/>
    <m/>
    <m/>
    <m/>
    <m/>
    <m/>
  </r>
  <r>
    <s v="BUCARAMANGA"/>
    <x v="1"/>
    <x v="1"/>
    <n v="68001"/>
    <s v="TA-25-745064"/>
    <s v="FO-25-1075954"/>
    <d v="2025-06-11T00:00:00"/>
    <d v="2025-06-16T00:00:00"/>
    <d v="2025-06-11T00:00:00"/>
    <d v="2025-06-13T00:00:00"/>
    <d v="2025-06-13T00:00:00"/>
    <s v="SANTANDER"/>
    <s v="BUCARAMANGA"/>
    <s v="ADRIANA SUAREZ Y JUNIOR SAAVEDRA"/>
    <n v="89343244"/>
    <s v="CB CRECIMIENTO - NUEVO"/>
    <s v="APERTURA"/>
    <s v="REDEBAN"/>
    <n v="9999"/>
    <s v="BANCO DE BOGOTA"/>
    <s v="EJECUTADO"/>
    <s v="11-06-2025 SE REALIZA LLAMADA AL CLIENTE, SE HABLA CON EL SR JUNIOR ALFREDO SAAVEDRA VARGAS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13/06/2025 SE REALIZA INSTALACION DE CORRESPONSAL AVAL, SE INSTALAN EQUIPOS, SEMBRADO DE TARJETA, CB QUEDA OPERATIVO."/>
    <s v="SANTOS GONZALEZ JOHAN FABIAN"/>
    <s v="LMXZZ312"/>
    <n v="930543"/>
    <s v="N/A"/>
    <n v="789516"/>
    <s v="N/A"/>
    <s v="20 ROLLOS"/>
    <s v="TIPO I"/>
    <s v="TERRESTRE"/>
    <s v="VISITA_TÉCNICA"/>
    <n v="3675"/>
    <n v="1"/>
    <n v="75096.394270399993"/>
    <n v="75096.394270399993"/>
    <m/>
    <m/>
    <m/>
    <m/>
    <m/>
    <m/>
  </r>
  <r>
    <s v="BOGOTA"/>
    <x v="3"/>
    <x v="3"/>
    <n v="25286"/>
    <s v="TA-25-745184"/>
    <s v="FO-25-1075965"/>
    <d v="2025-06-11T00:00:00"/>
    <d v="2025-06-16T00:00:00"/>
    <d v="2025-06-11T00:00:00"/>
    <d v="2025-06-13T00:00:00"/>
    <d v="2025-06-13T00:00:00"/>
    <s v="CUNDINAMARCA"/>
    <s v="FUNZA"/>
    <s v="GJ ASESORES &amp; CONSULTORES FUNZA"/>
    <n v="14862668"/>
    <s v="DATAFONO ADICIONAL"/>
    <s v="APERTURA"/>
    <s v="REDEBAN"/>
    <n v="9999"/>
    <s v="BANCO DE BOGOTA"/>
    <s v="EJECUTADO"/>
    <s v="11-06 SE REALIZA LLAMADA AL CLIENTE, SE HABLA CON EL SR OSCAR HERNAN MORENO BANDERAS, SE VALIDA DIRECCIÓN OK, CANAL OK, TARJETA DE SEMBRADO OK, DISPONIBILIDAD TOTAL, SE CONFIRMA 4 ULTIMOS DIGITOS DE LA TARJETA:SI, LLAMAR EL DÍA LA INSTALACIÓN PARA CONFIRMAR VISITA // 13/06/2025 SE REALIZA INSTALACION DE CORRESPONSAL AVAL, SE INSTALAN EQUIPOS, SEMBRADO DE TARJETA, CB QUEDA OPERATIVO."/>
    <s v="CORTES VELANDIA MIGUEL ANGEL"/>
    <s v="FAVZZ943"/>
    <n v="264291"/>
    <s v="N/A"/>
    <n v="1238905"/>
    <s v="N/A"/>
    <s v="20 ROLLOS"/>
    <s v="TIPO II"/>
    <s v="TERRESTRE"/>
    <s v="VISITA_TÉCNICA"/>
    <n v="1315"/>
    <n v="1"/>
    <n v="163813.69572160003"/>
    <n v="163813.69572160003"/>
    <m/>
    <m/>
    <m/>
    <m/>
    <m/>
    <m/>
  </r>
  <r>
    <s v="BOGOTA"/>
    <x v="3"/>
    <x v="3"/>
    <n v="25754"/>
    <s v="TA-25-745220"/>
    <s v="FO-25-1075968"/>
    <d v="2025-06-11T00:00:00"/>
    <d v="2025-06-16T00:00:00"/>
    <d v="2025-06-11T00:00:00"/>
    <d v="2025-06-13T00:00:00"/>
    <d v="2025-06-13T00:00:00"/>
    <s v="CUNDINAMARCA"/>
    <s v="SOACHA"/>
    <s v="MISCELANEA IMPERIAL CV2"/>
    <n v="89102335"/>
    <s v="CB CRECIMIENTO - NUEVO"/>
    <s v="APERTURA"/>
    <s v="REDEBAN"/>
    <n v="9999"/>
    <s v="BANCO DE BOGOTA"/>
    <s v="EJECUTADO"/>
    <s v="11-06 SE REALIZA LLAMADA AL CLIENTE, SE HABLA CON EL SR NEIDER GILBERTO SERRANO RODRIGUEZ, SE VALIDA DIRECCIÓN OK, CANAL OK, TARJETA DE SEMBRADO OK, DISPONIBILIDAD TOTAL, SE CONFIRMA 4 ULTIMOS DIGITOS DE LA TARJETA:SI, LLAMAR EL DÍA LA INSTALACIÓN PARA CONFIRMAR VISITA // 13/06/2025 SE REALIZA INSTALACION DE CORRESPONSAL AVAL, SE INSTALAN EQUIPOS, SEMBRADO DE TARJETA, CB QUEDA OPERATIVO."/>
    <s v="LOZADA ROJAS CHRISTIAN ANDRES"/>
    <s v="A1SZZ586"/>
    <n v="296940"/>
    <s v="N/A"/>
    <n v="789477"/>
    <s v="N/A"/>
    <s v="20 ROLLOS"/>
    <s v="TIPO I"/>
    <s v="TERRESTRE"/>
    <s v="VISITA_TÉCNICA"/>
    <n v="5413"/>
    <n v="1"/>
    <n v="75096.394270399993"/>
    <n v="75096.394270399993"/>
    <m/>
    <m/>
    <m/>
    <m/>
    <m/>
    <m/>
  </r>
  <r>
    <s v="BOGOTA"/>
    <x v="3"/>
    <x v="3"/>
    <n v="11001"/>
    <s v="TA-25-749544"/>
    <s v="FO-25-1078218"/>
    <d v="2025-06-11T00:00:00"/>
    <d v="2025-06-16T00:00:00"/>
    <d v="2025-06-11T00:00:00"/>
    <d v="2025-06-13T00:00:00"/>
    <d v="2025-06-13T00:00:00"/>
    <s v="CUNDINAMARCA"/>
    <s v="BOGOTA"/>
    <s v="COMPUNET RM"/>
    <n v="89253921"/>
    <s v="CB CRECIMIENTO - NUEVO"/>
    <s v="APERTURA"/>
    <s v="REDEBAN"/>
    <n v="9999"/>
    <s v="BANCO DE BOGOTA"/>
    <s v="EJECUTADO"/>
    <s v="11-06  SE INTENTA COMUNICACION CON EL SR RAMIRO CIFUENTES VILLARRAGA, AL NUMERO 3213483489, SUENA NO CONTESTA SE LE HACEN VARIOS INTENTOS // 12-06-2025 SE REALIZA LLAMADA AL CLIENTE, SE HABLA CON EL SR RAMIRO CIFUENTES VILLARRAGA SE VALIDA DIRECCIÓN OK, CANAL OK, TARJETA DE SEMBRADO OK, DISPONIBILIDAD TOTAL, SE CONFIRMA 4 ULTIMOS DIGITOS DE LA TARJETA: OK, LLAMAR EL DÍA LA INSTALACIÓN PARA CONFIRMAR VISITA// CONTACTO REALIZADO POR LA APP // 13/06/2025 SE REALIZA INSTALACION DE CORRESPONSAL AVAL, SE INSTALAN EQUIPOS, SEMBRADO DE TARJETA, CB QUEDA OPERATIVO."/>
    <s v="ORTIZ MARTINEZ STIVEN"/>
    <s v="LATZZ566"/>
    <n v="1042188"/>
    <s v="N/A"/>
    <n v="1238886"/>
    <s v="N/A"/>
    <s v="20 ROLLOS"/>
    <s v="TIPO I"/>
    <s v="TERRESTRE"/>
    <s v="VISITA_TÉCNICA"/>
    <n v="5383"/>
    <n v="1"/>
    <n v="75096.394270399993"/>
    <n v="75096.394270399993"/>
    <m/>
    <m/>
    <m/>
    <m/>
    <m/>
    <m/>
  </r>
  <r>
    <s v="CUCUTA"/>
    <x v="1"/>
    <x v="1"/>
    <n v="54405"/>
    <s v="TA-25-749545"/>
    <s v="FO-25-1078225"/>
    <d v="2025-06-11T00:00:00"/>
    <d v="2025-06-16T00:00:00"/>
    <d v="2025-06-11T00:00:00"/>
    <d v="2025-06-13T00:00:00"/>
    <d v="2025-06-13T00:00:00"/>
    <s v="NORTE DE SANTANDER"/>
    <s v="LOS PATIOS"/>
    <s v="CELUCLICK COLOMBIA"/>
    <n v="89195330"/>
    <s v="CB CRECIMIENTO - NUEVO"/>
    <s v="APERTURA"/>
    <s v="REDEBAN"/>
    <n v="9999"/>
    <s v="BANCO DE BOGOTA"/>
    <s v="EJECUTADO"/>
    <s v="11-06  SE INTENTA COMUNICACION CON CELUCLICK COLOMBIA SAS, AL NUMERO 3204094374 con el señor Diego, SUENA NO CONTESTA SE LE HACEN VARIOS INTENTOS //  12-06-2025 SE REALIZA LLAMADA AL CLIENTE, SE HABLA CON EL SR Diego SE VALIDA DIRECCIÓN OK, CANAL OK, TARJETA DE SEMBRADO OK, DISPONIBILIDAD TOTAL, SE CONFIRMA 4 ULTIMOS DIGITOS DE LA TARJETA: NO - CLIENTE NO LA TIENE A LA MANO (SE LE COMPARTE DIGITOS ENVIADOS EN LISTA), LLAMAR EL DÍA LA INSTALACIÓN PARA CONFIRMAR VISITA// CONTACTO REALIZADO POR WHATSAPP // OBSERVACION DEL CLIENTE: hay una persona de lunes a viernes en horario de oficina y sábado a partir de las 9 // 13/06/2025 SE REALIZA INSTALACION DE CORRESPONSAL AVAL, SE INSTALAN EQUIPOS, SEMBRADO DE TARJETA, CB QUEDA OPERATIVO."/>
    <s v="TORRES MANTILLA JOSE DANIEL"/>
    <s v="F1RZZ862"/>
    <n v="256677"/>
    <s v="N/A"/>
    <n v="1178764"/>
    <s v="N/A"/>
    <s v="20 ROLLOS"/>
    <s v="TIPO I"/>
    <s v="TERRESTRE"/>
    <s v="VISITA_TÉCNICA"/>
    <n v="9411"/>
    <n v="1"/>
    <n v="75096.394270399993"/>
    <n v="75096.394270399993"/>
    <m/>
    <m/>
    <m/>
    <m/>
    <m/>
    <m/>
  </r>
  <r>
    <s v="SANTA MARTA"/>
    <x v="0"/>
    <x v="0"/>
    <n v="44430"/>
    <s v="TA-25-749546"/>
    <s v="FO-25-1078227"/>
    <d v="2025-06-11T00:00:00"/>
    <d v="2025-06-16T00:00:00"/>
    <d v="2025-06-11T00:00:00"/>
    <d v="2025-06-13T00:00:00"/>
    <d v="2025-06-13T00:00:00"/>
    <s v="LA GUAJIRA"/>
    <s v="MAICAO"/>
    <s v="INVERSIONES GERA MAICAO CVS CENTRO"/>
    <n v="89322846"/>
    <s v="CB CRECIMIENTO - NUEVO"/>
    <s v="APERTURA"/>
    <s v="REDEBAN"/>
    <n v="9999"/>
    <s v="BANCO DE BOGOTA"/>
    <s v="EJECUTADO"/>
    <s v="11-06  SE INTENTA COMUNICACION CON INVERSIONES GERA S.A.S, AL NUMERO 3104043189, SUENA NO CONTESTA SE LE HACEN VARIOS INTENTOS // 12-06-2025 SE REALIZA LLAMADA AL CLIENTE, SE HABLA CON LA SRA ASTRID GOMEZ SE VALIDA DIRECCIÓN OK, CANAL OK, TARJETA DE SEMBRADO OK, DISPONIBILIDAD TOTAL, SE CONFIRMA 4 ULTIMOS DIGITOS DE LA TARJETA: NO - CLIENTE NO LA TIENE A LA MANO (SE LE COMPARTE DIGITOS ENVIADOS EN LISTA), LLAMAR EL DÍA LA INSTALACIÓN PARA CONFIRMAR VISITA// CONTACTO REALIZADO POR WHATSAPP // 13/06/2025 SE REALIZA INSTALACION DE CORRESPONSAL AVAL, SE INSTALAN EQUIPOS, SEMBRADO DE TARJETA, CB QUEDA OPERATIVO."/>
    <s v="THOMAS CAMPO SIGIFREDO SEGUNDO"/>
    <s v="SXUZZ761"/>
    <n v="772287"/>
    <s v="N/A"/>
    <n v="1217214"/>
    <s v="N/A"/>
    <s v="20 ROLLOS"/>
    <s v="TIPO IV"/>
    <s v="TERRESTRE"/>
    <s v="VISITA_TÉCNICA"/>
    <n v="6819"/>
    <n v="1"/>
    <n v="504832.64687880001"/>
    <n v="504832.64687880001"/>
    <m/>
    <m/>
    <m/>
    <m/>
    <m/>
    <m/>
  </r>
  <r>
    <s v="MONTERIA"/>
    <x v="0"/>
    <x v="0"/>
    <n v="23815"/>
    <s v="TA-25-745275"/>
    <s v="FO-25-1075972"/>
    <d v="2025-06-11T00:00:00"/>
    <d v="2025-06-16T00:00:00"/>
    <d v="2025-06-11T00:00:00"/>
    <d v="2025-06-13T00:00:00"/>
    <d v="2025-06-13T00:00:00"/>
    <s v="CORDOBA"/>
    <s v="TUCHIN"/>
    <s v="CVS WINCELL TUCHIN"/>
    <n v="88017759"/>
    <s v="CB CRECIMIENTO - NUEVO"/>
    <s v="APERTURA"/>
    <s v="REDEBAN"/>
    <n v="9999"/>
    <s v="BANCO DE BOGOTA"/>
    <s v="EJECUTADO"/>
    <s v="11-06 SE REALIZA LLAMADA AL CLIENTE, SE HABLA CON LA SRA JOHANA, SE VALIDA DIRECCIÓN OK, CANAL OK, TARJETA DE SEMBRADO OK, DISPONIBILIDAD TOTAL, SE CONFIRMA 4 ULTIMOS DIGITOS DE LA TARJETA:SI, LLAMAR EL DÍA LA INSTALACIÓN PARA CONFIRMAR VISITA // 13/06/2025 SE REALIZA INSTALACION DE CORRESPONSAL AVAL, SE INSTALAN EQUIPOS, SEMBRADO DE TARJETA, CB QUEDA OPERATIVO."/>
    <s v="COGOLLO ROSSO CAMILO ANDRES"/>
    <s v="FAVZZ947"/>
    <n v="263457"/>
    <s v="N/A"/>
    <n v="863876"/>
    <s v="N/A"/>
    <s v="20 ROLLOS"/>
    <s v="TIPO III"/>
    <s v="TERRESTRE"/>
    <s v="VISITA_TÉCNICA"/>
    <n v="8032"/>
    <n v="1"/>
    <n v="275728.78077800001"/>
    <n v="275728.78077800001"/>
    <m/>
    <m/>
    <m/>
    <m/>
    <m/>
    <m/>
  </r>
  <r>
    <s v="BOGOTA"/>
    <x v="3"/>
    <x v="3"/>
    <n v="25754"/>
    <s v="TA-25-745326"/>
    <s v="FO-25-1075975"/>
    <d v="2025-06-11T00:00:00"/>
    <d v="2025-06-16T00:00:00"/>
    <d v="2025-06-11T00:00:00"/>
    <d v="2025-06-13T00:00:00"/>
    <d v="2025-06-13T00:00:00"/>
    <s v="CUNDINAMARCA"/>
    <s v="SOACHA"/>
    <s v="COMUNICACIONES DANNYS"/>
    <n v="89250468"/>
    <s v="CB CRECIMIENTO - NUEVO"/>
    <s v="APERTURA"/>
    <s v="REDEBAN"/>
    <n v="9999"/>
    <s v="BANCO DE BOGOTA"/>
    <s v="EJECUTADO"/>
    <s v="11-06 SE REALIZA LLAMADA AL CLIENTE, SE HABLA CON LA SRA SARA YAZMIN GUTIERREZ BONILLA, SE VALIDA DIRECCIÓN OK, CANAL OK, TARJETA DE SEMBRADO OK, DISPONIBILIDAD TOTAL, SE CONFIRMA 4 ULTIMOS DIGITOS DE LA TARJETA:SI, LLAMAR EL DÍA LA INSTALACIÓN PARA CONFIRMAR VISITA // 13/06/2025 SE REALIZA INSTALACION DE CORRESPONSAL AVAL, SE INSTALAN EQUIPOS, SEMBRADO DE TARJETA, CB QUEDA OPERATIVO."/>
    <s v="LOZADA ROJAS CHRISTIAN ANDRES"/>
    <s v="LATZZ462"/>
    <n v="517748"/>
    <s v="N/A"/>
    <n v="1238851"/>
    <s v="N/A"/>
    <s v="20 ROLLOS"/>
    <s v="TIPO I"/>
    <s v="TERRESTRE"/>
    <s v="VISITA_TÉCNICA"/>
    <n v="7180"/>
    <n v="1"/>
    <n v="75096.394270399993"/>
    <n v="75096.394270399993"/>
    <m/>
    <m/>
    <m/>
    <m/>
    <m/>
    <m/>
  </r>
  <r>
    <s v="BOGOTA"/>
    <x v="3"/>
    <x v="3"/>
    <n v="25040"/>
    <s v="TA-25-745360"/>
    <s v="FO-25-1075982"/>
    <d v="2025-06-11T00:00:00"/>
    <d v="2025-06-16T00:00:00"/>
    <d v="2025-06-11T00:00:00"/>
    <d v="2025-06-13T00:00:00"/>
    <d v="2025-06-13T00:00:00"/>
    <s v="CUNDINAMARCA"/>
    <s v="ANOLAIMA"/>
    <s v="SUPERMERCADO LA FLORIDA"/>
    <n v="18841858"/>
    <s v="CB CRECIMIENTO - NUEVO"/>
    <s v="APERTURA"/>
    <s v="REDEBAN"/>
    <n v="9999"/>
    <s v="BANCO DE BOGOTA"/>
    <s v="EJECUTADO"/>
    <s v="11-06 SE REALIZA LLAMADA AL CLIENTE, SE HABLA CON INVERSIONES VARGAS OTELO SAS (NESTOR FABIO ROMERO), SE VALIDA DIRECCIÓN OK, CANAL OK, TARJETA DE SEMBRADO OK, DISPONIBILIDAD TOTAL, SE CONFIRMA 4 ULTIMOS DIGITOS DE LA TARJETA: NO - CLIENTE NO LA TIENE A LA MANO (SE LE COMPARTE DIGITOS ENVIADOS EN LISTA), LLAMAR EL DÍA LA INSTALACIÓN PARA CONFIRMAR VISITA // 13/06/2025 SE REALIZA INSTALACION DE CORRESPONSAL AVAL, SE INSTALAN EQUIPOS, SEMBRADO DE TARJETA, CB QUEDA OPERATIVO."/>
    <s v="MICHELI LOPEZ MIGUEL ANGEL"/>
    <s v="KA00V327"/>
    <n v="161464"/>
    <s v="N/A"/>
    <n v="885314"/>
    <s v="N/A"/>
    <s v="20 ROLLOS"/>
    <s v="TIPO II"/>
    <s v="TERRESTRE"/>
    <s v="VISITA_TÉCNICA"/>
    <n v="4894"/>
    <n v="1"/>
    <n v="163813.69572160003"/>
    <n v="163813.69572160003"/>
    <m/>
    <m/>
    <m/>
    <m/>
    <m/>
    <m/>
  </r>
  <r>
    <s v="BOGOTA"/>
    <x v="3"/>
    <x v="3"/>
    <n v="11001"/>
    <s v="TA-25-745397"/>
    <s v="FO-25-1075986"/>
    <d v="2025-06-11T00:00:00"/>
    <d v="2025-06-16T00:00:00"/>
    <d v="2025-06-11T00:00:00"/>
    <d v="2025-06-13T00:00:00"/>
    <d v="2025-06-13T00:00:00"/>
    <s v="CUNDINAMARCA"/>
    <s v="BOGOTA"/>
    <s v="COMERCIALIZADORA PAPELERA LA ESMERALDA"/>
    <n v="24132417"/>
    <s v="CB CRECIMIENTO - NUEVO"/>
    <s v="APERTURA"/>
    <s v="REDEBAN"/>
    <n v="9999"/>
    <s v="BANCO DE BOGOTA"/>
    <s v="EJECUTADO"/>
    <s v="11-06 SE REALIZA LLAMADA AL CLIENTE, SE HABLA CON LA SRA YENNY ESMERALDA AVILA CAICEDO, SE VALIDA DIRECCIÓN OK, CANAL OK, TARJETA DE SEMBRADO OK, DISPONIBILIDAD TOTAL, SE CONFIRMA 4 ULTIMOS DIGITOS DE LA TARJETA: NO - CLIENTE NO LA TIENE A LA MANO (SE LE COMPARTE DIGITOS ENVIADOS EN LISTA), LLAMAR EL DÍA LA INSTALACIÓN PARA CONFIRMAR VISITA // 13/06/2025 SE REALIZA INSTALACION DE CORRESPONSAL AVAL, SE INSTALAN EQUIPOS, SEMBRADO DE TARJETA, CB QUEDA OPERATIVO."/>
    <s v="GALEANO SORIANO JUAN DAVID"/>
    <s v="FAVZZ980"/>
    <n v="244313"/>
    <s v="N/A"/>
    <n v="1238868"/>
    <s v="N/A"/>
    <s v="20 ROLLOS"/>
    <s v="TIPO I"/>
    <s v="TERRESTRE"/>
    <s v="VISITA_TÉCNICA"/>
    <n v="5565"/>
    <n v="1"/>
    <n v="75096.394270399993"/>
    <n v="75096.394270399993"/>
    <m/>
    <m/>
    <m/>
    <m/>
    <m/>
    <m/>
  </r>
  <r>
    <s v="BOGOTA"/>
    <x v="3"/>
    <x v="3"/>
    <n v="11001"/>
    <s v="TA-25-749548"/>
    <s v="FO-25-1078230"/>
    <d v="2025-06-11T00:00:00"/>
    <d v="2025-06-16T00:00:00"/>
    <d v="2025-06-11T00:00:00"/>
    <d v="2025-06-13T00:00:00"/>
    <d v="2025-06-13T00:00:00"/>
    <s v="CUNDINAMARCA"/>
    <s v="BOGOTA"/>
    <s v="CIBERCADE ALL BANK SERVICES"/>
    <n v="88043435"/>
    <s v="CB CRECIMIENTO - NUEVO"/>
    <s v="APERTURA"/>
    <s v="REDEBAN"/>
    <n v="9999"/>
    <s v="BANCO DE BOGOTA"/>
    <s v="EJECUTADO"/>
    <s v="11-06  SE INTENTA COMUNICACION CON EL SR RODRIGO DEL CARMEN FABRA, AL NUMERO 3177218975 - 6015751323, SUENA NO CONTESTA SE LE HACEN VARIOS INTENTOS // 12-06-2025 SE REALIZA LLAMADA AL CLIENTE, SE HABLA CON EL SR RODRIGO DEL CARMEN FABRA SE VALIDA DIRECCIÓN OK, CANAL OK, TARJETA DE SEMBRADO OK, DISPONIBILIDAD TOTAL, SE CONFIRMA 4 ULTIMOS DIGITOS DE LA TARJETA: OK, LLAMAR EL DÍA LA INSTALACIÓN PARA CONFIRMAR VISITA// CONTACTO REALIZADO POR LA APP // 13/06/2025 SE REALIZA INSTALACION DE CORRESPONSAL AVAL, SE INSTALAN EQUIPOS, SEMBRADO DE TARJETA, CB QUEDA OPERATIVO."/>
    <s v="ORTIZ MARTINEZ STIVEN"/>
    <s v="A1QZZ666"/>
    <n v="782115"/>
    <s v="N/A"/>
    <n v="1238846"/>
    <s v="N/A"/>
    <s v="20 ROLLOS"/>
    <s v="TIPO I"/>
    <s v="TERRESTRE"/>
    <s v="VISITA_TÉCNICA"/>
    <n v="6197"/>
    <n v="1"/>
    <n v="75096.394270399993"/>
    <n v="75096.394270399993"/>
    <m/>
    <m/>
    <m/>
    <m/>
    <m/>
    <m/>
  </r>
  <r>
    <s v="IBAGUE"/>
    <x v="4"/>
    <x v="5"/>
    <n v="73236"/>
    <s v="TA-25-745439"/>
    <s v="FO-25-1075990"/>
    <d v="2025-06-11T00:00:00"/>
    <d v="2025-06-16T00:00:00"/>
    <d v="2025-06-11T00:00:00"/>
    <d v="2025-06-13T00:00:00"/>
    <d v="2025-06-13T00:00:00"/>
    <s v="TOLIMA"/>
    <s v="DOLORES"/>
    <s v="AGROINSUMOS EL SURTIDOR"/>
    <n v="13384680"/>
    <s v="CB CRECIMIENTO - NUEVO"/>
    <s v="APERTURA"/>
    <s v="REDEBAN"/>
    <n v="9999"/>
    <s v="BANCO DE BOGOTA"/>
    <s v="EJECUTADO"/>
    <s v="11-06 SE REALIZA LLAMADA AL CLIENTE, SE HABLA CON EL SR MANUEL OSWALDO PACHECO PRADILLA, SE VALIDA DIRECCIÓN OK, CANAL OK, TARJETA DE SEMBRADO OK, DISPONIBILIDAD TOTAL, SE CONFIRMA 4 ULTIMOS DIGITOS DE LA TARJETA: NO - CLIENTE NO LA TIENE A LA MANO (SE LE COMPARTE DIGITOS ENVIADOS EN LISTA), LLAMAR EL DÍA LA INSTALACIÓN PARA CONFIRMAR VISITA // 13/06/2025 SE REALIZA INSTALACION DE CORRESPONSAL AVAL, SE INSTALAN EQUIPOS, SEMBRADO DE TARJETA, CB QUEDA OPERATIVO."/>
    <s v="ANDRADE HERNANDEZ JUAN CARLOS"/>
    <s v="SX7ZZ604"/>
    <n v="715971"/>
    <s v="N/A"/>
    <n v="1138319"/>
    <s v="N/A"/>
    <s v="20 ROLLOS"/>
    <s v="TIPO IV"/>
    <s v="TERRESTRE"/>
    <s v="VISITA_TÉCNICA"/>
    <n v="6022"/>
    <n v="1"/>
    <n v="504832.64687880001"/>
    <n v="504832.64687880001"/>
    <m/>
    <m/>
    <m/>
    <m/>
    <m/>
    <m/>
  </r>
  <r>
    <s v="NEIVA"/>
    <x v="4"/>
    <x v="5"/>
    <n v="41298"/>
    <s v="TA-25-755874"/>
    <s v="FO-25-1085305"/>
    <d v="2025-06-12T00:00:00"/>
    <d v="2025-06-17T00:00:00"/>
    <d v="2025-06-12T00:00:00"/>
    <d v="2025-06-16T00:00:00"/>
    <d v="2025-06-16T00:00:00"/>
    <s v="HUILA"/>
    <s v="GARZON"/>
    <s v="AUTOSERVICIO ANGELICA GARZON"/>
    <n v="89156404"/>
    <s v="CB CRECIMIENTO - NUEVO"/>
    <s v="APERTURA"/>
    <s v="REDEBAN"/>
    <n v="9999"/>
    <s v="BANCO DE BOGOTA"/>
    <s v="EJECUTADO"/>
    <s v="12-06 SE INTENTA COMUNICACION CON LA SRA ANGELICA LORENA RAMIREZ LOPEZ, AL NUMERO 313 3347546 CORREODE VOZ. SE LE HACE VARIOS INTENTOS // 13-06-2025 SE REALIZA LLAMADA AL CLIENTE, SE HABLA CON LA SRA ANGELICA LORENA RAMIREZ LOPEZ SE VALIDA DIRECCIÓN OK, CANAL OK, TARJETA DE SEMBRADO OK, DISPONIBILIDAD TOTAL, SE CONFIRMA 4 ULTIMOS DIGITOS DE LA TARJETA: OK, LLAMAR EL DÍA LA INSTALACIÓN PARA CONFIRMAR VISITA// CONTACTO REALIZADO POR WHATSAPP // OBSERVACION DEL CLIENTE: &quot;El autoservicio queda frente al restaurante el corral del loco&quot; // 16/06/2025 SE REALIZA INSTALACION DE CORRESPONSAL AVAL, SE INSTALAN EQUIPOS, SEMBRADO DE TARJETA, CB QUEDA OPERATIVO."/>
    <s v="ANDRADE HERNANDEZ JUAN CARLOS"/>
    <s v="SXTZZ072"/>
    <n v="701072"/>
    <s v="N/A"/>
    <n v="997377"/>
    <s v="N/A"/>
    <s v="20 ROLLOS"/>
    <s v="TIPO III"/>
    <s v="TERRESTRE"/>
    <s v="VISITA_TÉCNICA"/>
    <n v="707"/>
    <n v="1"/>
    <n v="275728.78077800001"/>
    <n v="275728.78077800001"/>
    <m/>
    <m/>
    <m/>
    <m/>
    <m/>
    <m/>
  </r>
  <r>
    <s v="SINCELEJO"/>
    <x v="0"/>
    <x v="0"/>
    <n v="70820"/>
    <s v="TA-25-755876"/>
    <s v="FO-25-1085307"/>
    <d v="2025-06-12T00:00:00"/>
    <d v="2025-06-17T00:00:00"/>
    <d v="2025-06-12T00:00:00"/>
    <d v="2025-06-17T00:00:00"/>
    <d v="2025-06-17T00:00:00"/>
    <s v="SUCRE"/>
    <s v="SANTIAGO DE TOLU"/>
    <s v="WINCELL TOLU"/>
    <n v="18893313"/>
    <s v="CB CRECIMIENTO - NUEVO"/>
    <s v="APERTURA"/>
    <s v="REDEBAN"/>
    <n v="9999"/>
    <s v="BANCO DE BOGOTA"/>
    <s v="EJECUTADO"/>
    <s v="12-06 SE INTENTA COMUNICACION CON LA SRA JOHANA-INVERSIONES ARAUJO DOMINGUEZ, AL NUMERO 3126910428- 3135358500 SUENA NO CONTESTA. SE LE HACE VARIOS INTENTOS  // 13-06-2025 SE REALIZA LLAMADA AL CLIENTE, SE HABLA CON LA SRA JOHANA-INVERSIONES ARAUJO DOMINGUEZ SE VALIDA DIRECCIÓN OK, CANAL OK, TARJETA DE SEMBRADO OK, DISPONIBILIDAD TOTAL, SE CONFIRMA 4 ULTIMOS DIGITOS DE LA TARJETA:NO - CLIENTE NO LA TIENE A LA MANO (SE LE COMPARTE DIGITOS ENVIADOS EN LISTA), LLAMAR EL DÍA LA INSTALACIÓN PARA CONFIRMAR VISITA // 17/06/2025 SE REALIZA INSTALACION DE CORRESPONSAL AVAL, SE INSTALAN EQUIPOS, SEMBRADO DE TARJETA, CB QUEDA OPERATIVO."/>
    <s v="CACERES HERNANDEZ ANDRES"/>
    <s v="FAWZZ532"/>
    <n v="236845"/>
    <s v="N/A"/>
    <n v="908306"/>
    <s v="N/A"/>
    <s v="20 ROLLOS"/>
    <s v="TIPO II"/>
    <s v="TERRESTRE"/>
    <s v="VISITA_TÉCNICA"/>
    <n v="8191"/>
    <n v="1"/>
    <n v="163813.69572160003"/>
    <n v="163813.69572160003"/>
    <m/>
    <m/>
    <m/>
    <m/>
    <m/>
    <m/>
  </r>
  <r>
    <s v="BUCARAMANGA"/>
    <x v="1"/>
    <x v="1"/>
    <n v="68307"/>
    <s v="TA-25-754105"/>
    <s v="FO-25-1081745"/>
    <d v="2025-06-12T00:00:00"/>
    <d v="2025-06-17T00:00:00"/>
    <d v="2025-06-12T00:00:00"/>
    <d v="2025-06-16T00:00:00"/>
    <d v="2025-06-16T00:00:00"/>
    <s v="SANTANDER"/>
    <s v="GIRON"/>
    <s v="LYZ TECNOLOGIA COLOMBIA"/>
    <n v="89302915"/>
    <s v="CB CRECIMIENTO - NUEVO"/>
    <s v="APERTURA"/>
    <s v="REDEBAN"/>
    <n v="9999"/>
    <s v="BANCO DE BOGOTA"/>
    <s v="EJECUTADO"/>
    <s v="12-06 SE REALIZA LLAMADA AL CLIENTE, SE HABLA CON LA SRA YANETH ZARATE FLOREZ, SE VALIDA DIRECCIÓN OK, CANAL OK, TARJETA DE SEMBRADO OK, DISPONIBILIDAD TOTAL, SE CONFIRMA 4 ULTIMOS DIGITOS DE LA TARJETA: NO - CLIENTE NO LA TIENE A LA MANO (SE LE COMPARTE DIGITOS ENVIADOS EN LISTA), LLAMAR EL DÍA LA INSTALACIÓN PARA CONFIRMAR VISITA // 17/06/2025 SE REALIZA INSTALACION DE CORRESPONSAL AVAL, SE INSTALAN EQUIPOS, SEMBRADO DE TARJETA, CB QUEDA OPERATIVO."/>
    <s v="SANTOS GONZALEZ JOHAN FABIAN"/>
    <s v="10YZZ957"/>
    <n v="868752"/>
    <s v="N/A"/>
    <n v="827570"/>
    <s v="N/A"/>
    <s v="20 ROLLOS"/>
    <s v="TIPO I"/>
    <s v="TERRESTRE"/>
    <s v="VISITA_TÉCNICA"/>
    <n v="8680"/>
    <n v="1"/>
    <n v="75096.394270399993"/>
    <n v="75096.394270399993"/>
    <m/>
    <m/>
    <m/>
    <m/>
    <m/>
    <m/>
  </r>
  <r>
    <s v="BUCARAMANGA"/>
    <x v="1"/>
    <x v="1"/>
    <n v="68001"/>
    <s v="TA-25-754107"/>
    <s v="FO-25-1081747"/>
    <d v="2025-06-12T00:00:00"/>
    <d v="2025-06-17T00:00:00"/>
    <d v="2025-06-12T00:00:00"/>
    <d v="2025-06-16T00:00:00"/>
    <d v="2025-06-16T00:00:00"/>
    <s v="SANTANDER"/>
    <s v="BUCARAMANGA"/>
    <s v="SMARTEC "/>
    <n v="89343851"/>
    <s v="CB CRECIMIENTO - NUEVO"/>
    <s v="APERTURA"/>
    <s v="REDEBAN"/>
    <n v="9999"/>
    <s v="BANCO DE BOGOTA"/>
    <s v="EJECUTADO"/>
    <s v="12-06 SE REALIZA LLAMADA AL CLIENTE, SE HABLA CON LA SRA EDEINIS ANDREA MERCADO RODRIGUEZ, SE VALIDA DIRECCIÓN OK, CANAL OK, TARJETA DE SEMBRADO OK, DISPONIBILIDAD TOTAL, SE CONFIRMA 4 ULTIMOS DIGITOS DE LA TARJETA:SI, LLAMAR EL DÍA LA INSTALACIÓN PARA CONFIRMAR VISITA // 14/06/2025 SE REALIZA INSTALACIÓN DE BASE, LECTORA, BORRADO E INSTALACIÓN DE S.O Y VERSIÓN 10.6 SEMBRADO DE TARJETA CREACIÓN DE USUARIOS PRUEBAS PENDIENTES POR CUENTA INVALIDA SE PROCEDERÁ CON VERIFICACIÓN DEL SERVICIO PARA PODER CULMINAR LA ORDEN DE SERVICIO // 16/06/2025 SE PROCEDE A VALIDAR SERVICIO LUEGO DE ESCALAMIENTO CON LA ENTIDAD AL ARROJAR CUENTA INVALIDA A LO CUAL LA FALLA PERSISTE Y SE PROCEDE A INICIALIZAR NUEVAMENTE EL EQUIPO Y A RESEMBRAR TARJETA SE REALIZA CREACIÓN DE USUARIOS PRUEBAS OK CON CONVENIO 4998 SE ENTREGA SERVICIO OPERATIVO"/>
    <s v="REYES RAMIREZ DIEGO ALEXANDER"/>
    <s v="LMYZZ497"/>
    <n v="760543"/>
    <s v="N/A"/>
    <n v="1103015"/>
    <s v="N/A"/>
    <s v="20 ROLLOS"/>
    <s v="TIPO I"/>
    <s v="TERRESTRE"/>
    <s v="VISITA_TÉCNICA"/>
    <n v="7636"/>
    <n v="2"/>
    <n v="75096.394270399993"/>
    <n v="150192.78854079999"/>
    <m/>
    <m/>
    <m/>
    <m/>
    <m/>
    <m/>
  </r>
  <r>
    <s v="CALI"/>
    <x v="2"/>
    <x v="2"/>
    <n v="76248"/>
    <s v="TA-25-754109"/>
    <s v="FO-25-1081752"/>
    <d v="2025-06-12T00:00:00"/>
    <d v="2025-06-17T00:00:00"/>
    <d v="2025-06-12T00:00:00"/>
    <d v="2025-06-17T00:00:00"/>
    <d v="2025-06-17T00:00:00"/>
    <s v="VALLE DEL CAUCA"/>
    <s v="EL CERRITO"/>
    <s v="INTER Z E "/>
    <n v="13686498"/>
    <s v="DATAFONO ADICIONAL"/>
    <s v="APERTURA"/>
    <s v="REDEBAN"/>
    <n v="9999"/>
    <s v="BANCO DE BOGOTA"/>
    <s v="EJECUTADO"/>
    <s v="12-06 SE REALIZA LLAMADA AL CLIENTE, SE HABLA CON LA SRA ANGELA SALAMANCA FAJARDO, SE VALIDA DIRECCIÓN OK, CANAL OK, TARJETA DE SEMBRADO OK, DISPONIBILIDAD TOTAL, SE CONFIRMA 4 ULTIMOS DIGITOS DE LA TARJETA:SI, LLAMAR EL DÍA LA INSTALACIÓN PARA CONFIRMAR VISITA // 17/06/2025 SE REALIZA INSTALACION DE DATAFONO ADICIONAL, PRUEBA EXITOSAS, CB QUEDA OPERATIVO"/>
    <s v="BOLAÑOS TABORDA JORGE ENRIQUE"/>
    <s v="FAWZZ534"/>
    <n v="1242452"/>
    <n v="762963"/>
    <s v="1114564- MAGIC BOX 241597317561324755897262"/>
    <s v="N/A"/>
    <s v="20 ROLLOS"/>
    <s v="TIPO II"/>
    <s v="TERRESTRE"/>
    <s v="VISITA_TÉCNICA"/>
    <n v="6431"/>
    <n v="1"/>
    <n v="163813.69572160003"/>
    <n v="163813.69572160003"/>
    <m/>
    <m/>
    <m/>
    <m/>
    <m/>
    <m/>
  </r>
  <r>
    <s v="MEDELLIN"/>
    <x v="5"/>
    <x v="6"/>
    <n v="5756"/>
    <s v="TA-25-754111"/>
    <s v="FO-25-1081755"/>
    <d v="2025-06-12T00:00:00"/>
    <d v="2025-06-17T00:00:00"/>
    <d v="2025-06-12T00:00:00"/>
    <d v="2025-06-17T00:00:00"/>
    <d v="2025-06-17T00:00:00"/>
    <s v="ANTIOQUIA"/>
    <s v="SONSON"/>
    <s v="TECNOMOVIL E N B"/>
    <n v="89346220"/>
    <s v="CB CRECIMIENTO - NUEVO"/>
    <s v="APERTURA"/>
    <s v="REDEBAN"/>
    <n v="9999"/>
    <s v="BANCO DE BOGOTA"/>
    <s v="EJECUTADO"/>
    <s v="12-06 SE REALIZA LLAMADA AL CLIENTE, SE HABLA CON LA SRA DEISY JOHANA PEREZ ESCOBAR, SE VALIDA DIRECCIÓN OK, CANAL OK, TARJETA DE SEMBRADO OK, DISPONIBILIDAD TOTAL, SE CONFIRMA 4 ULTIMOS DIGITOS DE LA TARJETA:SI, LLAMAR EL DÍA LA INSTALACIÓN PARA CONFIRMAR VISITA // 17/06/2025 SE REALIZA INSTALACION DE CORRESPONSAL AVAL, SE INSTALAN EQUIPOS, SEMBRADO DE TARJETA, CB QUEDA OPERATIVO."/>
    <s v="BARRIENTOS HERNANDEZ CRISTIAN HORACIO"/>
    <s v="LMYZZ795"/>
    <n v="270617"/>
    <s v="N/A"/>
    <n v="1097346"/>
    <s v="N/A"/>
    <s v="20 ROLLOS"/>
    <s v="TIPO III"/>
    <s v="TERRESTRE"/>
    <s v="VISITA_TÉCNICA"/>
    <n v="4712"/>
    <n v="1"/>
    <n v="275728.78077800001"/>
    <n v="275728.78077800001"/>
    <m/>
    <m/>
    <m/>
    <m/>
    <m/>
    <m/>
  </r>
  <r>
    <s v="TUNJA"/>
    <x v="1"/>
    <x v="1"/>
    <n v="68385"/>
    <s v="TA-25-755878"/>
    <s v="FO-25-1105144"/>
    <d v="2025-06-12T00:00:00"/>
    <d v="2025-06-17T00:00:00"/>
    <d v="2025-06-12T00:00:00"/>
    <d v="2025-06-18T00:00:00"/>
    <d v="2025-06-18T00:00:00"/>
    <s v="SANTANDER"/>
    <s v="LANDAZURI"/>
    <s v="CLARO CEL LANDAZURI"/>
    <n v="89267820"/>
    <s v="CB CRECIMIENTO - NUEVO"/>
    <s v="APERTURA"/>
    <s v="REDEBAN"/>
    <n v="9999"/>
    <s v="BANCO DE BOGOTA"/>
    <s v="EJECUTADO"/>
    <s v="12-06 SE INTENTA COMUNICACION CON CLAROCEL S,A,S, AL NUMERO 3105701481 - 3115980035&amp;nbsp SUENA NO CONTESTA. SE LE HACE VARIOS INTENTOS //  13-06-2025 SE HABLA CON  CLAROCEL S,A,S, DOMINGUEZ SE VALIDA DIRECCIÓN OK, CANAL OK, TARJETA DE SEMBRADO OK, DISPONIBILIDAD TOTAL, SE CONFIRMA 4 ULTIMOS DIGITOS DE LA TARJETA:NO - CLIENTE NO LA TIENE A LA MANO (SE LE COMPARTE DIGITOS ENVIADOS EN LISTA), LLAMAR EL DÍA LA INSTALACIÓN PARA CONFIRMAR VISITA // 17/06/2025 SE REALIZA VISITA PARA INSTALACIÓN DEL CB, PROBLEMAS CON EL SEMBRADO DE LA TARJETA NO HABILITA EL MÓDULO DE CORRESPONSAL BANCARIO MENSAJE TRANSACCIÓN NO PERMITIDA SE LE INDICA AL CLIENTE SOLICITAR TARJETA NUEVA PARA REALIZAR RESEMBRADO EN LA PRÓXIMA VISITA, ACTIVIDAD SE PROGRAMA PARA MAÑANA 18/06 // 18/06/2025 SE REALIZA INSTALACION DE CORRESPONSAL AVAL, SE INSTALAN EQUIPOS, SEMBRADO DE TARJETA, CB QUEDA OPERATIVO."/>
    <s v="MARIÑO PABON JORGE ENRIQUE"/>
    <s v="FAWZZ536"/>
    <n v="1235217"/>
    <s v="931246-772357"/>
    <s v="1103325-MAGIC BOX 241597317561324755901222"/>
    <s v="N/A"/>
    <s v="20 ROLLOS"/>
    <s v="TIPO III"/>
    <s v="TERRESTRE"/>
    <s v="VISITA_TÉCNICA"/>
    <n v="1058"/>
    <n v="2"/>
    <n v="275728.78077800001"/>
    <n v="551457.56155600003"/>
    <m/>
    <m/>
    <m/>
    <m/>
    <m/>
    <m/>
  </r>
  <r>
    <s v="BUCARAMANGA"/>
    <x v="1"/>
    <x v="1"/>
    <n v="68276"/>
    <s v="TA-25-755882"/>
    <s v="FO-25-1085318"/>
    <d v="2025-06-12T00:00:00"/>
    <d v="2025-06-17T00:00:00"/>
    <d v="2025-06-12T00:00:00"/>
    <d v="2025-06-16T00:00:00"/>
    <d v="2025-06-16T00:00:00"/>
    <s v="SANTANDER"/>
    <s v="FLORIDABLANCA"/>
    <s v="PAPELERIA Y MISCELANEA MUNDO Y ARTE"/>
    <n v="89319181"/>
    <s v="CB CRECIMIENTO - NUEVO"/>
    <s v="APERTURA"/>
    <s v="REDEBAN"/>
    <n v="9999"/>
    <s v="BANCO DE BOGOTA"/>
    <s v="EJECUTADO"/>
    <s v="12-06 SE INTENTA COMUNICACION CON  EL SR OSCAR MAURICIO PUENTES REYNA, AL NUMERO 057-6391942 - 3214813864( CORREO DE VOZ) - 057-6832392. SE LE HACE VARIOS INTENTOS // 13-06-2025 SE REALIZA LLAMADA AL CLIENTE, SE HABLA CON EL SR OSCAR MAURICIO PUENTES REYNA, SE VALIDA DIRECCIÓN OK, CANAL OK, TARJETA DE SEMBRADO OK, DISPONIBILIDAD TOTAL, SE CONFIRMA 4 ULTIMOS DIGITOS DE LA TARJETA: OK, LLAMAR EL DÍA LA INSTALACIÓN PARA CONFIRMAR VISITA // 16/06/2025SE HACE PRESENCIA EN COMERCIO SE REALIZA ADECUACION DE UN DATAFONO CON SU RESPECTIVO LECTOR DE BARRAS Y BRAZO DE SOPORTE SE REALIZA PRUEBA AUTORIZADA POR LA RED CONVENIO 4998 TELETÓN VALOR DE 1 PESO OK SE CREA USUARIO Y CONTRASEÑA TARJETA SEMBRADO #0982"/>
    <s v="BARRERA ORTEGA MARLON STWAR"/>
    <s v="10YZZ964"/>
    <n v="1116515"/>
    <s v="N/A"/>
    <n v="1071257"/>
    <s v="N/A"/>
    <s v="20 ROLLOS"/>
    <s v="TIPO I"/>
    <s v="TERRESTRE"/>
    <s v="VISITA_TÉCNICA"/>
    <n v="982"/>
    <n v="1"/>
    <n v="75096.394270399993"/>
    <n v="75096.394270399993"/>
    <m/>
    <m/>
    <m/>
    <m/>
    <m/>
    <m/>
  </r>
  <r>
    <s v="NEIVA"/>
    <x v="4"/>
    <x v="5"/>
    <n v="41001"/>
    <s v="TA-25-754117"/>
    <s v="FO-25-1081764"/>
    <d v="2025-06-12T00:00:00"/>
    <d v="2025-06-17T00:00:00"/>
    <d v="2025-06-12T00:00:00"/>
    <d v="2025-06-16T00:00:00"/>
    <d v="2025-06-16T00:00:00"/>
    <s v="HUILA"/>
    <s v="NEIVA"/>
    <s v="TIENDA Y MISCELANEA LA 34"/>
    <n v="25165820"/>
    <s v="CB CRECIMIENTO - NUEVO"/>
    <s v="APERTURA"/>
    <s v="REDEBAN"/>
    <n v="9999"/>
    <s v="BANCO DE BOGOTA"/>
    <s v="EJECUTADO"/>
    <s v="12-06-2025 SE REALIZA LLAMADA AL CLIENTE, SE HABLA CON LA SRA JOHANNA ANDREA ANGEL TOVAR SE VALIDA DIRECCIÓN OK, CANAL OK, TARJETA DE SEMBRADO OK, DISPONIBILIDAD TOTAL, SE CONFIRMA 4 ULTIMOS DIGITOS DE LA TARJETA: OK, LLAMAR EL DÍA LA INSTALACIÓN PARA CONFIRMAR VISITA// CONTACTO REALIZADO POR LA APP // 17/06/2025 SE REALIZA INSTALACION DE CORRESPONSAL AVAL, SE INSTALAN EQUIPOS, SEMBRADO DE TARJETA, CB QUEDA OPERATIVO."/>
    <s v="DIAZ VARGAS JONATHAN MIGUEL"/>
    <s v="FAWZZ537"/>
    <n v="263095"/>
    <s v="N/A"/>
    <n v="905893"/>
    <s v="N/A"/>
    <s v="20 ROLLOS"/>
    <s v="TIPO I"/>
    <s v="TERRESTRE"/>
    <s v="VISITA_TÉCNICA"/>
    <n v="6180"/>
    <n v="1"/>
    <n v="75096.394270399993"/>
    <n v="75096.394270399993"/>
    <m/>
    <m/>
    <m/>
    <m/>
    <m/>
    <m/>
  </r>
  <r>
    <s v="NEIVA"/>
    <x v="4"/>
    <x v="5"/>
    <n v="41518"/>
    <s v="TA-25-754119"/>
    <s v="FO-25-1081767"/>
    <d v="2025-06-12T00:00:00"/>
    <d v="2025-06-17T00:00:00"/>
    <d v="2025-06-12T00:00:00"/>
    <d v="2025-06-17T00:00:00"/>
    <d v="2025-06-17T00:00:00"/>
    <s v="HUILA"/>
    <s v="PAICOL"/>
    <s v="IMPRESOS Y FORMAS COPICENTRO"/>
    <n v="25081738"/>
    <s v="CB CRECIMIENTO - NUEVO"/>
    <s v="APERTURA"/>
    <s v="REDEBAN"/>
    <n v="9999"/>
    <s v="BANCO DE BOGOTA"/>
    <s v="EJECUTADO"/>
    <s v="12-06-2025 SE REALIZA LLAMADA AL CLIENTE, SE HABLA CON LA SRA LUZ MARINA ROA FERNANDEZ SE VALIDA DIRECCIÓN OK, CANAL OK, TARJETA DE SEMBRADO OK, DISPONIBILIDAD TOTAL, SE CONFIRMA 4 ULTIMOS DIGITOS DE LA TARJETA: OK, LLAMAR EL DÍA LA INSTALACIÓN PARA CONFIRMAR VISITA// CONTACTO REALIZADO POR LA APP // 17/06/2025 SE REALIZA INSTALACION DE CORRESPONSAL AVAL, SE INSTALAN EQUIPOS, SEMBRADO DE TARJETA, TRANSACCION DECLINADA - FONDOS INSUFICIENTES"/>
    <s v="ANDRADE HERNANDEZ JUAN CARLOS"/>
    <s v="FAWZZ539"/>
    <n v="258924"/>
    <s v="N/A"/>
    <n v="1004562"/>
    <s v="N/A"/>
    <s v="20 ROLLOS"/>
    <s v="TIPO II"/>
    <s v="TERRESTRE"/>
    <s v="VISITA_TÉCNICA"/>
    <n v="5733"/>
    <n v="1"/>
    <n v="163813.69572160003"/>
    <n v="163813.69572160003"/>
    <m/>
    <m/>
    <m/>
    <m/>
    <m/>
    <m/>
  </r>
  <r>
    <s v="IBAGUE"/>
    <x v="4"/>
    <x v="5"/>
    <n v="73001"/>
    <s v="TA-25-756351"/>
    <s v="FO-25-1087103"/>
    <d v="2025-06-13T00:00:00"/>
    <d v="2025-06-18T00:00:00"/>
    <d v="2025-06-13T00:00:00"/>
    <d v="2025-06-18T00:00:00"/>
    <d v="2025-06-18T00:00:00"/>
    <s v="TOLIMA"/>
    <s v="IBAGUE"/>
    <s v="CACHARRERIA LA IBAGUEREÑA"/>
    <n v="89250655"/>
    <s v="CB CRECIMIENTO - NUEVO"/>
    <s v="APERTURA"/>
    <s v="REDEBAN"/>
    <n v="9999"/>
    <s v="BANCO DE BOGOTA"/>
    <s v="EJECUTADO"/>
    <s v="13-06-2025 SE REALIZA LLAMADA AL CLIENTE, SE HABLA CON LA SRA DANNA VALENTINA SANCHEZ TORRES SE VALIDA DIRECCIÓN OK, CANAL OK, TARJETA DE SEMBRADO OK, DISPONIBILIDAD TOTAL, SE CONFIRMA 4 ULTIMOS DIGITOS DE LA TARJETA: NO - CLIENTE NO LA TIENE A LA MANO (SE LE COMPARTE DIGITOS ENVIADOS EN LISTA), LLAMAR EL DÍA LA INSTALACIÓN PARA CONFIRMAR VISITA// CONTACTO REALIZADO POR WHATSAPP // 17/06/2025 SE REALIZA INSTALACION DE CORRESPONSAL AVAL, SE INSTALAN EQUIPOS, SEMBRADO DE TARJETA, CB QUEDA OPERATIVO."/>
    <s v="BARRAGAN TAFUR EDWIN ESTEBAN"/>
    <s v="LATZZ638"/>
    <n v="1237434"/>
    <s v="N/A"/>
    <n v="829523"/>
    <s v="N/A"/>
    <s v="20 ROLLOS"/>
    <s v="TIPO I"/>
    <s v="TERRESTRE"/>
    <s v="VISITA_TÉCNICA"/>
    <n v="5040"/>
    <n v="1"/>
    <n v="75096.394270399993"/>
    <n v="75096.394270399993"/>
    <m/>
    <m/>
    <m/>
    <m/>
    <m/>
    <m/>
  </r>
  <r>
    <s v="CALI"/>
    <x v="2"/>
    <x v="2"/>
    <n v="76001"/>
    <s v="TA-25-756352"/>
    <s v="FO-25-1087106"/>
    <d v="2025-06-13T00:00:00"/>
    <d v="2025-06-18T00:00:00"/>
    <d v="2025-06-13T00:00:00"/>
    <d v="2025-06-17T00:00:00"/>
    <d v="2025-06-17T00:00:00"/>
    <s v="VALLE DEL CAUCA"/>
    <s v="CALI"/>
    <s v="DEJANDO HUELLAS"/>
    <n v="25132770"/>
    <s v="DATAFONO ADICIONAL"/>
    <s v="APERTURA"/>
    <s v="REDEBAN"/>
    <n v="9999"/>
    <s v="BANCO DE BOGOTA"/>
    <s v="EJECUTADO"/>
    <s v="13-06-2025 SE REALIZA LLAMADA AL CLIENTE, SE HABLA CON LA SRA CLAUDIA LORENA MUÑOZ FOLLECO SE VALIDA DIRECCIÓN OK, CANAL OK, TARJETA DE SEMBRADO OK, DISPONIBILIDAD TOTAL, SE CONFIRMA 4 ULTIMOS DIGITOS DE LA TARJETA: OK, LLAMAR EL DÍA LA INSTALACIÓN PARA CONFIRMAR VISITA// CONTACTO REALIZADO POR LA APP // 17/06/2025 SE REALIZA INSTALACION DE DATAFONO ADICIONAL, PRUEBA EXITOSAS, CB QUEDA OPERATIVO"/>
    <s v="HERRERA MONAR GEOVANNY"/>
    <s v="LAYZZ330"/>
    <n v="732266"/>
    <s v="N/A"/>
    <n v="902452"/>
    <s v="N/A"/>
    <s v="20 ROLLOS"/>
    <s v="TIPO I"/>
    <s v="TERRESTRE"/>
    <s v="VISITA_TÉCNICA"/>
    <n v="9164"/>
    <n v="1"/>
    <n v="75096.394270399993"/>
    <n v="75096.394270399993"/>
    <m/>
    <m/>
    <m/>
    <m/>
    <m/>
    <m/>
  </r>
  <r>
    <s v="MONTERIA"/>
    <x v="0"/>
    <x v="0"/>
    <n v="23675"/>
    <s v="TA-25-756354"/>
    <s v="FO-25-1087111"/>
    <d v="2025-06-13T00:00:00"/>
    <d v="2025-06-18T00:00:00"/>
    <d v="2025-06-13T00:00:00"/>
    <d v="2025-06-17T00:00:00"/>
    <d v="2025-06-17T00:00:00"/>
    <s v="CORDOBA"/>
    <s v="SAN BERNARDO DEL VIENTO"/>
    <s v="WAIBARBER"/>
    <n v="89346395"/>
    <s v="CB CRECIMIENTO - NUEVO"/>
    <s v="APERTURA"/>
    <s v="REDEBAN"/>
    <n v="9999"/>
    <s v="BANCO DE BOGOTA"/>
    <s v="EJECUTADO"/>
    <s v="13-06-2025 SE REALIZA LLAMADA AL CLIENTE, SE HABLA CON EL SR JADER LUIS CABRIA RAMIREZ SE VALIDA DIRECCIÓN OK, CANAL OK, TARJETA DE SEMBRADO OK, DISPONIBILIDAD TOTAL, SE CONFIRMA 4 ULTIMOS DIGITOS DE LA TARJETA: NO - CLIENTE NO LA TIENE A LA MANO (SE LE COMPARTE DIGITOS ENVIADOS EN LISTA), LLAMAR EL DÍA LA INSTALACIÓN PARA CONFIRMAR VISITA// CONTACTO REALIZADO POR WHATSAPP // 17/06/2025 SE REALIZA INSTALACION DE CORRESPONSAL AVAL, SE INSTALAN EQUIPOS, SEMBRADO DE TARJETA, CB QUEDA OPERATIVO."/>
    <s v="CALDERA SALCEDO CARLOS JULIO"/>
    <s v="LMYZZ087"/>
    <n v="281557"/>
    <s v="N/A"/>
    <n v="914081"/>
    <s v="N/A"/>
    <s v="20 ROLLOS"/>
    <s v="TIPO II"/>
    <s v="TERRESTRE"/>
    <s v="VISITA_TÉCNICA"/>
    <n v="9721"/>
    <n v="1"/>
    <n v="163813.69572160003"/>
    <n v="163813.69572160003"/>
    <m/>
    <m/>
    <m/>
    <m/>
    <m/>
    <m/>
  </r>
  <r>
    <s v="PASTO"/>
    <x v="2"/>
    <x v="2"/>
    <n v="52215"/>
    <s v="TA-25-756355"/>
    <s v="FO-25-1087115"/>
    <d v="2025-06-13T00:00:00"/>
    <d v="2025-06-18T00:00:00"/>
    <d v="2025-06-13T00:00:00"/>
    <d v="2025-06-17T00:00:00"/>
    <d v="2025-06-17T00:00:00"/>
    <s v="NARIÑO"/>
    <s v="CORDOBA"/>
    <s v="MERCAYA CHAMORRO"/>
    <n v="89332619"/>
    <s v="CB CRECIMIENTO - NUEVO"/>
    <s v="APERTURA"/>
    <s v="REDEBAN"/>
    <n v="9999"/>
    <s v="BANCO DE BOGOTA"/>
    <s v="EJECUTADO"/>
    <s v="13-06-2025 SE REALIZA LLAMADA AL CLIENTE, SE HABLA CON EL SR EDISON ANDRES CHAMORRO MEN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17/06/2025 SE REALIZA INSTALACION DE CORRESPONSAL AVAL, SE INSTALAN EQUIPOS, SEMBRADO DE TARJETA, CB QUEDA OPERATIVO."/>
    <s v="BRAVO MADROÑERO OSCAR ESTEBAN"/>
    <s v="A1XZZ271"/>
    <n v="1216757"/>
    <s v="N/A"/>
    <n v="1095766"/>
    <s v="N/A"/>
    <s v="20 ROLLOS"/>
    <s v="TIPO II"/>
    <s v="TERRESTRE"/>
    <s v="VISITA_TÉCNICA"/>
    <n v="4975"/>
    <n v="1"/>
    <n v="163813.69572160003"/>
    <n v="163813.69572160003"/>
    <m/>
    <m/>
    <m/>
    <m/>
    <m/>
    <m/>
  </r>
  <r>
    <s v="MEDELLIN"/>
    <x v="5"/>
    <x v="6"/>
    <n v="5004"/>
    <s v="TA-25-756356"/>
    <s v="FO-25-1087120"/>
    <d v="2025-06-13T00:00:00"/>
    <d v="2025-06-18T00:00:00"/>
    <d v="2025-06-13T00:00:00"/>
    <d v="2025-06-18T00:00:00"/>
    <d v="2025-06-18T00:00:00"/>
    <s v="ANTIOQUIA"/>
    <s v="ABRIAQUI"/>
    <s v="EL IMPERIO DE LA MODA - ABRIAQUI"/>
    <n v="89319681"/>
    <s v="CB CRECIMIENTO - NUEVO"/>
    <s v="APERTURA"/>
    <s v="REDEBAN"/>
    <n v="9999"/>
    <s v="BANCO DE BOGOTA"/>
    <s v="EJECUTADO"/>
    <s v="13-06-2025 SE REALIZA LLAMADA AL CLIENTE, SE HABLA CON LA SRA SARA ISABEL AGUDELO GOMEZ SE VALIDA DIRECCIÓN OK, CANAL OK, TARJETA DE SEMBRADO OK, DISPONIBILIDAD TOTAL, SE CONFIRMA 4 ULTIMOS DIGITOS DE LA TARJETA: OK, LLAMAR EL DÍA LA INSTALACIÓN PARA CONFIRMAR VISITA// CONTACTO REALIZADO POR LA APP // 18/06/2025 SE REALIZA INSTALACION DE CORRESPONSAL AVAL, SE INSTALAN EQUIPOS, SEMBRADO DE TARJETA, CB QUEDA OPERATIVO."/>
    <s v="MARTINEZ TOVAR OSCAR DAVID"/>
    <s v="10YZZ960"/>
    <n v="258176"/>
    <s v="N/A"/>
    <n v="910072"/>
    <s v="N/A"/>
    <s v="20 ROLLOS"/>
    <s v="TIPO IV"/>
    <s v="TERRESTRE"/>
    <s v="VISITA_TÉCNICA"/>
    <n v="9590"/>
    <n v="1"/>
    <n v="504832.64687880001"/>
    <n v="504832.64687880001"/>
    <m/>
    <m/>
    <m/>
    <m/>
    <m/>
    <m/>
  </r>
  <r>
    <s v="MEDELLIN"/>
    <x v="5"/>
    <x v="6"/>
    <n v="5887"/>
    <s v="TA-25-756357"/>
    <s v="FO-25-1087124"/>
    <d v="2025-06-13T00:00:00"/>
    <d v="2025-06-18T00:00:00"/>
    <d v="2025-06-13T00:00:00"/>
    <d v="2025-06-18T00:00:00"/>
    <d v="2025-06-18T00:00:00"/>
    <s v="ANTIOQUIA"/>
    <s v="YARUMAL"/>
    <s v="DM DEISY MORA SPA "/>
    <n v="89371028"/>
    <s v="CB CRECIMIENTO - NUEVO"/>
    <s v="APERTURA"/>
    <s v="REDEBAN"/>
    <n v="9999"/>
    <s v="BANCO DE BOGOTA"/>
    <s v="EJECUTADO"/>
    <s v="13-06-2025 SE REALIZA LLAMADA AL CLIENTE, SE HABLA CON LA SRA DEISY JOHANA MORA VELEZ SE VALIDA DIRECCIÓN OK, CANAL OK, TARJETA DE SEMBRADO OK, DISPONIBILIDAD TOTAL, SE CONFIRMA 4 ULTIMOS DIGITOS DE LA TARJETA: OK, LLAMAR EL DÍA LA INSTALACIÓN PARA CONFIRMAR VISITA// CONTACTO REALIZADO POR LA APP // 18/06/2025 SE REALIZA INSTALACION DE CORRESPONSAL AVAL, SE INSTALAN EQUIPOS, SEMBRADO DE TARJETA, CB QUEDA OPERATIVO."/>
    <s v="QUINTERO SANCHEZ JUAN SEBASTIAN"/>
    <s v="V1WZZ817"/>
    <n v="283502"/>
    <s v="N/A"/>
    <n v="845865"/>
    <s v="N/A"/>
    <s v="20 ROLLOS"/>
    <s v="TIPO III"/>
    <s v="TERRESTRE"/>
    <s v="VISITA_TÉCNICA"/>
    <n v="9806"/>
    <n v="1"/>
    <n v="275728.78077800001"/>
    <n v="275728.78077800001"/>
    <m/>
    <m/>
    <m/>
    <m/>
    <m/>
    <m/>
  </r>
  <r>
    <s v="MEDELLIN"/>
    <x v="5"/>
    <x v="6"/>
    <n v="5001"/>
    <s v="TA-25-775285"/>
    <s v="FO-25-1090743"/>
    <d v="2025-06-13T00:00:00"/>
    <d v="2025-06-18T00:00:00"/>
    <d v="2025-06-13T00:00:00"/>
    <d v="2025-06-18T00:00:00"/>
    <d v="2025-06-18T00:00:00"/>
    <s v="ANTIOQUIA"/>
    <s v="MEDELLIN"/>
    <s v="BARBERIA UNIVERSAL"/>
    <n v="89339622"/>
    <s v="CB CRECIMIENTO - NUEVO"/>
    <s v="APERTURA"/>
    <s v="REDEBAN"/>
    <n v="9999"/>
    <s v="BANCO DE BOGOTA"/>
    <s v="EJECUTADO"/>
    <s v="13-06-2025 SE REALIZA LLAMADA A LOS NUMEROS DE LA LISTA LOS CUALES TIMBRAN PERO NADIE CONTESTA, SE DEJA MENSAJE POR WHATSAPP // 14-06-2025 SE REALIZA LLAMADA AL CLIENTE, SE HABLA CON EL SR RODRIGO ANDRES CARDONA AREIZA SE VALIDA DIRECCIÓN OK, CANAL OK, TARJETA DE SEMBRADO OK, DISPONIBILIDAD TOTAL, SE CONFIRMA 4 ULTIMOS DIGITOS DE LA TARJETA: OK, LLAMAR EL DÍA LA INSTALACIÓN PARA CONFIRMAR VISITA// CONTACTO REALIZADO POR WHATSAPP // 18/06/2025 SE REALIZA INSTALACION DE CORRESPONSAL AVAL, SE INSTALAN EQUIPOS, SEMBRADO DE TARJETA, CB QUEDA OPERATIVO."/>
    <s v="DIAZ ZABALA FRANCIS DUBAN"/>
    <s v="LMUZZ866"/>
    <n v="783001"/>
    <s v="N/A"/>
    <n v="1145924"/>
    <s v="N/A"/>
    <s v="20 ROLLOS"/>
    <s v="TIPO I"/>
    <s v="TERRESTRE"/>
    <s v="VISITA_TÉCNICA"/>
    <n v="4143"/>
    <n v="1"/>
    <n v="75096.394270399993"/>
    <n v="75096.394270399993"/>
    <m/>
    <m/>
    <m/>
    <m/>
    <m/>
    <m/>
  </r>
  <r>
    <s v="BOGOTA"/>
    <x v="3"/>
    <x v="3"/>
    <n v="11001"/>
    <s v="TA-25-756359"/>
    <s v="FO-25-1087128"/>
    <d v="2025-06-13T00:00:00"/>
    <d v="2025-06-18T00:00:00"/>
    <d v="2025-06-13T00:00:00"/>
    <d v="2025-06-17T00:00:00"/>
    <d v="2025-06-17T00:00:00"/>
    <s v="CUNDINAMARCA"/>
    <s v="BOGOTA"/>
    <s v="JK RONALD LOAIZA"/>
    <n v="21342902"/>
    <s v="CB CRECIMIENTO - NUEVO"/>
    <s v="APERTURA"/>
    <s v="REDEBAN"/>
    <n v="9999"/>
    <s v="BANCO DE BOGOTA"/>
    <s v="EJECUTADO"/>
    <s v="13-06-2025 SE REALIZA LLAMADA AL CLIENTE, SE HABLA CON EL SR RONALD FABIAN LOAIZA AVILA SE VALIDA DIRECCIÓN OK, CANAL OK, TARJETA DE SEMBRADO OK, DISPONIBILIDAD TOTAL, SE CONFIRMA 4 ULTIMOS DIGITOS DE LA TARJETA: OK, LLAMAR EL DÍA LA INSTALACIÓN PARA CONFIRMAR VISITA// CONTACTO REALIZADO POR WHATSAPP // 17/06/2025 SE REALIZA INSTALACION DE CORRESPONSAL AVAL, SE INSTALAN EQUIPOS, SEMBRADO DE TARJETA, CB QUEDA OPERATIVO."/>
    <s v="LOZADA ROJAS CHRISTIAN ANDRES"/>
    <s v="LAYZZ347"/>
    <n v="1235103"/>
    <s v="N/A"/>
    <s v="1238705-MAGIC BOX 241577317561324755875561"/>
    <s v="N/A"/>
    <s v="20 ROLLOS"/>
    <s v="TIPO I"/>
    <s v="TERRESTRE"/>
    <s v="VISITA_TÉCNICA"/>
    <n v="54"/>
    <n v="1"/>
    <n v="75096.394270399993"/>
    <n v="75096.394270399993"/>
    <m/>
    <m/>
    <m/>
    <m/>
    <m/>
    <m/>
  </r>
  <r>
    <s v="TUNJA"/>
    <x v="1"/>
    <x v="1"/>
    <n v="15001"/>
    <s v="TA-25-756360"/>
    <s v="FO-25-1103754"/>
    <d v="2025-06-13T00:00:00"/>
    <d v="2025-06-18T00:00:00"/>
    <d v="2025-06-13T00:00:00"/>
    <d v="2025-06-18T00:00:00"/>
    <d v="2025-06-18T00:00:00"/>
    <s v="BOYACA"/>
    <s v="TUNJA"/>
    <s v="CELL CENTER PLUS SAS"/>
    <n v="26429654"/>
    <s v="DATAFONO ADICIONAL"/>
    <s v="APERTURA"/>
    <s v="REDEBAN"/>
    <n v="9999"/>
    <s v="BANCO DE BOGOTA"/>
    <s v="EJECUTADO"/>
    <s v="13-06-2025 SE REALIZA LLAMADA AL CLIENTE, SE HABLA CON EL SR JORGE NEIRA SE VALIDA DIRECCIÓN OK, CANAL OK, TARJETA DE SEMBRADO OK, DISPONIBILIDAD TOTAL, SE CONFIRMA 4 ULTIMOS DIGITOS DE LA TARJETA: OK, LLAMAR EL DÍA LA INSTALACIÓN PARA CONFIRMAR VISITA// CONTACTO REALIZADO POR LA APP // 17/06/2025 SE REALIZA PRIMERA VISITA AL CB PARA INSTALACION DE EQUIPOS, CLIENTE MANIFIESTA QUE SOLITO DOS EQUIPOS PARA CB Y NO RECIBE INSTALACION DEL EQUIPO SINO TRAEN LOS DOS EQUIPOS SOLICITADOS(SIENDO EL PRIMER EQUIPO LA INSTALACION Y EL SEGUNDO EQUIPO EL DATAFONO ADICIONAL), DESPUES EL CLIENTE SE COMUNICA NUEVAMENTE PARA CONFIRMA VISITA A PARTIR DEL DÍA VIERNES YA QUE DEBEN VALIDAR INVENTARIOS DE LOS PUNTOS Y LOCALIZAR EL EQUIPO DE LA INSTALACION // 18/06/2025 SE REALIZA INSTALACIÓN DATÁFONO ADICIONAL INSTALADO EQUIPO ICT 250-LECTOR CB -BASE SOPORTE -FUENTE DE PODER CABLE PACTH CORD 3 METROS 20 ROLLOS REDEBAN CUBRE CLAVE TARJETA SEMBRADA 6444 DEJANDO PRUEBAS OK SIN TELECARGA NO AUTORIZADA SE EXPLICA INGRESO AL MODULO AVAL , ADQUIRENCIA CIERRE PARCIAL Y TOTAL"/>
    <s v="GONZALEZ GONZALEZ MARIO ALBERTO"/>
    <s v="LAYZZ348"/>
    <n v="714922"/>
    <s v="N/A"/>
    <n v="913684"/>
    <s v="N/A"/>
    <s v="20 ROLLOS"/>
    <s v="TIPO I"/>
    <s v="TERRESTRE"/>
    <s v="VISITA_TÉCNICA"/>
    <n v="6444"/>
    <n v="2"/>
    <n v="75096.394270399993"/>
    <n v="150192.78854079999"/>
    <m/>
    <m/>
    <m/>
    <m/>
    <m/>
    <m/>
  </r>
  <r>
    <s v="BUCARAMANGA"/>
    <x v="1"/>
    <x v="1"/>
    <n v="68081"/>
    <s v="TA-25-756361"/>
    <s v="FO-25-1087140"/>
    <d v="2025-06-13T00:00:00"/>
    <d v="2025-06-18T00:00:00"/>
    <d v="2025-06-13T00:00:00"/>
    <d v="2025-06-17T00:00:00"/>
    <d v="2025-06-17T00:00:00"/>
    <s v="SANTANDER"/>
    <s v="BARRANCABERMEJA"/>
    <s v="MICROMERCADO MINAS DEL PARAISO"/>
    <n v="89207378"/>
    <s v="CB CRECIMIENTO - NUEVO"/>
    <s v="APERTURA"/>
    <s v="REDEBAN"/>
    <n v="9999"/>
    <s v="BANCO DE BOGOTA"/>
    <s v="EJECUTADO"/>
    <s v="13-06-2025 SE REALIZA LLAMADA AL CLIENTE, SE HABLA CON LA ESPOSA DEL SR IVAN DARIO GOMEZ ROMERO SE VALIDA DIRECCIÓN OK, CANAL OK, TARJETA DE SEMBRADO OK, DISPONIBILIDAD TOTAL, SE CONFIRMA 4 ULTIMOS DIGITOS DE LA TARJETA: OK, LLAMAR EL DÍA LA INSTALACIÓN PARA CONFIRMAR VISITA// CONTACTO REALIZADO POR LA APP // HORARIO DEL COMERCIO DE 7:00 AM A 9:30 PM HORARIO CONTINUO // 17/06/2025 SE REALIZA INSTALACION DE CORRESPONSAL AVAL, SE INSTALAN EQUIPOS, SEMBRADO DE TARJETA, CB QUEDA OPERATIVO."/>
    <s v="SANTOS GONZALEZ JOHAN FABIAN"/>
    <s v="F1TZZ964"/>
    <n v="858354"/>
    <s v="N/A"/>
    <n v="519904"/>
    <s v="N/A"/>
    <s v="20 ROLLOS"/>
    <s v="TIPO III"/>
    <s v="TERRESTRE"/>
    <s v="VISITA_TÉCNICA"/>
    <n v="3059"/>
    <n v="1"/>
    <n v="275728.78077800001"/>
    <n v="275728.78077800001"/>
    <m/>
    <m/>
    <m/>
    <m/>
    <m/>
    <m/>
  </r>
  <r>
    <s v="CALI"/>
    <x v="2"/>
    <x v="2"/>
    <n v="76001"/>
    <s v="TA-25-756364"/>
    <s v="FO-25-1087149"/>
    <d v="2025-06-13T00:00:00"/>
    <d v="2025-06-18T00:00:00"/>
    <d v="2025-06-13T00:00:00"/>
    <d v="2025-06-17T00:00:00"/>
    <d v="2025-06-17T00:00:00"/>
    <s v="VALLE DEL CAUCA"/>
    <s v="CALI"/>
    <s v="J,A MORGAN CHASE"/>
    <n v="89183944"/>
    <s v="CB CRECIMIENTO - NUEVO"/>
    <s v="APERTURA"/>
    <s v="REDEBAN"/>
    <n v="9999"/>
    <s v="BANCO DE BOGOTA"/>
    <s v="EJECUTADO"/>
    <s v="13-06 SE REALIZA LLAMADA AL CLIENTE, SE HABLA CON EL SR JHON MAURICIO ARIAS HERNANDEZ, SE VALIDA DIRECCIÓN OK, CANAL OK, TARJETA DE SEMBRADO OK, DISPONIBILIDAD TOTAL, SE CONFIRMA 4 ULTIMOS DIGITOS DE LA TARJETA: NO - CLIENTE NO LA TIENE A LA MANO (SE LE COMPARTE DIGITOS ENVIADOS EN LISTA), LLAMAR EL DÍA LA INSTALACIÓN PARA CONFIRMAR VISITA // 17/06/2025 SE REALIZA INSTALACION DE CORRESPONSAL AVAL, SE INSTALAN EQUIPOS, SEMBRADO DE TARJETA, CB QUEDA OPERATIVO."/>
    <s v="HERRERA MONAR GEOVANNY"/>
    <s v="V1SZZ472"/>
    <n v="871748"/>
    <n v="911961"/>
    <n v="524834"/>
    <s v="N/A"/>
    <s v="20 ROLLOS"/>
    <s v="TIPO I"/>
    <s v="TERRESTRE"/>
    <s v="VISITA_TÉCNICA"/>
    <n v="5254"/>
    <n v="1"/>
    <n v="75096.394270399993"/>
    <n v="75096.394270399993"/>
    <m/>
    <m/>
    <m/>
    <m/>
    <m/>
    <m/>
  </r>
  <r>
    <s v="NEIVA"/>
    <x v="4"/>
    <x v="5"/>
    <n v="41396"/>
    <s v="TA-25-756376"/>
    <s v="FO-25-1087160"/>
    <d v="2025-06-13T00:00:00"/>
    <d v="2025-06-18T00:00:00"/>
    <d v="2025-06-13T00:00:00"/>
    <d v="2025-06-17T00:00:00"/>
    <d v="2025-06-17T00:00:00"/>
    <s v="HUILA"/>
    <s v="LA PLATA"/>
    <s v="JESMAR COMUNICACIONES AGENCIA LA PLATA CPS"/>
    <n v="89097524"/>
    <s v="CB CRECIMIENTO - NUEVO"/>
    <s v="APERTURA"/>
    <s v="REDEBAN"/>
    <n v="9999"/>
    <s v="BANCO DE BOGOTA"/>
    <s v="EJECUTADO"/>
    <s v="13-06 SE REALIZA LLAMADA AL CLIENTE, SE HABLA CON EL SR JESMAR HURTADO Y COMPAÑÍA S EN C, SE VALIDA DIRECCIÓN OK, CANAL OK, TARJETA DE SEMBRADO OK, DISPONIBILIDAD TOTAL, SE CONFIRMA 4 ULTIMOS DIGITOS DE LA TARJETA: NO - CLIENTE NO LA TIENE A LA MANO (SE LE COMPARTE DIGITOS ENVIADOS EN LISTA), LLAMAR EL DÍA LA INSTALACIÓN PARA CONFIRMAR VISITA // 17/06/2025 SE REALIZA INSTALACION DE CORRESPONSAL AVAL, SE INSTALAN EQUIPOS, SEMBRADO DE TARJETA, CB QUEDA OPERATIVO."/>
    <s v="ANDRADE HERNANDEZ JUAN CARLOS"/>
    <s v="A1SZZ602"/>
    <n v="289277"/>
    <s v="N/A"/>
    <n v="1178944"/>
    <s v="N/A"/>
    <s v="20 ROLLOS"/>
    <s v="TIPO III"/>
    <s v="TERRESTRE"/>
    <s v="VISITA_TÉCNICA"/>
    <n v="5850"/>
    <n v="1"/>
    <n v="275728.78077800001"/>
    <n v="275728.78077800001"/>
    <m/>
    <m/>
    <m/>
    <m/>
    <m/>
    <m/>
  </r>
  <r>
    <s v="VILLAVICENCIO"/>
    <x v="4"/>
    <x v="5"/>
    <n v="50251"/>
    <s v="TA-25-756377"/>
    <s v="FO-25-1087164"/>
    <d v="2025-06-13T00:00:00"/>
    <d v="2025-06-18T00:00:00"/>
    <d v="2025-06-13T00:00:00"/>
    <d v="2025-06-18T00:00:00"/>
    <d v="2025-06-18T00:00:00"/>
    <s v="META"/>
    <s v="EL CASTILLO"/>
    <s v="COMUNICACIONES POVEDA"/>
    <n v="80890288"/>
    <s v="CB CRECIMIENTO - NUEVO"/>
    <s v="APERTURA"/>
    <s v="REDEBAN"/>
    <n v="9999"/>
    <s v="BANCO DE BOGOTA"/>
    <s v="EJECUTADO"/>
    <s v="13-06 SE REALIZA LLAMADA AL CLIENTE, SE HABLA CON EL SR JHON FREDDY POVEDA CAMACHO, SE VALIDA DIRECCIÓN OK, CANAL OK, TARJETA DE SEMBRADO OK, DISPONIBILIDAD TOTAL, SE CONFIRMA 4 ULTIMOS DIGITOS DE LA TARJETA: NO - CLIENTE NO LA TIENE A LA MANO (SE LE COMPARTE DIGITOS ENVIADOS EN LISTA), LLAMAR EL DÍA LA INSTALACIÓN PARA CONFIRMAR VISITA // 18/06/2025 SE REALIZA INSTALACIÓN CORRESPONSAL BANCO BOGOTÁ, SE INSTALA BASE Y LECTORA SE REALIZA SEMBRADO DE TARJETA, TRANSACCIONES DE CB QUEDAN EN RECHAZO SE COMUNICA CON ENTIDAD EN INFORMAN DEJAR TARJETA SEMBRADA"/>
    <s v="PEDREROS CONTRERAS MICHAEL STEVENS"/>
    <s v="FADZZ323"/>
    <n v="260208"/>
    <s v="N/A"/>
    <n v="1144870"/>
    <s v="N/A"/>
    <s v="20 ROLLOS"/>
    <s v="TIPO II"/>
    <s v="TERRESTRE"/>
    <s v="VISITA_TÉCNICA"/>
    <n v="8743"/>
    <n v="1"/>
    <n v="163813.69572160003"/>
    <n v="163813.69572160003"/>
    <m/>
    <m/>
    <m/>
    <m/>
    <m/>
    <m/>
  </r>
  <r>
    <s v="VILLAVICENCIO"/>
    <x v="4"/>
    <x v="5"/>
    <n v="50573"/>
    <s v="TA-25-775286"/>
    <s v="FO-25-1090746"/>
    <d v="2025-06-13T00:00:00"/>
    <d v="2025-06-18T00:00:00"/>
    <d v="2025-06-13T00:00:00"/>
    <d v="2025-06-17T00:00:00"/>
    <d v="2025-06-17T00:00:00"/>
    <s v="META"/>
    <s v="PUERTO LOPEZ"/>
    <s v="DROGUERIA PHARMA WILLIAM"/>
    <n v="80728025"/>
    <s v="CB CRECIMIENTO - NUEVO"/>
    <s v="APERTURA"/>
    <s v="REDEBAN"/>
    <n v="9999"/>
    <s v="BANCO DE BOGOTA"/>
    <s v="EJECUTADO"/>
    <s v="13-06 SE INTENTA COMUNICACION CON   DROGUERIA PHARMA WILLIAM, AL NUMERO058-6450357 - 3212834207( SUENA NO RESPONDE) - 315823709 (CORREO DE VOZ) SE LE HACE VAROS INTENTOS // 14-06-2025 SE REALIZA LLAMADA AL CLIENTE, SE HABLA CON ENCARAGADO DROGUERIA PHARMA WILLIAM SE VALIDA DIRECCIÓN OK, CANAL OK, TARJETA DE SEMBRADO OK, DISPONIBILIDAD TOTAL, SE CONFIRMA 4 ULTIMOS DIGITOS DE LA TARJETA: NO - CLIENTE NO LA TIENE A LA MANO (SE LE COMPARTE DIGITOS ENVIADOS EN LISTA), LLAMAR EL DÍA LA INSTALACIÓN PARA CONFIRMAR VISITA// CONTACTO REALIZADO POR WHATSAPP // 17/06/2025 SE REALIZA INSTALACION DE CORRESPONSAL AVAL, SE INSTALAN EQUIPOS, SEMBRADO DE TARJETA, SE REALIZAN PRUEBAS DECLINADAS TARJETA CON USO RESTRINGIDO SE REALIZA ESCALAMIENTO CON ENTIDAD TS 9280"/>
    <s v="CASTRILLON URREA LONDIER LEANDRO"/>
    <s v="LAYZZ367"/>
    <n v="707208"/>
    <s v="N/A"/>
    <n v="902729"/>
    <s v="N/A"/>
    <s v="20 ROLLOS"/>
    <s v="TIPO II"/>
    <s v="TERRESTRE"/>
    <s v="VISITA_TÉCNICA"/>
    <n v="9280"/>
    <n v="1"/>
    <n v="163813.69572160003"/>
    <n v="163813.69572160003"/>
    <m/>
    <m/>
    <m/>
    <m/>
    <m/>
    <m/>
  </r>
  <r>
    <s v="MONTERIA"/>
    <x v="0"/>
    <x v="0"/>
    <n v="23555"/>
    <s v="TA-25-756383"/>
    <s v="FO-25-1087175"/>
    <d v="2025-06-13T00:00:00"/>
    <d v="2025-06-18T00:00:00"/>
    <d v="2025-06-13T00:00:00"/>
    <d v="2025-06-18T00:00:00"/>
    <d v="2025-06-18T00:00:00"/>
    <s v="CORDOBA"/>
    <s v="PLANETA RICA"/>
    <s v="TRAMITES Y SERVICIOS DONDE LILO"/>
    <n v="89306093"/>
    <s v="CB CRECIMIENTO - NUEVO"/>
    <s v="APERTURA"/>
    <s v="REDEBAN"/>
    <n v="9999"/>
    <s v="BANCO DE BOGOTA"/>
    <s v="EJECUTADO"/>
    <s v="13-06 SE REALIZA LLAMADA AL CLIENTE, SE HABLA CON LA SRA ROSA MERYS OTERO PEREZ, SE VALIDA DIRECCIÓN OK, CANAL OK, TARJETA DE SEMBRADO OK, DISPONIBILIDAD TOTAL, SE CONFIRMA 4 ULTIMOS DIGITOS DE LA TARJETA: NO - CLIENTE NO LA TIENE A LA MANO (SE LE COMPARTE DIGITOS ENVIADOS EN LISTA), LLAMAR EL DÍA LA INSTALACIÓN PARA CONFIRMAR VISITA // 18/06/2025 SE REALIZA INSTALACION DE CORRESPONSAL AVAL, SE INSTALAN EQUIPOS, SEMBRADO DE TARJETA, CB QUEDA OPERATIVO."/>
    <s v="CALDERA SALCEDO CARLOS JULIO"/>
    <s v="A4XZZ834"/>
    <n v="235000"/>
    <s v="N/A"/>
    <n v="1034781"/>
    <s v="N/A"/>
    <s v="20 ROLLOS"/>
    <s v="TIPO II"/>
    <s v="TERRESTRE"/>
    <s v="VISITA_TÉCNICA"/>
    <n v="5183"/>
    <n v="1"/>
    <n v="163813.69572160003"/>
    <n v="163813.69572160003"/>
    <m/>
    <m/>
    <m/>
    <m/>
    <m/>
    <m/>
  </r>
  <r>
    <s v="BOGOTA"/>
    <x v="3"/>
    <x v="3"/>
    <n v="25754"/>
    <s v="TA-25-756386"/>
    <s v="FO-25-1087181"/>
    <d v="2025-06-13T00:00:00"/>
    <d v="2025-06-18T00:00:00"/>
    <d v="2025-06-13T00:00:00"/>
    <d v="2025-06-17T00:00:00"/>
    <d v="2025-06-17T00:00:00"/>
    <s v="CUNDINAMARCA"/>
    <s v="SOACHA"/>
    <s v="DROGUERIA PHARMA LUJO"/>
    <n v="17421009"/>
    <s v="CB CRECIMIENTO - NUEVO"/>
    <s v="APERTURA"/>
    <s v="REDEBAN"/>
    <n v="9999"/>
    <s v="BANCO DE BOGOTA"/>
    <s v="EJECUTADO/CANCELADO"/>
    <s v="13-06-2025 SE REALIZA LLAMADA AL CLIENTE, SE HABLA CON LA SRA NUBIA ROCIO APOLINAR RODRIGUEZ, SE VALIDA DIRECCIÓN OK, CANAL OK, TARJETA DE SEMBRADO OK, DISPONIBILIDAD TOTAL, SE CONFIRMA 4 ULTIMOS DIGITOS DE LA TARJETA: OK, LLAMAR EL DÍA LA INSTALACIÓN PARA CONFIRMAR VISITA // 17/06/2025 NO SÉ LOGRA CONTACTO INICIAL CON CLIENTE TÉCNICO INICIA DESPLAZAMIENTO AL LLEGAR A SITIO LA DIRECCIÓN COINCIDE EN EL BARRIO SAN NICOLÁS PERO NO EXISTE LA 39A 08 SE HACE NUEVAMENTE CONTACTO CON LA CLIENTE CONTESTA LA SEÑORA NUBIA 322 9461468 INDICA QUE ES EL BARRIO LEÓN XIII SE EXPLICA QUE LA DIRECCIÓN ESTÁ MAL EN LA ORDEN YA LLEVA LA PALABRA SUR Y PARA LEÓN XIII NO VA CON SUR LA CLIENTA SE EXALTA E INDICA QUE YA NO DESEA EL SERVICIO QUE LLEVA DOS MESES ESPERANDO EL TÉCNICO LE PIDE ENVIAR UNA FOTO DEL CÁMARA Y COMERCIO PARA CONFIRMAR SI ESTÁ CON O SIN SUR PARA ESCALAR SE LE INDICA QUE ANTES DE MEDIO DÍA TÉCNICO ESPERARA SON LAS 11:30 SOBRE LAS 12 DE MEDIO DÍA ENVÍA FOTO DIRECCIÓN TIENE SUR NO SE PUEDE INSTALAR SE ESCALA A COORDINADOR Y RBM. CARRERA 8 39 A - 08 SUR - LISTA DE CHEQUEO - TRANSV 12 A 39A-50 - CÁMARA DE COMERCIO,SE INFORMA AL COMERCIO QUE DEBE ACTUALIZAR DIRECCIÓN SEGÚN CÁMARA DE COMERCIO"/>
    <s v="BUSTOS MORA DIEGO MANUEL"/>
    <s v="LAYZZ368"/>
    <s v="N/A"/>
    <s v="N/A"/>
    <s v="N/A"/>
    <s v="N/A"/>
    <s v="N/A"/>
    <s v="TIPO I"/>
    <s v="TERRESTRE"/>
    <s v="VISITA_TÉCNICA"/>
    <n v="3618"/>
    <n v="1"/>
    <n v="75096.394270399993"/>
    <n v="75096.394270399993"/>
    <m/>
    <m/>
    <m/>
    <m/>
    <m/>
    <m/>
  </r>
  <r>
    <s v="NEIVA"/>
    <x v="4"/>
    <x v="5"/>
    <n v="18001"/>
    <s v="TA-25-775287"/>
    <s v="FO-25-1090752"/>
    <d v="2025-06-13T00:00:00"/>
    <d v="2025-06-18T00:00:00"/>
    <d v="2025-06-13T00:00:00"/>
    <d v="2025-06-18T00:00:00"/>
    <d v="2025-06-18T00:00:00"/>
    <s v="CAQUETA"/>
    <s v="FLORENCIA"/>
    <s v="DROGAS SAN MIGUEL LARANDIA"/>
    <n v="24241358"/>
    <s v="CB CRECIMIENTO - NUEVO"/>
    <s v="APERTURA"/>
    <s v="REDEBAN"/>
    <n v="9999"/>
    <s v="BANCO DE BOGOTA"/>
    <s v="EJECUTADO"/>
    <s v="13-06 SE INTENTA COMUNICACION CON EL SR JUAN RICARDO CORREA CHIMBACO, AL NUMERO 3188961735 SE LE HACE VAROS INTENTOS // 14-06-2025 SE REALIZA LLAMADA AL CLIENTE, SE HABLA CON EL SR JUAN RICARDO CORREA CHIMBACO SE VALIDA DIRECCIÓN OK, CANAL OK, TARJETA DE SEMBRADO OK, DISPONIBILIDAD TOTAL, SE CONFIRMA 4 ULTIMOS DIGITOS DE LA TARJETA: OK, LLAMAR EL DÍA LA INSTALACIÓN PARA CONFIRMAR VISITA// CONTACTO REALIZADO POR WHATSAPP // OBSERVACION DEL CLIENTE: EL SEÑOR JUAN INDICA QUE COMO EL COMERCIO ESTA EN UN BATALLON NO PERMITE INGRESO DE PERSONAL NO AUTORIZADO POR LO CUAL SOLICITA SER VISITADO EN OTRO ESTABLECIMIENTO CON EL QUE CUENTA, PARA QUE SE CONFIGURE EL EQUIPO Y LO PUEDE DESPUES TRASLADAR DESPUES AL BATALLON, LA DIRECCION DEL COMERCIO ES: Calle 15 # 14-27 barrio centro Florencia // 18/06/2025 SE REALIZA INSTALACION DE CORRESPONSAL AVAL, SE INSTALAN EQUIPOS, SEMBRADO DE TARJETA, CB QUEDA OPERATIVO. SE REALIZA IMPLEMENTACIÓN EN DIRECCIÓN DIFERENTE, ACCION APROBADA POR RBM."/>
    <s v="DEVIA REINOSO JUAN CARLOS"/>
    <s v="LAYZZ369"/>
    <n v="260768"/>
    <s v="N/A"/>
    <n v="536288"/>
    <s v="N/A"/>
    <s v="20 ROLLOS"/>
    <s v="TIPO IV"/>
    <s v="TERRESTRE"/>
    <s v="VISITA_TÉCNICA"/>
    <n v="5588"/>
    <n v="1"/>
    <n v="504832.64687880001"/>
    <n v="504832.64687880001"/>
    <m/>
    <m/>
    <m/>
    <m/>
    <m/>
    <m/>
  </r>
  <r>
    <s v="YOPAL"/>
    <x v="4"/>
    <x v="5"/>
    <n v="85001"/>
    <s v="TA-25-775288"/>
    <s v="FO-25-1090756"/>
    <d v="2025-06-13T00:00:00"/>
    <d v="2025-06-18T00:00:00"/>
    <d v="2025-06-13T00:00:00"/>
    <d v="2025-06-18T00:00:00"/>
    <d v="2025-06-18T00:00:00"/>
    <s v="CASANARE"/>
    <s v="YOPAL"/>
    <s v="MULTISERVICIOS PAWI"/>
    <n v="26136820"/>
    <s v="CB CRECIMIENTO - NUEVO"/>
    <s v="APERTURA"/>
    <s v="REDEBAN"/>
    <n v="9999"/>
    <s v="BANCO DE BOGOTA"/>
    <s v="EJECUTADO"/>
    <s v="13-06 SE INTENTA COMUNICACION CON LA SRA GINNA PAOLA RIVEROS CAÑAS, AL NUMERO 3115933829  SE LE HACE VAROS INTENTOS // 14-06-2025 SE REALIZA LLAMADA AL CLIENTE, SE HABLA CON LA SRA GINNA PAOLA RIVEROS CAÑAS SE VALIDA DIRECCIÓN OK, CANAL OK, TARJETA DE SEMBRADO OK, DISPONIBILIDAD TOTAL, SE CONFIRMA 4 ULTIMOS DIGITOS DE LA TARJETA: OK, LLAMAR EL DÍA LA INSTALACIÓN PARA CONFIRMAR VISITA// CONTACTO REALIZADO POR WHATSAPP // OBSERVACION DEL CLIENTE: EN CASO DE NO TENER CONTACTO CON EL PRIMER NUMERO LLAMAR A 3132097952 WILSON RIVEROS (PADRE) // 18/06/2025 SE REALIZA INSTALACIÓN DE CB AVAL MIGRACIÓN OK TS 2759 PRUEBAS DE COMERCIO OK PRUEBAS DE CB TRX DECLINADA FONDOS INSUFICIENTES SE REPORTA NOVEDAD A COORDINADOR PARA ESCALAR A ENTIDAD, SE REALIZA CAMBIO DE EQUIPO PANTALLA NEGRA"/>
    <s v="CASTRILLON URREA LONDIER LEANDRO"/>
    <s v="LAYZZ371"/>
    <n v="244837"/>
    <n v="232312"/>
    <n v="1113807"/>
    <s v="N/A"/>
    <s v="20 ROLLOS"/>
    <s v="TIPO I"/>
    <s v="TERRESTRE"/>
    <s v="VISITA_TÉCNICA"/>
    <n v="2759"/>
    <n v="1"/>
    <n v="75096.394270399993"/>
    <n v="75096.394270399993"/>
    <m/>
    <m/>
    <m/>
    <m/>
    <m/>
    <m/>
  </r>
  <r>
    <s v="CUCUTA"/>
    <x v="1"/>
    <x v="1"/>
    <n v="54810"/>
    <s v="TA-25-756398"/>
    <s v="FO-25-1087187"/>
    <d v="2025-06-13T00:00:00"/>
    <d v="2025-06-25T00:00:00"/>
    <d v="2025-06-13T00:00:00"/>
    <d v="2025-06-17T00:00:00"/>
    <d v="2025-06-17T00:00:00"/>
    <s v="NORTE DE SANTANDER"/>
    <s v="TIBU"/>
    <s v="DROGUERIA DE LOS MEDICOS DE TIBU"/>
    <n v="89335895"/>
    <s v="CB CRECIMIENTO - NUEVO"/>
    <s v="APERTURA"/>
    <s v="REDEBAN"/>
    <n v="9999"/>
    <s v="BANCO DE BOGOTA"/>
    <s v="EJECUTADO"/>
    <s v="13-06 SE REALIZA LLAMADA AL CLIENTE, SE HABLA CON LA SRA DORIS ESTELLA ORELLANOS RONDON, SE VALIDA DIRECCIÓN OK, CANAL OK, TARJETA DE SEMBRADO OK, DISPONIBILIDAD TOTAL, SE CONFIRMA 4 ULTIMOS DIGITOS DE LA TARJETA: NO - CLIENTE NO LA TIENE A LA MANO (SE LE COMPARTE DIGITOS ENVIADOS EN LISTA), LLAMAR EL DÍA LA INSTALACIÓN PARA CONFIRMAR VISITA // 17/06/2025 SE REALIZA INSTALACION DE CORRESPONSAL AVAL, SE INSTALAN EQUIPOS, SEMBRADO DE TARJETA, CB QUEDA OPERATIVO.APERTURA REALIZADA EN BODEGA CUCUTA, POR TEMAS DE ORDEN PÚBLICO EN LA ZONA CATATUMBO. APROBADO POR LA ENTIDAD"/>
    <s v="TORRES MANTILLA JOSE DANIEL"/>
    <s v="LMYZZ069"/>
    <n v="931844"/>
    <s v="N/A"/>
    <n v="908142"/>
    <s v="N/A"/>
    <s v="20 ROLLOS"/>
    <s v="TIPO IV ESPECIAL"/>
    <s v="TERRESTRE"/>
    <s v="VISITA_TÉCNICA"/>
    <n v="2109"/>
    <n v="1"/>
    <n v="504832.64687880001"/>
    <n v="504832.64687880001"/>
    <m/>
    <m/>
    <m/>
    <m/>
    <m/>
    <m/>
  </r>
  <r>
    <s v="VILLAVICENCIO"/>
    <x v="4"/>
    <x v="5"/>
    <n v="50313"/>
    <s v="TA-25-780834"/>
    <s v="FO-25-1097680"/>
    <d v="2025-06-16T00:00:00"/>
    <d v="2025-06-19T00:00:00"/>
    <d v="2025-06-16T00:00:00"/>
    <d v="2025-06-19T00:00:00"/>
    <d v="2025-06-19T00:00:00"/>
    <s v="META"/>
    <s v="GRANADA"/>
    <s v="P &amp; T STEYLIN"/>
    <n v="80995632"/>
    <s v="CB CRECIMIENTO - NUEVO"/>
    <s v="APERTURA"/>
    <s v="REDEBAN"/>
    <n v="9999"/>
    <s v="BANCO DE BOGOTA"/>
    <s v="EJECUTADO"/>
    <s v="16-06-2025 SE REALIZA LLAMADA AL CLIENTE, SE HABLA CON LA SRA LILIANA MARITZA GUTIERREZ SE VALIDA DIRECCIÓN OK, CANAL OK, TARJETA DE SEMBRADO OK, DISPONIBILIDAD TOTAL, SE CONFIRMA 4 ULTIMOS DIGITOS DE LA TARJETA: OK, LLAMAR EL DÍA LA INSTALACIÓN PARA CONFIRMAR VISITA// CONTACTO REALIZADO POR WHATSAPP, INSISTIR EN LA LLAMADA YA QUE NO ATIENDE NUMEROS EXTRAÑOS // 19/06/2025 SE REALIZA INSTALACIÓN DE DATAFONO LECTOR CABLES BASE FUENTE SE VALIDA ERROR CON DANIEL MURCIA PERSONAL DE RBM YA QUE SALE (TARJETA USO RESTRINGIDO) SE ESCALA CON ENTIDAD E INFORMA QUE NOS RETIREMOS DEJANDO TARJETAS SEMBRADA EN EQUIPO"/>
    <s v="ROZO JIMENEZ EDGAR ARMANDO"/>
    <s v="FADZZ935"/>
    <n v="243768"/>
    <n v="1040152"/>
    <n v="1239641"/>
    <s v="N/A"/>
    <s v="20 ROLLOS"/>
    <s v="TIPO II"/>
    <s v="TERRESTRE"/>
    <s v="VISITA_TÉCNICA"/>
    <n v="2929"/>
    <n v="1"/>
    <n v="163813.69572160003"/>
    <n v="163813.69572160003"/>
    <m/>
    <m/>
    <m/>
    <m/>
    <m/>
    <m/>
  </r>
  <r>
    <s v="BOGOTA"/>
    <x v="3"/>
    <x v="3"/>
    <n v="11001"/>
    <s v="TA-25-780837"/>
    <s v="FO-25-1097682"/>
    <d v="2025-06-16T00:00:00"/>
    <d v="2025-06-19T00:00:00"/>
    <d v="2025-06-16T00:00:00"/>
    <d v="2025-06-18T00:00:00"/>
    <d v="2025-06-18T00:00:00"/>
    <s v="CUNDINAMARCA"/>
    <s v="BOGOTA"/>
    <s v="PAPELERIA Y VARIEDADES ETHAN"/>
    <n v="89160010"/>
    <s v="CB CRECIMIENTO - NUEVO"/>
    <s v="APERTURA"/>
    <s v="REDEBAN"/>
    <n v="9999"/>
    <s v="BANCO DE BOGOTA"/>
    <s v="EJECUTADO"/>
    <s v="16-06-2025 SE REALIZA LLAMADA AL CLIENTE, SE HABLA CON LA SRA MARLIES ALEXANDRA POVEDA MES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18/06/2025 SE VISITA COMERCIO POR APERTURA AVAL DONDE HAY UN EQUIPO PREINSTALADO SE DEJA BASE , LECTORA FUENTE ,CABLE DE RED , 20 ROLLOS ,NO SE INSTALA CUBRE CLAVE POR FALTA DE UNIDADES EN BODEGA, SE REALIZA SEMBRADO DE TARJETA OK , SE REALIZAN TRANSACCIONES DE PRUEBA OK ,PERO SE EVIDENCIA QUE LA DIRECCIÓN QUE ESTÁ ARRASTRANDO EL BAUCHER NO COINCIDE CON LA DE LA PÁG. DE INICIALIZACIÓN SE ESCALA CASO CON ÁREA ENCARGADA QUIEN CONFIRMA EN EL TRANSCURSO DEL DÍA SE ENVIARA INICIALIZACIÓN REMOTA PARA GENERAR LA MODIFICACIÓN CORRESPONDIENTE EN LA DIRECCIÓN SE INFORMA A CLIENTE QUIEN ACEPTA Y SE FINALIZA ACTIVIDAD SIN MÁS NOVEDAD"/>
    <s v="ROMERO ROJAS BREIDY JHOHAN"/>
    <s v="F1SZZ175"/>
    <n v="289221"/>
    <s v="N/A"/>
    <n v="1238862"/>
    <s v="N/A"/>
    <s v="20 ROLLOS"/>
    <s v="TIPO I"/>
    <s v="TERRESTRE"/>
    <s v="VISITA_TÉCNICA"/>
    <n v="7159"/>
    <n v="1"/>
    <n v="75096.394270399993"/>
    <n v="75096.394270399993"/>
    <m/>
    <m/>
    <m/>
    <m/>
    <m/>
    <m/>
  </r>
  <r>
    <s v="VILLAVICENCIO"/>
    <x v="4"/>
    <x v="5"/>
    <n v="50287"/>
    <s v="TA-25-780840"/>
    <s v="FO-25-1097691"/>
    <d v="2025-06-16T00:00:00"/>
    <d v="2025-06-19T00:00:00"/>
    <d v="2025-06-16T00:00:00"/>
    <d v="2025-06-19T00:00:00"/>
    <d v="2025-06-19T00:00:00"/>
    <s v="META"/>
    <s v="FUENTE DE ORO"/>
    <s v="MULTISERVICIOS CONTABLES M &amp; R"/>
    <n v="89261977"/>
    <s v="CB CRECIMIENTO - NUEVO"/>
    <s v="APERTURA"/>
    <s v="REDEBAN"/>
    <n v="9999"/>
    <s v="BANCO DE BOGOTA"/>
    <s v="EJECUTADO"/>
    <s v="16-06-2025 SE REALIZA LLAMADA AL CLIENTE, SE HABLA CON LA SRA BLANCA MARGARITA QUIROG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19/06/2025 SE REALIZA INSTALACION DE CORRESPONSAL AVAL, SE INSTALAN ACCESORIOS EQUIPO YA SE ENCONTRABA EN EL COMERCIO, SEMBRADO DE TARJETA, CB QUEDA OPERATIVO."/>
    <s v="ROZO JIMENEZ EDGAR ARMANDO"/>
    <s v="SATZZ052"/>
    <s v="N/A"/>
    <s v="N/A"/>
    <n v="1239596"/>
    <s v="N/A"/>
    <s v="20 ROLLOS"/>
    <s v="TIPO III"/>
    <s v="TERRESTRE"/>
    <s v="VISITA_TÉCNICA"/>
    <n v="636"/>
    <n v="1"/>
    <n v="275728.78077800001"/>
    <n v="275728.78077800001"/>
    <m/>
    <m/>
    <m/>
    <m/>
    <m/>
    <m/>
  </r>
  <r>
    <s v="CALI"/>
    <x v="2"/>
    <x v="2"/>
    <n v="76892"/>
    <s v="TA-25-780842"/>
    <s v="FO-25-1097696"/>
    <d v="2025-06-16T00:00:00"/>
    <d v="2025-06-19T00:00:00"/>
    <d v="2025-06-16T00:00:00"/>
    <d v="2025-06-18T00:00:00"/>
    <d v="2025-06-18T00:00:00"/>
    <s v="VALLE DEL CAUCA"/>
    <s v="YUMBO"/>
    <s v="ACUANE COMUNICACIONES"/>
    <n v="89346314"/>
    <s v="CB CRECIMIENTO - NUEVO"/>
    <s v="APERTURA"/>
    <s v="REDEBAN"/>
    <n v="9999"/>
    <s v="BANCO DE BOGOTA"/>
    <s v="EJECUTADO"/>
    <s v="16-06-2025 SE REALIZA LLAMADA AL CLIENTE, SE HABLA CON LA SRA ALBEIRO DE JESUS LOAIZA RAMIREZ SE VALIDA DIRECCIÓN OK, CANAL OK, TARJETA DE SEMBRADO OK, DISPONIBILIDAD TOTAL, SE CONFIRMA 4 ULTIMOS DIGITOS DE LA TARJETA: OK, LLAMAR EL DÍA LA INSTALACIÓN PARA CONFIRMAR VISITA// CONTACTO REALIZADO POR LA APP // HORARIO DE ATENCION DE 8:00 AM - 8:00 PM HORARIO CONTINUO // 18/06/2025 SE REALIZA INSTALACION DE CORRESPONSAL AVAL, SE INSTALAN EQUIPOS, SEMBRADO DE TARJETA, CB QUEDA OPERATIVO."/>
    <s v="BOLAÑOS TABORDA JORGE ENRIQUE"/>
    <s v="LMYZZ499"/>
    <n v="248913"/>
    <s v="N/A"/>
    <n v="1114593"/>
    <s v="N/A"/>
    <s v="20 ROLLOS"/>
    <s v="TIPO I"/>
    <s v="TERRESTRE"/>
    <s v="VISITA_TÉCNICA"/>
    <n v="3182"/>
    <n v="1"/>
    <n v="75096.394270399993"/>
    <n v="75096.394270399993"/>
    <m/>
    <m/>
    <m/>
    <m/>
    <m/>
    <m/>
  </r>
  <r>
    <s v="PEREIRA"/>
    <x v="2"/>
    <x v="4"/>
    <n v="76828"/>
    <s v="TA-25-780843"/>
    <s v="FO-25-1097698"/>
    <d v="2025-06-16T00:00:00"/>
    <d v="2025-06-19T00:00:00"/>
    <d v="2025-06-16T00:00:00"/>
    <d v="2025-06-19T00:00:00"/>
    <d v="2025-06-19T00:00:00"/>
    <s v="VALLE DEL CAUCA"/>
    <s v="TRUJILLO"/>
    <s v="NOVUS MULTISERVICIOS"/>
    <n v="89333463"/>
    <s v="CB CRECIMIENTO - NUEVO"/>
    <s v="APERTURA"/>
    <s v="REDEBAN"/>
    <n v="9999"/>
    <s v="BANCO DE BOGOTA"/>
    <s v="EJECUTADO"/>
    <s v="16-06-2025 SE REALIZA LLAMADA AL CLIENTE, SE HABLA CON EL SR JOSE FABIAN ROJAS PANIAGUA SE VALIDA DIRECCIÓN OK, CANAL OK, TARJETA DE SEMBRADO OK, DISPONIBILIDAD TOTAL, SE CONFIRMA 4 ULTIMOS DIGITOS DE LA TARJETA: OK, LLAMAR EL DÍA LA INSTALACIÓN PARA CONFIRMAR VISITA// CONTACTO REALIZADO POR LA APP // 19/06/2025 SE REALIZA INSTALACION DE CORRESPONSAL AVAL, SE INSTALAN EQUIPOS, SEMBRADO DE TARJETA, CB QUEDA OPERATIVO."/>
    <s v="HERRERA MONAR GEOVANNY"/>
    <s v="A1YZZ648"/>
    <n v="784306"/>
    <s v="N/A"/>
    <n v="1114481"/>
    <s v="N/A"/>
    <s v="20 ROLLOS"/>
    <s v="TIPO II"/>
    <s v="TERRESTRE"/>
    <s v="VISITA_TÉCNICA"/>
    <n v="3620"/>
    <n v="1"/>
    <n v="163813.69572160003"/>
    <n v="163813.69572160003"/>
    <m/>
    <m/>
    <m/>
    <m/>
    <m/>
    <m/>
  </r>
  <r>
    <s v="PASTO"/>
    <x v="2"/>
    <x v="2"/>
    <n v="52215"/>
    <s v="TA-25-780844"/>
    <s v="FO-25-1097701"/>
    <d v="2025-06-16T00:00:00"/>
    <d v="2025-06-19T00:00:00"/>
    <d v="2025-06-16T00:00:00"/>
    <d v="2025-06-19T00:00:00"/>
    <d v="2025-06-19T00:00:00"/>
    <s v="NARIÑO"/>
    <s v="CORDOBA"/>
    <s v="GC PAPELERIA"/>
    <n v="89336574"/>
    <s v="CB CRECIMIENTO - NUEVO"/>
    <s v="APERTURA"/>
    <s v="REDEBAN"/>
    <n v="9999"/>
    <s v="BANCO DE BOGOTA"/>
    <s v="EJECUTADO"/>
    <s v="16-06 SE REALIZA LLAMADA AL CLIENTE, SE HABLA CON LA SRA DAYANA YAMILE CEBALLOS REVELO, SE VALIDA DIRECCIÓN OK, CANAL OK, TARJETA DE SEMBRADO OK, DISPONIBILIDAD TOTAL, SE CONFIRMA 4 ULTIMOS DIGITOS DE LA TARJETA: NO - CLIENTE NO LA TIENE A LA MANO (SE LE COMPARTE DIGITOS ENVIADOS EN LISTA), LLAMAR EL DÍA LA INSTALACIÓN PARA CONFIRMAR VISITA // 19/06/2025 SE REALIZA INSTALACION DE CORRESPONSAL AVAL, SE INSTALAN EQUIPOS, SEMBRADO DE TARJETA, CB QUEDA OPERATIVO."/>
    <s v="BRAVO MADROÑERO OSCAR ESTEBAN"/>
    <s v="A1YZZ567"/>
    <n v="1092243"/>
    <s v="N/A"/>
    <n v="1217255"/>
    <s v="N/A"/>
    <s v="20 ROLLOS"/>
    <s v="TIPO II"/>
    <s v="TERRESTRE"/>
    <s v="VISITA_TÉCNICA"/>
    <n v="6408"/>
    <n v="1"/>
    <n v="163813.69572160003"/>
    <n v="163813.69572160003"/>
    <m/>
    <m/>
    <m/>
    <m/>
    <m/>
    <m/>
  </r>
  <r>
    <s v="MEDELLIN"/>
    <x v="5"/>
    <x v="6"/>
    <n v="5266"/>
    <s v="TA-25-780846"/>
    <s v="FO-25-1097705"/>
    <d v="2025-06-16T00:00:00"/>
    <d v="2025-06-19T00:00:00"/>
    <d v="2025-06-16T00:00:00"/>
    <d v="2025-06-18T00:00:00"/>
    <d v="2025-06-18T00:00:00"/>
    <s v="ANTIOQUIA"/>
    <s v="ENVIGADO"/>
    <s v="WORLD GLOBAL COMUNICACIONES "/>
    <n v="89348927"/>
    <s v="CB CRECIMIENTO - NUEVO"/>
    <s v="APERTURA"/>
    <s v="REDEBAN"/>
    <n v="9999"/>
    <s v="BANCO DE BOGOTA"/>
    <s v="EJECUTADO"/>
    <s v="16-06 SE REALIZA LLAMADA AL CLIENTE, SE HABLA CON EL SR HERNAN DARIO PRADO CHACUA, SE VALIDA DIRECCIÓN OK, CANAL OK, TARJETA DE SEMBRADO OK, DISPONIBILIDAD TOTAL, SE CONFIRMA 4 ULTIMOS DIGITOS DE LA TARJETA: NO - CLIENTE NO LA TIENE A LA MANO (SE LE COMPARTE DIGITOS ENVIADOS EN LISTA), LLAMAR EL DÍA LA INSTALACIÓN PARA CONFIRMAR VISITA // CONTACTO REALIZADO POR WHATSAPP // 18/06/2025 SE REALIZA INSTALACION DE CORRESPONSAL AVAL, SE INSTALAN EQUIPOS, SEMBRADO DE TARJETA, CB QUEDA OPERATIVO."/>
    <s v="CASTAÑEDA PALACIO CARLOS FELIPE"/>
    <s v="LMYZZ758"/>
    <n v="894447"/>
    <s v="N/A"/>
    <n v="846644"/>
    <s v="N/A"/>
    <s v="20 ROLLOS"/>
    <s v="TIPO I"/>
    <s v="TERRESTRE"/>
    <s v="VISITA_TÉCNICA"/>
    <n v="5843"/>
    <n v="1"/>
    <n v="75096.394270399993"/>
    <n v="75096.394270399993"/>
    <m/>
    <m/>
    <m/>
    <m/>
    <m/>
    <m/>
  </r>
  <r>
    <s v="BOGOTA"/>
    <x v="3"/>
    <x v="3"/>
    <n v="11001"/>
    <s v="TA-25-780849"/>
    <s v="FO-25-1097709"/>
    <d v="2025-06-16T00:00:00"/>
    <d v="2025-06-19T00:00:00"/>
    <d v="2025-06-16T00:00:00"/>
    <d v="2025-06-18T00:00:00"/>
    <d v="2025-06-18T00:00:00"/>
    <s v="CUNDINAMARCA"/>
    <s v="BOGOTA"/>
    <s v="PAPELERIA Y MISCELANEA LA MISERICORDIA"/>
    <n v="87237674"/>
    <s v="CB CRECIMIENTO - NUEVO"/>
    <s v="APERTURA"/>
    <s v="REDEBAN"/>
    <n v="9999"/>
    <s v="BANCO DE BOGOTA"/>
    <s v="EJECUTADO"/>
    <s v="16-06 SE REALIZA LLAMADA AL CLIENTE, SE HABLA CON LA SRA DAYANA YAMILE CEBALLOS REVELO, SE VALIDA DIRECCIÓN OK, CANAL OK, TARJETA DE SEMBRADO OK, DISPONIBILIDAD TOTAL, SE CONFIRMA 4 ULTIMOS DIGITOS DE LA TARJETA: NO - CLIENTE NO LA TIENE A LA MANO (SE LE COMPARTE DIGITOS ENVIADOS EN LISTA), LLAMAR EL DÍA LA INSTALACIÓN PARA CONFIRMAR VISITA // 18/06/2025 SE REALIZA INSTALACION DE CORRESPONSAL AVAL, SE INSTALAN EQUIPOS, SEMBRADO DE TARJETA, CB QUEDA OPERATIVO."/>
    <s v="ORTIZ MARTINEZ STIVEN"/>
    <s v="V1KZZ883"/>
    <n v="1056019"/>
    <s v="N/A"/>
    <n v="1238882"/>
    <s v="N/A"/>
    <s v="20 ROLLOS"/>
    <s v="TIPO I"/>
    <s v="TERRESTRE"/>
    <s v="VISITA_TÉCNICA"/>
    <n v="2710"/>
    <n v="1"/>
    <n v="75096.394270399993"/>
    <n v="75096.394270399993"/>
    <m/>
    <m/>
    <m/>
    <m/>
    <m/>
    <m/>
  </r>
  <r>
    <s v="CALI"/>
    <x v="2"/>
    <x v="2"/>
    <n v="76248"/>
    <s v="TA-25-780850"/>
    <s v="FO-25-1097714"/>
    <d v="2025-06-16T00:00:00"/>
    <d v="2025-06-19T00:00:00"/>
    <d v="2025-06-16T00:00:00"/>
    <d v="2025-06-18T00:00:00"/>
    <d v="2025-06-18T00:00:00"/>
    <s v="VALLE DEL CAUCA"/>
    <s v="EL CERRITO"/>
    <s v="VARIARTE"/>
    <n v="89158374"/>
    <s v="CB CRECIMIENTO - NUEVO"/>
    <s v="APERTURA"/>
    <s v="REDEBAN"/>
    <n v="9999"/>
    <s v="BANCO DE BOGOTA"/>
    <s v="EJECUTADO"/>
    <s v="16-06 SE REALIZA LLAMADA AL CLIENTE, SE HABLA CON EL SR HOVER FERNANDO CULCHAC PERENGUEZ, SE VALIDA DIRECCIÓN OK, CANAL OK, TARJETA DE SEMBRADO OK, DISPONIBILIDAD TOTAL, SE CONFIRMA 4 ULTIMOS DIGITOS DE LA TARJETA: NO - CLIENTE NO LA TIENE A LA MANO (SE LE COMPARTE DIGITOS ENVIADOS EN LISTA), LLAMAR EL DÍA LA INSTALACIÓN PARA CONFIRMAR VISITA // 18/06/2025 SE VISITA EL COMERCIO, SE INSTALA DATAFONO, LECTORA, ACCESORIOS EN APERTURA CB AVAL MIXTO, TARJETA DE SEMBRADO 1440, PRUEBAS OK, TELECARGA TRNA. SE CAMBIAN DOS VECES EQUIPOS UNO POR TECNOLOGÍA Y EL OTRO POR IMPRESORA MALA"/>
    <s v="HERRERA MONAR GEOVANNY"/>
    <s v="SXTZZ285"/>
    <n v="1242417"/>
    <s v="881120-1235427"/>
    <s v="1139804- MAGIC BOX 243627317561365457297264 "/>
    <s v="N/A"/>
    <s v="20 ROLLOS"/>
    <s v="TIPO II"/>
    <s v="TERRESTRE"/>
    <s v="VISITA_TÉCNICA"/>
    <n v="1440"/>
    <n v="1"/>
    <n v="163813.69572160003"/>
    <n v="163813.69572160003"/>
    <m/>
    <m/>
    <m/>
    <m/>
    <m/>
    <m/>
  </r>
  <r>
    <s v="CALI"/>
    <x v="2"/>
    <x v="2"/>
    <n v="76001"/>
    <s v="TA-25-780852"/>
    <s v="FO-25-1097718"/>
    <d v="2025-06-16T00:00:00"/>
    <d v="2025-06-19T00:00:00"/>
    <d v="2025-06-16T00:00:00"/>
    <d v="2025-06-19T00:00:00"/>
    <d v="2025-06-19T00:00:00"/>
    <s v="VALLE DEL CAUCA"/>
    <s v="CALI"/>
    <s v="TIENDA МIХТA Y VARIEDADES RENACER"/>
    <n v="89183788"/>
    <s v="CB CRECIMIENTO - NUEVO"/>
    <s v="APERTURA"/>
    <s v="REDEBAN"/>
    <n v="9999"/>
    <s v="BANCO DE BOGOTA"/>
    <s v="EJECUTADO"/>
    <s v="16-06 SE REALIZA LLAMADA AL CLIENTE, SE HABLA CON  LA SRA DANNA VALENTINA GRISALES URBANO, SE VALIDA DIRECCIÓN OK, CANAL OK, TARJETA DE SEMBRADO OK, DISPONIBILIDAD TOTAL, SE CONFIRMA 4 ULTIMOS DIGITOS DE LA TARJETA:SI, LLAMAR EL DÍA LA INSTALACIÓN PARA CONFIRMAR VISITA // 19/06/2025 SE REALIZA INSTALACION DE CORRESPONSAL AVAL, SE INSTALAN EQUIPOS, SEMBRADO DE TARJETA, CB QUEDA OPERATIVO."/>
    <s v="TORRES GARCIA JENDRY JOSE"/>
    <s v="V1SZZ041"/>
    <n v="1050107"/>
    <n v="740215"/>
    <n v="523873"/>
    <s v="N/A"/>
    <s v="20 ROLLOS"/>
    <s v="TIPO I"/>
    <s v="TERRESTRE"/>
    <s v="VISITA_TÉCNICA"/>
    <n v="6371"/>
    <n v="1"/>
    <n v="75096.394270399993"/>
    <n v="75096.394270399993"/>
    <m/>
    <m/>
    <m/>
    <m/>
    <m/>
    <m/>
  </r>
  <r>
    <s v="BOGOTA"/>
    <x v="3"/>
    <x v="3"/>
    <n v="11001"/>
    <s v="TA-25-780860"/>
    <s v="FO-25-1097731"/>
    <d v="2025-06-16T00:00:00"/>
    <d v="2025-06-19T00:00:00"/>
    <d v="2025-06-16T00:00:00"/>
    <d v="2025-06-18T00:00:00"/>
    <d v="2025-06-18T00:00:00"/>
    <s v="CUNDINAMARCA"/>
    <s v="BOGOTA"/>
    <s v="SURICAT3"/>
    <n v="21412176"/>
    <s v="CB CRECIMIENTO - NUEVO"/>
    <s v="APERTURA"/>
    <s v="REDEBAN"/>
    <n v="9999"/>
    <s v="BANCO DE BOGOTA"/>
    <s v="EJECUTADO"/>
    <s v="16-06 SE REALIZA LLAMADA AL CLIENTE, SE HABLA CON EL SR DIEGO ALEJANDRO SASTRE RODRIGUEZ, SE VALIDA DIRECCIÓN OK, CANAL OK, TARJETA DE SEMBRADO OK, DISPONIBILIDAD TOTAL, SE CONFIRMA 4 ULTIMOS DIGITOS DE LA TARJETA:SI, LLAMAR EL DÍA LA INSTALACIÓN PARA CONFIRMAR VISITA // 18/06/2025 SE REALIZA VISITA DE CAMPO DONDE SE INSTALA EQUIPOS DE ACUERDO A INDICACIONES DEL CLIENTE, AL REALIZAR PRUEBAS ARROJA ERROR &quot;FONDO INSUFICIENTES&quot;, SE ESCALA CON EDISON SAMBONY DE REDEBAN QUIEN AUTORIZA DEJAR EQUIPOS, CORRESPONSAL SE DEJA CON LA TRANSACCIÓN DECLINADA POR BLOQUEO DE ENTIDAD, TARJETA DE SEMBRADO 2837 OK."/>
    <s v="LOZADA ROJAS CHRISTIAN ANDRES"/>
    <s v="SVWZZ109"/>
    <n v="227567"/>
    <s v="N/A"/>
    <n v="1238737"/>
    <s v="N/A"/>
    <s v="20 ROLLOS"/>
    <s v="TIPO I"/>
    <s v="TERRESTRE"/>
    <s v="VISITA_TÉCNICA"/>
    <n v="2837"/>
    <n v="1"/>
    <n v="75096.394270399993"/>
    <n v="75096.394270399993"/>
    <m/>
    <m/>
    <m/>
    <m/>
    <m/>
    <m/>
  </r>
  <r>
    <s v="CARTAGENA"/>
    <x v="0"/>
    <x v="0"/>
    <n v="13001"/>
    <s v="TA-25-780861"/>
    <s v="FO-25-1097738"/>
    <d v="2025-06-16T00:00:00"/>
    <d v="2025-06-19T00:00:00"/>
    <d v="2025-06-16T00:00:00"/>
    <d v="2025-06-18T00:00:00"/>
    <d v="2025-06-18T00:00:00"/>
    <s v="BOLIVAR"/>
    <s v="CARTAGENA"/>
    <s v="RED724 6"/>
    <n v="89249635"/>
    <s v="CB CRECIMIENTO - NUEVO"/>
    <s v="APERTURA"/>
    <s v="REDEBAN"/>
    <n v="9999"/>
    <s v="BANCO DE BOGOTA"/>
    <s v="EJECUTADO"/>
    <s v="16-06 SE REALIZA LLAMADA AL CLIENTE, SE HABLA CON RED724 TRADE SAS SIGLA ACTIVA AGRO SERVICIOS EU, SE VALIDA DIRECCIÓN OK, CANAL OK, TARJETA DE SEMBRADO OK, DISPONIBILIDAD TOTAL, SE CONFIRMA 4 ULTIMOS DIGITOS DE LA TARJETA:SI, LLAMAR EL DÍA LA INSTALACIÓN PARA CONFIRMAR VISITA // 18/06/2025 SE REALIZA INSTALACION DE CORRESPONSAL AVAL, SE INSTALAN EQUIPOS, SEMBRADO DE TARJETA, CB QUEDA OPERATIVO."/>
    <s v="MARTINEZ SALGUEDO ANDRES AUGUSTO"/>
    <s v="LATZZ153"/>
    <n v="279331"/>
    <s v="N/A"/>
    <n v="1165063"/>
    <s v="N/A"/>
    <s v="20 ROLLOS"/>
    <s v="TIPO I"/>
    <s v="TERRESTRE"/>
    <s v="VISITA_TÉCNICA"/>
    <n v="910"/>
    <n v="1"/>
    <n v="75096.394270399993"/>
    <n v="75096.394270399993"/>
    <m/>
    <m/>
    <m/>
    <m/>
    <m/>
    <m/>
  </r>
  <r>
    <s v="BOGOTA"/>
    <x v="3"/>
    <x v="3"/>
    <n v="11001"/>
    <s v="TA-25-780862"/>
    <s v="FO-25-1097740"/>
    <d v="2025-06-16T00:00:00"/>
    <d v="2025-06-19T00:00:00"/>
    <d v="2025-06-16T00:00:00"/>
    <d v="2025-06-18T00:00:00"/>
    <d v="2025-06-18T00:00:00"/>
    <s v="CUNDINAMARCA"/>
    <s v="BOGOTA"/>
    <s v="CORRESPONSAL EL EMBAJADOR"/>
    <n v="25615683"/>
    <s v="CB CRECIMIENTO - NUEVO"/>
    <s v="APERTURA"/>
    <s v="REDEBAN"/>
    <n v="9999"/>
    <s v="BANCO DE BOGOTA"/>
    <s v="EJECUTADO"/>
    <s v="16-06 SE REALIZA LLAMADA AL CLIENTE, SE HABLA CON EL SR CRISTIAN DAVID VILLARRAGA MORENO , SE VALIDA DIRECCIÓN OK, CANAL OK, TARJETA DE SEMBRADO OK, DISPONIBILIDAD TOTAL, SE CONFIRMA 4 ULTIMOS DIGITOS DE LA TARJETA:SI, LLAMAR EL DÍA LA INSTALACIÓN PARA CONFIRMAR VISITA // CONTACTO REALIZADO POR WHATSAPP // 18/06/2025 SE REALIZA INSTALACION DE CORRESPONSAL AVAL, SE INSTALAN EQUIPOS, SEMBRADO DE TARJETA, CB QUEDA OPERATIVO."/>
    <s v="VEGA MANRIQUE JONATAN MAURICIO"/>
    <s v="SVWZZ110"/>
    <n v="714382"/>
    <s v="N/A"/>
    <n v="1238700"/>
    <s v="N/A"/>
    <s v="20 ROLLOS"/>
    <s v="TIPO I"/>
    <s v="TERRESTRE"/>
    <s v="VISITA_TÉCNICA"/>
    <n v="7759"/>
    <n v="1"/>
    <n v="75096.394270399993"/>
    <n v="75096.394270399993"/>
    <m/>
    <m/>
    <m/>
    <m/>
    <m/>
    <m/>
  </r>
  <r>
    <s v="IBAGUE"/>
    <x v="4"/>
    <x v="5"/>
    <n v="73268"/>
    <s v="TA-25-784307"/>
    <s v="FO-25-1100169"/>
    <d v="2025-06-16T00:00:00"/>
    <d v="2025-06-19T00:00:00"/>
    <d v="2025-06-16T00:00:00"/>
    <d v="2025-06-18T00:00:00"/>
    <d v="2025-06-18T00:00:00"/>
    <s v="TOLIMA"/>
    <s v="ESPINAL"/>
    <s v="MULTISERVICIOS TORRES MENSAJEROS"/>
    <n v="21570973"/>
    <s v="CB CRECIMIENTO - NUEVO"/>
    <s v="APERTURA"/>
    <s v="REDEBAN"/>
    <n v="9999"/>
    <s v="BANCO DE BOGOTA"/>
    <s v="EJECUTADO"/>
    <s v="17-06 SE INTENTA COMUNICACION CON LA SRA ADRIANA JIMENEZ CELIS, AL NUMERO 3142012958, SUENA NO CONTESTA.  SE HACE VARIOS INTENTOS // 17-06-2025 SE REALIZA LLAMADA AL CLIENTE, SE HABLA CON EL SR Jorge Alberto Torres SE VALIDA DIRECCIÓN OK, CANAL OK, TARJETA DE SEMBRADO OK, DISPONIBILIDAD TOTAL, SE CONFIRMA 4 ULTIMOS DIGITOS DE LA TARJETA: OK, LLAMAR EL DÍA LA INSTALACIÓN PARA CONFIRMAR VISITA// CONTACTO REALIZADO POR LA APP // HORARIO DEL COMERCIO: 9:00 AM - 12:00 PM Y DE 2:00PM - 5:00 PM // 18/06/2025 SE REALIZA CAMBIO DE EQUIPO Y SE INSTALA LECTOR, SEMBRADO DE TARJETA 3940 SE CAPACITA EN INGRESO A MENU DE CB AVAL, CREACIÓN DE USUARIO TRANSACCIONES DE PRUEBA O.K, COMPARTE NÚMERO DE SOPORTE AVAL"/>
    <s v="GUTIERREZ CAMILO ANDRES"/>
    <s v="OA00F534"/>
    <n v="1242652"/>
    <n v="176866"/>
    <n v="913484"/>
    <s v="N/A"/>
    <s v="20 ROLLOS"/>
    <s v="TIPO II"/>
    <s v="TERRESTRE"/>
    <s v="VISITA_TÉCNICA"/>
    <n v="3940"/>
    <n v="1"/>
    <n v="163813.69572160003"/>
    <n v="163813.69572160003"/>
    <m/>
    <m/>
    <m/>
    <m/>
    <m/>
    <m/>
  </r>
  <r>
    <s v="BUCARAMANGA"/>
    <x v="1"/>
    <x v="1"/>
    <n v="68895"/>
    <s v="TA-25-780864"/>
    <s v="FO-25-1097747"/>
    <d v="2025-06-16T00:00:00"/>
    <d v="2025-06-19T00:00:00"/>
    <d v="2025-06-16T00:00:00"/>
    <d v="2025-06-18T00:00:00"/>
    <d v="2025-06-18T00:00:00"/>
    <s v="SANTANDER"/>
    <s v="ZAPATOCA"/>
    <s v="G.E SURTI MASS S.A.S ZAPATOCA"/>
    <n v="52825015"/>
    <s v="CB CRECIMIENTO - NUEVO"/>
    <s v="APERTURA"/>
    <s v="REDEBAN"/>
    <n v="9999"/>
    <s v="BANCO DE BOGOTA"/>
    <s v="EJECUTADO"/>
    <s v="16-06 SE REALIZA LLAMADA AL CLIENTE, SE HABLA CON  LA SRA Edisabel Sierra, SE VALIDA DIRECCIÓN OK, CANAL OK, TARJETA DE SEMBRADO OK, DISPONIBILIDAD TOTAL, SE CONFIRMA 4 ULTIMOS DIGITOS DE LA TARJETA:SI, LLAMAR EL DÍA LA INSTALACIÓN PARA CONFIRMAR VISITA // 18/06/2025 SE INSTALA DATAFONO SE DEJA LECTOR, CABLE Y FUENTE, BASE 20 ROLLOS SE SIEMBRA TARJETA 0290 PRUEBAS FONDOS INSUFICIENTES, SE LE INDICA AL CLIENTE Q SE DEBE COMUNICAR CON EL BANCO"/>
    <s v="GELVEZ MOGOLLON JOSE ELISEO"/>
    <s v="EF2ZZ540"/>
    <n v="1105305"/>
    <n v="1237421"/>
    <n v="962079"/>
    <s v="N/A"/>
    <s v="20 ROLLOS"/>
    <s v="TIPO III"/>
    <s v="TERRESTRE"/>
    <s v="VISITA_TÉCNICA"/>
    <n v="290"/>
    <n v="1"/>
    <n v="275728.78077800001"/>
    <n v="275728.78077800001"/>
    <m/>
    <m/>
    <m/>
    <m/>
    <m/>
    <m/>
  </r>
  <r>
    <s v="TUNJA"/>
    <x v="1"/>
    <x v="1"/>
    <n v="15511"/>
    <s v="TA-25-789037"/>
    <s v="FO-25-1103287"/>
    <d v="2025-06-17T00:00:00"/>
    <d v="2025-06-20T00:00:00"/>
    <d v="2025-06-17T00:00:00"/>
    <d v="2025-06-19T00:00:00"/>
    <d v="2025-06-19T00:00:00"/>
    <s v="BOYACA"/>
    <s v="PACHAVITA"/>
    <s v="MICELANEA CIELO JUANITA"/>
    <n v="89307206"/>
    <s v="CB CRECIMIENTO - NUEVO"/>
    <s v="APERTURA"/>
    <s v="REDEBAN"/>
    <n v="9999"/>
    <s v="BANCO DE BOGOTA"/>
    <s v="EJECUTADO"/>
    <s v="17-06-2025 SE REALIZA LLAMADA AL CLIENTE, SE HABLA CON LA SRA NANCY MARIA CONTRERAS VARGAS, SE VALIDA DIRECCIÓN OK, CANAL OK, TARJETA DE SEMBRADO OK, DISPONIBILIDAD TOTAL, SE CONFIRMA 4 ULTIMOS DIGITOS DE LA TARJETA: SI, LLAMAR EL DÍA LA INSTALACIÓN PARA CONFIRMAR VISITA // 19/06/2025 SE REALIZA INSTALACION DE CORRESPONSAL AVAL, SE INSTALAN EQUIPOS, SEMBRADO DE TARJETA, CB QUEDA OPERATIVO."/>
    <s v="GONZALEZ GONZALEZ MARIO ALBERTO"/>
    <s v="A4YZZ217"/>
    <n v="251057"/>
    <s v="N/A"/>
    <n v="870861"/>
    <s v="N/A"/>
    <s v="20 ROLLOS"/>
    <s v="TIPO III"/>
    <s v="TERRESTRE"/>
    <s v="VISITA_TÉCNICA"/>
    <n v="9911"/>
    <n v="1"/>
    <n v="275728.78077800001"/>
    <n v="275728.78077800001"/>
    <m/>
    <m/>
    <m/>
    <m/>
    <m/>
    <m/>
  </r>
  <r>
    <s v="VILLAVICENCIO"/>
    <x v="4"/>
    <x v="5"/>
    <n v="50006"/>
    <s v="TA-25-789038"/>
    <s v="FO-25-1103290"/>
    <d v="2025-06-17T00:00:00"/>
    <d v="2025-06-20T00:00:00"/>
    <d v="2025-06-17T00:00:00"/>
    <d v="2025-06-20T00:00:00"/>
    <d v="2025-06-20T00:00:00"/>
    <s v="META"/>
    <s v="ACACIAS"/>
    <s v="CIUDAD FARMA"/>
    <n v="89306820"/>
    <s v="CB CRECIMIENTO - NUEVO"/>
    <s v="APERTURA"/>
    <s v="REDEBAN"/>
    <n v="9999"/>
    <s v="BANCO DE BOGOTA"/>
    <s v="EJECUTADO"/>
    <s v="17-06-2025 SE REALIZA LLAMADA AL CLIENTE, SE HABLA CON LA SRA CLARA LILIANA GONZALEZ CAMACHO, SE VALIDA DIRECCIÓN OK, CANAL OK, TARJETA DE SEMBRADO OK, DISPONIBILIDAD TOTAL, SE CONFIRMA 4 ULTIMOS DIGITOS DE LA TARJETA: SI, LLAMAR EL DÍA LA INSTALACIÓN PARA CONFIRMAR VISITA // 20/06/2025 SE REALIZA INSTALACION DE CORRESPONSAL AVAL, SE INSTALAN EQUIPOS, SEMBRADO DE TARJETA, CB QUEDA OPERATIVO."/>
    <s v="GARZON RUIZ LUIS MIGUEL"/>
    <s v="10VZZ355"/>
    <n v="716008"/>
    <s v="N/A"/>
    <n v="530045"/>
    <s v="N/A"/>
    <s v="20 ROLLOS"/>
    <s v="TIPO II"/>
    <s v="TERRESTRE"/>
    <s v="VISITA_TÉCNICA"/>
    <n v="5569"/>
    <n v="1"/>
    <n v="163813.69572160003"/>
    <n v="163813.69572160003"/>
    <m/>
    <m/>
    <m/>
    <m/>
    <m/>
    <m/>
  </r>
  <r>
    <s v="VILLAVICENCIO"/>
    <x v="4"/>
    <x v="5"/>
    <n v="50001"/>
    <s v="TA-25-789041"/>
    <s v="FO-25-1103293"/>
    <d v="2025-06-17T00:00:00"/>
    <d v="2025-06-20T00:00:00"/>
    <d v="2025-06-17T00:00:00"/>
    <d v="2025-06-19T00:00:00"/>
    <d v="2025-06-19T00:00:00"/>
    <s v="META"/>
    <s v="VILLAVICENCIO"/>
    <s v="MULTISERVICIOS Y TECNOLOGIA CRISTAL"/>
    <n v="89310927"/>
    <s v="CB CRECIMIENTO - NUEVO"/>
    <s v="APERTURA"/>
    <s v="REDEBAN"/>
    <n v="9999"/>
    <s v="BANCO DE BOGOTA"/>
    <s v="EJECUTADO"/>
    <s v="17-06-2025 SE REALIZA LLAMADA AL CLIENTE, SE HABLA CON LA  ESPOSA, SE VALIDA DIRECCIÓN OK, CANAL OK, TARJETA DE SEMBRADO OK, DISPONIBILIDAD TOTAL, SE CONFIRMA 4 ULTIMOS DIGITOS DE LA TARJETA:  NO - CLIENTE NO LA TIENE A LA MANO (SE LE COMPARTE DIGITOS ENVIADOS EN LISTA), LLAMAR EL DÍA LA INSTALACIÓN PARA CONFIRMAR VISITA, LLAMAR EL DÍA LA INSTALACIÓN PARA CONFIRMAR VISITA // 19/06/2025 SE REALIZA INSTALACION DE CORRESPONSAL AVAL, SE INSTALAN EQUIPOS, SEMBRADO DE TARJETA, CB QUEDA OPERATIVO."/>
    <s v="GARZON RUIZ LUIS MIGUEL"/>
    <s v="10VZZ356"/>
    <n v="1057984"/>
    <n v="251322"/>
    <n v="538817"/>
    <s v="N/A"/>
    <s v="20 ROLLOS"/>
    <s v="TIPO I"/>
    <s v="TERRESTRE"/>
    <s v="VISITA_TÉCNICA"/>
    <n v="23"/>
    <n v="1"/>
    <n v="75096.394270399993"/>
    <n v="75096.394270399993"/>
    <m/>
    <m/>
    <m/>
    <m/>
    <m/>
    <m/>
  </r>
  <r>
    <s v="IBAGUE"/>
    <x v="4"/>
    <x v="5"/>
    <n v="73504"/>
    <s v="TA-25-789042"/>
    <s v="FO-25-1103298"/>
    <d v="2025-06-17T00:00:00"/>
    <d v="2025-06-20T00:00:00"/>
    <d v="2025-06-17T00:00:00"/>
    <d v="2025-06-20T00:00:00"/>
    <d v="2025-06-20T00:00:00"/>
    <s v="TOLIMA"/>
    <s v="ORTEGA"/>
    <s v="PAPELERIA BARAK DE ORTEGA"/>
    <n v="89308810"/>
    <s v="CB CRECIMIENTO - NUEVO"/>
    <s v="APERTURA"/>
    <s v="REDEBAN"/>
    <n v="9999"/>
    <s v="BANCO DE BOGOTA"/>
    <s v="EJECUTADO"/>
    <s v="17-06-2025 SE REALIZA LLAMADA AL CLIENTE, SE HABLA CON LA NURY CAPERA MENDOZA, SE VALIDA DIRECCIÓN OK, CANAL OK, TARJETA DE SEMBRADO OK, DISPONIBILIDAD TOTAL, SE CONFIRMA 4 ULTIMOS DIGITOS DE LA TARJETA:  NO - CLIENTE NO LA TIENE A LA MANO (SE LE COMPARTE DIGITOS ENVIADOS EN LISTA), LLAMAR EL DÍA LA INSTALACIÓN PARA CONFIRMAR VISITA, LLAMAR EL DÍA LA INSTALACIÓN PARA CONFIRMAR VISITA // 20/06/2025 SE REALIZA INSTALACION DE CORRESPONSAL AVAL, SE INSTALAN EQUIPOS, SEMBRADO DE TARJETA, CB QUEDA OPERATIVO."/>
    <s v="GUTIERREZ CAMILO ANDRES"/>
    <s v="10ZZZ077"/>
    <n v="267104"/>
    <s v="N/A"/>
    <n v="526753"/>
    <s v="N/A"/>
    <s v="20 ROLLOS"/>
    <s v="TIPO III"/>
    <s v="TERRESTRE"/>
    <s v="VISITA_TÉCNICA"/>
    <n v="8067"/>
    <n v="1"/>
    <n v="275728.78077800001"/>
    <n v="275728.78077800001"/>
    <m/>
    <m/>
    <m/>
    <m/>
    <m/>
    <m/>
  </r>
  <r>
    <s v="BUCARAMANGA"/>
    <x v="1"/>
    <x v="1"/>
    <n v="68001"/>
    <s v="TA-25-789044"/>
    <s v="FO-25-1103302"/>
    <d v="2025-06-17T00:00:00"/>
    <d v="2025-06-20T00:00:00"/>
    <d v="2025-06-17T00:00:00"/>
    <d v="2025-06-19T00:00:00"/>
    <d v="2025-06-19T00:00:00"/>
    <s v="SANTANDER"/>
    <s v="BUCARAMANGA"/>
    <s v="TIENDA CREATIVA PAPEL&amp;ARTE"/>
    <n v="89268426"/>
    <s v="CB CRECIMIENTO - NUEVO"/>
    <s v="APERTURA"/>
    <s v="REDEBAN"/>
    <n v="9999"/>
    <s v="BANCO DE BOGOTA"/>
    <s v="EJECUTADO"/>
    <s v="17-06-2025 SE REALIZA LLAMADA AL CLIENTE, SE HABLA CON DISTRIBUCIONES SBC S.A.S S.A.S, SE VALIDA DIRECCIÓN OK, CANAL OK, TARJETA DE SEMBRADO OK, DISPONIBILIDAD TOTAL, SE CONFIRMA 4 ULTIMOS DIGITOS DE LA TARJETA:  NO - CLIENTE NO LA TIENE A LA MANO (SE LE COMPARTE DIGITOS ENVIADOS EN LISTA), LLAMAR EL DÍA LA INSTALACIÓN PARA CONFIRMAR VISITA, LLAMAR EL DÍA LA INSTALACIÓN PARA CONFIRMAR VISITA // 19/06/2025 SE REALIZA VISITA AL COMERCIO, SE VALIDA Y SE ENCUENTRA QUE EL DATÁFONO QUE LE HABIAN DEJADO AL CLIENTE ESTA EN FALLA NO TOMA CONEXIÓN DE RED, SE PROCEDE A CAMBIAR POR UN DESK 2600 , SE HACE LA DESCARGA DE LA VERSIÓN 10.5N, Y SISTEMA OPERATIVO, SE CONFIGURA SE INSTALA APARTE DEL DATÁFONO, BASE, LECTOR SE BARRAS SE HACEN PRUEBAS DEJANDO TODO OK"/>
    <s v="GONZALEZ ESTUPIÑAN YEISON WALTER ANTONIO"/>
    <s v="A4UZZ272"/>
    <n v="1235424"/>
    <n v="251379"/>
    <s v="514987-MAGIC BOX 241597317561324755897410"/>
    <s v="N/A"/>
    <s v="20 ROLLOS"/>
    <s v="TIPO I"/>
    <s v="TERRESTRE"/>
    <s v="VISITA_TÉCNICA"/>
    <n v="8206"/>
    <n v="1"/>
    <n v="75096.394270399993"/>
    <n v="75096.394270399993"/>
    <m/>
    <m/>
    <m/>
    <m/>
    <m/>
    <m/>
  </r>
  <r>
    <s v="CALI"/>
    <x v="2"/>
    <x v="2"/>
    <n v="76001"/>
    <s v="TA-25-789047"/>
    <s v="FO-25-1103306"/>
    <d v="2025-06-17T00:00:00"/>
    <d v="2025-06-20T00:00:00"/>
    <d v="2025-06-17T00:00:00"/>
    <d v="2025-06-19T00:00:00"/>
    <d v="2025-06-19T00:00:00"/>
    <s v="VALLE DEL CAUCA"/>
    <s v="CALI"/>
    <s v="COMUNICACIONES V Y V"/>
    <n v="89337479"/>
    <s v="CB CRECIMIENTO - NUEVO"/>
    <s v="APERTURA"/>
    <s v="REDEBAN"/>
    <n v="9999"/>
    <s v="BANCO DE BOGOTA"/>
    <s v="EJECUTADO"/>
    <s v="17-06-2025 SE REALIZA LLAMADA AL CLIENTE, SE HABLA CON LA SRA LIZETH VALERIA GUAPACHA MUNOZ, SE VALIDA DIRECCIÓN OK, CANAL OK, TARJETA DE SEMBRADO OK, DISPONIBILIDAD TOTAL, SE CONFIRMA 4 ULTIMOS DIGITOS DE LA TARJETA: SI, LLAMAR EL DÍA LA INSTALACIÓN PARA CONFIRMAR VISITA // 19/06/2025 SE REALIZA INSTALACION DE CORRESPONSAL AVAL, SE INSTALAN EQUIPOS, SEMBRADO DE TARJETA, CB QUEDA OPERATIVO."/>
    <s v="TORRES GARCIA JENDRY JOSE"/>
    <s v="LMYZZ071"/>
    <n v="1072744"/>
    <n v="851248"/>
    <n v="1076549"/>
    <s v="N/A"/>
    <s v="20 ROLLOS"/>
    <s v="TIPO I"/>
    <s v="TERRESTRE"/>
    <s v="VISITA_TÉCNICA"/>
    <n v="6732"/>
    <n v="1"/>
    <n v="75096.394270399993"/>
    <n v="75096.394270399993"/>
    <m/>
    <m/>
    <m/>
    <m/>
    <m/>
    <m/>
  </r>
  <r>
    <s v="MEDELLIN"/>
    <x v="5"/>
    <x v="6"/>
    <n v="15572"/>
    <s v="TA-25-789053"/>
    <s v="FO-25-1103311"/>
    <d v="2025-06-17T00:00:00"/>
    <d v="2025-06-20T00:00:00"/>
    <d v="2025-06-17T00:00:00"/>
    <d v="2025-06-19T00:00:00"/>
    <d v="2025-06-19T00:00:00"/>
    <s v="BOYACA"/>
    <s v="PUERTO BOYACA"/>
    <s v="TU RED A LA MANO "/>
    <n v="89331014"/>
    <s v="CB CRECIMIENTO - NUEVO"/>
    <s v="APERTURA"/>
    <s v="REDEBAN"/>
    <n v="9999"/>
    <s v="BANCO DE BOGOTA"/>
    <s v="EJECUTADO"/>
    <s v="17-06-2025 SE REALIZA LLAMADA AL CLIENTE, SE HABLA CON LA SRA DIANA SOLEIDY FLOREZ SUAZA, SE VALIDA DIRECCIÓN OK, CANAL OK, TARJETA DE SEMBRADO OK, DISPONIBILIDAD TOTAL, SE CONFIRMA 4 ULTIMOS DIGITOS DE LA TARJETA: NO - CLIENTE NO LA TIENE A LA MANO (SE LE COMPARTE DIGITOS ENVIADOS EN LISTA), LLAMAR EL DÍA LA INSTALACIÓN PARA CONFIRMAR VISITA // 19/06/2025 SE REALIZA INSTALACION DE CORRESPONSAL AVAL, SE INSTALAN EQUIPOS, SEMBRADO DE TARJETA, CB QUEDA OPERATIVO."/>
    <s v="RUA ALVAREZ RICHARD ANDRES"/>
    <s v="A1XZZ267"/>
    <n v="1237433"/>
    <s v="N/A"/>
    <n v="870959"/>
    <s v="N/A"/>
    <s v="20 ROLLOS"/>
    <s v="TIPO IV"/>
    <s v="TERRESTRE"/>
    <s v="VISITA_TÉCNICA"/>
    <n v="1124"/>
    <n v="1"/>
    <n v="504832.64687880001"/>
    <n v="504832.64687880001"/>
    <m/>
    <m/>
    <m/>
    <m/>
    <m/>
    <m/>
  </r>
  <r>
    <s v="MEDELLIN"/>
    <x v="5"/>
    <x v="6"/>
    <n v="5031"/>
    <s v="TA-25-789055"/>
    <s v="FO-25-1103317"/>
    <d v="2025-06-17T00:00:00"/>
    <d v="2025-06-20T00:00:00"/>
    <d v="2025-06-17T00:00:00"/>
    <d v="2025-06-19T00:00:00"/>
    <d v="2025-06-19T00:00:00"/>
    <s v="ANTIOQUIA"/>
    <s v="AMALFI"/>
    <s v="SE LE TIENE AMALFI "/>
    <n v="89332566"/>
    <s v="CB CRECIMIENTO - NUEVO"/>
    <s v="APERTURA"/>
    <s v="REDEBAN"/>
    <n v="9999"/>
    <s v="BANCO DE BOGOTA"/>
    <s v="EJECUTADO/CANCELADO"/>
    <s v="17-06-2025 SE REALIZA LLAMADA AL CLIENTE, SE HABLA CON LA SRA ESTEFANY JHOANNA CABRERA LONDONO, SE VALIDA DIRECCIÓN OK, CANAL OK, TARJETA DE SEMBRADO OK, DISPONIBILIDAD TOTAL, SE CONFIRMA 4 ULTIMOS DIGITOS DE LA TARJETA: NO - CLIENTE NO LA TIENE A LA MANO (SE LE COMPARTE DIGITOS ENVIADOS EN LISTA), LLAMAR EL DÍA LA INSTALACIÓN PARA CONFIRMAR VISITA // 19/06/2025 SE LLEGA A SITIO Y CLIENTE MANIFIESTA NO TENER LA TARJETA DE SEMBRADO QUE LA TIENE EN MEDELLÍN. SE CANCELA ACTIVIDAD"/>
    <s v="DIAZ ZABALA FRANCIS DUBAN"/>
    <s v="A1XZZ270"/>
    <s v="N/A"/>
    <s v="N/A"/>
    <s v="N/A"/>
    <s v="N/A"/>
    <s v="N/A"/>
    <s v="TIPO IV"/>
    <s v="TERRESTRE"/>
    <s v="VISITA_TÉCNICA"/>
    <n v="6842"/>
    <n v="1"/>
    <n v="504832.64687880001"/>
    <n v="504832.64687880001"/>
    <m/>
    <m/>
    <m/>
    <m/>
    <m/>
    <m/>
  </r>
  <r>
    <s v="SANTA MARTA"/>
    <x v="0"/>
    <x v="0"/>
    <n v="47980"/>
    <s v="TA-25-789058"/>
    <s v="FO-25-1103321"/>
    <d v="2025-06-17T00:00:00"/>
    <d v="2025-06-20T00:00:00"/>
    <d v="2025-06-17T00:00:00"/>
    <d v="2025-06-19T00:00:00"/>
    <d v="2025-06-19T00:00:00"/>
    <s v="MAGDALENA"/>
    <s v="ZONA BANANERA"/>
    <s v="ELECTRONICAS J&amp;M"/>
    <n v="89345868"/>
    <s v="CB CRECIMIENTO - NUEVO"/>
    <s v="APERTURA"/>
    <s v="REDEBAN"/>
    <n v="9999"/>
    <s v="BANCO DE BOGOTA"/>
    <s v="EJECUTADO"/>
    <s v="17-06-2025 SE REALIZA LLAMADA AL CLIENTE, SE HABLA CON EL SR JAIRO FLORIAN GOMEZ, SE VALIDA DIRECCIÓN OK, CANAL OK, TARJETA DE SEMBRADO OK, DISPONIBILIDAD TOTAL, SE CONFIRMA 4 ULTIMOS DIGITOS DE LA TARJETA: SI, LLAMAR EL DÍA LA INSTALACIÓN PARA CONFIRMAR VISITA // 19/06/2025 SE REALIZA INSTALACION DE CORRESPONSAL AVAL, SE INSTALAN EQUIPOS, SEMBRADO DE TARJETA, CB QUEDA OPERATIVO."/>
    <s v="THOMAS CAMPO SIGIFREDO SEGUNDO"/>
    <s v="LMYZZ498"/>
    <n v="767911"/>
    <s v="N/A"/>
    <n v="1231520"/>
    <s v="N/A"/>
    <s v="20 ROLLOS"/>
    <s v="TIPO II"/>
    <s v="TERRESTRE"/>
    <s v="VISITA_TÉCNICA"/>
    <n v="1373"/>
    <n v="1"/>
    <n v="163813.69572160003"/>
    <n v="163813.69572160003"/>
    <m/>
    <m/>
    <m/>
    <m/>
    <m/>
    <m/>
  </r>
  <r>
    <s v="BARRANQUILLA"/>
    <x v="0"/>
    <x v="0"/>
    <n v="8758"/>
    <s v="TA-25-789059"/>
    <s v="FO-25-1103324"/>
    <d v="2025-06-17T00:00:00"/>
    <d v="2025-06-20T00:00:00"/>
    <d v="2025-06-17T00:00:00"/>
    <d v="2025-06-19T00:00:00"/>
    <d v="2025-06-19T00:00:00"/>
    <s v="ATLANTICO"/>
    <s v="SOLEDAD"/>
    <s v="DROGUERIA SANTA ANA"/>
    <n v="89371379"/>
    <s v="CB CRECIMIENTO - NUEVO"/>
    <s v="APERTURA"/>
    <s v="REDEBAN"/>
    <n v="9999"/>
    <s v="BANCO DE BOGOTA"/>
    <s v="EJECUTADO"/>
    <s v="17-06-2025 SE REALIZA LLAMADA AL CLIENTE, SE HABLA CON EL SR EDINSON PADILLA ATENCIA, SE VALIDA DIRECCIÓN OK, CANAL OK, TARJETA DE SEMBRADO OK, DISPONIBILIDAD TOTAL, SE CONFIRMA 4 ULTIMOS DIGITOS DE LA TARJETA: NO - CLIENTE NO LA TIENE A LA MANO (SE LE COMPARTE DIGITOS ENVIADOS EN LISTA), LLAMAR EL DÍA LA INSTALACIÓN PARA CONFIRMAR VISITA // 19/06/2025 SE REALIZA INSTALACION DE CORRESPONSAL AVAL, SE INSTALAN EQUIPOS, SEMBRADO DE TARJETA, CB QUEDA OPERATIVO."/>
    <s v="PEÑALOZA GUTIERREZ RAFAEL GUSTAVO"/>
    <s v="SAUZZ893"/>
    <n v="1171117"/>
    <s v="N/A"/>
    <n v="916902"/>
    <s v="N/A"/>
    <s v="20 ROLLOS"/>
    <s v="TIPO I"/>
    <s v="TERRESTRE"/>
    <s v="VISITA_TÉCNICA"/>
    <n v="1829"/>
    <n v="1"/>
    <n v="75096.394270399993"/>
    <n v="75096.394270399993"/>
    <m/>
    <m/>
    <m/>
    <m/>
    <m/>
    <m/>
  </r>
  <r>
    <s v="BOGOTA"/>
    <x v="3"/>
    <x v="3"/>
    <n v="11001"/>
    <s v="TA-25-789062"/>
    <s v="FO-25-1103330"/>
    <d v="2025-06-17T00:00:00"/>
    <d v="2025-06-20T00:00:00"/>
    <d v="2025-06-17T00:00:00"/>
    <d v="2025-06-19T00:00:00"/>
    <d v="2025-06-19T00:00:00"/>
    <s v="CUNDINAMARCA"/>
    <s v="BOGOTA"/>
    <s v="INTERTUNA.NET"/>
    <n v="89330336"/>
    <s v="CB CRECIMIENTO - NUEVO"/>
    <s v="APERTURA"/>
    <s v="REDEBAN"/>
    <n v="9999"/>
    <s v="BANCO DE BOGOTA"/>
    <s v="EJECUTADO"/>
    <s v="17-06-2025 SE REALIZA LLAMADA AL CLIENTE, SE HABLA CON LA SRA YULYET ARACELY GARZON VIASUS, SE VALIDA DIRECCIÓN OK, CANAL OK, TARJETA DE SEMBRADO OK, DISPONIBILIDAD TOTAL, SE CONFIRMA 4 ULTIMOS DIGITOS DE LA TARJETA: NO - CLIENTE NO LA TIENE A LA MANO (SE LE COMPARTE DIGITOS ENVIADOS EN LISTA), LLAMAR EL DÍA LA INSTALACIÓN PARA CONFIRMAR VISITA // 19/06/2025 SE REALIZA INSTALACION DE CORRESPONSAL AVAL, SE INSTALAN ACCESORIOS EQUIPO YA SE ENCONTRABA EN EL COMERCIO, SEMBRADO DE TARJETA, CB QUEDA OPERATIVO."/>
    <s v="MURCIA HERNANDEZ HARVEY IGNACIO"/>
    <s v="A1YZZ577"/>
    <s v="N/A"/>
    <s v="N/A"/>
    <n v="1238875"/>
    <s v="N/A"/>
    <s v="20 ROLLOS"/>
    <s v="TIPO I"/>
    <s v="TERRESTRE"/>
    <s v="VISITA_TÉCNICA"/>
    <n v="4849"/>
    <n v="1"/>
    <n v="75096.394270399993"/>
    <n v="75096.394270399993"/>
    <m/>
    <m/>
    <m/>
    <m/>
    <m/>
    <m/>
  </r>
  <r>
    <s v="BOGOTA"/>
    <x v="3"/>
    <x v="3"/>
    <n v="11001"/>
    <s v="TA-25-789064"/>
    <s v="FO-25-1103333"/>
    <d v="2025-06-17T00:00:00"/>
    <d v="2025-06-20T00:00:00"/>
    <d v="2025-06-17T00:00:00"/>
    <d v="2025-06-19T00:00:00"/>
    <d v="2025-06-19T00:00:00"/>
    <s v="CUNDINAMARCA"/>
    <s v="BOGOTA"/>
    <s v="MISCELÁNEA Y PERFUMERÍA LA ESMERALDA"/>
    <n v="89371277"/>
    <s v="CB CRECIMIENTO - NUEVO"/>
    <s v="APERTURA"/>
    <s v="REDEBAN"/>
    <n v="9999"/>
    <s v="BANCO DE BOGOTA"/>
    <s v="EJECUTADO"/>
    <s v="17-06-2025 SE REALIZA LLAMADA AL CLIENTE, SE HABLA CON LA SRA MAGDA LORENA JAIMES BUITRAGO SE VALIDA DIRECCIÓN OK, CANAL OK, TARJETA DE SEMBRADO OK, DISPONIBILIDAD TOTAL, SE CONFIRMA 4 ULTIMOS DIGITOS DE LA TARJETA: OK, LLAMAR EL DÍA LA INSTALACIÓN PARA CONFIRMAR VISITA// CONTACTO REALIZADO POR LA APP // 19/06/2025 SE REALIZA INSTALACION DE CORRESPONSAL AVAL, SE INSTALAN EQUIPOS, SEMBRADO DE TARJETA, CB QUEDA OPERATIVO."/>
    <s v="GALINDO ROJAS LUIS FELIPE"/>
    <s v="V1WZZ799"/>
    <n v="857934"/>
    <n v="250310"/>
    <n v="1238872"/>
    <s v="N/A"/>
    <s v="20 ROLLOS"/>
    <s v="TIPO I"/>
    <s v="TERRESTRE"/>
    <s v="VISITA_TÉCNICA"/>
    <n v="2818"/>
    <n v="1"/>
    <n v="75096.394270399993"/>
    <n v="75096.394270399993"/>
    <m/>
    <m/>
    <m/>
    <m/>
    <m/>
    <m/>
  </r>
  <r>
    <s v="CALI"/>
    <x v="2"/>
    <x v="2"/>
    <n v="19698"/>
    <s v="TA-25-789065"/>
    <s v="FO-25-1103335"/>
    <d v="2025-06-17T00:00:00"/>
    <d v="2025-06-20T00:00:00"/>
    <d v="2025-06-17T00:00:00"/>
    <d v="2025-06-20T00:00:00"/>
    <d v="2025-06-20T00:00:00"/>
    <s v="CAUCA"/>
    <s v="SANTANDER DE QUILICHAO"/>
    <s v="TRISOL TECNOLOGIA SEDE SANTANDER DE QUILICHAO"/>
    <n v="89404088"/>
    <s v="CB CRECIMIENTO - NUEVO"/>
    <s v="APERTURA"/>
    <s v="REDEBAN"/>
    <n v="9999"/>
    <s v="BANCO DE BOGOTA"/>
    <s v="EJECUTADO"/>
    <s v="17-06-2025 SE REALIZA LLAMADA AL CLIENTE, SE HABLA CON EL SR ALEXANDER VIDAL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20/06/2025 SE REALIZA INSTALACION DE CORRESPONSAL AVAL, SE INSTALAN EQUIPOS, SEMBRADO DE TARJETA, CB QUEDA OPERATIVO."/>
    <s v="BOLAÑOS TABORDA JORGE ENRIQUE"/>
    <s v="FAWZZ132"/>
    <n v="707182"/>
    <s v="N/A"/>
    <n v="1114597"/>
    <s v="N/A"/>
    <s v="20 ROLLOS"/>
    <s v="TIPO II"/>
    <s v="TERRESTRE"/>
    <s v="VISITA_TÉCNICA"/>
    <n v="950"/>
    <n v="1"/>
    <n v="163813.69572160003"/>
    <n v="163813.69572160003"/>
    <m/>
    <m/>
    <m/>
    <m/>
    <m/>
    <m/>
  </r>
  <r>
    <s v="BOGOTA"/>
    <x v="3"/>
    <x v="3"/>
    <n v="25286"/>
    <s v="TA-25-789066"/>
    <s v="FO-25-1103339"/>
    <d v="2025-06-17T00:00:00"/>
    <d v="2025-06-20T00:00:00"/>
    <d v="2025-06-17T00:00:00"/>
    <d v="2025-06-19T00:00:00"/>
    <d v="2025-06-19T00:00:00"/>
    <s v="CUNDINAMARCA"/>
    <s v="FUNZA"/>
    <s v="WINNER - PACK"/>
    <n v="50564988"/>
    <s v="CB CRECIMIENTO - NUEVO"/>
    <s v="APERTURA"/>
    <s v="REDEBAN"/>
    <n v="9999"/>
    <s v="BANCO DE BOGOTA"/>
    <s v="EJECUTADO"/>
    <s v="17-06-2025 SE REALIZA LLAMADA AL CLIENTE, SE HABLA CON EL SR HECTOR DANIEL OROSCO CAMACHO SE VALIDA DIRECCIÓN OK, CANAL OK, TARJETA DE SEMBRADO OK, DISPONIBILIDAD TOTAL, SE CONFIRMA 4 ULTIMOS DIGITOS DE LA TARJETA: OK, LLAMAR EL DÍA LA INSTALACIÓN PARA CONFIRMAR VISITA// CONTACTO REALIZADO POR LA APP // 19/06/2025 SE REALIZA INSTALACIÓN DE CB AVAL PRUEBA NO QUEDA DATAFONO CON RECHAZO GENERAL SE ESCALA CON COORDINADOR Y SOPORTE REDEBAN EL CUAL INFORMA QUE ES UNA FALLA CON LA TARJETA DE SEMBRADO. AUTORIZAN DEJAR IMPLEMENTACIÓN Y CERRAR VISITA. ADICIONAL EL COMERCIAL YA TIENE INFORMACIÓN DEL TEMA Y SE ENCARGARA DE GENERAR NUEVA TARJETA .SE CREAN USUARIOS Y SE HABILITAN CIERRES OK"/>
    <s v="ORTIZ MARTINEZ STIVEN"/>
    <s v="SAUZZ898"/>
    <n v="1235317"/>
    <s v="N/A"/>
    <s v="1238874- MAGIC BOX 241587317561324755888487"/>
    <s v="N/A"/>
    <s v="20 ROLLOS"/>
    <s v="TIPO II"/>
    <s v="TERRESTRE"/>
    <s v="VISITA_TÉCNICA"/>
    <n v="4214"/>
    <n v="1"/>
    <n v="163813.69572160003"/>
    <n v="163813.69572160003"/>
    <m/>
    <m/>
    <m/>
    <m/>
    <m/>
    <m/>
  </r>
  <r>
    <s v="PEREIRA"/>
    <x v="2"/>
    <x v="4"/>
    <n v="76147"/>
    <s v="TA-25-789068"/>
    <s v="FO-25-1103344"/>
    <d v="2025-06-17T00:00:00"/>
    <d v="2025-06-20T00:00:00"/>
    <d v="2025-06-17T00:00:00"/>
    <d v="2025-06-19T00:00:00"/>
    <d v="2025-06-19T00:00:00"/>
    <s v="VALLE DEL CAUCA"/>
    <s v="CARTAGO"/>
    <s v="ATH GRUPO EMPRESARIAL "/>
    <n v="25910290"/>
    <s v="CB CRECIMIENTO - NUEVO"/>
    <s v="APERTURA"/>
    <s v="REDEBAN"/>
    <n v="9999"/>
    <s v="BANCO DE BOGOTA"/>
    <s v="EJECUTADO"/>
    <s v="17-06-2025 SE REALIZA LLAMADA AL CLIENTE, SE HABLA CON EL SR CARLOS SE VALIDA DIRECCIÓN OK, CANAL OK, TARJETA DE SEMBRADO OK, DISPONIBILIDAD TOTAL, SE CONFIRMA 4 ULTIMOS DIGITOS DE LA TARJETA: OK, LLAMAR EL DÍA LA INSTALACIÓN PARA CONFIRMAR VISITA// CONTACTO REALIZADO POR WHATSAPP // 19/06/2025 SE REALIZA INSTALACION DE CORRESPONSAL AVAL, SE INSTALAN EQUIPOS, SEMBRADO DE TARJETA, CB QUEDA OPERATIVO."/>
    <s v="FRANCO CAÑAVERAL YAMID RAUL"/>
    <s v="9L00V088"/>
    <n v="1221431"/>
    <s v="N/A"/>
    <s v="1217597- MAGIC BOX 243637317561365457309575"/>
    <s v="N/A"/>
    <s v="20 ROLLOS"/>
    <s v="TIPO I"/>
    <s v="TERRESTRE"/>
    <s v="VISITA_TÉCNICA"/>
    <n v="2869"/>
    <n v="1"/>
    <n v="75096.394270399993"/>
    <n v="75096.394270399993"/>
    <m/>
    <m/>
    <m/>
    <m/>
    <m/>
    <m/>
  </r>
  <r>
    <s v="VILLAVICENCIO"/>
    <x v="4"/>
    <x v="5"/>
    <n v="50001"/>
    <s v="TA-25-789069"/>
    <s v="FO-25-1103349"/>
    <d v="2025-06-17T00:00:00"/>
    <d v="2025-06-20T00:00:00"/>
    <d v="2025-06-17T00:00:00"/>
    <d v="2025-06-19T00:00:00"/>
    <d v="2025-06-19T00:00:00"/>
    <s v="META"/>
    <s v="VILLAVICENCIO"/>
    <s v="DROGUERIA FARMAGUTI J Y M"/>
    <n v="21469994"/>
    <s v="CB CRECIMIENTO - NUEVO"/>
    <s v="APERTURA"/>
    <s v="REDEBAN"/>
    <n v="9999"/>
    <s v="BANCO DE BOGOTA"/>
    <s v="EJECUTADO"/>
    <s v="17-06-2025 SE REALIZA LLAMADA AL CLIENTE, SE HABLA CON EL SR JHON FERNANDO GUTIERREZ SE VALIDA DIRECCIÓN OK, CANAL OK, TARJETA DE SEMBRADO OK, DISPONIBILIDAD TOTAL, SE CONFIRMA 4 ULTIMOS DIGITOS DE LA TARJETA: OK, LLAMAR EL DÍA LA INSTALACIÓN PARA CONFIRMAR VISITA// CONTACTO REALIZADO POR WHATSAPP // 19/06/2025 SE REALIZA APERTURA DE CB. SE INSTALA DATAFONO, LECTOR DE BARRAS. BASE. SE CONFIGURA POS, SE INCIALIZA, SE SIEMBRA TARJETA 9126, SE CREAN USUARIOS CORRECTAMENTE NO ES POSIBLE REALIZAR PRUEBAS DE CB POR QUE REGISTRA NOVEDAD TRANSACCION DECLINADA TARJETA USO RESTRINGIDO. PRUEBAS MODULO COMERCIO ÉXITOSAS PRUEBAS OK . SE INSTALA ÚNICAMENTE UN SOLO EQUIPO DEBIDO A QUE CLIENTE SOLO REQUIERE DE UN POS EDISON SAMBONY INDICA QUE DEJEMOS IMPLEMENTADO Y QUE NOS RETIREMOS DEL COMERCIO"/>
    <s v="GARZON RUIZ LUIS MIGUEL"/>
    <s v="FUA0O892 SAUZZ899"/>
    <n v="244108"/>
    <s v="N/A"/>
    <n v="526744"/>
    <s v="N/A"/>
    <s v="20 ROLLOS"/>
    <s v="TIPO I"/>
    <s v="TERRESTRE"/>
    <s v="VISITA_TÉCNICA"/>
    <s v="9754-9126"/>
    <n v="1"/>
    <n v="75096.394270399993"/>
    <n v="75096.394270399993"/>
    <m/>
    <m/>
    <m/>
    <m/>
    <m/>
    <m/>
  </r>
  <r>
    <s v="BOGOTA"/>
    <x v="3"/>
    <x v="3"/>
    <n v="11001"/>
    <s v="TA-25-789070"/>
    <s v="FO-25-1103354"/>
    <d v="2025-06-17T00:00:00"/>
    <d v="2025-06-20T00:00:00"/>
    <d v="2025-06-17T00:00:00"/>
    <d v="2025-06-19T00:00:00"/>
    <d v="2025-06-19T00:00:00"/>
    <s v="CUNDINAMARCA"/>
    <s v="BOGOTA"/>
    <s v="AQUA SPA Y&amp;Y"/>
    <n v="21131172"/>
    <s v="CB CRECIMIENTO - NUEVO"/>
    <s v="APERTURA"/>
    <s v="REDEBAN"/>
    <n v="9999"/>
    <s v="BANCO DE BOGOTA"/>
    <s v="EJECUTADO/CANCELADO"/>
    <s v="17-06-2025 SE REALIZA LLAMADA AL CLIENTE, SE HABLA CON LA SRA YURANI SALAZAR LOPEZ SE VALIDA DIRECCIÓN OK, CANAL OK, TARJETA DE SEMBRADO OK, DISPONIBILIDAD TOTAL, SE CONFIRMA 4 ULTIMOS DIGITOS DE LA TARJETA: OK, LLAMAR EL DÍA LA INSTALACIÓN PARA CONFIRMAR VISITA// CONTACTO REALIZADO POR WHATSAPP // 19/06/2025 SE REALIZA VISITA A COMERCIO, AL LLEGAR AL SITIO INDICAN QUE LA INSTALACIÓN DEBE REALIZARSE EN EL LOCAL 21, LA INSTALACIÓN VIENE SOLICITADA PARA EL LOCAL 8, SE INFORMA A WILLIAM ROZO QUIEN A SU VEZ ESCALA A REDEBAN QUIEN INDICA CANCELAR LA ACTIVIDAD"/>
    <s v="MURCIA HERNANDEZ HARVEY IGNACIO"/>
    <s v="SAUZZ900"/>
    <s v="N/A"/>
    <s v="N/A"/>
    <s v="N/A"/>
    <s v="N/A"/>
    <s v="N/A"/>
    <s v="TIPO I"/>
    <s v="TERRESTRE"/>
    <s v="VISITA_TÉCNICA"/>
    <n v="7901"/>
    <n v="1"/>
    <n v="75096.394270399993"/>
    <n v="75096.394270399993"/>
    <m/>
    <m/>
    <m/>
    <m/>
    <m/>
    <m/>
  </r>
  <r>
    <s v="TUNJA"/>
    <x v="1"/>
    <x v="1"/>
    <n v="15763"/>
    <s v="TA-25-789072"/>
    <s v="FO-25-1103357"/>
    <d v="2025-06-17T00:00:00"/>
    <d v="2025-06-20T00:00:00"/>
    <d v="2025-06-17T00:00:00"/>
    <d v="2025-06-19T00:00:00"/>
    <d v="2025-06-19T00:00:00"/>
    <s v="BOYACA"/>
    <s v="SOTAQUIRA"/>
    <s v="ESTACION DE SERVICIO LA LIBERTAD"/>
    <n v="12387767"/>
    <s v="CB CRECIMIENTO - NUEVO"/>
    <s v="APERTURA"/>
    <s v="REDEBAN"/>
    <n v="9999"/>
    <s v="BANCO DE BOGOTA"/>
    <s v="EJECUTADO"/>
    <s v="17-06-2025 SE REALIZA LLAMADA AL CLIENTE, SE HABLA CON EL SR RAUL ARMANDO CASTRO JIMENEZ SE VALIDA DIRECCIÓN OK, CANAL OK, TARJETA DE SEMBRADO OK, DISPONIBILIDAD TOTAL, SE CONFIRMA 4 ULTIMOS DIGITOS DE LA TARJETA: OK, LLAMAR EL DÍA LA INSTALACIÓN PARA CONFIRMAR VISITA// CONTACTO REALIZADO POR LA APP // 19/06/2025 SE REALIZA INSTALACIÓN CB AVAL , INSTALANDO EQUIPO ICT 250-LECTOR CB - BASE SOPORTE, FUENTE DE DE PODER , CABLE PACTH CORD 3 METROS, 20 ROLLOS REDEBAN CUBRE CLAVE TARJETA SEMBRADA 5591 DEJANDO PRUEBAS OK DE COMERCIO , SIN PRUEBAS EXITOSAS DE TRANSACCIONES DEBIDO A QUE EL USUARIO TIENE LA CUENTA CB SIN FONDOS SIN TELECARGA NO AUTORIZADA, SE EXPLICA INGRESO AL MODULO AVAL, ADQUIRENCIA, DUPLICADO, ANULACION -CIERRE PARCIAL Y TOTAL"/>
    <s v="ALVARADO MORENO CRISTHIAN"/>
    <s v="SX7ZZ462"/>
    <n v="745786"/>
    <s v="N/A"/>
    <n v="865117"/>
    <s v="N/A"/>
    <s v="20 ROLLOS"/>
    <s v="TIPO II"/>
    <s v="TERRESTRE"/>
    <s v="VISITA_TÉCNICA"/>
    <n v="5591"/>
    <n v="1"/>
    <n v="163813.69572160003"/>
    <n v="163813.69572160003"/>
    <m/>
    <m/>
    <m/>
    <m/>
    <m/>
    <m/>
  </r>
  <r>
    <s v="CALI"/>
    <x v="2"/>
    <x v="2"/>
    <n v="19212"/>
    <s v="TA-25-789073"/>
    <s v="FO-25-1103361"/>
    <d v="2025-06-17T00:00:00"/>
    <d v="2025-06-20T00:00:00"/>
    <d v="2025-06-17T00:00:00"/>
    <d v="2025-06-20T00:00:00"/>
    <d v="2025-06-20T00:00:00"/>
    <s v="CAUCA"/>
    <s v="CORINTO"/>
    <s v="CAFINORTE"/>
    <n v="14102438"/>
    <s v="CB CRECIMIENTO - NUEVO"/>
    <s v="APERTURA"/>
    <s v="REDEBAN"/>
    <n v="9999"/>
    <s v="BANCO DE BOGOTA"/>
    <s v="EJECUTADO"/>
    <s v="17-06-2025 SE REALIZA LLAMADA AL CLIENTE, SE HABLA CON EL SR CARLOS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20/06/2025 SE REALIZA INSTALACION DE CORRESPONSAL AVAL, SE INSTALAN EQUIPOS, SEMBRADO DE TARJETA, CB QUEDA OPERATIVO."/>
    <s v="TORRES GARCIA JENDRY JOSE"/>
    <s v="SAUZZ901"/>
    <n v="1242389"/>
    <s v="N/A"/>
    <s v="1114463-MAGIC BOX 243637317561365457309640"/>
    <s v="N/A"/>
    <s v="20 ROLLOS"/>
    <s v="TIPO III"/>
    <s v="TERRESTRE"/>
    <s v="VISITA_TÉCNICA"/>
    <n v="7627"/>
    <n v="1"/>
    <n v="275728.78077800001"/>
    <n v="275728.78077800001"/>
    <m/>
    <m/>
    <m/>
    <m/>
    <m/>
    <m/>
  </r>
  <r>
    <s v="NEIVA"/>
    <x v="4"/>
    <x v="5"/>
    <n v="18410"/>
    <s v="TA-25-789075"/>
    <s v="FO-25-1103369"/>
    <d v="2025-06-17T00:00:00"/>
    <d v="2025-06-20T00:00:00"/>
    <d v="2025-06-17T00:00:00"/>
    <d v="2025-06-19T00:00:00"/>
    <d v="2025-06-19T00:00:00"/>
    <s v="CAQUETA"/>
    <s v="LA MONTAÑITA"/>
    <s v="MAXI SERVICIOS LA AVENIDA"/>
    <n v="17246083"/>
    <s v="CB CRECIMIENTO - NUEVO"/>
    <s v="APERTURA"/>
    <s v="REDEBAN"/>
    <n v="9999"/>
    <s v="BANCO DE BOGOTA"/>
    <s v="EJECUTADO"/>
    <s v="17-06-2025 SE REALIZA LLAMADA AL CLIENTE, SE HABLA CON EL SR MARIO ALBERTO PAJOY TORRES SE VALIDA DIRECCIÓN OK, CANAL OK, TARJETA DE SEMBRADO OK, DISPONIBILIDAD TOTAL, SE CONFIRMA 4 ULTIMOS DIGITOS DE LA TARJETA: NO - CLIENTE NO LA TIENE A LA MANO (SE LE COMPARTE DIGITOS ENVIADOS EN LISTA), LLAMAR EL DÍA LA INSTALACIÓN PARA CONFIRMAR VISITA// CONTACTO REALIZADO POR WHATSAPP // 19/06/2025 SE REALIZA INSTALACION DE CORRESPONSAL AVAL, SE INSTALAN EQUIPOS, SEMBRADO DE TARJETA, CB QUEDA OPERATIVO."/>
    <s v="DEVIA REINOSO JUAN CARLOS"/>
    <s v="SAUZZ903"/>
    <n v="232990"/>
    <s v="N/A"/>
    <n v="997274"/>
    <s v="N/A"/>
    <s v="20 ROLLOS"/>
    <s v="TIPO IV"/>
    <s v="TERRESTRE"/>
    <s v="VISITA_TÉCNICA"/>
    <n v="2465"/>
    <n v="1"/>
    <n v="504832.64687880001"/>
    <n v="504832.64687880001"/>
    <m/>
    <m/>
    <m/>
    <m/>
    <m/>
    <m/>
  </r>
  <r>
    <s v="PEREIRA"/>
    <x v="2"/>
    <x v="4"/>
    <n v="66001"/>
    <s v="TA-25-791287"/>
    <s v="FO-25-1108202"/>
    <d v="2025-06-18T00:00:00"/>
    <d v="2025-06-24T00:00:00"/>
    <d v="2025-06-18T00:00:00"/>
    <d v="2025-06-20T00:00:00"/>
    <d v="2025-06-20T00:00:00"/>
    <s v="RISARALDA"/>
    <s v="PEREIRA"/>
    <s v="DISTRINOVA EJE"/>
    <n v="89263163"/>
    <s v="CB CRECIMIENTO - NUEVO"/>
    <s v="APERTURA"/>
    <s v="REDEBAN"/>
    <n v="7926"/>
    <s v="BANCO AV VILLAS"/>
    <s v="EJECUTADO"/>
    <s v="18-06-2025 SE REALIZA LLAMADA AL CLIENTE, SE HABLA CON LA SRA Laura Johanna Vera Cabarcas SE VALIDA DIRECCIÓN OK, CANAL OK, TARJETA DE SEMBRADO OK, DISPONIBILIDAD TOTAL, SE CONFIRMA 4 ULTIMOS DIGITOS DE LA TARJETA: OK, LLAMAR EL DÍA LA INSTALACIÓN PARA CONFIRMAR VISITA// CONTACTO REALIZADO POR WHATSAPP // 20/06/2025 SE REALIZA INSTALACION DE CORRESPONSAL AVAL, SE INSTALAN EQUIPOS, SEMBRADO DE TARJETA, CB QUEDA OPERATIVO."/>
    <s v="LOAIZA LOPEZ JHON FREDDY"/>
    <s v="SASZZ452"/>
    <n v="1242622"/>
    <s v="N/A"/>
    <s v="1217204-MAGIC BOX 243637317561365457309726"/>
    <s v="N/A"/>
    <s v="20 ROLLOS"/>
    <s v="TIPO I"/>
    <s v="TERRESTRE"/>
    <s v="VISITA_TÉCNICA"/>
    <s v="6***********7162"/>
    <n v="1"/>
    <n v="75096.394270399993"/>
    <n v="75096.394270399993"/>
    <m/>
    <m/>
    <m/>
    <m/>
    <m/>
    <m/>
  </r>
  <r>
    <s v="VILLAVICENCIO"/>
    <x v="4"/>
    <x v="5"/>
    <n v="50318"/>
    <s v="TA-25-791292"/>
    <s v="FO-25-1108215"/>
    <d v="2025-06-18T00:00:00"/>
    <d v="2025-06-24T00:00:00"/>
    <d v="2025-06-18T00:00:00"/>
    <d v="2025-06-24T00:00:00"/>
    <d v="2025-06-24T00:00:00"/>
    <s v="META"/>
    <s v="GUAMAL"/>
    <s v="TECNI CELL PARK"/>
    <n v="89269484"/>
    <s v="CB CRECIMIENTO - NUEVO"/>
    <s v="APERTURA"/>
    <s v="REDEBAN"/>
    <n v="9999"/>
    <s v="BANCO DE BOGOTA"/>
    <s v="EJECUTADO"/>
    <s v="18-06 SE REALIZA COMUNICACION CON LA SRA SANDRA PATRICIA ARIAS VARGAS, SE VALIDA DIRECCIÓN OK, CANAL OK, TARJETA DE SEMBRADO OK, DISPONIBILIDAD TOTAL, SE CONFIRMA 4 ULTIMOS DIGITOS DE LA TARJETA: SI, LLAMAR EL DÍA LA INSTALACIÓN PARA CONFIRMAR VISITA // 24/06/2025 SE REALIZA INSTALACION DE CORRESPONSAL AVAL, SE INSTALAN EQUIPOS, SEMBRADO DE TARJETA, CB QUEDA OPERATIVO."/>
    <s v="PEDREROS CONTRERAS MICHAEL STEVENS"/>
    <s v="A4UZZ307"/>
    <n v="292755"/>
    <s v="N/A"/>
    <n v="1178149"/>
    <s v="N/A"/>
    <s v="20 ROLLOS"/>
    <s v="TIPO II"/>
    <s v="TERRESTRE"/>
    <s v="VISITA_TÉCNICA"/>
    <n v="5024"/>
    <n v="1"/>
    <n v="163813.69572160003"/>
    <n v="163813.69572160003"/>
    <m/>
    <m/>
    <m/>
    <m/>
    <m/>
    <m/>
  </r>
  <r>
    <s v="MEDELLIN"/>
    <x v="5"/>
    <x v="6"/>
    <n v="5308"/>
    <s v="TA-25-791293"/>
    <s v="FO-25-1108219"/>
    <d v="2025-06-18T00:00:00"/>
    <d v="2025-06-24T00:00:00"/>
    <d v="2025-06-18T00:00:00"/>
    <d v="2025-06-20T00:00:00"/>
    <d v="2025-06-20T00:00:00"/>
    <s v="ANTIOQUIA"/>
    <s v="GIRARDOTA"/>
    <s v="PAPELERIA EL PARNASO"/>
    <n v="89370818"/>
    <s v="CB CRECIMIENTO - NUEVO"/>
    <s v="APERTURA"/>
    <s v="REDEBAN"/>
    <n v="9999"/>
    <s v="BANCO DE BOGOTA"/>
    <s v="EJECUTADO"/>
    <s v="18-06 SE REALIZA COMUNICACION CON EL SR ARTURO CARDONA, SE VALIDA DIRECCIÓN OK, CANAL OK, TARJETA DE SEMBRADO OK, DISPONIBILIDAD TOTAL, SE CONFIRMA 4 ULTIMOS DIGITOS DE LA TARJETA: SI, LLAMAR EL DÍA LA INSTALACIÓN PARA CONFIRMAR VISITA // 20/06/2025 SE REALIZA INSTALACION DE CORRESPONSAL AVAL, SE INSTALAN EQUIPOS, SEMBRADO DE TARJETA, CB QUEDA OPERATIVO."/>
    <s v="ALVAREZ ARENAS VICTOR HUGO"/>
    <s v="V1XZZ125"/>
    <n v="717598"/>
    <s v="N/A"/>
    <n v="534591"/>
    <s v="N/A"/>
    <s v="20 ROLLOS"/>
    <s v="TIPO I"/>
    <s v="TERRESTRE"/>
    <s v="VISITA_TÉCNICA"/>
    <n v="1098"/>
    <n v="1"/>
    <n v="75096.394270399993"/>
    <n v="75096.394270399993"/>
    <m/>
    <m/>
    <m/>
    <m/>
    <m/>
    <m/>
  </r>
  <r>
    <s v="MONTERIA"/>
    <x v="0"/>
    <x v="0"/>
    <n v="23068"/>
    <s v="TA-25-791295"/>
    <s v="FO-25-1108225"/>
    <d v="2025-06-18T00:00:00"/>
    <d v="2025-06-24T00:00:00"/>
    <d v="2025-06-18T00:00:00"/>
    <d v="2025-06-24T00:00:00"/>
    <d v="2025-06-24T00:00:00"/>
    <s v="CORDOBA"/>
    <s v="AYAPEL"/>
    <s v="LA FRAGUA CLUB"/>
    <n v="89319312"/>
    <s v="CB CRECIMIENTO - NUEVO"/>
    <s v="APERTURA"/>
    <s v="REDEBAN"/>
    <n v="9999"/>
    <s v="BANCO DE BOGOTA"/>
    <s v="EJECUTADO"/>
    <s v="18-06 SE REALIZA COMUNICACION CON EL SR FIDIAR HUERTAS VIDES, SE VALIDA DIRECCIÓN OK, CANAL OK, TARJETA DE SEMBRADO OK, DISPONIBILIDAD TOTAL, SE CONFIRMA 4 ULTIMOS DIGITOS DE LA TARJETA: NO - CLIENTE NO LA TIENE A LA MANO (SE LE COMPARTE DIGITOS ENVIADOS EN LISTA), LLAMAR EL DÍA LA INSTALACIÓN PARA CONFIRMAR VISITA // 24/06/2025 SE REALIZA INSTALACION DE CORRESPONSAL AVAL, SE INSTALAN EQUIPOS, SEMBRADO DE TARJETA, CB QUEDA OPERATIVO."/>
    <s v="CALDERA SALCEDO CARLOS JULIO"/>
    <s v="A1UZZ442"/>
    <n v="745244"/>
    <s v="N/A"/>
    <n v="997555"/>
    <s v="N/A"/>
    <s v="20 ROLLOS"/>
    <s v="TIPO III"/>
    <s v="TERRESTRE"/>
    <s v="VISITA_TÉCNICA"/>
    <n v="2858"/>
    <n v="1"/>
    <n v="275728.78077800001"/>
    <n v="275728.78077800001"/>
    <m/>
    <m/>
    <m/>
    <m/>
    <m/>
    <m/>
  </r>
  <r>
    <s v="YOPAL"/>
    <x v="4"/>
    <x v="5"/>
    <n v="85001"/>
    <s v="TA-25-792862"/>
    <s v="FO-25-1112754"/>
    <d v="2025-06-19T00:00:00"/>
    <d v="2025-06-25T00:00:00"/>
    <d v="2025-06-19T00:00:00"/>
    <d v="2025-06-25T00:00:00"/>
    <d v="2025-06-25T00:00:00"/>
    <s v="CASANARE"/>
    <s v="YOPAL"/>
    <s v="ANURA TIENDA Y DISTRBUIDOR DE MAQUILLAJE "/>
    <n v="89316940"/>
    <s v="CB CRECIMIENTO - NUEVO"/>
    <s v="APERTURA"/>
    <s v="REDEBAN"/>
    <n v="9999"/>
    <s v="BANCO DE BOGOTA"/>
    <s v="EJECUTADO"/>
    <s v="19-06-2025 SE REALIZA LLAMADA AL CLIENTE, SE HABLA CON LA SRA ANDREA URINTIVE RAMIREZ SE VALIDA DIRECCIÓN OK, CANAL OK, TARJETA DE SEMBRADO OK, DISPONIBILIDAD TOTAL, SE CONFIRMA 4 ULTIMOS DIGITOS DE LA TARJETA: OK, LLAMAR EL DÍA LA INSTALACIÓN PARA CONFIRMAR VISITA// CONTACTO REALIZADO POR LA APP // 25/06/2025 SE REALIZA INSTALACION DE CORRESPONSAL AVAL, SE INSTALAN ACCESORIOS EQUIPO YA SE ENCONTRABA EN EL COMERCIO, SEMBRADO DE TARJETA, CB QUEDA OPERATIVO."/>
    <s v="BERNAL ELAICA EDGAR ALEXIS"/>
    <s v="10VZZ481"/>
    <s v="N/A"/>
    <s v="N/A"/>
    <n v="870693"/>
    <s v="N/A"/>
    <s v="20 ROLLOS"/>
    <s v="TIPO I"/>
    <s v="TERRESTRE"/>
    <s v="VISITA_TÉCNICA"/>
    <n v="8417"/>
    <n v="1"/>
    <n v="75096.394270399993"/>
    <n v="75096.394270399993"/>
    <m/>
    <m/>
    <m/>
    <m/>
    <m/>
    <m/>
  </r>
  <r>
    <s v="VILLAVICENCIO"/>
    <x v="4"/>
    <x v="5"/>
    <n v="50313"/>
    <s v="TA-25-792863"/>
    <s v="FO-25-1112757"/>
    <d v="2025-06-19T00:00:00"/>
    <d v="2025-06-25T00:00:00"/>
    <d v="2025-06-19T00:00:00"/>
    <d v="2025-06-24T00:00:00"/>
    <d v="2025-06-24T00:00:00"/>
    <s v="META"/>
    <s v="GRANADA"/>
    <s v="FARMACIA HEALTHY LIFE"/>
    <n v="89268758"/>
    <s v="CB CRECIMIENTO - NUEVO"/>
    <s v="APERTURA"/>
    <s v="REDEBAN"/>
    <n v="9999"/>
    <s v="BANCO DE BOGOTA"/>
    <s v="EJECUTADO"/>
    <s v="19-06-2025 SE REALIZA LLAMADA AL CLIENTE, SE HABLA CON LA SRA LEIDY JHOJANA RESTREPO TUQUERRES SE VALIDA DIRECCIÓN OK, CANAL OK, TARJETA DE SEMBRADO OK, DISPONIBILIDAD TOTAL, SE CONFIRMA 4 ULTIMOS DIGITOS DE LA TARJETA: OK, LLAMAR EL DÍA LA INSTALACIÓN PARA CONFIRMAR VISITA// CONTACTO REALIZADO POR LA APP // 24/06/2025 SE REALIZA INSTALACION DE CORRESPONSAL AVAL, SE INSTALAN EQUIPOS, SEMBRADO DE TARJETA, CB QUEDA OPERATIVO."/>
    <s v="PEDREROS CONTRERAS MICHAEL STEVENS"/>
    <s v="A4UZZ286"/>
    <n v="1236722"/>
    <s v="N/A"/>
    <n v="1144712"/>
    <s v="N/A"/>
    <s v="20 ROLLOS"/>
    <s v="TIPO II"/>
    <s v="TERRESTRE"/>
    <s v="VISITA_TÉCNICA"/>
    <n v="3663"/>
    <n v="1"/>
    <n v="163813.69572160003"/>
    <n v="163813.69572160003"/>
    <m/>
    <m/>
    <m/>
    <m/>
    <m/>
    <m/>
  </r>
  <r>
    <s v="BARRANQUILLA"/>
    <x v="0"/>
    <x v="0"/>
    <n v="8758"/>
    <s v="TA-25-792865"/>
    <s v="FO-25-1112763"/>
    <d v="2025-06-19T00:00:00"/>
    <d v="2025-06-25T00:00:00"/>
    <d v="2025-06-19T00:00:00"/>
    <d v="2025-06-24T00:00:00"/>
    <d v="2025-06-24T00:00:00"/>
    <s v="ATLANTICO"/>
    <s v="SOLEDAD"/>
    <s v="KING MOVIL TECNOLOGIA"/>
    <n v="89324519"/>
    <s v="CB CRECIMIENTO - NUEVO"/>
    <s v="APERTURA"/>
    <s v="REDEBAN"/>
    <n v="9999"/>
    <s v="BANCO DE BOGOTA"/>
    <s v="EJECUTADO"/>
    <s v="19-06-2025 SE REALIZA LLAMADA AL CLIENTE, SE HABLA CON EL SR WILSON FERNEY IDARRAGA ARISTIZABAL SE VALIDA DIRECCIÓN OK, CANAL OK, TARJETA DE SEMBRADO OK, DISPONIBILIDAD TOTAL, SE CONFIRMA 4 ULTIMOS DIGITOS DE LA TARJETA: OK, LLAMAR EL DÍA LA INSTALACIÓN PARA CONFIRMAR VISITA// CONTACTO REALIZADO POR LA APP // 24/06/2025 SE REALIZA INSTALACION DE CORRESPONSAL AVAL, SE INSTALAN EQUIPOS, LECTORA YA SE ENCONTRABA EN EL COMERCIO SEMBRADO DE TARJETA, CB QUEDA OPERATIVO."/>
    <s v="PEÑALOZA GUTIERREZ RAFAEL GUSTAVO"/>
    <s v="A1WZZ832"/>
    <n v="904748"/>
    <n v="916705"/>
    <s v="N/A"/>
    <s v="N/A"/>
    <s v="20 ROLLOS"/>
    <s v="TIPO I"/>
    <s v="TERRESTRE"/>
    <s v="VISITA_TÉCNICA"/>
    <n v="9218"/>
    <n v="1"/>
    <n v="75096.394270399993"/>
    <n v="75096.394270399993"/>
    <m/>
    <m/>
    <m/>
    <m/>
    <m/>
    <m/>
  </r>
  <r>
    <s v="SANTA MARTA"/>
    <x v="0"/>
    <x v="0"/>
    <n v="47001"/>
    <s v="TA-25-792868"/>
    <s v="FO-25-1112770"/>
    <d v="2025-06-19T00:00:00"/>
    <d v="2025-06-25T00:00:00"/>
    <d v="2025-06-19T00:00:00"/>
    <d v="2025-06-24T00:00:00"/>
    <d v="2025-06-24T00:00:00"/>
    <s v="MAGDALENA"/>
    <s v="SANTA MARTA"/>
    <s v="PAPELERIA Y CENTRO DE COPIADO CHAFI"/>
    <n v="89374641"/>
    <s v="CB CRECIMIENTO - NUEVO"/>
    <s v="APERTURA"/>
    <s v="REDEBAN"/>
    <n v="9999"/>
    <s v="BANCO DE BOGOTA"/>
    <s v="EJECUTADO"/>
    <s v="19-06-2025 SE REALIZA LLAMADA AL CLIENTE, SE HABLA CON LA SRA YUDY ESPERANZA BAUTISTA ROMERO SE VALIDA DIRECCIÓN OK, CANAL OK, TARJETA DE SEMBRADO OK, DISPONIBILIDAD TOTAL, SE CONFIRMA 4 ULTIMOS DIGITOS DE LA TARJETA: OK, LLAMAR EL DÍA LA INSTALACIÓN PARA CONFIRMAR VISITA// CONTACTO REALIZADO POR LA APP // 24/06/2025 SE REALIZA INSTALACION DE CORRESPONSAL AVAL, SE INSTALAN EQUIPOS, SEMBRADO DE TARJETA, CB QUEDA OPERATIVO."/>
    <s v="THOMAS CAMPO SIGIFREDO SEGUNDO"/>
    <s v="V1XZZ141"/>
    <n v="963951"/>
    <s v="N/A"/>
    <n v="1231291"/>
    <s v="N/A"/>
    <s v="20 ROLLOS"/>
    <s v="TIPO I"/>
    <s v="TERRESTRE"/>
    <s v="VISITA_TÉCNICA"/>
    <n v="8303"/>
    <n v="1"/>
    <n v="75096.394270399993"/>
    <n v="75096.394270399993"/>
    <m/>
    <m/>
    <m/>
    <m/>
    <m/>
    <m/>
  </r>
  <r>
    <s v="PASTO"/>
    <x v="2"/>
    <x v="2"/>
    <n v="52354"/>
    <s v="TA-25-792871"/>
    <s v="FO-25-1112775"/>
    <d v="2025-06-19T00:00:00"/>
    <d v="2025-06-25T00:00:00"/>
    <d v="2025-06-19T00:00:00"/>
    <d v="2025-06-25T00:00:00"/>
    <d v="2025-06-25T00:00:00"/>
    <s v="NARIÑO"/>
    <s v="IMUES"/>
    <s v="COMPUE-CELL Y PAPELERIA RM"/>
    <n v="89399636"/>
    <s v="CB CRECIMIENTO - NUEVO"/>
    <s v="APERTURA"/>
    <s v="REDEBAN"/>
    <n v="9999"/>
    <s v="BANCO DE BOGOTA"/>
    <s v="EJECUTADO"/>
    <s v="19-06-2025 SE REALIZA LLAMADA AL CLIENTE, SE HABLA CON LA SRA RUTH GRACIELA MORA TOBAR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25/06/2025 SE REALIZA INSTALACION DE CORRESPONSAL AVAL, SE INSTALAN EQUIPOS, SEMBRADO DE TARJETA, CB QUEDA OPERATIVO."/>
    <s v="BRAVO MADROÑERO OSCAR ESTEBAN"/>
    <s v="FAVZZ775"/>
    <n v="1021235"/>
    <s v="N/A"/>
    <n v="1139777"/>
    <s v="N/A"/>
    <s v="20 ROLLOS"/>
    <s v="TIPO II"/>
    <s v="TERRESTRE"/>
    <s v="VISITA_TÉCNICA"/>
    <n v="3739"/>
    <n v="1"/>
    <n v="163813.69572160003"/>
    <n v="163813.69572160003"/>
    <m/>
    <m/>
    <m/>
    <m/>
    <m/>
    <m/>
  </r>
  <r>
    <s v="MEDELLIN"/>
    <x v="5"/>
    <x v="6"/>
    <n v="5088"/>
    <s v="TA-25-792873"/>
    <s v="FO-25-1112780"/>
    <d v="2025-06-19T00:00:00"/>
    <d v="2025-06-25T00:00:00"/>
    <d v="2025-06-19T00:00:00"/>
    <d v="2025-06-25T00:00:00"/>
    <d v="2025-06-25T00:00:00"/>
    <s v="ANTIOQUIA"/>
    <s v="BELLO"/>
    <s v="MINIMERKADO KASANDRA"/>
    <n v="89247768"/>
    <s v="CB CRECIMIENTO - NUEVO"/>
    <s v="APERTURA"/>
    <s v="REDEBAN"/>
    <n v="9999"/>
    <s v="BANCO DE BOGOTA"/>
    <s v="EJECUTADO"/>
    <s v="19-06-2025 SE REALIZA LLAMADA AL CLIENTE, SE HABLA CON EL SR GILBERTO DE JESUS BARRIENTOS VILLEGAS SE VALIDA DIRECCIÓN OK, CANAL OK, TARJETA DE SEMBRADO OK, DISPONIBILIDAD TOTAL, SE CONFIRMA 4 ULTIMOS DIGITOS DE LA TARJETA: NO - CLIENTE NO LA TIENE A LA MANO (SE LE COMPARTE DIGITOS ENVIADOS EN LISTA), LLAMAR EL DÍA LA INSTALACIÓN PARA CONFIRMAR VISITA// CONTACTO REALIZADO POR WHATSAPP // 25/06/2025 SE REALIZA INSTALACION DE CORRESPONSAL AVAL, SE INSTALAN EQUIPOS, SEMBRADO DE TARJETA, CB QUEDA OPERATIVO."/>
    <s v="MORENO MEDINA JUAN PABLO"/>
    <s v="LAPZZ598"/>
    <n v="1173382"/>
    <n v="972989"/>
    <n v="1238710"/>
    <s v="N/A"/>
    <s v="20 ROLLOS"/>
    <s v="TIPO I"/>
    <s v="TERRESTRE"/>
    <s v="VISITA_TÉCNICA"/>
    <s v="0634"/>
    <n v="1"/>
    <n v="75096.394270399993"/>
    <n v="75096.394270399993"/>
    <m/>
    <m/>
    <m/>
    <m/>
    <m/>
    <m/>
  </r>
  <r>
    <s v="CALI"/>
    <x v="2"/>
    <x v="2"/>
    <n v="19050"/>
    <s v="TA-25-792874"/>
    <s v="FO-25-1112783"/>
    <d v="2025-06-19T00:00:00"/>
    <d v="2025-06-25T00:00:00"/>
    <d v="2025-06-19T00:00:00"/>
    <d v="2025-06-27T00:00:00"/>
    <d v="2025-06-27T00:00:00"/>
    <s v="CAUCA"/>
    <s v="ARGELIA"/>
    <s v="SERVICENTRO EL PLATEADO"/>
    <n v="89161806"/>
    <s v="CB CRECIMIENTO - NUEVO"/>
    <s v="APERTURA"/>
    <s v="REDEBAN"/>
    <n v="9999"/>
    <s v="BANCO DE BOGOTA"/>
    <s v="EJECUTADO"/>
    <s v="19-06-2025 SE REALIZA LLAMADA AL CLIENTE, SE HABLA CON LA SRA MARCELA FERNANDA TUMBAJOY ARMER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25/06/2025 LA APERTURA EN 89161806 SERVICENTRO EL PLATEADO, SE TENÍA PROGRAMADA PARA EL DÍA DE HOY, PERO DEBIDO A PROBLEMAS DE ORDEN PÚBLICO EN LA ZONA DEL PLATEADO CAUCA, NO SE PUEDE REALIZAR DESPLAZAMIENTO DEL TÉCNICO, SE CONTACTA EL CLIENTE PERO ESTE NOS INDICA QUE ELLA SABE QUE ES COMPLICADO ENTRAR A LA ZONA Y POR ESO ELLA ESTÁ REALIZANDO EL DESPLAZAMIENTO HACIA EL CASCO URBANO DE POPAYÁN PARA QUE SEA ALLÍ DONDE SE LE PUEDA REALIZAR LA CONFIGURACIÓN DEL EQUIPO Y LAS PRUEBAS PERTINENTES Y ELLA YA PUEDA REGRESAR A SU RESIDENCIA CON TODOS LOS EQUIPOS LISTOS, LAMENTABLEMENTE EL DÍA DE HOY LA CLIENTE NO PUDO LLEGAR A POPAYÁN PUES UN PARO ARMADO LE IMPIDIÓ LA SALIDA, REALIZARA DESPLAZAMIENTO EL DÍA DE MAÑANA Y UNA VEZ ESTÉ EN POPAYÁN PODREMOS REALIZAR TODA LA GESTIÓN DE LA ACTIVIDAD. QUEDAMOS A LA ESPERA QUE EL CLIENTE NOS CONFIRMA QUE SI PUDO DESPLAZARSE HACIA POPAYÁN Y EN ESPERA DE LA LLEGADA DEL EQUIPO PARA PROCEDER CON LA IMPLEMENTACIÓN. // 27/06/2025 27/06/2025 SE REALIZA INSTALACION DE CORRESPONSAL AVAL, SE INSTALAN EQUIPOS, SEMBRADO DE TARJETA, CB QUEDA OPERATIVO. // 27/06/2025 SE REALIZA INSTALACION DE CORRESPONSAL AVAL, SE INSTALAN EQUIPOS, SEMBRADO DE TARJETA, CB QUEDA OPERATIVO. ACTIVIDAD SE ATIENDE EN POPAYÁN DEBIDO A PROBLEMAS DE ORDEN PÚBLICO EN LA ZONA"/>
    <s v="GIMBUEL LASSO LUIS GERMAN"/>
    <s v="V1PZZ527"/>
    <n v="1074279"/>
    <s v="N/A"/>
    <n v="1076284"/>
    <s v="N/A"/>
    <s v="20 ROLLOS"/>
    <s v="TIPO IV"/>
    <s v="TERRESTRE"/>
    <s v="VISITA_TÉCNICA"/>
    <n v="8381"/>
    <n v="1"/>
    <n v="504832.64687880001"/>
    <n v="504832.64687880001"/>
    <m/>
    <m/>
    <m/>
    <m/>
    <m/>
    <m/>
  </r>
  <r>
    <s v="PASTO"/>
    <x v="2"/>
    <x v="2"/>
    <n v="52001"/>
    <s v="TA-25-792876"/>
    <s v="FO-25-1112786"/>
    <d v="2025-06-19T00:00:00"/>
    <d v="2025-06-25T00:00:00"/>
    <d v="2025-06-19T00:00:00"/>
    <d v="2025-06-24T00:00:00"/>
    <d v="2025-06-24T00:00:00"/>
    <s v="NARIÑO"/>
    <s v="PASTO"/>
    <s v="DROGUERIA VIDA Y SALUD JG"/>
    <n v="89165713"/>
    <s v="CB CRECIMIENTO - NUEVO"/>
    <s v="APERTURA"/>
    <s v="REDEBAN"/>
    <n v="9999"/>
    <s v="BANCO DE BOGOTA"/>
    <s v="EJECUTADO"/>
    <s v="19-06-2025 SE REALIZA LLAMADA AL CLIENTE, SE HABLA CON LA SRA KELLY YARITZA LEON TARAPUES SE VALIDA DIRECCIÓN OK, CANAL OK, TARJETA DE SEMBRADO OK, DISPONIBILIDAD TOTAL, SE CONFIRMA 4 ULTIMOS DIGITOS DE LA TARJETA: NO - CLIENTE NO LA TIENE A LA MANO (SE LE COMPARTE DIGITOS ENVIADOS EN LISTA), LLAMAR EL DÍA LA INSTALACIÓN PARA CONFIRMAR VISITA// CONTACTO REALIZADO POR WHATSAPP // 24/06/2025 SE REALIZA INSTALACION DE CORRESPONSAL AVAL, SE INSTALAN EQUIPOS, SEMBRADO DE TARJETA, CB QUEDA OPERATIVO."/>
    <s v="REMICIO AMADO JOHN HEBER"/>
    <s v="V1QZZ223"/>
    <n v="1088539"/>
    <s v="N/A"/>
    <n v="915650"/>
    <s v="N/A"/>
    <s v="20 ROLLOS"/>
    <s v="TIPO I"/>
    <s v="TERRESTRE"/>
    <s v="VISITA_TÉCNICA"/>
    <n v="4306"/>
    <n v="1"/>
    <n v="75096.394270399993"/>
    <n v="75096.394270399993"/>
    <m/>
    <m/>
    <m/>
    <m/>
    <m/>
    <m/>
  </r>
  <r>
    <s v="CUCUTA"/>
    <x v="1"/>
    <x v="1"/>
    <n v="54344"/>
    <s v="TA-25-792877"/>
    <s v="FO-25-1112791"/>
    <d v="2025-06-19T00:00:00"/>
    <d v="2025-06-25T00:00:00"/>
    <d v="2025-06-19T00:00:00"/>
    <d v="2025-06-26T00:00:00"/>
    <d v="2025-06-26T00:00:00"/>
    <s v="NORTE DE SANTANDER"/>
    <s v="HACARI"/>
    <s v="DISTRIBUCIONES GABRIELA"/>
    <n v="20455341"/>
    <s v="CB CRECIMIENTO - NUEVO"/>
    <s v="APERTURA"/>
    <s v="REDEBAN"/>
    <n v="9999"/>
    <s v="BANCO DE BOGOTA"/>
    <s v="EJECUTADO"/>
    <s v="19-06-2025 SE REALIZA LLAMADA AL CLIENTE, SE HABLA CON EL SR CRISTIAN LEONARDO PINZON SE VALIDA DIRECCIÓN OK, CANAL OK, TARJETA DE SEMBRADO OK, DISPONIBILIDAD TOTAL, SE CONFIRMA 4 ULTIMOS DIGITOS DE LA TARJETA: OK, LLAMAR EL DÍA LA INSTALACIÓN PARA CONFIRMAR VISITA// CONTACTO REALIZADO POR LA APP // 24/06/2025 SE LLAMA AL 3107861157 Y SE HABLA CON EL SEÑOR CRISTIAN PINZÓN Y SE LE INFORMA QUE POR TEMAS DE ORDEN PÚBLICO EN LA ZONA NO SE PUEDE VIAJAR HASTA ALLÁ, SE LE INDICA QUE NOS ENCONTRAMOS EN EL MUNICIPIO DE OCAÑA PARA PODER REALIZAR LA INSTALACIÓN, EL CLIENTE QUEDA POR CONFIRMAR DISPONIBILIDAD PARA EL DÍA 26/06/2025. // 25/06/2025 SE PROGRAMA ACTIVIDAD DE APERTURA AVAL, EL SEÑOR CRISTIAN LEONARDO PINZÓN INDICA QUE SE PUEDE DESPLAZAR PARA EL MUNICIPIO DE OCAÑA DE NORTE DE SANTANDER EL DÍA DE MAÑANA 26/06/2025 PARA CONFIGURACIÓN Y ENTREGA DE ACCESORIOS, CLIENTE INDICA QUE ESTA POSIBLEMENTE DE 8:00 AM A 11:00 AM, SOLICITAMOS LA AUTORIZACIÓN PARA LA ATENCIÓN DE LA ORDEN TENIENDO EN CUENTA QUE POR MEDIDAS DE SEGURIDAD SE DIFICULTA IR A LA ZONA. DEBIDO AL CONFLICTO DE LOS GRUPOS AL MARGEN DE LA LEY EN EL MUNICIPIO DE TIBÚ // 26/06/2025 SE REALIZA INSTALACIÓN EN EL MUNICIPIO DE OCAÑA POR TEMAS DE ORDEN PÚBLICO EN LA ZONA, SE INSTALAN DATAFONO, LECTOR, ACCESORIOS, SE REALIZA SEMBRADO DE TARJETA, SE HACEN CIERRES Y PRUEBAS OK."/>
    <s v="TORRES MANTILLA JOSE DANIEL"/>
    <s v="TRPZZ349"/>
    <n v="232035"/>
    <s v="N/A"/>
    <n v="1114328"/>
    <s v="N/A"/>
    <s v="20 ROLLOS"/>
    <s v="TIPO IV"/>
    <s v="TERRESTRE"/>
    <s v="VISITA_TÉCNICA"/>
    <n v="1242"/>
    <n v="1"/>
    <n v="504832.64687880001"/>
    <n v="504832.64687880001"/>
    <m/>
    <m/>
    <m/>
    <m/>
    <m/>
    <m/>
  </r>
  <r>
    <s v="BOGOTA"/>
    <x v="3"/>
    <x v="3"/>
    <n v="25290"/>
    <s v="TA-25-794997"/>
    <s v="FO-25-1117283"/>
    <d v="2025-06-20T00:00:00"/>
    <d v="2025-06-26T00:00:00"/>
    <d v="2025-06-20T00:00:00"/>
    <d v="2025-06-24T00:00:00"/>
    <d v="2025-06-24T00:00:00"/>
    <s v="CUNDINAMARCA"/>
    <s v="FUSAGASUGA"/>
    <s v="VARIEDADES SEBASTIAN Q P"/>
    <n v="89085313"/>
    <s v="CB CRECIMIENTO - NUEVO"/>
    <s v="APERTURA"/>
    <s v="REDEBAN"/>
    <n v="9999"/>
    <s v="BANCO DE BOGOTA"/>
    <s v="EJECUTADO"/>
    <s v="20-06 SE REALIZA LLAMADA AL CLIENTE, SE HABLA CON LA SRA CLARIVEL VELASQUEZ MARIN SE VALIDA DIRECCIÓN OK, CANAL OK, TARJETA DE SEMBRADO OK, DISPONIBILIDAD TOTAL, SE CONFIRMA 4 ULTIMOS DIGITOS DE LA TARJETA: NO - CLIENTE NO LA TIENE A LA MANO (SE LE COMPARTE DIGITOS ENVIADOS EN LISTA), LLAMAR EL DÍA LA INSTALACIÓN PARA CONFIRMAR VISITA // 24/06/2025 SE REALIZA INSTALACION DE CORRESPONSAL AVAL, SE INSTALAN EQUIPOS, SEMBRADO DE TARJETA, CB QUEDA OPERATIVO."/>
    <s v="GALEANO SORIANO JUAN DAVID"/>
    <s v="A1RZZ970"/>
    <n v="1072571"/>
    <s v="N/A"/>
    <n v="549582"/>
    <s v="N/A"/>
    <s v="20 ROLLOS"/>
    <s v="TIPO II"/>
    <s v="TERRESTRE"/>
    <s v="VISITA_TÉCNICA"/>
    <n v="4677"/>
    <n v="1"/>
    <n v="163813.69572160003"/>
    <n v="163813.69572160003"/>
    <m/>
    <m/>
    <m/>
    <m/>
    <m/>
    <m/>
  </r>
  <r>
    <s v="BOGOTA"/>
    <x v="3"/>
    <x v="3"/>
    <n v="11001"/>
    <s v="TA-25-795002"/>
    <s v="FO-25-1117288"/>
    <d v="2025-06-20T00:00:00"/>
    <d v="2025-06-26T00:00:00"/>
    <d v="2025-06-20T00:00:00"/>
    <d v="2025-06-25T00:00:00"/>
    <d v="2025-06-25T00:00:00"/>
    <s v="CUNDINAMARCA"/>
    <s v="BOGOTA"/>
    <s v="AVE FENIX.COM.CO"/>
    <n v="89159132"/>
    <s v="CB CRECIMIENTO - NUEVO"/>
    <s v="APERTURA"/>
    <s v="REDEBAN"/>
    <n v="9999"/>
    <s v="BANCO DE BOGOTA"/>
    <s v="EJECUTADO"/>
    <s v="20-06 SE REALIZA LLAMADA AL CLIENTE, SE HABLA CON LA SRA ELVIA ROMERO ROMERO, SE VALIDA DIRECCIÓN OK, CANAL OK, TARJETA DE SEMBRADO OK, DISPONIBILIDAD TOTAL, SE CONFIRMA 4 ULTIMOS DIGITOS DE LA TARJETA:SI, LLAMAR EL DÍA LA INSTALACIÓN PARA CONFIRMAR VISITA // 25/06/2025 SE REALIZA INSTALACION DE CORRESPONSAL AVAL, SE INSTALAN EQUIPOS, SEMBRADO DE TARJETA, CB QUEDA OPERATIVO."/>
    <s v="LOZADA ROJAS CHRISTIAN ANDRES"/>
    <s v="SXTZZ373"/>
    <n v="1235304"/>
    <s v="N/A"/>
    <s v="1238732-MAGIC BOX 241597317561324755900952"/>
    <s v="N/A"/>
    <s v="20 ROLLOS"/>
    <s v="TIPO I"/>
    <s v="TERRESTRE"/>
    <s v="VISITA_TÉCNICA"/>
    <n v="4429"/>
    <n v="1"/>
    <n v="75096.394270399993"/>
    <n v="75096.394270399993"/>
    <m/>
    <m/>
    <m/>
    <m/>
    <m/>
    <m/>
  </r>
  <r>
    <s v="BOGOTA"/>
    <x v="3"/>
    <x v="3"/>
    <n v="25754"/>
    <s v="TA-25-795006"/>
    <s v="FO-25-1136417"/>
    <d v="2025-06-20T00:00:00"/>
    <d v="2025-06-26T00:00:00"/>
    <d v="2025-06-20T00:00:00"/>
    <d v="2025-06-27T00:00:00"/>
    <d v="2025-06-27T00:00:00"/>
    <s v="CUNDINAMARCA"/>
    <s v="SOACHA"/>
    <s v="CLARO JARDIN"/>
    <n v="89189381"/>
    <s v="CB CRECIMIENTO - NUEVO"/>
    <s v="APERTURA"/>
    <s v="REDEBAN"/>
    <n v="9999"/>
    <s v="BANCO DE BOGOTA"/>
    <s v="EJECUTADO"/>
    <s v="20-06-2025 SE REALIZA LLAMADA AL CLIENTE, SE HABLA CON LA SRA Ayda Soto SE VALIDA DIRECCIÓN OK, CANAL OK, TARJETA DE SEMBRADO OK, DISPONIBILIDAD TOTAL, SE CONFIRMA 4 ULTIMOS DIGITOS DE LA TARJETA: OK, LLAMAR EL DÍA LA INSTALACIÓN PARA CONFIRMAR VISITA// CONTACTO REALIZADO POR LA APP // 25/06/2025 DURANTE LA VISITA TECNICA PARA REALIZAR INSTALACIÓN DE CB AVAL NO ES POSIBLE POR QUE COMERCIO NO CUENTA CON LA TARJETA DE SEMBRADO COMERCIO NOS INDICA QUE DICHA TARJETA ESTARA EL DÍA VIERNES 27 DE JUNIO PRESENTE AÑO PARA LA INSTALACIÓN // 27/06/2025 SE REALIZA INSTALACION DE CORRESPONSAL AVAL, SE INSTALAN EQUIPOS, SEMBRADO DE TARJETA, CB QUEDA OPERATIVO."/>
    <s v="BUSTOS MORA DIEGO MANUEL"/>
    <s v="SASZZ188"/>
    <n v="260637"/>
    <s v="N/A"/>
    <n v="799340"/>
    <s v="N/A"/>
    <s v="20 ROLLOS"/>
    <s v="TIPO I"/>
    <s v="TERRESTRE"/>
    <s v="VISITA_TÉCNICA"/>
    <n v="7326"/>
    <n v="2"/>
    <n v="75096.394270399993"/>
    <n v="150192.78854079999"/>
    <m/>
    <m/>
    <m/>
    <m/>
    <m/>
    <m/>
  </r>
  <r>
    <s v="CUCUTA"/>
    <x v="1"/>
    <x v="1"/>
    <n v="54553"/>
    <s v="TA-25-795007"/>
    <s v="FO-25-1117297"/>
    <d v="2025-06-20T00:00:00"/>
    <d v="2025-06-26T00:00:00"/>
    <d v="2025-06-20T00:00:00"/>
    <d v="2025-06-26T00:00:00"/>
    <d v="2025-06-26T00:00:00"/>
    <s v="NORTE DE SANTANDER"/>
    <s v="PUERTO SANTANDER"/>
    <s v="ELECRTICOS Y MAS MUNDIAL DAYSER 2"/>
    <n v="89321205"/>
    <s v="CB CRECIMIENTO - NUEVO"/>
    <s v="APERTURA"/>
    <s v="REDEBAN"/>
    <n v="9999"/>
    <s v="BANCO DE BOGOTA"/>
    <s v="EJECUTADO"/>
    <s v="20-06 SE REALIZA LLAMADA AL CLIENTE, SE HABLA CON EL SR SERGIO LUIS CARRASCAL MARENCOS, SE VALIDA DIRECCIÓN OK, CANAL OK, TARJETA DE SEMBRADO OK, DISPONIBILIDAD TOTAL, SE CONFIRMA 4 ULTIMOS DIGITOS DE LA TARJETA:SI, LLAMAR EL DÍA LA INSTALACIÓN PARA CONFIRMAR VISITA//SI NO CONTESTA FAVOR ESCRIBIR AL WHATSAPP 3045644987, LA SEÑAL ES MALA DICE EL CLIENTE // 25/06/2025 SE REALIZÓ LLAMADA TELEFÓNICA AL NÚMERO 3045644987 SE HABLÓ CON EL SR SERGIO Y NOS MANIFIESTA QUE EL DÍA DE HOY SE ENCUENTRA CERRADO EL COMERCIO QUE REALICEMOS LA VISITA EL DÍA JUEVES 26/06/2025. // 26/06/2025 SE REALIZA INSTALACION DE CORRESPONSAL AVAL, SE INSTALAN EQUIPOS, SEMBRADO DE TARJETA, CB QUEDA OPERATIVO."/>
    <s v="MORA VEGA JEAMPIER"/>
    <s v="A1YZZ640"/>
    <n v="226822"/>
    <s v="N/A"/>
    <n v="1008417"/>
    <s v="N/A"/>
    <s v="20 ROLLOS"/>
    <s v="TIPO II"/>
    <s v="TERRESTRE"/>
    <s v="VISITA_TÉCNICA"/>
    <n v="1441"/>
    <n v="1"/>
    <n v="163813.69572160003"/>
    <n v="163813.69572160003"/>
    <m/>
    <m/>
    <m/>
    <m/>
    <m/>
    <m/>
  </r>
  <r>
    <s v="CUCUTA"/>
    <x v="1"/>
    <x v="1"/>
    <n v="54001"/>
    <s v="TA-25-795008"/>
    <s v="FO-25-1117300"/>
    <d v="2025-06-20T00:00:00"/>
    <d v="2025-06-26T00:00:00"/>
    <d v="2025-06-20T00:00:00"/>
    <d v="2025-06-25T00:00:00"/>
    <d v="2025-06-25T00:00:00"/>
    <s v="NORTE DE SANTANDER"/>
    <s v="CUCUTA"/>
    <s v="MULTISERVICIO SANCHEZ "/>
    <n v="89362870"/>
    <s v="CB CRECIMIENTO - NUEVO"/>
    <s v="APERTURA"/>
    <s v="REDEBAN"/>
    <n v="9999"/>
    <s v="BANCO DE BOGOTA"/>
    <s v="EJECUTADO"/>
    <s v="20-06 SE REALIZA LLAMADA AL CLIENTE, SE HABLA CON LA SRA ASTRID LEONOR RODRIGUEZ SANCHEZ, SE VALIDA DIRECCIÓN OK, CANAL OK, TARJETA DE SEMBRADO OK, DISPONIBILIDAD TOTAL, SE CONFIRMA 4 ULTIMOS DIGITOS DE LA TARJETA:SI, LLAMAR EL DÍA LA INSTALACIÓN PARA CONFIRMAR VISITA // 25/06/2025 SE REALIZA INSTALACION DE CORRESPONSAL AVAL, SE INSTALAN EQUIPOS, SEMBRADO DE TARJETA, CB QUEDA OPERATIVO."/>
    <s v="DURAN ACOSTA FRANK YONNY"/>
    <s v="SXXZZ406"/>
    <n v="245464"/>
    <s v="N/A"/>
    <n v="1110728"/>
    <s v="N/A"/>
    <s v="20 ROLLOS"/>
    <s v="TIPO I"/>
    <s v="TERRESTRE"/>
    <s v="VISITA_TÉCNICA"/>
    <n v="4558"/>
    <n v="1"/>
    <n v="75096.394270399993"/>
    <n v="75096.394270399993"/>
    <m/>
    <m/>
    <m/>
    <m/>
    <m/>
    <m/>
  </r>
  <r>
    <s v="PEREIRA"/>
    <x v="2"/>
    <x v="4"/>
    <n v="63001"/>
    <s v="TA-25-798679"/>
    <s v="FO-25-1126901"/>
    <d v="2025-06-20T00:00:00"/>
    <d v="2025-06-26T00:00:00"/>
    <d v="2025-06-20T00:00:00"/>
    <d v="2025-06-25T00:00:00"/>
    <d v="2025-06-25T00:00:00"/>
    <s v="QUINDIO"/>
    <s v="ARMENIA"/>
    <s v="LA TIENDA DE THALI"/>
    <n v="89371922"/>
    <s v="CB CRECIMIENTO - NUEVO"/>
    <s v="APERTURA"/>
    <s v="REDEBAN"/>
    <n v="9999"/>
    <s v="BANCO DE BOGOTA"/>
    <s v="EJECUTADO"/>
    <s v="20-06 SE INTENTA COMUNICACION CON LA SRA DIANA CAROLINA MENDEZ MORATO, AL NUMERO 3202321335, SUENA NO CONTESTA.SE LE HACEN VARIOS INTENTOS // 24-06-2025 SE REALIZA LLAMADA AL CLIENTE, SE HABLA CON LA SRA DIANA CAROLINA MENDEZ MORATO SE VALIDA DIRECCIÓN OK, CANAL OK, TARJETA DE SEMBRADO OK, DISPONIBILIDAD TOTAL, SE CONFIRMA 4 ULTIMOS DIGITOS DE LA TARJETA: OK, LLAMAR EL DÍA LA INSTALACIÓN PARA CONFIRMAR VISITA// CONTACTO REALIZADO POR LA APP // 25/06/2025 SE REALIZA INSTALACION DE CORRESPONSAL AVAL, SE INSTALAN EQUIPOS, SEMBRADO DE TARJETA, CB QUEDA OPERATIVO."/>
    <s v="LOAIZA LOPEZ JHON FREDDY"/>
    <s v="V1XZZ106"/>
    <n v="1169065"/>
    <n v="741571"/>
    <n v="1239766"/>
    <s v="N/A"/>
    <s v="20 ROLLOS"/>
    <s v="TIPO II"/>
    <s v="TERRESTRE"/>
    <s v="VISITA_TÉCNICA"/>
    <n v="9547"/>
    <n v="1"/>
    <n v="163813.69572160003"/>
    <n v="163813.69572160003"/>
    <m/>
    <m/>
    <m/>
    <m/>
    <m/>
    <m/>
  </r>
  <r>
    <s v="CALI"/>
    <x v="2"/>
    <x v="2"/>
    <n v="76130"/>
    <s v="TA-25-795009"/>
    <s v="FO-25-1117305"/>
    <d v="2025-06-20T00:00:00"/>
    <d v="2025-06-26T00:00:00"/>
    <d v="2025-06-20T00:00:00"/>
    <d v="2025-06-25T00:00:00"/>
    <d v="2025-06-25T00:00:00"/>
    <s v="VALLE DEL CAUCA"/>
    <s v="CANDELARIA"/>
    <s v="TEPAGA.COM"/>
    <n v="89406128"/>
    <s v="CB CRECIMIENTO - NUEVO"/>
    <s v="APERTURA"/>
    <s v="REDEBAN"/>
    <n v="9999"/>
    <s v="BANCO DE BOGOTA"/>
    <s v="EJECUTADO/CANCELADO"/>
    <s v="20-06 SE REALIZA LLAMADA AL CLIENTE, SE HABLA CON LA SRA MARIA ISABEL RAMIREZ CONTRERAS, SE VALIDA DIRECCIÓN OK, CANAL OK, TARJETA DE SEMBRADO OK, DISPONIBILIDAD TOTAL, SE CONFIRMA 4 ULTIMOS DIGITOS DE LA TARJETA:SI, LLAMAR EL DÍA LA INSTALACIÓN PARA CONFIRMAR VISITA // 25/06/2025 SE LLEGA AL COMERCIO, PERO CLIENTE NO CUENTA CON TARJETA DE SEMBRANDO, INFORMAN QUE LA TIENEN EN OTRO LADO. SE LE INDICO AL CLIENTE QUE YA CUANDO LA LLEVE LA TARJETA VUELVAN A SOLICITAR LA INSTALACIÓN"/>
    <s v="CUERO RUIZ JHONNY"/>
    <s v="FAWZZ301"/>
    <s v="N/A"/>
    <s v="N/A"/>
    <s v="N/A"/>
    <s v="N/A"/>
    <s v="N/A"/>
    <s v="TIPO II"/>
    <s v="TERRESTRE"/>
    <s v="VISITA_TÉCNICA"/>
    <n v="5438"/>
    <n v="1"/>
    <n v="163813.69572160003"/>
    <n v="163813.69572160003"/>
    <m/>
    <m/>
    <m/>
    <m/>
    <m/>
    <m/>
  </r>
  <r>
    <s v="BUCARAMANGA"/>
    <x v="1"/>
    <x v="1"/>
    <n v="68001"/>
    <s v="TA-25-795010"/>
    <s v="FO-25-1117310"/>
    <d v="2025-06-20T00:00:00"/>
    <d v="2025-06-26T00:00:00"/>
    <d v="2025-06-20T00:00:00"/>
    <d v="2025-06-25T00:00:00"/>
    <d v="2025-06-25T00:00:00"/>
    <s v="SANTANDER"/>
    <s v="BUCARAMANGA"/>
    <s v="ALMACEN DE ROPA ARISE STORE"/>
    <n v="87985085"/>
    <s v="CB CRECIMIENTO - NUEVO"/>
    <s v="APERTURA"/>
    <s v="REDEBAN"/>
    <n v="9999"/>
    <s v="BANCO DE BOGOTA"/>
    <s v="EJECUTADO"/>
    <s v="20-06 SE REALIZA LLAMADA AL CLIENTE, SE HABLA CON EL SR JOSE DAVID ESTEBAN CONTRERAS&amp;nbsp, SE VALIDA DIRECCIÓN OK, CANAL OK, TARJETA DE SEMBRADO OK, DISPONIBILIDAD TOTAL, SE CONFIRMA 4 ULTIMOS DIGITOS DE LA TARJETA: NO - CLIENTE NO LA TIENE A LA MANO (SE LE COMPARTE DIGITOS ENVIADOS EN LISTA), LLAMAR EL DÍA LA INSTALACIÓN PARA CONFIRMAR VISITA // 25/06/2025 SE REALIZA INSTALACION DE CORRESPONSAL AVAL, SE INSTALAN EQUIPOS, SEMBRADO DE TARJETA, CB QUEDA OPERATIVO."/>
    <s v="MARIÑO PABON JORGE ENRIQUE"/>
    <s v="A4QZZ310"/>
    <n v="1234639"/>
    <s v="N/A"/>
    <n v="829526"/>
    <s v="N/A"/>
    <s v="20 ROLLOS"/>
    <s v="TIPO I"/>
    <s v="TERRESTRE"/>
    <s v="VISITA_TÉCNICA"/>
    <n v="2382"/>
    <n v="1"/>
    <n v="75096.394270399993"/>
    <n v="75096.394270399993"/>
    <m/>
    <m/>
    <m/>
    <m/>
    <m/>
    <m/>
  </r>
  <r>
    <s v="VILLAVICENCIO"/>
    <x v="4"/>
    <x v="5"/>
    <n v="85440"/>
    <s v="TA-25-795015"/>
    <s v="FO-25-1117318"/>
    <d v="2025-06-20T00:00:00"/>
    <d v="2025-06-26T00:00:00"/>
    <d v="2025-06-20T00:00:00"/>
    <d v="2025-06-26T00:00:00"/>
    <d v="2025-06-26T00:00:00"/>
    <s v="CASANARE"/>
    <s v="VILLANUEVA"/>
    <s v="ALMACEN OPORTUNIDADES N 139"/>
    <n v="13144720"/>
    <s v="CB CRECIMIENTO - NUEVO"/>
    <s v="APERTURA"/>
    <s v="REDEBAN"/>
    <n v="9999"/>
    <s v="BANCO DE BOGOTA"/>
    <s v="EJECUTADO"/>
    <s v="20-06-2025 SE REALIZA LLAMADA AL CLIENTE, SE HABLA CON LA SRA MARCELA CASTAÑO SE VALIDA DIRECCIÓN OK, CANAL OK, TARJETA DE SEMBRADO OK, DISPONIBILIDAD TOTAL, SE CONFIRMA 4 ULTIMOS DIGITOS DE LA TARJETA: OK, LLAMAR EL DÍA LA INSTALACIÓN PARA CONFIRMAR VISITA// CONTACTO REALIZADO POR LA APP // OBSERVACION DEL CLIENTE: LAS TARJETAS SE ENCUENTRAN EN LA SEDE PRINCIPAL DE PEREIRA, ME INDICA QUE VA A SER TODO LO POSIBLE PARA ENVIARLAS EL DIA DE HOY PARA QUE LLEGUEN PARA LA FECHA PROGRAMADA. PARA ESTE PUNTO VILLANUEVA Y PITALITO SOLICITA LLAMAR EL DIA PROGRAMADO PARA CONFIRMAR, YA QUE NO ES SEGURO QUE LLEGUEN A TIEMPO // 26/06/2025 SE VISITA COMERCIO, SE INSTALA LECTOR DE BARRAS. PRUEBAS OK. OPERATIVO EL SERVICIO. SE REALIZA SEMBRADO DE TARJETA. CLIENTE INDICA NO REQUIERE BASE"/>
    <s v="BERNAL ELAICA EDGAR ALEXIS"/>
    <s v="TRDZZ200"/>
    <s v="N/A"/>
    <s v="N/A"/>
    <n v="1097589"/>
    <s v="N/A"/>
    <s v="20 ROLLOS"/>
    <s v="TIPO III"/>
    <s v="TERRESTRE"/>
    <s v="VISITA_TÉCNICA"/>
    <n v="8089"/>
    <n v="1"/>
    <n v="275728.78077800001"/>
    <n v="275728.78077800001"/>
    <m/>
    <m/>
    <m/>
    <m/>
    <m/>
    <m/>
  </r>
  <r>
    <s v="PEREIRA"/>
    <x v="2"/>
    <x v="4"/>
    <n v="63001"/>
    <s v="TA-25-795017"/>
    <s v="FO-25-1117324"/>
    <d v="2025-06-20T00:00:00"/>
    <d v="2025-06-26T00:00:00"/>
    <d v="2025-06-20T00:00:00"/>
    <d v="2025-06-24T00:00:00"/>
    <d v="2025-06-24T00:00:00"/>
    <s v="QUINDIO"/>
    <s v="ARMENIA"/>
    <s v="ALMACEN OPORTUNIDADES N 133"/>
    <n v="10661114"/>
    <s v="CB CRECIMIENTO - NUEVO"/>
    <s v="APERTURA"/>
    <s v="REDEBAN"/>
    <n v="9999"/>
    <s v="BANCO DE BOGOTA"/>
    <s v="EJECUTADO"/>
    <s v="20-06-2025 SE REALIZA LLAMADA AL CLIENTE, SE HABLA CON LA SRA MARCELA CASTAÑO SE VALIDA DIRECCIÓN OK, CANAL OK, TARJETA DE SEMBRADO OK, DISPONIBILIDAD TOTAL, SE CONFIRMA 4 ULTIMOS DIGITOS DE LA TARJETA: OK, LLAMAR EL DÍA LA INSTALACIÓN PARA CONFIRMAR VISITA// CONTACTO REALIZADO POR LA APP // OBSERVACION DEL CLIENTE: LAS TARJETAS SE ENCUENTRAN EN LA SEDE PRINCIPAL DE PEREIRA, ME INDICA QUE VA A SER TODO LO POSIBLE PARA ENVIARLAS EL DIA DE HOY PARA QUE LLEGUEN PARA LA FECHA PROGRAMADA. // 24/06/2025 SE REALIZA INSTALACION DE CORRESPONSAL AVAL, SE INSTALAN EQUIPOS, SEMBRADO DE TARJETA, CB QUEDA OPERATIVO."/>
    <s v="SANCHEZ SOLORZANO JUAN SEBASTIAN"/>
    <s v="BXZ06001"/>
    <n v="815888"/>
    <s v="N/A"/>
    <n v="1239595"/>
    <s v="N/A"/>
    <s v="20 ROLLOS"/>
    <s v="TIPO II"/>
    <s v="TERRESTRE"/>
    <s v="VISITA_TÉCNICA"/>
    <n v="8469"/>
    <n v="1"/>
    <n v="163813.69572160003"/>
    <n v="163813.69572160003"/>
    <m/>
    <m/>
    <m/>
    <m/>
    <m/>
    <m/>
  </r>
  <r>
    <s v="PEREIRA"/>
    <x v="2"/>
    <x v="4"/>
    <n v="66001"/>
    <s v="TA-25-795019"/>
    <s v="FO-25-1117330"/>
    <d v="2025-06-20T00:00:00"/>
    <d v="2025-06-26T00:00:00"/>
    <d v="2025-06-20T00:00:00"/>
    <d v="2025-06-25T00:00:00"/>
    <d v="2025-06-25T00:00:00"/>
    <s v="RISARALDA"/>
    <s v="PEREIRA"/>
    <s v="ALMACEN OPORTUNIDADES N 125"/>
    <n v="10985182"/>
    <s v="CB CRECIMIENTO - NUEVO"/>
    <s v="APERTURA"/>
    <s v="REDEBAN"/>
    <n v="9999"/>
    <s v="BANCO DE BOGOTA"/>
    <s v="EJECUTADO"/>
    <s v="20-06-2025 SE REALIZA LLAMADA AL CLIENTE, SE HABLA CON LA SRA MARCELA CASTAÑO SE VALIDA DIRECCIÓN OK, CANAL OK, TARJETA DE SEMBRADO OK, DISPONIBILIDAD TOTAL, SE CONFIRMA 4 ULTIMOS DIGITOS DE LA TARJETA: OK, LLAMAR EL DÍA LA INSTALACIÓN PARA CONFIRMAR VISITA// CONTACTO REALIZADO POR LA APP // OBSERVACION DEL CLIENTE: LAS TARJETAS SE ENCUENTRAN EN LA SEDE PRINCIPAL DE PEREIRA, ME INDICA QUE VA A SER TODO LO POSIBLE PARA ENVIARLAS EL DIA DE HOY PARA QUE LLEGUEN PARA LA FECHA PROGRAMADA. // 25/06/2025 SE VISITA COMERCIO SE REALIZA APERTURA AVAL SE CONFIGURA DATÁFONO EXISTENTE SE REALIZA SEMBRADO SE REALIZA INSTALACIÓN BASE Y LECTORA SE ENTREGA ROLLOS DE PAPEL PARA DATÁFONO Y SE REALIZA PRUEBAS OK"/>
    <s v="LOAIZA LOPEZ JHON FREDDY"/>
    <s v="BXZ22001"/>
    <s v="N/A"/>
    <s v="N/A"/>
    <n v="1239632"/>
    <s v="N/A"/>
    <s v="20 ROLLOS"/>
    <s v="TIPO I"/>
    <s v="TERRESTRE"/>
    <s v="VISITA_TÉCNICA"/>
    <n v="432"/>
    <n v="1"/>
    <n v="75096.394270399993"/>
    <n v="75096.394270399993"/>
    <m/>
    <m/>
    <m/>
    <m/>
    <m/>
    <m/>
  </r>
  <r>
    <s v="NEIVA"/>
    <x v="4"/>
    <x v="5"/>
    <n v="41551"/>
    <s v="TA-25-795021"/>
    <s v="FO-25-1117335"/>
    <d v="2025-06-20T00:00:00"/>
    <d v="2025-06-26T00:00:00"/>
    <d v="2025-06-20T00:00:00"/>
    <d v="2025-06-26T00:00:00"/>
    <d v="2025-06-26T00:00:00"/>
    <s v="HUILA"/>
    <s v="PITALITO"/>
    <s v="ALMACEN OPORTUNIDADES N 146"/>
    <n v="15483308"/>
    <s v="CB CRECIMIENTO - NUEVO"/>
    <s v="APERTURA"/>
    <s v="REDEBAN"/>
    <n v="9999"/>
    <s v="BANCO DE BOGOTA"/>
    <s v="EJECUTADO"/>
    <s v="20-06-2025 SE REALIZA LLAMADA AL CLIENTE, SE HABLA CON LA SRA MARCELA CASTAÑO SE VALIDA DIRECCIÓN OK, CANAL OK, TARJETA DE SEMBRADO OK, DISPONIBILIDAD TOTAL, SE CONFIRMA 4 ULTIMOS DIGITOS DE LA TARJETA: OK, LLAMAR EL DÍA LA INSTALACIÓN PARA CONFIRMAR VISITA// CONTACTO REALIZADO POR LA APP // OBSERVACION DEL CLIENTE: LAS TARJETAS SE ENCUENTRAN EN LA SEDE PRINCIPAL DE PEREIRA, ME INDICA QUE VA A SER TODO LO POSIBLE PARA ENVIARLAS EL DIA DE HOY PARA QUE LLEGUEN PARA LA FECHA PROGRAMADA. PARA ESTE PUNTO VILLANUEVA Y PITALITO SOLICITA LLAMAR EL DIA PROGRAMADO PARA CONFIRMAR, YA QUE NO ES SEGURO QUE LLEGUEN A TIEMPO // 26/06/2025 SE REALIZA INSTALACION DE CORRESPONSAL AVAL, SE INSTALAN EQUIPOS, SEMBRADO DE TARJETA, CB QUEDA OPERATIVO."/>
    <s v="ANDRADE HERNANDEZ JUAN CARLOS"/>
    <s v="9999V615"/>
    <n v="182193"/>
    <s v="N/A"/>
    <n v="1179120"/>
    <s v="N/A"/>
    <s v="20 ROLLOS"/>
    <s v="TIPO III"/>
    <s v="TERRESTRE"/>
    <s v="VISITA_TÉCNICA"/>
    <n v="5738"/>
    <n v="1"/>
    <n v="275728.78077800001"/>
    <n v="275728.78077800001"/>
    <m/>
    <m/>
    <m/>
    <m/>
    <m/>
    <m/>
  </r>
  <r>
    <s v="BOGOTA"/>
    <x v="3"/>
    <x v="3"/>
    <n v="25290"/>
    <s v="TA-25-799246"/>
    <s v="FO-25-1129079"/>
    <d v="2025-06-24T00:00:00"/>
    <d v="2025-06-27T00:00:00"/>
    <d v="2025-06-24T00:00:00"/>
    <d v="2025-06-27T00:00:00"/>
    <d v="2025-06-27T00:00:00"/>
    <s v="CUNDINAMARCA"/>
    <s v="FUSAGASUGA"/>
    <s v="DROGUERIA FENIX"/>
    <n v="89341591"/>
    <s v="CB CRECIMIENTO - NUEVO"/>
    <s v="APERTURA"/>
    <s v="REDEBAN"/>
    <n v="9999"/>
    <s v="BANCO DE BOGOTA"/>
    <s v="EJECUTADO"/>
    <s v="24-06 SE REALIZA LLAMADA AL CLIENTE, SE HABLA CON  EL SR MIGUEL ANGEL  ARAOS SANTOS, SE VALIDA DIRECCIÓN OK, CANAL OK, TARJETA DE SEMBRADO OK, DISPONIBILIDAD TOTAL, SE CONFIRMA 4 ULTIMOS DIGITOS DE LA TARJETA: NO - CLIENTE NO LA TIENE A LA MANO (SE LE COMPARTE DIGITOS ENVIADOS EN LISTA), LLAMAR EL DÍA LA INSTALACIÓN PARA CONFIRMAR VISITA // 27/06/2025 SE REALIZA INSTALACION DE CORRESPONSAL AVAL, SE INSTALAN EQUIPOS, SEMBRADO DE TARJETA, CB QUEDA OPERATIVO."/>
    <s v="GALEANO SORIANO JUAN DAVID"/>
    <s v="LMXZZ742"/>
    <n v="1069107"/>
    <s v="N/A"/>
    <n v="1144100"/>
    <s v="N/A"/>
    <s v="20 ROLLOS"/>
    <s v="TIPO II"/>
    <s v="TERRESTRE"/>
    <s v="VISITA_TÉCNICA"/>
    <n v="386"/>
    <n v="1"/>
    <n v="163813.69572160003"/>
    <n v="163813.69572160003"/>
    <m/>
    <m/>
    <m/>
    <m/>
    <m/>
    <m/>
  </r>
  <r>
    <s v="BOGOTA"/>
    <x v="3"/>
    <x v="3"/>
    <n v="25473"/>
    <s v="TA-25-799248"/>
    <s v="FO-25-1129086"/>
    <d v="2025-06-24T00:00:00"/>
    <d v="2025-06-27T00:00:00"/>
    <d v="2025-06-24T00:00:00"/>
    <d v="2025-06-26T00:00:00"/>
    <d v="2025-06-26T00:00:00"/>
    <s v="CUNDINAMARCA"/>
    <s v="MOSQUERA"/>
    <s v="GJ ASESORES Y CONSULTORES - MOSQUERA"/>
    <n v="49231814"/>
    <s v="DATAFONO ADICIONAL"/>
    <s v="APERTURA"/>
    <s v="REDEBAN"/>
    <n v="9999"/>
    <s v="BANCO DE BOGOTA"/>
    <s v="EJECUTADO"/>
    <s v="24-06 SE REALIZA LLAMADA AL CLIENTE, SE HABLA CON  EL SR OSCAR JAVIER PEÑA CARDENAS, SE VALIDA DIRECCIÓN OK, CANAL OK, TARJETA DE SEMBRADO OK, DISPONIBILIDAD TOTAL, SE CONFIRMA 4 ULTIMOS DIGITOS DE LA TARJETA: SI, LLAMAR EL DÍA LA INSTALACIÓN PARA CONFIRMAR VISITA // 26/06/2025 SE REALIZA INSTALACIÓN DE DATÁFONO ADICIONAL DONDE YA SE HABÍA HECHO LA APERTURA, ES EN CENTRO COMERCIAL EL CUAL NO CUENTA CON NOMENCLATURA, SE INSTALA DATÁFONO, BASE Y LECTORA SE SIEMBRA TARJETA, SE ACTIVA CIERRE Y SE REALIZA PRUEBAS OK ADICIONAL SE ENTREGA 20 ROLLOS"/>
    <s v="MICHELI LOPEZ MIGUEL ANGEL"/>
    <s v="LMZZZ872"/>
    <n v="804224"/>
    <s v="N/A"/>
    <n v="539899"/>
    <s v="N/A"/>
    <s v="20 ROLLOS"/>
    <s v="TIPO I"/>
    <s v="TERRESTRE"/>
    <s v="VISITA_TÉCNICA"/>
    <n v="2125"/>
    <n v="1"/>
    <n v="75096.394270399993"/>
    <n v="75096.394270399993"/>
    <m/>
    <m/>
    <m/>
    <m/>
    <m/>
    <m/>
  </r>
  <r>
    <s v="PEREIRA"/>
    <x v="2"/>
    <x v="4"/>
    <n v="63272"/>
    <s v="TA-25-799249"/>
    <s v="FO-25-1129089"/>
    <d v="2025-06-24T00:00:00"/>
    <d v="2025-06-27T00:00:00"/>
    <d v="2025-06-24T00:00:00"/>
    <d v="2025-06-27T00:00:00"/>
    <d v="2025-06-27T00:00:00"/>
    <s v="QUINDIO"/>
    <s v="FILANDIA"/>
    <s v="TAYLU"/>
    <n v="89383978"/>
    <s v="CB CRECIMIENTO - NUEVO"/>
    <s v="APERTURA"/>
    <s v="REDEBAN"/>
    <n v="9999"/>
    <s v="BANCO DE BOGOTA"/>
    <s v="EJECUTADO"/>
    <s v="24-06 SE REALIZA LLAMADA AL CLIENTE, SE HABLA CON  LA SRA ANYI TATIANA BEDOYA GOMEZ, SE VALIDA DIRECCIÓN OK, CANAL OK, TARJETA DE SEMBRADO OK, DISPONIBILIDAD TOTAL, SE CONFIRMA 4 ULTIMOS DIGITOS DE LA TARJETA: SI, LLAMAR EL DÍA LA INSTALACIÓN PARA CONFIRMAR VISITA // 27/06/2025 SE REALIZA INSTALACION DE CORRESPONSAL AVAL, SE INSTALAN EQUIPOS, SEMBRADO DE TARJETA, CB QUEDA OPERATIVO."/>
    <s v="SANCHEZ SOLORZANO JUAN SEBASTIAN"/>
    <s v="F1XZZ577"/>
    <n v="732704"/>
    <n v="725303"/>
    <n v="1138264"/>
    <s v="N/A"/>
    <s v="20 ROLLOS"/>
    <s v="TIPO II"/>
    <s v="TERRESTRE"/>
    <s v="VISITA_TÉCNICA"/>
    <n v="6947"/>
    <n v="1"/>
    <n v="163813.69572160003"/>
    <n v="163813.69572160003"/>
    <m/>
    <m/>
    <m/>
    <m/>
    <m/>
    <m/>
  </r>
  <r>
    <s v="NEIVA"/>
    <x v="4"/>
    <x v="5"/>
    <n v="41001"/>
    <s v="TA-25-799251"/>
    <s v="FO-25-1129096"/>
    <d v="2025-06-24T00:00:00"/>
    <d v="2025-06-27T00:00:00"/>
    <d v="2025-06-24T00:00:00"/>
    <d v="2025-06-26T00:00:00"/>
    <d v="2025-06-26T00:00:00"/>
    <s v="HUILA"/>
    <s v="NEIVA"/>
    <s v="VARIEDADES DANI G"/>
    <n v="89308162"/>
    <s v="CB CRECIMIENTO - NUEVO"/>
    <s v="APERTURA"/>
    <s v="REDEBAN"/>
    <n v="9999"/>
    <s v="BANCO DE BOGOTA"/>
    <s v="EJECUTADO"/>
    <s v="24-06 SE REALIZA LLAMADA AL CLIENTE, SE HABLA CON  LA SRA DANIELA DEL PILAR HERNANDEZ GOMEZ, SE VALIDA DIRECCIÓN OK, CANAL OK, TARJETA DE SEMBRADO OK, DISPONIBILIDAD TOTAL, SE CONFIRMA 4 ULTIMOS DIGITOS DE LA TARJETA: SI, LLAMAR EL DÍA LA INSTALACIÓN PARA CONFIRMAR VISITA // 26/06/2025 SE REALIZA INSTALACION DE CORRESPONSAL AVAL, SE INSTALAN EQUIPOS, SEMBRADO DE TARJETA, CB QUEDA OPERATIVO."/>
    <s v="DIAZ VARGAS JONATHAN MIGUEL"/>
    <s v="A4YZZ433"/>
    <n v="232793"/>
    <s v="N/A"/>
    <n v="932769"/>
    <s v="N/A"/>
    <s v="20 ROLLOS"/>
    <s v="TIPO I"/>
    <s v="TERRESTRE"/>
    <s v="VISITA_TÉCNICA"/>
    <n v="7648"/>
    <n v="1"/>
    <n v="75096.394270399993"/>
    <n v="75096.394270399993"/>
    <m/>
    <m/>
    <m/>
    <m/>
    <m/>
    <m/>
  </r>
  <r>
    <s v="BOGOTA"/>
    <x v="3"/>
    <x v="3"/>
    <n v="11001"/>
    <s v="TA-25-799255"/>
    <s v="FO-25-1129107"/>
    <d v="2025-06-24T00:00:00"/>
    <d v="2025-06-27T00:00:00"/>
    <d v="2025-06-24T00:00:00"/>
    <d v="2025-06-27T00:00:00"/>
    <d v="2025-06-27T00:00:00"/>
    <s v="CUNDINAMARCA"/>
    <s v="BOGOTA"/>
    <s v="EL GRAN CASTILLO CORRESPONSAL / PERFUMERIA"/>
    <n v="89328968"/>
    <s v="CB CRECIMIENTO - NUEVO"/>
    <s v="APERTURA"/>
    <s v="REDEBAN"/>
    <n v="9999"/>
    <s v="BANCO DE BOGOTA"/>
    <s v="EJECUTADO"/>
    <s v="24-06 SE REALIZA LLAMADA AL CLIENTE, SE HABLA CON  LA SRA OLGA LUCIA CASTILLO FARIAS, SE VALIDA DIRECCIÓN OK, CANAL OK, TARJETA DE SEMBRADO OK, DISPONIBILIDAD TOTAL, SE CONFIRMA 4 ULTIMOS DIGITOS DE LA TARJETA: SI, LLAMAR EL DÍA LA INSTALACIÓN PARA CONFIRMAR VISITA // 27/06/2025 SE REALIZA INSTALACION DE CORRESPONSAL AVAL, SE INSTALAN EQUIPOS, SEMBRADO DE TARJETA, CB QUEDA OPERATIVO."/>
    <s v="GOMEZ VEGA DAVID SNEYDER"/>
    <s v="A1WZZ959"/>
    <n v="1021412"/>
    <s v="N/A"/>
    <n v="546528"/>
    <s v="N/A"/>
    <s v="20 ROLLOS"/>
    <s v="TIPO I"/>
    <s v="TERRESTRE"/>
    <s v="VISITA_TÉCNICA"/>
    <n v="2331"/>
    <n v="1"/>
    <n v="75096.394270399993"/>
    <n v="75096.394270399993"/>
    <m/>
    <m/>
    <m/>
    <m/>
    <m/>
    <m/>
  </r>
  <r>
    <s v="CALI"/>
    <x v="2"/>
    <x v="2"/>
    <n v="76001"/>
    <s v="TA-25-799258"/>
    <s v="FO-25-1129117"/>
    <d v="2025-06-24T00:00:00"/>
    <d v="2025-06-27T00:00:00"/>
    <d v="2025-06-24T00:00:00"/>
    <d v="2025-06-27T00:00:00"/>
    <d v="2025-06-27T00:00:00"/>
    <s v="VALLE DEL CAUCA"/>
    <s v="CALI"/>
    <s v="PAPELERIA Y MISCELANEA ANGEL"/>
    <n v="87271947"/>
    <s v="CB CRECIMIENTO - NUEVO"/>
    <s v="APERTURA"/>
    <s v="REDEBAN"/>
    <n v="9999"/>
    <s v="BANCO DE BOGOTA"/>
    <s v="EJECUTADO/CANCELADO"/>
    <s v="24-06-2025 SE REALIZA LLAMADA AL CLIENTE, SE HABLA CON LA SRA SANDRA PASTORA JURADO MELO SE VALIDA DIRECCIÓN OK, CANAL OK, TARJETA DE SEMBRADO OK, DISPONIBILIDAD TOTAL, SE CONFIRMA 4 ULTIMOS DIGITOS DE LA TARJETA: OK, LLAMAR EL DÍA LA INSTALACIÓN PARA CONFIRMAR VISITA// CONTACTO REALIZADO POR WHATSAPP // 27/06/2025 SE LLAMA AL CONTACTO EN HORAS DE LA MAÑANA AL NÚMERO 3113560136 CONTESTA LA SEÑORA SANDRA JURADO E INFORMA QUE NO SE ENCUENTRA EN EL LOCAL YA QUE TUVO UNA NOVEDAD CON LA ENTREGA DEL MISMO. SE LE PREGUNTA QUE SI ES POSIBLE QUE ESTÉ HOY PARA RECIBIR LA VISITA Y RESPONDE QUE NO SABE. SE INTENTÓ COMUNICAR DURANTE VARIAS OCASIONES Y NO CONTESTÓ. SE PROCEDIÓ A REALIZAR VISITA AL PUNTO Y SE ENCONTRÓ CERRADO. SE CANCELA ACTIVIDAD AL NO TENER MAS CONTACTO CON EL CLIENTE Y COMERCIO CERRADO"/>
    <s v="BOLAÑOS TABORDA JORGE ENRIQUE"/>
    <s v="SXMZZ868"/>
    <s v="N/A"/>
    <s v="N/A"/>
    <s v="N/A"/>
    <s v="N/A"/>
    <s v="N/A"/>
    <s v="TIPO I"/>
    <s v="TERRESTRE"/>
    <s v="VISITA_TÉCNICA"/>
    <n v="3182"/>
    <n v="1"/>
    <n v="75096.394270399993"/>
    <n v="75096.394270399993"/>
    <m/>
    <m/>
    <m/>
    <m/>
    <m/>
    <m/>
  </r>
  <r>
    <s v="TUNJA"/>
    <x v="1"/>
    <x v="1"/>
    <n v="15299"/>
    <s v="TA-25-799263"/>
    <s v="FO-25-1129131"/>
    <d v="2025-06-24T00:00:00"/>
    <d v="2025-06-27T00:00:00"/>
    <d v="2025-06-24T00:00:00"/>
    <d v="2025-06-26T00:00:00"/>
    <d v="2025-06-26T00:00:00"/>
    <s v="BOYACA"/>
    <s v="GARAGOA"/>
    <s v="DOTACIONES H Y M "/>
    <n v="89347462"/>
    <s v="CB CRECIMIENTO - NUEVO"/>
    <s v="APERTURA"/>
    <s v="REDEBAN"/>
    <n v="9999"/>
    <s v="BANCO DE BOGOTA"/>
    <s v="EJECUTADO"/>
    <s v="24-06 SE REALIZA LLAMADA AL CLIENTE, SE HABLA CON DOTACIONES H Y M S.A.S, SE VALIDA DIRECCIÓN OK, CANAL OK, TARJETA DE SEMBRADO OK, DISPONIBILIDAD TOTAL, SE CONFIRMA 4 ULTIMOS DIGITOS DE LA TARJETA: SI, LLAMAR EL DÍA LA INSTALACIÓN PARA CONFIRMAR VISITA // 26/06/2025 SE REALIZA INSTALACION DE CORRESPONSAL AVAL, SE INSTALAN EQUIPOS, SEMBRADO DE TARJETA, CB QUEDA OPERATIVO."/>
    <s v="SOLER HOYOS CRISTIAN LEONARDO"/>
    <s v="LMYZZ743"/>
    <n v="1235343"/>
    <s v="N/A"/>
    <s v="770242-MAGIC BOX 243637317561365457310049"/>
    <s v="N/A"/>
    <s v="20 ROLLOS"/>
    <s v="TIPO III"/>
    <s v="TERRESTRE"/>
    <s v="VISITA_TÉCNICA"/>
    <n v="3563"/>
    <n v="1"/>
    <n v="275728.78077800001"/>
    <n v="275728.78077800001"/>
    <m/>
    <m/>
    <m/>
    <m/>
    <m/>
    <m/>
  </r>
  <r>
    <s v="BOGOTA"/>
    <x v="3"/>
    <x v="3"/>
    <n v="11001"/>
    <s v="TA-25-799267"/>
    <s v="FO-25-1129141"/>
    <d v="2025-06-24T00:00:00"/>
    <d v="2025-06-27T00:00:00"/>
    <d v="2025-06-24T00:00:00"/>
    <d v="2025-06-27T00:00:00"/>
    <d v="2025-06-27T00:00:00"/>
    <s v="CUNDINAMARCA"/>
    <s v="BOGOTA"/>
    <s v="CHLOE TECH"/>
    <n v="89345663"/>
    <s v="CB CRECIMIENTO - NUEVO"/>
    <s v="APERTURA"/>
    <s v="REDEBAN"/>
    <n v="9999"/>
    <s v="BANCO DE BOGOTA"/>
    <s v="EJECUTADO"/>
    <s v="24-06 SE REALIZA LLAMADA AL CLIENTE, SE HABLA CON LA SRA MARIA JOHANNA ROJAS BUITRAGO, SE VALIDA DIRECCIÓN OK, CANAL OK, TARJETA DE SEMBRADO OK, DISPONIBILIDAD TOTAL, SE CONFIRMA 4 ULTIMOS DIGITOS DE LA TARJETA:  NO - CLIENTE NO LA TIENE A LA MANO (SE LE COMPARTE DIGITOS ENVIADOS EN LISTA), LLAMAR EL DÍA LA INSTALACIÓN PARA CONFIRMAR VISITA // 27/06/2025 SE REALIZA INSTALACION DE CORRESPONSAL AVAL, SE INSTALAN EQUIPOS, SEMBRADO DE TARJETA, CB QUEDA OPERATIVO."/>
    <s v="LOZADA ROJAS CHRISTIAN ANDRES"/>
    <s v="LMYZZ783"/>
    <n v="706779"/>
    <s v="N/A"/>
    <n v="798082"/>
    <s v="N/A"/>
    <s v="20 ROLLOS"/>
    <s v="TIPO I"/>
    <s v="TERRESTRE"/>
    <s v="VISITA_TÉCNICA"/>
    <n v="5111"/>
    <n v="1"/>
    <n v="75096.394270399993"/>
    <n v="75096.394270399993"/>
    <m/>
    <m/>
    <m/>
    <m/>
    <m/>
    <m/>
  </r>
  <r>
    <s v="BOGOTA"/>
    <x v="3"/>
    <x v="3"/>
    <n v="11001"/>
    <s v="TA-25-799269"/>
    <s v="FO-25-1129148"/>
    <d v="2025-06-24T00:00:00"/>
    <d v="2025-06-27T00:00:00"/>
    <d v="2025-06-24T00:00:00"/>
    <d v="2025-06-27T00:00:00"/>
    <d v="2025-06-27T00:00:00"/>
    <s v="CUNDINAMARCA"/>
    <s v="BOGOTA"/>
    <s v="PAPELERIA 187"/>
    <n v="89349584"/>
    <s v="CB CRECIMIENTO - NUEVO"/>
    <s v="APERTURA"/>
    <s v="REDEBAN"/>
    <n v="9999"/>
    <s v="BANCO DE BOGOTA"/>
    <s v="EJECUTADO"/>
    <s v="24-06 SE REALIZA LLAMADA AL CLIENTE, SE HABLA CON EL SR OSCAR DAVID BOLIVAR RAMIREZ, SE VALIDA DIRECCIÓN OK, CANAL OK, TARJETA DE SEMBRADO OK, DISPONIBILIDAD TOTAL, SE CONFIRMA 4 ULTIMOS DIGITOS DE LA TARJETA:  NO - CLIENTE NO LA TIENE A LA MANO (SE LE COMPARTE DIGITOS ENVIADOS EN LISTA), LLAMAR EL DÍA LA INSTALACIÓN PARA CONFIRMAR VISITA // 27/06/2025 SE REALIZA INSTALACION DE CORRESPONSAL AVAL, SE INSTALAN EQUIPOS, SEMBRADO DE TARJETA, CB QUEDA OPERATIVO."/>
    <s v="MICHELI LOPEZ MIGUEL ANGEL"/>
    <s v="LMYZZ980"/>
    <n v="1237904"/>
    <s v="N/A"/>
    <n v="538334"/>
    <s v="N/A"/>
    <s v="20 ROLLOS"/>
    <s v="TIPO I"/>
    <s v="TERRESTRE"/>
    <s v="VISITA_TÉCNICA"/>
    <n v="3453"/>
    <n v="1"/>
    <n v="75096.394270399993"/>
    <n v="75096.394270399993"/>
    <m/>
    <m/>
    <m/>
    <m/>
    <m/>
    <m/>
  </r>
  <r>
    <s v="BOGOTA"/>
    <x v="3"/>
    <x v="3"/>
    <n v="11001"/>
    <s v="TA-25-799270"/>
    <s v="FO-25-1129152"/>
    <d v="2025-06-24T00:00:00"/>
    <d v="2025-06-27T00:00:00"/>
    <d v="2025-06-24T00:00:00"/>
    <d v="2025-06-27T00:00:00"/>
    <d v="2025-06-27T00:00:00"/>
    <s v="CUNDINAMARCA"/>
    <s v="BOGOTA"/>
    <s v=" MISCELANEA EL GRAN ÉXITO"/>
    <n v="89385856"/>
    <s v="CB CRECIMIENTO - NUEVO"/>
    <s v="APERTURA"/>
    <s v="REDEBAN"/>
    <n v="9999"/>
    <s v="BANCO DE BOGOTA"/>
    <s v="EJECUTADO"/>
    <s v="24-06 SE REALIZA LLAMADA AL CLIENTE, SE HABLA CON LA SRAYOLANDA YUNDA MENDIETA, SE VALIDA DIRECCIÓN OK, CANAL OK, TARJETA DE SEMBRADO OK, DISPONIBILIDAD TOTAL, SE CONFIRMA 4 ULTIMOS DIGITOS DE LA TARJETA: SI, LLAMAR EL DÍA LA INSTALACIÓN PARA CONFIRMAR VISITA // 27/06/2025 SE REALIZA INSTALACION DE CORRESPONSAL AVAL, SE INSTALAN EQUIPOS, SEMBRADO DE TARJETA, CB QUEDA OPERATIVO."/>
    <s v="MICHELI LOPEZ MIGUEL ANGEL"/>
    <s v="F1XZZ554"/>
    <n v="295327"/>
    <s v="N/A"/>
    <n v="750548"/>
    <s v="N/A"/>
    <s v="20 ROLLOS"/>
    <s v="TIPO I"/>
    <s v="TERRESTRE"/>
    <s v="VISITA_TÉCNICA"/>
    <n v="9020"/>
    <n v="1"/>
    <n v="75096.394270399993"/>
    <n v="75096.394270399993"/>
    <m/>
    <m/>
    <m/>
    <m/>
    <m/>
    <m/>
  </r>
  <r>
    <s v="BOGOTA"/>
    <x v="3"/>
    <x v="3"/>
    <n v="11001"/>
    <s v="TA-25-799276"/>
    <s v="FO-25-1129160"/>
    <d v="2025-06-24T00:00:00"/>
    <d v="2025-06-27T00:00:00"/>
    <d v="2025-06-24T00:00:00"/>
    <d v="2025-06-27T00:00:00"/>
    <d v="2025-06-27T00:00:00"/>
    <s v="CUNDINAMARCA"/>
    <s v="BOGOTA"/>
    <s v="SERVIJM"/>
    <n v="17315227"/>
    <s v="CB CRECIMIENTO - NUEVO"/>
    <s v="APERTURA"/>
    <s v="REDEBAN"/>
    <n v="9999"/>
    <s v="BANCO DE BOGOTA"/>
    <s v="EJECUTADO"/>
    <s v="24-06-2025 SE REALIZA LLAMADA AL CLIENTE, SE HABLA CON EL SR JHON JAIRO CASTILLO VELASCO SE VALIDA DIRECCIÓN OK, CANAL OK, TARJETA DE SEMBRADO OK, DISPONIBILIDAD TOTAL, SE CONFIRMA 4 ULTIMOS DIGITOS DE LA TARJETA: NO - CLIENTE NO LA TIENE A LA MANO (SE LE COMPARTE DIGITOS ENVIADOS EN LISTA), LLAMAR EL DÍA LA INSTALACIÓN PARA CONFIRMAR VISITA// CONTACTO REALIZADO POR WHATSAPP// OBSERVACION DEL CLIENTE: LLEGAR AL PUNTO HORARIOS: DE 8:00 AM A 12:00 PM - DE 1:00 PM A 7:00 PM, CLIENTE NO CONTESTA LLAMADAS DESCONOCIDAS // 27/06/2025 SE REALIZA INSTALACION DE CORRESPONSAL AVAL, SE INSTALAN EQUIPOS, SEMBRADO DE TARJETA, CB QUEDA OPERATIVO."/>
    <s v="CORTES VELANDIA MIGUEL ANGEL"/>
    <s v="V1ZZZ107"/>
    <n v="1105743"/>
    <s v="N/A"/>
    <n v="546138"/>
    <s v="N/A"/>
    <s v="20 ROLLOS"/>
    <s v="TIPO I"/>
    <s v="TERRESTRE"/>
    <s v="VISITA_TÉCNICA"/>
    <n v="1717"/>
    <n v="1"/>
    <n v="75096.394270399993"/>
    <n v="75096.394270399993"/>
    <m/>
    <m/>
    <m/>
    <m/>
    <m/>
    <m/>
  </r>
  <r>
    <s v="BOGOTA"/>
    <x v="3"/>
    <x v="3"/>
    <n v="11001"/>
    <s v="TA-25-799278"/>
    <s v="FO-25-1129165"/>
    <d v="2025-06-24T00:00:00"/>
    <d v="2025-06-27T00:00:00"/>
    <d v="2025-06-24T00:00:00"/>
    <d v="2025-06-27T00:00:00"/>
    <d v="2025-06-27T00:00:00"/>
    <s v="CUNDINAMARCA"/>
    <s v="BOGOTA"/>
    <s v="PERFUMERIA Y BISUTERIA DANNA"/>
    <n v="40530438"/>
    <s v="CB CRECIMIENTO - NUEVO"/>
    <s v="APERTURA"/>
    <s v="REDEBAN"/>
    <n v="9999"/>
    <s v="BANCO DE BOGOTA"/>
    <s v="EJECUTADO"/>
    <s v="24-06-2025 SE REALIZA LLAMADA AL CLIENTE, SE HABLA CON LA SRA ERIKA JOHANNA RAMIREZ LONDOÑO SE VALIDA DIRECCIÓN OK, CANAL OK, TARJETA DE SEMBRADO OK, DISPONIBILIDAD TOTAL, SE CONFIRMA 4 ULTIMOS DIGITOS DE LA TARJETA: OK, LLAMAR EL DÍA LA INSTALACIÓN PARA CONFIRMAR VISITA// CONTACTO REALIZADO POR LA APP // 27/06/2025 SE REALIZA INSTALACION DE CORRESPONSAL AVAL, SE INSTALAN EQUIPOS, SEMBRADO DE TARJETA, CB QUEDA OPERATIVO."/>
    <s v="HERNANDEZ NARANJO OSCAR EDUARDO"/>
    <s v="UV002484"/>
    <n v="896074"/>
    <s v="N/A"/>
    <n v="534911"/>
    <s v="N/A"/>
    <s v="20 ROLLOS"/>
    <s v="TIPO I"/>
    <s v="TERRESTRE"/>
    <s v="VISITA_TÉCNICA"/>
    <n v="6527"/>
    <n v="1"/>
    <n v="75096.394270399993"/>
    <n v="75096.394270399993"/>
    <m/>
    <m/>
    <m/>
    <m/>
    <m/>
    <m/>
  </r>
  <r>
    <s v="CALI"/>
    <x v="2"/>
    <x v="2"/>
    <n v="76001"/>
    <s v="TA-25-799279"/>
    <s v="FO-25-1129172"/>
    <d v="2025-06-24T00:00:00"/>
    <d v="2025-06-27T00:00:00"/>
    <d v="2025-06-24T00:00:00"/>
    <d v="2025-06-27T00:00:00"/>
    <d v="2025-06-27T00:00:00"/>
    <s v="VALLE DEL CAUCA"/>
    <s v="CALI"/>
    <s v="RAPITIENDA SUPERMAX"/>
    <n v="12607461"/>
    <s v="CB CRECIMIENTO - NUEVO"/>
    <s v="APERTURA"/>
    <s v="REDEBAN"/>
    <n v="9999"/>
    <s v="BANCO DE BOGOTA"/>
    <s v="EJECUTADO"/>
    <s v="24-06-2025 SE REALIZA LLAMADA AL CLIENTE, SE HABLA CON LA SRA JAZMIN DUQUE GOMEZ SE VALIDA DIRECCIÓN OK, CANAL OK, TARJETA DE SEMBRADO OK, DISPONIBILIDAD TOTAL, SE CONFIRMA 4 ULTIMOS DIGITOS DE LA TARJETA: OK, LLAMAR EL DÍA LA INSTALACIÓN PARA CONFIRMAR VISITA// CONTACTO REALIZADO POR LA APP // 27/06/2025 SE REALIZA INSTALACION DE CORRESPONSAL AVAL, SE INSTALAN EQUIPOS, SEMBRADO DE TARJETA, CB QUEDA OPERATIVO."/>
    <s v="BOLAÑOS TABORDA JORGE ENRIQUE"/>
    <s v="SX7ZZ477"/>
    <n v="1254386"/>
    <s v="N/A"/>
    <s v="773958-MAGIC BOX 241597317561324755899443"/>
    <s v="N/A"/>
    <s v="20 ROLLOS"/>
    <s v="TIPO I"/>
    <s v="TERRESTRE"/>
    <s v="VISITA_TÉCNICA"/>
    <n v="4225"/>
    <n v="1"/>
    <n v="75096.394270399993"/>
    <n v="75096.394270399993"/>
    <m/>
    <m/>
    <m/>
    <m/>
    <m/>
    <m/>
  </r>
  <r>
    <s v="BOGOTA"/>
    <x v="3"/>
    <x v="3"/>
    <n v="11001"/>
    <s v="TA-25-799282"/>
    <s v="FO-25-1129178"/>
    <d v="2025-06-24T00:00:00"/>
    <d v="2025-06-27T00:00:00"/>
    <d v="2025-06-24T00:00:00"/>
    <d v="2025-06-27T00:00:00"/>
    <d v="2025-06-27T00:00:00"/>
    <s v="CUNDINAMARCA"/>
    <s v="BOGOTA"/>
    <s v="MISCELANEA JUC"/>
    <n v="55563738"/>
    <s v="CB CRECIMIENTO - NUEVO"/>
    <s v="APERTURA"/>
    <s v="REDEBAN"/>
    <n v="9999"/>
    <s v="BANCO DE BOGOTA"/>
    <s v="EJECUTADO"/>
    <s v="24-06-2025 SE REALIZA LLAMADA AL CLIENTE, SE HABLA CON EL SR JIMMY FELIPE URREGO CORTES SE VALIDA DIRECCIÓN OK, CANAL OK, TARJETA DE SEMBRADO OK, DISPONIBILIDAD TOTAL, SE CONFIRMA 4 ULTIMOS DIGITOS DE LA TARJETA: OK, LLAMAR EL DÍA LA INSTALACIÓN PARA CONFIRMAR VISITA// CONTACTO REALIZADO POR LA APP// OBSERVACION DEL CLIENTE: LLEGAR AL PUNTO HORARIOS: DE 8:30 AM A 7:00 PM // 27/06/2025 SE REALIZA INSTALACION DE CORRESPONSAL AVAL, SE INSTALAN EQUIPOS, SEMBRADO DE TARJETA, CB QUEDA OPERATIVO."/>
    <s v="LOZADA ROJAS CHRISTIAN ANDRES"/>
    <s v="TVJZZ071"/>
    <n v="1235402"/>
    <n v="1227977"/>
    <s v="538718-MAGIC BOX 241597317561324755896937"/>
    <s v="N/A"/>
    <s v="20 ROLLOS"/>
    <s v="TIPO I"/>
    <s v="TERRESTRE"/>
    <s v="VISITA_TÉCNICA"/>
    <n v="584"/>
    <n v="1"/>
    <n v="75096.394270399993"/>
    <n v="75096.394270399993"/>
    <m/>
    <m/>
    <m/>
    <m/>
    <m/>
    <m/>
  </r>
  <r>
    <s v="BOGOTA"/>
    <x v="3"/>
    <x v="3"/>
    <n v="11001"/>
    <s v="TA-25-799284"/>
    <s v="FO-25-1129184"/>
    <d v="2025-06-24T00:00:00"/>
    <d v="2025-06-27T00:00:00"/>
    <d v="2025-06-24T00:00:00"/>
    <d v="2025-06-27T00:00:00"/>
    <d v="2025-06-27T00:00:00"/>
    <s v="CUNDINAMARCA"/>
    <s v="BOGOTA"/>
    <s v="PERFUMARY ESENCIA Y CO"/>
    <n v="41616798"/>
    <s v="CB CRECIMIENTO - NUEVO"/>
    <s v="APERTURA"/>
    <s v="REDEBAN"/>
    <n v="9999"/>
    <s v="BANCO DE BOGOTA"/>
    <s v="EJECUTADO/CANCELADO"/>
    <s v="24-06-2025 SE REALIZA LLAMADA AL CLIENTE, SE HABLA CON LA SRA LEYDY JOHANNA LOZADA MARTINEZ SE VALIDA DIRECCIÓN OK, CANAL OK, TARJETA DE SEMBRADO OK, DISPONIBILIDAD TOTAL, SE CONFIRMA 4 ULTIMOS DIGITOS DE LA TARJETA: OK, LLAMAR EL DÍA LA INSTALACIÓN PARA CONFIRMAR VISITA// CONTACTO REALIZADO POR LA APP // 27/06/2025 VISITA CANCELADA CB NO CUENTA CON LA TARJETA DE SEMBRADO SE ESCALA A COORDINADOR WILLIAM ROZO CLIENTE INDICA QUE CUANDO LA TENGA SE COMUNICA AL BANCO PARA GENERAR UNA NUEVA VISITA"/>
    <s v="HERNANDEZ NARANJO OSCAR EDUARDO"/>
    <s v="V1ZZZ115"/>
    <s v="N/A"/>
    <s v="N/A"/>
    <s v="N/A"/>
    <s v="N/A"/>
    <s v="N/A"/>
    <s v="TIPO I"/>
    <s v="TERRESTRE"/>
    <s v="VISITA_TÉCNICA"/>
    <n v="7394"/>
    <n v="1"/>
    <n v="75096.394270399993"/>
    <n v="75096.394270399993"/>
    <m/>
    <m/>
    <m/>
    <m/>
    <m/>
    <m/>
  </r>
  <r>
    <s v="BOGOTA"/>
    <x v="3"/>
    <x v="3"/>
    <n v="11001"/>
    <s v="TA-25-799287"/>
    <s v="FO-25-1129194"/>
    <d v="2025-06-24T00:00:00"/>
    <d v="2025-06-27T00:00:00"/>
    <d v="2025-06-24T00:00:00"/>
    <d v="2025-06-27T00:00:00"/>
    <d v="2025-06-27T00:00:00"/>
    <s v="CUNDINAMARCA"/>
    <s v="BOGOTA"/>
    <s v="MULTISERVICIOS CV"/>
    <n v="24129009"/>
    <s v="CB CRECIMIENTO - NUEVO"/>
    <s v="APERTURA"/>
    <s v="REDEBAN"/>
    <n v="9999"/>
    <s v="BANCO DE BOGOTA"/>
    <s v="EJECUTADO"/>
    <s v="24-06-2025 SE REALIZA LLAMADA AL CLIENTE, SE HABLA CON LA SRA MARIA CAROLINA VARGAS RUIZ SE VALIDA DIRECCIÓN OK, CANAL OK, TARJETA DE SEMBRADO OK, DISPONIBILIDAD TOTAL, SE CONFIRMA 4 ULTIMOS DIGITOS DE LA TARJETA: OK, LLAMAR EL DÍA LA INSTALACIÓN PARA CONFIRMAR VISITA// CONTACTO REALIZADO POR LA APP // 27/06/2025 SE REALIZA INSTALACION DE CORRESPONSAL AVAL, SE INSTALAN EQUIPOS, SEMBRADO DE TARJETA, CB QUEDA OPERATIVO."/>
    <s v="HERNANDEZ NARANJO OSCAR EDUARDO"/>
    <s v="F1UZZ319"/>
    <n v="247371"/>
    <s v="N/A"/>
    <n v="900224"/>
    <s v="N/A"/>
    <s v="20 ROLLOS"/>
    <s v="TIPO I"/>
    <s v="TERRESTRE"/>
    <s v="VISITA_TÉCNICA"/>
    <n v="9273"/>
    <n v="1"/>
    <n v="75096.394270399993"/>
    <n v="75096.394270399993"/>
    <m/>
    <m/>
    <m/>
    <m/>
    <m/>
    <m/>
  </r>
  <r>
    <s v="TUNJA"/>
    <x v="1"/>
    <x v="1"/>
    <n v="15104"/>
    <s v="TA-25-799291"/>
    <s v="FO-25-1129206"/>
    <d v="2025-06-24T00:00:00"/>
    <d v="2025-06-27T00:00:00"/>
    <d v="2025-06-24T00:00:00"/>
    <d v="2025-06-26T00:00:00"/>
    <d v="2025-06-26T00:00:00"/>
    <s v="BOYACA"/>
    <s v="BOYACA"/>
    <s v="AUTOSERVICIO LA CABAÑA"/>
    <n v="21217922"/>
    <s v="CB CRECIMIENTO - NUEVO"/>
    <s v="APERTURA"/>
    <s v="REDEBAN"/>
    <n v="9999"/>
    <s v="BANCO DE BOGOTA"/>
    <s v="EJECUTADO"/>
    <s v="24-06-2025 SE REALIZA LLAMADA AL CLIENTE, SE HABLA CON LA SRA KARINA ROJAS SE VALIDA DIRECCIÓN OK, CANAL OK, TARJETA DE SEMBRADO OK, DISPONIBILIDAD TOTAL, SE CONFIRMA 4 ULTIMOS DIGITOS DE LA TARJETA: NO - CLIENTE NO LA TIENE A LA MANO (SE LE COMPARTE DIGITOS ENVIADOS EN LISTA), LLAMAR EL DÍA LA INSTALACIÓN PARA CONFIRMAR VISITA// CONTACTO REALIZADO POR WHASTAPP // 26/06/2025 SE REALIZA INSTALACION DE CORRESPONSAL AVAL, SE INSTALAN EQUIPOS, SEMBRADO DE TARJETA, CB QUEDA OPERATIVO."/>
    <s v="ALVARADO MORENO CRISTHIAN"/>
    <s v="V1ZZZ129"/>
    <n v="1235492"/>
    <s v="N/A"/>
    <s v="905520-MAGIC BOX 243637317561365457310008"/>
    <s v="N/A"/>
    <s v="20 ROLLOS"/>
    <s v="TIPO II"/>
    <s v="TERRESTRE"/>
    <s v="VISITA_TÉCNICA"/>
    <n v="8763"/>
    <n v="1"/>
    <n v="163813.69572160003"/>
    <n v="163813.69572160003"/>
    <m/>
    <m/>
    <m/>
    <m/>
    <m/>
    <m/>
  </r>
  <r>
    <s v="BOGOTA"/>
    <x v="3"/>
    <x v="3"/>
    <n v="11001"/>
    <s v="TA-25-801117"/>
    <s v="FO-25-1133643"/>
    <d v="2025-06-25T00:00:00"/>
    <d v="2025-07-01T00:00:00"/>
    <d v="2025-06-25T00:00:00"/>
    <d v="2025-06-27T00:00:00"/>
    <d v="2025-06-27T00:00:00"/>
    <s v="CUNDINAMARCA"/>
    <s v="BOGOTA"/>
    <s v="MULTISERVICIOS LA ESMERALDA DAVID 2"/>
    <n v="89253591"/>
    <s v="CB CRECIMIENTO - NUEVO"/>
    <s v="APERTURA"/>
    <s v="REDEBAN"/>
    <n v="9999"/>
    <s v="BANCO DE BOGOTA"/>
    <s v="EJECUTADO"/>
    <s v="25-06-2025 SE REALIZA LLAMADA AL CLIENTE, SE HABLA CON EL HIJO DE LA SEÑORA ESMERALDA GALLEGO ROMERO SE VALIDA DIRECCIÓN OK, CANAL OK, TARJETA DE SEMBRADO OK, DISPONIBILIDAD TOTAL, SE CONFIRMA 4 ULTIMOS DIGITOS DE LA TARJETA: OK, LLAMAR EL DÍA LA INSTALACIÓN PARA CONFIRMAR VISITA// CONTACTO REALIZADO POR LA APP // 27/06/2025 SE REALIZA INSTALACION DE CORRESPONSAL AVAL, SE INSTALAN EQUIPOS, SEMBRADO DE TARJETA, CB QUEDA OPERATIVO."/>
    <s v="MICHELI LOPEZ MIGUEL ANGEL"/>
    <s v="A4UZZ748"/>
    <n v="706954"/>
    <s v="N/A"/>
    <n v="750825"/>
    <s v="N/A"/>
    <s v="20 ROLLOS"/>
    <s v="TIPO I"/>
    <s v="TERRESTRE"/>
    <s v="VISITA_TÉCNICA"/>
    <n v="8432"/>
    <n v="1"/>
    <n v="75096.394270399993"/>
    <n v="75096.394270399993"/>
    <m/>
    <m/>
    <m/>
    <m/>
    <m/>
    <m/>
  </r>
  <r>
    <m/>
    <x v="6"/>
    <x v="7"/>
    <m/>
    <m/>
    <m/>
    <m/>
    <m/>
    <m/>
    <m/>
    <m/>
    <m/>
    <m/>
    <m/>
    <m/>
    <m/>
    <m/>
    <m/>
    <m/>
    <m/>
    <m/>
    <m/>
    <m/>
    <m/>
    <m/>
    <m/>
    <m/>
    <m/>
    <m/>
    <m/>
    <m/>
    <m/>
    <m/>
    <m/>
    <m/>
    <n v="40577199.495214738"/>
    <m/>
    <m/>
    <m/>
    <m/>
    <m/>
    <m/>
  </r>
  <r>
    <m/>
    <x v="6"/>
    <x v="7"/>
    <m/>
    <m/>
    <m/>
    <m/>
    <m/>
    <m/>
    <m/>
    <m/>
    <m/>
    <m/>
    <m/>
    <m/>
    <m/>
    <m/>
    <m/>
    <m/>
    <m/>
    <m/>
    <m/>
    <m/>
    <m/>
    <m/>
    <m/>
    <m/>
    <m/>
    <m/>
    <m/>
    <m/>
    <m/>
    <m/>
    <m/>
    <m/>
    <m/>
    <m/>
    <m/>
    <m/>
    <m/>
    <m/>
    <m/>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0">
  <r>
    <s v="BOGOTA"/>
    <x v="0"/>
    <x v="0"/>
    <n v="25286"/>
    <n v="5657292"/>
    <n v="1912532"/>
    <n v="16431470"/>
    <s v="CUNDINAMARCA"/>
    <s v="FUNZA"/>
    <s v="MILENIO 2.000"/>
    <s v="REDEBAN"/>
    <n v="5657292"/>
    <s v="FO-25-1021541"/>
    <d v="2025-05-31T13:35:00"/>
    <d v="2025-06-03T13:50:00"/>
    <s v="CERRADO"/>
    <s v="INCIDENTE"/>
    <s v="BANCO DE BOGOTA"/>
    <s v="VISITA_TÉCNICA"/>
    <s v="31-05 SE ESCALA PARA VISITA. LLAMAR ANTES DE VISITAR, CONFIRMAR FALLA Y DATOS_x000a_01/06/2025 ESTABLECEMOS COMUNICACIÓN TELEFÓNICA CON EL CLIENTE ALEXANDER EL CUAL NOS INDICA QUE NO DA APERTURA LOS DÍAS DOMINGO Y CB REQUIERE CAMBIO DE EQUIPO SIN SOPORTE DE RBM_x000a_03-06 / SOLUCIÓN: SE REALIZA CAMBIO DE EQUIPO POR DAÑO SE ENTREGA SERVICIO OPERATIVO  / USUARIO: Franceneth alarcon TELEFONO: 3204207318 CORREO: francy_1718@hotmail.com"/>
    <s v="HARDWARE"/>
    <s v="ALERT IRRUPTION"/>
    <s v="ALERT IRRUPTION"/>
    <s v="Si"/>
    <s v="DATAFONO A1 NO PRENDE"/>
    <n v="0"/>
    <n v="0"/>
    <n v="0"/>
    <n v="0"/>
    <s v="A4PZZ043"/>
    <s v="1860662   "/>
    <s v="267846   "/>
    <n v="0"/>
    <s v="TIPO II"/>
    <s v="TERRESTRE"/>
    <n v="1"/>
    <n v="0"/>
    <s v="HERNANDEZ NARANJO OSCAR EDUARDO"/>
    <n v="144967.87232000002"/>
    <n v="140395.6348884"/>
    <n v="144967.87232000002"/>
    <m/>
    <m/>
    <m/>
    <m/>
    <m/>
    <m/>
  </r>
  <r>
    <s v="BOGOTA"/>
    <x v="0"/>
    <x v="0"/>
    <n v="11001"/>
    <n v="5657302"/>
    <n v="1912539"/>
    <n v="43091438"/>
    <s v="CUNDINAMARCA"/>
    <s v="BOGOTA"/>
    <s v="VARIEDADES S Y S 67"/>
    <s v="REDEBAN"/>
    <n v="5657302"/>
    <s v="FO-25-1021940"/>
    <d v="2025-05-31T13:50:00"/>
    <d v="2025-06-03T14:11:00"/>
    <s v="CERRADO"/>
    <s v="INCIDENTE"/>
    <s v="BANCO DE BOGOTA"/>
    <s v="VISITA_TÉCNICA"/>
    <s v="31-05 SE ESCALA PARA VISITA. LLAMAR ANTES DE VISITAR, CONFIRMAR FALLA Y DATOS_x000a_01/06/2025 ESTABLECEMOS COMUNICACIÓN TELEFÓNICA CON LA SEÑORA DIANA ROMERO 3115716678 LA CUAL NOS INDICA QUE NO DA APERTURA LOS DOMINGOS NI FESTIVOS SE LE INDICA QUE SERÁ VISITADO A PARTIR DEL DÍA MARTES_x000a_03-06 / SOLUCIÓN: SE REALIZA AJUSTE DE CONEXIÓNES FÍSICAS DEL DATAFONO SE CONECTA CABLE DE RED SE ENTREGA SERVICIO OPERATIVO  / USUARIO: Diana romero  TELEFONO: 3115716678 CORREO: veredadesypapeleria@gmail.com"/>
    <s v="USUARIO"/>
    <s v="COMUNICACION"/>
    <s v="CONEXIONES DE COMERCIO"/>
    <s v="No"/>
    <n v="0"/>
    <n v="0"/>
    <n v="0"/>
    <n v="0"/>
    <n v="0"/>
    <s v="A1RZZ862"/>
    <s v="   "/>
    <s v="   "/>
    <n v="0"/>
    <s v="TIPO I"/>
    <s v="TERRESTRE"/>
    <n v="1"/>
    <n v="0"/>
    <s v="HERNANDEZ NARANJO OSCAR EDUARDO"/>
    <n v="65960.072302"/>
    <n v="75096.394270399993"/>
    <n v="65960.072302"/>
    <m/>
    <m/>
    <m/>
    <m/>
    <m/>
    <m/>
  </r>
  <r>
    <s v="IBAGUE"/>
    <x v="1"/>
    <x v="1"/>
    <n v="73168"/>
    <n v="5656762"/>
    <n v="1911921"/>
    <n v="48315709"/>
    <s v="TOLIMA"/>
    <s v="CHAPARRAL"/>
    <s v="CONECTIVIDAD MOVIL CHAPARRAL CVS"/>
    <s v="REDEBAN"/>
    <n v="5656762"/>
    <s v="FO-25-1018548"/>
    <d v="2025-05-30T16:31:00"/>
    <d v="2025-06-03T15:16:00"/>
    <s v="CERRADO"/>
    <s v="INCIDENTE"/>
    <s v="BANCO DE BOGOTA"/>
    <s v="VISITA_TÉCNICA"/>
    <s v="30-05 SE REALIZA CONTACTO CON EL SEÑOR FERNANDO AL NUMERO 3124017898 INDICA QUE EL LECTOR DE BARRAS SE PRENDE Y APAGA SOLO Y CUANDO LEE FACTURAS PITA PERO NO HACE NADA TIENE CONECTOR DETERIORADO SE HACEN VALIDACIONES Y SE ESCALA PARA VISITA TECNICA_x000a_0_x000a_03-06 / SOLUCIÓN: SE REALIZA CAMBIO DE LECTOR &quot;CABLE AVERIADO&quot; / USUARIO: Fernando rojas díaz  TELEFONO: 3124017898 CORREO: frojas-1973@hotmail.com"/>
    <s v="HARDWARE"/>
    <s v="LECTOR DE BARRAS"/>
    <s v="CABLE LECTORA AVERIADO"/>
    <s v="Si"/>
    <n v="0"/>
    <s v="LECTOR L9  DAÑO FÍSICO: CABLE DE COMUNICACIÓN DAÑADO"/>
    <n v="0"/>
    <n v="0"/>
    <n v="0"/>
    <s v="EG00U605"/>
    <s v=" 913202  "/>
    <s v=" 913388  "/>
    <n v="0"/>
    <s v="TIPO III"/>
    <s v="TERRESTRE"/>
    <n v="1"/>
    <n v="0"/>
    <s v="GUTIERREZ  CAMILO ANDRES"/>
    <n v="275728.78077800001"/>
    <n v="196536.5258152"/>
    <n v="275728.78077800001"/>
    <m/>
    <m/>
    <m/>
    <m/>
    <m/>
    <m/>
  </r>
  <r>
    <s v="VALLEDUPAR"/>
    <x v="2"/>
    <x v="2"/>
    <n v="20001"/>
    <n v="5658128"/>
    <n v="1913062"/>
    <n v="13341490"/>
    <s v="CESAR"/>
    <s v="VALLEDUPAR"/>
    <s v="PROVISIONES OCA@A EN V/DUPAR"/>
    <s v="REDEBAN"/>
    <n v="5658128"/>
    <s v="FO-25-1029348"/>
    <d v="2025-06-03T09:43:00"/>
    <d v="2025-06-03T15:29:00"/>
    <s v="CERRADO"/>
    <s v="INCIDENTE"/>
    <s v="BANCO DE BOGOTA"/>
    <s v="VISITA_TÉCNICA"/>
    <s v="3-06  SE ESCALA PARA VISITA. LLAMAR ANTES DE VISITAR, CONFIRMAR FALLA Y DATOS_x000a_0_x000a_03-06 / SOLUCIÓN: SE REALIZA VISITA POR SOLICITUD DE CLIENTE SE LLEGA A SITIO SE ENCUENTRA EQUIPO CON MSJ DE ALERT INTERUPTION, SE REALIZAN CAMBIO DE EQUIPO Y LECTORA DE BARRAS QUE PRESENTA PROBLEMAS AL LEER LAS FACTURAS,SE DEJA EQUIPO OPERÁTIVO SEMBRADO DE TARJERA OK, PRUEBAS OK AL 100%  / USUARIO: Silena saltaren  TELEFONO: 3024170587 CORREO: provisionesocana2025@gmail.com"/>
    <s v="HARDWARE"/>
    <s v="ALERT IRRUPTION"/>
    <s v="ALERT IRRUPTION"/>
    <s v="Si"/>
    <s v="DATAFONO A6 ALERT IRRUPTION"/>
    <s v="LECTOR L3  NO ENVÍA LA DATA COMPLETA"/>
    <n v="0"/>
    <n v="0"/>
    <n v="0"/>
    <s v="IZ0WZ761"/>
    <s v="1069829 1217513  "/>
    <s v="1214464 530165  "/>
    <n v="0"/>
    <s v="TIPO I"/>
    <s v="TERRESTRE"/>
    <n v="1"/>
    <n v="0"/>
    <s v="MAESTRE MENGUAL EDGAR ENRIQUE"/>
    <n v="65960.072302"/>
    <n v="75096.394270399993"/>
    <n v="65960.072302"/>
    <m/>
    <m/>
    <m/>
    <m/>
    <m/>
    <m/>
  </r>
  <r>
    <s v="CALI"/>
    <x v="3"/>
    <x v="3"/>
    <n v="76275"/>
    <n v="5658402"/>
    <n v="1913249"/>
    <n v="21186630"/>
    <s v="VALLE DEL CAUCA"/>
    <s v="FLORIDA"/>
    <s v="SERVIGALS PRINCIPAL"/>
    <s v="REDEBAN"/>
    <n v="5658402"/>
    <s v="FO-25-1030880"/>
    <d v="2025-06-03T11:21:00"/>
    <d v="2025-06-03T15:39:00"/>
    <s v="CERRADO"/>
    <s v="INCIDENTE"/>
    <s v="BANCO DE BOGOTA"/>
    <s v="SOPORTE_TELEFÓNICO"/>
    <s v="3-06  SE ESCALA PARA VISITA. LLAMAR ANTES DE VISITAR, CONFIRMAR FALLA Y DATOS_x000a_0_x000a_03-06 / SOLUCIÓN: SE LLAMA AL CLIENTE AL NÚMERO 3117747346 HABLO CON LA SRA. KAREN CARTAGENA INFORMA QUE ESTÁ MAÑANA QUE HIZO EL REPORTE TENÍA PROBLEMAS DE RECHAZO GENERAL LLAMO AL BANCO LE INFORMARON QUE ERA UNA FALLA GENERAL, NO SABÍA INTERPRETARLO QUE SE HABÍA CAÍDO EL CB BOGOTA PERO QUE YA HIZO PRUEBAS EXITOSAS SE SOLUCIONO, CLIENTE YA NO REQUIERE LA VISITA  / USUARIO: KAREN CARTAGENA  TELEFONO: 3117747346 CORREO: kcartagenaveloz@gmail.com"/>
    <s v="SOFTWARE"/>
    <s v="ERROR DE TRANSACCIONES"/>
    <s v="RECHAZO GENERAL"/>
    <s v="No"/>
    <n v="0"/>
    <n v="0"/>
    <n v="0"/>
    <n v="0"/>
    <n v="0"/>
    <n v="0"/>
    <s v="   "/>
    <s v="   "/>
    <n v="0"/>
    <s v="TIPO II"/>
    <s v="TERRESTRE"/>
    <n v="0"/>
    <n v="0"/>
    <s v="HERRERA MONAR GEOVANNY"/>
    <n v="41241.0800752"/>
    <n v="0"/>
    <n v="41241.0800752"/>
    <m/>
    <m/>
    <m/>
    <m/>
    <m/>
    <m/>
  </r>
  <r>
    <s v="TUNJA"/>
    <x v="4"/>
    <x v="4"/>
    <n v="15759"/>
    <n v="5657306"/>
    <n v="1912542"/>
    <n v="15044423"/>
    <s v="BOYACA"/>
    <s v="SOGAMOSO"/>
    <s v="COMPUCRIS SISTEMAS"/>
    <s v="REDEBAN"/>
    <n v="5657306"/>
    <s v="FO-25-1021943"/>
    <d v="2025-05-31T13:53:00"/>
    <d v="2025-06-03T15:57:00"/>
    <s v="CERRADO"/>
    <s v="INCIDENTE"/>
    <s v="BANCO DE BOGOTA"/>
    <s v="VISITA_TÉCNICA"/>
    <s v="31-05 SE ESCALA PARA VISITA. LLAMAR ANTES DE VISITAR, CONFIRMAR FALLA Y DATOS_x000a_31/05/2025 EN COMUNICACIÓN CON LA ADMINISTRADORA CRITINA CARASQUILLA, AL CELULAR 3102144937, INFORMA QUE LE CAMBIEN LOS EQUIPOS POR DETERIORO Y ERROR DE TRANSACIONES, SE LE INFORMA QUE LA ESTAREMOS VISITANDO EL DIA MARTES 3 DE JUNIO DEL 2025, YA QUE PARA LOS CAMBIOS DE EQUIPOS REDEBAN ATIENDE LOS SABADOS HASTA LAS 3:00 PM, DOMINGO Y LUNES FESTIVO NO HAY SOPORTE PARA CAMBIOS DE EQUIPOS. QUE PORFAVOR LA VISITEMOS EN HORARIO DEL MEDIO DIA POR EL FLUJO DE CLIENTES EN EL NEGOCIO._x000a_03-06 / SOLUCIÓN: SE VISITA PUNTO ENCONTRANDO LOS EQUIPOS OPERATIVOS CLIENTE INDICA QUE EN OCASIONES  LE RECHAZA LAS TX Y ADEMÁS REQUIERE QUE LE ARROJE LA INFORMACIÓN DEL CLIENTE ANTES DE FINALIZAR LAS TX SE LE INFORMA QUE EL TEMA DE LA INFORMACIÓN DEL CLIENTE ES UN TEMA  DE BANCO NO LE PODEMOS BRINDAR UNA SOLUCIÓN A ESO ADEMÁS  QUIERE QUE SE LE CAMBIEN LOS EQUIPOS SE LE INDICA QUE NO ES POSIBLE YA QUE LOS EQUIPOS SE ENCUENTRAN EN BUEN ESTADO PRÁCTICAMENTE NUEVOS SE LE BRINDA LA SOLUCIÓN DE REALIZARLE UN  BORRADO Y ACTUALIZARLO NUEVAMENTE CLIENTA SE MOLESTA E INDICA QUE NO PERMITE MANIPULAR LOS EQUIPOS QUE DEJARLOS ASÍ COMO ESTÁN QUE A ELLA NO LE SIRVE DE NADA LA SOLUCION QUE LE BRINDAMOS DE INMEDIATO CLIENTE SALE DEL COMERCIO Y NO RECIBE SERVICIO PROCEDO A RETIRARME DEL PUNTO CLIENTE NO ACEPTA LA SOLUCIÓN QUE SE LE BRINDO. / USUARIO: Cristina Carrasquilla TELEFONO: 3102144937 CORREO: cliente no brinda información no recibe actividad la cancela "/>
    <s v="USUARIO"/>
    <s v="MANTENIMIENTO"/>
    <s v="MANTENIMIENTO GENERAL"/>
    <s v="No"/>
    <n v="0"/>
    <n v="0"/>
    <n v="0"/>
    <n v="0"/>
    <n v="0"/>
    <s v="NA"/>
    <s v="   "/>
    <s v="   "/>
    <n v="0"/>
    <s v="TIPO II"/>
    <s v="TERRESTRE"/>
    <n v="1"/>
    <n v="0"/>
    <s v="RODRIGUEZ MURCIA YERSON IVAN"/>
    <n v="144967.87232000002"/>
    <n v="140395.6348884"/>
    <n v="144967.87232000002"/>
    <m/>
    <m/>
    <m/>
    <m/>
    <m/>
    <m/>
  </r>
  <r>
    <s v="BOGOTA"/>
    <x v="0"/>
    <x v="0"/>
    <n v="25754"/>
    <n v="5658096"/>
    <n v="1913044"/>
    <n v="18703116"/>
    <s v="CUNDINAMARCA"/>
    <s v="SOACHA"/>
    <s v="DON PAGOS LINCOLN"/>
    <s v="REDEBAN"/>
    <n v="5658096"/>
    <s v="FO-25-1029340"/>
    <d v="2025-06-03T09:32:00"/>
    <d v="2025-06-03T16:25:00"/>
    <s v="CERRADO"/>
    <s v="INCIDENTE"/>
    <s v="BANCO DE BOGOTA"/>
    <s v="VISITA_TÉCNICA"/>
    <s v="3-06  SE ESCALA PARA VISITA. LLAMAR ANTES DE VISITAR, CONFIRMAR FALLA Y DATOS_x000a_0_x000a_03-06 / SOLUCIÓN: SE REALIZA VISITA A CB PARA ATENDER INCIDENTE SE REALIZA CAMBIO DE CABLE ENTORCHADO ,S,SE ACTUALIZA A VERSIÓN 10.6,SE REALIZAN PRUEBAS OK,SE SIEMBRA TARJETA TERMINADA EN 8406 / USUARIO: Yolima Sánchez  TELEFONO: 3158495223 CORREO: donpagolincon@gmail.com"/>
    <s v="HARDWARE"/>
    <s v="CABLEADO"/>
    <s v="CABLE MAGICBOX AVERIADO"/>
    <s v="No"/>
    <n v="0"/>
    <n v="0"/>
    <n v="0"/>
    <n v="0"/>
    <s v="Cable entorchado "/>
    <s v="GA08Z099"/>
    <s v="   "/>
    <s v="   "/>
    <n v="8406"/>
    <s v="TIPO I"/>
    <s v="TERRESTRE"/>
    <n v="1"/>
    <n v="0"/>
    <s v="GALINDO ROJAS LUIS FELIPE"/>
    <n v="65960.072302"/>
    <n v="75096.394270399993"/>
    <n v="65960.072302"/>
    <m/>
    <m/>
    <m/>
    <m/>
    <m/>
    <m/>
  </r>
  <r>
    <s v="BUCARAMANGA"/>
    <x v="4"/>
    <x v="4"/>
    <n v="68276"/>
    <n v="5658211"/>
    <n v="1913117"/>
    <n v="23501554"/>
    <s v="SANTANDER"/>
    <s v="FLORIDABLANCA"/>
    <s v="VARIEDADES DIEVALE"/>
    <s v="REDEBAN"/>
    <n v="5658211"/>
    <s v="FO-25-1029988"/>
    <d v="2025-06-03T10:11:00"/>
    <d v="2025-06-04T09:03:00"/>
    <s v="CERRADO"/>
    <s v="INCIDENTE"/>
    <s v="BANCO DE BOGOTA"/>
    <s v="VISITA_TÉCNICA"/>
    <s v="3-06  SE ESCALA PARA VISITA. LLAMAR ANTES DE VISITAR, CONFIRMAR FALLA Y DATOS_x000a_0_x000a_03-06 / SOLUCIÓN: SE HACE PRESENCIA EN COMERCIO SE VÁLIDA CONFIGURACIÓN DE EQUIPO Y SEMBRANDO DE TARJETA SE OBSERVA QUE TODO SE ENCUENTRA EN ORDEN CLIENTE ESTABLECE COMUNICACIÓN CON EL ASESOR DEL BANCO QUIÉN LE INFORMA QUE  EL SERVIDOR DEL BANCO SE ENCUENTRA CAÍDO Y POR TAL MOTIVO ES LA FALLA QUE ESTÁ PRESENTANDO  / USUARIO: LEYDI DELGADO  TELEFONO: 3223042421 CORREO: papeleriadievale@hotmail.com"/>
    <s v="ENTIDAD"/>
    <s v="ERROR DE TRANSACCIONES"/>
    <s v="SIN CUPO HABILITADO"/>
    <s v="No"/>
    <n v="0"/>
    <n v="0"/>
    <n v="0"/>
    <n v="0"/>
    <n v="0"/>
    <s v="7A003909"/>
    <n v="0"/>
    <n v="0"/>
    <n v="0"/>
    <s v="TIPO I"/>
    <s v="TERRESTRE"/>
    <n v="1"/>
    <n v="0"/>
    <s v="BARRERA ORTEGA MARLON STWAR"/>
    <n v="65960.072302"/>
    <n v="75096.394270399993"/>
    <n v="65960.072302"/>
    <m/>
    <m/>
    <m/>
    <m/>
    <m/>
    <m/>
  </r>
  <r>
    <s v="BOGOTA"/>
    <x v="0"/>
    <x v="0"/>
    <n v="25754"/>
    <n v="5658400"/>
    <n v="1913251"/>
    <n v="16764896"/>
    <s v="CUNDINAMARCA"/>
    <s v="SOACHA"/>
    <s v="PAPELERIA SHADAI"/>
    <s v="REDEBAN"/>
    <n v="5658400"/>
    <s v="FO-25-1030855"/>
    <d v="2025-06-03T11:20:00"/>
    <d v="2025-06-04T09:08:00"/>
    <s v="CERRADO"/>
    <s v="INCIDENTE"/>
    <s v="BANCO DE BOGOTA"/>
    <s v="VISITA_TÉCNICA"/>
    <s v="3-06  SE ESCALA PARA VISITA. LLAMAR ANTES DE VISITAR, CONFIRMAR FALLA Y DATOS_x000a_0_x000a_03-06 / SOLUCIÓN: SE REALIZA VISITA A CB PARA ATENDER INCIDENTE SE REALIZA VALIDACIÓNES CON REDEBAN EVIDENCIA QUE NO ES FALLA NI CON SOFTWARE NI HARDWARE ,VIENE RECHAZANDO LAS TRANSACCIONES POR LA ENTIDAD SE REALIZA ESCALAMIENTO CON EL BANCO Y NO SE REALIZAN PRUEBAS EXITOSAS ,SE ACTUALIZA VERSIÓN 10.4 ,SE SIEMBRA TARJETA TERMINADA EN 8705 / USUARIO: Dora Contreras  TELEFONO: 3502718893 CORREO: vidanuevadigital2022@gmail.com"/>
    <s v="ENTIDAD"/>
    <s v="ERROR DE TRANSACCIONES"/>
    <s v="TRANSACCION NO PERMITIDA"/>
    <s v="No"/>
    <n v="0"/>
    <n v="0"/>
    <n v="0"/>
    <n v="0"/>
    <n v="0"/>
    <s v="GZ002328"/>
    <n v="0"/>
    <n v="0"/>
    <n v="0"/>
    <s v="TIPO I"/>
    <s v="TERRESTRE"/>
    <n v="1"/>
    <n v="0"/>
    <s v="GALINDO ROJAS LUIS FELIPE"/>
    <n v="65960.072302"/>
    <n v="75096.394270399993"/>
    <n v="65960.072302"/>
    <m/>
    <m/>
    <m/>
    <m/>
    <m/>
    <m/>
  </r>
  <r>
    <s v="VILLAVICENCIO"/>
    <x v="1"/>
    <x v="1"/>
    <n v="50001"/>
    <n v="5658465"/>
    <n v="1913291"/>
    <n v="11967841"/>
    <s v="META"/>
    <s v="VILLAVICENCIO"/>
    <s v="DROGAS PINILLA"/>
    <s v="REDEBAN"/>
    <n v="5658465"/>
    <s v="FO-25-1030857"/>
    <d v="2025-06-03T11:42:00"/>
    <d v="2025-06-04T09:10:00"/>
    <s v="CERRADO"/>
    <s v="INCIDENTE"/>
    <s v="BANCO DE BOGOTA"/>
    <s v="VISITA_TÉCNICA"/>
    <s v="3-06  SE ESCALA PARA VISITA. LLAMAR ANTES DE VISITAR, CONFIRMAR FALLA Y DATOS_x000a_0_x000a_03-06 / SOLUCIÓN: SE VISITA CB Y SE REALIZA CAMBIO DE CABLE MÁGIC BOX DE DATAFONO POR DAÑO. SE INSTALA NUEVO CABLE MÁGIC BOX, SE REALIZAN PRUEBAS ÉXITOSAS PRUEBAS OK  / USUARIO: Emilse Salgado  TELEFONO: 3105695581 CORREO: ma_misal@hotmail.com"/>
    <s v="HARDWARE"/>
    <s v="CABLEADO"/>
    <s v="CABLE MAGICBOX AVERIADO"/>
    <s v="No"/>
    <n v="0"/>
    <n v="0"/>
    <n v="0"/>
    <n v="0"/>
    <s v="Cable Magic box "/>
    <s v="BBBBP299"/>
    <n v="0"/>
    <n v="0"/>
    <n v="0"/>
    <s v="TIPO I"/>
    <s v="TERRESTRE"/>
    <n v="1"/>
    <n v="0"/>
    <s v="GARZON RUIZ LUIS MIGUEL"/>
    <n v="65960.072302"/>
    <n v="75096.394270399993"/>
    <n v="65960.072302"/>
    <m/>
    <m/>
    <m/>
    <m/>
    <m/>
    <m/>
  </r>
  <r>
    <s v="BOGOTA"/>
    <x v="0"/>
    <x v="0"/>
    <n v="11001"/>
    <n v="5658137"/>
    <n v="1913070"/>
    <n v="26843771"/>
    <s v="CUNDINAMARCA"/>
    <s v="BOGOTA"/>
    <s v="PRODUCTOS ISABELLA BM"/>
    <s v="REDEBAN"/>
    <n v="5658137"/>
    <s v="FO-25-1029354"/>
    <d v="2025-06-03T09:48:00"/>
    <d v="2025-06-04T09:41:00"/>
    <s v="CERRADO"/>
    <s v="INCIDENTE"/>
    <s v="BANCO DE BOGOTA"/>
    <s v="VISITA_TÉCNICA"/>
    <s v="3-06  SE ESCALA PARA VISITA. LLAMAR ANTES DE VISITAR, CONFIRMAR FALLA Y DATOS_x000a_0_x000a_04-06 / SOLUCIÓN: SE REALIZA VISITA A CB PARA ATENDER INCIDENTE SE ENCUENTRA CERRADO SE INTENTA CONTACTAR CON CLIENTE NO CONTESTAN SE ESPERAN 20MIN EN SITIO NO LLEGA CLIENTE NI HAY CONTACTO CON EL CLIENTE  / USUARIO: Sofia Godoy  TELEFONO: 3227489743 CORREO: controldevisitadigital@gmail.com"/>
    <s v="HARDWARE"/>
    <s v="PINPAD"/>
    <s v="SE REINICIA"/>
    <s v="No"/>
    <n v="0"/>
    <n v="0"/>
    <n v="0"/>
    <n v="0"/>
    <n v="0"/>
    <s v="NO"/>
    <n v="0"/>
    <n v="0"/>
    <n v="0"/>
    <s v="TIPO I"/>
    <s v="TERRESTRE"/>
    <n v="1"/>
    <n v="0"/>
    <s v="GALINDO ROJAS LUIS FELIPE"/>
    <n v="65960.072302"/>
    <n v="75096.394270399993"/>
    <n v="65960.072302"/>
    <m/>
    <m/>
    <m/>
    <m/>
    <m/>
    <m/>
  </r>
  <r>
    <s v="BUCARAMANGA"/>
    <x v="4"/>
    <x v="4"/>
    <n v="81001"/>
    <n v="5659835"/>
    <n v="1913886"/>
    <n v="19096122"/>
    <s v="ARAUCA"/>
    <s v="ARAUCA"/>
    <s v="PIPE RECAUDOS Y ALGO MAS"/>
    <s v="REDEBAN"/>
    <n v="5659835"/>
    <s v="FO-25-1037429"/>
    <d v="2025-06-03T17:12:00"/>
    <d v="2025-06-04T09:57:00"/>
    <s v="CERRADO"/>
    <s v="INCIDENTE"/>
    <s v="BANCO DE BOGOTA"/>
    <s v="SOPORTE_TELEFÓNICO"/>
    <s v="SE ESCALA CASO A LA RED SOLICITANDO AUTORIZACION, ADICIONAL SE CIERRA ESTE RADICADO YA QUE SE ATENDERA CON LA ORDEN 5658185_x000a_0_x000a_04-06 / SOLUCIÓN:  / USUARIO:  TELEFONO:  CORREO: "/>
    <s v="ENTIDAD"/>
    <s v="AVAL TARJETA DE SEMBRADO"/>
    <s v="RESEMBRADO DE TARJETA"/>
    <s v="No"/>
    <n v="0"/>
    <n v="0"/>
    <n v="0"/>
    <n v="0"/>
    <n v="0"/>
    <n v="0"/>
    <n v="0"/>
    <n v="0"/>
    <n v="0"/>
    <s v="TIPO IV ESPECIAL"/>
    <s v="AEREO"/>
    <n v="0"/>
    <n v="0"/>
    <s v="HERNANDEZ GUARIN MIGUEL JULIAN"/>
    <n v="41241.0800752"/>
    <n v="0"/>
    <n v="41241.0800752"/>
    <m/>
    <m/>
    <m/>
    <m/>
    <m/>
    <m/>
  </r>
  <r>
    <s v="CUCUTA"/>
    <x v="4"/>
    <x v="4"/>
    <n v="54498"/>
    <n v="5657688"/>
    <n v="1912756"/>
    <n v="15440274"/>
    <s v="NORTE DE SANTANDER"/>
    <s v="OCAÑA"/>
    <s v="SUPER SERVICIOS"/>
    <s v="REDEBAN"/>
    <n v="5657688"/>
    <s v="FO-25-1024869"/>
    <d v="2025-06-02T08:55:00"/>
    <d v="2025-06-04T11:09:00"/>
    <s v="CERRADO"/>
    <s v="INCIDENTE"/>
    <s v="BANCO DE BOGOTA"/>
    <s v="VISITA_TÉCNICA"/>
    <s v="2-06  SE ESCALA PARA VISITA. LLAMAR ANTES DE VISITAR, CONFIRMAR FALLA Y DATOS_x000a_0_x000a_04-06 / SOLUCIÓN: SE REALIZA VISITA AL COMERCIO SE HACE CAMBIO DE FUENTE DE PODER SE REALIZAN PRUEBAS OK / USUARIO: Jairo Ruiz  TELEFONO: 3133885352 CORREO: superserviciosocana@hotmail.com"/>
    <s v="HARDWARE"/>
    <s v="CABLEADO"/>
    <s v="CABLE TEFF AVERIADO"/>
    <s v="No"/>
    <n v="0"/>
    <n v="0"/>
    <n v="0"/>
    <n v="0"/>
    <n v="0"/>
    <s v="BB0ZZ354"/>
    <s v="   "/>
    <s v="   "/>
    <n v="0"/>
    <s v="TIPO IV"/>
    <s v="TERRESTRE"/>
    <n v="1"/>
    <n v="0"/>
    <s v="MARIÑO PABON JORGE ENRIQUE"/>
    <n v="479588.87655000004"/>
    <n v="196536.5258152"/>
    <n v="479588.87655000004"/>
    <m/>
    <m/>
    <m/>
    <m/>
    <m/>
    <m/>
  </r>
  <r>
    <s v="CUCUTA"/>
    <x v="4"/>
    <x v="4"/>
    <n v="54405"/>
    <n v="5658236"/>
    <n v="1913130"/>
    <n v="87320830"/>
    <s v="NORTE DE SANTANDER"/>
    <s v="LOS PATIOS"/>
    <s v="CVS BUIMON LOS PATIOS"/>
    <s v="REDEBAN"/>
    <n v="5658236"/>
    <s v="FO-25-1029999"/>
    <d v="2025-06-03T10:19:00"/>
    <d v="2025-06-04T11:21:00"/>
    <s v="CERRADO"/>
    <s v="INCIDENTE"/>
    <s v="BANCO DE BOGOTA"/>
    <s v="VISITA_TÉCNICA"/>
    <s v="3-06  SE ESCALA PARA VISITA. LLAMAR ANTES DE VISITAR, CONFIRMAR FALLA Y DATOS_x000a_0_x000a_04-06 / SOLUCIÓN: SE VISITA COMERCIO Y SE FORMATEA EQUIPO, SE CARGA SOFTWARE Y VERSIÓN, SE REALIZAN CIERRES Y PRUEBAS OK. / USUARIO: María rincón  TELEFONO: 3222230244 CORREO: ktherin_88@hotmial.com"/>
    <s v="SOFTWARE"/>
    <s v="ACTUALIZACION"/>
    <s v="VERSION CARGA SO VR"/>
    <s v="No"/>
    <n v="0"/>
    <n v="0"/>
    <n v="0"/>
    <n v="0"/>
    <n v="0"/>
    <s v="V1LZZ802"/>
    <s v="   "/>
    <s v="   "/>
    <n v="0"/>
    <s v="TIPO I"/>
    <s v="TERRESTRE"/>
    <n v="1"/>
    <n v="0"/>
    <s v="TORRES MANTILLA JOSE DANIEL"/>
    <n v="65960.072302"/>
    <n v="75096.394270399993"/>
    <n v="65960.072302"/>
    <m/>
    <m/>
    <m/>
    <m/>
    <m/>
    <m/>
  </r>
  <r>
    <s v="VILLAVICENCIO"/>
    <x v="1"/>
    <x v="1"/>
    <n v="50001"/>
    <n v="5658521"/>
    <n v="1913324"/>
    <n v="25910209"/>
    <s v="META"/>
    <s v="VILLAVICENCIO"/>
    <s v="J&amp;S VARIEDADES Y SERVICIOS"/>
    <s v="REDEBAN"/>
    <n v="5658521"/>
    <s v="FO-25-1031069"/>
    <d v="2025-06-03T12:00:00"/>
    <d v="2025-06-04T11:51:00"/>
    <s v="CERRADO"/>
    <s v="INCIDENTE"/>
    <s v="BANCO DE BOGOTA"/>
    <s v="VISITA_TÉCNICA"/>
    <s v="3-06  SE ESCALA PARA VISITA. LLAMAR ANTES DE VISITAR, CONFIRMAR FALLA Y DATOS_x000a_0_x000a_04-06 / SOLUCIÓN: SE CAMBIA EQUIPO POR DAÑO EN EL TECLADO / USUARIO: Jhon enciso TELEFONO: 3142201437 CORREO: jhon.enciso@hotmail.com"/>
    <s v="HARDWARE"/>
    <s v="TECLADO"/>
    <s v="DAÑO POS"/>
    <s v="Si"/>
    <s v="DATAFONO F3 TECLADO MALO"/>
    <n v="0"/>
    <n v="0"/>
    <n v="0"/>
    <n v="0"/>
    <s v="9L00V081"/>
    <s v="963279   "/>
    <s v="269160   "/>
    <n v="0"/>
    <s v="TIPO I"/>
    <s v="TERRESTRE"/>
    <n v="1"/>
    <n v="0"/>
    <s v="PEDREROS CONTRERAS MICHAEL STEVENS"/>
    <n v="65960.072302"/>
    <n v="75096.394270399993"/>
    <n v="65960.072302"/>
    <m/>
    <m/>
    <m/>
    <m/>
    <m/>
    <m/>
  </r>
  <r>
    <s v="CALI"/>
    <x v="3"/>
    <x v="3"/>
    <n v="76001"/>
    <n v="5659109"/>
    <n v="1913385"/>
    <n v="21425681"/>
    <s v="VALLE DEL CAUCA"/>
    <s v="CALI"/>
    <s v="ASESORIA Y SERVICIOS MYM"/>
    <s v="REDEBAN"/>
    <n v="5659109"/>
    <s v="FO-25-1032344"/>
    <d v="2025-06-03T12:37:00"/>
    <d v="2025-06-04T12:08:00"/>
    <s v="CERRADO"/>
    <s v="INCIDENTE"/>
    <s v="BANCO DE BOGOTA"/>
    <s v="SOPORTE_TELEFÓNICO"/>
    <s v="3-06  SE ESCALA PARA VISITA. LLAMAR ANTES DE VISITAR, CONFIRMAR FALLA Y DATOS_x000a_0_x000a_03-06 / SOLUCIÓN: SE HABLA CON EL CLIENTE QUIEN INDICA QUE EN LA MAÑANA LE ESTABA ARROJANDO RECHAZO GENERAL E LAS TRANSACCIONES PERO QUE YA LE ESTA PERMITIENDO TRANSAR, SE VALIDA CON REDEBAN Y SE ENCUENTRA QUE HUBO UNA CAIDA DE ENTIDAD, POR LO CUAL SE PRESENTABA EL RECHAZO, SE CIERRA EL CASO / USUARIO: mauricio avila TELEFONO: 3185281813 CORREO: controldevisitadigital@gmail.com"/>
    <s v="ENTIDAD"/>
    <s v="ERROR DE TRANSACCIONES"/>
    <s v="TRANSACCION NO PERMITIDA"/>
    <s v="No"/>
    <n v="0"/>
    <n v="0"/>
    <n v="0"/>
    <n v="0"/>
    <n v="0"/>
    <n v="0"/>
    <n v="0"/>
    <n v="0"/>
    <n v="0"/>
    <s v="TIPO I"/>
    <s v="TERRESTRE"/>
    <n v="0"/>
    <n v="0"/>
    <s v="HENAO CARDONA DIEGO FERNANDO"/>
    <n v="41241.0800752"/>
    <n v="0"/>
    <n v="41241.0800752"/>
    <m/>
    <m/>
    <m/>
    <m/>
    <m/>
    <m/>
  </r>
  <r>
    <s v="CALI"/>
    <x v="3"/>
    <x v="3"/>
    <n v="76001"/>
    <n v="5659128"/>
    <n v="1913396"/>
    <n v="20249355"/>
    <s v="VALLE DEL CAUCA"/>
    <s v="CALI"/>
    <s v="VICMAN SERVICES CALI SUR"/>
    <s v="REDEBAN"/>
    <n v="5659128"/>
    <s v="FO-25-1032366"/>
    <d v="2025-06-03T12:48:00"/>
    <d v="2025-06-04T12:15:00"/>
    <s v="CERRADO"/>
    <s v="INCIDENTE"/>
    <s v="BANCO DE BOGOTA"/>
    <s v="SOPORTE_TELEFÓNICO"/>
    <s v="3-06  SE ESCALA PARA VISITA. LLAMAR ANTES DE VISITAR, CONFIRMAR FALLA Y DATOS_x000a_0_x000a_03-06 / SOLUCIÓN: SE LLAMA AL CLIENTE AL NÚMERO 3044618841 HABLO CON LA SRA. ANGIE OSPINA INFORMA QUE LLAMO AL BANCO TENÍA PROBLEMAS DE RECHAZO GENERAL, NOS INFORMA REDEBAN QUE ERA UNA CAÍDA DEL GRUPO AVAL QUE SE PRESENTÓ DURANTE LA MAÑANA HASTA EL MEDIO DIA. EL CLIENTE HIZO UNAS PRUEBAS EN LA TARDE EXITOSAS YA NO SE REQUIERE LA VISITA  / USUARIO: ANGIE OSPINA TELEFONO: 3044618841 CORREO: controldevisitadigital@gmail.com"/>
    <s v="SOFTWARE"/>
    <s v="ERROR DE TRANSACCIONES"/>
    <s v="RECHAZO GENERAL"/>
    <s v="No"/>
    <n v="0"/>
    <n v="0"/>
    <n v="0"/>
    <n v="0"/>
    <n v="0"/>
    <n v="0"/>
    <n v="0"/>
    <n v="0"/>
    <n v="0"/>
    <s v="TIPO I"/>
    <s v="TERRESTRE"/>
    <n v="0"/>
    <n v="0"/>
    <s v="HERRERA MONAR GEOVANNY"/>
    <n v="41241.0800752"/>
    <n v="0"/>
    <n v="41241.0800752"/>
    <m/>
    <m/>
    <m/>
    <m/>
    <m/>
    <m/>
  </r>
  <r>
    <s v="BOGOTA"/>
    <x v="0"/>
    <x v="0"/>
    <n v="11001"/>
    <n v="5659425"/>
    <n v="1913559"/>
    <n v="17003039"/>
    <s v="CUNDINAMARCA"/>
    <s v="BOGOTA"/>
    <s v="BRAVO MARROQUIN DIANA MARIA"/>
    <s v="REDEBAN"/>
    <n v="5659425"/>
    <s v="FO-25-1033480"/>
    <d v="2025-06-03T14:34:00"/>
    <d v="2025-06-04T12:17:00"/>
    <s v="CERRADO"/>
    <s v="INCIDENTE"/>
    <s v="BANCO DE BOGOTA"/>
    <s v="VISITA_TÉCNICA"/>
    <s v="3-06  SE ESCALA PARA VISITA. LLAMAR ANTES DE VISITAR, CONFIRMAR FALLA Y DATOS_x000a_0_x000a_04-06 / SOLUCIÓN: SE REALIZA VISITA A CB PARA ATENDER INCIDENTE SE REALIZA CAMBIO DE DATAFONO POR FALLA EN PUERTO DE CARGA ,SE REALIZAN PRUEBAS OK ,SE SIEMBRA TARJETA TERMINADA EN 0910 / USUARIO: DIANA BRAVO  TELEFONO: 3134005591 CORREO: bravodiana2007@hotmail.com"/>
    <s v="HARDWARE"/>
    <s v="SE REINICIA"/>
    <s v="DAÑO POS"/>
    <s v="Si"/>
    <s v="DATAFONO E8 CONECTOR POWER DEFECTUOSO"/>
    <n v="0"/>
    <n v="0"/>
    <n v="0"/>
    <n v="0"/>
    <s v="10OZZ476"/>
    <s v="1080363   "/>
    <s v="1171885   "/>
    <s v="0910"/>
    <s v="TIPO I"/>
    <s v="TERRESTRE"/>
    <n v="1"/>
    <n v="0"/>
    <s v="GALINDO ROJAS LUIS FELIPE"/>
    <n v="65960.072302"/>
    <n v="75096.394270399993"/>
    <n v="65960.072302"/>
    <m/>
    <m/>
    <m/>
    <m/>
    <m/>
    <m/>
  </r>
  <r>
    <s v="BOGOTA"/>
    <x v="0"/>
    <x v="0"/>
    <n v="11001"/>
    <n v="5658532"/>
    <n v="1913325"/>
    <n v="16000432"/>
    <s v="CUNDINAMARCA"/>
    <s v="BOGOTA"/>
    <s v="DROGUERIA SIERRA MORENA"/>
    <s v="REDEBAN"/>
    <n v="5658532"/>
    <s v="FO-25-1031075"/>
    <d v="2025-06-03T12:02:00"/>
    <d v="2025-06-04T12:25:00"/>
    <s v="CERRADO"/>
    <s v="INCIDENTE"/>
    <s v="BANCO DE BOGOTA"/>
    <s v="VISITA_TÉCNICA"/>
    <s v="3-06  SE ESCALA PARA VISITA. LLAMAR ANTES DE VISITAR, CONFIRMAR FALLA Y DATOS_x000a_0_x000a_04-06 / SOLUCIÓN: SE REALIZA VISITA A CB PARA ATENDER INCIDENTE SE REALIZA VALIDACIÓNES SOBRE FALLA EN FONDOS INSUFICIENTES CON REDEBAN INDICA DONQUE TIENE UN BLOQUEO POR EL BANCO ,CLIENTE INFORMA TAMBIÉN QUE LE SOLICITARON UNA DOCUMENTACIÓN PARA VOLVER A TENER HABILITADO EL CUPO ,NO SE ACTUALIZA VERSIÓN YA QUE NO CUENTA CON LA TARJETA EN EL MOMENTO ,NO SE REALIZAN PRUEBAS OK  / USUARIO: Mari helena masmela  TELEFONO: 3162350959 CORREO: tique.cristobal57@gmail.com"/>
    <s v="ENTIDAD"/>
    <s v="ERROR DE TRANSACCIONES"/>
    <s v="SIN CUPO HABILITADO"/>
    <s v="No"/>
    <n v="0"/>
    <n v="0"/>
    <n v="0"/>
    <n v="0"/>
    <n v="0"/>
    <s v="BBBXZ003"/>
    <s v="   "/>
    <s v="   "/>
    <n v="0"/>
    <s v="TIPO I"/>
    <s v="TERRESTRE"/>
    <n v="1"/>
    <n v="0"/>
    <s v="GALINDO ROJAS LUIS FELIPE"/>
    <n v="65960.072302"/>
    <n v="75096.394270399993"/>
    <n v="65960.072302"/>
    <m/>
    <m/>
    <m/>
    <m/>
    <m/>
    <m/>
  </r>
  <r>
    <s v="MEDELLIN"/>
    <x v="5"/>
    <x v="5"/>
    <n v="5001"/>
    <n v="5659116"/>
    <n v="1913389"/>
    <n v="21347950"/>
    <s v="ANTIOQUIA"/>
    <s v="MEDELLIN"/>
    <s v="CELUDMOVIL"/>
    <s v="REDEBAN"/>
    <n v="5659116"/>
    <s v="FO-25-1032352"/>
    <d v="2025-06-03T12:40:00"/>
    <d v="2025-06-04T13:51:00"/>
    <s v="CERRADO"/>
    <s v="INCIDENTE"/>
    <s v="BANCO DE BOGOTA"/>
    <s v="VISITA_TÉCNICA"/>
    <s v="3-06  SE ESCALA PARA VISITA. LLAMAR ANTES DE VISITAR, CONFIRMAR FALLA Y DATOS_x000a_0_x000a_04-06 / SOLUCIÓN: CLIENTE TIENE DOS DATAFONOS UNO CORRESPONSAL Y UNO COMERCIO EL DEL CORRESPONSAL FUNCIONA CORRECTAMENTE SE LE DICE AL CLIENTE QUE LLAME NUEVAMENTE A REDEBAN PARA QUE SOLUCIONE LO DEL OTRO DATAFONO  / USUARIO: MONICA RIOS  TELEFONO: 3146629890 CORREO: contabilidadceludmovil202@gmail.com "/>
    <s v="USUARIO"/>
    <s v="COMUNICACION"/>
    <s v="CANAL DEL COMERCIO"/>
    <s v="No"/>
    <n v="0"/>
    <n v="0"/>
    <n v="0"/>
    <n v="0"/>
    <n v="0"/>
    <s v="V1LZZ173"/>
    <s v="   "/>
    <s v="   "/>
    <n v="0"/>
    <s v="TIPO I"/>
    <s v="TERRESTRE"/>
    <n v="1"/>
    <n v="0"/>
    <s v="MORENO MEDINA JUAN PABLO"/>
    <n v="65960.072302"/>
    <n v="75096.394270399993"/>
    <n v="65960.072302"/>
    <m/>
    <m/>
    <m/>
    <m/>
    <m/>
    <m/>
  </r>
  <r>
    <s v="BOGOTA"/>
    <x v="0"/>
    <x v="0"/>
    <n v="11001"/>
    <n v="5659190"/>
    <n v="1913426"/>
    <n v="20249272"/>
    <s v="CUNDINAMARCA"/>
    <s v="BOGOTA"/>
    <s v="VICMAN SERVICES UNICENTRO"/>
    <s v="REDEBAN"/>
    <n v="5659190"/>
    <s v="FO-25-1032373"/>
    <d v="2025-06-03T13:06:00"/>
    <d v="2025-06-04T14:07:00"/>
    <s v="CERRADO"/>
    <s v="INCIDENTE"/>
    <s v="BANCO DE BOGOTA"/>
    <s v="VISITA_TÉCNICA"/>
    <s v="3-06  SE ESCALA PARA VISITA. LLAMAR ANTES DE VISITAR, CONFIRMAR FALLA Y DATOS_x000a_0_x000a_04-06 / SOLUCIÓN: BORRADO DE SO Y VERSIÓN SE ACTUALIZA SE REALIZA PRUEBAS OK SE ENTREGA SERVICIO OPERATIVO  / USUARIO: Esteban Benítez  TELEFONO: 3114484337 CORREO: ciatran.unicentro@holdingvml.net"/>
    <s v="SOFTWARE"/>
    <s v="ACTUALIZACION"/>
    <s v="VERSION CARGA SO VR"/>
    <s v="No"/>
    <n v="0"/>
    <n v="0"/>
    <n v="0"/>
    <n v="0"/>
    <n v="0"/>
    <s v="9BHZZ080"/>
    <s v="   "/>
    <s v="   "/>
    <n v="0"/>
    <s v="TIPO I"/>
    <s v="TERRESTRE"/>
    <n v="1"/>
    <n v="0"/>
    <s v="HERNANDEZ NARANJO OSCAR EDUARDO"/>
    <n v="65960.072302"/>
    <n v="75096.394270399993"/>
    <n v="65960.072302"/>
    <m/>
    <m/>
    <m/>
    <m/>
    <m/>
    <m/>
  </r>
  <r>
    <s v="BOGOTA"/>
    <x v="0"/>
    <x v="0"/>
    <n v="11001"/>
    <n v="5657283"/>
    <n v="1912527"/>
    <n v="17284902"/>
    <s v="CUNDINAMARCA"/>
    <s v="BOGOTA"/>
    <s v="TEC PHONE SUBA"/>
    <s v="REDEBAN"/>
    <n v="5657283"/>
    <s v="FO-25-1021504"/>
    <d v="2025-05-31T13:25:00"/>
    <d v="2025-06-04T14:13:00"/>
    <s v="CERRADO"/>
    <s v="INCIDENTE"/>
    <s v="BANCO DE BOGOTA"/>
    <s v="VISITA_TÉCNICA"/>
    <s v="31-05 SE ESCALA PARA VISITA. LLAMAR ANTES DE VISITAR, CONFIRMAR FALLA Y DATOS_x000a_01/06/2025 ESTABLECEMOS COMUNICACIÓN TELEFÓNICA CON LA SEÑORA CAROLINA HERRERA LA CUAL NOS INDICA. QUE DATAFONO Y PINPAD SE ENCUENTRA ALERTADOS REQUIERE CAMBIO DE EQUIPO Y EL DÍA DE HOY NO CONTAMOS CON SOPORTE DE RBM SE LE INDICA QUE SERÁ VISITADO A PARTIR DEL DÍA MARTES_x000a_04-06 / SOLUCIÓN: CB INDICA QUE NO TIENEN TARJETA DE SEMBRADO, QUE YA LA SOLICITARON PERO NO HA LLEGADO,  SE LES INFORMA QUE SE NECESITA PARA CAMBIAR DATÁFONO, Y QUE CUANDO LLEGUE LA TARJETA LLAMEN NUEVAMENTE  / USUARIO: Carolina Herrera  TELEFONO: 3202424397 CORREO: cvssuba@tecphonesas.com"/>
    <s v="HARDWARE"/>
    <s v="ALERT IRRUPTION"/>
    <s v="ALERT IRRUPTION"/>
    <s v="No"/>
    <n v="0"/>
    <n v="0"/>
    <n v="0"/>
    <n v="0"/>
    <n v="0"/>
    <s v="NA"/>
    <s v="   "/>
    <s v="   "/>
    <n v="0"/>
    <s v="TIPO I"/>
    <s v="TERRESTRE"/>
    <n v="1"/>
    <n v="0"/>
    <s v="MICHELI LOPEZ MIGUEL ANGEL"/>
    <n v="65960.072302"/>
    <n v="75096.394270399993"/>
    <n v="65960.072302"/>
    <m/>
    <m/>
    <m/>
    <m/>
    <m/>
    <m/>
  </r>
  <r>
    <s v="VILLAVICENCIO"/>
    <x v="1"/>
    <x v="1"/>
    <n v="50124"/>
    <n v="5658470"/>
    <n v="1913292"/>
    <n v="13649918"/>
    <s v="META"/>
    <s v="CABUYARO"/>
    <s v="HIPER FRVER DEL LLANO"/>
    <s v="REDEBAN"/>
    <n v="5658470"/>
    <s v="FO-25-1030864"/>
    <d v="2025-06-03T11:43:00"/>
    <d v="2025-06-04T14:18:00"/>
    <s v="CERRADO"/>
    <s v="INCIDENTE"/>
    <s v="BANCO DE BOGOTA"/>
    <s v="VISITA_TÉCNICA"/>
    <s v="3-06  SE ESCALA PARA VISITA. LLAMAR ANTES DE VISITAR, CONFIRMAR FALLA Y DATOS_x000a_0_x000a_04-06 / SOLUCIÓN: SE REALIZA VISITA A CB SE ACTUALIZADO VERSIÓN 10. SE REALIZA BORRADO DE MEMORIA SE ACTUALIZA OK PRUEBAS OK SIN NOVEDADES  TS 6956 / USUARIO: Yolanda granados  TELEFONO: 3112172958 CORREO: andresgranados8825@hotmail.es"/>
    <s v="SOFTWARE"/>
    <s v="ACTUALIZACION"/>
    <s v="VERSION CARGA SO VR"/>
    <s v="No"/>
    <n v="0"/>
    <n v="0"/>
    <n v="0"/>
    <n v="0"/>
    <n v="0"/>
    <s v="JAAAF922"/>
    <s v="   "/>
    <s v="   "/>
    <n v="0"/>
    <s v="TIPO III"/>
    <s v="TERRESTRE"/>
    <n v="1"/>
    <n v="0"/>
    <s v="CASTRILLON URREA LONDIER LEANDRO"/>
    <n v="275728.78077800001"/>
    <n v="196536.5258152"/>
    <n v="275728.78077800001"/>
    <m/>
    <m/>
    <m/>
    <m/>
    <m/>
    <m/>
  </r>
  <r>
    <s v="IBAGUE"/>
    <x v="1"/>
    <x v="1"/>
    <n v="73443"/>
    <n v="5659123"/>
    <n v="1913392"/>
    <n v="69088102"/>
    <s v="TOLIMA"/>
    <s v="MARIQUITA"/>
    <s v="TIENDA CAFETERIA LA SEXTA"/>
    <s v="REDEBAN"/>
    <n v="5659123"/>
    <s v="FO-25-1032360"/>
    <d v="2025-06-03T12:43:00"/>
    <d v="2025-06-04T14:26:00"/>
    <s v="CERRADO"/>
    <s v="INCIDENTE"/>
    <s v="BANCO DE BOGOTA"/>
    <s v="VISITA_TÉCNICA"/>
    <s v="3-06  SE ESCALA PARA VISITA. LLAMAR ANTES DE VISITAR, CONFIRMAR FALLA Y DATOS_x000a_0_x000a_04-06 / SOLUCIÓN: SE REALIZA CAMBIO DE DATÁFONO POR DAÑO, SE REALIZA PRUEBAS DE FUNCIONAMIENTO OK; CUBRE CLAVE INSTALADO.  / USUARIO: Eliécer Pardo TELEFONO: 3103414689 CORREO: urielpardo26@hotmail.com"/>
    <s v="HARDWARE"/>
    <s v="NO ENCIENDE"/>
    <s v="DAÑO POS"/>
    <s v="Si"/>
    <s v="DATAFONO A1 NO PRENDE"/>
    <n v="0"/>
    <n v="0"/>
    <n v="0"/>
    <n v="0"/>
    <s v="V10NZ756"/>
    <s v="732343   "/>
    <s v="1168829   "/>
    <n v="0"/>
    <s v="TIPO III"/>
    <s v="TERRESTRE"/>
    <n v="1"/>
    <n v="0"/>
    <s v="BARRAGAN TAFUR EDWIN ESTEBAN"/>
    <n v="275728.78077800001"/>
    <n v="196536.5258152"/>
    <n v="275728.78077800001"/>
    <m/>
    <m/>
    <m/>
    <m/>
    <m/>
    <m/>
  </r>
  <r>
    <s v="BOGOTA"/>
    <x v="0"/>
    <x v="0"/>
    <n v="25307"/>
    <n v="5656776"/>
    <n v="1911928"/>
    <n v="31485519"/>
    <s v="CUNDINAMARCA"/>
    <s v="GIRARDOT"/>
    <s v="CREDITEXPRESS"/>
    <s v="REDEBAN"/>
    <n v="5656776"/>
    <s v="FO-25-1018553"/>
    <d v="2025-05-30T16:38:00"/>
    <d v="2025-06-04T14:41:00"/>
    <s v="CERRADO"/>
    <s v="INCIDENTE"/>
    <s v="BANCO DE BOGOTA"/>
    <s v="VISITA_TÉCNICA"/>
    <s v="30-05 SE REALIZA CONTACTO CON LA SEÑORA DAYANA AL NUMERO 3114396442 QUIEN INDICA QUE EL DAFATONO DICE TRANSACCION DECLINADA ERROR DE CONEXION Y EL ICONO DE INTERNET SALE EN BLANCO SE HACEN VALIDACIONES Y SE ESCALA PARA VISITA TECNICA TENER PRESENTE QUE NO LABORA DOMINGOS Y FESTIVOS_x000a_31/05/2025 ESTABLECEMOS COMUNICACIÓN TELEFÓNICA CON EL CLIENTE NOS INDICA QUE NO DA APERTURA DEL COMERCIO LOS DÍAS DOMINGO NI FESTIVOS Y SOLICITA CAMBIO. DE DATAFONO POR FALLAS CONSTANTES 3114396442. ADICIONAL NO HAY SOPORTE DE REDEBAN_x000a_04-06 / SOLUCIÓN: SE REALIZA VISITA AL COMERCIO PARA EJECUTAR CONFIGURACIÓN DE COMUNICACIÓN POR FALLA, CB QUEDA OPERANDO PERFECTAMENTE... VERSIÓN 10.6 . PRUEBAS OK  / USUARIO: Dayana Zarate  TELEFONO: 3213724568 CORREO: jafortiz@gmail.com"/>
    <s v="HARDWARE"/>
    <s v="COMUNICACION"/>
    <s v="MENSAJE CABLE DE RED DESCONECTADO"/>
    <s v="No"/>
    <n v="0"/>
    <n v="0"/>
    <n v="0"/>
    <n v="0"/>
    <n v="0"/>
    <s v="A308Z015"/>
    <s v="   "/>
    <s v="   "/>
    <n v="0"/>
    <s v="TIPO III"/>
    <s v="TERRESTRE"/>
    <n v="1"/>
    <n v="0"/>
    <s v="CORTES VELANDIA MIGUEL ANGEL"/>
    <n v="275728.78077800001"/>
    <n v="196536.5258152"/>
    <n v="275728.78077800001"/>
    <m/>
    <m/>
    <m/>
    <m/>
    <m/>
    <m/>
  </r>
  <r>
    <s v="PEREIRA"/>
    <x v="3"/>
    <x v="6"/>
    <n v="63001"/>
    <n v="5659289"/>
    <n v="1913473"/>
    <n v="13893839"/>
    <s v="QUINDIO"/>
    <s v="ARMENIA"/>
    <s v="ALMACEN CASA FERRETERA"/>
    <s v="REDEBAN"/>
    <n v="5659289"/>
    <s v="FO-25-1032790"/>
    <d v="2025-06-03T13:57:00"/>
    <d v="2025-06-04T14:46:00"/>
    <s v="CERRADO"/>
    <s v="INCIDENTE"/>
    <s v="BANCO DE BOGOTA"/>
    <s v="VISITA_TÉCNICA"/>
    <s v="3-06  SE ESCALA PARA VISITA. LLAMAR ANTES DE VISITAR, CONFIRMAR FALLA Y DATOS_x000a_0_x000a_04-06 / SOLUCIÓN: SE VISITA COMERCIO SE REALIZÓ CAMBIO DATAFONO POR DETERIORO, EQUIPO ESTÉTICAMENTE DESGASTADO, SE REALIZAN PRUEBAS OK.  / USUARIO: LILIANA HINCAPIÉ TELEFONO: 3216438264 CORREO: casa.ferretera@hotmail.com"/>
    <s v="HARDWARE"/>
    <s v="DETERIORO"/>
    <s v="DATAFONO"/>
    <s v="Si"/>
    <s v="DATAFONO F1 TECLADO BLOQUEADO"/>
    <n v="0"/>
    <n v="0"/>
    <n v="0"/>
    <n v="0"/>
    <s v="JAAKZ261"/>
    <s v="963252   "/>
    <s v="145569   "/>
    <n v="0"/>
    <s v="TIPO II"/>
    <s v="TERRESTRE"/>
    <n v="1"/>
    <n v="0"/>
    <s v="SANCHEZ SOLORZANO JUAN SEBASTIAN"/>
    <n v="144967.87232000002"/>
    <n v="140395.6348884"/>
    <n v="144967.87232000002"/>
    <m/>
    <m/>
    <m/>
    <m/>
    <m/>
    <m/>
  </r>
  <r>
    <s v="MEDELLIN"/>
    <x v="5"/>
    <x v="5"/>
    <n v="5360"/>
    <n v="5660137"/>
    <n v="1914145"/>
    <n v="16661225"/>
    <s v="ANTIOQUIA"/>
    <s v="ITAGUI"/>
    <s v="SER COMUNICACIONES"/>
    <s v="REDEBAN"/>
    <n v="5660137"/>
    <s v="FO-25-1037463"/>
    <d v="2025-06-04T07:23:00"/>
    <d v="2025-06-04T15:05:00"/>
    <s v="CERRADO"/>
    <s v="INCIDENTE"/>
    <s v="BANCO DE BOGOTA"/>
    <s v="VISITA_TÉCNICA"/>
    <s v=" 4-06 SE RECIBE AUTORIZACION PARA PROCEDER LA ACTIVIDAD_x000a_0_x000a_04-06 / SOLUCIÓN: SE LLEGA A PUNTO Y CLIENTE INDICA QUE TIENE 2 DATAFONOS PERO SOLO UNA TARJETA DE SEMBRADO, LA TARJETA QUE EXISTES DEL EQUIPO QUE ESTA FUNCIONANDO, SE INDICA QUE SE COMUNIQUEN CON EL BANCO PARA QUE LE HAGAN RNVIO DE OTRA TARJETA / USUARIO: CLAUDIA TRUJILLO  TELEFONO: 3103820001 CORREO: cajaitagui1@sercomunicaciones.com"/>
    <s v="ENTIDAD"/>
    <s v="AVAL TARJETA DE SEMBRADO"/>
    <s v="RESEMBRADO DE TARJETA"/>
    <s v="No"/>
    <n v="0"/>
    <n v="0"/>
    <n v="0"/>
    <n v="0"/>
    <n v="0"/>
    <s v="BL01P793"/>
    <s v="   "/>
    <s v="   "/>
    <n v="0"/>
    <s v="TIPO I"/>
    <s v="TERRESTRE"/>
    <n v="1"/>
    <n v="0"/>
    <s v="BADEL ACUÑA LUIS ALBERTO"/>
    <n v="65960.072302"/>
    <n v="75096.394270399993"/>
    <n v="65960.072302"/>
    <m/>
    <m/>
    <m/>
    <m/>
    <m/>
    <m/>
  </r>
  <r>
    <s v="BARRANQUILLA"/>
    <x v="2"/>
    <x v="2"/>
    <n v="8001"/>
    <n v="5660405"/>
    <n v="1914319"/>
    <n v="14863492"/>
    <s v="ATLANTICO"/>
    <s v="BARRANQUILLA"/>
    <s v="TIENDA LA FORTALEZA DE LA 84"/>
    <s v="REDEBAN"/>
    <n v="5660405"/>
    <s v="FO-25-1039955"/>
    <d v="2025-06-04T09:03:00"/>
    <d v="2025-06-04T15:14:00"/>
    <s v="CERRADO"/>
    <s v="INCIDENTE"/>
    <s v="BANCO DE BOGOTA"/>
    <s v="VISITA_TÉCNICA"/>
    <s v="4-06  SE ESCALA PARA VISITA. LLAMAR ANTES DE VISITAR, CONFIRMAR FALLA Y DATOS_x000a_0_x000a_04-06 / SOLUCIÓN: SE REALIZA VISITA AL COMERCIO SE ENCUENTRA DATÁFONO EN ALERT IRRUPTIÓN LO CUAL NO DEJABA REALIZAR NINGÚNA OPERACIÓN SE CAMBIA DATÁFONO SE INSTALA VERSIÓN 10.5 SE REALIZAN PRUEBAS EXITOSAS Y EL CB QUEDA OPERATIVO  / USUARIO: Jennyfer Martinez  TELEFONO: 3160856027 CORREO: jennigato@hotmail.com"/>
    <s v="HARDWARE"/>
    <s v="ALERT IRRUPTION"/>
    <s v="ALERT IRRUPTION"/>
    <s v="Si"/>
    <s v="DATAFONO A6 ALERT IRRUPTION"/>
    <n v="0"/>
    <n v="0"/>
    <n v="0"/>
    <n v="0"/>
    <s v="10MZZ553"/>
    <s v="765333   "/>
    <s v="157005   "/>
    <n v="0"/>
    <s v="TIPO I"/>
    <s v="TERRESTRE"/>
    <n v="1"/>
    <n v="0"/>
    <s v="PEÑALOZA GUTIERREZ RAFAEL GUSTAVO"/>
    <n v="65960.072302"/>
    <n v="75096.394270399993"/>
    <n v="65960.072302"/>
    <m/>
    <m/>
    <m/>
    <m/>
    <m/>
    <m/>
  </r>
  <r>
    <s v="BOGOTA"/>
    <x v="0"/>
    <x v="0"/>
    <n v="25307"/>
    <n v="5657894"/>
    <n v="1912868"/>
    <n v="17550039"/>
    <s v="CUNDINAMARCA"/>
    <s v="GIRARDOT"/>
    <s v="INTERAUTOLATAS ANACAV"/>
    <s v="REDEBAN"/>
    <n v="5657894"/>
    <s v="FO-25-1027706"/>
    <d v="2025-06-03T08:00:00"/>
    <d v="2025-06-04T16:18:00"/>
    <s v="CERRADO"/>
    <s v="INCIDENTE"/>
    <s v="BANCO DE BOGOTA"/>
    <s v="SOPORTE_TELEFÓNICO"/>
    <s v="3-06  SE ESCALA PARA VISITA. LLAMAR ANTES DE VISITAR, CONFIRMAR FALLA Y DATOS_x000a_0_x000a_04-06 / SOLUCIÓN: SE ESTABLECE COMUNICACIÓN CON EL SEÑOR MIGUEL CASTRO QUIEN INFORMA QUE LA FALLA DEL CB ES FONDOS INSUFICIENTE, SE ESCALA EL CASO A RBM LA SEÑORITA PAOLA GARZÓN QUIEN ME INFORMA QUE EL CB SE ENCUENTRA BLOQUEADO POR LA ENTIDAD POR SOBREGIROS. POS PERFECTAMENTE CONFIGURADO POR PARTE DE RBM. SE CIERRA ACTIVIDAD Y SE LE INFORMA AL CLIENTE POR AUTORIZACIÓN DE PAOLA GARZÓN DE RBM .  / USUARIO: Miguel Castro  TELEFONO: 3213036205 CORREO: controldevisitadigital@gmail.com"/>
    <s v="ENTIDAD"/>
    <s v="ERROR DE TRANSACCIONES"/>
    <s v="SIN CUPO HABILITADO"/>
    <s v="No"/>
    <n v="0"/>
    <n v="0"/>
    <n v="0"/>
    <n v="0"/>
    <n v="0"/>
    <n v="0"/>
    <n v="0"/>
    <n v="0"/>
    <n v="0"/>
    <s v="TIPO III"/>
    <s v="TERRESTRE"/>
    <n v="0"/>
    <n v="0"/>
    <s v="CORTES VELANDIA MIGUEL ANGEL"/>
    <n v="41241.0800752"/>
    <n v="0"/>
    <n v="41241.0800752"/>
    <m/>
    <m/>
    <m/>
    <m/>
    <m/>
    <m/>
  </r>
  <r>
    <s v="NEIVA"/>
    <x v="1"/>
    <x v="1"/>
    <n v="41078"/>
    <n v="5660531"/>
    <n v="1914432"/>
    <n v="24076952"/>
    <s v="HUILA"/>
    <s v="BARAYA"/>
    <s v="SMART GARAGE"/>
    <s v="REDEBAN"/>
    <n v="5660531"/>
    <s v="FO-25-1039968"/>
    <d v="2025-06-04T10:24:00"/>
    <d v="2025-06-04T16:20:00"/>
    <s v="CERRADO"/>
    <s v="INCIDENTE"/>
    <s v="BANCO DE BOGOTA"/>
    <s v="VISITA_TÉCNICA"/>
    <s v="4-06  SE ESCALA PARA VISITA. LLAMAR ANTES DE VISITAR, CONFIRMAR FALLA Y DATOS_x000a_0_x000a_04-06 / SOLUCIÓN: SE REALIZA VISITA AL PUNTO, SE CAMBIA EQUIPO YA QUE ESTE PRESENTA DAÑO Y SE REINICIA AL CONECTARLO A LA CORRIENTE , SE DEJA EQUIPO CON VR 10.6, PRUEBAS CB OK, SE SIEMRBRA TARJETA #6824 / USUARIO: ANDRES ARAGONÉS  TELEFONO: 3142249133 CORREO: perdomonicolas2009@gmail.com"/>
    <s v="HARDWARE"/>
    <s v="SE REINICIA"/>
    <s v="DAÑO POS"/>
    <s v="Si"/>
    <s v="DATAFONO A1 NO PRENDE"/>
    <n v="0"/>
    <n v="0"/>
    <n v="0"/>
    <n v="0"/>
    <s v="6A008852"/>
    <s v="957219   "/>
    <s v="1106080   "/>
    <n v="0"/>
    <s v="TIPO II"/>
    <s v="TERRESTRE"/>
    <n v="1"/>
    <n v="0"/>
    <s v="DEVIA REINOSO JUAN CARLOS"/>
    <n v="144967.87232000002"/>
    <n v="140395.6348884"/>
    <n v="144967.87232000002"/>
    <m/>
    <m/>
    <m/>
    <m/>
    <m/>
    <m/>
  </r>
  <r>
    <s v="PASTO"/>
    <x v="3"/>
    <x v="3"/>
    <n v="52001"/>
    <n v="5659746"/>
    <n v="1913778"/>
    <n v="81352858"/>
    <s v="NARIÑO"/>
    <s v="PASTO"/>
    <s v="SU DROGUERIA FARMAVITAL"/>
    <s v="REDEBAN"/>
    <n v="5659746"/>
    <s v="FO-25-1037420"/>
    <d v="2025-06-03T16:33:00"/>
    <d v="2025-06-04T17:07:00"/>
    <s v="CERRADO"/>
    <s v="INCIDENTE"/>
    <s v="BANCO DE BOGOTA"/>
    <s v="VISITA_TÉCNICA"/>
    <s v="3-06  SE ESCALA RESEMBRADO A LA RED ** 4-06 SE RECIBE AUTORIZACION PARA PROCEDER LA ACTIVIDAD_x000a_0_x000a_04-06 / SOLUCIÓN: SE REALIZA RESEMBRADO DE TARJETA NÚMERO 4341 PERO SALE ERROR DE TARJETA USO RESTRINGIDO, SE ESCALA NOVEDAD A RBM YA QUE EL CLIENTE TIENE OTRA TARJETA ADICIONAL PERO LA ENTIDAD INDICA QUE NO LA TIENE EN SISTEMA, ASÍ QUE SE DEJA RESEMBRADA LA TARJETA 4341 EN ESPERA DE RESPUESTA POR LA ENTIDAD BANCARIA, DATÁFONO QUEDA OPERATIVO.  / USUARIO: _x000a__x000a_Jenifer Natalia Santacruz  TELEFONO: 3182913110 CORREO: jenis_1452@hotmail.com "/>
    <s v="ENTIDAD"/>
    <s v="AVAL TARJETA DE SEMBRADO"/>
    <s v="RESEMBRADO DE TARJETA"/>
    <s v="No"/>
    <n v="0"/>
    <n v="0"/>
    <n v="0"/>
    <n v="0"/>
    <n v="0"/>
    <s v="FAIZZ397 "/>
    <s v="   "/>
    <s v="   "/>
    <n v="4341"/>
    <s v="TIPO I"/>
    <s v="TERRESTRE"/>
    <n v="1"/>
    <n v="0"/>
    <s v="REMICIO AMADO JOHN HEBER"/>
    <n v="65960.072302"/>
    <n v="75096.394270399993"/>
    <n v="65960.072302"/>
    <m/>
    <m/>
    <m/>
    <m/>
    <m/>
    <m/>
  </r>
  <r>
    <s v="MEDELLIN"/>
    <x v="5"/>
    <x v="5"/>
    <n v="0"/>
    <n v="5660136"/>
    <n v="1914144"/>
    <n v="21135009"/>
    <n v="0"/>
    <n v="0"/>
    <n v="0"/>
    <s v="REDEBAN"/>
    <n v="5660136"/>
    <s v="FO-25-1043840"/>
    <d v="2025-06-04T07:10:00"/>
    <d v="2025-06-05T08:28:00"/>
    <s v="CERRADO"/>
    <s v="INCIDENTE"/>
    <n v="0"/>
    <s v="SOPORTE_TELEFÓNICO"/>
    <s v="SE ESCALA CASO A LA RED, YA QUE NO REGISTRA INFO EN NUESTRAS MATRICES_x000a_0_x000a_SE RECIBE AUTORIZACION DE LA RED PARA CERRAR EL CASO YA QUE NO TIENE ESTA REGISTRADO EN NUESTRAS BASES DE SITIOS ACTIVOS"/>
    <s v="ENTIDAD"/>
    <s v="AVAL TARJETA DE SEMBRADO"/>
    <s v="RESEMBRADO DE TARJETA"/>
    <s v="No"/>
    <n v="0"/>
    <n v="0"/>
    <n v="0"/>
    <n v="0"/>
    <n v="0"/>
    <n v="0"/>
    <n v="0"/>
    <n v="0"/>
    <n v="0"/>
    <n v="0"/>
    <n v="0"/>
    <n v="0"/>
    <n v="0"/>
    <n v="0"/>
    <n v="41241.0800752"/>
    <n v="0"/>
    <n v="41241.0800752"/>
    <m/>
    <m/>
    <m/>
    <m/>
    <m/>
    <m/>
  </r>
  <r>
    <s v="VILLAVICENCIO"/>
    <x v="1"/>
    <x v="1"/>
    <n v="50226"/>
    <n v="5657275"/>
    <n v="1912511"/>
    <n v="17174723"/>
    <s v="META"/>
    <s v="CUMARAL"/>
    <s v="MERCADOS LA GRAN COSECHA 2"/>
    <s v="REDEBAN"/>
    <n v="5657275"/>
    <s v="FO-25-1021501"/>
    <d v="2025-05-31T13:14:00"/>
    <d v="2025-06-05T08:39:00"/>
    <s v="CERRADO"/>
    <s v="INCIDENTE"/>
    <s v="BANCO DE BOGOTA"/>
    <s v="VISITA_TÉCNICA"/>
    <s v="31-05 SE ESCALA PARA VISITA. LLAMAR ANTES DE VISITAR, CONFIRMAR FALLA Y DATOS_x000a_01/06/2025 SIN SOPORTE DE ACTIVOS RBM PARA CAMBIO DE DATAFONO_x000a_04-06 / SOLUCIÓN: SE VISITA DIRECCIÓN DE CB Y SE REALIZA CAMBIO DE DATAFONO POR DAÑO EN EL LECTOR DE TARJETA. SE INSTALA NUEVO EQUIPO SE CONFIGURA POS SE INCIALIZA SE SIEMBRA TARJETA SE CREAN USUARIOS CORRECTAMENTE Y SE REALIZA PRUEBAS ÉXITOSAS PRUEBAS OK  / USUARIO: Mayra cuellar  TELEFONO: 3138283389 CORREO: victorduquelacosecha@gmail.com"/>
    <s v="HARDWARE"/>
    <s v="LECTOR DE TARJETAS"/>
    <s v="DAÑO POS"/>
    <s v="Si"/>
    <s v="DATAFONO C1 NO LEE TARJETAS"/>
    <n v="0"/>
    <n v="0"/>
    <n v="0"/>
    <n v="0"/>
    <s v="10PZZ077"/>
    <s v="716910   "/>
    <s v="745363   "/>
    <n v="0"/>
    <s v="TIPO II"/>
    <s v="TERRESTRE"/>
    <n v="1"/>
    <n v="0"/>
    <s v="GARZON RUIZ LUIS MIGUEL"/>
    <n v="144967.87232000002"/>
    <n v="140395.6348884"/>
    <n v="144967.87232000002"/>
    <m/>
    <m/>
    <m/>
    <m/>
    <m/>
    <m/>
  </r>
  <r>
    <s v="BOGOTA"/>
    <x v="0"/>
    <x v="0"/>
    <n v="25754"/>
    <n v="5657767"/>
    <n v="1912803"/>
    <n v="81735623"/>
    <s v="CUNDINAMARCA"/>
    <s v="SOACHA"/>
    <s v="SMARTMOBILE MERCURIO"/>
    <s v="REDEBAN"/>
    <n v="5657767"/>
    <s v="FO-25-1025878"/>
    <d v="2025-06-02T13:12:00"/>
    <d v="2025-06-05T08:44:00"/>
    <s v="CERRADO"/>
    <s v="INCIDENTE"/>
    <s v="BANCO DE BOGOTA"/>
    <s v="VISITA_TÉCNICA"/>
    <s v="2-06  SE ESCALA PARA VISITA. LLAMAR ANTES DE VISITAR, CONFIRMAR FALLA Y DATOS_x000a_0_x000a_04-06 / SOLUCIÓN: SE REALIZA VISITA A CB PARA ATENDER INCIDENTE CLIENTE INDICA QUE NO TIENEN NINGUNA FALLA CON LOS DATAFONOS NO FIRMA NO AUTORIZAN INGRESO A VÁLIDAR ,NO FIRMA  / USUARIO: Jesus García  TELEFONO: 3107676703 CORREO: controldevisitadigital@gmail.com"/>
    <s v="USUARIO"/>
    <s v="MANTENIMIENTO"/>
    <s v="MANTENIMIENTO GENERAL"/>
    <s v="No"/>
    <n v="0"/>
    <n v="0"/>
    <n v="0"/>
    <n v="0"/>
    <n v="0"/>
    <s v="NO"/>
    <s v="   "/>
    <s v="   "/>
    <n v="0"/>
    <s v="TIPO I"/>
    <s v="TERRESTRE"/>
    <n v="1"/>
    <n v="0"/>
    <s v="GALINDO ROJAS LUIS FELIPE"/>
    <n v="65960.072302"/>
    <n v="75096.394270399993"/>
    <n v="65960.072302"/>
    <m/>
    <m/>
    <m/>
    <m/>
    <m/>
    <m/>
  </r>
  <r>
    <s v="BOGOTA"/>
    <x v="0"/>
    <x v="0"/>
    <n v="11001"/>
    <n v="5660212"/>
    <n v="1914301"/>
    <n v="24383556"/>
    <s v="CUNDINAMARCA"/>
    <s v="BOGOTA"/>
    <s v="PAPELERIA VALE Y NIKO"/>
    <s v="REDEBAN"/>
    <n v="5660212"/>
    <s v="FO-25-1037498"/>
    <d v="2025-06-04T08:48:00"/>
    <d v="2025-06-05T08:57:00"/>
    <s v="CERRADO"/>
    <s v="INCIDENTE"/>
    <s v="BANCO DE BOGOTA"/>
    <s v="SOPORTE_TELEFÓNICO"/>
    <s v="4-06  SE ESCALA PARA VISITA. LLAMAR ANTES DE VISITAR, CONFIRMAR FALLA Y DATOS_x000a_04/06/2025 INCIDENTE NO SE PUEDE ATENDER YA QUE SE PERDIÓ MUCHO TIEMPO CON CAMBIO DE EQUIPO EN LA ACTIVIDAD DE INCIDENTE CB 3007056778_x000a_TA 2246411_x000a_05-06 / SOLUCIÓN: EN COMUNICACIÓN TELEFÓNICA CON LA CLIENTE LA SEÑORA  SARA INFORMA QUE NO USO EL DATÁFONO POR UNA SEMANA YA QUE SE ENCONTRABA MAL DE SALUD CUANDO LO FUE A USAR LE APARECE TRANSACCIÓN INVÁLIDA CON LA TARJETA DE SEMBRADO PARA REALIZAR EL MANTENIMIENTO YA QUE EL DÍA DE LA INSTALACIÓN SE LE EXTRAVIÓ Y YA SE COMUNICÓ CON EL BANCO Y EL ASESOR DEL CORRESPONSAL PARA GESTIONAR LA NUEVA TARJETA DE SEMBRADO LOS CUALES INDICARON QUE EN LOS PRÓXIMOS DÍAS LE LLEGABA LA NUEVA.  / USUARIO: Sara millano TELEFONO: 3027052053 CORREO: zaritam1978@gmail.com"/>
    <s v="ENTIDAD"/>
    <s v="ERROR DE TRANSACCIONES"/>
    <s v="TRANSACCION NO PERMITIDA"/>
    <s v="No"/>
    <n v="0"/>
    <n v="0"/>
    <n v="0"/>
    <n v="0"/>
    <n v="0"/>
    <n v="0"/>
    <s v="   "/>
    <s v="   "/>
    <n v="0"/>
    <s v="TIPO I"/>
    <s v="TERRESTRE"/>
    <n v="0"/>
    <n v="0"/>
    <s v="GOMEZ VEGA DAVID SNEYDER"/>
    <n v="41241.0800752"/>
    <n v="0"/>
    <n v="41241.0800752"/>
    <m/>
    <m/>
    <m/>
    <m/>
    <m/>
    <m/>
  </r>
  <r>
    <s v="PASTO"/>
    <x v="3"/>
    <x v="3"/>
    <n v="52356"/>
    <n v="5661267"/>
    <n v="1914780"/>
    <n v="17380452"/>
    <s v="NARIÑO"/>
    <s v="IPIALES"/>
    <s v="GRUPO EXPRESS PRINCIPAL"/>
    <s v="REDEBAN"/>
    <n v="5661267"/>
    <s v="FO-25-1041631"/>
    <d v="2025-06-04T14:14:00"/>
    <d v="2025-06-05T09:08:00"/>
    <s v="CERRADO"/>
    <s v="INCIDENTE"/>
    <s v="BANCO DE BOGOTA"/>
    <s v="VISITA_TÉCNICA"/>
    <s v="4-06  SE ESCALA PARA VISITA. LLAMAR ANTES DE VISITAR, CONFIRMAR FALLA Y DATOS_x000a_0_x000a_04-06 / SOLUCIÓN: SE VISITA CORRESPONSAL Y SE REEMPLAZA DATÁFONO POR DAÑO, TAMBIÉN SE REEMPLAZA LECTOR POR DAÑO  TRANSACCIONES DE PRUEBA EXITOSAS. SE HABILITA CIERRE Y SE CREA USUARIO. / USUARIO: Leidy Benavides  TELEFONO: 3166273454 CORREO: grupoexpressltda@hotmail.com"/>
    <s v="HARDWARE"/>
    <s v="ALERT IRRUPTION"/>
    <s v="ALERT IRRUPTION"/>
    <s v="Si"/>
    <s v="DATAFONO A1 NO PRENDE"/>
    <s v="LECTOR L9  DAÑO FÍSICO: CABLE DE COMUNICACIÓN DAÑADO"/>
    <n v="0"/>
    <n v="0"/>
    <n v="0"/>
    <s v="9A0SZ285"/>
    <s v="1141565 984154  "/>
    <s v="812362 862674  "/>
    <n v="0"/>
    <s v="TIPO II"/>
    <s v="TERRESTRE"/>
    <n v="1"/>
    <n v="0"/>
    <s v="BOLAÑOS TABORDA JORGE ENRIQUE"/>
    <n v="144967.87232000002"/>
    <n v="140395.6348884"/>
    <n v="144967.87232000002"/>
    <m/>
    <m/>
    <m/>
    <m/>
    <m/>
    <m/>
  </r>
  <r>
    <s v="TUNJA"/>
    <x v="4"/>
    <x v="4"/>
    <n v="25873"/>
    <n v="5659070"/>
    <n v="1913367"/>
    <n v="18734178"/>
    <s v="CUNDINAMARCA"/>
    <s v="VILLAPINZON"/>
    <s v="LEFCOM CVS VILLAPINZON"/>
    <s v="REDEBAN"/>
    <n v="5659070"/>
    <s v="FO-25-1032419"/>
    <d v="2025-06-03T12:22:00"/>
    <d v="2025-06-05T10:29:00"/>
    <s v="CERRADO"/>
    <s v="INCIDENTE"/>
    <s v="BANCO DE BOGOTA"/>
    <s v="VISITA_TÉCNICA"/>
    <s v="3-06  SE ESCALA PARA VISITA. LLAMAR ANTES DE VISITAR, CONFIRMAR FALLA Y DATOS_x000a_0_x000a_05-06 / SOLUCIÓN: CLIENTE INFORMA QUE HUBO UN ERROR GENERAL DE TRANSACCIONES DEBIDO A VARIOS REPORTES EN DISTINTOS PUNTOS LEFCOM. SE VALIDA SISTEMA SE ENCUENTRA DESACTUALIZADO, SE ACTUALIZA E INICIALIZA SISTEMA A VER 10.6 EXITOSA PRUEBAS OK. / USUARIO: Elizabeth Arévalo López  TELEFONO: 3103069243 CORREO: elizmelcel@hotmail.com"/>
    <s v="ENTIDAD"/>
    <s v="ERROR DE TRANSACCIONES"/>
    <s v="TRANSACCION NO PERMITIDA"/>
    <s v="No"/>
    <n v="0"/>
    <n v="0"/>
    <n v="0"/>
    <n v="0"/>
    <n v="0"/>
    <s v="AB1GZ084"/>
    <s v="   "/>
    <s v="   "/>
    <n v="0"/>
    <s v="TIPO II"/>
    <s v="TERRESTRE"/>
    <n v="1"/>
    <n v="0"/>
    <s v="HERRERA GARZON JEYSON STEVENT"/>
    <n v="144967.87232000002"/>
    <n v="140395.6348884"/>
    <n v="144967.87232000002"/>
    <m/>
    <m/>
    <m/>
    <m/>
    <m/>
    <m/>
  </r>
  <r>
    <s v="CUCUTA"/>
    <x v="4"/>
    <x v="4"/>
    <n v="54498"/>
    <n v="5661799"/>
    <n v="1915154"/>
    <n v="17530718"/>
    <s v="NORTE DE SANTANDER"/>
    <s v="OCAÑA"/>
    <s v="PTO DE SERVICIOS CIUDADELA NTE"/>
    <s v="REDEBAN"/>
    <n v="5661799"/>
    <s v="FO-25-1043507"/>
    <d v="2025-06-05T08:00:00"/>
    <d v="2025-06-05T13:06:00"/>
    <s v="CERRADO"/>
    <s v="INCIDENTE"/>
    <s v="BANCO DE BOGOTA"/>
    <s v="SOPORTE_TELEFÓNICO"/>
    <s v="5-06  SE ESCALA PARA VISITA. LLAMAR ANTES DE VISITAR, CONFIRMAR FALLA Y DATOS_x000a_0_x000a_05-06 / SOLUCIÓN: CAMILO ANDRES CASTRO PAREDES_x000a_3202562387 ME INFORMA QUE EL BANCO LE INFORMA QUE EL ERROR NO ES DEL DATAFONO, QUE ES DE LA CUENTA BLOQUEÓ POR CUPO EN SOBREGIRO , YA LA ENTIDAD SE ENCARGARÍA DE DARLE SOLUCIÓN A ESE BLOQUEO  / USUARIO: CAMILO ANDRES CASTRO PAREDES TELEFONO: 3202562387 CORREO: controldevisitadigital@gmail.com"/>
    <s v="ENTIDAD"/>
    <s v="AVAL TARJETA DE SEMBRADO"/>
    <s v="TARJETA INACTIVA"/>
    <s v="No"/>
    <n v="0"/>
    <n v="0"/>
    <n v="0"/>
    <n v="0"/>
    <n v="0"/>
    <n v="0"/>
    <n v="0"/>
    <n v="0"/>
    <n v="0"/>
    <s v="TIPO IV"/>
    <s v="TERRESTRE"/>
    <n v="0"/>
    <n v="0"/>
    <s v="DURAN ACOSTA FRANK YONNY"/>
    <n v="41241.0800752"/>
    <n v="0"/>
    <n v="41241.0800752"/>
    <m/>
    <m/>
    <m/>
    <m/>
    <m/>
    <m/>
  </r>
  <r>
    <s v="BUCARAMANGA"/>
    <x v="4"/>
    <x v="4"/>
    <n v="68547"/>
    <n v="5661948"/>
    <n v="1915317"/>
    <n v="16859845"/>
    <s v="SANTANDER"/>
    <s v="PIEDECUESTA"/>
    <s v="DROG Y MISC PHARMAVIDA REAL"/>
    <s v="REDEBAN"/>
    <n v="5661948"/>
    <s v="FO-25-1044326"/>
    <d v="2025-06-05T08:08:00"/>
    <d v="2025-06-05T13:18:00"/>
    <s v="CERRADO"/>
    <s v="INCIDENTE"/>
    <s v="BANCO DE BOGOTA"/>
    <s v="SOPORTE_TELEFÓNICO"/>
    <s v="5-06  SE ESCALA PARA VISITA. LLAMAR ANTES DE VISITAR, CONFIRMAR FALLA Y DATOS_x000a_0_x000a_05-06 / SOLUCIÓN: SE LLAMA AL SEÑOR OMAR PARA CONFIRMAR DIRECCIONE, PERO AL MOMENTO NOS INFORMA QUE CANCELA LA VISITA YA QUE ERA UN ERROR DE LA ENTIDAD Y YA ESTÁ OPERANDO CORRECTAMENTE POR LO ANTERIOR CANCELAR VISITA TÉCNICA  / USUARIO: Omar Arguello  TELEFONO: 3107829411 CORREO: arguello_omar@hotmail.com"/>
    <s v="ENTIDAD"/>
    <s v="ERROR DE TRANSACCIONES"/>
    <s v="TRANSACCION NO PERMITIDA"/>
    <s v="No"/>
    <n v="0"/>
    <n v="0"/>
    <n v="0"/>
    <n v="0"/>
    <n v="0"/>
    <n v="0"/>
    <n v="0"/>
    <n v="0"/>
    <n v="0"/>
    <s v="TIPO II"/>
    <s v="TERRESTRE"/>
    <n v="0"/>
    <n v="0"/>
    <s v="PEÑA DIAZ IVAN YESID"/>
    <n v="41241.0800752"/>
    <n v="0"/>
    <n v="41241.0800752"/>
    <m/>
    <m/>
    <m/>
    <m/>
    <m/>
    <m/>
  </r>
  <r>
    <s v="CALI"/>
    <x v="3"/>
    <x v="3"/>
    <n v="76001"/>
    <n v="5661672"/>
    <n v="1915033"/>
    <n v="13833884"/>
    <s v="VALLE DEL CAUCA"/>
    <s v="CALI"/>
    <s v="WESTERN"/>
    <s v="REDEBAN"/>
    <n v="5661672"/>
    <s v="FO-25-1043501"/>
    <d v="2025-06-04T16:57:00"/>
    <d v="2025-06-05T13:25:00"/>
    <s v="CERRADO"/>
    <s v="INCIDENTE"/>
    <s v="BANCO AV VILLAS"/>
    <s v="VISITA_TÉCNICA"/>
    <s v="5-06  SE ESCALA PARA VISITA. LLAMAR ANTES DE VISITAR, CONFIRMAR FALLA Y DATOS_x000a_0_x000a_05-06 / SOLUCIÓN: SE REALIZA ACTUALIZACIÓN DE VERSIÓN EN DATAFONOS DE CB AVAL DEBIDO A RG EN ALGUNAS TRX, SE REALIZAN PRUEBAS OK. / USUARIO: Leyder Galíndez Caicedo  TELEFONO: 3113238472 CORREO: leyderg@hotmail.com"/>
    <s v="SOFTWARE"/>
    <s v="ERROR DE TRANSACCIONES"/>
    <s v="RECHAZO GENERAL"/>
    <s v="No"/>
    <n v="0"/>
    <n v="0"/>
    <n v="0"/>
    <n v="0"/>
    <n v="0"/>
    <s v="JAAEZ294 - 9999J039"/>
    <n v="0"/>
    <n v="0"/>
    <n v="0"/>
    <s v="TIPO I"/>
    <s v="TERRESTRE"/>
    <n v="1"/>
    <n v="0"/>
    <s v="MONTERO MUESES GIAN CARLO"/>
    <n v="65960.072302"/>
    <n v="75096.394270399993"/>
    <n v="65960.072302"/>
    <m/>
    <m/>
    <m/>
    <m/>
    <m/>
    <m/>
  </r>
  <r>
    <s v="BOGOTA"/>
    <x v="0"/>
    <x v="0"/>
    <n v="11001"/>
    <n v="5660794"/>
    <n v="1914577"/>
    <n v="15671571"/>
    <s v="CUNDINAMARCA"/>
    <s v="BOGOTA"/>
    <s v="PANADERIA VIVI PAN"/>
    <s v="REDEBAN"/>
    <n v="5660794"/>
    <s v="FO-25-1040662"/>
    <d v="2025-06-04T11:40:00"/>
    <d v="2025-06-05T14:19:00"/>
    <s v="CERRADO"/>
    <s v="INCIDENTE"/>
    <s v="BANCO DE BOGOTA"/>
    <s v="VISITA_TÉCNICA"/>
    <s v="4-06  SE ESCALA PARA VISITA. LLAMAR ANTES DE VISITAR, CONFIRMAR FALLA Y DATOS_x000a_05/06/2025 COMERCIO INFORMA RECIBIR EN HORAS DE LA TARDE, ESTA TRABAJANDO EL EQUIPO, PERO EN MOMENTOS SE REINICIA_x000a_05-06 / SOLUCIÓN: SE REALIZA VISITA AL COMERCIO PARA EJECUTAR CAMBIO DE EQUIPO POR DAÑO, POS SE REINICIA CONSTANTEMENTE, VERSIÓN 10.6 PRUEBAS OK, TARJETA DE SEMBRADO N 2497 / USUARIO: Cesar Quintero  TELEFONO: 3155323165 CORREO: cesarquintero.777@hotmail.com"/>
    <s v="HARDWARE"/>
    <s v="SE REINICIA"/>
    <s v="DAÑO POS"/>
    <s v="Si"/>
    <s v="DATAFONO G4 SE RESETEA AL IMPRIMIR"/>
    <n v="0"/>
    <n v="0"/>
    <n v="0"/>
    <n v="0"/>
    <s v="99GZZ678"/>
    <s v="1105642   "/>
    <s v="771676   "/>
    <n v="2497"/>
    <s v="TIPO I"/>
    <s v="TERRESTRE"/>
    <n v="1"/>
    <n v="0"/>
    <s v="CORTES VELANDIA MIGUEL ANGEL"/>
    <n v="65960.072302"/>
    <n v="75096.394270399993"/>
    <n v="65960.072302"/>
    <m/>
    <m/>
    <m/>
    <m/>
    <m/>
    <m/>
  </r>
  <r>
    <s v="VILLAVICENCIO"/>
    <x v="1"/>
    <x v="1"/>
    <n v="50001"/>
    <n v="5662068"/>
    <n v="1885669"/>
    <n v="18864975"/>
    <s v="META"/>
    <s v="VILLAVICENCIO"/>
    <s v="DISTRICELPARK"/>
    <s v="REDEBAN"/>
    <n v="5662068"/>
    <s v="FO-25-1044878"/>
    <d v="2025-06-05T09:38:00"/>
    <d v="2025-06-05T15:00:00"/>
    <s v="CERRADO"/>
    <s v="INCIDENTE"/>
    <s v="BANCO DE BOGOTA"/>
    <s v="VISITA_TÉCNICA"/>
    <s v="5-06  SE ESCALA PARA VISITA. LLAMAR ANTES DE VISITAR, CONFIRMAR FALLA Y DATOS_x000a_0_x000a_05-06 / SOLUCIÓN: SE REALIZA CAMBIO DE EQUIPO NO AVANZA PAPEL SE REALIZAN PRUEBAS OK SIN NOVEDADES  / USUARIO: Steven Aldana  TELEFONO: 3108848503 CORREO: andersonaldana1704@gmail.com"/>
    <s v="HARDWARE"/>
    <s v="IMPRESION"/>
    <s v="NO AVANZA PAPEL"/>
    <s v="Si"/>
    <s v="DATAFONO G5 NO AVANZA PAPEL"/>
    <n v="0"/>
    <n v="0"/>
    <n v="0"/>
    <n v="0"/>
    <s v="AD003501"/>
    <s v="1169284   "/>
    <s v="1169655   "/>
    <n v="0"/>
    <s v="TIPO I"/>
    <s v="TERRESTRE"/>
    <n v="1"/>
    <n v="0"/>
    <s v="CASTRILLON URREA LONDIER LEANDRO"/>
    <n v="65960.072302"/>
    <n v="75096.394270399993"/>
    <n v="65960.072302"/>
    <m/>
    <m/>
    <m/>
    <m/>
    <m/>
    <m/>
  </r>
  <r>
    <s v="YOPAL"/>
    <x v="1"/>
    <x v="1"/>
    <n v="85010"/>
    <n v="5658259"/>
    <n v="1885463"/>
    <n v="16908980"/>
    <s v="CASANARE"/>
    <s v="AGUAZUL"/>
    <s v="CONECTADOS MOVIL SAS"/>
    <s v="REDEBAN"/>
    <n v="5658259"/>
    <s v="FO-25-1043504"/>
    <d v="2025-06-04T17:49:00"/>
    <d v="2025-06-05T15:07:00"/>
    <s v="CERRADO"/>
    <s v="INCIDENTE"/>
    <s v="BANCO DE BOGOTA"/>
    <s v="VISITA_TÉCNICA"/>
    <s v="5-06  SE ESCALA PARA VISITA. LLAMAR ANTES DE VISITAR, CONFIRMAR FALLA Y DATOS_x000a_0_x000a_05-06 / SOLUCIÓN: SE VISITA COMERCIO INDICAN NO REQUIEREN EL SERVICIO TÉCNICO, LA FALLA ES EN CONEXIONES INTERNAS. INDICAN SE ENCUENTRA OPERATIVO EL SERVICIO  / USUARIO: LILIBETH SANCHEZ  TELEFONO: 3125389281 CORREO: facturacionconec19@gmail.com"/>
    <s v="USUARIO"/>
    <s v="NO ENCIENDE"/>
    <s v="CONEXIONES DE COMERCIO"/>
    <s v="No"/>
    <n v="0"/>
    <n v="0"/>
    <n v="0"/>
    <n v="0"/>
    <n v="0"/>
    <s v="NO REQUIERE EL SERVICIO TÉCNICO "/>
    <s v="   "/>
    <s v="   "/>
    <n v="0"/>
    <s v="TIPO II"/>
    <s v="TERRESTRE"/>
    <n v="1"/>
    <n v="0"/>
    <s v="BERNAL ELAICA EDGAR ALEXIS"/>
    <n v="144967.87232000002"/>
    <n v="140395.6348884"/>
    <n v="144967.87232000002"/>
    <m/>
    <m/>
    <m/>
    <m/>
    <m/>
    <m/>
  </r>
  <r>
    <s v="PASTO"/>
    <x v="3"/>
    <x v="3"/>
    <n v="52001"/>
    <n v="5662303"/>
    <n v="1886252"/>
    <n v="45174968"/>
    <s v="NARIÑO"/>
    <s v="PASTO"/>
    <s v="DROGUERIA SUPER EXTRABARATAS N"/>
    <s v="REDEBAN"/>
    <n v="5662303"/>
    <s v="FO-25-1044717"/>
    <d v="2025-06-05T09:21:00"/>
    <d v="2025-06-05T15:15:00"/>
    <s v="CERRADO"/>
    <s v="INCIDENTE"/>
    <s v="BANCO DE BOGOTA"/>
    <s v="VISITA_TÉCNICA"/>
    <s v="5-06  SE ESCALA PARA VISITA. LLAMAR ANTES DE VISITAR, CONFIRMAR FALLA Y DATOS_x000a_0_x000a_05-06 / SOLUCIÓN: SE LLEGO A COMERCIO PARA REVISAR FALLA PERO CLIENTE INDICA QUE NO HA REPORTADO NINGUN DAÑO DEL DATAFONO O LECTOR, NO SE MANIPULA EQUIPO, CB FUNCIONA OK / USUARIO: JORGE ROSERO  TELEFONO: 3043507045 CORREO: dgriatamasagra@gmail.com"/>
    <s v="HARDWARE"/>
    <s v="LECTOR DE BARRAS"/>
    <s v="FORMATO INVALIDO LECTOR DAÑADO"/>
    <s v="No"/>
    <n v="0"/>
    <n v="0"/>
    <n v="0"/>
    <n v="0"/>
    <n v="0"/>
    <s v="EF00S141"/>
    <s v="   "/>
    <s v="   "/>
    <n v="0"/>
    <s v="TIPO I"/>
    <s v="TERRESTRE"/>
    <n v="1"/>
    <n v="0"/>
    <s v="GUERRERO RAMIREZ OSCAR DARIO"/>
    <n v="65960.072302"/>
    <n v="75096.394270399993"/>
    <n v="65960.072302"/>
    <m/>
    <m/>
    <m/>
    <m/>
    <m/>
    <m/>
  </r>
  <r>
    <s v="PASTO"/>
    <x v="3"/>
    <x v="3"/>
    <n v="52001"/>
    <n v="5662930"/>
    <n v="1885700"/>
    <n v="19082460"/>
    <s v="NARIÑO"/>
    <s v="PASTO"/>
    <s v="DROGUERIA TAMASAGRA"/>
    <s v="REDEBAN"/>
    <n v="5662930"/>
    <s v="FO-25-1046432"/>
    <d v="2025-06-05T12:15:00"/>
    <d v="2025-06-05T16:18:00"/>
    <s v="CERRADO"/>
    <s v="INCIDENTE"/>
    <s v="BANCO DE BOGOTA"/>
    <s v="VISITA_TÉCNICA"/>
    <s v="5-06  SE ESCALA PARA VISITA. LLAMAR ANTES DE VISITAR, CONFIRMAR FALLA Y DATOS_x000a_0_x000a_05-06 / SOLUCIÓN: SE VERIFICÓ FALLA DE LECTOR DE CÓDIGO DE BARRAS NO PERMITE LEER CÓDIGOS, SE CONFIGURA PERO FALLA PERSISTE, SE REALIZO CAMBIO DE LECTORA SE EJECUTAN PRUEBAS TX EXITOSAS QUEDA OPERATIVO  / USUARIO: Cristian Camilo Benavides  TELEFONO: 3157132519 CORREO: benburc16@hotmail.com "/>
    <s v="HARDWARE"/>
    <s v="LECTOR DE BARRAS"/>
    <s v="DAÑO POS"/>
    <s v="Si"/>
    <n v="0"/>
    <s v="LECTOR L2  PERDIÓ CONFIGURACIÓN"/>
    <n v="0"/>
    <n v="0"/>
    <n v="0"/>
    <s v="GB00H817"/>
    <s v=" 1233491  "/>
    <s v=" 864271  "/>
    <n v="0"/>
    <s v="TIPO I"/>
    <s v="TERRESTRE"/>
    <n v="1"/>
    <n v="0"/>
    <s v="REMICIO AMADO JOHN HEBER"/>
    <n v="65960.072302"/>
    <n v="75096.394270399993"/>
    <n v="65960.072302"/>
    <m/>
    <m/>
    <m/>
    <m/>
    <m/>
    <m/>
  </r>
  <r>
    <s v="VILLAVICENCIO"/>
    <x v="1"/>
    <x v="1"/>
    <n v="50006"/>
    <n v="5660142"/>
    <n v="1885798"/>
    <n v="17592254"/>
    <s v="META"/>
    <s v="ACACIAS"/>
    <s v="PDV CONFECCIONES CHAVITA"/>
    <s v="REDEBAN"/>
    <n v="5660142"/>
    <s v="FO-25-1037482"/>
    <d v="2025-06-04T08:00:00"/>
    <d v="2025-06-06T07:38:00"/>
    <s v="CERRADO"/>
    <s v="INCIDENTE"/>
    <s v="BANCO DE BOGOTA"/>
    <s v="VISITA_TÉCNICA"/>
    <s v="4-06  SE ESCALA PARA VISITA. LLAMAR ANTES DE VISITAR, CONFIRMAR FALLA Y DATOS_x000a_0_x000a_05-06 / SOLUCIÓN: SE REALIZA CAMBIO DE FUENTE DE PODER POR DAÑO. DATAFONO FUNCIONA CORRECTAMENTE SE REALIZAN PRUEBAS ÉXITOSAS PRUEBAS OK  / USUARIO: Leidy león  TELEFONO: 3144886809 CORREO: centrodecontacto@consuerte.com"/>
    <s v="USUARIO"/>
    <s v="MANTENIMIENTO"/>
    <s v="MANTENIMIENTO GENERAL"/>
    <s v="No"/>
    <n v="0"/>
    <n v="0"/>
    <n v="0"/>
    <n v="0"/>
    <s v="Fuente de poder "/>
    <s v="GZ2ZZ916"/>
    <s v="   "/>
    <s v="   "/>
    <n v="0"/>
    <s v="TIPO II"/>
    <s v="TERRESTRE"/>
    <n v="1"/>
    <n v="0"/>
    <s v="GARZON RUIZ LUIS MIGUEL"/>
    <n v="144967.87232000002"/>
    <n v="140395.6348884"/>
    <n v="144967.87232000002"/>
    <m/>
    <m/>
    <m/>
    <m/>
    <m/>
    <m/>
  </r>
  <r>
    <s v="MONTERIA"/>
    <x v="2"/>
    <x v="2"/>
    <n v="23001"/>
    <n v="5662289"/>
    <n v="1886208"/>
    <n v="21229612"/>
    <s v="CORDOBA"/>
    <s v="MONTERIA"/>
    <s v="DISTRIBUCIONES Y VENTAS MANIZALEZ"/>
    <s v="REDEBAN"/>
    <n v="5662289"/>
    <s v="FO-25-1044712"/>
    <d v="2025-06-05T09:14:00"/>
    <d v="2025-06-06T07:44:00"/>
    <s v="CERRADO"/>
    <s v="INCIDENTE"/>
    <s v="BANCO DE BOGOTA"/>
    <s v="VISITA_TÉCNICA"/>
    <s v="5-06  SE ESCALA PARA VISITA. LLAMAR ANTES DE VISITAR, CONFIRMAR FALLA Y DATOS_x000a_0_x000a_05-06 / SOLUCIÓN: SE VISITA SITIO, SE REALIZA RESEMBRADO DE TARJETA Y SE CAMBIA LECTOR DE BARRAS POR REINICIOS OK._x000a_SE TOMAN PRUEBAS EXITOSAS  / USUARIO: PATRICIA MUÑOZ TELEFONO: 3234373720 CORREO: rapipagalacoquera@gmail.com"/>
    <s v="HARDWARE"/>
    <s v="SE REINICIA"/>
    <s v="LECTOR BARRAS"/>
    <s v="Si"/>
    <n v="0"/>
    <s v="LECTOR L5  REINICIA PERIFÉRICO"/>
    <n v="0"/>
    <n v="0"/>
    <n v="0"/>
    <s v="FUA0C300"/>
    <s v=" 1145980  "/>
    <s v=" 1233492  "/>
    <n v="0"/>
    <s v="TIPO I"/>
    <s v="TERRESTRE"/>
    <n v="1"/>
    <n v="0"/>
    <s v="COGOLLO VERTEL EDER LUIS"/>
    <n v="65960.072302"/>
    <n v="75096.394270399993"/>
    <n v="65960.072302"/>
    <m/>
    <m/>
    <m/>
    <m/>
    <m/>
    <m/>
  </r>
  <r>
    <s v="MONTERIA"/>
    <x v="2"/>
    <x v="2"/>
    <n v="23079"/>
    <n v="5660412"/>
    <n v="1885671"/>
    <n v="20122834"/>
    <s v="CORDOBA"/>
    <s v="BUENAVISTA"/>
    <s v="DON PAGO BUENAVISTA"/>
    <s v="REDEBAN"/>
    <n v="5660412"/>
    <s v="FO-25-1039964"/>
    <d v="2025-06-04T09:47:00"/>
    <d v="2025-06-06T07:48:00"/>
    <s v="CERRADO"/>
    <s v="INCIDENTE"/>
    <s v="BANCO DE BOGOTA"/>
    <s v="VISITA_TÉCNICA"/>
    <s v="4-06  SE ESCALA PARA VISITA. LLAMAR ANTES DE VISITAR, CONFIRMAR FALLA Y DATOS_x000a_0_x000a_05-06 / SOLUCIÓN: EN VISITA TÉCNICA AL PUNTO SE REALIZA CAMBIO DE EQUIPO POR DAÑO EN PUERTO IP, SE QUEDA CONECTANDO Y REINICIA EL EQUIPO, SE IGUAL FORMA SE CAMBIA EL LECTOR DE BARRAS POR DAÑO EN EL CABLE, AVERIADO, SE DEJAN NUEVOS EQUIPOS Y LECTOR OPERATIVO SIN NOVEDAD, PRUEBAS CB OK, PRUEBAS COMERCIO OK, SEMBRADO DE TARJETA 0587 OK / USUARIO: Doris berrio Salgado  TELEFONO: 3205413219 CORREO: dorisberrio91@hotmail.com"/>
    <s v="HARDWARE"/>
    <s v="COMUNICACION"/>
    <s v="DAÑO POS"/>
    <s v="Si"/>
    <s v="DATAFONO E6 PUERTO IP MALO"/>
    <s v="LECTOR L9  DAÑO FÍSICO: CABLE DE COMUNICACIÓN DAÑADO"/>
    <n v="0"/>
    <n v="0"/>
    <n v="0"/>
    <s v="TR0XZ676"/>
    <s v="1174624 805746  "/>
    <s v="766887 893096  "/>
    <s v="0587"/>
    <s v="TIPO II"/>
    <s v="TERRESTRE"/>
    <n v="1"/>
    <n v="0"/>
    <s v="GONZALEZ FERRER JESUS ALEXANDER"/>
    <n v="144967.87232000002"/>
    <n v="140395.6348884"/>
    <n v="144967.87232000002"/>
    <m/>
    <m/>
    <m/>
    <m/>
    <m/>
    <m/>
  </r>
  <r>
    <s v="PASTO"/>
    <x v="3"/>
    <x v="3"/>
    <n v="52001"/>
    <n v="5662565"/>
    <n v="1886202"/>
    <n v="16892747"/>
    <s v="NARIÑO"/>
    <s v="PASTO"/>
    <s v="PAPEL Y VARIED VILLA DE LOS RI"/>
    <s v="REDEBAN"/>
    <n v="5662565"/>
    <s v="FO-25-1045500"/>
    <d v="2025-06-05T10:59:00"/>
    <d v="2025-06-06T08:02:00"/>
    <s v="CERRADO"/>
    <s v="INCIDENTE"/>
    <s v="BANCO DE BOGOTA"/>
    <s v="VISITA_TÉCNICA"/>
    <s v="5-06  SE ESCALA PARA VISITA. LLAMAR ANTES DE VISITAR, CONFIRMAR FALLA Y DATOS_x000a_0_x000a_05-06 / SOLUCIÓN: SE VISITA EL COMERCIO PARA REVISAR EL CB, USUARIO MANIFIESTA FALLAS DE REINICIO, SE VERIFICA CABLEADO OK, SE REALIZA BORRADO DE SO Y VERSIÓN, SE REINSTALA Y SE SIEMBRA TARJETA OK, PRUEBAS OK CORRESPONSAL OPERATIVO  / USUARIO: MARIA FERNANDA PASICHANA TELEFONO: 3168873267 CORREO: papeleriavilladelosrios@gmail.com"/>
    <s v="SOFTWARE"/>
    <s v="ACTUALIZACION"/>
    <s v="VERSION CARGA SO VR"/>
    <s v="No"/>
    <n v="0"/>
    <n v="0"/>
    <n v="0"/>
    <n v="0"/>
    <n v="0"/>
    <s v="AA00E500"/>
    <s v="   "/>
    <s v="   "/>
    <n v="0"/>
    <s v="TIPO I"/>
    <s v="TERRESTRE"/>
    <n v="1"/>
    <n v="0"/>
    <s v="GUERRERO RAMIREZ OSCAR DARIO"/>
    <n v="65960.072302"/>
    <n v="75096.394270399993"/>
    <n v="65960.072302"/>
    <m/>
    <m/>
    <m/>
    <m/>
    <m/>
    <m/>
  </r>
  <r>
    <s v="BOGOTA"/>
    <x v="0"/>
    <x v="0"/>
    <n v="11001"/>
    <n v="5662650"/>
    <n v="1886554"/>
    <n v="26843771"/>
    <s v="CUNDINAMARCA"/>
    <s v="BOGOTA"/>
    <s v="PRODUCTOS ISABELLA BM"/>
    <s v="REDEBAN"/>
    <n v="5662650"/>
    <s v="FO-25-1045721"/>
    <d v="2025-06-05T11:11:00"/>
    <d v="2025-06-06T08:08:00"/>
    <s v="CERRADO"/>
    <s v="INCIDENTE"/>
    <s v="BANCO DE BOGOTA"/>
    <s v="VISITA_TÉCNICA"/>
    <s v="5-06  SE ESCALA PARA VISITA. LLAMAR ANTES DE VISITAR, CONFIRMAR FALLA Y DATOS_x000a_0_x000a_05-06 / SOLUCIÓN: SE REALIZA VISITA A CB PARA ATENDER INCIDENTE BAE REALIZA CAMBIO DE PINPAD POR FALLA SE REINICIA Y CAMBIO DE DATAFONO POR COMPATIBILIDAD,SE REALIZAN PRUEBAS OK ,SE SIEMBRA TARJETA TERMINADA 5740,SE REALIZAN PRUEBAS OK  / USUARIO: Sofia guerrero  TELEFONO: 3218945901 CORREO: snsofia11@gmail.com"/>
    <s v="HARDWARE"/>
    <s v="PINPAD"/>
    <s v="SE REINICIA"/>
    <s v="Si"/>
    <s v="DATAFONO E7 SE QUEDA RECIBIENDO"/>
    <n v="0"/>
    <s v="HUB HB2 PUERTO USD DAÑADO"/>
    <s v="PINPAD E7 SE QUEDA RECIBIENDO"/>
    <n v="0"/>
    <s v="A300Q582"/>
    <s v="1235322  1219897 241597317561324755898586"/>
    <s v="958473  808784 Sin placa "/>
    <n v="5740"/>
    <s v="TIPO I"/>
    <s v="TERRESTRE"/>
    <n v="1"/>
    <n v="0"/>
    <s v="GALINDO ROJAS LUIS FELIPE"/>
    <n v="65960.072302"/>
    <n v="75096.394270399993"/>
    <n v="65960.072302"/>
    <m/>
    <m/>
    <m/>
    <m/>
    <m/>
    <m/>
  </r>
  <r>
    <s v="CALI"/>
    <x v="3"/>
    <x v="3"/>
    <n v="19698"/>
    <n v="5661439"/>
    <n v="1886122"/>
    <n v="88026851"/>
    <s v="CAUCA"/>
    <s v="SANTANDER DE QUILICHAO"/>
    <s v="DROGUERIA SALUD Y VIDA"/>
    <s v="REDEBAN"/>
    <n v="5661439"/>
    <s v="FO-25-1042506"/>
    <d v="2025-06-04T15:23:00"/>
    <d v="2025-06-06T08:16:00"/>
    <s v="CERRADO"/>
    <s v="INCIDENTE"/>
    <s v="BANCO AV VILLAS"/>
    <s v="VISITA_TÉCNICA"/>
    <s v="4-06 SE RECIBE AUTORIZACION DE LA RED PARA PROCEDER CON EL RESEMBRADO._x000a_0_x000a_05-06 / SOLUCIÓN: SE VISITA EL COMERCIO, SE REALIZA RESEMBRADO DE TARJETA NUMERO 7113 BANCO AV VILLAS, PRUEBAS OK, TELECARGA TRNA  / USUARIO: MAIRA ALEJANDRA RIVAS VALENCIA  TELEFONO: 3135590339 CORREO: alejandramafla2211@gmail.com"/>
    <s v="ENTIDAD"/>
    <s v="AVAL TARJETA DE SEMBRADO"/>
    <s v="RESEMBRADO DE TARJETA"/>
    <s v="No"/>
    <n v="0"/>
    <n v="0"/>
    <n v="0"/>
    <n v="0"/>
    <n v="0"/>
    <s v="10SZZ850"/>
    <s v="   "/>
    <s v="   "/>
    <n v="7113"/>
    <s v="TIPO II"/>
    <s v="TERRESTRE"/>
    <n v="1"/>
    <n v="0"/>
    <s v="HERRERA MONAR GEOVANNY"/>
    <n v="144967.87232000002"/>
    <n v="140395.6348884"/>
    <n v="144967.87232000002"/>
    <m/>
    <m/>
    <m/>
    <m/>
    <m/>
    <m/>
  </r>
  <r>
    <s v="MEDELLIN"/>
    <x v="5"/>
    <x v="5"/>
    <n v="5376"/>
    <n v="5661516"/>
    <n v="1886828"/>
    <n v="14794689"/>
    <s v="ANTIOQUIA"/>
    <s v="LA CEJA"/>
    <s v="ALMACEN MARYLU"/>
    <s v="REDEBAN"/>
    <n v="5661516"/>
    <s v="FO-25-1042510"/>
    <d v="2025-06-04T15:49:00"/>
    <d v="2025-06-06T08:23:00"/>
    <s v="CERRADO"/>
    <s v="INCIDENTE"/>
    <s v="BANCO DE BOGOTA"/>
    <s v="VISITA_TÉCNICA"/>
    <s v="4-06  SE ESCALA PARA VISITA. LLAMAR ANTES DE VISITAR, CONFIRMAR FALLA Y DATOS_x000a_0_x000a_05-06 / SOLUCIÓN: SE HACE MANTENIMIENTO SE OK PRUEBAS EXITOSAS  / USUARIO: ANA CARDONA  TELEFONO: 3218318864 CORREO: djxardona@yahoo.com "/>
    <s v="HARDWARE"/>
    <s v="LECTOR DE BARRAS"/>
    <s v="FORMATO INVALIDO LECTOR DAÑADO"/>
    <s v="No"/>
    <n v="0"/>
    <n v="0"/>
    <n v="0"/>
    <n v="0"/>
    <n v="0"/>
    <s v="9999G297"/>
    <s v="   "/>
    <s v="   "/>
    <n v="0"/>
    <s v="TIPO II"/>
    <s v="TERRESTRE"/>
    <n v="1"/>
    <n v="0"/>
    <s v="DIAZ ZABALA FRANCIS DUBAN"/>
    <n v="144967.87232000002"/>
    <n v="140395.6348884"/>
    <n v="144967.87232000002"/>
    <m/>
    <m/>
    <m/>
    <m/>
    <m/>
    <m/>
  </r>
  <r>
    <s v="BUCARAMANGA"/>
    <x v="4"/>
    <x v="4"/>
    <n v="81001"/>
    <n v="5658185"/>
    <n v="1887075"/>
    <n v="19096122"/>
    <s v="ARAUCA"/>
    <s v="ARAUCA"/>
    <s v="PIPE RECAUDOS Y ALGO MAS"/>
    <s v="REDEBAN"/>
    <n v="5658185"/>
    <s v="FO-25-1029359"/>
    <d v="2025-06-03T10:03:00"/>
    <d v="2025-06-06T08:31:00"/>
    <s v="CERRADO"/>
    <s v="INCIDENTE"/>
    <s v="BANCO DE BOGOTA"/>
    <s v="VISITA_TÉCNICA"/>
    <s v="3-06  SE ESCALA PARA VISITA. LLAMAR ANTES DE VISITAR, CONFIRMAR FALLA Y DATOS_x000a_0_x000a_05-06 / SOLUCIÓN: CB CON ALERT INTERRUPTION, CAMBIO DE DATAFONO, BORRADO E INYECCIÓN DE SO +VER 10.6, CONFIGURACIÓN CB OK, SEMBRADO DE TARJETA #2172, PRUEBAS OK.  / USUARIO: Gina Tovar TELEFONO: 3203047628 CORREO: jgprato13@gmail.com"/>
    <s v="HARDWARE"/>
    <s v="ALERT IRRUPTION"/>
    <s v="ALERT IRRUPTION"/>
    <s v="Si"/>
    <s v="DATAFONO A6 ALERT IRRUPTION"/>
    <n v="0"/>
    <n v="0"/>
    <n v="0"/>
    <n v="0"/>
    <s v="AD00K641"/>
    <s v="1142246   "/>
    <s v="737728   "/>
    <n v="2172"/>
    <s v="TIPO IV ESPECIAL"/>
    <s v="AEREO"/>
    <n v="1"/>
    <n v="0"/>
    <s v="SANTOS GONZALEZ JOHAN FABIAN"/>
    <n v="988462.96268840006"/>
    <n v="196536.5258152"/>
    <n v="988462.96268840006"/>
    <m/>
    <m/>
    <m/>
    <m/>
    <m/>
    <m/>
  </r>
  <r>
    <s v="BOGOTA"/>
    <x v="0"/>
    <x v="0"/>
    <n v="11001"/>
    <n v="5662355"/>
    <n v="1887233"/>
    <n v="73020752"/>
    <s v="CUNDINAMARCA"/>
    <s v="BOGOTA"/>
    <s v="FERREELECTRICOS JOSTY"/>
    <s v="REDEBAN"/>
    <n v="5662355"/>
    <s v="FO-25-1044882"/>
    <d v="2025-06-05T09:48:00"/>
    <d v="2025-06-06T09:03:00"/>
    <s v="CERRADO"/>
    <s v="INCIDENTE"/>
    <s v="BANCO DE BOGOTA"/>
    <s v="VISITA_TÉCNICA"/>
    <s v="5-06  SE ESCALA PARA VISITA. LLAMAR ANTES DE VISITAR, CONFIRMAR FALLA Y DATOS_x000a_0_x000a_06-06 / SOLUCIÓN: SE REALIZAN VISITA A CB PARA ATENDER INCIDENTE CLIENTE INDICA QUE YA NO NECESITA EL MANTENIMIENTO QUE ERA PROBLEMA CON EL OPERADOR DEL INTERNET,NO AUTORIZAN INGRESO NO SE MANIPULAN EQUIPOS ,NO FIRMA  / USUARIO: Miriam Perilla TELEFONO: 3016906416 CORREO: mirianperilla82@gmail.com"/>
    <s v="HARDWARE"/>
    <s v="COMUNICACION"/>
    <s v="MENSAJE CABLE DE RED DESCONECTADO"/>
    <s v="No"/>
    <n v="0"/>
    <n v="0"/>
    <n v="0"/>
    <n v="0"/>
    <n v="0"/>
    <s v="NO"/>
    <s v="   "/>
    <s v="   "/>
    <n v="0"/>
    <s v="TIPO I"/>
    <s v="TERRESTRE"/>
    <n v="1"/>
    <n v="0"/>
    <s v="GALINDO ROJAS LUIS FELIPE"/>
    <n v="65960.072302"/>
    <n v="75096.394270399993"/>
    <n v="65960.072302"/>
    <m/>
    <m/>
    <m/>
    <m/>
    <m/>
    <m/>
  </r>
  <r>
    <s v="BUCARAMANGA"/>
    <x v="4"/>
    <x v="4"/>
    <n v="68276"/>
    <n v="5662810"/>
    <n v="1886244"/>
    <n v="54729215"/>
    <s v="SANTANDER"/>
    <s v="FLORIDABLANCA"/>
    <s v="CELTRONICK TECNOLOGY"/>
    <s v="REDEBAN"/>
    <n v="5662810"/>
    <s v="FO-25-1046417"/>
    <d v="2025-06-05T11:51:00"/>
    <d v="2025-06-06T09:49:00"/>
    <s v="CERRADO"/>
    <s v="INCIDENTE"/>
    <s v="BANCO DE BOGOTA"/>
    <s v="VISITA_TÉCNICA"/>
    <s v="5-06  SE ESCALA PARA VISITA. LLAMAR ANTES DE VISITAR, CONFIRMAR FALLA Y DATOS_x000a_05/06/2025 SE REALIZA CONTACTO TELEFÓNICO CON LA USUARIA PAOLA CASTILLO AL NÚMERO 313 8507178  ANTES DE REALIZAR DESPLAZAMIENTO AL PUNTO LA CUAL SE ENCUENTRA CERRADO NOS SOLICITA QUE REALICEMOS  LA VISITA EL DÍA DE MAÑANA EN FRANJA HORARIA AM DADO QUE TUVO QUE CERRAR PARA REALIZAR UNA DILIGENCIA PERSONAL_x000a_06-06 / SOLUCIÓN: SE REALIZA INICIALIZACION DE TERMINAL REPISANDO LLAVE Y GRUPO SE HACE RESEMBRADO DE TARJETA CREACIÓN DE USUARIOS PRUEBAS OK SE ENTREGA SERVICIO OPERATIVO  / USUARIO: Paola castillo  TELEFONO: 3172958377 CORREO: te.fy1@hotmail.com"/>
    <s v="ENTIDAD"/>
    <s v="AVAL TARJETA DE SEMBRADO"/>
    <s v="RESEMBRADO DE TARJETA"/>
    <s v="No"/>
    <n v="0"/>
    <n v="0"/>
    <n v="0"/>
    <n v="0"/>
    <n v="0"/>
    <s v="TVDZZ340"/>
    <s v="   "/>
    <s v="   "/>
    <n v="0"/>
    <s v="TIPO I"/>
    <s v="TERRESTRE"/>
    <n v="1"/>
    <n v="0"/>
    <s v="REYES RAMIREZ DIEGO ALEXANDER"/>
    <n v="65960.072302"/>
    <n v="75096.394270399993"/>
    <n v="65960.072302"/>
    <m/>
    <m/>
    <m/>
    <m/>
    <m/>
    <m/>
  </r>
  <r>
    <s v="PASTO"/>
    <x v="3"/>
    <x v="3"/>
    <n v="52001"/>
    <n v="5663129"/>
    <n v="1887692"/>
    <n v="89259779"/>
    <s v="NARIÑO"/>
    <s v="PASTO"/>
    <s v="DROGUERIA FARMAMEDIC MINIMARKET"/>
    <s v="REDEBAN"/>
    <n v="5663129"/>
    <s v="FO-25-1047203"/>
    <d v="2025-06-05T13:11:00"/>
    <d v="2025-06-06T10:26:00"/>
    <s v="CERRADO"/>
    <s v="INCIDENTE"/>
    <s v="BANCO DE BOGOTA"/>
    <s v="VISITA_TÉCNICA"/>
    <s v="5-06  SE ESCALA PARA VISITA. LLAMAR ANTES DE VISITAR, CONFIRMAR FALLA Y DATOS_x000a_0_x000a_06-06 / SOLUCIÓN: SE VISITA EL COMERCIO PARA REVISAR FALLA, USUARIA REPORTA QUE DATAFONO EN RETIROS CON TARJETA DA MSJ RETIRE TARJETA, SE REALIZA CAMBIO DE EQUIPO, SE HACEN PRUEBAS OK, CORRESPONSAL OPERATIVO / USUARIO: MARIA JOSE PAZ TELEFONO: 3184759953 CORREO: majopaz16@gmail.com"/>
    <s v="HARDWARE"/>
    <s v="LECTOR DE TARJETAS"/>
    <s v="MENSAJE RETIRE TARJETA"/>
    <s v="Si"/>
    <s v="DATAFONO C4 NO LEE TARJETA CHIP"/>
    <n v="0"/>
    <n v="0"/>
    <n v="0"/>
    <n v="0"/>
    <s v="A4VZZ441"/>
    <s v="714756   "/>
    <s v="716019   "/>
    <n v="0"/>
    <s v="TIPO I"/>
    <s v="TERRESTRE"/>
    <n v="1"/>
    <n v="0"/>
    <s v="GUERRERO RAMIREZ OSCAR DARIO"/>
    <n v="65960.072302"/>
    <n v="75096.394270399993"/>
    <n v="65960.072302"/>
    <m/>
    <m/>
    <m/>
    <m/>
    <m/>
    <m/>
  </r>
  <r>
    <s v="APARTADO"/>
    <x v="5"/>
    <x v="5"/>
    <n v="5172"/>
    <n v="5661101"/>
    <n v="1886483"/>
    <n v="26006148"/>
    <s v="ANTIOQUIA"/>
    <s v="CHIGORODO"/>
    <s v="MOTIVOS Y DETALLES"/>
    <s v="REDEBAN"/>
    <n v="5661101"/>
    <s v="FO-25-1041271"/>
    <d v="2025-06-04T12:47:00"/>
    <d v="2025-06-06T10:36:00"/>
    <s v="CERRADO"/>
    <s v="INCIDENTE"/>
    <s v="BANCO DE BOGOTA"/>
    <s v="VISITA_TÉCNICA"/>
    <s v="4-06  SE INTENTA COMUNICACION CON CB PARA CONFIRMAR FALLA Y UBICACION PERO NO HUBO RESPUESTA, POR FAVOR COMUNICARSE CON CB ANTES DE IR AL SITIO_x000a_0_x000a_06-06 / SOLUCIÓN: SE REALIZA VISITA AL PUNTO PARA EL INCIDENTE DEL CORRESPONSAL AVAL,  USUARIO INFORMA DE TENER LA TARJETA DE SEMBRADO EN UNA CAJA FUERTE Y ES IMPOSIBLE ABRIR YA QUE EL DUEÑO NO SE ENCUENTRA OK / USUARIO: GLORIA PIEDRAHITA TELEFONO: 3137717682 CORREO: motivosydetalleseu@hotmail.com"/>
    <s v="HARDWARE"/>
    <s v="TECLADO"/>
    <s v="DAÑO POS"/>
    <s v="No"/>
    <n v="0"/>
    <n v="0"/>
    <n v="0"/>
    <n v="0"/>
    <n v="0"/>
    <s v="AAJ0U886"/>
    <s v="   "/>
    <s v="   "/>
    <n v="0"/>
    <s v="TIPO II"/>
    <s v="TERRESTRE"/>
    <n v="1"/>
    <n v="0"/>
    <s v="MARTINEZ TOVAR OSCAR DAVID"/>
    <n v="144967.87232000002"/>
    <n v="140395.6348884"/>
    <n v="144967.87232000002"/>
    <m/>
    <m/>
    <m/>
    <m/>
    <m/>
    <m/>
  </r>
  <r>
    <s v="IBAGUE"/>
    <x v="1"/>
    <x v="1"/>
    <n v="73001"/>
    <n v="5663445"/>
    <n v="1885737"/>
    <n v="54836705"/>
    <s v="TOLIMA"/>
    <s v="IBAGUE"/>
    <s v="MORENOS PELUQUERIA Y BARBERIA"/>
    <s v="REDEBAN"/>
    <n v="5663445"/>
    <s v="FO-25-1048736"/>
    <d v="2025-06-05T15:24:00"/>
    <d v="2025-06-06T11:09:00"/>
    <s v="CERRADO"/>
    <s v="INCIDENTE"/>
    <s v="BANCO DE BOGOTA"/>
    <s v="VISITA_TÉCNICA"/>
    <s v="SE ESCALA CASO A LA RED, YA QUE NO REGISTRA INFO EN NUESTRAS MATRICES** SE RECIBE INFORMACION DE LA RED Y SE PROCEDE A CREAR CASO PARA ATENCION._x000a_0_x000a_06-06 / SOLUCIÓN: SE REALIZA CAMBIO DE EQUIPO &quot;ALERT IRRUPTION&quot; / USUARIO: Luisa González  TELEFONO: 3243129171 CORREO: smorenogomez2018@gmail.com"/>
    <s v="HARDWARE"/>
    <s v="ALERT IRRUPTION"/>
    <s v="ALERT IRRUPTION"/>
    <s v="Si"/>
    <s v="DATAFONO A6 ALERT IRRUPTION"/>
    <n v="0"/>
    <n v="0"/>
    <n v="0"/>
    <n v="0"/>
    <s v="UVAZZ141"/>
    <s v="1037100   "/>
    <s v="227456   "/>
    <n v="0"/>
    <s v="TIPO I"/>
    <s v="TERRESTRE"/>
    <n v="1"/>
    <n v="0"/>
    <s v="GUTIERREZ  CAMILO ANDRES"/>
    <n v="65960.072302"/>
    <n v="75096.394270399993"/>
    <n v="65960.072302"/>
    <m/>
    <m/>
    <m/>
    <m/>
    <m/>
    <m/>
  </r>
  <r>
    <s v="MEDELLIN"/>
    <x v="5"/>
    <x v="5"/>
    <n v="5240"/>
    <n v="5659935"/>
    <n v="1888052"/>
    <n v="14014245"/>
    <s v="ANTIOQUIA"/>
    <s v="EBEJICO"/>
    <s v="COOPEOCCIDENTE EL BRASIL"/>
    <s v="REDEBAN"/>
    <n v="5659935"/>
    <s v="FO-25-1037434"/>
    <d v="2025-06-03T17:43:00"/>
    <d v="2025-06-06T11:20:00"/>
    <s v="CERRADO"/>
    <s v="INCIDENTE"/>
    <s v="BANCO DE BOGOTA"/>
    <s v="VISITA_TÉCNICA"/>
    <s v="4-06  SE ESCALA PARA VISITA. LLAMAR ANTES DE VISITAR, CONFIRMAR FALLA Y DATOS_x000a_04/06/2025 HORARIO DE ATENCIÓN EL COMERCIO ES DE VIERNES A DOMINGO. VISITA SE REALIZARÁ POR FUERA DE LOS SLA DEBIDO A ESTO. SE VISITA DÍA VIERNES 6._x000a_06-06 / SOLUCIÓN: SE CAMBIO FUENTE DE PODER  / USUARIO: Yoverney silva  TELEFONO: 3045340188 CORREO: yoverneysilva@gmail.com"/>
    <s v="HARDWARE"/>
    <s v="NO ENCIENDE SE REINICIA"/>
    <s v="FUENTE PODER AVERIADA"/>
    <s v="No"/>
    <n v="0"/>
    <n v="0"/>
    <n v="0"/>
    <n v="0"/>
    <s v="Fuente de poder "/>
    <s v="JAAWZ884"/>
    <s v="   "/>
    <s v="   "/>
    <n v="0"/>
    <s v="TIPO II"/>
    <s v="TERRESTRE"/>
    <n v="1"/>
    <n v="0"/>
    <s v="CASTAÑEDA PALACIO CARLOS FELIPE"/>
    <n v="144967.87232000002"/>
    <n v="140395.6348884"/>
    <n v="144967.87232000002"/>
    <m/>
    <m/>
    <m/>
    <m/>
    <m/>
    <m/>
  </r>
  <r>
    <s v="SANTA MARTA"/>
    <x v="2"/>
    <x v="2"/>
    <n v="47001"/>
    <n v="5663082"/>
    <n v="1884603"/>
    <n v="17387630"/>
    <s v="MAGDALENA"/>
    <s v="SANTA MARTA"/>
    <s v="GREEN ENERGY MOTORS SAS"/>
    <s v="REDEBAN"/>
    <n v="5663082"/>
    <s v="FO-25-1047196"/>
    <d v="2025-06-05T12:57:00"/>
    <d v="2025-06-06T12:55:00"/>
    <s v="CERRADO"/>
    <s v="INCIDENTE"/>
    <s v="BANCO DE BOGOTA"/>
    <s v="VISITA_TÉCNICA"/>
    <s v="5-06  SE ESCALA PARA VISITA. LLAMAR ANTES DE VISITAR, CONFIRMAR FALLA Y DATOS_x000a_06/06/2025 SE RETRASA LA FINALIZACIÓN DE LA ACTIVIDAD POR PROBLEMA CON EL DATÁFONO O LA RED AVAL, YA QUE A LA HORA DE HACER LA TRANSACCIÓN APARECE RECHAZO GENERAL, SE ESCALA CON REDEBAN DESDE HACE MÁS DE UNA HORA Y NO HAN DADO SOLUCIÓN_x000a_06-06 / SOLUCIÓN: SE REALIZA LA VISITA SE ENCUENTRA EL DATÁFONO CON PROBLEMA DE LECTURA DE TARJETA, SE PROCEDE A CAMBIAR EL EQUIPO SE REALIZA. PRUEBAS Y TODO OK, SE RETRASA LA OPERACIÓN YA QUE EL DATÁFONO MOSTRABA UN ERROR DE RECHAZO GENERAL  / USUARIO: Harold Hernández  TELEFONO: 3505192100 CORREO: harold@greenenergymotors.co"/>
    <s v="HARDWARE"/>
    <s v="LECTOR DE TARJETAS"/>
    <s v="DAÑO POS"/>
    <s v="Si"/>
    <s v="DATAFONO C1 NO LEE TARJETAS"/>
    <n v="0"/>
    <n v="0"/>
    <n v="0"/>
    <n v="0"/>
    <s v="AC00Z140"/>
    <n v="991065"/>
    <s v="814167   "/>
    <n v="0"/>
    <s v="TIPO I"/>
    <s v="TERRESTRE"/>
    <n v="1"/>
    <n v="0"/>
    <s v="THOMAS  CAMPO SIGIFREDO SEGUNDO"/>
    <n v="65960.072302"/>
    <n v="75096.394270399993"/>
    <n v="65960.072302"/>
    <m/>
    <m/>
    <m/>
    <m/>
    <m/>
    <m/>
  </r>
  <r>
    <s v="PEREIRA"/>
    <x v="3"/>
    <x v="6"/>
    <n v="76736"/>
    <n v="5662620"/>
    <n v="1886364"/>
    <n v="21335898"/>
    <s v="VALLE DEL CAUCA"/>
    <s v="SEVILLA"/>
    <s v="SERVISERVICIOS"/>
    <s v="REDEBAN"/>
    <n v="5662620"/>
    <s v="FO-25-1045717"/>
    <d v="2025-06-05T11:05:00"/>
    <d v="2025-06-06T12:59:00"/>
    <s v="CERRADO"/>
    <s v="INCIDENTE"/>
    <s v="BANCO DE BOGOTA"/>
    <s v="VISITA_TÉCNICA"/>
    <s v="5-06  SE ESCALA PARA VISITA. LLAMAR ANTES DE VISITAR, CONFIRMAR FALLA Y DATOS_x000a_0_x000a_06-06 / SOLUCIÓN: SE VISITA COMERCIO SE VÁLIDA CABLEADO LECTOR EN DAÑO SE REALIZÓ CAMBIO, PRUEBAS OK.  / USUARIO: LINA MILENA BOBADILLA TELEFONO: 3217013890 CORREO: limibolo@hotmail.com"/>
    <s v="HARDWARE"/>
    <s v="LECTOR DE BARRAS"/>
    <s v="CABLE LECTORA AVERIADO"/>
    <s v="Si"/>
    <n v="0"/>
    <s v="LECTOR L1  NO ENCIENDE"/>
    <n v="0"/>
    <n v="0"/>
    <n v="0"/>
    <s v="JA00F076"/>
    <s v=" 789386  "/>
    <s v=" 1008376  "/>
    <n v="0"/>
    <s v="TIPO II"/>
    <s v="TERRESTRE"/>
    <n v="1"/>
    <n v="0"/>
    <s v="SANCHEZ SOLORZANO JUAN SEBASTIAN"/>
    <n v="144967.87232000002"/>
    <n v="140395.6348884"/>
    <n v="144967.87232000002"/>
    <m/>
    <m/>
    <m/>
    <m/>
    <m/>
    <m/>
  </r>
  <r>
    <s v="TUNJA"/>
    <x v="4"/>
    <x v="4"/>
    <n v="15759"/>
    <n v="5662992"/>
    <n v="1888166"/>
    <n v="13197462"/>
    <s v="BOYACA"/>
    <s v="SOGAMOSO"/>
    <s v="MOVILCO SOGAMOSO"/>
    <s v="REDEBAN"/>
    <n v="5662992"/>
    <s v="FO-25-1046600"/>
    <d v="2025-06-05T12:31:00"/>
    <d v="2025-06-06T13:18:00"/>
    <s v="CERRADO"/>
    <s v="INCIDENTE"/>
    <s v="BANCO DE BOGOTA"/>
    <s v="VISITA_TÉCNICA"/>
    <s v="5-06  SE ESCALA PARA VISITA. LLAMAR ANTES DE VISITAR, CONFIRMAR FALLA Y DATOS_x000a_05/06/2025 SE LOGRA COMUNICACIÓN CON EL CLIENTE AL NÚMERO CELULAR 3143757556 SEÑORA ADREA NIÑO , SE VALIDA  FALLA CLIETE INDICA QUE NO ENCIENDE EL EQUIPO, SE LLEGARIA AL SITIO  A LA HORA EN QUE YA NO HABRIA SOPORTE PARA CAMBIO DE EQUIPO POR PARTE DE RBM REDEBAN , SE LE INDICA AL USUARIO QUE SE VISITARA EL DIA DE MAÑANA 06 DE JUNIO DEL 2025 EN EL TRANSCURSO DEL DIA  , CLIENTE CONFORME_x000a_06-06 / SOLUCIÓN: SE RESLIZA CAMBIO DE EQUIPO POR DAÑO  NO ENCIENDE , DEJÁNDO PRUEBAS EXITOSAS SIN TELECARGA NO AUTORIZADA , SE CAMBIA HUB USB Y FUENTE DE PODER  POR POSOBLE BLOQUEO Y REINICIO  / USUARIO: ANDREA NIÑO  TELEFONO: 3143757556 CORREO: cpssogamoso@movilco.com.co"/>
    <s v="HARDWARE"/>
    <s v="NO ENCIENDE"/>
    <s v="DAÑO POS"/>
    <s v="Si"/>
    <s v="DATAFONO A1 NO PRENDE"/>
    <n v="0"/>
    <s v="HUB HB2 PUERTO USD DAÑADO"/>
    <n v="0"/>
    <s v="Fuente de poder "/>
    <s v="SXOZZ364"/>
    <s v="851625   SIN SERIAL "/>
    <s v="765347   SIN SERIAL "/>
    <n v="0"/>
    <s v="TIPO II"/>
    <s v="TERRESTRE"/>
    <n v="1"/>
    <n v="0"/>
    <s v="ALVARADO MORENO CRISTHIAN"/>
    <n v="144967.87232000002"/>
    <n v="140395.6348884"/>
    <n v="144967.87232000002"/>
    <m/>
    <m/>
    <m/>
    <m/>
    <m/>
    <m/>
  </r>
  <r>
    <s v="CALI"/>
    <x v="3"/>
    <x v="3"/>
    <n v="76001"/>
    <n v="5663501"/>
    <n v="1887790"/>
    <n v="20249355"/>
    <s v="VALLE DEL CAUCA"/>
    <s v="CALI"/>
    <s v="VICMAN SERVICES CALI SUR"/>
    <s v="REDEBAN"/>
    <n v="5663501"/>
    <s v="FO-25-1048434"/>
    <d v="2025-06-05T15:52:00"/>
    <d v="2025-06-06T13:25:00"/>
    <s v="CERRADO"/>
    <s v="INCIDENTE"/>
    <s v="BANCO DE BOGOTA"/>
    <s v="VISITA_TÉCNICA"/>
    <s v="5-06  SE ESCALA PARA VISITA. LLAMAR ANTES DE VISITAR, CONFIRMAR FALLA Y DATOS_x000a_0_x000a_06-06 / SOLUCIÓN: EN LA VISITA TÉCNICA SE REALIZÓ CAMBIO DE DATÁFONO YA QUE SE ENCONTRÓ CON EL PUERTO DE ETHERNET MALO ,SE CAMBIÓ FUENTE DE PODER Y CABLE MAGIC BOX TETRA,EL CAMBIO SE APRUEBA,SE INSTALÓ SISTEMA OPERATIVO Y LA VERSIÓN 10.06 , CONFIGURACIÓN E INICIALIZACIÓN OK,SE REALIZARON LAS PRUEBAS DEJANDO EL SERVICIO OPERANDO SIN FALLAS Y SIN NOVEDAD  / USUARIO: DIANA FERNANDA PEREZ LÓPEZ  TELEFONO: 3105283862 CORREO: admzonal2c.ciatran@holdingvml.net"/>
    <s v="SOFTWARE"/>
    <s v="COMUNICACION"/>
    <s v="VERIFIQUE PARAMETROS"/>
    <s v="Si"/>
    <s v="DATAFONO E3 NO COMUNICA MODEM"/>
    <n v="0"/>
    <n v="0"/>
    <n v="0"/>
    <s v="FUENTE DE PODER Y CABLE MAGIC BOX TETRA (DESK 3500)"/>
    <s v="II5ZZ854"/>
    <s v="1141062   "/>
    <s v="772318   "/>
    <n v="0"/>
    <s v="TIPO I"/>
    <s v="TERRESTRE"/>
    <n v="1"/>
    <n v="0"/>
    <s v="SANCHEZ URREGO ROBINSON DAVID"/>
    <n v="65960.072302"/>
    <n v="75096.394270399993"/>
    <n v="65960.072302"/>
    <m/>
    <m/>
    <m/>
    <m/>
    <m/>
    <m/>
  </r>
  <r>
    <s v="BOGOTA"/>
    <x v="0"/>
    <x v="0"/>
    <n v="25817"/>
    <n v="5662902"/>
    <n v="1887964"/>
    <n v="13923198"/>
    <s v="CUNDINAMARCA"/>
    <s v="TOCANCIPA"/>
    <s v="SOMERWICAS"/>
    <s v="REDEBAN"/>
    <n v="5662902"/>
    <s v="FO-25-1046424"/>
    <d v="2025-06-05T12:06:00"/>
    <d v="2025-06-06T14:33:00"/>
    <s v="CERRADO"/>
    <s v="INCIDENTE"/>
    <s v="BANCO DE BOGOTA"/>
    <s v="VISITA_TÉCNICA"/>
    <s v="5-06  SE ESCALA PARA VISITA. LLAMAR ANTES DE VISITAR, CONFIRMAR FALLA Y DATOS_x000a_0_x000a_06-06 / SOLUCIÓN: SE INTENTA CONTACTO CON CLIENTE SIN ÉXITO AL NÚMERO 3115995187 TÉCNICO SE DESPLAZA A VEREDA VERGANZO DE TOCANCIPA PERO NO DA LA DIRECCIÓN DE INTENTA NUEVAMENTE CONTACTO ESTA VEZ EL SEÑOR WILLIAM RESPONDE E INDICA QUE NO ES TOCANCIPA SI NO EN CHIA SE INDICA AL CLIENTE QUE LOS DATOS ESTÁN ERRADOS Y SI ESE EQUIPO ESTÁ EN CHIA DEBE SOLICITAR UN TRASLADO PARA QUE SALGA CON LA DIRECCIÓN CORRECTA CLIENTE DE PONE UN POCO MOLESTO PERO SI O SI DEBE ACTUALIZAR DIRECCIÓN POR LO TANTO NO SE PUEDE PROCEDER CON EL MANTENIMIENTO / USUARIO: William TELEFONO: 3115995187 CORREO: controldevisitadigital@gmail.com"/>
    <s v="HARDWARE"/>
    <s v="ALERT IRRUPTION"/>
    <s v="ALERT IRRUPTION"/>
    <s v="No"/>
    <n v="0"/>
    <n v="0"/>
    <n v="0"/>
    <n v="0"/>
    <n v="0"/>
    <n v="0"/>
    <s v="   "/>
    <s v="   "/>
    <n v="0"/>
    <s v="TIPO II"/>
    <s v="TERRESTRE"/>
    <n v="1"/>
    <n v="0"/>
    <s v="BUSTOS MORA DIEGO MANUEL"/>
    <n v="144967.87232000002"/>
    <n v="140395.6348884"/>
    <n v="144967.87232000002"/>
    <m/>
    <m/>
    <m/>
    <m/>
    <m/>
    <m/>
  </r>
  <r>
    <s v="BOGOTA"/>
    <x v="0"/>
    <x v="0"/>
    <n v="25662"/>
    <n v="5662772"/>
    <n v="1887024"/>
    <n v="89209464"/>
    <s v="CUNDINAMARCA"/>
    <s v="SAN JUAN DE RIO SECO"/>
    <s v="CENTRO DE MEDICINA NATURAL VIDA SANA Y FELIZ"/>
    <s v="REDEBAN"/>
    <n v="5662772"/>
    <s v="FO-25-1047168"/>
    <d v="2025-06-05T11:43:00"/>
    <d v="2025-06-06T14:46:00"/>
    <s v="CERRADO"/>
    <s v="INCIDENTE"/>
    <s v="BANCO DE BOGOTA"/>
    <s v="VISITA_TÉCNICA"/>
    <s v="5-6 SE ESCALA CASO A LA RED YA QUE NO TENEMOS EL NUMERO DEL COMERCIO, A LA ESPERA DE RESPUESTA** SE RECIBE RESPUESTA DE LA RED Y SE CREA CASO PARA PROCEDER CON LA GESTION_x000a_0_x000a_06-06 / SOLUCIÓN: SE VISITA CB AVAL, SE EVIDENCIA QUE EL LECTOR DE BARRAS NO LEE LOS CÓDIGOS DE BARRAS Y ADICIONAL SE QUEDA BLOQUEADO EL EQUIPO AL NO PODER LEERLOS, SE DEJA UN NUEVO LECTOR DE CÓDIGOS DE BARRAS, SE REALIZAN PRUEBAS OK, NO SE ALTERAN USUARIOS. / USUARIO: Lina Cala TELEFONO: 3026741069 CORREO: gina180869@gmail.com"/>
    <s v="HARDWARE"/>
    <s v="LECTOR DE BARRAS"/>
    <s v="FORMATO INVALIDO LECTOR DAÑADO"/>
    <s v="Si"/>
    <n v="0"/>
    <s v="LECTOR L4  SE BLOQUEA"/>
    <n v="0"/>
    <n v="0"/>
    <n v="0"/>
    <s v="FAPZZ759"/>
    <s v=" 839833  "/>
    <s v=" 789414  "/>
    <n v="0"/>
    <s v="TIPO III"/>
    <s v="TERRESTRE"/>
    <n v="1"/>
    <n v="0"/>
    <s v="VEGA MANRIQUE JONATAN MAURICIO"/>
    <n v="275728.78077800001"/>
    <n v="196536.5258152"/>
    <n v="275728.78077800001"/>
    <m/>
    <m/>
    <m/>
    <m/>
    <m/>
    <m/>
  </r>
  <r>
    <s v="CUCUTA"/>
    <x v="4"/>
    <x v="4"/>
    <n v="54172"/>
    <n v="5663306"/>
    <n v="1887768"/>
    <n v="20227922"/>
    <s v="NORTE DE SANTANDER"/>
    <s v="CHINACOTA"/>
    <s v="RUTA CELULAR MOVIL"/>
    <s v="REDEBAN"/>
    <n v="5663306"/>
    <s v="FO-25-1047686"/>
    <d v="2025-06-05T14:42:00"/>
    <d v="2025-06-06T15:09:00"/>
    <s v="CERRADO"/>
    <s v="INCIDENTE"/>
    <s v="BANCO DE BOGOTA"/>
    <s v="VISITA_TÉCNICA"/>
    <s v="5-06  SE ESCALA PARA VISITA. LLAMAR ANTES DE VISITAR, CONFIRMAR FALLA Y DATOS_x000a_0_x000a_06-06 / SOLUCIÓN: SE REALIZA VISITA, SE REALIZA MANTENIMIENTO, SE REALIZAN PRUEBAS Y CIERRES OK  / USUARIO: Alejandra Marin  TELEFONO: 3102160953 CORREO: rutacelularmovil@gmail.com"/>
    <s v="HARDWARE"/>
    <s v="IMPRESION"/>
    <s v="NO AVANZA PAPEL"/>
    <s v="No"/>
    <n v="0"/>
    <n v="0"/>
    <n v="0"/>
    <n v="0"/>
    <n v="0"/>
    <s v="9B6ZZ087"/>
    <s v="   "/>
    <s v="   "/>
    <n v="0"/>
    <s v="TIPO II"/>
    <s v="TERRESTRE"/>
    <n v="1"/>
    <n v="0"/>
    <s v="PACHECO BUITRAGO JAVIER ALONSO"/>
    <n v="144967.87232000002"/>
    <n v="140395.6348884"/>
    <n v="144967.87232000002"/>
    <m/>
    <m/>
    <m/>
    <m/>
    <m/>
    <m/>
  </r>
  <r>
    <s v="MEDELLIN"/>
    <x v="5"/>
    <x v="5"/>
    <n v="5308"/>
    <n v="5663607"/>
    <n v="1888509"/>
    <n v="20639951"/>
    <s v="ANTIOQUIA"/>
    <s v="GIRARDOTA"/>
    <s v="SER COMUNICACIONES S A S"/>
    <s v="REDEBAN"/>
    <n v="5663607"/>
    <s v="FO-25-1048740"/>
    <d v="2025-06-05T16:38:00"/>
    <d v="2025-06-06T16:01:00"/>
    <s v="CERRADO"/>
    <s v="INCIDENTE"/>
    <s v="BANCO DE BOGOTA"/>
    <s v="SOPORTE_TELEFÓNICO"/>
    <s v="5-06  SE ESCALA PARA VISITA. LLAMAR ANTES DE VISITAR, CONFIRMAR FALLA Y DATOS_x000a_0_x000a_06-06 / SOLUCIÓN: SE TRATA DE RECONFIGURAR LECTORA PERO SIGUE FALLANDO SE CAMBIA LECTORA YA QUE NO COJE FACTURAS TODO QUEDA OK  / USUARIO: Katerin Moncada cano  TELEFONO: 3113820001 CORREO: cajaitagui1@sercomunicaciones.com"/>
    <s v="HARDWARE"/>
    <s v="LECTOR DE BARRAS"/>
    <s v="DAÑO POS"/>
    <s v="No"/>
    <n v="0"/>
    <n v="0"/>
    <n v="0"/>
    <n v="0"/>
    <n v="0"/>
    <n v="0"/>
    <n v="0"/>
    <n v="0"/>
    <n v="0"/>
    <s v="TIPO I"/>
    <s v="TERRESTRE"/>
    <n v="0"/>
    <n v="0"/>
    <s v="ALVAREZ ARENAS VICTOR HUGO"/>
    <n v="41241.0800752"/>
    <n v="0"/>
    <n v="41241.0800752"/>
    <m/>
    <m/>
    <m/>
    <m/>
    <m/>
    <m/>
  </r>
  <r>
    <s v="BOGOTA"/>
    <x v="0"/>
    <x v="0"/>
    <n v="11001"/>
    <n v="5664318"/>
    <n v="1888050"/>
    <n v="24383556"/>
    <s v="CUNDINAMARCA"/>
    <s v="BOGOTA"/>
    <s v="PAPELERIA VALE Y NIKO"/>
    <s v="REDEBAN"/>
    <n v="5664318"/>
    <s v="FO-25-1052711"/>
    <d v="2025-06-06T10:42:00"/>
    <d v="2025-06-06T16:14:00"/>
    <s v="CERRADO"/>
    <s v="INCIDENTE"/>
    <s v="BANCO DE BOGOTA"/>
    <s v="VISITA_TÉCNICA"/>
    <s v="6-06  SE ESCALA PARA VISITA. LLAMAR ANTES DE VISITAR, CONFIRMAR FALLA Y DATOS_x000a_0_x000a_06-06 / SOLUCIÓN: SE LLEGA A LA VISITA SE ENCUENTRA CERRADO EL CB , SE INTENTA COMUNICARSE CON 3112553790  / USUARIO: SARA MILLAN  TELEFONO: 3112553790 CORREO: na "/>
    <s v="ENTIDAD"/>
    <s v="ERROR DE TRANSACCIONES"/>
    <s v="TRANSACCION NO PERMITIDA"/>
    <s v="No"/>
    <n v="0"/>
    <n v="0"/>
    <n v="0"/>
    <n v="0"/>
    <n v="0"/>
    <s v="NA "/>
    <s v="   "/>
    <s v="   "/>
    <n v="0"/>
    <s v="TIPO I"/>
    <s v="TERRESTRE"/>
    <n v="1"/>
    <n v="0"/>
    <s v="MICHELI LOPEZ MIGUEL ANGEL"/>
    <n v="65960.072302"/>
    <n v="75096.394270399993"/>
    <n v="65960.072302"/>
    <m/>
    <m/>
    <m/>
    <m/>
    <m/>
    <m/>
  </r>
  <r>
    <s v="BOGOTA"/>
    <x v="0"/>
    <x v="0"/>
    <n v="25754"/>
    <n v="5664705"/>
    <n v="1888176"/>
    <n v="87331510"/>
    <s v="CUNDINAMARCA"/>
    <s v="SOACHA"/>
    <s v="PAULA ANDREA RESTREPO CAMARGO"/>
    <s v="REDEBAN"/>
    <n v="5664705"/>
    <s v="FO-25-1053842"/>
    <d v="2025-06-06T12:32:00"/>
    <d v="2025-06-07T09:10:00"/>
    <s v="CERRADO"/>
    <s v="INCIDENTE"/>
    <s v="BANCO DE BOGOTA"/>
    <s v="VISITA_TÉCNICA"/>
    <s v="6-06  SE ESCALA PARA VISITA. LLAMAR ANTES DE VISITAR, CONFIRMAR FALLA Y DATOS_x000a_0_x000a_06-06 / SOLUCIÓN: DURANTE VISITA TECNICA  ENCONTRAMOS QUE DATAFONO AL MOMENTO DE REALIZAR UNA TRANSACCIÓN DATÁFONO ARROJA  LLAMAR AL EMISOR  SE REALIZA BORRADO DE SO Y VERSION, NUEVAMENTE SE REALIZA SEMBRADO DE TARJETA PERSISTIENDO LA FALLA SE ESCALAMIENTO CON RBM INDICANDO QUE EL RECHAZO LO ESTA GENERANDO LA ENTIDAD SE BRINDA INFORMACIÓN AL CB PARA QUE REALICE GESTIÓN CON LA ENTIDAD BANCARIA / USUARIO: PAULA ANDREA RESTREPO CAMARGO TELEFONO: 3212049898 CORREO: papeleriaayb2021@gmail.com"/>
    <s v="ENTIDAD"/>
    <s v="ERROR DE TRANSACCIONES"/>
    <s v="TRANSACCION NO PERMITIDA"/>
    <s v="No"/>
    <n v="0"/>
    <n v="0"/>
    <n v="0"/>
    <n v="0"/>
    <n v="0"/>
    <s v="V1MZZ490"/>
    <s v="   "/>
    <s v="   "/>
    <n v="0"/>
    <s v="TIPO I"/>
    <s v="TERRESTRE"/>
    <n v="1"/>
    <n v="0"/>
    <s v="GALEANO SORIANO JUAN DAVID"/>
    <n v="65960.072302"/>
    <n v="75096.394270399993"/>
    <n v="65960.072302"/>
    <m/>
    <m/>
    <m/>
    <m/>
    <m/>
    <m/>
  </r>
  <r>
    <s v="BOGOTA"/>
    <x v="0"/>
    <x v="0"/>
    <n v="25899"/>
    <n v="5663122"/>
    <n v="1886837"/>
    <n v="25527581"/>
    <s v="CUNDINAMARCA"/>
    <s v="ZIPAQUIRA"/>
    <s v="PRISMA PLUS"/>
    <s v="REDEBAN"/>
    <n v="5663122"/>
    <s v="FO-25-1047199"/>
    <d v="2025-06-05T13:07:00"/>
    <d v="2025-06-07T09:18:00"/>
    <s v="CERRADO"/>
    <s v="INCIDENTE"/>
    <s v="BANCO DE BOGOTA"/>
    <s v="VISITA_TÉCNICA"/>
    <s v="5-06  SE ESCALA PARA VISITA. LLAMAR ANTES DE VISITAR, CONFIRMAR FALLA Y DATOS_x000a_0_x000a_06-06 / SOLUCIÓN: SE REALIZA VISITA A COMERCIO SE INDICA AL CLIENTE LA MANERA CORRECTA DE REALIZAR EL INGRESO DEL VALOR PARA EL PAGO DE LA FACTURA  / USUARIO: Sonia Nieves  TELEFONO: 3026326630 CORREO: prismapluspym@gmail.com"/>
    <s v="USUARIO"/>
    <s v="USUARIOS"/>
    <s v="MALA MANIPULACION POS"/>
    <s v="No"/>
    <n v="0"/>
    <n v="0"/>
    <n v="0"/>
    <n v="0"/>
    <n v="0"/>
    <s v="SXUZZ572"/>
    <s v="   "/>
    <s v="   "/>
    <n v="0"/>
    <s v="TIPO II"/>
    <s v="TERRESTRE"/>
    <n v="1"/>
    <n v="0"/>
    <s v="MURCIA HERNANDEZ HARVEY IGNACIO"/>
    <n v="144967.87232000002"/>
    <n v="140395.6348884"/>
    <n v="144967.87232000002"/>
    <m/>
    <m/>
    <m/>
    <m/>
    <m/>
    <m/>
  </r>
  <r>
    <s v="CALI"/>
    <x v="3"/>
    <x v="3"/>
    <n v="76130"/>
    <n v="5664264"/>
    <n v="1887595"/>
    <n v="17966573"/>
    <s v="VALLE DEL CAUCA"/>
    <s v="CANDELARIA"/>
    <s v="MULTISERVICIO JYD LA AVENIDA"/>
    <s v="REDEBAN"/>
    <n v="5664264"/>
    <s v="FO-25-1052705"/>
    <d v="2025-06-06T10:26:00"/>
    <d v="2025-06-07T09:25:00"/>
    <s v="CERRADO"/>
    <s v="INCIDENTE"/>
    <s v="BANCO DE BOGOTA"/>
    <s v="VISITA_TÉCNICA"/>
    <s v="6-06  SE ESCALA PARA VISITA. LLAMAR ANTES DE VISITAR, CONFIRMAR FALLA Y DATOS_x000a_0_x000a_06-06 / SOLUCIÓN: SE REALIZA VERIFICACIÓN DEL EQUIPO ANGES DE REALIZAR EL CAMBIO, SE VALIDA QUE SE REINICIA SIN ESTAR CONECTADO HUB, PINPAD Y LECTOR._x000a_SE REALIZA CAMBIO DE EQUIPO SIN NOVEDAD, SE REALIZARON PRUEBAS OPERATIVAS OKEY._x000a_CB QUEDA OKEY. / USUARIO: JORGE BOLAÑOS RODRÍGUEZ  TELEFONO: 3168875133 CORREO: corresponsalcande@gmail.com"/>
    <s v="SOFTWARE"/>
    <s v="SE REINICIA"/>
    <s v="AL REALIZAR CIERRE CARGA VERSION"/>
    <s v="Si"/>
    <s v="DATAFONO G4 SE RESETEA AL IMPRIMIR"/>
    <n v="0"/>
    <n v="0"/>
    <n v="0"/>
    <n v="0"/>
    <s v="AB119865"/>
    <s v="760408   "/>
    <s v="815699   "/>
    <n v="0"/>
    <s v="TIPO II"/>
    <s v="TERRESTRE"/>
    <n v="1"/>
    <n v="0"/>
    <s v="TORRES GARCIA JENDRY JOSE"/>
    <n v="144967.87232000002"/>
    <n v="140395.6348884"/>
    <n v="144967.87232000002"/>
    <m/>
    <m/>
    <m/>
    <m/>
    <m/>
    <m/>
  </r>
  <r>
    <s v="MEDELLIN"/>
    <x v="5"/>
    <x v="5"/>
    <n v="5856"/>
    <n v="5659729"/>
    <n v="1889068"/>
    <n v="71602908"/>
    <s v="ANTIOQUIA"/>
    <s v="VALPARAISO"/>
    <s v="DC COMUNICACIONES "/>
    <s v="REDEBAN"/>
    <n v="5659729"/>
    <s v="FO-25-1034355"/>
    <d v="2025-06-03T16:26:00"/>
    <d v="2025-06-07T10:42:00"/>
    <s v="CERRADO"/>
    <s v="INCIDENTE"/>
    <s v="BANCO DE BOGOTA"/>
    <s v="VISITA_TÉCNICA"/>
    <s v="3-06  SE ESCALA PARA VISITA. LLAMAR ANTES DE VISITAR, CONFIRMAR FALLA Y DATOS_x000a_06/06/2025 SE REALIZÓ GESTIÓN TELEFÓNICA SE HABLO CON EL SEÑOR JHON SE LE EXPLICA EL MANEJO DE PAGO DE FACTURAS, PERO PIDE VISITA TÉCNICA PARA REPROGRAMAR EL DATÁFONO Y SEMBRAR TARJETA NUEVAMENTE, INDICA QUE SEA EL DÍA SÁBADO YA QUE EL VIERNES NO SE ENCUENTRA EN EL NEGOCIO_x000a_07-06 / SOLUCIÓN: SE REALIZÓ ACTUALIZACIÓN DE VERSIÓN Y SEMBRANDO DE TARJETA  / USUARIO: Jhon cano  TELEFONO: 3004656728 CORREO: dc.com73@gmail.com"/>
    <s v="SOFTWARE"/>
    <s v="ACTUALIZACION"/>
    <s v="VERSION CARGA SO VR"/>
    <s v="No"/>
    <n v="0"/>
    <n v="0"/>
    <n v="0"/>
    <n v="0"/>
    <n v="0"/>
    <s v="V14ZZ097"/>
    <s v="   "/>
    <s v="   "/>
    <n v="0"/>
    <s v="TIPO III"/>
    <s v="TERRESTRE"/>
    <n v="1"/>
    <n v="0"/>
    <s v="CASTAÑEDA PALACIO CARLOS FELIPE"/>
    <n v="275728.78077800001"/>
    <n v="196536.5258152"/>
    <n v="275728.78077800001"/>
    <m/>
    <m/>
    <m/>
    <m/>
    <m/>
    <m/>
  </r>
  <r>
    <s v="APARTADO"/>
    <x v="5"/>
    <x v="5"/>
    <n v="5172"/>
    <n v="5664351"/>
    <n v="1887942"/>
    <n v="26006148"/>
    <s v="ANTIOQUIA"/>
    <s v="CHIGORODO"/>
    <s v="MOTIVOS Y DETALLES"/>
    <s v="REDEBAN"/>
    <n v="5664351"/>
    <s v="FO-25-1052964"/>
    <d v="2025-06-06T11:00:00"/>
    <d v="2025-06-07T10:54:00"/>
    <s v="CERRADO"/>
    <s v="INCIDENTE"/>
    <s v="BANCO DE BOGOTA"/>
    <s v="VISITA_TÉCNICA"/>
    <s v="6-06  SE ESCALA PARA VISITA. LLAMAR ANTES DE VISITAR, CONFIRMAR FALLA Y DATOS_x000a_0_x000a_07-06 / SOLUCIÓN: SE REALIZA CAMBIO DE EQUIPO POR DAÑO OK, TECLADO BORROSO Y REINICIO CONSTANTEMENTE OK, CAMBIO REALIZADO Y QUEDA OPERATIVO OK  / USUARIO: GLORIA PIEDRAHITA TELEFONO: 3137717682 CORREO: motivosydetalleseu@hotmail.com"/>
    <s v="HARDWARE"/>
    <s v="TECLADO"/>
    <s v="DAÑO POS"/>
    <s v="Si"/>
    <s v="DATAFONO F2 TECLADO BORROSO"/>
    <n v="0"/>
    <n v="0"/>
    <n v="0"/>
    <n v="0"/>
    <s v="AAJ0U886"/>
    <s v="960513   "/>
    <s v="290982   "/>
    <n v="0"/>
    <s v="TIPO II"/>
    <s v="TERRESTRE"/>
    <n v="1"/>
    <n v="0"/>
    <s v="MARTINEZ TOVAR OSCAR DAVID"/>
    <n v="144967.87232000002"/>
    <n v="140395.6348884"/>
    <n v="144967.87232000002"/>
    <m/>
    <m/>
    <m/>
    <m/>
    <m/>
    <m/>
  </r>
  <r>
    <s v="TUNJA"/>
    <x v="4"/>
    <x v="4"/>
    <n v="15001"/>
    <n v="5664263"/>
    <n v="1889561"/>
    <n v="14107023"/>
    <s v="BOYACA"/>
    <s v="TUNJA"/>
    <s v="JER SUC TUNJA UNICENTRO"/>
    <s v="REDEBAN"/>
    <n v="5664263"/>
    <s v="FO-25-1052700"/>
    <d v="2025-06-06T10:24:00"/>
    <d v="2025-06-07T11:06:00"/>
    <s v="CERRADO"/>
    <s v="INCIDENTE"/>
    <s v="BANCO DE BOGOTA"/>
    <s v="VISITA_TÉCNICA"/>
    <s v="6-06  SE ESCALA PARA VISITA. LLAMAR ANTES DE VISITAR, CONFIRMAR FALLA Y DATOS_x000a_06/06/2025 SE LOGRA COMUNICACION CON SEÑORA MARIA PAULA AL NUMERO TELEFONICO 3142963822 QUIEN NOS INFORMA QUE NO PUEDE ATENDER LA VISITA YA QUE SE ENCUENTRA EN UNA AUDITORIA Y NO PUEDE ATENDER LA VISITA, CLIENTE INFORMA QUE ATIENDE LA VISITA EL DIA DE MAÑANA A LAS 11AM._x000a_07/06/2025 A LA ESPERA DE CONFIRMACION DE DATOS POR PARTE DEL CLIENTE A LA ENTIDAD_x000a_07-06 / SOLUCIÓN: CAMBIO DE EQUIPO DEBIDO A FALLA DE COMUNICACIÓN, PRUEBAS EXITOSAS. / USUARIO: Laura Daza  TELEFONO: 3124015051 CORREO: laurisnjs@gmail.com"/>
    <s v="HARDWARE"/>
    <s v="COMUNICACION"/>
    <s v="DAÑO POS"/>
    <s v="Si"/>
    <s v="DATAFONO E3 NO COMUNICA MODEM"/>
    <n v="0"/>
    <n v="0"/>
    <n v="0"/>
    <n v="0"/>
    <s v="99EZZ586"/>
    <s v="725373   "/>
    <s v="851575   "/>
    <n v="0"/>
    <s v="TIPO I"/>
    <s v="TERRESTRE"/>
    <n v="1"/>
    <n v="0"/>
    <s v="HERRERA GARZON JEYSON STEVENT"/>
    <n v="65960.072302"/>
    <n v="75096.394270399993"/>
    <n v="65960.072302"/>
    <m/>
    <m/>
    <m/>
    <m/>
    <m/>
    <m/>
  </r>
  <r>
    <s v="BOGOTA"/>
    <x v="0"/>
    <x v="0"/>
    <n v="25430"/>
    <n v="5662763"/>
    <n v="1888785"/>
    <n v="13279666"/>
    <s v="CUNDINAMARCA"/>
    <s v="MADRID"/>
    <s v="SUBSIDROGAS MADRID"/>
    <s v="REDEBAN"/>
    <n v="5662763"/>
    <s v="FO-25-1046410"/>
    <d v="2025-06-05T11:41:00"/>
    <d v="2025-06-07T11:22:00"/>
    <s v="CERRADO"/>
    <s v="INCIDENTE"/>
    <s v="BANCO DE BOGOTA"/>
    <s v="VISITA_TÉCNICA"/>
    <s v="5-06  SE ESCALA PARA VISITA. LLAMAR ANTES DE VISITAR, CONFIRMAR FALLA Y DATOS_x000a_0_x000a_07-06 / SOLUCIÓN: SE VISITA CB AVAL, SE EVIDENCIA QUE ESTÁ PRESENTANDO EL DATAFONO FALLAS EN LAS TRX DE TARJETA, SE REALIZA UNA ACTUALIZACIÓN DE LA VERSIÓN YA QUE SE ENCONTRABAJA DESACTUALIZADO, SE DEJAN USUARIOS DEL CLIENTE, SE SIEMBRA TARJETA #5786, SE REALIZAN PRUEBAS OK. / USUARIO: Samuel Valero  TELEFONO: 3113506024 CORREO: samuelvaleroe@gmail.com"/>
    <s v="SOFTWARE"/>
    <s v="ACTUALIZACION"/>
    <s v="VERSION CARGA SO VR"/>
    <s v="No"/>
    <n v="0"/>
    <n v="0"/>
    <n v="0"/>
    <n v="0"/>
    <n v="0"/>
    <s v="10KZZ341"/>
    <s v="   "/>
    <s v="   "/>
    <n v="5786"/>
    <s v="TIPO II"/>
    <s v="TERRESTRE"/>
    <n v="1"/>
    <n v="0"/>
    <s v="VEGA MANRIQUE JONATAN MAURICIO"/>
    <n v="144967.87232000002"/>
    <n v="140395.6348884"/>
    <n v="144967.87232000002"/>
    <m/>
    <m/>
    <m/>
    <m/>
    <m/>
    <m/>
  </r>
  <r>
    <s v="SANTA MARTA"/>
    <x v="2"/>
    <x v="2"/>
    <n v="47001"/>
    <n v="5665183"/>
    <n v="1888788"/>
    <n v="17387630"/>
    <s v="MAGDALENA"/>
    <s v="SANTA MARTA"/>
    <s v="GREEN ENERGY MOTORS SAS"/>
    <s v="REDEBAN"/>
    <n v="5665183"/>
    <s v="FO-25-1055010"/>
    <d v="2025-06-06T16:11:00"/>
    <d v="2025-06-07T11:31:00"/>
    <s v="CERRADO"/>
    <s v="INCIDENTE"/>
    <s v="BANCO DE BOGOTA"/>
    <s v="VISITA_TÉCNICA"/>
    <s v="6-06  SE ESCALA PARA VISITA. LLAMAR ANTES DE VISITAR, CONFIRMAR FALLA Y DATOS_x000a_0_x000a_07-06 / SOLUCIÓN: SE REALIZA VISITA AL SITIO, SE REALIZA MANTENIMIENTO, SE INICIALIZA, SE VERIFICAN PARÁMETROS, NO SE PUEDE CORROBORAR ESTADO DE LA CUENTA DEL CB, NO SE PUEDE EJECUTAR PRUEBAS EXITOSA DE CB, NO SE CUENTA CON SOPORTE EL DÍA DE HOY  / USUARIO: Harold Hernández  TELEFONO: 3003751402 CORREO: haroldafx@gmail.com"/>
    <s v="SOFTWARE"/>
    <s v="ERROR DE TRANSACCIONES"/>
    <s v="RECHAZO GENERAL"/>
    <s v="No"/>
    <n v="0"/>
    <n v="0"/>
    <n v="0"/>
    <n v="0"/>
    <n v="0"/>
    <s v="AC00Z140"/>
    <s v="   "/>
    <s v="   "/>
    <n v="0"/>
    <s v="TIPO I"/>
    <s v="TERRESTRE"/>
    <n v="1"/>
    <n v="0"/>
    <s v="GUTIERREZ PEREZ LUIS ALBERTO"/>
    <n v="65960.072302"/>
    <n v="75096.394270399993"/>
    <n v="65960.072302"/>
    <m/>
    <m/>
    <m/>
    <m/>
    <m/>
    <m/>
  </r>
  <r>
    <s v="VILLAVICENCIO"/>
    <x v="1"/>
    <x v="1"/>
    <n v="50001"/>
    <n v="5665203"/>
    <n v="1888790"/>
    <n v="18864975"/>
    <s v="META"/>
    <s v="VILLAVICENCIO"/>
    <s v="DISTRICELPARK"/>
    <s v="REDEBAN"/>
    <n v="5665203"/>
    <s v="FO-25-1055013"/>
    <d v="2025-06-06T16:24:00"/>
    <d v="2025-06-07T11:41:00"/>
    <s v="CERRADO"/>
    <s v="INCIDENTE"/>
    <s v="BANCO DE BOGOTA"/>
    <s v="VISITA_TÉCNICA"/>
    <s v="6-06  SE ESCALA PARA VISITA. LLAMAR ANTES DE VISITAR, CONFIRMAR FALLA Y DATOS_x000a_0_x000a_07-06 / SOLUCIÓN: SE LLEGA AL COMERCIO E INDICA EL SEÑOR BRAYAN QUÉ EL DÍA DE AYER REALIZARON EL SOPORTE TÉCNICO Y CAMBIARON EL EQUIPO Y HASTA EL MOMENTO ESTA FUNCIONANDO SIN NOVEDAD NO HAY INGRESO NI SE MANIPULAN LOS EQUIPOS  / USUARIO: Bryan perdosa  TELEFONO: 3118094372 CORREO: districelparksas@gmail.com "/>
    <s v="HARDWARE"/>
    <s v="IMPRESION"/>
    <s v="DAÑO POS"/>
    <s v="No"/>
    <n v="0"/>
    <n v="0"/>
    <n v="0"/>
    <n v="0"/>
    <n v="0"/>
    <s v="AD003501"/>
    <s v="   "/>
    <s v="   "/>
    <n v="0"/>
    <s v="TIPO I"/>
    <s v="TERRESTRE"/>
    <n v="1"/>
    <n v="0"/>
    <s v="ROZO JIMENEZ EDGAR ARMANDO"/>
    <n v="65960.072302"/>
    <n v="75096.394270399993"/>
    <n v="65960.072302"/>
    <m/>
    <m/>
    <m/>
    <m/>
    <m/>
    <m/>
  </r>
  <r>
    <s v="BOGOTA"/>
    <x v="0"/>
    <x v="0"/>
    <n v="11001"/>
    <n v="5665247"/>
    <n v="1888803"/>
    <n v="18117341"/>
    <s v="CUNDINAMARCA"/>
    <s v="BOGOTA"/>
    <s v="MISCELANEA Y PAPELER EL SAFIRO"/>
    <s v="REDEBAN"/>
    <n v="5665247"/>
    <s v="FO-25-1055091"/>
    <d v="2025-06-06T16:44:00"/>
    <d v="2025-06-07T11:51:00"/>
    <s v="CERRADO"/>
    <s v="INCIDENTE"/>
    <s v="BANCO DE BOGOTA"/>
    <s v="VISITA_TÉCNICA"/>
    <s v="6-06  SE ESCALA PARA VISITA. LLAMAR ANTES DE VISITAR, CONFIRMAR FALLA Y DATOS_x000a_0_x000a_07-06 / SOLUCIÓN: SE REALIZA VISITA A LA DIRECCIÓN ASIGNADA (CALLE 42A SUR # 86C-28) PARA DAR SOLUCION AL INCIDENTE SOLICITADO POR EL CLIENTE PERO AL LLEGAR AL PUNTO EL COMERCIO YA NO EXISTE, REALIZÓ CONTACTO CON EL CLIENTE AL NÚMERO 3134422622 EL SR. NELSON BUITRAGO QUIEN INFORMA QUE EL SOLICITÓ FUE UN CAMBIO DE DIRECCIÓN Y YA SE ENCUENTRA OPERANDO EL CB EN LA NUEVA DIRECCIÓN QUE ES (CALLE 22 # 6-24 LOC 1). SE ESCALA AL SR. WILLIAM ROZO QUIEN AUTORIZA CERRAR LA ACTIVIDAD Y INFORMARLE AL CLIENTE QUE DEBE COMUNICARSE DE NUEVO Y SOLICITAR UN TRASLADO.  / USUARIO: Nelson Buitrago  TELEFONO: 3134422622 CORREO: controldevisitadigital@gmail.com"/>
    <s v="SOFTWARE"/>
    <s v="DATOS DESACTUALIZADOS"/>
    <s v="FECHA DIRECCION DESACTUALZADA"/>
    <s v="No"/>
    <n v="0"/>
    <n v="0"/>
    <n v="0"/>
    <n v="0"/>
    <n v="0"/>
    <s v="NA"/>
    <s v="   "/>
    <s v="   "/>
    <n v="0"/>
    <s v="TIPO I"/>
    <s v="TERRESTRE"/>
    <n v="1"/>
    <n v="0"/>
    <s v="CORTES VELANDIA MIGUEL ANGEL"/>
    <n v="65960.072302"/>
    <n v="75096.394270399993"/>
    <n v="65960.072302"/>
    <m/>
    <m/>
    <m/>
    <m/>
    <m/>
    <m/>
  </r>
  <r>
    <s v="TUNJA"/>
    <x v="4"/>
    <x v="4"/>
    <n v="15759"/>
    <n v="5665182"/>
    <n v="1887588"/>
    <n v="20278297"/>
    <s v="BOYACA"/>
    <s v="SOGAMOSO"/>
    <s v="TEAM COMMUNICATIONS SOGAMOSO S"/>
    <s v="REDEBAN"/>
    <n v="5665182"/>
    <s v="FO-25-1055007"/>
    <d v="2025-06-06T16:11:00"/>
    <d v="2025-06-07T11:56:00"/>
    <s v="CERRADO"/>
    <s v="INCIDENTE"/>
    <s v="BANCO DE BOGOTA"/>
    <s v="VISITA_TÉCNICA"/>
    <s v="6-06  SE ESCALA PARA VISITA. LLAMAR ANTES DE VISITAR, CONFIRMAR FALLA Y DATOS_x000a_0_x000a_07-06 / SOLUCIÓN: SE REVISA EQUIPO TRABAJANDO CORRECTAMENTE ,SE REALIZA BORRADO DE EQUIPO ACTUALIZANDO A VERSIÓN 10.6 INICIALIZANDO TERMINAL ,SE CAMBIA FUENTE DE PODER Y HUB USB POR POSIBLE REINICIO DEJANDO PRUEBAS OK SIN TELECARGA NO AUTORIZADA  / USUARIO: CLAUDIA SALCEDO  TELEFONO: 3104164990 CORREO: cajasogamoso2@teamcomuniccaiones.com "/>
    <s v="SOFTWARE"/>
    <s v="SE REINICIA"/>
    <s v="AL REALIZAR CIERRE CARGA VERSION"/>
    <s v="Si"/>
    <n v="0"/>
    <n v="0"/>
    <s v="HUB HB1 DETERIORO CABLE"/>
    <n v="0"/>
    <s v="Fuente de poder "/>
    <s v="9CCZZ312"/>
    <s v="   SIN SERIAL "/>
    <s v="   SIN SERIAL "/>
    <n v="0"/>
    <s v="TIPO II"/>
    <s v="TERRESTRE"/>
    <n v="1"/>
    <n v="0"/>
    <s v="ALVARADO MORENO CRISTHIAN"/>
    <n v="144967.87232000002"/>
    <n v="140395.6348884"/>
    <n v="144967.87232000002"/>
    <m/>
    <m/>
    <m/>
    <m/>
    <m/>
    <m/>
  </r>
  <r>
    <s v="CALI"/>
    <x v="3"/>
    <x v="3"/>
    <n v="76248"/>
    <n v="5664849"/>
    <n v="1888963"/>
    <n v="14013379"/>
    <s v="VALLE DEL CAUCA"/>
    <s v="EL CERRITO"/>
    <s v="BETOS PAPEL"/>
    <s v="REDEBAN"/>
    <n v="5664849"/>
    <s v="FO-25-1054052"/>
    <d v="2025-06-06T13:38:00"/>
    <d v="2025-06-07T12:01:00"/>
    <s v="CERRADO"/>
    <s v="INCIDENTE"/>
    <s v="BANCO DE BOGOTA"/>
    <s v="VISITA_TÉCNICA"/>
    <s v="6-06  SE ESCALA PARA VISITA. LLAMAR ANTES DE VISITAR, CONFIRMAR FALLA Y DATOS_x000a_0_x000a_07-06 / SOLUCIÓN: EN LA VISITA TÉCNICA EL CLIENTE MANIFIESTA ESTAR TENIENDO PROBLEMAS CONSTANTEMENTE CON LAS TRANSACCIONES YA QUE LE APARECIA RECHAZADA EN EL DATÁFONO,PERO EN LA PLATAFORMA DEL BANCO LE APARECIA EXITOSA,EL DATÁFONO TENIA LA VERSIÓN 10.5,SE FORMATEO EL DATÁFONO Y SE INSTALÓ SISTEMA OPERATIVO Y LA VERSIÓN 10.06 ,SE REALIZÓ LA CONFIGURACIÓN E INICIALIZACIÓN OK,SE REALIZÓ EL SEMBRADO DE TARJETA OKAY, SE REALIZARON LAS PRUEBAS DEJANDO EL SERVICIO OPERANDO SIN FALLAS Y SIN NOVEDAD  / USUARIO: ALBERTO JOSE SÁNCHEZ URREA  TELEFONO: 3113049140 CORREO: albertosanchezu@hotmail.com"/>
    <s v="SOFTWARE"/>
    <s v="ACTUALIZACION"/>
    <s v="VERSION CARGA SO VR"/>
    <s v="No"/>
    <n v="0"/>
    <n v="0"/>
    <n v="0"/>
    <n v="0"/>
    <n v="0"/>
    <s v="JAAWZ717"/>
    <s v="   "/>
    <s v="   "/>
    <n v="0"/>
    <s v="TIPO II"/>
    <s v="TERRESTRE"/>
    <n v="1"/>
    <n v="0"/>
    <s v="SANCHEZ URREGO ROBINSON DAVID"/>
    <n v="144967.87232000002"/>
    <n v="140395.6348884"/>
    <n v="144967.87232000002"/>
    <m/>
    <m/>
    <m/>
    <m/>
    <m/>
    <m/>
  </r>
  <r>
    <s v="BOGOTA"/>
    <x v="0"/>
    <x v="0"/>
    <n v="11001"/>
    <n v="5665457"/>
    <n v="1889415"/>
    <n v="21128301"/>
    <s v="CUNDINAMARCA"/>
    <s v="BOGOTA"/>
    <s v="I S C CENTRO DE SOLUCIONES"/>
    <s v="REDEBAN"/>
    <n v="5665457"/>
    <s v="FO-25-1056137"/>
    <d v="2025-06-07T08:42:00"/>
    <d v="2025-06-07T12:11:00"/>
    <s v="CERRADO"/>
    <s v="INCIDENTE"/>
    <s v="BANCO DE BOGOTA"/>
    <s v="VISITA_TÉCNICA"/>
    <s v="7-06  SE ESCALA PARA VISITA. LLAMAR ANTES DE VISITAR, CONFIRMAR FALLA Y DATOS_x000a_0_x000a_07-06 / SOLUCIÓN: SE REALIZA CAMBIO DE LECTORA POR PROBLEMAS EN EL ESCANEO / USUARIO: GABRIEL MARTÍNEZ TELEFONO: 3224338966 CORREO: gamar0271@gmail.com"/>
    <s v="HARDWARE"/>
    <s v="LECTOR DE BARRAS"/>
    <s v="DAÑO POS"/>
    <s v="Si"/>
    <n v="0"/>
    <s v="LECTOR L6  NO COMUNICA"/>
    <n v="0"/>
    <n v="0"/>
    <n v="0"/>
    <s v="9L006678"/>
    <s v=" 984333  "/>
    <s v=" 908233  "/>
    <n v="0"/>
    <s v="TIPO I"/>
    <s v="TERRESTRE"/>
    <n v="1"/>
    <n v="0"/>
    <s v="GARCIA PASTRANA KEVIN FERNANDO"/>
    <n v="65960.072302"/>
    <n v="75096.394270399993"/>
    <n v="65960.072302"/>
    <m/>
    <m/>
    <m/>
    <m/>
    <m/>
    <m/>
  </r>
  <r>
    <s v="CUCUTA"/>
    <x v="4"/>
    <x v="4"/>
    <n v="54001"/>
    <n v="5665560"/>
    <n v="1888795"/>
    <n v="24456436"/>
    <s v="NORTE DE SANTANDER"/>
    <s v="CUCUTA"/>
    <s v="DROGUERIA SU GRAN SALUD 4"/>
    <s v="REDEBAN"/>
    <n v="5665560"/>
    <s v="FO-25-1057048"/>
    <d v="2025-06-07T10:25:00"/>
    <d v="2025-06-07T12:18:00"/>
    <s v="CERRADO"/>
    <s v="INCIDENTE"/>
    <s v="BANCO DE BOGOTA"/>
    <s v="VISITA_TÉCNICA"/>
    <s v="7-06  SE ESCALA PARA VISITA. LLAMAR ANTES DE VISITAR, CONFIRMAR FALLA Y DATOS_x000a_0_x000a_07-06 / SOLUCIÓN: SE REALIZA CAMBIO DE DATAFONO POR DAÑO ALERT RUTION / USUARIO: Any patiño TELEFONO: 3138843832 CORREO: anypatino232@gmail.com"/>
    <s v="HARDWARE"/>
    <s v="ALERT IRRUPTION"/>
    <s v="ALERT IRRUPTION"/>
    <s v="Si"/>
    <s v="DATAFONO A6 ALERT IRRUPTION"/>
    <n v="0"/>
    <n v="0"/>
    <n v="0"/>
    <n v="0"/>
    <s v="1A00H897"/>
    <s v="1034361   "/>
    <s v="1092280   "/>
    <n v="0"/>
    <s v="TIPO I"/>
    <s v="TERRESTRE"/>
    <n v="1"/>
    <n v="0"/>
    <s v="NARANJO AFANADOR RUBEN JESUS"/>
    <n v="65960.072302"/>
    <n v="75096.394270399993"/>
    <n v="65960.072302"/>
    <m/>
    <m/>
    <m/>
    <m/>
    <m/>
    <m/>
  </r>
  <r>
    <s v="CALI"/>
    <x v="3"/>
    <x v="3"/>
    <n v="19142"/>
    <n v="5665520"/>
    <n v="1888810"/>
    <n v="87943256"/>
    <s v="CAUCA"/>
    <s v="CALOTO"/>
    <s v="TRAMITES Y SEGUROS BOTINA"/>
    <s v="REDEBAN"/>
    <n v="5665520"/>
    <s v="FO-25-1056887"/>
    <d v="2025-06-07T09:58:00"/>
    <d v="2025-06-09T13:12:00"/>
    <s v="CERRADO"/>
    <s v="INCIDENTE"/>
    <n v="0"/>
    <s v="SOPORTE_TELEFÓNICO"/>
    <s v="7-06  SE ESCALA PARA VISITA. LLAMAR ANTES DE VISITAR, CONFIRMAR FALLA Y DATOS_x000a_07/06/2025 SE VALIDA CON EL CLIENTE PARA ATECION DE INCIDENTE, PERO EL CLIENTE SOLO LABORA HASTA MEDIO DIA, Y DEBIDO AL SITIO YA NO SE ELCANZA A REALIZAR DESPLAZAMIENTO , SE VALIDARA EL DIA LUNES PARA VISITAR_x000a_09-06 / SOLUCIÓN: SE LLAMA EL CLIENTE PERO CLIENTE NOS INDICA QUE EN EL DÍA DE HOY NO NOS PUEDE ATENDER YA QUE TUVO PROBLEMAS FAMILIARES / USUARIO: RICHARD BERNAL   TELEFONO: 3147820573 CORREO: rikrealb33@gmail.com"/>
    <s v="ENTIDAD"/>
    <s v="ERROR DE TRANSACCIONES"/>
    <s v="TRANSACCION NO PERMITIDA"/>
    <s v="No"/>
    <n v="0"/>
    <n v="0"/>
    <n v="0"/>
    <n v="0"/>
    <n v="0"/>
    <s v="LALZZ846"/>
    <n v="0"/>
    <n v="0"/>
    <n v="0"/>
    <s v="TIPO II"/>
    <s v="TERRESTRE"/>
    <n v="0"/>
    <n v="0"/>
    <s v="CUERO RUIZ JHONNY"/>
    <n v="41241.0800752"/>
    <n v="0"/>
    <n v="41241.0800752"/>
    <m/>
    <m/>
    <m/>
    <m/>
    <m/>
    <m/>
  </r>
  <r>
    <s v="NEIVA"/>
    <x v="1"/>
    <x v="1"/>
    <n v="73483"/>
    <n v="5665965"/>
    <n v="1889585"/>
    <n v="25165671"/>
    <s v="TOLIMA"/>
    <s v="NATAGAIMA"/>
    <s v="VARIEDADES ANGIE KATERINE"/>
    <s v="REDEBAN"/>
    <n v="5665965"/>
    <s v="FO-25-1059784"/>
    <d v="2025-06-08T09:49:00"/>
    <d v="2025-06-09T13:12:00"/>
    <s v="CERRADO"/>
    <s v="INCIDENTE"/>
    <s v="BANCO DE BOGOTA"/>
    <s v="VISITA_TÉCNICA"/>
    <s v="8-06  SE ESCALA PARA VISITA. LLAMAR ANTES DE VISITAR, CONFIRMAR FALLA Y DATOS_x000a_0_x000a_09-06 / SOLUCIÓN: SE REALIZA CAMBIO DATAFONO POR ALERT IRRUPTION, SE CONFIGURA E INICIALIZA, SE CREA USUARIO Y CLAVE CON EL CLIENTE, SE REALIZA PRUEBAS OK ,SE SIEMBRA TARJETA XXXX-XXXX-XXXX-9561 / USUARIO: Gustavo González  TELEFONO: 3167563144 CORREO: guzgomu@hotmail.com"/>
    <s v="HARDWARE"/>
    <s v="ALERT IRRUPTION"/>
    <s v="ALERT IRRUPTION"/>
    <s v="Si"/>
    <s v="DATAFONO A6 ALERT IRRUPTION"/>
    <n v="0"/>
    <n v="0"/>
    <n v="0"/>
    <n v="0"/>
    <s v="LMKZZ641"/>
    <s v="703791   "/>
    <s v="255727   "/>
    <n v="9561"/>
    <s v="TIPO II"/>
    <s v="TERRESTRE"/>
    <n v="1"/>
    <n v="0"/>
    <s v="ANDRADE HERNANDEZ JUAN CARLOS"/>
    <n v="144967.87232000002"/>
    <n v="140395.6348884"/>
    <n v="144967.87232000002"/>
    <m/>
    <m/>
    <m/>
    <m/>
    <m/>
    <m/>
  </r>
  <r>
    <s v="MEDELLIN"/>
    <x v="5"/>
    <x v="5"/>
    <n v="5001"/>
    <n v="5667224"/>
    <n v="1889306"/>
    <n v="15811763"/>
    <s v="ANTIOQUIA"/>
    <s v="MEDELLIN"/>
    <s v="SUPERMERCADO LOS GIRALDO 6"/>
    <s v="REDEBAN"/>
    <n v="5667224"/>
    <s v="FO-25-1063406"/>
    <d v="2025-06-09T12:35:00"/>
    <d v="2025-06-09T14:43:00"/>
    <s v="CERRADO"/>
    <s v="INCIDENTE"/>
    <s v="BANCO DE BOGOTA"/>
    <s v="VISITA_TÉCNICA"/>
    <s v="9-06  SE ESCALA PARA VISITA. LLAMAR ANTES DE VISITAR, CONFIRMAR FALLA Y DATOS_x000a_0_x000a_09-06 / SOLUCIÓN: SE HACE MANTENIMIENTO OK SE VALIDA OPERATIVAIDAD DE LOS EQUIPOS Y DE HACEN PRUEBAS OK. SE INDICA AL CLIENTE QUE ESA FALLA ES DE LA ENTIDAD SE HACE ESCALAMIENTO  / USUARIO: Jhon Giraldo  TELEFONO: 3116054694 CORREO: giraldocompraspopular@gmail.com"/>
    <s v="ENTIDAD"/>
    <s v="ERROR DE TRANSACCIONES"/>
    <s v="TRANSACCION NO PERMITIDA"/>
    <s v="No"/>
    <n v="0"/>
    <n v="0"/>
    <n v="0"/>
    <n v="0"/>
    <n v="0"/>
    <s v="9YZZZ587"/>
    <n v="0"/>
    <n v="0"/>
    <n v="0"/>
    <s v="TIPO I"/>
    <s v="TERRESTRE"/>
    <n v="1"/>
    <n v="0"/>
    <s v="DIAZ ZABALA FRANCIS DUBAN"/>
    <n v="65960.072302"/>
    <n v="75096.394270399993"/>
    <n v="65960.072302"/>
    <m/>
    <m/>
    <m/>
    <m/>
    <m/>
    <m/>
  </r>
  <r>
    <s v="VILLAVICENCIO"/>
    <x v="1"/>
    <x v="1"/>
    <n v="50568"/>
    <n v="5665043"/>
    <n v="1889842"/>
    <n v="20464707"/>
    <s v="META"/>
    <s v="PUERTO GAITAN"/>
    <s v="BRATLY CELL"/>
    <s v="REDEBAN"/>
    <n v="5665043"/>
    <s v="FO-25-1054568"/>
    <d v="2025-06-06T15:08:00"/>
    <d v="2025-06-09T15:03:00"/>
    <s v="CERRADO"/>
    <s v="INCIDENTE"/>
    <s v="BANCO DE BOGOTA"/>
    <s v="VISITA_TÉCNICA"/>
    <s v="6-06  SE ESCALA PARA VISITA. LLAMAR ANTES DE VISITAR, CONFIRMAR FALLA Y DATOS_x000a_09/06/2025 SE REALIZA VISITA A COMERCIO SE PRESENTA NOVEDAD CON PRESTADOR DE SERVICIO INTERNET MASIVA EN EL MUNICIPIO NO ES POSIBLE EJECUTAR INICIALIZACIÓN Y PRUEBAS EN EL MOMENTO_x000a_09-06 / SOLUCIÓN: SE REALIZA CAMBIO DE EQUIPO NO AVANZA PAPEL PRUEBAS OK TS 1971 OK SIN NOVEDADES  / USUARIO: Natalia morales  TELEFONO: 3229639511 CORREO: morales.yerardid02@gmail.com"/>
    <s v="HARDWARE"/>
    <s v="IMPRESION"/>
    <s v="RODILLO AVERIADO"/>
    <s v="Si"/>
    <s v="DATAFONO G5 NO AVANZA PAPEL"/>
    <n v="0"/>
    <n v="0"/>
    <n v="0"/>
    <n v="0"/>
    <s v="V1MZZ973"/>
    <s v="292825   "/>
    <s v="506234   "/>
    <n v="1971"/>
    <s v="TIPO III"/>
    <s v="TERRESTRE"/>
    <n v="1"/>
    <n v="0"/>
    <s v="CASTRILLON URREA LONDIER LEANDRO"/>
    <n v="275728.78077800001"/>
    <n v="196536.5258152"/>
    <n v="275728.78077800001"/>
    <m/>
    <m/>
    <m/>
    <m/>
    <m/>
    <m/>
  </r>
  <r>
    <s v="PEREIRA"/>
    <x v="3"/>
    <x v="6"/>
    <n v="76147"/>
    <n v="5666881"/>
    <n v="1889401"/>
    <n v="48712038"/>
    <s v="VALLE DEL CAUCA"/>
    <s v="CARTAGO"/>
    <s v="TEAM COMMUNICATIONS CARTAGO"/>
    <s v="REDEBAN"/>
    <n v="5666881"/>
    <s v="FO-25-1062511"/>
    <d v="2025-06-09T10:47:00"/>
    <d v="2025-06-09T16:22:00"/>
    <s v="CERRADO"/>
    <s v="INCIDENTE"/>
    <s v="BANCO DE BOGOTA"/>
    <s v="SOPORTE_TELEFÓNICO"/>
    <s v="9-06  SE ESCALA PARA VISITA. LLAMAR ANTES DE VISITAR, CONFIRMAR FALLA Y DATOS_x000a_0_x000a_09-06 / SOLUCIÓN: SE REALIZA LLAMADA Y SE HABLA CON LA SEÑORA PAOLA , SE LE INDICA REVISAR CONEXIONES DEL DATAFONO, LA CLIENTE DESCONECTA LOS CABLES DEL INTERNET Y VUELVE A CONECTARLOS Y REALIZA REVISION DE COMUNICACION EN EL DATAFONO, SE ENCUENTRA EXITOSA, PROCEDE A REALIZAR PRUEBAS Y ESTA OK, SE CIERRA CASO / USUARIO: paola buitrago TELEFONO: 3173863315 CORREO: controldevisitadigital@gmail.com"/>
    <s v="USUARIO"/>
    <s v="COMUNICACION"/>
    <s v="CONEXIONES DE COMERCIO"/>
    <s v="No"/>
    <n v="0"/>
    <n v="0"/>
    <n v="0"/>
    <n v="0"/>
    <n v="0"/>
    <n v="0"/>
    <n v="0"/>
    <n v="0"/>
    <n v="0"/>
    <s v="TIPO I"/>
    <s v="TERRESTRE"/>
    <n v="0"/>
    <n v="0"/>
    <s v="HENAO CARDONA DIEGO FERNANDO"/>
    <n v="41241.0800752"/>
    <n v="0"/>
    <n v="41241.0800752"/>
    <m/>
    <m/>
    <m/>
    <m/>
    <m/>
    <m/>
  </r>
  <r>
    <s v="BOGOTA"/>
    <x v="0"/>
    <x v="0"/>
    <n v="25290"/>
    <n v="5664460"/>
    <n v="1889733"/>
    <n v="47363148"/>
    <s v="CUNDINAMARCA"/>
    <s v="FUSAGASUGA"/>
    <s v="CVS MELTEC DE ORIENTE FUSA LA SEXTA"/>
    <s v="REDEBAN"/>
    <n v="5664460"/>
    <s v="FO-25-1053261"/>
    <d v="2025-06-06T11:37:00"/>
    <d v="2025-06-09T16:34:00"/>
    <s v="CERRADO"/>
    <s v="INCIDENTE"/>
    <s v="BANCO DE BOGOTA"/>
    <s v="VISITA_TÉCNICA"/>
    <s v="6-06  SE ESCALA PARA VISITA. LLAMAR ANTES DE VISITAR, CONFIRMAR FALLA Y DATOS_x000a_07/06/2025 NO SE VISITA COMERCIO PARA REVISAR INCIDENTE YA QUE EL DAÑO ES RECHAZO GENERAL, NO HAY SOPORTE DE RBM PARA  VISITAR, SE PROGRAMA PARA LA PRÓXIMA SEMANA._x000a_09-06 / SOLUCIÓN: SE REALIZA VISITA DE CAMPO ENCONTRANDO QUE EQUIPO HACE LA TX PERO EN VAUCHER NO ARROJA INFORMACIÓN SOLO SALE &quot;TRANSACCIONE EXITOSA&quot;,  SE REALIZA ESCALAMIENTO CON LA SRTA ALEJANDRA SILVA DE REDEBAN  QUIEN INFORMA QUE LAS TX NO APARECEN EN SISTEMA Y SOLICITA CAMBIAR EQUIPO CON EL FIN DE DESCARTAR FALLA DEL MISMO, SE CAMBIA EQUIPO PRUEBAS CUPO Y USUARIO  OK. / USUARIO: YULIETH RAMOS  TELEFONO: 3204557285 CORREO: cajaprincipalfusasexta@meltegoriente.co"/>
    <s v="HARDWARE"/>
    <s v="ACTUALIZACION"/>
    <s v="VERSION CAMBIO POS"/>
    <s v="Si"/>
    <s v="DATAFONO RG RECHAZO GENERAL"/>
    <n v="0"/>
    <n v="0"/>
    <n v="0"/>
    <n v="0"/>
    <s v="NN00S652"/>
    <s v="769076   "/>
    <s v="239689   "/>
    <n v="0"/>
    <s v="TIPO II"/>
    <s v="TERRESTRE"/>
    <n v="1"/>
    <n v="0"/>
    <s v="LOZADA ROJAS CHRISTIAN ANDRES"/>
    <n v="144967.87232000002"/>
    <n v="140395.6348884"/>
    <n v="144967.87232000002"/>
    <m/>
    <m/>
    <m/>
    <m/>
    <m/>
    <m/>
  </r>
  <r>
    <s v="BOGOTA"/>
    <x v="0"/>
    <x v="0"/>
    <n v="11001"/>
    <n v="5666847"/>
    <n v="1889423"/>
    <n v="11269735"/>
    <s v="CUNDINAMARCA"/>
    <s v="BOGOTA"/>
    <s v="MERCASUR AUTOSERVICIO"/>
    <s v="REDEBAN"/>
    <n v="5666847"/>
    <s v="FO-25-1062499"/>
    <d v="2025-06-09T10:39:00"/>
    <d v="2025-06-09T17:13:00"/>
    <s v="CERRADO"/>
    <s v="INCIDENTE"/>
    <s v="BANCO AV VILLAS"/>
    <s v="VISITA_TÉCNICA"/>
    <s v="9-06  SE ESCALA PARA VISITA. LLAMAR ANTES DE VISITAR, CONFIRMAR FALLA Y DATOS_x000a_0_x000a_09-06 / SOLUCIÓN: SE VALIDAN PARÁMETROS DEL DATÁFONO PERO AL MOMENTO DE INICIALIZACIÓN PRESENTA BLOQUEO EN LA WEB SE CONSULTA CON SOPORTE REDEBAN INDICAN QUE LLEVA TIEMPO BLOQUEADO, SE LES INFORMA PARA QUE SE COMUNIQUEN CON EL BANCO  / USUARIO: Henry Sánchez  TELEFONO: 3132955656 CORREO: henrysang48@gmail.com"/>
    <s v="HARDWARE"/>
    <s v="ACTUALIZACION"/>
    <s v="VERSION CAMBIO POS"/>
    <s v="No"/>
    <n v="0"/>
    <n v="0"/>
    <n v="0"/>
    <n v="0"/>
    <n v="0"/>
    <s v="JAPZZ867"/>
    <n v="0"/>
    <n v="0"/>
    <n v="0"/>
    <s v="TIPO I"/>
    <s v="TERRESTRE"/>
    <n v="1"/>
    <n v="0"/>
    <s v="MICHELI LOPEZ MIGUEL ANGEL"/>
    <n v="65960.072302"/>
    <n v="75096.394270399993"/>
    <n v="65960.072302"/>
    <m/>
    <m/>
    <m/>
    <m/>
    <m/>
    <m/>
  </r>
  <r>
    <s v="MEDELLIN"/>
    <x v="5"/>
    <x v="5"/>
    <n v="5380"/>
    <n v="5667169"/>
    <n v="1889305"/>
    <n v="22804082"/>
    <s v="ANTIOQUIA"/>
    <s v="LA ESTRELLA"/>
    <s v="SER COMUNICACIONES SAS 2"/>
    <s v="REDEBAN"/>
    <n v="5667169"/>
    <s v="FO-25-1063403"/>
    <d v="2025-06-09T12:11:00"/>
    <d v="2025-06-09T17:14:00"/>
    <s v="CERRADO"/>
    <s v="INCIDENTE"/>
    <s v="BANCO DE BOGOTA"/>
    <s v="VISITA_TÉCNICA"/>
    <s v="9-06  SE ESCALA PARA VISITA. LLAMAR ANTES DE VISITAR, CONFIRMAR FALLA Y DATOS_x000a_0_x000a_09-06 / SOLUCIÓN: SE HACE CONFIGURACIÓN DE CIERRE  / USUARIO: JOHANA ACEVEDO  TELEFONO: 3116403031 CORREO: cbsedestrella@sercomunicaciones.com"/>
    <s v="SOFTWARE"/>
    <s v="CIERRE"/>
    <s v="CIERRE NO HABILITADO"/>
    <s v="No"/>
    <n v="0"/>
    <n v="0"/>
    <n v="0"/>
    <n v="0"/>
    <n v="0"/>
    <s v="V1ZZZ055"/>
    <n v="0"/>
    <n v="0"/>
    <n v="0"/>
    <s v="TIPO I"/>
    <s v="TERRESTRE"/>
    <n v="1"/>
    <n v="0"/>
    <s v="MORENO MEDINA JUAN PABLO"/>
    <n v="65960.072302"/>
    <n v="75096.394270399993"/>
    <n v="65960.072302"/>
    <m/>
    <m/>
    <m/>
    <m/>
    <m/>
    <m/>
  </r>
  <r>
    <s v="NEIVA"/>
    <x v="1"/>
    <x v="1"/>
    <n v="41001"/>
    <n v="5667713"/>
    <n v="1888797"/>
    <n v="14162051"/>
    <s v="HUILA"/>
    <s v="NEIVA"/>
    <s v="APUESTAS NALES DE COLOMBIA"/>
    <s v="REDEBAN"/>
    <n v="5667713"/>
    <s v="FO-25-1064511"/>
    <d v="2025-06-09T15:35:00"/>
    <d v="2025-06-10T12:57:00"/>
    <s v="CERRADO"/>
    <s v="INCIDENTE"/>
    <s v="BANCO DE BOGOTA"/>
    <s v="VISITA_TÉCNICA"/>
    <s v="9-06  SE ESCALA PARA VISITA. LLAMAR ANTES DE VISITAR, CONFIRMAR FALLA Y DATOS_x000a_0_x000a_10-06 / SOLUCIÓN: SE REALIZA CAMBIO DATAFONO POR DAÑO, SE CONFIGURA E INICIALIZA, SE CREA USUARIO Y CLAVE CON EL CLIENTE, SE REALIZA PRUEBAS OK . SE SIEMBRA TARJETA XXXX-XXXX-XXXC-3580. / USUARIO: Sandra Motta  TELEFONO: 3219065787 CORREO: sandramotta125@gmail.com"/>
    <s v="HARDWARE"/>
    <s v="ALERT IRRUPTION"/>
    <s v="ALERT IRRUPTION"/>
    <s v="Si"/>
    <s v="DATAFONO A6 ALERT IRRUPTION"/>
    <n v="0"/>
    <n v="0"/>
    <n v="0"/>
    <n v="0"/>
    <s v="JAOZZ489"/>
    <s v="981836   "/>
    <s v="1171439   "/>
    <n v="3580"/>
    <s v="TIPO I"/>
    <s v="TERRESTRE"/>
    <n v="1"/>
    <n v="0"/>
    <s v="ANDRADE HERNANDEZ JUAN CARLOS"/>
    <n v="65960.072302"/>
    <n v="75096.394270399993"/>
    <n v="65960.072302"/>
    <m/>
    <m/>
    <m/>
    <m/>
    <m/>
    <m/>
  </r>
  <r>
    <s v="NEIVA"/>
    <x v="1"/>
    <x v="1"/>
    <n v="41001"/>
    <n v="5667714"/>
    <n v="1890254"/>
    <n v="14531867"/>
    <s v="HUILA"/>
    <s v="NEIVA"/>
    <s v="APUESTAS NALES DE COLOMBIA"/>
    <s v="REDEBAN"/>
    <n v="5667714"/>
    <s v="FO-25-1064513"/>
    <d v="2025-06-09T15:35:00"/>
    <d v="2025-06-10T12:58:00"/>
    <s v="CERRADO"/>
    <s v="INCIDENTE"/>
    <s v="BANCO DE BOGOTA"/>
    <s v="VISITA_TÉCNICA"/>
    <s v="9-06  SE ESCALA PARA VISITA. LLAMAR ANTES DE VISITAR, CONFIRMAR FALLA Y DATOS_x000a_0_x000a_10-06 / SOLUCIÓN: SE FORMATEA EQUIPO, SE CONFIGURA E INICIALIZA, SE CREA USUARIO Y CLAVE CON EL CLIENTE, SE REALIZA PRUEBAS OK, SE SIEMBRA TARJETA XXXX-XXXX-XXXX-1657. / USUARIO: Albenis gordo Perdomo  TELEFONO: 3219065787 CORREO: albenisgordo-001@outlook.es"/>
    <s v="SOFTWARE"/>
    <s v="CIERRE"/>
    <s v="CIERRE NO HABILITADO"/>
    <s v="No"/>
    <n v="0"/>
    <n v="0"/>
    <n v="0"/>
    <n v="0"/>
    <n v="0"/>
    <s v="XZZZZ731"/>
    <n v="0"/>
    <n v="0"/>
    <n v="1657"/>
    <s v="TIPO I"/>
    <s v="TERRESTRE"/>
    <n v="1"/>
    <n v="0"/>
    <s v="ANDRADE HERNANDEZ JUAN CARLOS"/>
    <n v="65960.072302"/>
    <n v="75096.394270399993"/>
    <n v="65960.072302"/>
    <m/>
    <m/>
    <m/>
    <m/>
    <m/>
    <m/>
  </r>
  <r>
    <s v="VILLAVICENCIO"/>
    <x v="1"/>
    <x v="1"/>
    <n v="50001"/>
    <n v="5668004"/>
    <n v="1889872"/>
    <n v="16664161"/>
    <s v="META"/>
    <s v="VILLAVICENCIO"/>
    <s v="AUTOCHANCE MONTECARLO"/>
    <s v="REDEBAN"/>
    <n v="5668004"/>
    <s v="FO-25-1065419"/>
    <d v="2025-06-09T17:31:00"/>
    <d v="2025-06-10T13:02:00"/>
    <s v="CERRADO"/>
    <s v="INCIDENTE"/>
    <s v="BANCO DE BOGOTA"/>
    <s v="VISITA_TÉCNICA"/>
    <s v="9-06  SE ESCALA PARA VISITA. LLAMAR ANTES DE VISITAR, CONFIRMAR FALLA Y DATOS_x000a_0_x000a_10-06 / SOLUCIÓN: SE VISITA DIRECCIÓN DE CB Y SE PROCEDE A REALIZAR CAMBIO DE CABLE MÁGIC BOX Y CABLE PATCH CORD. CABLES EN MAL ESTADO. SE REALIZAN PRUEBAS ÉXITOSAS. DATAFONO FUNCIONA CORRECTAMENTE  / USUARIO: Xiomara torres  TELEFONO: 3144886809 CORREO: centrodecontacto@consuerte.com"/>
    <s v="HARDWARE"/>
    <s v="CABLEADO"/>
    <s v="CABLE MAGICBOX AVERIADO"/>
    <s v="No"/>
    <n v="0"/>
    <n v="0"/>
    <n v="0"/>
    <n v="0"/>
    <s v="Patchcord 3mts  - Cable Magic box "/>
    <s v="BL0EZ158"/>
    <n v="0"/>
    <n v="0"/>
    <n v="0"/>
    <s v="TIPO I"/>
    <s v="TERRESTRE"/>
    <n v="1"/>
    <n v="0"/>
    <s v="GARZON RUIZ LUIS MIGUEL"/>
    <n v="65960.072302"/>
    <n v="75096.394270399993"/>
    <n v="65960.072302"/>
    <m/>
    <m/>
    <m/>
    <m/>
    <m/>
    <m/>
  </r>
  <r>
    <s v="SINCELEJO"/>
    <x v="2"/>
    <x v="2"/>
    <n v="70215"/>
    <n v="5666869"/>
    <n v="1889275"/>
    <n v="38729679"/>
    <s v="SUCRE"/>
    <s v="COROZAL"/>
    <s v="TRAMI@TAS"/>
    <s v="REDEBAN"/>
    <n v="5666869"/>
    <s v="FO-25-1062504"/>
    <d v="2025-06-09T10:45:00"/>
    <d v="2025-06-10T14:59:00"/>
    <s v="CERRADO"/>
    <s v="INCIDENTE"/>
    <s v="BANCO DE BOGOTA"/>
    <s v="SOPORTE_TELEFÓNICO"/>
    <s v="9-06  SE ESCALA PARA VISITA. LLAMAR ANTES DE VISITAR, CONFIRMAR FALLA Y DATOS_x000a_0_x000a_10-06 / SOLUCIÓN: EN COMUNICACIÓN CON LA SEÑORA YANNIS ANAYA, AL NÚMERO DE CONTACTO ( 3162483003 ), ME INFORMA QUE EL SERVICIO SE ENCUENTRA FUNCIONANDO CORRECTAMENTE. / USUARIO: YANNIS ANAYA TELEFONO: 3162483003 CORREO: none"/>
    <s v="SOFTWARE"/>
    <s v="ERROR DE TRANSACCIONES"/>
    <s v="RECHAZO GENERAL"/>
    <s v="No"/>
    <n v="0"/>
    <n v="0"/>
    <n v="0"/>
    <n v="0"/>
    <n v="0"/>
    <n v="0"/>
    <n v="0"/>
    <n v="0"/>
    <n v="0"/>
    <s v="TIPO II"/>
    <s v="TERRESTRE"/>
    <n v="0"/>
    <n v="0"/>
    <s v="CACERES HERNANDEZ ANDRES"/>
    <n v="41241.0800752"/>
    <n v="0"/>
    <n v="41241.0800752"/>
    <m/>
    <m/>
    <m/>
    <m/>
    <m/>
    <m/>
  </r>
  <r>
    <s v="BUCARAMANGA"/>
    <x v="4"/>
    <x v="4"/>
    <n v="68895"/>
    <n v="5666887"/>
    <n v="1889020"/>
    <n v="21275292"/>
    <s v="SANTANDER"/>
    <s v="ZAPATOCA"/>
    <s v="ADRIANA MERCEDES OSORIO GARCIA"/>
    <s v="REDEBAN"/>
    <n v="5666887"/>
    <s v="FO-25-1062518"/>
    <d v="2025-06-09T10:51:00"/>
    <d v="2025-06-10T15:02:00"/>
    <s v="CERRADO"/>
    <s v="INCIDENTE"/>
    <s v="BANCO DE BOGOTA"/>
    <s v="VISITA_TÉCNICA"/>
    <s v="09-06 SE REALIZA CONTACTO CON LA SEÑOR OSCAR AL NUMERO 3118330186 CONFIRMA DATOS, FALLA, SE ESCALA PARA VISITA_x000a_0_x000a_10-06 / SOLUCIÓN: SE REALIZA VISITA AL COMERCIO CB AVAL , SE VALIDA Y SE ENCUENTRA TECLADO EN DAÑO SE HACE CAMBIO SE HACE SEMBRADO DE TARJETA 8418, SE REALIZAN CONFIGURACIÓNES DEJANTO TODO OK  / USUARIO: OSCAR VERA TELEFONO: 3118330186 CORREO: oscar.vera140275@hotmail.com"/>
    <s v="HARDWARE"/>
    <s v="TECLADO"/>
    <s v="DAÑO POS"/>
    <s v="Si"/>
    <s v="DATAFONO F3 TECLADO MALO"/>
    <n v="0"/>
    <n v="0"/>
    <n v="0"/>
    <n v="0"/>
    <s v="HA00D799"/>
    <s v="1104553   "/>
    <s v="281861   "/>
    <n v="8418"/>
    <s v="TIPO III"/>
    <s v="TERRESTRE"/>
    <n v="1"/>
    <n v="0"/>
    <s v="GONZALEZ ESTUPIÑAN YEISON WALTER ANTONIO"/>
    <n v="275728.78077800001"/>
    <n v="196536.5258152"/>
    <n v="275728.78077800001"/>
    <m/>
    <m/>
    <m/>
    <m/>
    <m/>
    <m/>
  </r>
  <r>
    <s v="BOGOTA"/>
    <x v="0"/>
    <x v="0"/>
    <n v="11001"/>
    <n v="5668406"/>
    <n v="1890865"/>
    <n v="43756378"/>
    <s v="CUNDINAMARCA"/>
    <s v="BOGOTA"/>
    <s v="LUZ ADRIANA QUIÑONEZ PARRA"/>
    <s v="REDEBAN"/>
    <n v="5668406"/>
    <s v="FO-25-1067560"/>
    <d v="2025-06-10T10:25:00"/>
    <d v="2025-06-10T15:03:00"/>
    <s v="CERRADO"/>
    <s v="INCIDENTE"/>
    <s v="BANCO DE BOGOTA"/>
    <s v="VISITA_TÉCNICA"/>
    <s v="10-06  SE ESCALA PARA VISITA. LLAMAR ANTES DE VISITAR, CONFIRMAR FALLA Y DATOS_x000a_0_x000a_10-06 / SOLUCIÓN: DATÁFONO EN RECHAZO GENERAL, SE ACTUALIZA DATÁFONO A VERSIÓN 10.6 SE REALIZA PRUEBAS DE FUNCIONAMIENTO OK  / USUARIO: LUZ ADRIANA QUINONEZ PARRA TELEFONO: 3202101656 CORREO: luzqp1983@gmail.com"/>
    <s v="SOFTWARE"/>
    <s v="ACTUALIZACION"/>
    <s v="VERSION CARGA SO VR"/>
    <s v="No"/>
    <n v="0"/>
    <n v="0"/>
    <n v="0"/>
    <n v="0"/>
    <n v="0"/>
    <s v="A30QZ678"/>
    <n v="0"/>
    <n v="0"/>
    <n v="0"/>
    <s v="TIPO I"/>
    <s v="TERRESTRE"/>
    <n v="1"/>
    <n v="0"/>
    <s v="MICHELI LOPEZ MIGUEL ANGEL"/>
    <n v="65960.072302"/>
    <n v="75096.394270399993"/>
    <n v="65960.072302"/>
    <m/>
    <m/>
    <m/>
    <m/>
    <m/>
    <m/>
  </r>
  <r>
    <s v="MONTERIA"/>
    <x v="2"/>
    <x v="2"/>
    <n v="23500"/>
    <n v="5668601"/>
    <n v="1889330"/>
    <n v="89129149"/>
    <s v="CORDOBA"/>
    <s v="MOÑITOS"/>
    <s v="VARIEDADES ANA"/>
    <s v="REDEBAN"/>
    <n v="5668601"/>
    <s v="FO-25-1068431"/>
    <d v="2025-06-10T11:48:00"/>
    <d v="2025-06-10T15:31:00"/>
    <s v="CERRADO"/>
    <s v="INCIDENTE"/>
    <s v="BANCO DE BOGOTA"/>
    <s v="VISITA_TÉCNICA"/>
    <s v="10-06 SE REALIZA CONTACTO CON ANA HERNANDEZ AL NUMERO 3103705090 CONFIRMA DATOS, FALLA, SE ESCALA PARA VISITA_x000a_0_x000a_10-06 / SOLUCIÓN: SE VISITA SITIO, SE CONFIGURA LECTOR DE CÓDIGOS DE BARRAS OK. SE REALIZAN PRUEBAS EXITOSAS OK._x000a_CB OPERATIVO  / USUARIO: ANA MILENA HERNÁNDEZ  TELEFONO: 3103705090 CORREO: anahernm@hotmail.com"/>
    <s v="SOFTWARE"/>
    <s v="LECTOR DE BARRAS"/>
    <s v="LECTOR DESCONFIGURADO"/>
    <s v="No"/>
    <n v="0"/>
    <n v="0"/>
    <n v="0"/>
    <n v="0"/>
    <n v="0"/>
    <s v="V1QZZ634"/>
    <n v="0"/>
    <n v="0"/>
    <n v="0"/>
    <s v="TIPO III"/>
    <s v="TERRESTRE"/>
    <n v="1"/>
    <n v="0"/>
    <s v="COGOLLO VERTEL EDER LUIS"/>
    <n v="275728.78077800001"/>
    <n v="196536.5258152"/>
    <n v="275728.78077800001"/>
    <m/>
    <m/>
    <m/>
    <m/>
    <m/>
    <m/>
  </r>
  <r>
    <s v="VILLAVICENCIO"/>
    <x v="1"/>
    <x v="1"/>
    <n v="50001"/>
    <n v="5668562"/>
    <n v="1889725"/>
    <n v="26498626"/>
    <s v="META"/>
    <s v="VILLAVICENCIO"/>
    <s v="CORRESPONSAL HANNAH HERNANDEZ"/>
    <s v="REDEBAN"/>
    <n v="5668562"/>
    <s v="FO-25-1068427"/>
    <d v="2025-06-10T11:32:00"/>
    <d v="2025-06-10T17:13:00"/>
    <s v="CERRADO"/>
    <s v="INCIDENTE"/>
    <s v="BANCO DE BOGOTA"/>
    <s v="VISITA_TÉCNICA"/>
    <s v="10-06  SE ESCALA PARA VISITA. LLAMAR ANTES DE VISITAR, CONFIRMAR FALLA Y DATOS_x000a_0_x000a_10-06 / SOLUCIÓN: SE REALIZA CAMBIO DE EQUIPO POR DAÑO EN TECLADO SE REALIZA CAMBIO Y PRUEBAS BÁSICAS OK  / USUARIO: Harol Hernández  TELEFONO: 3142868392 CORREO: jharold8@hotmail.com "/>
    <s v="HARDWARE"/>
    <s v="TECLADO"/>
    <s v="DAÑO POS"/>
    <s v="Si"/>
    <s v="DATAFONO F3 TECLADO MALO"/>
    <n v="0"/>
    <n v="0"/>
    <n v="0"/>
    <n v="0"/>
    <s v="9L0SZ220"/>
    <s v="245555   "/>
    <s v="957458   "/>
    <n v="0"/>
    <s v="TIPO I"/>
    <s v="TERRESTRE"/>
    <n v="1"/>
    <n v="0"/>
    <s v="ROZO JIMENEZ EDGAR ARMANDO"/>
    <n v="65960.072302"/>
    <n v="75096.394270399993"/>
    <n v="65960.072302"/>
    <m/>
    <m/>
    <m/>
    <m/>
    <m/>
    <m/>
  </r>
  <r>
    <s v="SINCELEJO"/>
    <x v="2"/>
    <x v="2"/>
    <n v="70670"/>
    <n v="5667366"/>
    <n v="1890341"/>
    <n v="46829008"/>
    <s v="SUCRE"/>
    <s v="SAMPUES"/>
    <s v="MULTISERVICIOS TRIUNFO SAMPUES"/>
    <s v="REDEBAN"/>
    <n v="5667366"/>
    <s v="FO-25-1063696"/>
    <d v="2025-06-09T13:41:00"/>
    <d v="2025-06-10T17:14:00"/>
    <s v="CERRADO"/>
    <s v="INCIDENTE"/>
    <s v="BANCO DE BOGOTA"/>
    <s v="VISITA_TÉCNICA"/>
    <s v="9-06  SE ESCALA PARA VISITA. LLAMAR ANTES DE VISITAR, CONFIRMAR FALLA Y DATOS_x000a_0_x000a_10-06 / SOLUCIÓN: SE VISITA COMERCIO POR FALLA, PUESTO QUE LAS TECLAS ESTAN DURAS, SE HACE CAMBIO DE EQUIPO, CAUSAL F3 TECLADO MALO, SE DEJA CON LA VERSIÓN 9.90, SE REALIZAN PRUEBAS OK, SE CREA USUARIO Y CONTRASEÑA. / USUARIO: Leidy Castro Brieva TELEFONO: 3024155451 CORREO: multi_sampues@hotmail.com"/>
    <s v="HARDWARE"/>
    <s v="TECLADO"/>
    <s v="DAÑO POS"/>
    <s v="Si"/>
    <s v="DATAFONO F3 TECLADO MALO"/>
    <n v="0"/>
    <n v="0"/>
    <n v="0"/>
    <n v="0"/>
    <s v="MN00Q186"/>
    <s v="1106015   "/>
    <s v="279547   "/>
    <n v="0"/>
    <s v="TIPO II"/>
    <s v="TERRESTRE"/>
    <n v="1"/>
    <n v="0"/>
    <s v="CACERES HERNANDEZ ANDRES"/>
    <n v="144967.87232000002"/>
    <n v="140395.6348884"/>
    <n v="144967.87232000002"/>
    <m/>
    <m/>
    <m/>
    <m/>
    <m/>
    <m/>
  </r>
  <r>
    <s v="BOGOTA"/>
    <x v="0"/>
    <x v="0"/>
    <n v="25754"/>
    <n v="5668737"/>
    <n v="1890134"/>
    <n v="21431168"/>
    <s v="CUNDINAMARCA"/>
    <s v="SOACHA"/>
    <s v="INTERNET COM LOS CUATES"/>
    <s v="REDEBAN"/>
    <n v="5668737"/>
    <s v="FO-25-1068600"/>
    <d v="2025-06-10T12:33:00"/>
    <d v="2025-06-10T17:30:00"/>
    <s v="CERRADO"/>
    <s v="INCIDENTE"/>
    <s v="BANCO DE BOGOTA"/>
    <s v="VISITA_TÉCNICA"/>
    <s v="10-06  SE ESCALA PARA VISITA. LLAMAR ANTES DE VISITAR, CONFIRMAR FALLA Y DATOS_x000a_0_x000a_10-06 / SOLUCIÓN: SE REALIZA VISITA A CB PARA ATENDER INCIDENTE SE REALIZA VALIDACIÓNES CLIENTE INDICA QUE NO TIENEN LA FALLA QUE ERA PROBLEMA POR EL CANAL DE INTERNET ,SE REALIZAN PRUEBAS OK  / USUARIO: Héctor Alfredo Bernal  TELEFONO: 3138342999 CORREO: héctorguerrero.1@hotmail.com"/>
    <s v="USUARIO"/>
    <s v="COMUNICACION"/>
    <s v="CANAL DEL COMERCIO"/>
    <s v="No"/>
    <n v="0"/>
    <n v="0"/>
    <n v="0"/>
    <n v="0"/>
    <n v="0"/>
    <s v="10WZZ145"/>
    <n v="0"/>
    <n v="0"/>
    <n v="0"/>
    <s v="TIPO I"/>
    <s v="TERRESTRE"/>
    <n v="1"/>
    <n v="0"/>
    <s v="GALINDO ROJAS LUIS FELIPE"/>
    <n v="65960.072302"/>
    <n v="75096.394270399993"/>
    <n v="65960.072302"/>
    <m/>
    <m/>
    <m/>
    <m/>
    <m/>
    <m/>
  </r>
  <r>
    <s v="MEDELLIN"/>
    <x v="5"/>
    <x v="5"/>
    <n v="5360"/>
    <n v="5669158"/>
    <n v="1890195"/>
    <n v="16661225"/>
    <s v="ANTIOQUIA"/>
    <s v="ITAGUI"/>
    <s v="SER COMUNICACIONES"/>
    <s v="REDEBAN"/>
    <n v="5669158"/>
    <s v="FO-25-1069790"/>
    <d v="2025-06-10T15:40:00"/>
    <d v="2025-06-11T08:00:00"/>
    <s v="CERRADO"/>
    <s v="INCIDENTE"/>
    <s v="BANCO DE BOGOTA"/>
    <s v="VISITA_TÉCNICA"/>
    <s v="10-06  SE ESCALA PARA VISITA. LLAMAR ANTES DE VISITAR, CONFIRMAR FALLA Y DATOS_x000a_0_x000a_10-06 / SOLUCIÓN: SE LLEGA AL PUNTO SE TRATA CONFIGURARÁ LA LECTORA Y NO SE PUDO CONFIGURARÁ Y SE CAMBIA LECTORA  / USUARIO: Katerin Moncada  TELEFONO: 3113820001 CORREO: cajaitagui1@sercomunicaciones.com"/>
    <s v="HARDWARE"/>
    <s v="LECTOR DE BARRAS"/>
    <s v="FORMATO INVALIDO LECTOR DAÑADO"/>
    <s v="Si"/>
    <n v="0"/>
    <s v="LECTOR L3  NO ENVÍA LA DATA COMPLETA"/>
    <n v="0"/>
    <n v="0"/>
    <n v="0"/>
    <s v="BL01P793"/>
    <s v=" 1103042  "/>
    <s v=" 876947  "/>
    <n v="0"/>
    <s v="TIPO I"/>
    <s v="TERRESTRE"/>
    <n v="1"/>
    <n v="0"/>
    <s v="ALVAREZ ARENAS VICTOR HUGO"/>
    <n v="65960.072302"/>
    <n v="75096.394270399993"/>
    <n v="65960.072302"/>
    <m/>
    <m/>
    <m/>
    <m/>
    <m/>
    <m/>
  </r>
  <r>
    <s v="VILLAVICENCIO"/>
    <x v="1"/>
    <x v="1"/>
    <n v="50001"/>
    <n v="5668612"/>
    <m/>
    <n v="17591454"/>
    <s v="META"/>
    <s v="VILLAVICENCIO"/>
    <s v="CONSUERTE SEPTIMA 2"/>
    <s v="REDEBAN"/>
    <n v="5668612"/>
    <s v="FO-25-1068435"/>
    <d v="2025-06-10T11:53:00"/>
    <d v="2025-06-11T09:29:00"/>
    <s v="CERRADO"/>
    <s v="INCIDENTE"/>
    <s v="BANCO DE BOGOTA"/>
    <s v="VISITA_TÉCNICA"/>
    <s v="10-06  SE ESCALA PARA VISITA. LLAMAR ANTES DE VISITAR, CONFIRMAR FALLA Y DATOS_x000a_0_x000a_10-06 / SOLUCIÓN: SE REALIZA CAMBIO DE ENTORCHADO FUENTE SE ENTREGA OPERATIVO SIN NOVEDAD  / USUARIO: Camila velandia  TELEFONO: 3138792751 CORREO: centrodecontacto@consuerte.com.co "/>
    <s v="HARDWARE"/>
    <s v="CABLEADO"/>
    <s v="CABLE MAGICBOX AVERIADO"/>
    <s v="No"/>
    <n v="0"/>
    <n v="0"/>
    <n v="0"/>
    <n v="0"/>
    <s v="Entorchado y fuente de poder "/>
    <s v="GZYZZ756"/>
    <n v="0"/>
    <n v="0"/>
    <n v="0"/>
    <s v="TIPO I"/>
    <s v="TERRESTRE"/>
    <n v="1"/>
    <n v="0"/>
    <s v="ROZO JIMENEZ EDGAR ARMANDO"/>
    <n v="65960.072302"/>
    <n v="75096.394270399993"/>
    <n v="65960.072302"/>
    <m/>
    <m/>
    <m/>
    <m/>
    <m/>
    <m/>
  </r>
  <r>
    <s v="BUCARAMANGA"/>
    <x v="4"/>
    <x v="4"/>
    <n v="68276"/>
    <n v="5669308"/>
    <n v="1890181"/>
    <n v="23501554"/>
    <s v="SANTANDER"/>
    <s v="FLORIDABLANCA"/>
    <s v="VARIEDADES DIEVALE"/>
    <s v="REDEBAN"/>
    <n v="5669308"/>
    <s v="FO-25-1070049"/>
    <d v="2025-06-10T16:11:00"/>
    <d v="2025-06-11T10:29:00"/>
    <s v="CERRADO"/>
    <s v="INCIDENTE"/>
    <s v="BANCO DE BOGOTA"/>
    <s v="VISITA_TÉCNICA"/>
    <s v="10-06  SE ESCALA PARA VISITA. LLAMAR ANTES DE VISITAR, CONFIRMAR FALLA Y DATOS_x000a_11/06/2025 EN COMUNICACION CON LA SEÑORA LEYDI AL MOVIL 3164364448, INDICA QUE EN EL MOMENTO NO SE ENCUENTRA EN EL ESTABLECIMIENTO, PORFAVOR VISITARLA DESPUÉS DE LAS 9AM QUÉ YA SE ENCUENTRE EN EL LOCAL._x000a_11-06 / SOLUCIÓN: CB CON RECHAZO GENERAL, SE REALIZA RESEMBRADO DE TARJETA #8775, EQUIPO CON VERSIÓN 10.6, PRUEBAS OK.  / USUARIO: Leidy Delgado TELEFONO: 3223042421 CORREO: papeleriadievale@hotmail.com"/>
    <s v="ENTIDAD"/>
    <s v="AVAL TARJETA DE SEMBRADO"/>
    <s v="RESEMBRADO DE TARJETA"/>
    <s v="No"/>
    <n v="0"/>
    <n v="0"/>
    <n v="0"/>
    <n v="0"/>
    <n v="0"/>
    <s v="7A003909"/>
    <n v="0"/>
    <n v="0"/>
    <n v="8775"/>
    <s v="TIPO I"/>
    <s v="TERRESTRE"/>
    <n v="1"/>
    <n v="0"/>
    <s v="SANTOS GONZALEZ JOHAN FABIAN"/>
    <n v="65960.072302"/>
    <n v="75096.394270399993"/>
    <n v="65960.072302"/>
    <m/>
    <m/>
    <m/>
    <m/>
    <m/>
    <m/>
  </r>
  <r>
    <s v="CUCUTA"/>
    <x v="4"/>
    <x v="4"/>
    <n v="54172"/>
    <n v="5667647"/>
    <n v="1890480"/>
    <n v="20227922"/>
    <s v="NORTE DE SANTANDER"/>
    <s v="CHINACOTA"/>
    <s v="RUTA CELULAR MOVIL"/>
    <s v="REDEBAN"/>
    <n v="5667647"/>
    <s v="FO-25-1064424"/>
    <d v="2025-06-09T15:18:00"/>
    <d v="2025-06-11T11:54:00"/>
    <s v="CERRADO"/>
    <s v="INCIDENTE"/>
    <s v="BANCO DE BOGOTA"/>
    <s v="VISITA_TÉCNICA"/>
    <s v="9-06  SE ESCALA PARA VISITA. LLAMAR ANTES DE VISITAR, CONFIRMAR FALLA Y DATOS_x000a_0_x000a_11-06 / SOLUCIÓN: SE REALIZA VISITA AL COMERCIO Y SE ENCUENTRA DATAFONO DAÑADO, SE REALIZA CAMBIO DE EQUIPO PRUEBAS EXITOSAS  / USUARIO: Romary perez TELEFONO: 3183785378 CORREO: rutacelularmovil@gmail.com"/>
    <s v="HARDWARE"/>
    <s v="IMPRESION"/>
    <s v="DAÑO POS"/>
    <s v="Si"/>
    <s v="DATAFONO G1 NO IMPRIME UNO O VARIOS CARACTERES"/>
    <n v="0"/>
    <n v="0"/>
    <n v="0"/>
    <n v="0"/>
    <s v="9B6ZZ087"/>
    <s v="1075103   "/>
    <s v="942418   "/>
    <n v="0"/>
    <s v="TIPO II"/>
    <s v="TERRESTRE"/>
    <n v="1"/>
    <n v="0"/>
    <s v="MORA VEGA JEAMPIER"/>
    <n v="144967.87232000002"/>
    <n v="140395.6348884"/>
    <n v="144967.87232000002"/>
    <m/>
    <m/>
    <m/>
    <m/>
    <m/>
    <m/>
  </r>
  <r>
    <s v="BOGOTA"/>
    <x v="0"/>
    <x v="0"/>
    <n v="11001"/>
    <n v="5669091"/>
    <n v="1891238"/>
    <n v="87837402"/>
    <s v="CUNDINAMARCA"/>
    <s v="BOGOTA"/>
    <s v="COMUNICACIONES MALLERRY"/>
    <s v="REDEBAN"/>
    <n v="5669091"/>
    <s v="FO-25-1069641"/>
    <d v="2025-06-10T15:13:00"/>
    <d v="2025-06-11T12:43:00"/>
    <s v="CERRADO"/>
    <s v="INCIDENTE"/>
    <s v="BANCO DE BOGOTA"/>
    <s v="VISITA_TÉCNICA"/>
    <s v="10-06  SE ESCALA PARA VISITA. LLAMAR ANTES DE VISITAR, CONFIRMAR FALLA Y DATOS_x000a_0_x000a_11-06 / SOLUCIÓN: SE VISITA CB AVAL, SE REALIZA FORMATEO DE VERSIÓN EN EL EQUIPO Y SE INICIALIZA NUEVAMENTE DEJANDO USUARIOS DEL CLIENTE PARA VALIDAR SI RETOMA LA LLAVE LÓGICA DEL EQUIPO, SE SIEMBRA TARJETA #2144, SE REALIZAN PRUEBAS OK, NO UPS. / USUARIO: Angela Mallerly Alvarez  TELEFONO: 3007279574 CORREO: papeleriamalle@gmail.com"/>
    <s v="SOFTWARE"/>
    <s v="ACTUALIZACION"/>
    <s v="VERSION CARGA SO VR"/>
    <s v="No"/>
    <n v="0"/>
    <n v="0"/>
    <n v="0"/>
    <n v="0"/>
    <n v="0"/>
    <s v="V1OZZ133"/>
    <n v="0"/>
    <n v="0"/>
    <n v="2144"/>
    <s v="TIPO I"/>
    <s v="TERRESTRE"/>
    <n v="1"/>
    <n v="0"/>
    <s v="VEGA MANRIQUE JONATAN MAURICIO"/>
    <n v="65960.072302"/>
    <n v="75096.394270399993"/>
    <n v="65960.072302"/>
    <m/>
    <m/>
    <m/>
    <m/>
    <m/>
    <m/>
  </r>
  <r>
    <s v="VALLEDUPAR"/>
    <x v="2"/>
    <x v="2"/>
    <n v="20250"/>
    <n v="5666480"/>
    <n v="1890926"/>
    <n v="18717108"/>
    <s v="CESAR"/>
    <s v="EL PASO"/>
    <s v="DISTRIBUIDORA AGROCAM"/>
    <s v="REDEBAN"/>
    <n v="5666480"/>
    <s v="FO-25-1062619"/>
    <d v="2025-06-09T09:03:00"/>
    <d v="2025-06-11T15:18:00"/>
    <s v="CERRADO"/>
    <s v="INCIDENTE"/>
    <s v="BANCO DE BOGOTA"/>
    <s v="VISITA_TÉCNICA"/>
    <s v="09-06 ORDEN LLEGA COMO INSTALCION DE PIN PAD ..EN COMUNICACIÓN CON EL JORGE MIELES, NOS CONFIRMA QUE YA CUENTA CON PIN PAD, SE VALIDA ÚLTIMOS NÚMEROS DE LA TARJETA 4987 Y NOS INDICA QUE REQUIERE CAMBIO DEL PIN PAD YA QUE PRESENTA FALLAS, NOS INDICAS POR FAVOR COMO PROCEDER .. SE ESCALA A LA RED Y LA RED AUTORIZA EL CAMBIO DEL PIN PAD_x000a_0_x000a_11-06 / SOLUCIÓN: SE REALIZA CAMBIO DE PINPAD, YA QUE CUANDO SE INTRODUCIA LA TARJETA MANDABA A RETIRARLA, SE REALIZAN PRUEBAS DEJANDO EL SERVICIO FUNCIONAL AL 100 % / USUARIO: KAREN MIELES TELEFONO: 3182320679 CORREO: concentrados.agrocam@gmail.com"/>
    <s v="HARDWARE"/>
    <s v="PINPAD"/>
    <s v="DAÑO POS"/>
    <s v="Si"/>
    <n v="0"/>
    <n v="0"/>
    <n v="0"/>
    <s v="PINPAD A13 RETIRE TARJETA"/>
    <n v="0"/>
    <s v="AC0AZ875"/>
    <s v="  1119283 "/>
    <s v="  987663 "/>
    <n v="0"/>
    <s v="TIPO III"/>
    <s v="TERRESTRE"/>
    <n v="1"/>
    <n v="0"/>
    <s v="MONTES DIAZ JOHN FRED"/>
    <n v="275728.78077800001"/>
    <n v="196536.5258152"/>
    <n v="275728.78077800001"/>
    <m/>
    <m/>
    <m/>
    <m/>
    <m/>
    <m/>
  </r>
  <r>
    <s v="VILLAVICENCIO"/>
    <x v="1"/>
    <x v="1"/>
    <n v="50606"/>
    <n v="5668604"/>
    <n v="1890813"/>
    <n v="13796438"/>
    <s v="META"/>
    <s v="RESTREPO"/>
    <s v="CONSUERTE RESTREPO"/>
    <s v="REDEBAN"/>
    <n v="5668604"/>
    <s v="FO-25-1068438"/>
    <d v="2025-06-10T11:51:00"/>
    <d v="2025-06-11T15:19:00"/>
    <s v="CERRADO"/>
    <s v="INCIDENTE"/>
    <s v="BANCO DE BOGOTA"/>
    <s v="VISITA_TÉCNICA"/>
    <s v="10-06  SE ESCALA PARA VISITA. LLAMAR ANTES DE VISITAR, CONFIRMAR FALLA Y DATOS_x000a_0_x000a_11-06 / SOLUCIÓN: SE VISITA CB Y SE REALIZA HABILITACIÓN DEL CIERRE. SE REALIZAN PRUEBAS ÉXITOSAS PRUEBAS OK  / USUARIO: Yuly Andrea Barriga  TELEFONO: 3144886809 CORREO: centrodecontacto@consuerte.com"/>
    <s v="USUARIO"/>
    <s v="CIERRE"/>
    <s v="COMERCIO NO REALIZA CIERRE"/>
    <s v="No"/>
    <n v="0"/>
    <n v="0"/>
    <n v="0"/>
    <n v="0"/>
    <n v="0"/>
    <s v="9A00Z859"/>
    <n v="0"/>
    <n v="0"/>
    <n v="0"/>
    <s v="TIPO II"/>
    <s v="TERRESTRE"/>
    <n v="1"/>
    <n v="0"/>
    <s v="GARZON RUIZ LUIS MIGUEL"/>
    <n v="144967.87232000002"/>
    <n v="140395.6348884"/>
    <n v="144967.87232000002"/>
    <m/>
    <m/>
    <m/>
    <m/>
    <m/>
    <m/>
  </r>
  <r>
    <s v="PASTO"/>
    <x v="3"/>
    <x v="3"/>
    <n v="52838"/>
    <n v="5669537"/>
    <n v="1889945"/>
    <n v="21387204"/>
    <s v="NARIÑO"/>
    <s v="TUQUERRES"/>
    <s v="DISTRIBUIDORA LAURENES"/>
    <s v="REDEBAN"/>
    <n v="5669537"/>
    <s v="FO-25-1074109"/>
    <d v="2025-06-11T08:00:00"/>
    <d v="2025-06-11T15:19:00"/>
    <s v="CERRADO"/>
    <s v="INCIDENTE"/>
    <s v="BANCO DE BOGOTA"/>
    <s v="VISITA_TÉCNICA"/>
    <s v="11-06  SE ESCALA PARA VISITA. LLAMAR ANTES DE VISITAR, CONFIRMAR FALLA Y DATOS_x000a_0_x000a_11-06 / SOLUCIÓN: SE REALIZÓ EL RESEMBRADO DE TARJETA, SE ACTUALIZA VERSIÓN DEL SISTEMA DEL DATÁFONO SE EJECUTAN PRUEBAS TX EXITOSAS QUEDA OPERATIVO.  / USUARIO: Edison Duvan Estrada  TELEFONO: 3137081307 CORREO: distribuidoralaurenes@gmail.com"/>
    <s v="ENTIDAD"/>
    <s v="AVAL TARJETA DE SEMBRADO"/>
    <s v="RESEMBRADO DE TARJETA"/>
    <s v="No"/>
    <n v="0"/>
    <n v="0"/>
    <n v="0"/>
    <n v="0"/>
    <n v="0"/>
    <s v="JA00I862"/>
    <n v="0"/>
    <n v="0"/>
    <n v="0"/>
    <s v="TIPO II"/>
    <s v="TERRESTRE"/>
    <n v="1"/>
    <n v="0"/>
    <s v="REMICIO AMADO JOHN HEBER"/>
    <n v="144967.87232000002"/>
    <n v="140395.6348884"/>
    <n v="144967.87232000002"/>
    <m/>
    <m/>
    <m/>
    <m/>
    <m/>
    <m/>
  </r>
  <r>
    <s v="TUNJA"/>
    <x v="4"/>
    <x v="4"/>
    <n v="15001"/>
    <n v="5669582"/>
    <n v="1891227"/>
    <n v="14106991"/>
    <s v="BOYACA"/>
    <s v="TUNJA"/>
    <s v="JERE SUC MUISCAS"/>
    <s v="REDEBAN"/>
    <n v="5669582"/>
    <s v="FO-25-1072535"/>
    <d v="2025-06-11T08:00:00"/>
    <d v="2025-06-11T15:20:00"/>
    <s v="CERRADO"/>
    <s v="INCIDENTE"/>
    <s v="BANCO DE BOGOTA"/>
    <s v="VISITA_TÉCNICA"/>
    <s v="11-06  SE ESCALA PARA VISITA. LLAMAR ANTES DE VISITAR, CONFIRMAR FALLA Y DATOS_x000a_0_x000a_11-06 / SOLUCIÓN: SE VISITA CB PARA REALIZAR MANTENIMIENTO A POS....CLIENTE MANIFIESTA QUE EQUIPO YA SE ENCUENTRA FUNCIONANDO CORRECTAMENTE Y NO REQUIERE MANTENIMIENTO A POS...PRUEBA FUNCIONANDO TRANSACCIÓN REALIZADA POR CLIENTE  / USUARIO: ALEXANDRA GONZALEZ TELEFONO: 3202727455 CORREO: alexagonzalez993@gmail.com"/>
    <s v="USUARIO"/>
    <s v="LECTOR DE BARRAS"/>
    <s v="CAPACITACION MANIPULACION DE COMERCIO"/>
    <s v="No"/>
    <n v="0"/>
    <n v="0"/>
    <n v="0"/>
    <n v="0"/>
    <n v="0"/>
    <s v="EZZZZ635"/>
    <n v="0"/>
    <n v="0"/>
    <n v="0"/>
    <s v="TIPO I"/>
    <s v="TERRESTRE"/>
    <n v="1"/>
    <n v="0"/>
    <s v="GONZALEZ GONZALEZ MARIO ALBERTO"/>
    <n v="65960.072302"/>
    <n v="75096.394270399993"/>
    <n v="65960.072302"/>
    <m/>
    <m/>
    <m/>
    <m/>
    <m/>
    <m/>
  </r>
  <r>
    <s v="BOGOTA"/>
    <x v="0"/>
    <x v="0"/>
    <n v="11001"/>
    <n v="5669787"/>
    <n v="1891721"/>
    <n v="16944258"/>
    <s v="CUNDINAMARCA"/>
    <s v="BOGOTA"/>
    <s v="VIVERES Y LICORES LA FRONTERA"/>
    <s v="REDEBAN"/>
    <n v="5669787"/>
    <s v="FO-25-1073074"/>
    <d v="2025-06-11T08:34:00"/>
    <d v="2025-06-11T15:21:00"/>
    <s v="CERRADO"/>
    <s v="INCIDENTE"/>
    <s v="BANCO DE BOGOTA"/>
    <s v="VISITA_TÉCNICA"/>
    <s v="11-06  SE ESCALA PARA VISITA. LLAMAR ANTES DE VISITAR, CONFIRMAR FALLA Y DATOS_x000a_0_x000a_11-06 / SOLUCIÓN: SE LLEGA LA DIRECCIÓN INDICA , SE REALIZAN VALIDACIONES CON TIRILLAS EJECUTADAS  POR EL COMERCIO, SE SOLICITA TARJETA DE SEMBRADO PARA ACTUALIZAR EQUIPO , PERO MANIFIESTA QUE NO POSEE LA TARJETA DE SEMBRADO QUE SE LE PERDIÓ POR LO QUE NO SE PUEDE MANIPULAR EL DATÁFONO PARA REALIZAR CAMBIOS.SE LE INDICA AL CLIENTE QUE CUANDO TENGAN LA NUEVA SE COMUNIQUE NUEVAMENTE PARA REALIZAR EL RESEMBRADO DE LA TARJETA NUEVA NO FIRMA  / USUARIO: José Manuel  TELEFONO: 3105573675 CORREO: fronteragn2020@gmail.com"/>
    <s v="ENTIDAD"/>
    <s v="ERROR DE TRANSACCIONES"/>
    <s v="TRANSACCION NO PERMITIDA"/>
    <s v="No"/>
    <n v="0"/>
    <n v="0"/>
    <n v="0"/>
    <n v="0"/>
    <n v="0"/>
    <s v="GZ00H680"/>
    <n v="0"/>
    <n v="0"/>
    <n v="0"/>
    <s v="TIPO I"/>
    <s v="TERRESTRE"/>
    <n v="1"/>
    <n v="0"/>
    <s v="GARCIA PASTRANA KEVIN FERNANDO"/>
    <n v="65960.072302"/>
    <n v="75096.394270399993"/>
    <n v="65960.072302"/>
    <m/>
    <m/>
    <m/>
    <m/>
    <m/>
    <m/>
  </r>
  <r>
    <s v="BOGOTA"/>
    <x v="0"/>
    <x v="0"/>
    <n v="25754"/>
    <n v="5670757"/>
    <n v="1891722"/>
    <n v="16983116"/>
    <s v="CUNDINAMARCA"/>
    <s v="SOACHA"/>
    <s v="MAOSERVI"/>
    <s v="REDEBAN"/>
    <n v="5670757"/>
    <s v="FO-25-1075749"/>
    <d v="2025-06-11T13:10:00"/>
    <d v="2025-06-11T15:23:00"/>
    <s v="CERRADO"/>
    <s v="INCIDENTE"/>
    <s v="BANCO DE BOGOTA"/>
    <s v="VISITA_TÉCNICA"/>
    <s v="11-06  SE ESCALA PARA VISITA. LLAMAR ANTES DE VISITAR, CONFIRMAR FALLA Y DATOS_x000a_0_x000a_11-06 / SOLUCIÓN: DURANTE LA VISITA TECNICA ENCONTRAMOS QUE LECTOR DE CODIGO DE BARRAS   NO LE FUNCIONAN NO LEE LAS FACTURAS SE  REALIZA CAMBIO DE LECTOR DE CÓDIGO DE BARRAS PRUEBA OK PARÁMETROS OKAY CIERRE OKAY / USUARIO: JOSE MAURICIO MONTAÑEZ  TELEFONO: 3107887364 CORREO: maomontanez200@hotmail.com"/>
    <s v="HARDWARE"/>
    <s v="LECTOR DE BARRAS"/>
    <s v="DAÑO POS"/>
    <s v="Si"/>
    <n v="0"/>
    <s v="LECTOR L1  NO ENCIENDE"/>
    <n v="0"/>
    <n v="0"/>
    <n v="0"/>
    <s v="SXNZZ615"/>
    <s v=" 1238853  "/>
    <s v=" 863899  "/>
    <n v="0"/>
    <s v="TIPO I"/>
    <s v="TERRESTRE"/>
    <n v="1"/>
    <n v="0"/>
    <s v="GALEANO SORIANO JUAN DAVID"/>
    <n v="65960.072302"/>
    <n v="75096.394270399993"/>
    <n v="65960.072302"/>
    <m/>
    <m/>
    <m/>
    <m/>
    <m/>
    <m/>
  </r>
  <r>
    <s v="CALI"/>
    <x v="3"/>
    <x v="3"/>
    <n v="19517"/>
    <n v="5665835"/>
    <n v="1891723"/>
    <n v="21332192"/>
    <s v="CAUCA"/>
    <s v="PAEZ"/>
    <s v="CALZADO LUMARY"/>
    <s v="REDEBAN"/>
    <n v="5665835"/>
    <s v="FO-25-1060014"/>
    <d v="2025-06-07T15:58:00"/>
    <d v="2025-06-11T15:28:00"/>
    <s v="CERRADO"/>
    <s v="INCIDENTE"/>
    <s v="BANCO DE BOGOTA"/>
    <s v="SOPORTE_TELEFÓNICO"/>
    <s v="7-06  SE ESCALA PARA VISITA. LLAMAR ANTES DE VISITAR, CONFIRMAR FALLA Y DATOS 08-06 SE CREA INC EVIDENCIANDO QUE EL FO QUE TENIA ERA DE PUBLICIDAD Y LA TA NO ESTABA CREADA_x000a_0_x000a_11-06 / SOLUCIÓN: SE REALIZA VALIDACION CON EL CIENTE QUIEN INDICA QUE LA FALLA SE DEBIO AL OPERADOR DE INTERNET DEL MUNICIPIO, YA QUE EL DIA DE HOY LE SOLUCIONARON EL PROBLEMA, Y YA ESTA OPERANDO / USUARIO: MARY MUELAS TELEFONO: 3224130541 CORREO: controldevisitadigital@gmail.com"/>
    <s v="USUARIO"/>
    <s v="COMUNICACION"/>
    <s v="CANAL DEL COMERCIO"/>
    <s v="No"/>
    <n v="0"/>
    <n v="0"/>
    <n v="0"/>
    <n v="0"/>
    <n v="0"/>
    <n v="0"/>
    <n v="0"/>
    <n v="0"/>
    <n v="0"/>
    <s v="TIPO IV"/>
    <s v="TERRESTRE"/>
    <n v="0"/>
    <n v="0"/>
    <s v="HENAO CARDONA DIEGO FERNANDO"/>
    <n v="41241.0800752"/>
    <n v="0"/>
    <n v="41241.0800752"/>
    <m/>
    <m/>
    <m/>
    <m/>
    <m/>
    <m/>
  </r>
  <r>
    <s v="APARTADO"/>
    <x v="5"/>
    <x v="5"/>
    <n v="27450"/>
    <n v="5657142"/>
    <n v="1891899"/>
    <n v="18188086"/>
    <s v="CHOCO"/>
    <s v="MEDIO SAN JUAN"/>
    <s v="DROGUERIA Y VARIEDADES MELISSA"/>
    <s v="REDEBAN"/>
    <n v="5657142"/>
    <s v="FO-25-1021274"/>
    <d v="2025-05-31T10:56:00"/>
    <d v="2025-06-11T15:42:00"/>
    <s v="CERRADO"/>
    <s v="INCIDENTE"/>
    <s v="BANCO DE BOGOTA"/>
    <s v="VISITA_TÉCNICA"/>
    <s v="31-05 SE REALIZA CONTACTO CON LA SEÑORA LUZ AL NUMERO 3206158031 QUIEN INDICA QUE EL DATAFONO NO ENCIENTE LO CONECTA Y SE QUEDA LA PANTALLA EN NEGRO SE HACEN VALIDACIONES Y SE ESCALA PARA VISITA_x000a_05/06/2025 SE CONTACTA CON LA CLIENTE Y COMENTA QUE NO SUENRRA EN EL COMERCIO Y QUE UNA TRABAJADORA SE ENCARGA EN SITIO_x000a_11-06 / SOLUCIÓN: SE REALIZA CAMBIO DE EQUIPO DEBIDO ALERT IRRUPTION, TODO OK  / USUARIO: HECTOR RODRIGUEZ AGUILAR TELEFONO: 3206158031 CORREO: fca_cimarrones@yahoo.es"/>
    <s v="HARDWARE"/>
    <s v="ALERT IRRUPTION"/>
    <s v="ALERT IRRUPTION"/>
    <s v="Si"/>
    <s v="DATAFONO A6 ALERT IRRUPTION"/>
    <n v="0"/>
    <n v="0"/>
    <n v="0"/>
    <s v="SE INSTALA MÁGIC BOX 2600"/>
    <s v="AB11M399"/>
    <s v="1235096   "/>
    <s v="182314   "/>
    <n v="0"/>
    <s v="TIPO IV"/>
    <s v="TERRESTRE"/>
    <n v="1"/>
    <n v="0"/>
    <s v="QUINTERO SANCHEZ JUAN SEBASTIAN"/>
    <n v="479588.87655000004"/>
    <n v="196536.5258152"/>
    <n v="479588.87655000004"/>
    <m/>
    <m/>
    <m/>
    <m/>
    <m/>
    <m/>
  </r>
  <r>
    <s v="BOGOTA"/>
    <x v="0"/>
    <x v="0"/>
    <n v="11001"/>
    <n v="5670171"/>
    <n v="1891958"/>
    <n v="19399237"/>
    <s v="CUNDINAMARCA"/>
    <s v="BOGOTA"/>
    <s v="AUTOSERVICIO JN SEDE COMERCIAL"/>
    <s v="REDEBAN"/>
    <n v="5670171"/>
    <s v="FO-25-1074185"/>
    <d v="2025-06-11T09:33:00"/>
    <d v="2025-06-11T15:42:00"/>
    <s v="CERRADO"/>
    <s v="INCIDENTE"/>
    <s v="BANCO DE BOGOTA"/>
    <s v="VISITA_TÉCNICA"/>
    <s v="11-06 SE INTENTA COMUNICACIÓN CON EL CB PARA CONFIRMAR FALLA Y UBICACION PERO NO HUBO RESPUESTA .. LA RED CONFIRMA EL PROCEDER CON EL RESEMBRADO, POR FAVOR COMUNICARSE CON CB ANTES DE IR AL SITIO_x000a_0_x000a_11-06 / SOLUCIÓN: SE REALIZA VISITA A CB PARA ATENDER INCIDENTE SE REALIZA RESEEMBRADO DE TARJETA TERMINADA EN 9434,SE ACTUALIZA VERSIÓN 10.6 ,SE REALIZAN PRUEBAS OK  / USUARIO: Diana Mahecha  TELEFONO: 3102897009 CORREO: dimatingod850416@gmail.com"/>
    <s v="ENTIDAD"/>
    <s v="AVAL TARJETA DE SEMBRADO"/>
    <s v="RESEMBRADO DE TARJETA"/>
    <s v="No"/>
    <n v="0"/>
    <n v="0"/>
    <n v="0"/>
    <n v="0"/>
    <n v="0"/>
    <s v="BA00Y817"/>
    <n v="0"/>
    <n v="0"/>
    <n v="9434"/>
    <s v="TIPO I"/>
    <s v="TERRESTRE"/>
    <n v="1"/>
    <n v="0"/>
    <s v="GALINDO ROJAS LUIS FELIPE"/>
    <n v="65960.072302"/>
    <n v="75096.394270399993"/>
    <n v="65960.072302"/>
    <m/>
    <m/>
    <m/>
    <m/>
    <m/>
    <m/>
  </r>
  <r>
    <s v="VILLAVICENCIO"/>
    <x v="1"/>
    <x v="1"/>
    <n v="50001"/>
    <n v="5670536"/>
    <n v="1892017"/>
    <n v="15088354"/>
    <s v="META"/>
    <s v="VILLAVICENCIO"/>
    <s v="CONSUERTE LA CEIBA"/>
    <s v="REDEBAN"/>
    <n v="5670536"/>
    <s v="FO-25-1075399"/>
    <d v="2025-06-11T11:49:00"/>
    <d v="2025-06-11T15:43:00"/>
    <s v="CERRADO"/>
    <s v="INCIDENTE"/>
    <s v="BANCO DE BOGOTA"/>
    <s v="VISITA_TÉCNICA"/>
    <s v="11-06  SE ESCALA PARA VISITA. LLAMAR ANTES DE VISITAR, CONFIRMAR FALLA Y DATOS_x000a_0_x000a_11-06 / SOLUCIÓN: SE REALIZA VISITA A CB TAPA DE IMPRESIÓN SE ENCUENTRA SUELTA SE REALIZA AJUSTE PRUEBAS OK SIN NOVEDADES  / USUARIO: Andrea pardo TELEFONO: 3144886809 CORREO: centrodecontacto@consuerte.com.co"/>
    <s v="USUARIO"/>
    <s v="MANTENIMIENTO"/>
    <s v="MANTENIMIENTO GENERAL"/>
    <s v="No"/>
    <n v="0"/>
    <n v="0"/>
    <n v="0"/>
    <n v="0"/>
    <n v="0"/>
    <s v="ABCWZ269"/>
    <n v="0"/>
    <n v="0"/>
    <n v="0"/>
    <s v="TIPO I"/>
    <s v="TERRESTRE"/>
    <n v="1"/>
    <n v="0"/>
    <s v="CASTRILLON URREA LONDIER LEANDRO"/>
    <n v="65960.072302"/>
    <n v="75096.394270399993"/>
    <n v="65960.072302"/>
    <m/>
    <m/>
    <m/>
    <m/>
    <m/>
    <m/>
  </r>
  <r>
    <s v="BUCARAMANGA"/>
    <x v="4"/>
    <x v="4"/>
    <n v="68689"/>
    <n v="5668057"/>
    <n v="1892210"/>
    <n v="18767269"/>
    <s v="SANTANDER"/>
    <s v="SAN VICENTE DE CHUCURI"/>
    <s v="CELULARES Y TELECOMUNICACIONES CELTEL S.A."/>
    <s v="REDEBAN"/>
    <n v="5668057"/>
    <s v="FO-25-1065923"/>
    <d v="2025-06-10T08:00:00"/>
    <d v="2025-06-11T16:00:00"/>
    <s v="CERRADO"/>
    <s v="INCIDENTE"/>
    <s v="BANCO DE BOGOTA"/>
    <s v="VISITA_TÉCNICA"/>
    <s v="10-06  SE INTENTA COMUNICACION CON CB PARA CONFIRMAR FALLA Y UBICACION PERO NO HUBO RESPUESTA, POR FAVOR COMUNICARSE CON CB ANTES DE IR AL SITIO_x000a_0_x000a_11-06 / SOLUCIÓN: SE REALIZA CAMBIO DE DATÁFONO Y FUENTE POR FALLA DE REINICIO, SE REALIZA PRUEBAS Y LIMPIEZA DE EQUIPOS OK. TARJETA DE SEMBRADO # 5802 / USUARIO: Yolanda Vezga TELEFONO: 3103250584 CORREO: cpssanv@celtelsa.net"/>
    <s v="HARDWARE"/>
    <s v="SE REINICIA"/>
    <s v="DAÑO POS"/>
    <s v="Si"/>
    <s v="DATAFONO G4 SE RESETEA AL IMPRIMIR"/>
    <n v="0"/>
    <n v="0"/>
    <n v="0"/>
    <s v="Fuente de poder "/>
    <s v="9B0KZ597"/>
    <s v="1140847   "/>
    <s v="958099   "/>
    <n v="5802"/>
    <s v="TIPO III"/>
    <s v="TERRESTRE"/>
    <n v="1"/>
    <n v="0"/>
    <s v="MARTINEZ FLOREZ DONIS ALBERTO"/>
    <n v="275728.78077800001"/>
    <n v="196536.5258152"/>
    <n v="275728.78077800001"/>
    <m/>
    <m/>
    <m/>
    <m/>
    <m/>
    <m/>
  </r>
  <r>
    <s v="BOGOTA"/>
    <x v="0"/>
    <x v="0"/>
    <n v="11001"/>
    <n v="5670560"/>
    <n v="1892413"/>
    <n v="24575870"/>
    <s v="CUNDINAMARCA"/>
    <s v="BOGOTA"/>
    <s v="MASIVOS BOITA"/>
    <s v="REDEBAN"/>
    <n v="5670560"/>
    <s v="FO-25-1075403"/>
    <d v="2025-06-11T11:59:00"/>
    <d v="2025-06-11T16:10:00"/>
    <s v="CERRADO"/>
    <s v="INCIDENTE"/>
    <s v="BANCO DE BOGOTA"/>
    <s v="VISITA_TÉCNICA"/>
    <s v="11-06  SE ESCALA PARA VISITA. LLAMAR ANTES DE VISITAR, CONFIRMAR FALLA Y DATOS_x000a_0_x000a_11-06 / SOLUCIÓN: SE REALIZA VISITA A CB PARA ATENDER INCIDENTE SE REALIZA INICIALIZACIÓN Y REFRESCO DE LLAVE ,GRUPO,SE SIEMBRA TARJETA TERMINADA EN 9122,SE REALIZAN PRUEBAS OK  / USUARIO: Sol Angie Ramirez  TELEFONO: 3125696602 CORREO: masivos.kenedyboita01@gmail.com"/>
    <s v="SOFTWARE"/>
    <s v="ERROR DE TRANSACCIONES"/>
    <s v="RECHAZO GENERAL"/>
    <s v="No"/>
    <n v="0"/>
    <n v="0"/>
    <n v="0"/>
    <n v="0"/>
    <n v="0"/>
    <s v="10VZZ725"/>
    <n v="0"/>
    <n v="0"/>
    <n v="9122"/>
    <s v="TIPO I"/>
    <s v="TERRESTRE"/>
    <n v="1"/>
    <n v="0"/>
    <s v="GALINDO ROJAS LUIS FELIPE"/>
    <n v="65960.072302"/>
    <n v="75096.394270399993"/>
    <n v="65960.072302"/>
    <m/>
    <m/>
    <m/>
    <m/>
    <m/>
    <m/>
  </r>
  <r>
    <s v="CARTAGENA"/>
    <x v="2"/>
    <x v="2"/>
    <n v="13001"/>
    <n v="5670140"/>
    <n v="1891934"/>
    <n v="16349581"/>
    <s v="BOLIVAR"/>
    <s v="CARTAGENA"/>
    <s v="SUPERMERCADO BAYUNCA"/>
    <s v="REDEBAN"/>
    <n v="5670140"/>
    <s v="FO-25-1073743"/>
    <d v="2025-06-11T09:25:00"/>
    <d v="2025-06-11T16:16:00"/>
    <s v="CERRADO"/>
    <s v="INCIDENTE"/>
    <s v="BANCO DE BOGOTA"/>
    <s v="VISITA_TÉCNICA"/>
    <s v="11-06  SE ESCALA PARA VISITA. LLAMAR ANTES DE VISITAR, CONFIRMAR FALLA Y DATOS_x000a_0_x000a_11-06 / SOLUCIÓN: SE INSTALA VERSIÓN PARA CORRESPONSAL AVAL Y SE DEJA TARJETA SEMBRADA OK ACTUALMENTE NO SE ENCUENTRA LA LECTORA INSTALADA  / USUARIO: NATALIA CATILLO TELEFONO: 3166180828 CORREO: lacentralfactura@gmail.com"/>
    <s v="SOFTWARE"/>
    <s v="ACTUALIZACION"/>
    <s v="VERSION CARGA SO VR"/>
    <s v="No"/>
    <n v="0"/>
    <n v="0"/>
    <n v="0"/>
    <n v="0"/>
    <n v="0"/>
    <s v="111RZ366"/>
    <n v="0"/>
    <n v="0"/>
    <n v="0"/>
    <s v="TIPO I"/>
    <s v="TERRESTRE"/>
    <n v="1"/>
    <n v="0"/>
    <s v="MARTINEZ SALGUEDO ANDRES AUGUSTO"/>
    <n v="65960.072302"/>
    <n v="75096.394270399993"/>
    <n v="65960.072302"/>
    <m/>
    <m/>
    <m/>
    <m/>
    <m/>
    <m/>
  </r>
  <r>
    <s v="VILLAVICENCIO"/>
    <x v="1"/>
    <x v="1"/>
    <n v="25335"/>
    <n v="5668564"/>
    <n v="1891987"/>
    <n v="88002997"/>
    <s v="CUNDINAMARCA"/>
    <s v="GUAYABETAL"/>
    <s v="D`VELEZ COMUNICACIONES"/>
    <s v="REDEBAN"/>
    <n v="5668564"/>
    <s v="FO-25-1068422"/>
    <d v="2025-06-10T11:32:00"/>
    <d v="2025-06-11T16:28:00"/>
    <s v="CERRADO"/>
    <s v="INCIDENTE"/>
    <s v="BANCO DE BOGOTA"/>
    <s v="VISITA_TÉCNICA"/>
    <s v="10-06  SE ESCALA PARA VISITA. LLAMAR ANTES DE VISITAR, CONFIRMAR FALLA Y DATOS_x000a_0_x000a_11-06 / SOLUCIÓN: SE VISITA CB Y SE REALIZA CAMBIO DE CABLE MÁGIC BOX POR DAÑO. SE INSTALA NUEVO MÁGIC BOX Y SE REALIZAN PRUEBAS ÉXITOSAS. DATAFONO FUNCIONA CORRECTAMENTE  / USUARIO: Ana Milena Bautista  TELEFONO: 3214699565 CORREO: anami_49@hotmail.com"/>
    <s v="HARDWARE"/>
    <s v="CABLEADO"/>
    <s v="CABLE MAGICBOX AVERIADO"/>
    <s v="No"/>
    <n v="0"/>
    <n v="0"/>
    <n v="0"/>
    <n v="0"/>
    <s v="Magic box"/>
    <s v="10RZZ925"/>
    <n v="0"/>
    <n v="0"/>
    <n v="0"/>
    <s v="TIPO II"/>
    <s v="TERRESTRE"/>
    <n v="1"/>
    <n v="0"/>
    <s v="GARZON RUIZ LUIS MIGUEL"/>
    <n v="144967.87232000002"/>
    <n v="140395.6348884"/>
    <n v="144967.87232000002"/>
    <m/>
    <m/>
    <m/>
    <m/>
    <m/>
    <m/>
  </r>
  <r>
    <s v="NEIVA"/>
    <x v="1"/>
    <x v="1"/>
    <n v="18610"/>
    <n v="5670774"/>
    <n v="1892152"/>
    <n v="16501058"/>
    <s v="CAQUETA"/>
    <s v="SAN JOSE DEL FRAGUA"/>
    <s v="TELECOMUNICACIONES SAN JOSE"/>
    <s v="REDEBAN"/>
    <n v="5670774"/>
    <s v="FO-25-1075770"/>
    <d v="2025-06-11T13:21:00"/>
    <d v="2025-06-12T08:24:00"/>
    <s v="CERRADO"/>
    <s v="INCIDENTE"/>
    <s v="BANCO DE BOGOTA"/>
    <s v="VISITA_TÉCNICA"/>
    <s v="11-06 LA RED INDICA: POR FAVOR PROCEDER CON EL CORRESPONDIENTE RESEMBRADO DE TARJETA_x000a_0_x000a_11-06 / SOLUCIÓN: SE REALIZA SEMBRADO DE TARJETA Y CAMBIO DE EQUIPO PORQUE NO IMPRIME BIEN Y AVISO DE LECTORA PORQUE PERDIÓ CONFIGURACIÓN, SE REALIZA CONFIGURACIÓN DE PARÁMETROS, SE INICIALIZA Y SE DEJA OPERATIVO, PRUEBAS CB OK SE DEJA OPERATIVO. / USUARIO: LICIMACO ROJAS TELEFONO: 3118058347 CORREO: lisimarojas@hotmail.com"/>
    <s v="ENTIDAD"/>
    <s v="AVAL TARJETA DE SEMBRADO"/>
    <s v="RESEMBRADO DE TARJETA"/>
    <s v="Si"/>
    <s v="DATAFONO G1 NO IMPRIME UNO O VARIOS CARACTERES"/>
    <s v="LECTOR L2  PERDIÓ CONFIGURACIÓN"/>
    <n v="0"/>
    <n v="0"/>
    <n v="0"/>
    <s v="1FZZZ874"/>
    <s v="244709 905929  "/>
    <s v="298971 538467  "/>
    <n v="1373"/>
    <s v="TIPO IV"/>
    <s v="TERRESTRE"/>
    <n v="1"/>
    <n v="0"/>
    <s v="BERMUDEZ SANCHEZ JOSE NEYBER"/>
    <n v="479588.87655000004"/>
    <n v="196536.5258152"/>
    <n v="479588.87655000004"/>
    <m/>
    <m/>
    <m/>
    <m/>
    <m/>
    <m/>
  </r>
  <r>
    <s v="BOGOTA"/>
    <x v="0"/>
    <x v="0"/>
    <n v="11001"/>
    <n v="5670969"/>
    <n v="1889428"/>
    <n v="15795594"/>
    <s v="CUNDINAMARCA"/>
    <s v="BOGOTA"/>
    <s v="TELECOMUNICACIONES INTERGALACT"/>
    <s v="REDEBAN"/>
    <n v="5670969"/>
    <s v="FO-25-1076291"/>
    <d v="2025-06-11T14:48:00"/>
    <d v="2025-06-12T10:02:00"/>
    <s v="CERRADO"/>
    <s v="INCIDENTE"/>
    <s v="BANCO DE BOGOTA"/>
    <s v="VISITA_TÉCNICA"/>
    <s v="11-06  SE ESCALA PARA VISITA. LLAMAR ANTES DE VISITAR, CONFIRMAR FALLA Y DATOS_x000a_0_x000a_12-06 / SOLUCIÓN: SE RETIALIZA ACTUALIZACION DEL DATÁFONO VERSIÓN 10.6 PRUEBAS OK, SE LES INDICA QUE SI LA FALLA DE TOPES EN MOVIMIENTO PERSISTE YA ES DE LA ENTIDAD  / USUARIO: Carmen Amelia Ponguta Montañez  TELEFONO: 3113060479 CORREO: intergalactica2011@gmail.com"/>
    <s v="SOFTWARE"/>
    <s v="ACTUALIZACION"/>
    <s v="VERSION CARGA SO VR"/>
    <s v="No"/>
    <n v="0"/>
    <n v="0"/>
    <n v="0"/>
    <n v="0"/>
    <n v="0"/>
    <s v="BBBB8482"/>
    <n v="0"/>
    <n v="0"/>
    <n v="0"/>
    <s v="TIPO I"/>
    <s v="TERRESTRE"/>
    <n v="1"/>
    <n v="0"/>
    <s v="MICHELI LOPEZ MIGUEL ANGEL"/>
    <n v="65960.072302"/>
    <n v="75096.394270399993"/>
    <n v="65960.072302"/>
    <m/>
    <m/>
    <m/>
    <m/>
    <m/>
    <m/>
  </r>
  <r>
    <s v="IBAGUE"/>
    <x v="1"/>
    <x v="1"/>
    <n v="73152"/>
    <n v="5667080"/>
    <n v="1890069"/>
    <n v="15977929"/>
    <s v="TOLIMA"/>
    <s v="CASABIANCA"/>
    <s v="PAPELERIA SYSLLEY"/>
    <s v="REDEBAN"/>
    <n v="5667080"/>
    <s v="FO-25-1063179"/>
    <d v="2025-06-09T11:43:00"/>
    <d v="2025-06-12T10:37:00"/>
    <s v="CERRADO"/>
    <s v="INCIDENTE"/>
    <s v="BANCO DE BOGOTA"/>
    <s v="SOPORTE_TELEFÓNICO"/>
    <s v="9-06  SE INTENTA COMUNICACION CON CB PARA CONFIRMAR FALLA Y UBICACION PERO NO HUBO RESPUESTA, POR FAVOR COMUNICARSE CON CB ANTES DE IR AL SITIO_x000a_0_x000a_12-06 / SOLUCIÓN: SE LLAMA A LA SEÑORA RUBELLY GUTIÉRREZ AL NÚMERO 3105693252, ME INDICA QUE EL DATÁFONO ESTÁ FUNCIONANDO CORRECTAMENTE Y QUE ESTÁ EN LA VERSIÓN ACTUAL 10.6 PARA DATAFONO DESK3500. / USUARIO: Rubelly Gutiérrez  TELEFONO: 3105693252 CORREO: none"/>
    <s v="USUARIO"/>
    <s v="COMUNICACION"/>
    <s v="CONEXIONES DE COMERCIO"/>
    <s v="No"/>
    <n v="0"/>
    <n v="0"/>
    <n v="0"/>
    <n v="0"/>
    <n v="0"/>
    <n v="0"/>
    <n v="0"/>
    <n v="0"/>
    <n v="0"/>
    <s v="TIPO III"/>
    <s v="TERRESTRE"/>
    <n v="0"/>
    <n v="0"/>
    <s v="VARGAS HERRERA JHON JAIRO"/>
    <n v="41241.0800752"/>
    <n v="0"/>
    <n v="41241.0800752"/>
    <m/>
    <m/>
    <m/>
    <m/>
    <m/>
    <m/>
  </r>
  <r>
    <s v="PEREIRA"/>
    <x v="3"/>
    <x v="6"/>
    <n v="63001"/>
    <n v="5670769"/>
    <m/>
    <n v="18198267"/>
    <s v="QUINDIO"/>
    <s v="ARMENIA"/>
    <s v="CUYABROS ONLINE"/>
    <s v="REDEBAN"/>
    <n v="5670769"/>
    <s v="FO-25-1075767"/>
    <d v="2025-06-11T13:17:00"/>
    <d v="2025-06-12T11:48:00"/>
    <s v="CERRADO"/>
    <s v="INCIDENTE"/>
    <s v="BANCO DE BOGOTA"/>
    <s v="VISITA_TÉCNICA"/>
    <s v="11-06  SE ESCALA PARA VISITA. LLAMAR ANTES DE VISITAR, CONFIRMAR FALLA Y DATOS_x000a_0_x000a_12-06 / SOLUCIÓN: SE VISITA COMERCIO, SE CÁLIDA CONFIGURACIÓN EQUIPO Y SEMBRADO DE TARJETA PERO SIGUE ARROJANDO ERROR LA TRANSACCIÓN SE VÁLIDO CON ENTIDAD INDICANDO QUE LA TARJETA DE SEMBRADO SE ENCUENTRA CANCELADA, INDICAN QUE LA NOVEDAD YA FUE REPORTADA AL ANALISTA DE ELLOS .  / USUARIO: LUIS ORLANDO HOYOS  TELEFONO: 6067347569 CORREO: red1_63@hotmail.com"/>
    <s v="ENTIDAD"/>
    <s v="AVAL TARJETA DE SEMBRADO"/>
    <s v="TARJETA INACTIVA"/>
    <s v="No"/>
    <n v="0"/>
    <n v="0"/>
    <n v="0"/>
    <n v="0"/>
    <n v="0"/>
    <s v="AC00O300"/>
    <n v="0"/>
    <n v="0"/>
    <n v="328"/>
    <s v="TIPO II"/>
    <s v="TERRESTRE"/>
    <n v="1"/>
    <n v="0"/>
    <s v="SANCHEZ SOLORZANO JUAN SEBASTIAN"/>
    <n v="144967.87232000002"/>
    <n v="140395.6348884"/>
    <n v="144967.87232000002"/>
    <m/>
    <m/>
    <m/>
    <m/>
    <m/>
    <m/>
  </r>
  <r>
    <s v="MEDELLIN"/>
    <x v="5"/>
    <x v="5"/>
    <n v="5001"/>
    <n v="5670510"/>
    <m/>
    <n v="25166620"/>
    <s v="ANTIOQUIA"/>
    <s v="MEDELLIN"/>
    <s v="PAPELERIA Y VARIEDADES MM"/>
    <s v="REDEBAN"/>
    <n v="5670510"/>
    <s v="FO-25-1075393"/>
    <d v="2025-06-11T11:40:00"/>
    <d v="2025-06-12T13:08:00"/>
    <s v="CERRADO"/>
    <s v="INCIDENTE"/>
    <s v="BANCO DE BOGOTA"/>
    <s v="VISITA_TÉCNICA"/>
    <s v="11-06  SE ESCALA PARA VISITA. LLAMAR ANTES DE VISITAR, CONFIRMAR FALLA Y DATOS_x000a_12/06/2025 ESTAMOS EN SITIO DESDE LAS 9.7AM, NO SE HA LOGRADO DAR SOLUCIÓN DEBIDO A NOVEDAD CON NUEVA VERSIÓN Y SO DE EQUIPO DESK2600 PARA AVAL. ESTAMOS CON SOPORTE TELEFONICO PARA TRATAR DE SOLUCIONAR NOVEDAD. SE ESTÁ A LA ESPERA DE SOLUCIÓN DE ESTA NOVEDAD PARA CERRAR TICKET._x000a_12-06 / SOLUCIÓN: SE REALIZA EL CAMBIO DEL DATAFONO POR PUERTO ETHERNET QUEMADO POR RAYO SE DEJA TOTALMENTE OPERATIVO EL CB AVAL  / USUARIO: Juan David Osorio  TELEFONO: 3206281859 CORREO: papeleriayvariedadesmm@gmail.com"/>
    <s v="HARDWARE"/>
    <s v="COMUNICACION"/>
    <s v="DAÑO POS"/>
    <s v="Si"/>
    <s v="DATAFONO E6 PUERTO IP MALO"/>
    <n v="0"/>
    <n v="0"/>
    <n v="0"/>
    <n v="0"/>
    <s v="1A0NZ488"/>
    <s v="1227974   "/>
    <s v="762408   "/>
    <n v="0"/>
    <s v="TIPO I"/>
    <s v="TERRESTRE"/>
    <n v="1"/>
    <n v="0"/>
    <s v="MONTOYA VELEZ ANDRES FELIPE"/>
    <n v="65960.072302"/>
    <n v="75096.394270399993"/>
    <n v="65960.072302"/>
    <m/>
    <m/>
    <m/>
    <m/>
    <m/>
    <m/>
  </r>
  <r>
    <s v="PASTO"/>
    <x v="3"/>
    <x v="3"/>
    <n v="52227"/>
    <n v="5670184"/>
    <n v="1892362"/>
    <n v="15841364"/>
    <s v="NARIÑO"/>
    <s v="CUMBAL"/>
    <s v="LA OFICINA SOLUCIONES INFORMAT"/>
    <s v="REDEBAN"/>
    <n v="5670184"/>
    <s v="FO-25-1074189"/>
    <d v="2025-06-11T09:40:00"/>
    <d v="2025-06-12T13:09:00"/>
    <s v="CERRADO"/>
    <s v="INCIDENTE"/>
    <s v="BANCO DE BOGOTA"/>
    <s v="VISITA_TÉCNICA"/>
    <s v="11-06 SE REALIZA CONTACTO CON DANILO HERNANDEZ AL NUMERO 3122463633 CONFIRMA DATOS, FALLA, SE ESCALA PARA VISITA_x000a_0_x000a_12-06 / SOLUCIÓN: SE REALIZA CAMBIO DE DATAFONO POR DAÑO EN IMPRESORA SE RECONFIGURA OK PARÁMETROS OK Y SE REALIZAN PRUEBAS ÉXITOSAS DE TRANSACCIONES  / USUARIO: DANILO bucheli TELEFONO: 3122463633 CORREO: danoher8107@outlook.com"/>
    <s v="HARDWARE"/>
    <s v="IMPRESION"/>
    <s v="RODILLO AVERIADO"/>
    <s v="Si"/>
    <s v="DATAFONO G5 NO AVANZA PAPEL"/>
    <n v="0"/>
    <n v="0"/>
    <n v="0"/>
    <n v="0"/>
    <s v="BBBBE050"/>
    <s v="231767   "/>
    <s v="224494   "/>
    <n v="0"/>
    <s v="TIPO III"/>
    <s v="TERRESTRE"/>
    <n v="1"/>
    <n v="0"/>
    <s v="PAZ MARTINEZ RICHARD HUMBERTO"/>
    <n v="275728.78077800001"/>
    <n v="196536.5258152"/>
    <n v="275728.78077800001"/>
    <m/>
    <m/>
    <m/>
    <m/>
    <m/>
    <m/>
  </r>
  <r>
    <s v="MEDELLIN"/>
    <x v="5"/>
    <x v="5"/>
    <n v="27491"/>
    <n v="5654089"/>
    <n v="1892616"/>
    <n v="15846520"/>
    <s v="CHOCO"/>
    <s v="NOVITA"/>
    <s v="GRANERO EL SEVERO"/>
    <s v="REDEBAN"/>
    <n v="5654089"/>
    <s v="FO-25-1010512"/>
    <d v="2025-05-29T11:11:00"/>
    <d v="2025-06-12T15:54:00"/>
    <s v="CERRADO"/>
    <s v="INCIDENTE"/>
    <s v="BANCO DE BOGOTA"/>
    <s v="VISITA_TÉCNICA"/>
    <s v="29-05 SE REALIZA CONTACTO TELEFONICO CON EL SR JORGE RIVAS AL 3128613499 QUIEN INDICA QUE EL DATAFONO PRESENTA DETERIORO DEL TECLADO NO SE VEN LOS NUMEROS INDICA TIENE LA TARJETA DE SEMBRADO EN EL PUNTO SE HACEN VALIDACIONES Y SE ESCALA PARA VISITA TECNICA_x000a__x000a_30/05/2025 SE PRESENTA PARO EN ÑA VÍA A LA ALTURA DEL MUNICIPIO DE CERTEGUI_x000a_03/06/2025 SE PRESENTA BLOQUEO EN LA VÍA QUE CONDUCE EL MUNICIPIO DE CONDOTO A L MUNICIPIO DE NOVITA EN EL MUNICIPIO DE CONDOTO POR PARTE DE LOS ESTUDIANTES DEL COLEGIO EXCEPCION_x000a_05/06/2025 SE INTENTA COMUNICACIÓN CON EL COMERCIO SIN TENER RESPUESTA_x000a_07/06/2025 SE REPRESENTA AVERÍA EN EL VEHÍCULO A LA ALTURA DE OPOGODO SE REALIZA ESPERA POR MÁS DE 3 HORAS, SE PROCEDE A REALIZAR RETORNO POR DEMORAS_x000a_12-06 / SOLUCIÓN: SE REALIZA CAMBIO POR TECLADO Y DETERIORO DE EQUIPO  / USUARIO: JORGE RIVAS ASPRILLA TELEFONO: 3128613499 CORREO: jorgerivasasprilla@gmail.com"/>
    <s v="HARDWARE"/>
    <s v="DETERIORO"/>
    <s v="DATAFONO"/>
    <s v="Si"/>
    <s v="DATAFONO F3 TECLADO MALO"/>
    <n v="0"/>
    <n v="0"/>
    <n v="0"/>
    <s v="MÁGIC BOX 2600"/>
    <s v="BBBB8717"/>
    <s v="1227969   "/>
    <s v="852389   "/>
    <n v="0"/>
    <s v="TIPO IV ESPECIAL"/>
    <s v="AEREO"/>
    <n v="1"/>
    <n v="0"/>
    <s v="QUINTERO SANCHEZ JUAN SEBASTIAN"/>
    <n v="988462.96268840006"/>
    <n v="196536.5258152"/>
    <n v="988462.96268840006"/>
    <m/>
    <m/>
    <m/>
    <m/>
    <m/>
    <m/>
  </r>
  <r>
    <s v="PEREIRA"/>
    <x v="3"/>
    <x v="6"/>
    <n v="63001"/>
    <n v="5669815"/>
    <n v="1890808"/>
    <n v="16309510"/>
    <s v="QUINDIO"/>
    <s v="ARMENIA"/>
    <s v="DISTRIBUIDOR DE COMUNICACIONES Y TECNOLOGIA SAS"/>
    <s v="REDEBAN"/>
    <n v="5669815"/>
    <s v="FO-25-1074517"/>
    <d v="2025-06-11T08:56:00"/>
    <d v="2025-06-12T15:55:00"/>
    <s v="CERRADO"/>
    <s v="INCIDENTE"/>
    <s v="BANCO DE BOGOTA"/>
    <s v="VISITA_TÉCNICA"/>
    <s v="11-06  SE ESCALA PARA VISITA. LLAMAR ANTES DE VISITAR, CONFIRMAR FALLA Y DATOS_x000a_0_x000a_12-06 / SOLUCIÓN: SE VISITA COMERCIO SE REALIZÓ CAMBIO DATAFONO POR REINICIO FRECUENTE, CAMBIO EXITOSO PRUEBAS OK.  / USUARIO: GLADYS LUCÍA CARRERA TELEFONO: 3117192660 CORREO: cajaarmenia@ditcomsas.com"/>
    <s v="SOFTWARE"/>
    <s v="SE REINICIA"/>
    <s v="AL REALIZAR CIERRE CARGA VERSION"/>
    <s v="Si"/>
    <s v="DATAFONO G4 SE RESETEA AL IMPRIMIR"/>
    <n v="0"/>
    <n v="0"/>
    <n v="0"/>
    <n v="0"/>
    <s v=" 10MZZ436"/>
    <s v="786589   "/>
    <s v="991553   "/>
    <n v="0"/>
    <s v="TIPO II"/>
    <s v="TERRESTRE"/>
    <n v="1"/>
    <n v="0"/>
    <s v="SANCHEZ SOLORZANO JUAN SEBASTIAN"/>
    <n v="144967.87232000002"/>
    <n v="140395.6348884"/>
    <n v="144967.87232000002"/>
    <m/>
    <m/>
    <m/>
    <m/>
    <m/>
    <m/>
  </r>
  <r>
    <s v="MEDELLIN"/>
    <x v="5"/>
    <x v="5"/>
    <n v="5440"/>
    <n v="5671936"/>
    <n v="1891070"/>
    <n v="20011078"/>
    <s v="ANTIOQUIA"/>
    <s v="MARINILLA"/>
    <s v="TEAM COMMUNICATIONS MARINILLA CVS PARQUE"/>
    <s v="REDEBAN"/>
    <n v="5671936"/>
    <s v="FO-25-1079875"/>
    <d v="2025-06-12T10:02:00"/>
    <d v="2025-06-12T15:56:00"/>
    <s v="CERRADO"/>
    <s v="INCIDENTE"/>
    <s v="BANCO DE BOGOTA"/>
    <s v="VISITA_TÉCNICA"/>
    <s v="12-06  SE ESCALA A LA RED PORQUE LLEGO EL CASO SIN CU, LA RED INDICA EL CU , SE ESCALA PARA VISITA. LLAMAR ANTES DE VISITAR, CONFIRMAR FALLA Y DATOS_x000a_0_x000a_12-06 / SOLUCIÓN: SE CAMBIA LECTOR DE BARRAS YA QUE TIENE EL CABLE PARTIDO, SE HABILITA CIERRE YA QUE ESTÁ DESHABILITADO  / USUARIO: DIANA CANO TELEFONO: 3107253223 CORREO: cusmarinilla@teamcomunicaciones.com"/>
    <s v="HARDWARE"/>
    <s v="LECTOR DE BARRAS"/>
    <s v="CABLE LECTORA AVERIADO"/>
    <s v="Si"/>
    <n v="0"/>
    <s v="LECTOR L9  DAÑO FÍSICO: CABLE DE COMUNICACIÓN DAÑADO"/>
    <n v="0"/>
    <n v="0"/>
    <n v="0"/>
    <s v="A1QZZ971"/>
    <s v=" 984699  "/>
    <s v=" 1218145  "/>
    <n v="0"/>
    <s v="TIPO II"/>
    <s v="TERRESTRE"/>
    <n v="1"/>
    <n v="0"/>
    <s v="BADEL ACUÑA LUIS ALBERTO"/>
    <n v="144967.87232000002"/>
    <n v="140395.6348884"/>
    <n v="144967.87232000002"/>
    <m/>
    <m/>
    <m/>
    <m/>
    <m/>
    <m/>
  </r>
  <r>
    <s v="BOGOTA"/>
    <x v="0"/>
    <x v="0"/>
    <n v="11001"/>
    <n v="5672246"/>
    <n v="1892622"/>
    <n v="21536172"/>
    <s v="CUNDINAMARCA"/>
    <s v="BOGOTA"/>
    <s v="SHOPING STORE 1"/>
    <s v="REDEBAN"/>
    <n v="5672246"/>
    <s v="FO-25-1080823"/>
    <d v="2025-06-12T10:57:00"/>
    <d v="2025-06-12T15:58:00"/>
    <s v="CERRADO"/>
    <s v="INCIDENTE"/>
    <s v="BANCO DE BOGOTA"/>
    <s v="VISITA_TÉCNICA"/>
    <s v="12-06  SE ESCALA PARA VISITA. LLAMAR ANTES DE VISITAR, CONFIRMAR FALLA Y DATOS_x000a_0_x000a_12-06 / SOLUCIÓN: SE REALIZA VISITA A CB PARA ATENDER INCIDENTE SE REALIZA CAMBIO DE LECTORA POR FALLA NO LEE NINGUN CODIGO,SE REALIZAN PRUEBAS OK,SE LE EXPLICA AL CLIENTE COMO GENERAR CIERRE  / USUARIO: Miriam Valencia  TELEFONO: 3132248505 CORREO: luvatru77@hotmail.com"/>
    <s v="HARDWARE"/>
    <s v="LECTOR DE BARRAS"/>
    <s v="FORMATO INVALIDO LECTOR DAÑADO"/>
    <s v="Si"/>
    <n v="0"/>
    <s v="LECTOR L2  PERDIÓ CONFIGURACIÓN"/>
    <n v="0"/>
    <n v="0"/>
    <n v="0"/>
    <s v="A4UZZ246"/>
    <s v=" 1238752  "/>
    <s v=" 770471  "/>
    <n v="0"/>
    <s v="TIPO I"/>
    <s v="TERRESTRE"/>
    <n v="1"/>
    <n v="0"/>
    <s v="GALINDO ROJAS LUIS FELIPE"/>
    <n v="65960.072302"/>
    <n v="75096.394270399993"/>
    <n v="65960.072302"/>
    <m/>
    <m/>
    <m/>
    <m/>
    <m/>
    <m/>
  </r>
  <r>
    <s v="CALI"/>
    <x v="3"/>
    <x v="3"/>
    <n v="76001"/>
    <n v="5672305"/>
    <n v="1892655"/>
    <n v="11395803"/>
    <s v="VALLE DEL CAUCA"/>
    <s v="CALI"/>
    <s v="AUTOSERVICIO MERCAPUNTO"/>
    <s v="REDEBAN"/>
    <n v="5672305"/>
    <s v="FO-25-1080829"/>
    <d v="2025-06-12T11:09:00"/>
    <d v="2025-06-12T15:59:00"/>
    <s v="CERRADO"/>
    <s v="INCIDENTE"/>
    <s v="BANCO DE BOGOTA"/>
    <s v="VISITA_TÉCNICA"/>
    <s v="12-06  SE ESCALA PARA VISITA. LLAMAR ANTES DE VISITAR, CONFIRMAR FALLA Y DATOS_x000a_0_x000a_12-06 / SOLUCIÓN: SE REALIZA CAMBIO DE CABLE MAGIC BOX AVERIADO, CB AVAL BANCO DE BOGOTÁ, PRUEBAS OK  / USUARIO: YADIRA QUIÑONES  TELEFONO: 3104260806 CORREO: autoserviciomercapunto@hotmail.com"/>
    <s v="HARDWARE"/>
    <s v="CABLEADO"/>
    <s v="CABLE MAGICBOX AVERIADO"/>
    <s v="No"/>
    <n v="0"/>
    <n v="0"/>
    <n v="0"/>
    <n v="0"/>
    <s v="Cable Magic box "/>
    <s v="JAAAO315"/>
    <n v="0"/>
    <n v="0"/>
    <n v="0"/>
    <s v="TIPO I"/>
    <s v="TERRESTRE"/>
    <n v="1"/>
    <n v="0"/>
    <s v="PAREDES CASTILLO DIEGO"/>
    <n v="65960.072302"/>
    <n v="75096.394270399993"/>
    <n v="65960.072302"/>
    <m/>
    <m/>
    <m/>
    <m/>
    <m/>
    <m/>
  </r>
  <r>
    <s v="PASTO"/>
    <x v="3"/>
    <x v="3"/>
    <n v="52001"/>
    <n v="5672186"/>
    <n v="1892343"/>
    <n v="89208209"/>
    <s v="NARIÑO"/>
    <s v="PASTO"/>
    <s v="VARIEDADES LA U"/>
    <s v="REDEBAN"/>
    <n v="5672186"/>
    <s v="FO-25-1081427"/>
    <d v="2025-06-12T10:49:00"/>
    <d v="2025-06-12T17:27:00"/>
    <s v="CERRADO"/>
    <s v="INCIDENTE"/>
    <s v="BANCO DE BOGOTA"/>
    <s v="VISITA_TÉCNICA"/>
    <s v="12-06  SE ESCALA PARA VISITA. LLAMAR ANTES DE VISITAR, CONFIRMAR FALLA Y DATOS_x000a_0_x000a_12-06 / SOLUCIÓN: SE REALIZA CAMBIO DE EQUIPO POR DAÑO EN DISPLAY INTERMITENTE SE INSTALA VERSION EN NUEVO EQUIPO SE CONFIGURA PARÁMETROS SE INICIALIZA SE REALIZA CAMBIO DE LECTOR DE BARRAS POR DAÑO EN CABLE PRUEBAS DE FUNCIONAMIENTO EXITOSAS CB QUEDA OPERATIVO  / USUARIO: Andrés tulcan TELEFONO: 3235299965 CORREO: pipets1147@gmail.com"/>
    <s v="HARDWARE"/>
    <s v="PANTALLA"/>
    <s v="DAÑO POS"/>
    <s v="Si"/>
    <s v="DATAFONO B2 DISPLAY INTERMITENTE"/>
    <s v="LECTOR L9  DAÑO FÍSICO: CABLE DE COMUNICACIÓN DAÑADO"/>
    <n v="0"/>
    <n v="0"/>
    <n v="0"/>
    <s v="F1UZZ017"/>
    <s v="991241 1139765  "/>
    <s v="1034111 915650  "/>
    <n v="0"/>
    <s v="TIPO I"/>
    <s v="TERRESTRE"/>
    <n v="1"/>
    <n v="0"/>
    <s v="BRAVO MADROÑERO OSCAR ESTEBAN"/>
    <n v="65960.072302"/>
    <n v="75096.394270399993"/>
    <n v="65960.072302"/>
    <m/>
    <m/>
    <m/>
    <m/>
    <m/>
    <m/>
  </r>
  <r>
    <s v="TUNJA"/>
    <x v="4"/>
    <x v="4"/>
    <n v="15001"/>
    <n v="5672611"/>
    <n v="1892799"/>
    <n v="14699300"/>
    <s v="BOYACA"/>
    <s v="TUNJA"/>
    <s v="JER COOSERVICIOS"/>
    <s v="REDEBAN"/>
    <n v="5672611"/>
    <s v="FO-25-1081430"/>
    <d v="2025-06-12T12:37:00"/>
    <d v="2025-06-13T08:17:00"/>
    <s v="CERRADO"/>
    <s v="INCIDENTE"/>
    <s v="BANCO DE BOGOTA"/>
    <s v="VISITA_TÉCNICA"/>
    <s v="12-06  SE ESCALA PARA VISITA. LLAMAR ANTES DE VISITAR, CONFIRMAR FALLA Y DATOS_x000a_0_x000a_13-06 / SOLUCIÓN: SE VISITA CB MANTENIMIENTO POS...CAMBIO DE LECTOR POR DAÑO...PRUEBAS OK / USUARIO: SINDY JOHANA DIAZ CASTRO TELEFONO: 3227100343 CORREO: cindyjdc95@hotmail.com"/>
    <s v="HARDWARE"/>
    <s v="LECTOR DE BARRAS"/>
    <s v="DAÑO POS"/>
    <s v="Si"/>
    <n v="0"/>
    <s v="LECTOR L6  NO COMUNICA"/>
    <n v="0"/>
    <n v="0"/>
    <n v="0"/>
    <s v="7A001725"/>
    <s v=" 774067  "/>
    <s v=" A-529564  "/>
    <n v="0"/>
    <s v="TIPO I"/>
    <s v="TERRESTRE"/>
    <n v="1"/>
    <n v="0"/>
    <s v="GONZALEZ GONZALEZ MARIO ALBERTO"/>
    <n v="65960.072302"/>
    <n v="75096.394270399993"/>
    <n v="65960.072302"/>
    <m/>
    <m/>
    <m/>
    <m/>
    <m/>
    <m/>
  </r>
  <r>
    <s v="BUCARAMANGA"/>
    <x v="4"/>
    <x v="4"/>
    <n v="68001"/>
    <n v="5673174"/>
    <n v="1891255"/>
    <n v="17068479"/>
    <s v="SANTANDER"/>
    <s v="BUCARAMANGA"/>
    <s v="COOPENESSA"/>
    <s v="REDEBAN"/>
    <n v="5673174"/>
    <s v="FO-25-1084251"/>
    <d v="2025-06-12T16:02:00"/>
    <d v="2025-06-13T10:12:00"/>
    <s v="CERRADO"/>
    <s v="INCIDENTE"/>
    <s v="BANCO POPULAR"/>
    <s v="VISITA_TÉCNICA"/>
    <s v="13-06  SE ESCALA PARA VISITA. LLAMAR ANTES DE VISITAR, CONFIRMAR FALLA Y DATOS_x000a_0_x000a_13-06 / SOLUCIÓN: CB CON DAÑO ERROR DE CONEXIÓN, CONECTOR RJ45 DE CLIENTE EN DAÑO, CAMBIO DE CONECTOR RJ45, EQUIPO CON VERSIÓN 10.6, PRUEBAS OK.  / USUARIO: Yeny Marisol Mesa TELEFONO: 3187017768 CORREO: genny1507@hotmail.com"/>
    <s v="USUARIO"/>
    <s v="COMUNICACION"/>
    <s v="CONEXIONES DE COMERCIO"/>
    <s v="No"/>
    <n v="0"/>
    <n v="0"/>
    <n v="0"/>
    <n v="0"/>
    <n v="0"/>
    <s v="AB00W089"/>
    <n v="0"/>
    <n v="0"/>
    <n v="0"/>
    <s v="TIPO I"/>
    <s v="TERRESTRE"/>
    <n v="1"/>
    <n v="0"/>
    <s v="SANTOS GONZALEZ JOHAN FABIAN"/>
    <n v="65960.072302"/>
    <n v="75096.394270399993"/>
    <n v="65960.072302"/>
    <m/>
    <m/>
    <m/>
    <m/>
    <m/>
    <m/>
  </r>
  <r>
    <s v="BUCARAMANGA"/>
    <x v="4"/>
    <x v="4"/>
    <n v="68081"/>
    <n v="5673014"/>
    <n v="1891246"/>
    <n v="54421896"/>
    <s v="SANTANDER"/>
    <s v="BARRANCABERMEJA"/>
    <s v="FORTUDENT"/>
    <s v="REDEBAN"/>
    <n v="5673014"/>
    <s v="FO-25-1082430"/>
    <d v="2025-06-12T15:05:00"/>
    <d v="2025-06-13T12:09:00"/>
    <s v="CERRADO"/>
    <s v="INCIDENTE"/>
    <s v="BANCO DE BOGOTA"/>
    <s v="VISITA_TÉCNICA"/>
    <s v="12-06  SE INTENTA COMUNICACION CON CB PARA CONFIRMAR FALLA Y UBICACION PERO NO HUBO RESPUESTA, POR FAVOR COMUNICARSE CON CB ANTES DE IR AL SITIO_x000a_0_x000a_13-06 / SOLUCIÓN: CAMBIO DE EQUIPO POR DETERIORO SE RESERTEA AL IMPRIMIR  / USUARIO: Claudia Ballesteros  TELEFONO: 3133368856 CORREO: samuelballesteros1987@gmail.com"/>
    <s v="HARDWARE"/>
    <s v="DETERIORO"/>
    <s v="DATAFONO"/>
    <s v="Si"/>
    <s v="DATAFONO G4 SE RESETEA AL IMPRIMIR"/>
    <n v="0"/>
    <n v="0"/>
    <n v="0"/>
    <n v="0"/>
    <s v="ONAZZ683"/>
    <s v="1039487   "/>
    <s v="905012   "/>
    <n v="0"/>
    <s v="TIPO III"/>
    <s v="TERRESTRE"/>
    <n v="1"/>
    <n v="0"/>
    <s v="PEÑA DIAZ IVAN YESID"/>
    <n v="275728.78077800001"/>
    <n v="196536.5258152"/>
    <n v="275728.78077800001"/>
    <m/>
    <m/>
    <m/>
    <m/>
    <m/>
    <m/>
  </r>
  <r>
    <s v="CUCUTA"/>
    <x v="4"/>
    <x v="4"/>
    <n v="54001"/>
    <n v="5673397"/>
    <m/>
    <n v="19997386"/>
    <s v="NORTE DE SANTANDER"/>
    <s v="CUCUTA"/>
    <s v="FERRETERIA ARBOLEDANA"/>
    <s v="REDEBAN"/>
    <n v="5673397"/>
    <s v="FO-25-1084132"/>
    <d v="2025-06-12T17:53:00"/>
    <d v="2025-06-13T12:11:00"/>
    <s v="CERRADO"/>
    <s v="INCIDENTE"/>
    <s v="BANCO DE BOGOTA"/>
    <s v="VISITA_TÉCNICA"/>
    <s v="13-06  SE ESCALA PARA VISITA. LLAMAR ANTES DE VISITAR, CONFIRMAR FALLA Y DATOS_x000a_0_x000a_13-06 / SOLUCIÓN: SE VISITA COMERCIO, SE ESCALA CON REDEBAN, NOS INFORMA QUE LA ENTIDAD TIENE BLOQUEADO AL CLIENTE POR LO TANTON NO PERMITE OPERAR, SE LE INFORMA AL CLIENTE QUE SE COMUNIQUE CON LA ENTIDAD PARA VALIDAR EL BLOQUE Y PUEDAN VOLVER ACTIVAR CB. / USUARIO: EDGAR PARADA  TELEFONO: 3212068573 CORREO: eduarstop@hotmail.com"/>
    <s v="ENTIDAD"/>
    <s v="AVAL TARJETA DE SEMBRADO"/>
    <s v="TARJETA INACTIVA"/>
    <s v="No"/>
    <n v="0"/>
    <n v="0"/>
    <n v="0"/>
    <n v="0"/>
    <n v="0"/>
    <s v="10MZZ543"/>
    <n v="0"/>
    <n v="0"/>
    <n v="0"/>
    <s v="TIPO I"/>
    <s v="TERRESTRE"/>
    <n v="1"/>
    <n v="0"/>
    <s v="NARANJO AFANADOR RUBEN JESUS"/>
    <n v="65960.072302"/>
    <n v="75096.394270399993"/>
    <n v="65960.072302"/>
    <m/>
    <m/>
    <m/>
    <m/>
    <m/>
    <m/>
  </r>
  <r>
    <s v="BOGOTA"/>
    <x v="0"/>
    <x v="0"/>
    <n v="11001"/>
    <n v="5672747"/>
    <n v="1893015"/>
    <n v="21081914"/>
    <s v="CUNDINAMARCA"/>
    <s v="BOGOTA"/>
    <s v="TEAM COMMUNICATIONS VILLA LUZ"/>
    <s v="REDEBAN"/>
    <n v="5672747"/>
    <s v="FO-25-1082080"/>
    <d v="2025-06-12T13:34:00"/>
    <d v="2025-06-13T13:05:00"/>
    <s v="CERRADO"/>
    <s v="INCIDENTE"/>
    <s v="BANCO DE BOGOTA"/>
    <s v="VISITA_TÉCNICA"/>
    <s v="12-06  SE ESCALA PARA VISITA. LLAMAR ANTES DE VISITAR, CONFIRMAR FALLA Y DATOS_x000a_13/06/2025 SE PIERDE TIEMPO CON RBM POR MAS DE DOS HORAS EN ATENCIÓN A INCIDENTE INCIDENTE AVAL_x0009_10913507_x0009_SUPERMERCA Y D/DORA LA GAITANA, SE LE INFORMA A RBM QUE SE TIENE MAS PROGRAMACIÓN_x000a_13-06 / SOLUCIÓN: SE REALIZA VISITA A COMERCIO, SE HABLA CON LA SRA. ERIKA LÓPEZ QUIEN INFORMA QUE EL DÍA DE AYER 12-06-2025 EL DATAFONO HIZO CIERRE Y SE APAGÓ, SE REALIZÓ ACTUALIZACIÓN DE VERSIÓN POR TELECARGA, EL DÍA DE HOY 13-06-2025 EL DATAFONO HA FUNCIONADO DE MANERA CORRECTA. / USUARIO: Erika López  TELEFONO: 3102259630 CORREO: cajavillaluz@teamcomunicaciones.com"/>
    <s v="SOFTWARE"/>
    <s v="ACTUALIZACION"/>
    <s v="VERSION CARGA SO VR"/>
    <s v="No"/>
    <n v="0"/>
    <n v="0"/>
    <n v="0"/>
    <n v="0"/>
    <n v="0"/>
    <s v="9L006647"/>
    <n v="0"/>
    <n v="0"/>
    <n v="0"/>
    <s v="TIPO I"/>
    <s v="TERRESTRE"/>
    <n v="1"/>
    <n v="0"/>
    <s v="MURCIA HERNANDEZ HARVEY IGNACIO"/>
    <n v="65960.072302"/>
    <n v="75096.394270399993"/>
    <n v="65960.072302"/>
    <m/>
    <m/>
    <m/>
    <m/>
    <m/>
    <m/>
  </r>
  <r>
    <s v="VALLEDUPAR"/>
    <x v="2"/>
    <x v="2"/>
    <n v="20045"/>
    <n v="5671795"/>
    <n v="1893192"/>
    <n v="42713354"/>
    <s v="CESAR"/>
    <s v="BECERRIL"/>
    <s v="CONTRUCCIONES Y MATERIALES CASA LINDA"/>
    <s v="REDEBAN"/>
    <n v="5671795"/>
    <s v="FO-25-1079201"/>
    <d v="2025-06-12T09:23:00"/>
    <d v="2025-06-13T14:54:00"/>
    <s v="CERRADO"/>
    <s v="INCIDENTE"/>
    <s v="BANCO DE BOGOTA"/>
    <s v="VISITA_TÉCNICA"/>
    <s v="12-06  SE ESCALA PARA VISITA. LLAMAR ANTES DE VISITAR, CONFIRMAR FALLA Y DATOS_x000a_0_x000a_13-06 / SOLUCIÓN: SE REALIZA CAMBIO DE DATAFONO Y SE DEJA UN DESK 2600, YA QUE ESTABA ALERTADO Y SEGUIA DANDO EL ERROR EN LOS DATAFONOS ICT250, SE REALIZAN PRUEBAS DEJANDO SERVICIO FUNCIONAL AL 100 % / USUARIO: DANIEL DURAN TELEFONO: 3223179770 CORREO: durandanydaniel@gmail.com"/>
    <s v="HARDWARE"/>
    <s v="ALERT IRRUPTION"/>
    <s v="ALERT IRRUPTION"/>
    <s v="Si"/>
    <s v="DATAFONO A6 ALERT IRRUPTION"/>
    <n v="0"/>
    <n v="0"/>
    <n v="0"/>
    <s v="MAGINBOX 2600"/>
    <s v="MN00C875"/>
    <s v="1221334   "/>
    <s v="262320   "/>
    <n v="0"/>
    <s v="TIPO II"/>
    <s v="TERRESTRE"/>
    <n v="1"/>
    <n v="0"/>
    <s v="MONTES DIAZ JOHN FRED"/>
    <n v="144967.87232000002"/>
    <n v="140395.6348884"/>
    <n v="144967.87232000002"/>
    <m/>
    <m/>
    <m/>
    <m/>
    <m/>
    <m/>
  </r>
  <r>
    <s v="VILLAVICENCIO"/>
    <x v="1"/>
    <x v="1"/>
    <n v="50001"/>
    <n v="5673231"/>
    <n v="1893461"/>
    <n v="15088271"/>
    <s v="META"/>
    <s v="VILLAVICENCIO"/>
    <s v="CONSUERTE PDV MANANTIAL"/>
    <s v="REDEBAN"/>
    <n v="5673231"/>
    <s v="FO-25-1083366"/>
    <d v="2025-06-12T16:22:00"/>
    <d v="2025-06-13T14:55:00"/>
    <s v="CERRADO"/>
    <s v="INCIDENTE"/>
    <s v="BANCO DE BOGOTA"/>
    <s v="VISITA_TÉCNICA"/>
    <s v="12-06 SE REALIZA CONTACTO TELEFONICO CON LA SRA CIELO PARDO AL 3114654396 CONFIRMA DATOS, FALLA, SE ESCALA PARA VISITA_x000a_0_x000a_13-06 / SOLUCIÓN: SE VISITA CB Y SE REALIZA AJUSTE DE TAPA Y LIMPIEZA DEL RODILLO DE IMPRESORA. SE REALIZAN PRUEBAS DE IMPRESIÓN ÉXITOSAS PRUEBAS OK  / USUARIO: Eneida Ramirez  TELEFONO: 3115233235 CORREO: centrodecontacto@consuerte.com"/>
    <s v="HARDWARE"/>
    <s v="IMPRESION"/>
    <s v="RODILLO AVERIADO"/>
    <s v="No"/>
    <n v="0"/>
    <n v="0"/>
    <n v="0"/>
    <n v="0"/>
    <n v="0"/>
    <s v="ABCWZ279"/>
    <n v="0"/>
    <n v="0"/>
    <n v="0"/>
    <s v="TIPO I"/>
    <s v="TERRESTRE"/>
    <n v="1"/>
    <n v="0"/>
    <s v="GARZON RUIZ LUIS MIGUEL"/>
    <n v="65960.072302"/>
    <n v="75096.394270399993"/>
    <n v="65960.072302"/>
    <m/>
    <m/>
    <m/>
    <m/>
    <m/>
    <m/>
  </r>
  <r>
    <s v="YOPAL"/>
    <x v="1"/>
    <x v="1"/>
    <n v="85001"/>
    <n v="5673714"/>
    <n v="1891748"/>
    <n v="21417423"/>
    <s v="CASANARE"/>
    <s v="YOPAL"/>
    <s v="PUNTO DE PAGO LA 40"/>
    <s v="REDEBAN"/>
    <n v="5673714"/>
    <s v="FO-25-1085655"/>
    <d v="2025-06-13T10:31:00"/>
    <d v="2025-06-13T14:56:00"/>
    <s v="CERRADO"/>
    <s v="INCIDENTE"/>
    <s v="BANCO DE BOGOTA"/>
    <s v="VISITA_TÉCNICA"/>
    <s v="13-06  SE ESCALA PARA VISITA. LLAMAR ANTES DE VISITAR, CONFIRMAR FALLA Y DATOS_x000a_0_x000a_13-06 / SOLUCIÓN: SE VISITA COMERCIO, SE ACTUALIZA DIRECCIÓN. PRUEBAS OK. OPERATIVO EL SERVICIO  / USUARIO: NICOLAS RODRIGUEZ  TELEFONO: 3216406592 CORREO: puntodepagolacuarenta@outlook.com "/>
    <s v="SOFTWARE"/>
    <s v="ACTUALIZACION"/>
    <s v="VERSION CARGA SO VR"/>
    <s v="No"/>
    <n v="0"/>
    <n v="0"/>
    <n v="0"/>
    <n v="0"/>
    <n v="0"/>
    <s v="LMKZZ106"/>
    <n v="0"/>
    <n v="0"/>
    <n v="0"/>
    <s v="TIPO I"/>
    <s v="TERRESTRE"/>
    <n v="1"/>
    <n v="0"/>
    <s v="BERNAL ELAICA EDGAR ALEXIS"/>
    <n v="65960.072302"/>
    <n v="75096.394270399993"/>
    <n v="65960.072302"/>
    <m/>
    <m/>
    <m/>
    <m/>
    <m/>
    <m/>
  </r>
  <r>
    <s v="MONTERIA"/>
    <x v="2"/>
    <x v="2"/>
    <n v="23182"/>
    <n v="5672816"/>
    <n v="1893202"/>
    <n v="65633406"/>
    <s v="CORDOBA"/>
    <s v="CHINU"/>
    <s v="VARIEDADES MONICA ROS"/>
    <s v="REDEBAN"/>
    <n v="5672816"/>
    <s v="FO-25-1082086"/>
    <d v="2025-06-12T14:11:00"/>
    <d v="2025-06-13T15:13:00"/>
    <s v="CERRADO"/>
    <s v="INCIDENTE"/>
    <s v="BANCO DE BOGOTA"/>
    <s v="VISITA_TÉCNICA"/>
    <s v="12-06  SE ESCALA PARA VISITA. LLAMAR ANTES DE VISITAR, CONFIRMAR FALLA Y DATOS_x000a_0_x000a_13-06 / SOLUCIÓN: SE ENCUENTRA DATÁFONO FUNCIONANDO CORRECTAMENTE, SE LE EXPLICA AL CLIENTE QUE LAS CONSULTA DE SALDO SE HACEN ES POR EL MÓDULO DEL CB Y NO POR EL MÓDULO DEL COMERCIO, SE REALIZA PRUEBAS EN EL MÓDULO DEL CB OK / USUARIO: Mariana Álvarez  TELEFONO: 3008816997 CORREO: monicaojedamendoza@hotmail.com"/>
    <s v="USUARIO"/>
    <s v="USUARIOS"/>
    <s v="MALA MANIPULACION POS"/>
    <s v="No"/>
    <n v="0"/>
    <n v="0"/>
    <n v="0"/>
    <n v="0"/>
    <n v="0"/>
    <s v="A405Z293"/>
    <n v="0"/>
    <n v="0"/>
    <n v="0"/>
    <s v="TIPO II"/>
    <s v="TERRESTRE"/>
    <n v="1"/>
    <n v="0"/>
    <s v="COGOLLO ROSSO CAMILO ANDRES"/>
    <n v="144967.87232000002"/>
    <n v="140395.6348884"/>
    <n v="144967.87232000002"/>
    <m/>
    <m/>
    <m/>
    <m/>
    <m/>
    <m/>
  </r>
  <r>
    <s v="CUCUTA"/>
    <x v="4"/>
    <x v="4"/>
    <n v="54405"/>
    <n v="5673309"/>
    <n v="1893319"/>
    <n v="24720088"/>
    <s v="NORTE DE SANTANDER"/>
    <s v="LOS PATIOS"/>
    <s v="NEWCOFFEE NET"/>
    <s v="REDEBAN"/>
    <n v="5673309"/>
    <s v="FO-25-1083374"/>
    <d v="2025-06-12T16:52:00"/>
    <d v="2025-06-13T16:20:00"/>
    <s v="CERRADO"/>
    <s v="INCIDENTE"/>
    <s v="BANCO DE BOGOTA"/>
    <s v="VISITA_TÉCNICA"/>
    <s v="12-06  SE ESCALA PARA VISITA. LLAMAR ANTES DE VISITAR, CONFIRMAR FALLA Y DATOS_x000a_0_x000a_13-06 / SOLUCIÓN: SE REALIZA VISITA, SE ENCUENTRA PUERTO USB EN DAÑO, SE REALIZA CAMBIO, SE INSTALA ÚLTIMA VERSIÓN, SE CREAN USUARIOS OK, SE REALIZAN PRUEBAS Y CIERRES OK  / USUARIO: Cristian López  TELEFONO: 3102212411 CORREO: internetlospatios@gmail.com"/>
    <s v="HARDWARE"/>
    <s v="DETERIORO"/>
    <s v="DATAFONO"/>
    <s v="Si"/>
    <s v="DATAFONO E9 PUERTO USB MALO"/>
    <n v="0"/>
    <n v="0"/>
    <n v="0"/>
    <n v="0"/>
    <s v="6Z00X496"/>
    <s v="852770   "/>
    <s v="762835   "/>
    <n v="8534"/>
    <s v="TIPO I"/>
    <s v="TERRESTRE"/>
    <n v="1"/>
    <n v="0"/>
    <s v="PACHECO BUITRAGO JAVIER ALONSO"/>
    <n v="65960.072302"/>
    <n v="75096.394270399993"/>
    <n v="65960.072302"/>
    <m/>
    <m/>
    <m/>
    <m/>
    <m/>
    <m/>
  </r>
  <r>
    <s v="TUNJA"/>
    <x v="4"/>
    <x v="4"/>
    <n v="15238"/>
    <n v="5672797"/>
    <n v="1893677"/>
    <n v="88003825"/>
    <s v="BOYACA"/>
    <s v="DUITAMA"/>
    <s v="EL CYBER DE ANDRES"/>
    <s v="REDEBAN"/>
    <n v="5672797"/>
    <s v="FO-25-1082082"/>
    <d v="2025-06-12T14:06:00"/>
    <d v="2025-06-13T16:25:00"/>
    <s v="CERRADO"/>
    <s v="INCIDENTE"/>
    <n v="0"/>
    <s v="SOPORTE_TELEFÓNICO"/>
    <s v="12-06  SE ESCALA PARA VISITA. LLAMAR ANTES DE VISITAR, CONFIRMAR FALLA Y DATOS_x000a_0_x000a_13-06 / SOLUCIÓN: SE ESTABLECE COMUNICACIÓN TELEFÓNICA CON EL SEÑOR ANDRÉS CUERVO AL NÚMERO DE CONTACTO 3102957407 CLIENTE INDICA QUE LA FALLA REPORTA FUE PORQUE NO ENCENDIA EL DATAFONO AL VERIFICAR LAS CONEXIONES DEL COMERCIO CLIENTE AVIDENCIO QUÉ EL CARGADOR DEL EQUIPO ESTABA HACIENDO UN MAL CONTACTO PROCEDE A CONECTARLO NUEVAMENTE CORRECTAMENTE FUNCIONANDO EL DATAFONO INDICA QUE NO REQUIERE DE LA VISITA TECNICA YA QUE EL CORRESPONSAL ESTA OPERATIVO FUNCIONANDO CORRECTAMENTE SE LE INDICA QUE SE PROCEDERÁ CON EL CIERRE DE LA ORDEN CLIENTE CONFORME.  / USUARIO: ANDRES CUERVO TELEFONO: 3102957407 CORREO: andrescuervo956@hotmail.com"/>
    <s v="USUARIO"/>
    <s v="NO ENCIENDE"/>
    <s v="CONEXIONES DE COMERCIO"/>
    <s v="No"/>
    <n v="0"/>
    <n v="0"/>
    <n v="0"/>
    <n v="0"/>
    <n v="0"/>
    <n v="0"/>
    <n v="0"/>
    <n v="0"/>
    <n v="0"/>
    <s v="TIPO II"/>
    <s v="TERRESTRE"/>
    <n v="0"/>
    <n v="0"/>
    <s v="RODRIGUEZ MURCIA YERSON IVAN"/>
    <n v="41241.0800752"/>
    <n v="0"/>
    <n v="41241.0800752"/>
    <m/>
    <m/>
    <m/>
    <m/>
    <m/>
    <m/>
  </r>
  <r>
    <s v="PEREIRA"/>
    <x v="3"/>
    <x v="6"/>
    <n v="66682"/>
    <n v="5673766"/>
    <n v="1894006"/>
    <n v="13738331"/>
    <s v="RISARALDA"/>
    <s v="SANTA ROSA DE CABAL"/>
    <s v="MICROEMP INDEPEN ASOCIADOS MIA"/>
    <s v="REDEBAN"/>
    <n v="5673766"/>
    <s v="FO-25-1085744"/>
    <d v="2025-06-13T10:54:00"/>
    <d v="2025-06-13T16:27:00"/>
    <s v="CERRADO"/>
    <s v="INCIDENTE"/>
    <s v="BANCO DE BOGOTA"/>
    <s v="VISITA_TÉCNICA"/>
    <s v="13-06  SE ESCALA PARA VISITA. LLAMAR ANTES DE VISITAR, CONFIRMAR FALLA Y DATOS_x000a_0_x000a_13-06 / SOLUCIÓN: VISITAMOS COMERCIO EL LECTOR DE BARRAS NO LEE LOS CÓDIGOS DE BARRAS LO CAMBIAMOS Y REALIZAMOS PRUEBAS CON EL NUEVO LECTOR OK.  / USUARIO: ELIANA LOPEZ TELEFONO: 3168746859 CORREO: registro.operaciones.mia@gmail.com"/>
    <s v="HARDWARE"/>
    <s v="LECTOR DE BARRAS"/>
    <s v="DAÑO POS"/>
    <s v="Si"/>
    <n v="0"/>
    <s v="LECTOR L2  PERDIÓ CONFIGURACIÓN"/>
    <n v="0"/>
    <n v="0"/>
    <n v="0"/>
    <s v="JAAAQ468"/>
    <s v=" 903924  "/>
    <s v=" 510951  "/>
    <n v="0"/>
    <s v="TIPO I"/>
    <s v="TERRESTRE"/>
    <n v="1"/>
    <n v="0"/>
    <s v="ARROYAVE CANO MANUEL GUILLERMO"/>
    <n v="65960.072302"/>
    <n v="75096.394270399993"/>
    <n v="65960.072302"/>
    <m/>
    <m/>
    <m/>
    <m/>
    <m/>
    <m/>
  </r>
  <r>
    <s v="CALI"/>
    <x v="3"/>
    <x v="3"/>
    <n v="19142"/>
    <n v="5668990"/>
    <n v="1894038"/>
    <n v="87943256"/>
    <s v="CAUCA"/>
    <s v="CALOTO"/>
    <s v="TRAMITES Y SEGUROS BOTINA"/>
    <s v="REDEBAN"/>
    <n v="5668990"/>
    <s v="FO-25-1069637"/>
    <d v="2025-06-10T14:32:00"/>
    <d v="2025-06-13T16:31:00"/>
    <s v="CERRADO"/>
    <s v="INCIDENTE"/>
    <n v="0"/>
    <s v="SOPORTE_TELEFÓNICO"/>
    <s v="10-06  SE ESCALA PARA VISITA. LLAMAR ANTES DE VISITAR, CONFIRMAR FALLA Y DATOS 12-06 EN EL DESPLAZAMIENTO AL TECNICO LO ATRACAN POR LO CUAL SE VA A REALIZAR EL ENVIO DE LOS EQUIPOS Y CONIFIGURADOS REMOTAMENTE_x000a_11/06/2025 DEBIDO A PROBLEMAS DE ORDEN PUBLICO PRESENTADOS EN EL DEPARTAMENTO DEL VALLE Y EL CAUCA NO SE HA PODIDO REALIZAR DESPLAZAMIENTO AL SITIO, SE QUEDA A LA ESPERA DE PODER VALIDAR LA SITUACION PARA VISITAR PUNTO_x000a_13-06 / SOLUCIÓN: SE REALIZA ESCALAMIENTO A REDEBAN POR INCONVENIENTES DE ORDEN PÚBLICO EN LA ZONA PARA DESPLAZARSE AL SITIO, LA RED AUTORIZA EL CIERRE DE LA ACTIVIDAD,SE REALIZÓ EL ESCALAMIENTO A LA ENTIDAD PARA REVISAR COMO SE ATENDERÁ ESTA VISITA. / USUARIO: RICHARD BERNAL  TELEFONO: 3147820573 CORREO: no me brindó el correo electrónico en la llamada "/>
    <s v="SOFTWARE"/>
    <s v="ACTUALIZACION"/>
    <s v="VERSION CARGA SO VR"/>
    <s v="No"/>
    <n v="0"/>
    <n v="0"/>
    <n v="0"/>
    <n v="0"/>
    <n v="0"/>
    <n v="0"/>
    <n v="0"/>
    <n v="0"/>
    <n v="0"/>
    <s v="TIPO II"/>
    <s v="TERRESTRE"/>
    <n v="0"/>
    <n v="0"/>
    <s v="SANCHEZ URREGO ROBINSON DAVID"/>
    <n v="41241.0800752"/>
    <n v="0"/>
    <n v="41241.0800752"/>
    <m/>
    <m/>
    <m/>
    <m/>
    <m/>
    <m/>
  </r>
  <r>
    <s v="BOGOTA"/>
    <x v="0"/>
    <x v="0"/>
    <n v="11001"/>
    <n v="5674033"/>
    <n v="1892029"/>
    <n v="17231564"/>
    <s v="CUNDINAMARCA"/>
    <s v="BOGOTA"/>
    <s v="FERRE SERVYS INSTA Y RE DE GAS"/>
    <s v="REDEBAN"/>
    <n v="5674033"/>
    <s v="FO-25-1086626"/>
    <d v="2025-06-13T13:03:00"/>
    <d v="2025-06-13T17:31:00"/>
    <s v="CERRADO"/>
    <s v="INCIDENTE"/>
    <s v="BANCO DE BOGOTA"/>
    <s v="VISITA_TÉCNICA"/>
    <s v="13-06  SE ESCALA PARA VISITA. LLAMAR ANTES DE VISITAR, CONFIRMAR FALLA Y DATOS_x000a_0_x000a_13-06 / SOLUCIÓN: SE VISITA COMERCIO POR FALLA EN DATÁFONOS SE REINICIA CONSTANTEMENTE AL VALIDAR ESTE CUENTA CON VERSIONAMIENTO 10.5 SE PROCEDE A ACTUALIZAR VERSIONAMIENTO A 10.6 Y SE INSTALA S.O SE REALIZA SEMBRADO DE TARJETA OK, SE REALIZAN TRANSACCIONES DE PRUEBA OK Y SE DEJA CB OPERANDO SIN NOVEDAD  / USUARIO: Aleixy Gutiérrez  TELEFONO: 3112392782 CORREO: aleixygutierrezrojas@gmail.com"/>
    <s v="HARDWARE"/>
    <s v="SE REINICIA"/>
    <s v="DAÑO POS"/>
    <s v="No"/>
    <n v="0"/>
    <n v="0"/>
    <n v="0"/>
    <n v="0"/>
    <n v="0"/>
    <s v="AB0CZ351"/>
    <n v="0"/>
    <n v="0"/>
    <n v="0"/>
    <s v="TIPO I"/>
    <s v="TERRESTRE"/>
    <n v="1"/>
    <n v="0"/>
    <s v="ROMERO ROJAS BREIDY JHOHAN"/>
    <n v="65960.072302"/>
    <n v="75096.394270399993"/>
    <n v="65960.072302"/>
    <m/>
    <m/>
    <m/>
    <m/>
    <m/>
    <m/>
  </r>
  <r>
    <s v="BOGOTA"/>
    <x v="0"/>
    <x v="0"/>
    <n v="11001"/>
    <n v="5672501"/>
    <n v="1893565"/>
    <n v="10913507"/>
    <s v="CUNDINAMARCA"/>
    <s v="BOGOTA"/>
    <s v="SUPERMERCA Y D/DORA LA GAITANA"/>
    <s v="REDEBAN"/>
    <n v="5672501"/>
    <s v="FO-25-1086279"/>
    <d v="2025-06-12T12:05:00"/>
    <d v="2025-06-14T08:49:00"/>
    <s v="CERRADO"/>
    <s v="INCIDENTE"/>
    <s v="BANCO DE BOGOTA"/>
    <s v="VISITA_TÉCNICA"/>
    <s v="12-06  SE ESCALA PARA VISITA. LLAMAR ANTES DE VISITAR, CONFIRMAR FALLA Y DATOS_x000a_0_x000a_13-06 / SOLUCIÓN: SE REALIZA VISITA A COMERCIO, SE ACTUALIZO VERSIÓN DEL DATAFONO AL REALIZAR PROCESO PARA INICIALIZAR SOBRE LA WEB DE REDEBAN GENERA ERROR, SE ESCALA A SOPORTE REDEBAN QUIEN INDICA A RETIRO DEL COMERCIO. / USUARIO: María Arenales  TELEFONO: 3115563029 CORREO: lagaitanasupermercado@hotmail.com 1_x000a_0_x000a_13-06 / SOLUCIÓN: SE REALIZA FORMATEO DE DATAFONO, SE INSTALA SO CON PARCHE, SE INSTALA VERSIÓN ACTUALIZADA, SE REALIZA SEMBRANDO DE TARJETA 4683, PRUEBAS OK. / USUARIO: María Arenales TELEFONO: 3115563029 CORREO: lagaitanasupermercado@hotmail.com"/>
    <s v="SOFTWARE"/>
    <s v="ACTUALIZACION"/>
    <s v="VERSION CARGA SO VR"/>
    <s v="No"/>
    <n v="0"/>
    <n v="0"/>
    <n v="0"/>
    <n v="0"/>
    <n v="0"/>
    <s v="W0001580"/>
    <s v="   "/>
    <s v="   "/>
    <n v="4683"/>
    <s v="TIPO I"/>
    <s v="TERRESTRE"/>
    <n v="2"/>
    <n v="0"/>
    <s v="MURCIA HERNANDEZ HARVEY IGNACIO"/>
    <n v="65960.072302"/>
    <n v="75096.394270399993"/>
    <n v="131920.144604"/>
    <m/>
    <m/>
    <m/>
    <m/>
    <m/>
    <m/>
  </r>
  <r>
    <s v="BUCARAMANGA"/>
    <x v="4"/>
    <x v="4"/>
    <n v="68081"/>
    <n v="5671748"/>
    <n v="1893733"/>
    <n v="89106744"/>
    <s v="SANTANDER"/>
    <s v="BARRANCABERMEJA"/>
    <s v="SERVICIOS MARIA EUGENIA"/>
    <s v="REDEBAN"/>
    <n v="5671748"/>
    <s v="FO-25-1079145"/>
    <d v="2025-06-12T09:03:00"/>
    <d v="2025-06-14T09:17:00"/>
    <s v="CERRADO"/>
    <s v="INCIDENTE"/>
    <s v="BANCO DE BOGOTA"/>
    <s v="SOPORTE_TELEFÓNICO"/>
    <s v="12-06  SE ESCALA PARA VISITA. LLAMAR ANTES DE VISITAR, CONFIRMAR FALLA Y DATOS_x000a_0_x000a_13-06 / SOLUCIÓN: SE REALIZA VISITA A COMERCIO, SE ACTUALIZO VERSIÓN DEL DATAFONO AL REALIZAR PROCESO PARA INICIALIZAR SOBRE LA WEB DE REDEBAN GENERA ERROR, SE ESCALA A SOPORTE REDEBAN QUIEN INDICA A RETIRO DEL COMERCIO. / USUARIO: María Arenales  TELEFONO: 3115563029 CORREO: lagaitanasupermercado@hotmail.com 1"/>
    <s v="USUARIO"/>
    <s v="NO ENCIENDE"/>
    <s v="CONEXIONES DE COMERCIO"/>
    <s v="No"/>
    <n v="0"/>
    <n v="0"/>
    <n v="0"/>
    <n v="0"/>
    <n v="0"/>
    <n v="0"/>
    <s v="   "/>
    <s v="   "/>
    <n v="0"/>
    <s v="TIPO III"/>
    <s v="TERRESTRE"/>
    <n v="0"/>
    <n v="0"/>
    <s v="PEÑA DIAZ IVAN YESID"/>
    <n v="41241.0800752"/>
    <n v="0"/>
    <n v="41241.0800752"/>
    <m/>
    <m/>
    <m/>
    <m/>
    <m/>
    <m/>
  </r>
  <r>
    <s v="MEDELLIN"/>
    <x v="5"/>
    <x v="5"/>
    <n v="27361"/>
    <n v="5673240"/>
    <n v="1894151"/>
    <n v="14381099"/>
    <s v="CHOCO"/>
    <s v="ISTMINA"/>
    <s v="REPRESENTACIONES FERROPINTURAS"/>
    <s v="REDEBAN"/>
    <n v="5673240"/>
    <s v="FO-25-1083218"/>
    <d v="2025-06-12T16:25:00"/>
    <d v="2025-06-14T09:52:00"/>
    <s v="CERRADO"/>
    <s v="INCIDENTE"/>
    <s v="BANCO DE BOGOTA"/>
    <s v="VISITA_TÉCNICA"/>
    <s v="12-06 SE REALIZA CONTACTO TELEFONICO CON LA SRA ALBA AL 3117465461CONFIRMA DATOS, FALLA, SE ESCALA PARA VISITA_x000a_0_x000a_14-06 / SOLUCIÓN: SE REALIZA CAMBIO DE EQUIPO DEBIDO ALERT IRRUPTION, TODO OK  / USUARIO: ALBA SALDARRIAGA TELEFONO: 3117465461 CORREO: ferropinturarepresentaciones@gmail.com"/>
    <s v="HARDWARE"/>
    <s v="ALERT IRRUPTION"/>
    <s v="ALERT IRRUPTION"/>
    <s v="Si"/>
    <s v="DATAFONO A6 ALERT IRRUPTION"/>
    <n v="0"/>
    <n v="0"/>
    <n v="0"/>
    <n v="0"/>
    <s v="999XZ150"/>
    <s v="904864   "/>
    <s v="214908   "/>
    <n v="0"/>
    <s v="TIPO IV ESPECIAL"/>
    <s v="AEREO"/>
    <n v="1"/>
    <n v="0"/>
    <s v="QUINTERO SANCHEZ JUAN SEBASTIAN"/>
    <n v="988462.96268840006"/>
    <n v="196536.5258152"/>
    <n v="988462.96268840006"/>
    <m/>
    <m/>
    <m/>
    <m/>
    <m/>
    <m/>
  </r>
  <r>
    <s v="BOGOTA"/>
    <x v="0"/>
    <x v="0"/>
    <n v="25040"/>
    <n v="5674579"/>
    <n v="1893828"/>
    <n v="18841858"/>
    <s v="CUNDINAMARCA"/>
    <s v="ANOLAIMA"/>
    <s v="SUPERMERCADO LA FLORIDA"/>
    <s v="REDEBAN"/>
    <n v="5674579"/>
    <s v="FO-25-1090241"/>
    <d v="2025-06-14T08:00:00"/>
    <d v="2025-06-14T10:58:00"/>
    <s v="CERRADO"/>
    <s v="INCIDENTE"/>
    <s v="BANCO DE BOGOTA"/>
    <s v="SOPORTE_TELEFÓNICO"/>
    <s v="14-06  SE ESCALA PARA VISITA. LLAMAR ANTES DE VISITAR, CONFIRMAR FALLA Y DATOS_x000a_0_x000a_14-06 / SOLUCIÓN: SE LLAMA AL CB EL CUAL INDICA QUE NO PUEDE HACER CIERRE POR SEPARADO, SE LE INFORMA LA FORMA CORRECTA DE HACERLO  / USUARIO: Néstor romero  TELEFONO: 3135707362 CORREO: superflorida01@gmail.com "/>
    <s v="USUARIO"/>
    <s v="CIERRE"/>
    <s v="COMERCIO NO REALIZA CIERRE"/>
    <s v="No"/>
    <n v="0"/>
    <n v="0"/>
    <n v="0"/>
    <n v="0"/>
    <n v="0"/>
    <n v="0"/>
    <s v="   "/>
    <s v="   "/>
    <n v="0"/>
    <s v="TIPO II"/>
    <s v="TERRESTRE"/>
    <n v="0"/>
    <n v="0"/>
    <s v="MICHELI LOPEZ MIGUEL ANGEL"/>
    <n v="41241.0800752"/>
    <n v="0"/>
    <n v="41241.0800752"/>
    <m/>
    <m/>
    <m/>
    <m/>
    <m/>
    <m/>
  </r>
  <r>
    <s v="PASTO"/>
    <x v="3"/>
    <x v="3"/>
    <n v="52001"/>
    <n v="5674173"/>
    <n v="1893643"/>
    <n v="21431259"/>
    <s v="NARIÑO"/>
    <s v="PASTO"/>
    <s v="SERVIPAGOS DE NARINO CL 20"/>
    <s v="REDEBAN"/>
    <n v="5674173"/>
    <s v="FO-25-1087327"/>
    <d v="2025-06-13T14:33:00"/>
    <d v="2025-06-14T11:26:00"/>
    <s v="CERRADO"/>
    <s v="INCIDENTE"/>
    <s v="BANCO DE BOGOTA"/>
    <s v="VISITA_TÉCNICA"/>
    <s v="13-06  SE ESCALA PARA VISITA. LLAMAR ANTES DE VISITAR, CONFIRMAR FALLA Y DATOS_x000a_0_x000a_14-06 / SOLUCIÓN: SE ENCUENTRA DATAFONO CON REINICIO CONSTANTE SE REALIZA BORRADO COMPLETO DE DATAFONO Y SE RECONFIGURA OK PARÁMETROS OK Y SE REALIZAN PRUEBAS ÉXITOSAS DE TRANSACCIONES  / USUARIO: Diego Andrés insuasti TELEFONO: 3155584647 CORREO: servipagosdenarino77@gmail.com"/>
    <s v="SOFTWARE"/>
    <s v="ACTUALIZACION"/>
    <s v="VERSION CARGA SO VR"/>
    <s v="No"/>
    <n v="0"/>
    <n v="0"/>
    <n v="0"/>
    <n v="0"/>
    <n v="0"/>
    <s v="KA00L177"/>
    <s v="   "/>
    <s v="   "/>
    <n v="0"/>
    <s v="TIPO I"/>
    <s v="TERRESTRE"/>
    <n v="1"/>
    <n v="0"/>
    <s v="PAZ MARTINEZ RICHARD HUMBERTO"/>
    <n v="65960.072302"/>
    <n v="75096.394270399993"/>
    <n v="65960.072302"/>
    <m/>
    <m/>
    <m/>
    <m/>
    <m/>
    <m/>
  </r>
  <r>
    <s v="VALLEDUPAR"/>
    <x v="2"/>
    <x v="2"/>
    <n v="20001"/>
    <n v="5673966"/>
    <n v="1893947"/>
    <n v="21139217"/>
    <s v="CESAR"/>
    <s v="VALLEDUPAR"/>
    <s v="YYL ASESORIAS Y SEGUROS"/>
    <s v="REDEBAN"/>
    <n v="5673966"/>
    <s v="FO-25-1086427"/>
    <d v="2025-06-13T12:21:00"/>
    <d v="2025-06-14T11:52:00"/>
    <s v="CERRADO"/>
    <s v="INCIDENTE"/>
    <s v="BANCO DE BOGOTA"/>
    <s v="VISITA_TÉCNICA"/>
    <s v="13-06  SE ESCALA PARA VISITA. LLAMAR ANTES DE VISITAR, CONFIRMAR FALLA Y DATOS_x000a_0_x000a_14-06 / SOLUCIÓN: SE LLEGA A SITIO, SE REALIZA EL SEMBRADO DE TARJETA TERMINADA EN 2057, YA QUE LA CLIENTE MANIFIESTA QUE SE LA DIERON EL DIA DE AYER, YA QUE LA QUE TENIA SE LE DAÑO, SE REALIZAN PRUEBAS Y SALE LA TRANSACCION DECLINADA LLAMAR REF, SE DEBE ESCALAR A REDEBAN PARA VALIDAR EL ERROR / USUARIO: YENITH PALOMINO TELEFONO: 3207754655 CORREO: yenith26@gmail.com"/>
    <s v="ENTIDAD"/>
    <s v="ERROR DE TRANSACCIONES"/>
    <s v="TRANSACCION NO PERMITIDA"/>
    <s v="No"/>
    <n v="0"/>
    <n v="0"/>
    <n v="0"/>
    <n v="0"/>
    <n v="0"/>
    <s v="FUA08038"/>
    <s v="   "/>
    <s v="   "/>
    <n v="2057"/>
    <s v="TIPO I"/>
    <s v="TERRESTRE"/>
    <n v="1"/>
    <n v="0"/>
    <s v="MONTES DIAZ JOHN FRED"/>
    <n v="65960.072302"/>
    <n v="75096.394270399993"/>
    <n v="65960.072302"/>
    <m/>
    <m/>
    <m/>
    <m/>
    <m/>
    <m/>
  </r>
  <r>
    <s v="MONTERIA"/>
    <x v="2"/>
    <x v="2"/>
    <n v="23182"/>
    <n v="5674152"/>
    <n v="1894019"/>
    <n v="16975153"/>
    <s v="CORDOBA"/>
    <s v="CHINU"/>
    <s v="EDI VARIEDADES CHINU"/>
    <s v="REDEBAN"/>
    <n v="5674152"/>
    <s v="FO-25-1087311"/>
    <d v="2025-06-13T14:27:00"/>
    <d v="2025-06-14T12:28:00"/>
    <s v="CERRADO"/>
    <s v="INCIDENTE"/>
    <s v="BANCO DE BOGOTA"/>
    <s v="VISITA_TÉCNICA"/>
    <s v="13-06  SE ESCALA PARA VISITA. LLAMAR ANTES DE VISITAR, CONFIRMAR FALLA Y DATOS_x000a_0_x000a_14-06 / SOLUCIÓN: SE REALIZA VISITA TÉCNICA Y SE CAMBIA DATAFONO POR FALLAS DE ENCENDIDO Y DETERIORO, SE INSTALA ICT 250 PLACA 267899 Y SE RETIRA DESK 3500 PLACA 916689, SE REALIZAN PRUEBAS Y SE DEJA EL SERVICIO NUEVAMENTE FUNCIONANDO BIEN. / USUARIO: Edilsa Romero302 TELEFONO: 3022598176 CORREO: edirom13@hotmail.com"/>
    <s v="HARDWARE"/>
    <s v="DETERIORO"/>
    <s v="DATAFONO"/>
    <s v="Si"/>
    <s v="DATAFONO G4 SE RESETEA AL IMPRIMIR"/>
    <n v="0"/>
    <n v="0"/>
    <n v="0"/>
    <n v="0"/>
    <s v="GZ00M509"/>
    <s v="267899   "/>
    <s v="916689   "/>
    <n v="0"/>
    <s v="TIPO II"/>
    <s v="TERRESTRE"/>
    <n v="1"/>
    <n v="0"/>
    <s v="CASSIANI PEREZ RAUL RAMIRO"/>
    <n v="144967.87232000002"/>
    <n v="140395.6348884"/>
    <n v="144967.87232000002"/>
    <m/>
    <m/>
    <m/>
    <m/>
    <m/>
    <m/>
  </r>
  <r>
    <s v="BOGOTA"/>
    <x v="0"/>
    <x v="0"/>
    <n v="11001"/>
    <n v="5674244"/>
    <n v="1894227"/>
    <n v="21375613"/>
    <s v="CUNDINAMARCA"/>
    <s v="BOGOTA"/>
    <s v="FARMA S O S BODEGA"/>
    <s v="REDEBAN"/>
    <n v="5674244"/>
    <s v="FO-25-1087516"/>
    <d v="2025-06-13T15:06:00"/>
    <d v="2025-06-14T12:34:00"/>
    <s v="CERRADO"/>
    <s v="INCIDENTE"/>
    <s v="BANCO DE BOGOTA"/>
    <s v="VISITA_TÉCNICA"/>
    <s v="13-06  SE ESCALA PARA VISITA. LLAMAR ANTES DE VISITAR, CONFIRMAR FALLA Y DATOS_x000a_0_x000a_14-06 / SOLUCIÓN: SE VISITA DIRECCIÓN DADA EN LA ORDEN PERO SE EVIDENCIA QUE EL ESTABLECIMIENTO SE ENCUENTRA CERRADO, SE LLAMA AL TELÉFONO DE CONTACTO Y NO HAY RESPUESTA, SE TOMAN EVIDENCIAS DE LA VISITA Y NOS RETIRAMOS. / USUARIO: None TELEFONO: 6016942119 CORREO: none"/>
    <s v="HARDWARE"/>
    <s v="ACTUALIZACION"/>
    <s v="VERSION CAMBIO POS"/>
    <s v="No"/>
    <n v="0"/>
    <n v="0"/>
    <n v="0"/>
    <n v="0"/>
    <n v="0"/>
    <s v="NONE"/>
    <s v="   "/>
    <s v="   "/>
    <n v="0"/>
    <s v="TIPO I"/>
    <s v="TERRESTRE"/>
    <n v="1"/>
    <n v="0"/>
    <s v="VEGA MANRIQUE JONATAN MAURICIO"/>
    <n v="65960.072302"/>
    <n v="75096.394270399993"/>
    <n v="65960.072302"/>
    <m/>
    <m/>
    <m/>
    <m/>
    <m/>
    <m/>
  </r>
  <r>
    <s v="BOGOTA"/>
    <x v="0"/>
    <x v="0"/>
    <n v="25269"/>
    <n v="5674648"/>
    <n v="1891257"/>
    <n v="21210323"/>
    <s v="CUNDINAMARCA"/>
    <s v="FACATATIVA"/>
    <s v="MINIMERCADO DAYANA JUAN PABLO II"/>
    <s v="REDEBAN"/>
    <n v="5674648"/>
    <s v="FO-25-1090250"/>
    <d v="2025-06-14T08:00:00"/>
    <d v="2025-06-14T12:41:00"/>
    <s v="CERRADO"/>
    <s v="INCIDENTE"/>
    <s v="BANCO DE BOGOTA"/>
    <s v="VISITA_TÉCNICA"/>
    <s v="14-06  SE ESCALA PARA VISITA. LLAMAR ANTES DE VISITAR, CONFIRMAR FALLA Y DATOS_x000a_0_x000a_14-06 / SOLUCIÓN: SE REALIZA CAMBIO DE EQUIPO POR FALLAS EN LECTOR CHIP PRUEBA OK SE CREAN USUARIOS Y SE HABILITAN CIERRES OK  / USUARIO: Daniel Gutierrez  TELEFONO: 3209832586 CORREO: mdayan.s@hotmail.com"/>
    <s v="HARDWARE"/>
    <s v="LECTOR DE TARJETAS"/>
    <s v="MENSAJE RETIRE TARJETA"/>
    <s v="Si"/>
    <s v="DATAFONO C4 NO LEE TARJETA CHIP"/>
    <n v="0"/>
    <n v="0"/>
    <n v="0"/>
    <n v="0"/>
    <s v="A1NZZ952"/>
    <s v="714561   "/>
    <s v="1004800   "/>
    <n v="0"/>
    <s v="TIPO II"/>
    <s v="TERRESTRE"/>
    <n v="1"/>
    <n v="0"/>
    <s v="ORTIZ MARTINEZ STIVEN"/>
    <n v="144967.87232000002"/>
    <n v="140395.6348884"/>
    <n v="144967.87232000002"/>
    <m/>
    <m/>
    <m/>
    <m/>
    <m/>
    <m/>
  </r>
  <r>
    <s v="BUCARAMANGA"/>
    <x v="4"/>
    <x v="4"/>
    <n v="68307"/>
    <n v="5674550"/>
    <n v="1893669"/>
    <n v="16474223"/>
    <s v="SANTANDER"/>
    <s v="GIRON"/>
    <s v="FERRETERIA Y MISCELANEA SANFLO"/>
    <s v="REDEBAN"/>
    <n v="5674550"/>
    <s v="FO-25-1089175"/>
    <d v="2025-06-13T17:23:00"/>
    <d v="2025-06-14T12:43:00"/>
    <s v="CERRADO"/>
    <s v="INCIDENTE"/>
    <s v="BANCO DE BOGOTA"/>
    <s v="VISITA_TÉCNICA"/>
    <s v="13-06  SE ESCALA PARA VISITA. LLAMAR ANTES DE VISITAR, CONFIRMAR FALLA Y DATOS_x000a_0_x000a_14-06 / SOLUCIÓN: SE REALIZA CAMBIO DE DATÁFONO EL CUAL SE REINICIA CONSTANTEMENTE SE HACE BORRADO E INSTALACIÓN DE S.O Y VERSIÓN 10.6 SEMBRADO DE TARJETA CREACIÓN DE USUARIOS PRUEBAS OK SERVICIO OPERATIVO  / USUARIO: Luz Helena flores  TELEFONO: 3168402731 CORREO: luzelenafloga0428@hotmail.com"/>
    <s v="HARDWARE"/>
    <s v="NO ENCIENDE"/>
    <s v="DAÑO POS"/>
    <s v="Si"/>
    <s v="DATAFONO A1 NO PRENDE"/>
    <n v="0"/>
    <n v="0"/>
    <n v="0"/>
    <n v="0"/>
    <s v="15ZZZ163"/>
    <s v="1142599   "/>
    <s v="783784   "/>
    <n v="0"/>
    <s v="TIPO I"/>
    <s v="TERRESTRE"/>
    <n v="1"/>
    <n v="0"/>
    <s v="REYES RAMIREZ DIEGO ALEXANDER"/>
    <n v="65960.072302"/>
    <n v="75096.394270399993"/>
    <n v="65960.072302"/>
    <m/>
    <m/>
    <m/>
    <m/>
    <m/>
    <m/>
  </r>
  <r>
    <s v="MONTERIA"/>
    <x v="2"/>
    <x v="2"/>
    <n v="23182"/>
    <n v="5675031"/>
    <n v="1894532"/>
    <n v="18893388"/>
    <s v="CORDOBA"/>
    <s v="CHINU"/>
    <s v="CVS WINCELL CHINU"/>
    <s v="REDEBAN"/>
    <n v="5675031"/>
    <s v="FO-25-1090729"/>
    <d v="2025-06-14T09:06:00"/>
    <d v="2025-06-14T15:10:00"/>
    <s v="CERRADO"/>
    <s v="INCIDENTE"/>
    <s v="BANCO DE BOGOTA"/>
    <s v="VISITA_TÉCNICA"/>
    <s v="14-06  SE ESCALA PARA VISITA. LLAMAR ANTES DE VISITAR, CONFIRMAR FALLA Y DATOS_x000a_0_x000a_14-06 / SOLUCIÓN: SE REALIZA VISITA TÉCNICA Y SE CAMBIA FUENTE DE PODER POR DAÑO, SE QUEMA DEBIDO A UN BAJÓN DE ENERGÍA, SE INSTALA NUEVA FUENTE Y SE DEJA EL SERVICIO NUEVAMENTE OPERATIVO. SE REALIZAN PRUEBAS CON CONVENIO AUTORIZADO. / USUARIO: Cila Alvarez  TELEFONO: 3114205348 CORREO: cajaschinu@wincell.com.co"/>
    <s v="HARDWARE"/>
    <s v="NO ENCIENDE SE REINICIA"/>
    <s v="FUENTE PODER AVERIADA"/>
    <s v="No"/>
    <n v="0"/>
    <n v="0"/>
    <n v="0"/>
    <n v="0"/>
    <s v="Fuente de poder"/>
    <s v="F1UZZ877"/>
    <s v="   "/>
    <s v="   "/>
    <n v="0"/>
    <s v="TIPO II"/>
    <s v="TERRESTRE"/>
    <n v="1"/>
    <n v="0"/>
    <s v="CASSIANI PEREZ RAUL RAMIRO"/>
    <n v="144967.87232000002"/>
    <n v="140395.6348884"/>
    <n v="144967.87232000002"/>
    <m/>
    <m/>
    <m/>
    <m/>
    <m/>
    <m/>
  </r>
  <r>
    <s v="BOGOTA"/>
    <x v="0"/>
    <x v="0"/>
    <n v="25473"/>
    <n v="5675187"/>
    <n v="1893927"/>
    <n v="14792899"/>
    <s v="CUNDINAMARCA"/>
    <s v="MOSQUERA"/>
    <s v="DROGUERIA MEGAFARMA J C"/>
    <s v="REDEBAN"/>
    <n v="5675187"/>
    <s v="FO-25-1090808"/>
    <d v="2025-06-14T09:28:00"/>
    <d v="2025-06-14T15:13:00"/>
    <s v="CERRADO"/>
    <s v="INCIDENTE"/>
    <s v="BANCO DE BOGOTA"/>
    <s v="VISITA_TÉCNICA"/>
    <s v="14-06  SE ESCALA PARA VISITA. LLAMAR ANTES DE VISITAR, CONFIRMAR FALLA Y DATOS_x000a_0_x000a_14-06 / SOLUCIÓN: SE REALIZA HABILITACIÓN DE CIERRE PRUEBAS OK / USUARIO: OSBALDO JIMENEZ TELEFONO: 3505364667 CORREO: osvaldo.megafarmacj@hotmail.com"/>
    <s v="SOFTWARE"/>
    <s v="CIERRE"/>
    <s v="CIERRE NO HABILITADO"/>
    <s v="No"/>
    <n v="0"/>
    <n v="0"/>
    <n v="0"/>
    <n v="0"/>
    <n v="0"/>
    <s v="AAZZZ784"/>
    <s v="   "/>
    <s v="   "/>
    <n v="0"/>
    <s v="TIPO I"/>
    <s v="TERRESTRE"/>
    <n v="1"/>
    <n v="0"/>
    <s v="ORTIZ MARTINEZ STIVEN"/>
    <n v="65960.072302"/>
    <n v="75096.394270399993"/>
    <n v="65960.072302"/>
    <m/>
    <m/>
    <m/>
    <m/>
    <m/>
    <m/>
  </r>
  <r>
    <s v="BUCARAMANGA"/>
    <x v="4"/>
    <x v="4"/>
    <n v="68001"/>
    <n v="5675554"/>
    <n v="1894682"/>
    <n v="18750521"/>
    <s v="SANTANDER"/>
    <s v="BUCARAMANGA"/>
    <s v="CIBERCEL SAS CABECERA"/>
    <s v="REDEBAN"/>
    <n v="5675554"/>
    <s v="FO-25-1092690"/>
    <d v="2025-06-14T14:05:00"/>
    <d v="2025-06-15T09:33:00"/>
    <s v="CERRADO"/>
    <s v="INCIDENTE"/>
    <s v="BANCO DE BOGOTA"/>
    <s v="SOPORTE_TELEFÓNICO"/>
    <s v="14-06  SE ESCALA PARA VISITA. LLAMAR ANTES DE VISITAR, CONFIRMAR FALLA Y DATOS_x000a_0_x000a_14-06 / SOLUCIÓN: SE ESTA ESTABLECE COMUNICACIÓN CON EL SEÑOR JHON ZANABRIA AL NÚMERO 3112289814 QUIEN INFORMA QUE LA FALLA REPORTADA ES POR PARTE DEL PROVEEDOR DE RED DE ELLOS QUE EL EQUIPO SE ENCUENTRA OPERATIVO Y SIN PROBLEMAS SE INFORMA QUE SE PROCEDE A CERRAR LA ORDEN DE TRABAJO GENERADA  / USUARIO: JHON ZANABRIA  TELEFONO: 3112289814 CORREO: gerencia@cibercelcomcel.com"/>
    <s v="USUARIO"/>
    <s v="COMUNICACION"/>
    <s v="CANAL DEL COMERCIO"/>
    <s v="No"/>
    <n v="0"/>
    <n v="0"/>
    <n v="0"/>
    <n v="0"/>
    <n v="0"/>
    <n v="0"/>
    <n v="0"/>
    <n v="0"/>
    <n v="0"/>
    <s v="TIPO I"/>
    <s v="TERRESTRE"/>
    <n v="0"/>
    <n v="0"/>
    <s v="BARRERA ORTEGA MARLON STWAR"/>
    <n v="41241.0800752"/>
    <n v="0"/>
    <n v="41241.0800752"/>
    <m/>
    <m/>
    <m/>
    <m/>
    <m/>
    <m/>
  </r>
  <r>
    <s v="MEDELLIN"/>
    <x v="5"/>
    <x v="5"/>
    <n v="5030"/>
    <n v="5673917"/>
    <n v="1894691"/>
    <n v="23789696"/>
    <s v="ANTIOQUIA"/>
    <s v="AMAGA"/>
    <s v="COMUNICACIONES NY"/>
    <s v="REDEBAN"/>
    <n v="5673917"/>
    <s v="FO-25-1086355"/>
    <d v="2025-06-13T11:54:00"/>
    <d v="2025-06-15T10:16:00"/>
    <s v="CERRADO"/>
    <s v="INCIDENTE"/>
    <s v="BANCO DE BOGOTA"/>
    <s v="VISITA_TÉCNICA"/>
    <s v="13-06  SE ESCALA PARA VISITA. LLAMAR ANTES DE VISITAR, CONFIRMAR FALLA Y DATOS_x000a_0_x000a_15-06 / SOLUCIÓN: SE CAMBIA FUENTE DE PODER YA QUE LA OTRA ESTABA MALA / USUARIO: Nancy Alvarez  TELEFONO: 3103725424 CORREO: doraalvarez.80@hotmail.com"/>
    <s v="HARDWARE"/>
    <s v="CABLEADO"/>
    <s v="DAÑO POS"/>
    <s v="No"/>
    <n v="0"/>
    <n v="0"/>
    <n v="0"/>
    <n v="0"/>
    <s v="Fuente de poder "/>
    <s v="1A004799"/>
    <n v="0"/>
    <n v="0"/>
    <n v="0"/>
    <s v="TIPO II"/>
    <s v="TERRESTRE"/>
    <n v="1"/>
    <n v="0"/>
    <s v="CERPA SUAREZ DUVAN CAMILO"/>
    <n v="144967.87232000002"/>
    <n v="140395.6348884"/>
    <n v="144967.87232000002"/>
    <m/>
    <m/>
    <m/>
    <m/>
    <m/>
    <m/>
  </r>
  <r>
    <s v="CALI"/>
    <x v="3"/>
    <x v="3"/>
    <n v="19573"/>
    <n v="5675229"/>
    <n v="1894727"/>
    <n v="17767203"/>
    <s v="CAUCA"/>
    <s v="PUERTO TEJADA"/>
    <s v="DROGUERIA Y MINIMARKET STA ELE"/>
    <s v="REDEBAN"/>
    <n v="5675229"/>
    <s v="FO-25-1091707"/>
    <d v="2025-06-14T10:09:00"/>
    <d v="2025-06-16T10:20:00"/>
    <s v="CERRADO"/>
    <s v="INCIDENTE"/>
    <s v="BANCO DE BOGOTA"/>
    <s v="VISITA_TÉCNICA"/>
    <s v="14-06  SE ESCALA PARA VISITA. LLAMAR ANTES DE VISITAR, CONFIRMAR FALLA Y DATOS_x000a_14/06/2025 SE LLAMA AL CLIENTE PARA VALIDAR DIRECCIÓN Y DAÑOS DEL EQUIPO EN EL MOMENTO EL CLIENTE NO CUENTA CON LA TARJETA DE SEMBRADO EN EL COMERCIO Y SIN ESA TARJETA NO PODEMOS HACER NADA YA QUE TOCA ACTUALIZAR EL EQUIPO SE REPROGRAMA LA VISITA PARA EL DIA LUNES_x000a_14-06 / SOLUCIÓN: SE LLAMA AL CLIENTE Y NOS DAMOS CUENTA QUE NO TIENE LA TARJETA DE SEMBRADO EN EL COMERCIO SE REPROGRAMA VISITA PARA EL DIA LUNES YA QUE TOCA ACTUALIZAR EQUIPOS Y SIN LA TARJETA NO SE PUEDE  / USUARIO: ESCILDA BOCANEGRA  TELEFONO: 3173971766 CORREO: controldevisitadigital@gmail.com_x000a_0_x000a_16-06 / SOLUCIÓN: SE LLEGA AL PUNTO SE INICIALIZA PERO LA FALLA PERSISTE EN LOS RETIROS EN EL MOMENTO EL CLIENTE NO CUENTA CON TARJETA DE SEMBRADO SE LE INDICA QUE DEBE DE LLAMAR A SOLICITARLA Y CUANDO LA TENGA VOLVER A REALIZAR LA VISITA  / USUARIO: ESCILDA BOCANEGRA TELEFONO: 3173971766 CORREO: drogeriaminimarke@gmail.com"/>
    <s v="ENTIDAD"/>
    <s v="ERROR DE TRANSACCIONES"/>
    <s v="FACTURAS VENCIDAD"/>
    <s v="No"/>
    <n v="0"/>
    <n v="0"/>
    <n v="0"/>
    <n v="0"/>
    <n v="0"/>
    <s v="9AKZZ426"/>
    <n v="0"/>
    <n v="0"/>
    <n v="0"/>
    <s v="TIPO II"/>
    <s v="TERRESTRE"/>
    <n v="1"/>
    <n v="0"/>
    <s v="CUERO RUIZ JHONNY"/>
    <n v="144967.87232000002"/>
    <n v="140395.6348884"/>
    <n v="144967.87232000002"/>
    <m/>
    <m/>
    <m/>
    <m/>
    <m/>
    <m/>
  </r>
  <r>
    <s v="MANIZALES"/>
    <x v="3"/>
    <x v="6"/>
    <n v="17174"/>
    <n v="5675330"/>
    <n v="1892235"/>
    <n v="18399980"/>
    <s v="CALDAS"/>
    <s v="CHINCHINA"/>
    <s v="DITCOM CHINCHINA"/>
    <s v="REDEBAN"/>
    <n v="5675330"/>
    <s v="FO-25-1091640"/>
    <d v="2025-06-14T11:20:00"/>
    <d v="2025-06-16T10:34:00"/>
    <s v="CERRADO"/>
    <s v="INCIDENTE"/>
    <s v="BANCO DE BOGOTA"/>
    <s v="VISITA_TÉCNICA"/>
    <s v="14-06  SE ESCALA PARA VISITA. LLAMAR ANTES DE VISITAR, CONFIRMAR FALLA Y DATOS_x000a_15/06/2025 SE VALIDA DAÑO PARA CB PERO INDICA QUE SOLO LABORA LOS SABADOS HASTA MEDIO DIA, SE DE DEBE PROGRAMAR VISITA EL DIA LUNES_x000a_16-06 / SOLUCIÓN: SE REALIZA VISITA DE EVIDENCIA DATÁFONO CON VERSIÓN 10.5 SE ACTUALIZA A 10.6 QUE ES LA ACTUAL SE CREAN USUARIOS SE SIEMBRA TARJETA SE HABILITAN CIERRES SE HACEN PRUEBAS SERVICIO OK  / USUARIO: Michael Muñoz TELEFONO: 3107047274 CORREO: maykol6483@gmail.com"/>
    <s v="HARDWARE"/>
    <s v="ACTUALIZACION"/>
    <s v="VERSION CAMBIO POS"/>
    <s v="No"/>
    <n v="0"/>
    <n v="0"/>
    <n v="0"/>
    <n v="0"/>
    <n v="0"/>
    <s v="LMMZZ172"/>
    <n v="0"/>
    <n v="0"/>
    <n v="0"/>
    <s v="TIPO II"/>
    <s v="TERRESTRE"/>
    <n v="1"/>
    <n v="0"/>
    <s v="AGUIRRE HENAO RAUL EDUARDO"/>
    <n v="144967.87232000002"/>
    <n v="140395.6348884"/>
    <n v="144967.87232000002"/>
    <m/>
    <m/>
    <m/>
    <m/>
    <m/>
    <m/>
  </r>
  <r>
    <s v="MEDELLIN"/>
    <x v="5"/>
    <x v="5"/>
    <n v="5001"/>
    <n v="5674602"/>
    <n v="1894716"/>
    <n v="15811763"/>
    <s v="ANTIOQUIA"/>
    <s v="MEDELLIN"/>
    <s v="SUPERMERCADO LOS GIRALDO 6"/>
    <s v="REDEBAN"/>
    <n v="5674602"/>
    <s v="FO-25-1090245"/>
    <d v="2025-06-14T08:00:00"/>
    <d v="2025-06-16T11:38:00"/>
    <s v="CERRADO"/>
    <s v="INCIDENTE"/>
    <s v="BANCO DE BOGOTA"/>
    <s v="VISITA_TÉCNICA"/>
    <s v="14-06  SE ESCALA PARA VISITA. LLAMAR ANTES DE VISITAR, CONFIRMAR FALLA Y DATOS_x000a_0_x000a_16-06 / SOLUCIÓN: SE VISITA COMERCIO PERO LA USUARIA INDICA QUE NO TIENE LA TARJETA DE SEMBRADO, LE INDICO QUE DEBE DE COMUNICARSE AL BANCO PARA QUE LE ASIGNEN UNA NUEVA  / USUARIO: Marcela serna TELEFONO: 3507683959 CORREO: controldevisitadigital@gmail.com "/>
    <s v="HARDWARE"/>
    <s v="LECTOR DE TARJETAS"/>
    <s v="DAÑO POS"/>
    <s v="No"/>
    <n v="0"/>
    <n v="0"/>
    <n v="0"/>
    <n v="0"/>
    <n v="0"/>
    <s v="9YZZZ587"/>
    <n v="0"/>
    <n v="0"/>
    <n v="0"/>
    <s v="TIPO I"/>
    <s v="TERRESTRE"/>
    <n v="1"/>
    <n v="0"/>
    <s v="RUA ALVAREZ RICHARD ANDRES"/>
    <n v="65960.072302"/>
    <n v="75096.394270399993"/>
    <n v="65960.072302"/>
    <m/>
    <m/>
    <m/>
    <m/>
    <m/>
    <m/>
  </r>
  <r>
    <s v="CUCUTA"/>
    <x v="4"/>
    <x v="4"/>
    <n v="54001"/>
    <n v="5674713"/>
    <n v="1894897"/>
    <n v="87153570"/>
    <s v="NORTE DE SANTANDER"/>
    <s v="CUCUTA"/>
    <s v="AUTOSERVICIO KASA LIMPIA EXPRESS"/>
    <s v="REDEBAN"/>
    <n v="5674713"/>
    <s v="FO-25-1095000"/>
    <d v="2025-06-14T08:00:00"/>
    <d v="2025-06-16T11:44:00"/>
    <s v="CERRADO"/>
    <s v="INCIDENTE"/>
    <s v="BANCO DE BOGOTA"/>
    <s v="VISITA_TÉCNICA"/>
    <s v="14-06 SE ESCALA SOLICITUD A LA RED PARA VALIDAR SU ATENCION**16-06 RESPUESTA DE LA RED: POR FAVOR PROCEDER CON EL CORRESPONDIENTE RESEMBRADO DE TARJETA_x000a_0_x000a_16-06 / SOLUCIÓN: SE REALIZA RESEMBRADO DE TARGETA BLANCA, PRUEBAS EXITOSAS  / USUARIO: Ines Galvis  TELEFONO: 3118039983 CORREO: kasalimpia.s@gmail.com"/>
    <s v="ENTIDAD"/>
    <s v="AVAL TARJETA DE SEMBRADO"/>
    <s v="RESEMBRADO DE TARJETA"/>
    <s v="No"/>
    <n v="0"/>
    <n v="0"/>
    <n v="0"/>
    <n v="0"/>
    <n v="0"/>
    <s v="A1LZZ762"/>
    <n v="0"/>
    <n v="0"/>
    <n v="9255"/>
    <s v="TIPO I"/>
    <s v="TERRESTRE"/>
    <n v="1"/>
    <n v="0"/>
    <s v="MORA VEGA JEAMPIER"/>
    <n v="65960.072302"/>
    <n v="75096.394270399993"/>
    <n v="65960.072302"/>
    <m/>
    <m/>
    <m/>
    <m/>
    <m/>
    <m/>
  </r>
  <r>
    <s v="PEREIRA"/>
    <x v="3"/>
    <x v="6"/>
    <n v="63001"/>
    <n v="5675384"/>
    <n v="1895380"/>
    <n v="15716632"/>
    <s v="QUINDIO"/>
    <s v="ARMENIA"/>
    <s v="BLACKMOVIL ARMENIA"/>
    <s v="REDEBAN"/>
    <n v="5675384"/>
    <s v="FO-25-1092692"/>
    <d v="2025-06-14T14:41:00"/>
    <d v="2025-06-16T12:18:00"/>
    <s v="CERRADO"/>
    <s v="INCIDENTE"/>
    <s v="BANCO DE BOGOTA"/>
    <s v="SOPORTE_TELEFÓNICO"/>
    <s v="14-06  SE ESCALA PARA VISITA. LLAMAR ANTES DE VISITAR, CONFIRMAR FALLA Y DATOS_x000a_0_x000a_16-06 / SOLUCIÓN: SE LLAMA A LA SEÑORITA KELLY ALEJANDRA BAÑOL AL TELÉFONO 3118993459 INDICA QUE NO HA SOLICITADO NINGU MANTENIMIENTO AL SERVICIO DE REDEBAN QUE TUVO UNA FALENCIAS PERO FUE CON UN EQUIPO DE CREDIBANCO QUE EL SERVICIO DEL CB ESTA EN PERFECTO FUNCIONAMIENTO.  / USUARIO: KELLY ALEJANDRA BAÑOL TELEFONO: 3118993459 CORREO: controldevisitadigital@gmail.com"/>
    <s v="USUARIO"/>
    <s v="MANTENIMIENTO"/>
    <s v="MANTENIMIENTO GENERAL"/>
    <s v="No"/>
    <n v="0"/>
    <n v="0"/>
    <n v="0"/>
    <n v="0"/>
    <n v="0"/>
    <n v="0"/>
    <n v="0"/>
    <n v="0"/>
    <n v="0"/>
    <s v="TIPO II"/>
    <s v="TERRESTRE"/>
    <n v="0"/>
    <n v="0"/>
    <s v="SANCHEZ SOLORZANO JUAN SEBASTIAN"/>
    <n v="41241.0800752"/>
    <n v="0"/>
    <n v="41241.0800752"/>
    <m/>
    <m/>
    <m/>
    <m/>
    <m/>
    <m/>
  </r>
  <r>
    <s v="VILLAVICENCIO"/>
    <x v="1"/>
    <x v="1"/>
    <n v="50001"/>
    <n v="5674159"/>
    <n v="1895390"/>
    <n v="15457054"/>
    <s v="META"/>
    <s v="VILLAVICENCIO"/>
    <s v="PDV SAN ISIDRO"/>
    <s v="REDEBAN"/>
    <n v="5674159"/>
    <s v="FO-25-1087320"/>
    <d v="2025-06-13T14:29:00"/>
    <d v="2025-06-16T12:26:00"/>
    <s v="CERRADO"/>
    <s v="INCIDENTE"/>
    <s v="BANCO DE BOGOTA"/>
    <s v="VISITA_TÉCNICA"/>
    <s v="13-06  SE ESCALA PARA VISITA. LLAMAR ANTES DE VISITAR, CONFIRMAR FALLA Y DATOS_x000a_0_x000a_14-06 / SOLUCIÓN: SE REALIZA CAMBIO DE EQUIPO TECLADO MALO SE REALIZAN PRUEBAS TRANSACCIÓN DECLINADA TARJETA USO RESTRINGIDO, NO ES POSIBLE EJECUTAR PRUEBAS EXITOSAS, SIN SOPORTE DE REDEBAN PARA REALIZAR VALIDACIONES TS 3672 / USUARIO: Jackeline Trujillo  TELEFONO: 3202143170 CORREO: centrodecontacto@consuere.com.co_x000a_0_x000a_16-06 / SOLUCIÓN: SE REALIZA SOPORTE TELEFÓNICO CON LA SEÑORA JACKELINE SE LE INFORMA TS INACTIVA SE DEBE COMUNICAR CON EL BANCO E INFORMA QUE LA TARJETA YA FUE RECIBIDA PARA REALIZAR ACTIVACIÓN  / USUARIO: Jackeline Trujillo  TELEFONO: 3202143170 CORREO: jackeline trujillo "/>
    <s v="HARDWARE"/>
    <s v="TECLADO"/>
    <s v="DAÑO POS"/>
    <s v="Si"/>
    <s v="DATAFONO F3 TECLADO MALO"/>
    <n v="0"/>
    <n v="0"/>
    <n v="0"/>
    <n v="0"/>
    <s v="9999M955"/>
    <s v="274151   "/>
    <s v="202614   "/>
    <n v="3672"/>
    <s v="TIPO I"/>
    <s v="TERRESTRE"/>
    <n v="1"/>
    <n v="0"/>
    <s v="CASTRILLON URREA LONDIER LEANDRO"/>
    <n v="65960.072302"/>
    <n v="75096.394270399993"/>
    <n v="65960.072302"/>
    <m/>
    <m/>
    <m/>
    <m/>
    <m/>
    <m/>
  </r>
  <r>
    <s v="CALI"/>
    <x v="3"/>
    <x v="3"/>
    <n v="19698"/>
    <n v="5675676"/>
    <n v="1894928"/>
    <n v="18921676"/>
    <s v="CAUCA"/>
    <s v="SANTANDER DE QUILICHAO"/>
    <s v="CELLPLUS"/>
    <s v="REDEBAN"/>
    <n v="5675676"/>
    <s v="FO-25-1093617"/>
    <d v="2025-06-14T16:36:00"/>
    <d v="2025-06-16T12:30:00"/>
    <s v="CERRADO"/>
    <s v="INCIDENTE"/>
    <s v="BANCO DE BOGOTA"/>
    <s v="VISITA_TÉCNICA"/>
    <s v="15-06 EN COMUNICACIÓN CON LA SEÑORA YULIETH GRIJALBA LA NUMERO 3218744744 INFORMA QUE EL DATAFONO ARROJA MENSAJE RETIRE SU TARJETA. SE ESCALA PARA VISITA_x000a_0_x000a_16-06 / SOLUCIÓN: SE CAMBIA DATAFONO YA QUE EL DEL CLIENTE LE SALIA MENSAJE RETIRE SU TARJETA PERMANENTEMENTE  / USUARIO: PAULA ANDREA BANGUERO TELEFONO: 3106120961 CORREO: banpaula2015@gmail.com"/>
    <s v="HARDWARE"/>
    <s v="LECTOR DE TARJETAS"/>
    <s v="MENSAJE RETIRE TARJETA"/>
    <s v="Si"/>
    <s v="DATAFONO A13 RETIRE TARJETA"/>
    <n v="0"/>
    <s v="HUB HB1 DETERIORO CABLE"/>
    <n v="0"/>
    <n v="0"/>
    <s v="9C0FZ405"/>
    <s v="1242546   MAGIC BOX DESK 2600"/>
    <s v="904833   NO APLICA "/>
    <n v="0"/>
    <s v="TIPO II"/>
    <s v="TERRESTRE"/>
    <n v="1"/>
    <n v="0"/>
    <s v="CUERO RUIZ JHONNY"/>
    <n v="144967.87232000002"/>
    <n v="140395.6348884"/>
    <n v="144967.87232000002"/>
    <m/>
    <m/>
    <m/>
    <m/>
    <m/>
    <m/>
  </r>
  <r>
    <s v="BOGOTA"/>
    <x v="0"/>
    <x v="0"/>
    <n v="11001"/>
    <n v="5676654"/>
    <n v="1894946"/>
    <n v="89130052"/>
    <s v="CUNDINAMARCA"/>
    <s v="BOGOTA"/>
    <s v="ENVIO DINAMICO ORQUIDEAS"/>
    <s v="REDEBAN"/>
    <n v="5676654"/>
    <s v="FO-25-1096129"/>
    <d v="2025-06-16T10:07:00"/>
    <d v="2025-06-16T12:48:00"/>
    <s v="CERRADO"/>
    <s v="INCIDENTE"/>
    <s v="BANCO DE BOGOTA"/>
    <s v="VISITA_TÉCNICA"/>
    <s v="16-06  SE ESCALA PARA VISITA. LLAMAR ANTES DE VISITAR, CONFIRMAR FALLA Y DATOS_x000a_0_x000a_16-06 / SOLUCIÓN: SE REALIZA VISITA A COMERCIO, ATIENDE EL SR. ALFREDO POVEDA QUIEN INDICA QUE NO HA SOLICITADO VISITA TECNICA, SE INFORMA A COORDINACIÓN PROYECTO QUIEN INDICA CERRAR VISITA COMO EJECUTADO/CANCELADO. / USUARIO: Alfredo Poveda  TELEFONO: 3204813511 CORREO: controldevisitadigital@gmail.com"/>
    <s v="USUARIO"/>
    <s v="MANTENIMIENTO"/>
    <s v="MANTENIMIENTO GENERAL"/>
    <s v="No"/>
    <n v="0"/>
    <n v="0"/>
    <n v="0"/>
    <n v="0"/>
    <n v="0"/>
    <n v="0"/>
    <n v="0"/>
    <n v="0"/>
    <n v="0"/>
    <s v="TIPO I"/>
    <s v="TERRESTRE"/>
    <n v="1"/>
    <n v="0"/>
    <s v="MURCIA HERNANDEZ HARVEY IGNACIO"/>
    <n v="65960.072302"/>
    <n v="75096.394270399993"/>
    <n v="65960.072302"/>
    <m/>
    <m/>
    <m/>
    <m/>
    <m/>
    <m/>
  </r>
  <r>
    <s v="BOGOTA"/>
    <x v="0"/>
    <x v="0"/>
    <n v="25754"/>
    <n v="5674712"/>
    <n v="1894660"/>
    <n v="87331510"/>
    <s v="CUNDINAMARCA"/>
    <s v="SOACHA"/>
    <s v="PAULA ANDREA RESTREPO CAMARGO"/>
    <s v="REDEBAN"/>
    <n v="5674712"/>
    <s v="FO-25-1094995"/>
    <d v="2025-06-14T08:00:00"/>
    <d v="2025-06-16T16:31:00"/>
    <s v="CERRADO"/>
    <s v="INCIDENTE"/>
    <s v="BANCO DE BOGOTA"/>
    <s v="VISITA_TÉCNICA"/>
    <s v="14-06 SE ESCALA SOLICITUD A LA RED PARA VALIDAR SU ATENCION**16-06 RESPUESTA DE LA RED: POR FAVOR PROCEDER CON EL CORRESPONDIENTE RESEMBRADO DE TARJETA_x000a_0_x000a_16-06 / SOLUCIÓN: SE REALIZA RESEMBRADO DE TARJETA A SOLICITUD DEL BANCO SERVICIO OPERATIVO PRUEBAS OK TRNA RBM SEMBRADO DE TARJETA CC  / USUARIO: Paula Restrepo TELEFONO: 3212049898 CORREO: papeleriaayb2021@gmail.com"/>
    <s v="ENTIDAD"/>
    <s v="AVAL TARJETA DE SEMBRADO"/>
    <s v="RESEMBRADO DE TARJETA"/>
    <s v="No"/>
    <n v="0"/>
    <n v="0"/>
    <n v="0"/>
    <n v="0"/>
    <n v="0"/>
    <s v="V1MZZ490"/>
    <n v="0"/>
    <n v="0"/>
    <n v="7819"/>
    <s v="TIPO I"/>
    <s v="TERRESTRE"/>
    <n v="1"/>
    <n v="0"/>
    <s v="BUSTOS MORA DIEGO MANUEL"/>
    <n v="65960.072302"/>
    <n v="75096.394270399993"/>
    <n v="65960.072302"/>
    <m/>
    <m/>
    <m/>
    <m/>
    <m/>
    <m/>
  </r>
  <r>
    <s v="CALI"/>
    <x v="3"/>
    <x v="3"/>
    <n v="76001"/>
    <n v="5676523"/>
    <n v="1895071"/>
    <n v="21134093"/>
    <s v="VALLE DEL CAUCA"/>
    <s v="CALI"/>
    <s v="MERCALOTERIAS AV SEXTA PTO 05"/>
    <s v="REDEBAN"/>
    <n v="5676523"/>
    <s v="FO-25-1095868"/>
    <d v="2025-06-16T09:11:00"/>
    <d v="2025-06-16T16:36:00"/>
    <s v="CERRADO"/>
    <s v="INCIDENTE"/>
    <s v="BANCO DE BOGOTA"/>
    <s v="VISITA_TÉCNICA"/>
    <s v="16-06 SE REALIZA GESTION TELEFONICA AL NUMERO 3503031743 SRA MAIRA INDICA QUE LA FALLA ES QUE EL DATAFONO DECLINA PAGO DE FACTURAS PERO SI SE REALIZA EL PAGO SE ESCALA PARA VISITA TECNICA_x000a_0_x000a_16-06 / SOLUCIÓN: SE VISITÓ ESTABLECIMIENTO Y SE REVISA DATÁFONO Y SE ENCONTRÓ EN PERFECTO ESTADO FÍSICO Y REALIZANDO TRANSACCIONES CORRECTAMENTE, REVISA ESTADO DE CABLEADO Y ESTÁ EN PERFECTO ESTADO. SE PREGUNTA AL COMERCIO SOBRE EL REPORTE E INDICA QUE QUE ( REALIZÓ UNA TRANSACCIÓN Y NO SALIÓ EXITOSA EN EL EQUIPO PERO AL CLIENTE SI LE REFLEJÓ) SIENDO ESA LA RAZÓN DE REPORTE.  SE PROCEDE A  CERRAR CASO POR POSIBLE CAÍDA MOMENTÁNEA O ERROR DE LA RED EN ALGÚN MOMENTO.  / USUARIO: Adriana Gómez  TELEFONO: 3106142934 CORREO: adrianaagomez7@gmail.com"/>
    <s v="ENTIDAD"/>
    <s v="ERROR DE TRANSACCIONES"/>
    <s v="TRANSACCION NO PERMITIDA"/>
    <s v="No"/>
    <n v="0"/>
    <n v="0"/>
    <n v="0"/>
    <n v="0"/>
    <n v="0"/>
    <s v="FUA04028"/>
    <n v="0"/>
    <n v="0"/>
    <n v="0"/>
    <s v="TIPO I"/>
    <s v="TERRESTRE"/>
    <n v="1"/>
    <n v="0"/>
    <s v="BOLAÑOS TABORDA JORGE ENRIQUE"/>
    <n v="65960.072302"/>
    <n v="75096.394270399993"/>
    <n v="65960.072302"/>
    <m/>
    <m/>
    <m/>
    <m/>
    <m/>
    <m/>
  </r>
  <r>
    <s v="PASTO"/>
    <x v="3"/>
    <x v="3"/>
    <n v="52001"/>
    <n v="5676806"/>
    <n v="1895195"/>
    <n v="13913611"/>
    <s v="NARIÑO"/>
    <s v="PASTO"/>
    <s v="FERRETERIA FATIMA"/>
    <s v="REDEBAN"/>
    <n v="5676806"/>
    <s v="FO-25-1096716"/>
    <d v="2025-06-16T10:54:00"/>
    <d v="2025-06-16T16:40:00"/>
    <s v="CERRADO"/>
    <s v="INCIDENTE"/>
    <s v="BANCO DE BOGOTA"/>
    <s v="VISITA_TÉCNICA"/>
    <s v="16-06  SE ESCALA PARA VISITA. LLAMAR ANTES DE VISITAR, CONFIRMAR FALLA Y DATOS_x000a_0_x000a_16-06 / SOLUCIÓN: SE VERIFICÓ FALLA DE LECTOR DE CÓDIGO DE BARRAS NO PERMITE LEER CÓDIGOS SE ENCONTRÓ DAÑO EN CABLE, SE CAMBIA LECTORA, SE ACTUALIZA VERSIÓN DEL DATAFONO, SE EJECUTAN PRUEBAS TX EXITOSAS QUEDA OPERATIVO.  / USUARIO: Edgar Arteaga  TELEFONO: 3154864439 CORREO: facturacionferrefatima@gmail.com "/>
    <s v="HARDWARE"/>
    <s v="LECTOR DE BARRAS"/>
    <s v="CABLE LECTORA AVERIADO"/>
    <s v="Si"/>
    <n v="0"/>
    <s v="LECTOR L9  DAÑO FÍSICO: CABLE DE COMUNICACIÓN DAÑADO"/>
    <n v="0"/>
    <n v="0"/>
    <n v="0"/>
    <s v="JAAMZ731"/>
    <s v=" 1218007  "/>
    <s v=" 528068  "/>
    <n v="0"/>
    <s v="TIPO I"/>
    <s v="TERRESTRE"/>
    <n v="1"/>
    <n v="0"/>
    <s v="REMICIO AMADO JOHN HEBER"/>
    <n v="65960.072302"/>
    <n v="75096.394270399993"/>
    <n v="65960.072302"/>
    <m/>
    <m/>
    <m/>
    <m/>
    <m/>
    <m/>
  </r>
  <r>
    <s v="CARTAGENA"/>
    <x v="2"/>
    <x v="2"/>
    <n v="13001"/>
    <n v="5677251"/>
    <n v="1895558"/>
    <n v="15643463"/>
    <s v="BOLIVAR"/>
    <s v="CARTAGENA"/>
    <s v="INVERSIONES GERA CARTAGENA"/>
    <s v="REDEBAN"/>
    <n v="5677251"/>
    <s v="FO-25-1097370"/>
    <d v="2025-06-16T13:45:00"/>
    <d v="2025-06-16T17:22:00"/>
    <s v="CERRADO"/>
    <s v="INCIDENTE"/>
    <s v="BANCO DE BOGOTA"/>
    <s v="VISITA_TÉCNICA"/>
    <s v="16-06  SE ESCALA PARA VISITA. LLAMAR ANTES DE VISITAR, CONFIRMAR FALLA Y DATOS_x000a_0_x000a_16-06 / SOLUCIÓN: SE REALIZA CONEXIÓN DEL LOS CABLES ESTABAN MAL CONECTADOS QUEDA TODO OK SE HACEN PRUEBAS TODO OK  / USUARIO: Iliana Pérez Muñoz gracias  TELEFONO: 3002387628 CORREO: ailyncuadrocomercial@gmail.com"/>
    <s v="USUARIO"/>
    <s v="COMUNICACION"/>
    <s v="CONEXIONES DE COMERCIO"/>
    <s v="No"/>
    <n v="0"/>
    <n v="0"/>
    <n v="0"/>
    <n v="0"/>
    <n v="0"/>
    <s v="TR00E406"/>
    <n v="0"/>
    <n v="0"/>
    <n v="0"/>
    <s v="TIPO I"/>
    <s v="TERRESTRE"/>
    <n v="1"/>
    <n v="0"/>
    <s v="CANEDO HERRERA ALEXANDER"/>
    <n v="65960.072302"/>
    <n v="75096.394270399993"/>
    <n v="65960.072302"/>
    <m/>
    <m/>
    <m/>
    <m/>
    <m/>
    <m/>
  </r>
  <r>
    <s v="BOGOTA"/>
    <x v="0"/>
    <x v="0"/>
    <n v="11001"/>
    <n v="5676536"/>
    <n v="1894677"/>
    <n v="89184473"/>
    <s v="CUNDINAMARCA"/>
    <s v="BOGOTA"/>
    <s v="MUNDO DE COLORES YULKER"/>
    <s v="REDEBAN"/>
    <n v="5676536"/>
    <s v="FO-25-1098858"/>
    <d v="2025-06-16T09:17:00"/>
    <d v="2025-06-16T17:43:00"/>
    <s v="CERRADO"/>
    <s v="INCIDENTE"/>
    <s v="BANCO DE BOGOTA"/>
    <s v="SOPORTE_TELEFÓNICO"/>
    <s v="16-06 SE REALIZA GESTIÓN TELEFÓNICA CON LA SRA YULIETH AL NÚMERO 3224383738 INDICA QUE EL CB ESTÁ BLOQUEADO Y SOLO TUVO CERRADO 2 DÍAS Y QUE EL SALDO LE SALE SOLO 1 PESO CUANDO ELLA TENÍA TODO AL DÍA, INDICA QUE TIENE DUDAS EN CUANTO A LAS POLÍTICAS DEL BANCO CON RESPECTO AL CB COMO CUANTOS DÍAS MÁXIMO ESTA SIN USO, COMPENSACIÓN Y DEMÁS POLÍTICAS CON RESPECTO AL CB INDICA QUE EN CUANTO A OPERACIÓN DEL DATAFONO ESTA BIEN NOS INDICAS COMO PROCEDER**16-06 DE ACUERDO CON TU SOLICITUD EL CLIENTE DEBE COMUNICARSE CON LA ENTIDAD PORQUE ELLOS SON LOS ENCARGADOS DE MANEJAR EL CUPO DEL CORRESPONSAL Y TODO EL TEMA RELACIONADO CON LA COMPENSACIÓN. POR FAVOR INDICARLE AL CLIENTE Y PROCEDER CON EL CIERRE DEL CASO_x000a_0_x000a_16-06 / SOLUCIÓN:  / USUARIO:  TELEFONO:  CORREO: "/>
    <s v="USUARIO"/>
    <s v="MANTENIMIENTO"/>
    <s v="MANTENIMIENTO GENERAL"/>
    <s v="No"/>
    <n v="0"/>
    <n v="0"/>
    <n v="0"/>
    <n v="0"/>
    <n v="0"/>
    <n v="0"/>
    <n v="0"/>
    <n v="0"/>
    <n v="0"/>
    <s v="TIPO I"/>
    <s v="TERRESTRE"/>
    <n v="0"/>
    <n v="0"/>
    <s v="SALAZAR AGUDELO JHONATAN STIVEN"/>
    <n v="41241.0800752"/>
    <n v="0"/>
    <n v="41241.0800752"/>
    <m/>
    <m/>
    <m/>
    <m/>
    <m/>
    <m/>
  </r>
  <r>
    <s v="BOGOTA"/>
    <x v="0"/>
    <x v="0"/>
    <n v="11001"/>
    <n v="5676563"/>
    <n v="1895780"/>
    <n v="89141598"/>
    <s v="CUNDINAMARCA"/>
    <s v="BOGOTA"/>
    <s v="LA SEPTIMA PARADA 5 - 1"/>
    <s v="REDEBAN"/>
    <n v="5676563"/>
    <s v="FO-25-1098860"/>
    <d v="2025-06-16T09:31:00"/>
    <d v="2025-06-16T17:45:00"/>
    <s v="CERRADO"/>
    <s v="INCIDENTE"/>
    <s v="BANCO DE BOGOTA"/>
    <s v="SOPORTE_TELEFÓNICO"/>
    <s v="16-06 NOS LLEGA EL SIGUIENTE CASO QUE SEGÚN LO QUE REPORTA REQUIERE CAPACITACIÓN PARA OPERAR EL EQUIPO SE INTENTA CONTACTO TELEFÓNICO EN REPETIDAS OCASIONES AL 3143823556 SIN RESPUESTA SE ESCALA  A LA RED**16-06 RESPUESTA RED: DE ACUERDO CON TU SOLICITUD POR SER UN CB AVAL ACTIVO EL CLIENTE DEBE COMUNICARSE CON LA ENTIDAD PARA SOLICITAR LA CAPACITACIÓN DEL CORRESPONSAL. POR FAVOR PROCEDER CON EL CIERRE DEL CASO_x000a_0_x000a_16-06 / SOLUCIÓN:  / USUARIO:  TELEFONO:  CORREO: "/>
    <s v="USUARIO"/>
    <s v="MANTENIMIENTO"/>
    <s v="MANTENIMIENTO GENERAL"/>
    <s v="No"/>
    <n v="0"/>
    <n v="0"/>
    <n v="0"/>
    <n v="0"/>
    <n v="0"/>
    <n v="0"/>
    <n v="0"/>
    <n v="0"/>
    <n v="0"/>
    <s v="TIPO I"/>
    <s v="TERRESTRE"/>
    <n v="0"/>
    <n v="0"/>
    <s v="SALAZAR AGUDELO JHONATAN STIVEN"/>
    <n v="41241.0800752"/>
    <n v="0"/>
    <n v="41241.0800752"/>
    <m/>
    <m/>
    <m/>
    <m/>
    <m/>
    <m/>
  </r>
  <r>
    <s v="CUCUTA"/>
    <x v="4"/>
    <x v="4"/>
    <n v="54001"/>
    <n v="5676725"/>
    <n v="1895823"/>
    <n v="24779373"/>
    <s v="NORTE DE SANTANDER"/>
    <s v="CUCUTA"/>
    <s v="VARIEDADES REYMAR 30V"/>
    <s v="REDEBAN"/>
    <n v="5676725"/>
    <s v="FO-25-1096315"/>
    <d v="2025-06-16T10:26:00"/>
    <d v="2025-06-17T07:47:00"/>
    <s v="CERRADO"/>
    <s v="INCIDENTE"/>
    <s v="BANCO DE BOGOTA"/>
    <s v="VISITA_TÉCNICA"/>
    <s v="16-06  SE ESCALA PARA VISITA. LLAMAR ANTES DE VISITAR, CONFIRMAR FALLA Y DATOS_x000a_0_x000a_16-06 / SOLUCIÓN: SE REALIZA VISITA, SE ENCUENTRA HUB EN DAÑO, SE REALIZA CAMBIO, SE INSTALA ÚLTIMA VERSIÓN, SE CREAN USUARIOS OK, SE REALIZAN PRUEBAS Y CIERRES OK  / USUARIO: María Jiménez  TELEFONO: 3212846027 CORREO: variedadesreymar30@gmail.com"/>
    <s v="HARDWARE"/>
    <s v="HUB"/>
    <s v="DAÑO HUB"/>
    <s v="Si"/>
    <n v="0"/>
    <n v="0"/>
    <s v="HUB HB1 DETERIORO CABLE"/>
    <n v="0"/>
    <n v="0"/>
    <s v="5A00Z716"/>
    <s v="   SIN SERIAL"/>
    <s v="   SIN SERIAL"/>
    <n v="0"/>
    <s v="TIPO I"/>
    <s v="TERRESTRE"/>
    <n v="1"/>
    <n v="0"/>
    <s v="PACHECO BUITRAGO JAVIER ALONSO"/>
    <n v="65960.072302"/>
    <n v="75096.394270399993"/>
    <n v="65960.072302"/>
    <m/>
    <m/>
    <m/>
    <m/>
    <m/>
    <m/>
  </r>
  <r>
    <s v="BUCARAMANGA"/>
    <x v="4"/>
    <x v="4"/>
    <n v="68081"/>
    <n v="5674714"/>
    <n v="1896125"/>
    <n v="51980266"/>
    <s v="SANTANDER"/>
    <s v="BARRANCABERMEJA"/>
    <s v="MULTISERVICIOS MARE C&amp;M"/>
    <s v="REDEBAN"/>
    <n v="5674714"/>
    <s v="FO-25-1095005"/>
    <d v="2025-06-14T08:00:00"/>
    <d v="2025-06-17T10:55:00"/>
    <s v="CERRADO"/>
    <s v="INCIDENTE"/>
    <s v="BANCO DE BOGOTA"/>
    <s v="VISITA_TÉCNICA"/>
    <s v="14-06 SE ESCALA SOLICITUD A LA RED PARA VALIDAR SU ATENCION**16-06 RESPUESTA DE LA RED: POR FAVOR PROCEDER CON EL CORRESPONDIENTE RESEMBRADO DE TARJETA_x000a_17/06/2025 EN COMUNICACION CON LA SEÑORA MARELVI AL MOVIL 3115199005, SE CONFIRMA DISPONIBILIDAD DE ATENCIÓN PARA DESPUÉS DE LAS 9 AM, POR DISPONIBILIDAD DE TRANSPORTE HACIA LA ZONA DEBIDO A DERRUMBES EN LA VÍA._x000a_17-06 / SOLUCIÓN: RESEMBRADO DE TARJETA #1737, EQUIPO CON VERSIÓN 10.6, CONFIGURACIÓN CB OK, PRUEBAS OK.  / USUARIO: Marelby Cadena TELEFONO: 3004262979 CORREO: marelvicadena55@gmail.com"/>
    <s v="ENTIDAD"/>
    <s v="AVAL TARJETA DE SEMBRADO"/>
    <s v="RESEMBRADO DE TARJETA"/>
    <s v="No"/>
    <n v="0"/>
    <n v="0"/>
    <n v="0"/>
    <n v="0"/>
    <n v="0"/>
    <s v="EF1ZZ248"/>
    <n v="0"/>
    <n v="0"/>
    <n v="1737"/>
    <s v="TIPO III"/>
    <s v="TERRESTRE"/>
    <n v="1"/>
    <n v="0"/>
    <s v="SANTOS GONZALEZ JOHAN FABIAN"/>
    <n v="275728.78077800001"/>
    <n v="196536.5258152"/>
    <n v="275728.78077800001"/>
    <m/>
    <m/>
    <m/>
    <m/>
    <m/>
    <m/>
  </r>
  <r>
    <s v="MEDELLIN"/>
    <x v="5"/>
    <x v="5"/>
    <n v="5467"/>
    <n v="5677699"/>
    <n v="1896221"/>
    <n v="46490322"/>
    <s v="ANTIOQUIA"/>
    <s v="MONTEBELLO"/>
    <s v="VALERIA MOLINA GARCIA"/>
    <s v="REDEBAN"/>
    <n v="5677699"/>
    <s v="FO-25-1098792"/>
    <d v="2025-06-16T16:39:00"/>
    <d v="2025-06-17T11:00:00"/>
    <s v="CERRADO"/>
    <s v="INCIDENTE"/>
    <s v="BANCO DE BOGOTA"/>
    <s v="VISITA_TÉCNICA"/>
    <s v="16-06  SE ESCALA PARA VISITA. LLAMAR ANTES DE VISITAR, CONFIRMAR FALLA Y DATOS_x000a_0_x000a_17-06 / SOLUCIÓN: SE CAMBIA EQUIPO POR IMPRESORA MALA / USUARIO: Valeria Molina Garcia  TELEFONO: 3128622279 CORREO: valentina-99@hotmail.com"/>
    <s v="HARDWARE"/>
    <s v="IMPRESION"/>
    <s v="NO AVANZA PAPEL"/>
    <s v="Si"/>
    <s v="DATAFONO G5 NO AVANZA PAPEL"/>
    <n v="0"/>
    <n v="0"/>
    <n v="0"/>
    <n v="0"/>
    <s v="LN00S127"/>
    <s v="1057749   "/>
    <s v="701049   "/>
    <n v="0"/>
    <s v="TIPO II"/>
    <s v="TERRESTRE"/>
    <n v="1"/>
    <n v="0"/>
    <s v="CERPA SUAREZ DUVAN CAMILO"/>
    <n v="144967.87232000002"/>
    <n v="140395.6348884"/>
    <n v="144967.87232000002"/>
    <m/>
    <m/>
    <m/>
    <m/>
    <m/>
    <m/>
  </r>
  <r>
    <s v="BOGOTA"/>
    <x v="0"/>
    <x v="0"/>
    <n v="11001"/>
    <n v="5677794"/>
    <n v="1896733"/>
    <n v="52042181"/>
    <s v="CUNDINAMARCA"/>
    <s v="BOGOTA"/>
    <s v="ADORNOS EL SOLL"/>
    <s v="REDEBAN"/>
    <n v="5677794"/>
    <s v="FO-25-1100388"/>
    <d v="2025-06-16T17:20:00"/>
    <d v="2025-06-17T11:04:00"/>
    <s v="CERRADO"/>
    <s v="INCIDENTE"/>
    <s v="BANCO DE BOGOTA"/>
    <s v="VISITA_TÉCNICA"/>
    <s v="17-06  SE ESCALA PARA VISITA. LLAMAR ANTES DE VISITAR, CONFIRMAR FALLA Y DATOS_x000a_0_x000a_17-06 / SOLUCIÓN: SE REALIZA VISITA DE CAMPO DONDE COMERCIO INFORMA QUE EL SERVICIO SE ENCUENTRA FUNCIONANDO SIN NINGÚN INCONVENIENTE, NO SE MANIPULA EQUIPOS. / USUARIO: Aura Jenny torres  TELEFONO: 3208948482 CORREO: adornoselsol@gmail.com"/>
    <s v="USUARIO"/>
    <s v="COMUNICACION"/>
    <s v="CONEXIONES DE COMERCIO"/>
    <s v="No"/>
    <n v="0"/>
    <n v="0"/>
    <n v="0"/>
    <n v="0"/>
    <n v="0"/>
    <n v="0"/>
    <n v="0"/>
    <n v="0"/>
    <n v="0"/>
    <s v="TIPO I"/>
    <s v="TERRESTRE"/>
    <n v="1"/>
    <n v="0"/>
    <s v="LOZADA ROJAS CHRISTIAN ANDRES"/>
    <n v="65960.072302"/>
    <n v="75096.394270399993"/>
    <n v="65960.072302"/>
    <m/>
    <m/>
    <m/>
    <m/>
    <m/>
    <m/>
  </r>
  <r>
    <s v="YOPAL"/>
    <x v="1"/>
    <x v="1"/>
    <n v="85010"/>
    <n v="5678178"/>
    <m/>
    <n v="12049052"/>
    <s v="CASANARE"/>
    <s v="AGUAZUL"/>
    <s v="INTER - REPUESTOS"/>
    <s v="REDEBAN"/>
    <n v="5678178"/>
    <s v="FO-25-1100576"/>
    <d v="2025-06-17T08:22:00"/>
    <d v="2025-06-17T11:13:00"/>
    <s v="CERRADO"/>
    <s v="INCIDENTE"/>
    <s v="BANCO DE BOGOTA"/>
    <s v="SOPORTE_TELEFÓNICO"/>
    <s v="17-06  SE ESCALA PARA VISITA. LLAMAR ANTES DE VISITAR, CONFIRMAR FALLA Y DATOS_x000a_0_x000a_17-06 / SOLUCIÓN: EN COMUNICACIÓN CON EL SEÑOR DARWIN TACAREMA AL NUMERO 3209498825, SE CAPACITA COMO REALIZAR EL CIERRE DE CB Y CIERRE DE COMERCIO. INDICA OPERATIVO EL SERVICIO. / USUARIO: DARWIN TOCAREMA TELEFONO: 3209498825 CORREO: inter_repuestos@yahoo.es"/>
    <s v="USUARIO"/>
    <s v="CIERRE"/>
    <s v="COMERCIO NO REALIZA CIERRE"/>
    <s v="No"/>
    <n v="0"/>
    <n v="0"/>
    <n v="0"/>
    <n v="0"/>
    <n v="0"/>
    <n v="0"/>
    <n v="0"/>
    <n v="0"/>
    <n v="0"/>
    <s v="TIPO II"/>
    <s v="TERRESTRE"/>
    <n v="0"/>
    <n v="0"/>
    <s v="BERNAL ELAICA EDGAR ALEXIS"/>
    <n v="41241.0800752"/>
    <n v="0"/>
    <n v="41241.0800752"/>
    <m/>
    <m/>
    <m/>
    <m/>
    <m/>
    <m/>
  </r>
  <r>
    <s v="PEREIRA"/>
    <x v="3"/>
    <x v="6"/>
    <n v="63001"/>
    <n v="5678339"/>
    <n v="1894610"/>
    <n v="18198267"/>
    <s v="QUINDIO"/>
    <s v="ARMENIA"/>
    <s v="CUYABROS ONLINE"/>
    <s v="REDEBAN"/>
    <n v="5678339"/>
    <s v="FO-25-1102396"/>
    <d v="2025-06-17T09:35:00"/>
    <d v="2025-06-17T11:53:00"/>
    <s v="CERRADO"/>
    <s v="INCIDENTE"/>
    <s v="BANCO DE BOGOTA"/>
    <s v="SOPORTE_TELEFÓNICO"/>
    <s v="17-06 NOS LLEGA EL SIGUIENTE CASO SIN INFORMACIÓN SE LLAMA AL NÚMERO 3224970199 REGISTRADO EN BASE EL SR LUIS ORLANDO NOS INDICA QUE TENIA LA TARJETA SEMBRADO BLOQUEADA Y QUE EL BANCO LE ENTREGO UNA NUEVA 0955 Y REQUIERE EL SEMBRADO, POR FAVOR NOS INDICAS SI ESTA AUTORIZADO Y COMO PROCEDER ESCALADO A LA RED**17-06 RESPUESTA RED:DE ACUERDO CON TU SOLICITUD NO TENEMOS EL V°B DE LA ENTIDAD PARA PROCEDER CON EL RESEMBRADO, POR FAVOR INDICARLE AL CLIENTE QUE DEBE REALIZAR EL ACUSE DE RECIBIDO DE LA TARJETA PARA QUE NOS REMITAN EL CASO SE LLAMA A CLIENTE PARA INFORMARLE PERO NO RESPONDE MOVIL_x000a_0_x000a_0"/>
    <s v="ENTIDAD"/>
    <s v="AVAL TARJETA DE SEMBRADO"/>
    <s v="RESEMBRADO DE TARJETA"/>
    <s v="No"/>
    <n v="0"/>
    <n v="0"/>
    <n v="0"/>
    <n v="0"/>
    <n v="0"/>
    <n v="0"/>
    <n v="0"/>
    <n v="0"/>
    <n v="0"/>
    <s v="TIPO II"/>
    <s v="TERRESTRE"/>
    <n v="0"/>
    <n v="0"/>
    <n v="0"/>
    <n v="41241.0800752"/>
    <n v="0"/>
    <n v="41241.0800752"/>
    <m/>
    <m/>
    <m/>
    <m/>
    <m/>
    <m/>
  </r>
  <r>
    <s v="BOGOTA"/>
    <x v="0"/>
    <x v="0"/>
    <n v="11001"/>
    <n v="5677231"/>
    <n v="1895830"/>
    <n v="15988272"/>
    <s v="CUNDINAMARCA"/>
    <s v="BOGOTA"/>
    <s v="TECPHONE BOSA"/>
    <s v="REDEBAN"/>
    <n v="5677231"/>
    <s v="FO-25-1097333"/>
    <d v="2025-06-16T13:34:00"/>
    <d v="2025-06-17T11:59:00"/>
    <s v="CERRADO"/>
    <s v="INCIDENTE"/>
    <s v="BANCO DE BOGOTA"/>
    <s v="VISITA_TÉCNICA"/>
    <s v="16-06  SE ESCALA PARA VISITA. LLAMAR ANTES DE VISITAR, CONFIRMAR FALLA Y DATOS_x000a_0_x000a_17-06 / SOLUCIÓN: SE REALIZA VISITA DE CAMPO ENCONTRANDO QUE EQUIPO SE REINICIA CONSTANTEMENTE POR LA CUAL SE CAMBIA EQUIPO PRUEBAS CUPO Y USUARIO OK. / USUARIO: Martha leaño TELEFONO: 3134662652 CORREO: marthaleanorincon@gmail.com"/>
    <s v="HARDWARE"/>
    <s v="SE REINICIA"/>
    <s v="DAÑO POS"/>
    <s v="Si"/>
    <s v="DATAFONO A1 NO PRENDE"/>
    <n v="0"/>
    <n v="0"/>
    <n v="0"/>
    <n v="0"/>
    <s v="TR00A534"/>
    <s v="783509   "/>
    <s v="901107   "/>
    <n v="0"/>
    <s v="TIPO I"/>
    <s v="TERRESTRE"/>
    <n v="1"/>
    <n v="0"/>
    <s v="LOZADA ROJAS CHRISTIAN ANDRES"/>
    <n v="65960.072302"/>
    <n v="75096.394270399993"/>
    <n v="65960.072302"/>
    <m/>
    <m/>
    <m/>
    <m/>
    <m/>
    <m/>
  </r>
  <r>
    <s v="CALI"/>
    <x v="3"/>
    <x v="3"/>
    <n v="76001"/>
    <n v="5677530"/>
    <m/>
    <n v="24729709"/>
    <s v="VALLE DEL CAUCA"/>
    <s v="CALI"/>
    <s v="LIDA ANDREA ZAPATA MONDRAGON"/>
    <s v="REDEBAN"/>
    <n v="5677530"/>
    <s v="FO-25-1098310"/>
    <d v="2025-06-16T15:27:00"/>
    <d v="2025-06-17T12:23:00"/>
    <s v="CERRADO"/>
    <s v="INCIDENTE"/>
    <s v="BANCO DE BOGOTA"/>
    <s v="VISITA_TÉCNICA"/>
    <s v="16-06  SE ESCALA PARA VISITA. LLAMAR ANTES DE VISITAR, CONFIRMAR FALLA Y DATOS_x000a_0_x000a_17-06 / SOLUCIÓN: SE CAMBIA DATÁFONO YA QUE EL DEL CLIENTE ESTABA MALO / USUARIO: LIDA ZAPATA  TELEFONO: 3017118213 CORREO: papeleriamacalita@gmail.com"/>
    <s v="HARDWARE"/>
    <s v="ALERT IRRUPTION"/>
    <s v="ALERT IRRUPTION"/>
    <s v="Si"/>
    <s v="DATAFONO A6 ALERT IRRUPTION"/>
    <n v="0"/>
    <s v="HUB HB1 DETERIORO CABLE"/>
    <n v="0"/>
    <n v="0"/>
    <s v="6Z00Y470"/>
    <s v="1242427   243627317561365457296980"/>
    <s v="210606   NO APLICA"/>
    <n v="0"/>
    <s v="TIPO I"/>
    <s v="TERRESTRE"/>
    <n v="1"/>
    <n v="0"/>
    <s v="CUERO RUIZ JHONNY"/>
    <n v="65960.072302"/>
    <n v="75096.394270399993"/>
    <n v="65960.072302"/>
    <m/>
    <m/>
    <m/>
    <m/>
    <m/>
    <m/>
  </r>
  <r>
    <s v="MEDELLIN"/>
    <x v="5"/>
    <x v="5"/>
    <n v="5380"/>
    <n v="5677576"/>
    <n v="1896220"/>
    <n v="22804082"/>
    <s v="ANTIOQUIA"/>
    <s v="LA ESTRELLA"/>
    <s v="SER COMUNICACIONES SAS 2"/>
    <s v="REDEBAN"/>
    <n v="5677576"/>
    <s v="FO-25-1098318"/>
    <d v="2025-06-16T15:46:00"/>
    <d v="2025-06-17T12:31:00"/>
    <s v="CERRADO"/>
    <s v="INCIDENTE"/>
    <s v="BANCO DE BOGOTA"/>
    <s v="VISITA_TÉCNICA"/>
    <s v="16-06  SE ESCALA PARA VISITA. LLAMAR ANTES DE VISITAR, CONFIRMAR FALLA Y DATOS_x000a_0_x000a_17-06 / SOLUCIÓN: SE HACE CONFIGURACIÓN DE CIERRE TOTAL / USUARIO: Johana acevedo TELEFONO: 3114139417 CORREO: milemejialu@gmail.com "/>
    <s v="SOFTWARE"/>
    <s v="CIERRE"/>
    <s v="CIERRE NO HABILITADO"/>
    <s v="No"/>
    <n v="0"/>
    <n v="0"/>
    <n v="0"/>
    <n v="0"/>
    <n v="0"/>
    <s v="V1ZZZ055"/>
    <n v="0"/>
    <n v="0"/>
    <n v="0"/>
    <s v="TIPO I"/>
    <s v="TERRESTRE"/>
    <n v="1"/>
    <n v="0"/>
    <s v="HERNANDEZ CHAVARRIA JUAN CAMILO"/>
    <n v="65960.072302"/>
    <n v="75096.394270399993"/>
    <n v="65960.072302"/>
    <m/>
    <m/>
    <m/>
    <m/>
    <m/>
    <m/>
  </r>
  <r>
    <s v="TUNJA"/>
    <x v="4"/>
    <x v="4"/>
    <n v="15491"/>
    <n v="5675270"/>
    <n v="1894686"/>
    <n v="89161029"/>
    <s v="BOYACA"/>
    <s v="NOBSA"/>
    <s v="ARCOIRIS ROPA INFANTIL DULCERIA "/>
    <s v="REDEBAN"/>
    <n v="5675270"/>
    <s v="FO-25-1095010"/>
    <d v="2025-06-14T10:45:00"/>
    <d v="2025-06-17T12:41:00"/>
    <s v="CERRADO"/>
    <s v="INCIDENTE"/>
    <s v="BANCO DE BOGOTA"/>
    <s v="VISITA_TÉCNICA"/>
    <s v="14-06 SE ESCALA SOLICITUD A LA RED PARA VALIDAR SU ATENCION CB SIN CU**16-06 RESPUESTA DE LA RED: DE ACUERDO CON TU SOLICITUD TE COMPARTO INFORMACIÓN ES UN CB AVAL ACTIVO_x000a_16/06/2025 SE LOGRA COMUNICACION CON LA SEÑORA SAYDA GISELL AL NUMERO TELEFONICO 3102465489 QUIEN NOS INFORMA QUE EL DIA DE HOY NO CUENTA CON SERVICIO DE LUZ ELÉCTRICA EN EL COMERCIO YA QUE EN LA CIUDAD SE ENCUENTRAN REALIZANDO AJUSTES A LA RED ELÉCTRICA,  CLIENTE CONFIRMA VISITA PARA EL DIA DE MAÑANA A LAS 2PM._x000a_17-06 / SOLUCIÓN: SE REALIZA VISITA AL COMERCIO, SE CAMBIA DATAFONO POR DAÑO, SE HACEN PRUEBAS OK. / USUARIO: Sayda Giselle Lopez TELEFONO: 3247064188 CORREO: nata.12@hotmail.com"/>
    <s v="HARDWARE"/>
    <s v="NO ENCIENDE"/>
    <s v="DAÑO POS"/>
    <s v="Si"/>
    <s v="DATAFONO A1 NO PRENDE"/>
    <n v="0"/>
    <n v="0"/>
    <n v="0"/>
    <n v="0"/>
    <s v="SXTZZ571"/>
    <s v="1218214   "/>
    <s v="784412   "/>
    <n v="0"/>
    <s v="TIPO II"/>
    <s v="TERRESTRE"/>
    <n v="1"/>
    <n v="0"/>
    <s v="SOLER HOYOS CRISTIAN LEONARDO"/>
    <n v="144967.87232000002"/>
    <n v="140395.6348884"/>
    <n v="144967.87232000002"/>
    <m/>
    <m/>
    <m/>
    <m/>
    <m/>
    <m/>
  </r>
  <r>
    <s v="VILLAVICENCIO"/>
    <x v="1"/>
    <x v="1"/>
    <n v="50001"/>
    <n v="5677398"/>
    <n v="1896154"/>
    <n v="16664013"/>
    <s v="META"/>
    <s v="VILLAVICENCIO"/>
    <s v="CONSUERTE CATUMARE"/>
    <s v="REDEBAN"/>
    <n v="5677398"/>
    <s v="FO-25-1098305"/>
    <d v="2025-06-16T14:41:00"/>
    <d v="2025-06-17T12:51:00"/>
    <s v="CERRADO"/>
    <s v="INCIDENTE"/>
    <s v="BANCO DE BOGOTA"/>
    <s v="VISITA_TÉCNICA"/>
    <s v="16-06  SE ESCALA PARA VISITA. LLAMAR ANTES DE VISITAR, CONFIRMAR FALLA Y DATOS_x000a_0_x000a_17-06 / SOLUCIÓN: SE REALIZA CAMBIÓ DE LECTORA DE BARRAS POR DAÑO. SE INSTALA NUEVA LECTORA Y SE REALIZAN PRUEBAS ÉXITOSAS. DATAFONO FUNCIONA CORRECTAMENTE  / USUARIO: Jeismy Calderón  TELEFONO: 3144886809 CORREO: centrodecontacto@consuerte.com"/>
    <s v="HARDWARE"/>
    <s v="SE REINICIA"/>
    <s v="LECTOR BARRAS"/>
    <s v="Si"/>
    <n v="0"/>
    <s v="LECTOR L5  REINICIA PERIFÉRICO"/>
    <n v="0"/>
    <n v="0"/>
    <n v="0"/>
    <s v="BL0EZ127"/>
    <s v=" 1145234  "/>
    <s v=" 549848  "/>
    <n v="0"/>
    <s v="TIPO I"/>
    <s v="TERRESTRE"/>
    <n v="1"/>
    <n v="0"/>
    <s v="GARZON RUIZ LUIS MIGUEL"/>
    <n v="65960.072302"/>
    <n v="75096.394270399993"/>
    <n v="65960.072302"/>
    <m/>
    <m/>
    <m/>
    <m/>
    <m/>
    <m/>
  </r>
  <r>
    <s v="BOGOTA"/>
    <x v="0"/>
    <x v="0"/>
    <n v="11001"/>
    <n v="5677635"/>
    <n v="1893194"/>
    <n v="71896815"/>
    <s v="CUNDINAMARCA"/>
    <s v="BOGOTA"/>
    <s v="DON PAGO DONDE POMPI"/>
    <s v="REDEBAN"/>
    <n v="5677635"/>
    <s v="FO-25-1098490"/>
    <d v="2025-06-16T16:04:00"/>
    <d v="2025-06-17T12:59:00"/>
    <s v="CERRADO"/>
    <s v="INCIDENTE"/>
    <s v="BANCO DE BOGOTA"/>
    <s v="VISITA_TÉCNICA"/>
    <s v="16-06  SE ESCALA PARA VISITA. LLAMAR ANTES DE VISITAR, CONFIRMAR FALLA Y DATOS_x000a_0_x000a_17-06 / SOLUCIÓN: SE VISITA CORRESPONSAL BANCARIO POR FALLA EN TRANSACCIONES RECHAZO GENERAL AL VALIDAR COMERCIO SE PRUEBA TERMINAL DE ADQUIRENCIA LA CUAL PERMITE TRANSAR SE VALIDA CONVENIO 113258 Y 113682 LOS CUALES ARROJAN RECHAZO GENERAL SE VALIDA CONVENIO 4998 ASIGNADO POR ENTIDAD PARA REALIZAR PRUEBA Y ESTE PERMITE LA TRANSACCIÓN CON NORMALIDAD SE CONFIRMA A CLIENTE QUE LA NOVEDAD LA PRESENTA EL CONVENIO AL CUAL DESEA PAGAR YA QUE EL CB ESTÁ OPERANDO SIN NOVEDAD ,CLIENTE ACEPTA Y SE FINALIZA ACTIVIDAD  / USUARIO: Jenny melo TELEFONO: 3175306384 CORREO: jmelootalora@gmail.com "/>
    <s v="ENTIDAD"/>
    <s v="ERROR DE TRANSACCIONES"/>
    <s v="CONVENIOS NO HABILITADOS"/>
    <s v="No"/>
    <n v="0"/>
    <n v="0"/>
    <n v="0"/>
    <n v="0"/>
    <n v="0"/>
    <s v="LA5ZZ037"/>
    <n v="0"/>
    <n v="0"/>
    <n v="0"/>
    <s v="TIPO I"/>
    <s v="TERRESTRE"/>
    <n v="1"/>
    <n v="0"/>
    <s v="ROMERO ROJAS BREIDY JHOHAN"/>
    <n v="65960.072302"/>
    <n v="75096.394270399993"/>
    <n v="65960.072302"/>
    <m/>
    <m/>
    <m/>
    <m/>
    <m/>
    <m/>
  </r>
  <r>
    <s v="BUCARAMANGA"/>
    <x v="4"/>
    <x v="4"/>
    <n v="68081"/>
    <n v="5676848"/>
    <n v="1896635"/>
    <n v="89128027"/>
    <s v="SANTANDER"/>
    <s v="BARRANCABERMEJA"/>
    <s v="ACCOUNTANT"/>
    <s v="REDEBAN"/>
    <n v="5676848"/>
    <s v="FO-25-1096721"/>
    <d v="2025-06-16T11:04:00"/>
    <d v="2025-06-17T13:07:00"/>
    <s v="CERRADO"/>
    <s v="INCIDENTE"/>
    <s v="BANCO DE BOGOTA"/>
    <s v="SOPORTE_TELEFÓNICO"/>
    <s v="16-06 SE INTENTA COMUNICACION CON CB AL NUMERO 3123593363 SIN RESPUESTA, SE ESCALA PARA ATENCION, FAVOR LLAMAR A CLIENTE ANTES DE DESPLAZARSE_x000a_0_x000a_17-06 / SOLUCIÓN: EN COMUNICACION CON EL SEÑOR MANUEL AL MOVIL 3124710865, SE CONFIRMA QUE EL CLIENTE REQUIERE ES LA INSTALACIÓN DE PINPAD, SE VALIDA CON COORDINADOR EL INVENTARIO Y EL CB NO CUENTA CON PINPAD, SE INFORMA A CLIENTE QUE LA ORDEN NO PROCEDE YA QUE LLEGO FUE COMO REPORTE DE DAÑO Y NO COMO SOLICITUD DE INSTALACIÓN, SE LE INFORMA DE LLAMAR NUEVAMENTE A LA. LÍNEA DE ATENCIÓN Y REALIZAR NUEVAMENTE EL REQUERIMIENTO DE FORMA CORRECTA, CLIENTE CONFORME.  / USUARIO: Manuel Gonzalez TELEFONO: 3124710865 CORREO: mahs_0@hotmail.com"/>
    <s v="USUARIO"/>
    <s v="MANTENIMIENTO"/>
    <s v="MANTENIMIENTO GENERAL"/>
    <s v="No"/>
    <n v="0"/>
    <n v="0"/>
    <n v="0"/>
    <n v="0"/>
    <n v="0"/>
    <n v="0"/>
    <n v="0"/>
    <n v="0"/>
    <n v="0"/>
    <s v="TIPO III"/>
    <s v="TERRESTRE"/>
    <n v="0"/>
    <n v="0"/>
    <s v="SANTOS GONZALEZ JOHAN FABIAN"/>
    <n v="41241.0800752"/>
    <n v="0"/>
    <n v="41241.0800752"/>
    <m/>
    <m/>
    <m/>
    <m/>
    <m/>
    <m/>
  </r>
  <r>
    <s v="CALI"/>
    <x v="3"/>
    <x v="3"/>
    <n v="19698"/>
    <n v="5677851"/>
    <n v="1895932"/>
    <n v="18921676"/>
    <s v="CAUCA"/>
    <s v="SANTANDER DE QUILICHAO"/>
    <s v="CELLPLUS"/>
    <s v="REDEBAN"/>
    <n v="5677851"/>
    <s v="FO-25-1100392"/>
    <d v="2025-06-16T17:48:00"/>
    <d v="2025-06-17T16:15:00"/>
    <s v="CERRADO"/>
    <s v="INCIDENTE"/>
    <s v="BANCO DE BOGOTA"/>
    <s v="VISITA_TÉCNICA"/>
    <s v="17-06  SE ESCALA PARA VISITA. LLAMAR ANTES DE VISITAR, CONFIRMAR FALLA Y DATOS_x000a_0_x000a_17-06 / SOLUCIÓN: SE REALIZA CAMBIO DE DATAFONO POR QUE NO IMPRIME VARIOS CARACTERES._x000a_SE REALIZAN PRUEBAS OPERATIVAS SIN NOVEDAD._x000a_CB QUEDA OKEY / USUARIO: JULIETH GRIJAMBA TELEFONO: 3106120961 CORREO: banpaula2015@gmail.com"/>
    <s v="HARDWARE"/>
    <s v="IMPRESION"/>
    <s v="NO IMPRIME UNO O VARIOS CARACTERES"/>
    <s v="Si"/>
    <s v="DATAFONO G1 NO IMPRIME UNO O VARIOS CARACTERES"/>
    <n v="0"/>
    <n v="0"/>
    <n v="0"/>
    <n v="0"/>
    <s v="9C0FZ405"/>
    <s v="1242420   "/>
    <s v="1242546   "/>
    <n v="0"/>
    <s v="TIPO II"/>
    <s v="TERRESTRE"/>
    <n v="1"/>
    <n v="0"/>
    <s v="TORRES GARCIA JENDRY JOSE"/>
    <n v="144967.87232000002"/>
    <n v="140395.6348884"/>
    <n v="144967.87232000002"/>
    <m/>
    <m/>
    <m/>
    <m/>
    <m/>
    <m/>
  </r>
  <r>
    <s v="CUCUTA"/>
    <x v="4"/>
    <x v="4"/>
    <n v="54001"/>
    <n v="5678448"/>
    <n v="1897333"/>
    <n v="25348012"/>
    <s v="NORTE DE SANTANDER"/>
    <s v="CUCUTA"/>
    <s v="LA 12 MULTISERVICIO"/>
    <s v="REDEBAN"/>
    <n v="5678448"/>
    <s v="FO-25-1101679"/>
    <d v="2025-06-17T10:15:00"/>
    <d v="2025-06-17T16:38:00"/>
    <s v="CERRADO"/>
    <s v="INCIDENTE"/>
    <s v="BANCO DE BOGOTA"/>
    <s v="VISITA_TÉCNICA"/>
    <s v="17-06  SE ESCALA PARA VISITA. LLAMAR ANTES DE VISITAR, CONFIRMAR FALLA Y DATOS_x000a_0_x000a_17-06 / SOLUCIÓN: SE VISITA COMERCIO Y SE CAMBIA DATAFONO ALERTADO, SE REALIZAN CIERRES Y PRUEBAS OK. / USUARIO: Dayana Sánchez  TELEFONO: 3214987049 CORREO: dayana1421501@gmail.com"/>
    <s v="HARDWARE"/>
    <s v="ALERT IRRUPTION"/>
    <s v="ALERT IRRUPTION"/>
    <s v="Si"/>
    <s v="DATAFONO A6 ALERT IRRUPTION"/>
    <n v="0"/>
    <n v="0"/>
    <n v="0"/>
    <n v="0"/>
    <s v="FALZZ519"/>
    <s v="1040929   "/>
    <s v="270061   "/>
    <n v="0"/>
    <s v="TIPO I"/>
    <s v="TERRESTRE"/>
    <n v="1"/>
    <n v="0"/>
    <s v="TORRES MANTILLA JOSE DANIEL"/>
    <n v="65960.072302"/>
    <n v="75096.394270399993"/>
    <n v="65960.072302"/>
    <m/>
    <m/>
    <m/>
    <m/>
    <m/>
    <m/>
  </r>
  <r>
    <s v="PASTO"/>
    <x v="3"/>
    <x v="3"/>
    <n v="52356"/>
    <n v="5677477"/>
    <n v="1895793"/>
    <n v="89143846"/>
    <s v="NARIÑO"/>
    <s v="IPIALES"/>
    <s v="BYZA"/>
    <s v="REDEBAN"/>
    <n v="5677477"/>
    <s v="FO-25-1098485"/>
    <d v="2025-06-16T15:06:00"/>
    <d v="2025-06-17T17:30:00"/>
    <s v="CERRADO"/>
    <s v="INCIDENTE"/>
    <s v="BANCO DE BOGOTA"/>
    <s v="VISITA_TÉCNICA"/>
    <s v="16-06 E ESCALA A LA RED YA QUE NO TIENE CODIGO UNICO EL CASO**16-06 RESPUESTA RED: POR FAVOR PROCEDER CON LA ATENCIÓN DEL INCIDENTE ES UN CB AVAL ACTIVO_x000a_0_x000a_17-06 / SOLUCIÓN: SE FORMATE EQUIPO SE INSTALA VERSION SE CONFIGURA PARÁMETROS SE INICIALIZA SE REALIZA SEMBRADO DE TARJETA PRUEBAS DE FUNCIONAMIENTO EXITOSAS CB QUEDA OPERATIVO  / USUARIO: KATHERINE ESTRADA TELEFONO: 3168695648 CORREO: contabilidad@grupobyza.com"/>
    <s v="SOFTWARE"/>
    <s v="COMUNICACION"/>
    <s v="VERIFIQUE PARAMETROS"/>
    <s v="No"/>
    <n v="0"/>
    <n v="0"/>
    <n v="0"/>
    <n v="0"/>
    <n v="0"/>
    <s v="SXSZZ875"/>
    <n v="0"/>
    <n v="0"/>
    <n v="0"/>
    <s v="TIPO II"/>
    <s v="TERRESTRE"/>
    <n v="1"/>
    <n v="0"/>
    <s v="BRAVO MADROÑERO OSCAR ESTEBAN"/>
    <n v="144967.87232000002"/>
    <n v="140395.6348884"/>
    <n v="144967.87232000002"/>
    <m/>
    <m/>
    <m/>
    <m/>
    <m/>
    <m/>
  </r>
  <r>
    <s v="BOGOTA"/>
    <x v="0"/>
    <x v="0"/>
    <n v="11001"/>
    <n v="5679015"/>
    <n v="1895982"/>
    <n v="15988272"/>
    <s v="CUNDINAMARCA"/>
    <s v="BOGOTA"/>
    <s v="TECPHONE BOSA"/>
    <s v="REDEBAN"/>
    <n v="5679015"/>
    <s v="FO-25-1103123"/>
    <d v="2025-06-17T13:29:00"/>
    <d v="2025-06-17T17:36:00"/>
    <s v="CERRADO"/>
    <s v="INCIDENTE"/>
    <s v="BANCO DE BOGOTA"/>
    <s v="SOPORTE_TELEFÓNICO"/>
    <s v="17-06  SE ESCALA PARA VISITA. LLAMAR ANTES DE VISITAR, CONFIRMAR FALLA Y DATOS_x000a_0_x000a_17-06 / SOLUCIÓN: EN COMUNICACIÓN A LA LÍNEA 3134662652 SE BRINDA CAPACITACION DE LA FORMA CORRECTA Y SE VALIDA CON USUARIO CIERRES OK. / USUARIO: Martha leaño TELEFONO: 3134662652 CORREO: marthaleanorincon@gmail.com"/>
    <s v="USUARIO"/>
    <s v="CIERRE"/>
    <s v="COMERCIO NO REALIZA CIERRE"/>
    <s v="No"/>
    <n v="0"/>
    <n v="0"/>
    <n v="0"/>
    <n v="0"/>
    <n v="0"/>
    <n v="0"/>
    <n v="0"/>
    <n v="0"/>
    <n v="0"/>
    <s v="TIPO I"/>
    <s v="TERRESTRE"/>
    <n v="0"/>
    <n v="0"/>
    <s v="LOZADA ROJAS CHRISTIAN ANDRES"/>
    <n v="41241.0800752"/>
    <n v="0"/>
    <n v="41241.0800752"/>
    <m/>
    <m/>
    <m/>
    <m/>
    <m/>
    <m/>
  </r>
  <r>
    <s v="CALI"/>
    <x v="3"/>
    <x v="3"/>
    <n v="76001"/>
    <n v="5679033"/>
    <n v="1896610"/>
    <n v="25132770"/>
    <s v="VALLE DEL CAUCA"/>
    <s v="CALI"/>
    <s v="DEJANDO HUELLAS"/>
    <s v="REDEBAN"/>
    <n v="5679033"/>
    <s v="FO-25-1103128"/>
    <d v="2025-06-17T13:33:00"/>
    <d v="2025-06-17T17:42:00"/>
    <s v="CERRADO"/>
    <s v="INCIDENTE"/>
    <s v="BANCO DE BOGOTA"/>
    <s v="VISITA_TÉCNICA"/>
    <s v="17-06  SE ESCALA PARA VISITA. LLAMAR ANTES DE VISITAR, CONFIRMAR FALLA Y DATOS_x000a_0_x000a_17-06 / SOLUCIÓN: SE VISITA EL COMERCIO, SE ENCUENTRA DATAFONO CON DAÑO EN EL PUERTO USB POR LO QUE SE CAMBIA RESOLVIENDO EL DAÑO, TARJETA DE SEMBRADO 2359, PRUEBAS OK, TELECARGA TRNA  / USUARIO: CLAUDIA LORENA MUÑOZ FOLLECO TELEFONO: 3167541321 CORREO: claudis_041888@hotmail.com"/>
    <s v="HARDWARE"/>
    <s v="DETERIORO"/>
    <s v="DATAFONO"/>
    <s v="Si"/>
    <s v="DATAFONO E9 PUERTO USB MALO"/>
    <n v="0"/>
    <s v="HUB HB1 DETERIORO CABLE"/>
    <n v="0"/>
    <n v="0"/>
    <s v="AAQ03971"/>
    <s v="1242414   SN:241577317561324755875542"/>
    <s v="851607   None"/>
    <n v="2359"/>
    <s v="TIPO I"/>
    <s v="TERRESTRE"/>
    <n v="1"/>
    <n v="0"/>
    <s v="HERRERA MONAR GEOVANNY"/>
    <n v="65960.072302"/>
    <n v="75096.394270399993"/>
    <n v="65960.072302"/>
    <m/>
    <m/>
    <m/>
    <m/>
    <m/>
    <m/>
  </r>
  <r>
    <s v="BOGOTA"/>
    <x v="0"/>
    <x v="0"/>
    <n v="11001"/>
    <n v="5679004"/>
    <n v="1896674"/>
    <n v="16944258"/>
    <s v="CUNDINAMARCA"/>
    <s v="BOGOTA"/>
    <s v="VIVERES Y LICORES LA FRONTERA"/>
    <s v="REDEBAN"/>
    <n v="5679004"/>
    <s v="FO-25-1104740"/>
    <d v="2025-06-17T13:27:00"/>
    <d v="2025-06-17T18:13:00"/>
    <s v="CERRADO"/>
    <s v="INCIDENTE"/>
    <s v="BANCO DE BOGOTA"/>
    <s v="SOPORTE_TELEFÓNICO"/>
    <s v="17-06 SE REALIZA CONTACTO TELEFÓNICO CON EL SR JOSE AL 3105573675 QUIEN INDICA QUE YA LE ENTREGARON LA TARJETA DE SEMBRADO Y SOLICITA VISITA PARA CONFIGURARLA NO TIENE LA TARJETA A LA MANO PARA CONFIRMAR NÚMERO DE TARJETA SE ESCALA A LA RED**17-06 RESPUESTA RED: DE ACUERDO CON TU SOLICITUD NO TENEMOS EL V°B DE LA ENTIDAD PARA PROCEDER CON EL RESEMBRADO, POR FAVOR INDICARLE AL CLIENTE QUE DEBE REALIZAR EL ACUSE DE RECIBIDO DE LA TARJETA PARA QUE NOS REMITAN EL CASO. PROCEDER CON EL CIERRE DEL CASO_x000a__x000a_0"/>
    <s v="ENTIDAD"/>
    <s v="AVAL TARJETA DE SEMBRADO"/>
    <s v="RESEMBRADO DE TARJETA"/>
    <s v="No"/>
    <n v="0"/>
    <n v="0"/>
    <n v="0"/>
    <n v="0"/>
    <n v="0"/>
    <n v="0"/>
    <n v="0"/>
    <n v="0"/>
    <n v="0"/>
    <s v="TIPO I"/>
    <s v="TERRESTRE"/>
    <n v="0"/>
    <n v="0"/>
    <n v="0"/>
    <n v="41241.0800752"/>
    <n v="0"/>
    <n v="41241.0800752"/>
    <m/>
    <m/>
    <m/>
    <m/>
    <m/>
    <m/>
  </r>
  <r>
    <s v="BOGOTA"/>
    <x v="0"/>
    <x v="0"/>
    <n v="11001"/>
    <n v="5679392"/>
    <n v="1897028"/>
    <n v="18117341"/>
    <s v="CUNDINAMARCA"/>
    <s v="BOGOTA"/>
    <s v="MISCELANEA Y PAPELER EL SAFIRO"/>
    <s v="REDEBAN"/>
    <n v="5679392"/>
    <s v="FO-25-1104741"/>
    <d v="2025-06-17T15:47:00"/>
    <d v="2025-06-17T18:17:00"/>
    <s v="CERRADO"/>
    <s v="INCIDENTE"/>
    <s v="BANCO DE BOGOTA"/>
    <s v="SOPORTE_TELEFÓNICO"/>
    <s v="17-06 SE REALIZA CONTACTO TELEFÓNICO AL NÚMERO 3134422622 SR NELSON INDICA QUE SE TRASLADO Y AUN SALE LA DIRECCIÓN ANTIGUA QUE ES CALLE 42A SUR 86C-24 Y LA NUEVA ES CALLE 22 6-24 LOCAL 1 Y QUE DEL BANCO LE DIJERON QUE YA ESTABA LA DIRECCIÓN ACTUALIZADA QUE SOLO FALTABA EL DATAFONO**17-06 RESPUESTA RED: DE ACUERDO CON TU SOLICITUD VAMOS A PROGRAMAR INICIALIZACIÓN REMOTA PORQUE EN EL SISTEMA YA SE ENCUENTRA ACTUALIZADA LA DIRECCIÓN. TE AGRADEZCO DECIRLE AL CLIENTE QUE VALIDE LA INFORMACIÓN EL DÍA JUEVES CUANDO REALICE LA PRIMERA TRANSACCIÓN DEL DÍA PARA QUE BAJE LA ACTUALIZACIÓN. POR FAVOR PROCEDER CON EL CIERRE DEL CASO SE INTENTA CONTACTO CON CLIENTE PERO NO RESPONDE_x000a__x000a_0"/>
    <s v="USUARIO"/>
    <s v="MANTENIMIENTO"/>
    <s v="MANTENIMIENTO GENERAL"/>
    <s v="No"/>
    <n v="0"/>
    <n v="0"/>
    <n v="0"/>
    <n v="0"/>
    <n v="0"/>
    <n v="0"/>
    <n v="0"/>
    <n v="0"/>
    <n v="0"/>
    <s v="TIPO I"/>
    <s v="TERRESTRE"/>
    <n v="0"/>
    <n v="0"/>
    <n v="0"/>
    <n v="41241.0800752"/>
    <n v="0"/>
    <n v="41241.0800752"/>
    <m/>
    <m/>
    <m/>
    <m/>
    <m/>
    <m/>
  </r>
  <r>
    <s v="BOGOTA"/>
    <x v="0"/>
    <x v="0"/>
    <n v="25040"/>
    <n v="5679028"/>
    <n v="1897242"/>
    <n v="53510194"/>
    <s v="CUNDINAMARCA"/>
    <s v="ANOLAIMA"/>
    <s v="LEVEL TECNOSHOP"/>
    <s v="REDEBAN"/>
    <n v="5679028"/>
    <s v="FO-25-1106212"/>
    <d v="2025-06-17T13:32:00"/>
    <d v="2025-06-18T09:12:00"/>
    <s v="CERRADO"/>
    <s v="INCIDENTE"/>
    <s v="BANCO DE BOGOTA"/>
    <s v="SOPORTE_TELEFÓNICO"/>
    <s v="17-06 SE INTENTA GESTIÓN TELEFÓNICA A LOS NÚMEROS REGISTRADOS SIN RESPUESTA SE ESCALA A LA RED*18-06 DE ACUERDO A RESPUESTA DE LA RED SE HACE GESTION POR SER TIPO 2 PERO NO HAY RESPUESTA EN LLAMADA NI WHATSAPP LA RED INDICA DE ACUERDO CON TU SOLICITUD, POR FAVOR PROCEDER CON EL CIERRE DE CASO POR NO TENER CONTACTO TELEFÓNICO_x000a__x000a_0"/>
    <s v="ENTIDAD"/>
    <s v="AVAL TARJETA DE SEMBRADO"/>
    <s v="RESEMBRADO DE TARJETA"/>
    <s v="No"/>
    <n v="0"/>
    <n v="0"/>
    <n v="0"/>
    <n v="0"/>
    <n v="0"/>
    <n v="0"/>
    <n v="0"/>
    <n v="0"/>
    <n v="0"/>
    <s v="TIPO II"/>
    <s v="TERRESTRE"/>
    <n v="0"/>
    <n v="0"/>
    <n v="0"/>
    <n v="41241.0800752"/>
    <n v="0"/>
    <n v="41241.0800752"/>
    <m/>
    <m/>
    <m/>
    <m/>
    <m/>
    <m/>
  </r>
  <r>
    <s v="BOGOTA"/>
    <x v="0"/>
    <x v="0"/>
    <n v="11001"/>
    <n v="5678449"/>
    <n v="1896850"/>
    <n v="41719865"/>
    <s v="CUNDINAMARCA"/>
    <s v="BOGOTA"/>
    <s v="PAPELERIA SOL Y LUNA"/>
    <s v="REDEBAN"/>
    <n v="5678449"/>
    <s v="FO-25-1101684"/>
    <d v="2025-06-17T10:17:00"/>
    <d v="2025-06-18T09:24:00"/>
    <s v="CERRADO"/>
    <s v="INCIDENTE"/>
    <s v="BANCO DE BOGOTA"/>
    <s v="VISITA_TÉCNICA"/>
    <s v="17-06  SE ESCALA PARA VISITA. LLAMAR ANTES DE VISITAR, CONFIRMAR FALLA Y DATOS_x000a_0_x000a_18-06 / SOLUCIÓN: SE REALIZA VISITA A CB PARA ATENDER INCIDENTE SE EVIDENCIA QUE EL CLIENTE TIENE PROBLEMAS CON UNA TRANSACCIÓN Y NO FALLA COMO TAL DEL EQUIPO SE REALIZA PRUEBA Y SE ENCUENTRA SIN FONDOS YA QUE EL CLIENTE NO HAY GENERADO LA COMPENSACIÓN,SE LE INDICA AL CLIENTE LLAMAR AL BANCO A SOLUCIONAR TEMA DEL CUPO Y DEMÁS Q / USUARIO: Ana Elsa Suárez  TELEFONO: 3112685414 CORREO: papeleriasolyluna2016@gmail.com"/>
    <s v="ENTIDAD"/>
    <s v="ERROR DE TRANSACCIONES"/>
    <s v="SIN CUPO HABILITADO"/>
    <s v="No"/>
    <n v="0"/>
    <n v="0"/>
    <n v="0"/>
    <n v="0"/>
    <n v="0"/>
    <s v="ON006878"/>
    <n v="0"/>
    <n v="0"/>
    <n v="0"/>
    <s v="TIPO I"/>
    <s v="TERRESTRE"/>
    <n v="1"/>
    <n v="0"/>
    <s v="GALINDO ROJAS LUIS FELIPE"/>
    <n v="65960.072302"/>
    <n v="75096.394270399993"/>
    <n v="65960.072302"/>
    <m/>
    <m/>
    <m/>
    <m/>
    <m/>
    <m/>
  </r>
  <r>
    <s v="CALI"/>
    <x v="3"/>
    <x v="3"/>
    <n v="76001"/>
    <n v="5680072"/>
    <n v="1896561"/>
    <n v="11540085"/>
    <s v="VALLE DEL CAUCA"/>
    <s v="CALI"/>
    <s v="SUPER A"/>
    <s v="REDEBAN"/>
    <n v="5680072"/>
    <s v="FO-25-1106433"/>
    <d v="2025-06-18T09:49:00"/>
    <d v="2025-06-18T11:36:00"/>
    <s v="CERRADO"/>
    <s v="INCIDENTE"/>
    <s v="BANCO DE BOGOTA"/>
    <s v="SOPORTE_TELEFÓNICO"/>
    <s v="18-06  SE ESCALA PARA VISITA. LLAMAR ANTES DE VISITAR, CONFIRMAR FALLA Y DATOS_x000a__x000a_18-06 SE VALIDA CON EL CLIENTE EN LLAMADA YA QUE INDICA QUE EL ROTER SE DAÑO Y NOS MANIFIESTA QUE ASI ES QUE UN ROUTER PROPIEDAD DE REDEBAN QUE FUE INSTALADO EN EL SITIO SE DAÑO, QUE ALGUNOS DATAFONOS LOS TRANSLADARON A AL RED DE ELLOS PERO QUE REQUIEREN EL CAMBIO DE ESE ROUTER QUE ES DE CLARO PERO QUE FUE SIMINISTRADO POR REDEBAN, SE LE INDICA AL CLIENTE QUE LA ACTIVIDAD QUEDO MAL DIRECCIONADA, YA QUE DEBE SER DIRECTAMENTE CON REDEBAN PARA LA SOLUCION DE ESTE INCONVENIENTE, SE HABLA CON PAOLA Y AUTORIZA EL CIERRE DEL CASO."/>
    <s v="USUARIO"/>
    <s v="COMUNICACION"/>
    <s v="CONEXIONES DE COMERCIO"/>
    <s v="No"/>
    <n v="0"/>
    <n v="0"/>
    <n v="0"/>
    <n v="0"/>
    <n v="0"/>
    <n v="0"/>
    <n v="0"/>
    <n v="0"/>
    <n v="0"/>
    <s v="TIPO I"/>
    <s v="TERRESTRE"/>
    <n v="0"/>
    <n v="0"/>
    <s v="HENAO CARDONA DIEGO FERNANDO"/>
    <n v="41241.0800752"/>
    <n v="0"/>
    <n v="41241.0800752"/>
    <m/>
    <m/>
    <m/>
    <m/>
    <m/>
    <m/>
  </r>
  <r>
    <s v="TUNJA"/>
    <x v="4"/>
    <x v="4"/>
    <n v="15753"/>
    <n v="5679537"/>
    <n v="1896772"/>
    <n v="14107064"/>
    <s v="BOYACA"/>
    <s v="SOATA"/>
    <s v="JER SUC SOATA"/>
    <s v="REDEBAN"/>
    <n v="5679537"/>
    <s v="FO-25-1104407"/>
    <d v="2025-06-17T16:39:00"/>
    <d v="2025-06-18T11:57:00"/>
    <s v="CERRADO"/>
    <s v="INCIDENTE"/>
    <s v="BANCO DE BOGOTA"/>
    <s v="VISITA_TÉCNICA"/>
    <s v="17-06 SE INTENTA COMUNICACION CON CB AL NUMERO 3209428485 EN REPETIDAS OCASIONES SIN RESPUESTA, SE DEJA MSJ DE VOZ SE ESCALA PARA ATENCION, FAVOR LLAMAR A CLIENTE ANTES DE DESPLAZARSE PARA VALIDAR SOLICITUD Y DATOS_x000a_0_x000a_SE VISITA CB MANTENIMIENTO DE EQUIPO... CAMBIO DE POS POR DAÑO PRUEBAS EXITOSAS "/>
    <s v="HARDWARE"/>
    <s v="SE REINICIA"/>
    <s v="DAÑO POS"/>
    <s v="Si"/>
    <s v="DATAFONO G4 SE RESETEA AL IMPRIMIR"/>
    <n v="0"/>
    <n v="0"/>
    <n v="0"/>
    <n v="0"/>
    <s v="EZZZZ669"/>
    <n v="769271"/>
    <n v="1169812"/>
    <n v="0"/>
    <s v="TIPO III"/>
    <s v="TERRESTRE"/>
    <n v="1"/>
    <n v="0"/>
    <s v="GONZALEZ GONZALEZ MARIO ALBERTO"/>
    <n v="275728.78077800001"/>
    <n v="196536.5258152"/>
    <n v="275728.78077800001"/>
    <m/>
    <m/>
    <m/>
    <m/>
    <m/>
    <m/>
  </r>
  <r>
    <s v="BOGOTA"/>
    <x v="0"/>
    <x v="0"/>
    <n v="11001"/>
    <n v="5679057"/>
    <n v="1897427"/>
    <n v="27122589"/>
    <s v="CUNDINAMARCA"/>
    <s v="BOGOTA"/>
    <s v="CENTRO DOCUMENTACION SERVICIO INMOBILIARIO"/>
    <s v="REDEBAN"/>
    <n v="5679057"/>
    <s v="FO-25-1103133"/>
    <d v="2025-06-17T13:41:00"/>
    <d v="2025-06-18T12:07:00"/>
    <s v="CERRADO"/>
    <s v="INCIDENTE"/>
    <s v="BANCO DE BOGOTA"/>
    <s v="VISITA_TÉCNICA"/>
    <s v="17-06  SE ESCALA PARA VISITA. LLAMAR ANTES DE VISITAR, CONFIRMAR FALLA Y DATOS_x000a_0_x000a_18-06 SE REALIZA VISITA A CB PARA ATENDER INCIDENTE SE ENCUENTRA CERRADO ,SE INTENTA COMUNICAR CON CLIENTE NO CONTESTAN SE ESPERAN 20 MINUTOS NO LLEGA CLIENTE"/>
    <s v="HARDWARE"/>
    <s v="IMPRESION"/>
    <s v="NO AVANZA PAPEL"/>
    <s v="No"/>
    <n v="0"/>
    <n v="0"/>
    <n v="0"/>
    <n v="0"/>
    <n v="0"/>
    <n v="0"/>
    <n v="0"/>
    <n v="0"/>
    <n v="0"/>
    <s v="TIPO I"/>
    <s v="TERRESTRE"/>
    <n v="1"/>
    <n v="0"/>
    <s v="GALINDO ROJAS LUIS FELIPE"/>
    <n v="65960.072302"/>
    <n v="75096.394270399993"/>
    <n v="65960.072302"/>
    <m/>
    <m/>
    <m/>
    <m/>
    <m/>
    <m/>
  </r>
  <r>
    <s v="TUNJA"/>
    <x v="4"/>
    <x v="4"/>
    <n v="15686"/>
    <n v="5678361"/>
    <n v="1898000"/>
    <n v="39768445"/>
    <s v="BOYACA"/>
    <s v="SANTANA"/>
    <s v="MULTISERVICE`S"/>
    <s v="REDEBAN"/>
    <n v="5678361"/>
    <s v="FO-25-1101604"/>
    <d v="2025-06-17T09:47:00"/>
    <d v="2025-06-18T12:25:00"/>
    <s v="CERRADO"/>
    <s v="INCIDENTE"/>
    <s v="BANCO DE BOGOTA"/>
    <s v="VISITA_TÉCNICA"/>
    <s v="17-06 SE INTENTA COMUNICACION CON CB AL NUMERO 3155469621 EN REPETIDAS OCASIONES SIN RESPUESTA, NO PERMITE DEJAR MSJ DE VOZ SE ESCALA PARA ATENCION, FAVOR LLAMAR A CLIENTE ANTES DE DESPLAZARSE PARA VALIDAR SOLICITUD Y DATOS_x000a_17/06/2025 SE INTENTA COMUNICACIÓN CON LA SEÑORA BILBA CAMACHO _x000a_AL NÚMERO DE CONTACTO 3155469621 NO ES POSIBLE CONTACTARLA A ESPERA DE LOGRAR CONTACTO CON CLIENTE PARA CONFIRMACIÓN Y VALIDACIÓN DE LA ORDEN SOLICITADA._x000a_17/06/2025 SE INTENTA NUEVAMENTE COMUNICACIÓN CON LA SEÑORA BILBA CAMACHO _x000a_AL NÚMERO DE CONTACTO 3155469621 NO ES POSIBLE CONTACTARLA SE DEJA MENSAJE POR WHATSAPP INDICÁNDOLE QUÉ NOS ESTAMOS TRATANDO DE CONTACTAR  CON ELLA PARA CONFIRMACIÓN Y VALIDACIÓN DE LA ORDEN SOLICITADA AÚN SIN UNA RESPUESTA POR PARTE DEL CLIENTE._x000a_17/06/2025 CLIENTE SEÑORA BILBA CAMACHO SE CONTACTA POR WHATSAPP CONFIRMANDO LA VISITA PARA EL DÍA DE MAÑANA EN LOS HORARIOS 8 A 12 Y 2 A 6_x000a_18-06 SE REALIZA CAMBIO DE EQUIPO POR FALLA ALERT INTERRUPTION PRUEBAS OK CLIENTE CONFORME"/>
    <s v="HARDWARE"/>
    <s v="ALERT IRRUPTION"/>
    <s v="ALERT IRRUPTION"/>
    <s v="Si"/>
    <s v="DATAFONO A6 ALERT IRRUPTION"/>
    <n v="0"/>
    <n v="0"/>
    <n v="0"/>
    <n v="0"/>
    <s v="SV003060"/>
    <n v="1092271"/>
    <n v="296814"/>
    <n v="0"/>
    <s v="TIPO III"/>
    <s v="TERRESTRE"/>
    <n v="1"/>
    <n v="0"/>
    <s v="RODRIGUEZ MURCIA YERSON IVAN"/>
    <n v="275728.78077800001"/>
    <n v="196536.5258152"/>
    <n v="275728.78077800001"/>
    <m/>
    <m/>
    <m/>
    <m/>
    <m/>
    <m/>
  </r>
  <r>
    <s v="MONTERIA"/>
    <x v="2"/>
    <x v="2"/>
    <n v="23182"/>
    <n v="5677538"/>
    <n v="1898250"/>
    <n v="18893388"/>
    <s v="CORDOBA"/>
    <s v="CHINU"/>
    <s v="CVS WINCELL CHINU"/>
    <s v="REDEBAN"/>
    <n v="5677538"/>
    <s v="FO-25-1098315"/>
    <d v="2025-06-16T15:29:00"/>
    <d v="2025-06-18T12:42:00"/>
    <s v="CERRADO"/>
    <s v="INCIDENTE"/>
    <s v="BANCO DE BOGOTA"/>
    <s v="VISITA_TÉCNICA"/>
    <s v="16-06  SE ESCALA PARA VISITA. LLAMAR ANTES DE VISITAR, CONFIRMAR FALLA Y DATOS_x000a_0_x000a_18-06 / SOLUCIÓN: SE VISITA SITIO, SE CAMBIA DATAFONO Y LECTOR POR DAÑO OK_x000a_SE REALIZA SEMBRADO TARJETA NO 7567 DE FORMA EXITOSA, SE REALIZAN PRUEBAS OK / USUARIO: YINA MORALES TELEFONO: 3114205348 CORREO: cajaschinu@wincell.com.co"/>
    <s v="HARDWARE"/>
    <s v="NO ENCIENDE"/>
    <s v="DAÑO POS"/>
    <s v="Si"/>
    <s v="DATAFONO A1 NO PRENDE"/>
    <s v="LECTOR L1  NO ENCIENDE"/>
    <n v="0"/>
    <n v="0"/>
    <n v="0"/>
    <s v="F1UZZ877"/>
    <s v="717741 915317  "/>
    <s v="280885 913416  "/>
    <n v="7567"/>
    <s v="TIPO II"/>
    <s v="TERRESTRE"/>
    <n v="1"/>
    <n v="0"/>
    <s v="COGOLLO VERTEL EDER LUIS"/>
    <n v="144967.87232000002"/>
    <n v="140395.6348884"/>
    <n v="144967.87232000002"/>
    <m/>
    <m/>
    <m/>
    <m/>
    <m/>
    <m/>
  </r>
  <r>
    <s v="BOGOTA"/>
    <x v="0"/>
    <x v="0"/>
    <n v="25875"/>
    <n v="5679108"/>
    <n v="1897367"/>
    <n v="73352098"/>
    <s v="CUNDINAMARCA"/>
    <s v="VILLETA"/>
    <s v="TECPHONE VILLETA 2"/>
    <s v="REDEBAN"/>
    <n v="5679108"/>
    <s v="FO-25-1103237"/>
    <d v="2025-06-17T14:00:00"/>
    <d v="2025-06-18T12:47:00"/>
    <s v="CERRADO"/>
    <s v="INCIDENTE"/>
    <s v="BANCO DE BOGOTA"/>
    <s v="VISITA_TÉCNICA"/>
    <s v="17-06  SE ESCALA PARA VISITA. LLAMAR ANTES DE VISITAR, CONFIRMAR FALLA Y DATOS_x000a_0_x000a_18-06 / SOLUCIÓN: SE REALIZA CREACIÓN DE USUARIOS A PETICIÓN DE CLIENTE PRUEBA OK  / USUARIO: Maria campos  TELEFONO: 3213297624 CORREO: paula-sofis24@oulook.com"/>
    <s v="USUARIO"/>
    <s v="USUARIOS"/>
    <s v="CREACION DE USUARIOS"/>
    <s v="No"/>
    <n v="0"/>
    <n v="0"/>
    <n v="0"/>
    <n v="0"/>
    <n v="0"/>
    <s v="A19ZZ694"/>
    <n v="0"/>
    <n v="0"/>
    <n v="0"/>
    <s v="TIPO II"/>
    <s v="TERRESTRE"/>
    <n v="1"/>
    <n v="0"/>
    <s v="GOMEZ VEGA DAVID SNEYDER"/>
    <n v="144967.87232000002"/>
    <n v="140395.6348884"/>
    <n v="144967.87232000002"/>
    <m/>
    <m/>
    <m/>
    <m/>
    <m/>
    <m/>
  </r>
  <r>
    <s v="BUCARAMANGA"/>
    <x v="4"/>
    <x v="4"/>
    <n v="68001"/>
    <n v="5679875"/>
    <n v="1897794"/>
    <n v="24321580"/>
    <s v="SANTANDER"/>
    <s v="BUCARAMANGA"/>
    <s v="EL MANGO S C"/>
    <s v="REDEBAN"/>
    <n v="5679875"/>
    <s v="FO-25-1105695"/>
    <d v="2025-06-18T08:18:00"/>
    <d v="2025-06-18T12:56:00"/>
    <s v="CERRADO"/>
    <s v="INCIDENTE"/>
    <s v="BANCO DE BOGOTA"/>
    <s v="VISITA_TÉCNICA"/>
    <s v="18-06  SE ESCALA PARA VISITA. LLAMAR ANTES DE VISITAR, CONFIRMAR FALLA Y DATOS_x000a_0_x000a_18-06 / SOLUCIÓN: SE VISITA COMERCIO SE CAMBIA LECTOR DE BARRAS SE REINICIA , SE REALIZA ACTUALIZACIÓN DE VERSIÓN INICIALIZADA OK PRUEBAS OK CUBRE CLAVE OK SEMBRADO DE TARJETA OK  / USUARIO: Jhoana Esteban  TELEFONO: 3108572076 CORREO: johandrea757@gmail.com"/>
    <s v="HARDWARE"/>
    <s v="SE REINICIA"/>
    <s v="LECTOR BARRAS"/>
    <s v="Si"/>
    <n v="0"/>
    <s v="LECTOR L9  DAÑO FÍSICO: CABLE DE COMUNICACIÓN DAÑADO"/>
    <n v="0"/>
    <n v="0"/>
    <n v="0"/>
    <s v="3A00B261"/>
    <s v=" 519834  "/>
    <s v=" 910597  "/>
    <n v="0"/>
    <s v="TIPO I"/>
    <s v="TERRESTRE"/>
    <n v="1"/>
    <n v="0"/>
    <s v="HERRERA LUQUE SAUL JAVIER"/>
    <n v="65960.072302"/>
    <n v="75096.394270399993"/>
    <n v="65960.072302"/>
    <m/>
    <m/>
    <m/>
    <m/>
    <m/>
    <m/>
  </r>
  <r>
    <s v="VILLAVICENCIO"/>
    <x v="1"/>
    <x v="1"/>
    <n v="50568"/>
    <n v="5677134"/>
    <n v="1897645"/>
    <n v="87905805"/>
    <s v="META"/>
    <s v="PUERTO GAITAN"/>
    <s v="LLANOVIVERES MIRIAM"/>
    <s v="REDEBAN"/>
    <n v="5677134"/>
    <s v="FO-25-1097277"/>
    <d v="2025-06-16T12:54:00"/>
    <d v="2025-06-18T15:50:00"/>
    <s v="CERRADO"/>
    <s v="INCIDENTE"/>
    <s v="BANCO DE BOGOTA"/>
    <s v="VISITA_TÉCNICA"/>
    <s v="16-06 SE REALIZA CONTACTO CON LA SEÑORA MIRIAM AL NUMERO 3134342474 QUIEN INDICA QUE AL DATAFONO NO LE ESTA IMPRIMIENDO NO SALE NADA, SE HACEN VALIDACIONES Y SE ESCALA PARA VISITA TECNICA _x000a_0_x000a_18-06 / SOLUCIÓN: SE REALIZA CAMBIO DE DATAFONO POR DAÑO EN LA IMPRESORA. SE INSTALA NUEVO EQUIPO, SE CONFIGURA POS, SE INCIALIZA SE SIEMBRA TARJETA, SE CREAN USUARIOS CORRECTAMENTE Y SE REALIZA PRUEBAS ÉXITOSAS PRUEBAS OK  / USUARIO: Miriam Vera Arias  TELEFONO: 3134342474 CORREO: veraariasmiriam@hotmail.com"/>
    <s v="HARDWARE"/>
    <s v="IMPRESION"/>
    <s v="NO AVANZA PAPEL"/>
    <s v="Si"/>
    <s v="DATAFONO G5 NO AVANZA PAPEL"/>
    <n v="0"/>
    <n v="0"/>
    <n v="0"/>
    <n v="0"/>
    <s v="F1MZZ155"/>
    <s v="263560   "/>
    <s v="745331   "/>
    <n v="0"/>
    <s v="TIPO III"/>
    <s v="TERRESTRE"/>
    <n v="1"/>
    <n v="0"/>
    <s v="GARZON RUIZ LUIS MIGUEL"/>
    <n v="275728.78077800001"/>
    <n v="196536.5258152"/>
    <n v="275728.78077800001"/>
    <m/>
    <m/>
    <m/>
    <m/>
    <m/>
    <m/>
  </r>
  <r>
    <s v="BOGOTA"/>
    <x v="0"/>
    <x v="0"/>
    <n v="11001"/>
    <n v="5680651"/>
    <n v="1898254"/>
    <n v="16944258"/>
    <s v="CUNDINAMARCA"/>
    <s v="BOGOTA"/>
    <s v="VIVERES Y LICORES LA FRONTERA"/>
    <s v="REDEBAN"/>
    <n v="5680651"/>
    <s v="FO-25-1109216"/>
    <d v="2025-06-18T13:08:00"/>
    <d v="2025-06-18T16:10:00"/>
    <s v="CERRADO"/>
    <s v="INCIDENTE"/>
    <s v="BANCO DE BOGOTA"/>
    <s v="SOPORTE_TELEFÓNICO"/>
    <s v="18-06 SE ESCALA A LA RED YA QUE ESTE CASO LLEGO EL DIA DE AYER Y ES UN RESEMBRADO DE TARJETA QUE EL CLIENTE YA TIENE EN SU PODER PERO NO HA LLEGADO ACUSE DE RECIBIDO NI AUTORIZACION DE LA RED PARA VISITA**18-06 RESPUESTA RED: DE ACUERDO CON TU SOLICITUD NO TENEMOS EL V°B DE ENTIDAD PARA PROCEDER CON EL RESEMBRADO, POR FAVOR CERRAR EL CASO VAMOS A HACER EL ESCALAMIENTO CON LA ENTIDAD PARA QUE NOS APOYEN REVISANDO ESE CASO_x000a__x000a_0"/>
    <s v="ENTIDAD"/>
    <s v="AVAL TARJETA DE SEMBRADO"/>
    <s v="RESEMBRADO DE TARJETA"/>
    <s v="No"/>
    <n v="0"/>
    <n v="0"/>
    <n v="0"/>
    <n v="0"/>
    <n v="0"/>
    <n v="0"/>
    <n v="0"/>
    <n v="0"/>
    <n v="0"/>
    <s v="TIPO I"/>
    <s v="TERRESTRE"/>
    <n v="0"/>
    <n v="0"/>
    <n v="0"/>
    <n v="41241.0800752"/>
    <n v="0"/>
    <n v="41241.0800752"/>
    <m/>
    <m/>
    <m/>
    <m/>
    <m/>
    <m/>
  </r>
  <r>
    <s v="BUCARAMANGA"/>
    <x v="4"/>
    <x v="4"/>
    <n v="68276"/>
    <n v="5680505"/>
    <n v="1897463"/>
    <n v="54864335"/>
    <s v="SANTANDER"/>
    <s v="FLORIDABLANCA"/>
    <s v="MENSAJERIA AILAY SERVICE"/>
    <s v="REDEBAN"/>
    <n v="5680505"/>
    <s v="FO-25-1107729"/>
    <d v="2025-06-18T12:03:00"/>
    <d v="2025-06-18T16:22:00"/>
    <s v="CERRADO"/>
    <s v="INCIDENTE"/>
    <s v="BANCO DE BOGOTA"/>
    <s v="VISITA_TÉCNICA"/>
    <s v="18-06  SE ESCALA PARA VISITA. LLAMAR ANTES DE VISITAR, CONFIRMAR FALLA Y DATOS_x000a_0_x000a_18-06 SE REALIZA VISITA AL COMERCIO CB AVAL SE VALIDA Y SE ENCUENTRA LECTOR DE BARRAS EN DAÑO SE PROCEDE A HACER CAMBIO, SE HACEN PRUEBAS DEJANDO TODO OK "/>
    <s v="HARDWARE"/>
    <s v="LECTOR DE BARRAS"/>
    <s v="FORMATO INVALIDO LECTOR DAÑADO"/>
    <s v="Si"/>
    <n v="0"/>
    <n v="0"/>
    <n v="0"/>
    <n v="0"/>
    <n v="0"/>
    <s v="TVEZZ901"/>
    <n v="984343"/>
    <n v="1146020"/>
    <n v="0"/>
    <s v="TIPO I"/>
    <s v="TERRESTRE"/>
    <n v="1"/>
    <n v="0"/>
    <s v="GONZALEZ ESTUPIÑAN YEISON WALTER ANTONIO"/>
    <n v="65960.072302"/>
    <n v="75096.394270399993"/>
    <n v="65960.072302"/>
    <m/>
    <m/>
    <m/>
    <m/>
    <m/>
    <m/>
  </r>
  <r>
    <s v="MEDELLIN"/>
    <x v="5"/>
    <x v="5"/>
    <n v="5001"/>
    <n v="5680221"/>
    <n v="1897943"/>
    <n v="15811763"/>
    <s v="ANTIOQUIA"/>
    <s v="MEDELLIN"/>
    <s v="SUPERMERCADO LOS GIRALDO 6"/>
    <s v="REDEBAN"/>
    <n v="5680221"/>
    <s v="FO-25-1107196"/>
    <d v="2025-06-18T10:40:00"/>
    <d v="2025-06-18T16:30:00"/>
    <s v="CERRADO"/>
    <s v="INCIDENTE"/>
    <s v="BANCO DE BOGOTA"/>
    <s v="VISITA_TÉCNICA"/>
    <s v="18-06  SE ESCALA PARA VISITA. LLAMAR ANTES DE VISITAR, CONFIRMAR FALLA Y DATOS_x000a_0_x000a_18-06 SE LLEGA A SITIO SE VALIDA OPERATIVAIDAD DEL DATAFONO OK, PERO FALLA CONTINUA SE ESCALA A REDEBAN Y NOS INDICA QUE ES PROBLEMA DE LA ENTIDAD. SE HACE PRUEBAS OK DE TELETON PERO LAS DEMÁS TXS SALEN EN FACTURA NO EXISTE. EN COMUNICACIÓN CON REDEBAN VALIDAN COD OPERATIVOS Y TERMINAL OK"/>
    <s v="ENTIDAD"/>
    <s v="ERROR DE TRANSACCIONES"/>
    <s v="TRANSACCION NO PERMITIDA"/>
    <s v="No"/>
    <n v="0"/>
    <n v="0"/>
    <n v="0"/>
    <n v="0"/>
    <n v="0"/>
    <s v="9YZZZ587"/>
    <n v="0"/>
    <n v="0"/>
    <n v="0"/>
    <s v="TIPO I"/>
    <s v="TERRESTRE"/>
    <n v="1"/>
    <n v="0"/>
    <s v="DIAZ ZABALA FRANCIS DUBAN"/>
    <n v="65960.072302"/>
    <n v="75096.394270399993"/>
    <n v="65960.072302"/>
    <m/>
    <m/>
    <m/>
    <m/>
    <m/>
    <m/>
  </r>
  <r>
    <s v="CUCUTA"/>
    <x v="4"/>
    <x v="4"/>
    <n v="54001"/>
    <n v="5679659"/>
    <n v="1898226"/>
    <n v="12231486"/>
    <s v="NORTE DE SANTANDER"/>
    <s v="CUCUTA"/>
    <s v="DROGUERIA PRADOS DEL ESTE"/>
    <s v="REDEBAN"/>
    <n v="5679659"/>
    <s v="FO-25-1105340"/>
    <d v="2025-06-18T08:00:00"/>
    <d v="2025-06-18T16:42:00"/>
    <s v="CERRADO"/>
    <s v="INCIDENTE"/>
    <s v="BANCO DE BOGOTA"/>
    <s v="VISITA_TÉCNICA"/>
    <s v="18-06  SE ESCALA PARA VISITA. LLAMAR ANTES DE VISITAR, CONFIRMAR FALLA Y DATOS_x000a_0_x000a_18-06 / SOLUCIÓN:  / USUARIO:  TELEFONO:  CORREO: "/>
    <s v="HARDWARE"/>
    <s v="COMUNICACION"/>
    <s v="MENSAJE CABLE DE RED DESCONECTADO"/>
    <s v="Si"/>
    <s v="DATAFONO E4 PUERTO DE DIAL MALO"/>
    <n v="0"/>
    <n v="0"/>
    <n v="0"/>
    <n v="0"/>
    <s v="JABZZ037"/>
    <n v="1236469"/>
    <n v="244425"/>
    <n v="0"/>
    <s v="TIPO I"/>
    <s v="TERRESTRE"/>
    <n v="1"/>
    <n v="0"/>
    <s v="NARANJO AFANADOR RUBEN JESUS"/>
    <n v="65960.072302"/>
    <n v="75096.394270399993"/>
    <n v="65960.072302"/>
    <m/>
    <m/>
    <m/>
    <m/>
    <m/>
    <m/>
  </r>
  <r>
    <s v="MEDELLIN"/>
    <x v="5"/>
    <x v="5"/>
    <n v="5615"/>
    <n v="5678638"/>
    <n v="1898247"/>
    <n v="15527443"/>
    <s v="ANTIOQUIA"/>
    <s v="RIONEGRO"/>
    <s v="INVERSIONES ALTERNOVA"/>
    <s v="REDEBAN"/>
    <n v="5678638"/>
    <s v="FO-25-1102385"/>
    <d v="2025-06-17T11:25:00"/>
    <d v="2025-06-18T17:05:00"/>
    <s v="CERRADO"/>
    <s v="INCIDENTE"/>
    <s v="BANCO DE BOGOTA"/>
    <s v="VISITA_TÉCNICA"/>
    <s v="17-06  SE ESCALA PARA VISITA. LLAMAR ANTES DE VISITAR, CONFIRMAR FALLA Y DATOS_x000a_0_x000a_18-06 / SOLUCIÓN: SE CAMBIA DATÁFONO CON PROBLEMAS DE REINICIOS, SE DEJAN SERVICIOS FUNCIONANDO CORRECTAMENTE  / USUARIO: Juan Guillermo Álvarez  TELEFONO: 3127524932 CORREO: juanguialvarez500@gmail.com"/>
    <s v="HARDWARE"/>
    <s v="SE REINICIA"/>
    <s v="DAÑO POS"/>
    <s v="Si"/>
    <s v="DATAFONO A12 SE BLOQUEA AL INICIALIZAR"/>
    <n v="0"/>
    <n v="0"/>
    <n v="0"/>
    <n v="0"/>
    <s v="99BZZ635"/>
    <s v="1171566   "/>
    <s v="732187   "/>
    <n v="0"/>
    <s v="TIPO II"/>
    <s v="TERRESTRE"/>
    <n v="1"/>
    <n v="0"/>
    <s v="BARRIENTOS HERNANDEZ CRISTIAN HORACIO"/>
    <n v="144967.87232000002"/>
    <n v="140395.6348884"/>
    <n v="144967.87232000002"/>
    <m/>
    <m/>
    <m/>
    <m/>
    <m/>
    <m/>
  </r>
  <r>
    <s v="VALLEDUPAR"/>
    <x v="2"/>
    <x v="2"/>
    <n v="20001"/>
    <n v="5677440"/>
    <n v="1898359"/>
    <n v="21139217"/>
    <s v="CESAR"/>
    <s v="VALLEDUPAR"/>
    <s v="YYL ASESORIAS Y SEGUROS"/>
    <s v="REDEBAN"/>
    <n v="5677440"/>
    <s v="FO-25-1098308"/>
    <d v="2025-06-16T14:57:00"/>
    <d v="2025-06-18T17:12:00"/>
    <s v="CERRADO"/>
    <s v="INCIDENTE"/>
    <s v="BANCO DE BOGOTA"/>
    <s v="SOPORTE_TELEFÓNICO"/>
    <s v="16-06  SE ESCALA PARA VISITA. LLAMAR ANTES DE VISITAR, CONFIRMAR FALLA Y DATOS** 17-06 ACTIVIDAD PENDIENTE POR CAPACIDAD OPERATIVA, TECNICOEN DESPLAZAMIENTO_x000a_0_x000a_18-06 / SOLUCIÓN: SE LLAMA A LA SEÑORA YENITH PALOMINO, LA CUAL MANIFIESTA QUE EL SERVICIO YA SE ENCUENTRA OPERATIVO, EN DIAS ANTERIORES NO PERMITIS REALIZAR NINGUN TIPO DE TRANSACCIONES YA QUE LE SALIA EL ERROR LLAMAR A REF, ESE CASO SE HABIA ESCALADO A REDEBAN Y YA HOY EL SERVICIO ESTA FUNCIONANDO CORRECTAMENTE  / USUARIO: YENITH PALOMINO  TELEFONO: 3207654655 CORREO: yenith26@gmail.com"/>
    <s v="ENTIDAD"/>
    <s v="ERROR DE TRANSACCIONES"/>
    <s v="TRANSACCION NO PERMITIDA"/>
    <s v="No"/>
    <n v="0"/>
    <n v="0"/>
    <n v="0"/>
    <n v="0"/>
    <n v="0"/>
    <n v="0"/>
    <n v="0"/>
    <n v="0"/>
    <n v="0"/>
    <s v="TIPO I"/>
    <s v="TERRESTRE"/>
    <n v="0"/>
    <n v="0"/>
    <s v="MONTES DIAZ JOHN FRED"/>
    <n v="41241.0800752"/>
    <n v="0"/>
    <n v="41241.0800752"/>
    <m/>
    <m/>
    <m/>
    <m/>
    <m/>
    <m/>
  </r>
  <r>
    <s v="SINCELEJO"/>
    <x v="2"/>
    <x v="2"/>
    <n v="70215"/>
    <n v="5679998"/>
    <n v="1898396"/>
    <n v="38729679"/>
    <s v="SUCRE"/>
    <s v="COROZAL"/>
    <s v="TRAMI@TAS"/>
    <s v="REDEBAN"/>
    <n v="5679998"/>
    <s v="FO-25-1106216"/>
    <d v="2025-06-18T09:16:00"/>
    <d v="2025-06-18T17:21:00"/>
    <s v="CERRADO"/>
    <s v="INCIDENTE"/>
    <s v="BANCO DE BOGOTA"/>
    <s v="VISITA_TÉCNICA"/>
    <s v="18-06  SE ESCALA PARA VISITA. LLAMAR ANTES DE VISITAR, CONFIRMAR FALLA Y DATOS_x000a_0_x000a_18-06 / SOLUCIÓN: SE VISITA COMERCIO POR FALLA, YA QUE SE LE DESCONECTA CONSTANTEMENTE DEL INTERNET, SE HACE CAMBIO DE CABLE MAGIC BOX POR DETERIORO, SE DEJA CON LA VERSIÓN 10.6, REALIZAN PRUEBAS OK. / USUARIO: Yannis María Anaya Gutiérrez  TELEFONO: 3162483003 CORREO: yannismanayag@gmail.com"/>
    <s v="HARDWARE"/>
    <s v="CABLEADO"/>
    <s v="CABLE MAGICBOX AVERIADO"/>
    <s v="No"/>
    <n v="0"/>
    <n v="0"/>
    <n v="0"/>
    <n v="0"/>
    <s v="Cable Magic box "/>
    <s v="EG000267"/>
    <n v="0"/>
    <n v="0"/>
    <n v="0"/>
    <s v="TIPO II"/>
    <s v="TERRESTRE"/>
    <n v="1"/>
    <n v="0"/>
    <s v="CACERES HERNANDEZ ANDRES"/>
    <n v="144967.87232000002"/>
    <n v="140395.6348884"/>
    <n v="144967.87232000002"/>
    <m/>
    <m/>
    <m/>
    <m/>
    <m/>
    <m/>
  </r>
  <r>
    <s v="BOGOTA"/>
    <x v="0"/>
    <x v="0"/>
    <n v="25754"/>
    <n v="5679997"/>
    <n v="1897984"/>
    <n v="53149712"/>
    <s v="CUNDINAMARCA"/>
    <s v="SOACHA"/>
    <s v="DONDE EL PAISANO"/>
    <s v="REDEBAN"/>
    <n v="5679997"/>
    <s v="FO-25-1106213"/>
    <d v="2025-06-18T09:15:00"/>
    <d v="2025-06-19T07:44:00"/>
    <s v="CERRADO"/>
    <s v="INCIDENTE"/>
    <s v="BANCO DE BOGOTA"/>
    <s v="VISITA_TÉCNICA"/>
    <s v="18-06  SE ESCALA PARA VISITA. LLAMAR ANTES DE VISITAR, CONFIRMAR FALLA Y DATOS_x000a_0_x000a_18-06 / SOLUCIÓN: SE VÁLIDA FALLA EN CONEXIÓNES DE COMERCIO  / USUARIO: Isael lizarazo TELEFONO: 3208583520 CORREO: zulivera19@hotmaio.com"/>
    <s v="USUARIO"/>
    <s v="COMUNICACION"/>
    <s v="CONEXIONES DE COMERCIO"/>
    <s v="No"/>
    <n v="0"/>
    <n v="0"/>
    <n v="0"/>
    <n v="0"/>
    <n v="0"/>
    <s v="A4IZZ057"/>
    <n v="0"/>
    <n v="0"/>
    <n v="0"/>
    <s v="TIPO I"/>
    <s v="TERRESTRE"/>
    <n v="1"/>
    <n v="0"/>
    <s v="INFANTE SIERRA MANUEL FERNANDO"/>
    <n v="65960.072302"/>
    <n v="75096.394270399993"/>
    <n v="65960.072302"/>
    <m/>
    <m/>
    <m/>
    <m/>
    <m/>
    <m/>
  </r>
  <r>
    <s v="BOGOTA"/>
    <x v="0"/>
    <x v="0"/>
    <n v="11001"/>
    <n v="5680804"/>
    <n v="1898297"/>
    <n v="27122589"/>
    <s v="CUNDINAMARCA"/>
    <s v="BOGOTA"/>
    <s v="CENTRO DOCUMENTACION SERVICIO INMOBILIARIO"/>
    <s v="REDEBAN"/>
    <n v="5680804"/>
    <s v="FO-25-1109176"/>
    <d v="2025-06-18T14:20:00"/>
    <d v="2025-06-19T13:10:00"/>
    <s v="CERRADO"/>
    <s v="INCIDENTE"/>
    <s v="BANCO DE BOGOTA"/>
    <s v="VISITA_TÉCNICA"/>
    <s v="18-06  SE ESCALA PARA VISITA. LLAMAR ANTES DE VISITAR, CONFIRMAR FALLA Y DATOS_x000a_0_x000a_19-06 / SOLUCIÓN: SE REALIZA VISITA AL COMERCIO PARA EJECUTAR CAMBIO DE EQUIPO POR DAÑO EN EL TECLADO, VERSIÓN 10.6, PRUEBAS OK, TARJETA DE SEMBRADO N 2997 / USUARIO: Carmen Gamba  TELEFONO: 3103195814 CORREO: docs.inmob126@gmail.com"/>
    <s v="HARDWARE"/>
    <s v="TECLADO"/>
    <s v="DAÑO POS"/>
    <s v="Si"/>
    <s v="DATAFONO F3 TECLADO MALO"/>
    <n v="0"/>
    <n v="0"/>
    <n v="0"/>
    <n v="0"/>
    <s v="A4UZZ239"/>
    <s v="1240704   "/>
    <s v="245138   "/>
    <n v="2997"/>
    <s v="TIPO I"/>
    <s v="TERRESTRE"/>
    <n v="1"/>
    <n v="0"/>
    <s v="CORTES VELANDIA MIGUEL ANGEL"/>
    <n v="65960.072302"/>
    <n v="75096.394270399993"/>
    <n v="65960.072302"/>
    <m/>
    <m/>
    <m/>
    <m/>
    <m/>
    <m/>
  </r>
  <r>
    <s v="CUCUTA"/>
    <x v="4"/>
    <x v="4"/>
    <n v="54001"/>
    <n v="5681341"/>
    <n v="1898221"/>
    <n v="12231486"/>
    <s v="NORTE DE SANTANDER"/>
    <s v="CUCUTA"/>
    <s v="DROGUERIA PRADOS DEL ESTE"/>
    <s v="REDEBAN"/>
    <n v="5681341"/>
    <s v="FO-25-1110328"/>
    <d v="2025-06-18T17:50:00"/>
    <d v="2025-06-19T13:14:00"/>
    <s v="CERRADO"/>
    <s v="INCIDENTE"/>
    <s v="BANCO DE BOGOTA"/>
    <s v="VISITA_TÉCNICA"/>
    <s v="19-06  SE ESCALA PARA VISITA. LLAMAR ANTES DE VISITAR, CONFIRMAR FALLA Y DATOS_x000a_0_x000a_19-06 / SOLUCIÓN: SE VISITA COMERCIO, SE FORMATEA DATAFONO, SE REPISAN PARAMETROS DE COMUNICACION, SE SIEMBRA TARJETA, SE HACEB PRUEBAS OK, CB OPERATIVO. / USUARIO: Javier ramirez TELEFONO: 3156744553 CORREO: javierramirezcucuta@hotmail.com"/>
    <s v="SOFTWARE"/>
    <s v="ACTUALIZACION"/>
    <s v="VERSION CARGA SO VR"/>
    <s v="No"/>
    <n v="0"/>
    <n v="0"/>
    <n v="0"/>
    <n v="0"/>
    <n v="0"/>
    <s v="JABZZ037"/>
    <n v="0"/>
    <n v="0"/>
    <n v="0"/>
    <s v="TIPO I"/>
    <s v="TERRESTRE"/>
    <n v="1"/>
    <n v="0"/>
    <s v="NARANJO AFANADOR RUBEN JESUS"/>
    <n v="65960.072302"/>
    <n v="75096.394270399993"/>
    <n v="65960.072302"/>
    <m/>
    <m/>
    <m/>
    <m/>
    <m/>
    <m/>
  </r>
  <r>
    <s v="MEDELLIN"/>
    <x v="5"/>
    <x v="5"/>
    <n v="5440"/>
    <s v="EMAIL"/>
    <n v="1898796"/>
    <n v="20011078"/>
    <s v="ANTIOQUIA"/>
    <s v="MARINILLA"/>
    <s v="TEAM COMMUNICATIONS MARINILLA CVS PARQUE"/>
    <s v="REDEBAN"/>
    <s v="TA-25-792389"/>
    <s v="FO-25-1110937"/>
    <d v="2025-06-19T09:08:00"/>
    <d v="2025-06-19T13:45:02"/>
    <s v="CERRADO"/>
    <s v="INCIDENTE"/>
    <s v="BANCO DE BOGOTA"/>
    <s v="VISITA_TÉCNICA"/>
    <s v="19-06  SE ESCALA PARA VISITA. LLAMAR ANTES DE VISITAR, CONFIRMAR FALLA Y DATOS_x000a_0_x000a_19-06 / SOLUCIÓN: SE REALIZÓ CAMBIO DE EQUIPO NO CARGA SISTEMA OPERATIVO Y PINPAD POR TECNOLOGÍA  / USUARIO: Diana cano  TELEFONO: 3107253223 CORREO: cvsmarinilla@teamcomunicaciones.com"/>
    <s v="HARDWARE"/>
    <s v="ACTUALIZACION"/>
    <s v="VERSION CAMBIO POS"/>
    <s v="Si"/>
    <s v="DATAFONO CA CARGA DE APLICATIVO"/>
    <n v="0"/>
    <s v="HUB HB1 DETERIORO CABLE"/>
    <s v="PINPAD CPT CAMBIO POR TECNOLOGÍA"/>
    <n v="0"/>
    <s v="A1QZZ971"/>
    <s v="1039635  1062671 No serializado "/>
    <s v="767045  1219521 Na"/>
    <n v="0"/>
    <s v="TIPO II"/>
    <s v="TERRESTRE"/>
    <n v="1"/>
    <n v="0"/>
    <s v="CASTAÑEDA PALACIO CARLOS FELIPE"/>
    <n v="144967.87232000002"/>
    <n v="140395.6348884"/>
    <n v="144967.87232000002"/>
    <m/>
    <m/>
    <m/>
    <m/>
    <m/>
    <m/>
  </r>
  <r>
    <s v="MANIZALES"/>
    <x v="3"/>
    <x v="6"/>
    <n v="17013"/>
    <n v="5679279"/>
    <n v="1898817"/>
    <n v="13391040"/>
    <s v="CALDAS"/>
    <s v="AGUADAS"/>
    <s v="COOP DE CAFICULTORES DE AGUADA"/>
    <s v="REDEBAN"/>
    <n v="5679279"/>
    <s v="FO-25-1104181"/>
    <d v="2025-06-17T15:08:00"/>
    <d v="2025-06-19T14:06:00"/>
    <s v="CERRADO"/>
    <s v="INCIDENTE"/>
    <s v="BANCO DE BOGOTA"/>
    <s v="VISITA_TÉCNICA"/>
    <s v="17-06 SE REALIZA CONTACTO CON LA SEÑORA LUZ AL NUMERO 3218525818 QUIEN INDICA QUE AL DATAFONO NO LE PERMITE HACER RETIROS NI CONSULTAS DE SALDO, SE HACEN VALIDACIONES Y SE ESCALA PARA VISITA TECNICA _x000a_0_x000a_19-06 / SOLUCIÓN: SE REALIZA VISITA SE CAMBIA DATAFONO POR MENSAJE RETIRE TARJETA NO LAS LEE SE SIEMBRA TARJETA SE HABILITAN CIERRES SE CREAN USUARIOS SE HACEN PRUEBAS SERVICIO OK  / USUARIO: Daniela Arias  TELEFONO: 3128400858 CORREO: ferrecoopaguadas@gmail.com"/>
    <s v="HARDWARE"/>
    <s v="LECTOR DE TARJETAS"/>
    <s v="MENSAJE RETIRE TARJETA"/>
    <s v="Si"/>
    <s v="DATAFONO C1 NO LEE TARJETAS"/>
    <n v="0"/>
    <n v="0"/>
    <n v="0"/>
    <n v="0"/>
    <s v="JAHZZ547"/>
    <s v="1233292   "/>
    <s v="262565   "/>
    <n v="0"/>
    <s v="TIPO III"/>
    <s v="TERRESTRE"/>
    <n v="1"/>
    <n v="0"/>
    <s v="AGUIRRE HENAO RAUL EDUARDO"/>
    <n v="275728.78077800001"/>
    <n v="196536.5258152"/>
    <n v="275728.78077800001"/>
    <m/>
    <m/>
    <m/>
    <m/>
    <m/>
    <m/>
  </r>
  <r>
    <s v="TUNJA"/>
    <x v="4"/>
    <x v="4"/>
    <n v="15516"/>
    <n v="5681998"/>
    <n v="1898823"/>
    <n v="18198184"/>
    <s v="BOYACA"/>
    <s v="PAIPA"/>
    <s v="MINISUPER TRAIGA LA BOLSITA"/>
    <s v="REDEBAN"/>
    <n v="5681998"/>
    <s v="FO-25-1111829"/>
    <d v="2025-06-19T10:38:00"/>
    <d v="2025-06-19T14:24:00"/>
    <s v="CERRADO"/>
    <s v="INCIDENTE"/>
    <s v="BANCO DE BOGOTA"/>
    <s v="VISITA_TÉCNICA"/>
    <s v="19-06  SE ESCALA PARA VISITA. LLAMAR ANTES DE VISITAR, CONFIRMAR FALLA Y DATOS_x000a_0_x000a_19-06 / SOLUCIÓN: SE VISITA COMERCIO, DATAFONO SE ENCONTRABA DESCONECTADO DE LA RES ELECTRÓNICA , SE REALIZA  REVISION DEL EQUIPO  TRABAJANDO CORRECTAMENTE, SE REALIZA BORRADO DE EQUIPO ACTUALIZANDO VERSIÓN 10.6 DEJÁNDO PRUEBAS EXITOSAS SIN TELECARGA NO AUTORIZADA, SE CONSULTA INVENTARIO CON RBM REDEBAN , TARJETA SEMBRADA 7753 , SE REALIZA LIMPIEZA AL DATÁFONO  / USUARIO: ANTONIO BRIJALDO  TELEFONO: 3223788434 CORREO: jejeronimo2015@gmail.com "/>
    <s v="USUARIO"/>
    <s v="NO ENCIENDE"/>
    <s v="CONEXIONES DE COMERCIO"/>
    <s v="No"/>
    <n v="0"/>
    <n v="0"/>
    <n v="0"/>
    <n v="0"/>
    <n v="0"/>
    <s v="AC00O294"/>
    <n v="0"/>
    <n v="0"/>
    <n v="7753"/>
    <s v="TIPO II"/>
    <s v="TERRESTRE"/>
    <n v="1"/>
    <n v="0"/>
    <s v="ALVARADO MORENO CRISTHIAN"/>
    <n v="144967.87232000002"/>
    <n v="140395.6348884"/>
    <n v="144967.87232000002"/>
    <m/>
    <m/>
    <m/>
    <m/>
    <m/>
    <m/>
  </r>
  <r>
    <s v="APARTADO"/>
    <x v="5"/>
    <x v="5"/>
    <n v="5490"/>
    <n v="5678818"/>
    <n v="1898859"/>
    <n v="20486841"/>
    <s v="ANTIOQUIA"/>
    <s v="NECOCLI"/>
    <s v="GRANERO CALEXE"/>
    <s v="REDEBAN"/>
    <n v="5678818"/>
    <s v="FO-25-1102699"/>
    <d v="2025-06-17T12:03:00"/>
    <d v="2025-06-19T14:37:00"/>
    <s v="CERRADO"/>
    <s v="INCIDENTE"/>
    <s v="BANCO DE BOGOTA"/>
    <s v="VISITA_TÉCNICA"/>
    <s v="17-06  SE ESCALA PARA VISITA. LLAMAR ANTES DE VISITAR, CONFIRMAR FALLA Y DATOS_x000a_19/06/2025 EN COMUNICACIÓN CON EL USUARIO INFORMA QUE NO ESTA EN EL CORREGIMIENTO SINO EN LA CIDUAD Y QUE NUEVAMENTE ESTÁ A LAS 12:00 PM, PIDE QUE LE DEN ESPERA MIENTRAS LLEGA_x000a_19-06 / SOLUCIÓN: DATÁFONO CON ERROR DE COMUNICACIÓN CABLE DE RED DESCONECTADO, SE CAMBIA DATÁFONO PARA SOLUCIONAR FALLA, PRUEBAS OK / USUARIO: Albert Fabra  TELEFONO: 3207280642 CORREO: albertfabrah@live.com"/>
    <s v="HARDWARE"/>
    <s v="COMUNICACION"/>
    <s v="MENSAJE CABLE DE RED DESCONECTADO"/>
    <s v="Si"/>
    <s v="DATAFONO E3 NO COMUNICA MODEM"/>
    <n v="0"/>
    <n v="0"/>
    <n v="0"/>
    <n v="0"/>
    <s v="TRUZZ345"/>
    <s v="289624   "/>
    <s v="994842   "/>
    <n v="0"/>
    <s v="TIPO II"/>
    <s v="TERRESTRE"/>
    <n v="1"/>
    <n v="0"/>
    <s v="COGOLLO ROSSO CAMILO ANDRES"/>
    <n v="144967.87232000002"/>
    <n v="140395.6348884"/>
    <n v="144967.87232000002"/>
    <m/>
    <m/>
    <m/>
    <m/>
    <m/>
    <m/>
  </r>
  <r>
    <s v="BOGOTA"/>
    <x v="0"/>
    <x v="0"/>
    <n v="11001"/>
    <s v="EMAIL"/>
    <n v="1900088"/>
    <n v="89160010"/>
    <s v="CUNDINAMARCA"/>
    <s v="BOGOTA"/>
    <s v="PAPELERIA Y VARIEDADES ETHAN"/>
    <s v="REDEBAN"/>
    <s v="TA-25-792158"/>
    <s v="FO-25-1110331"/>
    <d v="2025-06-19T08:02:00"/>
    <d v="2025-06-19T15:09:50"/>
    <s v="CERRADO"/>
    <s v="INCIDENTE"/>
    <s v="BANCO DE BOGOTA"/>
    <s v="VISITA_TÉCNICA"/>
    <s v="19-06  SE ESCALA PARA VISITA. LLAMAR ANTES DE VISITAR, CONFIRMAR FALLA Y DATOS_x000a_0_x000a_19-06 / SOLUCIÓN: SE REALIZA VISITA DE CAMPO PARA REALIZAR CAMBIO DE DIRECCIÓN SOLICITADA POR COMERCIO SE REALIZA REINSTALACIÓN DE SO Y VERSIÓN VALIDANDO DATOS CORRECTOS SOLICITADOS POR CB PRUEBAS OKAY PARAMETROS OKAY CIERRES OKAY A USUARIO OK CONFORMIDAD DE CB  / USUARIO: MARLIES ALEXANDRA POVEDA MESA TELEFONO: 3106875731 CORREO: marliesalexandrapoveda@gmail.com"/>
    <s v="SOFTWARE"/>
    <s v="DATOS DESACTUALIZADOS"/>
    <s v="FECHA DIRECCION DESACTUALZADA"/>
    <s v="No"/>
    <n v="0"/>
    <n v="0"/>
    <n v="0"/>
    <n v="0"/>
    <n v="0"/>
    <s v="F1SZZ175"/>
    <n v="0"/>
    <n v="0"/>
    <n v="0"/>
    <s v="TIPO I"/>
    <s v="TERRESTRE"/>
    <n v="1"/>
    <n v="0"/>
    <s v="GALEANO SORIANO JUAN DAVID"/>
    <n v="65960.072302"/>
    <n v="75096.394270399993"/>
    <n v="65960.072302"/>
    <m/>
    <m/>
    <m/>
    <m/>
    <m/>
    <m/>
  </r>
  <r>
    <s v="VILLAVICENCIO"/>
    <x v="1"/>
    <x v="1"/>
    <n v="50573"/>
    <n v="5679905"/>
    <n v="1898478"/>
    <n v="15088578"/>
    <s v="META"/>
    <s v="PUERTO LOPEZ"/>
    <s v="CONSUERTE PUERTO LOPEZ"/>
    <s v="REDEBAN"/>
    <n v="5679905"/>
    <s v="FO-25-1105699"/>
    <d v="2025-06-18T08:29:00"/>
    <d v="2025-06-19T16:00:00"/>
    <s v="CERRADO"/>
    <s v="INCIDENTE"/>
    <s v="BANCO DE BOGOTA"/>
    <s v="VISITA_TÉCNICA"/>
    <s v="18-06  SE ESCALA PARA VISITA. LLAMAR ANTES DE VISITAR, CONFIRMAR FALLA Y DATOS_x000a_0_x000a_19-06 / SOLUCIÓN: SE REALIZA CAMBIO POR DAÑO, ALERT IRRUPTION / USUARIO: Luisa cardozo TELEFONO: 3205158346 CORREO: centrodecontacto@consuerte.com.co"/>
    <s v="HARDWARE"/>
    <s v="ALERT IRRUPTION"/>
    <s v="ALERT IRRUPTION"/>
    <s v="Si"/>
    <s v="DATAFONO A6 ALERT IRRUPTION"/>
    <n v="0"/>
    <n v="0"/>
    <n v="0"/>
    <n v="0"/>
    <s v="ABHZZ162"/>
    <s v="1221320   "/>
    <s v="259201   "/>
    <n v="0"/>
    <s v="TIPO II"/>
    <s v="TERRESTRE"/>
    <n v="1"/>
    <n v="0"/>
    <s v="PEDREROS CONTRERAS MICHAEL STEVENS"/>
    <n v="144967.87232000002"/>
    <n v="140395.6348884"/>
    <n v="144967.87232000002"/>
    <m/>
    <m/>
    <m/>
    <m/>
    <m/>
    <m/>
  </r>
  <r>
    <s v="BOGOTA"/>
    <x v="0"/>
    <x v="0"/>
    <n v="25779"/>
    <n v="5680208"/>
    <n v="1898194"/>
    <n v="89275617"/>
    <s v="CUNDINAMARCA"/>
    <s v="SUSA"/>
    <s v="PAPELERIA SAHARA."/>
    <s v="REDEBAN"/>
    <n v="5680208"/>
    <s v="FO-25-1107188"/>
    <d v="2025-06-18T10:34:00"/>
    <d v="2025-06-19T16:13:00"/>
    <s v="CERRADO"/>
    <s v="INCIDENTE"/>
    <s v="BANCO DE BOGOTA"/>
    <s v="VISITA_TÉCNICA"/>
    <s v="18-06 SE REALIZA CONTACTO TELEFONICO CON LA SRA ANGELA AL 3005418143 INDICA QUE NO LE PERMITE NINGUN RETIRO SEA CON TARJETA O CON CODIGO INDICA TIENE TARJETA DE SEMBRADO EN PUNTO SE PROGRAMA VISITA TECNICA_x000a_0_x000a_19-06 / SOLUCIÓN: SE REALIZA VISITA DE CAMPO DONDE SE EVIDENCIA QUE CLIENTE NO PUEDE HACER RETIROS NI CONSULTAS DE SALDO, SE FORMATEA EQUIPO, PRUEBAS CUPO Y USUARIO OK. / USUARIO: Ángela María  TELEFONO: 3005418143 CORREO: amar93@hotmail.es"/>
    <s v="SOFTWARE"/>
    <s v="ERROR DE TRANSACCIONES"/>
    <s v="RECHAZO GENERAL"/>
    <s v="No"/>
    <n v="0"/>
    <n v="0"/>
    <n v="0"/>
    <n v="0"/>
    <n v="0"/>
    <s v="A4VZZ723"/>
    <n v="0"/>
    <n v="0"/>
    <n v="0"/>
    <s v="TIPO III"/>
    <s v="TERRESTRE"/>
    <n v="1"/>
    <n v="0"/>
    <s v="LOZADA ROJAS CHRISTIAN ANDRES"/>
    <n v="275728.78077800001"/>
    <n v="196536.5258152"/>
    <n v="275728.78077800001"/>
    <m/>
    <m/>
    <m/>
    <m/>
    <m/>
    <m/>
  </r>
  <r>
    <s v="BOGOTA"/>
    <x v="0"/>
    <x v="0"/>
    <n v="11001"/>
    <n v="5682002"/>
    <n v="1898848"/>
    <n v="16944258"/>
    <s v="CUNDINAMARCA"/>
    <s v="BOGOTA"/>
    <s v="VIVERES Y LICORES LA FRONTERA"/>
    <s v="REDEBAN"/>
    <n v="5682002"/>
    <s v="FO-25-1112365"/>
    <d v="2025-06-19T10:38:00"/>
    <d v="2025-06-19T16:28:00"/>
    <s v="CERRADO"/>
    <s v="INCIDENTE"/>
    <s v="BANCO DE BOGOTA"/>
    <s v="VISITA_TÉCNICA"/>
    <s v="19-06 SE ESCALA A LA RED PARA AUTORIZACION CLIENTE YA TIENE TARJETA EN SU PODER**19-06 POR FAVOR PROCEDER CON EL CORRESPONDIENTE RESEMBRADO DE TARJETA_x000a_0_x000a_19-06 / SOLUCIÓN: SE REALIZA ACTUALIZACIÓN A VERSIÓN 10.6 Y SEMBRANDO DE TARJETA 3237 / USUARIO: María rojas TELEFONO: 3105573675 CORREO: fronteragn2020@gmil.com"/>
    <s v="SOFTWARE"/>
    <s v="ACTUALIZACION"/>
    <s v="VERSION CARGA SO VR"/>
    <s v="No"/>
    <n v="0"/>
    <n v="0"/>
    <n v="0"/>
    <n v="0"/>
    <n v="0"/>
    <s v="GZ00H680"/>
    <n v="0"/>
    <n v="0"/>
    <n v="3237"/>
    <s v="TIPO I"/>
    <s v="TERRESTRE"/>
    <n v="1"/>
    <n v="0"/>
    <s v="GOMEZ VEGA DAVID SNEYDER"/>
    <n v="65960.072302"/>
    <n v="75096.394270399993"/>
    <n v="65960.072302"/>
    <m/>
    <m/>
    <m/>
    <m/>
    <m/>
    <m/>
  </r>
  <r>
    <s v="TUNJA"/>
    <x v="4"/>
    <x v="4"/>
    <n v="15001"/>
    <n v="5681870"/>
    <n v="1898962"/>
    <n v="87840765"/>
    <s v="BOYACA"/>
    <s v="TUNJA"/>
    <s v="SUMPAPER "/>
    <s v="REDEBAN"/>
    <n v="5681870"/>
    <s v="FO-25-1111478"/>
    <d v="2025-06-19T09:55:00"/>
    <d v="2025-06-19T16:53:00"/>
    <s v="CERRADO"/>
    <s v="INCIDENTE"/>
    <s v="BANCO DE BOGOTA"/>
    <s v="VISITA_TÉCNICA"/>
    <s v="19-06  SE ESCALA PARA VISITA. LLAMAR ANTES DE VISITAR, CONFIRMAR FALLA Y DATOS_x000a_0_x000a_19-06 / SOLUCIÓN: SE VISITA COMERCIO  EN FRIO , NO FUE POSIBLE LA COMUNICACIÓN CON EL USUARIO POR NUMERO CELULAR ERRSDO , SE REVISA EQUIPO , TRABAJANDO CORRECTAMENTE  , LA NODEDAD  QUE LE PIDE  DIGITAR TEXTO EN LA TRANSACCIÓN DE RETIRO ES NORMAL POR SISTEMA OPERATIVO INTERNO DEL DATAFONO ,SE LE INDICA QUE ES DARLE OMITIR A ESE PASO Y SEGUIR LA OPERACIÓN , NO SE PUEDE ACTUALIZAR VERSION A 10.6 YA QUE EL USUARIO NO CUENTA CON LA TARJETA DE SEMBRADO EN SITIO , CORRESPONSAL OPERATIVO , CLIENTE SE COMUNICARA NUEVAMENTE CON LA ENTIDAD CUANDO TENGA LA TARMEJETA DE SEMBRADO EN SITIO PARA ACTUALIZAR VERSION  / USUARIO: NANCY PACHECO  TELEFONO: 3107617261 CORREO: nancy601@hotmail.com "/>
    <s v="SOFTWARE"/>
    <s v="ACTUALIZACION"/>
    <s v="VERSION CARGA SO VR"/>
    <s v="No"/>
    <n v="0"/>
    <n v="0"/>
    <n v="0"/>
    <n v="0"/>
    <n v="0"/>
    <s v="V1OZZ138"/>
    <n v="0"/>
    <n v="0"/>
    <n v="0"/>
    <s v="TIPO I"/>
    <s v="TERRESTRE"/>
    <n v="1"/>
    <n v="0"/>
    <s v="ALVARADO MORENO CRISTHIAN"/>
    <n v="65960.072302"/>
    <n v="75096.394270399993"/>
    <n v="65960.072302"/>
    <m/>
    <m/>
    <m/>
    <m/>
    <m/>
    <m/>
  </r>
  <r>
    <s v="PEREIRA"/>
    <x v="3"/>
    <x v="6"/>
    <n v="66001"/>
    <n v="5681893"/>
    <n v="1894305"/>
    <n v="18869024"/>
    <s v="RISARALDA"/>
    <s v="PEREIRA"/>
    <s v="TEAM COMMUNICATIONS PEREIRA CVS SEDE 2"/>
    <s v="REDEBAN"/>
    <n v="5681893"/>
    <s v="FO-25-1111484"/>
    <d v="2025-06-19T10:06:00"/>
    <d v="2025-06-19T17:05:00"/>
    <s v="CERRADO"/>
    <s v="INCIDENTE"/>
    <s v="BANCO DE BOGOTA"/>
    <s v="VISITA_TÉCNICA"/>
    <s v="19-06  SE ESCALA PARA VISITA. LLAMAR ANTES DE VISITAR, CONFIRMAR FALLA Y DATOS_x000a_0_x000a_19-06 / SOLUCIÓN: SE CAMBIA DATÁFONO YA QUE SE REINICIA CONSTANTEMENTE, SE CAMBIA PIN PAD YA QUE NO ES COMPATIBLE CON LA TECNOLOGÍA INSTALADA, SE REALIZAN PRUEBAS OK. / USUARIO: Team Comunications S.A TELEFONO: 3173315369 CORREO: cajabolivar@teamcomunicaciones.com"/>
    <s v="HARDWARE"/>
    <s v="SE REINICIA"/>
    <s v="DAÑO POS"/>
    <s v="Si"/>
    <s v="DATAFONO G4 SE RESETEA AL IMPRIMIR - DATAFONO G4 SE RESETEA AL IMPRIMIR"/>
    <n v="0"/>
    <n v="0"/>
    <s v="PINPAD CPT CAMBIO POR TECNOLOGÍA"/>
    <n v="0"/>
    <s v="LMKZZ531-LMKZZ530"/>
    <s v="1227988 - 1221366  1219572 1219996"/>
    <s v="802212 - 1121056  1073482 1119997"/>
    <n v="0"/>
    <s v="TIPO I"/>
    <s v="TERRESTRE"/>
    <n v="1"/>
    <n v="0"/>
    <s v="FRANCO CAÑAVERAL YAMID RAUL"/>
    <n v="65960.072302"/>
    <n v="75096.394270399993"/>
    <n v="65960.072302"/>
    <m/>
    <m/>
    <m/>
    <m/>
    <m/>
    <m/>
  </r>
  <r>
    <s v="BUCARAMANGA"/>
    <x v="4"/>
    <x v="4"/>
    <n v="68001"/>
    <n v="5681722"/>
    <n v="1899438"/>
    <n v="72080716"/>
    <s v="SANTANDER"/>
    <s v="BUCARAMANGA"/>
    <s v="MULTISERVICIOS BOULEVARD"/>
    <s v="REDEBAN"/>
    <n v="5681722"/>
    <s v="FO-25-1110847"/>
    <d v="2025-06-19T08:48:00"/>
    <d v="2025-06-19T17:25:00"/>
    <s v="CERRADO"/>
    <s v="INCIDENTE"/>
    <s v="BANCO DE BOGOTA"/>
    <s v="VISITA_TÉCNICA"/>
    <s v="19-06  SE ESCALA PARA VISITA. LLAMAR ANTES DE VISITAR, CONFIRMAR FALLA Y DATOS_x000a_0_x000a_19-06 / SOLUCIÓN: ERROR EN TRANSACCIONES  &quot; EXCEDE INTENTO DE PIN&quot; SE CAMBIA EQUIPO SE SIEMBRA TARJETA Y EL ERROR PERSISTE SE ESCALA A RBM  / USUARIO: JANETH ROCIO ARENIS TELEFONO: 3183785118 CORREO: yaroarpa@hotmail.com"/>
    <s v="ENTIDAD"/>
    <s v="ERROR DE TRANSACCIONES"/>
    <s v="TRANSACCION NO PERMITIDA"/>
    <s v="Si"/>
    <s v="DATAFONO RG RECHAZO GENERAL"/>
    <n v="0"/>
    <s v="HUB HB2 PUERTO USD DAÑADO"/>
    <s v="PINPAD CPT CAMBIO POR TECNOLOGÍA"/>
    <n v="0"/>
    <s v="SA2ZZ508"/>
    <s v="1242425  1219961 SN:241577317561324755875299"/>
    <s v="963662  1142913 SIN PLACA"/>
    <n v="0"/>
    <s v="TIPO I"/>
    <s v="TERRESTRE"/>
    <n v="1"/>
    <n v="0"/>
    <s v="GELVEZ MOGOLLON JOSE ELISEO"/>
    <n v="65960.072302"/>
    <n v="75096.394270399993"/>
    <n v="65960.072302"/>
    <m/>
    <m/>
    <m/>
    <m/>
    <m/>
    <m/>
  </r>
  <r>
    <s v="BOGOTA"/>
    <x v="0"/>
    <x v="0"/>
    <n v="25175"/>
    <n v="5683433"/>
    <n v="1898272"/>
    <n v="16324832"/>
    <s v="CUNDINAMARCA"/>
    <s v="CHIA"/>
    <s v="SURTIMAYORISTA CHIA"/>
    <s v="REDEBAN"/>
    <n v="5683433"/>
    <s v="FO-25-1116185"/>
    <d v="2025-06-20T09:33:00"/>
    <d v="2025-06-20T10:53:00"/>
    <s v="CERRADO"/>
    <s v="INCIDENTE"/>
    <n v="0"/>
    <s v="SOPORTE_TELEFÓNICO"/>
    <s v="20-06 SE ESCALA A LA RED YA QUE PERTENECE A LA CADENA SURTIMAYORISTA**20-06 EQUIPO @ORJUELA CORTES MIGUEL AGRADECEMOS EL APOYO PARA DIRECCIONAR ESTA SOLICITUD A LA REGIONAL CORRESPONDIENTE YA QUE PERTENECE A LA CADENA GRUPO ÉXITO EQUIPO @CG_LINEACOM DOCUMENTAR Y CERRAR CASO_x000a_0_x000a_0"/>
    <s v="HARDWARE"/>
    <s v="LECTOR DE TARJETAS"/>
    <s v="DAÑO POS"/>
    <s v="No"/>
    <n v="0"/>
    <n v="0"/>
    <n v="0"/>
    <n v="0"/>
    <n v="0"/>
    <n v="0"/>
    <n v="0"/>
    <n v="0"/>
    <n v="0"/>
    <s v="TIPO II"/>
    <s v="TERRESTRE"/>
    <n v="0"/>
    <n v="0"/>
    <n v="0"/>
    <n v="41241.0800752"/>
    <n v="0"/>
    <n v="41241.0800752"/>
    <m/>
    <m/>
    <m/>
    <m/>
    <m/>
    <m/>
  </r>
  <r>
    <s v="CUCUTA"/>
    <x v="4"/>
    <x v="4"/>
    <n v="54001"/>
    <n v="5681915"/>
    <n v="1898797"/>
    <n v="71927073"/>
    <s v="NORTE DE SANTANDER"/>
    <s v="CUCUTA"/>
    <s v="STILO PARIS MANOS Y PIES"/>
    <s v="REDEBAN"/>
    <n v="5681915"/>
    <s v="FO-25-1111490"/>
    <d v="2025-06-19T10:12:00"/>
    <d v="2025-06-20T10:57:00"/>
    <s v="CERRADO"/>
    <s v="INCIDENTE"/>
    <s v="BANCO DE BOGOTA"/>
    <s v="VISITA_TÉCNICA"/>
    <s v="19-06  SE ESCALA PARA VISITA. LLAMAR ANTES DE VISITAR, CONFIRMAR FALLA Y DATOS_x000a_20/06/2025 EN SITIO, A LA ESPERA DE AUTORIZACIÓN DE INGRESO POR PARTE DEL CLIENTE_x000a_20-06 / SOLUCIÓN: SE REALIZA VISITA, SE ENCUENTRA DATAFONO CON ERROR ALERTA IRRUPTION, SE REALIZA CAMBIO, SE INSTALA ÚLTIMA VERSIÓN, SE CREAN USUARIOS OK, SE REALIZAN PRUEBAS Y CIERRES OK  / USUARIO: Andrea Diaz  TELEFONO: 3204177721 CORREO: andreitaud23@gmail.com"/>
    <s v="HARDWARE"/>
    <s v="ALERT IRRUPTION"/>
    <s v="ALERT IRRUPTION"/>
    <s v="Si"/>
    <s v="DATAFONO A6 ALERT IRRUPTION"/>
    <n v="0"/>
    <n v="0"/>
    <n v="0"/>
    <n v="0"/>
    <s v="SA1ZZ727"/>
    <s v="801152   "/>
    <s v="262800   "/>
    <n v="1873"/>
    <s v="TIPO I"/>
    <s v="TERRESTRE"/>
    <n v="1"/>
    <n v="0"/>
    <s v="PACHECO BUITRAGO JAVIER ALONSO"/>
    <n v="65960.072302"/>
    <n v="75096.394270399993"/>
    <n v="65960.072302"/>
    <m/>
    <m/>
    <m/>
    <m/>
    <m/>
    <m/>
  </r>
  <r>
    <s v="BOGOTA"/>
    <x v="0"/>
    <x v="0"/>
    <n v="11001"/>
    <n v="5682415"/>
    <n v="1898822"/>
    <n v="15829377"/>
    <s v="CUNDINAMARCA"/>
    <s v="BOGOTA"/>
    <s v="COLPAR.NET"/>
    <s v="REDEBAN"/>
    <n v="5682415"/>
    <s v="FO-25-1112688"/>
    <d v="2025-06-19T13:19:00"/>
    <d v="2025-06-20T11:07:00"/>
    <s v="CERRADO"/>
    <s v="INCIDENTE"/>
    <s v="BANCO DE BOGOTA"/>
    <s v="VISITA_TÉCNICA"/>
    <s v="19-06  SE ESCALA PARA VISITA. LLAMAR ANTES DE VISITAR, CONFIRMAR FALLA Y DATOS_x000a_0_x000a_20-06 / SOLUCIÓN: SE REALIZA CAMBIO DE CABLEADO MAGIC BOX PRUEBAS OK_x000a_NO SÉ  ACTUALIZA A VERSIÓN 10.6 YA QUE EL COMERCIO EN EL MOMENTO NO CUENTA CON LA TARJETA DE SEMBRARDO  / USUARIO: Cesar  TELEFONO: 3124871310 CORREO: oscarsancheznt@yahoo.es"/>
    <s v="HARDWARE"/>
    <s v="CABLEADO"/>
    <s v="CABLE MAGICBOX AVERIADO"/>
    <s v="No"/>
    <n v="0"/>
    <n v="0"/>
    <n v="0"/>
    <n v="0"/>
    <s v="Cable Magic box "/>
    <s v="BBBB2815"/>
    <n v="0"/>
    <n v="0"/>
    <n v="0"/>
    <s v="TIPO I"/>
    <s v="TERRESTRE"/>
    <n v="1"/>
    <n v="0"/>
    <s v="ORTIZ MARTINEZ STIVEN"/>
    <n v="65960.072302"/>
    <n v="75096.394270399993"/>
    <n v="65960.072302"/>
    <m/>
    <m/>
    <m/>
    <m/>
    <m/>
    <m/>
  </r>
  <r>
    <s v="BOGOTA"/>
    <x v="0"/>
    <x v="0"/>
    <n v="11001"/>
    <n v="5682498"/>
    <n v="1898903"/>
    <n v="17589631"/>
    <s v="CUNDINAMARCA"/>
    <s v="BOGOTA"/>
    <s v="CAFE INTERNET TELECABINAS"/>
    <s v="REDEBAN"/>
    <n v="5682498"/>
    <s v="FO-25-1112858"/>
    <d v="2025-06-19T13:47:00"/>
    <d v="2025-06-20T11:16:00"/>
    <s v="CERRADO"/>
    <s v="INCIDENTE"/>
    <s v="BANCO DE BOGOTA"/>
    <s v="VISITA_TÉCNICA"/>
    <s v="19-06  SE ESCALA PARA VISITA. LLAMAR ANTES DE VISITAR, CONFIRMAR FALLA Y DATOS_x000a_0_x000a_20-06 / SOLUCIÓN: SE CAMBIA DATÁFONO CB REALIZA PRUEBAS DE FUNCIONAMIENTO OK  / USUARIO: Miguel Ángel Pinzón TELEFONO: 3158467628 CORREO: wilsonhermo@yahoo.com"/>
    <s v="HARDWARE"/>
    <s v="LECTOR DE TARJETAS"/>
    <s v="DAÑO POS"/>
    <s v="Si"/>
    <s v="DATAFONO C1 NO LEE TARJETAS"/>
    <n v="0"/>
    <n v="0"/>
    <n v="0"/>
    <n v="0"/>
    <s v="AB4ZZ236"/>
    <s v="857477   "/>
    <s v="1072829   "/>
    <n v="0"/>
    <s v="TIPO I"/>
    <s v="TERRESTRE"/>
    <n v="1"/>
    <n v="0"/>
    <s v="MICHELI LOPEZ MIGUEL ANGEL"/>
    <n v="65960.072302"/>
    <n v="75096.394270399993"/>
    <n v="65960.072302"/>
    <m/>
    <m/>
    <m/>
    <m/>
    <m/>
    <m/>
  </r>
  <r>
    <s v="BARRANQUILLA"/>
    <x v="2"/>
    <x v="2"/>
    <n v="8758"/>
    <n v="5682752"/>
    <n v="1898324"/>
    <n v="14934228"/>
    <s v="ATLANTICO"/>
    <s v="SOLEDAD"/>
    <s v="EPOKA VARIEDADES"/>
    <s v="REDEBAN"/>
    <n v="5682752"/>
    <s v="FO-25-1113593"/>
    <d v="2025-06-19T15:28:00"/>
    <d v="2025-06-20T11:22:00"/>
    <s v="CERRADO"/>
    <s v="INCIDENTE"/>
    <s v="BANCO DE BOGOTA"/>
    <s v="VISITA_TÉCNICA"/>
    <s v="19-06  SE ESCALA PARA VISITA. LLAMAR ANTES DE VISITAR, CONFIRMAR FALLA Y DATOS_x000a_0_x000a_20-06 / SOLUCIÓN: SE REALIZA VISITA AL COMERCIO SE ENCUENTRA DATÁFONO CON FUENTE DE PODER DAÑADA LO CUAL OCASIONABA QUE EL DATÁFONO SE REINICIARA CONSTANTEMENTE SE CAMBIA FUENTE DE PODER SE REALIZAN PRUEBAS EXITOSAS Y EL CB QUEDA OPERATIVO  / USUARIO: Edelfina camargo TELEFONO: 3145018129 CORREO: ede281169@gmail.com"/>
    <s v="HARDWARE"/>
    <s v="NO ENCIENDE SE REINICIA"/>
    <s v="FUENTE PODER AVERIADA"/>
    <s v="No"/>
    <n v="0"/>
    <n v="0"/>
    <n v="0"/>
    <n v="0"/>
    <s v="Fuente de poder "/>
    <s v="ABC07248"/>
    <n v="0"/>
    <n v="0"/>
    <n v="0"/>
    <s v="TIPO I"/>
    <s v="TERRESTRE"/>
    <n v="1"/>
    <n v="0"/>
    <s v="PEÑALOZA GUTIERREZ RAFAEL GUSTAVO"/>
    <n v="65960.072302"/>
    <n v="75096.394270399993"/>
    <n v="65960.072302"/>
    <m/>
    <m/>
    <m/>
    <m/>
    <m/>
    <m/>
  </r>
  <r>
    <s v="PEREIRA"/>
    <x v="3"/>
    <x v="6"/>
    <n v="63001"/>
    <n v="5682056"/>
    <n v="1899165"/>
    <n v="18198267"/>
    <s v="QUINDIO"/>
    <s v="ARMENIA"/>
    <s v="CUYABROS ONLINE"/>
    <s v="REDEBAN"/>
    <n v="5682056"/>
    <s v="FO-25-1112369"/>
    <d v="2025-06-19T10:58:00"/>
    <d v="2025-06-20T12:42:00"/>
    <s v="CERRADO"/>
    <s v="INCIDENTE"/>
    <s v="BANCO DE BOGOTA"/>
    <s v="VISITA_TÉCNICA"/>
    <s v="19-06 SE ESCALA A LA RED PARA AUTORIZACION CLIENTE YA TIENE TARJETA EN SU PODER**19-06 RESPUESTA RED: POR FAVOR PROCEDER CON EL CORRESPONDIENTES RESEMBRADO DE TARJETA, COMPARTO AUTORIZACIÓN_x000a_0_x000a_20-06 / SOLUCIÓN: SE VISITA COMERCIO SE REALIZÓ RE SEMBRADO DE TARJETA Y CONFIGURACIÓN, PRUEBAS OK.  / USUARIO: LUIS ORLANDO HOYOS  TELEFONO: 3133894973 CORREO: cuyabrosoline@hotmail.com"/>
    <s v="ENTIDAD"/>
    <s v="AVAL TARJETA DE SEMBRADO"/>
    <s v="RESEMBRADO DE TARJETA"/>
    <s v="No"/>
    <n v="0"/>
    <n v="0"/>
    <n v="0"/>
    <n v="0"/>
    <n v="0"/>
    <s v=" AC00O300"/>
    <n v="0"/>
    <n v="0"/>
    <n v="955"/>
    <s v="TIPO II"/>
    <s v="TERRESTRE"/>
    <n v="1"/>
    <n v="0"/>
    <s v="SANCHEZ SOLORZANO JUAN SEBASTIAN"/>
    <n v="144967.87232000002"/>
    <n v="140395.6348884"/>
    <n v="144967.87232000002"/>
    <m/>
    <m/>
    <m/>
    <m/>
    <m/>
    <m/>
  </r>
  <r>
    <s v="CALI"/>
    <x v="3"/>
    <x v="3"/>
    <n v="76001"/>
    <n v="5683002"/>
    <n v="1899047"/>
    <n v="87271494"/>
    <s v="VALLE DEL CAUCA"/>
    <s v="CALI"/>
    <s v="INVERSIONES OBAMAR SAS"/>
    <s v="REDEBAN"/>
    <n v="5683002"/>
    <s v="FO-25-1114195"/>
    <d v="2025-06-19T17:15:00"/>
    <d v="2025-06-20T13:08:00"/>
    <s v="CERRADO"/>
    <s v="INCIDENTE"/>
    <s v="BANCO DE BOGOTA"/>
    <s v="VISITA_TÉCNICA"/>
    <s v="19-06  SE ESCALA PARA VISITA. LLAMAR ANTES DE VISITAR, CONFIRMAR FALLA Y DATOS_x000a_0_x000a_20-06 / SOLUCIÓN: SE CAMBIA DATÁFONO YA QUE EL DEL CLIENTE ESTABA MALO / USUARIO: PAULA SARRIA TELEFONO: 3183815898 CORREO: sarriapao0618@gmail.com"/>
    <s v="HARDWARE"/>
    <s v="ALERT IRRUPTION"/>
    <s v="ALERT IRRUPTION"/>
    <s v="Si"/>
    <s v="DATAFONO A6 ALERT IRRUPTION"/>
    <n v="0"/>
    <s v="HUB HB3 NO RECONOCE CONECTOR"/>
    <n v="0"/>
    <n v="0"/>
    <s v="SXNZZ128"/>
    <s v="1242641   243627317561365457297079"/>
    <s v="289377   No aplica"/>
    <n v="0"/>
    <s v="TIPO I"/>
    <s v="TERRESTRE"/>
    <n v="1"/>
    <n v="0"/>
    <s v="CUERO RUIZ JHONNY"/>
    <n v="65960.072302"/>
    <n v="75096.394270399993"/>
    <n v="65960.072302"/>
    <m/>
    <m/>
    <m/>
    <m/>
    <m/>
    <m/>
  </r>
  <r>
    <s v="SANTA MARTA"/>
    <x v="2"/>
    <x v="2"/>
    <n v="47001"/>
    <n v="5683518"/>
    <n v="1899362"/>
    <n v="18737874"/>
    <s v="MAGDALENA"/>
    <s v="SANTA MARTA"/>
    <s v="COMTEL"/>
    <s v="REDEBAN"/>
    <n v="5683518"/>
    <s v="FO-25-1115895"/>
    <d v="2025-06-20T10:05:00"/>
    <d v="2025-06-20T16:05:00"/>
    <s v="CERRADO"/>
    <s v="INCIDENTE"/>
    <s v="BANCO DE BOGOTA"/>
    <s v="VISITA_TÉCNICA"/>
    <s v="20-06  SE ESCALA PARA VISITA. LLAMAR ANTES DE VISITAR, CONFIRMAR FALLA Y DATOS_x000a_0_x000a_20-06 / SOLUCIÓN: SE REALIZA LA VISITA, SE ENCUENTRA EL DATÁFONO TRABAJANDO DE FORMA NORMAL, PERO TIENE LA VERSIÓN 10.5, EL CLIENTE INFORMA QUE SOLO LE PRESENTO UN PROBLEMA QUE NO LE IMPRIMIÓ EL BAUCHER DE  UN RECAUDO QUE REALIZÓ PERO A LA HORA DE REALIZAR PRUEBAS EL DATÁFONO ESTÁ TRABAJANDO NORMAL, SE PROCEDE A ACTUALIZAR LA VERSIÓN DEL DATÁFONO A 10.6 SE REALIZAN PRUEBAS Y TODO OK / USUARIO: Marta Villanueva  TELEFONO: 3116609922 CORREO: caja2comtel@gmail.com"/>
    <s v="SOFTWARE"/>
    <s v="IMPRESION"/>
    <s v="VERSION CARGA SO VR"/>
    <s v="No"/>
    <n v="0"/>
    <n v="0"/>
    <n v="0"/>
    <n v="0"/>
    <n v="0"/>
    <s v="GA0FZ641"/>
    <n v="0"/>
    <n v="0"/>
    <n v="0"/>
    <s v="TIPO I"/>
    <s v="TERRESTRE"/>
    <n v="1"/>
    <n v="0"/>
    <s v="THOMAS  CAMPO SIGIFREDO SEGUNDO"/>
    <n v="65960.072302"/>
    <n v="75096.394270399993"/>
    <n v="65960.072302"/>
    <m/>
    <m/>
    <m/>
    <m/>
    <m/>
    <m/>
  </r>
  <r>
    <s v="BUCARAMANGA"/>
    <x v="4"/>
    <x v="4"/>
    <n v="68001"/>
    <n v="5683301"/>
    <n v="1898944"/>
    <n v="72080716"/>
    <s v="SANTANDER"/>
    <s v="BUCARAMANGA"/>
    <s v="MULTISERVICIOS BOULEVARD"/>
    <s v="REDEBAN"/>
    <n v="5683301"/>
    <s v="FO-25-1115011"/>
    <d v="2025-06-20T08:25:00"/>
    <d v="2025-06-20T16:52:00"/>
    <s v="CERRADO"/>
    <s v="INCIDENTE"/>
    <s v="BANCO DE BOGOTA"/>
    <s v="VISITA_TÉCNICA"/>
    <s v="20-06  SE ESCALA PARA VISITA. LLAMAR ANTES DE VISITAR, CONFIRMAR FALLA Y DATOS_x000a_20/06/2025 EN COMUNICACION CON LA SEÑORA JANETH AL MOVIL 3183725118, SE VALIDA QUE PRESENTA INCONFORMIDAD CON LA TECNOLOGÍA DE DATAFONO INSTALADO, SE LE INDICA QUE VAMOS A ESCALAR LA NOVEDAD A COORDINADOR DEBIDO A QUE EN BODEGA NO CONTAMOS CON MÁS TECNOLOGÍAS._x000a_20-06 / SOLUCIÓN: CB CON REPORTE DE TECLADO EN MAL ESTADO Y PROBLEMAS DE IMPRESIÓN, SE ESCALAMIENTO DE INCIDENTE A LA RED. SE VISITA POR ORDEN DE LA RED, SE VALIDA CON CLIENTE Y SE ENCUENTRA INCONFORME CON LA TECNOLOGÍA DEBIDO A QUE INDICA QUE EL TECLADO ES DEMASIADO DURO AL TACTO Y LA TIRILLA PRESENTA PROBLEMAS DE IMPRESIÓN AL SALIR YA QUE SE ENCUENTRA EN LA PARTE DE ATRÁS LA RANURA DE IMPRESIÓN LA CUAL SE BLOQUEA AL TENER EL EQUIPO EN LA BASE, SE VALIDA FUNCIONAMIENTO DEL EQUIPO EL CUAL ESTA OPERANDO Y TRANSANDO CORRECTAMENTE, EQUIPO CON VERSIÓN 10.5N,PRUEBAS OK.  / USUARIO: Janeth Pabon TELEFONO: 3183725118 CORREO: yaroarpa@hotmail.com"/>
    <s v="USUARIO"/>
    <s v="MANTENIMIENTO"/>
    <s v="MANTENIMIENTO GENERAL"/>
    <s v="No"/>
    <n v="0"/>
    <n v="0"/>
    <n v="0"/>
    <n v="0"/>
    <n v="0"/>
    <s v="SA2ZZ508"/>
    <n v="0"/>
    <n v="0"/>
    <n v="5916"/>
    <s v="TIPO I"/>
    <s v="TERRESTRE"/>
    <n v="1"/>
    <n v="0"/>
    <s v="SANTOS GONZALEZ JOHAN FABIAN"/>
    <n v="65960.072302"/>
    <n v="75096.394270399993"/>
    <n v="65960.072302"/>
    <m/>
    <m/>
    <m/>
    <m/>
    <m/>
    <m/>
  </r>
  <r>
    <s v="MEDELLIN"/>
    <x v="5"/>
    <x v="5"/>
    <n v="5380"/>
    <n v="5683556"/>
    <n v="1899126"/>
    <n v="22804082"/>
    <s v="ANTIOQUIA"/>
    <s v="LA ESTRELLA"/>
    <s v="SER COMUNICACIONES SAS 2"/>
    <s v="REDEBAN"/>
    <n v="5683556"/>
    <s v="FO-25-1116196"/>
    <d v="2025-06-20T10:21:00"/>
    <d v="2025-06-20T17:34:00"/>
    <s v="CERRADO"/>
    <s v="INCIDENTE"/>
    <s v="BANCO DE BOGOTA"/>
    <s v="VISITA_TÉCNICA"/>
    <s v="20-06  SE ESCALA PARA VISITA. LLAMAR ANTES DE VISITAR, CONFIRMAR FALLA Y DATOS_x000a_0_x000a_20-06 / SOLUCIÓN: SE HACE CONFIGURACIÓN DE CIERRE  / USUARIO: JOHANNA ACEVEDO  TELEFONO: 3116403031 CORREO: milemejialu@gmail.com "/>
    <s v="USUARIO"/>
    <s v="MANTENIMIENTO"/>
    <s v="MANTENIMIENTO GENERAL"/>
    <s v="No"/>
    <n v="0"/>
    <n v="0"/>
    <n v="0"/>
    <n v="0"/>
    <n v="0"/>
    <s v="V1ZZZ055"/>
    <n v="0"/>
    <n v="0"/>
    <n v="0"/>
    <s v="TIPO I"/>
    <s v="TERRESTRE"/>
    <n v="1"/>
    <n v="0"/>
    <s v="MORENO MEDINA JUAN PABLO"/>
    <n v="65960.072302"/>
    <n v="75096.394270399993"/>
    <n v="65960.072302"/>
    <m/>
    <m/>
    <m/>
    <m/>
    <m/>
    <m/>
  </r>
  <r>
    <s v="BUCARAMANGA"/>
    <x v="4"/>
    <x v="4"/>
    <n v="68001"/>
    <n v="5684392"/>
    <m/>
    <n v="40156945"/>
    <s v="SANTANDER"/>
    <s v="BUCARAMANGA"/>
    <s v="CONEX DISTRIBUCIONES"/>
    <s v="REDEBAN"/>
    <n v="5684392"/>
    <s v="FO-25-1117930"/>
    <d v="2025-06-20T15:23:00"/>
    <d v="2025-06-21T09:58:00"/>
    <s v="CERRADO"/>
    <s v="INCIDENTE"/>
    <s v="BANCO DE BOGOTA"/>
    <s v="VISITA_TÉCNICA"/>
    <s v="20-06  SE ESCALA PARA VISITA. LLAMAR ANTES DE VISITAR, CONFIRMAR FALLA Y DATOS_x000a_0_x000a_21-06 / SOLUCIÓN: SE REALIZA VISITA AL COMERCIO SE ENCUENTRA CERRADO SE ESTABLECE COMUNICACIÓN AL NÚMERO 3014002072 NO SE OBTIENE RESPUESTA  / USUARIO: Alba Carreño  TELEFONO: 3014002072 CORREO: controldevisita.redeban1@lineacom.co"/>
    <s v="HARDWARE"/>
    <s v="PINPAD"/>
    <s v="DAÑO POS"/>
    <s v="No"/>
    <n v="0"/>
    <n v="0"/>
    <n v="0"/>
    <n v="0"/>
    <n v="0"/>
    <n v="0"/>
    <n v="0"/>
    <n v="0"/>
    <n v="0"/>
    <s v="TIPO I"/>
    <s v="TERRESTRE"/>
    <n v="1"/>
    <n v="0"/>
    <s v="MARIÑO PABON JORGE ENRIQUE"/>
    <n v="65960.072302"/>
    <n v="75096.394270399993"/>
    <n v="65960.072302"/>
    <m/>
    <m/>
    <m/>
    <m/>
    <m/>
    <m/>
  </r>
  <r>
    <s v="MEDELLIN"/>
    <x v="5"/>
    <x v="5"/>
    <n v="5615"/>
    <n v="5684478"/>
    <n v="1899579"/>
    <n v="15527443"/>
    <s v="ANTIOQUIA"/>
    <s v="RIONEGRO"/>
    <s v="INVERSIONES ALTERNOVA"/>
    <s v="REDEBAN"/>
    <n v="5684478"/>
    <s v="FO-25-1118029"/>
    <d v="2025-06-20T15:45:00"/>
    <d v="2025-06-21T10:54:00"/>
    <s v="CERRADO"/>
    <s v="INCIDENTE"/>
    <s v="BANCO DE BOGOTA"/>
    <s v="SOPORTE_TELEFÓNICO"/>
    <s v="20-06  SE ESCALA PARA VISITA. LLAMAR ANTES DE VISITAR, CONFIRMAR FALLA Y DATOS_x000a_0_x000a_21-06 / SOLUCIÓN: SE LLAMA AL NÚMERO INDICADO PERO LA USUARIA ME INDICA QUE NO CUENTA CON LA TARJETA DE SEMBRADO, QUE LA VA A BUSCAR HABER SI LA ENCUENTRA O SINO LLAMA AL BANCO PARA QUE LE SUMINISTRE UNA / USUARIO: None TELEFONO: 3104736061 CORREO: controldevisitadigital@gmail.com "/>
    <s v="HARDWARE"/>
    <s v="SE REINICIA"/>
    <s v="DAÑO POS"/>
    <s v="No"/>
    <n v="0"/>
    <n v="0"/>
    <n v="0"/>
    <n v="0"/>
    <n v="0"/>
    <n v="0"/>
    <n v="0"/>
    <n v="0"/>
    <n v="0"/>
    <s v="TIPO II"/>
    <s v="TERRESTRE"/>
    <n v="0"/>
    <n v="0"/>
    <s v="RUA ALVAREZ RICHARD ANDRES"/>
    <n v="41241.0800752"/>
    <n v="0"/>
    <n v="41241.0800752"/>
    <m/>
    <m/>
    <m/>
    <m/>
    <m/>
    <m/>
  </r>
  <r>
    <s v="NEIVA"/>
    <x v="1"/>
    <x v="1"/>
    <n v="41001"/>
    <n v="5684654"/>
    <n v="1898533"/>
    <n v="14162051"/>
    <s v="HUILA"/>
    <s v="NEIVA"/>
    <s v="APUESTAS NALES DE COLOMBIA"/>
    <s v="REDEBAN"/>
    <n v="5684654"/>
    <s v="FO-25-1118576"/>
    <d v="2025-06-20T17:24:00"/>
    <d v="2025-06-21T10:55:00"/>
    <s v="CERRADO"/>
    <s v="INCIDENTE"/>
    <s v="BANCO DE BOGOTA"/>
    <s v="VISITA_TÉCNICA"/>
    <s v="20-06  SE ESCALA PARA VISITA. LLAMAR ANTES DE VISITAR, CONFIRMAR FALLA Y DATOS_x000a_0_x000a_21-06 / SOLUCIÓN: SE REALIZA CAMBIO DATAFONO POR DAÑO PUERTO RJ45, SE CONFIGURA E INICIALIZA, SE CREA USUARIO Y CLAVE CON EL CLIENTE, SE REALIZA PRUEBAS OK  / USUARIO: Lina rojas  TELEFONO: 3219065787 CORREO: servicioalcliente@suchance.com.co"/>
    <s v="HARDWARE"/>
    <s v="COMUNICACION"/>
    <s v="DAÑO POS"/>
    <s v="Si"/>
    <s v="DATAFONO E6 PUERTO IP MALO"/>
    <n v="0"/>
    <n v="0"/>
    <n v="0"/>
    <n v="0"/>
    <s v="AA0NZ548"/>
    <s v="1104440   "/>
    <s v="970566   "/>
    <n v="0"/>
    <s v="TIPO I"/>
    <s v="TERRESTRE"/>
    <n v="1"/>
    <n v="0"/>
    <s v="ANDRADE HERNANDEZ JUAN CARLOS"/>
    <n v="65960.072302"/>
    <n v="75096.394270399993"/>
    <n v="65960.072302"/>
    <m/>
    <m/>
    <m/>
    <m/>
    <m/>
    <m/>
  </r>
  <r>
    <s v="BUCARAMANGA"/>
    <x v="4"/>
    <x v="4"/>
    <n v="68689"/>
    <n v="5683546"/>
    <n v="1899122"/>
    <n v="17165614"/>
    <s v="SANTANDER"/>
    <s v="SAN VICENTE DE CHUCURI"/>
    <s v="COMPUCOPIAS OK "/>
    <s v="REDEBAN"/>
    <n v="5683546"/>
    <s v="FO-25-1116187"/>
    <d v="2025-06-20T10:14:00"/>
    <d v="2025-06-21T11:02:00"/>
    <s v="CERRADO"/>
    <s v="INCIDENTE"/>
    <s v="BANCO DE BOGOTA"/>
    <s v="VISITA_TÉCNICA"/>
    <s v="20-06 SE REALIZA CONTACTO CON LA SEÑORA MAIRA AL NUMERO 3133770778 QUIEN INDICA QUE AL DATAFONO NO ESTA IMPRIMIENDO, SE HACEN VALIDACIONES Y SE ESCALA PARA VISITA TECNICA _x000a_0_x000a_21-06 / SOLUCIÓN: SE REALIZA VISITA AL COMERCIO CB, SE VALIDA Y SE ENCUENTRA DATÁFONO CON PROBLEMAS PARA IMPRIMIR, SE PROCEDE A HACER CAMBIO DEL EQUIPO POR UN DESK 2600 SIN PINPAD, SE COLOCA MAGIC BOX, SE HACEN LAS RESPECTIVAS CONFIGURACIÓNES, SE HACE SEMBRADO DE TARJETA 0519, SE HACEN PRUEBAS DEJANDO TODO OK  / USUARIO: MAYRA PINILLA TELEFONO: 3133770778 CORREO: compucopiasc939@gmail.com"/>
    <s v="HARDWARE"/>
    <s v="IMPRESION"/>
    <s v="DAÑO POS"/>
    <s v="Si"/>
    <s v="DATAFONO G4 SE RESETEA AL IMPRIMIR"/>
    <n v="0"/>
    <n v="0"/>
    <n v="0"/>
    <s v="SE INSTALO MAGIC BOX "/>
    <s v="9A06Z285"/>
    <s v="1242478   "/>
    <s v="1169455   "/>
    <n v="519"/>
    <s v="TIPO III"/>
    <s v="TERRESTRE"/>
    <n v="1"/>
    <n v="0"/>
    <s v="GONZALEZ ESTUPIÑAN YEISON WALTER ANTONIO"/>
    <n v="275728.78077800001"/>
    <n v="196536.5258152"/>
    <n v="275728.78077800001"/>
    <m/>
    <m/>
    <m/>
    <m/>
    <m/>
    <m/>
  </r>
  <r>
    <s v="BOGOTA"/>
    <x v="0"/>
    <x v="0"/>
    <n v="25040"/>
    <s v="EMAIL"/>
    <n v="1899342"/>
    <n v="18841858"/>
    <s v="CUNDINAMARCA"/>
    <s v="ANOLAIMA"/>
    <s v="SUPERMERCADO LA FLORIDA"/>
    <s v="REDEBAN"/>
    <s v="TA-25-794718"/>
    <s v="FO-25-1116815"/>
    <d v="2025-06-20T12:04:00"/>
    <d v="2025-06-21T11:06:00"/>
    <s v="CERRADO"/>
    <s v="INCIDENTE"/>
    <s v="BANCO DE BOGOTA"/>
    <s v="VISITA_TÉCNICA"/>
    <s v="20-06  SE ESCALA PARA VISITA. LLAMAR ANTES DE VISITAR, CONFIRMAR FALLA Y DATOS_x000a_0_x000a_21-06 / SOLUCIÓN: SE LLEGA LA DIRECCIÓN INDICADA AL MOMENTO DE EMPEZAR SE REALIZAN PRUEBAS DE CONSULTA Y PAGO DE FACTURA CON CONVENIO Y ARROJA RECHAZO GENERAL SE PROCEDE A INICIALIZAR EL EQUIPO , SE REALIZAN PRUEBAS CONSULTA DE SALDO CON TARJETA DE CLIENTE PAGO DE FACTURA CON CONVENIO AUTORIZADO, DA COMO RESULTADO PRUEBAS EXITOSAS. SE VALÍAN MÓDULO DE ADQUIRENCIA FUNCIONANDO CORRECTAMENTE. PUNTUALMENTE LO QUE EL COMERCIO ESTÁ SOLICITANDO ES TENER DOS DATÁFONOS DIFERENTES  UNO PARA ADQUIRENCIA Y OTRO PARA EL CBN. TAMBIÉN MANIFIESTA QUE AÚN EL ASESOR DEL BANCO NO HA REALIZADO LA CAPACITACIÓN. / USUARIO: Jonathan Galindo   TELEFONO: 3104624090 CORREO: supelflorida@hotmail.com"/>
    <s v="SOFTWARE"/>
    <s v="ERROR DE TRANSACCIONES"/>
    <s v="RECHAZO GENERAL"/>
    <s v="No"/>
    <n v="0"/>
    <n v="0"/>
    <n v="0"/>
    <n v="0"/>
    <n v="0"/>
    <s v="KA0CV327"/>
    <n v="0"/>
    <n v="0"/>
    <n v="0"/>
    <s v="TIPO II"/>
    <s v="TERRESTRE"/>
    <n v="1"/>
    <n v="0"/>
    <s v="GARCIA PASTRANA KEVIN FERNANDO"/>
    <n v="144967.87232000002"/>
    <n v="140395.6348884"/>
    <n v="144967.87232000002"/>
    <m/>
    <m/>
    <m/>
    <m/>
    <m/>
    <m/>
  </r>
  <r>
    <s v="CALI"/>
    <x v="3"/>
    <x v="3"/>
    <n v="19573"/>
    <n v="5683327"/>
    <n v="1899314"/>
    <n v="17767203"/>
    <s v="CAUCA"/>
    <s v="PUERTO TEJADA"/>
    <s v="DROGUERIA Y MINIMARKET STA ELE"/>
    <s v="REDEBAN"/>
    <n v="5683327"/>
    <s v="FO-25-1116180"/>
    <d v="2025-06-20T08:43:00"/>
    <d v="2025-06-21T12:57:00"/>
    <s v="CERRADO"/>
    <s v="INCIDENTE"/>
    <s v="BANCO DE BOGOTA"/>
    <s v="VISITA_TÉCNICA"/>
    <s v="20-06 SE INTENTA CONTACTO TELEFÓNICO CON EL CB AL 3173971766 PARA CONFIRMAR SOLICITUD SIN RESPUESTA SE ESCALA A LA RED PARA AUTORIZACION**20-06 EQUIPO, POR FAVOR PROCEDAMOS CON VISITA AL PUNTO YA QUE LA ACTIVIDAD VIENE APROBADA DESDE ENTIDAD, EN CASO DE NOVEDAD, INFORMAR AL TÉCNICO SE COMUNIQUE CON SOPORTE EQUIPO CB GMA REDEBAN_x000a_0_x000a_21-06 / SOLUCIÓN: SE VISITA EL COMERCIO, SE REALIZA RESEMBRADO DE TARJETA 7433, PRUEBAS OK, TELECARGA TRNA  / USUARIO: ESCILDA BOCANEGRA  TELEFONO: 3173971766 CORREO: drogeriaminimsrke@gmail.com"/>
    <s v="ENTIDAD"/>
    <s v="AVAL TARJETA DE SEMBRADO"/>
    <s v="RESEMBRADO DE TARJETA"/>
    <s v="No"/>
    <n v="0"/>
    <n v="0"/>
    <n v="0"/>
    <n v="0"/>
    <n v="0"/>
    <s v="9AKZZ426"/>
    <n v="0"/>
    <n v="0"/>
    <n v="7433"/>
    <s v="TIPO II"/>
    <s v="TERRESTRE"/>
    <n v="1"/>
    <n v="0"/>
    <s v="HERRERA MONAR GEOVANNY"/>
    <n v="144967.87232000002"/>
    <n v="140395.6348884"/>
    <n v="144967.87232000002"/>
    <m/>
    <m/>
    <m/>
    <m/>
    <m/>
    <m/>
  </r>
  <r>
    <s v="VILLAVICENCIO"/>
    <x v="1"/>
    <x v="1"/>
    <n v="50606"/>
    <n v="5684646"/>
    <n v="1899333"/>
    <n v="17592551"/>
    <s v="META"/>
    <s v="RESTREPO"/>
    <s v="PDV TRANSITO RESTREPO"/>
    <s v="REDEBAN"/>
    <n v="5684646"/>
    <s v="FO-25-1118572"/>
    <d v="2025-06-20T17:19:00"/>
    <d v="2025-06-21T12:58:00"/>
    <s v="CERRADO"/>
    <s v="INCIDENTE"/>
    <s v="BANCO DE BOGOTA"/>
    <s v="VISITA_TÉCNICA"/>
    <s v="20-06  SE ESCALA PARA VISITA. LLAMAR ANTES DE VISITAR, CONFIRMAR FALLA Y DATOS_x000a_0_x000a_21-06 / SOLUCIÓN: SE REALIZA VISITA A COMERCIO FUENTE DE PODER AVERIADA CLIENTE MANIFIESTA PRESENCIA DE RODEDORES QUE DAÑAN CABLES SE REALIZA CAMBIO PRUEBAS OK SIN NOVEDADES  / USUARIO: Cristina Ortiz  TELEFONO: 3144886809 CORREO: centrodecontacto@consuerte.com.co"/>
    <s v="HARDWARE"/>
    <s v="CABLEADO"/>
    <s v="DAÑO POS"/>
    <s v="No"/>
    <n v="0"/>
    <n v="0"/>
    <n v="0"/>
    <n v="0"/>
    <s v="Fuente de poder "/>
    <s v="GZ2ZZ966"/>
    <n v="0"/>
    <n v="0"/>
    <n v="0"/>
    <s v="TIPO II"/>
    <s v="TERRESTRE"/>
    <n v="1"/>
    <n v="0"/>
    <s v="CASTRILLON URREA LONDIER LEANDRO"/>
    <n v="144967.87232000002"/>
    <n v="140395.6348884"/>
    <n v="144967.87232000002"/>
    <m/>
    <m/>
    <m/>
    <m/>
    <m/>
    <m/>
  </r>
  <r>
    <s v="IBAGUE"/>
    <x v="1"/>
    <x v="1"/>
    <n v="73268"/>
    <n v="5683881"/>
    <n v="1898265"/>
    <n v="48315691"/>
    <s v="TOLIMA"/>
    <s v="ESPINAL"/>
    <s v="CONECTIVIDAD MOVIL ESPINAL CVS"/>
    <s v="REDEBAN"/>
    <n v="5683881"/>
    <s v="FO-25-1116698"/>
    <d v="2025-06-20T11:51:00"/>
    <d v="2025-06-21T13:32:00"/>
    <s v="CERRADO"/>
    <s v="INCIDENTE"/>
    <s v="BANCO DE BOGOTA"/>
    <s v="VISITA_TÉCNICA"/>
    <s v="20-06  SE ESCALA PARA VISITA. LLAMAR ANTES DE VISITAR, CONFIRMAR FALLA Y DATOS_x000a_0_x000a_21-06 / SOLUCIÓN: SE REALIZA CAMBIO DE EQUIPO &quot;ALERT IRRUPTION&quot; TRANSACCIONES DE PRUEBA O.K / USUARIO: Juan Valencia  TELEFONO: 3227030544 CORREO: cajaespinal2@conectividadmovil.com.co"/>
    <s v="HARDWARE"/>
    <s v="ALERT IRRUPTION"/>
    <s v="ALERT IRRUPTION"/>
    <s v="Si"/>
    <s v="DATAFONO A6 ALERT IRRUPTION"/>
    <n v="0"/>
    <n v="0"/>
    <n v="0"/>
    <n v="0"/>
    <s v="EG00U604"/>
    <s v="277449   "/>
    <s v="1008908   "/>
    <n v="0"/>
    <s v="TIPO II"/>
    <s v="TERRESTRE"/>
    <n v="1"/>
    <n v="0"/>
    <s v="GUTIERREZ  CAMILO ANDRES"/>
    <n v="144967.87232000002"/>
    <n v="140395.6348884"/>
    <n v="144967.87232000002"/>
    <m/>
    <m/>
    <m/>
    <m/>
    <m/>
    <m/>
  </r>
  <r>
    <s v="BOGOTA"/>
    <x v="0"/>
    <x v="0"/>
    <n v="25175"/>
    <n v="5684137"/>
    <n v="1898957"/>
    <n v="13923198"/>
    <s v="CUNDINAMARCA"/>
    <s v="CHIA"/>
    <s v="SOMERWICAS"/>
    <s v="REDEBAN"/>
    <n v="5684137"/>
    <s v="FO-25-1117242"/>
    <d v="2025-06-20T13:38:00"/>
    <d v="2025-06-21T13:33:00"/>
    <s v="CERRADO"/>
    <s v="INCIDENTE"/>
    <s v="NO REGISTRA"/>
    <s v="VISITA_TÉCNICA"/>
    <s v="20-06  SE ESCALA PARA VISITA. LLAMAR ANTES DE VISITAR, CONFIRMAR FALLA Y DATOS_x000a_0_x000a_21-06 / SOLUCIÓN: SE VISITA CB AVAL, SE EVIDENCIA QUE EL CLIENTE NO TIENE LA TARJETA DE SEMBRANDO PUES PRESENTA LLT EN EL EQUIPO Y ES NECESARIO CAMBIARLO PERO SIN LA TARJETA NO QUEDARÍA EL CB FUNCIONAL, SE CIERRA ORDEN Y SE LE INDICA AL CLIENTE QUE DEBE SOLICITAR LA VISITA NUEVAMENTE CUANDO TENGA LA TARJETA EN EL SITIO. / USUARIO: George Stiven TELEFONO: 3133606344 CORREO: gstiven123@gmail.com"/>
    <s v="HARDWARE"/>
    <s v="ALERT IRRUPTION"/>
    <s v="ALERT IRRUPTION"/>
    <s v="No"/>
    <n v="0"/>
    <n v="0"/>
    <n v="0"/>
    <n v="0"/>
    <n v="0"/>
    <n v="0"/>
    <n v="0"/>
    <n v="0"/>
    <n v="0"/>
    <s v="TIPO II"/>
    <s v="TERRESTRE"/>
    <n v="1"/>
    <n v="0"/>
    <s v="VEGA MANRIQUE JONATAN MAURICIO"/>
    <n v="144967.87232000002"/>
    <n v="140395.6348884"/>
    <n v="144967.87232000002"/>
    <m/>
    <m/>
    <m/>
    <m/>
    <m/>
    <m/>
  </r>
  <r>
    <s v="PEREIRA"/>
    <x v="3"/>
    <x v="6"/>
    <n v="76403"/>
    <n v="5684804"/>
    <m/>
    <n v="81098873"/>
    <s v="VALLE DEL CAUCA"/>
    <s v="LA VICTORIA"/>
    <s v="AMI COMPARTEL LA VICTORIA"/>
    <s v="REDEBAN"/>
    <n v="5684804"/>
    <s v="FO-25-1119725"/>
    <d v="2025-06-21T09:10:00"/>
    <d v="2025-06-21T13:35:00"/>
    <s v="CERRADO"/>
    <s v="INCIDENTE"/>
    <s v="BANCO DE BOGOTA"/>
    <s v="SOPORTE_TELEFÓNICO"/>
    <s v="21-06  SE ESCALA PARA VISITA. LLAMAR ANTES DE VISITAR, CONFIRMAR FALLA Y DATOS_x000a_0_x000a_21-06 / SOLUCIÓN: SE REALIZA LLAMADA AL CLIENTE SE HABLA CON EL SEÑOR JESUS, SE ENCUENTRA QUE EL CORRESPONSAL ESTA ACTIVO PARA RETIROS PERO EN PAGOS DE FACTURAS LE SALE QUE SE DEBE COMUNICAR CON LA ENTIDAD,  EL CLIENTE INDICA QUE EN DIAS PASADOS LE HABIAN BLOQUEADO LA TARJETA POR UN URTO, SE LE INFORMA AL CLIENTE QUE ESTE DAÑO NO ES DE EQUIPO PUES EL EQUIPO ESTA OPERATIVO PARA OTRAS TRANSACCIONES, SE LE INDICA DEBE VALIDAR CON LA ENTIDAD EL BLOQUEO QUE LE HABIAN GENERADO A LA CUENTAA / USUARIO: JESUS GALINDEZ TELEFONO: 3013461975 CORREO: controldevisitadigital@gmail.com"/>
    <s v="ENTIDAD"/>
    <s v="ERROR DE TRANSACCIONES"/>
    <s v="TRANSACCION NO PERMITIDA"/>
    <s v="No"/>
    <n v="0"/>
    <n v="0"/>
    <n v="0"/>
    <n v="0"/>
    <n v="0"/>
    <n v="0"/>
    <n v="0"/>
    <n v="0"/>
    <n v="0"/>
    <s v="TIPO II"/>
    <s v="TERRESTRE"/>
    <n v="0"/>
    <n v="0"/>
    <s v="HENAO CARDONA DIEGO FERNANDO"/>
    <n v="41241.0800752"/>
    <n v="0"/>
    <n v="41241.0800752"/>
    <m/>
    <m/>
    <m/>
    <m/>
    <m/>
    <m/>
  </r>
  <r>
    <s v="BARRANQUILLA"/>
    <x v="2"/>
    <x v="2"/>
    <n v="8560"/>
    <n v="5685532"/>
    <n v="1898225"/>
    <n v="15965122"/>
    <s v="ATLANTICO"/>
    <s v="PONEDERA"/>
    <s v="GRANERO Y FERRET ESPERANZA PON"/>
    <s v="REDEBAN"/>
    <n v="5685532"/>
    <s v="FO-25-1124297"/>
    <d v="2025-06-23T11:00:00"/>
    <d v="2025-06-24T11:25:00"/>
    <s v="CERRADO"/>
    <s v="INCIDENTE"/>
    <s v="BANCO DE BOGOTA"/>
    <s v="VISITA_TÉCNICA"/>
    <s v="23-06 SE ESCALA PARA VISITA. LLAMAR ANTES DE VISITAR Y CONFIRMAR DATOS, DIRECCION Y SOLICITUD_x000a_0_x000a_24-06 / SOLUCIÓN: SE REALIZA VISITA AL COMERCIO SE ENCUENTRA DATÁFONO CON PUERTO IP MALO SE CAMBIA DATÁFONO SE INSTALA VERSIÓN 10.6 SE REALIZAN PRUEBAS EXITOSAS Y EL CB QUEDA OPERATIVO  / USUARIO: Angela Rivera  TELEFONO: 3108204487 CORREO: angelariverasuarez@hotmail.com"/>
    <s v="HARDWARE"/>
    <s v="COMUNICACION"/>
    <s v="DAÑO POS"/>
    <s v="Si"/>
    <s v="DATAFONO E6 PUERTO IP MALO"/>
    <n v="0"/>
    <n v="0"/>
    <n v="0"/>
    <n v="0"/>
    <s v="BBBJZ420"/>
    <s v="857647   "/>
    <s v="1227814   "/>
    <n v="0"/>
    <s v="TIPO II"/>
    <s v="TERRESTRE"/>
    <n v="1"/>
    <n v="0"/>
    <s v="PEÑALOZA GUTIERREZ RAFAEL GUSTAVO"/>
    <n v="144967.87232000002"/>
    <n v="140395.6348884"/>
    <n v="144967.87232000002"/>
    <m/>
    <m/>
    <m/>
    <m/>
    <m/>
    <m/>
  </r>
  <r>
    <s v="PASTO"/>
    <x v="3"/>
    <x v="3"/>
    <n v="52418"/>
    <n v="5686320"/>
    <n v="1899178"/>
    <n v="45005881"/>
    <s v="NARIÑO"/>
    <s v="LOS ANDES"/>
    <s v="MULTISERVICIIOS YULIETH"/>
    <s v="REDEBAN"/>
    <n v="5686320"/>
    <s v="FO-25-1126768"/>
    <d v="2025-06-24T09:38:00"/>
    <d v="2025-06-24T12:34:00"/>
    <s v="CERRADO"/>
    <s v="INCIDENTE"/>
    <s v="BANCO DE BOGOTA"/>
    <s v="SOPORTE_TELEFÓNICO"/>
    <s v="24-06 EN COMUNICACION CON LA SEÑORA MYRIAM CABALLOS AL NUMERO 3148885414, CONFIRMA FALLA, DATOS CORRECTOS. SE ESCALA PARA VISITA_x000a_0_x000a_24-06 / SOLUCIÓN: SE REALIZA VALIDACION CON EL CLIENTE Y SE ENCUENTRA QUE EL CLIENTE SE LE DAÑO LA TARJETA DE SEMBRADO Y LA ENTIDAD LE REALIZO CAMBIO DE TARJETA, LA CUAL YA FUE RESEMBRADA POR EL ASESOR DE LA ENTIDAD, PERO ESTA LE ARROJA UN MENSAJE DE TARJETA BLOQUEADA, SE VALIDA CON REDEBAN , SE ESCALA A A ENTIDAD QUIEN INDICA QUE YA FUE REPORTADA Y QUE EN 24 HORAS YA PUEDE USAR EL SERVICIO, SE CIERRA CASO INDICANDOLE AL CLIENTE QUE ESTE YA ES UN TEMA NETAMENTE DE ENTIDAD Y SE QUEDA A LA ESPERA DEL DESBLOQUEO, / USUARIO: Miriam Ceballos TELEFONO: 3148885414 CORREO: controldevisitadigital@gmail.com"/>
    <s v="ENTIDAD"/>
    <s v="AVAL TARJETA DE SEMBRADO"/>
    <s v="TARJETA INACTIVA"/>
    <s v="No"/>
    <n v="0"/>
    <n v="0"/>
    <n v="0"/>
    <n v="0"/>
    <n v="0"/>
    <n v="0"/>
    <n v="0"/>
    <n v="0"/>
    <n v="0"/>
    <s v="TIPO III"/>
    <s v="TERRESTRE"/>
    <n v="0"/>
    <n v="0"/>
    <s v="HENAO CARDONA DIEGO FERNANDO"/>
    <n v="41241.0800752"/>
    <n v="0"/>
    <n v="41241.0800752"/>
    <m/>
    <m/>
    <m/>
    <m/>
    <m/>
    <m/>
  </r>
  <r>
    <s v="TUNJA"/>
    <x v="4"/>
    <x v="4"/>
    <n v="15759"/>
    <n v="5685499"/>
    <n v="1899019"/>
    <n v="15570195"/>
    <s v="BOYACA"/>
    <s v="SOGAMOSO"/>
    <s v="JER SOGAMOSO PARQUE DE LA VILL"/>
    <s v="REDEBAN"/>
    <n v="5685499"/>
    <s v="FO-25-1123646"/>
    <d v="2025-06-23T08:00:00"/>
    <d v="2025-06-24T14:38:00"/>
    <s v="CERRADO"/>
    <s v="INCIDENTE"/>
    <s v="BANCO DE BOGOTA"/>
    <s v="VISITA_TÉCNICA"/>
    <s v="23-06 SE ESCALA PARA VISITA. LLAMAR ANTES DE VISITAR Y CONFIRMAR DATOS, DIRECCION Y SOLICITUD_x000a_0_x000a_24-06 / SOLUCIÓN: SE VISITA PUNTO , SE VALIDA EQUIPO TRABAJANDO CORRECTAMENTE , SE REALIZA BORRADO DE EQUIPO CARGANDO VERSIÓN 10.6 , SE REALIZA LIMPIEZA AL DATÁFONO Y CAMBIO DE FUENTE DE PODER POR MANTENIMIENTO PREVENTIVO, SEMBRANDO TARJETA 9786 DEJÁNDO PRUEBAS EXITOSAS , SIN TELECARGA NO AUTORIZADA  / USUARIO: ANA AVILA  TELEFONO: 3214008531 CORREO: armar825@gmail.com "/>
    <s v="SOFTWARE"/>
    <s v="ACTUALIZACION"/>
    <s v="VERSION CARGA SO VR"/>
    <s v="No"/>
    <n v="0"/>
    <n v="0"/>
    <n v="0"/>
    <n v="0"/>
    <s v="Fuente de poder "/>
    <s v="999IZ300"/>
    <n v="0"/>
    <n v="0"/>
    <n v="9786"/>
    <s v="TIPO II"/>
    <s v="TERRESTRE"/>
    <n v="1"/>
    <n v="0"/>
    <s v="ALVARADO MORENO CRISTHIAN"/>
    <n v="144967.87232000002"/>
    <n v="140395.6348884"/>
    <n v="144967.87232000002"/>
    <m/>
    <m/>
    <m/>
    <m/>
    <m/>
    <m/>
  </r>
  <r>
    <s v="VILLAVICENCIO"/>
    <x v="1"/>
    <x v="1"/>
    <n v="50606"/>
    <n v="5686665"/>
    <n v="1899632"/>
    <n v="17592551"/>
    <s v="META"/>
    <s v="RESTREPO"/>
    <s v="PDV TRANSITO RESTREPO"/>
    <s v="REDEBAN"/>
    <n v="5686665"/>
    <s v="FO-25-1127818"/>
    <d v="2025-06-24T11:24:00"/>
    <d v="2025-06-24T14:49:00"/>
    <s v="CERRADO"/>
    <s v="INCIDENTE"/>
    <s v="BANCO DE BOGOTA"/>
    <s v="VISITA_TÉCNICA"/>
    <s v="24-06 SE ESCALA PARA VISITA. LLAMAR ANTES DE VISITAR Y CONFIRMAR DATOS, DIRECCION Y SOLICITUD_x000a_0_x000a_24-06 / SOLUCIÓN: SE REALIZA VISITA A COMERCIO SE CAMBIA FUENTE DE PODER AVERIADA PRUEBAS OK SIN NOVEDADES  / USUARIO: Laura Ortega  TELEFONO: 3112079814 CORREO: centrodecontacto@consuerte.com.co"/>
    <s v="HARDWARE"/>
    <s v="SE REINICIA"/>
    <s v="DAÑO POS"/>
    <s v="No"/>
    <n v="0"/>
    <n v="0"/>
    <n v="0"/>
    <n v="0"/>
    <s v="Fuente de poder "/>
    <s v="GZXZZ464"/>
    <n v="0"/>
    <n v="0"/>
    <n v="0"/>
    <s v="TIPO II"/>
    <s v="TERRESTRE"/>
    <n v="1"/>
    <n v="0"/>
    <s v="CASTRILLON URREA LONDIER LEANDRO"/>
    <n v="144967.87232000002"/>
    <n v="140395.6348884"/>
    <n v="144967.87232000002"/>
    <m/>
    <m/>
    <m/>
    <m/>
    <m/>
    <m/>
  </r>
  <r>
    <s v="BOGOTA"/>
    <x v="0"/>
    <x v="0"/>
    <n v="11001"/>
    <n v="5686673"/>
    <n v="1899714"/>
    <n v="16713281"/>
    <s v="CUNDINAMARCA"/>
    <s v="BOGOTA"/>
    <s v="RYMELL BEAUTY MARKET "/>
    <s v="REDEBAN"/>
    <n v="5686673"/>
    <s v="FO-25-1127823"/>
    <d v="2025-06-24T11:27:00"/>
    <d v="2025-06-24T15:25:00"/>
    <s v="CERRADO"/>
    <s v="INCIDENTE"/>
    <s v="BANCO DE BOGOTA"/>
    <s v="VISITA_TÉCNICA"/>
    <s v="24-06 SE ESCALA PARA VISITA. LLAMAR ANTES DE VISITAR Y CONFIRMAR DATOS, DIRECCION Y SOLICITUD_x000a_0_x000a_24-06 / SOLUCIÓN: SE REALIZA CAMBIO DE EQUIPO POR FALLAS ALLT PRUEBA OK SE CREAN USUARIOS Y SE HABILITAN CIERRES OK  / USUARIO: Ingrid Peña  TELEFONO: 3028377475 CORREO: ilorenap@gmail.com"/>
    <s v="SOFTWARE"/>
    <s v="LLT"/>
    <s v="LLT"/>
    <s v="Si"/>
    <s v="DATAFONO A6 ALERT IRRUPTION"/>
    <n v="0"/>
    <n v="0"/>
    <n v="0"/>
    <n v="0"/>
    <s v="LATZZ594"/>
    <s v="767642   "/>
    <s v="707884   "/>
    <n v="5002"/>
    <s v="TIPO I"/>
    <s v="TERRESTRE"/>
    <n v="1"/>
    <n v="0"/>
    <s v="ORTIZ MARTINEZ STIVEN"/>
    <n v="65960.072302"/>
    <n v="75096.394270399993"/>
    <n v="65960.072302"/>
    <m/>
    <m/>
    <m/>
    <m/>
    <m/>
    <m/>
  </r>
  <r>
    <s v="BUCARAMANGA"/>
    <x v="4"/>
    <x v="4"/>
    <n v="68547"/>
    <n v="5686654"/>
    <n v="1899439"/>
    <n v="18206490"/>
    <s v="SANTANDER"/>
    <s v="PIEDECUESTA"/>
    <s v="ALEJAMAR"/>
    <s v="REDEBAN"/>
    <n v="5686654"/>
    <s v="FO-25-1127811"/>
    <d v="2025-06-24T11:27:00"/>
    <d v="2025-06-24T15:35:00"/>
    <s v="CERRADO"/>
    <s v="INCIDENTE"/>
    <s v="BANCO DE BOGOTA"/>
    <s v="VISITA_TÉCNICA"/>
    <s v="24-06 SE ESCALA PARA VISITA. LLAMAR ANTES DE VISITAR Y CONFIRMAR DATOS, DIRECCION Y SOLICITUD_x000a_0_x000a_24-06 / SOLUCIÓN: A6 ALERTA INTERRUPTION , SE REALIZA CAMBIO DE DATÁFONO SE DEJA DAK 3500 CON VERSION10?6 SE HACEN PRUEBAS OK TS 0408 / USUARIO: JAVIER ROJAS TELEFONO: 3046834871 CORREO: javimar_82@hotmail.com"/>
    <s v="HARDWARE"/>
    <s v="ALERT IRRUPTION"/>
    <s v="ALERT IRRUPTION"/>
    <s v="Si"/>
    <s v="DATAFONO A6 ALERT IRRUPTION"/>
    <n v="0"/>
    <n v="0"/>
    <n v="0"/>
    <n v="0"/>
    <s v="9B00R238"/>
    <n v="853022"/>
    <n v="219692"/>
    <n v="480"/>
    <s v="TIPO II"/>
    <s v="TERRESTRE"/>
    <n v="1"/>
    <n v="0"/>
    <s v="GELVEZ MOGOLLON JOSE ELISEO"/>
    <n v="144967.87232000002"/>
    <n v="140395.6348884"/>
    <n v="144967.87232000002"/>
    <m/>
    <m/>
    <m/>
    <m/>
    <m/>
    <m/>
  </r>
  <r>
    <s v="NEIVA"/>
    <x v="1"/>
    <x v="1"/>
    <n v="41797"/>
    <n v="5684664"/>
    <n v="1899350"/>
    <n v="14162283"/>
    <s v="HUILA"/>
    <s v="TESALIA"/>
    <s v="APUESTAS NALES DE COLOMBIA"/>
    <s v="REDEBAN"/>
    <n v="5684664"/>
    <s v="FO-25-1119246"/>
    <d v="2025-06-20T17:30:00"/>
    <d v="2025-06-24T16:22:00"/>
    <s v="CERRADO"/>
    <s v="INCIDENTE"/>
    <s v="BANCO DE BOGOTA"/>
    <s v="VISITA_TÉCNICA"/>
    <s v="21-06  SE ESCALA PARA VISITA. LLAMAR ANTES DE VISITAR, CONFIRMAR FALLA Y DATOS..22-6 ESTOS 2 POR HORARIO DE ATENCIÓN COMERCIO CERRADO VUELVE ABRIR EN DIA HABIL._x000a_22/06/2025 POR HORARIO DE ATENCIÓN COMERCIO CERRADO. VUELVE ABRIR EN DIA HABIL._x000a_24-06 / SOLUCIÓN: SE REALIZA AJUSTE CABLE FUENTE DE PODER / USUARIO: Ana Sofia Castañeda TELEFONO: 3152679007 CORREO: anitayfabiancito2017@gmail.com"/>
    <s v="HARDWARE"/>
    <s v="NO ENCIENDE SE REINICIA"/>
    <s v="FUENTE PODER AVERIADA"/>
    <s v="No"/>
    <n v="0"/>
    <n v="0"/>
    <n v="0"/>
    <n v="0"/>
    <s v="Fuente de poder "/>
    <s v="JA0ZZ512"/>
    <n v="0"/>
    <n v="0"/>
    <n v="0"/>
    <s v="TIPO II"/>
    <s v="TERRESTRE"/>
    <n v="1"/>
    <n v="0"/>
    <s v="DIAZ VARGAS JONATHAN MIGUEL"/>
    <n v="144967.87232000002"/>
    <n v="140395.6348884"/>
    <n v="144967.87232000002"/>
    <m/>
    <m/>
    <m/>
    <m/>
    <m/>
    <m/>
  </r>
  <r>
    <s v="IBAGUE"/>
    <x v="1"/>
    <x v="1"/>
    <n v="73270"/>
    <n v="5682845"/>
    <n v="1899278"/>
    <n v="21171707"/>
    <s v="TOLIMA"/>
    <s v="FALAN"/>
    <s v="LONDON CEL COMUNICACIONES"/>
    <s v="REDEBAN"/>
    <n v="5682845"/>
    <s v="FO-25-1113951"/>
    <d v="2025-06-19T15:58:00"/>
    <d v="2025-06-25T08:33:00"/>
    <s v="CERRADO"/>
    <s v="INCIDENTE"/>
    <s v="BANCO DE BOGOTA"/>
    <s v="VISITA_TÉCNICA"/>
    <s v="19-06 SE INTENTA COMUNICACION CON CB AL NUMERO 3212736194 EN REPETIDAS OCASIONES SIN RESPUESTA, SE DEJA MSJ DE VOZ SE ESCALA PARA ATENCION, FAVOR LLAMAR A CLIENTE ANTES DE DESPLAZARSE PARA VALIDAR SOLICITUD Y DATOS..22-6 SIN SOPORTE DE ACTIVOS RBM PARA CAMBIO DE DATAFONO._x000a_22/06/2025 SIN SOPORTE DE ACTIVOS RBM PARA CAMBIO DE DATAFONO._x000a_24-06 / SOLUCIÓN: SE REALIZA CAMBIO DE CABLE ENSORTIJADO TRANSACCIONES DE PRUEBA O.K / USUARIO: Diego Basto TELEFONO: 3212736194 CORREO: santafe1820@gmail.com"/>
    <s v="HARDWARE"/>
    <s v="CABLEADO"/>
    <s v="CABLE MAGICBOX AVERIADO"/>
    <s v="No"/>
    <n v="0"/>
    <n v="0"/>
    <n v="0"/>
    <n v="0"/>
    <s v="Cable ensortijado "/>
    <s v="OA004448"/>
    <n v="0"/>
    <n v="0"/>
    <n v="0"/>
    <s v="TIPO III"/>
    <s v="TERRESTRE"/>
    <n v="1"/>
    <n v="0"/>
    <s v="GUTIERREZ  CAMILO ANDRES"/>
    <n v="275728.78077800001"/>
    <n v="196536.5258152"/>
    <n v="275728.78077800001"/>
    <m/>
    <m/>
    <m/>
    <m/>
    <m/>
    <m/>
  </r>
  <r>
    <s v="BOGOTA"/>
    <x v="0"/>
    <x v="0"/>
    <n v="25754"/>
    <n v="5687272"/>
    <n v="1898894"/>
    <n v="18703116"/>
    <s v="CUNDINAMARCA"/>
    <s v="SOACHA"/>
    <s v="DON PAGOS LINCOLN"/>
    <s v="REDEBAN"/>
    <n v="5687272"/>
    <s v="FO-25-1129923"/>
    <d v="2025-06-24T15:11:00"/>
    <d v="2025-06-25T10:24:00"/>
    <s v="CERRADO"/>
    <s v="INCIDENTE"/>
    <s v="BANCO DE BOGOTA"/>
    <s v="VISITA_TÉCNICA"/>
    <s v="24-06 EN COMUNICACION CON LA SEÑORA ELIZABETH VELA  AL NUMERO 3224646625, CONFIRMA FALLA, DATOS CORRECTOS. SE ESCALA PARA VISITA_x000a_0_x000a_25-06 / SOLUCIÓN: DURANTE LA VISITA TECNICA SE  ENCONTRAMOS QUE  CABLE MAGIC BOX SE ENCUENTRA EN DAÑO REALIZA CAMBIO PRUEBA OK PARÁMETROS OKAY CIERRE OKAY / USUARIO:  TELEFONO:  CORREO: "/>
    <s v="HARDWARE"/>
    <s v="CABLEADO"/>
    <s v="CABLE MAGICBOX AVERIADO"/>
    <s v="No"/>
    <n v="0"/>
    <n v="0"/>
    <n v="0"/>
    <n v="0"/>
    <s v="MAGIC BOX "/>
    <s v="GA08Z099"/>
    <n v="0"/>
    <n v="0"/>
    <n v="0"/>
    <s v="TIPO I"/>
    <s v="TERRESTRE"/>
    <n v="1"/>
    <n v="0"/>
    <s v="GALEANO SORIANO JUAN DAVID"/>
    <n v="65960.072302"/>
    <n v="75096.394270399993"/>
    <n v="65960.072302"/>
    <m/>
    <m/>
    <m/>
    <m/>
    <m/>
    <m/>
  </r>
  <r>
    <s v="BOGOTA"/>
    <x v="0"/>
    <x v="0"/>
    <n v="11001"/>
    <n v="5687720"/>
    <n v="1900817"/>
    <n v="16871311"/>
    <s v="CUNDINAMARCA"/>
    <s v="BOGOTA"/>
    <s v="INTERNET NICOLLE"/>
    <s v="REDEBAN"/>
    <n v="5687720"/>
    <s v="FO-25-1131540"/>
    <d v="2025-06-25T08:00:00"/>
    <d v="2025-06-25T11:39:00"/>
    <s v="CERRADO"/>
    <s v="INCIDENTE"/>
    <s v="BANCO DE BOGOTA"/>
    <s v="VISITA_TÉCNICA"/>
    <s v="25-06 SE ESCALA PARA VISITA. LLAMAR ANTES DE VISITAR Y CONFIRMAR DATOS, DIRECCION Y SOLICITUD_x000a_0_x000a_25-06 / SOLUCIÓN: SE REALIZA BORRADO DE DATAFONO POR FALLAS EN TRANSACCIONES.. SE CARGA SO Y VERSIÓN 10.6 PRUEBA OK SE CREAN USUARIOS Y SE HABILITAN CIERRES OK  / USUARIO: ANGELICA OYOLA TELEFONO: 3125467329 CORREO: internicolle@gmail.com"/>
    <s v="SOFTWARE"/>
    <s v="ACTUALIZACION"/>
    <s v="VERSION CARGA SO VR"/>
    <s v="No"/>
    <n v="0"/>
    <n v="0"/>
    <n v="0"/>
    <n v="0"/>
    <n v="0"/>
    <s v="AB00B176"/>
    <n v="0"/>
    <n v="0"/>
    <n v="4961"/>
    <s v="TIPO I"/>
    <s v="TERRESTRE"/>
    <n v="1"/>
    <n v="0"/>
    <s v="ORTIZ MARTINEZ STIVEN"/>
    <n v="65960.072302"/>
    <n v="75096.394270399993"/>
    <n v="65960.072302"/>
    <m/>
    <m/>
    <m/>
    <m/>
    <m/>
    <m/>
  </r>
  <r>
    <s v="BUCARAMANGA"/>
    <x v="4"/>
    <x v="4"/>
    <n v="68276"/>
    <n v="5687492"/>
    <n v="1900693"/>
    <n v="24569857"/>
    <s v="SANTANDER"/>
    <s v="FLORIDABLANCA"/>
    <s v="PAPELERIA TRES COLORES"/>
    <s v="REDEBAN"/>
    <n v="5687492"/>
    <s v="FO-25-1130503"/>
    <d v="2025-06-24T16:20:00"/>
    <d v="2025-06-25T12:17:00"/>
    <s v="CERRADO"/>
    <s v="INCIDENTE"/>
    <s v="BANCO DE BOGOTA"/>
    <s v="VISITA_TÉCNICA"/>
    <s v="24-06 SE ESCALA PARA VISITA. LLAMAR ANTES DE VISITAR Y CONFIRMAR DATOS, DIRECCION Y SOLICITUD_x000a_0_x000a_25-06 / SOLUCIÓN: SE REALIZA CAMBIO DE DATAFONO YA QUE A RATO LE SALE MENSAJE DE ALERTA INRRUPTION, PRUEBAS Y LIMPIEZA DE EQUIPOS OK, TARJETA DE SEMBRADO # 1771. / USUARIO: Nicol Dayana Rueda  TELEFONO: 3246479779 CORREO: papeleriatrescolores@hotmail.com"/>
    <s v="HARDWARE"/>
    <s v="ALERT IRRUPTION"/>
    <s v="ALERT IRRUPTION"/>
    <s v="Si"/>
    <s v="DATAFONO A6 ALERT IRRUPTION"/>
    <n v="0"/>
    <n v="0"/>
    <n v="0"/>
    <n v="0"/>
    <s v="6A00O185"/>
    <s v="810372   "/>
    <s v="1219122   "/>
    <n v="1771"/>
    <s v="TIPO I"/>
    <s v="TERRESTRE"/>
    <n v="1"/>
    <n v="0"/>
    <s v="MARTINEZ FLOREZ DONIS ALBERTO"/>
    <n v="65960.072302"/>
    <n v="75096.394270399993"/>
    <n v="65960.072302"/>
    <m/>
    <m/>
    <m/>
    <m/>
    <m/>
    <m/>
  </r>
  <r>
    <s v="VILLAVICENCIO"/>
    <x v="1"/>
    <x v="1"/>
    <n v="50001"/>
    <n v="5687191"/>
    <n v="1898831"/>
    <n v="13069935"/>
    <s v="META"/>
    <s v="VILLAVICENCIO"/>
    <s v="MOVILCO VILLAVICENCIO"/>
    <s v="REDEBAN"/>
    <n v="5687191"/>
    <s v="FO-25-1129851"/>
    <d v="2025-06-24T14:49:00"/>
    <d v="2025-06-25T13:43:00"/>
    <s v="CERRADO"/>
    <s v="INCIDENTE"/>
    <s v="BANCO DE BOGOTA"/>
    <s v="VISITA_TÉCNICA"/>
    <s v="24-06 SE ESCALA PARA VISITA. LLAMAR ANTES DE VISITAR Y CONFIRMAR DATOS, DIRECCION Y SOLICITUD_x000a_0_x000a_25-06 / SOLUCIÓN: SE REALIZA CAMBIO DE DATAFONO Y PIN PAD POR INCOMPATIBILIDAD. SE CONFIGURA POS, SE INCIALIZA, SE SIEMBRA TARJETA SE CREAN USUARIOS CORRECTAMENTE Y SE REALIZA PRUEBAS ÉXITOSAS PRUEBAS OK  / USUARIO: Valentina Díaz  TELEFONO: 3115167019 CORREO: cpsvillavicencio@movilco.co"/>
    <s v="HARDWARE"/>
    <s v="PINPAD"/>
    <s v="COMPATIBILIDAD"/>
    <s v="Si"/>
    <s v="DATAFONO A13 RETIRE TARJETA"/>
    <n v="0"/>
    <n v="0"/>
    <s v="PINPAD A13 RETIRE TARJETA"/>
    <n v="0"/>
    <s v="SXOZZ357"/>
    <s v="773010  1073923 "/>
    <s v="280957  719388 "/>
    <n v="0"/>
    <s v="TIPO I"/>
    <s v="TERRESTRE"/>
    <n v="1"/>
    <n v="0"/>
    <s v="GARZON RUIZ LUIS MIGUEL"/>
    <n v="65960.072302"/>
    <n v="75096.394270399993"/>
    <n v="65960.072302"/>
    <m/>
    <m/>
    <m/>
    <m/>
    <m/>
    <m/>
  </r>
  <r>
    <s v="NEIVA"/>
    <x v="1"/>
    <x v="1"/>
    <n v="41396"/>
    <n v="5684647"/>
    <n v="1899097"/>
    <n v="17041286"/>
    <s v="HUILA"/>
    <s v="LA PLATA"/>
    <s v="APUESTAS NACIONALES DE COLOMBI"/>
    <s v="REDEBAN"/>
    <n v="5684647"/>
    <s v="FO-25-1118574"/>
    <d v="2025-06-20T17:20:00"/>
    <d v="2025-06-25T14:57:00"/>
    <s v="CERRADO"/>
    <s v="INCIDENTE"/>
    <s v="BANCO DE BOGOTA"/>
    <s v="VISITA_TÉCNICA"/>
    <s v="20-06 SE INTENTA COMUNICACION CON CB AL NUMERO 3219065787 EN REPETIDAS OCASIONES SIN RESPUESTA, SE DEJA MSJ DE VOZ SE ESCALA PARA ATENCION, FAVOR LLAMAR A CLIENTE ANTES DE DESPLAZARSE PARA VALIDAR SOLICITUD Y DATOS..22-6 ESTOS 2 POR HORARIO DE ATENCIÓN COMERCIO CERRADO VUELVE ABRIR EN DIA HABIL._x000a_22/06/2025 POR HORARIO DE ATENCIÓN COMERCIO CERRADO. VUELVE ABRIR EN DIA HABIL._x000a_25-06 / SOLUCIÓN: SE REALIZA VISITA AL PUNTO , SE CAMBIA EQUIPO YA QUE ESTE PRESENTA DAÑO POR TECLAS DURAS . SE DEJA EQUIPO INSTALADO CON VR 10.6, PRUEBAS MIXTAS OK, SE SIEMBRA TARJETA #4520. CB OPERATIVO. / USUARIO: MARINELA HERRERA  TELEFONO: 3212276470 CORREO: hrrmar3@gmail.com"/>
    <s v="HARDWARE"/>
    <s v="TECLADO"/>
    <s v="DAÑO POS"/>
    <s v="Si"/>
    <s v="DATAFONO F3 TECLADO MALO"/>
    <n v="0"/>
    <n v="0"/>
    <n v="0"/>
    <n v="0"/>
    <s v="AA00T893"/>
    <s v="286990   "/>
    <s v="178517   "/>
    <n v="4520"/>
    <s v="TIPO III"/>
    <s v="TERRESTRE"/>
    <n v="1"/>
    <n v="0"/>
    <s v="DEVIA REINOSO JUAN CARLOS"/>
    <n v="275728.78077800001"/>
    <n v="196536.5258152"/>
    <n v="275728.78077800001"/>
    <m/>
    <m/>
    <m/>
    <m/>
    <m/>
    <m/>
  </r>
  <r>
    <s v="CALI"/>
    <x v="3"/>
    <x v="3"/>
    <n v="19142"/>
    <n v="5687482"/>
    <n v="1899980"/>
    <n v="45879723"/>
    <s v="CAUCA"/>
    <s v="CALOTO"/>
    <s v="VARIEDADES EL RINCONCITO MALE"/>
    <s v="REDEBAN"/>
    <n v="5687482"/>
    <s v="FO-25-1130500"/>
    <d v="2025-06-24T16:16:00"/>
    <d v="2025-06-25T15:07:00"/>
    <s v="CERRADO"/>
    <s v="INCIDENTE"/>
    <s v="BANCO DE BOGOTA"/>
    <s v="VISITA_TÉCNICA"/>
    <s v="24-06 SE ESCALA PARA VISITA. LLAMAR ANTES DE VISITAR Y CONFIRMAR DATOS, DIRECCION Y SOLICITUD_x000a_0_x000a_25-06 / SOLUCIÓN: EN LA VISITA TÉCNICA REALIZADA NO SE PUDO REALIZAR EL SERVICIO PARA DEJAR OPERATIVO EL CB YA QUE EL CLIENTE PENSO QUE TENÍA LA TARJETA DE SEMBRADO,PERO AL SOLICITARLE PARA VALIDAR LA BUSCÓ Y NO LA ENCUENTRO, EL CLIENTE SOLICITA REPROGRAMAR LA VISITA PARA BUSCAR LA TARJETA O EN CASO DE PERDIDA SOLICITAR UNA NUEVA AL BANCO DE BOGOTÁ / USUARIO: MARIA ELENA SÁNCHEZ  TELEFONO: 3136484564 CORREO: maesafo0711@gmail.com"/>
    <s v="HARDWARE"/>
    <s v="ALERT IRRUPTION"/>
    <s v="ALERT IRRUPTION"/>
    <s v="No"/>
    <n v="0"/>
    <n v="0"/>
    <n v="0"/>
    <n v="0"/>
    <n v="0"/>
    <s v="A30YZ174"/>
    <n v="0"/>
    <n v="0"/>
    <n v="0"/>
    <s v="TIPO II"/>
    <s v="TERRESTRE"/>
    <n v="1"/>
    <n v="0"/>
    <s v="SANCHEZ URREGO ROBINSON DAVID"/>
    <n v="144967.87232000002"/>
    <n v="140395.6348884"/>
    <n v="144967.87232000002"/>
    <m/>
    <m/>
    <m/>
    <m/>
    <m/>
    <m/>
  </r>
  <r>
    <s v="BOGOTA"/>
    <x v="0"/>
    <x v="0"/>
    <n v="11001"/>
    <n v="5687306"/>
    <n v="1900202"/>
    <n v="24383556"/>
    <s v="CUNDINAMARCA"/>
    <s v="BOGOTA"/>
    <s v="PAPELERIA VALE Y NIKO"/>
    <s v="REDEBAN"/>
    <n v="5687306"/>
    <s v="FO-25-1130152"/>
    <d v="2025-06-24T15:21:00"/>
    <d v="2025-06-25T15:12:00"/>
    <s v="CERRADO"/>
    <s v="INCIDENTE"/>
    <s v="BANCO DE BOGOTA"/>
    <s v="SOPORTE_TELEFÓNICO"/>
    <s v="24-06 LA RED: POR FAVOR PROCEDER CON EL CORRESPONDIENTE RESEMBRADO DE TARJETA ** SE ESCALA PARA VISITA. LLAMAR ANTES DE VISITAR, CONFIRMAR FALLA Y DATOS_x000a_0_x000a_25-06 / SOLUCIÓN: SE REALIZA CONTACTO TELÉFONICO CON CLIENTE SARA MILLANO A NÚMERO REGISTRADO 3112553790 LA CUAL INFORMAN QUE HOY NO SE ENCUENTRA EN EL COMERCIO SE LE INFORMA QUE SE DEBE DE VOLVER A COMUNICAR CON ENTIDAD Y AGENDAR NUEVA VISITA  / USUARIO: Sara Millano  TELEFONO: 3112553790 CORREO: controldevisita@gmail.com"/>
    <s v="ENTIDAD"/>
    <s v="AVAL TARJETA DE SEMBRADO"/>
    <s v="RESEMBRADO DE TARJETA"/>
    <s v="No"/>
    <n v="0"/>
    <n v="0"/>
    <n v="0"/>
    <n v="0"/>
    <n v="0"/>
    <n v="0"/>
    <n v="0"/>
    <n v="0"/>
    <n v="0"/>
    <s v="TIPO I"/>
    <s v="TERRESTRE"/>
    <n v="0"/>
    <n v="0"/>
    <s v="ORTIZ MARTINEZ STIVEN"/>
    <n v="41241.0800752"/>
    <n v="0"/>
    <n v="41241.0800752"/>
    <m/>
    <m/>
    <m/>
    <m/>
    <m/>
    <m/>
  </r>
  <r>
    <s v="CUCUTA"/>
    <x v="4"/>
    <x v="4"/>
    <n v="54001"/>
    <n v="5688151"/>
    <n v="1901120"/>
    <n v="24779373"/>
    <s v="NORTE DE SANTANDER"/>
    <s v="CUCUTA"/>
    <s v="VARIEDADES REYMAR 30V"/>
    <s v="REDEBAN"/>
    <n v="5688151"/>
    <s v="FO-25-1132832"/>
    <d v="2025-06-25T10:22:00"/>
    <d v="2025-06-25T15:31:00"/>
    <s v="CERRADO"/>
    <s v="INCIDENTE"/>
    <s v="BANCO DE BOGOTA"/>
    <s v="VISITA_TÉCNICA"/>
    <s v="25-06 SE ESCALA PARA VISITA. LLAMAR ANTES DE VISITAR Y CONFIRMAR DATOS, DIRECCION Y SOLICITUD_x000a_0_x000a_25-06 / SOLUCIÓN: SE REALIZÓ VISITA AL COMERCIO Y SE ENCUENTRA CABLE MAGIC BOX DAÑADO, SE REALIZA CAMBIO DE CABLE, PRUEBAS EXITOSAS  / USUARIO: Maria Jiménez  TELEFONO: 3212846027 CORREO: variedadesreymar30@gmail.com"/>
    <s v="HARDWARE"/>
    <s v="CABLEADO"/>
    <s v="CABLE MAGICBOX AVERIADO"/>
    <s v="No"/>
    <n v="0"/>
    <n v="0"/>
    <n v="0"/>
    <n v="0"/>
    <s v="Cable Magic box "/>
    <s v="5A00Z716"/>
    <n v="0"/>
    <n v="0"/>
    <n v="0"/>
    <s v="TIPO I"/>
    <s v="TERRESTRE"/>
    <n v="1"/>
    <n v="0"/>
    <s v="MORA VEGA JEAMPIER"/>
    <n v="65960.072302"/>
    <n v="75096.394270399993"/>
    <n v="65960.072302"/>
    <m/>
    <m/>
    <m/>
    <m/>
    <m/>
    <m/>
  </r>
  <r>
    <s v="CALI"/>
    <x v="3"/>
    <x v="3"/>
    <n v="76001"/>
    <n v="5688583"/>
    <n v="1901078"/>
    <n v="25963497"/>
    <s v="VALLE DEL CAUCA"/>
    <s v="CALI"/>
    <s v="SERVI TG"/>
    <s v="REDEBAN"/>
    <n v="5688583"/>
    <s v="FO-25-1134039"/>
    <d v="2025-06-25T12:42:00"/>
    <d v="2025-06-25T15:37:00"/>
    <s v="CERRADO"/>
    <s v="INCIDENTE"/>
    <s v="BANCO DE BOGOTA"/>
    <s v="SOPORTE_TELEFÓNICO"/>
    <s v="25-06 SE ESCALA PARA VISITA. LLAMAR ANTES DE VISITAR Y CONFIRMAR DATOS, DIRECCION Y SOLICITUD_x000a_0_x000a_25-06 / SOLUCIÓN: SE VALIDA INCONVENIENTE CON EL CLIENTE, SE REALIZA ESCALAMIENTO CON REDEBAN Y SE ENCUENTRA QUE EL PROBLEMA ES QUE EL CLIENTE NO TIENE EL CUPO DE SOBRE GIRO HABILITADO, SE PROCEDE A CERRAR CASO POR AUTORIZACION DE REDEBAN Y SE LE INFORMA AL CLIENTE. / USUARIO: LEYDI TOVAR TELEFONO: 3176615042 CORREO: controldevisitadigital@gmail.com"/>
    <s v="ENTIDAD"/>
    <s v="ERROR DE TRANSACCIONES"/>
    <s v="SIN CUPO HABILITADO"/>
    <s v="No"/>
    <n v="0"/>
    <n v="0"/>
    <n v="0"/>
    <n v="0"/>
    <n v="0"/>
    <n v="0"/>
    <n v="0"/>
    <n v="0"/>
    <n v="0"/>
    <s v="TIPO I"/>
    <s v="TERRESTRE"/>
    <n v="0"/>
    <n v="0"/>
    <s v="HENAO CARDONA DIEGO FERNANDO"/>
    <n v="41241.0800752"/>
    <n v="0"/>
    <n v="41241.0800752"/>
    <m/>
    <m/>
    <m/>
    <m/>
    <m/>
    <m/>
  </r>
  <r>
    <s v="PASTO"/>
    <x v="3"/>
    <x v="3"/>
    <n v="52317"/>
    <n v="5687584"/>
    <n v="1900558"/>
    <n v="16019549"/>
    <s v="NARIÑO"/>
    <s v="GUACHUCAL"/>
    <s v="PAGOS.PUNTO NET"/>
    <s v="REDEBAN"/>
    <n v="5687584"/>
    <s v="FO-25-1130751"/>
    <d v="2025-06-24T17:01:00"/>
    <d v="2025-06-25T15:45:00"/>
    <s v="CERRADO"/>
    <s v="INCIDENTE"/>
    <s v="BANCO AV VILLAS"/>
    <s v="VISITA_TÉCNICA"/>
    <s v="24-06 SE ESCALA PARA VISITA. LLAMAR ANTES DE VISITAR Y CONFIRMAR DATOS, DIRECCION Y SOLICITUD_x000a_0_x000a_25-06 / SOLUCIÓN: SE VISITA EL CORRESPONSAL PARA REVISAR FALLA POR DOBLE FACTURACIÓN FALLA DE VERSIÓN DEL DATAFONO SE ACTUALIZA DE 10.05 A 10.06 PARA CORREGIR FALLO, SE REALIZÓ PRUEBAS OK, CORRESPONSAL OPERATIVO  / USUARIO: MARIA CALPA TELEFONO: 3155857654 CORREO: vikycalpa123@hotmail.com"/>
    <s v="USUARIO"/>
    <s v="MANTENIMIENTO"/>
    <s v="MANTENIMIENTO GENERAL"/>
    <s v="No"/>
    <n v="0"/>
    <n v="0"/>
    <n v="0"/>
    <n v="0"/>
    <n v="0"/>
    <s v="BBHZZ217"/>
    <n v="0"/>
    <n v="0"/>
    <n v="0"/>
    <s v="TIPO II"/>
    <s v="TERRESTRE"/>
    <n v="1"/>
    <n v="0"/>
    <s v="GUERRERO RAMIREZ OSCAR DARIO"/>
    <n v="144967.87232000002"/>
    <n v="140395.6348884"/>
    <n v="144967.87232000002"/>
    <m/>
    <m/>
    <m/>
    <m/>
    <m/>
    <m/>
  </r>
  <r>
    <s v="VILLAVICENCIO"/>
    <x v="1"/>
    <x v="1"/>
    <n v="50573"/>
    <n v="5686478"/>
    <n v="1900611"/>
    <n v="39779087"/>
    <s v="META"/>
    <s v="PUERTO LOPEZ"/>
    <s v="SURTIHOGAR PUEBLO NUEVO"/>
    <s v="REDEBAN"/>
    <n v="5686478"/>
    <s v="FO-25-1127493"/>
    <d v="2025-06-24T10:27:00"/>
    <d v="2025-06-25T15:51:00"/>
    <s v="CERRADO"/>
    <s v="INCIDENTE"/>
    <s v="BANCO DE BOGOTA"/>
    <s v="VISITA_TÉCNICA"/>
    <s v="24-06 SE ESCALA PARA VISITA. LLAMAR ANTES DE VISITAR Y CONFIRMAR DATOS, DIRECCION Y SOLICITUD_x000a_0_x000a_25-06 / SOLUCIÓN: SE ACTUALIZA VERSION Y S.O , PRUEBAS OK / USUARIO: Angie Duarte TELEFONO: 3103242903 CORREO: anngieduarte@gmail.com"/>
    <s v="SOFTWARE"/>
    <s v="ACTUALIZACION"/>
    <s v="VERSION CARGA SO VR"/>
    <s v="No"/>
    <n v="0"/>
    <n v="0"/>
    <n v="0"/>
    <n v="0"/>
    <n v="0"/>
    <s v="A18ZZ903"/>
    <n v="0"/>
    <n v="0"/>
    <n v="0"/>
    <s v="TIPO II"/>
    <s v="TERRESTRE"/>
    <n v="1"/>
    <n v="0"/>
    <s v="PEDREROS CONTRERAS MICHAEL STEVENS"/>
    <n v="144967.87232000002"/>
    <n v="140395.6348884"/>
    <n v="144967.87232000002"/>
    <m/>
    <m/>
    <m/>
    <m/>
    <m/>
    <m/>
  </r>
  <r>
    <s v="VILLAVICENCIO"/>
    <x v="1"/>
    <x v="1"/>
    <n v="50001"/>
    <n v="5687701"/>
    <n v="1900764"/>
    <n v="18377507"/>
    <s v="META"/>
    <s v="VILLAVICENCIO"/>
    <s v="PAPELERIA INTERNET MARCAR.COM"/>
    <s v="REDEBAN"/>
    <n v="5687701"/>
    <s v="FO-25-1131531"/>
    <d v="2025-06-25T08:00:00"/>
    <d v="2025-06-25T16:50:00"/>
    <s v="CERRADO"/>
    <s v="INCIDENTE"/>
    <s v="BANCO DE BOGOTA"/>
    <s v="VISITA_TÉCNICA"/>
    <s v="25-06 SE ESCALA PARA VISITA. LLAMAR ANTES DE VISITAR Y CONFIRMAR DATOS, DIRECCION Y SOLICITUD_x000a_0_x000a_25-06 / SOLUCIÓN: SE VISITA CB, SE REALIZA CAMBIO DE DATAFONO POR DAÑO ALERT IRRUPTION. SE INSTALA NUEVO EQUIPO, SE CONFIGURA POS, SE INCIALIZA, SE SIEMBRA TARJETA, SE CREAN USUARIOS CORRECTAMENTE Y SE REALIZA PRUEBAS ÉXITOSAS PRUEBAS OK  / USUARIO: Carlos Urrea  TELEFONO: 3202383757 CORREO: caenur2011@hotmail.com"/>
    <s v="HARDWARE"/>
    <s v="ALERT IRRUPTION"/>
    <s v="ALERT IRRUPTION"/>
    <s v="Si"/>
    <s v="DATAFONO A6 ALERT IRRUPTION"/>
    <n v="0"/>
    <n v="0"/>
    <n v="0"/>
    <n v="0"/>
    <s v="LMLZZ716"/>
    <s v="264634   "/>
    <s v="1212282   "/>
    <n v="0"/>
    <s v="TIPO I"/>
    <s v="TERRESTRE"/>
    <n v="1"/>
    <n v="0"/>
    <s v="GARZON RUIZ LUIS MIGUEL"/>
    <n v="65960.072302"/>
    <n v="75096.394270399993"/>
    <n v="65960.072302"/>
    <m/>
    <m/>
    <m/>
    <m/>
    <m/>
    <m/>
  </r>
  <r>
    <s v="CALI"/>
    <x v="3"/>
    <x v="3"/>
    <n v="19212"/>
    <n v="5688393"/>
    <n v="1900145"/>
    <n v="14102438"/>
    <s v="CAUCA"/>
    <s v="CORINTO"/>
    <s v="CAFINORTE"/>
    <s v="REDEBAN"/>
    <n v="5688393"/>
    <s v="FO-25-1133721"/>
    <d v="2025-06-25T11:54:00"/>
    <d v="2025-06-25T16:55:00"/>
    <s v="CERRADO"/>
    <s v="INCIDENTE"/>
    <s v="BANCO DE BOGOTA"/>
    <s v="SOPORTE_TELEFÓNICO"/>
    <s v="25-06 EN COMUNICACION CON EL SEÑOR CARLOS GRAJALES AL NUMERO 3104443114, CONFIRMA FALLA, DATOS CORRECTOS. SE ESCALA PARA VISITA_x000a_0_x000a_25-06 / SOLUCIÓN: SE REALIZA VALIDACION CON EL CLIENTE QUIEN INDICA QUE HAY UN CONVENIO QUE NO LE PERMITE MODIFICAR EL VALOR EN EL DATAFONO , SE ESCALA CON REDEBAN QUIEN INDICA QUE EL CLIENTE DEBE COMUNICARSE CON LA ENTIDAD PARA QUE LE FACILITEN OTRA FORMA DE PAGO DE ESE CONVENIO PUES LA VERSION FUE DISEÑADA ASI POR LA ENTIDAD Y NO PUEDE SER MODIFICADA / USUARIO: Carlos Grajales TELEFONO: 3104443114 CORREO: controldevisitadigital@gmail.com"/>
    <s v="ENTIDAD"/>
    <s v="ERROR DE TRANSACCIONES"/>
    <s v="CONVENIOS NO HABILITADOS"/>
    <s v="No"/>
    <n v="0"/>
    <n v="0"/>
    <n v="0"/>
    <n v="0"/>
    <n v="0"/>
    <n v="0"/>
    <n v="0"/>
    <n v="0"/>
    <n v="0"/>
    <s v="TIPO III"/>
    <s v="TERRESTRE"/>
    <n v="0"/>
    <n v="0"/>
    <s v="HENAO CARDONA DIEGO FERNANDO"/>
    <n v="41241.0800752"/>
    <n v="0"/>
    <n v="41241.0800752"/>
    <m/>
    <m/>
    <m/>
    <m/>
    <m/>
    <m/>
  </r>
  <r>
    <s v="BOGOTA"/>
    <x v="0"/>
    <x v="0"/>
    <n v="11001"/>
    <n v="5687624"/>
    <n v="1900175"/>
    <n v="17589631"/>
    <s v="CUNDINAMARCA"/>
    <s v="BOGOTA"/>
    <s v="CAFE INTERNET TELECABINAS"/>
    <s v="REDEBAN"/>
    <n v="5687624"/>
    <s v="FO-25-1130754"/>
    <d v="2025-06-24T17:16:00"/>
    <d v="2025-06-25T16:59:00"/>
    <s v="CERRADO"/>
    <s v="INCIDENTE"/>
    <s v="BANCO DE BOGOTA"/>
    <s v="VISITA_TÉCNICA"/>
    <s v="24-06 SE ESCALA PARA VISITA. LLAMAR ANTES DE VISITAR Y CONFIRMAR DATOS, DIRECCION Y SOLICITUD_x000a_25/06/2025 SE PIERDE TIEMPO POR RG,  CASO ESCALADO CON RBM_x000a_25-06 / SOLUCIÓN: PINPAD SE REINICIA Y BLOQUEA EL DATÁFONO, SE CAMBIA DATÁFONO, PINPAD Y HUB, SE REALIZA PRUEBAS DE FUNCIONAMIENTO OK  / USUARIO: Diana Mahecha  TELEFONO: 3158467628 CORREO: wilsonhermo@yahoo.com"/>
    <s v="HARDWARE"/>
    <s v="PINPAD"/>
    <s v="SE REINICIA"/>
    <s v="Si"/>
    <s v="DATAFONO CPT CAMBIO POR TECNOLOGÍA"/>
    <n v="0"/>
    <s v="HUB HB1 DETERIORO CABLE"/>
    <s v="PINPAD A12 SE BLOQUEA AL INICIALIZAR"/>
    <n v="0"/>
    <s v="AB4ZZ236"/>
    <s v="1227942  1219448 243637317561365457309666"/>
    <s v="857477  920123 Sin serial "/>
    <n v="0"/>
    <s v="TIPO I"/>
    <s v="TERRESTRE"/>
    <n v="1"/>
    <n v="0"/>
    <s v="MICHELI LOPEZ MIGUEL ANGEL"/>
    <n v="65960.072302"/>
    <n v="75096.394270399993"/>
    <n v="65960.072302"/>
    <m/>
    <m/>
    <m/>
    <m/>
    <m/>
    <m/>
  </r>
  <r>
    <s v="BOGOTA"/>
    <x v="0"/>
    <x v="0"/>
    <n v="11001"/>
    <n v="5687739"/>
    <n v="1900805"/>
    <n v="46510053"/>
    <s v="CUNDINAMARCA"/>
    <s v="BOGOTA"/>
    <s v="TEAM COMUNICATIONS PORTAL LA 80"/>
    <s v="REDEBAN"/>
    <n v="5687739"/>
    <s v="FO-25-1131546"/>
    <d v="2025-06-25T08:00:00"/>
    <d v="2025-06-25T17:32:00"/>
    <s v="CERRADO"/>
    <s v="INCIDENTE"/>
    <s v="BANCO DE BOGOTA"/>
    <s v="VISITA_TÉCNICA"/>
    <s v="25-06 SE ESCALA PARA VISITA. LLAMAR ANTES DE VISITAR Y CONFIRMAR DATOS, DIRECCION Y SOLICITUD_x000a_0_x000a_25-06 / SOLUCIÓN: SE REALIZA BORRADO DE DATOFONO, SE INSTALA PARCHE, SE INSTALA VERSIÓN 10.5N, SE REALIZA SEMBRADO DE TARJETA 9812, SE CREA USUARIO, PRUEBAS OK. / USUARIO: Leidy Contreras  TELEFONO: 3217645468 CORREO: bodegaportal80@teamcomunicaciones"/>
    <s v="SOFTWARE"/>
    <s v="ACTUALIZACION"/>
    <s v="VERSION CARGA SO VR"/>
    <s v="No"/>
    <n v="0"/>
    <n v="0"/>
    <n v="0"/>
    <n v="0"/>
    <n v="0"/>
    <s v="10PZZ023"/>
    <n v="0"/>
    <n v="0"/>
    <n v="9812"/>
    <s v="TIPO I"/>
    <s v="TERRESTRE"/>
    <n v="1"/>
    <n v="0"/>
    <s v="MURCIA HERNANDEZ HARVEY IGNACIO"/>
    <n v="65960.072302"/>
    <n v="75096.394270399993"/>
    <n v="65960.072302"/>
    <m/>
    <m/>
    <m/>
    <m/>
    <m/>
    <m/>
  </r>
  <r>
    <s v="PEREIRA"/>
    <x v="3"/>
    <x v="6"/>
    <n v="66001"/>
    <n v="5689391"/>
    <n v="1900912"/>
    <n v="21401393"/>
    <s v="RISARALDA"/>
    <s v="PEREIRA"/>
    <s v="MULTISERVICIOS SARADI PAGOS Y ENVIOS"/>
    <s v="REDEBAN"/>
    <n v="5689391"/>
    <s v="FO-25-1136145"/>
    <d v="2025-06-25T17:31:00"/>
    <d v="2025-06-26T08:45:00"/>
    <s v="CERRADO"/>
    <s v="INCIDENTE"/>
    <s v="BANCO DE BOGOTA"/>
    <s v="SOPORTE_TELEFÓNICO"/>
    <s v="25-06 SE ESCALA PARA VISITA. LLAMAR ANTES DE VISITAR, CONFIRMAR FALLA Y DATOS_x000a_0_x000a_26-06 / SOLUCIÓN: SE VALIDA FALLA Y LA FALLA FONDOS INSUFICIENTES, NO ES TEMA DE DATAFONO, ES TEMA DE ENTIDAD, DADO QUE EL CUPO DE SOBREGIROS DEL CLIENTE ESTA INHABILITADO Y EL CLIENTE DEBE CONSIGNAR PARA PODER SEGUIR OPERANDO, POR LO TANTO NO ES PROBLEMA FISICO DE EQUIPO. / USUARIO: ANGELICA MORALES TELEFONO: 6017428602 CORREO: controldevisitadigital@gmail.com"/>
    <s v="ENTIDAD"/>
    <s v="ERROR DE TRANSACCIONES"/>
    <s v="SIN CUPO HABILITADO"/>
    <s v="No"/>
    <n v="0"/>
    <n v="0"/>
    <n v="0"/>
    <n v="0"/>
    <n v="0"/>
    <n v="0"/>
    <n v="0"/>
    <n v="0"/>
    <n v="0"/>
    <s v="TIPO I"/>
    <s v="TERRESTRE"/>
    <n v="0"/>
    <n v="0"/>
    <s v="HENAO CARDONA DIEGO FERNANDO"/>
    <n v="41241.0800752"/>
    <n v="0"/>
    <n v="41241.0800752"/>
    <m/>
    <m/>
    <m/>
    <m/>
    <m/>
    <m/>
  </r>
  <r>
    <s v="CALI"/>
    <x v="3"/>
    <x v="3"/>
    <n v="76892"/>
    <n v="5687894"/>
    <n v="1900749"/>
    <n v="12609673"/>
    <s v="VALLE DEL CAUCA"/>
    <s v="YUMBO"/>
    <s v="SUPERMERCADO BELALCAZAR"/>
    <s v="REDEBAN"/>
    <n v="5687894"/>
    <s v="FO-25-1131917"/>
    <d v="2025-06-25T08:27:00"/>
    <d v="2025-06-26T09:26:00"/>
    <s v="CERRADO"/>
    <s v="INCIDENTE"/>
    <s v="BANCO AV VILLAS"/>
    <s v="VISITA_TÉCNICA"/>
    <s v="25-06 LA RED: POR FAVOR PROCEDER CON EL CORRESPONDIENTE RESEMBRADO DE TARJETA ** SE ESCALA PARA VISITA. LLAMAR ANTES DE VISITAR, CONFIRMAR FALLA Y DATOS..26-6 EN  SITIO, SE ESTA ESPERANDO AUTORIZACION DE INGRESO AL SUPERMERCADO PARA PROCEDER CON LA LABOR_x000a_26/06/2025 NOS ENCONTRAMOS EN EL SITIO, SE ESTA ESPERANDO AUTORIZACION DE INGRESO AL SUPERMERXADO PARA PROCEDER CON LA LABOR_x000a_26-06 / SOLUCIÓN: SE SIEMBRA TARJETA Y QUEDA FUNCIONANDO CORRECTAMENTE  / USUARIO: VIVIANA RIOS  TELEFONO: 3108484087 CORREO: magaly118902@gmail.com"/>
    <s v="ENTIDAD"/>
    <s v="AVAL TARJETA DE SEMBRADO"/>
    <s v="RESEMBRADO DE TARJETA"/>
    <s v="No"/>
    <n v="0"/>
    <n v="0"/>
    <n v="0"/>
    <n v="0"/>
    <n v="0"/>
    <s v="BL01W596"/>
    <n v="0"/>
    <n v="0"/>
    <n v="0"/>
    <s v="TIPO I"/>
    <s v="TERRESTRE"/>
    <n v="1"/>
    <n v="0"/>
    <s v="CUERO RUIZ JHONNY"/>
    <n v="65960.072302"/>
    <n v="75096.394270399993"/>
    <n v="65960.072302"/>
    <m/>
    <m/>
    <m/>
    <m/>
    <m/>
    <m/>
  </r>
  <r>
    <s v="BUCARAMANGA"/>
    <x v="4"/>
    <x v="4"/>
    <n v="81001"/>
    <n v="5689354"/>
    <n v="1900656"/>
    <n v="18823484"/>
    <s v="ARAUCA"/>
    <s v="ARAUCA"/>
    <s v="CPS DATOS MOVILES EN LINEA LTDA"/>
    <s v="REDEBAN"/>
    <n v="5689354"/>
    <s v="FO-25-1136081"/>
    <d v="2025-06-25T17:05:00"/>
    <d v="2025-06-26T09:34:00"/>
    <s v="CERRADO"/>
    <s v="INCIDENTE"/>
    <s v="BANCO DE BOGOTA"/>
    <s v="VISITA_TÉCNICA"/>
    <s v="25-06 SE INTENTA COMUNICACION CON LA SEÑORA WENDY BALLESTEROS AL NUMERO 3233434981, PERO NO CONTESTA LA LLAMADA. SE ESCALA PARA VISITA, CONFIRMAR FALLA Y DATOS_x000a_0_x000a_26-06 / SOLUCIÓN: SE CAMBIA EQUIPO DEBIDO TAPA IMPRESORA DAÑADA SE REALIZA INYECCIÓN DE SISTEMA Y VERSIÓN INICIALIZADA OK PRUEBAS OK CUBRE CLAVE OK  / USUARIO: Wendy Ayala TELEFONO: 3232434981 CORREO: cajeroarauca1@datosmoviles.net"/>
    <s v="HARDWARE"/>
    <s v="IMPRESION"/>
    <s v="TAPA IMPRESORA"/>
    <s v="Si"/>
    <s v="DATAFONO G3 TAPA DE IMPRESORA MALA"/>
    <n v="0"/>
    <n v="0"/>
    <n v="0"/>
    <n v="0"/>
    <s v="SAJZZ089"/>
    <s v="786411   "/>
    <s v="185532   "/>
    <n v="0"/>
    <s v="TIPO IV ESPECIAL"/>
    <s v="AEREO"/>
    <n v="1"/>
    <n v="0"/>
    <s v="HERRERA LUQUE SAUL JAVIER"/>
    <n v="988462.96268840006"/>
    <n v="196536.5258152"/>
    <n v="988462.96268840006"/>
    <m/>
    <m/>
    <m/>
    <m/>
    <m/>
    <m/>
  </r>
  <r>
    <s v="NEIVA"/>
    <x v="1"/>
    <x v="1"/>
    <n v="41298"/>
    <n v="5687214"/>
    <n v="1900987"/>
    <n v="16321929"/>
    <s v="HUILA"/>
    <s v="GARZON"/>
    <s v="MOVILCO GARZON"/>
    <s v="REDEBAN"/>
    <n v="5687214"/>
    <s v="FO-25-1129854"/>
    <d v="2025-06-24T14:58:00"/>
    <d v="2025-06-26T09:50:00"/>
    <s v="CERRADO"/>
    <s v="INCIDENTE"/>
    <s v="BANCO DE BOGOTA"/>
    <s v="VISITA_TÉCNICA"/>
    <s v="24-06 EN COMUNICACION CON LA SEÑORA ELIZABETH VELA  AL NUMERO 3224646625, CONFIRMA FALLA, DATOS CORRECTOS. SE ESCALA PARA VISITA_x000a_0_x000a_26-06 / SOLUCIÓN: SE REALIZA VISITA AL PUNTO, INICIALMENTE CLIENTE REPORTE ERROR DE TRANSACCIONES &quot;RECHAZO GENERAL&quot; NO RECIBE TARJETAS DE DÉBITO. AL MOMENTO DE MANIPULAR EQUIPO ESTE SE ALERTA. POSTERIORMENTE SE REALIZA CAMBIO DE EQUIPO POR ALERT IRRUPCIÓN. SE ESCALA RECHAZO GENERAL CON RBM, QUIEN INDICA QUE TERMINAL SE ENCUENTRA BIEN PARAMETRIZADA E INDICA QUE AL PARECER ES UN BLOQUEO O RESTRICCIÓN POR PARTE DE ENTIDAD. INDICA QUE EL CLIENTE SE TIENE QUE COMUNICAR CON LA ENTIDAD BANCARIA PARA VALIDAR LA RESTRICCIÓN. SE DEJA EQUIPO CON VR 10.6, SE SIEMBRA TARJETA #8461. PRUEBAS DE CB OK ,PRUEBAS DE ADQUIRENCIA FALLIDA, (EN REVISIÓN POR ENTIDAD ). SE ESCALO EQUIPO QUEDÓ OPERATIVO . FUNCIONANDO AMBOS MÓDULOS ADQUIRENCIA Y CB. / USUARIO: ELISABETH VELA  TELEFONO: 3224646625 CORREO: cpsgarzon@movilco.co"/>
    <s v="HARDWARE"/>
    <s v="ALERT IRRUPTION"/>
    <s v="ALERT IRRUPTION"/>
    <s v="Si"/>
    <s v="DATAFONO A6 ALERT IRRUPTION"/>
    <n v="0"/>
    <n v="0"/>
    <n v="0"/>
    <n v="0"/>
    <s v="10NZZ098"/>
    <s v="248237   "/>
    <s v="231533   "/>
    <n v="8461"/>
    <s v="TIPO III"/>
    <s v="TERRESTRE"/>
    <n v="1"/>
    <n v="0"/>
    <s v="DEVIA REINOSO JUAN CARLOS"/>
    <n v="275728.78077800001"/>
    <n v="196536.5258152"/>
    <n v="275728.78077800001"/>
    <m/>
    <m/>
    <m/>
    <m/>
    <m/>
    <m/>
  </r>
  <r>
    <s v="BOGOTA"/>
    <x v="0"/>
    <x v="0"/>
    <n v="11001"/>
    <n v="5689223"/>
    <n v="1901220"/>
    <n v="21161724"/>
    <s v="CUNDINAMARCA"/>
    <s v="BOGOTA"/>
    <s v="CENTRO DE PAGOS GLOBAL SERVICES"/>
    <s v="REDEBAN"/>
    <n v="5689223"/>
    <s v="FO-25-1135704"/>
    <d v="2025-06-25T16:10:00"/>
    <d v="2025-06-26T10:23:00"/>
    <s v="CERRADO"/>
    <s v="INCIDENTE"/>
    <s v="BANCO DE BOGOTA"/>
    <s v="VISITA_TÉCNICA"/>
    <s v="25-06 SE ESCALA PARA VISITA. LLAMAR ANTES DE VISITAR Y CONFIRMAR DATOS, DIRECCION Y SOLICITUD_x000a_0_x000a_26-06 / SOLUCIÓN: SE LLEGA A DIRECCIÓN INDICADA SE CAMBIA CABLE ENTORCHADO POR PINES EN MAL ESTA DE CONECTOR DE DATOS, SE ACTUALIZA VERSIÓN. SE REALIZAN PRUEBAS EXITOSAS  / USUARIO: María Espitia  TELEFONO: 3007780307 CORREO: mafespitia@hotmail.com"/>
    <s v="HARDWARE"/>
    <s v="CABLEADO"/>
    <s v="CABLE TEFF AVERIADO"/>
    <s v="No"/>
    <n v="0"/>
    <n v="0"/>
    <n v="0"/>
    <n v="0"/>
    <s v="Cable entorchado "/>
    <s v="NA003723"/>
    <n v="0"/>
    <n v="0"/>
    <n v="0"/>
    <s v="TIPO I"/>
    <s v="TERRESTRE"/>
    <n v="1"/>
    <n v="0"/>
    <s v="GARCIA PASTRANA KEVIN FERNANDO"/>
    <n v="65960.072302"/>
    <n v="75096.394270399993"/>
    <n v="65960.072302"/>
    <m/>
    <m/>
    <m/>
    <m/>
    <m/>
    <m/>
  </r>
  <r>
    <s v="BUCARAMANGA"/>
    <x v="4"/>
    <x v="4"/>
    <n v="68276"/>
    <n v="5689357"/>
    <n v="1901759"/>
    <n v="17756180"/>
    <s v="SANTANDER"/>
    <s v="FLORIDABLANCA"/>
    <s v="SONIA MARTINEZ MARTINEZ 2"/>
    <s v="REDEBAN"/>
    <n v="5689357"/>
    <s v="FO-25-1136608"/>
    <d v="2025-06-25T17:08:00"/>
    <d v="2025-06-26T10:44:00"/>
    <s v="CERRADO"/>
    <s v="INCIDENTE"/>
    <s v="BANCO DE BOGOTA"/>
    <s v="VISITA_TÉCNICA"/>
    <s v="25-06 SE ESCALA A LA RED PARA AUTORIZACION ** 26-06 LA RED: POR FAVOR PROCEDER CON EL CORRESPONDIENTE RESEMBRADO DE TARJETA ** SE ESCALA PARA VISITA. LLAMAR ANTES DE VISITAR, CONFIRMAR FALLA Y DATOS_x000a_0_x000a_26-06 / SOLUCIÓN: SE REALIZA VISITA AL COMERCIO SE REALIZA CONFIGURACION DE DATAFONO VERSIÓN 10.6 SEMBRADO DE TARJETA #7823 SE REALIZAN PRUEBAS OK  / USUARIO: Sonia Martínez  TELEFONO: 3102783266 CORREO: negrita13s@hotmail.com"/>
    <s v="ENTIDAD"/>
    <s v="AVAL TARJETA DE SEMBRADO"/>
    <s v="RESEMBRADO DE TARJETA"/>
    <s v="No"/>
    <n v="0"/>
    <n v="0"/>
    <n v="0"/>
    <n v="0"/>
    <n v="0"/>
    <s v="9AGZZ805"/>
    <n v="0"/>
    <n v="0"/>
    <n v="7823"/>
    <s v="TIPO I"/>
    <s v="TERRESTRE"/>
    <n v="1"/>
    <n v="0"/>
    <s v="MARIÑO PABON JORGE ENRIQUE"/>
    <n v="65960.072302"/>
    <n v="75096.394270399993"/>
    <n v="65960.072302"/>
    <m/>
    <m/>
    <m/>
    <m/>
    <m/>
    <m/>
  </r>
  <r>
    <s v="BUCARAMANGA"/>
    <x v="4"/>
    <x v="4"/>
    <n v="68001"/>
    <n v="5689603"/>
    <n v="1901703"/>
    <n v="50838994"/>
    <s v="SANTANDER"/>
    <s v="BUCARAMANGA"/>
    <s v="ESTACION DE SERVICIOS LA ISABELA"/>
    <s v="REDEBAN"/>
    <n v="5689603"/>
    <s v="FO-25-1137173"/>
    <d v="2025-06-26T08:51:00"/>
    <d v="2025-06-26T11:53:00"/>
    <s v="CERRADO"/>
    <s v="INCIDENTE"/>
    <s v="BANCO DE BOGOTA"/>
    <s v="VISITA_TÉCNICA"/>
    <s v="26-06 SE ESCALA PARA VISITA. LLAMAR ANTES DE VISITAR, CONFIRMAR FALLA Y DATOS_x000a_0_x000a_26-06 / SOLUCIÓN: CB CON ERROR DE CABLE DE RED DESCONECTADO, SE REALIZA VALIDACIÓN DE CONEXIÓN Y CABLEADO, SWICHT DE CLIENTE EN DAÑO, EQUIPO CON VERSIÓN 10.6,PRUEBAS OK. SE CONFIRMA SERVICIO &quot;CONECTADO DATÁFONO A MÓDEM TRANSACCIÓNES EXITOSAS.  / USUARIO: Fredy Franco  TELEFONO: 3153074717 CORREO: cucofranco1025@hotmail.com"/>
    <s v="USUARIO"/>
    <s v="COMUNICACION"/>
    <s v="CONEXIONES DE COMERCIO"/>
    <s v="No"/>
    <n v="0"/>
    <n v="0"/>
    <n v="0"/>
    <n v="0"/>
    <n v="0"/>
    <s v="A3KZZ371"/>
    <n v="0"/>
    <n v="0"/>
    <n v="1010"/>
    <s v="TIPO I"/>
    <s v="TERRESTRE"/>
    <n v="1"/>
    <n v="0"/>
    <s v="SANTOS GONZALEZ JOHAN FABIAN"/>
    <n v="65960.072302"/>
    <n v="75096.394270399993"/>
    <n v="65960.072302"/>
    <m/>
    <m/>
    <m/>
    <m/>
    <m/>
    <m/>
  </r>
  <r>
    <s v="BOGOTA"/>
    <x v="0"/>
    <x v="0"/>
    <n v="73449"/>
    <n v="5686574"/>
    <n v="1899667"/>
    <n v="13197504"/>
    <s v="TOLIMA"/>
    <s v="MELGAR"/>
    <s v="MOVILCO MELGAR"/>
    <s v="REDEBAN"/>
    <n v="5686574"/>
    <s v="FO-25-1127498"/>
    <d v="2025-06-24T10:57:00"/>
    <d v="2025-06-26T12:04:00"/>
    <s v="CERRADO"/>
    <s v="INCIDENTE"/>
    <s v="BANCO DE BOGOTA"/>
    <s v="VISITA_TÉCNICA"/>
    <s v="24-06 SE ESCALA PARA VISITA. LLAMAR ANTES DE VISITAR Y CONFIRMAR DATOS, DIRECCION Y SOLICITUD_x000a_25/06/2025 EN COMUNICACIÓN CON EL COMERCIO  KAREN PARRA TELÉFONO: 3194345121, QUIEN SE LE INFORMA DE LA VISITA, MANIFIESTA QUE PUEDE RECIBIR MAÑANA EN HORAS DE LA TARDE_x000a_26-06 / SOLUCIÓN: CAMBIO DE EQUIPO POR DAÑO SE REALIZA PRUEBAS OK SE ENTREGA SERVICIO OPERATIVO  / USUARIO: Juliana Parra TELEFONO: 3144334278 CORREO: katherine.parra0415@gmail.com"/>
    <s v="HARDWARE"/>
    <s v="ALERT IRRUPTION"/>
    <s v="ALERT IRRUPTION"/>
    <s v="Si"/>
    <s v="DATAFONO A1 NO PRENDE"/>
    <n v="0"/>
    <n v="0"/>
    <n v="0"/>
    <n v="0"/>
    <s v="A1KZZ909"/>
    <s v="1234275   "/>
    <s v="762980   "/>
    <n v="0"/>
    <s v="TIPO II"/>
    <s v="TERRESTRE"/>
    <n v="1"/>
    <n v="0"/>
    <s v="HERNANDEZ NARANJO OSCAR EDUARDO"/>
    <n v="144967.87232000002"/>
    <n v="140395.6348884"/>
    <n v="144967.87232000002"/>
    <m/>
    <m/>
    <m/>
    <m/>
    <m/>
    <m/>
  </r>
  <r>
    <s v="CALI"/>
    <x v="3"/>
    <x v="3"/>
    <n v="76001"/>
    <n v="5688711"/>
    <n v="1901106"/>
    <n v="89183788"/>
    <s v="VALLE DEL CAUCA"/>
    <s v="CALI"/>
    <s v="TIENDA МIХТA Y VARIEDADES RENACER"/>
    <s v="REDEBAN"/>
    <n v="5688711"/>
    <s v="FO-25-1134233"/>
    <d v="2025-06-25T13:27:00"/>
    <d v="2025-06-26T13:21:00"/>
    <s v="CERRADO"/>
    <s v="INCIDENTE"/>
    <s v="BANCO DE BOGOTA"/>
    <s v="VISITA_TÉCNICA"/>
    <s v="25-06 SE ESCALA PARA VISITA. LLAMAR ANTES DE VISITAR Y CONFIRMAR DATOS, DIRECCION Y SOLICITUD_x000a_0_x000a_26-06 / SOLUCIÓN: SE VISITA EL COMERCIO, SE ENCUENTRA DATAFONO FALLA NO LEE LAS TARJETAS CHIP POR LO QUE SE CAMBIA RESOLVIENDO EL PROBLEMAS, TARJETA DE SEMBRADO 6371, PRUEBAS OK, TELECARGA TRNA  / USUARIO: SANDRA PATRICIA URBANO  TELEFONO: 3162539024 CORREO: urbano.3710@gmail.com"/>
    <s v="HARDWARE"/>
    <s v="LECTOR DE TARJETAS"/>
    <s v="DAÑO POS"/>
    <s v="Si"/>
    <s v="DATAFONO C4 NO LEE TARJETA CHIP"/>
    <n v="0"/>
    <s v="HUB HB1 DETERIORO CABLE"/>
    <n v="0"/>
    <n v="0"/>
    <s v="V1SZZ041"/>
    <s v="1235439   SN:241597317561324755895927"/>
    <s v="1050107   Sin serial"/>
    <n v="6371"/>
    <s v="TIPO I"/>
    <s v="TERRESTRE"/>
    <n v="1"/>
    <n v="0"/>
    <s v="HERRERA MONAR GEOVANNY"/>
    <n v="65960.072302"/>
    <n v="75096.394270399993"/>
    <n v="65960.072302"/>
    <m/>
    <m/>
    <m/>
    <m/>
    <m/>
    <m/>
  </r>
  <r>
    <s v="BOGOTA"/>
    <x v="0"/>
    <x v="0"/>
    <n v="11001"/>
    <n v="5689244"/>
    <n v="1901034"/>
    <n v="87144227"/>
    <s v="CUNDINAMARCA"/>
    <s v="BOGOTA"/>
    <s v="DIAMOND BOUTIQUE Y ESTILO"/>
    <s v="REDEBAN"/>
    <n v="5689244"/>
    <s v="FO-25-1135779"/>
    <d v="2025-06-25T16:21:00"/>
    <d v="2025-06-26T15:08:00"/>
    <s v="CERRADO"/>
    <s v="INCIDENTE"/>
    <s v="BANCO DE BOGOTA"/>
    <s v="VISITA_TÉCNICA"/>
    <s v="25-06 SE ESCALA PARA VISITA. LLAMAR ANTES DE VISITAR, CONFIRMAR FALLA Y DATOS_x000a_0_x000a_26-06 / SOLUCIÓN: SE LLEGA A LA DIRECCIÓN INDICADA SE RECONFIGURA, INICIALIZA Y SE VUELVE A SEMBRAR LA TARJETA , PERO SIGUE CON EL RECHAZO&quot;LLAME AL ASESOR&quot; SE REALIZAN PRUEBAS POR ADQUIRENCIA Y LA PRUEBA ES SATISFACTORIA , EL RECHAZO ES CON EL MÓDULO DE CBN, SE ESCALA EL CASO CON REDEBAN E INDICAN QUE EL BLOQUEO ES POR PARTE DEL BANCO QUE SE ESCALA EL CASO, SE INFORMA AL CLIENTE QUE SE DEBO COMUNICAR CON LA ENTIDAD  / USUARIO: Juan Carlos Arévalo  TELEFONO: 3134253081 CORREO: descargasjuancarlos@gmail.com"/>
    <s v="ENTIDAD"/>
    <s v="ERROR DE TRANSACCIONES"/>
    <s v="TRANSACCION NO PERMITIDA"/>
    <s v="No"/>
    <n v="0"/>
    <n v="0"/>
    <n v="0"/>
    <n v="0"/>
    <n v="0"/>
    <s v="A1LZZ028"/>
    <n v="0"/>
    <n v="0"/>
    <n v="0"/>
    <s v="TIPO I"/>
    <s v="TERRESTRE"/>
    <n v="1"/>
    <n v="0"/>
    <s v="GARCIA PASTRANA KEVIN FERNANDO"/>
    <n v="65960.072302"/>
    <n v="75096.394270399993"/>
    <n v="65960.072302"/>
    <m/>
    <m/>
    <m/>
    <m/>
    <m/>
    <m/>
  </r>
  <r>
    <s v="PASTO"/>
    <x v="3"/>
    <x v="3"/>
    <n v="52215"/>
    <n v="5686702"/>
    <n v="1901938"/>
    <n v="89336574"/>
    <s v="NARIÑO"/>
    <s v="CORDOBA"/>
    <s v="GC PAPELERIA"/>
    <s v="REDEBAN"/>
    <n v="5686702"/>
    <s v="FO-25-1127893"/>
    <d v="2025-06-24T11:37:00"/>
    <d v="2025-06-26T16:03:00"/>
    <s v="CERRADO"/>
    <s v="INCIDENTE"/>
    <s v="BANCO DE BOGOTA"/>
    <s v="VISITA_TÉCNICA"/>
    <s v="24-06 SE ESCALA PARA VISITA. LLAMAR ANTES DE VISITAR Y CONFIRMAR DATOS, DIRECCION Y SOLICITUD_x000a_26/06/2025 SE ESTA EN DESPLAZAMIENTO HACIA AL SITIO PERO POR PROBLEMAS DE PARE Y SIGA EN LA VIA NO SE HA PODIDO LLEGAR EL MUNICIPIO._x000a_26-06 / SOLUCIÓN: SE LLEGA A COMERCIO SE VERIFICA FALLA EN LECTOR DE BARRAS DESCONFIGURADO SE REALIZA CONFIGURACIÓN SE REALIZA PRUEBAS DE FUNCIONAMIENTO EXITOSAS CB QUEDA OPERATIVO Y LECTOR FUNCIONANDO  / USUARIO: DANNY GUSTIN TELEFONO: 3216805252 CORREO: gcgc7287@gmail.com "/>
    <s v="SOFTWARE"/>
    <s v="LECTOR DE BARRAS"/>
    <s v="LECTOR DESCONFIGURADO"/>
    <s v="No"/>
    <n v="0"/>
    <n v="0"/>
    <n v="0"/>
    <n v="0"/>
    <n v="0"/>
    <s v="A1YZZ567"/>
    <n v="0"/>
    <n v="0"/>
    <n v="0"/>
    <s v="TIPO II"/>
    <s v="TERRESTRE"/>
    <n v="1"/>
    <n v="0"/>
    <s v="BRAVO MADROÑERO OSCAR ESTEBAN"/>
    <n v="144967.87232000002"/>
    <n v="140395.6348884"/>
    <n v="144967.87232000002"/>
    <m/>
    <m/>
    <m/>
    <m/>
    <m/>
    <m/>
  </r>
  <r>
    <s v="MEDELLIN"/>
    <x v="5"/>
    <x v="5"/>
    <n v="5360"/>
    <n v="5689439"/>
    <n v="1901242"/>
    <n v="51202497"/>
    <s v="ANTIOQUIA"/>
    <s v="ITAGUI"/>
    <s v="MERKA TODO PARQUE "/>
    <s v="REDEBAN"/>
    <n v="5689439"/>
    <s v="FO-25-1136928"/>
    <d v="2025-06-26T08:00:00"/>
    <d v="2025-06-26T16:21:00"/>
    <s v="CERRADO"/>
    <s v="INCIDENTE"/>
    <s v="BANCO DE BOGOTA"/>
    <s v="SOPORTE_TELEFÓNICO"/>
    <s v="26-06 SE ESCALA PARA VISITA. LLAMAR ANTES DE VISITAR, CONFIRMAR FALLA Y DATOS_x000a_0_x000a_26-06 / SOLUCIÓN: SE LLAMA A LA USUARIA (MARYORI HERNANDEZ) ESTA INDICA QUE EL EQUIPO YA ESTÁ FUNCIONANDO CON TOTAL NORMALIDAD, HABÍA UN CABLE DESCONECTADO PERO YA LO CONECTARON  / USUARIO: Maryori hernandez  TELEFONO: 3104899546 CORREO: controldevisitadigital@gmail.com "/>
    <s v="HARDWARE"/>
    <s v="NO ENCIENDE"/>
    <s v="DAÑO POS"/>
    <s v="No"/>
    <n v="0"/>
    <n v="0"/>
    <n v="0"/>
    <n v="0"/>
    <n v="0"/>
    <n v="0"/>
    <n v="0"/>
    <n v="0"/>
    <n v="0"/>
    <s v="TIPO I"/>
    <s v="TERRESTRE"/>
    <n v="0"/>
    <n v="0"/>
    <s v="RUA ALVAREZ RICHARD ANDRES"/>
    <n v="41241.0800752"/>
    <n v="0"/>
    <n v="41241.0800752"/>
    <m/>
    <m/>
    <m/>
    <m/>
    <m/>
    <m/>
  </r>
  <r>
    <s v="BUCARAMANGA"/>
    <x v="4"/>
    <x v="4"/>
    <n v="68276"/>
    <n v="5689878"/>
    <n v="1900543"/>
    <n v="13641451"/>
    <s v="SANTANDER"/>
    <s v="FLORIDABLANCA"/>
    <s v="MISCEL PAPEL E INTERNET SMITH"/>
    <s v="REDEBAN"/>
    <n v="5689878"/>
    <s v="FO-25-1138383"/>
    <d v="2025-06-26T10:59:00"/>
    <d v="2025-06-26T16:26:00"/>
    <s v="CERRADO"/>
    <s v="INCIDENTE"/>
    <s v="BANCO DE BOGOTA"/>
    <s v="VISITA_TÉCNICA"/>
    <s v="26-06 SE ESCALA PARA VISITA. LLAMAR ANTES DE VISITAR, CONFIRMAR FALLA Y DATOS_x000a_0_x000a_26-06 / SOLUCIÓN: SE REALIZA VISITA AL COMERCIO SE CONFIGURA DATAFONO A LA VERSIÓN 10.6 SE REALIZA SEMBRADO DE TARJETA #4634 SE REALIZAN PRUEBAS OK  / USUARIO: Armando Parada  TELEFONO: 3212291516 CORREO: armandopj1120@hotmail.com"/>
    <s v="HARDWARE"/>
    <s v="ACTUALIZACION"/>
    <s v="VERSION CAMBIO POS"/>
    <s v="No"/>
    <n v="0"/>
    <n v="0"/>
    <n v="0"/>
    <n v="0"/>
    <n v="0"/>
    <s v="JAAAD020"/>
    <n v="0"/>
    <n v="0"/>
    <n v="0"/>
    <s v="TIPO I"/>
    <s v="TERRESTRE"/>
    <n v="1"/>
    <n v="0"/>
    <s v="MARIÑO PABON JORGE ENRIQUE"/>
    <n v="65960.072302"/>
    <n v="75096.394270399993"/>
    <n v="65960.072302"/>
    <m/>
    <m/>
    <m/>
    <m/>
    <m/>
    <m/>
  </r>
  <r>
    <s v="BOGOTA"/>
    <x v="0"/>
    <x v="0"/>
    <n v="11001"/>
    <n v="5689861"/>
    <n v="1901314"/>
    <n v="13604491"/>
    <s v="CUNDINAMARCA"/>
    <s v="BOGOTA"/>
    <s v="PAPELERIA FOTOCOPIADORA"/>
    <s v="REDEBAN"/>
    <n v="5689861"/>
    <s v="FO-25-1138374"/>
    <d v="2025-06-26T10:52:00"/>
    <d v="2025-06-26T16:32:00"/>
    <s v="CERRADO"/>
    <s v="INCIDENTE"/>
    <s v="BANCO DE BOGOTA"/>
    <s v="VISITA_TÉCNICA"/>
    <s v="26-06 SE ESCALA PARA VISITA. LLAMAR ANTES DE VISITAR, CONFIRMAR FALLA Y DATOS_x000a_0_x000a_26-06 / SOLUCIÓN: SE REALIZAN PRUEBAS POR FALLA EN TRANSACCIONES RECONFIGURACIÓN DE EQUIPO Y NUEVAMENTE SEMBRADO DE TARJETA CC, CON EL CONVENIO DE TELETÓN LA OPERACIÓN SALE EXITOSA PERO CON OTRO CONVENIO PERSISTE LA FALLA, SE ESCALA A RBM QUERÉS ESCALAN A CENTRO DE OPERACIONES ESTAMOS EN ESPERA DE ESTA RESPUESTA DESDE LAS 13:30. SIENDO LAS 14:30 NOS CONFIRMAN BLOQUEO POR PARTE DE INCOCREDITO POR TEMAS DE FACTURA DIGITAL LO CUAL YA ES TEMA ENTRE BANCO Y CLIENTE SERVICIO PARA RBM Y LINEACOM ESTÁ OK SERVICIO OPERATIVO PRUEBAS OK TRNA RBM SEMBRADO DE TARJETA CC  / USUARIO: Liliana quiseno TELEFONO: 3002092219 CORREO: liliq2104@hotmail.com"/>
    <s v="ENTIDAD"/>
    <s v="AVAL TARJETA DE SEMBRADO"/>
    <s v="RESEMBRADO DE TARJETA"/>
    <s v="No"/>
    <n v="0"/>
    <n v="0"/>
    <n v="0"/>
    <n v="0"/>
    <n v="0"/>
    <s v="IZ8ZZ698"/>
    <n v="0"/>
    <n v="0"/>
    <n v="0"/>
    <s v="TIPO I"/>
    <s v="TERRESTRE"/>
    <n v="1"/>
    <n v="0"/>
    <s v="BUSTOS MORA DIEGO MANUEL"/>
    <n v="65960.072302"/>
    <n v="75096.394270399993"/>
    <n v="65960.072302"/>
    <m/>
    <m/>
    <m/>
    <m/>
    <m/>
    <m/>
  </r>
  <r>
    <s v="BOGOTA"/>
    <x v="0"/>
    <x v="0"/>
    <n v="25754"/>
    <n v="5689785"/>
    <n v="1900209"/>
    <n v="17938366"/>
    <s v="CUNDINAMARCA"/>
    <s v="SOACHA"/>
    <s v="PAPELERIA BUGS"/>
    <s v="REDEBAN"/>
    <n v="5689785"/>
    <s v="FO-25-1138077"/>
    <d v="2025-06-26T10:21:00"/>
    <d v="2025-06-26T17:44:00"/>
    <s v="CERRADO"/>
    <s v="INCIDENTE"/>
    <s v="BANCO DE BOGOTA"/>
    <s v="VISITA_TÉCNICA"/>
    <s v="26-06 SE ESCALA PARA VISITA. LLAMAR ANTES DE VISITAR, CONFIRMAR FALLA Y DATOS_x000a_0_x000a_26-06 / SOLUCIÓN: SE LLEGA A DIRECCIÓN PARA ATENDER INCIDENTE, AL LLEGAR LA TARJETA DE SEMBRADO NO ESTÁ EN SITIO SE DA ESPERA PARA QUE LA PUEDAN TRAER PERO LA TIENEN LEJOS Y LLEGARÁ HASTA LA NOCHE, SE INDICA A CLIENTE QUE DEBERÁ VOLVER A LLAMAR PARA SOLICITAR NUEVAMENTE EL MANTENIMIENTO SE DEBE CAMBIAR EQUIPO POR DAÑO EN LA IMPRESORA  / USUARIO: Fernando Restrepo  TELEFONO: 3132602711 CORREO: marti1492@hotmail.com"/>
    <s v="HARDWARE"/>
    <s v="IMPRESION"/>
    <s v="NO AVANZA PAPEL"/>
    <s v="No"/>
    <n v="0"/>
    <n v="0"/>
    <n v="0"/>
    <n v="0"/>
    <n v="0"/>
    <s v="0"/>
    <n v="0"/>
    <n v="0"/>
    <n v="0"/>
    <s v="TIPO I"/>
    <s v="TERRESTRE"/>
    <n v="1"/>
    <n v="0"/>
    <s v="BUSTOS MORA DIEGO MANUEL"/>
    <n v="65960.072302"/>
    <n v="75096.394270399993"/>
    <n v="65960.072302"/>
    <m/>
    <m/>
    <m/>
    <m/>
    <m/>
    <m/>
  </r>
  <r>
    <s v="BUCARAMANGA"/>
    <x v="4"/>
    <x v="4"/>
    <n v="68755"/>
    <n v="5689736"/>
    <n v="1900649"/>
    <n v="18738088"/>
    <s v="SANTANDER"/>
    <s v="SOCORRO"/>
    <s v="CELULARES Y TELECOMUNICACIONES CELTEL S.A"/>
    <s v="REDEBAN"/>
    <n v="5689736"/>
    <s v="FO-25-1138135"/>
    <d v="2025-06-26T10:05:00"/>
    <d v="2025-06-26T17:46:00"/>
    <s v="CERRADO"/>
    <s v="INCIDENTE"/>
    <s v="BANCO DE BOGOTA"/>
    <s v="VISITA_TÉCNICA"/>
    <s v="26-06 EN COMUNICACION CON LA SEÑORA KARINA CASTELLANOS AL NUMERO 3103250569, CONFIRMA FALLA, DATOS CORRECTOS. SE ESCALA PARA VISITA_x000a_0_x000a_26-06 / SOLUCIÓN: SE FORMATEA DATAFONO , SE LE INSTALA S.O Y VERSION 10.6 SE SIMEBRA TARJETA 7398, SE HACEN PRUEBAS OK 771969 / USUARIO: KARINA CASTELLANOS TELEFONO: 3103250569 CORREO: cpssocorro@celtelsa.net"/>
    <s v="SOFTWARE"/>
    <s v="ERROR DE TRANSACCIONES"/>
    <s v="RECHAZO GENERAL"/>
    <s v="No"/>
    <n v="0"/>
    <n v="0"/>
    <n v="0"/>
    <n v="0"/>
    <n v="0"/>
    <s v="A4OZZ779"/>
    <n v="0"/>
    <n v="0"/>
    <n v="7398"/>
    <s v="TIPO III"/>
    <s v="TERRESTRE"/>
    <n v="1"/>
    <n v="0"/>
    <s v="GELVEZ MOGOLLON JOSE ELISEO"/>
    <n v="275728.78077800001"/>
    <n v="196536.5258152"/>
    <n v="275728.78077800001"/>
    <m/>
    <m/>
    <m/>
    <m/>
    <m/>
    <m/>
  </r>
  <r>
    <s v="PASTO"/>
    <x v="3"/>
    <x v="3"/>
    <n v="52001"/>
    <n v="5690001"/>
    <n v="1902223"/>
    <n v="45174968"/>
    <s v="NARIÑO"/>
    <s v="PASTO"/>
    <s v="DROGUERIA SUPER EXTRABARATAS N"/>
    <s v="REDEBAN"/>
    <n v="5690001"/>
    <s v="FO-25-1138752"/>
    <d v="2025-06-26T11:35:00"/>
    <d v="2025-06-27T10:04:00"/>
    <s v="CERRADO"/>
    <s v="INCIDENTE"/>
    <s v="BANCO DE BOGOTA"/>
    <s v="VISITA_TÉCNICA"/>
    <s v="26-06 SE ESCALA PARA VISITA. LLAMAR ANTES DE VISITAR, CONFIRMAR FALLA Y DATOS_x000a_0_x000a_27-06 / SOLUCIÓN: SE VERIFICÓ FALLA DE LECTOR DE CÓDIGO DE BARRAS NO PERMITE LEER CÓDIGOS SE CONFIGURA PERO FALLA PERSISTE SE REALIZÓ CAMBIO DE LECTORA SE EJECUTAN PRUEBAS TX EXITOSAS QUEDA OPERATIVO.  / USUARIO: Jonathan Posso  TELEFONO: 3043507045 CORREO: dgriatamasagra@gmail.com "/>
    <s v="HARDWARE"/>
    <s v="LECTOR DE BARRAS"/>
    <s v="DAÑO POS"/>
    <s v="Si"/>
    <n v="0"/>
    <s v="LECTOR L2  PERDIÓ CONFIGURACIÓN"/>
    <n v="0"/>
    <n v="0"/>
    <n v="0"/>
    <s v="EF00S141"/>
    <s v=" 529208  "/>
    <s v=" 914000  "/>
    <n v="0"/>
    <s v="TIPO I"/>
    <s v="TERRESTRE"/>
    <n v="1"/>
    <n v="0"/>
    <s v="REMICIO AMADO JOHN HEBER"/>
    <n v="65960.072302"/>
    <n v="75096.394270399993"/>
    <n v="65960.072302"/>
    <m/>
    <m/>
    <m/>
    <m/>
    <m/>
    <m/>
  </r>
  <r>
    <s v="BOGOTA"/>
    <x v="0"/>
    <x v="0"/>
    <n v="11001"/>
    <n v="5690687"/>
    <n v="1901394"/>
    <n v="16863177"/>
    <s v="CUNDINAMARCA"/>
    <s v="BOGOTA"/>
    <s v="PIJAMERA Y VARIEDAD MUNDO BABY"/>
    <s v="REDEBAN"/>
    <n v="5690687"/>
    <s v="FO-25-1141451"/>
    <d v="2025-06-26T15:49:00"/>
    <d v="2025-06-27T10:07:00"/>
    <s v="CERRADO"/>
    <s v="INCIDENTE"/>
    <s v="BANCO DE BOGOTA"/>
    <s v="VISITA_TÉCNICA"/>
    <s v="26-06 EN COMUNICACION CON EL SEÑOR OSCAR CEPEDA AL NUMERO 3204498931, CONFIRMA FALLA, DATOS CORRECTOS. SE ESCALA PARA VISITA_x000a_0_x000a_27-06 / SOLUCIÓN: SE REALIZA VALIDACIÓN FONDOS INSUFICIENTE SE VALÍA CON PAOLA GARZÓN DE REDEBAN LA CUAL VALÍA CON ENTIDAD INDICAN QUE TIENE BLOQUEO POR SOBREGIRO CLIENTE DEBE ACERCARSE A LA ENTIDAD / USUARIO: Felipe Rivera  TELEFONO: 3125088008 CORREO: andresrivera131119@gmail.com"/>
    <s v="ENTIDAD"/>
    <s v="ERROR DE TRANSACCIONES"/>
    <s v="SIN CUPO HABILITADO"/>
    <s v="No"/>
    <n v="0"/>
    <n v="0"/>
    <n v="0"/>
    <n v="0"/>
    <n v="0"/>
    <s v="AA00A596"/>
    <n v="0"/>
    <n v="0"/>
    <n v="0"/>
    <s v="TIPO I"/>
    <s v="TERRESTRE"/>
    <n v="1"/>
    <n v="0"/>
    <s v="GOMEZ VEGA DAVID SNEYDER"/>
    <n v="65960.072302"/>
    <n v="75096.394270399993"/>
    <n v="65960.072302"/>
    <m/>
    <m/>
    <m/>
    <m/>
    <m/>
    <m/>
  </r>
  <r>
    <s v="MEDELLIN"/>
    <x v="5"/>
    <x v="5"/>
    <n v="5440"/>
    <n v="5688345"/>
    <n v="1902334"/>
    <n v="20011078"/>
    <s v="ANTIOQUIA"/>
    <s v="MARINILLA"/>
    <s v="TEAM COMMUNICATIONS MARINILLA CVS PARQUE"/>
    <s v="REDEBAN"/>
    <n v="5688345"/>
    <s v="FO-25-1133508"/>
    <d v="2025-06-25T11:37:00"/>
    <d v="2025-06-27T11:18:00"/>
    <s v="CERRADO"/>
    <s v="INCIDENTE"/>
    <s v="BANCO DE BOGOTA"/>
    <s v="VISITA_TÉCNICA"/>
    <s v="25-06 SE ESCALA PARA VISITA. LLAMAR ANTES DE VISITAR Y CONFIRMAR DATOS, DIRECCION Y SOLICITUD_x000a_27/06/2025 SE ESTÁ DANDO SOLUCIÓN A LA FALLA SE LLEGA DESDE LAS 9:40 AM Y AUN SEGUIMOS EN COMERCIO_x000a_27-06 / SOLUCIÓN: SE CAMBIA DATÁFONO POR FALLAS EN REINICIO. Y PINPAD NO LEER LAS TARJETAS  / USUARIO: ANA MARÍA LOPERA  TELEFONO: 3186597945 CORREO: cajamarinillaparque@teamcomunicaciones.com"/>
    <s v="HARDWARE"/>
    <s v="SE REINICIA"/>
    <s v="DAÑO POS"/>
    <s v="Si"/>
    <s v="DATAFONO A3 ERROR 0316"/>
    <n v="0"/>
    <s v="HUB HB1 DETERIORO CABLE"/>
    <s v="PINPAD A13 RETIRE TARJETA"/>
    <n v="0"/>
    <s v="A1QZZ971"/>
    <s v="1254291  1241522 243627317561365457299486"/>
    <s v="1039635  1062671 Na"/>
    <n v="0"/>
    <s v="TIPO II"/>
    <s v="TERRESTRE"/>
    <n v="1"/>
    <n v="0"/>
    <s v="DIAZ ZABALA FRANCIS DUBAN"/>
    <n v="144967.87232000002"/>
    <n v="140395.6348884"/>
    <n v="144967.87232000002"/>
    <m/>
    <m/>
    <m/>
    <m/>
    <m/>
    <m/>
  </r>
  <r>
    <s v="MEDELLIN"/>
    <x v="5"/>
    <x v="5"/>
    <n v="5001"/>
    <n v="5690181"/>
    <n v="1902913"/>
    <n v="87228756"/>
    <s v="ANTIOQUIA"/>
    <s v="MEDELLIN"/>
    <s v="ESTUDIO FOTOGRAFICO MARGARITA "/>
    <s v="REDEBAN"/>
    <n v="5690181"/>
    <s v="FO-25-1139232"/>
    <d v="2025-06-26T12:50:00"/>
    <d v="2025-06-27T11:42:00"/>
    <s v="CERRADO"/>
    <s v="INCIDENTE"/>
    <s v="BANCO DE BOGOTA"/>
    <s v="VISITA_TÉCNICA"/>
    <s v="26-06 SE ESCALA PARA VISITA. LLAMAR ANTES DE VISITAR, CONFIRMAR FALLA Y DATOS_x000a_0_x000a_27-06 / SOLUCIÓN: SE REALIZA CONFIGURACIÓN DE PARÁMETROS  / USUARIO: Aura Londoño TELEFONO: 3103700383 CORREO: loondobeta@gmail.com"/>
    <s v="SOFTWARE"/>
    <s v="COMUNICACION"/>
    <s v="VERIFIQUE PARAMETROS"/>
    <s v="No"/>
    <n v="0"/>
    <n v="0"/>
    <n v="0"/>
    <n v="0"/>
    <n v="0"/>
    <s v="LMNZZ308"/>
    <n v="0"/>
    <n v="0"/>
    <n v="0"/>
    <s v="TIPO I"/>
    <s v="TERRESTRE"/>
    <n v="1"/>
    <n v="0"/>
    <s v="HERNANDEZ CHAVARRIA JUAN CAMILO"/>
    <n v="65960.072302"/>
    <n v="75096.394270399993"/>
    <n v="65960.072302"/>
    <m/>
    <m/>
    <m/>
    <m/>
    <m/>
    <m/>
  </r>
  <r>
    <s v="BUCARAMANGA"/>
    <x v="4"/>
    <x v="4"/>
    <n v="68001"/>
    <n v="5690832"/>
    <n v="1899837"/>
    <n v="13447206"/>
    <s v="SANTANDER"/>
    <s v="BUCARAMANGA"/>
    <s v="DROGUERIA Y PERF SANTA RITA"/>
    <s v="REDEBAN"/>
    <n v="5690832"/>
    <s v="FO-25-1141410"/>
    <d v="2025-06-26T16:41:00"/>
    <d v="2025-06-27T11:47:00"/>
    <s v="CERRADO"/>
    <s v="INCIDENTE"/>
    <s v="BANCO DE BOGOTA"/>
    <s v="VISITA_TÉCNICA"/>
    <s v="26-06 SE ESCALA PARA VISITA. LLAMAR ANTES DE VISITAR, CONFIRMAR FALLA Y DATOS_x000a_0_x000a_27-06 / SOLUCIÓN: SE REALIZA VISITA AL COMERCIO SE ACTUALIZA DATAFONO A LA VERSIÓN 10.6 SE REALIZA SEMBRADO DE TARJETA #7304 SE REALIZAN PRUEBAS OK  / USUARIO: Yenny Sánchez  TELEFONO: 3125903342 CORREO: rosaparias12@hotmail.com"/>
    <s v="HARDWARE"/>
    <s v="ACTUALIZACION"/>
    <s v="VERSION CAMBIO POS"/>
    <s v="No"/>
    <n v="0"/>
    <n v="0"/>
    <n v="0"/>
    <n v="0"/>
    <n v="0"/>
    <s v="IZ0FZ917"/>
    <n v="0"/>
    <n v="0"/>
    <n v="7304"/>
    <s v="TIPO I"/>
    <s v="TERRESTRE"/>
    <n v="1"/>
    <n v="0"/>
    <s v="MARIÑO PABON JORGE ENRIQUE"/>
    <n v="65960.072302"/>
    <n v="75096.394270399993"/>
    <n v="65960.072302"/>
    <m/>
    <m/>
    <m/>
    <m/>
    <m/>
    <m/>
  </r>
  <r>
    <s v="CALI"/>
    <x v="3"/>
    <x v="3"/>
    <n v="19001"/>
    <n v="5690335"/>
    <n v="1900262"/>
    <n v="89347503"/>
    <s v="CAUCA"/>
    <s v="POPAYAN"/>
    <s v="DIGICELL COMUNICACIONES DEL CAUCA"/>
    <s v="REDEBAN"/>
    <n v="5690335"/>
    <s v="FO-25-1140028"/>
    <d v="2025-06-26T13:54:00"/>
    <d v="2025-06-27T11:51:00"/>
    <s v="CERRADO"/>
    <s v="INCIDENTE"/>
    <s v="BANCO DE BOGOTA"/>
    <s v="VISITA_TÉCNICA"/>
    <s v="26-06 EN COMUNICACION CON EL SEÑOR FERNEY VEGA AL NUMERO 3112154528, CONFIRMA FALLA, DATOS CORRECTOS. SE ESCALA PARA VISITA_x000a_0_x000a_27-06 / SOLUCIÓN: SE INGRESA SE INSTALA LECTOR DE CÓDIGO DE BARRAS Y BASE YA QUE EN LA ANTERIOR VISITA NO SE INSTALÓ DEBIDO A QUE LA ENTIDAD NO TENÍA REGISTRADA LA FRANQUICIA VISA PARA CORRESPONSAL SE HACEN PRUEBAS OK SE FORMATIO SE SEMBRÓ TARJETA PRUEBAS OK TELECARGA DRNA CREACIÓN DE USUARIOS / USUARIO: Didier Vega  TELEFONO: 3112154518 CORREO: telecneacomunicaciones@gmail.com"/>
    <s v="HARDWARE"/>
    <s v="LECTOR DE BARRAS"/>
    <s v="DAÑO POS"/>
    <s v="Si"/>
    <n v="0"/>
    <n v="0"/>
    <n v="0"/>
    <n v="0"/>
    <n v="0"/>
    <s v="SXUZZ843"/>
    <n v="984151"/>
    <n v="0"/>
    <n v="0"/>
    <s v="TIPO III"/>
    <s v="TERRESTRE"/>
    <n v="1"/>
    <n v="0"/>
    <s v="GIMBUEL LASSO LUIS GERMAN"/>
    <n v="275728.78077800001"/>
    <n v="196536.5258152"/>
    <n v="275728.78077800001"/>
    <m/>
    <m/>
    <m/>
    <m/>
    <m/>
    <m/>
  </r>
  <r>
    <s v="PASTO"/>
    <x v="3"/>
    <x v="3"/>
    <n v="52399"/>
    <n v="5691475"/>
    <n v="1901699"/>
    <n v="16832636"/>
    <s v="NARIÑO"/>
    <s v="LA UNION"/>
    <s v="DROGUERIA SUPERDESCUENTOS"/>
    <s v="REDEBAN"/>
    <n v="5691475"/>
    <s v="FO-25-1142835"/>
    <d v="2025-06-27T09:30:00"/>
    <d v="2025-06-27T11:59:00"/>
    <s v="CERRADO"/>
    <s v="INCIDENTE"/>
    <s v="BANCO DE BOGOTA"/>
    <s v="SOPORTE_TELEFÓNICO"/>
    <s v="27-06 EN COMUNICACION CON EL SEÑOR JOSE LUIS GAVIRIA AL NUMERO 3147017344, CONFIRMA FALLA, DATOS CORRECTOS. SE ESCALA PARA VISITA_x000a_0_x000a_27-06 / SOLUCIÓN: SE REALIZA LLAMADA AL CLIENTE, Y SE VALIDA EL INCONVENIENTE EL CLIENTE INDICA QUE SE COMUNICO CON EL ASESOR Y LE INDICARON QUE EL PROBLEMA NO ERA DEL DATAFONO SINO EL SOBRE GIRO DEL CUPO QUE NO ESTA HABILITADO POR TAL MOTIVO AUTORIZA CERRAR LA VISITA. / USUARIO: JOSE LUIS GAVIRIA TELEFONO: 3147017344 CORREO: controldevisitadigital@gmail.com"/>
    <s v="ENTIDAD"/>
    <s v="ERROR DE TRANSACCIONES"/>
    <s v="SIN CUPO HABILITADO"/>
    <s v="No"/>
    <n v="0"/>
    <n v="0"/>
    <n v="0"/>
    <n v="0"/>
    <n v="0"/>
    <n v="0"/>
    <n v="0"/>
    <n v="0"/>
    <n v="0"/>
    <s v="TIPO III"/>
    <s v="TERRESTRE"/>
    <n v="0"/>
    <n v="0"/>
    <s v="HENAO CARDONA DIEGO FERNANDO"/>
    <n v="41241.0800752"/>
    <n v="0"/>
    <n v="41241.0800752"/>
    <m/>
    <m/>
    <m/>
    <m/>
    <m/>
    <m/>
  </r>
  <r>
    <s v="BOGOTA"/>
    <x v="0"/>
    <x v="0"/>
    <n v="25175"/>
    <n v="5689923"/>
    <n v="1902217"/>
    <n v="13923198"/>
    <s v="CUNDINAMARCA"/>
    <s v="CHIA"/>
    <s v="SOMERWICAS"/>
    <s v="REDEBAN"/>
    <n v="5689923"/>
    <s v="FO-25-1138526"/>
    <d v="2025-06-26T11:15:00"/>
    <d v="2025-06-27T13:43:00"/>
    <s v="CERRADO"/>
    <s v="INCIDENTE"/>
    <s v="NO REGISTRA"/>
    <s v="VISITA_TÉCNICA"/>
    <s v="26-06 SE ESCALA PARA VISITA. LLAMAR ANTES DE VISITAR, CONFIRMAR FALLA Y DATOS_x000a_0_x000a_27-06 / SOLUCIÓN: SE LLEGA LA DIRECCIÓN INDICA SE REALIZA CAMBIO DE DATÁFONO POR MSJ LLT. SEMBRADO DE TARJETA OKAY ACTUALIZACIÓN OKAY SE REALIZAN PRUEBAS EXITOSAS / USUARIO: William Castellanos  TELEFONO: 3115995187 CORREO: somerwicas@gmail.com"/>
    <s v="HARDWARE"/>
    <s v="LLT MEMORIA INSUFICIENTE"/>
    <s v="LLT"/>
    <s v="Si"/>
    <s v="DATAFONO A6 ALERT IRRUPTION"/>
    <n v="0"/>
    <n v="0"/>
    <n v="0"/>
    <n v="0"/>
    <s v="JAANZ765"/>
    <s v="963223   "/>
    <s v="203596   "/>
    <n v="0"/>
    <s v="TIPO II"/>
    <s v="TERRESTRE"/>
    <n v="1"/>
    <n v="0"/>
    <s v="GARCIA PASTRANA KEVIN FERNANDO"/>
    <n v="144967.87232000002"/>
    <n v="140395.6348884"/>
    <n v="144967.87232000002"/>
    <m/>
    <m/>
    <m/>
    <m/>
    <m/>
    <m/>
  </r>
  <r>
    <s v="VILLAVICENCIO"/>
    <x v="1"/>
    <x v="1"/>
    <n v="50001"/>
    <n v="5690825"/>
    <n v="1903110"/>
    <n v="17591652"/>
    <s v="META"/>
    <s v="VILLAVICENCIO"/>
    <s v="PDV PORFIA ESPECIALIZADO"/>
    <s v="REDEBAN"/>
    <n v="5690825"/>
    <s v="FO-25-1141408"/>
    <d v="2025-06-26T16:39:00"/>
    <d v="2025-06-27T13:48:00"/>
    <s v="CERRADO"/>
    <s v="INCIDENTE"/>
    <s v="BANCO DE BOGOTA"/>
    <s v="SOPORTE_TELEFÓNICO"/>
    <s v="26-06 SE ESCALA PARA VISITA. LLAMAR ANTES DE VISITAR, CONFIRMAR FALLA Y DATOS_x000a_0_x000a_27-06 / SOLUCIÓN: SE REALIZA CONTACTO TELEFONICO CON LA SEÑORA  KATHERINE ENCARGADA DEL PUNTO LA CUAL INDICA QUE EL DAÑO FUE SOLUCIONADO EL DÍA DE AYER, QUE EL EQUIPO ESTA FUNCIONANDO OK / USUARIO: Katerine TELEFONO: 3166127212 CORREO: centrodecontacto@consuerte.com.co"/>
    <s v="HARDWARE"/>
    <s v="COMUNICACION"/>
    <s v="MENSAJE CABLE DE RED DESCONECTADO"/>
    <s v="No"/>
    <n v="0"/>
    <n v="0"/>
    <n v="0"/>
    <n v="0"/>
    <n v="0"/>
    <n v="0"/>
    <n v="0"/>
    <n v="0"/>
    <n v="0"/>
    <s v="TIPO I"/>
    <s v="TERRESTRE"/>
    <n v="0"/>
    <n v="0"/>
    <s v="PEDREROS CONTRERAS MICHAEL STEVENS"/>
    <n v="41241.0800752"/>
    <n v="0"/>
    <n v="41241.0800752"/>
    <m/>
    <m/>
    <m/>
    <m/>
    <m/>
    <m/>
  </r>
  <r>
    <s v="MONTERIA"/>
    <x v="2"/>
    <x v="2"/>
    <n v="23417"/>
    <n v="5691076"/>
    <n v="1903007"/>
    <n v="89209952"/>
    <s v="CORDOBA"/>
    <s v="LORICA"/>
    <s v="COOP - ALIANZAS"/>
    <s v="REDEBAN"/>
    <n v="5691076"/>
    <s v="FO-25-1142117"/>
    <d v="2025-06-27T08:00:00"/>
    <d v="2025-06-27T13:52:00"/>
    <s v="CERRADO"/>
    <s v="INCIDENTE"/>
    <s v="BANCO DE BOGOTA"/>
    <s v="VISITA_TÉCNICA"/>
    <s v="27-06 SE ESCALA PARA VISITA. LLAMAR ANTES DE VISITAR, CONFIRMAR FALLA Y DATOS_x000a_0_x000a_27-06 / SOLUCIÓN: SE REALIZÓ CAMBIO DE EQUIPO OK, USUARIOS OK, PRUEBAS OK, TELECARGA DRNA. / USUARIO: Ladys Correa  TELEFONO: 3113942738 CORREO: ladyscm35@gmail.com"/>
    <s v="HARDWARE"/>
    <s v="ALERT IRRUPTION"/>
    <s v="ALERT IRRUPTION"/>
    <s v="Si"/>
    <s v="DATAFONO A6 ALERT IRRUPTION"/>
    <n v="0"/>
    <n v="0"/>
    <n v="0"/>
    <n v="0"/>
    <s v="FAPZZ529"/>
    <s v="506857   "/>
    <s v="232674   "/>
    <n v="0"/>
    <s v="TIPO II"/>
    <s v="TERRESTRE"/>
    <n v="1"/>
    <n v="0"/>
    <s v="CALDERA SALCEDO CARLOS JULIO"/>
    <n v="144967.87232000002"/>
    <n v="140395.6348884"/>
    <n v="144967.87232000002"/>
    <m/>
    <m/>
    <m/>
    <m/>
    <m/>
    <m/>
  </r>
  <r>
    <s v="BOGOTA"/>
    <x v="0"/>
    <x v="0"/>
    <n v="11001"/>
    <n v="5690591"/>
    <n v="1900625"/>
    <n v="24383556"/>
    <s v="CUNDINAMARCA"/>
    <s v="BOGOTA"/>
    <s v="PAPELERIA VALE Y NIKO"/>
    <s v="REDEBAN"/>
    <n v="5690591"/>
    <s v="FO-25-1142813"/>
    <d v="2025-06-26T15:24:00"/>
    <d v="2025-06-27T14:21:00"/>
    <s v="CERRADO"/>
    <s v="INCIDENTE"/>
    <s v="BANCO DE BOGOTA"/>
    <s v="VISITA_TÉCNICA"/>
    <s v="26-06 SE ESCALA A LA RED PARA AUTORIZACION ** 27-06 LA RED: POR FAVOR PROCEDER CON EL RESEMBRADO DE TARJETA ** SE ESCALA PARA VISITA. LLAMAR ANTES DE VISITAR, CONFIRMAR FALLA Y DATOS_x000a_0_x000a_27-06 / SOLUCIÓN: SE REALIZA RECONFIGURACIÓN DE EQUIPO Y RESEMBRADO DE TARJETA A SOLICITUD DEL BANCO SERVICIO OPERATIVO PRUEBAS OK TRNA RBM SEMBRADO DE TARJETA CC  / USUARIO: Sara Millan TELEFONO: 3112553790 CORREO: zaritam1978@gmail.com"/>
    <s v="ENTIDAD"/>
    <s v="AVAL TARJETA DE SEMBRADO"/>
    <s v="RESEMBRADO DE TARJETA"/>
    <s v="No"/>
    <n v="0"/>
    <n v="0"/>
    <n v="0"/>
    <n v="0"/>
    <n v="0"/>
    <s v="10VZZ543"/>
    <n v="0"/>
    <n v="0"/>
    <n v="0"/>
    <s v="TIPO I"/>
    <s v="TERRESTRE"/>
    <n v="1"/>
    <n v="0"/>
    <s v="BUSTOS MORA DIEGO MANUEL"/>
    <n v="65960.072302"/>
    <n v="75096.394270399993"/>
    <n v="65960.072302"/>
    <m/>
    <m/>
    <m/>
    <m/>
    <m/>
    <m/>
  </r>
  <r>
    <s v="BUCARAMANGA"/>
    <x v="4"/>
    <x v="4"/>
    <n v="68307"/>
    <n v="5690371"/>
    <n v="1901839"/>
    <n v="17068727"/>
    <s v="SANTANDER"/>
    <s v="GIRON"/>
    <s v="COOPENESSA C.A.C CENTRO"/>
    <s v="REDEBAN"/>
    <n v="5690371"/>
    <s v="FO-25-1140033"/>
    <d v="2025-06-26T14:09:00"/>
    <d v="2025-06-27T15:54:00"/>
    <s v="CERRADO"/>
    <s v="INCIDENTE"/>
    <s v="BANCO POPULAR"/>
    <s v="VISITA_TÉCNICA"/>
    <s v="26-06 SE ESCALA PARA VISITA. LLAMAR ANTES DE VISITAR, CONFIRMAR FALLA Y DATOS_x000a_27/06/2025 SE LLEGA AL PUNTO EL CUAL SE ENCUENTRA CERRADO INDICAN QUE VUELVEN ABRIR HASTA LAS 2:30 PM_x000a_27-06 / SOLUCIÓN: SE REALIZA CAMBIO DE DATAFONO EL CUAL SE REINICIA CONSTANTEMENTE EN ESPECIAL AL RECIBIR LAS TARJETAS DE CAJASAN VERSIÓN 10.5 TARJETA DE SEMBRADO EN DETERIORO SE LE INDICA AL USUARIO QUE ES NECESARIO SOLICITAR EL CAMBIO DE TARJETA PRUEBAS OK SERVICIO OPERATIVO  / USUARIO: Jonathan Monsalve TELEFONO: 3142179615 CORREO: monsalvejonathan2106@gmail.com"/>
    <s v="HARDWARE"/>
    <s v="SE REINICIA"/>
    <s v="DAÑO POS"/>
    <s v="Si"/>
    <s v="DATAFONO CPT CAMBIO POR TECNOLOGÍA"/>
    <n v="0"/>
    <s v="HUB HB3 NO RECONOCE CONECTOR"/>
    <s v="PINPAD C2 LECTOR DE BANDA DAÑADO"/>
    <n v="0"/>
    <s v="AB00W186"/>
    <s v="1254479  1220678 241597317561324755898828"/>
    <s v="991476  879600 Sin placa serial "/>
    <n v="0"/>
    <s v="TIPO I"/>
    <s v="TERRESTRE"/>
    <n v="1"/>
    <n v="0"/>
    <s v="REYES RAMIREZ DIEGO ALEXANDER"/>
    <n v="65960.072302"/>
    <n v="75096.394270399993"/>
    <n v="65960.072302"/>
    <m/>
    <m/>
    <m/>
    <m/>
    <m/>
    <m/>
  </r>
  <r>
    <s v="BUCARAMANGA"/>
    <x v="4"/>
    <x v="4"/>
    <n v="68547"/>
    <n v="5690998"/>
    <n v="1901984"/>
    <n v="26407221"/>
    <s v="SANTANDER"/>
    <s v="PIEDECUESTA"/>
    <s v="REYES Y CRIADO S.A.S."/>
    <s v="REDEBAN"/>
    <n v="5690998"/>
    <s v="FO-25-1142112"/>
    <d v="2025-06-27T08:00:00"/>
    <d v="2025-06-27T16:03:00"/>
    <s v="CERRADO"/>
    <s v="INCIDENTE"/>
    <s v="BANCO DE BOGOTA"/>
    <s v="VISITA_TÉCNICA"/>
    <s v="27-06 SE ESCALA PARA VISITA. LLAMAR ANTES DE VISITAR, CONFIRMAR FALLA Y DATOS_x000a_0_x000a_27-06 / SOLUCIÓN: SE VISITA COMERCIO Y SE ENCUENTRA QUE EL CIERRE NO ESTÁ HABILITADO, SE PROCEDE A HABILITAR CIERRE Y SE HACEN TRANSACCIONES EFECTIVAS / USUARIO: Fredy Díaz  TELEFONO: 3102783266 CORREO: multiserviciosdesantandersas@gmail.com"/>
    <s v="SOFTWARE"/>
    <s v="CIERRE"/>
    <s v="CIERRE NO HABILITADO"/>
    <s v="No"/>
    <n v="0"/>
    <n v="0"/>
    <n v="0"/>
    <n v="0"/>
    <n v="0"/>
    <s v="A100G748"/>
    <n v="0"/>
    <n v="0"/>
    <n v="0"/>
    <s v="TIPO II"/>
    <s v="TERRESTRE"/>
    <n v="1"/>
    <n v="0"/>
    <s v="PEÑA DIAZ IVAN YESID"/>
    <n v="144967.87232000002"/>
    <n v="140395.6348884"/>
    <n v="144967.87232000002"/>
    <m/>
    <m/>
    <m/>
    <m/>
    <m/>
    <m/>
  </r>
  <r>
    <s v="BUCARAMANGA"/>
    <x v="4"/>
    <x v="4"/>
    <n v="68001"/>
    <n v="5691270"/>
    <n v="1903259"/>
    <n v="50838994"/>
    <s v="SANTANDER"/>
    <s v="BUCARAMANGA"/>
    <s v="ESTACION DE SERVICIOS LA ISABELA"/>
    <s v="REDEBAN"/>
    <n v="5691270"/>
    <s v="FO-25-1142355"/>
    <d v="2025-06-27T08:41:00"/>
    <d v="2025-06-27T16:07:00"/>
    <s v="CERRADO"/>
    <s v="INCIDENTE"/>
    <s v="BANCO DE BOGOTA"/>
    <s v="VISITA_TÉCNICA"/>
    <s v="27-06 SE ESCALA PARA VISITA. LLAMAR ANTES DE VISITAR, CONFIRMAR FALLA Y DATOS_x000a_0_x000a_27-06 / SOLUCIÓN: SE HACE PRESENCIA EN COMERCIO DEBIDO A QUE NO COMUNICA CON EL MÓDEM DEL INTERNET SE REALIZA PRUEBA AUTORIZADA POR LA RED CONVENIO 4998 TELETON VALOR DE 1 PESO OK SE CREAN USUARIOS Y CONTRASEÑA  / USUARIO: FREDDY FRANCO TELEFONO: 3153074717 CORREO: cucofranco1025@hotmail.com"/>
    <s v="HARDWARE"/>
    <s v="COMUNICACION"/>
    <s v="MENSAJE CABLE DE RED DESCONECTADO"/>
    <s v="Si"/>
    <s v="DATAFONO E3 NO COMUNICA MODEM"/>
    <n v="0"/>
    <n v="0"/>
    <n v="0"/>
    <n v="0"/>
    <s v="A3KZZ371"/>
    <s v="793993   "/>
    <s v="243962   "/>
    <n v="1010"/>
    <s v="TIPO I"/>
    <s v="TERRESTRE"/>
    <n v="1"/>
    <n v="0"/>
    <s v="BARRERA ORTEGA MARLON STWAR"/>
    <n v="65960.072302"/>
    <n v="75096.394270399993"/>
    <n v="65960.072302"/>
    <m/>
    <m/>
    <m/>
    <m/>
    <m/>
    <m/>
  </r>
  <r>
    <s v="SANTA MARTA"/>
    <x v="2"/>
    <x v="2"/>
    <n v="44430"/>
    <n v="5686610"/>
    <n v="1903270"/>
    <n v="89322846"/>
    <s v="LA GUAJIRA"/>
    <s v="MAICAO"/>
    <s v="INVERSIONES GERA MAICAO CVS CENTRO"/>
    <s v="REDEBAN"/>
    <n v="5686610"/>
    <s v="FO-25-1127569"/>
    <d v="2025-06-24T11:05:00"/>
    <d v="2025-06-27T17:11:00"/>
    <s v="CERRADO"/>
    <s v="INCIDENTE"/>
    <s v="BANCO DE BOGOTA"/>
    <s v="VISITA_TÉCNICA"/>
    <s v="24-06 EN COMUNICACION CON LA SEÑORA JENIFER CORONADO AL NUMERO 3016379562, CONFIRMA FALLA, DATOS CORRECTOS. SE ESCALA PARA VISITA_x000a_0_x000a_27-06 / SOLUCIÓN: SE REALIZA LA VISITA SE ENCUENTRA EL DATÁFONO CON LAA TECLAS UN POCO DURAS EN OCASIONES, SE PROCEDE A CAMBIAR EL EQUIPO, SE REALIZAN PRUEBAS PERO A LA HORA DE HACER LA TRANSACCIÓN DE RECAUDO DE PRUEBA AVAL APARECE EL MENSAJE DE TRANSACCIÓN &quot;DECLINADA LLAMARAL REF&quot; QUE INDICA SEGÚN EL CLIENTE QUE LLAMO AL BANCO QUE ES UN PROBLEMA DEL SERVIDOR DEL BANCO, Y QUE SERÁ SOLUCIONADO EN LA PRÓXIMA HORAS  / USUARIO: Yenifer Coronado  TELEFONO: 3016379562 CORREO: yenifercoroce@gmail.com"/>
    <s v="HARDWARE"/>
    <s v="TECLADO"/>
    <s v="DAÑO POS"/>
    <s v="Si"/>
    <s v="DATAFONO F3 TECLADO MALO"/>
    <n v="0"/>
    <n v="0"/>
    <n v="0"/>
    <n v="0"/>
    <s v="SXUZZ761"/>
    <s v="1170887   "/>
    <s v="772287   "/>
    <n v="0"/>
    <s v="TIPO IV"/>
    <s v="TERRESTRE"/>
    <n v="1"/>
    <n v="0"/>
    <s v="THOMAS CAMPO SIGIFREDO SEGUNDO"/>
    <n v="479588.87655000004"/>
    <n v="196536.5258152"/>
    <n v="479588.87655000004"/>
    <m/>
    <m/>
    <m/>
    <m/>
    <m/>
    <m/>
  </r>
  <r>
    <s v="CALI"/>
    <x v="3"/>
    <x v="3"/>
    <n v="19142"/>
    <n v="5690410"/>
    <n v="1903767"/>
    <n v="45879723"/>
    <s v="CAUCA"/>
    <s v="CALOTO"/>
    <s v="VARIEDADES EL RINCONCITO MALE"/>
    <s v="REDEBAN"/>
    <n v="5690410"/>
    <s v="FO-25-1140039"/>
    <d v="2025-06-26T14:25:00"/>
    <d v="2025-06-27T17:17:00"/>
    <s v="CERRADO"/>
    <s v="INCIDENTE"/>
    <s v="BANCO DE BOGOTA"/>
    <s v="VISITA_TÉCNICA"/>
    <s v="26-06 SE ESCALA PARA VISITA. LLAMAR ANTES DE VISITAR, CONFIRMAR FALLA Y DATOS_x000a_0_x000a_27-06 / SOLUCIÓN: SE REALIZA CAMBIO DE DATÁFONO ALERT IRRUPTION._x000a_SE CAMBIA HUB + PINPAD POR CAMBIO DE TECNOLOGÍA._x000a_SE REALIZAN PRUEBAS OPERATIVAS SIN NOVEDAD. / USUARIO: VILMA PAZ MORENO  TELEFONO: 3136484564 CORREO: vilmitapaz22@gmail.com"/>
    <s v="SOFTWARE"/>
    <s v="LLT"/>
    <s v="LLT"/>
    <s v="Si"/>
    <s v="DATAFONO A6 ALERT IRRUPTION - DATAFONO A12 SE BLOQUEA AL INICIALIZAR"/>
    <n v="0"/>
    <s v="HUB HB3 NO RECONOCE CONECTOR"/>
    <s v="PINPAD CPT CAMBIO POR TECNOLOGÍA"/>
    <n v="0"/>
    <s v="A30YZ174"/>
    <s v="1242406 - 1235466  1219479 243637317561365457309695"/>
    <s v="1104882 - 1242406  1109802 NO SERIALIZADO"/>
    <n v="0"/>
    <s v="TIPO II"/>
    <s v="TERRESTRE"/>
    <n v="1"/>
    <n v="0"/>
    <s v="TORRES GARCIA JENDRY JOSE"/>
    <n v="144967.87232000002"/>
    <n v="140395.6348884"/>
    <n v="144967.87232000002"/>
    <m/>
    <m/>
    <m/>
    <m/>
    <m/>
    <m/>
  </r>
  <r>
    <s v="BUCARAMANGA"/>
    <x v="4"/>
    <x v="4"/>
    <n v="68276"/>
    <n v="5691293"/>
    <n v="1903774"/>
    <n v="17756180"/>
    <s v="SANTANDER"/>
    <s v="FLORIDABLANCA"/>
    <s v="SONIA MARTINEZ MARTINEZ 2"/>
    <s v="REDEBAN"/>
    <n v="5691293"/>
    <s v="FO-25-1142386"/>
    <d v="2025-06-27T08:45:00"/>
    <d v="2025-06-28T08:27:00"/>
    <s v="CERRADO"/>
    <s v="INCIDENTE"/>
    <s v="BANCO DE BOGOTA"/>
    <s v="SOPORTE_TELEFÓNICO"/>
    <s v="27-06 SE ESCALA PARA VISITA. LLAMAR ANTES DE VISITAR, CONFIRMAR FALLA Y DATOS_x000a_0_x000a_27-06 / SOLUCIÓN: SE REALIZA LLAMADA PARA ATENDER INCIDENCIAS PERO SEÑORA SONIA  INDICA QUE ERA UN ERROR. EN LA TRANACCIONQU ESTUVO PRESENTANDO LA ENTIDAD EN HORAS DE LA MAÑANA PERO QUE YA SE RESTABLECIÓ Y YA ESTÁ OPERANDO CORRECTAMENTE POR LO ANTERIOR CANCELA VISITA  / USUARIO: Sonia Martinez  TELEFONO: 3102783266 CORREO: controldevisitadigital@lineacom.co"/>
    <s v="ENTIDAD"/>
    <s v="ERROR DE TRANSACCIONES"/>
    <s v="TRANSACCION NO PERMITIDA"/>
    <s v="No"/>
    <n v="0"/>
    <n v="0"/>
    <n v="0"/>
    <n v="0"/>
    <n v="0"/>
    <n v="0"/>
    <n v="0"/>
    <n v="0"/>
    <n v="0"/>
    <s v="TIPO I"/>
    <s v="TERRESTRE"/>
    <n v="0"/>
    <n v="0"/>
    <s v="PEÑA DIAZ IVAN YESID"/>
    <n v="41241.0800752"/>
    <n v="0"/>
    <n v="41241.0800752"/>
    <m/>
    <m/>
    <m/>
    <m/>
    <m/>
    <m/>
  </r>
  <r>
    <s v="SANTA MARTA"/>
    <x v="2"/>
    <x v="2"/>
    <n v="47001"/>
    <n v="5691648"/>
    <n v="1900890"/>
    <n v="19377654"/>
    <s v="MAGDALENA"/>
    <s v="SANTA MARTA"/>
    <s v="MC - MULTICELL SAS OCEAN MALL"/>
    <s v="REDEBAN"/>
    <n v="5691648"/>
    <s v="FO-25-1143129"/>
    <d v="2025-06-27T10:02:00"/>
    <d v="2025-06-28T08:32:00"/>
    <s v="CERRADO"/>
    <s v="INCIDENTE"/>
    <s v="BANCO DE BOGOTA"/>
    <s v="VISITA_TÉCNICA"/>
    <s v="27-06 SE ESCALA PARA VISITA. LLAMAR ANTES DE VISITAR, CONFIRMAR FALLA Y DATOS_x000a_0_x000a_27-06 / SOLUCIÓN: SE REALIZA VISITA AL PUNTO, SE REALIZA CAMBIO DE EQUIPO POR ALERT IRRUPTION, SE INICIALIZA, SE REALIZAN PRUEBAS, TODO OK  / USUARIO: Eliana acuña  TELEFONO: 3218399375 CORREO: eliana16117@outlook.com"/>
    <s v="HARDWARE"/>
    <s v="ALERT IRRUPTION"/>
    <s v="ALERT IRRUPTION"/>
    <s v="Si"/>
    <s v="DATAFONO A6 ALERT IRRUPTION"/>
    <n v="0"/>
    <n v="0"/>
    <n v="0"/>
    <n v="0"/>
    <s v="A1RZZ037"/>
    <s v="281390   "/>
    <s v="243323   "/>
    <n v="0"/>
    <s v="TIPO I"/>
    <s v="TERRESTRE"/>
    <n v="1"/>
    <n v="0"/>
    <s v="GUTIERREZ PEREZ LUIS ALBERTO"/>
    <n v="65960.072302"/>
    <n v="75096.394270399993"/>
    <n v="65960.072302"/>
    <m/>
    <m/>
    <m/>
    <m/>
    <m/>
    <m/>
  </r>
  <r>
    <s v="BOGOTA"/>
    <x v="0"/>
    <x v="0"/>
    <n v="25754"/>
    <n v="5691756"/>
    <n v="1903909"/>
    <n v="17938366"/>
    <s v="CUNDINAMARCA"/>
    <s v="SOACHA"/>
    <s v="PAPELERIA BUGS"/>
    <s v="REDEBAN"/>
    <n v="5691756"/>
    <s v="FO-25-1143537"/>
    <d v="2025-06-27T10:36:00"/>
    <d v="2025-06-28T10:25:00"/>
    <s v="CERRADO"/>
    <s v="INCIDENTE"/>
    <s v="BANCO DE BOGOTA"/>
    <s v="VISITA_TÉCNICA"/>
    <s v="27-06 SE ESCALA PARA VISITA. LLAMAR ANTES DE VISITAR, CONFIRMAR FALLA Y DATOS_x000a_0_x000a_28-06 / SOLUCIÓN: SE REALIZA CAMBIO DE EQUIPO POR DAÑO EN IMPRESORA NO AVANZA PAPEL AL IMPRIMIR SERVICIO OPERATIVO PRUEBAS OK TRNA RBM SEMBRADO DE TARJETA CC  / USUARIO: Martin Rodríguez  TELEFONO: 3132602711 CORREO: marti1492@hotmail.com"/>
    <s v="HARDWARE"/>
    <s v="IMPRESION"/>
    <s v="NO AVANZA PAPEL"/>
    <s v="Si"/>
    <s v="DATAFONO G5 NO AVANZA PAPEL"/>
    <n v="0"/>
    <n v="0"/>
    <n v="0"/>
    <n v="0"/>
    <s v="9B006471"/>
    <s v="1169795   "/>
    <s v="815591   "/>
    <n v="0"/>
    <s v="TIPO I"/>
    <s v="TERRESTRE"/>
    <n v="1"/>
    <n v="0"/>
    <s v="BUSTOS MORA DIEGO MANUEL"/>
    <n v="65960.072302"/>
    <n v="75096.394270399993"/>
    <n v="65960.072302"/>
    <m/>
    <m/>
    <m/>
    <m/>
    <m/>
    <m/>
  </r>
  <r>
    <s v="BOGOTA"/>
    <x v="0"/>
    <x v="0"/>
    <n v="11001"/>
    <n v="5692390"/>
    <n v="1903276"/>
    <n v="17930934"/>
    <s v="CUNDINAMARCA"/>
    <s v="BOGOTA"/>
    <s v="DON PAGO JUMBO 20 DE JULIO"/>
    <s v="REDEBAN"/>
    <n v="5692390"/>
    <s v="FO-25-1145306"/>
    <d v="2025-06-27T13:43:00"/>
    <d v="2025-06-28T11:31:00"/>
    <s v="CERRADO"/>
    <s v="INCIDENTE"/>
    <s v="BANCO DE BOGOTA"/>
    <s v="VISITA_TÉCNICA"/>
    <s v="27-06 SE ESCALA PARA VISITA. LLAMAR ANTES DE VISITAR, CONFIRMAR FALLA Y DATOS_x000a_0_x000a_28-06 / SOLUCIÓN: SE ACTUALIZA DATÁFONO, SE CAMBIA CABLE DE INTERNET, SE REALIZA PRUEBAS OK  / USUARIO: FABIO GUZMÁN  TELEFONO: 3057832191 CORREO: 20dejulio2@gmail.com"/>
    <s v="USUARIO"/>
    <s v="COMUNICACION"/>
    <s v="CONEXIONES DE COMERCIO"/>
    <s v="No"/>
    <n v="0"/>
    <n v="0"/>
    <n v="0"/>
    <n v="0"/>
    <s v="Cable de red "/>
    <s v="AB113626"/>
    <n v="0"/>
    <n v="0"/>
    <n v="0"/>
    <s v="TIPO I"/>
    <s v="TERRESTRE"/>
    <n v="1"/>
    <n v="0"/>
    <s v="MICHELI LOPEZ MIGUEL ANGEL"/>
    <n v="65960.072302"/>
    <n v="75096.394270399993"/>
    <n v="65960.072302"/>
    <m/>
    <m/>
    <m/>
    <m/>
    <m/>
    <m/>
  </r>
  <r>
    <s v="PASTO"/>
    <x v="3"/>
    <x v="3"/>
    <n v="52001"/>
    <n v="5692504"/>
    <n v="1903771"/>
    <n v="45174968"/>
    <s v="NARIÑO"/>
    <s v="PASTO"/>
    <s v="DROGUERIA SUPER EXTRABARATAS N"/>
    <s v="REDEBAN"/>
    <n v="5692504"/>
    <s v="FO-25-1146180"/>
    <d v="2025-06-27T14:48:00"/>
    <d v="2025-06-28T11:38:00"/>
    <s v="CERRADO"/>
    <s v="INCIDENTE"/>
    <s v="BANCO DE BOGOTA"/>
    <s v="VISITA_TÉCNICA"/>
    <s v="27-06 SE ESCALA PARA VISITA. LLAMAR ANTES DE VISITAR, CONFIRMAR FALLA Y DATOS_x000a_0_x000a_28-06 / SOLUCIÓN: SE LLEGA A CORRESPONSAL SE VERIFICA FALLA EN TRANSACCIÓNES RECHAZO GENERAL SE REALIZA RESEMBRADO DE TARJETA PRUEBAS DE FUNCIONAMIENTO EXITOSAS CB QUEDA OPERATIVO  / USUARIO: Johana romo TELEFONO: 3128785960 CORREO: dgiatamasagra@gmail.com"/>
    <s v="SOFTWARE"/>
    <s v="ERROR DE TRANSACCIONES"/>
    <s v="RECHAZO GENERAL"/>
    <s v="No"/>
    <n v="0"/>
    <n v="0"/>
    <n v="0"/>
    <n v="0"/>
    <n v="0"/>
    <s v="EF00S141"/>
    <n v="0"/>
    <n v="0"/>
    <n v="0"/>
    <s v="TIPO I"/>
    <s v="TERRESTRE"/>
    <n v="1"/>
    <n v="0"/>
    <s v="BRAVO MADROÑERO OSCAR ESTEBAN"/>
    <n v="65960.072302"/>
    <n v="75096.394270399993"/>
    <n v="65960.072302"/>
    <m/>
    <m/>
    <m/>
    <m/>
    <m/>
    <m/>
  </r>
  <r>
    <s v="SANTA MARTA"/>
    <x v="2"/>
    <x v="2"/>
    <n v="47980"/>
    <n v="5692413"/>
    <n v="1903285"/>
    <n v="89345868"/>
    <s v="MAGDALENA"/>
    <s v="ZONA BANANERA"/>
    <s v="ELECTRONICAS J&amp;M"/>
    <s v="REDEBAN"/>
    <n v="5692413"/>
    <s v="FO-25-1145311"/>
    <d v="2025-06-27T13:56:00"/>
    <d v="2025-06-28T12:23:00"/>
    <s v="CERRADO"/>
    <s v="INCIDENTE"/>
    <s v="BANCO DE BOGOTA"/>
    <s v="VISITA_TÉCNICA"/>
    <s v="27-06 SE ESCALA PARA VISITA. LLAMAR ANTES DE VISITAR, CONFIRMAR FALLA Y DATOS_x000a_0_x000a_28-06 / SOLUCIÓN: SE REALIZA VISITA AL SITIO SE DETECTA DAÑO  EN EL TECLADO SE REALIZA CAMBIO DE EQUIPO SE REALIZA INICIALIZACIÓN SE REALIZAN PRUEBAS TODO OKAY / USUARIO: Jairo Florian  TELEFONO: 3012930658 CORREO: jaflogo@hotmail.com"/>
    <s v="HARDWARE"/>
    <s v="TECLADO"/>
    <s v="DAÑO POS"/>
    <s v="Si"/>
    <s v="DATAFONO F3 TECLADO MALO"/>
    <n v="0"/>
    <n v="0"/>
    <n v="0"/>
    <n v="0"/>
    <s v="LMYZZ498"/>
    <s v="1216713   "/>
    <s v="767911   "/>
    <n v="0"/>
    <s v="TIPO II"/>
    <s v="TERRESTRE"/>
    <n v="1"/>
    <n v="0"/>
    <s v="GUTIERREZ PEREZ LUIS ALBERTO"/>
    <n v="144967.87232000002"/>
    <n v="140395.6348884"/>
    <n v="144967.87232000002"/>
    <m/>
    <m/>
    <m/>
    <m/>
    <m/>
    <m/>
  </r>
  <r>
    <s v="TUNJA"/>
    <x v="4"/>
    <x v="4"/>
    <n v="15001"/>
    <n v="5693137"/>
    <n v="1903642"/>
    <n v="14449045"/>
    <s v="BOYACA"/>
    <s v="TUNJA"/>
    <s v="JER AGENCIA LA DECIMA"/>
    <s v="REDEBAN"/>
    <n v="5693137"/>
    <s v="FO-25-1148524"/>
    <d v="2025-06-28T08:00:00"/>
    <d v="2025-06-28T12:27:00"/>
    <s v="CERRADO"/>
    <s v="INCIDENTE"/>
    <s v="BANCO DE BOGOTA"/>
    <s v="VISITA_TÉCNICA"/>
    <s v="28-06 SE ESCALA PARA VISITA. LLAMAR ANTES DE VISITAR, CONFIRMAR FALLA Y DATOS_x000a_0_x000a_28-06 / SOLUCIÓN: SE REALIZA VISITA AL COMERCIO, SE BORRA Y ACTUALIZA EQUIPO A VERSION 10.6, PRUEBAS OK. / USUARIO: Sandra Marcela Días  TELEFONO: 3202739218 CORREO: smarceladiaz88.16@gmail.com"/>
    <s v="SOFTWARE"/>
    <s v="ACTUALIZACION"/>
    <s v="VERSION CARGA SO VR"/>
    <s v="No"/>
    <n v="0"/>
    <n v="0"/>
    <n v="0"/>
    <n v="0"/>
    <n v="0"/>
    <s v="OZZZZ454"/>
    <n v="0"/>
    <n v="0"/>
    <n v="0"/>
    <s v="TIPO I"/>
    <s v="TERRESTRE"/>
    <n v="1"/>
    <n v="0"/>
    <s v="SOLER HOYOS CRISTIAN LEONARDO"/>
    <n v="65960.072302"/>
    <n v="75096.394270399993"/>
    <n v="65960.072302"/>
    <m/>
    <m/>
    <m/>
    <m/>
    <m/>
    <m/>
  </r>
  <r>
    <s v="MONTERIA"/>
    <x v="2"/>
    <x v="2"/>
    <n v="23068"/>
    <n v="5692961"/>
    <n v="1903413"/>
    <n v="89319312"/>
    <s v="CORDOBA"/>
    <s v="AYAPEL"/>
    <s v="LA FRAGUA CLUB"/>
    <s v="REDEBAN"/>
    <n v="5692961"/>
    <s v="FO-25-1147444"/>
    <d v="2025-06-27T16:47:00"/>
    <d v="2025-06-28T12:53:00"/>
    <s v="CERRADO"/>
    <s v="INCIDENTE"/>
    <s v="BANCO DE BOGOTA"/>
    <s v="VISITA_TÉCNICA"/>
    <s v="27-06 EN COMUNICACION CON EL SEÑOR FIDIAR DUARTE AL NÚMERO 3233220034, CONFIRMA FALLA, DATOS CORRECTOS. SE ESCALA PARA VISITA_x000a_0_x000a_28-06 / SOLUCIÓN: SE REALIZA VISITA TÉCNICA Y SE CAMBIA DATAFONO POR FALLAS EN EL ENCENDIDO, SE APAGA AL ENCENDER, SE RETIRA LA PLACA 745244 Y SE INSTALA LA PLACA 274974, SE REALIZA PRUEBA CON CONVENIO AUTORIZADO Y SE DEJA EL SERVICIO OK. / USUARIO: Fidiar Huertas Vides TELEFONO: 3233220034 CORREO: fidiarhuertasv@hotmail.com"/>
    <s v="HARDWARE"/>
    <s v="NO ENCIENDE"/>
    <s v="DAÑO POS"/>
    <s v="Si"/>
    <s v="DATAFONO G4 SE RESETEA AL IMPRIMIR"/>
    <n v="0"/>
    <n v="0"/>
    <n v="0"/>
    <n v="0"/>
    <s v="A1UZZ442"/>
    <s v="274973   "/>
    <s v="745244   "/>
    <n v="0"/>
    <s v="TIPO III"/>
    <s v="TERRESTRE"/>
    <n v="1"/>
    <n v="0"/>
    <s v="CASSIANI PEREZ RAUL RAMIRO"/>
    <n v="275728.78077800001"/>
    <n v="196536.5258152"/>
    <n v="275728.78077800001"/>
    <m/>
    <m/>
    <m/>
    <m/>
    <m/>
    <m/>
  </r>
  <r>
    <s v="CALI"/>
    <x v="3"/>
    <x v="3"/>
    <n v="19573"/>
    <n v="5691689"/>
    <n v="1902985"/>
    <n v="11895588"/>
    <s v="CAUCA"/>
    <s v="PUERTO TEJADA"/>
    <s v="AUTOSERVICIO MERCAPAVA CAUCA"/>
    <s v="REDEBAN"/>
    <n v="5691689"/>
    <s v="FO-25-1143132"/>
    <d v="2025-06-27T10:10:00"/>
    <d v="2025-06-28T14:43:00"/>
    <s v="CERRADO"/>
    <s v="INCIDENTE"/>
    <s v="BANCO AV VILLAS"/>
    <s v="VISITA_TÉCNICA"/>
    <s v="27-06 SE ESCALA PARA VISITA. LLAMAR ANTES DE VISITAR, CONFIRMAR FALLA Y DATOS_x000a_0_x000a_28-06 / SOLUCIÓN: SE REALIZA CAMBIO DE FUENTE DE PODER DEBIDO A REINICIOS EN LECTORA DE BARRAS, SE ACTUALIZA VERSIÓN DE 10.5 A 10.6, SE REALIZAN PRUEBAS OK  / USUARIO: Shirley Arcila TELEFONO: 3187962541 CORREO: jefecontable.paga@mercapava.com.co"/>
    <s v="HARDWARE"/>
    <s v="CABLEADO"/>
    <s v="CABLE MAGICBOX AVERIADO"/>
    <s v="No"/>
    <n v="0"/>
    <n v="0"/>
    <n v="0"/>
    <n v="0"/>
    <s v="Fuente de poder"/>
    <s v="GZ001455"/>
    <n v="0"/>
    <n v="0"/>
    <n v="0"/>
    <s v="TIPO II"/>
    <s v="TERRESTRE"/>
    <n v="1"/>
    <n v="0"/>
    <s v="MONTERO MUESES GIAN CARLO"/>
    <n v="144967.87232000002"/>
    <n v="140395.6348884"/>
    <n v="144967.87232000002"/>
    <m/>
    <m/>
    <m/>
    <m/>
    <m/>
    <m/>
  </r>
  <r>
    <m/>
    <x v="6"/>
    <x v="7"/>
    <m/>
    <m/>
    <m/>
    <m/>
    <m/>
    <m/>
    <m/>
    <m/>
    <m/>
    <m/>
    <m/>
    <m/>
    <m/>
    <m/>
    <m/>
    <m/>
    <m/>
    <m/>
    <m/>
    <m/>
    <m/>
    <m/>
    <m/>
    <m/>
    <m/>
    <m/>
    <m/>
    <m/>
    <m/>
    <m/>
    <m/>
    <m/>
    <m/>
    <m/>
    <m/>
    <m/>
    <m/>
    <n v="36230429.291429482"/>
    <m/>
    <m/>
    <m/>
    <m/>
    <m/>
    <m/>
  </r>
  <r>
    <m/>
    <x v="6"/>
    <x v="7"/>
    <m/>
    <m/>
    <m/>
    <m/>
    <m/>
    <m/>
    <m/>
    <m/>
    <m/>
    <m/>
    <m/>
    <m/>
    <m/>
    <m/>
    <m/>
    <m/>
    <m/>
    <m/>
    <m/>
    <m/>
    <m/>
    <m/>
    <m/>
    <m/>
    <m/>
    <m/>
    <m/>
    <m/>
    <m/>
    <m/>
    <m/>
    <m/>
    <m/>
    <m/>
    <m/>
    <m/>
    <m/>
    <m/>
    <m/>
    <m/>
    <m/>
    <m/>
    <m/>
    <m/>
  </r>
</pivotCacheRecords>
</file>

<file path=xl/pivotCache/pivotCacheRecords10.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4">
  <r>
    <s v="BOGOTA"/>
    <x v="0"/>
    <x v="0"/>
    <n v="25758"/>
    <n v="5652364"/>
    <n v="1908975"/>
    <n v="42326181"/>
    <s v="CUNDINAMARCA"/>
    <s v="SOPO"/>
    <s v="TELECOMUNICACIONES LANI"/>
    <s v="REDEBAN"/>
    <n v="5652364"/>
    <s v="FO-25-1004815"/>
    <d v="2025-05-28T10:18:00"/>
    <d v="2025-06-05T11:12:00"/>
    <s v="EJECUTADO_CANCELADO"/>
    <s v="PETICIÓN USUARIO"/>
    <s v="ORDEN DE CAMBIO"/>
    <s v="BASEDATAFONO"/>
    <s v="BASEDATAFONO"/>
    <s v="VISITA_TÉCNICA"/>
    <s v="04-06-2025 / Solución: SE REALIZA VISITA DE CAMPO ENCONTRANDO QUE EL COMERCIO ESTÁ CERRADO SE GENERA COMUNICACIÓN A LA LÍNEA 3246700037 DONDE NO HAY RESPUESTA, SE INFORMA A SUPERVISOR Y SE DA CIERRE A SOLICITUD. / Usuario: None Telefono: 3246700037 / Correo: controldevisitadigital@gmail.com"/>
    <n v="0"/>
    <s v="NONE"/>
    <s v="TIPO II"/>
    <s v="TERRESTRE"/>
    <n v="1"/>
    <n v="0"/>
    <s v="LOZADA ROJAS CHRISTIAN ANDRES"/>
    <n v="144967.87232000002"/>
    <n v="140395.6348884"/>
    <n v="144967.87232000002"/>
    <m/>
    <m/>
    <m/>
    <m/>
    <m/>
    <m/>
  </r>
  <r>
    <s v="TUNJA"/>
    <x v="1"/>
    <x v="1"/>
    <n v="15516"/>
    <n v="5656899"/>
    <n v="1912060"/>
    <n v="18920587"/>
    <s v="BOYACA"/>
    <s v="PAIPA"/>
    <s v="NE&amp;TEL.COM"/>
    <s v="REDEBAN"/>
    <n v="5656899"/>
    <s v="FO-25-1030733"/>
    <d v="2025-05-31T09:00:00"/>
    <d v="2025-06-05T14:10:00"/>
    <s v="EJECUTADO_EXITOSO"/>
    <s v="EJECUTADO EXITOSO"/>
    <s v="ORDEN DE CAMBIO"/>
    <s v="PINPAD"/>
    <s v="PINPAD"/>
    <s v="VISITA_TÉCNICA"/>
    <s v="04-06-2025 / Solución: SE REALIZA INSTALACIÓN PINPAD + MAGIC BOX  REALIZANDO CAMBIOS DE EQUIPOS POR COMPATIBILIDAD DE TECNOLOGÍA DEJANDO PRUEBAS OK SIN TELECARGA NO AUTORIZADA  / Usuario: GLADYS LOPEZ  Telefono: 3103460412 / Correo: coordingencps@neytel.com"/>
    <n v="2"/>
    <s v="XP009059 - A4GZZ904"/>
    <s v="TIPO II"/>
    <s v="TERRESTRE"/>
    <n v="1"/>
    <n v="0"/>
    <s v="ALVARADO MORENO CRISTHIAN"/>
    <n v="144967.87232000002"/>
    <n v="140395.6348884"/>
    <n v="144967.87232000002"/>
    <m/>
    <m/>
    <m/>
    <m/>
    <m/>
    <m/>
  </r>
  <r>
    <s v="YOPAL"/>
    <x v="2"/>
    <x v="2"/>
    <n v="85001"/>
    <n v="5656904"/>
    <n v="1912066"/>
    <n v="18920629"/>
    <s v="CASANARE"/>
    <s v="YOPAL"/>
    <s v="NE&amp;TEL.COM"/>
    <s v="REDEBAN"/>
    <n v="5656904"/>
    <s v="FO-25-1030737"/>
    <d v="2025-05-31T09:00:00"/>
    <d v="2025-06-05T14:28:00"/>
    <s v="EJECUTADO_EXITOSO"/>
    <s v="EJECUTADO EXITOSO"/>
    <s v="ORDEN DE CAMBIO"/>
    <s v="PINPAD"/>
    <s v="PINPAD"/>
    <s v="SOPORTE_TELEFÓNICO"/>
    <s v="04-06-2025 / Solución: EN COMUNICACIÓN CON LA SEÑORA DIANA SILVA AL NUMERO 3124578327, SE LE INDICA QUE SE DEBE COMUNICAR CON LA ENTIDAD PARA REALIZAR LA SOLICITUD DE LOS 3 PINPAD REQUERIDOS.  POR INDICACIONES DE RBM NO SE REALIZA ACTIVIDAD. / Usuario: DIANA SILVA Telefono: 3124578327 / Correo: cbsyopal@gmail.com"/>
    <n v="0"/>
    <n v="0"/>
    <s v="TIPO I"/>
    <s v="TERRESTRE"/>
    <n v="0"/>
    <n v="0"/>
    <s v="BERNAL ELAICA EDGAR ALEXIS"/>
    <n v="41241.0800752"/>
    <n v="0"/>
    <n v="41241.0800752"/>
    <m/>
    <m/>
    <m/>
    <m/>
    <m/>
    <m/>
  </r>
  <r>
    <s v="TUNJA"/>
    <x v="1"/>
    <x v="1"/>
    <n v="15759"/>
    <n v="5656961"/>
    <n v="1912192"/>
    <n v="18920553"/>
    <s v="BOYACA"/>
    <s v="SOGAMOSO"/>
    <s v="CPS NEYTEL IWOKA"/>
    <s v="REDEBAN"/>
    <n v="5656961"/>
    <s v="FO-25-1030745"/>
    <d v="2025-05-31T09:00:00"/>
    <d v="2025-06-05T14:41:00"/>
    <s v="EJECUTADO_EXITOSO"/>
    <s v="EJECUTADO EXITOSO"/>
    <s v="ORDEN DE CAMBIO"/>
    <s v="PINPAD"/>
    <s v="PINPAD"/>
    <s v="VISITA_TÉCNICA"/>
    <s v="04-06-2025 / Solución: SE REALIZA CAMBIO DE EQUIPOS POR COMPATIBILIDAD CON PINPAD PRUEBAS OK CLIENTE CONFORME  / Usuario: Blanca cecilia muñoz  Telefono: 3124572321 / Correo: cpsiwoka@neytel.com"/>
    <n v="2"/>
    <s v="A4GZZ907 - XP009039"/>
    <s v="TIPO II"/>
    <s v="TERRESTRE"/>
    <n v="1"/>
    <n v="0"/>
    <s v="RODRIGUEZ MURCIA YERSON IVAN"/>
    <n v="144967.87232000002"/>
    <n v="140395.6348884"/>
    <n v="144967.87232000002"/>
    <m/>
    <m/>
    <m/>
    <m/>
    <m/>
    <m/>
  </r>
  <r>
    <s v="TUNJA"/>
    <x v="1"/>
    <x v="1"/>
    <n v="15176"/>
    <n v="5656972"/>
    <n v="1912197"/>
    <n v="18920561"/>
    <s v="BOYACA"/>
    <s v="CHIQUINQUIRA"/>
    <s v="CVS 2 NEYTEL.COM CHIQUINQUIRA"/>
    <s v="REDEBAN"/>
    <n v="5656972"/>
    <s v="FO-25-1030759"/>
    <d v="2025-05-31T09:00:00"/>
    <d v="2025-06-05T15:31:00"/>
    <s v="EJECUTADO_EXITOSO"/>
    <s v="EJECUTADO EXITOSO"/>
    <s v="ORDEN DE CAMBIO"/>
    <s v="PINPAD"/>
    <s v="PINPAD"/>
    <s v="VISITA_TÉCNICA"/>
    <s v="05-06-2025 / Solución: SE REALIZA VISITA AL COMERCIO, SE CAMBIA DATAFONO POR COMPATIBILIDAD,  SE INSTALA PINPAD Y MAGICBOX, PRUEBAS OK. / Usuario: Laura Sanchez Telefono: 3124572321 / Correo: cvschiquinquirajulioflorez@neytel.com"/>
    <n v="1"/>
    <s v="XP009044"/>
    <s v="TIPO III"/>
    <s v="TERRESTRE"/>
    <n v="1"/>
    <n v="0"/>
    <s v="SOLER HOYOS CRISTIAN LEONARDO"/>
    <n v="275728.78077800001"/>
    <n v="196536.5258152"/>
    <n v="275728.78077800001"/>
    <m/>
    <m/>
    <m/>
    <m/>
    <m/>
    <m/>
  </r>
  <r>
    <s v="TUNJA"/>
    <x v="1"/>
    <x v="1"/>
    <n v="15238"/>
    <n v="5656908"/>
    <n v="1912073"/>
    <n v="18920546"/>
    <s v="BOYACA"/>
    <s v="DUITAMA"/>
    <s v="C.P.S DUITAMA NE&amp;TEL.COM"/>
    <s v="REDEBAN"/>
    <n v="5656908"/>
    <s v="FO-25-1030740"/>
    <d v="2025-05-31T09:00:00"/>
    <d v="2025-06-06T08:42:00"/>
    <s v="EJECUTADO_EXITOSO"/>
    <s v="EJECUTADO EXITOSO"/>
    <s v="ORDEN DE CAMBIO"/>
    <s v="PINPAD"/>
    <s v="PINPAD"/>
    <s v="VISITA_TÉCNICA"/>
    <s v="06-06-2025 / Solución: SE REALIZA CAMBIO DE EQUIPOS POR COMPATIBILIDAD CON PINPAD PRUEBAS OK CLIENTE CONFORME  / Usuario: Yissell Shirley Parra ravelo Telefono: 3108921581 / Correo: coordigencpszona2@neytel.com"/>
    <n v="2"/>
    <s v="XP009037 - A4GZZ902"/>
    <s v="TIPO II"/>
    <s v="TERRESTRE"/>
    <n v="1"/>
    <n v="0"/>
    <s v="RODRIGUEZ MURCIA YERSON IVAN"/>
    <n v="144967.87232000002"/>
    <n v="140395.6348884"/>
    <n v="144967.87232000002"/>
    <m/>
    <m/>
    <m/>
    <m/>
    <m/>
    <m/>
  </r>
  <r>
    <s v="TUNJA"/>
    <x v="1"/>
    <x v="1"/>
    <n v="15759"/>
    <n v="5656967"/>
    <n v="1912195"/>
    <n v="18920637"/>
    <s v="BOYACA"/>
    <s v="SOGAMOSO"/>
    <s v="CPS NE&amp;TEL.COM LTDA SOGAMOSO"/>
    <s v="REDEBAN"/>
    <n v="5656967"/>
    <s v="FO-25-1030747"/>
    <d v="2025-05-31T09:00:00"/>
    <d v="2025-06-06T08:48:00"/>
    <s v="EJECUTADO_EXITOSO"/>
    <s v="EJECUTADO EXITOSO"/>
    <s v="ORDEN DE CAMBIO"/>
    <s v="PINPAD"/>
    <s v="PINPAD"/>
    <s v="VISITA_TÉCNICA"/>
    <s v="05-06-2025 / Solución: SE REALIZA INSTALACIÓN DE PINPAD + MAGIC BOX REALIZANDO CAMBIO DE EQUIPOS POR COMPATIBILIDAD DEJÁNDO PRUEBAS EXITOSAS SIN TELECARGA NO AUTORIZADA , USUARIO REALIZA TRANSACCIONES EN UNA TERMINAL MIENTRAS LA INSTALACIÓN DEL PINPAD EN LA OTRA TERMINAL  / Usuario: BLANCA CECILIA MUÑOS  Telefono: 3103460397 / Correo: sogamoso@neytel.com "/>
    <n v="2"/>
    <s v="XP009077 - A4GZZ899"/>
    <s v="TIPO II"/>
    <s v="TERRESTRE"/>
    <n v="1"/>
    <n v="0"/>
    <s v="ALVARADO MORENO CRISTHIAN"/>
    <n v="144967.87232000002"/>
    <n v="140395.6348884"/>
    <n v="144967.87232000002"/>
    <m/>
    <m/>
    <m/>
    <m/>
    <m/>
    <m/>
  </r>
  <r>
    <s v="TUNJA"/>
    <x v="1"/>
    <x v="1"/>
    <n v="15646"/>
    <n v="5656974"/>
    <n v="1912199"/>
    <n v="18920595"/>
    <s v="BOYACA"/>
    <s v="SAMACA"/>
    <s v="CPS NEYTEL.COM SAMACA"/>
    <s v="REDEBAN"/>
    <n v="5656974"/>
    <s v="FO-25-1030763"/>
    <d v="2025-05-31T09:00:00"/>
    <d v="2025-06-06T09:09:00"/>
    <s v="EJECUTADO_EXITOSO"/>
    <s v="EJECUTADO EXITOSO"/>
    <s v="ORDEN DE CAMBIO"/>
    <s v="PINPAD"/>
    <s v="PINPAD"/>
    <s v="VISITA_TÉCNICA"/>
    <s v="05-06-2025 / Solución: SE REALIZA VISITA AL COMERCIO, SE CAMBIA DATAFONO POR COMPATIBILIDAD,  SE INSTALA PINPAD Y MAGICBOX, PRUEBAS OK. / Usuario: Helen Lopez Telefono: 33172584679 / Correo: cvssamaca@gmail.com"/>
    <n v="1"/>
    <s v="A1MZZ949"/>
    <s v="TIPO II"/>
    <s v="TERRESTRE"/>
    <n v="1"/>
    <n v="0"/>
    <s v="SOLER HOYOS CRISTIAN LEONARDO"/>
    <n v="144967.87232000002"/>
    <n v="140395.6348884"/>
    <n v="144967.87232000002"/>
    <m/>
    <m/>
    <m/>
    <m/>
    <m/>
    <m/>
  </r>
  <r>
    <s v="BOGOTA"/>
    <x v="0"/>
    <x v="0"/>
    <n v="25758"/>
    <n v="5657886"/>
    <n v="1912860"/>
    <n v="18920611"/>
    <s v="CUNDINAMARCA"/>
    <s v="SOPO"/>
    <s v="CVS NEYTEL.COM SOPO"/>
    <s v="REDEBAN"/>
    <n v="5657886"/>
    <s v="FO-25-1030768"/>
    <d v="2025-06-03T08:00:00"/>
    <d v="2025-06-06T09:15:00"/>
    <s v="EJECUTADO_CANCELADO"/>
    <s v="PETICIÓN USUARIO"/>
    <s v="ORDEN DE CAMBIO"/>
    <s v="PINPAD"/>
    <s v="PINPAD"/>
    <s v="VISITA_TÉCNICA"/>
    <s v="05-06-2025 / Solución: SE VISITA COMERCIO PARA INSTALACIÓN DE PINPAD AL LLEGAR AL COMERCIO CLIENTE CONFIRMA QUE YA TENÍAN PINPAD INSTALADO Y QUE UN COORDINADOR DE CLARO NO RECORDABA QUE YA TENÍAN UN EQUIPO INSTALADO CON PLACA 1119876 POR LO QUE NO REQUIEREN DE OTRO PINPAD SE CONFIRMA CB ESTÁ OPERANDO OK Y SE CIERRA SOLICITUD SIN MÁS NOVEDAD , CLIENTE NO PERMITE MANIPULAR EQUIPO YA QUE NO REQUIERE EL SERVICIO TECNICO / Usuario: Valentina peña Telefono: 3124578327 / Correo: coordigencpszona2@neytel.com"/>
    <n v="0"/>
    <n v="0"/>
    <s v="TIPO II"/>
    <s v="TERRESTRE"/>
    <n v="1"/>
    <n v="0"/>
    <s v="ROMERO ROJAS BREIDY JHOHAN"/>
    <n v="144967.87232000002"/>
    <n v="140395.6348884"/>
    <n v="144967.87232000002"/>
    <m/>
    <m/>
    <m/>
    <m/>
    <m/>
    <m/>
  </r>
  <r>
    <s v="TUNJA"/>
    <x v="1"/>
    <x v="1"/>
    <n v="15469"/>
    <n v="5657888"/>
    <n v="1912864"/>
    <n v="18920579"/>
    <s v="BOYACA"/>
    <s v="MONIQUIRA"/>
    <s v="NEYTEL.COM MONIQUIRA"/>
    <s v="REDEBAN"/>
    <n v="5657888"/>
    <s v="FO-25-1030770"/>
    <d v="2025-06-03T08:00:00"/>
    <d v="2025-06-06T09:22:00"/>
    <s v="EJECUTADO_EXITOSO"/>
    <s v="EJECUTADO EXITOSO"/>
    <s v="ORDEN DE CAMBIO"/>
    <s v="PINPAD"/>
    <s v="PINPAD"/>
    <s v="VISITA_TÉCNICA"/>
    <s v="04-06-2025 / Solución: INSTALACIÓN DE PINPAD EXITOSA, PRUEBAS CON TARJETA SATISFACTORIOS / Usuario: Wilson mora Telefono: 3103460427 / Correo: cpsmoniquira@neytel.com"/>
    <n v="1"/>
    <s v="XP009055"/>
    <s v="TIPO II"/>
    <s v="TERRESTRE"/>
    <n v="1"/>
    <n v="0"/>
    <s v="HERRERA GARZON JEYSON STEVENT"/>
    <n v="144967.87232000002"/>
    <n v="140395.6348884"/>
    <n v="144967.87232000002"/>
    <m/>
    <m/>
    <m/>
    <m/>
    <m/>
    <m/>
  </r>
  <r>
    <s v="BOGOTA"/>
    <x v="0"/>
    <x v="0"/>
    <n v="11001"/>
    <n v="5659062"/>
    <n v="1913370"/>
    <n v="89195802"/>
    <s v="CUNDINAMARCA"/>
    <s v="BOGOTA"/>
    <s v="MERKAEXITOELTESORO"/>
    <s v="REDEBAN"/>
    <n v="5659062"/>
    <s v="FO-25-1033060"/>
    <d v="2025-06-03T12:23:00"/>
    <d v="2025-06-06T09:28:00"/>
    <s v="EJECUTADO_EXITOSO"/>
    <s v="EJECUTADO EXITOSO"/>
    <s v="ORDEN DE CAMBIO"/>
    <s v="BASEDATAFONO"/>
    <s v="BASEDATAFONO"/>
    <s v="VISITA_TÉCNICA"/>
    <s v="05-06-2025 / Solución: INSTALACION DE BASE PARA DATAFONO CLIENTE INDICA QUE NUNCA SE LA ENTREGARON CUANDO LE INSTALARON  / Usuario: Sandra Paola  Telefono: 3173560556 / Correo: juanpabin128@hotmail.com"/>
    <n v="1"/>
    <s v="F1SZZ373"/>
    <s v="TIPO I"/>
    <s v="TERRESTRE"/>
    <n v="1"/>
    <n v="0"/>
    <s v="GOMEZ VEGA DAVID SNEYDER"/>
    <n v="65960.072302"/>
    <n v="75096.394270399993"/>
    <n v="65960.072302"/>
    <m/>
    <m/>
    <m/>
    <m/>
    <m/>
    <m/>
  </r>
  <r>
    <s v="VILLAVICENCIO"/>
    <x v="2"/>
    <x v="2"/>
    <n v="50006"/>
    <s v="EMAIL "/>
    <n v="0"/>
    <n v="17592254"/>
    <s v="META"/>
    <s v="ACACIAS"/>
    <s v="PDV CONFECCIONES CHAVITA"/>
    <s v="REDEBAN"/>
    <s v="TA-25-709828"/>
    <s v="FO-25-1040099"/>
    <d v="2025-06-04T08:00:00"/>
    <d v="2025-06-06T09:33:00"/>
    <s v="EJECUTADO_EXITOSO"/>
    <s v="EJECUTADO EXITOSO"/>
    <s v="ORDEN DE CAMBIO"/>
    <s v="BASEDATAFONO"/>
    <s v="BASEDATAFONO"/>
    <s v="VISITA_TÉCNICA"/>
    <s v="05-06-2025 / Solución: SE VISITA CB Y SE REALIZA INSTALACIÓN DE BASE DE DATAFONO. SE UBICA EN EL SITIO ASIGNADO POR EL CLIENTE  / Usuario: Leidy león  Telefono: 3144886809 / Correo: centrodecontacto@consuerte.com"/>
    <n v="1"/>
    <s v="GZUZZ675"/>
    <s v="TIPO II"/>
    <s v="TERRESTRE"/>
    <n v="1"/>
    <n v="0"/>
    <s v="GARZON RUIZ LUIS MIGUEL"/>
    <n v="144967.87232000002"/>
    <n v="140395.6348884"/>
    <n v="144967.87232000002"/>
    <m/>
    <m/>
    <m/>
    <m/>
    <m/>
    <m/>
  </r>
  <r>
    <s v="BOGOTA"/>
    <x v="0"/>
    <x v="0"/>
    <n v="11001"/>
    <n v="5660235"/>
    <n v="1915405"/>
    <n v="53159455"/>
    <s v="CUNDINAMARCA"/>
    <s v="BOGOTA"/>
    <s v="SERVICIOS MIDAYA"/>
    <s v="REDEBAN"/>
    <n v="5660235"/>
    <s v="FO-25-1040101"/>
    <d v="2025-06-04T09:03:00"/>
    <d v="2025-06-06T11:45:00"/>
    <s v="EJECUTADO_EXITOSO"/>
    <s v="EJECUTADO EXITOSO"/>
    <s v="ORDEN DE CAMBIO"/>
    <s v="BASEDATAFONO"/>
    <s v="BASEDATAFONO"/>
    <s v="VISITA_TÉCNICA"/>
    <s v="06-06-2025 / Solución: SE REALIZA INSTALACIÓN DE BASE A SOLICITUD DEL CLIENTE YA QUE LA ANTERIOR SE LE CALLO Y SE ROMPIÓ  / Usuario: Miguel angel Rivero  Telefono: 3102478457 / Correo: mibaya1972@gmail.com"/>
    <n v="1"/>
    <s v="SXMZZ010"/>
    <s v="TIPO I"/>
    <s v="TERRESTRE"/>
    <n v="1"/>
    <n v="0"/>
    <s v="GALINDO ROJAS LUIS FELIPE"/>
    <n v="65960.072302"/>
    <n v="75096.394270399993"/>
    <n v="65960.072302"/>
    <m/>
    <m/>
    <m/>
    <m/>
    <m/>
    <m/>
  </r>
  <r>
    <s v="TUNJA"/>
    <x v="1"/>
    <x v="1"/>
    <n v="15047"/>
    <n v="5656968"/>
    <n v="1912196"/>
    <n v="18920512"/>
    <s v="BOYACA"/>
    <s v="AQUITANIA"/>
    <s v="CPS NEYTEL.COM AQUITANIA"/>
    <s v="REDEBAN"/>
    <n v="5656968"/>
    <s v="FO-25-1030752"/>
    <d v="2025-05-31T09:00:00"/>
    <d v="2025-06-07T12:29:00"/>
    <s v="EJECUTADO_EXITOSO"/>
    <s v="EJECUTADO EXITOSO"/>
    <s v="ORDEN DE CAMBIO"/>
    <s v="PINPAD"/>
    <s v="PINPAD"/>
    <s v="VISITA_TÉCNICA"/>
    <s v="06-06-2025 / Solución: SE REALIZA INSTALACIÓN PINPAD + MAGIC BOX REALIZANDO CAMBIOS DE EQUIPO POR COMPATIBILIDAD DEJÁNDO PRUEBAS EXITOSAS SIN TELECARGA NO AUTORIZADA  / Usuario: LAURA LISETH CHAPARRO PEREZ  Telefono: 3143192498 / Correo: cvsaquitania@gmail.com "/>
    <n v="1"/>
    <s v="A4GZZ918"/>
    <s v="TIPO III"/>
    <s v="TERRESTRE"/>
    <n v="1"/>
    <n v="0"/>
    <s v="ALVARADO MORENO CRISTHIAN"/>
    <n v="275728.78077800001"/>
    <n v="196536.5258152"/>
    <n v="275728.78077800001"/>
    <m/>
    <m/>
    <m/>
    <m/>
    <m/>
    <m/>
  </r>
  <r>
    <s v="BOGOTA"/>
    <x v="0"/>
    <x v="0"/>
    <n v="25843"/>
    <n v="5657883"/>
    <n v="1912859"/>
    <n v="48928279"/>
    <s v="CUNDINAMARCA"/>
    <s v="VILLA DE SAN DIEGO DE UBATE"/>
    <s v="NE&amp;TEL.COM SAS UBATE"/>
    <s v="REDEBAN"/>
    <n v="5657883"/>
    <s v="FO-25-1030766"/>
    <d v="2025-06-03T08:00:00"/>
    <d v="2025-06-07T12:34:00"/>
    <s v="EJECUTADO_EXITOSO"/>
    <s v="EJECUTADO EXITOSO"/>
    <s v="ORDEN DE CAMBIO"/>
    <s v="PINPAD"/>
    <s v="PINPAD"/>
    <s v="VISITA_TÉCNICA"/>
    <s v="06-06-2025 / Solución: SE REALIZA CAMBIO DE DATAFONO POR COMPATIBILIDAD, SE INSTALA PINPAD 1600 Y MAGICBOX 1600, SE REALIZA SEMBRADO DE TARJETA 6722 / Usuario: Isamar Rincón  Telefono: 3219264357 / Correo: cvsubate@gmail.com"/>
    <n v="1"/>
    <s v="A4GZZ906"/>
    <s v="TIPO II"/>
    <s v="TERRESTRE"/>
    <n v="1"/>
    <n v="0"/>
    <s v="MURCIA HERNANDEZ HARVEY IGNACIO"/>
    <n v="144967.87232000002"/>
    <n v="140395.6348884"/>
    <n v="144967.87232000002"/>
    <m/>
    <m/>
    <m/>
    <m/>
    <m/>
    <m/>
  </r>
  <r>
    <s v="BARRANQUILLA"/>
    <x v="3"/>
    <x v="3"/>
    <n v="8770"/>
    <n v="5662473"/>
    <n v="1915554"/>
    <n v="87307813"/>
    <s v="ATLANTICO"/>
    <s v="SUAN"/>
    <s v="MULTISERVICIO LA BILLETERA #2"/>
    <s v="REDEBAN"/>
    <n v="5662473"/>
    <s v="FO-25-1048787"/>
    <d v="2025-06-05T10:28:00"/>
    <d v="2025-06-07T12:45:00"/>
    <s v="EJECUTADO_EXITOSO"/>
    <s v="EJECUTADO EXITOSO"/>
    <s v="ORDEN DE CAMBIO"/>
    <s v="PINPAD"/>
    <s v="PINPAD"/>
    <s v="VISITA_TÉCNICA"/>
    <s v="06-06-2025 / Solución: SE REALIZA VISITA SE PROCEDE A CAMBIAR DATAFONO YA QUE NO ERA COMPATIBLE CON PINPAD ,SE PROCEDE A INSTALAR COMBO DESK 2600 PINPAD 1600 CON MAGIC BOX DESK 2600,SE SIEMBRA TARJETA SE HACEN PRUEBAS Y TODO OK,INSTALACIÓN DE PINPAD OK / Usuario: Marianella villa  Telefono: 3118398463 / Correo: marianellavilla1976@gmail.com"/>
    <n v="1"/>
    <s v="F1KZZ398"/>
    <s v="TIPO II"/>
    <s v="TERRESTRE"/>
    <n v="1"/>
    <n v="0"/>
    <s v="PORRAS CASTRO DARLON NASCK"/>
    <n v="144967.87232000002"/>
    <n v="140395.6348884"/>
    <n v="144967.87232000002"/>
    <m/>
    <m/>
    <m/>
    <m/>
    <m/>
    <m/>
  </r>
  <r>
    <s v="NEIVA"/>
    <x v="2"/>
    <x v="2"/>
    <n v="41078"/>
    <n v="5663579"/>
    <s v=" "/>
    <n v="24076952"/>
    <s v="HUILA"/>
    <s v="BARAYA"/>
    <s v="SMART GARAGE"/>
    <s v="REDEBAN"/>
    <n v="5663579"/>
    <s v="FO-25-1048789"/>
    <d v="2025-06-05T16:18:00"/>
    <d v="2025-06-07T12:51:00"/>
    <s v="EJECUTADO_EXITOSO"/>
    <s v="EJECUTADO EXITOSO"/>
    <s v="ORDEN DE CAMBIO"/>
    <s v="BASEDATAFONO"/>
    <s v="BASEDATAFONO"/>
    <s v="VISITA_TÉCNICA"/>
    <s v="07-06-2025 / Solución: SE REALIZA CAMBIO DE BASE DE DATAFONO POR DAÑO SE PARTIÓ. / Usuario: Andrés Aragonés Telefono: 3142249133 / Correo: perdomonicolas2009@gmail.com"/>
    <n v="1"/>
    <s v="6A008852"/>
    <s v="TIPO II"/>
    <s v="TERRESTRE"/>
    <n v="1"/>
    <n v="0"/>
    <s v="DIAZ VARGAS JONATHAN MIGUEL"/>
    <n v="144967.87232000002"/>
    <n v="140395.6348884"/>
    <n v="144967.87232000002"/>
    <m/>
    <m/>
    <m/>
    <m/>
    <m/>
    <m/>
  </r>
  <r>
    <s v="TUNJA"/>
    <x v="1"/>
    <x v="1"/>
    <n v="15776"/>
    <n v="5664324"/>
    <n v="1916743"/>
    <n v="21226436"/>
    <s v="BOYACA"/>
    <s v="SUTAMARCHAN"/>
    <s v="SUTA COMUNICACIONES"/>
    <s v="REDEBAN"/>
    <n v="5664324"/>
    <s v="FO-25-1052716"/>
    <d v="2025-06-06T10:46:00"/>
    <d v="2025-06-07T12:54:00"/>
    <s v="EJECUTADO_EXITOSO"/>
    <s v="EJECUTADO EXITOSO"/>
    <s v="ORDEN DE CAMBIO"/>
    <s v="BASEDATAFONO"/>
    <s v="BASEDATAFONO"/>
    <s v="VISITA_TÉCNICA"/>
    <s v="07-06-2025 / Solución: SE REALIZA VISITA AL COMERCIO, SE INSTALA BASE PARA DATAFONO. / Usuario: Greys Russi Telefono: 3105747052 / Correo: greysarielarussilaiton@gmail.com"/>
    <n v="1"/>
    <s v="V1NZZ008"/>
    <s v="TIPO II"/>
    <s v="TERRESTRE"/>
    <n v="1"/>
    <n v="0"/>
    <s v="SOLER HOYOS CRISTIAN LEONARDO"/>
    <n v="144967.87232000002"/>
    <n v="140395.6348884"/>
    <n v="144967.87232000002"/>
    <m/>
    <m/>
    <m/>
    <m/>
    <m/>
    <m/>
  </r>
  <r>
    <s v="CUCUTA"/>
    <x v="1"/>
    <x v="1"/>
    <n v="54001"/>
    <n v="5665297"/>
    <n v="1917428"/>
    <n v="82055641"/>
    <s v="NORTE DE SANTANDER"/>
    <s v="CUCUTA"/>
    <s v="DROGUERIA DAR VIDA"/>
    <s v="REDEBAN"/>
    <n v="5665297"/>
    <s v="FO-25-1061091"/>
    <d v="2025-06-06T17:19:00"/>
    <d v="2025-06-10T09:10:00"/>
    <s v="EJECUTADO_EXITOSO"/>
    <s v="EJECUTADO EXITOSO"/>
    <s v="ORDEN DE CAMBIO"/>
    <s v="PINPAD"/>
    <s v="PINPAD"/>
    <s v="VISITA_TÉCNICA"/>
    <s v="09-06-2025 / Solución: SE CAMBIO DATAFONO POR TECNOLOGÍA SE INSTALA PIN PAD Y HUB SE DEJA NUEVA VERSIÓN CIERRES Y PRUEBAS OK  / Usuario: ANDRILEY ZABALA Telefono: 3229624478 / Correo: drogueríadarvida@gmail.com"/>
    <n v="1"/>
    <s v="SXUZZ570"/>
    <s v="TIPO I"/>
    <s v="TERRESTRE"/>
    <n v="1"/>
    <n v="0"/>
    <s v="DURAN ACOSTA FRANK YONNY"/>
    <n v="65960.072302"/>
    <n v="75096.394270399993"/>
    <n v="65960.072302"/>
    <m/>
    <m/>
    <m/>
    <m/>
    <m/>
    <m/>
  </r>
  <r>
    <s v="BUCARAMANGA"/>
    <x v="1"/>
    <x v="1"/>
    <n v="68547"/>
    <n v="5666677"/>
    <n v="1918396"/>
    <n v="23056468"/>
    <s v="SANTANDER"/>
    <s v="PIEDECUESTA"/>
    <s v="MANGA MARTINEZ DONALDO ENRIQUE"/>
    <s v="REDEBAN"/>
    <n v="5666677"/>
    <s v="FO-25-1062860"/>
    <d v="2025-06-09T09:39:00"/>
    <d v="2025-06-10T09:11:00"/>
    <s v="EJECUTADO_EXITOSO"/>
    <s v="EJECUTADO EXITOSO"/>
    <s v="ORDEN DE CAMBIO"/>
    <s v="PINPAD"/>
    <s v="PINPAD"/>
    <s v="VISITA_TÉCNICA"/>
    <s v="09-06-2025 / Solución: VISITA PARA INSTALAR PINPAD, PRUEBA EXITOSA, / Usuario: Donald manga  Telefono: 3165153632 / Correo: efecty903448@outlook.com"/>
    <n v="1"/>
    <s v="OA00O214"/>
    <s v="TIPO II"/>
    <s v="TERRESTRE"/>
    <n v="1"/>
    <n v="0"/>
    <s v="PEÑA DIAZ IVAN YESID"/>
    <n v="144967.87232000002"/>
    <n v="140395.6348884"/>
    <n v="144967.87232000002"/>
    <m/>
    <m/>
    <m/>
    <m/>
    <m/>
    <m/>
  </r>
  <r>
    <s v="CALI"/>
    <x v="4"/>
    <x v="4"/>
    <n v="76001"/>
    <n v="5666694"/>
    <n v="1918417"/>
    <n v="87959288"/>
    <s v="VALLE DEL CAUCA"/>
    <s v="CALI"/>
    <s v="VARIEDADES ARENAS SOL Y LUNA"/>
    <s v="REDEBAN"/>
    <n v="5666694"/>
    <s v="FO-25-1062866"/>
    <d v="2025-06-09T09:44:00"/>
    <d v="2025-06-10T09:12:00"/>
    <s v="EJECUTADO_EXITOSO"/>
    <s v="EJECUTADO EXITOSO"/>
    <s v="ORDEN DE CAMBIO"/>
    <s v="PINPAD"/>
    <s v="PINPAD"/>
    <s v="VISITA_TÉCNICA"/>
    <s v="09-06-2025 / Solución: SE INSTALA PIN PAD Y HUD YA QUE EL CLIENTE CUENTA CON CABINA DE SEGURIDAD  / Usuario: SANTIAGO FERNANDEZ Telefono: 3163466176 / Correo: sf712698@gmail.com"/>
    <n v="1"/>
    <s v="LAMZZ135"/>
    <s v="TIPO I"/>
    <s v="TERRESTRE"/>
    <n v="1"/>
    <n v="0"/>
    <s v="CUERO RUIZ JHONNY"/>
    <n v="65960.072302"/>
    <n v="75096.394270399993"/>
    <n v="65960.072302"/>
    <m/>
    <m/>
    <m/>
    <m/>
    <m/>
    <m/>
  </r>
  <r>
    <s v="BARRANQUILLA"/>
    <x v="3"/>
    <x v="3"/>
    <n v="8001"/>
    <n v="5666710"/>
    <n v="1918443"/>
    <n v="31495971"/>
    <s v="ATLANTICO"/>
    <s v="BARRANQUILLA"/>
    <s v="VARIEDADES Y TELECOMUNICACIONES WILLIAM CEL"/>
    <s v="REDEBAN"/>
    <n v="5666710"/>
    <s v="FO-25-1062872"/>
    <d v="2025-06-09T09:57:00"/>
    <d v="2025-06-10T11:39:00"/>
    <s v="EJECUTADO_EXITOSO"/>
    <s v="EJECUTADO EXITOSO"/>
    <s v="ORDEN DE CAMBIO"/>
    <s v="PINPAD"/>
    <s v="PINPAD"/>
    <s v="VISITA_TÉCNICA"/>
    <s v="10-06-2025 / Solución: SE REALIZA VISITA TÉCNICA, SE CAMBIA EL DATAFONO, SE INSTALA PIN PAD, SE REALIZA PRUEBAS EXITOSAS, EQUIPO FUNCIONA CORRECTAMENTE, CB OPERATIVO. / Usuario: MARYLUZ CABRERA  Telefono: 3186445297 / Correo: malu_0425@hotmail.com"/>
    <n v="1"/>
    <s v="10OZZ152"/>
    <s v="TIPO I"/>
    <s v="TERRESTRE"/>
    <n v="1"/>
    <n v="0"/>
    <s v="DE AGUAS MUÑOZ DAVID JOSE"/>
    <n v="65960.072302"/>
    <n v="75096.394270399993"/>
    <n v="65960.072302"/>
    <m/>
    <m/>
    <m/>
    <m/>
    <m/>
    <m/>
  </r>
  <r>
    <s v="BOGOTA"/>
    <x v="0"/>
    <x v="0"/>
    <n v="11001"/>
    <n v="5666440"/>
    <n v="1918310"/>
    <n v="56782709"/>
    <s v="CUNDINAMARCA"/>
    <s v="BOGOTA"/>
    <s v="LAVASECO Y VARIDADES CRISTIAN EXPRESS"/>
    <s v="REDEBAN"/>
    <n v="5666440"/>
    <s v="FO-25-1062855"/>
    <d v="2025-06-09T08:57:00"/>
    <d v="2025-06-10T16:09:00"/>
    <s v="EJECUTADO_EXITOSO"/>
    <s v="EJECUTADO EXITOSO"/>
    <s v="ORDEN DE CAMBIO"/>
    <s v="PINPAD"/>
    <s v="PINPAD"/>
    <s v="VISITA_TÉCNICA"/>
    <s v="10-06-2025 / Solución: SE REALIZA LA INSTALACIÓN DE PINPAD DESK 1500 CON HUB, SE REALIZAN PRUEBAS EXITOSAS  / Usuario: Laura Vargas  Telefono: 3228621152 / Correo: vatiedadescristian960@gmail.com"/>
    <n v="1"/>
    <s v="MNZZZ297"/>
    <s v="TIPO I"/>
    <s v="TERRESTRE"/>
    <n v="1"/>
    <n v="0"/>
    <s v="GARCIA PASTRANA KEVIN FERNANDO"/>
    <n v="65960.072302"/>
    <n v="75096.394270399993"/>
    <n v="65960.072302"/>
    <m/>
    <m/>
    <m/>
    <m/>
    <m/>
    <m/>
  </r>
  <r>
    <s v="BOGOTA"/>
    <x v="0"/>
    <x v="0"/>
    <n v="25754"/>
    <n v="5666359"/>
    <n v="1918271"/>
    <n v="21431168"/>
    <s v="CUNDINAMARCA"/>
    <s v="SOACHA"/>
    <s v="INTERNET COM LOS CUATES"/>
    <s v="REDEBAN"/>
    <n v="5666359"/>
    <s v="FO-25-1065209"/>
    <d v="2025-06-09T08:39:00"/>
    <d v="2025-06-11T09:29:00"/>
    <s v="EJECUTADO_EXITOSO"/>
    <s v="EJECUTADO EXITOSO"/>
    <s v="ORDEN DE CAMBIO"/>
    <s v="PINPAD"/>
    <s v="PINPAD"/>
    <s v="VISITA_TÉCNICA"/>
    <s v="10-06-2025 / Solución: SE REALIZA CAMBIO DE DATAFONO POR INCOMPATIBILIDAD SE INSTALA MAGIC BOX Y PINPAD ,SE REALIZAN PRUEBAS OK ,SE SIEMBRA TARJETA TERMINADA EN 0892  / Usuario: Héctor Alfredo Bernal  Telefono: 3138342999 / Correo: héctorguerrero.1@hotmail.com"/>
    <n v="1"/>
    <s v="10WZZ145"/>
    <s v="TIPO I"/>
    <s v="TERRESTRE"/>
    <n v="1"/>
    <n v="0"/>
    <s v="GALINDO ROJAS LUIS FELIPE"/>
    <n v="65960.072302"/>
    <n v="75096.394270399993"/>
    <n v="65960.072302"/>
    <m/>
    <m/>
    <m/>
    <m/>
    <m/>
    <m/>
  </r>
  <r>
    <s v="BUCARAMANGA"/>
    <x v="1"/>
    <x v="1"/>
    <n v="68549"/>
    <n v="5665263"/>
    <n v="1917407"/>
    <n v="25369349"/>
    <s v="SANTANDER"/>
    <s v="PINCHOTE"/>
    <s v="VARIEDADES CREATIX"/>
    <s v="REDEBAN"/>
    <n v="5665263"/>
    <s v="FO-25-1056051"/>
    <d v="2025-06-06T16:54:00"/>
    <d v="2025-06-11T09:46:00"/>
    <s v="EJECUTADO_EXITOSO"/>
    <s v="EJECUTADO EXITOSO"/>
    <s v="ORDEN DE CAMBIO"/>
    <s v="PINPAD"/>
    <s v="PINPAD"/>
    <s v="VISITA_TÉCNICA"/>
    <s v="11-06-2025 / Solución: SE REALIZA INSTALACIÓN DE PINPAD , SE AGREGA 1 HUB  , SE REALIZA INYECCIÓN DE SISTEMA Y VERSIÓN INICIALIZADA OK PRUEBAS OK CUBRE CLAVE OK  / Usuario: María Sandoval  Telefono: 3125872567 / Correo: creatix1828@gmail.com"/>
    <n v="1"/>
    <s v="9T00A893"/>
    <s v="TIPO III"/>
    <s v="TERRESTRE"/>
    <n v="1"/>
    <n v="0"/>
    <s v="HERRERA LUQUE SAUL JAVIER"/>
    <n v="275728.78077800001"/>
    <n v="196536.5258152"/>
    <n v="275728.78077800001"/>
    <m/>
    <m/>
    <m/>
    <m/>
    <m/>
    <m/>
  </r>
  <r>
    <s v="BUCARAMANGA"/>
    <x v="1"/>
    <x v="1"/>
    <n v="68001"/>
    <n v="5666944"/>
    <n v="1918617"/>
    <n v="80520422"/>
    <s v="SANTANDER"/>
    <s v="BUCARAMANGA"/>
    <s v="CACHARRERIA DONDE IAM"/>
    <s v="REDEBAN"/>
    <n v="5666944"/>
    <s v="FO-25-1068573"/>
    <d v="2025-06-09T11:02:00"/>
    <d v="2025-06-11T10:51:00"/>
    <s v="EJECUTADO_EXITOSO"/>
    <s v="EJECUTADO EXITOSO"/>
    <s v="ORDEN DE CAMBIO"/>
    <s v="PINPAD"/>
    <s v="PINPAD"/>
    <s v="VISITA_TÉCNICA"/>
    <s v="11-06-2025 / Solución: SE REALIZA VISITA AL COMERCIO SE INSTALA PIN PAD Y HUB CON SUS RESPECTIVOS ACCESORIOS SE REALIZAN PRUEBAS OK  / Usuario: Sergio Jiménez Prada  Telefono: 3156161051 / Correo: sergiojimenezprada@gmail.com"/>
    <n v="1"/>
    <s v="A40ZZ534"/>
    <s v="TIPO I"/>
    <s v="TERRESTRE"/>
    <n v="1"/>
    <n v="0"/>
    <s v="MARIÑO PABON JORGE ENRIQUE"/>
    <n v="65960.072302"/>
    <n v="75096.394270399993"/>
    <n v="65960.072302"/>
    <m/>
    <m/>
    <m/>
    <m/>
    <m/>
    <m/>
  </r>
  <r>
    <s v="BOGOTA"/>
    <x v="0"/>
    <x v="0"/>
    <n v="11001"/>
    <n v="5667844"/>
    <n v="1919283"/>
    <n v="40533341"/>
    <s v="CUNDINAMARCA"/>
    <s v="BOGOTA"/>
    <s v="CAPITAL PAGOS"/>
    <s v="REDEBAN"/>
    <n v="5667844"/>
    <s v="FO-25-1065211"/>
    <d v="2025-06-09T16:16:00"/>
    <d v="2025-06-11T16:48:00"/>
    <s v="EJECUTADO_EXITOSO"/>
    <s v="EJECUTADO EXITOSO"/>
    <s v="ORDEN DE CAMBIO"/>
    <s v="PINPAD"/>
    <s v="PINPAD"/>
    <s v="VISITA_TÉCNICA"/>
    <s v="11-06-2025 / Solución: CAMBIO DE EQUIPO POR TECNOLOGÍA INSTALACIÓN DE PIN PAD / Usuario: Leidy daza Telefono: 3148621198 / Correo: capital.pagos@gmail.com"/>
    <n v="1"/>
    <s v="A30CZ228"/>
    <s v="TIPO I"/>
    <s v="TERRESTRE"/>
    <n v="1"/>
    <n v="0"/>
    <s v="GOMEZ VEGA DAVID SNEYDER"/>
    <n v="65960.072302"/>
    <n v="75096.394270399993"/>
    <n v="65960.072302"/>
    <m/>
    <m/>
    <m/>
    <m/>
    <m/>
    <m/>
  </r>
  <r>
    <s v="BOGOTA"/>
    <x v="0"/>
    <x v="0"/>
    <n v="25754"/>
    <n v="5667858"/>
    <n v="1919298"/>
    <n v="16983116"/>
    <s v="CUNDINAMARCA"/>
    <s v="SOACHA"/>
    <s v="MAOSERVI"/>
    <s v="REDEBAN"/>
    <n v="5667858"/>
    <s v="FO-25-1065216"/>
    <d v="2025-06-09T16:22:00"/>
    <d v="2025-06-11T16:51:00"/>
    <s v="EJECUTADO_EXITOSO"/>
    <s v="EJECUTADO EXITOSO"/>
    <s v="ORDEN DE CAMBIO"/>
    <s v="PINPAD"/>
    <s v="PINPAD"/>
    <s v="VISITA_TÉCNICA"/>
    <s v="11-06-2025 / Solución: DURANTE LA VISITA TECNICA SE REALIZAR LA INSTALACIÓN DE PIN PAD Y HUB CON LAS PRUEBAS OK PARÁMETROS OK USUARIOS OK A CONFORMIDAD DEL CLIENTE  / Usuario: JOSE MAURICIO MONTAÑEZ  Telefono: 3107887364 / Correo: maomontanez200@hotmail.com"/>
    <n v="1"/>
    <s v="SXNZZ615"/>
    <s v="TIPO I"/>
    <s v="TERRESTRE"/>
    <n v="1"/>
    <n v="0"/>
    <s v="GALEANO SORIANO JUAN DAVID"/>
    <n v="65960.072302"/>
    <n v="75096.394270399993"/>
    <n v="65960.072302"/>
    <m/>
    <m/>
    <m/>
    <m/>
    <m/>
    <m/>
  </r>
  <r>
    <s v="BOGOTA"/>
    <x v="0"/>
    <x v="0"/>
    <n v="11001"/>
    <n v="5670299"/>
    <n v="1920998"/>
    <n v="49773948"/>
    <s v="CUNDINAMARCA"/>
    <s v="BOGOTA"/>
    <s v="DAMAJE SERVICIOS"/>
    <s v="REDEBAN"/>
    <n v="5670299"/>
    <n v="0"/>
    <d v="2025-06-11T10:25:00"/>
    <d v="2025-06-12T09:05:00"/>
    <s v="GESTIÓN_TELEFÓNICA"/>
    <s v="CANCELADO POR LA RED-SOPORTE TELEFONICO"/>
    <s v="ORDEN DE CAMBIO"/>
    <s v="PINPAD"/>
    <s v="PINPAD"/>
    <s v="SOPORTE_TELEFÓNICO"/>
    <n v="0"/>
    <n v="0"/>
    <n v="0"/>
    <s v="TIPO I"/>
    <s v="TERRESTRE"/>
    <n v="0"/>
    <n v="0"/>
    <n v="0"/>
    <n v="41241.0800752"/>
    <n v="0"/>
    <n v="41241.0800752"/>
    <m/>
    <m/>
    <m/>
    <m/>
    <m/>
    <m/>
  </r>
  <r>
    <s v="CUCUTA"/>
    <x v="1"/>
    <x v="1"/>
    <n v="54405"/>
    <n v="5668000"/>
    <n v="1919416"/>
    <n v="24720088"/>
    <s v="NORTE DE SANTANDER"/>
    <s v="LOS PATIOS"/>
    <s v="NEWCOFFEE NET"/>
    <s v="REDEBAN"/>
    <n v="5668000"/>
    <s v="FO-25-1065426"/>
    <d v="2025-06-09T17:28:00"/>
    <d v="2025-06-13T08:41:00"/>
    <s v="EJECUTADO_CANCELADO"/>
    <s v="PETICIÓN USUARIO"/>
    <s v="ORDEN DE CAMBIO"/>
    <s v="BASELECTOR"/>
    <s v="BASELECTOR"/>
    <s v="VISITA_TÉCNICA"/>
    <s v="12-06-2025 / Solución: SE REALIZA VISITA, COMERCIO INFORMA QUE EL REPORTE ES POR EL DAÑO DEL DATAFONO, SE LE INFORMA QUE DEBE COMUNICARSE NUEVAMENTE Y HACER EL REPORTE PARA ATENDER LA SOLICITUD. / Usuario: Cristian López  Telefono: 3102212411 / Correo: internetlospatios@gmail.com"/>
    <n v="0"/>
    <n v="0"/>
    <s v="TIPO I"/>
    <s v="TERRESTRE"/>
    <n v="1"/>
    <n v="0"/>
    <s v="PACHECO BUITRAGO JAVIER ALONSO"/>
    <n v="65960.072302"/>
    <n v="75096.394270399993"/>
    <n v="65960.072302"/>
    <m/>
    <m/>
    <m/>
    <m/>
    <m/>
    <m/>
  </r>
  <r>
    <s v="BOGOTA"/>
    <x v="0"/>
    <x v="0"/>
    <n v="11001"/>
    <n v="5674706"/>
    <n v="1924104"/>
    <n v="24575870"/>
    <s v="CUNDINAMARCA"/>
    <s v="BOGOTA"/>
    <s v="MASIVOS BOITA"/>
    <s v="REDEBAN"/>
    <n v="5674706"/>
    <s v="FO-25-1095405"/>
    <d v="2025-06-14T08:00:00"/>
    <d v="2025-06-17T08:14:00"/>
    <s v="EJECUTADO_EXITOSO"/>
    <s v="EJECUTADO EXITOSO"/>
    <s v="ORDEN DE CAMBIO"/>
    <s v="PINPAD"/>
    <s v="PINPAD"/>
    <s v="VISITA_TÉCNICA"/>
    <s v="16-06-2025 / Solución: SE REALIZA VISITA AL COMERCIO PARA EJECUTAR CAMBIO DE EQUIPO POR TECNOLOGÍA PARA INSTALACION DE PIN PAD POR SOLICITUD DEL CLIENTE OK, VERSIÓN 10.6, PRUEBAS OK, TARJETA DE SEMBRADO N 9122. / Usuario: Solange Ramirez  Telefono: 3125696602 / Correo: masivos.kennedyboita01@gmail.com"/>
    <n v="1"/>
    <s v="10VZZ725"/>
    <s v="TIPO I"/>
    <s v="TERRESTRE"/>
    <n v="1"/>
    <n v="0"/>
    <s v="CORTES VELANDIA MIGUEL ANGEL"/>
    <n v="65960.072302"/>
    <n v="75096.394270399993"/>
    <n v="65960.072302"/>
    <m/>
    <m/>
    <m/>
    <m/>
    <m/>
    <m/>
  </r>
  <r>
    <s v="NEIVA"/>
    <x v="2"/>
    <x v="2"/>
    <n v="41132"/>
    <n v="5674708"/>
    <n v="1924105"/>
    <n v="42317206"/>
    <s v="HUILA"/>
    <s v="CAMPOALEGRE"/>
    <s v="MULTISERVICIOS PERALTA"/>
    <s v="REDEBAN"/>
    <n v="5674708"/>
    <s v="FO-25-1095407"/>
    <d v="2025-06-14T08:00:00"/>
    <d v="2025-06-17T08:19:00"/>
    <s v="EJECUTADO_EXITOSO"/>
    <s v="EJECUTADO EXITOSO"/>
    <s v="ORDEN DE CAMBIO"/>
    <s v="PINPAD"/>
    <s v="PINPAD"/>
    <s v="VISITA_TÉCNICA"/>
    <s v="16-06-2025 / Solución: SE INSTALA PIN PAD PERO FUE NECESARIO CAMBIO DE DATAFONO POR TEGNOLOGIA, SE CONFIGURA E INICIALIZA , SE CREA USUARIO Y CLAVE CON EL CLIENTE, SE SIEMBRA TARJETA XXXX-XXXX-XXXX-7086, SE REALIZA PRUEBAS OK  / Usuario: Lorena suarez charry Telefono: 3173015936 / Correo: lornasuarez2016@hotmail.com"/>
    <n v="1"/>
    <s v="EF00C138"/>
    <s v="TIPO II"/>
    <s v="TERRESTRE"/>
    <n v="1"/>
    <n v="0"/>
    <s v="ANDRADE HERNANDEZ JUAN CARLOS"/>
    <n v="144967.87232000002"/>
    <n v="140395.6348884"/>
    <n v="144967.87232000002"/>
    <m/>
    <m/>
    <m/>
    <m/>
    <m/>
    <m/>
  </r>
  <r>
    <s v="BOGOTA"/>
    <x v="0"/>
    <x v="0"/>
    <n v="11001"/>
    <n v="5674710"/>
    <n v="1924106"/>
    <n v="53568887"/>
    <s v="CUNDINAMARCA"/>
    <s v="BOGOTA"/>
    <s v="DON PAGO SALAMENTARIA LA 14 DEL RESTREPO"/>
    <s v="REDEBAN"/>
    <n v="5674710"/>
    <s v="FO-25-1095413"/>
    <d v="2025-06-14T08:00:00"/>
    <d v="2025-06-17T08:34:00"/>
    <s v="EJECUTADO_EXITOSO"/>
    <s v="EJECUTADO EXITOSO"/>
    <s v="ORDEN DE CAMBIO"/>
    <s v="PINPAD"/>
    <s v="PINPAD"/>
    <s v="VISITA_TÉCNICA"/>
    <s v="16-06-2025 / Solución: CAMBIO DE EQUIPO POR TECNOLOGÍA PARA INSTALACIÓN DE PIN PAD OK  / Usuario: Omar Rubiano  Telefono: 3182788816 / Correo: oera1dc@gmail.com"/>
    <n v="1"/>
    <s v="SXTZZ423"/>
    <s v="TIPO I"/>
    <s v="TERRESTRE"/>
    <n v="1"/>
    <n v="0"/>
    <s v="GOMEZ VEGA DAVID SNEYDER"/>
    <n v="65960.072302"/>
    <n v="75096.394270399993"/>
    <n v="65960.072302"/>
    <m/>
    <m/>
    <m/>
    <m/>
    <m/>
    <m/>
  </r>
  <r>
    <s v="VILLAVICENCIO"/>
    <x v="2"/>
    <x v="2"/>
    <n v="50568"/>
    <n v="5673635"/>
    <n v="1923190"/>
    <n v="89267828"/>
    <s v="META"/>
    <s v="PUERTO GAITAN"/>
    <s v="COMPUNET EL PROFE"/>
    <s v="REDEBAN"/>
    <n v="5673635"/>
    <s v="FO-25-1085225"/>
    <d v="2025-06-13T09:56:00"/>
    <d v="2025-06-17T18:05:00"/>
    <s v="EJECUTADO_EXITOSO"/>
    <s v="EJECUTADO EXITOSO"/>
    <s v="ORDEN DE CAMBIO"/>
    <s v="BASEDATAFONO"/>
    <s v="BASEDATAFONO"/>
    <s v="VISITA_TÉCNICA"/>
    <s v="17-06-2025 / Solución: SE REALIZA INSTALACIÓN DE BASE DATÁFONO POR DAÑO OK SIN NOVEDAD  / Usuario: Josue Bedoya  Telefono: 3137715230 / Correo: compunetelprofe@gmail.com"/>
    <n v="1"/>
    <s v="A4UZZ746"/>
    <s v="TIPO III"/>
    <s v="TERRESTRE"/>
    <n v="1"/>
    <n v="0"/>
    <s v="CASTRILLON URREA LONDIER LEANDRO"/>
    <n v="275728.78077800001"/>
    <n v="196536.5258152"/>
    <n v="275728.78077800001"/>
    <m/>
    <m/>
    <m/>
    <m/>
    <m/>
    <m/>
  </r>
  <r>
    <s v="CALI"/>
    <x v="4"/>
    <x v="4"/>
    <n v="76001"/>
    <n v="5676539"/>
    <n v="1924802"/>
    <n v="21107545"/>
    <s v="VALLE DEL CAUCA"/>
    <s v="CALI"/>
    <s v="MERCALOTERIA SANTIAGO PLAZA 50"/>
    <s v="REDEBAN"/>
    <n v="5676539"/>
    <s v="FO-25-1096395"/>
    <d v="2025-06-16T09:18:00"/>
    <d v="2025-06-17T18:09:00"/>
    <s v="EJECUTADO_EXITOSO"/>
    <s v="EJECUTADO EXITOSO"/>
    <s v="ORDEN DE CAMBIO"/>
    <s v="BASEDATAFONO"/>
    <s v="BASEDATAFONO"/>
    <s v="VISITA_TÉCNICA"/>
    <s v="17-06-2025 / Solución: SE INSTALA BASE PARA DATÁFONO YA QUE LA DEL CLIENTE ESTA MALA / Usuario: VIVIANA MURILLO  Telefono: 3503031740 / Correo: operacione@mercaloterias.com"/>
    <n v="1"/>
    <s v="FUA00182"/>
    <s v="TIPO I"/>
    <s v="TERRESTRE"/>
    <n v="1"/>
    <n v="0"/>
    <s v="CUERO RUIZ JHONNY"/>
    <n v="65960.072302"/>
    <n v="75096.394270399993"/>
    <n v="65960.072302"/>
    <m/>
    <m/>
    <m/>
    <m/>
    <m/>
    <m/>
  </r>
  <r>
    <s v="BUCARAMANGA"/>
    <x v="1"/>
    <x v="1"/>
    <n v="68081"/>
    <s v="EMAIL"/>
    <s v=" "/>
    <n v="89128027"/>
    <s v="SANTANDER"/>
    <s v="BARRANCABERMEJA"/>
    <s v="ACCOUNTANT"/>
    <s v="REDEBAN"/>
    <s v="TA-25-790590"/>
    <s v="FO-25-1107150"/>
    <d v="2025-06-18T10:28:00"/>
    <d v="2025-06-19T11:52:00"/>
    <s v="EJECUTADO_EXITOSO"/>
    <s v="EJECUTADO EXITOSO"/>
    <s v="ORDEN DE CAMBIO"/>
    <s v="PINPAD"/>
    <s v="PINPAD"/>
    <s v="VISITA_TÉCNICA"/>
    <s v="19-06-2025 / Solución: SE REALIZA INSTALACIÓN DE PINPAD, MAGIC BOX, SE CAMBIA DATAFONO POR COMPATIBILIDAD, PRUEBAS Y LIMPIEZA DE EQUIPOS OK, TARJETA DE SEMBRADO # 5228. / Usuario: Manuel Hernández Sandoval  Telefono: 3187215631 / Correo: contabilidadrr2021@gmail.com"/>
    <n v="1"/>
    <s v="SXSZZ063"/>
    <s v="TIPO III"/>
    <s v="TERRESTRE"/>
    <n v="1"/>
    <n v="0"/>
    <s v="MARTINEZ FLOREZ DONIS ALBERTO"/>
    <n v="275728.78077800001"/>
    <n v="196536.5258152"/>
    <n v="275728.78077800001"/>
    <m/>
    <m/>
    <m/>
    <m/>
    <m/>
    <m/>
  </r>
  <r>
    <s v="BUCARAMANGA"/>
    <x v="1"/>
    <x v="1"/>
    <n v="68001"/>
    <n v="5681979"/>
    <n v="1928836"/>
    <n v="40156945"/>
    <s v="SANTANDER"/>
    <s v="BUCARAMANGA"/>
    <s v="CONEX DISTRIBUCIONES"/>
    <s v="REDEBAN"/>
    <n v="5681979"/>
    <s v="FO-25-1112810"/>
    <d v="2025-06-19T10:32:00"/>
    <d v="2025-06-20T11:46:00"/>
    <s v="EJECUTADO_EXITOSO"/>
    <s v="EJECUTADO EXITOSO"/>
    <s v="ORDEN DE CAMBIO"/>
    <s v="PINPAD"/>
    <s v="PINPAD"/>
    <s v="VISITA_TÉCNICA"/>
    <s v="20-06-2025 / Solución: INSTALACIÓN DE PINPAD, CAMBIO DE DATAFONO POR TECNOLOGÍA, INYECCIÓN DE SO+VER 10.5N, INSTALACIÓN DE MAGICBOX Y PINPAD, SEMBRADO DE TARJETA #8897, CONFIGURACIÓN CB OK, PRUEBAS OK.  / Usuario: Alba Luz Carrelo Telefono: 3014002072 / Correo: conexionpeople@hotmail.com"/>
    <n v="1"/>
    <s v="A30DZ976"/>
    <s v="TIPO I"/>
    <s v="TERRESTRE"/>
    <n v="1"/>
    <n v="0"/>
    <s v="SANTOS GONZALEZ JOHAN FABIAN"/>
    <n v="65960.072302"/>
    <n v="75096.394270399993"/>
    <n v="65960.072302"/>
    <m/>
    <m/>
    <m/>
    <m/>
    <m/>
    <m/>
  </r>
  <r>
    <s v="CUCUTA"/>
    <x v="1"/>
    <x v="1"/>
    <n v="54001"/>
    <n v="5683316"/>
    <n v="1929831"/>
    <n v="89285689"/>
    <s v="NORTE DE SANTANDER"/>
    <s v="CUCUTA"/>
    <s v="MULTISERVICIOS JULIO"/>
    <s v="REDEBAN"/>
    <n v="5683316"/>
    <s v="FO-25-1115746"/>
    <d v="2025-06-20T08:35:00"/>
    <d v="2025-06-21T15:22:00"/>
    <s v="EJECUTADO_EXITOSO"/>
    <s v="EJECUTADO EXITOSO"/>
    <s v="ORDEN DE CAMBIO"/>
    <s v="PINPAD"/>
    <s v="PINPAD"/>
    <s v="VISITA_TÉCNICA"/>
    <s v="21-06-2025 / Solución: SE REALIZA VISITA AL COMERCIO Y SE INSTALA PID PAD, CAMBIO DE TECNOLOGÍA  / Usuario: Julio cesar Vargas  Telefono: 3153750669 / Correo: juliovargas05@hotmail.com"/>
    <n v="1"/>
    <s v="A4VZZ929"/>
    <s v="TIPO I"/>
    <s v="TERRESTRE"/>
    <n v="1"/>
    <n v="0"/>
    <s v="MORA VEGA JEAMPIER"/>
    <n v="65960.072302"/>
    <n v="75096.394270399993"/>
    <n v="65960.072302"/>
    <m/>
    <m/>
    <m/>
    <m/>
    <m/>
    <m/>
  </r>
  <r>
    <s v="BOGOTA"/>
    <x v="0"/>
    <x v="0"/>
    <n v="11001"/>
    <n v="5683311"/>
    <n v="1929821"/>
    <n v="89184473"/>
    <s v="CUNDINAMARCA"/>
    <s v="BOGOTA"/>
    <s v="MUNDO DE COLORES YULKER"/>
    <s v="REDEBAN"/>
    <n v="5683311"/>
    <n v="0"/>
    <d v="2025-06-20T08:30:00"/>
    <d v="2025-06-24T10:04:00"/>
    <s v="GESTIÓN_TELEFÓNICA"/>
    <s v="CANCELADO POR LA ENTIDAD-SOPORTE TELEFONICO"/>
    <s v="ORDEN DE CAMBIO"/>
    <s v="PINPAD"/>
    <s v="PINPAD"/>
    <s v="SOPORTE_TELEFÓNICO"/>
    <n v="0"/>
    <n v="0"/>
    <n v="0"/>
    <s v="TIPO I"/>
    <s v="TERRESTRE"/>
    <n v="0"/>
    <n v="0"/>
    <n v="0"/>
    <n v="41241.0800752"/>
    <n v="0"/>
    <n v="41241.0800752"/>
    <m/>
    <m/>
    <m/>
    <m/>
    <m/>
    <m/>
  </r>
  <r>
    <s v="VILLAVICENCIO"/>
    <x v="2"/>
    <x v="2"/>
    <n v="50001"/>
    <n v="5687586"/>
    <n v="1932802"/>
    <n v="17591496"/>
    <s v="META"/>
    <s v="VILLAVICENCIO"/>
    <s v="PDV PARADERO SAN ANTONIO"/>
    <s v="REDEBAN"/>
    <n v="5687586"/>
    <s v="FO-25-1130709"/>
    <d v="2025-06-24T17:02:00"/>
    <d v="2025-06-26T11:43:00"/>
    <s v="EJECUTADO_EXITOSO"/>
    <s v="EJECUTADO EXITOSO"/>
    <s v="ORDEN DE CAMBIO"/>
    <s v="BASEDATAFONO"/>
    <s v="BASEDATAFONO"/>
    <s v="VISITA_TÉCNICA"/>
    <s v="26-06-2025 / Solución: SE REALIZA CAMBIÓ DE BASE POR DAÑO. SE UBICA EN EL SITIO SOLICITADA POR EL CLIENTE. DATAFONO QUEA OPERATIVO  / Usuario: Laura González  Telefono: 3108235671 / Correo: centrodecontacto@consuerte.com.co"/>
    <n v="1"/>
    <s v="GZ2ZZ814"/>
    <s v="TIPO I"/>
    <s v="TERRESTRE"/>
    <n v="1"/>
    <n v="0"/>
    <s v="GARZON RUIZ LUIS MIGUEL"/>
    <n v="65960.072302"/>
    <n v="75096.394270399993"/>
    <n v="65960.072302"/>
    <m/>
    <m/>
    <m/>
    <m/>
    <m/>
    <m/>
  </r>
  <r>
    <s v="MEDELLIN"/>
    <x v="5"/>
    <x v="5"/>
    <n v="5360"/>
    <n v="5681941"/>
    <n v="1928808"/>
    <n v="89306443"/>
    <s v="ANTIOQUIA"/>
    <s v="ITAGUI"/>
    <s v="ISA COMUNICACIONES B O "/>
    <s v="REDEBAN"/>
    <n v="5681941"/>
    <s v="FO-25-1112807"/>
    <d v="2025-06-19T10:24:00"/>
    <d v="2025-06-26T13:10:00"/>
    <s v="EJECUTADO_EXITOSO"/>
    <s v="EJECUTADO EXITOSO"/>
    <s v="ORDEN DE CAMBIO"/>
    <s v="PINPAD"/>
    <s v="PINPAD"/>
    <s v="VISITA_TÉCNICA"/>
    <s v="26-06-2025 / Solución: SE CAMBIA DATAFONO POR INCOMPATIBILIDAD CON EL PINPAD Y SE INSTALA PINPAD / Usuario: Beatriz Obando Telefono: 3216264949 / Correo: isa.comunicaciones@hotmail.com"/>
    <n v="1"/>
    <s v="LMYZZ461"/>
    <s v="TIPO I"/>
    <s v="TERRESTRE"/>
    <n v="1"/>
    <n v="0"/>
    <s v="RUA ALVAREZ RICHARD ANDRES"/>
    <n v="65960.072302"/>
    <n v="75096.394270399993"/>
    <n v="65960.072302"/>
    <m/>
    <m/>
    <m/>
    <m/>
    <m/>
    <m/>
  </r>
  <r>
    <s v="BOGOTA"/>
    <x v="0"/>
    <x v="0"/>
    <n v="11001"/>
    <n v="5692237"/>
    <n v="1936058"/>
    <n v="89253591"/>
    <s v="CUNDINAMARCA"/>
    <s v="BOGOTA"/>
    <s v="MULTISERVICIOS LA ESMERALDA DAVID 2"/>
    <s v="REDEBAN"/>
    <n v="5692237"/>
    <n v="0"/>
    <d v="2025-06-27T12:28:00"/>
    <d v="2025-06-27T13:27:00"/>
    <s v="GESTIÓN_TELEFÓNICA"/>
    <s v="CANCELADO POR LA RED-SOPORTE TELEFONICO"/>
    <s v="ORDEN DE CAMBIO"/>
    <s v="PINPAD"/>
    <s v="PINPAD"/>
    <s v="SOPORTE_TELEFÓNICO"/>
    <n v="0"/>
    <n v="0"/>
    <n v="0"/>
    <s v="TIPO I"/>
    <s v="TERRESTRE"/>
    <n v="0"/>
    <n v="0"/>
    <m/>
    <n v="41241.0800752"/>
    <n v="0"/>
    <n v="41241.0800752"/>
    <m/>
    <m/>
    <m/>
    <m/>
    <m/>
    <m/>
  </r>
  <r>
    <s v="BOGOTA"/>
    <x v="0"/>
    <x v="0"/>
    <n v="11001"/>
    <n v="5692217"/>
    <n v="1936044"/>
    <n v="45194719"/>
    <s v="CUNDINAMARCA"/>
    <s v="BOGOTA"/>
    <s v="MULTISERVICIOS LA ESMERALDA DAVID"/>
    <s v="REDEBAN"/>
    <n v="5692217"/>
    <n v="0"/>
    <d v="2025-06-27T12:18:00"/>
    <d v="2025-06-27T13:28:00"/>
    <s v="GESTIÓN_TELEFÓNICA"/>
    <s v="CANCELADO POR LA RED-SOPORTE TELEFONICO"/>
    <s v="ORDEN DE CAMBIO"/>
    <s v="PINPAD"/>
    <s v="PINPAD"/>
    <s v="SOPORTE_TELEFÓNICO"/>
    <n v="0"/>
    <n v="0"/>
    <n v="0"/>
    <s v="TIPO I"/>
    <s v="TERRESTRE"/>
    <n v="0"/>
    <n v="0"/>
    <m/>
    <n v="41241.0800752"/>
    <n v="0"/>
    <n v="41241.0800752"/>
    <m/>
    <m/>
    <m/>
    <m/>
    <m/>
    <m/>
  </r>
  <r>
    <s v="CARTAGENA"/>
    <x v="3"/>
    <x v="3"/>
    <n v="13001"/>
    <n v="5689178"/>
    <n v="1933869"/>
    <n v="89249635"/>
    <s v="BOLIVAR"/>
    <s v="CARTAGENA"/>
    <s v="RED724 6"/>
    <s v="REDEBAN"/>
    <n v="5689178"/>
    <s v="FO-25-1135818"/>
    <d v="2025-06-25T15:57:00"/>
    <d v="2025-06-27T15:16:00"/>
    <s v="EJECUTADO_EXITOSO"/>
    <s v="EJECUTADO EXITOSO"/>
    <s v="ORDEN DE CAMBIO"/>
    <s v="PINPAD"/>
    <s v="PINPAD"/>
    <s v="VISITA_TÉCNICA"/>
    <s v="27-06-2025 / Solución: SE INSTALA PIN PAD Y SE CAMBIA EQUIPO POR NO COMPATIBILIDAD  / Usuario: ESTEFANIA MAZUTIER ROMERO Telefono: 3023739914 / Correo: ceo@red724.co"/>
    <n v="1"/>
    <s v="LATZZ153"/>
    <s v="TIPO I"/>
    <s v="TERRESTRE"/>
    <n v="1"/>
    <n v="0"/>
    <s v="MARTINEZ SALGUEDO ANDRES AUGUSTO"/>
    <n v="65960.072302"/>
    <n v="75096.394270399993"/>
    <n v="65960.072302"/>
    <m/>
    <m/>
    <m/>
    <m/>
    <m/>
    <m/>
  </r>
  <r>
    <s v="MEDELLIN"/>
    <x v="5"/>
    <x v="5"/>
    <n v="5001"/>
    <n v="5689270"/>
    <n v="1933940"/>
    <n v="11605961"/>
    <s v="ANTIOQUIA"/>
    <s v="MEDELLIN"/>
    <s v="COMERCIALIZADORA SERVISUPER LTDA "/>
    <s v="REDEBAN"/>
    <n v="5689270"/>
    <s v="FO-25-1136042"/>
    <d v="2025-06-25T16:34:00"/>
    <d v="2025-06-27T15:18:00"/>
    <s v="EJECUTADO_EXITOSO"/>
    <s v="EJECUTADO EXITOSO"/>
    <s v="ORDEN DE CAMBIO"/>
    <s v="PINPAD"/>
    <s v="PINPAD"/>
    <s v="VISITA_TÉCNICA"/>
    <s v="27-06-2025 / Solución: SE CAMBIA EQUIPO POR TECNOLOGÍA Y SE COLOCA PIN_x000a_PIN PAD  / Usuario: YESSICA CASTRO  Telefono: 3006549518 / Correo: cdacomercializadoraservisuper@hotmail.com "/>
    <n v="1"/>
    <s v="MFP01001 "/>
    <s v="TIPO I"/>
    <s v="TERRESTRE"/>
    <n v="1"/>
    <n v="0"/>
    <s v="MORENO MEDINA JUAN PABLO"/>
    <n v="65960.072302"/>
    <n v="75096.394270399993"/>
    <n v="65960.072302"/>
    <m/>
    <m/>
    <m/>
    <m/>
    <m/>
    <m/>
  </r>
  <r>
    <s v="PASTO"/>
    <x v="4"/>
    <x v="4"/>
    <n v="52001"/>
    <n v="5691013"/>
    <n v="1935437"/>
    <n v="24093932"/>
    <s v="NARIÑO"/>
    <s v="PASTO"/>
    <s v="MULTISERVICIOS MCD"/>
    <s v="REDEBAN"/>
    <n v="5691013"/>
    <s v="FO-25-1142143"/>
    <d v="2025-06-27T08:00:00"/>
    <d v="2025-06-27T15:20:00"/>
    <s v="EJECUTADO_EXITOSO"/>
    <s v="EJECUTADO EXITOSO"/>
    <s v="ORDEN DE CAMBIO"/>
    <s v="BASEDATAFONO"/>
    <s v="BASEDATAFONO"/>
    <s v="VISITA_TÉCNICA"/>
    <s v="27-06-2025 / Solución: SE VISITÓ EL CORRESPONSAL PARA VERIFICAR FALLA DE BASE. SE DESPEGÓ, SE REALIZÓ NUEVAMENTE ADECUACIÓN Y SE PEGÓ LA BASE, NO REQUIERE CAMBIO, CORRESPONSAL FUNCIONA OK SIN NOVEDAD  / Usuario: MERCEDES HERRERA  Telefono: 3006517431 / Correo: marianaurgilesh@hotmail.com"/>
    <n v="1"/>
    <s v="6Z008304"/>
    <s v="TIPO I"/>
    <s v="TERRESTRE"/>
    <n v="1"/>
    <n v="0"/>
    <s v="GUERRERO RAMIREZ OSCAR DARIO"/>
    <n v="65960.072302"/>
    <n v="75096.394270399993"/>
    <n v="65960.072302"/>
    <m/>
    <m/>
    <m/>
    <m/>
    <m/>
    <m/>
  </r>
  <r>
    <s v="CALI"/>
    <x v="4"/>
    <x v="4"/>
    <n v="76275"/>
    <n v="5689299"/>
    <n v="1933962"/>
    <n v="19375773"/>
    <s v="VALLE DEL CAUCA"/>
    <s v="FLORIDA"/>
    <s v="LOGRAR CIA DE CONSUL Y ASESORE"/>
    <s v="REDEBAN"/>
    <n v="5689299"/>
    <s v="FO-25-1137676"/>
    <d v="2025-06-25T16:47:00"/>
    <d v="2025-06-27T17:36:00"/>
    <s v="EJECUTADO_EXITOSO"/>
    <s v="EJECUTADO EXITOSO"/>
    <s v="ORDEN DE CAMBIO"/>
    <s v="PINPAD"/>
    <s v="PINPAD"/>
    <s v="VISITA_TÉCNICA"/>
    <s v="27-06-2025 / Solución: SE VISITA EL COMERCIO, SE INSTALA PINPAD, HUB, PRUEBAS OK, TELECARGA TRNA  / Usuario: CAMILA GONZALEZ  Telefono: 3172629134 / Correo: lograr.sas@gmail.com"/>
    <n v="1"/>
    <s v="AD00V454"/>
    <s v="TIPO II"/>
    <s v="TERRESTRE"/>
    <n v="1"/>
    <n v="0"/>
    <s v="HERRERA MONAR GEOVANNY"/>
    <n v="144967.87232000002"/>
    <n v="140395.6348884"/>
    <n v="144967.87232000002"/>
    <m/>
    <m/>
    <m/>
    <m/>
    <m/>
    <m/>
  </r>
  <r>
    <s v="BUCARAMANGA"/>
    <x v="1"/>
    <x v="1"/>
    <n v="68001"/>
    <s v="EMAIL"/>
    <s v="EMAIL"/>
    <n v="20404067"/>
    <s v="SANTANDER"/>
    <s v="BUCARAMANGA"/>
    <s v="S &amp; A COMUNICACIONES"/>
    <s v="REDEBAN"/>
    <s v="TA-25-710358"/>
    <s v="FO-25-1040580"/>
    <d v="2025-06-04T11:21:00"/>
    <d v="2025-06-05T11:51:00"/>
    <s v="EJECUTADO_EXITOSO"/>
    <s v="CIERRE EXITOSO"/>
    <s v="ORDEN DE CAMBIO"/>
    <s v="CIERRE"/>
    <s v="RETIRO VOLUNTARIO"/>
    <s v="VISITA_TÉCNICA"/>
    <s v="04-06-2025 SE REALIZA RETIRO DE DATÁFONO CON SUS CABLES ORDEN GESTIONADA POR LA RED"/>
    <n v="1"/>
    <s v="TRJZZ254"/>
    <s v="TIPO I"/>
    <s v="TERRESTRE"/>
    <n v="1"/>
    <n v="0"/>
    <s v="GONZALEZ ESTUPIÑAN YEISON WALTER ANTONIO"/>
    <n v="65960.072302"/>
    <n v="75096.394270399993"/>
    <n v="65960.072302"/>
    <m/>
    <m/>
    <m/>
    <m/>
    <m/>
    <m/>
  </r>
  <r>
    <s v="CALI"/>
    <x v="4"/>
    <x v="4"/>
    <n v="76248"/>
    <s v="EMAIL"/>
    <s v="EMAIL"/>
    <n v="19053800"/>
    <s v="VALLE DEL CAUCA"/>
    <s v="EL CERRITO"/>
    <s v="VARIARTE"/>
    <s v="REDEBAN"/>
    <s v="TA-25-716122"/>
    <s v="FO-25-1047213"/>
    <d v="2025-06-05T13:48:00"/>
    <d v="2025-06-06T09:39:00"/>
    <s v="EJECUTADO_EXITOSO"/>
    <s v="CIERRE EXITOSO"/>
    <s v="ORDEN DE CAMBIO"/>
    <s v="CIERRE"/>
    <s v="CIERRE"/>
    <s v="VISITA_TÉCNICA"/>
    <s v="05-06-2025 SE LLEGA A LA DIRECCION DADA POR LA DIANA CAROLINA, SE REALIZA RETIRO DE EQUIPOS DATÁFONO Y LECTOR DE BARRA."/>
    <n v="1"/>
    <s v="GH00H176"/>
    <s v="TIPO II"/>
    <s v="TERRESTRE"/>
    <n v="1"/>
    <n v="0"/>
    <s v="TORRES GARCIA JENDRY JOSE"/>
    <n v="144967.87232000002"/>
    <n v="140395.6348884"/>
    <n v="144967.87232000002"/>
    <m/>
    <m/>
    <m/>
    <m/>
    <m/>
    <m/>
  </r>
  <r>
    <s v="BOGOTA"/>
    <x v="0"/>
    <x v="0"/>
    <n v="11001"/>
    <s v="EMAIL"/>
    <s v="EMAIL"/>
    <n v="19463637"/>
    <s v="CUNDINAMARCA"/>
    <s v="BOGOTA"/>
    <s v="MYC COMUNICACIONES B"/>
    <s v="REDEBAN"/>
    <s v="TA-25-722416"/>
    <s v="FO-25-1063919"/>
    <d v="2025-06-15T10:31:00"/>
    <d v="2025-06-10T13:13:00"/>
    <s v="EJECUTADO_EXITOSO"/>
    <s v="CIERRE EXITOSO"/>
    <s v="ORDEN DE CAMBIO"/>
    <s v="CIERRE"/>
    <s v="CIERRE"/>
    <s v="VISITA_TÉCNICA"/>
    <s v="10-06-2025 SE REALIZA VISITA DE CAMPO DONDE SE RETIRAN EQUIPOS SIN NOVEDAD."/>
    <n v="1"/>
    <s v="AD07Z525"/>
    <s v="TIPO I"/>
    <s v="TERRESTRE"/>
    <n v="1"/>
    <n v="0"/>
    <s v="LOZADA ROJAS CHRISTIAN ANDRES"/>
    <n v="65960.072302"/>
    <n v="75096.394270399993"/>
    <n v="65960.072302"/>
    <m/>
    <m/>
    <m/>
    <m/>
    <m/>
    <m/>
  </r>
  <r>
    <s v="BOGOTA"/>
    <x v="0"/>
    <x v="0"/>
    <n v="11001"/>
    <s v="EMAIL"/>
    <s v="EMAIL"/>
    <n v="13710322"/>
    <s v="CUNDINAMARCA"/>
    <s v="BOGOTA"/>
    <s v="MULTISERVICIOS VILLA ALSACIA"/>
    <s v="REDEBAN"/>
    <s v="TA-25-741661"/>
    <s v="FO-25-1075661"/>
    <d v="2025-06-17T10:29:00"/>
    <d v="2025-06-12T09:38:00"/>
    <s v="EJECUTADO_EXITOSO"/>
    <s v="CIERRE EXITOSO"/>
    <s v="ORDEN DE CAMBIO"/>
    <s v="CIERRE"/>
    <s v="CIERRE"/>
    <s v="VISITA_TÉCNICA"/>
    <s v="12-06-2025 SE REALIZA VISITA DE CAMPO DONDE SE RETIRAN EQUIPOS SIN NOVEDAD."/>
    <n v="1"/>
    <s v="BBBZZ580-JAAAS741"/>
    <s v="TIPO I"/>
    <s v="TERRESTRE"/>
    <n v="1"/>
    <n v="0"/>
    <s v="LOZADA ROJAS CHRISTIAN ANDRES"/>
    <n v="65960.072302"/>
    <n v="75096.394270399993"/>
    <n v="65960.072302"/>
    <m/>
    <m/>
    <m/>
    <m/>
    <m/>
    <m/>
  </r>
  <r>
    <s v="NEIVA"/>
    <x v="2"/>
    <x v="2"/>
    <n v="41524"/>
    <s v="EMAIL"/>
    <s v="EMAIL"/>
    <n v="49365489"/>
    <s v="HUILA"/>
    <s v="PALERMO"/>
    <s v="PAPELERIA JUANES"/>
    <s v="REDEBAN"/>
    <s v="TA-25-741662"/>
    <s v="FO-25-1075666"/>
    <d v="2025-06-17T10:29:00"/>
    <d v="2025-06-13T08:00:00"/>
    <s v="EJECUTADO_EXITOSO"/>
    <s v="CIERRE EXITOSO"/>
    <s v="ORDEN DE CAMBIO"/>
    <s v="CIERRE"/>
    <s v="CIERRE"/>
    <s v="VISITA_TÉCNICA"/>
    <s v="12-06-2025 SE LLEGA A SITIO SE RETIRA DATAFONO CON ACCESORIOS Y LECTOR DE BARRAS"/>
    <n v="1"/>
    <s v="SV00Y852"/>
    <s v="TIPO I"/>
    <s v="TERRESTRE"/>
    <n v="1"/>
    <n v="0"/>
    <s v="DIAZ VARGAS JONATHAN MIGUEL"/>
    <n v="65960.072302"/>
    <n v="75096.394270399993"/>
    <n v="65960.072302"/>
    <m/>
    <m/>
    <m/>
    <m/>
    <m/>
    <m/>
  </r>
  <r>
    <s v="BOGOTA"/>
    <x v="0"/>
    <x v="0"/>
    <n v="11001"/>
    <m/>
    <s v="EMAIL"/>
    <n v="24227258"/>
    <s v="CUNDINAMARCA"/>
    <s v="BOGOTA"/>
    <s v="DON PAGO SOLUCION AHORA"/>
    <s v="REDEBAN"/>
    <s v="TA-25-722418"/>
    <s v="FO-25-1077274"/>
    <d v="2025-06-15T10:31:00"/>
    <d v="2025-06-13T12:19:00"/>
    <s v="EJECUTADO_EXITOSO"/>
    <s v="CIERRE EXITOSO"/>
    <s v="ORDEN DE CAMBIO"/>
    <s v="CIERRE"/>
    <s v="CIERRE"/>
    <s v="VISITA_TÉCNICA"/>
    <s v="13-06-2025 DURANTE LA VISITA TECNICA SE REALIZA RETIRO DE DATAFONO, LECTOR DE CODIGO DE BARRAS   POR CIERRE DE PUNTO PUBLICIDAD FUE RETIRADA Y DESTRUIDA POR COMERCIO INDICAN  "/>
    <n v="1"/>
    <s v="7A00A820"/>
    <s v="TIPO I"/>
    <s v="TERRESTRE"/>
    <n v="2"/>
    <n v="0"/>
    <s v="GALEANO SORIANO JUAN DAVID"/>
    <n v="65960.072302"/>
    <n v="75096.394270399993"/>
    <n v="131920.144604"/>
    <m/>
    <m/>
    <m/>
    <m/>
    <m/>
    <m/>
  </r>
  <r>
    <s v="MANIZALES"/>
    <x v="4"/>
    <x v="6"/>
    <n v="17873"/>
    <m/>
    <s v="EMAIL"/>
    <n v="18935163"/>
    <s v="CALDAS"/>
    <s v="VILLAMARIA"/>
    <s v="CELL PEOPLE VILLAMARIA"/>
    <s v="REDEBAN"/>
    <s v="TA-25-756722"/>
    <s v="FO-25-1087851"/>
    <d v="2025-06-19T10:48:00"/>
    <d v="2025-06-13T16:10:00"/>
    <s v="SOLICITUD_CANCELADA"/>
    <s v="NO TIENE INVENTARIO ACTIVO"/>
    <s v="ORDEN DE CAMBIO"/>
    <s v="CIERRE"/>
    <s v="CIERRE"/>
    <s v="SOPORTE_TELEFÓNICO"/>
    <n v="0"/>
    <n v="0"/>
    <n v="0"/>
    <s v="TIPO I"/>
    <s v="TERRESTRE"/>
    <n v="0"/>
    <n v="0"/>
    <n v="0"/>
    <n v="41241.0800752"/>
    <n v="0"/>
    <n v="41241.0800752"/>
    <m/>
    <m/>
    <m/>
    <m/>
    <m/>
    <m/>
  </r>
  <r>
    <s v="BUCARAMANGA"/>
    <x v="1"/>
    <x v="1"/>
    <n v="68081"/>
    <m/>
    <s v="EMAIL"/>
    <n v="67765578"/>
    <s v="SANTANDER"/>
    <s v="BARRANCABERMEJA"/>
    <s v="TIENDA BRISAS DE MARLY"/>
    <s v="REDEBAN"/>
    <s v="TA-25-756725"/>
    <s v="FO-25-1087856"/>
    <d v="2025-06-19T10:48:00"/>
    <d v="2025-06-15T09:38:00"/>
    <s v="EJECUTADO_EXITOSO"/>
    <s v="CIERRE EXITOSO"/>
    <s v="ORDEN DE CAMBIO"/>
    <s v="CIERRE"/>
    <s v="CIERRE"/>
    <s v="VISITA_TÉCNICA"/>
    <s v="14-06-2025 RETIRAR EQUIPOS DE CB BANCO BOGOTÁ POR CIERRE DE CORRESPONSAL "/>
    <n v="1"/>
    <s v="SA0EZ077"/>
    <s v="TIPO III"/>
    <s v="TERRESTRE"/>
    <n v="1"/>
    <n v="0"/>
    <s v="PEÑA DIAZ IVAN YESID"/>
    <n v="275728.78077800001"/>
    <n v="196536.5258152"/>
    <n v="275728.78077800001"/>
    <m/>
    <m/>
    <m/>
    <m/>
    <m/>
    <m/>
  </r>
  <r>
    <s v="TUNJA"/>
    <x v="1"/>
    <x v="1"/>
    <n v="15244"/>
    <m/>
    <s v="EMAIL"/>
    <n v="17017815"/>
    <s v="BOYACA"/>
    <s v="EL COCUY"/>
    <s v="ALMACEN OFELITA"/>
    <s v="REDEBAN"/>
    <s v="TA-25-756724"/>
    <s v="FO-25-1087854"/>
    <d v="2025-06-19T10:48:00"/>
    <d v="2025-06-17T17:34:00"/>
    <s v="NO_EXITOSO"/>
    <s v="CB NO ENTREGA EQUIPO"/>
    <s v="ORDEN DE CAMBIO"/>
    <s v="CIERRE"/>
    <s v="CIERRE"/>
    <s v="SOPORTE_TELEFÓNICO"/>
    <s v="17-06-2025 SE LOGRA COMUNICACION CON LA SEÑORA MIRIAM LEONOR LEAL AL NUMERO TELEFONICO 3112320621 PARA CONFIRMAR LA VISITA, EL CLIENTE INDICA QUE YA REALIZO LA ENTREGA DE LOS EQUIPO HACE MAS DE 3 MESES, CLIENTE INFORMA QUE REALIZO EL ENVIO POR INTERRAPIDISIMO. "/>
    <n v="0"/>
    <n v="0"/>
    <s v="TIPO IV"/>
    <s v="TERRESTRE"/>
    <n v="0"/>
    <n v="0"/>
    <s v="SOLER HOYOS CRISTIAN LEONARDO"/>
    <n v="41241.0800752"/>
    <n v="0"/>
    <n v="41241.0800752"/>
    <m/>
    <m/>
    <m/>
    <m/>
    <m/>
    <m/>
  </r>
  <r>
    <s v="BUCARAMANGA"/>
    <x v="1"/>
    <x v="1"/>
    <n v="68001"/>
    <m/>
    <s v="EMAIL"/>
    <n v="21117783"/>
    <s v="SANTANDER"/>
    <s v="BUCARAMANGA"/>
    <s v="E-MOBILE PLAZOLETA CENTRO COMERCIAL BUCACENTRO"/>
    <s v="REDEBAN"/>
    <s v="TA-25-780794"/>
    <s v="FO-25-1097626"/>
    <d v="2025-06-24T10:07:00"/>
    <d v="2025-06-18T08:52:00"/>
    <s v="EJECUTADO_EXITOSO"/>
    <s v="CIERRE EXITOSO"/>
    <s v="ORDEN DE CAMBIO"/>
    <s v="CIERRE"/>
    <s v="CIERRE"/>
    <s v="VISITA_TÉCNICA"/>
    <s v="17-06-2025 SE HACE PRESENCIA EN COMERCIO SE REALIZA RETIRO DE UN DATAFONO CON SU RESPECTIVO LECTOR DE BARRAS HUB Y PIN PAD"/>
    <n v="1"/>
    <s v="JA001039"/>
    <s v="TIPO I"/>
    <s v="TERRESTRE"/>
    <n v="1"/>
    <n v="0"/>
    <s v="BARRERA ORTEGA MARLON STWAR"/>
    <n v="65960.072302"/>
    <n v="75096.394270399993"/>
    <n v="65960.072302"/>
    <m/>
    <m/>
    <m/>
    <m/>
    <m/>
    <m/>
  </r>
  <r>
    <s v="VILLAVICENCIO"/>
    <x v="2"/>
    <x v="2"/>
    <n v="50313"/>
    <m/>
    <s v="EMAIL"/>
    <n v="16184343"/>
    <s v="META"/>
    <s v="GRANADA"/>
    <s v="COTREM"/>
    <s v="REDEBAN"/>
    <s v="TA-25-780795"/>
    <s v="FO-25-1097630"/>
    <d v="2025-06-24T10:07:00"/>
    <d v="2025-06-18T08:56:00"/>
    <s v="ILOCALIZADO"/>
    <s v="CB CERRADO - DESOCUPADO"/>
    <s v="ORDEN DE CAMBIO"/>
    <s v="CIERRE"/>
    <s v="CIERRE"/>
    <s v="VISITA_TÉCNICA"/>
    <s v="17-06-2025 SE REALIZA VISITA Y. COMERCIO SE ENCUENTRA CERRADO Y NO ES POSIBLE CONTACTO TELEFONICO "/>
    <n v="0"/>
    <n v="0"/>
    <s v="TIPO II"/>
    <s v="TERRESTRE"/>
    <n v="1"/>
    <n v="0"/>
    <s v="PEDREROS CONTRERAS MICHAEL STEVENS"/>
    <n v="144967.87232000002"/>
    <n v="140395.6348884"/>
    <n v="144967.87232000002"/>
    <m/>
    <m/>
    <m/>
    <m/>
    <m/>
    <m/>
  </r>
  <r>
    <s v="MEDELLIN"/>
    <x v="5"/>
    <x v="5"/>
    <n v="5120"/>
    <m/>
    <s v="EMAIL"/>
    <n v="13624853"/>
    <s v="ANTIOQUIA"/>
    <s v="CACERES"/>
    <s v="DROGUERIA LUCY"/>
    <s v="REDEBAN"/>
    <s v="TA-25-789079"/>
    <s v="FO-25-1103384"/>
    <d v="2025-06-17T10:24:00"/>
    <d v="2025-06-18T09:02:00"/>
    <s v="EJECUTADO_EXITOSO"/>
    <s v="CIERRE EXITOSO"/>
    <s v="ORDEN DE CAMBIO"/>
    <s v="CIERRE"/>
    <s v="CIERRE"/>
    <s v="VISITA_TÉCNICA"/>
    <s v="17-06-2025 SE RETIRAN EQUIPOS OK "/>
    <n v="1"/>
    <s v="JAAAD197"/>
    <s v="TIPO IV"/>
    <s v="TERRESTRE"/>
    <n v="1"/>
    <n v="0"/>
    <s v="QUINTERO SANCHEZ JUAN SEBASTIAN"/>
    <n v="479588.87655000004"/>
    <n v="196536.5258152"/>
    <n v="479588.87655000004"/>
    <m/>
    <m/>
    <m/>
    <m/>
    <m/>
    <m/>
  </r>
  <r>
    <s v="BUCARAMANGA"/>
    <x v="1"/>
    <x v="1"/>
    <n v="68385"/>
    <m/>
    <s v="EMAIL"/>
    <n v="89267820"/>
    <s v="SANTANDER"/>
    <s v="BARRANCABERMEJA"/>
    <s v="CLAROCEL LANDAZURI"/>
    <s v="REDEBAN"/>
    <s v="TA-25-789500"/>
    <s v="FO-25-1104706"/>
    <d v="2025-06-17T17:29:00"/>
    <d v="2025-06-18T10:10:00"/>
    <s v="EJECUTADO_EXITOSO"/>
    <s v="CIERRE EXITOSO"/>
    <s v="ORDEN DE CAMBIO"/>
    <s v="CIERRE"/>
    <s v="CIERRE"/>
    <s v="VISITA_TÉCNICA"/>
    <s v="18-06-2025 SE REALIZA VISITA AL COMERCIO SE RETIRA DATAFONO "/>
    <n v="1"/>
    <s v="SATZZ058"/>
    <s v="TIPO III"/>
    <s v="TERRESTRE"/>
    <n v="1"/>
    <n v="0"/>
    <s v="MARIÑO PABON JORGE ENRIQUE"/>
    <n v="275728.78077800001"/>
    <n v="196536.5258152"/>
    <n v="275728.78077800001"/>
    <m/>
    <m/>
    <m/>
    <m/>
    <m/>
    <m/>
  </r>
  <r>
    <s v="CALI"/>
    <x v="4"/>
    <x v="4"/>
    <n v="76834"/>
    <m/>
    <s v="EMAIL"/>
    <n v="68832674"/>
    <s v="VALLE DEL CAUCA"/>
    <s v="TULUA"/>
    <s v="DROGAS EL PALMAR LA 24"/>
    <s v="REDEBAN"/>
    <s v="TA-25-789076"/>
    <s v="FO-25-1103374"/>
    <d v="2025-06-24T10:24:00"/>
    <d v="2025-06-18T12:16:00"/>
    <s v="EJECUTADO_EXITOSO"/>
    <s v="CIERRE EXITOSO"/>
    <s v="ORDEN DE CAMBIO"/>
    <s v="CIERRE"/>
    <s v="CIERRE"/>
    <s v="VISITA_TÉCNICA"/>
    <s v="18-06-2025 SE RETIRAN EQUIPOS DATAFONO Y LECTORA "/>
    <n v="1"/>
    <s v="A10LZ146"/>
    <s v="TIPO II"/>
    <s v="TERRESTRE"/>
    <n v="1"/>
    <n v="0"/>
    <s v="CUERO RUIZ JHONNY"/>
    <n v="144967.87232000002"/>
    <n v="140395.6348884"/>
    <n v="144967.87232000002"/>
    <m/>
    <m/>
    <m/>
    <m/>
    <m/>
    <m/>
  </r>
  <r>
    <s v="PASTO"/>
    <x v="4"/>
    <x v="4"/>
    <n v="52356"/>
    <m/>
    <s v="EMAIL"/>
    <n v="47485214"/>
    <s v="NARIÑO"/>
    <s v="IPIALES"/>
    <s v="DROGUERIA GERSALUD"/>
    <s v="REDEBAN"/>
    <s v="TA-25-789078"/>
    <s v="FO-25-1103382"/>
    <d v="2025-06-24T10:24:00"/>
    <d v="2025-06-18T12:49:00"/>
    <s v="EJECUTADO_EXITOSO"/>
    <s v="CIERRE EXITOSO"/>
    <s v="ORDEN DE CAMBIO"/>
    <s v="CIERRE"/>
    <s v="CIERRE"/>
    <s v="VISITA_TÉCNICA"/>
    <s v="18-06-2025 SE REALIZA CIERRE DE CB AVAL SE RETIRA DATAFONO CON BASE Y LECTORA COMPLETOS, CIERRE OK"/>
    <n v="1"/>
    <s v="SV00T316"/>
    <s v="TIPO II"/>
    <s v="TERRESTRE"/>
    <n v="1"/>
    <n v="0"/>
    <s v="PAZ MARTINEZ RICHARD HUMBERTO"/>
    <n v="144967.87232000002"/>
    <n v="140395.6348884"/>
    <n v="144967.87232000002"/>
    <m/>
    <m/>
    <m/>
    <m/>
    <m/>
    <m/>
  </r>
  <r>
    <s v="MANIZALES"/>
    <x v="4"/>
    <x v="6"/>
    <n v="17873"/>
    <m/>
    <s v="EMAIL"/>
    <n v="17510538"/>
    <s v="CALDAS"/>
    <s v="VILLAMARIA"/>
    <s v="CELL PEOPLE"/>
    <s v="REDEBAN"/>
    <s v="TA-25-756717"/>
    <s v="FO-25-1087836"/>
    <d v="2025-06-19T10:48:00"/>
    <d v="2025-06-19T08:27:00"/>
    <s v="EJECUTADO_EXITOSO"/>
    <s v="CIERRE EXITOSO"/>
    <s v="ORDEN DE CAMBIO"/>
    <s v="CIERRE"/>
    <s v="CIERRE"/>
    <s v="VISITA_TÉCNICA"/>
    <s v="18-06-2025 SE REALIZA CIERRE SE RECOGEN EQUIPOS ENTREGADOS POR EL USUARIO EN EL COMERCIO NO CUENTA CON MAS EQUIPOS, NO ENTREGA ROLLOS, UNO DE LOS DATAFONOS SE ENCONTRABA DESCONECTADO DE LA ENERGIA Y SIN CABLES PARA ADJUNTAR TIRILLA DE PRUEBA "/>
    <n v="2"/>
    <s v="TR004753 9ADZZ279"/>
    <s v="TIPO I"/>
    <s v="TERRESTRE"/>
    <n v="1"/>
    <n v="0"/>
    <s v="AGUIRRE HENAO RAUL EDUARDO"/>
    <n v="65960.072302"/>
    <n v="75096.394270399993"/>
    <n v="65960.072302"/>
    <m/>
    <m/>
    <m/>
    <m/>
    <m/>
    <m/>
  </r>
  <r>
    <s v="MANIZALES"/>
    <x v="4"/>
    <x v="6"/>
    <n v="17001"/>
    <m/>
    <s v="EMAIL"/>
    <n v="15632201"/>
    <s v="CALDAS"/>
    <s v="MANIZALES"/>
    <s v="CELL PEOPLE"/>
    <s v="REDEBAN"/>
    <s v="TA-25-756718"/>
    <s v="FO-25-1087839"/>
    <d v="2025-06-19T10:48:00"/>
    <d v="2025-06-19T08:32:00"/>
    <s v="NO_EXITOSO"/>
    <s v="PARCIAL EXITOSO PTE. DATAFONO"/>
    <s v="ORDEN DE CAMBIO"/>
    <s v="CIERRE"/>
    <s v="CIERRE"/>
    <s v="VISITA_TÉCNICA"/>
    <s v="18-06-2025 SE REALIZA CIERRE DE EQUIPOS USUARIO ENTREGA TODOS LOS EQUIPOS QUE CONTABA EN EL LOCAL, INDICA NO TENER MAS, ENTREGA EN OTRA DIRECCIÓN ACORDADA CON EL USUARIO EN VILLAMARIA CR 5 # 7 - 12 NO ENTREGA ROLLOS, DATÁFONOS YA DESCONECTADOS DE LA ENERGÍA NO SE ADJUNTA TIRILLA YA QUE NO HAY FORMA DE CONECTARLOS YA QUE NO ENTREGAN FUENTES DE PODER "/>
    <n v="2"/>
    <s v="TR003323 TR003322"/>
    <s v="TIPO I"/>
    <s v="TERRESTRE"/>
    <n v="1"/>
    <n v="0"/>
    <s v="AGUIRRE HENAO RAUL EDUARDO"/>
    <n v="65960.072302"/>
    <n v="75096.394270399993"/>
    <n v="65960.072302"/>
    <m/>
    <m/>
    <m/>
    <m/>
    <m/>
    <m/>
  </r>
  <r>
    <s v="MANIZALES"/>
    <x v="4"/>
    <x v="6"/>
    <n v="17042"/>
    <m/>
    <s v="EMAIL"/>
    <n v="17489162"/>
    <s v="CALDAS"/>
    <s v="ANSERMA"/>
    <s v="CELL PEOPLE ANSERMA"/>
    <s v="REDEBAN"/>
    <s v="TA-25-756719"/>
    <s v="FO-25-1087842"/>
    <d v="2025-06-19T10:48:00"/>
    <d v="2025-06-19T09:23:00"/>
    <s v="EJECUTADO_EXITOSO"/>
    <s v="CIERRE EXITOSO"/>
    <s v="ORDEN DE CAMBIO"/>
    <s v="CIERRE"/>
    <s v="CIERRE"/>
    <s v="VISITA_TÉCNICA"/>
    <s v="18-06-2025 SE REALIZA CIERRE DE EQUIPOS USUARIO ENTREGA TODOS LOS EQUIPOS QUE CONTABA EN EL LOCAL, INDICA NO TENER MAS, ENTREGA EN OTRA DIRECCIÓN ACORDADA CON EL USUARIO EN VILLAMARIA CR 5 # 7 - 12 NO ENTREGA ROLLOS, DATÁFONOS YA DESCONECTADOS DE LA ENERGÍA NO SE ADJUNTA TIRILLA "/>
    <n v="1"/>
    <s v="BA003702"/>
    <s v="TIPO II"/>
    <s v="TERRESTRE"/>
    <n v="1"/>
    <n v="0"/>
    <s v="AGUIRRE HENAO RAUL EDUARDO"/>
    <n v="144967.87232000002"/>
    <n v="140395.6348884"/>
    <n v="144967.87232000002"/>
    <m/>
    <m/>
    <m/>
    <m/>
    <m/>
    <m/>
  </r>
  <r>
    <s v="MANIZALES"/>
    <x v="4"/>
    <x v="6"/>
    <n v="17174"/>
    <m/>
    <s v="EMAIL"/>
    <n v="18936963"/>
    <s v="CALDAS"/>
    <s v="CHINCHINA"/>
    <s v="CELL PEOPLE CHINCHINA"/>
    <s v="REDEBAN"/>
    <s v="TA-25-756720"/>
    <s v="FO-25-1087848"/>
    <d v="2025-06-19T10:48:00"/>
    <d v="2025-06-19T09:33:00"/>
    <s v="EJECUTADO_EXITOSO"/>
    <s v="CIERRE EXITOSO"/>
    <s v="ORDEN DE CAMBIO"/>
    <s v="CIERRE"/>
    <s v="CIERRE"/>
    <s v="VISITA_TÉCNICA"/>
    <s v="18-06-2025 SE REALIZA CIERRE DE EQUIPOS USUARIO ENTREGA TODOS LOS EQUIPOS QUE CONTABA EN EL LOCAL, INDICA NO TENER MAS, ENTREGA EN OTRA DIRECCIÓN ACORDADA CON EL USUARIO EN VILLAMARIA CR 5 # 7 - 12 NO ENTREGA ROLLOS, DATÁFONOS YA DESCONECTADOS DE LA ENERGÍA NO SE ADJUNTA TIRILLA "/>
    <n v="1"/>
    <s v="9C00E924"/>
    <s v="TIPO II"/>
    <s v="TERRESTRE"/>
    <n v="1"/>
    <n v="0"/>
    <s v="AGUIRRE HENAO RAUL EDUARDO"/>
    <n v="144967.87232000002"/>
    <n v="140395.6348884"/>
    <n v="144967.87232000002"/>
    <m/>
    <m/>
    <m/>
    <m/>
    <m/>
    <m/>
  </r>
  <r>
    <s v="TUNJA"/>
    <x v="1"/>
    <x v="1"/>
    <n v="15759"/>
    <m/>
    <s v="EMAIL"/>
    <n v="15630999"/>
    <s v="BOYACA"/>
    <s v="SOGAMOSO"/>
    <s v="FAMABA.COM"/>
    <s v="REDEBAN"/>
    <s v="TA-25-756723"/>
    <s v="FO-25-1087852"/>
    <d v="2025-06-19T10:48:00"/>
    <d v="2025-06-19T09:50:00"/>
    <s v="EJECUTADO_EXITOSO"/>
    <s v="CIERRE EXITOSO"/>
    <s v="ORDEN DE CAMBIO"/>
    <s v="CIERRE"/>
    <s v="CIERRE"/>
    <s v="VISITA_TÉCNICA"/>
    <s v="18-06-2025 SE REALIZA RETIRO DE EQUIPOS. "/>
    <n v="1"/>
    <s v="999SZ619"/>
    <s v="TIPO II"/>
    <s v="TERRESTRE"/>
    <n v="1"/>
    <n v="0"/>
    <s v="SOLER HOYOS CRISTIAN LEONARDO"/>
    <n v="144967.87232000002"/>
    <n v="140395.6348884"/>
    <n v="144967.87232000002"/>
    <m/>
    <m/>
    <m/>
    <m/>
    <m/>
    <m/>
  </r>
  <r>
    <s v="TUNJA"/>
    <x v="1"/>
    <x v="1"/>
    <n v="15001"/>
    <m/>
    <s v="EMAIL"/>
    <n v="24628026"/>
    <s v="BOYACA"/>
    <s v="TUNJA"/>
    <s v="CVS FOTOSPORT UNICENTRO"/>
    <s v="REDEBAN"/>
    <s v="TA-25-780793"/>
    <s v="FO-25-1097622"/>
    <d v="2025-06-24T10:07:00"/>
    <d v="2025-06-20T10:29:00"/>
    <s v="ILOCALIZADO"/>
    <s v="CB CERRADO - DESOCUPADO"/>
    <s v="ORDEN DE CAMBIO"/>
    <s v="CIERRE"/>
    <s v="CIERRE"/>
    <s v="VISITA_TÉCNICA"/>
    <s v="20-06-2025 SE VISITA DIRECCIÓN , SE VALIDA LOCAL  COMERCIO NO EXISTE ,  SE INTENTA COMUNICACIÓN A LOS NÚMEROS 3115044496 -  3102849085-3158741107-3115993195-31002209905  NO ES POSOBLE LA COMUNICACIÓN  SE VAN A BUZON DE VOZ , SE CIERRA ORDEN YA QUE NO HAY QUIEN CONFIRME LA ENTREGA  DE LOS EQUIPOS . "/>
    <n v="0"/>
    <n v="0"/>
    <s v="TIPO I"/>
    <s v="TERRESTRE"/>
    <n v="1"/>
    <n v="0"/>
    <s v="ALVARADO MORENO CRISTHIAN"/>
    <n v="65960.072302"/>
    <n v="75096.394270399993"/>
    <n v="65960.072302"/>
    <m/>
    <m/>
    <m/>
    <m/>
    <m/>
    <m/>
  </r>
  <r>
    <s v="PASTO"/>
    <x v="4"/>
    <x v="4"/>
    <n v="52885"/>
    <m/>
    <s v="EMAIL"/>
    <n v="69238293"/>
    <s v="NARIÑO"/>
    <s v="YACUANQUER"/>
    <s v="DINAMIK ACCESORIOS Y ALGO MAS"/>
    <s v="REDEBAN"/>
    <s v="TA-25-789077"/>
    <s v="FO-25-1103378"/>
    <d v="2025-06-24T10:24:00"/>
    <d v="2025-06-20T14:28:00"/>
    <s v="EJECUTADO_EXITOSO"/>
    <s v="CIERRE EXITOSO"/>
    <s v="ORDEN DE CAMBIO"/>
    <s v="CIERRE"/>
    <s v="CIERRE"/>
    <s v="VISITA_TÉCNICA"/>
    <s v="20-06-2025 SE VISITA EL COMERCIO PARA RETIRAR EQUIPOS DEL CORRESPONSAL, SE RETIRA DATÁFONO CON LECTORA, CIERRE OK"/>
    <n v="1"/>
    <s v="FA0LZ665"/>
    <s v="TIPO II"/>
    <s v="TERRESTRE"/>
    <n v="1"/>
    <n v="0"/>
    <s v="GUERRERO RAMIREZ OSCAR DARIO"/>
    <n v="144967.87232000002"/>
    <n v="140395.6348884"/>
    <n v="144967.87232000002"/>
    <m/>
    <m/>
    <m/>
    <m/>
    <m/>
    <m/>
  </r>
  <r>
    <s v="BOGOTA"/>
    <x v="0"/>
    <x v="0"/>
    <n v="25279"/>
    <m/>
    <s v="EMAIL"/>
    <n v="89201012"/>
    <s v="CUNDINAMARCA"/>
    <s v="FOMEQUE"/>
    <s v="PUNTOSERVIS FOMEQUE 1"/>
    <s v="REDEBAN"/>
    <s v="TA-25-790638"/>
    <s v="FO-25-1107318"/>
    <d v="2025-06-26T09:23:00"/>
    <d v="2025-06-24T13:16:00"/>
    <s v="EJECUTADO_EXITOSO"/>
    <s v="CIERRE EXITOSO"/>
    <s v="ORDEN DE CAMBIO"/>
    <s v="CIERRE"/>
    <s v="CIERRE"/>
    <s v="VISITA_TÉCNICA"/>
    <s v="24-06-2025 SE REALIZA RETIRO DE DATAFONO Y LECTOR DE BARRAS POR CIERRE CB BANCO DE BOGOTÁ "/>
    <n v="1"/>
    <s v="F1TZZ961"/>
    <s v="TIPO II"/>
    <s v="TERRESTRE"/>
    <n v="1"/>
    <n v="0"/>
    <s v="MURCIA HERNANDEZ HARVEY IGNACIO"/>
    <n v="144967.87232000002"/>
    <n v="140395.6348884"/>
    <n v="144967.87232000002"/>
    <m/>
    <m/>
    <m/>
    <m/>
    <m/>
    <m/>
  </r>
  <r>
    <s v="MEDELLIN"/>
    <x v="5"/>
    <x v="5"/>
    <n v="5266"/>
    <m/>
    <s v="EMAIL"/>
    <n v="16725822"/>
    <s v="ANTIOQUIA"/>
    <s v="ENVIGADO"/>
    <s v="GRANERO EL MILAGRO DE ALCALA"/>
    <s v="REDEBAN"/>
    <s v="TA-25-798751"/>
    <s v="FO-25-1127358"/>
    <d v="2025-06-28T09:40:00"/>
    <d v="2025-06-26T13:47:00"/>
    <s v="EJECUTADO_EXITOSO"/>
    <s v="CIERRE EXITOSO"/>
    <s v="ORDEN DE CAMBIO"/>
    <s v="CIERRE"/>
    <s v="CIERRE"/>
    <s v="VISITA_TÉCNICA"/>
    <s v="26-06-2025 SE RETIRAN EQUIPOS EXITOSAMENTE "/>
    <n v="1"/>
    <s v="BL0GZ025"/>
    <s v="TIPO I"/>
    <s v="TERRESTRE"/>
    <n v="1"/>
    <n v="0"/>
    <s v="RUA ALVAREZ RICHARD ANDRES"/>
    <n v="65960.072302"/>
    <n v="75096.394270399993"/>
    <n v="65960.072302"/>
    <m/>
    <m/>
    <m/>
    <m/>
    <m/>
    <m/>
  </r>
  <r>
    <s v="VILLAVICENCIO"/>
    <x v="2"/>
    <x v="2"/>
    <n v="50313"/>
    <m/>
    <s v="EMAIL"/>
    <n v="80995632"/>
    <s v="META"/>
    <s v="GRANADA"/>
    <s v="P &amp; T STEYLIN"/>
    <s v="REDEBAN"/>
    <s v="TA-25-805022"/>
    <s v="FO-25-1141153"/>
    <d v="2025-06-26T13:01:00"/>
    <d v="2025-06-27T08:08:00"/>
    <s v="ILOCALIZADO"/>
    <s v="CB CERRADO - DESOCUPADO"/>
    <s v="ORDEN DE CAMBIO"/>
    <s v="CIERRE"/>
    <s v="CIERRE"/>
    <s v="VISITA_TÉCNICA"/>
    <s v="27-06-2025 SE REALIZA VISITA A COMERCIO LOCAL CERRADO NO ES POSIBLE COMUNICARSE CON LA SEÑORA LILIANA 3204499368"/>
    <n v="0"/>
    <n v="0"/>
    <s v="TIPO II"/>
    <s v="TERRESTRE"/>
    <n v="1"/>
    <n v="0"/>
    <s v="CASTRILLON URREA LONDIER LEANDRO"/>
    <n v="144967.87232000002"/>
    <n v="140395.6348884"/>
    <n v="144967.87232000002"/>
    <m/>
    <m/>
    <m/>
    <m/>
    <m/>
    <m/>
  </r>
  <r>
    <s v="BUCARAMANGA"/>
    <x v="1"/>
    <x v="1"/>
    <n v="68001"/>
    <m/>
    <s v="EMAIL"/>
    <n v="17716234"/>
    <s v="SANTANDER"/>
    <s v="BUCARAMANGA"/>
    <s v="ADOARTE"/>
    <s v="REDEBAN"/>
    <s v="TA-25-804982"/>
    <s v="FO-25-1141033"/>
    <d v="2025-06-26T13:01:00"/>
    <d v="2025-06-27T08:43:00"/>
    <s v="NO_EXITOSO"/>
    <s v="CB NO ENTREGA EQUIPO"/>
    <s v="ORDEN DE CAMBIO"/>
    <s v="CIERRE"/>
    <s v="CIERRE"/>
    <s v="VISITA_TÉCNICA"/>
    <s v="27-06-2025 SE HACE PRESENCIA EN COMERCIO PERSONA ENCARGADA INFORMA QUE LOS EQUIPOS SE ENCUENTRA GUARDADOS EN LA BODEGA Y QUE NO TIENE ACCESO A ELLA SE LE INFORMA QUE SE PROCEDE A CERRAR LA ORDEN DE TRABAJO GENERADA Y QUE TAN PRONTO TENGA LOS EQUIPOS EN SU PODER SE COMUNIQUE A LA LÍNEA DE ATENCIÓN AL CLIENTE Y SOLICITE LA RECOLECCIÓN DE LOS MISMO "/>
    <n v="0"/>
    <n v="0"/>
    <s v="TIPO I"/>
    <s v="TERRESTRE"/>
    <n v="1"/>
    <n v="0"/>
    <s v="BARRERA ORTEGA MARLON STWAR"/>
    <n v="65960.072302"/>
    <n v="75096.394270399993"/>
    <n v="65960.072302"/>
    <m/>
    <m/>
    <m/>
    <m/>
    <m/>
    <m/>
  </r>
  <r>
    <s v="BUCARAMANGA"/>
    <x v="1"/>
    <x v="1"/>
    <n v="68001"/>
    <m/>
    <s v="EMAIL"/>
    <n v="73034837"/>
    <s v="SANTANDER"/>
    <s v="BUCARAMANGA"/>
    <s v="VARIEDADES OTTI "/>
    <s v="REDEBAN"/>
    <s v="TA-25-805029"/>
    <s v="FO-25-1141171"/>
    <d v="2025-06-26T13:01:00"/>
    <d v="2025-06-27T09:12:00"/>
    <s v="EJECUTADO_EXITOSO"/>
    <s v="CIERRE EXITOSO"/>
    <s v="ORDEN DE CAMBIO"/>
    <s v="CIERRE"/>
    <s v="CIERRE"/>
    <s v="VISITA_TÉCNICA"/>
    <s v="27-06-2025 SE HACE PRESENCIA EN COMERCIO SE REALIZA RETIRO DE 1 DATAFONO CON SU RESPECTIVO LECTOR DE BARRAS FUENTE DE PODER Y BRAZO DE SOPORTE "/>
    <n v="1"/>
    <s v="A16ZZ047"/>
    <s v="TIPO I"/>
    <s v="TERRESTRE"/>
    <n v="1"/>
    <n v="0"/>
    <s v="BARRERA ORTEGA MARLON STWAR"/>
    <n v="65960.072302"/>
    <n v="75096.394270399993"/>
    <n v="65960.072302"/>
    <m/>
    <m/>
    <m/>
    <m/>
    <m/>
    <m/>
  </r>
  <r>
    <s v="SANTA MARTA"/>
    <x v="3"/>
    <x v="3"/>
    <n v="47001"/>
    <m/>
    <s v="EMAIL"/>
    <n v="18388231"/>
    <s v="MAGDALENA"/>
    <s v="SANTA MARTA"/>
    <s v="DROGUERIA MANA"/>
    <s v="REDEBAN"/>
    <s v="TA-25-804988"/>
    <s v="FO-25-1141053"/>
    <d v="2025-06-26T13:01:00"/>
    <d v="2025-06-27T09:13:00"/>
    <s v="EJECUTADO_EXITOSO"/>
    <s v="CIERRE EXITOSO"/>
    <s v="ORDEN DE CAMBIO"/>
    <s v="CIERRE"/>
    <s v="CIERRE"/>
    <s v="VISITA_TÉCNICA"/>
    <s v="27-06-2025 SE REALIZA VISITA AL SITIO, SE RETIRA EQUIPO DATAFONOS, LECTOR BASE CABLEADO, SE REALIZA CIERRE EXITOSO TODO OK "/>
    <n v="1"/>
    <s v="9B06Z457"/>
    <s v="TIPO I"/>
    <s v="TERRESTRE"/>
    <n v="1"/>
    <n v="0"/>
    <s v="GUTIERREZ PEREZ LUIS ALBERTO"/>
    <n v="65960.072302"/>
    <n v="75096.394270399993"/>
    <n v="65960.072302"/>
    <m/>
    <m/>
    <m/>
    <m/>
    <m/>
    <m/>
  </r>
  <r>
    <s v="CALI"/>
    <x v="4"/>
    <x v="4"/>
    <n v="76001"/>
    <m/>
    <s v="EMAIL"/>
    <n v="48794218"/>
    <s v="VALLE DEL CAUCA"/>
    <s v="CALI"/>
    <s v="ECONOMIA LA 28"/>
    <s v="REDEBAN"/>
    <s v="TA-25-798749"/>
    <s v="FO-25-1127350"/>
    <d v="2025-06-24T09:40:00"/>
    <d v="2025-06-27T09:38:00"/>
    <s v="EJECUTADO_CANCELADO"/>
    <s v="PETICIÓN USUARIO"/>
    <s v="ORDEN DE CAMBIO"/>
    <s v="CIERRE"/>
    <s v="CIERRE"/>
    <s v="VISITA_TÉCNICA"/>
    <s v="24/06/2025 SE REALIZA VISITA AL COMERCIO, AL LLEGAR AL SITIO NO ES POSIBLE RETIRAR LOS EQUIPOS DEBIDO A QUE NO SE ENCUENTRA LA ENCARGADA, SE COMUNICA CON ELLA VÍA TELEFÓNICA AL NÚMERO 3044959808 E INDICA QUE EL DÍA DE MAÑANA PUEDE RECIBIR LA VISITA DE 7:30AM A 2:00PM. SE REPROGRAMA LA VISITA. SE VUELVE A LLAMAR PARA PEDIR INFORMACIÓN PARA LLENAR LOS FO PERO NO CONTESTA"/>
    <n v="0"/>
    <n v="0"/>
    <s v="TIPO I"/>
    <s v="TERRESTRE"/>
    <n v="1"/>
    <n v="0"/>
    <s v="MONTERO MUESES GIAN CARLO"/>
    <n v="65960.072302"/>
    <n v="75096.394270399993"/>
    <n v="65960.072302"/>
    <m/>
    <m/>
    <m/>
    <m/>
    <m/>
    <m/>
  </r>
  <r>
    <s v="BUCARAMANGA"/>
    <x v="1"/>
    <x v="1"/>
    <n v="68276"/>
    <m/>
    <s v="EMAIL"/>
    <n v="24935470"/>
    <s v="SANTANDER"/>
    <s v="FLORIDABLANCA"/>
    <s v="MULTISERVICIOS TATIANA"/>
    <s v="REDEBAN"/>
    <s v="TA-25-805127"/>
    <s v="FO-25-1141368"/>
    <d v="2025-06-26T13:01:00"/>
    <d v="2025-06-27T09:38:00"/>
    <s v="NO_EXITOSO"/>
    <s v="CB NO ENTREGA EQUIPO"/>
    <s v="ORDEN DE CAMBIO"/>
    <s v="CIERRE"/>
    <s v="CIERRE"/>
    <s v="VISITA_TÉCNICA"/>
    <s v="27-06-2025 SE REALIZA VISITA AL COMERCIO EL CUAL SE ENCUENTRA CERRADO, EN COMUNICACIÓN CON EL SEÑOR JESUALDO REALES NOS INFORMA QUE EN ESTOS MOMENTOS ESTÁ HOSPITALIZADO Y POR TAL MOTIVO NO HAY NADIE QUE PUEDA REALIZAR ESA ENTREGA, POR LO ANTERIOR INDICA UNA COMUNICACIÓN EL DÍA 10 DE JULIO QUE PIENSA YA ESTÁ FUERA DEL HOSPITAL "/>
    <n v="0"/>
    <s v="NO"/>
    <s v="TIPO I"/>
    <s v="TERRESTRE"/>
    <n v="1"/>
    <n v="0"/>
    <s v="PEÑA DIAZ IVAN YESID"/>
    <n v="65960.072302"/>
    <n v="75096.394270399993"/>
    <n v="65960.072302"/>
    <m/>
    <m/>
    <m/>
    <m/>
    <m/>
    <m/>
  </r>
  <r>
    <s v="BUCARAMANGA"/>
    <x v="1"/>
    <x v="1"/>
    <n v="68276"/>
    <m/>
    <s v="EMAIL"/>
    <n v="18689315"/>
    <s v="SANTANDER"/>
    <s v="FLORIDABLANCA"/>
    <s v="AC MULTISERVICIOS"/>
    <s v="REDEBAN"/>
    <s v="TA-25-804977"/>
    <s v="FO-25-1141021"/>
    <d v="2025-06-26T13:01:00"/>
    <d v="2025-06-27T09:50:00"/>
    <s v="NO_EXITOSO"/>
    <s v="CB NO ENTREGA EQUIPO"/>
    <s v="ORDEN DE CAMBIO"/>
    <s v="CIERRE"/>
    <s v="CIERRE"/>
    <s v="VISITA_TÉCNICA"/>
    <s v="27/06/2025 SE VISITA COMERCIO Y SE HABLÓ CON SEÑOR DANILO QUIEN INDICA QUE POR ORDEN DE EL ASESOR DE EL BANCO DEBE PRIMERO PASAR UNA CARTA PARA CANCELACIÓN DE EL CORRESPONSAL BANCARIO PARA AHÍ SI GENERAR LA ENTREGA DE EQUIPO POR ESTE MOTIVO NO ENTREGA LOS EQUIPOS"/>
    <n v="0"/>
    <n v="0"/>
    <s v="TIPO I"/>
    <s v="TERRESTRE"/>
    <n v="1"/>
    <n v="0"/>
    <s v="PEÑA DIAZ IVAN YESID"/>
    <n v="65960.072302"/>
    <n v="75096.394270399993"/>
    <n v="65960.072302"/>
    <m/>
    <m/>
    <m/>
    <m/>
    <m/>
    <m/>
  </r>
  <r>
    <s v="BUCARAMANGA"/>
    <x v="1"/>
    <x v="1"/>
    <n v="68001"/>
    <m/>
    <s v="EMAIL"/>
    <n v="21340526"/>
    <s v="SANTANDER"/>
    <s v="BUCARAMANGA"/>
    <s v="GUERRERO PULIDO MARY DANELLY"/>
    <s v="REDEBAN"/>
    <s v="TA-25-805141"/>
    <s v="FO-25-1141406"/>
    <d v="2025-06-26T13:01:00"/>
    <d v="2025-06-27T09:55:00"/>
    <s v="EJECUTADO_EXITOSO"/>
    <s v="CIERRE EXITOSO"/>
    <s v="ORDEN DE CAMBIO"/>
    <s v="CIERRE"/>
    <s v="CIERRE"/>
    <s v="VISITA_TÉCNICA"/>
    <s v="27-06-2025 SE HACE PRESENCIA EN COMERCIO SE REALIZA RETIRO DE UN DATAFONO CON SU RESPECTIVO LECTOR DE BARRAS FUENTE DE PODER Y BRAZO DE SOPORTE "/>
    <n v="1"/>
    <s v="JA00H201"/>
    <s v="TIPO I"/>
    <s v="TERRESTRE"/>
    <n v="1"/>
    <n v="0"/>
    <s v="BARRERA ORTEGA MARLON STWAR"/>
    <n v="65960.072302"/>
    <n v="75096.394270399993"/>
    <n v="65960.072302"/>
    <m/>
    <m/>
    <m/>
    <m/>
    <m/>
    <m/>
  </r>
  <r>
    <s v="BUCARAMANGA"/>
    <x v="1"/>
    <x v="1"/>
    <n v="68276"/>
    <m/>
    <s v="EMAIL"/>
    <n v="21076393"/>
    <s v="SANTANDER"/>
    <s v="FLORIDABLANCA"/>
    <s v="PAPELERIA CAMILA"/>
    <s v="REDEBAN"/>
    <s v="TA-25-805138"/>
    <s v="FO-25-1141399"/>
    <d v="2025-06-26T13:01:00"/>
    <d v="2025-06-27T10:11:00"/>
    <s v="EJECUTADO_EXITOSO"/>
    <s v="CIERRE EXITOSO"/>
    <s v="ORDEN DE CAMBIO"/>
    <s v="CIERRE"/>
    <s v="CIERRE"/>
    <s v="VISITA_TÉCNICA"/>
    <s v="27-06-2025 RETIRO DE EQUIPOS DE CB BANCO BOGOTÁ POR CIERRE DE CORRESPONSAL "/>
    <n v="1"/>
    <s v="IOZZZ869"/>
    <s v="TIPO I"/>
    <s v="TERRESTRE"/>
    <n v="1"/>
    <n v="0"/>
    <s v="PEÑA DIAZ IVAN YESID"/>
    <n v="65960.072302"/>
    <n v="75096.394270399993"/>
    <n v="65960.072302"/>
    <m/>
    <m/>
    <m/>
    <m/>
    <m/>
    <m/>
  </r>
  <r>
    <s v="BUCARAMANGA"/>
    <x v="1"/>
    <x v="1"/>
    <n v="68276"/>
    <m/>
    <s v="EMAIL"/>
    <n v="20058632"/>
    <s v="SANTANDER"/>
    <s v="FLORIDABLANCA"/>
    <s v="SERVIFORMA BUCARICA"/>
    <s v="REDEBAN"/>
    <s v="TA-25-804996"/>
    <s v="FO-25-1141076"/>
    <d v="2025-06-26T13:01:00"/>
    <d v="2025-06-27T10:40:00"/>
    <s v="EJECUTADO_EXITOSO"/>
    <s v="CIERRE EXITOSO"/>
    <s v="ORDEN DE CAMBIO"/>
    <s v="CIERRE"/>
    <s v="CIERRE"/>
    <s v="VISITA_TÉCNICA"/>
    <s v="27-06-2025 VISTA PARA RETIRAR EQUIPOS DE CB BANCO BOGOTÁ "/>
    <n v="1"/>
    <s v="GB0KZ503"/>
    <s v="TIPO I"/>
    <s v="TERRESTRE"/>
    <n v="1"/>
    <n v="0"/>
    <s v="PEÑA DIAZ IVAN YESID"/>
    <n v="65960.072302"/>
    <n v="75096.394270399993"/>
    <n v="65960.072302"/>
    <m/>
    <m/>
    <m/>
    <m/>
    <m/>
    <m/>
  </r>
  <r>
    <s v="IBAGUE"/>
    <x v="2"/>
    <x v="2"/>
    <n v="73001"/>
    <m/>
    <s v="EMAIL"/>
    <n v="57577413"/>
    <s v="TOLIMA"/>
    <s v="IBAGUE"/>
    <s v="COMERCIALIZADORA DE BELLEZA MA"/>
    <s v="REDEBAN"/>
    <s v="TA-25-805106"/>
    <s v="FO-25-1141315"/>
    <d v="2025-06-26T13:01:00"/>
    <d v="2025-06-27T10:47:00"/>
    <s v="EJECUTADO_EXITOSO"/>
    <s v="CIERRE EXITOSO"/>
    <s v="ORDEN DE CAMBIO"/>
    <s v="CIERRE"/>
    <s v="CIERRE"/>
    <s v="VISITA_TÉCNICA"/>
    <s v="27-06-2025 SE RETIRA: DATAFONO, LECTOR DE BARRAS, CABLE MAGIC BOX, PATCHCORD, BASE PARA DATÁFONO, CABLE Y FUENTE DE PODER."/>
    <n v="1"/>
    <s v="UVSZZ471"/>
    <s v="TIPO I"/>
    <s v="TERRESTRE"/>
    <n v="1"/>
    <n v="0"/>
    <s v="VARGAS HERRERA JHON JAIRO"/>
    <n v="65960.072302"/>
    <n v="75096.394270399993"/>
    <n v="65960.072302"/>
    <m/>
    <m/>
    <m/>
    <m/>
    <m/>
    <m/>
  </r>
  <r>
    <s v="BUCARAMANGA"/>
    <x v="1"/>
    <x v="1"/>
    <n v="68001"/>
    <m/>
    <s v="EMAIL"/>
    <n v="40750317"/>
    <s v="SANTANDER"/>
    <s v="BUCARAMANGA"/>
    <s v="PICTUREKA"/>
    <s v="REDEBAN"/>
    <s v="TA-25-805115"/>
    <s v="FO-25-1141338"/>
    <d v="2025-06-26T13:01:00"/>
    <d v="2025-06-27T10:53:00"/>
    <s v="NO_EXITOSO"/>
    <s v="CB NO ENTREGA EQUIPO"/>
    <s v="ORDEN DE CAMBIO"/>
    <s v="CIERRE"/>
    <s v="CIERRE"/>
    <s v="VISITA_TÉCNICA"/>
    <s v="27-06-2025 SE HACE PRESENCIA EN COMERCIO PERSONA ENCARGADA INFORMA QUE NO TIENE CONOCIMIENTO DE LA RECOLECCIÓN DE LOS EQUIPOS Y NO TIENE AUTORIZACIÓN PARA HACER ENTREGA DE LOS MISMO SE TRATA DE ESTABLECER A LA DUEÑA QUIEN VIVE EN ESPAÑA NO SE OBTIENE RESPUESTA ALGUNA SE LE INFORMA QUE SE PROCEDE A CERRAR LA ORDEN DE TRABAJO GENERADA Y QUE TAN PRONTO CUENTE CON AUTORIZACIÓN PARA HACER ENTREGA DE LOS EQUIPOS SE COMUNIQUE A LA LÍNEA DE SOPORTE DEL BANCO O CON EL ASESOR "/>
    <n v="0"/>
    <n v="0"/>
    <s v="TIPO I"/>
    <s v="TERRESTRE"/>
    <n v="1"/>
    <n v="0"/>
    <s v="BARRERA ORTEGA MARLON STWAR"/>
    <n v="65960.072302"/>
    <n v="75096.394270399993"/>
    <n v="65960.072302"/>
    <m/>
    <m/>
    <m/>
    <m/>
    <m/>
    <m/>
  </r>
  <r>
    <s v="NEIVA"/>
    <x v="2"/>
    <x v="2"/>
    <n v="41298"/>
    <m/>
    <s v="EMAIL"/>
    <n v="49016744"/>
    <s v="HUILA"/>
    <s v="GARZON"/>
    <s v="DOCTORA PC MANTENIMIENTO DE IMPRESORAS Y COMPUTADORES"/>
    <s v="REDEBAN"/>
    <s v="TA-25-805052"/>
    <s v="FO-25-1141215"/>
    <d v="2025-06-26T13:01:00"/>
    <d v="2025-06-27T11:23:00"/>
    <s v="ILOCALIZADO"/>
    <s v="CB CERRADO - DESOCUPADO"/>
    <s v="ORDEN DE CAMBIO"/>
    <s v="CIERRE"/>
    <s v="CIERRE"/>
    <s v="VISITA_TÉCNICA"/>
    <s v="27-06-2025 SE LLEGA AL PUNTO , SE INSISTE EN EL PUNTO DEBIDO A QUE ESTÁ CERRADO, SE LLAMA AL NÚMERO QUE APARECE EN LA ORDEN SONANDO PERO NO CONTESTAN , SE ESCRIBE POR WHATSAPP NO HAY RESPUESTA, SE CIERRA LA ORDEN DE CIERRE "/>
    <n v="0"/>
    <n v="0"/>
    <s v="TIPO III"/>
    <s v="TERRESTRE"/>
    <n v="1"/>
    <n v="0"/>
    <s v="ANDRADE HERNANDEZ JUAN CARLOS"/>
    <n v="275728.78077800001"/>
    <n v="196536.5258152"/>
    <n v="275728.78077800001"/>
    <m/>
    <m/>
    <m/>
    <m/>
    <m/>
    <m/>
  </r>
  <r>
    <s v="BUCARAMANGA"/>
    <x v="1"/>
    <x v="1"/>
    <n v="68001"/>
    <m/>
    <s v="EMAIL"/>
    <n v="15253800"/>
    <s v="SANTANDER"/>
    <s v="BUCARAMANGA"/>
    <s v="MERCADO DE BIENES RAICES"/>
    <s v="REDEBAN"/>
    <s v="TA-25-804911"/>
    <s v="FO-25-1140840"/>
    <d v="2025-06-26T13:01:00"/>
    <d v="2025-06-27T11:27:00"/>
    <s v="EJECUTADO_EXITOSO"/>
    <s v="CIERRE EXITOSO"/>
    <s v="ORDEN DE CAMBIO"/>
    <s v="CIERRE"/>
    <s v="CIERRE"/>
    <s v="VISITA_TÉCNICA"/>
    <s v="27-06-2025 SE HACE PRESENCIA EN COMERCIO SE REALIZA RETIRO DE 1 LECTOR DE BARRAS NO SE RETIRA DATAFONO CLIENTE INFORMA QUE ELLA LO COMPRÓ SE REALIZA DESHABILITACIÓN DE CB AVAL"/>
    <n v="1"/>
    <s v="A000G125"/>
    <s v="TIPO I"/>
    <s v="TERRESTRE"/>
    <n v="1"/>
    <n v="0"/>
    <s v="BARRERA ORTEGA MARLON STWAR"/>
    <n v="65960.072302"/>
    <n v="75096.394270399993"/>
    <n v="65960.072302"/>
    <m/>
    <m/>
    <m/>
    <m/>
    <m/>
    <m/>
  </r>
  <r>
    <s v="MONTERIA"/>
    <x v="3"/>
    <x v="3"/>
    <n v="23001"/>
    <m/>
    <s v="EMAIL"/>
    <n v="80921687"/>
    <s v="CORDOBA"/>
    <s v="MONTERIA"/>
    <s v="VARIEDADES SIERR@ MOCARI"/>
    <s v="REDEBAN"/>
    <s v="TA-25-805020"/>
    <s v="FO-25-1141148"/>
    <d v="2025-06-26T13:01:00"/>
    <d v="2025-06-27T11:34:00"/>
    <s v="EJECUTADO_EXITOSO"/>
    <s v="CIERRE EXITOSO"/>
    <s v="ORDEN DE CAMBIO"/>
    <s v="CIERRE"/>
    <s v="CIERRE"/>
    <s v="VISITA_TÉCNICA"/>
    <s v="27-06-2025 SE REALIZA VISITA TÉCNICA PARA CIERRE DE CB, SE RETIRA DATAFONO PLACA 1120330 Y LECTOR ÓPTICO PLACA 1114928, NO SE RETIRA PUBLICIDAD Y EL CIERRE SE REALIZA SIN NOVEDAD."/>
    <n v="1"/>
    <s v="FACZZ920"/>
    <s v="TIPO I"/>
    <s v="TERRESTRE"/>
    <n v="1"/>
    <n v="0"/>
    <s v="CASSIANI PEREZ RAUL RAMIRO"/>
    <n v="65960.072302"/>
    <n v="75096.394270399993"/>
    <n v="65960.072302"/>
    <m/>
    <m/>
    <m/>
    <m/>
    <m/>
    <m/>
  </r>
  <r>
    <s v="BUCARAMANGA"/>
    <x v="1"/>
    <x v="1"/>
    <n v="68276"/>
    <m/>
    <s v="EMAIL"/>
    <n v="30707871"/>
    <s v="SANTANDER"/>
    <s v="FLORIDABLANCA"/>
    <s v="ORINTELCO"/>
    <s v="REDEBAN"/>
    <s v="TA-25-805101"/>
    <s v="FO-25-1141304"/>
    <d v="2025-06-26T13:01:00"/>
    <d v="2025-06-27T11:35:00"/>
    <s v="NO_EXITOSO"/>
    <s v="CB NO ENTREGA EQUIPO"/>
    <s v="ORDEN DE CAMBIO"/>
    <s v="CIERRE"/>
    <s v="CIERRE"/>
    <s v="VISITA_TÉCNICA"/>
    <s v="27-06-2025 SE VISITA SITIO DE COMERCIO PARA RETIRAR EQUIPOS DE CB BANCO BOGOTÁ. PERO LA SEÑORITA SIRLI CONTRERAS QUIEN SE ENCUENTRA AHORA EN EL COMERCIO NOS INDICA QUE LA SEMANA PASADA YA SE LLEVARON TODO LO DE EL BANCO DE BOGOTÁ POR LO TANTO NO SE RETIRA NADA DE EL PUNTO "/>
    <n v="0"/>
    <n v="0"/>
    <s v="TIPO I"/>
    <s v="TERRESTRE"/>
    <n v="1"/>
    <n v="0"/>
    <s v="PEÑA DIAZ IVAN YESID"/>
    <n v="65960.072302"/>
    <n v="75096.394270399993"/>
    <n v="65960.072302"/>
    <m/>
    <m/>
    <m/>
    <m/>
    <m/>
    <m/>
  </r>
  <r>
    <s v="BUCARAMANGA"/>
    <x v="1"/>
    <x v="1"/>
    <n v="68001"/>
    <m/>
    <s v="EMAIL"/>
    <n v="20456398"/>
    <s v="SANTANDER"/>
    <s v="BUCARAMANGA"/>
    <s v="PROCESS AGENCIA"/>
    <s v="REDEBAN"/>
    <s v="TA-25-805129"/>
    <s v="FO-25-1141373"/>
    <d v="2025-06-26T13:01:00"/>
    <d v="2025-06-27T11:42:00"/>
    <s v="ILOCALIZADO"/>
    <s v="CB CERRADO - DESOCUPADO"/>
    <s v="ORDEN DE CAMBIO"/>
    <s v="CIERRE"/>
    <s v="CIERRE"/>
    <s v="VISITA_TÉCNICA"/>
    <s v="27-06-2025 SE REALIZA VISITA AL COMERCIO YA NO FUNCIONA NINGÚN CORRESPONSAL EN LA DIRECCIÓN INDICADA EL NUEVO ESTABLECIMIENTO ES DE COMIDAS RÁPIDAS LO CUAL NOS INDICA QUE NO TIENEN NINGÚN CONOCIMIENTO "/>
    <n v="0"/>
    <n v="0"/>
    <s v="TIPO I"/>
    <s v="TERRESTRE"/>
    <n v="1"/>
    <n v="0"/>
    <s v="MARIÑO PABON JORGE ENRIQUE"/>
    <n v="65960.072302"/>
    <n v="75096.394270399993"/>
    <n v="65960.072302"/>
    <m/>
    <m/>
    <m/>
    <m/>
    <m/>
    <m/>
  </r>
  <r>
    <s v="BUCARAMANGA"/>
    <x v="1"/>
    <x v="1"/>
    <n v="81065"/>
    <m/>
    <s v="EMAIL"/>
    <n v="13481007"/>
    <s v="ARAUCA"/>
    <s v="ARAUQUITA"/>
    <s v="DROGUERIA EL PAISITA"/>
    <s v="REDEBAN"/>
    <s v="TA-25-804474"/>
    <s v="FO-25-1139767"/>
    <d v="2025-06-26T13:01:00"/>
    <d v="2025-06-27T11:54:00"/>
    <s v="EJECUTADO_EXITOSO"/>
    <s v="CIERRE EXITOSO"/>
    <s v="ORDEN DE CAMBIO"/>
    <s v="CIERRE"/>
    <s v="CIERRE"/>
    <s v="VISITA_TÉCNICA"/>
    <s v="27-06-2025 SE REALIZA CIERRE CB AVAL SE RECOGE 1 DATÁFONO LECTOR DE BARRAS "/>
    <n v="1"/>
    <s v="999EZ496"/>
    <s v="TIPO IV ESPECIAL"/>
    <s v="AEREO"/>
    <n v="1"/>
    <n v="0"/>
    <s v="HERRERA LUQUE SAUL JAVIER"/>
    <n v="988462.96268840006"/>
    <n v="196536.5258152"/>
    <n v="988462.96268840006"/>
    <m/>
    <m/>
    <m/>
    <m/>
    <m/>
    <m/>
  </r>
  <r>
    <s v="BUCARAMANGA"/>
    <x v="1"/>
    <x v="1"/>
    <n v="68081"/>
    <m/>
    <s v="EMAIL"/>
    <n v="13729595"/>
    <s v="SANTANDER"/>
    <s v="BARRANCABERMEJA"/>
    <s v="INCENTRO"/>
    <s v="REDEBAN"/>
    <s v="TA-25-804953"/>
    <s v="FO-25-1140950"/>
    <d v="2025-06-26T13:01:00"/>
    <d v="2025-06-27T12:16:00"/>
    <s v="EJECUTADO_EXITOSO"/>
    <s v="CIERRE EXITOSO"/>
    <s v="ORDEN DE CAMBIO"/>
    <s v="CIERRE"/>
    <s v="CIERRE"/>
    <s v="VISITA_TÉCNICA"/>
    <s v="27-06-2025 SE REALIZA RETIRO DE DATÁFONO LECTORA, Y CABLE MAGICBOX"/>
    <n v="1"/>
    <s v="JAAAW901"/>
    <s v="TIPO III"/>
    <s v="TERRESTRE"/>
    <n v="1"/>
    <n v="0"/>
    <s v="SANTOS GONZALEZ JOHAN FABIAN"/>
    <n v="275728.78077800001"/>
    <n v="196536.5258152"/>
    <n v="275728.78077800001"/>
    <m/>
    <m/>
    <m/>
    <m/>
    <m/>
    <m/>
  </r>
  <r>
    <s v="VILLAVICENCIO"/>
    <x v="2"/>
    <x v="2"/>
    <n v="50006"/>
    <m/>
    <s v="EMAIL"/>
    <n v="17394214"/>
    <s v="META"/>
    <s v="ACACIAS"/>
    <s v="INVERS Y NEGOCIOS FRANG Y CIA"/>
    <s v="REDEBAN"/>
    <s v="TA-25-804965"/>
    <s v="FO-25-1140987"/>
    <d v="2025-06-26T13:01:00"/>
    <d v="2025-06-27T12:36:00"/>
    <s v="EJECUTADO_EXITOSO"/>
    <s v="PARCIALMENTE EXITOSO ACCESORIOS"/>
    <s v="ORDEN DE CAMBIO"/>
    <s v="CIERRE"/>
    <s v="CIERRE"/>
    <s v="VISITA_TÉCNICA"/>
    <s v="27-06-2025 SE REALIZA VISITA A COMERCIO SE REALIZA CIERRE DE CB SE RECUPERA DATÁFONO DESK (1074791) Y LECTOR NEWLAND (799995) CLIENTE MANIFIESTA NO TENER MÁS EQUIPOS. LECTOR770462 NO EXISTE EN COMERCIO  "/>
    <n v="1"/>
    <s v="AB0OZ463"/>
    <s v="TIPO II"/>
    <s v="TERRESTRE"/>
    <n v="1"/>
    <n v="0"/>
    <s v="CASTRILLON URREA LONDIER LEANDRO"/>
    <n v="144967.87232000002"/>
    <n v="140395.6348884"/>
    <n v="144967.87232000002"/>
    <m/>
    <m/>
    <m/>
    <m/>
    <m/>
    <m/>
  </r>
  <r>
    <s v="VILLAVICENCIO"/>
    <x v="2"/>
    <x v="2"/>
    <n v="50001"/>
    <m/>
    <s v="EMAIL"/>
    <n v="19351212"/>
    <s v="META"/>
    <s v="VILLAVICENCIO"/>
    <s v="HELADERIA COMIDASRAPIDAS DYLAN"/>
    <s v="REDEBAN"/>
    <s v="TA-25-805008"/>
    <s v="FO-25-1141109"/>
    <d v="2025-06-26T13:01:00"/>
    <d v="2025-06-27T12:42:00"/>
    <s v="ILOCALIZADO"/>
    <s v="CB CERRADO - DESOCUPADO"/>
    <s v="ORDEN DE CAMBIO"/>
    <s v="CIERRE"/>
    <s v="CIERRE"/>
    <s v="VISITA_TÉCNICA"/>
    <s v="27-06-2025 SE VISITA DIRECCIÓN DE COMERCIO PERO AL LLEGAR AL SITIO EL COMERCIO YA NO EXISTE EN EL SITIO FUNCIONA OTRO COMERCIO. SE LLAMA AL NÚMERO 3126745336 PERO EL NÚMERO NO SIRVE ESTÁ FUERA DE SERVICIO. NO ES POSIBLE LOCALIZAR AL CLIENTE "/>
    <n v="0"/>
    <n v="0"/>
    <s v="TIPO I"/>
    <s v="TERRESTRE"/>
    <n v="1"/>
    <n v="0"/>
    <s v="GARZON RUIZ LUIS MIGUEL"/>
    <n v="65960.072302"/>
    <n v="75096.394270399993"/>
    <n v="65960.072302"/>
    <m/>
    <m/>
    <m/>
    <m/>
    <m/>
    <m/>
  </r>
  <r>
    <s v="SANTA MARTA"/>
    <x v="3"/>
    <x v="3"/>
    <n v="47189"/>
    <m/>
    <s v="EMAIL"/>
    <n v="43998442"/>
    <s v="MAGDALENA"/>
    <s v="CIENAGA"/>
    <s v="FERRETERIA MIL MATERIALES"/>
    <s v="REDEBAN"/>
    <s v="TA-25-805103"/>
    <s v="FO-25-1141308"/>
    <d v="2025-06-26T13:01:00"/>
    <d v="2025-06-27T12:44:00"/>
    <s v="EJECUTADO_EXITOSO"/>
    <s v="CIERRE EXITOSO"/>
    <s v="ORDEN DE CAMBIO"/>
    <s v="CIERRE"/>
    <s v="CIERRE"/>
    <s v="VISITA_TÉCNICA"/>
    <s v="27-06-2025 SE REALIZA VISITA AL PUNTO SE REALIZA RETIRO DE DATAFONO LECTOR BASE CABLEADO. CIERRE EXITOSO "/>
    <n v="1"/>
    <s v="LN00M913"/>
    <s v="TIPO II"/>
    <s v="TERRESTRE"/>
    <n v="1"/>
    <n v="0"/>
    <s v="GUTIERREZ PEREZ LUIS ALBERTO"/>
    <n v="144967.87232000002"/>
    <n v="140395.6348884"/>
    <n v="144967.87232000002"/>
    <m/>
    <m/>
    <m/>
    <m/>
    <m/>
    <m/>
  </r>
  <r>
    <s v="BOGOTA"/>
    <x v="0"/>
    <x v="0"/>
    <n v="11001"/>
    <m/>
    <s v="EMAIL"/>
    <n v="18357111"/>
    <s v="CUNDINAMARCA"/>
    <s v="BOGOTA"/>
    <s v="DON PAGO MARIA PAZ"/>
    <s v="REDEBAN"/>
    <s v="TA-25-804978"/>
    <s v="FO-25-1141025"/>
    <d v="2025-06-26T13:01:00"/>
    <d v="2025-06-27T12:52:00"/>
    <s v="ILOCALIZADO"/>
    <s v="CB CERRADO - DESOCUPADO"/>
    <s v="ORDEN DE CAMBIO"/>
    <s v="CIERRE"/>
    <s v="CIERRE"/>
    <s v="VISITA_TÉCNICA"/>
    <s v="27/06/2025B SE REALIZA VISITA DE CAMPO ENCONTRANDO QUE COMERCIO NO EXISTE EN DIRECCIÓN DE RUTA, SE INTENTA COMUNICACIÓN A LA LINEA 3134156531 NO HAY RESPUESTA, SE INFORMA A SUPERVISOR Y SE DA CIERRE A SOLICITUD"/>
    <n v="0"/>
    <n v="0"/>
    <s v="TIPO I"/>
    <s v="TERRESTRE"/>
    <n v="1"/>
    <n v="0"/>
    <s v="LOZADA ROJAS CHRISTIAN ANDRES"/>
    <n v="65960.072302"/>
    <n v="75096.394270399993"/>
    <n v="65960.072302"/>
    <m/>
    <m/>
    <m/>
    <m/>
    <m/>
    <m/>
  </r>
  <r>
    <s v="VILLAVICENCIO"/>
    <x v="2"/>
    <x v="2"/>
    <n v="50001"/>
    <m/>
    <s v="EMAIL"/>
    <n v="65139511"/>
    <s v="META"/>
    <s v="VILLAVICENCIO"/>
    <s v="DROGUERIA JIREH."/>
    <s v="REDEBAN"/>
    <s v="TA-25-805050"/>
    <s v="FO-25-1141212"/>
    <d v="2025-06-26T13:01:00"/>
    <d v="2025-06-27T12:52:00"/>
    <s v="ILOCALIZADO"/>
    <s v="CB CERRADO - DESOCUPADO"/>
    <s v="ORDEN DE CAMBIO"/>
    <s v="CIERRE"/>
    <s v="CIERRE"/>
    <s v="VISITA_TÉCNICA"/>
    <s v="27-06-2025 SE VISITA DIRECCIÓN DE COMERCIO PERO AL LELGAR AL SITIO INFORMAN QUE EL COMERCIO CAMBIO DE DUEÑO Y DE RAZÓN SOCIAL. DESCONOCEN DEL ANTERIOR DUEÑO NO BRINDAN MAS INFORMACIÓN SE LLAMA AL NÚMERO 3134521032 PERO PASA A BUZÓN DE VOZ. NO ES POSIBLE LOCALIZAR AL SEÑOR CARLOS VALENCIA CARABALI"/>
    <n v="0"/>
    <n v="0"/>
    <s v="TIPO I"/>
    <s v="TERRESTRE"/>
    <n v="1"/>
    <n v="0"/>
    <s v="GARZON RUIZ LUIS MIGUEL"/>
    <n v="65960.072302"/>
    <n v="75096.394270399993"/>
    <n v="65960.072302"/>
    <m/>
    <m/>
    <m/>
    <m/>
    <m/>
    <m/>
  </r>
  <r>
    <s v="MONTERIA"/>
    <x v="3"/>
    <x v="3"/>
    <n v="23001"/>
    <m/>
    <s v="EMAIL"/>
    <n v="64467889"/>
    <s v="CORDOBA"/>
    <s v="MONTERIA"/>
    <s v="DON PEDRO D Y D"/>
    <s v="REDEBAN"/>
    <s v="TA-25-805045"/>
    <s v="FO-25-1141201"/>
    <d v="2025-06-26T13:01:00"/>
    <d v="2025-06-27T13:21:00"/>
    <s v="EJECUTADO_EXITOSO"/>
    <s v="CIERRE EXITOSO"/>
    <s v="ORDEN DE CAMBIO"/>
    <s v="CIERRE"/>
    <s v="CIERRE"/>
    <s v="VISITA_TÉCNICA"/>
    <s v="27-06-2025 SE REALIZA VISITA TÉCNICA PARA CIERRE DE CB, SE RETIRA DATAFONO PLACA 724158 Y LECTOR ÓPTICO PLACA 1231065, NO SE RETIRA PUBLICIDAD Y EL CIERRE SE REALIZA SIN NOVEDAD."/>
    <n v="1"/>
    <s v="FA00W247"/>
    <s v="TIPO I"/>
    <s v="TERRESTRE"/>
    <n v="1"/>
    <n v="0"/>
    <s v="CASSIANI PEREZ RAUL RAMIRO"/>
    <n v="65960.072302"/>
    <n v="75096.394270399993"/>
    <n v="65960.072302"/>
    <m/>
    <m/>
    <m/>
    <m/>
    <m/>
    <m/>
  </r>
  <r>
    <s v="BOGOTA"/>
    <x v="0"/>
    <x v="0"/>
    <n v="25290"/>
    <m/>
    <s v="EMAIL"/>
    <n v="14384085"/>
    <s v="CUNDINAMARCA"/>
    <s v="FUSAGASUGA"/>
    <s v="DROGUERIA EL FENIX"/>
    <s v="REDEBAN"/>
    <s v="TA-25-807348"/>
    <s v="FO-25-1145021"/>
    <d v="2025-06-27T12:53:00"/>
    <d v="2025-06-27T13:28:00"/>
    <s v="EJECUTADO_EXITOSO"/>
    <s v="CIERRE EXITOSO"/>
    <s v="ORDEN DE CAMBIO"/>
    <s v="CIERRE"/>
    <s v="CIERRE"/>
    <s v="VISITA_TÉCNICA"/>
    <s v="27-06-2025 DURANTE LA VISITA TECNICA SE REALIZO RETIRO DE DATAFONO, LECTOR DE CODIGO DE BARRAS  BRAZO POSICIONADOR  POR CIERRE DE PUNTO "/>
    <n v="1"/>
    <s v="JZZZZ535"/>
    <s v="TIPO II"/>
    <s v="TERRESTRE"/>
    <n v="1"/>
    <n v="0"/>
    <s v="GALEANO SORIANO JUAN DAVID"/>
    <n v="144967.87232000002"/>
    <n v="140395.6348884"/>
    <n v="144967.87232000002"/>
    <m/>
    <m/>
    <m/>
    <m/>
    <m/>
    <m/>
  </r>
  <r>
    <s v="CUCUTA"/>
    <x v="1"/>
    <x v="1"/>
    <n v="54001"/>
    <m/>
    <s v="EMAIL"/>
    <n v="19976083"/>
    <s v="NORTE DE SANTANDER"/>
    <s v="CUCUTA"/>
    <s v="DROGUERIA WILLY JHON"/>
    <s v="REDEBAN"/>
    <s v="TA-25-804994"/>
    <s v="FO-25-1141069"/>
    <d v="2025-06-26T13:01:00"/>
    <d v="2025-06-27T15:07:00"/>
    <s v="EJECUTADO_EXITOSO"/>
    <s v="CIERRE EXITOSO"/>
    <s v="ORDEN DE CAMBIO"/>
    <s v="CIERRE"/>
    <s v="CIERRE"/>
    <s v="VISITA_TÉCNICA"/>
    <s v="27-06-2025 SE REALIZÓ VISITA AL COMERCIO Y SE RETIRA DATAFONO LECTORA CABLEADO"/>
    <n v="1"/>
    <s v="GB07Z567"/>
    <s v="TIPO I"/>
    <s v="TERRESTRE"/>
    <n v="1"/>
    <n v="0"/>
    <s v="MORA VEGA JEAMPIER"/>
    <n v="65960.072302"/>
    <n v="75096.394270399993"/>
    <n v="65960.072302"/>
    <m/>
    <m/>
    <m/>
    <m/>
    <m/>
    <m/>
  </r>
  <r>
    <s v="CUCUTA"/>
    <x v="1"/>
    <x v="1"/>
    <n v="54001"/>
    <m/>
    <s v="EMAIL"/>
    <n v="20075099"/>
    <s v="NORTE DE SANTANDER"/>
    <s v="CUCUTA"/>
    <s v="GMR COMUNICACIONES"/>
    <s v="REDEBAN"/>
    <s v="TA-25-805011"/>
    <s v="FO-25-1141121"/>
    <d v="2025-06-26T13:01:00"/>
    <d v="2025-06-27T15:19:00"/>
    <s v="EJECUTADO_EXITOSO"/>
    <s v="CIERRE EXITOSO"/>
    <s v="ORDEN DE CAMBIO"/>
    <s v="CIERRE"/>
    <s v="CIERRE"/>
    <s v="VISITA_TÉCNICA"/>
    <s v="27-06-2025 SE VISITA COMERCIO, SE REALIZA RETIRO DE EQUIPOS RBM EXITOSO, CIERRE OK."/>
    <n v="1"/>
    <s v="TR0LZ389"/>
    <s v="TIPO I"/>
    <s v="TERRESTRE"/>
    <n v="1"/>
    <n v="0"/>
    <s v="NARANJO AFANADOR RUBEN JESUS"/>
    <n v="65960.072302"/>
    <n v="75096.394270399993"/>
    <n v="65960.072302"/>
    <m/>
    <m/>
    <m/>
    <m/>
    <m/>
    <m/>
  </r>
  <r>
    <s v="BOGOTA"/>
    <x v="0"/>
    <x v="0"/>
    <n v="11001"/>
    <m/>
    <s v="EMAIL"/>
    <n v="20412268"/>
    <s v="CUNDINAMARCA"/>
    <s v="BOGOTA"/>
    <s v="COMUNIEFICAZ"/>
    <s v="REDEBAN"/>
    <s v="TA-25-805016"/>
    <s v="FO-25-1141138"/>
    <d v="2025-06-26T13:01:00"/>
    <d v="2025-06-27T15:22:00"/>
    <s v="ILOCALIZADO"/>
    <s v="CB CERRADO - DESOCUPADO"/>
    <s v="ORDEN DE CAMBIO"/>
    <s v="CIERRE"/>
    <s v="CIERRE"/>
    <s v="VISITA_TÉCNICA"/>
    <s v="27-06-2025 SE REALIZA VISITA DE CAMPO DONDE COMERCIO NO EXISTE EN DIRECCIÓN INDICADA EN RUTA , SE VALIDA CON COMERCIOS ALEDAÑOS NO CONOCEN NEGOCIO, SE INTENTA TA COMUNICACIÓN A LA LÍNEA 3138864704 SIN RESPUESTA, SE INFORMA A SUOERVIAOR Y SE DA CIERRE A SOLICITUD."/>
    <n v="0"/>
    <n v="0"/>
    <s v="TIPO I"/>
    <s v="TERRESTRE"/>
    <n v="1"/>
    <n v="0"/>
    <s v="LOZADA ROJAS CHRISTIAN ANDRES"/>
    <n v="65960.072302"/>
    <n v="75096.394270399993"/>
    <n v="65960.072302"/>
    <m/>
    <m/>
    <m/>
    <m/>
    <m/>
    <m/>
  </r>
  <r>
    <s v="BOGOTA"/>
    <x v="0"/>
    <x v="0"/>
    <n v="11001"/>
    <m/>
    <s v="EMAIL"/>
    <n v="89349584"/>
    <s v="CUNDINAMARCA"/>
    <s v="BOGOTA"/>
    <s v="PAPELERIA 187"/>
    <s v="REDEBAN"/>
    <s v="TA-25-807652"/>
    <s v="FO-25-1145123"/>
    <d v="2025-06-27T13:30:00"/>
    <d v="2025-06-27T15:31:00"/>
    <s v="EJECUTADO_EXITOSO"/>
    <s v="CIERRE EXITOSO"/>
    <s v="ORDEN DE CAMBIO"/>
    <s v="CIERRE"/>
    <s v="CIERRE"/>
    <s v="VISITA_TÉCNICA"/>
    <s v="27-06-2025 SE RETIRA DATÁFONO A PETICIÓN DEL CLIENTE"/>
    <n v="1"/>
    <s v="SXXZZ231"/>
    <s v="TIPO I"/>
    <s v="TERRESTRE"/>
    <n v="1"/>
    <n v="0"/>
    <s v="MICHELI LOPEZ MIGUEL ANGEL"/>
    <n v="65960.072302"/>
    <n v="75096.394270399993"/>
    <n v="65960.072302"/>
    <m/>
    <m/>
    <m/>
    <m/>
    <m/>
    <m/>
  </r>
  <r>
    <s v="BARRANQUILLA"/>
    <x v="3"/>
    <x v="3"/>
    <n v="8078"/>
    <m/>
    <s v="EMAIL"/>
    <n v="21682059"/>
    <s v="ATLANTICO"/>
    <s v="BARANOA"/>
    <s v="MATERIALES LA 22 ARQUITECTURA"/>
    <s v="REDEBAN"/>
    <s v="TA-25-805122"/>
    <s v="FO-25-1141355"/>
    <d v="2025-06-26T13:01:00"/>
    <d v="2025-06-28T08:42:00"/>
    <s v="EJECUTADO_EXITOSO"/>
    <s v="CIERRE EXITOSO"/>
    <s v="ORDEN DE CAMBIO"/>
    <s v="CIERRE"/>
    <s v="CIERRE"/>
    <s v="VISITA_TÉCNICA"/>
    <s v="28-06-2025 SE REALIZA VISITA AL COMERCIO PARA REALIZAR EL CIERRE DEL CORRESPONSAL AVAL ÉXITOSO SE RETIRAN EQUIPOS "/>
    <n v="1"/>
    <s v="FUA0S002"/>
    <s v="TIPO II"/>
    <s v="TERRESTRE"/>
    <n v="1"/>
    <n v="0"/>
    <s v="PEÑALOZA GUTIERREZ RAFAEL GUSTAVO"/>
    <n v="144967.87232000002"/>
    <n v="140395.6348884"/>
    <n v="144967.87232000002"/>
    <m/>
    <m/>
    <m/>
    <m/>
    <m/>
    <m/>
  </r>
  <r>
    <s v="BARRANQUILLA"/>
    <x v="3"/>
    <x v="3"/>
    <n v="8137"/>
    <m/>
    <s v="EMAIL"/>
    <n v="81556268"/>
    <s v="ATLANTICO"/>
    <s v="CAMPO DE LA CRUZ"/>
    <s v="GRANERO EL VACANO DE CAMPO DE LA CRUZ"/>
    <s v="REDEBAN"/>
    <s v="TA-25-805023"/>
    <s v="FO-25-1141155"/>
    <d v="2025-06-26T13:01:00"/>
    <d v="2025-06-28T08:55:00"/>
    <s v="GESTIÓN_TELEFÓNICA"/>
    <s v="CANCELADO POR EL USUARIO"/>
    <s v="ORDEN DE CAMBIO"/>
    <s v="CIERRE"/>
    <s v="CIERRE"/>
    <s v="SOPORTE_TELEFÓNICO"/>
    <s v="28-06-2025 EN COMUNICACIÓN CON EL SEÑOR HELI PLATA PRADA AL NÚMERO 3235830540 ME MANIFIESTA QUE NO SE ENCUENTRA EN LA CIUDAD PARA PODER ENTREGARME LOS EQUIPOS LE MANIFIESTO QUE APENAS LLEGUÉ SE COMUNIQUE A LA LÍNEA DE SOPORTE PARA REAGENDAR LA VISITA "/>
    <n v="0"/>
    <n v="0"/>
    <s v="TIPO II"/>
    <s v="TERRESTRE"/>
    <n v="0"/>
    <n v="0"/>
    <s v="PEÑALOZA GUTIERREZ RAFAEL GUSTAVO"/>
    <n v="41241.0800752"/>
    <n v="0"/>
    <n v="41241.0800752"/>
    <m/>
    <m/>
    <m/>
    <m/>
    <m/>
    <m/>
  </r>
  <r>
    <s v="BOGOTA"/>
    <x v="0"/>
    <x v="0"/>
    <n v="25307"/>
    <m/>
    <s v="EMAIL"/>
    <n v="11978426"/>
    <s v="CUNDINAMARCA"/>
    <s v="GIRARDOT"/>
    <s v="SUPERMERCADO KOMPREMAS"/>
    <s v="REDEBAN"/>
    <s v="TA-25-804914"/>
    <s v="FO-25-1140846"/>
    <d v="2025-06-26T13:01:00"/>
    <d v="2025-06-28T09:30:00"/>
    <s v="NO_EXITOSO"/>
    <s v="CB NO ENTREGA EQUIPO"/>
    <s v="ORDEN DE CAMBIO"/>
    <s v="CIERRE"/>
    <s v="CIERRE"/>
    <s v="VISITA_TÉCNICA"/>
    <s v="27-06-2025 DURANTE LA VISITA TECNICA PARA REALIZAR RETIRO DE DATAFONO Y LECTORES NO ES POSIBLE POR QUE COMERCIO INDICA QUE  NO HAN SIDO NOTIFICADO DE DICHOS CIERRE SE INFORMA SE BRINDA NUEVAMENTE LA INFORMACIÓN DEL MOTIVO SE CIERRE INDICANDO QUE ES POR NO USO LO CUAL MOLESTA AL COMERCIO Y PROCEDEN A LLAMAR A PERSONA INDIFERENTES A MI CONOCIMIENTO LAS CUAL EN ALTAVOS DICEN QUE YO NO PERTENEZCO A LÍNEA COMUNICACIONES NO A REDEBAN SE LE INDICA LAS LINEAS DE REDEBAN PARA QUE VALIDEN MI IDENTIDAD EL CUAL EL COMERCIO NO REALIZA. SE PROCEDE A INFORMAR A COORDINADOR Y A EDISON SAMBONY DE LO SUCEDIDO EL CUAL NO INDICA QUE LE INFORME AL COMERCIO DE NO REALIZAR LA ENTREGA DE LOS EQUIPOS ENTRAN A COBRO POR DISPONIBILIDAD DE TECNOLOGÍA INDICAN QUE VALIDARAN CON GERENTE DE CUENTA SE PROCEDE AL CIERRE DE LA ACTIVIDAD "/>
    <n v="1"/>
    <s v="QVU01002"/>
    <s v="TIPO III"/>
    <s v="TERRESTRE"/>
    <n v="1"/>
    <n v="0"/>
    <s v="GALEANO SORIANO JUAN DAVID"/>
    <n v="275728.78077800001"/>
    <n v="196536.5258152"/>
    <n v="275728.78077800001"/>
    <m/>
    <m/>
    <m/>
    <m/>
    <m/>
    <m/>
  </r>
  <r>
    <s v="BOGOTA"/>
    <x v="0"/>
    <x v="0"/>
    <n v="11001"/>
    <m/>
    <s v="EMAIL"/>
    <n v="20411278"/>
    <s v="CUNDINAMARCA"/>
    <s v="BOGOTA"/>
    <s v="CEN INTEGRAL DE ATENCION Y EDU"/>
    <s v="REDEBAN"/>
    <s v="TA-25-805136"/>
    <s v="FO-25-1141394"/>
    <d v="2025-06-26T13:01:00"/>
    <d v="2025-06-28T09:36:00"/>
    <s v="NO_EXITOSO"/>
    <s v="CB NO ENTREGA EQUIPO"/>
    <s v="ORDEN DE CAMBIO"/>
    <s v="CIERRE"/>
    <s v="CIERRE"/>
    <s v="VISITA_TÉCNICA"/>
    <s v="28-06-2025 SE LLEGA A LA DIRECCIÓN INDICADA, SE VÁLIDA QUE EXISTE PLACA DE DATÁFONO EN EL COMERCIO PERO COMERCIO NO PERMITE RETIRAR."/>
    <n v="1"/>
    <s v="TRNZZ564"/>
    <s v="TIPO I"/>
    <s v="TERRESTRE"/>
    <n v="1"/>
    <n v="0"/>
    <s v="GARCIA PASTRANA KEVIN FERNANDO"/>
    <n v="65960.072302"/>
    <n v="75096.394270399993"/>
    <n v="65960.072302"/>
    <m/>
    <m/>
    <m/>
    <m/>
    <m/>
    <m/>
  </r>
  <r>
    <s v="TUNJA"/>
    <x v="1"/>
    <x v="1"/>
    <n v="15839"/>
    <m/>
    <s v="EMAIL"/>
    <n v="15720931"/>
    <s v="BOYACA"/>
    <s v="TUTAZA"/>
    <s v="CAFETERIA EL EDEN DE TUTAZA"/>
    <s v="REDEBAN"/>
    <s v="TA-25-804925"/>
    <s v="FO-25-1140874"/>
    <d v="2025-06-26T13:01:00"/>
    <d v="2025-06-28T09:48:00"/>
    <s v="GESTIÓN_TELEFÓNICA"/>
    <s v="CANCELADO POR EL USUARIO"/>
    <s v="ORDEN DE CAMBIO"/>
    <s v="CIERRE"/>
    <s v="CIERRE"/>
    <s v="SOPORTE_TELEFÓNICO"/>
    <s v="27-06-2025  SE ESTABLECE COMUNICACIÓN CON EL CLIENTE AL NÚMERO CELULAR 3132102624 SEÑORA EDILMA CASTRO JAIME , QUIEN INDICA QUE NO SE ENCUENTRA EN EL MUNICIPIO DE TUTAZA E INDICA QUE ESTARIA DISPONIBLE DESPUES DEL DEL 5 DE JULIO, SE LE INDICA A LA SEÑORA EDILMA QUE CUANDO YA SE ENCUENTRE DISPONIBLE PARA DEVOLVER LOS EQUIPOS SE COMUNIQUE NUEVAMENTE CON LA ENTIDAD PARA  QUE REALICE LA SOLICITUD DE LA ENTEGA DE LOS EQUIPOS , SE PROCEDE A CERRAR ORDEN POR LA NO DISPONIBILIDAD DEL USUARIO ANTES DEL 4 DE JULIO FECHA EN LA QUE SE VENCE LA ORDEN "/>
    <n v="0"/>
    <n v="0"/>
    <s v="TIPO II"/>
    <s v="TERRESTRE"/>
    <n v="0"/>
    <n v="0"/>
    <s v="ALVARADO MORENO CRISTHIAN"/>
    <n v="41241.0800752"/>
    <n v="0"/>
    <n v="41241.0800752"/>
    <m/>
    <m/>
    <m/>
    <m/>
    <m/>
    <m/>
  </r>
  <r>
    <s v="BOGOTA"/>
    <x v="0"/>
    <x v="0"/>
    <n v="11001"/>
    <m/>
    <s v="EMAIL"/>
    <n v="73316291"/>
    <s v="CUNDINAMARCA"/>
    <s v="BOGOTA"/>
    <s v="MISCELANEA Y PAPELERIA J,C"/>
    <s v="REDEBAN"/>
    <s v="TA-25-805037"/>
    <s v="FO-25-1141186"/>
    <d v="2025-06-26T13:01:00"/>
    <d v="2025-06-28T09:53:00"/>
    <s v="NO_EXITOSO"/>
    <s v="CB NO ENTREGA EQUIPO"/>
    <s v="ORDEN DE CAMBIO"/>
    <s v="CIERRE"/>
    <s v="CIERRE"/>
    <s v="VISITA_TÉCNICA"/>
    <s v="28-06-2025 COMERCIO INDICA QUE NO SOLICITARON EL CIERRE DE CB NO ENTREGAN, YA QUE NO VAN A QUITAR EL CORRESPONSAL "/>
    <n v="1"/>
    <s v="A17ZZ134"/>
    <s v="TIPO I"/>
    <s v="TERRESTRE"/>
    <n v="1"/>
    <n v="0"/>
    <s v="MICHELI LOPEZ MIGUEL ANGEL"/>
    <n v="65960.072302"/>
    <n v="75096.394270399993"/>
    <n v="65960.072302"/>
    <m/>
    <m/>
    <m/>
    <m/>
    <m/>
    <m/>
  </r>
  <r>
    <s v="IBAGUE"/>
    <x v="2"/>
    <x v="2"/>
    <n v="17380"/>
    <m/>
    <s v="EMAIL"/>
    <n v="16998122"/>
    <s v="CALDAS"/>
    <s v="LA DORADA"/>
    <s v="NET ACCES"/>
    <s v="REDEBAN"/>
    <s v="TA-25-804964"/>
    <s v="FO-25-1140984"/>
    <d v="2025-06-26T13:01:00"/>
    <d v="2025-06-28T09:54:00"/>
    <s v="EJECUTADO_EXITOSO"/>
    <s v="CIERRE EXITOSO"/>
    <s v="ORDEN DE CAMBIO"/>
    <s v="CIERRE"/>
    <s v="CIERRE"/>
    <s v="VISITA_TÉCNICA"/>
    <s v="27-06-2025 SE VISITA DIRECCIÓN INDICA POR EL CLIENTE LA PERSONA QUE ATIENDE HACE ENTREGA DE MANERA VOLUNTARIA DE DATÁFONO, LECTOR,BASE, FUENTE PODER"/>
    <n v="1"/>
    <s v="GZ00O101"/>
    <s v="TIPO III"/>
    <s v="TERRESTRE"/>
    <n v="1"/>
    <n v="0"/>
    <s v="GUTIERREZ  CAMILO ANDRES"/>
    <n v="275728.78077800001"/>
    <n v="196536.5258152"/>
    <n v="275728.78077800001"/>
    <m/>
    <m/>
    <m/>
    <m/>
    <m/>
    <m/>
  </r>
  <r>
    <s v="BOGOTA"/>
    <x v="0"/>
    <x v="0"/>
    <n v="11001"/>
    <m/>
    <s v="EMAIL"/>
    <n v="51861847"/>
    <s v="CUNDINAMARCA"/>
    <s v="BOGOTA"/>
    <s v="SERVICIOS CLICK"/>
    <s v="REDEBAN"/>
    <s v="TA-25-805026"/>
    <s v="FO-25-1141165"/>
    <d v="2025-06-26T13:01:00"/>
    <d v="2025-06-28T10:00:00"/>
    <s v="NO_EXITOSO"/>
    <s v="CB NO ENTREGA EQUIPO"/>
    <s v="ORDEN DE CAMBIO"/>
    <s v="CIERRE"/>
    <s v="CIERRE"/>
    <s v="VISITA_TÉCNICA"/>
    <s v="27-06-2025 CIERRE FALLIDO NO SE ENCUENTRA LA PERSONA ENCARGADA DE LA ENTREGA DE LOS EQUIPOS COMERCIO NO DESEA FIRMAR "/>
    <n v="0"/>
    <n v="0"/>
    <s v="TIPO I"/>
    <s v="TERRESTRE"/>
    <n v="1"/>
    <n v="0"/>
    <s v="HERNANDEZ NARANJO OSCAR EDUARDO"/>
    <n v="65960.072302"/>
    <n v="75096.394270399993"/>
    <n v="65960.072302"/>
    <m/>
    <m/>
    <m/>
    <m/>
    <m/>
    <m/>
  </r>
  <r>
    <s v="TUNJA"/>
    <x v="1"/>
    <x v="1"/>
    <n v="15001"/>
    <m/>
    <s v="EMAIL"/>
    <n v="67191312"/>
    <s v="BOYACA"/>
    <s v="TUNJA"/>
    <s v="MULTISERVICIOS JULIANA"/>
    <s v="REDEBAN"/>
    <s v="TA-25-805059"/>
    <s v="FO-25-1141222"/>
    <d v="2025-06-26T13:01:00"/>
    <d v="2025-06-28T10:04:00"/>
    <s v="ILOCALIZADO"/>
    <s v="CB CERRADO - DESOCUPADO"/>
    <s v="ORDEN DE CAMBIO"/>
    <s v="CIERRE"/>
    <s v="CIERRE"/>
    <s v="VISITA_TÉCNICA"/>
    <s v="27-06-2025 SE VISITA CB PARA REALIZAR CIERRE ...CB NO SE ENCUENTRA EN DIRECCIÓN CLIENTE NO RESPONDE LINEA TELEFÓNICA, VISITA FALLIDA"/>
    <n v="0"/>
    <n v="0"/>
    <s v="TIPO I"/>
    <s v="TERRESTRE"/>
    <n v="1"/>
    <n v="0"/>
    <s v="GONZALEZ GONZALEZ MARIO ALBERTO"/>
    <n v="65960.072302"/>
    <n v="75096.394270399993"/>
    <n v="65960.072302"/>
    <m/>
    <m/>
    <m/>
    <m/>
    <m/>
    <m/>
  </r>
  <r>
    <s v="BOGOTA"/>
    <x v="0"/>
    <x v="0"/>
    <n v="25754"/>
    <m/>
    <s v="EMAIL"/>
    <n v="87268947"/>
    <s v="CUNDINAMARCA"/>
    <s v="SOACHA"/>
    <s v="TIENDA BOL&amp;VAR"/>
    <s v="REDEBAN"/>
    <s v="TA-25-805043"/>
    <s v="FO-25-1141197"/>
    <d v="2025-06-26T13:01:00"/>
    <d v="2025-06-28T10:06:00"/>
    <s v="NO_EXITOSO"/>
    <s v="CB NO ENTREGA EQUIPO"/>
    <s v="ORDEN DE CAMBIO"/>
    <s v="CIERRE"/>
    <s v="CIERRE"/>
    <s v="VISITA_TÉCNICA"/>
    <s v="28-06-2025 DESPUÉS DE VARIOS INTENTOS DE LOGRA VÍA WAPP AL NÚMERO 3172956963 CONTACTO CON EL SEÑOR JAIRO PARA CONFIRMAR DIRECCIÓN DE ENTREGA DON JAIRO INDICA QUE ES DATAFONO ESTÁ OPERATIVO Y FUNCIONANDO QUE ES UN ERROR DEL BANCO EL CUAL YA FUE ESCALADO Y POR LO TANTO NO ENTREGARÁ LOS EQUIPOS SE INDICA LLAMAR A SI ASESOR PARA VALIDAR NOVEDAD Y SE CIERRA TA"/>
    <n v="0"/>
    <n v="0"/>
    <s v="TIPO I"/>
    <s v="TERRESTRE"/>
    <n v="1"/>
    <n v="0"/>
    <s v="BUSTOS MORA DIEGO MANUEL"/>
    <n v="65960.072302"/>
    <n v="75096.394270399993"/>
    <n v="65960.072302"/>
    <m/>
    <m/>
    <m/>
    <m/>
    <m/>
    <m/>
  </r>
  <r>
    <s v="BOGOTA"/>
    <x v="0"/>
    <x v="0"/>
    <n v="11001"/>
    <m/>
    <s v="EMAIL"/>
    <n v="51483493"/>
    <s v="CUNDINAMARCA"/>
    <s v="BOGOTA"/>
    <s v="MISCELANEA Y PAPELERIA D Y V"/>
    <s v="REDEBAN"/>
    <s v="TA-25-805075"/>
    <s v="FO-25-1141250"/>
    <d v="2025-06-26T13:01:00"/>
    <d v="2025-06-28T10:10:00"/>
    <s v="NO_EXITOSO"/>
    <s v="CB NO ENTREGA EQUIPO"/>
    <s v="ORDEN DE CAMBIO"/>
    <s v="CIERRE"/>
    <s v="CIERRE"/>
    <s v="VISITA_TÉCNICA"/>
    <s v="27-06-2025 SE VISITA COMERCIO, SE ENCUENTRA CERRADO, SE ESTABLECEMOS COMUNICACIÓN TELEFÓNICA CON LA SEÑORA MÓNICA CUELLAR 3112182009 L ACTUAL NOS INDICA QUE YA NO VIVE EN BOGOTÁ SE TRASLADO PARA CACHIPAY CUNDINAMARCA INDICA QUE SE COMUNICARÁ NUEVAMENTE PARA CONCRETAR UNA NUEVA CITA"/>
    <n v="0"/>
    <n v="0"/>
    <s v="TIPO I"/>
    <s v="TERRESTRE"/>
    <n v="1"/>
    <n v="0"/>
    <s v="HERNANDEZ NARANJO OSCAR EDUARDO"/>
    <n v="65960.072302"/>
    <n v="75096.394270399993"/>
    <n v="65960.072302"/>
    <m/>
    <m/>
    <m/>
    <m/>
    <m/>
    <m/>
  </r>
  <r>
    <s v="CALI"/>
    <x v="4"/>
    <x v="4"/>
    <n v="76001"/>
    <m/>
    <s v="EMAIL"/>
    <n v="17964420"/>
    <s v="VALLE DEL CAUCA"/>
    <s v="CALI"/>
    <s v="CELUGAMA LABORATORIO TECNICO"/>
    <s v="REDEBAN"/>
    <s v="TA-25-804967"/>
    <s v="FO-25-1140992"/>
    <d v="2025-06-26T13:01:00"/>
    <d v="2025-06-28T10:13:00"/>
    <s v="ILOCALIZADO"/>
    <s v="CB CERRADO - DESOCUPADO"/>
    <s v="ORDEN DE CAMBIO"/>
    <s v="CIERRE"/>
    <s v="CIERRE"/>
    <s v="VISITA_TÉCNICA"/>
    <s v="28-06-2025 SE LLEGA AL COMERCIO PERO EL COMERCIO ESTA CERRADO SE LLAMA AL CLIENTE Y NO CONTESTA "/>
    <n v="1"/>
    <s v="AC009324"/>
    <s v="TIPO I"/>
    <s v="TERRESTRE"/>
    <n v="1"/>
    <n v="0"/>
    <s v="CUERO RUIZ JHONNY"/>
    <n v="65960.072302"/>
    <n v="75096.394270399993"/>
    <n v="65960.072302"/>
    <m/>
    <m/>
    <m/>
    <m/>
    <m/>
    <m/>
  </r>
  <r>
    <s v="NEIVA"/>
    <x v="2"/>
    <x v="2"/>
    <n v="18001"/>
    <m/>
    <s v="EMAIL"/>
    <n v="81401580"/>
    <s v="CAQUETA"/>
    <s v="FLORENCIA"/>
    <s v="VARIEDADES MOTTA"/>
    <s v="REDEBAN"/>
    <s v="TA-25-805024"/>
    <s v="FO-25-1141160"/>
    <d v="2025-06-26T13:01:00"/>
    <d v="2025-06-28T10:15:00"/>
    <s v="NO_EXITOSO"/>
    <s v="CB EN NEGOCIACIÓN CON BANCO"/>
    <s v="ORDEN DE CAMBIO"/>
    <s v="CIERRE"/>
    <s v="CIERRE"/>
    <s v="VISITA_TÉCNICA"/>
    <s v="28-06-2025 SE LLEGA AL CB Y CLIENTE MANIFIESTA QUE ELLA NO HA SOLICITADO EL CIERRE DEL CORRESPONSAL, QUE EL DÍA DE AYER 27 DE JUNIO FUE AL BANCO PARA SOLICITAR LA ACTIVACIÓN DEL CORRESPONSAL, ESTÁ A LA ESPERA DE LA RESPUESTA DE LA ENTIDAD."/>
    <n v="1"/>
    <s v="A4HZZ443"/>
    <s v="TIPO IV"/>
    <s v="TERRESTRE"/>
    <n v="1"/>
    <n v="0"/>
    <s v="BERMUDEZ SANCHEZ JOSE NEYBER"/>
    <n v="479588.87655000004"/>
    <n v="196536.5258152"/>
    <n v="479588.87655000004"/>
    <m/>
    <m/>
    <m/>
    <m/>
    <m/>
    <m/>
  </r>
  <r>
    <s v="CUCUTA"/>
    <x v="1"/>
    <x v="1"/>
    <n v="54001"/>
    <m/>
    <s v="EMAIL"/>
    <n v="19519594"/>
    <s v="NORTE DE SANTANDER"/>
    <s v="CUCUTA"/>
    <s v="DROGUERIA EL RENACER PLUS C"/>
    <s v="REDEBAN"/>
    <s v="TA-25-805133"/>
    <s v="FO-25-1141382"/>
    <d v="2025-06-26T13:01:00"/>
    <d v="2025-06-28T10:17:00"/>
    <s v="EJECUTADO_EXITOSO"/>
    <s v="CIERRE EXITOSO"/>
    <s v="ORDEN DE CAMBIO"/>
    <s v="CIERRE"/>
    <s v="CIERRE"/>
    <s v="VISITA_TÉCNICA"/>
    <s v="27-06-2025 SE VISITA COMERCIO, SE RETIRAN EQUIPOS RBM EXITOSO."/>
    <n v="1"/>
    <s v="IQZZZ554"/>
    <s v="TIPO I"/>
    <s v="TERRESTRE"/>
    <n v="1"/>
    <n v="0"/>
    <s v="NARANJO AFANADOR RUBEN JESUS"/>
    <n v="65960.072302"/>
    <n v="75096.394270399993"/>
    <n v="65960.072302"/>
    <m/>
    <m/>
    <m/>
    <m/>
    <m/>
    <m/>
  </r>
  <r>
    <s v="BOGOTA"/>
    <x v="0"/>
    <x v="0"/>
    <n v="11001"/>
    <m/>
    <s v="EMAIL"/>
    <n v="17940552"/>
    <s v="CUNDINAMARCA"/>
    <s v="BOGOTA"/>
    <s v="HERY ALFONSO LEON CAMACHO"/>
    <s v="REDEBAN"/>
    <s v="TA-25-804892"/>
    <s v="FO-25-1140804"/>
    <d v="2025-06-26T13:01:00"/>
    <d v="2025-06-28T10:32:00"/>
    <s v="ILOCALIZADO"/>
    <s v="CB CERRADO - DESOCUPADO"/>
    <s v="ORDEN DE CAMBIO"/>
    <s v="CIERRE"/>
    <s v="CIERRE"/>
    <s v="VISITA_TÉCNICA"/>
    <s v="28-06-2025 SE REALIZA VISITA AL COMERCIO PARA EJECUTAR CIERRE DE CB, PERO AL LLEGAR AL PUNTO SE ENCUENTRA CERRADO, SE INTENTA CONTACTO CON EL CLIENTE AL NÚMERO 3143488943 Y NO HAY RESPUESTA. "/>
    <n v="0"/>
    <n v="0"/>
    <s v="TIPO I"/>
    <s v="TERRESTRE"/>
    <n v="1"/>
    <n v="0"/>
    <s v="CORTES VELANDIA MIGUEL ANGEL"/>
    <n v="65960.072302"/>
    <n v="75096.394270399993"/>
    <n v="65960.072302"/>
    <m/>
    <m/>
    <m/>
    <m/>
    <m/>
    <m/>
  </r>
  <r>
    <s v="BOGOTA"/>
    <x v="0"/>
    <x v="0"/>
    <n v="11001"/>
    <m/>
    <s v="EMAIL"/>
    <n v="19405695"/>
    <s v="CUNDINAMARCA"/>
    <s v="BOGOTA"/>
    <s v="PAPELERIA Y SOLUCIONES D YARI"/>
    <s v="REDEBAN"/>
    <s v="TA-25-805004"/>
    <s v="FO-25-1141094"/>
    <d v="2025-06-26T13:01:00"/>
    <d v="2025-06-28T10:59:00"/>
    <s v="NO_EXITOSO"/>
    <s v="CB NO ENTREGA EQUIPO"/>
    <s v="ORDEN DE CAMBIO"/>
    <s v="CIERRE"/>
    <s v="CIERRE"/>
    <s v="VISITA_TÉCNICA"/>
    <s v="28-06-2025 SE LLEGA LA DIRECCIÓN INDICA SE ENCUENTRA COMERCIO CERRADO. SE LOGRA CONTACTO CON NÚMEROS TELEFÓNICOS CONTESTA LA SEÑORA YAMILETH ROJAS E INDICA QUE NO SE ENCUENTRA DENTRO DE LA CIUDAD QUE NO PUEDE ATENDER"/>
    <n v="0"/>
    <n v="0"/>
    <s v="TIPO I"/>
    <s v="TERRESTRE"/>
    <n v="1"/>
    <n v="0"/>
    <s v="GARCIA PASTRANA KEVIN FERNANDO"/>
    <n v="65960.072302"/>
    <n v="75096.394270399993"/>
    <n v="65960.072302"/>
    <m/>
    <m/>
    <m/>
    <m/>
    <m/>
    <m/>
  </r>
  <r>
    <s v="MONTERIA"/>
    <x v="3"/>
    <x v="3"/>
    <n v="5659"/>
    <m/>
    <s v="EMAIL"/>
    <n v="25109836"/>
    <s v="ANTIOQUIA"/>
    <s v="SAN JUAN DE URABA"/>
    <s v="DIEYICELL VARIEDADES"/>
    <s v="REDEBAN"/>
    <s v="TA-25-805085"/>
    <s v="FO-25-1141275"/>
    <d v="2025-06-26T13:01:00"/>
    <d v="2025-06-28T11:04:00"/>
    <s v="NO_EXITOSO"/>
    <s v="CB NO ENTREGA EQUIPO"/>
    <s v="ORDEN DE CAMBIO"/>
    <s v="CIERRE"/>
    <s v="CIERRE"/>
    <s v="VISITA_TÉCNICA"/>
    <s v="28-06-2025 SE LLEGA A CB, ESTÁ CERRADO, SE MARCA A CLIENTE #3012704858 INFORMA QUE NO SE ENCUENTRA EN EL MUNICIPIO PARA ENTREGAR LOS EQUIPOS "/>
    <n v="1"/>
    <s v="1A0JZ481"/>
    <s v="TIPO II"/>
    <s v="TERRESTRE"/>
    <n v="1"/>
    <n v="0"/>
    <s v="COGOLLO ROSSO CAMILO ANDRES"/>
    <n v="144967.87232000002"/>
    <n v="140395.6348884"/>
    <n v="144967.87232000002"/>
    <m/>
    <m/>
    <m/>
    <m/>
    <m/>
    <m/>
  </r>
  <r>
    <s v="CARTAGENA"/>
    <x v="3"/>
    <x v="3"/>
    <n v="13836"/>
    <m/>
    <s v="EMAIL"/>
    <n v="14867113"/>
    <s v="BOLIVAR"/>
    <s v="TURBACO"/>
    <s v="AUTOSERVICIOS PANORAMA"/>
    <s v="REDEBAN"/>
    <s v="TA-25-804945"/>
    <s v="FO-25-1140907"/>
    <d v="2025-06-26T13:01:00"/>
    <d v="2025-06-28T11:31:00"/>
    <s v="EJECUTADO_EXITOSO"/>
    <s v="CIERRE EXITOSO"/>
    <s v="ORDEN DE CAMBIO"/>
    <s v="CIERRE"/>
    <s v="CIERRE"/>
    <s v="VISITA_TÉCNICA"/>
    <s v="28-06-2025 SE REALIZA CIERRE DE CORRESPONSAL AVAL SE DEJA EQUIPOS TRABAJANDO COMO COMERCIO SOLO SE RETIRA LECTORA Y SE DESABILITA LA PARTE CORRESPONSAL "/>
    <n v="2"/>
    <s v="AZZZZ401-A47ZZ218"/>
    <s v="TIPO II"/>
    <s v="TERRESTRE"/>
    <n v="1"/>
    <n v="0"/>
    <s v="MARTINEZ SALGUEDO ANDRES AUGUSTO"/>
    <n v="144967.87232000002"/>
    <n v="140395.6348884"/>
    <n v="144967.87232000002"/>
    <m/>
    <m/>
    <m/>
    <m/>
    <m/>
    <m/>
  </r>
  <r>
    <s v="BOGOTA"/>
    <x v="0"/>
    <x v="0"/>
    <n v="25754"/>
    <m/>
    <s v="EMAIL"/>
    <n v="16314064"/>
    <s v="CUNDINAMARCA"/>
    <s v="SOACHA"/>
    <s v="LA ECONOMIANET"/>
    <s v="REDEBAN"/>
    <s v="TA-25-804920"/>
    <s v="FO-25-1140859"/>
    <d v="2025-06-26T13:01:00"/>
    <d v="2025-06-28T11:41:00"/>
    <s v="EJECUTADO_EXITOSO"/>
    <s v="CIERRE EXITOSO"/>
    <s v="ORDEN DE CAMBIO"/>
    <s v="CIERRE"/>
    <s v="CIERRE"/>
    <s v="VISITA_TÉCNICA"/>
    <s v="28-06-2025 RETIRO DE EQUIPOS POR CIERRE DEL CB DATAFONO Y LECTURA CON CABLES"/>
    <n v="1"/>
    <s v="111DZ233"/>
    <s v="TIPO I"/>
    <s v="TERRESTRE"/>
    <n v="1"/>
    <n v="0"/>
    <s v="BUSTOS MORA DIEGO MANUEL"/>
    <n v="65960.072302"/>
    <n v="75096.394270399993"/>
    <n v="65960.072302"/>
    <m/>
    <m/>
    <m/>
    <m/>
    <m/>
    <m/>
  </r>
  <r>
    <s v="BOGOTA"/>
    <x v="0"/>
    <x v="0"/>
    <n v="11001"/>
    <m/>
    <s v="EMAIL"/>
    <n v="17190919"/>
    <s v="CUNDINAMARCA"/>
    <s v="BOGOTA"/>
    <s v="PAPELERIA Y MISCELANEA LIZ"/>
    <s v="REDEBAN"/>
    <s v="TA-25-804970"/>
    <s v="FO-25-1140999"/>
    <d v="2025-06-26T13:01:00"/>
    <d v="2025-06-28T11:44:00"/>
    <s v="ILOCALIZADO"/>
    <s v="CB CERRADO - DESOCUPADO"/>
    <s v="ORDEN DE CAMBIO"/>
    <s v="CIERRE"/>
    <s v="CIERRE"/>
    <s v="VISITA_TÉCNICA"/>
    <s v="28-06-2025 COMERCIO CERRADO TEL DE CONTACTO NO RESPONDE 3144823490"/>
    <n v="0"/>
    <n v="0"/>
    <s v="TIPO I"/>
    <s v="TERRESTRE"/>
    <n v="1"/>
    <n v="0"/>
    <s v="HERNANDEZ NARANJO OSCAR EDUARDO"/>
    <n v="65960.072302"/>
    <n v="75096.394270399993"/>
    <n v="65960.072302"/>
    <m/>
    <m/>
    <m/>
    <m/>
    <m/>
    <m/>
  </r>
  <r>
    <s v="BOGOTA"/>
    <x v="0"/>
    <x v="0"/>
    <n v="11001"/>
    <m/>
    <s v="EMAIL"/>
    <n v="18328591"/>
    <s v="CUNDINAMARCA"/>
    <s v="BOGOTA"/>
    <s v="PUNTO VECI LOMAS"/>
    <s v="REDEBAN"/>
    <s v="TA-25-804958"/>
    <s v="FO-25-1140968"/>
    <d v="2025-06-26T13:01:00"/>
    <d v="2025-06-28T11:48:00"/>
    <s v="ILOCALIZADO"/>
    <s v="CB CERRADO - DESOCUPADO"/>
    <s v="ORDEN DE CAMBIO"/>
    <s v="CIERRE"/>
    <s v="CIERRE"/>
    <s v="VISITA_TÉCNICA"/>
    <s v="28-06-2025 COMERCIO NO EXISTE EN LA DIRECCIÓN, SE LLAMA AL NÚMERO DE CONTACTO 3232305085-3192972076 SIN RESPUESTA "/>
    <n v="0"/>
    <n v="0"/>
    <s v="TIPO I"/>
    <s v="TERRESTRE"/>
    <n v="1"/>
    <n v="0"/>
    <s v="MICHELI LOPEZ MIGUEL ANGEL"/>
    <n v="65960.072302"/>
    <n v="75096.394270399993"/>
    <n v="65960.072302"/>
    <m/>
    <m/>
    <m/>
    <m/>
    <m/>
    <m/>
  </r>
  <r>
    <s v="CALI"/>
    <x v="4"/>
    <x v="4"/>
    <n v="76001"/>
    <m/>
    <s v="EMAIL"/>
    <n v="66338039"/>
    <s v="VALLE DEL CAUCA"/>
    <s v="CALI"/>
    <s v="JEAN KARLO HOLGUIN GARCIA"/>
    <s v="REDEBAN"/>
    <s v="TA-25-805058"/>
    <s v="FO-25-1141220"/>
    <d v="2025-06-26T13:01:00"/>
    <d v="2025-06-28T11:49:00"/>
    <s v="ILOCALIZADO"/>
    <s v="CB CERRADO - DESOCUPADO"/>
    <s v="ORDEN DE CAMBIO"/>
    <s v="CIERRE"/>
    <s v="CIERRE"/>
    <s v="VISITA_TÉCNICA"/>
    <s v="28-06-2025 SE LLEGA AL COMERCIO PERO NO SE ENCUENTRA SE LLAMA AL CLIENTE Y NO CONTESTA "/>
    <n v="0"/>
    <n v="0"/>
    <s v="TIPO I"/>
    <s v="TERRESTRE"/>
    <n v="1"/>
    <n v="0"/>
    <s v="CUERO RUIZ JHONNY"/>
    <n v="65960.072302"/>
    <n v="75096.394270399993"/>
    <n v="65960.072302"/>
    <m/>
    <m/>
    <m/>
    <m/>
    <m/>
    <m/>
  </r>
  <r>
    <s v="NEIVA"/>
    <x v="2"/>
    <x v="2"/>
    <n v="18001"/>
    <m/>
    <s v="EMAIL"/>
    <n v="20378006"/>
    <s v="CAQUETA"/>
    <s v="FLORENCIA"/>
    <s v="MUNDO DIGITAL KD FLORENCIA"/>
    <s v="REDEBAN"/>
    <s v="TA-25-805009"/>
    <s v="FO-25-1141111"/>
    <d v="2025-06-26T13:01:00"/>
    <d v="2025-06-28T12:07:00"/>
    <s v="EJECUTADO_EXITOSO"/>
    <s v="PARCIALMENTE EXITOSO ACCESORIOS"/>
    <s v="ORDEN DE CAMBIO"/>
    <s v="CIERRE"/>
    <s v="CIERRE"/>
    <s v="VISITA_TÉCNICA"/>
    <s v="28-06-2025 SE REALIZA RETIRO DE DATÁFONO CLIENTE NO CUENTA CON LA LECTORA MANIFIESTA QUE REALIZARA LA ENTREGA CUANDO LA ENCUENTRE LLÁMANDO A LA LÍNEA NUEVAMENTE."/>
    <n v="1"/>
    <s v="XPFZZ109"/>
    <s v="TIPO IV"/>
    <s v="TERRESTRE"/>
    <n v="1"/>
    <n v="0"/>
    <s v="BERMUDEZ SANCHEZ JOSE NEYBER"/>
    <n v="479588.87655000004"/>
    <n v="196536.5258152"/>
    <n v="479588.87655000004"/>
    <m/>
    <m/>
    <m/>
    <m/>
    <m/>
    <m/>
  </r>
  <r>
    <s v="BARRANQUILLA"/>
    <x v="3"/>
    <x v="3"/>
    <n v="8758"/>
    <m/>
    <s v="EMAIL"/>
    <n v="16093973"/>
    <s v="ATLANTICO"/>
    <s v="SOLEDAD"/>
    <s v="DROGUERIA LAS 4 VIAS"/>
    <s v="REDEBAN"/>
    <s v="TA-25-804940"/>
    <s v="FO-25-1140898"/>
    <d v="2025-06-26T13:01:00"/>
    <d v="2025-06-28T12:14:00"/>
    <s v="EJECUTADO_EXITOSO"/>
    <s v="PARCIALMENTE EXITOSO ACCESORIOS"/>
    <s v="ORDEN DE CAMBIO"/>
    <s v="CIERRE"/>
    <s v="CIERRE"/>
    <s v="VISITA_TÉCNICA"/>
    <s v="28-06-2025 SE REALIZA VISITA TÉCNICA, SE RETIRA DEL SITIO DATAFONO INGENICO ICT 250, SE ENVÍA A BODEGA DE LÍNEA COMUNICACIONES EN LA CIUDAD DE BARRANQUILLA. NO SÉ RETIRA LECTOR DE BARRAS, CLIENTE INDICA QUE SE LE ESTRAVIO."/>
    <n v="1"/>
    <s v="BEZZZ110"/>
    <s v="TIPO I"/>
    <s v="TERRESTRE"/>
    <n v="1"/>
    <n v="0"/>
    <s v="DE AGUAS MUÑOZ DAVID JOSE"/>
    <n v="65960.072302"/>
    <n v="75096.394270399993"/>
    <n v="65960.072302"/>
    <m/>
    <m/>
    <m/>
    <m/>
    <m/>
    <m/>
  </r>
  <r>
    <s v="BARRANQUILLA"/>
    <x v="3"/>
    <x v="3"/>
    <n v="8001"/>
    <m/>
    <s v="EMAIL"/>
    <n v="18746883"/>
    <s v="ATLANTICO"/>
    <s v="BARRANQUILLA"/>
    <s v="BOLANOCELL ORO"/>
    <s v="REDEBAN"/>
    <s v="TA-25-805013"/>
    <s v="FO-25-1141128"/>
    <d v="2025-06-26T13:01:00"/>
    <d v="2025-06-28T12:27:00"/>
    <s v="EJECUTADO_EXITOSO"/>
    <s v="CIERRE EXITOSO"/>
    <s v="ORDEN DE CAMBIO"/>
    <s v="CIERRE"/>
    <s v="CIERRE"/>
    <s v="VISITA_TÉCNICA"/>
    <s v="28-06-2025 SE RETIRAN EQUIPOS Y ACCESORIOS EN BUEN ESTADO POR CIERRE DEL CB "/>
    <n v="1"/>
    <s v="AD003489"/>
    <s v="TIPO I"/>
    <s v="TERRESTRE"/>
    <n v="1"/>
    <n v="0"/>
    <s v="DE AVILA SIADES ALBERTO ENRIQUE"/>
    <n v="65960.072302"/>
    <n v="75096.394270399993"/>
    <n v="65960.072302"/>
    <m/>
    <m/>
    <m/>
    <m/>
    <m/>
    <m/>
  </r>
  <r>
    <s v="VILLAVICENCIO"/>
    <x v="2"/>
    <x v="2"/>
    <n v="50001"/>
    <m/>
    <s v="EMAIL"/>
    <n v="20093696"/>
    <s v="META"/>
    <s v="VILLAVICENCIO"/>
    <s v="ALISMAR PIJAMAS"/>
    <s v="REDEBAN"/>
    <s v="TA-25-805001"/>
    <s v="FO-25-1141087"/>
    <d v="2025-06-26T13:01:00"/>
    <d v="2025-06-28T12:45:00"/>
    <s v="ILOCALIZADO"/>
    <s v="CB CERRADO - DESOCUPADO"/>
    <s v="ORDEN DE CAMBIO"/>
    <s v="CIERRE"/>
    <s v="CIERRE"/>
    <s v="VISITA_TÉCNICA"/>
    <s v="28-06-2025 SE VISITA DIRECCIÓN DE COMERCIO PERO AL LLEGAR AL SITIO COMERCIO SE ENCUENTRA CERRADO. SE LLAMA AL NÚMEROS REGISTRADOS PERO PASAN A BUZÓN DE VOZ NO CONTESTAN NO HAY RESPUESTA "/>
    <n v="0"/>
    <n v="0"/>
    <s v="TIPO I"/>
    <s v="TERRESTRE"/>
    <n v="1"/>
    <n v="0"/>
    <s v="GARZON RUIZ LUIS MIGUEL"/>
    <n v="65960.072302"/>
    <n v="75096.394270399993"/>
    <n v="65960.072302"/>
    <m/>
    <m/>
    <m/>
    <m/>
    <m/>
    <m/>
  </r>
  <r>
    <s v="SANTA MARTA"/>
    <x v="3"/>
    <x v="3"/>
    <n v="47268"/>
    <m/>
    <s v="EMAIL"/>
    <n v="12802674"/>
    <s v="MAGDALENA"/>
    <s v="EL RETEN"/>
    <s v="TIENDA EL CHICLE"/>
    <s v="REDEBAN"/>
    <s v="TA-25-804927"/>
    <s v="FO-25-1140877"/>
    <d v="2025-06-26T13:01:00"/>
    <d v="2025-06-28T13:15:00"/>
    <s v="NO_EXITOSO"/>
    <s v="CB NO ENTREGA EQUIPO"/>
    <s v="ORDEN DE CAMBIO"/>
    <s v="CIERRE"/>
    <s v="CIERRE"/>
    <s v="VISITA_TÉCNICA"/>
    <s v="28-06-2025 SE REALIZA A VISITAR SITIO EN EL MOMENTO LA VISITA DE LA ADMINISTRACIÓN NOS INFORMA QUE EL DUEÑO NO SE ENCUENTRA EN EL LOCAL Y NO SE PUEDE REALIZAR EL CIERRE, CIERRE FALLIDO "/>
    <n v="0"/>
    <n v="0"/>
    <s v="TIPO III"/>
    <s v="TERRESTRE"/>
    <n v="1"/>
    <n v="0"/>
    <s v="GUTIERREZ PEREZ LUIS ALBERTO"/>
    <n v="275728.78077800001"/>
    <n v="196536.5258152"/>
    <n v="275728.78077800001"/>
    <m/>
    <m/>
    <m/>
    <m/>
    <m/>
    <m/>
  </r>
  <r>
    <s v="BOGOTA"/>
    <x v="0"/>
    <x v="0"/>
    <n v="25286"/>
    <m/>
    <s v="EMAIL"/>
    <n v="15850670"/>
    <s v="CUNDINAMARCA"/>
    <s v="FUNZA"/>
    <s v="DROGUERIA MARIA ALEJA"/>
    <s v="REDEBAN"/>
    <s v="TA-25-804919"/>
    <s v="FO-25-1140857"/>
    <d v="2025-06-26T13:01:00"/>
    <d v="2025-06-28T13:16:00"/>
    <s v="EJECUTADO_EXITOSO"/>
    <s v="CIERRE EXITOSO"/>
    <s v="ORDEN DE CAMBIO"/>
    <s v="CIERRE"/>
    <s v="CIERRE"/>
    <s v="VISITA_TÉCNICA"/>
    <s v="28-06-2025 SE RETIRA DATÁFONO Y LECTORA"/>
    <n v="1"/>
    <s v="9C00B177"/>
    <s v="TIPO II"/>
    <s v="TERRESTRE"/>
    <n v="1"/>
    <n v="0"/>
    <s v="INFANTE SIERRA MANUEL FERNANDO"/>
    <n v="144967.87232000002"/>
    <n v="140395.6348884"/>
    <n v="144967.87232000002"/>
    <m/>
    <m/>
    <m/>
    <m/>
    <m/>
    <m/>
  </r>
  <r>
    <s v="BARRANQUILLA"/>
    <x v="3"/>
    <x v="3"/>
    <n v="8001"/>
    <m/>
    <s v="EMAIL"/>
    <n v="18774240"/>
    <s v="ATLANTICO"/>
    <s v="BARRANQUILLA"/>
    <s v="ALL STAR COMUNICACIONES"/>
    <s v="REDEBAN"/>
    <s v="TA-25-804932"/>
    <s v="FO-25-1140886"/>
    <d v="2025-06-26T13:01:00"/>
    <d v="2025-06-28T14:01:00"/>
    <s v="EJECUTADO_EXITOSO"/>
    <s v="CIERRE EXITOSO"/>
    <s v="ORDEN DE CAMBIO"/>
    <s v="CIERRE"/>
    <s v="CIERRE"/>
    <s v="VISITA_TÉCNICA"/>
    <s v="28-06-2025 SE REALIZA VISITA TÉCNICA, SE RETIRA DEL SITIO 2 DATAFONO INGENICO DESK 3500, 1 PIN PAD INGENICO DESK 1500, 2 LECTORES DE BARRAS, 1 HUB, SE ENVÍAN A BODEGA DE LÍNEA COMUNICACIONES EN LA CIUDAD DE BARRANQUILLA."/>
    <n v="2"/>
    <s v="II004084 - GA0KZ967"/>
    <s v="TIPO I"/>
    <s v="TERRESTRE"/>
    <n v="1"/>
    <n v="0"/>
    <s v="DE AGUAS MUÑOZ DAVID JOSE"/>
    <n v="65960.072302"/>
    <n v="75096.394270399993"/>
    <n v="65960.072302"/>
    <m/>
    <m/>
    <m/>
    <m/>
    <m/>
    <m/>
  </r>
  <r>
    <s v="BOGOTA"/>
    <x v="0"/>
    <x v="0"/>
    <n v="11001"/>
    <m/>
    <s v="EMAIL"/>
    <n v="21480173"/>
    <s v="CUNDINAMARCA"/>
    <s v="BOGOTA"/>
    <s v="100 COMUNIEFICAZ DIVERPLAZA"/>
    <s v="REDEBAN"/>
    <s v="TA-25-805018"/>
    <s v="FO-25-1141143"/>
    <d v="2025-06-26T13:01:00"/>
    <d v="2025-06-28T14:01:00"/>
    <s v="NO_EXITOSO"/>
    <s v="CB NO ENTREGA EQUIPO"/>
    <s v="ORDEN DE CAMBIO"/>
    <s v="CIERRE"/>
    <s v="CIERRE"/>
    <s v="VISITA_TÉCNICA"/>
    <s v="28-06-2025 SE REALIZA VISITA A COMERCIO ATIENDE LA SRTA. SINDY SARMIENTO QUIEN INFORMA QUE EL COMERCIO YA NO EXISTE EN ESTE LOCAL, SIGUEN SIENDO FRANQUICIA CLARO PERO BAJO LA FIRMA TECPHONE SAS, DICE NO TENER NÚMERO DE CONTACTO DEL ALIADO ANTERIOR Y NO TENER EQUIPOS DE ESA FIRMA PARA ENTREGA."/>
    <n v="0"/>
    <n v="0"/>
    <s v="TIPO I"/>
    <s v="TERRESTRE"/>
    <n v="1"/>
    <n v="0"/>
    <s v="MURCIA HERNANDEZ HARVEY IGNACIO"/>
    <n v="65960.072302"/>
    <n v="75096.394270399993"/>
    <n v="65960.072302"/>
    <m/>
    <m/>
    <m/>
    <m/>
    <m/>
    <m/>
  </r>
  <r>
    <s v="BARRANQUILLA"/>
    <x v="3"/>
    <x v="3"/>
    <n v="8573"/>
    <m/>
    <s v="EMAIL"/>
    <n v="12439741"/>
    <s v="ATLANTICO"/>
    <s v="PUERTO COLOMBIA"/>
    <s v="ALMACEN PIMOS"/>
    <s v="REDEBAN"/>
    <s v="TA-25-804897"/>
    <s v="FO-25-1140814"/>
    <d v="2025-06-26T13:01:00"/>
    <d v="2025-06-28T14:09:00"/>
    <s v="EJECUTADO_EXITOSO"/>
    <s v="CIERRE EXITOSO"/>
    <s v="ORDEN DE CAMBIO"/>
    <s v="CIERRE"/>
    <s v="CIERRE"/>
    <s v="VISITA_TÉCNICA"/>
    <s v="28-06-2025 SE RETIRAN EQUIPOS Y ACCESORIOS EN BUEN ESTADO , SE RECOGEN EN LA DIRECCIÓN KRA 9 # 7-18"/>
    <n v="1"/>
    <s v="JAAAO098"/>
    <s v="TIPO II"/>
    <s v="TERRESTRE"/>
    <n v="1"/>
    <n v="0"/>
    <s v="DE AVILA SIADES ALBERTO ENRIQUE"/>
    <n v="144967.87232000002"/>
    <n v="140395.6348884"/>
    <n v="144967.87232000002"/>
    <m/>
    <m/>
    <m/>
    <m/>
    <m/>
    <m/>
  </r>
  <r>
    <m/>
    <x v="6"/>
    <x v="7"/>
    <m/>
    <m/>
    <m/>
    <m/>
    <m/>
    <m/>
    <m/>
    <m/>
    <m/>
    <m/>
    <m/>
    <m/>
    <m/>
    <m/>
    <m/>
    <m/>
    <m/>
    <m/>
    <m/>
    <m/>
    <m/>
    <m/>
    <m/>
    <m/>
    <m/>
    <m/>
    <m/>
    <m/>
    <n v="15917097.691579225"/>
    <m/>
    <m/>
    <m/>
    <m/>
    <m/>
    <m/>
  </r>
  <r>
    <m/>
    <x v="6"/>
    <x v="7"/>
    <m/>
    <m/>
    <m/>
    <m/>
    <m/>
    <m/>
    <m/>
    <m/>
    <m/>
    <m/>
    <m/>
    <m/>
    <m/>
    <m/>
    <m/>
    <m/>
    <m/>
    <m/>
    <m/>
    <m/>
    <m/>
    <m/>
    <m/>
    <m/>
    <m/>
    <m/>
    <m/>
    <m/>
    <m/>
    <m/>
    <m/>
    <m/>
    <m/>
    <m/>
    <m/>
  </r>
</pivotCacheRecords>
</file>

<file path=xl/pivotCache/pivotCacheRecords1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9">
  <r>
    <x v="0"/>
    <n v="4042347.5792284021"/>
  </r>
  <r>
    <x v="1"/>
    <n v="16115364.087375592"/>
  </r>
  <r>
    <x v="2"/>
    <n v="14611826.882454796"/>
  </r>
  <r>
    <x v="3"/>
    <n v="17750936.758507986"/>
  </r>
  <r>
    <x v="4"/>
    <n v="13719276.512082795"/>
  </r>
  <r>
    <x v="5"/>
    <n v="13834109.622535992"/>
  </r>
  <r>
    <x v="6"/>
    <n v="8434394.328145599"/>
  </r>
  <r>
    <x v="7"/>
    <m/>
  </r>
  <r>
    <x v="7"/>
    <m/>
  </r>
  <r>
    <x v="7"/>
    <m/>
  </r>
  <r>
    <x v="7"/>
    <m/>
  </r>
  <r>
    <x v="7"/>
    <m/>
  </r>
  <r>
    <x v="7"/>
    <m/>
  </r>
  <r>
    <x v="8"/>
    <s v="VALOR CC"/>
  </r>
  <r>
    <x v="0"/>
    <n v="6532633.7469076002"/>
  </r>
  <r>
    <x v="1"/>
    <n v="19798837.096092392"/>
  </r>
  <r>
    <x v="2"/>
    <n v="29495275.871802773"/>
  </r>
  <r>
    <x v="3"/>
    <n v="41891791.436723039"/>
  </r>
  <r>
    <x v="4"/>
    <n v="29538126.374591976"/>
  </r>
  <r>
    <x v="5"/>
    <n v="28604867.396469567"/>
  </r>
  <r>
    <x v="6"/>
    <n v="18060739.789093617"/>
  </r>
  <r>
    <x v="7"/>
    <m/>
  </r>
  <r>
    <x v="7"/>
    <m/>
  </r>
  <r>
    <x v="7"/>
    <m/>
  </r>
  <r>
    <x v="7"/>
    <m/>
  </r>
  <r>
    <x v="7"/>
    <m/>
  </r>
  <r>
    <x v="7"/>
    <m/>
  </r>
  <r>
    <x v="7"/>
    <m/>
  </r>
  <r>
    <x v="8"/>
    <s v="VALOR CC"/>
  </r>
  <r>
    <x v="0"/>
    <n v="4000237.7285180017"/>
  </r>
  <r>
    <x v="1"/>
    <n v="9269370.7671944015"/>
  </r>
  <r>
    <x v="2"/>
    <n v="11963448.757318405"/>
  </r>
  <r>
    <x v="3"/>
    <n v="13057799.144041607"/>
  </r>
  <r>
    <x v="4"/>
    <n v="11314313.197851604"/>
  </r>
  <r>
    <x v="5"/>
    <n v="14859474.4791112"/>
  </r>
  <r>
    <x v="6"/>
    <n v="12116106.437720407"/>
  </r>
  <r>
    <x v="7"/>
    <m/>
  </r>
  <r>
    <x v="7"/>
    <m/>
  </r>
  <r>
    <x v="7"/>
    <m/>
  </r>
  <r>
    <x v="7"/>
    <m/>
  </r>
  <r>
    <x v="7"/>
    <m/>
  </r>
  <r>
    <x v="7"/>
    <m/>
  </r>
  <r>
    <x v="7"/>
    <m/>
  </r>
  <r>
    <x v="8"/>
    <s v="VALOR CC"/>
  </r>
  <r>
    <x v="0"/>
    <n v="1666652.5725223999"/>
  </r>
  <r>
    <x v="1"/>
    <n v="6669879.6009044126"/>
  </r>
  <r>
    <x v="2"/>
    <n v="7453888.9462528145"/>
  </r>
  <r>
    <x v="3"/>
    <n v="11941816.398315616"/>
  </r>
  <r>
    <x v="4"/>
    <n v="3482961.7689512032"/>
  </r>
  <r>
    <x v="5"/>
    <n v="6474091.432857614"/>
  </r>
  <r>
    <x v="6"/>
    <n v="3704371.492519604"/>
  </r>
  <r>
    <x v="7"/>
    <m/>
  </r>
  <r>
    <x v="7"/>
    <m/>
  </r>
  <r>
    <x v="7"/>
    <m/>
  </r>
  <r>
    <x v="7"/>
    <m/>
  </r>
  <r>
    <x v="7"/>
    <m/>
  </r>
  <r>
    <x v="7"/>
    <m/>
  </r>
  <r>
    <x v="7"/>
    <m/>
  </r>
  <r>
    <x v="8"/>
    <s v="VALOR CC"/>
  </r>
  <r>
    <x v="9"/>
    <n v="0"/>
  </r>
  <r>
    <x v="7"/>
    <m/>
  </r>
  <r>
    <x v="7"/>
    <m/>
  </r>
  <r>
    <x v="7"/>
    <m/>
  </r>
  <r>
    <x v="7"/>
    <m/>
  </r>
  <r>
    <x v="7"/>
    <m/>
  </r>
  <r>
    <x v="8"/>
    <s v="VALOR CC"/>
  </r>
  <r>
    <x v="0"/>
    <n v="289935.74464000005"/>
  </r>
  <r>
    <x v="7"/>
    <m/>
  </r>
  <r>
    <x v="7"/>
    <m/>
  </r>
  <r>
    <x v="7"/>
    <m/>
  </r>
  <r>
    <x v="7"/>
    <m/>
  </r>
  <r>
    <x v="7"/>
    <m/>
  </r>
  <r>
    <x v="7"/>
    <m/>
  </r>
  <r>
    <x v="8"/>
    <s v="VALOR CC"/>
  </r>
  <r>
    <x v="9"/>
    <n v="0"/>
  </r>
  <r>
    <x v="7"/>
    <m/>
  </r>
  <r>
    <x v="7"/>
    <m/>
  </r>
  <r>
    <x v="7"/>
    <m/>
  </r>
  <r>
    <x v="7"/>
    <m/>
  </r>
  <r>
    <x v="7"/>
    <m/>
  </r>
  <r>
    <x v="7"/>
    <m/>
  </r>
  <r>
    <x v="8"/>
    <s v="VALOR CC"/>
  </r>
  <r>
    <x v="0"/>
    <n v="1722810.2279108001"/>
  </r>
  <r>
    <x v="1"/>
    <n v="4362524.4173716009"/>
  </r>
  <r>
    <x v="2"/>
    <n v="5002747.2230696008"/>
  </r>
  <r>
    <x v="3"/>
    <n v="4112119.7433231999"/>
  </r>
  <r>
    <x v="4"/>
    <n v="10129246.192829601"/>
  </r>
  <r>
    <x v="5"/>
    <n v="9439909.3397780005"/>
  </r>
  <r>
    <x v="6"/>
    <n v="5807842.3509319965"/>
  </r>
  <r>
    <x v="7"/>
    <m/>
  </r>
  <r>
    <x v="7"/>
    <m/>
  </r>
  <r>
    <x v="7"/>
    <m/>
  </r>
  <r>
    <x v="7"/>
    <m/>
  </r>
  <r>
    <x v="7"/>
    <m/>
  </r>
  <r>
    <x v="7"/>
    <m/>
  </r>
  <r>
    <x v="8"/>
    <s v="VALOR CC"/>
  </r>
  <r>
    <x v="0"/>
    <n v="1483661.5596779997"/>
  </r>
  <r>
    <x v="1"/>
    <n v="4432868.9009212023"/>
  </r>
  <r>
    <x v="2"/>
    <n v="3709464.7698764014"/>
  </r>
  <r>
    <x v="3"/>
    <n v="5217415.2938475981"/>
  </r>
  <r>
    <x v="4"/>
    <n v="5881006.0045956019"/>
  </r>
  <r>
    <x v="5"/>
    <n v="8763602.6702383999"/>
  </r>
  <r>
    <x v="6"/>
    <n v="6742410.0922723962"/>
  </r>
  <r>
    <x v="7"/>
    <m/>
  </r>
  <r>
    <x v="7"/>
    <m/>
  </r>
  <r>
    <x v="7"/>
    <m/>
  </r>
  <r>
    <x v="7"/>
    <m/>
  </r>
  <r>
    <x v="7"/>
    <m/>
  </r>
  <r>
    <x v="7"/>
    <m/>
  </r>
  <r>
    <x v="8"/>
    <s v="VALOR CC"/>
  </r>
  <r>
    <x v="0"/>
    <n v="463096.96931920003"/>
  </r>
  <r>
    <x v="1"/>
    <n v="1120599.795412"/>
  </r>
  <r>
    <x v="2"/>
    <n v="1714457.6731892002"/>
  </r>
  <r>
    <x v="3"/>
    <n v="677469.09345600009"/>
  </r>
  <r>
    <x v="4"/>
    <n v="3093172.8432412008"/>
  </r>
  <r>
    <x v="5"/>
    <n v="5822839.1021108022"/>
  </r>
  <r>
    <x v="6"/>
    <n v="3025462.214850801"/>
  </r>
  <r>
    <x v="7"/>
    <m/>
  </r>
  <r>
    <x v="7"/>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AB5912F-4312-4C78-9105-9B985853E3E8}" name="TablaDinámica13" cacheId="9217"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76:C77" firstHeaderRow="1" firstDataRow="1" firstDataCol="2"/>
  <pivotFields count="40">
    <pivotField compact="0" outline="0" showAll="0"/>
    <pivotField axis="axisRow" compact="0" outline="0" showAll="0" defaultSubtotal="0">
      <items count="3">
        <item m="1" x="2"/>
        <item h="1" x="1"/>
        <item h="1" x="0"/>
      </items>
    </pivotField>
    <pivotField axis="axisRow" compact="0" outline="0" showAll="0">
      <items count="4">
        <item m="1" x="2"/>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s>
  <rowFields count="2">
    <field x="1"/>
    <field x="2"/>
  </rowFields>
  <rowItems count="1">
    <i t="grand">
      <x/>
    </i>
  </rowItems>
  <colItems count="1">
    <i/>
  </colItems>
  <dataFields count="1">
    <dataField name="Suma de VALOR FACTURABLE A LA RED" fld="39" baseField="0" baseItem="0" numFmtId="175"/>
  </dataFields>
  <formats count="1">
    <format dxfId="3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6BDC167-CCB3-47A3-8B82-134C5EFCF388}" name="TablaDinámica8" cacheId="9219"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98:C106" firstHeaderRow="1" firstDataRow="1" firstDataCol="2"/>
  <pivotFields count="47">
    <pivotField compact="0" outline="0" showAll="0"/>
    <pivotField axis="axisRow" compact="0" outline="0" showAll="0" defaultSubtotal="0">
      <items count="8">
        <item x="3"/>
        <item x="2"/>
        <item x="5"/>
        <item x="1"/>
        <item x="4"/>
        <item x="0"/>
        <item h="1" x="6"/>
        <item h="1" m="1" x="7"/>
      </items>
    </pivotField>
    <pivotField axis="axisRow" compact="0" outline="0" showAll="0">
      <items count="10">
        <item x="2"/>
        <item x="6"/>
        <item x="3"/>
        <item x="0"/>
        <item x="5"/>
        <item x="1"/>
        <item x="4"/>
        <item x="7"/>
        <item m="1" x="8"/>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2">
    <field x="1"/>
    <field x="2"/>
  </rowFields>
  <rowItems count="8">
    <i>
      <x/>
      <x v="1"/>
    </i>
    <i r="1">
      <x v="2"/>
    </i>
    <i>
      <x v="1"/>
      <x/>
    </i>
    <i>
      <x v="2"/>
      <x v="4"/>
    </i>
    <i>
      <x v="3"/>
      <x v="5"/>
    </i>
    <i>
      <x v="4"/>
      <x v="6"/>
    </i>
    <i>
      <x v="5"/>
      <x v="3"/>
    </i>
    <i t="grand">
      <x/>
    </i>
  </rowItems>
  <colItems count="1">
    <i/>
  </colItems>
  <dataFields count="1">
    <dataField name="Suma de VALOR FACTURABLE A LA RED" fld="40" baseField="0" baseItem="0" numFmtId="175"/>
  </dataFields>
  <formats count="1">
    <format dxfId="3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4D68B4D-DB38-47CD-B2EE-A50B5BF58CD4}" name="TablaDinámica2" cacheId="9212"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16:C24" firstHeaderRow="1" firstDataRow="1" firstDataCol="2"/>
  <pivotFields count="47">
    <pivotField compact="0" outline="0" showAll="0"/>
    <pivotField axis="axisRow" compact="0" outline="0" showAll="0" defaultSubtotal="0">
      <items count="8">
        <item x="0"/>
        <item x="4"/>
        <item x="2"/>
        <item x="3"/>
        <item x="1"/>
        <item x="5"/>
        <item h="1" x="6"/>
        <item h="1" m="1" x="7"/>
      </items>
    </pivotField>
    <pivotField axis="axisRow" compact="0" outline="0" showAll="0">
      <items count="10">
        <item x="4"/>
        <item x="6"/>
        <item x="0"/>
        <item x="5"/>
        <item x="2"/>
        <item x="3"/>
        <item x="1"/>
        <item x="7"/>
        <item m="1" x="8"/>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2">
    <field x="1"/>
    <field x="2"/>
  </rowFields>
  <rowItems count="8">
    <i>
      <x/>
      <x v="1"/>
    </i>
    <i r="1">
      <x v="2"/>
    </i>
    <i>
      <x v="1"/>
      <x/>
    </i>
    <i>
      <x v="2"/>
      <x v="4"/>
    </i>
    <i>
      <x v="3"/>
      <x v="5"/>
    </i>
    <i>
      <x v="4"/>
      <x v="6"/>
    </i>
    <i>
      <x v="5"/>
      <x v="3"/>
    </i>
    <i t="grand">
      <x/>
    </i>
  </rowItems>
  <colItems count="1">
    <i/>
  </colItems>
  <dataFields count="1">
    <dataField name="Suma de VALOR FACTURABLE A LA RED" fld="38" baseField="0" baseItem="0" numFmtId="175"/>
  </dataFields>
  <formats count="1">
    <format dxfId="3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8CE21B3-B2CD-4767-B216-5B3B03B8A640}" name="TablaDinámica7" cacheId="9218"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84:C92" firstHeaderRow="1" firstDataRow="1" firstDataCol="2"/>
  <pivotFields count="42">
    <pivotField compact="0" outline="0" showAll="0"/>
    <pivotField axis="axisRow" compact="0" outline="0" showAll="0" defaultSubtotal="0">
      <items count="7">
        <item x="2"/>
        <item x="0"/>
        <item x="5"/>
        <item x="4"/>
        <item x="1"/>
        <item x="3"/>
        <item h="1" x="6"/>
      </items>
    </pivotField>
    <pivotField axis="axisRow" compact="0" outline="0" showAll="0">
      <items count="9">
        <item x="0"/>
        <item x="4"/>
        <item x="2"/>
        <item x="3"/>
        <item x="6"/>
        <item x="5"/>
        <item x="1"/>
        <item x="7"/>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2">
    <field x="1"/>
    <field x="2"/>
  </rowFields>
  <rowItems count="8">
    <i>
      <x/>
      <x v="1"/>
    </i>
    <i r="1">
      <x v="2"/>
    </i>
    <i>
      <x v="1"/>
      <x/>
    </i>
    <i>
      <x v="2"/>
      <x v="4"/>
    </i>
    <i>
      <x v="3"/>
      <x v="5"/>
    </i>
    <i>
      <x v="4"/>
      <x v="6"/>
    </i>
    <i>
      <x v="5"/>
      <x v="3"/>
    </i>
    <i t="grand">
      <x/>
    </i>
  </rowItems>
  <colItems count="1">
    <i/>
  </colItems>
  <dataFields count="1">
    <dataField name="Suma de VALOR FACTURABLE A LA RED" fld="35" baseField="0" baseItem="0" numFmtId="175"/>
  </dataFields>
  <formats count="1">
    <format dxfId="3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39530E9-2E19-4909-A85A-110AF9888D63}" name="TablaDinámica1" cacheId="9211"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2:C10" firstHeaderRow="1" firstDataRow="1" firstDataCol="2"/>
  <pivotFields count="45">
    <pivotField compact="0" outline="0" showAll="0"/>
    <pivotField axis="axisRow" compact="0" outline="0" showAll="0" defaultSubtotal="0">
      <items count="7">
        <item x="0"/>
        <item x="4"/>
        <item x="3"/>
        <item x="2"/>
        <item x="1"/>
        <item x="5"/>
        <item h="1" x="6"/>
      </items>
    </pivotField>
    <pivotField axis="axisRow" compact="0" outline="0" showAll="0">
      <items count="9">
        <item x="4"/>
        <item x="6"/>
        <item x="0"/>
        <item x="5"/>
        <item x="3"/>
        <item x="2"/>
        <item x="1"/>
        <item x="7"/>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2">
    <field x="1"/>
    <field x="2"/>
  </rowFields>
  <rowItems count="8">
    <i>
      <x/>
      <x v="1"/>
    </i>
    <i r="1">
      <x v="2"/>
    </i>
    <i>
      <x v="1"/>
      <x/>
    </i>
    <i>
      <x v="2"/>
      <x v="4"/>
    </i>
    <i>
      <x v="3"/>
      <x v="5"/>
    </i>
    <i>
      <x v="4"/>
      <x v="6"/>
    </i>
    <i>
      <x v="5"/>
      <x v="3"/>
    </i>
    <i t="grand">
      <x/>
    </i>
  </rowItems>
  <colItems count="1">
    <i/>
  </colItems>
  <dataFields count="1">
    <dataField name="Suma de VALOR FACTURABLE A LA RED" fld="36" baseField="0" baseItem="0" numFmtId="183"/>
  </dataFields>
  <formats count="1">
    <format dxfId="2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5372B65-F0EF-4296-A67B-C64C8D31BCFC}" name="TablaDinámica9" cacheId="9220"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112:C120" firstHeaderRow="1" firstDataRow="1" firstDataCol="2"/>
  <pivotFields count="38">
    <pivotField compact="0" outline="0" showAll="0"/>
    <pivotField axis="axisRow" compact="0" outline="0" showAll="0" defaultSubtotal="0">
      <items count="7">
        <item x="4"/>
        <item x="3"/>
        <item x="5"/>
        <item x="2"/>
        <item x="1"/>
        <item x="0"/>
        <item h="1" x="6"/>
      </items>
    </pivotField>
    <pivotField axis="axisRow" compact="0" outline="0" showAll="0">
      <items count="9">
        <item x="3"/>
        <item x="6"/>
        <item x="4"/>
        <item x="0"/>
        <item x="5"/>
        <item x="2"/>
        <item x="1"/>
        <item x="7"/>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2">
    <field x="1"/>
    <field x="2"/>
  </rowFields>
  <rowItems count="8">
    <i>
      <x/>
      <x v="1"/>
    </i>
    <i r="1">
      <x v="2"/>
    </i>
    <i>
      <x v="1"/>
      <x/>
    </i>
    <i>
      <x v="2"/>
      <x v="4"/>
    </i>
    <i>
      <x v="3"/>
      <x v="5"/>
    </i>
    <i>
      <x v="4"/>
      <x v="6"/>
    </i>
    <i>
      <x v="5"/>
      <x v="3"/>
    </i>
    <i t="grand">
      <x/>
    </i>
  </rowItems>
  <colItems count="1">
    <i/>
  </colItems>
  <dataFields count="1">
    <dataField name="Suma de VALOR FACTURABLE A LA RED" fld="31" baseField="0" baseItem="0" numFmtId="175"/>
  </dataFields>
  <formats count="1">
    <format dxfId="2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15A13A0-410C-46B8-95A9-4CF86E25998E}" name="TablaDinámica4" cacheId="9214"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46:C54" firstHeaderRow="1" firstDataRow="1" firstDataCol="2"/>
  <pivotFields count="37">
    <pivotField compact="0" outline="0" showAll="0"/>
    <pivotField axis="axisRow" compact="0" outline="0" showAll="0" defaultSubtotal="0">
      <items count="8">
        <item x="5"/>
        <item x="1"/>
        <item x="2"/>
        <item x="4"/>
        <item x="0"/>
        <item x="3"/>
        <item m="1" x="7"/>
        <item h="1" x="6"/>
      </items>
    </pivotField>
    <pivotField axis="axisRow" compact="0" outline="0" showAll="0">
      <items count="10">
        <item x="1"/>
        <item x="6"/>
        <item x="5"/>
        <item x="3"/>
        <item x="2"/>
        <item x="4"/>
        <item x="0"/>
        <item m="1" x="8"/>
        <item x="7"/>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s>
  <rowFields count="2">
    <field x="1"/>
    <field x="2"/>
  </rowFields>
  <rowItems count="8">
    <i>
      <x/>
      <x v="1"/>
    </i>
    <i r="1">
      <x v="2"/>
    </i>
    <i>
      <x v="1"/>
      <x/>
    </i>
    <i>
      <x v="2"/>
      <x v="4"/>
    </i>
    <i>
      <x v="3"/>
      <x v="5"/>
    </i>
    <i>
      <x v="4"/>
      <x v="6"/>
    </i>
    <i>
      <x v="5"/>
      <x v="3"/>
    </i>
    <i t="grand">
      <x/>
    </i>
  </rowItems>
  <colItems count="1">
    <i/>
  </colItems>
  <dataFields count="1">
    <dataField name="Suma de VALOR FACTURABLE A LA RED" fld="31" baseField="0" baseItem="0" numFmtId="175"/>
  </dataFields>
  <formats count="1">
    <format dxfId="2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529626D-4D60-4208-A0E9-A5C5DBFB7A1F}" name="TablaDinámica5" cacheId="9215"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61:C62" firstHeaderRow="1" firstDataRow="1" firstDataCol="2"/>
  <pivotFields count="40">
    <pivotField compact="0" outline="0" showAll="0"/>
    <pivotField axis="axisRow" compact="0" outline="0" showAll="0" defaultSubtotal="0">
      <items count="2">
        <item m="1" x="1"/>
        <item h="1" x="0"/>
      </items>
    </pivotField>
    <pivotField axis="axisRow" compact="0" outline="0" showAll="0">
      <items count="3">
        <item m="1"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2">
    <field x="1"/>
    <field x="2"/>
  </rowFields>
  <rowItems count="1">
    <i t="grand">
      <x/>
    </i>
  </rowItems>
  <colItems count="1">
    <i/>
  </colItems>
  <dataFields count="1">
    <dataField name="Suma de VALOR FACTURABLE A LA RED" fld="33" baseField="0" baseItem="0" numFmtId="175"/>
  </dataFields>
  <formats count="1">
    <format dxfId="2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EE366E2-8477-4779-924C-37840A7CDFCC}" name="TablaDinámica11" cacheId="9216"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68:C70" firstHeaderRow="1" firstDataRow="1" firstDataCol="2"/>
  <pivotFields count="41">
    <pivotField compact="0" outline="0" showAll="0"/>
    <pivotField axis="axisRow" compact="0" outline="0" showAll="0" defaultSubtotal="0">
      <items count="3">
        <item x="0"/>
        <item h="1" x="1"/>
        <item h="1" m="1" x="2"/>
      </items>
    </pivotField>
    <pivotField axis="axisRow" compact="0" outline="0" showAll="0">
      <items count="4">
        <item x="0"/>
        <item x="1"/>
        <item m="1"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s>
  <rowFields count="2">
    <field x="1"/>
    <field x="2"/>
  </rowFields>
  <rowItems count="2">
    <i>
      <x/>
      <x/>
    </i>
    <i t="grand">
      <x/>
    </i>
  </rowItems>
  <colItems count="1">
    <i/>
  </colItems>
  <dataFields count="1">
    <dataField name="Suma de VALOR FACTURABLE A LA RED" fld="40" baseField="0" baseItem="0" numFmtId="175"/>
  </dataFields>
  <formats count="1">
    <format dxfId="2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7F2FA4F-EF71-4844-BB5B-F2696712FDB4}" name="TablaDinámica3" cacheId="9213"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31:C39" firstHeaderRow="1" firstDataRow="1" firstDataCol="2"/>
  <pivotFields count="44">
    <pivotField compact="0" outline="0" showAll="0"/>
    <pivotField axis="axisRow" compact="0" outline="0" showAll="0" defaultSubtotal="0">
      <items count="8">
        <item x="0"/>
        <item x="4"/>
        <item x="1"/>
        <item x="3"/>
        <item x="2"/>
        <item x="5"/>
        <item h="1" x="6"/>
        <item h="1" m="1" x="7"/>
      </items>
    </pivotField>
    <pivotField axis="axisRow" compact="0" outline="0" showAll="0">
      <items count="10">
        <item x="5"/>
        <item x="0"/>
        <item x="3"/>
        <item x="6"/>
        <item x="1"/>
        <item x="4"/>
        <item x="2"/>
        <item x="7"/>
        <item m="1" x="8"/>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2">
    <field x="1"/>
    <field x="2"/>
  </rowFields>
  <rowItems count="8">
    <i>
      <x/>
      <x v="1"/>
    </i>
    <i r="1">
      <x v="2"/>
    </i>
    <i>
      <x v="1"/>
      <x/>
    </i>
    <i>
      <x v="2"/>
      <x v="4"/>
    </i>
    <i>
      <x v="3"/>
      <x v="5"/>
    </i>
    <i>
      <x v="4"/>
      <x v="6"/>
    </i>
    <i>
      <x v="5"/>
      <x v="3"/>
    </i>
    <i t="grand">
      <x/>
    </i>
  </rowItems>
  <colItems count="1">
    <i/>
  </colItems>
  <dataFields count="1">
    <dataField name="Suma de VALOR FACTURABLE A LA RED" fld="36" baseField="0" baseItem="0" numFmtId="175"/>
  </dataFields>
  <formats count="1">
    <format dxfId="2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196AA7A-9A93-4161-987E-90236DCDAAC1}" name="TablaDinámica10" cacheId="9221"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G1:I9" firstHeaderRow="0" firstDataRow="1" firstDataCol="1"/>
  <pivotFields count="2">
    <pivotField axis="axisRow" compact="0" outline="0" showAll="0">
      <items count="11">
        <item h="1" x="8"/>
        <item x="6"/>
        <item x="2"/>
        <item x="0"/>
        <item x="3"/>
        <item x="4"/>
        <item x="5"/>
        <item x="1"/>
        <item h="1" x="7"/>
        <item h="1" x="9"/>
        <item t="default"/>
      </items>
    </pivotField>
    <pivotField dataField="1" compact="0" outline="0" showAll="0"/>
  </pivotFields>
  <rowFields count="1">
    <field x="0"/>
  </rowFields>
  <rowItems count="8">
    <i>
      <x v="1"/>
    </i>
    <i>
      <x v="2"/>
    </i>
    <i>
      <x v="3"/>
    </i>
    <i>
      <x v="4"/>
    </i>
    <i>
      <x v="5"/>
    </i>
    <i>
      <x v="6"/>
    </i>
    <i>
      <x v="7"/>
    </i>
    <i t="grand">
      <x/>
    </i>
  </rowItems>
  <colFields count="1">
    <field x="-2"/>
  </colFields>
  <colItems count="2">
    <i>
      <x/>
    </i>
    <i i="1">
      <x v="1"/>
    </i>
  </colItems>
  <dataFields count="2">
    <dataField name="Suma de VALOR CC" fld="1" baseField="0" baseItem="0" numFmtId="175"/>
    <dataField name="Suma de VALOR CC2" fld="1" showDataAs="percentOfCol" baseField="0" baseItem="0" numFmtId="10"/>
  </dataFields>
  <formats count="2">
    <format dxfId="22">
      <pivotArea outline="0" fieldPosition="0">
        <references count="2">
          <reference field="4294967294" count="1" selected="0">
            <x v="1"/>
          </reference>
          <reference field="0" count="0" selected="0"/>
        </references>
      </pivotArea>
    </format>
    <format dxfId="23">
      <pivotArea outline="0"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9"/>
  <sheetViews>
    <sheetView tabSelected="1" zoomScaleNormal="100" zoomScaleSheetLayoutView="100" workbookViewId="0">
      <selection activeCell="A11" sqref="A11"/>
    </sheetView>
  </sheetViews>
  <sheetFormatPr defaultColWidth="11.42578125" defaultRowHeight="13.15"/>
  <cols>
    <col min="1" max="1" width="35.42578125" style="3" bestFit="1" customWidth="1"/>
    <col min="2" max="2" width="17.7109375" style="3" customWidth="1"/>
    <col min="3" max="3" width="16.42578125" style="3" customWidth="1"/>
    <col min="4" max="4" width="14.7109375" style="3" customWidth="1"/>
    <col min="5" max="5" width="15.7109375" style="3" customWidth="1"/>
    <col min="6" max="6" width="16.28515625" style="3" customWidth="1"/>
    <col min="7" max="7" width="11.42578125" style="3"/>
    <col min="8" max="8" width="13.7109375" style="3" bestFit="1" customWidth="1"/>
    <col min="9" max="16384" width="11.42578125" style="3"/>
  </cols>
  <sheetData>
    <row r="1" spans="1:11" ht="13.15" customHeight="1">
      <c r="A1" s="236" t="s">
        <v>0</v>
      </c>
      <c r="B1" s="237"/>
      <c r="C1" s="237"/>
    </row>
    <row r="2" spans="1:11" ht="12.75" customHeight="1">
      <c r="A2" s="238" t="s">
        <v>1</v>
      </c>
      <c r="B2" s="239"/>
      <c r="C2" s="239"/>
    </row>
    <row r="3" spans="1:11">
      <c r="A3" s="8"/>
      <c r="B3" s="119"/>
      <c r="C3" s="91"/>
    </row>
    <row r="4" spans="1:11">
      <c r="A4" s="9" t="s">
        <v>2</v>
      </c>
      <c r="B4" s="226" t="s">
        <v>3</v>
      </c>
      <c r="C4" s="132" t="s">
        <v>4</v>
      </c>
    </row>
    <row r="5" spans="1:11">
      <c r="A5" s="8" t="s">
        <v>5</v>
      </c>
      <c r="B5" s="227">
        <f>COUNTA('APERTURAS BANCOLOMBIA'!$A:$A)-1</f>
        <v>512</v>
      </c>
      <c r="C5" s="223">
        <f>'APERTURAS BANCOLOMBIA'!AK514</f>
        <v>88508255.770331219</v>
      </c>
    </row>
    <row r="6" spans="1:11" ht="13.9">
      <c r="A6" s="8" t="s">
        <v>6</v>
      </c>
      <c r="B6" s="227">
        <f>COUNTA('INCIDENTES BANCOLOMBIA'!A:A)-1</f>
        <v>1087</v>
      </c>
      <c r="C6" s="223">
        <f>'INCIDENTES BANCOLOMBIA'!AM1089</f>
        <v>173922271.71168172</v>
      </c>
      <c r="K6" s="62"/>
    </row>
    <row r="7" spans="1:11" ht="13.9">
      <c r="A7" s="8" t="s">
        <v>7</v>
      </c>
      <c r="B7" s="227">
        <f>COUNTA('OC BANCOLOMBIA'!A:A)-1</f>
        <v>504</v>
      </c>
      <c r="C7" s="223">
        <f>'OC BANCOLOMBIA'!AK506</f>
        <v>76580750.511755094</v>
      </c>
      <c r="K7" s="62"/>
    </row>
    <row r="8" spans="1:11" ht="13.9">
      <c r="A8" s="8" t="s">
        <v>8</v>
      </c>
      <c r="B8" s="227">
        <f>COUNTA(PAPELERIA!A:A)-1</f>
        <v>971</v>
      </c>
      <c r="C8" s="223">
        <f>PAPELERIA!AF973</f>
        <v>41393662.212323382</v>
      </c>
      <c r="K8" s="62"/>
    </row>
    <row r="9" spans="1:11">
      <c r="A9" s="8" t="s">
        <v>9</v>
      </c>
      <c r="B9" s="227">
        <f>COUNTA('APERTURAS AVAL'!A:A)-1</f>
        <v>236</v>
      </c>
      <c r="C9" s="223">
        <f>'APERTURAS AVAL'!AJ238</f>
        <v>40577199.495214738</v>
      </c>
    </row>
    <row r="10" spans="1:11">
      <c r="A10" s="8" t="s">
        <v>10</v>
      </c>
      <c r="B10" s="227">
        <f>COUNTA('INCIDENTES AVAL'!A:A)-1</f>
        <v>308</v>
      </c>
      <c r="C10" s="223">
        <f>'INCIDENTES AVAL'!AO310</f>
        <v>36230429.291429482</v>
      </c>
    </row>
    <row r="11" spans="1:11">
      <c r="A11" s="38" t="s">
        <v>11</v>
      </c>
      <c r="B11" s="228">
        <f>COUNTA('OC AVAL'!A:A)-1</f>
        <v>132</v>
      </c>
      <c r="C11" s="223">
        <f>'OC AVAL'!AF134</f>
        <v>15917097.691579225</v>
      </c>
    </row>
    <row r="12" spans="1:11">
      <c r="A12" s="91" t="s">
        <v>12</v>
      </c>
      <c r="B12" s="229">
        <f>COUNTA('APERTURAS BBVA'!A:A)-1</f>
        <v>0</v>
      </c>
      <c r="C12" s="223">
        <f>'APERTURAS BBVA'!AH3</f>
        <v>0</v>
      </c>
    </row>
    <row r="13" spans="1:11">
      <c r="A13" s="8" t="s">
        <v>13</v>
      </c>
      <c r="B13" s="229">
        <f>COUNTA('OC BBVA'!A:A)-1</f>
        <v>2</v>
      </c>
      <c r="C13" s="223">
        <f>'OC BBVA'!AO4</f>
        <v>289935.74464000005</v>
      </c>
    </row>
    <row r="14" spans="1:11">
      <c r="A14" s="8" t="s">
        <v>14</v>
      </c>
      <c r="B14" s="227">
        <f>COUNTA('INCIDENTES BBVA'!A:A)-1</f>
        <v>0</v>
      </c>
      <c r="C14" s="223">
        <f>'INCIDENTES BBVA'!AN4</f>
        <v>0</v>
      </c>
    </row>
    <row r="15" spans="1:11">
      <c r="A15" s="234" t="s">
        <v>15</v>
      </c>
      <c r="B15" s="235"/>
      <c r="C15" s="224">
        <f>SUM(C5:C14)</f>
        <v>473419602.42895484</v>
      </c>
    </row>
    <row r="16" spans="1:11" ht="15" customHeight="1">
      <c r="A16" s="230" t="s">
        <v>16</v>
      </c>
      <c r="B16" s="231"/>
      <c r="C16" s="225">
        <f>C15*0.19</f>
        <v>89949724.46150142</v>
      </c>
    </row>
    <row r="17" spans="1:3">
      <c r="A17" s="232" t="s">
        <v>4</v>
      </c>
      <c r="B17" s="233" t="s">
        <v>4</v>
      </c>
      <c r="C17" s="224">
        <f>C15+C16</f>
        <v>563369326.8904562</v>
      </c>
    </row>
    <row r="18" spans="1:3" ht="15" customHeight="1">
      <c r="A18" s="7"/>
      <c r="B18" s="7"/>
      <c r="C18" s="7"/>
    </row>
    <row r="19" spans="1:3">
      <c r="A19" s="7"/>
      <c r="B19" s="7"/>
      <c r="C19" s="11"/>
    </row>
  </sheetData>
  <mergeCells count="5">
    <mergeCell ref="A16:B16"/>
    <mergeCell ref="A17:B17"/>
    <mergeCell ref="A15:B15"/>
    <mergeCell ref="A1:C1"/>
    <mergeCell ref="A2:C2"/>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8D1486-71D4-4E1D-B8D8-1E24FE7882EF}">
  <dimension ref="A1:AA382"/>
  <sheetViews>
    <sheetView workbookViewId="0">
      <selection activeCell="D17" sqref="D17"/>
    </sheetView>
  </sheetViews>
  <sheetFormatPr defaultColWidth="11.42578125" defaultRowHeight="10.15"/>
  <cols>
    <col min="1" max="1" width="23.7109375" style="1" bestFit="1" customWidth="1"/>
    <col min="2" max="2" width="32.85546875" style="1" customWidth="1"/>
    <col min="3" max="3" width="20.42578125" style="1" bestFit="1" customWidth="1"/>
    <col min="4" max="4" width="28.28515625" style="2" bestFit="1" customWidth="1"/>
    <col min="5" max="5" width="16.5703125" style="1" bestFit="1" customWidth="1"/>
    <col min="6" max="6" width="4.140625" style="1" customWidth="1"/>
    <col min="7" max="7" width="22" style="1" customWidth="1"/>
    <col min="8" max="8" width="13.5703125" style="1" customWidth="1"/>
    <col min="9" max="9" width="17.7109375" style="1" customWidth="1"/>
    <col min="10" max="10" width="13.5703125" style="1" customWidth="1"/>
    <col min="11" max="11" width="17.7109375" style="1" customWidth="1"/>
    <col min="12" max="16384" width="11.42578125" style="1"/>
  </cols>
  <sheetData>
    <row r="1" spans="1:27" s="5" customFormat="1" ht="49.5" customHeight="1">
      <c r="A1" s="12" t="s">
        <v>17</v>
      </c>
      <c r="B1" s="12" t="s">
        <v>18</v>
      </c>
      <c r="C1" s="12" t="s">
        <v>19</v>
      </c>
      <c r="D1" s="12" t="s">
        <v>20</v>
      </c>
      <c r="E1" s="7"/>
      <c r="F1" s="7"/>
      <c r="G1" s="242" t="s">
        <v>17</v>
      </c>
      <c r="H1" s="242" t="s">
        <v>21</v>
      </c>
      <c r="I1" s="242"/>
      <c r="J1" s="242" t="s">
        <v>22</v>
      </c>
      <c r="K1" s="242"/>
      <c r="L1" s="242" t="s">
        <v>23</v>
      </c>
      <c r="M1" s="7"/>
      <c r="N1" s="12" t="s">
        <v>24</v>
      </c>
      <c r="O1" s="7"/>
      <c r="P1" s="7"/>
      <c r="Q1" s="7"/>
      <c r="R1" s="7"/>
      <c r="V1" s="6"/>
      <c r="W1" s="6"/>
    </row>
    <row r="2" spans="1:27" s="5" customFormat="1" ht="52.9">
      <c r="A2" s="78" t="s">
        <v>25</v>
      </c>
      <c r="B2" s="79">
        <f>71384.4052*(1+$N$2)</f>
        <v>75096.394270399993</v>
      </c>
      <c r="C2" s="79">
        <f>62699.6885*(1+$N$2)</f>
        <v>65960.072302</v>
      </c>
      <c r="D2" s="79">
        <f>35693.4343*(1+$N$2)</f>
        <v>37549.492883600004</v>
      </c>
      <c r="F2" s="7"/>
      <c r="G2" s="242"/>
      <c r="H2" s="12" t="s">
        <v>26</v>
      </c>
      <c r="I2" s="12" t="s">
        <v>27</v>
      </c>
      <c r="J2" s="12" t="s">
        <v>26</v>
      </c>
      <c r="K2" s="12" t="s">
        <v>27</v>
      </c>
      <c r="L2" s="242"/>
      <c r="M2" s="7"/>
      <c r="N2" s="76">
        <v>5.1999999999999998E-2</v>
      </c>
      <c r="O2" s="7"/>
      <c r="P2" s="7"/>
      <c r="Q2" s="7"/>
      <c r="R2" s="7"/>
      <c r="V2" s="6"/>
      <c r="W2" s="6"/>
    </row>
    <row r="3" spans="1:27" s="5" customFormat="1" ht="13.15">
      <c r="A3" s="78" t="s">
        <v>28</v>
      </c>
      <c r="B3" s="79">
        <f>155716.4408*(1+$N$2)</f>
        <v>163813.69572160003</v>
      </c>
      <c r="C3" s="79">
        <f>137802.16*(1+$N$2)</f>
        <v>144967.87232000002</v>
      </c>
      <c r="D3" s="79">
        <f>117879.8485*(1+$N$2)</f>
        <v>124009.600622</v>
      </c>
      <c r="F3" s="7"/>
      <c r="G3" s="15" t="s">
        <v>29</v>
      </c>
      <c r="H3" s="77">
        <f>31819.23994686*(1+$N$2)</f>
        <v>33473.840424096721</v>
      </c>
      <c r="I3" s="77">
        <f>26222.67548178*(1+$N$2)</f>
        <v>27586.254606832561</v>
      </c>
      <c r="J3" s="77">
        <f>51196.46628516*(1+$N$2)</f>
        <v>53858.682531988321</v>
      </c>
      <c r="K3" s="77">
        <f>42157.66342524*(1+$N$2)</f>
        <v>44349.861923352488</v>
      </c>
      <c r="L3" s="77">
        <f>28948.10610808*(1+$N$2)</f>
        <v>30453.407625700162</v>
      </c>
      <c r="M3" s="27"/>
      <c r="N3" s="27"/>
      <c r="O3" s="27"/>
      <c r="P3" s="27"/>
      <c r="Q3" s="27"/>
      <c r="R3" s="27"/>
      <c r="S3" s="27"/>
      <c r="T3" s="27"/>
      <c r="V3" s="6"/>
      <c r="W3" s="6"/>
    </row>
    <row r="4" spans="1:27" s="5" customFormat="1" ht="13.15">
      <c r="A4" s="78" t="s">
        <v>30</v>
      </c>
      <c r="B4" s="79">
        <f>262099.6015*(1+$N$2)</f>
        <v>275728.78077800001</v>
      </c>
      <c r="C4" s="79">
        <f>262099.6015*(1+$N$2)</f>
        <v>275728.78077800001</v>
      </c>
      <c r="D4" s="79">
        <f>262099.6015*(1+$N$2)</f>
        <v>275728.78077800001</v>
      </c>
      <c r="F4" s="7"/>
      <c r="G4" s="15" t="s">
        <v>31</v>
      </c>
      <c r="H4" s="77">
        <f>98014.03066668*(1+$N$2)</f>
        <v>103110.76026134737</v>
      </c>
      <c r="I4" s="77">
        <f>26222.67548178*(1+$N$2)</f>
        <v>27586.254606832561</v>
      </c>
      <c r="J4" s="77">
        <f>119562.49505524*(1+$N$2)</f>
        <v>125779.74479811249</v>
      </c>
      <c r="K4" s="77">
        <f>42157.66342524*(1+$N$2)</f>
        <v>44349.861923352488</v>
      </c>
      <c r="L4" s="77">
        <f>94765.6295813*(1+$N$2)</f>
        <v>99693.442319527603</v>
      </c>
      <c r="M4" s="27"/>
      <c r="N4" s="27"/>
      <c r="O4" s="27"/>
      <c r="P4" s="27"/>
      <c r="Q4" s="27"/>
      <c r="R4" s="27"/>
      <c r="S4" s="27"/>
      <c r="T4" s="27"/>
      <c r="V4" s="6"/>
      <c r="W4" s="6"/>
    </row>
    <row r="5" spans="1:27" s="5" customFormat="1" ht="13.15">
      <c r="A5" s="78" t="s">
        <v>32</v>
      </c>
      <c r="B5" s="79">
        <f>479878.9419*(1+$N$2)</f>
        <v>504832.64687880001</v>
      </c>
      <c r="C5" s="79">
        <f>455882.9625*(1+$N$2)</f>
        <v>479588.87655000004</v>
      </c>
      <c r="D5" s="79">
        <f>370911.6746*(1+$N$2)</f>
        <v>390199.08167920006</v>
      </c>
      <c r="F5" s="7"/>
      <c r="G5" s="15" t="s">
        <v>33</v>
      </c>
      <c r="H5" s="77">
        <f>189140.9827006*(1+$N$2)</f>
        <v>198976.31380103121</v>
      </c>
      <c r="I5" s="77">
        <f>26222.67548178*(1+$N$2)</f>
        <v>27586.254606832561</v>
      </c>
      <c r="J5" s="77">
        <f>200461.60194168*(1+$N$2)</f>
        <v>210885.60524264738</v>
      </c>
      <c r="K5" s="77">
        <f>42157.66342524*(1+$N$2)</f>
        <v>44349.861923352488</v>
      </c>
      <c r="L5" s="77">
        <f>171492.68108896*(1+$N$2)</f>
        <v>180410.30050558594</v>
      </c>
      <c r="M5" s="27"/>
      <c r="N5" s="27"/>
      <c r="O5" s="27"/>
      <c r="P5" s="27"/>
      <c r="Q5" s="27"/>
      <c r="R5" s="27"/>
      <c r="S5" s="27"/>
      <c r="T5" s="27"/>
      <c r="V5" s="6"/>
      <c r="W5" s="6"/>
    </row>
    <row r="6" spans="1:27" s="5" customFormat="1" ht="13.15">
      <c r="A6" s="78" t="s">
        <v>34</v>
      </c>
      <c r="B6" s="79">
        <f>939603.5767*(1+$N$2)</f>
        <v>988462.96268840006</v>
      </c>
      <c r="C6" s="80" t="s">
        <v>35</v>
      </c>
      <c r="D6" s="81"/>
      <c r="F6" s="7"/>
      <c r="G6" s="15" t="s">
        <v>36</v>
      </c>
      <c r="H6" s="77">
        <f>461621.60109668*(1+$N$2)</f>
        <v>485625.92435370735</v>
      </c>
      <c r="I6" s="77">
        <f>26222.67548178*(1+$N$2)</f>
        <v>27586.254606832561</v>
      </c>
      <c r="J6" s="77">
        <f>461621.60109668*(1+$N$2)</f>
        <v>485625.92435370735</v>
      </c>
      <c r="K6" s="77">
        <f>42157.66342524*(1+$N$2)</f>
        <v>44349.861923352488</v>
      </c>
      <c r="L6" s="77">
        <f>461621.60109668*(1+$N$2)</f>
        <v>485625.92435370735</v>
      </c>
      <c r="M6" s="27"/>
      <c r="N6" s="27"/>
      <c r="O6" s="27"/>
      <c r="P6" s="27"/>
      <c r="Q6" s="27"/>
      <c r="R6" s="27"/>
      <c r="S6" s="27"/>
      <c r="T6" s="27"/>
      <c r="W6" s="6"/>
      <c r="X6" s="6"/>
    </row>
    <row r="7" spans="1:27" s="5" customFormat="1" ht="13.5" customHeight="1">
      <c r="A7" s="7"/>
      <c r="B7" s="7"/>
      <c r="C7" s="7"/>
      <c r="D7" s="7"/>
      <c r="E7" s="7"/>
      <c r="F7" s="18"/>
      <c r="G7" s="243" t="s">
        <v>37</v>
      </c>
      <c r="H7" s="243"/>
      <c r="I7" s="243"/>
      <c r="J7" s="243"/>
      <c r="K7" s="243"/>
      <c r="L7" s="243"/>
      <c r="M7" s="7"/>
      <c r="N7" s="7"/>
      <c r="O7" s="7"/>
      <c r="P7" s="7"/>
      <c r="Q7" s="7"/>
      <c r="R7" s="7"/>
      <c r="Z7" s="6"/>
      <c r="AA7" s="6"/>
    </row>
    <row r="8" spans="1:27" s="5" customFormat="1" ht="15.75" customHeight="1">
      <c r="A8" s="240" t="s">
        <v>38</v>
      </c>
      <c r="B8" s="241"/>
      <c r="C8" s="241"/>
      <c r="D8" s="241"/>
      <c r="E8" s="7"/>
      <c r="F8" s="18"/>
      <c r="G8" s="243"/>
      <c r="H8" s="243"/>
      <c r="I8" s="243"/>
      <c r="J8" s="243"/>
      <c r="K8" s="243"/>
      <c r="L8" s="243"/>
      <c r="M8" s="7"/>
      <c r="N8" s="7"/>
      <c r="O8" s="7"/>
      <c r="P8" s="7"/>
      <c r="Q8" s="7"/>
      <c r="R8" s="7"/>
      <c r="W8" s="6"/>
      <c r="X8" s="6"/>
    </row>
    <row r="9" spans="1:27" s="5" customFormat="1" ht="12.75" customHeight="1">
      <c r="A9" s="12" t="s">
        <v>17</v>
      </c>
      <c r="B9" s="12" t="s">
        <v>39</v>
      </c>
      <c r="C9" s="19" t="s">
        <v>40</v>
      </c>
      <c r="D9" s="12" t="s">
        <v>41</v>
      </c>
      <c r="E9" s="7"/>
      <c r="F9" s="20"/>
      <c r="G9" s="7"/>
      <c r="H9" s="7"/>
      <c r="I9" s="7"/>
      <c r="J9" s="7"/>
      <c r="K9" s="7"/>
      <c r="L9" s="7"/>
      <c r="M9" s="7"/>
      <c r="N9" s="7"/>
      <c r="O9" s="7"/>
      <c r="P9" s="7"/>
      <c r="Q9" s="7"/>
      <c r="R9" s="7"/>
      <c r="U9" s="6"/>
      <c r="V9" s="6"/>
    </row>
    <row r="10" spans="1:27" s="5" customFormat="1" ht="13.15">
      <c r="A10" s="13" t="s">
        <v>29</v>
      </c>
      <c r="B10" s="77">
        <f>71384.4052*(1+$N$2)</f>
        <v>75096.394270399993</v>
      </c>
      <c r="C10" s="77">
        <f>133455.9267*(1+$N$2)</f>
        <v>140395.6348884</v>
      </c>
      <c r="D10" s="77">
        <f>191225.1201*(1+$N$2)</f>
        <v>201168.82634520001</v>
      </c>
      <c r="E10" s="7"/>
      <c r="F10" s="18"/>
      <c r="G10" s="21" t="s">
        <v>42</v>
      </c>
      <c r="H10" s="12" t="s">
        <v>43</v>
      </c>
      <c r="I10" s="12" t="s">
        <v>44</v>
      </c>
      <c r="J10" s="7"/>
      <c r="K10" s="7"/>
      <c r="L10" s="7"/>
      <c r="M10" s="7"/>
      <c r="N10" s="7"/>
      <c r="O10" s="7"/>
      <c r="P10" s="7"/>
      <c r="Q10" s="7"/>
      <c r="R10" s="22"/>
      <c r="S10" s="6"/>
    </row>
    <row r="11" spans="1:27" s="5" customFormat="1" ht="26.45">
      <c r="A11" s="13" t="s">
        <v>31</v>
      </c>
      <c r="B11" s="77">
        <f>133455.9267*(1+$N$2)</f>
        <v>140395.6348884</v>
      </c>
      <c r="C11" s="77">
        <f>191225.1201*(1+$N$2)</f>
        <v>201168.82634520001</v>
      </c>
      <c r="D11" s="77">
        <f>257740.6152*(1+$N$2)</f>
        <v>271143.12719040003</v>
      </c>
      <c r="E11" s="7"/>
      <c r="F11" s="7"/>
      <c r="G11" s="15" t="s">
        <v>45</v>
      </c>
      <c r="H11" s="15" t="s">
        <v>43</v>
      </c>
      <c r="I11" s="77">
        <f>17639.19516086*(1+$N$2)</f>
        <v>18556.433309224722</v>
      </c>
      <c r="J11" s="27"/>
      <c r="K11" s="7"/>
      <c r="L11" s="7"/>
      <c r="M11" s="7"/>
      <c r="N11" s="16"/>
      <c r="O11" s="16"/>
      <c r="P11" s="7"/>
      <c r="Q11" s="7"/>
      <c r="R11" s="22"/>
      <c r="S11" s="6"/>
    </row>
    <row r="12" spans="1:27" s="5" customFormat="1" ht="26.45">
      <c r="A12" s="13" t="s">
        <v>33</v>
      </c>
      <c r="B12" s="77">
        <f>186821.7926*(1+$N$2)</f>
        <v>196536.5258152</v>
      </c>
      <c r="C12" s="77">
        <f>248892.0824*(1+$N$2)</f>
        <v>261834.47068480004</v>
      </c>
      <c r="D12" s="77">
        <f>306662.5075*(1+$N$2)</f>
        <v>322608.95789000002</v>
      </c>
      <c r="E12" s="7"/>
      <c r="F12" s="7"/>
      <c r="G12" s="15" t="s">
        <v>46</v>
      </c>
      <c r="H12" s="15" t="s">
        <v>43</v>
      </c>
      <c r="I12" s="77">
        <f>4810.80785492*(1+$N$2)</f>
        <v>5060.9698633758399</v>
      </c>
      <c r="J12" s="27"/>
      <c r="K12" s="7"/>
      <c r="L12" s="7"/>
      <c r="M12" s="7"/>
      <c r="N12" s="16"/>
      <c r="O12" s="16"/>
      <c r="P12" s="7"/>
      <c r="Q12" s="7"/>
      <c r="R12" s="22"/>
      <c r="S12" s="6"/>
    </row>
    <row r="13" spans="1:27" s="5" customFormat="1" ht="13.15">
      <c r="A13" s="13" t="s">
        <v>36</v>
      </c>
      <c r="B13" s="77">
        <f>186821.7926*(1+$N$2)</f>
        <v>196536.5258152</v>
      </c>
      <c r="C13" s="77">
        <f>248892.0824*(1+$N$2)</f>
        <v>261834.47068480004</v>
      </c>
      <c r="D13" s="77">
        <f>306662.5075*(1+$N$2)</f>
        <v>322608.95789000002</v>
      </c>
      <c r="E13" s="7"/>
      <c r="F13" s="7"/>
      <c r="G13" s="7"/>
      <c r="H13" s="7"/>
      <c r="I13" s="7"/>
      <c r="J13" s="7"/>
      <c r="K13" s="7"/>
      <c r="L13" s="7"/>
      <c r="M13" s="7"/>
      <c r="N13" s="7"/>
      <c r="O13" s="7"/>
      <c r="P13" s="7"/>
      <c r="Q13" s="7"/>
      <c r="R13" s="7"/>
      <c r="T13" s="6"/>
      <c r="U13" s="6"/>
    </row>
    <row r="14" spans="1:27" s="5" customFormat="1" ht="13.15">
      <c r="A14" s="7"/>
      <c r="B14" s="7"/>
      <c r="C14" s="7"/>
      <c r="D14" s="7"/>
      <c r="E14" s="7"/>
      <c r="F14" s="7"/>
      <c r="G14" s="7"/>
      <c r="H14" s="7"/>
      <c r="I14" s="7"/>
      <c r="J14" s="7"/>
      <c r="K14" s="7"/>
      <c r="L14" s="7"/>
      <c r="M14" s="7"/>
      <c r="N14" s="7"/>
      <c r="O14" s="7"/>
      <c r="P14" s="7"/>
      <c r="Q14" s="7"/>
      <c r="R14" s="7"/>
      <c r="Y14" s="6"/>
      <c r="Z14" s="6"/>
    </row>
    <row r="15" spans="1:27" s="5" customFormat="1" ht="13.5" customHeight="1">
      <c r="A15" s="7"/>
      <c r="B15" s="7"/>
      <c r="C15" s="7"/>
      <c r="D15" s="7"/>
      <c r="E15" s="7"/>
      <c r="F15" s="7"/>
      <c r="G15" s="7"/>
      <c r="H15" s="7"/>
      <c r="I15" s="7"/>
      <c r="J15" s="7"/>
      <c r="K15" s="7"/>
      <c r="L15" s="7"/>
      <c r="M15" s="7"/>
      <c r="N15" s="7"/>
      <c r="O15" s="7"/>
      <c r="P15" s="7"/>
      <c r="Q15" s="7"/>
      <c r="R15" s="7"/>
      <c r="Y15" s="6"/>
      <c r="Z15" s="6"/>
    </row>
    <row r="16" spans="1:27" s="5" customFormat="1" ht="39.6">
      <c r="A16" s="12" t="s">
        <v>47</v>
      </c>
      <c r="B16" s="12" t="s">
        <v>48</v>
      </c>
      <c r="C16" s="7"/>
      <c r="D16" s="12" t="s">
        <v>49</v>
      </c>
      <c r="E16" s="12" t="s">
        <v>50</v>
      </c>
      <c r="F16" s="7"/>
      <c r="G16" s="7"/>
      <c r="H16" s="7"/>
      <c r="I16" s="7"/>
      <c r="J16" s="7"/>
      <c r="K16" s="7"/>
      <c r="L16" s="7"/>
      <c r="M16" s="7"/>
      <c r="N16" s="7"/>
      <c r="O16" s="7"/>
      <c r="P16" s="7"/>
      <c r="Q16" s="7"/>
      <c r="R16" s="7"/>
      <c r="Y16" s="6"/>
      <c r="Z16" s="6"/>
    </row>
    <row r="17" spans="1:27" s="5" customFormat="1" ht="13.15">
      <c r="A17" s="13" t="s">
        <v>51</v>
      </c>
      <c r="B17" s="77">
        <f>34010.9321*(1+$N$2)</f>
        <v>35779.500569199998</v>
      </c>
      <c r="C17" s="27"/>
      <c r="D17" s="77">
        <f>20537.3658*(1+$N$2)</f>
        <v>21605.3088216</v>
      </c>
      <c r="E17" s="77">
        <f>10737.9606*(1+$N$2)</f>
        <v>11296.334551200001</v>
      </c>
      <c r="F17" s="7"/>
      <c r="G17" s="27"/>
      <c r="H17" s="7"/>
      <c r="I17" s="7"/>
      <c r="J17" s="7"/>
      <c r="K17" s="7"/>
      <c r="L17" s="7"/>
      <c r="M17" s="7"/>
      <c r="N17" s="7"/>
      <c r="O17" s="7"/>
      <c r="P17" s="7"/>
      <c r="Q17" s="7"/>
      <c r="R17" s="7"/>
      <c r="Z17" s="6"/>
      <c r="AA17" s="6"/>
    </row>
    <row r="18" spans="1:27" s="5" customFormat="1" ht="26.45">
      <c r="A18" s="13" t="s">
        <v>52</v>
      </c>
      <c r="B18" s="77">
        <f>64310*(1+$N$2)</f>
        <v>67654.12000000001</v>
      </c>
      <c r="C18" s="27"/>
      <c r="D18" s="23"/>
      <c r="E18" s="23"/>
      <c r="F18" s="7"/>
      <c r="G18" s="7"/>
      <c r="H18" s="7"/>
      <c r="I18" s="7"/>
      <c r="J18" s="7"/>
      <c r="K18" s="7"/>
      <c r="L18" s="7"/>
      <c r="M18" s="7"/>
      <c r="N18" s="7"/>
      <c r="O18" s="7"/>
      <c r="P18" s="7"/>
      <c r="Q18" s="7"/>
      <c r="R18" s="7"/>
      <c r="Z18" s="6"/>
      <c r="AA18" s="6"/>
    </row>
    <row r="19" spans="1:27" s="5" customFormat="1" ht="13.15">
      <c r="A19" s="13" t="s">
        <v>53</v>
      </c>
      <c r="B19" s="77">
        <f>39202.5476*(1+$N$2)</f>
        <v>41241.0800752</v>
      </c>
      <c r="C19" s="27"/>
      <c r="D19" s="7"/>
      <c r="E19" s="7"/>
      <c r="F19" s="7"/>
      <c r="G19" s="7"/>
      <c r="H19" s="7"/>
      <c r="I19" s="7"/>
      <c r="J19" s="7"/>
      <c r="K19" s="7"/>
      <c r="L19" s="7"/>
      <c r="M19" s="7"/>
      <c r="N19" s="7"/>
      <c r="O19" s="7"/>
      <c r="P19" s="7"/>
      <c r="Q19" s="7"/>
      <c r="R19" s="7"/>
      <c r="Z19" s="6"/>
      <c r="AA19" s="6"/>
    </row>
    <row r="20" spans="1:27" s="5" customFormat="1" ht="13.15">
      <c r="A20" s="7"/>
      <c r="B20" s="7"/>
      <c r="C20" s="7"/>
      <c r="D20" s="20"/>
      <c r="E20" s="7"/>
      <c r="F20" s="7"/>
      <c r="G20" s="7"/>
      <c r="H20" s="7"/>
      <c r="I20" s="7"/>
      <c r="J20" s="7"/>
      <c r="K20" s="7"/>
      <c r="L20" s="7"/>
      <c r="M20" s="7"/>
      <c r="N20" s="7"/>
      <c r="O20" s="7"/>
      <c r="P20" s="7"/>
      <c r="Q20" s="7"/>
      <c r="R20" s="7"/>
      <c r="Z20" s="6"/>
      <c r="AA20" s="6"/>
    </row>
    <row r="21" spans="1:27" s="5" customFormat="1" ht="13.15">
      <c r="A21" s="7"/>
      <c r="B21" s="7"/>
      <c r="C21" s="7"/>
      <c r="D21" s="20"/>
      <c r="E21" s="7"/>
      <c r="F21" s="7"/>
      <c r="G21" s="7"/>
      <c r="H21" s="7"/>
      <c r="I21" s="7"/>
      <c r="J21" s="7"/>
      <c r="K21" s="7"/>
      <c r="L21" s="7"/>
      <c r="M21" s="7"/>
      <c r="N21" s="7"/>
      <c r="O21" s="7"/>
      <c r="P21" s="7"/>
      <c r="Q21" s="7"/>
      <c r="R21" s="7"/>
      <c r="Z21" s="6"/>
      <c r="AA21" s="6"/>
    </row>
    <row r="22" spans="1:27" s="5" customFormat="1" ht="13.15" hidden="1">
      <c r="A22" s="82" t="s">
        <v>54</v>
      </c>
      <c r="B22" s="7"/>
      <c r="C22" s="7"/>
      <c r="D22" s="20"/>
      <c r="E22" s="7"/>
      <c r="F22" s="7"/>
      <c r="G22" s="7"/>
      <c r="H22" s="7"/>
      <c r="I22" s="7"/>
      <c r="J22" s="7"/>
      <c r="K22" s="7"/>
      <c r="L22" s="7"/>
      <c r="M22" s="7"/>
      <c r="N22" s="7"/>
      <c r="O22" s="7"/>
      <c r="P22" s="7"/>
      <c r="Q22" s="7"/>
      <c r="R22" s="7"/>
      <c r="Z22" s="6"/>
      <c r="AA22" s="6"/>
    </row>
    <row r="23" spans="1:27" s="5" customFormat="1" ht="26.45" hidden="1">
      <c r="A23" s="12" t="s">
        <v>17</v>
      </c>
      <c r="B23" s="12" t="s">
        <v>18</v>
      </c>
      <c r="C23" s="12" t="s">
        <v>19</v>
      </c>
      <c r="D23" s="12" t="s">
        <v>20</v>
      </c>
      <c r="E23" s="7"/>
      <c r="F23" s="7"/>
      <c r="G23" s="242" t="s">
        <v>17</v>
      </c>
      <c r="H23" s="242" t="s">
        <v>21</v>
      </c>
      <c r="I23" s="242"/>
      <c r="J23" s="242" t="s">
        <v>22</v>
      </c>
      <c r="K23" s="242"/>
      <c r="L23" s="242" t="s">
        <v>23</v>
      </c>
      <c r="Z23" s="6"/>
      <c r="AA23" s="6"/>
    </row>
    <row r="24" spans="1:27" s="5" customFormat="1" ht="52.9" hidden="1">
      <c r="A24" s="13" t="s">
        <v>25</v>
      </c>
      <c r="B24" s="14">
        <v>71384.405200000008</v>
      </c>
      <c r="C24" s="14">
        <v>62699.688500000004</v>
      </c>
      <c r="D24" s="14">
        <v>35693.434300000001</v>
      </c>
      <c r="F24" s="7"/>
      <c r="G24" s="242"/>
      <c r="H24" s="12" t="s">
        <v>26</v>
      </c>
      <c r="I24" s="12" t="s">
        <v>27</v>
      </c>
      <c r="J24" s="12" t="s">
        <v>26</v>
      </c>
      <c r="K24" s="12" t="s">
        <v>27</v>
      </c>
      <c r="L24" s="242"/>
      <c r="Z24" s="6"/>
      <c r="AA24" s="6"/>
    </row>
    <row r="25" spans="1:27" s="5" customFormat="1" ht="13.15" hidden="1">
      <c r="A25" s="13" t="s">
        <v>28</v>
      </c>
      <c r="B25" s="14">
        <v>155716.44080000001</v>
      </c>
      <c r="C25" s="14">
        <v>137802.16</v>
      </c>
      <c r="D25" s="14">
        <v>117879.84850000001</v>
      </c>
      <c r="F25" s="7"/>
      <c r="G25" s="15" t="s">
        <v>29</v>
      </c>
      <c r="H25" s="14">
        <v>31819.239946859998</v>
      </c>
      <c r="I25" s="14">
        <v>26222.675481780003</v>
      </c>
      <c r="J25" s="14">
        <v>51196.466285159993</v>
      </c>
      <c r="K25" s="14">
        <v>42157.663425239996</v>
      </c>
      <c r="L25" s="14">
        <v>28948.106108079995</v>
      </c>
      <c r="Z25" s="6"/>
      <c r="AA25" s="6"/>
    </row>
    <row r="26" spans="1:27" s="5" customFormat="1" ht="13.15" hidden="1">
      <c r="A26" s="13" t="s">
        <v>30</v>
      </c>
      <c r="B26" s="14">
        <v>262099.60150000002</v>
      </c>
      <c r="C26" s="14">
        <v>262099.60150000002</v>
      </c>
      <c r="D26" s="14">
        <v>262099.60150000002</v>
      </c>
      <c r="F26" s="7"/>
      <c r="G26" s="15" t="s">
        <v>31</v>
      </c>
      <c r="H26" s="14">
        <v>98014.030666680017</v>
      </c>
      <c r="I26" s="14">
        <v>26222.675481780003</v>
      </c>
      <c r="J26" s="14">
        <v>119562.49505524001</v>
      </c>
      <c r="K26" s="14">
        <v>42157.663425239996</v>
      </c>
      <c r="L26" s="14">
        <v>94765.629581300003</v>
      </c>
      <c r="Z26" s="6"/>
      <c r="AA26" s="6"/>
    </row>
    <row r="27" spans="1:27" s="5" customFormat="1" ht="13.15" hidden="1">
      <c r="A27" s="13" t="s">
        <v>32</v>
      </c>
      <c r="B27" s="14">
        <v>479878.94190000009</v>
      </c>
      <c r="C27" s="14">
        <v>455882.96250000002</v>
      </c>
      <c r="D27" s="14">
        <v>370911.67460000003</v>
      </c>
      <c r="F27" s="7"/>
      <c r="G27" s="15" t="s">
        <v>33</v>
      </c>
      <c r="H27" s="14">
        <v>189140.9827006</v>
      </c>
      <c r="I27" s="14">
        <v>26222.675481780003</v>
      </c>
      <c r="J27" s="14">
        <v>200461.60194167998</v>
      </c>
      <c r="K27" s="14">
        <v>42157.663425239996</v>
      </c>
      <c r="L27" s="14">
        <v>171492.68108896</v>
      </c>
      <c r="Z27" s="6"/>
      <c r="AA27" s="6"/>
    </row>
    <row r="28" spans="1:27" s="5" customFormat="1" ht="13.15" hidden="1">
      <c r="A28" s="13" t="s">
        <v>34</v>
      </c>
      <c r="B28" s="14">
        <v>939603.57669999998</v>
      </c>
      <c r="C28" s="13" t="s">
        <v>35</v>
      </c>
      <c r="D28" s="17"/>
      <c r="E28" s="27"/>
      <c r="F28" s="7"/>
      <c r="G28" s="15" t="s">
        <v>36</v>
      </c>
      <c r="H28" s="14">
        <v>461621.60109667998</v>
      </c>
      <c r="I28" s="14">
        <v>26222.675481780003</v>
      </c>
      <c r="J28" s="14">
        <v>461621.60109667998</v>
      </c>
      <c r="K28" s="14">
        <v>42157.663425239996</v>
      </c>
      <c r="L28" s="14">
        <v>461621.60109667998</v>
      </c>
      <c r="Z28" s="6"/>
      <c r="AA28" s="6"/>
    </row>
    <row r="29" spans="1:27" s="5" customFormat="1" ht="13.15" hidden="1">
      <c r="A29" s="7"/>
      <c r="B29" s="7"/>
      <c r="C29" s="7"/>
      <c r="D29" s="7"/>
      <c r="E29" s="7"/>
      <c r="F29" s="18"/>
      <c r="G29" s="244" t="s">
        <v>55</v>
      </c>
      <c r="H29" s="244"/>
      <c r="I29" s="244"/>
      <c r="J29" s="244"/>
      <c r="K29" s="244"/>
      <c r="L29" s="244"/>
      <c r="Z29" s="6"/>
      <c r="AA29" s="6"/>
    </row>
    <row r="30" spans="1:27" s="5" customFormat="1" ht="13.15" hidden="1">
      <c r="A30" s="240" t="s">
        <v>38</v>
      </c>
      <c r="B30" s="241"/>
      <c r="C30" s="241"/>
      <c r="D30" s="241"/>
      <c r="E30" s="7"/>
      <c r="F30" s="18"/>
      <c r="G30" s="244"/>
      <c r="H30" s="244"/>
      <c r="I30" s="244"/>
      <c r="J30" s="244"/>
      <c r="K30" s="244"/>
      <c r="L30" s="244"/>
      <c r="Z30" s="6"/>
      <c r="AA30" s="6"/>
    </row>
    <row r="31" spans="1:27" s="5" customFormat="1" ht="13.15" hidden="1">
      <c r="A31" s="12" t="s">
        <v>17</v>
      </c>
      <c r="B31" s="12" t="s">
        <v>39</v>
      </c>
      <c r="C31" s="19" t="s">
        <v>40</v>
      </c>
      <c r="D31" s="12" t="s">
        <v>41</v>
      </c>
      <c r="E31" s="7"/>
      <c r="F31" s="20"/>
      <c r="G31" s="7"/>
      <c r="H31" s="7"/>
      <c r="I31" s="7"/>
      <c r="J31" s="7"/>
      <c r="K31" s="7"/>
      <c r="L31" s="7"/>
      <c r="Z31" s="6"/>
      <c r="AA31" s="6"/>
    </row>
    <row r="32" spans="1:27" s="5" customFormat="1" ht="13.15" hidden="1">
      <c r="A32" s="13" t="s">
        <v>29</v>
      </c>
      <c r="B32" s="14">
        <v>71384.405200000008</v>
      </c>
      <c r="C32" s="14">
        <v>133455.92670000001</v>
      </c>
      <c r="D32" s="14">
        <v>191225.12010000003</v>
      </c>
      <c r="E32" s="27"/>
      <c r="F32" s="18"/>
      <c r="G32" s="21" t="s">
        <v>42</v>
      </c>
      <c r="H32" s="12" t="s">
        <v>43</v>
      </c>
      <c r="I32" s="12" t="s">
        <v>44</v>
      </c>
      <c r="J32" s="7"/>
      <c r="K32" s="7"/>
      <c r="L32" s="7"/>
      <c r="Z32" s="6"/>
      <c r="AA32" s="6"/>
    </row>
    <row r="33" spans="1:27" s="5" customFormat="1" ht="26.45" hidden="1">
      <c r="A33" s="13" t="s">
        <v>31</v>
      </c>
      <c r="B33" s="14">
        <v>133455.92670000001</v>
      </c>
      <c r="C33" s="14">
        <v>191225.12010000003</v>
      </c>
      <c r="D33" s="14">
        <v>257740.61520000003</v>
      </c>
      <c r="E33" s="27"/>
      <c r="F33" s="7"/>
      <c r="G33" s="15" t="s">
        <v>45</v>
      </c>
      <c r="H33" s="15" t="s">
        <v>43</v>
      </c>
      <c r="I33" s="14">
        <v>17639.195160859999</v>
      </c>
      <c r="J33" s="27"/>
      <c r="K33" s="7"/>
      <c r="L33" s="7"/>
      <c r="Z33" s="6"/>
      <c r="AA33" s="6"/>
    </row>
    <row r="34" spans="1:27" s="5" customFormat="1" ht="26.45" hidden="1">
      <c r="A34" s="13" t="s">
        <v>33</v>
      </c>
      <c r="B34" s="14">
        <v>186821.79260000002</v>
      </c>
      <c r="C34" s="14">
        <v>248892.08240000001</v>
      </c>
      <c r="D34" s="14">
        <v>306662.50750000001</v>
      </c>
      <c r="E34" s="27"/>
      <c r="F34" s="7"/>
      <c r="G34" s="15" t="s">
        <v>46</v>
      </c>
      <c r="H34" s="15" t="s">
        <v>43</v>
      </c>
      <c r="I34" s="14">
        <v>4810.80785492</v>
      </c>
      <c r="J34" s="27"/>
      <c r="K34" s="7"/>
      <c r="L34" s="7"/>
      <c r="Z34" s="6"/>
      <c r="AA34" s="6"/>
    </row>
    <row r="35" spans="1:27" s="5" customFormat="1" ht="13.15" hidden="1">
      <c r="A35" s="13" t="s">
        <v>36</v>
      </c>
      <c r="B35" s="14">
        <v>186821.79260000002</v>
      </c>
      <c r="C35" s="14">
        <v>248892.08240000001</v>
      </c>
      <c r="D35" s="14">
        <v>306662.50750000001</v>
      </c>
      <c r="E35" s="27"/>
      <c r="F35" s="7"/>
      <c r="G35" s="7"/>
      <c r="H35" s="7"/>
      <c r="I35" s="7"/>
      <c r="J35" s="7"/>
      <c r="K35" s="7"/>
      <c r="L35" s="7"/>
      <c r="Z35" s="6"/>
      <c r="AA35" s="6"/>
    </row>
    <row r="36" spans="1:27" s="5" customFormat="1" ht="13.15" hidden="1">
      <c r="A36" s="7"/>
      <c r="B36" s="7"/>
      <c r="C36" s="7"/>
      <c r="D36" s="7"/>
      <c r="E36" s="7"/>
      <c r="F36" s="7"/>
      <c r="G36" s="7"/>
      <c r="H36" s="7"/>
      <c r="I36" s="7"/>
      <c r="J36" s="7"/>
      <c r="K36" s="7"/>
      <c r="L36" s="7"/>
      <c r="Z36" s="6"/>
      <c r="AA36" s="6"/>
    </row>
    <row r="37" spans="1:27" ht="13.15" hidden="1">
      <c r="A37" s="7"/>
      <c r="B37" s="7"/>
      <c r="C37" s="7"/>
      <c r="D37" s="7"/>
      <c r="E37" s="7"/>
      <c r="F37" s="7"/>
      <c r="G37" s="7"/>
      <c r="H37" s="7"/>
      <c r="I37" s="7"/>
      <c r="J37" s="7"/>
      <c r="K37" s="7"/>
      <c r="L37" s="7"/>
      <c r="Z37" s="4"/>
      <c r="AA37" s="4"/>
    </row>
    <row r="38" spans="1:27" ht="39.6" hidden="1">
      <c r="A38" s="12" t="s">
        <v>47</v>
      </c>
      <c r="B38" s="12" t="s">
        <v>48</v>
      </c>
      <c r="C38" s="7"/>
      <c r="D38" s="12" t="s">
        <v>49</v>
      </c>
      <c r="E38" s="12" t="s">
        <v>50</v>
      </c>
      <c r="F38" s="7"/>
      <c r="G38" s="7"/>
      <c r="H38" s="7"/>
      <c r="I38" s="7"/>
      <c r="J38" s="7"/>
      <c r="K38" s="7"/>
      <c r="L38" s="7"/>
      <c r="Z38" s="4"/>
      <c r="AA38" s="4"/>
    </row>
    <row r="39" spans="1:27" ht="13.15" hidden="1">
      <c r="A39" s="13" t="s">
        <v>51</v>
      </c>
      <c r="B39" s="14">
        <v>34010.932099999998</v>
      </c>
      <c r="C39" s="27"/>
      <c r="D39" s="14">
        <v>20537.3658</v>
      </c>
      <c r="E39" s="14">
        <v>10737.9606</v>
      </c>
      <c r="F39" s="7"/>
      <c r="G39" s="27"/>
      <c r="H39" s="7"/>
      <c r="I39" s="7"/>
      <c r="J39" s="7"/>
      <c r="K39" s="7"/>
      <c r="L39" s="7"/>
      <c r="Z39" s="4"/>
      <c r="AA39" s="4"/>
    </row>
    <row r="40" spans="1:27" ht="26.45" hidden="1">
      <c r="A40" s="13" t="s">
        <v>52</v>
      </c>
      <c r="B40" s="14">
        <v>64310.000000000007</v>
      </c>
      <c r="C40" s="27"/>
      <c r="D40" s="23"/>
      <c r="E40" s="23"/>
      <c r="F40" s="7"/>
      <c r="G40" s="7"/>
      <c r="H40" s="7"/>
      <c r="I40" s="7"/>
      <c r="J40" s="7"/>
      <c r="K40" s="7"/>
      <c r="L40" s="7"/>
      <c r="Z40" s="4"/>
      <c r="AA40" s="4"/>
    </row>
    <row r="41" spans="1:27" ht="13.15" hidden="1">
      <c r="A41" s="13" t="s">
        <v>53</v>
      </c>
      <c r="B41" s="14">
        <v>39202.547600000005</v>
      </c>
      <c r="C41" s="27"/>
      <c r="D41" s="7"/>
      <c r="E41" s="7"/>
      <c r="F41" s="7"/>
      <c r="G41" s="7"/>
      <c r="H41" s="7"/>
      <c r="I41" s="7"/>
      <c r="J41" s="7"/>
      <c r="K41" s="7"/>
      <c r="L41" s="7"/>
      <c r="Z41" s="4"/>
      <c r="AA41" s="4"/>
    </row>
    <row r="42" spans="1:27">
      <c r="Z42" s="4"/>
      <c r="AA42" s="4"/>
    </row>
    <row r="43" spans="1:27">
      <c r="Z43" s="4"/>
      <c r="AA43" s="4"/>
    </row>
    <row r="44" spans="1:27">
      <c r="Z44" s="4"/>
      <c r="AA44" s="4"/>
    </row>
    <row r="45" spans="1:27">
      <c r="Z45" s="4"/>
      <c r="AA45" s="4"/>
    </row>
    <row r="46" spans="1:27">
      <c r="Z46" s="4"/>
      <c r="AA46" s="4"/>
    </row>
    <row r="47" spans="1:27">
      <c r="Z47" s="4"/>
      <c r="AA47" s="4"/>
    </row>
    <row r="48" spans="1:27">
      <c r="Z48" s="4"/>
      <c r="AA48" s="4"/>
    </row>
    <row r="49" spans="26:27">
      <c r="Z49" s="4"/>
      <c r="AA49" s="4"/>
    </row>
    <row r="50" spans="26:27">
      <c r="Z50" s="4"/>
      <c r="AA50" s="4"/>
    </row>
    <row r="51" spans="26:27">
      <c r="Z51" s="4"/>
      <c r="AA51" s="4"/>
    </row>
    <row r="52" spans="26:27">
      <c r="Z52" s="4"/>
      <c r="AA52" s="4"/>
    </row>
    <row r="53" spans="26:27">
      <c r="Z53" s="4"/>
      <c r="AA53" s="4"/>
    </row>
    <row r="54" spans="26:27">
      <c r="Z54" s="4"/>
      <c r="AA54" s="4"/>
    </row>
    <row r="55" spans="26:27">
      <c r="Z55" s="4"/>
      <c r="AA55" s="4"/>
    </row>
    <row r="56" spans="26:27">
      <c r="Z56" s="4"/>
      <c r="AA56" s="4"/>
    </row>
    <row r="57" spans="26:27">
      <c r="Z57" s="4"/>
      <c r="AA57" s="4"/>
    </row>
    <row r="58" spans="26:27">
      <c r="Z58" s="4"/>
      <c r="AA58" s="4"/>
    </row>
    <row r="59" spans="26:27">
      <c r="Z59" s="4"/>
      <c r="AA59" s="4"/>
    </row>
    <row r="60" spans="26:27">
      <c r="Z60" s="4"/>
      <c r="AA60" s="4"/>
    </row>
    <row r="61" spans="26:27">
      <c r="Z61" s="4"/>
      <c r="AA61" s="4"/>
    </row>
    <row r="62" spans="26:27">
      <c r="Z62" s="4"/>
      <c r="AA62" s="4"/>
    </row>
    <row r="63" spans="26:27">
      <c r="Z63" s="4"/>
      <c r="AA63" s="4"/>
    </row>
    <row r="64" spans="26:27">
      <c r="Z64" s="4"/>
      <c r="AA64" s="4"/>
    </row>
    <row r="65" spans="26:27">
      <c r="Z65" s="4"/>
      <c r="AA65" s="4"/>
    </row>
    <row r="66" spans="26:27">
      <c r="Z66" s="4"/>
      <c r="AA66" s="4"/>
    </row>
    <row r="67" spans="26:27">
      <c r="Z67" s="4"/>
      <c r="AA67" s="4"/>
    </row>
    <row r="68" spans="26:27">
      <c r="Z68" s="4"/>
      <c r="AA68" s="4"/>
    </row>
    <row r="69" spans="26:27">
      <c r="Z69" s="4"/>
      <c r="AA69" s="4"/>
    </row>
    <row r="70" spans="26:27">
      <c r="Z70" s="4"/>
      <c r="AA70" s="4"/>
    </row>
    <row r="71" spans="26:27">
      <c r="Z71" s="4"/>
      <c r="AA71" s="4"/>
    </row>
    <row r="72" spans="26:27">
      <c r="Z72" s="4"/>
      <c r="AA72" s="4"/>
    </row>
    <row r="73" spans="26:27">
      <c r="Z73" s="4"/>
      <c r="AA73" s="4"/>
    </row>
    <row r="74" spans="26:27">
      <c r="Z74" s="4"/>
      <c r="AA74" s="4"/>
    </row>
    <row r="75" spans="26:27">
      <c r="Z75" s="4"/>
      <c r="AA75" s="4"/>
    </row>
    <row r="76" spans="26:27">
      <c r="Z76" s="4"/>
      <c r="AA76" s="4"/>
    </row>
    <row r="77" spans="26:27">
      <c r="Z77" s="4"/>
      <c r="AA77" s="4"/>
    </row>
    <row r="78" spans="26:27">
      <c r="Z78" s="4"/>
      <c r="AA78" s="4"/>
    </row>
    <row r="79" spans="26:27">
      <c r="Z79" s="4"/>
      <c r="AA79" s="4"/>
    </row>
    <row r="80" spans="26:27">
      <c r="Z80" s="4"/>
      <c r="AA80" s="4"/>
    </row>
    <row r="81" spans="26:27">
      <c r="Z81" s="4"/>
      <c r="AA81" s="4"/>
    </row>
    <row r="82" spans="26:27">
      <c r="Z82" s="4"/>
      <c r="AA82" s="4"/>
    </row>
    <row r="83" spans="26:27">
      <c r="Z83" s="4"/>
      <c r="AA83" s="4"/>
    </row>
    <row r="84" spans="26:27">
      <c r="Z84" s="4"/>
      <c r="AA84" s="4"/>
    </row>
    <row r="85" spans="26:27">
      <c r="Z85" s="4"/>
      <c r="AA85" s="4"/>
    </row>
    <row r="86" spans="26:27">
      <c r="Z86" s="4"/>
      <c r="AA86" s="4"/>
    </row>
    <row r="87" spans="26:27">
      <c r="Z87" s="4"/>
      <c r="AA87" s="4"/>
    </row>
    <row r="88" spans="26:27">
      <c r="Z88" s="4"/>
      <c r="AA88" s="4"/>
    </row>
    <row r="89" spans="26:27">
      <c r="Z89" s="4"/>
      <c r="AA89" s="4"/>
    </row>
    <row r="90" spans="26:27">
      <c r="Z90" s="4"/>
      <c r="AA90" s="4"/>
    </row>
    <row r="91" spans="26:27">
      <c r="Z91" s="4"/>
      <c r="AA91" s="4"/>
    </row>
    <row r="92" spans="26:27">
      <c r="Z92" s="4"/>
      <c r="AA92" s="4"/>
    </row>
    <row r="93" spans="26:27">
      <c r="Z93" s="4"/>
      <c r="AA93" s="4"/>
    </row>
    <row r="94" spans="26:27">
      <c r="Z94" s="4"/>
      <c r="AA94" s="4"/>
    </row>
    <row r="95" spans="26:27">
      <c r="Z95" s="4"/>
      <c r="AA95" s="4"/>
    </row>
    <row r="96" spans="26:27">
      <c r="Z96" s="4"/>
      <c r="AA96" s="4"/>
    </row>
    <row r="97" spans="26:27">
      <c r="Z97" s="4"/>
      <c r="AA97" s="4"/>
    </row>
    <row r="98" spans="26:27">
      <c r="Z98" s="4"/>
      <c r="AA98" s="4"/>
    </row>
    <row r="99" spans="26:27">
      <c r="Z99" s="4"/>
      <c r="AA99" s="4"/>
    </row>
    <row r="100" spans="26:27">
      <c r="Z100" s="4"/>
      <c r="AA100" s="4"/>
    </row>
    <row r="101" spans="26:27">
      <c r="Z101" s="4"/>
      <c r="AA101" s="4"/>
    </row>
    <row r="102" spans="26:27">
      <c r="Z102" s="4"/>
      <c r="AA102" s="4"/>
    </row>
    <row r="103" spans="26:27">
      <c r="Z103" s="4"/>
      <c r="AA103" s="4"/>
    </row>
    <row r="104" spans="26:27">
      <c r="Z104" s="4"/>
      <c r="AA104" s="4"/>
    </row>
    <row r="105" spans="26:27">
      <c r="Z105" s="4"/>
      <c r="AA105" s="4"/>
    </row>
    <row r="106" spans="26:27">
      <c r="Z106" s="4"/>
      <c r="AA106" s="4"/>
    </row>
    <row r="107" spans="26:27">
      <c r="Z107" s="4"/>
      <c r="AA107" s="4"/>
    </row>
    <row r="108" spans="26:27">
      <c r="Z108" s="4"/>
      <c r="AA108" s="4"/>
    </row>
    <row r="109" spans="26:27">
      <c r="Z109" s="4"/>
      <c r="AA109" s="4"/>
    </row>
    <row r="110" spans="26:27">
      <c r="Z110" s="4"/>
      <c r="AA110" s="4"/>
    </row>
    <row r="111" spans="26:27">
      <c r="Z111" s="4"/>
      <c r="AA111" s="4"/>
    </row>
    <row r="112" spans="26:27">
      <c r="Z112" s="4"/>
      <c r="AA112" s="4"/>
    </row>
    <row r="113" spans="26:27">
      <c r="Z113" s="4"/>
      <c r="AA113" s="4"/>
    </row>
    <row r="114" spans="26:27">
      <c r="Z114" s="4"/>
      <c r="AA114" s="4"/>
    </row>
    <row r="115" spans="26:27">
      <c r="Z115" s="4"/>
      <c r="AA115" s="4"/>
    </row>
    <row r="116" spans="26:27">
      <c r="Z116" s="4"/>
      <c r="AA116" s="4"/>
    </row>
    <row r="117" spans="26:27">
      <c r="Z117" s="4"/>
      <c r="AA117" s="4"/>
    </row>
    <row r="118" spans="26:27">
      <c r="Z118" s="4"/>
      <c r="AA118" s="4"/>
    </row>
    <row r="119" spans="26:27">
      <c r="Z119" s="4"/>
      <c r="AA119" s="4"/>
    </row>
    <row r="120" spans="26:27">
      <c r="Z120" s="4"/>
      <c r="AA120" s="4"/>
    </row>
    <row r="121" spans="26:27">
      <c r="Z121" s="4"/>
      <c r="AA121" s="4"/>
    </row>
    <row r="122" spans="26:27">
      <c r="Z122" s="4"/>
      <c r="AA122" s="4"/>
    </row>
    <row r="123" spans="26:27">
      <c r="Z123" s="4"/>
      <c r="AA123" s="4"/>
    </row>
    <row r="124" spans="26:27">
      <c r="Z124" s="4"/>
      <c r="AA124" s="4"/>
    </row>
    <row r="125" spans="26:27">
      <c r="Z125" s="4"/>
      <c r="AA125" s="4"/>
    </row>
    <row r="126" spans="26:27">
      <c r="Z126" s="4"/>
      <c r="AA126" s="4"/>
    </row>
    <row r="127" spans="26:27">
      <c r="Z127" s="4"/>
      <c r="AA127" s="4"/>
    </row>
    <row r="128" spans="26:27">
      <c r="Z128" s="4"/>
      <c r="AA128" s="4"/>
    </row>
    <row r="129" spans="26:27">
      <c r="Z129" s="4"/>
      <c r="AA129" s="4"/>
    </row>
    <row r="130" spans="26:27">
      <c r="Z130" s="4"/>
      <c r="AA130" s="4"/>
    </row>
    <row r="131" spans="26:27">
      <c r="Z131" s="4"/>
      <c r="AA131" s="4"/>
    </row>
    <row r="132" spans="26:27">
      <c r="Z132" s="4"/>
      <c r="AA132" s="4"/>
    </row>
    <row r="133" spans="26:27">
      <c r="Z133" s="4"/>
      <c r="AA133" s="4"/>
    </row>
    <row r="134" spans="26:27">
      <c r="Z134" s="4"/>
      <c r="AA134" s="4"/>
    </row>
    <row r="135" spans="26:27">
      <c r="Z135" s="4"/>
      <c r="AA135" s="4"/>
    </row>
    <row r="136" spans="26:27">
      <c r="Z136" s="4"/>
      <c r="AA136" s="4"/>
    </row>
    <row r="137" spans="26:27">
      <c r="Z137" s="4"/>
      <c r="AA137" s="4"/>
    </row>
    <row r="138" spans="26:27">
      <c r="Z138" s="4"/>
      <c r="AA138" s="4"/>
    </row>
    <row r="139" spans="26:27">
      <c r="Z139" s="4"/>
      <c r="AA139" s="4"/>
    </row>
    <row r="140" spans="26:27">
      <c r="Z140" s="4"/>
      <c r="AA140" s="4"/>
    </row>
    <row r="141" spans="26:27">
      <c r="Z141" s="4"/>
      <c r="AA141" s="4"/>
    </row>
    <row r="142" spans="26:27">
      <c r="Z142" s="4"/>
      <c r="AA142" s="4"/>
    </row>
    <row r="143" spans="26:27">
      <c r="Z143" s="4"/>
      <c r="AA143" s="4"/>
    </row>
    <row r="144" spans="26:27">
      <c r="Z144" s="4"/>
      <c r="AA144" s="4"/>
    </row>
    <row r="145" spans="26:27">
      <c r="Z145" s="4"/>
      <c r="AA145" s="4"/>
    </row>
    <row r="146" spans="26:27">
      <c r="Z146" s="4"/>
      <c r="AA146" s="4"/>
    </row>
    <row r="147" spans="26:27">
      <c r="Z147" s="4"/>
      <c r="AA147" s="4"/>
    </row>
    <row r="148" spans="26:27">
      <c r="Z148" s="4"/>
      <c r="AA148" s="4"/>
    </row>
    <row r="149" spans="26:27">
      <c r="Z149" s="4"/>
      <c r="AA149" s="4"/>
    </row>
    <row r="150" spans="26:27">
      <c r="Z150" s="4"/>
      <c r="AA150" s="4"/>
    </row>
    <row r="151" spans="26:27">
      <c r="Z151" s="4"/>
      <c r="AA151" s="4"/>
    </row>
    <row r="152" spans="26:27">
      <c r="Z152" s="4"/>
      <c r="AA152" s="4"/>
    </row>
    <row r="153" spans="26:27">
      <c r="Z153" s="4"/>
      <c r="AA153" s="4"/>
    </row>
    <row r="154" spans="26:27">
      <c r="Z154" s="4"/>
      <c r="AA154" s="4"/>
    </row>
    <row r="155" spans="26:27">
      <c r="Z155" s="4"/>
      <c r="AA155" s="4"/>
    </row>
    <row r="156" spans="26:27">
      <c r="Z156" s="4"/>
      <c r="AA156" s="4"/>
    </row>
    <row r="157" spans="26:27">
      <c r="Z157" s="4"/>
      <c r="AA157" s="4"/>
    </row>
    <row r="158" spans="26:27">
      <c r="Z158" s="4"/>
      <c r="AA158" s="4"/>
    </row>
    <row r="159" spans="26:27">
      <c r="Z159" s="4"/>
      <c r="AA159" s="4"/>
    </row>
    <row r="160" spans="26:27">
      <c r="Z160" s="4"/>
      <c r="AA160" s="4"/>
    </row>
    <row r="161" spans="26:27">
      <c r="Z161" s="4"/>
      <c r="AA161" s="4"/>
    </row>
    <row r="162" spans="26:27">
      <c r="Z162" s="4"/>
      <c r="AA162" s="4"/>
    </row>
    <row r="163" spans="26:27">
      <c r="Z163" s="4"/>
      <c r="AA163" s="4"/>
    </row>
    <row r="164" spans="26:27">
      <c r="Z164" s="4"/>
      <c r="AA164" s="4"/>
    </row>
    <row r="165" spans="26:27">
      <c r="Z165" s="4"/>
      <c r="AA165" s="4"/>
    </row>
    <row r="166" spans="26:27">
      <c r="Z166" s="4"/>
      <c r="AA166" s="4"/>
    </row>
    <row r="167" spans="26:27">
      <c r="Z167" s="4"/>
      <c r="AA167" s="4"/>
    </row>
    <row r="168" spans="26:27">
      <c r="Z168" s="4"/>
      <c r="AA168" s="4"/>
    </row>
    <row r="169" spans="26:27">
      <c r="Z169" s="4"/>
      <c r="AA169" s="4"/>
    </row>
    <row r="170" spans="26:27">
      <c r="Z170" s="4"/>
      <c r="AA170" s="4"/>
    </row>
    <row r="171" spans="26:27">
      <c r="Z171" s="4"/>
      <c r="AA171" s="4"/>
    </row>
    <row r="172" spans="26:27">
      <c r="Z172" s="4"/>
      <c r="AA172" s="4"/>
    </row>
    <row r="173" spans="26:27">
      <c r="Z173" s="4"/>
      <c r="AA173" s="4"/>
    </row>
    <row r="174" spans="26:27">
      <c r="Z174" s="4"/>
      <c r="AA174" s="4"/>
    </row>
    <row r="175" spans="26:27">
      <c r="Z175" s="4"/>
      <c r="AA175" s="4"/>
    </row>
    <row r="176" spans="26:27">
      <c r="Z176" s="4"/>
      <c r="AA176" s="4"/>
    </row>
    <row r="177" spans="26:27">
      <c r="Z177" s="4"/>
      <c r="AA177" s="4"/>
    </row>
    <row r="178" spans="26:27">
      <c r="Z178" s="4"/>
      <c r="AA178" s="4"/>
    </row>
    <row r="179" spans="26:27">
      <c r="Z179" s="4"/>
      <c r="AA179" s="4"/>
    </row>
    <row r="180" spans="26:27">
      <c r="Z180" s="4"/>
      <c r="AA180" s="4"/>
    </row>
    <row r="181" spans="26:27">
      <c r="Z181" s="4"/>
      <c r="AA181" s="4"/>
    </row>
    <row r="182" spans="26:27">
      <c r="Z182" s="4"/>
      <c r="AA182" s="4"/>
    </row>
    <row r="183" spans="26:27">
      <c r="Z183" s="4"/>
      <c r="AA183" s="4"/>
    </row>
    <row r="184" spans="26:27">
      <c r="Z184" s="4"/>
      <c r="AA184" s="4"/>
    </row>
    <row r="185" spans="26:27">
      <c r="Z185" s="4"/>
      <c r="AA185" s="4"/>
    </row>
    <row r="186" spans="26:27">
      <c r="Z186" s="4"/>
      <c r="AA186" s="4"/>
    </row>
    <row r="187" spans="26:27">
      <c r="Z187" s="4"/>
      <c r="AA187" s="4"/>
    </row>
    <row r="188" spans="26:27">
      <c r="Z188" s="4"/>
      <c r="AA188" s="4"/>
    </row>
    <row r="189" spans="26:27">
      <c r="Z189" s="4"/>
      <c r="AA189" s="4"/>
    </row>
    <row r="190" spans="26:27">
      <c r="Z190" s="4"/>
      <c r="AA190" s="4"/>
    </row>
    <row r="191" spans="26:27">
      <c r="Z191" s="4"/>
      <c r="AA191" s="4"/>
    </row>
    <row r="192" spans="26:27">
      <c r="Z192" s="4"/>
      <c r="AA192" s="4"/>
    </row>
    <row r="193" spans="26:27">
      <c r="Z193" s="4"/>
      <c r="AA193" s="4"/>
    </row>
    <row r="194" spans="26:27">
      <c r="Z194" s="4"/>
      <c r="AA194" s="4"/>
    </row>
    <row r="195" spans="26:27">
      <c r="Z195" s="4"/>
      <c r="AA195" s="4"/>
    </row>
    <row r="196" spans="26:27">
      <c r="Z196" s="4"/>
      <c r="AA196" s="4"/>
    </row>
    <row r="197" spans="26:27">
      <c r="Z197" s="4"/>
      <c r="AA197" s="4"/>
    </row>
    <row r="198" spans="26:27">
      <c r="Z198" s="4"/>
      <c r="AA198" s="4"/>
    </row>
    <row r="199" spans="26:27">
      <c r="Z199" s="4"/>
      <c r="AA199" s="4"/>
    </row>
    <row r="200" spans="26:27">
      <c r="Z200" s="4"/>
      <c r="AA200" s="4"/>
    </row>
    <row r="201" spans="26:27">
      <c r="Z201" s="4"/>
      <c r="AA201" s="4"/>
    </row>
    <row r="202" spans="26:27">
      <c r="Z202" s="4"/>
      <c r="AA202" s="4"/>
    </row>
    <row r="203" spans="26:27">
      <c r="Z203" s="4"/>
      <c r="AA203" s="4"/>
    </row>
    <row r="204" spans="26:27">
      <c r="Z204" s="4"/>
      <c r="AA204" s="4"/>
    </row>
    <row r="205" spans="26:27">
      <c r="Z205" s="4"/>
      <c r="AA205" s="4"/>
    </row>
    <row r="206" spans="26:27">
      <c r="Z206" s="4"/>
      <c r="AA206" s="4"/>
    </row>
    <row r="207" spans="26:27">
      <c r="Z207" s="4"/>
      <c r="AA207" s="4"/>
    </row>
    <row r="208" spans="26:27">
      <c r="Z208" s="4"/>
      <c r="AA208" s="4"/>
    </row>
    <row r="209" spans="26:27">
      <c r="Z209" s="4"/>
      <c r="AA209" s="4"/>
    </row>
    <row r="210" spans="26:27">
      <c r="Z210" s="4"/>
      <c r="AA210" s="4"/>
    </row>
    <row r="211" spans="26:27">
      <c r="Z211" s="4"/>
      <c r="AA211" s="4"/>
    </row>
    <row r="212" spans="26:27">
      <c r="Z212" s="4"/>
      <c r="AA212" s="4"/>
    </row>
    <row r="213" spans="26:27">
      <c r="Z213" s="4"/>
      <c r="AA213" s="4"/>
    </row>
    <row r="214" spans="26:27">
      <c r="Z214" s="4"/>
      <c r="AA214" s="4"/>
    </row>
    <row r="215" spans="26:27">
      <c r="Z215" s="4"/>
      <c r="AA215" s="4"/>
    </row>
    <row r="216" spans="26:27">
      <c r="Z216" s="4"/>
      <c r="AA216" s="4"/>
    </row>
    <row r="217" spans="26:27">
      <c r="Z217" s="4"/>
      <c r="AA217" s="4"/>
    </row>
    <row r="218" spans="26:27">
      <c r="Z218" s="4"/>
      <c r="AA218" s="4"/>
    </row>
    <row r="219" spans="26:27">
      <c r="Z219" s="4"/>
      <c r="AA219" s="4"/>
    </row>
    <row r="220" spans="26:27">
      <c r="Z220" s="4"/>
      <c r="AA220" s="4"/>
    </row>
    <row r="221" spans="26:27">
      <c r="Z221" s="4"/>
      <c r="AA221" s="4"/>
    </row>
    <row r="222" spans="26:27">
      <c r="Z222" s="4"/>
      <c r="AA222" s="4"/>
    </row>
    <row r="223" spans="26:27">
      <c r="Z223" s="4"/>
      <c r="AA223" s="4"/>
    </row>
    <row r="224" spans="26:27">
      <c r="Z224" s="4"/>
      <c r="AA224" s="4"/>
    </row>
    <row r="225" spans="26:27">
      <c r="Z225" s="4"/>
      <c r="AA225" s="4"/>
    </row>
    <row r="226" spans="26:27">
      <c r="Z226" s="4"/>
      <c r="AA226" s="4"/>
    </row>
    <row r="227" spans="26:27">
      <c r="Z227" s="4"/>
      <c r="AA227" s="4"/>
    </row>
    <row r="228" spans="26:27">
      <c r="Z228" s="4"/>
      <c r="AA228" s="4"/>
    </row>
    <row r="229" spans="26:27">
      <c r="Z229" s="4"/>
      <c r="AA229" s="4"/>
    </row>
    <row r="230" spans="26:27">
      <c r="Z230" s="4"/>
      <c r="AA230" s="4"/>
    </row>
    <row r="231" spans="26:27">
      <c r="Z231" s="4"/>
      <c r="AA231" s="4"/>
    </row>
    <row r="232" spans="26:27">
      <c r="Z232" s="4"/>
      <c r="AA232" s="4"/>
    </row>
    <row r="233" spans="26:27">
      <c r="Z233" s="4"/>
      <c r="AA233" s="4"/>
    </row>
    <row r="234" spans="26:27">
      <c r="Z234" s="4"/>
      <c r="AA234" s="4"/>
    </row>
    <row r="235" spans="26:27">
      <c r="Z235" s="4"/>
      <c r="AA235" s="4"/>
    </row>
    <row r="236" spans="26:27">
      <c r="Z236" s="4"/>
      <c r="AA236" s="4"/>
    </row>
    <row r="237" spans="26:27">
      <c r="Z237" s="4"/>
      <c r="AA237" s="4"/>
    </row>
    <row r="238" spans="26:27">
      <c r="Z238" s="4"/>
      <c r="AA238" s="4"/>
    </row>
    <row r="239" spans="26:27">
      <c r="Z239" s="4"/>
      <c r="AA239" s="4"/>
    </row>
    <row r="240" spans="26:27">
      <c r="Z240" s="4"/>
      <c r="AA240" s="4"/>
    </row>
    <row r="241" spans="26:27">
      <c r="Z241" s="4"/>
      <c r="AA241" s="4"/>
    </row>
    <row r="242" spans="26:27">
      <c r="Z242" s="4"/>
      <c r="AA242" s="4"/>
    </row>
    <row r="243" spans="26:27">
      <c r="Z243" s="4"/>
      <c r="AA243" s="4"/>
    </row>
    <row r="244" spans="26:27">
      <c r="Z244" s="4"/>
      <c r="AA244" s="4"/>
    </row>
    <row r="245" spans="26:27">
      <c r="Z245" s="4"/>
      <c r="AA245" s="4"/>
    </row>
    <row r="246" spans="26:27">
      <c r="Z246" s="4"/>
      <c r="AA246" s="4"/>
    </row>
    <row r="247" spans="26:27">
      <c r="Z247" s="4"/>
      <c r="AA247" s="4"/>
    </row>
    <row r="248" spans="26:27">
      <c r="Z248" s="4"/>
      <c r="AA248" s="4"/>
    </row>
    <row r="249" spans="26:27">
      <c r="Z249" s="4"/>
      <c r="AA249" s="4"/>
    </row>
    <row r="250" spans="26:27">
      <c r="Z250" s="4"/>
      <c r="AA250" s="4"/>
    </row>
    <row r="251" spans="26:27">
      <c r="Z251" s="4"/>
      <c r="AA251" s="4"/>
    </row>
    <row r="252" spans="26:27">
      <c r="Z252" s="4"/>
      <c r="AA252" s="4"/>
    </row>
    <row r="253" spans="26:27">
      <c r="Z253" s="4"/>
      <c r="AA253" s="4"/>
    </row>
    <row r="254" spans="26:27">
      <c r="Z254" s="4"/>
      <c r="AA254" s="4"/>
    </row>
    <row r="255" spans="26:27">
      <c r="Z255" s="4"/>
      <c r="AA255" s="4"/>
    </row>
    <row r="256" spans="26:27">
      <c r="Z256" s="4"/>
      <c r="AA256" s="4"/>
    </row>
    <row r="257" spans="26:27">
      <c r="Z257" s="4"/>
      <c r="AA257" s="4"/>
    </row>
    <row r="258" spans="26:27">
      <c r="Z258" s="4"/>
      <c r="AA258" s="4"/>
    </row>
    <row r="259" spans="26:27">
      <c r="Z259" s="4"/>
      <c r="AA259" s="4"/>
    </row>
    <row r="260" spans="26:27">
      <c r="Z260" s="4"/>
      <c r="AA260" s="4"/>
    </row>
    <row r="261" spans="26:27">
      <c r="Z261" s="4"/>
      <c r="AA261" s="4"/>
    </row>
    <row r="262" spans="26:27">
      <c r="Z262" s="4"/>
      <c r="AA262" s="4"/>
    </row>
    <row r="263" spans="26:27">
      <c r="Z263" s="4"/>
      <c r="AA263" s="4"/>
    </row>
    <row r="264" spans="26:27">
      <c r="Z264" s="4"/>
      <c r="AA264" s="4"/>
    </row>
    <row r="265" spans="26:27">
      <c r="Z265" s="4"/>
      <c r="AA265" s="4"/>
    </row>
    <row r="266" spans="26:27">
      <c r="Z266" s="4"/>
      <c r="AA266" s="4"/>
    </row>
    <row r="267" spans="26:27">
      <c r="Z267" s="4"/>
      <c r="AA267" s="4"/>
    </row>
    <row r="268" spans="26:27">
      <c r="Z268" s="4"/>
      <c r="AA268" s="4"/>
    </row>
    <row r="269" spans="26:27">
      <c r="Z269" s="4"/>
      <c r="AA269" s="4"/>
    </row>
    <row r="270" spans="26:27">
      <c r="Z270" s="4"/>
      <c r="AA270" s="4"/>
    </row>
    <row r="271" spans="26:27">
      <c r="Z271" s="4"/>
      <c r="AA271" s="4"/>
    </row>
    <row r="272" spans="26:27">
      <c r="Z272" s="4"/>
      <c r="AA272" s="4"/>
    </row>
    <row r="273" spans="26:27">
      <c r="Z273" s="4"/>
      <c r="AA273" s="4"/>
    </row>
    <row r="274" spans="26:27">
      <c r="Z274" s="4"/>
      <c r="AA274" s="4"/>
    </row>
    <row r="275" spans="26:27">
      <c r="Z275" s="4"/>
      <c r="AA275" s="4"/>
    </row>
    <row r="276" spans="26:27">
      <c r="Z276" s="4"/>
      <c r="AA276" s="4"/>
    </row>
    <row r="277" spans="26:27">
      <c r="Z277" s="4"/>
      <c r="AA277" s="4"/>
    </row>
    <row r="278" spans="26:27">
      <c r="Z278" s="4"/>
      <c r="AA278" s="4"/>
    </row>
    <row r="279" spans="26:27">
      <c r="Z279" s="4"/>
      <c r="AA279" s="4"/>
    </row>
    <row r="280" spans="26:27">
      <c r="Z280" s="4"/>
      <c r="AA280" s="4"/>
    </row>
    <row r="281" spans="26:27">
      <c r="Z281" s="4"/>
      <c r="AA281" s="4"/>
    </row>
    <row r="282" spans="26:27">
      <c r="Z282" s="4"/>
      <c r="AA282" s="4"/>
    </row>
    <row r="283" spans="26:27">
      <c r="Z283" s="4"/>
      <c r="AA283" s="4"/>
    </row>
    <row r="284" spans="26:27">
      <c r="Z284" s="4"/>
      <c r="AA284" s="4"/>
    </row>
    <row r="285" spans="26:27">
      <c r="Z285" s="4"/>
      <c r="AA285" s="4"/>
    </row>
    <row r="286" spans="26:27">
      <c r="Z286" s="4"/>
      <c r="AA286" s="4"/>
    </row>
    <row r="287" spans="26:27">
      <c r="Z287" s="4"/>
      <c r="AA287" s="4"/>
    </row>
    <row r="288" spans="26:27">
      <c r="Z288" s="4"/>
      <c r="AA288" s="4"/>
    </row>
    <row r="289" spans="26:27">
      <c r="Z289" s="4"/>
      <c r="AA289" s="4"/>
    </row>
    <row r="290" spans="26:27">
      <c r="Z290" s="4"/>
      <c r="AA290" s="4"/>
    </row>
    <row r="291" spans="26:27">
      <c r="Z291" s="4"/>
      <c r="AA291" s="4"/>
    </row>
    <row r="292" spans="26:27">
      <c r="Z292" s="4"/>
      <c r="AA292" s="4"/>
    </row>
    <row r="293" spans="26:27">
      <c r="Z293" s="4"/>
      <c r="AA293" s="4"/>
    </row>
    <row r="294" spans="26:27">
      <c r="Z294" s="4"/>
      <c r="AA294" s="4"/>
    </row>
    <row r="295" spans="26:27">
      <c r="Z295" s="4"/>
      <c r="AA295" s="4"/>
    </row>
    <row r="296" spans="26:27">
      <c r="Z296" s="4"/>
      <c r="AA296" s="4"/>
    </row>
    <row r="297" spans="26:27">
      <c r="Z297" s="4"/>
      <c r="AA297" s="4"/>
    </row>
    <row r="298" spans="26:27">
      <c r="Z298" s="4"/>
      <c r="AA298" s="4"/>
    </row>
    <row r="299" spans="26:27">
      <c r="Z299" s="4"/>
      <c r="AA299" s="4"/>
    </row>
    <row r="300" spans="26:27">
      <c r="Z300" s="4"/>
      <c r="AA300" s="4"/>
    </row>
    <row r="301" spans="26:27">
      <c r="Z301" s="4"/>
      <c r="AA301" s="4"/>
    </row>
    <row r="302" spans="26:27">
      <c r="Z302" s="4"/>
      <c r="AA302" s="4"/>
    </row>
    <row r="303" spans="26:27">
      <c r="Z303" s="4"/>
      <c r="AA303" s="4"/>
    </row>
    <row r="304" spans="26:27">
      <c r="Z304" s="4"/>
      <c r="AA304" s="4"/>
    </row>
    <row r="305" spans="26:27">
      <c r="Z305" s="4"/>
      <c r="AA305" s="4"/>
    </row>
    <row r="306" spans="26:27">
      <c r="Z306" s="4"/>
      <c r="AA306" s="4"/>
    </row>
    <row r="307" spans="26:27">
      <c r="Z307" s="4"/>
      <c r="AA307" s="4"/>
    </row>
    <row r="308" spans="26:27">
      <c r="Z308" s="4"/>
      <c r="AA308" s="4"/>
    </row>
    <row r="309" spans="26:27">
      <c r="Z309" s="4"/>
      <c r="AA309" s="4"/>
    </row>
    <row r="310" spans="26:27">
      <c r="Z310" s="4"/>
      <c r="AA310" s="4"/>
    </row>
    <row r="311" spans="26:27">
      <c r="Z311" s="4"/>
      <c r="AA311" s="4"/>
    </row>
    <row r="312" spans="26:27">
      <c r="Z312" s="4"/>
      <c r="AA312" s="4"/>
    </row>
    <row r="313" spans="26:27">
      <c r="Z313" s="4"/>
      <c r="AA313" s="4"/>
    </row>
    <row r="314" spans="26:27">
      <c r="Z314" s="4"/>
      <c r="AA314" s="4"/>
    </row>
    <row r="315" spans="26:27">
      <c r="Z315" s="4"/>
      <c r="AA315" s="4"/>
    </row>
    <row r="316" spans="26:27">
      <c r="Z316" s="4"/>
      <c r="AA316" s="4"/>
    </row>
    <row r="317" spans="26:27">
      <c r="Z317" s="4"/>
      <c r="AA317" s="4"/>
    </row>
    <row r="318" spans="26:27">
      <c r="Z318" s="4"/>
      <c r="AA318" s="4"/>
    </row>
    <row r="319" spans="26:27">
      <c r="Z319" s="4"/>
      <c r="AA319" s="4"/>
    </row>
    <row r="320" spans="26:27">
      <c r="Z320" s="4"/>
      <c r="AA320" s="4"/>
    </row>
    <row r="321" spans="26:27">
      <c r="Z321" s="4"/>
      <c r="AA321" s="4"/>
    </row>
    <row r="322" spans="26:27">
      <c r="Z322" s="4"/>
      <c r="AA322" s="4"/>
    </row>
    <row r="323" spans="26:27">
      <c r="Z323" s="4"/>
      <c r="AA323" s="4"/>
    </row>
    <row r="324" spans="26:27">
      <c r="Z324" s="4"/>
      <c r="AA324" s="4"/>
    </row>
    <row r="325" spans="26:27">
      <c r="Z325" s="4"/>
      <c r="AA325" s="4"/>
    </row>
    <row r="326" spans="26:27">
      <c r="Z326" s="4"/>
      <c r="AA326" s="4"/>
    </row>
    <row r="327" spans="26:27">
      <c r="Z327" s="4"/>
      <c r="AA327" s="4"/>
    </row>
    <row r="328" spans="26:27">
      <c r="Z328" s="4"/>
      <c r="AA328" s="4"/>
    </row>
    <row r="329" spans="26:27">
      <c r="Z329" s="4"/>
      <c r="AA329" s="4"/>
    </row>
    <row r="330" spans="26:27">
      <c r="Z330" s="4"/>
      <c r="AA330" s="4"/>
    </row>
    <row r="331" spans="26:27">
      <c r="Z331" s="4"/>
      <c r="AA331" s="4"/>
    </row>
    <row r="332" spans="26:27">
      <c r="Z332" s="4"/>
      <c r="AA332" s="4"/>
    </row>
    <row r="333" spans="26:27">
      <c r="Z333" s="4"/>
      <c r="AA333" s="4"/>
    </row>
    <row r="334" spans="26:27">
      <c r="Z334" s="4"/>
      <c r="AA334" s="4"/>
    </row>
    <row r="335" spans="26:27">
      <c r="Z335" s="4"/>
      <c r="AA335" s="4"/>
    </row>
    <row r="336" spans="26:27">
      <c r="Z336" s="4"/>
      <c r="AA336" s="4"/>
    </row>
    <row r="337" spans="26:27">
      <c r="Z337" s="4"/>
      <c r="AA337" s="4"/>
    </row>
    <row r="338" spans="26:27">
      <c r="Z338" s="4"/>
      <c r="AA338" s="4"/>
    </row>
    <row r="339" spans="26:27">
      <c r="Z339" s="4"/>
      <c r="AA339" s="4"/>
    </row>
    <row r="340" spans="26:27">
      <c r="Z340" s="4"/>
      <c r="AA340" s="4"/>
    </row>
    <row r="341" spans="26:27">
      <c r="Z341" s="4"/>
      <c r="AA341" s="4"/>
    </row>
    <row r="342" spans="26:27">
      <c r="Z342" s="4"/>
      <c r="AA342" s="4"/>
    </row>
    <row r="343" spans="26:27">
      <c r="Z343" s="4"/>
      <c r="AA343" s="4"/>
    </row>
    <row r="344" spans="26:27">
      <c r="Z344" s="4"/>
      <c r="AA344" s="4"/>
    </row>
    <row r="345" spans="26:27">
      <c r="Z345" s="4"/>
      <c r="AA345" s="4"/>
    </row>
    <row r="346" spans="26:27">
      <c r="Z346" s="4"/>
      <c r="AA346" s="4"/>
    </row>
    <row r="347" spans="26:27">
      <c r="Z347" s="4"/>
      <c r="AA347" s="4"/>
    </row>
    <row r="348" spans="26:27">
      <c r="Z348" s="4"/>
      <c r="AA348" s="4"/>
    </row>
    <row r="349" spans="26:27">
      <c r="Z349" s="4"/>
      <c r="AA349" s="4"/>
    </row>
    <row r="350" spans="26:27">
      <c r="Z350" s="4"/>
      <c r="AA350" s="4"/>
    </row>
    <row r="351" spans="26:27">
      <c r="Z351" s="4"/>
      <c r="AA351" s="4"/>
    </row>
    <row r="352" spans="26:27">
      <c r="Z352" s="4"/>
      <c r="AA352" s="4"/>
    </row>
    <row r="353" spans="26:27">
      <c r="Z353" s="4"/>
      <c r="AA353" s="4"/>
    </row>
    <row r="354" spans="26:27">
      <c r="Z354" s="4"/>
      <c r="AA354" s="4"/>
    </row>
    <row r="355" spans="26:27">
      <c r="Z355" s="4"/>
      <c r="AA355" s="4"/>
    </row>
    <row r="356" spans="26:27">
      <c r="Z356" s="4"/>
      <c r="AA356" s="4"/>
    </row>
    <row r="357" spans="26:27">
      <c r="Z357" s="4"/>
      <c r="AA357" s="4"/>
    </row>
    <row r="358" spans="26:27">
      <c r="Z358" s="4"/>
      <c r="AA358" s="4"/>
    </row>
    <row r="359" spans="26:27">
      <c r="Z359" s="4"/>
      <c r="AA359" s="4"/>
    </row>
    <row r="360" spans="26:27">
      <c r="Z360" s="4"/>
      <c r="AA360" s="4"/>
    </row>
    <row r="361" spans="26:27">
      <c r="Z361" s="4"/>
      <c r="AA361" s="4"/>
    </row>
    <row r="362" spans="26:27">
      <c r="Z362" s="4"/>
      <c r="AA362" s="4"/>
    </row>
    <row r="363" spans="26:27">
      <c r="Z363" s="4"/>
      <c r="AA363" s="4"/>
    </row>
    <row r="364" spans="26:27">
      <c r="Z364" s="4"/>
      <c r="AA364" s="4"/>
    </row>
    <row r="365" spans="26:27">
      <c r="Z365" s="4"/>
      <c r="AA365" s="4"/>
    </row>
    <row r="366" spans="26:27">
      <c r="Z366" s="4"/>
      <c r="AA366" s="4"/>
    </row>
    <row r="367" spans="26:27">
      <c r="Z367" s="4"/>
      <c r="AA367" s="4"/>
    </row>
    <row r="368" spans="26:27">
      <c r="Z368" s="4"/>
      <c r="AA368" s="4"/>
    </row>
    <row r="369" spans="26:27">
      <c r="Z369" s="4"/>
      <c r="AA369" s="4"/>
    </row>
    <row r="370" spans="26:27">
      <c r="Z370" s="4"/>
      <c r="AA370" s="4"/>
    </row>
    <row r="371" spans="26:27">
      <c r="Z371" s="4"/>
      <c r="AA371" s="4"/>
    </row>
    <row r="372" spans="26:27">
      <c r="Z372" s="4"/>
      <c r="AA372" s="4"/>
    </row>
    <row r="373" spans="26:27">
      <c r="Z373" s="4"/>
      <c r="AA373" s="4"/>
    </row>
    <row r="374" spans="26:27">
      <c r="Z374" s="4"/>
      <c r="AA374" s="4"/>
    </row>
    <row r="375" spans="26:27">
      <c r="Z375" s="4"/>
      <c r="AA375" s="4"/>
    </row>
    <row r="376" spans="26:27">
      <c r="Z376" s="4"/>
      <c r="AA376" s="4"/>
    </row>
    <row r="377" spans="26:27">
      <c r="Z377" s="4"/>
      <c r="AA377" s="4"/>
    </row>
    <row r="378" spans="26:27">
      <c r="Z378" s="4"/>
      <c r="AA378" s="4"/>
    </row>
    <row r="379" spans="26:27">
      <c r="Z379" s="4"/>
      <c r="AA379" s="4"/>
    </row>
    <row r="380" spans="26:27">
      <c r="Z380" s="4"/>
      <c r="AA380" s="4"/>
    </row>
    <row r="381" spans="26:27">
      <c r="Z381" s="4"/>
      <c r="AA381" s="4"/>
    </row>
    <row r="382" spans="26:27">
      <c r="Z382" s="4"/>
      <c r="AA382" s="4"/>
    </row>
  </sheetData>
  <mergeCells count="12">
    <mergeCell ref="A30:D30"/>
    <mergeCell ref="G23:G24"/>
    <mergeCell ref="H23:I23"/>
    <mergeCell ref="J23:K23"/>
    <mergeCell ref="L23:L24"/>
    <mergeCell ref="G29:L30"/>
    <mergeCell ref="A8:D8"/>
    <mergeCell ref="G1:G2"/>
    <mergeCell ref="H1:I1"/>
    <mergeCell ref="J1:K1"/>
    <mergeCell ref="L1:L2"/>
    <mergeCell ref="G7:L8"/>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0C8362-32B2-461C-9F9A-D54BAA6F4EC7}">
  <dimension ref="A1:H23"/>
  <sheetViews>
    <sheetView workbookViewId="0"/>
  </sheetViews>
  <sheetFormatPr defaultColWidth="11.42578125" defaultRowHeight="14.45"/>
  <cols>
    <col min="1" max="1" width="15.28515625" style="25" bestFit="1" customWidth="1"/>
    <col min="2" max="2" width="18.28515625" style="25" bestFit="1" customWidth="1"/>
    <col min="3" max="4" width="30.28515625" style="25" bestFit="1" customWidth="1"/>
    <col min="5" max="9" width="11.42578125" style="25"/>
    <col min="10" max="10" width="12.7109375" style="25" bestFit="1" customWidth="1"/>
    <col min="11" max="16384" width="11.42578125" style="25"/>
  </cols>
  <sheetData>
    <row r="1" spans="1:8">
      <c r="A1" s="24" t="s">
        <v>56</v>
      </c>
      <c r="B1" s="24" t="s">
        <v>57</v>
      </c>
      <c r="C1" s="24" t="s">
        <v>58</v>
      </c>
      <c r="D1" s="24" t="s">
        <v>59</v>
      </c>
    </row>
    <row r="2" spans="1:8">
      <c r="A2" s="26" t="s">
        <v>60</v>
      </c>
      <c r="B2" s="26" t="s">
        <v>61</v>
      </c>
      <c r="C2" s="26" t="s">
        <v>62</v>
      </c>
      <c r="D2" s="26" t="s">
        <v>63</v>
      </c>
    </row>
    <row r="3" spans="1:8">
      <c r="A3" s="26" t="s">
        <v>64</v>
      </c>
      <c r="B3" s="26" t="s">
        <v>65</v>
      </c>
      <c r="C3" s="26" t="s">
        <v>66</v>
      </c>
      <c r="D3" s="26" t="s">
        <v>67</v>
      </c>
    </row>
    <row r="4" spans="1:8">
      <c r="A4" s="26" t="s">
        <v>68</v>
      </c>
      <c r="B4" s="26" t="s">
        <v>69</v>
      </c>
      <c r="C4" s="26" t="s">
        <v>70</v>
      </c>
      <c r="D4" s="26" t="s">
        <v>71</v>
      </c>
    </row>
    <row r="5" spans="1:8">
      <c r="A5" s="26" t="s">
        <v>72</v>
      </c>
      <c r="B5" s="26" t="s">
        <v>73</v>
      </c>
      <c r="C5" s="26" t="s">
        <v>74</v>
      </c>
      <c r="D5" s="26" t="s">
        <v>75</v>
      </c>
    </row>
    <row r="6" spans="1:8">
      <c r="A6" s="26" t="s">
        <v>76</v>
      </c>
      <c r="B6" s="26" t="s">
        <v>77</v>
      </c>
      <c r="C6" s="26" t="s">
        <v>78</v>
      </c>
      <c r="D6" s="26" t="s">
        <v>79</v>
      </c>
    </row>
    <row r="7" spans="1:8">
      <c r="A7" s="26" t="s">
        <v>80</v>
      </c>
      <c r="B7" s="26" t="s">
        <v>65</v>
      </c>
      <c r="C7" s="26" t="s">
        <v>66</v>
      </c>
      <c r="D7" s="26" t="s">
        <v>67</v>
      </c>
    </row>
    <row r="8" spans="1:8">
      <c r="A8" s="26" t="s">
        <v>81</v>
      </c>
      <c r="B8" s="26" t="s">
        <v>73</v>
      </c>
      <c r="C8" s="26" t="s">
        <v>74</v>
      </c>
      <c r="D8" s="26" t="s">
        <v>75</v>
      </c>
    </row>
    <row r="9" spans="1:8">
      <c r="A9" s="26" t="s">
        <v>82</v>
      </c>
      <c r="B9" s="26" t="s">
        <v>83</v>
      </c>
      <c r="C9" s="26" t="s">
        <v>84</v>
      </c>
      <c r="D9" s="26" t="s">
        <v>85</v>
      </c>
    </row>
    <row r="10" spans="1:8">
      <c r="A10" s="26" t="s">
        <v>86</v>
      </c>
      <c r="B10" s="26" t="s">
        <v>83</v>
      </c>
      <c r="C10" s="26" t="s">
        <v>84</v>
      </c>
      <c r="D10" s="26" t="s">
        <v>85</v>
      </c>
    </row>
    <row r="11" spans="1:8">
      <c r="A11" s="26" t="s">
        <v>87</v>
      </c>
      <c r="B11" s="26" t="s">
        <v>88</v>
      </c>
      <c r="C11" s="26" t="s">
        <v>89</v>
      </c>
      <c r="D11" s="26" t="s">
        <v>79</v>
      </c>
    </row>
    <row r="12" spans="1:8">
      <c r="A12" s="26" t="s">
        <v>90</v>
      </c>
      <c r="B12" s="26" t="s">
        <v>61</v>
      </c>
      <c r="C12" s="26" t="s">
        <v>62</v>
      </c>
      <c r="D12" s="26" t="s">
        <v>63</v>
      </c>
    </row>
    <row r="13" spans="1:8">
      <c r="A13" s="26" t="s">
        <v>91</v>
      </c>
      <c r="B13" s="26" t="s">
        <v>65</v>
      </c>
      <c r="C13" s="26" t="s">
        <v>66</v>
      </c>
      <c r="D13" s="26" t="s">
        <v>67</v>
      </c>
    </row>
    <row r="14" spans="1:8">
      <c r="A14" s="26" t="s">
        <v>92</v>
      </c>
      <c r="B14" s="26" t="s">
        <v>83</v>
      </c>
      <c r="C14" s="26" t="s">
        <v>84</v>
      </c>
      <c r="D14" s="26" t="s">
        <v>85</v>
      </c>
    </row>
    <row r="15" spans="1:8">
      <c r="A15" s="26" t="s">
        <v>93</v>
      </c>
      <c r="B15" s="26" t="s">
        <v>77</v>
      </c>
      <c r="C15" s="26" t="s">
        <v>78</v>
      </c>
      <c r="D15" s="26" t="s">
        <v>79</v>
      </c>
    </row>
    <row r="16" spans="1:8">
      <c r="A16" s="26" t="s">
        <v>94</v>
      </c>
      <c r="B16" s="26" t="s">
        <v>88</v>
      </c>
      <c r="C16" s="26" t="s">
        <v>89</v>
      </c>
      <c r="D16" s="26" t="s">
        <v>79</v>
      </c>
      <c r="H16" s="26"/>
    </row>
    <row r="17" spans="1:4">
      <c r="A17" s="26" t="s">
        <v>95</v>
      </c>
      <c r="B17" s="26" t="s">
        <v>77</v>
      </c>
      <c r="C17" s="26" t="s">
        <v>78</v>
      </c>
      <c r="D17" s="26" t="s">
        <v>79</v>
      </c>
    </row>
    <row r="18" spans="1:4">
      <c r="A18" s="26" t="s">
        <v>96</v>
      </c>
      <c r="B18" s="26" t="s">
        <v>65</v>
      </c>
      <c r="C18" s="26" t="s">
        <v>66</v>
      </c>
      <c r="D18" s="26" t="s">
        <v>67</v>
      </c>
    </row>
    <row r="19" spans="1:4">
      <c r="A19" s="26" t="s">
        <v>97</v>
      </c>
      <c r="B19" s="26" t="s">
        <v>65</v>
      </c>
      <c r="C19" s="26" t="s">
        <v>66</v>
      </c>
      <c r="D19" s="26" t="s">
        <v>67</v>
      </c>
    </row>
    <row r="20" spans="1:4">
      <c r="A20" s="26" t="s">
        <v>98</v>
      </c>
      <c r="B20" s="26" t="s">
        <v>73</v>
      </c>
      <c r="C20" s="26" t="s">
        <v>74</v>
      </c>
      <c r="D20" s="26" t="s">
        <v>75</v>
      </c>
    </row>
    <row r="21" spans="1:4">
      <c r="A21" s="26" t="s">
        <v>99</v>
      </c>
      <c r="B21" s="26" t="s">
        <v>65</v>
      </c>
      <c r="C21" s="26" t="s">
        <v>66</v>
      </c>
      <c r="D21" s="26" t="s">
        <v>67</v>
      </c>
    </row>
    <row r="22" spans="1:4">
      <c r="A22" s="26" t="s">
        <v>100</v>
      </c>
      <c r="B22" s="26" t="s">
        <v>83</v>
      </c>
      <c r="C22" s="26" t="s">
        <v>84</v>
      </c>
      <c r="D22" s="26" t="s">
        <v>85</v>
      </c>
    </row>
    <row r="23" spans="1:4">
      <c r="A23" s="26" t="s">
        <v>101</v>
      </c>
      <c r="B23" s="26" t="s">
        <v>83</v>
      </c>
      <c r="C23" s="26" t="s">
        <v>84</v>
      </c>
      <c r="D23" s="26" t="s">
        <v>85</v>
      </c>
    </row>
  </sheetData>
  <autoFilter ref="A1:D23" xr:uid="{AD0C8362-32B2-461C-9F9A-D54BAA6F4EC7}"/>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66458B-9EBB-470B-8AAF-9389D7F38521}">
  <dimension ref="A1:I127"/>
  <sheetViews>
    <sheetView workbookViewId="0">
      <selection activeCell="G4" sqref="G4"/>
    </sheetView>
  </sheetViews>
  <sheetFormatPr defaultColWidth="8.85546875" defaultRowHeight="14.45"/>
  <cols>
    <col min="1" max="1" width="33.42578125" bestFit="1" customWidth="1"/>
    <col min="2" max="2" width="22.42578125" bestFit="1" customWidth="1"/>
    <col min="3" max="3" width="36.85546875" bestFit="1" customWidth="1"/>
    <col min="4" max="4" width="5.42578125" bestFit="1" customWidth="1"/>
    <col min="5" max="5" width="27.140625" bestFit="1" customWidth="1"/>
    <col min="6" max="6" width="34.140625" bestFit="1" customWidth="1"/>
    <col min="7" max="7" width="31.140625" bestFit="1" customWidth="1"/>
    <col min="8" max="8" width="18.42578125" bestFit="1" customWidth="1"/>
    <col min="9" max="9" width="19.5703125" bestFit="1" customWidth="1"/>
    <col min="12" max="12" width="16.140625" customWidth="1"/>
    <col min="13" max="13" width="20.140625" bestFit="1" customWidth="1"/>
    <col min="14" max="14" width="34.42578125" bestFit="1" customWidth="1"/>
    <col min="15" max="15" width="5.42578125" bestFit="1" customWidth="1"/>
    <col min="16" max="16" width="16.140625" customWidth="1"/>
  </cols>
  <sheetData>
    <row r="1" spans="1:9">
      <c r="A1" s="65" t="s">
        <v>102</v>
      </c>
      <c r="B1" s="65"/>
      <c r="C1" s="65"/>
      <c r="G1" s="63" t="s">
        <v>103</v>
      </c>
      <c r="H1" t="s">
        <v>104</v>
      </c>
      <c r="I1" t="s">
        <v>105</v>
      </c>
    </row>
    <row r="2" spans="1:9">
      <c r="A2" s="63" t="s">
        <v>59</v>
      </c>
      <c r="B2" s="63" t="s">
        <v>106</v>
      </c>
      <c r="C2" t="s">
        <v>107</v>
      </c>
      <c r="D2" t="s">
        <v>103</v>
      </c>
      <c r="E2" t="s">
        <v>108</v>
      </c>
      <c r="G2" t="s">
        <v>70</v>
      </c>
      <c r="H2" s="74">
        <v>57891326.705534413</v>
      </c>
      <c r="I2" s="67">
        <v>0.1222833326049739</v>
      </c>
    </row>
    <row r="3" spans="1:9">
      <c r="A3" t="s">
        <v>79</v>
      </c>
      <c r="B3" t="s">
        <v>88</v>
      </c>
      <c r="C3" s="64">
        <v>4042347.5792284021</v>
      </c>
      <c r="D3" t="str">
        <f>VLOOKUP(B3,'CENTRO DE COSTOS'!B:C,2,0)</f>
        <v>Redeban Eje Cafetero (Pereira)</v>
      </c>
      <c r="E3" s="64">
        <f>C3</f>
        <v>4042347.5792284021</v>
      </c>
      <c r="G3" t="s">
        <v>66</v>
      </c>
      <c r="H3" s="74">
        <v>73951110.123963982</v>
      </c>
      <c r="I3" s="67">
        <v>0.15620626975424334</v>
      </c>
    </row>
    <row r="4" spans="1:9">
      <c r="B4" t="s">
        <v>77</v>
      </c>
      <c r="C4" s="64">
        <v>16115364.087375592</v>
      </c>
      <c r="D4" t="str">
        <f>VLOOKUP(B4,'CENTRO DE COSTOS'!B:C,2,0)</f>
        <v>Redeban Suroccidente (Cali)</v>
      </c>
      <c r="E4" s="64">
        <f t="shared" ref="E4:E9" si="0">C4</f>
        <v>16115364.087375592</v>
      </c>
      <c r="G4" t="s">
        <v>89</v>
      </c>
      <c r="H4" s="74">
        <v>20201376.128724404</v>
      </c>
      <c r="I4" s="67">
        <v>4.2671186459280544E-2</v>
      </c>
    </row>
    <row r="5" spans="1:9">
      <c r="A5" t="s">
        <v>67</v>
      </c>
      <c r="B5" t="s">
        <v>65</v>
      </c>
      <c r="C5" s="64">
        <v>14611826.882454796</v>
      </c>
      <c r="D5" t="str">
        <f>VLOOKUP(B5,'CENTRO DE COSTOS'!B:C,2,0)</f>
        <v>Redeban Costa (Barranqullla)</v>
      </c>
      <c r="E5" s="64">
        <f t="shared" si="0"/>
        <v>14611826.882454796</v>
      </c>
      <c r="G5" t="s">
        <v>62</v>
      </c>
      <c r="H5" s="74">
        <v>94649347.868215054</v>
      </c>
      <c r="I5" s="67">
        <v>0.19992697256852363</v>
      </c>
    </row>
    <row r="6" spans="1:9">
      <c r="A6" t="s">
        <v>63</v>
      </c>
      <c r="B6" t="s">
        <v>61</v>
      </c>
      <c r="C6" s="64">
        <v>17750936.758507986</v>
      </c>
      <c r="D6" t="str">
        <f>VLOOKUP(B6,'CENTRO DE COSTOS'!B:C,2,0)</f>
        <v>Redeban Noroccidente (Medellín)</v>
      </c>
      <c r="E6" s="64">
        <f t="shared" si="0"/>
        <v>17750936.758507986</v>
      </c>
      <c r="G6" t="s">
        <v>84</v>
      </c>
      <c r="H6" s="74">
        <v>77158102.894143999</v>
      </c>
      <c r="I6" s="67">
        <v>0.16298037195391152</v>
      </c>
    </row>
    <row r="7" spans="1:9">
      <c r="A7" t="s">
        <v>85</v>
      </c>
      <c r="B7" t="s">
        <v>83</v>
      </c>
      <c r="C7" s="64">
        <v>13719276.512082795</v>
      </c>
      <c r="D7" t="str">
        <f>VLOOKUP(B7,'CENTRO DE COSTOS'!B:C,2,0)</f>
        <v>Redeban Oriente (Otros)</v>
      </c>
      <c r="E7" s="64">
        <f t="shared" si="0"/>
        <v>13719276.512082795</v>
      </c>
      <c r="G7" t="s">
        <v>74</v>
      </c>
      <c r="H7" s="74">
        <v>87798894.043101579</v>
      </c>
      <c r="I7" s="67">
        <v>0.18545682010764933</v>
      </c>
    </row>
    <row r="8" spans="1:9">
      <c r="A8" t="s">
        <v>75</v>
      </c>
      <c r="B8" t="s">
        <v>73</v>
      </c>
      <c r="C8" s="64">
        <v>13834109.622535992</v>
      </c>
      <c r="D8" t="str">
        <f>VLOOKUP(B8,'CENTRO DE COSTOS'!B:C,2,0)</f>
        <v>Redeban Santander</v>
      </c>
      <c r="E8" s="64">
        <f t="shared" si="0"/>
        <v>13834109.622535992</v>
      </c>
      <c r="G8" t="s">
        <v>78</v>
      </c>
      <c r="H8" s="74">
        <v>61769444.665271603</v>
      </c>
      <c r="I8" s="67">
        <v>0.13047504655141778</v>
      </c>
    </row>
    <row r="9" spans="1:9">
      <c r="A9" t="s">
        <v>71</v>
      </c>
      <c r="B9" t="s">
        <v>69</v>
      </c>
      <c r="C9" s="64">
        <v>8434394.328145599</v>
      </c>
      <c r="D9" t="str">
        <f>VLOOKUP(B9,'CENTRO DE COSTOS'!B:C,2,0)</f>
        <v>Redeban Centro ( Bogotá)</v>
      </c>
      <c r="E9" s="64">
        <f t="shared" si="0"/>
        <v>8434394.328145599</v>
      </c>
      <c r="G9" t="s">
        <v>109</v>
      </c>
      <c r="H9" s="74">
        <v>473419602.42895502</v>
      </c>
      <c r="I9" s="66">
        <v>1</v>
      </c>
    </row>
    <row r="10" spans="1:9">
      <c r="A10" t="s">
        <v>109</v>
      </c>
      <c r="C10" s="64">
        <v>88508255.770331159</v>
      </c>
    </row>
    <row r="15" spans="1:9">
      <c r="A15" s="65" t="s">
        <v>110</v>
      </c>
      <c r="B15" s="65"/>
      <c r="C15" s="65"/>
    </row>
    <row r="16" spans="1:9">
      <c r="A16" s="63" t="s">
        <v>59</v>
      </c>
      <c r="B16" s="63" t="s">
        <v>106</v>
      </c>
      <c r="C16" t="s">
        <v>107</v>
      </c>
      <c r="D16" t="s">
        <v>103</v>
      </c>
      <c r="E16" t="s">
        <v>108</v>
      </c>
    </row>
    <row r="17" spans="1:5">
      <c r="A17" t="s">
        <v>79</v>
      </c>
      <c r="B17" t="s">
        <v>88</v>
      </c>
      <c r="C17" s="74">
        <v>6532633.7469076002</v>
      </c>
      <c r="D17" t="str">
        <f>VLOOKUP(B17,'CENTRO DE COSTOS'!B:C,2,0)</f>
        <v>Redeban Eje Cafetero (Pereira)</v>
      </c>
      <c r="E17" s="64">
        <f>C17</f>
        <v>6532633.7469076002</v>
      </c>
    </row>
    <row r="18" spans="1:5">
      <c r="B18" t="s">
        <v>77</v>
      </c>
      <c r="C18" s="74">
        <v>19798837.096092392</v>
      </c>
      <c r="D18" t="str">
        <f>VLOOKUP(B18,'CENTRO DE COSTOS'!B:C,2,0)</f>
        <v>Redeban Suroccidente (Cali)</v>
      </c>
      <c r="E18" s="64">
        <f t="shared" ref="E18:E23" si="1">C18</f>
        <v>19798837.096092392</v>
      </c>
    </row>
    <row r="19" spans="1:5">
      <c r="A19" t="s">
        <v>67</v>
      </c>
      <c r="B19" t="s">
        <v>65</v>
      </c>
      <c r="C19" s="74">
        <v>29495275.871802773</v>
      </c>
      <c r="D19" t="str">
        <f>VLOOKUP(B19,'CENTRO DE COSTOS'!B:C,2,0)</f>
        <v>Redeban Costa (Barranqullla)</v>
      </c>
      <c r="E19" s="64">
        <f t="shared" si="1"/>
        <v>29495275.871802773</v>
      </c>
    </row>
    <row r="20" spans="1:5">
      <c r="A20" t="s">
        <v>63</v>
      </c>
      <c r="B20" t="s">
        <v>61</v>
      </c>
      <c r="C20" s="74">
        <v>41891791.436723039</v>
      </c>
      <c r="D20" t="str">
        <f>VLOOKUP(B20,'CENTRO DE COSTOS'!B:C,2,0)</f>
        <v>Redeban Noroccidente (Medellín)</v>
      </c>
      <c r="E20" s="64">
        <f t="shared" si="1"/>
        <v>41891791.436723039</v>
      </c>
    </row>
    <row r="21" spans="1:5">
      <c r="A21" t="s">
        <v>85</v>
      </c>
      <c r="B21" t="s">
        <v>83</v>
      </c>
      <c r="C21" s="74">
        <v>29538126.374591976</v>
      </c>
      <c r="D21" t="str">
        <f>VLOOKUP(B21,'CENTRO DE COSTOS'!B:C,2,0)</f>
        <v>Redeban Oriente (Otros)</v>
      </c>
      <c r="E21" s="64">
        <f t="shared" si="1"/>
        <v>29538126.374591976</v>
      </c>
    </row>
    <row r="22" spans="1:5">
      <c r="A22" t="s">
        <v>75</v>
      </c>
      <c r="B22" t="s">
        <v>73</v>
      </c>
      <c r="C22" s="74">
        <v>28604867.396469567</v>
      </c>
      <c r="D22" t="str">
        <f>VLOOKUP(B22,'CENTRO DE COSTOS'!B:C,2,0)</f>
        <v>Redeban Santander</v>
      </c>
      <c r="E22" s="64">
        <f t="shared" si="1"/>
        <v>28604867.396469567</v>
      </c>
    </row>
    <row r="23" spans="1:5">
      <c r="A23" t="s">
        <v>71</v>
      </c>
      <c r="B23" t="s">
        <v>69</v>
      </c>
      <c r="C23" s="74">
        <v>18060739.789093617</v>
      </c>
      <c r="D23" t="str">
        <f>VLOOKUP(B23,'CENTRO DE COSTOS'!B:C,2,0)</f>
        <v>Redeban Centro ( Bogotá)</v>
      </c>
      <c r="E23" s="64">
        <f t="shared" si="1"/>
        <v>18060739.789093617</v>
      </c>
    </row>
    <row r="24" spans="1:5">
      <c r="A24" t="s">
        <v>109</v>
      </c>
      <c r="C24" s="74">
        <v>173922271.71168095</v>
      </c>
    </row>
    <row r="30" spans="1:5">
      <c r="A30" s="65" t="s">
        <v>111</v>
      </c>
      <c r="B30" s="65"/>
      <c r="C30" s="65"/>
    </row>
    <row r="31" spans="1:5">
      <c r="A31" s="63" t="s">
        <v>59</v>
      </c>
      <c r="B31" s="63" t="s">
        <v>106</v>
      </c>
      <c r="C31" t="s">
        <v>107</v>
      </c>
      <c r="D31" t="s">
        <v>103</v>
      </c>
      <c r="E31" t="s">
        <v>108</v>
      </c>
    </row>
    <row r="32" spans="1:5">
      <c r="A32" t="s">
        <v>79</v>
      </c>
      <c r="B32" t="s">
        <v>88</v>
      </c>
      <c r="C32" s="74">
        <v>4000237.7285180017</v>
      </c>
      <c r="D32" t="str">
        <f>VLOOKUP(B32,'CENTRO DE COSTOS'!B:C,2,0)</f>
        <v>Redeban Eje Cafetero (Pereira)</v>
      </c>
      <c r="E32" s="64">
        <f>C32</f>
        <v>4000237.7285180017</v>
      </c>
    </row>
    <row r="33" spans="1:5">
      <c r="B33" t="s">
        <v>77</v>
      </c>
      <c r="C33" s="74">
        <v>9269370.7671944015</v>
      </c>
      <c r="D33" t="str">
        <f>VLOOKUP(B33,'CENTRO DE COSTOS'!B:C,2,0)</f>
        <v>Redeban Suroccidente (Cali)</v>
      </c>
      <c r="E33" s="64">
        <f t="shared" ref="E33:E38" si="2">C33</f>
        <v>9269370.7671944015</v>
      </c>
    </row>
    <row r="34" spans="1:5">
      <c r="A34" t="s">
        <v>67</v>
      </c>
      <c r="B34" t="s">
        <v>65</v>
      </c>
      <c r="C34" s="74">
        <v>11963448.757318405</v>
      </c>
      <c r="D34" t="str">
        <f>VLOOKUP(B34,'CENTRO DE COSTOS'!B:C,2,0)</f>
        <v>Redeban Costa (Barranqullla)</v>
      </c>
      <c r="E34" s="64">
        <f t="shared" si="2"/>
        <v>11963448.757318405</v>
      </c>
    </row>
    <row r="35" spans="1:5">
      <c r="A35" t="s">
        <v>63</v>
      </c>
      <c r="B35" t="s">
        <v>61</v>
      </c>
      <c r="C35" s="74">
        <v>13057799.144041607</v>
      </c>
      <c r="D35" t="str">
        <f>VLOOKUP(B35,'CENTRO DE COSTOS'!B:C,2,0)</f>
        <v>Redeban Noroccidente (Medellín)</v>
      </c>
      <c r="E35" s="64">
        <f t="shared" si="2"/>
        <v>13057799.144041607</v>
      </c>
    </row>
    <row r="36" spans="1:5">
      <c r="A36" t="s">
        <v>85</v>
      </c>
      <c r="B36" t="s">
        <v>83</v>
      </c>
      <c r="C36" s="74">
        <v>11314313.197851604</v>
      </c>
      <c r="D36" t="str">
        <f>VLOOKUP(B36,'CENTRO DE COSTOS'!B:C,2,0)</f>
        <v>Redeban Oriente (Otros)</v>
      </c>
      <c r="E36" s="64">
        <f t="shared" si="2"/>
        <v>11314313.197851604</v>
      </c>
    </row>
    <row r="37" spans="1:5">
      <c r="A37" t="s">
        <v>75</v>
      </c>
      <c r="B37" t="s">
        <v>73</v>
      </c>
      <c r="C37" s="74">
        <v>14859474.4791112</v>
      </c>
      <c r="D37" t="str">
        <f>VLOOKUP(B37,'CENTRO DE COSTOS'!B:C,2,0)</f>
        <v>Redeban Santander</v>
      </c>
      <c r="E37" s="64">
        <f t="shared" si="2"/>
        <v>14859474.4791112</v>
      </c>
    </row>
    <row r="38" spans="1:5">
      <c r="A38" t="s">
        <v>71</v>
      </c>
      <c r="B38" t="s">
        <v>69</v>
      </c>
      <c r="C38" s="74">
        <v>12116106.437720407</v>
      </c>
      <c r="D38" t="str">
        <f>VLOOKUP(B38,'CENTRO DE COSTOS'!B:C,2,0)</f>
        <v>Redeban Centro ( Bogotá)</v>
      </c>
      <c r="E38" s="64">
        <f t="shared" si="2"/>
        <v>12116106.437720407</v>
      </c>
    </row>
    <row r="39" spans="1:5">
      <c r="A39" t="s">
        <v>109</v>
      </c>
      <c r="C39" s="74">
        <v>76580750.51175563</v>
      </c>
    </row>
    <row r="45" spans="1:5">
      <c r="A45" s="65" t="s">
        <v>112</v>
      </c>
      <c r="B45" s="65"/>
      <c r="C45" s="65"/>
    </row>
    <row r="46" spans="1:5">
      <c r="A46" s="63" t="s">
        <v>59</v>
      </c>
      <c r="B46" s="63" t="s">
        <v>106</v>
      </c>
      <c r="C46" t="s">
        <v>107</v>
      </c>
      <c r="D46" t="s">
        <v>103</v>
      </c>
      <c r="E46" t="s">
        <v>108</v>
      </c>
    </row>
    <row r="47" spans="1:5">
      <c r="A47" t="s">
        <v>79</v>
      </c>
      <c r="B47" t="s">
        <v>88</v>
      </c>
      <c r="C47" s="74">
        <v>1666652.5725223999</v>
      </c>
      <c r="D47" t="str">
        <f>VLOOKUP(B47,'CENTRO DE COSTOS'!B:C,2,0)</f>
        <v>Redeban Eje Cafetero (Pereira)</v>
      </c>
      <c r="E47" s="64">
        <f>C47</f>
        <v>1666652.5725223999</v>
      </c>
    </row>
    <row r="48" spans="1:5">
      <c r="B48" t="s">
        <v>77</v>
      </c>
      <c r="C48" s="74">
        <v>6669879.6009044126</v>
      </c>
      <c r="D48" t="str">
        <f>VLOOKUP(B48,'CENTRO DE COSTOS'!B:C,2,0)</f>
        <v>Redeban Suroccidente (Cali)</v>
      </c>
      <c r="E48" s="64">
        <f t="shared" ref="E48:E53" si="3">C48</f>
        <v>6669879.6009044126</v>
      </c>
    </row>
    <row r="49" spans="1:5">
      <c r="A49" t="s">
        <v>67</v>
      </c>
      <c r="B49" t="s">
        <v>65</v>
      </c>
      <c r="C49" s="74">
        <v>7453888.9462528145</v>
      </c>
      <c r="D49" t="str">
        <f>VLOOKUP(B49,'CENTRO DE COSTOS'!B:C,2,0)</f>
        <v>Redeban Costa (Barranqullla)</v>
      </c>
      <c r="E49" s="64">
        <f t="shared" si="3"/>
        <v>7453888.9462528145</v>
      </c>
    </row>
    <row r="50" spans="1:5">
      <c r="A50" t="s">
        <v>63</v>
      </c>
      <c r="B50" t="s">
        <v>61</v>
      </c>
      <c r="C50" s="74">
        <v>11941816.398315616</v>
      </c>
      <c r="D50" t="str">
        <f>VLOOKUP(B50,'CENTRO DE COSTOS'!B:C,2,0)</f>
        <v>Redeban Noroccidente (Medellín)</v>
      </c>
      <c r="E50" s="64">
        <f t="shared" si="3"/>
        <v>11941816.398315616</v>
      </c>
    </row>
    <row r="51" spans="1:5">
      <c r="A51" t="s">
        <v>85</v>
      </c>
      <c r="B51" t="s">
        <v>83</v>
      </c>
      <c r="C51" s="74">
        <v>3482961.7689512032</v>
      </c>
      <c r="D51" t="str">
        <f>VLOOKUP(B51,'CENTRO DE COSTOS'!B:C,2,0)</f>
        <v>Redeban Oriente (Otros)</v>
      </c>
      <c r="E51" s="64">
        <f t="shared" si="3"/>
        <v>3482961.7689512032</v>
      </c>
    </row>
    <row r="52" spans="1:5">
      <c r="A52" t="s">
        <v>75</v>
      </c>
      <c r="B52" t="s">
        <v>73</v>
      </c>
      <c r="C52" s="74">
        <v>6474091.432857614</v>
      </c>
      <c r="D52" t="str">
        <f>VLOOKUP(B52,'CENTRO DE COSTOS'!B:C,2,0)</f>
        <v>Redeban Santander</v>
      </c>
      <c r="E52" s="64">
        <f t="shared" si="3"/>
        <v>6474091.432857614</v>
      </c>
    </row>
    <row r="53" spans="1:5">
      <c r="A53" t="s">
        <v>71</v>
      </c>
      <c r="B53" t="s">
        <v>69</v>
      </c>
      <c r="C53" s="74">
        <v>3704371.492519604</v>
      </c>
      <c r="D53" t="str">
        <f>VLOOKUP(B53,'CENTRO DE COSTOS'!B:C,2,0)</f>
        <v>Redeban Centro ( Bogotá)</v>
      </c>
      <c r="E53" s="64">
        <f t="shared" si="3"/>
        <v>3704371.492519604</v>
      </c>
    </row>
    <row r="54" spans="1:5">
      <c r="A54" t="s">
        <v>109</v>
      </c>
      <c r="C54" s="74">
        <v>41393662.212323666</v>
      </c>
    </row>
    <row r="60" spans="1:5">
      <c r="A60" s="65" t="s">
        <v>113</v>
      </c>
      <c r="B60" s="65"/>
      <c r="C60" s="65"/>
    </row>
    <row r="61" spans="1:5">
      <c r="A61" s="63" t="s">
        <v>59</v>
      </c>
      <c r="B61" s="63" t="s">
        <v>106</v>
      </c>
      <c r="C61" t="s">
        <v>107</v>
      </c>
      <c r="D61" t="s">
        <v>103</v>
      </c>
      <c r="E61" t="s">
        <v>108</v>
      </c>
    </row>
    <row r="62" spans="1:5">
      <c r="A62" t="s">
        <v>109</v>
      </c>
      <c r="C62" s="74"/>
      <c r="D62" t="e">
        <f>VLOOKUP(B62,'CENTRO DE COSTOS'!B:C,2,0)</f>
        <v>#N/A</v>
      </c>
      <c r="E62" s="64">
        <f>C62</f>
        <v>0</v>
      </c>
    </row>
    <row r="63" spans="1:5">
      <c r="C63" s="74"/>
      <c r="E63" s="64"/>
    </row>
    <row r="64" spans="1:5">
      <c r="C64" s="74"/>
      <c r="E64" s="64"/>
    </row>
    <row r="65" spans="1:5">
      <c r="E65" s="64"/>
    </row>
    <row r="66" spans="1:5">
      <c r="E66" s="64"/>
    </row>
    <row r="67" spans="1:5">
      <c r="A67" s="65" t="s">
        <v>114</v>
      </c>
      <c r="B67" s="65"/>
      <c r="C67" s="65"/>
    </row>
    <row r="68" spans="1:5">
      <c r="A68" s="63" t="s">
        <v>59</v>
      </c>
      <c r="B68" s="63" t="s">
        <v>106</v>
      </c>
      <c r="C68" t="s">
        <v>107</v>
      </c>
      <c r="D68" t="s">
        <v>103</v>
      </c>
      <c r="E68" t="s">
        <v>108</v>
      </c>
    </row>
    <row r="69" spans="1:5">
      <c r="A69" t="s">
        <v>79</v>
      </c>
      <c r="B69" t="s">
        <v>88</v>
      </c>
      <c r="C69" s="74">
        <v>289935.74464000005</v>
      </c>
      <c r="D69" t="str">
        <f>VLOOKUP(B69,'CENTRO DE COSTOS'!B:C,2,0)</f>
        <v>Redeban Eje Cafetero (Pereira)</v>
      </c>
      <c r="E69" s="64">
        <f>C69</f>
        <v>289935.74464000005</v>
      </c>
    </row>
    <row r="70" spans="1:5">
      <c r="A70" t="s">
        <v>109</v>
      </c>
      <c r="C70" s="74">
        <v>289935.74464000005</v>
      </c>
      <c r="E70" s="64"/>
    </row>
    <row r="71" spans="1:5">
      <c r="C71" s="74"/>
      <c r="E71" s="64"/>
    </row>
    <row r="72" spans="1:5">
      <c r="C72" s="74"/>
      <c r="E72" s="64"/>
    </row>
    <row r="73" spans="1:5">
      <c r="C73" s="74"/>
      <c r="E73" s="64"/>
    </row>
    <row r="74" spans="1:5">
      <c r="C74" s="74"/>
      <c r="E74" s="64"/>
    </row>
    <row r="75" spans="1:5">
      <c r="A75" s="65" t="s">
        <v>114</v>
      </c>
      <c r="B75" s="65"/>
      <c r="C75" s="65"/>
    </row>
    <row r="76" spans="1:5">
      <c r="A76" s="63" t="s">
        <v>59</v>
      </c>
      <c r="B76" s="63" t="s">
        <v>106</v>
      </c>
      <c r="C76" t="s">
        <v>107</v>
      </c>
      <c r="D76" t="s">
        <v>103</v>
      </c>
      <c r="E76" t="s">
        <v>108</v>
      </c>
    </row>
    <row r="77" spans="1:5">
      <c r="A77" t="s">
        <v>109</v>
      </c>
      <c r="C77" s="74"/>
      <c r="D77" t="e">
        <f>VLOOKUP(B77,'CENTRO DE COSTOS'!B:C,2,0)</f>
        <v>#N/A</v>
      </c>
      <c r="E77" s="64">
        <f>C77</f>
        <v>0</v>
      </c>
    </row>
    <row r="78" spans="1:5">
      <c r="E78" s="64"/>
    </row>
    <row r="79" spans="1:5">
      <c r="C79" s="74"/>
      <c r="E79" s="64"/>
    </row>
    <row r="80" spans="1:5">
      <c r="C80" s="74"/>
      <c r="E80" s="64"/>
    </row>
    <row r="81" spans="1:5">
      <c r="C81" s="74"/>
      <c r="E81" s="64"/>
    </row>
    <row r="83" spans="1:5">
      <c r="A83" s="65" t="s">
        <v>115</v>
      </c>
      <c r="B83" s="65"/>
      <c r="C83" s="65"/>
    </row>
    <row r="84" spans="1:5">
      <c r="A84" s="63" t="s">
        <v>59</v>
      </c>
      <c r="B84" s="63" t="s">
        <v>106</v>
      </c>
      <c r="C84" t="s">
        <v>107</v>
      </c>
      <c r="D84" t="s">
        <v>103</v>
      </c>
      <c r="E84" t="s">
        <v>108</v>
      </c>
    </row>
    <row r="85" spans="1:5">
      <c r="A85" t="s">
        <v>79</v>
      </c>
      <c r="B85" t="s">
        <v>88</v>
      </c>
      <c r="C85" s="74">
        <v>1722810.2279108001</v>
      </c>
      <c r="D85" t="str">
        <f>VLOOKUP(B85,'CENTRO DE COSTOS'!B:C,2,0)</f>
        <v>Redeban Eje Cafetero (Pereira)</v>
      </c>
      <c r="E85" s="64">
        <f>C85</f>
        <v>1722810.2279108001</v>
      </c>
    </row>
    <row r="86" spans="1:5">
      <c r="B86" t="s">
        <v>77</v>
      </c>
      <c r="C86" s="74">
        <v>4362524.4173716009</v>
      </c>
      <c r="D86" t="str">
        <f>VLOOKUP(B86,'CENTRO DE COSTOS'!B:C,2,0)</f>
        <v>Redeban Suroccidente (Cali)</v>
      </c>
      <c r="E86" s="64">
        <f t="shared" ref="E86:E91" si="4">C86</f>
        <v>4362524.4173716009</v>
      </c>
    </row>
    <row r="87" spans="1:5">
      <c r="A87" t="s">
        <v>67</v>
      </c>
      <c r="B87" t="s">
        <v>65</v>
      </c>
      <c r="C87" s="74">
        <v>5002747.2230696008</v>
      </c>
      <c r="D87" t="str">
        <f>VLOOKUP(B87,'CENTRO DE COSTOS'!B:C,2,0)</f>
        <v>Redeban Costa (Barranqullla)</v>
      </c>
      <c r="E87" s="64">
        <f t="shared" si="4"/>
        <v>5002747.2230696008</v>
      </c>
    </row>
    <row r="88" spans="1:5">
      <c r="A88" t="s">
        <v>63</v>
      </c>
      <c r="B88" t="s">
        <v>61</v>
      </c>
      <c r="C88" s="74">
        <v>4112119.7433231999</v>
      </c>
      <c r="D88" t="str">
        <f>VLOOKUP(B88,'CENTRO DE COSTOS'!B:C,2,0)</f>
        <v>Redeban Noroccidente (Medellín)</v>
      </c>
      <c r="E88" s="64">
        <f t="shared" si="4"/>
        <v>4112119.7433231999</v>
      </c>
    </row>
    <row r="89" spans="1:5">
      <c r="A89" t="s">
        <v>85</v>
      </c>
      <c r="B89" t="s">
        <v>83</v>
      </c>
      <c r="C89" s="74">
        <v>10129246.192829601</v>
      </c>
      <c r="D89" t="str">
        <f>VLOOKUP(B89,'CENTRO DE COSTOS'!B:C,2,0)</f>
        <v>Redeban Oriente (Otros)</v>
      </c>
      <c r="E89" s="64">
        <f t="shared" si="4"/>
        <v>10129246.192829601</v>
      </c>
    </row>
    <row r="90" spans="1:5">
      <c r="A90" t="s">
        <v>75</v>
      </c>
      <c r="B90" t="s">
        <v>73</v>
      </c>
      <c r="C90" s="74">
        <v>9439909.3397780005</v>
      </c>
      <c r="D90" t="str">
        <f>VLOOKUP(B90,'CENTRO DE COSTOS'!B:C,2,0)</f>
        <v>Redeban Santander</v>
      </c>
      <c r="E90" s="64">
        <f t="shared" si="4"/>
        <v>9439909.3397780005</v>
      </c>
    </row>
    <row r="91" spans="1:5">
      <c r="A91" t="s">
        <v>71</v>
      </c>
      <c r="B91" t="s">
        <v>69</v>
      </c>
      <c r="C91" s="74">
        <v>5807842.3509319965</v>
      </c>
      <c r="D91" t="str">
        <f>VLOOKUP(B91,'CENTRO DE COSTOS'!B:C,2,0)</f>
        <v>Redeban Centro ( Bogotá)</v>
      </c>
      <c r="E91" s="64">
        <f t="shared" si="4"/>
        <v>5807842.3509319965</v>
      </c>
    </row>
    <row r="92" spans="1:5">
      <c r="A92" t="s">
        <v>109</v>
      </c>
      <c r="C92" s="74">
        <v>40577199.495214798</v>
      </c>
    </row>
    <row r="97" spans="1:5">
      <c r="A97" s="65" t="s">
        <v>116</v>
      </c>
      <c r="B97" s="65"/>
      <c r="C97" s="65"/>
    </row>
    <row r="98" spans="1:5">
      <c r="A98" s="63" t="s">
        <v>59</v>
      </c>
      <c r="B98" s="63" t="s">
        <v>106</v>
      </c>
      <c r="C98" t="s">
        <v>107</v>
      </c>
      <c r="D98" t="s">
        <v>103</v>
      </c>
      <c r="E98" t="s">
        <v>108</v>
      </c>
    </row>
    <row r="99" spans="1:5">
      <c r="A99" t="s">
        <v>79</v>
      </c>
      <c r="B99" t="s">
        <v>88</v>
      </c>
      <c r="C99" s="74">
        <v>1483661.5596779997</v>
      </c>
      <c r="D99" t="str">
        <f>VLOOKUP(B99,'CENTRO DE COSTOS'!B:C,2,0)</f>
        <v>Redeban Eje Cafetero (Pereira)</v>
      </c>
      <c r="E99" s="64">
        <f>C99</f>
        <v>1483661.5596779997</v>
      </c>
    </row>
    <row r="100" spans="1:5">
      <c r="B100" t="s">
        <v>77</v>
      </c>
      <c r="C100" s="74">
        <v>4432868.9009212023</v>
      </c>
      <c r="D100" t="str">
        <f>VLOOKUP(B100,'CENTRO DE COSTOS'!B:C,2,0)</f>
        <v>Redeban Suroccidente (Cali)</v>
      </c>
      <c r="E100" s="64">
        <f t="shared" ref="E100:E105" si="5">C100</f>
        <v>4432868.9009212023</v>
      </c>
    </row>
    <row r="101" spans="1:5">
      <c r="A101" t="s">
        <v>67</v>
      </c>
      <c r="B101" t="s">
        <v>65</v>
      </c>
      <c r="C101" s="74">
        <v>3709464.7698764014</v>
      </c>
      <c r="D101" t="str">
        <f>VLOOKUP(B101,'CENTRO DE COSTOS'!B:C,2,0)</f>
        <v>Redeban Costa (Barranqullla)</v>
      </c>
      <c r="E101" s="64">
        <f t="shared" si="5"/>
        <v>3709464.7698764014</v>
      </c>
    </row>
    <row r="102" spans="1:5">
      <c r="A102" t="s">
        <v>63</v>
      </c>
      <c r="B102" t="s">
        <v>61</v>
      </c>
      <c r="C102" s="74">
        <v>5217415.2938475981</v>
      </c>
      <c r="D102" t="str">
        <f>VLOOKUP(B102,'CENTRO DE COSTOS'!B:C,2,0)</f>
        <v>Redeban Noroccidente (Medellín)</v>
      </c>
      <c r="E102" s="64">
        <f t="shared" si="5"/>
        <v>5217415.2938475981</v>
      </c>
    </row>
    <row r="103" spans="1:5">
      <c r="A103" t="s">
        <v>85</v>
      </c>
      <c r="B103" t="s">
        <v>83</v>
      </c>
      <c r="C103" s="74">
        <v>5881006.0045956019</v>
      </c>
      <c r="D103" t="str">
        <f>VLOOKUP(B103,'CENTRO DE COSTOS'!B:C,2,0)</f>
        <v>Redeban Oriente (Otros)</v>
      </c>
      <c r="E103" s="64">
        <f t="shared" si="5"/>
        <v>5881006.0045956019</v>
      </c>
    </row>
    <row r="104" spans="1:5">
      <c r="A104" t="s">
        <v>75</v>
      </c>
      <c r="B104" t="s">
        <v>73</v>
      </c>
      <c r="C104" s="74">
        <v>8763602.6702383999</v>
      </c>
      <c r="D104" t="str">
        <f>VLOOKUP(B104,'CENTRO DE COSTOS'!B:C,2,0)</f>
        <v>Redeban Santander</v>
      </c>
      <c r="E104" s="64">
        <f t="shared" si="5"/>
        <v>8763602.6702383999</v>
      </c>
    </row>
    <row r="105" spans="1:5">
      <c r="A105" t="s">
        <v>71</v>
      </c>
      <c r="B105" t="s">
        <v>69</v>
      </c>
      <c r="C105" s="74">
        <v>6742410.0922723962</v>
      </c>
      <c r="D105" t="str">
        <f>VLOOKUP(B105,'CENTRO DE COSTOS'!B:C,2,0)</f>
        <v>Redeban Centro ( Bogotá)</v>
      </c>
      <c r="E105" s="64">
        <f t="shared" si="5"/>
        <v>6742410.0922723962</v>
      </c>
    </row>
    <row r="106" spans="1:5">
      <c r="A106" t="s">
        <v>109</v>
      </c>
      <c r="C106" s="74">
        <v>36230429.291429594</v>
      </c>
    </row>
    <row r="111" spans="1:5">
      <c r="A111" s="65" t="s">
        <v>117</v>
      </c>
      <c r="B111" s="65"/>
      <c r="C111" s="65"/>
    </row>
    <row r="112" spans="1:5">
      <c r="A112" s="63" t="s">
        <v>59</v>
      </c>
      <c r="B112" s="63" t="s">
        <v>106</v>
      </c>
      <c r="C112" t="s">
        <v>107</v>
      </c>
      <c r="D112" t="s">
        <v>103</v>
      </c>
      <c r="E112" t="s">
        <v>108</v>
      </c>
    </row>
    <row r="113" spans="1:5">
      <c r="A113" t="s">
        <v>79</v>
      </c>
      <c r="B113" t="s">
        <v>88</v>
      </c>
      <c r="C113" s="74">
        <v>463096.96931920003</v>
      </c>
      <c r="D113" t="str">
        <f>VLOOKUP(B113,'CENTRO DE COSTOS'!B:C,2,0)</f>
        <v>Redeban Eje Cafetero (Pereira)</v>
      </c>
      <c r="E113" s="64">
        <f>C113</f>
        <v>463096.96931920003</v>
      </c>
    </row>
    <row r="114" spans="1:5">
      <c r="B114" t="s">
        <v>77</v>
      </c>
      <c r="C114" s="74">
        <v>1120599.795412</v>
      </c>
      <c r="D114" t="str">
        <f>VLOOKUP(B114,'CENTRO DE COSTOS'!B:C,2,0)</f>
        <v>Redeban Suroccidente (Cali)</v>
      </c>
      <c r="E114" s="64">
        <f t="shared" ref="E114:E119" si="6">C114</f>
        <v>1120599.795412</v>
      </c>
    </row>
    <row r="115" spans="1:5">
      <c r="A115" t="s">
        <v>67</v>
      </c>
      <c r="B115" t="s">
        <v>65</v>
      </c>
      <c r="C115" s="74">
        <v>1714457.6731892002</v>
      </c>
      <c r="D115" t="str">
        <f>VLOOKUP(B115,'CENTRO DE COSTOS'!B:C,2,0)</f>
        <v>Redeban Costa (Barranqullla)</v>
      </c>
      <c r="E115" s="64">
        <f t="shared" si="6"/>
        <v>1714457.6731892002</v>
      </c>
    </row>
    <row r="116" spans="1:5">
      <c r="A116" t="s">
        <v>63</v>
      </c>
      <c r="B116" t="s">
        <v>61</v>
      </c>
      <c r="C116" s="74">
        <v>677469.09345600009</v>
      </c>
      <c r="D116" t="str">
        <f>VLOOKUP(B116,'CENTRO DE COSTOS'!B:C,2,0)</f>
        <v>Redeban Noroccidente (Medellín)</v>
      </c>
      <c r="E116" s="64">
        <f t="shared" si="6"/>
        <v>677469.09345600009</v>
      </c>
    </row>
    <row r="117" spans="1:5">
      <c r="A117" t="s">
        <v>85</v>
      </c>
      <c r="B117" t="s">
        <v>83</v>
      </c>
      <c r="C117" s="74">
        <v>3093172.8432412008</v>
      </c>
      <c r="D117" t="str">
        <f>VLOOKUP(B117,'CENTRO DE COSTOS'!B:C,2,0)</f>
        <v>Redeban Oriente (Otros)</v>
      </c>
      <c r="E117" s="64">
        <f t="shared" si="6"/>
        <v>3093172.8432412008</v>
      </c>
    </row>
    <row r="118" spans="1:5">
      <c r="A118" t="s">
        <v>75</v>
      </c>
      <c r="B118" t="s">
        <v>73</v>
      </c>
      <c r="C118" s="74">
        <v>5822839.1021108022</v>
      </c>
      <c r="D118" t="str">
        <f>VLOOKUP(B118,'CENTRO DE COSTOS'!B:C,2,0)</f>
        <v>Redeban Santander</v>
      </c>
      <c r="E118" s="64">
        <f t="shared" si="6"/>
        <v>5822839.1021108022</v>
      </c>
    </row>
    <row r="119" spans="1:5">
      <c r="A119" t="s">
        <v>71</v>
      </c>
      <c r="B119" t="s">
        <v>69</v>
      </c>
      <c r="C119" s="74">
        <v>3025462.214850801</v>
      </c>
      <c r="D119" t="str">
        <f>VLOOKUP(B119,'CENTRO DE COSTOS'!B:C,2,0)</f>
        <v>Redeban Centro ( Bogotá)</v>
      </c>
      <c r="E119" s="64">
        <f t="shared" si="6"/>
        <v>3025462.214850801</v>
      </c>
    </row>
    <row r="120" spans="1:5">
      <c r="A120" t="s">
        <v>109</v>
      </c>
      <c r="C120" s="74">
        <v>15917097.691579204</v>
      </c>
    </row>
    <row r="127" spans="1:5">
      <c r="D127" s="75"/>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EDC882-A5C3-437F-BB72-2A9B8DF3CC9A}">
  <sheetPr>
    <tabColor rgb="FFCCFF66"/>
  </sheetPr>
  <dimension ref="A1:AS514"/>
  <sheetViews>
    <sheetView topLeftCell="Q1" workbookViewId="0">
      <pane ySplit="1" topLeftCell="AA519" activePane="bottomLeft" state="frozen"/>
      <selection pane="bottomLeft" activeCell="AA519" sqref="AA519"/>
    </sheetView>
  </sheetViews>
  <sheetFormatPr defaultColWidth="11.42578125" defaultRowHeight="14.25" customHeight="1"/>
  <cols>
    <col min="1" max="1" width="11.42578125" style="133"/>
    <col min="2" max="2" width="18.85546875" style="85" customWidth="1"/>
    <col min="3" max="3" width="11.28515625" style="85" customWidth="1"/>
    <col min="4" max="4" width="11.42578125" style="133"/>
    <col min="5" max="5" width="16.42578125" style="133" customWidth="1"/>
    <col min="6" max="6" width="11.28515625" style="133" customWidth="1"/>
    <col min="7" max="11" width="11.42578125" style="134"/>
    <col min="12" max="16" width="11.42578125" style="133"/>
    <col min="17" max="18" width="11.42578125" style="85"/>
    <col min="19" max="31" width="11.42578125" style="133"/>
    <col min="32" max="32" width="11.42578125" style="85"/>
    <col min="33" max="34" width="11.42578125" style="133"/>
    <col min="35" max="36" width="13" style="133" bestFit="1" customWidth="1"/>
    <col min="37" max="37" width="16.7109375" style="133" bestFit="1" customWidth="1"/>
    <col min="38" max="38" width="12" style="133" bestFit="1" customWidth="1"/>
    <col min="39" max="39" width="12.5703125" style="133" customWidth="1"/>
    <col min="40" max="40" width="15.5703125" style="133" bestFit="1" customWidth="1"/>
    <col min="41" max="41" width="12" style="133" bestFit="1" customWidth="1"/>
    <col min="42" max="42" width="13" style="133" bestFit="1" customWidth="1"/>
    <col min="43" max="43" width="14.28515625" style="133" bestFit="1" customWidth="1"/>
    <col min="44" max="16384" width="11.42578125" style="133"/>
  </cols>
  <sheetData>
    <row r="1" spans="1:45" s="85" customFormat="1" ht="92.45">
      <c r="A1" s="120" t="s">
        <v>118</v>
      </c>
      <c r="B1" s="120" t="s">
        <v>59</v>
      </c>
      <c r="C1" s="120" t="s">
        <v>106</v>
      </c>
      <c r="D1" s="120" t="s">
        <v>119</v>
      </c>
      <c r="E1" s="120" t="s">
        <v>120</v>
      </c>
      <c r="F1" s="120" t="s">
        <v>121</v>
      </c>
      <c r="G1" s="120" t="s">
        <v>122</v>
      </c>
      <c r="H1" s="120" t="s">
        <v>123</v>
      </c>
      <c r="I1" s="120" t="s">
        <v>124</v>
      </c>
      <c r="J1" s="120" t="s">
        <v>125</v>
      </c>
      <c r="K1" s="120" t="s">
        <v>126</v>
      </c>
      <c r="L1" s="120" t="s">
        <v>127</v>
      </c>
      <c r="M1" s="120" t="s">
        <v>56</v>
      </c>
      <c r="N1" s="120" t="s">
        <v>128</v>
      </c>
      <c r="O1" s="120" t="s">
        <v>129</v>
      </c>
      <c r="P1" s="120" t="s">
        <v>130</v>
      </c>
      <c r="Q1" s="120" t="s">
        <v>131</v>
      </c>
      <c r="R1" s="120" t="s">
        <v>132</v>
      </c>
      <c r="S1" s="120" t="s">
        <v>133</v>
      </c>
      <c r="T1" s="120" t="s">
        <v>134</v>
      </c>
      <c r="U1" s="120" t="s">
        <v>135</v>
      </c>
      <c r="V1" s="120" t="s">
        <v>136</v>
      </c>
      <c r="W1" s="120" t="s">
        <v>137</v>
      </c>
      <c r="X1" s="120" t="s">
        <v>138</v>
      </c>
      <c r="Y1" s="120" t="s">
        <v>139</v>
      </c>
      <c r="Z1" s="120" t="s">
        <v>140</v>
      </c>
      <c r="AA1" s="120" t="s">
        <v>141</v>
      </c>
      <c r="AB1" s="120" t="s">
        <v>142</v>
      </c>
      <c r="AC1" s="120" t="s">
        <v>143</v>
      </c>
      <c r="AD1" s="120" t="s">
        <v>144</v>
      </c>
      <c r="AE1" s="120" t="s">
        <v>145</v>
      </c>
      <c r="AF1" s="120" t="s">
        <v>146</v>
      </c>
      <c r="AG1" s="120" t="s">
        <v>147</v>
      </c>
      <c r="AH1" s="120" t="s">
        <v>148</v>
      </c>
      <c r="AI1" s="120" t="s">
        <v>149</v>
      </c>
      <c r="AJ1" s="120" t="s">
        <v>150</v>
      </c>
      <c r="AK1" s="120" t="s">
        <v>151</v>
      </c>
      <c r="AL1" s="84" t="s">
        <v>152</v>
      </c>
      <c r="AM1" s="84" t="s">
        <v>153</v>
      </c>
      <c r="AN1" s="84" t="s">
        <v>154</v>
      </c>
      <c r="AO1" s="84" t="s">
        <v>155</v>
      </c>
      <c r="AP1" s="84" t="s">
        <v>156</v>
      </c>
      <c r="AQ1" s="84" t="s">
        <v>157</v>
      </c>
      <c r="AR1" s="84" t="s">
        <v>158</v>
      </c>
      <c r="AS1" s="84" t="s">
        <v>159</v>
      </c>
    </row>
    <row r="2" spans="1:45" s="85" customFormat="1" ht="13.9">
      <c r="A2" s="137" t="s">
        <v>93</v>
      </c>
      <c r="B2" s="8" t="str">
        <f>VLOOKUP(A2,'CENTRO DE COSTOS'!A:D,4,FALSE)</f>
        <v>DIEGO FERNANDO HENAO CARDONA</v>
      </c>
      <c r="C2" s="8" t="str">
        <f>VLOOKUP(A2,'CENTRO DE COSTOS'!A:D,2,FALSE)</f>
        <v>0004-0003</v>
      </c>
      <c r="D2" s="136">
        <v>52490</v>
      </c>
      <c r="E2" s="122" t="s">
        <v>160</v>
      </c>
      <c r="F2" s="8" t="s">
        <v>161</v>
      </c>
      <c r="G2" s="142">
        <v>45796</v>
      </c>
      <c r="H2" s="143">
        <v>45805</v>
      </c>
      <c r="I2" s="142">
        <v>45796</v>
      </c>
      <c r="J2" s="143">
        <v>45813</v>
      </c>
      <c r="K2" s="143">
        <v>45813</v>
      </c>
      <c r="L2" s="138" t="s">
        <v>162</v>
      </c>
      <c r="M2" s="137" t="s">
        <v>163</v>
      </c>
      <c r="N2" s="138" t="s">
        <v>164</v>
      </c>
      <c r="O2" s="138">
        <v>79313</v>
      </c>
      <c r="P2" s="140" t="s">
        <v>165</v>
      </c>
      <c r="Q2" s="125" t="s">
        <v>166</v>
      </c>
      <c r="R2" s="126" t="s">
        <v>167</v>
      </c>
      <c r="S2" s="149" t="s">
        <v>168</v>
      </c>
      <c r="T2" s="150" t="s">
        <v>168</v>
      </c>
      <c r="U2" s="136" t="s">
        <v>169</v>
      </c>
      <c r="V2" s="139" t="s">
        <v>170</v>
      </c>
      <c r="W2" s="146" t="s">
        <v>171</v>
      </c>
      <c r="X2" s="136" t="s">
        <v>172</v>
      </c>
      <c r="Y2" s="136">
        <v>1169751</v>
      </c>
      <c r="Z2" s="136" t="s">
        <v>173</v>
      </c>
      <c r="AA2" s="136">
        <v>860310</v>
      </c>
      <c r="AB2" s="136" t="s">
        <v>173</v>
      </c>
      <c r="AC2" s="136" t="s">
        <v>174</v>
      </c>
      <c r="AD2" s="137" t="s">
        <v>175</v>
      </c>
      <c r="AE2" s="143" t="s">
        <v>176</v>
      </c>
      <c r="AF2" s="123" t="s">
        <v>177</v>
      </c>
      <c r="AG2" s="136">
        <v>1</v>
      </c>
      <c r="AH2" s="121">
        <v>0</v>
      </c>
      <c r="AI2" s="127">
        <f>IF(AD2="TIPO I",'BASE LIQUIDACION REDEBAN 2025'!$B$2,IF(AD2="TIPO II",'BASE LIQUIDACION REDEBAN 2025'!$B$3,IF(AD2="TIPO III",'BASE LIQUIDACION REDEBAN 2025'!$B$4,IF(AD2="TIPO IV",'BASE LIQUIDACION REDEBAN 2025'!$B$5,IF(AE2="AEREO",'BASE LIQUIDACION REDEBAN 2025'!$B$6,'BASE LIQUIDACION REDEBAN 2025'!$B$5)))))</f>
        <v>504832.64687880001</v>
      </c>
      <c r="AJ2" s="127">
        <f>IF(AD2="TIPO I",'BASE LIQUIDACION REDEBAN 2025'!$B$10,IF(AD2="TIPO II",'BASE LIQUIDACION REDEBAN 2025'!$B$11,IF(AD2="TIPO III",'BASE LIQUIDACION REDEBAN 2025'!$B$12,'BASE LIQUIDACION REDEBAN 2025'!$B$13)))</f>
        <v>196536.5258152</v>
      </c>
      <c r="AK2" s="128">
        <f t="shared" ref="AK2" si="0">AG2*AI2+AH2*AJ2</f>
        <v>504832.64687880001</v>
      </c>
    </row>
    <row r="3" spans="1:45" s="85" customFormat="1" ht="13.9">
      <c r="A3" s="137" t="s">
        <v>72</v>
      </c>
      <c r="B3" s="8" t="str">
        <f>VLOOKUP(A3,'CENTRO DE COSTOS'!A:D,4,FALSE)</f>
        <v>MIGUEL JULIÁN HERNÁNDEZ GUARÍN</v>
      </c>
      <c r="C3" s="8" t="str">
        <f>VLOOKUP(A3,'CENTRO DE COSTOS'!A:D,2,FALSE)</f>
        <v>0004-0008</v>
      </c>
      <c r="D3" s="136">
        <v>68276</v>
      </c>
      <c r="E3" s="122" t="s">
        <v>178</v>
      </c>
      <c r="F3" s="8" t="s">
        <v>179</v>
      </c>
      <c r="G3" s="142">
        <v>45800</v>
      </c>
      <c r="H3" s="143">
        <v>45804</v>
      </c>
      <c r="I3" s="142">
        <v>45800</v>
      </c>
      <c r="J3" s="143">
        <v>45811</v>
      </c>
      <c r="K3" s="143">
        <v>45811</v>
      </c>
      <c r="L3" s="138" t="s">
        <v>180</v>
      </c>
      <c r="M3" s="137" t="s">
        <v>181</v>
      </c>
      <c r="N3" s="138" t="s">
        <v>182</v>
      </c>
      <c r="O3" s="138">
        <v>79387</v>
      </c>
      <c r="P3" s="140" t="s">
        <v>183</v>
      </c>
      <c r="Q3" s="125" t="s">
        <v>166</v>
      </c>
      <c r="R3" s="126" t="s">
        <v>167</v>
      </c>
      <c r="S3" s="149" t="s">
        <v>168</v>
      </c>
      <c r="T3" s="150" t="s">
        <v>168</v>
      </c>
      <c r="U3" s="150" t="s">
        <v>169</v>
      </c>
      <c r="V3" s="139" t="s">
        <v>184</v>
      </c>
      <c r="W3" s="146" t="s">
        <v>185</v>
      </c>
      <c r="X3" s="136" t="s">
        <v>186</v>
      </c>
      <c r="Y3" s="136" t="s">
        <v>187</v>
      </c>
      <c r="Z3" s="136">
        <v>793883</v>
      </c>
      <c r="AA3" s="136" t="s">
        <v>188</v>
      </c>
      <c r="AB3" s="136" t="s">
        <v>173</v>
      </c>
      <c r="AC3" s="136" t="s">
        <v>174</v>
      </c>
      <c r="AD3" s="137" t="s">
        <v>25</v>
      </c>
      <c r="AE3" s="143" t="s">
        <v>189</v>
      </c>
      <c r="AF3" s="123" t="s">
        <v>177</v>
      </c>
      <c r="AG3" s="136">
        <v>1</v>
      </c>
      <c r="AH3" s="121">
        <v>0</v>
      </c>
      <c r="AI3" s="127">
        <f>IF(AD3="TIPO I",'BASE LIQUIDACION REDEBAN 2025'!$B$2,IF(AD3="TIPO II",'BASE LIQUIDACION REDEBAN 2025'!$B$3,IF(AD3="TIPO III",'BASE LIQUIDACION REDEBAN 2025'!$B$4,IF(AD3="TIPO IV",'BASE LIQUIDACION REDEBAN 2025'!$B$5,IF(AE3="AEREO",'BASE LIQUIDACION REDEBAN 2025'!$B$6,'BASE LIQUIDACION REDEBAN 2025'!$B$5)))))</f>
        <v>75096.394270399993</v>
      </c>
      <c r="AJ3" s="127">
        <f>IF(AD3="TIPO I",'BASE LIQUIDACION REDEBAN 2025'!$B$10,IF(AD3="TIPO II",'BASE LIQUIDACION REDEBAN 2025'!$B$11,IF(AD3="TIPO III",'BASE LIQUIDACION REDEBAN 2025'!$B$12,'BASE LIQUIDACION REDEBAN 2025'!$B$13)))</f>
        <v>75096.394270399993</v>
      </c>
      <c r="AK3" s="128">
        <f t="shared" ref="AK3:AK66" si="1">AG3*AI3+AH3*AJ3</f>
        <v>75096.394270399993</v>
      </c>
    </row>
    <row r="4" spans="1:45" s="85" customFormat="1" ht="13.9">
      <c r="A4" s="137" t="s">
        <v>100</v>
      </c>
      <c r="B4" s="8" t="str">
        <f>VLOOKUP(A4,'CENTRO DE COSTOS'!A:D,4,FALSE)</f>
        <v>KEVIN ALEXIS CORZO BUSTOS</v>
      </c>
      <c r="C4" s="8" t="str">
        <f>VLOOKUP(A4,'CENTRO DE COSTOS'!A:D,2,FALSE)</f>
        <v>0004-0007</v>
      </c>
      <c r="D4" s="136">
        <v>50124</v>
      </c>
      <c r="E4" s="122" t="s">
        <v>190</v>
      </c>
      <c r="F4" s="8" t="s">
        <v>191</v>
      </c>
      <c r="G4" s="142">
        <v>45800</v>
      </c>
      <c r="H4" s="143">
        <v>45804</v>
      </c>
      <c r="I4" s="142">
        <v>45800</v>
      </c>
      <c r="J4" s="143">
        <v>45812</v>
      </c>
      <c r="K4" s="143">
        <v>45812</v>
      </c>
      <c r="L4" s="138" t="s">
        <v>192</v>
      </c>
      <c r="M4" s="137" t="s">
        <v>193</v>
      </c>
      <c r="N4" s="138" t="s">
        <v>194</v>
      </c>
      <c r="O4" s="138">
        <v>79356</v>
      </c>
      <c r="P4" s="140" t="s">
        <v>165</v>
      </c>
      <c r="Q4" s="125" t="s">
        <v>166</v>
      </c>
      <c r="R4" s="126" t="s">
        <v>167</v>
      </c>
      <c r="S4" s="149" t="s">
        <v>168</v>
      </c>
      <c r="T4" s="150" t="s">
        <v>168</v>
      </c>
      <c r="U4" s="150" t="s">
        <v>169</v>
      </c>
      <c r="V4" s="139" t="s">
        <v>195</v>
      </c>
      <c r="W4" s="146" t="s">
        <v>196</v>
      </c>
      <c r="X4" s="136" t="s">
        <v>197</v>
      </c>
      <c r="Y4" s="136">
        <v>859272</v>
      </c>
      <c r="Z4" s="136" t="s">
        <v>173</v>
      </c>
      <c r="AA4" s="136">
        <v>915631</v>
      </c>
      <c r="AB4" s="136" t="s">
        <v>173</v>
      </c>
      <c r="AC4" s="136" t="s">
        <v>174</v>
      </c>
      <c r="AD4" s="137" t="s">
        <v>30</v>
      </c>
      <c r="AE4" s="143" t="s">
        <v>189</v>
      </c>
      <c r="AF4" s="123" t="s">
        <v>177</v>
      </c>
      <c r="AG4" s="136">
        <v>1</v>
      </c>
      <c r="AH4" s="121">
        <v>0</v>
      </c>
      <c r="AI4" s="127">
        <f>IF(AD4="TIPO I",'BASE LIQUIDACION REDEBAN 2025'!$B$2,IF(AD4="TIPO II",'BASE LIQUIDACION REDEBAN 2025'!$B$3,IF(AD4="TIPO III",'BASE LIQUIDACION REDEBAN 2025'!$B$4,IF(AD4="TIPO IV",'BASE LIQUIDACION REDEBAN 2025'!$B$5,IF(AE4="AEREO",'BASE LIQUIDACION REDEBAN 2025'!$B$6,'BASE LIQUIDACION REDEBAN 2025'!$B$5)))))</f>
        <v>275728.78077800001</v>
      </c>
      <c r="AJ4" s="127">
        <f>IF(AD4="TIPO I",'BASE LIQUIDACION REDEBAN 2025'!$B$10,IF(AD4="TIPO II",'BASE LIQUIDACION REDEBAN 2025'!$B$11,IF(AD4="TIPO III",'BASE LIQUIDACION REDEBAN 2025'!$B$12,'BASE LIQUIDACION REDEBAN 2025'!$B$13)))</f>
        <v>196536.5258152</v>
      </c>
      <c r="AK4" s="128">
        <f t="shared" si="1"/>
        <v>275728.78077800001</v>
      </c>
    </row>
    <row r="5" spans="1:45" s="85" customFormat="1" ht="13.9">
      <c r="A5" s="137" t="s">
        <v>76</v>
      </c>
      <c r="B5" s="8" t="str">
        <f>VLOOKUP(A5,'CENTRO DE COSTOS'!A:D,4,FALSE)</f>
        <v>DIEGO FERNANDO HENAO CARDONA</v>
      </c>
      <c r="C5" s="8" t="str">
        <f>VLOOKUP(A5,'CENTRO DE COSTOS'!A:D,2,FALSE)</f>
        <v>0004-0003</v>
      </c>
      <c r="D5" s="136">
        <v>19397</v>
      </c>
      <c r="E5" s="122" t="s">
        <v>198</v>
      </c>
      <c r="F5" s="8" t="s">
        <v>199</v>
      </c>
      <c r="G5" s="142">
        <v>45805</v>
      </c>
      <c r="H5" s="143">
        <v>45807</v>
      </c>
      <c r="I5" s="142">
        <v>45805</v>
      </c>
      <c r="J5" s="143">
        <v>45811</v>
      </c>
      <c r="K5" s="143">
        <v>45811</v>
      </c>
      <c r="L5" s="138" t="s">
        <v>200</v>
      </c>
      <c r="M5" s="137" t="s">
        <v>201</v>
      </c>
      <c r="N5" s="138" t="s">
        <v>202</v>
      </c>
      <c r="O5" s="138">
        <v>79561</v>
      </c>
      <c r="P5" s="140" t="s">
        <v>165</v>
      </c>
      <c r="Q5" s="125" t="s">
        <v>166</v>
      </c>
      <c r="R5" s="126" t="s">
        <v>167</v>
      </c>
      <c r="S5" s="149" t="s">
        <v>168</v>
      </c>
      <c r="T5" s="150" t="s">
        <v>168</v>
      </c>
      <c r="U5" s="150" t="s">
        <v>169</v>
      </c>
      <c r="V5" s="139" t="s">
        <v>203</v>
      </c>
      <c r="W5" s="146" t="s">
        <v>204</v>
      </c>
      <c r="X5" s="136" t="s">
        <v>205</v>
      </c>
      <c r="Y5" s="136">
        <v>761185</v>
      </c>
      <c r="Z5" s="136" t="s">
        <v>173</v>
      </c>
      <c r="AA5" s="136">
        <v>933206</v>
      </c>
      <c r="AB5" s="136" t="s">
        <v>173</v>
      </c>
      <c r="AC5" s="136" t="s">
        <v>174</v>
      </c>
      <c r="AD5" s="137" t="s">
        <v>32</v>
      </c>
      <c r="AE5" s="143" t="s">
        <v>189</v>
      </c>
      <c r="AF5" s="123" t="s">
        <v>177</v>
      </c>
      <c r="AG5" s="136">
        <v>1</v>
      </c>
      <c r="AH5" s="121">
        <v>0</v>
      </c>
      <c r="AI5" s="127">
        <f>IF(AD5="TIPO I",'BASE LIQUIDACION REDEBAN 2025'!$B$2,IF(AD5="TIPO II",'BASE LIQUIDACION REDEBAN 2025'!$B$3,IF(AD5="TIPO III",'BASE LIQUIDACION REDEBAN 2025'!$B$4,IF(AD5="TIPO IV",'BASE LIQUIDACION REDEBAN 2025'!$B$5,IF(AE5="AEREO",'BASE LIQUIDACION REDEBAN 2025'!$B$6,'BASE LIQUIDACION REDEBAN 2025'!$B$5)))))</f>
        <v>504832.64687880001</v>
      </c>
      <c r="AJ5" s="127">
        <f>IF(AD5="TIPO I",'BASE LIQUIDACION REDEBAN 2025'!$B$10,IF(AD5="TIPO II",'BASE LIQUIDACION REDEBAN 2025'!$B$11,IF(AD5="TIPO III",'BASE LIQUIDACION REDEBAN 2025'!$B$12,'BASE LIQUIDACION REDEBAN 2025'!$B$13)))</f>
        <v>196536.5258152</v>
      </c>
      <c r="AK5" s="128">
        <f t="shared" si="1"/>
        <v>504832.64687880001</v>
      </c>
    </row>
    <row r="6" spans="1:45" s="85" customFormat="1" ht="13.9">
      <c r="A6" s="137" t="s">
        <v>60</v>
      </c>
      <c r="B6" s="8" t="str">
        <f>VLOOKUP(A6,'CENTRO DE COSTOS'!A:D,4,FALSE)</f>
        <v>JUAN SEBASTIÁN RÍOS CASTRILLÓN</v>
      </c>
      <c r="C6" s="8" t="str">
        <f>VLOOKUP(A6,'CENTRO DE COSTOS'!A:D,2,FALSE)</f>
        <v>0004-0005</v>
      </c>
      <c r="D6" s="136">
        <v>27135</v>
      </c>
      <c r="E6" s="122" t="s">
        <v>206</v>
      </c>
      <c r="F6" s="8" t="s">
        <v>207</v>
      </c>
      <c r="G6" s="142">
        <v>45805</v>
      </c>
      <c r="H6" s="143">
        <v>45807</v>
      </c>
      <c r="I6" s="142">
        <v>45805</v>
      </c>
      <c r="J6" s="143">
        <v>45814</v>
      </c>
      <c r="K6" s="143">
        <v>45814</v>
      </c>
      <c r="L6" s="138" t="s">
        <v>208</v>
      </c>
      <c r="M6" s="137" t="s">
        <v>209</v>
      </c>
      <c r="N6" s="138" t="s">
        <v>210</v>
      </c>
      <c r="O6" s="138">
        <v>79580</v>
      </c>
      <c r="P6" s="140" t="s">
        <v>165</v>
      </c>
      <c r="Q6" s="125" t="s">
        <v>166</v>
      </c>
      <c r="R6" s="126" t="s">
        <v>167</v>
      </c>
      <c r="S6" s="149" t="s">
        <v>168</v>
      </c>
      <c r="T6" s="150" t="s">
        <v>168</v>
      </c>
      <c r="U6" s="136" t="s">
        <v>169</v>
      </c>
      <c r="V6" s="139" t="s">
        <v>211</v>
      </c>
      <c r="W6" s="146" t="s">
        <v>212</v>
      </c>
      <c r="X6" s="136" t="s">
        <v>213</v>
      </c>
      <c r="Y6" s="136">
        <v>792636</v>
      </c>
      <c r="Z6" s="136" t="s">
        <v>173</v>
      </c>
      <c r="AA6" s="136">
        <v>905838</v>
      </c>
      <c r="AB6" s="136" t="s">
        <v>173</v>
      </c>
      <c r="AC6" s="136" t="s">
        <v>174</v>
      </c>
      <c r="AD6" s="137" t="s">
        <v>32</v>
      </c>
      <c r="AE6" s="143" t="s">
        <v>189</v>
      </c>
      <c r="AF6" s="123" t="s">
        <v>177</v>
      </c>
      <c r="AG6" s="136">
        <v>1</v>
      </c>
      <c r="AH6" s="121">
        <v>0</v>
      </c>
      <c r="AI6" s="127">
        <f>IF(AD6="TIPO I",'BASE LIQUIDACION REDEBAN 2025'!$B$2,IF(AD6="TIPO II",'BASE LIQUIDACION REDEBAN 2025'!$B$3,IF(AD6="TIPO III",'BASE LIQUIDACION REDEBAN 2025'!$B$4,IF(AD6="TIPO IV",'BASE LIQUIDACION REDEBAN 2025'!$B$5,IF(AE6="AEREO",'BASE LIQUIDACION REDEBAN 2025'!$B$6,'BASE LIQUIDACION REDEBAN 2025'!$B$5)))))</f>
        <v>504832.64687880001</v>
      </c>
      <c r="AJ6" s="127">
        <f>IF(AD6="TIPO I",'BASE LIQUIDACION REDEBAN 2025'!$B$10,IF(AD6="TIPO II",'BASE LIQUIDACION REDEBAN 2025'!$B$11,IF(AD6="TIPO III",'BASE LIQUIDACION REDEBAN 2025'!$B$12,'BASE LIQUIDACION REDEBAN 2025'!$B$13)))</f>
        <v>196536.5258152</v>
      </c>
      <c r="AK6" s="128">
        <f t="shared" si="1"/>
        <v>504832.64687880001</v>
      </c>
    </row>
    <row r="7" spans="1:45" s="85" customFormat="1" ht="13.9">
      <c r="A7" s="137" t="s">
        <v>93</v>
      </c>
      <c r="B7" s="8" t="str">
        <f>VLOOKUP(A7,'CENTRO DE COSTOS'!A:D,4,FALSE)</f>
        <v>DIEGO FERNANDO HENAO CARDONA</v>
      </c>
      <c r="C7" s="8" t="str">
        <f>VLOOKUP(A7,'CENTRO DE COSTOS'!A:D,2,FALSE)</f>
        <v>0004-0003</v>
      </c>
      <c r="D7" s="136">
        <v>52320</v>
      </c>
      <c r="E7" s="122" t="s">
        <v>214</v>
      </c>
      <c r="F7" s="8" t="s">
        <v>215</v>
      </c>
      <c r="G7" s="142">
        <v>45805</v>
      </c>
      <c r="H7" s="143">
        <v>45807</v>
      </c>
      <c r="I7" s="142">
        <v>45805</v>
      </c>
      <c r="J7" s="143">
        <v>45811</v>
      </c>
      <c r="K7" s="143">
        <v>45811</v>
      </c>
      <c r="L7" s="138" t="s">
        <v>162</v>
      </c>
      <c r="M7" s="137" t="s">
        <v>216</v>
      </c>
      <c r="N7" s="138" t="s">
        <v>217</v>
      </c>
      <c r="O7" s="138">
        <v>79558</v>
      </c>
      <c r="P7" s="140" t="s">
        <v>165</v>
      </c>
      <c r="Q7" s="125" t="s">
        <v>166</v>
      </c>
      <c r="R7" s="126" t="s">
        <v>167</v>
      </c>
      <c r="S7" s="149" t="s">
        <v>168</v>
      </c>
      <c r="T7" s="150" t="s">
        <v>168</v>
      </c>
      <c r="U7" s="150" t="s">
        <v>169</v>
      </c>
      <c r="V7" s="139" t="s">
        <v>218</v>
      </c>
      <c r="W7" s="146" t="s">
        <v>219</v>
      </c>
      <c r="X7" s="136" t="s">
        <v>220</v>
      </c>
      <c r="Y7" s="136">
        <v>1115746</v>
      </c>
      <c r="Z7" s="136" t="s">
        <v>173</v>
      </c>
      <c r="AA7" s="136">
        <v>892665</v>
      </c>
      <c r="AB7" s="136" t="s">
        <v>173</v>
      </c>
      <c r="AC7" s="136" t="s">
        <v>174</v>
      </c>
      <c r="AD7" s="137" t="s">
        <v>28</v>
      </c>
      <c r="AE7" s="143" t="s">
        <v>189</v>
      </c>
      <c r="AF7" s="123" t="s">
        <v>177</v>
      </c>
      <c r="AG7" s="136">
        <v>1</v>
      </c>
      <c r="AH7" s="121">
        <v>0</v>
      </c>
      <c r="AI7" s="127">
        <f>IF(AD7="TIPO I",'BASE LIQUIDACION REDEBAN 2025'!$B$2,IF(AD7="TIPO II",'BASE LIQUIDACION REDEBAN 2025'!$B$3,IF(AD7="TIPO III",'BASE LIQUIDACION REDEBAN 2025'!$B$4,IF(AD7="TIPO IV",'BASE LIQUIDACION REDEBAN 2025'!$B$5,IF(AE7="AEREO",'BASE LIQUIDACION REDEBAN 2025'!$B$6,'BASE LIQUIDACION REDEBAN 2025'!$B$5)))))</f>
        <v>163813.69572160003</v>
      </c>
      <c r="AJ7" s="127">
        <f>IF(AD7="TIPO I",'BASE LIQUIDACION REDEBAN 2025'!$B$10,IF(AD7="TIPO II",'BASE LIQUIDACION REDEBAN 2025'!$B$11,IF(AD7="TIPO III",'BASE LIQUIDACION REDEBAN 2025'!$B$12,'BASE LIQUIDACION REDEBAN 2025'!$B$13)))</f>
        <v>140395.6348884</v>
      </c>
      <c r="AK7" s="128">
        <f t="shared" si="1"/>
        <v>163813.69572160003</v>
      </c>
    </row>
    <row r="8" spans="1:45" s="85" customFormat="1" ht="13.9">
      <c r="A8" s="137" t="s">
        <v>90</v>
      </c>
      <c r="B8" s="8" t="str">
        <f>VLOOKUP(A8,'CENTRO DE COSTOS'!A:D,4,FALSE)</f>
        <v>JUAN SEBASTIÁN RÍOS CASTRILLÓN</v>
      </c>
      <c r="C8" s="8" t="str">
        <f>VLOOKUP(A8,'CENTRO DE COSTOS'!A:D,2,FALSE)</f>
        <v>0004-0005</v>
      </c>
      <c r="D8" s="136">
        <v>27361</v>
      </c>
      <c r="E8" s="122" t="s">
        <v>221</v>
      </c>
      <c r="F8" s="8" t="s">
        <v>222</v>
      </c>
      <c r="G8" s="142">
        <v>45805</v>
      </c>
      <c r="H8" s="143">
        <v>45817</v>
      </c>
      <c r="I8" s="142">
        <v>45805</v>
      </c>
      <c r="J8" s="143">
        <v>45812</v>
      </c>
      <c r="K8" s="143">
        <v>45812</v>
      </c>
      <c r="L8" s="138" t="s">
        <v>208</v>
      </c>
      <c r="M8" s="137" t="s">
        <v>223</v>
      </c>
      <c r="N8" s="138" t="s">
        <v>224</v>
      </c>
      <c r="O8" s="138">
        <v>79563</v>
      </c>
      <c r="P8" s="140" t="s">
        <v>165</v>
      </c>
      <c r="Q8" s="125" t="s">
        <v>166</v>
      </c>
      <c r="R8" s="126" t="s">
        <v>167</v>
      </c>
      <c r="S8" s="149" t="s">
        <v>168</v>
      </c>
      <c r="T8" s="150" t="s">
        <v>168</v>
      </c>
      <c r="U8" s="150" t="s">
        <v>169</v>
      </c>
      <c r="V8" s="139" t="s">
        <v>225</v>
      </c>
      <c r="W8" s="146" t="s">
        <v>212</v>
      </c>
      <c r="X8" s="136" t="s">
        <v>226</v>
      </c>
      <c r="Y8" s="136">
        <v>771855</v>
      </c>
      <c r="Z8" s="136" t="s">
        <v>173</v>
      </c>
      <c r="AA8" s="136">
        <v>1146028</v>
      </c>
      <c r="AB8" s="136" t="s">
        <v>173</v>
      </c>
      <c r="AC8" s="136" t="s">
        <v>174</v>
      </c>
      <c r="AD8" s="137" t="s">
        <v>175</v>
      </c>
      <c r="AE8" s="143" t="s">
        <v>227</v>
      </c>
      <c r="AF8" s="123" t="s">
        <v>177</v>
      </c>
      <c r="AG8" s="136">
        <v>1</v>
      </c>
      <c r="AH8" s="121">
        <v>0</v>
      </c>
      <c r="AI8" s="127">
        <f>IF(AD8="TIPO I",'BASE LIQUIDACION REDEBAN 2025'!$B$2,IF(AD8="TIPO II",'BASE LIQUIDACION REDEBAN 2025'!$B$3,IF(AD8="TIPO III",'BASE LIQUIDACION REDEBAN 2025'!$B$4,IF(AD8="TIPO IV",'BASE LIQUIDACION REDEBAN 2025'!$B$5,IF(AE8="AEREO",'BASE LIQUIDACION REDEBAN 2025'!$B$6,'BASE LIQUIDACION REDEBAN 2025'!$B$5)))))</f>
        <v>988462.96268840006</v>
      </c>
      <c r="AJ8" s="127">
        <f>IF(AD8="TIPO I",'BASE LIQUIDACION REDEBAN 2025'!$B$10,IF(AD8="TIPO II",'BASE LIQUIDACION REDEBAN 2025'!$B$11,IF(AD8="TIPO III",'BASE LIQUIDACION REDEBAN 2025'!$B$12,'BASE LIQUIDACION REDEBAN 2025'!$B$13)))</f>
        <v>196536.5258152</v>
      </c>
      <c r="AK8" s="128">
        <f t="shared" si="1"/>
        <v>988462.96268840006</v>
      </c>
    </row>
    <row r="9" spans="1:45" s="85" customFormat="1" ht="13.9">
      <c r="A9" s="137" t="s">
        <v>76</v>
      </c>
      <c r="B9" s="8" t="str">
        <f>VLOOKUP(A9,'CENTRO DE COSTOS'!A:D,4,FALSE)</f>
        <v>DIEGO FERNANDO HENAO CARDONA</v>
      </c>
      <c r="C9" s="8" t="str">
        <f>VLOOKUP(A9,'CENTRO DE COSTOS'!A:D,2,FALSE)</f>
        <v>0004-0003</v>
      </c>
      <c r="D9" s="136">
        <v>76109</v>
      </c>
      <c r="E9" s="122" t="s">
        <v>228</v>
      </c>
      <c r="F9" s="8" t="s">
        <v>229</v>
      </c>
      <c r="G9" s="142">
        <v>45805</v>
      </c>
      <c r="H9" s="143">
        <v>45807</v>
      </c>
      <c r="I9" s="142">
        <v>45805</v>
      </c>
      <c r="J9" s="143">
        <v>45812</v>
      </c>
      <c r="K9" s="143">
        <v>45812</v>
      </c>
      <c r="L9" s="138" t="s">
        <v>230</v>
      </c>
      <c r="M9" s="137" t="s">
        <v>231</v>
      </c>
      <c r="N9" s="138" t="s">
        <v>232</v>
      </c>
      <c r="O9" s="138">
        <v>79355</v>
      </c>
      <c r="P9" s="140" t="s">
        <v>233</v>
      </c>
      <c r="Q9" s="125" t="s">
        <v>166</v>
      </c>
      <c r="R9" s="126" t="s">
        <v>167</v>
      </c>
      <c r="S9" s="149" t="s">
        <v>168</v>
      </c>
      <c r="T9" s="150" t="s">
        <v>168</v>
      </c>
      <c r="U9" s="150" t="s">
        <v>169</v>
      </c>
      <c r="V9" s="139" t="s">
        <v>234</v>
      </c>
      <c r="W9" s="146" t="s">
        <v>171</v>
      </c>
      <c r="X9" s="136" t="s">
        <v>235</v>
      </c>
      <c r="Y9" s="136">
        <v>1072780</v>
      </c>
      <c r="Z9" s="136" t="s">
        <v>173</v>
      </c>
      <c r="AA9" s="136">
        <v>528290</v>
      </c>
      <c r="AB9" s="136" t="s">
        <v>173</v>
      </c>
      <c r="AC9" s="136" t="s">
        <v>174</v>
      </c>
      <c r="AD9" s="137" t="s">
        <v>30</v>
      </c>
      <c r="AE9" s="143" t="s">
        <v>189</v>
      </c>
      <c r="AF9" s="123" t="s">
        <v>177</v>
      </c>
      <c r="AG9" s="136">
        <v>1</v>
      </c>
      <c r="AH9" s="121">
        <v>0</v>
      </c>
      <c r="AI9" s="127">
        <f>IF(AD9="TIPO I",'BASE LIQUIDACION REDEBAN 2025'!$B$2,IF(AD9="TIPO II",'BASE LIQUIDACION REDEBAN 2025'!$B$3,IF(AD9="TIPO III",'BASE LIQUIDACION REDEBAN 2025'!$B$4,IF(AD9="TIPO IV",'BASE LIQUIDACION REDEBAN 2025'!$B$5,IF(AE9="AEREO",'BASE LIQUIDACION REDEBAN 2025'!$B$6,'BASE LIQUIDACION REDEBAN 2025'!$B$5)))))</f>
        <v>275728.78077800001</v>
      </c>
      <c r="AJ9" s="127">
        <f>IF(AD9="TIPO I",'BASE LIQUIDACION REDEBAN 2025'!$B$10,IF(AD9="TIPO II",'BASE LIQUIDACION REDEBAN 2025'!$B$11,IF(AD9="TIPO III",'BASE LIQUIDACION REDEBAN 2025'!$B$12,'BASE LIQUIDACION REDEBAN 2025'!$B$13)))</f>
        <v>196536.5258152</v>
      </c>
      <c r="AK9" s="128">
        <f t="shared" si="1"/>
        <v>275728.78077800001</v>
      </c>
    </row>
    <row r="10" spans="1:45" s="85" customFormat="1" ht="13.9">
      <c r="A10" s="137" t="s">
        <v>76</v>
      </c>
      <c r="B10" s="8" t="str">
        <f>VLOOKUP(A10,'CENTRO DE COSTOS'!A:D,4,FALSE)</f>
        <v>DIEGO FERNANDO HENAO CARDONA</v>
      </c>
      <c r="C10" s="8" t="str">
        <f>VLOOKUP(A10,'CENTRO DE COSTOS'!A:D,2,FALSE)</f>
        <v>0004-0003</v>
      </c>
      <c r="D10" s="136">
        <v>76001</v>
      </c>
      <c r="E10" s="122" t="s">
        <v>236</v>
      </c>
      <c r="F10" s="8" t="s">
        <v>237</v>
      </c>
      <c r="G10" s="142">
        <v>45805</v>
      </c>
      <c r="H10" s="143">
        <v>45807</v>
      </c>
      <c r="I10" s="142">
        <v>45805</v>
      </c>
      <c r="J10" s="143">
        <v>45811</v>
      </c>
      <c r="K10" s="143">
        <v>45811</v>
      </c>
      <c r="L10" s="138" t="s">
        <v>230</v>
      </c>
      <c r="M10" s="137" t="s">
        <v>76</v>
      </c>
      <c r="N10" s="138" t="s">
        <v>238</v>
      </c>
      <c r="O10" s="138">
        <v>79361</v>
      </c>
      <c r="P10" s="140" t="s">
        <v>233</v>
      </c>
      <c r="Q10" s="125" t="s">
        <v>166</v>
      </c>
      <c r="R10" s="126" t="s">
        <v>167</v>
      </c>
      <c r="S10" s="149" t="s">
        <v>168</v>
      </c>
      <c r="T10" s="150" t="s">
        <v>168</v>
      </c>
      <c r="U10" s="136" t="s">
        <v>169</v>
      </c>
      <c r="V10" s="139" t="s">
        <v>239</v>
      </c>
      <c r="W10" s="146" t="s">
        <v>240</v>
      </c>
      <c r="X10" s="136" t="s">
        <v>241</v>
      </c>
      <c r="Y10" s="136">
        <v>1219158</v>
      </c>
      <c r="Z10" s="136">
        <v>1006564</v>
      </c>
      <c r="AA10" s="136">
        <v>789713</v>
      </c>
      <c r="AB10" s="136" t="s">
        <v>173</v>
      </c>
      <c r="AC10" s="136" t="s">
        <v>174</v>
      </c>
      <c r="AD10" s="137" t="s">
        <v>25</v>
      </c>
      <c r="AE10" s="143" t="s">
        <v>189</v>
      </c>
      <c r="AF10" s="123" t="s">
        <v>177</v>
      </c>
      <c r="AG10" s="136">
        <v>1</v>
      </c>
      <c r="AH10" s="121">
        <v>0</v>
      </c>
      <c r="AI10" s="127">
        <f>IF(AD10="TIPO I",'BASE LIQUIDACION REDEBAN 2025'!$B$2,IF(AD10="TIPO II",'BASE LIQUIDACION REDEBAN 2025'!$B$3,IF(AD10="TIPO III",'BASE LIQUIDACION REDEBAN 2025'!$B$4,IF(AD10="TIPO IV",'BASE LIQUIDACION REDEBAN 2025'!$B$5,IF(AE10="AEREO",'BASE LIQUIDACION REDEBAN 2025'!$B$6,'BASE LIQUIDACION REDEBAN 2025'!$B$5)))))</f>
        <v>75096.394270399993</v>
      </c>
      <c r="AJ10" s="127">
        <f>IF(AD10="TIPO I",'BASE LIQUIDACION REDEBAN 2025'!$B$10,IF(AD10="TIPO II",'BASE LIQUIDACION REDEBAN 2025'!$B$11,IF(AD10="TIPO III",'BASE LIQUIDACION REDEBAN 2025'!$B$12,'BASE LIQUIDACION REDEBAN 2025'!$B$13)))</f>
        <v>75096.394270399993</v>
      </c>
      <c r="AK10" s="128">
        <f t="shared" si="1"/>
        <v>75096.394270399993</v>
      </c>
    </row>
    <row r="11" spans="1:45" s="85" customFormat="1" ht="13.9">
      <c r="A11" s="137" t="s">
        <v>100</v>
      </c>
      <c r="B11" s="8" t="str">
        <f>VLOOKUP(A11,'CENTRO DE COSTOS'!A:D,4,FALSE)</f>
        <v>KEVIN ALEXIS CORZO BUSTOS</v>
      </c>
      <c r="C11" s="8" t="str">
        <f>VLOOKUP(A11,'CENTRO DE COSTOS'!A:D,2,FALSE)</f>
        <v>0004-0007</v>
      </c>
      <c r="D11" s="136">
        <v>50001</v>
      </c>
      <c r="E11" s="122" t="s">
        <v>242</v>
      </c>
      <c r="F11" s="8" t="s">
        <v>243</v>
      </c>
      <c r="G11" s="142">
        <v>45807</v>
      </c>
      <c r="H11" s="143">
        <v>45812</v>
      </c>
      <c r="I11" s="142">
        <v>45807</v>
      </c>
      <c r="J11" s="143">
        <v>45812</v>
      </c>
      <c r="K11" s="143">
        <v>45812</v>
      </c>
      <c r="L11" s="138" t="s">
        <v>192</v>
      </c>
      <c r="M11" s="137" t="s">
        <v>100</v>
      </c>
      <c r="N11" s="138" t="s">
        <v>244</v>
      </c>
      <c r="O11" s="138">
        <v>79665</v>
      </c>
      <c r="P11" s="140" t="s">
        <v>165</v>
      </c>
      <c r="Q11" s="125" t="s">
        <v>166</v>
      </c>
      <c r="R11" s="126" t="s">
        <v>167</v>
      </c>
      <c r="S11" s="149" t="s">
        <v>168</v>
      </c>
      <c r="T11" s="150" t="s">
        <v>168</v>
      </c>
      <c r="U11" s="150" t="s">
        <v>169</v>
      </c>
      <c r="V11" s="139" t="s">
        <v>245</v>
      </c>
      <c r="W11" s="146" t="s">
        <v>246</v>
      </c>
      <c r="X11" s="136" t="s">
        <v>247</v>
      </c>
      <c r="Y11" s="136">
        <v>1040805</v>
      </c>
      <c r="Z11" s="136">
        <v>1138829</v>
      </c>
      <c r="AA11" s="136">
        <v>523819</v>
      </c>
      <c r="AB11" s="136" t="s">
        <v>173</v>
      </c>
      <c r="AC11" s="136" t="s">
        <v>174</v>
      </c>
      <c r="AD11" s="137" t="s">
        <v>25</v>
      </c>
      <c r="AE11" s="143" t="s">
        <v>189</v>
      </c>
      <c r="AF11" s="123" t="s">
        <v>177</v>
      </c>
      <c r="AG11" s="136">
        <v>1</v>
      </c>
      <c r="AH11" s="121">
        <v>0</v>
      </c>
      <c r="AI11" s="127">
        <f>IF(AD11="TIPO I",'BASE LIQUIDACION REDEBAN 2025'!$B$2,IF(AD11="TIPO II",'BASE LIQUIDACION REDEBAN 2025'!$B$3,IF(AD11="TIPO III",'BASE LIQUIDACION REDEBAN 2025'!$B$4,IF(AD11="TIPO IV",'BASE LIQUIDACION REDEBAN 2025'!$B$5,IF(AE11="AEREO",'BASE LIQUIDACION REDEBAN 2025'!$B$6,'BASE LIQUIDACION REDEBAN 2025'!$B$5)))))</f>
        <v>75096.394270399993</v>
      </c>
      <c r="AJ11" s="127">
        <f>IF(AD11="TIPO I",'BASE LIQUIDACION REDEBAN 2025'!$B$10,IF(AD11="TIPO II",'BASE LIQUIDACION REDEBAN 2025'!$B$11,IF(AD11="TIPO III",'BASE LIQUIDACION REDEBAN 2025'!$B$12,'BASE LIQUIDACION REDEBAN 2025'!$B$13)))</f>
        <v>75096.394270399993</v>
      </c>
      <c r="AK11" s="128">
        <f t="shared" si="1"/>
        <v>75096.394270399993</v>
      </c>
    </row>
    <row r="12" spans="1:45" s="85" customFormat="1" ht="13.9">
      <c r="A12" s="137" t="s">
        <v>100</v>
      </c>
      <c r="B12" s="8" t="str">
        <f>VLOOKUP(A12,'CENTRO DE COSTOS'!A:D,4,FALSE)</f>
        <v>KEVIN ALEXIS CORZO BUSTOS</v>
      </c>
      <c r="C12" s="8" t="str">
        <f>VLOOKUP(A12,'CENTRO DE COSTOS'!A:D,2,FALSE)</f>
        <v>0004-0007</v>
      </c>
      <c r="D12" s="136">
        <v>50313</v>
      </c>
      <c r="E12" s="122" t="s">
        <v>248</v>
      </c>
      <c r="F12" s="8" t="s">
        <v>249</v>
      </c>
      <c r="G12" s="142">
        <v>45807</v>
      </c>
      <c r="H12" s="143">
        <v>45812</v>
      </c>
      <c r="I12" s="142">
        <v>45807</v>
      </c>
      <c r="J12" s="143">
        <v>45811</v>
      </c>
      <c r="K12" s="143">
        <v>45811</v>
      </c>
      <c r="L12" s="138" t="s">
        <v>192</v>
      </c>
      <c r="M12" s="137" t="s">
        <v>250</v>
      </c>
      <c r="N12" s="138" t="s">
        <v>251</v>
      </c>
      <c r="O12" s="138">
        <v>79637</v>
      </c>
      <c r="P12" s="140" t="s">
        <v>165</v>
      </c>
      <c r="Q12" s="125" t="s">
        <v>166</v>
      </c>
      <c r="R12" s="126" t="s">
        <v>167</v>
      </c>
      <c r="S12" s="149" t="s">
        <v>168</v>
      </c>
      <c r="T12" s="150" t="s">
        <v>168</v>
      </c>
      <c r="U12" s="136" t="s">
        <v>169</v>
      </c>
      <c r="V12" s="139" t="s">
        <v>252</v>
      </c>
      <c r="W12" s="146" t="s">
        <v>246</v>
      </c>
      <c r="X12" s="136" t="s">
        <v>253</v>
      </c>
      <c r="Y12" s="136">
        <v>981893</v>
      </c>
      <c r="Z12" s="136" t="s">
        <v>173</v>
      </c>
      <c r="AA12" s="136">
        <v>514973</v>
      </c>
      <c r="AB12" s="136" t="s">
        <v>173</v>
      </c>
      <c r="AC12" s="136" t="s">
        <v>174</v>
      </c>
      <c r="AD12" s="137" t="s">
        <v>28</v>
      </c>
      <c r="AE12" s="143" t="s">
        <v>189</v>
      </c>
      <c r="AF12" s="123" t="s">
        <v>177</v>
      </c>
      <c r="AG12" s="136">
        <v>1</v>
      </c>
      <c r="AH12" s="121">
        <v>0</v>
      </c>
      <c r="AI12" s="127">
        <f>IF(AD12="TIPO I",'BASE LIQUIDACION REDEBAN 2025'!$B$2,IF(AD12="TIPO II",'BASE LIQUIDACION REDEBAN 2025'!$B$3,IF(AD12="TIPO III",'BASE LIQUIDACION REDEBAN 2025'!$B$4,IF(AD12="TIPO IV",'BASE LIQUIDACION REDEBAN 2025'!$B$5,IF(AE12="AEREO",'BASE LIQUIDACION REDEBAN 2025'!$B$6,'BASE LIQUIDACION REDEBAN 2025'!$B$5)))))</f>
        <v>163813.69572160003</v>
      </c>
      <c r="AJ12" s="127">
        <f>IF(AD12="TIPO I",'BASE LIQUIDACION REDEBAN 2025'!$B$10,IF(AD12="TIPO II",'BASE LIQUIDACION REDEBAN 2025'!$B$11,IF(AD12="TIPO III",'BASE LIQUIDACION REDEBAN 2025'!$B$12,'BASE LIQUIDACION REDEBAN 2025'!$B$13)))</f>
        <v>140395.6348884</v>
      </c>
      <c r="AK12" s="128">
        <f t="shared" si="1"/>
        <v>163813.69572160003</v>
      </c>
    </row>
    <row r="13" spans="1:45" s="85" customFormat="1" ht="13.9">
      <c r="A13" s="137" t="s">
        <v>92</v>
      </c>
      <c r="B13" s="8" t="str">
        <f>VLOOKUP(A13,'CENTRO DE COSTOS'!A:D,4,FALSE)</f>
        <v>KEVIN ALEXIS CORZO BUSTOS</v>
      </c>
      <c r="C13" s="8" t="str">
        <f>VLOOKUP(A13,'CENTRO DE COSTOS'!A:D,2,FALSE)</f>
        <v>0004-0007</v>
      </c>
      <c r="D13" s="136">
        <v>41001</v>
      </c>
      <c r="E13" s="122" t="s">
        <v>254</v>
      </c>
      <c r="F13" s="8" t="s">
        <v>255</v>
      </c>
      <c r="G13" s="142">
        <v>45807</v>
      </c>
      <c r="H13" s="143">
        <v>45812</v>
      </c>
      <c r="I13" s="142">
        <v>45807</v>
      </c>
      <c r="J13" s="143">
        <v>45811</v>
      </c>
      <c r="K13" s="143">
        <v>45811</v>
      </c>
      <c r="L13" s="138" t="s">
        <v>256</v>
      </c>
      <c r="M13" s="137" t="s">
        <v>92</v>
      </c>
      <c r="N13" s="138" t="s">
        <v>257</v>
      </c>
      <c r="O13" s="138">
        <v>79645</v>
      </c>
      <c r="P13" s="140" t="s">
        <v>165</v>
      </c>
      <c r="Q13" s="125" t="s">
        <v>166</v>
      </c>
      <c r="R13" s="126" t="s">
        <v>167</v>
      </c>
      <c r="S13" s="149" t="s">
        <v>168</v>
      </c>
      <c r="T13" s="150" t="s">
        <v>168</v>
      </c>
      <c r="U13" s="136" t="s">
        <v>169</v>
      </c>
      <c r="V13" s="139" t="s">
        <v>258</v>
      </c>
      <c r="W13" s="146" t="s">
        <v>259</v>
      </c>
      <c r="X13" s="136" t="s">
        <v>260</v>
      </c>
      <c r="Y13" s="136">
        <v>792659</v>
      </c>
      <c r="Z13" s="136" t="s">
        <v>173</v>
      </c>
      <c r="AA13" s="136">
        <v>892883</v>
      </c>
      <c r="AB13" s="136" t="s">
        <v>173</v>
      </c>
      <c r="AC13" s="136" t="s">
        <v>174</v>
      </c>
      <c r="AD13" s="137" t="s">
        <v>25</v>
      </c>
      <c r="AE13" s="143" t="s">
        <v>189</v>
      </c>
      <c r="AF13" s="123" t="s">
        <v>177</v>
      </c>
      <c r="AG13" s="136">
        <v>1</v>
      </c>
      <c r="AH13" s="121">
        <v>0</v>
      </c>
      <c r="AI13" s="127">
        <f>IF(AD13="TIPO I",'BASE LIQUIDACION REDEBAN 2025'!$B$2,IF(AD13="TIPO II",'BASE LIQUIDACION REDEBAN 2025'!$B$3,IF(AD13="TIPO III",'BASE LIQUIDACION REDEBAN 2025'!$B$4,IF(AD13="TIPO IV",'BASE LIQUIDACION REDEBAN 2025'!$B$5,IF(AE13="AEREO",'BASE LIQUIDACION REDEBAN 2025'!$B$6,'BASE LIQUIDACION REDEBAN 2025'!$B$5)))))</f>
        <v>75096.394270399993</v>
      </c>
      <c r="AJ13" s="127">
        <f>IF(AD13="TIPO I",'BASE LIQUIDACION REDEBAN 2025'!$B$10,IF(AD13="TIPO II",'BASE LIQUIDACION REDEBAN 2025'!$B$11,IF(AD13="TIPO III",'BASE LIQUIDACION REDEBAN 2025'!$B$12,'BASE LIQUIDACION REDEBAN 2025'!$B$13)))</f>
        <v>75096.394270399993</v>
      </c>
      <c r="AK13" s="128">
        <f t="shared" si="1"/>
        <v>75096.394270399993</v>
      </c>
    </row>
    <row r="14" spans="1:45" s="85" customFormat="1" ht="13.9">
      <c r="A14" s="137" t="s">
        <v>100</v>
      </c>
      <c r="B14" s="8" t="str">
        <f>VLOOKUP(A14,'CENTRO DE COSTOS'!A:D,4,FALSE)</f>
        <v>KEVIN ALEXIS CORZO BUSTOS</v>
      </c>
      <c r="C14" s="8" t="str">
        <f>VLOOKUP(A14,'CENTRO DE COSTOS'!A:D,2,FALSE)</f>
        <v>0004-0007</v>
      </c>
      <c r="D14" s="136">
        <v>50001</v>
      </c>
      <c r="E14" s="122" t="s">
        <v>261</v>
      </c>
      <c r="F14" s="8" t="s">
        <v>262</v>
      </c>
      <c r="G14" s="142">
        <v>45807</v>
      </c>
      <c r="H14" s="143">
        <v>45812</v>
      </c>
      <c r="I14" s="142">
        <v>45807</v>
      </c>
      <c r="J14" s="143">
        <v>45812</v>
      </c>
      <c r="K14" s="143">
        <v>45812</v>
      </c>
      <c r="L14" s="138" t="s">
        <v>192</v>
      </c>
      <c r="M14" s="137" t="s">
        <v>100</v>
      </c>
      <c r="N14" s="138" t="s">
        <v>263</v>
      </c>
      <c r="O14" s="138">
        <v>79666</v>
      </c>
      <c r="P14" s="140" t="s">
        <v>165</v>
      </c>
      <c r="Q14" s="125" t="s">
        <v>166</v>
      </c>
      <c r="R14" s="126" t="s">
        <v>167</v>
      </c>
      <c r="S14" s="149" t="s">
        <v>168</v>
      </c>
      <c r="T14" s="150" t="s">
        <v>168</v>
      </c>
      <c r="U14" s="150" t="s">
        <v>169</v>
      </c>
      <c r="V14" s="139" t="s">
        <v>264</v>
      </c>
      <c r="W14" s="146" t="s">
        <v>265</v>
      </c>
      <c r="X14" s="136" t="s">
        <v>266</v>
      </c>
      <c r="Y14" s="136">
        <v>1169258</v>
      </c>
      <c r="Z14" s="136" t="s">
        <v>173</v>
      </c>
      <c r="AA14" s="136">
        <v>903879</v>
      </c>
      <c r="AB14" s="136" t="s">
        <v>173</v>
      </c>
      <c r="AC14" s="136" t="s">
        <v>174</v>
      </c>
      <c r="AD14" s="137" t="s">
        <v>25</v>
      </c>
      <c r="AE14" s="143" t="s">
        <v>189</v>
      </c>
      <c r="AF14" s="123" t="s">
        <v>177</v>
      </c>
      <c r="AG14" s="136">
        <v>1</v>
      </c>
      <c r="AH14" s="121">
        <v>0</v>
      </c>
      <c r="AI14" s="127">
        <f>IF(AD14="TIPO I",'BASE LIQUIDACION REDEBAN 2025'!$B$2,IF(AD14="TIPO II",'BASE LIQUIDACION REDEBAN 2025'!$B$3,IF(AD14="TIPO III",'BASE LIQUIDACION REDEBAN 2025'!$B$4,IF(AD14="TIPO IV",'BASE LIQUIDACION REDEBAN 2025'!$B$5,IF(AE14="AEREO",'BASE LIQUIDACION REDEBAN 2025'!$B$6,'BASE LIQUIDACION REDEBAN 2025'!$B$5)))))</f>
        <v>75096.394270399993</v>
      </c>
      <c r="AJ14" s="127">
        <f>IF(AD14="TIPO I",'BASE LIQUIDACION REDEBAN 2025'!$B$10,IF(AD14="TIPO II",'BASE LIQUIDACION REDEBAN 2025'!$B$11,IF(AD14="TIPO III",'BASE LIQUIDACION REDEBAN 2025'!$B$12,'BASE LIQUIDACION REDEBAN 2025'!$B$13)))</f>
        <v>75096.394270399993</v>
      </c>
      <c r="AK14" s="128">
        <f t="shared" si="1"/>
        <v>75096.394270399993</v>
      </c>
    </row>
    <row r="15" spans="1:45" s="85" customFormat="1" ht="13.9">
      <c r="A15" s="137" t="s">
        <v>99</v>
      </c>
      <c r="B15" s="8" t="str">
        <f>VLOOKUP(A15,'CENTRO DE COSTOS'!A:D,4,FALSE)</f>
        <v>JOSE MAURICIO HERNANDEZ ROJAS</v>
      </c>
      <c r="C15" s="8" t="str">
        <f>VLOOKUP(A15,'CENTRO DE COSTOS'!A:D,2,FALSE)</f>
        <v>0004-0001</v>
      </c>
      <c r="D15" s="136">
        <v>20238</v>
      </c>
      <c r="E15" s="122" t="s">
        <v>267</v>
      </c>
      <c r="F15" s="8" t="s">
        <v>268</v>
      </c>
      <c r="G15" s="142">
        <v>45807</v>
      </c>
      <c r="H15" s="143">
        <v>45812</v>
      </c>
      <c r="I15" s="142">
        <v>45807</v>
      </c>
      <c r="J15" s="143">
        <v>45814</v>
      </c>
      <c r="K15" s="143">
        <v>45814</v>
      </c>
      <c r="L15" s="138" t="s">
        <v>269</v>
      </c>
      <c r="M15" s="137" t="s">
        <v>270</v>
      </c>
      <c r="N15" s="138" t="s">
        <v>271</v>
      </c>
      <c r="O15" s="138">
        <v>79633</v>
      </c>
      <c r="P15" s="140" t="s">
        <v>165</v>
      </c>
      <c r="Q15" s="125" t="s">
        <v>166</v>
      </c>
      <c r="R15" s="126" t="s">
        <v>167</v>
      </c>
      <c r="S15" s="149" t="s">
        <v>168</v>
      </c>
      <c r="T15" s="150" t="s">
        <v>168</v>
      </c>
      <c r="U15" s="136" t="s">
        <v>169</v>
      </c>
      <c r="V15" s="139" t="s">
        <v>272</v>
      </c>
      <c r="W15" s="146" t="s">
        <v>273</v>
      </c>
      <c r="X15" s="136" t="s">
        <v>274</v>
      </c>
      <c r="Y15" s="136">
        <v>929689</v>
      </c>
      <c r="Z15" s="136" t="s">
        <v>173</v>
      </c>
      <c r="AA15" s="136">
        <v>531715</v>
      </c>
      <c r="AB15" s="136" t="s">
        <v>173</v>
      </c>
      <c r="AC15" s="136" t="s">
        <v>174</v>
      </c>
      <c r="AD15" s="137" t="s">
        <v>28</v>
      </c>
      <c r="AE15" s="143" t="s">
        <v>189</v>
      </c>
      <c r="AF15" s="123" t="s">
        <v>177</v>
      </c>
      <c r="AG15" s="136">
        <v>1</v>
      </c>
      <c r="AH15" s="121">
        <v>0</v>
      </c>
      <c r="AI15" s="127">
        <f>IF(AD15="TIPO I",'BASE LIQUIDACION REDEBAN 2025'!$B$2,IF(AD15="TIPO II",'BASE LIQUIDACION REDEBAN 2025'!$B$3,IF(AD15="TIPO III",'BASE LIQUIDACION REDEBAN 2025'!$B$4,IF(AD15="TIPO IV",'BASE LIQUIDACION REDEBAN 2025'!$B$5,IF(AE15="AEREO",'BASE LIQUIDACION REDEBAN 2025'!$B$6,'BASE LIQUIDACION REDEBAN 2025'!$B$5)))))</f>
        <v>163813.69572160003</v>
      </c>
      <c r="AJ15" s="127">
        <f>IF(AD15="TIPO I",'BASE LIQUIDACION REDEBAN 2025'!$B$10,IF(AD15="TIPO II",'BASE LIQUIDACION REDEBAN 2025'!$B$11,IF(AD15="TIPO III",'BASE LIQUIDACION REDEBAN 2025'!$B$12,'BASE LIQUIDACION REDEBAN 2025'!$B$13)))</f>
        <v>140395.6348884</v>
      </c>
      <c r="AK15" s="128">
        <f t="shared" si="1"/>
        <v>163813.69572160003</v>
      </c>
    </row>
    <row r="16" spans="1:45" s="85" customFormat="1" ht="13.9">
      <c r="A16" s="137" t="s">
        <v>64</v>
      </c>
      <c r="B16" s="8" t="str">
        <f>VLOOKUP(A16,'CENTRO DE COSTOS'!A:D,4,FALSE)</f>
        <v>JOSE MAURICIO HERNANDEZ ROJAS</v>
      </c>
      <c r="C16" s="8" t="str">
        <f>VLOOKUP(A16,'CENTRO DE COSTOS'!A:D,2,FALSE)</f>
        <v>0004-0001</v>
      </c>
      <c r="D16" s="136">
        <v>8001</v>
      </c>
      <c r="E16" s="122" t="s">
        <v>275</v>
      </c>
      <c r="F16" s="8" t="s">
        <v>276</v>
      </c>
      <c r="G16" s="142">
        <v>45807</v>
      </c>
      <c r="H16" s="143">
        <v>45812</v>
      </c>
      <c r="I16" s="142">
        <v>45807</v>
      </c>
      <c r="J16" s="143">
        <v>45811</v>
      </c>
      <c r="K16" s="143">
        <v>45811</v>
      </c>
      <c r="L16" s="138" t="s">
        <v>277</v>
      </c>
      <c r="M16" s="137" t="s">
        <v>64</v>
      </c>
      <c r="N16" s="138" t="s">
        <v>278</v>
      </c>
      <c r="O16" s="138">
        <v>79598</v>
      </c>
      <c r="P16" s="140" t="s">
        <v>165</v>
      </c>
      <c r="Q16" s="125" t="s">
        <v>166</v>
      </c>
      <c r="R16" s="126" t="s">
        <v>167</v>
      </c>
      <c r="S16" s="149" t="s">
        <v>168</v>
      </c>
      <c r="T16" s="150" t="s">
        <v>168</v>
      </c>
      <c r="U16" s="150" t="s">
        <v>169</v>
      </c>
      <c r="V16" s="139" t="s">
        <v>279</v>
      </c>
      <c r="W16" s="146" t="s">
        <v>280</v>
      </c>
      <c r="X16" s="136" t="s">
        <v>281</v>
      </c>
      <c r="Y16" s="136">
        <v>1115570</v>
      </c>
      <c r="Z16" s="136" t="s">
        <v>173</v>
      </c>
      <c r="AA16" s="136">
        <v>905668</v>
      </c>
      <c r="AB16" s="136" t="s">
        <v>173</v>
      </c>
      <c r="AC16" s="136" t="s">
        <v>174</v>
      </c>
      <c r="AD16" s="137" t="s">
        <v>25</v>
      </c>
      <c r="AE16" s="143" t="s">
        <v>189</v>
      </c>
      <c r="AF16" s="123" t="s">
        <v>177</v>
      </c>
      <c r="AG16" s="136">
        <v>1</v>
      </c>
      <c r="AH16" s="121">
        <v>0</v>
      </c>
      <c r="AI16" s="127">
        <f>IF(AD16="TIPO I",'BASE LIQUIDACION REDEBAN 2025'!$B$2,IF(AD16="TIPO II",'BASE LIQUIDACION REDEBAN 2025'!$B$3,IF(AD16="TIPO III",'BASE LIQUIDACION REDEBAN 2025'!$B$4,IF(AD16="TIPO IV",'BASE LIQUIDACION REDEBAN 2025'!$B$5,IF(AE16="AEREO",'BASE LIQUIDACION REDEBAN 2025'!$B$6,'BASE LIQUIDACION REDEBAN 2025'!$B$5)))))</f>
        <v>75096.394270399993</v>
      </c>
      <c r="AJ16" s="127">
        <f>IF(AD16="TIPO I",'BASE LIQUIDACION REDEBAN 2025'!$B$10,IF(AD16="TIPO II",'BASE LIQUIDACION REDEBAN 2025'!$B$11,IF(AD16="TIPO III",'BASE LIQUIDACION REDEBAN 2025'!$B$12,'BASE LIQUIDACION REDEBAN 2025'!$B$13)))</f>
        <v>75096.394270399993</v>
      </c>
      <c r="AK16" s="128">
        <f t="shared" si="1"/>
        <v>75096.394270399993</v>
      </c>
    </row>
    <row r="17" spans="1:37" s="85" customFormat="1" ht="13.9">
      <c r="A17" s="137" t="s">
        <v>76</v>
      </c>
      <c r="B17" s="8" t="str">
        <f>VLOOKUP(A17,'CENTRO DE COSTOS'!A:D,4,FALSE)</f>
        <v>DIEGO FERNANDO HENAO CARDONA</v>
      </c>
      <c r="C17" s="8" t="str">
        <f>VLOOKUP(A17,'CENTRO DE COSTOS'!A:D,2,FALSE)</f>
        <v>0004-0003</v>
      </c>
      <c r="D17" s="136">
        <v>76126</v>
      </c>
      <c r="E17" s="122" t="s">
        <v>282</v>
      </c>
      <c r="F17" s="8" t="s">
        <v>283</v>
      </c>
      <c r="G17" s="142">
        <v>45807</v>
      </c>
      <c r="H17" s="143">
        <v>45812</v>
      </c>
      <c r="I17" s="142">
        <v>45807</v>
      </c>
      <c r="J17" s="143">
        <v>45812</v>
      </c>
      <c r="K17" s="143">
        <v>45812</v>
      </c>
      <c r="L17" s="138" t="s">
        <v>230</v>
      </c>
      <c r="M17" s="137" t="s">
        <v>284</v>
      </c>
      <c r="N17" s="138" t="s">
        <v>285</v>
      </c>
      <c r="O17" s="138">
        <v>79619</v>
      </c>
      <c r="P17" s="140" t="s">
        <v>165</v>
      </c>
      <c r="Q17" s="125" t="s">
        <v>166</v>
      </c>
      <c r="R17" s="126" t="s">
        <v>167</v>
      </c>
      <c r="S17" s="149" t="s">
        <v>168</v>
      </c>
      <c r="T17" s="150" t="s">
        <v>168</v>
      </c>
      <c r="U17" s="150" t="s">
        <v>169</v>
      </c>
      <c r="V17" s="139" t="s">
        <v>286</v>
      </c>
      <c r="W17" s="146" t="s">
        <v>240</v>
      </c>
      <c r="X17" s="136" t="s">
        <v>287</v>
      </c>
      <c r="Y17" s="136">
        <v>793073</v>
      </c>
      <c r="Z17" s="136" t="s">
        <v>173</v>
      </c>
      <c r="AA17" s="136">
        <v>750456</v>
      </c>
      <c r="AB17" s="136" t="s">
        <v>173</v>
      </c>
      <c r="AC17" s="136" t="s">
        <v>174</v>
      </c>
      <c r="AD17" s="137" t="s">
        <v>28</v>
      </c>
      <c r="AE17" s="143" t="s">
        <v>189</v>
      </c>
      <c r="AF17" s="123" t="s">
        <v>177</v>
      </c>
      <c r="AG17" s="136">
        <v>1</v>
      </c>
      <c r="AH17" s="121">
        <v>0</v>
      </c>
      <c r="AI17" s="127">
        <f>IF(AD17="TIPO I",'BASE LIQUIDACION REDEBAN 2025'!$B$2,IF(AD17="TIPO II",'BASE LIQUIDACION REDEBAN 2025'!$B$3,IF(AD17="TIPO III",'BASE LIQUIDACION REDEBAN 2025'!$B$4,IF(AD17="TIPO IV",'BASE LIQUIDACION REDEBAN 2025'!$B$5,IF(AE17="AEREO",'BASE LIQUIDACION REDEBAN 2025'!$B$6,'BASE LIQUIDACION REDEBAN 2025'!$B$5)))))</f>
        <v>163813.69572160003</v>
      </c>
      <c r="AJ17" s="127">
        <f>IF(AD17="TIPO I",'BASE LIQUIDACION REDEBAN 2025'!$B$10,IF(AD17="TIPO II",'BASE LIQUIDACION REDEBAN 2025'!$B$11,IF(AD17="TIPO III",'BASE LIQUIDACION REDEBAN 2025'!$B$12,'BASE LIQUIDACION REDEBAN 2025'!$B$13)))</f>
        <v>140395.6348884</v>
      </c>
      <c r="AK17" s="128">
        <f t="shared" si="1"/>
        <v>163813.69572160003</v>
      </c>
    </row>
    <row r="18" spans="1:37" s="85" customFormat="1" ht="13.9">
      <c r="A18" s="137" t="s">
        <v>90</v>
      </c>
      <c r="B18" s="8" t="str">
        <f>VLOOKUP(A18,'CENTRO DE COSTOS'!A:D,4,FALSE)</f>
        <v>JUAN SEBASTIÁN RÍOS CASTRILLÓN</v>
      </c>
      <c r="C18" s="8" t="str">
        <f>VLOOKUP(A18,'CENTRO DE COSTOS'!A:D,2,FALSE)</f>
        <v>0004-0005</v>
      </c>
      <c r="D18" s="136">
        <v>5088</v>
      </c>
      <c r="E18" s="122" t="s">
        <v>288</v>
      </c>
      <c r="F18" s="8" t="s">
        <v>289</v>
      </c>
      <c r="G18" s="142">
        <v>45807</v>
      </c>
      <c r="H18" s="143">
        <v>45812</v>
      </c>
      <c r="I18" s="142">
        <v>45807</v>
      </c>
      <c r="J18" s="143">
        <v>45811</v>
      </c>
      <c r="K18" s="143">
        <v>45811</v>
      </c>
      <c r="L18" s="138" t="s">
        <v>290</v>
      </c>
      <c r="M18" s="137" t="s">
        <v>291</v>
      </c>
      <c r="N18" s="138" t="s">
        <v>292</v>
      </c>
      <c r="O18" s="138">
        <v>79661</v>
      </c>
      <c r="P18" s="140" t="s">
        <v>165</v>
      </c>
      <c r="Q18" s="125" t="s">
        <v>166</v>
      </c>
      <c r="R18" s="126" t="s">
        <v>167</v>
      </c>
      <c r="S18" s="149" t="s">
        <v>168</v>
      </c>
      <c r="T18" s="150" t="s">
        <v>168</v>
      </c>
      <c r="U18" s="150" t="s">
        <v>169</v>
      </c>
      <c r="V18" s="139" t="s">
        <v>293</v>
      </c>
      <c r="W18" s="146" t="s">
        <v>294</v>
      </c>
      <c r="X18" s="136" t="s">
        <v>295</v>
      </c>
      <c r="Y18" s="136">
        <v>1175437</v>
      </c>
      <c r="Z18" s="136" t="s">
        <v>173</v>
      </c>
      <c r="AA18" s="136">
        <v>1239626</v>
      </c>
      <c r="AB18" s="136" t="s">
        <v>173</v>
      </c>
      <c r="AC18" s="136" t="s">
        <v>174</v>
      </c>
      <c r="AD18" s="137" t="s">
        <v>25</v>
      </c>
      <c r="AE18" s="143" t="s">
        <v>189</v>
      </c>
      <c r="AF18" s="123" t="s">
        <v>177</v>
      </c>
      <c r="AG18" s="136">
        <v>1</v>
      </c>
      <c r="AH18" s="121">
        <v>0</v>
      </c>
      <c r="AI18" s="127">
        <f>IF(AD18="TIPO I",'BASE LIQUIDACION REDEBAN 2025'!$B$2,IF(AD18="TIPO II",'BASE LIQUIDACION REDEBAN 2025'!$B$3,IF(AD18="TIPO III",'BASE LIQUIDACION REDEBAN 2025'!$B$4,IF(AD18="TIPO IV",'BASE LIQUIDACION REDEBAN 2025'!$B$5,IF(AE18="AEREO",'BASE LIQUIDACION REDEBAN 2025'!$B$6,'BASE LIQUIDACION REDEBAN 2025'!$B$5)))))</f>
        <v>75096.394270399993</v>
      </c>
      <c r="AJ18" s="127">
        <f>IF(AD18="TIPO I",'BASE LIQUIDACION REDEBAN 2025'!$B$10,IF(AD18="TIPO II",'BASE LIQUIDACION REDEBAN 2025'!$B$11,IF(AD18="TIPO III",'BASE LIQUIDACION REDEBAN 2025'!$B$12,'BASE LIQUIDACION REDEBAN 2025'!$B$13)))</f>
        <v>75096.394270399993</v>
      </c>
      <c r="AK18" s="128">
        <f t="shared" si="1"/>
        <v>75096.394270399993</v>
      </c>
    </row>
    <row r="19" spans="1:37" s="85" customFormat="1" ht="13.9">
      <c r="A19" s="137" t="s">
        <v>68</v>
      </c>
      <c r="B19" s="8" t="str">
        <f>VLOOKUP(A19,'CENTRO DE COSTOS'!A:D,4,FALSE)</f>
        <v>WILLIAM ASDRUBAL ROZO ROZO</v>
      </c>
      <c r="C19" s="8" t="str">
        <f>VLOOKUP(A19,'CENTRO DE COSTOS'!A:D,2,FALSE)</f>
        <v>0004-0004</v>
      </c>
      <c r="D19" s="136">
        <v>11001</v>
      </c>
      <c r="E19" s="122" t="s">
        <v>296</v>
      </c>
      <c r="F19" s="8" t="s">
        <v>297</v>
      </c>
      <c r="G19" s="142">
        <v>45807</v>
      </c>
      <c r="H19" s="143">
        <v>45812</v>
      </c>
      <c r="I19" s="142">
        <v>45807</v>
      </c>
      <c r="J19" s="143">
        <v>45811</v>
      </c>
      <c r="K19" s="143">
        <v>45811</v>
      </c>
      <c r="L19" s="138" t="s">
        <v>298</v>
      </c>
      <c r="M19" s="137" t="s">
        <v>68</v>
      </c>
      <c r="N19" s="138" t="s">
        <v>299</v>
      </c>
      <c r="O19" s="138">
        <v>79614</v>
      </c>
      <c r="P19" s="140" t="s">
        <v>165</v>
      </c>
      <c r="Q19" s="125" t="s">
        <v>166</v>
      </c>
      <c r="R19" s="126" t="s">
        <v>167</v>
      </c>
      <c r="S19" s="149" t="s">
        <v>168</v>
      </c>
      <c r="T19" s="150" t="s">
        <v>168</v>
      </c>
      <c r="U19" s="150" t="s">
        <v>169</v>
      </c>
      <c r="V19" s="139" t="s">
        <v>300</v>
      </c>
      <c r="W19" s="146" t="s">
        <v>301</v>
      </c>
      <c r="X19" s="136" t="s">
        <v>302</v>
      </c>
      <c r="Y19" s="136">
        <v>1040491</v>
      </c>
      <c r="Z19" s="136" t="s">
        <v>173</v>
      </c>
      <c r="AA19" s="136">
        <v>1110498</v>
      </c>
      <c r="AB19" s="136" t="s">
        <v>173</v>
      </c>
      <c r="AC19" s="136" t="s">
        <v>174</v>
      </c>
      <c r="AD19" s="137" t="s">
        <v>25</v>
      </c>
      <c r="AE19" s="143" t="s">
        <v>189</v>
      </c>
      <c r="AF19" s="123" t="s">
        <v>177</v>
      </c>
      <c r="AG19" s="136">
        <v>1</v>
      </c>
      <c r="AH19" s="121">
        <v>0</v>
      </c>
      <c r="AI19" s="127">
        <f>IF(AD19="TIPO I",'BASE LIQUIDACION REDEBAN 2025'!$B$2,IF(AD19="TIPO II",'BASE LIQUIDACION REDEBAN 2025'!$B$3,IF(AD19="TIPO III",'BASE LIQUIDACION REDEBAN 2025'!$B$4,IF(AD19="TIPO IV",'BASE LIQUIDACION REDEBAN 2025'!$B$5,IF(AE19="AEREO",'BASE LIQUIDACION REDEBAN 2025'!$B$6,'BASE LIQUIDACION REDEBAN 2025'!$B$5)))))</f>
        <v>75096.394270399993</v>
      </c>
      <c r="AJ19" s="127">
        <f>IF(AD19="TIPO I",'BASE LIQUIDACION REDEBAN 2025'!$B$10,IF(AD19="TIPO II",'BASE LIQUIDACION REDEBAN 2025'!$B$11,IF(AD19="TIPO III",'BASE LIQUIDACION REDEBAN 2025'!$B$12,'BASE LIQUIDACION REDEBAN 2025'!$B$13)))</f>
        <v>75096.394270399993</v>
      </c>
      <c r="AK19" s="128">
        <f t="shared" si="1"/>
        <v>75096.394270399993</v>
      </c>
    </row>
    <row r="20" spans="1:37" s="85" customFormat="1" ht="13.9">
      <c r="A20" s="137" t="s">
        <v>90</v>
      </c>
      <c r="B20" s="8" t="str">
        <f>VLOOKUP(A20,'CENTRO DE COSTOS'!A:D,4,FALSE)</f>
        <v>JUAN SEBASTIÁN RÍOS CASTRILLÓN</v>
      </c>
      <c r="C20" s="8" t="str">
        <f>VLOOKUP(A20,'CENTRO DE COSTOS'!A:D,2,FALSE)</f>
        <v>0004-0005</v>
      </c>
      <c r="D20" s="136">
        <v>5001</v>
      </c>
      <c r="E20" s="122" t="s">
        <v>303</v>
      </c>
      <c r="F20" s="8" t="s">
        <v>304</v>
      </c>
      <c r="G20" s="142">
        <v>45807</v>
      </c>
      <c r="H20" s="143">
        <v>45812</v>
      </c>
      <c r="I20" s="142">
        <v>45807</v>
      </c>
      <c r="J20" s="143">
        <v>45811</v>
      </c>
      <c r="K20" s="143">
        <v>45811</v>
      </c>
      <c r="L20" s="138" t="s">
        <v>290</v>
      </c>
      <c r="M20" s="137" t="s">
        <v>90</v>
      </c>
      <c r="N20" s="138" t="s">
        <v>305</v>
      </c>
      <c r="O20" s="138">
        <v>79676</v>
      </c>
      <c r="P20" s="140" t="s">
        <v>165</v>
      </c>
      <c r="Q20" s="125" t="s">
        <v>166</v>
      </c>
      <c r="R20" s="126" t="s">
        <v>167</v>
      </c>
      <c r="S20" s="149" t="s">
        <v>168</v>
      </c>
      <c r="T20" s="150" t="s">
        <v>168</v>
      </c>
      <c r="U20" s="150" t="s">
        <v>169</v>
      </c>
      <c r="V20" s="139" t="s">
        <v>306</v>
      </c>
      <c r="W20" s="146" t="s">
        <v>307</v>
      </c>
      <c r="X20" s="136" t="s">
        <v>308</v>
      </c>
      <c r="Y20" s="136">
        <v>1092122</v>
      </c>
      <c r="Z20" s="136" t="s">
        <v>173</v>
      </c>
      <c r="AA20" s="136">
        <v>1239775</v>
      </c>
      <c r="AB20" s="136" t="s">
        <v>173</v>
      </c>
      <c r="AC20" s="136" t="s">
        <v>174</v>
      </c>
      <c r="AD20" s="137" t="s">
        <v>25</v>
      </c>
      <c r="AE20" s="143" t="s">
        <v>189</v>
      </c>
      <c r="AF20" s="123" t="s">
        <v>177</v>
      </c>
      <c r="AG20" s="136">
        <v>1</v>
      </c>
      <c r="AH20" s="121">
        <v>0</v>
      </c>
      <c r="AI20" s="127">
        <f>IF(AD20="TIPO I",'BASE LIQUIDACION REDEBAN 2025'!$B$2,IF(AD20="TIPO II",'BASE LIQUIDACION REDEBAN 2025'!$B$3,IF(AD20="TIPO III",'BASE LIQUIDACION REDEBAN 2025'!$B$4,IF(AD20="TIPO IV",'BASE LIQUIDACION REDEBAN 2025'!$B$5,IF(AE20="AEREO",'BASE LIQUIDACION REDEBAN 2025'!$B$6,'BASE LIQUIDACION REDEBAN 2025'!$B$5)))))</f>
        <v>75096.394270399993</v>
      </c>
      <c r="AJ20" s="127">
        <f>IF(AD20="TIPO I",'BASE LIQUIDACION REDEBAN 2025'!$B$10,IF(AD20="TIPO II",'BASE LIQUIDACION REDEBAN 2025'!$B$11,IF(AD20="TIPO III",'BASE LIQUIDACION REDEBAN 2025'!$B$12,'BASE LIQUIDACION REDEBAN 2025'!$B$13)))</f>
        <v>75096.394270399993</v>
      </c>
      <c r="AK20" s="128">
        <f t="shared" si="1"/>
        <v>75096.394270399993</v>
      </c>
    </row>
    <row r="21" spans="1:37" s="85" customFormat="1" ht="13.9">
      <c r="A21" s="137" t="s">
        <v>76</v>
      </c>
      <c r="B21" s="8" t="str">
        <f>VLOOKUP(A21,'CENTRO DE COSTOS'!A:D,4,FALSE)</f>
        <v>DIEGO FERNANDO HENAO CARDONA</v>
      </c>
      <c r="C21" s="8" t="str">
        <f>VLOOKUP(A21,'CENTRO DE COSTOS'!A:D,2,FALSE)</f>
        <v>0004-0003</v>
      </c>
      <c r="D21" s="136">
        <v>76001</v>
      </c>
      <c r="E21" s="122" t="s">
        <v>309</v>
      </c>
      <c r="F21" s="8" t="s">
        <v>310</v>
      </c>
      <c r="G21" s="142">
        <v>45807</v>
      </c>
      <c r="H21" s="143">
        <v>45812</v>
      </c>
      <c r="I21" s="142">
        <v>45807</v>
      </c>
      <c r="J21" s="143">
        <v>45811</v>
      </c>
      <c r="K21" s="143">
        <v>45811</v>
      </c>
      <c r="L21" s="138" t="s">
        <v>230</v>
      </c>
      <c r="M21" s="137" t="s">
        <v>76</v>
      </c>
      <c r="N21" s="138" t="s">
        <v>311</v>
      </c>
      <c r="O21" s="138">
        <v>79618</v>
      </c>
      <c r="P21" s="140" t="s">
        <v>165</v>
      </c>
      <c r="Q21" s="125" t="s">
        <v>166</v>
      </c>
      <c r="R21" s="126" t="s">
        <v>167</v>
      </c>
      <c r="S21" s="149" t="s">
        <v>168</v>
      </c>
      <c r="T21" s="150" t="s">
        <v>168</v>
      </c>
      <c r="U21" s="150" t="s">
        <v>169</v>
      </c>
      <c r="V21" s="139" t="s">
        <v>312</v>
      </c>
      <c r="W21" s="146" t="s">
        <v>313</v>
      </c>
      <c r="X21" s="136" t="s">
        <v>314</v>
      </c>
      <c r="Y21" s="136">
        <v>1074324</v>
      </c>
      <c r="Z21" s="136" t="s">
        <v>173</v>
      </c>
      <c r="AA21" s="136">
        <v>864190</v>
      </c>
      <c r="AB21" s="136" t="s">
        <v>173</v>
      </c>
      <c r="AC21" s="136" t="s">
        <v>174</v>
      </c>
      <c r="AD21" s="137" t="s">
        <v>25</v>
      </c>
      <c r="AE21" s="143" t="s">
        <v>189</v>
      </c>
      <c r="AF21" s="123" t="s">
        <v>177</v>
      </c>
      <c r="AG21" s="136">
        <v>1</v>
      </c>
      <c r="AH21" s="121">
        <v>0</v>
      </c>
      <c r="AI21" s="127">
        <f>IF(AD21="TIPO I",'BASE LIQUIDACION REDEBAN 2025'!$B$2,IF(AD21="TIPO II",'BASE LIQUIDACION REDEBAN 2025'!$B$3,IF(AD21="TIPO III",'BASE LIQUIDACION REDEBAN 2025'!$B$4,IF(AD21="TIPO IV",'BASE LIQUIDACION REDEBAN 2025'!$B$5,IF(AE21="AEREO",'BASE LIQUIDACION REDEBAN 2025'!$B$6,'BASE LIQUIDACION REDEBAN 2025'!$B$5)))))</f>
        <v>75096.394270399993</v>
      </c>
      <c r="AJ21" s="127">
        <f>IF(AD21="TIPO I",'BASE LIQUIDACION REDEBAN 2025'!$B$10,IF(AD21="TIPO II",'BASE LIQUIDACION REDEBAN 2025'!$B$11,IF(AD21="TIPO III",'BASE LIQUIDACION REDEBAN 2025'!$B$12,'BASE LIQUIDACION REDEBAN 2025'!$B$13)))</f>
        <v>75096.394270399993</v>
      </c>
      <c r="AK21" s="128">
        <f t="shared" si="1"/>
        <v>75096.394270399993</v>
      </c>
    </row>
    <row r="22" spans="1:37" s="85" customFormat="1" ht="13.9">
      <c r="A22" s="137" t="s">
        <v>76</v>
      </c>
      <c r="B22" s="8" t="str">
        <f>VLOOKUP(A22,'CENTRO DE COSTOS'!A:D,4,FALSE)</f>
        <v>DIEGO FERNANDO HENAO CARDONA</v>
      </c>
      <c r="C22" s="8" t="str">
        <f>VLOOKUP(A22,'CENTRO DE COSTOS'!A:D,2,FALSE)</f>
        <v>0004-0003</v>
      </c>
      <c r="D22" s="136">
        <v>76563</v>
      </c>
      <c r="E22" s="122" t="s">
        <v>315</v>
      </c>
      <c r="F22" s="8" t="s">
        <v>316</v>
      </c>
      <c r="G22" s="142">
        <v>45807</v>
      </c>
      <c r="H22" s="143">
        <v>45812</v>
      </c>
      <c r="I22" s="142">
        <v>45807</v>
      </c>
      <c r="J22" s="143">
        <v>45811</v>
      </c>
      <c r="K22" s="143">
        <v>45811</v>
      </c>
      <c r="L22" s="138" t="s">
        <v>230</v>
      </c>
      <c r="M22" s="137" t="s">
        <v>317</v>
      </c>
      <c r="N22" s="138" t="s">
        <v>318</v>
      </c>
      <c r="O22" s="138">
        <v>79650</v>
      </c>
      <c r="P22" s="140" t="s">
        <v>165</v>
      </c>
      <c r="Q22" s="125" t="s">
        <v>166</v>
      </c>
      <c r="R22" s="126" t="s">
        <v>167</v>
      </c>
      <c r="S22" s="149" t="s">
        <v>168</v>
      </c>
      <c r="T22" s="150" t="s">
        <v>168</v>
      </c>
      <c r="U22" s="150" t="s">
        <v>169</v>
      </c>
      <c r="V22" s="139" t="s">
        <v>319</v>
      </c>
      <c r="W22" s="146" t="s">
        <v>320</v>
      </c>
      <c r="X22" s="136" t="s">
        <v>321</v>
      </c>
      <c r="Y22" s="136">
        <v>868754</v>
      </c>
      <c r="Z22" s="136" t="s">
        <v>173</v>
      </c>
      <c r="AA22" s="136">
        <v>846414</v>
      </c>
      <c r="AB22" s="136" t="s">
        <v>173</v>
      </c>
      <c r="AC22" s="136" t="s">
        <v>174</v>
      </c>
      <c r="AD22" s="137" t="s">
        <v>28</v>
      </c>
      <c r="AE22" s="143" t="s">
        <v>189</v>
      </c>
      <c r="AF22" s="123" t="s">
        <v>177</v>
      </c>
      <c r="AG22" s="136">
        <v>1</v>
      </c>
      <c r="AH22" s="121">
        <v>0</v>
      </c>
      <c r="AI22" s="127">
        <f>IF(AD22="TIPO I",'BASE LIQUIDACION REDEBAN 2025'!$B$2,IF(AD22="TIPO II",'BASE LIQUIDACION REDEBAN 2025'!$B$3,IF(AD22="TIPO III",'BASE LIQUIDACION REDEBAN 2025'!$B$4,IF(AD22="TIPO IV",'BASE LIQUIDACION REDEBAN 2025'!$B$5,IF(AE22="AEREO",'BASE LIQUIDACION REDEBAN 2025'!$B$6,'BASE LIQUIDACION REDEBAN 2025'!$B$5)))))</f>
        <v>163813.69572160003</v>
      </c>
      <c r="AJ22" s="127">
        <f>IF(AD22="TIPO I",'BASE LIQUIDACION REDEBAN 2025'!$B$10,IF(AD22="TIPO II",'BASE LIQUIDACION REDEBAN 2025'!$B$11,IF(AD22="TIPO III",'BASE LIQUIDACION REDEBAN 2025'!$B$12,'BASE LIQUIDACION REDEBAN 2025'!$B$13)))</f>
        <v>140395.6348884</v>
      </c>
      <c r="AK22" s="128">
        <f t="shared" si="1"/>
        <v>163813.69572160003</v>
      </c>
    </row>
    <row r="23" spans="1:37" s="85" customFormat="1" ht="13.9">
      <c r="A23" s="137" t="s">
        <v>68</v>
      </c>
      <c r="B23" s="8" t="str">
        <f>VLOOKUP(A23,'CENTRO DE COSTOS'!A:D,4,FALSE)</f>
        <v>WILLIAM ASDRUBAL ROZO ROZO</v>
      </c>
      <c r="C23" s="8" t="str">
        <f>VLOOKUP(A23,'CENTRO DE COSTOS'!A:D,2,FALSE)</f>
        <v>0004-0004</v>
      </c>
      <c r="D23" s="136">
        <v>11001</v>
      </c>
      <c r="E23" s="122" t="s">
        <v>322</v>
      </c>
      <c r="F23" s="8" t="s">
        <v>323</v>
      </c>
      <c r="G23" s="142">
        <v>45807</v>
      </c>
      <c r="H23" s="143">
        <v>45812</v>
      </c>
      <c r="I23" s="142">
        <v>45807</v>
      </c>
      <c r="J23" s="143">
        <v>45811</v>
      </c>
      <c r="K23" s="143">
        <v>45811</v>
      </c>
      <c r="L23" s="138" t="s">
        <v>298</v>
      </c>
      <c r="M23" s="137" t="s">
        <v>68</v>
      </c>
      <c r="N23" s="138" t="s">
        <v>324</v>
      </c>
      <c r="O23" s="138">
        <v>79609</v>
      </c>
      <c r="P23" s="140" t="s">
        <v>165</v>
      </c>
      <c r="Q23" s="125" t="s">
        <v>166</v>
      </c>
      <c r="R23" s="126" t="s">
        <v>167</v>
      </c>
      <c r="S23" s="149" t="s">
        <v>168</v>
      </c>
      <c r="T23" s="150" t="s">
        <v>168</v>
      </c>
      <c r="U23" s="150" t="s">
        <v>169</v>
      </c>
      <c r="V23" s="139" t="s">
        <v>325</v>
      </c>
      <c r="W23" s="146" t="s">
        <v>326</v>
      </c>
      <c r="X23" s="136" t="s">
        <v>327</v>
      </c>
      <c r="Y23" s="136">
        <v>1021069</v>
      </c>
      <c r="Z23" s="136" t="s">
        <v>173</v>
      </c>
      <c r="AA23" s="136">
        <v>1076249</v>
      </c>
      <c r="AB23" s="136" t="s">
        <v>173</v>
      </c>
      <c r="AC23" s="136" t="s">
        <v>174</v>
      </c>
      <c r="AD23" s="137" t="s">
        <v>25</v>
      </c>
      <c r="AE23" s="143" t="s">
        <v>189</v>
      </c>
      <c r="AF23" s="123" t="s">
        <v>177</v>
      </c>
      <c r="AG23" s="136">
        <v>1</v>
      </c>
      <c r="AH23" s="121">
        <v>0</v>
      </c>
      <c r="AI23" s="127">
        <f>IF(AD23="TIPO I",'BASE LIQUIDACION REDEBAN 2025'!$B$2,IF(AD23="TIPO II",'BASE LIQUIDACION REDEBAN 2025'!$B$3,IF(AD23="TIPO III",'BASE LIQUIDACION REDEBAN 2025'!$B$4,IF(AD23="TIPO IV",'BASE LIQUIDACION REDEBAN 2025'!$B$5,IF(AE23="AEREO",'BASE LIQUIDACION REDEBAN 2025'!$B$6,'BASE LIQUIDACION REDEBAN 2025'!$B$5)))))</f>
        <v>75096.394270399993</v>
      </c>
      <c r="AJ23" s="127">
        <f>IF(AD23="TIPO I",'BASE LIQUIDACION REDEBAN 2025'!$B$10,IF(AD23="TIPO II",'BASE LIQUIDACION REDEBAN 2025'!$B$11,IF(AD23="TIPO III",'BASE LIQUIDACION REDEBAN 2025'!$B$12,'BASE LIQUIDACION REDEBAN 2025'!$B$13)))</f>
        <v>75096.394270399993</v>
      </c>
      <c r="AK23" s="128">
        <f t="shared" si="1"/>
        <v>75096.394270399993</v>
      </c>
    </row>
    <row r="24" spans="1:37" s="85" customFormat="1" ht="13.9">
      <c r="A24" s="137" t="s">
        <v>68</v>
      </c>
      <c r="B24" s="8" t="str">
        <f>VLOOKUP(A24,'CENTRO DE COSTOS'!A:D,4,FALSE)</f>
        <v>WILLIAM ASDRUBAL ROZO ROZO</v>
      </c>
      <c r="C24" s="8" t="str">
        <f>VLOOKUP(A24,'CENTRO DE COSTOS'!A:D,2,FALSE)</f>
        <v>0004-0004</v>
      </c>
      <c r="D24" s="136">
        <v>11001</v>
      </c>
      <c r="E24" s="122" t="s">
        <v>328</v>
      </c>
      <c r="F24" s="8" t="s">
        <v>329</v>
      </c>
      <c r="G24" s="142">
        <v>45807</v>
      </c>
      <c r="H24" s="143">
        <v>45812</v>
      </c>
      <c r="I24" s="142">
        <v>45807</v>
      </c>
      <c r="J24" s="143">
        <v>45811</v>
      </c>
      <c r="K24" s="143">
        <v>45811</v>
      </c>
      <c r="L24" s="138" t="s">
        <v>298</v>
      </c>
      <c r="M24" s="137" t="s">
        <v>68</v>
      </c>
      <c r="N24" s="138" t="s">
        <v>330</v>
      </c>
      <c r="O24" s="138">
        <v>79615</v>
      </c>
      <c r="P24" s="140" t="s">
        <v>165</v>
      </c>
      <c r="Q24" s="125" t="s">
        <v>166</v>
      </c>
      <c r="R24" s="126" t="s">
        <v>167</v>
      </c>
      <c r="S24" s="149" t="s">
        <v>168</v>
      </c>
      <c r="T24" s="150" t="s">
        <v>168</v>
      </c>
      <c r="U24" s="150" t="s">
        <v>169</v>
      </c>
      <c r="V24" s="139" t="s">
        <v>331</v>
      </c>
      <c r="W24" s="146" t="s">
        <v>332</v>
      </c>
      <c r="X24" s="136" t="s">
        <v>333</v>
      </c>
      <c r="Y24" s="136">
        <v>1235482</v>
      </c>
      <c r="Z24" s="136">
        <v>917143</v>
      </c>
      <c r="AA24" s="136" t="s">
        <v>334</v>
      </c>
      <c r="AB24" s="136" t="s">
        <v>173</v>
      </c>
      <c r="AC24" s="136" t="s">
        <v>174</v>
      </c>
      <c r="AD24" s="137" t="s">
        <v>25</v>
      </c>
      <c r="AE24" s="143" t="s">
        <v>189</v>
      </c>
      <c r="AF24" s="123" t="s">
        <v>177</v>
      </c>
      <c r="AG24" s="136">
        <v>1</v>
      </c>
      <c r="AH24" s="121">
        <v>0</v>
      </c>
      <c r="AI24" s="127">
        <f>IF(AD24="TIPO I",'BASE LIQUIDACION REDEBAN 2025'!$B$2,IF(AD24="TIPO II",'BASE LIQUIDACION REDEBAN 2025'!$B$3,IF(AD24="TIPO III",'BASE LIQUIDACION REDEBAN 2025'!$B$4,IF(AD24="TIPO IV",'BASE LIQUIDACION REDEBAN 2025'!$B$5,IF(AE24="AEREO",'BASE LIQUIDACION REDEBAN 2025'!$B$6,'BASE LIQUIDACION REDEBAN 2025'!$B$5)))))</f>
        <v>75096.394270399993</v>
      </c>
      <c r="AJ24" s="127">
        <f>IF(AD24="TIPO I",'BASE LIQUIDACION REDEBAN 2025'!$B$10,IF(AD24="TIPO II",'BASE LIQUIDACION REDEBAN 2025'!$B$11,IF(AD24="TIPO III",'BASE LIQUIDACION REDEBAN 2025'!$B$12,'BASE LIQUIDACION REDEBAN 2025'!$B$13)))</f>
        <v>75096.394270399993</v>
      </c>
      <c r="AK24" s="128">
        <f t="shared" si="1"/>
        <v>75096.394270399993</v>
      </c>
    </row>
    <row r="25" spans="1:37" s="85" customFormat="1" ht="13.9">
      <c r="A25" s="137" t="s">
        <v>90</v>
      </c>
      <c r="B25" s="8" t="str">
        <f>VLOOKUP(A25,'CENTRO DE COSTOS'!A:D,4,FALSE)</f>
        <v>JUAN SEBASTIÁN RÍOS CASTRILLÓN</v>
      </c>
      <c r="C25" s="8" t="str">
        <f>VLOOKUP(A25,'CENTRO DE COSTOS'!A:D,2,FALSE)</f>
        <v>0004-0005</v>
      </c>
      <c r="D25" s="136">
        <v>5079</v>
      </c>
      <c r="E25" s="122" t="s">
        <v>335</v>
      </c>
      <c r="F25" s="8" t="s">
        <v>336</v>
      </c>
      <c r="G25" s="142">
        <v>45807</v>
      </c>
      <c r="H25" s="143">
        <v>45812</v>
      </c>
      <c r="I25" s="142">
        <v>45807</v>
      </c>
      <c r="J25" s="143">
        <v>45812</v>
      </c>
      <c r="K25" s="143">
        <v>45812</v>
      </c>
      <c r="L25" s="138" t="s">
        <v>290</v>
      </c>
      <c r="M25" s="137" t="s">
        <v>337</v>
      </c>
      <c r="N25" s="138" t="s">
        <v>338</v>
      </c>
      <c r="O25" s="138">
        <v>79624</v>
      </c>
      <c r="P25" s="140" t="s">
        <v>165</v>
      </c>
      <c r="Q25" s="125" t="s">
        <v>166</v>
      </c>
      <c r="R25" s="126" t="s">
        <v>167</v>
      </c>
      <c r="S25" s="149" t="s">
        <v>168</v>
      </c>
      <c r="T25" s="150" t="s">
        <v>168</v>
      </c>
      <c r="U25" s="150" t="s">
        <v>169</v>
      </c>
      <c r="V25" s="139" t="s">
        <v>339</v>
      </c>
      <c r="W25" s="146" t="s">
        <v>340</v>
      </c>
      <c r="X25" s="136" t="s">
        <v>341</v>
      </c>
      <c r="Y25" s="136">
        <v>1051697</v>
      </c>
      <c r="Z25" s="136" t="s">
        <v>173</v>
      </c>
      <c r="AA25" s="136">
        <v>863827</v>
      </c>
      <c r="AB25" s="136" t="s">
        <v>173</v>
      </c>
      <c r="AC25" s="136" t="s">
        <v>174</v>
      </c>
      <c r="AD25" s="137" t="s">
        <v>28</v>
      </c>
      <c r="AE25" s="143" t="s">
        <v>189</v>
      </c>
      <c r="AF25" s="123" t="s">
        <v>177</v>
      </c>
      <c r="AG25" s="136">
        <v>1</v>
      </c>
      <c r="AH25" s="121">
        <v>0</v>
      </c>
      <c r="AI25" s="127">
        <f>IF(AD25="TIPO I",'BASE LIQUIDACION REDEBAN 2025'!$B$2,IF(AD25="TIPO II",'BASE LIQUIDACION REDEBAN 2025'!$B$3,IF(AD25="TIPO III",'BASE LIQUIDACION REDEBAN 2025'!$B$4,IF(AD25="TIPO IV",'BASE LIQUIDACION REDEBAN 2025'!$B$5,IF(AE25="AEREO",'BASE LIQUIDACION REDEBAN 2025'!$B$6,'BASE LIQUIDACION REDEBAN 2025'!$B$5)))))</f>
        <v>163813.69572160003</v>
      </c>
      <c r="AJ25" s="127">
        <f>IF(AD25="TIPO I",'BASE LIQUIDACION REDEBAN 2025'!$B$10,IF(AD25="TIPO II",'BASE LIQUIDACION REDEBAN 2025'!$B$11,IF(AD25="TIPO III",'BASE LIQUIDACION REDEBAN 2025'!$B$12,'BASE LIQUIDACION REDEBAN 2025'!$B$13)))</f>
        <v>140395.6348884</v>
      </c>
      <c r="AK25" s="128">
        <f t="shared" si="1"/>
        <v>163813.69572160003</v>
      </c>
    </row>
    <row r="26" spans="1:37" s="85" customFormat="1" ht="13.9">
      <c r="A26" s="137" t="s">
        <v>68</v>
      </c>
      <c r="B26" s="8" t="str">
        <f>VLOOKUP(A26,'CENTRO DE COSTOS'!A:D,4,FALSE)</f>
        <v>WILLIAM ASDRUBAL ROZO ROZO</v>
      </c>
      <c r="C26" s="8" t="str">
        <f>VLOOKUP(A26,'CENTRO DE COSTOS'!A:D,2,FALSE)</f>
        <v>0004-0004</v>
      </c>
      <c r="D26" s="136">
        <v>11001</v>
      </c>
      <c r="E26" s="122" t="s">
        <v>342</v>
      </c>
      <c r="F26" s="8" t="s">
        <v>343</v>
      </c>
      <c r="G26" s="142">
        <v>45807</v>
      </c>
      <c r="H26" s="143">
        <v>45812</v>
      </c>
      <c r="I26" s="142">
        <v>45807</v>
      </c>
      <c r="J26" s="143">
        <v>45812</v>
      </c>
      <c r="K26" s="143">
        <v>45812</v>
      </c>
      <c r="L26" s="138" t="s">
        <v>298</v>
      </c>
      <c r="M26" s="137" t="s">
        <v>68</v>
      </c>
      <c r="N26" s="138" t="s">
        <v>344</v>
      </c>
      <c r="O26" s="138">
        <v>79610</v>
      </c>
      <c r="P26" s="140" t="s">
        <v>345</v>
      </c>
      <c r="Q26" s="125" t="s">
        <v>166</v>
      </c>
      <c r="R26" s="126" t="s">
        <v>167</v>
      </c>
      <c r="S26" s="149" t="s">
        <v>168</v>
      </c>
      <c r="T26" s="150" t="s">
        <v>168</v>
      </c>
      <c r="U26" s="150" t="s">
        <v>169</v>
      </c>
      <c r="V26" s="139" t="s">
        <v>346</v>
      </c>
      <c r="W26" s="146" t="s">
        <v>332</v>
      </c>
      <c r="X26" s="136" t="s">
        <v>347</v>
      </c>
      <c r="Y26" s="136">
        <v>1235338</v>
      </c>
      <c r="Z26" s="136">
        <v>893558</v>
      </c>
      <c r="AA26" s="136" t="s">
        <v>348</v>
      </c>
      <c r="AB26" s="136" t="s">
        <v>173</v>
      </c>
      <c r="AC26" s="136" t="s">
        <v>174</v>
      </c>
      <c r="AD26" s="137" t="s">
        <v>25</v>
      </c>
      <c r="AE26" s="143" t="s">
        <v>189</v>
      </c>
      <c r="AF26" s="123" t="s">
        <v>177</v>
      </c>
      <c r="AG26" s="136">
        <v>1</v>
      </c>
      <c r="AH26" s="121">
        <v>0</v>
      </c>
      <c r="AI26" s="127">
        <f>IF(AD26="TIPO I",'BASE LIQUIDACION REDEBAN 2025'!$B$2,IF(AD26="TIPO II",'BASE LIQUIDACION REDEBAN 2025'!$B$3,IF(AD26="TIPO III",'BASE LIQUIDACION REDEBAN 2025'!$B$4,IF(AD26="TIPO IV",'BASE LIQUIDACION REDEBAN 2025'!$B$5,IF(AE26="AEREO",'BASE LIQUIDACION REDEBAN 2025'!$B$6,'BASE LIQUIDACION REDEBAN 2025'!$B$5)))))</f>
        <v>75096.394270399993</v>
      </c>
      <c r="AJ26" s="127">
        <f>IF(AD26="TIPO I",'BASE LIQUIDACION REDEBAN 2025'!$B$10,IF(AD26="TIPO II",'BASE LIQUIDACION REDEBAN 2025'!$B$11,IF(AD26="TIPO III",'BASE LIQUIDACION REDEBAN 2025'!$B$12,'BASE LIQUIDACION REDEBAN 2025'!$B$13)))</f>
        <v>75096.394270399993</v>
      </c>
      <c r="AK26" s="128">
        <f t="shared" si="1"/>
        <v>75096.394270399993</v>
      </c>
    </row>
    <row r="27" spans="1:37" s="85" customFormat="1" ht="13.9">
      <c r="A27" s="137" t="s">
        <v>90</v>
      </c>
      <c r="B27" s="8" t="str">
        <f>VLOOKUP(A27,'CENTRO DE COSTOS'!A:D,4,FALSE)</f>
        <v>JUAN SEBASTIÁN RÍOS CASTRILLÓN</v>
      </c>
      <c r="C27" s="8" t="str">
        <f>VLOOKUP(A27,'CENTRO DE COSTOS'!A:D,2,FALSE)</f>
        <v>0004-0005</v>
      </c>
      <c r="D27" s="136">
        <v>5308</v>
      </c>
      <c r="E27" s="122" t="s">
        <v>349</v>
      </c>
      <c r="F27" s="8" t="s">
        <v>350</v>
      </c>
      <c r="G27" s="142">
        <v>45807</v>
      </c>
      <c r="H27" s="143">
        <v>45812</v>
      </c>
      <c r="I27" s="142">
        <v>45807</v>
      </c>
      <c r="J27" s="143">
        <v>45811</v>
      </c>
      <c r="K27" s="143">
        <v>45811</v>
      </c>
      <c r="L27" s="138" t="s">
        <v>290</v>
      </c>
      <c r="M27" s="137" t="s">
        <v>351</v>
      </c>
      <c r="N27" s="138" t="s">
        <v>352</v>
      </c>
      <c r="O27" s="138">
        <v>79627</v>
      </c>
      <c r="P27" s="140" t="s">
        <v>183</v>
      </c>
      <c r="Q27" s="125" t="s">
        <v>166</v>
      </c>
      <c r="R27" s="126" t="s">
        <v>167</v>
      </c>
      <c r="S27" s="149" t="s">
        <v>168</v>
      </c>
      <c r="T27" s="150" t="s">
        <v>168</v>
      </c>
      <c r="U27" s="150" t="s">
        <v>169</v>
      </c>
      <c r="V27" s="139" t="s">
        <v>353</v>
      </c>
      <c r="W27" s="146" t="s">
        <v>354</v>
      </c>
      <c r="X27" s="136" t="s">
        <v>355</v>
      </c>
      <c r="Y27" s="136">
        <v>771289</v>
      </c>
      <c r="Z27" s="136" t="s">
        <v>173</v>
      </c>
      <c r="AA27" s="136">
        <v>940524</v>
      </c>
      <c r="AB27" s="136">
        <v>1239756</v>
      </c>
      <c r="AC27" s="136" t="s">
        <v>174</v>
      </c>
      <c r="AD27" s="137" t="s">
        <v>25</v>
      </c>
      <c r="AE27" s="143" t="s">
        <v>189</v>
      </c>
      <c r="AF27" s="123" t="s">
        <v>177</v>
      </c>
      <c r="AG27" s="136">
        <v>1</v>
      </c>
      <c r="AH27" s="121">
        <v>0</v>
      </c>
      <c r="AI27" s="127">
        <f>IF(AD27="TIPO I",'BASE LIQUIDACION REDEBAN 2025'!$B$2,IF(AD27="TIPO II",'BASE LIQUIDACION REDEBAN 2025'!$B$3,IF(AD27="TIPO III",'BASE LIQUIDACION REDEBAN 2025'!$B$4,IF(AD27="TIPO IV",'BASE LIQUIDACION REDEBAN 2025'!$B$5,IF(AE27="AEREO",'BASE LIQUIDACION REDEBAN 2025'!$B$6,'BASE LIQUIDACION REDEBAN 2025'!$B$5)))))</f>
        <v>75096.394270399993</v>
      </c>
      <c r="AJ27" s="127">
        <f>IF(AD27="TIPO I",'BASE LIQUIDACION REDEBAN 2025'!$B$10,IF(AD27="TIPO II",'BASE LIQUIDACION REDEBAN 2025'!$B$11,IF(AD27="TIPO III",'BASE LIQUIDACION REDEBAN 2025'!$B$12,'BASE LIQUIDACION REDEBAN 2025'!$B$13)))</f>
        <v>75096.394270399993</v>
      </c>
      <c r="AK27" s="128">
        <f t="shared" si="1"/>
        <v>75096.394270399993</v>
      </c>
    </row>
    <row r="28" spans="1:37" s="85" customFormat="1" ht="13.9">
      <c r="A28" s="137" t="s">
        <v>90</v>
      </c>
      <c r="B28" s="8" t="str">
        <f>VLOOKUP(A28,'CENTRO DE COSTOS'!A:D,4,FALSE)</f>
        <v>JUAN SEBASTIÁN RÍOS CASTRILLÓN</v>
      </c>
      <c r="C28" s="8" t="str">
        <f>VLOOKUP(A28,'CENTRO DE COSTOS'!A:D,2,FALSE)</f>
        <v>0004-0005</v>
      </c>
      <c r="D28" s="136">
        <v>5001</v>
      </c>
      <c r="E28" s="122" t="s">
        <v>356</v>
      </c>
      <c r="F28" s="8" t="s">
        <v>357</v>
      </c>
      <c r="G28" s="142">
        <v>45807</v>
      </c>
      <c r="H28" s="143">
        <v>45812</v>
      </c>
      <c r="I28" s="142">
        <v>45807</v>
      </c>
      <c r="J28" s="143">
        <v>45811</v>
      </c>
      <c r="K28" s="143">
        <v>45811</v>
      </c>
      <c r="L28" s="138" t="s">
        <v>290</v>
      </c>
      <c r="M28" s="137" t="s">
        <v>90</v>
      </c>
      <c r="N28" s="138" t="s">
        <v>358</v>
      </c>
      <c r="O28" s="138">
        <v>79669</v>
      </c>
      <c r="P28" s="140" t="s">
        <v>183</v>
      </c>
      <c r="Q28" s="125" t="s">
        <v>166</v>
      </c>
      <c r="R28" s="126" t="s">
        <v>167</v>
      </c>
      <c r="S28" s="149" t="s">
        <v>168</v>
      </c>
      <c r="T28" s="150" t="s">
        <v>168</v>
      </c>
      <c r="U28" s="150" t="s">
        <v>169</v>
      </c>
      <c r="V28" s="139" t="s">
        <v>359</v>
      </c>
      <c r="W28" s="146" t="s">
        <v>360</v>
      </c>
      <c r="X28" s="136" t="s">
        <v>361</v>
      </c>
      <c r="Y28" s="136">
        <v>772256</v>
      </c>
      <c r="Z28" s="136" t="s">
        <v>173</v>
      </c>
      <c r="AA28" s="136">
        <v>1239771</v>
      </c>
      <c r="AB28" s="136" t="s">
        <v>173</v>
      </c>
      <c r="AC28" s="136" t="s">
        <v>174</v>
      </c>
      <c r="AD28" s="137" t="s">
        <v>25</v>
      </c>
      <c r="AE28" s="143" t="s">
        <v>189</v>
      </c>
      <c r="AF28" s="123" t="s">
        <v>177</v>
      </c>
      <c r="AG28" s="136">
        <v>1</v>
      </c>
      <c r="AH28" s="121">
        <v>0</v>
      </c>
      <c r="AI28" s="127">
        <f>IF(AD28="TIPO I",'BASE LIQUIDACION REDEBAN 2025'!$B$2,IF(AD28="TIPO II",'BASE LIQUIDACION REDEBAN 2025'!$B$3,IF(AD28="TIPO III",'BASE LIQUIDACION REDEBAN 2025'!$B$4,IF(AD28="TIPO IV",'BASE LIQUIDACION REDEBAN 2025'!$B$5,IF(AE28="AEREO",'BASE LIQUIDACION REDEBAN 2025'!$B$6,'BASE LIQUIDACION REDEBAN 2025'!$B$5)))))</f>
        <v>75096.394270399993</v>
      </c>
      <c r="AJ28" s="127">
        <f>IF(AD28="TIPO I",'BASE LIQUIDACION REDEBAN 2025'!$B$10,IF(AD28="TIPO II",'BASE LIQUIDACION REDEBAN 2025'!$B$11,IF(AD28="TIPO III",'BASE LIQUIDACION REDEBAN 2025'!$B$12,'BASE LIQUIDACION REDEBAN 2025'!$B$13)))</f>
        <v>75096.394270399993</v>
      </c>
      <c r="AK28" s="128">
        <f t="shared" si="1"/>
        <v>75096.394270399993</v>
      </c>
    </row>
    <row r="29" spans="1:37" s="85" customFormat="1" ht="13.9">
      <c r="A29" s="137" t="s">
        <v>80</v>
      </c>
      <c r="B29" s="8" t="str">
        <f>VLOOKUP(A29,'CENTRO DE COSTOS'!A:D,4,FALSE)</f>
        <v>JOSE MAURICIO HERNANDEZ ROJAS</v>
      </c>
      <c r="C29" s="8" t="str">
        <f>VLOOKUP(A29,'CENTRO DE COSTOS'!A:D,2,FALSE)</f>
        <v>0004-0001</v>
      </c>
      <c r="D29" s="136">
        <v>13001</v>
      </c>
      <c r="E29" s="122" t="s">
        <v>362</v>
      </c>
      <c r="F29" s="8" t="s">
        <v>363</v>
      </c>
      <c r="G29" s="142">
        <v>45807</v>
      </c>
      <c r="H29" s="143">
        <v>45812</v>
      </c>
      <c r="I29" s="142">
        <v>45807</v>
      </c>
      <c r="J29" s="143">
        <v>45812</v>
      </c>
      <c r="K29" s="143">
        <v>45812</v>
      </c>
      <c r="L29" s="138" t="s">
        <v>364</v>
      </c>
      <c r="M29" s="137" t="s">
        <v>80</v>
      </c>
      <c r="N29" s="138" t="s">
        <v>365</v>
      </c>
      <c r="O29" s="138">
        <v>79621</v>
      </c>
      <c r="P29" s="140" t="s">
        <v>165</v>
      </c>
      <c r="Q29" s="125" t="s">
        <v>166</v>
      </c>
      <c r="R29" s="126" t="s">
        <v>167</v>
      </c>
      <c r="S29" s="149" t="s">
        <v>168</v>
      </c>
      <c r="T29" s="150" t="s">
        <v>168</v>
      </c>
      <c r="U29" s="150" t="s">
        <v>169</v>
      </c>
      <c r="V29" s="139" t="s">
        <v>366</v>
      </c>
      <c r="W29" s="146" t="s">
        <v>367</v>
      </c>
      <c r="X29" s="136" t="s">
        <v>368</v>
      </c>
      <c r="Y29" s="136">
        <v>791031</v>
      </c>
      <c r="Z29" s="136" t="s">
        <v>173</v>
      </c>
      <c r="AA29" s="136">
        <v>529616</v>
      </c>
      <c r="AB29" s="136" t="s">
        <v>173</v>
      </c>
      <c r="AC29" s="136" t="s">
        <v>174</v>
      </c>
      <c r="AD29" s="137" t="s">
        <v>25</v>
      </c>
      <c r="AE29" s="143" t="s">
        <v>189</v>
      </c>
      <c r="AF29" s="123" t="s">
        <v>177</v>
      </c>
      <c r="AG29" s="136">
        <v>1</v>
      </c>
      <c r="AH29" s="121">
        <v>0</v>
      </c>
      <c r="AI29" s="127">
        <f>IF(AD29="TIPO I",'BASE LIQUIDACION REDEBAN 2025'!$B$2,IF(AD29="TIPO II",'BASE LIQUIDACION REDEBAN 2025'!$B$3,IF(AD29="TIPO III",'BASE LIQUIDACION REDEBAN 2025'!$B$4,IF(AD29="TIPO IV",'BASE LIQUIDACION REDEBAN 2025'!$B$5,IF(AE29="AEREO",'BASE LIQUIDACION REDEBAN 2025'!$B$6,'BASE LIQUIDACION REDEBAN 2025'!$B$5)))))</f>
        <v>75096.394270399993</v>
      </c>
      <c r="AJ29" s="127">
        <f>IF(AD29="TIPO I",'BASE LIQUIDACION REDEBAN 2025'!$B$10,IF(AD29="TIPO II",'BASE LIQUIDACION REDEBAN 2025'!$B$11,IF(AD29="TIPO III",'BASE LIQUIDACION REDEBAN 2025'!$B$12,'BASE LIQUIDACION REDEBAN 2025'!$B$13)))</f>
        <v>75096.394270399993</v>
      </c>
      <c r="AK29" s="128">
        <f t="shared" si="1"/>
        <v>75096.394270399993</v>
      </c>
    </row>
    <row r="30" spans="1:37" s="85" customFormat="1" ht="13.9">
      <c r="A30" s="137" t="s">
        <v>98</v>
      </c>
      <c r="B30" s="8" t="str">
        <f>VLOOKUP(A30,'CENTRO DE COSTOS'!A:D,4,FALSE)</f>
        <v>MIGUEL JULIÁN HERNÁNDEZ GUARÍN</v>
      </c>
      <c r="C30" s="8" t="str">
        <f>VLOOKUP(A30,'CENTRO DE COSTOS'!A:D,2,FALSE)</f>
        <v>0004-0008</v>
      </c>
      <c r="D30" s="136">
        <v>15759</v>
      </c>
      <c r="E30" s="122" t="s">
        <v>369</v>
      </c>
      <c r="F30" s="8" t="s">
        <v>370</v>
      </c>
      <c r="G30" s="142">
        <v>45807</v>
      </c>
      <c r="H30" s="143">
        <v>45812</v>
      </c>
      <c r="I30" s="142">
        <v>45807</v>
      </c>
      <c r="J30" s="143">
        <v>45813</v>
      </c>
      <c r="K30" s="143">
        <v>45813</v>
      </c>
      <c r="L30" s="138" t="s">
        <v>371</v>
      </c>
      <c r="M30" s="137" t="s">
        <v>372</v>
      </c>
      <c r="N30" s="138" t="s">
        <v>373</v>
      </c>
      <c r="O30" s="138">
        <v>79655</v>
      </c>
      <c r="P30" s="140" t="s">
        <v>165</v>
      </c>
      <c r="Q30" s="125" t="s">
        <v>166</v>
      </c>
      <c r="R30" s="126" t="s">
        <v>167</v>
      </c>
      <c r="S30" s="149" t="s">
        <v>168</v>
      </c>
      <c r="T30" s="150" t="s">
        <v>168</v>
      </c>
      <c r="U30" s="136" t="s">
        <v>169</v>
      </c>
      <c r="V30" s="139" t="s">
        <v>374</v>
      </c>
      <c r="W30" s="146" t="s">
        <v>375</v>
      </c>
      <c r="X30" s="136" t="s">
        <v>376</v>
      </c>
      <c r="Y30" s="136">
        <v>793119</v>
      </c>
      <c r="Z30" s="136" t="s">
        <v>173</v>
      </c>
      <c r="AA30" s="136">
        <v>905615</v>
      </c>
      <c r="AB30" s="136" t="s">
        <v>173</v>
      </c>
      <c r="AC30" s="136" t="s">
        <v>174</v>
      </c>
      <c r="AD30" s="137" t="s">
        <v>28</v>
      </c>
      <c r="AE30" s="143" t="s">
        <v>189</v>
      </c>
      <c r="AF30" s="123" t="s">
        <v>177</v>
      </c>
      <c r="AG30" s="136">
        <v>1</v>
      </c>
      <c r="AH30" s="121">
        <v>0</v>
      </c>
      <c r="AI30" s="127">
        <f>IF(AD30="TIPO I",'BASE LIQUIDACION REDEBAN 2025'!$B$2,IF(AD30="TIPO II",'BASE LIQUIDACION REDEBAN 2025'!$B$3,IF(AD30="TIPO III",'BASE LIQUIDACION REDEBAN 2025'!$B$4,IF(AD30="TIPO IV",'BASE LIQUIDACION REDEBAN 2025'!$B$5,IF(AE30="AEREO",'BASE LIQUIDACION REDEBAN 2025'!$B$6,'BASE LIQUIDACION REDEBAN 2025'!$B$5)))))</f>
        <v>163813.69572160003</v>
      </c>
      <c r="AJ30" s="127">
        <f>IF(AD30="TIPO I",'BASE LIQUIDACION REDEBAN 2025'!$B$10,IF(AD30="TIPO II",'BASE LIQUIDACION REDEBAN 2025'!$B$11,IF(AD30="TIPO III",'BASE LIQUIDACION REDEBAN 2025'!$B$12,'BASE LIQUIDACION REDEBAN 2025'!$B$13)))</f>
        <v>140395.6348884</v>
      </c>
      <c r="AK30" s="128">
        <f t="shared" si="1"/>
        <v>163813.69572160003</v>
      </c>
    </row>
    <row r="31" spans="1:37" s="85" customFormat="1" ht="14.45">
      <c r="A31" s="137" t="s">
        <v>90</v>
      </c>
      <c r="B31" s="8" t="str">
        <f>VLOOKUP(A31,'CENTRO DE COSTOS'!A:D,4,FALSE)</f>
        <v>JUAN SEBASTIÁN RÍOS CASTRILLÓN</v>
      </c>
      <c r="C31" s="8" t="str">
        <f>VLOOKUP(A31,'CENTRO DE COSTOS'!A:D,2,FALSE)</f>
        <v>0004-0005</v>
      </c>
      <c r="D31" s="136">
        <v>5088</v>
      </c>
      <c r="E31" s="122" t="s">
        <v>377</v>
      </c>
      <c r="F31" s="8" t="s">
        <v>378</v>
      </c>
      <c r="G31" s="142">
        <v>45807</v>
      </c>
      <c r="H31" s="143">
        <v>45812</v>
      </c>
      <c r="I31" s="142">
        <v>45807</v>
      </c>
      <c r="J31" s="143">
        <v>45811</v>
      </c>
      <c r="K31" s="143">
        <v>45811</v>
      </c>
      <c r="L31" s="138" t="s">
        <v>290</v>
      </c>
      <c r="M31" s="137" t="s">
        <v>291</v>
      </c>
      <c r="N31" s="138" t="s">
        <v>379</v>
      </c>
      <c r="O31" s="138">
        <v>79660</v>
      </c>
      <c r="P31" s="140" t="s">
        <v>165</v>
      </c>
      <c r="Q31" s="125" t="s">
        <v>166</v>
      </c>
      <c r="R31" s="126" t="s">
        <v>167</v>
      </c>
      <c r="S31" s="149" t="s">
        <v>168</v>
      </c>
      <c r="T31" s="150" t="s">
        <v>168</v>
      </c>
      <c r="U31" s="150" t="s">
        <v>169</v>
      </c>
      <c r="V31" s="139" t="s">
        <v>380</v>
      </c>
      <c r="W31" s="54"/>
      <c r="X31" s="136" t="s">
        <v>381</v>
      </c>
      <c r="Y31" s="136">
        <v>929521</v>
      </c>
      <c r="Z31" s="136" t="s">
        <v>173</v>
      </c>
      <c r="AA31" s="136">
        <v>1239599</v>
      </c>
      <c r="AB31" s="136" t="s">
        <v>173</v>
      </c>
      <c r="AC31" s="136" t="s">
        <v>174</v>
      </c>
      <c r="AD31" s="137" t="s">
        <v>25</v>
      </c>
      <c r="AE31" s="143" t="s">
        <v>189</v>
      </c>
      <c r="AF31" s="123" t="s">
        <v>177</v>
      </c>
      <c r="AG31" s="136">
        <v>1</v>
      </c>
      <c r="AH31" s="121">
        <v>0</v>
      </c>
      <c r="AI31" s="127">
        <f>IF(AD31="TIPO I",'BASE LIQUIDACION REDEBAN 2025'!$B$2,IF(AD31="TIPO II",'BASE LIQUIDACION REDEBAN 2025'!$B$3,IF(AD31="TIPO III",'BASE LIQUIDACION REDEBAN 2025'!$B$4,IF(AD31="TIPO IV",'BASE LIQUIDACION REDEBAN 2025'!$B$5,IF(AE31="AEREO",'BASE LIQUIDACION REDEBAN 2025'!$B$6,'BASE LIQUIDACION REDEBAN 2025'!$B$5)))))</f>
        <v>75096.394270399993</v>
      </c>
      <c r="AJ31" s="127">
        <f>IF(AD31="TIPO I",'BASE LIQUIDACION REDEBAN 2025'!$B$10,IF(AD31="TIPO II",'BASE LIQUIDACION REDEBAN 2025'!$B$11,IF(AD31="TIPO III",'BASE LIQUIDACION REDEBAN 2025'!$B$12,'BASE LIQUIDACION REDEBAN 2025'!$B$13)))</f>
        <v>75096.394270399993</v>
      </c>
      <c r="AK31" s="128">
        <f t="shared" si="1"/>
        <v>75096.394270399993</v>
      </c>
    </row>
    <row r="32" spans="1:37" s="85" customFormat="1" ht="13.9">
      <c r="A32" s="137" t="s">
        <v>100</v>
      </c>
      <c r="B32" s="8" t="str">
        <f>VLOOKUP(A32,'CENTRO DE COSTOS'!A:D,4,FALSE)</f>
        <v>KEVIN ALEXIS CORZO BUSTOS</v>
      </c>
      <c r="C32" s="8" t="str">
        <f>VLOOKUP(A32,'CENTRO DE COSTOS'!A:D,2,FALSE)</f>
        <v>0004-0007</v>
      </c>
      <c r="D32" s="136">
        <v>50001</v>
      </c>
      <c r="E32" s="122" t="s">
        <v>382</v>
      </c>
      <c r="F32" s="8" t="s">
        <v>383</v>
      </c>
      <c r="G32" s="142">
        <v>45807</v>
      </c>
      <c r="H32" s="143">
        <v>45812</v>
      </c>
      <c r="I32" s="142">
        <v>45807</v>
      </c>
      <c r="J32" s="143">
        <v>45811</v>
      </c>
      <c r="K32" s="143">
        <v>45811</v>
      </c>
      <c r="L32" s="138" t="s">
        <v>192</v>
      </c>
      <c r="M32" s="137" t="s">
        <v>100</v>
      </c>
      <c r="N32" s="138" t="s">
        <v>384</v>
      </c>
      <c r="O32" s="138">
        <v>79664</v>
      </c>
      <c r="P32" s="140" t="s">
        <v>165</v>
      </c>
      <c r="Q32" s="125" t="s">
        <v>166</v>
      </c>
      <c r="R32" s="126" t="s">
        <v>167</v>
      </c>
      <c r="S32" s="149" t="s">
        <v>168</v>
      </c>
      <c r="T32" s="150" t="s">
        <v>168</v>
      </c>
      <c r="U32" s="150" t="s">
        <v>169</v>
      </c>
      <c r="V32" s="139" t="s">
        <v>385</v>
      </c>
      <c r="W32" s="146" t="s">
        <v>265</v>
      </c>
      <c r="X32" s="136" t="s">
        <v>386</v>
      </c>
      <c r="Y32" s="136">
        <v>750929</v>
      </c>
      <c r="Z32" s="136" t="s">
        <v>173</v>
      </c>
      <c r="AA32" s="136">
        <v>906002</v>
      </c>
      <c r="AB32" s="136" t="s">
        <v>173</v>
      </c>
      <c r="AC32" s="136" t="s">
        <v>174</v>
      </c>
      <c r="AD32" s="137" t="s">
        <v>25</v>
      </c>
      <c r="AE32" s="143" t="s">
        <v>189</v>
      </c>
      <c r="AF32" s="123" t="s">
        <v>177</v>
      </c>
      <c r="AG32" s="136">
        <v>1</v>
      </c>
      <c r="AH32" s="121">
        <v>0</v>
      </c>
      <c r="AI32" s="127">
        <f>IF(AD32="TIPO I",'BASE LIQUIDACION REDEBAN 2025'!$B$2,IF(AD32="TIPO II",'BASE LIQUIDACION REDEBAN 2025'!$B$3,IF(AD32="TIPO III",'BASE LIQUIDACION REDEBAN 2025'!$B$4,IF(AD32="TIPO IV",'BASE LIQUIDACION REDEBAN 2025'!$B$5,IF(AE32="AEREO",'BASE LIQUIDACION REDEBAN 2025'!$B$6,'BASE LIQUIDACION REDEBAN 2025'!$B$5)))))</f>
        <v>75096.394270399993</v>
      </c>
      <c r="AJ32" s="127">
        <f>IF(AD32="TIPO I",'BASE LIQUIDACION REDEBAN 2025'!$B$10,IF(AD32="TIPO II",'BASE LIQUIDACION REDEBAN 2025'!$B$11,IF(AD32="TIPO III",'BASE LIQUIDACION REDEBAN 2025'!$B$12,'BASE LIQUIDACION REDEBAN 2025'!$B$13)))</f>
        <v>75096.394270399993</v>
      </c>
      <c r="AK32" s="128">
        <f t="shared" si="1"/>
        <v>75096.394270399993</v>
      </c>
    </row>
    <row r="33" spans="1:37" s="85" customFormat="1" ht="13.9">
      <c r="A33" s="137" t="s">
        <v>100</v>
      </c>
      <c r="B33" s="8" t="str">
        <f>VLOOKUP(A33,'CENTRO DE COSTOS'!A:D,4,FALSE)</f>
        <v>KEVIN ALEXIS CORZO BUSTOS</v>
      </c>
      <c r="C33" s="8" t="str">
        <f>VLOOKUP(A33,'CENTRO DE COSTOS'!A:D,2,FALSE)</f>
        <v>0004-0007</v>
      </c>
      <c r="D33" s="136">
        <v>50001</v>
      </c>
      <c r="E33" s="122" t="s">
        <v>387</v>
      </c>
      <c r="F33" s="8" t="s">
        <v>388</v>
      </c>
      <c r="G33" s="142">
        <v>45807</v>
      </c>
      <c r="H33" s="143">
        <v>45812</v>
      </c>
      <c r="I33" s="142">
        <v>45807</v>
      </c>
      <c r="J33" s="143">
        <v>45811</v>
      </c>
      <c r="K33" s="143">
        <v>45811</v>
      </c>
      <c r="L33" s="138" t="s">
        <v>192</v>
      </c>
      <c r="M33" s="137" t="s">
        <v>100</v>
      </c>
      <c r="N33" s="138" t="s">
        <v>389</v>
      </c>
      <c r="O33" s="138">
        <v>79663</v>
      </c>
      <c r="P33" s="140" t="s">
        <v>165</v>
      </c>
      <c r="Q33" s="125" t="s">
        <v>166</v>
      </c>
      <c r="R33" s="126" t="s">
        <v>167</v>
      </c>
      <c r="S33" s="149" t="s">
        <v>168</v>
      </c>
      <c r="T33" s="150" t="s">
        <v>168</v>
      </c>
      <c r="U33" s="150" t="s">
        <v>169</v>
      </c>
      <c r="V33" s="139" t="s">
        <v>390</v>
      </c>
      <c r="W33" s="146" t="s">
        <v>265</v>
      </c>
      <c r="X33" s="136" t="s">
        <v>391</v>
      </c>
      <c r="Y33" s="136">
        <v>930615</v>
      </c>
      <c r="Z33" s="136" t="s">
        <v>173</v>
      </c>
      <c r="AA33" s="136">
        <v>770645</v>
      </c>
      <c r="AB33" s="136" t="s">
        <v>173</v>
      </c>
      <c r="AC33" s="136" t="s">
        <v>174</v>
      </c>
      <c r="AD33" s="137" t="s">
        <v>25</v>
      </c>
      <c r="AE33" s="143" t="s">
        <v>189</v>
      </c>
      <c r="AF33" s="123" t="s">
        <v>177</v>
      </c>
      <c r="AG33" s="136">
        <v>1</v>
      </c>
      <c r="AH33" s="121">
        <v>0</v>
      </c>
      <c r="AI33" s="127">
        <f>IF(AD33="TIPO I",'BASE LIQUIDACION REDEBAN 2025'!$B$2,IF(AD33="TIPO II",'BASE LIQUIDACION REDEBAN 2025'!$B$3,IF(AD33="TIPO III",'BASE LIQUIDACION REDEBAN 2025'!$B$4,IF(AD33="TIPO IV",'BASE LIQUIDACION REDEBAN 2025'!$B$5,IF(AE33="AEREO",'BASE LIQUIDACION REDEBAN 2025'!$B$6,'BASE LIQUIDACION REDEBAN 2025'!$B$5)))))</f>
        <v>75096.394270399993</v>
      </c>
      <c r="AJ33" s="127">
        <f>IF(AD33="TIPO I",'BASE LIQUIDACION REDEBAN 2025'!$B$10,IF(AD33="TIPO II",'BASE LIQUIDACION REDEBAN 2025'!$B$11,IF(AD33="TIPO III",'BASE LIQUIDACION REDEBAN 2025'!$B$12,'BASE LIQUIDACION REDEBAN 2025'!$B$13)))</f>
        <v>75096.394270399993</v>
      </c>
      <c r="AK33" s="128">
        <f t="shared" si="1"/>
        <v>75096.394270399993</v>
      </c>
    </row>
    <row r="34" spans="1:37" s="85" customFormat="1" ht="13.9">
      <c r="A34" s="137" t="s">
        <v>68</v>
      </c>
      <c r="B34" s="8" t="str">
        <f>VLOOKUP(A34,'CENTRO DE COSTOS'!A:D,4,FALSE)</f>
        <v>WILLIAM ASDRUBAL ROZO ROZO</v>
      </c>
      <c r="C34" s="8" t="str">
        <f>VLOOKUP(A34,'CENTRO DE COSTOS'!A:D,2,FALSE)</f>
        <v>0004-0004</v>
      </c>
      <c r="D34" s="136">
        <v>25290</v>
      </c>
      <c r="E34" s="122" t="s">
        <v>392</v>
      </c>
      <c r="F34" s="8" t="s">
        <v>393</v>
      </c>
      <c r="G34" s="142">
        <v>45807</v>
      </c>
      <c r="H34" s="143">
        <v>45812</v>
      </c>
      <c r="I34" s="142">
        <v>45807</v>
      </c>
      <c r="J34" s="143">
        <v>45812</v>
      </c>
      <c r="K34" s="143">
        <v>45812</v>
      </c>
      <c r="L34" s="138" t="s">
        <v>298</v>
      </c>
      <c r="M34" s="137" t="s">
        <v>394</v>
      </c>
      <c r="N34" s="138" t="s">
        <v>395</v>
      </c>
      <c r="O34" s="138">
        <v>79636</v>
      </c>
      <c r="P34" s="140" t="s">
        <v>165</v>
      </c>
      <c r="Q34" s="125" t="s">
        <v>166</v>
      </c>
      <c r="R34" s="126" t="s">
        <v>167</v>
      </c>
      <c r="S34" s="149" t="s">
        <v>168</v>
      </c>
      <c r="T34" s="150" t="s">
        <v>168</v>
      </c>
      <c r="U34" s="150" t="s">
        <v>169</v>
      </c>
      <c r="V34" s="139" t="s">
        <v>396</v>
      </c>
      <c r="W34" s="146" t="s">
        <v>397</v>
      </c>
      <c r="X34" s="136" t="s">
        <v>398</v>
      </c>
      <c r="Y34" s="136">
        <v>991083</v>
      </c>
      <c r="Z34" s="136" t="s">
        <v>173</v>
      </c>
      <c r="AA34" s="136">
        <v>941150</v>
      </c>
      <c r="AB34" s="136" t="s">
        <v>173</v>
      </c>
      <c r="AC34" s="136" t="s">
        <v>174</v>
      </c>
      <c r="AD34" s="137" t="s">
        <v>28</v>
      </c>
      <c r="AE34" s="143" t="s">
        <v>189</v>
      </c>
      <c r="AF34" s="123" t="s">
        <v>177</v>
      </c>
      <c r="AG34" s="136">
        <v>1</v>
      </c>
      <c r="AH34" s="121">
        <v>0</v>
      </c>
      <c r="AI34" s="127">
        <f>IF(AD34="TIPO I",'BASE LIQUIDACION REDEBAN 2025'!$B$2,IF(AD34="TIPO II",'BASE LIQUIDACION REDEBAN 2025'!$B$3,IF(AD34="TIPO III",'BASE LIQUIDACION REDEBAN 2025'!$B$4,IF(AD34="TIPO IV",'BASE LIQUIDACION REDEBAN 2025'!$B$5,IF(AE34="AEREO",'BASE LIQUIDACION REDEBAN 2025'!$B$6,'BASE LIQUIDACION REDEBAN 2025'!$B$5)))))</f>
        <v>163813.69572160003</v>
      </c>
      <c r="AJ34" s="127">
        <f>IF(AD34="TIPO I",'BASE LIQUIDACION REDEBAN 2025'!$B$10,IF(AD34="TIPO II",'BASE LIQUIDACION REDEBAN 2025'!$B$11,IF(AD34="TIPO III",'BASE LIQUIDACION REDEBAN 2025'!$B$12,'BASE LIQUIDACION REDEBAN 2025'!$B$13)))</f>
        <v>140395.6348884</v>
      </c>
      <c r="AK34" s="128">
        <f t="shared" si="1"/>
        <v>163813.69572160003</v>
      </c>
    </row>
    <row r="35" spans="1:37" s="85" customFormat="1" ht="13.9">
      <c r="A35" s="137" t="s">
        <v>98</v>
      </c>
      <c r="B35" s="8" t="str">
        <f>VLOOKUP(A35,'CENTRO DE COSTOS'!A:D,4,FALSE)</f>
        <v>MIGUEL JULIÁN HERNÁNDEZ GUARÍN</v>
      </c>
      <c r="C35" s="8" t="str">
        <f>VLOOKUP(A35,'CENTRO DE COSTOS'!A:D,2,FALSE)</f>
        <v>0004-0008</v>
      </c>
      <c r="D35" s="136">
        <v>68385</v>
      </c>
      <c r="E35" s="122" t="s">
        <v>399</v>
      </c>
      <c r="F35" s="8" t="s">
        <v>400</v>
      </c>
      <c r="G35" s="142">
        <v>45807</v>
      </c>
      <c r="H35" s="143">
        <v>45812</v>
      </c>
      <c r="I35" s="142">
        <v>45807</v>
      </c>
      <c r="J35" s="143">
        <v>45812</v>
      </c>
      <c r="K35" s="143">
        <v>45812</v>
      </c>
      <c r="L35" s="138" t="s">
        <v>180</v>
      </c>
      <c r="M35" s="137" t="s">
        <v>401</v>
      </c>
      <c r="N35" s="138" t="s">
        <v>402</v>
      </c>
      <c r="O35" s="138">
        <v>79641</v>
      </c>
      <c r="P35" s="140" t="s">
        <v>165</v>
      </c>
      <c r="Q35" s="125" t="s">
        <v>166</v>
      </c>
      <c r="R35" s="126" t="s">
        <v>167</v>
      </c>
      <c r="S35" s="149" t="s">
        <v>168</v>
      </c>
      <c r="T35" s="150" t="s">
        <v>168</v>
      </c>
      <c r="U35" s="150" t="s">
        <v>169</v>
      </c>
      <c r="V35" s="139" t="s">
        <v>403</v>
      </c>
      <c r="W35" s="146" t="s">
        <v>404</v>
      </c>
      <c r="X35" s="136" t="s">
        <v>405</v>
      </c>
      <c r="Y35" s="136">
        <v>1036960</v>
      </c>
      <c r="Z35" s="136" t="s">
        <v>173</v>
      </c>
      <c r="AA35" s="136">
        <v>997338</v>
      </c>
      <c r="AB35" s="136" t="s">
        <v>173</v>
      </c>
      <c r="AC35" s="136" t="s">
        <v>174</v>
      </c>
      <c r="AD35" s="137" t="s">
        <v>30</v>
      </c>
      <c r="AE35" s="143" t="s">
        <v>189</v>
      </c>
      <c r="AF35" s="123" t="s">
        <v>177</v>
      </c>
      <c r="AG35" s="136">
        <v>1</v>
      </c>
      <c r="AH35" s="121">
        <v>0</v>
      </c>
      <c r="AI35" s="127">
        <f>IF(AD35="TIPO I",'BASE LIQUIDACION REDEBAN 2025'!$B$2,IF(AD35="TIPO II",'BASE LIQUIDACION REDEBAN 2025'!$B$3,IF(AD35="TIPO III",'BASE LIQUIDACION REDEBAN 2025'!$B$4,IF(AD35="TIPO IV",'BASE LIQUIDACION REDEBAN 2025'!$B$5,IF(AE35="AEREO",'BASE LIQUIDACION REDEBAN 2025'!$B$6,'BASE LIQUIDACION REDEBAN 2025'!$B$5)))))</f>
        <v>275728.78077800001</v>
      </c>
      <c r="AJ35" s="127">
        <f>IF(AD35="TIPO I",'BASE LIQUIDACION REDEBAN 2025'!$B$10,IF(AD35="TIPO II",'BASE LIQUIDACION REDEBAN 2025'!$B$11,IF(AD35="TIPO III",'BASE LIQUIDACION REDEBAN 2025'!$B$12,'BASE LIQUIDACION REDEBAN 2025'!$B$13)))</f>
        <v>196536.5258152</v>
      </c>
      <c r="AK35" s="128">
        <f t="shared" si="1"/>
        <v>275728.78077800001</v>
      </c>
    </row>
    <row r="36" spans="1:37" s="85" customFormat="1" ht="13.9">
      <c r="A36" s="137" t="s">
        <v>81</v>
      </c>
      <c r="B36" s="8" t="str">
        <f>VLOOKUP(A36,'CENTRO DE COSTOS'!A:D,4,FALSE)</f>
        <v>MIGUEL JULIÁN HERNÁNDEZ GUARÍN</v>
      </c>
      <c r="C36" s="8" t="str">
        <f>VLOOKUP(A36,'CENTRO DE COSTOS'!A:D,2,FALSE)</f>
        <v>0004-0008</v>
      </c>
      <c r="D36" s="136">
        <v>54518</v>
      </c>
      <c r="E36" s="122" t="s">
        <v>406</v>
      </c>
      <c r="F36" s="8" t="s">
        <v>407</v>
      </c>
      <c r="G36" s="142">
        <v>45807</v>
      </c>
      <c r="H36" s="143">
        <v>45812</v>
      </c>
      <c r="I36" s="142">
        <v>45807</v>
      </c>
      <c r="J36" s="143">
        <v>45812</v>
      </c>
      <c r="K36" s="143">
        <v>45812</v>
      </c>
      <c r="L36" s="138" t="s">
        <v>408</v>
      </c>
      <c r="M36" s="137" t="s">
        <v>409</v>
      </c>
      <c r="N36" s="138" t="s">
        <v>410</v>
      </c>
      <c r="O36" s="138">
        <v>79646</v>
      </c>
      <c r="P36" s="140" t="s">
        <v>165</v>
      </c>
      <c r="Q36" s="125" t="s">
        <v>166</v>
      </c>
      <c r="R36" s="126" t="s">
        <v>167</v>
      </c>
      <c r="S36" s="149" t="s">
        <v>168</v>
      </c>
      <c r="T36" s="150" t="s">
        <v>168</v>
      </c>
      <c r="U36" s="150" t="s">
        <v>169</v>
      </c>
      <c r="V36" s="139" t="s">
        <v>411</v>
      </c>
      <c r="W36" s="146" t="s">
        <v>412</v>
      </c>
      <c r="X36" s="136" t="s">
        <v>413</v>
      </c>
      <c r="Y36" s="136">
        <v>763376</v>
      </c>
      <c r="Z36" s="136">
        <v>1173852</v>
      </c>
      <c r="AA36" s="136">
        <v>1145445</v>
      </c>
      <c r="AB36" s="136" t="s">
        <v>173</v>
      </c>
      <c r="AC36" s="136" t="s">
        <v>174</v>
      </c>
      <c r="AD36" s="137" t="s">
        <v>30</v>
      </c>
      <c r="AE36" s="143" t="s">
        <v>189</v>
      </c>
      <c r="AF36" s="123" t="s">
        <v>177</v>
      </c>
      <c r="AG36" s="136">
        <v>1</v>
      </c>
      <c r="AH36" s="121">
        <v>0</v>
      </c>
      <c r="AI36" s="127">
        <f>IF(AD36="TIPO I",'BASE LIQUIDACION REDEBAN 2025'!$B$2,IF(AD36="TIPO II",'BASE LIQUIDACION REDEBAN 2025'!$B$3,IF(AD36="TIPO III",'BASE LIQUIDACION REDEBAN 2025'!$B$4,IF(AD36="TIPO IV",'BASE LIQUIDACION REDEBAN 2025'!$B$5,IF(AE36="AEREO",'BASE LIQUIDACION REDEBAN 2025'!$B$6,'BASE LIQUIDACION REDEBAN 2025'!$B$5)))))</f>
        <v>275728.78077800001</v>
      </c>
      <c r="AJ36" s="127">
        <f>IF(AD36="TIPO I",'BASE LIQUIDACION REDEBAN 2025'!$B$10,IF(AD36="TIPO II",'BASE LIQUIDACION REDEBAN 2025'!$B$11,IF(AD36="TIPO III",'BASE LIQUIDACION REDEBAN 2025'!$B$12,'BASE LIQUIDACION REDEBAN 2025'!$B$13)))</f>
        <v>196536.5258152</v>
      </c>
      <c r="AK36" s="128">
        <f t="shared" si="1"/>
        <v>275728.78077800001</v>
      </c>
    </row>
    <row r="37" spans="1:37" s="85" customFormat="1" ht="13.9">
      <c r="A37" s="137" t="s">
        <v>90</v>
      </c>
      <c r="B37" s="8" t="str">
        <f>VLOOKUP(A37,'CENTRO DE COSTOS'!A:D,4,FALSE)</f>
        <v>JUAN SEBASTIÁN RÍOS CASTRILLÓN</v>
      </c>
      <c r="C37" s="8" t="str">
        <f>VLOOKUP(A37,'CENTRO DE COSTOS'!A:D,2,FALSE)</f>
        <v>0004-0005</v>
      </c>
      <c r="D37" s="136">
        <v>5036</v>
      </c>
      <c r="E37" s="122" t="s">
        <v>414</v>
      </c>
      <c r="F37" s="8" t="s">
        <v>415</v>
      </c>
      <c r="G37" s="142">
        <v>45807</v>
      </c>
      <c r="H37" s="143">
        <v>45812</v>
      </c>
      <c r="I37" s="142">
        <v>45807</v>
      </c>
      <c r="J37" s="143">
        <v>45812</v>
      </c>
      <c r="K37" s="143">
        <v>45812</v>
      </c>
      <c r="L37" s="138" t="s">
        <v>290</v>
      </c>
      <c r="M37" s="137" t="s">
        <v>416</v>
      </c>
      <c r="N37" s="138" t="s">
        <v>417</v>
      </c>
      <c r="O37" s="138">
        <v>79635</v>
      </c>
      <c r="P37" s="140" t="s">
        <v>165</v>
      </c>
      <c r="Q37" s="125" t="s">
        <v>166</v>
      </c>
      <c r="R37" s="126" t="s">
        <v>167</v>
      </c>
      <c r="S37" s="149" t="s">
        <v>168</v>
      </c>
      <c r="T37" s="150" t="s">
        <v>168</v>
      </c>
      <c r="U37" s="150" t="s">
        <v>169</v>
      </c>
      <c r="V37" s="139" t="s">
        <v>418</v>
      </c>
      <c r="W37" s="146" t="s">
        <v>419</v>
      </c>
      <c r="X37" s="136" t="s">
        <v>420</v>
      </c>
      <c r="Y37" s="136">
        <v>960504</v>
      </c>
      <c r="Z37" s="136" t="s">
        <v>173</v>
      </c>
      <c r="AA37" s="136">
        <v>789543</v>
      </c>
      <c r="AB37" s="136" t="s">
        <v>173</v>
      </c>
      <c r="AC37" s="136" t="s">
        <v>174</v>
      </c>
      <c r="AD37" s="137" t="s">
        <v>28</v>
      </c>
      <c r="AE37" s="143" t="s">
        <v>189</v>
      </c>
      <c r="AF37" s="123" t="s">
        <v>177</v>
      </c>
      <c r="AG37" s="136">
        <v>1</v>
      </c>
      <c r="AH37" s="121">
        <v>0</v>
      </c>
      <c r="AI37" s="127">
        <f>IF(AD37="TIPO I",'BASE LIQUIDACION REDEBAN 2025'!$B$2,IF(AD37="TIPO II",'BASE LIQUIDACION REDEBAN 2025'!$B$3,IF(AD37="TIPO III",'BASE LIQUIDACION REDEBAN 2025'!$B$4,IF(AD37="TIPO IV",'BASE LIQUIDACION REDEBAN 2025'!$B$5,IF(AE37="AEREO",'BASE LIQUIDACION REDEBAN 2025'!$B$6,'BASE LIQUIDACION REDEBAN 2025'!$B$5)))))</f>
        <v>163813.69572160003</v>
      </c>
      <c r="AJ37" s="127">
        <f>IF(AD37="TIPO I",'BASE LIQUIDACION REDEBAN 2025'!$B$10,IF(AD37="TIPO II",'BASE LIQUIDACION REDEBAN 2025'!$B$11,IF(AD37="TIPO III",'BASE LIQUIDACION REDEBAN 2025'!$B$12,'BASE LIQUIDACION REDEBAN 2025'!$B$13)))</f>
        <v>140395.6348884</v>
      </c>
      <c r="AK37" s="128">
        <f t="shared" si="1"/>
        <v>163813.69572160003</v>
      </c>
    </row>
    <row r="38" spans="1:37" s="85" customFormat="1" ht="13.9">
      <c r="A38" s="137" t="s">
        <v>76</v>
      </c>
      <c r="B38" s="8" t="str">
        <f>VLOOKUP(A38,'CENTRO DE COSTOS'!A:D,4,FALSE)</f>
        <v>DIEGO FERNANDO HENAO CARDONA</v>
      </c>
      <c r="C38" s="8" t="str">
        <f>VLOOKUP(A38,'CENTRO DE COSTOS'!A:D,2,FALSE)</f>
        <v>0004-0003</v>
      </c>
      <c r="D38" s="136">
        <v>76001</v>
      </c>
      <c r="E38" s="122" t="s">
        <v>421</v>
      </c>
      <c r="F38" s="8" t="s">
        <v>422</v>
      </c>
      <c r="G38" s="142">
        <v>45807</v>
      </c>
      <c r="H38" s="143">
        <v>45812</v>
      </c>
      <c r="I38" s="142">
        <v>45807</v>
      </c>
      <c r="J38" s="143">
        <v>45811</v>
      </c>
      <c r="K38" s="143">
        <v>45811</v>
      </c>
      <c r="L38" s="138" t="s">
        <v>230</v>
      </c>
      <c r="M38" s="137" t="s">
        <v>76</v>
      </c>
      <c r="N38" s="138" t="s">
        <v>423</v>
      </c>
      <c r="O38" s="138">
        <v>79617</v>
      </c>
      <c r="P38" s="140" t="s">
        <v>165</v>
      </c>
      <c r="Q38" s="125" t="s">
        <v>166</v>
      </c>
      <c r="R38" s="126" t="s">
        <v>167</v>
      </c>
      <c r="S38" s="149" t="s">
        <v>168</v>
      </c>
      <c r="T38" s="150" t="s">
        <v>168</v>
      </c>
      <c r="U38" s="150" t="s">
        <v>169</v>
      </c>
      <c r="V38" s="139" t="s">
        <v>424</v>
      </c>
      <c r="W38" s="146" t="s">
        <v>313</v>
      </c>
      <c r="X38" s="136" t="s">
        <v>425</v>
      </c>
      <c r="Y38" s="136">
        <v>1171539</v>
      </c>
      <c r="Z38" s="136" t="s">
        <v>173</v>
      </c>
      <c r="AA38" s="136">
        <v>549981</v>
      </c>
      <c r="AB38" s="136" t="s">
        <v>173</v>
      </c>
      <c r="AC38" s="136" t="s">
        <v>174</v>
      </c>
      <c r="AD38" s="137" t="s">
        <v>25</v>
      </c>
      <c r="AE38" s="143" t="s">
        <v>189</v>
      </c>
      <c r="AF38" s="123" t="s">
        <v>177</v>
      </c>
      <c r="AG38" s="136">
        <v>1</v>
      </c>
      <c r="AH38" s="121">
        <v>0</v>
      </c>
      <c r="AI38" s="127">
        <f>IF(AD38="TIPO I",'BASE LIQUIDACION REDEBAN 2025'!$B$2,IF(AD38="TIPO II",'BASE LIQUIDACION REDEBAN 2025'!$B$3,IF(AD38="TIPO III",'BASE LIQUIDACION REDEBAN 2025'!$B$4,IF(AD38="TIPO IV",'BASE LIQUIDACION REDEBAN 2025'!$B$5,IF(AE38="AEREO",'BASE LIQUIDACION REDEBAN 2025'!$B$6,'BASE LIQUIDACION REDEBAN 2025'!$B$5)))))</f>
        <v>75096.394270399993</v>
      </c>
      <c r="AJ38" s="127">
        <f>IF(AD38="TIPO I",'BASE LIQUIDACION REDEBAN 2025'!$B$10,IF(AD38="TIPO II",'BASE LIQUIDACION REDEBAN 2025'!$B$11,IF(AD38="TIPO III",'BASE LIQUIDACION REDEBAN 2025'!$B$12,'BASE LIQUIDACION REDEBAN 2025'!$B$13)))</f>
        <v>75096.394270399993</v>
      </c>
      <c r="AK38" s="128">
        <f t="shared" si="1"/>
        <v>75096.394270399993</v>
      </c>
    </row>
    <row r="39" spans="1:37" s="85" customFormat="1" ht="13.9">
      <c r="A39" s="137" t="s">
        <v>90</v>
      </c>
      <c r="B39" s="8" t="str">
        <f>VLOOKUP(A39,'CENTRO DE COSTOS'!A:D,4,FALSE)</f>
        <v>JUAN SEBASTIÁN RÍOS CASTRILLÓN</v>
      </c>
      <c r="C39" s="8" t="str">
        <f>VLOOKUP(A39,'CENTRO DE COSTOS'!A:D,2,FALSE)</f>
        <v>0004-0005</v>
      </c>
      <c r="D39" s="136">
        <v>5001</v>
      </c>
      <c r="E39" s="122" t="s">
        <v>426</v>
      </c>
      <c r="F39" s="8" t="s">
        <v>427</v>
      </c>
      <c r="G39" s="142">
        <v>45807</v>
      </c>
      <c r="H39" s="143">
        <v>45812</v>
      </c>
      <c r="I39" s="142">
        <v>45807</v>
      </c>
      <c r="J39" s="143">
        <v>45811</v>
      </c>
      <c r="K39" s="143">
        <v>45811</v>
      </c>
      <c r="L39" s="138" t="s">
        <v>290</v>
      </c>
      <c r="M39" s="137" t="s">
        <v>90</v>
      </c>
      <c r="N39" s="138" t="s">
        <v>428</v>
      </c>
      <c r="O39" s="138">
        <v>79673</v>
      </c>
      <c r="P39" s="140" t="s">
        <v>165</v>
      </c>
      <c r="Q39" s="125" t="s">
        <v>166</v>
      </c>
      <c r="R39" s="126" t="s">
        <v>167</v>
      </c>
      <c r="S39" s="149" t="s">
        <v>168</v>
      </c>
      <c r="T39" s="150" t="s">
        <v>168</v>
      </c>
      <c r="U39" s="150" t="s">
        <v>169</v>
      </c>
      <c r="V39" s="139" t="s">
        <v>429</v>
      </c>
      <c r="W39" s="146" t="s">
        <v>307</v>
      </c>
      <c r="X39" s="136" t="s">
        <v>430</v>
      </c>
      <c r="Y39" s="136">
        <v>1051975</v>
      </c>
      <c r="Z39" s="136" t="s">
        <v>173</v>
      </c>
      <c r="AA39" s="136">
        <v>1239605</v>
      </c>
      <c r="AB39" s="136" t="s">
        <v>173</v>
      </c>
      <c r="AC39" s="136" t="s">
        <v>174</v>
      </c>
      <c r="AD39" s="137" t="s">
        <v>25</v>
      </c>
      <c r="AE39" s="143" t="s">
        <v>189</v>
      </c>
      <c r="AF39" s="123" t="s">
        <v>177</v>
      </c>
      <c r="AG39" s="136">
        <v>1</v>
      </c>
      <c r="AH39" s="121">
        <v>0</v>
      </c>
      <c r="AI39" s="127">
        <f>IF(AD39="TIPO I",'BASE LIQUIDACION REDEBAN 2025'!$B$2,IF(AD39="TIPO II",'BASE LIQUIDACION REDEBAN 2025'!$B$3,IF(AD39="TIPO III",'BASE LIQUIDACION REDEBAN 2025'!$B$4,IF(AD39="TIPO IV",'BASE LIQUIDACION REDEBAN 2025'!$B$5,IF(AE39="AEREO",'BASE LIQUIDACION REDEBAN 2025'!$B$6,'BASE LIQUIDACION REDEBAN 2025'!$B$5)))))</f>
        <v>75096.394270399993</v>
      </c>
      <c r="AJ39" s="127">
        <f>IF(AD39="TIPO I",'BASE LIQUIDACION REDEBAN 2025'!$B$10,IF(AD39="TIPO II",'BASE LIQUIDACION REDEBAN 2025'!$B$11,IF(AD39="TIPO III",'BASE LIQUIDACION REDEBAN 2025'!$B$12,'BASE LIQUIDACION REDEBAN 2025'!$B$13)))</f>
        <v>75096.394270399993</v>
      </c>
      <c r="AK39" s="128">
        <f t="shared" si="1"/>
        <v>75096.394270399993</v>
      </c>
    </row>
    <row r="40" spans="1:37" s="85" customFormat="1" ht="13.9">
      <c r="A40" s="137" t="s">
        <v>68</v>
      </c>
      <c r="B40" s="8" t="str">
        <f>VLOOKUP(A40,'CENTRO DE COSTOS'!A:D,4,FALSE)</f>
        <v>WILLIAM ASDRUBAL ROZO ROZO</v>
      </c>
      <c r="C40" s="8" t="str">
        <f>VLOOKUP(A40,'CENTRO DE COSTOS'!A:D,2,FALSE)</f>
        <v>0004-0004</v>
      </c>
      <c r="D40" s="136">
        <v>11001</v>
      </c>
      <c r="E40" s="122" t="s">
        <v>431</v>
      </c>
      <c r="F40" s="8" t="s">
        <v>432</v>
      </c>
      <c r="G40" s="142">
        <v>45807</v>
      </c>
      <c r="H40" s="143">
        <v>45812</v>
      </c>
      <c r="I40" s="142">
        <v>45807</v>
      </c>
      <c r="J40" s="143">
        <v>45811</v>
      </c>
      <c r="K40" s="143">
        <v>45811</v>
      </c>
      <c r="L40" s="138" t="s">
        <v>298</v>
      </c>
      <c r="M40" s="137" t="s">
        <v>68</v>
      </c>
      <c r="N40" s="138" t="s">
        <v>433</v>
      </c>
      <c r="O40" s="138">
        <v>79604</v>
      </c>
      <c r="P40" s="140" t="s">
        <v>165</v>
      </c>
      <c r="Q40" s="125" t="s">
        <v>166</v>
      </c>
      <c r="R40" s="126" t="s">
        <v>167</v>
      </c>
      <c r="S40" s="149" t="s">
        <v>168</v>
      </c>
      <c r="T40" s="150" t="s">
        <v>168</v>
      </c>
      <c r="U40" s="150" t="s">
        <v>169</v>
      </c>
      <c r="V40" s="139" t="s">
        <v>434</v>
      </c>
      <c r="W40" s="146" t="s">
        <v>435</v>
      </c>
      <c r="X40" s="136" t="s">
        <v>436</v>
      </c>
      <c r="Y40" s="136">
        <v>761448</v>
      </c>
      <c r="Z40" s="136" t="s">
        <v>173</v>
      </c>
      <c r="AA40" s="136">
        <v>1103440</v>
      </c>
      <c r="AB40" s="136" t="s">
        <v>173</v>
      </c>
      <c r="AC40" s="136" t="s">
        <v>174</v>
      </c>
      <c r="AD40" s="137" t="s">
        <v>25</v>
      </c>
      <c r="AE40" s="143" t="s">
        <v>189</v>
      </c>
      <c r="AF40" s="123" t="s">
        <v>177</v>
      </c>
      <c r="AG40" s="136">
        <v>1</v>
      </c>
      <c r="AH40" s="121">
        <v>0</v>
      </c>
      <c r="AI40" s="127">
        <f>IF(AD40="TIPO I",'BASE LIQUIDACION REDEBAN 2025'!$B$2,IF(AD40="TIPO II",'BASE LIQUIDACION REDEBAN 2025'!$B$3,IF(AD40="TIPO III",'BASE LIQUIDACION REDEBAN 2025'!$B$4,IF(AD40="TIPO IV",'BASE LIQUIDACION REDEBAN 2025'!$B$5,IF(AE40="AEREO",'BASE LIQUIDACION REDEBAN 2025'!$B$6,'BASE LIQUIDACION REDEBAN 2025'!$B$5)))))</f>
        <v>75096.394270399993</v>
      </c>
      <c r="AJ40" s="127">
        <f>IF(AD40="TIPO I",'BASE LIQUIDACION REDEBAN 2025'!$B$10,IF(AD40="TIPO II",'BASE LIQUIDACION REDEBAN 2025'!$B$11,IF(AD40="TIPO III",'BASE LIQUIDACION REDEBAN 2025'!$B$12,'BASE LIQUIDACION REDEBAN 2025'!$B$13)))</f>
        <v>75096.394270399993</v>
      </c>
      <c r="AK40" s="128">
        <f t="shared" si="1"/>
        <v>75096.394270399993</v>
      </c>
    </row>
    <row r="41" spans="1:37" s="85" customFormat="1" ht="13.9">
      <c r="A41" s="137" t="s">
        <v>90</v>
      </c>
      <c r="B41" s="8" t="str">
        <f>VLOOKUP(A41,'CENTRO DE COSTOS'!A:D,4,FALSE)</f>
        <v>JUAN SEBASTIÁN RÍOS CASTRILLÓN</v>
      </c>
      <c r="C41" s="8" t="str">
        <f>VLOOKUP(A41,'CENTRO DE COSTOS'!A:D,2,FALSE)</f>
        <v>0004-0005</v>
      </c>
      <c r="D41" s="136">
        <v>5079</v>
      </c>
      <c r="E41" s="122" t="s">
        <v>437</v>
      </c>
      <c r="F41" s="8" t="s">
        <v>438</v>
      </c>
      <c r="G41" s="142">
        <v>45807</v>
      </c>
      <c r="H41" s="143">
        <v>45812</v>
      </c>
      <c r="I41" s="142">
        <v>45807</v>
      </c>
      <c r="J41" s="143">
        <v>45817</v>
      </c>
      <c r="K41" s="143">
        <v>45817</v>
      </c>
      <c r="L41" s="138" t="s">
        <v>290</v>
      </c>
      <c r="M41" s="137" t="s">
        <v>337</v>
      </c>
      <c r="N41" s="138" t="s">
        <v>439</v>
      </c>
      <c r="O41" s="138">
        <v>79623</v>
      </c>
      <c r="P41" s="140" t="s">
        <v>165</v>
      </c>
      <c r="Q41" s="125" t="s">
        <v>166</v>
      </c>
      <c r="R41" s="126" t="s">
        <v>167</v>
      </c>
      <c r="S41" s="149" t="s">
        <v>168</v>
      </c>
      <c r="T41" s="150" t="s">
        <v>168</v>
      </c>
      <c r="U41" s="150" t="s">
        <v>169</v>
      </c>
      <c r="V41" s="139" t="s">
        <v>440</v>
      </c>
      <c r="W41" s="146" t="s">
        <v>307</v>
      </c>
      <c r="X41" s="136" t="s">
        <v>441</v>
      </c>
      <c r="Y41" s="136">
        <v>1173964</v>
      </c>
      <c r="Z41" s="136" t="s">
        <v>173</v>
      </c>
      <c r="AA41" s="136">
        <v>529350</v>
      </c>
      <c r="AB41" s="136" t="s">
        <v>173</v>
      </c>
      <c r="AC41" s="136" t="s">
        <v>174</v>
      </c>
      <c r="AD41" s="137" t="s">
        <v>28</v>
      </c>
      <c r="AE41" s="143" t="s">
        <v>189</v>
      </c>
      <c r="AF41" s="123" t="s">
        <v>177</v>
      </c>
      <c r="AG41" s="136">
        <v>1</v>
      </c>
      <c r="AH41" s="121">
        <v>0</v>
      </c>
      <c r="AI41" s="127">
        <f>IF(AD41="TIPO I",'BASE LIQUIDACION REDEBAN 2025'!$B$2,IF(AD41="TIPO II",'BASE LIQUIDACION REDEBAN 2025'!$B$3,IF(AD41="TIPO III",'BASE LIQUIDACION REDEBAN 2025'!$B$4,IF(AD41="TIPO IV",'BASE LIQUIDACION REDEBAN 2025'!$B$5,IF(AE41="AEREO",'BASE LIQUIDACION REDEBAN 2025'!$B$6,'BASE LIQUIDACION REDEBAN 2025'!$B$5)))))</f>
        <v>163813.69572160003</v>
      </c>
      <c r="AJ41" s="127">
        <f>IF(AD41="TIPO I",'BASE LIQUIDACION REDEBAN 2025'!$B$10,IF(AD41="TIPO II",'BASE LIQUIDACION REDEBAN 2025'!$B$11,IF(AD41="TIPO III",'BASE LIQUIDACION REDEBAN 2025'!$B$12,'BASE LIQUIDACION REDEBAN 2025'!$B$13)))</f>
        <v>140395.6348884</v>
      </c>
      <c r="AK41" s="128">
        <f t="shared" si="1"/>
        <v>163813.69572160003</v>
      </c>
    </row>
    <row r="42" spans="1:37" s="85" customFormat="1" ht="13.9">
      <c r="A42" s="137" t="s">
        <v>76</v>
      </c>
      <c r="B42" s="8" t="str">
        <f>VLOOKUP(A42,'CENTRO DE COSTOS'!A:D,4,FALSE)</f>
        <v>DIEGO FERNANDO HENAO CARDONA</v>
      </c>
      <c r="C42" s="8" t="str">
        <f>VLOOKUP(A42,'CENTRO DE COSTOS'!A:D,2,FALSE)</f>
        <v>0004-0003</v>
      </c>
      <c r="D42" s="136">
        <v>76036</v>
      </c>
      <c r="E42" s="122" t="s">
        <v>442</v>
      </c>
      <c r="F42" s="8" t="s">
        <v>443</v>
      </c>
      <c r="G42" s="142">
        <v>45807</v>
      </c>
      <c r="H42" s="143">
        <v>45812</v>
      </c>
      <c r="I42" s="142">
        <v>45807</v>
      </c>
      <c r="J42" s="143">
        <v>45812</v>
      </c>
      <c r="K42" s="143">
        <v>45812</v>
      </c>
      <c r="L42" s="138" t="s">
        <v>230</v>
      </c>
      <c r="M42" s="137" t="s">
        <v>444</v>
      </c>
      <c r="N42" s="138" t="s">
        <v>445</v>
      </c>
      <c r="O42" s="138">
        <v>79594</v>
      </c>
      <c r="P42" s="140" t="s">
        <v>165</v>
      </c>
      <c r="Q42" s="125" t="s">
        <v>166</v>
      </c>
      <c r="R42" s="126" t="s">
        <v>167</v>
      </c>
      <c r="S42" s="149" t="s">
        <v>168</v>
      </c>
      <c r="T42" s="150" t="s">
        <v>168</v>
      </c>
      <c r="U42" s="150" t="s">
        <v>169</v>
      </c>
      <c r="V42" s="139" t="s">
        <v>446</v>
      </c>
      <c r="W42" s="146" t="s">
        <v>313</v>
      </c>
      <c r="X42" s="136" t="s">
        <v>447</v>
      </c>
      <c r="Y42" s="136">
        <v>1030999</v>
      </c>
      <c r="Z42" s="136" t="s">
        <v>173</v>
      </c>
      <c r="AA42" s="136">
        <v>749614</v>
      </c>
      <c r="AB42" s="136" t="s">
        <v>173</v>
      </c>
      <c r="AC42" s="136" t="s">
        <v>174</v>
      </c>
      <c r="AD42" s="137" t="s">
        <v>28</v>
      </c>
      <c r="AE42" s="143" t="s">
        <v>189</v>
      </c>
      <c r="AF42" s="123" t="s">
        <v>177</v>
      </c>
      <c r="AG42" s="136">
        <v>1</v>
      </c>
      <c r="AH42" s="121">
        <v>0</v>
      </c>
      <c r="AI42" s="127">
        <f>IF(AD42="TIPO I",'BASE LIQUIDACION REDEBAN 2025'!$B$2,IF(AD42="TIPO II",'BASE LIQUIDACION REDEBAN 2025'!$B$3,IF(AD42="TIPO III",'BASE LIQUIDACION REDEBAN 2025'!$B$4,IF(AD42="TIPO IV",'BASE LIQUIDACION REDEBAN 2025'!$B$5,IF(AE42="AEREO",'BASE LIQUIDACION REDEBAN 2025'!$B$6,'BASE LIQUIDACION REDEBAN 2025'!$B$5)))))</f>
        <v>163813.69572160003</v>
      </c>
      <c r="AJ42" s="127">
        <f>IF(AD42="TIPO I",'BASE LIQUIDACION REDEBAN 2025'!$B$10,IF(AD42="TIPO II",'BASE LIQUIDACION REDEBAN 2025'!$B$11,IF(AD42="TIPO III",'BASE LIQUIDACION REDEBAN 2025'!$B$12,'BASE LIQUIDACION REDEBAN 2025'!$B$13)))</f>
        <v>140395.6348884</v>
      </c>
      <c r="AK42" s="128">
        <f t="shared" si="1"/>
        <v>163813.69572160003</v>
      </c>
    </row>
    <row r="43" spans="1:37" s="85" customFormat="1" ht="13.9">
      <c r="A43" s="137" t="s">
        <v>94</v>
      </c>
      <c r="B43" s="8" t="str">
        <f>VLOOKUP(A43,'CENTRO DE COSTOS'!A:D,4,FALSE)</f>
        <v>DIEGO FERNANDO HENAO CARDONA</v>
      </c>
      <c r="C43" s="8" t="str">
        <f>VLOOKUP(A43,'CENTRO DE COSTOS'!A:D,2,FALSE)</f>
        <v>0004-0002</v>
      </c>
      <c r="D43" s="136">
        <v>66001</v>
      </c>
      <c r="E43" s="122" t="s">
        <v>448</v>
      </c>
      <c r="F43" s="8" t="s">
        <v>449</v>
      </c>
      <c r="G43" s="142">
        <v>45807</v>
      </c>
      <c r="H43" s="143">
        <v>45812</v>
      </c>
      <c r="I43" s="142">
        <v>45807</v>
      </c>
      <c r="J43" s="143">
        <v>45811</v>
      </c>
      <c r="K43" s="143">
        <v>45811</v>
      </c>
      <c r="L43" s="138" t="s">
        <v>450</v>
      </c>
      <c r="M43" s="137" t="s">
        <v>94</v>
      </c>
      <c r="N43" s="138" t="s">
        <v>451</v>
      </c>
      <c r="O43" s="138">
        <v>79648</v>
      </c>
      <c r="P43" s="140" t="s">
        <v>165</v>
      </c>
      <c r="Q43" s="125" t="s">
        <v>166</v>
      </c>
      <c r="R43" s="126" t="s">
        <v>167</v>
      </c>
      <c r="S43" s="149" t="s">
        <v>168</v>
      </c>
      <c r="T43" s="150" t="s">
        <v>168</v>
      </c>
      <c r="U43" s="150" t="s">
        <v>169</v>
      </c>
      <c r="V43" s="139" t="s">
        <v>452</v>
      </c>
      <c r="W43" s="146" t="s">
        <v>453</v>
      </c>
      <c r="X43" s="136" t="s">
        <v>454</v>
      </c>
      <c r="Y43" s="136">
        <v>975259</v>
      </c>
      <c r="Z43" s="136" t="s">
        <v>173</v>
      </c>
      <c r="AA43" s="136">
        <v>1217510</v>
      </c>
      <c r="AB43" s="136" t="s">
        <v>173</v>
      </c>
      <c r="AC43" s="136" t="s">
        <v>174</v>
      </c>
      <c r="AD43" s="137" t="s">
        <v>25</v>
      </c>
      <c r="AE43" s="143" t="s">
        <v>189</v>
      </c>
      <c r="AF43" s="123" t="s">
        <v>177</v>
      </c>
      <c r="AG43" s="136">
        <v>1</v>
      </c>
      <c r="AH43" s="121">
        <v>0</v>
      </c>
      <c r="AI43" s="127">
        <f>IF(AD43="TIPO I",'BASE LIQUIDACION REDEBAN 2025'!$B$2,IF(AD43="TIPO II",'BASE LIQUIDACION REDEBAN 2025'!$B$3,IF(AD43="TIPO III",'BASE LIQUIDACION REDEBAN 2025'!$B$4,IF(AD43="TIPO IV",'BASE LIQUIDACION REDEBAN 2025'!$B$5,IF(AE43="AEREO",'BASE LIQUIDACION REDEBAN 2025'!$B$6,'BASE LIQUIDACION REDEBAN 2025'!$B$5)))))</f>
        <v>75096.394270399993</v>
      </c>
      <c r="AJ43" s="127">
        <f>IF(AD43="TIPO I",'BASE LIQUIDACION REDEBAN 2025'!$B$10,IF(AD43="TIPO II",'BASE LIQUIDACION REDEBAN 2025'!$B$11,IF(AD43="TIPO III",'BASE LIQUIDACION REDEBAN 2025'!$B$12,'BASE LIQUIDACION REDEBAN 2025'!$B$13)))</f>
        <v>75096.394270399993</v>
      </c>
      <c r="AK43" s="128">
        <f t="shared" si="1"/>
        <v>75096.394270399993</v>
      </c>
    </row>
    <row r="44" spans="1:37" s="85" customFormat="1" ht="13.9">
      <c r="A44" s="137" t="s">
        <v>68</v>
      </c>
      <c r="B44" s="8" t="str">
        <f>VLOOKUP(A44,'CENTRO DE COSTOS'!A:D,4,FALSE)</f>
        <v>WILLIAM ASDRUBAL ROZO ROZO</v>
      </c>
      <c r="C44" s="8" t="str">
        <f>VLOOKUP(A44,'CENTRO DE COSTOS'!A:D,2,FALSE)</f>
        <v>0004-0004</v>
      </c>
      <c r="D44" s="136">
        <v>25754</v>
      </c>
      <c r="E44" s="122" t="s">
        <v>455</v>
      </c>
      <c r="F44" s="8" t="s">
        <v>456</v>
      </c>
      <c r="G44" s="142">
        <v>45807</v>
      </c>
      <c r="H44" s="143">
        <v>45812</v>
      </c>
      <c r="I44" s="142">
        <v>45807</v>
      </c>
      <c r="J44" s="143">
        <v>45812</v>
      </c>
      <c r="K44" s="143">
        <v>45812</v>
      </c>
      <c r="L44" s="138" t="s">
        <v>298</v>
      </c>
      <c r="M44" s="137" t="s">
        <v>457</v>
      </c>
      <c r="N44" s="138" t="s">
        <v>458</v>
      </c>
      <c r="O44" s="138">
        <v>79653</v>
      </c>
      <c r="P44" s="140" t="s">
        <v>165</v>
      </c>
      <c r="Q44" s="125" t="s">
        <v>166</v>
      </c>
      <c r="R44" s="126" t="s">
        <v>167</v>
      </c>
      <c r="S44" s="149" t="s">
        <v>168</v>
      </c>
      <c r="T44" s="150" t="s">
        <v>168</v>
      </c>
      <c r="U44" s="150" t="s">
        <v>169</v>
      </c>
      <c r="V44" s="139" t="s">
        <v>459</v>
      </c>
      <c r="W44" s="146" t="s">
        <v>460</v>
      </c>
      <c r="X44" s="136" t="s">
        <v>461</v>
      </c>
      <c r="Y44" s="136">
        <v>1169818</v>
      </c>
      <c r="Z44" s="136" t="s">
        <v>173</v>
      </c>
      <c r="AA44" s="136">
        <v>1060154</v>
      </c>
      <c r="AB44" s="136" t="s">
        <v>173</v>
      </c>
      <c r="AC44" s="136" t="s">
        <v>174</v>
      </c>
      <c r="AD44" s="137" t="s">
        <v>25</v>
      </c>
      <c r="AE44" s="143" t="s">
        <v>189</v>
      </c>
      <c r="AF44" s="123" t="s">
        <v>177</v>
      </c>
      <c r="AG44" s="136">
        <v>1</v>
      </c>
      <c r="AH44" s="121">
        <v>0</v>
      </c>
      <c r="AI44" s="127">
        <f>IF(AD44="TIPO I",'BASE LIQUIDACION REDEBAN 2025'!$B$2,IF(AD44="TIPO II",'BASE LIQUIDACION REDEBAN 2025'!$B$3,IF(AD44="TIPO III",'BASE LIQUIDACION REDEBAN 2025'!$B$4,IF(AD44="TIPO IV",'BASE LIQUIDACION REDEBAN 2025'!$B$5,IF(AE44="AEREO",'BASE LIQUIDACION REDEBAN 2025'!$B$6,'BASE LIQUIDACION REDEBAN 2025'!$B$5)))))</f>
        <v>75096.394270399993</v>
      </c>
      <c r="AJ44" s="127">
        <f>IF(AD44="TIPO I",'BASE LIQUIDACION REDEBAN 2025'!$B$10,IF(AD44="TIPO II",'BASE LIQUIDACION REDEBAN 2025'!$B$11,IF(AD44="TIPO III",'BASE LIQUIDACION REDEBAN 2025'!$B$12,'BASE LIQUIDACION REDEBAN 2025'!$B$13)))</f>
        <v>75096.394270399993</v>
      </c>
      <c r="AK44" s="128">
        <f t="shared" si="1"/>
        <v>75096.394270399993</v>
      </c>
    </row>
    <row r="45" spans="1:37" s="85" customFormat="1" ht="13.9">
      <c r="A45" s="137" t="s">
        <v>90</v>
      </c>
      <c r="B45" s="8" t="str">
        <f>VLOOKUP(A45,'CENTRO DE COSTOS'!A:D,4,FALSE)</f>
        <v>JUAN SEBASTIÁN RÍOS CASTRILLÓN</v>
      </c>
      <c r="C45" s="8" t="str">
        <f>VLOOKUP(A45,'CENTRO DE COSTOS'!A:D,2,FALSE)</f>
        <v>0004-0005</v>
      </c>
      <c r="D45" s="136">
        <v>5360</v>
      </c>
      <c r="E45" s="122" t="s">
        <v>462</v>
      </c>
      <c r="F45" s="8" t="s">
        <v>463</v>
      </c>
      <c r="G45" s="142">
        <v>45807</v>
      </c>
      <c r="H45" s="143">
        <v>45812</v>
      </c>
      <c r="I45" s="142">
        <v>45807</v>
      </c>
      <c r="J45" s="143">
        <v>45811</v>
      </c>
      <c r="K45" s="143">
        <v>45811</v>
      </c>
      <c r="L45" s="138" t="s">
        <v>290</v>
      </c>
      <c r="M45" s="137" t="s">
        <v>464</v>
      </c>
      <c r="N45" s="138" t="s">
        <v>465</v>
      </c>
      <c r="O45" s="138">
        <v>79628</v>
      </c>
      <c r="P45" s="140" t="s">
        <v>165</v>
      </c>
      <c r="Q45" s="125" t="s">
        <v>166</v>
      </c>
      <c r="R45" s="126" t="s">
        <v>167</v>
      </c>
      <c r="S45" s="149" t="s">
        <v>168</v>
      </c>
      <c r="T45" s="150" t="s">
        <v>168</v>
      </c>
      <c r="U45" s="150" t="s">
        <v>169</v>
      </c>
      <c r="V45" s="139" t="s">
        <v>466</v>
      </c>
      <c r="W45" s="146" t="s">
        <v>467</v>
      </c>
      <c r="X45" s="136" t="s">
        <v>468</v>
      </c>
      <c r="Y45" s="136">
        <v>857573</v>
      </c>
      <c r="Z45" s="136" t="s">
        <v>173</v>
      </c>
      <c r="AA45" s="136">
        <v>522270</v>
      </c>
      <c r="AB45" s="136" t="s">
        <v>173</v>
      </c>
      <c r="AC45" s="136" t="s">
        <v>174</v>
      </c>
      <c r="AD45" s="137" t="s">
        <v>25</v>
      </c>
      <c r="AE45" s="143" t="s">
        <v>189</v>
      </c>
      <c r="AF45" s="123" t="s">
        <v>177</v>
      </c>
      <c r="AG45" s="136">
        <v>1</v>
      </c>
      <c r="AH45" s="121">
        <v>0</v>
      </c>
      <c r="AI45" s="127">
        <f>IF(AD45="TIPO I",'BASE LIQUIDACION REDEBAN 2025'!$B$2,IF(AD45="TIPO II",'BASE LIQUIDACION REDEBAN 2025'!$B$3,IF(AD45="TIPO III",'BASE LIQUIDACION REDEBAN 2025'!$B$4,IF(AD45="TIPO IV",'BASE LIQUIDACION REDEBAN 2025'!$B$5,IF(AE45="AEREO",'BASE LIQUIDACION REDEBAN 2025'!$B$6,'BASE LIQUIDACION REDEBAN 2025'!$B$5)))))</f>
        <v>75096.394270399993</v>
      </c>
      <c r="AJ45" s="127">
        <f>IF(AD45="TIPO I",'BASE LIQUIDACION REDEBAN 2025'!$B$10,IF(AD45="TIPO II",'BASE LIQUIDACION REDEBAN 2025'!$B$11,IF(AD45="TIPO III",'BASE LIQUIDACION REDEBAN 2025'!$B$12,'BASE LIQUIDACION REDEBAN 2025'!$B$13)))</f>
        <v>75096.394270399993</v>
      </c>
      <c r="AK45" s="128">
        <f t="shared" si="1"/>
        <v>75096.394270399993</v>
      </c>
    </row>
    <row r="46" spans="1:37" s="85" customFormat="1" ht="13.9">
      <c r="A46" s="137" t="s">
        <v>60</v>
      </c>
      <c r="B46" s="8" t="str">
        <f>VLOOKUP(A46,'CENTRO DE COSTOS'!A:D,4,FALSE)</f>
        <v>JUAN SEBASTIÁN RÍOS CASTRILLÓN</v>
      </c>
      <c r="C46" s="8" t="str">
        <f>VLOOKUP(A46,'CENTRO DE COSTOS'!A:D,2,FALSE)</f>
        <v>0004-0005</v>
      </c>
      <c r="D46" s="136">
        <v>5172</v>
      </c>
      <c r="E46" s="122" t="s">
        <v>469</v>
      </c>
      <c r="F46" s="8" t="s">
        <v>470</v>
      </c>
      <c r="G46" s="142">
        <v>45807</v>
      </c>
      <c r="H46" s="143">
        <v>45812</v>
      </c>
      <c r="I46" s="142">
        <v>45807</v>
      </c>
      <c r="J46" s="143">
        <v>45812</v>
      </c>
      <c r="K46" s="143">
        <v>45812</v>
      </c>
      <c r="L46" s="138" t="s">
        <v>290</v>
      </c>
      <c r="M46" s="137" t="s">
        <v>471</v>
      </c>
      <c r="N46" s="138" t="s">
        <v>472</v>
      </c>
      <c r="O46" s="138">
        <v>79625</v>
      </c>
      <c r="P46" s="140" t="s">
        <v>165</v>
      </c>
      <c r="Q46" s="125" t="s">
        <v>166</v>
      </c>
      <c r="R46" s="126" t="s">
        <v>167</v>
      </c>
      <c r="S46" s="149" t="s">
        <v>168</v>
      </c>
      <c r="T46" s="150" t="s">
        <v>168</v>
      </c>
      <c r="U46" s="150" t="s">
        <v>169</v>
      </c>
      <c r="V46" s="139" t="s">
        <v>473</v>
      </c>
      <c r="W46" s="146" t="s">
        <v>354</v>
      </c>
      <c r="X46" s="136" t="s">
        <v>474</v>
      </c>
      <c r="Y46" s="136">
        <v>1232239</v>
      </c>
      <c r="Z46" s="136" t="s">
        <v>173</v>
      </c>
      <c r="AA46" s="136">
        <v>915724</v>
      </c>
      <c r="AB46" s="136" t="s">
        <v>173</v>
      </c>
      <c r="AC46" s="136" t="s">
        <v>174</v>
      </c>
      <c r="AD46" s="137" t="s">
        <v>28</v>
      </c>
      <c r="AE46" s="143" t="s">
        <v>189</v>
      </c>
      <c r="AF46" s="123" t="s">
        <v>177</v>
      </c>
      <c r="AG46" s="136">
        <v>1</v>
      </c>
      <c r="AH46" s="121">
        <v>0</v>
      </c>
      <c r="AI46" s="127">
        <f>IF(AD46="TIPO I",'BASE LIQUIDACION REDEBAN 2025'!$B$2,IF(AD46="TIPO II",'BASE LIQUIDACION REDEBAN 2025'!$B$3,IF(AD46="TIPO III",'BASE LIQUIDACION REDEBAN 2025'!$B$4,IF(AD46="TIPO IV",'BASE LIQUIDACION REDEBAN 2025'!$B$5,IF(AE46="AEREO",'BASE LIQUIDACION REDEBAN 2025'!$B$6,'BASE LIQUIDACION REDEBAN 2025'!$B$5)))))</f>
        <v>163813.69572160003</v>
      </c>
      <c r="AJ46" s="127">
        <f>IF(AD46="TIPO I",'BASE LIQUIDACION REDEBAN 2025'!$B$10,IF(AD46="TIPO II",'BASE LIQUIDACION REDEBAN 2025'!$B$11,IF(AD46="TIPO III",'BASE LIQUIDACION REDEBAN 2025'!$B$12,'BASE LIQUIDACION REDEBAN 2025'!$B$13)))</f>
        <v>140395.6348884</v>
      </c>
      <c r="AK46" s="128">
        <f t="shared" si="1"/>
        <v>163813.69572160003</v>
      </c>
    </row>
    <row r="47" spans="1:37" s="85" customFormat="1" ht="13.9">
      <c r="A47" s="137" t="s">
        <v>90</v>
      </c>
      <c r="B47" s="8" t="str">
        <f>VLOOKUP(A47,'CENTRO DE COSTOS'!A:D,4,FALSE)</f>
        <v>JUAN SEBASTIÁN RÍOS CASTRILLÓN</v>
      </c>
      <c r="C47" s="8" t="str">
        <f>VLOOKUP(A47,'CENTRO DE COSTOS'!A:D,2,FALSE)</f>
        <v>0004-0005</v>
      </c>
      <c r="D47" s="136">
        <v>5001</v>
      </c>
      <c r="E47" s="122" t="s">
        <v>475</v>
      </c>
      <c r="F47" s="8" t="s">
        <v>476</v>
      </c>
      <c r="G47" s="142">
        <v>45807</v>
      </c>
      <c r="H47" s="143">
        <v>45812</v>
      </c>
      <c r="I47" s="142">
        <v>45807</v>
      </c>
      <c r="J47" s="143">
        <v>45813</v>
      </c>
      <c r="K47" s="143">
        <v>45813</v>
      </c>
      <c r="L47" s="138" t="s">
        <v>290</v>
      </c>
      <c r="M47" s="137" t="s">
        <v>90</v>
      </c>
      <c r="N47" s="138" t="s">
        <v>477</v>
      </c>
      <c r="O47" s="138">
        <v>79671</v>
      </c>
      <c r="P47" s="140" t="s">
        <v>165</v>
      </c>
      <c r="Q47" s="125" t="s">
        <v>166</v>
      </c>
      <c r="R47" s="126" t="s">
        <v>167</v>
      </c>
      <c r="S47" s="149" t="s">
        <v>168</v>
      </c>
      <c r="T47" s="150" t="s">
        <v>168</v>
      </c>
      <c r="U47" s="136" t="s">
        <v>169</v>
      </c>
      <c r="V47" s="139" t="s">
        <v>478</v>
      </c>
      <c r="W47" s="146" t="s">
        <v>360</v>
      </c>
      <c r="X47" s="136" t="s">
        <v>479</v>
      </c>
      <c r="Y47" s="136">
        <v>1121097</v>
      </c>
      <c r="Z47" s="136" t="s">
        <v>173</v>
      </c>
      <c r="AA47" s="136">
        <v>522538</v>
      </c>
      <c r="AB47" s="136" t="s">
        <v>173</v>
      </c>
      <c r="AC47" s="136" t="s">
        <v>174</v>
      </c>
      <c r="AD47" s="137" t="s">
        <v>25</v>
      </c>
      <c r="AE47" s="143" t="s">
        <v>189</v>
      </c>
      <c r="AF47" s="123" t="s">
        <v>177</v>
      </c>
      <c r="AG47" s="136">
        <v>1</v>
      </c>
      <c r="AH47" s="121">
        <v>0</v>
      </c>
      <c r="AI47" s="127">
        <f>IF(AD47="TIPO I",'BASE LIQUIDACION REDEBAN 2025'!$B$2,IF(AD47="TIPO II",'BASE LIQUIDACION REDEBAN 2025'!$B$3,IF(AD47="TIPO III",'BASE LIQUIDACION REDEBAN 2025'!$B$4,IF(AD47="TIPO IV",'BASE LIQUIDACION REDEBAN 2025'!$B$5,IF(AE47="AEREO",'BASE LIQUIDACION REDEBAN 2025'!$B$6,'BASE LIQUIDACION REDEBAN 2025'!$B$5)))))</f>
        <v>75096.394270399993</v>
      </c>
      <c r="AJ47" s="127">
        <f>IF(AD47="TIPO I",'BASE LIQUIDACION REDEBAN 2025'!$B$10,IF(AD47="TIPO II",'BASE LIQUIDACION REDEBAN 2025'!$B$11,IF(AD47="TIPO III",'BASE LIQUIDACION REDEBAN 2025'!$B$12,'BASE LIQUIDACION REDEBAN 2025'!$B$13)))</f>
        <v>75096.394270399993</v>
      </c>
      <c r="AK47" s="128">
        <f t="shared" si="1"/>
        <v>75096.394270399993</v>
      </c>
    </row>
    <row r="48" spans="1:37" s="85" customFormat="1" ht="13.9">
      <c r="A48" s="137" t="s">
        <v>68</v>
      </c>
      <c r="B48" s="8" t="str">
        <f>VLOOKUP(A48,'CENTRO DE COSTOS'!A:D,4,FALSE)</f>
        <v>WILLIAM ASDRUBAL ROZO ROZO</v>
      </c>
      <c r="C48" s="8" t="str">
        <f>VLOOKUP(A48,'CENTRO DE COSTOS'!A:D,2,FALSE)</f>
        <v>0004-0004</v>
      </c>
      <c r="D48" s="136">
        <v>25754</v>
      </c>
      <c r="E48" s="122" t="s">
        <v>480</v>
      </c>
      <c r="F48" s="8" t="s">
        <v>481</v>
      </c>
      <c r="G48" s="142">
        <v>45807</v>
      </c>
      <c r="H48" s="143">
        <v>45812</v>
      </c>
      <c r="I48" s="142">
        <v>45807</v>
      </c>
      <c r="J48" s="143">
        <v>45812</v>
      </c>
      <c r="K48" s="143">
        <v>45812</v>
      </c>
      <c r="L48" s="138" t="s">
        <v>298</v>
      </c>
      <c r="M48" s="137" t="s">
        <v>457</v>
      </c>
      <c r="N48" s="138" t="s">
        <v>482</v>
      </c>
      <c r="O48" s="138">
        <v>79654</v>
      </c>
      <c r="P48" s="140" t="s">
        <v>165</v>
      </c>
      <c r="Q48" s="125" t="s">
        <v>166</v>
      </c>
      <c r="R48" s="126" t="s">
        <v>167</v>
      </c>
      <c r="S48" s="149" t="s">
        <v>168</v>
      </c>
      <c r="T48" s="150" t="s">
        <v>168</v>
      </c>
      <c r="U48" s="150" t="s">
        <v>169</v>
      </c>
      <c r="V48" s="139" t="s">
        <v>483</v>
      </c>
      <c r="W48" s="146" t="s">
        <v>460</v>
      </c>
      <c r="X48" s="136" t="s">
        <v>484</v>
      </c>
      <c r="Y48" s="136">
        <v>732691</v>
      </c>
      <c r="Z48" s="136" t="s">
        <v>173</v>
      </c>
      <c r="AA48" s="136">
        <v>864627</v>
      </c>
      <c r="AB48" s="136" t="s">
        <v>173</v>
      </c>
      <c r="AC48" s="136" t="s">
        <v>174</v>
      </c>
      <c r="AD48" s="137" t="s">
        <v>25</v>
      </c>
      <c r="AE48" s="143" t="s">
        <v>189</v>
      </c>
      <c r="AF48" s="123" t="s">
        <v>177</v>
      </c>
      <c r="AG48" s="136">
        <v>1</v>
      </c>
      <c r="AH48" s="121">
        <v>0</v>
      </c>
      <c r="AI48" s="127">
        <f>IF(AD48="TIPO I",'BASE LIQUIDACION REDEBAN 2025'!$B$2,IF(AD48="TIPO II",'BASE LIQUIDACION REDEBAN 2025'!$B$3,IF(AD48="TIPO III",'BASE LIQUIDACION REDEBAN 2025'!$B$4,IF(AD48="TIPO IV",'BASE LIQUIDACION REDEBAN 2025'!$B$5,IF(AE48="AEREO",'BASE LIQUIDACION REDEBAN 2025'!$B$6,'BASE LIQUIDACION REDEBAN 2025'!$B$5)))))</f>
        <v>75096.394270399993</v>
      </c>
      <c r="AJ48" s="127">
        <f>IF(AD48="TIPO I",'BASE LIQUIDACION REDEBAN 2025'!$B$10,IF(AD48="TIPO II",'BASE LIQUIDACION REDEBAN 2025'!$B$11,IF(AD48="TIPO III",'BASE LIQUIDACION REDEBAN 2025'!$B$12,'BASE LIQUIDACION REDEBAN 2025'!$B$13)))</f>
        <v>75096.394270399993</v>
      </c>
      <c r="AK48" s="128">
        <f t="shared" si="1"/>
        <v>75096.394270399993</v>
      </c>
    </row>
    <row r="49" spans="1:37" s="85" customFormat="1" ht="13.9">
      <c r="A49" s="137" t="s">
        <v>90</v>
      </c>
      <c r="B49" s="8" t="str">
        <f>VLOOKUP(A49,'CENTRO DE COSTOS'!A:D,4,FALSE)</f>
        <v>JUAN SEBASTIÁN RÍOS CASTRILLÓN</v>
      </c>
      <c r="C49" s="8" t="str">
        <f>VLOOKUP(A49,'CENTRO DE COSTOS'!A:D,2,FALSE)</f>
        <v>0004-0005</v>
      </c>
      <c r="D49" s="136">
        <v>27361</v>
      </c>
      <c r="E49" s="122" t="s">
        <v>485</v>
      </c>
      <c r="F49" s="8" t="s">
        <v>486</v>
      </c>
      <c r="G49" s="142">
        <v>45807</v>
      </c>
      <c r="H49" s="143">
        <v>45819</v>
      </c>
      <c r="I49" s="142">
        <v>45807</v>
      </c>
      <c r="J49" s="143">
        <v>45813</v>
      </c>
      <c r="K49" s="143">
        <v>45813</v>
      </c>
      <c r="L49" s="138" t="s">
        <v>208</v>
      </c>
      <c r="M49" s="137" t="s">
        <v>223</v>
      </c>
      <c r="N49" s="138" t="s">
        <v>487</v>
      </c>
      <c r="O49" s="138">
        <v>79643</v>
      </c>
      <c r="P49" s="140" t="s">
        <v>165</v>
      </c>
      <c r="Q49" s="125" t="s">
        <v>166</v>
      </c>
      <c r="R49" s="126" t="s">
        <v>167</v>
      </c>
      <c r="S49" s="149" t="s">
        <v>168</v>
      </c>
      <c r="T49" s="150" t="s">
        <v>168</v>
      </c>
      <c r="U49" s="136" t="s">
        <v>169</v>
      </c>
      <c r="V49" s="139" t="s">
        <v>488</v>
      </c>
      <c r="W49" s="146" t="s">
        <v>212</v>
      </c>
      <c r="X49" s="136" t="s">
        <v>489</v>
      </c>
      <c r="Y49" s="136">
        <v>763218</v>
      </c>
      <c r="Z49" s="136">
        <v>1115714</v>
      </c>
      <c r="AA49" s="136">
        <v>1239616</v>
      </c>
      <c r="AB49" s="136" t="s">
        <v>173</v>
      </c>
      <c r="AC49" s="136" t="s">
        <v>174</v>
      </c>
      <c r="AD49" s="137" t="s">
        <v>175</v>
      </c>
      <c r="AE49" s="143" t="s">
        <v>227</v>
      </c>
      <c r="AF49" s="123" t="s">
        <v>177</v>
      </c>
      <c r="AG49" s="136">
        <v>1</v>
      </c>
      <c r="AH49" s="121">
        <v>0</v>
      </c>
      <c r="AI49" s="127">
        <f>IF(AD49="TIPO I",'BASE LIQUIDACION REDEBAN 2025'!$B$2,IF(AD49="TIPO II",'BASE LIQUIDACION REDEBAN 2025'!$B$3,IF(AD49="TIPO III",'BASE LIQUIDACION REDEBAN 2025'!$B$4,IF(AD49="TIPO IV",'BASE LIQUIDACION REDEBAN 2025'!$B$5,IF(AE49="AEREO",'BASE LIQUIDACION REDEBAN 2025'!$B$6,'BASE LIQUIDACION REDEBAN 2025'!$B$5)))))</f>
        <v>988462.96268840006</v>
      </c>
      <c r="AJ49" s="127">
        <f>IF(AD49="TIPO I",'BASE LIQUIDACION REDEBAN 2025'!$B$10,IF(AD49="TIPO II",'BASE LIQUIDACION REDEBAN 2025'!$B$11,IF(AD49="TIPO III",'BASE LIQUIDACION REDEBAN 2025'!$B$12,'BASE LIQUIDACION REDEBAN 2025'!$B$13)))</f>
        <v>196536.5258152</v>
      </c>
      <c r="AK49" s="128">
        <f t="shared" si="1"/>
        <v>988462.96268840006</v>
      </c>
    </row>
    <row r="50" spans="1:37" s="85" customFormat="1" ht="13.9">
      <c r="A50" s="137" t="s">
        <v>68</v>
      </c>
      <c r="B50" s="8" t="str">
        <f>VLOOKUP(A50,'CENTRO DE COSTOS'!A:D,4,FALSE)</f>
        <v>WILLIAM ASDRUBAL ROZO ROZO</v>
      </c>
      <c r="C50" s="8" t="str">
        <f>VLOOKUP(A50,'CENTRO DE COSTOS'!A:D,2,FALSE)</f>
        <v>0004-0004</v>
      </c>
      <c r="D50" s="136">
        <v>25772</v>
      </c>
      <c r="E50" s="122" t="s">
        <v>490</v>
      </c>
      <c r="F50" s="8" t="s">
        <v>491</v>
      </c>
      <c r="G50" s="142">
        <v>45807</v>
      </c>
      <c r="H50" s="143">
        <v>45812</v>
      </c>
      <c r="I50" s="142">
        <v>45807</v>
      </c>
      <c r="J50" s="143">
        <v>45813</v>
      </c>
      <c r="K50" s="143">
        <v>45813</v>
      </c>
      <c r="L50" s="138" t="s">
        <v>298</v>
      </c>
      <c r="M50" s="137" t="s">
        <v>492</v>
      </c>
      <c r="N50" s="138" t="s">
        <v>493</v>
      </c>
      <c r="O50" s="138">
        <v>79656</v>
      </c>
      <c r="P50" s="140" t="s">
        <v>183</v>
      </c>
      <c r="Q50" s="125" t="s">
        <v>166</v>
      </c>
      <c r="R50" s="126" t="s">
        <v>167</v>
      </c>
      <c r="S50" s="149" t="s">
        <v>168</v>
      </c>
      <c r="T50" s="150" t="s">
        <v>168</v>
      </c>
      <c r="U50" s="136" t="s">
        <v>169</v>
      </c>
      <c r="V50" s="139" t="s">
        <v>494</v>
      </c>
      <c r="W50" s="146" t="s">
        <v>332</v>
      </c>
      <c r="X50" s="136" t="s">
        <v>495</v>
      </c>
      <c r="Y50" s="136">
        <v>908497</v>
      </c>
      <c r="Z50" s="136" t="s">
        <v>173</v>
      </c>
      <c r="AA50" s="136">
        <v>892553</v>
      </c>
      <c r="AB50" s="136" t="s">
        <v>173</v>
      </c>
      <c r="AC50" s="136" t="s">
        <v>174</v>
      </c>
      <c r="AD50" s="137" t="s">
        <v>28</v>
      </c>
      <c r="AE50" s="143" t="s">
        <v>189</v>
      </c>
      <c r="AF50" s="123" t="s">
        <v>177</v>
      </c>
      <c r="AG50" s="136">
        <v>1</v>
      </c>
      <c r="AH50" s="121">
        <v>0</v>
      </c>
      <c r="AI50" s="127">
        <f>IF(AD50="TIPO I",'BASE LIQUIDACION REDEBAN 2025'!$B$2,IF(AD50="TIPO II",'BASE LIQUIDACION REDEBAN 2025'!$B$3,IF(AD50="TIPO III",'BASE LIQUIDACION REDEBAN 2025'!$B$4,IF(AD50="TIPO IV",'BASE LIQUIDACION REDEBAN 2025'!$B$5,IF(AE50="AEREO",'BASE LIQUIDACION REDEBAN 2025'!$B$6,'BASE LIQUIDACION REDEBAN 2025'!$B$5)))))</f>
        <v>163813.69572160003</v>
      </c>
      <c r="AJ50" s="127">
        <f>IF(AD50="TIPO I",'BASE LIQUIDACION REDEBAN 2025'!$B$10,IF(AD50="TIPO II",'BASE LIQUIDACION REDEBAN 2025'!$B$11,IF(AD50="TIPO III",'BASE LIQUIDACION REDEBAN 2025'!$B$12,'BASE LIQUIDACION REDEBAN 2025'!$B$13)))</f>
        <v>140395.6348884</v>
      </c>
      <c r="AK50" s="128">
        <f t="shared" si="1"/>
        <v>163813.69572160003</v>
      </c>
    </row>
    <row r="51" spans="1:37" s="85" customFormat="1" ht="13.9">
      <c r="A51" s="137" t="s">
        <v>80</v>
      </c>
      <c r="B51" s="8" t="str">
        <f>VLOOKUP(A51,'CENTRO DE COSTOS'!A:D,4,FALSE)</f>
        <v>JOSE MAURICIO HERNANDEZ ROJAS</v>
      </c>
      <c r="C51" s="8" t="str">
        <f>VLOOKUP(A51,'CENTRO DE COSTOS'!A:D,2,FALSE)</f>
        <v>0004-0001</v>
      </c>
      <c r="D51" s="136">
        <v>13001</v>
      </c>
      <c r="E51" s="122" t="s">
        <v>496</v>
      </c>
      <c r="F51" s="8" t="s">
        <v>497</v>
      </c>
      <c r="G51" s="142">
        <v>45807</v>
      </c>
      <c r="H51" s="143">
        <v>45812</v>
      </c>
      <c r="I51" s="142">
        <v>45807</v>
      </c>
      <c r="J51" s="143">
        <v>45812</v>
      </c>
      <c r="K51" s="143">
        <v>45812</v>
      </c>
      <c r="L51" s="138" t="s">
        <v>364</v>
      </c>
      <c r="M51" s="137" t="s">
        <v>80</v>
      </c>
      <c r="N51" s="138" t="s">
        <v>498</v>
      </c>
      <c r="O51" s="138">
        <v>79622</v>
      </c>
      <c r="P51" s="140" t="s">
        <v>165</v>
      </c>
      <c r="Q51" s="125" t="s">
        <v>166</v>
      </c>
      <c r="R51" s="126" t="s">
        <v>167</v>
      </c>
      <c r="S51" s="149" t="s">
        <v>168</v>
      </c>
      <c r="T51" s="150" t="s">
        <v>168</v>
      </c>
      <c r="U51" s="150" t="s">
        <v>169</v>
      </c>
      <c r="V51" s="139" t="s">
        <v>499</v>
      </c>
      <c r="W51" s="146" t="s">
        <v>367</v>
      </c>
      <c r="X51" s="136" t="s">
        <v>500</v>
      </c>
      <c r="Y51" s="136">
        <v>931332</v>
      </c>
      <c r="Z51" s="136" t="s">
        <v>173</v>
      </c>
      <c r="AA51" s="136">
        <v>1097344</v>
      </c>
      <c r="AB51" s="136" t="s">
        <v>173</v>
      </c>
      <c r="AC51" s="136" t="s">
        <v>174</v>
      </c>
      <c r="AD51" s="137" t="s">
        <v>25</v>
      </c>
      <c r="AE51" s="143" t="s">
        <v>189</v>
      </c>
      <c r="AF51" s="123" t="s">
        <v>177</v>
      </c>
      <c r="AG51" s="136">
        <v>1</v>
      </c>
      <c r="AH51" s="121">
        <v>0</v>
      </c>
      <c r="AI51" s="127">
        <f>IF(AD51="TIPO I",'BASE LIQUIDACION REDEBAN 2025'!$B$2,IF(AD51="TIPO II",'BASE LIQUIDACION REDEBAN 2025'!$B$3,IF(AD51="TIPO III",'BASE LIQUIDACION REDEBAN 2025'!$B$4,IF(AD51="TIPO IV",'BASE LIQUIDACION REDEBAN 2025'!$B$5,IF(AE51="AEREO",'BASE LIQUIDACION REDEBAN 2025'!$B$6,'BASE LIQUIDACION REDEBAN 2025'!$B$5)))))</f>
        <v>75096.394270399993</v>
      </c>
      <c r="AJ51" s="127">
        <f>IF(AD51="TIPO I",'BASE LIQUIDACION REDEBAN 2025'!$B$10,IF(AD51="TIPO II",'BASE LIQUIDACION REDEBAN 2025'!$B$11,IF(AD51="TIPO III",'BASE LIQUIDACION REDEBAN 2025'!$B$12,'BASE LIQUIDACION REDEBAN 2025'!$B$13)))</f>
        <v>75096.394270399993</v>
      </c>
      <c r="AK51" s="128">
        <f t="shared" si="1"/>
        <v>75096.394270399993</v>
      </c>
    </row>
    <row r="52" spans="1:37" s="85" customFormat="1" ht="13.9">
      <c r="A52" s="137" t="s">
        <v>99</v>
      </c>
      <c r="B52" s="8" t="str">
        <f>VLOOKUP(A52,'CENTRO DE COSTOS'!A:D,4,FALSE)</f>
        <v>JOSE MAURICIO HERNANDEZ ROJAS</v>
      </c>
      <c r="C52" s="8" t="str">
        <f>VLOOKUP(A52,'CENTRO DE COSTOS'!A:D,2,FALSE)</f>
        <v>0004-0001</v>
      </c>
      <c r="D52" s="136">
        <v>20400</v>
      </c>
      <c r="E52" s="122" t="s">
        <v>501</v>
      </c>
      <c r="F52" s="8" t="s">
        <v>502</v>
      </c>
      <c r="G52" s="142">
        <v>45807</v>
      </c>
      <c r="H52" s="143">
        <v>45812</v>
      </c>
      <c r="I52" s="142">
        <v>45807</v>
      </c>
      <c r="J52" s="143">
        <v>45812</v>
      </c>
      <c r="K52" s="143">
        <v>45812</v>
      </c>
      <c r="L52" s="138" t="s">
        <v>269</v>
      </c>
      <c r="M52" s="137" t="s">
        <v>503</v>
      </c>
      <c r="N52" s="138" t="s">
        <v>504</v>
      </c>
      <c r="O52" s="138">
        <v>79639</v>
      </c>
      <c r="P52" s="140" t="s">
        <v>165</v>
      </c>
      <c r="Q52" s="125" t="s">
        <v>166</v>
      </c>
      <c r="R52" s="126" t="s">
        <v>167</v>
      </c>
      <c r="S52" s="149" t="s">
        <v>168</v>
      </c>
      <c r="T52" s="150" t="s">
        <v>168</v>
      </c>
      <c r="U52" s="150" t="s">
        <v>169</v>
      </c>
      <c r="V52" s="139" t="s">
        <v>505</v>
      </c>
      <c r="W52" s="146" t="s">
        <v>506</v>
      </c>
      <c r="X52" s="136" t="s">
        <v>507</v>
      </c>
      <c r="Y52" s="136">
        <v>1113419</v>
      </c>
      <c r="Z52" s="136" t="s">
        <v>173</v>
      </c>
      <c r="AA52" s="136">
        <v>1217245</v>
      </c>
      <c r="AB52" s="136" t="s">
        <v>173</v>
      </c>
      <c r="AC52" s="136" t="s">
        <v>174</v>
      </c>
      <c r="AD52" s="137" t="s">
        <v>30</v>
      </c>
      <c r="AE52" s="143" t="s">
        <v>189</v>
      </c>
      <c r="AF52" s="123" t="s">
        <v>177</v>
      </c>
      <c r="AG52" s="136">
        <v>1</v>
      </c>
      <c r="AH52" s="121">
        <v>0</v>
      </c>
      <c r="AI52" s="127">
        <f>IF(AD52="TIPO I",'BASE LIQUIDACION REDEBAN 2025'!$B$2,IF(AD52="TIPO II",'BASE LIQUIDACION REDEBAN 2025'!$B$3,IF(AD52="TIPO III",'BASE LIQUIDACION REDEBAN 2025'!$B$4,IF(AD52="TIPO IV",'BASE LIQUIDACION REDEBAN 2025'!$B$5,IF(AE52="AEREO",'BASE LIQUIDACION REDEBAN 2025'!$B$6,'BASE LIQUIDACION REDEBAN 2025'!$B$5)))))</f>
        <v>275728.78077800001</v>
      </c>
      <c r="AJ52" s="127">
        <f>IF(AD52="TIPO I",'BASE LIQUIDACION REDEBAN 2025'!$B$10,IF(AD52="TIPO II",'BASE LIQUIDACION REDEBAN 2025'!$B$11,IF(AD52="TIPO III",'BASE LIQUIDACION REDEBAN 2025'!$B$12,'BASE LIQUIDACION REDEBAN 2025'!$B$13)))</f>
        <v>196536.5258152</v>
      </c>
      <c r="AK52" s="128">
        <f t="shared" si="1"/>
        <v>275728.78077800001</v>
      </c>
    </row>
    <row r="53" spans="1:37" s="85" customFormat="1" ht="13.9">
      <c r="A53" s="137" t="s">
        <v>81</v>
      </c>
      <c r="B53" s="8" t="str">
        <f>VLOOKUP(A53,'CENTRO DE COSTOS'!A:D,4,FALSE)</f>
        <v>MIGUEL JULIÁN HERNÁNDEZ GUARÍN</v>
      </c>
      <c r="C53" s="8" t="str">
        <f>VLOOKUP(A53,'CENTRO DE COSTOS'!A:D,2,FALSE)</f>
        <v>0004-0008</v>
      </c>
      <c r="D53" s="136">
        <v>54874</v>
      </c>
      <c r="E53" s="122" t="s">
        <v>508</v>
      </c>
      <c r="F53" s="8" t="s">
        <v>509</v>
      </c>
      <c r="G53" s="142">
        <v>45807</v>
      </c>
      <c r="H53" s="143">
        <v>45812</v>
      </c>
      <c r="I53" s="142">
        <v>45807</v>
      </c>
      <c r="J53" s="143">
        <v>45811</v>
      </c>
      <c r="K53" s="143">
        <v>45811</v>
      </c>
      <c r="L53" s="138" t="s">
        <v>408</v>
      </c>
      <c r="M53" s="137" t="s">
        <v>510</v>
      </c>
      <c r="N53" s="138" t="s">
        <v>511</v>
      </c>
      <c r="O53" s="138">
        <v>79662</v>
      </c>
      <c r="P53" s="140" t="s">
        <v>165</v>
      </c>
      <c r="Q53" s="125" t="s">
        <v>166</v>
      </c>
      <c r="R53" s="126" t="s">
        <v>167</v>
      </c>
      <c r="S53" s="149" t="s">
        <v>168</v>
      </c>
      <c r="T53" s="150" t="s">
        <v>168</v>
      </c>
      <c r="U53" s="150" t="s">
        <v>169</v>
      </c>
      <c r="V53" s="139" t="s">
        <v>512</v>
      </c>
      <c r="W53" s="146" t="s">
        <v>513</v>
      </c>
      <c r="X53" s="136" t="s">
        <v>514</v>
      </c>
      <c r="Y53" s="136">
        <v>1108261</v>
      </c>
      <c r="Z53" s="136" t="s">
        <v>173</v>
      </c>
      <c r="AA53" s="136">
        <v>830917</v>
      </c>
      <c r="AB53" s="136" t="s">
        <v>173</v>
      </c>
      <c r="AC53" s="136" t="s">
        <v>174</v>
      </c>
      <c r="AD53" s="137" t="s">
        <v>25</v>
      </c>
      <c r="AE53" s="143" t="s">
        <v>189</v>
      </c>
      <c r="AF53" s="123" t="s">
        <v>177</v>
      </c>
      <c r="AG53" s="136">
        <v>1</v>
      </c>
      <c r="AH53" s="121">
        <v>0</v>
      </c>
      <c r="AI53" s="127">
        <f>IF(AD53="TIPO I",'BASE LIQUIDACION REDEBAN 2025'!$B$2,IF(AD53="TIPO II",'BASE LIQUIDACION REDEBAN 2025'!$B$3,IF(AD53="TIPO III",'BASE LIQUIDACION REDEBAN 2025'!$B$4,IF(AD53="TIPO IV",'BASE LIQUIDACION REDEBAN 2025'!$B$5,IF(AE53="AEREO",'BASE LIQUIDACION REDEBAN 2025'!$B$6,'BASE LIQUIDACION REDEBAN 2025'!$B$5)))))</f>
        <v>75096.394270399993</v>
      </c>
      <c r="AJ53" s="127">
        <f>IF(AD53="TIPO I",'BASE LIQUIDACION REDEBAN 2025'!$B$10,IF(AD53="TIPO II",'BASE LIQUIDACION REDEBAN 2025'!$B$11,IF(AD53="TIPO III",'BASE LIQUIDACION REDEBAN 2025'!$B$12,'BASE LIQUIDACION REDEBAN 2025'!$B$13)))</f>
        <v>75096.394270399993</v>
      </c>
      <c r="AK53" s="128">
        <f t="shared" si="1"/>
        <v>75096.394270399993</v>
      </c>
    </row>
    <row r="54" spans="1:37" s="85" customFormat="1" ht="13.9">
      <c r="A54" s="137" t="s">
        <v>64</v>
      </c>
      <c r="B54" s="8" t="str">
        <f>VLOOKUP(A54,'CENTRO DE COSTOS'!A:D,4,FALSE)</f>
        <v>JOSE MAURICIO HERNANDEZ ROJAS</v>
      </c>
      <c r="C54" s="8" t="str">
        <f>VLOOKUP(A54,'CENTRO DE COSTOS'!A:D,2,FALSE)</f>
        <v>0004-0001</v>
      </c>
      <c r="D54" s="136">
        <v>8001</v>
      </c>
      <c r="E54" s="122" t="s">
        <v>515</v>
      </c>
      <c r="F54" s="8" t="s">
        <v>516</v>
      </c>
      <c r="G54" s="142">
        <v>45807</v>
      </c>
      <c r="H54" s="143">
        <v>45812</v>
      </c>
      <c r="I54" s="142">
        <v>45807</v>
      </c>
      <c r="J54" s="143">
        <v>45812</v>
      </c>
      <c r="K54" s="143">
        <v>45812</v>
      </c>
      <c r="L54" s="138" t="s">
        <v>277</v>
      </c>
      <c r="M54" s="137" t="s">
        <v>64</v>
      </c>
      <c r="N54" s="138" t="s">
        <v>517</v>
      </c>
      <c r="O54" s="138">
        <v>79597</v>
      </c>
      <c r="P54" s="140" t="s">
        <v>165</v>
      </c>
      <c r="Q54" s="125" t="s">
        <v>166</v>
      </c>
      <c r="R54" s="126" t="s">
        <v>167</v>
      </c>
      <c r="S54" s="149" t="s">
        <v>168</v>
      </c>
      <c r="T54" s="150" t="s">
        <v>168</v>
      </c>
      <c r="U54" s="150" t="s">
        <v>169</v>
      </c>
      <c r="V54" s="139" t="s">
        <v>518</v>
      </c>
      <c r="W54" s="146" t="s">
        <v>280</v>
      </c>
      <c r="X54" s="136" t="s">
        <v>519</v>
      </c>
      <c r="Y54" s="136">
        <v>1045719</v>
      </c>
      <c r="Z54" s="136" t="s">
        <v>173</v>
      </c>
      <c r="AA54" s="136">
        <v>905781</v>
      </c>
      <c r="AB54" s="136" t="s">
        <v>173</v>
      </c>
      <c r="AC54" s="136" t="s">
        <v>174</v>
      </c>
      <c r="AD54" s="137" t="s">
        <v>25</v>
      </c>
      <c r="AE54" s="143" t="s">
        <v>189</v>
      </c>
      <c r="AF54" s="123" t="s">
        <v>177</v>
      </c>
      <c r="AG54" s="136">
        <v>1</v>
      </c>
      <c r="AH54" s="121">
        <v>0</v>
      </c>
      <c r="AI54" s="127">
        <f>IF(AD54="TIPO I",'BASE LIQUIDACION REDEBAN 2025'!$B$2,IF(AD54="TIPO II",'BASE LIQUIDACION REDEBAN 2025'!$B$3,IF(AD54="TIPO III",'BASE LIQUIDACION REDEBAN 2025'!$B$4,IF(AD54="TIPO IV",'BASE LIQUIDACION REDEBAN 2025'!$B$5,IF(AE54="AEREO",'BASE LIQUIDACION REDEBAN 2025'!$B$6,'BASE LIQUIDACION REDEBAN 2025'!$B$5)))))</f>
        <v>75096.394270399993</v>
      </c>
      <c r="AJ54" s="127">
        <f>IF(AD54="TIPO I",'BASE LIQUIDACION REDEBAN 2025'!$B$10,IF(AD54="TIPO II",'BASE LIQUIDACION REDEBAN 2025'!$B$11,IF(AD54="TIPO III",'BASE LIQUIDACION REDEBAN 2025'!$B$12,'BASE LIQUIDACION REDEBAN 2025'!$B$13)))</f>
        <v>75096.394270399993</v>
      </c>
      <c r="AK54" s="128">
        <f t="shared" si="1"/>
        <v>75096.394270399993</v>
      </c>
    </row>
    <row r="55" spans="1:37" s="85" customFormat="1" ht="13.9">
      <c r="A55" s="137" t="s">
        <v>68</v>
      </c>
      <c r="B55" s="8" t="str">
        <f>VLOOKUP(A55,'CENTRO DE COSTOS'!A:D,4,FALSE)</f>
        <v>WILLIAM ASDRUBAL ROZO ROZO</v>
      </c>
      <c r="C55" s="8" t="str">
        <f>VLOOKUP(A55,'CENTRO DE COSTOS'!A:D,2,FALSE)</f>
        <v>0004-0004</v>
      </c>
      <c r="D55" s="136">
        <v>11001</v>
      </c>
      <c r="E55" s="122" t="s">
        <v>520</v>
      </c>
      <c r="F55" s="8" t="s">
        <v>521</v>
      </c>
      <c r="G55" s="142">
        <v>45807</v>
      </c>
      <c r="H55" s="143">
        <v>45812</v>
      </c>
      <c r="I55" s="142">
        <v>45807</v>
      </c>
      <c r="J55" s="143">
        <v>45811</v>
      </c>
      <c r="K55" s="143">
        <v>45811</v>
      </c>
      <c r="L55" s="138" t="s">
        <v>298</v>
      </c>
      <c r="M55" s="137" t="s">
        <v>68</v>
      </c>
      <c r="N55" s="138" t="s">
        <v>522</v>
      </c>
      <c r="O55" s="138">
        <v>79612</v>
      </c>
      <c r="P55" s="140" t="s">
        <v>183</v>
      </c>
      <c r="Q55" s="125" t="s">
        <v>166</v>
      </c>
      <c r="R55" s="126" t="s">
        <v>167</v>
      </c>
      <c r="S55" s="149" t="s">
        <v>168</v>
      </c>
      <c r="T55" s="150" t="s">
        <v>168</v>
      </c>
      <c r="U55" s="150" t="s">
        <v>169</v>
      </c>
      <c r="V55" s="139" t="s">
        <v>523</v>
      </c>
      <c r="W55" s="146" t="s">
        <v>397</v>
      </c>
      <c r="X55" s="136" t="s">
        <v>524</v>
      </c>
      <c r="Y55" s="136">
        <v>792830</v>
      </c>
      <c r="Z55" s="136" t="s">
        <v>173</v>
      </c>
      <c r="AA55" s="136">
        <v>1110886</v>
      </c>
      <c r="AB55" s="136" t="s">
        <v>173</v>
      </c>
      <c r="AC55" s="136" t="s">
        <v>174</v>
      </c>
      <c r="AD55" s="137" t="s">
        <v>25</v>
      </c>
      <c r="AE55" s="143" t="s">
        <v>189</v>
      </c>
      <c r="AF55" s="123" t="s">
        <v>177</v>
      </c>
      <c r="AG55" s="136">
        <v>1</v>
      </c>
      <c r="AH55" s="121">
        <v>0</v>
      </c>
      <c r="AI55" s="127">
        <f>IF(AD55="TIPO I",'BASE LIQUIDACION REDEBAN 2025'!$B$2,IF(AD55="TIPO II",'BASE LIQUIDACION REDEBAN 2025'!$B$3,IF(AD55="TIPO III",'BASE LIQUIDACION REDEBAN 2025'!$B$4,IF(AD55="TIPO IV",'BASE LIQUIDACION REDEBAN 2025'!$B$5,IF(AE55="AEREO",'BASE LIQUIDACION REDEBAN 2025'!$B$6,'BASE LIQUIDACION REDEBAN 2025'!$B$5)))))</f>
        <v>75096.394270399993</v>
      </c>
      <c r="AJ55" s="127">
        <f>IF(AD55="TIPO I",'BASE LIQUIDACION REDEBAN 2025'!$B$10,IF(AD55="TIPO II",'BASE LIQUIDACION REDEBAN 2025'!$B$11,IF(AD55="TIPO III",'BASE LIQUIDACION REDEBAN 2025'!$B$12,'BASE LIQUIDACION REDEBAN 2025'!$B$13)))</f>
        <v>75096.394270399993</v>
      </c>
      <c r="AK55" s="128">
        <f t="shared" si="1"/>
        <v>75096.394270399993</v>
      </c>
    </row>
    <row r="56" spans="1:37" s="85" customFormat="1" ht="13.9">
      <c r="A56" s="137" t="s">
        <v>76</v>
      </c>
      <c r="B56" s="8" t="str">
        <f>VLOOKUP(A56,'CENTRO DE COSTOS'!A:D,4,FALSE)</f>
        <v>DIEGO FERNANDO HENAO CARDONA</v>
      </c>
      <c r="C56" s="8" t="str">
        <f>VLOOKUP(A56,'CENTRO DE COSTOS'!A:D,2,FALSE)</f>
        <v>0004-0003</v>
      </c>
      <c r="D56" s="136">
        <v>76130</v>
      </c>
      <c r="E56" s="122" t="s">
        <v>525</v>
      </c>
      <c r="F56" s="8" t="s">
        <v>526</v>
      </c>
      <c r="G56" s="142">
        <v>45807</v>
      </c>
      <c r="H56" s="143">
        <v>45812</v>
      </c>
      <c r="I56" s="142">
        <v>45807</v>
      </c>
      <c r="J56" s="143">
        <v>45811</v>
      </c>
      <c r="K56" s="143">
        <v>45811</v>
      </c>
      <c r="L56" s="138" t="s">
        <v>230</v>
      </c>
      <c r="M56" s="137" t="s">
        <v>527</v>
      </c>
      <c r="N56" s="138" t="s">
        <v>528</v>
      </c>
      <c r="O56" s="138">
        <v>79620</v>
      </c>
      <c r="P56" s="140" t="s">
        <v>165</v>
      </c>
      <c r="Q56" s="125" t="s">
        <v>166</v>
      </c>
      <c r="R56" s="126" t="s">
        <v>167</v>
      </c>
      <c r="S56" s="149" t="s">
        <v>168</v>
      </c>
      <c r="T56" s="150" t="s">
        <v>168</v>
      </c>
      <c r="U56" s="150" t="s">
        <v>169</v>
      </c>
      <c r="V56" s="139" t="s">
        <v>529</v>
      </c>
      <c r="W56" s="146" t="s">
        <v>320</v>
      </c>
      <c r="X56" s="136" t="s">
        <v>530</v>
      </c>
      <c r="Y56" s="136">
        <v>1051052</v>
      </c>
      <c r="Z56" s="136" t="s">
        <v>173</v>
      </c>
      <c r="AA56" s="136">
        <v>879299</v>
      </c>
      <c r="AB56" s="136" t="s">
        <v>173</v>
      </c>
      <c r="AC56" s="136" t="s">
        <v>174</v>
      </c>
      <c r="AD56" s="137" t="s">
        <v>28</v>
      </c>
      <c r="AE56" s="143" t="s">
        <v>189</v>
      </c>
      <c r="AF56" s="123" t="s">
        <v>177</v>
      </c>
      <c r="AG56" s="136">
        <v>1</v>
      </c>
      <c r="AH56" s="121">
        <v>0</v>
      </c>
      <c r="AI56" s="127">
        <f>IF(AD56="TIPO I",'BASE LIQUIDACION REDEBAN 2025'!$B$2,IF(AD56="TIPO II",'BASE LIQUIDACION REDEBAN 2025'!$B$3,IF(AD56="TIPO III",'BASE LIQUIDACION REDEBAN 2025'!$B$4,IF(AD56="TIPO IV",'BASE LIQUIDACION REDEBAN 2025'!$B$5,IF(AE56="AEREO",'BASE LIQUIDACION REDEBAN 2025'!$B$6,'BASE LIQUIDACION REDEBAN 2025'!$B$5)))))</f>
        <v>163813.69572160003</v>
      </c>
      <c r="AJ56" s="127">
        <f>IF(AD56="TIPO I",'BASE LIQUIDACION REDEBAN 2025'!$B$10,IF(AD56="TIPO II",'BASE LIQUIDACION REDEBAN 2025'!$B$11,IF(AD56="TIPO III",'BASE LIQUIDACION REDEBAN 2025'!$B$12,'BASE LIQUIDACION REDEBAN 2025'!$B$13)))</f>
        <v>140395.6348884</v>
      </c>
      <c r="AK56" s="128">
        <f t="shared" si="1"/>
        <v>163813.69572160003</v>
      </c>
    </row>
    <row r="57" spans="1:37" s="85" customFormat="1" ht="13.9">
      <c r="A57" s="137" t="s">
        <v>76</v>
      </c>
      <c r="B57" s="8" t="str">
        <f>VLOOKUP(A57,'CENTRO DE COSTOS'!A:D,4,FALSE)</f>
        <v>DIEGO FERNANDO HENAO CARDONA</v>
      </c>
      <c r="C57" s="8" t="str">
        <f>VLOOKUP(A57,'CENTRO DE COSTOS'!A:D,2,FALSE)</f>
        <v>0004-0003</v>
      </c>
      <c r="D57" s="136">
        <v>19809</v>
      </c>
      <c r="E57" s="122" t="s">
        <v>531</v>
      </c>
      <c r="F57" s="8" t="s">
        <v>532</v>
      </c>
      <c r="G57" s="142">
        <v>45807</v>
      </c>
      <c r="H57" s="143">
        <v>45819</v>
      </c>
      <c r="I57" s="142">
        <v>45807</v>
      </c>
      <c r="J57" s="143">
        <v>45827</v>
      </c>
      <c r="K57" s="143">
        <v>45827</v>
      </c>
      <c r="L57" s="138" t="s">
        <v>200</v>
      </c>
      <c r="M57" s="137" t="s">
        <v>533</v>
      </c>
      <c r="N57" s="138" t="s">
        <v>534</v>
      </c>
      <c r="O57" s="138">
        <v>79657</v>
      </c>
      <c r="P57" s="140" t="s">
        <v>165</v>
      </c>
      <c r="Q57" s="125" t="s">
        <v>166</v>
      </c>
      <c r="R57" s="126" t="s">
        <v>167</v>
      </c>
      <c r="S57" s="149" t="s">
        <v>168</v>
      </c>
      <c r="T57" s="150" t="s">
        <v>168</v>
      </c>
      <c r="U57" s="136" t="s">
        <v>169</v>
      </c>
      <c r="V57" s="139" t="s">
        <v>535</v>
      </c>
      <c r="W57" s="146" t="s">
        <v>171</v>
      </c>
      <c r="X57" s="136" t="s">
        <v>536</v>
      </c>
      <c r="Y57" s="136">
        <v>1106288</v>
      </c>
      <c r="Z57" s="136" t="s">
        <v>173</v>
      </c>
      <c r="AA57" s="136">
        <v>1114581</v>
      </c>
      <c r="AB57" s="136" t="s">
        <v>173</v>
      </c>
      <c r="AC57" s="136" t="s">
        <v>174</v>
      </c>
      <c r="AD57" s="137" t="s">
        <v>175</v>
      </c>
      <c r="AE57" s="143" t="s">
        <v>227</v>
      </c>
      <c r="AF57" s="123" t="s">
        <v>177</v>
      </c>
      <c r="AG57" s="136">
        <v>1</v>
      </c>
      <c r="AH57" s="121">
        <v>0</v>
      </c>
      <c r="AI57" s="127">
        <f>IF(AD57="TIPO I",'BASE LIQUIDACION REDEBAN 2025'!$B$2,IF(AD57="TIPO II",'BASE LIQUIDACION REDEBAN 2025'!$B$3,IF(AD57="TIPO III",'BASE LIQUIDACION REDEBAN 2025'!$B$4,IF(AD57="TIPO IV",'BASE LIQUIDACION REDEBAN 2025'!$B$5,IF(AE57="AEREO",'BASE LIQUIDACION REDEBAN 2025'!$B$6,'BASE LIQUIDACION REDEBAN 2025'!$B$5)))))</f>
        <v>988462.96268840006</v>
      </c>
      <c r="AJ57" s="127">
        <f>IF(AD57="TIPO I",'BASE LIQUIDACION REDEBAN 2025'!$B$10,IF(AD57="TIPO II",'BASE LIQUIDACION REDEBAN 2025'!$B$11,IF(AD57="TIPO III",'BASE LIQUIDACION REDEBAN 2025'!$B$12,'BASE LIQUIDACION REDEBAN 2025'!$B$13)))</f>
        <v>196536.5258152</v>
      </c>
      <c r="AK57" s="128">
        <f t="shared" si="1"/>
        <v>988462.96268840006</v>
      </c>
    </row>
    <row r="58" spans="1:37" s="85" customFormat="1" ht="13.9">
      <c r="A58" s="137" t="s">
        <v>99</v>
      </c>
      <c r="B58" s="8" t="str">
        <f>VLOOKUP(A58,'CENTRO DE COSTOS'!A:D,4,FALSE)</f>
        <v>JOSE MAURICIO HERNANDEZ ROJAS</v>
      </c>
      <c r="C58" s="8" t="str">
        <f>VLOOKUP(A58,'CENTRO DE COSTOS'!A:D,2,FALSE)</f>
        <v>0004-0001</v>
      </c>
      <c r="D58" s="136">
        <v>20001</v>
      </c>
      <c r="E58" s="122" t="s">
        <v>537</v>
      </c>
      <c r="F58" s="8" t="s">
        <v>538</v>
      </c>
      <c r="G58" s="142">
        <v>45807</v>
      </c>
      <c r="H58" s="143">
        <v>45812</v>
      </c>
      <c r="I58" s="142">
        <v>45807</v>
      </c>
      <c r="J58" s="143">
        <v>45811</v>
      </c>
      <c r="K58" s="143">
        <v>45811</v>
      </c>
      <c r="L58" s="138" t="s">
        <v>269</v>
      </c>
      <c r="M58" s="137" t="s">
        <v>99</v>
      </c>
      <c r="N58" s="138" t="s">
        <v>539</v>
      </c>
      <c r="O58" s="138">
        <v>79659</v>
      </c>
      <c r="P58" s="140" t="s">
        <v>165</v>
      </c>
      <c r="Q58" s="125" t="s">
        <v>166</v>
      </c>
      <c r="R58" s="126" t="s">
        <v>167</v>
      </c>
      <c r="S58" s="149" t="s">
        <v>168</v>
      </c>
      <c r="T58" s="150" t="s">
        <v>168</v>
      </c>
      <c r="U58" s="150" t="s">
        <v>169</v>
      </c>
      <c r="V58" s="139" t="s">
        <v>540</v>
      </c>
      <c r="W58" s="146" t="s">
        <v>273</v>
      </c>
      <c r="X58" s="136" t="s">
        <v>541</v>
      </c>
      <c r="Y58" s="136">
        <v>1045500</v>
      </c>
      <c r="Z58" s="136" t="s">
        <v>173</v>
      </c>
      <c r="AA58" s="136">
        <v>1139755</v>
      </c>
      <c r="AB58" s="136" t="s">
        <v>173</v>
      </c>
      <c r="AC58" s="136" t="s">
        <v>174</v>
      </c>
      <c r="AD58" s="137" t="s">
        <v>25</v>
      </c>
      <c r="AE58" s="143" t="s">
        <v>189</v>
      </c>
      <c r="AF58" s="123" t="s">
        <v>177</v>
      </c>
      <c r="AG58" s="136">
        <v>1</v>
      </c>
      <c r="AH58" s="121">
        <v>0</v>
      </c>
      <c r="AI58" s="127">
        <f>IF(AD58="TIPO I",'BASE LIQUIDACION REDEBAN 2025'!$B$2,IF(AD58="TIPO II",'BASE LIQUIDACION REDEBAN 2025'!$B$3,IF(AD58="TIPO III",'BASE LIQUIDACION REDEBAN 2025'!$B$4,IF(AD58="TIPO IV",'BASE LIQUIDACION REDEBAN 2025'!$B$5,IF(AE58="AEREO",'BASE LIQUIDACION REDEBAN 2025'!$B$6,'BASE LIQUIDACION REDEBAN 2025'!$B$5)))))</f>
        <v>75096.394270399993</v>
      </c>
      <c r="AJ58" s="127">
        <f>IF(AD58="TIPO I",'BASE LIQUIDACION REDEBAN 2025'!$B$10,IF(AD58="TIPO II",'BASE LIQUIDACION REDEBAN 2025'!$B$11,IF(AD58="TIPO III",'BASE LIQUIDACION REDEBAN 2025'!$B$12,'BASE LIQUIDACION REDEBAN 2025'!$B$13)))</f>
        <v>75096.394270399993</v>
      </c>
      <c r="AK58" s="128">
        <f t="shared" si="1"/>
        <v>75096.394270399993</v>
      </c>
    </row>
    <row r="59" spans="1:37" s="85" customFormat="1" ht="13.9">
      <c r="A59" s="137" t="s">
        <v>68</v>
      </c>
      <c r="B59" s="8" t="str">
        <f>VLOOKUP(A59,'CENTRO DE COSTOS'!A:D,4,FALSE)</f>
        <v>WILLIAM ASDRUBAL ROZO ROZO</v>
      </c>
      <c r="C59" s="8" t="str">
        <f>VLOOKUP(A59,'CENTRO DE COSTOS'!A:D,2,FALSE)</f>
        <v>0004-0004</v>
      </c>
      <c r="D59" s="136">
        <v>11001</v>
      </c>
      <c r="E59" s="122" t="s">
        <v>542</v>
      </c>
      <c r="F59" s="8" t="s">
        <v>543</v>
      </c>
      <c r="G59" s="142">
        <v>45807</v>
      </c>
      <c r="H59" s="143">
        <v>45812</v>
      </c>
      <c r="I59" s="142">
        <v>45807</v>
      </c>
      <c r="J59" s="143">
        <v>45811</v>
      </c>
      <c r="K59" s="143">
        <v>45811</v>
      </c>
      <c r="L59" s="138" t="s">
        <v>298</v>
      </c>
      <c r="M59" s="137" t="s">
        <v>68</v>
      </c>
      <c r="N59" s="138" t="s">
        <v>544</v>
      </c>
      <c r="O59" s="138">
        <v>79602</v>
      </c>
      <c r="P59" s="140" t="s">
        <v>165</v>
      </c>
      <c r="Q59" s="125" t="s">
        <v>166</v>
      </c>
      <c r="R59" s="126" t="s">
        <v>167</v>
      </c>
      <c r="S59" s="149" t="s">
        <v>168</v>
      </c>
      <c r="T59" s="150" t="s">
        <v>168</v>
      </c>
      <c r="U59" s="150" t="s">
        <v>169</v>
      </c>
      <c r="V59" s="139" t="s">
        <v>545</v>
      </c>
      <c r="W59" s="146" t="s">
        <v>326</v>
      </c>
      <c r="X59" s="136" t="s">
        <v>546</v>
      </c>
      <c r="Y59" s="136">
        <v>1040953</v>
      </c>
      <c r="Z59" s="136" t="s">
        <v>173</v>
      </c>
      <c r="AA59" s="136">
        <v>893214</v>
      </c>
      <c r="AB59" s="136" t="s">
        <v>173</v>
      </c>
      <c r="AC59" s="136" t="s">
        <v>174</v>
      </c>
      <c r="AD59" s="137" t="s">
        <v>25</v>
      </c>
      <c r="AE59" s="143" t="s">
        <v>189</v>
      </c>
      <c r="AF59" s="123" t="s">
        <v>177</v>
      </c>
      <c r="AG59" s="136">
        <v>1</v>
      </c>
      <c r="AH59" s="121">
        <v>0</v>
      </c>
      <c r="AI59" s="127">
        <f>IF(AD59="TIPO I",'BASE LIQUIDACION REDEBAN 2025'!$B$2,IF(AD59="TIPO II",'BASE LIQUIDACION REDEBAN 2025'!$B$3,IF(AD59="TIPO III",'BASE LIQUIDACION REDEBAN 2025'!$B$4,IF(AD59="TIPO IV",'BASE LIQUIDACION REDEBAN 2025'!$B$5,IF(AE59="AEREO",'BASE LIQUIDACION REDEBAN 2025'!$B$6,'BASE LIQUIDACION REDEBAN 2025'!$B$5)))))</f>
        <v>75096.394270399993</v>
      </c>
      <c r="AJ59" s="127">
        <f>IF(AD59="TIPO I",'BASE LIQUIDACION REDEBAN 2025'!$B$10,IF(AD59="TIPO II",'BASE LIQUIDACION REDEBAN 2025'!$B$11,IF(AD59="TIPO III",'BASE LIQUIDACION REDEBAN 2025'!$B$12,'BASE LIQUIDACION REDEBAN 2025'!$B$13)))</f>
        <v>75096.394270399993</v>
      </c>
      <c r="AK59" s="128">
        <f t="shared" si="1"/>
        <v>75096.394270399993</v>
      </c>
    </row>
    <row r="60" spans="1:37" s="85" customFormat="1" ht="13.9">
      <c r="A60" s="137" t="s">
        <v>90</v>
      </c>
      <c r="B60" s="8" t="str">
        <f>VLOOKUP(A60,'CENTRO DE COSTOS'!A:D,4,FALSE)</f>
        <v>JUAN SEBASTIÁN RÍOS CASTRILLÓN</v>
      </c>
      <c r="C60" s="8" t="str">
        <f>VLOOKUP(A60,'CENTRO DE COSTOS'!A:D,2,FALSE)</f>
        <v>0004-0005</v>
      </c>
      <c r="D60" s="136">
        <v>5756</v>
      </c>
      <c r="E60" s="122" t="s">
        <v>547</v>
      </c>
      <c r="F60" s="8" t="s">
        <v>548</v>
      </c>
      <c r="G60" s="142">
        <v>45807</v>
      </c>
      <c r="H60" s="143">
        <v>45812</v>
      </c>
      <c r="I60" s="142">
        <v>45807</v>
      </c>
      <c r="J60" s="143">
        <v>45813</v>
      </c>
      <c r="K60" s="143">
        <v>45813</v>
      </c>
      <c r="L60" s="138" t="s">
        <v>290</v>
      </c>
      <c r="M60" s="137" t="s">
        <v>549</v>
      </c>
      <c r="N60" s="138" t="s">
        <v>550</v>
      </c>
      <c r="O60" s="138">
        <v>79632</v>
      </c>
      <c r="P60" s="140" t="s">
        <v>165</v>
      </c>
      <c r="Q60" s="125" t="s">
        <v>166</v>
      </c>
      <c r="R60" s="126" t="s">
        <v>167</v>
      </c>
      <c r="S60" s="149" t="s">
        <v>168</v>
      </c>
      <c r="T60" s="150" t="s">
        <v>168</v>
      </c>
      <c r="U60" s="150" t="s">
        <v>169</v>
      </c>
      <c r="V60" s="139" t="s">
        <v>551</v>
      </c>
      <c r="W60" s="146" t="s">
        <v>467</v>
      </c>
      <c r="X60" s="136" t="s">
        <v>552</v>
      </c>
      <c r="Y60" s="136">
        <v>1062093</v>
      </c>
      <c r="Z60" s="136" t="s">
        <v>173</v>
      </c>
      <c r="AA60" s="136">
        <v>1097531</v>
      </c>
      <c r="AB60" s="136" t="s">
        <v>173</v>
      </c>
      <c r="AC60" s="136" t="s">
        <v>174</v>
      </c>
      <c r="AD60" s="137" t="s">
        <v>30</v>
      </c>
      <c r="AE60" s="143" t="s">
        <v>189</v>
      </c>
      <c r="AF60" s="123" t="s">
        <v>177</v>
      </c>
      <c r="AG60" s="136">
        <v>1</v>
      </c>
      <c r="AH60" s="121">
        <v>0</v>
      </c>
      <c r="AI60" s="127">
        <f>IF(AD60="TIPO I",'BASE LIQUIDACION REDEBAN 2025'!$B$2,IF(AD60="TIPO II",'BASE LIQUIDACION REDEBAN 2025'!$B$3,IF(AD60="TIPO III",'BASE LIQUIDACION REDEBAN 2025'!$B$4,IF(AD60="TIPO IV",'BASE LIQUIDACION REDEBAN 2025'!$B$5,IF(AE60="AEREO",'BASE LIQUIDACION REDEBAN 2025'!$B$6,'BASE LIQUIDACION REDEBAN 2025'!$B$5)))))</f>
        <v>275728.78077800001</v>
      </c>
      <c r="AJ60" s="127">
        <f>IF(AD60="TIPO I",'BASE LIQUIDACION REDEBAN 2025'!$B$10,IF(AD60="TIPO II",'BASE LIQUIDACION REDEBAN 2025'!$B$11,IF(AD60="TIPO III",'BASE LIQUIDACION REDEBAN 2025'!$B$12,'BASE LIQUIDACION REDEBAN 2025'!$B$13)))</f>
        <v>196536.5258152</v>
      </c>
      <c r="AK60" s="128">
        <f t="shared" si="1"/>
        <v>275728.78077800001</v>
      </c>
    </row>
    <row r="61" spans="1:37" s="85" customFormat="1" ht="13.9">
      <c r="A61" s="137" t="s">
        <v>90</v>
      </c>
      <c r="B61" s="8" t="str">
        <f>VLOOKUP(A61,'CENTRO DE COSTOS'!A:D,4,FALSE)</f>
        <v>JUAN SEBASTIÁN RÍOS CASTRILLÓN</v>
      </c>
      <c r="C61" s="8" t="str">
        <f>VLOOKUP(A61,'CENTRO DE COSTOS'!A:D,2,FALSE)</f>
        <v>0004-0005</v>
      </c>
      <c r="D61" s="136">
        <v>5001</v>
      </c>
      <c r="E61" s="122" t="s">
        <v>553</v>
      </c>
      <c r="F61" s="8" t="s">
        <v>554</v>
      </c>
      <c r="G61" s="142">
        <v>45807</v>
      </c>
      <c r="H61" s="143">
        <v>45812</v>
      </c>
      <c r="I61" s="142">
        <v>45807</v>
      </c>
      <c r="J61" s="143">
        <v>45811</v>
      </c>
      <c r="K61" s="143">
        <v>45811</v>
      </c>
      <c r="L61" s="138" t="s">
        <v>290</v>
      </c>
      <c r="M61" s="137" t="s">
        <v>90</v>
      </c>
      <c r="N61" s="138" t="s">
        <v>555</v>
      </c>
      <c r="O61" s="138">
        <v>79677</v>
      </c>
      <c r="P61" s="140" t="s">
        <v>165</v>
      </c>
      <c r="Q61" s="125" t="s">
        <v>166</v>
      </c>
      <c r="R61" s="126" t="s">
        <v>167</v>
      </c>
      <c r="S61" s="149" t="s">
        <v>168</v>
      </c>
      <c r="T61" s="150" t="s">
        <v>168</v>
      </c>
      <c r="U61" s="150" t="s">
        <v>169</v>
      </c>
      <c r="V61" s="139" t="s">
        <v>556</v>
      </c>
      <c r="W61" s="146" t="s">
        <v>557</v>
      </c>
      <c r="X61" s="136" t="s">
        <v>558</v>
      </c>
      <c r="Y61" s="136">
        <v>869106</v>
      </c>
      <c r="Z61" s="136" t="s">
        <v>173</v>
      </c>
      <c r="AA61" s="136">
        <v>1239749</v>
      </c>
      <c r="AB61" s="136" t="s">
        <v>173</v>
      </c>
      <c r="AC61" s="136" t="s">
        <v>174</v>
      </c>
      <c r="AD61" s="137" t="s">
        <v>25</v>
      </c>
      <c r="AE61" s="143" t="s">
        <v>189</v>
      </c>
      <c r="AF61" s="123" t="s">
        <v>177</v>
      </c>
      <c r="AG61" s="136">
        <v>1</v>
      </c>
      <c r="AH61" s="121">
        <v>0</v>
      </c>
      <c r="AI61" s="127">
        <f>IF(AD61="TIPO I",'BASE LIQUIDACION REDEBAN 2025'!$B$2,IF(AD61="TIPO II",'BASE LIQUIDACION REDEBAN 2025'!$B$3,IF(AD61="TIPO III",'BASE LIQUIDACION REDEBAN 2025'!$B$4,IF(AD61="TIPO IV",'BASE LIQUIDACION REDEBAN 2025'!$B$5,IF(AE61="AEREO",'BASE LIQUIDACION REDEBAN 2025'!$B$6,'BASE LIQUIDACION REDEBAN 2025'!$B$5)))))</f>
        <v>75096.394270399993</v>
      </c>
      <c r="AJ61" s="127">
        <f>IF(AD61="TIPO I",'BASE LIQUIDACION REDEBAN 2025'!$B$10,IF(AD61="TIPO II",'BASE LIQUIDACION REDEBAN 2025'!$B$11,IF(AD61="TIPO III",'BASE LIQUIDACION REDEBAN 2025'!$B$12,'BASE LIQUIDACION REDEBAN 2025'!$B$13)))</f>
        <v>75096.394270399993</v>
      </c>
      <c r="AK61" s="128">
        <f t="shared" si="1"/>
        <v>75096.394270399993</v>
      </c>
    </row>
    <row r="62" spans="1:37" s="85" customFormat="1" ht="13.9">
      <c r="A62" s="137" t="s">
        <v>76</v>
      </c>
      <c r="B62" s="8" t="str">
        <f>VLOOKUP(A62,'CENTRO DE COSTOS'!A:D,4,FALSE)</f>
        <v>DIEGO FERNANDO HENAO CARDONA</v>
      </c>
      <c r="C62" s="8" t="str">
        <f>VLOOKUP(A62,'CENTRO DE COSTOS'!A:D,2,FALSE)</f>
        <v>0004-0003</v>
      </c>
      <c r="D62" s="136">
        <v>19001</v>
      </c>
      <c r="E62" s="122" t="s">
        <v>559</v>
      </c>
      <c r="F62" s="8" t="s">
        <v>560</v>
      </c>
      <c r="G62" s="142">
        <v>45807</v>
      </c>
      <c r="H62" s="143">
        <v>45812</v>
      </c>
      <c r="I62" s="142">
        <v>45807</v>
      </c>
      <c r="J62" s="143">
        <v>45812</v>
      </c>
      <c r="K62" s="143">
        <v>45812</v>
      </c>
      <c r="L62" s="138" t="s">
        <v>200</v>
      </c>
      <c r="M62" s="137" t="s">
        <v>95</v>
      </c>
      <c r="N62" s="138" t="s">
        <v>561</v>
      </c>
      <c r="O62" s="138">
        <v>79649</v>
      </c>
      <c r="P62" s="140" t="s">
        <v>165</v>
      </c>
      <c r="Q62" s="125" t="s">
        <v>166</v>
      </c>
      <c r="R62" s="126" t="s">
        <v>167</v>
      </c>
      <c r="S62" s="149" t="s">
        <v>168</v>
      </c>
      <c r="T62" s="150" t="s">
        <v>168</v>
      </c>
      <c r="U62" s="150" t="s">
        <v>169</v>
      </c>
      <c r="V62" s="139" t="s">
        <v>562</v>
      </c>
      <c r="W62" s="146" t="s">
        <v>204</v>
      </c>
      <c r="X62" s="136" t="s">
        <v>563</v>
      </c>
      <c r="Y62" s="136">
        <v>1056134</v>
      </c>
      <c r="Z62" s="136" t="s">
        <v>173</v>
      </c>
      <c r="AA62" s="136">
        <v>1034648</v>
      </c>
      <c r="AB62" s="136" t="s">
        <v>173</v>
      </c>
      <c r="AC62" s="136" t="s">
        <v>174</v>
      </c>
      <c r="AD62" s="137" t="s">
        <v>30</v>
      </c>
      <c r="AE62" s="143" t="s">
        <v>189</v>
      </c>
      <c r="AF62" s="123" t="s">
        <v>177</v>
      </c>
      <c r="AG62" s="136">
        <v>1</v>
      </c>
      <c r="AH62" s="121">
        <v>0</v>
      </c>
      <c r="AI62" s="127">
        <f>IF(AD62="TIPO I",'BASE LIQUIDACION REDEBAN 2025'!$B$2,IF(AD62="TIPO II",'BASE LIQUIDACION REDEBAN 2025'!$B$3,IF(AD62="TIPO III",'BASE LIQUIDACION REDEBAN 2025'!$B$4,IF(AD62="TIPO IV",'BASE LIQUIDACION REDEBAN 2025'!$B$5,IF(AE62="AEREO",'BASE LIQUIDACION REDEBAN 2025'!$B$6,'BASE LIQUIDACION REDEBAN 2025'!$B$5)))))</f>
        <v>275728.78077800001</v>
      </c>
      <c r="AJ62" s="127">
        <f>IF(AD62="TIPO I",'BASE LIQUIDACION REDEBAN 2025'!$B$10,IF(AD62="TIPO II",'BASE LIQUIDACION REDEBAN 2025'!$B$11,IF(AD62="TIPO III",'BASE LIQUIDACION REDEBAN 2025'!$B$12,'BASE LIQUIDACION REDEBAN 2025'!$B$13)))</f>
        <v>196536.5258152</v>
      </c>
      <c r="AK62" s="128">
        <f t="shared" si="1"/>
        <v>275728.78077800001</v>
      </c>
    </row>
    <row r="63" spans="1:37" s="85" customFormat="1" ht="13.9">
      <c r="A63" s="137" t="s">
        <v>99</v>
      </c>
      <c r="B63" s="8" t="str">
        <f>VLOOKUP(A63,'CENTRO DE COSTOS'!A:D,4,FALSE)</f>
        <v>JOSE MAURICIO HERNANDEZ ROJAS</v>
      </c>
      <c r="C63" s="8" t="str">
        <f>VLOOKUP(A63,'CENTRO DE COSTOS'!A:D,2,FALSE)</f>
        <v>0004-0001</v>
      </c>
      <c r="D63" s="136">
        <v>44078</v>
      </c>
      <c r="E63" s="122" t="s">
        <v>564</v>
      </c>
      <c r="F63" s="8" t="s">
        <v>565</v>
      </c>
      <c r="G63" s="142">
        <v>45807</v>
      </c>
      <c r="H63" s="143">
        <v>45812</v>
      </c>
      <c r="I63" s="142">
        <v>45807</v>
      </c>
      <c r="J63" s="143">
        <v>45813</v>
      </c>
      <c r="K63" s="143">
        <v>45813</v>
      </c>
      <c r="L63" s="138" t="s">
        <v>566</v>
      </c>
      <c r="M63" s="137" t="s">
        <v>567</v>
      </c>
      <c r="N63" s="138" t="s">
        <v>568</v>
      </c>
      <c r="O63" s="138">
        <v>79596</v>
      </c>
      <c r="P63" s="140" t="s">
        <v>165</v>
      </c>
      <c r="Q63" s="125" t="s">
        <v>166</v>
      </c>
      <c r="R63" s="126" t="s">
        <v>167</v>
      </c>
      <c r="S63" s="149" t="s">
        <v>168</v>
      </c>
      <c r="T63" s="150" t="s">
        <v>168</v>
      </c>
      <c r="U63" s="150" t="s">
        <v>169</v>
      </c>
      <c r="V63" s="139" t="s">
        <v>569</v>
      </c>
      <c r="W63" s="146" t="s">
        <v>506</v>
      </c>
      <c r="X63" s="136" t="s">
        <v>570</v>
      </c>
      <c r="Y63" s="136">
        <v>1175166</v>
      </c>
      <c r="Z63" s="136" t="s">
        <v>173</v>
      </c>
      <c r="AA63" s="136">
        <v>527360</v>
      </c>
      <c r="AB63" s="136" t="s">
        <v>173</v>
      </c>
      <c r="AC63" s="136" t="s">
        <v>174</v>
      </c>
      <c r="AD63" s="137" t="s">
        <v>28</v>
      </c>
      <c r="AE63" s="143" t="s">
        <v>189</v>
      </c>
      <c r="AF63" s="123" t="s">
        <v>177</v>
      </c>
      <c r="AG63" s="136">
        <v>1</v>
      </c>
      <c r="AH63" s="121">
        <v>0</v>
      </c>
      <c r="AI63" s="127">
        <f>IF(AD63="TIPO I",'BASE LIQUIDACION REDEBAN 2025'!$B$2,IF(AD63="TIPO II",'BASE LIQUIDACION REDEBAN 2025'!$B$3,IF(AD63="TIPO III",'BASE LIQUIDACION REDEBAN 2025'!$B$4,IF(AD63="TIPO IV",'BASE LIQUIDACION REDEBAN 2025'!$B$5,IF(AE63="AEREO",'BASE LIQUIDACION REDEBAN 2025'!$B$6,'BASE LIQUIDACION REDEBAN 2025'!$B$5)))))</f>
        <v>163813.69572160003</v>
      </c>
      <c r="AJ63" s="127">
        <f>IF(AD63="TIPO I",'BASE LIQUIDACION REDEBAN 2025'!$B$10,IF(AD63="TIPO II",'BASE LIQUIDACION REDEBAN 2025'!$B$11,IF(AD63="TIPO III",'BASE LIQUIDACION REDEBAN 2025'!$B$12,'BASE LIQUIDACION REDEBAN 2025'!$B$13)))</f>
        <v>140395.6348884</v>
      </c>
      <c r="AK63" s="128">
        <f t="shared" si="1"/>
        <v>163813.69572160003</v>
      </c>
    </row>
    <row r="64" spans="1:37" s="85" customFormat="1" ht="13.9">
      <c r="A64" s="137" t="s">
        <v>90</v>
      </c>
      <c r="B64" s="8" t="str">
        <f>VLOOKUP(A64,'CENTRO DE COSTOS'!A:D,4,FALSE)</f>
        <v>JUAN SEBASTIÁN RÍOS CASTRILLÓN</v>
      </c>
      <c r="C64" s="8" t="str">
        <f>VLOOKUP(A64,'CENTRO DE COSTOS'!A:D,2,FALSE)</f>
        <v>0004-0005</v>
      </c>
      <c r="D64" s="136">
        <v>5001</v>
      </c>
      <c r="E64" s="122" t="s">
        <v>571</v>
      </c>
      <c r="F64" s="8" t="s">
        <v>572</v>
      </c>
      <c r="G64" s="142">
        <v>45807</v>
      </c>
      <c r="H64" s="143">
        <v>45812</v>
      </c>
      <c r="I64" s="142">
        <v>45807</v>
      </c>
      <c r="J64" s="143">
        <v>45811</v>
      </c>
      <c r="K64" s="143">
        <v>45811</v>
      </c>
      <c r="L64" s="138" t="s">
        <v>290</v>
      </c>
      <c r="M64" s="137" t="s">
        <v>90</v>
      </c>
      <c r="N64" s="138" t="s">
        <v>573</v>
      </c>
      <c r="O64" s="138">
        <v>79674</v>
      </c>
      <c r="P64" s="140" t="s">
        <v>165</v>
      </c>
      <c r="Q64" s="125" t="s">
        <v>166</v>
      </c>
      <c r="R64" s="126" t="s">
        <v>167</v>
      </c>
      <c r="S64" s="149" t="s">
        <v>168</v>
      </c>
      <c r="T64" s="150" t="s">
        <v>168</v>
      </c>
      <c r="U64" s="150" t="s">
        <v>169</v>
      </c>
      <c r="V64" s="139" t="s">
        <v>574</v>
      </c>
      <c r="W64" s="146" t="s">
        <v>294</v>
      </c>
      <c r="X64" s="136" t="s">
        <v>575</v>
      </c>
      <c r="Y64" s="136">
        <v>1236458</v>
      </c>
      <c r="Z64" s="136" t="s">
        <v>173</v>
      </c>
      <c r="AA64" s="136">
        <v>1239767</v>
      </c>
      <c r="AB64" s="136" t="s">
        <v>173</v>
      </c>
      <c r="AC64" s="136" t="s">
        <v>174</v>
      </c>
      <c r="AD64" s="137" t="s">
        <v>25</v>
      </c>
      <c r="AE64" s="143" t="s">
        <v>189</v>
      </c>
      <c r="AF64" s="123" t="s">
        <v>177</v>
      </c>
      <c r="AG64" s="136">
        <v>1</v>
      </c>
      <c r="AH64" s="121">
        <v>0</v>
      </c>
      <c r="AI64" s="127">
        <f>IF(AD64="TIPO I",'BASE LIQUIDACION REDEBAN 2025'!$B$2,IF(AD64="TIPO II",'BASE LIQUIDACION REDEBAN 2025'!$B$3,IF(AD64="TIPO III",'BASE LIQUIDACION REDEBAN 2025'!$B$4,IF(AD64="TIPO IV",'BASE LIQUIDACION REDEBAN 2025'!$B$5,IF(AE64="AEREO",'BASE LIQUIDACION REDEBAN 2025'!$B$6,'BASE LIQUIDACION REDEBAN 2025'!$B$5)))))</f>
        <v>75096.394270399993</v>
      </c>
      <c r="AJ64" s="127">
        <f>IF(AD64="TIPO I",'BASE LIQUIDACION REDEBAN 2025'!$B$10,IF(AD64="TIPO II",'BASE LIQUIDACION REDEBAN 2025'!$B$11,IF(AD64="TIPO III",'BASE LIQUIDACION REDEBAN 2025'!$B$12,'BASE LIQUIDACION REDEBAN 2025'!$B$13)))</f>
        <v>75096.394270399993</v>
      </c>
      <c r="AK64" s="128">
        <f t="shared" si="1"/>
        <v>75096.394270399993</v>
      </c>
    </row>
    <row r="65" spans="1:37" s="85" customFormat="1" ht="13.9">
      <c r="A65" s="137" t="s">
        <v>94</v>
      </c>
      <c r="B65" s="8" t="str">
        <f>VLOOKUP(A65,'CENTRO DE COSTOS'!A:D,4,FALSE)</f>
        <v>DIEGO FERNANDO HENAO CARDONA</v>
      </c>
      <c r="C65" s="8" t="str">
        <f>VLOOKUP(A65,'CENTRO DE COSTOS'!A:D,2,FALSE)</f>
        <v>0004-0002</v>
      </c>
      <c r="D65" s="136">
        <v>63001</v>
      </c>
      <c r="E65" s="122" t="s">
        <v>576</v>
      </c>
      <c r="F65" s="8" t="s">
        <v>577</v>
      </c>
      <c r="G65" s="142">
        <v>45807</v>
      </c>
      <c r="H65" s="143">
        <v>45812</v>
      </c>
      <c r="I65" s="142">
        <v>45807</v>
      </c>
      <c r="J65" s="143">
        <v>45811</v>
      </c>
      <c r="K65" s="143">
        <v>45811</v>
      </c>
      <c r="L65" s="138" t="s">
        <v>578</v>
      </c>
      <c r="M65" s="137" t="s">
        <v>579</v>
      </c>
      <c r="N65" s="138" t="s">
        <v>580</v>
      </c>
      <c r="O65" s="138">
        <v>79595</v>
      </c>
      <c r="P65" s="140" t="s">
        <v>165</v>
      </c>
      <c r="Q65" s="125" t="s">
        <v>166</v>
      </c>
      <c r="R65" s="126" t="s">
        <v>167</v>
      </c>
      <c r="S65" s="149" t="s">
        <v>168</v>
      </c>
      <c r="T65" s="150" t="s">
        <v>168</v>
      </c>
      <c r="U65" s="150" t="s">
        <v>169</v>
      </c>
      <c r="V65" s="139" t="s">
        <v>581</v>
      </c>
      <c r="W65" s="146" t="s">
        <v>582</v>
      </c>
      <c r="X65" s="136" t="s">
        <v>583</v>
      </c>
      <c r="Y65" s="136">
        <v>1121438</v>
      </c>
      <c r="Z65" s="136" t="s">
        <v>173</v>
      </c>
      <c r="AA65" s="136">
        <v>913626</v>
      </c>
      <c r="AB65" s="136" t="s">
        <v>173</v>
      </c>
      <c r="AC65" s="136" t="s">
        <v>174</v>
      </c>
      <c r="AD65" s="137" t="s">
        <v>28</v>
      </c>
      <c r="AE65" s="143" t="s">
        <v>189</v>
      </c>
      <c r="AF65" s="123" t="s">
        <v>177</v>
      </c>
      <c r="AG65" s="136">
        <v>1</v>
      </c>
      <c r="AH65" s="121">
        <v>0</v>
      </c>
      <c r="AI65" s="127">
        <f>IF(AD65="TIPO I",'BASE LIQUIDACION REDEBAN 2025'!$B$2,IF(AD65="TIPO II",'BASE LIQUIDACION REDEBAN 2025'!$B$3,IF(AD65="TIPO III",'BASE LIQUIDACION REDEBAN 2025'!$B$4,IF(AD65="TIPO IV",'BASE LIQUIDACION REDEBAN 2025'!$B$5,IF(AE65="AEREO",'BASE LIQUIDACION REDEBAN 2025'!$B$6,'BASE LIQUIDACION REDEBAN 2025'!$B$5)))))</f>
        <v>163813.69572160003</v>
      </c>
      <c r="AJ65" s="127">
        <f>IF(AD65="TIPO I",'BASE LIQUIDACION REDEBAN 2025'!$B$10,IF(AD65="TIPO II",'BASE LIQUIDACION REDEBAN 2025'!$B$11,IF(AD65="TIPO III",'BASE LIQUIDACION REDEBAN 2025'!$B$12,'BASE LIQUIDACION REDEBAN 2025'!$B$13)))</f>
        <v>140395.6348884</v>
      </c>
      <c r="AK65" s="128">
        <f t="shared" si="1"/>
        <v>163813.69572160003</v>
      </c>
    </row>
    <row r="66" spans="1:37" s="85" customFormat="1" ht="13.9">
      <c r="A66" s="137" t="s">
        <v>98</v>
      </c>
      <c r="B66" s="8" t="str">
        <f>VLOOKUP(A66,'CENTRO DE COSTOS'!A:D,4,FALSE)</f>
        <v>MIGUEL JULIÁN HERNÁNDEZ GUARÍN</v>
      </c>
      <c r="C66" s="8" t="str">
        <f>VLOOKUP(A66,'CENTRO DE COSTOS'!A:D,2,FALSE)</f>
        <v>0004-0008</v>
      </c>
      <c r="D66" s="136">
        <v>25183</v>
      </c>
      <c r="E66" s="122" t="s">
        <v>584</v>
      </c>
      <c r="F66" s="8" t="s">
        <v>585</v>
      </c>
      <c r="G66" s="142">
        <v>45807</v>
      </c>
      <c r="H66" s="143">
        <v>45812</v>
      </c>
      <c r="I66" s="142">
        <v>45807</v>
      </c>
      <c r="J66" s="143">
        <v>45811</v>
      </c>
      <c r="K66" s="143">
        <v>45811</v>
      </c>
      <c r="L66" s="138" t="s">
        <v>298</v>
      </c>
      <c r="M66" s="137" t="s">
        <v>586</v>
      </c>
      <c r="N66" s="138" t="s">
        <v>587</v>
      </c>
      <c r="O66" s="138">
        <v>79626</v>
      </c>
      <c r="P66" s="140" t="s">
        <v>165</v>
      </c>
      <c r="Q66" s="125" t="s">
        <v>166</v>
      </c>
      <c r="R66" s="126" t="s">
        <v>167</v>
      </c>
      <c r="S66" s="149" t="s">
        <v>168</v>
      </c>
      <c r="T66" s="150" t="s">
        <v>168</v>
      </c>
      <c r="U66" s="150" t="s">
        <v>169</v>
      </c>
      <c r="V66" s="139" t="s">
        <v>588</v>
      </c>
      <c r="W66" s="146" t="s">
        <v>589</v>
      </c>
      <c r="X66" s="136" t="s">
        <v>590</v>
      </c>
      <c r="Y66" s="136">
        <v>1105152</v>
      </c>
      <c r="Z66" s="136" t="s">
        <v>173</v>
      </c>
      <c r="AA66" s="136">
        <v>1144087</v>
      </c>
      <c r="AB66" s="136" t="s">
        <v>173</v>
      </c>
      <c r="AC66" s="136" t="s">
        <v>174</v>
      </c>
      <c r="AD66" s="137" t="s">
        <v>28</v>
      </c>
      <c r="AE66" s="143" t="s">
        <v>189</v>
      </c>
      <c r="AF66" s="123" t="s">
        <v>177</v>
      </c>
      <c r="AG66" s="136">
        <v>1</v>
      </c>
      <c r="AH66" s="121">
        <v>0</v>
      </c>
      <c r="AI66" s="127">
        <f>IF(AD66="TIPO I",'BASE LIQUIDACION REDEBAN 2025'!$B$2,IF(AD66="TIPO II",'BASE LIQUIDACION REDEBAN 2025'!$B$3,IF(AD66="TIPO III",'BASE LIQUIDACION REDEBAN 2025'!$B$4,IF(AD66="TIPO IV",'BASE LIQUIDACION REDEBAN 2025'!$B$5,IF(AE66="AEREO",'BASE LIQUIDACION REDEBAN 2025'!$B$6,'BASE LIQUIDACION REDEBAN 2025'!$B$5)))))</f>
        <v>163813.69572160003</v>
      </c>
      <c r="AJ66" s="127">
        <f>IF(AD66="TIPO I",'BASE LIQUIDACION REDEBAN 2025'!$B$10,IF(AD66="TIPO II",'BASE LIQUIDACION REDEBAN 2025'!$B$11,IF(AD66="TIPO III",'BASE LIQUIDACION REDEBAN 2025'!$B$12,'BASE LIQUIDACION REDEBAN 2025'!$B$13)))</f>
        <v>140395.6348884</v>
      </c>
      <c r="AK66" s="128">
        <f t="shared" si="1"/>
        <v>163813.69572160003</v>
      </c>
    </row>
    <row r="67" spans="1:37" s="85" customFormat="1" ht="13.9">
      <c r="A67" s="137" t="s">
        <v>68</v>
      </c>
      <c r="B67" s="8" t="str">
        <f>VLOOKUP(A67,'CENTRO DE COSTOS'!A:D,4,FALSE)</f>
        <v>WILLIAM ASDRUBAL ROZO ROZO</v>
      </c>
      <c r="C67" s="8" t="str">
        <f>VLOOKUP(A67,'CENTRO DE COSTOS'!A:D,2,FALSE)</f>
        <v>0004-0004</v>
      </c>
      <c r="D67" s="136">
        <v>11001</v>
      </c>
      <c r="E67" s="122" t="s">
        <v>591</v>
      </c>
      <c r="F67" s="8" t="s">
        <v>592</v>
      </c>
      <c r="G67" s="142">
        <v>45807</v>
      </c>
      <c r="H67" s="143">
        <v>45812</v>
      </c>
      <c r="I67" s="142">
        <v>45807</v>
      </c>
      <c r="J67" s="143">
        <v>45812</v>
      </c>
      <c r="K67" s="143">
        <v>45812</v>
      </c>
      <c r="L67" s="138" t="s">
        <v>298</v>
      </c>
      <c r="M67" s="137" t="s">
        <v>68</v>
      </c>
      <c r="N67" s="138" t="s">
        <v>593</v>
      </c>
      <c r="O67" s="138">
        <v>79607</v>
      </c>
      <c r="P67" s="140" t="s">
        <v>165</v>
      </c>
      <c r="Q67" s="125" t="s">
        <v>166</v>
      </c>
      <c r="R67" s="126" t="s">
        <v>167</v>
      </c>
      <c r="S67" s="149" t="s">
        <v>168</v>
      </c>
      <c r="T67" s="150" t="s">
        <v>168</v>
      </c>
      <c r="U67" s="150" t="s">
        <v>169</v>
      </c>
      <c r="V67" s="139" t="s">
        <v>594</v>
      </c>
      <c r="W67" s="146" t="s">
        <v>595</v>
      </c>
      <c r="X67" s="136" t="s">
        <v>596</v>
      </c>
      <c r="Y67" s="136">
        <v>783481</v>
      </c>
      <c r="Z67" s="136" t="s">
        <v>173</v>
      </c>
      <c r="AA67" s="136">
        <v>902639</v>
      </c>
      <c r="AB67" s="136" t="s">
        <v>173</v>
      </c>
      <c r="AC67" s="136" t="s">
        <v>174</v>
      </c>
      <c r="AD67" s="137" t="s">
        <v>25</v>
      </c>
      <c r="AE67" s="143" t="s">
        <v>189</v>
      </c>
      <c r="AF67" s="123" t="s">
        <v>177</v>
      </c>
      <c r="AG67" s="136">
        <v>1</v>
      </c>
      <c r="AH67" s="121">
        <v>0</v>
      </c>
      <c r="AI67" s="127">
        <f>IF(AD67="TIPO I",'BASE LIQUIDACION REDEBAN 2025'!$B$2,IF(AD67="TIPO II",'BASE LIQUIDACION REDEBAN 2025'!$B$3,IF(AD67="TIPO III",'BASE LIQUIDACION REDEBAN 2025'!$B$4,IF(AD67="TIPO IV",'BASE LIQUIDACION REDEBAN 2025'!$B$5,IF(AE67="AEREO",'BASE LIQUIDACION REDEBAN 2025'!$B$6,'BASE LIQUIDACION REDEBAN 2025'!$B$5)))))</f>
        <v>75096.394270399993</v>
      </c>
      <c r="AJ67" s="127">
        <f>IF(AD67="TIPO I",'BASE LIQUIDACION REDEBAN 2025'!$B$10,IF(AD67="TIPO II",'BASE LIQUIDACION REDEBAN 2025'!$B$11,IF(AD67="TIPO III",'BASE LIQUIDACION REDEBAN 2025'!$B$12,'BASE LIQUIDACION REDEBAN 2025'!$B$13)))</f>
        <v>75096.394270399993</v>
      </c>
      <c r="AK67" s="128">
        <f t="shared" ref="AK67:AK130" si="2">AG67*AI67+AH67*AJ67</f>
        <v>75096.394270399993</v>
      </c>
    </row>
    <row r="68" spans="1:37" s="85" customFormat="1" ht="13.9">
      <c r="A68" s="137" t="s">
        <v>90</v>
      </c>
      <c r="B68" s="8" t="str">
        <f>VLOOKUP(A68,'CENTRO DE COSTOS'!A:D,4,FALSE)</f>
        <v>JUAN SEBASTIÁN RÍOS CASTRILLÓN</v>
      </c>
      <c r="C68" s="8" t="str">
        <f>VLOOKUP(A68,'CENTRO DE COSTOS'!A:D,2,FALSE)</f>
        <v>0004-0005</v>
      </c>
      <c r="D68" s="136">
        <v>5400</v>
      </c>
      <c r="E68" s="122" t="s">
        <v>597</v>
      </c>
      <c r="F68" s="8" t="s">
        <v>598</v>
      </c>
      <c r="G68" s="142">
        <v>45807</v>
      </c>
      <c r="H68" s="143">
        <v>45812</v>
      </c>
      <c r="I68" s="142">
        <v>45807</v>
      </c>
      <c r="J68" s="143">
        <v>45812</v>
      </c>
      <c r="K68" s="143">
        <v>45812</v>
      </c>
      <c r="L68" s="138" t="s">
        <v>290</v>
      </c>
      <c r="M68" s="137" t="s">
        <v>599</v>
      </c>
      <c r="N68" s="138" t="s">
        <v>600</v>
      </c>
      <c r="O68" s="138">
        <v>79629</v>
      </c>
      <c r="P68" s="140" t="s">
        <v>165</v>
      </c>
      <c r="Q68" s="125" t="s">
        <v>166</v>
      </c>
      <c r="R68" s="126" t="s">
        <v>167</v>
      </c>
      <c r="S68" s="149" t="s">
        <v>168</v>
      </c>
      <c r="T68" s="150" t="s">
        <v>168</v>
      </c>
      <c r="U68" s="150" t="s">
        <v>169</v>
      </c>
      <c r="V68" s="139" t="s">
        <v>601</v>
      </c>
      <c r="W68" s="146" t="s">
        <v>467</v>
      </c>
      <c r="X68" s="136" t="s">
        <v>602</v>
      </c>
      <c r="Y68" s="136">
        <v>1069842</v>
      </c>
      <c r="Z68" s="136" t="s">
        <v>173</v>
      </c>
      <c r="AA68" s="136">
        <v>879364</v>
      </c>
      <c r="AB68" s="136" t="s">
        <v>173</v>
      </c>
      <c r="AC68" s="136" t="s">
        <v>174</v>
      </c>
      <c r="AD68" s="137" t="s">
        <v>28</v>
      </c>
      <c r="AE68" s="143" t="s">
        <v>189</v>
      </c>
      <c r="AF68" s="123" t="s">
        <v>177</v>
      </c>
      <c r="AG68" s="136">
        <v>1</v>
      </c>
      <c r="AH68" s="121">
        <v>0</v>
      </c>
      <c r="AI68" s="127">
        <f>IF(AD68="TIPO I",'BASE LIQUIDACION REDEBAN 2025'!$B$2,IF(AD68="TIPO II",'BASE LIQUIDACION REDEBAN 2025'!$B$3,IF(AD68="TIPO III",'BASE LIQUIDACION REDEBAN 2025'!$B$4,IF(AD68="TIPO IV",'BASE LIQUIDACION REDEBAN 2025'!$B$5,IF(AE68="AEREO",'BASE LIQUIDACION REDEBAN 2025'!$B$6,'BASE LIQUIDACION REDEBAN 2025'!$B$5)))))</f>
        <v>163813.69572160003</v>
      </c>
      <c r="AJ68" s="127">
        <f>IF(AD68="TIPO I",'BASE LIQUIDACION REDEBAN 2025'!$B$10,IF(AD68="TIPO II",'BASE LIQUIDACION REDEBAN 2025'!$B$11,IF(AD68="TIPO III",'BASE LIQUIDACION REDEBAN 2025'!$B$12,'BASE LIQUIDACION REDEBAN 2025'!$B$13)))</f>
        <v>140395.6348884</v>
      </c>
      <c r="AK68" s="128">
        <f t="shared" si="2"/>
        <v>163813.69572160003</v>
      </c>
    </row>
    <row r="69" spans="1:37" s="85" customFormat="1" ht="13.9">
      <c r="A69" s="137" t="s">
        <v>68</v>
      </c>
      <c r="B69" s="8" t="str">
        <f>VLOOKUP(A69,'CENTRO DE COSTOS'!A:D,4,FALSE)</f>
        <v>WILLIAM ASDRUBAL ROZO ROZO</v>
      </c>
      <c r="C69" s="8" t="str">
        <f>VLOOKUP(A69,'CENTRO DE COSTOS'!A:D,2,FALSE)</f>
        <v>0004-0004</v>
      </c>
      <c r="D69" s="136">
        <v>25386</v>
      </c>
      <c r="E69" s="122" t="s">
        <v>603</v>
      </c>
      <c r="F69" s="8" t="s">
        <v>604</v>
      </c>
      <c r="G69" s="142">
        <v>45807</v>
      </c>
      <c r="H69" s="143">
        <v>45812</v>
      </c>
      <c r="I69" s="142">
        <v>45807</v>
      </c>
      <c r="J69" s="143">
        <v>45812</v>
      </c>
      <c r="K69" s="143">
        <v>45812</v>
      </c>
      <c r="L69" s="138" t="s">
        <v>298</v>
      </c>
      <c r="M69" s="137" t="s">
        <v>605</v>
      </c>
      <c r="N69" s="138" t="s">
        <v>606</v>
      </c>
      <c r="O69" s="138">
        <v>79640</v>
      </c>
      <c r="P69" s="140" t="s">
        <v>165</v>
      </c>
      <c r="Q69" s="125" t="s">
        <v>166</v>
      </c>
      <c r="R69" s="126" t="s">
        <v>167</v>
      </c>
      <c r="S69" s="149" t="s">
        <v>168</v>
      </c>
      <c r="T69" s="150" t="s">
        <v>168</v>
      </c>
      <c r="U69" s="150" t="s">
        <v>169</v>
      </c>
      <c r="V69" s="139" t="s">
        <v>607</v>
      </c>
      <c r="W69" s="146" t="s">
        <v>608</v>
      </c>
      <c r="X69" s="136" t="s">
        <v>609</v>
      </c>
      <c r="Y69" s="136">
        <v>1051018</v>
      </c>
      <c r="Z69" s="136" t="s">
        <v>173</v>
      </c>
      <c r="AA69" s="136">
        <v>1097539</v>
      </c>
      <c r="AB69" s="136" t="s">
        <v>173</v>
      </c>
      <c r="AC69" s="136" t="s">
        <v>174</v>
      </c>
      <c r="AD69" s="137" t="s">
        <v>28</v>
      </c>
      <c r="AE69" s="143" t="s">
        <v>189</v>
      </c>
      <c r="AF69" s="123" t="s">
        <v>177</v>
      </c>
      <c r="AG69" s="136">
        <v>1</v>
      </c>
      <c r="AH69" s="121">
        <v>0</v>
      </c>
      <c r="AI69" s="127">
        <f>IF(AD69="TIPO I",'BASE LIQUIDACION REDEBAN 2025'!$B$2,IF(AD69="TIPO II",'BASE LIQUIDACION REDEBAN 2025'!$B$3,IF(AD69="TIPO III",'BASE LIQUIDACION REDEBAN 2025'!$B$4,IF(AD69="TIPO IV",'BASE LIQUIDACION REDEBAN 2025'!$B$5,IF(AE69="AEREO",'BASE LIQUIDACION REDEBAN 2025'!$B$6,'BASE LIQUIDACION REDEBAN 2025'!$B$5)))))</f>
        <v>163813.69572160003</v>
      </c>
      <c r="AJ69" s="127">
        <f>IF(AD69="TIPO I",'BASE LIQUIDACION REDEBAN 2025'!$B$10,IF(AD69="TIPO II",'BASE LIQUIDACION REDEBAN 2025'!$B$11,IF(AD69="TIPO III",'BASE LIQUIDACION REDEBAN 2025'!$B$12,'BASE LIQUIDACION REDEBAN 2025'!$B$13)))</f>
        <v>140395.6348884</v>
      </c>
      <c r="AK69" s="128">
        <f t="shared" si="2"/>
        <v>163813.69572160003</v>
      </c>
    </row>
    <row r="70" spans="1:37" s="85" customFormat="1" ht="13.9">
      <c r="A70" s="137" t="s">
        <v>91</v>
      </c>
      <c r="B70" s="8" t="str">
        <f>VLOOKUP(A70,'CENTRO DE COSTOS'!A:D,4,FALSE)</f>
        <v>JOSE MAURICIO HERNANDEZ ROJAS</v>
      </c>
      <c r="C70" s="8" t="str">
        <f>VLOOKUP(A70,'CENTRO DE COSTOS'!A:D,2,FALSE)</f>
        <v>0004-0001</v>
      </c>
      <c r="D70" s="136">
        <v>23675</v>
      </c>
      <c r="E70" s="122" t="s">
        <v>610</v>
      </c>
      <c r="F70" s="8" t="s">
        <v>611</v>
      </c>
      <c r="G70" s="142">
        <v>45807</v>
      </c>
      <c r="H70" s="143">
        <v>45812</v>
      </c>
      <c r="I70" s="142">
        <v>45807</v>
      </c>
      <c r="J70" s="143">
        <v>45811</v>
      </c>
      <c r="K70" s="143">
        <v>45811</v>
      </c>
      <c r="L70" s="138" t="s">
        <v>612</v>
      </c>
      <c r="M70" s="137" t="s">
        <v>613</v>
      </c>
      <c r="N70" s="138" t="s">
        <v>614</v>
      </c>
      <c r="O70" s="138">
        <v>79652</v>
      </c>
      <c r="P70" s="140" t="s">
        <v>165</v>
      </c>
      <c r="Q70" s="125" t="s">
        <v>166</v>
      </c>
      <c r="R70" s="126" t="s">
        <v>167</v>
      </c>
      <c r="S70" s="149" t="s">
        <v>168</v>
      </c>
      <c r="T70" s="150" t="s">
        <v>168</v>
      </c>
      <c r="U70" s="150" t="s">
        <v>169</v>
      </c>
      <c r="V70" s="139" t="s">
        <v>615</v>
      </c>
      <c r="W70" s="146" t="s">
        <v>616</v>
      </c>
      <c r="X70" s="136" t="s">
        <v>617</v>
      </c>
      <c r="Y70" s="136">
        <v>1045037</v>
      </c>
      <c r="Z70" s="136" t="s">
        <v>173</v>
      </c>
      <c r="AA70" s="136">
        <v>863722</v>
      </c>
      <c r="AB70" s="136" t="s">
        <v>173</v>
      </c>
      <c r="AC70" s="136" t="s">
        <v>174</v>
      </c>
      <c r="AD70" s="137" t="s">
        <v>28</v>
      </c>
      <c r="AE70" s="143" t="s">
        <v>189</v>
      </c>
      <c r="AF70" s="123" t="s">
        <v>177</v>
      </c>
      <c r="AG70" s="136">
        <v>1</v>
      </c>
      <c r="AH70" s="121">
        <v>0</v>
      </c>
      <c r="AI70" s="127">
        <f>IF(AD70="TIPO I",'BASE LIQUIDACION REDEBAN 2025'!$B$2,IF(AD70="TIPO II",'BASE LIQUIDACION REDEBAN 2025'!$B$3,IF(AD70="TIPO III",'BASE LIQUIDACION REDEBAN 2025'!$B$4,IF(AD70="TIPO IV",'BASE LIQUIDACION REDEBAN 2025'!$B$5,IF(AE70="AEREO",'BASE LIQUIDACION REDEBAN 2025'!$B$6,'BASE LIQUIDACION REDEBAN 2025'!$B$5)))))</f>
        <v>163813.69572160003</v>
      </c>
      <c r="AJ70" s="127">
        <f>IF(AD70="TIPO I",'BASE LIQUIDACION REDEBAN 2025'!$B$10,IF(AD70="TIPO II",'BASE LIQUIDACION REDEBAN 2025'!$B$11,IF(AD70="TIPO III",'BASE LIQUIDACION REDEBAN 2025'!$B$12,'BASE LIQUIDACION REDEBAN 2025'!$B$13)))</f>
        <v>140395.6348884</v>
      </c>
      <c r="AK70" s="128">
        <f t="shared" si="2"/>
        <v>163813.69572160003</v>
      </c>
    </row>
    <row r="71" spans="1:37" s="85" customFormat="1" ht="13.9">
      <c r="A71" s="137" t="s">
        <v>68</v>
      </c>
      <c r="B71" s="8" t="str">
        <f>VLOOKUP(A71,'CENTRO DE COSTOS'!A:D,4,FALSE)</f>
        <v>WILLIAM ASDRUBAL ROZO ROZO</v>
      </c>
      <c r="C71" s="8" t="str">
        <f>VLOOKUP(A71,'CENTRO DE COSTOS'!A:D,2,FALSE)</f>
        <v>0004-0004</v>
      </c>
      <c r="D71" s="136">
        <v>25394</v>
      </c>
      <c r="E71" s="122" t="s">
        <v>618</v>
      </c>
      <c r="F71" s="8" t="s">
        <v>619</v>
      </c>
      <c r="G71" s="142">
        <v>45807</v>
      </c>
      <c r="H71" s="143">
        <v>45812</v>
      </c>
      <c r="I71" s="142">
        <v>45807</v>
      </c>
      <c r="J71" s="143">
        <v>45813</v>
      </c>
      <c r="K71" s="143">
        <v>45813</v>
      </c>
      <c r="L71" s="138" t="s">
        <v>298</v>
      </c>
      <c r="M71" s="137" t="s">
        <v>620</v>
      </c>
      <c r="N71" s="138" t="s">
        <v>621</v>
      </c>
      <c r="O71" s="138">
        <v>79644</v>
      </c>
      <c r="P71" s="140" t="s">
        <v>165</v>
      </c>
      <c r="Q71" s="125" t="s">
        <v>166</v>
      </c>
      <c r="R71" s="126" t="s">
        <v>167</v>
      </c>
      <c r="S71" s="149" t="s">
        <v>168</v>
      </c>
      <c r="T71" s="150" t="s">
        <v>168</v>
      </c>
      <c r="U71" s="150" t="s">
        <v>169</v>
      </c>
      <c r="V71" s="139" t="s">
        <v>622</v>
      </c>
      <c r="W71" s="146" t="s">
        <v>608</v>
      </c>
      <c r="X71" s="136" t="s">
        <v>623</v>
      </c>
      <c r="Y71" s="136">
        <v>1172289</v>
      </c>
      <c r="Z71" s="136">
        <v>1216947</v>
      </c>
      <c r="AA71" s="136">
        <v>902150</v>
      </c>
      <c r="AB71" s="136" t="s">
        <v>173</v>
      </c>
      <c r="AC71" s="136" t="s">
        <v>174</v>
      </c>
      <c r="AD71" s="137" t="s">
        <v>30</v>
      </c>
      <c r="AE71" s="143" t="s">
        <v>189</v>
      </c>
      <c r="AF71" s="123" t="s">
        <v>177</v>
      </c>
      <c r="AG71" s="136">
        <v>1</v>
      </c>
      <c r="AH71" s="121">
        <v>0</v>
      </c>
      <c r="AI71" s="127">
        <f>IF(AD71="TIPO I",'BASE LIQUIDACION REDEBAN 2025'!$B$2,IF(AD71="TIPO II",'BASE LIQUIDACION REDEBAN 2025'!$B$3,IF(AD71="TIPO III",'BASE LIQUIDACION REDEBAN 2025'!$B$4,IF(AD71="TIPO IV",'BASE LIQUIDACION REDEBAN 2025'!$B$5,IF(AE71="AEREO",'BASE LIQUIDACION REDEBAN 2025'!$B$6,'BASE LIQUIDACION REDEBAN 2025'!$B$5)))))</f>
        <v>275728.78077800001</v>
      </c>
      <c r="AJ71" s="127">
        <f>IF(AD71="TIPO I",'BASE LIQUIDACION REDEBAN 2025'!$B$10,IF(AD71="TIPO II",'BASE LIQUIDACION REDEBAN 2025'!$B$11,IF(AD71="TIPO III",'BASE LIQUIDACION REDEBAN 2025'!$B$12,'BASE LIQUIDACION REDEBAN 2025'!$B$13)))</f>
        <v>196536.5258152</v>
      </c>
      <c r="AK71" s="128">
        <f t="shared" si="2"/>
        <v>275728.78077800001</v>
      </c>
    </row>
    <row r="72" spans="1:37" s="85" customFormat="1" ht="13.9">
      <c r="A72" s="137" t="s">
        <v>68</v>
      </c>
      <c r="B72" s="8" t="str">
        <f>VLOOKUP(A72,'CENTRO DE COSTOS'!A:D,4,FALSE)</f>
        <v>WILLIAM ASDRUBAL ROZO ROZO</v>
      </c>
      <c r="C72" s="8" t="str">
        <f>VLOOKUP(A72,'CENTRO DE COSTOS'!A:D,2,FALSE)</f>
        <v>0004-0004</v>
      </c>
      <c r="D72" s="136">
        <v>11001</v>
      </c>
      <c r="E72" s="122" t="s">
        <v>624</v>
      </c>
      <c r="F72" s="8" t="s">
        <v>625</v>
      </c>
      <c r="G72" s="142">
        <v>45807</v>
      </c>
      <c r="H72" s="143">
        <v>45812</v>
      </c>
      <c r="I72" s="142">
        <v>45807</v>
      </c>
      <c r="J72" s="143">
        <v>45811</v>
      </c>
      <c r="K72" s="143">
        <v>45811</v>
      </c>
      <c r="L72" s="138" t="s">
        <v>298</v>
      </c>
      <c r="M72" s="137" t="s">
        <v>68</v>
      </c>
      <c r="N72" s="138" t="s">
        <v>626</v>
      </c>
      <c r="O72" s="138">
        <v>79613</v>
      </c>
      <c r="P72" s="140" t="s">
        <v>165</v>
      </c>
      <c r="Q72" s="125" t="s">
        <v>166</v>
      </c>
      <c r="R72" s="126" t="s">
        <v>167</v>
      </c>
      <c r="S72" s="149" t="s">
        <v>168</v>
      </c>
      <c r="T72" s="150" t="s">
        <v>168</v>
      </c>
      <c r="U72" s="150" t="s">
        <v>169</v>
      </c>
      <c r="V72" s="139" t="s">
        <v>627</v>
      </c>
      <c r="W72" s="146" t="s">
        <v>301</v>
      </c>
      <c r="X72" s="136" t="s">
        <v>628</v>
      </c>
      <c r="Y72" s="136">
        <v>1069468</v>
      </c>
      <c r="Z72" s="136" t="s">
        <v>173</v>
      </c>
      <c r="AA72" s="136">
        <v>521136</v>
      </c>
      <c r="AB72" s="136" t="s">
        <v>173</v>
      </c>
      <c r="AC72" s="136" t="s">
        <v>174</v>
      </c>
      <c r="AD72" s="137" t="s">
        <v>25</v>
      </c>
      <c r="AE72" s="143" t="s">
        <v>189</v>
      </c>
      <c r="AF72" s="123" t="s">
        <v>177</v>
      </c>
      <c r="AG72" s="136">
        <v>1</v>
      </c>
      <c r="AH72" s="121">
        <v>0</v>
      </c>
      <c r="AI72" s="127">
        <f>IF(AD72="TIPO I",'BASE LIQUIDACION REDEBAN 2025'!$B$2,IF(AD72="TIPO II",'BASE LIQUIDACION REDEBAN 2025'!$B$3,IF(AD72="TIPO III",'BASE LIQUIDACION REDEBAN 2025'!$B$4,IF(AD72="TIPO IV",'BASE LIQUIDACION REDEBAN 2025'!$B$5,IF(AE72="AEREO",'BASE LIQUIDACION REDEBAN 2025'!$B$6,'BASE LIQUIDACION REDEBAN 2025'!$B$5)))))</f>
        <v>75096.394270399993</v>
      </c>
      <c r="AJ72" s="127">
        <f>IF(AD72="TIPO I",'BASE LIQUIDACION REDEBAN 2025'!$B$10,IF(AD72="TIPO II",'BASE LIQUIDACION REDEBAN 2025'!$B$11,IF(AD72="TIPO III",'BASE LIQUIDACION REDEBAN 2025'!$B$12,'BASE LIQUIDACION REDEBAN 2025'!$B$13)))</f>
        <v>75096.394270399993</v>
      </c>
      <c r="AK72" s="128">
        <f t="shared" si="2"/>
        <v>75096.394270399993</v>
      </c>
    </row>
    <row r="73" spans="1:37" s="85" customFormat="1" ht="13.9">
      <c r="A73" s="137" t="s">
        <v>68</v>
      </c>
      <c r="B73" s="8" t="str">
        <f>VLOOKUP(A73,'CENTRO DE COSTOS'!A:D,4,FALSE)</f>
        <v>WILLIAM ASDRUBAL ROZO ROZO</v>
      </c>
      <c r="C73" s="8" t="str">
        <f>VLOOKUP(A73,'CENTRO DE COSTOS'!A:D,2,FALSE)</f>
        <v>0004-0004</v>
      </c>
      <c r="D73" s="136">
        <v>25168</v>
      </c>
      <c r="E73" s="122" t="s">
        <v>629</v>
      </c>
      <c r="F73" s="8" t="s">
        <v>630</v>
      </c>
      <c r="G73" s="142">
        <v>45807</v>
      </c>
      <c r="H73" s="143">
        <v>45812</v>
      </c>
      <c r="I73" s="142">
        <v>45807</v>
      </c>
      <c r="J73" s="143">
        <v>45812</v>
      </c>
      <c r="K73" s="143">
        <v>45812</v>
      </c>
      <c r="L73" s="138" t="s">
        <v>298</v>
      </c>
      <c r="M73" s="137" t="s">
        <v>631</v>
      </c>
      <c r="N73" s="138" t="s">
        <v>632</v>
      </c>
      <c r="O73" s="138">
        <v>79638</v>
      </c>
      <c r="P73" s="140" t="s">
        <v>345</v>
      </c>
      <c r="Q73" s="125" t="s">
        <v>166</v>
      </c>
      <c r="R73" s="126" t="s">
        <v>167</v>
      </c>
      <c r="S73" s="149" t="s">
        <v>168</v>
      </c>
      <c r="T73" s="150" t="s">
        <v>168</v>
      </c>
      <c r="U73" s="150" t="s">
        <v>169</v>
      </c>
      <c r="V73" s="139" t="s">
        <v>633</v>
      </c>
      <c r="W73" s="146" t="s">
        <v>301</v>
      </c>
      <c r="X73" s="136" t="s">
        <v>634</v>
      </c>
      <c r="Y73" s="136">
        <v>991301</v>
      </c>
      <c r="Z73" s="136" t="s">
        <v>173</v>
      </c>
      <c r="AA73" s="136">
        <v>1008506</v>
      </c>
      <c r="AB73" s="136" t="s">
        <v>173</v>
      </c>
      <c r="AC73" s="136" t="s">
        <v>174</v>
      </c>
      <c r="AD73" s="137" t="s">
        <v>30</v>
      </c>
      <c r="AE73" s="143" t="s">
        <v>189</v>
      </c>
      <c r="AF73" s="123" t="s">
        <v>177</v>
      </c>
      <c r="AG73" s="136">
        <v>1</v>
      </c>
      <c r="AH73" s="121">
        <v>0</v>
      </c>
      <c r="AI73" s="127">
        <f>IF(AD73="TIPO I",'BASE LIQUIDACION REDEBAN 2025'!$B$2,IF(AD73="TIPO II",'BASE LIQUIDACION REDEBAN 2025'!$B$3,IF(AD73="TIPO III",'BASE LIQUIDACION REDEBAN 2025'!$B$4,IF(AD73="TIPO IV",'BASE LIQUIDACION REDEBAN 2025'!$B$5,IF(AE73="AEREO",'BASE LIQUIDACION REDEBAN 2025'!$B$6,'BASE LIQUIDACION REDEBAN 2025'!$B$5)))))</f>
        <v>275728.78077800001</v>
      </c>
      <c r="AJ73" s="127">
        <f>IF(AD73="TIPO I",'BASE LIQUIDACION REDEBAN 2025'!$B$10,IF(AD73="TIPO II",'BASE LIQUIDACION REDEBAN 2025'!$B$11,IF(AD73="TIPO III",'BASE LIQUIDACION REDEBAN 2025'!$B$12,'BASE LIQUIDACION REDEBAN 2025'!$B$13)))</f>
        <v>196536.5258152</v>
      </c>
      <c r="AK73" s="128">
        <f t="shared" si="2"/>
        <v>275728.78077800001</v>
      </c>
    </row>
    <row r="74" spans="1:37" s="85" customFormat="1" ht="13.9">
      <c r="A74" s="137" t="s">
        <v>93</v>
      </c>
      <c r="B74" s="8" t="str">
        <f>VLOOKUP(A74,'CENTRO DE COSTOS'!A:D,4,FALSE)</f>
        <v>DIEGO FERNANDO HENAO CARDONA</v>
      </c>
      <c r="C74" s="8" t="str">
        <f>VLOOKUP(A74,'CENTRO DE COSTOS'!A:D,2,FALSE)</f>
        <v>0004-0003</v>
      </c>
      <c r="D74" s="136">
        <v>52001</v>
      </c>
      <c r="E74" s="122" t="s">
        <v>635</v>
      </c>
      <c r="F74" s="8" t="s">
        <v>636</v>
      </c>
      <c r="G74" s="142">
        <v>45807</v>
      </c>
      <c r="H74" s="143">
        <v>45812</v>
      </c>
      <c r="I74" s="142">
        <v>45807</v>
      </c>
      <c r="J74" s="143">
        <v>45811</v>
      </c>
      <c r="K74" s="143">
        <v>45811</v>
      </c>
      <c r="L74" s="138" t="s">
        <v>162</v>
      </c>
      <c r="M74" s="137" t="s">
        <v>93</v>
      </c>
      <c r="N74" s="138" t="s">
        <v>637</v>
      </c>
      <c r="O74" s="138">
        <v>79647</v>
      </c>
      <c r="P74" s="140" t="s">
        <v>165</v>
      </c>
      <c r="Q74" s="125" t="s">
        <v>166</v>
      </c>
      <c r="R74" s="126" t="s">
        <v>167</v>
      </c>
      <c r="S74" s="149" t="s">
        <v>168</v>
      </c>
      <c r="T74" s="150" t="s">
        <v>168</v>
      </c>
      <c r="U74" s="150" t="s">
        <v>169</v>
      </c>
      <c r="V74" s="139" t="s">
        <v>638</v>
      </c>
      <c r="W74" s="146" t="s">
        <v>639</v>
      </c>
      <c r="X74" s="136" t="s">
        <v>640</v>
      </c>
      <c r="Y74" s="136">
        <v>765055</v>
      </c>
      <c r="Z74" s="136">
        <v>989228</v>
      </c>
      <c r="AA74" s="136">
        <v>1233547</v>
      </c>
      <c r="AB74" s="136" t="s">
        <v>173</v>
      </c>
      <c r="AC74" s="136" t="s">
        <v>174</v>
      </c>
      <c r="AD74" s="137" t="s">
        <v>25</v>
      </c>
      <c r="AE74" s="143" t="s">
        <v>189</v>
      </c>
      <c r="AF74" s="123" t="s">
        <v>177</v>
      </c>
      <c r="AG74" s="136">
        <v>1</v>
      </c>
      <c r="AH74" s="121">
        <v>0</v>
      </c>
      <c r="AI74" s="127">
        <f>IF(AD74="TIPO I",'BASE LIQUIDACION REDEBAN 2025'!$B$2,IF(AD74="TIPO II",'BASE LIQUIDACION REDEBAN 2025'!$B$3,IF(AD74="TIPO III",'BASE LIQUIDACION REDEBAN 2025'!$B$4,IF(AD74="TIPO IV",'BASE LIQUIDACION REDEBAN 2025'!$B$5,IF(AE74="AEREO",'BASE LIQUIDACION REDEBAN 2025'!$B$6,'BASE LIQUIDACION REDEBAN 2025'!$B$5)))))</f>
        <v>75096.394270399993</v>
      </c>
      <c r="AJ74" s="127">
        <f>IF(AD74="TIPO I",'BASE LIQUIDACION REDEBAN 2025'!$B$10,IF(AD74="TIPO II",'BASE LIQUIDACION REDEBAN 2025'!$B$11,IF(AD74="TIPO III",'BASE LIQUIDACION REDEBAN 2025'!$B$12,'BASE LIQUIDACION REDEBAN 2025'!$B$13)))</f>
        <v>75096.394270399993</v>
      </c>
      <c r="AK74" s="128">
        <f t="shared" si="2"/>
        <v>75096.394270399993</v>
      </c>
    </row>
    <row r="75" spans="1:37" s="85" customFormat="1" ht="13.9">
      <c r="A75" s="137" t="s">
        <v>76</v>
      </c>
      <c r="B75" s="8" t="str">
        <f>VLOOKUP(A75,'CENTRO DE COSTOS'!A:D,4,FALSE)</f>
        <v>DIEGO FERNANDO HENAO CARDONA</v>
      </c>
      <c r="C75" s="8" t="str">
        <f>VLOOKUP(A75,'CENTRO DE COSTOS'!A:D,2,FALSE)</f>
        <v>0004-0003</v>
      </c>
      <c r="D75" s="136">
        <v>76109</v>
      </c>
      <c r="E75" s="122" t="s">
        <v>641</v>
      </c>
      <c r="F75" s="8" t="s">
        <v>642</v>
      </c>
      <c r="G75" s="142">
        <v>45807</v>
      </c>
      <c r="H75" s="143">
        <v>45812</v>
      </c>
      <c r="I75" s="142">
        <v>45807</v>
      </c>
      <c r="J75" s="143">
        <v>45812</v>
      </c>
      <c r="K75" s="143">
        <v>45812</v>
      </c>
      <c r="L75" s="138" t="s">
        <v>230</v>
      </c>
      <c r="M75" s="137" t="s">
        <v>231</v>
      </c>
      <c r="N75" s="138" t="s">
        <v>643</v>
      </c>
      <c r="O75" s="138">
        <v>79616</v>
      </c>
      <c r="P75" s="140" t="s">
        <v>165</v>
      </c>
      <c r="Q75" s="125" t="s">
        <v>166</v>
      </c>
      <c r="R75" s="126" t="s">
        <v>167</v>
      </c>
      <c r="S75" s="149" t="s">
        <v>168</v>
      </c>
      <c r="T75" s="150" t="s">
        <v>168</v>
      </c>
      <c r="U75" s="150" t="s">
        <v>169</v>
      </c>
      <c r="V75" s="139" t="s">
        <v>644</v>
      </c>
      <c r="W75" s="146" t="s">
        <v>171</v>
      </c>
      <c r="X75" s="136" t="s">
        <v>645</v>
      </c>
      <c r="Y75" s="136">
        <v>1116247</v>
      </c>
      <c r="Z75" s="136" t="s">
        <v>173</v>
      </c>
      <c r="AA75" s="136">
        <v>905531</v>
      </c>
      <c r="AB75" s="136" t="s">
        <v>173</v>
      </c>
      <c r="AC75" s="136" t="s">
        <v>174</v>
      </c>
      <c r="AD75" s="137" t="s">
        <v>30</v>
      </c>
      <c r="AE75" s="143" t="s">
        <v>189</v>
      </c>
      <c r="AF75" s="123" t="s">
        <v>177</v>
      </c>
      <c r="AG75" s="136">
        <v>1</v>
      </c>
      <c r="AH75" s="121">
        <v>0</v>
      </c>
      <c r="AI75" s="127">
        <f>IF(AD75="TIPO I",'BASE LIQUIDACION REDEBAN 2025'!$B$2,IF(AD75="TIPO II",'BASE LIQUIDACION REDEBAN 2025'!$B$3,IF(AD75="TIPO III",'BASE LIQUIDACION REDEBAN 2025'!$B$4,IF(AD75="TIPO IV",'BASE LIQUIDACION REDEBAN 2025'!$B$5,IF(AE75="AEREO",'BASE LIQUIDACION REDEBAN 2025'!$B$6,'BASE LIQUIDACION REDEBAN 2025'!$B$5)))))</f>
        <v>275728.78077800001</v>
      </c>
      <c r="AJ75" s="127">
        <f>IF(AD75="TIPO I",'BASE LIQUIDACION REDEBAN 2025'!$B$10,IF(AD75="TIPO II",'BASE LIQUIDACION REDEBAN 2025'!$B$11,IF(AD75="TIPO III",'BASE LIQUIDACION REDEBAN 2025'!$B$12,'BASE LIQUIDACION REDEBAN 2025'!$B$13)))</f>
        <v>196536.5258152</v>
      </c>
      <c r="AK75" s="128">
        <f t="shared" si="2"/>
        <v>275728.78077800001</v>
      </c>
    </row>
    <row r="76" spans="1:37" s="85" customFormat="1" ht="13.9">
      <c r="A76" s="137" t="s">
        <v>90</v>
      </c>
      <c r="B76" s="8" t="str">
        <f>VLOOKUP(A76,'CENTRO DE COSTOS'!A:D,4,FALSE)</f>
        <v>JUAN SEBASTIÁN RÍOS CASTRILLÓN</v>
      </c>
      <c r="C76" s="8" t="str">
        <f>VLOOKUP(A76,'CENTRO DE COSTOS'!A:D,2,FALSE)</f>
        <v>0004-0005</v>
      </c>
      <c r="D76" s="136">
        <v>5440</v>
      </c>
      <c r="E76" s="122" t="s">
        <v>646</v>
      </c>
      <c r="F76" s="8" t="s">
        <v>647</v>
      </c>
      <c r="G76" s="142">
        <v>45807</v>
      </c>
      <c r="H76" s="143">
        <v>45812</v>
      </c>
      <c r="I76" s="142">
        <v>45807</v>
      </c>
      <c r="J76" s="143">
        <v>45812</v>
      </c>
      <c r="K76" s="143">
        <v>45812</v>
      </c>
      <c r="L76" s="138" t="s">
        <v>290</v>
      </c>
      <c r="M76" s="137" t="s">
        <v>648</v>
      </c>
      <c r="N76" s="138" t="s">
        <v>649</v>
      </c>
      <c r="O76" s="138">
        <v>79667</v>
      </c>
      <c r="P76" s="140" t="s">
        <v>165</v>
      </c>
      <c r="Q76" s="125" t="s">
        <v>166</v>
      </c>
      <c r="R76" s="126" t="s">
        <v>167</v>
      </c>
      <c r="S76" s="149" t="s">
        <v>168</v>
      </c>
      <c r="T76" s="150" t="s">
        <v>168</v>
      </c>
      <c r="U76" s="150" t="s">
        <v>169</v>
      </c>
      <c r="V76" s="139" t="s">
        <v>650</v>
      </c>
      <c r="W76" s="146" t="s">
        <v>294</v>
      </c>
      <c r="X76" s="136" t="s">
        <v>651</v>
      </c>
      <c r="Y76" s="136">
        <v>793709</v>
      </c>
      <c r="Z76" s="136" t="s">
        <v>173</v>
      </c>
      <c r="AA76" s="136">
        <v>903064</v>
      </c>
      <c r="AB76" s="136" t="s">
        <v>173</v>
      </c>
      <c r="AC76" s="136" t="s">
        <v>174</v>
      </c>
      <c r="AD76" s="137" t="s">
        <v>28</v>
      </c>
      <c r="AE76" s="143" t="s">
        <v>189</v>
      </c>
      <c r="AF76" s="123" t="s">
        <v>177</v>
      </c>
      <c r="AG76" s="136">
        <v>1</v>
      </c>
      <c r="AH76" s="121">
        <v>0</v>
      </c>
      <c r="AI76" s="127">
        <f>IF(AD76="TIPO I",'BASE LIQUIDACION REDEBAN 2025'!$B$2,IF(AD76="TIPO II",'BASE LIQUIDACION REDEBAN 2025'!$B$3,IF(AD76="TIPO III",'BASE LIQUIDACION REDEBAN 2025'!$B$4,IF(AD76="TIPO IV",'BASE LIQUIDACION REDEBAN 2025'!$B$5,IF(AE76="AEREO",'BASE LIQUIDACION REDEBAN 2025'!$B$6,'BASE LIQUIDACION REDEBAN 2025'!$B$5)))))</f>
        <v>163813.69572160003</v>
      </c>
      <c r="AJ76" s="127">
        <f>IF(AD76="TIPO I",'BASE LIQUIDACION REDEBAN 2025'!$B$10,IF(AD76="TIPO II",'BASE LIQUIDACION REDEBAN 2025'!$B$11,IF(AD76="TIPO III",'BASE LIQUIDACION REDEBAN 2025'!$B$12,'BASE LIQUIDACION REDEBAN 2025'!$B$13)))</f>
        <v>140395.6348884</v>
      </c>
      <c r="AK76" s="128">
        <f t="shared" si="2"/>
        <v>163813.69572160003</v>
      </c>
    </row>
    <row r="77" spans="1:37" s="85" customFormat="1" ht="13.9">
      <c r="A77" s="137" t="s">
        <v>68</v>
      </c>
      <c r="B77" s="8" t="str">
        <f>VLOOKUP(A77,'CENTRO DE COSTOS'!A:D,4,FALSE)</f>
        <v>WILLIAM ASDRUBAL ROZO ROZO</v>
      </c>
      <c r="C77" s="8" t="str">
        <f>VLOOKUP(A77,'CENTRO DE COSTOS'!A:D,2,FALSE)</f>
        <v>0004-0004</v>
      </c>
      <c r="D77" s="136">
        <v>11001</v>
      </c>
      <c r="E77" s="122" t="s">
        <v>652</v>
      </c>
      <c r="F77" s="8" t="s">
        <v>653</v>
      </c>
      <c r="G77" s="142">
        <v>45807</v>
      </c>
      <c r="H77" s="143">
        <v>45812</v>
      </c>
      <c r="I77" s="142">
        <v>45807</v>
      </c>
      <c r="J77" s="143">
        <v>45811</v>
      </c>
      <c r="K77" s="143">
        <v>45811</v>
      </c>
      <c r="L77" s="138" t="s">
        <v>298</v>
      </c>
      <c r="M77" s="137" t="s">
        <v>68</v>
      </c>
      <c r="N77" s="138" t="s">
        <v>654</v>
      </c>
      <c r="O77" s="138">
        <v>79599</v>
      </c>
      <c r="P77" s="140" t="s">
        <v>165</v>
      </c>
      <c r="Q77" s="125" t="s">
        <v>166</v>
      </c>
      <c r="R77" s="126" t="s">
        <v>167</v>
      </c>
      <c r="S77" s="149" t="s">
        <v>168</v>
      </c>
      <c r="T77" s="150" t="s">
        <v>168</v>
      </c>
      <c r="U77" s="150" t="s">
        <v>169</v>
      </c>
      <c r="V77" s="139" t="s">
        <v>655</v>
      </c>
      <c r="W77" s="146" t="s">
        <v>656</v>
      </c>
      <c r="X77" s="136" t="s">
        <v>657</v>
      </c>
      <c r="Y77" s="136">
        <v>888228</v>
      </c>
      <c r="Z77" s="136" t="s">
        <v>173</v>
      </c>
      <c r="AA77" s="136">
        <v>902284</v>
      </c>
      <c r="AB77" s="136" t="s">
        <v>173</v>
      </c>
      <c r="AC77" s="136" t="s">
        <v>174</v>
      </c>
      <c r="AD77" s="137" t="s">
        <v>25</v>
      </c>
      <c r="AE77" s="143" t="s">
        <v>189</v>
      </c>
      <c r="AF77" s="123" t="s">
        <v>177</v>
      </c>
      <c r="AG77" s="136">
        <v>1</v>
      </c>
      <c r="AH77" s="121">
        <v>0</v>
      </c>
      <c r="AI77" s="127">
        <f>IF(AD77="TIPO I",'BASE LIQUIDACION REDEBAN 2025'!$B$2,IF(AD77="TIPO II",'BASE LIQUIDACION REDEBAN 2025'!$B$3,IF(AD77="TIPO III",'BASE LIQUIDACION REDEBAN 2025'!$B$4,IF(AD77="TIPO IV",'BASE LIQUIDACION REDEBAN 2025'!$B$5,IF(AE77="AEREO",'BASE LIQUIDACION REDEBAN 2025'!$B$6,'BASE LIQUIDACION REDEBAN 2025'!$B$5)))))</f>
        <v>75096.394270399993</v>
      </c>
      <c r="AJ77" s="127">
        <f>IF(AD77="TIPO I",'BASE LIQUIDACION REDEBAN 2025'!$B$10,IF(AD77="TIPO II",'BASE LIQUIDACION REDEBAN 2025'!$B$11,IF(AD77="TIPO III",'BASE LIQUIDACION REDEBAN 2025'!$B$12,'BASE LIQUIDACION REDEBAN 2025'!$B$13)))</f>
        <v>75096.394270399993</v>
      </c>
      <c r="AK77" s="128">
        <f t="shared" si="2"/>
        <v>75096.394270399993</v>
      </c>
    </row>
    <row r="78" spans="1:37" s="85" customFormat="1" ht="13.9">
      <c r="A78" s="137" t="s">
        <v>68</v>
      </c>
      <c r="B78" s="8" t="str">
        <f>VLOOKUP(A78,'CENTRO DE COSTOS'!A:D,4,FALSE)</f>
        <v>WILLIAM ASDRUBAL ROZO ROZO</v>
      </c>
      <c r="C78" s="8" t="str">
        <f>VLOOKUP(A78,'CENTRO DE COSTOS'!A:D,2,FALSE)</f>
        <v>0004-0004</v>
      </c>
      <c r="D78" s="136">
        <v>25035</v>
      </c>
      <c r="E78" s="122" t="s">
        <v>658</v>
      </c>
      <c r="F78" s="8" t="s">
        <v>659</v>
      </c>
      <c r="G78" s="142">
        <v>45807</v>
      </c>
      <c r="H78" s="143">
        <v>45812</v>
      </c>
      <c r="I78" s="142">
        <v>45807</v>
      </c>
      <c r="J78" s="143">
        <v>45812</v>
      </c>
      <c r="K78" s="143">
        <v>45812</v>
      </c>
      <c r="L78" s="138" t="s">
        <v>298</v>
      </c>
      <c r="M78" s="137" t="s">
        <v>660</v>
      </c>
      <c r="N78" s="138" t="s">
        <v>661</v>
      </c>
      <c r="O78" s="138">
        <v>79593</v>
      </c>
      <c r="P78" s="140" t="s">
        <v>165</v>
      </c>
      <c r="Q78" s="125" t="s">
        <v>166</v>
      </c>
      <c r="R78" s="126" t="s">
        <v>167</v>
      </c>
      <c r="S78" s="149" t="s">
        <v>168</v>
      </c>
      <c r="T78" s="150" t="s">
        <v>168</v>
      </c>
      <c r="U78" s="150" t="s">
        <v>169</v>
      </c>
      <c r="V78" s="139" t="s">
        <v>662</v>
      </c>
      <c r="W78" s="146" t="s">
        <v>608</v>
      </c>
      <c r="X78" s="136" t="s">
        <v>663</v>
      </c>
      <c r="Y78" s="136">
        <v>1069444</v>
      </c>
      <c r="Z78" s="136" t="s">
        <v>173</v>
      </c>
      <c r="AA78" s="136">
        <v>1008361</v>
      </c>
      <c r="AB78" s="136" t="s">
        <v>173</v>
      </c>
      <c r="AC78" s="136" t="s">
        <v>174</v>
      </c>
      <c r="AD78" s="137" t="s">
        <v>28</v>
      </c>
      <c r="AE78" s="143" t="s">
        <v>189</v>
      </c>
      <c r="AF78" s="123" t="s">
        <v>177</v>
      </c>
      <c r="AG78" s="136">
        <v>1</v>
      </c>
      <c r="AH78" s="121">
        <v>0</v>
      </c>
      <c r="AI78" s="127">
        <f>IF(AD78="TIPO I",'BASE LIQUIDACION REDEBAN 2025'!$B$2,IF(AD78="TIPO II",'BASE LIQUIDACION REDEBAN 2025'!$B$3,IF(AD78="TIPO III",'BASE LIQUIDACION REDEBAN 2025'!$B$4,IF(AD78="TIPO IV",'BASE LIQUIDACION REDEBAN 2025'!$B$5,IF(AE78="AEREO",'BASE LIQUIDACION REDEBAN 2025'!$B$6,'BASE LIQUIDACION REDEBAN 2025'!$B$5)))))</f>
        <v>163813.69572160003</v>
      </c>
      <c r="AJ78" s="127">
        <f>IF(AD78="TIPO I",'BASE LIQUIDACION REDEBAN 2025'!$B$10,IF(AD78="TIPO II",'BASE LIQUIDACION REDEBAN 2025'!$B$11,IF(AD78="TIPO III",'BASE LIQUIDACION REDEBAN 2025'!$B$12,'BASE LIQUIDACION REDEBAN 2025'!$B$13)))</f>
        <v>140395.6348884</v>
      </c>
      <c r="AK78" s="128">
        <f t="shared" si="2"/>
        <v>163813.69572160003</v>
      </c>
    </row>
    <row r="79" spans="1:37" s="85" customFormat="1" ht="13.9">
      <c r="A79" s="137" t="s">
        <v>90</v>
      </c>
      <c r="B79" s="8" t="str">
        <f>VLOOKUP(A79,'CENTRO DE COSTOS'!A:D,4,FALSE)</f>
        <v>JUAN SEBASTIÁN RÍOS CASTRILLÓN</v>
      </c>
      <c r="C79" s="8" t="str">
        <f>VLOOKUP(A79,'CENTRO DE COSTOS'!A:D,2,FALSE)</f>
        <v>0004-0005</v>
      </c>
      <c r="D79" s="136">
        <v>5667</v>
      </c>
      <c r="E79" s="122" t="s">
        <v>664</v>
      </c>
      <c r="F79" s="8" t="s">
        <v>665</v>
      </c>
      <c r="G79" s="142">
        <v>45807</v>
      </c>
      <c r="H79" s="143">
        <v>45812</v>
      </c>
      <c r="I79" s="142">
        <v>45807</v>
      </c>
      <c r="J79" s="143">
        <v>45812</v>
      </c>
      <c r="K79" s="143">
        <v>45812</v>
      </c>
      <c r="L79" s="138" t="s">
        <v>290</v>
      </c>
      <c r="M79" s="137" t="s">
        <v>666</v>
      </c>
      <c r="N79" s="138" t="s">
        <v>667</v>
      </c>
      <c r="O79" s="138">
        <v>79651</v>
      </c>
      <c r="P79" s="140" t="s">
        <v>165</v>
      </c>
      <c r="Q79" s="125" t="s">
        <v>166</v>
      </c>
      <c r="R79" s="126" t="s">
        <v>167</v>
      </c>
      <c r="S79" s="149" t="s">
        <v>168</v>
      </c>
      <c r="T79" s="150" t="s">
        <v>168</v>
      </c>
      <c r="U79" s="150" t="s">
        <v>169</v>
      </c>
      <c r="V79" s="139" t="s">
        <v>668</v>
      </c>
      <c r="W79" s="146" t="s">
        <v>557</v>
      </c>
      <c r="X79" s="136" t="s">
        <v>669</v>
      </c>
      <c r="Y79" s="136">
        <v>1107042</v>
      </c>
      <c r="Z79" s="136" t="s">
        <v>173</v>
      </c>
      <c r="AA79" s="136">
        <v>974706</v>
      </c>
      <c r="AB79" s="136" t="s">
        <v>173</v>
      </c>
      <c r="AC79" s="136" t="s">
        <v>174</v>
      </c>
      <c r="AD79" s="137" t="s">
        <v>30</v>
      </c>
      <c r="AE79" s="143" t="s">
        <v>189</v>
      </c>
      <c r="AF79" s="123" t="s">
        <v>177</v>
      </c>
      <c r="AG79" s="136">
        <v>1</v>
      </c>
      <c r="AH79" s="121">
        <v>0</v>
      </c>
      <c r="AI79" s="127">
        <f>IF(AD79="TIPO I",'BASE LIQUIDACION REDEBAN 2025'!$B$2,IF(AD79="TIPO II",'BASE LIQUIDACION REDEBAN 2025'!$B$3,IF(AD79="TIPO III",'BASE LIQUIDACION REDEBAN 2025'!$B$4,IF(AD79="TIPO IV",'BASE LIQUIDACION REDEBAN 2025'!$B$5,IF(AE79="AEREO",'BASE LIQUIDACION REDEBAN 2025'!$B$6,'BASE LIQUIDACION REDEBAN 2025'!$B$5)))))</f>
        <v>275728.78077800001</v>
      </c>
      <c r="AJ79" s="127">
        <f>IF(AD79="TIPO I",'BASE LIQUIDACION REDEBAN 2025'!$B$10,IF(AD79="TIPO II",'BASE LIQUIDACION REDEBAN 2025'!$B$11,IF(AD79="TIPO III",'BASE LIQUIDACION REDEBAN 2025'!$B$12,'BASE LIQUIDACION REDEBAN 2025'!$B$13)))</f>
        <v>196536.5258152</v>
      </c>
      <c r="AK79" s="128">
        <f t="shared" si="2"/>
        <v>275728.78077800001</v>
      </c>
    </row>
    <row r="80" spans="1:37" s="85" customFormat="1" ht="13.9">
      <c r="A80" s="137" t="s">
        <v>90</v>
      </c>
      <c r="B80" s="8" t="str">
        <f>VLOOKUP(A80,'CENTRO DE COSTOS'!A:D,4,FALSE)</f>
        <v>JUAN SEBASTIÁN RÍOS CASTRILLÓN</v>
      </c>
      <c r="C80" s="8" t="str">
        <f>VLOOKUP(A80,'CENTRO DE COSTOS'!A:D,2,FALSE)</f>
        <v>0004-0005</v>
      </c>
      <c r="D80" s="136">
        <v>5001</v>
      </c>
      <c r="E80" s="122" t="s">
        <v>670</v>
      </c>
      <c r="F80" s="8" t="s">
        <v>671</v>
      </c>
      <c r="G80" s="142">
        <v>45807</v>
      </c>
      <c r="H80" s="143">
        <v>45812</v>
      </c>
      <c r="I80" s="142">
        <v>45807</v>
      </c>
      <c r="J80" s="143">
        <v>45811</v>
      </c>
      <c r="K80" s="143">
        <v>45811</v>
      </c>
      <c r="L80" s="138" t="s">
        <v>290</v>
      </c>
      <c r="M80" s="137" t="s">
        <v>90</v>
      </c>
      <c r="N80" s="138" t="s">
        <v>672</v>
      </c>
      <c r="O80" s="138">
        <v>79672</v>
      </c>
      <c r="P80" s="140" t="s">
        <v>165</v>
      </c>
      <c r="Q80" s="125" t="s">
        <v>166</v>
      </c>
      <c r="R80" s="126" t="s">
        <v>167</v>
      </c>
      <c r="S80" s="149" t="s">
        <v>168</v>
      </c>
      <c r="T80" s="150" t="s">
        <v>168</v>
      </c>
      <c r="U80" s="150" t="s">
        <v>169</v>
      </c>
      <c r="V80" s="139" t="s">
        <v>673</v>
      </c>
      <c r="W80" s="146" t="s">
        <v>360</v>
      </c>
      <c r="X80" s="136" t="s">
        <v>674</v>
      </c>
      <c r="Y80" s="136">
        <v>1105537</v>
      </c>
      <c r="Z80" s="136">
        <v>1138632</v>
      </c>
      <c r="AA80" s="136">
        <v>1239755</v>
      </c>
      <c r="AB80" s="136" t="s">
        <v>173</v>
      </c>
      <c r="AC80" s="136" t="s">
        <v>174</v>
      </c>
      <c r="AD80" s="137" t="s">
        <v>25</v>
      </c>
      <c r="AE80" s="143" t="s">
        <v>189</v>
      </c>
      <c r="AF80" s="123" t="s">
        <v>177</v>
      </c>
      <c r="AG80" s="136">
        <v>1</v>
      </c>
      <c r="AH80" s="121">
        <v>0</v>
      </c>
      <c r="AI80" s="127">
        <f>IF(AD80="TIPO I",'BASE LIQUIDACION REDEBAN 2025'!$B$2,IF(AD80="TIPO II",'BASE LIQUIDACION REDEBAN 2025'!$B$3,IF(AD80="TIPO III",'BASE LIQUIDACION REDEBAN 2025'!$B$4,IF(AD80="TIPO IV",'BASE LIQUIDACION REDEBAN 2025'!$B$5,IF(AE80="AEREO",'BASE LIQUIDACION REDEBAN 2025'!$B$6,'BASE LIQUIDACION REDEBAN 2025'!$B$5)))))</f>
        <v>75096.394270399993</v>
      </c>
      <c r="AJ80" s="127">
        <f>IF(AD80="TIPO I",'BASE LIQUIDACION REDEBAN 2025'!$B$10,IF(AD80="TIPO II",'BASE LIQUIDACION REDEBAN 2025'!$B$11,IF(AD80="TIPO III",'BASE LIQUIDACION REDEBAN 2025'!$B$12,'BASE LIQUIDACION REDEBAN 2025'!$B$13)))</f>
        <v>75096.394270399993</v>
      </c>
      <c r="AK80" s="128">
        <f t="shared" si="2"/>
        <v>75096.394270399993</v>
      </c>
    </row>
    <row r="81" spans="1:37" s="85" customFormat="1" ht="13.9">
      <c r="A81" s="137" t="s">
        <v>99</v>
      </c>
      <c r="B81" s="8" t="str">
        <f>VLOOKUP(A81,'CENTRO DE COSTOS'!A:D,4,FALSE)</f>
        <v>JOSE MAURICIO HERNANDEZ ROJAS</v>
      </c>
      <c r="C81" s="8" t="str">
        <f>VLOOKUP(A81,'CENTRO DE COSTOS'!A:D,2,FALSE)</f>
        <v>0004-0001</v>
      </c>
      <c r="D81" s="136">
        <v>20250</v>
      </c>
      <c r="E81" s="122" t="s">
        <v>675</v>
      </c>
      <c r="F81" s="8" t="s">
        <v>676</v>
      </c>
      <c r="G81" s="142">
        <v>45807</v>
      </c>
      <c r="H81" s="143">
        <v>45812</v>
      </c>
      <c r="I81" s="142">
        <v>45807</v>
      </c>
      <c r="J81" s="143">
        <v>45811</v>
      </c>
      <c r="K81" s="143">
        <v>45811</v>
      </c>
      <c r="L81" s="138" t="s">
        <v>269</v>
      </c>
      <c r="M81" s="137" t="s">
        <v>677</v>
      </c>
      <c r="N81" s="138" t="s">
        <v>678</v>
      </c>
      <c r="O81" s="138">
        <v>79634</v>
      </c>
      <c r="P81" s="140" t="s">
        <v>165</v>
      </c>
      <c r="Q81" s="125" t="s">
        <v>166</v>
      </c>
      <c r="R81" s="126" t="s">
        <v>167</v>
      </c>
      <c r="S81" s="149" t="s">
        <v>168</v>
      </c>
      <c r="T81" s="150" t="s">
        <v>168</v>
      </c>
      <c r="U81" s="150" t="s">
        <v>169</v>
      </c>
      <c r="V81" s="139" t="s">
        <v>679</v>
      </c>
      <c r="W81" s="146" t="s">
        <v>506</v>
      </c>
      <c r="X81" s="136" t="s">
        <v>680</v>
      </c>
      <c r="Y81" s="136">
        <v>1045466</v>
      </c>
      <c r="Z81" s="136" t="s">
        <v>173</v>
      </c>
      <c r="AA81" s="136">
        <v>1139998</v>
      </c>
      <c r="AB81" s="136" t="s">
        <v>173</v>
      </c>
      <c r="AC81" s="136" t="s">
        <v>174</v>
      </c>
      <c r="AD81" s="137" t="s">
        <v>30</v>
      </c>
      <c r="AE81" s="143" t="s">
        <v>189</v>
      </c>
      <c r="AF81" s="123" t="s">
        <v>177</v>
      </c>
      <c r="AG81" s="136">
        <v>1</v>
      </c>
      <c r="AH81" s="121">
        <v>0</v>
      </c>
      <c r="AI81" s="127">
        <f>IF(AD81="TIPO I",'BASE LIQUIDACION REDEBAN 2025'!$B$2,IF(AD81="TIPO II",'BASE LIQUIDACION REDEBAN 2025'!$B$3,IF(AD81="TIPO III",'BASE LIQUIDACION REDEBAN 2025'!$B$4,IF(AD81="TIPO IV",'BASE LIQUIDACION REDEBAN 2025'!$B$5,IF(AE81="AEREO",'BASE LIQUIDACION REDEBAN 2025'!$B$6,'BASE LIQUIDACION REDEBAN 2025'!$B$5)))))</f>
        <v>275728.78077800001</v>
      </c>
      <c r="AJ81" s="127">
        <f>IF(AD81="TIPO I",'BASE LIQUIDACION REDEBAN 2025'!$B$10,IF(AD81="TIPO II",'BASE LIQUIDACION REDEBAN 2025'!$B$11,IF(AD81="TIPO III",'BASE LIQUIDACION REDEBAN 2025'!$B$12,'BASE LIQUIDACION REDEBAN 2025'!$B$13)))</f>
        <v>196536.5258152</v>
      </c>
      <c r="AK81" s="128">
        <f t="shared" si="2"/>
        <v>275728.78077800001</v>
      </c>
    </row>
    <row r="82" spans="1:37" s="85" customFormat="1" ht="13.9">
      <c r="A82" s="137" t="s">
        <v>96</v>
      </c>
      <c r="B82" s="8" t="str">
        <f>VLOOKUP(A82,'CENTRO DE COSTOS'!A:D,4,FALSE)</f>
        <v>JOSE MAURICIO HERNANDEZ ROJAS</v>
      </c>
      <c r="C82" s="8" t="str">
        <f>VLOOKUP(A82,'CENTRO DE COSTOS'!A:D,2,FALSE)</f>
        <v>0004-0001</v>
      </c>
      <c r="D82" s="136">
        <v>47245</v>
      </c>
      <c r="E82" s="122" t="s">
        <v>681</v>
      </c>
      <c r="F82" s="8" t="s">
        <v>682</v>
      </c>
      <c r="G82" s="142">
        <v>45807</v>
      </c>
      <c r="H82" s="143">
        <v>45812</v>
      </c>
      <c r="I82" s="142">
        <v>45807</v>
      </c>
      <c r="J82" s="143">
        <v>45817</v>
      </c>
      <c r="K82" s="143">
        <v>45817</v>
      </c>
      <c r="L82" s="138" t="s">
        <v>683</v>
      </c>
      <c r="M82" s="137" t="s">
        <v>684</v>
      </c>
      <c r="N82" s="138" t="s">
        <v>685</v>
      </c>
      <c r="O82" s="138">
        <v>79631</v>
      </c>
      <c r="P82" s="140" t="s">
        <v>165</v>
      </c>
      <c r="Q82" s="125" t="s">
        <v>166</v>
      </c>
      <c r="R82" s="126" t="s">
        <v>167</v>
      </c>
      <c r="S82" s="149" t="s">
        <v>168</v>
      </c>
      <c r="T82" s="150" t="s">
        <v>168</v>
      </c>
      <c r="U82" s="150" t="s">
        <v>169</v>
      </c>
      <c r="V82" s="139" t="s">
        <v>686</v>
      </c>
      <c r="W82" s="146" t="s">
        <v>506</v>
      </c>
      <c r="X82" s="136" t="s">
        <v>687</v>
      </c>
      <c r="Y82" s="136">
        <v>852906</v>
      </c>
      <c r="Z82" s="136" t="s">
        <v>173</v>
      </c>
      <c r="AA82" s="136">
        <v>535670</v>
      </c>
      <c r="AB82" s="136" t="s">
        <v>173</v>
      </c>
      <c r="AC82" s="136" t="s">
        <v>174</v>
      </c>
      <c r="AD82" s="137" t="s">
        <v>32</v>
      </c>
      <c r="AE82" s="143" t="s">
        <v>189</v>
      </c>
      <c r="AF82" s="123" t="s">
        <v>177</v>
      </c>
      <c r="AG82" s="136">
        <v>1</v>
      </c>
      <c r="AH82" s="121">
        <v>0</v>
      </c>
      <c r="AI82" s="127">
        <f>IF(AD82="TIPO I",'BASE LIQUIDACION REDEBAN 2025'!$B$2,IF(AD82="TIPO II",'BASE LIQUIDACION REDEBAN 2025'!$B$3,IF(AD82="TIPO III",'BASE LIQUIDACION REDEBAN 2025'!$B$4,IF(AD82="TIPO IV",'BASE LIQUIDACION REDEBAN 2025'!$B$5,IF(AE82="AEREO",'BASE LIQUIDACION REDEBAN 2025'!$B$6,'BASE LIQUIDACION REDEBAN 2025'!$B$5)))))</f>
        <v>504832.64687880001</v>
      </c>
      <c r="AJ82" s="127">
        <f>IF(AD82="TIPO I",'BASE LIQUIDACION REDEBAN 2025'!$B$10,IF(AD82="TIPO II",'BASE LIQUIDACION REDEBAN 2025'!$B$11,IF(AD82="TIPO III",'BASE LIQUIDACION REDEBAN 2025'!$B$12,'BASE LIQUIDACION REDEBAN 2025'!$B$13)))</f>
        <v>196536.5258152</v>
      </c>
      <c r="AK82" s="128">
        <f t="shared" si="2"/>
        <v>504832.64687880001</v>
      </c>
    </row>
    <row r="83" spans="1:37" s="85" customFormat="1" ht="13.9">
      <c r="A83" s="137" t="s">
        <v>90</v>
      </c>
      <c r="B83" s="8" t="str">
        <f>VLOOKUP(A83,'CENTRO DE COSTOS'!A:D,4,FALSE)</f>
        <v>JUAN SEBASTIÁN RÍOS CASTRILLÓN</v>
      </c>
      <c r="C83" s="8" t="str">
        <f>VLOOKUP(A83,'CENTRO DE COSTOS'!A:D,2,FALSE)</f>
        <v>0004-0005</v>
      </c>
      <c r="D83" s="136">
        <v>5001</v>
      </c>
      <c r="E83" s="122" t="s">
        <v>688</v>
      </c>
      <c r="F83" s="8" t="s">
        <v>689</v>
      </c>
      <c r="G83" s="142">
        <v>45807</v>
      </c>
      <c r="H83" s="143">
        <v>45812</v>
      </c>
      <c r="I83" s="142">
        <v>45807</v>
      </c>
      <c r="J83" s="143">
        <v>45811</v>
      </c>
      <c r="K83" s="143">
        <v>45811</v>
      </c>
      <c r="L83" s="138" t="s">
        <v>290</v>
      </c>
      <c r="M83" s="137" t="s">
        <v>90</v>
      </c>
      <c r="N83" s="138" t="s">
        <v>690</v>
      </c>
      <c r="O83" s="138">
        <v>79675</v>
      </c>
      <c r="P83" s="140" t="s">
        <v>165</v>
      </c>
      <c r="Q83" s="125" t="s">
        <v>166</v>
      </c>
      <c r="R83" s="126" t="s">
        <v>167</v>
      </c>
      <c r="S83" s="149" t="s">
        <v>168</v>
      </c>
      <c r="T83" s="150" t="s">
        <v>168</v>
      </c>
      <c r="U83" s="150" t="s">
        <v>169</v>
      </c>
      <c r="V83" s="139" t="s">
        <v>691</v>
      </c>
      <c r="W83" s="146" t="s">
        <v>467</v>
      </c>
      <c r="X83" s="136" t="s">
        <v>692</v>
      </c>
      <c r="Y83" s="136">
        <v>1030009</v>
      </c>
      <c r="Z83" s="136" t="s">
        <v>173</v>
      </c>
      <c r="AA83" s="136">
        <v>1217436</v>
      </c>
      <c r="AB83" s="136" t="s">
        <v>173</v>
      </c>
      <c r="AC83" s="136" t="s">
        <v>174</v>
      </c>
      <c r="AD83" s="137" t="s">
        <v>25</v>
      </c>
      <c r="AE83" s="143" t="s">
        <v>189</v>
      </c>
      <c r="AF83" s="123" t="s">
        <v>177</v>
      </c>
      <c r="AG83" s="136">
        <v>1</v>
      </c>
      <c r="AH83" s="121">
        <v>0</v>
      </c>
      <c r="AI83" s="127">
        <f>IF(AD83="TIPO I",'BASE LIQUIDACION REDEBAN 2025'!$B$2,IF(AD83="TIPO II",'BASE LIQUIDACION REDEBAN 2025'!$B$3,IF(AD83="TIPO III",'BASE LIQUIDACION REDEBAN 2025'!$B$4,IF(AD83="TIPO IV",'BASE LIQUIDACION REDEBAN 2025'!$B$5,IF(AE83="AEREO",'BASE LIQUIDACION REDEBAN 2025'!$B$6,'BASE LIQUIDACION REDEBAN 2025'!$B$5)))))</f>
        <v>75096.394270399993</v>
      </c>
      <c r="AJ83" s="127">
        <f>IF(AD83="TIPO I",'BASE LIQUIDACION REDEBAN 2025'!$B$10,IF(AD83="TIPO II",'BASE LIQUIDACION REDEBAN 2025'!$B$11,IF(AD83="TIPO III",'BASE LIQUIDACION REDEBAN 2025'!$B$12,'BASE LIQUIDACION REDEBAN 2025'!$B$13)))</f>
        <v>75096.394270399993</v>
      </c>
      <c r="AK83" s="128">
        <f t="shared" si="2"/>
        <v>75096.394270399993</v>
      </c>
    </row>
    <row r="84" spans="1:37" s="85" customFormat="1" ht="13.9">
      <c r="A84" s="137" t="s">
        <v>68</v>
      </c>
      <c r="B84" s="8" t="str">
        <f>VLOOKUP(A84,'CENTRO DE COSTOS'!A:D,4,FALSE)</f>
        <v>WILLIAM ASDRUBAL ROZO ROZO</v>
      </c>
      <c r="C84" s="8" t="str">
        <f>VLOOKUP(A84,'CENTRO DE COSTOS'!A:D,2,FALSE)</f>
        <v>0004-0004</v>
      </c>
      <c r="D84" s="136">
        <v>11001</v>
      </c>
      <c r="E84" s="122" t="s">
        <v>693</v>
      </c>
      <c r="F84" s="8" t="s">
        <v>694</v>
      </c>
      <c r="G84" s="142">
        <v>45807</v>
      </c>
      <c r="H84" s="143">
        <v>45812</v>
      </c>
      <c r="I84" s="142">
        <v>45807</v>
      </c>
      <c r="J84" s="143">
        <v>45811</v>
      </c>
      <c r="K84" s="143">
        <v>45811</v>
      </c>
      <c r="L84" s="138" t="s">
        <v>298</v>
      </c>
      <c r="M84" s="137" t="s">
        <v>68</v>
      </c>
      <c r="N84" s="138" t="s">
        <v>695</v>
      </c>
      <c r="O84" s="138">
        <v>79606</v>
      </c>
      <c r="P84" s="140" t="s">
        <v>165</v>
      </c>
      <c r="Q84" s="125" t="s">
        <v>166</v>
      </c>
      <c r="R84" s="126" t="s">
        <v>167</v>
      </c>
      <c r="S84" s="149" t="s">
        <v>168</v>
      </c>
      <c r="T84" s="150" t="s">
        <v>168</v>
      </c>
      <c r="U84" s="150" t="s">
        <v>169</v>
      </c>
      <c r="V84" s="139" t="s">
        <v>696</v>
      </c>
      <c r="W84" s="146" t="s">
        <v>656</v>
      </c>
      <c r="X84" s="136" t="s">
        <v>697</v>
      </c>
      <c r="Y84" s="136">
        <v>1227607</v>
      </c>
      <c r="Z84" s="136" t="s">
        <v>173</v>
      </c>
      <c r="AA84" s="136">
        <v>984392</v>
      </c>
      <c r="AB84" s="136" t="s">
        <v>173</v>
      </c>
      <c r="AC84" s="136" t="s">
        <v>174</v>
      </c>
      <c r="AD84" s="137" t="s">
        <v>25</v>
      </c>
      <c r="AE84" s="143" t="s">
        <v>189</v>
      </c>
      <c r="AF84" s="123" t="s">
        <v>177</v>
      </c>
      <c r="AG84" s="136">
        <v>1</v>
      </c>
      <c r="AH84" s="121">
        <v>0</v>
      </c>
      <c r="AI84" s="127">
        <f>IF(AD84="TIPO I",'BASE LIQUIDACION REDEBAN 2025'!$B$2,IF(AD84="TIPO II",'BASE LIQUIDACION REDEBAN 2025'!$B$3,IF(AD84="TIPO III",'BASE LIQUIDACION REDEBAN 2025'!$B$4,IF(AD84="TIPO IV",'BASE LIQUIDACION REDEBAN 2025'!$B$5,IF(AE84="AEREO",'BASE LIQUIDACION REDEBAN 2025'!$B$6,'BASE LIQUIDACION REDEBAN 2025'!$B$5)))))</f>
        <v>75096.394270399993</v>
      </c>
      <c r="AJ84" s="127">
        <f>IF(AD84="TIPO I",'BASE LIQUIDACION REDEBAN 2025'!$B$10,IF(AD84="TIPO II",'BASE LIQUIDACION REDEBAN 2025'!$B$11,IF(AD84="TIPO III",'BASE LIQUIDACION REDEBAN 2025'!$B$12,'BASE LIQUIDACION REDEBAN 2025'!$B$13)))</f>
        <v>75096.394270399993</v>
      </c>
      <c r="AK84" s="128">
        <f t="shared" si="2"/>
        <v>75096.394270399993</v>
      </c>
    </row>
    <row r="85" spans="1:37" s="85" customFormat="1" ht="13.9">
      <c r="A85" s="137" t="s">
        <v>68</v>
      </c>
      <c r="B85" s="8" t="str">
        <f>VLOOKUP(A85,'CENTRO DE COSTOS'!A:D,4,FALSE)</f>
        <v>WILLIAM ASDRUBAL ROZO ROZO</v>
      </c>
      <c r="C85" s="8" t="str">
        <f>VLOOKUP(A85,'CENTRO DE COSTOS'!A:D,2,FALSE)</f>
        <v>0004-0004</v>
      </c>
      <c r="D85" s="136">
        <v>11001</v>
      </c>
      <c r="E85" s="122" t="s">
        <v>698</v>
      </c>
      <c r="F85" s="8" t="s">
        <v>699</v>
      </c>
      <c r="G85" s="142">
        <v>45807</v>
      </c>
      <c r="H85" s="143">
        <v>45812</v>
      </c>
      <c r="I85" s="142">
        <v>45807</v>
      </c>
      <c r="J85" s="143">
        <v>45811</v>
      </c>
      <c r="K85" s="143">
        <v>45811</v>
      </c>
      <c r="L85" s="138" t="s">
        <v>298</v>
      </c>
      <c r="M85" s="137" t="s">
        <v>68</v>
      </c>
      <c r="N85" s="138" t="s">
        <v>700</v>
      </c>
      <c r="O85" s="138">
        <v>79605</v>
      </c>
      <c r="P85" s="140" t="s">
        <v>165</v>
      </c>
      <c r="Q85" s="125" t="s">
        <v>166</v>
      </c>
      <c r="R85" s="126" t="s">
        <v>167</v>
      </c>
      <c r="S85" s="149" t="s">
        <v>168</v>
      </c>
      <c r="T85" s="150" t="s">
        <v>168</v>
      </c>
      <c r="U85" s="150" t="s">
        <v>169</v>
      </c>
      <c r="V85" s="139" t="s">
        <v>701</v>
      </c>
      <c r="W85" s="146" t="s">
        <v>332</v>
      </c>
      <c r="X85" s="136" t="s">
        <v>702</v>
      </c>
      <c r="Y85" s="136">
        <v>1235225</v>
      </c>
      <c r="Z85" s="136">
        <v>771812</v>
      </c>
      <c r="AA85" s="136" t="s">
        <v>703</v>
      </c>
      <c r="AB85" s="136" t="s">
        <v>173</v>
      </c>
      <c r="AC85" s="136" t="s">
        <v>174</v>
      </c>
      <c r="AD85" s="137" t="s">
        <v>25</v>
      </c>
      <c r="AE85" s="143" t="s">
        <v>189</v>
      </c>
      <c r="AF85" s="123" t="s">
        <v>177</v>
      </c>
      <c r="AG85" s="136">
        <v>1</v>
      </c>
      <c r="AH85" s="121">
        <v>0</v>
      </c>
      <c r="AI85" s="127">
        <f>IF(AD85="TIPO I",'BASE LIQUIDACION REDEBAN 2025'!$B$2,IF(AD85="TIPO II",'BASE LIQUIDACION REDEBAN 2025'!$B$3,IF(AD85="TIPO III",'BASE LIQUIDACION REDEBAN 2025'!$B$4,IF(AD85="TIPO IV",'BASE LIQUIDACION REDEBAN 2025'!$B$5,IF(AE85="AEREO",'BASE LIQUIDACION REDEBAN 2025'!$B$6,'BASE LIQUIDACION REDEBAN 2025'!$B$5)))))</f>
        <v>75096.394270399993</v>
      </c>
      <c r="AJ85" s="127">
        <f>IF(AD85="TIPO I",'BASE LIQUIDACION REDEBAN 2025'!$B$10,IF(AD85="TIPO II",'BASE LIQUIDACION REDEBAN 2025'!$B$11,IF(AD85="TIPO III",'BASE LIQUIDACION REDEBAN 2025'!$B$12,'BASE LIQUIDACION REDEBAN 2025'!$B$13)))</f>
        <v>75096.394270399993</v>
      </c>
      <c r="AK85" s="128">
        <f t="shared" si="2"/>
        <v>75096.394270399993</v>
      </c>
    </row>
    <row r="86" spans="1:37" s="85" customFormat="1" ht="13.9">
      <c r="A86" s="137" t="s">
        <v>68</v>
      </c>
      <c r="B86" s="8" t="str">
        <f>VLOOKUP(A86,'CENTRO DE COSTOS'!A:D,4,FALSE)</f>
        <v>WILLIAM ASDRUBAL ROZO ROZO</v>
      </c>
      <c r="C86" s="8" t="str">
        <f>VLOOKUP(A86,'CENTRO DE COSTOS'!A:D,2,FALSE)</f>
        <v>0004-0004</v>
      </c>
      <c r="D86" s="136">
        <v>11001</v>
      </c>
      <c r="E86" s="122" t="s">
        <v>704</v>
      </c>
      <c r="F86" s="8" t="s">
        <v>705</v>
      </c>
      <c r="G86" s="142">
        <v>45807</v>
      </c>
      <c r="H86" s="143">
        <v>45812</v>
      </c>
      <c r="I86" s="142">
        <v>45807</v>
      </c>
      <c r="J86" s="143">
        <v>45811</v>
      </c>
      <c r="K86" s="143">
        <v>45811</v>
      </c>
      <c r="L86" s="138" t="s">
        <v>298</v>
      </c>
      <c r="M86" s="137" t="s">
        <v>68</v>
      </c>
      <c r="N86" s="138" t="s">
        <v>706</v>
      </c>
      <c r="O86" s="138">
        <v>79611</v>
      </c>
      <c r="P86" s="140" t="s">
        <v>165</v>
      </c>
      <c r="Q86" s="125" t="s">
        <v>166</v>
      </c>
      <c r="R86" s="126" t="s">
        <v>167</v>
      </c>
      <c r="S86" s="149" t="s">
        <v>168</v>
      </c>
      <c r="T86" s="150" t="s">
        <v>168</v>
      </c>
      <c r="U86" s="150" t="s">
        <v>169</v>
      </c>
      <c r="V86" s="139" t="s">
        <v>707</v>
      </c>
      <c r="W86" s="146" t="s">
        <v>608</v>
      </c>
      <c r="X86" s="136" t="s">
        <v>708</v>
      </c>
      <c r="Y86" s="136">
        <v>1069587</v>
      </c>
      <c r="Z86" s="136" t="s">
        <v>173</v>
      </c>
      <c r="AA86" s="136">
        <v>1076627</v>
      </c>
      <c r="AB86" s="136" t="s">
        <v>173</v>
      </c>
      <c r="AC86" s="136" t="s">
        <v>174</v>
      </c>
      <c r="AD86" s="137" t="s">
        <v>25</v>
      </c>
      <c r="AE86" s="143" t="s">
        <v>189</v>
      </c>
      <c r="AF86" s="123" t="s">
        <v>177</v>
      </c>
      <c r="AG86" s="136">
        <v>1</v>
      </c>
      <c r="AH86" s="121">
        <v>0</v>
      </c>
      <c r="AI86" s="127">
        <f>IF(AD86="TIPO I",'BASE LIQUIDACION REDEBAN 2025'!$B$2,IF(AD86="TIPO II",'BASE LIQUIDACION REDEBAN 2025'!$B$3,IF(AD86="TIPO III",'BASE LIQUIDACION REDEBAN 2025'!$B$4,IF(AD86="TIPO IV",'BASE LIQUIDACION REDEBAN 2025'!$B$5,IF(AE86="AEREO",'BASE LIQUIDACION REDEBAN 2025'!$B$6,'BASE LIQUIDACION REDEBAN 2025'!$B$5)))))</f>
        <v>75096.394270399993</v>
      </c>
      <c r="AJ86" s="127">
        <f>IF(AD86="TIPO I",'BASE LIQUIDACION REDEBAN 2025'!$B$10,IF(AD86="TIPO II",'BASE LIQUIDACION REDEBAN 2025'!$B$11,IF(AD86="TIPO III",'BASE LIQUIDACION REDEBAN 2025'!$B$12,'BASE LIQUIDACION REDEBAN 2025'!$B$13)))</f>
        <v>75096.394270399993</v>
      </c>
      <c r="AK86" s="128">
        <f t="shared" si="2"/>
        <v>75096.394270399993</v>
      </c>
    </row>
    <row r="87" spans="1:37" s="85" customFormat="1" ht="13.9">
      <c r="A87" s="137" t="s">
        <v>90</v>
      </c>
      <c r="B87" s="8" t="str">
        <f>VLOOKUP(A87,'CENTRO DE COSTOS'!A:D,4,FALSE)</f>
        <v>JUAN SEBASTIÁN RÍOS CASTRILLÓN</v>
      </c>
      <c r="C87" s="8" t="str">
        <f>VLOOKUP(A87,'CENTRO DE COSTOS'!A:D,2,FALSE)</f>
        <v>0004-0005</v>
      </c>
      <c r="D87" s="136">
        <v>5313</v>
      </c>
      <c r="E87" s="122" t="s">
        <v>709</v>
      </c>
      <c r="F87" s="8" t="s">
        <v>710</v>
      </c>
      <c r="G87" s="142">
        <v>45807</v>
      </c>
      <c r="H87" s="143">
        <v>45812</v>
      </c>
      <c r="I87" s="142">
        <v>45807</v>
      </c>
      <c r="J87" s="143">
        <v>45812</v>
      </c>
      <c r="K87" s="143">
        <v>45812</v>
      </c>
      <c r="L87" s="138" t="s">
        <v>290</v>
      </c>
      <c r="M87" s="137" t="s">
        <v>250</v>
      </c>
      <c r="N87" s="138" t="s">
        <v>711</v>
      </c>
      <c r="O87" s="138">
        <v>79642</v>
      </c>
      <c r="P87" s="140" t="s">
        <v>345</v>
      </c>
      <c r="Q87" s="125" t="s">
        <v>166</v>
      </c>
      <c r="R87" s="126" t="s">
        <v>167</v>
      </c>
      <c r="S87" s="149" t="s">
        <v>168</v>
      </c>
      <c r="T87" s="150" t="s">
        <v>168</v>
      </c>
      <c r="U87" s="150" t="s">
        <v>169</v>
      </c>
      <c r="V87" s="139" t="s">
        <v>712</v>
      </c>
      <c r="W87" s="146" t="s">
        <v>294</v>
      </c>
      <c r="X87" s="136" t="s">
        <v>713</v>
      </c>
      <c r="Y87" s="136">
        <v>1171355</v>
      </c>
      <c r="Z87" s="136" t="s">
        <v>173</v>
      </c>
      <c r="AA87" s="136">
        <v>1239618</v>
      </c>
      <c r="AB87" s="136" t="s">
        <v>173</v>
      </c>
      <c r="AC87" s="136" t="s">
        <v>174</v>
      </c>
      <c r="AD87" s="137" t="s">
        <v>28</v>
      </c>
      <c r="AE87" s="143" t="s">
        <v>189</v>
      </c>
      <c r="AF87" s="123" t="s">
        <v>177</v>
      </c>
      <c r="AG87" s="136">
        <v>1</v>
      </c>
      <c r="AH87" s="121">
        <v>0</v>
      </c>
      <c r="AI87" s="127">
        <f>IF(AD87="TIPO I",'BASE LIQUIDACION REDEBAN 2025'!$B$2,IF(AD87="TIPO II",'BASE LIQUIDACION REDEBAN 2025'!$B$3,IF(AD87="TIPO III",'BASE LIQUIDACION REDEBAN 2025'!$B$4,IF(AD87="TIPO IV",'BASE LIQUIDACION REDEBAN 2025'!$B$5,IF(AE87="AEREO",'BASE LIQUIDACION REDEBAN 2025'!$B$6,'BASE LIQUIDACION REDEBAN 2025'!$B$5)))))</f>
        <v>163813.69572160003</v>
      </c>
      <c r="AJ87" s="127">
        <f>IF(AD87="TIPO I",'BASE LIQUIDACION REDEBAN 2025'!$B$10,IF(AD87="TIPO II",'BASE LIQUIDACION REDEBAN 2025'!$B$11,IF(AD87="TIPO III",'BASE LIQUIDACION REDEBAN 2025'!$B$12,'BASE LIQUIDACION REDEBAN 2025'!$B$13)))</f>
        <v>140395.6348884</v>
      </c>
      <c r="AK87" s="128">
        <f t="shared" si="2"/>
        <v>163813.69572160003</v>
      </c>
    </row>
    <row r="88" spans="1:37" s="85" customFormat="1" ht="13.9">
      <c r="A88" s="137" t="s">
        <v>76</v>
      </c>
      <c r="B88" s="8" t="str">
        <f>VLOOKUP(A88,'CENTRO DE COSTOS'!A:D,4,FALSE)</f>
        <v>DIEGO FERNANDO HENAO CARDONA</v>
      </c>
      <c r="C88" s="8" t="str">
        <f>VLOOKUP(A88,'CENTRO DE COSTOS'!A:D,2,FALSE)</f>
        <v>0004-0003</v>
      </c>
      <c r="D88" s="136">
        <v>76126</v>
      </c>
      <c r="E88" s="122" t="s">
        <v>714</v>
      </c>
      <c r="F88" s="8" t="s">
        <v>715</v>
      </c>
      <c r="G88" s="142">
        <v>45807</v>
      </c>
      <c r="H88" s="143">
        <v>45812</v>
      </c>
      <c r="I88" s="142">
        <v>45807</v>
      </c>
      <c r="J88" s="143">
        <v>45812</v>
      </c>
      <c r="K88" s="143">
        <v>45812</v>
      </c>
      <c r="L88" s="138" t="s">
        <v>230</v>
      </c>
      <c r="M88" s="137" t="s">
        <v>284</v>
      </c>
      <c r="N88" s="138" t="s">
        <v>716</v>
      </c>
      <c r="O88" s="138">
        <v>27388</v>
      </c>
      <c r="P88" s="140" t="s">
        <v>717</v>
      </c>
      <c r="Q88" s="125" t="s">
        <v>166</v>
      </c>
      <c r="R88" s="126" t="s">
        <v>167</v>
      </c>
      <c r="S88" s="149" t="s">
        <v>168</v>
      </c>
      <c r="T88" s="150" t="s">
        <v>168</v>
      </c>
      <c r="U88" s="150" t="s">
        <v>169</v>
      </c>
      <c r="V88" s="139" t="s">
        <v>718</v>
      </c>
      <c r="W88" s="146" t="s">
        <v>240</v>
      </c>
      <c r="X88" s="136" t="s">
        <v>719</v>
      </c>
      <c r="Y88" s="136">
        <v>987925</v>
      </c>
      <c r="Z88" s="136" t="s">
        <v>173</v>
      </c>
      <c r="AA88" s="136">
        <v>538473</v>
      </c>
      <c r="AB88" s="136" t="s">
        <v>173</v>
      </c>
      <c r="AC88" s="136" t="s">
        <v>720</v>
      </c>
      <c r="AD88" s="137" t="s">
        <v>28</v>
      </c>
      <c r="AE88" s="143" t="s">
        <v>189</v>
      </c>
      <c r="AF88" s="123" t="s">
        <v>177</v>
      </c>
      <c r="AG88" s="136">
        <v>1</v>
      </c>
      <c r="AH88" s="121">
        <v>0</v>
      </c>
      <c r="AI88" s="127">
        <f>IF(AD88="TIPO I",'BASE LIQUIDACION REDEBAN 2025'!$B$2,IF(AD88="TIPO II",'BASE LIQUIDACION REDEBAN 2025'!$B$3,IF(AD88="TIPO III",'BASE LIQUIDACION REDEBAN 2025'!$B$4,IF(AD88="TIPO IV",'BASE LIQUIDACION REDEBAN 2025'!$B$5,IF(AE88="AEREO",'BASE LIQUIDACION REDEBAN 2025'!$B$6,'BASE LIQUIDACION REDEBAN 2025'!$B$5)))))</f>
        <v>163813.69572160003</v>
      </c>
      <c r="AJ88" s="127">
        <f>IF(AD88="TIPO I",'BASE LIQUIDACION REDEBAN 2025'!$B$10,IF(AD88="TIPO II",'BASE LIQUIDACION REDEBAN 2025'!$B$11,IF(AD88="TIPO III",'BASE LIQUIDACION REDEBAN 2025'!$B$12,'BASE LIQUIDACION REDEBAN 2025'!$B$13)))</f>
        <v>140395.6348884</v>
      </c>
      <c r="AK88" s="128">
        <f t="shared" si="2"/>
        <v>163813.69572160003</v>
      </c>
    </row>
    <row r="89" spans="1:37" s="85" customFormat="1" ht="13.9">
      <c r="A89" s="137" t="s">
        <v>92</v>
      </c>
      <c r="B89" s="8" t="str">
        <f>VLOOKUP(A89,'CENTRO DE COSTOS'!A:D,4,FALSE)</f>
        <v>KEVIN ALEXIS CORZO BUSTOS</v>
      </c>
      <c r="C89" s="8" t="str">
        <f>VLOOKUP(A89,'CENTRO DE COSTOS'!A:D,2,FALSE)</f>
        <v>0004-0007</v>
      </c>
      <c r="D89" s="136">
        <v>41551</v>
      </c>
      <c r="E89" s="122" t="s">
        <v>721</v>
      </c>
      <c r="F89" s="8" t="s">
        <v>722</v>
      </c>
      <c r="G89" s="142">
        <v>45811</v>
      </c>
      <c r="H89" s="143">
        <v>45813</v>
      </c>
      <c r="I89" s="142">
        <v>45811</v>
      </c>
      <c r="J89" s="143">
        <v>45813</v>
      </c>
      <c r="K89" s="143">
        <v>45813</v>
      </c>
      <c r="L89" s="138" t="s">
        <v>256</v>
      </c>
      <c r="M89" s="137" t="s">
        <v>723</v>
      </c>
      <c r="N89" s="138" t="s">
        <v>724</v>
      </c>
      <c r="O89" s="138">
        <v>79682</v>
      </c>
      <c r="P89" s="140" t="s">
        <v>165</v>
      </c>
      <c r="Q89" s="125" t="s">
        <v>166</v>
      </c>
      <c r="R89" s="126" t="s">
        <v>167</v>
      </c>
      <c r="S89" s="149" t="s">
        <v>168</v>
      </c>
      <c r="T89" s="150" t="s">
        <v>168</v>
      </c>
      <c r="U89" s="150" t="s">
        <v>169</v>
      </c>
      <c r="V89" s="139" t="s">
        <v>725</v>
      </c>
      <c r="W89" s="146" t="s">
        <v>726</v>
      </c>
      <c r="X89" s="136" t="s">
        <v>727</v>
      </c>
      <c r="Y89" s="136">
        <v>1088304</v>
      </c>
      <c r="Z89" s="136" t="s">
        <v>173</v>
      </c>
      <c r="AA89" s="136">
        <v>1103004</v>
      </c>
      <c r="AB89" s="136" t="s">
        <v>173</v>
      </c>
      <c r="AC89" s="136" t="s">
        <v>174</v>
      </c>
      <c r="AD89" s="137" t="s">
        <v>30</v>
      </c>
      <c r="AE89" s="143" t="s">
        <v>189</v>
      </c>
      <c r="AF89" s="123" t="s">
        <v>177</v>
      </c>
      <c r="AG89" s="136">
        <v>1</v>
      </c>
      <c r="AH89" s="121">
        <v>0</v>
      </c>
      <c r="AI89" s="127">
        <f>IF(AD89="TIPO I",'BASE LIQUIDACION REDEBAN 2025'!$B$2,IF(AD89="TIPO II",'BASE LIQUIDACION REDEBAN 2025'!$B$3,IF(AD89="TIPO III",'BASE LIQUIDACION REDEBAN 2025'!$B$4,IF(AD89="TIPO IV",'BASE LIQUIDACION REDEBAN 2025'!$B$5,IF(AE89="AEREO",'BASE LIQUIDACION REDEBAN 2025'!$B$6,'BASE LIQUIDACION REDEBAN 2025'!$B$5)))))</f>
        <v>275728.78077800001</v>
      </c>
      <c r="AJ89" s="127">
        <f>IF(AD89="TIPO I",'BASE LIQUIDACION REDEBAN 2025'!$B$10,IF(AD89="TIPO II",'BASE LIQUIDACION REDEBAN 2025'!$B$11,IF(AD89="TIPO III",'BASE LIQUIDACION REDEBAN 2025'!$B$12,'BASE LIQUIDACION REDEBAN 2025'!$B$13)))</f>
        <v>196536.5258152</v>
      </c>
      <c r="AK89" s="128">
        <f t="shared" si="2"/>
        <v>275728.78077800001</v>
      </c>
    </row>
    <row r="90" spans="1:37" s="85" customFormat="1" ht="13.9">
      <c r="A90" s="137" t="s">
        <v>97</v>
      </c>
      <c r="B90" s="8" t="str">
        <f>VLOOKUP(A90,'CENTRO DE COSTOS'!A:D,4,FALSE)</f>
        <v>JOSE MAURICIO HERNANDEZ ROJAS</v>
      </c>
      <c r="C90" s="8" t="str">
        <f>VLOOKUP(A90,'CENTRO DE COSTOS'!A:D,2,FALSE)</f>
        <v>0004-0001</v>
      </c>
      <c r="D90" s="136">
        <v>70001</v>
      </c>
      <c r="E90" s="122" t="s">
        <v>728</v>
      </c>
      <c r="F90" s="8" t="s">
        <v>729</v>
      </c>
      <c r="G90" s="142">
        <v>45811</v>
      </c>
      <c r="H90" s="143">
        <v>45813</v>
      </c>
      <c r="I90" s="142">
        <v>45811</v>
      </c>
      <c r="J90" s="143">
        <v>45812</v>
      </c>
      <c r="K90" s="143">
        <v>45812</v>
      </c>
      <c r="L90" s="138" t="s">
        <v>730</v>
      </c>
      <c r="M90" s="137" t="s">
        <v>97</v>
      </c>
      <c r="N90" s="138" t="s">
        <v>731</v>
      </c>
      <c r="O90" s="138">
        <v>79684</v>
      </c>
      <c r="P90" s="140" t="s">
        <v>165</v>
      </c>
      <c r="Q90" s="125" t="s">
        <v>166</v>
      </c>
      <c r="R90" s="126" t="s">
        <v>167</v>
      </c>
      <c r="S90" s="149" t="s">
        <v>168</v>
      </c>
      <c r="T90" s="150" t="s">
        <v>168</v>
      </c>
      <c r="U90" s="150" t="s">
        <v>169</v>
      </c>
      <c r="V90" s="139" t="s">
        <v>732</v>
      </c>
      <c r="W90" s="146" t="s">
        <v>733</v>
      </c>
      <c r="X90" s="136" t="s">
        <v>734</v>
      </c>
      <c r="Y90" s="136">
        <v>963801</v>
      </c>
      <c r="Z90" s="136" t="s">
        <v>173</v>
      </c>
      <c r="AA90" s="136">
        <v>1145979</v>
      </c>
      <c r="AB90" s="136" t="s">
        <v>173</v>
      </c>
      <c r="AC90" s="136" t="s">
        <v>174</v>
      </c>
      <c r="AD90" s="137" t="s">
        <v>25</v>
      </c>
      <c r="AE90" s="143" t="s">
        <v>189</v>
      </c>
      <c r="AF90" s="123" t="s">
        <v>177</v>
      </c>
      <c r="AG90" s="136">
        <v>1</v>
      </c>
      <c r="AH90" s="121">
        <v>0</v>
      </c>
      <c r="AI90" s="127">
        <f>IF(AD90="TIPO I",'BASE LIQUIDACION REDEBAN 2025'!$B$2,IF(AD90="TIPO II",'BASE LIQUIDACION REDEBAN 2025'!$B$3,IF(AD90="TIPO III",'BASE LIQUIDACION REDEBAN 2025'!$B$4,IF(AD90="TIPO IV",'BASE LIQUIDACION REDEBAN 2025'!$B$5,IF(AE90="AEREO",'BASE LIQUIDACION REDEBAN 2025'!$B$6,'BASE LIQUIDACION REDEBAN 2025'!$B$5)))))</f>
        <v>75096.394270399993</v>
      </c>
      <c r="AJ90" s="127">
        <f>IF(AD90="TIPO I",'BASE LIQUIDACION REDEBAN 2025'!$B$10,IF(AD90="TIPO II",'BASE LIQUIDACION REDEBAN 2025'!$B$11,IF(AD90="TIPO III",'BASE LIQUIDACION REDEBAN 2025'!$B$12,'BASE LIQUIDACION REDEBAN 2025'!$B$13)))</f>
        <v>75096.394270399993</v>
      </c>
      <c r="AK90" s="128">
        <f t="shared" si="2"/>
        <v>75096.394270399993</v>
      </c>
    </row>
    <row r="91" spans="1:37" s="85" customFormat="1" ht="13.9">
      <c r="A91" s="137" t="s">
        <v>93</v>
      </c>
      <c r="B91" s="8" t="str">
        <f>VLOOKUP(A91,'CENTRO DE COSTOS'!A:D,4,FALSE)</f>
        <v>DIEGO FERNANDO HENAO CARDONA</v>
      </c>
      <c r="C91" s="8" t="str">
        <f>VLOOKUP(A91,'CENTRO DE COSTOS'!A:D,2,FALSE)</f>
        <v>0004-0003</v>
      </c>
      <c r="D91" s="136">
        <v>52378</v>
      </c>
      <c r="E91" s="122" t="s">
        <v>735</v>
      </c>
      <c r="F91" s="8" t="s">
        <v>736</v>
      </c>
      <c r="G91" s="142">
        <v>45811</v>
      </c>
      <c r="H91" s="143">
        <v>45813</v>
      </c>
      <c r="I91" s="142">
        <v>45811</v>
      </c>
      <c r="J91" s="143">
        <v>45812</v>
      </c>
      <c r="K91" s="143">
        <v>45812</v>
      </c>
      <c r="L91" s="138" t="s">
        <v>162</v>
      </c>
      <c r="M91" s="137" t="s">
        <v>737</v>
      </c>
      <c r="N91" s="138" t="s">
        <v>738</v>
      </c>
      <c r="O91" s="138">
        <v>79679</v>
      </c>
      <c r="P91" s="140" t="s">
        <v>165</v>
      </c>
      <c r="Q91" s="125" t="s">
        <v>166</v>
      </c>
      <c r="R91" s="126" t="s">
        <v>167</v>
      </c>
      <c r="S91" s="149" t="s">
        <v>168</v>
      </c>
      <c r="T91" s="150" t="s">
        <v>168</v>
      </c>
      <c r="U91" s="150" t="s">
        <v>169</v>
      </c>
      <c r="V91" s="139" t="s">
        <v>739</v>
      </c>
      <c r="W91" s="146" t="s">
        <v>740</v>
      </c>
      <c r="X91" s="136" t="s">
        <v>741</v>
      </c>
      <c r="Y91" s="136">
        <v>1169272</v>
      </c>
      <c r="Z91" s="136" t="s">
        <v>173</v>
      </c>
      <c r="AA91" s="136">
        <v>1217150</v>
      </c>
      <c r="AB91" s="136" t="s">
        <v>173</v>
      </c>
      <c r="AC91" s="136" t="s">
        <v>174</v>
      </c>
      <c r="AD91" s="137" t="s">
        <v>30</v>
      </c>
      <c r="AE91" s="143" t="s">
        <v>189</v>
      </c>
      <c r="AF91" s="123" t="s">
        <v>177</v>
      </c>
      <c r="AG91" s="136">
        <v>1</v>
      </c>
      <c r="AH91" s="121">
        <v>0</v>
      </c>
      <c r="AI91" s="127">
        <f>IF(AD91="TIPO I",'BASE LIQUIDACION REDEBAN 2025'!$B$2,IF(AD91="TIPO II",'BASE LIQUIDACION REDEBAN 2025'!$B$3,IF(AD91="TIPO III",'BASE LIQUIDACION REDEBAN 2025'!$B$4,IF(AD91="TIPO IV",'BASE LIQUIDACION REDEBAN 2025'!$B$5,IF(AE91="AEREO",'BASE LIQUIDACION REDEBAN 2025'!$B$6,'BASE LIQUIDACION REDEBAN 2025'!$B$5)))))</f>
        <v>275728.78077800001</v>
      </c>
      <c r="AJ91" s="127">
        <f>IF(AD91="TIPO I",'BASE LIQUIDACION REDEBAN 2025'!$B$10,IF(AD91="TIPO II",'BASE LIQUIDACION REDEBAN 2025'!$B$11,IF(AD91="TIPO III",'BASE LIQUIDACION REDEBAN 2025'!$B$12,'BASE LIQUIDACION REDEBAN 2025'!$B$13)))</f>
        <v>196536.5258152</v>
      </c>
      <c r="AK91" s="128">
        <f t="shared" si="2"/>
        <v>275728.78077800001</v>
      </c>
    </row>
    <row r="92" spans="1:37" s="85" customFormat="1" ht="13.9">
      <c r="A92" s="137" t="s">
        <v>68</v>
      </c>
      <c r="B92" s="8" t="str">
        <f>VLOOKUP(A92,'CENTRO DE COSTOS'!A:D,4,FALSE)</f>
        <v>WILLIAM ASDRUBAL ROZO ROZO</v>
      </c>
      <c r="C92" s="8" t="str">
        <f>VLOOKUP(A92,'CENTRO DE COSTOS'!A:D,2,FALSE)</f>
        <v>0004-0004</v>
      </c>
      <c r="D92" s="136">
        <v>11001</v>
      </c>
      <c r="E92" s="122" t="s">
        <v>742</v>
      </c>
      <c r="F92" s="8" t="s">
        <v>743</v>
      </c>
      <c r="G92" s="142">
        <v>45811</v>
      </c>
      <c r="H92" s="143">
        <v>45813</v>
      </c>
      <c r="I92" s="142">
        <v>45811</v>
      </c>
      <c r="J92" s="143">
        <v>45813</v>
      </c>
      <c r="K92" s="143">
        <v>45813</v>
      </c>
      <c r="L92" s="138" t="s">
        <v>298</v>
      </c>
      <c r="M92" s="137" t="s">
        <v>68</v>
      </c>
      <c r="N92" s="138" t="s">
        <v>744</v>
      </c>
      <c r="O92" s="138">
        <v>79678</v>
      </c>
      <c r="P92" s="140" t="s">
        <v>165</v>
      </c>
      <c r="Q92" s="125" t="s">
        <v>166</v>
      </c>
      <c r="R92" s="126" t="s">
        <v>167</v>
      </c>
      <c r="S92" s="149" t="s">
        <v>168</v>
      </c>
      <c r="T92" s="150" t="s">
        <v>168</v>
      </c>
      <c r="U92" s="150" t="s">
        <v>169</v>
      </c>
      <c r="V92" s="139" t="s">
        <v>745</v>
      </c>
      <c r="W92" s="146" t="s">
        <v>326</v>
      </c>
      <c r="X92" s="136" t="s">
        <v>746</v>
      </c>
      <c r="Y92" s="136">
        <v>957082</v>
      </c>
      <c r="Z92" s="136" t="s">
        <v>173</v>
      </c>
      <c r="AA92" s="136">
        <v>1110281</v>
      </c>
      <c r="AB92" s="136" t="s">
        <v>173</v>
      </c>
      <c r="AC92" s="136" t="s">
        <v>174</v>
      </c>
      <c r="AD92" s="137" t="s">
        <v>25</v>
      </c>
      <c r="AE92" s="143" t="s">
        <v>189</v>
      </c>
      <c r="AF92" s="123" t="s">
        <v>177</v>
      </c>
      <c r="AG92" s="136">
        <v>1</v>
      </c>
      <c r="AH92" s="121">
        <v>0</v>
      </c>
      <c r="AI92" s="127">
        <f>IF(AD92="TIPO I",'BASE LIQUIDACION REDEBAN 2025'!$B$2,IF(AD92="TIPO II",'BASE LIQUIDACION REDEBAN 2025'!$B$3,IF(AD92="TIPO III",'BASE LIQUIDACION REDEBAN 2025'!$B$4,IF(AD92="TIPO IV",'BASE LIQUIDACION REDEBAN 2025'!$B$5,IF(AE92="AEREO",'BASE LIQUIDACION REDEBAN 2025'!$B$6,'BASE LIQUIDACION REDEBAN 2025'!$B$5)))))</f>
        <v>75096.394270399993</v>
      </c>
      <c r="AJ92" s="127">
        <f>IF(AD92="TIPO I",'BASE LIQUIDACION REDEBAN 2025'!$B$10,IF(AD92="TIPO II",'BASE LIQUIDACION REDEBAN 2025'!$B$11,IF(AD92="TIPO III",'BASE LIQUIDACION REDEBAN 2025'!$B$12,'BASE LIQUIDACION REDEBAN 2025'!$B$13)))</f>
        <v>75096.394270399993</v>
      </c>
      <c r="AK92" s="128">
        <f t="shared" si="2"/>
        <v>75096.394270399993</v>
      </c>
    </row>
    <row r="93" spans="1:37" s="85" customFormat="1" ht="13.9">
      <c r="A93" s="137" t="s">
        <v>100</v>
      </c>
      <c r="B93" s="8" t="str">
        <f>VLOOKUP(A93,'CENTRO DE COSTOS'!A:D,4,FALSE)</f>
        <v>KEVIN ALEXIS CORZO BUSTOS</v>
      </c>
      <c r="C93" s="8" t="str">
        <f>VLOOKUP(A93,'CENTRO DE COSTOS'!A:D,2,FALSE)</f>
        <v>0004-0007</v>
      </c>
      <c r="D93" s="136">
        <v>50001</v>
      </c>
      <c r="E93" s="122" t="s">
        <v>747</v>
      </c>
      <c r="F93" s="8" t="s">
        <v>748</v>
      </c>
      <c r="G93" s="142">
        <v>45811</v>
      </c>
      <c r="H93" s="143">
        <v>45813</v>
      </c>
      <c r="I93" s="142">
        <v>45811</v>
      </c>
      <c r="J93" s="143">
        <v>45813</v>
      </c>
      <c r="K93" s="143">
        <v>45813</v>
      </c>
      <c r="L93" s="138" t="s">
        <v>192</v>
      </c>
      <c r="M93" s="137" t="s">
        <v>100</v>
      </c>
      <c r="N93" s="138" t="s">
        <v>749</v>
      </c>
      <c r="O93" s="138">
        <v>79685</v>
      </c>
      <c r="P93" s="140" t="s">
        <v>165</v>
      </c>
      <c r="Q93" s="125" t="s">
        <v>166</v>
      </c>
      <c r="R93" s="126" t="s">
        <v>167</v>
      </c>
      <c r="S93" s="149" t="s">
        <v>168</v>
      </c>
      <c r="T93" s="150" t="s">
        <v>168</v>
      </c>
      <c r="U93" s="150" t="s">
        <v>169</v>
      </c>
      <c r="V93" s="139" t="s">
        <v>750</v>
      </c>
      <c r="W93" s="146" t="s">
        <v>196</v>
      </c>
      <c r="X93" s="136" t="s">
        <v>751</v>
      </c>
      <c r="Y93" s="136">
        <v>923342</v>
      </c>
      <c r="Z93" s="136" t="s">
        <v>173</v>
      </c>
      <c r="AA93" s="136">
        <v>953591</v>
      </c>
      <c r="AB93" s="136" t="s">
        <v>173</v>
      </c>
      <c r="AC93" s="136" t="s">
        <v>174</v>
      </c>
      <c r="AD93" s="137" t="s">
        <v>25</v>
      </c>
      <c r="AE93" s="143" t="s">
        <v>189</v>
      </c>
      <c r="AF93" s="123" t="s">
        <v>177</v>
      </c>
      <c r="AG93" s="136">
        <v>1</v>
      </c>
      <c r="AH93" s="121">
        <v>0</v>
      </c>
      <c r="AI93" s="127">
        <f>IF(AD93="TIPO I",'BASE LIQUIDACION REDEBAN 2025'!$B$2,IF(AD93="TIPO II",'BASE LIQUIDACION REDEBAN 2025'!$B$3,IF(AD93="TIPO III",'BASE LIQUIDACION REDEBAN 2025'!$B$4,IF(AD93="TIPO IV",'BASE LIQUIDACION REDEBAN 2025'!$B$5,IF(AE93="AEREO",'BASE LIQUIDACION REDEBAN 2025'!$B$6,'BASE LIQUIDACION REDEBAN 2025'!$B$5)))))</f>
        <v>75096.394270399993</v>
      </c>
      <c r="AJ93" s="127">
        <f>IF(AD93="TIPO I",'BASE LIQUIDACION REDEBAN 2025'!$B$10,IF(AD93="TIPO II",'BASE LIQUIDACION REDEBAN 2025'!$B$11,IF(AD93="TIPO III",'BASE LIQUIDACION REDEBAN 2025'!$B$12,'BASE LIQUIDACION REDEBAN 2025'!$B$13)))</f>
        <v>75096.394270399993</v>
      </c>
      <c r="AK93" s="128">
        <f t="shared" si="2"/>
        <v>75096.394270399993</v>
      </c>
    </row>
    <row r="94" spans="1:37" s="85" customFormat="1" ht="13.9">
      <c r="A94" s="137" t="s">
        <v>76</v>
      </c>
      <c r="B94" s="8" t="str">
        <f>VLOOKUP(A94,'CENTRO DE COSTOS'!A:D,4,FALSE)</f>
        <v>DIEGO FERNANDO HENAO CARDONA</v>
      </c>
      <c r="C94" s="8" t="str">
        <f>VLOOKUP(A94,'CENTRO DE COSTOS'!A:D,2,FALSE)</f>
        <v>0004-0003</v>
      </c>
      <c r="D94" s="136">
        <v>76520</v>
      </c>
      <c r="E94" s="122" t="s">
        <v>752</v>
      </c>
      <c r="F94" s="8" t="s">
        <v>753</v>
      </c>
      <c r="G94" s="142">
        <v>45811</v>
      </c>
      <c r="H94" s="143">
        <v>45813</v>
      </c>
      <c r="I94" s="142">
        <v>45811</v>
      </c>
      <c r="J94" s="143">
        <v>45813</v>
      </c>
      <c r="K94" s="143">
        <v>45813</v>
      </c>
      <c r="L94" s="138" t="s">
        <v>230</v>
      </c>
      <c r="M94" s="137" t="s">
        <v>754</v>
      </c>
      <c r="N94" s="138" t="s">
        <v>755</v>
      </c>
      <c r="O94" s="138">
        <v>79681</v>
      </c>
      <c r="P94" s="140" t="s">
        <v>183</v>
      </c>
      <c r="Q94" s="125" t="s">
        <v>166</v>
      </c>
      <c r="R94" s="126" t="s">
        <v>167</v>
      </c>
      <c r="S94" s="149" t="s">
        <v>168</v>
      </c>
      <c r="T94" s="150" t="s">
        <v>168</v>
      </c>
      <c r="U94" s="150" t="s">
        <v>169</v>
      </c>
      <c r="V94" s="139" t="s">
        <v>756</v>
      </c>
      <c r="W94" s="146" t="s">
        <v>320</v>
      </c>
      <c r="X94" s="136" t="s">
        <v>757</v>
      </c>
      <c r="Y94" s="136">
        <v>869019</v>
      </c>
      <c r="Z94" s="136" t="s">
        <v>173</v>
      </c>
      <c r="AA94" s="136">
        <v>549358</v>
      </c>
      <c r="AB94" s="136" t="s">
        <v>173</v>
      </c>
      <c r="AC94" s="136" t="s">
        <v>174</v>
      </c>
      <c r="AD94" s="137" t="s">
        <v>25</v>
      </c>
      <c r="AE94" s="143" t="s">
        <v>189</v>
      </c>
      <c r="AF94" s="123" t="s">
        <v>177</v>
      </c>
      <c r="AG94" s="136">
        <v>1</v>
      </c>
      <c r="AH94" s="121">
        <v>0</v>
      </c>
      <c r="AI94" s="127">
        <f>IF(AD94="TIPO I",'BASE LIQUIDACION REDEBAN 2025'!$B$2,IF(AD94="TIPO II",'BASE LIQUIDACION REDEBAN 2025'!$B$3,IF(AD94="TIPO III",'BASE LIQUIDACION REDEBAN 2025'!$B$4,IF(AD94="TIPO IV",'BASE LIQUIDACION REDEBAN 2025'!$B$5,IF(AE94="AEREO",'BASE LIQUIDACION REDEBAN 2025'!$B$6,'BASE LIQUIDACION REDEBAN 2025'!$B$5)))))</f>
        <v>75096.394270399993</v>
      </c>
      <c r="AJ94" s="127">
        <f>IF(AD94="TIPO I",'BASE LIQUIDACION REDEBAN 2025'!$B$10,IF(AD94="TIPO II",'BASE LIQUIDACION REDEBAN 2025'!$B$11,IF(AD94="TIPO III",'BASE LIQUIDACION REDEBAN 2025'!$B$12,'BASE LIQUIDACION REDEBAN 2025'!$B$13)))</f>
        <v>75096.394270399993</v>
      </c>
      <c r="AK94" s="128">
        <f t="shared" si="2"/>
        <v>75096.394270399993</v>
      </c>
    </row>
    <row r="95" spans="1:37" s="85" customFormat="1" ht="13.9">
      <c r="A95" s="137" t="s">
        <v>97</v>
      </c>
      <c r="B95" s="8" t="str">
        <f>VLOOKUP(A95,'CENTRO DE COSTOS'!A:D,4,FALSE)</f>
        <v>JOSE MAURICIO HERNANDEZ ROJAS</v>
      </c>
      <c r="C95" s="8" t="str">
        <f>VLOOKUP(A95,'CENTRO DE COSTOS'!A:D,2,FALSE)</f>
        <v>0004-0001</v>
      </c>
      <c r="D95" s="136">
        <v>70717</v>
      </c>
      <c r="E95" s="122" t="s">
        <v>758</v>
      </c>
      <c r="F95" s="8" t="s">
        <v>759</v>
      </c>
      <c r="G95" s="142">
        <v>45811</v>
      </c>
      <c r="H95" s="143">
        <v>45813</v>
      </c>
      <c r="I95" s="142">
        <v>45811</v>
      </c>
      <c r="J95" s="143">
        <v>45813</v>
      </c>
      <c r="K95" s="143">
        <v>45813</v>
      </c>
      <c r="L95" s="138" t="s">
        <v>730</v>
      </c>
      <c r="M95" s="137" t="s">
        <v>760</v>
      </c>
      <c r="N95" s="138" t="s">
        <v>761</v>
      </c>
      <c r="O95" s="138">
        <v>79683</v>
      </c>
      <c r="P95" s="140" t="s">
        <v>165</v>
      </c>
      <c r="Q95" s="125" t="s">
        <v>166</v>
      </c>
      <c r="R95" s="126" t="s">
        <v>167</v>
      </c>
      <c r="S95" s="149" t="s">
        <v>168</v>
      </c>
      <c r="T95" s="150" t="s">
        <v>168</v>
      </c>
      <c r="U95" s="150" t="s">
        <v>169</v>
      </c>
      <c r="V95" s="139" t="s">
        <v>762</v>
      </c>
      <c r="W95" s="146" t="s">
        <v>733</v>
      </c>
      <c r="X95" s="136" t="s">
        <v>763</v>
      </c>
      <c r="Y95" s="136">
        <v>794606</v>
      </c>
      <c r="Z95" s="136" t="s">
        <v>173</v>
      </c>
      <c r="AA95" s="136">
        <v>1178939</v>
      </c>
      <c r="AB95" s="136" t="s">
        <v>173</v>
      </c>
      <c r="AC95" s="136" t="s">
        <v>174</v>
      </c>
      <c r="AD95" s="137" t="s">
        <v>28</v>
      </c>
      <c r="AE95" s="143" t="s">
        <v>189</v>
      </c>
      <c r="AF95" s="123" t="s">
        <v>177</v>
      </c>
      <c r="AG95" s="136">
        <v>1</v>
      </c>
      <c r="AH95" s="121">
        <v>0</v>
      </c>
      <c r="AI95" s="127">
        <f>IF(AD95="TIPO I",'BASE LIQUIDACION REDEBAN 2025'!$B$2,IF(AD95="TIPO II",'BASE LIQUIDACION REDEBAN 2025'!$B$3,IF(AD95="TIPO III",'BASE LIQUIDACION REDEBAN 2025'!$B$4,IF(AD95="TIPO IV",'BASE LIQUIDACION REDEBAN 2025'!$B$5,IF(AE95="AEREO",'BASE LIQUIDACION REDEBAN 2025'!$B$6,'BASE LIQUIDACION REDEBAN 2025'!$B$5)))))</f>
        <v>163813.69572160003</v>
      </c>
      <c r="AJ95" s="127">
        <f>IF(AD95="TIPO I",'BASE LIQUIDACION REDEBAN 2025'!$B$10,IF(AD95="TIPO II",'BASE LIQUIDACION REDEBAN 2025'!$B$11,IF(AD95="TIPO III",'BASE LIQUIDACION REDEBAN 2025'!$B$12,'BASE LIQUIDACION REDEBAN 2025'!$B$13)))</f>
        <v>140395.6348884</v>
      </c>
      <c r="AK95" s="128">
        <f t="shared" si="2"/>
        <v>163813.69572160003</v>
      </c>
    </row>
    <row r="96" spans="1:37" s="85" customFormat="1" ht="13.9">
      <c r="A96" s="137" t="s">
        <v>92</v>
      </c>
      <c r="B96" s="8" t="str">
        <f>VLOOKUP(A96,'CENTRO DE COSTOS'!A:D,4,FALSE)</f>
        <v>KEVIN ALEXIS CORZO BUSTOS</v>
      </c>
      <c r="C96" s="8" t="str">
        <f>VLOOKUP(A96,'CENTRO DE COSTOS'!A:D,2,FALSE)</f>
        <v>0004-0007</v>
      </c>
      <c r="D96" s="136">
        <v>41001</v>
      </c>
      <c r="E96" s="122" t="s">
        <v>764</v>
      </c>
      <c r="F96" s="8" t="s">
        <v>765</v>
      </c>
      <c r="G96" s="142">
        <v>45811</v>
      </c>
      <c r="H96" s="143">
        <v>45813</v>
      </c>
      <c r="I96" s="142">
        <v>45811</v>
      </c>
      <c r="J96" s="143">
        <v>45812</v>
      </c>
      <c r="K96" s="143">
        <v>45812</v>
      </c>
      <c r="L96" s="138" t="s">
        <v>256</v>
      </c>
      <c r="M96" s="137" t="s">
        <v>92</v>
      </c>
      <c r="N96" s="138" t="s">
        <v>766</v>
      </c>
      <c r="O96" s="138">
        <v>79680</v>
      </c>
      <c r="P96" s="140" t="s">
        <v>165</v>
      </c>
      <c r="Q96" s="125" t="s">
        <v>166</v>
      </c>
      <c r="R96" s="126" t="s">
        <v>167</v>
      </c>
      <c r="S96" s="149" t="s">
        <v>168</v>
      </c>
      <c r="T96" s="150" t="s">
        <v>168</v>
      </c>
      <c r="U96" s="150" t="s">
        <v>169</v>
      </c>
      <c r="V96" s="139" t="s">
        <v>767</v>
      </c>
      <c r="W96" s="146" t="s">
        <v>259</v>
      </c>
      <c r="X96" s="136" t="s">
        <v>768</v>
      </c>
      <c r="Y96" s="136">
        <v>959134</v>
      </c>
      <c r="Z96" s="136" t="s">
        <v>173</v>
      </c>
      <c r="AA96" s="136">
        <v>534976</v>
      </c>
      <c r="AB96" s="136" t="s">
        <v>173</v>
      </c>
      <c r="AC96" s="136" t="s">
        <v>174</v>
      </c>
      <c r="AD96" s="137" t="s">
        <v>25</v>
      </c>
      <c r="AE96" s="143" t="s">
        <v>189</v>
      </c>
      <c r="AF96" s="123" t="s">
        <v>177</v>
      </c>
      <c r="AG96" s="136">
        <v>1</v>
      </c>
      <c r="AH96" s="121">
        <v>0</v>
      </c>
      <c r="AI96" s="127">
        <f>IF(AD96="TIPO I",'BASE LIQUIDACION REDEBAN 2025'!$B$2,IF(AD96="TIPO II",'BASE LIQUIDACION REDEBAN 2025'!$B$3,IF(AD96="TIPO III",'BASE LIQUIDACION REDEBAN 2025'!$B$4,IF(AD96="TIPO IV",'BASE LIQUIDACION REDEBAN 2025'!$B$5,IF(AE96="AEREO",'BASE LIQUIDACION REDEBAN 2025'!$B$6,'BASE LIQUIDACION REDEBAN 2025'!$B$5)))))</f>
        <v>75096.394270399993</v>
      </c>
      <c r="AJ96" s="127">
        <f>IF(AD96="TIPO I",'BASE LIQUIDACION REDEBAN 2025'!$B$10,IF(AD96="TIPO II",'BASE LIQUIDACION REDEBAN 2025'!$B$11,IF(AD96="TIPO III",'BASE LIQUIDACION REDEBAN 2025'!$B$12,'BASE LIQUIDACION REDEBAN 2025'!$B$13)))</f>
        <v>75096.394270399993</v>
      </c>
      <c r="AK96" s="128">
        <f t="shared" si="2"/>
        <v>75096.394270399993</v>
      </c>
    </row>
    <row r="97" spans="1:37" s="85" customFormat="1" ht="13.9">
      <c r="A97" s="137" t="s">
        <v>68</v>
      </c>
      <c r="B97" s="8" t="str">
        <f>VLOOKUP(A97,'CENTRO DE COSTOS'!A:D,4,FALSE)</f>
        <v>WILLIAM ASDRUBAL ROZO ROZO</v>
      </c>
      <c r="C97" s="8" t="str">
        <f>VLOOKUP(A97,'CENTRO DE COSTOS'!A:D,2,FALSE)</f>
        <v>0004-0004</v>
      </c>
      <c r="D97" s="136">
        <v>11001</v>
      </c>
      <c r="E97" s="122" t="s">
        <v>769</v>
      </c>
      <c r="F97" s="8" t="s">
        <v>770</v>
      </c>
      <c r="G97" s="142">
        <v>45811</v>
      </c>
      <c r="H97" s="143">
        <v>45813</v>
      </c>
      <c r="I97" s="142">
        <v>45811</v>
      </c>
      <c r="J97" s="143">
        <v>45813</v>
      </c>
      <c r="K97" s="143">
        <v>45813</v>
      </c>
      <c r="L97" s="138" t="s">
        <v>298</v>
      </c>
      <c r="M97" s="137" t="s">
        <v>68</v>
      </c>
      <c r="N97" s="138" t="s">
        <v>771</v>
      </c>
      <c r="O97" s="138">
        <v>79538</v>
      </c>
      <c r="P97" s="140" t="s">
        <v>183</v>
      </c>
      <c r="Q97" s="125" t="s">
        <v>166</v>
      </c>
      <c r="R97" s="126" t="s">
        <v>167</v>
      </c>
      <c r="S97" s="149" t="s">
        <v>168</v>
      </c>
      <c r="T97" s="150" t="s">
        <v>168</v>
      </c>
      <c r="U97" s="150" t="s">
        <v>169</v>
      </c>
      <c r="V97" s="139" t="s">
        <v>772</v>
      </c>
      <c r="W97" s="146" t="s">
        <v>301</v>
      </c>
      <c r="X97" s="136" t="s">
        <v>773</v>
      </c>
      <c r="Y97" s="136">
        <v>1171028</v>
      </c>
      <c r="Z97" s="136" t="s">
        <v>173</v>
      </c>
      <c r="AA97" s="136">
        <v>1097312</v>
      </c>
      <c r="AB97" s="136" t="s">
        <v>173</v>
      </c>
      <c r="AC97" s="136" t="s">
        <v>174</v>
      </c>
      <c r="AD97" s="137" t="s">
        <v>25</v>
      </c>
      <c r="AE97" s="143" t="s">
        <v>189</v>
      </c>
      <c r="AF97" s="123" t="s">
        <v>177</v>
      </c>
      <c r="AG97" s="136">
        <v>1</v>
      </c>
      <c r="AH97" s="121">
        <v>0</v>
      </c>
      <c r="AI97" s="127">
        <f>IF(AD97="TIPO I",'BASE LIQUIDACION REDEBAN 2025'!$B$2,IF(AD97="TIPO II",'BASE LIQUIDACION REDEBAN 2025'!$B$3,IF(AD97="TIPO III",'BASE LIQUIDACION REDEBAN 2025'!$B$4,IF(AD97="TIPO IV",'BASE LIQUIDACION REDEBAN 2025'!$B$5,IF(AE97="AEREO",'BASE LIQUIDACION REDEBAN 2025'!$B$6,'BASE LIQUIDACION REDEBAN 2025'!$B$5)))))</f>
        <v>75096.394270399993</v>
      </c>
      <c r="AJ97" s="127">
        <f>IF(AD97="TIPO I",'BASE LIQUIDACION REDEBAN 2025'!$B$10,IF(AD97="TIPO II",'BASE LIQUIDACION REDEBAN 2025'!$B$11,IF(AD97="TIPO III",'BASE LIQUIDACION REDEBAN 2025'!$B$12,'BASE LIQUIDACION REDEBAN 2025'!$B$13)))</f>
        <v>75096.394270399993</v>
      </c>
      <c r="AK97" s="128">
        <f t="shared" si="2"/>
        <v>75096.394270399993</v>
      </c>
    </row>
    <row r="98" spans="1:37" s="85" customFormat="1" ht="13.9">
      <c r="A98" s="137" t="s">
        <v>68</v>
      </c>
      <c r="B98" s="8" t="str">
        <f>VLOOKUP(A98,'CENTRO DE COSTOS'!A:D,4,FALSE)</f>
        <v>WILLIAM ASDRUBAL ROZO ROZO</v>
      </c>
      <c r="C98" s="8" t="str">
        <f>VLOOKUP(A98,'CENTRO DE COSTOS'!A:D,2,FALSE)</f>
        <v>0004-0004</v>
      </c>
      <c r="D98" s="136">
        <v>11001</v>
      </c>
      <c r="E98" s="122" t="s">
        <v>774</v>
      </c>
      <c r="F98" s="8" t="s">
        <v>775</v>
      </c>
      <c r="G98" s="142">
        <v>45811</v>
      </c>
      <c r="H98" s="143">
        <v>45813</v>
      </c>
      <c r="I98" s="142">
        <v>45811</v>
      </c>
      <c r="J98" s="143">
        <v>45813</v>
      </c>
      <c r="K98" s="143">
        <v>45813</v>
      </c>
      <c r="L98" s="138" t="s">
        <v>298</v>
      </c>
      <c r="M98" s="137" t="s">
        <v>68</v>
      </c>
      <c r="N98" s="138" t="s">
        <v>776</v>
      </c>
      <c r="O98" s="138">
        <v>79532</v>
      </c>
      <c r="P98" s="140" t="s">
        <v>233</v>
      </c>
      <c r="Q98" s="125" t="s">
        <v>166</v>
      </c>
      <c r="R98" s="126" t="s">
        <v>167</v>
      </c>
      <c r="S98" s="149" t="s">
        <v>168</v>
      </c>
      <c r="T98" s="150" t="s">
        <v>168</v>
      </c>
      <c r="U98" s="150" t="s">
        <v>169</v>
      </c>
      <c r="V98" s="139" t="s">
        <v>777</v>
      </c>
      <c r="W98" s="146" t="s">
        <v>778</v>
      </c>
      <c r="X98" s="136" t="s">
        <v>779</v>
      </c>
      <c r="Y98" s="136">
        <v>917143</v>
      </c>
      <c r="Z98" s="136" t="s">
        <v>173</v>
      </c>
      <c r="AA98" s="136">
        <v>893413</v>
      </c>
      <c r="AB98" s="136" t="s">
        <v>173</v>
      </c>
      <c r="AC98" s="136" t="s">
        <v>174</v>
      </c>
      <c r="AD98" s="137" t="s">
        <v>25</v>
      </c>
      <c r="AE98" s="143" t="s">
        <v>189</v>
      </c>
      <c r="AF98" s="123" t="s">
        <v>177</v>
      </c>
      <c r="AG98" s="136">
        <v>1</v>
      </c>
      <c r="AH98" s="121">
        <v>0</v>
      </c>
      <c r="AI98" s="127">
        <f>IF(AD98="TIPO I",'BASE LIQUIDACION REDEBAN 2025'!$B$2,IF(AD98="TIPO II",'BASE LIQUIDACION REDEBAN 2025'!$B$3,IF(AD98="TIPO III",'BASE LIQUIDACION REDEBAN 2025'!$B$4,IF(AD98="TIPO IV",'BASE LIQUIDACION REDEBAN 2025'!$B$5,IF(AE98="AEREO",'BASE LIQUIDACION REDEBAN 2025'!$B$6,'BASE LIQUIDACION REDEBAN 2025'!$B$5)))))</f>
        <v>75096.394270399993</v>
      </c>
      <c r="AJ98" s="127">
        <f>IF(AD98="TIPO I",'BASE LIQUIDACION REDEBAN 2025'!$B$10,IF(AD98="TIPO II",'BASE LIQUIDACION REDEBAN 2025'!$B$11,IF(AD98="TIPO III",'BASE LIQUIDACION REDEBAN 2025'!$B$12,'BASE LIQUIDACION REDEBAN 2025'!$B$13)))</f>
        <v>75096.394270399993</v>
      </c>
      <c r="AK98" s="128">
        <f t="shared" si="2"/>
        <v>75096.394270399993</v>
      </c>
    </row>
    <row r="99" spans="1:37" s="85" customFormat="1" ht="13.9">
      <c r="A99" s="137" t="s">
        <v>60</v>
      </c>
      <c r="B99" s="8" t="str">
        <f>VLOOKUP(A99,'CENTRO DE COSTOS'!A:D,4,FALSE)</f>
        <v>JUAN SEBASTIÁN RÍOS CASTRILLÓN</v>
      </c>
      <c r="C99" s="8" t="str">
        <f>VLOOKUP(A99,'CENTRO DE COSTOS'!A:D,2,FALSE)</f>
        <v>0004-0005</v>
      </c>
      <c r="D99" s="136">
        <v>5837</v>
      </c>
      <c r="E99" s="122" t="s">
        <v>780</v>
      </c>
      <c r="F99" s="8" t="s">
        <v>781</v>
      </c>
      <c r="G99" s="142">
        <v>45811</v>
      </c>
      <c r="H99" s="143">
        <v>45813</v>
      </c>
      <c r="I99" s="142">
        <v>45811</v>
      </c>
      <c r="J99" s="143">
        <v>45819</v>
      </c>
      <c r="K99" s="143">
        <v>45819</v>
      </c>
      <c r="L99" s="138" t="s">
        <v>290</v>
      </c>
      <c r="M99" s="137" t="s">
        <v>782</v>
      </c>
      <c r="N99" s="138" t="s">
        <v>783</v>
      </c>
      <c r="O99" s="138">
        <v>79383</v>
      </c>
      <c r="P99" s="140" t="s">
        <v>233</v>
      </c>
      <c r="Q99" s="125" t="s">
        <v>166</v>
      </c>
      <c r="R99" s="126" t="s">
        <v>167</v>
      </c>
      <c r="S99" s="149" t="s">
        <v>168</v>
      </c>
      <c r="T99" s="150" t="s">
        <v>168</v>
      </c>
      <c r="U99" s="136" t="s">
        <v>169</v>
      </c>
      <c r="V99" s="139" t="s">
        <v>784</v>
      </c>
      <c r="W99" s="146" t="s">
        <v>785</v>
      </c>
      <c r="X99" s="136" t="s">
        <v>786</v>
      </c>
      <c r="Y99" s="136">
        <v>1051048</v>
      </c>
      <c r="Z99" s="136" t="s">
        <v>173</v>
      </c>
      <c r="AA99" s="136">
        <v>545397</v>
      </c>
      <c r="AB99" s="136" t="s">
        <v>173</v>
      </c>
      <c r="AC99" s="136" t="s">
        <v>174</v>
      </c>
      <c r="AD99" s="137" t="s">
        <v>28</v>
      </c>
      <c r="AE99" s="143" t="s">
        <v>189</v>
      </c>
      <c r="AF99" s="123" t="s">
        <v>177</v>
      </c>
      <c r="AG99" s="136">
        <v>1</v>
      </c>
      <c r="AH99" s="121">
        <v>0</v>
      </c>
      <c r="AI99" s="127">
        <f>IF(AD99="TIPO I",'BASE LIQUIDACION REDEBAN 2025'!$B$2,IF(AD99="TIPO II",'BASE LIQUIDACION REDEBAN 2025'!$B$3,IF(AD99="TIPO III",'BASE LIQUIDACION REDEBAN 2025'!$B$4,IF(AD99="TIPO IV",'BASE LIQUIDACION REDEBAN 2025'!$B$5,IF(AE99="AEREO",'BASE LIQUIDACION REDEBAN 2025'!$B$6,'BASE LIQUIDACION REDEBAN 2025'!$B$5)))))</f>
        <v>163813.69572160003</v>
      </c>
      <c r="AJ99" s="127">
        <f>IF(AD99="TIPO I",'BASE LIQUIDACION REDEBAN 2025'!$B$10,IF(AD99="TIPO II",'BASE LIQUIDACION REDEBAN 2025'!$B$11,IF(AD99="TIPO III",'BASE LIQUIDACION REDEBAN 2025'!$B$12,'BASE LIQUIDACION REDEBAN 2025'!$B$13)))</f>
        <v>140395.6348884</v>
      </c>
      <c r="AK99" s="128">
        <f t="shared" si="2"/>
        <v>163813.69572160003</v>
      </c>
    </row>
    <row r="100" spans="1:37" s="85" customFormat="1" ht="13.9">
      <c r="A100" s="137" t="s">
        <v>93</v>
      </c>
      <c r="B100" s="8" t="str">
        <f>VLOOKUP(A100,'CENTRO DE COSTOS'!A:D,4,FALSE)</f>
        <v>DIEGO FERNANDO HENAO CARDONA</v>
      </c>
      <c r="C100" s="8" t="str">
        <f>VLOOKUP(A100,'CENTRO DE COSTOS'!A:D,2,FALSE)</f>
        <v>0004-0003</v>
      </c>
      <c r="D100" s="136">
        <v>52612</v>
      </c>
      <c r="E100" s="122" t="s">
        <v>787</v>
      </c>
      <c r="F100" s="8" t="s">
        <v>788</v>
      </c>
      <c r="G100" s="142">
        <v>45811</v>
      </c>
      <c r="H100" s="143">
        <v>45813</v>
      </c>
      <c r="I100" s="142">
        <v>45811</v>
      </c>
      <c r="J100" s="143">
        <v>45814</v>
      </c>
      <c r="K100" s="143">
        <v>45814</v>
      </c>
      <c r="L100" s="138" t="s">
        <v>162</v>
      </c>
      <c r="M100" s="137" t="s">
        <v>789</v>
      </c>
      <c r="N100" s="138" t="s">
        <v>790</v>
      </c>
      <c r="O100" s="138">
        <v>79570</v>
      </c>
      <c r="P100" s="140" t="s">
        <v>233</v>
      </c>
      <c r="Q100" s="125" t="s">
        <v>166</v>
      </c>
      <c r="R100" s="126" t="s">
        <v>167</v>
      </c>
      <c r="S100" s="149" t="s">
        <v>168</v>
      </c>
      <c r="T100" s="150" t="s">
        <v>168</v>
      </c>
      <c r="U100" s="136" t="s">
        <v>169</v>
      </c>
      <c r="V100" s="139" t="s">
        <v>791</v>
      </c>
      <c r="W100" s="146" t="s">
        <v>740</v>
      </c>
      <c r="X100" s="136" t="s">
        <v>792</v>
      </c>
      <c r="Y100" s="136">
        <v>1172755</v>
      </c>
      <c r="Z100" s="136" t="s">
        <v>173</v>
      </c>
      <c r="AA100" s="136">
        <v>997326</v>
      </c>
      <c r="AB100" s="136" t="s">
        <v>173</v>
      </c>
      <c r="AC100" s="136" t="s">
        <v>174</v>
      </c>
      <c r="AD100" s="137" t="s">
        <v>30</v>
      </c>
      <c r="AE100" s="143" t="s">
        <v>189</v>
      </c>
      <c r="AF100" s="123" t="s">
        <v>177</v>
      </c>
      <c r="AG100" s="136">
        <v>1</v>
      </c>
      <c r="AH100" s="121">
        <v>0</v>
      </c>
      <c r="AI100" s="127">
        <f>IF(AD100="TIPO I",'BASE LIQUIDACION REDEBAN 2025'!$B$2,IF(AD100="TIPO II",'BASE LIQUIDACION REDEBAN 2025'!$B$3,IF(AD100="TIPO III",'BASE LIQUIDACION REDEBAN 2025'!$B$4,IF(AD100="TIPO IV",'BASE LIQUIDACION REDEBAN 2025'!$B$5,IF(AE100="AEREO",'BASE LIQUIDACION REDEBAN 2025'!$B$6,'BASE LIQUIDACION REDEBAN 2025'!$B$5)))))</f>
        <v>275728.78077800001</v>
      </c>
      <c r="AJ100" s="127">
        <f>IF(AD100="TIPO I",'BASE LIQUIDACION REDEBAN 2025'!$B$10,IF(AD100="TIPO II",'BASE LIQUIDACION REDEBAN 2025'!$B$11,IF(AD100="TIPO III",'BASE LIQUIDACION REDEBAN 2025'!$B$12,'BASE LIQUIDACION REDEBAN 2025'!$B$13)))</f>
        <v>196536.5258152</v>
      </c>
      <c r="AK100" s="128">
        <f t="shared" si="2"/>
        <v>275728.78077800001</v>
      </c>
    </row>
    <row r="101" spans="1:37" s="85" customFormat="1" ht="13.9">
      <c r="A101" s="137" t="s">
        <v>68</v>
      </c>
      <c r="B101" s="8" t="str">
        <f>VLOOKUP(A101,'CENTRO DE COSTOS'!A:D,4,FALSE)</f>
        <v>WILLIAM ASDRUBAL ROZO ROZO</v>
      </c>
      <c r="C101" s="8" t="str">
        <f>VLOOKUP(A101,'CENTRO DE COSTOS'!A:D,2,FALSE)</f>
        <v>0004-0004</v>
      </c>
      <c r="D101" s="136">
        <v>11001</v>
      </c>
      <c r="E101" s="122" t="s">
        <v>793</v>
      </c>
      <c r="F101" s="8" t="s">
        <v>794</v>
      </c>
      <c r="G101" s="142">
        <v>45811</v>
      </c>
      <c r="H101" s="143">
        <v>45813</v>
      </c>
      <c r="I101" s="142">
        <v>45811</v>
      </c>
      <c r="J101" s="143">
        <v>45813</v>
      </c>
      <c r="K101" s="143">
        <v>45813</v>
      </c>
      <c r="L101" s="138" t="s">
        <v>298</v>
      </c>
      <c r="M101" s="137" t="s">
        <v>68</v>
      </c>
      <c r="N101" s="138" t="s">
        <v>795</v>
      </c>
      <c r="O101" s="138">
        <v>79530</v>
      </c>
      <c r="P101" s="140" t="s">
        <v>233</v>
      </c>
      <c r="Q101" s="125" t="s">
        <v>166</v>
      </c>
      <c r="R101" s="126" t="s">
        <v>167</v>
      </c>
      <c r="S101" s="149" t="s">
        <v>168</v>
      </c>
      <c r="T101" s="150" t="s">
        <v>168</v>
      </c>
      <c r="U101" s="150" t="s">
        <v>169</v>
      </c>
      <c r="V101" s="139" t="s">
        <v>796</v>
      </c>
      <c r="W101" s="146" t="s">
        <v>397</v>
      </c>
      <c r="X101" s="136" t="s">
        <v>797</v>
      </c>
      <c r="Y101" s="136">
        <v>1039497</v>
      </c>
      <c r="Z101" s="136" t="s">
        <v>173</v>
      </c>
      <c r="AA101" s="136">
        <v>893078</v>
      </c>
      <c r="AB101" s="136" t="s">
        <v>173</v>
      </c>
      <c r="AC101" s="136" t="s">
        <v>174</v>
      </c>
      <c r="AD101" s="137" t="s">
        <v>25</v>
      </c>
      <c r="AE101" s="143" t="s">
        <v>189</v>
      </c>
      <c r="AF101" s="123" t="s">
        <v>177</v>
      </c>
      <c r="AG101" s="136">
        <v>1</v>
      </c>
      <c r="AH101" s="121">
        <v>0</v>
      </c>
      <c r="AI101" s="127">
        <f>IF(AD101="TIPO I",'BASE LIQUIDACION REDEBAN 2025'!$B$2,IF(AD101="TIPO II",'BASE LIQUIDACION REDEBAN 2025'!$B$3,IF(AD101="TIPO III",'BASE LIQUIDACION REDEBAN 2025'!$B$4,IF(AD101="TIPO IV",'BASE LIQUIDACION REDEBAN 2025'!$B$5,IF(AE101="AEREO",'BASE LIQUIDACION REDEBAN 2025'!$B$6,'BASE LIQUIDACION REDEBAN 2025'!$B$5)))))</f>
        <v>75096.394270399993</v>
      </c>
      <c r="AJ101" s="127">
        <f>IF(AD101="TIPO I",'BASE LIQUIDACION REDEBAN 2025'!$B$10,IF(AD101="TIPO II",'BASE LIQUIDACION REDEBAN 2025'!$B$11,IF(AD101="TIPO III",'BASE LIQUIDACION REDEBAN 2025'!$B$12,'BASE LIQUIDACION REDEBAN 2025'!$B$13)))</f>
        <v>75096.394270399993</v>
      </c>
      <c r="AK101" s="128">
        <f t="shared" si="2"/>
        <v>75096.394270399993</v>
      </c>
    </row>
    <row r="102" spans="1:37" s="85" customFormat="1" ht="13.9">
      <c r="A102" s="137" t="s">
        <v>90</v>
      </c>
      <c r="B102" s="8" t="str">
        <f>VLOOKUP(A102,'CENTRO DE COSTOS'!A:D,4,FALSE)</f>
        <v>JUAN SEBASTIÁN RÍOS CASTRILLÓN</v>
      </c>
      <c r="C102" s="8" t="str">
        <f>VLOOKUP(A102,'CENTRO DE COSTOS'!A:D,2,FALSE)</f>
        <v>0004-0005</v>
      </c>
      <c r="D102" s="136">
        <v>5001</v>
      </c>
      <c r="E102" s="122" t="s">
        <v>798</v>
      </c>
      <c r="F102" s="8" t="s">
        <v>799</v>
      </c>
      <c r="G102" s="142">
        <v>45813</v>
      </c>
      <c r="H102" s="143">
        <v>45817</v>
      </c>
      <c r="I102" s="142">
        <v>45813</v>
      </c>
      <c r="J102" s="143">
        <v>45814</v>
      </c>
      <c r="K102" s="143">
        <v>45814</v>
      </c>
      <c r="L102" s="138" t="s">
        <v>290</v>
      </c>
      <c r="M102" s="137" t="s">
        <v>90</v>
      </c>
      <c r="N102" s="138" t="s">
        <v>800</v>
      </c>
      <c r="O102" s="138">
        <v>79708</v>
      </c>
      <c r="P102" s="140" t="s">
        <v>801</v>
      </c>
      <c r="Q102" s="125" t="s">
        <v>166</v>
      </c>
      <c r="R102" s="126" t="s">
        <v>167</v>
      </c>
      <c r="S102" s="149" t="s">
        <v>802</v>
      </c>
      <c r="T102" s="150" t="s">
        <v>803</v>
      </c>
      <c r="U102" s="150" t="s">
        <v>169</v>
      </c>
      <c r="V102" s="139" t="s">
        <v>804</v>
      </c>
      <c r="W102" s="146" t="s">
        <v>467</v>
      </c>
      <c r="X102" s="136" t="s">
        <v>805</v>
      </c>
      <c r="Y102" s="136">
        <v>728787</v>
      </c>
      <c r="Z102" s="136" t="s">
        <v>173</v>
      </c>
      <c r="AA102" s="136">
        <v>1239354</v>
      </c>
      <c r="AB102" s="136" t="s">
        <v>173</v>
      </c>
      <c r="AC102" s="136" t="s">
        <v>174</v>
      </c>
      <c r="AD102" s="137" t="s">
        <v>25</v>
      </c>
      <c r="AE102" s="143" t="s">
        <v>189</v>
      </c>
      <c r="AF102" s="123" t="s">
        <v>177</v>
      </c>
      <c r="AG102" s="136">
        <v>1</v>
      </c>
      <c r="AH102" s="121">
        <v>0</v>
      </c>
      <c r="AI102" s="127">
        <f>IF(AD102="TIPO I",'BASE LIQUIDACION REDEBAN 2025'!$B$2,IF(AD102="TIPO II",'BASE LIQUIDACION REDEBAN 2025'!$B$3,IF(AD102="TIPO III",'BASE LIQUIDACION REDEBAN 2025'!$B$4,IF(AD102="TIPO IV",'BASE LIQUIDACION REDEBAN 2025'!$B$5,IF(AE102="AEREO",'BASE LIQUIDACION REDEBAN 2025'!$B$6,'BASE LIQUIDACION REDEBAN 2025'!$B$5)))))</f>
        <v>75096.394270399993</v>
      </c>
      <c r="AJ102" s="127">
        <f>IF(AD102="TIPO I",'BASE LIQUIDACION REDEBAN 2025'!$B$10,IF(AD102="TIPO II",'BASE LIQUIDACION REDEBAN 2025'!$B$11,IF(AD102="TIPO III",'BASE LIQUIDACION REDEBAN 2025'!$B$12,'BASE LIQUIDACION REDEBAN 2025'!$B$13)))</f>
        <v>75096.394270399993</v>
      </c>
      <c r="AK102" s="128">
        <f t="shared" si="2"/>
        <v>75096.394270399993</v>
      </c>
    </row>
    <row r="103" spans="1:37" s="85" customFormat="1" ht="13.9">
      <c r="A103" s="137" t="s">
        <v>90</v>
      </c>
      <c r="B103" s="8" t="str">
        <f>VLOOKUP(A103,'CENTRO DE COSTOS'!A:D,4,FALSE)</f>
        <v>JUAN SEBASTIÁN RÍOS CASTRILLÓN</v>
      </c>
      <c r="C103" s="8" t="str">
        <f>VLOOKUP(A103,'CENTRO DE COSTOS'!A:D,2,FALSE)</f>
        <v>0004-0005</v>
      </c>
      <c r="D103" s="136">
        <v>5001</v>
      </c>
      <c r="E103" s="122" t="s">
        <v>806</v>
      </c>
      <c r="F103" s="8" t="s">
        <v>807</v>
      </c>
      <c r="G103" s="142">
        <v>45813</v>
      </c>
      <c r="H103" s="143">
        <v>45817</v>
      </c>
      <c r="I103" s="142">
        <v>45813</v>
      </c>
      <c r="J103" s="143">
        <v>45814</v>
      </c>
      <c r="K103" s="143">
        <v>45814</v>
      </c>
      <c r="L103" s="138" t="s">
        <v>290</v>
      </c>
      <c r="M103" s="137" t="s">
        <v>90</v>
      </c>
      <c r="N103" s="138" t="s">
        <v>808</v>
      </c>
      <c r="O103" s="138">
        <v>79705</v>
      </c>
      <c r="P103" s="140" t="s">
        <v>801</v>
      </c>
      <c r="Q103" s="125" t="s">
        <v>166</v>
      </c>
      <c r="R103" s="126" t="s">
        <v>167</v>
      </c>
      <c r="S103" s="149" t="s">
        <v>802</v>
      </c>
      <c r="T103" s="150" t="s">
        <v>803</v>
      </c>
      <c r="U103" s="150" t="s">
        <v>169</v>
      </c>
      <c r="V103" s="139" t="s">
        <v>804</v>
      </c>
      <c r="W103" s="146" t="s">
        <v>360</v>
      </c>
      <c r="X103" s="136" t="s">
        <v>809</v>
      </c>
      <c r="Y103" s="136">
        <v>1168748</v>
      </c>
      <c r="Z103" s="136" t="s">
        <v>173</v>
      </c>
      <c r="AA103" s="136">
        <v>1239345</v>
      </c>
      <c r="AB103" s="136" t="s">
        <v>173</v>
      </c>
      <c r="AC103" s="136" t="s">
        <v>174</v>
      </c>
      <c r="AD103" s="137" t="s">
        <v>25</v>
      </c>
      <c r="AE103" s="143" t="s">
        <v>189</v>
      </c>
      <c r="AF103" s="123" t="s">
        <v>177</v>
      </c>
      <c r="AG103" s="136">
        <v>1</v>
      </c>
      <c r="AH103" s="121">
        <v>0</v>
      </c>
      <c r="AI103" s="127">
        <f>IF(AD103="TIPO I",'BASE LIQUIDACION REDEBAN 2025'!$B$2,IF(AD103="TIPO II",'BASE LIQUIDACION REDEBAN 2025'!$B$3,IF(AD103="TIPO III",'BASE LIQUIDACION REDEBAN 2025'!$B$4,IF(AD103="TIPO IV",'BASE LIQUIDACION REDEBAN 2025'!$B$5,IF(AE103="AEREO",'BASE LIQUIDACION REDEBAN 2025'!$B$6,'BASE LIQUIDACION REDEBAN 2025'!$B$5)))))</f>
        <v>75096.394270399993</v>
      </c>
      <c r="AJ103" s="127">
        <f>IF(AD103="TIPO I",'BASE LIQUIDACION REDEBAN 2025'!$B$10,IF(AD103="TIPO II",'BASE LIQUIDACION REDEBAN 2025'!$B$11,IF(AD103="TIPO III",'BASE LIQUIDACION REDEBAN 2025'!$B$12,'BASE LIQUIDACION REDEBAN 2025'!$B$13)))</f>
        <v>75096.394270399993</v>
      </c>
      <c r="AK103" s="128">
        <f t="shared" si="2"/>
        <v>75096.394270399993</v>
      </c>
    </row>
    <row r="104" spans="1:37" s="85" customFormat="1" ht="13.9">
      <c r="A104" s="137" t="s">
        <v>90</v>
      </c>
      <c r="B104" s="8" t="str">
        <f>VLOOKUP(A104,'CENTRO DE COSTOS'!A:D,4,FALSE)</f>
        <v>JUAN SEBASTIÁN RÍOS CASTRILLÓN</v>
      </c>
      <c r="C104" s="8" t="str">
        <f>VLOOKUP(A104,'CENTRO DE COSTOS'!A:D,2,FALSE)</f>
        <v>0004-0005</v>
      </c>
      <c r="D104" s="136">
        <v>5001</v>
      </c>
      <c r="E104" s="122" t="s">
        <v>810</v>
      </c>
      <c r="F104" s="8" t="s">
        <v>811</v>
      </c>
      <c r="G104" s="142">
        <v>45813</v>
      </c>
      <c r="H104" s="143">
        <v>45817</v>
      </c>
      <c r="I104" s="142">
        <v>45813</v>
      </c>
      <c r="J104" s="143">
        <v>45817</v>
      </c>
      <c r="K104" s="143">
        <v>45817</v>
      </c>
      <c r="L104" s="138" t="s">
        <v>290</v>
      </c>
      <c r="M104" s="137" t="s">
        <v>90</v>
      </c>
      <c r="N104" s="138" t="s">
        <v>812</v>
      </c>
      <c r="O104" s="138">
        <v>79706</v>
      </c>
      <c r="P104" s="140" t="s">
        <v>801</v>
      </c>
      <c r="Q104" s="125" t="s">
        <v>166</v>
      </c>
      <c r="R104" s="126" t="s">
        <v>167</v>
      </c>
      <c r="S104" s="149" t="s">
        <v>802</v>
      </c>
      <c r="T104" s="150" t="s">
        <v>803</v>
      </c>
      <c r="U104" s="150" t="s">
        <v>169</v>
      </c>
      <c r="V104" s="139" t="s">
        <v>813</v>
      </c>
      <c r="W104" s="146" t="s">
        <v>557</v>
      </c>
      <c r="X104" s="136" t="s">
        <v>814</v>
      </c>
      <c r="Y104" s="136">
        <v>767767</v>
      </c>
      <c r="Z104" s="136" t="s">
        <v>173</v>
      </c>
      <c r="AA104" s="136">
        <v>892945</v>
      </c>
      <c r="AB104" s="136" t="s">
        <v>173</v>
      </c>
      <c r="AC104" s="136" t="s">
        <v>174</v>
      </c>
      <c r="AD104" s="137" t="s">
        <v>25</v>
      </c>
      <c r="AE104" s="143" t="s">
        <v>189</v>
      </c>
      <c r="AF104" s="123" t="s">
        <v>177</v>
      </c>
      <c r="AG104" s="136">
        <v>1</v>
      </c>
      <c r="AH104" s="121">
        <v>0</v>
      </c>
      <c r="AI104" s="127">
        <f>IF(AD104="TIPO I",'BASE LIQUIDACION REDEBAN 2025'!$B$2,IF(AD104="TIPO II",'BASE LIQUIDACION REDEBAN 2025'!$B$3,IF(AD104="TIPO III",'BASE LIQUIDACION REDEBAN 2025'!$B$4,IF(AD104="TIPO IV",'BASE LIQUIDACION REDEBAN 2025'!$B$5,IF(AE104="AEREO",'BASE LIQUIDACION REDEBAN 2025'!$B$6,'BASE LIQUIDACION REDEBAN 2025'!$B$5)))))</f>
        <v>75096.394270399993</v>
      </c>
      <c r="AJ104" s="127">
        <f>IF(AD104="TIPO I",'BASE LIQUIDACION REDEBAN 2025'!$B$10,IF(AD104="TIPO II",'BASE LIQUIDACION REDEBAN 2025'!$B$11,IF(AD104="TIPO III",'BASE LIQUIDACION REDEBAN 2025'!$B$12,'BASE LIQUIDACION REDEBAN 2025'!$B$13)))</f>
        <v>75096.394270399993</v>
      </c>
      <c r="AK104" s="128">
        <f t="shared" si="2"/>
        <v>75096.394270399993</v>
      </c>
    </row>
    <row r="105" spans="1:37" s="85" customFormat="1" ht="13.9">
      <c r="A105" s="137" t="s">
        <v>90</v>
      </c>
      <c r="B105" s="8" t="str">
        <f>VLOOKUP(A105,'CENTRO DE COSTOS'!A:D,4,FALSE)</f>
        <v>JUAN SEBASTIÁN RÍOS CASTRILLÓN</v>
      </c>
      <c r="C105" s="8" t="str">
        <f>VLOOKUP(A105,'CENTRO DE COSTOS'!A:D,2,FALSE)</f>
        <v>0004-0005</v>
      </c>
      <c r="D105" s="136">
        <v>5001</v>
      </c>
      <c r="E105" s="122" t="s">
        <v>815</v>
      </c>
      <c r="F105" s="8" t="s">
        <v>816</v>
      </c>
      <c r="G105" s="142">
        <v>45813</v>
      </c>
      <c r="H105" s="143">
        <v>45817</v>
      </c>
      <c r="I105" s="142">
        <v>45813</v>
      </c>
      <c r="J105" s="143">
        <v>45814</v>
      </c>
      <c r="K105" s="143">
        <v>45814</v>
      </c>
      <c r="L105" s="138" t="s">
        <v>290</v>
      </c>
      <c r="M105" s="137" t="s">
        <v>90</v>
      </c>
      <c r="N105" s="138" t="s">
        <v>817</v>
      </c>
      <c r="O105" s="138">
        <v>79707</v>
      </c>
      <c r="P105" s="140" t="s">
        <v>801</v>
      </c>
      <c r="Q105" s="125" t="s">
        <v>166</v>
      </c>
      <c r="R105" s="126" t="s">
        <v>167</v>
      </c>
      <c r="S105" s="149" t="s">
        <v>802</v>
      </c>
      <c r="T105" s="150" t="s">
        <v>803</v>
      </c>
      <c r="U105" s="150" t="s">
        <v>169</v>
      </c>
      <c r="V105" s="139" t="s">
        <v>804</v>
      </c>
      <c r="W105" s="146" t="s">
        <v>818</v>
      </c>
      <c r="X105" s="136" t="s">
        <v>819</v>
      </c>
      <c r="Y105" s="136">
        <v>772423</v>
      </c>
      <c r="Z105" s="136" t="s">
        <v>173</v>
      </c>
      <c r="AA105" s="136">
        <v>1239772</v>
      </c>
      <c r="AB105" s="136" t="s">
        <v>173</v>
      </c>
      <c r="AC105" s="136" t="s">
        <v>174</v>
      </c>
      <c r="AD105" s="137" t="s">
        <v>25</v>
      </c>
      <c r="AE105" s="143" t="s">
        <v>189</v>
      </c>
      <c r="AF105" s="123" t="s">
        <v>177</v>
      </c>
      <c r="AG105" s="136">
        <v>1</v>
      </c>
      <c r="AH105" s="121">
        <v>0</v>
      </c>
      <c r="AI105" s="127">
        <f>IF(AD105="TIPO I",'BASE LIQUIDACION REDEBAN 2025'!$B$2,IF(AD105="TIPO II",'BASE LIQUIDACION REDEBAN 2025'!$B$3,IF(AD105="TIPO III",'BASE LIQUIDACION REDEBAN 2025'!$B$4,IF(AD105="TIPO IV",'BASE LIQUIDACION REDEBAN 2025'!$B$5,IF(AE105="AEREO",'BASE LIQUIDACION REDEBAN 2025'!$B$6,'BASE LIQUIDACION REDEBAN 2025'!$B$5)))))</f>
        <v>75096.394270399993</v>
      </c>
      <c r="AJ105" s="127">
        <f>IF(AD105="TIPO I",'BASE LIQUIDACION REDEBAN 2025'!$B$10,IF(AD105="TIPO II",'BASE LIQUIDACION REDEBAN 2025'!$B$11,IF(AD105="TIPO III",'BASE LIQUIDACION REDEBAN 2025'!$B$12,'BASE LIQUIDACION REDEBAN 2025'!$B$13)))</f>
        <v>75096.394270399993</v>
      </c>
      <c r="AK105" s="128">
        <f t="shared" si="2"/>
        <v>75096.394270399993</v>
      </c>
    </row>
    <row r="106" spans="1:37" s="85" customFormat="1" ht="13.9">
      <c r="A106" s="137" t="s">
        <v>90</v>
      </c>
      <c r="B106" s="8" t="str">
        <f>VLOOKUP(A106,'CENTRO DE COSTOS'!A:D,4,FALSE)</f>
        <v>JUAN SEBASTIÁN RÍOS CASTRILLÓN</v>
      </c>
      <c r="C106" s="8" t="str">
        <f>VLOOKUP(A106,'CENTRO DE COSTOS'!A:D,2,FALSE)</f>
        <v>0004-0005</v>
      </c>
      <c r="D106" s="136">
        <v>5380</v>
      </c>
      <c r="E106" s="122" t="s">
        <v>820</v>
      </c>
      <c r="F106" s="8" t="s">
        <v>821</v>
      </c>
      <c r="G106" s="142">
        <v>45813</v>
      </c>
      <c r="H106" s="143">
        <v>45817</v>
      </c>
      <c r="I106" s="142">
        <v>45813</v>
      </c>
      <c r="J106" s="143">
        <v>45814</v>
      </c>
      <c r="K106" s="143">
        <v>45814</v>
      </c>
      <c r="L106" s="138" t="s">
        <v>290</v>
      </c>
      <c r="M106" s="137" t="s">
        <v>822</v>
      </c>
      <c r="N106" s="138" t="s">
        <v>823</v>
      </c>
      <c r="O106" s="138">
        <v>79704</v>
      </c>
      <c r="P106" s="140" t="s">
        <v>801</v>
      </c>
      <c r="Q106" s="125" t="s">
        <v>166</v>
      </c>
      <c r="R106" s="126" t="s">
        <v>167</v>
      </c>
      <c r="S106" s="149" t="s">
        <v>802</v>
      </c>
      <c r="T106" s="150" t="s">
        <v>803</v>
      </c>
      <c r="U106" s="150" t="s">
        <v>169</v>
      </c>
      <c r="V106" s="139" t="s">
        <v>804</v>
      </c>
      <c r="W106" s="146" t="s">
        <v>360</v>
      </c>
      <c r="X106" s="136" t="s">
        <v>824</v>
      </c>
      <c r="Y106" s="136">
        <v>1174356</v>
      </c>
      <c r="Z106" s="136" t="s">
        <v>173</v>
      </c>
      <c r="AA106" s="136">
        <v>1239637</v>
      </c>
      <c r="AB106" s="136" t="s">
        <v>173</v>
      </c>
      <c r="AC106" s="136" t="s">
        <v>174</v>
      </c>
      <c r="AD106" s="137" t="s">
        <v>25</v>
      </c>
      <c r="AE106" s="143" t="s">
        <v>189</v>
      </c>
      <c r="AF106" s="123" t="s">
        <v>177</v>
      </c>
      <c r="AG106" s="136">
        <v>1</v>
      </c>
      <c r="AH106" s="121">
        <v>0</v>
      </c>
      <c r="AI106" s="127">
        <f>IF(AD106="TIPO I",'BASE LIQUIDACION REDEBAN 2025'!$B$2,IF(AD106="TIPO II",'BASE LIQUIDACION REDEBAN 2025'!$B$3,IF(AD106="TIPO III",'BASE LIQUIDACION REDEBAN 2025'!$B$4,IF(AD106="TIPO IV",'BASE LIQUIDACION REDEBAN 2025'!$B$5,IF(AE106="AEREO",'BASE LIQUIDACION REDEBAN 2025'!$B$6,'BASE LIQUIDACION REDEBAN 2025'!$B$5)))))</f>
        <v>75096.394270399993</v>
      </c>
      <c r="AJ106" s="127">
        <f>IF(AD106="TIPO I",'BASE LIQUIDACION REDEBAN 2025'!$B$10,IF(AD106="TIPO II",'BASE LIQUIDACION REDEBAN 2025'!$B$11,IF(AD106="TIPO III",'BASE LIQUIDACION REDEBAN 2025'!$B$12,'BASE LIQUIDACION REDEBAN 2025'!$B$13)))</f>
        <v>75096.394270399993</v>
      </c>
      <c r="AK106" s="128">
        <f t="shared" si="2"/>
        <v>75096.394270399993</v>
      </c>
    </row>
    <row r="107" spans="1:37" s="85" customFormat="1" ht="13.9">
      <c r="A107" s="137" t="s">
        <v>87</v>
      </c>
      <c r="B107" s="8" t="str">
        <f>VLOOKUP(A107,'CENTRO DE COSTOS'!A:D,4,FALSE)</f>
        <v>DIEGO FERNANDO HENAO CARDONA</v>
      </c>
      <c r="C107" s="8" t="str">
        <f>VLOOKUP(A107,'CENTRO DE COSTOS'!A:D,2,FALSE)</f>
        <v>0004-0002</v>
      </c>
      <c r="D107" s="136">
        <v>17001</v>
      </c>
      <c r="E107" s="122" t="s">
        <v>825</v>
      </c>
      <c r="F107" s="8" t="s">
        <v>826</v>
      </c>
      <c r="G107" s="142">
        <v>45813</v>
      </c>
      <c r="H107" s="143">
        <v>45817</v>
      </c>
      <c r="I107" s="142">
        <v>45813</v>
      </c>
      <c r="J107" s="143">
        <v>45814</v>
      </c>
      <c r="K107" s="143">
        <v>45814</v>
      </c>
      <c r="L107" s="138" t="s">
        <v>827</v>
      </c>
      <c r="M107" s="137" t="s">
        <v>87</v>
      </c>
      <c r="N107" s="138" t="s">
        <v>828</v>
      </c>
      <c r="O107" s="138">
        <v>79701</v>
      </c>
      <c r="P107" s="140" t="s">
        <v>801</v>
      </c>
      <c r="Q107" s="125" t="s">
        <v>166</v>
      </c>
      <c r="R107" s="126" t="s">
        <v>167</v>
      </c>
      <c r="S107" s="149" t="s">
        <v>802</v>
      </c>
      <c r="T107" s="150" t="s">
        <v>803</v>
      </c>
      <c r="U107" s="150" t="s">
        <v>169</v>
      </c>
      <c r="V107" s="139" t="s">
        <v>804</v>
      </c>
      <c r="W107" s="146" t="s">
        <v>829</v>
      </c>
      <c r="X107" s="136" t="s">
        <v>830</v>
      </c>
      <c r="Y107" s="136">
        <v>929730</v>
      </c>
      <c r="Z107" s="136" t="s">
        <v>173</v>
      </c>
      <c r="AA107" s="136">
        <v>893407</v>
      </c>
      <c r="AB107" s="136" t="s">
        <v>173</v>
      </c>
      <c r="AC107" s="136" t="s">
        <v>174</v>
      </c>
      <c r="AD107" s="137" t="s">
        <v>25</v>
      </c>
      <c r="AE107" s="143" t="s">
        <v>189</v>
      </c>
      <c r="AF107" s="123" t="s">
        <v>177</v>
      </c>
      <c r="AG107" s="136">
        <v>1</v>
      </c>
      <c r="AH107" s="121">
        <v>0</v>
      </c>
      <c r="AI107" s="127">
        <f>IF(AD107="TIPO I",'BASE LIQUIDACION REDEBAN 2025'!$B$2,IF(AD107="TIPO II",'BASE LIQUIDACION REDEBAN 2025'!$B$3,IF(AD107="TIPO III",'BASE LIQUIDACION REDEBAN 2025'!$B$4,IF(AD107="TIPO IV",'BASE LIQUIDACION REDEBAN 2025'!$B$5,IF(AE107="AEREO",'BASE LIQUIDACION REDEBAN 2025'!$B$6,'BASE LIQUIDACION REDEBAN 2025'!$B$5)))))</f>
        <v>75096.394270399993</v>
      </c>
      <c r="AJ107" s="127">
        <f>IF(AD107="TIPO I",'BASE LIQUIDACION REDEBAN 2025'!$B$10,IF(AD107="TIPO II",'BASE LIQUIDACION REDEBAN 2025'!$B$11,IF(AD107="TIPO III",'BASE LIQUIDACION REDEBAN 2025'!$B$12,'BASE LIQUIDACION REDEBAN 2025'!$B$13)))</f>
        <v>75096.394270399993</v>
      </c>
      <c r="AK107" s="128">
        <f t="shared" si="2"/>
        <v>75096.394270399993</v>
      </c>
    </row>
    <row r="108" spans="1:37" s="85" customFormat="1" ht="13.9">
      <c r="A108" s="137" t="s">
        <v>72</v>
      </c>
      <c r="B108" s="8" t="str">
        <f>VLOOKUP(A108,'CENTRO DE COSTOS'!A:D,4,FALSE)</f>
        <v>MIGUEL JULIÁN HERNÁNDEZ GUARÍN</v>
      </c>
      <c r="C108" s="8" t="str">
        <f>VLOOKUP(A108,'CENTRO DE COSTOS'!A:D,2,FALSE)</f>
        <v>0004-0008</v>
      </c>
      <c r="D108" s="136">
        <v>20710</v>
      </c>
      <c r="E108" s="122" t="s">
        <v>831</v>
      </c>
      <c r="F108" s="8" t="s">
        <v>832</v>
      </c>
      <c r="G108" s="142">
        <v>45813</v>
      </c>
      <c r="H108" s="143">
        <v>45817</v>
      </c>
      <c r="I108" s="142">
        <v>45813</v>
      </c>
      <c r="J108" s="143">
        <v>45814</v>
      </c>
      <c r="K108" s="143">
        <v>45814</v>
      </c>
      <c r="L108" s="138" t="s">
        <v>269</v>
      </c>
      <c r="M108" s="137" t="s">
        <v>833</v>
      </c>
      <c r="N108" s="138" t="s">
        <v>834</v>
      </c>
      <c r="O108" s="138">
        <v>79703</v>
      </c>
      <c r="P108" s="140" t="s">
        <v>801</v>
      </c>
      <c r="Q108" s="125" t="s">
        <v>166</v>
      </c>
      <c r="R108" s="126" t="s">
        <v>167</v>
      </c>
      <c r="S108" s="149" t="s">
        <v>802</v>
      </c>
      <c r="T108" s="150" t="s">
        <v>803</v>
      </c>
      <c r="U108" s="150" t="s">
        <v>169</v>
      </c>
      <c r="V108" s="139" t="s">
        <v>804</v>
      </c>
      <c r="W108" s="146" t="s">
        <v>835</v>
      </c>
      <c r="X108" s="136" t="s">
        <v>836</v>
      </c>
      <c r="Y108" s="136">
        <v>1121913</v>
      </c>
      <c r="Z108" s="136" t="s">
        <v>173</v>
      </c>
      <c r="AA108" s="136">
        <v>915582</v>
      </c>
      <c r="AB108" s="136" t="s">
        <v>173</v>
      </c>
      <c r="AC108" s="136" t="s">
        <v>174</v>
      </c>
      <c r="AD108" s="137" t="s">
        <v>30</v>
      </c>
      <c r="AE108" s="143" t="s">
        <v>189</v>
      </c>
      <c r="AF108" s="123" t="s">
        <v>177</v>
      </c>
      <c r="AG108" s="136">
        <v>1</v>
      </c>
      <c r="AH108" s="121">
        <v>0</v>
      </c>
      <c r="AI108" s="127">
        <f>IF(AD108="TIPO I",'BASE LIQUIDACION REDEBAN 2025'!$B$2,IF(AD108="TIPO II",'BASE LIQUIDACION REDEBAN 2025'!$B$3,IF(AD108="TIPO III",'BASE LIQUIDACION REDEBAN 2025'!$B$4,IF(AD108="TIPO IV",'BASE LIQUIDACION REDEBAN 2025'!$B$5,IF(AE108="AEREO",'BASE LIQUIDACION REDEBAN 2025'!$B$6,'BASE LIQUIDACION REDEBAN 2025'!$B$5)))))</f>
        <v>275728.78077800001</v>
      </c>
      <c r="AJ108" s="127">
        <f>IF(AD108="TIPO I",'BASE LIQUIDACION REDEBAN 2025'!$B$10,IF(AD108="TIPO II",'BASE LIQUIDACION REDEBAN 2025'!$B$11,IF(AD108="TIPO III",'BASE LIQUIDACION REDEBAN 2025'!$B$12,'BASE LIQUIDACION REDEBAN 2025'!$B$13)))</f>
        <v>196536.5258152</v>
      </c>
      <c r="AK108" s="128">
        <f t="shared" si="2"/>
        <v>275728.78077800001</v>
      </c>
    </row>
    <row r="109" spans="1:37" s="85" customFormat="1" ht="13.9">
      <c r="A109" s="137" t="s">
        <v>91</v>
      </c>
      <c r="B109" s="8" t="str">
        <f>VLOOKUP(A109,'CENTRO DE COSTOS'!A:D,4,FALSE)</f>
        <v>JOSE MAURICIO HERNANDEZ ROJAS</v>
      </c>
      <c r="C109" s="8" t="str">
        <f>VLOOKUP(A109,'CENTRO DE COSTOS'!A:D,2,FALSE)</f>
        <v>0004-0001</v>
      </c>
      <c r="D109" s="136">
        <v>23300</v>
      </c>
      <c r="E109" s="122" t="s">
        <v>837</v>
      </c>
      <c r="F109" s="8" t="s">
        <v>838</v>
      </c>
      <c r="G109" s="142">
        <v>45813</v>
      </c>
      <c r="H109" s="143">
        <v>45817</v>
      </c>
      <c r="I109" s="142">
        <v>45813</v>
      </c>
      <c r="J109" s="143">
        <v>45814</v>
      </c>
      <c r="K109" s="143">
        <v>45814</v>
      </c>
      <c r="L109" s="138" t="s">
        <v>612</v>
      </c>
      <c r="M109" s="137" t="s">
        <v>839</v>
      </c>
      <c r="N109" s="138" t="s">
        <v>840</v>
      </c>
      <c r="O109" s="138">
        <v>79697</v>
      </c>
      <c r="P109" s="140" t="s">
        <v>801</v>
      </c>
      <c r="Q109" s="125" t="s">
        <v>166</v>
      </c>
      <c r="R109" s="126" t="s">
        <v>167</v>
      </c>
      <c r="S109" s="149" t="s">
        <v>802</v>
      </c>
      <c r="T109" s="150" t="s">
        <v>803</v>
      </c>
      <c r="U109" s="150" t="s">
        <v>169</v>
      </c>
      <c r="V109" s="139" t="s">
        <v>804</v>
      </c>
      <c r="W109" s="146" t="s">
        <v>841</v>
      </c>
      <c r="X109" s="136" t="s">
        <v>842</v>
      </c>
      <c r="Y109" s="136">
        <v>931730</v>
      </c>
      <c r="Z109" s="136" t="s">
        <v>173</v>
      </c>
      <c r="AA109" s="136">
        <v>913937</v>
      </c>
      <c r="AB109" s="136" t="s">
        <v>173</v>
      </c>
      <c r="AC109" s="136" t="s">
        <v>174</v>
      </c>
      <c r="AD109" s="137" t="s">
        <v>28</v>
      </c>
      <c r="AE109" s="143" t="s">
        <v>189</v>
      </c>
      <c r="AF109" s="123" t="s">
        <v>177</v>
      </c>
      <c r="AG109" s="136">
        <v>1</v>
      </c>
      <c r="AH109" s="121">
        <v>0</v>
      </c>
      <c r="AI109" s="127">
        <f>IF(AD109="TIPO I",'BASE LIQUIDACION REDEBAN 2025'!$B$2,IF(AD109="TIPO II",'BASE LIQUIDACION REDEBAN 2025'!$B$3,IF(AD109="TIPO III",'BASE LIQUIDACION REDEBAN 2025'!$B$4,IF(AD109="TIPO IV",'BASE LIQUIDACION REDEBAN 2025'!$B$5,IF(AE109="AEREO",'BASE LIQUIDACION REDEBAN 2025'!$B$6,'BASE LIQUIDACION REDEBAN 2025'!$B$5)))))</f>
        <v>163813.69572160003</v>
      </c>
      <c r="AJ109" s="127">
        <f>IF(AD109="TIPO I",'BASE LIQUIDACION REDEBAN 2025'!$B$10,IF(AD109="TIPO II",'BASE LIQUIDACION REDEBAN 2025'!$B$11,IF(AD109="TIPO III",'BASE LIQUIDACION REDEBAN 2025'!$B$12,'BASE LIQUIDACION REDEBAN 2025'!$B$13)))</f>
        <v>140395.6348884</v>
      </c>
      <c r="AK109" s="128">
        <f t="shared" si="2"/>
        <v>163813.69572160003</v>
      </c>
    </row>
    <row r="110" spans="1:37" s="85" customFormat="1" ht="13.9">
      <c r="A110" s="137" t="s">
        <v>81</v>
      </c>
      <c r="B110" s="8" t="str">
        <f>VLOOKUP(A110,'CENTRO DE COSTOS'!A:D,4,FALSE)</f>
        <v>MIGUEL JULIÁN HERNÁNDEZ GUARÍN</v>
      </c>
      <c r="C110" s="8" t="str">
        <f>VLOOKUP(A110,'CENTRO DE COSTOS'!A:D,2,FALSE)</f>
        <v>0004-0008</v>
      </c>
      <c r="D110" s="136">
        <v>54001</v>
      </c>
      <c r="E110" s="122" t="s">
        <v>843</v>
      </c>
      <c r="F110" s="8" t="s">
        <v>844</v>
      </c>
      <c r="G110" s="142">
        <v>45813</v>
      </c>
      <c r="H110" s="143">
        <v>45817</v>
      </c>
      <c r="I110" s="142">
        <v>45813</v>
      </c>
      <c r="J110" s="143">
        <v>45814</v>
      </c>
      <c r="K110" s="143">
        <v>45814</v>
      </c>
      <c r="L110" s="138" t="s">
        <v>408</v>
      </c>
      <c r="M110" s="137" t="s">
        <v>81</v>
      </c>
      <c r="N110" s="138" t="s">
        <v>845</v>
      </c>
      <c r="O110" s="138">
        <v>79698</v>
      </c>
      <c r="P110" s="140" t="s">
        <v>801</v>
      </c>
      <c r="Q110" s="125" t="s">
        <v>166</v>
      </c>
      <c r="R110" s="126" t="s">
        <v>167</v>
      </c>
      <c r="S110" s="149" t="s">
        <v>802</v>
      </c>
      <c r="T110" s="150" t="s">
        <v>803</v>
      </c>
      <c r="U110" s="150" t="s">
        <v>169</v>
      </c>
      <c r="V110" s="139" t="s">
        <v>804</v>
      </c>
      <c r="W110" s="146" t="s">
        <v>846</v>
      </c>
      <c r="X110" s="136" t="s">
        <v>847</v>
      </c>
      <c r="Y110" s="136">
        <v>1055636</v>
      </c>
      <c r="Z110" s="136" t="s">
        <v>173</v>
      </c>
      <c r="AA110" s="136">
        <v>932930</v>
      </c>
      <c r="AB110" s="136" t="s">
        <v>173</v>
      </c>
      <c r="AC110" s="136" t="s">
        <v>174</v>
      </c>
      <c r="AD110" s="137" t="s">
        <v>25</v>
      </c>
      <c r="AE110" s="143" t="s">
        <v>189</v>
      </c>
      <c r="AF110" s="123" t="s">
        <v>177</v>
      </c>
      <c r="AG110" s="136">
        <v>1</v>
      </c>
      <c r="AH110" s="121">
        <v>0</v>
      </c>
      <c r="AI110" s="127">
        <f>IF(AD110="TIPO I",'BASE LIQUIDACION REDEBAN 2025'!$B$2,IF(AD110="TIPO II",'BASE LIQUIDACION REDEBAN 2025'!$B$3,IF(AD110="TIPO III",'BASE LIQUIDACION REDEBAN 2025'!$B$4,IF(AD110="TIPO IV",'BASE LIQUIDACION REDEBAN 2025'!$B$5,IF(AE110="AEREO",'BASE LIQUIDACION REDEBAN 2025'!$B$6,'BASE LIQUIDACION REDEBAN 2025'!$B$5)))))</f>
        <v>75096.394270399993</v>
      </c>
      <c r="AJ110" s="127">
        <f>IF(AD110="TIPO I",'BASE LIQUIDACION REDEBAN 2025'!$B$10,IF(AD110="TIPO II",'BASE LIQUIDACION REDEBAN 2025'!$B$11,IF(AD110="TIPO III",'BASE LIQUIDACION REDEBAN 2025'!$B$12,'BASE LIQUIDACION REDEBAN 2025'!$B$13)))</f>
        <v>75096.394270399993</v>
      </c>
      <c r="AK110" s="128">
        <f t="shared" si="2"/>
        <v>75096.394270399993</v>
      </c>
    </row>
    <row r="111" spans="1:37" s="85" customFormat="1" ht="13.9">
      <c r="A111" s="137" t="s">
        <v>72</v>
      </c>
      <c r="B111" s="8" t="str">
        <f>VLOOKUP(A111,'CENTRO DE COSTOS'!A:D,4,FALSE)</f>
        <v>MIGUEL JULIÁN HERNÁNDEZ GUARÍN</v>
      </c>
      <c r="C111" s="8" t="str">
        <f>VLOOKUP(A111,'CENTRO DE COSTOS'!A:D,2,FALSE)</f>
        <v>0004-0008</v>
      </c>
      <c r="D111" s="136">
        <v>68001</v>
      </c>
      <c r="E111" s="122" t="s">
        <v>848</v>
      </c>
      <c r="F111" s="8" t="s">
        <v>849</v>
      </c>
      <c r="G111" s="142">
        <v>45813</v>
      </c>
      <c r="H111" s="143">
        <v>45817</v>
      </c>
      <c r="I111" s="142">
        <v>45813</v>
      </c>
      <c r="J111" s="143">
        <v>45814</v>
      </c>
      <c r="K111" s="143">
        <v>45814</v>
      </c>
      <c r="L111" s="138" t="s">
        <v>180</v>
      </c>
      <c r="M111" s="137" t="s">
        <v>72</v>
      </c>
      <c r="N111" s="138" t="s">
        <v>850</v>
      </c>
      <c r="O111" s="138">
        <v>79691</v>
      </c>
      <c r="P111" s="140" t="s">
        <v>801</v>
      </c>
      <c r="Q111" s="125" t="s">
        <v>166</v>
      </c>
      <c r="R111" s="126" t="s">
        <v>167</v>
      </c>
      <c r="S111" s="149" t="s">
        <v>802</v>
      </c>
      <c r="T111" s="150" t="s">
        <v>803</v>
      </c>
      <c r="U111" s="150" t="s">
        <v>169</v>
      </c>
      <c r="V111" s="139" t="s">
        <v>804</v>
      </c>
      <c r="W111" s="146" t="s">
        <v>404</v>
      </c>
      <c r="X111" s="136" t="s">
        <v>851</v>
      </c>
      <c r="Y111" s="136">
        <v>991411</v>
      </c>
      <c r="Z111" s="136" t="s">
        <v>173</v>
      </c>
      <c r="AA111" s="136">
        <v>1110889</v>
      </c>
      <c r="AB111" s="136" t="s">
        <v>173</v>
      </c>
      <c r="AC111" s="136" t="s">
        <v>174</v>
      </c>
      <c r="AD111" s="137" t="s">
        <v>25</v>
      </c>
      <c r="AE111" s="143" t="s">
        <v>189</v>
      </c>
      <c r="AF111" s="123" t="s">
        <v>177</v>
      </c>
      <c r="AG111" s="136">
        <v>1</v>
      </c>
      <c r="AH111" s="121">
        <v>0</v>
      </c>
      <c r="AI111" s="127">
        <f>IF(AD111="TIPO I",'BASE LIQUIDACION REDEBAN 2025'!$B$2,IF(AD111="TIPO II",'BASE LIQUIDACION REDEBAN 2025'!$B$3,IF(AD111="TIPO III",'BASE LIQUIDACION REDEBAN 2025'!$B$4,IF(AD111="TIPO IV",'BASE LIQUIDACION REDEBAN 2025'!$B$5,IF(AE111="AEREO",'BASE LIQUIDACION REDEBAN 2025'!$B$6,'BASE LIQUIDACION REDEBAN 2025'!$B$5)))))</f>
        <v>75096.394270399993</v>
      </c>
      <c r="AJ111" s="127">
        <f>IF(AD111="TIPO I",'BASE LIQUIDACION REDEBAN 2025'!$B$10,IF(AD111="TIPO II",'BASE LIQUIDACION REDEBAN 2025'!$B$11,IF(AD111="TIPO III",'BASE LIQUIDACION REDEBAN 2025'!$B$12,'BASE LIQUIDACION REDEBAN 2025'!$B$13)))</f>
        <v>75096.394270399993</v>
      </c>
      <c r="AK111" s="128">
        <f t="shared" si="2"/>
        <v>75096.394270399993</v>
      </c>
    </row>
    <row r="112" spans="1:37" s="85" customFormat="1" ht="13.9">
      <c r="A112" s="137" t="s">
        <v>72</v>
      </c>
      <c r="B112" s="8" t="str">
        <f>VLOOKUP(A112,'CENTRO DE COSTOS'!A:D,4,FALSE)</f>
        <v>MIGUEL JULIÁN HERNÁNDEZ GUARÍN</v>
      </c>
      <c r="C112" s="8" t="str">
        <f>VLOOKUP(A112,'CENTRO DE COSTOS'!A:D,2,FALSE)</f>
        <v>0004-0008</v>
      </c>
      <c r="D112" s="136">
        <v>68001</v>
      </c>
      <c r="E112" s="122" t="s">
        <v>852</v>
      </c>
      <c r="F112" s="8" t="s">
        <v>853</v>
      </c>
      <c r="G112" s="142">
        <v>45813</v>
      </c>
      <c r="H112" s="143">
        <v>45817</v>
      </c>
      <c r="I112" s="142">
        <v>45813</v>
      </c>
      <c r="J112" s="143">
        <v>45814</v>
      </c>
      <c r="K112" s="143">
        <v>45814</v>
      </c>
      <c r="L112" s="138" t="s">
        <v>180</v>
      </c>
      <c r="M112" s="137" t="s">
        <v>72</v>
      </c>
      <c r="N112" s="138" t="s">
        <v>854</v>
      </c>
      <c r="O112" s="138">
        <v>79690</v>
      </c>
      <c r="P112" s="140" t="s">
        <v>801</v>
      </c>
      <c r="Q112" s="125" t="s">
        <v>166</v>
      </c>
      <c r="R112" s="126" t="s">
        <v>167</v>
      </c>
      <c r="S112" s="149" t="s">
        <v>802</v>
      </c>
      <c r="T112" s="150" t="s">
        <v>803</v>
      </c>
      <c r="U112" s="150" t="s">
        <v>169</v>
      </c>
      <c r="V112" s="139" t="s">
        <v>804</v>
      </c>
      <c r="W112" s="146" t="s">
        <v>855</v>
      </c>
      <c r="X112" s="136" t="s">
        <v>856</v>
      </c>
      <c r="Y112" s="136">
        <v>1046011</v>
      </c>
      <c r="Z112" s="136" t="s">
        <v>173</v>
      </c>
      <c r="AA112" s="136">
        <v>522093</v>
      </c>
      <c r="AB112" s="136" t="s">
        <v>173</v>
      </c>
      <c r="AC112" s="136" t="s">
        <v>174</v>
      </c>
      <c r="AD112" s="137" t="s">
        <v>25</v>
      </c>
      <c r="AE112" s="143" t="s">
        <v>189</v>
      </c>
      <c r="AF112" s="123" t="s">
        <v>177</v>
      </c>
      <c r="AG112" s="136">
        <v>1</v>
      </c>
      <c r="AH112" s="121">
        <v>0</v>
      </c>
      <c r="AI112" s="127">
        <f>IF(AD112="TIPO I",'BASE LIQUIDACION REDEBAN 2025'!$B$2,IF(AD112="TIPO II",'BASE LIQUIDACION REDEBAN 2025'!$B$3,IF(AD112="TIPO III",'BASE LIQUIDACION REDEBAN 2025'!$B$4,IF(AD112="TIPO IV",'BASE LIQUIDACION REDEBAN 2025'!$B$5,IF(AE112="AEREO",'BASE LIQUIDACION REDEBAN 2025'!$B$6,'BASE LIQUIDACION REDEBAN 2025'!$B$5)))))</f>
        <v>75096.394270399993</v>
      </c>
      <c r="AJ112" s="127">
        <f>IF(AD112="TIPO I",'BASE LIQUIDACION REDEBAN 2025'!$B$10,IF(AD112="TIPO II",'BASE LIQUIDACION REDEBAN 2025'!$B$11,IF(AD112="TIPO III",'BASE LIQUIDACION REDEBAN 2025'!$B$12,'BASE LIQUIDACION REDEBAN 2025'!$B$13)))</f>
        <v>75096.394270399993</v>
      </c>
      <c r="AK112" s="128">
        <f t="shared" si="2"/>
        <v>75096.394270399993</v>
      </c>
    </row>
    <row r="113" spans="1:37" s="85" customFormat="1" ht="13.9">
      <c r="A113" s="137" t="s">
        <v>72</v>
      </c>
      <c r="B113" s="8" t="str">
        <f>VLOOKUP(A113,'CENTRO DE COSTOS'!A:D,4,FALSE)</f>
        <v>MIGUEL JULIÁN HERNÁNDEZ GUARÍN</v>
      </c>
      <c r="C113" s="8" t="str">
        <f>VLOOKUP(A113,'CENTRO DE COSTOS'!A:D,2,FALSE)</f>
        <v>0004-0008</v>
      </c>
      <c r="D113" s="136">
        <v>68406</v>
      </c>
      <c r="E113" s="122" t="s">
        <v>857</v>
      </c>
      <c r="F113" s="8" t="s">
        <v>858</v>
      </c>
      <c r="G113" s="142">
        <v>45813</v>
      </c>
      <c r="H113" s="143">
        <v>45817</v>
      </c>
      <c r="I113" s="142">
        <v>45813</v>
      </c>
      <c r="J113" s="143">
        <v>45814</v>
      </c>
      <c r="K113" s="143">
        <v>45814</v>
      </c>
      <c r="L113" s="138" t="s">
        <v>180</v>
      </c>
      <c r="M113" s="137" t="s">
        <v>859</v>
      </c>
      <c r="N113" s="138" t="s">
        <v>860</v>
      </c>
      <c r="O113" s="138">
        <v>79699</v>
      </c>
      <c r="P113" s="140" t="s">
        <v>801</v>
      </c>
      <c r="Q113" s="125" t="s">
        <v>166</v>
      </c>
      <c r="R113" s="126" t="s">
        <v>167</v>
      </c>
      <c r="S113" s="149" t="s">
        <v>802</v>
      </c>
      <c r="T113" s="150" t="s">
        <v>803</v>
      </c>
      <c r="U113" s="150" t="s">
        <v>169</v>
      </c>
      <c r="V113" s="139" t="s">
        <v>804</v>
      </c>
      <c r="W113" s="146" t="s">
        <v>185</v>
      </c>
      <c r="X113" s="136" t="s">
        <v>861</v>
      </c>
      <c r="Y113" s="136">
        <v>1046727</v>
      </c>
      <c r="Z113" s="136" t="s">
        <v>173</v>
      </c>
      <c r="AA113" s="136">
        <v>1110446</v>
      </c>
      <c r="AB113" s="136" t="s">
        <v>173</v>
      </c>
      <c r="AC113" s="136" t="s">
        <v>174</v>
      </c>
      <c r="AD113" s="137" t="s">
        <v>28</v>
      </c>
      <c r="AE113" s="143" t="s">
        <v>189</v>
      </c>
      <c r="AF113" s="123" t="s">
        <v>177</v>
      </c>
      <c r="AG113" s="136">
        <v>1</v>
      </c>
      <c r="AH113" s="121">
        <v>0</v>
      </c>
      <c r="AI113" s="127">
        <f>IF(AD113="TIPO I",'BASE LIQUIDACION REDEBAN 2025'!$B$2,IF(AD113="TIPO II",'BASE LIQUIDACION REDEBAN 2025'!$B$3,IF(AD113="TIPO III",'BASE LIQUIDACION REDEBAN 2025'!$B$4,IF(AD113="TIPO IV",'BASE LIQUIDACION REDEBAN 2025'!$B$5,IF(AE113="AEREO",'BASE LIQUIDACION REDEBAN 2025'!$B$6,'BASE LIQUIDACION REDEBAN 2025'!$B$5)))))</f>
        <v>163813.69572160003</v>
      </c>
      <c r="AJ113" s="127">
        <f>IF(AD113="TIPO I",'BASE LIQUIDACION REDEBAN 2025'!$B$10,IF(AD113="TIPO II",'BASE LIQUIDACION REDEBAN 2025'!$B$11,IF(AD113="TIPO III",'BASE LIQUIDACION REDEBAN 2025'!$B$12,'BASE LIQUIDACION REDEBAN 2025'!$B$13)))</f>
        <v>140395.6348884</v>
      </c>
      <c r="AK113" s="128">
        <f t="shared" si="2"/>
        <v>163813.69572160003</v>
      </c>
    </row>
    <row r="114" spans="1:37" s="85" customFormat="1" ht="13.9">
      <c r="A114" s="137" t="s">
        <v>72</v>
      </c>
      <c r="B114" s="8" t="str">
        <f>VLOOKUP(A114,'CENTRO DE COSTOS'!A:D,4,FALSE)</f>
        <v>MIGUEL JULIÁN HERNÁNDEZ GUARÍN</v>
      </c>
      <c r="C114" s="8" t="str">
        <f>VLOOKUP(A114,'CENTRO DE COSTOS'!A:D,2,FALSE)</f>
        <v>0004-0008</v>
      </c>
      <c r="D114" s="136">
        <v>68895</v>
      </c>
      <c r="E114" s="122" t="s">
        <v>862</v>
      </c>
      <c r="F114" s="8" t="s">
        <v>863</v>
      </c>
      <c r="G114" s="142">
        <v>45813</v>
      </c>
      <c r="H114" s="143">
        <v>45817</v>
      </c>
      <c r="I114" s="142">
        <v>45813</v>
      </c>
      <c r="J114" s="143">
        <v>45814</v>
      </c>
      <c r="K114" s="143">
        <v>45814</v>
      </c>
      <c r="L114" s="138" t="s">
        <v>180</v>
      </c>
      <c r="M114" s="137" t="s">
        <v>864</v>
      </c>
      <c r="N114" s="138" t="s">
        <v>865</v>
      </c>
      <c r="O114" s="138">
        <v>79710</v>
      </c>
      <c r="P114" s="140" t="s">
        <v>801</v>
      </c>
      <c r="Q114" s="125" t="s">
        <v>166</v>
      </c>
      <c r="R114" s="126" t="s">
        <v>167</v>
      </c>
      <c r="S114" s="149" t="s">
        <v>802</v>
      </c>
      <c r="T114" s="150" t="s">
        <v>803</v>
      </c>
      <c r="U114" s="150" t="s">
        <v>169</v>
      </c>
      <c r="V114" s="139" t="s">
        <v>804</v>
      </c>
      <c r="W114" s="146" t="s">
        <v>866</v>
      </c>
      <c r="X114" s="136" t="s">
        <v>867</v>
      </c>
      <c r="Y114" s="136">
        <v>1051497</v>
      </c>
      <c r="Z114" s="136" t="s">
        <v>173</v>
      </c>
      <c r="AA114" s="136">
        <v>1231411</v>
      </c>
      <c r="AB114" s="136" t="s">
        <v>173</v>
      </c>
      <c r="AC114" s="136" t="s">
        <v>174</v>
      </c>
      <c r="AD114" s="137" t="s">
        <v>30</v>
      </c>
      <c r="AE114" s="143" t="s">
        <v>189</v>
      </c>
      <c r="AF114" s="123" t="s">
        <v>177</v>
      </c>
      <c r="AG114" s="136">
        <v>1</v>
      </c>
      <c r="AH114" s="121">
        <v>0</v>
      </c>
      <c r="AI114" s="127">
        <f>IF(AD114="TIPO I",'BASE LIQUIDACION REDEBAN 2025'!$B$2,IF(AD114="TIPO II",'BASE LIQUIDACION REDEBAN 2025'!$B$3,IF(AD114="TIPO III",'BASE LIQUIDACION REDEBAN 2025'!$B$4,IF(AD114="TIPO IV",'BASE LIQUIDACION REDEBAN 2025'!$B$5,IF(AE114="AEREO",'BASE LIQUIDACION REDEBAN 2025'!$B$6,'BASE LIQUIDACION REDEBAN 2025'!$B$5)))))</f>
        <v>275728.78077800001</v>
      </c>
      <c r="AJ114" s="127">
        <f>IF(AD114="TIPO I",'BASE LIQUIDACION REDEBAN 2025'!$B$10,IF(AD114="TIPO II",'BASE LIQUIDACION REDEBAN 2025'!$B$11,IF(AD114="TIPO III",'BASE LIQUIDACION REDEBAN 2025'!$B$12,'BASE LIQUIDACION REDEBAN 2025'!$B$13)))</f>
        <v>196536.5258152</v>
      </c>
      <c r="AK114" s="128">
        <f t="shared" si="2"/>
        <v>275728.78077800001</v>
      </c>
    </row>
    <row r="115" spans="1:37" s="85" customFormat="1" ht="13.9">
      <c r="A115" s="137" t="s">
        <v>86</v>
      </c>
      <c r="B115" s="8" t="str">
        <f>VLOOKUP(A115,'CENTRO DE COSTOS'!A:D,4,FALSE)</f>
        <v>KEVIN ALEXIS CORZO BUSTOS</v>
      </c>
      <c r="C115" s="8" t="str">
        <f>VLOOKUP(A115,'CENTRO DE COSTOS'!A:D,2,FALSE)</f>
        <v>0004-0007</v>
      </c>
      <c r="D115" s="136">
        <v>73411</v>
      </c>
      <c r="E115" s="122" t="s">
        <v>868</v>
      </c>
      <c r="F115" s="8" t="s">
        <v>869</v>
      </c>
      <c r="G115" s="142">
        <v>45813</v>
      </c>
      <c r="H115" s="143">
        <v>45817</v>
      </c>
      <c r="I115" s="142">
        <v>45813</v>
      </c>
      <c r="J115" s="143">
        <v>45814</v>
      </c>
      <c r="K115" s="143">
        <v>45814</v>
      </c>
      <c r="L115" s="138" t="s">
        <v>870</v>
      </c>
      <c r="M115" s="137" t="s">
        <v>871</v>
      </c>
      <c r="N115" s="138" t="s">
        <v>872</v>
      </c>
      <c r="O115" s="138">
        <v>79700</v>
      </c>
      <c r="P115" s="140" t="s">
        <v>801</v>
      </c>
      <c r="Q115" s="125" t="s">
        <v>166</v>
      </c>
      <c r="R115" s="126" t="s">
        <v>167</v>
      </c>
      <c r="S115" s="149" t="s">
        <v>802</v>
      </c>
      <c r="T115" s="150" t="s">
        <v>803</v>
      </c>
      <c r="U115" s="150" t="s">
        <v>169</v>
      </c>
      <c r="V115" s="139" t="s">
        <v>804</v>
      </c>
      <c r="W115" s="146" t="s">
        <v>873</v>
      </c>
      <c r="X115" s="136" t="s">
        <v>874</v>
      </c>
      <c r="Y115" s="136">
        <v>1120216</v>
      </c>
      <c r="Z115" s="136" t="s">
        <v>173</v>
      </c>
      <c r="AA115" s="136">
        <v>845894</v>
      </c>
      <c r="AB115" s="136" t="s">
        <v>173</v>
      </c>
      <c r="AC115" s="136" t="s">
        <v>174</v>
      </c>
      <c r="AD115" s="137" t="s">
        <v>30</v>
      </c>
      <c r="AE115" s="143" t="s">
        <v>189</v>
      </c>
      <c r="AF115" s="123" t="s">
        <v>177</v>
      </c>
      <c r="AG115" s="136">
        <v>1</v>
      </c>
      <c r="AH115" s="121">
        <v>0</v>
      </c>
      <c r="AI115" s="127">
        <f>IF(AD115="TIPO I",'BASE LIQUIDACION REDEBAN 2025'!$B$2,IF(AD115="TIPO II",'BASE LIQUIDACION REDEBAN 2025'!$B$3,IF(AD115="TIPO III",'BASE LIQUIDACION REDEBAN 2025'!$B$4,IF(AD115="TIPO IV",'BASE LIQUIDACION REDEBAN 2025'!$B$5,IF(AE115="AEREO",'BASE LIQUIDACION REDEBAN 2025'!$B$6,'BASE LIQUIDACION REDEBAN 2025'!$B$5)))))</f>
        <v>275728.78077800001</v>
      </c>
      <c r="AJ115" s="127">
        <f>IF(AD115="TIPO I",'BASE LIQUIDACION REDEBAN 2025'!$B$10,IF(AD115="TIPO II",'BASE LIQUIDACION REDEBAN 2025'!$B$11,IF(AD115="TIPO III",'BASE LIQUIDACION REDEBAN 2025'!$B$12,'BASE LIQUIDACION REDEBAN 2025'!$B$13)))</f>
        <v>196536.5258152</v>
      </c>
      <c r="AK115" s="128">
        <f t="shared" si="2"/>
        <v>275728.78077800001</v>
      </c>
    </row>
    <row r="116" spans="1:37" s="85" customFormat="1" ht="13.9">
      <c r="A116" s="137" t="s">
        <v>68</v>
      </c>
      <c r="B116" s="8" t="str">
        <f>VLOOKUP(A116,'CENTRO DE COSTOS'!A:D,4,FALSE)</f>
        <v>WILLIAM ASDRUBAL ROZO ROZO</v>
      </c>
      <c r="C116" s="8" t="str">
        <f>VLOOKUP(A116,'CENTRO DE COSTOS'!A:D,2,FALSE)</f>
        <v>0004-0004</v>
      </c>
      <c r="D116" s="136">
        <v>73449</v>
      </c>
      <c r="E116" s="122" t="s">
        <v>875</v>
      </c>
      <c r="F116" s="8" t="s">
        <v>876</v>
      </c>
      <c r="G116" s="142">
        <v>45813</v>
      </c>
      <c r="H116" s="143">
        <v>45817</v>
      </c>
      <c r="I116" s="142">
        <v>45813</v>
      </c>
      <c r="J116" s="143">
        <v>45814</v>
      </c>
      <c r="K116" s="143">
        <v>45814</v>
      </c>
      <c r="L116" s="138" t="s">
        <v>870</v>
      </c>
      <c r="M116" s="137" t="s">
        <v>877</v>
      </c>
      <c r="N116" s="138" t="s">
        <v>878</v>
      </c>
      <c r="O116" s="138">
        <v>79702</v>
      </c>
      <c r="P116" s="140" t="s">
        <v>801</v>
      </c>
      <c r="Q116" s="125" t="s">
        <v>166</v>
      </c>
      <c r="R116" s="126" t="s">
        <v>167</v>
      </c>
      <c r="S116" s="149" t="s">
        <v>802</v>
      </c>
      <c r="T116" s="150" t="s">
        <v>803</v>
      </c>
      <c r="U116" s="150" t="s">
        <v>169</v>
      </c>
      <c r="V116" s="139" t="s">
        <v>804</v>
      </c>
      <c r="W116" s="146" t="s">
        <v>656</v>
      </c>
      <c r="X116" s="136" t="s">
        <v>879</v>
      </c>
      <c r="Y116" s="136">
        <v>895094</v>
      </c>
      <c r="Z116" s="136" t="s">
        <v>173</v>
      </c>
      <c r="AA116" s="136">
        <v>974776</v>
      </c>
      <c r="AB116" s="136" t="s">
        <v>173</v>
      </c>
      <c r="AC116" s="136" t="s">
        <v>174</v>
      </c>
      <c r="AD116" s="137" t="s">
        <v>28</v>
      </c>
      <c r="AE116" s="143" t="s">
        <v>189</v>
      </c>
      <c r="AF116" s="123" t="s">
        <v>177</v>
      </c>
      <c r="AG116" s="136">
        <v>1</v>
      </c>
      <c r="AH116" s="121">
        <v>0</v>
      </c>
      <c r="AI116" s="127">
        <f>IF(AD116="TIPO I",'BASE LIQUIDACION REDEBAN 2025'!$B$2,IF(AD116="TIPO II",'BASE LIQUIDACION REDEBAN 2025'!$B$3,IF(AD116="TIPO III",'BASE LIQUIDACION REDEBAN 2025'!$B$4,IF(AD116="TIPO IV",'BASE LIQUIDACION REDEBAN 2025'!$B$5,IF(AE116="AEREO",'BASE LIQUIDACION REDEBAN 2025'!$B$6,'BASE LIQUIDACION REDEBAN 2025'!$B$5)))))</f>
        <v>163813.69572160003</v>
      </c>
      <c r="AJ116" s="127">
        <f>IF(AD116="TIPO I",'BASE LIQUIDACION REDEBAN 2025'!$B$10,IF(AD116="TIPO II",'BASE LIQUIDACION REDEBAN 2025'!$B$11,IF(AD116="TIPO III",'BASE LIQUIDACION REDEBAN 2025'!$B$12,'BASE LIQUIDACION REDEBAN 2025'!$B$13)))</f>
        <v>140395.6348884</v>
      </c>
      <c r="AK116" s="128">
        <f t="shared" si="2"/>
        <v>163813.69572160003</v>
      </c>
    </row>
    <row r="117" spans="1:37" s="85" customFormat="1" ht="13.9">
      <c r="A117" s="137" t="s">
        <v>76</v>
      </c>
      <c r="B117" s="8" t="str">
        <f>VLOOKUP(A117,'CENTRO DE COSTOS'!A:D,4,FALSE)</f>
        <v>DIEGO FERNANDO HENAO CARDONA</v>
      </c>
      <c r="C117" s="8" t="str">
        <f>VLOOKUP(A117,'CENTRO DE COSTOS'!A:D,2,FALSE)</f>
        <v>0004-0003</v>
      </c>
      <c r="D117" s="136">
        <v>76001</v>
      </c>
      <c r="E117" s="122" t="s">
        <v>880</v>
      </c>
      <c r="F117" s="8" t="s">
        <v>881</v>
      </c>
      <c r="G117" s="142">
        <v>45813</v>
      </c>
      <c r="H117" s="143">
        <v>45817</v>
      </c>
      <c r="I117" s="142">
        <v>45813</v>
      </c>
      <c r="J117" s="143">
        <v>45814</v>
      </c>
      <c r="K117" s="143">
        <v>45814</v>
      </c>
      <c r="L117" s="138" t="s">
        <v>230</v>
      </c>
      <c r="M117" s="137" t="s">
        <v>76</v>
      </c>
      <c r="N117" s="138" t="s">
        <v>882</v>
      </c>
      <c r="O117" s="138">
        <v>79695</v>
      </c>
      <c r="P117" s="140" t="s">
        <v>801</v>
      </c>
      <c r="Q117" s="125" t="s">
        <v>166</v>
      </c>
      <c r="R117" s="126" t="s">
        <v>167</v>
      </c>
      <c r="S117" s="149" t="s">
        <v>802</v>
      </c>
      <c r="T117" s="150" t="s">
        <v>803</v>
      </c>
      <c r="U117" s="150" t="s">
        <v>169</v>
      </c>
      <c r="V117" s="139" t="s">
        <v>804</v>
      </c>
      <c r="W117" s="146" t="s">
        <v>313</v>
      </c>
      <c r="X117" s="136" t="s">
        <v>883</v>
      </c>
      <c r="Y117" s="136">
        <v>980000</v>
      </c>
      <c r="Z117" s="136" t="s">
        <v>173</v>
      </c>
      <c r="AA117" s="136">
        <v>905641</v>
      </c>
      <c r="AB117" s="136" t="s">
        <v>173</v>
      </c>
      <c r="AC117" s="136" t="s">
        <v>174</v>
      </c>
      <c r="AD117" s="137" t="s">
        <v>25</v>
      </c>
      <c r="AE117" s="143" t="s">
        <v>189</v>
      </c>
      <c r="AF117" s="123" t="s">
        <v>177</v>
      </c>
      <c r="AG117" s="136">
        <v>1</v>
      </c>
      <c r="AH117" s="121">
        <v>0</v>
      </c>
      <c r="AI117" s="127">
        <f>IF(AD117="TIPO I",'BASE LIQUIDACION REDEBAN 2025'!$B$2,IF(AD117="TIPO II",'BASE LIQUIDACION REDEBAN 2025'!$B$3,IF(AD117="TIPO III",'BASE LIQUIDACION REDEBAN 2025'!$B$4,IF(AD117="TIPO IV",'BASE LIQUIDACION REDEBAN 2025'!$B$5,IF(AE117="AEREO",'BASE LIQUIDACION REDEBAN 2025'!$B$6,'BASE LIQUIDACION REDEBAN 2025'!$B$5)))))</f>
        <v>75096.394270399993</v>
      </c>
      <c r="AJ117" s="127">
        <f>IF(AD117="TIPO I",'BASE LIQUIDACION REDEBAN 2025'!$B$10,IF(AD117="TIPO II",'BASE LIQUIDACION REDEBAN 2025'!$B$11,IF(AD117="TIPO III",'BASE LIQUIDACION REDEBAN 2025'!$B$12,'BASE LIQUIDACION REDEBAN 2025'!$B$13)))</f>
        <v>75096.394270399993</v>
      </c>
      <c r="AK117" s="128">
        <f t="shared" si="2"/>
        <v>75096.394270399993</v>
      </c>
    </row>
    <row r="118" spans="1:37" s="85" customFormat="1" ht="13.9">
      <c r="A118" s="137" t="s">
        <v>76</v>
      </c>
      <c r="B118" s="8" t="str">
        <f>VLOOKUP(A118,'CENTRO DE COSTOS'!A:D,4,FALSE)</f>
        <v>DIEGO FERNANDO HENAO CARDONA</v>
      </c>
      <c r="C118" s="8" t="str">
        <f>VLOOKUP(A118,'CENTRO DE COSTOS'!A:D,2,FALSE)</f>
        <v>0004-0003</v>
      </c>
      <c r="D118" s="136">
        <v>76001</v>
      </c>
      <c r="E118" s="122" t="s">
        <v>884</v>
      </c>
      <c r="F118" s="8" t="s">
        <v>885</v>
      </c>
      <c r="G118" s="142">
        <v>45813</v>
      </c>
      <c r="H118" s="143">
        <v>45817</v>
      </c>
      <c r="I118" s="142">
        <v>45813</v>
      </c>
      <c r="J118" s="143">
        <v>45814</v>
      </c>
      <c r="K118" s="143">
        <v>45814</v>
      </c>
      <c r="L118" s="138" t="s">
        <v>230</v>
      </c>
      <c r="M118" s="137" t="s">
        <v>76</v>
      </c>
      <c r="N118" s="138" t="s">
        <v>886</v>
      </c>
      <c r="O118" s="138">
        <v>79693</v>
      </c>
      <c r="P118" s="140" t="s">
        <v>801</v>
      </c>
      <c r="Q118" s="125" t="s">
        <v>166</v>
      </c>
      <c r="R118" s="126" t="s">
        <v>167</v>
      </c>
      <c r="S118" s="149" t="s">
        <v>802</v>
      </c>
      <c r="T118" s="150" t="s">
        <v>803</v>
      </c>
      <c r="U118" s="150" t="s">
        <v>169</v>
      </c>
      <c r="V118" s="139" t="s">
        <v>804</v>
      </c>
      <c r="W118" s="146" t="s">
        <v>313</v>
      </c>
      <c r="X118" s="136" t="s">
        <v>887</v>
      </c>
      <c r="Y118" s="136">
        <v>1235481</v>
      </c>
      <c r="Z118" s="136">
        <v>1091058</v>
      </c>
      <c r="AA118" s="136" t="s">
        <v>888</v>
      </c>
      <c r="AB118" s="136" t="s">
        <v>173</v>
      </c>
      <c r="AC118" s="136" t="s">
        <v>174</v>
      </c>
      <c r="AD118" s="137" t="s">
        <v>25</v>
      </c>
      <c r="AE118" s="143" t="s">
        <v>189</v>
      </c>
      <c r="AF118" s="123" t="s">
        <v>177</v>
      </c>
      <c r="AG118" s="136">
        <v>1</v>
      </c>
      <c r="AH118" s="121">
        <v>0</v>
      </c>
      <c r="AI118" s="127">
        <f>IF(AD118="TIPO I",'BASE LIQUIDACION REDEBAN 2025'!$B$2,IF(AD118="TIPO II",'BASE LIQUIDACION REDEBAN 2025'!$B$3,IF(AD118="TIPO III",'BASE LIQUIDACION REDEBAN 2025'!$B$4,IF(AD118="TIPO IV",'BASE LIQUIDACION REDEBAN 2025'!$B$5,IF(AE118="AEREO",'BASE LIQUIDACION REDEBAN 2025'!$B$6,'BASE LIQUIDACION REDEBAN 2025'!$B$5)))))</f>
        <v>75096.394270399993</v>
      </c>
      <c r="AJ118" s="127">
        <f>IF(AD118="TIPO I",'BASE LIQUIDACION REDEBAN 2025'!$B$10,IF(AD118="TIPO II",'BASE LIQUIDACION REDEBAN 2025'!$B$11,IF(AD118="TIPO III",'BASE LIQUIDACION REDEBAN 2025'!$B$12,'BASE LIQUIDACION REDEBAN 2025'!$B$13)))</f>
        <v>75096.394270399993</v>
      </c>
      <c r="AK118" s="128">
        <f t="shared" si="2"/>
        <v>75096.394270399993</v>
      </c>
    </row>
    <row r="119" spans="1:37" s="85" customFormat="1" ht="13.9">
      <c r="A119" s="137" t="s">
        <v>76</v>
      </c>
      <c r="B119" s="8" t="str">
        <f>VLOOKUP(A119,'CENTRO DE COSTOS'!A:D,4,FALSE)</f>
        <v>DIEGO FERNANDO HENAO CARDONA</v>
      </c>
      <c r="C119" s="8" t="str">
        <f>VLOOKUP(A119,'CENTRO DE COSTOS'!A:D,2,FALSE)</f>
        <v>0004-0003</v>
      </c>
      <c r="D119" s="136">
        <v>76109</v>
      </c>
      <c r="E119" s="122" t="s">
        <v>889</v>
      </c>
      <c r="F119" s="8" t="s">
        <v>890</v>
      </c>
      <c r="G119" s="142">
        <v>45813</v>
      </c>
      <c r="H119" s="143">
        <v>45817</v>
      </c>
      <c r="I119" s="142">
        <v>45813</v>
      </c>
      <c r="J119" s="143">
        <v>45817</v>
      </c>
      <c r="K119" s="143">
        <v>45817</v>
      </c>
      <c r="L119" s="138" t="s">
        <v>230</v>
      </c>
      <c r="M119" s="137" t="s">
        <v>231</v>
      </c>
      <c r="N119" s="138" t="s">
        <v>891</v>
      </c>
      <c r="O119" s="138">
        <v>79692</v>
      </c>
      <c r="P119" s="140" t="s">
        <v>801</v>
      </c>
      <c r="Q119" s="125" t="s">
        <v>166</v>
      </c>
      <c r="R119" s="126" t="s">
        <v>167</v>
      </c>
      <c r="S119" s="149" t="s">
        <v>802</v>
      </c>
      <c r="T119" s="150" t="s">
        <v>803</v>
      </c>
      <c r="U119" s="150" t="s">
        <v>169</v>
      </c>
      <c r="V119" s="139" t="s">
        <v>892</v>
      </c>
      <c r="W119" s="146" t="s">
        <v>240</v>
      </c>
      <c r="X119" s="136" t="s">
        <v>893</v>
      </c>
      <c r="Y119" s="136">
        <v>1216809</v>
      </c>
      <c r="Z119" s="136" t="s">
        <v>173</v>
      </c>
      <c r="AA119" s="136">
        <v>1145970</v>
      </c>
      <c r="AB119" s="136" t="s">
        <v>173</v>
      </c>
      <c r="AC119" s="136" t="s">
        <v>174</v>
      </c>
      <c r="AD119" s="137" t="s">
        <v>30</v>
      </c>
      <c r="AE119" s="143" t="s">
        <v>189</v>
      </c>
      <c r="AF119" s="123" t="s">
        <v>177</v>
      </c>
      <c r="AG119" s="136">
        <v>1</v>
      </c>
      <c r="AH119" s="121">
        <v>0</v>
      </c>
      <c r="AI119" s="127">
        <f>IF(AD119="TIPO I",'BASE LIQUIDACION REDEBAN 2025'!$B$2,IF(AD119="TIPO II",'BASE LIQUIDACION REDEBAN 2025'!$B$3,IF(AD119="TIPO III",'BASE LIQUIDACION REDEBAN 2025'!$B$4,IF(AD119="TIPO IV",'BASE LIQUIDACION REDEBAN 2025'!$B$5,IF(AE119="AEREO",'BASE LIQUIDACION REDEBAN 2025'!$B$6,'BASE LIQUIDACION REDEBAN 2025'!$B$5)))))</f>
        <v>275728.78077800001</v>
      </c>
      <c r="AJ119" s="127">
        <f>IF(AD119="TIPO I",'BASE LIQUIDACION REDEBAN 2025'!$B$10,IF(AD119="TIPO II",'BASE LIQUIDACION REDEBAN 2025'!$B$11,IF(AD119="TIPO III",'BASE LIQUIDACION REDEBAN 2025'!$B$12,'BASE LIQUIDACION REDEBAN 2025'!$B$13)))</f>
        <v>196536.5258152</v>
      </c>
      <c r="AK119" s="128">
        <f t="shared" si="2"/>
        <v>275728.78077800001</v>
      </c>
    </row>
    <row r="120" spans="1:37" s="85" customFormat="1" ht="13.9">
      <c r="A120" s="137" t="s">
        <v>76</v>
      </c>
      <c r="B120" s="8" t="str">
        <f>VLOOKUP(A120,'CENTRO DE COSTOS'!A:D,4,FALSE)</f>
        <v>DIEGO FERNANDO HENAO CARDONA</v>
      </c>
      <c r="C120" s="8" t="str">
        <f>VLOOKUP(A120,'CENTRO DE COSTOS'!A:D,2,FALSE)</f>
        <v>0004-0003</v>
      </c>
      <c r="D120" s="136">
        <v>76130</v>
      </c>
      <c r="E120" s="122" t="s">
        <v>894</v>
      </c>
      <c r="F120" s="8" t="s">
        <v>895</v>
      </c>
      <c r="G120" s="142">
        <v>45813</v>
      </c>
      <c r="H120" s="143">
        <v>45817</v>
      </c>
      <c r="I120" s="142">
        <v>45813</v>
      </c>
      <c r="J120" s="143">
        <v>45814</v>
      </c>
      <c r="K120" s="143">
        <v>45814</v>
      </c>
      <c r="L120" s="138" t="s">
        <v>230</v>
      </c>
      <c r="M120" s="137" t="s">
        <v>527</v>
      </c>
      <c r="N120" s="138" t="s">
        <v>896</v>
      </c>
      <c r="O120" s="138">
        <v>79696</v>
      </c>
      <c r="P120" s="140" t="s">
        <v>801</v>
      </c>
      <c r="Q120" s="125" t="s">
        <v>166</v>
      </c>
      <c r="R120" s="126" t="s">
        <v>167</v>
      </c>
      <c r="S120" s="149" t="s">
        <v>802</v>
      </c>
      <c r="T120" s="150" t="s">
        <v>803</v>
      </c>
      <c r="U120" s="150" t="s">
        <v>169</v>
      </c>
      <c r="V120" s="139" t="s">
        <v>804</v>
      </c>
      <c r="W120" s="146" t="s">
        <v>320</v>
      </c>
      <c r="X120" s="136" t="s">
        <v>897</v>
      </c>
      <c r="Y120" s="136">
        <v>929893</v>
      </c>
      <c r="Z120" s="136" t="s">
        <v>173</v>
      </c>
      <c r="AA120" s="136">
        <v>1145985</v>
      </c>
      <c r="AB120" s="136" t="s">
        <v>173</v>
      </c>
      <c r="AC120" s="136" t="s">
        <v>174</v>
      </c>
      <c r="AD120" s="137" t="s">
        <v>28</v>
      </c>
      <c r="AE120" s="143" t="s">
        <v>189</v>
      </c>
      <c r="AF120" s="123" t="s">
        <v>177</v>
      </c>
      <c r="AG120" s="136">
        <v>1</v>
      </c>
      <c r="AH120" s="121">
        <v>0</v>
      </c>
      <c r="AI120" s="127">
        <f>IF(AD120="TIPO I",'BASE LIQUIDACION REDEBAN 2025'!$B$2,IF(AD120="TIPO II",'BASE LIQUIDACION REDEBAN 2025'!$B$3,IF(AD120="TIPO III",'BASE LIQUIDACION REDEBAN 2025'!$B$4,IF(AD120="TIPO IV",'BASE LIQUIDACION REDEBAN 2025'!$B$5,IF(AE120="AEREO",'BASE LIQUIDACION REDEBAN 2025'!$B$6,'BASE LIQUIDACION REDEBAN 2025'!$B$5)))))</f>
        <v>163813.69572160003</v>
      </c>
      <c r="AJ120" s="127">
        <f>IF(AD120="TIPO I",'BASE LIQUIDACION REDEBAN 2025'!$B$10,IF(AD120="TIPO II",'BASE LIQUIDACION REDEBAN 2025'!$B$11,IF(AD120="TIPO III",'BASE LIQUIDACION REDEBAN 2025'!$B$12,'BASE LIQUIDACION REDEBAN 2025'!$B$13)))</f>
        <v>140395.6348884</v>
      </c>
      <c r="AK120" s="128">
        <f t="shared" si="2"/>
        <v>163813.69572160003</v>
      </c>
    </row>
    <row r="121" spans="1:37" s="85" customFormat="1" ht="13.9">
      <c r="A121" s="137" t="s">
        <v>76</v>
      </c>
      <c r="B121" s="8" t="str">
        <f>VLOOKUP(A121,'CENTRO DE COSTOS'!A:D,4,FALSE)</f>
        <v>DIEGO FERNANDO HENAO CARDONA</v>
      </c>
      <c r="C121" s="8" t="str">
        <f>VLOOKUP(A121,'CENTRO DE COSTOS'!A:D,2,FALSE)</f>
        <v>0004-0003</v>
      </c>
      <c r="D121" s="136">
        <v>76892</v>
      </c>
      <c r="E121" s="122" t="s">
        <v>898</v>
      </c>
      <c r="F121" s="8" t="s">
        <v>899</v>
      </c>
      <c r="G121" s="142">
        <v>45813</v>
      </c>
      <c r="H121" s="143">
        <v>45817</v>
      </c>
      <c r="I121" s="142">
        <v>45813</v>
      </c>
      <c r="J121" s="143">
        <v>45817</v>
      </c>
      <c r="K121" s="143">
        <v>45817</v>
      </c>
      <c r="L121" s="138" t="s">
        <v>230</v>
      </c>
      <c r="M121" s="137" t="s">
        <v>900</v>
      </c>
      <c r="N121" s="138" t="s">
        <v>901</v>
      </c>
      <c r="O121" s="138">
        <v>79709</v>
      </c>
      <c r="P121" s="140" t="s">
        <v>801</v>
      </c>
      <c r="Q121" s="125" t="s">
        <v>166</v>
      </c>
      <c r="R121" s="126" t="s">
        <v>167</v>
      </c>
      <c r="S121" s="149" t="s">
        <v>802</v>
      </c>
      <c r="T121" s="150" t="s">
        <v>803</v>
      </c>
      <c r="U121" s="150" t="s">
        <v>169</v>
      </c>
      <c r="V121" s="139" t="s">
        <v>902</v>
      </c>
      <c r="W121" s="146" t="s">
        <v>240</v>
      </c>
      <c r="X121" s="136" t="s">
        <v>903</v>
      </c>
      <c r="Y121" s="136">
        <v>1092185</v>
      </c>
      <c r="Z121" s="136" t="s">
        <v>173</v>
      </c>
      <c r="AA121" s="136">
        <v>903690</v>
      </c>
      <c r="AB121" s="136" t="s">
        <v>173</v>
      </c>
      <c r="AC121" s="136" t="s">
        <v>174</v>
      </c>
      <c r="AD121" s="137" t="s">
        <v>25</v>
      </c>
      <c r="AE121" s="143" t="s">
        <v>189</v>
      </c>
      <c r="AF121" s="123" t="s">
        <v>177</v>
      </c>
      <c r="AG121" s="136">
        <v>1</v>
      </c>
      <c r="AH121" s="121">
        <v>0</v>
      </c>
      <c r="AI121" s="127">
        <f>IF(AD121="TIPO I",'BASE LIQUIDACION REDEBAN 2025'!$B$2,IF(AD121="TIPO II",'BASE LIQUIDACION REDEBAN 2025'!$B$3,IF(AD121="TIPO III",'BASE LIQUIDACION REDEBAN 2025'!$B$4,IF(AD121="TIPO IV",'BASE LIQUIDACION REDEBAN 2025'!$B$5,IF(AE121="AEREO",'BASE LIQUIDACION REDEBAN 2025'!$B$6,'BASE LIQUIDACION REDEBAN 2025'!$B$5)))))</f>
        <v>75096.394270399993</v>
      </c>
      <c r="AJ121" s="127">
        <f>IF(AD121="TIPO I",'BASE LIQUIDACION REDEBAN 2025'!$B$10,IF(AD121="TIPO II",'BASE LIQUIDACION REDEBAN 2025'!$B$11,IF(AD121="TIPO III",'BASE LIQUIDACION REDEBAN 2025'!$B$12,'BASE LIQUIDACION REDEBAN 2025'!$B$13)))</f>
        <v>75096.394270399993</v>
      </c>
      <c r="AK121" s="128">
        <f t="shared" si="2"/>
        <v>75096.394270399993</v>
      </c>
    </row>
    <row r="122" spans="1:37" s="85" customFormat="1" ht="13.9">
      <c r="A122" s="137" t="s">
        <v>68</v>
      </c>
      <c r="B122" s="8" t="str">
        <f>VLOOKUP(A122,'CENTRO DE COSTOS'!A:D,4,FALSE)</f>
        <v>WILLIAM ASDRUBAL ROZO ROZO</v>
      </c>
      <c r="C122" s="8" t="str">
        <f>VLOOKUP(A122,'CENTRO DE COSTOS'!A:D,2,FALSE)</f>
        <v>0004-0004</v>
      </c>
      <c r="D122" s="136">
        <v>11001</v>
      </c>
      <c r="E122" s="122" t="s">
        <v>904</v>
      </c>
      <c r="F122" s="8" t="s">
        <v>905</v>
      </c>
      <c r="G122" s="142">
        <v>45813</v>
      </c>
      <c r="H122" s="143">
        <v>45817</v>
      </c>
      <c r="I122" s="142">
        <v>45813</v>
      </c>
      <c r="J122" s="143">
        <v>45817</v>
      </c>
      <c r="K122" s="143">
        <v>45817</v>
      </c>
      <c r="L122" s="138" t="s">
        <v>298</v>
      </c>
      <c r="M122" s="137" t="s">
        <v>68</v>
      </c>
      <c r="N122" s="138" t="s">
        <v>906</v>
      </c>
      <c r="O122" s="138">
        <v>79686</v>
      </c>
      <c r="P122" s="140" t="s">
        <v>801</v>
      </c>
      <c r="Q122" s="125" t="s">
        <v>166</v>
      </c>
      <c r="R122" s="126" t="s">
        <v>167</v>
      </c>
      <c r="S122" s="149" t="s">
        <v>802</v>
      </c>
      <c r="T122" s="150" t="s">
        <v>803</v>
      </c>
      <c r="U122" s="150" t="s">
        <v>169</v>
      </c>
      <c r="V122" s="139" t="s">
        <v>902</v>
      </c>
      <c r="W122" s="146" t="s">
        <v>326</v>
      </c>
      <c r="X122" s="136" t="s">
        <v>907</v>
      </c>
      <c r="Y122" s="136">
        <v>728799</v>
      </c>
      <c r="Z122" s="136" t="s">
        <v>173</v>
      </c>
      <c r="AA122" s="136">
        <v>1103032</v>
      </c>
      <c r="AB122" s="136" t="s">
        <v>173</v>
      </c>
      <c r="AC122" s="136" t="s">
        <v>174</v>
      </c>
      <c r="AD122" s="137" t="s">
        <v>25</v>
      </c>
      <c r="AE122" s="143" t="s">
        <v>189</v>
      </c>
      <c r="AF122" s="123" t="s">
        <v>177</v>
      </c>
      <c r="AG122" s="136">
        <v>1</v>
      </c>
      <c r="AH122" s="121">
        <v>0</v>
      </c>
      <c r="AI122" s="127">
        <f>IF(AD122="TIPO I",'BASE LIQUIDACION REDEBAN 2025'!$B$2,IF(AD122="TIPO II",'BASE LIQUIDACION REDEBAN 2025'!$B$3,IF(AD122="TIPO III",'BASE LIQUIDACION REDEBAN 2025'!$B$4,IF(AD122="TIPO IV",'BASE LIQUIDACION REDEBAN 2025'!$B$5,IF(AE122="AEREO",'BASE LIQUIDACION REDEBAN 2025'!$B$6,'BASE LIQUIDACION REDEBAN 2025'!$B$5)))))</f>
        <v>75096.394270399993</v>
      </c>
      <c r="AJ122" s="127">
        <f>IF(AD122="TIPO I",'BASE LIQUIDACION REDEBAN 2025'!$B$10,IF(AD122="TIPO II",'BASE LIQUIDACION REDEBAN 2025'!$B$11,IF(AD122="TIPO III",'BASE LIQUIDACION REDEBAN 2025'!$B$12,'BASE LIQUIDACION REDEBAN 2025'!$B$13)))</f>
        <v>75096.394270399993</v>
      </c>
      <c r="AK122" s="128">
        <f t="shared" si="2"/>
        <v>75096.394270399993</v>
      </c>
    </row>
    <row r="123" spans="1:37" s="85" customFormat="1" ht="13.9">
      <c r="A123" s="137" t="s">
        <v>68</v>
      </c>
      <c r="B123" s="8" t="str">
        <f>VLOOKUP(A123,'CENTRO DE COSTOS'!A:D,4,FALSE)</f>
        <v>WILLIAM ASDRUBAL ROZO ROZO</v>
      </c>
      <c r="C123" s="8" t="str">
        <f>VLOOKUP(A123,'CENTRO DE COSTOS'!A:D,2,FALSE)</f>
        <v>0004-0004</v>
      </c>
      <c r="D123" s="136">
        <v>11001</v>
      </c>
      <c r="E123" s="122" t="s">
        <v>908</v>
      </c>
      <c r="F123" s="8" t="s">
        <v>909</v>
      </c>
      <c r="G123" s="142">
        <v>45813</v>
      </c>
      <c r="H123" s="143">
        <v>45817</v>
      </c>
      <c r="I123" s="142">
        <v>45813</v>
      </c>
      <c r="J123" s="143">
        <v>45814</v>
      </c>
      <c r="K123" s="143">
        <v>45814</v>
      </c>
      <c r="L123" s="138" t="s">
        <v>298</v>
      </c>
      <c r="M123" s="137" t="s">
        <v>68</v>
      </c>
      <c r="N123" s="138" t="s">
        <v>910</v>
      </c>
      <c r="O123" s="138">
        <v>79687</v>
      </c>
      <c r="P123" s="140" t="s">
        <v>801</v>
      </c>
      <c r="Q123" s="125" t="s">
        <v>166</v>
      </c>
      <c r="R123" s="126" t="s">
        <v>167</v>
      </c>
      <c r="S123" s="149" t="s">
        <v>802</v>
      </c>
      <c r="T123" s="150" t="s">
        <v>803</v>
      </c>
      <c r="U123" s="150" t="s">
        <v>169</v>
      </c>
      <c r="V123" s="139" t="s">
        <v>804</v>
      </c>
      <c r="W123" s="146" t="s">
        <v>460</v>
      </c>
      <c r="X123" s="136" t="s">
        <v>911</v>
      </c>
      <c r="Y123" s="136">
        <v>783184</v>
      </c>
      <c r="Z123" s="136" t="s">
        <v>173</v>
      </c>
      <c r="AA123" s="136">
        <v>1114506</v>
      </c>
      <c r="AB123" s="136" t="s">
        <v>173</v>
      </c>
      <c r="AC123" s="136" t="s">
        <v>174</v>
      </c>
      <c r="AD123" s="137" t="s">
        <v>25</v>
      </c>
      <c r="AE123" s="143" t="s">
        <v>189</v>
      </c>
      <c r="AF123" s="123" t="s">
        <v>177</v>
      </c>
      <c r="AG123" s="136">
        <v>1</v>
      </c>
      <c r="AH123" s="121">
        <v>0</v>
      </c>
      <c r="AI123" s="127">
        <f>IF(AD123="TIPO I",'BASE LIQUIDACION REDEBAN 2025'!$B$2,IF(AD123="TIPO II",'BASE LIQUIDACION REDEBAN 2025'!$B$3,IF(AD123="TIPO III",'BASE LIQUIDACION REDEBAN 2025'!$B$4,IF(AD123="TIPO IV",'BASE LIQUIDACION REDEBAN 2025'!$B$5,IF(AE123="AEREO",'BASE LIQUIDACION REDEBAN 2025'!$B$6,'BASE LIQUIDACION REDEBAN 2025'!$B$5)))))</f>
        <v>75096.394270399993</v>
      </c>
      <c r="AJ123" s="127">
        <f>IF(AD123="TIPO I",'BASE LIQUIDACION REDEBAN 2025'!$B$10,IF(AD123="TIPO II",'BASE LIQUIDACION REDEBAN 2025'!$B$11,IF(AD123="TIPO III",'BASE LIQUIDACION REDEBAN 2025'!$B$12,'BASE LIQUIDACION REDEBAN 2025'!$B$13)))</f>
        <v>75096.394270399993</v>
      </c>
      <c r="AK123" s="128">
        <f t="shared" si="2"/>
        <v>75096.394270399993</v>
      </c>
    </row>
    <row r="124" spans="1:37" s="85" customFormat="1" ht="13.9">
      <c r="A124" s="137" t="s">
        <v>68</v>
      </c>
      <c r="B124" s="8" t="str">
        <f>VLOOKUP(A124,'CENTRO DE COSTOS'!A:D,4,FALSE)</f>
        <v>WILLIAM ASDRUBAL ROZO ROZO</v>
      </c>
      <c r="C124" s="8" t="str">
        <f>VLOOKUP(A124,'CENTRO DE COSTOS'!A:D,2,FALSE)</f>
        <v>0004-0004</v>
      </c>
      <c r="D124" s="136">
        <v>11001</v>
      </c>
      <c r="E124" s="122" t="s">
        <v>912</v>
      </c>
      <c r="F124" s="8" t="s">
        <v>913</v>
      </c>
      <c r="G124" s="142">
        <v>45813</v>
      </c>
      <c r="H124" s="143">
        <v>45817</v>
      </c>
      <c r="I124" s="142">
        <v>45813</v>
      </c>
      <c r="J124" s="143">
        <v>45814</v>
      </c>
      <c r="K124" s="143">
        <v>45814</v>
      </c>
      <c r="L124" s="138" t="s">
        <v>298</v>
      </c>
      <c r="M124" s="137" t="s">
        <v>68</v>
      </c>
      <c r="N124" s="138" t="s">
        <v>914</v>
      </c>
      <c r="O124" s="138">
        <v>79689</v>
      </c>
      <c r="P124" s="140" t="s">
        <v>801</v>
      </c>
      <c r="Q124" s="125" t="s">
        <v>166</v>
      </c>
      <c r="R124" s="126" t="s">
        <v>167</v>
      </c>
      <c r="S124" s="149" t="s">
        <v>802</v>
      </c>
      <c r="T124" s="150" t="s">
        <v>803</v>
      </c>
      <c r="U124" s="150" t="s">
        <v>169</v>
      </c>
      <c r="V124" s="139" t="s">
        <v>804</v>
      </c>
      <c r="W124" s="146" t="s">
        <v>595</v>
      </c>
      <c r="X124" s="136" t="s">
        <v>915</v>
      </c>
      <c r="Y124" s="136">
        <v>1106701</v>
      </c>
      <c r="Z124" s="136" t="s">
        <v>173</v>
      </c>
      <c r="AA124" s="136">
        <v>962069</v>
      </c>
      <c r="AB124" s="136" t="s">
        <v>173</v>
      </c>
      <c r="AC124" s="136" t="s">
        <v>174</v>
      </c>
      <c r="AD124" s="137" t="s">
        <v>25</v>
      </c>
      <c r="AE124" s="143" t="s">
        <v>189</v>
      </c>
      <c r="AF124" s="123" t="s">
        <v>177</v>
      </c>
      <c r="AG124" s="136">
        <v>1</v>
      </c>
      <c r="AH124" s="121">
        <v>0</v>
      </c>
      <c r="AI124" s="127">
        <f>IF(AD124="TIPO I",'BASE LIQUIDACION REDEBAN 2025'!$B$2,IF(AD124="TIPO II",'BASE LIQUIDACION REDEBAN 2025'!$B$3,IF(AD124="TIPO III",'BASE LIQUIDACION REDEBAN 2025'!$B$4,IF(AD124="TIPO IV",'BASE LIQUIDACION REDEBAN 2025'!$B$5,IF(AE124="AEREO",'BASE LIQUIDACION REDEBAN 2025'!$B$6,'BASE LIQUIDACION REDEBAN 2025'!$B$5)))))</f>
        <v>75096.394270399993</v>
      </c>
      <c r="AJ124" s="127">
        <f>IF(AD124="TIPO I",'BASE LIQUIDACION REDEBAN 2025'!$B$10,IF(AD124="TIPO II",'BASE LIQUIDACION REDEBAN 2025'!$B$11,IF(AD124="TIPO III",'BASE LIQUIDACION REDEBAN 2025'!$B$12,'BASE LIQUIDACION REDEBAN 2025'!$B$13)))</f>
        <v>75096.394270399993</v>
      </c>
      <c r="AK124" s="128">
        <f t="shared" si="2"/>
        <v>75096.394270399993</v>
      </c>
    </row>
    <row r="125" spans="1:37" s="85" customFormat="1" ht="13.9">
      <c r="A125" s="137" t="s">
        <v>86</v>
      </c>
      <c r="B125" s="8" t="str">
        <f>VLOOKUP(A125,'CENTRO DE COSTOS'!A:D,4,FALSE)</f>
        <v>KEVIN ALEXIS CORZO BUSTOS</v>
      </c>
      <c r="C125" s="8" t="str">
        <f>VLOOKUP(A125,'CENTRO DE COSTOS'!A:D,2,FALSE)</f>
        <v>0004-0007</v>
      </c>
      <c r="D125" s="136">
        <v>17380</v>
      </c>
      <c r="E125" s="122" t="s">
        <v>916</v>
      </c>
      <c r="F125" s="8" t="s">
        <v>917</v>
      </c>
      <c r="G125" s="142">
        <v>45813</v>
      </c>
      <c r="H125" s="143">
        <v>45817</v>
      </c>
      <c r="I125" s="142">
        <v>45813</v>
      </c>
      <c r="J125" s="143">
        <v>45817</v>
      </c>
      <c r="K125" s="143">
        <v>45817</v>
      </c>
      <c r="L125" s="138" t="s">
        <v>827</v>
      </c>
      <c r="M125" s="137" t="s">
        <v>918</v>
      </c>
      <c r="N125" s="138" t="s">
        <v>919</v>
      </c>
      <c r="O125" s="138">
        <v>67458</v>
      </c>
      <c r="P125" s="140" t="s">
        <v>920</v>
      </c>
      <c r="Q125" s="125" t="s">
        <v>166</v>
      </c>
      <c r="R125" s="126" t="s">
        <v>167</v>
      </c>
      <c r="S125" s="149" t="s">
        <v>802</v>
      </c>
      <c r="T125" s="150" t="s">
        <v>803</v>
      </c>
      <c r="U125" s="150" t="s">
        <v>169</v>
      </c>
      <c r="V125" s="139" t="s">
        <v>921</v>
      </c>
      <c r="W125" s="146" t="s">
        <v>873</v>
      </c>
      <c r="X125" s="136" t="s">
        <v>922</v>
      </c>
      <c r="Y125" s="136">
        <v>981837</v>
      </c>
      <c r="Z125" s="136" t="s">
        <v>173</v>
      </c>
      <c r="AA125" s="136">
        <v>1145232</v>
      </c>
      <c r="AB125" s="136" t="s">
        <v>173</v>
      </c>
      <c r="AC125" s="136" t="s">
        <v>720</v>
      </c>
      <c r="AD125" s="137" t="s">
        <v>30</v>
      </c>
      <c r="AE125" s="143" t="s">
        <v>189</v>
      </c>
      <c r="AF125" s="123" t="s">
        <v>177</v>
      </c>
      <c r="AG125" s="136">
        <v>1</v>
      </c>
      <c r="AH125" s="121">
        <v>0</v>
      </c>
      <c r="AI125" s="127">
        <f>IF(AD125="TIPO I",'BASE LIQUIDACION REDEBAN 2025'!$B$2,IF(AD125="TIPO II",'BASE LIQUIDACION REDEBAN 2025'!$B$3,IF(AD125="TIPO III",'BASE LIQUIDACION REDEBAN 2025'!$B$4,IF(AD125="TIPO IV",'BASE LIQUIDACION REDEBAN 2025'!$B$5,IF(AE125="AEREO",'BASE LIQUIDACION REDEBAN 2025'!$B$6,'BASE LIQUIDACION REDEBAN 2025'!$B$5)))))</f>
        <v>275728.78077800001</v>
      </c>
      <c r="AJ125" s="127">
        <f>IF(AD125="TIPO I",'BASE LIQUIDACION REDEBAN 2025'!$B$10,IF(AD125="TIPO II",'BASE LIQUIDACION REDEBAN 2025'!$B$11,IF(AD125="TIPO III",'BASE LIQUIDACION REDEBAN 2025'!$B$12,'BASE LIQUIDACION REDEBAN 2025'!$B$13)))</f>
        <v>196536.5258152</v>
      </c>
      <c r="AK125" s="128">
        <f t="shared" si="2"/>
        <v>275728.78077800001</v>
      </c>
    </row>
    <row r="126" spans="1:37" s="85" customFormat="1" ht="13.9">
      <c r="A126" s="137" t="s">
        <v>68</v>
      </c>
      <c r="B126" s="8" t="str">
        <f>VLOOKUP(A126,'CENTRO DE COSTOS'!A:D,4,FALSE)</f>
        <v>WILLIAM ASDRUBAL ROZO ROZO</v>
      </c>
      <c r="C126" s="8" t="str">
        <f>VLOOKUP(A126,'CENTRO DE COSTOS'!A:D,2,FALSE)</f>
        <v>0004-0004</v>
      </c>
      <c r="D126" s="136">
        <v>11001</v>
      </c>
      <c r="E126" s="122" t="s">
        <v>923</v>
      </c>
      <c r="F126" s="8" t="s">
        <v>924</v>
      </c>
      <c r="G126" s="142">
        <v>45813</v>
      </c>
      <c r="H126" s="143">
        <v>45817</v>
      </c>
      <c r="I126" s="142">
        <v>45813</v>
      </c>
      <c r="J126" s="143">
        <v>45817</v>
      </c>
      <c r="K126" s="143">
        <v>45817</v>
      </c>
      <c r="L126" s="138" t="s">
        <v>298</v>
      </c>
      <c r="M126" s="137" t="s">
        <v>68</v>
      </c>
      <c r="N126" s="138" t="s">
        <v>925</v>
      </c>
      <c r="O126" s="138">
        <v>38852</v>
      </c>
      <c r="P126" s="140" t="s">
        <v>920</v>
      </c>
      <c r="Q126" s="125" t="s">
        <v>166</v>
      </c>
      <c r="R126" s="126" t="s">
        <v>167</v>
      </c>
      <c r="S126" s="149" t="s">
        <v>802</v>
      </c>
      <c r="T126" s="150" t="s">
        <v>803</v>
      </c>
      <c r="U126" s="150" t="s">
        <v>169</v>
      </c>
      <c r="V126" s="139" t="s">
        <v>921</v>
      </c>
      <c r="W126" s="146" t="s">
        <v>326</v>
      </c>
      <c r="X126" s="136" t="s">
        <v>926</v>
      </c>
      <c r="Y126" s="136">
        <v>930123</v>
      </c>
      <c r="Z126" s="136" t="s">
        <v>173</v>
      </c>
      <c r="AA126" s="136">
        <v>1238719</v>
      </c>
      <c r="AB126" s="136" t="s">
        <v>173</v>
      </c>
      <c r="AC126" s="136" t="s">
        <v>720</v>
      </c>
      <c r="AD126" s="137" t="s">
        <v>25</v>
      </c>
      <c r="AE126" s="143" t="s">
        <v>189</v>
      </c>
      <c r="AF126" s="123" t="s">
        <v>177</v>
      </c>
      <c r="AG126" s="136">
        <v>1</v>
      </c>
      <c r="AH126" s="121">
        <v>0</v>
      </c>
      <c r="AI126" s="127">
        <f>IF(AD126="TIPO I",'BASE LIQUIDACION REDEBAN 2025'!$B$2,IF(AD126="TIPO II",'BASE LIQUIDACION REDEBAN 2025'!$B$3,IF(AD126="TIPO III",'BASE LIQUIDACION REDEBAN 2025'!$B$4,IF(AD126="TIPO IV",'BASE LIQUIDACION REDEBAN 2025'!$B$5,IF(AE126="AEREO",'BASE LIQUIDACION REDEBAN 2025'!$B$6,'BASE LIQUIDACION REDEBAN 2025'!$B$5)))))</f>
        <v>75096.394270399993</v>
      </c>
      <c r="AJ126" s="127">
        <f>IF(AD126="TIPO I",'BASE LIQUIDACION REDEBAN 2025'!$B$10,IF(AD126="TIPO II",'BASE LIQUIDACION REDEBAN 2025'!$B$11,IF(AD126="TIPO III",'BASE LIQUIDACION REDEBAN 2025'!$B$12,'BASE LIQUIDACION REDEBAN 2025'!$B$13)))</f>
        <v>75096.394270399993</v>
      </c>
      <c r="AK126" s="128">
        <f t="shared" si="2"/>
        <v>75096.394270399993</v>
      </c>
    </row>
    <row r="127" spans="1:37" s="85" customFormat="1" ht="13.9">
      <c r="A127" s="137" t="s">
        <v>90</v>
      </c>
      <c r="B127" s="8" t="str">
        <f>VLOOKUP(A127,'CENTRO DE COSTOS'!A:D,4,FALSE)</f>
        <v>JUAN SEBASTIÁN RÍOS CASTRILLÓN</v>
      </c>
      <c r="C127" s="8" t="str">
        <f>VLOOKUP(A127,'CENTRO DE COSTOS'!A:D,2,FALSE)</f>
        <v>0004-0005</v>
      </c>
      <c r="D127" s="136">
        <v>5001</v>
      </c>
      <c r="E127" s="122" t="s">
        <v>927</v>
      </c>
      <c r="F127" s="8" t="s">
        <v>928</v>
      </c>
      <c r="G127" s="142">
        <v>45817</v>
      </c>
      <c r="H127" s="143">
        <v>45819</v>
      </c>
      <c r="I127" s="142">
        <v>45817</v>
      </c>
      <c r="J127" s="143">
        <v>45818</v>
      </c>
      <c r="K127" s="143">
        <v>45818</v>
      </c>
      <c r="L127" s="138" t="s">
        <v>290</v>
      </c>
      <c r="M127" s="137" t="s">
        <v>90</v>
      </c>
      <c r="N127" s="138" t="s">
        <v>929</v>
      </c>
      <c r="O127" s="138">
        <v>79730</v>
      </c>
      <c r="P127" s="140" t="s">
        <v>801</v>
      </c>
      <c r="Q127" s="125" t="s">
        <v>166</v>
      </c>
      <c r="R127" s="126" t="s">
        <v>167</v>
      </c>
      <c r="S127" s="149" t="s">
        <v>802</v>
      </c>
      <c r="T127" s="150" t="s">
        <v>803</v>
      </c>
      <c r="U127" s="136" t="s">
        <v>169</v>
      </c>
      <c r="V127" s="139" t="s">
        <v>930</v>
      </c>
      <c r="W127" s="146" t="s">
        <v>360</v>
      </c>
      <c r="X127" s="136" t="s">
        <v>931</v>
      </c>
      <c r="Y127" s="136">
        <v>760033</v>
      </c>
      <c r="Z127" s="136" t="s">
        <v>173</v>
      </c>
      <c r="AA127" s="136">
        <v>1238545</v>
      </c>
      <c r="AB127" s="136" t="s">
        <v>173</v>
      </c>
      <c r="AC127" s="136" t="s">
        <v>174</v>
      </c>
      <c r="AD127" s="137" t="s">
        <v>25</v>
      </c>
      <c r="AE127" s="143" t="s">
        <v>189</v>
      </c>
      <c r="AF127" s="123" t="s">
        <v>177</v>
      </c>
      <c r="AG127" s="136">
        <v>1</v>
      </c>
      <c r="AH127" s="121">
        <v>0</v>
      </c>
      <c r="AI127" s="127">
        <f>IF(AD127="TIPO I",'BASE LIQUIDACION REDEBAN 2025'!$B$2,IF(AD127="TIPO II",'BASE LIQUIDACION REDEBAN 2025'!$B$3,IF(AD127="TIPO III",'BASE LIQUIDACION REDEBAN 2025'!$B$4,IF(AD127="TIPO IV",'BASE LIQUIDACION REDEBAN 2025'!$B$5,IF(AE127="AEREO",'BASE LIQUIDACION REDEBAN 2025'!$B$6,'BASE LIQUIDACION REDEBAN 2025'!$B$5)))))</f>
        <v>75096.394270399993</v>
      </c>
      <c r="AJ127" s="127">
        <f>IF(AD127="TIPO I",'BASE LIQUIDACION REDEBAN 2025'!$B$10,IF(AD127="TIPO II",'BASE LIQUIDACION REDEBAN 2025'!$B$11,IF(AD127="TIPO III",'BASE LIQUIDACION REDEBAN 2025'!$B$12,'BASE LIQUIDACION REDEBAN 2025'!$B$13)))</f>
        <v>75096.394270399993</v>
      </c>
      <c r="AK127" s="128">
        <f t="shared" si="2"/>
        <v>75096.394270399993</v>
      </c>
    </row>
    <row r="128" spans="1:37" s="85" customFormat="1" ht="13.9">
      <c r="A128" s="137" t="s">
        <v>90</v>
      </c>
      <c r="B128" s="8" t="str">
        <f>VLOOKUP(A128,'CENTRO DE COSTOS'!A:D,4,FALSE)</f>
        <v>JUAN SEBASTIÁN RÍOS CASTRILLÓN</v>
      </c>
      <c r="C128" s="8" t="str">
        <f>VLOOKUP(A128,'CENTRO DE COSTOS'!A:D,2,FALSE)</f>
        <v>0004-0005</v>
      </c>
      <c r="D128" s="136">
        <v>5001</v>
      </c>
      <c r="E128" s="122" t="s">
        <v>932</v>
      </c>
      <c r="F128" s="8" t="s">
        <v>933</v>
      </c>
      <c r="G128" s="142">
        <v>45817</v>
      </c>
      <c r="H128" s="143">
        <v>45819</v>
      </c>
      <c r="I128" s="142">
        <v>45817</v>
      </c>
      <c r="J128" s="143">
        <v>45818</v>
      </c>
      <c r="K128" s="143">
        <v>45818</v>
      </c>
      <c r="L128" s="138" t="s">
        <v>290</v>
      </c>
      <c r="M128" s="137" t="s">
        <v>90</v>
      </c>
      <c r="N128" s="138" t="s">
        <v>934</v>
      </c>
      <c r="O128" s="138">
        <v>79731</v>
      </c>
      <c r="P128" s="140" t="s">
        <v>801</v>
      </c>
      <c r="Q128" s="125" t="s">
        <v>166</v>
      </c>
      <c r="R128" s="126" t="s">
        <v>167</v>
      </c>
      <c r="S128" s="149" t="s">
        <v>802</v>
      </c>
      <c r="T128" s="150" t="s">
        <v>803</v>
      </c>
      <c r="U128" s="136" t="s">
        <v>169</v>
      </c>
      <c r="V128" s="139" t="s">
        <v>930</v>
      </c>
      <c r="W128" s="146" t="s">
        <v>557</v>
      </c>
      <c r="X128" s="136" t="s">
        <v>935</v>
      </c>
      <c r="Y128" s="136">
        <v>783890</v>
      </c>
      <c r="Z128" s="136" t="s">
        <v>173</v>
      </c>
      <c r="AA128" s="136">
        <v>974701</v>
      </c>
      <c r="AB128" s="136" t="s">
        <v>173</v>
      </c>
      <c r="AC128" s="136" t="s">
        <v>174</v>
      </c>
      <c r="AD128" s="137" t="s">
        <v>25</v>
      </c>
      <c r="AE128" s="143" t="s">
        <v>189</v>
      </c>
      <c r="AF128" s="123" t="s">
        <v>177</v>
      </c>
      <c r="AG128" s="136">
        <v>1</v>
      </c>
      <c r="AH128" s="121">
        <v>0</v>
      </c>
      <c r="AI128" s="127">
        <f>IF(AD128="TIPO I",'BASE LIQUIDACION REDEBAN 2025'!$B$2,IF(AD128="TIPO II",'BASE LIQUIDACION REDEBAN 2025'!$B$3,IF(AD128="TIPO III",'BASE LIQUIDACION REDEBAN 2025'!$B$4,IF(AD128="TIPO IV",'BASE LIQUIDACION REDEBAN 2025'!$B$5,IF(AE128="AEREO",'BASE LIQUIDACION REDEBAN 2025'!$B$6,'BASE LIQUIDACION REDEBAN 2025'!$B$5)))))</f>
        <v>75096.394270399993</v>
      </c>
      <c r="AJ128" s="127">
        <f>IF(AD128="TIPO I",'BASE LIQUIDACION REDEBAN 2025'!$B$10,IF(AD128="TIPO II",'BASE LIQUIDACION REDEBAN 2025'!$B$11,IF(AD128="TIPO III",'BASE LIQUIDACION REDEBAN 2025'!$B$12,'BASE LIQUIDACION REDEBAN 2025'!$B$13)))</f>
        <v>75096.394270399993</v>
      </c>
      <c r="AK128" s="128">
        <f t="shared" si="2"/>
        <v>75096.394270399993</v>
      </c>
    </row>
    <row r="129" spans="1:37" s="85" customFormat="1" ht="13.9">
      <c r="A129" s="137" t="s">
        <v>90</v>
      </c>
      <c r="B129" s="8" t="str">
        <f>VLOOKUP(A129,'CENTRO DE COSTOS'!A:D,4,FALSE)</f>
        <v>JUAN SEBASTIÁN RÍOS CASTRILLÓN</v>
      </c>
      <c r="C129" s="8" t="str">
        <f>VLOOKUP(A129,'CENTRO DE COSTOS'!A:D,2,FALSE)</f>
        <v>0004-0005</v>
      </c>
      <c r="D129" s="136">
        <v>5001</v>
      </c>
      <c r="E129" s="122" t="s">
        <v>936</v>
      </c>
      <c r="F129" s="8" t="s">
        <v>937</v>
      </c>
      <c r="G129" s="142">
        <v>45817</v>
      </c>
      <c r="H129" s="143">
        <v>45819</v>
      </c>
      <c r="I129" s="142">
        <v>45817</v>
      </c>
      <c r="J129" s="143">
        <v>45818</v>
      </c>
      <c r="K129" s="143">
        <v>45818</v>
      </c>
      <c r="L129" s="138" t="s">
        <v>290</v>
      </c>
      <c r="M129" s="137" t="s">
        <v>90</v>
      </c>
      <c r="N129" s="138" t="s">
        <v>938</v>
      </c>
      <c r="O129" s="138">
        <v>79732</v>
      </c>
      <c r="P129" s="140" t="s">
        <v>801</v>
      </c>
      <c r="Q129" s="125" t="s">
        <v>166</v>
      </c>
      <c r="R129" s="126" t="s">
        <v>167</v>
      </c>
      <c r="S129" s="149" t="s">
        <v>802</v>
      </c>
      <c r="T129" s="150" t="s">
        <v>803</v>
      </c>
      <c r="U129" s="136" t="s">
        <v>169</v>
      </c>
      <c r="V129" s="139" t="s">
        <v>930</v>
      </c>
      <c r="W129" s="146" t="s">
        <v>360</v>
      </c>
      <c r="X129" s="136" t="s">
        <v>939</v>
      </c>
      <c r="Y129" s="136">
        <v>792197</v>
      </c>
      <c r="Z129" s="136">
        <v>766959</v>
      </c>
      <c r="AA129" s="136">
        <v>1238565</v>
      </c>
      <c r="AB129" s="136" t="s">
        <v>173</v>
      </c>
      <c r="AC129" s="136" t="s">
        <v>174</v>
      </c>
      <c r="AD129" s="137" t="s">
        <v>25</v>
      </c>
      <c r="AE129" s="143" t="s">
        <v>189</v>
      </c>
      <c r="AF129" s="123" t="s">
        <v>177</v>
      </c>
      <c r="AG129" s="136">
        <v>1</v>
      </c>
      <c r="AH129" s="121">
        <v>0</v>
      </c>
      <c r="AI129" s="127">
        <f>IF(AD129="TIPO I",'BASE LIQUIDACION REDEBAN 2025'!$B$2,IF(AD129="TIPO II",'BASE LIQUIDACION REDEBAN 2025'!$B$3,IF(AD129="TIPO III",'BASE LIQUIDACION REDEBAN 2025'!$B$4,IF(AD129="TIPO IV",'BASE LIQUIDACION REDEBAN 2025'!$B$5,IF(AE129="AEREO",'BASE LIQUIDACION REDEBAN 2025'!$B$6,'BASE LIQUIDACION REDEBAN 2025'!$B$5)))))</f>
        <v>75096.394270399993</v>
      </c>
      <c r="AJ129" s="127">
        <f>IF(AD129="TIPO I",'BASE LIQUIDACION REDEBAN 2025'!$B$10,IF(AD129="TIPO II",'BASE LIQUIDACION REDEBAN 2025'!$B$11,IF(AD129="TIPO III",'BASE LIQUIDACION REDEBAN 2025'!$B$12,'BASE LIQUIDACION REDEBAN 2025'!$B$13)))</f>
        <v>75096.394270399993</v>
      </c>
      <c r="AK129" s="128">
        <f t="shared" si="2"/>
        <v>75096.394270399993</v>
      </c>
    </row>
    <row r="130" spans="1:37" s="85" customFormat="1" ht="13.9">
      <c r="A130" s="137" t="s">
        <v>90</v>
      </c>
      <c r="B130" s="8" t="str">
        <f>VLOOKUP(A130,'CENTRO DE COSTOS'!A:D,4,FALSE)</f>
        <v>JUAN SEBASTIÁN RÍOS CASTRILLÓN</v>
      </c>
      <c r="C130" s="8" t="str">
        <f>VLOOKUP(A130,'CENTRO DE COSTOS'!A:D,2,FALSE)</f>
        <v>0004-0005</v>
      </c>
      <c r="D130" s="136">
        <v>5001</v>
      </c>
      <c r="E130" s="122" t="s">
        <v>940</v>
      </c>
      <c r="F130" s="8" t="s">
        <v>941</v>
      </c>
      <c r="G130" s="142">
        <v>45817</v>
      </c>
      <c r="H130" s="143">
        <v>45819</v>
      </c>
      <c r="I130" s="142">
        <v>45817</v>
      </c>
      <c r="J130" s="143">
        <v>45818</v>
      </c>
      <c r="K130" s="143">
        <v>45818</v>
      </c>
      <c r="L130" s="138" t="s">
        <v>290</v>
      </c>
      <c r="M130" s="137" t="s">
        <v>90</v>
      </c>
      <c r="N130" s="138" t="s">
        <v>942</v>
      </c>
      <c r="O130" s="138">
        <v>79733</v>
      </c>
      <c r="P130" s="140" t="s">
        <v>801</v>
      </c>
      <c r="Q130" s="125" t="s">
        <v>166</v>
      </c>
      <c r="R130" s="126" t="s">
        <v>167</v>
      </c>
      <c r="S130" s="149" t="s">
        <v>802</v>
      </c>
      <c r="T130" s="150" t="s">
        <v>803</v>
      </c>
      <c r="U130" s="136" t="s">
        <v>169</v>
      </c>
      <c r="V130" s="139" t="s">
        <v>943</v>
      </c>
      <c r="W130" s="146" t="s">
        <v>294</v>
      </c>
      <c r="X130" s="136" t="s">
        <v>944</v>
      </c>
      <c r="Y130" s="136">
        <v>761797</v>
      </c>
      <c r="Z130" s="136" t="s">
        <v>173</v>
      </c>
      <c r="AA130" s="136">
        <v>1238567</v>
      </c>
      <c r="AB130" s="136" t="s">
        <v>173</v>
      </c>
      <c r="AC130" s="136" t="s">
        <v>174</v>
      </c>
      <c r="AD130" s="137" t="s">
        <v>25</v>
      </c>
      <c r="AE130" s="143" t="s">
        <v>189</v>
      </c>
      <c r="AF130" s="123" t="s">
        <v>177</v>
      </c>
      <c r="AG130" s="136">
        <v>1</v>
      </c>
      <c r="AH130" s="121">
        <v>0</v>
      </c>
      <c r="AI130" s="127">
        <f>IF(AD130="TIPO I",'BASE LIQUIDACION REDEBAN 2025'!$B$2,IF(AD130="TIPO II",'BASE LIQUIDACION REDEBAN 2025'!$B$3,IF(AD130="TIPO III",'BASE LIQUIDACION REDEBAN 2025'!$B$4,IF(AD130="TIPO IV",'BASE LIQUIDACION REDEBAN 2025'!$B$5,IF(AE130="AEREO",'BASE LIQUIDACION REDEBAN 2025'!$B$6,'BASE LIQUIDACION REDEBAN 2025'!$B$5)))))</f>
        <v>75096.394270399993</v>
      </c>
      <c r="AJ130" s="127">
        <f>IF(AD130="TIPO I",'BASE LIQUIDACION REDEBAN 2025'!$B$10,IF(AD130="TIPO II",'BASE LIQUIDACION REDEBAN 2025'!$B$11,IF(AD130="TIPO III",'BASE LIQUIDACION REDEBAN 2025'!$B$12,'BASE LIQUIDACION REDEBAN 2025'!$B$13)))</f>
        <v>75096.394270399993</v>
      </c>
      <c r="AK130" s="128">
        <f t="shared" si="2"/>
        <v>75096.394270399993</v>
      </c>
    </row>
    <row r="131" spans="1:37" s="85" customFormat="1" ht="13.9">
      <c r="A131" s="137" t="s">
        <v>90</v>
      </c>
      <c r="B131" s="8" t="str">
        <f>VLOOKUP(A131,'CENTRO DE COSTOS'!A:D,4,FALSE)</f>
        <v>JUAN SEBASTIÁN RÍOS CASTRILLÓN</v>
      </c>
      <c r="C131" s="8" t="str">
        <f>VLOOKUP(A131,'CENTRO DE COSTOS'!A:D,2,FALSE)</f>
        <v>0004-0005</v>
      </c>
      <c r="D131" s="136">
        <v>5088</v>
      </c>
      <c r="E131" s="122" t="s">
        <v>945</v>
      </c>
      <c r="F131" s="8" t="s">
        <v>946</v>
      </c>
      <c r="G131" s="142">
        <v>45817</v>
      </c>
      <c r="H131" s="143">
        <v>45819</v>
      </c>
      <c r="I131" s="142">
        <v>45817</v>
      </c>
      <c r="J131" s="143">
        <v>45818</v>
      </c>
      <c r="K131" s="143">
        <v>45818</v>
      </c>
      <c r="L131" s="138" t="s">
        <v>290</v>
      </c>
      <c r="M131" s="137" t="s">
        <v>291</v>
      </c>
      <c r="N131" s="138" t="s">
        <v>947</v>
      </c>
      <c r="O131" s="138">
        <v>79729</v>
      </c>
      <c r="P131" s="140" t="s">
        <v>801</v>
      </c>
      <c r="Q131" s="125" t="s">
        <v>166</v>
      </c>
      <c r="R131" s="126" t="s">
        <v>167</v>
      </c>
      <c r="S131" s="149" t="s">
        <v>802</v>
      </c>
      <c r="T131" s="150" t="s">
        <v>803</v>
      </c>
      <c r="U131" s="136" t="s">
        <v>169</v>
      </c>
      <c r="V131" s="139" t="s">
        <v>930</v>
      </c>
      <c r="W131" s="146" t="s">
        <v>354</v>
      </c>
      <c r="X131" s="136" t="s">
        <v>948</v>
      </c>
      <c r="Y131" s="136">
        <v>794301</v>
      </c>
      <c r="Z131" s="136" t="s">
        <v>173</v>
      </c>
      <c r="AA131" s="136">
        <v>1239770</v>
      </c>
      <c r="AB131" s="136" t="s">
        <v>173</v>
      </c>
      <c r="AC131" s="136" t="s">
        <v>174</v>
      </c>
      <c r="AD131" s="137" t="s">
        <v>25</v>
      </c>
      <c r="AE131" s="143" t="s">
        <v>189</v>
      </c>
      <c r="AF131" s="123" t="s">
        <v>177</v>
      </c>
      <c r="AG131" s="136">
        <v>1</v>
      </c>
      <c r="AH131" s="121">
        <v>0</v>
      </c>
      <c r="AI131" s="127">
        <f>IF(AD131="TIPO I",'BASE LIQUIDACION REDEBAN 2025'!$B$2,IF(AD131="TIPO II",'BASE LIQUIDACION REDEBAN 2025'!$B$3,IF(AD131="TIPO III",'BASE LIQUIDACION REDEBAN 2025'!$B$4,IF(AD131="TIPO IV",'BASE LIQUIDACION REDEBAN 2025'!$B$5,IF(AE131="AEREO",'BASE LIQUIDACION REDEBAN 2025'!$B$6,'BASE LIQUIDACION REDEBAN 2025'!$B$5)))))</f>
        <v>75096.394270399993</v>
      </c>
      <c r="AJ131" s="127">
        <f>IF(AD131="TIPO I",'BASE LIQUIDACION REDEBAN 2025'!$B$10,IF(AD131="TIPO II",'BASE LIQUIDACION REDEBAN 2025'!$B$11,IF(AD131="TIPO III",'BASE LIQUIDACION REDEBAN 2025'!$B$12,'BASE LIQUIDACION REDEBAN 2025'!$B$13)))</f>
        <v>75096.394270399993</v>
      </c>
      <c r="AK131" s="128">
        <f t="shared" ref="AK131:AK194" si="3">AG131*AI131+AH131*AJ131</f>
        <v>75096.394270399993</v>
      </c>
    </row>
    <row r="132" spans="1:37" s="85" customFormat="1" ht="13.9">
      <c r="A132" s="137" t="s">
        <v>60</v>
      </c>
      <c r="B132" s="8" t="str">
        <f>VLOOKUP(A132,'CENTRO DE COSTOS'!A:D,4,FALSE)</f>
        <v>JUAN SEBASTIÁN RÍOS CASTRILLÓN</v>
      </c>
      <c r="C132" s="8" t="str">
        <f>VLOOKUP(A132,'CENTRO DE COSTOS'!A:D,2,FALSE)</f>
        <v>0004-0005</v>
      </c>
      <c r="D132" s="136">
        <v>5172</v>
      </c>
      <c r="E132" s="122" t="s">
        <v>949</v>
      </c>
      <c r="F132" s="8" t="s">
        <v>950</v>
      </c>
      <c r="G132" s="142">
        <v>45817</v>
      </c>
      <c r="H132" s="143">
        <v>45819</v>
      </c>
      <c r="I132" s="142">
        <v>45817</v>
      </c>
      <c r="J132" s="143">
        <v>45818</v>
      </c>
      <c r="K132" s="143">
        <v>45818</v>
      </c>
      <c r="L132" s="138" t="s">
        <v>290</v>
      </c>
      <c r="M132" s="137" t="s">
        <v>471</v>
      </c>
      <c r="N132" s="138" t="s">
        <v>951</v>
      </c>
      <c r="O132" s="138">
        <v>79721</v>
      </c>
      <c r="P132" s="140" t="s">
        <v>801</v>
      </c>
      <c r="Q132" s="125" t="s">
        <v>166</v>
      </c>
      <c r="R132" s="126" t="s">
        <v>167</v>
      </c>
      <c r="S132" s="149" t="s">
        <v>802</v>
      </c>
      <c r="T132" s="150" t="s">
        <v>803</v>
      </c>
      <c r="U132" s="136" t="s">
        <v>169</v>
      </c>
      <c r="V132" s="139" t="s">
        <v>930</v>
      </c>
      <c r="W132" s="146" t="s">
        <v>785</v>
      </c>
      <c r="X132" s="136" t="s">
        <v>952</v>
      </c>
      <c r="Y132" s="136">
        <v>992466</v>
      </c>
      <c r="Z132" s="136" t="s">
        <v>173</v>
      </c>
      <c r="AA132" s="136">
        <v>913266</v>
      </c>
      <c r="AB132" s="136" t="s">
        <v>173</v>
      </c>
      <c r="AC132" s="136" t="s">
        <v>174</v>
      </c>
      <c r="AD132" s="137" t="s">
        <v>28</v>
      </c>
      <c r="AE132" s="143" t="s">
        <v>189</v>
      </c>
      <c r="AF132" s="123" t="s">
        <v>177</v>
      </c>
      <c r="AG132" s="136">
        <v>1</v>
      </c>
      <c r="AH132" s="121">
        <v>0</v>
      </c>
      <c r="AI132" s="127">
        <f>IF(AD132="TIPO I",'BASE LIQUIDACION REDEBAN 2025'!$B$2,IF(AD132="TIPO II",'BASE LIQUIDACION REDEBAN 2025'!$B$3,IF(AD132="TIPO III",'BASE LIQUIDACION REDEBAN 2025'!$B$4,IF(AD132="TIPO IV",'BASE LIQUIDACION REDEBAN 2025'!$B$5,IF(AE132="AEREO",'BASE LIQUIDACION REDEBAN 2025'!$B$6,'BASE LIQUIDACION REDEBAN 2025'!$B$5)))))</f>
        <v>163813.69572160003</v>
      </c>
      <c r="AJ132" s="127">
        <f>IF(AD132="TIPO I",'BASE LIQUIDACION REDEBAN 2025'!$B$10,IF(AD132="TIPO II",'BASE LIQUIDACION REDEBAN 2025'!$B$11,IF(AD132="TIPO III",'BASE LIQUIDACION REDEBAN 2025'!$B$12,'BASE LIQUIDACION REDEBAN 2025'!$B$13)))</f>
        <v>140395.6348884</v>
      </c>
      <c r="AK132" s="128">
        <f t="shared" si="3"/>
        <v>163813.69572160003</v>
      </c>
    </row>
    <row r="133" spans="1:37" s="85" customFormat="1" ht="13.9">
      <c r="A133" s="137" t="s">
        <v>90</v>
      </c>
      <c r="B133" s="8" t="str">
        <f>VLOOKUP(A133,'CENTRO DE COSTOS'!A:D,4,FALSE)</f>
        <v>JUAN SEBASTIÁN RÍOS CASTRILLÓN</v>
      </c>
      <c r="C133" s="8" t="str">
        <f>VLOOKUP(A133,'CENTRO DE COSTOS'!A:D,2,FALSE)</f>
        <v>0004-0005</v>
      </c>
      <c r="D133" s="136">
        <v>5360</v>
      </c>
      <c r="E133" s="122" t="s">
        <v>953</v>
      </c>
      <c r="F133" s="8" t="s">
        <v>954</v>
      </c>
      <c r="G133" s="142">
        <v>45817</v>
      </c>
      <c r="H133" s="143">
        <v>45819</v>
      </c>
      <c r="I133" s="142">
        <v>45817</v>
      </c>
      <c r="J133" s="143">
        <v>45818</v>
      </c>
      <c r="K133" s="143">
        <v>45818</v>
      </c>
      <c r="L133" s="138" t="s">
        <v>290</v>
      </c>
      <c r="M133" s="137" t="s">
        <v>464</v>
      </c>
      <c r="N133" s="138" t="s">
        <v>955</v>
      </c>
      <c r="O133" s="138">
        <v>79722</v>
      </c>
      <c r="P133" s="140" t="s">
        <v>801</v>
      </c>
      <c r="Q133" s="125" t="s">
        <v>166</v>
      </c>
      <c r="R133" s="126" t="s">
        <v>167</v>
      </c>
      <c r="S133" s="149" t="s">
        <v>802</v>
      </c>
      <c r="T133" s="150" t="s">
        <v>803</v>
      </c>
      <c r="U133" s="136" t="s">
        <v>169</v>
      </c>
      <c r="V133" s="139" t="s">
        <v>930</v>
      </c>
      <c r="W133" s="146" t="s">
        <v>294</v>
      </c>
      <c r="X133" s="136" t="s">
        <v>956</v>
      </c>
      <c r="Y133" s="136">
        <v>1116399</v>
      </c>
      <c r="Z133" s="136" t="s">
        <v>173</v>
      </c>
      <c r="AA133" s="136">
        <v>1238912</v>
      </c>
      <c r="AB133" s="136" t="s">
        <v>173</v>
      </c>
      <c r="AC133" s="136" t="s">
        <v>174</v>
      </c>
      <c r="AD133" s="137" t="s">
        <v>25</v>
      </c>
      <c r="AE133" s="143" t="s">
        <v>189</v>
      </c>
      <c r="AF133" s="123" t="s">
        <v>177</v>
      </c>
      <c r="AG133" s="136">
        <v>1</v>
      </c>
      <c r="AH133" s="121">
        <v>0</v>
      </c>
      <c r="AI133" s="127">
        <f>IF(AD133="TIPO I",'BASE LIQUIDACION REDEBAN 2025'!$B$2,IF(AD133="TIPO II",'BASE LIQUIDACION REDEBAN 2025'!$B$3,IF(AD133="TIPO III",'BASE LIQUIDACION REDEBAN 2025'!$B$4,IF(AD133="TIPO IV",'BASE LIQUIDACION REDEBAN 2025'!$B$5,IF(AE133="AEREO",'BASE LIQUIDACION REDEBAN 2025'!$B$6,'BASE LIQUIDACION REDEBAN 2025'!$B$5)))))</f>
        <v>75096.394270399993</v>
      </c>
      <c r="AJ133" s="127">
        <f>IF(AD133="TIPO I",'BASE LIQUIDACION REDEBAN 2025'!$B$10,IF(AD133="TIPO II",'BASE LIQUIDACION REDEBAN 2025'!$B$11,IF(AD133="TIPO III",'BASE LIQUIDACION REDEBAN 2025'!$B$12,'BASE LIQUIDACION REDEBAN 2025'!$B$13)))</f>
        <v>75096.394270399993</v>
      </c>
      <c r="AK133" s="128">
        <f t="shared" si="3"/>
        <v>75096.394270399993</v>
      </c>
    </row>
    <row r="134" spans="1:37" s="85" customFormat="1" ht="13.9">
      <c r="A134" s="137" t="s">
        <v>90</v>
      </c>
      <c r="B134" s="8" t="str">
        <f>VLOOKUP(A134,'CENTRO DE COSTOS'!A:D,4,FALSE)</f>
        <v>JUAN SEBASTIÁN RÍOS CASTRILLÓN</v>
      </c>
      <c r="C134" s="8" t="str">
        <f>VLOOKUP(A134,'CENTRO DE COSTOS'!A:D,2,FALSE)</f>
        <v>0004-0005</v>
      </c>
      <c r="D134" s="136">
        <v>5789</v>
      </c>
      <c r="E134" s="122" t="s">
        <v>957</v>
      </c>
      <c r="F134" s="8" t="s">
        <v>958</v>
      </c>
      <c r="G134" s="142">
        <v>45817</v>
      </c>
      <c r="H134" s="143">
        <v>45819</v>
      </c>
      <c r="I134" s="142">
        <v>45817</v>
      </c>
      <c r="J134" s="143">
        <v>45819</v>
      </c>
      <c r="K134" s="143">
        <v>45819</v>
      </c>
      <c r="L134" s="138" t="s">
        <v>290</v>
      </c>
      <c r="M134" s="137" t="s">
        <v>959</v>
      </c>
      <c r="N134" s="138" t="s">
        <v>960</v>
      </c>
      <c r="O134" s="138">
        <v>79725</v>
      </c>
      <c r="P134" s="140" t="s">
        <v>801</v>
      </c>
      <c r="Q134" s="125" t="s">
        <v>166</v>
      </c>
      <c r="R134" s="126" t="s">
        <v>167</v>
      </c>
      <c r="S134" s="149" t="s">
        <v>802</v>
      </c>
      <c r="T134" s="150" t="s">
        <v>803</v>
      </c>
      <c r="U134" s="136" t="s">
        <v>169</v>
      </c>
      <c r="V134" s="139" t="s">
        <v>961</v>
      </c>
      <c r="W134" s="146" t="s">
        <v>557</v>
      </c>
      <c r="X134" s="136" t="s">
        <v>962</v>
      </c>
      <c r="Y134" s="136">
        <v>1141433</v>
      </c>
      <c r="Z134" s="136" t="s">
        <v>173</v>
      </c>
      <c r="AA134" s="136">
        <v>1238696</v>
      </c>
      <c r="AB134" s="136" t="s">
        <v>173</v>
      </c>
      <c r="AC134" s="136" t="s">
        <v>174</v>
      </c>
      <c r="AD134" s="137" t="s">
        <v>30</v>
      </c>
      <c r="AE134" s="143" t="s">
        <v>189</v>
      </c>
      <c r="AF134" s="123" t="s">
        <v>177</v>
      </c>
      <c r="AG134" s="136">
        <v>1</v>
      </c>
      <c r="AH134" s="121">
        <v>0</v>
      </c>
      <c r="AI134" s="127">
        <f>IF(AD134="TIPO I",'BASE LIQUIDACION REDEBAN 2025'!$B$2,IF(AD134="TIPO II",'BASE LIQUIDACION REDEBAN 2025'!$B$3,IF(AD134="TIPO III",'BASE LIQUIDACION REDEBAN 2025'!$B$4,IF(AD134="TIPO IV",'BASE LIQUIDACION REDEBAN 2025'!$B$5,IF(AE134="AEREO",'BASE LIQUIDACION REDEBAN 2025'!$B$6,'BASE LIQUIDACION REDEBAN 2025'!$B$5)))))</f>
        <v>275728.78077800001</v>
      </c>
      <c r="AJ134" s="127">
        <f>IF(AD134="TIPO I",'BASE LIQUIDACION REDEBAN 2025'!$B$10,IF(AD134="TIPO II",'BASE LIQUIDACION REDEBAN 2025'!$B$11,IF(AD134="TIPO III",'BASE LIQUIDACION REDEBAN 2025'!$B$12,'BASE LIQUIDACION REDEBAN 2025'!$B$13)))</f>
        <v>196536.5258152</v>
      </c>
      <c r="AK134" s="128">
        <f t="shared" si="3"/>
        <v>275728.78077800001</v>
      </c>
    </row>
    <row r="135" spans="1:37" s="85" customFormat="1" ht="13.9">
      <c r="A135" s="137" t="s">
        <v>98</v>
      </c>
      <c r="B135" s="8" t="str">
        <f>VLOOKUP(A135,'CENTRO DE COSTOS'!A:D,4,FALSE)</f>
        <v>MIGUEL JULIÁN HERNÁNDEZ GUARÍN</v>
      </c>
      <c r="C135" s="8" t="str">
        <f>VLOOKUP(A135,'CENTRO DE COSTOS'!A:D,2,FALSE)</f>
        <v>0004-0008</v>
      </c>
      <c r="D135" s="136">
        <v>15806</v>
      </c>
      <c r="E135" s="122" t="s">
        <v>963</v>
      </c>
      <c r="F135" s="8" t="s">
        <v>964</v>
      </c>
      <c r="G135" s="142">
        <v>45817</v>
      </c>
      <c r="H135" s="143">
        <v>45819</v>
      </c>
      <c r="I135" s="142">
        <v>45817</v>
      </c>
      <c r="J135" s="143">
        <v>45819</v>
      </c>
      <c r="K135" s="143">
        <v>45819</v>
      </c>
      <c r="L135" s="138" t="s">
        <v>371</v>
      </c>
      <c r="M135" s="137" t="s">
        <v>965</v>
      </c>
      <c r="N135" s="138" t="s">
        <v>966</v>
      </c>
      <c r="O135" s="138">
        <v>79728</v>
      </c>
      <c r="P135" s="140" t="s">
        <v>801</v>
      </c>
      <c r="Q135" s="125" t="s">
        <v>166</v>
      </c>
      <c r="R135" s="126" t="s">
        <v>167</v>
      </c>
      <c r="S135" s="149" t="s">
        <v>802</v>
      </c>
      <c r="T135" s="150" t="s">
        <v>803</v>
      </c>
      <c r="U135" s="136" t="s">
        <v>169</v>
      </c>
      <c r="V135" s="139" t="s">
        <v>961</v>
      </c>
      <c r="W135" s="146" t="s">
        <v>967</v>
      </c>
      <c r="X135" s="136" t="s">
        <v>968</v>
      </c>
      <c r="Y135" s="136">
        <v>772598</v>
      </c>
      <c r="Z135" s="136" t="s">
        <v>173</v>
      </c>
      <c r="AA135" s="136">
        <v>905204</v>
      </c>
      <c r="AB135" s="136" t="s">
        <v>173</v>
      </c>
      <c r="AC135" s="136" t="s">
        <v>174</v>
      </c>
      <c r="AD135" s="137" t="s">
        <v>28</v>
      </c>
      <c r="AE135" s="143" t="s">
        <v>189</v>
      </c>
      <c r="AF135" s="123" t="s">
        <v>177</v>
      </c>
      <c r="AG135" s="136">
        <v>1</v>
      </c>
      <c r="AH135" s="121">
        <v>0</v>
      </c>
      <c r="AI135" s="127">
        <f>IF(AD135="TIPO I",'BASE LIQUIDACION REDEBAN 2025'!$B$2,IF(AD135="TIPO II",'BASE LIQUIDACION REDEBAN 2025'!$B$3,IF(AD135="TIPO III",'BASE LIQUIDACION REDEBAN 2025'!$B$4,IF(AD135="TIPO IV",'BASE LIQUIDACION REDEBAN 2025'!$B$5,IF(AE135="AEREO",'BASE LIQUIDACION REDEBAN 2025'!$B$6,'BASE LIQUIDACION REDEBAN 2025'!$B$5)))))</f>
        <v>163813.69572160003</v>
      </c>
      <c r="AJ135" s="127">
        <f>IF(AD135="TIPO I",'BASE LIQUIDACION REDEBAN 2025'!$B$10,IF(AD135="TIPO II",'BASE LIQUIDACION REDEBAN 2025'!$B$11,IF(AD135="TIPO III",'BASE LIQUIDACION REDEBAN 2025'!$B$12,'BASE LIQUIDACION REDEBAN 2025'!$B$13)))</f>
        <v>140395.6348884</v>
      </c>
      <c r="AK135" s="128">
        <f t="shared" si="3"/>
        <v>163813.69572160003</v>
      </c>
    </row>
    <row r="136" spans="1:37" s="85" customFormat="1" ht="13.9">
      <c r="A136" s="137" t="s">
        <v>87</v>
      </c>
      <c r="B136" s="8" t="str">
        <f>VLOOKUP(A136,'CENTRO DE COSTOS'!A:D,4,FALSE)</f>
        <v>DIEGO FERNANDO HENAO CARDONA</v>
      </c>
      <c r="C136" s="8" t="str">
        <f>VLOOKUP(A136,'CENTRO DE COSTOS'!A:D,2,FALSE)</f>
        <v>0004-0002</v>
      </c>
      <c r="D136" s="136">
        <v>17486</v>
      </c>
      <c r="E136" s="122" t="s">
        <v>969</v>
      </c>
      <c r="F136" s="8" t="s">
        <v>970</v>
      </c>
      <c r="G136" s="142">
        <v>45817</v>
      </c>
      <c r="H136" s="143">
        <v>45819</v>
      </c>
      <c r="I136" s="142">
        <v>45817</v>
      </c>
      <c r="J136" s="143">
        <v>45819</v>
      </c>
      <c r="K136" s="143">
        <v>45819</v>
      </c>
      <c r="L136" s="138" t="s">
        <v>827</v>
      </c>
      <c r="M136" s="137" t="s">
        <v>971</v>
      </c>
      <c r="N136" s="138" t="s">
        <v>972</v>
      </c>
      <c r="O136" s="138">
        <v>79727</v>
      </c>
      <c r="P136" s="140" t="s">
        <v>801</v>
      </c>
      <c r="Q136" s="125" t="s">
        <v>166</v>
      </c>
      <c r="R136" s="126" t="s">
        <v>167</v>
      </c>
      <c r="S136" s="149" t="s">
        <v>802</v>
      </c>
      <c r="T136" s="150" t="s">
        <v>803</v>
      </c>
      <c r="U136" s="136" t="s">
        <v>169</v>
      </c>
      <c r="V136" s="139" t="s">
        <v>961</v>
      </c>
      <c r="W136" s="146" t="s">
        <v>829</v>
      </c>
      <c r="X136" s="136" t="s">
        <v>973</v>
      </c>
      <c r="Y136" s="136">
        <v>906250</v>
      </c>
      <c r="Z136" s="136" t="s">
        <v>173</v>
      </c>
      <c r="AA136" s="136">
        <v>505961</v>
      </c>
      <c r="AB136" s="136" t="s">
        <v>173</v>
      </c>
      <c r="AC136" s="136" t="s">
        <v>174</v>
      </c>
      <c r="AD136" s="137" t="s">
        <v>28</v>
      </c>
      <c r="AE136" s="143" t="s">
        <v>189</v>
      </c>
      <c r="AF136" s="123" t="s">
        <v>177</v>
      </c>
      <c r="AG136" s="136">
        <v>1</v>
      </c>
      <c r="AH136" s="121">
        <v>0</v>
      </c>
      <c r="AI136" s="127">
        <f>IF(AD136="TIPO I",'BASE LIQUIDACION REDEBAN 2025'!$B$2,IF(AD136="TIPO II",'BASE LIQUIDACION REDEBAN 2025'!$B$3,IF(AD136="TIPO III",'BASE LIQUIDACION REDEBAN 2025'!$B$4,IF(AD136="TIPO IV",'BASE LIQUIDACION REDEBAN 2025'!$B$5,IF(AE136="AEREO",'BASE LIQUIDACION REDEBAN 2025'!$B$6,'BASE LIQUIDACION REDEBAN 2025'!$B$5)))))</f>
        <v>163813.69572160003</v>
      </c>
      <c r="AJ136" s="127">
        <f>IF(AD136="TIPO I",'BASE LIQUIDACION REDEBAN 2025'!$B$10,IF(AD136="TIPO II",'BASE LIQUIDACION REDEBAN 2025'!$B$11,IF(AD136="TIPO III",'BASE LIQUIDACION REDEBAN 2025'!$B$12,'BASE LIQUIDACION REDEBAN 2025'!$B$13)))</f>
        <v>140395.6348884</v>
      </c>
      <c r="AK136" s="128">
        <f t="shared" si="3"/>
        <v>163813.69572160003</v>
      </c>
    </row>
    <row r="137" spans="1:37" s="85" customFormat="1" ht="13.9">
      <c r="A137" s="137" t="s">
        <v>68</v>
      </c>
      <c r="B137" s="8" t="str">
        <f>VLOOKUP(A137,'CENTRO DE COSTOS'!A:D,4,FALSE)</f>
        <v>WILLIAM ASDRUBAL ROZO ROZO</v>
      </c>
      <c r="C137" s="8" t="str">
        <f>VLOOKUP(A137,'CENTRO DE COSTOS'!A:D,2,FALSE)</f>
        <v>0004-0004</v>
      </c>
      <c r="D137" s="136">
        <v>25754</v>
      </c>
      <c r="E137" s="122" t="s">
        <v>974</v>
      </c>
      <c r="F137" s="8" t="s">
        <v>975</v>
      </c>
      <c r="G137" s="142">
        <v>45817</v>
      </c>
      <c r="H137" s="143">
        <v>45819</v>
      </c>
      <c r="I137" s="142">
        <v>45817</v>
      </c>
      <c r="J137" s="143">
        <v>45819</v>
      </c>
      <c r="K137" s="143">
        <v>45819</v>
      </c>
      <c r="L137" s="138" t="s">
        <v>298</v>
      </c>
      <c r="M137" s="137" t="s">
        <v>457</v>
      </c>
      <c r="N137" s="138" t="s">
        <v>976</v>
      </c>
      <c r="O137" s="138">
        <v>79726</v>
      </c>
      <c r="P137" s="140" t="s">
        <v>801</v>
      </c>
      <c r="Q137" s="125" t="s">
        <v>166</v>
      </c>
      <c r="R137" s="126" t="s">
        <v>167</v>
      </c>
      <c r="S137" s="149" t="s">
        <v>802</v>
      </c>
      <c r="T137" s="150" t="s">
        <v>803</v>
      </c>
      <c r="U137" s="136" t="s">
        <v>169</v>
      </c>
      <c r="V137" s="139" t="s">
        <v>977</v>
      </c>
      <c r="W137" s="146" t="s">
        <v>397</v>
      </c>
      <c r="X137" s="136" t="s">
        <v>978</v>
      </c>
      <c r="Y137" s="136">
        <v>759789</v>
      </c>
      <c r="Z137" s="136" t="s">
        <v>173</v>
      </c>
      <c r="AA137" s="136">
        <v>1238721</v>
      </c>
      <c r="AB137" s="136" t="s">
        <v>173</v>
      </c>
      <c r="AC137" s="136" t="s">
        <v>174</v>
      </c>
      <c r="AD137" s="137" t="s">
        <v>25</v>
      </c>
      <c r="AE137" s="143" t="s">
        <v>189</v>
      </c>
      <c r="AF137" s="123" t="s">
        <v>177</v>
      </c>
      <c r="AG137" s="136">
        <v>1</v>
      </c>
      <c r="AH137" s="121">
        <v>0</v>
      </c>
      <c r="AI137" s="127">
        <f>IF(AD137="TIPO I",'BASE LIQUIDACION REDEBAN 2025'!$B$2,IF(AD137="TIPO II",'BASE LIQUIDACION REDEBAN 2025'!$B$3,IF(AD137="TIPO III",'BASE LIQUIDACION REDEBAN 2025'!$B$4,IF(AD137="TIPO IV",'BASE LIQUIDACION REDEBAN 2025'!$B$5,IF(AE137="AEREO",'BASE LIQUIDACION REDEBAN 2025'!$B$6,'BASE LIQUIDACION REDEBAN 2025'!$B$5)))))</f>
        <v>75096.394270399993</v>
      </c>
      <c r="AJ137" s="127">
        <f>IF(AD137="TIPO I",'BASE LIQUIDACION REDEBAN 2025'!$B$10,IF(AD137="TIPO II",'BASE LIQUIDACION REDEBAN 2025'!$B$11,IF(AD137="TIPO III",'BASE LIQUIDACION REDEBAN 2025'!$B$12,'BASE LIQUIDACION REDEBAN 2025'!$B$13)))</f>
        <v>75096.394270399993</v>
      </c>
      <c r="AK137" s="128">
        <f t="shared" si="3"/>
        <v>75096.394270399993</v>
      </c>
    </row>
    <row r="138" spans="1:37" s="85" customFormat="1" ht="13.9">
      <c r="A138" s="137" t="s">
        <v>93</v>
      </c>
      <c r="B138" s="8" t="str">
        <f>VLOOKUP(A138,'CENTRO DE COSTOS'!A:D,4,FALSE)</f>
        <v>DIEGO FERNANDO HENAO CARDONA</v>
      </c>
      <c r="C138" s="8" t="str">
        <f>VLOOKUP(A138,'CENTRO DE COSTOS'!A:D,2,FALSE)</f>
        <v>0004-0003</v>
      </c>
      <c r="D138" s="136">
        <v>52399</v>
      </c>
      <c r="E138" s="122" t="s">
        <v>979</v>
      </c>
      <c r="F138" s="8" t="s">
        <v>980</v>
      </c>
      <c r="G138" s="142">
        <v>45817</v>
      </c>
      <c r="H138" s="143">
        <v>45819</v>
      </c>
      <c r="I138" s="142">
        <v>45817</v>
      </c>
      <c r="J138" s="143">
        <v>45824</v>
      </c>
      <c r="K138" s="143">
        <v>45824</v>
      </c>
      <c r="L138" s="138" t="s">
        <v>162</v>
      </c>
      <c r="M138" s="137" t="s">
        <v>599</v>
      </c>
      <c r="N138" s="138" t="s">
        <v>981</v>
      </c>
      <c r="O138" s="138">
        <v>79724</v>
      </c>
      <c r="P138" s="140" t="s">
        <v>801</v>
      </c>
      <c r="Q138" s="125" t="s">
        <v>166</v>
      </c>
      <c r="R138" s="126" t="s">
        <v>167</v>
      </c>
      <c r="S138" s="149" t="s">
        <v>802</v>
      </c>
      <c r="T138" s="150" t="s">
        <v>803</v>
      </c>
      <c r="U138" s="136" t="s">
        <v>169</v>
      </c>
      <c r="V138" s="139" t="s">
        <v>982</v>
      </c>
      <c r="W138" s="146" t="s">
        <v>740</v>
      </c>
      <c r="X138" s="136" t="s">
        <v>983</v>
      </c>
      <c r="Y138" s="136">
        <v>1072759</v>
      </c>
      <c r="Z138" s="136" t="s">
        <v>173</v>
      </c>
      <c r="AA138" s="136">
        <v>940722</v>
      </c>
      <c r="AB138" s="136" t="s">
        <v>173</v>
      </c>
      <c r="AC138" s="136" t="s">
        <v>174</v>
      </c>
      <c r="AD138" s="137" t="s">
        <v>30</v>
      </c>
      <c r="AE138" s="143" t="s">
        <v>189</v>
      </c>
      <c r="AF138" s="123" t="s">
        <v>177</v>
      </c>
      <c r="AG138" s="136">
        <v>1</v>
      </c>
      <c r="AH138" s="121">
        <v>0</v>
      </c>
      <c r="AI138" s="127">
        <f>IF(AD138="TIPO I",'BASE LIQUIDACION REDEBAN 2025'!$B$2,IF(AD138="TIPO II",'BASE LIQUIDACION REDEBAN 2025'!$B$3,IF(AD138="TIPO III",'BASE LIQUIDACION REDEBAN 2025'!$B$4,IF(AD138="TIPO IV",'BASE LIQUIDACION REDEBAN 2025'!$B$5,IF(AE138="AEREO",'BASE LIQUIDACION REDEBAN 2025'!$B$6,'BASE LIQUIDACION REDEBAN 2025'!$B$5)))))</f>
        <v>275728.78077800001</v>
      </c>
      <c r="AJ138" s="127">
        <f>IF(AD138="TIPO I",'BASE LIQUIDACION REDEBAN 2025'!$B$10,IF(AD138="TIPO II",'BASE LIQUIDACION REDEBAN 2025'!$B$11,IF(AD138="TIPO III",'BASE LIQUIDACION REDEBAN 2025'!$B$12,'BASE LIQUIDACION REDEBAN 2025'!$B$13)))</f>
        <v>196536.5258152</v>
      </c>
      <c r="AK138" s="128">
        <f t="shared" si="3"/>
        <v>275728.78077800001</v>
      </c>
    </row>
    <row r="139" spans="1:37" s="85" customFormat="1" ht="13.9">
      <c r="A139" s="137" t="s">
        <v>81</v>
      </c>
      <c r="B139" s="8" t="str">
        <f>VLOOKUP(A139,'CENTRO DE COSTOS'!A:D,4,FALSE)</f>
        <v>MIGUEL JULIÁN HERNÁNDEZ GUARÍN</v>
      </c>
      <c r="C139" s="8" t="str">
        <f>VLOOKUP(A139,'CENTRO DE COSTOS'!A:D,2,FALSE)</f>
        <v>0004-0008</v>
      </c>
      <c r="D139" s="136">
        <v>54001</v>
      </c>
      <c r="E139" s="122" t="s">
        <v>984</v>
      </c>
      <c r="F139" s="8" t="s">
        <v>985</v>
      </c>
      <c r="G139" s="142">
        <v>45817</v>
      </c>
      <c r="H139" s="143">
        <v>45819</v>
      </c>
      <c r="I139" s="142">
        <v>45817</v>
      </c>
      <c r="J139" s="143">
        <v>45818</v>
      </c>
      <c r="K139" s="143">
        <v>45818</v>
      </c>
      <c r="L139" s="138" t="s">
        <v>408</v>
      </c>
      <c r="M139" s="137" t="s">
        <v>81</v>
      </c>
      <c r="N139" s="138" t="s">
        <v>986</v>
      </c>
      <c r="O139" s="138">
        <v>79723</v>
      </c>
      <c r="P139" s="140" t="s">
        <v>801</v>
      </c>
      <c r="Q139" s="125" t="s">
        <v>166</v>
      </c>
      <c r="R139" s="126" t="s">
        <v>167</v>
      </c>
      <c r="S139" s="149" t="s">
        <v>802</v>
      </c>
      <c r="T139" s="150" t="s">
        <v>803</v>
      </c>
      <c r="U139" s="136" t="s">
        <v>169</v>
      </c>
      <c r="V139" s="139" t="s">
        <v>930</v>
      </c>
      <c r="W139" s="146" t="s">
        <v>987</v>
      </c>
      <c r="X139" s="136" t="s">
        <v>988</v>
      </c>
      <c r="Y139" s="136">
        <v>803666</v>
      </c>
      <c r="Z139" s="136" t="s">
        <v>173</v>
      </c>
      <c r="AA139" s="136">
        <v>522522</v>
      </c>
      <c r="AB139" s="136" t="s">
        <v>173</v>
      </c>
      <c r="AC139" s="136" t="s">
        <v>174</v>
      </c>
      <c r="AD139" s="137" t="s">
        <v>25</v>
      </c>
      <c r="AE139" s="143" t="s">
        <v>189</v>
      </c>
      <c r="AF139" s="123" t="s">
        <v>177</v>
      </c>
      <c r="AG139" s="136">
        <v>1</v>
      </c>
      <c r="AH139" s="121">
        <v>0</v>
      </c>
      <c r="AI139" s="127">
        <f>IF(AD139="TIPO I",'BASE LIQUIDACION REDEBAN 2025'!$B$2,IF(AD139="TIPO II",'BASE LIQUIDACION REDEBAN 2025'!$B$3,IF(AD139="TIPO III",'BASE LIQUIDACION REDEBAN 2025'!$B$4,IF(AD139="TIPO IV",'BASE LIQUIDACION REDEBAN 2025'!$B$5,IF(AE139="AEREO",'BASE LIQUIDACION REDEBAN 2025'!$B$6,'BASE LIQUIDACION REDEBAN 2025'!$B$5)))))</f>
        <v>75096.394270399993</v>
      </c>
      <c r="AJ139" s="127">
        <f>IF(AD139="TIPO I",'BASE LIQUIDACION REDEBAN 2025'!$B$10,IF(AD139="TIPO II",'BASE LIQUIDACION REDEBAN 2025'!$B$11,IF(AD139="TIPO III",'BASE LIQUIDACION REDEBAN 2025'!$B$12,'BASE LIQUIDACION REDEBAN 2025'!$B$13)))</f>
        <v>75096.394270399993</v>
      </c>
      <c r="AK139" s="128">
        <f t="shared" si="3"/>
        <v>75096.394270399993</v>
      </c>
    </row>
    <row r="140" spans="1:37" s="85" customFormat="1" ht="13.9">
      <c r="A140" s="137" t="s">
        <v>94</v>
      </c>
      <c r="B140" s="8" t="str">
        <f>VLOOKUP(A140,'CENTRO DE COSTOS'!A:D,4,FALSE)</f>
        <v>DIEGO FERNANDO HENAO CARDONA</v>
      </c>
      <c r="C140" s="8" t="str">
        <f>VLOOKUP(A140,'CENTRO DE COSTOS'!A:D,2,FALSE)</f>
        <v>0004-0002</v>
      </c>
      <c r="D140" s="136">
        <v>76147</v>
      </c>
      <c r="E140" s="122" t="s">
        <v>989</v>
      </c>
      <c r="F140" s="8" t="s">
        <v>990</v>
      </c>
      <c r="G140" s="142">
        <v>45817</v>
      </c>
      <c r="H140" s="143">
        <v>45819</v>
      </c>
      <c r="I140" s="142">
        <v>45817</v>
      </c>
      <c r="J140" s="143">
        <v>45819</v>
      </c>
      <c r="K140" s="143">
        <v>45819</v>
      </c>
      <c r="L140" s="138" t="s">
        <v>230</v>
      </c>
      <c r="M140" s="137" t="s">
        <v>991</v>
      </c>
      <c r="N140" s="138" t="s">
        <v>992</v>
      </c>
      <c r="O140" s="138">
        <v>79717</v>
      </c>
      <c r="P140" s="140" t="s">
        <v>801</v>
      </c>
      <c r="Q140" s="125" t="s">
        <v>166</v>
      </c>
      <c r="R140" s="126" t="s">
        <v>167</v>
      </c>
      <c r="S140" s="149" t="s">
        <v>802</v>
      </c>
      <c r="T140" s="150" t="s">
        <v>803</v>
      </c>
      <c r="U140" s="136" t="s">
        <v>169</v>
      </c>
      <c r="V140" s="139" t="s">
        <v>961</v>
      </c>
      <c r="W140" s="146" t="s">
        <v>993</v>
      </c>
      <c r="X140" s="136" t="s">
        <v>994</v>
      </c>
      <c r="Y140" s="136">
        <v>1230805</v>
      </c>
      <c r="Z140" s="136" t="s">
        <v>173</v>
      </c>
      <c r="AA140" s="136" t="s">
        <v>995</v>
      </c>
      <c r="AB140" s="136" t="s">
        <v>173</v>
      </c>
      <c r="AC140" s="136" t="s">
        <v>174</v>
      </c>
      <c r="AD140" s="137" t="s">
        <v>25</v>
      </c>
      <c r="AE140" s="143" t="s">
        <v>189</v>
      </c>
      <c r="AF140" s="123" t="s">
        <v>177</v>
      </c>
      <c r="AG140" s="136">
        <v>1</v>
      </c>
      <c r="AH140" s="121">
        <v>0</v>
      </c>
      <c r="AI140" s="127">
        <f>IF(AD140="TIPO I",'BASE LIQUIDACION REDEBAN 2025'!$B$2,IF(AD140="TIPO II",'BASE LIQUIDACION REDEBAN 2025'!$B$3,IF(AD140="TIPO III",'BASE LIQUIDACION REDEBAN 2025'!$B$4,IF(AD140="TIPO IV",'BASE LIQUIDACION REDEBAN 2025'!$B$5,IF(AE140="AEREO",'BASE LIQUIDACION REDEBAN 2025'!$B$6,'BASE LIQUIDACION REDEBAN 2025'!$B$5)))))</f>
        <v>75096.394270399993</v>
      </c>
      <c r="AJ140" s="127">
        <f>IF(AD140="TIPO I",'BASE LIQUIDACION REDEBAN 2025'!$B$10,IF(AD140="TIPO II",'BASE LIQUIDACION REDEBAN 2025'!$B$11,IF(AD140="TIPO III",'BASE LIQUIDACION REDEBAN 2025'!$B$12,'BASE LIQUIDACION REDEBAN 2025'!$B$13)))</f>
        <v>75096.394270399993</v>
      </c>
      <c r="AK140" s="128">
        <f t="shared" si="3"/>
        <v>75096.394270399993</v>
      </c>
    </row>
    <row r="141" spans="1:37" s="85" customFormat="1" ht="13.9">
      <c r="A141" s="137" t="s">
        <v>94</v>
      </c>
      <c r="B141" s="8" t="str">
        <f>VLOOKUP(A141,'CENTRO DE COSTOS'!A:D,4,FALSE)</f>
        <v>DIEGO FERNANDO HENAO CARDONA</v>
      </c>
      <c r="C141" s="8" t="str">
        <f>VLOOKUP(A141,'CENTRO DE COSTOS'!A:D,2,FALSE)</f>
        <v>0004-0002</v>
      </c>
      <c r="D141" s="136">
        <v>76147</v>
      </c>
      <c r="E141" s="122" t="s">
        <v>996</v>
      </c>
      <c r="F141" s="8" t="s">
        <v>997</v>
      </c>
      <c r="G141" s="142">
        <v>45817</v>
      </c>
      <c r="H141" s="143">
        <v>45819</v>
      </c>
      <c r="I141" s="142">
        <v>45817</v>
      </c>
      <c r="J141" s="143">
        <v>45819</v>
      </c>
      <c r="K141" s="143">
        <v>45819</v>
      </c>
      <c r="L141" s="138" t="s">
        <v>230</v>
      </c>
      <c r="M141" s="137" t="s">
        <v>991</v>
      </c>
      <c r="N141" s="138" t="s">
        <v>998</v>
      </c>
      <c r="O141" s="138">
        <v>79718</v>
      </c>
      <c r="P141" s="140" t="s">
        <v>801</v>
      </c>
      <c r="Q141" s="125" t="s">
        <v>166</v>
      </c>
      <c r="R141" s="126" t="s">
        <v>167</v>
      </c>
      <c r="S141" s="149" t="s">
        <v>802</v>
      </c>
      <c r="T141" s="150" t="s">
        <v>803</v>
      </c>
      <c r="U141" s="136" t="s">
        <v>169</v>
      </c>
      <c r="V141" s="139" t="s">
        <v>961</v>
      </c>
      <c r="W141" s="146" t="s">
        <v>993</v>
      </c>
      <c r="X141" s="136" t="s">
        <v>999</v>
      </c>
      <c r="Y141" s="136">
        <v>1235346</v>
      </c>
      <c r="Z141" s="136" t="s">
        <v>173</v>
      </c>
      <c r="AA141" s="136" t="s">
        <v>1000</v>
      </c>
      <c r="AB141" s="136" t="s">
        <v>173</v>
      </c>
      <c r="AC141" s="136" t="s">
        <v>174</v>
      </c>
      <c r="AD141" s="137" t="s">
        <v>25</v>
      </c>
      <c r="AE141" s="143" t="s">
        <v>189</v>
      </c>
      <c r="AF141" s="123" t="s">
        <v>177</v>
      </c>
      <c r="AG141" s="136">
        <v>1</v>
      </c>
      <c r="AH141" s="121">
        <v>0</v>
      </c>
      <c r="AI141" s="127">
        <f>IF(AD141="TIPO I",'BASE LIQUIDACION REDEBAN 2025'!$B$2,IF(AD141="TIPO II",'BASE LIQUIDACION REDEBAN 2025'!$B$3,IF(AD141="TIPO III",'BASE LIQUIDACION REDEBAN 2025'!$B$4,IF(AD141="TIPO IV",'BASE LIQUIDACION REDEBAN 2025'!$B$5,IF(AE141="AEREO",'BASE LIQUIDACION REDEBAN 2025'!$B$6,'BASE LIQUIDACION REDEBAN 2025'!$B$5)))))</f>
        <v>75096.394270399993</v>
      </c>
      <c r="AJ141" s="127">
        <f>IF(AD141="TIPO I",'BASE LIQUIDACION REDEBAN 2025'!$B$10,IF(AD141="TIPO II",'BASE LIQUIDACION REDEBAN 2025'!$B$11,IF(AD141="TIPO III",'BASE LIQUIDACION REDEBAN 2025'!$B$12,'BASE LIQUIDACION REDEBAN 2025'!$B$13)))</f>
        <v>75096.394270399993</v>
      </c>
      <c r="AK141" s="128">
        <f t="shared" si="3"/>
        <v>75096.394270399993</v>
      </c>
    </row>
    <row r="142" spans="1:37" s="85" customFormat="1" ht="13.9">
      <c r="A142" s="137" t="s">
        <v>60</v>
      </c>
      <c r="B142" s="8" t="str">
        <f>VLOOKUP(A142,'CENTRO DE COSTOS'!A:D,4,FALSE)</f>
        <v>JUAN SEBASTIÁN RÍOS CASTRILLÓN</v>
      </c>
      <c r="C142" s="8" t="str">
        <f>VLOOKUP(A142,'CENTRO DE COSTOS'!A:D,2,FALSE)</f>
        <v>0004-0005</v>
      </c>
      <c r="D142" s="136">
        <v>5045</v>
      </c>
      <c r="E142" s="122" t="s">
        <v>1001</v>
      </c>
      <c r="F142" s="8" t="s">
        <v>1002</v>
      </c>
      <c r="G142" s="142">
        <v>45817</v>
      </c>
      <c r="H142" s="143">
        <v>45819</v>
      </c>
      <c r="I142" s="142">
        <v>45817</v>
      </c>
      <c r="J142" s="143">
        <v>45819</v>
      </c>
      <c r="K142" s="143">
        <v>45819</v>
      </c>
      <c r="L142" s="138" t="s">
        <v>290</v>
      </c>
      <c r="M142" s="137" t="s">
        <v>60</v>
      </c>
      <c r="N142" s="138" t="s">
        <v>1003</v>
      </c>
      <c r="O142" s="138">
        <v>79719</v>
      </c>
      <c r="P142" s="140" t="s">
        <v>801</v>
      </c>
      <c r="Q142" s="125" t="s">
        <v>166</v>
      </c>
      <c r="R142" s="126" t="s">
        <v>167</v>
      </c>
      <c r="S142" s="149" t="s">
        <v>802</v>
      </c>
      <c r="T142" s="150" t="s">
        <v>803</v>
      </c>
      <c r="U142" s="136" t="s">
        <v>169</v>
      </c>
      <c r="V142" s="139" t="s">
        <v>961</v>
      </c>
      <c r="W142" s="146" t="s">
        <v>785</v>
      </c>
      <c r="X142" s="136" t="s">
        <v>1004</v>
      </c>
      <c r="Y142" s="136">
        <v>792740</v>
      </c>
      <c r="Z142" s="136" t="s">
        <v>173</v>
      </c>
      <c r="AA142" s="136">
        <v>840033</v>
      </c>
      <c r="AB142" s="136" t="s">
        <v>173</v>
      </c>
      <c r="AC142" s="136" t="s">
        <v>174</v>
      </c>
      <c r="AD142" s="137" t="s">
        <v>25</v>
      </c>
      <c r="AE142" s="143" t="s">
        <v>189</v>
      </c>
      <c r="AF142" s="123" t="s">
        <v>177</v>
      </c>
      <c r="AG142" s="136">
        <v>1</v>
      </c>
      <c r="AH142" s="121">
        <v>0</v>
      </c>
      <c r="AI142" s="127">
        <f>IF(AD142="TIPO I",'BASE LIQUIDACION REDEBAN 2025'!$B$2,IF(AD142="TIPO II",'BASE LIQUIDACION REDEBAN 2025'!$B$3,IF(AD142="TIPO III",'BASE LIQUIDACION REDEBAN 2025'!$B$4,IF(AD142="TIPO IV",'BASE LIQUIDACION REDEBAN 2025'!$B$5,IF(AE142="AEREO",'BASE LIQUIDACION REDEBAN 2025'!$B$6,'BASE LIQUIDACION REDEBAN 2025'!$B$5)))))</f>
        <v>75096.394270399993</v>
      </c>
      <c r="AJ142" s="127">
        <f>IF(AD142="TIPO I",'BASE LIQUIDACION REDEBAN 2025'!$B$10,IF(AD142="TIPO II",'BASE LIQUIDACION REDEBAN 2025'!$B$11,IF(AD142="TIPO III",'BASE LIQUIDACION REDEBAN 2025'!$B$12,'BASE LIQUIDACION REDEBAN 2025'!$B$13)))</f>
        <v>75096.394270399993</v>
      </c>
      <c r="AK142" s="128">
        <f t="shared" si="3"/>
        <v>75096.394270399993</v>
      </c>
    </row>
    <row r="143" spans="1:37" s="85" customFormat="1" ht="13.9">
      <c r="A143" s="137" t="s">
        <v>68</v>
      </c>
      <c r="B143" s="8" t="str">
        <f>VLOOKUP(A143,'CENTRO DE COSTOS'!A:D,4,FALSE)</f>
        <v>WILLIAM ASDRUBAL ROZO ROZO</v>
      </c>
      <c r="C143" s="8" t="str">
        <f>VLOOKUP(A143,'CENTRO DE COSTOS'!A:D,2,FALSE)</f>
        <v>0004-0004</v>
      </c>
      <c r="D143" s="136">
        <v>11001</v>
      </c>
      <c r="E143" s="122" t="s">
        <v>1005</v>
      </c>
      <c r="F143" s="8" t="s">
        <v>1006</v>
      </c>
      <c r="G143" s="142">
        <v>45817</v>
      </c>
      <c r="H143" s="143">
        <v>45819</v>
      </c>
      <c r="I143" s="142">
        <v>45817</v>
      </c>
      <c r="J143" s="143">
        <v>45818</v>
      </c>
      <c r="K143" s="143">
        <v>45818</v>
      </c>
      <c r="L143" s="138" t="s">
        <v>298</v>
      </c>
      <c r="M143" s="137" t="s">
        <v>68</v>
      </c>
      <c r="N143" s="138" t="s">
        <v>1007</v>
      </c>
      <c r="O143" s="138">
        <v>79714</v>
      </c>
      <c r="P143" s="140" t="s">
        <v>801</v>
      </c>
      <c r="Q143" s="125" t="s">
        <v>166</v>
      </c>
      <c r="R143" s="126" t="s">
        <v>167</v>
      </c>
      <c r="S143" s="149" t="s">
        <v>802</v>
      </c>
      <c r="T143" s="150" t="s">
        <v>803</v>
      </c>
      <c r="U143" s="136" t="s">
        <v>169</v>
      </c>
      <c r="V143" s="139" t="s">
        <v>930</v>
      </c>
      <c r="W143" s="146" t="s">
        <v>332</v>
      </c>
      <c r="X143" s="136" t="s">
        <v>1008</v>
      </c>
      <c r="Y143" s="136">
        <v>1069596</v>
      </c>
      <c r="Z143" s="136" t="s">
        <v>173</v>
      </c>
      <c r="AA143" s="136">
        <v>876924</v>
      </c>
      <c r="AB143" s="136" t="s">
        <v>173</v>
      </c>
      <c r="AC143" s="136" t="s">
        <v>174</v>
      </c>
      <c r="AD143" s="137" t="s">
        <v>25</v>
      </c>
      <c r="AE143" s="143" t="s">
        <v>189</v>
      </c>
      <c r="AF143" s="123" t="s">
        <v>177</v>
      </c>
      <c r="AG143" s="136">
        <v>1</v>
      </c>
      <c r="AH143" s="121">
        <v>0</v>
      </c>
      <c r="AI143" s="127">
        <f>IF(AD143="TIPO I",'BASE LIQUIDACION REDEBAN 2025'!$B$2,IF(AD143="TIPO II",'BASE LIQUIDACION REDEBAN 2025'!$B$3,IF(AD143="TIPO III",'BASE LIQUIDACION REDEBAN 2025'!$B$4,IF(AD143="TIPO IV",'BASE LIQUIDACION REDEBAN 2025'!$B$5,IF(AE143="AEREO",'BASE LIQUIDACION REDEBAN 2025'!$B$6,'BASE LIQUIDACION REDEBAN 2025'!$B$5)))))</f>
        <v>75096.394270399993</v>
      </c>
      <c r="AJ143" s="127">
        <f>IF(AD143="TIPO I",'BASE LIQUIDACION REDEBAN 2025'!$B$10,IF(AD143="TIPO II",'BASE LIQUIDACION REDEBAN 2025'!$B$11,IF(AD143="TIPO III",'BASE LIQUIDACION REDEBAN 2025'!$B$12,'BASE LIQUIDACION REDEBAN 2025'!$B$13)))</f>
        <v>75096.394270399993</v>
      </c>
      <c r="AK143" s="128">
        <f t="shared" si="3"/>
        <v>75096.394270399993</v>
      </c>
    </row>
    <row r="144" spans="1:37" s="85" customFormat="1" ht="13.9">
      <c r="A144" s="137" t="s">
        <v>68</v>
      </c>
      <c r="B144" s="8" t="str">
        <f>VLOOKUP(A144,'CENTRO DE COSTOS'!A:D,4,FALSE)</f>
        <v>WILLIAM ASDRUBAL ROZO ROZO</v>
      </c>
      <c r="C144" s="8" t="str">
        <f>VLOOKUP(A144,'CENTRO DE COSTOS'!A:D,2,FALSE)</f>
        <v>0004-0004</v>
      </c>
      <c r="D144" s="136">
        <v>11001</v>
      </c>
      <c r="E144" s="122" t="s">
        <v>1009</v>
      </c>
      <c r="F144" s="8" t="s">
        <v>1010</v>
      </c>
      <c r="G144" s="142">
        <v>45817</v>
      </c>
      <c r="H144" s="143">
        <v>45819</v>
      </c>
      <c r="I144" s="142">
        <v>45817</v>
      </c>
      <c r="J144" s="143">
        <v>45818</v>
      </c>
      <c r="K144" s="143">
        <v>45818</v>
      </c>
      <c r="L144" s="138" t="s">
        <v>298</v>
      </c>
      <c r="M144" s="137" t="s">
        <v>68</v>
      </c>
      <c r="N144" s="138" t="s">
        <v>1011</v>
      </c>
      <c r="O144" s="138">
        <v>79715</v>
      </c>
      <c r="P144" s="140" t="s">
        <v>801</v>
      </c>
      <c r="Q144" s="125" t="s">
        <v>166</v>
      </c>
      <c r="R144" s="126" t="s">
        <v>167</v>
      </c>
      <c r="S144" s="149" t="s">
        <v>802</v>
      </c>
      <c r="T144" s="150" t="s">
        <v>803</v>
      </c>
      <c r="U144" s="136" t="s">
        <v>169</v>
      </c>
      <c r="V144" s="139" t="s">
        <v>930</v>
      </c>
      <c r="W144" s="146" t="s">
        <v>460</v>
      </c>
      <c r="X144" s="136" t="s">
        <v>1012</v>
      </c>
      <c r="Y144" s="136">
        <v>1037079</v>
      </c>
      <c r="Z144" s="136" t="s">
        <v>173</v>
      </c>
      <c r="AA144" s="136">
        <v>1008172</v>
      </c>
      <c r="AB144" s="136" t="s">
        <v>173</v>
      </c>
      <c r="AC144" s="136" t="s">
        <v>174</v>
      </c>
      <c r="AD144" s="137" t="s">
        <v>25</v>
      </c>
      <c r="AE144" s="143" t="s">
        <v>189</v>
      </c>
      <c r="AF144" s="123" t="s">
        <v>177</v>
      </c>
      <c r="AG144" s="136">
        <v>1</v>
      </c>
      <c r="AH144" s="121">
        <v>0</v>
      </c>
      <c r="AI144" s="127">
        <f>IF(AD144="TIPO I",'BASE LIQUIDACION REDEBAN 2025'!$B$2,IF(AD144="TIPO II",'BASE LIQUIDACION REDEBAN 2025'!$B$3,IF(AD144="TIPO III",'BASE LIQUIDACION REDEBAN 2025'!$B$4,IF(AD144="TIPO IV",'BASE LIQUIDACION REDEBAN 2025'!$B$5,IF(AE144="AEREO",'BASE LIQUIDACION REDEBAN 2025'!$B$6,'BASE LIQUIDACION REDEBAN 2025'!$B$5)))))</f>
        <v>75096.394270399993</v>
      </c>
      <c r="AJ144" s="127">
        <f>IF(AD144="TIPO I",'BASE LIQUIDACION REDEBAN 2025'!$B$10,IF(AD144="TIPO II",'BASE LIQUIDACION REDEBAN 2025'!$B$11,IF(AD144="TIPO III",'BASE LIQUIDACION REDEBAN 2025'!$B$12,'BASE LIQUIDACION REDEBAN 2025'!$B$13)))</f>
        <v>75096.394270399993</v>
      </c>
      <c r="AK144" s="128">
        <f t="shared" si="3"/>
        <v>75096.394270399993</v>
      </c>
    </row>
    <row r="145" spans="1:37" s="85" customFormat="1" ht="13.9">
      <c r="A145" s="137" t="s">
        <v>90</v>
      </c>
      <c r="B145" s="8" t="str">
        <f>VLOOKUP(A145,'CENTRO DE COSTOS'!A:D,4,FALSE)</f>
        <v>JUAN SEBASTIÁN RÍOS CASTRILLÓN</v>
      </c>
      <c r="C145" s="8" t="str">
        <f>VLOOKUP(A145,'CENTRO DE COSTOS'!A:D,2,FALSE)</f>
        <v>0004-0005</v>
      </c>
      <c r="D145" s="136">
        <v>5615</v>
      </c>
      <c r="E145" s="122" t="s">
        <v>1013</v>
      </c>
      <c r="F145" s="8" t="s">
        <v>1014</v>
      </c>
      <c r="G145" s="142">
        <v>45817</v>
      </c>
      <c r="H145" s="143">
        <v>45819</v>
      </c>
      <c r="I145" s="142">
        <v>45817</v>
      </c>
      <c r="J145" s="143">
        <v>45819</v>
      </c>
      <c r="K145" s="143">
        <v>45819</v>
      </c>
      <c r="L145" s="138" t="s">
        <v>290</v>
      </c>
      <c r="M145" s="137" t="s">
        <v>1015</v>
      </c>
      <c r="N145" s="138" t="s">
        <v>1016</v>
      </c>
      <c r="O145" s="138">
        <v>64669</v>
      </c>
      <c r="P145" s="140" t="s">
        <v>920</v>
      </c>
      <c r="Q145" s="125" t="s">
        <v>166</v>
      </c>
      <c r="R145" s="126" t="s">
        <v>167</v>
      </c>
      <c r="S145" s="149" t="s">
        <v>802</v>
      </c>
      <c r="T145" s="150" t="s">
        <v>803</v>
      </c>
      <c r="U145" s="136" t="s">
        <v>169</v>
      </c>
      <c r="V145" s="139" t="s">
        <v>1017</v>
      </c>
      <c r="W145" s="146" t="s">
        <v>340</v>
      </c>
      <c r="X145" s="136" t="s">
        <v>1018</v>
      </c>
      <c r="Y145" s="136">
        <v>761493</v>
      </c>
      <c r="Z145" s="136" t="s">
        <v>173</v>
      </c>
      <c r="AA145" s="136">
        <v>1114853</v>
      </c>
      <c r="AB145" s="136" t="s">
        <v>173</v>
      </c>
      <c r="AC145" s="136" t="s">
        <v>720</v>
      </c>
      <c r="AD145" s="137" t="s">
        <v>28</v>
      </c>
      <c r="AE145" s="143" t="s">
        <v>189</v>
      </c>
      <c r="AF145" s="123" t="s">
        <v>177</v>
      </c>
      <c r="AG145" s="136">
        <v>1</v>
      </c>
      <c r="AH145" s="121">
        <v>0</v>
      </c>
      <c r="AI145" s="127">
        <f>IF(AD145="TIPO I",'BASE LIQUIDACION REDEBAN 2025'!$B$2,IF(AD145="TIPO II",'BASE LIQUIDACION REDEBAN 2025'!$B$3,IF(AD145="TIPO III",'BASE LIQUIDACION REDEBAN 2025'!$B$4,IF(AD145="TIPO IV",'BASE LIQUIDACION REDEBAN 2025'!$B$5,IF(AE145="AEREO",'BASE LIQUIDACION REDEBAN 2025'!$B$6,'BASE LIQUIDACION REDEBAN 2025'!$B$5)))))</f>
        <v>163813.69572160003</v>
      </c>
      <c r="AJ145" s="127">
        <f>IF(AD145="TIPO I",'BASE LIQUIDACION REDEBAN 2025'!$B$10,IF(AD145="TIPO II",'BASE LIQUIDACION REDEBAN 2025'!$B$11,IF(AD145="TIPO III",'BASE LIQUIDACION REDEBAN 2025'!$B$12,'BASE LIQUIDACION REDEBAN 2025'!$B$13)))</f>
        <v>140395.6348884</v>
      </c>
      <c r="AK145" s="128">
        <f t="shared" si="3"/>
        <v>163813.69572160003</v>
      </c>
    </row>
    <row r="146" spans="1:37" s="85" customFormat="1" ht="13.9">
      <c r="A146" s="137" t="s">
        <v>76</v>
      </c>
      <c r="B146" s="8" t="str">
        <f>VLOOKUP(A146,'CENTRO DE COSTOS'!A:D,4,FALSE)</f>
        <v>DIEGO FERNANDO HENAO CARDONA</v>
      </c>
      <c r="C146" s="8" t="str">
        <f>VLOOKUP(A146,'CENTRO DE COSTOS'!A:D,2,FALSE)</f>
        <v>0004-0003</v>
      </c>
      <c r="D146" s="136">
        <v>76001</v>
      </c>
      <c r="E146" s="122" t="s">
        <v>1019</v>
      </c>
      <c r="F146" s="8" t="s">
        <v>1020</v>
      </c>
      <c r="G146" s="142">
        <v>45817</v>
      </c>
      <c r="H146" s="143">
        <v>45819</v>
      </c>
      <c r="I146" s="142">
        <v>45817</v>
      </c>
      <c r="J146" s="143">
        <v>45818</v>
      </c>
      <c r="K146" s="143">
        <v>45818</v>
      </c>
      <c r="L146" s="138" t="s">
        <v>230</v>
      </c>
      <c r="M146" s="137" t="s">
        <v>76</v>
      </c>
      <c r="N146" s="138" t="s">
        <v>1021</v>
      </c>
      <c r="O146" s="138">
        <v>23594</v>
      </c>
      <c r="P146" s="140" t="s">
        <v>920</v>
      </c>
      <c r="Q146" s="125" t="s">
        <v>166</v>
      </c>
      <c r="R146" s="126" t="s">
        <v>167</v>
      </c>
      <c r="S146" s="149" t="s">
        <v>1022</v>
      </c>
      <c r="T146" s="150" t="s">
        <v>1023</v>
      </c>
      <c r="U146" s="136" t="s">
        <v>169</v>
      </c>
      <c r="V146" s="139" t="s">
        <v>1024</v>
      </c>
      <c r="W146" s="146" t="s">
        <v>1025</v>
      </c>
      <c r="X146" s="136" t="s">
        <v>1026</v>
      </c>
      <c r="Y146" s="136">
        <v>1172509</v>
      </c>
      <c r="Z146" s="136" t="s">
        <v>173</v>
      </c>
      <c r="AA146" s="136">
        <v>1145254</v>
      </c>
      <c r="AB146" s="136" t="s">
        <v>173</v>
      </c>
      <c r="AC146" s="136" t="s">
        <v>720</v>
      </c>
      <c r="AD146" s="137" t="s">
        <v>25</v>
      </c>
      <c r="AE146" s="143" t="s">
        <v>189</v>
      </c>
      <c r="AF146" s="123" t="s">
        <v>177</v>
      </c>
      <c r="AG146" s="136">
        <v>1</v>
      </c>
      <c r="AH146" s="121">
        <v>0</v>
      </c>
      <c r="AI146" s="127">
        <f>IF(AD146="TIPO I",'BASE LIQUIDACION REDEBAN 2025'!$B$2,IF(AD146="TIPO II",'BASE LIQUIDACION REDEBAN 2025'!$B$3,IF(AD146="TIPO III",'BASE LIQUIDACION REDEBAN 2025'!$B$4,IF(AD146="TIPO IV",'BASE LIQUIDACION REDEBAN 2025'!$B$5,IF(AE146="AEREO",'BASE LIQUIDACION REDEBAN 2025'!$B$6,'BASE LIQUIDACION REDEBAN 2025'!$B$5)))))</f>
        <v>75096.394270399993</v>
      </c>
      <c r="AJ146" s="127">
        <f>IF(AD146="TIPO I",'BASE LIQUIDACION REDEBAN 2025'!$B$10,IF(AD146="TIPO II",'BASE LIQUIDACION REDEBAN 2025'!$B$11,IF(AD146="TIPO III",'BASE LIQUIDACION REDEBAN 2025'!$B$12,'BASE LIQUIDACION REDEBAN 2025'!$B$13)))</f>
        <v>75096.394270399993</v>
      </c>
      <c r="AK146" s="128">
        <f t="shared" si="3"/>
        <v>75096.394270399993</v>
      </c>
    </row>
    <row r="147" spans="1:37" s="85" customFormat="1" ht="13.9">
      <c r="A147" s="137" t="s">
        <v>68</v>
      </c>
      <c r="B147" s="8" t="str">
        <f>VLOOKUP(A147,'CENTRO DE COSTOS'!A:D,4,FALSE)</f>
        <v>WILLIAM ASDRUBAL ROZO ROZO</v>
      </c>
      <c r="C147" s="8" t="str">
        <f>VLOOKUP(A147,'CENTRO DE COSTOS'!A:D,2,FALSE)</f>
        <v>0004-0004</v>
      </c>
      <c r="D147" s="136">
        <v>11001</v>
      </c>
      <c r="E147" s="122" t="s">
        <v>1027</v>
      </c>
      <c r="F147" s="8" t="s">
        <v>1028</v>
      </c>
      <c r="G147" s="142">
        <v>45817</v>
      </c>
      <c r="H147" s="143">
        <v>45819</v>
      </c>
      <c r="I147" s="142">
        <v>45817</v>
      </c>
      <c r="J147" s="143">
        <v>45818</v>
      </c>
      <c r="K147" s="143">
        <v>45818</v>
      </c>
      <c r="L147" s="138" t="s">
        <v>298</v>
      </c>
      <c r="M147" s="137" t="s">
        <v>68</v>
      </c>
      <c r="N147" s="138" t="s">
        <v>1029</v>
      </c>
      <c r="O147" s="138">
        <v>69705</v>
      </c>
      <c r="P147" s="140" t="s">
        <v>920</v>
      </c>
      <c r="Q147" s="125" t="s">
        <v>166</v>
      </c>
      <c r="R147" s="126" t="s">
        <v>167</v>
      </c>
      <c r="S147" s="149" t="s">
        <v>802</v>
      </c>
      <c r="T147" s="150" t="s">
        <v>1030</v>
      </c>
      <c r="U147" s="136" t="s">
        <v>169</v>
      </c>
      <c r="V147" s="139" t="s">
        <v>1031</v>
      </c>
      <c r="W147" s="146" t="s">
        <v>608</v>
      </c>
      <c r="X147" s="136" t="s">
        <v>1032</v>
      </c>
      <c r="Y147" s="136">
        <v>916537</v>
      </c>
      <c r="Z147" s="136">
        <v>233666</v>
      </c>
      <c r="AA147" s="136">
        <v>1238733</v>
      </c>
      <c r="AB147" s="136" t="s">
        <v>173</v>
      </c>
      <c r="AC147" s="136" t="s">
        <v>720</v>
      </c>
      <c r="AD147" s="137" t="s">
        <v>25</v>
      </c>
      <c r="AE147" s="143" t="s">
        <v>189</v>
      </c>
      <c r="AF147" s="123" t="s">
        <v>177</v>
      </c>
      <c r="AG147" s="136">
        <v>1</v>
      </c>
      <c r="AH147" s="121">
        <v>0</v>
      </c>
      <c r="AI147" s="127">
        <f>IF(AD147="TIPO I",'BASE LIQUIDACION REDEBAN 2025'!$B$2,IF(AD147="TIPO II",'BASE LIQUIDACION REDEBAN 2025'!$B$3,IF(AD147="TIPO III",'BASE LIQUIDACION REDEBAN 2025'!$B$4,IF(AD147="TIPO IV",'BASE LIQUIDACION REDEBAN 2025'!$B$5,IF(AE147="AEREO",'BASE LIQUIDACION REDEBAN 2025'!$B$6,'BASE LIQUIDACION REDEBAN 2025'!$B$5)))))</f>
        <v>75096.394270399993</v>
      </c>
      <c r="AJ147" s="127">
        <f>IF(AD147="TIPO I",'BASE LIQUIDACION REDEBAN 2025'!$B$10,IF(AD147="TIPO II",'BASE LIQUIDACION REDEBAN 2025'!$B$11,IF(AD147="TIPO III",'BASE LIQUIDACION REDEBAN 2025'!$B$12,'BASE LIQUIDACION REDEBAN 2025'!$B$13)))</f>
        <v>75096.394270399993</v>
      </c>
      <c r="AK147" s="128">
        <f t="shared" si="3"/>
        <v>75096.394270399993</v>
      </c>
    </row>
    <row r="148" spans="1:37" s="85" customFormat="1" ht="13.9">
      <c r="A148" s="137" t="s">
        <v>76</v>
      </c>
      <c r="B148" s="8" t="str">
        <f>VLOOKUP(A148,'CENTRO DE COSTOS'!A:D,4,FALSE)</f>
        <v>DIEGO FERNANDO HENAO CARDONA</v>
      </c>
      <c r="C148" s="8" t="str">
        <f>VLOOKUP(A148,'CENTRO DE COSTOS'!A:D,2,FALSE)</f>
        <v>0004-0003</v>
      </c>
      <c r="D148" s="136">
        <v>76318</v>
      </c>
      <c r="E148" s="122" t="s">
        <v>1033</v>
      </c>
      <c r="F148" s="8" t="s">
        <v>1034</v>
      </c>
      <c r="G148" s="142">
        <v>45817</v>
      </c>
      <c r="H148" s="143">
        <v>45819</v>
      </c>
      <c r="I148" s="142">
        <v>45817</v>
      </c>
      <c r="J148" s="143">
        <v>45818</v>
      </c>
      <c r="K148" s="143">
        <v>45818</v>
      </c>
      <c r="L148" s="138" t="s">
        <v>230</v>
      </c>
      <c r="M148" s="137" t="s">
        <v>1035</v>
      </c>
      <c r="N148" s="138" t="s">
        <v>1036</v>
      </c>
      <c r="O148" s="138">
        <v>79774</v>
      </c>
      <c r="P148" s="140" t="s">
        <v>165</v>
      </c>
      <c r="Q148" s="125" t="s">
        <v>166</v>
      </c>
      <c r="R148" s="126" t="s">
        <v>167</v>
      </c>
      <c r="S148" s="149" t="s">
        <v>168</v>
      </c>
      <c r="T148" s="150" t="s">
        <v>168</v>
      </c>
      <c r="U148" s="136" t="s">
        <v>169</v>
      </c>
      <c r="V148" s="139" t="s">
        <v>1037</v>
      </c>
      <c r="W148" s="146" t="s">
        <v>320</v>
      </c>
      <c r="X148" s="136" t="s">
        <v>1038</v>
      </c>
      <c r="Y148" s="136">
        <v>851866</v>
      </c>
      <c r="Z148" s="136" t="s">
        <v>173</v>
      </c>
      <c r="AA148" s="136">
        <v>932961</v>
      </c>
      <c r="AB148" s="136" t="s">
        <v>173</v>
      </c>
      <c r="AC148" s="136" t="s">
        <v>174</v>
      </c>
      <c r="AD148" s="137" t="s">
        <v>28</v>
      </c>
      <c r="AE148" s="143" t="s">
        <v>189</v>
      </c>
      <c r="AF148" s="123" t="s">
        <v>177</v>
      </c>
      <c r="AG148" s="136">
        <v>1</v>
      </c>
      <c r="AH148" s="121">
        <v>0</v>
      </c>
      <c r="AI148" s="127">
        <f>IF(AD148="TIPO I",'BASE LIQUIDACION REDEBAN 2025'!$B$2,IF(AD148="TIPO II",'BASE LIQUIDACION REDEBAN 2025'!$B$3,IF(AD148="TIPO III",'BASE LIQUIDACION REDEBAN 2025'!$B$4,IF(AD148="TIPO IV",'BASE LIQUIDACION REDEBAN 2025'!$B$5,IF(AE148="AEREO",'BASE LIQUIDACION REDEBAN 2025'!$B$6,'BASE LIQUIDACION REDEBAN 2025'!$B$5)))))</f>
        <v>163813.69572160003</v>
      </c>
      <c r="AJ148" s="127">
        <f>IF(AD148="TIPO I",'BASE LIQUIDACION REDEBAN 2025'!$B$10,IF(AD148="TIPO II",'BASE LIQUIDACION REDEBAN 2025'!$B$11,IF(AD148="TIPO III",'BASE LIQUIDACION REDEBAN 2025'!$B$12,'BASE LIQUIDACION REDEBAN 2025'!$B$13)))</f>
        <v>140395.6348884</v>
      </c>
      <c r="AK148" s="128">
        <f t="shared" si="3"/>
        <v>163813.69572160003</v>
      </c>
    </row>
    <row r="149" spans="1:37" s="85" customFormat="1" ht="13.9">
      <c r="A149" s="137" t="s">
        <v>93</v>
      </c>
      <c r="B149" s="8" t="str">
        <f>VLOOKUP(A149,'CENTRO DE COSTOS'!A:D,4,FALSE)</f>
        <v>DIEGO FERNANDO HENAO CARDONA</v>
      </c>
      <c r="C149" s="8" t="str">
        <f>VLOOKUP(A149,'CENTRO DE COSTOS'!A:D,2,FALSE)</f>
        <v>0004-0003</v>
      </c>
      <c r="D149" s="136">
        <v>52001</v>
      </c>
      <c r="E149" s="122" t="s">
        <v>1039</v>
      </c>
      <c r="F149" s="8" t="s">
        <v>1040</v>
      </c>
      <c r="G149" s="142">
        <v>45817</v>
      </c>
      <c r="H149" s="143">
        <v>45819</v>
      </c>
      <c r="I149" s="142">
        <v>45817</v>
      </c>
      <c r="J149" s="143">
        <v>45818</v>
      </c>
      <c r="K149" s="143">
        <v>45818</v>
      </c>
      <c r="L149" s="138" t="s">
        <v>162</v>
      </c>
      <c r="M149" s="137" t="s">
        <v>93</v>
      </c>
      <c r="N149" s="138" t="s">
        <v>1041</v>
      </c>
      <c r="O149" s="138">
        <v>79822</v>
      </c>
      <c r="P149" s="140" t="s">
        <v>165</v>
      </c>
      <c r="Q149" s="125" t="s">
        <v>166</v>
      </c>
      <c r="R149" s="126" t="s">
        <v>167</v>
      </c>
      <c r="S149" s="149" t="s">
        <v>168</v>
      </c>
      <c r="T149" s="150" t="s">
        <v>168</v>
      </c>
      <c r="U149" s="136" t="s">
        <v>169</v>
      </c>
      <c r="V149" s="139" t="s">
        <v>1042</v>
      </c>
      <c r="W149" s="146" t="s">
        <v>639</v>
      </c>
      <c r="X149" s="136" t="s">
        <v>1043</v>
      </c>
      <c r="Y149" s="136">
        <v>1121839</v>
      </c>
      <c r="Z149" s="136" t="s">
        <v>173</v>
      </c>
      <c r="AA149" s="136">
        <v>932645</v>
      </c>
      <c r="AB149" s="136" t="s">
        <v>173</v>
      </c>
      <c r="AC149" s="136" t="s">
        <v>174</v>
      </c>
      <c r="AD149" s="137" t="s">
        <v>25</v>
      </c>
      <c r="AE149" s="143" t="s">
        <v>189</v>
      </c>
      <c r="AF149" s="123" t="s">
        <v>177</v>
      </c>
      <c r="AG149" s="136">
        <v>1</v>
      </c>
      <c r="AH149" s="121">
        <v>0</v>
      </c>
      <c r="AI149" s="127">
        <f>IF(AD149="TIPO I",'BASE LIQUIDACION REDEBAN 2025'!$B$2,IF(AD149="TIPO II",'BASE LIQUIDACION REDEBAN 2025'!$B$3,IF(AD149="TIPO III",'BASE LIQUIDACION REDEBAN 2025'!$B$4,IF(AD149="TIPO IV",'BASE LIQUIDACION REDEBAN 2025'!$B$5,IF(AE149="AEREO",'BASE LIQUIDACION REDEBAN 2025'!$B$6,'BASE LIQUIDACION REDEBAN 2025'!$B$5)))))</f>
        <v>75096.394270399993</v>
      </c>
      <c r="AJ149" s="127">
        <f>IF(AD149="TIPO I",'BASE LIQUIDACION REDEBAN 2025'!$B$10,IF(AD149="TIPO II",'BASE LIQUIDACION REDEBAN 2025'!$B$11,IF(AD149="TIPO III",'BASE LIQUIDACION REDEBAN 2025'!$B$12,'BASE LIQUIDACION REDEBAN 2025'!$B$13)))</f>
        <v>75096.394270399993</v>
      </c>
      <c r="AK149" s="128">
        <f t="shared" si="3"/>
        <v>75096.394270399993</v>
      </c>
    </row>
    <row r="150" spans="1:37" s="85" customFormat="1" ht="13.9">
      <c r="A150" s="137" t="s">
        <v>64</v>
      </c>
      <c r="B150" s="8" t="str">
        <f>VLOOKUP(A150,'CENTRO DE COSTOS'!A:D,4,FALSE)</f>
        <v>JOSE MAURICIO HERNANDEZ ROJAS</v>
      </c>
      <c r="C150" s="8" t="str">
        <f>VLOOKUP(A150,'CENTRO DE COSTOS'!A:D,2,FALSE)</f>
        <v>0004-0001</v>
      </c>
      <c r="D150" s="136">
        <v>8638</v>
      </c>
      <c r="E150" s="122" t="s">
        <v>1044</v>
      </c>
      <c r="F150" s="8" t="s">
        <v>1045</v>
      </c>
      <c r="G150" s="142">
        <v>45817</v>
      </c>
      <c r="H150" s="143">
        <v>45819</v>
      </c>
      <c r="I150" s="142">
        <v>45817</v>
      </c>
      <c r="J150" s="143">
        <v>45819</v>
      </c>
      <c r="K150" s="143">
        <v>45819</v>
      </c>
      <c r="L150" s="138" t="s">
        <v>277</v>
      </c>
      <c r="M150" s="137" t="s">
        <v>1046</v>
      </c>
      <c r="N150" s="138" t="s">
        <v>1047</v>
      </c>
      <c r="O150" s="138">
        <v>79786</v>
      </c>
      <c r="P150" s="140" t="s">
        <v>165</v>
      </c>
      <c r="Q150" s="125" t="s">
        <v>166</v>
      </c>
      <c r="R150" s="126" t="s">
        <v>167</v>
      </c>
      <c r="S150" s="149" t="s">
        <v>168</v>
      </c>
      <c r="T150" s="150" t="s">
        <v>168</v>
      </c>
      <c r="U150" s="136" t="s">
        <v>169</v>
      </c>
      <c r="V150" s="139" t="s">
        <v>1048</v>
      </c>
      <c r="W150" s="146" t="s">
        <v>1049</v>
      </c>
      <c r="X150" s="136" t="s">
        <v>1050</v>
      </c>
      <c r="Y150" s="136">
        <v>1057232</v>
      </c>
      <c r="Z150" s="136" t="s">
        <v>173</v>
      </c>
      <c r="AA150" s="136">
        <v>862640</v>
      </c>
      <c r="AB150" s="136" t="s">
        <v>173</v>
      </c>
      <c r="AC150" s="136" t="s">
        <v>174</v>
      </c>
      <c r="AD150" s="137" t="s">
        <v>28</v>
      </c>
      <c r="AE150" s="143" t="s">
        <v>189</v>
      </c>
      <c r="AF150" s="123" t="s">
        <v>177</v>
      </c>
      <c r="AG150" s="136">
        <v>1</v>
      </c>
      <c r="AH150" s="121">
        <v>0</v>
      </c>
      <c r="AI150" s="127">
        <f>IF(AD150="TIPO I",'BASE LIQUIDACION REDEBAN 2025'!$B$2,IF(AD150="TIPO II",'BASE LIQUIDACION REDEBAN 2025'!$B$3,IF(AD150="TIPO III",'BASE LIQUIDACION REDEBAN 2025'!$B$4,IF(AD150="TIPO IV",'BASE LIQUIDACION REDEBAN 2025'!$B$5,IF(AE150="AEREO",'BASE LIQUIDACION REDEBAN 2025'!$B$6,'BASE LIQUIDACION REDEBAN 2025'!$B$5)))))</f>
        <v>163813.69572160003</v>
      </c>
      <c r="AJ150" s="127">
        <f>IF(AD150="TIPO I",'BASE LIQUIDACION REDEBAN 2025'!$B$10,IF(AD150="TIPO II",'BASE LIQUIDACION REDEBAN 2025'!$B$11,IF(AD150="TIPO III",'BASE LIQUIDACION REDEBAN 2025'!$B$12,'BASE LIQUIDACION REDEBAN 2025'!$B$13)))</f>
        <v>140395.6348884</v>
      </c>
      <c r="AK150" s="128">
        <f t="shared" si="3"/>
        <v>163813.69572160003</v>
      </c>
    </row>
    <row r="151" spans="1:37" s="85" customFormat="1" ht="13.9">
      <c r="A151" s="137" t="s">
        <v>64</v>
      </c>
      <c r="B151" s="8" t="str">
        <f>VLOOKUP(A151,'CENTRO DE COSTOS'!A:D,4,FALSE)</f>
        <v>JOSE MAURICIO HERNANDEZ ROJAS</v>
      </c>
      <c r="C151" s="8" t="str">
        <f>VLOOKUP(A151,'CENTRO DE COSTOS'!A:D,2,FALSE)</f>
        <v>0004-0001</v>
      </c>
      <c r="D151" s="136">
        <v>8001</v>
      </c>
      <c r="E151" s="122" t="s">
        <v>1051</v>
      </c>
      <c r="F151" s="8" t="s">
        <v>1052</v>
      </c>
      <c r="G151" s="142">
        <v>45817</v>
      </c>
      <c r="H151" s="143">
        <v>45819</v>
      </c>
      <c r="I151" s="142">
        <v>45817</v>
      </c>
      <c r="J151" s="143">
        <v>45820</v>
      </c>
      <c r="K151" s="143">
        <v>45820</v>
      </c>
      <c r="L151" s="138" t="s">
        <v>277</v>
      </c>
      <c r="M151" s="137" t="s">
        <v>64</v>
      </c>
      <c r="N151" s="138" t="s">
        <v>1053</v>
      </c>
      <c r="O151" s="138">
        <v>79738</v>
      </c>
      <c r="P151" s="140" t="s">
        <v>165</v>
      </c>
      <c r="Q151" s="125" t="s">
        <v>166</v>
      </c>
      <c r="R151" s="126" t="s">
        <v>167</v>
      </c>
      <c r="S151" s="149" t="s">
        <v>168</v>
      </c>
      <c r="T151" s="150" t="s">
        <v>168</v>
      </c>
      <c r="U151" s="136" t="s">
        <v>169</v>
      </c>
      <c r="V151" s="139" t="s">
        <v>1054</v>
      </c>
      <c r="W151" s="146" t="s">
        <v>280</v>
      </c>
      <c r="X151" s="136" t="s">
        <v>1055</v>
      </c>
      <c r="Y151" s="136">
        <v>1045743</v>
      </c>
      <c r="Z151" s="136" t="s">
        <v>173</v>
      </c>
      <c r="AA151" s="136">
        <v>770642</v>
      </c>
      <c r="AB151" s="136" t="s">
        <v>173</v>
      </c>
      <c r="AC151" s="136" t="s">
        <v>174</v>
      </c>
      <c r="AD151" s="137" t="s">
        <v>25</v>
      </c>
      <c r="AE151" s="143" t="s">
        <v>189</v>
      </c>
      <c r="AF151" s="123" t="s">
        <v>177</v>
      </c>
      <c r="AG151" s="136">
        <v>1</v>
      </c>
      <c r="AH151" s="121">
        <v>0</v>
      </c>
      <c r="AI151" s="127">
        <f>IF(AD151="TIPO I",'BASE LIQUIDACION REDEBAN 2025'!$B$2,IF(AD151="TIPO II",'BASE LIQUIDACION REDEBAN 2025'!$B$3,IF(AD151="TIPO III",'BASE LIQUIDACION REDEBAN 2025'!$B$4,IF(AD151="TIPO IV",'BASE LIQUIDACION REDEBAN 2025'!$B$5,IF(AE151="AEREO",'BASE LIQUIDACION REDEBAN 2025'!$B$6,'BASE LIQUIDACION REDEBAN 2025'!$B$5)))))</f>
        <v>75096.394270399993</v>
      </c>
      <c r="AJ151" s="127">
        <f>IF(AD151="TIPO I",'BASE LIQUIDACION REDEBAN 2025'!$B$10,IF(AD151="TIPO II",'BASE LIQUIDACION REDEBAN 2025'!$B$11,IF(AD151="TIPO III",'BASE LIQUIDACION REDEBAN 2025'!$B$12,'BASE LIQUIDACION REDEBAN 2025'!$B$13)))</f>
        <v>75096.394270399993</v>
      </c>
      <c r="AK151" s="128">
        <f t="shared" si="3"/>
        <v>75096.394270399993</v>
      </c>
    </row>
    <row r="152" spans="1:37" s="85" customFormat="1" ht="13.9">
      <c r="A152" s="137" t="s">
        <v>76</v>
      </c>
      <c r="B152" s="8" t="str">
        <f>VLOOKUP(A152,'CENTRO DE COSTOS'!A:D,4,FALSE)</f>
        <v>DIEGO FERNANDO HENAO CARDONA</v>
      </c>
      <c r="C152" s="8" t="str">
        <f>VLOOKUP(A152,'CENTRO DE COSTOS'!A:D,2,FALSE)</f>
        <v>0004-0003</v>
      </c>
      <c r="D152" s="136">
        <v>76130</v>
      </c>
      <c r="E152" s="122" t="s">
        <v>1056</v>
      </c>
      <c r="F152" s="8" t="s">
        <v>1057</v>
      </c>
      <c r="G152" s="142">
        <v>45817</v>
      </c>
      <c r="H152" s="143">
        <v>45819</v>
      </c>
      <c r="I152" s="142">
        <v>45817</v>
      </c>
      <c r="J152" s="143">
        <v>45818</v>
      </c>
      <c r="K152" s="143">
        <v>45818</v>
      </c>
      <c r="L152" s="138" t="s">
        <v>230</v>
      </c>
      <c r="M152" s="137" t="s">
        <v>527</v>
      </c>
      <c r="N152" s="138" t="s">
        <v>1058</v>
      </c>
      <c r="O152" s="138">
        <v>79757</v>
      </c>
      <c r="P152" s="140" t="s">
        <v>165</v>
      </c>
      <c r="Q152" s="125" t="s">
        <v>166</v>
      </c>
      <c r="R152" s="126" t="s">
        <v>167</v>
      </c>
      <c r="S152" s="149" t="s">
        <v>168</v>
      </c>
      <c r="T152" s="150" t="s">
        <v>168</v>
      </c>
      <c r="U152" s="136" t="s">
        <v>169</v>
      </c>
      <c r="V152" s="139" t="s">
        <v>1059</v>
      </c>
      <c r="W152" s="146" t="s">
        <v>313</v>
      </c>
      <c r="X152" s="136" t="s">
        <v>1060</v>
      </c>
      <c r="Y152" s="136">
        <v>773136</v>
      </c>
      <c r="Z152" s="136">
        <v>795210</v>
      </c>
      <c r="AA152" s="136">
        <v>524831</v>
      </c>
      <c r="AB152" s="136" t="s">
        <v>173</v>
      </c>
      <c r="AC152" s="136" t="s">
        <v>174</v>
      </c>
      <c r="AD152" s="137" t="s">
        <v>28</v>
      </c>
      <c r="AE152" s="143" t="s">
        <v>189</v>
      </c>
      <c r="AF152" s="123" t="s">
        <v>177</v>
      </c>
      <c r="AG152" s="136">
        <v>1</v>
      </c>
      <c r="AH152" s="121">
        <v>0</v>
      </c>
      <c r="AI152" s="127">
        <f>IF(AD152="TIPO I",'BASE LIQUIDACION REDEBAN 2025'!$B$2,IF(AD152="TIPO II",'BASE LIQUIDACION REDEBAN 2025'!$B$3,IF(AD152="TIPO III",'BASE LIQUIDACION REDEBAN 2025'!$B$4,IF(AD152="TIPO IV",'BASE LIQUIDACION REDEBAN 2025'!$B$5,IF(AE152="AEREO",'BASE LIQUIDACION REDEBAN 2025'!$B$6,'BASE LIQUIDACION REDEBAN 2025'!$B$5)))))</f>
        <v>163813.69572160003</v>
      </c>
      <c r="AJ152" s="127">
        <f>IF(AD152="TIPO I",'BASE LIQUIDACION REDEBAN 2025'!$B$10,IF(AD152="TIPO II",'BASE LIQUIDACION REDEBAN 2025'!$B$11,IF(AD152="TIPO III",'BASE LIQUIDACION REDEBAN 2025'!$B$12,'BASE LIQUIDACION REDEBAN 2025'!$B$13)))</f>
        <v>140395.6348884</v>
      </c>
      <c r="AK152" s="128">
        <f t="shared" si="3"/>
        <v>163813.69572160003</v>
      </c>
    </row>
    <row r="153" spans="1:37" s="85" customFormat="1" ht="13.9">
      <c r="A153" s="137" t="s">
        <v>76</v>
      </c>
      <c r="B153" s="8" t="str">
        <f>VLOOKUP(A153,'CENTRO DE COSTOS'!A:D,4,FALSE)</f>
        <v>DIEGO FERNANDO HENAO CARDONA</v>
      </c>
      <c r="C153" s="8" t="str">
        <f>VLOOKUP(A153,'CENTRO DE COSTOS'!A:D,2,FALSE)</f>
        <v>0004-0003</v>
      </c>
      <c r="D153" s="136">
        <v>19807</v>
      </c>
      <c r="E153" s="122" t="s">
        <v>1061</v>
      </c>
      <c r="F153" s="8" t="s">
        <v>1062</v>
      </c>
      <c r="G153" s="142">
        <v>45817</v>
      </c>
      <c r="H153" s="143">
        <v>45819</v>
      </c>
      <c r="I153" s="142">
        <v>45817</v>
      </c>
      <c r="J153" s="143">
        <v>45819</v>
      </c>
      <c r="K153" s="143">
        <v>45819</v>
      </c>
      <c r="L153" s="138" t="s">
        <v>200</v>
      </c>
      <c r="M153" s="137" t="s">
        <v>1063</v>
      </c>
      <c r="N153" s="138" t="s">
        <v>1064</v>
      </c>
      <c r="O153" s="138">
        <v>79798</v>
      </c>
      <c r="P153" s="140" t="s">
        <v>165</v>
      </c>
      <c r="Q153" s="125" t="s">
        <v>166</v>
      </c>
      <c r="R153" s="126" t="s">
        <v>167</v>
      </c>
      <c r="S153" s="149" t="s">
        <v>168</v>
      </c>
      <c r="T153" s="150" t="s">
        <v>168</v>
      </c>
      <c r="U153" s="136" t="s">
        <v>169</v>
      </c>
      <c r="V153" s="139" t="s">
        <v>1065</v>
      </c>
      <c r="W153" s="146" t="s">
        <v>204</v>
      </c>
      <c r="X153" s="136" t="s">
        <v>1066</v>
      </c>
      <c r="Y153" s="136">
        <v>923417</v>
      </c>
      <c r="Z153" s="136">
        <v>759679</v>
      </c>
      <c r="AA153" s="136">
        <v>534892</v>
      </c>
      <c r="AB153" s="136" t="s">
        <v>173</v>
      </c>
      <c r="AC153" s="136" t="s">
        <v>174</v>
      </c>
      <c r="AD153" s="137" t="s">
        <v>30</v>
      </c>
      <c r="AE153" s="143" t="s">
        <v>189</v>
      </c>
      <c r="AF153" s="123" t="s">
        <v>177</v>
      </c>
      <c r="AG153" s="136">
        <v>1</v>
      </c>
      <c r="AH153" s="121">
        <v>0</v>
      </c>
      <c r="AI153" s="127">
        <f>IF(AD153="TIPO I",'BASE LIQUIDACION REDEBAN 2025'!$B$2,IF(AD153="TIPO II",'BASE LIQUIDACION REDEBAN 2025'!$B$3,IF(AD153="TIPO III",'BASE LIQUIDACION REDEBAN 2025'!$B$4,IF(AD153="TIPO IV",'BASE LIQUIDACION REDEBAN 2025'!$B$5,IF(AE153="AEREO",'BASE LIQUIDACION REDEBAN 2025'!$B$6,'BASE LIQUIDACION REDEBAN 2025'!$B$5)))))</f>
        <v>275728.78077800001</v>
      </c>
      <c r="AJ153" s="127">
        <f>IF(AD153="TIPO I",'BASE LIQUIDACION REDEBAN 2025'!$B$10,IF(AD153="TIPO II",'BASE LIQUIDACION REDEBAN 2025'!$B$11,IF(AD153="TIPO III",'BASE LIQUIDACION REDEBAN 2025'!$B$12,'BASE LIQUIDACION REDEBAN 2025'!$B$13)))</f>
        <v>196536.5258152</v>
      </c>
      <c r="AK153" s="128">
        <f t="shared" si="3"/>
        <v>275728.78077800001</v>
      </c>
    </row>
    <row r="154" spans="1:37" s="85" customFormat="1" ht="13.9">
      <c r="A154" s="137" t="s">
        <v>64</v>
      </c>
      <c r="B154" s="8" t="str">
        <f>VLOOKUP(A154,'CENTRO DE COSTOS'!A:D,4,FALSE)</f>
        <v>JOSE MAURICIO HERNANDEZ ROJAS</v>
      </c>
      <c r="C154" s="8" t="str">
        <f>VLOOKUP(A154,'CENTRO DE COSTOS'!A:D,2,FALSE)</f>
        <v>0004-0001</v>
      </c>
      <c r="D154" s="136">
        <v>8001</v>
      </c>
      <c r="E154" s="122" t="s">
        <v>1067</v>
      </c>
      <c r="F154" s="8" t="s">
        <v>1068</v>
      </c>
      <c r="G154" s="142">
        <v>45817</v>
      </c>
      <c r="H154" s="143">
        <v>45819</v>
      </c>
      <c r="I154" s="142">
        <v>45817</v>
      </c>
      <c r="J154" s="143">
        <v>45819</v>
      </c>
      <c r="K154" s="143">
        <v>45819</v>
      </c>
      <c r="L154" s="138" t="s">
        <v>277</v>
      </c>
      <c r="M154" s="137" t="s">
        <v>64</v>
      </c>
      <c r="N154" s="138" t="s">
        <v>1069</v>
      </c>
      <c r="O154" s="138">
        <v>79739</v>
      </c>
      <c r="P154" s="140" t="s">
        <v>165</v>
      </c>
      <c r="Q154" s="125" t="s">
        <v>166</v>
      </c>
      <c r="R154" s="126" t="s">
        <v>167</v>
      </c>
      <c r="S154" s="149" t="s">
        <v>168</v>
      </c>
      <c r="T154" s="150" t="s">
        <v>168</v>
      </c>
      <c r="U154" s="136" t="s">
        <v>169</v>
      </c>
      <c r="V154" s="139" t="s">
        <v>1070</v>
      </c>
      <c r="W154" s="146" t="s">
        <v>280</v>
      </c>
      <c r="X154" s="136" t="s">
        <v>1071</v>
      </c>
      <c r="Y154" s="136">
        <v>765879</v>
      </c>
      <c r="Z154" s="136" t="s">
        <v>173</v>
      </c>
      <c r="AA154" s="136">
        <v>877175</v>
      </c>
      <c r="AB154" s="136" t="s">
        <v>173</v>
      </c>
      <c r="AC154" s="136" t="s">
        <v>174</v>
      </c>
      <c r="AD154" s="137" t="s">
        <v>25</v>
      </c>
      <c r="AE154" s="143" t="s">
        <v>189</v>
      </c>
      <c r="AF154" s="123" t="s">
        <v>177</v>
      </c>
      <c r="AG154" s="136">
        <v>1</v>
      </c>
      <c r="AH154" s="121">
        <v>0</v>
      </c>
      <c r="AI154" s="127">
        <f>IF(AD154="TIPO I",'BASE LIQUIDACION REDEBAN 2025'!$B$2,IF(AD154="TIPO II",'BASE LIQUIDACION REDEBAN 2025'!$B$3,IF(AD154="TIPO III",'BASE LIQUIDACION REDEBAN 2025'!$B$4,IF(AD154="TIPO IV",'BASE LIQUIDACION REDEBAN 2025'!$B$5,IF(AE154="AEREO",'BASE LIQUIDACION REDEBAN 2025'!$B$6,'BASE LIQUIDACION REDEBAN 2025'!$B$5)))))</f>
        <v>75096.394270399993</v>
      </c>
      <c r="AJ154" s="127">
        <f>IF(AD154="TIPO I",'BASE LIQUIDACION REDEBAN 2025'!$B$10,IF(AD154="TIPO II",'BASE LIQUIDACION REDEBAN 2025'!$B$11,IF(AD154="TIPO III",'BASE LIQUIDACION REDEBAN 2025'!$B$12,'BASE LIQUIDACION REDEBAN 2025'!$B$13)))</f>
        <v>75096.394270399993</v>
      </c>
      <c r="AK154" s="128">
        <f t="shared" si="3"/>
        <v>75096.394270399993</v>
      </c>
    </row>
    <row r="155" spans="1:37" s="85" customFormat="1" ht="13.9">
      <c r="A155" s="137" t="s">
        <v>99</v>
      </c>
      <c r="B155" s="8" t="str">
        <f>VLOOKUP(A155,'CENTRO DE COSTOS'!A:D,4,FALSE)</f>
        <v>JOSE MAURICIO HERNANDEZ ROJAS</v>
      </c>
      <c r="C155" s="8" t="str">
        <f>VLOOKUP(A155,'CENTRO DE COSTOS'!A:D,2,FALSE)</f>
        <v>0004-0001</v>
      </c>
      <c r="D155" s="136">
        <v>20001</v>
      </c>
      <c r="E155" s="122" t="s">
        <v>1072</v>
      </c>
      <c r="F155" s="8" t="s">
        <v>1073</v>
      </c>
      <c r="G155" s="142">
        <v>45817</v>
      </c>
      <c r="H155" s="143">
        <v>45819</v>
      </c>
      <c r="I155" s="142">
        <v>45817</v>
      </c>
      <c r="J155" s="143">
        <v>45818</v>
      </c>
      <c r="K155" s="143">
        <v>45818</v>
      </c>
      <c r="L155" s="138" t="s">
        <v>269</v>
      </c>
      <c r="M155" s="137" t="s">
        <v>99</v>
      </c>
      <c r="N155" s="138" t="s">
        <v>1074</v>
      </c>
      <c r="O155" s="138">
        <v>79805</v>
      </c>
      <c r="P155" s="140" t="s">
        <v>165</v>
      </c>
      <c r="Q155" s="125" t="s">
        <v>166</v>
      </c>
      <c r="R155" s="126" t="s">
        <v>167</v>
      </c>
      <c r="S155" s="149" t="s">
        <v>168</v>
      </c>
      <c r="T155" s="150" t="s">
        <v>168</v>
      </c>
      <c r="U155" s="136" t="s">
        <v>169</v>
      </c>
      <c r="V155" s="139" t="s">
        <v>1075</v>
      </c>
      <c r="W155" s="146" t="s">
        <v>273</v>
      </c>
      <c r="X155" s="136" t="s">
        <v>1076</v>
      </c>
      <c r="Y155" s="136">
        <v>1171178</v>
      </c>
      <c r="Z155" s="136" t="s">
        <v>173</v>
      </c>
      <c r="AA155" s="136">
        <v>523664</v>
      </c>
      <c r="AB155" s="136" t="s">
        <v>173</v>
      </c>
      <c r="AC155" s="136" t="s">
        <v>174</v>
      </c>
      <c r="AD155" s="137" t="s">
        <v>25</v>
      </c>
      <c r="AE155" s="143" t="s">
        <v>189</v>
      </c>
      <c r="AF155" s="123" t="s">
        <v>177</v>
      </c>
      <c r="AG155" s="136">
        <v>1</v>
      </c>
      <c r="AH155" s="121">
        <v>0</v>
      </c>
      <c r="AI155" s="127">
        <f>IF(AD155="TIPO I",'BASE LIQUIDACION REDEBAN 2025'!$B$2,IF(AD155="TIPO II",'BASE LIQUIDACION REDEBAN 2025'!$B$3,IF(AD155="TIPO III",'BASE LIQUIDACION REDEBAN 2025'!$B$4,IF(AD155="TIPO IV",'BASE LIQUIDACION REDEBAN 2025'!$B$5,IF(AE155="AEREO",'BASE LIQUIDACION REDEBAN 2025'!$B$6,'BASE LIQUIDACION REDEBAN 2025'!$B$5)))))</f>
        <v>75096.394270399993</v>
      </c>
      <c r="AJ155" s="127">
        <f>IF(AD155="TIPO I",'BASE LIQUIDACION REDEBAN 2025'!$B$10,IF(AD155="TIPO II",'BASE LIQUIDACION REDEBAN 2025'!$B$11,IF(AD155="TIPO III",'BASE LIQUIDACION REDEBAN 2025'!$B$12,'BASE LIQUIDACION REDEBAN 2025'!$B$13)))</f>
        <v>75096.394270399993</v>
      </c>
      <c r="AK155" s="128">
        <f t="shared" si="3"/>
        <v>75096.394270399993</v>
      </c>
    </row>
    <row r="156" spans="1:37" s="85" customFormat="1" ht="13.9">
      <c r="A156" s="137" t="s">
        <v>81</v>
      </c>
      <c r="B156" s="8" t="str">
        <f>VLOOKUP(A156,'CENTRO DE COSTOS'!A:D,4,FALSE)</f>
        <v>MIGUEL JULIÁN HERNÁNDEZ GUARÍN</v>
      </c>
      <c r="C156" s="8" t="str">
        <f>VLOOKUP(A156,'CENTRO DE COSTOS'!A:D,2,FALSE)</f>
        <v>0004-0008</v>
      </c>
      <c r="D156" s="136">
        <v>54099</v>
      </c>
      <c r="E156" s="122" t="s">
        <v>1077</v>
      </c>
      <c r="F156" s="8" t="s">
        <v>1078</v>
      </c>
      <c r="G156" s="142">
        <v>45817</v>
      </c>
      <c r="H156" s="143">
        <v>45819</v>
      </c>
      <c r="I156" s="142">
        <v>45817</v>
      </c>
      <c r="J156" s="143">
        <v>45820</v>
      </c>
      <c r="K156" s="143">
        <v>45820</v>
      </c>
      <c r="L156" s="138" t="s">
        <v>408</v>
      </c>
      <c r="M156" s="137" t="s">
        <v>1079</v>
      </c>
      <c r="N156" s="138" t="s">
        <v>1080</v>
      </c>
      <c r="O156" s="138">
        <v>79740</v>
      </c>
      <c r="P156" s="140" t="s">
        <v>165</v>
      </c>
      <c r="Q156" s="125" t="s">
        <v>166</v>
      </c>
      <c r="R156" s="126" t="s">
        <v>167</v>
      </c>
      <c r="S156" s="149" t="s">
        <v>168</v>
      </c>
      <c r="T156" s="150" t="s">
        <v>168</v>
      </c>
      <c r="U156" s="136" t="s">
        <v>169</v>
      </c>
      <c r="V156" s="139" t="s">
        <v>1081</v>
      </c>
      <c r="W156" s="146" t="s">
        <v>513</v>
      </c>
      <c r="X156" s="136" t="s">
        <v>1082</v>
      </c>
      <c r="Y156" s="136">
        <v>1242616</v>
      </c>
      <c r="Z156" s="136" t="s">
        <v>173</v>
      </c>
      <c r="AA156" s="136" t="s">
        <v>1083</v>
      </c>
      <c r="AB156" s="136" t="s">
        <v>173</v>
      </c>
      <c r="AC156" s="136" t="s">
        <v>174</v>
      </c>
      <c r="AD156" s="137" t="s">
        <v>28</v>
      </c>
      <c r="AE156" s="143" t="s">
        <v>189</v>
      </c>
      <c r="AF156" s="123" t="s">
        <v>177</v>
      </c>
      <c r="AG156" s="136">
        <v>1</v>
      </c>
      <c r="AH156" s="121">
        <v>0</v>
      </c>
      <c r="AI156" s="127">
        <f>IF(AD156="TIPO I",'BASE LIQUIDACION REDEBAN 2025'!$B$2,IF(AD156="TIPO II",'BASE LIQUIDACION REDEBAN 2025'!$B$3,IF(AD156="TIPO III",'BASE LIQUIDACION REDEBAN 2025'!$B$4,IF(AD156="TIPO IV",'BASE LIQUIDACION REDEBAN 2025'!$B$5,IF(AE156="AEREO",'BASE LIQUIDACION REDEBAN 2025'!$B$6,'BASE LIQUIDACION REDEBAN 2025'!$B$5)))))</f>
        <v>163813.69572160003</v>
      </c>
      <c r="AJ156" s="127">
        <f>IF(AD156="TIPO I",'BASE LIQUIDACION REDEBAN 2025'!$B$10,IF(AD156="TIPO II",'BASE LIQUIDACION REDEBAN 2025'!$B$11,IF(AD156="TIPO III",'BASE LIQUIDACION REDEBAN 2025'!$B$12,'BASE LIQUIDACION REDEBAN 2025'!$B$13)))</f>
        <v>140395.6348884</v>
      </c>
      <c r="AK156" s="128">
        <f t="shared" si="3"/>
        <v>163813.69572160003</v>
      </c>
    </row>
    <row r="157" spans="1:37" s="85" customFormat="1" ht="13.9">
      <c r="A157" s="137" t="s">
        <v>81</v>
      </c>
      <c r="B157" s="8" t="str">
        <f>VLOOKUP(A157,'CENTRO DE COSTOS'!A:D,4,FALSE)</f>
        <v>MIGUEL JULIÁN HERNÁNDEZ GUARÍN</v>
      </c>
      <c r="C157" s="8" t="str">
        <f>VLOOKUP(A157,'CENTRO DE COSTOS'!A:D,2,FALSE)</f>
        <v>0004-0008</v>
      </c>
      <c r="D157" s="136">
        <v>54001</v>
      </c>
      <c r="E157" s="122" t="s">
        <v>1084</v>
      </c>
      <c r="F157" s="8" t="s">
        <v>1085</v>
      </c>
      <c r="G157" s="142">
        <v>45817</v>
      </c>
      <c r="H157" s="143">
        <v>45819</v>
      </c>
      <c r="I157" s="142">
        <v>45817</v>
      </c>
      <c r="J157" s="143">
        <v>45818</v>
      </c>
      <c r="K157" s="143">
        <v>45818</v>
      </c>
      <c r="L157" s="138" t="s">
        <v>408</v>
      </c>
      <c r="M157" s="137" t="s">
        <v>81</v>
      </c>
      <c r="N157" s="138" t="s">
        <v>1086</v>
      </c>
      <c r="O157" s="138">
        <v>79764</v>
      </c>
      <c r="P157" s="140" t="s">
        <v>165</v>
      </c>
      <c r="Q157" s="125" t="s">
        <v>166</v>
      </c>
      <c r="R157" s="126" t="s">
        <v>167</v>
      </c>
      <c r="S157" s="149" t="s">
        <v>168</v>
      </c>
      <c r="T157" s="150" t="s">
        <v>168</v>
      </c>
      <c r="U157" s="136" t="s">
        <v>169</v>
      </c>
      <c r="V157" s="139" t="s">
        <v>1087</v>
      </c>
      <c r="W157" s="146" t="s">
        <v>412</v>
      </c>
      <c r="X157" s="136" t="s">
        <v>1088</v>
      </c>
      <c r="Y157" s="136">
        <v>929781</v>
      </c>
      <c r="Z157" s="136" t="s">
        <v>173</v>
      </c>
      <c r="AA157" s="136">
        <v>1145113</v>
      </c>
      <c r="AB157" s="136" t="s">
        <v>173</v>
      </c>
      <c r="AC157" s="136" t="s">
        <v>174</v>
      </c>
      <c r="AD157" s="137" t="s">
        <v>25</v>
      </c>
      <c r="AE157" s="143" t="s">
        <v>189</v>
      </c>
      <c r="AF157" s="123" t="s">
        <v>177</v>
      </c>
      <c r="AG157" s="136">
        <v>1</v>
      </c>
      <c r="AH157" s="121">
        <v>0</v>
      </c>
      <c r="AI157" s="127">
        <f>IF(AD157="TIPO I",'BASE LIQUIDACION REDEBAN 2025'!$B$2,IF(AD157="TIPO II",'BASE LIQUIDACION REDEBAN 2025'!$B$3,IF(AD157="TIPO III",'BASE LIQUIDACION REDEBAN 2025'!$B$4,IF(AD157="TIPO IV",'BASE LIQUIDACION REDEBAN 2025'!$B$5,IF(AE157="AEREO",'BASE LIQUIDACION REDEBAN 2025'!$B$6,'BASE LIQUIDACION REDEBAN 2025'!$B$5)))))</f>
        <v>75096.394270399993</v>
      </c>
      <c r="AJ157" s="127">
        <f>IF(AD157="TIPO I",'BASE LIQUIDACION REDEBAN 2025'!$B$10,IF(AD157="TIPO II",'BASE LIQUIDACION REDEBAN 2025'!$B$11,IF(AD157="TIPO III",'BASE LIQUIDACION REDEBAN 2025'!$B$12,'BASE LIQUIDACION REDEBAN 2025'!$B$13)))</f>
        <v>75096.394270399993</v>
      </c>
      <c r="AK157" s="128">
        <f t="shared" si="3"/>
        <v>75096.394270399993</v>
      </c>
    </row>
    <row r="158" spans="1:37" s="85" customFormat="1" ht="13.9">
      <c r="A158" s="137" t="s">
        <v>81</v>
      </c>
      <c r="B158" s="8" t="str">
        <f>VLOOKUP(A158,'CENTRO DE COSTOS'!A:D,4,FALSE)</f>
        <v>MIGUEL JULIÁN HERNÁNDEZ GUARÍN</v>
      </c>
      <c r="C158" s="8" t="str">
        <f>VLOOKUP(A158,'CENTRO DE COSTOS'!A:D,2,FALSE)</f>
        <v>0004-0008</v>
      </c>
      <c r="D158" s="136">
        <v>54001</v>
      </c>
      <c r="E158" s="122" t="s">
        <v>1089</v>
      </c>
      <c r="F158" s="8" t="s">
        <v>1090</v>
      </c>
      <c r="G158" s="142">
        <v>45817</v>
      </c>
      <c r="H158" s="143">
        <v>45819</v>
      </c>
      <c r="I158" s="142">
        <v>45817</v>
      </c>
      <c r="J158" s="143">
        <v>45818</v>
      </c>
      <c r="K158" s="143">
        <v>45818</v>
      </c>
      <c r="L158" s="138" t="s">
        <v>408</v>
      </c>
      <c r="M158" s="137" t="s">
        <v>81</v>
      </c>
      <c r="N158" s="138" t="s">
        <v>1091</v>
      </c>
      <c r="O158" s="138">
        <v>79766</v>
      </c>
      <c r="P158" s="140" t="s">
        <v>165</v>
      </c>
      <c r="Q158" s="125" t="s">
        <v>166</v>
      </c>
      <c r="R158" s="126" t="s">
        <v>167</v>
      </c>
      <c r="S158" s="149" t="s">
        <v>168</v>
      </c>
      <c r="T158" s="150" t="s">
        <v>168</v>
      </c>
      <c r="U158" s="136" t="s">
        <v>169</v>
      </c>
      <c r="V158" s="139" t="s">
        <v>1092</v>
      </c>
      <c r="W158" s="146" t="s">
        <v>846</v>
      </c>
      <c r="X158" s="136" t="s">
        <v>1093</v>
      </c>
      <c r="Y158" s="136">
        <v>1015045</v>
      </c>
      <c r="Z158" s="136" t="s">
        <v>173</v>
      </c>
      <c r="AA158" s="136">
        <v>902738</v>
      </c>
      <c r="AB158" s="136" t="s">
        <v>173</v>
      </c>
      <c r="AC158" s="136" t="s">
        <v>174</v>
      </c>
      <c r="AD158" s="137" t="s">
        <v>25</v>
      </c>
      <c r="AE158" s="143" t="s">
        <v>189</v>
      </c>
      <c r="AF158" s="123" t="s">
        <v>177</v>
      </c>
      <c r="AG158" s="136">
        <v>1</v>
      </c>
      <c r="AH158" s="121">
        <v>0</v>
      </c>
      <c r="AI158" s="127">
        <f>IF(AD158="TIPO I",'BASE LIQUIDACION REDEBAN 2025'!$B$2,IF(AD158="TIPO II",'BASE LIQUIDACION REDEBAN 2025'!$B$3,IF(AD158="TIPO III",'BASE LIQUIDACION REDEBAN 2025'!$B$4,IF(AD158="TIPO IV",'BASE LIQUIDACION REDEBAN 2025'!$B$5,IF(AE158="AEREO",'BASE LIQUIDACION REDEBAN 2025'!$B$6,'BASE LIQUIDACION REDEBAN 2025'!$B$5)))))</f>
        <v>75096.394270399993</v>
      </c>
      <c r="AJ158" s="127">
        <f>IF(AD158="TIPO I",'BASE LIQUIDACION REDEBAN 2025'!$B$10,IF(AD158="TIPO II",'BASE LIQUIDACION REDEBAN 2025'!$B$11,IF(AD158="TIPO III",'BASE LIQUIDACION REDEBAN 2025'!$B$12,'BASE LIQUIDACION REDEBAN 2025'!$B$13)))</f>
        <v>75096.394270399993</v>
      </c>
      <c r="AK158" s="128">
        <f t="shared" si="3"/>
        <v>75096.394270399993</v>
      </c>
    </row>
    <row r="159" spans="1:37" s="85" customFormat="1" ht="13.9">
      <c r="A159" s="137" t="s">
        <v>86</v>
      </c>
      <c r="B159" s="8" t="str">
        <f>VLOOKUP(A159,'CENTRO DE COSTOS'!A:D,4,FALSE)</f>
        <v>KEVIN ALEXIS CORZO BUSTOS</v>
      </c>
      <c r="C159" s="8" t="str">
        <f>VLOOKUP(A159,'CENTRO DE COSTOS'!A:D,2,FALSE)</f>
        <v>0004-0007</v>
      </c>
      <c r="D159" s="136">
        <v>73585</v>
      </c>
      <c r="E159" s="122" t="s">
        <v>1094</v>
      </c>
      <c r="F159" s="8" t="s">
        <v>1095</v>
      </c>
      <c r="G159" s="142">
        <v>45817</v>
      </c>
      <c r="H159" s="143">
        <v>45819</v>
      </c>
      <c r="I159" s="142">
        <v>45817</v>
      </c>
      <c r="J159" s="143">
        <v>45819</v>
      </c>
      <c r="K159" s="143">
        <v>45819</v>
      </c>
      <c r="L159" s="138" t="s">
        <v>870</v>
      </c>
      <c r="M159" s="137" t="s">
        <v>1096</v>
      </c>
      <c r="N159" s="138" t="s">
        <v>1097</v>
      </c>
      <c r="O159" s="138">
        <v>79783</v>
      </c>
      <c r="P159" s="140" t="s">
        <v>165</v>
      </c>
      <c r="Q159" s="125" t="s">
        <v>166</v>
      </c>
      <c r="R159" s="126" t="s">
        <v>167</v>
      </c>
      <c r="S159" s="149" t="s">
        <v>168</v>
      </c>
      <c r="T159" s="150" t="s">
        <v>168</v>
      </c>
      <c r="U159" s="136" t="s">
        <v>169</v>
      </c>
      <c r="V159" s="139" t="s">
        <v>1098</v>
      </c>
      <c r="W159" s="146" t="s">
        <v>1099</v>
      </c>
      <c r="X159" s="136" t="s">
        <v>1100</v>
      </c>
      <c r="Y159" s="136">
        <v>1039396</v>
      </c>
      <c r="Z159" s="136" t="s">
        <v>173</v>
      </c>
      <c r="AA159" s="136">
        <v>1088747</v>
      </c>
      <c r="AB159" s="136" t="s">
        <v>173</v>
      </c>
      <c r="AC159" s="136" t="s">
        <v>174</v>
      </c>
      <c r="AD159" s="137" t="s">
        <v>28</v>
      </c>
      <c r="AE159" s="143" t="s">
        <v>189</v>
      </c>
      <c r="AF159" s="123" t="s">
        <v>177</v>
      </c>
      <c r="AG159" s="136">
        <v>1</v>
      </c>
      <c r="AH159" s="121">
        <v>0</v>
      </c>
      <c r="AI159" s="127">
        <f>IF(AD159="TIPO I",'BASE LIQUIDACION REDEBAN 2025'!$B$2,IF(AD159="TIPO II",'BASE LIQUIDACION REDEBAN 2025'!$B$3,IF(AD159="TIPO III",'BASE LIQUIDACION REDEBAN 2025'!$B$4,IF(AD159="TIPO IV",'BASE LIQUIDACION REDEBAN 2025'!$B$5,IF(AE159="AEREO",'BASE LIQUIDACION REDEBAN 2025'!$B$6,'BASE LIQUIDACION REDEBAN 2025'!$B$5)))))</f>
        <v>163813.69572160003</v>
      </c>
      <c r="AJ159" s="127">
        <f>IF(AD159="TIPO I",'BASE LIQUIDACION REDEBAN 2025'!$B$10,IF(AD159="TIPO II",'BASE LIQUIDACION REDEBAN 2025'!$B$11,IF(AD159="TIPO III",'BASE LIQUIDACION REDEBAN 2025'!$B$12,'BASE LIQUIDACION REDEBAN 2025'!$B$13)))</f>
        <v>140395.6348884</v>
      </c>
      <c r="AK159" s="128">
        <f t="shared" si="3"/>
        <v>163813.69572160003</v>
      </c>
    </row>
    <row r="160" spans="1:37" s="85" customFormat="1" ht="13.9">
      <c r="A160" s="137" t="s">
        <v>91</v>
      </c>
      <c r="B160" s="8" t="str">
        <f>VLOOKUP(A160,'CENTRO DE COSTOS'!A:D,4,FALSE)</f>
        <v>JOSE MAURICIO HERNANDEZ ROJAS</v>
      </c>
      <c r="C160" s="8" t="str">
        <f>VLOOKUP(A160,'CENTRO DE COSTOS'!A:D,2,FALSE)</f>
        <v>0004-0001</v>
      </c>
      <c r="D160" s="136">
        <v>5154</v>
      </c>
      <c r="E160" s="122" t="s">
        <v>1101</v>
      </c>
      <c r="F160" s="8" t="s">
        <v>1102</v>
      </c>
      <c r="G160" s="142">
        <v>45817</v>
      </c>
      <c r="H160" s="143">
        <v>45819</v>
      </c>
      <c r="I160" s="142">
        <v>45817</v>
      </c>
      <c r="J160" s="143">
        <v>45818</v>
      </c>
      <c r="K160" s="143">
        <v>45818</v>
      </c>
      <c r="L160" s="138" t="s">
        <v>290</v>
      </c>
      <c r="M160" s="137" t="s">
        <v>1103</v>
      </c>
      <c r="N160" s="138" t="s">
        <v>1104</v>
      </c>
      <c r="O160" s="138">
        <v>79759</v>
      </c>
      <c r="P160" s="140" t="s">
        <v>165</v>
      </c>
      <c r="Q160" s="125" t="s">
        <v>166</v>
      </c>
      <c r="R160" s="126" t="s">
        <v>167</v>
      </c>
      <c r="S160" s="149" t="s">
        <v>168</v>
      </c>
      <c r="T160" s="150" t="s">
        <v>168</v>
      </c>
      <c r="U160" s="136" t="s">
        <v>169</v>
      </c>
      <c r="V160" s="139" t="s">
        <v>1105</v>
      </c>
      <c r="W160" s="146" t="s">
        <v>841</v>
      </c>
      <c r="X160" s="136" t="s">
        <v>1106</v>
      </c>
      <c r="Y160" s="136">
        <v>788764</v>
      </c>
      <c r="Z160" s="136" t="s">
        <v>173</v>
      </c>
      <c r="AA160" s="136">
        <v>789464</v>
      </c>
      <c r="AB160" s="136" t="s">
        <v>173</v>
      </c>
      <c r="AC160" s="136" t="s">
        <v>174</v>
      </c>
      <c r="AD160" s="137" t="s">
        <v>28</v>
      </c>
      <c r="AE160" s="143" t="s">
        <v>189</v>
      </c>
      <c r="AF160" s="123" t="s">
        <v>177</v>
      </c>
      <c r="AG160" s="136">
        <v>1</v>
      </c>
      <c r="AH160" s="121">
        <v>0</v>
      </c>
      <c r="AI160" s="127">
        <f>IF(AD160="TIPO I",'BASE LIQUIDACION REDEBAN 2025'!$B$2,IF(AD160="TIPO II",'BASE LIQUIDACION REDEBAN 2025'!$B$3,IF(AD160="TIPO III",'BASE LIQUIDACION REDEBAN 2025'!$B$4,IF(AD160="TIPO IV",'BASE LIQUIDACION REDEBAN 2025'!$B$5,IF(AE160="AEREO",'BASE LIQUIDACION REDEBAN 2025'!$B$6,'BASE LIQUIDACION REDEBAN 2025'!$B$5)))))</f>
        <v>163813.69572160003</v>
      </c>
      <c r="AJ160" s="127">
        <f>IF(AD160="TIPO I",'BASE LIQUIDACION REDEBAN 2025'!$B$10,IF(AD160="TIPO II",'BASE LIQUIDACION REDEBAN 2025'!$B$11,IF(AD160="TIPO III",'BASE LIQUIDACION REDEBAN 2025'!$B$12,'BASE LIQUIDACION REDEBAN 2025'!$B$13)))</f>
        <v>140395.6348884</v>
      </c>
      <c r="AK160" s="128">
        <f t="shared" si="3"/>
        <v>163813.69572160003</v>
      </c>
    </row>
    <row r="161" spans="1:37" s="85" customFormat="1" ht="13.9">
      <c r="A161" s="137" t="s">
        <v>81</v>
      </c>
      <c r="B161" s="8" t="str">
        <f>VLOOKUP(A161,'CENTRO DE COSTOS'!A:D,4,FALSE)</f>
        <v>MIGUEL JULIÁN HERNÁNDEZ GUARÍN</v>
      </c>
      <c r="C161" s="8" t="str">
        <f>VLOOKUP(A161,'CENTRO DE COSTOS'!A:D,2,FALSE)</f>
        <v>0004-0008</v>
      </c>
      <c r="D161" s="136">
        <v>54498</v>
      </c>
      <c r="E161" s="122" t="s">
        <v>1107</v>
      </c>
      <c r="F161" s="8" t="s">
        <v>1108</v>
      </c>
      <c r="G161" s="142">
        <v>45817</v>
      </c>
      <c r="H161" s="143">
        <v>45819</v>
      </c>
      <c r="I161" s="142">
        <v>45817</v>
      </c>
      <c r="J161" s="143">
        <v>45820</v>
      </c>
      <c r="K161" s="143">
        <v>45820</v>
      </c>
      <c r="L161" s="138" t="s">
        <v>408</v>
      </c>
      <c r="M161" s="137" t="s">
        <v>1109</v>
      </c>
      <c r="N161" s="138" t="s">
        <v>1110</v>
      </c>
      <c r="O161" s="138">
        <v>79816</v>
      </c>
      <c r="P161" s="140" t="s">
        <v>165</v>
      </c>
      <c r="Q161" s="125" t="s">
        <v>166</v>
      </c>
      <c r="R161" s="126" t="s">
        <v>167</v>
      </c>
      <c r="S161" s="149" t="s">
        <v>168</v>
      </c>
      <c r="T161" s="150" t="s">
        <v>168</v>
      </c>
      <c r="U161" s="136" t="s">
        <v>169</v>
      </c>
      <c r="V161" s="139" t="s">
        <v>1111</v>
      </c>
      <c r="W161" s="146" t="s">
        <v>846</v>
      </c>
      <c r="X161" s="136" t="s">
        <v>1112</v>
      </c>
      <c r="Y161" s="136">
        <v>1115669</v>
      </c>
      <c r="Z161" s="136" t="s">
        <v>173</v>
      </c>
      <c r="AA161" s="136">
        <v>1076128</v>
      </c>
      <c r="AB161" s="136" t="s">
        <v>173</v>
      </c>
      <c r="AC161" s="136" t="s">
        <v>174</v>
      </c>
      <c r="AD161" s="137" t="s">
        <v>32</v>
      </c>
      <c r="AE161" s="143" t="s">
        <v>189</v>
      </c>
      <c r="AF161" s="123" t="s">
        <v>177</v>
      </c>
      <c r="AG161" s="136">
        <v>1</v>
      </c>
      <c r="AH161" s="121">
        <v>0</v>
      </c>
      <c r="AI161" s="127">
        <f>IF(AD161="TIPO I",'BASE LIQUIDACION REDEBAN 2025'!$B$2,IF(AD161="TIPO II",'BASE LIQUIDACION REDEBAN 2025'!$B$3,IF(AD161="TIPO III",'BASE LIQUIDACION REDEBAN 2025'!$B$4,IF(AD161="TIPO IV",'BASE LIQUIDACION REDEBAN 2025'!$B$5,IF(AE161="AEREO",'BASE LIQUIDACION REDEBAN 2025'!$B$6,'BASE LIQUIDACION REDEBAN 2025'!$B$5)))))</f>
        <v>504832.64687880001</v>
      </c>
      <c r="AJ161" s="127">
        <f>IF(AD161="TIPO I",'BASE LIQUIDACION REDEBAN 2025'!$B$10,IF(AD161="TIPO II",'BASE LIQUIDACION REDEBAN 2025'!$B$11,IF(AD161="TIPO III",'BASE LIQUIDACION REDEBAN 2025'!$B$12,'BASE LIQUIDACION REDEBAN 2025'!$B$13)))</f>
        <v>196536.5258152</v>
      </c>
      <c r="AK161" s="128">
        <f t="shared" si="3"/>
        <v>504832.64687880001</v>
      </c>
    </row>
    <row r="162" spans="1:37" s="85" customFormat="1" ht="13.9">
      <c r="A162" s="137" t="s">
        <v>100</v>
      </c>
      <c r="B162" s="8" t="str">
        <f>VLOOKUP(A162,'CENTRO DE COSTOS'!A:D,4,FALSE)</f>
        <v>KEVIN ALEXIS CORZO BUSTOS</v>
      </c>
      <c r="C162" s="8" t="str">
        <f>VLOOKUP(A162,'CENTRO DE COSTOS'!A:D,2,FALSE)</f>
        <v>0004-0007</v>
      </c>
      <c r="D162" s="136">
        <v>95001</v>
      </c>
      <c r="E162" s="122" t="s">
        <v>1113</v>
      </c>
      <c r="F162" s="8" t="s">
        <v>1114</v>
      </c>
      <c r="G162" s="142">
        <v>45817</v>
      </c>
      <c r="H162" s="143">
        <v>45819</v>
      </c>
      <c r="I162" s="142">
        <v>45817</v>
      </c>
      <c r="J162" s="143">
        <v>45819</v>
      </c>
      <c r="K162" s="143">
        <v>45819</v>
      </c>
      <c r="L162" s="138" t="s">
        <v>1115</v>
      </c>
      <c r="M162" s="137" t="s">
        <v>1116</v>
      </c>
      <c r="N162" s="138" t="s">
        <v>1117</v>
      </c>
      <c r="O162" s="138">
        <v>79787</v>
      </c>
      <c r="P162" s="140" t="s">
        <v>165</v>
      </c>
      <c r="Q162" s="125" t="s">
        <v>166</v>
      </c>
      <c r="R162" s="126" t="s">
        <v>167</v>
      </c>
      <c r="S162" s="149" t="s">
        <v>168</v>
      </c>
      <c r="T162" s="150" t="s">
        <v>168</v>
      </c>
      <c r="U162" s="136" t="s">
        <v>169</v>
      </c>
      <c r="V162" s="139" t="s">
        <v>1118</v>
      </c>
      <c r="W162" s="146" t="s">
        <v>246</v>
      </c>
      <c r="X162" s="136" t="s">
        <v>1119</v>
      </c>
      <c r="Y162" s="136">
        <v>761045</v>
      </c>
      <c r="Z162" s="136" t="s">
        <v>173</v>
      </c>
      <c r="AA162" s="136">
        <v>1239640</v>
      </c>
      <c r="AB162" s="136" t="s">
        <v>173</v>
      </c>
      <c r="AC162" s="136" t="s">
        <v>174</v>
      </c>
      <c r="AD162" s="137" t="s">
        <v>32</v>
      </c>
      <c r="AE162" s="143" t="s">
        <v>189</v>
      </c>
      <c r="AF162" s="123" t="s">
        <v>177</v>
      </c>
      <c r="AG162" s="136">
        <v>1</v>
      </c>
      <c r="AH162" s="121">
        <v>0</v>
      </c>
      <c r="AI162" s="127">
        <f>IF(AD162="TIPO I",'BASE LIQUIDACION REDEBAN 2025'!$B$2,IF(AD162="TIPO II",'BASE LIQUIDACION REDEBAN 2025'!$B$3,IF(AD162="TIPO III",'BASE LIQUIDACION REDEBAN 2025'!$B$4,IF(AD162="TIPO IV",'BASE LIQUIDACION REDEBAN 2025'!$B$5,IF(AE162="AEREO",'BASE LIQUIDACION REDEBAN 2025'!$B$6,'BASE LIQUIDACION REDEBAN 2025'!$B$5)))))</f>
        <v>504832.64687880001</v>
      </c>
      <c r="AJ162" s="127">
        <f>IF(AD162="TIPO I",'BASE LIQUIDACION REDEBAN 2025'!$B$10,IF(AD162="TIPO II",'BASE LIQUIDACION REDEBAN 2025'!$B$11,IF(AD162="TIPO III",'BASE LIQUIDACION REDEBAN 2025'!$B$12,'BASE LIQUIDACION REDEBAN 2025'!$B$13)))</f>
        <v>196536.5258152</v>
      </c>
      <c r="AK162" s="128">
        <f t="shared" si="3"/>
        <v>504832.64687880001</v>
      </c>
    </row>
    <row r="163" spans="1:37" s="85" customFormat="1" ht="13.9">
      <c r="A163" s="137" t="s">
        <v>99</v>
      </c>
      <c r="B163" s="8" t="str">
        <f>VLOOKUP(A163,'CENTRO DE COSTOS'!A:D,4,FALSE)</f>
        <v>JOSE MAURICIO HERNANDEZ ROJAS</v>
      </c>
      <c r="C163" s="8" t="str">
        <f>VLOOKUP(A163,'CENTRO DE COSTOS'!A:D,2,FALSE)</f>
        <v>0004-0001</v>
      </c>
      <c r="D163" s="136">
        <v>20001</v>
      </c>
      <c r="E163" s="122" t="s">
        <v>1120</v>
      </c>
      <c r="F163" s="8" t="s">
        <v>1121</v>
      </c>
      <c r="G163" s="142">
        <v>45817</v>
      </c>
      <c r="H163" s="143">
        <v>45819</v>
      </c>
      <c r="I163" s="142">
        <v>45817</v>
      </c>
      <c r="J163" s="143">
        <v>45819</v>
      </c>
      <c r="K163" s="143">
        <v>45819</v>
      </c>
      <c r="L163" s="138" t="s">
        <v>269</v>
      </c>
      <c r="M163" s="137" t="s">
        <v>99</v>
      </c>
      <c r="N163" s="138" t="s">
        <v>1122</v>
      </c>
      <c r="O163" s="138">
        <v>79802</v>
      </c>
      <c r="P163" s="140" t="s">
        <v>165</v>
      </c>
      <c r="Q163" s="125" t="s">
        <v>166</v>
      </c>
      <c r="R163" s="126" t="s">
        <v>167</v>
      </c>
      <c r="S163" s="149" t="s">
        <v>168</v>
      </c>
      <c r="T163" s="150" t="s">
        <v>168</v>
      </c>
      <c r="U163" s="136" t="s">
        <v>169</v>
      </c>
      <c r="V163" s="139" t="s">
        <v>1123</v>
      </c>
      <c r="W163" s="146" t="s">
        <v>273</v>
      </c>
      <c r="X163" s="136" t="s">
        <v>1124</v>
      </c>
      <c r="Y163" s="136">
        <v>1172776</v>
      </c>
      <c r="Z163" s="136" t="s">
        <v>173</v>
      </c>
      <c r="AA163" s="136">
        <v>1239635</v>
      </c>
      <c r="AB163" s="136" t="s">
        <v>173</v>
      </c>
      <c r="AC163" s="136" t="s">
        <v>174</v>
      </c>
      <c r="AD163" s="137" t="s">
        <v>25</v>
      </c>
      <c r="AE163" s="143" t="s">
        <v>189</v>
      </c>
      <c r="AF163" s="123" t="s">
        <v>177</v>
      </c>
      <c r="AG163" s="136">
        <v>1</v>
      </c>
      <c r="AH163" s="121">
        <v>0</v>
      </c>
      <c r="AI163" s="127">
        <f>IF(AD163="TIPO I",'BASE LIQUIDACION REDEBAN 2025'!$B$2,IF(AD163="TIPO II",'BASE LIQUIDACION REDEBAN 2025'!$B$3,IF(AD163="TIPO III",'BASE LIQUIDACION REDEBAN 2025'!$B$4,IF(AD163="TIPO IV",'BASE LIQUIDACION REDEBAN 2025'!$B$5,IF(AE163="AEREO",'BASE LIQUIDACION REDEBAN 2025'!$B$6,'BASE LIQUIDACION REDEBAN 2025'!$B$5)))))</f>
        <v>75096.394270399993</v>
      </c>
      <c r="AJ163" s="127">
        <f>IF(AD163="TIPO I",'BASE LIQUIDACION REDEBAN 2025'!$B$10,IF(AD163="TIPO II",'BASE LIQUIDACION REDEBAN 2025'!$B$11,IF(AD163="TIPO III",'BASE LIQUIDACION REDEBAN 2025'!$B$12,'BASE LIQUIDACION REDEBAN 2025'!$B$13)))</f>
        <v>75096.394270399993</v>
      </c>
      <c r="AK163" s="128">
        <f t="shared" si="3"/>
        <v>75096.394270399993</v>
      </c>
    </row>
    <row r="164" spans="1:37" s="85" customFormat="1" ht="13.9">
      <c r="A164" s="137" t="s">
        <v>64</v>
      </c>
      <c r="B164" s="8" t="str">
        <f>VLOOKUP(A164,'CENTRO DE COSTOS'!A:D,4,FALSE)</f>
        <v>JOSE MAURICIO HERNANDEZ ROJAS</v>
      </c>
      <c r="C164" s="8" t="str">
        <f>VLOOKUP(A164,'CENTRO DE COSTOS'!A:D,2,FALSE)</f>
        <v>0004-0001</v>
      </c>
      <c r="D164" s="136">
        <v>8001</v>
      </c>
      <c r="E164" s="122" t="s">
        <v>1125</v>
      </c>
      <c r="F164" s="8" t="s">
        <v>1126</v>
      </c>
      <c r="G164" s="142">
        <v>45817</v>
      </c>
      <c r="H164" s="143">
        <v>45819</v>
      </c>
      <c r="I164" s="142">
        <v>45817</v>
      </c>
      <c r="J164" s="143">
        <v>45818</v>
      </c>
      <c r="K164" s="143">
        <v>45818</v>
      </c>
      <c r="L164" s="138" t="s">
        <v>277</v>
      </c>
      <c r="M164" s="137" t="s">
        <v>64</v>
      </c>
      <c r="N164" s="138" t="s">
        <v>1127</v>
      </c>
      <c r="O164" s="138">
        <v>79737</v>
      </c>
      <c r="P164" s="140" t="s">
        <v>165</v>
      </c>
      <c r="Q164" s="125" t="s">
        <v>166</v>
      </c>
      <c r="R164" s="126" t="s">
        <v>167</v>
      </c>
      <c r="S164" s="149" t="s">
        <v>168</v>
      </c>
      <c r="T164" s="150" t="s">
        <v>168</v>
      </c>
      <c r="U164" s="136" t="s">
        <v>169</v>
      </c>
      <c r="V164" s="139" t="s">
        <v>1128</v>
      </c>
      <c r="W164" s="146" t="s">
        <v>280</v>
      </c>
      <c r="X164" s="136" t="s">
        <v>1129</v>
      </c>
      <c r="Y164" s="136">
        <v>1169933</v>
      </c>
      <c r="Z164" s="136" t="s">
        <v>173</v>
      </c>
      <c r="AA164" s="136">
        <v>915739</v>
      </c>
      <c r="AB164" s="136" t="s">
        <v>173</v>
      </c>
      <c r="AC164" s="136" t="s">
        <v>174</v>
      </c>
      <c r="AD164" s="137" t="s">
        <v>25</v>
      </c>
      <c r="AE164" s="143" t="s">
        <v>189</v>
      </c>
      <c r="AF164" s="123" t="s">
        <v>177</v>
      </c>
      <c r="AG164" s="136">
        <v>1</v>
      </c>
      <c r="AH164" s="121">
        <v>0</v>
      </c>
      <c r="AI164" s="127">
        <f>IF(AD164="TIPO I",'BASE LIQUIDACION REDEBAN 2025'!$B$2,IF(AD164="TIPO II",'BASE LIQUIDACION REDEBAN 2025'!$B$3,IF(AD164="TIPO III",'BASE LIQUIDACION REDEBAN 2025'!$B$4,IF(AD164="TIPO IV",'BASE LIQUIDACION REDEBAN 2025'!$B$5,IF(AE164="AEREO",'BASE LIQUIDACION REDEBAN 2025'!$B$6,'BASE LIQUIDACION REDEBAN 2025'!$B$5)))))</f>
        <v>75096.394270399993</v>
      </c>
      <c r="AJ164" s="127">
        <f>IF(AD164="TIPO I",'BASE LIQUIDACION REDEBAN 2025'!$B$10,IF(AD164="TIPO II",'BASE LIQUIDACION REDEBAN 2025'!$B$11,IF(AD164="TIPO III",'BASE LIQUIDACION REDEBAN 2025'!$B$12,'BASE LIQUIDACION REDEBAN 2025'!$B$13)))</f>
        <v>75096.394270399993</v>
      </c>
      <c r="AK164" s="128">
        <f t="shared" si="3"/>
        <v>75096.394270399993</v>
      </c>
    </row>
    <row r="165" spans="1:37" s="85" customFormat="1" ht="13.9">
      <c r="A165" s="137" t="s">
        <v>81</v>
      </c>
      <c r="B165" s="8" t="str">
        <f>VLOOKUP(A165,'CENTRO DE COSTOS'!A:D,4,FALSE)</f>
        <v>MIGUEL JULIÁN HERNÁNDEZ GUARÍN</v>
      </c>
      <c r="C165" s="8" t="str">
        <f>VLOOKUP(A165,'CENTRO DE COSTOS'!A:D,2,FALSE)</f>
        <v>0004-0008</v>
      </c>
      <c r="D165" s="136">
        <v>54498</v>
      </c>
      <c r="E165" s="122" t="s">
        <v>1130</v>
      </c>
      <c r="F165" s="8" t="s">
        <v>1131</v>
      </c>
      <c r="G165" s="142">
        <v>45817</v>
      </c>
      <c r="H165" s="143">
        <v>45819</v>
      </c>
      <c r="I165" s="142">
        <v>45817</v>
      </c>
      <c r="J165" s="143">
        <v>45821</v>
      </c>
      <c r="K165" s="143">
        <v>45821</v>
      </c>
      <c r="L165" s="138" t="s">
        <v>408</v>
      </c>
      <c r="M165" s="137" t="s">
        <v>1109</v>
      </c>
      <c r="N165" s="138" t="s">
        <v>1132</v>
      </c>
      <c r="O165" s="138">
        <v>79813</v>
      </c>
      <c r="P165" s="140" t="s">
        <v>165</v>
      </c>
      <c r="Q165" s="125" t="s">
        <v>166</v>
      </c>
      <c r="R165" s="126" t="s">
        <v>167</v>
      </c>
      <c r="S165" s="149" t="s">
        <v>168</v>
      </c>
      <c r="T165" s="150" t="s">
        <v>168</v>
      </c>
      <c r="U165" s="136" t="s">
        <v>169</v>
      </c>
      <c r="V165" s="139" t="s">
        <v>1133</v>
      </c>
      <c r="W165" s="146" t="s">
        <v>846</v>
      </c>
      <c r="X165" s="136" t="s">
        <v>1134</v>
      </c>
      <c r="Y165" s="136">
        <v>784126</v>
      </c>
      <c r="Z165" s="136" t="s">
        <v>173</v>
      </c>
      <c r="AA165" s="136">
        <v>529359</v>
      </c>
      <c r="AB165" s="136" t="s">
        <v>173</v>
      </c>
      <c r="AC165" s="136" t="s">
        <v>174</v>
      </c>
      <c r="AD165" s="137" t="s">
        <v>32</v>
      </c>
      <c r="AE165" s="143" t="s">
        <v>189</v>
      </c>
      <c r="AF165" s="123" t="s">
        <v>177</v>
      </c>
      <c r="AG165" s="136">
        <v>1</v>
      </c>
      <c r="AH165" s="121">
        <v>0</v>
      </c>
      <c r="AI165" s="127">
        <f>IF(AD165="TIPO I",'BASE LIQUIDACION REDEBAN 2025'!$B$2,IF(AD165="TIPO II",'BASE LIQUIDACION REDEBAN 2025'!$B$3,IF(AD165="TIPO III",'BASE LIQUIDACION REDEBAN 2025'!$B$4,IF(AD165="TIPO IV",'BASE LIQUIDACION REDEBAN 2025'!$B$5,IF(AE165="AEREO",'BASE LIQUIDACION REDEBAN 2025'!$B$6,'BASE LIQUIDACION REDEBAN 2025'!$B$5)))))</f>
        <v>504832.64687880001</v>
      </c>
      <c r="AJ165" s="127">
        <f>IF(AD165="TIPO I",'BASE LIQUIDACION REDEBAN 2025'!$B$10,IF(AD165="TIPO II",'BASE LIQUIDACION REDEBAN 2025'!$B$11,IF(AD165="TIPO III",'BASE LIQUIDACION REDEBAN 2025'!$B$12,'BASE LIQUIDACION REDEBAN 2025'!$B$13)))</f>
        <v>196536.5258152</v>
      </c>
      <c r="AK165" s="128">
        <f t="shared" si="3"/>
        <v>504832.64687880001</v>
      </c>
    </row>
    <row r="166" spans="1:37" s="85" customFormat="1" ht="13.9">
      <c r="A166" s="137" t="s">
        <v>81</v>
      </c>
      <c r="B166" s="8" t="str">
        <f>VLOOKUP(A166,'CENTRO DE COSTOS'!A:D,4,FALSE)</f>
        <v>MIGUEL JULIÁN HERNÁNDEZ GUARÍN</v>
      </c>
      <c r="C166" s="8" t="str">
        <f>VLOOKUP(A166,'CENTRO DE COSTOS'!A:D,2,FALSE)</f>
        <v>0004-0008</v>
      </c>
      <c r="D166" s="136">
        <v>54498</v>
      </c>
      <c r="E166" s="122" t="s">
        <v>1135</v>
      </c>
      <c r="F166" s="8" t="s">
        <v>1136</v>
      </c>
      <c r="G166" s="142">
        <v>45817</v>
      </c>
      <c r="H166" s="143">
        <v>45819</v>
      </c>
      <c r="I166" s="142">
        <v>45817</v>
      </c>
      <c r="J166" s="143">
        <v>45818</v>
      </c>
      <c r="K166" s="143">
        <v>45818</v>
      </c>
      <c r="L166" s="138" t="s">
        <v>408</v>
      </c>
      <c r="M166" s="137" t="s">
        <v>1109</v>
      </c>
      <c r="N166" s="138" t="s">
        <v>1137</v>
      </c>
      <c r="O166" s="138">
        <v>79815</v>
      </c>
      <c r="P166" s="140" t="s">
        <v>165</v>
      </c>
      <c r="Q166" s="125" t="s">
        <v>166</v>
      </c>
      <c r="R166" s="126" t="s">
        <v>167</v>
      </c>
      <c r="S166" s="149" t="s">
        <v>168</v>
      </c>
      <c r="T166" s="150" t="s">
        <v>168</v>
      </c>
      <c r="U166" s="136" t="s">
        <v>169</v>
      </c>
      <c r="V166" s="139" t="s">
        <v>1138</v>
      </c>
      <c r="W166" s="146" t="s">
        <v>1139</v>
      </c>
      <c r="X166" s="136" t="s">
        <v>1140</v>
      </c>
      <c r="Y166" s="136">
        <v>801650</v>
      </c>
      <c r="Z166" s="136" t="s">
        <v>173</v>
      </c>
      <c r="AA166" s="136">
        <v>513517</v>
      </c>
      <c r="AB166" s="136" t="s">
        <v>173</v>
      </c>
      <c r="AC166" s="136" t="s">
        <v>174</v>
      </c>
      <c r="AD166" s="137" t="s">
        <v>32</v>
      </c>
      <c r="AE166" s="143" t="s">
        <v>189</v>
      </c>
      <c r="AF166" s="123" t="s">
        <v>177</v>
      </c>
      <c r="AG166" s="136">
        <v>1</v>
      </c>
      <c r="AH166" s="121">
        <v>0</v>
      </c>
      <c r="AI166" s="127">
        <f>IF(AD166="TIPO I",'BASE LIQUIDACION REDEBAN 2025'!$B$2,IF(AD166="TIPO II",'BASE LIQUIDACION REDEBAN 2025'!$B$3,IF(AD166="TIPO III",'BASE LIQUIDACION REDEBAN 2025'!$B$4,IF(AD166="TIPO IV",'BASE LIQUIDACION REDEBAN 2025'!$B$5,IF(AE166="AEREO",'BASE LIQUIDACION REDEBAN 2025'!$B$6,'BASE LIQUIDACION REDEBAN 2025'!$B$5)))))</f>
        <v>504832.64687880001</v>
      </c>
      <c r="AJ166" s="127">
        <f>IF(AD166="TIPO I",'BASE LIQUIDACION REDEBAN 2025'!$B$10,IF(AD166="TIPO II",'BASE LIQUIDACION REDEBAN 2025'!$B$11,IF(AD166="TIPO III",'BASE LIQUIDACION REDEBAN 2025'!$B$12,'BASE LIQUIDACION REDEBAN 2025'!$B$13)))</f>
        <v>196536.5258152</v>
      </c>
      <c r="AK166" s="128">
        <f t="shared" si="3"/>
        <v>504832.64687880001</v>
      </c>
    </row>
    <row r="167" spans="1:37" s="85" customFormat="1" ht="13.9">
      <c r="A167" s="137" t="s">
        <v>86</v>
      </c>
      <c r="B167" s="8" t="str">
        <f>VLOOKUP(A167,'CENTRO DE COSTOS'!A:D,4,FALSE)</f>
        <v>KEVIN ALEXIS CORZO BUSTOS</v>
      </c>
      <c r="C167" s="8" t="str">
        <f>VLOOKUP(A167,'CENTRO DE COSTOS'!A:D,2,FALSE)</f>
        <v>0004-0007</v>
      </c>
      <c r="D167" s="136">
        <v>73319</v>
      </c>
      <c r="E167" s="122" t="s">
        <v>1141</v>
      </c>
      <c r="F167" s="8" t="s">
        <v>1142</v>
      </c>
      <c r="G167" s="142">
        <v>45817</v>
      </c>
      <c r="H167" s="143">
        <v>45819</v>
      </c>
      <c r="I167" s="142">
        <v>45817</v>
      </c>
      <c r="J167" s="143">
        <v>45818</v>
      </c>
      <c r="K167" s="143">
        <v>45818</v>
      </c>
      <c r="L167" s="138" t="s">
        <v>870</v>
      </c>
      <c r="M167" s="137" t="s">
        <v>1143</v>
      </c>
      <c r="N167" s="138" t="s">
        <v>1144</v>
      </c>
      <c r="O167" s="138">
        <v>79775</v>
      </c>
      <c r="P167" s="140" t="s">
        <v>165</v>
      </c>
      <c r="Q167" s="125" t="s">
        <v>166</v>
      </c>
      <c r="R167" s="126" t="s">
        <v>167</v>
      </c>
      <c r="S167" s="149" t="s">
        <v>168</v>
      </c>
      <c r="T167" s="150" t="s">
        <v>168</v>
      </c>
      <c r="U167" s="136" t="s">
        <v>169</v>
      </c>
      <c r="V167" s="139" t="s">
        <v>1145</v>
      </c>
      <c r="W167" s="146" t="s">
        <v>873</v>
      </c>
      <c r="X167" s="136" t="s">
        <v>1146</v>
      </c>
      <c r="Y167" s="136">
        <v>764833</v>
      </c>
      <c r="Z167" s="136" t="s">
        <v>173</v>
      </c>
      <c r="AA167" s="136">
        <v>997672</v>
      </c>
      <c r="AB167" s="136" t="s">
        <v>173</v>
      </c>
      <c r="AC167" s="136" t="s">
        <v>174</v>
      </c>
      <c r="AD167" s="137" t="s">
        <v>28</v>
      </c>
      <c r="AE167" s="143" t="s">
        <v>189</v>
      </c>
      <c r="AF167" s="123" t="s">
        <v>177</v>
      </c>
      <c r="AG167" s="136">
        <v>1</v>
      </c>
      <c r="AH167" s="121">
        <v>0</v>
      </c>
      <c r="AI167" s="127">
        <f>IF(AD167="TIPO I",'BASE LIQUIDACION REDEBAN 2025'!$B$2,IF(AD167="TIPO II",'BASE LIQUIDACION REDEBAN 2025'!$B$3,IF(AD167="TIPO III",'BASE LIQUIDACION REDEBAN 2025'!$B$4,IF(AD167="TIPO IV",'BASE LIQUIDACION REDEBAN 2025'!$B$5,IF(AE167="AEREO",'BASE LIQUIDACION REDEBAN 2025'!$B$6,'BASE LIQUIDACION REDEBAN 2025'!$B$5)))))</f>
        <v>163813.69572160003</v>
      </c>
      <c r="AJ167" s="127">
        <f>IF(AD167="TIPO I",'BASE LIQUIDACION REDEBAN 2025'!$B$10,IF(AD167="TIPO II",'BASE LIQUIDACION REDEBAN 2025'!$B$11,IF(AD167="TIPO III",'BASE LIQUIDACION REDEBAN 2025'!$B$12,'BASE LIQUIDACION REDEBAN 2025'!$B$13)))</f>
        <v>140395.6348884</v>
      </c>
      <c r="AK167" s="128">
        <f t="shared" si="3"/>
        <v>163813.69572160003</v>
      </c>
    </row>
    <row r="168" spans="1:37" s="85" customFormat="1" ht="13.9">
      <c r="A168" s="137" t="s">
        <v>91</v>
      </c>
      <c r="B168" s="8" t="str">
        <f>VLOOKUP(A168,'CENTRO DE COSTOS'!A:D,4,FALSE)</f>
        <v>JOSE MAURICIO HERNANDEZ ROJAS</v>
      </c>
      <c r="C168" s="8" t="str">
        <f>VLOOKUP(A168,'CENTRO DE COSTOS'!A:D,2,FALSE)</f>
        <v>0004-0001</v>
      </c>
      <c r="D168" s="136">
        <v>23001</v>
      </c>
      <c r="E168" s="122" t="s">
        <v>1147</v>
      </c>
      <c r="F168" s="8" t="s">
        <v>1148</v>
      </c>
      <c r="G168" s="142">
        <v>45817</v>
      </c>
      <c r="H168" s="143">
        <v>45819</v>
      </c>
      <c r="I168" s="142">
        <v>45817</v>
      </c>
      <c r="J168" s="143">
        <v>45819</v>
      </c>
      <c r="K168" s="143">
        <v>45819</v>
      </c>
      <c r="L168" s="138" t="s">
        <v>612</v>
      </c>
      <c r="M168" s="137" t="s">
        <v>91</v>
      </c>
      <c r="N168" s="138" t="s">
        <v>1149</v>
      </c>
      <c r="O168" s="138">
        <v>79780</v>
      </c>
      <c r="P168" s="140" t="s">
        <v>165</v>
      </c>
      <c r="Q168" s="125" t="s">
        <v>166</v>
      </c>
      <c r="R168" s="126" t="s">
        <v>167</v>
      </c>
      <c r="S168" s="149" t="s">
        <v>168</v>
      </c>
      <c r="T168" s="150" t="s">
        <v>168</v>
      </c>
      <c r="U168" s="136" t="s">
        <v>169</v>
      </c>
      <c r="V168" s="139" t="s">
        <v>1150</v>
      </c>
      <c r="W168" s="146" t="s">
        <v>616</v>
      </c>
      <c r="X168" s="136" t="s">
        <v>1151</v>
      </c>
      <c r="Y168" s="136">
        <v>1105140</v>
      </c>
      <c r="Z168" s="136" t="s">
        <v>173</v>
      </c>
      <c r="AA168" s="136">
        <v>884828</v>
      </c>
      <c r="AB168" s="136" t="s">
        <v>173</v>
      </c>
      <c r="AC168" s="136" t="s">
        <v>174</v>
      </c>
      <c r="AD168" s="137" t="s">
        <v>25</v>
      </c>
      <c r="AE168" s="143" t="s">
        <v>189</v>
      </c>
      <c r="AF168" s="123" t="s">
        <v>177</v>
      </c>
      <c r="AG168" s="136">
        <v>1</v>
      </c>
      <c r="AH168" s="121">
        <v>0</v>
      </c>
      <c r="AI168" s="127">
        <f>IF(AD168="TIPO I",'BASE LIQUIDACION REDEBAN 2025'!$B$2,IF(AD168="TIPO II",'BASE LIQUIDACION REDEBAN 2025'!$B$3,IF(AD168="TIPO III",'BASE LIQUIDACION REDEBAN 2025'!$B$4,IF(AD168="TIPO IV",'BASE LIQUIDACION REDEBAN 2025'!$B$5,IF(AE168="AEREO",'BASE LIQUIDACION REDEBAN 2025'!$B$6,'BASE LIQUIDACION REDEBAN 2025'!$B$5)))))</f>
        <v>75096.394270399993</v>
      </c>
      <c r="AJ168" s="127">
        <f>IF(AD168="TIPO I",'BASE LIQUIDACION REDEBAN 2025'!$B$10,IF(AD168="TIPO II",'BASE LIQUIDACION REDEBAN 2025'!$B$11,IF(AD168="TIPO III",'BASE LIQUIDACION REDEBAN 2025'!$B$12,'BASE LIQUIDACION REDEBAN 2025'!$B$13)))</f>
        <v>75096.394270399993</v>
      </c>
      <c r="AK168" s="128">
        <f t="shared" si="3"/>
        <v>75096.394270399993</v>
      </c>
    </row>
    <row r="169" spans="1:37" s="85" customFormat="1" ht="13.9">
      <c r="A169" s="137" t="s">
        <v>91</v>
      </c>
      <c r="B169" s="8" t="str">
        <f>VLOOKUP(A169,'CENTRO DE COSTOS'!A:D,4,FALSE)</f>
        <v>JOSE MAURICIO HERNANDEZ ROJAS</v>
      </c>
      <c r="C169" s="8" t="str">
        <f>VLOOKUP(A169,'CENTRO DE COSTOS'!A:D,2,FALSE)</f>
        <v>0004-0001</v>
      </c>
      <c r="D169" s="136">
        <v>5250</v>
      </c>
      <c r="E169" s="122" t="s">
        <v>1152</v>
      </c>
      <c r="F169" s="8" t="s">
        <v>1153</v>
      </c>
      <c r="G169" s="142">
        <v>45817</v>
      </c>
      <c r="H169" s="143">
        <v>45819</v>
      </c>
      <c r="I169" s="142">
        <v>45817</v>
      </c>
      <c r="J169" s="143">
        <v>45820</v>
      </c>
      <c r="K169" s="143">
        <v>45820</v>
      </c>
      <c r="L169" s="138" t="s">
        <v>290</v>
      </c>
      <c r="M169" s="137" t="s">
        <v>1154</v>
      </c>
      <c r="N169" s="138" t="s">
        <v>1155</v>
      </c>
      <c r="O169" s="138">
        <v>79770</v>
      </c>
      <c r="P169" s="140" t="s">
        <v>165</v>
      </c>
      <c r="Q169" s="125" t="s">
        <v>166</v>
      </c>
      <c r="R169" s="126" t="s">
        <v>167</v>
      </c>
      <c r="S169" s="149" t="s">
        <v>168</v>
      </c>
      <c r="T169" s="150" t="s">
        <v>168</v>
      </c>
      <c r="U169" s="136" t="s">
        <v>169</v>
      </c>
      <c r="V169" s="139" t="s">
        <v>1156</v>
      </c>
      <c r="W169" s="146" t="s">
        <v>616</v>
      </c>
      <c r="X169" s="136" t="s">
        <v>1157</v>
      </c>
      <c r="Y169" s="136">
        <v>1115909</v>
      </c>
      <c r="Z169" s="136" t="s">
        <v>173</v>
      </c>
      <c r="AA169" s="136">
        <v>864754</v>
      </c>
      <c r="AB169" s="136" t="s">
        <v>173</v>
      </c>
      <c r="AC169" s="136" t="s">
        <v>174</v>
      </c>
      <c r="AD169" s="137" t="s">
        <v>32</v>
      </c>
      <c r="AE169" s="143" t="s">
        <v>189</v>
      </c>
      <c r="AF169" s="123" t="s">
        <v>177</v>
      </c>
      <c r="AG169" s="136">
        <v>1</v>
      </c>
      <c r="AH169" s="121">
        <v>0</v>
      </c>
      <c r="AI169" s="127">
        <f>IF(AD169="TIPO I",'BASE LIQUIDACION REDEBAN 2025'!$B$2,IF(AD169="TIPO II",'BASE LIQUIDACION REDEBAN 2025'!$B$3,IF(AD169="TIPO III",'BASE LIQUIDACION REDEBAN 2025'!$B$4,IF(AD169="TIPO IV",'BASE LIQUIDACION REDEBAN 2025'!$B$5,IF(AE169="AEREO",'BASE LIQUIDACION REDEBAN 2025'!$B$6,'BASE LIQUIDACION REDEBAN 2025'!$B$5)))))</f>
        <v>504832.64687880001</v>
      </c>
      <c r="AJ169" s="127">
        <f>IF(AD169="TIPO I",'BASE LIQUIDACION REDEBAN 2025'!$B$10,IF(AD169="TIPO II",'BASE LIQUIDACION REDEBAN 2025'!$B$11,IF(AD169="TIPO III",'BASE LIQUIDACION REDEBAN 2025'!$B$12,'BASE LIQUIDACION REDEBAN 2025'!$B$13)))</f>
        <v>196536.5258152</v>
      </c>
      <c r="AK169" s="128">
        <f t="shared" si="3"/>
        <v>504832.64687880001</v>
      </c>
    </row>
    <row r="170" spans="1:37" s="85" customFormat="1" ht="13.9">
      <c r="A170" s="137" t="s">
        <v>98</v>
      </c>
      <c r="B170" s="8" t="str">
        <f>VLOOKUP(A170,'CENTRO DE COSTOS'!A:D,4,FALSE)</f>
        <v>MIGUEL JULIÁN HERNÁNDEZ GUARÍN</v>
      </c>
      <c r="C170" s="8" t="str">
        <f>VLOOKUP(A170,'CENTRO DE COSTOS'!A:D,2,FALSE)</f>
        <v>0004-0008</v>
      </c>
      <c r="D170" s="136">
        <v>15176</v>
      </c>
      <c r="E170" s="122" t="s">
        <v>1158</v>
      </c>
      <c r="F170" s="8" t="s">
        <v>1159</v>
      </c>
      <c r="G170" s="142">
        <v>45817</v>
      </c>
      <c r="H170" s="143">
        <v>45819</v>
      </c>
      <c r="I170" s="142">
        <v>45817</v>
      </c>
      <c r="J170" s="143">
        <v>45818</v>
      </c>
      <c r="K170" s="143">
        <v>45818</v>
      </c>
      <c r="L170" s="138" t="s">
        <v>371</v>
      </c>
      <c r="M170" s="137" t="s">
        <v>1160</v>
      </c>
      <c r="N170" s="138" t="s">
        <v>1161</v>
      </c>
      <c r="O170" s="138">
        <v>79763</v>
      </c>
      <c r="P170" s="140" t="s">
        <v>165</v>
      </c>
      <c r="Q170" s="125" t="s">
        <v>166</v>
      </c>
      <c r="R170" s="126" t="s">
        <v>167</v>
      </c>
      <c r="S170" s="149" t="s">
        <v>168</v>
      </c>
      <c r="T170" s="150" t="s">
        <v>168</v>
      </c>
      <c r="U170" s="136" t="s">
        <v>169</v>
      </c>
      <c r="V170" s="139" t="s">
        <v>1162</v>
      </c>
      <c r="W170" s="146" t="s">
        <v>1163</v>
      </c>
      <c r="X170" s="136" t="s">
        <v>1164</v>
      </c>
      <c r="Y170" s="136">
        <v>916662</v>
      </c>
      <c r="Z170" s="136" t="s">
        <v>173</v>
      </c>
      <c r="AA170" s="136">
        <v>1077082</v>
      </c>
      <c r="AB170" s="136" t="s">
        <v>173</v>
      </c>
      <c r="AC170" s="136" t="s">
        <v>174</v>
      </c>
      <c r="AD170" s="137" t="s">
        <v>30</v>
      </c>
      <c r="AE170" s="143" t="s">
        <v>189</v>
      </c>
      <c r="AF170" s="123" t="s">
        <v>177</v>
      </c>
      <c r="AG170" s="136">
        <v>1</v>
      </c>
      <c r="AH170" s="121">
        <v>0</v>
      </c>
      <c r="AI170" s="127">
        <f>IF(AD170="TIPO I",'BASE LIQUIDACION REDEBAN 2025'!$B$2,IF(AD170="TIPO II",'BASE LIQUIDACION REDEBAN 2025'!$B$3,IF(AD170="TIPO III",'BASE LIQUIDACION REDEBAN 2025'!$B$4,IF(AD170="TIPO IV",'BASE LIQUIDACION REDEBAN 2025'!$B$5,IF(AE170="AEREO",'BASE LIQUIDACION REDEBAN 2025'!$B$6,'BASE LIQUIDACION REDEBAN 2025'!$B$5)))))</f>
        <v>275728.78077800001</v>
      </c>
      <c r="AJ170" s="127">
        <f>IF(AD170="TIPO I",'BASE LIQUIDACION REDEBAN 2025'!$B$10,IF(AD170="TIPO II",'BASE LIQUIDACION REDEBAN 2025'!$B$11,IF(AD170="TIPO III",'BASE LIQUIDACION REDEBAN 2025'!$B$12,'BASE LIQUIDACION REDEBAN 2025'!$B$13)))</f>
        <v>196536.5258152</v>
      </c>
      <c r="AK170" s="128">
        <f t="shared" si="3"/>
        <v>275728.78077800001</v>
      </c>
    </row>
    <row r="171" spans="1:37" s="85" customFormat="1" ht="13.9">
      <c r="A171" s="137" t="s">
        <v>81</v>
      </c>
      <c r="B171" s="8" t="str">
        <f>VLOOKUP(A171,'CENTRO DE COSTOS'!A:D,4,FALSE)</f>
        <v>MIGUEL JULIÁN HERNÁNDEZ GUARÍN</v>
      </c>
      <c r="C171" s="8" t="str">
        <f>VLOOKUP(A171,'CENTRO DE COSTOS'!A:D,2,FALSE)</f>
        <v>0004-0008</v>
      </c>
      <c r="D171" s="136">
        <v>54498</v>
      </c>
      <c r="E171" s="122" t="s">
        <v>1165</v>
      </c>
      <c r="F171" s="8" t="s">
        <v>1166</v>
      </c>
      <c r="G171" s="142">
        <v>45817</v>
      </c>
      <c r="H171" s="143">
        <v>45819</v>
      </c>
      <c r="I171" s="142">
        <v>45817</v>
      </c>
      <c r="J171" s="143">
        <v>45820</v>
      </c>
      <c r="K171" s="143">
        <v>45820</v>
      </c>
      <c r="L171" s="138" t="s">
        <v>408</v>
      </c>
      <c r="M171" s="137" t="s">
        <v>1109</v>
      </c>
      <c r="N171" s="138" t="s">
        <v>1167</v>
      </c>
      <c r="O171" s="138">
        <v>79817</v>
      </c>
      <c r="P171" s="140" t="s">
        <v>165</v>
      </c>
      <c r="Q171" s="125" t="s">
        <v>166</v>
      </c>
      <c r="R171" s="126" t="s">
        <v>167</v>
      </c>
      <c r="S171" s="149" t="s">
        <v>168</v>
      </c>
      <c r="T171" s="150" t="s">
        <v>168</v>
      </c>
      <c r="U171" s="136" t="s">
        <v>169</v>
      </c>
      <c r="V171" s="139" t="s">
        <v>1168</v>
      </c>
      <c r="W171" s="146" t="s">
        <v>846</v>
      </c>
      <c r="X171" s="136" t="s">
        <v>1169</v>
      </c>
      <c r="Y171" s="136">
        <v>788803</v>
      </c>
      <c r="Z171" s="136" t="s">
        <v>173</v>
      </c>
      <c r="AA171" s="136">
        <v>878558</v>
      </c>
      <c r="AB171" s="136" t="s">
        <v>173</v>
      </c>
      <c r="AC171" s="136" t="s">
        <v>174</v>
      </c>
      <c r="AD171" s="137" t="s">
        <v>32</v>
      </c>
      <c r="AE171" s="143" t="s">
        <v>189</v>
      </c>
      <c r="AF171" s="123" t="s">
        <v>177</v>
      </c>
      <c r="AG171" s="136">
        <v>1</v>
      </c>
      <c r="AH171" s="121">
        <v>0</v>
      </c>
      <c r="AI171" s="127">
        <f>IF(AD171="TIPO I",'BASE LIQUIDACION REDEBAN 2025'!$B$2,IF(AD171="TIPO II",'BASE LIQUIDACION REDEBAN 2025'!$B$3,IF(AD171="TIPO III",'BASE LIQUIDACION REDEBAN 2025'!$B$4,IF(AD171="TIPO IV",'BASE LIQUIDACION REDEBAN 2025'!$B$5,IF(AE171="AEREO",'BASE LIQUIDACION REDEBAN 2025'!$B$6,'BASE LIQUIDACION REDEBAN 2025'!$B$5)))))</f>
        <v>504832.64687880001</v>
      </c>
      <c r="AJ171" s="127">
        <f>IF(AD171="TIPO I",'BASE LIQUIDACION REDEBAN 2025'!$B$10,IF(AD171="TIPO II",'BASE LIQUIDACION REDEBAN 2025'!$B$11,IF(AD171="TIPO III",'BASE LIQUIDACION REDEBAN 2025'!$B$12,'BASE LIQUIDACION REDEBAN 2025'!$B$13)))</f>
        <v>196536.5258152</v>
      </c>
      <c r="AK171" s="128">
        <f t="shared" si="3"/>
        <v>504832.64687880001</v>
      </c>
    </row>
    <row r="172" spans="1:37" s="85" customFormat="1" ht="13.9">
      <c r="A172" s="137" t="s">
        <v>96</v>
      </c>
      <c r="B172" s="8" t="str">
        <f>VLOOKUP(A172,'CENTRO DE COSTOS'!A:D,4,FALSE)</f>
        <v>JOSE MAURICIO HERNANDEZ ROJAS</v>
      </c>
      <c r="C172" s="8" t="str">
        <f>VLOOKUP(A172,'CENTRO DE COSTOS'!A:D,2,FALSE)</f>
        <v>0004-0001</v>
      </c>
      <c r="D172" s="136">
        <v>47001</v>
      </c>
      <c r="E172" s="122" t="s">
        <v>1170</v>
      </c>
      <c r="F172" s="8" t="s">
        <v>1171</v>
      </c>
      <c r="G172" s="142">
        <v>45817</v>
      </c>
      <c r="H172" s="143">
        <v>45819</v>
      </c>
      <c r="I172" s="142">
        <v>45817</v>
      </c>
      <c r="J172" s="143">
        <v>45818</v>
      </c>
      <c r="K172" s="143">
        <v>45818</v>
      </c>
      <c r="L172" s="138" t="s">
        <v>683</v>
      </c>
      <c r="M172" s="137" t="s">
        <v>96</v>
      </c>
      <c r="N172" s="138" t="s">
        <v>1172</v>
      </c>
      <c r="O172" s="138">
        <v>79791</v>
      </c>
      <c r="P172" s="140" t="s">
        <v>165</v>
      </c>
      <c r="Q172" s="125" t="s">
        <v>166</v>
      </c>
      <c r="R172" s="126" t="s">
        <v>167</v>
      </c>
      <c r="S172" s="149" t="s">
        <v>168</v>
      </c>
      <c r="T172" s="150" t="s">
        <v>168</v>
      </c>
      <c r="U172" s="136" t="s">
        <v>169</v>
      </c>
      <c r="V172" s="139" t="s">
        <v>1173</v>
      </c>
      <c r="W172" s="146" t="s">
        <v>1174</v>
      </c>
      <c r="X172" s="136" t="s">
        <v>1175</v>
      </c>
      <c r="Y172" s="136">
        <v>1216747</v>
      </c>
      <c r="Z172" s="136" t="s">
        <v>173</v>
      </c>
      <c r="AA172" s="136">
        <v>1139795</v>
      </c>
      <c r="AB172" s="136" t="s">
        <v>173</v>
      </c>
      <c r="AC172" s="136" t="s">
        <v>174</v>
      </c>
      <c r="AD172" s="137" t="s">
        <v>25</v>
      </c>
      <c r="AE172" s="143" t="s">
        <v>189</v>
      </c>
      <c r="AF172" s="123" t="s">
        <v>177</v>
      </c>
      <c r="AG172" s="136">
        <v>1</v>
      </c>
      <c r="AH172" s="121">
        <v>0</v>
      </c>
      <c r="AI172" s="127">
        <f>IF(AD172="TIPO I",'BASE LIQUIDACION REDEBAN 2025'!$B$2,IF(AD172="TIPO II",'BASE LIQUIDACION REDEBAN 2025'!$B$3,IF(AD172="TIPO III",'BASE LIQUIDACION REDEBAN 2025'!$B$4,IF(AD172="TIPO IV",'BASE LIQUIDACION REDEBAN 2025'!$B$5,IF(AE172="AEREO",'BASE LIQUIDACION REDEBAN 2025'!$B$6,'BASE LIQUIDACION REDEBAN 2025'!$B$5)))))</f>
        <v>75096.394270399993</v>
      </c>
      <c r="AJ172" s="127">
        <f>IF(AD172="TIPO I",'BASE LIQUIDACION REDEBAN 2025'!$B$10,IF(AD172="TIPO II",'BASE LIQUIDACION REDEBAN 2025'!$B$11,IF(AD172="TIPO III",'BASE LIQUIDACION REDEBAN 2025'!$B$12,'BASE LIQUIDACION REDEBAN 2025'!$B$13)))</f>
        <v>75096.394270399993</v>
      </c>
      <c r="AK172" s="128">
        <f t="shared" si="3"/>
        <v>75096.394270399993</v>
      </c>
    </row>
    <row r="173" spans="1:37" s="85" customFormat="1" ht="13.9">
      <c r="A173" s="137" t="s">
        <v>80</v>
      </c>
      <c r="B173" s="8" t="str">
        <f>VLOOKUP(A173,'CENTRO DE COSTOS'!A:D,4,FALSE)</f>
        <v>JOSE MAURICIO HERNANDEZ ROJAS</v>
      </c>
      <c r="C173" s="8" t="str">
        <f>VLOOKUP(A173,'CENTRO DE COSTOS'!A:D,2,FALSE)</f>
        <v>0004-0001</v>
      </c>
      <c r="D173" s="136">
        <v>13001</v>
      </c>
      <c r="E173" s="122" t="s">
        <v>1176</v>
      </c>
      <c r="F173" s="8" t="s">
        <v>1177</v>
      </c>
      <c r="G173" s="142">
        <v>45817</v>
      </c>
      <c r="H173" s="143">
        <v>45819</v>
      </c>
      <c r="I173" s="142">
        <v>45817</v>
      </c>
      <c r="J173" s="143">
        <v>45819</v>
      </c>
      <c r="K173" s="143">
        <v>45819</v>
      </c>
      <c r="L173" s="138" t="s">
        <v>364</v>
      </c>
      <c r="M173" s="137" t="s">
        <v>80</v>
      </c>
      <c r="N173" s="138" t="s">
        <v>1178</v>
      </c>
      <c r="O173" s="138">
        <v>79758</v>
      </c>
      <c r="P173" s="140" t="s">
        <v>165</v>
      </c>
      <c r="Q173" s="125" t="s">
        <v>166</v>
      </c>
      <c r="R173" s="126" t="s">
        <v>167</v>
      </c>
      <c r="S173" s="149" t="s">
        <v>168</v>
      </c>
      <c r="T173" s="150" t="s">
        <v>168</v>
      </c>
      <c r="U173" s="136" t="s">
        <v>169</v>
      </c>
      <c r="V173" s="139" t="s">
        <v>1179</v>
      </c>
      <c r="W173" s="146" t="s">
        <v>1180</v>
      </c>
      <c r="X173" s="136" t="s">
        <v>1181</v>
      </c>
      <c r="Y173" s="136">
        <v>1175128</v>
      </c>
      <c r="Z173" s="136" t="s">
        <v>173</v>
      </c>
      <c r="AA173" s="136">
        <v>1139694</v>
      </c>
      <c r="AB173" s="136" t="s">
        <v>173</v>
      </c>
      <c r="AC173" s="136" t="s">
        <v>174</v>
      </c>
      <c r="AD173" s="137" t="s">
        <v>25</v>
      </c>
      <c r="AE173" s="143" t="s">
        <v>189</v>
      </c>
      <c r="AF173" s="123" t="s">
        <v>177</v>
      </c>
      <c r="AG173" s="136">
        <v>1</v>
      </c>
      <c r="AH173" s="121">
        <v>0</v>
      </c>
      <c r="AI173" s="127">
        <f>IF(AD173="TIPO I",'BASE LIQUIDACION REDEBAN 2025'!$B$2,IF(AD173="TIPO II",'BASE LIQUIDACION REDEBAN 2025'!$B$3,IF(AD173="TIPO III",'BASE LIQUIDACION REDEBAN 2025'!$B$4,IF(AD173="TIPO IV",'BASE LIQUIDACION REDEBAN 2025'!$B$5,IF(AE173="AEREO",'BASE LIQUIDACION REDEBAN 2025'!$B$6,'BASE LIQUIDACION REDEBAN 2025'!$B$5)))))</f>
        <v>75096.394270399993</v>
      </c>
      <c r="AJ173" s="127">
        <f>IF(AD173="TIPO I",'BASE LIQUIDACION REDEBAN 2025'!$B$10,IF(AD173="TIPO II",'BASE LIQUIDACION REDEBAN 2025'!$B$11,IF(AD173="TIPO III",'BASE LIQUIDACION REDEBAN 2025'!$B$12,'BASE LIQUIDACION REDEBAN 2025'!$B$13)))</f>
        <v>75096.394270399993</v>
      </c>
      <c r="AK173" s="128">
        <f t="shared" si="3"/>
        <v>75096.394270399993</v>
      </c>
    </row>
    <row r="174" spans="1:37" s="85" customFormat="1" ht="13.9">
      <c r="A174" s="137" t="s">
        <v>91</v>
      </c>
      <c r="B174" s="8" t="str">
        <f>VLOOKUP(A174,'CENTRO DE COSTOS'!A:D,4,FALSE)</f>
        <v>JOSE MAURICIO HERNANDEZ ROJAS</v>
      </c>
      <c r="C174" s="8" t="str">
        <f>VLOOKUP(A174,'CENTRO DE COSTOS'!A:D,2,FALSE)</f>
        <v>0004-0001</v>
      </c>
      <c r="D174" s="136">
        <v>5495</v>
      </c>
      <c r="E174" s="122" t="s">
        <v>1182</v>
      </c>
      <c r="F174" s="8" t="s">
        <v>1183</v>
      </c>
      <c r="G174" s="142">
        <v>45817</v>
      </c>
      <c r="H174" s="143">
        <v>45819</v>
      </c>
      <c r="I174" s="142">
        <v>45817</v>
      </c>
      <c r="J174" s="143">
        <v>45820</v>
      </c>
      <c r="K174" s="143">
        <v>45820</v>
      </c>
      <c r="L174" s="138" t="s">
        <v>290</v>
      </c>
      <c r="M174" s="137" t="s">
        <v>1184</v>
      </c>
      <c r="N174" s="138" t="s">
        <v>1185</v>
      </c>
      <c r="O174" s="138">
        <v>79812</v>
      </c>
      <c r="P174" s="140" t="s">
        <v>165</v>
      </c>
      <c r="Q174" s="125" t="s">
        <v>166</v>
      </c>
      <c r="R174" s="126" t="s">
        <v>167</v>
      </c>
      <c r="S174" s="149" t="s">
        <v>168</v>
      </c>
      <c r="T174" s="150" t="s">
        <v>168</v>
      </c>
      <c r="U174" s="136" t="s">
        <v>169</v>
      </c>
      <c r="V174" s="139" t="s">
        <v>1186</v>
      </c>
      <c r="W174" s="146" t="s">
        <v>1187</v>
      </c>
      <c r="X174" s="136" t="s">
        <v>1188</v>
      </c>
      <c r="Y174" s="136">
        <v>991529</v>
      </c>
      <c r="Z174" s="136" t="s">
        <v>173</v>
      </c>
      <c r="AA174" s="136">
        <v>884810</v>
      </c>
      <c r="AB174" s="136" t="s">
        <v>173</v>
      </c>
      <c r="AC174" s="136" t="s">
        <v>174</v>
      </c>
      <c r="AD174" s="137" t="s">
        <v>30</v>
      </c>
      <c r="AE174" s="143" t="s">
        <v>189</v>
      </c>
      <c r="AF174" s="123" t="s">
        <v>177</v>
      </c>
      <c r="AG174" s="136">
        <v>1</v>
      </c>
      <c r="AH174" s="121">
        <v>0</v>
      </c>
      <c r="AI174" s="127">
        <f>IF(AD174="TIPO I",'BASE LIQUIDACION REDEBAN 2025'!$B$2,IF(AD174="TIPO II",'BASE LIQUIDACION REDEBAN 2025'!$B$3,IF(AD174="TIPO III",'BASE LIQUIDACION REDEBAN 2025'!$B$4,IF(AD174="TIPO IV",'BASE LIQUIDACION REDEBAN 2025'!$B$5,IF(AE174="AEREO",'BASE LIQUIDACION REDEBAN 2025'!$B$6,'BASE LIQUIDACION REDEBAN 2025'!$B$5)))))</f>
        <v>275728.78077800001</v>
      </c>
      <c r="AJ174" s="127">
        <f>IF(AD174="TIPO I",'BASE LIQUIDACION REDEBAN 2025'!$B$10,IF(AD174="TIPO II",'BASE LIQUIDACION REDEBAN 2025'!$B$11,IF(AD174="TIPO III",'BASE LIQUIDACION REDEBAN 2025'!$B$12,'BASE LIQUIDACION REDEBAN 2025'!$B$13)))</f>
        <v>196536.5258152</v>
      </c>
      <c r="AK174" s="128">
        <f t="shared" si="3"/>
        <v>275728.78077800001</v>
      </c>
    </row>
    <row r="175" spans="1:37" s="85" customFormat="1" ht="13.9">
      <c r="A175" s="137" t="s">
        <v>90</v>
      </c>
      <c r="B175" s="8" t="str">
        <f>VLOOKUP(A175,'CENTRO DE COSTOS'!A:D,4,FALSE)</f>
        <v>JUAN SEBASTIÁN RÍOS CASTRILLÓN</v>
      </c>
      <c r="C175" s="8" t="str">
        <f>VLOOKUP(A175,'CENTRO DE COSTOS'!A:D,2,FALSE)</f>
        <v>0004-0005</v>
      </c>
      <c r="D175" s="136">
        <v>5604</v>
      </c>
      <c r="E175" s="122" t="s">
        <v>1189</v>
      </c>
      <c r="F175" s="8" t="s">
        <v>1190</v>
      </c>
      <c r="G175" s="142">
        <v>45817</v>
      </c>
      <c r="H175" s="143">
        <v>45819</v>
      </c>
      <c r="I175" s="142">
        <v>45817</v>
      </c>
      <c r="J175" s="143">
        <v>45834</v>
      </c>
      <c r="K175" s="143">
        <v>45834</v>
      </c>
      <c r="L175" s="138" t="s">
        <v>290</v>
      </c>
      <c r="M175" s="137" t="s">
        <v>1191</v>
      </c>
      <c r="N175" s="138" t="s">
        <v>1192</v>
      </c>
      <c r="O175" s="138">
        <v>79823</v>
      </c>
      <c r="P175" s="140" t="s">
        <v>165</v>
      </c>
      <c r="Q175" s="125" t="s">
        <v>166</v>
      </c>
      <c r="R175" s="126" t="s">
        <v>167</v>
      </c>
      <c r="S175" s="149" t="s">
        <v>168</v>
      </c>
      <c r="T175" s="150" t="s">
        <v>168</v>
      </c>
      <c r="U175" s="136" t="s">
        <v>169</v>
      </c>
      <c r="V175" s="139" t="s">
        <v>1193</v>
      </c>
      <c r="W175" s="146" t="s">
        <v>360</v>
      </c>
      <c r="X175" s="136" t="s">
        <v>1194</v>
      </c>
      <c r="Y175" s="136">
        <v>1242577</v>
      </c>
      <c r="Z175" s="136" t="s">
        <v>173</v>
      </c>
      <c r="AA175" s="136" t="s">
        <v>1195</v>
      </c>
      <c r="AB175" s="136" t="s">
        <v>173</v>
      </c>
      <c r="AC175" s="136" t="s">
        <v>174</v>
      </c>
      <c r="AD175" s="137" t="s">
        <v>32</v>
      </c>
      <c r="AE175" s="143" t="s">
        <v>189</v>
      </c>
      <c r="AF175" s="123" t="s">
        <v>177</v>
      </c>
      <c r="AG175" s="136">
        <v>1</v>
      </c>
      <c r="AH175" s="121">
        <v>0</v>
      </c>
      <c r="AI175" s="127">
        <f>IF(AD175="TIPO I",'BASE LIQUIDACION REDEBAN 2025'!$B$2,IF(AD175="TIPO II",'BASE LIQUIDACION REDEBAN 2025'!$B$3,IF(AD175="TIPO III",'BASE LIQUIDACION REDEBAN 2025'!$B$4,IF(AD175="TIPO IV",'BASE LIQUIDACION REDEBAN 2025'!$B$5,IF(AE175="AEREO",'BASE LIQUIDACION REDEBAN 2025'!$B$6,'BASE LIQUIDACION REDEBAN 2025'!$B$5)))))</f>
        <v>504832.64687880001</v>
      </c>
      <c r="AJ175" s="127">
        <f>IF(AD175="TIPO I",'BASE LIQUIDACION REDEBAN 2025'!$B$10,IF(AD175="TIPO II",'BASE LIQUIDACION REDEBAN 2025'!$B$11,IF(AD175="TIPO III",'BASE LIQUIDACION REDEBAN 2025'!$B$12,'BASE LIQUIDACION REDEBAN 2025'!$B$13)))</f>
        <v>196536.5258152</v>
      </c>
      <c r="AK175" s="128">
        <f t="shared" si="3"/>
        <v>504832.64687880001</v>
      </c>
    </row>
    <row r="176" spans="1:37" s="85" customFormat="1" ht="13.9">
      <c r="A176" s="137" t="s">
        <v>90</v>
      </c>
      <c r="B176" s="8" t="str">
        <f>VLOOKUP(A176,'CENTRO DE COSTOS'!A:D,4,FALSE)</f>
        <v>JUAN SEBASTIÁN RÍOS CASTRILLÓN</v>
      </c>
      <c r="C176" s="8" t="str">
        <f>VLOOKUP(A176,'CENTRO DE COSTOS'!A:D,2,FALSE)</f>
        <v>0004-0005</v>
      </c>
      <c r="D176" s="136">
        <v>5001</v>
      </c>
      <c r="E176" s="122" t="s">
        <v>1196</v>
      </c>
      <c r="F176" s="8" t="s">
        <v>1197</v>
      </c>
      <c r="G176" s="142">
        <v>45817</v>
      </c>
      <c r="H176" s="143">
        <v>45819</v>
      </c>
      <c r="I176" s="142">
        <v>45817</v>
      </c>
      <c r="J176" s="143">
        <v>45818</v>
      </c>
      <c r="K176" s="143">
        <v>45818</v>
      </c>
      <c r="L176" s="138" t="s">
        <v>290</v>
      </c>
      <c r="M176" s="137" t="s">
        <v>90</v>
      </c>
      <c r="N176" s="138" t="s">
        <v>1198</v>
      </c>
      <c r="O176" s="138">
        <v>79808</v>
      </c>
      <c r="P176" s="140" t="s">
        <v>165</v>
      </c>
      <c r="Q176" s="125" t="s">
        <v>166</v>
      </c>
      <c r="R176" s="126" t="s">
        <v>167</v>
      </c>
      <c r="S176" s="149" t="s">
        <v>168</v>
      </c>
      <c r="T176" s="150" t="s">
        <v>168</v>
      </c>
      <c r="U176" s="136" t="s">
        <v>169</v>
      </c>
      <c r="V176" s="139" t="s">
        <v>1199</v>
      </c>
      <c r="W176" s="146" t="s">
        <v>557</v>
      </c>
      <c r="X176" s="136" t="s">
        <v>1200</v>
      </c>
      <c r="Y176" s="136">
        <v>1099901</v>
      </c>
      <c r="Z176" s="136" t="s">
        <v>173</v>
      </c>
      <c r="AA176" s="136">
        <v>1238598</v>
      </c>
      <c r="AB176" s="136" t="s">
        <v>173</v>
      </c>
      <c r="AC176" s="136" t="s">
        <v>174</v>
      </c>
      <c r="AD176" s="137" t="s">
        <v>25</v>
      </c>
      <c r="AE176" s="143" t="s">
        <v>189</v>
      </c>
      <c r="AF176" s="123" t="s">
        <v>177</v>
      </c>
      <c r="AG176" s="136">
        <v>1</v>
      </c>
      <c r="AH176" s="121">
        <v>0</v>
      </c>
      <c r="AI176" s="127">
        <f>IF(AD176="TIPO I",'BASE LIQUIDACION REDEBAN 2025'!$B$2,IF(AD176="TIPO II",'BASE LIQUIDACION REDEBAN 2025'!$B$3,IF(AD176="TIPO III",'BASE LIQUIDACION REDEBAN 2025'!$B$4,IF(AD176="TIPO IV",'BASE LIQUIDACION REDEBAN 2025'!$B$5,IF(AE176="AEREO",'BASE LIQUIDACION REDEBAN 2025'!$B$6,'BASE LIQUIDACION REDEBAN 2025'!$B$5)))))</f>
        <v>75096.394270399993</v>
      </c>
      <c r="AJ176" s="127">
        <f>IF(AD176="TIPO I",'BASE LIQUIDACION REDEBAN 2025'!$B$10,IF(AD176="TIPO II",'BASE LIQUIDACION REDEBAN 2025'!$B$11,IF(AD176="TIPO III",'BASE LIQUIDACION REDEBAN 2025'!$B$12,'BASE LIQUIDACION REDEBAN 2025'!$B$13)))</f>
        <v>75096.394270399993</v>
      </c>
      <c r="AK176" s="128">
        <f t="shared" si="3"/>
        <v>75096.394270399993</v>
      </c>
    </row>
    <row r="177" spans="1:37" s="85" customFormat="1" ht="13.9">
      <c r="A177" s="137" t="s">
        <v>68</v>
      </c>
      <c r="B177" s="8" t="str">
        <f>VLOOKUP(A177,'CENTRO DE COSTOS'!A:D,4,FALSE)</f>
        <v>WILLIAM ASDRUBAL ROZO ROZO</v>
      </c>
      <c r="C177" s="8" t="str">
        <f>VLOOKUP(A177,'CENTRO DE COSTOS'!A:D,2,FALSE)</f>
        <v>0004-0004</v>
      </c>
      <c r="D177" s="136">
        <v>11001</v>
      </c>
      <c r="E177" s="122" t="s">
        <v>1201</v>
      </c>
      <c r="F177" s="8" t="s">
        <v>1202</v>
      </c>
      <c r="G177" s="142">
        <v>45817</v>
      </c>
      <c r="H177" s="143">
        <v>45819</v>
      </c>
      <c r="I177" s="142">
        <v>45817</v>
      </c>
      <c r="J177" s="143">
        <v>45818</v>
      </c>
      <c r="K177" s="143">
        <v>45818</v>
      </c>
      <c r="L177" s="138" t="s">
        <v>298</v>
      </c>
      <c r="M177" s="137" t="s">
        <v>68</v>
      </c>
      <c r="N177" s="138" t="s">
        <v>1203</v>
      </c>
      <c r="O177" s="138">
        <v>79742</v>
      </c>
      <c r="P177" s="140" t="s">
        <v>165</v>
      </c>
      <c r="Q177" s="125" t="s">
        <v>166</v>
      </c>
      <c r="R177" s="126" t="s">
        <v>167</v>
      </c>
      <c r="S177" s="149" t="s">
        <v>168</v>
      </c>
      <c r="T177" s="150" t="s">
        <v>168</v>
      </c>
      <c r="U177" s="136" t="s">
        <v>169</v>
      </c>
      <c r="V177" s="139" t="s">
        <v>1204</v>
      </c>
      <c r="W177" s="146" t="s">
        <v>460</v>
      </c>
      <c r="X177" s="136" t="s">
        <v>1205</v>
      </c>
      <c r="Y177" s="136">
        <v>1169849</v>
      </c>
      <c r="Z177" s="136" t="s">
        <v>1206</v>
      </c>
      <c r="AA177" s="136">
        <v>1071117</v>
      </c>
      <c r="AB177" s="136" t="s">
        <v>173</v>
      </c>
      <c r="AC177" s="136" t="s">
        <v>174</v>
      </c>
      <c r="AD177" s="137" t="s">
        <v>25</v>
      </c>
      <c r="AE177" s="143" t="s">
        <v>189</v>
      </c>
      <c r="AF177" s="123" t="s">
        <v>177</v>
      </c>
      <c r="AG177" s="136">
        <v>1</v>
      </c>
      <c r="AH177" s="121">
        <v>0</v>
      </c>
      <c r="AI177" s="127">
        <f>IF(AD177="TIPO I",'BASE LIQUIDACION REDEBAN 2025'!$B$2,IF(AD177="TIPO II",'BASE LIQUIDACION REDEBAN 2025'!$B$3,IF(AD177="TIPO III",'BASE LIQUIDACION REDEBAN 2025'!$B$4,IF(AD177="TIPO IV",'BASE LIQUIDACION REDEBAN 2025'!$B$5,IF(AE177="AEREO",'BASE LIQUIDACION REDEBAN 2025'!$B$6,'BASE LIQUIDACION REDEBAN 2025'!$B$5)))))</f>
        <v>75096.394270399993</v>
      </c>
      <c r="AJ177" s="127">
        <f>IF(AD177="TIPO I",'BASE LIQUIDACION REDEBAN 2025'!$B$10,IF(AD177="TIPO II",'BASE LIQUIDACION REDEBAN 2025'!$B$11,IF(AD177="TIPO III",'BASE LIQUIDACION REDEBAN 2025'!$B$12,'BASE LIQUIDACION REDEBAN 2025'!$B$13)))</f>
        <v>75096.394270399993</v>
      </c>
      <c r="AK177" s="128">
        <f t="shared" si="3"/>
        <v>75096.394270399993</v>
      </c>
    </row>
    <row r="178" spans="1:37" s="85" customFormat="1" ht="13.9">
      <c r="A178" s="137" t="s">
        <v>76</v>
      </c>
      <c r="B178" s="8" t="str">
        <f>VLOOKUP(A178,'CENTRO DE COSTOS'!A:D,4,FALSE)</f>
        <v>DIEGO FERNANDO HENAO CARDONA</v>
      </c>
      <c r="C178" s="8" t="str">
        <f>VLOOKUP(A178,'CENTRO DE COSTOS'!A:D,2,FALSE)</f>
        <v>0004-0003</v>
      </c>
      <c r="D178" s="136">
        <v>76001</v>
      </c>
      <c r="E178" s="122" t="s">
        <v>1207</v>
      </c>
      <c r="F178" s="8" t="s">
        <v>1208</v>
      </c>
      <c r="G178" s="142">
        <v>45817</v>
      </c>
      <c r="H178" s="143">
        <v>45819</v>
      </c>
      <c r="I178" s="142">
        <v>45817</v>
      </c>
      <c r="J178" s="143">
        <v>45819</v>
      </c>
      <c r="K178" s="143">
        <v>45819</v>
      </c>
      <c r="L178" s="138" t="s">
        <v>230</v>
      </c>
      <c r="M178" s="137" t="s">
        <v>76</v>
      </c>
      <c r="N178" s="138" t="s">
        <v>1209</v>
      </c>
      <c r="O178" s="138">
        <v>79751</v>
      </c>
      <c r="P178" s="140" t="s">
        <v>165</v>
      </c>
      <c r="Q178" s="125" t="s">
        <v>166</v>
      </c>
      <c r="R178" s="126" t="s">
        <v>167</v>
      </c>
      <c r="S178" s="149" t="s">
        <v>168</v>
      </c>
      <c r="T178" s="150" t="s">
        <v>168</v>
      </c>
      <c r="U178" s="136" t="s">
        <v>169</v>
      </c>
      <c r="V178" s="139" t="s">
        <v>1210</v>
      </c>
      <c r="W178" s="146" t="s">
        <v>320</v>
      </c>
      <c r="X178" s="136" t="s">
        <v>1211</v>
      </c>
      <c r="Y178" s="136">
        <v>1242433</v>
      </c>
      <c r="Z178" s="136" t="s">
        <v>173</v>
      </c>
      <c r="AA178" s="136" t="s">
        <v>1212</v>
      </c>
      <c r="AB178" s="136" t="s">
        <v>173</v>
      </c>
      <c r="AC178" s="136" t="s">
        <v>174</v>
      </c>
      <c r="AD178" s="137" t="s">
        <v>25</v>
      </c>
      <c r="AE178" s="143" t="s">
        <v>189</v>
      </c>
      <c r="AF178" s="123" t="s">
        <v>177</v>
      </c>
      <c r="AG178" s="136">
        <v>1</v>
      </c>
      <c r="AH178" s="121">
        <v>0</v>
      </c>
      <c r="AI178" s="127">
        <f>IF(AD178="TIPO I",'BASE LIQUIDACION REDEBAN 2025'!$B$2,IF(AD178="TIPO II",'BASE LIQUIDACION REDEBAN 2025'!$B$3,IF(AD178="TIPO III",'BASE LIQUIDACION REDEBAN 2025'!$B$4,IF(AD178="TIPO IV",'BASE LIQUIDACION REDEBAN 2025'!$B$5,IF(AE178="AEREO",'BASE LIQUIDACION REDEBAN 2025'!$B$6,'BASE LIQUIDACION REDEBAN 2025'!$B$5)))))</f>
        <v>75096.394270399993</v>
      </c>
      <c r="AJ178" s="127">
        <f>IF(AD178="TIPO I",'BASE LIQUIDACION REDEBAN 2025'!$B$10,IF(AD178="TIPO II",'BASE LIQUIDACION REDEBAN 2025'!$B$11,IF(AD178="TIPO III",'BASE LIQUIDACION REDEBAN 2025'!$B$12,'BASE LIQUIDACION REDEBAN 2025'!$B$13)))</f>
        <v>75096.394270399993</v>
      </c>
      <c r="AK178" s="128">
        <f t="shared" si="3"/>
        <v>75096.394270399993</v>
      </c>
    </row>
    <row r="179" spans="1:37" s="85" customFormat="1" ht="13.9">
      <c r="A179" s="137" t="s">
        <v>93</v>
      </c>
      <c r="B179" s="8" t="str">
        <f>VLOOKUP(A179,'CENTRO DE COSTOS'!A:D,4,FALSE)</f>
        <v>DIEGO FERNANDO HENAO CARDONA</v>
      </c>
      <c r="C179" s="8" t="str">
        <f>VLOOKUP(A179,'CENTRO DE COSTOS'!A:D,2,FALSE)</f>
        <v>0004-0003</v>
      </c>
      <c r="D179" s="136">
        <v>52786</v>
      </c>
      <c r="E179" s="122" t="s">
        <v>1213</v>
      </c>
      <c r="F179" s="8" t="s">
        <v>1214</v>
      </c>
      <c r="G179" s="142">
        <v>45817</v>
      </c>
      <c r="H179" s="143">
        <v>45819</v>
      </c>
      <c r="I179" s="142">
        <v>45817</v>
      </c>
      <c r="J179" s="143">
        <v>45819</v>
      </c>
      <c r="K179" s="143">
        <v>45819</v>
      </c>
      <c r="L179" s="138" t="s">
        <v>162</v>
      </c>
      <c r="M179" s="137" t="s">
        <v>1215</v>
      </c>
      <c r="N179" s="138" t="s">
        <v>1216</v>
      </c>
      <c r="O179" s="138">
        <v>79795</v>
      </c>
      <c r="P179" s="140" t="s">
        <v>165</v>
      </c>
      <c r="Q179" s="125" t="s">
        <v>166</v>
      </c>
      <c r="R179" s="126" t="s">
        <v>167</v>
      </c>
      <c r="S179" s="149" t="s">
        <v>168</v>
      </c>
      <c r="T179" s="150" t="s">
        <v>168</v>
      </c>
      <c r="U179" s="136" t="s">
        <v>169</v>
      </c>
      <c r="V179" s="139" t="s">
        <v>1217</v>
      </c>
      <c r="W179" s="146" t="s">
        <v>1218</v>
      </c>
      <c r="X179" s="136" t="s">
        <v>1219</v>
      </c>
      <c r="Y179" s="136">
        <v>783083</v>
      </c>
      <c r="Z179" s="136" t="s">
        <v>173</v>
      </c>
      <c r="AA179" s="136">
        <v>521038</v>
      </c>
      <c r="AB179" s="136" t="s">
        <v>173</v>
      </c>
      <c r="AC179" s="136" t="s">
        <v>174</v>
      </c>
      <c r="AD179" s="137" t="s">
        <v>28</v>
      </c>
      <c r="AE179" s="143" t="s">
        <v>189</v>
      </c>
      <c r="AF179" s="123" t="s">
        <v>177</v>
      </c>
      <c r="AG179" s="136">
        <v>1</v>
      </c>
      <c r="AH179" s="121">
        <v>0</v>
      </c>
      <c r="AI179" s="127">
        <f>IF(AD179="TIPO I",'BASE LIQUIDACION REDEBAN 2025'!$B$2,IF(AD179="TIPO II",'BASE LIQUIDACION REDEBAN 2025'!$B$3,IF(AD179="TIPO III",'BASE LIQUIDACION REDEBAN 2025'!$B$4,IF(AD179="TIPO IV",'BASE LIQUIDACION REDEBAN 2025'!$B$5,IF(AE179="AEREO",'BASE LIQUIDACION REDEBAN 2025'!$B$6,'BASE LIQUIDACION REDEBAN 2025'!$B$5)))))</f>
        <v>163813.69572160003</v>
      </c>
      <c r="AJ179" s="127">
        <f>IF(AD179="TIPO I",'BASE LIQUIDACION REDEBAN 2025'!$B$10,IF(AD179="TIPO II",'BASE LIQUIDACION REDEBAN 2025'!$B$11,IF(AD179="TIPO III",'BASE LIQUIDACION REDEBAN 2025'!$B$12,'BASE LIQUIDACION REDEBAN 2025'!$B$13)))</f>
        <v>140395.6348884</v>
      </c>
      <c r="AK179" s="128">
        <f t="shared" si="3"/>
        <v>163813.69572160003</v>
      </c>
    </row>
    <row r="180" spans="1:37" s="85" customFormat="1" ht="13.9">
      <c r="A180" s="137" t="s">
        <v>68</v>
      </c>
      <c r="B180" s="8" t="str">
        <f>VLOOKUP(A180,'CENTRO DE COSTOS'!A:D,4,FALSE)</f>
        <v>WILLIAM ASDRUBAL ROZO ROZO</v>
      </c>
      <c r="C180" s="8" t="str">
        <f>VLOOKUP(A180,'CENTRO DE COSTOS'!A:D,2,FALSE)</f>
        <v>0004-0004</v>
      </c>
      <c r="D180" s="136">
        <v>11001</v>
      </c>
      <c r="E180" s="122" t="s">
        <v>1220</v>
      </c>
      <c r="F180" s="8" t="s">
        <v>1221</v>
      </c>
      <c r="G180" s="142">
        <v>45817</v>
      </c>
      <c r="H180" s="143">
        <v>45819</v>
      </c>
      <c r="I180" s="142">
        <v>45817</v>
      </c>
      <c r="J180" s="143">
        <v>45818</v>
      </c>
      <c r="K180" s="143">
        <v>45818</v>
      </c>
      <c r="L180" s="138" t="s">
        <v>298</v>
      </c>
      <c r="M180" s="137" t="s">
        <v>68</v>
      </c>
      <c r="N180" s="138" t="s">
        <v>1222</v>
      </c>
      <c r="O180" s="138">
        <v>79743</v>
      </c>
      <c r="P180" s="140" t="s">
        <v>165</v>
      </c>
      <c r="Q180" s="125" t="s">
        <v>166</v>
      </c>
      <c r="R180" s="126" t="s">
        <v>167</v>
      </c>
      <c r="S180" s="149" t="s">
        <v>168</v>
      </c>
      <c r="T180" s="150" t="s">
        <v>168</v>
      </c>
      <c r="U180" s="136" t="s">
        <v>169</v>
      </c>
      <c r="V180" s="139" t="s">
        <v>1223</v>
      </c>
      <c r="W180" s="146" t="s">
        <v>656</v>
      </c>
      <c r="X180" s="136" t="s">
        <v>1224</v>
      </c>
      <c r="Y180" s="136">
        <v>1116389</v>
      </c>
      <c r="Z180" s="136">
        <v>270277</v>
      </c>
      <c r="AA180" s="136">
        <v>1076469</v>
      </c>
      <c r="AB180" s="136" t="s">
        <v>173</v>
      </c>
      <c r="AC180" s="136" t="s">
        <v>174</v>
      </c>
      <c r="AD180" s="137" t="s">
        <v>25</v>
      </c>
      <c r="AE180" s="143" t="s">
        <v>189</v>
      </c>
      <c r="AF180" s="123" t="s">
        <v>177</v>
      </c>
      <c r="AG180" s="136">
        <v>1</v>
      </c>
      <c r="AH180" s="121">
        <v>0</v>
      </c>
      <c r="AI180" s="127">
        <f>IF(AD180="TIPO I",'BASE LIQUIDACION REDEBAN 2025'!$B$2,IF(AD180="TIPO II",'BASE LIQUIDACION REDEBAN 2025'!$B$3,IF(AD180="TIPO III",'BASE LIQUIDACION REDEBAN 2025'!$B$4,IF(AD180="TIPO IV",'BASE LIQUIDACION REDEBAN 2025'!$B$5,IF(AE180="AEREO",'BASE LIQUIDACION REDEBAN 2025'!$B$6,'BASE LIQUIDACION REDEBAN 2025'!$B$5)))))</f>
        <v>75096.394270399993</v>
      </c>
      <c r="AJ180" s="127">
        <f>IF(AD180="TIPO I",'BASE LIQUIDACION REDEBAN 2025'!$B$10,IF(AD180="TIPO II",'BASE LIQUIDACION REDEBAN 2025'!$B$11,IF(AD180="TIPO III",'BASE LIQUIDACION REDEBAN 2025'!$B$12,'BASE LIQUIDACION REDEBAN 2025'!$B$13)))</f>
        <v>75096.394270399993</v>
      </c>
      <c r="AK180" s="128">
        <f t="shared" si="3"/>
        <v>75096.394270399993</v>
      </c>
    </row>
    <row r="181" spans="1:37" s="85" customFormat="1" ht="13.9">
      <c r="A181" s="137" t="s">
        <v>68</v>
      </c>
      <c r="B181" s="8" t="str">
        <f>VLOOKUP(A181,'CENTRO DE COSTOS'!A:D,4,FALSE)</f>
        <v>WILLIAM ASDRUBAL ROZO ROZO</v>
      </c>
      <c r="C181" s="8" t="str">
        <f>VLOOKUP(A181,'CENTRO DE COSTOS'!A:D,2,FALSE)</f>
        <v>0004-0004</v>
      </c>
      <c r="D181" s="136">
        <v>11001</v>
      </c>
      <c r="E181" s="122" t="s">
        <v>1225</v>
      </c>
      <c r="F181" s="8" t="s">
        <v>1226</v>
      </c>
      <c r="G181" s="142">
        <v>45817</v>
      </c>
      <c r="H181" s="143">
        <v>45819</v>
      </c>
      <c r="I181" s="142">
        <v>45817</v>
      </c>
      <c r="J181" s="143">
        <v>45819</v>
      </c>
      <c r="K181" s="143">
        <v>45819</v>
      </c>
      <c r="L181" s="138" t="s">
        <v>298</v>
      </c>
      <c r="M181" s="137" t="s">
        <v>68</v>
      </c>
      <c r="N181" s="138" t="s">
        <v>1227</v>
      </c>
      <c r="O181" s="138">
        <v>79744</v>
      </c>
      <c r="P181" s="140" t="s">
        <v>165</v>
      </c>
      <c r="Q181" s="125" t="s">
        <v>166</v>
      </c>
      <c r="R181" s="126" t="s">
        <v>167</v>
      </c>
      <c r="S181" s="149" t="s">
        <v>168</v>
      </c>
      <c r="T181" s="150" t="s">
        <v>168</v>
      </c>
      <c r="U181" s="136" t="s">
        <v>169</v>
      </c>
      <c r="V181" s="139" t="s">
        <v>1228</v>
      </c>
      <c r="W181" s="146" t="s">
        <v>301</v>
      </c>
      <c r="X181" s="136" t="s">
        <v>1229</v>
      </c>
      <c r="Y181" s="136">
        <v>963322</v>
      </c>
      <c r="Z181" s="136">
        <v>246040</v>
      </c>
      <c r="AA181" s="136">
        <v>1238702</v>
      </c>
      <c r="AB181" s="136" t="s">
        <v>173</v>
      </c>
      <c r="AC181" s="136" t="s">
        <v>174</v>
      </c>
      <c r="AD181" s="137" t="s">
        <v>25</v>
      </c>
      <c r="AE181" s="143" t="s">
        <v>189</v>
      </c>
      <c r="AF181" s="123" t="s">
        <v>177</v>
      </c>
      <c r="AG181" s="136">
        <v>1</v>
      </c>
      <c r="AH181" s="121">
        <v>0</v>
      </c>
      <c r="AI181" s="127">
        <f>IF(AD181="TIPO I",'BASE LIQUIDACION REDEBAN 2025'!$B$2,IF(AD181="TIPO II",'BASE LIQUIDACION REDEBAN 2025'!$B$3,IF(AD181="TIPO III",'BASE LIQUIDACION REDEBAN 2025'!$B$4,IF(AD181="TIPO IV",'BASE LIQUIDACION REDEBAN 2025'!$B$5,IF(AE181="AEREO",'BASE LIQUIDACION REDEBAN 2025'!$B$6,'BASE LIQUIDACION REDEBAN 2025'!$B$5)))))</f>
        <v>75096.394270399993</v>
      </c>
      <c r="AJ181" s="127">
        <f>IF(AD181="TIPO I",'BASE LIQUIDACION REDEBAN 2025'!$B$10,IF(AD181="TIPO II",'BASE LIQUIDACION REDEBAN 2025'!$B$11,IF(AD181="TIPO III",'BASE LIQUIDACION REDEBAN 2025'!$B$12,'BASE LIQUIDACION REDEBAN 2025'!$B$13)))</f>
        <v>75096.394270399993</v>
      </c>
      <c r="AK181" s="128">
        <f t="shared" si="3"/>
        <v>75096.394270399993</v>
      </c>
    </row>
    <row r="182" spans="1:37" s="85" customFormat="1" ht="13.9">
      <c r="A182" s="137" t="s">
        <v>76</v>
      </c>
      <c r="B182" s="8" t="str">
        <f>VLOOKUP(A182,'CENTRO DE COSTOS'!A:D,4,FALSE)</f>
        <v>DIEGO FERNANDO HENAO CARDONA</v>
      </c>
      <c r="C182" s="8" t="str">
        <f>VLOOKUP(A182,'CENTRO DE COSTOS'!A:D,2,FALSE)</f>
        <v>0004-0003</v>
      </c>
      <c r="D182" s="136">
        <v>19698</v>
      </c>
      <c r="E182" s="122" t="s">
        <v>1230</v>
      </c>
      <c r="F182" s="8" t="s">
        <v>1231</v>
      </c>
      <c r="G182" s="142">
        <v>45817</v>
      </c>
      <c r="H182" s="143">
        <v>45819</v>
      </c>
      <c r="I182" s="142">
        <v>45817</v>
      </c>
      <c r="J182" s="143">
        <v>45820</v>
      </c>
      <c r="K182" s="143">
        <v>45820</v>
      </c>
      <c r="L182" s="138" t="s">
        <v>200</v>
      </c>
      <c r="M182" s="137" t="s">
        <v>1232</v>
      </c>
      <c r="N182" s="138" t="s">
        <v>1233</v>
      </c>
      <c r="O182" s="138">
        <v>79792</v>
      </c>
      <c r="P182" s="140" t="s">
        <v>165</v>
      </c>
      <c r="Q182" s="125" t="s">
        <v>166</v>
      </c>
      <c r="R182" s="126" t="s">
        <v>167</v>
      </c>
      <c r="S182" s="149" t="s">
        <v>168</v>
      </c>
      <c r="T182" s="150" t="s">
        <v>168</v>
      </c>
      <c r="U182" s="136" t="s">
        <v>169</v>
      </c>
      <c r="V182" s="139" t="s">
        <v>1234</v>
      </c>
      <c r="W182" s="146" t="s">
        <v>219</v>
      </c>
      <c r="X182" s="136" t="s">
        <v>1235</v>
      </c>
      <c r="Y182" s="136">
        <v>1235498</v>
      </c>
      <c r="Z182" s="136">
        <v>870389</v>
      </c>
      <c r="AA182" s="136" t="s">
        <v>1236</v>
      </c>
      <c r="AB182" s="136" t="s">
        <v>173</v>
      </c>
      <c r="AC182" s="136" t="s">
        <v>174</v>
      </c>
      <c r="AD182" s="137" t="s">
        <v>28</v>
      </c>
      <c r="AE182" s="143" t="s">
        <v>189</v>
      </c>
      <c r="AF182" s="123" t="s">
        <v>177</v>
      </c>
      <c r="AG182" s="136">
        <v>1</v>
      </c>
      <c r="AH182" s="121">
        <v>0</v>
      </c>
      <c r="AI182" s="127">
        <f>IF(AD182="TIPO I",'BASE LIQUIDACION REDEBAN 2025'!$B$2,IF(AD182="TIPO II",'BASE LIQUIDACION REDEBAN 2025'!$B$3,IF(AD182="TIPO III",'BASE LIQUIDACION REDEBAN 2025'!$B$4,IF(AD182="TIPO IV",'BASE LIQUIDACION REDEBAN 2025'!$B$5,IF(AE182="AEREO",'BASE LIQUIDACION REDEBAN 2025'!$B$6,'BASE LIQUIDACION REDEBAN 2025'!$B$5)))))</f>
        <v>163813.69572160003</v>
      </c>
      <c r="AJ182" s="127">
        <f>IF(AD182="TIPO I",'BASE LIQUIDACION REDEBAN 2025'!$B$10,IF(AD182="TIPO II",'BASE LIQUIDACION REDEBAN 2025'!$B$11,IF(AD182="TIPO III",'BASE LIQUIDACION REDEBAN 2025'!$B$12,'BASE LIQUIDACION REDEBAN 2025'!$B$13)))</f>
        <v>140395.6348884</v>
      </c>
      <c r="AK182" s="128">
        <f t="shared" si="3"/>
        <v>163813.69572160003</v>
      </c>
    </row>
    <row r="183" spans="1:37" s="85" customFormat="1" ht="13.9">
      <c r="A183" s="137" t="s">
        <v>76</v>
      </c>
      <c r="B183" s="8" t="str">
        <f>VLOOKUP(A183,'CENTRO DE COSTOS'!A:D,4,FALSE)</f>
        <v>DIEGO FERNANDO HENAO CARDONA</v>
      </c>
      <c r="C183" s="8" t="str">
        <f>VLOOKUP(A183,'CENTRO DE COSTOS'!A:D,2,FALSE)</f>
        <v>0004-0003</v>
      </c>
      <c r="D183" s="136">
        <v>76233</v>
      </c>
      <c r="E183" s="122" t="s">
        <v>1237</v>
      </c>
      <c r="F183" s="8" t="s">
        <v>1238</v>
      </c>
      <c r="G183" s="142">
        <v>45817</v>
      </c>
      <c r="H183" s="143">
        <v>45819</v>
      </c>
      <c r="I183" s="142">
        <v>45817</v>
      </c>
      <c r="J183" s="143">
        <v>45818</v>
      </c>
      <c r="K183" s="143">
        <v>45818</v>
      </c>
      <c r="L183" s="138" t="s">
        <v>230</v>
      </c>
      <c r="M183" s="137" t="s">
        <v>1239</v>
      </c>
      <c r="N183" s="138" t="s">
        <v>1240</v>
      </c>
      <c r="O183" s="138">
        <v>79769</v>
      </c>
      <c r="P183" s="140" t="s">
        <v>165</v>
      </c>
      <c r="Q183" s="125" t="s">
        <v>166</v>
      </c>
      <c r="R183" s="126" t="s">
        <v>167</v>
      </c>
      <c r="S183" s="149" t="s">
        <v>168</v>
      </c>
      <c r="T183" s="150" t="s">
        <v>168</v>
      </c>
      <c r="U183" s="136" t="s">
        <v>169</v>
      </c>
      <c r="V183" s="139" t="s">
        <v>1241</v>
      </c>
      <c r="W183" s="146" t="s">
        <v>219</v>
      </c>
      <c r="X183" s="136" t="s">
        <v>1242</v>
      </c>
      <c r="Y183" s="136">
        <v>994427</v>
      </c>
      <c r="Z183" s="136" t="s">
        <v>173</v>
      </c>
      <c r="AA183" s="136">
        <v>933109</v>
      </c>
      <c r="AB183" s="136" t="s">
        <v>173</v>
      </c>
      <c r="AC183" s="136" t="s">
        <v>174</v>
      </c>
      <c r="AD183" s="137" t="s">
        <v>28</v>
      </c>
      <c r="AE183" s="143" t="s">
        <v>189</v>
      </c>
      <c r="AF183" s="123" t="s">
        <v>177</v>
      </c>
      <c r="AG183" s="136">
        <v>1</v>
      </c>
      <c r="AH183" s="121">
        <v>0</v>
      </c>
      <c r="AI183" s="127">
        <f>IF(AD183="TIPO I",'BASE LIQUIDACION REDEBAN 2025'!$B$2,IF(AD183="TIPO II",'BASE LIQUIDACION REDEBAN 2025'!$B$3,IF(AD183="TIPO III",'BASE LIQUIDACION REDEBAN 2025'!$B$4,IF(AD183="TIPO IV",'BASE LIQUIDACION REDEBAN 2025'!$B$5,IF(AE183="AEREO",'BASE LIQUIDACION REDEBAN 2025'!$B$6,'BASE LIQUIDACION REDEBAN 2025'!$B$5)))))</f>
        <v>163813.69572160003</v>
      </c>
      <c r="AJ183" s="127">
        <f>IF(AD183="TIPO I",'BASE LIQUIDACION REDEBAN 2025'!$B$10,IF(AD183="TIPO II",'BASE LIQUIDACION REDEBAN 2025'!$B$11,IF(AD183="TIPO III",'BASE LIQUIDACION REDEBAN 2025'!$B$12,'BASE LIQUIDACION REDEBAN 2025'!$B$13)))</f>
        <v>140395.6348884</v>
      </c>
      <c r="AK183" s="128">
        <f t="shared" si="3"/>
        <v>163813.69572160003</v>
      </c>
    </row>
    <row r="184" spans="1:37" s="85" customFormat="1" ht="13.9">
      <c r="A184" s="137" t="s">
        <v>76</v>
      </c>
      <c r="B184" s="8" t="str">
        <f>VLOOKUP(A184,'CENTRO DE COSTOS'!A:D,4,FALSE)</f>
        <v>DIEGO FERNANDO HENAO CARDONA</v>
      </c>
      <c r="C184" s="8" t="str">
        <f>VLOOKUP(A184,'CENTRO DE COSTOS'!A:D,2,FALSE)</f>
        <v>0004-0003</v>
      </c>
      <c r="D184" s="136">
        <v>76001</v>
      </c>
      <c r="E184" s="122" t="s">
        <v>1243</v>
      </c>
      <c r="F184" s="8" t="s">
        <v>1244</v>
      </c>
      <c r="G184" s="142">
        <v>45817</v>
      </c>
      <c r="H184" s="143">
        <v>45819</v>
      </c>
      <c r="I184" s="142">
        <v>45817</v>
      </c>
      <c r="J184" s="143">
        <v>45819</v>
      </c>
      <c r="K184" s="143">
        <v>45819</v>
      </c>
      <c r="L184" s="138" t="s">
        <v>230</v>
      </c>
      <c r="M184" s="137" t="s">
        <v>76</v>
      </c>
      <c r="N184" s="138" t="s">
        <v>1245</v>
      </c>
      <c r="O184" s="138">
        <v>79753</v>
      </c>
      <c r="P184" s="140" t="s">
        <v>165</v>
      </c>
      <c r="Q184" s="125" t="s">
        <v>166</v>
      </c>
      <c r="R184" s="126" t="s">
        <v>167</v>
      </c>
      <c r="S184" s="149" t="s">
        <v>168</v>
      </c>
      <c r="T184" s="150" t="s">
        <v>168</v>
      </c>
      <c r="U184" s="136" t="s">
        <v>169</v>
      </c>
      <c r="V184" s="139" t="s">
        <v>1246</v>
      </c>
      <c r="W184" s="146" t="s">
        <v>1247</v>
      </c>
      <c r="X184" s="136" t="s">
        <v>1248</v>
      </c>
      <c r="Y184" s="136">
        <v>1235419</v>
      </c>
      <c r="Z184" s="136" t="s">
        <v>173</v>
      </c>
      <c r="AA184" s="136" t="s">
        <v>1249</v>
      </c>
      <c r="AB184" s="136" t="s">
        <v>173</v>
      </c>
      <c r="AC184" s="136" t="s">
        <v>174</v>
      </c>
      <c r="AD184" s="137" t="s">
        <v>25</v>
      </c>
      <c r="AE184" s="143" t="s">
        <v>189</v>
      </c>
      <c r="AF184" s="123" t="s">
        <v>177</v>
      </c>
      <c r="AG184" s="136">
        <v>1</v>
      </c>
      <c r="AH184" s="121">
        <v>0</v>
      </c>
      <c r="AI184" s="127">
        <f>IF(AD184="TIPO I",'BASE LIQUIDACION REDEBAN 2025'!$B$2,IF(AD184="TIPO II",'BASE LIQUIDACION REDEBAN 2025'!$B$3,IF(AD184="TIPO III",'BASE LIQUIDACION REDEBAN 2025'!$B$4,IF(AD184="TIPO IV",'BASE LIQUIDACION REDEBAN 2025'!$B$5,IF(AE184="AEREO",'BASE LIQUIDACION REDEBAN 2025'!$B$6,'BASE LIQUIDACION REDEBAN 2025'!$B$5)))))</f>
        <v>75096.394270399993</v>
      </c>
      <c r="AJ184" s="127">
        <f>IF(AD184="TIPO I",'BASE LIQUIDACION REDEBAN 2025'!$B$10,IF(AD184="TIPO II",'BASE LIQUIDACION REDEBAN 2025'!$B$11,IF(AD184="TIPO III",'BASE LIQUIDACION REDEBAN 2025'!$B$12,'BASE LIQUIDACION REDEBAN 2025'!$B$13)))</f>
        <v>75096.394270399993</v>
      </c>
      <c r="AK184" s="128">
        <f t="shared" si="3"/>
        <v>75096.394270399993</v>
      </c>
    </row>
    <row r="185" spans="1:37" s="85" customFormat="1" ht="13.9">
      <c r="A185" s="137" t="s">
        <v>68</v>
      </c>
      <c r="B185" s="8" t="str">
        <f>VLOOKUP(A185,'CENTRO DE COSTOS'!A:D,4,FALSE)</f>
        <v>WILLIAM ASDRUBAL ROZO ROZO</v>
      </c>
      <c r="C185" s="8" t="str">
        <f>VLOOKUP(A185,'CENTRO DE COSTOS'!A:D,2,FALSE)</f>
        <v>0004-0004</v>
      </c>
      <c r="D185" s="136">
        <v>11001</v>
      </c>
      <c r="E185" s="122" t="s">
        <v>1250</v>
      </c>
      <c r="F185" s="8" t="s">
        <v>1251</v>
      </c>
      <c r="G185" s="142">
        <v>45817</v>
      </c>
      <c r="H185" s="143">
        <v>45819</v>
      </c>
      <c r="I185" s="142">
        <v>45817</v>
      </c>
      <c r="J185" s="143">
        <v>45818</v>
      </c>
      <c r="K185" s="143">
        <v>45818</v>
      </c>
      <c r="L185" s="138" t="s">
        <v>298</v>
      </c>
      <c r="M185" s="137" t="s">
        <v>68</v>
      </c>
      <c r="N185" s="138" t="s">
        <v>1252</v>
      </c>
      <c r="O185" s="138">
        <v>79747</v>
      </c>
      <c r="P185" s="140" t="s">
        <v>165</v>
      </c>
      <c r="Q185" s="125" t="s">
        <v>166</v>
      </c>
      <c r="R185" s="126" t="s">
        <v>167</v>
      </c>
      <c r="S185" s="149" t="s">
        <v>168</v>
      </c>
      <c r="T185" s="150" t="s">
        <v>168</v>
      </c>
      <c r="U185" s="136" t="s">
        <v>169</v>
      </c>
      <c r="V185" s="139" t="s">
        <v>1253</v>
      </c>
      <c r="W185" s="146" t="s">
        <v>595</v>
      </c>
      <c r="X185" s="136" t="s">
        <v>1254</v>
      </c>
      <c r="Y185" s="136">
        <v>1235288</v>
      </c>
      <c r="Z185" s="136" t="s">
        <v>173</v>
      </c>
      <c r="AA185" s="136" t="s">
        <v>1255</v>
      </c>
      <c r="AB185" s="136" t="s">
        <v>173</v>
      </c>
      <c r="AC185" s="136" t="s">
        <v>174</v>
      </c>
      <c r="AD185" s="137" t="s">
        <v>25</v>
      </c>
      <c r="AE185" s="143" t="s">
        <v>189</v>
      </c>
      <c r="AF185" s="123" t="s">
        <v>177</v>
      </c>
      <c r="AG185" s="136">
        <v>1</v>
      </c>
      <c r="AH185" s="121">
        <v>0</v>
      </c>
      <c r="AI185" s="127">
        <f>IF(AD185="TIPO I",'BASE LIQUIDACION REDEBAN 2025'!$B$2,IF(AD185="TIPO II",'BASE LIQUIDACION REDEBAN 2025'!$B$3,IF(AD185="TIPO III",'BASE LIQUIDACION REDEBAN 2025'!$B$4,IF(AD185="TIPO IV",'BASE LIQUIDACION REDEBAN 2025'!$B$5,IF(AE185="AEREO",'BASE LIQUIDACION REDEBAN 2025'!$B$6,'BASE LIQUIDACION REDEBAN 2025'!$B$5)))))</f>
        <v>75096.394270399993</v>
      </c>
      <c r="AJ185" s="127">
        <f>IF(AD185="TIPO I",'BASE LIQUIDACION REDEBAN 2025'!$B$10,IF(AD185="TIPO II",'BASE LIQUIDACION REDEBAN 2025'!$B$11,IF(AD185="TIPO III",'BASE LIQUIDACION REDEBAN 2025'!$B$12,'BASE LIQUIDACION REDEBAN 2025'!$B$13)))</f>
        <v>75096.394270399993</v>
      </c>
      <c r="AK185" s="128">
        <f t="shared" si="3"/>
        <v>75096.394270399993</v>
      </c>
    </row>
    <row r="186" spans="1:37" s="85" customFormat="1" ht="13.9">
      <c r="A186" s="137" t="s">
        <v>90</v>
      </c>
      <c r="B186" s="8" t="str">
        <f>VLOOKUP(A186,'CENTRO DE COSTOS'!A:D,4,FALSE)</f>
        <v>JUAN SEBASTIÁN RÍOS CASTRILLÓN</v>
      </c>
      <c r="C186" s="8" t="str">
        <f>VLOOKUP(A186,'CENTRO DE COSTOS'!A:D,2,FALSE)</f>
        <v>0004-0005</v>
      </c>
      <c r="D186" s="136">
        <v>5649</v>
      </c>
      <c r="E186" s="122" t="s">
        <v>1256</v>
      </c>
      <c r="F186" s="8" t="s">
        <v>1257</v>
      </c>
      <c r="G186" s="142">
        <v>45817</v>
      </c>
      <c r="H186" s="143">
        <v>45819</v>
      </c>
      <c r="I186" s="142">
        <v>45817</v>
      </c>
      <c r="J186" s="143">
        <v>45818</v>
      </c>
      <c r="K186" s="143">
        <v>45818</v>
      </c>
      <c r="L186" s="138" t="s">
        <v>290</v>
      </c>
      <c r="M186" s="137" t="s">
        <v>1258</v>
      </c>
      <c r="N186" s="138" t="s">
        <v>1259</v>
      </c>
      <c r="O186" s="138">
        <v>79781</v>
      </c>
      <c r="P186" s="140" t="s">
        <v>165</v>
      </c>
      <c r="Q186" s="125" t="s">
        <v>166</v>
      </c>
      <c r="R186" s="126" t="s">
        <v>167</v>
      </c>
      <c r="S186" s="149" t="s">
        <v>168</v>
      </c>
      <c r="T186" s="150" t="s">
        <v>168</v>
      </c>
      <c r="U186" s="136" t="s">
        <v>169</v>
      </c>
      <c r="V186" s="139" t="s">
        <v>1260</v>
      </c>
      <c r="W186" s="146" t="s">
        <v>307</v>
      </c>
      <c r="X186" s="136" t="s">
        <v>1261</v>
      </c>
      <c r="Y186" s="136">
        <v>810820</v>
      </c>
      <c r="Z186" s="136" t="s">
        <v>173</v>
      </c>
      <c r="AA186" s="136">
        <v>914037</v>
      </c>
      <c r="AB186" s="136" t="s">
        <v>173</v>
      </c>
      <c r="AC186" s="136" t="s">
        <v>174</v>
      </c>
      <c r="AD186" s="137" t="s">
        <v>30</v>
      </c>
      <c r="AE186" s="143" t="s">
        <v>189</v>
      </c>
      <c r="AF186" s="123" t="s">
        <v>177</v>
      </c>
      <c r="AG186" s="136">
        <v>1</v>
      </c>
      <c r="AH186" s="121">
        <v>0</v>
      </c>
      <c r="AI186" s="127">
        <f>IF(AD186="TIPO I",'BASE LIQUIDACION REDEBAN 2025'!$B$2,IF(AD186="TIPO II",'BASE LIQUIDACION REDEBAN 2025'!$B$3,IF(AD186="TIPO III",'BASE LIQUIDACION REDEBAN 2025'!$B$4,IF(AD186="TIPO IV",'BASE LIQUIDACION REDEBAN 2025'!$B$5,IF(AE186="AEREO",'BASE LIQUIDACION REDEBAN 2025'!$B$6,'BASE LIQUIDACION REDEBAN 2025'!$B$5)))))</f>
        <v>275728.78077800001</v>
      </c>
      <c r="AJ186" s="127">
        <f>IF(AD186="TIPO I",'BASE LIQUIDACION REDEBAN 2025'!$B$10,IF(AD186="TIPO II",'BASE LIQUIDACION REDEBAN 2025'!$B$11,IF(AD186="TIPO III",'BASE LIQUIDACION REDEBAN 2025'!$B$12,'BASE LIQUIDACION REDEBAN 2025'!$B$13)))</f>
        <v>196536.5258152</v>
      </c>
      <c r="AK186" s="128">
        <f t="shared" si="3"/>
        <v>275728.78077800001</v>
      </c>
    </row>
    <row r="187" spans="1:37" s="85" customFormat="1" ht="13.9">
      <c r="A187" s="137" t="s">
        <v>76</v>
      </c>
      <c r="B187" s="8" t="str">
        <f>VLOOKUP(A187,'CENTRO DE COSTOS'!A:D,4,FALSE)</f>
        <v>DIEGO FERNANDO HENAO CARDONA</v>
      </c>
      <c r="C187" s="8" t="str">
        <f>VLOOKUP(A187,'CENTRO DE COSTOS'!A:D,2,FALSE)</f>
        <v>0004-0003</v>
      </c>
      <c r="D187" s="136">
        <v>76001</v>
      </c>
      <c r="E187" s="122" t="s">
        <v>1262</v>
      </c>
      <c r="F187" s="8" t="s">
        <v>1263</v>
      </c>
      <c r="G187" s="142">
        <v>45817</v>
      </c>
      <c r="H187" s="143">
        <v>45819</v>
      </c>
      <c r="I187" s="142">
        <v>45817</v>
      </c>
      <c r="J187" s="143">
        <v>45819</v>
      </c>
      <c r="K187" s="143">
        <v>45819</v>
      </c>
      <c r="L187" s="138" t="s">
        <v>230</v>
      </c>
      <c r="M187" s="137" t="s">
        <v>76</v>
      </c>
      <c r="N187" s="138" t="s">
        <v>1264</v>
      </c>
      <c r="O187" s="138">
        <v>79754</v>
      </c>
      <c r="P187" s="140" t="s">
        <v>165</v>
      </c>
      <c r="Q187" s="125" t="s">
        <v>166</v>
      </c>
      <c r="R187" s="126" t="s">
        <v>167</v>
      </c>
      <c r="S187" s="149" t="s">
        <v>168</v>
      </c>
      <c r="T187" s="150" t="s">
        <v>168</v>
      </c>
      <c r="U187" s="136" t="s">
        <v>169</v>
      </c>
      <c r="V187" s="139" t="s">
        <v>1265</v>
      </c>
      <c r="W187" s="146" t="s">
        <v>219</v>
      </c>
      <c r="X187" s="136" t="s">
        <v>1266</v>
      </c>
      <c r="Y187" s="136">
        <v>1235450</v>
      </c>
      <c r="Z187" s="136" t="s">
        <v>173</v>
      </c>
      <c r="AA187" s="136" t="s">
        <v>1267</v>
      </c>
      <c r="AB187" s="136" t="s">
        <v>173</v>
      </c>
      <c r="AC187" s="136" t="s">
        <v>174</v>
      </c>
      <c r="AD187" s="137" t="s">
        <v>25</v>
      </c>
      <c r="AE187" s="143" t="s">
        <v>189</v>
      </c>
      <c r="AF187" s="123" t="s">
        <v>177</v>
      </c>
      <c r="AG187" s="136">
        <v>1</v>
      </c>
      <c r="AH187" s="121">
        <v>0</v>
      </c>
      <c r="AI187" s="127">
        <f>IF(AD187="TIPO I",'BASE LIQUIDACION REDEBAN 2025'!$B$2,IF(AD187="TIPO II",'BASE LIQUIDACION REDEBAN 2025'!$B$3,IF(AD187="TIPO III",'BASE LIQUIDACION REDEBAN 2025'!$B$4,IF(AD187="TIPO IV",'BASE LIQUIDACION REDEBAN 2025'!$B$5,IF(AE187="AEREO",'BASE LIQUIDACION REDEBAN 2025'!$B$6,'BASE LIQUIDACION REDEBAN 2025'!$B$5)))))</f>
        <v>75096.394270399993</v>
      </c>
      <c r="AJ187" s="127">
        <f>IF(AD187="TIPO I",'BASE LIQUIDACION REDEBAN 2025'!$B$10,IF(AD187="TIPO II",'BASE LIQUIDACION REDEBAN 2025'!$B$11,IF(AD187="TIPO III",'BASE LIQUIDACION REDEBAN 2025'!$B$12,'BASE LIQUIDACION REDEBAN 2025'!$B$13)))</f>
        <v>75096.394270399993</v>
      </c>
      <c r="AK187" s="128">
        <f t="shared" si="3"/>
        <v>75096.394270399993</v>
      </c>
    </row>
    <row r="188" spans="1:37" s="85" customFormat="1" ht="13.9">
      <c r="A188" s="137" t="s">
        <v>76</v>
      </c>
      <c r="B188" s="8" t="str">
        <f>VLOOKUP(A188,'CENTRO DE COSTOS'!A:D,4,FALSE)</f>
        <v>DIEGO FERNANDO HENAO CARDONA</v>
      </c>
      <c r="C188" s="8" t="str">
        <f>VLOOKUP(A188,'CENTRO DE COSTOS'!A:D,2,FALSE)</f>
        <v>0004-0003</v>
      </c>
      <c r="D188" s="136">
        <v>76001</v>
      </c>
      <c r="E188" s="122" t="s">
        <v>1268</v>
      </c>
      <c r="F188" s="8" t="s">
        <v>1269</v>
      </c>
      <c r="G188" s="142">
        <v>45817</v>
      </c>
      <c r="H188" s="143">
        <v>45819</v>
      </c>
      <c r="I188" s="142">
        <v>45817</v>
      </c>
      <c r="J188" s="143">
        <v>45819</v>
      </c>
      <c r="K188" s="143">
        <v>45819</v>
      </c>
      <c r="L188" s="138" t="s">
        <v>230</v>
      </c>
      <c r="M188" s="137" t="s">
        <v>76</v>
      </c>
      <c r="N188" s="138" t="s">
        <v>1270</v>
      </c>
      <c r="O188" s="138">
        <v>79755</v>
      </c>
      <c r="P188" s="140" t="s">
        <v>165</v>
      </c>
      <c r="Q188" s="125" t="s">
        <v>166</v>
      </c>
      <c r="R188" s="126" t="s">
        <v>167</v>
      </c>
      <c r="S188" s="149" t="s">
        <v>168</v>
      </c>
      <c r="T188" s="150" t="s">
        <v>168</v>
      </c>
      <c r="U188" s="136" t="s">
        <v>169</v>
      </c>
      <c r="V188" s="139" t="s">
        <v>1271</v>
      </c>
      <c r="W188" s="146" t="s">
        <v>240</v>
      </c>
      <c r="X188" s="136" t="s">
        <v>1272</v>
      </c>
      <c r="Y188" s="136">
        <v>1242430</v>
      </c>
      <c r="Z188" s="136" t="s">
        <v>173</v>
      </c>
      <c r="AA188" s="136" t="s">
        <v>1273</v>
      </c>
      <c r="AB188" s="136" t="s">
        <v>173</v>
      </c>
      <c r="AC188" s="136" t="s">
        <v>174</v>
      </c>
      <c r="AD188" s="137" t="s">
        <v>25</v>
      </c>
      <c r="AE188" s="143" t="s">
        <v>189</v>
      </c>
      <c r="AF188" s="123" t="s">
        <v>177</v>
      </c>
      <c r="AG188" s="136">
        <v>1</v>
      </c>
      <c r="AH188" s="121">
        <v>0</v>
      </c>
      <c r="AI188" s="127">
        <f>IF(AD188="TIPO I",'BASE LIQUIDACION REDEBAN 2025'!$B$2,IF(AD188="TIPO II",'BASE LIQUIDACION REDEBAN 2025'!$B$3,IF(AD188="TIPO III",'BASE LIQUIDACION REDEBAN 2025'!$B$4,IF(AD188="TIPO IV",'BASE LIQUIDACION REDEBAN 2025'!$B$5,IF(AE188="AEREO",'BASE LIQUIDACION REDEBAN 2025'!$B$6,'BASE LIQUIDACION REDEBAN 2025'!$B$5)))))</f>
        <v>75096.394270399993</v>
      </c>
      <c r="AJ188" s="127">
        <f>IF(AD188="TIPO I",'BASE LIQUIDACION REDEBAN 2025'!$B$10,IF(AD188="TIPO II",'BASE LIQUIDACION REDEBAN 2025'!$B$11,IF(AD188="TIPO III",'BASE LIQUIDACION REDEBAN 2025'!$B$12,'BASE LIQUIDACION REDEBAN 2025'!$B$13)))</f>
        <v>75096.394270399993</v>
      </c>
      <c r="AK188" s="128">
        <f t="shared" si="3"/>
        <v>75096.394270399993</v>
      </c>
    </row>
    <row r="189" spans="1:37" s="85" customFormat="1" ht="13.9">
      <c r="A189" s="137" t="s">
        <v>68</v>
      </c>
      <c r="B189" s="8" t="str">
        <f>VLOOKUP(A189,'CENTRO DE COSTOS'!A:D,4,FALSE)</f>
        <v>WILLIAM ASDRUBAL ROZO ROZO</v>
      </c>
      <c r="C189" s="8" t="str">
        <f>VLOOKUP(A189,'CENTRO DE COSTOS'!A:D,2,FALSE)</f>
        <v>0004-0004</v>
      </c>
      <c r="D189" s="136">
        <v>11001</v>
      </c>
      <c r="E189" s="122" t="s">
        <v>1274</v>
      </c>
      <c r="F189" s="8" t="s">
        <v>1275</v>
      </c>
      <c r="G189" s="142">
        <v>45817</v>
      </c>
      <c r="H189" s="143">
        <v>45819</v>
      </c>
      <c r="I189" s="142">
        <v>45817</v>
      </c>
      <c r="J189" s="143">
        <v>45818</v>
      </c>
      <c r="K189" s="143">
        <v>45818</v>
      </c>
      <c r="L189" s="138" t="s">
        <v>298</v>
      </c>
      <c r="M189" s="137" t="s">
        <v>68</v>
      </c>
      <c r="N189" s="138" t="s">
        <v>1276</v>
      </c>
      <c r="O189" s="138">
        <v>79748</v>
      </c>
      <c r="P189" s="140" t="s">
        <v>165</v>
      </c>
      <c r="Q189" s="125" t="s">
        <v>166</v>
      </c>
      <c r="R189" s="126" t="s">
        <v>167</v>
      </c>
      <c r="S189" s="149" t="s">
        <v>168</v>
      </c>
      <c r="T189" s="150" t="s">
        <v>168</v>
      </c>
      <c r="U189" s="136" t="s">
        <v>169</v>
      </c>
      <c r="V189" s="139" t="s">
        <v>1277</v>
      </c>
      <c r="W189" s="146" t="s">
        <v>608</v>
      </c>
      <c r="X189" s="136" t="s">
        <v>1278</v>
      </c>
      <c r="Y189" s="136">
        <v>1045264</v>
      </c>
      <c r="Z189" s="136" t="s">
        <v>173</v>
      </c>
      <c r="AA189" s="136">
        <v>1238726</v>
      </c>
      <c r="AB189" s="136" t="s">
        <v>173</v>
      </c>
      <c r="AC189" s="136" t="s">
        <v>174</v>
      </c>
      <c r="AD189" s="137" t="s">
        <v>25</v>
      </c>
      <c r="AE189" s="143" t="s">
        <v>189</v>
      </c>
      <c r="AF189" s="123" t="s">
        <v>177</v>
      </c>
      <c r="AG189" s="136">
        <v>1</v>
      </c>
      <c r="AH189" s="121">
        <v>0</v>
      </c>
      <c r="AI189" s="127">
        <f>IF(AD189="TIPO I",'BASE LIQUIDACION REDEBAN 2025'!$B$2,IF(AD189="TIPO II",'BASE LIQUIDACION REDEBAN 2025'!$B$3,IF(AD189="TIPO III",'BASE LIQUIDACION REDEBAN 2025'!$B$4,IF(AD189="TIPO IV",'BASE LIQUIDACION REDEBAN 2025'!$B$5,IF(AE189="AEREO",'BASE LIQUIDACION REDEBAN 2025'!$B$6,'BASE LIQUIDACION REDEBAN 2025'!$B$5)))))</f>
        <v>75096.394270399993</v>
      </c>
      <c r="AJ189" s="127">
        <f>IF(AD189="TIPO I",'BASE LIQUIDACION REDEBAN 2025'!$B$10,IF(AD189="TIPO II",'BASE LIQUIDACION REDEBAN 2025'!$B$11,IF(AD189="TIPO III",'BASE LIQUIDACION REDEBAN 2025'!$B$12,'BASE LIQUIDACION REDEBAN 2025'!$B$13)))</f>
        <v>75096.394270399993</v>
      </c>
      <c r="AK189" s="128">
        <f t="shared" si="3"/>
        <v>75096.394270399993</v>
      </c>
    </row>
    <row r="190" spans="1:37" s="85" customFormat="1" ht="13.9">
      <c r="A190" s="137" t="s">
        <v>90</v>
      </c>
      <c r="B190" s="8" t="str">
        <f>VLOOKUP(A190,'CENTRO DE COSTOS'!A:D,4,FALSE)</f>
        <v>JUAN SEBASTIÁN RÍOS CASTRILLÓN</v>
      </c>
      <c r="C190" s="8" t="str">
        <f>VLOOKUP(A190,'CENTRO DE COSTOS'!A:D,2,FALSE)</f>
        <v>0004-0005</v>
      </c>
      <c r="D190" s="136">
        <v>5001</v>
      </c>
      <c r="E190" s="122" t="s">
        <v>1279</v>
      </c>
      <c r="F190" s="8" t="s">
        <v>1280</v>
      </c>
      <c r="G190" s="142">
        <v>45817</v>
      </c>
      <c r="H190" s="143">
        <v>45819</v>
      </c>
      <c r="I190" s="142">
        <v>45817</v>
      </c>
      <c r="J190" s="143">
        <v>45818</v>
      </c>
      <c r="K190" s="143">
        <v>45818</v>
      </c>
      <c r="L190" s="138" t="s">
        <v>290</v>
      </c>
      <c r="M190" s="137" t="s">
        <v>90</v>
      </c>
      <c r="N190" s="138" t="s">
        <v>1281</v>
      </c>
      <c r="O190" s="138">
        <v>79810</v>
      </c>
      <c r="P190" s="140" t="s">
        <v>165</v>
      </c>
      <c r="Q190" s="125" t="s">
        <v>166</v>
      </c>
      <c r="R190" s="126" t="s">
        <v>167</v>
      </c>
      <c r="S190" s="149" t="s">
        <v>168</v>
      </c>
      <c r="T190" s="150" t="s">
        <v>168</v>
      </c>
      <c r="U190" s="136" t="s">
        <v>169</v>
      </c>
      <c r="V190" s="139" t="s">
        <v>1282</v>
      </c>
      <c r="W190" s="146" t="s">
        <v>354</v>
      </c>
      <c r="X190" s="136" t="s">
        <v>1283</v>
      </c>
      <c r="Y190" s="136">
        <v>963864</v>
      </c>
      <c r="Z190" s="136" t="s">
        <v>173</v>
      </c>
      <c r="AA190" s="136">
        <v>1060113</v>
      </c>
      <c r="AB190" s="136" t="s">
        <v>173</v>
      </c>
      <c r="AC190" s="136" t="s">
        <v>174</v>
      </c>
      <c r="AD190" s="137" t="s">
        <v>25</v>
      </c>
      <c r="AE190" s="143" t="s">
        <v>189</v>
      </c>
      <c r="AF190" s="123" t="s">
        <v>177</v>
      </c>
      <c r="AG190" s="136">
        <v>1</v>
      </c>
      <c r="AH190" s="121">
        <v>0</v>
      </c>
      <c r="AI190" s="127">
        <f>IF(AD190="TIPO I",'BASE LIQUIDACION REDEBAN 2025'!$B$2,IF(AD190="TIPO II",'BASE LIQUIDACION REDEBAN 2025'!$B$3,IF(AD190="TIPO III",'BASE LIQUIDACION REDEBAN 2025'!$B$4,IF(AD190="TIPO IV",'BASE LIQUIDACION REDEBAN 2025'!$B$5,IF(AE190="AEREO",'BASE LIQUIDACION REDEBAN 2025'!$B$6,'BASE LIQUIDACION REDEBAN 2025'!$B$5)))))</f>
        <v>75096.394270399993</v>
      </c>
      <c r="AJ190" s="127">
        <f>IF(AD190="TIPO I",'BASE LIQUIDACION REDEBAN 2025'!$B$10,IF(AD190="TIPO II",'BASE LIQUIDACION REDEBAN 2025'!$B$11,IF(AD190="TIPO III",'BASE LIQUIDACION REDEBAN 2025'!$B$12,'BASE LIQUIDACION REDEBAN 2025'!$B$13)))</f>
        <v>75096.394270399993</v>
      </c>
      <c r="AK190" s="128">
        <f t="shared" si="3"/>
        <v>75096.394270399993</v>
      </c>
    </row>
    <row r="191" spans="1:37" s="85" customFormat="1" ht="13.9">
      <c r="A191" s="137" t="s">
        <v>68</v>
      </c>
      <c r="B191" s="8" t="str">
        <f>VLOOKUP(A191,'CENTRO DE COSTOS'!A:D,4,FALSE)</f>
        <v>WILLIAM ASDRUBAL ROZO ROZO</v>
      </c>
      <c r="C191" s="8" t="str">
        <f>VLOOKUP(A191,'CENTRO DE COSTOS'!A:D,2,FALSE)</f>
        <v>0004-0004</v>
      </c>
      <c r="D191" s="136">
        <v>11001</v>
      </c>
      <c r="E191" s="122" t="s">
        <v>1284</v>
      </c>
      <c r="F191" s="8" t="s">
        <v>1285</v>
      </c>
      <c r="G191" s="142">
        <v>45817</v>
      </c>
      <c r="H191" s="143">
        <v>45819</v>
      </c>
      <c r="I191" s="142">
        <v>45817</v>
      </c>
      <c r="J191" s="143">
        <v>45818</v>
      </c>
      <c r="K191" s="143">
        <v>45818</v>
      </c>
      <c r="L191" s="138" t="s">
        <v>298</v>
      </c>
      <c r="M191" s="137" t="s">
        <v>68</v>
      </c>
      <c r="N191" s="138" t="s">
        <v>1286</v>
      </c>
      <c r="O191" s="138">
        <v>79750</v>
      </c>
      <c r="P191" s="140" t="s">
        <v>165</v>
      </c>
      <c r="Q191" s="125" t="s">
        <v>166</v>
      </c>
      <c r="R191" s="126" t="s">
        <v>167</v>
      </c>
      <c r="S191" s="149" t="s">
        <v>168</v>
      </c>
      <c r="T191" s="150" t="s">
        <v>168</v>
      </c>
      <c r="U191" s="136" t="s">
        <v>169</v>
      </c>
      <c r="V191" s="139" t="s">
        <v>1287</v>
      </c>
      <c r="W191" s="146" t="s">
        <v>1288</v>
      </c>
      <c r="X191" s="136" t="s">
        <v>1289</v>
      </c>
      <c r="Y191" s="136">
        <v>1106063</v>
      </c>
      <c r="Z191" s="136" t="s">
        <v>173</v>
      </c>
      <c r="AA191" s="136">
        <v>1238878</v>
      </c>
      <c r="AB191" s="136" t="s">
        <v>173</v>
      </c>
      <c r="AC191" s="136" t="s">
        <v>174</v>
      </c>
      <c r="AD191" s="137" t="s">
        <v>25</v>
      </c>
      <c r="AE191" s="143" t="s">
        <v>189</v>
      </c>
      <c r="AF191" s="123" t="s">
        <v>177</v>
      </c>
      <c r="AG191" s="136">
        <v>1</v>
      </c>
      <c r="AH191" s="121">
        <v>0</v>
      </c>
      <c r="AI191" s="127">
        <f>IF(AD191="TIPO I",'BASE LIQUIDACION REDEBAN 2025'!$B$2,IF(AD191="TIPO II",'BASE LIQUIDACION REDEBAN 2025'!$B$3,IF(AD191="TIPO III",'BASE LIQUIDACION REDEBAN 2025'!$B$4,IF(AD191="TIPO IV",'BASE LIQUIDACION REDEBAN 2025'!$B$5,IF(AE191="AEREO",'BASE LIQUIDACION REDEBAN 2025'!$B$6,'BASE LIQUIDACION REDEBAN 2025'!$B$5)))))</f>
        <v>75096.394270399993</v>
      </c>
      <c r="AJ191" s="127">
        <f>IF(AD191="TIPO I",'BASE LIQUIDACION REDEBAN 2025'!$B$10,IF(AD191="TIPO II",'BASE LIQUIDACION REDEBAN 2025'!$B$11,IF(AD191="TIPO III",'BASE LIQUIDACION REDEBAN 2025'!$B$12,'BASE LIQUIDACION REDEBAN 2025'!$B$13)))</f>
        <v>75096.394270399993</v>
      </c>
      <c r="AK191" s="128">
        <f t="shared" si="3"/>
        <v>75096.394270399993</v>
      </c>
    </row>
    <row r="192" spans="1:37" s="85" customFormat="1" ht="13.9">
      <c r="A192" s="137" t="s">
        <v>68</v>
      </c>
      <c r="B192" s="8" t="str">
        <f>VLOOKUP(A192,'CENTRO DE COSTOS'!A:D,4,FALSE)</f>
        <v>WILLIAM ASDRUBAL ROZO ROZO</v>
      </c>
      <c r="C192" s="8" t="str">
        <f>VLOOKUP(A192,'CENTRO DE COSTOS'!A:D,2,FALSE)</f>
        <v>0004-0004</v>
      </c>
      <c r="D192" s="136">
        <v>25754</v>
      </c>
      <c r="E192" s="122" t="s">
        <v>1290</v>
      </c>
      <c r="F192" s="8" t="s">
        <v>1291</v>
      </c>
      <c r="G192" s="142">
        <v>45817</v>
      </c>
      <c r="H192" s="143">
        <v>45819</v>
      </c>
      <c r="I192" s="142">
        <v>45817</v>
      </c>
      <c r="J192" s="143">
        <v>45819</v>
      </c>
      <c r="K192" s="143">
        <v>45819</v>
      </c>
      <c r="L192" s="138" t="s">
        <v>298</v>
      </c>
      <c r="M192" s="137" t="s">
        <v>457</v>
      </c>
      <c r="N192" s="138" t="s">
        <v>1292</v>
      </c>
      <c r="O192" s="138">
        <v>79793</v>
      </c>
      <c r="P192" s="140" t="s">
        <v>165</v>
      </c>
      <c r="Q192" s="125" t="s">
        <v>166</v>
      </c>
      <c r="R192" s="126" t="s">
        <v>167</v>
      </c>
      <c r="S192" s="149" t="s">
        <v>168</v>
      </c>
      <c r="T192" s="150" t="s">
        <v>168</v>
      </c>
      <c r="U192" s="136" t="s">
        <v>169</v>
      </c>
      <c r="V192" s="139" t="s">
        <v>1293</v>
      </c>
      <c r="W192" s="146" t="s">
        <v>397</v>
      </c>
      <c r="X192" s="136" t="s">
        <v>1294</v>
      </c>
      <c r="Y192" s="136">
        <v>771812</v>
      </c>
      <c r="Z192" s="136" t="s">
        <v>173</v>
      </c>
      <c r="AA192" s="136">
        <v>1238699</v>
      </c>
      <c r="AB192" s="136" t="s">
        <v>173</v>
      </c>
      <c r="AC192" s="136" t="s">
        <v>174</v>
      </c>
      <c r="AD192" s="137" t="s">
        <v>25</v>
      </c>
      <c r="AE192" s="143" t="s">
        <v>189</v>
      </c>
      <c r="AF192" s="123" t="s">
        <v>177</v>
      </c>
      <c r="AG192" s="136">
        <v>1</v>
      </c>
      <c r="AH192" s="121">
        <v>0</v>
      </c>
      <c r="AI192" s="127">
        <f>IF(AD192="TIPO I",'BASE LIQUIDACION REDEBAN 2025'!$B$2,IF(AD192="TIPO II",'BASE LIQUIDACION REDEBAN 2025'!$B$3,IF(AD192="TIPO III",'BASE LIQUIDACION REDEBAN 2025'!$B$4,IF(AD192="TIPO IV",'BASE LIQUIDACION REDEBAN 2025'!$B$5,IF(AE192="AEREO",'BASE LIQUIDACION REDEBAN 2025'!$B$6,'BASE LIQUIDACION REDEBAN 2025'!$B$5)))))</f>
        <v>75096.394270399993</v>
      </c>
      <c r="AJ192" s="127">
        <f>IF(AD192="TIPO I",'BASE LIQUIDACION REDEBAN 2025'!$B$10,IF(AD192="TIPO II",'BASE LIQUIDACION REDEBAN 2025'!$B$11,IF(AD192="TIPO III",'BASE LIQUIDACION REDEBAN 2025'!$B$12,'BASE LIQUIDACION REDEBAN 2025'!$B$13)))</f>
        <v>75096.394270399993</v>
      </c>
      <c r="AK192" s="128">
        <f t="shared" si="3"/>
        <v>75096.394270399993</v>
      </c>
    </row>
    <row r="193" spans="1:37" s="85" customFormat="1" ht="13.9">
      <c r="A193" s="137" t="s">
        <v>91</v>
      </c>
      <c r="B193" s="8" t="str">
        <f>VLOOKUP(A193,'CENTRO DE COSTOS'!A:D,4,FALSE)</f>
        <v>JOSE MAURICIO HERNANDEZ ROJAS</v>
      </c>
      <c r="C193" s="8" t="str">
        <f>VLOOKUP(A193,'CENTRO DE COSTOS'!A:D,2,FALSE)</f>
        <v>0004-0001</v>
      </c>
      <c r="D193" s="136">
        <v>5154</v>
      </c>
      <c r="E193" s="122" t="s">
        <v>1295</v>
      </c>
      <c r="F193" s="8" t="s">
        <v>1296</v>
      </c>
      <c r="G193" s="142">
        <v>45817</v>
      </c>
      <c r="H193" s="143">
        <v>45819</v>
      </c>
      <c r="I193" s="142">
        <v>45817</v>
      </c>
      <c r="J193" s="143">
        <v>45819</v>
      </c>
      <c r="K193" s="143">
        <v>45819</v>
      </c>
      <c r="L193" s="138" t="s">
        <v>290</v>
      </c>
      <c r="M193" s="137" t="s">
        <v>1103</v>
      </c>
      <c r="N193" s="138" t="s">
        <v>1297</v>
      </c>
      <c r="O193" s="138">
        <v>79760</v>
      </c>
      <c r="P193" s="140" t="s">
        <v>165</v>
      </c>
      <c r="Q193" s="125" t="s">
        <v>166</v>
      </c>
      <c r="R193" s="126" t="s">
        <v>167</v>
      </c>
      <c r="S193" s="149" t="s">
        <v>168</v>
      </c>
      <c r="T193" s="150" t="s">
        <v>168</v>
      </c>
      <c r="U193" s="136" t="s">
        <v>169</v>
      </c>
      <c r="V193" s="139" t="s">
        <v>1298</v>
      </c>
      <c r="W193" s="146" t="s">
        <v>841</v>
      </c>
      <c r="X193" s="136" t="s">
        <v>1299</v>
      </c>
      <c r="Y193" s="136">
        <v>930149</v>
      </c>
      <c r="Z193" s="136" t="s">
        <v>173</v>
      </c>
      <c r="AA193" s="136">
        <v>863532</v>
      </c>
      <c r="AB193" s="136" t="s">
        <v>173</v>
      </c>
      <c r="AC193" s="136" t="s">
        <v>174</v>
      </c>
      <c r="AD193" s="137" t="s">
        <v>28</v>
      </c>
      <c r="AE193" s="143" t="s">
        <v>189</v>
      </c>
      <c r="AF193" s="123" t="s">
        <v>177</v>
      </c>
      <c r="AG193" s="136">
        <v>1</v>
      </c>
      <c r="AH193" s="121">
        <v>0</v>
      </c>
      <c r="AI193" s="127">
        <f>IF(AD193="TIPO I",'BASE LIQUIDACION REDEBAN 2025'!$B$2,IF(AD193="TIPO II",'BASE LIQUIDACION REDEBAN 2025'!$B$3,IF(AD193="TIPO III",'BASE LIQUIDACION REDEBAN 2025'!$B$4,IF(AD193="TIPO IV",'BASE LIQUIDACION REDEBAN 2025'!$B$5,IF(AE193="AEREO",'BASE LIQUIDACION REDEBAN 2025'!$B$6,'BASE LIQUIDACION REDEBAN 2025'!$B$5)))))</f>
        <v>163813.69572160003</v>
      </c>
      <c r="AJ193" s="127">
        <f>IF(AD193="TIPO I",'BASE LIQUIDACION REDEBAN 2025'!$B$10,IF(AD193="TIPO II",'BASE LIQUIDACION REDEBAN 2025'!$B$11,IF(AD193="TIPO III",'BASE LIQUIDACION REDEBAN 2025'!$B$12,'BASE LIQUIDACION REDEBAN 2025'!$B$13)))</f>
        <v>140395.6348884</v>
      </c>
      <c r="AK193" s="128">
        <f t="shared" si="3"/>
        <v>163813.69572160003</v>
      </c>
    </row>
    <row r="194" spans="1:37" s="85" customFormat="1" ht="13.9">
      <c r="A194" s="137" t="s">
        <v>98</v>
      </c>
      <c r="B194" s="8" t="str">
        <f>VLOOKUP(A194,'CENTRO DE COSTOS'!A:D,4,FALSE)</f>
        <v>MIGUEL JULIÁN HERNÁNDEZ GUARÍN</v>
      </c>
      <c r="C194" s="8" t="str">
        <f>VLOOKUP(A194,'CENTRO DE COSTOS'!A:D,2,FALSE)</f>
        <v>0004-0008</v>
      </c>
      <c r="D194" s="136">
        <v>15212</v>
      </c>
      <c r="E194" s="122" t="s">
        <v>1300</v>
      </c>
      <c r="F194" s="8" t="s">
        <v>1301</v>
      </c>
      <c r="G194" s="142">
        <v>45817</v>
      </c>
      <c r="H194" s="143">
        <v>45819</v>
      </c>
      <c r="I194" s="142">
        <v>45817</v>
      </c>
      <c r="J194" s="143">
        <v>45820</v>
      </c>
      <c r="K194" s="143">
        <v>45820</v>
      </c>
      <c r="L194" s="138" t="s">
        <v>371</v>
      </c>
      <c r="M194" s="137" t="s">
        <v>1302</v>
      </c>
      <c r="N194" s="138" t="s">
        <v>1303</v>
      </c>
      <c r="O194" s="138">
        <v>79734</v>
      </c>
      <c r="P194" s="140" t="s">
        <v>165</v>
      </c>
      <c r="Q194" s="125" t="s">
        <v>166</v>
      </c>
      <c r="R194" s="126" t="s">
        <v>167</v>
      </c>
      <c r="S194" s="149" t="s">
        <v>168</v>
      </c>
      <c r="T194" s="150" t="s">
        <v>168</v>
      </c>
      <c r="U194" s="136" t="s">
        <v>169</v>
      </c>
      <c r="V194" s="139" t="s">
        <v>1304</v>
      </c>
      <c r="W194" s="146" t="s">
        <v>1163</v>
      </c>
      <c r="X194" s="136" t="s">
        <v>1305</v>
      </c>
      <c r="Y194" s="136">
        <v>772744</v>
      </c>
      <c r="Z194" s="136">
        <v>1017568</v>
      </c>
      <c r="AA194" s="136">
        <v>941214</v>
      </c>
      <c r="AB194" s="136" t="s">
        <v>173</v>
      </c>
      <c r="AC194" s="136" t="s">
        <v>174</v>
      </c>
      <c r="AD194" s="137" t="s">
        <v>30</v>
      </c>
      <c r="AE194" s="143" t="s">
        <v>189</v>
      </c>
      <c r="AF194" s="123" t="s">
        <v>177</v>
      </c>
      <c r="AG194" s="136">
        <v>1</v>
      </c>
      <c r="AH194" s="121">
        <v>0</v>
      </c>
      <c r="AI194" s="127">
        <f>IF(AD194="TIPO I",'BASE LIQUIDACION REDEBAN 2025'!$B$2,IF(AD194="TIPO II",'BASE LIQUIDACION REDEBAN 2025'!$B$3,IF(AD194="TIPO III",'BASE LIQUIDACION REDEBAN 2025'!$B$4,IF(AD194="TIPO IV",'BASE LIQUIDACION REDEBAN 2025'!$B$5,IF(AE194="AEREO",'BASE LIQUIDACION REDEBAN 2025'!$B$6,'BASE LIQUIDACION REDEBAN 2025'!$B$5)))))</f>
        <v>275728.78077800001</v>
      </c>
      <c r="AJ194" s="127">
        <f>IF(AD194="TIPO I",'BASE LIQUIDACION REDEBAN 2025'!$B$10,IF(AD194="TIPO II",'BASE LIQUIDACION REDEBAN 2025'!$B$11,IF(AD194="TIPO III",'BASE LIQUIDACION REDEBAN 2025'!$B$12,'BASE LIQUIDACION REDEBAN 2025'!$B$13)))</f>
        <v>196536.5258152</v>
      </c>
      <c r="AK194" s="128">
        <f t="shared" si="3"/>
        <v>275728.78077800001</v>
      </c>
    </row>
    <row r="195" spans="1:37" s="85" customFormat="1" ht="13.9">
      <c r="A195" s="137" t="s">
        <v>81</v>
      </c>
      <c r="B195" s="8" t="str">
        <f>VLOOKUP(A195,'CENTRO DE COSTOS'!A:D,4,FALSE)</f>
        <v>MIGUEL JULIÁN HERNÁNDEZ GUARÍN</v>
      </c>
      <c r="C195" s="8" t="str">
        <f>VLOOKUP(A195,'CENTRO DE COSTOS'!A:D,2,FALSE)</f>
        <v>0004-0008</v>
      </c>
      <c r="D195" s="136">
        <v>54874</v>
      </c>
      <c r="E195" s="122" t="s">
        <v>1306</v>
      </c>
      <c r="F195" s="8" t="s">
        <v>1307</v>
      </c>
      <c r="G195" s="142">
        <v>45817</v>
      </c>
      <c r="H195" s="143">
        <v>45819</v>
      </c>
      <c r="I195" s="142">
        <v>45817</v>
      </c>
      <c r="J195" s="143">
        <v>45818</v>
      </c>
      <c r="K195" s="143">
        <v>45818</v>
      </c>
      <c r="L195" s="138" t="s">
        <v>408</v>
      </c>
      <c r="M195" s="137" t="s">
        <v>510</v>
      </c>
      <c r="N195" s="138" t="s">
        <v>1308</v>
      </c>
      <c r="O195" s="138">
        <v>79807</v>
      </c>
      <c r="P195" s="140" t="s">
        <v>165</v>
      </c>
      <c r="Q195" s="125" t="s">
        <v>166</v>
      </c>
      <c r="R195" s="126" t="s">
        <v>167</v>
      </c>
      <c r="S195" s="149" t="s">
        <v>168</v>
      </c>
      <c r="T195" s="150" t="s">
        <v>168</v>
      </c>
      <c r="U195" s="136" t="s">
        <v>169</v>
      </c>
      <c r="V195" s="139" t="s">
        <v>1309</v>
      </c>
      <c r="W195" s="146" t="s">
        <v>987</v>
      </c>
      <c r="X195" s="136" t="s">
        <v>1310</v>
      </c>
      <c r="Y195" s="136">
        <v>856942</v>
      </c>
      <c r="Z195" s="136" t="s">
        <v>173</v>
      </c>
      <c r="AA195" s="136">
        <v>1071084</v>
      </c>
      <c r="AB195" s="136" t="s">
        <v>173</v>
      </c>
      <c r="AC195" s="136" t="s">
        <v>174</v>
      </c>
      <c r="AD195" s="137" t="s">
        <v>25</v>
      </c>
      <c r="AE195" s="143" t="s">
        <v>189</v>
      </c>
      <c r="AF195" s="123" t="s">
        <v>177</v>
      </c>
      <c r="AG195" s="136">
        <v>1</v>
      </c>
      <c r="AH195" s="121">
        <v>0</v>
      </c>
      <c r="AI195" s="127">
        <f>IF(AD195="TIPO I",'BASE LIQUIDACION REDEBAN 2025'!$B$2,IF(AD195="TIPO II",'BASE LIQUIDACION REDEBAN 2025'!$B$3,IF(AD195="TIPO III",'BASE LIQUIDACION REDEBAN 2025'!$B$4,IF(AD195="TIPO IV",'BASE LIQUIDACION REDEBAN 2025'!$B$5,IF(AE195="AEREO",'BASE LIQUIDACION REDEBAN 2025'!$B$6,'BASE LIQUIDACION REDEBAN 2025'!$B$5)))))</f>
        <v>75096.394270399993</v>
      </c>
      <c r="AJ195" s="127">
        <f>IF(AD195="TIPO I",'BASE LIQUIDACION REDEBAN 2025'!$B$10,IF(AD195="TIPO II",'BASE LIQUIDACION REDEBAN 2025'!$B$11,IF(AD195="TIPO III",'BASE LIQUIDACION REDEBAN 2025'!$B$12,'BASE LIQUIDACION REDEBAN 2025'!$B$13)))</f>
        <v>75096.394270399993</v>
      </c>
      <c r="AK195" s="128">
        <f t="shared" ref="AK195:AK258" si="4">AG195*AI195+AH195*AJ195</f>
        <v>75096.394270399993</v>
      </c>
    </row>
    <row r="196" spans="1:37" s="85" customFormat="1" ht="13.9">
      <c r="A196" s="137" t="s">
        <v>90</v>
      </c>
      <c r="B196" s="8" t="str">
        <f>VLOOKUP(A196,'CENTRO DE COSTOS'!A:D,4,FALSE)</f>
        <v>JUAN SEBASTIÁN RÍOS CASTRILLÓN</v>
      </c>
      <c r="C196" s="8" t="str">
        <f>VLOOKUP(A196,'CENTRO DE COSTOS'!A:D,2,FALSE)</f>
        <v>0004-0005</v>
      </c>
      <c r="D196" s="136">
        <v>27361</v>
      </c>
      <c r="E196" s="122" t="s">
        <v>1311</v>
      </c>
      <c r="F196" s="8" t="s">
        <v>1312</v>
      </c>
      <c r="G196" s="142">
        <v>45817</v>
      </c>
      <c r="H196" s="143">
        <v>45819</v>
      </c>
      <c r="I196" s="142">
        <v>45817</v>
      </c>
      <c r="J196" s="143">
        <v>45821</v>
      </c>
      <c r="K196" s="143">
        <v>45821</v>
      </c>
      <c r="L196" s="138" t="s">
        <v>208</v>
      </c>
      <c r="M196" s="137" t="s">
        <v>223</v>
      </c>
      <c r="N196" s="138" t="s">
        <v>1313</v>
      </c>
      <c r="O196" s="138">
        <v>79779</v>
      </c>
      <c r="P196" s="140" t="s">
        <v>165</v>
      </c>
      <c r="Q196" s="125" t="s">
        <v>166</v>
      </c>
      <c r="R196" s="126" t="s">
        <v>167</v>
      </c>
      <c r="S196" s="149" t="s">
        <v>168</v>
      </c>
      <c r="T196" s="150" t="s">
        <v>168</v>
      </c>
      <c r="U196" s="136" t="s">
        <v>169</v>
      </c>
      <c r="V196" s="139" t="s">
        <v>1314</v>
      </c>
      <c r="W196" s="146" t="s">
        <v>360</v>
      </c>
      <c r="X196" s="136" t="s">
        <v>1315</v>
      </c>
      <c r="Y196" s="136">
        <v>1227984</v>
      </c>
      <c r="Z196" s="136">
        <v>959488</v>
      </c>
      <c r="AA196" s="136" t="s">
        <v>1316</v>
      </c>
      <c r="AB196" s="136" t="s">
        <v>173</v>
      </c>
      <c r="AC196" s="136" t="s">
        <v>174</v>
      </c>
      <c r="AD196" s="137" t="s">
        <v>175</v>
      </c>
      <c r="AE196" s="143" t="s">
        <v>227</v>
      </c>
      <c r="AF196" s="123" t="s">
        <v>177</v>
      </c>
      <c r="AG196" s="136">
        <v>1</v>
      </c>
      <c r="AH196" s="121">
        <v>0</v>
      </c>
      <c r="AI196" s="127">
        <f>IF(AD196="TIPO I",'BASE LIQUIDACION REDEBAN 2025'!$B$2,IF(AD196="TIPO II",'BASE LIQUIDACION REDEBAN 2025'!$B$3,IF(AD196="TIPO III",'BASE LIQUIDACION REDEBAN 2025'!$B$4,IF(AD196="TIPO IV",'BASE LIQUIDACION REDEBAN 2025'!$B$5,IF(AE196="AEREO",'BASE LIQUIDACION REDEBAN 2025'!$B$6,'BASE LIQUIDACION REDEBAN 2025'!$B$5)))))</f>
        <v>988462.96268840006</v>
      </c>
      <c r="AJ196" s="127">
        <f>IF(AD196="TIPO I",'BASE LIQUIDACION REDEBAN 2025'!$B$10,IF(AD196="TIPO II",'BASE LIQUIDACION REDEBAN 2025'!$B$11,IF(AD196="TIPO III",'BASE LIQUIDACION REDEBAN 2025'!$B$12,'BASE LIQUIDACION REDEBAN 2025'!$B$13)))</f>
        <v>196536.5258152</v>
      </c>
      <c r="AK196" s="128">
        <f t="shared" si="4"/>
        <v>988462.96268840006</v>
      </c>
    </row>
    <row r="197" spans="1:37" s="85" customFormat="1" ht="13.9">
      <c r="A197" s="137" t="s">
        <v>64</v>
      </c>
      <c r="B197" s="8" t="str">
        <f>VLOOKUP(A197,'CENTRO DE COSTOS'!A:D,4,FALSE)</f>
        <v>JOSE MAURICIO HERNANDEZ ROJAS</v>
      </c>
      <c r="C197" s="8" t="str">
        <f>VLOOKUP(A197,'CENTRO DE COSTOS'!A:D,2,FALSE)</f>
        <v>0004-0001</v>
      </c>
      <c r="D197" s="136">
        <v>8001</v>
      </c>
      <c r="E197" s="122" t="s">
        <v>1317</v>
      </c>
      <c r="F197" s="8" t="s">
        <v>1318</v>
      </c>
      <c r="G197" s="142">
        <v>45817</v>
      </c>
      <c r="H197" s="143">
        <v>45819</v>
      </c>
      <c r="I197" s="142">
        <v>45817</v>
      </c>
      <c r="J197" s="143">
        <v>45819</v>
      </c>
      <c r="K197" s="143">
        <v>45819</v>
      </c>
      <c r="L197" s="138" t="s">
        <v>277</v>
      </c>
      <c r="M197" s="137" t="s">
        <v>64</v>
      </c>
      <c r="N197" s="138" t="s">
        <v>1319</v>
      </c>
      <c r="O197" s="138">
        <v>79736</v>
      </c>
      <c r="P197" s="140" t="s">
        <v>165</v>
      </c>
      <c r="Q197" s="125" t="s">
        <v>166</v>
      </c>
      <c r="R197" s="126" t="s">
        <v>167</v>
      </c>
      <c r="S197" s="149" t="s">
        <v>168</v>
      </c>
      <c r="T197" s="150" t="s">
        <v>168</v>
      </c>
      <c r="U197" s="136" t="s">
        <v>169</v>
      </c>
      <c r="V197" s="139" t="s">
        <v>1320</v>
      </c>
      <c r="W197" s="146" t="s">
        <v>280</v>
      </c>
      <c r="X197" s="136" t="s">
        <v>1321</v>
      </c>
      <c r="Y197" s="136">
        <v>989367</v>
      </c>
      <c r="Z197" s="136" t="s">
        <v>173</v>
      </c>
      <c r="AA197" s="136">
        <v>846242</v>
      </c>
      <c r="AB197" s="136" t="s">
        <v>173</v>
      </c>
      <c r="AC197" s="136" t="s">
        <v>174</v>
      </c>
      <c r="AD197" s="137" t="s">
        <v>25</v>
      </c>
      <c r="AE197" s="143" t="s">
        <v>189</v>
      </c>
      <c r="AF197" s="123" t="s">
        <v>177</v>
      </c>
      <c r="AG197" s="136">
        <v>1</v>
      </c>
      <c r="AH197" s="121">
        <v>0</v>
      </c>
      <c r="AI197" s="127">
        <f>IF(AD197="TIPO I",'BASE LIQUIDACION REDEBAN 2025'!$B$2,IF(AD197="TIPO II",'BASE LIQUIDACION REDEBAN 2025'!$B$3,IF(AD197="TIPO III",'BASE LIQUIDACION REDEBAN 2025'!$B$4,IF(AD197="TIPO IV",'BASE LIQUIDACION REDEBAN 2025'!$B$5,IF(AE197="AEREO",'BASE LIQUIDACION REDEBAN 2025'!$B$6,'BASE LIQUIDACION REDEBAN 2025'!$B$5)))))</f>
        <v>75096.394270399993</v>
      </c>
      <c r="AJ197" s="127">
        <f>IF(AD197="TIPO I",'BASE LIQUIDACION REDEBAN 2025'!$B$10,IF(AD197="TIPO II",'BASE LIQUIDACION REDEBAN 2025'!$B$11,IF(AD197="TIPO III",'BASE LIQUIDACION REDEBAN 2025'!$B$12,'BASE LIQUIDACION REDEBAN 2025'!$B$13)))</f>
        <v>75096.394270399993</v>
      </c>
      <c r="AK197" s="128">
        <f t="shared" si="4"/>
        <v>75096.394270399993</v>
      </c>
    </row>
    <row r="198" spans="1:37" s="85" customFormat="1" ht="13.9">
      <c r="A198" s="137" t="s">
        <v>92</v>
      </c>
      <c r="B198" s="8" t="str">
        <f>VLOOKUP(A198,'CENTRO DE COSTOS'!A:D,4,FALSE)</f>
        <v>KEVIN ALEXIS CORZO BUSTOS</v>
      </c>
      <c r="C198" s="8" t="str">
        <f>VLOOKUP(A198,'CENTRO DE COSTOS'!A:D,2,FALSE)</f>
        <v>0004-0007</v>
      </c>
      <c r="D198" s="136">
        <v>41551</v>
      </c>
      <c r="E198" s="122" t="s">
        <v>1322</v>
      </c>
      <c r="F198" s="8" t="s">
        <v>1323</v>
      </c>
      <c r="G198" s="142">
        <v>45817</v>
      </c>
      <c r="H198" s="143">
        <v>45819</v>
      </c>
      <c r="I198" s="142">
        <v>45817</v>
      </c>
      <c r="J198" s="143">
        <v>45819</v>
      </c>
      <c r="K198" s="143">
        <v>45819</v>
      </c>
      <c r="L198" s="138" t="s">
        <v>256</v>
      </c>
      <c r="M198" s="137" t="s">
        <v>723</v>
      </c>
      <c r="N198" s="138" t="s">
        <v>1324</v>
      </c>
      <c r="O198" s="138">
        <v>79826</v>
      </c>
      <c r="P198" s="140" t="s">
        <v>165</v>
      </c>
      <c r="Q198" s="125" t="s">
        <v>166</v>
      </c>
      <c r="R198" s="126" t="s">
        <v>167</v>
      </c>
      <c r="S198" s="149" t="s">
        <v>168</v>
      </c>
      <c r="T198" s="150" t="s">
        <v>168</v>
      </c>
      <c r="U198" s="136" t="s">
        <v>169</v>
      </c>
      <c r="V198" s="139" t="s">
        <v>1325</v>
      </c>
      <c r="W198" s="146" t="s">
        <v>1326</v>
      </c>
      <c r="X198" s="136" t="s">
        <v>1327</v>
      </c>
      <c r="Y198" s="136">
        <v>763285</v>
      </c>
      <c r="Z198" s="136" t="s">
        <v>173</v>
      </c>
      <c r="AA198" s="136">
        <v>519993</v>
      </c>
      <c r="AB198" s="136" t="s">
        <v>173</v>
      </c>
      <c r="AC198" s="136" t="s">
        <v>174</v>
      </c>
      <c r="AD198" s="137" t="s">
        <v>30</v>
      </c>
      <c r="AE198" s="143" t="s">
        <v>189</v>
      </c>
      <c r="AF198" s="123" t="s">
        <v>177</v>
      </c>
      <c r="AG198" s="136">
        <v>1</v>
      </c>
      <c r="AH198" s="121">
        <v>0</v>
      </c>
      <c r="AI198" s="127">
        <f>IF(AD198="TIPO I",'BASE LIQUIDACION REDEBAN 2025'!$B$2,IF(AD198="TIPO II",'BASE LIQUIDACION REDEBAN 2025'!$B$3,IF(AD198="TIPO III",'BASE LIQUIDACION REDEBAN 2025'!$B$4,IF(AD198="TIPO IV",'BASE LIQUIDACION REDEBAN 2025'!$B$5,IF(AE198="AEREO",'BASE LIQUIDACION REDEBAN 2025'!$B$6,'BASE LIQUIDACION REDEBAN 2025'!$B$5)))))</f>
        <v>275728.78077800001</v>
      </c>
      <c r="AJ198" s="127">
        <f>IF(AD198="TIPO I",'BASE LIQUIDACION REDEBAN 2025'!$B$10,IF(AD198="TIPO II",'BASE LIQUIDACION REDEBAN 2025'!$B$11,IF(AD198="TIPO III",'BASE LIQUIDACION REDEBAN 2025'!$B$12,'BASE LIQUIDACION REDEBAN 2025'!$B$13)))</f>
        <v>196536.5258152</v>
      </c>
      <c r="AK198" s="128">
        <f t="shared" si="4"/>
        <v>275728.78077800001</v>
      </c>
    </row>
    <row r="199" spans="1:37" s="85" customFormat="1" ht="13.9">
      <c r="A199" s="137" t="s">
        <v>80</v>
      </c>
      <c r="B199" s="8" t="str">
        <f>VLOOKUP(A199,'CENTRO DE COSTOS'!A:D,4,FALSE)</f>
        <v>JOSE MAURICIO HERNANDEZ ROJAS</v>
      </c>
      <c r="C199" s="8" t="str">
        <f>VLOOKUP(A199,'CENTRO DE COSTOS'!A:D,2,FALSE)</f>
        <v>0004-0001</v>
      </c>
      <c r="D199" s="136">
        <v>13657</v>
      </c>
      <c r="E199" s="122" t="s">
        <v>1328</v>
      </c>
      <c r="F199" s="8" t="s">
        <v>1329</v>
      </c>
      <c r="G199" s="142">
        <v>45817</v>
      </c>
      <c r="H199" s="143">
        <v>45819</v>
      </c>
      <c r="I199" s="142">
        <v>45817</v>
      </c>
      <c r="J199" s="143">
        <v>45819</v>
      </c>
      <c r="K199" s="143">
        <v>45819</v>
      </c>
      <c r="L199" s="138" t="s">
        <v>364</v>
      </c>
      <c r="M199" s="137" t="s">
        <v>1330</v>
      </c>
      <c r="N199" s="138" t="s">
        <v>1331</v>
      </c>
      <c r="O199" s="138">
        <v>79788</v>
      </c>
      <c r="P199" s="140" t="s">
        <v>165</v>
      </c>
      <c r="Q199" s="125" t="s">
        <v>166</v>
      </c>
      <c r="R199" s="126" t="s">
        <v>167</v>
      </c>
      <c r="S199" s="149" t="s">
        <v>168</v>
      </c>
      <c r="T199" s="150" t="s">
        <v>168</v>
      </c>
      <c r="U199" s="136" t="s">
        <v>169</v>
      </c>
      <c r="V199" s="139" t="s">
        <v>1332</v>
      </c>
      <c r="W199" s="146" t="s">
        <v>367</v>
      </c>
      <c r="X199" s="136" t="s">
        <v>1333</v>
      </c>
      <c r="Y199" s="136">
        <v>763233</v>
      </c>
      <c r="Z199" s="136" t="s">
        <v>173</v>
      </c>
      <c r="AA199" s="136">
        <v>1239627</v>
      </c>
      <c r="AB199" s="136" t="s">
        <v>173</v>
      </c>
      <c r="AC199" s="136" t="s">
        <v>174</v>
      </c>
      <c r="AD199" s="137" t="s">
        <v>28</v>
      </c>
      <c r="AE199" s="143" t="s">
        <v>189</v>
      </c>
      <c r="AF199" s="123" t="s">
        <v>177</v>
      </c>
      <c r="AG199" s="136">
        <v>1</v>
      </c>
      <c r="AH199" s="121">
        <v>0</v>
      </c>
      <c r="AI199" s="127">
        <f>IF(AD199="TIPO I",'BASE LIQUIDACION REDEBAN 2025'!$B$2,IF(AD199="TIPO II",'BASE LIQUIDACION REDEBAN 2025'!$B$3,IF(AD199="TIPO III",'BASE LIQUIDACION REDEBAN 2025'!$B$4,IF(AD199="TIPO IV",'BASE LIQUIDACION REDEBAN 2025'!$B$5,IF(AE199="AEREO",'BASE LIQUIDACION REDEBAN 2025'!$B$6,'BASE LIQUIDACION REDEBAN 2025'!$B$5)))))</f>
        <v>163813.69572160003</v>
      </c>
      <c r="AJ199" s="127">
        <f>IF(AD199="TIPO I",'BASE LIQUIDACION REDEBAN 2025'!$B$10,IF(AD199="TIPO II",'BASE LIQUIDACION REDEBAN 2025'!$B$11,IF(AD199="TIPO III",'BASE LIQUIDACION REDEBAN 2025'!$B$12,'BASE LIQUIDACION REDEBAN 2025'!$B$13)))</f>
        <v>140395.6348884</v>
      </c>
      <c r="AK199" s="128">
        <f t="shared" si="4"/>
        <v>163813.69572160003</v>
      </c>
    </row>
    <row r="200" spans="1:37" s="85" customFormat="1" ht="13.9">
      <c r="A200" s="137" t="s">
        <v>86</v>
      </c>
      <c r="B200" s="8" t="str">
        <f>VLOOKUP(A200,'CENTRO DE COSTOS'!A:D,4,FALSE)</f>
        <v>KEVIN ALEXIS CORZO BUSTOS</v>
      </c>
      <c r="C200" s="8" t="str">
        <f>VLOOKUP(A200,'CENTRO DE COSTOS'!A:D,2,FALSE)</f>
        <v>0004-0007</v>
      </c>
      <c r="D200" s="136">
        <v>73585</v>
      </c>
      <c r="E200" s="122" t="s">
        <v>1334</v>
      </c>
      <c r="F200" s="8" t="s">
        <v>1335</v>
      </c>
      <c r="G200" s="142">
        <v>45817</v>
      </c>
      <c r="H200" s="143">
        <v>45819</v>
      </c>
      <c r="I200" s="142">
        <v>45817</v>
      </c>
      <c r="J200" s="143">
        <v>45819</v>
      </c>
      <c r="K200" s="143">
        <v>45819</v>
      </c>
      <c r="L200" s="138" t="s">
        <v>870</v>
      </c>
      <c r="M200" s="137" t="s">
        <v>1096</v>
      </c>
      <c r="N200" s="138" t="s">
        <v>1336</v>
      </c>
      <c r="O200" s="138">
        <v>79785</v>
      </c>
      <c r="P200" s="140" t="s">
        <v>165</v>
      </c>
      <c r="Q200" s="125" t="s">
        <v>166</v>
      </c>
      <c r="R200" s="126" t="s">
        <v>167</v>
      </c>
      <c r="S200" s="149" t="s">
        <v>168</v>
      </c>
      <c r="T200" s="150" t="s">
        <v>168</v>
      </c>
      <c r="U200" s="136" t="s">
        <v>169</v>
      </c>
      <c r="V200" s="139" t="s">
        <v>1337</v>
      </c>
      <c r="W200" s="146" t="s">
        <v>1099</v>
      </c>
      <c r="X200" s="136" t="s">
        <v>1338</v>
      </c>
      <c r="Y200" s="136">
        <v>810162</v>
      </c>
      <c r="Z200" s="136" t="s">
        <v>173</v>
      </c>
      <c r="AA200" s="136">
        <v>905326</v>
      </c>
      <c r="AB200" s="136" t="s">
        <v>173</v>
      </c>
      <c r="AC200" s="136" t="s">
        <v>174</v>
      </c>
      <c r="AD200" s="137" t="s">
        <v>28</v>
      </c>
      <c r="AE200" s="143" t="s">
        <v>189</v>
      </c>
      <c r="AF200" s="123" t="s">
        <v>177</v>
      </c>
      <c r="AG200" s="136">
        <v>1</v>
      </c>
      <c r="AH200" s="121">
        <v>0</v>
      </c>
      <c r="AI200" s="127">
        <f>IF(AD200="TIPO I",'BASE LIQUIDACION REDEBAN 2025'!$B$2,IF(AD200="TIPO II",'BASE LIQUIDACION REDEBAN 2025'!$B$3,IF(AD200="TIPO III",'BASE LIQUIDACION REDEBAN 2025'!$B$4,IF(AD200="TIPO IV",'BASE LIQUIDACION REDEBAN 2025'!$B$5,IF(AE200="AEREO",'BASE LIQUIDACION REDEBAN 2025'!$B$6,'BASE LIQUIDACION REDEBAN 2025'!$B$5)))))</f>
        <v>163813.69572160003</v>
      </c>
      <c r="AJ200" s="127">
        <f>IF(AD200="TIPO I",'BASE LIQUIDACION REDEBAN 2025'!$B$10,IF(AD200="TIPO II",'BASE LIQUIDACION REDEBAN 2025'!$B$11,IF(AD200="TIPO III",'BASE LIQUIDACION REDEBAN 2025'!$B$12,'BASE LIQUIDACION REDEBAN 2025'!$B$13)))</f>
        <v>140395.6348884</v>
      </c>
      <c r="AK200" s="128">
        <f t="shared" si="4"/>
        <v>163813.69572160003</v>
      </c>
    </row>
    <row r="201" spans="1:37" s="85" customFormat="1" ht="13.9">
      <c r="A201" s="137" t="s">
        <v>81</v>
      </c>
      <c r="B201" s="8" t="str">
        <f>VLOOKUP(A201,'CENTRO DE COSTOS'!A:D,4,FALSE)</f>
        <v>MIGUEL JULIÁN HERNÁNDEZ GUARÍN</v>
      </c>
      <c r="C201" s="8" t="str">
        <f>VLOOKUP(A201,'CENTRO DE COSTOS'!A:D,2,FALSE)</f>
        <v>0004-0008</v>
      </c>
      <c r="D201" s="136">
        <v>54001</v>
      </c>
      <c r="E201" s="122" t="s">
        <v>1339</v>
      </c>
      <c r="F201" s="8" t="s">
        <v>1340</v>
      </c>
      <c r="G201" s="142">
        <v>45817</v>
      </c>
      <c r="H201" s="143">
        <v>45819</v>
      </c>
      <c r="I201" s="142">
        <v>45817</v>
      </c>
      <c r="J201" s="143">
        <v>45818</v>
      </c>
      <c r="K201" s="143">
        <v>45818</v>
      </c>
      <c r="L201" s="138" t="s">
        <v>408</v>
      </c>
      <c r="M201" s="137" t="s">
        <v>81</v>
      </c>
      <c r="N201" s="138" t="s">
        <v>1341</v>
      </c>
      <c r="O201" s="138">
        <v>79767</v>
      </c>
      <c r="P201" s="140" t="s">
        <v>165</v>
      </c>
      <c r="Q201" s="125" t="s">
        <v>166</v>
      </c>
      <c r="R201" s="126" t="s">
        <v>167</v>
      </c>
      <c r="S201" s="149" t="s">
        <v>168</v>
      </c>
      <c r="T201" s="150" t="s">
        <v>168</v>
      </c>
      <c r="U201" s="136" t="s">
        <v>169</v>
      </c>
      <c r="V201" s="139" t="s">
        <v>1342</v>
      </c>
      <c r="W201" s="146" t="s">
        <v>846</v>
      </c>
      <c r="X201" s="136" t="s">
        <v>1343</v>
      </c>
      <c r="Y201" s="136">
        <v>1069563</v>
      </c>
      <c r="Z201" s="136" t="s">
        <v>173</v>
      </c>
      <c r="AA201" s="136">
        <v>940578</v>
      </c>
      <c r="AB201" s="136" t="s">
        <v>173</v>
      </c>
      <c r="AC201" s="136" t="s">
        <v>174</v>
      </c>
      <c r="AD201" s="137" t="s">
        <v>25</v>
      </c>
      <c r="AE201" s="143" t="s">
        <v>189</v>
      </c>
      <c r="AF201" s="123" t="s">
        <v>177</v>
      </c>
      <c r="AG201" s="136">
        <v>1</v>
      </c>
      <c r="AH201" s="121">
        <v>0</v>
      </c>
      <c r="AI201" s="127">
        <f>IF(AD201="TIPO I",'BASE LIQUIDACION REDEBAN 2025'!$B$2,IF(AD201="TIPO II",'BASE LIQUIDACION REDEBAN 2025'!$B$3,IF(AD201="TIPO III",'BASE LIQUIDACION REDEBAN 2025'!$B$4,IF(AD201="TIPO IV",'BASE LIQUIDACION REDEBAN 2025'!$B$5,IF(AE201="AEREO",'BASE LIQUIDACION REDEBAN 2025'!$B$6,'BASE LIQUIDACION REDEBAN 2025'!$B$5)))))</f>
        <v>75096.394270399993</v>
      </c>
      <c r="AJ201" s="127">
        <f>IF(AD201="TIPO I",'BASE LIQUIDACION REDEBAN 2025'!$B$10,IF(AD201="TIPO II",'BASE LIQUIDACION REDEBAN 2025'!$B$11,IF(AD201="TIPO III",'BASE LIQUIDACION REDEBAN 2025'!$B$12,'BASE LIQUIDACION REDEBAN 2025'!$B$13)))</f>
        <v>75096.394270399993</v>
      </c>
      <c r="AK201" s="128">
        <f t="shared" si="4"/>
        <v>75096.394270399993</v>
      </c>
    </row>
    <row r="202" spans="1:37" s="85" customFormat="1" ht="13.9">
      <c r="A202" s="137" t="s">
        <v>97</v>
      </c>
      <c r="B202" s="8" t="str">
        <f>VLOOKUP(A202,'CENTRO DE COSTOS'!A:D,4,FALSE)</f>
        <v>JOSE MAURICIO HERNANDEZ ROJAS</v>
      </c>
      <c r="C202" s="8" t="str">
        <f>VLOOKUP(A202,'CENTRO DE COSTOS'!A:D,2,FALSE)</f>
        <v>0004-0001</v>
      </c>
      <c r="D202" s="136">
        <v>70708</v>
      </c>
      <c r="E202" s="122" t="s">
        <v>1344</v>
      </c>
      <c r="F202" s="8" t="s">
        <v>1345</v>
      </c>
      <c r="G202" s="142">
        <v>45817</v>
      </c>
      <c r="H202" s="143">
        <v>45819</v>
      </c>
      <c r="I202" s="142">
        <v>45817</v>
      </c>
      <c r="J202" s="143">
        <v>45819</v>
      </c>
      <c r="K202" s="143">
        <v>45819</v>
      </c>
      <c r="L202" s="138" t="s">
        <v>730</v>
      </c>
      <c r="M202" s="137" t="s">
        <v>1346</v>
      </c>
      <c r="N202" s="138" t="s">
        <v>1347</v>
      </c>
      <c r="O202" s="138">
        <v>79789</v>
      </c>
      <c r="P202" s="140" t="s">
        <v>165</v>
      </c>
      <c r="Q202" s="125" t="s">
        <v>166</v>
      </c>
      <c r="R202" s="126" t="s">
        <v>167</v>
      </c>
      <c r="S202" s="149" t="s">
        <v>168</v>
      </c>
      <c r="T202" s="150" t="s">
        <v>168</v>
      </c>
      <c r="U202" s="136" t="s">
        <v>169</v>
      </c>
      <c r="V202" s="139" t="s">
        <v>1348</v>
      </c>
      <c r="W202" s="146" t="s">
        <v>733</v>
      </c>
      <c r="X202" s="136" t="s">
        <v>1349</v>
      </c>
      <c r="Y202" s="136">
        <v>1106418</v>
      </c>
      <c r="Z202" s="136" t="s">
        <v>173</v>
      </c>
      <c r="AA202" s="136">
        <v>932534</v>
      </c>
      <c r="AB202" s="136" t="s">
        <v>173</v>
      </c>
      <c r="AC202" s="136" t="s">
        <v>174</v>
      </c>
      <c r="AD202" s="137" t="s">
        <v>30</v>
      </c>
      <c r="AE202" s="143" t="s">
        <v>189</v>
      </c>
      <c r="AF202" s="123" t="s">
        <v>177</v>
      </c>
      <c r="AG202" s="136">
        <v>1</v>
      </c>
      <c r="AH202" s="121">
        <v>0</v>
      </c>
      <c r="AI202" s="127">
        <f>IF(AD202="TIPO I",'BASE LIQUIDACION REDEBAN 2025'!$B$2,IF(AD202="TIPO II",'BASE LIQUIDACION REDEBAN 2025'!$B$3,IF(AD202="TIPO III",'BASE LIQUIDACION REDEBAN 2025'!$B$4,IF(AD202="TIPO IV",'BASE LIQUIDACION REDEBAN 2025'!$B$5,IF(AE202="AEREO",'BASE LIQUIDACION REDEBAN 2025'!$B$6,'BASE LIQUIDACION REDEBAN 2025'!$B$5)))))</f>
        <v>275728.78077800001</v>
      </c>
      <c r="AJ202" s="127">
        <f>IF(AD202="TIPO I",'BASE LIQUIDACION REDEBAN 2025'!$B$10,IF(AD202="TIPO II",'BASE LIQUIDACION REDEBAN 2025'!$B$11,IF(AD202="TIPO III",'BASE LIQUIDACION REDEBAN 2025'!$B$12,'BASE LIQUIDACION REDEBAN 2025'!$B$13)))</f>
        <v>196536.5258152</v>
      </c>
      <c r="AK202" s="128">
        <f t="shared" si="4"/>
        <v>275728.78077800001</v>
      </c>
    </row>
    <row r="203" spans="1:37" s="85" customFormat="1" ht="13.9">
      <c r="A203" s="137" t="s">
        <v>98</v>
      </c>
      <c r="B203" s="8" t="str">
        <f>VLOOKUP(A203,'CENTRO DE COSTOS'!A:D,4,FALSE)</f>
        <v>MIGUEL JULIÁN HERNÁNDEZ GUARÍN</v>
      </c>
      <c r="C203" s="8" t="str">
        <f>VLOOKUP(A203,'CENTRO DE COSTOS'!A:D,2,FALSE)</f>
        <v>0004-0008</v>
      </c>
      <c r="D203" s="136">
        <v>15001</v>
      </c>
      <c r="E203" s="122" t="s">
        <v>1350</v>
      </c>
      <c r="F203" s="8" t="s">
        <v>1351</v>
      </c>
      <c r="G203" s="142">
        <v>45817</v>
      </c>
      <c r="H203" s="143">
        <v>45819</v>
      </c>
      <c r="I203" s="142">
        <v>45817</v>
      </c>
      <c r="J203" s="143">
        <v>45818</v>
      </c>
      <c r="K203" s="143">
        <v>45818</v>
      </c>
      <c r="L203" s="138" t="s">
        <v>371</v>
      </c>
      <c r="M203" s="137" t="s">
        <v>98</v>
      </c>
      <c r="N203" s="138" t="s">
        <v>1352</v>
      </c>
      <c r="O203" s="138">
        <v>79800</v>
      </c>
      <c r="P203" s="140" t="s">
        <v>165</v>
      </c>
      <c r="Q203" s="125" t="s">
        <v>166</v>
      </c>
      <c r="R203" s="126" t="s">
        <v>167</v>
      </c>
      <c r="S203" s="149" t="s">
        <v>168</v>
      </c>
      <c r="T203" s="150" t="s">
        <v>168</v>
      </c>
      <c r="U203" s="136" t="s">
        <v>169</v>
      </c>
      <c r="V203" s="139" t="s">
        <v>1353</v>
      </c>
      <c r="W203" s="146" t="s">
        <v>1354</v>
      </c>
      <c r="X203" s="136" t="s">
        <v>1355</v>
      </c>
      <c r="Y203" s="136">
        <v>853219</v>
      </c>
      <c r="Z203" s="136" t="s">
        <v>173</v>
      </c>
      <c r="AA203" s="136">
        <v>863901</v>
      </c>
      <c r="AB203" s="136" t="s">
        <v>173</v>
      </c>
      <c r="AC203" s="136" t="s">
        <v>174</v>
      </c>
      <c r="AD203" s="137" t="s">
        <v>25</v>
      </c>
      <c r="AE203" s="143" t="s">
        <v>189</v>
      </c>
      <c r="AF203" s="123" t="s">
        <v>177</v>
      </c>
      <c r="AG203" s="136">
        <v>1</v>
      </c>
      <c r="AH203" s="121">
        <v>0</v>
      </c>
      <c r="AI203" s="127">
        <f>IF(AD203="TIPO I",'BASE LIQUIDACION REDEBAN 2025'!$B$2,IF(AD203="TIPO II",'BASE LIQUIDACION REDEBAN 2025'!$B$3,IF(AD203="TIPO III",'BASE LIQUIDACION REDEBAN 2025'!$B$4,IF(AD203="TIPO IV",'BASE LIQUIDACION REDEBAN 2025'!$B$5,IF(AE203="AEREO",'BASE LIQUIDACION REDEBAN 2025'!$B$6,'BASE LIQUIDACION REDEBAN 2025'!$B$5)))))</f>
        <v>75096.394270399993</v>
      </c>
      <c r="AJ203" s="127">
        <f>IF(AD203="TIPO I",'BASE LIQUIDACION REDEBAN 2025'!$B$10,IF(AD203="TIPO II",'BASE LIQUIDACION REDEBAN 2025'!$B$11,IF(AD203="TIPO III",'BASE LIQUIDACION REDEBAN 2025'!$B$12,'BASE LIQUIDACION REDEBAN 2025'!$B$13)))</f>
        <v>75096.394270399993</v>
      </c>
      <c r="AK203" s="128">
        <f t="shared" si="4"/>
        <v>75096.394270399993</v>
      </c>
    </row>
    <row r="204" spans="1:37" s="85" customFormat="1" ht="13.9">
      <c r="A204" s="137" t="s">
        <v>98</v>
      </c>
      <c r="B204" s="8" t="str">
        <f>VLOOKUP(A204,'CENTRO DE COSTOS'!A:D,4,FALSE)</f>
        <v>MIGUEL JULIÁN HERNÁNDEZ GUARÍN</v>
      </c>
      <c r="C204" s="8" t="str">
        <f>VLOOKUP(A204,'CENTRO DE COSTOS'!A:D,2,FALSE)</f>
        <v>0004-0008</v>
      </c>
      <c r="D204" s="136">
        <v>15507</v>
      </c>
      <c r="E204" s="122" t="s">
        <v>1356</v>
      </c>
      <c r="F204" s="8" t="s">
        <v>1357</v>
      </c>
      <c r="G204" s="142">
        <v>45817</v>
      </c>
      <c r="H204" s="143">
        <v>45819</v>
      </c>
      <c r="I204" s="142">
        <v>45817</v>
      </c>
      <c r="J204" s="143">
        <v>45819</v>
      </c>
      <c r="K204" s="143">
        <v>45819</v>
      </c>
      <c r="L204" s="138" t="s">
        <v>371</v>
      </c>
      <c r="M204" s="137" t="s">
        <v>1358</v>
      </c>
      <c r="N204" s="138" t="s">
        <v>1359</v>
      </c>
      <c r="O204" s="138">
        <v>79819</v>
      </c>
      <c r="P204" s="140" t="s">
        <v>165</v>
      </c>
      <c r="Q204" s="125" t="s">
        <v>166</v>
      </c>
      <c r="R204" s="126" t="s">
        <v>167</v>
      </c>
      <c r="S204" s="149" t="s">
        <v>168</v>
      </c>
      <c r="T204" s="150" t="s">
        <v>168</v>
      </c>
      <c r="U204" s="136" t="s">
        <v>169</v>
      </c>
      <c r="V204" s="139" t="s">
        <v>1360</v>
      </c>
      <c r="W204" s="146" t="s">
        <v>1163</v>
      </c>
      <c r="X204" s="136" t="s">
        <v>1361</v>
      </c>
      <c r="Y204" s="136">
        <v>1051539</v>
      </c>
      <c r="Z204" s="136" t="s">
        <v>173</v>
      </c>
      <c r="AA204" s="136">
        <v>529735</v>
      </c>
      <c r="AB204" s="136" t="s">
        <v>173</v>
      </c>
      <c r="AC204" s="136" t="s">
        <v>174</v>
      </c>
      <c r="AD204" s="137" t="s">
        <v>32</v>
      </c>
      <c r="AE204" s="143" t="s">
        <v>189</v>
      </c>
      <c r="AF204" s="123" t="s">
        <v>177</v>
      </c>
      <c r="AG204" s="136">
        <v>1</v>
      </c>
      <c r="AH204" s="121">
        <v>0</v>
      </c>
      <c r="AI204" s="127">
        <f>IF(AD204="TIPO I",'BASE LIQUIDACION REDEBAN 2025'!$B$2,IF(AD204="TIPO II",'BASE LIQUIDACION REDEBAN 2025'!$B$3,IF(AD204="TIPO III",'BASE LIQUIDACION REDEBAN 2025'!$B$4,IF(AD204="TIPO IV",'BASE LIQUIDACION REDEBAN 2025'!$B$5,IF(AE204="AEREO",'BASE LIQUIDACION REDEBAN 2025'!$B$6,'BASE LIQUIDACION REDEBAN 2025'!$B$5)))))</f>
        <v>504832.64687880001</v>
      </c>
      <c r="AJ204" s="127">
        <f>IF(AD204="TIPO I",'BASE LIQUIDACION REDEBAN 2025'!$B$10,IF(AD204="TIPO II",'BASE LIQUIDACION REDEBAN 2025'!$B$11,IF(AD204="TIPO III",'BASE LIQUIDACION REDEBAN 2025'!$B$12,'BASE LIQUIDACION REDEBAN 2025'!$B$13)))</f>
        <v>196536.5258152</v>
      </c>
      <c r="AK204" s="128">
        <f t="shared" si="4"/>
        <v>504832.64687880001</v>
      </c>
    </row>
    <row r="205" spans="1:37" s="85" customFormat="1" ht="13.9">
      <c r="A205" s="137" t="s">
        <v>76</v>
      </c>
      <c r="B205" s="8" t="str">
        <f>VLOOKUP(A205,'CENTRO DE COSTOS'!A:D,4,FALSE)</f>
        <v>DIEGO FERNANDO HENAO CARDONA</v>
      </c>
      <c r="C205" s="8" t="str">
        <f>VLOOKUP(A205,'CENTRO DE COSTOS'!A:D,2,FALSE)</f>
        <v>0004-0003</v>
      </c>
      <c r="D205" s="136">
        <v>19001</v>
      </c>
      <c r="E205" s="122" t="s">
        <v>1362</v>
      </c>
      <c r="F205" s="8" t="s">
        <v>1363</v>
      </c>
      <c r="G205" s="142">
        <v>45817</v>
      </c>
      <c r="H205" s="143">
        <v>45819</v>
      </c>
      <c r="I205" s="142">
        <v>45817</v>
      </c>
      <c r="J205" s="143">
        <v>45818</v>
      </c>
      <c r="K205" s="143">
        <v>45818</v>
      </c>
      <c r="L205" s="138" t="s">
        <v>200</v>
      </c>
      <c r="M205" s="137" t="s">
        <v>95</v>
      </c>
      <c r="N205" s="138" t="s">
        <v>1364</v>
      </c>
      <c r="O205" s="138">
        <v>79828</v>
      </c>
      <c r="P205" s="140" t="s">
        <v>165</v>
      </c>
      <c r="Q205" s="125" t="s">
        <v>166</v>
      </c>
      <c r="R205" s="126" t="s">
        <v>167</v>
      </c>
      <c r="S205" s="149" t="s">
        <v>168</v>
      </c>
      <c r="T205" s="150" t="s">
        <v>168</v>
      </c>
      <c r="U205" s="136" t="s">
        <v>169</v>
      </c>
      <c r="V205" s="139" t="s">
        <v>1365</v>
      </c>
      <c r="W205" s="146" t="s">
        <v>204</v>
      </c>
      <c r="X205" s="136" t="s">
        <v>1366</v>
      </c>
      <c r="Y205" s="136">
        <v>1056499</v>
      </c>
      <c r="Z205" s="136" t="s">
        <v>173</v>
      </c>
      <c r="AA205" s="136">
        <v>514914</v>
      </c>
      <c r="AB205" s="136" t="s">
        <v>173</v>
      </c>
      <c r="AC205" s="136" t="s">
        <v>174</v>
      </c>
      <c r="AD205" s="137" t="s">
        <v>30</v>
      </c>
      <c r="AE205" s="143" t="s">
        <v>189</v>
      </c>
      <c r="AF205" s="123" t="s">
        <v>177</v>
      </c>
      <c r="AG205" s="136">
        <v>1</v>
      </c>
      <c r="AH205" s="121">
        <v>0</v>
      </c>
      <c r="AI205" s="127">
        <f>IF(AD205="TIPO I",'BASE LIQUIDACION REDEBAN 2025'!$B$2,IF(AD205="TIPO II",'BASE LIQUIDACION REDEBAN 2025'!$B$3,IF(AD205="TIPO III",'BASE LIQUIDACION REDEBAN 2025'!$B$4,IF(AD205="TIPO IV",'BASE LIQUIDACION REDEBAN 2025'!$B$5,IF(AE205="AEREO",'BASE LIQUIDACION REDEBAN 2025'!$B$6,'BASE LIQUIDACION REDEBAN 2025'!$B$5)))))</f>
        <v>275728.78077800001</v>
      </c>
      <c r="AJ205" s="127">
        <f>IF(AD205="TIPO I",'BASE LIQUIDACION REDEBAN 2025'!$B$10,IF(AD205="TIPO II",'BASE LIQUIDACION REDEBAN 2025'!$B$11,IF(AD205="TIPO III",'BASE LIQUIDACION REDEBAN 2025'!$B$12,'BASE LIQUIDACION REDEBAN 2025'!$B$13)))</f>
        <v>196536.5258152</v>
      </c>
      <c r="AK205" s="128">
        <f t="shared" si="4"/>
        <v>275728.78077800001</v>
      </c>
    </row>
    <row r="206" spans="1:37" s="85" customFormat="1" ht="13.9">
      <c r="A206" s="137" t="s">
        <v>68</v>
      </c>
      <c r="B206" s="8" t="str">
        <f>VLOOKUP(A206,'CENTRO DE COSTOS'!A:D,4,FALSE)</f>
        <v>WILLIAM ASDRUBAL ROZO ROZO</v>
      </c>
      <c r="C206" s="8" t="str">
        <f>VLOOKUP(A206,'CENTRO DE COSTOS'!A:D,2,FALSE)</f>
        <v>0004-0004</v>
      </c>
      <c r="D206" s="136">
        <v>11001</v>
      </c>
      <c r="E206" s="122" t="s">
        <v>1367</v>
      </c>
      <c r="F206" s="8" t="s">
        <v>1368</v>
      </c>
      <c r="G206" s="142">
        <v>45817</v>
      </c>
      <c r="H206" s="143">
        <v>45819</v>
      </c>
      <c r="I206" s="142">
        <v>45817</v>
      </c>
      <c r="J206" s="143">
        <v>45818</v>
      </c>
      <c r="K206" s="143">
        <v>45818</v>
      </c>
      <c r="L206" s="138" t="s">
        <v>298</v>
      </c>
      <c r="M206" s="137" t="s">
        <v>68</v>
      </c>
      <c r="N206" s="138" t="s">
        <v>1369</v>
      </c>
      <c r="O206" s="138">
        <v>79746</v>
      </c>
      <c r="P206" s="140" t="s">
        <v>165</v>
      </c>
      <c r="Q206" s="125" t="s">
        <v>166</v>
      </c>
      <c r="R206" s="126" t="s">
        <v>167</v>
      </c>
      <c r="S206" s="149" t="s">
        <v>168</v>
      </c>
      <c r="T206" s="150" t="s">
        <v>168</v>
      </c>
      <c r="U206" s="136" t="s">
        <v>169</v>
      </c>
      <c r="V206" s="139" t="s">
        <v>1370</v>
      </c>
      <c r="W206" s="146" t="s">
        <v>1288</v>
      </c>
      <c r="X206" s="136" t="s">
        <v>1371</v>
      </c>
      <c r="Y206" s="136">
        <v>751029</v>
      </c>
      <c r="Z206" s="136" t="s">
        <v>173</v>
      </c>
      <c r="AA206" s="136">
        <v>1238729</v>
      </c>
      <c r="AB206" s="136" t="s">
        <v>173</v>
      </c>
      <c r="AC206" s="136" t="s">
        <v>174</v>
      </c>
      <c r="AD206" s="137" t="s">
        <v>25</v>
      </c>
      <c r="AE206" s="143" t="s">
        <v>189</v>
      </c>
      <c r="AF206" s="123" t="s">
        <v>177</v>
      </c>
      <c r="AG206" s="136">
        <v>1</v>
      </c>
      <c r="AH206" s="121">
        <v>0</v>
      </c>
      <c r="AI206" s="127">
        <f>IF(AD206="TIPO I",'BASE LIQUIDACION REDEBAN 2025'!$B$2,IF(AD206="TIPO II",'BASE LIQUIDACION REDEBAN 2025'!$B$3,IF(AD206="TIPO III",'BASE LIQUIDACION REDEBAN 2025'!$B$4,IF(AD206="TIPO IV",'BASE LIQUIDACION REDEBAN 2025'!$B$5,IF(AE206="AEREO",'BASE LIQUIDACION REDEBAN 2025'!$B$6,'BASE LIQUIDACION REDEBAN 2025'!$B$5)))))</f>
        <v>75096.394270399993</v>
      </c>
      <c r="AJ206" s="127">
        <f>IF(AD206="TIPO I",'BASE LIQUIDACION REDEBAN 2025'!$B$10,IF(AD206="TIPO II",'BASE LIQUIDACION REDEBAN 2025'!$B$11,IF(AD206="TIPO III",'BASE LIQUIDACION REDEBAN 2025'!$B$12,'BASE LIQUIDACION REDEBAN 2025'!$B$13)))</f>
        <v>75096.394270399993</v>
      </c>
      <c r="AK206" s="128">
        <f t="shared" si="4"/>
        <v>75096.394270399993</v>
      </c>
    </row>
    <row r="207" spans="1:37" s="85" customFormat="1" ht="13.9">
      <c r="A207" s="137" t="s">
        <v>76</v>
      </c>
      <c r="B207" s="8" t="str">
        <f>VLOOKUP(A207,'CENTRO DE COSTOS'!A:D,4,FALSE)</f>
        <v>DIEGO FERNANDO HENAO CARDONA</v>
      </c>
      <c r="C207" s="8" t="str">
        <f>VLOOKUP(A207,'CENTRO DE COSTOS'!A:D,2,FALSE)</f>
        <v>0004-0003</v>
      </c>
      <c r="D207" s="136">
        <v>76130</v>
      </c>
      <c r="E207" s="122" t="s">
        <v>1372</v>
      </c>
      <c r="F207" s="8" t="s">
        <v>1373</v>
      </c>
      <c r="G207" s="142">
        <v>45817</v>
      </c>
      <c r="H207" s="143">
        <v>45819</v>
      </c>
      <c r="I207" s="142">
        <v>45817</v>
      </c>
      <c r="J207" s="143">
        <v>45818</v>
      </c>
      <c r="K207" s="143">
        <v>45818</v>
      </c>
      <c r="L207" s="138" t="s">
        <v>230</v>
      </c>
      <c r="M207" s="137" t="s">
        <v>527</v>
      </c>
      <c r="N207" s="138" t="s">
        <v>1374</v>
      </c>
      <c r="O207" s="138">
        <v>79756</v>
      </c>
      <c r="P207" s="140" t="s">
        <v>165</v>
      </c>
      <c r="Q207" s="125" t="s">
        <v>166</v>
      </c>
      <c r="R207" s="126" t="s">
        <v>167</v>
      </c>
      <c r="S207" s="149" t="s">
        <v>168</v>
      </c>
      <c r="T207" s="150" t="s">
        <v>168</v>
      </c>
      <c r="U207" s="136" t="s">
        <v>169</v>
      </c>
      <c r="V207" s="139" t="s">
        <v>1375</v>
      </c>
      <c r="W207" s="146" t="s">
        <v>313</v>
      </c>
      <c r="X207" s="136" t="s">
        <v>1376</v>
      </c>
      <c r="Y207" s="136">
        <v>1235365</v>
      </c>
      <c r="Z207" s="136">
        <v>1072744</v>
      </c>
      <c r="AA207" s="136" t="s">
        <v>1377</v>
      </c>
      <c r="AB207" s="136" t="s">
        <v>173</v>
      </c>
      <c r="AC207" s="136" t="s">
        <v>174</v>
      </c>
      <c r="AD207" s="137" t="s">
        <v>28</v>
      </c>
      <c r="AE207" s="143" t="s">
        <v>189</v>
      </c>
      <c r="AF207" s="123" t="s">
        <v>177</v>
      </c>
      <c r="AG207" s="136">
        <v>1</v>
      </c>
      <c r="AH207" s="121">
        <v>0</v>
      </c>
      <c r="AI207" s="127">
        <f>IF(AD207="TIPO I",'BASE LIQUIDACION REDEBAN 2025'!$B$2,IF(AD207="TIPO II",'BASE LIQUIDACION REDEBAN 2025'!$B$3,IF(AD207="TIPO III",'BASE LIQUIDACION REDEBAN 2025'!$B$4,IF(AD207="TIPO IV",'BASE LIQUIDACION REDEBAN 2025'!$B$5,IF(AE207="AEREO",'BASE LIQUIDACION REDEBAN 2025'!$B$6,'BASE LIQUIDACION REDEBAN 2025'!$B$5)))))</f>
        <v>163813.69572160003</v>
      </c>
      <c r="AJ207" s="127">
        <f>IF(AD207="TIPO I",'BASE LIQUIDACION REDEBAN 2025'!$B$10,IF(AD207="TIPO II",'BASE LIQUIDACION REDEBAN 2025'!$B$11,IF(AD207="TIPO III",'BASE LIQUIDACION REDEBAN 2025'!$B$12,'BASE LIQUIDACION REDEBAN 2025'!$B$13)))</f>
        <v>140395.6348884</v>
      </c>
      <c r="AK207" s="128">
        <f t="shared" si="4"/>
        <v>163813.69572160003</v>
      </c>
    </row>
    <row r="208" spans="1:37" s="85" customFormat="1" ht="13.9">
      <c r="A208" s="137" t="s">
        <v>68</v>
      </c>
      <c r="B208" s="8" t="str">
        <f>VLOOKUP(A208,'CENTRO DE COSTOS'!A:D,4,FALSE)</f>
        <v>WILLIAM ASDRUBAL ROZO ROZO</v>
      </c>
      <c r="C208" s="8" t="str">
        <f>VLOOKUP(A208,'CENTRO DE COSTOS'!A:D,2,FALSE)</f>
        <v>0004-0004</v>
      </c>
      <c r="D208" s="136">
        <v>25845</v>
      </c>
      <c r="E208" s="122" t="s">
        <v>1378</v>
      </c>
      <c r="F208" s="8" t="s">
        <v>1379</v>
      </c>
      <c r="G208" s="142">
        <v>45817</v>
      </c>
      <c r="H208" s="143">
        <v>45819</v>
      </c>
      <c r="I208" s="142">
        <v>45817</v>
      </c>
      <c r="J208" s="143">
        <v>45819</v>
      </c>
      <c r="K208" s="143">
        <v>45819</v>
      </c>
      <c r="L208" s="138" t="s">
        <v>298</v>
      </c>
      <c r="M208" s="137" t="s">
        <v>1380</v>
      </c>
      <c r="N208" s="138" t="s">
        <v>1381</v>
      </c>
      <c r="O208" s="138">
        <v>79790</v>
      </c>
      <c r="P208" s="140" t="s">
        <v>165</v>
      </c>
      <c r="Q208" s="125" t="s">
        <v>166</v>
      </c>
      <c r="R208" s="126" t="s">
        <v>167</v>
      </c>
      <c r="S208" s="149" t="s">
        <v>168</v>
      </c>
      <c r="T208" s="150" t="s">
        <v>168</v>
      </c>
      <c r="U208" s="136" t="s">
        <v>169</v>
      </c>
      <c r="V208" s="139" t="s">
        <v>1382</v>
      </c>
      <c r="W208" s="146" t="s">
        <v>1288</v>
      </c>
      <c r="X208" s="136" t="s">
        <v>1383</v>
      </c>
      <c r="Y208" s="136">
        <v>1106474</v>
      </c>
      <c r="Z208" s="136" t="s">
        <v>173</v>
      </c>
      <c r="AA208" s="136">
        <v>913799</v>
      </c>
      <c r="AB208" s="136" t="s">
        <v>173</v>
      </c>
      <c r="AC208" s="136" t="s">
        <v>174</v>
      </c>
      <c r="AD208" s="137" t="s">
        <v>28</v>
      </c>
      <c r="AE208" s="143" t="s">
        <v>189</v>
      </c>
      <c r="AF208" s="123" t="s">
        <v>177</v>
      </c>
      <c r="AG208" s="136">
        <v>1</v>
      </c>
      <c r="AH208" s="121">
        <v>0</v>
      </c>
      <c r="AI208" s="127">
        <f>IF(AD208="TIPO I",'BASE LIQUIDACION REDEBAN 2025'!$B$2,IF(AD208="TIPO II",'BASE LIQUIDACION REDEBAN 2025'!$B$3,IF(AD208="TIPO III",'BASE LIQUIDACION REDEBAN 2025'!$B$4,IF(AD208="TIPO IV",'BASE LIQUIDACION REDEBAN 2025'!$B$5,IF(AE208="AEREO",'BASE LIQUIDACION REDEBAN 2025'!$B$6,'BASE LIQUIDACION REDEBAN 2025'!$B$5)))))</f>
        <v>163813.69572160003</v>
      </c>
      <c r="AJ208" s="127">
        <f>IF(AD208="TIPO I",'BASE LIQUIDACION REDEBAN 2025'!$B$10,IF(AD208="TIPO II",'BASE LIQUIDACION REDEBAN 2025'!$B$11,IF(AD208="TIPO III",'BASE LIQUIDACION REDEBAN 2025'!$B$12,'BASE LIQUIDACION REDEBAN 2025'!$B$13)))</f>
        <v>140395.6348884</v>
      </c>
      <c r="AK208" s="128">
        <f t="shared" si="4"/>
        <v>163813.69572160003</v>
      </c>
    </row>
    <row r="209" spans="1:37" s="85" customFormat="1" ht="13.9">
      <c r="A209" s="137" t="s">
        <v>98</v>
      </c>
      <c r="B209" s="8" t="str">
        <f>VLOOKUP(A209,'CENTRO DE COSTOS'!A:D,4,FALSE)</f>
        <v>MIGUEL JULIÁN HERNÁNDEZ GUARÍN</v>
      </c>
      <c r="C209" s="8" t="str">
        <f>VLOOKUP(A209,'CENTRO DE COSTOS'!A:D,2,FALSE)</f>
        <v>0004-0008</v>
      </c>
      <c r="D209" s="136">
        <v>15001</v>
      </c>
      <c r="E209" s="122" t="s">
        <v>1384</v>
      </c>
      <c r="F209" s="8" t="s">
        <v>1385</v>
      </c>
      <c r="G209" s="142">
        <v>45817</v>
      </c>
      <c r="H209" s="143">
        <v>45819</v>
      </c>
      <c r="I209" s="142">
        <v>45817</v>
      </c>
      <c r="J209" s="143">
        <v>45818</v>
      </c>
      <c r="K209" s="143">
        <v>45818</v>
      </c>
      <c r="L209" s="138" t="s">
        <v>371</v>
      </c>
      <c r="M209" s="137" t="s">
        <v>98</v>
      </c>
      <c r="N209" s="138" t="s">
        <v>1386</v>
      </c>
      <c r="O209" s="138">
        <v>79799</v>
      </c>
      <c r="P209" s="140" t="s">
        <v>165</v>
      </c>
      <c r="Q209" s="125" t="s">
        <v>166</v>
      </c>
      <c r="R209" s="126" t="s">
        <v>167</v>
      </c>
      <c r="S209" s="149" t="s">
        <v>168</v>
      </c>
      <c r="T209" s="150" t="s">
        <v>168</v>
      </c>
      <c r="U209" s="136" t="s">
        <v>169</v>
      </c>
      <c r="V209" s="139" t="s">
        <v>1387</v>
      </c>
      <c r="W209" s="146" t="s">
        <v>1354</v>
      </c>
      <c r="X209" s="136" t="s">
        <v>1388</v>
      </c>
      <c r="Y209" s="136">
        <v>766893</v>
      </c>
      <c r="Z209" s="136" t="s">
        <v>173</v>
      </c>
      <c r="AA209" s="136">
        <v>839809</v>
      </c>
      <c r="AB209" s="136" t="s">
        <v>173</v>
      </c>
      <c r="AC209" s="136" t="s">
        <v>174</v>
      </c>
      <c r="AD209" s="137" t="s">
        <v>25</v>
      </c>
      <c r="AE209" s="143" t="s">
        <v>189</v>
      </c>
      <c r="AF209" s="123" t="s">
        <v>177</v>
      </c>
      <c r="AG209" s="136">
        <v>1</v>
      </c>
      <c r="AH209" s="121">
        <v>0</v>
      </c>
      <c r="AI209" s="127">
        <f>IF(AD209="TIPO I",'BASE LIQUIDACION REDEBAN 2025'!$B$2,IF(AD209="TIPO II",'BASE LIQUIDACION REDEBAN 2025'!$B$3,IF(AD209="TIPO III",'BASE LIQUIDACION REDEBAN 2025'!$B$4,IF(AD209="TIPO IV",'BASE LIQUIDACION REDEBAN 2025'!$B$5,IF(AE209="AEREO",'BASE LIQUIDACION REDEBAN 2025'!$B$6,'BASE LIQUIDACION REDEBAN 2025'!$B$5)))))</f>
        <v>75096.394270399993</v>
      </c>
      <c r="AJ209" s="127">
        <f>IF(AD209="TIPO I",'BASE LIQUIDACION REDEBAN 2025'!$B$10,IF(AD209="TIPO II",'BASE LIQUIDACION REDEBAN 2025'!$B$11,IF(AD209="TIPO III",'BASE LIQUIDACION REDEBAN 2025'!$B$12,'BASE LIQUIDACION REDEBAN 2025'!$B$13)))</f>
        <v>75096.394270399993</v>
      </c>
      <c r="AK209" s="128">
        <f t="shared" si="4"/>
        <v>75096.394270399993</v>
      </c>
    </row>
    <row r="210" spans="1:37" s="85" customFormat="1" ht="13.9">
      <c r="A210" s="137" t="s">
        <v>91</v>
      </c>
      <c r="B210" s="8" t="str">
        <f>VLOOKUP(A210,'CENTRO DE COSTOS'!A:D,4,FALSE)</f>
        <v>JOSE MAURICIO HERNANDEZ ROJAS</v>
      </c>
      <c r="C210" s="8" t="str">
        <f>VLOOKUP(A210,'CENTRO DE COSTOS'!A:D,2,FALSE)</f>
        <v>0004-0001</v>
      </c>
      <c r="D210" s="136">
        <v>23068</v>
      </c>
      <c r="E210" s="122" t="s">
        <v>1389</v>
      </c>
      <c r="F210" s="8" t="s">
        <v>1390</v>
      </c>
      <c r="G210" s="142">
        <v>45817</v>
      </c>
      <c r="H210" s="143">
        <v>45819</v>
      </c>
      <c r="I210" s="142">
        <v>45817</v>
      </c>
      <c r="J210" s="143">
        <v>45819</v>
      </c>
      <c r="K210" s="143">
        <v>45819</v>
      </c>
      <c r="L210" s="138" t="s">
        <v>612</v>
      </c>
      <c r="M210" s="137" t="s">
        <v>1391</v>
      </c>
      <c r="N210" s="138" t="s">
        <v>1392</v>
      </c>
      <c r="O210" s="138">
        <v>79735</v>
      </c>
      <c r="P210" s="140" t="s">
        <v>165</v>
      </c>
      <c r="Q210" s="125" t="s">
        <v>166</v>
      </c>
      <c r="R210" s="126" t="s">
        <v>167</v>
      </c>
      <c r="S210" s="149" t="s">
        <v>168</v>
      </c>
      <c r="T210" s="150" t="s">
        <v>168</v>
      </c>
      <c r="U210" s="136" t="s">
        <v>169</v>
      </c>
      <c r="V210" s="139" t="s">
        <v>1393</v>
      </c>
      <c r="W210" s="146" t="s">
        <v>1394</v>
      </c>
      <c r="X210" s="136" t="s">
        <v>1395</v>
      </c>
      <c r="Y210" s="136">
        <v>1230835</v>
      </c>
      <c r="Z210" s="136">
        <v>794160</v>
      </c>
      <c r="AA210" s="136" t="s">
        <v>1396</v>
      </c>
      <c r="AB210" s="136" t="s">
        <v>173</v>
      </c>
      <c r="AC210" s="136" t="s">
        <v>174</v>
      </c>
      <c r="AD210" s="137" t="s">
        <v>30</v>
      </c>
      <c r="AE210" s="143" t="s">
        <v>189</v>
      </c>
      <c r="AF210" s="123" t="s">
        <v>177</v>
      </c>
      <c r="AG210" s="136">
        <v>1</v>
      </c>
      <c r="AH210" s="121">
        <v>0</v>
      </c>
      <c r="AI210" s="127">
        <f>IF(AD210="TIPO I",'BASE LIQUIDACION REDEBAN 2025'!$B$2,IF(AD210="TIPO II",'BASE LIQUIDACION REDEBAN 2025'!$B$3,IF(AD210="TIPO III",'BASE LIQUIDACION REDEBAN 2025'!$B$4,IF(AD210="TIPO IV",'BASE LIQUIDACION REDEBAN 2025'!$B$5,IF(AE210="AEREO",'BASE LIQUIDACION REDEBAN 2025'!$B$6,'BASE LIQUIDACION REDEBAN 2025'!$B$5)))))</f>
        <v>275728.78077800001</v>
      </c>
      <c r="AJ210" s="127">
        <f>IF(AD210="TIPO I",'BASE LIQUIDACION REDEBAN 2025'!$B$10,IF(AD210="TIPO II",'BASE LIQUIDACION REDEBAN 2025'!$B$11,IF(AD210="TIPO III",'BASE LIQUIDACION REDEBAN 2025'!$B$12,'BASE LIQUIDACION REDEBAN 2025'!$B$13)))</f>
        <v>196536.5258152</v>
      </c>
      <c r="AK210" s="128">
        <f t="shared" si="4"/>
        <v>275728.78077800001</v>
      </c>
    </row>
    <row r="211" spans="1:37" s="85" customFormat="1" ht="13.9">
      <c r="A211" s="137" t="s">
        <v>99</v>
      </c>
      <c r="B211" s="8" t="str">
        <f>VLOOKUP(A211,'CENTRO DE COSTOS'!A:D,4,FALSE)</f>
        <v>JOSE MAURICIO HERNANDEZ ROJAS</v>
      </c>
      <c r="C211" s="8" t="str">
        <f>VLOOKUP(A211,'CENTRO DE COSTOS'!A:D,2,FALSE)</f>
        <v>0004-0001</v>
      </c>
      <c r="D211" s="136">
        <v>20001</v>
      </c>
      <c r="E211" s="122" t="s">
        <v>1397</v>
      </c>
      <c r="F211" s="8" t="s">
        <v>1398</v>
      </c>
      <c r="G211" s="142">
        <v>45817</v>
      </c>
      <c r="H211" s="143">
        <v>45819</v>
      </c>
      <c r="I211" s="142">
        <v>45817</v>
      </c>
      <c r="J211" s="143">
        <v>45819</v>
      </c>
      <c r="K211" s="143">
        <v>45819</v>
      </c>
      <c r="L211" s="138" t="s">
        <v>269</v>
      </c>
      <c r="M211" s="137" t="s">
        <v>99</v>
      </c>
      <c r="N211" s="138" t="s">
        <v>1399</v>
      </c>
      <c r="O211" s="138">
        <v>79804</v>
      </c>
      <c r="P211" s="140" t="s">
        <v>165</v>
      </c>
      <c r="Q211" s="125" t="s">
        <v>166</v>
      </c>
      <c r="R211" s="126" t="s">
        <v>167</v>
      </c>
      <c r="S211" s="149" t="s">
        <v>168</v>
      </c>
      <c r="T211" s="150" t="s">
        <v>168</v>
      </c>
      <c r="U211" s="136" t="s">
        <v>169</v>
      </c>
      <c r="V211" s="139" t="s">
        <v>1400</v>
      </c>
      <c r="W211" s="146" t="s">
        <v>273</v>
      </c>
      <c r="X211" s="136" t="s">
        <v>1401</v>
      </c>
      <c r="Y211" s="136">
        <v>1172806</v>
      </c>
      <c r="Z211" s="136" t="s">
        <v>173</v>
      </c>
      <c r="AA211" s="136">
        <v>1239343</v>
      </c>
      <c r="AB211" s="136" t="s">
        <v>173</v>
      </c>
      <c r="AC211" s="136" t="s">
        <v>174</v>
      </c>
      <c r="AD211" s="137" t="s">
        <v>25</v>
      </c>
      <c r="AE211" s="143" t="s">
        <v>189</v>
      </c>
      <c r="AF211" s="123" t="s">
        <v>177</v>
      </c>
      <c r="AG211" s="136">
        <v>1</v>
      </c>
      <c r="AH211" s="121">
        <v>0</v>
      </c>
      <c r="AI211" s="127">
        <f>IF(AD211="TIPO I",'BASE LIQUIDACION REDEBAN 2025'!$B$2,IF(AD211="TIPO II",'BASE LIQUIDACION REDEBAN 2025'!$B$3,IF(AD211="TIPO III",'BASE LIQUIDACION REDEBAN 2025'!$B$4,IF(AD211="TIPO IV",'BASE LIQUIDACION REDEBAN 2025'!$B$5,IF(AE211="AEREO",'BASE LIQUIDACION REDEBAN 2025'!$B$6,'BASE LIQUIDACION REDEBAN 2025'!$B$5)))))</f>
        <v>75096.394270399993</v>
      </c>
      <c r="AJ211" s="127">
        <f>IF(AD211="TIPO I",'BASE LIQUIDACION REDEBAN 2025'!$B$10,IF(AD211="TIPO II",'BASE LIQUIDACION REDEBAN 2025'!$B$11,IF(AD211="TIPO III",'BASE LIQUIDACION REDEBAN 2025'!$B$12,'BASE LIQUIDACION REDEBAN 2025'!$B$13)))</f>
        <v>75096.394270399993</v>
      </c>
      <c r="AK211" s="128">
        <f t="shared" si="4"/>
        <v>75096.394270399993</v>
      </c>
    </row>
    <row r="212" spans="1:37" s="85" customFormat="1" ht="13.9">
      <c r="A212" s="137" t="s">
        <v>81</v>
      </c>
      <c r="B212" s="8" t="str">
        <f>VLOOKUP(A212,'CENTRO DE COSTOS'!A:D,4,FALSE)</f>
        <v>MIGUEL JULIÁN HERNÁNDEZ GUARÍN</v>
      </c>
      <c r="C212" s="8" t="str">
        <f>VLOOKUP(A212,'CENTRO DE COSTOS'!A:D,2,FALSE)</f>
        <v>0004-0008</v>
      </c>
      <c r="D212" s="136">
        <v>54001</v>
      </c>
      <c r="E212" s="122" t="s">
        <v>1402</v>
      </c>
      <c r="F212" s="8" t="s">
        <v>1403</v>
      </c>
      <c r="G212" s="142">
        <v>45817</v>
      </c>
      <c r="H212" s="143">
        <v>45819</v>
      </c>
      <c r="I212" s="142">
        <v>45817</v>
      </c>
      <c r="J212" s="143">
        <v>45818</v>
      </c>
      <c r="K212" s="143">
        <v>45818</v>
      </c>
      <c r="L212" s="138" t="s">
        <v>408</v>
      </c>
      <c r="M212" s="137" t="s">
        <v>81</v>
      </c>
      <c r="N212" s="138" t="s">
        <v>1404</v>
      </c>
      <c r="O212" s="138">
        <v>79765</v>
      </c>
      <c r="P212" s="140" t="s">
        <v>165</v>
      </c>
      <c r="Q212" s="125" t="s">
        <v>166</v>
      </c>
      <c r="R212" s="126" t="s">
        <v>167</v>
      </c>
      <c r="S212" s="149" t="s">
        <v>168</v>
      </c>
      <c r="T212" s="150" t="s">
        <v>168</v>
      </c>
      <c r="U212" s="136" t="s">
        <v>169</v>
      </c>
      <c r="V212" s="139" t="s">
        <v>1405</v>
      </c>
      <c r="W212" s="146" t="s">
        <v>412</v>
      </c>
      <c r="X212" s="136" t="s">
        <v>1406</v>
      </c>
      <c r="Y212" s="136">
        <v>1017587</v>
      </c>
      <c r="Z212" s="136" t="s">
        <v>173</v>
      </c>
      <c r="AA212" s="136">
        <v>1097324</v>
      </c>
      <c r="AB212" s="136" t="s">
        <v>173</v>
      </c>
      <c r="AC212" s="136" t="s">
        <v>174</v>
      </c>
      <c r="AD212" s="137" t="s">
        <v>25</v>
      </c>
      <c r="AE212" s="143" t="s">
        <v>189</v>
      </c>
      <c r="AF212" s="123" t="s">
        <v>177</v>
      </c>
      <c r="AG212" s="136">
        <v>1</v>
      </c>
      <c r="AH212" s="121">
        <v>0</v>
      </c>
      <c r="AI212" s="127">
        <f>IF(AD212="TIPO I",'BASE LIQUIDACION REDEBAN 2025'!$B$2,IF(AD212="TIPO II",'BASE LIQUIDACION REDEBAN 2025'!$B$3,IF(AD212="TIPO III",'BASE LIQUIDACION REDEBAN 2025'!$B$4,IF(AD212="TIPO IV",'BASE LIQUIDACION REDEBAN 2025'!$B$5,IF(AE212="AEREO",'BASE LIQUIDACION REDEBAN 2025'!$B$6,'BASE LIQUIDACION REDEBAN 2025'!$B$5)))))</f>
        <v>75096.394270399993</v>
      </c>
      <c r="AJ212" s="127">
        <f>IF(AD212="TIPO I",'BASE LIQUIDACION REDEBAN 2025'!$B$10,IF(AD212="TIPO II",'BASE LIQUIDACION REDEBAN 2025'!$B$11,IF(AD212="TIPO III",'BASE LIQUIDACION REDEBAN 2025'!$B$12,'BASE LIQUIDACION REDEBAN 2025'!$B$13)))</f>
        <v>75096.394270399993</v>
      </c>
      <c r="AK212" s="128">
        <f t="shared" si="4"/>
        <v>75096.394270399993</v>
      </c>
    </row>
    <row r="213" spans="1:37" s="85" customFormat="1" ht="13.9">
      <c r="A213" s="137" t="s">
        <v>92</v>
      </c>
      <c r="B213" s="8" t="str">
        <f>VLOOKUP(A213,'CENTRO DE COSTOS'!A:D,4,FALSE)</f>
        <v>KEVIN ALEXIS CORZO BUSTOS</v>
      </c>
      <c r="C213" s="8" t="str">
        <f>VLOOKUP(A213,'CENTRO DE COSTOS'!A:D,2,FALSE)</f>
        <v>0004-0007</v>
      </c>
      <c r="D213" s="136">
        <v>41551</v>
      </c>
      <c r="E213" s="122" t="s">
        <v>1407</v>
      </c>
      <c r="F213" s="8" t="s">
        <v>1408</v>
      </c>
      <c r="G213" s="142">
        <v>45817</v>
      </c>
      <c r="H213" s="143">
        <v>45819</v>
      </c>
      <c r="I213" s="142">
        <v>45817</v>
      </c>
      <c r="J213" s="143">
        <v>45819</v>
      </c>
      <c r="K213" s="143">
        <v>45819</v>
      </c>
      <c r="L213" s="138" t="s">
        <v>256</v>
      </c>
      <c r="M213" s="137" t="s">
        <v>723</v>
      </c>
      <c r="N213" s="138" t="s">
        <v>1409</v>
      </c>
      <c r="O213" s="138">
        <v>79827</v>
      </c>
      <c r="P213" s="140" t="s">
        <v>165</v>
      </c>
      <c r="Q213" s="125" t="s">
        <v>166</v>
      </c>
      <c r="R213" s="126" t="s">
        <v>167</v>
      </c>
      <c r="S213" s="149" t="s">
        <v>168</v>
      </c>
      <c r="T213" s="150" t="s">
        <v>168</v>
      </c>
      <c r="U213" s="136" t="s">
        <v>169</v>
      </c>
      <c r="V213" s="139" t="s">
        <v>1410</v>
      </c>
      <c r="W213" s="146" t="s">
        <v>1326</v>
      </c>
      <c r="X213" s="136" t="s">
        <v>1411</v>
      </c>
      <c r="Y213" s="136">
        <v>733036</v>
      </c>
      <c r="Z213" s="136" t="s">
        <v>173</v>
      </c>
      <c r="AA213" s="136">
        <v>892886</v>
      </c>
      <c r="AB213" s="136" t="s">
        <v>173</v>
      </c>
      <c r="AC213" s="136" t="s">
        <v>174</v>
      </c>
      <c r="AD213" s="137" t="s">
        <v>30</v>
      </c>
      <c r="AE213" s="143" t="s">
        <v>189</v>
      </c>
      <c r="AF213" s="123" t="s">
        <v>177</v>
      </c>
      <c r="AG213" s="136">
        <v>1</v>
      </c>
      <c r="AH213" s="121">
        <v>0</v>
      </c>
      <c r="AI213" s="127">
        <f>IF(AD213="TIPO I",'BASE LIQUIDACION REDEBAN 2025'!$B$2,IF(AD213="TIPO II",'BASE LIQUIDACION REDEBAN 2025'!$B$3,IF(AD213="TIPO III",'BASE LIQUIDACION REDEBAN 2025'!$B$4,IF(AD213="TIPO IV",'BASE LIQUIDACION REDEBAN 2025'!$B$5,IF(AE213="AEREO",'BASE LIQUIDACION REDEBAN 2025'!$B$6,'BASE LIQUIDACION REDEBAN 2025'!$B$5)))))</f>
        <v>275728.78077800001</v>
      </c>
      <c r="AJ213" s="127">
        <f>IF(AD213="TIPO I",'BASE LIQUIDACION REDEBAN 2025'!$B$10,IF(AD213="TIPO II",'BASE LIQUIDACION REDEBAN 2025'!$B$11,IF(AD213="TIPO III",'BASE LIQUIDACION REDEBAN 2025'!$B$12,'BASE LIQUIDACION REDEBAN 2025'!$B$13)))</f>
        <v>196536.5258152</v>
      </c>
      <c r="AK213" s="128">
        <f t="shared" si="4"/>
        <v>275728.78077800001</v>
      </c>
    </row>
    <row r="214" spans="1:37" s="85" customFormat="1" ht="13.9">
      <c r="A214" s="137" t="s">
        <v>81</v>
      </c>
      <c r="B214" s="8" t="str">
        <f>VLOOKUP(A214,'CENTRO DE COSTOS'!A:D,4,FALSE)</f>
        <v>MIGUEL JULIÁN HERNÁNDEZ GUARÍN</v>
      </c>
      <c r="C214" s="8" t="str">
        <f>VLOOKUP(A214,'CENTRO DE COSTOS'!A:D,2,FALSE)</f>
        <v>0004-0008</v>
      </c>
      <c r="D214" s="136">
        <v>54518</v>
      </c>
      <c r="E214" s="122" t="s">
        <v>1412</v>
      </c>
      <c r="F214" s="8" t="s">
        <v>1413</v>
      </c>
      <c r="G214" s="142">
        <v>45817</v>
      </c>
      <c r="H214" s="143">
        <v>45819</v>
      </c>
      <c r="I214" s="142">
        <v>45817</v>
      </c>
      <c r="J214" s="143">
        <v>45819</v>
      </c>
      <c r="K214" s="143">
        <v>45819</v>
      </c>
      <c r="L214" s="138" t="s">
        <v>408</v>
      </c>
      <c r="M214" s="137" t="s">
        <v>409</v>
      </c>
      <c r="N214" s="138" t="s">
        <v>1414</v>
      </c>
      <c r="O214" s="138">
        <v>79820</v>
      </c>
      <c r="P214" s="140" t="s">
        <v>165</v>
      </c>
      <c r="Q214" s="125" t="s">
        <v>166</v>
      </c>
      <c r="R214" s="126" t="s">
        <v>167</v>
      </c>
      <c r="S214" s="149" t="s">
        <v>168</v>
      </c>
      <c r="T214" s="150" t="s">
        <v>168</v>
      </c>
      <c r="U214" s="136" t="s">
        <v>169</v>
      </c>
      <c r="V214" s="139" t="s">
        <v>1415</v>
      </c>
      <c r="W214" s="146" t="s">
        <v>513</v>
      </c>
      <c r="X214" s="136" t="s">
        <v>1416</v>
      </c>
      <c r="Y214" s="136">
        <v>1242607</v>
      </c>
      <c r="Z214" s="136" t="s">
        <v>173</v>
      </c>
      <c r="AA214" s="136" t="s">
        <v>1417</v>
      </c>
      <c r="AB214" s="136" t="s">
        <v>173</v>
      </c>
      <c r="AC214" s="136" t="s">
        <v>174</v>
      </c>
      <c r="AD214" s="137" t="s">
        <v>30</v>
      </c>
      <c r="AE214" s="143" t="s">
        <v>189</v>
      </c>
      <c r="AF214" s="123" t="s">
        <v>177</v>
      </c>
      <c r="AG214" s="136">
        <v>1</v>
      </c>
      <c r="AH214" s="121">
        <v>0</v>
      </c>
      <c r="AI214" s="127">
        <f>IF(AD214="TIPO I",'BASE LIQUIDACION REDEBAN 2025'!$B$2,IF(AD214="TIPO II",'BASE LIQUIDACION REDEBAN 2025'!$B$3,IF(AD214="TIPO III",'BASE LIQUIDACION REDEBAN 2025'!$B$4,IF(AD214="TIPO IV",'BASE LIQUIDACION REDEBAN 2025'!$B$5,IF(AE214="AEREO",'BASE LIQUIDACION REDEBAN 2025'!$B$6,'BASE LIQUIDACION REDEBAN 2025'!$B$5)))))</f>
        <v>275728.78077800001</v>
      </c>
      <c r="AJ214" s="127">
        <f>IF(AD214="TIPO I",'BASE LIQUIDACION REDEBAN 2025'!$B$10,IF(AD214="TIPO II",'BASE LIQUIDACION REDEBAN 2025'!$B$11,IF(AD214="TIPO III",'BASE LIQUIDACION REDEBAN 2025'!$B$12,'BASE LIQUIDACION REDEBAN 2025'!$B$13)))</f>
        <v>196536.5258152</v>
      </c>
      <c r="AK214" s="128">
        <f t="shared" si="4"/>
        <v>275728.78077800001</v>
      </c>
    </row>
    <row r="215" spans="1:37" s="85" customFormat="1" ht="13.9">
      <c r="A215" s="137" t="s">
        <v>68</v>
      </c>
      <c r="B215" s="8" t="str">
        <f>VLOOKUP(A215,'CENTRO DE COSTOS'!A:D,4,FALSE)</f>
        <v>WILLIAM ASDRUBAL ROZO ROZO</v>
      </c>
      <c r="C215" s="8" t="str">
        <f>VLOOKUP(A215,'CENTRO DE COSTOS'!A:D,2,FALSE)</f>
        <v>0004-0004</v>
      </c>
      <c r="D215" s="136">
        <v>11001</v>
      </c>
      <c r="E215" s="122" t="s">
        <v>1418</v>
      </c>
      <c r="F215" s="8" t="s">
        <v>1419</v>
      </c>
      <c r="G215" s="142">
        <v>45817</v>
      </c>
      <c r="H215" s="143">
        <v>45819</v>
      </c>
      <c r="I215" s="142">
        <v>45817</v>
      </c>
      <c r="J215" s="143">
        <v>45818</v>
      </c>
      <c r="K215" s="143">
        <v>45818</v>
      </c>
      <c r="L215" s="138" t="s">
        <v>298</v>
      </c>
      <c r="M215" s="137" t="s">
        <v>68</v>
      </c>
      <c r="N215" s="138" t="s">
        <v>1420</v>
      </c>
      <c r="O215" s="138">
        <v>79741</v>
      </c>
      <c r="P215" s="140" t="s">
        <v>165</v>
      </c>
      <c r="Q215" s="125" t="s">
        <v>166</v>
      </c>
      <c r="R215" s="126" t="s">
        <v>167</v>
      </c>
      <c r="S215" s="149" t="s">
        <v>168</v>
      </c>
      <c r="T215" s="150" t="s">
        <v>168</v>
      </c>
      <c r="U215" s="136" t="s">
        <v>169</v>
      </c>
      <c r="V215" s="139" t="s">
        <v>1421</v>
      </c>
      <c r="W215" s="146" t="s">
        <v>656</v>
      </c>
      <c r="X215" s="136" t="s">
        <v>1422</v>
      </c>
      <c r="Y215" s="136">
        <v>1121360</v>
      </c>
      <c r="Z215" s="136" t="s">
        <v>173</v>
      </c>
      <c r="AA215" s="136">
        <v>535012</v>
      </c>
      <c r="AB215" s="136" t="s">
        <v>173</v>
      </c>
      <c r="AC215" s="136" t="s">
        <v>174</v>
      </c>
      <c r="AD215" s="137" t="s">
        <v>25</v>
      </c>
      <c r="AE215" s="143" t="s">
        <v>189</v>
      </c>
      <c r="AF215" s="123" t="s">
        <v>177</v>
      </c>
      <c r="AG215" s="136">
        <v>1</v>
      </c>
      <c r="AH215" s="121">
        <v>0</v>
      </c>
      <c r="AI215" s="127">
        <f>IF(AD215="TIPO I",'BASE LIQUIDACION REDEBAN 2025'!$B$2,IF(AD215="TIPO II",'BASE LIQUIDACION REDEBAN 2025'!$B$3,IF(AD215="TIPO III",'BASE LIQUIDACION REDEBAN 2025'!$B$4,IF(AD215="TIPO IV",'BASE LIQUIDACION REDEBAN 2025'!$B$5,IF(AE215="AEREO",'BASE LIQUIDACION REDEBAN 2025'!$B$6,'BASE LIQUIDACION REDEBAN 2025'!$B$5)))))</f>
        <v>75096.394270399993</v>
      </c>
      <c r="AJ215" s="127">
        <f>IF(AD215="TIPO I",'BASE LIQUIDACION REDEBAN 2025'!$B$10,IF(AD215="TIPO II",'BASE LIQUIDACION REDEBAN 2025'!$B$11,IF(AD215="TIPO III",'BASE LIQUIDACION REDEBAN 2025'!$B$12,'BASE LIQUIDACION REDEBAN 2025'!$B$13)))</f>
        <v>75096.394270399993</v>
      </c>
      <c r="AK215" s="128">
        <f t="shared" si="4"/>
        <v>75096.394270399993</v>
      </c>
    </row>
    <row r="216" spans="1:37" s="85" customFormat="1" ht="13.9">
      <c r="A216" s="137" t="s">
        <v>90</v>
      </c>
      <c r="B216" s="8" t="str">
        <f>VLOOKUP(A216,'CENTRO DE COSTOS'!A:D,4,FALSE)</f>
        <v>JUAN SEBASTIÁN RÍOS CASTRILLÓN</v>
      </c>
      <c r="C216" s="8" t="str">
        <f>VLOOKUP(A216,'CENTRO DE COSTOS'!A:D,2,FALSE)</f>
        <v>0004-0005</v>
      </c>
      <c r="D216" s="136">
        <v>5649</v>
      </c>
      <c r="E216" s="122" t="s">
        <v>1423</v>
      </c>
      <c r="F216" s="8" t="s">
        <v>1424</v>
      </c>
      <c r="G216" s="142">
        <v>45817</v>
      </c>
      <c r="H216" s="143">
        <v>45819</v>
      </c>
      <c r="I216" s="142">
        <v>45817</v>
      </c>
      <c r="J216" s="143">
        <v>45819</v>
      </c>
      <c r="K216" s="143">
        <v>45819</v>
      </c>
      <c r="L216" s="138" t="s">
        <v>290</v>
      </c>
      <c r="M216" s="137" t="s">
        <v>1258</v>
      </c>
      <c r="N216" s="138" t="s">
        <v>1425</v>
      </c>
      <c r="O216" s="138">
        <v>79830</v>
      </c>
      <c r="P216" s="140" t="s">
        <v>165</v>
      </c>
      <c r="Q216" s="125" t="s">
        <v>166</v>
      </c>
      <c r="R216" s="126" t="s">
        <v>167</v>
      </c>
      <c r="S216" s="149" t="s">
        <v>168</v>
      </c>
      <c r="T216" s="150" t="s">
        <v>168</v>
      </c>
      <c r="U216" s="136" t="s">
        <v>169</v>
      </c>
      <c r="V216" s="139" t="s">
        <v>1426</v>
      </c>
      <c r="W216" s="146" t="s">
        <v>307</v>
      </c>
      <c r="X216" s="136" t="s">
        <v>1427</v>
      </c>
      <c r="Y216" s="136">
        <v>767406</v>
      </c>
      <c r="Z216" s="136" t="s">
        <v>173</v>
      </c>
      <c r="AA216" s="136">
        <v>1238688</v>
      </c>
      <c r="AB216" s="136" t="s">
        <v>173</v>
      </c>
      <c r="AC216" s="136" t="s">
        <v>174</v>
      </c>
      <c r="AD216" s="137" t="s">
        <v>30</v>
      </c>
      <c r="AE216" s="143" t="s">
        <v>189</v>
      </c>
      <c r="AF216" s="123" t="s">
        <v>177</v>
      </c>
      <c r="AG216" s="136">
        <v>1</v>
      </c>
      <c r="AH216" s="121">
        <v>0</v>
      </c>
      <c r="AI216" s="127">
        <f>IF(AD216="TIPO I",'BASE LIQUIDACION REDEBAN 2025'!$B$2,IF(AD216="TIPO II",'BASE LIQUIDACION REDEBAN 2025'!$B$3,IF(AD216="TIPO III",'BASE LIQUIDACION REDEBAN 2025'!$B$4,IF(AD216="TIPO IV",'BASE LIQUIDACION REDEBAN 2025'!$B$5,IF(AE216="AEREO",'BASE LIQUIDACION REDEBAN 2025'!$B$6,'BASE LIQUIDACION REDEBAN 2025'!$B$5)))))</f>
        <v>275728.78077800001</v>
      </c>
      <c r="AJ216" s="127">
        <f>IF(AD216="TIPO I",'BASE LIQUIDACION REDEBAN 2025'!$B$10,IF(AD216="TIPO II",'BASE LIQUIDACION REDEBAN 2025'!$B$11,IF(AD216="TIPO III",'BASE LIQUIDACION REDEBAN 2025'!$B$12,'BASE LIQUIDACION REDEBAN 2025'!$B$13)))</f>
        <v>196536.5258152</v>
      </c>
      <c r="AK216" s="128">
        <f t="shared" si="4"/>
        <v>275728.78077800001</v>
      </c>
    </row>
    <row r="217" spans="1:37" s="85" customFormat="1" ht="13.9">
      <c r="A217" s="137" t="s">
        <v>90</v>
      </c>
      <c r="B217" s="8" t="str">
        <f>VLOOKUP(A217,'CENTRO DE COSTOS'!A:D,4,FALSE)</f>
        <v>JUAN SEBASTIÁN RÍOS CASTRILLÓN</v>
      </c>
      <c r="C217" s="8" t="str">
        <f>VLOOKUP(A217,'CENTRO DE COSTOS'!A:D,2,FALSE)</f>
        <v>0004-0005</v>
      </c>
      <c r="D217" s="136">
        <v>5088</v>
      </c>
      <c r="E217" s="122" t="s">
        <v>1428</v>
      </c>
      <c r="F217" s="8" t="s">
        <v>1429</v>
      </c>
      <c r="G217" s="142">
        <v>45817</v>
      </c>
      <c r="H217" s="143">
        <v>45819</v>
      </c>
      <c r="I217" s="142">
        <v>45817</v>
      </c>
      <c r="J217" s="143">
        <v>45819</v>
      </c>
      <c r="K217" s="143">
        <v>45819</v>
      </c>
      <c r="L217" s="138" t="s">
        <v>290</v>
      </c>
      <c r="M217" s="137" t="s">
        <v>291</v>
      </c>
      <c r="N217" s="138" t="s">
        <v>1430</v>
      </c>
      <c r="O217" s="138">
        <v>79806</v>
      </c>
      <c r="P217" s="140" t="s">
        <v>165</v>
      </c>
      <c r="Q217" s="125" t="s">
        <v>166</v>
      </c>
      <c r="R217" s="126" t="s">
        <v>167</v>
      </c>
      <c r="S217" s="149" t="s">
        <v>168</v>
      </c>
      <c r="T217" s="150" t="s">
        <v>168</v>
      </c>
      <c r="U217" s="136" t="s">
        <v>169</v>
      </c>
      <c r="V217" s="139" t="s">
        <v>1431</v>
      </c>
      <c r="W217" s="146" t="s">
        <v>354</v>
      </c>
      <c r="X217" s="136" t="s">
        <v>1432</v>
      </c>
      <c r="Y217" s="136">
        <v>1151653</v>
      </c>
      <c r="Z217" s="136" t="s">
        <v>173</v>
      </c>
      <c r="AA217" s="136">
        <v>1239600</v>
      </c>
      <c r="AB217" s="136">
        <v>970690</v>
      </c>
      <c r="AC217" s="136" t="s">
        <v>174</v>
      </c>
      <c r="AD217" s="137" t="s">
        <v>25</v>
      </c>
      <c r="AE217" s="143" t="s">
        <v>189</v>
      </c>
      <c r="AF217" s="123" t="s">
        <v>177</v>
      </c>
      <c r="AG217" s="136">
        <v>1</v>
      </c>
      <c r="AH217" s="121">
        <v>0</v>
      </c>
      <c r="AI217" s="127">
        <f>IF(AD217="TIPO I",'BASE LIQUIDACION REDEBAN 2025'!$B$2,IF(AD217="TIPO II",'BASE LIQUIDACION REDEBAN 2025'!$B$3,IF(AD217="TIPO III",'BASE LIQUIDACION REDEBAN 2025'!$B$4,IF(AD217="TIPO IV",'BASE LIQUIDACION REDEBAN 2025'!$B$5,IF(AE217="AEREO",'BASE LIQUIDACION REDEBAN 2025'!$B$6,'BASE LIQUIDACION REDEBAN 2025'!$B$5)))))</f>
        <v>75096.394270399993</v>
      </c>
      <c r="AJ217" s="127">
        <f>IF(AD217="TIPO I",'BASE LIQUIDACION REDEBAN 2025'!$B$10,IF(AD217="TIPO II",'BASE LIQUIDACION REDEBAN 2025'!$B$11,IF(AD217="TIPO III",'BASE LIQUIDACION REDEBAN 2025'!$B$12,'BASE LIQUIDACION REDEBAN 2025'!$B$13)))</f>
        <v>75096.394270399993</v>
      </c>
      <c r="AK217" s="128">
        <f t="shared" si="4"/>
        <v>75096.394270399993</v>
      </c>
    </row>
    <row r="218" spans="1:37" s="85" customFormat="1" ht="13.9">
      <c r="A218" s="137" t="s">
        <v>68</v>
      </c>
      <c r="B218" s="8" t="str">
        <f>VLOOKUP(A218,'CENTRO DE COSTOS'!A:D,4,FALSE)</f>
        <v>WILLIAM ASDRUBAL ROZO ROZO</v>
      </c>
      <c r="C218" s="8" t="str">
        <f>VLOOKUP(A218,'CENTRO DE COSTOS'!A:D,2,FALSE)</f>
        <v>0004-0004</v>
      </c>
      <c r="D218" s="136">
        <v>25592</v>
      </c>
      <c r="E218" s="122" t="s">
        <v>1433</v>
      </c>
      <c r="F218" s="8" t="s">
        <v>1434</v>
      </c>
      <c r="G218" s="142">
        <v>45817</v>
      </c>
      <c r="H218" s="143">
        <v>45819</v>
      </c>
      <c r="I218" s="142">
        <v>45817</v>
      </c>
      <c r="J218" s="143">
        <v>45819</v>
      </c>
      <c r="K218" s="143">
        <v>45819</v>
      </c>
      <c r="L218" s="138" t="s">
        <v>298</v>
      </c>
      <c r="M218" s="137" t="s">
        <v>1435</v>
      </c>
      <c r="N218" s="138" t="s">
        <v>1436</v>
      </c>
      <c r="O218" s="138">
        <v>79821</v>
      </c>
      <c r="P218" s="140" t="s">
        <v>165</v>
      </c>
      <c r="Q218" s="125" t="s">
        <v>166</v>
      </c>
      <c r="R218" s="126" t="s">
        <v>167</v>
      </c>
      <c r="S218" s="149" t="s">
        <v>168</v>
      </c>
      <c r="T218" s="150" t="s">
        <v>168</v>
      </c>
      <c r="U218" s="136" t="s">
        <v>169</v>
      </c>
      <c r="V218" s="139" t="s">
        <v>1437</v>
      </c>
      <c r="W218" s="146" t="s">
        <v>778</v>
      </c>
      <c r="X218" s="136" t="s">
        <v>1438</v>
      </c>
      <c r="Y218" s="136">
        <v>1062070</v>
      </c>
      <c r="Z218" s="136">
        <v>1072643</v>
      </c>
      <c r="AA218" s="136">
        <v>1238879</v>
      </c>
      <c r="AB218" s="136" t="s">
        <v>173</v>
      </c>
      <c r="AC218" s="136" t="s">
        <v>174</v>
      </c>
      <c r="AD218" s="137" t="s">
        <v>30</v>
      </c>
      <c r="AE218" s="143" t="s">
        <v>189</v>
      </c>
      <c r="AF218" s="123" t="s">
        <v>177</v>
      </c>
      <c r="AG218" s="136">
        <v>1</v>
      </c>
      <c r="AH218" s="121">
        <v>0</v>
      </c>
      <c r="AI218" s="127">
        <f>IF(AD218="TIPO I",'BASE LIQUIDACION REDEBAN 2025'!$B$2,IF(AD218="TIPO II",'BASE LIQUIDACION REDEBAN 2025'!$B$3,IF(AD218="TIPO III",'BASE LIQUIDACION REDEBAN 2025'!$B$4,IF(AD218="TIPO IV",'BASE LIQUIDACION REDEBAN 2025'!$B$5,IF(AE218="AEREO",'BASE LIQUIDACION REDEBAN 2025'!$B$6,'BASE LIQUIDACION REDEBAN 2025'!$B$5)))))</f>
        <v>275728.78077800001</v>
      </c>
      <c r="AJ218" s="127">
        <f>IF(AD218="TIPO I",'BASE LIQUIDACION REDEBAN 2025'!$B$10,IF(AD218="TIPO II",'BASE LIQUIDACION REDEBAN 2025'!$B$11,IF(AD218="TIPO III",'BASE LIQUIDACION REDEBAN 2025'!$B$12,'BASE LIQUIDACION REDEBAN 2025'!$B$13)))</f>
        <v>196536.5258152</v>
      </c>
      <c r="AK218" s="128">
        <f t="shared" si="4"/>
        <v>275728.78077800001</v>
      </c>
    </row>
    <row r="219" spans="1:37" s="85" customFormat="1" ht="13.9">
      <c r="A219" s="137" t="s">
        <v>100</v>
      </c>
      <c r="B219" s="8" t="str">
        <f>VLOOKUP(A219,'CENTRO DE COSTOS'!A:D,4,FALSE)</f>
        <v>KEVIN ALEXIS CORZO BUSTOS</v>
      </c>
      <c r="C219" s="8" t="str">
        <f>VLOOKUP(A219,'CENTRO DE COSTOS'!A:D,2,FALSE)</f>
        <v>0004-0007</v>
      </c>
      <c r="D219" s="136">
        <v>50313</v>
      </c>
      <c r="E219" s="122" t="s">
        <v>1439</v>
      </c>
      <c r="F219" s="8" t="s">
        <v>1440</v>
      </c>
      <c r="G219" s="142">
        <v>45817</v>
      </c>
      <c r="H219" s="143">
        <v>45819</v>
      </c>
      <c r="I219" s="142">
        <v>45817</v>
      </c>
      <c r="J219" s="143">
        <v>45818</v>
      </c>
      <c r="K219" s="143">
        <v>45818</v>
      </c>
      <c r="L219" s="138" t="s">
        <v>192</v>
      </c>
      <c r="M219" s="137" t="s">
        <v>250</v>
      </c>
      <c r="N219" s="138" t="s">
        <v>1441</v>
      </c>
      <c r="O219" s="138">
        <v>79773</v>
      </c>
      <c r="P219" s="140" t="s">
        <v>165</v>
      </c>
      <c r="Q219" s="125" t="s">
        <v>166</v>
      </c>
      <c r="R219" s="126" t="s">
        <v>167</v>
      </c>
      <c r="S219" s="149" t="s">
        <v>168</v>
      </c>
      <c r="T219" s="150" t="s">
        <v>168</v>
      </c>
      <c r="U219" s="136" t="s">
        <v>169</v>
      </c>
      <c r="V219" s="139" t="s">
        <v>1442</v>
      </c>
      <c r="W219" s="146" t="s">
        <v>246</v>
      </c>
      <c r="X219" s="136" t="s">
        <v>1443</v>
      </c>
      <c r="Y219" s="136">
        <v>878836</v>
      </c>
      <c r="Z219" s="136" t="s">
        <v>173</v>
      </c>
      <c r="AA219" s="136">
        <v>1239628</v>
      </c>
      <c r="AB219" s="136" t="s">
        <v>173</v>
      </c>
      <c r="AC219" s="136" t="s">
        <v>174</v>
      </c>
      <c r="AD219" s="137" t="s">
        <v>28</v>
      </c>
      <c r="AE219" s="143" t="s">
        <v>189</v>
      </c>
      <c r="AF219" s="123" t="s">
        <v>177</v>
      </c>
      <c r="AG219" s="136">
        <v>1</v>
      </c>
      <c r="AH219" s="121">
        <v>0</v>
      </c>
      <c r="AI219" s="127">
        <f>IF(AD219="TIPO I",'BASE LIQUIDACION REDEBAN 2025'!$B$2,IF(AD219="TIPO II",'BASE LIQUIDACION REDEBAN 2025'!$B$3,IF(AD219="TIPO III",'BASE LIQUIDACION REDEBAN 2025'!$B$4,IF(AD219="TIPO IV",'BASE LIQUIDACION REDEBAN 2025'!$B$5,IF(AE219="AEREO",'BASE LIQUIDACION REDEBAN 2025'!$B$6,'BASE LIQUIDACION REDEBAN 2025'!$B$5)))))</f>
        <v>163813.69572160003</v>
      </c>
      <c r="AJ219" s="127">
        <f>IF(AD219="TIPO I",'BASE LIQUIDACION REDEBAN 2025'!$B$10,IF(AD219="TIPO II",'BASE LIQUIDACION REDEBAN 2025'!$B$11,IF(AD219="TIPO III",'BASE LIQUIDACION REDEBAN 2025'!$B$12,'BASE LIQUIDACION REDEBAN 2025'!$B$13)))</f>
        <v>140395.6348884</v>
      </c>
      <c r="AK219" s="128">
        <f t="shared" si="4"/>
        <v>163813.69572160003</v>
      </c>
    </row>
    <row r="220" spans="1:37" s="85" customFormat="1" ht="13.9">
      <c r="A220" s="137" t="s">
        <v>91</v>
      </c>
      <c r="B220" s="8" t="str">
        <f>VLOOKUP(A220,'CENTRO DE COSTOS'!A:D,4,FALSE)</f>
        <v>JOSE MAURICIO HERNANDEZ ROJAS</v>
      </c>
      <c r="C220" s="8" t="str">
        <f>VLOOKUP(A220,'CENTRO DE COSTOS'!A:D,2,FALSE)</f>
        <v>0004-0001</v>
      </c>
      <c r="D220" s="136">
        <v>23807</v>
      </c>
      <c r="E220" s="122" t="s">
        <v>1444</v>
      </c>
      <c r="F220" s="8" t="s">
        <v>1445</v>
      </c>
      <c r="G220" s="142">
        <v>45817</v>
      </c>
      <c r="H220" s="143">
        <v>45819</v>
      </c>
      <c r="I220" s="142">
        <v>45817</v>
      </c>
      <c r="J220" s="143">
        <v>45818</v>
      </c>
      <c r="K220" s="143">
        <v>45818</v>
      </c>
      <c r="L220" s="138" t="s">
        <v>612</v>
      </c>
      <c r="M220" s="137" t="s">
        <v>1446</v>
      </c>
      <c r="N220" s="138" t="s">
        <v>1447</v>
      </c>
      <c r="O220" s="138">
        <v>79796</v>
      </c>
      <c r="P220" s="140" t="s">
        <v>165</v>
      </c>
      <c r="Q220" s="125" t="s">
        <v>166</v>
      </c>
      <c r="R220" s="126" t="s">
        <v>167</v>
      </c>
      <c r="S220" s="149" t="s">
        <v>168</v>
      </c>
      <c r="T220" s="150" t="s">
        <v>168</v>
      </c>
      <c r="U220" s="136" t="s">
        <v>169</v>
      </c>
      <c r="V220" s="139" t="s">
        <v>1448</v>
      </c>
      <c r="W220" s="146" t="s">
        <v>1394</v>
      </c>
      <c r="X220" s="136" t="s">
        <v>1449</v>
      </c>
      <c r="Y220" s="136">
        <v>1015037</v>
      </c>
      <c r="Z220" s="136" t="s">
        <v>173</v>
      </c>
      <c r="AA220" s="136">
        <v>903100</v>
      </c>
      <c r="AB220" s="136" t="s">
        <v>173</v>
      </c>
      <c r="AC220" s="136" t="s">
        <v>174</v>
      </c>
      <c r="AD220" s="137" t="s">
        <v>30</v>
      </c>
      <c r="AE220" s="143" t="s">
        <v>189</v>
      </c>
      <c r="AF220" s="123" t="s">
        <v>177</v>
      </c>
      <c r="AG220" s="136">
        <v>1</v>
      </c>
      <c r="AH220" s="121">
        <v>0</v>
      </c>
      <c r="AI220" s="127">
        <f>IF(AD220="TIPO I",'BASE LIQUIDACION REDEBAN 2025'!$B$2,IF(AD220="TIPO II",'BASE LIQUIDACION REDEBAN 2025'!$B$3,IF(AD220="TIPO III",'BASE LIQUIDACION REDEBAN 2025'!$B$4,IF(AD220="TIPO IV",'BASE LIQUIDACION REDEBAN 2025'!$B$5,IF(AE220="AEREO",'BASE LIQUIDACION REDEBAN 2025'!$B$6,'BASE LIQUIDACION REDEBAN 2025'!$B$5)))))</f>
        <v>275728.78077800001</v>
      </c>
      <c r="AJ220" s="127">
        <f>IF(AD220="TIPO I",'BASE LIQUIDACION REDEBAN 2025'!$B$10,IF(AD220="TIPO II",'BASE LIQUIDACION REDEBAN 2025'!$B$11,IF(AD220="TIPO III",'BASE LIQUIDACION REDEBAN 2025'!$B$12,'BASE LIQUIDACION REDEBAN 2025'!$B$13)))</f>
        <v>196536.5258152</v>
      </c>
      <c r="AK220" s="128">
        <f t="shared" si="4"/>
        <v>275728.78077800001</v>
      </c>
    </row>
    <row r="221" spans="1:37" s="85" customFormat="1" ht="13.9">
      <c r="A221" s="137" t="s">
        <v>86</v>
      </c>
      <c r="B221" s="8" t="str">
        <f>VLOOKUP(A221,'CENTRO DE COSTOS'!A:D,4,FALSE)</f>
        <v>KEVIN ALEXIS CORZO BUSTOS</v>
      </c>
      <c r="C221" s="8" t="str">
        <f>VLOOKUP(A221,'CENTRO DE COSTOS'!A:D,2,FALSE)</f>
        <v>0004-0007</v>
      </c>
      <c r="D221" s="136">
        <v>73585</v>
      </c>
      <c r="E221" s="122" t="s">
        <v>1450</v>
      </c>
      <c r="F221" s="8" t="s">
        <v>1451</v>
      </c>
      <c r="G221" s="142">
        <v>45817</v>
      </c>
      <c r="H221" s="143">
        <v>45819</v>
      </c>
      <c r="I221" s="142">
        <v>45817</v>
      </c>
      <c r="J221" s="143">
        <v>45818</v>
      </c>
      <c r="K221" s="143">
        <v>45818</v>
      </c>
      <c r="L221" s="138" t="s">
        <v>870</v>
      </c>
      <c r="M221" s="137" t="s">
        <v>1096</v>
      </c>
      <c r="N221" s="138" t="s">
        <v>1452</v>
      </c>
      <c r="O221" s="138">
        <v>79784</v>
      </c>
      <c r="P221" s="140" t="s">
        <v>165</v>
      </c>
      <c r="Q221" s="125" t="s">
        <v>166</v>
      </c>
      <c r="R221" s="126" t="s">
        <v>167</v>
      </c>
      <c r="S221" s="149" t="s">
        <v>168</v>
      </c>
      <c r="T221" s="150" t="s">
        <v>168</v>
      </c>
      <c r="U221" s="136" t="s">
        <v>169</v>
      </c>
      <c r="V221" s="139" t="s">
        <v>1453</v>
      </c>
      <c r="W221" s="146" t="s">
        <v>1099</v>
      </c>
      <c r="X221" s="136" t="s">
        <v>1454</v>
      </c>
      <c r="Y221" s="136">
        <v>959269</v>
      </c>
      <c r="Z221" s="136">
        <v>1051537</v>
      </c>
      <c r="AA221" s="136">
        <v>905666</v>
      </c>
      <c r="AB221" s="136" t="s">
        <v>173</v>
      </c>
      <c r="AC221" s="136" t="s">
        <v>174</v>
      </c>
      <c r="AD221" s="137" t="s">
        <v>28</v>
      </c>
      <c r="AE221" s="143" t="s">
        <v>189</v>
      </c>
      <c r="AF221" s="123" t="s">
        <v>177</v>
      </c>
      <c r="AG221" s="136">
        <v>1</v>
      </c>
      <c r="AH221" s="121">
        <v>0</v>
      </c>
      <c r="AI221" s="127">
        <f>IF(AD221="TIPO I",'BASE LIQUIDACION REDEBAN 2025'!$B$2,IF(AD221="TIPO II",'BASE LIQUIDACION REDEBAN 2025'!$B$3,IF(AD221="TIPO III",'BASE LIQUIDACION REDEBAN 2025'!$B$4,IF(AD221="TIPO IV",'BASE LIQUIDACION REDEBAN 2025'!$B$5,IF(AE221="AEREO",'BASE LIQUIDACION REDEBAN 2025'!$B$6,'BASE LIQUIDACION REDEBAN 2025'!$B$5)))))</f>
        <v>163813.69572160003</v>
      </c>
      <c r="AJ221" s="127">
        <f>IF(AD221="TIPO I",'BASE LIQUIDACION REDEBAN 2025'!$B$10,IF(AD221="TIPO II",'BASE LIQUIDACION REDEBAN 2025'!$B$11,IF(AD221="TIPO III",'BASE LIQUIDACION REDEBAN 2025'!$B$12,'BASE LIQUIDACION REDEBAN 2025'!$B$13)))</f>
        <v>140395.6348884</v>
      </c>
      <c r="AK221" s="128">
        <f t="shared" si="4"/>
        <v>163813.69572160003</v>
      </c>
    </row>
    <row r="222" spans="1:37" s="85" customFormat="1" ht="13.9">
      <c r="A222" s="137" t="s">
        <v>100</v>
      </c>
      <c r="B222" s="8" t="str">
        <f>VLOOKUP(A222,'CENTRO DE COSTOS'!A:D,4,FALSE)</f>
        <v>KEVIN ALEXIS CORZO BUSTOS</v>
      </c>
      <c r="C222" s="8" t="str">
        <f>VLOOKUP(A222,'CENTRO DE COSTOS'!A:D,2,FALSE)</f>
        <v>0004-0007</v>
      </c>
      <c r="D222" s="136">
        <v>95025</v>
      </c>
      <c r="E222" s="122" t="s">
        <v>1455</v>
      </c>
      <c r="F222" s="8" t="s">
        <v>1456</v>
      </c>
      <c r="G222" s="142">
        <v>45817</v>
      </c>
      <c r="H222" s="143">
        <v>45819</v>
      </c>
      <c r="I222" s="142">
        <v>45817</v>
      </c>
      <c r="J222" s="143">
        <v>45819</v>
      </c>
      <c r="K222" s="143">
        <v>45819</v>
      </c>
      <c r="L222" s="138" t="s">
        <v>1115</v>
      </c>
      <c r="M222" s="137" t="s">
        <v>1457</v>
      </c>
      <c r="N222" s="138" t="s">
        <v>1458</v>
      </c>
      <c r="O222" s="138">
        <v>79772</v>
      </c>
      <c r="P222" s="140" t="s">
        <v>165</v>
      </c>
      <c r="Q222" s="125" t="s">
        <v>166</v>
      </c>
      <c r="R222" s="126" t="s">
        <v>167</v>
      </c>
      <c r="S222" s="149" t="s">
        <v>168</v>
      </c>
      <c r="T222" s="150" t="s">
        <v>168</v>
      </c>
      <c r="U222" s="136" t="s">
        <v>169</v>
      </c>
      <c r="V222" s="139" t="s">
        <v>1459</v>
      </c>
      <c r="W222" s="146" t="s">
        <v>246</v>
      </c>
      <c r="X222" s="136" t="s">
        <v>1460</v>
      </c>
      <c r="Y222" s="136">
        <v>1121199</v>
      </c>
      <c r="Z222" s="136" t="s">
        <v>173</v>
      </c>
      <c r="AA222" s="136">
        <v>997859</v>
      </c>
      <c r="AB222" s="136" t="s">
        <v>173</v>
      </c>
      <c r="AC222" s="136" t="s">
        <v>174</v>
      </c>
      <c r="AD222" s="137" t="s">
        <v>32</v>
      </c>
      <c r="AE222" s="143" t="s">
        <v>189</v>
      </c>
      <c r="AF222" s="123" t="s">
        <v>177</v>
      </c>
      <c r="AG222" s="136">
        <v>1</v>
      </c>
      <c r="AH222" s="121">
        <v>0</v>
      </c>
      <c r="AI222" s="127">
        <f>IF(AD222="TIPO I",'BASE LIQUIDACION REDEBAN 2025'!$B$2,IF(AD222="TIPO II",'BASE LIQUIDACION REDEBAN 2025'!$B$3,IF(AD222="TIPO III",'BASE LIQUIDACION REDEBAN 2025'!$B$4,IF(AD222="TIPO IV",'BASE LIQUIDACION REDEBAN 2025'!$B$5,IF(AE222="AEREO",'BASE LIQUIDACION REDEBAN 2025'!$B$6,'BASE LIQUIDACION REDEBAN 2025'!$B$5)))))</f>
        <v>504832.64687880001</v>
      </c>
      <c r="AJ222" s="127">
        <f>IF(AD222="TIPO I",'BASE LIQUIDACION REDEBAN 2025'!$B$10,IF(AD222="TIPO II",'BASE LIQUIDACION REDEBAN 2025'!$B$11,IF(AD222="TIPO III",'BASE LIQUIDACION REDEBAN 2025'!$B$12,'BASE LIQUIDACION REDEBAN 2025'!$B$13)))</f>
        <v>196536.5258152</v>
      </c>
      <c r="AK222" s="128">
        <f t="shared" si="4"/>
        <v>504832.64687880001</v>
      </c>
    </row>
    <row r="223" spans="1:37" s="85" customFormat="1" ht="13.9">
      <c r="A223" s="137" t="s">
        <v>91</v>
      </c>
      <c r="B223" s="8" t="str">
        <f>VLOOKUP(A223,'CENTRO DE COSTOS'!A:D,4,FALSE)</f>
        <v>JOSE MAURICIO HERNANDEZ ROJAS</v>
      </c>
      <c r="C223" s="8" t="str">
        <f>VLOOKUP(A223,'CENTRO DE COSTOS'!A:D,2,FALSE)</f>
        <v>0004-0001</v>
      </c>
      <c r="D223" s="136">
        <v>23580</v>
      </c>
      <c r="E223" s="122" t="s">
        <v>1461</v>
      </c>
      <c r="F223" s="8" t="s">
        <v>1462</v>
      </c>
      <c r="G223" s="142">
        <v>45817</v>
      </c>
      <c r="H223" s="143">
        <v>45819</v>
      </c>
      <c r="I223" s="142">
        <v>45817</v>
      </c>
      <c r="J223" s="143">
        <v>45819</v>
      </c>
      <c r="K223" s="143">
        <v>45819</v>
      </c>
      <c r="L223" s="138" t="s">
        <v>612</v>
      </c>
      <c r="M223" s="137" t="s">
        <v>1463</v>
      </c>
      <c r="N223" s="138" t="s">
        <v>1464</v>
      </c>
      <c r="O223" s="138">
        <v>79782</v>
      </c>
      <c r="P223" s="140" t="s">
        <v>165</v>
      </c>
      <c r="Q223" s="125" t="s">
        <v>166</v>
      </c>
      <c r="R223" s="126" t="s">
        <v>167</v>
      </c>
      <c r="S223" s="149" t="s">
        <v>168</v>
      </c>
      <c r="T223" s="150" t="s">
        <v>168</v>
      </c>
      <c r="U223" s="136" t="s">
        <v>169</v>
      </c>
      <c r="V223" s="139" t="s">
        <v>1465</v>
      </c>
      <c r="W223" s="146" t="s">
        <v>1187</v>
      </c>
      <c r="X223" s="136" t="s">
        <v>1466</v>
      </c>
      <c r="Y223" s="136">
        <v>772501</v>
      </c>
      <c r="Z223" s="136" t="s">
        <v>173</v>
      </c>
      <c r="AA223" s="136">
        <v>1218001</v>
      </c>
      <c r="AB223" s="136" t="s">
        <v>173</v>
      </c>
      <c r="AC223" s="136" t="s">
        <v>174</v>
      </c>
      <c r="AD223" s="137" t="s">
        <v>32</v>
      </c>
      <c r="AE223" s="143" t="s">
        <v>189</v>
      </c>
      <c r="AF223" s="123" t="s">
        <v>177</v>
      </c>
      <c r="AG223" s="136">
        <v>1</v>
      </c>
      <c r="AH223" s="121">
        <v>0</v>
      </c>
      <c r="AI223" s="127">
        <f>IF(AD223="TIPO I",'BASE LIQUIDACION REDEBAN 2025'!$B$2,IF(AD223="TIPO II",'BASE LIQUIDACION REDEBAN 2025'!$B$3,IF(AD223="TIPO III",'BASE LIQUIDACION REDEBAN 2025'!$B$4,IF(AD223="TIPO IV",'BASE LIQUIDACION REDEBAN 2025'!$B$5,IF(AE223="AEREO",'BASE LIQUIDACION REDEBAN 2025'!$B$6,'BASE LIQUIDACION REDEBAN 2025'!$B$5)))))</f>
        <v>504832.64687880001</v>
      </c>
      <c r="AJ223" s="127">
        <f>IF(AD223="TIPO I",'BASE LIQUIDACION REDEBAN 2025'!$B$10,IF(AD223="TIPO II",'BASE LIQUIDACION REDEBAN 2025'!$B$11,IF(AD223="TIPO III",'BASE LIQUIDACION REDEBAN 2025'!$B$12,'BASE LIQUIDACION REDEBAN 2025'!$B$13)))</f>
        <v>196536.5258152</v>
      </c>
      <c r="AK223" s="128">
        <f t="shared" si="4"/>
        <v>504832.64687880001</v>
      </c>
    </row>
    <row r="224" spans="1:37" s="85" customFormat="1" ht="13.9">
      <c r="A224" s="137" t="s">
        <v>91</v>
      </c>
      <c r="B224" s="8" t="str">
        <f>VLOOKUP(A224,'CENTRO DE COSTOS'!A:D,4,FALSE)</f>
        <v>JOSE MAURICIO HERNANDEZ ROJAS</v>
      </c>
      <c r="C224" s="8" t="str">
        <f>VLOOKUP(A224,'CENTRO DE COSTOS'!A:D,2,FALSE)</f>
        <v>0004-0001</v>
      </c>
      <c r="D224" s="136">
        <v>5250</v>
      </c>
      <c r="E224" s="122" t="s">
        <v>1467</v>
      </c>
      <c r="F224" s="8" t="s">
        <v>1468</v>
      </c>
      <c r="G224" s="142">
        <v>45817</v>
      </c>
      <c r="H224" s="143">
        <v>45819</v>
      </c>
      <c r="I224" s="142">
        <v>45817</v>
      </c>
      <c r="J224" s="143">
        <v>45821</v>
      </c>
      <c r="K224" s="143">
        <v>45821</v>
      </c>
      <c r="L224" s="138" t="s">
        <v>290</v>
      </c>
      <c r="M224" s="137" t="s">
        <v>1154</v>
      </c>
      <c r="N224" s="138" t="s">
        <v>1469</v>
      </c>
      <c r="O224" s="138">
        <v>79771</v>
      </c>
      <c r="P224" s="140" t="s">
        <v>165</v>
      </c>
      <c r="Q224" s="125" t="s">
        <v>166</v>
      </c>
      <c r="R224" s="126" t="s">
        <v>167</v>
      </c>
      <c r="S224" s="149" t="s">
        <v>168</v>
      </c>
      <c r="T224" s="150" t="s">
        <v>168</v>
      </c>
      <c r="U224" s="136" t="s">
        <v>169</v>
      </c>
      <c r="V224" s="139" t="s">
        <v>1470</v>
      </c>
      <c r="W224" s="146" t="s">
        <v>616</v>
      </c>
      <c r="X224" s="136" t="s">
        <v>1471</v>
      </c>
      <c r="Y224" s="136">
        <v>959444</v>
      </c>
      <c r="Z224" s="136" t="s">
        <v>173</v>
      </c>
      <c r="AA224" s="136">
        <v>903895</v>
      </c>
      <c r="AB224" s="136" t="s">
        <v>173</v>
      </c>
      <c r="AC224" s="136" t="s">
        <v>174</v>
      </c>
      <c r="AD224" s="137" t="s">
        <v>32</v>
      </c>
      <c r="AE224" s="143" t="s">
        <v>189</v>
      </c>
      <c r="AF224" s="123" t="s">
        <v>177</v>
      </c>
      <c r="AG224" s="136">
        <v>1</v>
      </c>
      <c r="AH224" s="121">
        <v>0</v>
      </c>
      <c r="AI224" s="127">
        <f>IF(AD224="TIPO I",'BASE LIQUIDACION REDEBAN 2025'!$B$2,IF(AD224="TIPO II",'BASE LIQUIDACION REDEBAN 2025'!$B$3,IF(AD224="TIPO III",'BASE LIQUIDACION REDEBAN 2025'!$B$4,IF(AD224="TIPO IV",'BASE LIQUIDACION REDEBAN 2025'!$B$5,IF(AE224="AEREO",'BASE LIQUIDACION REDEBAN 2025'!$B$6,'BASE LIQUIDACION REDEBAN 2025'!$B$5)))))</f>
        <v>504832.64687880001</v>
      </c>
      <c r="AJ224" s="127">
        <f>IF(AD224="TIPO I",'BASE LIQUIDACION REDEBAN 2025'!$B$10,IF(AD224="TIPO II",'BASE LIQUIDACION REDEBAN 2025'!$B$11,IF(AD224="TIPO III",'BASE LIQUIDACION REDEBAN 2025'!$B$12,'BASE LIQUIDACION REDEBAN 2025'!$B$13)))</f>
        <v>196536.5258152</v>
      </c>
      <c r="AK224" s="128">
        <f t="shared" si="4"/>
        <v>504832.64687880001</v>
      </c>
    </row>
    <row r="225" spans="1:37" s="85" customFormat="1" ht="14.25" customHeight="1">
      <c r="A225" s="137" t="s">
        <v>90</v>
      </c>
      <c r="B225" s="8" t="str">
        <f>VLOOKUP(A225,'CENTRO DE COSTOS'!A:D,4,FALSE)</f>
        <v>JUAN SEBASTIÁN RÍOS CASTRILLÓN</v>
      </c>
      <c r="C225" s="8" t="str">
        <f>VLOOKUP(A225,'CENTRO DE COSTOS'!A:D,2,FALSE)</f>
        <v>0004-0005</v>
      </c>
      <c r="D225" s="136">
        <v>27495</v>
      </c>
      <c r="E225" s="122" t="s">
        <v>1472</v>
      </c>
      <c r="F225" s="8" t="s">
        <v>1473</v>
      </c>
      <c r="G225" s="142">
        <v>45817</v>
      </c>
      <c r="H225" s="143">
        <v>45819</v>
      </c>
      <c r="I225" s="142">
        <v>45817</v>
      </c>
      <c r="J225" s="143">
        <v>45821</v>
      </c>
      <c r="K225" s="143">
        <v>45821</v>
      </c>
      <c r="L225" s="138" t="s">
        <v>208</v>
      </c>
      <c r="M225" s="137" t="s">
        <v>1474</v>
      </c>
      <c r="N225" s="138" t="s">
        <v>1475</v>
      </c>
      <c r="O225" s="138">
        <v>79818</v>
      </c>
      <c r="P225" s="140" t="s">
        <v>165</v>
      </c>
      <c r="Q225" s="125" t="s">
        <v>166</v>
      </c>
      <c r="R225" s="126" t="s">
        <v>167</v>
      </c>
      <c r="S225" s="149" t="s">
        <v>168</v>
      </c>
      <c r="T225" s="150" t="s">
        <v>168</v>
      </c>
      <c r="U225" s="136" t="s">
        <v>169</v>
      </c>
      <c r="V225" s="139" t="s">
        <v>1476</v>
      </c>
      <c r="W225" s="146" t="s">
        <v>354</v>
      </c>
      <c r="X225" s="136" t="s">
        <v>1477</v>
      </c>
      <c r="Y225" s="136">
        <v>1169935</v>
      </c>
      <c r="Z225" s="136" t="s">
        <v>173</v>
      </c>
      <c r="AA225" s="136">
        <v>1238921</v>
      </c>
      <c r="AB225" s="136" t="s">
        <v>173</v>
      </c>
      <c r="AC225" s="136" t="s">
        <v>174</v>
      </c>
      <c r="AD225" s="137" t="s">
        <v>175</v>
      </c>
      <c r="AE225" s="143" t="s">
        <v>227</v>
      </c>
      <c r="AF225" s="123" t="s">
        <v>177</v>
      </c>
      <c r="AG225" s="136">
        <v>1</v>
      </c>
      <c r="AH225" s="121">
        <v>0</v>
      </c>
      <c r="AI225" s="127">
        <f>IF(AD225="TIPO I",'BASE LIQUIDACION REDEBAN 2025'!$B$2,IF(AD225="TIPO II",'BASE LIQUIDACION REDEBAN 2025'!$B$3,IF(AD225="TIPO III",'BASE LIQUIDACION REDEBAN 2025'!$B$4,IF(AD225="TIPO IV",'BASE LIQUIDACION REDEBAN 2025'!$B$5,IF(AE225="AEREO",'BASE LIQUIDACION REDEBAN 2025'!$B$6,'BASE LIQUIDACION REDEBAN 2025'!$B$5)))))</f>
        <v>988462.96268840006</v>
      </c>
      <c r="AJ225" s="127">
        <f>IF(AD225="TIPO I",'BASE LIQUIDACION REDEBAN 2025'!$B$10,IF(AD225="TIPO II",'BASE LIQUIDACION REDEBAN 2025'!$B$11,IF(AD225="TIPO III",'BASE LIQUIDACION REDEBAN 2025'!$B$12,'BASE LIQUIDACION REDEBAN 2025'!$B$13)))</f>
        <v>196536.5258152</v>
      </c>
      <c r="AK225" s="128">
        <f t="shared" si="4"/>
        <v>988462.96268840006</v>
      </c>
    </row>
    <row r="226" spans="1:37" s="85" customFormat="1" ht="14.25" customHeight="1">
      <c r="A226" s="137" t="s">
        <v>76</v>
      </c>
      <c r="B226" s="8" t="str">
        <f>VLOOKUP(A226,'CENTRO DE COSTOS'!A:D,4,FALSE)</f>
        <v>DIEGO FERNANDO HENAO CARDONA</v>
      </c>
      <c r="C226" s="8" t="str">
        <f>VLOOKUP(A226,'CENTRO DE COSTOS'!A:D,2,FALSE)</f>
        <v>0004-0003</v>
      </c>
      <c r="D226" s="136">
        <v>19807</v>
      </c>
      <c r="E226" s="122" t="s">
        <v>1478</v>
      </c>
      <c r="F226" s="8" t="s">
        <v>1479</v>
      </c>
      <c r="G226" s="142">
        <v>45817</v>
      </c>
      <c r="H226" s="143">
        <v>45819</v>
      </c>
      <c r="I226" s="142">
        <v>45817</v>
      </c>
      <c r="J226" s="143">
        <v>45819</v>
      </c>
      <c r="K226" s="143">
        <v>45819</v>
      </c>
      <c r="L226" s="138" t="s">
        <v>200</v>
      </c>
      <c r="M226" s="137" t="s">
        <v>1063</v>
      </c>
      <c r="N226" s="138" t="s">
        <v>1480</v>
      </c>
      <c r="O226" s="138">
        <v>79797</v>
      </c>
      <c r="P226" s="140" t="s">
        <v>165</v>
      </c>
      <c r="Q226" s="125" t="s">
        <v>166</v>
      </c>
      <c r="R226" s="126" t="s">
        <v>167</v>
      </c>
      <c r="S226" s="149" t="s">
        <v>168</v>
      </c>
      <c r="T226" s="150" t="s">
        <v>168</v>
      </c>
      <c r="U226" s="136" t="s">
        <v>169</v>
      </c>
      <c r="V226" s="139" t="s">
        <v>1481</v>
      </c>
      <c r="W226" s="146" t="s">
        <v>204</v>
      </c>
      <c r="X226" s="136" t="s">
        <v>1482</v>
      </c>
      <c r="Y226" s="136">
        <v>793357</v>
      </c>
      <c r="Z226" s="136" t="s">
        <v>173</v>
      </c>
      <c r="AA226" s="136">
        <v>1145199</v>
      </c>
      <c r="AB226" s="136" t="s">
        <v>173</v>
      </c>
      <c r="AC226" s="136" t="s">
        <v>174</v>
      </c>
      <c r="AD226" s="137" t="s">
        <v>30</v>
      </c>
      <c r="AE226" s="143" t="s">
        <v>189</v>
      </c>
      <c r="AF226" s="123" t="s">
        <v>177</v>
      </c>
      <c r="AG226" s="136">
        <v>1</v>
      </c>
      <c r="AH226" s="121">
        <v>0</v>
      </c>
      <c r="AI226" s="127">
        <f>IF(AD226="TIPO I",'BASE LIQUIDACION REDEBAN 2025'!$B$2,IF(AD226="TIPO II",'BASE LIQUIDACION REDEBAN 2025'!$B$3,IF(AD226="TIPO III",'BASE LIQUIDACION REDEBAN 2025'!$B$4,IF(AD226="TIPO IV",'BASE LIQUIDACION REDEBAN 2025'!$B$5,IF(AE226="AEREO",'BASE LIQUIDACION REDEBAN 2025'!$B$6,'BASE LIQUIDACION REDEBAN 2025'!$B$5)))))</f>
        <v>275728.78077800001</v>
      </c>
      <c r="AJ226" s="127">
        <f>IF(AD226="TIPO I",'BASE LIQUIDACION REDEBAN 2025'!$B$10,IF(AD226="TIPO II",'BASE LIQUIDACION REDEBAN 2025'!$B$11,IF(AD226="TIPO III",'BASE LIQUIDACION REDEBAN 2025'!$B$12,'BASE LIQUIDACION REDEBAN 2025'!$B$13)))</f>
        <v>196536.5258152</v>
      </c>
      <c r="AK226" s="128">
        <f t="shared" si="4"/>
        <v>275728.78077800001</v>
      </c>
    </row>
    <row r="227" spans="1:37" s="85" customFormat="1" ht="14.25" customHeight="1">
      <c r="A227" s="137" t="s">
        <v>68</v>
      </c>
      <c r="B227" s="8" t="str">
        <f>VLOOKUP(A227,'CENTRO DE COSTOS'!A:D,4,FALSE)</f>
        <v>WILLIAM ASDRUBAL ROZO ROZO</v>
      </c>
      <c r="C227" s="8" t="str">
        <f>VLOOKUP(A227,'CENTRO DE COSTOS'!A:D,2,FALSE)</f>
        <v>0004-0004</v>
      </c>
      <c r="D227" s="136">
        <v>11001</v>
      </c>
      <c r="E227" s="122" t="s">
        <v>1483</v>
      </c>
      <c r="F227" s="8" t="s">
        <v>1484</v>
      </c>
      <c r="G227" s="142">
        <v>45817</v>
      </c>
      <c r="H227" s="143">
        <v>45819</v>
      </c>
      <c r="I227" s="142">
        <v>45817</v>
      </c>
      <c r="J227" s="143">
        <v>45819</v>
      </c>
      <c r="K227" s="143">
        <v>45819</v>
      </c>
      <c r="L227" s="138" t="s">
        <v>298</v>
      </c>
      <c r="M227" s="137" t="s">
        <v>68</v>
      </c>
      <c r="N227" s="138" t="s">
        <v>1485</v>
      </c>
      <c r="O227" s="138">
        <v>79749</v>
      </c>
      <c r="P227" s="140" t="s">
        <v>165</v>
      </c>
      <c r="Q227" s="125" t="s">
        <v>166</v>
      </c>
      <c r="R227" s="126" t="s">
        <v>167</v>
      </c>
      <c r="S227" s="149" t="s">
        <v>168</v>
      </c>
      <c r="T227" s="150" t="s">
        <v>168</v>
      </c>
      <c r="U227" s="136" t="s">
        <v>169</v>
      </c>
      <c r="V227" s="139" t="s">
        <v>1486</v>
      </c>
      <c r="W227" s="146" t="s">
        <v>326</v>
      </c>
      <c r="X227" s="136" t="s">
        <v>1487</v>
      </c>
      <c r="Y227" s="136">
        <v>1235210</v>
      </c>
      <c r="Z227" s="136" t="s">
        <v>173</v>
      </c>
      <c r="AA227" s="136" t="s">
        <v>1488</v>
      </c>
      <c r="AB227" s="136" t="s">
        <v>173</v>
      </c>
      <c r="AC227" s="136" t="s">
        <v>174</v>
      </c>
      <c r="AD227" s="137" t="s">
        <v>25</v>
      </c>
      <c r="AE227" s="143" t="s">
        <v>189</v>
      </c>
      <c r="AF227" s="123" t="s">
        <v>177</v>
      </c>
      <c r="AG227" s="136">
        <v>1</v>
      </c>
      <c r="AH227" s="121">
        <v>0</v>
      </c>
      <c r="AI227" s="127">
        <f>IF(AD227="TIPO I",'BASE LIQUIDACION REDEBAN 2025'!$B$2,IF(AD227="TIPO II",'BASE LIQUIDACION REDEBAN 2025'!$B$3,IF(AD227="TIPO III",'BASE LIQUIDACION REDEBAN 2025'!$B$4,IF(AD227="TIPO IV",'BASE LIQUIDACION REDEBAN 2025'!$B$5,IF(AE227="AEREO",'BASE LIQUIDACION REDEBAN 2025'!$B$6,'BASE LIQUIDACION REDEBAN 2025'!$B$5)))))</f>
        <v>75096.394270399993</v>
      </c>
      <c r="AJ227" s="127">
        <f>IF(AD227="TIPO I",'BASE LIQUIDACION REDEBAN 2025'!$B$10,IF(AD227="TIPO II",'BASE LIQUIDACION REDEBAN 2025'!$B$11,IF(AD227="TIPO III",'BASE LIQUIDACION REDEBAN 2025'!$B$12,'BASE LIQUIDACION REDEBAN 2025'!$B$13)))</f>
        <v>75096.394270399993</v>
      </c>
      <c r="AK227" s="128">
        <f t="shared" si="4"/>
        <v>75096.394270399993</v>
      </c>
    </row>
    <row r="228" spans="1:37" s="85" customFormat="1" ht="14.25" customHeight="1">
      <c r="A228" s="137" t="s">
        <v>76</v>
      </c>
      <c r="B228" s="8" t="str">
        <f>VLOOKUP(A228,'CENTRO DE COSTOS'!A:D,4,FALSE)</f>
        <v>DIEGO FERNANDO HENAO CARDONA</v>
      </c>
      <c r="C228" s="8" t="str">
        <f>VLOOKUP(A228,'CENTRO DE COSTOS'!A:D,2,FALSE)</f>
        <v>0004-0003</v>
      </c>
      <c r="D228" s="136">
        <v>19548</v>
      </c>
      <c r="E228" s="122" t="s">
        <v>1489</v>
      </c>
      <c r="F228" s="8" t="s">
        <v>1490</v>
      </c>
      <c r="G228" s="142">
        <v>45817</v>
      </c>
      <c r="H228" s="143">
        <v>45819</v>
      </c>
      <c r="I228" s="142">
        <v>45817</v>
      </c>
      <c r="J228" s="143">
        <v>45818</v>
      </c>
      <c r="K228" s="143">
        <v>45818</v>
      </c>
      <c r="L228" s="138" t="s">
        <v>200</v>
      </c>
      <c r="M228" s="137" t="s">
        <v>1491</v>
      </c>
      <c r="N228" s="138" t="s">
        <v>1492</v>
      </c>
      <c r="O228" s="138">
        <v>79825</v>
      </c>
      <c r="P228" s="140" t="s">
        <v>165</v>
      </c>
      <c r="Q228" s="125" t="s">
        <v>166</v>
      </c>
      <c r="R228" s="126" t="s">
        <v>167</v>
      </c>
      <c r="S228" s="149" t="s">
        <v>168</v>
      </c>
      <c r="T228" s="150" t="s">
        <v>168</v>
      </c>
      <c r="U228" s="136" t="s">
        <v>169</v>
      </c>
      <c r="V228" s="139" t="s">
        <v>1493</v>
      </c>
      <c r="W228" s="146" t="s">
        <v>171</v>
      </c>
      <c r="X228" s="136" t="s">
        <v>1494</v>
      </c>
      <c r="Y228" s="136">
        <v>981335</v>
      </c>
      <c r="Z228" s="136" t="s">
        <v>173</v>
      </c>
      <c r="AA228" s="136">
        <v>932482</v>
      </c>
      <c r="AB228" s="136" t="s">
        <v>173</v>
      </c>
      <c r="AC228" s="136" t="s">
        <v>174</v>
      </c>
      <c r="AD228" s="137" t="s">
        <v>30</v>
      </c>
      <c r="AE228" s="143" t="s">
        <v>189</v>
      </c>
      <c r="AF228" s="123" t="s">
        <v>177</v>
      </c>
      <c r="AG228" s="136">
        <v>1</v>
      </c>
      <c r="AH228" s="121">
        <v>0</v>
      </c>
      <c r="AI228" s="127">
        <f>IF(AD228="TIPO I",'BASE LIQUIDACION REDEBAN 2025'!$B$2,IF(AD228="TIPO II",'BASE LIQUIDACION REDEBAN 2025'!$B$3,IF(AD228="TIPO III",'BASE LIQUIDACION REDEBAN 2025'!$B$4,IF(AD228="TIPO IV",'BASE LIQUIDACION REDEBAN 2025'!$B$5,IF(AE228="AEREO",'BASE LIQUIDACION REDEBAN 2025'!$B$6,'BASE LIQUIDACION REDEBAN 2025'!$B$5)))))</f>
        <v>275728.78077800001</v>
      </c>
      <c r="AJ228" s="127">
        <f>IF(AD228="TIPO I",'BASE LIQUIDACION REDEBAN 2025'!$B$10,IF(AD228="TIPO II",'BASE LIQUIDACION REDEBAN 2025'!$B$11,IF(AD228="TIPO III",'BASE LIQUIDACION REDEBAN 2025'!$B$12,'BASE LIQUIDACION REDEBAN 2025'!$B$13)))</f>
        <v>196536.5258152</v>
      </c>
      <c r="AK228" s="128">
        <f t="shared" si="4"/>
        <v>275728.78077800001</v>
      </c>
    </row>
    <row r="229" spans="1:37" s="85" customFormat="1" ht="14.25" customHeight="1">
      <c r="A229" s="137" t="s">
        <v>91</v>
      </c>
      <c r="B229" s="8" t="str">
        <f>VLOOKUP(A229,'CENTRO DE COSTOS'!A:D,4,FALSE)</f>
        <v>JOSE MAURICIO HERNANDEZ ROJAS</v>
      </c>
      <c r="C229" s="8" t="str">
        <f>VLOOKUP(A229,'CENTRO DE COSTOS'!A:D,2,FALSE)</f>
        <v>0004-0001</v>
      </c>
      <c r="D229" s="136">
        <v>23162</v>
      </c>
      <c r="E229" s="122" t="s">
        <v>1495</v>
      </c>
      <c r="F229" s="8" t="s">
        <v>1496</v>
      </c>
      <c r="G229" s="142">
        <v>45817</v>
      </c>
      <c r="H229" s="143">
        <v>45819</v>
      </c>
      <c r="I229" s="142">
        <v>45817</v>
      </c>
      <c r="J229" s="143">
        <v>45818</v>
      </c>
      <c r="K229" s="143">
        <v>45818</v>
      </c>
      <c r="L229" s="138" t="s">
        <v>612</v>
      </c>
      <c r="M229" s="137" t="s">
        <v>1497</v>
      </c>
      <c r="N229" s="138" t="s">
        <v>1498</v>
      </c>
      <c r="O229" s="138">
        <v>79762</v>
      </c>
      <c r="P229" s="140" t="s">
        <v>165</v>
      </c>
      <c r="Q229" s="125" t="s">
        <v>166</v>
      </c>
      <c r="R229" s="126" t="s">
        <v>167</v>
      </c>
      <c r="S229" s="149" t="s">
        <v>168</v>
      </c>
      <c r="T229" s="150" t="s">
        <v>168</v>
      </c>
      <c r="U229" s="136" t="s">
        <v>169</v>
      </c>
      <c r="V229" s="139" t="s">
        <v>1499</v>
      </c>
      <c r="W229" s="146" t="s">
        <v>1187</v>
      </c>
      <c r="X229" s="136" t="s">
        <v>1500</v>
      </c>
      <c r="Y229" s="136">
        <v>852118</v>
      </c>
      <c r="Z229" s="136" t="s">
        <v>173</v>
      </c>
      <c r="AA229" s="136">
        <v>913132</v>
      </c>
      <c r="AB229" s="136" t="s">
        <v>173</v>
      </c>
      <c r="AC229" s="136" t="s">
        <v>174</v>
      </c>
      <c r="AD229" s="137" t="s">
        <v>25</v>
      </c>
      <c r="AE229" s="143" t="s">
        <v>189</v>
      </c>
      <c r="AF229" s="123" t="s">
        <v>177</v>
      </c>
      <c r="AG229" s="136">
        <v>1</v>
      </c>
      <c r="AH229" s="121">
        <v>0</v>
      </c>
      <c r="AI229" s="127">
        <f>IF(AD229="TIPO I",'BASE LIQUIDACION REDEBAN 2025'!$B$2,IF(AD229="TIPO II",'BASE LIQUIDACION REDEBAN 2025'!$B$3,IF(AD229="TIPO III",'BASE LIQUIDACION REDEBAN 2025'!$B$4,IF(AD229="TIPO IV",'BASE LIQUIDACION REDEBAN 2025'!$B$5,IF(AE229="AEREO",'BASE LIQUIDACION REDEBAN 2025'!$B$6,'BASE LIQUIDACION REDEBAN 2025'!$B$5)))))</f>
        <v>75096.394270399993</v>
      </c>
      <c r="AJ229" s="127">
        <f>IF(AD229="TIPO I",'BASE LIQUIDACION REDEBAN 2025'!$B$10,IF(AD229="TIPO II",'BASE LIQUIDACION REDEBAN 2025'!$B$11,IF(AD229="TIPO III",'BASE LIQUIDACION REDEBAN 2025'!$B$12,'BASE LIQUIDACION REDEBAN 2025'!$B$13)))</f>
        <v>75096.394270399993</v>
      </c>
      <c r="AK229" s="128">
        <f t="shared" si="4"/>
        <v>75096.394270399993</v>
      </c>
    </row>
    <row r="230" spans="1:37" s="85" customFormat="1" ht="14.25" customHeight="1">
      <c r="A230" s="137" t="s">
        <v>92</v>
      </c>
      <c r="B230" s="8" t="str">
        <f>VLOOKUP(A230,'CENTRO DE COSTOS'!A:D,4,FALSE)</f>
        <v>KEVIN ALEXIS CORZO BUSTOS</v>
      </c>
      <c r="C230" s="8" t="str">
        <f>VLOOKUP(A230,'CENTRO DE COSTOS'!A:D,2,FALSE)</f>
        <v>0004-0007</v>
      </c>
      <c r="D230" s="136">
        <v>41001</v>
      </c>
      <c r="E230" s="122" t="s">
        <v>1501</v>
      </c>
      <c r="F230" s="8" t="s">
        <v>1502</v>
      </c>
      <c r="G230" s="142">
        <v>45817</v>
      </c>
      <c r="H230" s="143">
        <v>45819</v>
      </c>
      <c r="I230" s="142">
        <v>45817</v>
      </c>
      <c r="J230" s="143">
        <v>45818</v>
      </c>
      <c r="K230" s="143">
        <v>45818</v>
      </c>
      <c r="L230" s="138" t="s">
        <v>256</v>
      </c>
      <c r="M230" s="137" t="s">
        <v>92</v>
      </c>
      <c r="N230" s="138" t="s">
        <v>1503</v>
      </c>
      <c r="O230" s="138">
        <v>79811</v>
      </c>
      <c r="P230" s="140" t="s">
        <v>165</v>
      </c>
      <c r="Q230" s="125" t="s">
        <v>166</v>
      </c>
      <c r="R230" s="126" t="s">
        <v>167</v>
      </c>
      <c r="S230" s="149" t="s">
        <v>168</v>
      </c>
      <c r="T230" s="150" t="s">
        <v>168</v>
      </c>
      <c r="U230" s="136" t="s">
        <v>169</v>
      </c>
      <c r="V230" s="139" t="s">
        <v>1504</v>
      </c>
      <c r="W230" s="146" t="s">
        <v>259</v>
      </c>
      <c r="X230" s="136" t="s">
        <v>1505</v>
      </c>
      <c r="Y230" s="136">
        <v>1104587</v>
      </c>
      <c r="Z230" s="136" t="s">
        <v>173</v>
      </c>
      <c r="AA230" s="136">
        <v>940776</v>
      </c>
      <c r="AB230" s="136" t="s">
        <v>173</v>
      </c>
      <c r="AC230" s="136" t="s">
        <v>174</v>
      </c>
      <c r="AD230" s="137" t="s">
        <v>25</v>
      </c>
      <c r="AE230" s="143" t="s">
        <v>189</v>
      </c>
      <c r="AF230" s="123" t="s">
        <v>177</v>
      </c>
      <c r="AG230" s="136">
        <v>1</v>
      </c>
      <c r="AH230" s="121">
        <v>0</v>
      </c>
      <c r="AI230" s="127">
        <f>IF(AD230="TIPO I",'BASE LIQUIDACION REDEBAN 2025'!$B$2,IF(AD230="TIPO II",'BASE LIQUIDACION REDEBAN 2025'!$B$3,IF(AD230="TIPO III",'BASE LIQUIDACION REDEBAN 2025'!$B$4,IF(AD230="TIPO IV",'BASE LIQUIDACION REDEBAN 2025'!$B$5,IF(AE230="AEREO",'BASE LIQUIDACION REDEBAN 2025'!$B$6,'BASE LIQUIDACION REDEBAN 2025'!$B$5)))))</f>
        <v>75096.394270399993</v>
      </c>
      <c r="AJ230" s="127">
        <f>IF(AD230="TIPO I",'BASE LIQUIDACION REDEBAN 2025'!$B$10,IF(AD230="TIPO II",'BASE LIQUIDACION REDEBAN 2025'!$B$11,IF(AD230="TIPO III",'BASE LIQUIDACION REDEBAN 2025'!$B$12,'BASE LIQUIDACION REDEBAN 2025'!$B$13)))</f>
        <v>75096.394270399993</v>
      </c>
      <c r="AK230" s="128">
        <f t="shared" si="4"/>
        <v>75096.394270399993</v>
      </c>
    </row>
    <row r="231" spans="1:37" s="85" customFormat="1" ht="14.25" customHeight="1">
      <c r="A231" s="137" t="s">
        <v>86</v>
      </c>
      <c r="B231" s="8" t="str">
        <f>VLOOKUP(A231,'CENTRO DE COSTOS'!A:D,4,FALSE)</f>
        <v>KEVIN ALEXIS CORZO BUSTOS</v>
      </c>
      <c r="C231" s="8" t="str">
        <f>VLOOKUP(A231,'CENTRO DE COSTOS'!A:D,2,FALSE)</f>
        <v>0004-0007</v>
      </c>
      <c r="D231" s="136">
        <v>73443</v>
      </c>
      <c r="E231" s="122" t="s">
        <v>1506</v>
      </c>
      <c r="F231" s="8" t="s">
        <v>1507</v>
      </c>
      <c r="G231" s="142">
        <v>45817</v>
      </c>
      <c r="H231" s="143">
        <v>45819</v>
      </c>
      <c r="I231" s="142">
        <v>45817</v>
      </c>
      <c r="J231" s="143">
        <v>45819</v>
      </c>
      <c r="K231" s="143">
        <v>45819</v>
      </c>
      <c r="L231" s="138" t="s">
        <v>870</v>
      </c>
      <c r="M231" s="137" t="s">
        <v>1508</v>
      </c>
      <c r="N231" s="138" t="s">
        <v>1509</v>
      </c>
      <c r="O231" s="138">
        <v>79778</v>
      </c>
      <c r="P231" s="140" t="s">
        <v>165</v>
      </c>
      <c r="Q231" s="125" t="s">
        <v>166</v>
      </c>
      <c r="R231" s="126" t="s">
        <v>167</v>
      </c>
      <c r="S231" s="149" t="s">
        <v>168</v>
      </c>
      <c r="T231" s="150" t="s">
        <v>168</v>
      </c>
      <c r="U231" s="136" t="s">
        <v>169</v>
      </c>
      <c r="V231" s="139" t="s">
        <v>1510</v>
      </c>
      <c r="W231" s="146" t="s">
        <v>873</v>
      </c>
      <c r="X231" s="136" t="s">
        <v>1511</v>
      </c>
      <c r="Y231" s="136">
        <v>931917</v>
      </c>
      <c r="Z231" s="136" t="s">
        <v>173</v>
      </c>
      <c r="AA231" s="136">
        <v>905686</v>
      </c>
      <c r="AB231" s="136" t="s">
        <v>173</v>
      </c>
      <c r="AC231" s="136" t="s">
        <v>174</v>
      </c>
      <c r="AD231" s="137" t="s">
        <v>30</v>
      </c>
      <c r="AE231" s="143" t="s">
        <v>189</v>
      </c>
      <c r="AF231" s="123" t="s">
        <v>177</v>
      </c>
      <c r="AG231" s="136">
        <v>1</v>
      </c>
      <c r="AH231" s="121">
        <v>0</v>
      </c>
      <c r="AI231" s="127">
        <f>IF(AD231="TIPO I",'BASE LIQUIDACION REDEBAN 2025'!$B$2,IF(AD231="TIPO II",'BASE LIQUIDACION REDEBAN 2025'!$B$3,IF(AD231="TIPO III",'BASE LIQUIDACION REDEBAN 2025'!$B$4,IF(AD231="TIPO IV",'BASE LIQUIDACION REDEBAN 2025'!$B$5,IF(AE231="AEREO",'BASE LIQUIDACION REDEBAN 2025'!$B$6,'BASE LIQUIDACION REDEBAN 2025'!$B$5)))))</f>
        <v>275728.78077800001</v>
      </c>
      <c r="AJ231" s="127">
        <f>IF(AD231="TIPO I",'BASE LIQUIDACION REDEBAN 2025'!$B$10,IF(AD231="TIPO II",'BASE LIQUIDACION REDEBAN 2025'!$B$11,IF(AD231="TIPO III",'BASE LIQUIDACION REDEBAN 2025'!$B$12,'BASE LIQUIDACION REDEBAN 2025'!$B$13)))</f>
        <v>196536.5258152</v>
      </c>
      <c r="AK231" s="128">
        <f t="shared" si="4"/>
        <v>275728.78077800001</v>
      </c>
    </row>
    <row r="232" spans="1:37" s="85" customFormat="1" ht="14.25" customHeight="1">
      <c r="A232" s="137" t="s">
        <v>99</v>
      </c>
      <c r="B232" s="8" t="str">
        <f>VLOOKUP(A232,'CENTRO DE COSTOS'!A:D,4,FALSE)</f>
        <v>JOSE MAURICIO HERNANDEZ ROJAS</v>
      </c>
      <c r="C232" s="8" t="str">
        <f>VLOOKUP(A232,'CENTRO DE COSTOS'!A:D,2,FALSE)</f>
        <v>0004-0001</v>
      </c>
      <c r="D232" s="136">
        <v>20001</v>
      </c>
      <c r="E232" s="122" t="s">
        <v>1512</v>
      </c>
      <c r="F232" s="8" t="s">
        <v>1513</v>
      </c>
      <c r="G232" s="142">
        <v>45817</v>
      </c>
      <c r="H232" s="143">
        <v>45819</v>
      </c>
      <c r="I232" s="142">
        <v>45817</v>
      </c>
      <c r="J232" s="143">
        <v>45818</v>
      </c>
      <c r="K232" s="143">
        <v>45818</v>
      </c>
      <c r="L232" s="138" t="s">
        <v>269</v>
      </c>
      <c r="M232" s="137" t="s">
        <v>99</v>
      </c>
      <c r="N232" s="138" t="s">
        <v>1514</v>
      </c>
      <c r="O232" s="138">
        <v>79803</v>
      </c>
      <c r="P232" s="140" t="s">
        <v>165</v>
      </c>
      <c r="Q232" s="125" t="s">
        <v>166</v>
      </c>
      <c r="R232" s="126" t="s">
        <v>167</v>
      </c>
      <c r="S232" s="149" t="s">
        <v>168</v>
      </c>
      <c r="T232" s="150" t="s">
        <v>168</v>
      </c>
      <c r="U232" s="136" t="s">
        <v>169</v>
      </c>
      <c r="V232" s="139" t="s">
        <v>1515</v>
      </c>
      <c r="W232" s="146" t="s">
        <v>273</v>
      </c>
      <c r="X232" s="136" t="s">
        <v>1516</v>
      </c>
      <c r="Y232" s="136">
        <v>1235331</v>
      </c>
      <c r="Z232" s="136" t="s">
        <v>173</v>
      </c>
      <c r="AA232" s="136" t="s">
        <v>1517</v>
      </c>
      <c r="AB232" s="136" t="s">
        <v>173</v>
      </c>
      <c r="AC232" s="136" t="s">
        <v>174</v>
      </c>
      <c r="AD232" s="137" t="s">
        <v>25</v>
      </c>
      <c r="AE232" s="143" t="s">
        <v>189</v>
      </c>
      <c r="AF232" s="123" t="s">
        <v>177</v>
      </c>
      <c r="AG232" s="136">
        <v>1</v>
      </c>
      <c r="AH232" s="121">
        <v>0</v>
      </c>
      <c r="AI232" s="127">
        <f>IF(AD232="TIPO I",'BASE LIQUIDACION REDEBAN 2025'!$B$2,IF(AD232="TIPO II",'BASE LIQUIDACION REDEBAN 2025'!$B$3,IF(AD232="TIPO III",'BASE LIQUIDACION REDEBAN 2025'!$B$4,IF(AD232="TIPO IV",'BASE LIQUIDACION REDEBAN 2025'!$B$5,IF(AE232="AEREO",'BASE LIQUIDACION REDEBAN 2025'!$B$6,'BASE LIQUIDACION REDEBAN 2025'!$B$5)))))</f>
        <v>75096.394270399993</v>
      </c>
      <c r="AJ232" s="127">
        <f>IF(AD232="TIPO I",'BASE LIQUIDACION REDEBAN 2025'!$B$10,IF(AD232="TIPO II",'BASE LIQUIDACION REDEBAN 2025'!$B$11,IF(AD232="TIPO III",'BASE LIQUIDACION REDEBAN 2025'!$B$12,'BASE LIQUIDACION REDEBAN 2025'!$B$13)))</f>
        <v>75096.394270399993</v>
      </c>
      <c r="AK232" s="128">
        <f t="shared" si="4"/>
        <v>75096.394270399993</v>
      </c>
    </row>
    <row r="233" spans="1:37" s="85" customFormat="1" ht="14.25" customHeight="1">
      <c r="A233" s="137" t="s">
        <v>91</v>
      </c>
      <c r="B233" s="8" t="str">
        <f>VLOOKUP(A233,'CENTRO DE COSTOS'!A:D,4,FALSE)</f>
        <v>JOSE MAURICIO HERNANDEZ ROJAS</v>
      </c>
      <c r="C233" s="8" t="str">
        <f>VLOOKUP(A233,'CENTRO DE COSTOS'!A:D,2,FALSE)</f>
        <v>0004-0001</v>
      </c>
      <c r="D233" s="136">
        <v>5154</v>
      </c>
      <c r="E233" s="122" t="s">
        <v>1518</v>
      </c>
      <c r="F233" s="8" t="s">
        <v>1519</v>
      </c>
      <c r="G233" s="142">
        <v>45817</v>
      </c>
      <c r="H233" s="143">
        <v>45819</v>
      </c>
      <c r="I233" s="142">
        <v>45817</v>
      </c>
      <c r="J233" s="143">
        <v>45819</v>
      </c>
      <c r="K233" s="143">
        <v>45819</v>
      </c>
      <c r="L233" s="138" t="s">
        <v>290</v>
      </c>
      <c r="M233" s="137" t="s">
        <v>1103</v>
      </c>
      <c r="N233" s="138" t="s">
        <v>1520</v>
      </c>
      <c r="O233" s="138">
        <v>79761</v>
      </c>
      <c r="P233" s="140" t="s">
        <v>165</v>
      </c>
      <c r="Q233" s="125" t="s">
        <v>166</v>
      </c>
      <c r="R233" s="126" t="s">
        <v>167</v>
      </c>
      <c r="S233" s="149" t="s">
        <v>168</v>
      </c>
      <c r="T233" s="150" t="s">
        <v>168</v>
      </c>
      <c r="U233" s="136" t="s">
        <v>169</v>
      </c>
      <c r="V233" s="139" t="s">
        <v>1521</v>
      </c>
      <c r="W233" s="146" t="s">
        <v>841</v>
      </c>
      <c r="X233" s="136" t="s">
        <v>1522</v>
      </c>
      <c r="Y233" s="136">
        <v>1221300</v>
      </c>
      <c r="Z233" s="136" t="s">
        <v>1523</v>
      </c>
      <c r="AA233" s="136" t="s">
        <v>1524</v>
      </c>
      <c r="AB233" s="136" t="s">
        <v>173</v>
      </c>
      <c r="AC233" s="136" t="s">
        <v>174</v>
      </c>
      <c r="AD233" s="137" t="s">
        <v>28</v>
      </c>
      <c r="AE233" s="143" t="s">
        <v>189</v>
      </c>
      <c r="AF233" s="123" t="s">
        <v>177</v>
      </c>
      <c r="AG233" s="136">
        <v>1</v>
      </c>
      <c r="AH233" s="121">
        <v>0</v>
      </c>
      <c r="AI233" s="127">
        <f>IF(AD233="TIPO I",'BASE LIQUIDACION REDEBAN 2025'!$B$2,IF(AD233="TIPO II",'BASE LIQUIDACION REDEBAN 2025'!$B$3,IF(AD233="TIPO III",'BASE LIQUIDACION REDEBAN 2025'!$B$4,IF(AD233="TIPO IV",'BASE LIQUIDACION REDEBAN 2025'!$B$5,IF(AE233="AEREO",'BASE LIQUIDACION REDEBAN 2025'!$B$6,'BASE LIQUIDACION REDEBAN 2025'!$B$5)))))</f>
        <v>163813.69572160003</v>
      </c>
      <c r="AJ233" s="127">
        <f>IF(AD233="TIPO I",'BASE LIQUIDACION REDEBAN 2025'!$B$10,IF(AD233="TIPO II",'BASE LIQUIDACION REDEBAN 2025'!$B$11,IF(AD233="TIPO III",'BASE LIQUIDACION REDEBAN 2025'!$B$12,'BASE LIQUIDACION REDEBAN 2025'!$B$13)))</f>
        <v>140395.6348884</v>
      </c>
      <c r="AK233" s="128">
        <f t="shared" si="4"/>
        <v>163813.69572160003</v>
      </c>
    </row>
    <row r="234" spans="1:37" s="85" customFormat="1" ht="14.25" customHeight="1">
      <c r="A234" s="137" t="s">
        <v>80</v>
      </c>
      <c r="B234" s="8" t="str">
        <f>VLOOKUP(A234,'CENTRO DE COSTOS'!A:D,4,FALSE)</f>
        <v>JOSE MAURICIO HERNANDEZ ROJAS</v>
      </c>
      <c r="C234" s="8" t="str">
        <f>VLOOKUP(A234,'CENTRO DE COSTOS'!A:D,2,FALSE)</f>
        <v>0004-0001</v>
      </c>
      <c r="D234" s="136">
        <v>13836</v>
      </c>
      <c r="E234" s="122" t="s">
        <v>1525</v>
      </c>
      <c r="F234" s="8" t="s">
        <v>1526</v>
      </c>
      <c r="G234" s="142">
        <v>45817</v>
      </c>
      <c r="H234" s="143">
        <v>45819</v>
      </c>
      <c r="I234" s="142">
        <v>45817</v>
      </c>
      <c r="J234" s="143">
        <v>45818</v>
      </c>
      <c r="K234" s="143">
        <v>45818</v>
      </c>
      <c r="L234" s="138" t="s">
        <v>364</v>
      </c>
      <c r="M234" s="137" t="s">
        <v>1527</v>
      </c>
      <c r="N234" s="138" t="s">
        <v>1528</v>
      </c>
      <c r="O234" s="138">
        <v>79801</v>
      </c>
      <c r="P234" s="140" t="s">
        <v>165</v>
      </c>
      <c r="Q234" s="125" t="s">
        <v>166</v>
      </c>
      <c r="R234" s="126" t="s">
        <v>167</v>
      </c>
      <c r="S234" s="149" t="s">
        <v>168</v>
      </c>
      <c r="T234" s="150" t="s">
        <v>168</v>
      </c>
      <c r="U234" s="136" t="s">
        <v>169</v>
      </c>
      <c r="V234" s="139" t="s">
        <v>1529</v>
      </c>
      <c r="W234" s="146" t="s">
        <v>1180</v>
      </c>
      <c r="X234" s="136" t="s">
        <v>1530</v>
      </c>
      <c r="Y234" s="136">
        <v>756946</v>
      </c>
      <c r="Z234" s="136" t="s">
        <v>173</v>
      </c>
      <c r="AA234" s="136">
        <v>845934</v>
      </c>
      <c r="AB234" s="136" t="s">
        <v>173</v>
      </c>
      <c r="AC234" s="136" t="s">
        <v>174</v>
      </c>
      <c r="AD234" s="137" t="s">
        <v>28</v>
      </c>
      <c r="AE234" s="143" t="s">
        <v>189</v>
      </c>
      <c r="AF234" s="123" t="s">
        <v>177</v>
      </c>
      <c r="AG234" s="136">
        <v>1</v>
      </c>
      <c r="AH234" s="121">
        <v>0</v>
      </c>
      <c r="AI234" s="127">
        <f>IF(AD234="TIPO I",'BASE LIQUIDACION REDEBAN 2025'!$B$2,IF(AD234="TIPO II",'BASE LIQUIDACION REDEBAN 2025'!$B$3,IF(AD234="TIPO III",'BASE LIQUIDACION REDEBAN 2025'!$B$4,IF(AD234="TIPO IV",'BASE LIQUIDACION REDEBAN 2025'!$B$5,IF(AE234="AEREO",'BASE LIQUIDACION REDEBAN 2025'!$B$6,'BASE LIQUIDACION REDEBAN 2025'!$B$5)))))</f>
        <v>163813.69572160003</v>
      </c>
      <c r="AJ234" s="127">
        <f>IF(AD234="TIPO I",'BASE LIQUIDACION REDEBAN 2025'!$B$10,IF(AD234="TIPO II",'BASE LIQUIDACION REDEBAN 2025'!$B$11,IF(AD234="TIPO III",'BASE LIQUIDACION REDEBAN 2025'!$B$12,'BASE LIQUIDACION REDEBAN 2025'!$B$13)))</f>
        <v>140395.6348884</v>
      </c>
      <c r="AK234" s="128">
        <f t="shared" si="4"/>
        <v>163813.69572160003</v>
      </c>
    </row>
    <row r="235" spans="1:37" s="85" customFormat="1" ht="14.25" customHeight="1">
      <c r="A235" s="137" t="s">
        <v>90</v>
      </c>
      <c r="B235" s="8" t="str">
        <f>VLOOKUP(A235,'CENTRO DE COSTOS'!A:D,4,FALSE)</f>
        <v>JUAN SEBASTIÁN RÍOS CASTRILLÓN</v>
      </c>
      <c r="C235" s="8" t="str">
        <f>VLOOKUP(A235,'CENTRO DE COSTOS'!A:D,2,FALSE)</f>
        <v>0004-0005</v>
      </c>
      <c r="D235" s="136">
        <v>5656</v>
      </c>
      <c r="E235" s="122" t="s">
        <v>1531</v>
      </c>
      <c r="F235" s="8" t="s">
        <v>1532</v>
      </c>
      <c r="G235" s="142">
        <v>45817</v>
      </c>
      <c r="H235" s="143">
        <v>45819</v>
      </c>
      <c r="I235" s="142">
        <v>45817</v>
      </c>
      <c r="J235" s="143">
        <v>45819</v>
      </c>
      <c r="K235" s="143">
        <v>45819</v>
      </c>
      <c r="L235" s="138" t="s">
        <v>290</v>
      </c>
      <c r="M235" s="137" t="s">
        <v>1533</v>
      </c>
      <c r="N235" s="138" t="s">
        <v>1534</v>
      </c>
      <c r="O235" s="138">
        <v>79794</v>
      </c>
      <c r="P235" s="140" t="s">
        <v>165</v>
      </c>
      <c r="Q235" s="125" t="s">
        <v>166</v>
      </c>
      <c r="R235" s="126" t="s">
        <v>167</v>
      </c>
      <c r="S235" s="149" t="s">
        <v>168</v>
      </c>
      <c r="T235" s="150" t="s">
        <v>168</v>
      </c>
      <c r="U235" s="136" t="s">
        <v>169</v>
      </c>
      <c r="V235" s="139" t="s">
        <v>1535</v>
      </c>
      <c r="W235" s="146" t="s">
        <v>294</v>
      </c>
      <c r="X235" s="136" t="s">
        <v>1536</v>
      </c>
      <c r="Y235" s="136">
        <v>1221322</v>
      </c>
      <c r="Z235" s="136" t="s">
        <v>173</v>
      </c>
      <c r="AA235" s="136" t="s">
        <v>1537</v>
      </c>
      <c r="AB235" s="136" t="s">
        <v>173</v>
      </c>
      <c r="AC235" s="136" t="s">
        <v>174</v>
      </c>
      <c r="AD235" s="137" t="s">
        <v>28</v>
      </c>
      <c r="AE235" s="143" t="s">
        <v>189</v>
      </c>
      <c r="AF235" s="123" t="s">
        <v>177</v>
      </c>
      <c r="AG235" s="136">
        <v>1</v>
      </c>
      <c r="AH235" s="121">
        <v>0</v>
      </c>
      <c r="AI235" s="127">
        <f>IF(AD235="TIPO I",'BASE LIQUIDACION REDEBAN 2025'!$B$2,IF(AD235="TIPO II",'BASE LIQUIDACION REDEBAN 2025'!$B$3,IF(AD235="TIPO III",'BASE LIQUIDACION REDEBAN 2025'!$B$4,IF(AD235="TIPO IV",'BASE LIQUIDACION REDEBAN 2025'!$B$5,IF(AE235="AEREO",'BASE LIQUIDACION REDEBAN 2025'!$B$6,'BASE LIQUIDACION REDEBAN 2025'!$B$5)))))</f>
        <v>163813.69572160003</v>
      </c>
      <c r="AJ235" s="127">
        <f>IF(AD235="TIPO I",'BASE LIQUIDACION REDEBAN 2025'!$B$10,IF(AD235="TIPO II",'BASE LIQUIDACION REDEBAN 2025'!$B$11,IF(AD235="TIPO III",'BASE LIQUIDACION REDEBAN 2025'!$B$12,'BASE LIQUIDACION REDEBAN 2025'!$B$13)))</f>
        <v>140395.6348884</v>
      </c>
      <c r="AK235" s="128">
        <f t="shared" si="4"/>
        <v>163813.69572160003</v>
      </c>
    </row>
    <row r="236" spans="1:37" s="85" customFormat="1" ht="14.25" customHeight="1">
      <c r="A236" s="137" t="s">
        <v>76</v>
      </c>
      <c r="B236" s="8" t="str">
        <f>VLOOKUP(A236,'CENTRO DE COSTOS'!A:D,4,FALSE)</f>
        <v>DIEGO FERNANDO HENAO CARDONA</v>
      </c>
      <c r="C236" s="8" t="str">
        <f>VLOOKUP(A236,'CENTRO DE COSTOS'!A:D,2,FALSE)</f>
        <v>0004-0003</v>
      </c>
      <c r="D236" s="136">
        <v>76001</v>
      </c>
      <c r="E236" s="122" t="s">
        <v>1538</v>
      </c>
      <c r="F236" s="8" t="s">
        <v>1539</v>
      </c>
      <c r="G236" s="142">
        <v>45817</v>
      </c>
      <c r="H236" s="143">
        <v>45819</v>
      </c>
      <c r="I236" s="142">
        <v>45817</v>
      </c>
      <c r="J236" s="143">
        <v>45818</v>
      </c>
      <c r="K236" s="143">
        <v>45818</v>
      </c>
      <c r="L236" s="138" t="s">
        <v>230</v>
      </c>
      <c r="M236" s="137" t="s">
        <v>76</v>
      </c>
      <c r="N236" s="138" t="s">
        <v>1540</v>
      </c>
      <c r="O236" s="138">
        <v>79752</v>
      </c>
      <c r="P236" s="140" t="s">
        <v>165</v>
      </c>
      <c r="Q236" s="125" t="s">
        <v>166</v>
      </c>
      <c r="R236" s="126" t="s">
        <v>167</v>
      </c>
      <c r="S236" s="149" t="s">
        <v>168</v>
      </c>
      <c r="T236" s="150" t="s">
        <v>168</v>
      </c>
      <c r="U236" s="136" t="s">
        <v>169</v>
      </c>
      <c r="V236" s="139" t="s">
        <v>1541</v>
      </c>
      <c r="W236" s="146" t="s">
        <v>240</v>
      </c>
      <c r="X236" s="136" t="s">
        <v>1542</v>
      </c>
      <c r="Y236" s="136">
        <v>992630</v>
      </c>
      <c r="Z236" s="136" t="s">
        <v>173</v>
      </c>
      <c r="AA236" s="136">
        <v>1144975</v>
      </c>
      <c r="AB236" s="136" t="s">
        <v>173</v>
      </c>
      <c r="AC236" s="136" t="s">
        <v>174</v>
      </c>
      <c r="AD236" s="137" t="s">
        <v>25</v>
      </c>
      <c r="AE236" s="143" t="s">
        <v>189</v>
      </c>
      <c r="AF236" s="123" t="s">
        <v>177</v>
      </c>
      <c r="AG236" s="136">
        <v>1</v>
      </c>
      <c r="AH236" s="121">
        <v>0</v>
      </c>
      <c r="AI236" s="127">
        <f>IF(AD236="TIPO I",'BASE LIQUIDACION REDEBAN 2025'!$B$2,IF(AD236="TIPO II",'BASE LIQUIDACION REDEBAN 2025'!$B$3,IF(AD236="TIPO III",'BASE LIQUIDACION REDEBAN 2025'!$B$4,IF(AD236="TIPO IV",'BASE LIQUIDACION REDEBAN 2025'!$B$5,IF(AE236="AEREO",'BASE LIQUIDACION REDEBAN 2025'!$B$6,'BASE LIQUIDACION REDEBAN 2025'!$B$5)))))</f>
        <v>75096.394270399993</v>
      </c>
      <c r="AJ236" s="127">
        <f>IF(AD236="TIPO I",'BASE LIQUIDACION REDEBAN 2025'!$B$10,IF(AD236="TIPO II",'BASE LIQUIDACION REDEBAN 2025'!$B$11,IF(AD236="TIPO III",'BASE LIQUIDACION REDEBAN 2025'!$B$12,'BASE LIQUIDACION REDEBAN 2025'!$B$13)))</f>
        <v>75096.394270399993</v>
      </c>
      <c r="AK236" s="128">
        <f t="shared" si="4"/>
        <v>75096.394270399993</v>
      </c>
    </row>
    <row r="237" spans="1:37" s="85" customFormat="1" ht="14.25" customHeight="1">
      <c r="A237" s="136" t="s">
        <v>90</v>
      </c>
      <c r="B237" s="8" t="str">
        <f>VLOOKUP(A237,'CENTRO DE COSTOS'!A:D,4,FALSE)</f>
        <v>JUAN SEBASTIÁN RÍOS CASTRILLÓN</v>
      </c>
      <c r="C237" s="8" t="str">
        <f>VLOOKUP(A237,'CENTRO DE COSTOS'!A:D,2,FALSE)</f>
        <v>0004-0005</v>
      </c>
      <c r="D237" s="136">
        <v>27245</v>
      </c>
      <c r="E237" s="122" t="s">
        <v>1543</v>
      </c>
      <c r="F237" s="8" t="s">
        <v>1544</v>
      </c>
      <c r="G237" s="142">
        <v>45817</v>
      </c>
      <c r="H237" s="143">
        <v>45819</v>
      </c>
      <c r="I237" s="142">
        <v>45817</v>
      </c>
      <c r="J237" s="143">
        <v>45819</v>
      </c>
      <c r="K237" s="143">
        <v>45819</v>
      </c>
      <c r="L237" s="138" t="s">
        <v>208</v>
      </c>
      <c r="M237" s="137" t="s">
        <v>1545</v>
      </c>
      <c r="N237" s="138" t="s">
        <v>1546</v>
      </c>
      <c r="O237" s="138">
        <v>79776</v>
      </c>
      <c r="P237" s="140" t="s">
        <v>165</v>
      </c>
      <c r="Q237" s="125" t="s">
        <v>166</v>
      </c>
      <c r="R237" s="126" t="s">
        <v>167</v>
      </c>
      <c r="S237" s="149" t="s">
        <v>168</v>
      </c>
      <c r="T237" s="150" t="s">
        <v>168</v>
      </c>
      <c r="U237" s="136" t="s">
        <v>169</v>
      </c>
      <c r="V237" s="139" t="s">
        <v>1547</v>
      </c>
      <c r="W237" s="146" t="s">
        <v>419</v>
      </c>
      <c r="X237" s="136" t="s">
        <v>1548</v>
      </c>
      <c r="Y237" s="136">
        <v>1106681</v>
      </c>
      <c r="Z237" s="136" t="s">
        <v>173</v>
      </c>
      <c r="AA237" s="136">
        <v>1238640</v>
      </c>
      <c r="AB237" s="136" t="s">
        <v>173</v>
      </c>
      <c r="AC237" s="136" t="s">
        <v>174</v>
      </c>
      <c r="AD237" s="137" t="s">
        <v>32</v>
      </c>
      <c r="AE237" s="143" t="s">
        <v>189</v>
      </c>
      <c r="AF237" s="123" t="s">
        <v>177</v>
      </c>
      <c r="AG237" s="136">
        <v>1</v>
      </c>
      <c r="AH237" s="121">
        <v>0</v>
      </c>
      <c r="AI237" s="127">
        <f>IF(AD237="TIPO I",'BASE LIQUIDACION REDEBAN 2025'!$B$2,IF(AD237="TIPO II",'BASE LIQUIDACION REDEBAN 2025'!$B$3,IF(AD237="TIPO III",'BASE LIQUIDACION REDEBAN 2025'!$B$4,IF(AD237="TIPO IV",'BASE LIQUIDACION REDEBAN 2025'!$B$5,IF(AE237="AEREO",'BASE LIQUIDACION REDEBAN 2025'!$B$6,'BASE LIQUIDACION REDEBAN 2025'!$B$5)))))</f>
        <v>504832.64687880001</v>
      </c>
      <c r="AJ237" s="127">
        <f>IF(AD237="TIPO I",'BASE LIQUIDACION REDEBAN 2025'!$B$10,IF(AD237="TIPO II",'BASE LIQUIDACION REDEBAN 2025'!$B$11,IF(AD237="TIPO III",'BASE LIQUIDACION REDEBAN 2025'!$B$12,'BASE LIQUIDACION REDEBAN 2025'!$B$13)))</f>
        <v>196536.5258152</v>
      </c>
      <c r="AK237" s="128">
        <f t="shared" si="4"/>
        <v>504832.64687880001</v>
      </c>
    </row>
    <row r="238" spans="1:37" s="85" customFormat="1" ht="14.25" customHeight="1">
      <c r="A238" s="136" t="s">
        <v>94</v>
      </c>
      <c r="B238" s="8" t="str">
        <f>VLOOKUP(A238,'CENTRO DE COSTOS'!A:D,4,FALSE)</f>
        <v>DIEGO FERNANDO HENAO CARDONA</v>
      </c>
      <c r="C238" s="8" t="str">
        <f>VLOOKUP(A238,'CENTRO DE COSTOS'!A:D,2,FALSE)</f>
        <v>0004-0002</v>
      </c>
      <c r="D238" s="136">
        <v>76400</v>
      </c>
      <c r="E238" s="122" t="s">
        <v>1549</v>
      </c>
      <c r="F238" s="8" t="s">
        <v>1550</v>
      </c>
      <c r="G238" s="142">
        <v>45817</v>
      </c>
      <c r="H238" s="143">
        <v>45819</v>
      </c>
      <c r="I238" s="142">
        <v>45817</v>
      </c>
      <c r="J238" s="143">
        <v>45818</v>
      </c>
      <c r="K238" s="143">
        <v>45818</v>
      </c>
      <c r="L238" s="138" t="s">
        <v>230</v>
      </c>
      <c r="M238" s="137" t="s">
        <v>599</v>
      </c>
      <c r="N238" s="138" t="s">
        <v>1551</v>
      </c>
      <c r="O238" s="138">
        <v>79777</v>
      </c>
      <c r="P238" s="140" t="s">
        <v>165</v>
      </c>
      <c r="Q238" s="125" t="s">
        <v>166</v>
      </c>
      <c r="R238" s="126" t="s">
        <v>167</v>
      </c>
      <c r="S238" s="149" t="s">
        <v>168</v>
      </c>
      <c r="T238" s="150" t="s">
        <v>168</v>
      </c>
      <c r="U238" s="136" t="s">
        <v>169</v>
      </c>
      <c r="V238" s="139" t="s">
        <v>1552</v>
      </c>
      <c r="W238" s="146" t="s">
        <v>582</v>
      </c>
      <c r="X238" s="136" t="s">
        <v>1553</v>
      </c>
      <c r="Y238" s="136">
        <v>875794</v>
      </c>
      <c r="Z238" s="136" t="s">
        <v>173</v>
      </c>
      <c r="AA238" s="136">
        <v>1233595</v>
      </c>
      <c r="AB238" s="136" t="s">
        <v>173</v>
      </c>
      <c r="AC238" s="136" t="s">
        <v>174</v>
      </c>
      <c r="AD238" s="137" t="s">
        <v>28</v>
      </c>
      <c r="AE238" s="143" t="s">
        <v>189</v>
      </c>
      <c r="AF238" s="123" t="s">
        <v>177</v>
      </c>
      <c r="AG238" s="136">
        <v>1</v>
      </c>
      <c r="AH238" s="121">
        <v>0</v>
      </c>
      <c r="AI238" s="127">
        <f>IF(AD238="TIPO I",'BASE LIQUIDACION REDEBAN 2025'!$B$2,IF(AD238="TIPO II",'BASE LIQUIDACION REDEBAN 2025'!$B$3,IF(AD238="TIPO III",'BASE LIQUIDACION REDEBAN 2025'!$B$4,IF(AD238="TIPO IV",'BASE LIQUIDACION REDEBAN 2025'!$B$5,IF(AE238="AEREO",'BASE LIQUIDACION REDEBAN 2025'!$B$6,'BASE LIQUIDACION REDEBAN 2025'!$B$5)))))</f>
        <v>163813.69572160003</v>
      </c>
      <c r="AJ238" s="127">
        <f>IF(AD238="TIPO I",'BASE LIQUIDACION REDEBAN 2025'!$B$10,IF(AD238="TIPO II",'BASE LIQUIDACION REDEBAN 2025'!$B$11,IF(AD238="TIPO III",'BASE LIQUIDACION REDEBAN 2025'!$B$12,'BASE LIQUIDACION REDEBAN 2025'!$B$13)))</f>
        <v>140395.6348884</v>
      </c>
      <c r="AK238" s="128">
        <f t="shared" si="4"/>
        <v>163813.69572160003</v>
      </c>
    </row>
    <row r="239" spans="1:37" s="85" customFormat="1" ht="14.25" customHeight="1">
      <c r="A239" s="136" t="s">
        <v>76</v>
      </c>
      <c r="B239" s="8" t="str">
        <f>VLOOKUP(A239,'CENTRO DE COSTOS'!A:D,4,FALSE)</f>
        <v>DIEGO FERNANDO HENAO CARDONA</v>
      </c>
      <c r="C239" s="8" t="str">
        <f>VLOOKUP(A239,'CENTRO DE COSTOS'!A:D,2,FALSE)</f>
        <v>0004-0003</v>
      </c>
      <c r="D239" s="136">
        <v>19548</v>
      </c>
      <c r="E239" s="122" t="s">
        <v>1554</v>
      </c>
      <c r="F239" s="8" t="s">
        <v>1555</v>
      </c>
      <c r="G239" s="142">
        <v>45817</v>
      </c>
      <c r="H239" s="143">
        <v>45819</v>
      </c>
      <c r="I239" s="142">
        <v>45817</v>
      </c>
      <c r="J239" s="143">
        <v>45819</v>
      </c>
      <c r="K239" s="143">
        <v>45819</v>
      </c>
      <c r="L239" s="138" t="s">
        <v>200</v>
      </c>
      <c r="M239" s="137" t="s">
        <v>1491</v>
      </c>
      <c r="N239" s="138" t="s">
        <v>1556</v>
      </c>
      <c r="O239" s="138">
        <v>79824</v>
      </c>
      <c r="P239" s="140" t="s">
        <v>165</v>
      </c>
      <c r="Q239" s="125" t="s">
        <v>166</v>
      </c>
      <c r="R239" s="126" t="s">
        <v>167</v>
      </c>
      <c r="S239" s="149" t="s">
        <v>168</v>
      </c>
      <c r="T239" s="150" t="s">
        <v>168</v>
      </c>
      <c r="U239" s="136" t="s">
        <v>169</v>
      </c>
      <c r="V239" s="139" t="s">
        <v>1557</v>
      </c>
      <c r="W239" s="146" t="s">
        <v>171</v>
      </c>
      <c r="X239" s="136" t="s">
        <v>1558</v>
      </c>
      <c r="Y239" s="136">
        <v>882389</v>
      </c>
      <c r="Z239" s="136" t="s">
        <v>173</v>
      </c>
      <c r="AA239" s="136">
        <v>932886</v>
      </c>
      <c r="AB239" s="136" t="s">
        <v>173</v>
      </c>
      <c r="AC239" s="136" t="s">
        <v>174</v>
      </c>
      <c r="AD239" s="137" t="s">
        <v>30</v>
      </c>
      <c r="AE239" s="143" t="s">
        <v>189</v>
      </c>
      <c r="AF239" s="123" t="s">
        <v>177</v>
      </c>
      <c r="AG239" s="136">
        <v>1</v>
      </c>
      <c r="AH239" s="121">
        <v>0</v>
      </c>
      <c r="AI239" s="127">
        <f>IF(AD239="TIPO I",'BASE LIQUIDACION REDEBAN 2025'!$B$2,IF(AD239="TIPO II",'BASE LIQUIDACION REDEBAN 2025'!$B$3,IF(AD239="TIPO III",'BASE LIQUIDACION REDEBAN 2025'!$B$4,IF(AD239="TIPO IV",'BASE LIQUIDACION REDEBAN 2025'!$B$5,IF(AE239="AEREO",'BASE LIQUIDACION REDEBAN 2025'!$B$6,'BASE LIQUIDACION REDEBAN 2025'!$B$5)))))</f>
        <v>275728.78077800001</v>
      </c>
      <c r="AJ239" s="127">
        <f>IF(AD239="TIPO I",'BASE LIQUIDACION REDEBAN 2025'!$B$10,IF(AD239="TIPO II",'BASE LIQUIDACION REDEBAN 2025'!$B$11,IF(AD239="TIPO III",'BASE LIQUIDACION REDEBAN 2025'!$B$12,'BASE LIQUIDACION REDEBAN 2025'!$B$13)))</f>
        <v>196536.5258152</v>
      </c>
      <c r="AK239" s="128">
        <f t="shared" si="4"/>
        <v>275728.78077800001</v>
      </c>
    </row>
    <row r="240" spans="1:37" s="85" customFormat="1" ht="14.25" customHeight="1">
      <c r="A240" s="136" t="s">
        <v>81</v>
      </c>
      <c r="B240" s="8" t="str">
        <f>VLOOKUP(A240,'CENTRO DE COSTOS'!A:D,4,FALSE)</f>
        <v>MIGUEL JULIÁN HERNÁNDEZ GUARÍN</v>
      </c>
      <c r="C240" s="8" t="str">
        <f>VLOOKUP(A240,'CENTRO DE COSTOS'!A:D,2,FALSE)</f>
        <v>0004-0008</v>
      </c>
      <c r="D240" s="136">
        <v>54001</v>
      </c>
      <c r="E240" s="122" t="s">
        <v>1559</v>
      </c>
      <c r="F240" s="8" t="s">
        <v>1560</v>
      </c>
      <c r="G240" s="142">
        <v>45817</v>
      </c>
      <c r="H240" s="143">
        <v>45819</v>
      </c>
      <c r="I240" s="142">
        <v>45817</v>
      </c>
      <c r="J240" s="143">
        <v>45818</v>
      </c>
      <c r="K240" s="143">
        <v>45818</v>
      </c>
      <c r="L240" s="138" t="s">
        <v>408</v>
      </c>
      <c r="M240" s="137" t="s">
        <v>81</v>
      </c>
      <c r="N240" s="138" t="s">
        <v>1561</v>
      </c>
      <c r="O240" s="138">
        <v>79630</v>
      </c>
      <c r="P240" s="140" t="s">
        <v>233</v>
      </c>
      <c r="Q240" s="125" t="s">
        <v>166</v>
      </c>
      <c r="R240" s="126" t="s">
        <v>167</v>
      </c>
      <c r="S240" s="149" t="s">
        <v>168</v>
      </c>
      <c r="T240" s="150" t="s">
        <v>168</v>
      </c>
      <c r="U240" s="136" t="s">
        <v>169</v>
      </c>
      <c r="V240" s="139" t="s">
        <v>1562</v>
      </c>
      <c r="W240" s="146" t="s">
        <v>513</v>
      </c>
      <c r="X240" s="136" t="s">
        <v>1563</v>
      </c>
      <c r="Y240" s="136">
        <v>870113</v>
      </c>
      <c r="Z240" s="136" t="s">
        <v>173</v>
      </c>
      <c r="AA240" s="136">
        <v>1008326</v>
      </c>
      <c r="AB240" s="136" t="s">
        <v>173</v>
      </c>
      <c r="AC240" s="136" t="s">
        <v>174</v>
      </c>
      <c r="AD240" s="137" t="s">
        <v>25</v>
      </c>
      <c r="AE240" s="143" t="s">
        <v>189</v>
      </c>
      <c r="AF240" s="123" t="s">
        <v>177</v>
      </c>
      <c r="AG240" s="136">
        <v>1</v>
      </c>
      <c r="AH240" s="121">
        <v>0</v>
      </c>
      <c r="AI240" s="127">
        <f>IF(AD240="TIPO I",'BASE LIQUIDACION REDEBAN 2025'!$B$2,IF(AD240="TIPO II",'BASE LIQUIDACION REDEBAN 2025'!$B$3,IF(AD240="TIPO III",'BASE LIQUIDACION REDEBAN 2025'!$B$4,IF(AD240="TIPO IV",'BASE LIQUIDACION REDEBAN 2025'!$B$5,IF(AE240="AEREO",'BASE LIQUIDACION REDEBAN 2025'!$B$6,'BASE LIQUIDACION REDEBAN 2025'!$B$5)))))</f>
        <v>75096.394270399993</v>
      </c>
      <c r="AJ240" s="127">
        <f>IF(AD240="TIPO I",'BASE LIQUIDACION REDEBAN 2025'!$B$10,IF(AD240="TIPO II",'BASE LIQUIDACION REDEBAN 2025'!$B$11,IF(AD240="TIPO III",'BASE LIQUIDACION REDEBAN 2025'!$B$12,'BASE LIQUIDACION REDEBAN 2025'!$B$13)))</f>
        <v>75096.394270399993</v>
      </c>
      <c r="AK240" s="128">
        <f t="shared" si="4"/>
        <v>75096.394270399993</v>
      </c>
    </row>
    <row r="241" spans="1:37" s="85" customFormat="1" ht="14.25" customHeight="1">
      <c r="A241" s="136" t="s">
        <v>80</v>
      </c>
      <c r="B241" s="8" t="str">
        <f>VLOOKUP(A241,'CENTRO DE COSTOS'!A:D,4,FALSE)</f>
        <v>JOSE MAURICIO HERNANDEZ ROJAS</v>
      </c>
      <c r="C241" s="8" t="str">
        <f>VLOOKUP(A241,'CENTRO DE COSTOS'!A:D,2,FALSE)</f>
        <v>0004-0001</v>
      </c>
      <c r="D241" s="136">
        <v>13836</v>
      </c>
      <c r="E241" s="122" t="s">
        <v>1564</v>
      </c>
      <c r="F241" s="8" t="s">
        <v>1565</v>
      </c>
      <c r="G241" s="142">
        <v>45817</v>
      </c>
      <c r="H241" s="143">
        <v>45819</v>
      </c>
      <c r="I241" s="142">
        <v>45817</v>
      </c>
      <c r="J241" s="143">
        <v>45818</v>
      </c>
      <c r="K241" s="143">
        <v>45818</v>
      </c>
      <c r="L241" s="138" t="s">
        <v>364</v>
      </c>
      <c r="M241" s="137" t="s">
        <v>1527</v>
      </c>
      <c r="N241" s="138" t="s">
        <v>1566</v>
      </c>
      <c r="O241" s="138">
        <v>79658</v>
      </c>
      <c r="P241" s="140" t="s">
        <v>233</v>
      </c>
      <c r="Q241" s="125" t="s">
        <v>166</v>
      </c>
      <c r="R241" s="126" t="s">
        <v>167</v>
      </c>
      <c r="S241" s="149" t="s">
        <v>168</v>
      </c>
      <c r="T241" s="150" t="s">
        <v>168</v>
      </c>
      <c r="U241" s="136" t="s">
        <v>169</v>
      </c>
      <c r="V241" s="139" t="s">
        <v>1567</v>
      </c>
      <c r="W241" s="146" t="s">
        <v>1180</v>
      </c>
      <c r="X241" s="136" t="s">
        <v>1568</v>
      </c>
      <c r="Y241" s="136">
        <v>768574</v>
      </c>
      <c r="Z241" s="136" t="s">
        <v>173</v>
      </c>
      <c r="AA241" s="136">
        <v>1239634</v>
      </c>
      <c r="AB241" s="136" t="s">
        <v>173</v>
      </c>
      <c r="AC241" s="136" t="s">
        <v>174</v>
      </c>
      <c r="AD241" s="137" t="s">
        <v>28</v>
      </c>
      <c r="AE241" s="143" t="s">
        <v>189</v>
      </c>
      <c r="AF241" s="123" t="s">
        <v>177</v>
      </c>
      <c r="AG241" s="136">
        <v>1</v>
      </c>
      <c r="AH241" s="121">
        <v>0</v>
      </c>
      <c r="AI241" s="127">
        <f>IF(AD241="TIPO I",'BASE LIQUIDACION REDEBAN 2025'!$B$2,IF(AD241="TIPO II",'BASE LIQUIDACION REDEBAN 2025'!$B$3,IF(AD241="TIPO III",'BASE LIQUIDACION REDEBAN 2025'!$B$4,IF(AD241="TIPO IV",'BASE LIQUIDACION REDEBAN 2025'!$B$5,IF(AE241="AEREO",'BASE LIQUIDACION REDEBAN 2025'!$B$6,'BASE LIQUIDACION REDEBAN 2025'!$B$5)))))</f>
        <v>163813.69572160003</v>
      </c>
      <c r="AJ241" s="127">
        <f>IF(AD241="TIPO I",'BASE LIQUIDACION REDEBAN 2025'!$B$10,IF(AD241="TIPO II",'BASE LIQUIDACION REDEBAN 2025'!$B$11,IF(AD241="TIPO III",'BASE LIQUIDACION REDEBAN 2025'!$B$12,'BASE LIQUIDACION REDEBAN 2025'!$B$13)))</f>
        <v>140395.6348884</v>
      </c>
      <c r="AK241" s="128">
        <f t="shared" si="4"/>
        <v>163813.69572160003</v>
      </c>
    </row>
    <row r="242" spans="1:37" s="85" customFormat="1" ht="14.25" customHeight="1">
      <c r="A242" s="136" t="s">
        <v>100</v>
      </c>
      <c r="B242" s="8" t="str">
        <f>VLOOKUP(A242,'CENTRO DE COSTOS'!A:D,4,FALSE)</f>
        <v>KEVIN ALEXIS CORZO BUSTOS</v>
      </c>
      <c r="C242" s="8" t="str">
        <f>VLOOKUP(A242,'CENTRO DE COSTOS'!A:D,2,FALSE)</f>
        <v>0004-0007</v>
      </c>
      <c r="D242" s="136">
        <v>50006</v>
      </c>
      <c r="E242" s="122" t="s">
        <v>1569</v>
      </c>
      <c r="F242" s="8" t="s">
        <v>1570</v>
      </c>
      <c r="G242" s="142">
        <v>45817</v>
      </c>
      <c r="H242" s="143">
        <v>45819</v>
      </c>
      <c r="I242" s="142">
        <v>45817</v>
      </c>
      <c r="J242" s="143">
        <v>45818</v>
      </c>
      <c r="K242" s="143">
        <v>45818</v>
      </c>
      <c r="L242" s="138" t="s">
        <v>192</v>
      </c>
      <c r="M242" s="137" t="s">
        <v>1571</v>
      </c>
      <c r="N242" s="138" t="s">
        <v>1572</v>
      </c>
      <c r="O242" s="138">
        <v>79342</v>
      </c>
      <c r="P242" s="140" t="s">
        <v>233</v>
      </c>
      <c r="Q242" s="125" t="s">
        <v>166</v>
      </c>
      <c r="R242" s="126" t="s">
        <v>167</v>
      </c>
      <c r="S242" s="149" t="s">
        <v>168</v>
      </c>
      <c r="T242" s="150" t="s">
        <v>168</v>
      </c>
      <c r="U242" s="136" t="s">
        <v>169</v>
      </c>
      <c r="V242" s="139" t="s">
        <v>1573</v>
      </c>
      <c r="W242" s="146" t="s">
        <v>196</v>
      </c>
      <c r="X242" s="136" t="s">
        <v>1574</v>
      </c>
      <c r="Y242" s="136">
        <v>784446</v>
      </c>
      <c r="Z242" s="136" t="s">
        <v>173</v>
      </c>
      <c r="AA242" s="136">
        <v>1178202</v>
      </c>
      <c r="AB242" s="136" t="s">
        <v>173</v>
      </c>
      <c r="AC242" s="136" t="s">
        <v>174</v>
      </c>
      <c r="AD242" s="137" t="s">
        <v>28</v>
      </c>
      <c r="AE242" s="143" t="s">
        <v>189</v>
      </c>
      <c r="AF242" s="123" t="s">
        <v>177</v>
      </c>
      <c r="AG242" s="136">
        <v>1</v>
      </c>
      <c r="AH242" s="121">
        <v>0</v>
      </c>
      <c r="AI242" s="127">
        <f>IF(AD242="TIPO I",'BASE LIQUIDACION REDEBAN 2025'!$B$2,IF(AD242="TIPO II",'BASE LIQUIDACION REDEBAN 2025'!$B$3,IF(AD242="TIPO III",'BASE LIQUIDACION REDEBAN 2025'!$B$4,IF(AD242="TIPO IV",'BASE LIQUIDACION REDEBAN 2025'!$B$5,IF(AE242="AEREO",'BASE LIQUIDACION REDEBAN 2025'!$B$6,'BASE LIQUIDACION REDEBAN 2025'!$B$5)))))</f>
        <v>163813.69572160003</v>
      </c>
      <c r="AJ242" s="127">
        <f>IF(AD242="TIPO I",'BASE LIQUIDACION REDEBAN 2025'!$B$10,IF(AD242="TIPO II",'BASE LIQUIDACION REDEBAN 2025'!$B$11,IF(AD242="TIPO III",'BASE LIQUIDACION REDEBAN 2025'!$B$12,'BASE LIQUIDACION REDEBAN 2025'!$B$13)))</f>
        <v>140395.6348884</v>
      </c>
      <c r="AK242" s="128">
        <f t="shared" si="4"/>
        <v>163813.69572160003</v>
      </c>
    </row>
    <row r="243" spans="1:37" s="85" customFormat="1" ht="14.25" customHeight="1">
      <c r="A243" s="136" t="s">
        <v>87</v>
      </c>
      <c r="B243" s="8" t="str">
        <f>VLOOKUP(A243,'CENTRO DE COSTOS'!A:D,4,FALSE)</f>
        <v>DIEGO FERNANDO HENAO CARDONA</v>
      </c>
      <c r="C243" s="8" t="str">
        <f>VLOOKUP(A243,'CENTRO DE COSTOS'!A:D,2,FALSE)</f>
        <v>0004-0002</v>
      </c>
      <c r="D243" s="136">
        <v>17174</v>
      </c>
      <c r="E243" s="122" t="s">
        <v>1575</v>
      </c>
      <c r="F243" s="8" t="s">
        <v>1576</v>
      </c>
      <c r="G243" s="142">
        <v>45817</v>
      </c>
      <c r="H243" s="143">
        <v>45819</v>
      </c>
      <c r="I243" s="142">
        <v>45817</v>
      </c>
      <c r="J243" s="143">
        <v>45819</v>
      </c>
      <c r="K243" s="143">
        <v>45819</v>
      </c>
      <c r="L243" s="138" t="s">
        <v>827</v>
      </c>
      <c r="M243" s="137" t="s">
        <v>1577</v>
      </c>
      <c r="N243" s="138" t="s">
        <v>1578</v>
      </c>
      <c r="O243" s="138">
        <v>30763</v>
      </c>
      <c r="P243" s="140" t="s">
        <v>717</v>
      </c>
      <c r="Q243" s="125" t="s">
        <v>166</v>
      </c>
      <c r="R243" s="126" t="s">
        <v>167</v>
      </c>
      <c r="S243" s="149" t="s">
        <v>168</v>
      </c>
      <c r="T243" s="150" t="s">
        <v>168</v>
      </c>
      <c r="U243" s="136" t="s">
        <v>169</v>
      </c>
      <c r="V243" s="139" t="s">
        <v>1579</v>
      </c>
      <c r="W243" s="146" t="s">
        <v>582</v>
      </c>
      <c r="X243" s="136" t="s">
        <v>1580</v>
      </c>
      <c r="Y243" s="136">
        <v>1235431</v>
      </c>
      <c r="Z243" s="136" t="s">
        <v>173</v>
      </c>
      <c r="AA243" s="136" t="s">
        <v>1581</v>
      </c>
      <c r="AB243" s="136" t="s">
        <v>173</v>
      </c>
      <c r="AC243" s="136" t="s">
        <v>720</v>
      </c>
      <c r="AD243" s="137" t="s">
        <v>28</v>
      </c>
      <c r="AE243" s="143" t="s">
        <v>189</v>
      </c>
      <c r="AF243" s="123" t="s">
        <v>177</v>
      </c>
      <c r="AG243" s="136">
        <v>1</v>
      </c>
      <c r="AH243" s="121">
        <v>0</v>
      </c>
      <c r="AI243" s="127">
        <f>IF(AD243="TIPO I",'BASE LIQUIDACION REDEBAN 2025'!$B$2,IF(AD243="TIPO II",'BASE LIQUIDACION REDEBAN 2025'!$B$3,IF(AD243="TIPO III",'BASE LIQUIDACION REDEBAN 2025'!$B$4,IF(AD243="TIPO IV",'BASE LIQUIDACION REDEBAN 2025'!$B$5,IF(AE243="AEREO",'BASE LIQUIDACION REDEBAN 2025'!$B$6,'BASE LIQUIDACION REDEBAN 2025'!$B$5)))))</f>
        <v>163813.69572160003</v>
      </c>
      <c r="AJ243" s="127">
        <f>IF(AD243="TIPO I",'BASE LIQUIDACION REDEBAN 2025'!$B$10,IF(AD243="TIPO II",'BASE LIQUIDACION REDEBAN 2025'!$B$11,IF(AD243="TIPO III",'BASE LIQUIDACION REDEBAN 2025'!$B$12,'BASE LIQUIDACION REDEBAN 2025'!$B$13)))</f>
        <v>140395.6348884</v>
      </c>
      <c r="AK243" s="128">
        <f t="shared" si="4"/>
        <v>163813.69572160003</v>
      </c>
    </row>
    <row r="244" spans="1:37" s="85" customFormat="1" ht="14.25" customHeight="1">
      <c r="A244" s="136" t="s">
        <v>94</v>
      </c>
      <c r="B244" s="8" t="str">
        <f>VLOOKUP(A244,'CENTRO DE COSTOS'!A:D,4,FALSE)</f>
        <v>DIEGO FERNANDO HENAO CARDONA</v>
      </c>
      <c r="C244" s="8" t="str">
        <f>VLOOKUP(A244,'CENTRO DE COSTOS'!A:D,2,FALSE)</f>
        <v>0004-0002</v>
      </c>
      <c r="D244" s="136">
        <v>76895</v>
      </c>
      <c r="E244" s="122" t="s">
        <v>1582</v>
      </c>
      <c r="F244" s="8" t="s">
        <v>1583</v>
      </c>
      <c r="G244" s="142">
        <v>45817</v>
      </c>
      <c r="H244" s="143">
        <v>45819</v>
      </c>
      <c r="I244" s="142">
        <v>45817</v>
      </c>
      <c r="J244" s="143">
        <v>45818</v>
      </c>
      <c r="K244" s="143">
        <v>45818</v>
      </c>
      <c r="L244" s="138" t="s">
        <v>230</v>
      </c>
      <c r="M244" s="137" t="s">
        <v>1584</v>
      </c>
      <c r="N244" s="138" t="s">
        <v>1585</v>
      </c>
      <c r="O244" s="138">
        <v>52990</v>
      </c>
      <c r="P244" s="140" t="s">
        <v>717</v>
      </c>
      <c r="Q244" s="125" t="s">
        <v>166</v>
      </c>
      <c r="R244" s="126" t="s">
        <v>167</v>
      </c>
      <c r="S244" s="149" t="s">
        <v>168</v>
      </c>
      <c r="T244" s="150" t="s">
        <v>168</v>
      </c>
      <c r="U244" s="136" t="s">
        <v>169</v>
      </c>
      <c r="V244" s="139" t="s">
        <v>1586</v>
      </c>
      <c r="W244" s="146" t="s">
        <v>582</v>
      </c>
      <c r="X244" s="136" t="s">
        <v>1587</v>
      </c>
      <c r="Y244" s="136">
        <v>771453</v>
      </c>
      <c r="Z244" s="136" t="s">
        <v>173</v>
      </c>
      <c r="AA244" s="136">
        <v>913956</v>
      </c>
      <c r="AB244" s="136" t="s">
        <v>173</v>
      </c>
      <c r="AC244" s="136" t="s">
        <v>174</v>
      </c>
      <c r="AD244" s="137" t="s">
        <v>30</v>
      </c>
      <c r="AE244" s="143" t="s">
        <v>189</v>
      </c>
      <c r="AF244" s="123" t="s">
        <v>177</v>
      </c>
      <c r="AG244" s="136">
        <v>1</v>
      </c>
      <c r="AH244" s="121">
        <v>0</v>
      </c>
      <c r="AI244" s="127">
        <f>IF(AD244="TIPO I",'BASE LIQUIDACION REDEBAN 2025'!$B$2,IF(AD244="TIPO II",'BASE LIQUIDACION REDEBAN 2025'!$B$3,IF(AD244="TIPO III",'BASE LIQUIDACION REDEBAN 2025'!$B$4,IF(AD244="TIPO IV",'BASE LIQUIDACION REDEBAN 2025'!$B$5,IF(AE244="AEREO",'BASE LIQUIDACION REDEBAN 2025'!$B$6,'BASE LIQUIDACION REDEBAN 2025'!$B$5)))))</f>
        <v>275728.78077800001</v>
      </c>
      <c r="AJ244" s="127">
        <f>IF(AD244="TIPO I",'BASE LIQUIDACION REDEBAN 2025'!$B$10,IF(AD244="TIPO II",'BASE LIQUIDACION REDEBAN 2025'!$B$11,IF(AD244="TIPO III",'BASE LIQUIDACION REDEBAN 2025'!$B$12,'BASE LIQUIDACION REDEBAN 2025'!$B$13)))</f>
        <v>196536.5258152</v>
      </c>
      <c r="AK244" s="128">
        <f t="shared" si="4"/>
        <v>275728.78077800001</v>
      </c>
    </row>
    <row r="245" spans="1:37" s="85" customFormat="1" ht="14.25" customHeight="1">
      <c r="A245" s="136" t="s">
        <v>90</v>
      </c>
      <c r="B245" s="8" t="str">
        <f>VLOOKUP(A245,'CENTRO DE COSTOS'!A:D,4,FALSE)</f>
        <v>JUAN SEBASTIÁN RÍOS CASTRILLÓN</v>
      </c>
      <c r="C245" s="8" t="str">
        <f>VLOOKUP(A245,'CENTRO DE COSTOS'!A:D,2,FALSE)</f>
        <v>0004-0005</v>
      </c>
      <c r="D245" s="136">
        <v>5887</v>
      </c>
      <c r="E245" s="122" t="s">
        <v>1588</v>
      </c>
      <c r="F245" s="8" t="s">
        <v>1589</v>
      </c>
      <c r="G245" s="142">
        <v>45817</v>
      </c>
      <c r="H245" s="143">
        <v>45819</v>
      </c>
      <c r="I245" s="142">
        <v>45817</v>
      </c>
      <c r="J245" s="143">
        <v>45819</v>
      </c>
      <c r="K245" s="143">
        <v>45819</v>
      </c>
      <c r="L245" s="138" t="s">
        <v>290</v>
      </c>
      <c r="M245" s="137" t="s">
        <v>1590</v>
      </c>
      <c r="N245" s="138" t="s">
        <v>1591</v>
      </c>
      <c r="O245" s="138">
        <v>68727</v>
      </c>
      <c r="P245" s="140" t="s">
        <v>717</v>
      </c>
      <c r="Q245" s="125" t="s">
        <v>166</v>
      </c>
      <c r="R245" s="126" t="s">
        <v>167</v>
      </c>
      <c r="S245" s="149" t="s">
        <v>168</v>
      </c>
      <c r="T245" s="150" t="s">
        <v>168</v>
      </c>
      <c r="U245" s="136" t="s">
        <v>169</v>
      </c>
      <c r="V245" s="139" t="s">
        <v>1592</v>
      </c>
      <c r="W245" s="146" t="s">
        <v>467</v>
      </c>
      <c r="X245" s="136" t="s">
        <v>1593</v>
      </c>
      <c r="Y245" s="136">
        <v>766690</v>
      </c>
      <c r="Z245" s="136" t="s">
        <v>173</v>
      </c>
      <c r="AA245" s="136">
        <v>1238898</v>
      </c>
      <c r="AB245" s="136" t="s">
        <v>173</v>
      </c>
      <c r="AC245" s="136" t="s">
        <v>720</v>
      </c>
      <c r="AD245" s="137" t="s">
        <v>30</v>
      </c>
      <c r="AE245" s="143" t="s">
        <v>189</v>
      </c>
      <c r="AF245" s="123" t="s">
        <v>177</v>
      </c>
      <c r="AG245" s="136">
        <v>1</v>
      </c>
      <c r="AH245" s="121">
        <v>0</v>
      </c>
      <c r="AI245" s="127">
        <f>IF(AD245="TIPO I",'BASE LIQUIDACION REDEBAN 2025'!$B$2,IF(AD245="TIPO II",'BASE LIQUIDACION REDEBAN 2025'!$B$3,IF(AD245="TIPO III",'BASE LIQUIDACION REDEBAN 2025'!$B$4,IF(AD245="TIPO IV",'BASE LIQUIDACION REDEBAN 2025'!$B$5,IF(AE245="AEREO",'BASE LIQUIDACION REDEBAN 2025'!$B$6,'BASE LIQUIDACION REDEBAN 2025'!$B$5)))))</f>
        <v>275728.78077800001</v>
      </c>
      <c r="AJ245" s="127">
        <f>IF(AD245="TIPO I",'BASE LIQUIDACION REDEBAN 2025'!$B$10,IF(AD245="TIPO II",'BASE LIQUIDACION REDEBAN 2025'!$B$11,IF(AD245="TIPO III",'BASE LIQUIDACION REDEBAN 2025'!$B$12,'BASE LIQUIDACION REDEBAN 2025'!$B$13)))</f>
        <v>196536.5258152</v>
      </c>
      <c r="AK245" s="128">
        <f t="shared" si="4"/>
        <v>275728.78077800001</v>
      </c>
    </row>
    <row r="246" spans="1:37" s="85" customFormat="1" ht="14.25" customHeight="1">
      <c r="A246" s="136" t="s">
        <v>90</v>
      </c>
      <c r="B246" s="8" t="str">
        <f>VLOOKUP(A246,'CENTRO DE COSTOS'!A:D,4,FALSE)</f>
        <v>JUAN SEBASTIÁN RÍOS CASTRILLÓN</v>
      </c>
      <c r="C246" s="8" t="str">
        <f>VLOOKUP(A246,'CENTRO DE COSTOS'!A:D,2,FALSE)</f>
        <v>0004-0005</v>
      </c>
      <c r="D246" s="136">
        <v>5001</v>
      </c>
      <c r="E246" s="122" t="s">
        <v>1594</v>
      </c>
      <c r="F246" s="8" t="s">
        <v>1595</v>
      </c>
      <c r="G246" s="142">
        <v>45818</v>
      </c>
      <c r="H246" s="143">
        <v>45820</v>
      </c>
      <c r="I246" s="142">
        <v>45818</v>
      </c>
      <c r="J246" s="143">
        <v>45821</v>
      </c>
      <c r="K246" s="143">
        <v>45821</v>
      </c>
      <c r="L246" s="138" t="s">
        <v>290</v>
      </c>
      <c r="M246" s="137" t="s">
        <v>90</v>
      </c>
      <c r="N246" s="138" t="s">
        <v>1596</v>
      </c>
      <c r="O246" s="138">
        <v>79836</v>
      </c>
      <c r="P246" s="140" t="s">
        <v>801</v>
      </c>
      <c r="Q246" s="125" t="s">
        <v>166</v>
      </c>
      <c r="R246" s="126" t="s">
        <v>167</v>
      </c>
      <c r="S246" s="149" t="s">
        <v>802</v>
      </c>
      <c r="T246" s="150" t="s">
        <v>803</v>
      </c>
      <c r="U246" s="136" t="s">
        <v>169</v>
      </c>
      <c r="V246" s="139" t="s">
        <v>1597</v>
      </c>
      <c r="W246" s="146" t="s">
        <v>467</v>
      </c>
      <c r="X246" s="136" t="s">
        <v>1598</v>
      </c>
      <c r="Y246" s="136">
        <v>1235383</v>
      </c>
      <c r="Z246" s="136" t="s">
        <v>173</v>
      </c>
      <c r="AA246" s="136" t="s">
        <v>1599</v>
      </c>
      <c r="AB246" s="136" t="s">
        <v>173</v>
      </c>
      <c r="AC246" s="136" t="s">
        <v>174</v>
      </c>
      <c r="AD246" s="137" t="s">
        <v>25</v>
      </c>
      <c r="AE246" s="143" t="s">
        <v>189</v>
      </c>
      <c r="AF246" s="123" t="s">
        <v>177</v>
      </c>
      <c r="AG246" s="136">
        <v>1</v>
      </c>
      <c r="AH246" s="121">
        <v>0</v>
      </c>
      <c r="AI246" s="127">
        <f>IF(AD246="TIPO I",'BASE LIQUIDACION REDEBAN 2025'!$B$2,IF(AD246="TIPO II",'BASE LIQUIDACION REDEBAN 2025'!$B$3,IF(AD246="TIPO III",'BASE LIQUIDACION REDEBAN 2025'!$B$4,IF(AD246="TIPO IV",'BASE LIQUIDACION REDEBAN 2025'!$B$5,IF(AE246="AEREO",'BASE LIQUIDACION REDEBAN 2025'!$B$6,'BASE LIQUIDACION REDEBAN 2025'!$B$5)))))</f>
        <v>75096.394270399993</v>
      </c>
      <c r="AJ246" s="127">
        <f>IF(AD246="TIPO I",'BASE LIQUIDACION REDEBAN 2025'!$B$10,IF(AD246="TIPO II",'BASE LIQUIDACION REDEBAN 2025'!$B$11,IF(AD246="TIPO III",'BASE LIQUIDACION REDEBAN 2025'!$B$12,'BASE LIQUIDACION REDEBAN 2025'!$B$13)))</f>
        <v>75096.394270399993</v>
      </c>
      <c r="AK246" s="128">
        <f t="shared" si="4"/>
        <v>75096.394270399993</v>
      </c>
    </row>
    <row r="247" spans="1:37" s="85" customFormat="1" ht="14.25" customHeight="1">
      <c r="A247" s="136" t="s">
        <v>90</v>
      </c>
      <c r="B247" s="8" t="str">
        <f>VLOOKUP(A247,'CENTRO DE COSTOS'!A:D,4,FALSE)</f>
        <v>JUAN SEBASTIÁN RÍOS CASTRILLÓN</v>
      </c>
      <c r="C247" s="8" t="str">
        <f>VLOOKUP(A247,'CENTRO DE COSTOS'!A:D,2,FALSE)</f>
        <v>0004-0005</v>
      </c>
      <c r="D247" s="136">
        <v>5001</v>
      </c>
      <c r="E247" s="122" t="s">
        <v>1600</v>
      </c>
      <c r="F247" s="8" t="s">
        <v>1601</v>
      </c>
      <c r="G247" s="142">
        <v>45818</v>
      </c>
      <c r="H247" s="143">
        <v>45820</v>
      </c>
      <c r="I247" s="142">
        <v>45818</v>
      </c>
      <c r="J247" s="143">
        <v>45821</v>
      </c>
      <c r="K247" s="143">
        <v>45821</v>
      </c>
      <c r="L247" s="138" t="s">
        <v>290</v>
      </c>
      <c r="M247" s="137" t="s">
        <v>90</v>
      </c>
      <c r="N247" s="138" t="s">
        <v>1602</v>
      </c>
      <c r="O247" s="138">
        <v>79837</v>
      </c>
      <c r="P247" s="140" t="s">
        <v>801</v>
      </c>
      <c r="Q247" s="125" t="s">
        <v>166</v>
      </c>
      <c r="R247" s="126" t="s">
        <v>167</v>
      </c>
      <c r="S247" s="149" t="s">
        <v>802</v>
      </c>
      <c r="T247" s="150" t="s">
        <v>803</v>
      </c>
      <c r="U247" s="136" t="s">
        <v>169</v>
      </c>
      <c r="V247" s="139" t="s">
        <v>1597</v>
      </c>
      <c r="W247" s="146" t="s">
        <v>307</v>
      </c>
      <c r="X247" s="136" t="s">
        <v>1603</v>
      </c>
      <c r="Y247" s="136">
        <v>1221342</v>
      </c>
      <c r="Z247" s="136" t="s">
        <v>173</v>
      </c>
      <c r="AA247" s="136" t="s">
        <v>1604</v>
      </c>
      <c r="AB247" s="136" t="s">
        <v>173</v>
      </c>
      <c r="AC247" s="136" t="s">
        <v>174</v>
      </c>
      <c r="AD247" s="137" t="s">
        <v>25</v>
      </c>
      <c r="AE247" s="143" t="s">
        <v>189</v>
      </c>
      <c r="AF247" s="123" t="s">
        <v>177</v>
      </c>
      <c r="AG247" s="136">
        <v>1</v>
      </c>
      <c r="AH247" s="121">
        <v>0</v>
      </c>
      <c r="AI247" s="127">
        <f>IF(AD247="TIPO I",'BASE LIQUIDACION REDEBAN 2025'!$B$2,IF(AD247="TIPO II",'BASE LIQUIDACION REDEBAN 2025'!$B$3,IF(AD247="TIPO III",'BASE LIQUIDACION REDEBAN 2025'!$B$4,IF(AD247="TIPO IV",'BASE LIQUIDACION REDEBAN 2025'!$B$5,IF(AE247="AEREO",'BASE LIQUIDACION REDEBAN 2025'!$B$6,'BASE LIQUIDACION REDEBAN 2025'!$B$5)))))</f>
        <v>75096.394270399993</v>
      </c>
      <c r="AJ247" s="127">
        <f>IF(AD247="TIPO I",'BASE LIQUIDACION REDEBAN 2025'!$B$10,IF(AD247="TIPO II",'BASE LIQUIDACION REDEBAN 2025'!$B$11,IF(AD247="TIPO III",'BASE LIQUIDACION REDEBAN 2025'!$B$12,'BASE LIQUIDACION REDEBAN 2025'!$B$13)))</f>
        <v>75096.394270399993</v>
      </c>
      <c r="AK247" s="128">
        <f t="shared" si="4"/>
        <v>75096.394270399993</v>
      </c>
    </row>
    <row r="248" spans="1:37" s="85" customFormat="1" ht="14.25" customHeight="1">
      <c r="A248" s="136" t="s">
        <v>90</v>
      </c>
      <c r="B248" s="8" t="str">
        <f>VLOOKUP(A248,'CENTRO DE COSTOS'!A:D,4,FALSE)</f>
        <v>JUAN SEBASTIÁN RÍOS CASTRILLÓN</v>
      </c>
      <c r="C248" s="8" t="str">
        <f>VLOOKUP(A248,'CENTRO DE COSTOS'!A:D,2,FALSE)</f>
        <v>0004-0005</v>
      </c>
      <c r="D248" s="136">
        <v>5360</v>
      </c>
      <c r="E248" s="122" t="s">
        <v>1605</v>
      </c>
      <c r="F248" s="8" t="s">
        <v>1606</v>
      </c>
      <c r="G248" s="142">
        <v>45818</v>
      </c>
      <c r="H248" s="143">
        <v>45820</v>
      </c>
      <c r="I248" s="142">
        <v>45818</v>
      </c>
      <c r="J248" s="143">
        <v>45820</v>
      </c>
      <c r="K248" s="143">
        <v>45820</v>
      </c>
      <c r="L248" s="138" t="s">
        <v>290</v>
      </c>
      <c r="M248" s="137" t="s">
        <v>464</v>
      </c>
      <c r="N248" s="138" t="s">
        <v>1607</v>
      </c>
      <c r="O248" s="138">
        <v>79832</v>
      </c>
      <c r="P248" s="140" t="s">
        <v>801</v>
      </c>
      <c r="Q248" s="125" t="s">
        <v>166</v>
      </c>
      <c r="R248" s="126" t="s">
        <v>167</v>
      </c>
      <c r="S248" s="149" t="s">
        <v>802</v>
      </c>
      <c r="T248" s="150" t="s">
        <v>803</v>
      </c>
      <c r="U248" s="136" t="s">
        <v>169</v>
      </c>
      <c r="V248" s="139" t="s">
        <v>1608</v>
      </c>
      <c r="W248" s="146" t="s">
        <v>340</v>
      </c>
      <c r="X248" s="136" t="s">
        <v>1609</v>
      </c>
      <c r="Y248" s="136">
        <v>1235201</v>
      </c>
      <c r="Z248" s="136" t="s">
        <v>173</v>
      </c>
      <c r="AA248" s="136" t="s">
        <v>1610</v>
      </c>
      <c r="AB248" s="136" t="s">
        <v>173</v>
      </c>
      <c r="AC248" s="136" t="s">
        <v>174</v>
      </c>
      <c r="AD248" s="137" t="s">
        <v>25</v>
      </c>
      <c r="AE248" s="143" t="s">
        <v>189</v>
      </c>
      <c r="AF248" s="123" t="s">
        <v>177</v>
      </c>
      <c r="AG248" s="136">
        <v>1</v>
      </c>
      <c r="AH248" s="121">
        <v>0</v>
      </c>
      <c r="AI248" s="127">
        <f>IF(AD248="TIPO I",'BASE LIQUIDACION REDEBAN 2025'!$B$2,IF(AD248="TIPO II",'BASE LIQUIDACION REDEBAN 2025'!$B$3,IF(AD248="TIPO III",'BASE LIQUIDACION REDEBAN 2025'!$B$4,IF(AD248="TIPO IV",'BASE LIQUIDACION REDEBAN 2025'!$B$5,IF(AE248="AEREO",'BASE LIQUIDACION REDEBAN 2025'!$B$6,'BASE LIQUIDACION REDEBAN 2025'!$B$5)))))</f>
        <v>75096.394270399993</v>
      </c>
      <c r="AJ248" s="127">
        <f>IF(AD248="TIPO I",'BASE LIQUIDACION REDEBAN 2025'!$B$10,IF(AD248="TIPO II",'BASE LIQUIDACION REDEBAN 2025'!$B$11,IF(AD248="TIPO III",'BASE LIQUIDACION REDEBAN 2025'!$B$12,'BASE LIQUIDACION REDEBAN 2025'!$B$13)))</f>
        <v>75096.394270399993</v>
      </c>
      <c r="AK248" s="128">
        <f t="shared" si="4"/>
        <v>75096.394270399993</v>
      </c>
    </row>
    <row r="249" spans="1:37" s="85" customFormat="1" ht="14.25" customHeight="1">
      <c r="A249" s="136" t="s">
        <v>93</v>
      </c>
      <c r="B249" s="8" t="str">
        <f>VLOOKUP(A249,'CENTRO DE COSTOS'!A:D,4,FALSE)</f>
        <v>DIEGO FERNANDO HENAO CARDONA</v>
      </c>
      <c r="C249" s="8" t="str">
        <f>VLOOKUP(A249,'CENTRO DE COSTOS'!A:D,2,FALSE)</f>
        <v>0004-0003</v>
      </c>
      <c r="D249" s="136">
        <v>52001</v>
      </c>
      <c r="E249" s="122" t="s">
        <v>1611</v>
      </c>
      <c r="F249" s="8" t="s">
        <v>1612</v>
      </c>
      <c r="G249" s="142">
        <v>45818</v>
      </c>
      <c r="H249" s="143">
        <v>45820</v>
      </c>
      <c r="I249" s="142">
        <v>45818</v>
      </c>
      <c r="J249" s="143">
        <v>45820</v>
      </c>
      <c r="K249" s="143">
        <v>45820</v>
      </c>
      <c r="L249" s="138" t="s">
        <v>162</v>
      </c>
      <c r="M249" s="137" t="s">
        <v>93</v>
      </c>
      <c r="N249" s="138" t="s">
        <v>1613</v>
      </c>
      <c r="O249" s="138">
        <v>79834</v>
      </c>
      <c r="P249" s="140" t="s">
        <v>801</v>
      </c>
      <c r="Q249" s="125" t="s">
        <v>166</v>
      </c>
      <c r="R249" s="126" t="s">
        <v>167</v>
      </c>
      <c r="S249" s="149" t="s">
        <v>802</v>
      </c>
      <c r="T249" s="150" t="s">
        <v>803</v>
      </c>
      <c r="U249" s="136" t="s">
        <v>169</v>
      </c>
      <c r="V249" s="139" t="s">
        <v>1608</v>
      </c>
      <c r="W249" s="146" t="s">
        <v>639</v>
      </c>
      <c r="X249" s="136" t="s">
        <v>1614</v>
      </c>
      <c r="Y249" s="136">
        <v>975260</v>
      </c>
      <c r="Z249" s="136" t="s">
        <v>173</v>
      </c>
      <c r="AA249" s="136">
        <v>1113941</v>
      </c>
      <c r="AB249" s="136" t="s">
        <v>173</v>
      </c>
      <c r="AC249" s="136" t="s">
        <v>174</v>
      </c>
      <c r="AD249" s="137" t="s">
        <v>25</v>
      </c>
      <c r="AE249" s="143" t="s">
        <v>189</v>
      </c>
      <c r="AF249" s="123" t="s">
        <v>177</v>
      </c>
      <c r="AG249" s="136">
        <v>1</v>
      </c>
      <c r="AH249" s="121">
        <v>0</v>
      </c>
      <c r="AI249" s="127">
        <f>IF(AD249="TIPO I",'BASE LIQUIDACION REDEBAN 2025'!$B$2,IF(AD249="TIPO II",'BASE LIQUIDACION REDEBAN 2025'!$B$3,IF(AD249="TIPO III",'BASE LIQUIDACION REDEBAN 2025'!$B$4,IF(AD249="TIPO IV",'BASE LIQUIDACION REDEBAN 2025'!$B$5,IF(AE249="AEREO",'BASE LIQUIDACION REDEBAN 2025'!$B$6,'BASE LIQUIDACION REDEBAN 2025'!$B$5)))))</f>
        <v>75096.394270399993</v>
      </c>
      <c r="AJ249" s="127">
        <f>IF(AD249="TIPO I",'BASE LIQUIDACION REDEBAN 2025'!$B$10,IF(AD249="TIPO II",'BASE LIQUIDACION REDEBAN 2025'!$B$11,IF(AD249="TIPO III",'BASE LIQUIDACION REDEBAN 2025'!$B$12,'BASE LIQUIDACION REDEBAN 2025'!$B$13)))</f>
        <v>75096.394270399993</v>
      </c>
      <c r="AK249" s="128">
        <f t="shared" si="4"/>
        <v>75096.394270399993</v>
      </c>
    </row>
    <row r="250" spans="1:37" s="85" customFormat="1" ht="14.25" customHeight="1">
      <c r="A250" s="136" t="s">
        <v>72</v>
      </c>
      <c r="B250" s="8" t="str">
        <f>VLOOKUP(A250,'CENTRO DE COSTOS'!A:D,4,FALSE)</f>
        <v>MIGUEL JULIÁN HERNÁNDEZ GUARÍN</v>
      </c>
      <c r="C250" s="8" t="str">
        <f>VLOOKUP(A250,'CENTRO DE COSTOS'!A:D,2,FALSE)</f>
        <v>0004-0008</v>
      </c>
      <c r="D250" s="136">
        <v>68307</v>
      </c>
      <c r="E250" s="122" t="s">
        <v>1615</v>
      </c>
      <c r="F250" s="8" t="s">
        <v>1616</v>
      </c>
      <c r="G250" s="142">
        <v>45818</v>
      </c>
      <c r="H250" s="143">
        <v>45820</v>
      </c>
      <c r="I250" s="142">
        <v>45818</v>
      </c>
      <c r="J250" s="143">
        <v>45820</v>
      </c>
      <c r="K250" s="143">
        <v>45820</v>
      </c>
      <c r="L250" s="138" t="s">
        <v>180</v>
      </c>
      <c r="M250" s="137" t="s">
        <v>1617</v>
      </c>
      <c r="N250" s="138" t="s">
        <v>1618</v>
      </c>
      <c r="O250" s="138">
        <v>79833</v>
      </c>
      <c r="P250" s="140" t="s">
        <v>801</v>
      </c>
      <c r="Q250" s="125" t="s">
        <v>166</v>
      </c>
      <c r="R250" s="126" t="s">
        <v>167</v>
      </c>
      <c r="S250" s="149" t="s">
        <v>802</v>
      </c>
      <c r="T250" s="150" t="s">
        <v>803</v>
      </c>
      <c r="U250" s="136" t="s">
        <v>169</v>
      </c>
      <c r="V250" s="139" t="s">
        <v>1608</v>
      </c>
      <c r="W250" s="146" t="s">
        <v>866</v>
      </c>
      <c r="X250" s="136" t="s">
        <v>1619</v>
      </c>
      <c r="Y250" s="136">
        <v>1055631</v>
      </c>
      <c r="Z250" s="136" t="s">
        <v>173</v>
      </c>
      <c r="AA250" s="136">
        <v>997731</v>
      </c>
      <c r="AB250" s="136" t="s">
        <v>173</v>
      </c>
      <c r="AC250" s="136" t="s">
        <v>174</v>
      </c>
      <c r="AD250" s="137" t="s">
        <v>25</v>
      </c>
      <c r="AE250" s="143" t="s">
        <v>189</v>
      </c>
      <c r="AF250" s="123" t="s">
        <v>177</v>
      </c>
      <c r="AG250" s="136">
        <v>1</v>
      </c>
      <c r="AH250" s="121">
        <v>0</v>
      </c>
      <c r="AI250" s="127">
        <f>IF(AD250="TIPO I",'BASE LIQUIDACION REDEBAN 2025'!$B$2,IF(AD250="TIPO II",'BASE LIQUIDACION REDEBAN 2025'!$B$3,IF(AD250="TIPO III",'BASE LIQUIDACION REDEBAN 2025'!$B$4,IF(AD250="TIPO IV",'BASE LIQUIDACION REDEBAN 2025'!$B$5,IF(AE250="AEREO",'BASE LIQUIDACION REDEBAN 2025'!$B$6,'BASE LIQUIDACION REDEBAN 2025'!$B$5)))))</f>
        <v>75096.394270399993</v>
      </c>
      <c r="AJ250" s="127">
        <f>IF(AD250="TIPO I",'BASE LIQUIDACION REDEBAN 2025'!$B$10,IF(AD250="TIPO II",'BASE LIQUIDACION REDEBAN 2025'!$B$11,IF(AD250="TIPO III",'BASE LIQUIDACION REDEBAN 2025'!$B$12,'BASE LIQUIDACION REDEBAN 2025'!$B$13)))</f>
        <v>75096.394270399993</v>
      </c>
      <c r="AK250" s="128">
        <f t="shared" si="4"/>
        <v>75096.394270399993</v>
      </c>
    </row>
    <row r="251" spans="1:37" s="85" customFormat="1" ht="14.25" customHeight="1">
      <c r="A251" s="136" t="s">
        <v>94</v>
      </c>
      <c r="B251" s="8" t="str">
        <f>VLOOKUP(A251,'CENTRO DE COSTOS'!A:D,4,FALSE)</f>
        <v>DIEGO FERNANDO HENAO CARDONA</v>
      </c>
      <c r="C251" s="8" t="str">
        <f>VLOOKUP(A251,'CENTRO DE COSTOS'!A:D,2,FALSE)</f>
        <v>0004-0002</v>
      </c>
      <c r="D251" s="136">
        <v>76147</v>
      </c>
      <c r="E251" s="122" t="s">
        <v>1620</v>
      </c>
      <c r="F251" s="8" t="s">
        <v>1621</v>
      </c>
      <c r="G251" s="142">
        <v>45818</v>
      </c>
      <c r="H251" s="143">
        <v>45820</v>
      </c>
      <c r="I251" s="142">
        <v>45818</v>
      </c>
      <c r="J251" s="143">
        <v>45820</v>
      </c>
      <c r="K251" s="143">
        <v>45820</v>
      </c>
      <c r="L251" s="138" t="s">
        <v>230</v>
      </c>
      <c r="M251" s="137" t="s">
        <v>991</v>
      </c>
      <c r="N251" s="138" t="s">
        <v>1622</v>
      </c>
      <c r="O251" s="138">
        <v>79831</v>
      </c>
      <c r="P251" s="140" t="s">
        <v>801</v>
      </c>
      <c r="Q251" s="125" t="s">
        <v>166</v>
      </c>
      <c r="R251" s="126" t="s">
        <v>167</v>
      </c>
      <c r="S251" s="149" t="s">
        <v>802</v>
      </c>
      <c r="T251" s="150" t="s">
        <v>803</v>
      </c>
      <c r="U251" s="136" t="s">
        <v>169</v>
      </c>
      <c r="V251" s="139" t="s">
        <v>1623</v>
      </c>
      <c r="W251" s="146" t="s">
        <v>240</v>
      </c>
      <c r="X251" s="136" t="s">
        <v>1624</v>
      </c>
      <c r="Y251" s="136">
        <v>732540</v>
      </c>
      <c r="Z251" s="136" t="s">
        <v>1625</v>
      </c>
      <c r="AA251" s="136" t="s">
        <v>1626</v>
      </c>
      <c r="AB251" s="136" t="s">
        <v>1627</v>
      </c>
      <c r="AC251" s="136" t="s">
        <v>174</v>
      </c>
      <c r="AD251" s="137" t="s">
        <v>25</v>
      </c>
      <c r="AE251" s="143" t="s">
        <v>189</v>
      </c>
      <c r="AF251" s="123" t="s">
        <v>177</v>
      </c>
      <c r="AG251" s="136">
        <v>1</v>
      </c>
      <c r="AH251" s="121">
        <v>0</v>
      </c>
      <c r="AI251" s="127">
        <f>IF(AD251="TIPO I",'BASE LIQUIDACION REDEBAN 2025'!$B$2,IF(AD251="TIPO II",'BASE LIQUIDACION REDEBAN 2025'!$B$3,IF(AD251="TIPO III",'BASE LIQUIDACION REDEBAN 2025'!$B$4,IF(AD251="TIPO IV",'BASE LIQUIDACION REDEBAN 2025'!$B$5,IF(AE251="AEREO",'BASE LIQUIDACION REDEBAN 2025'!$B$6,'BASE LIQUIDACION REDEBAN 2025'!$B$5)))))</f>
        <v>75096.394270399993</v>
      </c>
      <c r="AJ251" s="127">
        <f>IF(AD251="TIPO I",'BASE LIQUIDACION REDEBAN 2025'!$B$10,IF(AD251="TIPO II",'BASE LIQUIDACION REDEBAN 2025'!$B$11,IF(AD251="TIPO III",'BASE LIQUIDACION REDEBAN 2025'!$B$12,'BASE LIQUIDACION REDEBAN 2025'!$B$13)))</f>
        <v>75096.394270399993</v>
      </c>
      <c r="AK251" s="128">
        <f t="shared" si="4"/>
        <v>75096.394270399993</v>
      </c>
    </row>
    <row r="252" spans="1:37" s="85" customFormat="1" ht="14.25" customHeight="1">
      <c r="A252" s="136" t="s">
        <v>86</v>
      </c>
      <c r="B252" s="8" t="str">
        <f>VLOOKUP(A252,'CENTRO DE COSTOS'!A:D,4,FALSE)</f>
        <v>KEVIN ALEXIS CORZO BUSTOS</v>
      </c>
      <c r="C252" s="8" t="str">
        <f>VLOOKUP(A252,'CENTRO DE COSTOS'!A:D,2,FALSE)</f>
        <v>0004-0007</v>
      </c>
      <c r="D252" s="136">
        <v>73001</v>
      </c>
      <c r="E252" s="122" t="s">
        <v>1628</v>
      </c>
      <c r="F252" s="8" t="s">
        <v>1629</v>
      </c>
      <c r="G252" s="142">
        <v>45818</v>
      </c>
      <c r="H252" s="143">
        <v>45820</v>
      </c>
      <c r="I252" s="142">
        <v>45818</v>
      </c>
      <c r="J252" s="143">
        <v>45820</v>
      </c>
      <c r="K252" s="143">
        <v>45820</v>
      </c>
      <c r="L252" s="138" t="s">
        <v>870</v>
      </c>
      <c r="M252" s="137" t="s">
        <v>86</v>
      </c>
      <c r="N252" s="138" t="s">
        <v>1630</v>
      </c>
      <c r="O252" s="138">
        <v>23580</v>
      </c>
      <c r="P252" s="140" t="s">
        <v>920</v>
      </c>
      <c r="Q252" s="125" t="s">
        <v>166</v>
      </c>
      <c r="R252" s="126" t="s">
        <v>167</v>
      </c>
      <c r="S252" s="149" t="s">
        <v>1022</v>
      </c>
      <c r="T252" s="150" t="s">
        <v>1023</v>
      </c>
      <c r="U252" s="136" t="s">
        <v>169</v>
      </c>
      <c r="V252" s="139" t="s">
        <v>1631</v>
      </c>
      <c r="W252" s="146" t="s">
        <v>1632</v>
      </c>
      <c r="X252" s="136" t="s">
        <v>1633</v>
      </c>
      <c r="Y252" s="136">
        <v>1235345</v>
      </c>
      <c r="Z252" s="136" t="s">
        <v>173</v>
      </c>
      <c r="AA252" s="136" t="s">
        <v>1634</v>
      </c>
      <c r="AB252" s="136" t="s">
        <v>173</v>
      </c>
      <c r="AC252" s="136" t="s">
        <v>720</v>
      </c>
      <c r="AD252" s="137" t="s">
        <v>25</v>
      </c>
      <c r="AE252" s="143" t="s">
        <v>189</v>
      </c>
      <c r="AF252" s="123" t="s">
        <v>177</v>
      </c>
      <c r="AG252" s="136">
        <v>1</v>
      </c>
      <c r="AH252" s="121">
        <v>0</v>
      </c>
      <c r="AI252" s="127">
        <f>IF(AD252="TIPO I",'BASE LIQUIDACION REDEBAN 2025'!$B$2,IF(AD252="TIPO II",'BASE LIQUIDACION REDEBAN 2025'!$B$3,IF(AD252="TIPO III",'BASE LIQUIDACION REDEBAN 2025'!$B$4,IF(AD252="TIPO IV",'BASE LIQUIDACION REDEBAN 2025'!$B$5,IF(AE252="AEREO",'BASE LIQUIDACION REDEBAN 2025'!$B$6,'BASE LIQUIDACION REDEBAN 2025'!$B$5)))))</f>
        <v>75096.394270399993</v>
      </c>
      <c r="AJ252" s="127">
        <f>IF(AD252="TIPO I",'BASE LIQUIDACION REDEBAN 2025'!$B$10,IF(AD252="TIPO II",'BASE LIQUIDACION REDEBAN 2025'!$B$11,IF(AD252="TIPO III",'BASE LIQUIDACION REDEBAN 2025'!$B$12,'BASE LIQUIDACION REDEBAN 2025'!$B$13)))</f>
        <v>75096.394270399993</v>
      </c>
      <c r="AK252" s="128">
        <f t="shared" si="4"/>
        <v>75096.394270399993</v>
      </c>
    </row>
    <row r="253" spans="1:37" s="85" customFormat="1" ht="14.25" customHeight="1">
      <c r="A253" s="136" t="s">
        <v>90</v>
      </c>
      <c r="B253" s="8" t="str">
        <f>VLOOKUP(A253,'CENTRO DE COSTOS'!A:D,4,FALSE)</f>
        <v>JUAN SEBASTIÁN RÍOS CASTRILLÓN</v>
      </c>
      <c r="C253" s="8" t="str">
        <f>VLOOKUP(A253,'CENTRO DE COSTOS'!A:D,2,FALSE)</f>
        <v>0004-0005</v>
      </c>
      <c r="D253" s="136">
        <v>5129</v>
      </c>
      <c r="E253" s="122" t="s">
        <v>1635</v>
      </c>
      <c r="F253" s="8" t="s">
        <v>1636</v>
      </c>
      <c r="G253" s="142">
        <v>45818</v>
      </c>
      <c r="H253" s="143">
        <v>45820</v>
      </c>
      <c r="I253" s="142">
        <v>45818</v>
      </c>
      <c r="J253" s="143">
        <v>45820</v>
      </c>
      <c r="K253" s="143">
        <v>45820</v>
      </c>
      <c r="L253" s="138" t="s">
        <v>290</v>
      </c>
      <c r="M253" s="137" t="s">
        <v>827</v>
      </c>
      <c r="N253" s="138" t="s">
        <v>1637</v>
      </c>
      <c r="O253" s="138">
        <v>79720</v>
      </c>
      <c r="P253" s="140" t="s">
        <v>1638</v>
      </c>
      <c r="Q253" s="125" t="s">
        <v>166</v>
      </c>
      <c r="R253" s="126" t="s">
        <v>167</v>
      </c>
      <c r="S253" s="149" t="s">
        <v>802</v>
      </c>
      <c r="T253" s="150" t="s">
        <v>803</v>
      </c>
      <c r="U253" s="136" t="s">
        <v>169</v>
      </c>
      <c r="V253" s="139" t="s">
        <v>1608</v>
      </c>
      <c r="W253" s="146" t="s">
        <v>340</v>
      </c>
      <c r="X253" s="136" t="s">
        <v>1639</v>
      </c>
      <c r="Y253" s="136">
        <v>1235100</v>
      </c>
      <c r="Z253" s="136" t="s">
        <v>173</v>
      </c>
      <c r="AA253" s="136" t="s">
        <v>1640</v>
      </c>
      <c r="AB253" s="136" t="s">
        <v>173</v>
      </c>
      <c r="AC253" s="136" t="s">
        <v>174</v>
      </c>
      <c r="AD253" s="137" t="s">
        <v>25</v>
      </c>
      <c r="AE253" s="143" t="s">
        <v>189</v>
      </c>
      <c r="AF253" s="123" t="s">
        <v>177</v>
      </c>
      <c r="AG253" s="136">
        <v>1</v>
      </c>
      <c r="AH253" s="121">
        <v>0</v>
      </c>
      <c r="AI253" s="127">
        <f>IF(AD253="TIPO I",'BASE LIQUIDACION REDEBAN 2025'!$B$2,IF(AD253="TIPO II",'BASE LIQUIDACION REDEBAN 2025'!$B$3,IF(AD253="TIPO III",'BASE LIQUIDACION REDEBAN 2025'!$B$4,IF(AD253="TIPO IV",'BASE LIQUIDACION REDEBAN 2025'!$B$5,IF(AE253="AEREO",'BASE LIQUIDACION REDEBAN 2025'!$B$6,'BASE LIQUIDACION REDEBAN 2025'!$B$5)))))</f>
        <v>75096.394270399993</v>
      </c>
      <c r="AJ253" s="127">
        <f>IF(AD253="TIPO I",'BASE LIQUIDACION REDEBAN 2025'!$B$10,IF(AD253="TIPO II",'BASE LIQUIDACION REDEBAN 2025'!$B$11,IF(AD253="TIPO III",'BASE LIQUIDACION REDEBAN 2025'!$B$12,'BASE LIQUIDACION REDEBAN 2025'!$B$13)))</f>
        <v>75096.394270399993</v>
      </c>
      <c r="AK253" s="128">
        <f t="shared" si="4"/>
        <v>75096.394270399993</v>
      </c>
    </row>
    <row r="254" spans="1:37" s="85" customFormat="1" ht="14.25" customHeight="1">
      <c r="A254" s="136" t="s">
        <v>72</v>
      </c>
      <c r="B254" s="8" t="str">
        <f>VLOOKUP(A254,'CENTRO DE COSTOS'!A:D,4,FALSE)</f>
        <v>MIGUEL JULIÁN HERNÁNDEZ GUARÍN</v>
      </c>
      <c r="C254" s="8" t="str">
        <f>VLOOKUP(A254,'CENTRO DE COSTOS'!A:D,2,FALSE)</f>
        <v>0004-0008</v>
      </c>
      <c r="D254" s="136">
        <v>68001</v>
      </c>
      <c r="E254" s="122" t="s">
        <v>1641</v>
      </c>
      <c r="F254" s="8" t="s">
        <v>1642</v>
      </c>
      <c r="G254" s="142">
        <v>45819</v>
      </c>
      <c r="H254" s="143">
        <v>45821</v>
      </c>
      <c r="I254" s="142">
        <v>45819</v>
      </c>
      <c r="J254" s="143">
        <v>45820</v>
      </c>
      <c r="K254" s="143">
        <v>45820</v>
      </c>
      <c r="L254" s="138" t="s">
        <v>180</v>
      </c>
      <c r="M254" s="137" t="s">
        <v>72</v>
      </c>
      <c r="N254" s="138" t="s">
        <v>1643</v>
      </c>
      <c r="O254" s="138">
        <v>79842</v>
      </c>
      <c r="P254" s="140" t="s">
        <v>183</v>
      </c>
      <c r="Q254" s="125" t="s">
        <v>166</v>
      </c>
      <c r="R254" s="126" t="s">
        <v>167</v>
      </c>
      <c r="S254" s="149" t="s">
        <v>168</v>
      </c>
      <c r="T254" s="150" t="s">
        <v>168</v>
      </c>
      <c r="U254" s="136" t="s">
        <v>169</v>
      </c>
      <c r="V254" s="139" t="s">
        <v>1644</v>
      </c>
      <c r="W254" s="146" t="s">
        <v>1645</v>
      </c>
      <c r="X254" s="136" t="s">
        <v>1646</v>
      </c>
      <c r="Y254" s="136">
        <v>869752</v>
      </c>
      <c r="Z254" s="136" t="s">
        <v>173</v>
      </c>
      <c r="AA254" s="136">
        <v>984573</v>
      </c>
      <c r="AB254" s="136" t="s">
        <v>173</v>
      </c>
      <c r="AC254" s="136" t="s">
        <v>174</v>
      </c>
      <c r="AD254" s="137" t="s">
        <v>25</v>
      </c>
      <c r="AE254" s="143" t="s">
        <v>189</v>
      </c>
      <c r="AF254" s="123" t="s">
        <v>177</v>
      </c>
      <c r="AG254" s="136">
        <v>1</v>
      </c>
      <c r="AH254" s="121">
        <v>0</v>
      </c>
      <c r="AI254" s="127">
        <f>IF(AD254="TIPO I",'BASE LIQUIDACION REDEBAN 2025'!$B$2,IF(AD254="TIPO II",'BASE LIQUIDACION REDEBAN 2025'!$B$3,IF(AD254="TIPO III",'BASE LIQUIDACION REDEBAN 2025'!$B$4,IF(AD254="TIPO IV",'BASE LIQUIDACION REDEBAN 2025'!$B$5,IF(AE254="AEREO",'BASE LIQUIDACION REDEBAN 2025'!$B$6,'BASE LIQUIDACION REDEBAN 2025'!$B$5)))))</f>
        <v>75096.394270399993</v>
      </c>
      <c r="AJ254" s="127">
        <f>IF(AD254="TIPO I",'BASE LIQUIDACION REDEBAN 2025'!$B$10,IF(AD254="TIPO II",'BASE LIQUIDACION REDEBAN 2025'!$B$11,IF(AD254="TIPO III",'BASE LIQUIDACION REDEBAN 2025'!$B$12,'BASE LIQUIDACION REDEBAN 2025'!$B$13)))</f>
        <v>75096.394270399993</v>
      </c>
      <c r="AK254" s="128">
        <f t="shared" si="4"/>
        <v>75096.394270399993</v>
      </c>
    </row>
    <row r="255" spans="1:37" s="85" customFormat="1" ht="14.25" customHeight="1">
      <c r="A255" s="136" t="s">
        <v>92</v>
      </c>
      <c r="B255" s="8" t="str">
        <f>VLOOKUP(A255,'CENTRO DE COSTOS'!A:D,4,FALSE)</f>
        <v>KEVIN ALEXIS CORZO BUSTOS</v>
      </c>
      <c r="C255" s="8" t="str">
        <f>VLOOKUP(A255,'CENTRO DE COSTOS'!A:D,2,FALSE)</f>
        <v>0004-0007</v>
      </c>
      <c r="D255" s="136">
        <v>18150</v>
      </c>
      <c r="E255" s="122" t="s">
        <v>1647</v>
      </c>
      <c r="F255" s="8" t="s">
        <v>1648</v>
      </c>
      <c r="G255" s="142">
        <v>45819</v>
      </c>
      <c r="H255" s="143">
        <v>45828</v>
      </c>
      <c r="I255" s="142">
        <v>45819</v>
      </c>
      <c r="J255" s="143">
        <v>45820</v>
      </c>
      <c r="K255" s="143">
        <v>45820</v>
      </c>
      <c r="L255" s="138" t="s">
        <v>1649</v>
      </c>
      <c r="M255" s="137" t="s">
        <v>1650</v>
      </c>
      <c r="N255" s="138" t="s">
        <v>1651</v>
      </c>
      <c r="O255" s="138">
        <v>79844</v>
      </c>
      <c r="P255" s="140" t="s">
        <v>165</v>
      </c>
      <c r="Q255" s="125" t="s">
        <v>166</v>
      </c>
      <c r="R255" s="126" t="s">
        <v>167</v>
      </c>
      <c r="S255" s="149" t="s">
        <v>168</v>
      </c>
      <c r="T255" s="150" t="s">
        <v>168</v>
      </c>
      <c r="U255" s="136" t="s">
        <v>169</v>
      </c>
      <c r="V255" s="139" t="s">
        <v>1652</v>
      </c>
      <c r="W255" s="146" t="s">
        <v>1653</v>
      </c>
      <c r="X255" s="136" t="s">
        <v>1654</v>
      </c>
      <c r="Y255" s="136">
        <v>1169352</v>
      </c>
      <c r="Z255" s="136" t="s">
        <v>173</v>
      </c>
      <c r="AA255" s="136">
        <v>932979</v>
      </c>
      <c r="AB255" s="136" t="s">
        <v>173</v>
      </c>
      <c r="AC255" s="136" t="s">
        <v>174</v>
      </c>
      <c r="AD255" s="137" t="s">
        <v>175</v>
      </c>
      <c r="AE255" s="143" t="s">
        <v>189</v>
      </c>
      <c r="AF255" s="123" t="s">
        <v>177</v>
      </c>
      <c r="AG255" s="136">
        <v>1</v>
      </c>
      <c r="AH255" s="121">
        <v>0</v>
      </c>
      <c r="AI255" s="127">
        <f>IF(AD255="TIPO I",'BASE LIQUIDACION REDEBAN 2025'!$B$2,IF(AD255="TIPO II",'BASE LIQUIDACION REDEBAN 2025'!$B$3,IF(AD255="TIPO III",'BASE LIQUIDACION REDEBAN 2025'!$B$4,IF(AD255="TIPO IV",'BASE LIQUIDACION REDEBAN 2025'!$B$5,IF(AE255="AEREO",'BASE LIQUIDACION REDEBAN 2025'!$B$6,'BASE LIQUIDACION REDEBAN 2025'!$B$5)))))</f>
        <v>504832.64687880001</v>
      </c>
      <c r="AJ255" s="127">
        <f>IF(AD255="TIPO I",'BASE LIQUIDACION REDEBAN 2025'!$B$10,IF(AD255="TIPO II",'BASE LIQUIDACION REDEBAN 2025'!$B$11,IF(AD255="TIPO III",'BASE LIQUIDACION REDEBAN 2025'!$B$12,'BASE LIQUIDACION REDEBAN 2025'!$B$13)))</f>
        <v>196536.5258152</v>
      </c>
      <c r="AK255" s="128">
        <f t="shared" si="4"/>
        <v>504832.64687880001</v>
      </c>
    </row>
    <row r="256" spans="1:37" s="85" customFormat="1" ht="14.25" customHeight="1">
      <c r="A256" s="136" t="s">
        <v>64</v>
      </c>
      <c r="B256" s="8" t="str">
        <f>VLOOKUP(A256,'CENTRO DE COSTOS'!A:D,4,FALSE)</f>
        <v>JOSE MAURICIO HERNANDEZ ROJAS</v>
      </c>
      <c r="C256" s="8" t="str">
        <f>VLOOKUP(A256,'CENTRO DE COSTOS'!A:D,2,FALSE)</f>
        <v>0004-0001</v>
      </c>
      <c r="D256" s="136">
        <v>8001</v>
      </c>
      <c r="E256" s="122" t="s">
        <v>1655</v>
      </c>
      <c r="F256" s="8" t="s">
        <v>1656</v>
      </c>
      <c r="G256" s="142">
        <v>45819</v>
      </c>
      <c r="H256" s="143">
        <v>45821</v>
      </c>
      <c r="I256" s="142">
        <v>45819</v>
      </c>
      <c r="J256" s="143">
        <v>45820</v>
      </c>
      <c r="K256" s="143">
        <v>45820</v>
      </c>
      <c r="L256" s="138" t="s">
        <v>277</v>
      </c>
      <c r="M256" s="137" t="s">
        <v>64</v>
      </c>
      <c r="N256" s="138" t="s">
        <v>1657</v>
      </c>
      <c r="O256" s="138">
        <v>79841</v>
      </c>
      <c r="P256" s="140" t="s">
        <v>165</v>
      </c>
      <c r="Q256" s="125" t="s">
        <v>166</v>
      </c>
      <c r="R256" s="126" t="s">
        <v>167</v>
      </c>
      <c r="S256" s="149" t="s">
        <v>168</v>
      </c>
      <c r="T256" s="150" t="s">
        <v>168</v>
      </c>
      <c r="U256" s="136" t="s">
        <v>169</v>
      </c>
      <c r="V256" s="139" t="s">
        <v>1658</v>
      </c>
      <c r="W256" s="146" t="s">
        <v>1049</v>
      </c>
      <c r="X256" s="136" t="s">
        <v>1659</v>
      </c>
      <c r="Y256" s="136">
        <v>1235972</v>
      </c>
      <c r="Z256" s="136" t="s">
        <v>173</v>
      </c>
      <c r="AA256" s="136">
        <v>905178</v>
      </c>
      <c r="AB256" s="136" t="s">
        <v>173</v>
      </c>
      <c r="AC256" s="136" t="s">
        <v>174</v>
      </c>
      <c r="AD256" s="137" t="s">
        <v>25</v>
      </c>
      <c r="AE256" s="143" t="s">
        <v>189</v>
      </c>
      <c r="AF256" s="123" t="s">
        <v>177</v>
      </c>
      <c r="AG256" s="136">
        <v>1</v>
      </c>
      <c r="AH256" s="121">
        <v>0</v>
      </c>
      <c r="AI256" s="127">
        <f>IF(AD256="TIPO I",'BASE LIQUIDACION REDEBAN 2025'!$B$2,IF(AD256="TIPO II",'BASE LIQUIDACION REDEBAN 2025'!$B$3,IF(AD256="TIPO III",'BASE LIQUIDACION REDEBAN 2025'!$B$4,IF(AD256="TIPO IV",'BASE LIQUIDACION REDEBAN 2025'!$B$5,IF(AE256="AEREO",'BASE LIQUIDACION REDEBAN 2025'!$B$6,'BASE LIQUIDACION REDEBAN 2025'!$B$5)))))</f>
        <v>75096.394270399993</v>
      </c>
      <c r="AJ256" s="127">
        <f>IF(AD256="TIPO I",'BASE LIQUIDACION REDEBAN 2025'!$B$10,IF(AD256="TIPO II",'BASE LIQUIDACION REDEBAN 2025'!$B$11,IF(AD256="TIPO III",'BASE LIQUIDACION REDEBAN 2025'!$B$12,'BASE LIQUIDACION REDEBAN 2025'!$B$13)))</f>
        <v>75096.394270399993</v>
      </c>
      <c r="AK256" s="128">
        <f t="shared" si="4"/>
        <v>75096.394270399993</v>
      </c>
    </row>
    <row r="257" spans="1:37" s="85" customFormat="1" ht="14.25" customHeight="1">
      <c r="A257" s="136" t="s">
        <v>72</v>
      </c>
      <c r="B257" s="8" t="str">
        <f>VLOOKUP(A257,'CENTRO DE COSTOS'!A:D,4,FALSE)</f>
        <v>MIGUEL JULIÁN HERNÁNDEZ GUARÍN</v>
      </c>
      <c r="C257" s="8" t="str">
        <f>VLOOKUP(A257,'CENTRO DE COSTOS'!A:D,2,FALSE)</f>
        <v>0004-0008</v>
      </c>
      <c r="D257" s="136">
        <v>68001</v>
      </c>
      <c r="E257" s="122" t="s">
        <v>1660</v>
      </c>
      <c r="F257" s="8" t="s">
        <v>1661</v>
      </c>
      <c r="G257" s="142">
        <v>45819</v>
      </c>
      <c r="H257" s="143">
        <v>45821</v>
      </c>
      <c r="I257" s="142">
        <v>45819</v>
      </c>
      <c r="J257" s="143">
        <v>45820</v>
      </c>
      <c r="K257" s="143">
        <v>45820</v>
      </c>
      <c r="L257" s="138" t="s">
        <v>180</v>
      </c>
      <c r="M257" s="137" t="s">
        <v>72</v>
      </c>
      <c r="N257" s="138" t="s">
        <v>1662</v>
      </c>
      <c r="O257" s="138">
        <v>79843</v>
      </c>
      <c r="P257" s="140" t="s">
        <v>165</v>
      </c>
      <c r="Q257" s="125" t="s">
        <v>166</v>
      </c>
      <c r="R257" s="126" t="s">
        <v>167</v>
      </c>
      <c r="S257" s="149" t="s">
        <v>168</v>
      </c>
      <c r="T257" s="150" t="s">
        <v>168</v>
      </c>
      <c r="U257" s="136" t="s">
        <v>169</v>
      </c>
      <c r="V257" s="139" t="s">
        <v>1663</v>
      </c>
      <c r="W257" s="146" t="s">
        <v>855</v>
      </c>
      <c r="X257" s="136" t="s">
        <v>1664</v>
      </c>
      <c r="Y257" s="136">
        <v>1120059</v>
      </c>
      <c r="Z257" s="136" t="s">
        <v>173</v>
      </c>
      <c r="AA257" s="136">
        <v>1071354</v>
      </c>
      <c r="AB257" s="136" t="s">
        <v>173</v>
      </c>
      <c r="AC257" s="136" t="s">
        <v>174</v>
      </c>
      <c r="AD257" s="137" t="s">
        <v>25</v>
      </c>
      <c r="AE257" s="143" t="s">
        <v>189</v>
      </c>
      <c r="AF257" s="123" t="s">
        <v>177</v>
      </c>
      <c r="AG257" s="136">
        <v>1</v>
      </c>
      <c r="AH257" s="121">
        <v>0</v>
      </c>
      <c r="AI257" s="127">
        <f>IF(AD257="TIPO I",'BASE LIQUIDACION REDEBAN 2025'!$B$2,IF(AD257="TIPO II",'BASE LIQUIDACION REDEBAN 2025'!$B$3,IF(AD257="TIPO III",'BASE LIQUIDACION REDEBAN 2025'!$B$4,IF(AD257="TIPO IV",'BASE LIQUIDACION REDEBAN 2025'!$B$5,IF(AE257="AEREO",'BASE LIQUIDACION REDEBAN 2025'!$B$6,'BASE LIQUIDACION REDEBAN 2025'!$B$5)))))</f>
        <v>75096.394270399993</v>
      </c>
      <c r="AJ257" s="127">
        <f>IF(AD257="TIPO I",'BASE LIQUIDACION REDEBAN 2025'!$B$10,IF(AD257="TIPO II",'BASE LIQUIDACION REDEBAN 2025'!$B$11,IF(AD257="TIPO III",'BASE LIQUIDACION REDEBAN 2025'!$B$12,'BASE LIQUIDACION REDEBAN 2025'!$B$13)))</f>
        <v>75096.394270399993</v>
      </c>
      <c r="AK257" s="128">
        <f t="shared" si="4"/>
        <v>75096.394270399993</v>
      </c>
    </row>
    <row r="258" spans="1:37" s="85" customFormat="1" ht="14.25" customHeight="1">
      <c r="A258" s="136" t="s">
        <v>68</v>
      </c>
      <c r="B258" s="8" t="str">
        <f>VLOOKUP(A258,'CENTRO DE COSTOS'!A:D,4,FALSE)</f>
        <v>WILLIAM ASDRUBAL ROZO ROZO</v>
      </c>
      <c r="C258" s="8" t="str">
        <f>VLOOKUP(A258,'CENTRO DE COSTOS'!A:D,2,FALSE)</f>
        <v>0004-0004</v>
      </c>
      <c r="D258" s="136">
        <v>25286</v>
      </c>
      <c r="E258" s="122" t="s">
        <v>1665</v>
      </c>
      <c r="F258" s="8" t="s">
        <v>1666</v>
      </c>
      <c r="G258" s="142">
        <v>45819</v>
      </c>
      <c r="H258" s="143">
        <v>45821</v>
      </c>
      <c r="I258" s="142">
        <v>45819</v>
      </c>
      <c r="J258" s="143">
        <v>45820</v>
      </c>
      <c r="K258" s="143">
        <v>45820</v>
      </c>
      <c r="L258" s="138" t="s">
        <v>298</v>
      </c>
      <c r="M258" s="137" t="s">
        <v>1667</v>
      </c>
      <c r="N258" s="138" t="s">
        <v>1668</v>
      </c>
      <c r="O258" s="138">
        <v>79847</v>
      </c>
      <c r="P258" s="140" t="s">
        <v>165</v>
      </c>
      <c r="Q258" s="125" t="s">
        <v>166</v>
      </c>
      <c r="R258" s="126" t="s">
        <v>167</v>
      </c>
      <c r="S258" s="149" t="s">
        <v>168</v>
      </c>
      <c r="T258" s="150" t="s">
        <v>168</v>
      </c>
      <c r="U258" s="136" t="s">
        <v>169</v>
      </c>
      <c r="V258" s="139" t="s">
        <v>1669</v>
      </c>
      <c r="W258" s="146" t="s">
        <v>326</v>
      </c>
      <c r="X258" s="136" t="s">
        <v>1670</v>
      </c>
      <c r="Y258" s="136">
        <v>1219155</v>
      </c>
      <c r="Z258" s="136" t="s">
        <v>173</v>
      </c>
      <c r="AA258" s="136">
        <v>1238731</v>
      </c>
      <c r="AB258" s="136" t="s">
        <v>173</v>
      </c>
      <c r="AC258" s="136" t="s">
        <v>174</v>
      </c>
      <c r="AD258" s="137" t="s">
        <v>28</v>
      </c>
      <c r="AE258" s="143" t="s">
        <v>189</v>
      </c>
      <c r="AF258" s="123" t="s">
        <v>177</v>
      </c>
      <c r="AG258" s="136">
        <v>1</v>
      </c>
      <c r="AH258" s="121">
        <v>0</v>
      </c>
      <c r="AI258" s="127">
        <f>IF(AD258="TIPO I",'BASE LIQUIDACION REDEBAN 2025'!$B$2,IF(AD258="TIPO II",'BASE LIQUIDACION REDEBAN 2025'!$B$3,IF(AD258="TIPO III",'BASE LIQUIDACION REDEBAN 2025'!$B$4,IF(AD258="TIPO IV",'BASE LIQUIDACION REDEBAN 2025'!$B$5,IF(AE258="AEREO",'BASE LIQUIDACION REDEBAN 2025'!$B$6,'BASE LIQUIDACION REDEBAN 2025'!$B$5)))))</f>
        <v>163813.69572160003</v>
      </c>
      <c r="AJ258" s="127">
        <f>IF(AD258="TIPO I",'BASE LIQUIDACION REDEBAN 2025'!$B$10,IF(AD258="TIPO II",'BASE LIQUIDACION REDEBAN 2025'!$B$11,IF(AD258="TIPO III",'BASE LIQUIDACION REDEBAN 2025'!$B$12,'BASE LIQUIDACION REDEBAN 2025'!$B$13)))</f>
        <v>140395.6348884</v>
      </c>
      <c r="AK258" s="128">
        <f t="shared" si="4"/>
        <v>163813.69572160003</v>
      </c>
    </row>
    <row r="259" spans="1:37" s="85" customFormat="1" ht="14.25" customHeight="1">
      <c r="A259" s="136" t="s">
        <v>76</v>
      </c>
      <c r="B259" s="8" t="str">
        <f>VLOOKUP(A259,'CENTRO DE COSTOS'!A:D,4,FALSE)</f>
        <v>DIEGO FERNANDO HENAO CARDONA</v>
      </c>
      <c r="C259" s="8" t="str">
        <f>VLOOKUP(A259,'CENTRO DE COSTOS'!A:D,2,FALSE)</f>
        <v>0004-0003</v>
      </c>
      <c r="D259" s="136">
        <v>76111</v>
      </c>
      <c r="E259" s="122" t="s">
        <v>1671</v>
      </c>
      <c r="F259" s="8" t="s">
        <v>1672</v>
      </c>
      <c r="G259" s="142">
        <v>45819</v>
      </c>
      <c r="H259" s="143">
        <v>45821</v>
      </c>
      <c r="I259" s="142">
        <v>45819</v>
      </c>
      <c r="J259" s="143">
        <v>45820</v>
      </c>
      <c r="K259" s="143">
        <v>45820</v>
      </c>
      <c r="L259" s="138" t="s">
        <v>230</v>
      </c>
      <c r="M259" s="137" t="s">
        <v>1673</v>
      </c>
      <c r="N259" s="138" t="s">
        <v>1674</v>
      </c>
      <c r="O259" s="138">
        <v>79848</v>
      </c>
      <c r="P259" s="140" t="s">
        <v>165</v>
      </c>
      <c r="Q259" s="125" t="s">
        <v>166</v>
      </c>
      <c r="R259" s="126" t="s">
        <v>167</v>
      </c>
      <c r="S259" s="149" t="s">
        <v>168</v>
      </c>
      <c r="T259" s="150" t="s">
        <v>168</v>
      </c>
      <c r="U259" s="136" t="s">
        <v>169</v>
      </c>
      <c r="V259" s="139" t="s">
        <v>1675</v>
      </c>
      <c r="W259" s="146" t="s">
        <v>313</v>
      </c>
      <c r="X259" s="136" t="s">
        <v>1676</v>
      </c>
      <c r="Y259" s="136">
        <v>1242553</v>
      </c>
      <c r="Z259" s="136" t="s">
        <v>173</v>
      </c>
      <c r="AA259" s="136" t="s">
        <v>1677</v>
      </c>
      <c r="AB259" s="136" t="s">
        <v>173</v>
      </c>
      <c r="AC259" s="136" t="s">
        <v>174</v>
      </c>
      <c r="AD259" s="137" t="s">
        <v>28</v>
      </c>
      <c r="AE259" s="143" t="s">
        <v>189</v>
      </c>
      <c r="AF259" s="123" t="s">
        <v>177</v>
      </c>
      <c r="AG259" s="136">
        <v>1</v>
      </c>
      <c r="AH259" s="121">
        <v>0</v>
      </c>
      <c r="AI259" s="127">
        <f>IF(AD259="TIPO I",'BASE LIQUIDACION REDEBAN 2025'!$B$2,IF(AD259="TIPO II",'BASE LIQUIDACION REDEBAN 2025'!$B$3,IF(AD259="TIPO III",'BASE LIQUIDACION REDEBAN 2025'!$B$4,IF(AD259="TIPO IV",'BASE LIQUIDACION REDEBAN 2025'!$B$5,IF(AE259="AEREO",'BASE LIQUIDACION REDEBAN 2025'!$B$6,'BASE LIQUIDACION REDEBAN 2025'!$B$5)))))</f>
        <v>163813.69572160003</v>
      </c>
      <c r="AJ259" s="127">
        <f>IF(AD259="TIPO I",'BASE LIQUIDACION REDEBAN 2025'!$B$10,IF(AD259="TIPO II",'BASE LIQUIDACION REDEBAN 2025'!$B$11,IF(AD259="TIPO III",'BASE LIQUIDACION REDEBAN 2025'!$B$12,'BASE LIQUIDACION REDEBAN 2025'!$B$13)))</f>
        <v>140395.6348884</v>
      </c>
      <c r="AK259" s="128">
        <f t="shared" ref="AK259:AK322" si="5">AG259*AI259+AH259*AJ259</f>
        <v>163813.69572160003</v>
      </c>
    </row>
    <row r="260" spans="1:37" s="85" customFormat="1" ht="14.25" customHeight="1">
      <c r="A260" s="136" t="s">
        <v>98</v>
      </c>
      <c r="B260" s="8" t="str">
        <f>VLOOKUP(A260,'CENTRO DE COSTOS'!A:D,4,FALSE)</f>
        <v>MIGUEL JULIÁN HERNÁNDEZ GUARÍN</v>
      </c>
      <c r="C260" s="8" t="str">
        <f>VLOOKUP(A260,'CENTRO DE COSTOS'!A:D,2,FALSE)</f>
        <v>0004-0008</v>
      </c>
      <c r="D260" s="136">
        <v>15325</v>
      </c>
      <c r="E260" s="122" t="s">
        <v>1678</v>
      </c>
      <c r="F260" s="8" t="s">
        <v>1679</v>
      </c>
      <c r="G260" s="142">
        <v>45819</v>
      </c>
      <c r="H260" s="143">
        <v>45821</v>
      </c>
      <c r="I260" s="142">
        <v>45819</v>
      </c>
      <c r="J260" s="143">
        <v>45824</v>
      </c>
      <c r="K260" s="143">
        <v>45824</v>
      </c>
      <c r="L260" s="138" t="s">
        <v>371</v>
      </c>
      <c r="M260" s="137" t="s">
        <v>1680</v>
      </c>
      <c r="N260" s="138" t="s">
        <v>1681</v>
      </c>
      <c r="O260" s="138">
        <v>79851</v>
      </c>
      <c r="P260" s="140" t="s">
        <v>165</v>
      </c>
      <c r="Q260" s="125" t="s">
        <v>166</v>
      </c>
      <c r="R260" s="126" t="s">
        <v>167</v>
      </c>
      <c r="S260" s="149" t="s">
        <v>168</v>
      </c>
      <c r="T260" s="150" t="s">
        <v>168</v>
      </c>
      <c r="U260" s="136" t="s">
        <v>169</v>
      </c>
      <c r="V260" s="139" t="s">
        <v>1682</v>
      </c>
      <c r="W260" s="146" t="s">
        <v>967</v>
      </c>
      <c r="X260" s="136" t="s">
        <v>1683</v>
      </c>
      <c r="Y260" s="136">
        <v>981518</v>
      </c>
      <c r="Z260" s="136" t="s">
        <v>173</v>
      </c>
      <c r="AA260" s="136">
        <v>1114170</v>
      </c>
      <c r="AB260" s="136" t="s">
        <v>173</v>
      </c>
      <c r="AC260" s="136" t="s">
        <v>174</v>
      </c>
      <c r="AD260" s="137" t="s">
        <v>30</v>
      </c>
      <c r="AE260" s="143" t="s">
        <v>189</v>
      </c>
      <c r="AF260" s="123" t="s">
        <v>177</v>
      </c>
      <c r="AG260" s="136">
        <v>1</v>
      </c>
      <c r="AH260" s="121">
        <v>0</v>
      </c>
      <c r="AI260" s="127">
        <f>IF(AD260="TIPO I",'BASE LIQUIDACION REDEBAN 2025'!$B$2,IF(AD260="TIPO II",'BASE LIQUIDACION REDEBAN 2025'!$B$3,IF(AD260="TIPO III",'BASE LIQUIDACION REDEBAN 2025'!$B$4,IF(AD260="TIPO IV",'BASE LIQUIDACION REDEBAN 2025'!$B$5,IF(AE260="AEREO",'BASE LIQUIDACION REDEBAN 2025'!$B$6,'BASE LIQUIDACION REDEBAN 2025'!$B$5)))))</f>
        <v>275728.78077800001</v>
      </c>
      <c r="AJ260" s="127">
        <f>IF(AD260="TIPO I",'BASE LIQUIDACION REDEBAN 2025'!$B$10,IF(AD260="TIPO II",'BASE LIQUIDACION REDEBAN 2025'!$B$11,IF(AD260="TIPO III",'BASE LIQUIDACION REDEBAN 2025'!$B$12,'BASE LIQUIDACION REDEBAN 2025'!$B$13)))</f>
        <v>196536.5258152</v>
      </c>
      <c r="AK260" s="128">
        <f t="shared" si="5"/>
        <v>275728.78077800001</v>
      </c>
    </row>
    <row r="261" spans="1:37" s="85" customFormat="1" ht="14.25" customHeight="1">
      <c r="A261" s="136" t="s">
        <v>86</v>
      </c>
      <c r="B261" s="8" t="str">
        <f>VLOOKUP(A261,'CENTRO DE COSTOS'!A:D,4,FALSE)</f>
        <v>KEVIN ALEXIS CORZO BUSTOS</v>
      </c>
      <c r="C261" s="8" t="str">
        <f>VLOOKUP(A261,'CENTRO DE COSTOS'!A:D,2,FALSE)</f>
        <v>0004-0007</v>
      </c>
      <c r="D261" s="136">
        <v>73352</v>
      </c>
      <c r="E261" s="122" t="s">
        <v>1684</v>
      </c>
      <c r="F261" s="8" t="s">
        <v>1685</v>
      </c>
      <c r="G261" s="142">
        <v>45819</v>
      </c>
      <c r="H261" s="143">
        <v>45821</v>
      </c>
      <c r="I261" s="142">
        <v>45819</v>
      </c>
      <c r="J261" s="143">
        <v>45821</v>
      </c>
      <c r="K261" s="143">
        <v>45821</v>
      </c>
      <c r="L261" s="138" t="s">
        <v>870</v>
      </c>
      <c r="M261" s="137" t="s">
        <v>1686</v>
      </c>
      <c r="N261" s="138" t="s">
        <v>1687</v>
      </c>
      <c r="O261" s="138">
        <v>79849</v>
      </c>
      <c r="P261" s="140" t="s">
        <v>165</v>
      </c>
      <c r="Q261" s="125" t="s">
        <v>166</v>
      </c>
      <c r="R261" s="126" t="s">
        <v>167</v>
      </c>
      <c r="S261" s="149" t="s">
        <v>168</v>
      </c>
      <c r="T261" s="150" t="s">
        <v>168</v>
      </c>
      <c r="U261" s="136" t="s">
        <v>169</v>
      </c>
      <c r="V261" s="139" t="s">
        <v>1688</v>
      </c>
      <c r="W261" s="146" t="s">
        <v>1099</v>
      </c>
      <c r="X261" s="136" t="s">
        <v>1689</v>
      </c>
      <c r="Y261" s="136">
        <v>764763</v>
      </c>
      <c r="Z261" s="136" t="s">
        <v>173</v>
      </c>
      <c r="AA261" s="136">
        <v>770383</v>
      </c>
      <c r="AB261" s="136" t="s">
        <v>173</v>
      </c>
      <c r="AC261" s="136" t="s">
        <v>174</v>
      </c>
      <c r="AD261" s="137" t="s">
        <v>30</v>
      </c>
      <c r="AE261" s="143" t="s">
        <v>189</v>
      </c>
      <c r="AF261" s="123" t="s">
        <v>177</v>
      </c>
      <c r="AG261" s="136">
        <v>1</v>
      </c>
      <c r="AH261" s="121">
        <v>0</v>
      </c>
      <c r="AI261" s="127">
        <f>IF(AD261="TIPO I",'BASE LIQUIDACION REDEBAN 2025'!$B$2,IF(AD261="TIPO II",'BASE LIQUIDACION REDEBAN 2025'!$B$3,IF(AD261="TIPO III",'BASE LIQUIDACION REDEBAN 2025'!$B$4,IF(AD261="TIPO IV",'BASE LIQUIDACION REDEBAN 2025'!$B$5,IF(AE261="AEREO",'BASE LIQUIDACION REDEBAN 2025'!$B$6,'BASE LIQUIDACION REDEBAN 2025'!$B$5)))))</f>
        <v>275728.78077800001</v>
      </c>
      <c r="AJ261" s="127">
        <f>IF(AD261="TIPO I",'BASE LIQUIDACION REDEBAN 2025'!$B$10,IF(AD261="TIPO II",'BASE LIQUIDACION REDEBAN 2025'!$B$11,IF(AD261="TIPO III",'BASE LIQUIDACION REDEBAN 2025'!$B$12,'BASE LIQUIDACION REDEBAN 2025'!$B$13)))</f>
        <v>196536.5258152</v>
      </c>
      <c r="AK261" s="128">
        <f t="shared" si="5"/>
        <v>275728.78077800001</v>
      </c>
    </row>
    <row r="262" spans="1:37" s="85" customFormat="1" ht="14.25" customHeight="1">
      <c r="A262" s="136" t="s">
        <v>98</v>
      </c>
      <c r="B262" s="8" t="str">
        <f>VLOOKUP(A262,'CENTRO DE COSTOS'!A:D,4,FALSE)</f>
        <v>MIGUEL JULIÁN HERNÁNDEZ GUARÍN</v>
      </c>
      <c r="C262" s="8" t="str">
        <f>VLOOKUP(A262,'CENTRO DE COSTOS'!A:D,2,FALSE)</f>
        <v>0004-0008</v>
      </c>
      <c r="D262" s="136">
        <v>15367</v>
      </c>
      <c r="E262" s="122" t="s">
        <v>1690</v>
      </c>
      <c r="F262" s="8" t="s">
        <v>1691</v>
      </c>
      <c r="G262" s="142">
        <v>45819</v>
      </c>
      <c r="H262" s="143">
        <v>45821</v>
      </c>
      <c r="I262" s="142">
        <v>45819</v>
      </c>
      <c r="J262" s="143">
        <v>45820</v>
      </c>
      <c r="K262" s="143">
        <v>45820</v>
      </c>
      <c r="L262" s="138" t="s">
        <v>371</v>
      </c>
      <c r="M262" s="137" t="s">
        <v>1692</v>
      </c>
      <c r="N262" s="138" t="s">
        <v>1693</v>
      </c>
      <c r="O262" s="138">
        <v>79853</v>
      </c>
      <c r="P262" s="140" t="s">
        <v>165</v>
      </c>
      <c r="Q262" s="125" t="s">
        <v>166</v>
      </c>
      <c r="R262" s="126" t="s">
        <v>167</v>
      </c>
      <c r="S262" s="149" t="s">
        <v>168</v>
      </c>
      <c r="T262" s="150" t="s">
        <v>168</v>
      </c>
      <c r="U262" s="136" t="s">
        <v>169</v>
      </c>
      <c r="V262" s="139" t="s">
        <v>1694</v>
      </c>
      <c r="W262" s="146" t="s">
        <v>1354</v>
      </c>
      <c r="X262" s="136" t="s">
        <v>1695</v>
      </c>
      <c r="Y262" s="136">
        <v>1235973</v>
      </c>
      <c r="Z262" s="136" t="s">
        <v>173</v>
      </c>
      <c r="AA262" s="136">
        <v>884714</v>
      </c>
      <c r="AB262" s="136" t="s">
        <v>173</v>
      </c>
      <c r="AC262" s="136" t="s">
        <v>174</v>
      </c>
      <c r="AD262" s="137" t="s">
        <v>28</v>
      </c>
      <c r="AE262" s="143" t="s">
        <v>189</v>
      </c>
      <c r="AF262" s="123" t="s">
        <v>177</v>
      </c>
      <c r="AG262" s="136">
        <v>1</v>
      </c>
      <c r="AH262" s="121">
        <v>0</v>
      </c>
      <c r="AI262" s="127">
        <f>IF(AD262="TIPO I",'BASE LIQUIDACION REDEBAN 2025'!$B$2,IF(AD262="TIPO II",'BASE LIQUIDACION REDEBAN 2025'!$B$3,IF(AD262="TIPO III",'BASE LIQUIDACION REDEBAN 2025'!$B$4,IF(AD262="TIPO IV",'BASE LIQUIDACION REDEBAN 2025'!$B$5,IF(AE262="AEREO",'BASE LIQUIDACION REDEBAN 2025'!$B$6,'BASE LIQUIDACION REDEBAN 2025'!$B$5)))))</f>
        <v>163813.69572160003</v>
      </c>
      <c r="AJ262" s="127">
        <f>IF(AD262="TIPO I",'BASE LIQUIDACION REDEBAN 2025'!$B$10,IF(AD262="TIPO II",'BASE LIQUIDACION REDEBAN 2025'!$B$11,IF(AD262="TIPO III",'BASE LIQUIDACION REDEBAN 2025'!$B$12,'BASE LIQUIDACION REDEBAN 2025'!$B$13)))</f>
        <v>140395.6348884</v>
      </c>
      <c r="AK262" s="128">
        <f t="shared" si="5"/>
        <v>163813.69572160003</v>
      </c>
    </row>
    <row r="263" spans="1:37" s="85" customFormat="1" ht="14.25" customHeight="1">
      <c r="A263" s="136" t="s">
        <v>80</v>
      </c>
      <c r="B263" s="8" t="str">
        <f>VLOOKUP(A263,'CENTRO DE COSTOS'!A:D,4,FALSE)</f>
        <v>JOSE MAURICIO HERNANDEZ ROJAS</v>
      </c>
      <c r="C263" s="8" t="str">
        <f>VLOOKUP(A263,'CENTRO DE COSTOS'!A:D,2,FALSE)</f>
        <v>0004-0001</v>
      </c>
      <c r="D263" s="136">
        <v>13430</v>
      </c>
      <c r="E263" s="122" t="s">
        <v>1696</v>
      </c>
      <c r="F263" s="8" t="s">
        <v>1697</v>
      </c>
      <c r="G263" s="142">
        <v>45819</v>
      </c>
      <c r="H263" s="143">
        <v>45821</v>
      </c>
      <c r="I263" s="142">
        <v>45819</v>
      </c>
      <c r="J263" s="143">
        <v>45821</v>
      </c>
      <c r="K263" s="143">
        <v>45821</v>
      </c>
      <c r="L263" s="138" t="s">
        <v>364</v>
      </c>
      <c r="M263" s="137" t="s">
        <v>1698</v>
      </c>
      <c r="N263" s="138" t="s">
        <v>1699</v>
      </c>
      <c r="O263" s="138">
        <v>79850</v>
      </c>
      <c r="P263" s="140" t="s">
        <v>165</v>
      </c>
      <c r="Q263" s="125" t="s">
        <v>166</v>
      </c>
      <c r="R263" s="126" t="s">
        <v>167</v>
      </c>
      <c r="S263" s="149" t="s">
        <v>168</v>
      </c>
      <c r="T263" s="150" t="s">
        <v>168</v>
      </c>
      <c r="U263" s="136" t="s">
        <v>169</v>
      </c>
      <c r="V263" s="139" t="s">
        <v>1700</v>
      </c>
      <c r="W263" s="146" t="s">
        <v>733</v>
      </c>
      <c r="X263" s="136" t="s">
        <v>1701</v>
      </c>
      <c r="Y263" s="136">
        <v>1049679</v>
      </c>
      <c r="Z263" s="136">
        <v>958323</v>
      </c>
      <c r="AA263" s="136">
        <v>932364</v>
      </c>
      <c r="AB263" s="136" t="s">
        <v>173</v>
      </c>
      <c r="AC263" s="136" t="s">
        <v>174</v>
      </c>
      <c r="AD263" s="137" t="s">
        <v>32</v>
      </c>
      <c r="AE263" s="143" t="s">
        <v>189</v>
      </c>
      <c r="AF263" s="123" t="s">
        <v>177</v>
      </c>
      <c r="AG263" s="136">
        <v>1</v>
      </c>
      <c r="AH263" s="121">
        <v>0</v>
      </c>
      <c r="AI263" s="127">
        <f>IF(AD263="TIPO I",'BASE LIQUIDACION REDEBAN 2025'!$B$2,IF(AD263="TIPO II",'BASE LIQUIDACION REDEBAN 2025'!$B$3,IF(AD263="TIPO III",'BASE LIQUIDACION REDEBAN 2025'!$B$4,IF(AD263="TIPO IV",'BASE LIQUIDACION REDEBAN 2025'!$B$5,IF(AE263="AEREO",'BASE LIQUIDACION REDEBAN 2025'!$B$6,'BASE LIQUIDACION REDEBAN 2025'!$B$5)))))</f>
        <v>504832.64687880001</v>
      </c>
      <c r="AJ263" s="127">
        <f>IF(AD263="TIPO I",'BASE LIQUIDACION REDEBAN 2025'!$B$10,IF(AD263="TIPO II",'BASE LIQUIDACION REDEBAN 2025'!$B$11,IF(AD263="TIPO III",'BASE LIQUIDACION REDEBAN 2025'!$B$12,'BASE LIQUIDACION REDEBAN 2025'!$B$13)))</f>
        <v>196536.5258152</v>
      </c>
      <c r="AK263" s="128">
        <f t="shared" si="5"/>
        <v>504832.64687880001</v>
      </c>
    </row>
    <row r="264" spans="1:37" s="85" customFormat="1" ht="14.25" customHeight="1">
      <c r="A264" s="136" t="s">
        <v>64</v>
      </c>
      <c r="B264" s="8" t="str">
        <f>VLOOKUP(A264,'CENTRO DE COSTOS'!A:D,4,FALSE)</f>
        <v>JOSE MAURICIO HERNANDEZ ROJAS</v>
      </c>
      <c r="C264" s="8" t="str">
        <f>VLOOKUP(A264,'CENTRO DE COSTOS'!A:D,2,FALSE)</f>
        <v>0004-0001</v>
      </c>
      <c r="D264" s="136">
        <v>8001</v>
      </c>
      <c r="E264" s="122" t="s">
        <v>1702</v>
      </c>
      <c r="F264" s="8" t="s">
        <v>1703</v>
      </c>
      <c r="G264" s="142">
        <v>45819</v>
      </c>
      <c r="H264" s="143">
        <v>45821</v>
      </c>
      <c r="I264" s="142">
        <v>45819</v>
      </c>
      <c r="J264" s="143">
        <v>45820</v>
      </c>
      <c r="K264" s="143">
        <v>45820</v>
      </c>
      <c r="L264" s="138" t="s">
        <v>277</v>
      </c>
      <c r="M264" s="137" t="s">
        <v>64</v>
      </c>
      <c r="N264" s="138" t="s">
        <v>1704</v>
      </c>
      <c r="O264" s="138">
        <v>79840</v>
      </c>
      <c r="P264" s="140" t="s">
        <v>165</v>
      </c>
      <c r="Q264" s="125" t="s">
        <v>166</v>
      </c>
      <c r="R264" s="126" t="s">
        <v>167</v>
      </c>
      <c r="S264" s="149" t="s">
        <v>168</v>
      </c>
      <c r="T264" s="150" t="s">
        <v>168</v>
      </c>
      <c r="U264" s="136" t="s">
        <v>169</v>
      </c>
      <c r="V264" s="139" t="s">
        <v>1705</v>
      </c>
      <c r="W264" s="146" t="s">
        <v>1049</v>
      </c>
      <c r="X264" s="136" t="s">
        <v>1706</v>
      </c>
      <c r="Y264" s="136">
        <v>768666</v>
      </c>
      <c r="Z264" s="136" t="s">
        <v>173</v>
      </c>
      <c r="AA264" s="136">
        <v>908210</v>
      </c>
      <c r="AB264" s="136" t="s">
        <v>173</v>
      </c>
      <c r="AC264" s="136" t="s">
        <v>174</v>
      </c>
      <c r="AD264" s="137" t="s">
        <v>25</v>
      </c>
      <c r="AE264" s="143" t="s">
        <v>189</v>
      </c>
      <c r="AF264" s="123" t="s">
        <v>177</v>
      </c>
      <c r="AG264" s="136">
        <v>1</v>
      </c>
      <c r="AH264" s="121">
        <v>0</v>
      </c>
      <c r="AI264" s="127">
        <f>IF(AD264="TIPO I",'BASE LIQUIDACION REDEBAN 2025'!$B$2,IF(AD264="TIPO II",'BASE LIQUIDACION REDEBAN 2025'!$B$3,IF(AD264="TIPO III",'BASE LIQUIDACION REDEBAN 2025'!$B$4,IF(AD264="TIPO IV",'BASE LIQUIDACION REDEBAN 2025'!$B$5,IF(AE264="AEREO",'BASE LIQUIDACION REDEBAN 2025'!$B$6,'BASE LIQUIDACION REDEBAN 2025'!$B$5)))))</f>
        <v>75096.394270399993</v>
      </c>
      <c r="AJ264" s="127">
        <f>IF(AD264="TIPO I",'BASE LIQUIDACION REDEBAN 2025'!$B$10,IF(AD264="TIPO II",'BASE LIQUIDACION REDEBAN 2025'!$B$11,IF(AD264="TIPO III",'BASE LIQUIDACION REDEBAN 2025'!$B$12,'BASE LIQUIDACION REDEBAN 2025'!$B$13)))</f>
        <v>75096.394270399993</v>
      </c>
      <c r="AK264" s="128">
        <f t="shared" si="5"/>
        <v>75096.394270399993</v>
      </c>
    </row>
    <row r="265" spans="1:37" s="85" customFormat="1" ht="14.25" customHeight="1">
      <c r="A265" s="136" t="s">
        <v>86</v>
      </c>
      <c r="B265" s="8" t="str">
        <f>VLOOKUP(A265,'CENTRO DE COSTOS'!A:D,4,FALSE)</f>
        <v>KEVIN ALEXIS CORZO BUSTOS</v>
      </c>
      <c r="C265" s="8" t="str">
        <f>VLOOKUP(A265,'CENTRO DE COSTOS'!A:D,2,FALSE)</f>
        <v>0004-0007</v>
      </c>
      <c r="D265" s="136">
        <v>73443</v>
      </c>
      <c r="E265" s="122" t="s">
        <v>1707</v>
      </c>
      <c r="F265" s="8" t="s">
        <v>1708</v>
      </c>
      <c r="G265" s="142">
        <v>45819</v>
      </c>
      <c r="H265" s="143">
        <v>45821</v>
      </c>
      <c r="I265" s="142">
        <v>45819</v>
      </c>
      <c r="J265" s="143">
        <v>45821</v>
      </c>
      <c r="K265" s="143">
        <v>45821</v>
      </c>
      <c r="L265" s="138" t="s">
        <v>870</v>
      </c>
      <c r="M265" s="137" t="s">
        <v>1508</v>
      </c>
      <c r="N265" s="138" t="s">
        <v>1709</v>
      </c>
      <c r="O265" s="138">
        <v>79852</v>
      </c>
      <c r="P265" s="140" t="s">
        <v>165</v>
      </c>
      <c r="Q265" s="125" t="s">
        <v>166</v>
      </c>
      <c r="R265" s="126" t="s">
        <v>167</v>
      </c>
      <c r="S265" s="149" t="s">
        <v>168</v>
      </c>
      <c r="T265" s="150" t="s">
        <v>168</v>
      </c>
      <c r="U265" s="136" t="s">
        <v>169</v>
      </c>
      <c r="V265" s="139" t="s">
        <v>1710</v>
      </c>
      <c r="W265" s="146" t="s">
        <v>873</v>
      </c>
      <c r="X265" s="136" t="s">
        <v>1711</v>
      </c>
      <c r="Y265" s="136">
        <v>1006806</v>
      </c>
      <c r="Z265" s="136" t="s">
        <v>173</v>
      </c>
      <c r="AA265" s="136">
        <v>861573</v>
      </c>
      <c r="AB265" s="136" t="s">
        <v>173</v>
      </c>
      <c r="AC265" s="136" t="s">
        <v>174</v>
      </c>
      <c r="AD265" s="137" t="s">
        <v>30</v>
      </c>
      <c r="AE265" s="143" t="s">
        <v>189</v>
      </c>
      <c r="AF265" s="123" t="s">
        <v>177</v>
      </c>
      <c r="AG265" s="136">
        <v>1</v>
      </c>
      <c r="AH265" s="121">
        <v>0</v>
      </c>
      <c r="AI265" s="127">
        <f>IF(AD265="TIPO I",'BASE LIQUIDACION REDEBAN 2025'!$B$2,IF(AD265="TIPO II",'BASE LIQUIDACION REDEBAN 2025'!$B$3,IF(AD265="TIPO III",'BASE LIQUIDACION REDEBAN 2025'!$B$4,IF(AD265="TIPO IV",'BASE LIQUIDACION REDEBAN 2025'!$B$5,IF(AE265="AEREO",'BASE LIQUIDACION REDEBAN 2025'!$B$6,'BASE LIQUIDACION REDEBAN 2025'!$B$5)))))</f>
        <v>275728.78077800001</v>
      </c>
      <c r="AJ265" s="127">
        <f>IF(AD265="TIPO I",'BASE LIQUIDACION REDEBAN 2025'!$B$10,IF(AD265="TIPO II",'BASE LIQUIDACION REDEBAN 2025'!$B$11,IF(AD265="TIPO III",'BASE LIQUIDACION REDEBAN 2025'!$B$12,'BASE LIQUIDACION REDEBAN 2025'!$B$13)))</f>
        <v>196536.5258152</v>
      </c>
      <c r="AK265" s="128">
        <f t="shared" si="5"/>
        <v>275728.78077800001</v>
      </c>
    </row>
    <row r="266" spans="1:37" s="85" customFormat="1" ht="14.25" customHeight="1">
      <c r="A266" s="136" t="s">
        <v>99</v>
      </c>
      <c r="B266" s="8" t="str">
        <f>VLOOKUP(A266,'CENTRO DE COSTOS'!A:D,4,FALSE)</f>
        <v>JOSE MAURICIO HERNANDEZ ROJAS</v>
      </c>
      <c r="C266" s="8" t="str">
        <f>VLOOKUP(A266,'CENTRO DE COSTOS'!A:D,2,FALSE)</f>
        <v>0004-0001</v>
      </c>
      <c r="D266" s="136">
        <v>20011</v>
      </c>
      <c r="E266" s="122" t="s">
        <v>1712</v>
      </c>
      <c r="F266" s="8" t="s">
        <v>1713</v>
      </c>
      <c r="G266" s="142">
        <v>45819</v>
      </c>
      <c r="H266" s="143">
        <v>45821</v>
      </c>
      <c r="I266" s="142">
        <v>45819</v>
      </c>
      <c r="J266" s="143">
        <v>45821</v>
      </c>
      <c r="K266" s="143">
        <v>45821</v>
      </c>
      <c r="L266" s="138" t="s">
        <v>269</v>
      </c>
      <c r="M266" s="137" t="s">
        <v>1714</v>
      </c>
      <c r="N266" s="138" t="s">
        <v>1715</v>
      </c>
      <c r="O266" s="138">
        <v>79839</v>
      </c>
      <c r="P266" s="140" t="s">
        <v>165</v>
      </c>
      <c r="Q266" s="125" t="s">
        <v>166</v>
      </c>
      <c r="R266" s="126" t="s">
        <v>167</v>
      </c>
      <c r="S266" s="149" t="s">
        <v>168</v>
      </c>
      <c r="T266" s="150" t="s">
        <v>168</v>
      </c>
      <c r="U266" s="136" t="s">
        <v>169</v>
      </c>
      <c r="V266" s="139" t="s">
        <v>1716</v>
      </c>
      <c r="W266" s="146" t="s">
        <v>273</v>
      </c>
      <c r="X266" s="136" t="s">
        <v>1717</v>
      </c>
      <c r="Y266" s="136">
        <v>1235320</v>
      </c>
      <c r="Z266" s="136" t="s">
        <v>173</v>
      </c>
      <c r="AA266" s="136" t="s">
        <v>1718</v>
      </c>
      <c r="AB266" s="136" t="s">
        <v>173</v>
      </c>
      <c r="AC266" s="136" t="s">
        <v>174</v>
      </c>
      <c r="AD266" s="137" t="s">
        <v>32</v>
      </c>
      <c r="AE266" s="143" t="s">
        <v>189</v>
      </c>
      <c r="AF266" s="123" t="s">
        <v>177</v>
      </c>
      <c r="AG266" s="136">
        <v>1</v>
      </c>
      <c r="AH266" s="121">
        <v>0</v>
      </c>
      <c r="AI266" s="127">
        <f>IF(AD266="TIPO I",'BASE LIQUIDACION REDEBAN 2025'!$B$2,IF(AD266="TIPO II",'BASE LIQUIDACION REDEBAN 2025'!$B$3,IF(AD266="TIPO III",'BASE LIQUIDACION REDEBAN 2025'!$B$4,IF(AD266="TIPO IV",'BASE LIQUIDACION REDEBAN 2025'!$B$5,IF(AE266="AEREO",'BASE LIQUIDACION REDEBAN 2025'!$B$6,'BASE LIQUIDACION REDEBAN 2025'!$B$5)))))</f>
        <v>504832.64687880001</v>
      </c>
      <c r="AJ266" s="127">
        <f>IF(AD266="TIPO I",'BASE LIQUIDACION REDEBAN 2025'!$B$10,IF(AD266="TIPO II",'BASE LIQUIDACION REDEBAN 2025'!$B$11,IF(AD266="TIPO III",'BASE LIQUIDACION REDEBAN 2025'!$B$12,'BASE LIQUIDACION REDEBAN 2025'!$B$13)))</f>
        <v>196536.5258152</v>
      </c>
      <c r="AK266" s="128">
        <f t="shared" si="5"/>
        <v>504832.64687880001</v>
      </c>
    </row>
    <row r="267" spans="1:37" s="85" customFormat="1" ht="14.25" customHeight="1">
      <c r="A267" s="136" t="s">
        <v>99</v>
      </c>
      <c r="B267" s="8" t="str">
        <f>VLOOKUP(A267,'CENTRO DE COSTOS'!A:D,4,FALSE)</f>
        <v>JOSE MAURICIO HERNANDEZ ROJAS</v>
      </c>
      <c r="C267" s="8" t="str">
        <f>VLOOKUP(A267,'CENTRO DE COSTOS'!A:D,2,FALSE)</f>
        <v>0004-0001</v>
      </c>
      <c r="D267" s="136">
        <v>20011</v>
      </c>
      <c r="E267" s="122" t="s">
        <v>1719</v>
      </c>
      <c r="F267" s="8" t="s">
        <v>1720</v>
      </c>
      <c r="G267" s="142">
        <v>45819</v>
      </c>
      <c r="H267" s="143">
        <v>45821</v>
      </c>
      <c r="I267" s="142">
        <v>45819</v>
      </c>
      <c r="J267" s="143">
        <v>45821</v>
      </c>
      <c r="K267" s="143">
        <v>45821</v>
      </c>
      <c r="L267" s="138" t="s">
        <v>269</v>
      </c>
      <c r="M267" s="137" t="s">
        <v>1714</v>
      </c>
      <c r="N267" s="138" t="s">
        <v>1721</v>
      </c>
      <c r="O267" s="138">
        <v>79838</v>
      </c>
      <c r="P267" s="140" t="s">
        <v>165</v>
      </c>
      <c r="Q267" s="125" t="s">
        <v>166</v>
      </c>
      <c r="R267" s="126" t="s">
        <v>167</v>
      </c>
      <c r="S267" s="149" t="s">
        <v>168</v>
      </c>
      <c r="T267" s="150" t="s">
        <v>168</v>
      </c>
      <c r="U267" s="136" t="s">
        <v>169</v>
      </c>
      <c r="V267" s="139" t="s">
        <v>1722</v>
      </c>
      <c r="W267" s="146" t="s">
        <v>273</v>
      </c>
      <c r="X267" s="136" t="s">
        <v>1723</v>
      </c>
      <c r="Y267" s="136">
        <v>1221333</v>
      </c>
      <c r="Z267" s="136" t="s">
        <v>173</v>
      </c>
      <c r="AA267" s="136" t="s">
        <v>1724</v>
      </c>
      <c r="AB267" s="136" t="s">
        <v>173</v>
      </c>
      <c r="AC267" s="136" t="s">
        <v>174</v>
      </c>
      <c r="AD267" s="137" t="s">
        <v>32</v>
      </c>
      <c r="AE267" s="143" t="s">
        <v>189</v>
      </c>
      <c r="AF267" s="123" t="s">
        <v>177</v>
      </c>
      <c r="AG267" s="136">
        <v>1</v>
      </c>
      <c r="AH267" s="121">
        <v>0</v>
      </c>
      <c r="AI267" s="127">
        <f>IF(AD267="TIPO I",'BASE LIQUIDACION REDEBAN 2025'!$B$2,IF(AD267="TIPO II",'BASE LIQUIDACION REDEBAN 2025'!$B$3,IF(AD267="TIPO III",'BASE LIQUIDACION REDEBAN 2025'!$B$4,IF(AD267="TIPO IV",'BASE LIQUIDACION REDEBAN 2025'!$B$5,IF(AE267="AEREO",'BASE LIQUIDACION REDEBAN 2025'!$B$6,'BASE LIQUIDACION REDEBAN 2025'!$B$5)))))</f>
        <v>504832.64687880001</v>
      </c>
      <c r="AJ267" s="127">
        <f>IF(AD267="TIPO I",'BASE LIQUIDACION REDEBAN 2025'!$B$10,IF(AD267="TIPO II",'BASE LIQUIDACION REDEBAN 2025'!$B$11,IF(AD267="TIPO III",'BASE LIQUIDACION REDEBAN 2025'!$B$12,'BASE LIQUIDACION REDEBAN 2025'!$B$13)))</f>
        <v>196536.5258152</v>
      </c>
      <c r="AK267" s="128">
        <f t="shared" si="5"/>
        <v>504832.64687880001</v>
      </c>
    </row>
    <row r="268" spans="1:37" s="85" customFormat="1" ht="14.25" customHeight="1">
      <c r="A268" s="136" t="s">
        <v>91</v>
      </c>
      <c r="B268" s="8" t="str">
        <f>VLOOKUP(A268,'CENTRO DE COSTOS'!A:D,4,FALSE)</f>
        <v>JOSE MAURICIO HERNANDEZ ROJAS</v>
      </c>
      <c r="C268" s="8" t="str">
        <f>VLOOKUP(A268,'CENTRO DE COSTOS'!A:D,2,FALSE)</f>
        <v>0004-0001</v>
      </c>
      <c r="D268" s="136">
        <v>5250</v>
      </c>
      <c r="E268" s="122" t="s">
        <v>1725</v>
      </c>
      <c r="F268" s="8" t="s">
        <v>1726</v>
      </c>
      <c r="G268" s="142">
        <v>45819</v>
      </c>
      <c r="H268" s="143">
        <v>45821</v>
      </c>
      <c r="I268" s="142">
        <v>45819</v>
      </c>
      <c r="J268" s="143">
        <v>45821</v>
      </c>
      <c r="K268" s="143">
        <v>45821</v>
      </c>
      <c r="L268" s="138" t="s">
        <v>290</v>
      </c>
      <c r="M268" s="137" t="s">
        <v>1154</v>
      </c>
      <c r="N268" s="138" t="s">
        <v>1727</v>
      </c>
      <c r="O268" s="138">
        <v>79845</v>
      </c>
      <c r="P268" s="140" t="s">
        <v>165</v>
      </c>
      <c r="Q268" s="125" t="s">
        <v>166</v>
      </c>
      <c r="R268" s="126" t="s">
        <v>167</v>
      </c>
      <c r="S268" s="149" t="s">
        <v>168</v>
      </c>
      <c r="T268" s="150" t="s">
        <v>168</v>
      </c>
      <c r="U268" s="136" t="s">
        <v>169</v>
      </c>
      <c r="V268" s="139" t="s">
        <v>1728</v>
      </c>
      <c r="W268" s="146" t="s">
        <v>616</v>
      </c>
      <c r="X268" s="136" t="s">
        <v>1729</v>
      </c>
      <c r="Y268" s="136">
        <v>1235253</v>
      </c>
      <c r="Z268" s="136" t="s">
        <v>1730</v>
      </c>
      <c r="AA268" s="136" t="s">
        <v>1731</v>
      </c>
      <c r="AB268" s="136" t="s">
        <v>173</v>
      </c>
      <c r="AC268" s="136" t="s">
        <v>174</v>
      </c>
      <c r="AD268" s="137" t="s">
        <v>32</v>
      </c>
      <c r="AE268" s="143" t="s">
        <v>189</v>
      </c>
      <c r="AF268" s="123" t="s">
        <v>177</v>
      </c>
      <c r="AG268" s="136">
        <v>1</v>
      </c>
      <c r="AH268" s="121">
        <v>0</v>
      </c>
      <c r="AI268" s="127">
        <f>IF(AD268="TIPO I",'BASE LIQUIDACION REDEBAN 2025'!$B$2,IF(AD268="TIPO II",'BASE LIQUIDACION REDEBAN 2025'!$B$3,IF(AD268="TIPO III",'BASE LIQUIDACION REDEBAN 2025'!$B$4,IF(AD268="TIPO IV",'BASE LIQUIDACION REDEBAN 2025'!$B$5,IF(AE268="AEREO",'BASE LIQUIDACION REDEBAN 2025'!$B$6,'BASE LIQUIDACION REDEBAN 2025'!$B$5)))))</f>
        <v>504832.64687880001</v>
      </c>
      <c r="AJ268" s="127">
        <f>IF(AD268="TIPO I",'BASE LIQUIDACION REDEBAN 2025'!$B$10,IF(AD268="TIPO II",'BASE LIQUIDACION REDEBAN 2025'!$B$11,IF(AD268="TIPO III",'BASE LIQUIDACION REDEBAN 2025'!$B$12,'BASE LIQUIDACION REDEBAN 2025'!$B$13)))</f>
        <v>196536.5258152</v>
      </c>
      <c r="AK268" s="128">
        <f t="shared" si="5"/>
        <v>504832.64687880001</v>
      </c>
    </row>
    <row r="269" spans="1:37" s="85" customFormat="1" ht="14.25" customHeight="1">
      <c r="A269" s="136" t="s">
        <v>90</v>
      </c>
      <c r="B269" s="8" t="str">
        <f>VLOOKUP(A269,'CENTRO DE COSTOS'!A:D,4,FALSE)</f>
        <v>JUAN SEBASTIÁN RÍOS CASTRILLÓN</v>
      </c>
      <c r="C269" s="8" t="str">
        <f>VLOOKUP(A269,'CENTRO DE COSTOS'!A:D,2,FALSE)</f>
        <v>0004-0005</v>
      </c>
      <c r="D269" s="136">
        <v>5591</v>
      </c>
      <c r="E269" s="122" t="s">
        <v>1732</v>
      </c>
      <c r="F269" s="8" t="s">
        <v>1733</v>
      </c>
      <c r="G269" s="142">
        <v>45819</v>
      </c>
      <c r="H269" s="143">
        <v>45821</v>
      </c>
      <c r="I269" s="142">
        <v>45819</v>
      </c>
      <c r="J269" s="143">
        <v>45821</v>
      </c>
      <c r="K269" s="143">
        <v>45821</v>
      </c>
      <c r="L269" s="138" t="s">
        <v>290</v>
      </c>
      <c r="M269" s="137" t="s">
        <v>1734</v>
      </c>
      <c r="N269" s="138" t="s">
        <v>1735</v>
      </c>
      <c r="O269" s="138">
        <v>79854</v>
      </c>
      <c r="P269" s="140" t="s">
        <v>165</v>
      </c>
      <c r="Q269" s="125" t="s">
        <v>166</v>
      </c>
      <c r="R269" s="126" t="s">
        <v>167</v>
      </c>
      <c r="S269" s="149" t="s">
        <v>168</v>
      </c>
      <c r="T269" s="150" t="s">
        <v>168</v>
      </c>
      <c r="U269" s="136" t="s">
        <v>169</v>
      </c>
      <c r="V269" s="139" t="s">
        <v>1736</v>
      </c>
      <c r="W269" s="146" t="s">
        <v>557</v>
      </c>
      <c r="X269" s="136" t="s">
        <v>1737</v>
      </c>
      <c r="Y269" s="136">
        <v>1235356</v>
      </c>
      <c r="Z269" s="136" t="s">
        <v>173</v>
      </c>
      <c r="AA269" s="136" t="s">
        <v>1738</v>
      </c>
      <c r="AB269" s="136" t="s">
        <v>173</v>
      </c>
      <c r="AC269" s="136" t="s">
        <v>174</v>
      </c>
      <c r="AD269" s="137" t="s">
        <v>32</v>
      </c>
      <c r="AE269" s="143" t="s">
        <v>189</v>
      </c>
      <c r="AF269" s="123" t="s">
        <v>177</v>
      </c>
      <c r="AG269" s="136">
        <v>1</v>
      </c>
      <c r="AH269" s="121">
        <v>0</v>
      </c>
      <c r="AI269" s="127">
        <f>IF(AD269="TIPO I",'BASE LIQUIDACION REDEBAN 2025'!$B$2,IF(AD269="TIPO II",'BASE LIQUIDACION REDEBAN 2025'!$B$3,IF(AD269="TIPO III",'BASE LIQUIDACION REDEBAN 2025'!$B$4,IF(AD269="TIPO IV",'BASE LIQUIDACION REDEBAN 2025'!$B$5,IF(AE269="AEREO",'BASE LIQUIDACION REDEBAN 2025'!$B$6,'BASE LIQUIDACION REDEBAN 2025'!$B$5)))))</f>
        <v>504832.64687880001</v>
      </c>
      <c r="AJ269" s="127">
        <f>IF(AD269="TIPO I",'BASE LIQUIDACION REDEBAN 2025'!$B$10,IF(AD269="TIPO II",'BASE LIQUIDACION REDEBAN 2025'!$B$11,IF(AD269="TIPO III",'BASE LIQUIDACION REDEBAN 2025'!$B$12,'BASE LIQUIDACION REDEBAN 2025'!$B$13)))</f>
        <v>196536.5258152</v>
      </c>
      <c r="AK269" s="128">
        <f t="shared" si="5"/>
        <v>504832.64687880001</v>
      </c>
    </row>
    <row r="270" spans="1:37" s="85" customFormat="1" ht="14.25" customHeight="1">
      <c r="A270" s="136" t="s">
        <v>100</v>
      </c>
      <c r="B270" s="8" t="str">
        <f>VLOOKUP(A270,'CENTRO DE COSTOS'!A:D,4,FALSE)</f>
        <v>KEVIN ALEXIS CORZO BUSTOS</v>
      </c>
      <c r="C270" s="8" t="str">
        <f>VLOOKUP(A270,'CENTRO DE COSTOS'!A:D,2,FALSE)</f>
        <v>0004-0007</v>
      </c>
      <c r="D270" s="136">
        <v>50226</v>
      </c>
      <c r="E270" s="122" t="s">
        <v>1739</v>
      </c>
      <c r="F270" s="8" t="s">
        <v>1740</v>
      </c>
      <c r="G270" s="142">
        <v>45819</v>
      </c>
      <c r="H270" s="143">
        <v>45821</v>
      </c>
      <c r="I270" s="142">
        <v>45819</v>
      </c>
      <c r="J270" s="143">
        <v>45821</v>
      </c>
      <c r="K270" s="143">
        <v>45821</v>
      </c>
      <c r="L270" s="138" t="s">
        <v>192</v>
      </c>
      <c r="M270" s="137" t="s">
        <v>1741</v>
      </c>
      <c r="N270" s="138" t="s">
        <v>1742</v>
      </c>
      <c r="O270" s="138">
        <v>79768</v>
      </c>
      <c r="P270" s="140" t="s">
        <v>233</v>
      </c>
      <c r="Q270" s="125" t="s">
        <v>166</v>
      </c>
      <c r="R270" s="126" t="s">
        <v>167</v>
      </c>
      <c r="S270" s="149" t="s">
        <v>168</v>
      </c>
      <c r="T270" s="150" t="s">
        <v>168</v>
      </c>
      <c r="U270" s="136" t="s">
        <v>169</v>
      </c>
      <c r="V270" s="139" t="s">
        <v>1743</v>
      </c>
      <c r="W270" s="146" t="s">
        <v>265</v>
      </c>
      <c r="X270" s="136" t="s">
        <v>1744</v>
      </c>
      <c r="Y270" s="136">
        <v>1046005</v>
      </c>
      <c r="Z270" s="136" t="s">
        <v>173</v>
      </c>
      <c r="AA270" s="136">
        <v>1239630</v>
      </c>
      <c r="AB270" s="136" t="s">
        <v>173</v>
      </c>
      <c r="AC270" s="136" t="s">
        <v>174</v>
      </c>
      <c r="AD270" s="137" t="s">
        <v>28</v>
      </c>
      <c r="AE270" s="143" t="s">
        <v>189</v>
      </c>
      <c r="AF270" s="123" t="s">
        <v>177</v>
      </c>
      <c r="AG270" s="136">
        <v>1</v>
      </c>
      <c r="AH270" s="121">
        <v>0</v>
      </c>
      <c r="AI270" s="127">
        <f>IF(AD270="TIPO I",'BASE LIQUIDACION REDEBAN 2025'!$B$2,IF(AD270="TIPO II",'BASE LIQUIDACION REDEBAN 2025'!$B$3,IF(AD270="TIPO III",'BASE LIQUIDACION REDEBAN 2025'!$B$4,IF(AD270="TIPO IV",'BASE LIQUIDACION REDEBAN 2025'!$B$5,IF(AE270="AEREO",'BASE LIQUIDACION REDEBAN 2025'!$B$6,'BASE LIQUIDACION REDEBAN 2025'!$B$5)))))</f>
        <v>163813.69572160003</v>
      </c>
      <c r="AJ270" s="127">
        <f>IF(AD270="TIPO I",'BASE LIQUIDACION REDEBAN 2025'!$B$10,IF(AD270="TIPO II",'BASE LIQUIDACION REDEBAN 2025'!$B$11,IF(AD270="TIPO III",'BASE LIQUIDACION REDEBAN 2025'!$B$12,'BASE LIQUIDACION REDEBAN 2025'!$B$13)))</f>
        <v>140395.6348884</v>
      </c>
      <c r="AK270" s="128">
        <f t="shared" si="5"/>
        <v>163813.69572160003</v>
      </c>
    </row>
    <row r="271" spans="1:37" s="85" customFormat="1" ht="14.25" customHeight="1">
      <c r="A271" s="136" t="s">
        <v>90</v>
      </c>
      <c r="B271" s="8" t="str">
        <f>VLOOKUP(A271,'CENTRO DE COSTOS'!A:D,4,FALSE)</f>
        <v>JUAN SEBASTIÁN RÍOS CASTRILLÓN</v>
      </c>
      <c r="C271" s="8" t="str">
        <f>VLOOKUP(A271,'CENTRO DE COSTOS'!A:D,2,FALSE)</f>
        <v>0004-0005</v>
      </c>
      <c r="D271" s="136">
        <v>5001</v>
      </c>
      <c r="E271" s="122" t="s">
        <v>1745</v>
      </c>
      <c r="F271" s="8" t="s">
        <v>1746</v>
      </c>
      <c r="G271" s="142">
        <v>45819</v>
      </c>
      <c r="H271" s="143">
        <v>45821</v>
      </c>
      <c r="I271" s="142">
        <v>45819</v>
      </c>
      <c r="J271" s="143">
        <v>45821</v>
      </c>
      <c r="K271" s="143">
        <v>45821</v>
      </c>
      <c r="L271" s="138" t="s">
        <v>290</v>
      </c>
      <c r="M271" s="137" t="s">
        <v>90</v>
      </c>
      <c r="N271" s="138" t="s">
        <v>1747</v>
      </c>
      <c r="O271" s="138">
        <v>79809</v>
      </c>
      <c r="P271" s="140" t="s">
        <v>233</v>
      </c>
      <c r="Q271" s="125" t="s">
        <v>166</v>
      </c>
      <c r="R271" s="126" t="s">
        <v>167</v>
      </c>
      <c r="S271" s="149" t="s">
        <v>168</v>
      </c>
      <c r="T271" s="150" t="s">
        <v>168</v>
      </c>
      <c r="U271" s="136" t="s">
        <v>169</v>
      </c>
      <c r="V271" s="139" t="s">
        <v>1748</v>
      </c>
      <c r="W271" s="146" t="s">
        <v>467</v>
      </c>
      <c r="X271" s="136" t="s">
        <v>1749</v>
      </c>
      <c r="Y271" s="136">
        <v>1235391</v>
      </c>
      <c r="Z271" s="136" t="s">
        <v>173</v>
      </c>
      <c r="AA271" s="136" t="s">
        <v>1750</v>
      </c>
      <c r="AB271" s="136" t="s">
        <v>173</v>
      </c>
      <c r="AC271" s="136" t="s">
        <v>174</v>
      </c>
      <c r="AD271" s="137" t="s">
        <v>25</v>
      </c>
      <c r="AE271" s="143" t="s">
        <v>189</v>
      </c>
      <c r="AF271" s="123" t="s">
        <v>177</v>
      </c>
      <c r="AG271" s="136">
        <v>1</v>
      </c>
      <c r="AH271" s="121">
        <v>0</v>
      </c>
      <c r="AI271" s="127">
        <f>IF(AD271="TIPO I",'BASE LIQUIDACION REDEBAN 2025'!$B$2,IF(AD271="TIPO II",'BASE LIQUIDACION REDEBAN 2025'!$B$3,IF(AD271="TIPO III",'BASE LIQUIDACION REDEBAN 2025'!$B$4,IF(AD271="TIPO IV",'BASE LIQUIDACION REDEBAN 2025'!$B$5,IF(AE271="AEREO",'BASE LIQUIDACION REDEBAN 2025'!$B$6,'BASE LIQUIDACION REDEBAN 2025'!$B$5)))))</f>
        <v>75096.394270399993</v>
      </c>
      <c r="AJ271" s="127">
        <f>IF(AD271="TIPO I",'BASE LIQUIDACION REDEBAN 2025'!$B$10,IF(AD271="TIPO II",'BASE LIQUIDACION REDEBAN 2025'!$B$11,IF(AD271="TIPO III",'BASE LIQUIDACION REDEBAN 2025'!$B$12,'BASE LIQUIDACION REDEBAN 2025'!$B$13)))</f>
        <v>75096.394270399993</v>
      </c>
      <c r="AK271" s="128">
        <f t="shared" si="5"/>
        <v>75096.394270399993</v>
      </c>
    </row>
    <row r="272" spans="1:37" s="85" customFormat="1" ht="14.25" customHeight="1">
      <c r="A272" s="136" t="s">
        <v>76</v>
      </c>
      <c r="B272" s="8" t="str">
        <f>VLOOKUP(A272,'CENTRO DE COSTOS'!A:D,4,FALSE)</f>
        <v>DIEGO FERNANDO HENAO CARDONA</v>
      </c>
      <c r="C272" s="8" t="str">
        <f>VLOOKUP(A272,'CENTRO DE COSTOS'!A:D,2,FALSE)</f>
        <v>0004-0003</v>
      </c>
      <c r="D272" s="136">
        <v>19001</v>
      </c>
      <c r="E272" s="122" t="s">
        <v>1751</v>
      </c>
      <c r="F272" s="8" t="s">
        <v>1752</v>
      </c>
      <c r="G272" s="142">
        <v>45819</v>
      </c>
      <c r="H272" s="143">
        <v>45821</v>
      </c>
      <c r="I272" s="142">
        <v>45819</v>
      </c>
      <c r="J272" s="143">
        <v>45821</v>
      </c>
      <c r="K272" s="143">
        <v>45821</v>
      </c>
      <c r="L272" s="138" t="s">
        <v>200</v>
      </c>
      <c r="M272" s="137" t="s">
        <v>95</v>
      </c>
      <c r="N272" s="138" t="s">
        <v>1753</v>
      </c>
      <c r="O272" s="138">
        <v>79829</v>
      </c>
      <c r="P272" s="140" t="s">
        <v>233</v>
      </c>
      <c r="Q272" s="125" t="s">
        <v>166</v>
      </c>
      <c r="R272" s="126" t="s">
        <v>167</v>
      </c>
      <c r="S272" s="149" t="s">
        <v>168</v>
      </c>
      <c r="T272" s="150" t="s">
        <v>168</v>
      </c>
      <c r="U272" s="136" t="s">
        <v>169</v>
      </c>
      <c r="V272" s="139" t="s">
        <v>1754</v>
      </c>
      <c r="W272" s="146" t="s">
        <v>204</v>
      </c>
      <c r="X272" s="136" t="s">
        <v>1755</v>
      </c>
      <c r="Y272" s="136">
        <v>773386</v>
      </c>
      <c r="Z272" s="136" t="s">
        <v>173</v>
      </c>
      <c r="AA272" s="136">
        <v>910861</v>
      </c>
      <c r="AB272" s="136" t="s">
        <v>173</v>
      </c>
      <c r="AC272" s="136" t="s">
        <v>174</v>
      </c>
      <c r="AD272" s="137" t="s">
        <v>30</v>
      </c>
      <c r="AE272" s="143" t="s">
        <v>189</v>
      </c>
      <c r="AF272" s="123" t="s">
        <v>177</v>
      </c>
      <c r="AG272" s="136">
        <v>1</v>
      </c>
      <c r="AH272" s="121">
        <v>0</v>
      </c>
      <c r="AI272" s="127">
        <f>IF(AD272="TIPO I",'BASE LIQUIDACION REDEBAN 2025'!$B$2,IF(AD272="TIPO II",'BASE LIQUIDACION REDEBAN 2025'!$B$3,IF(AD272="TIPO III",'BASE LIQUIDACION REDEBAN 2025'!$B$4,IF(AD272="TIPO IV",'BASE LIQUIDACION REDEBAN 2025'!$B$5,IF(AE272="AEREO",'BASE LIQUIDACION REDEBAN 2025'!$B$6,'BASE LIQUIDACION REDEBAN 2025'!$B$5)))))</f>
        <v>275728.78077800001</v>
      </c>
      <c r="AJ272" s="127">
        <f>IF(AD272="TIPO I",'BASE LIQUIDACION REDEBAN 2025'!$B$10,IF(AD272="TIPO II",'BASE LIQUIDACION REDEBAN 2025'!$B$11,IF(AD272="TIPO III",'BASE LIQUIDACION REDEBAN 2025'!$B$12,'BASE LIQUIDACION REDEBAN 2025'!$B$13)))</f>
        <v>196536.5258152</v>
      </c>
      <c r="AK272" s="128">
        <f t="shared" si="5"/>
        <v>275728.78077800001</v>
      </c>
    </row>
    <row r="273" spans="1:37" s="85" customFormat="1" ht="14.25" customHeight="1">
      <c r="A273" s="136" t="s">
        <v>68</v>
      </c>
      <c r="B273" s="8" t="str">
        <f>VLOOKUP(A273,'CENTRO DE COSTOS'!A:D,4,FALSE)</f>
        <v>WILLIAM ASDRUBAL ROZO ROZO</v>
      </c>
      <c r="C273" s="8" t="str">
        <f>VLOOKUP(A273,'CENTRO DE COSTOS'!A:D,2,FALSE)</f>
        <v>0004-0004</v>
      </c>
      <c r="D273" s="136">
        <v>11001</v>
      </c>
      <c r="E273" s="122" t="s">
        <v>1756</v>
      </c>
      <c r="F273" s="8" t="s">
        <v>1757</v>
      </c>
      <c r="G273" s="142">
        <v>45819</v>
      </c>
      <c r="H273" s="143">
        <v>45821</v>
      </c>
      <c r="I273" s="142">
        <v>45819</v>
      </c>
      <c r="J273" s="143">
        <v>45820</v>
      </c>
      <c r="K273" s="143">
        <v>45820</v>
      </c>
      <c r="L273" s="138" t="s">
        <v>298</v>
      </c>
      <c r="M273" s="137" t="s">
        <v>68</v>
      </c>
      <c r="N273" s="138" t="s">
        <v>1758</v>
      </c>
      <c r="O273" s="138">
        <v>79745</v>
      </c>
      <c r="P273" s="140" t="s">
        <v>233</v>
      </c>
      <c r="Q273" s="125" t="s">
        <v>166</v>
      </c>
      <c r="R273" s="126" t="s">
        <v>167</v>
      </c>
      <c r="S273" s="149" t="s">
        <v>168</v>
      </c>
      <c r="T273" s="150" t="s">
        <v>168</v>
      </c>
      <c r="U273" s="136" t="s">
        <v>169</v>
      </c>
      <c r="V273" s="139" t="s">
        <v>1759</v>
      </c>
      <c r="W273" s="146" t="s">
        <v>1288</v>
      </c>
      <c r="X273" s="136" t="s">
        <v>1760</v>
      </c>
      <c r="Y273" s="136">
        <v>1236473</v>
      </c>
      <c r="Z273" s="136" t="s">
        <v>173</v>
      </c>
      <c r="AA273" s="136">
        <v>893337</v>
      </c>
      <c r="AB273" s="136" t="s">
        <v>173</v>
      </c>
      <c r="AC273" s="136" t="s">
        <v>174</v>
      </c>
      <c r="AD273" s="137" t="s">
        <v>25</v>
      </c>
      <c r="AE273" s="143" t="s">
        <v>189</v>
      </c>
      <c r="AF273" s="123" t="s">
        <v>177</v>
      </c>
      <c r="AG273" s="136">
        <v>1</v>
      </c>
      <c r="AH273" s="121">
        <v>0</v>
      </c>
      <c r="AI273" s="127">
        <f>IF(AD273="TIPO I",'BASE LIQUIDACION REDEBAN 2025'!$B$2,IF(AD273="TIPO II",'BASE LIQUIDACION REDEBAN 2025'!$B$3,IF(AD273="TIPO III",'BASE LIQUIDACION REDEBAN 2025'!$B$4,IF(AD273="TIPO IV",'BASE LIQUIDACION REDEBAN 2025'!$B$5,IF(AE273="AEREO",'BASE LIQUIDACION REDEBAN 2025'!$B$6,'BASE LIQUIDACION REDEBAN 2025'!$B$5)))))</f>
        <v>75096.394270399993</v>
      </c>
      <c r="AJ273" s="127">
        <f>IF(AD273="TIPO I",'BASE LIQUIDACION REDEBAN 2025'!$B$10,IF(AD273="TIPO II",'BASE LIQUIDACION REDEBAN 2025'!$B$11,IF(AD273="TIPO III",'BASE LIQUIDACION REDEBAN 2025'!$B$12,'BASE LIQUIDACION REDEBAN 2025'!$B$13)))</f>
        <v>75096.394270399993</v>
      </c>
      <c r="AK273" s="128">
        <f t="shared" si="5"/>
        <v>75096.394270399993</v>
      </c>
    </row>
    <row r="274" spans="1:37" s="85" customFormat="1" ht="14.25" customHeight="1">
      <c r="A274" s="136" t="s">
        <v>72</v>
      </c>
      <c r="B274" s="8" t="str">
        <f>VLOOKUP(A274,'CENTRO DE COSTOS'!A:D,4,FALSE)</f>
        <v>MIGUEL JULIÁN HERNÁNDEZ GUARÍN</v>
      </c>
      <c r="C274" s="8" t="str">
        <f>VLOOKUP(A274,'CENTRO DE COSTOS'!A:D,2,FALSE)</f>
        <v>0004-0008</v>
      </c>
      <c r="D274" s="136">
        <v>68432</v>
      </c>
      <c r="E274" s="122" t="s">
        <v>1761</v>
      </c>
      <c r="F274" s="8" t="s">
        <v>1762</v>
      </c>
      <c r="G274" s="142">
        <v>45819</v>
      </c>
      <c r="H274" s="143">
        <v>45821</v>
      </c>
      <c r="I274" s="142">
        <v>45819</v>
      </c>
      <c r="J274" s="143">
        <v>45821</v>
      </c>
      <c r="K274" s="143">
        <v>45821</v>
      </c>
      <c r="L274" s="138" t="s">
        <v>180</v>
      </c>
      <c r="M274" s="137" t="s">
        <v>1763</v>
      </c>
      <c r="N274" s="138" t="s">
        <v>1764</v>
      </c>
      <c r="O274" s="138">
        <v>57865</v>
      </c>
      <c r="P274" s="140" t="s">
        <v>717</v>
      </c>
      <c r="Q274" s="125" t="s">
        <v>166</v>
      </c>
      <c r="R274" s="126" t="s">
        <v>167</v>
      </c>
      <c r="S274" s="149" t="s">
        <v>168</v>
      </c>
      <c r="T274" s="150" t="s">
        <v>168</v>
      </c>
      <c r="U274" s="136" t="s">
        <v>169</v>
      </c>
      <c r="V274" s="139" t="s">
        <v>1765</v>
      </c>
      <c r="W274" s="146" t="s">
        <v>185</v>
      </c>
      <c r="X274" s="136" t="s">
        <v>1766</v>
      </c>
      <c r="Y274" s="136">
        <v>1216796</v>
      </c>
      <c r="Z274" s="136" t="s">
        <v>173</v>
      </c>
      <c r="AA274" s="136">
        <v>1097254</v>
      </c>
      <c r="AB274" s="136" t="s">
        <v>173</v>
      </c>
      <c r="AC274" s="136" t="s">
        <v>720</v>
      </c>
      <c r="AD274" s="137" t="s">
        <v>32</v>
      </c>
      <c r="AE274" s="143" t="s">
        <v>189</v>
      </c>
      <c r="AF274" s="123" t="s">
        <v>177</v>
      </c>
      <c r="AG274" s="136">
        <v>1</v>
      </c>
      <c r="AH274" s="121">
        <v>0</v>
      </c>
      <c r="AI274" s="127">
        <f>IF(AD274="TIPO I",'BASE LIQUIDACION REDEBAN 2025'!$B$2,IF(AD274="TIPO II",'BASE LIQUIDACION REDEBAN 2025'!$B$3,IF(AD274="TIPO III",'BASE LIQUIDACION REDEBAN 2025'!$B$4,IF(AD274="TIPO IV",'BASE LIQUIDACION REDEBAN 2025'!$B$5,IF(AE274="AEREO",'BASE LIQUIDACION REDEBAN 2025'!$B$6,'BASE LIQUIDACION REDEBAN 2025'!$B$5)))))</f>
        <v>504832.64687880001</v>
      </c>
      <c r="AJ274" s="127">
        <f>IF(AD274="TIPO I",'BASE LIQUIDACION REDEBAN 2025'!$B$10,IF(AD274="TIPO II",'BASE LIQUIDACION REDEBAN 2025'!$B$11,IF(AD274="TIPO III",'BASE LIQUIDACION REDEBAN 2025'!$B$12,'BASE LIQUIDACION REDEBAN 2025'!$B$13)))</f>
        <v>196536.5258152</v>
      </c>
      <c r="AK274" s="128">
        <f t="shared" si="5"/>
        <v>504832.64687880001</v>
      </c>
    </row>
    <row r="275" spans="1:37" s="85" customFormat="1" ht="14.25" customHeight="1">
      <c r="A275" s="136" t="s">
        <v>64</v>
      </c>
      <c r="B275" s="8" t="str">
        <f>VLOOKUP(A275,'CENTRO DE COSTOS'!A:D,4,FALSE)</f>
        <v>JOSE MAURICIO HERNANDEZ ROJAS</v>
      </c>
      <c r="C275" s="8" t="str">
        <f>VLOOKUP(A275,'CENTRO DE COSTOS'!A:D,2,FALSE)</f>
        <v>0004-0001</v>
      </c>
      <c r="D275" s="136">
        <v>8573</v>
      </c>
      <c r="E275" s="122" t="s">
        <v>1767</v>
      </c>
      <c r="F275" s="8" t="s">
        <v>1768</v>
      </c>
      <c r="G275" s="142">
        <v>45819</v>
      </c>
      <c r="H275" s="143">
        <v>45821</v>
      </c>
      <c r="I275" s="142">
        <v>45819</v>
      </c>
      <c r="J275" s="143">
        <v>45821</v>
      </c>
      <c r="K275" s="143">
        <v>45821</v>
      </c>
      <c r="L275" s="138" t="s">
        <v>277</v>
      </c>
      <c r="M275" s="137" t="s">
        <v>1769</v>
      </c>
      <c r="N275" s="138" t="s">
        <v>1770</v>
      </c>
      <c r="O275" s="138">
        <v>67197</v>
      </c>
      <c r="P275" s="140" t="s">
        <v>717</v>
      </c>
      <c r="Q275" s="125" t="s">
        <v>166</v>
      </c>
      <c r="R275" s="126" t="s">
        <v>167</v>
      </c>
      <c r="S275" s="149" t="s">
        <v>168</v>
      </c>
      <c r="T275" s="150" t="s">
        <v>168</v>
      </c>
      <c r="U275" s="136" t="s">
        <v>169</v>
      </c>
      <c r="V275" s="139" t="s">
        <v>1771</v>
      </c>
      <c r="W275" s="146" t="s">
        <v>1049</v>
      </c>
      <c r="X275" s="136" t="s">
        <v>1772</v>
      </c>
      <c r="Y275" s="136">
        <v>981827</v>
      </c>
      <c r="Z275" s="136" t="s">
        <v>173</v>
      </c>
      <c r="AA275" s="136">
        <v>905681</v>
      </c>
      <c r="AB275" s="136" t="s">
        <v>173</v>
      </c>
      <c r="AC275" s="136" t="s">
        <v>720</v>
      </c>
      <c r="AD275" s="137" t="s">
        <v>28</v>
      </c>
      <c r="AE275" s="143" t="s">
        <v>189</v>
      </c>
      <c r="AF275" s="123" t="s">
        <v>177</v>
      </c>
      <c r="AG275" s="136">
        <v>1</v>
      </c>
      <c r="AH275" s="121">
        <v>0</v>
      </c>
      <c r="AI275" s="127">
        <f>IF(AD275="TIPO I",'BASE LIQUIDACION REDEBAN 2025'!$B$2,IF(AD275="TIPO II",'BASE LIQUIDACION REDEBAN 2025'!$B$3,IF(AD275="TIPO III",'BASE LIQUIDACION REDEBAN 2025'!$B$4,IF(AD275="TIPO IV",'BASE LIQUIDACION REDEBAN 2025'!$B$5,IF(AE275="AEREO",'BASE LIQUIDACION REDEBAN 2025'!$B$6,'BASE LIQUIDACION REDEBAN 2025'!$B$5)))))</f>
        <v>163813.69572160003</v>
      </c>
      <c r="AJ275" s="127">
        <f>IF(AD275="TIPO I",'BASE LIQUIDACION REDEBAN 2025'!$B$10,IF(AD275="TIPO II",'BASE LIQUIDACION REDEBAN 2025'!$B$11,IF(AD275="TIPO III",'BASE LIQUIDACION REDEBAN 2025'!$B$12,'BASE LIQUIDACION REDEBAN 2025'!$B$13)))</f>
        <v>140395.6348884</v>
      </c>
      <c r="AK275" s="128">
        <f t="shared" si="5"/>
        <v>163813.69572160003</v>
      </c>
    </row>
    <row r="276" spans="1:37" s="85" customFormat="1" ht="14.25" customHeight="1">
      <c r="A276" s="136" t="s">
        <v>93</v>
      </c>
      <c r="B276" s="8" t="str">
        <f>VLOOKUP(A276,'CENTRO DE COSTOS'!A:D,4,FALSE)</f>
        <v>DIEGO FERNANDO HENAO CARDONA</v>
      </c>
      <c r="C276" s="8" t="str">
        <f>VLOOKUP(A276,'CENTRO DE COSTOS'!A:D,2,FALSE)</f>
        <v>0004-0003</v>
      </c>
      <c r="D276" s="136">
        <v>52001</v>
      </c>
      <c r="E276" s="122" t="s">
        <v>1773</v>
      </c>
      <c r="F276" s="8" t="s">
        <v>1774</v>
      </c>
      <c r="G276" s="142">
        <v>45819</v>
      </c>
      <c r="H276" s="143">
        <v>45821</v>
      </c>
      <c r="I276" s="142">
        <v>45819</v>
      </c>
      <c r="J276" s="143">
        <v>45821</v>
      </c>
      <c r="K276" s="143">
        <v>45821</v>
      </c>
      <c r="L276" s="138" t="s">
        <v>162</v>
      </c>
      <c r="M276" s="137" t="s">
        <v>93</v>
      </c>
      <c r="N276" s="138" t="s">
        <v>1775</v>
      </c>
      <c r="O276" s="138">
        <v>73061</v>
      </c>
      <c r="P276" s="140" t="s">
        <v>717</v>
      </c>
      <c r="Q276" s="125" t="s">
        <v>166</v>
      </c>
      <c r="R276" s="126" t="s">
        <v>167</v>
      </c>
      <c r="S276" s="149" t="s">
        <v>168</v>
      </c>
      <c r="T276" s="150" t="s">
        <v>168</v>
      </c>
      <c r="U276" s="136" t="s">
        <v>169</v>
      </c>
      <c r="V276" s="139" t="s">
        <v>1776</v>
      </c>
      <c r="W276" s="146" t="s">
        <v>639</v>
      </c>
      <c r="X276" s="136" t="s">
        <v>1777</v>
      </c>
      <c r="Y276" s="136">
        <v>773405</v>
      </c>
      <c r="Z276" s="136" t="s">
        <v>173</v>
      </c>
      <c r="AA276" s="136">
        <v>864030</v>
      </c>
      <c r="AB276" s="136" t="s">
        <v>173</v>
      </c>
      <c r="AC276" s="136" t="s">
        <v>720</v>
      </c>
      <c r="AD276" s="137" t="s">
        <v>25</v>
      </c>
      <c r="AE276" s="143" t="s">
        <v>189</v>
      </c>
      <c r="AF276" s="123" t="s">
        <v>177</v>
      </c>
      <c r="AG276" s="136">
        <v>1</v>
      </c>
      <c r="AH276" s="121">
        <v>0</v>
      </c>
      <c r="AI276" s="127">
        <f>IF(AD276="TIPO I",'BASE LIQUIDACION REDEBAN 2025'!$B$2,IF(AD276="TIPO II",'BASE LIQUIDACION REDEBAN 2025'!$B$3,IF(AD276="TIPO III",'BASE LIQUIDACION REDEBAN 2025'!$B$4,IF(AD276="TIPO IV",'BASE LIQUIDACION REDEBAN 2025'!$B$5,IF(AE276="AEREO",'BASE LIQUIDACION REDEBAN 2025'!$B$6,'BASE LIQUIDACION REDEBAN 2025'!$B$5)))))</f>
        <v>75096.394270399993</v>
      </c>
      <c r="AJ276" s="127">
        <f>IF(AD276="TIPO I",'BASE LIQUIDACION REDEBAN 2025'!$B$10,IF(AD276="TIPO II",'BASE LIQUIDACION REDEBAN 2025'!$B$11,IF(AD276="TIPO III",'BASE LIQUIDACION REDEBAN 2025'!$B$12,'BASE LIQUIDACION REDEBAN 2025'!$B$13)))</f>
        <v>75096.394270399993</v>
      </c>
      <c r="AK276" s="128">
        <f t="shared" si="5"/>
        <v>75096.394270399993</v>
      </c>
    </row>
    <row r="277" spans="1:37" s="85" customFormat="1" ht="14.25" customHeight="1">
      <c r="A277" s="136" t="s">
        <v>90</v>
      </c>
      <c r="B277" s="8" t="str">
        <f>VLOOKUP(A277,'CENTRO DE COSTOS'!A:D,4,FALSE)</f>
        <v>JUAN SEBASTIÁN RÍOS CASTRILLÓN</v>
      </c>
      <c r="C277" s="8" t="str">
        <f>VLOOKUP(A277,'CENTRO DE COSTOS'!A:D,2,FALSE)</f>
        <v>0004-0005</v>
      </c>
      <c r="D277" s="136">
        <v>5001</v>
      </c>
      <c r="E277" s="122" t="s">
        <v>1778</v>
      </c>
      <c r="F277" s="8" t="s">
        <v>1779</v>
      </c>
      <c r="G277" s="142">
        <v>45819</v>
      </c>
      <c r="H277" s="143">
        <v>45821</v>
      </c>
      <c r="I277" s="142">
        <v>45819</v>
      </c>
      <c r="J277" s="143">
        <v>45820</v>
      </c>
      <c r="K277" s="143">
        <v>45820</v>
      </c>
      <c r="L277" s="138" t="s">
        <v>290</v>
      </c>
      <c r="M277" s="137" t="s">
        <v>90</v>
      </c>
      <c r="N277" s="138" t="s">
        <v>1780</v>
      </c>
      <c r="O277" s="138">
        <v>74179</v>
      </c>
      <c r="P277" s="140" t="s">
        <v>717</v>
      </c>
      <c r="Q277" s="125" t="s">
        <v>166</v>
      </c>
      <c r="R277" s="126" t="s">
        <v>167</v>
      </c>
      <c r="S277" s="149" t="s">
        <v>168</v>
      </c>
      <c r="T277" s="150" t="s">
        <v>168</v>
      </c>
      <c r="U277" s="136" t="s">
        <v>169</v>
      </c>
      <c r="V277" s="139" t="s">
        <v>1781</v>
      </c>
      <c r="W277" s="146" t="s">
        <v>557</v>
      </c>
      <c r="X277" s="136" t="s">
        <v>1782</v>
      </c>
      <c r="Y277" s="136">
        <v>1235372</v>
      </c>
      <c r="Z277" s="136" t="s">
        <v>173</v>
      </c>
      <c r="AA277" s="136" t="s">
        <v>1783</v>
      </c>
      <c r="AB277" s="136" t="s">
        <v>173</v>
      </c>
      <c r="AC277" s="136" t="s">
        <v>174</v>
      </c>
      <c r="AD277" s="137" t="s">
        <v>25</v>
      </c>
      <c r="AE277" s="143" t="s">
        <v>189</v>
      </c>
      <c r="AF277" s="123" t="s">
        <v>177</v>
      </c>
      <c r="AG277" s="136">
        <v>1</v>
      </c>
      <c r="AH277" s="121">
        <v>0</v>
      </c>
      <c r="AI277" s="127">
        <f>IF(AD277="TIPO I",'BASE LIQUIDACION REDEBAN 2025'!$B$2,IF(AD277="TIPO II",'BASE LIQUIDACION REDEBAN 2025'!$B$3,IF(AD277="TIPO III",'BASE LIQUIDACION REDEBAN 2025'!$B$4,IF(AD277="TIPO IV",'BASE LIQUIDACION REDEBAN 2025'!$B$5,IF(AE277="AEREO",'BASE LIQUIDACION REDEBAN 2025'!$B$6,'BASE LIQUIDACION REDEBAN 2025'!$B$5)))))</f>
        <v>75096.394270399993</v>
      </c>
      <c r="AJ277" s="127">
        <f>IF(AD277="TIPO I",'BASE LIQUIDACION REDEBAN 2025'!$B$10,IF(AD277="TIPO II",'BASE LIQUIDACION REDEBAN 2025'!$B$11,IF(AD277="TIPO III",'BASE LIQUIDACION REDEBAN 2025'!$B$12,'BASE LIQUIDACION REDEBAN 2025'!$B$13)))</f>
        <v>75096.394270399993</v>
      </c>
      <c r="AK277" s="128">
        <f t="shared" si="5"/>
        <v>75096.394270399993</v>
      </c>
    </row>
    <row r="278" spans="1:37" s="85" customFormat="1" ht="14.25" customHeight="1">
      <c r="A278" s="136" t="s">
        <v>64</v>
      </c>
      <c r="B278" s="8" t="str">
        <f>VLOOKUP(A278,'CENTRO DE COSTOS'!A:D,4,FALSE)</f>
        <v>JOSE MAURICIO HERNANDEZ ROJAS</v>
      </c>
      <c r="C278" s="8" t="str">
        <f>VLOOKUP(A278,'CENTRO DE COSTOS'!A:D,2,FALSE)</f>
        <v>0004-0001</v>
      </c>
      <c r="D278" s="136">
        <v>8001</v>
      </c>
      <c r="E278" s="122" t="s">
        <v>1784</v>
      </c>
      <c r="F278" s="8" t="s">
        <v>1785</v>
      </c>
      <c r="G278" s="142">
        <v>45821</v>
      </c>
      <c r="H278" s="143">
        <v>45825</v>
      </c>
      <c r="I278" s="142">
        <v>45821</v>
      </c>
      <c r="J278" s="143">
        <v>45824</v>
      </c>
      <c r="K278" s="143">
        <v>45824</v>
      </c>
      <c r="L278" s="138" t="s">
        <v>277</v>
      </c>
      <c r="M278" s="137" t="s">
        <v>64</v>
      </c>
      <c r="N278" s="138" t="s">
        <v>1786</v>
      </c>
      <c r="O278" s="138">
        <v>79855</v>
      </c>
      <c r="P278" s="140" t="s">
        <v>165</v>
      </c>
      <c r="Q278" s="125" t="s">
        <v>166</v>
      </c>
      <c r="R278" s="126" t="s">
        <v>167</v>
      </c>
      <c r="S278" s="149" t="s">
        <v>168</v>
      </c>
      <c r="T278" s="150" t="s">
        <v>168</v>
      </c>
      <c r="U278" s="136" t="s">
        <v>169</v>
      </c>
      <c r="V278" s="139" t="s">
        <v>1787</v>
      </c>
      <c r="W278" s="146" t="s">
        <v>1788</v>
      </c>
      <c r="X278" s="136" t="s">
        <v>1789</v>
      </c>
      <c r="Y278" s="136">
        <v>804148</v>
      </c>
      <c r="Z278" s="136" t="s">
        <v>173</v>
      </c>
      <c r="AA278" s="136">
        <v>893060</v>
      </c>
      <c r="AB278" s="136" t="s">
        <v>173</v>
      </c>
      <c r="AC278" s="136" t="s">
        <v>174</v>
      </c>
      <c r="AD278" s="137" t="s">
        <v>25</v>
      </c>
      <c r="AE278" s="143" t="s">
        <v>189</v>
      </c>
      <c r="AF278" s="123" t="s">
        <v>177</v>
      </c>
      <c r="AG278" s="136">
        <v>1</v>
      </c>
      <c r="AH278" s="121">
        <v>0</v>
      </c>
      <c r="AI278" s="127">
        <f>IF(AD278="TIPO I",'BASE LIQUIDACION REDEBAN 2025'!$B$2,IF(AD278="TIPO II",'BASE LIQUIDACION REDEBAN 2025'!$B$3,IF(AD278="TIPO III",'BASE LIQUIDACION REDEBAN 2025'!$B$4,IF(AD278="TIPO IV",'BASE LIQUIDACION REDEBAN 2025'!$B$5,IF(AE278="AEREO",'BASE LIQUIDACION REDEBAN 2025'!$B$6,'BASE LIQUIDACION REDEBAN 2025'!$B$5)))))</f>
        <v>75096.394270399993</v>
      </c>
      <c r="AJ278" s="127">
        <f>IF(AD278="TIPO I",'BASE LIQUIDACION REDEBAN 2025'!$B$10,IF(AD278="TIPO II",'BASE LIQUIDACION REDEBAN 2025'!$B$11,IF(AD278="TIPO III",'BASE LIQUIDACION REDEBAN 2025'!$B$12,'BASE LIQUIDACION REDEBAN 2025'!$B$13)))</f>
        <v>75096.394270399993</v>
      </c>
      <c r="AK278" s="128">
        <f t="shared" si="5"/>
        <v>75096.394270399993</v>
      </c>
    </row>
    <row r="279" spans="1:37" s="85" customFormat="1" ht="14.25" customHeight="1">
      <c r="A279" s="136" t="s">
        <v>92</v>
      </c>
      <c r="B279" s="8" t="str">
        <f>VLOOKUP(A279,'CENTRO DE COSTOS'!A:D,4,FALSE)</f>
        <v>KEVIN ALEXIS CORZO BUSTOS</v>
      </c>
      <c r="C279" s="8" t="str">
        <f>VLOOKUP(A279,'CENTRO DE COSTOS'!A:D,2,FALSE)</f>
        <v>0004-0007</v>
      </c>
      <c r="D279" s="136">
        <v>18410</v>
      </c>
      <c r="E279" s="122" t="s">
        <v>1790</v>
      </c>
      <c r="F279" s="8" t="s">
        <v>1791</v>
      </c>
      <c r="G279" s="142">
        <v>45821</v>
      </c>
      <c r="H279" s="143">
        <v>45825</v>
      </c>
      <c r="I279" s="142">
        <v>45821</v>
      </c>
      <c r="J279" s="143">
        <v>45827</v>
      </c>
      <c r="K279" s="143">
        <v>45827</v>
      </c>
      <c r="L279" s="138" t="s">
        <v>1649</v>
      </c>
      <c r="M279" s="137" t="s">
        <v>1792</v>
      </c>
      <c r="N279" s="138" t="s">
        <v>1793</v>
      </c>
      <c r="O279" s="138">
        <v>79868</v>
      </c>
      <c r="P279" s="140" t="s">
        <v>165</v>
      </c>
      <c r="Q279" s="125" t="s">
        <v>166</v>
      </c>
      <c r="R279" s="126" t="s">
        <v>167</v>
      </c>
      <c r="S279" s="149" t="s">
        <v>168</v>
      </c>
      <c r="T279" s="150" t="s">
        <v>168</v>
      </c>
      <c r="U279" s="136" t="s">
        <v>169</v>
      </c>
      <c r="V279" s="139" t="s">
        <v>1794</v>
      </c>
      <c r="W279" s="146" t="s">
        <v>1326</v>
      </c>
      <c r="X279" s="136" t="s">
        <v>1795</v>
      </c>
      <c r="Y279" s="136">
        <v>1051386</v>
      </c>
      <c r="Z279" s="136" t="s">
        <v>173</v>
      </c>
      <c r="AA279" s="136">
        <v>1076680</v>
      </c>
      <c r="AB279" s="136" t="s">
        <v>173</v>
      </c>
      <c r="AC279" s="136" t="s">
        <v>174</v>
      </c>
      <c r="AD279" s="137" t="s">
        <v>32</v>
      </c>
      <c r="AE279" s="143" t="s">
        <v>189</v>
      </c>
      <c r="AF279" s="123" t="s">
        <v>177</v>
      </c>
      <c r="AG279" s="136">
        <v>1</v>
      </c>
      <c r="AH279" s="121">
        <v>0</v>
      </c>
      <c r="AI279" s="127">
        <f>IF(AD279="TIPO I",'BASE LIQUIDACION REDEBAN 2025'!$B$2,IF(AD279="TIPO II",'BASE LIQUIDACION REDEBAN 2025'!$B$3,IF(AD279="TIPO III",'BASE LIQUIDACION REDEBAN 2025'!$B$4,IF(AD279="TIPO IV",'BASE LIQUIDACION REDEBAN 2025'!$B$5,IF(AE279="AEREO",'BASE LIQUIDACION REDEBAN 2025'!$B$6,'BASE LIQUIDACION REDEBAN 2025'!$B$5)))))</f>
        <v>504832.64687880001</v>
      </c>
      <c r="AJ279" s="127">
        <f>IF(AD279="TIPO I",'BASE LIQUIDACION REDEBAN 2025'!$B$10,IF(AD279="TIPO II",'BASE LIQUIDACION REDEBAN 2025'!$B$11,IF(AD279="TIPO III",'BASE LIQUIDACION REDEBAN 2025'!$B$12,'BASE LIQUIDACION REDEBAN 2025'!$B$13)))</f>
        <v>196536.5258152</v>
      </c>
      <c r="AK279" s="128">
        <f t="shared" si="5"/>
        <v>504832.64687880001</v>
      </c>
    </row>
    <row r="280" spans="1:37" s="85" customFormat="1" ht="14.25" customHeight="1">
      <c r="A280" s="136" t="s">
        <v>96</v>
      </c>
      <c r="B280" s="8" t="str">
        <f>VLOOKUP(A280,'CENTRO DE COSTOS'!A:D,4,FALSE)</f>
        <v>JOSE MAURICIO HERNANDEZ ROJAS</v>
      </c>
      <c r="C280" s="8" t="str">
        <f>VLOOKUP(A280,'CENTRO DE COSTOS'!A:D,2,FALSE)</f>
        <v>0004-0001</v>
      </c>
      <c r="D280" s="136">
        <v>47692</v>
      </c>
      <c r="E280" s="122" t="s">
        <v>1796</v>
      </c>
      <c r="F280" s="8" t="s">
        <v>1797</v>
      </c>
      <c r="G280" s="142">
        <v>45821</v>
      </c>
      <c r="H280" s="143">
        <v>45825</v>
      </c>
      <c r="I280" s="142">
        <v>45821</v>
      </c>
      <c r="J280" s="143">
        <v>45824</v>
      </c>
      <c r="K280" s="143">
        <v>45824</v>
      </c>
      <c r="L280" s="138" t="s">
        <v>683</v>
      </c>
      <c r="M280" s="137" t="s">
        <v>1798</v>
      </c>
      <c r="N280" s="138" t="s">
        <v>1799</v>
      </c>
      <c r="O280" s="138">
        <v>79871</v>
      </c>
      <c r="P280" s="140" t="s">
        <v>165</v>
      </c>
      <c r="Q280" s="125" t="s">
        <v>166</v>
      </c>
      <c r="R280" s="126" t="s">
        <v>167</v>
      </c>
      <c r="S280" s="149" t="s">
        <v>168</v>
      </c>
      <c r="T280" s="150" t="s">
        <v>168</v>
      </c>
      <c r="U280" s="136" t="s">
        <v>169</v>
      </c>
      <c r="V280" s="139" t="s">
        <v>1800</v>
      </c>
      <c r="W280" s="146" t="s">
        <v>506</v>
      </c>
      <c r="X280" s="136" t="s">
        <v>1801</v>
      </c>
      <c r="Y280" s="136">
        <v>1235094</v>
      </c>
      <c r="Z280" s="136" t="s">
        <v>173</v>
      </c>
      <c r="AA280" s="136" t="s">
        <v>1802</v>
      </c>
      <c r="AB280" s="136" t="s">
        <v>173</v>
      </c>
      <c r="AC280" s="136" t="s">
        <v>174</v>
      </c>
      <c r="AD280" s="137" t="s">
        <v>32</v>
      </c>
      <c r="AE280" s="143" t="s">
        <v>189</v>
      </c>
      <c r="AF280" s="123" t="s">
        <v>177</v>
      </c>
      <c r="AG280" s="136">
        <v>1</v>
      </c>
      <c r="AH280" s="121">
        <v>0</v>
      </c>
      <c r="AI280" s="127">
        <f>IF(AD280="TIPO I",'BASE LIQUIDACION REDEBAN 2025'!$B$2,IF(AD280="TIPO II",'BASE LIQUIDACION REDEBAN 2025'!$B$3,IF(AD280="TIPO III",'BASE LIQUIDACION REDEBAN 2025'!$B$4,IF(AD280="TIPO IV",'BASE LIQUIDACION REDEBAN 2025'!$B$5,IF(AE280="AEREO",'BASE LIQUIDACION REDEBAN 2025'!$B$6,'BASE LIQUIDACION REDEBAN 2025'!$B$5)))))</f>
        <v>504832.64687880001</v>
      </c>
      <c r="AJ280" s="127">
        <f>IF(AD280="TIPO I",'BASE LIQUIDACION REDEBAN 2025'!$B$10,IF(AD280="TIPO II",'BASE LIQUIDACION REDEBAN 2025'!$B$11,IF(AD280="TIPO III",'BASE LIQUIDACION REDEBAN 2025'!$B$12,'BASE LIQUIDACION REDEBAN 2025'!$B$13)))</f>
        <v>196536.5258152</v>
      </c>
      <c r="AK280" s="128">
        <f t="shared" si="5"/>
        <v>504832.64687880001</v>
      </c>
    </row>
    <row r="281" spans="1:37" s="85" customFormat="1" ht="14.25" customHeight="1">
      <c r="A281" s="136" t="s">
        <v>98</v>
      </c>
      <c r="B281" s="8" t="str">
        <f>VLOOKUP(A281,'CENTRO DE COSTOS'!A:D,4,FALSE)</f>
        <v>MIGUEL JULIÁN HERNÁNDEZ GUARÍN</v>
      </c>
      <c r="C281" s="8" t="str">
        <f>VLOOKUP(A281,'CENTRO DE COSTOS'!A:D,2,FALSE)</f>
        <v>0004-0008</v>
      </c>
      <c r="D281" s="136">
        <v>15696</v>
      </c>
      <c r="E281" s="122" t="s">
        <v>1803</v>
      </c>
      <c r="F281" s="8" t="s">
        <v>1804</v>
      </c>
      <c r="G281" s="142">
        <v>45821</v>
      </c>
      <c r="H281" s="143">
        <v>45825</v>
      </c>
      <c r="I281" s="142">
        <v>45821</v>
      </c>
      <c r="J281" s="143">
        <v>45824</v>
      </c>
      <c r="K281" s="143">
        <v>45824</v>
      </c>
      <c r="L281" s="138" t="s">
        <v>371</v>
      </c>
      <c r="M281" s="137" t="s">
        <v>1805</v>
      </c>
      <c r="N281" s="138" t="s">
        <v>1806</v>
      </c>
      <c r="O281" s="138">
        <v>79859</v>
      </c>
      <c r="P281" s="140" t="s">
        <v>165</v>
      </c>
      <c r="Q281" s="125" t="s">
        <v>166</v>
      </c>
      <c r="R281" s="126" t="s">
        <v>167</v>
      </c>
      <c r="S281" s="149" t="s">
        <v>168</v>
      </c>
      <c r="T281" s="150" t="s">
        <v>168</v>
      </c>
      <c r="U281" s="136" t="s">
        <v>169</v>
      </c>
      <c r="V281" s="139" t="s">
        <v>1807</v>
      </c>
      <c r="W281" s="146" t="s">
        <v>375</v>
      </c>
      <c r="X281" s="136" t="s">
        <v>1808</v>
      </c>
      <c r="Y281" s="136">
        <v>1105381</v>
      </c>
      <c r="Z281" s="136" t="s">
        <v>173</v>
      </c>
      <c r="AA281" s="136">
        <v>522536</v>
      </c>
      <c r="AB281" s="136" t="s">
        <v>173</v>
      </c>
      <c r="AC281" s="136" t="s">
        <v>174</v>
      </c>
      <c r="AD281" s="137" t="s">
        <v>28</v>
      </c>
      <c r="AE281" s="143" t="s">
        <v>189</v>
      </c>
      <c r="AF281" s="123" t="s">
        <v>177</v>
      </c>
      <c r="AG281" s="136">
        <v>1</v>
      </c>
      <c r="AH281" s="121">
        <v>0</v>
      </c>
      <c r="AI281" s="127">
        <f>IF(AD281="TIPO I",'BASE LIQUIDACION REDEBAN 2025'!$B$2,IF(AD281="TIPO II",'BASE LIQUIDACION REDEBAN 2025'!$B$3,IF(AD281="TIPO III",'BASE LIQUIDACION REDEBAN 2025'!$B$4,IF(AD281="TIPO IV",'BASE LIQUIDACION REDEBAN 2025'!$B$5,IF(AE281="AEREO",'BASE LIQUIDACION REDEBAN 2025'!$B$6,'BASE LIQUIDACION REDEBAN 2025'!$B$5)))))</f>
        <v>163813.69572160003</v>
      </c>
      <c r="AJ281" s="127">
        <f>IF(AD281="TIPO I",'BASE LIQUIDACION REDEBAN 2025'!$B$10,IF(AD281="TIPO II",'BASE LIQUIDACION REDEBAN 2025'!$B$11,IF(AD281="TIPO III",'BASE LIQUIDACION REDEBAN 2025'!$B$12,'BASE LIQUIDACION REDEBAN 2025'!$B$13)))</f>
        <v>140395.6348884</v>
      </c>
      <c r="AK281" s="128">
        <f t="shared" si="5"/>
        <v>163813.69572160003</v>
      </c>
    </row>
    <row r="282" spans="1:37" s="85" customFormat="1" ht="14.25" customHeight="1">
      <c r="A282" s="136" t="s">
        <v>100</v>
      </c>
      <c r="B282" s="8" t="str">
        <f>VLOOKUP(A282,'CENTRO DE COSTOS'!A:D,4,FALSE)</f>
        <v>KEVIN ALEXIS CORZO BUSTOS</v>
      </c>
      <c r="C282" s="8" t="str">
        <f>VLOOKUP(A282,'CENTRO DE COSTOS'!A:D,2,FALSE)</f>
        <v>0004-0007</v>
      </c>
      <c r="D282" s="136">
        <v>50711</v>
      </c>
      <c r="E282" s="122" t="s">
        <v>1809</v>
      </c>
      <c r="F282" s="8" t="s">
        <v>1810</v>
      </c>
      <c r="G282" s="142">
        <v>45821</v>
      </c>
      <c r="H282" s="143">
        <v>45825</v>
      </c>
      <c r="I282" s="142">
        <v>45821</v>
      </c>
      <c r="J282" s="143">
        <v>45824</v>
      </c>
      <c r="K282" s="143">
        <v>45824</v>
      </c>
      <c r="L282" s="138" t="s">
        <v>192</v>
      </c>
      <c r="M282" s="137" t="s">
        <v>1811</v>
      </c>
      <c r="N282" s="138" t="s">
        <v>1812</v>
      </c>
      <c r="O282" s="138">
        <v>79875</v>
      </c>
      <c r="P282" s="140" t="s">
        <v>165</v>
      </c>
      <c r="Q282" s="125" t="s">
        <v>166</v>
      </c>
      <c r="R282" s="126" t="s">
        <v>167</v>
      </c>
      <c r="S282" s="149" t="s">
        <v>168</v>
      </c>
      <c r="T282" s="150" t="s">
        <v>168</v>
      </c>
      <c r="U282" s="136" t="s">
        <v>169</v>
      </c>
      <c r="V282" s="139" t="s">
        <v>1813</v>
      </c>
      <c r="W282" s="146" t="s">
        <v>246</v>
      </c>
      <c r="X282" s="136" t="s">
        <v>1814</v>
      </c>
      <c r="Y282" s="136">
        <v>761362</v>
      </c>
      <c r="Z282" s="136" t="s">
        <v>173</v>
      </c>
      <c r="AA282" s="136">
        <v>513550</v>
      </c>
      <c r="AB282" s="136" t="s">
        <v>173</v>
      </c>
      <c r="AC282" s="136" t="s">
        <v>174</v>
      </c>
      <c r="AD282" s="137" t="s">
        <v>30</v>
      </c>
      <c r="AE282" s="143" t="s">
        <v>189</v>
      </c>
      <c r="AF282" s="123" t="s">
        <v>177</v>
      </c>
      <c r="AG282" s="136">
        <v>1</v>
      </c>
      <c r="AH282" s="121">
        <v>0</v>
      </c>
      <c r="AI282" s="127">
        <f>IF(AD282="TIPO I",'BASE LIQUIDACION REDEBAN 2025'!$B$2,IF(AD282="TIPO II",'BASE LIQUIDACION REDEBAN 2025'!$B$3,IF(AD282="TIPO III",'BASE LIQUIDACION REDEBAN 2025'!$B$4,IF(AD282="TIPO IV",'BASE LIQUIDACION REDEBAN 2025'!$B$5,IF(AE282="AEREO",'BASE LIQUIDACION REDEBAN 2025'!$B$6,'BASE LIQUIDACION REDEBAN 2025'!$B$5)))))</f>
        <v>275728.78077800001</v>
      </c>
      <c r="AJ282" s="127">
        <f>IF(AD282="TIPO I",'BASE LIQUIDACION REDEBAN 2025'!$B$10,IF(AD282="TIPO II",'BASE LIQUIDACION REDEBAN 2025'!$B$11,IF(AD282="TIPO III",'BASE LIQUIDACION REDEBAN 2025'!$B$12,'BASE LIQUIDACION REDEBAN 2025'!$B$13)))</f>
        <v>196536.5258152</v>
      </c>
      <c r="AK282" s="128">
        <f t="shared" si="5"/>
        <v>275728.78077800001</v>
      </c>
    </row>
    <row r="283" spans="1:37" s="85" customFormat="1" ht="14.25" customHeight="1">
      <c r="A283" s="136" t="s">
        <v>98</v>
      </c>
      <c r="B283" s="8" t="str">
        <f>VLOOKUP(A283,'CENTRO DE COSTOS'!A:D,4,FALSE)</f>
        <v>MIGUEL JULIÁN HERNÁNDEZ GUARÍN</v>
      </c>
      <c r="C283" s="8" t="str">
        <f>VLOOKUP(A283,'CENTRO DE COSTOS'!A:D,2,FALSE)</f>
        <v>0004-0008</v>
      </c>
      <c r="D283" s="136">
        <v>15681</v>
      </c>
      <c r="E283" s="122" t="s">
        <v>1815</v>
      </c>
      <c r="F283" s="8" t="s">
        <v>1816</v>
      </c>
      <c r="G283" s="142">
        <v>45821</v>
      </c>
      <c r="H283" s="143">
        <v>45825</v>
      </c>
      <c r="I283" s="142">
        <v>45821</v>
      </c>
      <c r="J283" s="143">
        <v>45825</v>
      </c>
      <c r="K283" s="143">
        <v>45825</v>
      </c>
      <c r="L283" s="138" t="s">
        <v>371</v>
      </c>
      <c r="M283" s="137" t="s">
        <v>1817</v>
      </c>
      <c r="N283" s="138" t="s">
        <v>1818</v>
      </c>
      <c r="O283" s="138">
        <v>79858</v>
      </c>
      <c r="P283" s="140" t="s">
        <v>165</v>
      </c>
      <c r="Q283" s="125" t="s">
        <v>166</v>
      </c>
      <c r="R283" s="126" t="s">
        <v>167</v>
      </c>
      <c r="S283" s="149" t="s">
        <v>168</v>
      </c>
      <c r="T283" s="150" t="s">
        <v>168</v>
      </c>
      <c r="U283" s="136" t="s">
        <v>169</v>
      </c>
      <c r="V283" s="139" t="s">
        <v>1819</v>
      </c>
      <c r="W283" s="146" t="s">
        <v>375</v>
      </c>
      <c r="X283" s="136" t="s">
        <v>1820</v>
      </c>
      <c r="Y283" s="136">
        <v>771689</v>
      </c>
      <c r="Z283" s="136">
        <v>869561</v>
      </c>
      <c r="AA283" s="136">
        <v>1071457</v>
      </c>
      <c r="AB283" s="136" t="s">
        <v>173</v>
      </c>
      <c r="AC283" s="136" t="s">
        <v>174</v>
      </c>
      <c r="AD283" s="137" t="s">
        <v>32</v>
      </c>
      <c r="AE283" s="143" t="s">
        <v>189</v>
      </c>
      <c r="AF283" s="123" t="s">
        <v>177</v>
      </c>
      <c r="AG283" s="136">
        <v>1</v>
      </c>
      <c r="AH283" s="121">
        <v>0</v>
      </c>
      <c r="AI283" s="127">
        <f>IF(AD283="TIPO I",'BASE LIQUIDACION REDEBAN 2025'!$B$2,IF(AD283="TIPO II",'BASE LIQUIDACION REDEBAN 2025'!$B$3,IF(AD283="TIPO III",'BASE LIQUIDACION REDEBAN 2025'!$B$4,IF(AD283="TIPO IV",'BASE LIQUIDACION REDEBAN 2025'!$B$5,IF(AE283="AEREO",'BASE LIQUIDACION REDEBAN 2025'!$B$6,'BASE LIQUIDACION REDEBAN 2025'!$B$5)))))</f>
        <v>504832.64687880001</v>
      </c>
      <c r="AJ283" s="127">
        <f>IF(AD283="TIPO I",'BASE LIQUIDACION REDEBAN 2025'!$B$10,IF(AD283="TIPO II",'BASE LIQUIDACION REDEBAN 2025'!$B$11,IF(AD283="TIPO III",'BASE LIQUIDACION REDEBAN 2025'!$B$12,'BASE LIQUIDACION REDEBAN 2025'!$B$13)))</f>
        <v>196536.5258152</v>
      </c>
      <c r="AK283" s="128">
        <f t="shared" si="5"/>
        <v>504832.64687880001</v>
      </c>
    </row>
    <row r="284" spans="1:37" s="85" customFormat="1" ht="14.25" customHeight="1">
      <c r="A284" s="136" t="s">
        <v>92</v>
      </c>
      <c r="B284" s="8" t="str">
        <f>VLOOKUP(A284,'CENTRO DE COSTOS'!A:D,4,FALSE)</f>
        <v>KEVIN ALEXIS CORZO BUSTOS</v>
      </c>
      <c r="C284" s="8" t="str">
        <f>VLOOKUP(A284,'CENTRO DE COSTOS'!A:D,2,FALSE)</f>
        <v>0004-0007</v>
      </c>
      <c r="D284" s="136">
        <v>18001</v>
      </c>
      <c r="E284" s="122" t="s">
        <v>1821</v>
      </c>
      <c r="F284" s="8" t="s">
        <v>1822</v>
      </c>
      <c r="G284" s="142">
        <v>45821</v>
      </c>
      <c r="H284" s="143">
        <v>45825</v>
      </c>
      <c r="I284" s="142">
        <v>45821</v>
      </c>
      <c r="J284" s="143">
        <v>45825</v>
      </c>
      <c r="K284" s="143">
        <v>45825</v>
      </c>
      <c r="L284" s="138" t="s">
        <v>1649</v>
      </c>
      <c r="M284" s="137" t="s">
        <v>82</v>
      </c>
      <c r="N284" s="138" t="s">
        <v>1823</v>
      </c>
      <c r="O284" s="138">
        <v>79866</v>
      </c>
      <c r="P284" s="140" t="s">
        <v>165</v>
      </c>
      <c r="Q284" s="125" t="s">
        <v>166</v>
      </c>
      <c r="R284" s="126" t="s">
        <v>167</v>
      </c>
      <c r="S284" s="149" t="s">
        <v>168</v>
      </c>
      <c r="T284" s="150" t="s">
        <v>168</v>
      </c>
      <c r="U284" s="136" t="s">
        <v>169</v>
      </c>
      <c r="V284" s="139" t="s">
        <v>1824</v>
      </c>
      <c r="W284" s="146" t="s">
        <v>1326</v>
      </c>
      <c r="X284" s="136" t="s">
        <v>1825</v>
      </c>
      <c r="Y284" s="136">
        <v>1050463</v>
      </c>
      <c r="Z284" s="136" t="s">
        <v>173</v>
      </c>
      <c r="AA284" s="136">
        <v>1076442</v>
      </c>
      <c r="AB284" s="136" t="s">
        <v>173</v>
      </c>
      <c r="AC284" s="136" t="s">
        <v>174</v>
      </c>
      <c r="AD284" s="137" t="s">
        <v>32</v>
      </c>
      <c r="AE284" s="143" t="s">
        <v>189</v>
      </c>
      <c r="AF284" s="123" t="s">
        <v>177</v>
      </c>
      <c r="AG284" s="136">
        <v>1</v>
      </c>
      <c r="AH284" s="121">
        <v>0</v>
      </c>
      <c r="AI284" s="127">
        <f>IF(AD284="TIPO I",'BASE LIQUIDACION REDEBAN 2025'!$B$2,IF(AD284="TIPO II",'BASE LIQUIDACION REDEBAN 2025'!$B$3,IF(AD284="TIPO III",'BASE LIQUIDACION REDEBAN 2025'!$B$4,IF(AD284="TIPO IV",'BASE LIQUIDACION REDEBAN 2025'!$B$5,IF(AE284="AEREO",'BASE LIQUIDACION REDEBAN 2025'!$B$6,'BASE LIQUIDACION REDEBAN 2025'!$B$5)))))</f>
        <v>504832.64687880001</v>
      </c>
      <c r="AJ284" s="127">
        <f>IF(AD284="TIPO I",'BASE LIQUIDACION REDEBAN 2025'!$B$10,IF(AD284="TIPO II",'BASE LIQUIDACION REDEBAN 2025'!$B$11,IF(AD284="TIPO III",'BASE LIQUIDACION REDEBAN 2025'!$B$12,'BASE LIQUIDACION REDEBAN 2025'!$B$13)))</f>
        <v>196536.5258152</v>
      </c>
      <c r="AK284" s="128">
        <f t="shared" si="5"/>
        <v>504832.64687880001</v>
      </c>
    </row>
    <row r="285" spans="1:37" s="85" customFormat="1" ht="14.25" customHeight="1">
      <c r="A285" s="136" t="s">
        <v>100</v>
      </c>
      <c r="B285" s="8" t="str">
        <f>VLOOKUP(A285,'CENTRO DE COSTOS'!A:D,4,FALSE)</f>
        <v>KEVIN ALEXIS CORZO BUSTOS</v>
      </c>
      <c r="C285" s="8" t="str">
        <f>VLOOKUP(A285,'CENTRO DE COSTOS'!A:D,2,FALSE)</f>
        <v>0004-0007</v>
      </c>
      <c r="D285" s="136">
        <v>50001</v>
      </c>
      <c r="E285" s="122" t="s">
        <v>1826</v>
      </c>
      <c r="F285" s="8" t="s">
        <v>1827</v>
      </c>
      <c r="G285" s="142">
        <v>45821</v>
      </c>
      <c r="H285" s="143">
        <v>45825</v>
      </c>
      <c r="I285" s="142">
        <v>45821</v>
      </c>
      <c r="J285" s="143">
        <v>45824</v>
      </c>
      <c r="K285" s="143">
        <v>45824</v>
      </c>
      <c r="L285" s="138" t="s">
        <v>192</v>
      </c>
      <c r="M285" s="137" t="s">
        <v>100</v>
      </c>
      <c r="N285" s="138" t="s">
        <v>1828</v>
      </c>
      <c r="O285" s="138">
        <v>79873</v>
      </c>
      <c r="P285" s="140" t="s">
        <v>165</v>
      </c>
      <c r="Q285" s="125" t="s">
        <v>166</v>
      </c>
      <c r="R285" s="126" t="s">
        <v>167</v>
      </c>
      <c r="S285" s="149" t="s">
        <v>168</v>
      </c>
      <c r="T285" s="150" t="s">
        <v>168</v>
      </c>
      <c r="U285" s="136" t="s">
        <v>169</v>
      </c>
      <c r="V285" s="139" t="s">
        <v>1829</v>
      </c>
      <c r="W285" s="146" t="s">
        <v>196</v>
      </c>
      <c r="X285" s="136" t="s">
        <v>1830</v>
      </c>
      <c r="Y285" s="136">
        <v>1221337</v>
      </c>
      <c r="Z285" s="136" t="s">
        <v>173</v>
      </c>
      <c r="AA285" s="136" t="s">
        <v>1831</v>
      </c>
      <c r="AB285" s="136" t="s">
        <v>173</v>
      </c>
      <c r="AC285" s="136" t="s">
        <v>174</v>
      </c>
      <c r="AD285" s="137" t="s">
        <v>25</v>
      </c>
      <c r="AE285" s="143" t="s">
        <v>189</v>
      </c>
      <c r="AF285" s="123" t="s">
        <v>177</v>
      </c>
      <c r="AG285" s="136">
        <v>1</v>
      </c>
      <c r="AH285" s="121">
        <v>0</v>
      </c>
      <c r="AI285" s="127">
        <f>IF(AD285="TIPO I",'BASE LIQUIDACION REDEBAN 2025'!$B$2,IF(AD285="TIPO II",'BASE LIQUIDACION REDEBAN 2025'!$B$3,IF(AD285="TIPO III",'BASE LIQUIDACION REDEBAN 2025'!$B$4,IF(AD285="TIPO IV",'BASE LIQUIDACION REDEBAN 2025'!$B$5,IF(AE285="AEREO",'BASE LIQUIDACION REDEBAN 2025'!$B$6,'BASE LIQUIDACION REDEBAN 2025'!$B$5)))))</f>
        <v>75096.394270399993</v>
      </c>
      <c r="AJ285" s="127">
        <f>IF(AD285="TIPO I",'BASE LIQUIDACION REDEBAN 2025'!$B$10,IF(AD285="TIPO II",'BASE LIQUIDACION REDEBAN 2025'!$B$11,IF(AD285="TIPO III",'BASE LIQUIDACION REDEBAN 2025'!$B$12,'BASE LIQUIDACION REDEBAN 2025'!$B$13)))</f>
        <v>75096.394270399993</v>
      </c>
      <c r="AK285" s="128">
        <f t="shared" si="5"/>
        <v>75096.394270399993</v>
      </c>
    </row>
    <row r="286" spans="1:37" s="85" customFormat="1" ht="14.25" customHeight="1">
      <c r="A286" s="136" t="s">
        <v>81</v>
      </c>
      <c r="B286" s="8" t="str">
        <f>VLOOKUP(A286,'CENTRO DE COSTOS'!A:D,4,FALSE)</f>
        <v>MIGUEL JULIÁN HERNÁNDEZ GUARÍN</v>
      </c>
      <c r="C286" s="8" t="str">
        <f>VLOOKUP(A286,'CENTRO DE COSTOS'!A:D,2,FALSE)</f>
        <v>0004-0008</v>
      </c>
      <c r="D286" s="136">
        <v>54001</v>
      </c>
      <c r="E286" s="122" t="s">
        <v>1832</v>
      </c>
      <c r="F286" s="8" t="s">
        <v>1833</v>
      </c>
      <c r="G286" s="142">
        <v>45821</v>
      </c>
      <c r="H286" s="143">
        <v>45825</v>
      </c>
      <c r="I286" s="142">
        <v>45821</v>
      </c>
      <c r="J286" s="143">
        <v>45824</v>
      </c>
      <c r="K286" s="143">
        <v>45824</v>
      </c>
      <c r="L286" s="138" t="s">
        <v>408</v>
      </c>
      <c r="M286" s="137" t="s">
        <v>81</v>
      </c>
      <c r="N286" s="138" t="s">
        <v>1834</v>
      </c>
      <c r="O286" s="138">
        <v>79861</v>
      </c>
      <c r="P286" s="140" t="s">
        <v>165</v>
      </c>
      <c r="Q286" s="125" t="s">
        <v>166</v>
      </c>
      <c r="R286" s="126" t="s">
        <v>167</v>
      </c>
      <c r="S286" s="149" t="s">
        <v>168</v>
      </c>
      <c r="T286" s="150" t="s">
        <v>168</v>
      </c>
      <c r="U286" s="136" t="s">
        <v>169</v>
      </c>
      <c r="V286" s="139" t="s">
        <v>1835</v>
      </c>
      <c r="W286" s="146" t="s">
        <v>412</v>
      </c>
      <c r="X286" s="136" t="s">
        <v>1836</v>
      </c>
      <c r="Y286" s="136">
        <v>1221433</v>
      </c>
      <c r="Z286" s="136" t="s">
        <v>173</v>
      </c>
      <c r="AA286" s="136" t="s">
        <v>1837</v>
      </c>
      <c r="AB286" s="136" t="s">
        <v>173</v>
      </c>
      <c r="AC286" s="136" t="s">
        <v>174</v>
      </c>
      <c r="AD286" s="137" t="s">
        <v>25</v>
      </c>
      <c r="AE286" s="143" t="s">
        <v>189</v>
      </c>
      <c r="AF286" s="123" t="s">
        <v>177</v>
      </c>
      <c r="AG286" s="136">
        <v>1</v>
      </c>
      <c r="AH286" s="121">
        <v>0</v>
      </c>
      <c r="AI286" s="127">
        <f>IF(AD286="TIPO I",'BASE LIQUIDACION REDEBAN 2025'!$B$2,IF(AD286="TIPO II",'BASE LIQUIDACION REDEBAN 2025'!$B$3,IF(AD286="TIPO III",'BASE LIQUIDACION REDEBAN 2025'!$B$4,IF(AD286="TIPO IV",'BASE LIQUIDACION REDEBAN 2025'!$B$5,IF(AE286="AEREO",'BASE LIQUIDACION REDEBAN 2025'!$B$6,'BASE LIQUIDACION REDEBAN 2025'!$B$5)))))</f>
        <v>75096.394270399993</v>
      </c>
      <c r="AJ286" s="127">
        <f>IF(AD286="TIPO I",'BASE LIQUIDACION REDEBAN 2025'!$B$10,IF(AD286="TIPO II",'BASE LIQUIDACION REDEBAN 2025'!$B$11,IF(AD286="TIPO III",'BASE LIQUIDACION REDEBAN 2025'!$B$12,'BASE LIQUIDACION REDEBAN 2025'!$B$13)))</f>
        <v>75096.394270399993</v>
      </c>
      <c r="AK286" s="128">
        <f t="shared" si="5"/>
        <v>75096.394270399993</v>
      </c>
    </row>
    <row r="287" spans="1:37" s="85" customFormat="1" ht="14.25" customHeight="1">
      <c r="A287" s="136" t="s">
        <v>99</v>
      </c>
      <c r="B287" s="8" t="str">
        <f>VLOOKUP(A287,'CENTRO DE COSTOS'!A:D,4,FALSE)</f>
        <v>JOSE MAURICIO HERNANDEZ ROJAS</v>
      </c>
      <c r="C287" s="8" t="str">
        <f>VLOOKUP(A287,'CENTRO DE COSTOS'!A:D,2,FALSE)</f>
        <v>0004-0001</v>
      </c>
      <c r="D287" s="136">
        <v>20175</v>
      </c>
      <c r="E287" s="122" t="s">
        <v>1838</v>
      </c>
      <c r="F287" s="8" t="s">
        <v>1839</v>
      </c>
      <c r="G287" s="142">
        <v>45821</v>
      </c>
      <c r="H287" s="143">
        <v>45825</v>
      </c>
      <c r="I287" s="142">
        <v>45821</v>
      </c>
      <c r="J287" s="143">
        <v>45825</v>
      </c>
      <c r="K287" s="143">
        <v>45825</v>
      </c>
      <c r="L287" s="138" t="s">
        <v>269</v>
      </c>
      <c r="M287" s="137" t="s">
        <v>1840</v>
      </c>
      <c r="N287" s="138" t="s">
        <v>1841</v>
      </c>
      <c r="O287" s="138">
        <v>79860</v>
      </c>
      <c r="P287" s="140" t="s">
        <v>165</v>
      </c>
      <c r="Q287" s="125" t="s">
        <v>166</v>
      </c>
      <c r="R287" s="126" t="s">
        <v>167</v>
      </c>
      <c r="S287" s="149" t="s">
        <v>168</v>
      </c>
      <c r="T287" s="150" t="s">
        <v>168</v>
      </c>
      <c r="U287" s="136" t="s">
        <v>169</v>
      </c>
      <c r="V287" s="139" t="s">
        <v>1842</v>
      </c>
      <c r="W287" s="146" t="s">
        <v>506</v>
      </c>
      <c r="X287" s="136" t="s">
        <v>1843</v>
      </c>
      <c r="Y287" s="136">
        <v>1227985</v>
      </c>
      <c r="Z287" s="136" t="s">
        <v>173</v>
      </c>
      <c r="AA287" s="136" t="s">
        <v>1844</v>
      </c>
      <c r="AB287" s="136" t="s">
        <v>173</v>
      </c>
      <c r="AC287" s="136" t="s">
        <v>174</v>
      </c>
      <c r="AD287" s="137" t="s">
        <v>32</v>
      </c>
      <c r="AE287" s="143" t="s">
        <v>189</v>
      </c>
      <c r="AF287" s="123" t="s">
        <v>177</v>
      </c>
      <c r="AG287" s="136">
        <v>1</v>
      </c>
      <c r="AH287" s="121">
        <v>0</v>
      </c>
      <c r="AI287" s="127">
        <f>IF(AD287="TIPO I",'BASE LIQUIDACION REDEBAN 2025'!$B$2,IF(AD287="TIPO II",'BASE LIQUIDACION REDEBAN 2025'!$B$3,IF(AD287="TIPO III",'BASE LIQUIDACION REDEBAN 2025'!$B$4,IF(AD287="TIPO IV",'BASE LIQUIDACION REDEBAN 2025'!$B$5,IF(AE287="AEREO",'BASE LIQUIDACION REDEBAN 2025'!$B$6,'BASE LIQUIDACION REDEBAN 2025'!$B$5)))))</f>
        <v>504832.64687880001</v>
      </c>
      <c r="AJ287" s="127">
        <f>IF(AD287="TIPO I",'BASE LIQUIDACION REDEBAN 2025'!$B$10,IF(AD287="TIPO II",'BASE LIQUIDACION REDEBAN 2025'!$B$11,IF(AD287="TIPO III",'BASE LIQUIDACION REDEBAN 2025'!$B$12,'BASE LIQUIDACION REDEBAN 2025'!$B$13)))</f>
        <v>196536.5258152</v>
      </c>
      <c r="AK287" s="128">
        <f t="shared" si="5"/>
        <v>504832.64687880001</v>
      </c>
    </row>
    <row r="288" spans="1:37" s="85" customFormat="1" ht="14.25" customHeight="1">
      <c r="A288" s="136" t="s">
        <v>72</v>
      </c>
      <c r="B288" s="8" t="str">
        <f>VLOOKUP(A288,'CENTRO DE COSTOS'!A:D,4,FALSE)</f>
        <v>MIGUEL JULIÁN HERNÁNDEZ GUARÍN</v>
      </c>
      <c r="C288" s="8" t="str">
        <f>VLOOKUP(A288,'CENTRO DE COSTOS'!A:D,2,FALSE)</f>
        <v>0004-0008</v>
      </c>
      <c r="D288" s="136">
        <v>68001</v>
      </c>
      <c r="E288" s="122" t="s">
        <v>1845</v>
      </c>
      <c r="F288" s="8" t="s">
        <v>1846</v>
      </c>
      <c r="G288" s="142">
        <v>45821</v>
      </c>
      <c r="H288" s="143">
        <v>45825</v>
      </c>
      <c r="I288" s="142">
        <v>45821</v>
      </c>
      <c r="J288" s="143">
        <v>45824</v>
      </c>
      <c r="K288" s="143">
        <v>45824</v>
      </c>
      <c r="L288" s="138" t="s">
        <v>180</v>
      </c>
      <c r="M288" s="137" t="s">
        <v>72</v>
      </c>
      <c r="N288" s="138" t="s">
        <v>1847</v>
      </c>
      <c r="O288" s="138">
        <v>79856</v>
      </c>
      <c r="P288" s="140" t="s">
        <v>165</v>
      </c>
      <c r="Q288" s="125" t="s">
        <v>166</v>
      </c>
      <c r="R288" s="126" t="s">
        <v>167</v>
      </c>
      <c r="S288" s="149" t="s">
        <v>168</v>
      </c>
      <c r="T288" s="150" t="s">
        <v>168</v>
      </c>
      <c r="U288" s="136" t="s">
        <v>169</v>
      </c>
      <c r="V288" s="139" t="s">
        <v>1848</v>
      </c>
      <c r="W288" s="146" t="s">
        <v>835</v>
      </c>
      <c r="X288" s="136" t="s">
        <v>1849</v>
      </c>
      <c r="Y288" s="136">
        <v>766149</v>
      </c>
      <c r="Z288" s="136" t="s">
        <v>173</v>
      </c>
      <c r="AA288" s="136">
        <v>1008435</v>
      </c>
      <c r="AB288" s="136" t="s">
        <v>173</v>
      </c>
      <c r="AC288" s="136" t="s">
        <v>174</v>
      </c>
      <c r="AD288" s="137" t="s">
        <v>25</v>
      </c>
      <c r="AE288" s="143" t="s">
        <v>189</v>
      </c>
      <c r="AF288" s="123" t="s">
        <v>177</v>
      </c>
      <c r="AG288" s="136">
        <v>1</v>
      </c>
      <c r="AH288" s="121">
        <v>0</v>
      </c>
      <c r="AI288" s="127">
        <f>IF(AD288="TIPO I",'BASE LIQUIDACION REDEBAN 2025'!$B$2,IF(AD288="TIPO II",'BASE LIQUIDACION REDEBAN 2025'!$B$3,IF(AD288="TIPO III",'BASE LIQUIDACION REDEBAN 2025'!$B$4,IF(AD288="TIPO IV",'BASE LIQUIDACION REDEBAN 2025'!$B$5,IF(AE288="AEREO",'BASE LIQUIDACION REDEBAN 2025'!$B$6,'BASE LIQUIDACION REDEBAN 2025'!$B$5)))))</f>
        <v>75096.394270399993</v>
      </c>
      <c r="AJ288" s="127">
        <f>IF(AD288="TIPO I",'BASE LIQUIDACION REDEBAN 2025'!$B$10,IF(AD288="TIPO II",'BASE LIQUIDACION REDEBAN 2025'!$B$11,IF(AD288="TIPO III",'BASE LIQUIDACION REDEBAN 2025'!$B$12,'BASE LIQUIDACION REDEBAN 2025'!$B$13)))</f>
        <v>75096.394270399993</v>
      </c>
      <c r="AK288" s="128">
        <f t="shared" si="5"/>
        <v>75096.394270399993</v>
      </c>
    </row>
    <row r="289" spans="1:37" s="85" customFormat="1" ht="14.25" customHeight="1">
      <c r="A289" s="136" t="s">
        <v>92</v>
      </c>
      <c r="B289" s="8" t="str">
        <f>VLOOKUP(A289,'CENTRO DE COSTOS'!A:D,4,FALSE)</f>
        <v>KEVIN ALEXIS CORZO BUSTOS</v>
      </c>
      <c r="C289" s="8" t="str">
        <f>VLOOKUP(A289,'CENTRO DE COSTOS'!A:D,2,FALSE)</f>
        <v>0004-0007</v>
      </c>
      <c r="D289" s="136">
        <v>18001</v>
      </c>
      <c r="E289" s="122" t="s">
        <v>1850</v>
      </c>
      <c r="F289" s="8" t="s">
        <v>1851</v>
      </c>
      <c r="G289" s="142">
        <v>45821</v>
      </c>
      <c r="H289" s="143">
        <v>45825</v>
      </c>
      <c r="I289" s="142">
        <v>45821</v>
      </c>
      <c r="J289" s="143">
        <v>45826</v>
      </c>
      <c r="K289" s="143">
        <v>45826</v>
      </c>
      <c r="L289" s="138" t="s">
        <v>1649</v>
      </c>
      <c r="M289" s="137" t="s">
        <v>82</v>
      </c>
      <c r="N289" s="138" t="s">
        <v>1852</v>
      </c>
      <c r="O289" s="138">
        <v>79865</v>
      </c>
      <c r="P289" s="140" t="s">
        <v>165</v>
      </c>
      <c r="Q289" s="125" t="s">
        <v>166</v>
      </c>
      <c r="R289" s="126" t="s">
        <v>167</v>
      </c>
      <c r="S289" s="149" t="s">
        <v>168</v>
      </c>
      <c r="T289" s="150" t="s">
        <v>168</v>
      </c>
      <c r="U289" s="136" t="s">
        <v>169</v>
      </c>
      <c r="V289" s="139" t="s">
        <v>1853</v>
      </c>
      <c r="W289" s="146" t="s">
        <v>1326</v>
      </c>
      <c r="X289" s="136" t="s">
        <v>1854</v>
      </c>
      <c r="Y289" s="136">
        <v>931845</v>
      </c>
      <c r="Z289" s="136" t="s">
        <v>173</v>
      </c>
      <c r="AA289" s="136">
        <v>1008127</v>
      </c>
      <c r="AB289" s="136" t="s">
        <v>173</v>
      </c>
      <c r="AC289" s="136" t="s">
        <v>174</v>
      </c>
      <c r="AD289" s="137" t="s">
        <v>32</v>
      </c>
      <c r="AE289" s="143" t="s">
        <v>189</v>
      </c>
      <c r="AF289" s="123" t="s">
        <v>177</v>
      </c>
      <c r="AG289" s="136">
        <v>1</v>
      </c>
      <c r="AH289" s="121">
        <v>0</v>
      </c>
      <c r="AI289" s="127">
        <f>IF(AD289="TIPO I",'BASE LIQUIDACION REDEBAN 2025'!$B$2,IF(AD289="TIPO II",'BASE LIQUIDACION REDEBAN 2025'!$B$3,IF(AD289="TIPO III",'BASE LIQUIDACION REDEBAN 2025'!$B$4,IF(AD289="TIPO IV",'BASE LIQUIDACION REDEBAN 2025'!$B$5,IF(AE289="AEREO",'BASE LIQUIDACION REDEBAN 2025'!$B$6,'BASE LIQUIDACION REDEBAN 2025'!$B$5)))))</f>
        <v>504832.64687880001</v>
      </c>
      <c r="AJ289" s="127">
        <f>IF(AD289="TIPO I",'BASE LIQUIDACION REDEBAN 2025'!$B$10,IF(AD289="TIPO II",'BASE LIQUIDACION REDEBAN 2025'!$B$11,IF(AD289="TIPO III",'BASE LIQUIDACION REDEBAN 2025'!$B$12,'BASE LIQUIDACION REDEBAN 2025'!$B$13)))</f>
        <v>196536.5258152</v>
      </c>
      <c r="AK289" s="128">
        <f t="shared" si="5"/>
        <v>504832.64687880001</v>
      </c>
    </row>
    <row r="290" spans="1:37" s="85" customFormat="1" ht="14.25" customHeight="1">
      <c r="A290" s="136" t="s">
        <v>92</v>
      </c>
      <c r="B290" s="8" t="str">
        <f>VLOOKUP(A290,'CENTRO DE COSTOS'!A:D,4,FALSE)</f>
        <v>KEVIN ALEXIS CORZO BUSTOS</v>
      </c>
      <c r="C290" s="8" t="str">
        <f>VLOOKUP(A290,'CENTRO DE COSTOS'!A:D,2,FALSE)</f>
        <v>0004-0007</v>
      </c>
      <c r="D290" s="136">
        <v>41001</v>
      </c>
      <c r="E290" s="122" t="s">
        <v>1855</v>
      </c>
      <c r="F290" s="8" t="s">
        <v>1856</v>
      </c>
      <c r="G290" s="142">
        <v>45821</v>
      </c>
      <c r="H290" s="143">
        <v>45825</v>
      </c>
      <c r="I290" s="142">
        <v>45821</v>
      </c>
      <c r="J290" s="143">
        <v>45824</v>
      </c>
      <c r="K290" s="143">
        <v>45824</v>
      </c>
      <c r="L290" s="138" t="s">
        <v>256</v>
      </c>
      <c r="M290" s="137" t="s">
        <v>92</v>
      </c>
      <c r="N290" s="138" t="s">
        <v>1857</v>
      </c>
      <c r="O290" s="138">
        <v>79869</v>
      </c>
      <c r="P290" s="140" t="s">
        <v>165</v>
      </c>
      <c r="Q290" s="125" t="s">
        <v>166</v>
      </c>
      <c r="R290" s="126" t="s">
        <v>167</v>
      </c>
      <c r="S290" s="149" t="s">
        <v>168</v>
      </c>
      <c r="T290" s="150" t="s">
        <v>168</v>
      </c>
      <c r="U290" s="136" t="s">
        <v>169</v>
      </c>
      <c r="V290" s="139" t="s">
        <v>1858</v>
      </c>
      <c r="W290" s="146" t="s">
        <v>259</v>
      </c>
      <c r="X290" s="136" t="s">
        <v>1859</v>
      </c>
      <c r="Y290" s="136">
        <v>1050941</v>
      </c>
      <c r="Z290" s="136">
        <v>988430</v>
      </c>
      <c r="AA290" s="136">
        <v>513533</v>
      </c>
      <c r="AB290" s="136" t="s">
        <v>173</v>
      </c>
      <c r="AC290" s="136" t="s">
        <v>174</v>
      </c>
      <c r="AD290" s="137" t="s">
        <v>25</v>
      </c>
      <c r="AE290" s="143" t="s">
        <v>189</v>
      </c>
      <c r="AF290" s="123" t="s">
        <v>177</v>
      </c>
      <c r="AG290" s="136">
        <v>1</v>
      </c>
      <c r="AH290" s="121">
        <v>0</v>
      </c>
      <c r="AI290" s="127">
        <f>IF(AD290="TIPO I",'BASE LIQUIDACION REDEBAN 2025'!$B$2,IF(AD290="TIPO II",'BASE LIQUIDACION REDEBAN 2025'!$B$3,IF(AD290="TIPO III",'BASE LIQUIDACION REDEBAN 2025'!$B$4,IF(AD290="TIPO IV",'BASE LIQUIDACION REDEBAN 2025'!$B$5,IF(AE290="AEREO",'BASE LIQUIDACION REDEBAN 2025'!$B$6,'BASE LIQUIDACION REDEBAN 2025'!$B$5)))))</f>
        <v>75096.394270399993</v>
      </c>
      <c r="AJ290" s="127">
        <f>IF(AD290="TIPO I",'BASE LIQUIDACION REDEBAN 2025'!$B$10,IF(AD290="TIPO II",'BASE LIQUIDACION REDEBAN 2025'!$B$11,IF(AD290="TIPO III",'BASE LIQUIDACION REDEBAN 2025'!$B$12,'BASE LIQUIDACION REDEBAN 2025'!$B$13)))</f>
        <v>75096.394270399993</v>
      </c>
      <c r="AK290" s="128">
        <f t="shared" si="5"/>
        <v>75096.394270399993</v>
      </c>
    </row>
    <row r="291" spans="1:37" s="85" customFormat="1" ht="14.25" customHeight="1">
      <c r="A291" s="136" t="s">
        <v>100</v>
      </c>
      <c r="B291" s="8" t="str">
        <f>VLOOKUP(A291,'CENTRO DE COSTOS'!A:D,4,FALSE)</f>
        <v>KEVIN ALEXIS CORZO BUSTOS</v>
      </c>
      <c r="C291" s="8" t="str">
        <f>VLOOKUP(A291,'CENTRO DE COSTOS'!A:D,2,FALSE)</f>
        <v>0004-0007</v>
      </c>
      <c r="D291" s="136">
        <v>50001</v>
      </c>
      <c r="E291" s="122" t="s">
        <v>1860</v>
      </c>
      <c r="F291" s="8" t="s">
        <v>1861</v>
      </c>
      <c r="G291" s="142">
        <v>45821</v>
      </c>
      <c r="H291" s="143">
        <v>45825</v>
      </c>
      <c r="I291" s="142">
        <v>45821</v>
      </c>
      <c r="J291" s="143">
        <v>45824</v>
      </c>
      <c r="K291" s="143">
        <v>45824</v>
      </c>
      <c r="L291" s="138" t="s">
        <v>192</v>
      </c>
      <c r="M291" s="137" t="s">
        <v>100</v>
      </c>
      <c r="N291" s="138" t="s">
        <v>1862</v>
      </c>
      <c r="O291" s="138">
        <v>79872</v>
      </c>
      <c r="P291" s="140" t="s">
        <v>165</v>
      </c>
      <c r="Q291" s="125" t="s">
        <v>166</v>
      </c>
      <c r="R291" s="126" t="s">
        <v>167</v>
      </c>
      <c r="S291" s="149" t="s">
        <v>168</v>
      </c>
      <c r="T291" s="150" t="s">
        <v>168</v>
      </c>
      <c r="U291" s="136" t="s">
        <v>169</v>
      </c>
      <c r="V291" s="139" t="s">
        <v>1863</v>
      </c>
      <c r="W291" s="146" t="s">
        <v>196</v>
      </c>
      <c r="X291" s="136" t="s">
        <v>1864</v>
      </c>
      <c r="Y291" s="136">
        <v>1227953</v>
      </c>
      <c r="Z291" s="136" t="s">
        <v>173</v>
      </c>
      <c r="AA291" s="136" t="s">
        <v>1865</v>
      </c>
      <c r="AB291" s="136" t="s">
        <v>173</v>
      </c>
      <c r="AC291" s="136" t="s">
        <v>174</v>
      </c>
      <c r="AD291" s="137" t="s">
        <v>25</v>
      </c>
      <c r="AE291" s="143" t="s">
        <v>189</v>
      </c>
      <c r="AF291" s="123" t="s">
        <v>177</v>
      </c>
      <c r="AG291" s="136">
        <v>1</v>
      </c>
      <c r="AH291" s="121">
        <v>0</v>
      </c>
      <c r="AI291" s="127">
        <f>IF(AD291="TIPO I",'BASE LIQUIDACION REDEBAN 2025'!$B$2,IF(AD291="TIPO II",'BASE LIQUIDACION REDEBAN 2025'!$B$3,IF(AD291="TIPO III",'BASE LIQUIDACION REDEBAN 2025'!$B$4,IF(AD291="TIPO IV",'BASE LIQUIDACION REDEBAN 2025'!$B$5,IF(AE291="AEREO",'BASE LIQUIDACION REDEBAN 2025'!$B$6,'BASE LIQUIDACION REDEBAN 2025'!$B$5)))))</f>
        <v>75096.394270399993</v>
      </c>
      <c r="AJ291" s="127">
        <f>IF(AD291="TIPO I",'BASE LIQUIDACION REDEBAN 2025'!$B$10,IF(AD291="TIPO II",'BASE LIQUIDACION REDEBAN 2025'!$B$11,IF(AD291="TIPO III",'BASE LIQUIDACION REDEBAN 2025'!$B$12,'BASE LIQUIDACION REDEBAN 2025'!$B$13)))</f>
        <v>75096.394270399993</v>
      </c>
      <c r="AK291" s="128">
        <f t="shared" si="5"/>
        <v>75096.394270399993</v>
      </c>
    </row>
    <row r="292" spans="1:37" s="85" customFormat="1" ht="14.25" customHeight="1">
      <c r="A292" s="136" t="s">
        <v>72</v>
      </c>
      <c r="B292" s="8" t="str">
        <f>VLOOKUP(A292,'CENTRO DE COSTOS'!A:D,4,FALSE)</f>
        <v>MIGUEL JULIÁN HERNÁNDEZ GUARÍN</v>
      </c>
      <c r="C292" s="8" t="str">
        <f>VLOOKUP(A292,'CENTRO DE COSTOS'!A:D,2,FALSE)</f>
        <v>0004-0008</v>
      </c>
      <c r="D292" s="136">
        <v>68001</v>
      </c>
      <c r="E292" s="122" t="s">
        <v>1866</v>
      </c>
      <c r="F292" s="8" t="s">
        <v>1867</v>
      </c>
      <c r="G292" s="142">
        <v>45821</v>
      </c>
      <c r="H292" s="143">
        <v>45825</v>
      </c>
      <c r="I292" s="142">
        <v>45821</v>
      </c>
      <c r="J292" s="143">
        <v>45824</v>
      </c>
      <c r="K292" s="143">
        <v>45824</v>
      </c>
      <c r="L292" s="138" t="s">
        <v>180</v>
      </c>
      <c r="M292" s="137" t="s">
        <v>72</v>
      </c>
      <c r="N292" s="138" t="s">
        <v>1868</v>
      </c>
      <c r="O292" s="138">
        <v>79857</v>
      </c>
      <c r="P292" s="140" t="s">
        <v>165</v>
      </c>
      <c r="Q292" s="125" t="s">
        <v>166</v>
      </c>
      <c r="R292" s="126" t="s">
        <v>167</v>
      </c>
      <c r="S292" s="149" t="s">
        <v>168</v>
      </c>
      <c r="T292" s="150" t="s">
        <v>168</v>
      </c>
      <c r="U292" s="136" t="s">
        <v>169</v>
      </c>
      <c r="V292" s="139" t="s">
        <v>1869</v>
      </c>
      <c r="W292" s="146" t="s">
        <v>866</v>
      </c>
      <c r="X292" s="136" t="s">
        <v>1870</v>
      </c>
      <c r="Y292" s="136">
        <v>960496</v>
      </c>
      <c r="Z292" s="136" t="s">
        <v>173</v>
      </c>
      <c r="AA292" s="136">
        <v>915613</v>
      </c>
      <c r="AB292" s="136" t="s">
        <v>173</v>
      </c>
      <c r="AC292" s="136" t="s">
        <v>174</v>
      </c>
      <c r="AD292" s="137" t="s">
        <v>25</v>
      </c>
      <c r="AE292" s="143" t="s">
        <v>189</v>
      </c>
      <c r="AF292" s="123" t="s">
        <v>177</v>
      </c>
      <c r="AG292" s="136">
        <v>1</v>
      </c>
      <c r="AH292" s="121">
        <v>0</v>
      </c>
      <c r="AI292" s="127">
        <f>IF(AD292="TIPO I",'BASE LIQUIDACION REDEBAN 2025'!$B$2,IF(AD292="TIPO II",'BASE LIQUIDACION REDEBAN 2025'!$B$3,IF(AD292="TIPO III",'BASE LIQUIDACION REDEBAN 2025'!$B$4,IF(AD292="TIPO IV",'BASE LIQUIDACION REDEBAN 2025'!$B$5,IF(AE292="AEREO",'BASE LIQUIDACION REDEBAN 2025'!$B$6,'BASE LIQUIDACION REDEBAN 2025'!$B$5)))))</f>
        <v>75096.394270399993</v>
      </c>
      <c r="AJ292" s="127">
        <f>IF(AD292="TIPO I",'BASE LIQUIDACION REDEBAN 2025'!$B$10,IF(AD292="TIPO II",'BASE LIQUIDACION REDEBAN 2025'!$B$11,IF(AD292="TIPO III",'BASE LIQUIDACION REDEBAN 2025'!$B$12,'BASE LIQUIDACION REDEBAN 2025'!$B$13)))</f>
        <v>75096.394270399993</v>
      </c>
      <c r="AK292" s="128">
        <f t="shared" si="5"/>
        <v>75096.394270399993</v>
      </c>
    </row>
    <row r="293" spans="1:37" s="85" customFormat="1" ht="14.25" customHeight="1">
      <c r="A293" s="136" t="s">
        <v>92</v>
      </c>
      <c r="B293" s="8" t="str">
        <f>VLOOKUP(A293,'CENTRO DE COSTOS'!A:D,4,FALSE)</f>
        <v>KEVIN ALEXIS CORZO BUSTOS</v>
      </c>
      <c r="C293" s="8" t="str">
        <f>VLOOKUP(A293,'CENTRO DE COSTOS'!A:D,2,FALSE)</f>
        <v>0004-0007</v>
      </c>
      <c r="D293" s="136">
        <v>18001</v>
      </c>
      <c r="E293" s="122" t="s">
        <v>1871</v>
      </c>
      <c r="F293" s="8" t="s">
        <v>1872</v>
      </c>
      <c r="G293" s="142">
        <v>45821</v>
      </c>
      <c r="H293" s="143">
        <v>45825</v>
      </c>
      <c r="I293" s="142">
        <v>45821</v>
      </c>
      <c r="J293" s="143">
        <v>45825</v>
      </c>
      <c r="K293" s="143">
        <v>45825</v>
      </c>
      <c r="L293" s="138" t="s">
        <v>1649</v>
      </c>
      <c r="M293" s="137" t="s">
        <v>82</v>
      </c>
      <c r="N293" s="138" t="s">
        <v>1873</v>
      </c>
      <c r="O293" s="138">
        <v>79864</v>
      </c>
      <c r="P293" s="140" t="s">
        <v>165</v>
      </c>
      <c r="Q293" s="125" t="s">
        <v>166</v>
      </c>
      <c r="R293" s="126" t="s">
        <v>167</v>
      </c>
      <c r="S293" s="149" t="s">
        <v>168</v>
      </c>
      <c r="T293" s="150" t="s">
        <v>168</v>
      </c>
      <c r="U293" s="136" t="s">
        <v>169</v>
      </c>
      <c r="V293" s="139" t="s">
        <v>1874</v>
      </c>
      <c r="W293" s="146" t="s">
        <v>1326</v>
      </c>
      <c r="X293" s="136" t="s">
        <v>1875</v>
      </c>
      <c r="Y293" s="136">
        <v>1042180</v>
      </c>
      <c r="Z293" s="136">
        <v>1108264</v>
      </c>
      <c r="AA293" s="136">
        <v>519669</v>
      </c>
      <c r="AB293" s="136" t="s">
        <v>173</v>
      </c>
      <c r="AC293" s="136" t="s">
        <v>174</v>
      </c>
      <c r="AD293" s="137" t="s">
        <v>32</v>
      </c>
      <c r="AE293" s="143" t="s">
        <v>189</v>
      </c>
      <c r="AF293" s="123" t="s">
        <v>177</v>
      </c>
      <c r="AG293" s="136">
        <v>1</v>
      </c>
      <c r="AH293" s="121">
        <v>0</v>
      </c>
      <c r="AI293" s="127">
        <f>IF(AD293="TIPO I",'BASE LIQUIDACION REDEBAN 2025'!$B$2,IF(AD293="TIPO II",'BASE LIQUIDACION REDEBAN 2025'!$B$3,IF(AD293="TIPO III",'BASE LIQUIDACION REDEBAN 2025'!$B$4,IF(AD293="TIPO IV",'BASE LIQUIDACION REDEBAN 2025'!$B$5,IF(AE293="AEREO",'BASE LIQUIDACION REDEBAN 2025'!$B$6,'BASE LIQUIDACION REDEBAN 2025'!$B$5)))))</f>
        <v>504832.64687880001</v>
      </c>
      <c r="AJ293" s="127">
        <f>IF(AD293="TIPO I",'BASE LIQUIDACION REDEBAN 2025'!$B$10,IF(AD293="TIPO II",'BASE LIQUIDACION REDEBAN 2025'!$B$11,IF(AD293="TIPO III",'BASE LIQUIDACION REDEBAN 2025'!$B$12,'BASE LIQUIDACION REDEBAN 2025'!$B$13)))</f>
        <v>196536.5258152</v>
      </c>
      <c r="AK293" s="128">
        <f t="shared" si="5"/>
        <v>504832.64687880001</v>
      </c>
    </row>
    <row r="294" spans="1:37" s="85" customFormat="1" ht="14.25" customHeight="1">
      <c r="A294" s="136" t="s">
        <v>100</v>
      </c>
      <c r="B294" s="8" t="str">
        <f>VLOOKUP(A294,'CENTRO DE COSTOS'!A:D,4,FALSE)</f>
        <v>KEVIN ALEXIS CORZO BUSTOS</v>
      </c>
      <c r="C294" s="8" t="str">
        <f>VLOOKUP(A294,'CENTRO DE COSTOS'!A:D,2,FALSE)</f>
        <v>0004-0007</v>
      </c>
      <c r="D294" s="136">
        <v>95025</v>
      </c>
      <c r="E294" s="122" t="s">
        <v>1876</v>
      </c>
      <c r="F294" s="8" t="s">
        <v>1877</v>
      </c>
      <c r="G294" s="142">
        <v>45821</v>
      </c>
      <c r="H294" s="143">
        <v>45825</v>
      </c>
      <c r="I294" s="142">
        <v>45821</v>
      </c>
      <c r="J294" s="143">
        <v>45834</v>
      </c>
      <c r="K294" s="143">
        <v>45834</v>
      </c>
      <c r="L294" s="138" t="s">
        <v>1115</v>
      </c>
      <c r="M294" s="137" t="s">
        <v>1457</v>
      </c>
      <c r="N294" s="138" t="s">
        <v>1878</v>
      </c>
      <c r="O294" s="138">
        <v>79862</v>
      </c>
      <c r="P294" s="140" t="s">
        <v>165</v>
      </c>
      <c r="Q294" s="125" t="s">
        <v>166</v>
      </c>
      <c r="R294" s="126" t="s">
        <v>167</v>
      </c>
      <c r="S294" s="149" t="s">
        <v>168</v>
      </c>
      <c r="T294" s="150" t="s">
        <v>168</v>
      </c>
      <c r="U294" s="136" t="s">
        <v>169</v>
      </c>
      <c r="V294" s="139" t="s">
        <v>1879</v>
      </c>
      <c r="W294" s="146" t="s">
        <v>246</v>
      </c>
      <c r="X294" s="136" t="s">
        <v>1880</v>
      </c>
      <c r="Y294" s="136">
        <v>1221303</v>
      </c>
      <c r="Z294" s="136" t="s">
        <v>173</v>
      </c>
      <c r="AA294" s="136" t="s">
        <v>1881</v>
      </c>
      <c r="AB294" s="136" t="s">
        <v>173</v>
      </c>
      <c r="AC294" s="136" t="s">
        <v>174</v>
      </c>
      <c r="AD294" s="137" t="s">
        <v>32</v>
      </c>
      <c r="AE294" s="143" t="s">
        <v>189</v>
      </c>
      <c r="AF294" s="123" t="s">
        <v>177</v>
      </c>
      <c r="AG294" s="136">
        <v>1</v>
      </c>
      <c r="AH294" s="121">
        <v>0</v>
      </c>
      <c r="AI294" s="127">
        <f>IF(AD294="TIPO I",'BASE LIQUIDACION REDEBAN 2025'!$B$2,IF(AD294="TIPO II",'BASE LIQUIDACION REDEBAN 2025'!$B$3,IF(AD294="TIPO III",'BASE LIQUIDACION REDEBAN 2025'!$B$4,IF(AD294="TIPO IV",'BASE LIQUIDACION REDEBAN 2025'!$B$5,IF(AE294="AEREO",'BASE LIQUIDACION REDEBAN 2025'!$B$6,'BASE LIQUIDACION REDEBAN 2025'!$B$5)))))</f>
        <v>504832.64687880001</v>
      </c>
      <c r="AJ294" s="127">
        <f>IF(AD294="TIPO I",'BASE LIQUIDACION REDEBAN 2025'!$B$10,IF(AD294="TIPO II",'BASE LIQUIDACION REDEBAN 2025'!$B$11,IF(AD294="TIPO III",'BASE LIQUIDACION REDEBAN 2025'!$B$12,'BASE LIQUIDACION REDEBAN 2025'!$B$13)))</f>
        <v>196536.5258152</v>
      </c>
      <c r="AK294" s="128">
        <f t="shared" si="5"/>
        <v>504832.64687880001</v>
      </c>
    </row>
    <row r="295" spans="1:37" s="85" customFormat="1" ht="14.25" customHeight="1">
      <c r="A295" s="136" t="s">
        <v>72</v>
      </c>
      <c r="B295" s="8" t="str">
        <f>VLOOKUP(A295,'CENTRO DE COSTOS'!A:D,4,FALSE)</f>
        <v>MIGUEL JULIÁN HERNÁNDEZ GUARÍN</v>
      </c>
      <c r="C295" s="8" t="str">
        <f>VLOOKUP(A295,'CENTRO DE COSTOS'!A:D,2,FALSE)</f>
        <v>0004-0008</v>
      </c>
      <c r="D295" s="136">
        <v>68307</v>
      </c>
      <c r="E295" s="122" t="s">
        <v>1882</v>
      </c>
      <c r="F295" s="8" t="s">
        <v>1883</v>
      </c>
      <c r="G295" s="142">
        <v>45821</v>
      </c>
      <c r="H295" s="143">
        <v>45825</v>
      </c>
      <c r="I295" s="142">
        <v>45821</v>
      </c>
      <c r="J295" s="143">
        <v>45824</v>
      </c>
      <c r="K295" s="143">
        <v>45824</v>
      </c>
      <c r="L295" s="138" t="s">
        <v>180</v>
      </c>
      <c r="M295" s="137" t="s">
        <v>1617</v>
      </c>
      <c r="N295" s="138" t="s">
        <v>1884</v>
      </c>
      <c r="O295" s="138">
        <v>79867</v>
      </c>
      <c r="P295" s="140" t="s">
        <v>165</v>
      </c>
      <c r="Q295" s="125" t="s">
        <v>166</v>
      </c>
      <c r="R295" s="126" t="s">
        <v>167</v>
      </c>
      <c r="S295" s="149" t="s">
        <v>168</v>
      </c>
      <c r="T295" s="150" t="s">
        <v>168</v>
      </c>
      <c r="U295" s="136" t="s">
        <v>169</v>
      </c>
      <c r="V295" s="139" t="s">
        <v>1885</v>
      </c>
      <c r="W295" s="146" t="s">
        <v>1886</v>
      </c>
      <c r="X295" s="136" t="s">
        <v>1887</v>
      </c>
      <c r="Y295" s="136">
        <v>914673</v>
      </c>
      <c r="Z295" s="136" t="s">
        <v>173</v>
      </c>
      <c r="AA295" s="136">
        <v>905863</v>
      </c>
      <c r="AB295" s="136" t="s">
        <v>173</v>
      </c>
      <c r="AC295" s="136" t="s">
        <v>174</v>
      </c>
      <c r="AD295" s="137" t="s">
        <v>25</v>
      </c>
      <c r="AE295" s="143" t="s">
        <v>189</v>
      </c>
      <c r="AF295" s="123" t="s">
        <v>177</v>
      </c>
      <c r="AG295" s="136">
        <v>1</v>
      </c>
      <c r="AH295" s="121">
        <v>0</v>
      </c>
      <c r="AI295" s="127">
        <f>IF(AD295="TIPO I",'BASE LIQUIDACION REDEBAN 2025'!$B$2,IF(AD295="TIPO II",'BASE LIQUIDACION REDEBAN 2025'!$B$3,IF(AD295="TIPO III",'BASE LIQUIDACION REDEBAN 2025'!$B$4,IF(AD295="TIPO IV",'BASE LIQUIDACION REDEBAN 2025'!$B$5,IF(AE295="AEREO",'BASE LIQUIDACION REDEBAN 2025'!$B$6,'BASE LIQUIDACION REDEBAN 2025'!$B$5)))))</f>
        <v>75096.394270399993</v>
      </c>
      <c r="AJ295" s="127">
        <f>IF(AD295="TIPO I",'BASE LIQUIDACION REDEBAN 2025'!$B$10,IF(AD295="TIPO II",'BASE LIQUIDACION REDEBAN 2025'!$B$11,IF(AD295="TIPO III",'BASE LIQUIDACION REDEBAN 2025'!$B$12,'BASE LIQUIDACION REDEBAN 2025'!$B$13)))</f>
        <v>75096.394270399993</v>
      </c>
      <c r="AK295" s="128">
        <f t="shared" si="5"/>
        <v>75096.394270399993</v>
      </c>
    </row>
    <row r="296" spans="1:37" s="85" customFormat="1" ht="14.25" customHeight="1">
      <c r="A296" s="136" t="s">
        <v>100</v>
      </c>
      <c r="B296" s="8" t="str">
        <f>VLOOKUP(A296,'CENTRO DE COSTOS'!A:D,4,FALSE)</f>
        <v>KEVIN ALEXIS CORZO BUSTOS</v>
      </c>
      <c r="C296" s="8" t="str">
        <f>VLOOKUP(A296,'CENTRO DE COSTOS'!A:D,2,FALSE)</f>
        <v>0004-0007</v>
      </c>
      <c r="D296" s="136">
        <v>50711</v>
      </c>
      <c r="E296" s="122" t="s">
        <v>1888</v>
      </c>
      <c r="F296" s="8" t="s">
        <v>1889</v>
      </c>
      <c r="G296" s="142">
        <v>45821</v>
      </c>
      <c r="H296" s="143">
        <v>45825</v>
      </c>
      <c r="I296" s="142">
        <v>45821</v>
      </c>
      <c r="J296" s="143">
        <v>45824</v>
      </c>
      <c r="K296" s="143">
        <v>45824</v>
      </c>
      <c r="L296" s="138" t="s">
        <v>192</v>
      </c>
      <c r="M296" s="137" t="s">
        <v>1811</v>
      </c>
      <c r="N296" s="138" t="s">
        <v>1890</v>
      </c>
      <c r="O296" s="138">
        <v>79874</v>
      </c>
      <c r="P296" s="140" t="s">
        <v>165</v>
      </c>
      <c r="Q296" s="125" t="s">
        <v>166</v>
      </c>
      <c r="R296" s="126" t="s">
        <v>167</v>
      </c>
      <c r="S296" s="149" t="s">
        <v>168</v>
      </c>
      <c r="T296" s="150" t="s">
        <v>168</v>
      </c>
      <c r="U296" s="136" t="s">
        <v>169</v>
      </c>
      <c r="V296" s="139" t="s">
        <v>1891</v>
      </c>
      <c r="W296" s="146" t="s">
        <v>246</v>
      </c>
      <c r="X296" s="136" t="s">
        <v>1892</v>
      </c>
      <c r="Y296" s="136">
        <v>1218609</v>
      </c>
      <c r="Z296" s="136" t="s">
        <v>173</v>
      </c>
      <c r="AA296" s="136">
        <v>1170870</v>
      </c>
      <c r="AB296" s="136" t="s">
        <v>173</v>
      </c>
      <c r="AC296" s="136" t="s">
        <v>174</v>
      </c>
      <c r="AD296" s="137" t="s">
        <v>30</v>
      </c>
      <c r="AE296" s="143" t="s">
        <v>189</v>
      </c>
      <c r="AF296" s="123" t="s">
        <v>177</v>
      </c>
      <c r="AG296" s="136">
        <v>1</v>
      </c>
      <c r="AH296" s="121">
        <v>0</v>
      </c>
      <c r="AI296" s="127">
        <f>IF(AD296="TIPO I",'BASE LIQUIDACION REDEBAN 2025'!$B$2,IF(AD296="TIPO II",'BASE LIQUIDACION REDEBAN 2025'!$B$3,IF(AD296="TIPO III",'BASE LIQUIDACION REDEBAN 2025'!$B$4,IF(AD296="TIPO IV",'BASE LIQUIDACION REDEBAN 2025'!$B$5,IF(AE296="AEREO",'BASE LIQUIDACION REDEBAN 2025'!$B$6,'BASE LIQUIDACION REDEBAN 2025'!$B$5)))))</f>
        <v>275728.78077800001</v>
      </c>
      <c r="AJ296" s="127">
        <f>IF(AD296="TIPO I",'BASE LIQUIDACION REDEBAN 2025'!$B$10,IF(AD296="TIPO II",'BASE LIQUIDACION REDEBAN 2025'!$B$11,IF(AD296="TIPO III",'BASE LIQUIDACION REDEBAN 2025'!$B$12,'BASE LIQUIDACION REDEBAN 2025'!$B$13)))</f>
        <v>196536.5258152</v>
      </c>
      <c r="AK296" s="128">
        <f t="shared" si="5"/>
        <v>275728.78077800001</v>
      </c>
    </row>
    <row r="297" spans="1:37" s="85" customFormat="1" ht="14.25" customHeight="1">
      <c r="A297" s="136" t="s">
        <v>76</v>
      </c>
      <c r="B297" s="8" t="str">
        <f>VLOOKUP(A297,'CENTRO DE COSTOS'!A:D,4,FALSE)</f>
        <v>DIEGO FERNANDO HENAO CARDONA</v>
      </c>
      <c r="C297" s="8" t="str">
        <f>VLOOKUP(A297,'CENTRO DE COSTOS'!A:D,2,FALSE)</f>
        <v>0004-0003</v>
      </c>
      <c r="D297" s="136">
        <v>76520</v>
      </c>
      <c r="E297" s="122" t="s">
        <v>1893</v>
      </c>
      <c r="F297" s="8" t="s">
        <v>1894</v>
      </c>
      <c r="G297" s="142">
        <v>45821</v>
      </c>
      <c r="H297" s="143">
        <v>45825</v>
      </c>
      <c r="I297" s="142">
        <v>45821</v>
      </c>
      <c r="J297" s="143">
        <v>45824</v>
      </c>
      <c r="K297" s="143">
        <v>45824</v>
      </c>
      <c r="L297" s="138" t="s">
        <v>230</v>
      </c>
      <c r="M297" s="137" t="s">
        <v>754</v>
      </c>
      <c r="N297" s="138" t="s">
        <v>1895</v>
      </c>
      <c r="O297" s="138">
        <v>79565</v>
      </c>
      <c r="P297" s="140" t="s">
        <v>233</v>
      </c>
      <c r="Q297" s="125" t="s">
        <v>166</v>
      </c>
      <c r="R297" s="126" t="s">
        <v>167</v>
      </c>
      <c r="S297" s="149" t="s">
        <v>168</v>
      </c>
      <c r="T297" s="150" t="s">
        <v>168</v>
      </c>
      <c r="U297" s="136" t="s">
        <v>169</v>
      </c>
      <c r="V297" s="139" t="s">
        <v>1896</v>
      </c>
      <c r="W297" s="146" t="s">
        <v>240</v>
      </c>
      <c r="X297" s="136" t="s">
        <v>1897</v>
      </c>
      <c r="Y297" s="136">
        <v>1006114</v>
      </c>
      <c r="Z297" s="136">
        <v>793238</v>
      </c>
      <c r="AA297" s="136">
        <v>932245</v>
      </c>
      <c r="AB297" s="136" t="s">
        <v>173</v>
      </c>
      <c r="AC297" s="136" t="s">
        <v>174</v>
      </c>
      <c r="AD297" s="137" t="s">
        <v>25</v>
      </c>
      <c r="AE297" s="143" t="s">
        <v>189</v>
      </c>
      <c r="AF297" s="123" t="s">
        <v>177</v>
      </c>
      <c r="AG297" s="136">
        <v>1</v>
      </c>
      <c r="AH297" s="121">
        <v>0</v>
      </c>
      <c r="AI297" s="127">
        <f>IF(AD297="TIPO I",'BASE LIQUIDACION REDEBAN 2025'!$B$2,IF(AD297="TIPO II",'BASE LIQUIDACION REDEBAN 2025'!$B$3,IF(AD297="TIPO III",'BASE LIQUIDACION REDEBAN 2025'!$B$4,IF(AD297="TIPO IV",'BASE LIQUIDACION REDEBAN 2025'!$B$5,IF(AE297="AEREO",'BASE LIQUIDACION REDEBAN 2025'!$B$6,'BASE LIQUIDACION REDEBAN 2025'!$B$5)))))</f>
        <v>75096.394270399993</v>
      </c>
      <c r="AJ297" s="127">
        <f>IF(AD297="TIPO I",'BASE LIQUIDACION REDEBAN 2025'!$B$10,IF(AD297="TIPO II",'BASE LIQUIDACION REDEBAN 2025'!$B$11,IF(AD297="TIPO III",'BASE LIQUIDACION REDEBAN 2025'!$B$12,'BASE LIQUIDACION REDEBAN 2025'!$B$13)))</f>
        <v>75096.394270399993</v>
      </c>
      <c r="AK297" s="128">
        <f t="shared" si="5"/>
        <v>75096.394270399993</v>
      </c>
    </row>
    <row r="298" spans="1:37" s="85" customFormat="1" ht="14.25" customHeight="1">
      <c r="A298" s="136" t="s">
        <v>98</v>
      </c>
      <c r="B298" s="8" t="str">
        <f>VLOOKUP(A298,'CENTRO DE COSTOS'!A:D,4,FALSE)</f>
        <v>MIGUEL JULIÁN HERNÁNDEZ GUARÍN</v>
      </c>
      <c r="C298" s="8" t="str">
        <f>VLOOKUP(A298,'CENTRO DE COSTOS'!A:D,2,FALSE)</f>
        <v>0004-0008</v>
      </c>
      <c r="D298" s="136">
        <v>15001</v>
      </c>
      <c r="E298" s="122" t="s">
        <v>1898</v>
      </c>
      <c r="F298" s="8" t="s">
        <v>1899</v>
      </c>
      <c r="G298" s="142">
        <v>45821</v>
      </c>
      <c r="H298" s="143">
        <v>45825</v>
      </c>
      <c r="I298" s="142">
        <v>45821</v>
      </c>
      <c r="J298" s="143">
        <v>45824</v>
      </c>
      <c r="K298" s="143">
        <v>45824</v>
      </c>
      <c r="L298" s="138" t="s">
        <v>371</v>
      </c>
      <c r="M298" s="137" t="s">
        <v>98</v>
      </c>
      <c r="N298" s="138" t="s">
        <v>1900</v>
      </c>
      <c r="O298" s="138">
        <v>20802</v>
      </c>
      <c r="P298" s="140" t="s">
        <v>717</v>
      </c>
      <c r="Q298" s="125" t="s">
        <v>166</v>
      </c>
      <c r="R298" s="126" t="s">
        <v>167</v>
      </c>
      <c r="S298" s="149" t="s">
        <v>168</v>
      </c>
      <c r="T298" s="150" t="s">
        <v>168</v>
      </c>
      <c r="U298" s="136" t="s">
        <v>169</v>
      </c>
      <c r="V298" s="139" t="s">
        <v>1901</v>
      </c>
      <c r="W298" s="146" t="s">
        <v>1163</v>
      </c>
      <c r="X298" s="136" t="s">
        <v>1902</v>
      </c>
      <c r="Y298" s="136">
        <v>981962</v>
      </c>
      <c r="Z298" s="136" t="s">
        <v>173</v>
      </c>
      <c r="AA298" s="136">
        <v>1146023</v>
      </c>
      <c r="AB298" s="136" t="s">
        <v>173</v>
      </c>
      <c r="AC298" s="136" t="s">
        <v>720</v>
      </c>
      <c r="AD298" s="137" t="s">
        <v>25</v>
      </c>
      <c r="AE298" s="143" t="s">
        <v>189</v>
      </c>
      <c r="AF298" s="123" t="s">
        <v>177</v>
      </c>
      <c r="AG298" s="136">
        <v>1</v>
      </c>
      <c r="AH298" s="121">
        <v>0</v>
      </c>
      <c r="AI298" s="127">
        <f>IF(AD298="TIPO I",'BASE LIQUIDACION REDEBAN 2025'!$B$2,IF(AD298="TIPO II",'BASE LIQUIDACION REDEBAN 2025'!$B$3,IF(AD298="TIPO III",'BASE LIQUIDACION REDEBAN 2025'!$B$4,IF(AD298="TIPO IV",'BASE LIQUIDACION REDEBAN 2025'!$B$5,IF(AE298="AEREO",'BASE LIQUIDACION REDEBAN 2025'!$B$6,'BASE LIQUIDACION REDEBAN 2025'!$B$5)))))</f>
        <v>75096.394270399993</v>
      </c>
      <c r="AJ298" s="127">
        <f>IF(AD298="TIPO I",'BASE LIQUIDACION REDEBAN 2025'!$B$10,IF(AD298="TIPO II",'BASE LIQUIDACION REDEBAN 2025'!$B$11,IF(AD298="TIPO III",'BASE LIQUIDACION REDEBAN 2025'!$B$12,'BASE LIQUIDACION REDEBAN 2025'!$B$13)))</f>
        <v>75096.394270399993</v>
      </c>
      <c r="AK298" s="128">
        <f t="shared" si="5"/>
        <v>75096.394270399993</v>
      </c>
    </row>
    <row r="299" spans="1:37" s="85" customFormat="1" ht="14.25" customHeight="1">
      <c r="A299" s="136" t="s">
        <v>80</v>
      </c>
      <c r="B299" s="8" t="str">
        <f>VLOOKUP(A299,'CENTRO DE COSTOS'!A:D,4,FALSE)</f>
        <v>JOSE MAURICIO HERNANDEZ ROJAS</v>
      </c>
      <c r="C299" s="8" t="str">
        <f>VLOOKUP(A299,'CENTRO DE COSTOS'!A:D,2,FALSE)</f>
        <v>0004-0001</v>
      </c>
      <c r="D299" s="136">
        <v>13052</v>
      </c>
      <c r="E299" s="122" t="s">
        <v>1903</v>
      </c>
      <c r="F299" s="8" t="s">
        <v>1904</v>
      </c>
      <c r="G299" s="142">
        <v>45824</v>
      </c>
      <c r="H299" s="143">
        <v>45826</v>
      </c>
      <c r="I299" s="142">
        <v>45824</v>
      </c>
      <c r="J299" s="143">
        <v>45826</v>
      </c>
      <c r="K299" s="143">
        <v>45826</v>
      </c>
      <c r="L299" s="138" t="s">
        <v>364</v>
      </c>
      <c r="M299" s="137" t="s">
        <v>1905</v>
      </c>
      <c r="N299" s="138" t="s">
        <v>1906</v>
      </c>
      <c r="O299" s="138">
        <v>79876</v>
      </c>
      <c r="P299" s="140" t="s">
        <v>801</v>
      </c>
      <c r="Q299" s="125" t="s">
        <v>166</v>
      </c>
      <c r="R299" s="126" t="s">
        <v>167</v>
      </c>
      <c r="S299" s="149" t="s">
        <v>802</v>
      </c>
      <c r="T299" s="150" t="s">
        <v>803</v>
      </c>
      <c r="U299" s="136" t="s">
        <v>169</v>
      </c>
      <c r="V299" s="139" t="s">
        <v>1907</v>
      </c>
      <c r="W299" s="146" t="s">
        <v>367</v>
      </c>
      <c r="X299" s="136" t="s">
        <v>1908</v>
      </c>
      <c r="Y299" s="136">
        <v>916871</v>
      </c>
      <c r="Z299" s="136" t="s">
        <v>173</v>
      </c>
      <c r="AA299" s="136">
        <v>863724</v>
      </c>
      <c r="AB299" s="136" t="s">
        <v>173</v>
      </c>
      <c r="AC299" s="136" t="s">
        <v>174</v>
      </c>
      <c r="AD299" s="137" t="s">
        <v>28</v>
      </c>
      <c r="AE299" s="143" t="s">
        <v>189</v>
      </c>
      <c r="AF299" s="123" t="s">
        <v>177</v>
      </c>
      <c r="AG299" s="136">
        <v>1</v>
      </c>
      <c r="AH299" s="121">
        <v>0</v>
      </c>
      <c r="AI299" s="127">
        <f>IF(AD299="TIPO I",'BASE LIQUIDACION REDEBAN 2025'!$B$2,IF(AD299="TIPO II",'BASE LIQUIDACION REDEBAN 2025'!$B$3,IF(AD299="TIPO III",'BASE LIQUIDACION REDEBAN 2025'!$B$4,IF(AD299="TIPO IV",'BASE LIQUIDACION REDEBAN 2025'!$B$5,IF(AE299="AEREO",'BASE LIQUIDACION REDEBAN 2025'!$B$6,'BASE LIQUIDACION REDEBAN 2025'!$B$5)))))</f>
        <v>163813.69572160003</v>
      </c>
      <c r="AJ299" s="127">
        <f>IF(AD299="TIPO I",'BASE LIQUIDACION REDEBAN 2025'!$B$10,IF(AD299="TIPO II",'BASE LIQUIDACION REDEBAN 2025'!$B$11,IF(AD299="TIPO III",'BASE LIQUIDACION REDEBAN 2025'!$B$12,'BASE LIQUIDACION REDEBAN 2025'!$B$13)))</f>
        <v>140395.6348884</v>
      </c>
      <c r="AK299" s="128">
        <f t="shared" si="5"/>
        <v>163813.69572160003</v>
      </c>
    </row>
    <row r="300" spans="1:37" s="85" customFormat="1" ht="14.25" customHeight="1">
      <c r="A300" s="136" t="s">
        <v>76</v>
      </c>
      <c r="B300" s="8" t="str">
        <f>VLOOKUP(A300,'CENTRO DE COSTOS'!A:D,4,FALSE)</f>
        <v>DIEGO FERNANDO HENAO CARDONA</v>
      </c>
      <c r="C300" s="8" t="str">
        <f>VLOOKUP(A300,'CENTRO DE COSTOS'!A:D,2,FALSE)</f>
        <v>0004-0003</v>
      </c>
      <c r="D300" s="136">
        <v>76001</v>
      </c>
      <c r="E300" s="122" t="s">
        <v>1909</v>
      </c>
      <c r="F300" s="8" t="s">
        <v>1910</v>
      </c>
      <c r="G300" s="142">
        <v>45824</v>
      </c>
      <c r="H300" s="143">
        <v>45826</v>
      </c>
      <c r="I300" s="142">
        <v>45824</v>
      </c>
      <c r="J300" s="143">
        <v>45825</v>
      </c>
      <c r="K300" s="143">
        <v>45825</v>
      </c>
      <c r="L300" s="138" t="s">
        <v>230</v>
      </c>
      <c r="M300" s="137" t="s">
        <v>76</v>
      </c>
      <c r="N300" s="138" t="s">
        <v>1911</v>
      </c>
      <c r="O300" s="138">
        <v>79877</v>
      </c>
      <c r="P300" s="140" t="s">
        <v>801</v>
      </c>
      <c r="Q300" s="125" t="s">
        <v>166</v>
      </c>
      <c r="R300" s="126" t="s">
        <v>167</v>
      </c>
      <c r="S300" s="149" t="s">
        <v>802</v>
      </c>
      <c r="T300" s="150" t="s">
        <v>803</v>
      </c>
      <c r="U300" s="136" t="s">
        <v>169</v>
      </c>
      <c r="V300" s="139" t="s">
        <v>1912</v>
      </c>
      <c r="W300" s="146" t="s">
        <v>313</v>
      </c>
      <c r="X300" s="136" t="s">
        <v>1913</v>
      </c>
      <c r="Y300" s="136">
        <v>1169359</v>
      </c>
      <c r="Z300" s="136" t="s">
        <v>173</v>
      </c>
      <c r="AA300" s="136">
        <v>1114584</v>
      </c>
      <c r="AB300" s="136" t="s">
        <v>173</v>
      </c>
      <c r="AC300" s="136" t="s">
        <v>174</v>
      </c>
      <c r="AD300" s="137" t="s">
        <v>25</v>
      </c>
      <c r="AE300" s="143" t="s">
        <v>189</v>
      </c>
      <c r="AF300" s="123" t="s">
        <v>177</v>
      </c>
      <c r="AG300" s="136">
        <v>1</v>
      </c>
      <c r="AH300" s="121">
        <v>0</v>
      </c>
      <c r="AI300" s="127">
        <f>IF(AD300="TIPO I",'BASE LIQUIDACION REDEBAN 2025'!$B$2,IF(AD300="TIPO II",'BASE LIQUIDACION REDEBAN 2025'!$B$3,IF(AD300="TIPO III",'BASE LIQUIDACION REDEBAN 2025'!$B$4,IF(AD300="TIPO IV",'BASE LIQUIDACION REDEBAN 2025'!$B$5,IF(AE300="AEREO",'BASE LIQUIDACION REDEBAN 2025'!$B$6,'BASE LIQUIDACION REDEBAN 2025'!$B$5)))))</f>
        <v>75096.394270399993</v>
      </c>
      <c r="AJ300" s="127">
        <f>IF(AD300="TIPO I",'BASE LIQUIDACION REDEBAN 2025'!$B$10,IF(AD300="TIPO II",'BASE LIQUIDACION REDEBAN 2025'!$B$11,IF(AD300="TIPO III",'BASE LIQUIDACION REDEBAN 2025'!$B$12,'BASE LIQUIDACION REDEBAN 2025'!$B$13)))</f>
        <v>75096.394270399993</v>
      </c>
      <c r="AK300" s="128">
        <f t="shared" si="5"/>
        <v>75096.394270399993</v>
      </c>
    </row>
    <row r="301" spans="1:37" s="85" customFormat="1" ht="14.25" customHeight="1">
      <c r="A301" s="136" t="s">
        <v>68</v>
      </c>
      <c r="B301" s="8" t="str">
        <f>VLOOKUP(A301,'CENTRO DE COSTOS'!A:D,4,FALSE)</f>
        <v>WILLIAM ASDRUBAL ROZO ROZO</v>
      </c>
      <c r="C301" s="8" t="str">
        <f>VLOOKUP(A301,'CENTRO DE COSTOS'!A:D,2,FALSE)</f>
        <v>0004-0004</v>
      </c>
      <c r="D301" s="136">
        <v>25307</v>
      </c>
      <c r="E301" s="122" t="s">
        <v>1914</v>
      </c>
      <c r="F301" s="8" t="s">
        <v>1915</v>
      </c>
      <c r="G301" s="142">
        <v>45824</v>
      </c>
      <c r="H301" s="143">
        <v>45826</v>
      </c>
      <c r="I301" s="142">
        <v>45824</v>
      </c>
      <c r="J301" s="143">
        <v>45825</v>
      </c>
      <c r="K301" s="143">
        <v>45825</v>
      </c>
      <c r="L301" s="138" t="s">
        <v>298</v>
      </c>
      <c r="M301" s="137" t="s">
        <v>1916</v>
      </c>
      <c r="N301" s="138" t="s">
        <v>1917</v>
      </c>
      <c r="O301" s="138">
        <v>45800</v>
      </c>
      <c r="P301" s="140" t="s">
        <v>920</v>
      </c>
      <c r="Q301" s="125" t="s">
        <v>166</v>
      </c>
      <c r="R301" s="126" t="s">
        <v>167</v>
      </c>
      <c r="S301" s="149" t="s">
        <v>1022</v>
      </c>
      <c r="T301" s="150" t="s">
        <v>1918</v>
      </c>
      <c r="U301" s="136" t="s">
        <v>169</v>
      </c>
      <c r="V301" s="139" t="s">
        <v>1919</v>
      </c>
      <c r="W301" s="146" t="s">
        <v>656</v>
      </c>
      <c r="X301" s="136" t="s">
        <v>1920</v>
      </c>
      <c r="Y301" s="136">
        <v>1171251</v>
      </c>
      <c r="Z301" s="136" t="s">
        <v>173</v>
      </c>
      <c r="AA301" s="136">
        <v>1238837</v>
      </c>
      <c r="AB301" s="136" t="s">
        <v>173</v>
      </c>
      <c r="AC301" s="136" t="s">
        <v>720</v>
      </c>
      <c r="AD301" s="137" t="s">
        <v>30</v>
      </c>
      <c r="AE301" s="143" t="s">
        <v>189</v>
      </c>
      <c r="AF301" s="123" t="s">
        <v>177</v>
      </c>
      <c r="AG301" s="136">
        <v>1</v>
      </c>
      <c r="AH301" s="121">
        <v>0</v>
      </c>
      <c r="AI301" s="127">
        <f>IF(AD301="TIPO I",'BASE LIQUIDACION REDEBAN 2025'!$B$2,IF(AD301="TIPO II",'BASE LIQUIDACION REDEBAN 2025'!$B$3,IF(AD301="TIPO III",'BASE LIQUIDACION REDEBAN 2025'!$B$4,IF(AD301="TIPO IV",'BASE LIQUIDACION REDEBAN 2025'!$B$5,IF(AE301="AEREO",'BASE LIQUIDACION REDEBAN 2025'!$B$6,'BASE LIQUIDACION REDEBAN 2025'!$B$5)))))</f>
        <v>275728.78077800001</v>
      </c>
      <c r="AJ301" s="127">
        <f>IF(AD301="TIPO I",'BASE LIQUIDACION REDEBAN 2025'!$B$10,IF(AD301="TIPO II",'BASE LIQUIDACION REDEBAN 2025'!$B$11,IF(AD301="TIPO III",'BASE LIQUIDACION REDEBAN 2025'!$B$12,'BASE LIQUIDACION REDEBAN 2025'!$B$13)))</f>
        <v>196536.5258152</v>
      </c>
      <c r="AK301" s="128">
        <f t="shared" si="5"/>
        <v>275728.78077800001</v>
      </c>
    </row>
    <row r="302" spans="1:37" s="85" customFormat="1" ht="14.25" customHeight="1">
      <c r="A302" s="136" t="s">
        <v>86</v>
      </c>
      <c r="B302" s="8" t="str">
        <f>VLOOKUP(A302,'CENTRO DE COSTOS'!A:D,4,FALSE)</f>
        <v>KEVIN ALEXIS CORZO BUSTOS</v>
      </c>
      <c r="C302" s="8" t="str">
        <f>VLOOKUP(A302,'CENTRO DE COSTOS'!A:D,2,FALSE)</f>
        <v>0004-0007</v>
      </c>
      <c r="D302" s="136">
        <v>73001</v>
      </c>
      <c r="E302" s="122" t="s">
        <v>1921</v>
      </c>
      <c r="F302" s="8" t="s">
        <v>1922</v>
      </c>
      <c r="G302" s="142">
        <v>45824</v>
      </c>
      <c r="H302" s="143">
        <v>45826</v>
      </c>
      <c r="I302" s="142">
        <v>45824</v>
      </c>
      <c r="J302" s="143">
        <v>45825</v>
      </c>
      <c r="K302" s="143">
        <v>45825</v>
      </c>
      <c r="L302" s="138" t="s">
        <v>870</v>
      </c>
      <c r="M302" s="137" t="s">
        <v>86</v>
      </c>
      <c r="N302" s="138" t="s">
        <v>1630</v>
      </c>
      <c r="O302" s="138">
        <v>23580</v>
      </c>
      <c r="P302" s="140" t="s">
        <v>920</v>
      </c>
      <c r="Q302" s="125" t="s">
        <v>166</v>
      </c>
      <c r="R302" s="126" t="s">
        <v>167</v>
      </c>
      <c r="S302" s="149" t="s">
        <v>1022</v>
      </c>
      <c r="T302" s="150" t="s">
        <v>1023</v>
      </c>
      <c r="U302" s="136" t="s">
        <v>169</v>
      </c>
      <c r="V302" s="139" t="s">
        <v>1923</v>
      </c>
      <c r="W302" s="146" t="s">
        <v>1632</v>
      </c>
      <c r="X302" s="136" t="s">
        <v>1924</v>
      </c>
      <c r="Y302" s="136">
        <v>1235208</v>
      </c>
      <c r="Z302" s="136" t="s">
        <v>173</v>
      </c>
      <c r="AA302" s="136" t="s">
        <v>1925</v>
      </c>
      <c r="AB302" s="136" t="s">
        <v>173</v>
      </c>
      <c r="AC302" s="136" t="s">
        <v>720</v>
      </c>
      <c r="AD302" s="137" t="s">
        <v>25</v>
      </c>
      <c r="AE302" s="143" t="s">
        <v>189</v>
      </c>
      <c r="AF302" s="123" t="s">
        <v>177</v>
      </c>
      <c r="AG302" s="136">
        <v>1</v>
      </c>
      <c r="AH302" s="121">
        <v>0</v>
      </c>
      <c r="AI302" s="127">
        <f>IF(AD302="TIPO I",'BASE LIQUIDACION REDEBAN 2025'!$B$2,IF(AD302="TIPO II",'BASE LIQUIDACION REDEBAN 2025'!$B$3,IF(AD302="TIPO III",'BASE LIQUIDACION REDEBAN 2025'!$B$4,IF(AD302="TIPO IV",'BASE LIQUIDACION REDEBAN 2025'!$B$5,IF(AE302="AEREO",'BASE LIQUIDACION REDEBAN 2025'!$B$6,'BASE LIQUIDACION REDEBAN 2025'!$B$5)))))</f>
        <v>75096.394270399993</v>
      </c>
      <c r="AJ302" s="127">
        <f>IF(AD302="TIPO I",'BASE LIQUIDACION REDEBAN 2025'!$B$10,IF(AD302="TIPO II",'BASE LIQUIDACION REDEBAN 2025'!$B$11,IF(AD302="TIPO III",'BASE LIQUIDACION REDEBAN 2025'!$B$12,'BASE LIQUIDACION REDEBAN 2025'!$B$13)))</f>
        <v>75096.394270399993</v>
      </c>
      <c r="AK302" s="128">
        <f t="shared" si="5"/>
        <v>75096.394270399993</v>
      </c>
    </row>
    <row r="303" spans="1:37" s="85" customFormat="1" ht="14.25" customHeight="1">
      <c r="A303" s="136" t="s">
        <v>86</v>
      </c>
      <c r="B303" s="8" t="str">
        <f>VLOOKUP(A303,'CENTRO DE COSTOS'!A:D,4,FALSE)</f>
        <v>KEVIN ALEXIS CORZO BUSTOS</v>
      </c>
      <c r="C303" s="8" t="str">
        <f>VLOOKUP(A303,'CENTRO DE COSTOS'!A:D,2,FALSE)</f>
        <v>0004-0007</v>
      </c>
      <c r="D303" s="136">
        <v>73001</v>
      </c>
      <c r="E303" s="122" t="s">
        <v>1926</v>
      </c>
      <c r="F303" s="8" t="s">
        <v>1927</v>
      </c>
      <c r="G303" s="142">
        <v>45824</v>
      </c>
      <c r="H303" s="143">
        <v>45826</v>
      </c>
      <c r="I303" s="142">
        <v>45824</v>
      </c>
      <c r="J303" s="143">
        <v>45825</v>
      </c>
      <c r="K303" s="143">
        <v>45825</v>
      </c>
      <c r="L303" s="138" t="s">
        <v>870</v>
      </c>
      <c r="M303" s="137" t="s">
        <v>86</v>
      </c>
      <c r="N303" s="138" t="s">
        <v>1928</v>
      </c>
      <c r="O303" s="138">
        <v>70259</v>
      </c>
      <c r="P303" s="140" t="s">
        <v>920</v>
      </c>
      <c r="Q303" s="125" t="s">
        <v>166</v>
      </c>
      <c r="R303" s="126" t="s">
        <v>167</v>
      </c>
      <c r="S303" s="149" t="s">
        <v>1022</v>
      </c>
      <c r="T303" s="150" t="s">
        <v>1023</v>
      </c>
      <c r="U303" s="136" t="s">
        <v>169</v>
      </c>
      <c r="V303" s="139" t="s">
        <v>1929</v>
      </c>
      <c r="W303" s="146" t="s">
        <v>1632</v>
      </c>
      <c r="X303" s="136" t="s">
        <v>1930</v>
      </c>
      <c r="Y303" s="136">
        <v>1235232</v>
      </c>
      <c r="Z303" s="136" t="s">
        <v>173</v>
      </c>
      <c r="AA303" s="136" t="s">
        <v>1931</v>
      </c>
      <c r="AB303" s="136" t="s">
        <v>173</v>
      </c>
      <c r="AC303" s="136" t="s">
        <v>720</v>
      </c>
      <c r="AD303" s="137" t="s">
        <v>25</v>
      </c>
      <c r="AE303" s="143" t="s">
        <v>189</v>
      </c>
      <c r="AF303" s="123" t="s">
        <v>177</v>
      </c>
      <c r="AG303" s="136">
        <v>1</v>
      </c>
      <c r="AH303" s="121">
        <v>0</v>
      </c>
      <c r="AI303" s="127">
        <f>IF(AD303="TIPO I",'BASE LIQUIDACION REDEBAN 2025'!$B$2,IF(AD303="TIPO II",'BASE LIQUIDACION REDEBAN 2025'!$B$3,IF(AD303="TIPO III",'BASE LIQUIDACION REDEBAN 2025'!$B$4,IF(AD303="TIPO IV",'BASE LIQUIDACION REDEBAN 2025'!$B$5,IF(AE303="AEREO",'BASE LIQUIDACION REDEBAN 2025'!$B$6,'BASE LIQUIDACION REDEBAN 2025'!$B$5)))))</f>
        <v>75096.394270399993</v>
      </c>
      <c r="AJ303" s="127">
        <f>IF(AD303="TIPO I",'BASE LIQUIDACION REDEBAN 2025'!$B$10,IF(AD303="TIPO II",'BASE LIQUIDACION REDEBAN 2025'!$B$11,IF(AD303="TIPO III",'BASE LIQUIDACION REDEBAN 2025'!$B$12,'BASE LIQUIDACION REDEBAN 2025'!$B$13)))</f>
        <v>75096.394270399993</v>
      </c>
      <c r="AK303" s="128">
        <f t="shared" si="5"/>
        <v>75096.394270399993</v>
      </c>
    </row>
    <row r="304" spans="1:37" s="85" customFormat="1" ht="14.25" customHeight="1">
      <c r="A304" s="136" t="s">
        <v>101</v>
      </c>
      <c r="B304" s="8" t="str">
        <f>VLOOKUP(A304,'CENTRO DE COSTOS'!A:D,4,FALSE)</f>
        <v>KEVIN ALEXIS CORZO BUSTOS</v>
      </c>
      <c r="C304" s="8" t="str">
        <f>VLOOKUP(A304,'CENTRO DE COSTOS'!A:D,2,FALSE)</f>
        <v>0004-0007</v>
      </c>
      <c r="D304" s="136">
        <v>85001</v>
      </c>
      <c r="E304" s="122" t="s">
        <v>1932</v>
      </c>
      <c r="F304" s="8" t="s">
        <v>1933</v>
      </c>
      <c r="G304" s="142">
        <v>45824</v>
      </c>
      <c r="H304" s="143">
        <v>45826</v>
      </c>
      <c r="I304" s="142">
        <v>45824</v>
      </c>
      <c r="J304" s="143">
        <v>45827</v>
      </c>
      <c r="K304" s="143">
        <v>45827</v>
      </c>
      <c r="L304" s="138" t="s">
        <v>1934</v>
      </c>
      <c r="M304" s="137" t="s">
        <v>101</v>
      </c>
      <c r="N304" s="138" t="s">
        <v>1935</v>
      </c>
      <c r="O304" s="138">
        <v>75008</v>
      </c>
      <c r="P304" s="140" t="s">
        <v>920</v>
      </c>
      <c r="Q304" s="125" t="s">
        <v>166</v>
      </c>
      <c r="R304" s="126" t="s">
        <v>167</v>
      </c>
      <c r="S304" s="149" t="s">
        <v>802</v>
      </c>
      <c r="T304" s="150" t="s">
        <v>1030</v>
      </c>
      <c r="U304" s="136" t="s">
        <v>169</v>
      </c>
      <c r="V304" s="139" t="s">
        <v>1936</v>
      </c>
      <c r="W304" s="146" t="s">
        <v>196</v>
      </c>
      <c r="X304" s="136" t="s">
        <v>1937</v>
      </c>
      <c r="Y304" s="136">
        <v>1235360</v>
      </c>
      <c r="Z304" s="136" t="s">
        <v>173</v>
      </c>
      <c r="AA304" s="136" t="s">
        <v>1938</v>
      </c>
      <c r="AB304" s="136" t="s">
        <v>173</v>
      </c>
      <c r="AC304" s="136" t="s">
        <v>720</v>
      </c>
      <c r="AD304" s="137" t="s">
        <v>25</v>
      </c>
      <c r="AE304" s="143" t="s">
        <v>189</v>
      </c>
      <c r="AF304" s="123" t="s">
        <v>177</v>
      </c>
      <c r="AG304" s="136">
        <v>1</v>
      </c>
      <c r="AH304" s="121">
        <v>0</v>
      </c>
      <c r="AI304" s="127">
        <f>IF(AD304="TIPO I",'BASE LIQUIDACION REDEBAN 2025'!$B$2,IF(AD304="TIPO II",'BASE LIQUIDACION REDEBAN 2025'!$B$3,IF(AD304="TIPO III",'BASE LIQUIDACION REDEBAN 2025'!$B$4,IF(AD304="TIPO IV",'BASE LIQUIDACION REDEBAN 2025'!$B$5,IF(AE304="AEREO",'BASE LIQUIDACION REDEBAN 2025'!$B$6,'BASE LIQUIDACION REDEBAN 2025'!$B$5)))))</f>
        <v>75096.394270399993</v>
      </c>
      <c r="AJ304" s="127">
        <f>IF(AD304="TIPO I",'BASE LIQUIDACION REDEBAN 2025'!$B$10,IF(AD304="TIPO II",'BASE LIQUIDACION REDEBAN 2025'!$B$11,IF(AD304="TIPO III",'BASE LIQUIDACION REDEBAN 2025'!$B$12,'BASE LIQUIDACION REDEBAN 2025'!$B$13)))</f>
        <v>75096.394270399993</v>
      </c>
      <c r="AK304" s="128">
        <f t="shared" si="5"/>
        <v>75096.394270399993</v>
      </c>
    </row>
    <row r="305" spans="1:37" s="85" customFormat="1" ht="14.25" customHeight="1">
      <c r="A305" s="136" t="s">
        <v>60</v>
      </c>
      <c r="B305" s="8" t="str">
        <f>VLOOKUP(A305,'CENTRO DE COSTOS'!A:D,4,FALSE)</f>
        <v>JUAN SEBASTIÁN RÍOS CASTRILLÓN</v>
      </c>
      <c r="C305" s="8" t="str">
        <f>VLOOKUP(A305,'CENTRO DE COSTOS'!A:D,2,FALSE)</f>
        <v>0004-0005</v>
      </c>
      <c r="D305" s="136">
        <v>5045</v>
      </c>
      <c r="E305" s="122" t="s">
        <v>1939</v>
      </c>
      <c r="F305" s="8" t="s">
        <v>1940</v>
      </c>
      <c r="G305" s="142">
        <v>45824</v>
      </c>
      <c r="H305" s="143">
        <v>45826</v>
      </c>
      <c r="I305" s="142">
        <v>45824</v>
      </c>
      <c r="J305" s="143">
        <v>45826</v>
      </c>
      <c r="K305" s="143">
        <v>45826</v>
      </c>
      <c r="L305" s="138" t="s">
        <v>290</v>
      </c>
      <c r="M305" s="137" t="s">
        <v>60</v>
      </c>
      <c r="N305" s="138" t="s">
        <v>1941</v>
      </c>
      <c r="O305" s="138">
        <v>58200</v>
      </c>
      <c r="P305" s="140" t="s">
        <v>920</v>
      </c>
      <c r="Q305" s="125" t="s">
        <v>166</v>
      </c>
      <c r="R305" s="126" t="s">
        <v>167</v>
      </c>
      <c r="S305" s="149" t="s">
        <v>802</v>
      </c>
      <c r="T305" s="150" t="s">
        <v>1030</v>
      </c>
      <c r="U305" s="136" t="s">
        <v>169</v>
      </c>
      <c r="V305" s="139" t="s">
        <v>1942</v>
      </c>
      <c r="W305" s="146" t="s">
        <v>1943</v>
      </c>
      <c r="X305" s="136" t="s">
        <v>1944</v>
      </c>
      <c r="Y305" s="136">
        <v>1072174</v>
      </c>
      <c r="Z305" s="136" t="s">
        <v>173</v>
      </c>
      <c r="AA305" s="136">
        <v>941222</v>
      </c>
      <c r="AB305" s="136" t="s">
        <v>173</v>
      </c>
      <c r="AC305" s="136" t="s">
        <v>720</v>
      </c>
      <c r="AD305" s="137" t="s">
        <v>25</v>
      </c>
      <c r="AE305" s="143" t="s">
        <v>189</v>
      </c>
      <c r="AF305" s="123" t="s">
        <v>177</v>
      </c>
      <c r="AG305" s="136">
        <v>1</v>
      </c>
      <c r="AH305" s="121">
        <v>0</v>
      </c>
      <c r="AI305" s="127">
        <f>IF(AD305="TIPO I",'BASE LIQUIDACION REDEBAN 2025'!$B$2,IF(AD305="TIPO II",'BASE LIQUIDACION REDEBAN 2025'!$B$3,IF(AD305="TIPO III",'BASE LIQUIDACION REDEBAN 2025'!$B$4,IF(AD305="TIPO IV",'BASE LIQUIDACION REDEBAN 2025'!$B$5,IF(AE305="AEREO",'BASE LIQUIDACION REDEBAN 2025'!$B$6,'BASE LIQUIDACION REDEBAN 2025'!$B$5)))))</f>
        <v>75096.394270399993</v>
      </c>
      <c r="AJ305" s="127">
        <f>IF(AD305="TIPO I",'BASE LIQUIDACION REDEBAN 2025'!$B$10,IF(AD305="TIPO II",'BASE LIQUIDACION REDEBAN 2025'!$B$11,IF(AD305="TIPO III",'BASE LIQUIDACION REDEBAN 2025'!$B$12,'BASE LIQUIDACION REDEBAN 2025'!$B$13)))</f>
        <v>75096.394270399993</v>
      </c>
      <c r="AK305" s="128">
        <f t="shared" si="5"/>
        <v>75096.394270399993</v>
      </c>
    </row>
    <row r="306" spans="1:37" s="85" customFormat="1" ht="14.25" customHeight="1">
      <c r="A306" s="136" t="s">
        <v>81</v>
      </c>
      <c r="B306" s="8" t="str">
        <f>VLOOKUP(A306,'CENTRO DE COSTOS'!A:D,4,FALSE)</f>
        <v>MIGUEL JULIÁN HERNÁNDEZ GUARÍN</v>
      </c>
      <c r="C306" s="8" t="str">
        <f>VLOOKUP(A306,'CENTRO DE COSTOS'!A:D,2,FALSE)</f>
        <v>0004-0008</v>
      </c>
      <c r="D306" s="136">
        <v>54820</v>
      </c>
      <c r="E306" s="122" t="s">
        <v>1945</v>
      </c>
      <c r="F306" s="8" t="s">
        <v>1946</v>
      </c>
      <c r="G306" s="142">
        <v>45824</v>
      </c>
      <c r="H306" s="143">
        <v>45826</v>
      </c>
      <c r="I306" s="142">
        <v>45824</v>
      </c>
      <c r="J306" s="143">
        <v>45826</v>
      </c>
      <c r="K306" s="143">
        <v>45826</v>
      </c>
      <c r="L306" s="138" t="s">
        <v>408</v>
      </c>
      <c r="M306" s="137" t="s">
        <v>1947</v>
      </c>
      <c r="N306" s="138" t="s">
        <v>1948</v>
      </c>
      <c r="O306" s="138">
        <v>79880</v>
      </c>
      <c r="P306" s="140" t="s">
        <v>165</v>
      </c>
      <c r="Q306" s="125" t="s">
        <v>166</v>
      </c>
      <c r="R306" s="126" t="s">
        <v>167</v>
      </c>
      <c r="S306" s="149" t="s">
        <v>168</v>
      </c>
      <c r="T306" s="150" t="s">
        <v>168</v>
      </c>
      <c r="U306" s="136" t="s">
        <v>169</v>
      </c>
      <c r="V306" s="139" t="s">
        <v>1949</v>
      </c>
      <c r="W306" s="146" t="s">
        <v>987</v>
      </c>
      <c r="X306" s="136" t="s">
        <v>1950</v>
      </c>
      <c r="Y306" s="136">
        <v>1242620</v>
      </c>
      <c r="Z306" s="136" t="s">
        <v>173</v>
      </c>
      <c r="AA306" s="136" t="s">
        <v>1951</v>
      </c>
      <c r="AB306" s="136" t="s">
        <v>173</v>
      </c>
      <c r="AC306" s="136" t="s">
        <v>174</v>
      </c>
      <c r="AD306" s="137" t="s">
        <v>32</v>
      </c>
      <c r="AE306" s="143" t="s">
        <v>189</v>
      </c>
      <c r="AF306" s="123" t="s">
        <v>177</v>
      </c>
      <c r="AG306" s="136">
        <v>1</v>
      </c>
      <c r="AH306" s="121">
        <v>0</v>
      </c>
      <c r="AI306" s="127">
        <f>IF(AD306="TIPO I",'BASE LIQUIDACION REDEBAN 2025'!$B$2,IF(AD306="TIPO II",'BASE LIQUIDACION REDEBAN 2025'!$B$3,IF(AD306="TIPO III",'BASE LIQUIDACION REDEBAN 2025'!$B$4,IF(AD306="TIPO IV",'BASE LIQUIDACION REDEBAN 2025'!$B$5,IF(AE306="AEREO",'BASE LIQUIDACION REDEBAN 2025'!$B$6,'BASE LIQUIDACION REDEBAN 2025'!$B$5)))))</f>
        <v>504832.64687880001</v>
      </c>
      <c r="AJ306" s="127">
        <f>IF(AD306="TIPO I",'BASE LIQUIDACION REDEBAN 2025'!$B$10,IF(AD306="TIPO II",'BASE LIQUIDACION REDEBAN 2025'!$B$11,IF(AD306="TIPO III",'BASE LIQUIDACION REDEBAN 2025'!$B$12,'BASE LIQUIDACION REDEBAN 2025'!$B$13)))</f>
        <v>196536.5258152</v>
      </c>
      <c r="AK306" s="128">
        <f t="shared" si="5"/>
        <v>504832.64687880001</v>
      </c>
    </row>
    <row r="307" spans="1:37" s="85" customFormat="1" ht="14.25" customHeight="1">
      <c r="A307" s="136" t="s">
        <v>72</v>
      </c>
      <c r="B307" s="8" t="str">
        <f>VLOOKUP(A307,'CENTRO DE COSTOS'!A:D,4,FALSE)</f>
        <v>MIGUEL JULIÁN HERNÁNDEZ GUARÍN</v>
      </c>
      <c r="C307" s="8" t="str">
        <f>VLOOKUP(A307,'CENTRO DE COSTOS'!A:D,2,FALSE)</f>
        <v>0004-0008</v>
      </c>
      <c r="D307" s="136">
        <v>68001</v>
      </c>
      <c r="E307" s="122" t="s">
        <v>1952</v>
      </c>
      <c r="F307" s="8" t="s">
        <v>1953</v>
      </c>
      <c r="G307" s="142">
        <v>45824</v>
      </c>
      <c r="H307" s="143">
        <v>45826</v>
      </c>
      <c r="I307" s="142">
        <v>45824</v>
      </c>
      <c r="J307" s="143">
        <v>45827</v>
      </c>
      <c r="K307" s="143">
        <v>45827</v>
      </c>
      <c r="L307" s="138" t="s">
        <v>180</v>
      </c>
      <c r="M307" s="137" t="s">
        <v>72</v>
      </c>
      <c r="N307" s="138" t="s">
        <v>1954</v>
      </c>
      <c r="O307" s="138">
        <v>79879</v>
      </c>
      <c r="P307" s="140" t="s">
        <v>165</v>
      </c>
      <c r="Q307" s="125" t="s">
        <v>166</v>
      </c>
      <c r="R307" s="126" t="s">
        <v>167</v>
      </c>
      <c r="S307" s="149" t="s">
        <v>168</v>
      </c>
      <c r="T307" s="150" t="s">
        <v>168</v>
      </c>
      <c r="U307" s="136" t="s">
        <v>169</v>
      </c>
      <c r="V307" s="139" t="s">
        <v>1955</v>
      </c>
      <c r="W307" s="146" t="s">
        <v>404</v>
      </c>
      <c r="X307" s="136" t="s">
        <v>1956</v>
      </c>
      <c r="Y307" s="136">
        <v>858175</v>
      </c>
      <c r="Z307" s="136" t="s">
        <v>173</v>
      </c>
      <c r="AA307" s="136">
        <v>1076632</v>
      </c>
      <c r="AB307" s="136" t="s">
        <v>173</v>
      </c>
      <c r="AC307" s="136" t="s">
        <v>174</v>
      </c>
      <c r="AD307" s="137" t="s">
        <v>25</v>
      </c>
      <c r="AE307" s="143" t="s">
        <v>189</v>
      </c>
      <c r="AF307" s="123" t="s">
        <v>177</v>
      </c>
      <c r="AG307" s="136">
        <v>1</v>
      </c>
      <c r="AH307" s="121">
        <v>0</v>
      </c>
      <c r="AI307" s="127">
        <f>IF(AD307="TIPO I",'BASE LIQUIDACION REDEBAN 2025'!$B$2,IF(AD307="TIPO II",'BASE LIQUIDACION REDEBAN 2025'!$B$3,IF(AD307="TIPO III",'BASE LIQUIDACION REDEBAN 2025'!$B$4,IF(AD307="TIPO IV",'BASE LIQUIDACION REDEBAN 2025'!$B$5,IF(AE307="AEREO",'BASE LIQUIDACION REDEBAN 2025'!$B$6,'BASE LIQUIDACION REDEBAN 2025'!$B$5)))))</f>
        <v>75096.394270399993</v>
      </c>
      <c r="AJ307" s="127">
        <f>IF(AD307="TIPO I",'BASE LIQUIDACION REDEBAN 2025'!$B$10,IF(AD307="TIPO II",'BASE LIQUIDACION REDEBAN 2025'!$B$11,IF(AD307="TIPO III",'BASE LIQUIDACION REDEBAN 2025'!$B$12,'BASE LIQUIDACION REDEBAN 2025'!$B$13)))</f>
        <v>75096.394270399993</v>
      </c>
      <c r="AK307" s="128">
        <f t="shared" si="5"/>
        <v>75096.394270399993</v>
      </c>
    </row>
    <row r="308" spans="1:37" s="85" customFormat="1" ht="14.25" customHeight="1">
      <c r="A308" s="136" t="s">
        <v>72</v>
      </c>
      <c r="B308" s="8" t="str">
        <f>VLOOKUP(A308,'CENTRO DE COSTOS'!A:D,4,FALSE)</f>
        <v>MIGUEL JULIÁN HERNÁNDEZ GUARÍN</v>
      </c>
      <c r="C308" s="8" t="str">
        <f>VLOOKUP(A308,'CENTRO DE COSTOS'!A:D,2,FALSE)</f>
        <v>0004-0008</v>
      </c>
      <c r="D308" s="136">
        <v>68001</v>
      </c>
      <c r="E308" s="122" t="s">
        <v>1957</v>
      </c>
      <c r="F308" s="8" t="s">
        <v>1958</v>
      </c>
      <c r="G308" s="142">
        <v>45824</v>
      </c>
      <c r="H308" s="143">
        <v>45826</v>
      </c>
      <c r="I308" s="142">
        <v>45824</v>
      </c>
      <c r="J308" s="143">
        <v>45825</v>
      </c>
      <c r="K308" s="143">
        <v>45825</v>
      </c>
      <c r="L308" s="138" t="s">
        <v>180</v>
      </c>
      <c r="M308" s="137" t="s">
        <v>72</v>
      </c>
      <c r="N308" s="138" t="s">
        <v>1959</v>
      </c>
      <c r="O308" s="138">
        <v>79878</v>
      </c>
      <c r="P308" s="140" t="s">
        <v>165</v>
      </c>
      <c r="Q308" s="125" t="s">
        <v>166</v>
      </c>
      <c r="R308" s="126" t="s">
        <v>167</v>
      </c>
      <c r="S308" s="149" t="s">
        <v>168</v>
      </c>
      <c r="T308" s="150" t="s">
        <v>168</v>
      </c>
      <c r="U308" s="136" t="s">
        <v>169</v>
      </c>
      <c r="V308" s="139" t="s">
        <v>1960</v>
      </c>
      <c r="W308" s="146" t="s">
        <v>835</v>
      </c>
      <c r="X308" s="136" t="s">
        <v>1961</v>
      </c>
      <c r="Y308" s="136">
        <v>1141939</v>
      </c>
      <c r="Z308" s="136" t="s">
        <v>173</v>
      </c>
      <c r="AA308" s="136">
        <v>997408</v>
      </c>
      <c r="AB308" s="136" t="s">
        <v>173</v>
      </c>
      <c r="AC308" s="136" t="s">
        <v>174</v>
      </c>
      <c r="AD308" s="137" t="s">
        <v>25</v>
      </c>
      <c r="AE308" s="143" t="s">
        <v>189</v>
      </c>
      <c r="AF308" s="123" t="s">
        <v>177</v>
      </c>
      <c r="AG308" s="136">
        <v>1</v>
      </c>
      <c r="AH308" s="121">
        <v>0</v>
      </c>
      <c r="AI308" s="127">
        <f>IF(AD308="TIPO I",'BASE LIQUIDACION REDEBAN 2025'!$B$2,IF(AD308="TIPO II",'BASE LIQUIDACION REDEBAN 2025'!$B$3,IF(AD308="TIPO III",'BASE LIQUIDACION REDEBAN 2025'!$B$4,IF(AD308="TIPO IV",'BASE LIQUIDACION REDEBAN 2025'!$B$5,IF(AE308="AEREO",'BASE LIQUIDACION REDEBAN 2025'!$B$6,'BASE LIQUIDACION REDEBAN 2025'!$B$5)))))</f>
        <v>75096.394270399993</v>
      </c>
      <c r="AJ308" s="127">
        <f>IF(AD308="TIPO I",'BASE LIQUIDACION REDEBAN 2025'!$B$10,IF(AD308="TIPO II",'BASE LIQUIDACION REDEBAN 2025'!$B$11,IF(AD308="TIPO III",'BASE LIQUIDACION REDEBAN 2025'!$B$12,'BASE LIQUIDACION REDEBAN 2025'!$B$13)))</f>
        <v>75096.394270399993</v>
      </c>
      <c r="AK308" s="128">
        <f t="shared" si="5"/>
        <v>75096.394270399993</v>
      </c>
    </row>
    <row r="309" spans="1:37" s="85" customFormat="1" ht="14.25" customHeight="1">
      <c r="A309" s="136" t="s">
        <v>99</v>
      </c>
      <c r="B309" s="8" t="str">
        <f>VLOOKUP(A309,'CENTRO DE COSTOS'!A:D,4,FALSE)</f>
        <v>JOSE MAURICIO HERNANDEZ ROJAS</v>
      </c>
      <c r="C309" s="8" t="str">
        <f>VLOOKUP(A309,'CENTRO DE COSTOS'!A:D,2,FALSE)</f>
        <v>0004-0001</v>
      </c>
      <c r="D309" s="136">
        <v>13600</v>
      </c>
      <c r="E309" s="122" t="s">
        <v>1962</v>
      </c>
      <c r="F309" s="8" t="s">
        <v>1963</v>
      </c>
      <c r="G309" s="142">
        <v>45824</v>
      </c>
      <c r="H309" s="143">
        <v>45826</v>
      </c>
      <c r="I309" s="142">
        <v>45824</v>
      </c>
      <c r="J309" s="143">
        <v>45826</v>
      </c>
      <c r="K309" s="143">
        <v>45826</v>
      </c>
      <c r="L309" s="138" t="s">
        <v>364</v>
      </c>
      <c r="M309" s="137" t="s">
        <v>1964</v>
      </c>
      <c r="N309" s="138" t="s">
        <v>1965</v>
      </c>
      <c r="O309" s="138">
        <v>70357</v>
      </c>
      <c r="P309" s="140" t="s">
        <v>717</v>
      </c>
      <c r="Q309" s="125" t="s">
        <v>166</v>
      </c>
      <c r="R309" s="126" t="s">
        <v>167</v>
      </c>
      <c r="S309" s="149" t="s">
        <v>168</v>
      </c>
      <c r="T309" s="150" t="s">
        <v>168</v>
      </c>
      <c r="U309" s="136" t="s">
        <v>169</v>
      </c>
      <c r="V309" s="139" t="s">
        <v>1966</v>
      </c>
      <c r="W309" s="146" t="s">
        <v>273</v>
      </c>
      <c r="X309" s="136" t="s">
        <v>1967</v>
      </c>
      <c r="Y309" s="136">
        <v>1242493</v>
      </c>
      <c r="Z309" s="136">
        <v>1242378</v>
      </c>
      <c r="AA309" s="136" t="s">
        <v>1968</v>
      </c>
      <c r="AB309" s="136" t="s">
        <v>173</v>
      </c>
      <c r="AC309" s="136" t="s">
        <v>720</v>
      </c>
      <c r="AD309" s="137" t="s">
        <v>32</v>
      </c>
      <c r="AE309" s="143" t="s">
        <v>189</v>
      </c>
      <c r="AF309" s="123" t="s">
        <v>177</v>
      </c>
      <c r="AG309" s="136">
        <v>1</v>
      </c>
      <c r="AH309" s="121">
        <v>0</v>
      </c>
      <c r="AI309" s="127">
        <f>IF(AD309="TIPO I",'BASE LIQUIDACION REDEBAN 2025'!$B$2,IF(AD309="TIPO II",'BASE LIQUIDACION REDEBAN 2025'!$B$3,IF(AD309="TIPO III",'BASE LIQUIDACION REDEBAN 2025'!$B$4,IF(AD309="TIPO IV",'BASE LIQUIDACION REDEBAN 2025'!$B$5,IF(AE309="AEREO",'BASE LIQUIDACION REDEBAN 2025'!$B$6,'BASE LIQUIDACION REDEBAN 2025'!$B$5)))))</f>
        <v>504832.64687880001</v>
      </c>
      <c r="AJ309" s="127">
        <f>IF(AD309="TIPO I",'BASE LIQUIDACION REDEBAN 2025'!$B$10,IF(AD309="TIPO II",'BASE LIQUIDACION REDEBAN 2025'!$B$11,IF(AD309="TIPO III",'BASE LIQUIDACION REDEBAN 2025'!$B$12,'BASE LIQUIDACION REDEBAN 2025'!$B$13)))</f>
        <v>196536.5258152</v>
      </c>
      <c r="AK309" s="128">
        <f t="shared" si="5"/>
        <v>504832.64687880001</v>
      </c>
    </row>
    <row r="310" spans="1:37" s="85" customFormat="1" ht="14.25" customHeight="1">
      <c r="A310" s="136" t="s">
        <v>90</v>
      </c>
      <c r="B310" s="8" t="str">
        <f>VLOOKUP(A310,'CENTRO DE COSTOS'!A:D,4,FALSE)</f>
        <v>JUAN SEBASTIÁN RÍOS CASTRILLÓN</v>
      </c>
      <c r="C310" s="8" t="str">
        <f>VLOOKUP(A310,'CENTRO DE COSTOS'!A:D,2,FALSE)</f>
        <v>0004-0005</v>
      </c>
      <c r="D310" s="136">
        <v>5001</v>
      </c>
      <c r="E310" s="122" t="s">
        <v>1969</v>
      </c>
      <c r="F310" s="8" t="s">
        <v>1970</v>
      </c>
      <c r="G310" s="142">
        <v>45826</v>
      </c>
      <c r="H310" s="143">
        <v>45828</v>
      </c>
      <c r="I310" s="142">
        <v>45826</v>
      </c>
      <c r="J310" s="143">
        <v>45827</v>
      </c>
      <c r="K310" s="143">
        <v>45827</v>
      </c>
      <c r="L310" s="138" t="s">
        <v>290</v>
      </c>
      <c r="M310" s="137" t="s">
        <v>90</v>
      </c>
      <c r="N310" s="138" t="s">
        <v>1971</v>
      </c>
      <c r="O310" s="138">
        <v>79919</v>
      </c>
      <c r="P310" s="140" t="s">
        <v>801</v>
      </c>
      <c r="Q310" s="125" t="s">
        <v>166</v>
      </c>
      <c r="R310" s="126" t="s">
        <v>167</v>
      </c>
      <c r="S310" s="149" t="s">
        <v>802</v>
      </c>
      <c r="T310" s="150" t="s">
        <v>1030</v>
      </c>
      <c r="U310" s="136" t="s">
        <v>169</v>
      </c>
      <c r="V310" s="139" t="s">
        <v>1972</v>
      </c>
      <c r="W310" s="146" t="s">
        <v>818</v>
      </c>
      <c r="X310" s="136" t="s">
        <v>1973</v>
      </c>
      <c r="Y310" s="136">
        <v>1021150</v>
      </c>
      <c r="Z310" s="136" t="s">
        <v>173</v>
      </c>
      <c r="AA310" s="136">
        <v>538453</v>
      </c>
      <c r="AB310" s="136" t="s">
        <v>173</v>
      </c>
      <c r="AC310" s="136" t="s">
        <v>174</v>
      </c>
      <c r="AD310" s="137" t="s">
        <v>25</v>
      </c>
      <c r="AE310" s="143" t="s">
        <v>189</v>
      </c>
      <c r="AF310" s="123" t="s">
        <v>177</v>
      </c>
      <c r="AG310" s="136">
        <v>1</v>
      </c>
      <c r="AH310" s="121">
        <v>0</v>
      </c>
      <c r="AI310" s="127">
        <f>IF(AD310="TIPO I",'BASE LIQUIDACION REDEBAN 2025'!$B$2,IF(AD310="TIPO II",'BASE LIQUIDACION REDEBAN 2025'!$B$3,IF(AD310="TIPO III",'BASE LIQUIDACION REDEBAN 2025'!$B$4,IF(AD310="TIPO IV",'BASE LIQUIDACION REDEBAN 2025'!$B$5,IF(AE310="AEREO",'BASE LIQUIDACION REDEBAN 2025'!$B$6,'BASE LIQUIDACION REDEBAN 2025'!$B$5)))))</f>
        <v>75096.394270399993</v>
      </c>
      <c r="AJ310" s="127">
        <f>IF(AD310="TIPO I",'BASE LIQUIDACION REDEBAN 2025'!$B$10,IF(AD310="TIPO II",'BASE LIQUIDACION REDEBAN 2025'!$B$11,IF(AD310="TIPO III",'BASE LIQUIDACION REDEBAN 2025'!$B$12,'BASE LIQUIDACION REDEBAN 2025'!$B$13)))</f>
        <v>75096.394270399993</v>
      </c>
      <c r="AK310" s="128">
        <f t="shared" si="5"/>
        <v>75096.394270399993</v>
      </c>
    </row>
    <row r="311" spans="1:37" s="85" customFormat="1" ht="14.25" customHeight="1">
      <c r="A311" s="136" t="s">
        <v>90</v>
      </c>
      <c r="B311" s="8" t="str">
        <f>VLOOKUP(A311,'CENTRO DE COSTOS'!A:D,4,FALSE)</f>
        <v>JUAN SEBASTIÁN RÍOS CASTRILLÓN</v>
      </c>
      <c r="C311" s="8" t="str">
        <f>VLOOKUP(A311,'CENTRO DE COSTOS'!A:D,2,FALSE)</f>
        <v>0004-0005</v>
      </c>
      <c r="D311" s="136">
        <v>5001</v>
      </c>
      <c r="E311" s="122" t="s">
        <v>1974</v>
      </c>
      <c r="F311" s="8" t="s">
        <v>1975</v>
      </c>
      <c r="G311" s="142">
        <v>45826</v>
      </c>
      <c r="H311" s="143">
        <v>45828</v>
      </c>
      <c r="I311" s="142">
        <v>45826</v>
      </c>
      <c r="J311" s="143">
        <v>45827</v>
      </c>
      <c r="K311" s="143">
        <v>45827</v>
      </c>
      <c r="L311" s="138" t="s">
        <v>290</v>
      </c>
      <c r="M311" s="137" t="s">
        <v>90</v>
      </c>
      <c r="N311" s="138" t="s">
        <v>1976</v>
      </c>
      <c r="O311" s="138">
        <v>79920</v>
      </c>
      <c r="P311" s="140" t="s">
        <v>801</v>
      </c>
      <c r="Q311" s="125" t="s">
        <v>166</v>
      </c>
      <c r="R311" s="124" t="s">
        <v>167</v>
      </c>
      <c r="S311" s="149" t="s">
        <v>802</v>
      </c>
      <c r="T311" s="150" t="s">
        <v>1030</v>
      </c>
      <c r="U311" s="136" t="s">
        <v>169</v>
      </c>
      <c r="V311" s="139" t="s">
        <v>1972</v>
      </c>
      <c r="W311" s="146" t="s">
        <v>340</v>
      </c>
      <c r="X311" s="136" t="s">
        <v>1977</v>
      </c>
      <c r="Y311" s="136">
        <v>1235406</v>
      </c>
      <c r="Z311" s="136" t="s">
        <v>173</v>
      </c>
      <c r="AA311" s="136" t="s">
        <v>1978</v>
      </c>
      <c r="AB311" s="136" t="s">
        <v>173</v>
      </c>
      <c r="AC311" s="136" t="s">
        <v>174</v>
      </c>
      <c r="AD311" s="137" t="s">
        <v>25</v>
      </c>
      <c r="AE311" s="143" t="s">
        <v>189</v>
      </c>
      <c r="AF311" s="123" t="s">
        <v>177</v>
      </c>
      <c r="AG311" s="136">
        <v>1</v>
      </c>
      <c r="AH311" s="121">
        <v>0</v>
      </c>
      <c r="AI311" s="127">
        <f>IF(AD311="TIPO I",'BASE LIQUIDACION REDEBAN 2025'!$B$2,IF(AD311="TIPO II",'BASE LIQUIDACION REDEBAN 2025'!$B$3,IF(AD311="TIPO III",'BASE LIQUIDACION REDEBAN 2025'!$B$4,IF(AD311="TIPO IV",'BASE LIQUIDACION REDEBAN 2025'!$B$5,IF(AE311="AEREO",'BASE LIQUIDACION REDEBAN 2025'!$B$6,'BASE LIQUIDACION REDEBAN 2025'!$B$5)))))</f>
        <v>75096.394270399993</v>
      </c>
      <c r="AJ311" s="127">
        <f>IF(AD311="TIPO I",'BASE LIQUIDACION REDEBAN 2025'!$B$10,IF(AD311="TIPO II",'BASE LIQUIDACION REDEBAN 2025'!$B$11,IF(AD311="TIPO III",'BASE LIQUIDACION REDEBAN 2025'!$B$12,'BASE LIQUIDACION REDEBAN 2025'!$B$13)))</f>
        <v>75096.394270399993</v>
      </c>
      <c r="AK311" s="128">
        <f t="shared" si="5"/>
        <v>75096.394270399993</v>
      </c>
    </row>
    <row r="312" spans="1:37" s="85" customFormat="1" ht="14.25" customHeight="1">
      <c r="A312" s="136" t="s">
        <v>90</v>
      </c>
      <c r="B312" s="8" t="str">
        <f>VLOOKUP(A312,'CENTRO DE COSTOS'!A:D,4,FALSE)</f>
        <v>JUAN SEBASTIÁN RÍOS CASTRILLÓN</v>
      </c>
      <c r="C312" s="8" t="str">
        <f>VLOOKUP(A312,'CENTRO DE COSTOS'!A:D,2,FALSE)</f>
        <v>0004-0005</v>
      </c>
      <c r="D312" s="136">
        <v>5001</v>
      </c>
      <c r="E312" s="122" t="s">
        <v>1979</v>
      </c>
      <c r="F312" s="8" t="s">
        <v>1980</v>
      </c>
      <c r="G312" s="142">
        <v>45826</v>
      </c>
      <c r="H312" s="143">
        <v>45828</v>
      </c>
      <c r="I312" s="142">
        <v>45826</v>
      </c>
      <c r="J312" s="143">
        <v>45827</v>
      </c>
      <c r="K312" s="143">
        <v>45827</v>
      </c>
      <c r="L312" s="138" t="s">
        <v>290</v>
      </c>
      <c r="M312" s="137" t="s">
        <v>90</v>
      </c>
      <c r="N312" s="138" t="s">
        <v>1981</v>
      </c>
      <c r="O312" s="138">
        <v>79921</v>
      </c>
      <c r="P312" s="140" t="s">
        <v>801</v>
      </c>
      <c r="Q312" s="125" t="s">
        <v>166</v>
      </c>
      <c r="R312" s="126" t="s">
        <v>167</v>
      </c>
      <c r="S312" s="149" t="s">
        <v>802</v>
      </c>
      <c r="T312" s="150" t="s">
        <v>1030</v>
      </c>
      <c r="U312" s="136" t="s">
        <v>169</v>
      </c>
      <c r="V312" s="139" t="s">
        <v>1972</v>
      </c>
      <c r="W312" s="146" t="s">
        <v>340</v>
      </c>
      <c r="X312" s="136" t="s">
        <v>1982</v>
      </c>
      <c r="Y312" s="136">
        <v>1235205</v>
      </c>
      <c r="Z312" s="136" t="s">
        <v>173</v>
      </c>
      <c r="AA312" s="136" t="s">
        <v>1983</v>
      </c>
      <c r="AB312" s="136" t="s">
        <v>173</v>
      </c>
      <c r="AC312" s="136" t="s">
        <v>174</v>
      </c>
      <c r="AD312" s="137" t="s">
        <v>25</v>
      </c>
      <c r="AE312" s="143" t="s">
        <v>189</v>
      </c>
      <c r="AF312" s="123" t="s">
        <v>177</v>
      </c>
      <c r="AG312" s="136">
        <v>1</v>
      </c>
      <c r="AH312" s="121">
        <v>0</v>
      </c>
      <c r="AI312" s="127">
        <f>IF(AD312="TIPO I",'BASE LIQUIDACION REDEBAN 2025'!$B$2,IF(AD312="TIPO II",'BASE LIQUIDACION REDEBAN 2025'!$B$3,IF(AD312="TIPO III",'BASE LIQUIDACION REDEBAN 2025'!$B$4,IF(AD312="TIPO IV",'BASE LIQUIDACION REDEBAN 2025'!$B$5,IF(AE312="AEREO",'BASE LIQUIDACION REDEBAN 2025'!$B$6,'BASE LIQUIDACION REDEBAN 2025'!$B$5)))))</f>
        <v>75096.394270399993</v>
      </c>
      <c r="AJ312" s="127">
        <f>IF(AD312="TIPO I",'BASE LIQUIDACION REDEBAN 2025'!$B$10,IF(AD312="TIPO II",'BASE LIQUIDACION REDEBAN 2025'!$B$11,IF(AD312="TIPO III",'BASE LIQUIDACION REDEBAN 2025'!$B$12,'BASE LIQUIDACION REDEBAN 2025'!$B$13)))</f>
        <v>75096.394270399993</v>
      </c>
      <c r="AK312" s="128">
        <f t="shared" si="5"/>
        <v>75096.394270399993</v>
      </c>
    </row>
    <row r="313" spans="1:37" s="85" customFormat="1" ht="14.25" customHeight="1">
      <c r="A313" s="136" t="s">
        <v>90</v>
      </c>
      <c r="B313" s="8" t="str">
        <f>VLOOKUP(A313,'CENTRO DE COSTOS'!A:D,4,FALSE)</f>
        <v>JUAN SEBASTIÁN RÍOS CASTRILLÓN</v>
      </c>
      <c r="C313" s="8" t="str">
        <f>VLOOKUP(A313,'CENTRO DE COSTOS'!A:D,2,FALSE)</f>
        <v>0004-0005</v>
      </c>
      <c r="D313" s="136">
        <v>5001</v>
      </c>
      <c r="E313" s="122" t="s">
        <v>1984</v>
      </c>
      <c r="F313" s="8" t="s">
        <v>1985</v>
      </c>
      <c r="G313" s="142">
        <v>45826</v>
      </c>
      <c r="H313" s="143">
        <v>45828</v>
      </c>
      <c r="I313" s="142">
        <v>45826</v>
      </c>
      <c r="J313" s="143">
        <v>45827</v>
      </c>
      <c r="K313" s="143">
        <v>45827</v>
      </c>
      <c r="L313" s="138" t="s">
        <v>290</v>
      </c>
      <c r="M313" s="137" t="s">
        <v>90</v>
      </c>
      <c r="N313" s="138" t="s">
        <v>1986</v>
      </c>
      <c r="O313" s="138">
        <v>79922</v>
      </c>
      <c r="P313" s="140" t="s">
        <v>801</v>
      </c>
      <c r="Q313" s="125" t="s">
        <v>166</v>
      </c>
      <c r="R313" s="126" t="s">
        <v>167</v>
      </c>
      <c r="S313" s="149" t="s">
        <v>802</v>
      </c>
      <c r="T313" s="150" t="s">
        <v>1030</v>
      </c>
      <c r="U313" s="136" t="s">
        <v>169</v>
      </c>
      <c r="V313" s="139" t="s">
        <v>1972</v>
      </c>
      <c r="W313" s="146" t="s">
        <v>818</v>
      </c>
      <c r="X313" s="136" t="s">
        <v>1987</v>
      </c>
      <c r="Y313" s="136">
        <v>1235203</v>
      </c>
      <c r="Z313" s="136" t="s">
        <v>173</v>
      </c>
      <c r="AA313" s="136" t="s">
        <v>1988</v>
      </c>
      <c r="AB313" s="136" t="s">
        <v>173</v>
      </c>
      <c r="AC313" s="136" t="s">
        <v>174</v>
      </c>
      <c r="AD313" s="137" t="s">
        <v>25</v>
      </c>
      <c r="AE313" s="143" t="s">
        <v>189</v>
      </c>
      <c r="AF313" s="123" t="s">
        <v>177</v>
      </c>
      <c r="AG313" s="136">
        <v>1</v>
      </c>
      <c r="AH313" s="121">
        <v>0</v>
      </c>
      <c r="AI313" s="127">
        <f>IF(AD313="TIPO I",'BASE LIQUIDACION REDEBAN 2025'!$B$2,IF(AD313="TIPO II",'BASE LIQUIDACION REDEBAN 2025'!$B$3,IF(AD313="TIPO III",'BASE LIQUIDACION REDEBAN 2025'!$B$4,IF(AD313="TIPO IV",'BASE LIQUIDACION REDEBAN 2025'!$B$5,IF(AE313="AEREO",'BASE LIQUIDACION REDEBAN 2025'!$B$6,'BASE LIQUIDACION REDEBAN 2025'!$B$5)))))</f>
        <v>75096.394270399993</v>
      </c>
      <c r="AJ313" s="127">
        <f>IF(AD313="TIPO I",'BASE LIQUIDACION REDEBAN 2025'!$B$10,IF(AD313="TIPO II",'BASE LIQUIDACION REDEBAN 2025'!$B$11,IF(AD313="TIPO III",'BASE LIQUIDACION REDEBAN 2025'!$B$12,'BASE LIQUIDACION REDEBAN 2025'!$B$13)))</f>
        <v>75096.394270399993</v>
      </c>
      <c r="AK313" s="128">
        <f t="shared" si="5"/>
        <v>75096.394270399993</v>
      </c>
    </row>
    <row r="314" spans="1:37" s="85" customFormat="1" ht="14.25" customHeight="1">
      <c r="A314" s="136" t="s">
        <v>90</v>
      </c>
      <c r="B314" s="8" t="str">
        <f>VLOOKUP(A314,'CENTRO DE COSTOS'!A:D,4,FALSE)</f>
        <v>JUAN SEBASTIÁN RÍOS CASTRILLÓN</v>
      </c>
      <c r="C314" s="8" t="str">
        <f>VLOOKUP(A314,'CENTRO DE COSTOS'!A:D,2,FALSE)</f>
        <v>0004-0005</v>
      </c>
      <c r="D314" s="136">
        <v>5001</v>
      </c>
      <c r="E314" s="122" t="s">
        <v>1989</v>
      </c>
      <c r="F314" s="8" t="s">
        <v>1990</v>
      </c>
      <c r="G314" s="142">
        <v>45826</v>
      </c>
      <c r="H314" s="143">
        <v>45828</v>
      </c>
      <c r="I314" s="142">
        <v>45826</v>
      </c>
      <c r="J314" s="143">
        <v>45827</v>
      </c>
      <c r="K314" s="143">
        <v>45827</v>
      </c>
      <c r="L314" s="138" t="s">
        <v>290</v>
      </c>
      <c r="M314" s="137" t="s">
        <v>90</v>
      </c>
      <c r="N314" s="138" t="s">
        <v>1991</v>
      </c>
      <c r="O314" s="138">
        <v>79923</v>
      </c>
      <c r="P314" s="140" t="s">
        <v>801</v>
      </c>
      <c r="Q314" s="125" t="s">
        <v>166</v>
      </c>
      <c r="R314" s="126" t="s">
        <v>167</v>
      </c>
      <c r="S314" s="149" t="s">
        <v>802</v>
      </c>
      <c r="T314" s="150" t="s">
        <v>1030</v>
      </c>
      <c r="U314" s="136" t="s">
        <v>169</v>
      </c>
      <c r="V314" s="139" t="s">
        <v>1992</v>
      </c>
      <c r="W314" s="146" t="s">
        <v>557</v>
      </c>
      <c r="X314" s="136" t="s">
        <v>1993</v>
      </c>
      <c r="Y314" s="136">
        <v>1235357</v>
      </c>
      <c r="Z314" s="136" t="s">
        <v>173</v>
      </c>
      <c r="AA314" s="136" t="s">
        <v>1994</v>
      </c>
      <c r="AB314" s="136" t="s">
        <v>173</v>
      </c>
      <c r="AC314" s="136" t="s">
        <v>174</v>
      </c>
      <c r="AD314" s="137" t="s">
        <v>25</v>
      </c>
      <c r="AE314" s="143" t="s">
        <v>189</v>
      </c>
      <c r="AF314" s="123" t="s">
        <v>177</v>
      </c>
      <c r="AG314" s="136">
        <v>1</v>
      </c>
      <c r="AH314" s="121">
        <v>0</v>
      </c>
      <c r="AI314" s="127">
        <f>IF(AD314="TIPO I",'BASE LIQUIDACION REDEBAN 2025'!$B$2,IF(AD314="TIPO II",'BASE LIQUIDACION REDEBAN 2025'!$B$3,IF(AD314="TIPO III",'BASE LIQUIDACION REDEBAN 2025'!$B$4,IF(AD314="TIPO IV",'BASE LIQUIDACION REDEBAN 2025'!$B$5,IF(AE314="AEREO",'BASE LIQUIDACION REDEBAN 2025'!$B$6,'BASE LIQUIDACION REDEBAN 2025'!$B$5)))))</f>
        <v>75096.394270399993</v>
      </c>
      <c r="AJ314" s="127">
        <f>IF(AD314="TIPO I",'BASE LIQUIDACION REDEBAN 2025'!$B$10,IF(AD314="TIPO II",'BASE LIQUIDACION REDEBAN 2025'!$B$11,IF(AD314="TIPO III",'BASE LIQUIDACION REDEBAN 2025'!$B$12,'BASE LIQUIDACION REDEBAN 2025'!$B$13)))</f>
        <v>75096.394270399993</v>
      </c>
      <c r="AK314" s="128">
        <f t="shared" si="5"/>
        <v>75096.394270399993</v>
      </c>
    </row>
    <row r="315" spans="1:37" s="85" customFormat="1" ht="14.25" customHeight="1">
      <c r="A315" s="136" t="s">
        <v>90</v>
      </c>
      <c r="B315" s="8" t="str">
        <f>VLOOKUP(A315,'CENTRO DE COSTOS'!A:D,4,FALSE)</f>
        <v>JUAN SEBASTIÁN RÍOS CASTRILLÓN</v>
      </c>
      <c r="C315" s="8" t="str">
        <f>VLOOKUP(A315,'CENTRO DE COSTOS'!A:D,2,FALSE)</f>
        <v>0004-0005</v>
      </c>
      <c r="D315" s="136">
        <v>5001</v>
      </c>
      <c r="E315" s="122" t="s">
        <v>1995</v>
      </c>
      <c r="F315" s="8" t="s">
        <v>1996</v>
      </c>
      <c r="G315" s="142">
        <v>45826</v>
      </c>
      <c r="H315" s="143">
        <v>45828</v>
      </c>
      <c r="I315" s="142">
        <v>45826</v>
      </c>
      <c r="J315" s="143">
        <v>45827</v>
      </c>
      <c r="K315" s="143">
        <v>45827</v>
      </c>
      <c r="L315" s="138" t="s">
        <v>290</v>
      </c>
      <c r="M315" s="137" t="s">
        <v>90</v>
      </c>
      <c r="N315" s="138" t="s">
        <v>1997</v>
      </c>
      <c r="O315" s="138">
        <v>79924</v>
      </c>
      <c r="P315" s="140" t="s">
        <v>801</v>
      </c>
      <c r="Q315" s="125" t="s">
        <v>166</v>
      </c>
      <c r="R315" s="126" t="s">
        <v>167</v>
      </c>
      <c r="S315" s="149" t="s">
        <v>802</v>
      </c>
      <c r="T315" s="150" t="s">
        <v>1030</v>
      </c>
      <c r="U315" s="136" t="s">
        <v>169</v>
      </c>
      <c r="V315" s="139" t="s">
        <v>1972</v>
      </c>
      <c r="W315" s="146" t="s">
        <v>360</v>
      </c>
      <c r="X315" s="136" t="s">
        <v>1998</v>
      </c>
      <c r="Y315" s="136">
        <v>1235335</v>
      </c>
      <c r="Z315" s="136" t="s">
        <v>173</v>
      </c>
      <c r="AA315" s="136" t="s">
        <v>1999</v>
      </c>
      <c r="AB315" s="136">
        <v>910405</v>
      </c>
      <c r="AC315" s="136" t="s">
        <v>174</v>
      </c>
      <c r="AD315" s="137" t="s">
        <v>25</v>
      </c>
      <c r="AE315" s="143" t="s">
        <v>189</v>
      </c>
      <c r="AF315" s="123" t="s">
        <v>177</v>
      </c>
      <c r="AG315" s="136">
        <v>1</v>
      </c>
      <c r="AH315" s="121">
        <v>0</v>
      </c>
      <c r="AI315" s="127">
        <f>IF(AD315="TIPO I",'BASE LIQUIDACION REDEBAN 2025'!$B$2,IF(AD315="TIPO II",'BASE LIQUIDACION REDEBAN 2025'!$B$3,IF(AD315="TIPO III",'BASE LIQUIDACION REDEBAN 2025'!$B$4,IF(AD315="TIPO IV",'BASE LIQUIDACION REDEBAN 2025'!$B$5,IF(AE315="AEREO",'BASE LIQUIDACION REDEBAN 2025'!$B$6,'BASE LIQUIDACION REDEBAN 2025'!$B$5)))))</f>
        <v>75096.394270399993</v>
      </c>
      <c r="AJ315" s="127">
        <f>IF(AD315="TIPO I",'BASE LIQUIDACION REDEBAN 2025'!$B$10,IF(AD315="TIPO II",'BASE LIQUIDACION REDEBAN 2025'!$B$11,IF(AD315="TIPO III",'BASE LIQUIDACION REDEBAN 2025'!$B$12,'BASE LIQUIDACION REDEBAN 2025'!$B$13)))</f>
        <v>75096.394270399993</v>
      </c>
      <c r="AK315" s="128">
        <f t="shared" si="5"/>
        <v>75096.394270399993</v>
      </c>
    </row>
    <row r="316" spans="1:37" s="85" customFormat="1" ht="14.25" customHeight="1">
      <c r="A316" s="136" t="s">
        <v>90</v>
      </c>
      <c r="B316" s="8" t="str">
        <f>VLOOKUP(A316,'CENTRO DE COSTOS'!A:D,4,FALSE)</f>
        <v>JUAN SEBASTIÁN RÍOS CASTRILLÓN</v>
      </c>
      <c r="C316" s="8" t="str">
        <f>VLOOKUP(A316,'CENTRO DE COSTOS'!A:D,2,FALSE)</f>
        <v>0004-0005</v>
      </c>
      <c r="D316" s="136">
        <v>5001</v>
      </c>
      <c r="E316" s="122" t="s">
        <v>2000</v>
      </c>
      <c r="F316" s="8" t="s">
        <v>2001</v>
      </c>
      <c r="G316" s="142">
        <v>45826</v>
      </c>
      <c r="H316" s="143">
        <v>45828</v>
      </c>
      <c r="I316" s="142">
        <v>45826</v>
      </c>
      <c r="J316" s="143">
        <v>45827</v>
      </c>
      <c r="K316" s="143">
        <v>45827</v>
      </c>
      <c r="L316" s="138" t="s">
        <v>290</v>
      </c>
      <c r="M316" s="137" t="s">
        <v>90</v>
      </c>
      <c r="N316" s="138" t="s">
        <v>2002</v>
      </c>
      <c r="O316" s="138">
        <v>79925</v>
      </c>
      <c r="P316" s="140" t="s">
        <v>801</v>
      </c>
      <c r="Q316" s="125" t="s">
        <v>166</v>
      </c>
      <c r="R316" s="126" t="s">
        <v>167</v>
      </c>
      <c r="S316" s="149" t="s">
        <v>802</v>
      </c>
      <c r="T316" s="150" t="s">
        <v>1030</v>
      </c>
      <c r="U316" s="136" t="s">
        <v>169</v>
      </c>
      <c r="V316" s="139" t="s">
        <v>1972</v>
      </c>
      <c r="W316" s="146" t="s">
        <v>557</v>
      </c>
      <c r="X316" s="136" t="s">
        <v>2003</v>
      </c>
      <c r="Y316" s="136">
        <v>1221348</v>
      </c>
      <c r="Z316" s="136" t="s">
        <v>173</v>
      </c>
      <c r="AA316" s="136" t="s">
        <v>2004</v>
      </c>
      <c r="AB316" s="136" t="s">
        <v>173</v>
      </c>
      <c r="AC316" s="136" t="s">
        <v>174</v>
      </c>
      <c r="AD316" s="137" t="s">
        <v>25</v>
      </c>
      <c r="AE316" s="143" t="s">
        <v>189</v>
      </c>
      <c r="AF316" s="123" t="s">
        <v>177</v>
      </c>
      <c r="AG316" s="136">
        <v>1</v>
      </c>
      <c r="AH316" s="121">
        <v>0</v>
      </c>
      <c r="AI316" s="127">
        <f>IF(AD316="TIPO I",'BASE LIQUIDACION REDEBAN 2025'!$B$2,IF(AD316="TIPO II",'BASE LIQUIDACION REDEBAN 2025'!$B$3,IF(AD316="TIPO III",'BASE LIQUIDACION REDEBAN 2025'!$B$4,IF(AD316="TIPO IV",'BASE LIQUIDACION REDEBAN 2025'!$B$5,IF(AE316="AEREO",'BASE LIQUIDACION REDEBAN 2025'!$B$6,'BASE LIQUIDACION REDEBAN 2025'!$B$5)))))</f>
        <v>75096.394270399993</v>
      </c>
      <c r="AJ316" s="127">
        <f>IF(AD316="TIPO I",'BASE LIQUIDACION REDEBAN 2025'!$B$10,IF(AD316="TIPO II",'BASE LIQUIDACION REDEBAN 2025'!$B$11,IF(AD316="TIPO III",'BASE LIQUIDACION REDEBAN 2025'!$B$12,'BASE LIQUIDACION REDEBAN 2025'!$B$13)))</f>
        <v>75096.394270399993</v>
      </c>
      <c r="AK316" s="128">
        <f t="shared" si="5"/>
        <v>75096.394270399993</v>
      </c>
    </row>
    <row r="317" spans="1:37" s="85" customFormat="1" ht="14.25" customHeight="1">
      <c r="A317" s="136" t="s">
        <v>90</v>
      </c>
      <c r="B317" s="8" t="str">
        <f>VLOOKUP(A317,'CENTRO DE COSTOS'!A:D,4,FALSE)</f>
        <v>JUAN SEBASTIÁN RÍOS CASTRILLÓN</v>
      </c>
      <c r="C317" s="8" t="str">
        <f>VLOOKUP(A317,'CENTRO DE COSTOS'!A:D,2,FALSE)</f>
        <v>0004-0005</v>
      </c>
      <c r="D317" s="136">
        <v>5088</v>
      </c>
      <c r="E317" s="122" t="s">
        <v>2005</v>
      </c>
      <c r="F317" s="8" t="s">
        <v>2006</v>
      </c>
      <c r="G317" s="142">
        <v>45826</v>
      </c>
      <c r="H317" s="143">
        <v>45828</v>
      </c>
      <c r="I317" s="142">
        <v>45826</v>
      </c>
      <c r="J317" s="143">
        <v>45828</v>
      </c>
      <c r="K317" s="143">
        <v>45828</v>
      </c>
      <c r="L317" s="138" t="s">
        <v>290</v>
      </c>
      <c r="M317" s="137" t="s">
        <v>291</v>
      </c>
      <c r="N317" s="138" t="s">
        <v>2007</v>
      </c>
      <c r="O317" s="138">
        <v>79916</v>
      </c>
      <c r="P317" s="140" t="s">
        <v>801</v>
      </c>
      <c r="Q317" s="125" t="s">
        <v>166</v>
      </c>
      <c r="R317" s="126" t="s">
        <v>167</v>
      </c>
      <c r="S317" s="149" t="s">
        <v>802</v>
      </c>
      <c r="T317" s="150" t="s">
        <v>1030</v>
      </c>
      <c r="U317" s="136" t="s">
        <v>169</v>
      </c>
      <c r="V317" s="139" t="s">
        <v>2008</v>
      </c>
      <c r="W317" s="146" t="s">
        <v>818</v>
      </c>
      <c r="X317" s="136" t="s">
        <v>2009</v>
      </c>
      <c r="Y317" s="136">
        <v>1242611</v>
      </c>
      <c r="Z317" s="136" t="s">
        <v>173</v>
      </c>
      <c r="AA317" s="136" t="s">
        <v>2010</v>
      </c>
      <c r="AB317" s="136" t="s">
        <v>173</v>
      </c>
      <c r="AC317" s="136" t="s">
        <v>174</v>
      </c>
      <c r="AD317" s="137" t="s">
        <v>25</v>
      </c>
      <c r="AE317" s="143" t="s">
        <v>189</v>
      </c>
      <c r="AF317" s="123" t="s">
        <v>177</v>
      </c>
      <c r="AG317" s="136">
        <v>1</v>
      </c>
      <c r="AH317" s="121">
        <v>0</v>
      </c>
      <c r="AI317" s="127">
        <f>IF(AD317="TIPO I",'BASE LIQUIDACION REDEBAN 2025'!$B$2,IF(AD317="TIPO II",'BASE LIQUIDACION REDEBAN 2025'!$B$3,IF(AD317="TIPO III",'BASE LIQUIDACION REDEBAN 2025'!$B$4,IF(AD317="TIPO IV",'BASE LIQUIDACION REDEBAN 2025'!$B$5,IF(AE317="AEREO",'BASE LIQUIDACION REDEBAN 2025'!$B$6,'BASE LIQUIDACION REDEBAN 2025'!$B$5)))))</f>
        <v>75096.394270399993</v>
      </c>
      <c r="AJ317" s="127">
        <f>IF(AD317="TIPO I",'BASE LIQUIDACION REDEBAN 2025'!$B$10,IF(AD317="TIPO II",'BASE LIQUIDACION REDEBAN 2025'!$B$11,IF(AD317="TIPO III",'BASE LIQUIDACION REDEBAN 2025'!$B$12,'BASE LIQUIDACION REDEBAN 2025'!$B$13)))</f>
        <v>75096.394270399993</v>
      </c>
      <c r="AK317" s="128">
        <f t="shared" si="5"/>
        <v>75096.394270399993</v>
      </c>
    </row>
    <row r="318" spans="1:37" s="85" customFormat="1" ht="14.25" customHeight="1">
      <c r="A318" s="136" t="s">
        <v>90</v>
      </c>
      <c r="B318" s="8" t="str">
        <f>VLOOKUP(A318,'CENTRO DE COSTOS'!A:D,4,FALSE)</f>
        <v>JUAN SEBASTIÁN RÍOS CASTRILLÓN</v>
      </c>
      <c r="C318" s="8" t="str">
        <f>VLOOKUP(A318,'CENTRO DE COSTOS'!A:D,2,FALSE)</f>
        <v>0004-0005</v>
      </c>
      <c r="D318" s="136">
        <v>5088</v>
      </c>
      <c r="E318" s="122" t="s">
        <v>2011</v>
      </c>
      <c r="F318" s="8" t="s">
        <v>2012</v>
      </c>
      <c r="G318" s="142">
        <v>45826</v>
      </c>
      <c r="H318" s="143">
        <v>45828</v>
      </c>
      <c r="I318" s="142">
        <v>45826</v>
      </c>
      <c r="J318" s="143">
        <v>45828</v>
      </c>
      <c r="K318" s="143">
        <v>45828</v>
      </c>
      <c r="L318" s="138" t="s">
        <v>290</v>
      </c>
      <c r="M318" s="137" t="s">
        <v>291</v>
      </c>
      <c r="N318" s="138" t="s">
        <v>2013</v>
      </c>
      <c r="O318" s="138">
        <v>79917</v>
      </c>
      <c r="P318" s="140" t="s">
        <v>801</v>
      </c>
      <c r="Q318" s="125" t="s">
        <v>166</v>
      </c>
      <c r="R318" s="126" t="s">
        <v>167</v>
      </c>
      <c r="S318" s="149" t="s">
        <v>802</v>
      </c>
      <c r="T318" s="150" t="s">
        <v>1030</v>
      </c>
      <c r="U318" s="136" t="s">
        <v>169</v>
      </c>
      <c r="V318" s="139" t="s">
        <v>2008</v>
      </c>
      <c r="W318" s="146" t="s">
        <v>818</v>
      </c>
      <c r="X318" s="136" t="s">
        <v>2014</v>
      </c>
      <c r="Y318" s="136">
        <v>1242613</v>
      </c>
      <c r="Z318" s="136" t="s">
        <v>173</v>
      </c>
      <c r="AA318" s="136" t="s">
        <v>2015</v>
      </c>
      <c r="AB318" s="136" t="s">
        <v>173</v>
      </c>
      <c r="AC318" s="136" t="s">
        <v>174</v>
      </c>
      <c r="AD318" s="137" t="s">
        <v>25</v>
      </c>
      <c r="AE318" s="143" t="s">
        <v>189</v>
      </c>
      <c r="AF318" s="123" t="s">
        <v>177</v>
      </c>
      <c r="AG318" s="136">
        <v>1</v>
      </c>
      <c r="AH318" s="121">
        <v>0</v>
      </c>
      <c r="AI318" s="127">
        <f>IF(AD318="TIPO I",'BASE LIQUIDACION REDEBAN 2025'!$B$2,IF(AD318="TIPO II",'BASE LIQUIDACION REDEBAN 2025'!$B$3,IF(AD318="TIPO III",'BASE LIQUIDACION REDEBAN 2025'!$B$4,IF(AD318="TIPO IV",'BASE LIQUIDACION REDEBAN 2025'!$B$5,IF(AE318="AEREO",'BASE LIQUIDACION REDEBAN 2025'!$B$6,'BASE LIQUIDACION REDEBAN 2025'!$B$5)))))</f>
        <v>75096.394270399993</v>
      </c>
      <c r="AJ318" s="127">
        <f>IF(AD318="TIPO I",'BASE LIQUIDACION REDEBAN 2025'!$B$10,IF(AD318="TIPO II",'BASE LIQUIDACION REDEBAN 2025'!$B$11,IF(AD318="TIPO III",'BASE LIQUIDACION REDEBAN 2025'!$B$12,'BASE LIQUIDACION REDEBAN 2025'!$B$13)))</f>
        <v>75096.394270399993</v>
      </c>
      <c r="AK318" s="128">
        <f t="shared" si="5"/>
        <v>75096.394270399993</v>
      </c>
    </row>
    <row r="319" spans="1:37" s="85" customFormat="1" ht="14.25" customHeight="1">
      <c r="A319" s="136" t="s">
        <v>90</v>
      </c>
      <c r="B319" s="8" t="str">
        <f>VLOOKUP(A319,'CENTRO DE COSTOS'!A:D,4,FALSE)</f>
        <v>JUAN SEBASTIÁN RÍOS CASTRILLÓN</v>
      </c>
      <c r="C319" s="8" t="str">
        <f>VLOOKUP(A319,'CENTRO DE COSTOS'!A:D,2,FALSE)</f>
        <v>0004-0005</v>
      </c>
      <c r="D319" s="136">
        <v>5088</v>
      </c>
      <c r="E319" s="122" t="s">
        <v>2016</v>
      </c>
      <c r="F319" s="8" t="s">
        <v>2017</v>
      </c>
      <c r="G319" s="142">
        <v>45826</v>
      </c>
      <c r="H319" s="143">
        <v>45828</v>
      </c>
      <c r="I319" s="142">
        <v>45826</v>
      </c>
      <c r="J319" s="143">
        <v>45828</v>
      </c>
      <c r="K319" s="143">
        <v>45828</v>
      </c>
      <c r="L319" s="138" t="s">
        <v>290</v>
      </c>
      <c r="M319" s="137" t="s">
        <v>291</v>
      </c>
      <c r="N319" s="138" t="s">
        <v>2018</v>
      </c>
      <c r="O319" s="138">
        <v>79918</v>
      </c>
      <c r="P319" s="140" t="s">
        <v>801</v>
      </c>
      <c r="Q319" s="125" t="s">
        <v>166</v>
      </c>
      <c r="R319" s="126" t="s">
        <v>167</v>
      </c>
      <c r="S319" s="149" t="s">
        <v>802</v>
      </c>
      <c r="T319" s="150" t="s">
        <v>1030</v>
      </c>
      <c r="U319" s="136" t="s">
        <v>169</v>
      </c>
      <c r="V319" s="139" t="s">
        <v>2008</v>
      </c>
      <c r="W319" s="146" t="s">
        <v>294</v>
      </c>
      <c r="X319" s="136" t="s">
        <v>2019</v>
      </c>
      <c r="Y319" s="136">
        <v>1242590</v>
      </c>
      <c r="Z319" s="136" t="s">
        <v>173</v>
      </c>
      <c r="AA319" s="136" t="s">
        <v>2020</v>
      </c>
      <c r="AB319" s="136" t="s">
        <v>173</v>
      </c>
      <c r="AC319" s="136" t="s">
        <v>174</v>
      </c>
      <c r="AD319" s="137" t="s">
        <v>25</v>
      </c>
      <c r="AE319" s="143" t="s">
        <v>189</v>
      </c>
      <c r="AF319" s="123" t="s">
        <v>177</v>
      </c>
      <c r="AG319" s="136">
        <v>1</v>
      </c>
      <c r="AH319" s="121">
        <v>0</v>
      </c>
      <c r="AI319" s="127">
        <f>IF(AD319="TIPO I",'BASE LIQUIDACION REDEBAN 2025'!$B$2,IF(AD319="TIPO II",'BASE LIQUIDACION REDEBAN 2025'!$B$3,IF(AD319="TIPO III",'BASE LIQUIDACION REDEBAN 2025'!$B$4,IF(AD319="TIPO IV",'BASE LIQUIDACION REDEBAN 2025'!$B$5,IF(AE319="AEREO",'BASE LIQUIDACION REDEBAN 2025'!$B$6,'BASE LIQUIDACION REDEBAN 2025'!$B$5)))))</f>
        <v>75096.394270399993</v>
      </c>
      <c r="AJ319" s="127">
        <f>IF(AD319="TIPO I",'BASE LIQUIDACION REDEBAN 2025'!$B$10,IF(AD319="TIPO II",'BASE LIQUIDACION REDEBAN 2025'!$B$11,IF(AD319="TIPO III",'BASE LIQUIDACION REDEBAN 2025'!$B$12,'BASE LIQUIDACION REDEBAN 2025'!$B$13)))</f>
        <v>75096.394270399993</v>
      </c>
      <c r="AK319" s="128">
        <f t="shared" si="5"/>
        <v>75096.394270399993</v>
      </c>
    </row>
    <row r="320" spans="1:37" s="85" customFormat="1" ht="14.25" customHeight="1">
      <c r="A320" s="136" t="s">
        <v>60</v>
      </c>
      <c r="B320" s="8" t="str">
        <f>VLOOKUP(A320,'CENTRO DE COSTOS'!A:D,4,FALSE)</f>
        <v>JUAN SEBASTIÁN RÍOS CASTRILLÓN</v>
      </c>
      <c r="C320" s="8" t="str">
        <f>VLOOKUP(A320,'CENTRO DE COSTOS'!A:D,2,FALSE)</f>
        <v>0004-0005</v>
      </c>
      <c r="D320" s="136">
        <v>5147</v>
      </c>
      <c r="E320" s="122" t="s">
        <v>2021</v>
      </c>
      <c r="F320" s="8" t="s">
        <v>2022</v>
      </c>
      <c r="G320" s="142">
        <v>45826</v>
      </c>
      <c r="H320" s="143">
        <v>45828</v>
      </c>
      <c r="I320" s="142">
        <v>45826</v>
      </c>
      <c r="J320" s="143">
        <v>45827</v>
      </c>
      <c r="K320" s="143">
        <v>45827</v>
      </c>
      <c r="L320" s="138" t="s">
        <v>290</v>
      </c>
      <c r="M320" s="137" t="s">
        <v>2023</v>
      </c>
      <c r="N320" s="138" t="s">
        <v>2024</v>
      </c>
      <c r="O320" s="138">
        <v>79885</v>
      </c>
      <c r="P320" s="140" t="s">
        <v>801</v>
      </c>
      <c r="Q320" s="125" t="s">
        <v>166</v>
      </c>
      <c r="R320" s="126" t="s">
        <v>167</v>
      </c>
      <c r="S320" s="149" t="s">
        <v>802</v>
      </c>
      <c r="T320" s="150" t="s">
        <v>1030</v>
      </c>
      <c r="U320" s="136" t="s">
        <v>169</v>
      </c>
      <c r="V320" s="139" t="s">
        <v>1972</v>
      </c>
      <c r="W320" s="146" t="s">
        <v>354</v>
      </c>
      <c r="X320" s="136" t="s">
        <v>2025</v>
      </c>
      <c r="Y320" s="136">
        <v>869220</v>
      </c>
      <c r="Z320" s="136" t="s">
        <v>173</v>
      </c>
      <c r="AA320" s="136">
        <v>902813</v>
      </c>
      <c r="AB320" s="136" t="s">
        <v>173</v>
      </c>
      <c r="AC320" s="136" t="s">
        <v>174</v>
      </c>
      <c r="AD320" s="137" t="s">
        <v>25</v>
      </c>
      <c r="AE320" s="143" t="s">
        <v>189</v>
      </c>
      <c r="AF320" s="123" t="s">
        <v>177</v>
      </c>
      <c r="AG320" s="136">
        <v>1</v>
      </c>
      <c r="AH320" s="121">
        <v>0</v>
      </c>
      <c r="AI320" s="127">
        <f>IF(AD320="TIPO I",'BASE LIQUIDACION REDEBAN 2025'!$B$2,IF(AD320="TIPO II",'BASE LIQUIDACION REDEBAN 2025'!$B$3,IF(AD320="TIPO III",'BASE LIQUIDACION REDEBAN 2025'!$B$4,IF(AD320="TIPO IV",'BASE LIQUIDACION REDEBAN 2025'!$B$5,IF(AE320="AEREO",'BASE LIQUIDACION REDEBAN 2025'!$B$6,'BASE LIQUIDACION REDEBAN 2025'!$B$5)))))</f>
        <v>75096.394270399993</v>
      </c>
      <c r="AJ320" s="127">
        <f>IF(AD320="TIPO I",'BASE LIQUIDACION REDEBAN 2025'!$B$10,IF(AD320="TIPO II",'BASE LIQUIDACION REDEBAN 2025'!$B$11,IF(AD320="TIPO III",'BASE LIQUIDACION REDEBAN 2025'!$B$12,'BASE LIQUIDACION REDEBAN 2025'!$B$13)))</f>
        <v>75096.394270399993</v>
      </c>
      <c r="AK320" s="128">
        <f t="shared" si="5"/>
        <v>75096.394270399993</v>
      </c>
    </row>
    <row r="321" spans="1:37" s="85" customFormat="1" ht="14.25" customHeight="1">
      <c r="A321" s="136" t="s">
        <v>60</v>
      </c>
      <c r="B321" s="8" t="str">
        <f>VLOOKUP(A321,'CENTRO DE COSTOS'!A:D,4,FALSE)</f>
        <v>JUAN SEBASTIÁN RÍOS CASTRILLÓN</v>
      </c>
      <c r="C321" s="8" t="str">
        <f>VLOOKUP(A321,'CENTRO DE COSTOS'!A:D,2,FALSE)</f>
        <v>0004-0005</v>
      </c>
      <c r="D321" s="136">
        <v>5147</v>
      </c>
      <c r="E321" s="122" t="s">
        <v>2026</v>
      </c>
      <c r="F321" s="8" t="s">
        <v>2027</v>
      </c>
      <c r="G321" s="142">
        <v>45826</v>
      </c>
      <c r="H321" s="143">
        <v>45828</v>
      </c>
      <c r="I321" s="142">
        <v>45826</v>
      </c>
      <c r="J321" s="143">
        <v>45828</v>
      </c>
      <c r="K321" s="143">
        <v>45828</v>
      </c>
      <c r="L321" s="138" t="s">
        <v>290</v>
      </c>
      <c r="M321" s="137" t="s">
        <v>2023</v>
      </c>
      <c r="N321" s="138" t="s">
        <v>2028</v>
      </c>
      <c r="O321" s="138">
        <v>79886</v>
      </c>
      <c r="P321" s="140" t="s">
        <v>801</v>
      </c>
      <c r="Q321" s="125" t="s">
        <v>166</v>
      </c>
      <c r="R321" s="126" t="s">
        <v>167</v>
      </c>
      <c r="S321" s="149" t="s">
        <v>802</v>
      </c>
      <c r="T321" s="150" t="s">
        <v>1030</v>
      </c>
      <c r="U321" s="136" t="s">
        <v>169</v>
      </c>
      <c r="V321" s="139" t="s">
        <v>2008</v>
      </c>
      <c r="W321" s="146" t="s">
        <v>354</v>
      </c>
      <c r="X321" s="136" t="s">
        <v>2029</v>
      </c>
      <c r="Y321" s="136">
        <v>1140743</v>
      </c>
      <c r="Z321" s="136" t="s">
        <v>173</v>
      </c>
      <c r="AA321" s="136">
        <v>1110975</v>
      </c>
      <c r="AB321" s="136" t="s">
        <v>173</v>
      </c>
      <c r="AC321" s="136" t="s">
        <v>174</v>
      </c>
      <c r="AD321" s="137" t="s">
        <v>25</v>
      </c>
      <c r="AE321" s="143" t="s">
        <v>189</v>
      </c>
      <c r="AF321" s="123" t="s">
        <v>177</v>
      </c>
      <c r="AG321" s="136">
        <v>1</v>
      </c>
      <c r="AH321" s="121">
        <v>0</v>
      </c>
      <c r="AI321" s="127">
        <f>IF(AD321="TIPO I",'BASE LIQUIDACION REDEBAN 2025'!$B$2,IF(AD321="TIPO II",'BASE LIQUIDACION REDEBAN 2025'!$B$3,IF(AD321="TIPO III",'BASE LIQUIDACION REDEBAN 2025'!$B$4,IF(AD321="TIPO IV",'BASE LIQUIDACION REDEBAN 2025'!$B$5,IF(AE321="AEREO",'BASE LIQUIDACION REDEBAN 2025'!$B$6,'BASE LIQUIDACION REDEBAN 2025'!$B$5)))))</f>
        <v>75096.394270399993</v>
      </c>
      <c r="AJ321" s="127">
        <f>IF(AD321="TIPO I",'BASE LIQUIDACION REDEBAN 2025'!$B$10,IF(AD321="TIPO II",'BASE LIQUIDACION REDEBAN 2025'!$B$11,IF(AD321="TIPO III",'BASE LIQUIDACION REDEBAN 2025'!$B$12,'BASE LIQUIDACION REDEBAN 2025'!$B$13)))</f>
        <v>75096.394270399993</v>
      </c>
      <c r="AK321" s="128">
        <f t="shared" si="5"/>
        <v>75096.394270399993</v>
      </c>
    </row>
    <row r="322" spans="1:37" s="85" customFormat="1" ht="14.25" customHeight="1">
      <c r="A322" s="136" t="s">
        <v>90</v>
      </c>
      <c r="B322" s="8" t="str">
        <f>VLOOKUP(A322,'CENTRO DE COSTOS'!A:D,4,FALSE)</f>
        <v>JUAN SEBASTIÁN RÍOS CASTRILLÓN</v>
      </c>
      <c r="C322" s="8" t="str">
        <f>VLOOKUP(A322,'CENTRO DE COSTOS'!A:D,2,FALSE)</f>
        <v>0004-0005</v>
      </c>
      <c r="D322" s="136">
        <v>5615</v>
      </c>
      <c r="E322" s="122" t="s">
        <v>2030</v>
      </c>
      <c r="F322" s="8" t="s">
        <v>2031</v>
      </c>
      <c r="G322" s="142">
        <v>45826</v>
      </c>
      <c r="H322" s="143">
        <v>45828</v>
      </c>
      <c r="I322" s="142">
        <v>45826</v>
      </c>
      <c r="J322" s="143">
        <v>45828</v>
      </c>
      <c r="K322" s="143">
        <v>45828</v>
      </c>
      <c r="L322" s="138" t="s">
        <v>290</v>
      </c>
      <c r="M322" s="137" t="s">
        <v>1015</v>
      </c>
      <c r="N322" s="138" t="s">
        <v>2032</v>
      </c>
      <c r="O322" s="138">
        <v>79888</v>
      </c>
      <c r="P322" s="140" t="s">
        <v>801</v>
      </c>
      <c r="Q322" s="125" t="s">
        <v>166</v>
      </c>
      <c r="R322" s="126" t="s">
        <v>167</v>
      </c>
      <c r="S322" s="149" t="s">
        <v>802</v>
      </c>
      <c r="T322" s="150" t="s">
        <v>1030</v>
      </c>
      <c r="U322" s="136" t="s">
        <v>169</v>
      </c>
      <c r="V322" s="139" t="s">
        <v>2008</v>
      </c>
      <c r="W322" s="146" t="s">
        <v>360</v>
      </c>
      <c r="X322" s="136" t="s">
        <v>2033</v>
      </c>
      <c r="Y322" s="136">
        <v>1242632</v>
      </c>
      <c r="Z322" s="136" t="s">
        <v>173</v>
      </c>
      <c r="AA322" s="136" t="s">
        <v>2034</v>
      </c>
      <c r="AB322" s="136" t="s">
        <v>173</v>
      </c>
      <c r="AC322" s="136" t="s">
        <v>174</v>
      </c>
      <c r="AD322" s="137" t="s">
        <v>28</v>
      </c>
      <c r="AE322" s="143" t="s">
        <v>189</v>
      </c>
      <c r="AF322" s="123" t="s">
        <v>177</v>
      </c>
      <c r="AG322" s="136">
        <v>1</v>
      </c>
      <c r="AH322" s="121">
        <v>0</v>
      </c>
      <c r="AI322" s="127">
        <f>IF(AD322="TIPO I",'BASE LIQUIDACION REDEBAN 2025'!$B$2,IF(AD322="TIPO II",'BASE LIQUIDACION REDEBAN 2025'!$B$3,IF(AD322="TIPO III",'BASE LIQUIDACION REDEBAN 2025'!$B$4,IF(AD322="TIPO IV",'BASE LIQUIDACION REDEBAN 2025'!$B$5,IF(AE322="AEREO",'BASE LIQUIDACION REDEBAN 2025'!$B$6,'BASE LIQUIDACION REDEBAN 2025'!$B$5)))))</f>
        <v>163813.69572160003</v>
      </c>
      <c r="AJ322" s="127">
        <f>IF(AD322="TIPO I",'BASE LIQUIDACION REDEBAN 2025'!$B$10,IF(AD322="TIPO II",'BASE LIQUIDACION REDEBAN 2025'!$B$11,IF(AD322="TIPO III",'BASE LIQUIDACION REDEBAN 2025'!$B$12,'BASE LIQUIDACION REDEBAN 2025'!$B$13)))</f>
        <v>140395.6348884</v>
      </c>
      <c r="AK322" s="128">
        <f t="shared" si="5"/>
        <v>163813.69572160003</v>
      </c>
    </row>
    <row r="323" spans="1:37" s="85" customFormat="1" ht="14.25" customHeight="1">
      <c r="A323" s="136" t="s">
        <v>90</v>
      </c>
      <c r="B323" s="8" t="str">
        <f>VLOOKUP(A323,'CENTRO DE COSTOS'!A:D,4,FALSE)</f>
        <v>JUAN SEBASTIÁN RÍOS CASTRILLÓN</v>
      </c>
      <c r="C323" s="8" t="str">
        <f>VLOOKUP(A323,'CENTRO DE COSTOS'!A:D,2,FALSE)</f>
        <v>0004-0005</v>
      </c>
      <c r="D323" s="136">
        <v>5631</v>
      </c>
      <c r="E323" s="122" t="s">
        <v>2035</v>
      </c>
      <c r="F323" s="8" t="s">
        <v>2036</v>
      </c>
      <c r="G323" s="142">
        <v>45826</v>
      </c>
      <c r="H323" s="143">
        <v>45828</v>
      </c>
      <c r="I323" s="142">
        <v>45826</v>
      </c>
      <c r="J323" s="143">
        <v>45828</v>
      </c>
      <c r="K323" s="143">
        <v>45828</v>
      </c>
      <c r="L323" s="138" t="s">
        <v>290</v>
      </c>
      <c r="M323" s="137" t="s">
        <v>2037</v>
      </c>
      <c r="N323" s="138" t="s">
        <v>2038</v>
      </c>
      <c r="O323" s="138">
        <v>79927</v>
      </c>
      <c r="P323" s="140" t="s">
        <v>801</v>
      </c>
      <c r="Q323" s="125" t="s">
        <v>166</v>
      </c>
      <c r="R323" s="126" t="s">
        <v>167</v>
      </c>
      <c r="S323" s="149" t="s">
        <v>802</v>
      </c>
      <c r="T323" s="150" t="s">
        <v>1030</v>
      </c>
      <c r="U323" s="136" t="s">
        <v>169</v>
      </c>
      <c r="V323" s="139" t="s">
        <v>2008</v>
      </c>
      <c r="W323" s="146" t="s">
        <v>307</v>
      </c>
      <c r="X323" s="136" t="s">
        <v>2039</v>
      </c>
      <c r="Y323" s="136">
        <v>1242580</v>
      </c>
      <c r="Z323" s="136" t="s">
        <v>173</v>
      </c>
      <c r="AA323" s="136" t="s">
        <v>2040</v>
      </c>
      <c r="AB323" s="136" t="s">
        <v>173</v>
      </c>
      <c r="AC323" s="136" t="s">
        <v>174</v>
      </c>
      <c r="AD323" s="137" t="s">
        <v>25</v>
      </c>
      <c r="AE323" s="143" t="s">
        <v>189</v>
      </c>
      <c r="AF323" s="123" t="s">
        <v>177</v>
      </c>
      <c r="AG323" s="136">
        <v>1</v>
      </c>
      <c r="AH323" s="121">
        <v>0</v>
      </c>
      <c r="AI323" s="127">
        <f>IF(AD323="TIPO I",'BASE LIQUIDACION REDEBAN 2025'!$B$2,IF(AD323="TIPO II",'BASE LIQUIDACION REDEBAN 2025'!$B$3,IF(AD323="TIPO III",'BASE LIQUIDACION REDEBAN 2025'!$B$4,IF(AD323="TIPO IV",'BASE LIQUIDACION REDEBAN 2025'!$B$5,IF(AE323="AEREO",'BASE LIQUIDACION REDEBAN 2025'!$B$6,'BASE LIQUIDACION REDEBAN 2025'!$B$5)))))</f>
        <v>75096.394270399993</v>
      </c>
      <c r="AJ323" s="127">
        <f>IF(AD323="TIPO I",'BASE LIQUIDACION REDEBAN 2025'!$B$10,IF(AD323="TIPO II",'BASE LIQUIDACION REDEBAN 2025'!$B$11,IF(AD323="TIPO III",'BASE LIQUIDACION REDEBAN 2025'!$B$12,'BASE LIQUIDACION REDEBAN 2025'!$B$13)))</f>
        <v>75096.394270399993</v>
      </c>
      <c r="AK323" s="128">
        <f t="shared" ref="AK323:AK386" si="6">AG323*AI323+AH323*AJ323</f>
        <v>75096.394270399993</v>
      </c>
    </row>
    <row r="324" spans="1:37" s="85" customFormat="1" ht="14.25" customHeight="1">
      <c r="A324" s="136" t="s">
        <v>90</v>
      </c>
      <c r="B324" s="8" t="str">
        <f>VLOOKUP(A324,'CENTRO DE COSTOS'!A:D,4,FALSE)</f>
        <v>JUAN SEBASTIÁN RÍOS CASTRILLÓN</v>
      </c>
      <c r="C324" s="8" t="str">
        <f>VLOOKUP(A324,'CENTRO DE COSTOS'!A:D,2,FALSE)</f>
        <v>0004-0005</v>
      </c>
      <c r="D324" s="136">
        <v>5631</v>
      </c>
      <c r="E324" s="122" t="s">
        <v>2041</v>
      </c>
      <c r="F324" s="8" t="s">
        <v>2042</v>
      </c>
      <c r="G324" s="142">
        <v>45826</v>
      </c>
      <c r="H324" s="143">
        <v>45828</v>
      </c>
      <c r="I324" s="142">
        <v>45826</v>
      </c>
      <c r="J324" s="143">
        <v>45828</v>
      </c>
      <c r="K324" s="143">
        <v>45828</v>
      </c>
      <c r="L324" s="138" t="s">
        <v>290</v>
      </c>
      <c r="M324" s="137" t="s">
        <v>2037</v>
      </c>
      <c r="N324" s="138" t="s">
        <v>2043</v>
      </c>
      <c r="O324" s="138">
        <v>79928</v>
      </c>
      <c r="P324" s="140" t="s">
        <v>801</v>
      </c>
      <c r="Q324" s="125" t="s">
        <v>166</v>
      </c>
      <c r="R324" s="126" t="s">
        <v>167</v>
      </c>
      <c r="S324" s="149" t="s">
        <v>802</v>
      </c>
      <c r="T324" s="150" t="s">
        <v>1030</v>
      </c>
      <c r="U324" s="136" t="s">
        <v>169</v>
      </c>
      <c r="V324" s="139" t="s">
        <v>2044</v>
      </c>
      <c r="W324" s="146" t="s">
        <v>307</v>
      </c>
      <c r="X324" s="136" t="s">
        <v>2045</v>
      </c>
      <c r="Y324" s="136">
        <v>1242604</v>
      </c>
      <c r="Z324" s="136" t="s">
        <v>173</v>
      </c>
      <c r="AA324" s="136" t="s">
        <v>2046</v>
      </c>
      <c r="AB324" s="136" t="s">
        <v>173</v>
      </c>
      <c r="AC324" s="136" t="s">
        <v>174</v>
      </c>
      <c r="AD324" s="137" t="s">
        <v>25</v>
      </c>
      <c r="AE324" s="143" t="s">
        <v>189</v>
      </c>
      <c r="AF324" s="123" t="s">
        <v>177</v>
      </c>
      <c r="AG324" s="136">
        <v>1</v>
      </c>
      <c r="AH324" s="121">
        <v>0</v>
      </c>
      <c r="AI324" s="127">
        <f>IF(AD324="TIPO I",'BASE LIQUIDACION REDEBAN 2025'!$B$2,IF(AD324="TIPO II",'BASE LIQUIDACION REDEBAN 2025'!$B$3,IF(AD324="TIPO III",'BASE LIQUIDACION REDEBAN 2025'!$B$4,IF(AD324="TIPO IV",'BASE LIQUIDACION REDEBAN 2025'!$B$5,IF(AE324="AEREO",'BASE LIQUIDACION REDEBAN 2025'!$B$6,'BASE LIQUIDACION REDEBAN 2025'!$B$5)))))</f>
        <v>75096.394270399993</v>
      </c>
      <c r="AJ324" s="127">
        <f>IF(AD324="TIPO I",'BASE LIQUIDACION REDEBAN 2025'!$B$10,IF(AD324="TIPO II",'BASE LIQUIDACION REDEBAN 2025'!$B$11,IF(AD324="TIPO III",'BASE LIQUIDACION REDEBAN 2025'!$B$12,'BASE LIQUIDACION REDEBAN 2025'!$B$13)))</f>
        <v>75096.394270399993</v>
      </c>
      <c r="AK324" s="128">
        <f t="shared" si="6"/>
        <v>75096.394270399993</v>
      </c>
    </row>
    <row r="325" spans="1:37" s="85" customFormat="1" ht="14.25" customHeight="1">
      <c r="A325" s="136" t="s">
        <v>90</v>
      </c>
      <c r="B325" s="8" t="str">
        <f>VLOOKUP(A325,'CENTRO DE COSTOS'!A:D,4,FALSE)</f>
        <v>JUAN SEBASTIÁN RÍOS CASTRILLÓN</v>
      </c>
      <c r="C325" s="8" t="str">
        <f>VLOOKUP(A325,'CENTRO DE COSTOS'!A:D,2,FALSE)</f>
        <v>0004-0005</v>
      </c>
      <c r="D325" s="136">
        <v>5890</v>
      </c>
      <c r="E325" s="122" t="s">
        <v>2047</v>
      </c>
      <c r="F325" s="8" t="s">
        <v>2048</v>
      </c>
      <c r="G325" s="142">
        <v>45826</v>
      </c>
      <c r="H325" s="143">
        <v>45828</v>
      </c>
      <c r="I325" s="142">
        <v>45826</v>
      </c>
      <c r="J325" s="143">
        <v>45828</v>
      </c>
      <c r="K325" s="143">
        <v>45828</v>
      </c>
      <c r="L325" s="138" t="s">
        <v>290</v>
      </c>
      <c r="M325" s="137" t="s">
        <v>2049</v>
      </c>
      <c r="N325" s="138" t="s">
        <v>2050</v>
      </c>
      <c r="O325" s="138">
        <v>79911</v>
      </c>
      <c r="P325" s="140" t="s">
        <v>801</v>
      </c>
      <c r="Q325" s="125" t="s">
        <v>166</v>
      </c>
      <c r="R325" s="126" t="s">
        <v>167</v>
      </c>
      <c r="S325" s="149" t="s">
        <v>802</v>
      </c>
      <c r="T325" s="150" t="s">
        <v>1030</v>
      </c>
      <c r="U325" s="136" t="s">
        <v>169</v>
      </c>
      <c r="V325" s="139" t="s">
        <v>2051</v>
      </c>
      <c r="W325" s="146" t="s">
        <v>467</v>
      </c>
      <c r="X325" s="136" t="s">
        <v>2052</v>
      </c>
      <c r="Y325" s="136">
        <v>1221340</v>
      </c>
      <c r="Z325" s="136" t="s">
        <v>173</v>
      </c>
      <c r="AA325" s="136" t="s">
        <v>2053</v>
      </c>
      <c r="AB325" s="136" t="s">
        <v>173</v>
      </c>
      <c r="AC325" s="136" t="s">
        <v>174</v>
      </c>
      <c r="AD325" s="137" t="s">
        <v>28</v>
      </c>
      <c r="AE325" s="143" t="s">
        <v>189</v>
      </c>
      <c r="AF325" s="123" t="s">
        <v>177</v>
      </c>
      <c r="AG325" s="136">
        <v>1</v>
      </c>
      <c r="AH325" s="121">
        <v>0</v>
      </c>
      <c r="AI325" s="127">
        <f>IF(AD325="TIPO I",'BASE LIQUIDACION REDEBAN 2025'!$B$2,IF(AD325="TIPO II",'BASE LIQUIDACION REDEBAN 2025'!$B$3,IF(AD325="TIPO III",'BASE LIQUIDACION REDEBAN 2025'!$B$4,IF(AD325="TIPO IV",'BASE LIQUIDACION REDEBAN 2025'!$B$5,IF(AE325="AEREO",'BASE LIQUIDACION REDEBAN 2025'!$B$6,'BASE LIQUIDACION REDEBAN 2025'!$B$5)))))</f>
        <v>163813.69572160003</v>
      </c>
      <c r="AJ325" s="127">
        <f>IF(AD325="TIPO I",'BASE LIQUIDACION REDEBAN 2025'!$B$10,IF(AD325="TIPO II",'BASE LIQUIDACION REDEBAN 2025'!$B$11,IF(AD325="TIPO III",'BASE LIQUIDACION REDEBAN 2025'!$B$12,'BASE LIQUIDACION REDEBAN 2025'!$B$13)))</f>
        <v>140395.6348884</v>
      </c>
      <c r="AK325" s="128">
        <f t="shared" si="6"/>
        <v>163813.69572160003</v>
      </c>
    </row>
    <row r="326" spans="1:37" s="85" customFormat="1" ht="14.25" customHeight="1">
      <c r="A326" s="136" t="s">
        <v>72</v>
      </c>
      <c r="B326" s="8" t="str">
        <f>VLOOKUP(A326,'CENTRO DE COSTOS'!A:D,4,FALSE)</f>
        <v>MIGUEL JULIÁN HERNÁNDEZ GUARÍN</v>
      </c>
      <c r="C326" s="8" t="str">
        <f>VLOOKUP(A326,'CENTRO DE COSTOS'!A:D,2,FALSE)</f>
        <v>0004-0008</v>
      </c>
      <c r="D326" s="136">
        <v>13688</v>
      </c>
      <c r="E326" s="122" t="s">
        <v>2054</v>
      </c>
      <c r="F326" s="8" t="s">
        <v>2055</v>
      </c>
      <c r="G326" s="142">
        <v>45826</v>
      </c>
      <c r="H326" s="143">
        <v>45839</v>
      </c>
      <c r="I326" s="142">
        <v>45826</v>
      </c>
      <c r="J326" s="143">
        <v>45828</v>
      </c>
      <c r="K326" s="143">
        <v>45828</v>
      </c>
      <c r="L326" s="138" t="s">
        <v>364</v>
      </c>
      <c r="M326" s="137" t="s">
        <v>2056</v>
      </c>
      <c r="N326" s="138" t="s">
        <v>2057</v>
      </c>
      <c r="O326" s="138">
        <v>79909</v>
      </c>
      <c r="P326" s="140" t="s">
        <v>801</v>
      </c>
      <c r="Q326" s="125" t="s">
        <v>166</v>
      </c>
      <c r="R326" s="126" t="s">
        <v>167</v>
      </c>
      <c r="S326" s="149" t="s">
        <v>802</v>
      </c>
      <c r="T326" s="150" t="s">
        <v>1030</v>
      </c>
      <c r="U326" s="136" t="s">
        <v>169</v>
      </c>
      <c r="V326" s="139" t="s">
        <v>2051</v>
      </c>
      <c r="W326" s="146" t="s">
        <v>835</v>
      </c>
      <c r="X326" s="136" t="s">
        <v>2058</v>
      </c>
      <c r="Y326" s="136">
        <v>1042121</v>
      </c>
      <c r="Z326" s="136" t="s">
        <v>173</v>
      </c>
      <c r="AA326" s="136">
        <v>1076761</v>
      </c>
      <c r="AB326" s="136" t="s">
        <v>173</v>
      </c>
      <c r="AC326" s="136" t="s">
        <v>174</v>
      </c>
      <c r="AD326" s="137" t="s">
        <v>175</v>
      </c>
      <c r="AE326" s="143" t="s">
        <v>2059</v>
      </c>
      <c r="AF326" s="123" t="s">
        <v>177</v>
      </c>
      <c r="AG326" s="136">
        <v>1</v>
      </c>
      <c r="AH326" s="121">
        <v>0</v>
      </c>
      <c r="AI326" s="127">
        <f>IF(AD326="TIPO I",'BASE LIQUIDACION REDEBAN 2025'!$B$2,IF(AD326="TIPO II",'BASE LIQUIDACION REDEBAN 2025'!$B$3,IF(AD326="TIPO III",'BASE LIQUIDACION REDEBAN 2025'!$B$4,IF(AD326="TIPO IV",'BASE LIQUIDACION REDEBAN 2025'!$B$5,IF(AE326="AEREO",'BASE LIQUIDACION REDEBAN 2025'!$B$6,'BASE LIQUIDACION REDEBAN 2025'!$B$5)))))</f>
        <v>504832.64687880001</v>
      </c>
      <c r="AJ326" s="127">
        <f>IF(AD326="TIPO I",'BASE LIQUIDACION REDEBAN 2025'!$B$10,IF(AD326="TIPO II",'BASE LIQUIDACION REDEBAN 2025'!$B$11,IF(AD326="TIPO III",'BASE LIQUIDACION REDEBAN 2025'!$B$12,'BASE LIQUIDACION REDEBAN 2025'!$B$13)))</f>
        <v>196536.5258152</v>
      </c>
      <c r="AK326" s="128">
        <f t="shared" si="6"/>
        <v>504832.64687880001</v>
      </c>
    </row>
    <row r="327" spans="1:37" s="85" customFormat="1" ht="14.25" customHeight="1">
      <c r="A327" s="136" t="s">
        <v>72</v>
      </c>
      <c r="B327" s="8" t="str">
        <f>VLOOKUP(A327,'CENTRO DE COSTOS'!A:D,4,FALSE)</f>
        <v>MIGUEL JULIÁN HERNÁNDEZ GUARÍN</v>
      </c>
      <c r="C327" s="8" t="str">
        <f>VLOOKUP(A327,'CENTRO DE COSTOS'!A:D,2,FALSE)</f>
        <v>0004-0008</v>
      </c>
      <c r="D327" s="136">
        <v>13688</v>
      </c>
      <c r="E327" s="122" t="s">
        <v>2060</v>
      </c>
      <c r="F327" s="8" t="s">
        <v>2061</v>
      </c>
      <c r="G327" s="142">
        <v>45826</v>
      </c>
      <c r="H327" s="143">
        <v>45839</v>
      </c>
      <c r="I327" s="142">
        <v>45826</v>
      </c>
      <c r="J327" s="143">
        <v>45828</v>
      </c>
      <c r="K327" s="143">
        <v>45828</v>
      </c>
      <c r="L327" s="138" t="s">
        <v>364</v>
      </c>
      <c r="M327" s="137" t="s">
        <v>2056</v>
      </c>
      <c r="N327" s="138" t="s">
        <v>2062</v>
      </c>
      <c r="O327" s="138">
        <v>79910</v>
      </c>
      <c r="P327" s="140" t="s">
        <v>801</v>
      </c>
      <c r="Q327" s="125" t="s">
        <v>166</v>
      </c>
      <c r="R327" s="126" t="s">
        <v>167</v>
      </c>
      <c r="S327" s="149" t="s">
        <v>802</v>
      </c>
      <c r="T327" s="150" t="s">
        <v>1030</v>
      </c>
      <c r="U327" s="136" t="s">
        <v>169</v>
      </c>
      <c r="V327" s="139" t="s">
        <v>2051</v>
      </c>
      <c r="W327" s="146" t="s">
        <v>835</v>
      </c>
      <c r="X327" s="136" t="s">
        <v>2063</v>
      </c>
      <c r="Y327" s="136">
        <v>1062646</v>
      </c>
      <c r="Z327" s="136" t="s">
        <v>173</v>
      </c>
      <c r="AA327" s="136">
        <v>1076396</v>
      </c>
      <c r="AB327" s="136" t="s">
        <v>173</v>
      </c>
      <c r="AC327" s="136" t="s">
        <v>174</v>
      </c>
      <c r="AD327" s="137" t="s">
        <v>175</v>
      </c>
      <c r="AE327" s="143" t="s">
        <v>2059</v>
      </c>
      <c r="AF327" s="123" t="s">
        <v>177</v>
      </c>
      <c r="AG327" s="136">
        <v>1</v>
      </c>
      <c r="AH327" s="121">
        <v>0</v>
      </c>
      <c r="AI327" s="127">
        <f>IF(AD327="TIPO I",'BASE LIQUIDACION REDEBAN 2025'!$B$2,IF(AD327="TIPO II",'BASE LIQUIDACION REDEBAN 2025'!$B$3,IF(AD327="TIPO III",'BASE LIQUIDACION REDEBAN 2025'!$B$4,IF(AD327="TIPO IV",'BASE LIQUIDACION REDEBAN 2025'!$B$5,IF(AE327="AEREO",'BASE LIQUIDACION REDEBAN 2025'!$B$6,'BASE LIQUIDACION REDEBAN 2025'!$B$5)))))</f>
        <v>504832.64687880001</v>
      </c>
      <c r="AJ327" s="127">
        <f>IF(AD327="TIPO I",'BASE LIQUIDACION REDEBAN 2025'!$B$10,IF(AD327="TIPO II",'BASE LIQUIDACION REDEBAN 2025'!$B$11,IF(AD327="TIPO III",'BASE LIQUIDACION REDEBAN 2025'!$B$12,'BASE LIQUIDACION REDEBAN 2025'!$B$13)))</f>
        <v>196536.5258152</v>
      </c>
      <c r="AK327" s="128">
        <f t="shared" si="6"/>
        <v>504832.64687880001</v>
      </c>
    </row>
    <row r="328" spans="1:37" s="85" customFormat="1" ht="14.25" customHeight="1">
      <c r="A328" s="136" t="s">
        <v>76</v>
      </c>
      <c r="B328" s="8" t="str">
        <f>VLOOKUP(A328,'CENTRO DE COSTOS'!A:D,4,FALSE)</f>
        <v>DIEGO FERNANDO HENAO CARDONA</v>
      </c>
      <c r="C328" s="8" t="str">
        <f>VLOOKUP(A328,'CENTRO DE COSTOS'!A:D,2,FALSE)</f>
        <v>0004-0003</v>
      </c>
      <c r="D328" s="136">
        <v>19743</v>
      </c>
      <c r="E328" s="122" t="s">
        <v>2064</v>
      </c>
      <c r="F328" s="8" t="s">
        <v>2065</v>
      </c>
      <c r="G328" s="142">
        <v>45826</v>
      </c>
      <c r="H328" s="143">
        <v>45828</v>
      </c>
      <c r="I328" s="142">
        <v>45826</v>
      </c>
      <c r="J328" s="143">
        <v>45828</v>
      </c>
      <c r="K328" s="143">
        <v>45828</v>
      </c>
      <c r="L328" s="138" t="s">
        <v>200</v>
      </c>
      <c r="M328" s="137" t="s">
        <v>2066</v>
      </c>
      <c r="N328" s="138" t="s">
        <v>2067</v>
      </c>
      <c r="O328" s="138">
        <v>79912</v>
      </c>
      <c r="P328" s="140" t="s">
        <v>801</v>
      </c>
      <c r="Q328" s="125" t="s">
        <v>166</v>
      </c>
      <c r="R328" s="126" t="s">
        <v>167</v>
      </c>
      <c r="S328" s="149" t="s">
        <v>802</v>
      </c>
      <c r="T328" s="150" t="s">
        <v>1030</v>
      </c>
      <c r="U328" s="136" t="s">
        <v>169</v>
      </c>
      <c r="V328" s="139" t="s">
        <v>2068</v>
      </c>
      <c r="W328" s="146" t="s">
        <v>204</v>
      </c>
      <c r="X328" s="136" t="s">
        <v>2069</v>
      </c>
      <c r="Y328" s="136">
        <v>795252</v>
      </c>
      <c r="Z328" s="136">
        <v>857319</v>
      </c>
      <c r="AA328" s="136">
        <v>997566</v>
      </c>
      <c r="AB328" s="136" t="s">
        <v>173</v>
      </c>
      <c r="AC328" s="136" t="s">
        <v>174</v>
      </c>
      <c r="AD328" s="137" t="s">
        <v>30</v>
      </c>
      <c r="AE328" s="143" t="s">
        <v>189</v>
      </c>
      <c r="AF328" s="123" t="s">
        <v>177</v>
      </c>
      <c r="AG328" s="136">
        <v>1</v>
      </c>
      <c r="AH328" s="121">
        <v>0</v>
      </c>
      <c r="AI328" s="127">
        <f>IF(AD328="TIPO I",'BASE LIQUIDACION REDEBAN 2025'!$B$2,IF(AD328="TIPO II",'BASE LIQUIDACION REDEBAN 2025'!$B$3,IF(AD328="TIPO III",'BASE LIQUIDACION REDEBAN 2025'!$B$4,IF(AD328="TIPO IV",'BASE LIQUIDACION REDEBAN 2025'!$B$5,IF(AE328="AEREO",'BASE LIQUIDACION REDEBAN 2025'!$B$6,'BASE LIQUIDACION REDEBAN 2025'!$B$5)))))</f>
        <v>275728.78077800001</v>
      </c>
      <c r="AJ328" s="127">
        <f>IF(AD328="TIPO I",'BASE LIQUIDACION REDEBAN 2025'!$B$10,IF(AD328="TIPO II",'BASE LIQUIDACION REDEBAN 2025'!$B$11,IF(AD328="TIPO III",'BASE LIQUIDACION REDEBAN 2025'!$B$12,'BASE LIQUIDACION REDEBAN 2025'!$B$13)))</f>
        <v>196536.5258152</v>
      </c>
      <c r="AK328" s="128">
        <f t="shared" si="6"/>
        <v>275728.78077800001</v>
      </c>
    </row>
    <row r="329" spans="1:37" s="85" customFormat="1" ht="14.25" customHeight="1">
      <c r="A329" s="136" t="s">
        <v>91</v>
      </c>
      <c r="B329" s="8" t="str">
        <f>VLOOKUP(A329,'CENTRO DE COSTOS'!A:D,4,FALSE)</f>
        <v>JOSE MAURICIO HERNANDEZ ROJAS</v>
      </c>
      <c r="C329" s="8" t="str">
        <f>VLOOKUP(A329,'CENTRO DE COSTOS'!A:D,2,FALSE)</f>
        <v>0004-0001</v>
      </c>
      <c r="D329" s="136">
        <v>23555</v>
      </c>
      <c r="E329" s="122" t="s">
        <v>2070</v>
      </c>
      <c r="F329" s="8" t="s">
        <v>2071</v>
      </c>
      <c r="G329" s="142">
        <v>45826</v>
      </c>
      <c r="H329" s="143">
        <v>45828</v>
      </c>
      <c r="I329" s="142">
        <v>45826</v>
      </c>
      <c r="J329" s="143">
        <v>45828</v>
      </c>
      <c r="K329" s="143">
        <v>45828</v>
      </c>
      <c r="L329" s="138" t="s">
        <v>612</v>
      </c>
      <c r="M329" s="137" t="s">
        <v>2072</v>
      </c>
      <c r="N329" s="138" t="s">
        <v>2073</v>
      </c>
      <c r="O329" s="138">
        <v>79903</v>
      </c>
      <c r="P329" s="140" t="s">
        <v>801</v>
      </c>
      <c r="Q329" s="125" t="s">
        <v>166</v>
      </c>
      <c r="R329" s="126" t="s">
        <v>167</v>
      </c>
      <c r="S329" s="149" t="s">
        <v>802</v>
      </c>
      <c r="T329" s="150" t="s">
        <v>1030</v>
      </c>
      <c r="U329" s="136" t="s">
        <v>169</v>
      </c>
      <c r="V329" s="139" t="s">
        <v>2068</v>
      </c>
      <c r="W329" s="146" t="s">
        <v>616</v>
      </c>
      <c r="X329" s="136" t="s">
        <v>2074</v>
      </c>
      <c r="Y329" s="136">
        <v>1227934</v>
      </c>
      <c r="Z329" s="136" t="s">
        <v>173</v>
      </c>
      <c r="AA329" s="136" t="s">
        <v>2075</v>
      </c>
      <c r="AB329" s="136" t="s">
        <v>173</v>
      </c>
      <c r="AC329" s="136" t="s">
        <v>174</v>
      </c>
      <c r="AD329" s="137" t="s">
        <v>28</v>
      </c>
      <c r="AE329" s="143" t="s">
        <v>189</v>
      </c>
      <c r="AF329" s="123" t="s">
        <v>177</v>
      </c>
      <c r="AG329" s="136">
        <v>1</v>
      </c>
      <c r="AH329" s="121">
        <v>0</v>
      </c>
      <c r="AI329" s="127">
        <f>IF(AD329="TIPO I",'BASE LIQUIDACION REDEBAN 2025'!$B$2,IF(AD329="TIPO II",'BASE LIQUIDACION REDEBAN 2025'!$B$3,IF(AD329="TIPO III",'BASE LIQUIDACION REDEBAN 2025'!$B$4,IF(AD329="TIPO IV",'BASE LIQUIDACION REDEBAN 2025'!$B$5,IF(AE329="AEREO",'BASE LIQUIDACION REDEBAN 2025'!$B$6,'BASE LIQUIDACION REDEBAN 2025'!$B$5)))))</f>
        <v>163813.69572160003</v>
      </c>
      <c r="AJ329" s="127">
        <f>IF(AD329="TIPO I",'BASE LIQUIDACION REDEBAN 2025'!$B$10,IF(AD329="TIPO II",'BASE LIQUIDACION REDEBAN 2025'!$B$11,IF(AD329="TIPO III",'BASE LIQUIDACION REDEBAN 2025'!$B$12,'BASE LIQUIDACION REDEBAN 2025'!$B$13)))</f>
        <v>140395.6348884</v>
      </c>
      <c r="AK329" s="128">
        <f t="shared" si="6"/>
        <v>163813.69572160003</v>
      </c>
    </row>
    <row r="330" spans="1:37" s="85" customFormat="1" ht="14.25" customHeight="1">
      <c r="A330" s="136" t="s">
        <v>91</v>
      </c>
      <c r="B330" s="8" t="str">
        <f>VLOOKUP(A330,'CENTRO DE COSTOS'!A:D,4,FALSE)</f>
        <v>JOSE MAURICIO HERNANDEZ ROJAS</v>
      </c>
      <c r="C330" s="8" t="str">
        <f>VLOOKUP(A330,'CENTRO DE COSTOS'!A:D,2,FALSE)</f>
        <v>0004-0001</v>
      </c>
      <c r="D330" s="136">
        <v>23555</v>
      </c>
      <c r="E330" s="122" t="s">
        <v>2076</v>
      </c>
      <c r="F330" s="8" t="s">
        <v>2077</v>
      </c>
      <c r="G330" s="142">
        <v>45826</v>
      </c>
      <c r="H330" s="143">
        <v>45828</v>
      </c>
      <c r="I330" s="142">
        <v>45826</v>
      </c>
      <c r="J330" s="143">
        <v>45828</v>
      </c>
      <c r="K330" s="143">
        <v>45828</v>
      </c>
      <c r="L330" s="138" t="s">
        <v>612</v>
      </c>
      <c r="M330" s="137" t="s">
        <v>2072</v>
      </c>
      <c r="N330" s="138" t="s">
        <v>2078</v>
      </c>
      <c r="O330" s="138">
        <v>79904</v>
      </c>
      <c r="P330" s="140" t="s">
        <v>801</v>
      </c>
      <c r="Q330" s="125" t="s">
        <v>166</v>
      </c>
      <c r="R330" s="126" t="s">
        <v>167</v>
      </c>
      <c r="S330" s="149" t="s">
        <v>802</v>
      </c>
      <c r="T330" s="150" t="s">
        <v>1030</v>
      </c>
      <c r="U330" s="136" t="s">
        <v>169</v>
      </c>
      <c r="V330" s="139" t="s">
        <v>2008</v>
      </c>
      <c r="W330" s="146" t="s">
        <v>616</v>
      </c>
      <c r="X330" s="136" t="s">
        <v>2079</v>
      </c>
      <c r="Y330" s="136">
        <v>1242557</v>
      </c>
      <c r="Z330" s="136" t="s">
        <v>173</v>
      </c>
      <c r="AA330" s="136" t="s">
        <v>2080</v>
      </c>
      <c r="AB330" s="136" t="s">
        <v>173</v>
      </c>
      <c r="AC330" s="136" t="s">
        <v>174</v>
      </c>
      <c r="AD330" s="137" t="s">
        <v>28</v>
      </c>
      <c r="AE330" s="143" t="s">
        <v>189</v>
      </c>
      <c r="AF330" s="123" t="s">
        <v>177</v>
      </c>
      <c r="AG330" s="136">
        <v>1</v>
      </c>
      <c r="AH330" s="121">
        <v>0</v>
      </c>
      <c r="AI330" s="127">
        <f>IF(AD330="TIPO I",'BASE LIQUIDACION REDEBAN 2025'!$B$2,IF(AD330="TIPO II",'BASE LIQUIDACION REDEBAN 2025'!$B$3,IF(AD330="TIPO III",'BASE LIQUIDACION REDEBAN 2025'!$B$4,IF(AD330="TIPO IV",'BASE LIQUIDACION REDEBAN 2025'!$B$5,IF(AE330="AEREO",'BASE LIQUIDACION REDEBAN 2025'!$B$6,'BASE LIQUIDACION REDEBAN 2025'!$B$5)))))</f>
        <v>163813.69572160003</v>
      </c>
      <c r="AJ330" s="127">
        <f>IF(AD330="TIPO I",'BASE LIQUIDACION REDEBAN 2025'!$B$10,IF(AD330="TIPO II",'BASE LIQUIDACION REDEBAN 2025'!$B$11,IF(AD330="TIPO III",'BASE LIQUIDACION REDEBAN 2025'!$B$12,'BASE LIQUIDACION REDEBAN 2025'!$B$13)))</f>
        <v>140395.6348884</v>
      </c>
      <c r="AK330" s="128">
        <f t="shared" si="6"/>
        <v>163813.69572160003</v>
      </c>
    </row>
    <row r="331" spans="1:37" s="85" customFormat="1" ht="14.25" customHeight="1">
      <c r="A331" s="136" t="s">
        <v>91</v>
      </c>
      <c r="B331" s="8" t="str">
        <f>VLOOKUP(A331,'CENTRO DE COSTOS'!A:D,4,FALSE)</f>
        <v>JOSE MAURICIO HERNANDEZ ROJAS</v>
      </c>
      <c r="C331" s="8" t="str">
        <f>VLOOKUP(A331,'CENTRO DE COSTOS'!A:D,2,FALSE)</f>
        <v>0004-0001</v>
      </c>
      <c r="D331" s="136">
        <v>23675</v>
      </c>
      <c r="E331" s="122" t="s">
        <v>2081</v>
      </c>
      <c r="F331" s="8" t="s">
        <v>2082</v>
      </c>
      <c r="G331" s="142">
        <v>45826</v>
      </c>
      <c r="H331" s="143">
        <v>45828</v>
      </c>
      <c r="I331" s="142">
        <v>45826</v>
      </c>
      <c r="J331" s="143">
        <v>45828</v>
      </c>
      <c r="K331" s="143">
        <v>45828</v>
      </c>
      <c r="L331" s="138" t="s">
        <v>612</v>
      </c>
      <c r="M331" s="137" t="s">
        <v>613</v>
      </c>
      <c r="N331" s="138" t="s">
        <v>2083</v>
      </c>
      <c r="O331" s="138">
        <v>79907</v>
      </c>
      <c r="P331" s="140" t="s">
        <v>801</v>
      </c>
      <c r="Q331" s="125" t="s">
        <v>166</v>
      </c>
      <c r="R331" s="126" t="s">
        <v>167</v>
      </c>
      <c r="S331" s="149" t="s">
        <v>802</v>
      </c>
      <c r="T331" s="150" t="s">
        <v>1030</v>
      </c>
      <c r="U331" s="136" t="s">
        <v>169</v>
      </c>
      <c r="V331" s="139" t="s">
        <v>2008</v>
      </c>
      <c r="W331" s="146" t="s">
        <v>841</v>
      </c>
      <c r="X331" s="136" t="s">
        <v>2084</v>
      </c>
      <c r="Y331" s="136">
        <v>1242638</v>
      </c>
      <c r="Z331" s="136" t="s">
        <v>173</v>
      </c>
      <c r="AA331" s="136" t="s">
        <v>2085</v>
      </c>
      <c r="AB331" s="136" t="s">
        <v>173</v>
      </c>
      <c r="AC331" s="136" t="s">
        <v>174</v>
      </c>
      <c r="AD331" s="137" t="s">
        <v>28</v>
      </c>
      <c r="AE331" s="143" t="s">
        <v>189</v>
      </c>
      <c r="AF331" s="123" t="s">
        <v>177</v>
      </c>
      <c r="AG331" s="136">
        <v>1</v>
      </c>
      <c r="AH331" s="121">
        <v>0</v>
      </c>
      <c r="AI331" s="127">
        <f>IF(AD331="TIPO I",'BASE LIQUIDACION REDEBAN 2025'!$B$2,IF(AD331="TIPO II",'BASE LIQUIDACION REDEBAN 2025'!$B$3,IF(AD331="TIPO III",'BASE LIQUIDACION REDEBAN 2025'!$B$4,IF(AD331="TIPO IV",'BASE LIQUIDACION REDEBAN 2025'!$B$5,IF(AE331="AEREO",'BASE LIQUIDACION REDEBAN 2025'!$B$6,'BASE LIQUIDACION REDEBAN 2025'!$B$5)))))</f>
        <v>163813.69572160003</v>
      </c>
      <c r="AJ331" s="127">
        <f>IF(AD331="TIPO I",'BASE LIQUIDACION REDEBAN 2025'!$B$10,IF(AD331="TIPO II",'BASE LIQUIDACION REDEBAN 2025'!$B$11,IF(AD331="TIPO III",'BASE LIQUIDACION REDEBAN 2025'!$B$12,'BASE LIQUIDACION REDEBAN 2025'!$B$13)))</f>
        <v>140395.6348884</v>
      </c>
      <c r="AK331" s="128">
        <f t="shared" si="6"/>
        <v>163813.69572160003</v>
      </c>
    </row>
    <row r="332" spans="1:37" s="85" customFormat="1" ht="14.25" customHeight="1">
      <c r="A332" s="136" t="s">
        <v>91</v>
      </c>
      <c r="B332" s="8" t="str">
        <f>VLOOKUP(A332,'CENTRO DE COSTOS'!A:D,4,FALSE)</f>
        <v>JOSE MAURICIO HERNANDEZ ROJAS</v>
      </c>
      <c r="C332" s="8" t="str">
        <f>VLOOKUP(A332,'CENTRO DE COSTOS'!A:D,2,FALSE)</f>
        <v>0004-0001</v>
      </c>
      <c r="D332" s="136">
        <v>23682</v>
      </c>
      <c r="E332" s="122" t="s">
        <v>2086</v>
      </c>
      <c r="F332" s="8" t="s">
        <v>2087</v>
      </c>
      <c r="G332" s="142">
        <v>45826</v>
      </c>
      <c r="H332" s="143">
        <v>45828</v>
      </c>
      <c r="I332" s="142">
        <v>45826</v>
      </c>
      <c r="J332" s="143">
        <v>45827</v>
      </c>
      <c r="K332" s="143">
        <v>45827</v>
      </c>
      <c r="L332" s="138" t="s">
        <v>612</v>
      </c>
      <c r="M332" s="137" t="s">
        <v>2088</v>
      </c>
      <c r="N332" s="138" t="s">
        <v>2089</v>
      </c>
      <c r="O332" s="138">
        <v>79908</v>
      </c>
      <c r="P332" s="140" t="s">
        <v>801</v>
      </c>
      <c r="Q332" s="125" t="s">
        <v>166</v>
      </c>
      <c r="R332" s="126" t="s">
        <v>167</v>
      </c>
      <c r="S332" s="149" t="s">
        <v>802</v>
      </c>
      <c r="T332" s="150" t="s">
        <v>1030</v>
      </c>
      <c r="U332" s="136" t="s">
        <v>169</v>
      </c>
      <c r="V332" s="139" t="s">
        <v>1972</v>
      </c>
      <c r="W332" s="146" t="s">
        <v>2090</v>
      </c>
      <c r="X332" s="136" t="s">
        <v>2091</v>
      </c>
      <c r="Y332" s="136">
        <v>1121836</v>
      </c>
      <c r="Z332" s="136" t="s">
        <v>173</v>
      </c>
      <c r="AA332" s="136">
        <v>997647</v>
      </c>
      <c r="AB332" s="136" t="s">
        <v>173</v>
      </c>
      <c r="AC332" s="136" t="s">
        <v>174</v>
      </c>
      <c r="AD332" s="137" t="s">
        <v>30</v>
      </c>
      <c r="AE332" s="143" t="s">
        <v>189</v>
      </c>
      <c r="AF332" s="123" t="s">
        <v>177</v>
      </c>
      <c r="AG332" s="136">
        <v>1</v>
      </c>
      <c r="AH332" s="121">
        <v>0</v>
      </c>
      <c r="AI332" s="127">
        <f>IF(AD332="TIPO I",'BASE LIQUIDACION REDEBAN 2025'!$B$2,IF(AD332="TIPO II",'BASE LIQUIDACION REDEBAN 2025'!$B$3,IF(AD332="TIPO III",'BASE LIQUIDACION REDEBAN 2025'!$B$4,IF(AD332="TIPO IV",'BASE LIQUIDACION REDEBAN 2025'!$B$5,IF(AE332="AEREO",'BASE LIQUIDACION REDEBAN 2025'!$B$6,'BASE LIQUIDACION REDEBAN 2025'!$B$5)))))</f>
        <v>275728.78077800001</v>
      </c>
      <c r="AJ332" s="127">
        <f>IF(AD332="TIPO I",'BASE LIQUIDACION REDEBAN 2025'!$B$10,IF(AD332="TIPO II",'BASE LIQUIDACION REDEBAN 2025'!$B$11,IF(AD332="TIPO III",'BASE LIQUIDACION REDEBAN 2025'!$B$12,'BASE LIQUIDACION REDEBAN 2025'!$B$13)))</f>
        <v>196536.5258152</v>
      </c>
      <c r="AK332" s="128">
        <f t="shared" si="6"/>
        <v>275728.78077800001</v>
      </c>
    </row>
    <row r="333" spans="1:37" s="85" customFormat="1" ht="14.25" customHeight="1">
      <c r="A333" s="136" t="s">
        <v>68</v>
      </c>
      <c r="B333" s="8" t="str">
        <f>VLOOKUP(A333,'CENTRO DE COSTOS'!A:D,4,FALSE)</f>
        <v>WILLIAM ASDRUBAL ROZO ROZO</v>
      </c>
      <c r="C333" s="8" t="str">
        <f>VLOOKUP(A333,'CENTRO DE COSTOS'!A:D,2,FALSE)</f>
        <v>0004-0004</v>
      </c>
      <c r="D333" s="136">
        <v>25286</v>
      </c>
      <c r="E333" s="122" t="s">
        <v>2092</v>
      </c>
      <c r="F333" s="8" t="s">
        <v>2093</v>
      </c>
      <c r="G333" s="142">
        <v>45826</v>
      </c>
      <c r="H333" s="143">
        <v>45828</v>
      </c>
      <c r="I333" s="142">
        <v>45826</v>
      </c>
      <c r="J333" s="143">
        <v>45828</v>
      </c>
      <c r="K333" s="143">
        <v>45828</v>
      </c>
      <c r="L333" s="138" t="s">
        <v>298</v>
      </c>
      <c r="M333" s="137" t="s">
        <v>1667</v>
      </c>
      <c r="N333" s="138" t="s">
        <v>2094</v>
      </c>
      <c r="O333" s="138">
        <v>79889</v>
      </c>
      <c r="P333" s="140" t="s">
        <v>801</v>
      </c>
      <c r="Q333" s="125" t="s">
        <v>166</v>
      </c>
      <c r="R333" s="126" t="s">
        <v>167</v>
      </c>
      <c r="S333" s="149" t="s">
        <v>802</v>
      </c>
      <c r="T333" s="150" t="s">
        <v>1030</v>
      </c>
      <c r="U333" s="136" t="s">
        <v>169</v>
      </c>
      <c r="V333" s="139" t="s">
        <v>2008</v>
      </c>
      <c r="W333" s="146" t="s">
        <v>2095</v>
      </c>
      <c r="X333" s="136" t="s">
        <v>2096</v>
      </c>
      <c r="Y333" s="136">
        <v>1221312</v>
      </c>
      <c r="Z333" s="136" t="s">
        <v>173</v>
      </c>
      <c r="AA333" s="136" t="s">
        <v>2097</v>
      </c>
      <c r="AB333" s="136" t="s">
        <v>173</v>
      </c>
      <c r="AC333" s="136" t="s">
        <v>174</v>
      </c>
      <c r="AD333" s="137" t="s">
        <v>28</v>
      </c>
      <c r="AE333" s="143" t="s">
        <v>189</v>
      </c>
      <c r="AF333" s="123" t="s">
        <v>177</v>
      </c>
      <c r="AG333" s="136">
        <v>1</v>
      </c>
      <c r="AH333" s="121">
        <v>0</v>
      </c>
      <c r="AI333" s="127">
        <f>IF(AD333="TIPO I",'BASE LIQUIDACION REDEBAN 2025'!$B$2,IF(AD333="TIPO II",'BASE LIQUIDACION REDEBAN 2025'!$B$3,IF(AD333="TIPO III",'BASE LIQUIDACION REDEBAN 2025'!$B$4,IF(AD333="TIPO IV",'BASE LIQUIDACION REDEBAN 2025'!$B$5,IF(AE333="AEREO",'BASE LIQUIDACION REDEBAN 2025'!$B$6,'BASE LIQUIDACION REDEBAN 2025'!$B$5)))))</f>
        <v>163813.69572160003</v>
      </c>
      <c r="AJ333" s="127">
        <f>IF(AD333="TIPO I",'BASE LIQUIDACION REDEBAN 2025'!$B$10,IF(AD333="TIPO II",'BASE LIQUIDACION REDEBAN 2025'!$B$11,IF(AD333="TIPO III",'BASE LIQUIDACION REDEBAN 2025'!$B$12,'BASE LIQUIDACION REDEBAN 2025'!$B$13)))</f>
        <v>140395.6348884</v>
      </c>
      <c r="AK333" s="128">
        <f t="shared" si="6"/>
        <v>163813.69572160003</v>
      </c>
    </row>
    <row r="334" spans="1:37" s="85" customFormat="1" ht="14.25" customHeight="1">
      <c r="A334" s="136" t="s">
        <v>92</v>
      </c>
      <c r="B334" s="8" t="str">
        <f>VLOOKUP(A334,'CENTRO DE COSTOS'!A:D,4,FALSE)</f>
        <v>KEVIN ALEXIS CORZO BUSTOS</v>
      </c>
      <c r="C334" s="8" t="str">
        <f>VLOOKUP(A334,'CENTRO DE COSTOS'!A:D,2,FALSE)</f>
        <v>0004-0007</v>
      </c>
      <c r="D334" s="136">
        <v>41298</v>
      </c>
      <c r="E334" s="122" t="s">
        <v>2098</v>
      </c>
      <c r="F334" s="8" t="s">
        <v>2099</v>
      </c>
      <c r="G334" s="142">
        <v>45826</v>
      </c>
      <c r="H334" s="143">
        <v>45828</v>
      </c>
      <c r="I334" s="142">
        <v>45826</v>
      </c>
      <c r="J334" s="143">
        <v>45827</v>
      </c>
      <c r="K334" s="143">
        <v>45827</v>
      </c>
      <c r="L334" s="138" t="s">
        <v>256</v>
      </c>
      <c r="M334" s="137" t="s">
        <v>2100</v>
      </c>
      <c r="N334" s="138" t="s">
        <v>2101</v>
      </c>
      <c r="O334" s="138">
        <v>79890</v>
      </c>
      <c r="P334" s="140" t="s">
        <v>801</v>
      </c>
      <c r="Q334" s="125" t="s">
        <v>166</v>
      </c>
      <c r="R334" s="126" t="s">
        <v>167</v>
      </c>
      <c r="S334" s="149" t="s">
        <v>802</v>
      </c>
      <c r="T334" s="150" t="s">
        <v>1030</v>
      </c>
      <c r="U334" s="136" t="s">
        <v>169</v>
      </c>
      <c r="V334" s="139" t="s">
        <v>1972</v>
      </c>
      <c r="W334" s="146" t="s">
        <v>726</v>
      </c>
      <c r="X334" s="136" t="s">
        <v>2102</v>
      </c>
      <c r="Y334" s="136">
        <v>981636</v>
      </c>
      <c r="Z334" s="136" t="s">
        <v>173</v>
      </c>
      <c r="AA334" s="136">
        <v>1144520</v>
      </c>
      <c r="AB334" s="136" t="s">
        <v>173</v>
      </c>
      <c r="AC334" s="136" t="s">
        <v>174</v>
      </c>
      <c r="AD334" s="137" t="s">
        <v>30</v>
      </c>
      <c r="AE334" s="143" t="s">
        <v>189</v>
      </c>
      <c r="AF334" s="123" t="s">
        <v>177</v>
      </c>
      <c r="AG334" s="136">
        <v>1</v>
      </c>
      <c r="AH334" s="121">
        <v>0</v>
      </c>
      <c r="AI334" s="127">
        <f>IF(AD334="TIPO I",'BASE LIQUIDACION REDEBAN 2025'!$B$2,IF(AD334="TIPO II",'BASE LIQUIDACION REDEBAN 2025'!$B$3,IF(AD334="TIPO III",'BASE LIQUIDACION REDEBAN 2025'!$B$4,IF(AD334="TIPO IV",'BASE LIQUIDACION REDEBAN 2025'!$B$5,IF(AE334="AEREO",'BASE LIQUIDACION REDEBAN 2025'!$B$6,'BASE LIQUIDACION REDEBAN 2025'!$B$5)))))</f>
        <v>275728.78077800001</v>
      </c>
      <c r="AJ334" s="127">
        <f>IF(AD334="TIPO I",'BASE LIQUIDACION REDEBAN 2025'!$B$10,IF(AD334="TIPO II",'BASE LIQUIDACION REDEBAN 2025'!$B$11,IF(AD334="TIPO III",'BASE LIQUIDACION REDEBAN 2025'!$B$12,'BASE LIQUIDACION REDEBAN 2025'!$B$13)))</f>
        <v>196536.5258152</v>
      </c>
      <c r="AK334" s="128">
        <f t="shared" si="6"/>
        <v>275728.78077800001</v>
      </c>
    </row>
    <row r="335" spans="1:37" s="85" customFormat="1" ht="14.25" customHeight="1">
      <c r="A335" s="136" t="s">
        <v>96</v>
      </c>
      <c r="B335" s="8" t="str">
        <f>VLOOKUP(A335,'CENTRO DE COSTOS'!A:D,4,FALSE)</f>
        <v>JOSE MAURICIO HERNANDEZ ROJAS</v>
      </c>
      <c r="C335" s="8" t="str">
        <f>VLOOKUP(A335,'CENTRO DE COSTOS'!A:D,2,FALSE)</f>
        <v>0004-0001</v>
      </c>
      <c r="D335" s="136">
        <v>44001</v>
      </c>
      <c r="E335" s="122" t="s">
        <v>2103</v>
      </c>
      <c r="F335" s="8" t="s">
        <v>2104</v>
      </c>
      <c r="G335" s="142">
        <v>45826</v>
      </c>
      <c r="H335" s="143">
        <v>45828</v>
      </c>
      <c r="I335" s="142">
        <v>45826</v>
      </c>
      <c r="J335" s="143">
        <v>45827</v>
      </c>
      <c r="K335" s="143">
        <v>45827</v>
      </c>
      <c r="L335" s="138" t="s">
        <v>566</v>
      </c>
      <c r="M335" s="137" t="s">
        <v>2105</v>
      </c>
      <c r="N335" s="138" t="s">
        <v>2106</v>
      </c>
      <c r="O335" s="138">
        <v>79906</v>
      </c>
      <c r="P335" s="140" t="s">
        <v>801</v>
      </c>
      <c r="Q335" s="125" t="s">
        <v>166</v>
      </c>
      <c r="R335" s="126" t="s">
        <v>167</v>
      </c>
      <c r="S335" s="149" t="s">
        <v>802</v>
      </c>
      <c r="T335" s="150" t="s">
        <v>1030</v>
      </c>
      <c r="U335" s="136" t="s">
        <v>169</v>
      </c>
      <c r="V335" s="139" t="s">
        <v>1972</v>
      </c>
      <c r="W335" s="146" t="s">
        <v>280</v>
      </c>
      <c r="X335" s="136" t="s">
        <v>2107</v>
      </c>
      <c r="Y335" s="136">
        <v>1140664</v>
      </c>
      <c r="Z335" s="136" t="s">
        <v>173</v>
      </c>
      <c r="AA335" s="136">
        <v>913492</v>
      </c>
      <c r="AB335" s="136" t="s">
        <v>173</v>
      </c>
      <c r="AC335" s="136" t="s">
        <v>174</v>
      </c>
      <c r="AD335" s="137" t="s">
        <v>30</v>
      </c>
      <c r="AE335" s="143" t="s">
        <v>189</v>
      </c>
      <c r="AF335" s="123" t="s">
        <v>177</v>
      </c>
      <c r="AG335" s="136">
        <v>1</v>
      </c>
      <c r="AH335" s="121">
        <v>0</v>
      </c>
      <c r="AI335" s="127">
        <f>IF(AD335="TIPO I",'BASE LIQUIDACION REDEBAN 2025'!$B$2,IF(AD335="TIPO II",'BASE LIQUIDACION REDEBAN 2025'!$B$3,IF(AD335="TIPO III",'BASE LIQUIDACION REDEBAN 2025'!$B$4,IF(AD335="TIPO IV",'BASE LIQUIDACION REDEBAN 2025'!$B$5,IF(AE335="AEREO",'BASE LIQUIDACION REDEBAN 2025'!$B$6,'BASE LIQUIDACION REDEBAN 2025'!$B$5)))))</f>
        <v>275728.78077800001</v>
      </c>
      <c r="AJ335" s="127">
        <f>IF(AD335="TIPO I",'BASE LIQUIDACION REDEBAN 2025'!$B$10,IF(AD335="TIPO II",'BASE LIQUIDACION REDEBAN 2025'!$B$11,IF(AD335="TIPO III",'BASE LIQUIDACION REDEBAN 2025'!$B$12,'BASE LIQUIDACION REDEBAN 2025'!$B$13)))</f>
        <v>196536.5258152</v>
      </c>
      <c r="AK335" s="128">
        <f t="shared" si="6"/>
        <v>275728.78077800001</v>
      </c>
    </row>
    <row r="336" spans="1:37" s="85" customFormat="1" ht="14.25" customHeight="1">
      <c r="A336" s="136" t="s">
        <v>100</v>
      </c>
      <c r="B336" s="8" t="str">
        <f>VLOOKUP(A336,'CENTRO DE COSTOS'!A:D,4,FALSE)</f>
        <v>KEVIN ALEXIS CORZO BUSTOS</v>
      </c>
      <c r="C336" s="8" t="str">
        <f>VLOOKUP(A336,'CENTRO DE COSTOS'!A:D,2,FALSE)</f>
        <v>0004-0007</v>
      </c>
      <c r="D336" s="136">
        <v>50313</v>
      </c>
      <c r="E336" s="122" t="s">
        <v>2108</v>
      </c>
      <c r="F336" s="8" t="s">
        <v>2109</v>
      </c>
      <c r="G336" s="142">
        <v>45826</v>
      </c>
      <c r="H336" s="143">
        <v>45828</v>
      </c>
      <c r="I336" s="142">
        <v>45826</v>
      </c>
      <c r="J336" s="143">
        <v>45828</v>
      </c>
      <c r="K336" s="143">
        <v>45828</v>
      </c>
      <c r="L336" s="138" t="s">
        <v>192</v>
      </c>
      <c r="M336" s="137" t="s">
        <v>250</v>
      </c>
      <c r="N336" s="138" t="s">
        <v>2110</v>
      </c>
      <c r="O336" s="138">
        <v>79891</v>
      </c>
      <c r="P336" s="140" t="s">
        <v>801</v>
      </c>
      <c r="Q336" s="125" t="s">
        <v>166</v>
      </c>
      <c r="R336" s="126" t="s">
        <v>167</v>
      </c>
      <c r="S336" s="149" t="s">
        <v>802</v>
      </c>
      <c r="T336" s="150" t="s">
        <v>1030</v>
      </c>
      <c r="U336" s="136" t="s">
        <v>169</v>
      </c>
      <c r="V336" s="139" t="s">
        <v>2008</v>
      </c>
      <c r="W336" s="146" t="s">
        <v>265</v>
      </c>
      <c r="X336" s="136" t="s">
        <v>2111</v>
      </c>
      <c r="Y336" s="136">
        <v>1227944</v>
      </c>
      <c r="Z336" s="136" t="s">
        <v>173</v>
      </c>
      <c r="AA336" s="136" t="s">
        <v>2112</v>
      </c>
      <c r="AB336" s="136" t="s">
        <v>173</v>
      </c>
      <c r="AC336" s="136" t="s">
        <v>174</v>
      </c>
      <c r="AD336" s="137" t="s">
        <v>28</v>
      </c>
      <c r="AE336" s="143" t="s">
        <v>189</v>
      </c>
      <c r="AF336" s="123" t="s">
        <v>177</v>
      </c>
      <c r="AG336" s="136">
        <v>1</v>
      </c>
      <c r="AH336" s="121">
        <v>0</v>
      </c>
      <c r="AI336" s="127">
        <f>IF(AD336="TIPO I",'BASE LIQUIDACION REDEBAN 2025'!$B$2,IF(AD336="TIPO II",'BASE LIQUIDACION REDEBAN 2025'!$B$3,IF(AD336="TIPO III",'BASE LIQUIDACION REDEBAN 2025'!$B$4,IF(AD336="TIPO IV",'BASE LIQUIDACION REDEBAN 2025'!$B$5,IF(AE336="AEREO",'BASE LIQUIDACION REDEBAN 2025'!$B$6,'BASE LIQUIDACION REDEBAN 2025'!$B$5)))))</f>
        <v>163813.69572160003</v>
      </c>
      <c r="AJ336" s="127">
        <f>IF(AD336="TIPO I",'BASE LIQUIDACION REDEBAN 2025'!$B$10,IF(AD336="TIPO II",'BASE LIQUIDACION REDEBAN 2025'!$B$11,IF(AD336="TIPO III",'BASE LIQUIDACION REDEBAN 2025'!$B$12,'BASE LIQUIDACION REDEBAN 2025'!$B$13)))</f>
        <v>140395.6348884</v>
      </c>
      <c r="AK336" s="128">
        <f t="shared" si="6"/>
        <v>163813.69572160003</v>
      </c>
    </row>
    <row r="337" spans="1:37" s="85" customFormat="1" ht="14.25" customHeight="1">
      <c r="A337" s="136" t="s">
        <v>93</v>
      </c>
      <c r="B337" s="8" t="str">
        <f>VLOOKUP(A337,'CENTRO DE COSTOS'!A:D,4,FALSE)</f>
        <v>DIEGO FERNANDO HENAO CARDONA</v>
      </c>
      <c r="C337" s="8" t="str">
        <f>VLOOKUP(A337,'CENTRO DE COSTOS'!A:D,2,FALSE)</f>
        <v>0004-0003</v>
      </c>
      <c r="D337" s="136">
        <v>52001</v>
      </c>
      <c r="E337" s="122" t="s">
        <v>2113</v>
      </c>
      <c r="F337" s="8" t="s">
        <v>2114</v>
      </c>
      <c r="G337" s="142">
        <v>45826</v>
      </c>
      <c r="H337" s="143">
        <v>45828</v>
      </c>
      <c r="I337" s="142">
        <v>45826</v>
      </c>
      <c r="J337" s="143">
        <v>45827</v>
      </c>
      <c r="K337" s="143">
        <v>45827</v>
      </c>
      <c r="L337" s="138" t="s">
        <v>162</v>
      </c>
      <c r="M337" s="137" t="s">
        <v>93</v>
      </c>
      <c r="N337" s="138" t="s">
        <v>2115</v>
      </c>
      <c r="O337" s="138">
        <v>79899</v>
      </c>
      <c r="P337" s="140" t="s">
        <v>801</v>
      </c>
      <c r="Q337" s="125" t="s">
        <v>166</v>
      </c>
      <c r="R337" s="126" t="s">
        <v>167</v>
      </c>
      <c r="S337" s="149" t="s">
        <v>802</v>
      </c>
      <c r="T337" s="150" t="s">
        <v>1030</v>
      </c>
      <c r="U337" s="136" t="s">
        <v>169</v>
      </c>
      <c r="V337" s="139" t="s">
        <v>1972</v>
      </c>
      <c r="W337" s="146" t="s">
        <v>639</v>
      </c>
      <c r="X337" s="136" t="s">
        <v>2116</v>
      </c>
      <c r="Y337" s="136">
        <v>1171237</v>
      </c>
      <c r="Z337" s="136" t="s">
        <v>173</v>
      </c>
      <c r="AA337" s="136">
        <v>789735</v>
      </c>
      <c r="AB337" s="136" t="s">
        <v>173</v>
      </c>
      <c r="AC337" s="136" t="s">
        <v>174</v>
      </c>
      <c r="AD337" s="137" t="s">
        <v>25</v>
      </c>
      <c r="AE337" s="143" t="s">
        <v>189</v>
      </c>
      <c r="AF337" s="123" t="s">
        <v>177</v>
      </c>
      <c r="AG337" s="136">
        <v>1</v>
      </c>
      <c r="AH337" s="121">
        <v>0</v>
      </c>
      <c r="AI337" s="127">
        <f>IF(AD337="TIPO I",'BASE LIQUIDACION REDEBAN 2025'!$B$2,IF(AD337="TIPO II",'BASE LIQUIDACION REDEBAN 2025'!$B$3,IF(AD337="TIPO III",'BASE LIQUIDACION REDEBAN 2025'!$B$4,IF(AD337="TIPO IV",'BASE LIQUIDACION REDEBAN 2025'!$B$5,IF(AE337="AEREO",'BASE LIQUIDACION REDEBAN 2025'!$B$6,'BASE LIQUIDACION REDEBAN 2025'!$B$5)))))</f>
        <v>75096.394270399993</v>
      </c>
      <c r="AJ337" s="127">
        <f>IF(AD337="TIPO I",'BASE LIQUIDACION REDEBAN 2025'!$B$10,IF(AD337="TIPO II",'BASE LIQUIDACION REDEBAN 2025'!$B$11,IF(AD337="TIPO III",'BASE LIQUIDACION REDEBAN 2025'!$B$12,'BASE LIQUIDACION REDEBAN 2025'!$B$13)))</f>
        <v>75096.394270399993</v>
      </c>
      <c r="AK337" s="128">
        <f t="shared" si="6"/>
        <v>75096.394270399993</v>
      </c>
    </row>
    <row r="338" spans="1:37" s="85" customFormat="1" ht="14.25" customHeight="1">
      <c r="A338" s="136" t="s">
        <v>93</v>
      </c>
      <c r="B338" s="8" t="str">
        <f>VLOOKUP(A338,'CENTRO DE COSTOS'!A:D,4,FALSE)</f>
        <v>DIEGO FERNANDO HENAO CARDONA</v>
      </c>
      <c r="C338" s="8" t="str">
        <f>VLOOKUP(A338,'CENTRO DE COSTOS'!A:D,2,FALSE)</f>
        <v>0004-0003</v>
      </c>
      <c r="D338" s="136">
        <v>52356</v>
      </c>
      <c r="E338" s="122" t="s">
        <v>2117</v>
      </c>
      <c r="F338" s="8" t="s">
        <v>2118</v>
      </c>
      <c r="G338" s="142">
        <v>45826</v>
      </c>
      <c r="H338" s="143">
        <v>45828</v>
      </c>
      <c r="I338" s="142">
        <v>45826</v>
      </c>
      <c r="J338" s="143">
        <v>45827</v>
      </c>
      <c r="K338" s="143">
        <v>45827</v>
      </c>
      <c r="L338" s="138" t="s">
        <v>162</v>
      </c>
      <c r="M338" s="137" t="s">
        <v>2119</v>
      </c>
      <c r="N338" s="138" t="s">
        <v>2120</v>
      </c>
      <c r="O338" s="138">
        <v>79894</v>
      </c>
      <c r="P338" s="140" t="s">
        <v>801</v>
      </c>
      <c r="Q338" s="125" t="s">
        <v>166</v>
      </c>
      <c r="R338" s="126" t="s">
        <v>167</v>
      </c>
      <c r="S338" s="149" t="s">
        <v>802</v>
      </c>
      <c r="T338" s="150" t="s">
        <v>1030</v>
      </c>
      <c r="U338" s="136" t="s">
        <v>169</v>
      </c>
      <c r="V338" s="139" t="s">
        <v>1972</v>
      </c>
      <c r="W338" s="146" t="s">
        <v>1218</v>
      </c>
      <c r="X338" s="136" t="s">
        <v>2121</v>
      </c>
      <c r="Y338" s="136">
        <v>991038</v>
      </c>
      <c r="Z338" s="136" t="s">
        <v>173</v>
      </c>
      <c r="AA338" s="136">
        <v>1103204</v>
      </c>
      <c r="AB338" s="136" t="s">
        <v>173</v>
      </c>
      <c r="AC338" s="136" t="s">
        <v>174</v>
      </c>
      <c r="AD338" s="137" t="s">
        <v>28</v>
      </c>
      <c r="AE338" s="143" t="s">
        <v>189</v>
      </c>
      <c r="AF338" s="123" t="s">
        <v>177</v>
      </c>
      <c r="AG338" s="136">
        <v>1</v>
      </c>
      <c r="AH338" s="121">
        <v>0</v>
      </c>
      <c r="AI338" s="127">
        <f>IF(AD338="TIPO I",'BASE LIQUIDACION REDEBAN 2025'!$B$2,IF(AD338="TIPO II",'BASE LIQUIDACION REDEBAN 2025'!$B$3,IF(AD338="TIPO III",'BASE LIQUIDACION REDEBAN 2025'!$B$4,IF(AD338="TIPO IV",'BASE LIQUIDACION REDEBAN 2025'!$B$5,IF(AE338="AEREO",'BASE LIQUIDACION REDEBAN 2025'!$B$6,'BASE LIQUIDACION REDEBAN 2025'!$B$5)))))</f>
        <v>163813.69572160003</v>
      </c>
      <c r="AJ338" s="127">
        <f>IF(AD338="TIPO I",'BASE LIQUIDACION REDEBAN 2025'!$B$10,IF(AD338="TIPO II",'BASE LIQUIDACION REDEBAN 2025'!$B$11,IF(AD338="TIPO III",'BASE LIQUIDACION REDEBAN 2025'!$B$12,'BASE LIQUIDACION REDEBAN 2025'!$B$13)))</f>
        <v>140395.6348884</v>
      </c>
      <c r="AK338" s="128">
        <f t="shared" si="6"/>
        <v>163813.69572160003</v>
      </c>
    </row>
    <row r="339" spans="1:37" s="85" customFormat="1" ht="14.25" customHeight="1">
      <c r="A339" s="136" t="s">
        <v>81</v>
      </c>
      <c r="B339" s="8" t="str">
        <f>VLOOKUP(A339,'CENTRO DE COSTOS'!A:D,4,FALSE)</f>
        <v>MIGUEL JULIÁN HERNÁNDEZ GUARÍN</v>
      </c>
      <c r="C339" s="8" t="str">
        <f>VLOOKUP(A339,'CENTRO DE COSTOS'!A:D,2,FALSE)</f>
        <v>0004-0008</v>
      </c>
      <c r="D339" s="136">
        <v>54206</v>
      </c>
      <c r="E339" s="122" t="s">
        <v>2122</v>
      </c>
      <c r="F339" s="8" t="s">
        <v>2123</v>
      </c>
      <c r="G339" s="142">
        <v>45826</v>
      </c>
      <c r="H339" s="143">
        <v>45828</v>
      </c>
      <c r="I339" s="142">
        <v>45826</v>
      </c>
      <c r="J339" s="143">
        <v>45833</v>
      </c>
      <c r="K339" s="143">
        <v>45833</v>
      </c>
      <c r="L339" s="138" t="s">
        <v>408</v>
      </c>
      <c r="M339" s="137" t="s">
        <v>2124</v>
      </c>
      <c r="N339" s="138" t="s">
        <v>2125</v>
      </c>
      <c r="O339" s="138">
        <v>79887</v>
      </c>
      <c r="P339" s="140" t="s">
        <v>801</v>
      </c>
      <c r="Q339" s="125" t="s">
        <v>166</v>
      </c>
      <c r="R339" s="126" t="s">
        <v>167</v>
      </c>
      <c r="S339" s="149" t="s">
        <v>802</v>
      </c>
      <c r="T339" s="150" t="s">
        <v>1030</v>
      </c>
      <c r="U339" s="136" t="s">
        <v>169</v>
      </c>
      <c r="V339" s="139" t="s">
        <v>2126</v>
      </c>
      <c r="W339" s="146" t="s">
        <v>513</v>
      </c>
      <c r="X339" s="136" t="s">
        <v>2127</v>
      </c>
      <c r="Y339" s="136">
        <v>1242447</v>
      </c>
      <c r="Z339" s="136" t="s">
        <v>173</v>
      </c>
      <c r="AA339" s="136" t="s">
        <v>2128</v>
      </c>
      <c r="AB339" s="136" t="s">
        <v>173</v>
      </c>
      <c r="AC339" s="136" t="s">
        <v>174</v>
      </c>
      <c r="AD339" s="137" t="s">
        <v>32</v>
      </c>
      <c r="AE339" s="143" t="s">
        <v>189</v>
      </c>
      <c r="AF339" s="123" t="s">
        <v>177</v>
      </c>
      <c r="AG339" s="136">
        <v>1</v>
      </c>
      <c r="AH339" s="121">
        <v>0</v>
      </c>
      <c r="AI339" s="127">
        <f>IF(AD339="TIPO I",'BASE LIQUIDACION REDEBAN 2025'!$B$2,IF(AD339="TIPO II",'BASE LIQUIDACION REDEBAN 2025'!$B$3,IF(AD339="TIPO III",'BASE LIQUIDACION REDEBAN 2025'!$B$4,IF(AD339="TIPO IV",'BASE LIQUIDACION REDEBAN 2025'!$B$5,IF(AE339="AEREO",'BASE LIQUIDACION REDEBAN 2025'!$B$6,'BASE LIQUIDACION REDEBAN 2025'!$B$5)))))</f>
        <v>504832.64687880001</v>
      </c>
      <c r="AJ339" s="127">
        <f>IF(AD339="TIPO I",'BASE LIQUIDACION REDEBAN 2025'!$B$10,IF(AD339="TIPO II",'BASE LIQUIDACION REDEBAN 2025'!$B$11,IF(AD339="TIPO III",'BASE LIQUIDACION REDEBAN 2025'!$B$12,'BASE LIQUIDACION REDEBAN 2025'!$B$13)))</f>
        <v>196536.5258152</v>
      </c>
      <c r="AK339" s="128">
        <f t="shared" si="6"/>
        <v>504832.64687880001</v>
      </c>
    </row>
    <row r="340" spans="1:37" s="85" customFormat="1" ht="14.25" customHeight="1">
      <c r="A340" s="136" t="s">
        <v>94</v>
      </c>
      <c r="B340" s="8" t="str">
        <f>VLOOKUP(A340,'CENTRO DE COSTOS'!A:D,4,FALSE)</f>
        <v>DIEGO FERNANDO HENAO CARDONA</v>
      </c>
      <c r="C340" s="8" t="str">
        <f>VLOOKUP(A340,'CENTRO DE COSTOS'!A:D,2,FALSE)</f>
        <v>0004-0002</v>
      </c>
      <c r="D340" s="136">
        <v>66001</v>
      </c>
      <c r="E340" s="122" t="s">
        <v>2129</v>
      </c>
      <c r="F340" s="8" t="s">
        <v>2130</v>
      </c>
      <c r="G340" s="142">
        <v>45826</v>
      </c>
      <c r="H340" s="143">
        <v>45828</v>
      </c>
      <c r="I340" s="142">
        <v>45826</v>
      </c>
      <c r="J340" s="143">
        <v>45827</v>
      </c>
      <c r="K340" s="143">
        <v>45827</v>
      </c>
      <c r="L340" s="138" t="s">
        <v>450</v>
      </c>
      <c r="M340" s="137" t="s">
        <v>94</v>
      </c>
      <c r="N340" s="138" t="s">
        <v>2131</v>
      </c>
      <c r="O340" s="138">
        <v>79900</v>
      </c>
      <c r="P340" s="140" t="s">
        <v>801</v>
      </c>
      <c r="Q340" s="125" t="s">
        <v>166</v>
      </c>
      <c r="R340" s="126" t="s">
        <v>167</v>
      </c>
      <c r="S340" s="149" t="s">
        <v>802</v>
      </c>
      <c r="T340" s="150" t="s">
        <v>1030</v>
      </c>
      <c r="U340" s="136" t="s">
        <v>169</v>
      </c>
      <c r="V340" s="139" t="s">
        <v>1972</v>
      </c>
      <c r="W340" s="146" t="s">
        <v>453</v>
      </c>
      <c r="X340" s="136" t="s">
        <v>2132</v>
      </c>
      <c r="Y340" s="136">
        <v>1235494</v>
      </c>
      <c r="Z340" s="136" t="s">
        <v>173</v>
      </c>
      <c r="AA340" s="136" t="s">
        <v>2133</v>
      </c>
      <c r="AB340" s="136" t="s">
        <v>173</v>
      </c>
      <c r="AC340" s="136" t="s">
        <v>174</v>
      </c>
      <c r="AD340" s="137" t="s">
        <v>25</v>
      </c>
      <c r="AE340" s="143" t="s">
        <v>189</v>
      </c>
      <c r="AF340" s="123" t="s">
        <v>177</v>
      </c>
      <c r="AG340" s="136">
        <v>1</v>
      </c>
      <c r="AH340" s="121">
        <v>0</v>
      </c>
      <c r="AI340" s="127">
        <f>IF(AD340="TIPO I",'BASE LIQUIDACION REDEBAN 2025'!$B$2,IF(AD340="TIPO II",'BASE LIQUIDACION REDEBAN 2025'!$B$3,IF(AD340="TIPO III",'BASE LIQUIDACION REDEBAN 2025'!$B$4,IF(AD340="TIPO IV",'BASE LIQUIDACION REDEBAN 2025'!$B$5,IF(AE340="AEREO",'BASE LIQUIDACION REDEBAN 2025'!$B$6,'BASE LIQUIDACION REDEBAN 2025'!$B$5)))))</f>
        <v>75096.394270399993</v>
      </c>
      <c r="AJ340" s="127">
        <f>IF(AD340="TIPO I",'BASE LIQUIDACION REDEBAN 2025'!$B$10,IF(AD340="TIPO II",'BASE LIQUIDACION REDEBAN 2025'!$B$11,IF(AD340="TIPO III",'BASE LIQUIDACION REDEBAN 2025'!$B$12,'BASE LIQUIDACION REDEBAN 2025'!$B$13)))</f>
        <v>75096.394270399993</v>
      </c>
      <c r="AK340" s="128">
        <f t="shared" si="6"/>
        <v>75096.394270399993</v>
      </c>
    </row>
    <row r="341" spans="1:37" s="85" customFormat="1" ht="14.25" customHeight="1">
      <c r="A341" s="136" t="s">
        <v>94</v>
      </c>
      <c r="B341" s="8" t="str">
        <f>VLOOKUP(A341,'CENTRO DE COSTOS'!A:D,4,FALSE)</f>
        <v>DIEGO FERNANDO HENAO CARDONA</v>
      </c>
      <c r="C341" s="8" t="str">
        <f>VLOOKUP(A341,'CENTRO DE COSTOS'!A:D,2,FALSE)</f>
        <v>0004-0002</v>
      </c>
      <c r="D341" s="136">
        <v>66001</v>
      </c>
      <c r="E341" s="122" t="s">
        <v>2134</v>
      </c>
      <c r="F341" s="8" t="s">
        <v>2135</v>
      </c>
      <c r="G341" s="142">
        <v>45826</v>
      </c>
      <c r="H341" s="143">
        <v>45828</v>
      </c>
      <c r="I341" s="142">
        <v>45826</v>
      </c>
      <c r="J341" s="143">
        <v>45827</v>
      </c>
      <c r="K341" s="143">
        <v>45827</v>
      </c>
      <c r="L341" s="138" t="s">
        <v>450</v>
      </c>
      <c r="M341" s="137" t="s">
        <v>94</v>
      </c>
      <c r="N341" s="138" t="s">
        <v>2136</v>
      </c>
      <c r="O341" s="138">
        <v>79901</v>
      </c>
      <c r="P341" s="140" t="s">
        <v>801</v>
      </c>
      <c r="Q341" s="125" t="s">
        <v>166</v>
      </c>
      <c r="R341" s="126" t="s">
        <v>167</v>
      </c>
      <c r="S341" s="149" t="s">
        <v>802</v>
      </c>
      <c r="T341" s="150" t="s">
        <v>1030</v>
      </c>
      <c r="U341" s="136" t="s">
        <v>169</v>
      </c>
      <c r="V341" s="139" t="s">
        <v>1972</v>
      </c>
      <c r="W341" s="146" t="s">
        <v>453</v>
      </c>
      <c r="X341" s="136" t="s">
        <v>2137</v>
      </c>
      <c r="Y341" s="136">
        <v>1235447</v>
      </c>
      <c r="Z341" s="136" t="s">
        <v>173</v>
      </c>
      <c r="AA341" s="136" t="s">
        <v>2138</v>
      </c>
      <c r="AB341" s="136" t="s">
        <v>173</v>
      </c>
      <c r="AC341" s="136" t="s">
        <v>174</v>
      </c>
      <c r="AD341" s="137" t="s">
        <v>25</v>
      </c>
      <c r="AE341" s="143" t="s">
        <v>189</v>
      </c>
      <c r="AF341" s="123" t="s">
        <v>177</v>
      </c>
      <c r="AG341" s="136">
        <v>1</v>
      </c>
      <c r="AH341" s="121">
        <v>0</v>
      </c>
      <c r="AI341" s="127">
        <f>IF(AD341="TIPO I",'BASE LIQUIDACION REDEBAN 2025'!$B$2,IF(AD341="TIPO II",'BASE LIQUIDACION REDEBAN 2025'!$B$3,IF(AD341="TIPO III",'BASE LIQUIDACION REDEBAN 2025'!$B$4,IF(AD341="TIPO IV",'BASE LIQUIDACION REDEBAN 2025'!$B$5,IF(AE341="AEREO",'BASE LIQUIDACION REDEBAN 2025'!$B$6,'BASE LIQUIDACION REDEBAN 2025'!$B$5)))))</f>
        <v>75096.394270399993</v>
      </c>
      <c r="AJ341" s="127">
        <f>IF(AD341="TIPO I",'BASE LIQUIDACION REDEBAN 2025'!$B$10,IF(AD341="TIPO II",'BASE LIQUIDACION REDEBAN 2025'!$B$11,IF(AD341="TIPO III",'BASE LIQUIDACION REDEBAN 2025'!$B$12,'BASE LIQUIDACION REDEBAN 2025'!$B$13)))</f>
        <v>75096.394270399993</v>
      </c>
      <c r="AK341" s="128">
        <f t="shared" si="6"/>
        <v>75096.394270399993</v>
      </c>
    </row>
    <row r="342" spans="1:37" s="85" customFormat="1" ht="14.25" customHeight="1">
      <c r="A342" s="136" t="s">
        <v>94</v>
      </c>
      <c r="B342" s="8" t="str">
        <f>VLOOKUP(A342,'CENTRO DE COSTOS'!A:D,4,FALSE)</f>
        <v>DIEGO FERNANDO HENAO CARDONA</v>
      </c>
      <c r="C342" s="8" t="str">
        <f>VLOOKUP(A342,'CENTRO DE COSTOS'!A:D,2,FALSE)</f>
        <v>0004-0002</v>
      </c>
      <c r="D342" s="136">
        <v>66001</v>
      </c>
      <c r="E342" s="122" t="s">
        <v>2139</v>
      </c>
      <c r="F342" s="8" t="s">
        <v>2140</v>
      </c>
      <c r="G342" s="142">
        <v>45826</v>
      </c>
      <c r="H342" s="143">
        <v>45828</v>
      </c>
      <c r="I342" s="142">
        <v>45826</v>
      </c>
      <c r="J342" s="143">
        <v>45828</v>
      </c>
      <c r="K342" s="143">
        <v>45828</v>
      </c>
      <c r="L342" s="138" t="s">
        <v>450</v>
      </c>
      <c r="M342" s="137" t="s">
        <v>94</v>
      </c>
      <c r="N342" s="138" t="s">
        <v>2141</v>
      </c>
      <c r="O342" s="138">
        <v>79902</v>
      </c>
      <c r="P342" s="140" t="s">
        <v>801</v>
      </c>
      <c r="Q342" s="125" t="s">
        <v>166</v>
      </c>
      <c r="R342" s="126" t="s">
        <v>167</v>
      </c>
      <c r="S342" s="149" t="s">
        <v>802</v>
      </c>
      <c r="T342" s="150" t="s">
        <v>1030</v>
      </c>
      <c r="U342" s="136" t="s">
        <v>169</v>
      </c>
      <c r="V342" s="139" t="s">
        <v>2008</v>
      </c>
      <c r="W342" s="146" t="s">
        <v>2142</v>
      </c>
      <c r="X342" s="136" t="s">
        <v>2143</v>
      </c>
      <c r="Y342" s="136">
        <v>1235318</v>
      </c>
      <c r="Z342" s="136" t="s">
        <v>173</v>
      </c>
      <c r="AA342" s="136" t="s">
        <v>2144</v>
      </c>
      <c r="AB342" s="136" t="s">
        <v>173</v>
      </c>
      <c r="AC342" s="136" t="s">
        <v>174</v>
      </c>
      <c r="AD342" s="137" t="s">
        <v>25</v>
      </c>
      <c r="AE342" s="143" t="s">
        <v>189</v>
      </c>
      <c r="AF342" s="123" t="s">
        <v>177</v>
      </c>
      <c r="AG342" s="136">
        <v>1</v>
      </c>
      <c r="AH342" s="121">
        <v>0</v>
      </c>
      <c r="AI342" s="127">
        <f>IF(AD342="TIPO I",'BASE LIQUIDACION REDEBAN 2025'!$B$2,IF(AD342="TIPO II",'BASE LIQUIDACION REDEBAN 2025'!$B$3,IF(AD342="TIPO III",'BASE LIQUIDACION REDEBAN 2025'!$B$4,IF(AD342="TIPO IV",'BASE LIQUIDACION REDEBAN 2025'!$B$5,IF(AE342="AEREO",'BASE LIQUIDACION REDEBAN 2025'!$B$6,'BASE LIQUIDACION REDEBAN 2025'!$B$5)))))</f>
        <v>75096.394270399993</v>
      </c>
      <c r="AJ342" s="127">
        <f>IF(AD342="TIPO I",'BASE LIQUIDACION REDEBAN 2025'!$B$10,IF(AD342="TIPO II",'BASE LIQUIDACION REDEBAN 2025'!$B$11,IF(AD342="TIPO III",'BASE LIQUIDACION REDEBAN 2025'!$B$12,'BASE LIQUIDACION REDEBAN 2025'!$B$13)))</f>
        <v>75096.394270399993</v>
      </c>
      <c r="AK342" s="128">
        <f t="shared" si="6"/>
        <v>75096.394270399993</v>
      </c>
    </row>
    <row r="343" spans="1:37" s="85" customFormat="1" ht="14.25" customHeight="1">
      <c r="A343" s="136" t="s">
        <v>72</v>
      </c>
      <c r="B343" s="8" t="str">
        <f>VLOOKUP(A343,'CENTRO DE COSTOS'!A:D,4,FALSE)</f>
        <v>MIGUEL JULIÁN HERNÁNDEZ GUARÍN</v>
      </c>
      <c r="C343" s="8" t="str">
        <f>VLOOKUP(A343,'CENTRO DE COSTOS'!A:D,2,FALSE)</f>
        <v>0004-0008</v>
      </c>
      <c r="D343" s="136">
        <v>68001</v>
      </c>
      <c r="E343" s="122" t="s">
        <v>2145</v>
      </c>
      <c r="F343" s="8" t="s">
        <v>2146</v>
      </c>
      <c r="G343" s="142">
        <v>45826</v>
      </c>
      <c r="H343" s="143">
        <v>45828</v>
      </c>
      <c r="I343" s="142">
        <v>45826</v>
      </c>
      <c r="J343" s="143">
        <v>45827</v>
      </c>
      <c r="K343" s="143">
        <v>45827</v>
      </c>
      <c r="L343" s="138" t="s">
        <v>180</v>
      </c>
      <c r="M343" s="137" t="s">
        <v>72</v>
      </c>
      <c r="N343" s="138" t="s">
        <v>2147</v>
      </c>
      <c r="O343" s="138">
        <v>79881</v>
      </c>
      <c r="P343" s="140" t="s">
        <v>801</v>
      </c>
      <c r="Q343" s="125" t="s">
        <v>166</v>
      </c>
      <c r="R343" s="126" t="s">
        <v>167</v>
      </c>
      <c r="S343" s="149" t="s">
        <v>802</v>
      </c>
      <c r="T343" s="150" t="s">
        <v>1030</v>
      </c>
      <c r="U343" s="136" t="s">
        <v>169</v>
      </c>
      <c r="V343" s="139" t="s">
        <v>1972</v>
      </c>
      <c r="W343" s="146" t="s">
        <v>404</v>
      </c>
      <c r="X343" s="136" t="s">
        <v>2148</v>
      </c>
      <c r="Y343" s="136">
        <v>1141549</v>
      </c>
      <c r="Z343" s="136" t="s">
        <v>173</v>
      </c>
      <c r="AA343" s="136">
        <v>1034704</v>
      </c>
      <c r="AB343" s="136" t="s">
        <v>173</v>
      </c>
      <c r="AC343" s="136" t="s">
        <v>174</v>
      </c>
      <c r="AD343" s="137" t="s">
        <v>25</v>
      </c>
      <c r="AE343" s="143" t="s">
        <v>189</v>
      </c>
      <c r="AF343" s="123" t="s">
        <v>177</v>
      </c>
      <c r="AG343" s="136">
        <v>1</v>
      </c>
      <c r="AH343" s="121">
        <v>0</v>
      </c>
      <c r="AI343" s="127">
        <f>IF(AD343="TIPO I",'BASE LIQUIDACION REDEBAN 2025'!$B$2,IF(AD343="TIPO II",'BASE LIQUIDACION REDEBAN 2025'!$B$3,IF(AD343="TIPO III",'BASE LIQUIDACION REDEBAN 2025'!$B$4,IF(AD343="TIPO IV",'BASE LIQUIDACION REDEBAN 2025'!$B$5,IF(AE343="AEREO",'BASE LIQUIDACION REDEBAN 2025'!$B$6,'BASE LIQUIDACION REDEBAN 2025'!$B$5)))))</f>
        <v>75096.394270399993</v>
      </c>
      <c r="AJ343" s="127">
        <f>IF(AD343="TIPO I",'BASE LIQUIDACION REDEBAN 2025'!$B$10,IF(AD343="TIPO II",'BASE LIQUIDACION REDEBAN 2025'!$B$11,IF(AD343="TIPO III",'BASE LIQUIDACION REDEBAN 2025'!$B$12,'BASE LIQUIDACION REDEBAN 2025'!$B$13)))</f>
        <v>75096.394270399993</v>
      </c>
      <c r="AK343" s="128">
        <f t="shared" si="6"/>
        <v>75096.394270399993</v>
      </c>
    </row>
    <row r="344" spans="1:37" s="85" customFormat="1" ht="14.25" customHeight="1">
      <c r="A344" s="136" t="s">
        <v>97</v>
      </c>
      <c r="B344" s="8" t="str">
        <f>VLOOKUP(A344,'CENTRO DE COSTOS'!A:D,4,FALSE)</f>
        <v>JOSE MAURICIO HERNANDEZ ROJAS</v>
      </c>
      <c r="C344" s="8" t="str">
        <f>VLOOKUP(A344,'CENTRO DE COSTOS'!A:D,2,FALSE)</f>
        <v>0004-0001</v>
      </c>
      <c r="D344" s="136">
        <v>70001</v>
      </c>
      <c r="E344" s="122" t="s">
        <v>2149</v>
      </c>
      <c r="F344" s="8" t="s">
        <v>2150</v>
      </c>
      <c r="G344" s="142">
        <v>45826</v>
      </c>
      <c r="H344" s="143">
        <v>45828</v>
      </c>
      <c r="I344" s="142">
        <v>45826</v>
      </c>
      <c r="J344" s="143">
        <v>45833</v>
      </c>
      <c r="K344" s="143">
        <v>45833</v>
      </c>
      <c r="L344" s="138" t="s">
        <v>730</v>
      </c>
      <c r="M344" s="137" t="s">
        <v>97</v>
      </c>
      <c r="N344" s="138" t="s">
        <v>2151</v>
      </c>
      <c r="O344" s="138">
        <v>79913</v>
      </c>
      <c r="P344" s="140" t="s">
        <v>801</v>
      </c>
      <c r="Q344" s="125" t="s">
        <v>166</v>
      </c>
      <c r="R344" s="126" t="s">
        <v>167</v>
      </c>
      <c r="S344" s="149" t="s">
        <v>802</v>
      </c>
      <c r="T344" s="150" t="s">
        <v>1030</v>
      </c>
      <c r="U344" s="136" t="s">
        <v>169</v>
      </c>
      <c r="V344" s="139" t="s">
        <v>2152</v>
      </c>
      <c r="W344" s="146" t="s">
        <v>2153</v>
      </c>
      <c r="X344" s="136" t="s">
        <v>2154</v>
      </c>
      <c r="Y344" s="136">
        <v>1021451</v>
      </c>
      <c r="Z344" s="136" t="s">
        <v>173</v>
      </c>
      <c r="AA344" s="136">
        <v>932263</v>
      </c>
      <c r="AB344" s="136" t="s">
        <v>173</v>
      </c>
      <c r="AC344" s="136" t="s">
        <v>174</v>
      </c>
      <c r="AD344" s="137" t="s">
        <v>25</v>
      </c>
      <c r="AE344" s="143" t="s">
        <v>189</v>
      </c>
      <c r="AF344" s="123" t="s">
        <v>177</v>
      </c>
      <c r="AG344" s="136">
        <v>1</v>
      </c>
      <c r="AH344" s="121">
        <v>0</v>
      </c>
      <c r="AI344" s="127">
        <f>IF(AD344="TIPO I",'BASE LIQUIDACION REDEBAN 2025'!$B$2,IF(AD344="TIPO II",'BASE LIQUIDACION REDEBAN 2025'!$B$3,IF(AD344="TIPO III",'BASE LIQUIDACION REDEBAN 2025'!$B$4,IF(AD344="TIPO IV",'BASE LIQUIDACION REDEBAN 2025'!$B$5,IF(AE344="AEREO",'BASE LIQUIDACION REDEBAN 2025'!$B$6,'BASE LIQUIDACION REDEBAN 2025'!$B$5)))))</f>
        <v>75096.394270399993</v>
      </c>
      <c r="AJ344" s="127">
        <f>IF(AD344="TIPO I",'BASE LIQUIDACION REDEBAN 2025'!$B$10,IF(AD344="TIPO II",'BASE LIQUIDACION REDEBAN 2025'!$B$11,IF(AD344="TIPO III",'BASE LIQUIDACION REDEBAN 2025'!$B$12,'BASE LIQUIDACION REDEBAN 2025'!$B$13)))</f>
        <v>75096.394270399993</v>
      </c>
      <c r="AK344" s="128">
        <f t="shared" si="6"/>
        <v>75096.394270399993</v>
      </c>
    </row>
    <row r="345" spans="1:37" s="85" customFormat="1" ht="14.25" customHeight="1">
      <c r="A345" s="136" t="s">
        <v>97</v>
      </c>
      <c r="B345" s="8" t="str">
        <f>VLOOKUP(A345,'CENTRO DE COSTOS'!A:D,4,FALSE)</f>
        <v>JOSE MAURICIO HERNANDEZ ROJAS</v>
      </c>
      <c r="C345" s="8" t="str">
        <f>VLOOKUP(A345,'CENTRO DE COSTOS'!A:D,2,FALSE)</f>
        <v>0004-0001</v>
      </c>
      <c r="D345" s="136">
        <v>70001</v>
      </c>
      <c r="E345" s="122" t="s">
        <v>2155</v>
      </c>
      <c r="F345" s="8" t="s">
        <v>2156</v>
      </c>
      <c r="G345" s="142">
        <v>45826</v>
      </c>
      <c r="H345" s="143">
        <v>45828</v>
      </c>
      <c r="I345" s="142">
        <v>45826</v>
      </c>
      <c r="J345" s="143">
        <v>45827</v>
      </c>
      <c r="K345" s="143">
        <v>45827</v>
      </c>
      <c r="L345" s="138" t="s">
        <v>730</v>
      </c>
      <c r="M345" s="137" t="s">
        <v>97</v>
      </c>
      <c r="N345" s="138" t="s">
        <v>2157</v>
      </c>
      <c r="O345" s="138">
        <v>79914</v>
      </c>
      <c r="P345" s="140" t="s">
        <v>801</v>
      </c>
      <c r="Q345" s="125" t="s">
        <v>166</v>
      </c>
      <c r="R345" s="126" t="s">
        <v>167</v>
      </c>
      <c r="S345" s="149" t="s">
        <v>802</v>
      </c>
      <c r="T345" s="150" t="s">
        <v>1030</v>
      </c>
      <c r="U345" s="136" t="s">
        <v>169</v>
      </c>
      <c r="V345" s="139" t="s">
        <v>2158</v>
      </c>
      <c r="W345" s="146" t="s">
        <v>733</v>
      </c>
      <c r="X345" s="136" t="s">
        <v>2159</v>
      </c>
      <c r="Y345" s="136">
        <v>771477</v>
      </c>
      <c r="Z345" s="136" t="s">
        <v>173</v>
      </c>
      <c r="AA345" s="136">
        <v>905395</v>
      </c>
      <c r="AB345" s="136" t="s">
        <v>173</v>
      </c>
      <c r="AC345" s="136" t="s">
        <v>174</v>
      </c>
      <c r="AD345" s="137" t="s">
        <v>25</v>
      </c>
      <c r="AE345" s="143" t="s">
        <v>189</v>
      </c>
      <c r="AF345" s="123" t="s">
        <v>177</v>
      </c>
      <c r="AG345" s="136">
        <v>1</v>
      </c>
      <c r="AH345" s="121">
        <v>0</v>
      </c>
      <c r="AI345" s="127">
        <f>IF(AD345="TIPO I",'BASE LIQUIDACION REDEBAN 2025'!$B$2,IF(AD345="TIPO II",'BASE LIQUIDACION REDEBAN 2025'!$B$3,IF(AD345="TIPO III",'BASE LIQUIDACION REDEBAN 2025'!$B$4,IF(AD345="TIPO IV",'BASE LIQUIDACION REDEBAN 2025'!$B$5,IF(AE345="AEREO",'BASE LIQUIDACION REDEBAN 2025'!$B$6,'BASE LIQUIDACION REDEBAN 2025'!$B$5)))))</f>
        <v>75096.394270399993</v>
      </c>
      <c r="AJ345" s="127">
        <f>IF(AD345="TIPO I",'BASE LIQUIDACION REDEBAN 2025'!$B$10,IF(AD345="TIPO II",'BASE LIQUIDACION REDEBAN 2025'!$B$11,IF(AD345="TIPO III",'BASE LIQUIDACION REDEBAN 2025'!$B$12,'BASE LIQUIDACION REDEBAN 2025'!$B$13)))</f>
        <v>75096.394270399993</v>
      </c>
      <c r="AK345" s="128">
        <f t="shared" si="6"/>
        <v>75096.394270399993</v>
      </c>
    </row>
    <row r="346" spans="1:37" s="85" customFormat="1" ht="14.25" customHeight="1">
      <c r="A346" s="136" t="s">
        <v>86</v>
      </c>
      <c r="B346" s="8" t="str">
        <f>VLOOKUP(A346,'CENTRO DE COSTOS'!A:D,4,FALSE)</f>
        <v>KEVIN ALEXIS CORZO BUSTOS</v>
      </c>
      <c r="C346" s="8" t="str">
        <f>VLOOKUP(A346,'CENTRO DE COSTOS'!A:D,2,FALSE)</f>
        <v>0004-0007</v>
      </c>
      <c r="D346" s="136">
        <v>73001</v>
      </c>
      <c r="E346" s="122" t="s">
        <v>2160</v>
      </c>
      <c r="F346" s="8" t="s">
        <v>2161</v>
      </c>
      <c r="G346" s="142">
        <v>45826</v>
      </c>
      <c r="H346" s="143">
        <v>45828</v>
      </c>
      <c r="I346" s="142">
        <v>45826</v>
      </c>
      <c r="J346" s="143">
        <v>45827</v>
      </c>
      <c r="K346" s="143">
        <v>45827</v>
      </c>
      <c r="L346" s="138" t="s">
        <v>870</v>
      </c>
      <c r="M346" s="137" t="s">
        <v>86</v>
      </c>
      <c r="N346" s="138" t="s">
        <v>2162</v>
      </c>
      <c r="O346" s="138">
        <v>79892</v>
      </c>
      <c r="P346" s="140" t="s">
        <v>801</v>
      </c>
      <c r="Q346" s="125" t="s">
        <v>166</v>
      </c>
      <c r="R346" s="126" t="s">
        <v>167</v>
      </c>
      <c r="S346" s="149" t="s">
        <v>802</v>
      </c>
      <c r="T346" s="150" t="s">
        <v>1030</v>
      </c>
      <c r="U346" s="136" t="s">
        <v>169</v>
      </c>
      <c r="V346" s="139" t="s">
        <v>1972</v>
      </c>
      <c r="W346" s="146" t="s">
        <v>1632</v>
      </c>
      <c r="X346" s="136" t="s">
        <v>2163</v>
      </c>
      <c r="Y346" s="136">
        <v>1235350</v>
      </c>
      <c r="Z346" s="136" t="s">
        <v>173</v>
      </c>
      <c r="AA346" s="136" t="s">
        <v>2164</v>
      </c>
      <c r="AB346" s="136" t="s">
        <v>173</v>
      </c>
      <c r="AC346" s="136" t="s">
        <v>174</v>
      </c>
      <c r="AD346" s="137" t="s">
        <v>25</v>
      </c>
      <c r="AE346" s="143" t="s">
        <v>189</v>
      </c>
      <c r="AF346" s="123" t="s">
        <v>177</v>
      </c>
      <c r="AG346" s="136">
        <v>1</v>
      </c>
      <c r="AH346" s="121">
        <v>0</v>
      </c>
      <c r="AI346" s="127">
        <f>IF(AD346="TIPO I",'BASE LIQUIDACION REDEBAN 2025'!$B$2,IF(AD346="TIPO II",'BASE LIQUIDACION REDEBAN 2025'!$B$3,IF(AD346="TIPO III",'BASE LIQUIDACION REDEBAN 2025'!$B$4,IF(AD346="TIPO IV",'BASE LIQUIDACION REDEBAN 2025'!$B$5,IF(AE346="AEREO",'BASE LIQUIDACION REDEBAN 2025'!$B$6,'BASE LIQUIDACION REDEBAN 2025'!$B$5)))))</f>
        <v>75096.394270399993</v>
      </c>
      <c r="AJ346" s="127">
        <f>IF(AD346="TIPO I",'BASE LIQUIDACION REDEBAN 2025'!$B$10,IF(AD346="TIPO II",'BASE LIQUIDACION REDEBAN 2025'!$B$11,IF(AD346="TIPO III",'BASE LIQUIDACION REDEBAN 2025'!$B$12,'BASE LIQUIDACION REDEBAN 2025'!$B$13)))</f>
        <v>75096.394270399993</v>
      </c>
      <c r="AK346" s="128">
        <f t="shared" si="6"/>
        <v>75096.394270399993</v>
      </c>
    </row>
    <row r="347" spans="1:37" s="85" customFormat="1" ht="14.25" customHeight="1">
      <c r="A347" s="136" t="s">
        <v>86</v>
      </c>
      <c r="B347" s="8" t="str">
        <f>VLOOKUP(A347,'CENTRO DE COSTOS'!A:D,4,FALSE)</f>
        <v>KEVIN ALEXIS CORZO BUSTOS</v>
      </c>
      <c r="C347" s="8" t="str">
        <f>VLOOKUP(A347,'CENTRO DE COSTOS'!A:D,2,FALSE)</f>
        <v>0004-0007</v>
      </c>
      <c r="D347" s="136">
        <v>73411</v>
      </c>
      <c r="E347" s="122" t="s">
        <v>2165</v>
      </c>
      <c r="F347" s="8" t="s">
        <v>2166</v>
      </c>
      <c r="G347" s="142">
        <v>45826</v>
      </c>
      <c r="H347" s="143">
        <v>45828</v>
      </c>
      <c r="I347" s="142">
        <v>45826</v>
      </c>
      <c r="J347" s="143">
        <v>45827</v>
      </c>
      <c r="K347" s="143">
        <v>45827</v>
      </c>
      <c r="L347" s="138" t="s">
        <v>870</v>
      </c>
      <c r="M347" s="137" t="s">
        <v>871</v>
      </c>
      <c r="N347" s="138" t="s">
        <v>2167</v>
      </c>
      <c r="O347" s="138">
        <v>79896</v>
      </c>
      <c r="P347" s="140" t="s">
        <v>801</v>
      </c>
      <c r="Q347" s="125" t="s">
        <v>166</v>
      </c>
      <c r="R347" s="126" t="s">
        <v>167</v>
      </c>
      <c r="S347" s="149" t="s">
        <v>802</v>
      </c>
      <c r="T347" s="150" t="s">
        <v>1030</v>
      </c>
      <c r="U347" s="136" t="s">
        <v>169</v>
      </c>
      <c r="V347" s="139" t="s">
        <v>2168</v>
      </c>
      <c r="W347" s="146" t="s">
        <v>873</v>
      </c>
      <c r="X347" s="136" t="s">
        <v>2169</v>
      </c>
      <c r="Y347" s="136">
        <v>1235261</v>
      </c>
      <c r="Z347" s="136" t="s">
        <v>173</v>
      </c>
      <c r="AA347" s="136" t="s">
        <v>2170</v>
      </c>
      <c r="AB347" s="136" t="s">
        <v>173</v>
      </c>
      <c r="AC347" s="136" t="s">
        <v>174</v>
      </c>
      <c r="AD347" s="137" t="s">
        <v>30</v>
      </c>
      <c r="AE347" s="143" t="s">
        <v>189</v>
      </c>
      <c r="AF347" s="123" t="s">
        <v>177</v>
      </c>
      <c r="AG347" s="136">
        <v>1</v>
      </c>
      <c r="AH347" s="121">
        <v>0</v>
      </c>
      <c r="AI347" s="127">
        <f>IF(AD347="TIPO I",'BASE LIQUIDACION REDEBAN 2025'!$B$2,IF(AD347="TIPO II",'BASE LIQUIDACION REDEBAN 2025'!$B$3,IF(AD347="TIPO III",'BASE LIQUIDACION REDEBAN 2025'!$B$4,IF(AD347="TIPO IV",'BASE LIQUIDACION REDEBAN 2025'!$B$5,IF(AE347="AEREO",'BASE LIQUIDACION REDEBAN 2025'!$B$6,'BASE LIQUIDACION REDEBAN 2025'!$B$5)))))</f>
        <v>275728.78077800001</v>
      </c>
      <c r="AJ347" s="127">
        <f>IF(AD347="TIPO I",'BASE LIQUIDACION REDEBAN 2025'!$B$10,IF(AD347="TIPO II",'BASE LIQUIDACION REDEBAN 2025'!$B$11,IF(AD347="TIPO III",'BASE LIQUIDACION REDEBAN 2025'!$B$12,'BASE LIQUIDACION REDEBAN 2025'!$B$13)))</f>
        <v>196536.5258152</v>
      </c>
      <c r="AK347" s="128">
        <f t="shared" si="6"/>
        <v>275728.78077800001</v>
      </c>
    </row>
    <row r="348" spans="1:37" s="85" customFormat="1" ht="14.25" customHeight="1">
      <c r="A348" s="136" t="s">
        <v>86</v>
      </c>
      <c r="B348" s="8" t="str">
        <f>VLOOKUP(A348,'CENTRO DE COSTOS'!A:D,4,FALSE)</f>
        <v>KEVIN ALEXIS CORZO BUSTOS</v>
      </c>
      <c r="C348" s="8" t="str">
        <f>VLOOKUP(A348,'CENTRO DE COSTOS'!A:D,2,FALSE)</f>
        <v>0004-0007</v>
      </c>
      <c r="D348" s="136">
        <v>73411</v>
      </c>
      <c r="E348" s="122" t="s">
        <v>2171</v>
      </c>
      <c r="F348" s="8" t="s">
        <v>2172</v>
      </c>
      <c r="G348" s="142">
        <v>45826</v>
      </c>
      <c r="H348" s="143">
        <v>45828</v>
      </c>
      <c r="I348" s="142">
        <v>45826</v>
      </c>
      <c r="J348" s="143">
        <v>45828</v>
      </c>
      <c r="K348" s="143">
        <v>45828</v>
      </c>
      <c r="L348" s="138" t="s">
        <v>870</v>
      </c>
      <c r="M348" s="137" t="s">
        <v>871</v>
      </c>
      <c r="N348" s="138" t="s">
        <v>2173</v>
      </c>
      <c r="O348" s="138">
        <v>79897</v>
      </c>
      <c r="P348" s="140" t="s">
        <v>801</v>
      </c>
      <c r="Q348" s="125" t="s">
        <v>166</v>
      </c>
      <c r="R348" s="126" t="s">
        <v>167</v>
      </c>
      <c r="S348" s="149" t="s">
        <v>802</v>
      </c>
      <c r="T348" s="150" t="s">
        <v>1030</v>
      </c>
      <c r="U348" s="136" t="s">
        <v>169</v>
      </c>
      <c r="V348" s="139" t="s">
        <v>2008</v>
      </c>
      <c r="W348" s="146" t="s">
        <v>873</v>
      </c>
      <c r="X348" s="136" t="s">
        <v>2174</v>
      </c>
      <c r="Y348" s="136">
        <v>1242477</v>
      </c>
      <c r="Z348" s="136" t="s">
        <v>173</v>
      </c>
      <c r="AA348" s="136" t="s">
        <v>2175</v>
      </c>
      <c r="AB348" s="136" t="s">
        <v>173</v>
      </c>
      <c r="AC348" s="136" t="s">
        <v>174</v>
      </c>
      <c r="AD348" s="137" t="s">
        <v>30</v>
      </c>
      <c r="AE348" s="143" t="s">
        <v>189</v>
      </c>
      <c r="AF348" s="123" t="s">
        <v>177</v>
      </c>
      <c r="AG348" s="136">
        <v>1</v>
      </c>
      <c r="AH348" s="121">
        <v>0</v>
      </c>
      <c r="AI348" s="127">
        <f>IF(AD348="TIPO I",'BASE LIQUIDACION REDEBAN 2025'!$B$2,IF(AD348="TIPO II",'BASE LIQUIDACION REDEBAN 2025'!$B$3,IF(AD348="TIPO III",'BASE LIQUIDACION REDEBAN 2025'!$B$4,IF(AD348="TIPO IV",'BASE LIQUIDACION REDEBAN 2025'!$B$5,IF(AE348="AEREO",'BASE LIQUIDACION REDEBAN 2025'!$B$6,'BASE LIQUIDACION REDEBAN 2025'!$B$5)))))</f>
        <v>275728.78077800001</v>
      </c>
      <c r="AJ348" s="127">
        <f>IF(AD348="TIPO I",'BASE LIQUIDACION REDEBAN 2025'!$B$10,IF(AD348="TIPO II",'BASE LIQUIDACION REDEBAN 2025'!$B$11,IF(AD348="TIPO III",'BASE LIQUIDACION REDEBAN 2025'!$B$12,'BASE LIQUIDACION REDEBAN 2025'!$B$13)))</f>
        <v>196536.5258152</v>
      </c>
      <c r="AK348" s="128">
        <f t="shared" si="6"/>
        <v>275728.78077800001</v>
      </c>
    </row>
    <row r="349" spans="1:37" s="85" customFormat="1" ht="14.25" customHeight="1">
      <c r="A349" s="136" t="s">
        <v>76</v>
      </c>
      <c r="B349" s="8" t="str">
        <f>VLOOKUP(A349,'CENTRO DE COSTOS'!A:D,4,FALSE)</f>
        <v>DIEGO FERNANDO HENAO CARDONA</v>
      </c>
      <c r="C349" s="8" t="str">
        <f>VLOOKUP(A349,'CENTRO DE COSTOS'!A:D,2,FALSE)</f>
        <v>0004-0003</v>
      </c>
      <c r="D349" s="136">
        <v>76001</v>
      </c>
      <c r="E349" s="122" t="s">
        <v>2176</v>
      </c>
      <c r="F349" s="8" t="s">
        <v>2177</v>
      </c>
      <c r="G349" s="142">
        <v>45826</v>
      </c>
      <c r="H349" s="143">
        <v>45828</v>
      </c>
      <c r="I349" s="142">
        <v>45826</v>
      </c>
      <c r="J349" s="143">
        <v>45827</v>
      </c>
      <c r="K349" s="143">
        <v>45827</v>
      </c>
      <c r="L349" s="138" t="s">
        <v>230</v>
      </c>
      <c r="M349" s="137" t="s">
        <v>76</v>
      </c>
      <c r="N349" s="138" t="s">
        <v>2178</v>
      </c>
      <c r="O349" s="138">
        <v>79882</v>
      </c>
      <c r="P349" s="140" t="s">
        <v>801</v>
      </c>
      <c r="Q349" s="125" t="s">
        <v>166</v>
      </c>
      <c r="R349" s="126" t="s">
        <v>167</v>
      </c>
      <c r="S349" s="149" t="s">
        <v>802</v>
      </c>
      <c r="T349" s="150" t="s">
        <v>1030</v>
      </c>
      <c r="U349" s="136" t="s">
        <v>169</v>
      </c>
      <c r="V349" s="139" t="s">
        <v>1972</v>
      </c>
      <c r="W349" s="146" t="s">
        <v>219</v>
      </c>
      <c r="X349" s="136" t="s">
        <v>2179</v>
      </c>
      <c r="Y349" s="136">
        <v>761170</v>
      </c>
      <c r="Z349" s="136" t="s">
        <v>173</v>
      </c>
      <c r="AA349" s="136">
        <v>1114603</v>
      </c>
      <c r="AB349" s="136" t="s">
        <v>173</v>
      </c>
      <c r="AC349" s="136" t="s">
        <v>174</v>
      </c>
      <c r="AD349" s="137" t="s">
        <v>25</v>
      </c>
      <c r="AE349" s="143" t="s">
        <v>189</v>
      </c>
      <c r="AF349" s="123" t="s">
        <v>177</v>
      </c>
      <c r="AG349" s="136">
        <v>1</v>
      </c>
      <c r="AH349" s="121">
        <v>0</v>
      </c>
      <c r="AI349" s="127">
        <f>IF(AD349="TIPO I",'BASE LIQUIDACION REDEBAN 2025'!$B$2,IF(AD349="TIPO II",'BASE LIQUIDACION REDEBAN 2025'!$B$3,IF(AD349="TIPO III",'BASE LIQUIDACION REDEBAN 2025'!$B$4,IF(AD349="TIPO IV",'BASE LIQUIDACION REDEBAN 2025'!$B$5,IF(AE349="AEREO",'BASE LIQUIDACION REDEBAN 2025'!$B$6,'BASE LIQUIDACION REDEBAN 2025'!$B$5)))))</f>
        <v>75096.394270399993</v>
      </c>
      <c r="AJ349" s="127">
        <f>IF(AD349="TIPO I",'BASE LIQUIDACION REDEBAN 2025'!$B$10,IF(AD349="TIPO II",'BASE LIQUIDACION REDEBAN 2025'!$B$11,IF(AD349="TIPO III",'BASE LIQUIDACION REDEBAN 2025'!$B$12,'BASE LIQUIDACION REDEBAN 2025'!$B$13)))</f>
        <v>75096.394270399993</v>
      </c>
      <c r="AK349" s="128">
        <f t="shared" si="6"/>
        <v>75096.394270399993</v>
      </c>
    </row>
    <row r="350" spans="1:37" s="85" customFormat="1" ht="14.25" customHeight="1">
      <c r="A350" s="136" t="s">
        <v>101</v>
      </c>
      <c r="B350" s="8" t="str">
        <f>VLOOKUP(A350,'CENTRO DE COSTOS'!A:D,4,FALSE)</f>
        <v>KEVIN ALEXIS CORZO BUSTOS</v>
      </c>
      <c r="C350" s="8" t="str">
        <f>VLOOKUP(A350,'CENTRO DE COSTOS'!A:D,2,FALSE)</f>
        <v>0004-0007</v>
      </c>
      <c r="D350" s="136">
        <v>85001</v>
      </c>
      <c r="E350" s="122" t="s">
        <v>2180</v>
      </c>
      <c r="F350" s="8" t="s">
        <v>2181</v>
      </c>
      <c r="G350" s="142">
        <v>45826</v>
      </c>
      <c r="H350" s="143">
        <v>45828</v>
      </c>
      <c r="I350" s="142">
        <v>45826</v>
      </c>
      <c r="J350" s="143">
        <v>45828</v>
      </c>
      <c r="K350" s="143">
        <v>45828</v>
      </c>
      <c r="L350" s="138" t="s">
        <v>1934</v>
      </c>
      <c r="M350" s="137" t="s">
        <v>101</v>
      </c>
      <c r="N350" s="138" t="s">
        <v>2182</v>
      </c>
      <c r="O350" s="138">
        <v>79926</v>
      </c>
      <c r="P350" s="140" t="s">
        <v>801</v>
      </c>
      <c r="Q350" s="125" t="s">
        <v>166</v>
      </c>
      <c r="R350" s="126" t="s">
        <v>167</v>
      </c>
      <c r="S350" s="149" t="s">
        <v>802</v>
      </c>
      <c r="T350" s="150" t="s">
        <v>1030</v>
      </c>
      <c r="U350" s="136" t="s">
        <v>169</v>
      </c>
      <c r="V350" s="139" t="s">
        <v>2008</v>
      </c>
      <c r="W350" s="146" t="s">
        <v>2183</v>
      </c>
      <c r="X350" s="136" t="s">
        <v>2184</v>
      </c>
      <c r="Y350" s="136">
        <v>1092525</v>
      </c>
      <c r="Z350" s="136" t="s">
        <v>173</v>
      </c>
      <c r="AA350" s="136">
        <v>940892</v>
      </c>
      <c r="AB350" s="136" t="s">
        <v>173</v>
      </c>
      <c r="AC350" s="136" t="s">
        <v>174</v>
      </c>
      <c r="AD350" s="137" t="s">
        <v>25</v>
      </c>
      <c r="AE350" s="143" t="s">
        <v>189</v>
      </c>
      <c r="AF350" s="123" t="s">
        <v>177</v>
      </c>
      <c r="AG350" s="136">
        <v>1</v>
      </c>
      <c r="AH350" s="121">
        <v>0</v>
      </c>
      <c r="AI350" s="127">
        <f>IF(AD350="TIPO I",'BASE LIQUIDACION REDEBAN 2025'!$B$2,IF(AD350="TIPO II",'BASE LIQUIDACION REDEBAN 2025'!$B$3,IF(AD350="TIPO III",'BASE LIQUIDACION REDEBAN 2025'!$B$4,IF(AD350="TIPO IV",'BASE LIQUIDACION REDEBAN 2025'!$B$5,IF(AE350="AEREO",'BASE LIQUIDACION REDEBAN 2025'!$B$6,'BASE LIQUIDACION REDEBAN 2025'!$B$5)))))</f>
        <v>75096.394270399993</v>
      </c>
      <c r="AJ350" s="127">
        <f>IF(AD350="TIPO I",'BASE LIQUIDACION REDEBAN 2025'!$B$10,IF(AD350="TIPO II",'BASE LIQUIDACION REDEBAN 2025'!$B$11,IF(AD350="TIPO III",'BASE LIQUIDACION REDEBAN 2025'!$B$12,'BASE LIQUIDACION REDEBAN 2025'!$B$13)))</f>
        <v>75096.394270399993</v>
      </c>
      <c r="AK350" s="128">
        <f t="shared" si="6"/>
        <v>75096.394270399993</v>
      </c>
    </row>
    <row r="351" spans="1:37" s="85" customFormat="1" ht="14.25" customHeight="1">
      <c r="A351" s="136" t="s">
        <v>101</v>
      </c>
      <c r="B351" s="8" t="str">
        <f>VLOOKUP(A351,'CENTRO DE COSTOS'!A:D,4,FALSE)</f>
        <v>KEVIN ALEXIS CORZO BUSTOS</v>
      </c>
      <c r="C351" s="8" t="str">
        <f>VLOOKUP(A351,'CENTRO DE COSTOS'!A:D,2,FALSE)</f>
        <v>0004-0007</v>
      </c>
      <c r="D351" s="136">
        <v>85410</v>
      </c>
      <c r="E351" s="122" t="s">
        <v>2185</v>
      </c>
      <c r="F351" s="8" t="s">
        <v>2186</v>
      </c>
      <c r="G351" s="142">
        <v>45826</v>
      </c>
      <c r="H351" s="143">
        <v>45828</v>
      </c>
      <c r="I351" s="142">
        <v>45826</v>
      </c>
      <c r="J351" s="143">
        <v>45828</v>
      </c>
      <c r="K351" s="143">
        <v>45828</v>
      </c>
      <c r="L351" s="138" t="s">
        <v>1934</v>
      </c>
      <c r="M351" s="137" t="s">
        <v>2187</v>
      </c>
      <c r="N351" s="138" t="s">
        <v>2188</v>
      </c>
      <c r="O351" s="138">
        <v>79915</v>
      </c>
      <c r="P351" s="140" t="s">
        <v>801</v>
      </c>
      <c r="Q351" s="125" t="s">
        <v>166</v>
      </c>
      <c r="R351" s="126" t="s">
        <v>167</v>
      </c>
      <c r="S351" s="149" t="s">
        <v>802</v>
      </c>
      <c r="T351" s="150" t="s">
        <v>1030</v>
      </c>
      <c r="U351" s="136" t="s">
        <v>169</v>
      </c>
      <c r="V351" s="139" t="s">
        <v>2008</v>
      </c>
      <c r="W351" s="146" t="s">
        <v>196</v>
      </c>
      <c r="X351" s="136" t="s">
        <v>2189</v>
      </c>
      <c r="Y351" s="136">
        <v>1230960</v>
      </c>
      <c r="Z351" s="136" t="s">
        <v>173</v>
      </c>
      <c r="AA351" s="136" t="s">
        <v>2190</v>
      </c>
      <c r="AB351" s="136" t="s">
        <v>173</v>
      </c>
      <c r="AC351" s="136" t="s">
        <v>174</v>
      </c>
      <c r="AD351" s="137" t="s">
        <v>28</v>
      </c>
      <c r="AE351" s="143" t="s">
        <v>189</v>
      </c>
      <c r="AF351" s="123" t="s">
        <v>177</v>
      </c>
      <c r="AG351" s="136">
        <v>1</v>
      </c>
      <c r="AH351" s="121">
        <v>0</v>
      </c>
      <c r="AI351" s="127">
        <f>IF(AD351="TIPO I",'BASE LIQUIDACION REDEBAN 2025'!$B$2,IF(AD351="TIPO II",'BASE LIQUIDACION REDEBAN 2025'!$B$3,IF(AD351="TIPO III",'BASE LIQUIDACION REDEBAN 2025'!$B$4,IF(AD351="TIPO IV",'BASE LIQUIDACION REDEBAN 2025'!$B$5,IF(AE351="AEREO",'BASE LIQUIDACION REDEBAN 2025'!$B$6,'BASE LIQUIDACION REDEBAN 2025'!$B$5)))))</f>
        <v>163813.69572160003</v>
      </c>
      <c r="AJ351" s="127">
        <f>IF(AD351="TIPO I",'BASE LIQUIDACION REDEBAN 2025'!$B$10,IF(AD351="TIPO II",'BASE LIQUIDACION REDEBAN 2025'!$B$11,IF(AD351="TIPO III",'BASE LIQUIDACION REDEBAN 2025'!$B$12,'BASE LIQUIDACION REDEBAN 2025'!$B$13)))</f>
        <v>140395.6348884</v>
      </c>
      <c r="AK351" s="128">
        <f t="shared" si="6"/>
        <v>163813.69572160003</v>
      </c>
    </row>
    <row r="352" spans="1:37" s="85" customFormat="1" ht="14.25" customHeight="1">
      <c r="A352" s="136" t="s">
        <v>90</v>
      </c>
      <c r="B352" s="8" t="str">
        <f>VLOOKUP(A352,'CENTRO DE COSTOS'!A:D,4,FALSE)</f>
        <v>JUAN SEBASTIÁN RÍOS CASTRILLÓN</v>
      </c>
      <c r="C352" s="8" t="str">
        <f>VLOOKUP(A352,'CENTRO DE COSTOS'!A:D,2,FALSE)</f>
        <v>0004-0005</v>
      </c>
      <c r="D352" s="136">
        <v>5034</v>
      </c>
      <c r="E352" s="122" t="s">
        <v>2191</v>
      </c>
      <c r="F352" s="8" t="s">
        <v>2192</v>
      </c>
      <c r="G352" s="142">
        <v>45826</v>
      </c>
      <c r="H352" s="143">
        <v>45828</v>
      </c>
      <c r="I352" s="142">
        <v>45826</v>
      </c>
      <c r="J352" s="143">
        <v>45833</v>
      </c>
      <c r="K352" s="143">
        <v>45833</v>
      </c>
      <c r="L352" s="138" t="s">
        <v>290</v>
      </c>
      <c r="M352" s="137" t="s">
        <v>2193</v>
      </c>
      <c r="N352" s="138" t="s">
        <v>2194</v>
      </c>
      <c r="O352" s="138">
        <v>79883</v>
      </c>
      <c r="P352" s="140" t="s">
        <v>801</v>
      </c>
      <c r="Q352" s="125" t="s">
        <v>166</v>
      </c>
      <c r="R352" s="126" t="s">
        <v>167</v>
      </c>
      <c r="S352" s="149" t="s">
        <v>802</v>
      </c>
      <c r="T352" s="150" t="s">
        <v>1030</v>
      </c>
      <c r="U352" s="136" t="s">
        <v>169</v>
      </c>
      <c r="V352" s="139" t="s">
        <v>2195</v>
      </c>
      <c r="W352" s="146" t="s">
        <v>419</v>
      </c>
      <c r="X352" s="136" t="s">
        <v>2196</v>
      </c>
      <c r="Y352" s="136">
        <v>1242410</v>
      </c>
      <c r="Z352" s="136" t="s">
        <v>173</v>
      </c>
      <c r="AA352" s="136" t="s">
        <v>2197</v>
      </c>
      <c r="AB352" s="136" t="s">
        <v>173</v>
      </c>
      <c r="AC352" s="136" t="s">
        <v>174</v>
      </c>
      <c r="AD352" s="137" t="s">
        <v>30</v>
      </c>
      <c r="AE352" s="143" t="s">
        <v>189</v>
      </c>
      <c r="AF352" s="123" t="s">
        <v>177</v>
      </c>
      <c r="AG352" s="136">
        <v>1</v>
      </c>
      <c r="AH352" s="121">
        <v>0</v>
      </c>
      <c r="AI352" s="127">
        <f>IF(AD352="TIPO I",'BASE LIQUIDACION REDEBAN 2025'!$B$2,IF(AD352="TIPO II",'BASE LIQUIDACION REDEBAN 2025'!$B$3,IF(AD352="TIPO III",'BASE LIQUIDACION REDEBAN 2025'!$B$4,IF(AD352="TIPO IV",'BASE LIQUIDACION REDEBAN 2025'!$B$5,IF(AE352="AEREO",'BASE LIQUIDACION REDEBAN 2025'!$B$6,'BASE LIQUIDACION REDEBAN 2025'!$B$5)))))</f>
        <v>275728.78077800001</v>
      </c>
      <c r="AJ352" s="127">
        <f>IF(AD352="TIPO I",'BASE LIQUIDACION REDEBAN 2025'!$B$10,IF(AD352="TIPO II",'BASE LIQUIDACION REDEBAN 2025'!$B$11,IF(AD352="TIPO III",'BASE LIQUIDACION REDEBAN 2025'!$B$12,'BASE LIQUIDACION REDEBAN 2025'!$B$13)))</f>
        <v>196536.5258152</v>
      </c>
      <c r="AK352" s="128">
        <f t="shared" si="6"/>
        <v>275728.78077800001</v>
      </c>
    </row>
    <row r="353" spans="1:37" s="85" customFormat="1" ht="14.25" customHeight="1">
      <c r="A353" s="136" t="s">
        <v>60</v>
      </c>
      <c r="B353" s="8" t="str">
        <f>VLOOKUP(A353,'CENTRO DE COSTOS'!A:D,4,FALSE)</f>
        <v>JUAN SEBASTIÁN RÍOS CASTRILLÓN</v>
      </c>
      <c r="C353" s="8" t="str">
        <f>VLOOKUP(A353,'CENTRO DE COSTOS'!A:D,2,FALSE)</f>
        <v>0004-0005</v>
      </c>
      <c r="D353" s="136">
        <v>5045</v>
      </c>
      <c r="E353" s="122" t="s">
        <v>2198</v>
      </c>
      <c r="F353" s="8" t="s">
        <v>2199</v>
      </c>
      <c r="G353" s="142">
        <v>45826</v>
      </c>
      <c r="H353" s="143">
        <v>45828</v>
      </c>
      <c r="I353" s="142">
        <v>45826</v>
      </c>
      <c r="J353" s="143">
        <v>45828</v>
      </c>
      <c r="K353" s="143">
        <v>45828</v>
      </c>
      <c r="L353" s="138" t="s">
        <v>290</v>
      </c>
      <c r="M353" s="137" t="s">
        <v>60</v>
      </c>
      <c r="N353" s="138" t="s">
        <v>2200</v>
      </c>
      <c r="O353" s="138">
        <v>79884</v>
      </c>
      <c r="P353" s="140" t="s">
        <v>801</v>
      </c>
      <c r="Q353" s="125" t="s">
        <v>166</v>
      </c>
      <c r="R353" s="126" t="s">
        <v>167</v>
      </c>
      <c r="S353" s="149" t="s">
        <v>802</v>
      </c>
      <c r="T353" s="150" t="s">
        <v>1030</v>
      </c>
      <c r="U353" s="136" t="s">
        <v>169</v>
      </c>
      <c r="V353" s="139" t="s">
        <v>2008</v>
      </c>
      <c r="W353" s="146" t="s">
        <v>354</v>
      </c>
      <c r="X353" s="136" t="s">
        <v>2201</v>
      </c>
      <c r="Y353" s="136">
        <v>1236486</v>
      </c>
      <c r="Z353" s="136" t="s">
        <v>173</v>
      </c>
      <c r="AA353" s="136">
        <v>893343</v>
      </c>
      <c r="AB353" s="136" t="s">
        <v>173</v>
      </c>
      <c r="AC353" s="136" t="s">
        <v>174</v>
      </c>
      <c r="AD353" s="137" t="s">
        <v>25</v>
      </c>
      <c r="AE353" s="143" t="s">
        <v>189</v>
      </c>
      <c r="AF353" s="123" t="s">
        <v>177</v>
      </c>
      <c r="AG353" s="136">
        <v>1</v>
      </c>
      <c r="AH353" s="121">
        <v>0</v>
      </c>
      <c r="AI353" s="127">
        <f>IF(AD353="TIPO I",'BASE LIQUIDACION REDEBAN 2025'!$B$2,IF(AD353="TIPO II",'BASE LIQUIDACION REDEBAN 2025'!$B$3,IF(AD353="TIPO III",'BASE LIQUIDACION REDEBAN 2025'!$B$4,IF(AD353="TIPO IV",'BASE LIQUIDACION REDEBAN 2025'!$B$5,IF(AE353="AEREO",'BASE LIQUIDACION REDEBAN 2025'!$B$6,'BASE LIQUIDACION REDEBAN 2025'!$B$5)))))</f>
        <v>75096.394270399993</v>
      </c>
      <c r="AJ353" s="127">
        <f>IF(AD353="TIPO I",'BASE LIQUIDACION REDEBAN 2025'!$B$10,IF(AD353="TIPO II",'BASE LIQUIDACION REDEBAN 2025'!$B$11,IF(AD353="TIPO III",'BASE LIQUIDACION REDEBAN 2025'!$B$12,'BASE LIQUIDACION REDEBAN 2025'!$B$13)))</f>
        <v>75096.394270399993</v>
      </c>
      <c r="AK353" s="128">
        <f t="shared" si="6"/>
        <v>75096.394270399993</v>
      </c>
    </row>
    <row r="354" spans="1:37" s="85" customFormat="1" ht="14.25" customHeight="1">
      <c r="A354" s="136" t="s">
        <v>87</v>
      </c>
      <c r="B354" s="8" t="str">
        <f>VLOOKUP(A354,'CENTRO DE COSTOS'!A:D,4,FALSE)</f>
        <v>DIEGO FERNANDO HENAO CARDONA</v>
      </c>
      <c r="C354" s="8" t="str">
        <f>VLOOKUP(A354,'CENTRO DE COSTOS'!A:D,2,FALSE)</f>
        <v>0004-0002</v>
      </c>
      <c r="D354" s="136">
        <v>17013</v>
      </c>
      <c r="E354" s="122" t="s">
        <v>2202</v>
      </c>
      <c r="F354" s="8" t="s">
        <v>2203</v>
      </c>
      <c r="G354" s="142">
        <v>45826</v>
      </c>
      <c r="H354" s="143">
        <v>45828</v>
      </c>
      <c r="I354" s="142">
        <v>45826</v>
      </c>
      <c r="J354" s="143">
        <v>45827</v>
      </c>
      <c r="K354" s="143">
        <v>45827</v>
      </c>
      <c r="L354" s="138" t="s">
        <v>827</v>
      </c>
      <c r="M354" s="137" t="s">
        <v>2204</v>
      </c>
      <c r="N354" s="138" t="s">
        <v>2205</v>
      </c>
      <c r="O354" s="138">
        <v>42810</v>
      </c>
      <c r="P354" s="140" t="s">
        <v>920</v>
      </c>
      <c r="Q354" s="125" t="s">
        <v>166</v>
      </c>
      <c r="R354" s="126" t="s">
        <v>167</v>
      </c>
      <c r="S354" s="149" t="s">
        <v>802</v>
      </c>
      <c r="T354" s="150" t="s">
        <v>1030</v>
      </c>
      <c r="U354" s="136" t="s">
        <v>169</v>
      </c>
      <c r="V354" s="139" t="s">
        <v>2206</v>
      </c>
      <c r="W354" s="146" t="s">
        <v>829</v>
      </c>
      <c r="X354" s="136" t="s">
        <v>2207</v>
      </c>
      <c r="Y354" s="136">
        <v>858116</v>
      </c>
      <c r="Z354" s="136" t="s">
        <v>173</v>
      </c>
      <c r="AA354" s="136">
        <v>798731</v>
      </c>
      <c r="AB354" s="136" t="s">
        <v>173</v>
      </c>
      <c r="AC354" s="136" t="s">
        <v>720</v>
      </c>
      <c r="AD354" s="137" t="s">
        <v>30</v>
      </c>
      <c r="AE354" s="143" t="s">
        <v>189</v>
      </c>
      <c r="AF354" s="123" t="s">
        <v>177</v>
      </c>
      <c r="AG354" s="136">
        <v>1</v>
      </c>
      <c r="AH354" s="121">
        <v>0</v>
      </c>
      <c r="AI354" s="127">
        <f>IF(AD354="TIPO I",'BASE LIQUIDACION REDEBAN 2025'!$B$2,IF(AD354="TIPO II",'BASE LIQUIDACION REDEBAN 2025'!$B$3,IF(AD354="TIPO III",'BASE LIQUIDACION REDEBAN 2025'!$B$4,IF(AD354="TIPO IV",'BASE LIQUIDACION REDEBAN 2025'!$B$5,IF(AE354="AEREO",'BASE LIQUIDACION REDEBAN 2025'!$B$6,'BASE LIQUIDACION REDEBAN 2025'!$B$5)))))</f>
        <v>275728.78077800001</v>
      </c>
      <c r="AJ354" s="127">
        <f>IF(AD354="TIPO I",'BASE LIQUIDACION REDEBAN 2025'!$B$10,IF(AD354="TIPO II",'BASE LIQUIDACION REDEBAN 2025'!$B$11,IF(AD354="TIPO III",'BASE LIQUIDACION REDEBAN 2025'!$B$12,'BASE LIQUIDACION REDEBAN 2025'!$B$13)))</f>
        <v>196536.5258152</v>
      </c>
      <c r="AK354" s="128">
        <f t="shared" si="6"/>
        <v>275728.78077800001</v>
      </c>
    </row>
    <row r="355" spans="1:37" s="85" customFormat="1" ht="14.25" customHeight="1">
      <c r="A355" s="136" t="s">
        <v>72</v>
      </c>
      <c r="B355" s="8" t="str">
        <f>VLOOKUP(A355,'CENTRO DE COSTOS'!A:D,4,FALSE)</f>
        <v>MIGUEL JULIÁN HERNÁNDEZ GUARÍN</v>
      </c>
      <c r="C355" s="8" t="str">
        <f>VLOOKUP(A355,'CENTRO DE COSTOS'!A:D,2,FALSE)</f>
        <v>0004-0008</v>
      </c>
      <c r="D355" s="136">
        <v>68276</v>
      </c>
      <c r="E355" s="122" t="s">
        <v>2208</v>
      </c>
      <c r="F355" s="8" t="s">
        <v>2209</v>
      </c>
      <c r="G355" s="142">
        <v>45826</v>
      </c>
      <c r="H355" s="143">
        <v>45828</v>
      </c>
      <c r="I355" s="142">
        <v>45826</v>
      </c>
      <c r="J355" s="143">
        <v>45827</v>
      </c>
      <c r="K355" s="143">
        <v>45827</v>
      </c>
      <c r="L355" s="138" t="s">
        <v>180</v>
      </c>
      <c r="M355" s="137" t="s">
        <v>181</v>
      </c>
      <c r="N355" s="138" t="s">
        <v>2210</v>
      </c>
      <c r="O355" s="138">
        <v>45768</v>
      </c>
      <c r="P355" s="140" t="s">
        <v>920</v>
      </c>
      <c r="Q355" s="125" t="s">
        <v>166</v>
      </c>
      <c r="R355" s="126" t="s">
        <v>167</v>
      </c>
      <c r="S355" s="149" t="s">
        <v>802</v>
      </c>
      <c r="T355" s="150" t="s">
        <v>1030</v>
      </c>
      <c r="U355" s="136" t="s">
        <v>169</v>
      </c>
      <c r="V355" s="139" t="s">
        <v>2211</v>
      </c>
      <c r="W355" s="146" t="s">
        <v>1139</v>
      </c>
      <c r="X355" s="136" t="s">
        <v>2212</v>
      </c>
      <c r="Y355" s="136">
        <v>1171303</v>
      </c>
      <c r="Z355" s="136" t="s">
        <v>173</v>
      </c>
      <c r="AA355" s="136">
        <v>1004566</v>
      </c>
      <c r="AB355" s="136" t="s">
        <v>173</v>
      </c>
      <c r="AC355" s="136" t="s">
        <v>720</v>
      </c>
      <c r="AD355" s="137" t="s">
        <v>25</v>
      </c>
      <c r="AE355" s="143" t="s">
        <v>189</v>
      </c>
      <c r="AF355" s="123" t="s">
        <v>177</v>
      </c>
      <c r="AG355" s="136">
        <v>1</v>
      </c>
      <c r="AH355" s="121">
        <v>0</v>
      </c>
      <c r="AI355" s="127">
        <f>IF(AD355="TIPO I",'BASE LIQUIDACION REDEBAN 2025'!$B$2,IF(AD355="TIPO II",'BASE LIQUIDACION REDEBAN 2025'!$B$3,IF(AD355="TIPO III",'BASE LIQUIDACION REDEBAN 2025'!$B$4,IF(AD355="TIPO IV",'BASE LIQUIDACION REDEBAN 2025'!$B$5,IF(AE355="AEREO",'BASE LIQUIDACION REDEBAN 2025'!$B$6,'BASE LIQUIDACION REDEBAN 2025'!$B$5)))))</f>
        <v>75096.394270399993</v>
      </c>
      <c r="AJ355" s="127">
        <f>IF(AD355="TIPO I",'BASE LIQUIDACION REDEBAN 2025'!$B$10,IF(AD355="TIPO II",'BASE LIQUIDACION REDEBAN 2025'!$B$11,IF(AD355="TIPO III",'BASE LIQUIDACION REDEBAN 2025'!$B$12,'BASE LIQUIDACION REDEBAN 2025'!$B$13)))</f>
        <v>75096.394270399993</v>
      </c>
      <c r="AK355" s="128">
        <f t="shared" si="6"/>
        <v>75096.394270399993</v>
      </c>
    </row>
    <row r="356" spans="1:37" s="85" customFormat="1" ht="14.25" customHeight="1">
      <c r="A356" s="136" t="s">
        <v>86</v>
      </c>
      <c r="B356" s="8" t="str">
        <f>VLOOKUP(A356,'CENTRO DE COSTOS'!A:D,4,FALSE)</f>
        <v>KEVIN ALEXIS CORZO BUSTOS</v>
      </c>
      <c r="C356" s="8" t="str">
        <f>VLOOKUP(A356,'CENTRO DE COSTOS'!A:D,2,FALSE)</f>
        <v>0004-0007</v>
      </c>
      <c r="D356" s="136">
        <v>73001</v>
      </c>
      <c r="E356" s="122" t="s">
        <v>2213</v>
      </c>
      <c r="F356" s="8" t="s">
        <v>2214</v>
      </c>
      <c r="G356" s="142">
        <v>45826</v>
      </c>
      <c r="H356" s="143">
        <v>45828</v>
      </c>
      <c r="I356" s="142">
        <v>45826</v>
      </c>
      <c r="J356" s="143">
        <v>45827</v>
      </c>
      <c r="K356" s="143">
        <v>45827</v>
      </c>
      <c r="L356" s="138" t="s">
        <v>870</v>
      </c>
      <c r="M356" s="137" t="s">
        <v>86</v>
      </c>
      <c r="N356" s="138" t="s">
        <v>1630</v>
      </c>
      <c r="O356" s="138">
        <v>23580</v>
      </c>
      <c r="P356" s="140" t="s">
        <v>920</v>
      </c>
      <c r="Q356" s="125" t="s">
        <v>166</v>
      </c>
      <c r="R356" s="126" t="s">
        <v>167</v>
      </c>
      <c r="S356" s="149" t="s">
        <v>1022</v>
      </c>
      <c r="T356" s="150" t="s">
        <v>1023</v>
      </c>
      <c r="U356" s="136" t="s">
        <v>169</v>
      </c>
      <c r="V356" s="139" t="s">
        <v>2215</v>
      </c>
      <c r="W356" s="146" t="s">
        <v>1632</v>
      </c>
      <c r="X356" s="136" t="s">
        <v>2216</v>
      </c>
      <c r="Y356" s="136">
        <v>1235104</v>
      </c>
      <c r="Z356" s="136" t="s">
        <v>173</v>
      </c>
      <c r="AA356" s="136" t="s">
        <v>2217</v>
      </c>
      <c r="AB356" s="136" t="s">
        <v>173</v>
      </c>
      <c r="AC356" s="136" t="s">
        <v>720</v>
      </c>
      <c r="AD356" s="137" t="s">
        <v>25</v>
      </c>
      <c r="AE356" s="143" t="s">
        <v>189</v>
      </c>
      <c r="AF356" s="123" t="s">
        <v>177</v>
      </c>
      <c r="AG356" s="136">
        <v>1</v>
      </c>
      <c r="AH356" s="121">
        <v>0</v>
      </c>
      <c r="AI356" s="127">
        <f>IF(AD356="TIPO I",'BASE LIQUIDACION REDEBAN 2025'!$B$2,IF(AD356="TIPO II",'BASE LIQUIDACION REDEBAN 2025'!$B$3,IF(AD356="TIPO III",'BASE LIQUIDACION REDEBAN 2025'!$B$4,IF(AD356="TIPO IV",'BASE LIQUIDACION REDEBAN 2025'!$B$5,IF(AE356="AEREO",'BASE LIQUIDACION REDEBAN 2025'!$B$6,'BASE LIQUIDACION REDEBAN 2025'!$B$5)))))</f>
        <v>75096.394270399993</v>
      </c>
      <c r="AJ356" s="127">
        <f>IF(AD356="TIPO I",'BASE LIQUIDACION REDEBAN 2025'!$B$10,IF(AD356="TIPO II",'BASE LIQUIDACION REDEBAN 2025'!$B$11,IF(AD356="TIPO III",'BASE LIQUIDACION REDEBAN 2025'!$B$12,'BASE LIQUIDACION REDEBAN 2025'!$B$13)))</f>
        <v>75096.394270399993</v>
      </c>
      <c r="AK356" s="128">
        <f t="shared" si="6"/>
        <v>75096.394270399993</v>
      </c>
    </row>
    <row r="357" spans="1:37" s="85" customFormat="1" ht="14.25" customHeight="1">
      <c r="A357" s="136" t="s">
        <v>100</v>
      </c>
      <c r="B357" s="8" t="str">
        <f>VLOOKUP(A357,'CENTRO DE COSTOS'!A:D,4,FALSE)</f>
        <v>KEVIN ALEXIS CORZO BUSTOS</v>
      </c>
      <c r="C357" s="8" t="str">
        <f>VLOOKUP(A357,'CENTRO DE COSTOS'!A:D,2,FALSE)</f>
        <v>0004-0007</v>
      </c>
      <c r="D357" s="136">
        <v>50001</v>
      </c>
      <c r="E357" s="122" t="s">
        <v>2218</v>
      </c>
      <c r="F357" s="8" t="s">
        <v>2219</v>
      </c>
      <c r="G357" s="142">
        <v>45826</v>
      </c>
      <c r="H357" s="143">
        <v>45828</v>
      </c>
      <c r="I357" s="142">
        <v>45826</v>
      </c>
      <c r="J357" s="143">
        <v>45828</v>
      </c>
      <c r="K357" s="143">
        <v>45828</v>
      </c>
      <c r="L357" s="138" t="s">
        <v>192</v>
      </c>
      <c r="M357" s="137" t="s">
        <v>100</v>
      </c>
      <c r="N357" s="138" t="s">
        <v>2220</v>
      </c>
      <c r="O357" s="138">
        <v>79959</v>
      </c>
      <c r="P357" s="140" t="s">
        <v>165</v>
      </c>
      <c r="Q357" s="125" t="s">
        <v>166</v>
      </c>
      <c r="R357" s="126" t="s">
        <v>167</v>
      </c>
      <c r="S357" s="149" t="s">
        <v>168</v>
      </c>
      <c r="T357" s="150" t="s">
        <v>168</v>
      </c>
      <c r="U357" s="136" t="s">
        <v>169</v>
      </c>
      <c r="V357" s="139" t="s">
        <v>2221</v>
      </c>
      <c r="W357" s="146" t="s">
        <v>246</v>
      </c>
      <c r="X357" s="136" t="s">
        <v>2222</v>
      </c>
      <c r="Y357" s="136">
        <v>1235352</v>
      </c>
      <c r="Z357" s="136" t="s">
        <v>173</v>
      </c>
      <c r="AA357" s="136" t="s">
        <v>2223</v>
      </c>
      <c r="AB357" s="136" t="s">
        <v>173</v>
      </c>
      <c r="AC357" s="136" t="s">
        <v>174</v>
      </c>
      <c r="AD357" s="137" t="s">
        <v>25</v>
      </c>
      <c r="AE357" s="143" t="s">
        <v>189</v>
      </c>
      <c r="AF357" s="123" t="s">
        <v>177</v>
      </c>
      <c r="AG357" s="136">
        <v>1</v>
      </c>
      <c r="AH357" s="121">
        <v>0</v>
      </c>
      <c r="AI357" s="127">
        <f>IF(AD357="TIPO I",'BASE LIQUIDACION REDEBAN 2025'!$B$2,IF(AD357="TIPO II",'BASE LIQUIDACION REDEBAN 2025'!$B$3,IF(AD357="TIPO III",'BASE LIQUIDACION REDEBAN 2025'!$B$4,IF(AD357="TIPO IV",'BASE LIQUIDACION REDEBAN 2025'!$B$5,IF(AE357="AEREO",'BASE LIQUIDACION REDEBAN 2025'!$B$6,'BASE LIQUIDACION REDEBAN 2025'!$B$5)))))</f>
        <v>75096.394270399993</v>
      </c>
      <c r="AJ357" s="127">
        <f>IF(AD357="TIPO I",'BASE LIQUIDACION REDEBAN 2025'!$B$10,IF(AD357="TIPO II",'BASE LIQUIDACION REDEBAN 2025'!$B$11,IF(AD357="TIPO III",'BASE LIQUIDACION REDEBAN 2025'!$B$12,'BASE LIQUIDACION REDEBAN 2025'!$B$13)))</f>
        <v>75096.394270399993</v>
      </c>
      <c r="AK357" s="128">
        <f t="shared" si="6"/>
        <v>75096.394270399993</v>
      </c>
    </row>
    <row r="358" spans="1:37" s="85" customFormat="1" ht="14.25" customHeight="1">
      <c r="A358" s="136" t="s">
        <v>72</v>
      </c>
      <c r="B358" s="8" t="str">
        <f>VLOOKUP(A358,'CENTRO DE COSTOS'!A:D,4,FALSE)</f>
        <v>MIGUEL JULIÁN HERNÁNDEZ GUARÍN</v>
      </c>
      <c r="C358" s="8" t="str">
        <f>VLOOKUP(A358,'CENTRO DE COSTOS'!A:D,2,FALSE)</f>
        <v>0004-0008</v>
      </c>
      <c r="D358" s="136">
        <v>68655</v>
      </c>
      <c r="E358" s="122" t="s">
        <v>2224</v>
      </c>
      <c r="F358" s="8" t="s">
        <v>2225</v>
      </c>
      <c r="G358" s="142">
        <v>45826</v>
      </c>
      <c r="H358" s="143">
        <v>45828</v>
      </c>
      <c r="I358" s="142">
        <v>45826</v>
      </c>
      <c r="J358" s="143">
        <v>45827</v>
      </c>
      <c r="K358" s="143">
        <v>45827</v>
      </c>
      <c r="L358" s="138" t="s">
        <v>180</v>
      </c>
      <c r="M358" s="137" t="s">
        <v>2226</v>
      </c>
      <c r="N358" s="138" t="s">
        <v>2227</v>
      </c>
      <c r="O358" s="138">
        <v>79951</v>
      </c>
      <c r="P358" s="140" t="s">
        <v>165</v>
      </c>
      <c r="Q358" s="125" t="s">
        <v>166</v>
      </c>
      <c r="R358" s="126" t="s">
        <v>167</v>
      </c>
      <c r="S358" s="149" t="s">
        <v>168</v>
      </c>
      <c r="T358" s="150" t="s">
        <v>168</v>
      </c>
      <c r="U358" s="136" t="s">
        <v>169</v>
      </c>
      <c r="V358" s="139" t="s">
        <v>2228</v>
      </c>
      <c r="W358" s="146" t="s">
        <v>185</v>
      </c>
      <c r="X358" s="136" t="s">
        <v>2229</v>
      </c>
      <c r="Y358" s="136">
        <v>1242561</v>
      </c>
      <c r="Z358" s="136">
        <v>1173535</v>
      </c>
      <c r="AA358" s="136" t="s">
        <v>2230</v>
      </c>
      <c r="AB358" s="136" t="s">
        <v>173</v>
      </c>
      <c r="AC358" s="136" t="s">
        <v>174</v>
      </c>
      <c r="AD358" s="137" t="s">
        <v>30</v>
      </c>
      <c r="AE358" s="143" t="s">
        <v>189</v>
      </c>
      <c r="AF358" s="123" t="s">
        <v>177</v>
      </c>
      <c r="AG358" s="136">
        <v>1</v>
      </c>
      <c r="AH358" s="121">
        <v>0</v>
      </c>
      <c r="AI358" s="127">
        <f>IF(AD358="TIPO I",'BASE LIQUIDACION REDEBAN 2025'!$B$2,IF(AD358="TIPO II",'BASE LIQUIDACION REDEBAN 2025'!$B$3,IF(AD358="TIPO III",'BASE LIQUIDACION REDEBAN 2025'!$B$4,IF(AD358="TIPO IV",'BASE LIQUIDACION REDEBAN 2025'!$B$5,IF(AE358="AEREO",'BASE LIQUIDACION REDEBAN 2025'!$B$6,'BASE LIQUIDACION REDEBAN 2025'!$B$5)))))</f>
        <v>275728.78077800001</v>
      </c>
      <c r="AJ358" s="127">
        <f>IF(AD358="TIPO I",'BASE LIQUIDACION REDEBAN 2025'!$B$10,IF(AD358="TIPO II",'BASE LIQUIDACION REDEBAN 2025'!$B$11,IF(AD358="TIPO III",'BASE LIQUIDACION REDEBAN 2025'!$B$12,'BASE LIQUIDACION REDEBAN 2025'!$B$13)))</f>
        <v>196536.5258152</v>
      </c>
      <c r="AK358" s="128">
        <f t="shared" si="6"/>
        <v>275728.78077800001</v>
      </c>
    </row>
    <row r="359" spans="1:37" s="85" customFormat="1" ht="14.25" customHeight="1">
      <c r="A359" s="136" t="s">
        <v>64</v>
      </c>
      <c r="B359" s="8" t="str">
        <f>VLOOKUP(A359,'CENTRO DE COSTOS'!A:D,4,FALSE)</f>
        <v>JOSE MAURICIO HERNANDEZ ROJAS</v>
      </c>
      <c r="C359" s="8" t="str">
        <f>VLOOKUP(A359,'CENTRO DE COSTOS'!A:D,2,FALSE)</f>
        <v>0004-0001</v>
      </c>
      <c r="D359" s="136">
        <v>8433</v>
      </c>
      <c r="E359" s="122" t="s">
        <v>2231</v>
      </c>
      <c r="F359" s="8" t="s">
        <v>2232</v>
      </c>
      <c r="G359" s="142">
        <v>45826</v>
      </c>
      <c r="H359" s="143">
        <v>45828</v>
      </c>
      <c r="I359" s="142">
        <v>45826</v>
      </c>
      <c r="J359" s="143">
        <v>45828</v>
      </c>
      <c r="K359" s="143">
        <v>45828</v>
      </c>
      <c r="L359" s="138" t="s">
        <v>277</v>
      </c>
      <c r="M359" s="137" t="s">
        <v>2233</v>
      </c>
      <c r="N359" s="138" t="s">
        <v>2234</v>
      </c>
      <c r="O359" s="138">
        <v>79944</v>
      </c>
      <c r="P359" s="140" t="s">
        <v>165</v>
      </c>
      <c r="Q359" s="125" t="s">
        <v>166</v>
      </c>
      <c r="R359" s="126" t="s">
        <v>167</v>
      </c>
      <c r="S359" s="149" t="s">
        <v>168</v>
      </c>
      <c r="T359" s="150" t="s">
        <v>168</v>
      </c>
      <c r="U359" s="136" t="s">
        <v>169</v>
      </c>
      <c r="V359" s="139" t="s">
        <v>2235</v>
      </c>
      <c r="W359" s="146" t="s">
        <v>2236</v>
      </c>
      <c r="X359" s="136" t="s">
        <v>2237</v>
      </c>
      <c r="Y359" s="136">
        <v>1230894</v>
      </c>
      <c r="Z359" s="136" t="s">
        <v>173</v>
      </c>
      <c r="AA359" s="136" t="s">
        <v>2238</v>
      </c>
      <c r="AB359" s="136" t="s">
        <v>173</v>
      </c>
      <c r="AC359" s="136" t="s">
        <v>174</v>
      </c>
      <c r="AD359" s="137" t="s">
        <v>28</v>
      </c>
      <c r="AE359" s="143" t="s">
        <v>189</v>
      </c>
      <c r="AF359" s="123" t="s">
        <v>177</v>
      </c>
      <c r="AG359" s="136">
        <v>1</v>
      </c>
      <c r="AH359" s="121">
        <v>0</v>
      </c>
      <c r="AI359" s="127">
        <f>IF(AD359="TIPO I",'BASE LIQUIDACION REDEBAN 2025'!$B$2,IF(AD359="TIPO II",'BASE LIQUIDACION REDEBAN 2025'!$B$3,IF(AD359="TIPO III",'BASE LIQUIDACION REDEBAN 2025'!$B$4,IF(AD359="TIPO IV",'BASE LIQUIDACION REDEBAN 2025'!$B$5,IF(AE359="AEREO",'BASE LIQUIDACION REDEBAN 2025'!$B$6,'BASE LIQUIDACION REDEBAN 2025'!$B$5)))))</f>
        <v>163813.69572160003</v>
      </c>
      <c r="AJ359" s="127">
        <f>IF(AD359="TIPO I",'BASE LIQUIDACION REDEBAN 2025'!$B$10,IF(AD359="TIPO II",'BASE LIQUIDACION REDEBAN 2025'!$B$11,IF(AD359="TIPO III",'BASE LIQUIDACION REDEBAN 2025'!$B$12,'BASE LIQUIDACION REDEBAN 2025'!$B$13)))</f>
        <v>140395.6348884</v>
      </c>
      <c r="AK359" s="128">
        <f t="shared" si="6"/>
        <v>163813.69572160003</v>
      </c>
    </row>
    <row r="360" spans="1:37" s="85" customFormat="1" ht="14.25" customHeight="1">
      <c r="A360" s="136" t="s">
        <v>93</v>
      </c>
      <c r="B360" s="8" t="str">
        <f>VLOOKUP(A360,'CENTRO DE COSTOS'!A:D,4,FALSE)</f>
        <v>DIEGO FERNANDO HENAO CARDONA</v>
      </c>
      <c r="C360" s="8" t="str">
        <f>VLOOKUP(A360,'CENTRO DE COSTOS'!A:D,2,FALSE)</f>
        <v>0004-0003</v>
      </c>
      <c r="D360" s="136">
        <v>52001</v>
      </c>
      <c r="E360" s="122" t="s">
        <v>2239</v>
      </c>
      <c r="F360" s="8" t="s">
        <v>2240</v>
      </c>
      <c r="G360" s="142">
        <v>45826</v>
      </c>
      <c r="H360" s="143">
        <v>45828</v>
      </c>
      <c r="I360" s="142">
        <v>45826</v>
      </c>
      <c r="J360" s="143">
        <v>45827</v>
      </c>
      <c r="K360" s="143">
        <v>45827</v>
      </c>
      <c r="L360" s="138" t="s">
        <v>162</v>
      </c>
      <c r="M360" s="137" t="s">
        <v>93</v>
      </c>
      <c r="N360" s="138" t="s">
        <v>2241</v>
      </c>
      <c r="O360" s="138">
        <v>79946</v>
      </c>
      <c r="P360" s="140" t="s">
        <v>165</v>
      </c>
      <c r="Q360" s="125" t="s">
        <v>166</v>
      </c>
      <c r="R360" s="126" t="s">
        <v>167</v>
      </c>
      <c r="S360" s="149" t="s">
        <v>168</v>
      </c>
      <c r="T360" s="150" t="s">
        <v>168</v>
      </c>
      <c r="U360" s="136" t="s">
        <v>169</v>
      </c>
      <c r="V360" s="139" t="s">
        <v>2242</v>
      </c>
      <c r="W360" s="146" t="s">
        <v>639</v>
      </c>
      <c r="X360" s="136" t="s">
        <v>2243</v>
      </c>
      <c r="Y360" s="136">
        <v>1173542</v>
      </c>
      <c r="Z360" s="136" t="s">
        <v>173</v>
      </c>
      <c r="AA360" s="136">
        <v>538700</v>
      </c>
      <c r="AB360" s="136" t="s">
        <v>173</v>
      </c>
      <c r="AC360" s="136" t="s">
        <v>174</v>
      </c>
      <c r="AD360" s="137" t="s">
        <v>25</v>
      </c>
      <c r="AE360" s="143" t="s">
        <v>189</v>
      </c>
      <c r="AF360" s="123" t="s">
        <v>177</v>
      </c>
      <c r="AG360" s="136">
        <v>1</v>
      </c>
      <c r="AH360" s="121">
        <v>0</v>
      </c>
      <c r="AI360" s="127">
        <f>IF(AD360="TIPO I",'BASE LIQUIDACION REDEBAN 2025'!$B$2,IF(AD360="TIPO II",'BASE LIQUIDACION REDEBAN 2025'!$B$3,IF(AD360="TIPO III",'BASE LIQUIDACION REDEBAN 2025'!$B$4,IF(AD360="TIPO IV",'BASE LIQUIDACION REDEBAN 2025'!$B$5,IF(AE360="AEREO",'BASE LIQUIDACION REDEBAN 2025'!$B$6,'BASE LIQUIDACION REDEBAN 2025'!$B$5)))))</f>
        <v>75096.394270399993</v>
      </c>
      <c r="AJ360" s="127">
        <f>IF(AD360="TIPO I",'BASE LIQUIDACION REDEBAN 2025'!$B$10,IF(AD360="TIPO II",'BASE LIQUIDACION REDEBAN 2025'!$B$11,IF(AD360="TIPO III",'BASE LIQUIDACION REDEBAN 2025'!$B$12,'BASE LIQUIDACION REDEBAN 2025'!$B$13)))</f>
        <v>75096.394270399993</v>
      </c>
      <c r="AK360" s="128">
        <f t="shared" si="6"/>
        <v>75096.394270399993</v>
      </c>
    </row>
    <row r="361" spans="1:37" s="85" customFormat="1" ht="14.25" customHeight="1">
      <c r="A361" s="136" t="s">
        <v>68</v>
      </c>
      <c r="B361" s="8" t="str">
        <f>VLOOKUP(A361,'CENTRO DE COSTOS'!A:D,4,FALSE)</f>
        <v>WILLIAM ASDRUBAL ROZO ROZO</v>
      </c>
      <c r="C361" s="8" t="str">
        <f>VLOOKUP(A361,'CENTRO DE COSTOS'!A:D,2,FALSE)</f>
        <v>0004-0004</v>
      </c>
      <c r="D361" s="136">
        <v>11001</v>
      </c>
      <c r="E361" s="122" t="s">
        <v>2244</v>
      </c>
      <c r="F361" s="8" t="s">
        <v>2245</v>
      </c>
      <c r="G361" s="142">
        <v>45826</v>
      </c>
      <c r="H361" s="143">
        <v>45828</v>
      </c>
      <c r="I361" s="142">
        <v>45826</v>
      </c>
      <c r="J361" s="143">
        <v>45827</v>
      </c>
      <c r="K361" s="143">
        <v>45827</v>
      </c>
      <c r="L361" s="138" t="s">
        <v>298</v>
      </c>
      <c r="M361" s="137" t="s">
        <v>68</v>
      </c>
      <c r="N361" s="138" t="s">
        <v>2246</v>
      </c>
      <c r="O361" s="138">
        <v>79931</v>
      </c>
      <c r="P361" s="140" t="s">
        <v>165</v>
      </c>
      <c r="Q361" s="125" t="s">
        <v>166</v>
      </c>
      <c r="R361" s="126" t="s">
        <v>167</v>
      </c>
      <c r="S361" s="149" t="s">
        <v>168</v>
      </c>
      <c r="T361" s="150" t="s">
        <v>168</v>
      </c>
      <c r="U361" s="136" t="s">
        <v>169</v>
      </c>
      <c r="V361" s="139" t="s">
        <v>2247</v>
      </c>
      <c r="W361" s="146" t="s">
        <v>301</v>
      </c>
      <c r="X361" s="136" t="s">
        <v>2248</v>
      </c>
      <c r="Y361" s="136">
        <v>1056448</v>
      </c>
      <c r="Z361" s="136">
        <v>794396</v>
      </c>
      <c r="AA361" s="136">
        <v>1238873</v>
      </c>
      <c r="AB361" s="136" t="s">
        <v>173</v>
      </c>
      <c r="AC361" s="136" t="s">
        <v>174</v>
      </c>
      <c r="AD361" s="137" t="s">
        <v>25</v>
      </c>
      <c r="AE361" s="143" t="s">
        <v>189</v>
      </c>
      <c r="AF361" s="123" t="s">
        <v>177</v>
      </c>
      <c r="AG361" s="136">
        <v>1</v>
      </c>
      <c r="AH361" s="121">
        <v>0</v>
      </c>
      <c r="AI361" s="127">
        <f>IF(AD361="TIPO I",'BASE LIQUIDACION REDEBAN 2025'!$B$2,IF(AD361="TIPO II",'BASE LIQUIDACION REDEBAN 2025'!$B$3,IF(AD361="TIPO III",'BASE LIQUIDACION REDEBAN 2025'!$B$4,IF(AD361="TIPO IV",'BASE LIQUIDACION REDEBAN 2025'!$B$5,IF(AE361="AEREO",'BASE LIQUIDACION REDEBAN 2025'!$B$6,'BASE LIQUIDACION REDEBAN 2025'!$B$5)))))</f>
        <v>75096.394270399993</v>
      </c>
      <c r="AJ361" s="127">
        <f>IF(AD361="TIPO I",'BASE LIQUIDACION REDEBAN 2025'!$B$10,IF(AD361="TIPO II",'BASE LIQUIDACION REDEBAN 2025'!$B$11,IF(AD361="TIPO III",'BASE LIQUIDACION REDEBAN 2025'!$B$12,'BASE LIQUIDACION REDEBAN 2025'!$B$13)))</f>
        <v>75096.394270399993</v>
      </c>
      <c r="AK361" s="128">
        <f t="shared" si="6"/>
        <v>75096.394270399993</v>
      </c>
    </row>
    <row r="362" spans="1:37" s="85" customFormat="1" ht="14.25" customHeight="1">
      <c r="A362" s="136" t="s">
        <v>94</v>
      </c>
      <c r="B362" s="8" t="str">
        <f>VLOOKUP(A362,'CENTRO DE COSTOS'!A:D,4,FALSE)</f>
        <v>DIEGO FERNANDO HENAO CARDONA</v>
      </c>
      <c r="C362" s="8" t="str">
        <f>VLOOKUP(A362,'CENTRO DE COSTOS'!A:D,2,FALSE)</f>
        <v>0004-0002</v>
      </c>
      <c r="D362" s="136">
        <v>66001</v>
      </c>
      <c r="E362" s="122" t="s">
        <v>2249</v>
      </c>
      <c r="F362" s="8" t="s">
        <v>2250</v>
      </c>
      <c r="G362" s="142">
        <v>45826</v>
      </c>
      <c r="H362" s="143">
        <v>45828</v>
      </c>
      <c r="I362" s="142">
        <v>45826</v>
      </c>
      <c r="J362" s="143">
        <v>45828</v>
      </c>
      <c r="K362" s="143">
        <v>45828</v>
      </c>
      <c r="L362" s="138" t="s">
        <v>450</v>
      </c>
      <c r="M362" s="137" t="s">
        <v>94</v>
      </c>
      <c r="N362" s="138" t="s">
        <v>2251</v>
      </c>
      <c r="O362" s="138">
        <v>79947</v>
      </c>
      <c r="P362" s="140" t="s">
        <v>165</v>
      </c>
      <c r="Q362" s="125" t="s">
        <v>166</v>
      </c>
      <c r="R362" s="126" t="s">
        <v>167</v>
      </c>
      <c r="S362" s="149" t="s">
        <v>168</v>
      </c>
      <c r="T362" s="150" t="s">
        <v>168</v>
      </c>
      <c r="U362" s="136" t="s">
        <v>169</v>
      </c>
      <c r="V362" s="139" t="s">
        <v>2252</v>
      </c>
      <c r="W362" s="146" t="s">
        <v>453</v>
      </c>
      <c r="X362" s="136" t="s">
        <v>2253</v>
      </c>
      <c r="Y362" s="136">
        <v>1235257</v>
      </c>
      <c r="Z362" s="136" t="s">
        <v>173</v>
      </c>
      <c r="AA362" s="136" t="s">
        <v>2254</v>
      </c>
      <c r="AB362" s="136" t="s">
        <v>173</v>
      </c>
      <c r="AC362" s="136" t="s">
        <v>174</v>
      </c>
      <c r="AD362" s="137" t="s">
        <v>25</v>
      </c>
      <c r="AE362" s="143" t="s">
        <v>189</v>
      </c>
      <c r="AF362" s="123" t="s">
        <v>177</v>
      </c>
      <c r="AG362" s="136">
        <v>1</v>
      </c>
      <c r="AH362" s="121">
        <v>0</v>
      </c>
      <c r="AI362" s="127">
        <f>IF(AD362="TIPO I",'BASE LIQUIDACION REDEBAN 2025'!$B$2,IF(AD362="TIPO II",'BASE LIQUIDACION REDEBAN 2025'!$B$3,IF(AD362="TIPO III",'BASE LIQUIDACION REDEBAN 2025'!$B$4,IF(AD362="TIPO IV",'BASE LIQUIDACION REDEBAN 2025'!$B$5,IF(AE362="AEREO",'BASE LIQUIDACION REDEBAN 2025'!$B$6,'BASE LIQUIDACION REDEBAN 2025'!$B$5)))))</f>
        <v>75096.394270399993</v>
      </c>
      <c r="AJ362" s="127">
        <f>IF(AD362="TIPO I",'BASE LIQUIDACION REDEBAN 2025'!$B$10,IF(AD362="TIPO II",'BASE LIQUIDACION REDEBAN 2025'!$B$11,IF(AD362="TIPO III",'BASE LIQUIDACION REDEBAN 2025'!$B$12,'BASE LIQUIDACION REDEBAN 2025'!$B$13)))</f>
        <v>75096.394270399993</v>
      </c>
      <c r="AK362" s="128">
        <f t="shared" si="6"/>
        <v>75096.394270399993</v>
      </c>
    </row>
    <row r="363" spans="1:37" s="85" customFormat="1" ht="14.25" customHeight="1">
      <c r="A363" s="136" t="s">
        <v>68</v>
      </c>
      <c r="B363" s="8" t="str">
        <f>VLOOKUP(A363,'CENTRO DE COSTOS'!A:D,4,FALSE)</f>
        <v>WILLIAM ASDRUBAL ROZO ROZO</v>
      </c>
      <c r="C363" s="8" t="str">
        <f>VLOOKUP(A363,'CENTRO DE COSTOS'!A:D,2,FALSE)</f>
        <v>0004-0004</v>
      </c>
      <c r="D363" s="136">
        <v>11001</v>
      </c>
      <c r="E363" s="122" t="s">
        <v>2255</v>
      </c>
      <c r="F363" s="8" t="s">
        <v>2256</v>
      </c>
      <c r="G363" s="142">
        <v>45826</v>
      </c>
      <c r="H363" s="143">
        <v>45828</v>
      </c>
      <c r="I363" s="142">
        <v>45826</v>
      </c>
      <c r="J363" s="143">
        <v>45827</v>
      </c>
      <c r="K363" s="143">
        <v>45827</v>
      </c>
      <c r="L363" s="138" t="s">
        <v>298</v>
      </c>
      <c r="M363" s="137" t="s">
        <v>68</v>
      </c>
      <c r="N363" s="138" t="s">
        <v>2257</v>
      </c>
      <c r="O363" s="138">
        <v>79932</v>
      </c>
      <c r="P363" s="140" t="s">
        <v>165</v>
      </c>
      <c r="Q363" s="125" t="s">
        <v>166</v>
      </c>
      <c r="R363" s="126" t="s">
        <v>167</v>
      </c>
      <c r="S363" s="149" t="s">
        <v>168</v>
      </c>
      <c r="T363" s="150" t="s">
        <v>168</v>
      </c>
      <c r="U363" s="136" t="s">
        <v>169</v>
      </c>
      <c r="V363" s="139" t="s">
        <v>2258</v>
      </c>
      <c r="W363" s="146" t="s">
        <v>1288</v>
      </c>
      <c r="X363" s="136" t="s">
        <v>2259</v>
      </c>
      <c r="Y363" s="136">
        <v>1235399</v>
      </c>
      <c r="Z363" s="136" t="s">
        <v>173</v>
      </c>
      <c r="AA363" s="136" t="s">
        <v>2260</v>
      </c>
      <c r="AB363" s="136" t="s">
        <v>173</v>
      </c>
      <c r="AC363" s="136" t="s">
        <v>174</v>
      </c>
      <c r="AD363" s="137" t="s">
        <v>25</v>
      </c>
      <c r="AE363" s="143" t="s">
        <v>189</v>
      </c>
      <c r="AF363" s="123" t="s">
        <v>177</v>
      </c>
      <c r="AG363" s="136">
        <v>1</v>
      </c>
      <c r="AH363" s="121">
        <v>0</v>
      </c>
      <c r="AI363" s="127">
        <f>IF(AD363="TIPO I",'BASE LIQUIDACION REDEBAN 2025'!$B$2,IF(AD363="TIPO II",'BASE LIQUIDACION REDEBAN 2025'!$B$3,IF(AD363="TIPO III",'BASE LIQUIDACION REDEBAN 2025'!$B$4,IF(AD363="TIPO IV",'BASE LIQUIDACION REDEBAN 2025'!$B$5,IF(AE363="AEREO",'BASE LIQUIDACION REDEBAN 2025'!$B$6,'BASE LIQUIDACION REDEBAN 2025'!$B$5)))))</f>
        <v>75096.394270399993</v>
      </c>
      <c r="AJ363" s="127">
        <f>IF(AD363="TIPO I",'BASE LIQUIDACION REDEBAN 2025'!$B$10,IF(AD363="TIPO II",'BASE LIQUIDACION REDEBAN 2025'!$B$11,IF(AD363="TIPO III",'BASE LIQUIDACION REDEBAN 2025'!$B$12,'BASE LIQUIDACION REDEBAN 2025'!$B$13)))</f>
        <v>75096.394270399993</v>
      </c>
      <c r="AK363" s="128">
        <f t="shared" si="6"/>
        <v>75096.394270399993</v>
      </c>
    </row>
    <row r="364" spans="1:37" s="85" customFormat="1" ht="14.25" customHeight="1">
      <c r="A364" s="136" t="s">
        <v>90</v>
      </c>
      <c r="B364" s="8" t="str">
        <f>VLOOKUP(A364,'CENTRO DE COSTOS'!A:D,4,FALSE)</f>
        <v>JUAN SEBASTIÁN RÍOS CASTRILLÓN</v>
      </c>
      <c r="C364" s="8" t="str">
        <f>VLOOKUP(A364,'CENTRO DE COSTOS'!A:D,2,FALSE)</f>
        <v>0004-0005</v>
      </c>
      <c r="D364" s="136">
        <v>5001</v>
      </c>
      <c r="E364" s="122" t="s">
        <v>2261</v>
      </c>
      <c r="F364" s="8" t="s">
        <v>2262</v>
      </c>
      <c r="G364" s="142">
        <v>45826</v>
      </c>
      <c r="H364" s="143">
        <v>45828</v>
      </c>
      <c r="I364" s="142">
        <v>45826</v>
      </c>
      <c r="J364" s="143">
        <v>45827</v>
      </c>
      <c r="K364" s="143">
        <v>45827</v>
      </c>
      <c r="L364" s="138" t="s">
        <v>290</v>
      </c>
      <c r="M364" s="137" t="s">
        <v>90</v>
      </c>
      <c r="N364" s="138" t="s">
        <v>2263</v>
      </c>
      <c r="O364" s="138">
        <v>79965</v>
      </c>
      <c r="P364" s="140" t="s">
        <v>165</v>
      </c>
      <c r="Q364" s="125" t="s">
        <v>166</v>
      </c>
      <c r="R364" s="126" t="s">
        <v>167</v>
      </c>
      <c r="S364" s="149" t="s">
        <v>168</v>
      </c>
      <c r="T364" s="150" t="s">
        <v>168</v>
      </c>
      <c r="U364" s="136" t="s">
        <v>169</v>
      </c>
      <c r="V364" s="139" t="s">
        <v>2264</v>
      </c>
      <c r="W364" s="146" t="s">
        <v>307</v>
      </c>
      <c r="X364" s="136" t="s">
        <v>2265</v>
      </c>
      <c r="Y364" s="136">
        <v>1227986</v>
      </c>
      <c r="Z364" s="136" t="s">
        <v>173</v>
      </c>
      <c r="AA364" s="136" t="s">
        <v>2266</v>
      </c>
      <c r="AB364" s="136" t="s">
        <v>173</v>
      </c>
      <c r="AC364" s="136" t="s">
        <v>174</v>
      </c>
      <c r="AD364" s="137" t="s">
        <v>25</v>
      </c>
      <c r="AE364" s="143" t="s">
        <v>189</v>
      </c>
      <c r="AF364" s="123" t="s">
        <v>177</v>
      </c>
      <c r="AG364" s="136">
        <v>1</v>
      </c>
      <c r="AH364" s="121">
        <v>0</v>
      </c>
      <c r="AI364" s="127">
        <f>IF(AD364="TIPO I",'BASE LIQUIDACION REDEBAN 2025'!$B$2,IF(AD364="TIPO II",'BASE LIQUIDACION REDEBAN 2025'!$B$3,IF(AD364="TIPO III",'BASE LIQUIDACION REDEBAN 2025'!$B$4,IF(AD364="TIPO IV",'BASE LIQUIDACION REDEBAN 2025'!$B$5,IF(AE364="AEREO",'BASE LIQUIDACION REDEBAN 2025'!$B$6,'BASE LIQUIDACION REDEBAN 2025'!$B$5)))))</f>
        <v>75096.394270399993</v>
      </c>
      <c r="AJ364" s="127">
        <f>IF(AD364="TIPO I",'BASE LIQUIDACION REDEBAN 2025'!$B$10,IF(AD364="TIPO II",'BASE LIQUIDACION REDEBAN 2025'!$B$11,IF(AD364="TIPO III",'BASE LIQUIDACION REDEBAN 2025'!$B$12,'BASE LIQUIDACION REDEBAN 2025'!$B$13)))</f>
        <v>75096.394270399993</v>
      </c>
      <c r="AK364" s="128">
        <f t="shared" si="6"/>
        <v>75096.394270399993</v>
      </c>
    </row>
    <row r="365" spans="1:37" s="85" customFormat="1" ht="14.25" customHeight="1">
      <c r="A365" s="136" t="s">
        <v>90</v>
      </c>
      <c r="B365" s="8" t="str">
        <f>VLOOKUP(A365,'CENTRO DE COSTOS'!A:D,4,FALSE)</f>
        <v>JUAN SEBASTIÁN RÍOS CASTRILLÓN</v>
      </c>
      <c r="C365" s="8" t="str">
        <f>VLOOKUP(A365,'CENTRO DE COSTOS'!A:D,2,FALSE)</f>
        <v>0004-0005</v>
      </c>
      <c r="D365" s="136">
        <v>5001</v>
      </c>
      <c r="E365" s="122" t="s">
        <v>2267</v>
      </c>
      <c r="F365" s="8" t="s">
        <v>2268</v>
      </c>
      <c r="G365" s="142">
        <v>45826</v>
      </c>
      <c r="H365" s="143">
        <v>45828</v>
      </c>
      <c r="I365" s="142">
        <v>45826</v>
      </c>
      <c r="J365" s="143">
        <v>45827</v>
      </c>
      <c r="K365" s="143">
        <v>45827</v>
      </c>
      <c r="L365" s="138" t="s">
        <v>290</v>
      </c>
      <c r="M365" s="137" t="s">
        <v>90</v>
      </c>
      <c r="N365" s="138" t="s">
        <v>2269</v>
      </c>
      <c r="O365" s="138">
        <v>79966</v>
      </c>
      <c r="P365" s="140" t="s">
        <v>165</v>
      </c>
      <c r="Q365" s="125" t="s">
        <v>166</v>
      </c>
      <c r="R365" s="126" t="s">
        <v>167</v>
      </c>
      <c r="S365" s="149" t="s">
        <v>168</v>
      </c>
      <c r="T365" s="150" t="s">
        <v>168</v>
      </c>
      <c r="U365" s="136" t="s">
        <v>169</v>
      </c>
      <c r="V365" s="139" t="s">
        <v>2270</v>
      </c>
      <c r="W365" s="146" t="s">
        <v>360</v>
      </c>
      <c r="X365" s="136" t="s">
        <v>2271</v>
      </c>
      <c r="Y365" s="136">
        <v>1235319</v>
      </c>
      <c r="Z365" s="136" t="s">
        <v>173</v>
      </c>
      <c r="AA365" s="136" t="s">
        <v>2272</v>
      </c>
      <c r="AB365" s="136" t="s">
        <v>173</v>
      </c>
      <c r="AC365" s="136" t="s">
        <v>174</v>
      </c>
      <c r="AD365" s="137" t="s">
        <v>25</v>
      </c>
      <c r="AE365" s="143" t="s">
        <v>189</v>
      </c>
      <c r="AF365" s="123" t="s">
        <v>177</v>
      </c>
      <c r="AG365" s="136">
        <v>1</v>
      </c>
      <c r="AH365" s="121">
        <v>0</v>
      </c>
      <c r="AI365" s="127">
        <f>IF(AD365="TIPO I",'BASE LIQUIDACION REDEBAN 2025'!$B$2,IF(AD365="TIPO II",'BASE LIQUIDACION REDEBAN 2025'!$B$3,IF(AD365="TIPO III",'BASE LIQUIDACION REDEBAN 2025'!$B$4,IF(AD365="TIPO IV",'BASE LIQUIDACION REDEBAN 2025'!$B$5,IF(AE365="AEREO",'BASE LIQUIDACION REDEBAN 2025'!$B$6,'BASE LIQUIDACION REDEBAN 2025'!$B$5)))))</f>
        <v>75096.394270399993</v>
      </c>
      <c r="AJ365" s="127">
        <f>IF(AD365="TIPO I",'BASE LIQUIDACION REDEBAN 2025'!$B$10,IF(AD365="TIPO II",'BASE LIQUIDACION REDEBAN 2025'!$B$11,IF(AD365="TIPO III",'BASE LIQUIDACION REDEBAN 2025'!$B$12,'BASE LIQUIDACION REDEBAN 2025'!$B$13)))</f>
        <v>75096.394270399993</v>
      </c>
      <c r="AK365" s="128">
        <f t="shared" si="6"/>
        <v>75096.394270399993</v>
      </c>
    </row>
    <row r="366" spans="1:37" s="85" customFormat="1" ht="14.25" customHeight="1">
      <c r="A366" s="136" t="s">
        <v>90</v>
      </c>
      <c r="B366" s="8" t="str">
        <f>VLOOKUP(A366,'CENTRO DE COSTOS'!A:D,4,FALSE)</f>
        <v>JUAN SEBASTIÁN RÍOS CASTRILLÓN</v>
      </c>
      <c r="C366" s="8" t="str">
        <f>VLOOKUP(A366,'CENTRO DE COSTOS'!A:D,2,FALSE)</f>
        <v>0004-0005</v>
      </c>
      <c r="D366" s="136">
        <v>5101</v>
      </c>
      <c r="E366" s="122" t="s">
        <v>2273</v>
      </c>
      <c r="F366" s="8" t="s">
        <v>2274</v>
      </c>
      <c r="G366" s="142">
        <v>45826</v>
      </c>
      <c r="H366" s="143">
        <v>45828</v>
      </c>
      <c r="I366" s="142">
        <v>45826</v>
      </c>
      <c r="J366" s="143">
        <v>45835</v>
      </c>
      <c r="K366" s="143">
        <v>45835</v>
      </c>
      <c r="L366" s="138" t="s">
        <v>290</v>
      </c>
      <c r="M366" s="137" t="s">
        <v>2275</v>
      </c>
      <c r="N366" s="138" t="s">
        <v>2276</v>
      </c>
      <c r="O366" s="138">
        <v>79936</v>
      </c>
      <c r="P366" s="140" t="s">
        <v>165</v>
      </c>
      <c r="Q366" s="125" t="s">
        <v>166</v>
      </c>
      <c r="R366" s="126" t="s">
        <v>167</v>
      </c>
      <c r="S366" s="149" t="s">
        <v>168</v>
      </c>
      <c r="T366" s="150" t="s">
        <v>168</v>
      </c>
      <c r="U366" s="136" t="s">
        <v>169</v>
      </c>
      <c r="V366" s="139" t="s">
        <v>2277</v>
      </c>
      <c r="W366" s="146" t="s">
        <v>557</v>
      </c>
      <c r="X366" s="136" t="s">
        <v>2278</v>
      </c>
      <c r="Y366" s="136">
        <v>782517</v>
      </c>
      <c r="Z366" s="136" t="s">
        <v>173</v>
      </c>
      <c r="AA366" s="136">
        <v>533246</v>
      </c>
      <c r="AB366" s="136" t="s">
        <v>173</v>
      </c>
      <c r="AC366" s="136" t="s">
        <v>174</v>
      </c>
      <c r="AD366" s="137" t="s">
        <v>28</v>
      </c>
      <c r="AE366" s="143" t="s">
        <v>189</v>
      </c>
      <c r="AF366" s="123" t="s">
        <v>177</v>
      </c>
      <c r="AG366" s="136">
        <v>1</v>
      </c>
      <c r="AH366" s="121">
        <v>0</v>
      </c>
      <c r="AI366" s="127">
        <f>IF(AD366="TIPO I",'BASE LIQUIDACION REDEBAN 2025'!$B$2,IF(AD366="TIPO II",'BASE LIQUIDACION REDEBAN 2025'!$B$3,IF(AD366="TIPO III",'BASE LIQUIDACION REDEBAN 2025'!$B$4,IF(AD366="TIPO IV",'BASE LIQUIDACION REDEBAN 2025'!$B$5,IF(AE366="AEREO",'BASE LIQUIDACION REDEBAN 2025'!$B$6,'BASE LIQUIDACION REDEBAN 2025'!$B$5)))))</f>
        <v>163813.69572160003</v>
      </c>
      <c r="AJ366" s="127">
        <f>IF(AD366="TIPO I",'BASE LIQUIDACION REDEBAN 2025'!$B$10,IF(AD366="TIPO II",'BASE LIQUIDACION REDEBAN 2025'!$B$11,IF(AD366="TIPO III",'BASE LIQUIDACION REDEBAN 2025'!$B$12,'BASE LIQUIDACION REDEBAN 2025'!$B$13)))</f>
        <v>140395.6348884</v>
      </c>
      <c r="AK366" s="128">
        <f t="shared" si="6"/>
        <v>163813.69572160003</v>
      </c>
    </row>
    <row r="367" spans="1:37" s="85" customFormat="1" ht="14.25" customHeight="1">
      <c r="A367" s="136" t="s">
        <v>94</v>
      </c>
      <c r="B367" s="8" t="str">
        <f>VLOOKUP(A367,'CENTRO DE COSTOS'!A:D,4,FALSE)</f>
        <v>DIEGO FERNANDO HENAO CARDONA</v>
      </c>
      <c r="C367" s="8" t="str">
        <f>VLOOKUP(A367,'CENTRO DE COSTOS'!A:D,2,FALSE)</f>
        <v>0004-0002</v>
      </c>
      <c r="D367" s="136">
        <v>63001</v>
      </c>
      <c r="E367" s="122" t="s">
        <v>2279</v>
      </c>
      <c r="F367" s="8" t="s">
        <v>2280</v>
      </c>
      <c r="G367" s="142">
        <v>45826</v>
      </c>
      <c r="H367" s="143">
        <v>45828</v>
      </c>
      <c r="I367" s="142">
        <v>45826</v>
      </c>
      <c r="J367" s="143">
        <v>45827</v>
      </c>
      <c r="K367" s="143">
        <v>45827</v>
      </c>
      <c r="L367" s="138" t="s">
        <v>578</v>
      </c>
      <c r="M367" s="137" t="s">
        <v>579</v>
      </c>
      <c r="N367" s="138" t="s">
        <v>2281</v>
      </c>
      <c r="O367" s="138">
        <v>79929</v>
      </c>
      <c r="P367" s="140" t="s">
        <v>165</v>
      </c>
      <c r="Q367" s="125" t="s">
        <v>166</v>
      </c>
      <c r="R367" s="126" t="s">
        <v>167</v>
      </c>
      <c r="S367" s="149" t="s">
        <v>168</v>
      </c>
      <c r="T367" s="150" t="s">
        <v>168</v>
      </c>
      <c r="U367" s="136" t="s">
        <v>169</v>
      </c>
      <c r="V367" s="139" t="s">
        <v>2282</v>
      </c>
      <c r="W367" s="146" t="s">
        <v>582</v>
      </c>
      <c r="X367" s="136" t="s">
        <v>2283</v>
      </c>
      <c r="Y367" s="136">
        <v>1050585</v>
      </c>
      <c r="Z367" s="136" t="s">
        <v>173</v>
      </c>
      <c r="AA367" s="136">
        <v>879302</v>
      </c>
      <c r="AB367" s="136" t="s">
        <v>173</v>
      </c>
      <c r="AC367" s="136" t="s">
        <v>174</v>
      </c>
      <c r="AD367" s="137" t="s">
        <v>28</v>
      </c>
      <c r="AE367" s="143" t="s">
        <v>189</v>
      </c>
      <c r="AF367" s="123" t="s">
        <v>177</v>
      </c>
      <c r="AG367" s="136">
        <v>1</v>
      </c>
      <c r="AH367" s="121">
        <v>0</v>
      </c>
      <c r="AI367" s="127">
        <f>IF(AD367="TIPO I",'BASE LIQUIDACION REDEBAN 2025'!$B$2,IF(AD367="TIPO II",'BASE LIQUIDACION REDEBAN 2025'!$B$3,IF(AD367="TIPO III",'BASE LIQUIDACION REDEBAN 2025'!$B$4,IF(AD367="TIPO IV",'BASE LIQUIDACION REDEBAN 2025'!$B$5,IF(AE367="AEREO",'BASE LIQUIDACION REDEBAN 2025'!$B$6,'BASE LIQUIDACION REDEBAN 2025'!$B$5)))))</f>
        <v>163813.69572160003</v>
      </c>
      <c r="AJ367" s="127">
        <f>IF(AD367="TIPO I",'BASE LIQUIDACION REDEBAN 2025'!$B$10,IF(AD367="TIPO II",'BASE LIQUIDACION REDEBAN 2025'!$B$11,IF(AD367="TIPO III",'BASE LIQUIDACION REDEBAN 2025'!$B$12,'BASE LIQUIDACION REDEBAN 2025'!$B$13)))</f>
        <v>140395.6348884</v>
      </c>
      <c r="AK367" s="128">
        <f t="shared" si="6"/>
        <v>163813.69572160003</v>
      </c>
    </row>
    <row r="368" spans="1:37" s="85" customFormat="1" ht="14.25" customHeight="1">
      <c r="A368" s="136" t="s">
        <v>68</v>
      </c>
      <c r="B368" s="8" t="str">
        <f>VLOOKUP(A368,'CENTRO DE COSTOS'!A:D,4,FALSE)</f>
        <v>WILLIAM ASDRUBAL ROZO ROZO</v>
      </c>
      <c r="C368" s="8" t="str">
        <f>VLOOKUP(A368,'CENTRO DE COSTOS'!A:D,2,FALSE)</f>
        <v>0004-0004</v>
      </c>
      <c r="D368" s="136">
        <v>11001</v>
      </c>
      <c r="E368" s="122" t="s">
        <v>2284</v>
      </c>
      <c r="F368" s="8" t="s">
        <v>2285</v>
      </c>
      <c r="G368" s="142">
        <v>45826</v>
      </c>
      <c r="H368" s="143">
        <v>45828</v>
      </c>
      <c r="I368" s="142">
        <v>45826</v>
      </c>
      <c r="J368" s="143">
        <v>45827</v>
      </c>
      <c r="K368" s="143">
        <v>45827</v>
      </c>
      <c r="L368" s="138" t="s">
        <v>298</v>
      </c>
      <c r="M368" s="137" t="s">
        <v>68</v>
      </c>
      <c r="N368" s="138" t="s">
        <v>2286</v>
      </c>
      <c r="O368" s="138">
        <v>79934</v>
      </c>
      <c r="P368" s="140" t="s">
        <v>165</v>
      </c>
      <c r="Q368" s="125" t="s">
        <v>166</v>
      </c>
      <c r="R368" s="126" t="s">
        <v>167</v>
      </c>
      <c r="S368" s="149" t="s">
        <v>168</v>
      </c>
      <c r="T368" s="150" t="s">
        <v>168</v>
      </c>
      <c r="U368" s="136" t="s">
        <v>169</v>
      </c>
      <c r="V368" s="139" t="s">
        <v>2287</v>
      </c>
      <c r="W368" s="146" t="s">
        <v>1288</v>
      </c>
      <c r="X368" s="136" t="s">
        <v>2288</v>
      </c>
      <c r="Y368" s="136">
        <v>1235314</v>
      </c>
      <c r="Z368" s="136" t="s">
        <v>173</v>
      </c>
      <c r="AA368" s="136" t="s">
        <v>2289</v>
      </c>
      <c r="AB368" s="136" t="s">
        <v>173</v>
      </c>
      <c r="AC368" s="136" t="s">
        <v>174</v>
      </c>
      <c r="AD368" s="137" t="s">
        <v>25</v>
      </c>
      <c r="AE368" s="143" t="s">
        <v>189</v>
      </c>
      <c r="AF368" s="123" t="s">
        <v>177</v>
      </c>
      <c r="AG368" s="136">
        <v>1</v>
      </c>
      <c r="AH368" s="121">
        <v>0</v>
      </c>
      <c r="AI368" s="127">
        <f>IF(AD368="TIPO I",'BASE LIQUIDACION REDEBAN 2025'!$B$2,IF(AD368="TIPO II",'BASE LIQUIDACION REDEBAN 2025'!$B$3,IF(AD368="TIPO III",'BASE LIQUIDACION REDEBAN 2025'!$B$4,IF(AD368="TIPO IV",'BASE LIQUIDACION REDEBAN 2025'!$B$5,IF(AE368="AEREO",'BASE LIQUIDACION REDEBAN 2025'!$B$6,'BASE LIQUIDACION REDEBAN 2025'!$B$5)))))</f>
        <v>75096.394270399993</v>
      </c>
      <c r="AJ368" s="127">
        <f>IF(AD368="TIPO I",'BASE LIQUIDACION REDEBAN 2025'!$B$10,IF(AD368="TIPO II",'BASE LIQUIDACION REDEBAN 2025'!$B$11,IF(AD368="TIPO III",'BASE LIQUIDACION REDEBAN 2025'!$B$12,'BASE LIQUIDACION REDEBAN 2025'!$B$13)))</f>
        <v>75096.394270399993</v>
      </c>
      <c r="AK368" s="128">
        <f t="shared" si="6"/>
        <v>75096.394270399993</v>
      </c>
    </row>
    <row r="369" spans="1:37" s="85" customFormat="1" ht="14.25" customHeight="1">
      <c r="A369" s="136" t="s">
        <v>94</v>
      </c>
      <c r="B369" s="8" t="str">
        <f>VLOOKUP(A369,'CENTRO DE COSTOS'!A:D,4,FALSE)</f>
        <v>DIEGO FERNANDO HENAO CARDONA</v>
      </c>
      <c r="C369" s="8" t="str">
        <f>VLOOKUP(A369,'CENTRO DE COSTOS'!A:D,2,FALSE)</f>
        <v>0004-0002</v>
      </c>
      <c r="D369" s="136">
        <v>66001</v>
      </c>
      <c r="E369" s="122" t="s">
        <v>2290</v>
      </c>
      <c r="F369" s="8" t="s">
        <v>2291</v>
      </c>
      <c r="G369" s="142">
        <v>45826</v>
      </c>
      <c r="H369" s="143">
        <v>45828</v>
      </c>
      <c r="I369" s="142">
        <v>45826</v>
      </c>
      <c r="J369" s="143">
        <v>45828</v>
      </c>
      <c r="K369" s="143">
        <v>45828</v>
      </c>
      <c r="L369" s="138" t="s">
        <v>450</v>
      </c>
      <c r="M369" s="137" t="s">
        <v>94</v>
      </c>
      <c r="N369" s="138" t="s">
        <v>2292</v>
      </c>
      <c r="O369" s="138">
        <v>79948</v>
      </c>
      <c r="P369" s="140" t="s">
        <v>165</v>
      </c>
      <c r="Q369" s="125" t="s">
        <v>166</v>
      </c>
      <c r="R369" s="126" t="s">
        <v>167</v>
      </c>
      <c r="S369" s="149" t="s">
        <v>168</v>
      </c>
      <c r="T369" s="150" t="s">
        <v>168</v>
      </c>
      <c r="U369" s="136" t="s">
        <v>169</v>
      </c>
      <c r="V369" s="139" t="s">
        <v>2293</v>
      </c>
      <c r="W369" s="146" t="s">
        <v>2142</v>
      </c>
      <c r="X369" s="136" t="s">
        <v>2294</v>
      </c>
      <c r="Y369" s="136">
        <v>1242400</v>
      </c>
      <c r="Z369" s="136" t="s">
        <v>173</v>
      </c>
      <c r="AA369" s="136" t="s">
        <v>2295</v>
      </c>
      <c r="AB369" s="136" t="s">
        <v>173</v>
      </c>
      <c r="AC369" s="136" t="s">
        <v>174</v>
      </c>
      <c r="AD369" s="137" t="s">
        <v>25</v>
      </c>
      <c r="AE369" s="143" t="s">
        <v>189</v>
      </c>
      <c r="AF369" s="123" t="s">
        <v>177</v>
      </c>
      <c r="AG369" s="136">
        <v>1</v>
      </c>
      <c r="AH369" s="121">
        <v>0</v>
      </c>
      <c r="AI369" s="127">
        <f>IF(AD369="TIPO I",'BASE LIQUIDACION REDEBAN 2025'!$B$2,IF(AD369="TIPO II",'BASE LIQUIDACION REDEBAN 2025'!$B$3,IF(AD369="TIPO III",'BASE LIQUIDACION REDEBAN 2025'!$B$4,IF(AD369="TIPO IV",'BASE LIQUIDACION REDEBAN 2025'!$B$5,IF(AE369="AEREO",'BASE LIQUIDACION REDEBAN 2025'!$B$6,'BASE LIQUIDACION REDEBAN 2025'!$B$5)))))</f>
        <v>75096.394270399993</v>
      </c>
      <c r="AJ369" s="127">
        <f>IF(AD369="TIPO I",'BASE LIQUIDACION REDEBAN 2025'!$B$10,IF(AD369="TIPO II",'BASE LIQUIDACION REDEBAN 2025'!$B$11,IF(AD369="TIPO III",'BASE LIQUIDACION REDEBAN 2025'!$B$12,'BASE LIQUIDACION REDEBAN 2025'!$B$13)))</f>
        <v>75096.394270399993</v>
      </c>
      <c r="AK369" s="128">
        <f t="shared" si="6"/>
        <v>75096.394270399993</v>
      </c>
    </row>
    <row r="370" spans="1:37" s="85" customFormat="1" ht="14.25" customHeight="1">
      <c r="A370" s="136" t="s">
        <v>68</v>
      </c>
      <c r="B370" s="8" t="str">
        <f>VLOOKUP(A370,'CENTRO DE COSTOS'!A:D,4,FALSE)</f>
        <v>WILLIAM ASDRUBAL ROZO ROZO</v>
      </c>
      <c r="C370" s="8" t="str">
        <f>VLOOKUP(A370,'CENTRO DE COSTOS'!A:D,2,FALSE)</f>
        <v>0004-0004</v>
      </c>
      <c r="D370" s="136">
        <v>25295</v>
      </c>
      <c r="E370" s="122" t="s">
        <v>2296</v>
      </c>
      <c r="F370" s="8" t="s">
        <v>2297</v>
      </c>
      <c r="G370" s="142">
        <v>45826</v>
      </c>
      <c r="H370" s="143">
        <v>45828</v>
      </c>
      <c r="I370" s="142">
        <v>45826</v>
      </c>
      <c r="J370" s="143">
        <v>45828</v>
      </c>
      <c r="K370" s="143">
        <v>45828</v>
      </c>
      <c r="L370" s="138" t="s">
        <v>298</v>
      </c>
      <c r="M370" s="137" t="s">
        <v>2298</v>
      </c>
      <c r="N370" s="138" t="s">
        <v>2299</v>
      </c>
      <c r="O370" s="138">
        <v>79941</v>
      </c>
      <c r="P370" s="140" t="s">
        <v>165</v>
      </c>
      <c r="Q370" s="125" t="s">
        <v>166</v>
      </c>
      <c r="R370" s="126" t="s">
        <v>167</v>
      </c>
      <c r="S370" s="149" t="s">
        <v>168</v>
      </c>
      <c r="T370" s="150" t="s">
        <v>168</v>
      </c>
      <c r="U370" s="136" t="s">
        <v>169</v>
      </c>
      <c r="V370" s="139" t="s">
        <v>2300</v>
      </c>
      <c r="W370" s="146" t="s">
        <v>397</v>
      </c>
      <c r="X370" s="136" t="s">
        <v>2301</v>
      </c>
      <c r="Y370" s="136">
        <v>1235400</v>
      </c>
      <c r="Z370" s="136" t="s">
        <v>173</v>
      </c>
      <c r="AA370" s="136" t="s">
        <v>2302</v>
      </c>
      <c r="AB370" s="136" t="s">
        <v>173</v>
      </c>
      <c r="AC370" s="136" t="s">
        <v>174</v>
      </c>
      <c r="AD370" s="137" t="s">
        <v>28</v>
      </c>
      <c r="AE370" s="143" t="s">
        <v>189</v>
      </c>
      <c r="AF370" s="123" t="s">
        <v>177</v>
      </c>
      <c r="AG370" s="136">
        <v>1</v>
      </c>
      <c r="AH370" s="121">
        <v>0</v>
      </c>
      <c r="AI370" s="127">
        <f>IF(AD370="TIPO I",'BASE LIQUIDACION REDEBAN 2025'!$B$2,IF(AD370="TIPO II",'BASE LIQUIDACION REDEBAN 2025'!$B$3,IF(AD370="TIPO III",'BASE LIQUIDACION REDEBAN 2025'!$B$4,IF(AD370="TIPO IV",'BASE LIQUIDACION REDEBAN 2025'!$B$5,IF(AE370="AEREO",'BASE LIQUIDACION REDEBAN 2025'!$B$6,'BASE LIQUIDACION REDEBAN 2025'!$B$5)))))</f>
        <v>163813.69572160003</v>
      </c>
      <c r="AJ370" s="127">
        <f>IF(AD370="TIPO I",'BASE LIQUIDACION REDEBAN 2025'!$B$10,IF(AD370="TIPO II",'BASE LIQUIDACION REDEBAN 2025'!$B$11,IF(AD370="TIPO III",'BASE LIQUIDACION REDEBAN 2025'!$B$12,'BASE LIQUIDACION REDEBAN 2025'!$B$13)))</f>
        <v>140395.6348884</v>
      </c>
      <c r="AK370" s="128">
        <f t="shared" si="6"/>
        <v>163813.69572160003</v>
      </c>
    </row>
    <row r="371" spans="1:37" s="85" customFormat="1" ht="14.25" customHeight="1">
      <c r="A371" s="136" t="s">
        <v>90</v>
      </c>
      <c r="B371" s="8" t="str">
        <f>VLOOKUP(A371,'CENTRO DE COSTOS'!A:D,4,FALSE)</f>
        <v>JUAN SEBASTIÁN RÍOS CASTRILLÓN</v>
      </c>
      <c r="C371" s="8" t="str">
        <f>VLOOKUP(A371,'CENTRO DE COSTOS'!A:D,2,FALSE)</f>
        <v>0004-0005</v>
      </c>
      <c r="D371" s="136">
        <v>5088</v>
      </c>
      <c r="E371" s="122" t="s">
        <v>2303</v>
      </c>
      <c r="F371" s="8" t="s">
        <v>2304</v>
      </c>
      <c r="G371" s="142">
        <v>45826</v>
      </c>
      <c r="H371" s="143">
        <v>45828</v>
      </c>
      <c r="I371" s="142">
        <v>45826</v>
      </c>
      <c r="J371" s="143">
        <v>45828</v>
      </c>
      <c r="K371" s="143">
        <v>45828</v>
      </c>
      <c r="L371" s="138" t="s">
        <v>290</v>
      </c>
      <c r="M371" s="137" t="s">
        <v>291</v>
      </c>
      <c r="N371" s="138" t="s">
        <v>2305</v>
      </c>
      <c r="O371" s="138">
        <v>79957</v>
      </c>
      <c r="P371" s="140" t="s">
        <v>165</v>
      </c>
      <c r="Q371" s="125" t="s">
        <v>166</v>
      </c>
      <c r="R371" s="126" t="s">
        <v>167</v>
      </c>
      <c r="S371" s="149" t="s">
        <v>168</v>
      </c>
      <c r="T371" s="150" t="s">
        <v>168</v>
      </c>
      <c r="U371" s="136" t="s">
        <v>169</v>
      </c>
      <c r="V371" s="139" t="s">
        <v>2306</v>
      </c>
      <c r="W371" s="146" t="s">
        <v>294</v>
      </c>
      <c r="X371" s="136" t="s">
        <v>2307</v>
      </c>
      <c r="Y371" s="136">
        <v>1242403</v>
      </c>
      <c r="Z371" s="136" t="s">
        <v>173</v>
      </c>
      <c r="AA371" s="136" t="s">
        <v>2308</v>
      </c>
      <c r="AB371" s="136" t="s">
        <v>173</v>
      </c>
      <c r="AC371" s="136" t="s">
        <v>174</v>
      </c>
      <c r="AD371" s="137" t="s">
        <v>25</v>
      </c>
      <c r="AE371" s="143" t="s">
        <v>189</v>
      </c>
      <c r="AF371" s="123" t="s">
        <v>177</v>
      </c>
      <c r="AG371" s="136">
        <v>1</v>
      </c>
      <c r="AH371" s="121">
        <v>0</v>
      </c>
      <c r="AI371" s="127">
        <f>IF(AD371="TIPO I",'BASE LIQUIDACION REDEBAN 2025'!$B$2,IF(AD371="TIPO II",'BASE LIQUIDACION REDEBAN 2025'!$B$3,IF(AD371="TIPO III",'BASE LIQUIDACION REDEBAN 2025'!$B$4,IF(AD371="TIPO IV",'BASE LIQUIDACION REDEBAN 2025'!$B$5,IF(AE371="AEREO",'BASE LIQUIDACION REDEBAN 2025'!$B$6,'BASE LIQUIDACION REDEBAN 2025'!$B$5)))))</f>
        <v>75096.394270399993</v>
      </c>
      <c r="AJ371" s="127">
        <f>IF(AD371="TIPO I",'BASE LIQUIDACION REDEBAN 2025'!$B$10,IF(AD371="TIPO II",'BASE LIQUIDACION REDEBAN 2025'!$B$11,IF(AD371="TIPO III",'BASE LIQUIDACION REDEBAN 2025'!$B$12,'BASE LIQUIDACION REDEBAN 2025'!$B$13)))</f>
        <v>75096.394270399993</v>
      </c>
      <c r="AK371" s="128">
        <f t="shared" si="6"/>
        <v>75096.394270399993</v>
      </c>
    </row>
    <row r="372" spans="1:37" s="85" customFormat="1" ht="14.25" customHeight="1">
      <c r="A372" s="136" t="s">
        <v>93</v>
      </c>
      <c r="B372" s="8" t="str">
        <f>VLOOKUP(A372,'CENTRO DE COSTOS'!A:D,4,FALSE)</f>
        <v>DIEGO FERNANDO HENAO CARDONA</v>
      </c>
      <c r="C372" s="8" t="str">
        <f>VLOOKUP(A372,'CENTRO DE COSTOS'!A:D,2,FALSE)</f>
        <v>0004-0003</v>
      </c>
      <c r="D372" s="136">
        <v>52835</v>
      </c>
      <c r="E372" s="122" t="s">
        <v>2309</v>
      </c>
      <c r="F372" s="8" t="s">
        <v>2310</v>
      </c>
      <c r="G372" s="142">
        <v>45826</v>
      </c>
      <c r="H372" s="143">
        <v>45828</v>
      </c>
      <c r="I372" s="142">
        <v>45826</v>
      </c>
      <c r="J372" s="143">
        <v>45828</v>
      </c>
      <c r="K372" s="143">
        <v>45828</v>
      </c>
      <c r="L372" s="138" t="s">
        <v>162</v>
      </c>
      <c r="M372" s="137" t="s">
        <v>2311</v>
      </c>
      <c r="N372" s="138" t="s">
        <v>2312</v>
      </c>
      <c r="O372" s="138">
        <v>79952</v>
      </c>
      <c r="P372" s="140" t="s">
        <v>165</v>
      </c>
      <c r="Q372" s="125" t="s">
        <v>166</v>
      </c>
      <c r="R372" s="126" t="s">
        <v>167</v>
      </c>
      <c r="S372" s="149" t="s">
        <v>168</v>
      </c>
      <c r="T372" s="150" t="s">
        <v>168</v>
      </c>
      <c r="U372" s="136" t="s">
        <v>169</v>
      </c>
      <c r="V372" s="139" t="s">
        <v>2313</v>
      </c>
      <c r="W372" s="146" t="s">
        <v>740</v>
      </c>
      <c r="X372" s="136" t="s">
        <v>2314</v>
      </c>
      <c r="Y372" s="136">
        <v>958899</v>
      </c>
      <c r="Z372" s="136" t="s">
        <v>173</v>
      </c>
      <c r="AA372" s="136">
        <v>1217631</v>
      </c>
      <c r="AB372" s="136" t="s">
        <v>173</v>
      </c>
      <c r="AC372" s="136" t="s">
        <v>174</v>
      </c>
      <c r="AD372" s="137" t="s">
        <v>32</v>
      </c>
      <c r="AE372" s="143" t="s">
        <v>189</v>
      </c>
      <c r="AF372" s="123" t="s">
        <v>177</v>
      </c>
      <c r="AG372" s="136">
        <v>1</v>
      </c>
      <c r="AH372" s="121">
        <v>0</v>
      </c>
      <c r="AI372" s="127">
        <f>IF(AD372="TIPO I",'BASE LIQUIDACION REDEBAN 2025'!$B$2,IF(AD372="TIPO II",'BASE LIQUIDACION REDEBAN 2025'!$B$3,IF(AD372="TIPO III",'BASE LIQUIDACION REDEBAN 2025'!$B$4,IF(AD372="TIPO IV",'BASE LIQUIDACION REDEBAN 2025'!$B$5,IF(AE372="AEREO",'BASE LIQUIDACION REDEBAN 2025'!$B$6,'BASE LIQUIDACION REDEBAN 2025'!$B$5)))))</f>
        <v>504832.64687880001</v>
      </c>
      <c r="AJ372" s="127">
        <f>IF(AD372="TIPO I",'BASE LIQUIDACION REDEBAN 2025'!$B$10,IF(AD372="TIPO II",'BASE LIQUIDACION REDEBAN 2025'!$B$11,IF(AD372="TIPO III",'BASE LIQUIDACION REDEBAN 2025'!$B$12,'BASE LIQUIDACION REDEBAN 2025'!$B$13)))</f>
        <v>196536.5258152</v>
      </c>
      <c r="AK372" s="128">
        <f t="shared" si="6"/>
        <v>504832.64687880001</v>
      </c>
    </row>
    <row r="373" spans="1:37" s="85" customFormat="1" ht="14.25" customHeight="1">
      <c r="A373" s="136" t="s">
        <v>90</v>
      </c>
      <c r="B373" s="8" t="str">
        <f>VLOOKUP(A373,'CENTRO DE COSTOS'!A:D,4,FALSE)</f>
        <v>JUAN SEBASTIÁN RÍOS CASTRILLÓN</v>
      </c>
      <c r="C373" s="8" t="str">
        <f>VLOOKUP(A373,'CENTRO DE COSTOS'!A:D,2,FALSE)</f>
        <v>0004-0005</v>
      </c>
      <c r="D373" s="136">
        <v>5145</v>
      </c>
      <c r="E373" s="122" t="s">
        <v>2315</v>
      </c>
      <c r="F373" s="8" t="s">
        <v>2316</v>
      </c>
      <c r="G373" s="142">
        <v>45826</v>
      </c>
      <c r="H373" s="143">
        <v>45828</v>
      </c>
      <c r="I373" s="142">
        <v>45826</v>
      </c>
      <c r="J373" s="143">
        <v>45828</v>
      </c>
      <c r="K373" s="143">
        <v>45828</v>
      </c>
      <c r="L373" s="138" t="s">
        <v>290</v>
      </c>
      <c r="M373" s="137" t="s">
        <v>2317</v>
      </c>
      <c r="N373" s="138" t="s">
        <v>2318</v>
      </c>
      <c r="O373" s="138">
        <v>79942</v>
      </c>
      <c r="P373" s="140" t="s">
        <v>165</v>
      </c>
      <c r="Q373" s="125" t="s">
        <v>166</v>
      </c>
      <c r="R373" s="126" t="s">
        <v>167</v>
      </c>
      <c r="S373" s="149" t="s">
        <v>168</v>
      </c>
      <c r="T373" s="150" t="s">
        <v>168</v>
      </c>
      <c r="U373" s="136" t="s">
        <v>169</v>
      </c>
      <c r="V373" s="139" t="s">
        <v>2319</v>
      </c>
      <c r="W373" s="146" t="s">
        <v>419</v>
      </c>
      <c r="X373" s="136" t="s">
        <v>2320</v>
      </c>
      <c r="Y373" s="136">
        <v>1235270</v>
      </c>
      <c r="Z373" s="136" t="s">
        <v>173</v>
      </c>
      <c r="AA373" s="136" t="s">
        <v>2321</v>
      </c>
      <c r="AB373" s="136" t="s">
        <v>173</v>
      </c>
      <c r="AC373" s="136" t="s">
        <v>174</v>
      </c>
      <c r="AD373" s="137" t="s">
        <v>30</v>
      </c>
      <c r="AE373" s="143" t="s">
        <v>189</v>
      </c>
      <c r="AF373" s="123" t="s">
        <v>177</v>
      </c>
      <c r="AG373" s="136">
        <v>1</v>
      </c>
      <c r="AH373" s="121">
        <v>0</v>
      </c>
      <c r="AI373" s="127">
        <f>IF(AD373="TIPO I",'BASE LIQUIDACION REDEBAN 2025'!$B$2,IF(AD373="TIPO II",'BASE LIQUIDACION REDEBAN 2025'!$B$3,IF(AD373="TIPO III",'BASE LIQUIDACION REDEBAN 2025'!$B$4,IF(AD373="TIPO IV",'BASE LIQUIDACION REDEBAN 2025'!$B$5,IF(AE373="AEREO",'BASE LIQUIDACION REDEBAN 2025'!$B$6,'BASE LIQUIDACION REDEBAN 2025'!$B$5)))))</f>
        <v>275728.78077800001</v>
      </c>
      <c r="AJ373" s="127">
        <f>IF(AD373="TIPO I",'BASE LIQUIDACION REDEBAN 2025'!$B$10,IF(AD373="TIPO II",'BASE LIQUIDACION REDEBAN 2025'!$B$11,IF(AD373="TIPO III",'BASE LIQUIDACION REDEBAN 2025'!$B$12,'BASE LIQUIDACION REDEBAN 2025'!$B$13)))</f>
        <v>196536.5258152</v>
      </c>
      <c r="AK373" s="128">
        <f t="shared" si="6"/>
        <v>275728.78077800001</v>
      </c>
    </row>
    <row r="374" spans="1:37" s="85" customFormat="1" ht="14.25" customHeight="1">
      <c r="A374" s="136" t="s">
        <v>76</v>
      </c>
      <c r="B374" s="8" t="str">
        <f>VLOOKUP(A374,'CENTRO DE COSTOS'!A:D,4,FALSE)</f>
        <v>DIEGO FERNANDO HENAO CARDONA</v>
      </c>
      <c r="C374" s="8" t="str">
        <f>VLOOKUP(A374,'CENTRO DE COSTOS'!A:D,2,FALSE)</f>
        <v>0004-0003</v>
      </c>
      <c r="D374" s="136">
        <v>19001</v>
      </c>
      <c r="E374" s="122" t="s">
        <v>2322</v>
      </c>
      <c r="F374" s="8" t="s">
        <v>2323</v>
      </c>
      <c r="G374" s="142">
        <v>45826</v>
      </c>
      <c r="H374" s="143">
        <v>45828</v>
      </c>
      <c r="I374" s="142">
        <v>45826</v>
      </c>
      <c r="J374" s="143">
        <v>45827</v>
      </c>
      <c r="K374" s="143">
        <v>45827</v>
      </c>
      <c r="L374" s="138" t="s">
        <v>200</v>
      </c>
      <c r="M374" s="137" t="s">
        <v>95</v>
      </c>
      <c r="N374" s="138" t="s">
        <v>2324</v>
      </c>
      <c r="O374" s="138">
        <v>79949</v>
      </c>
      <c r="P374" s="140" t="s">
        <v>183</v>
      </c>
      <c r="Q374" s="125" t="s">
        <v>166</v>
      </c>
      <c r="R374" s="126" t="s">
        <v>167</v>
      </c>
      <c r="S374" s="149" t="s">
        <v>168</v>
      </c>
      <c r="T374" s="150" t="s">
        <v>168</v>
      </c>
      <c r="U374" s="136" t="s">
        <v>169</v>
      </c>
      <c r="V374" s="139" t="s">
        <v>2325</v>
      </c>
      <c r="W374" s="146" t="s">
        <v>204</v>
      </c>
      <c r="X374" s="136" t="s">
        <v>2326</v>
      </c>
      <c r="Y374" s="136">
        <v>1116634</v>
      </c>
      <c r="Z374" s="136" t="s">
        <v>173</v>
      </c>
      <c r="AA374" s="136">
        <v>805215</v>
      </c>
      <c r="AB374" s="136" t="s">
        <v>173</v>
      </c>
      <c r="AC374" s="136" t="s">
        <v>174</v>
      </c>
      <c r="AD374" s="137" t="s">
        <v>30</v>
      </c>
      <c r="AE374" s="143" t="s">
        <v>189</v>
      </c>
      <c r="AF374" s="123" t="s">
        <v>177</v>
      </c>
      <c r="AG374" s="136">
        <v>1</v>
      </c>
      <c r="AH374" s="121">
        <v>0</v>
      </c>
      <c r="AI374" s="127">
        <f>IF(AD374="TIPO I",'BASE LIQUIDACION REDEBAN 2025'!$B$2,IF(AD374="TIPO II",'BASE LIQUIDACION REDEBAN 2025'!$B$3,IF(AD374="TIPO III",'BASE LIQUIDACION REDEBAN 2025'!$B$4,IF(AD374="TIPO IV",'BASE LIQUIDACION REDEBAN 2025'!$B$5,IF(AE374="AEREO",'BASE LIQUIDACION REDEBAN 2025'!$B$6,'BASE LIQUIDACION REDEBAN 2025'!$B$5)))))</f>
        <v>275728.78077800001</v>
      </c>
      <c r="AJ374" s="127">
        <f>IF(AD374="TIPO I",'BASE LIQUIDACION REDEBAN 2025'!$B$10,IF(AD374="TIPO II",'BASE LIQUIDACION REDEBAN 2025'!$B$11,IF(AD374="TIPO III",'BASE LIQUIDACION REDEBAN 2025'!$B$12,'BASE LIQUIDACION REDEBAN 2025'!$B$13)))</f>
        <v>196536.5258152</v>
      </c>
      <c r="AK374" s="128">
        <f t="shared" si="6"/>
        <v>275728.78077800001</v>
      </c>
    </row>
    <row r="375" spans="1:37" s="85" customFormat="1" ht="14.25" customHeight="1">
      <c r="A375" s="136" t="s">
        <v>68</v>
      </c>
      <c r="B375" s="8" t="str">
        <f>VLOOKUP(A375,'CENTRO DE COSTOS'!A:D,4,FALSE)</f>
        <v>WILLIAM ASDRUBAL ROZO ROZO</v>
      </c>
      <c r="C375" s="8" t="str">
        <f>VLOOKUP(A375,'CENTRO DE COSTOS'!A:D,2,FALSE)</f>
        <v>0004-0004</v>
      </c>
      <c r="D375" s="136">
        <v>25269</v>
      </c>
      <c r="E375" s="122" t="s">
        <v>2327</v>
      </c>
      <c r="F375" s="8" t="s">
        <v>2328</v>
      </c>
      <c r="G375" s="142">
        <v>45826</v>
      </c>
      <c r="H375" s="143">
        <v>45828</v>
      </c>
      <c r="I375" s="142">
        <v>45826</v>
      </c>
      <c r="J375" s="143">
        <v>45827</v>
      </c>
      <c r="K375" s="143">
        <v>45827</v>
      </c>
      <c r="L375" s="138" t="s">
        <v>298</v>
      </c>
      <c r="M375" s="137" t="s">
        <v>2329</v>
      </c>
      <c r="N375" s="138" t="s">
        <v>2330</v>
      </c>
      <c r="O375" s="138">
        <v>79939</v>
      </c>
      <c r="P375" s="140" t="s">
        <v>165</v>
      </c>
      <c r="Q375" s="125" t="s">
        <v>166</v>
      </c>
      <c r="R375" s="126" t="s">
        <v>167</v>
      </c>
      <c r="S375" s="149" t="s">
        <v>168</v>
      </c>
      <c r="T375" s="150" t="s">
        <v>168</v>
      </c>
      <c r="U375" s="136" t="s">
        <v>169</v>
      </c>
      <c r="V375" s="139" t="s">
        <v>2331</v>
      </c>
      <c r="W375" s="146" t="s">
        <v>2095</v>
      </c>
      <c r="X375" s="136" t="s">
        <v>2332</v>
      </c>
      <c r="Y375" s="136">
        <v>1235333</v>
      </c>
      <c r="Z375" s="136" t="s">
        <v>173</v>
      </c>
      <c r="AA375" s="136" t="s">
        <v>2333</v>
      </c>
      <c r="AB375" s="136" t="s">
        <v>173</v>
      </c>
      <c r="AC375" s="136" t="s">
        <v>174</v>
      </c>
      <c r="AD375" s="137" t="s">
        <v>28</v>
      </c>
      <c r="AE375" s="143" t="s">
        <v>189</v>
      </c>
      <c r="AF375" s="123" t="s">
        <v>177</v>
      </c>
      <c r="AG375" s="136">
        <v>1</v>
      </c>
      <c r="AH375" s="121">
        <v>0</v>
      </c>
      <c r="AI375" s="127">
        <f>IF(AD375="TIPO I",'BASE LIQUIDACION REDEBAN 2025'!$B$2,IF(AD375="TIPO II",'BASE LIQUIDACION REDEBAN 2025'!$B$3,IF(AD375="TIPO III",'BASE LIQUIDACION REDEBAN 2025'!$B$4,IF(AD375="TIPO IV",'BASE LIQUIDACION REDEBAN 2025'!$B$5,IF(AE375="AEREO",'BASE LIQUIDACION REDEBAN 2025'!$B$6,'BASE LIQUIDACION REDEBAN 2025'!$B$5)))))</f>
        <v>163813.69572160003</v>
      </c>
      <c r="AJ375" s="127">
        <f>IF(AD375="TIPO I",'BASE LIQUIDACION REDEBAN 2025'!$B$10,IF(AD375="TIPO II",'BASE LIQUIDACION REDEBAN 2025'!$B$11,IF(AD375="TIPO III",'BASE LIQUIDACION REDEBAN 2025'!$B$12,'BASE LIQUIDACION REDEBAN 2025'!$B$13)))</f>
        <v>140395.6348884</v>
      </c>
      <c r="AK375" s="128">
        <f t="shared" si="6"/>
        <v>163813.69572160003</v>
      </c>
    </row>
    <row r="376" spans="1:37" s="85" customFormat="1" ht="14.25" customHeight="1">
      <c r="A376" s="136" t="s">
        <v>90</v>
      </c>
      <c r="B376" s="8" t="str">
        <f>VLOOKUP(A376,'CENTRO DE COSTOS'!A:D,4,FALSE)</f>
        <v>JUAN SEBASTIÁN RÍOS CASTRILLÓN</v>
      </c>
      <c r="C376" s="8" t="str">
        <f>VLOOKUP(A376,'CENTRO DE COSTOS'!A:D,2,FALSE)</f>
        <v>0004-0005</v>
      </c>
      <c r="D376" s="136">
        <v>5001</v>
      </c>
      <c r="E376" s="122" t="s">
        <v>2334</v>
      </c>
      <c r="F376" s="8" t="s">
        <v>2335</v>
      </c>
      <c r="G376" s="142">
        <v>45826</v>
      </c>
      <c r="H376" s="143">
        <v>45828</v>
      </c>
      <c r="I376" s="142">
        <v>45826</v>
      </c>
      <c r="J376" s="143">
        <v>45828</v>
      </c>
      <c r="K376" s="143">
        <v>45828</v>
      </c>
      <c r="L376" s="138" t="s">
        <v>290</v>
      </c>
      <c r="M376" s="137" t="s">
        <v>90</v>
      </c>
      <c r="N376" s="138" t="s">
        <v>2336</v>
      </c>
      <c r="O376" s="138">
        <v>79962</v>
      </c>
      <c r="P376" s="140" t="s">
        <v>165</v>
      </c>
      <c r="Q376" s="125" t="s">
        <v>166</v>
      </c>
      <c r="R376" s="126" t="s">
        <v>167</v>
      </c>
      <c r="S376" s="149" t="s">
        <v>168</v>
      </c>
      <c r="T376" s="150" t="s">
        <v>168</v>
      </c>
      <c r="U376" s="136" t="s">
        <v>169</v>
      </c>
      <c r="V376" s="139" t="s">
        <v>2337</v>
      </c>
      <c r="W376" s="146" t="s">
        <v>557</v>
      </c>
      <c r="X376" s="136" t="s">
        <v>2338</v>
      </c>
      <c r="Y376" s="136">
        <v>1235377</v>
      </c>
      <c r="Z376" s="136" t="s">
        <v>173</v>
      </c>
      <c r="AA376" s="136" t="s">
        <v>2339</v>
      </c>
      <c r="AB376" s="136" t="s">
        <v>173</v>
      </c>
      <c r="AC376" s="136" t="s">
        <v>174</v>
      </c>
      <c r="AD376" s="137" t="s">
        <v>25</v>
      </c>
      <c r="AE376" s="143" t="s">
        <v>189</v>
      </c>
      <c r="AF376" s="123" t="s">
        <v>177</v>
      </c>
      <c r="AG376" s="136">
        <v>1</v>
      </c>
      <c r="AH376" s="121">
        <v>0</v>
      </c>
      <c r="AI376" s="127">
        <f>IF(AD376="TIPO I",'BASE LIQUIDACION REDEBAN 2025'!$B$2,IF(AD376="TIPO II",'BASE LIQUIDACION REDEBAN 2025'!$B$3,IF(AD376="TIPO III",'BASE LIQUIDACION REDEBAN 2025'!$B$4,IF(AD376="TIPO IV",'BASE LIQUIDACION REDEBAN 2025'!$B$5,IF(AE376="AEREO",'BASE LIQUIDACION REDEBAN 2025'!$B$6,'BASE LIQUIDACION REDEBAN 2025'!$B$5)))))</f>
        <v>75096.394270399993</v>
      </c>
      <c r="AJ376" s="127">
        <f>IF(AD376="TIPO I",'BASE LIQUIDACION REDEBAN 2025'!$B$10,IF(AD376="TIPO II",'BASE LIQUIDACION REDEBAN 2025'!$B$11,IF(AD376="TIPO III",'BASE LIQUIDACION REDEBAN 2025'!$B$12,'BASE LIQUIDACION REDEBAN 2025'!$B$13)))</f>
        <v>75096.394270399993</v>
      </c>
      <c r="AK376" s="128">
        <f t="shared" si="6"/>
        <v>75096.394270399993</v>
      </c>
    </row>
    <row r="377" spans="1:37" s="85" customFormat="1" ht="14.25" customHeight="1">
      <c r="A377" s="136" t="s">
        <v>68</v>
      </c>
      <c r="B377" s="8" t="str">
        <f>VLOOKUP(A377,'CENTRO DE COSTOS'!A:D,4,FALSE)</f>
        <v>WILLIAM ASDRUBAL ROZO ROZO</v>
      </c>
      <c r="C377" s="8" t="str">
        <f>VLOOKUP(A377,'CENTRO DE COSTOS'!A:D,2,FALSE)</f>
        <v>0004-0004</v>
      </c>
      <c r="D377" s="136">
        <v>11001</v>
      </c>
      <c r="E377" s="122" t="s">
        <v>2340</v>
      </c>
      <c r="F377" s="8" t="s">
        <v>2341</v>
      </c>
      <c r="G377" s="142">
        <v>45826</v>
      </c>
      <c r="H377" s="143">
        <v>45828</v>
      </c>
      <c r="I377" s="142">
        <v>45826</v>
      </c>
      <c r="J377" s="143">
        <v>45827</v>
      </c>
      <c r="K377" s="143">
        <v>45827</v>
      </c>
      <c r="L377" s="138" t="s">
        <v>298</v>
      </c>
      <c r="M377" s="137" t="s">
        <v>68</v>
      </c>
      <c r="N377" s="138" t="s">
        <v>2342</v>
      </c>
      <c r="O377" s="138">
        <v>79933</v>
      </c>
      <c r="P377" s="140" t="s">
        <v>165</v>
      </c>
      <c r="Q377" s="125" t="s">
        <v>166</v>
      </c>
      <c r="R377" s="126" t="s">
        <v>167</v>
      </c>
      <c r="S377" s="149" t="s">
        <v>168</v>
      </c>
      <c r="T377" s="150" t="s">
        <v>168</v>
      </c>
      <c r="U377" s="136" t="s">
        <v>169</v>
      </c>
      <c r="V377" s="139" t="s">
        <v>2343</v>
      </c>
      <c r="W377" s="146" t="s">
        <v>608</v>
      </c>
      <c r="X377" s="136" t="s">
        <v>2344</v>
      </c>
      <c r="Y377" s="136">
        <v>1227955</v>
      </c>
      <c r="Z377" s="136" t="s">
        <v>173</v>
      </c>
      <c r="AA377" s="136" t="s">
        <v>2345</v>
      </c>
      <c r="AB377" s="136" t="s">
        <v>173</v>
      </c>
      <c r="AC377" s="136" t="s">
        <v>174</v>
      </c>
      <c r="AD377" s="137" t="s">
        <v>25</v>
      </c>
      <c r="AE377" s="143" t="s">
        <v>189</v>
      </c>
      <c r="AF377" s="123" t="s">
        <v>177</v>
      </c>
      <c r="AG377" s="136">
        <v>1</v>
      </c>
      <c r="AH377" s="121">
        <v>0</v>
      </c>
      <c r="AI377" s="127">
        <f>IF(AD377="TIPO I",'BASE LIQUIDACION REDEBAN 2025'!$B$2,IF(AD377="TIPO II",'BASE LIQUIDACION REDEBAN 2025'!$B$3,IF(AD377="TIPO III",'BASE LIQUIDACION REDEBAN 2025'!$B$4,IF(AD377="TIPO IV",'BASE LIQUIDACION REDEBAN 2025'!$B$5,IF(AE377="AEREO",'BASE LIQUIDACION REDEBAN 2025'!$B$6,'BASE LIQUIDACION REDEBAN 2025'!$B$5)))))</f>
        <v>75096.394270399993</v>
      </c>
      <c r="AJ377" s="127">
        <f>IF(AD377="TIPO I",'BASE LIQUIDACION REDEBAN 2025'!$B$10,IF(AD377="TIPO II",'BASE LIQUIDACION REDEBAN 2025'!$B$11,IF(AD377="TIPO III",'BASE LIQUIDACION REDEBAN 2025'!$B$12,'BASE LIQUIDACION REDEBAN 2025'!$B$13)))</f>
        <v>75096.394270399993</v>
      </c>
      <c r="AK377" s="128">
        <f t="shared" si="6"/>
        <v>75096.394270399993</v>
      </c>
    </row>
    <row r="378" spans="1:37" s="85" customFormat="1" ht="14.25" customHeight="1">
      <c r="A378" s="136" t="s">
        <v>76</v>
      </c>
      <c r="B378" s="8" t="str">
        <f>VLOOKUP(A378,'CENTRO DE COSTOS'!A:D,4,FALSE)</f>
        <v>DIEGO FERNANDO HENAO CARDONA</v>
      </c>
      <c r="C378" s="8" t="str">
        <f>VLOOKUP(A378,'CENTRO DE COSTOS'!A:D,2,FALSE)</f>
        <v>0004-0003</v>
      </c>
      <c r="D378" s="136">
        <v>19256</v>
      </c>
      <c r="E378" s="122" t="s">
        <v>2346</v>
      </c>
      <c r="F378" s="8" t="s">
        <v>2347</v>
      </c>
      <c r="G378" s="142">
        <v>45826</v>
      </c>
      <c r="H378" s="143">
        <v>45828</v>
      </c>
      <c r="I378" s="142">
        <v>45826</v>
      </c>
      <c r="J378" s="143">
        <v>45827</v>
      </c>
      <c r="K378" s="143">
        <v>45827</v>
      </c>
      <c r="L378" s="138" t="s">
        <v>200</v>
      </c>
      <c r="M378" s="137" t="s">
        <v>2348</v>
      </c>
      <c r="N378" s="138" t="s">
        <v>2349</v>
      </c>
      <c r="O378" s="138">
        <v>79938</v>
      </c>
      <c r="P378" s="140" t="s">
        <v>165</v>
      </c>
      <c r="Q378" s="125" t="s">
        <v>166</v>
      </c>
      <c r="R378" s="126" t="s">
        <v>167</v>
      </c>
      <c r="S378" s="149" t="s">
        <v>168</v>
      </c>
      <c r="T378" s="150" t="s">
        <v>168</v>
      </c>
      <c r="U378" s="136" t="s">
        <v>169</v>
      </c>
      <c r="V378" s="139" t="s">
        <v>2350</v>
      </c>
      <c r="W378" s="146" t="s">
        <v>204</v>
      </c>
      <c r="X378" s="136" t="s">
        <v>2351</v>
      </c>
      <c r="Y378" s="136">
        <v>1040043</v>
      </c>
      <c r="Z378" s="136" t="s">
        <v>173</v>
      </c>
      <c r="AA378" s="136">
        <v>805574</v>
      </c>
      <c r="AB378" s="136" t="s">
        <v>173</v>
      </c>
      <c r="AC378" s="136" t="s">
        <v>174</v>
      </c>
      <c r="AD378" s="137" t="s">
        <v>30</v>
      </c>
      <c r="AE378" s="143" t="s">
        <v>189</v>
      </c>
      <c r="AF378" s="123" t="s">
        <v>177</v>
      </c>
      <c r="AG378" s="136">
        <v>1</v>
      </c>
      <c r="AH378" s="121">
        <v>0</v>
      </c>
      <c r="AI378" s="127">
        <f>IF(AD378="TIPO I",'BASE LIQUIDACION REDEBAN 2025'!$B$2,IF(AD378="TIPO II",'BASE LIQUIDACION REDEBAN 2025'!$B$3,IF(AD378="TIPO III",'BASE LIQUIDACION REDEBAN 2025'!$B$4,IF(AD378="TIPO IV",'BASE LIQUIDACION REDEBAN 2025'!$B$5,IF(AE378="AEREO",'BASE LIQUIDACION REDEBAN 2025'!$B$6,'BASE LIQUIDACION REDEBAN 2025'!$B$5)))))</f>
        <v>275728.78077800001</v>
      </c>
      <c r="AJ378" s="127">
        <f>IF(AD378="TIPO I",'BASE LIQUIDACION REDEBAN 2025'!$B$10,IF(AD378="TIPO II",'BASE LIQUIDACION REDEBAN 2025'!$B$11,IF(AD378="TIPO III",'BASE LIQUIDACION REDEBAN 2025'!$B$12,'BASE LIQUIDACION REDEBAN 2025'!$B$13)))</f>
        <v>196536.5258152</v>
      </c>
      <c r="AK378" s="128">
        <f t="shared" si="6"/>
        <v>275728.78077800001</v>
      </c>
    </row>
    <row r="379" spans="1:37" s="85" customFormat="1" ht="14.25" customHeight="1">
      <c r="A379" s="136" t="s">
        <v>100</v>
      </c>
      <c r="B379" s="8" t="str">
        <f>VLOOKUP(A379,'CENTRO DE COSTOS'!A:D,4,FALSE)</f>
        <v>KEVIN ALEXIS CORZO BUSTOS</v>
      </c>
      <c r="C379" s="8" t="str">
        <f>VLOOKUP(A379,'CENTRO DE COSTOS'!A:D,2,FALSE)</f>
        <v>0004-0007</v>
      </c>
      <c r="D379" s="136">
        <v>50001</v>
      </c>
      <c r="E379" s="122" t="s">
        <v>2352</v>
      </c>
      <c r="F379" s="8" t="s">
        <v>2353</v>
      </c>
      <c r="G379" s="142">
        <v>45826</v>
      </c>
      <c r="H379" s="143">
        <v>45828</v>
      </c>
      <c r="I379" s="142">
        <v>45826</v>
      </c>
      <c r="J379" s="143">
        <v>45828</v>
      </c>
      <c r="K379" s="143">
        <v>45828</v>
      </c>
      <c r="L379" s="138" t="s">
        <v>192</v>
      </c>
      <c r="M379" s="137" t="s">
        <v>100</v>
      </c>
      <c r="N379" s="138" t="s">
        <v>2354</v>
      </c>
      <c r="O379" s="138">
        <v>79961</v>
      </c>
      <c r="P379" s="140" t="s">
        <v>165</v>
      </c>
      <c r="Q379" s="125" t="s">
        <v>166</v>
      </c>
      <c r="R379" s="126" t="s">
        <v>167</v>
      </c>
      <c r="S379" s="149" t="s">
        <v>168</v>
      </c>
      <c r="T379" s="150" t="s">
        <v>168</v>
      </c>
      <c r="U379" s="136" t="s">
        <v>169</v>
      </c>
      <c r="V379" s="139" t="s">
        <v>2355</v>
      </c>
      <c r="W379" s="146" t="s">
        <v>246</v>
      </c>
      <c r="X379" s="136" t="s">
        <v>2356</v>
      </c>
      <c r="Y379" s="136">
        <v>1235291</v>
      </c>
      <c r="Z379" s="136" t="s">
        <v>173</v>
      </c>
      <c r="AA379" s="136" t="s">
        <v>2357</v>
      </c>
      <c r="AB379" s="136" t="s">
        <v>173</v>
      </c>
      <c r="AC379" s="136" t="s">
        <v>174</v>
      </c>
      <c r="AD379" s="137" t="s">
        <v>25</v>
      </c>
      <c r="AE379" s="143" t="s">
        <v>189</v>
      </c>
      <c r="AF379" s="123" t="s">
        <v>177</v>
      </c>
      <c r="AG379" s="136">
        <v>1</v>
      </c>
      <c r="AH379" s="121">
        <v>0</v>
      </c>
      <c r="AI379" s="127">
        <f>IF(AD379="TIPO I",'BASE LIQUIDACION REDEBAN 2025'!$B$2,IF(AD379="TIPO II",'BASE LIQUIDACION REDEBAN 2025'!$B$3,IF(AD379="TIPO III",'BASE LIQUIDACION REDEBAN 2025'!$B$4,IF(AD379="TIPO IV",'BASE LIQUIDACION REDEBAN 2025'!$B$5,IF(AE379="AEREO",'BASE LIQUIDACION REDEBAN 2025'!$B$6,'BASE LIQUIDACION REDEBAN 2025'!$B$5)))))</f>
        <v>75096.394270399993</v>
      </c>
      <c r="AJ379" s="127">
        <f>IF(AD379="TIPO I",'BASE LIQUIDACION REDEBAN 2025'!$B$10,IF(AD379="TIPO II",'BASE LIQUIDACION REDEBAN 2025'!$B$11,IF(AD379="TIPO III",'BASE LIQUIDACION REDEBAN 2025'!$B$12,'BASE LIQUIDACION REDEBAN 2025'!$B$13)))</f>
        <v>75096.394270399993</v>
      </c>
      <c r="AK379" s="128">
        <f t="shared" si="6"/>
        <v>75096.394270399993</v>
      </c>
    </row>
    <row r="380" spans="1:37" s="85" customFormat="1" ht="14.25" customHeight="1">
      <c r="A380" s="136" t="s">
        <v>64</v>
      </c>
      <c r="B380" s="8" t="str">
        <f>VLOOKUP(A380,'CENTRO DE COSTOS'!A:D,4,FALSE)</f>
        <v>JOSE MAURICIO HERNANDEZ ROJAS</v>
      </c>
      <c r="C380" s="8" t="str">
        <f>VLOOKUP(A380,'CENTRO DE COSTOS'!A:D,2,FALSE)</f>
        <v>0004-0001</v>
      </c>
      <c r="D380" s="136">
        <v>8001</v>
      </c>
      <c r="E380" s="122" t="s">
        <v>2358</v>
      </c>
      <c r="F380" s="8" t="s">
        <v>2359</v>
      </c>
      <c r="G380" s="142">
        <v>45826</v>
      </c>
      <c r="H380" s="143">
        <v>45828</v>
      </c>
      <c r="I380" s="142">
        <v>45826</v>
      </c>
      <c r="J380" s="143">
        <v>45827</v>
      </c>
      <c r="K380" s="143">
        <v>45827</v>
      </c>
      <c r="L380" s="138" t="s">
        <v>277</v>
      </c>
      <c r="M380" s="137" t="s">
        <v>64</v>
      </c>
      <c r="N380" s="138" t="s">
        <v>2360</v>
      </c>
      <c r="O380" s="138">
        <v>79930</v>
      </c>
      <c r="P380" s="140" t="s">
        <v>165</v>
      </c>
      <c r="Q380" s="125" t="s">
        <v>166</v>
      </c>
      <c r="R380" s="126" t="s">
        <v>167</v>
      </c>
      <c r="S380" s="149" t="s">
        <v>168</v>
      </c>
      <c r="T380" s="150" t="s">
        <v>168</v>
      </c>
      <c r="U380" s="136" t="s">
        <v>169</v>
      </c>
      <c r="V380" s="139" t="s">
        <v>2361</v>
      </c>
      <c r="W380" s="146" t="s">
        <v>2236</v>
      </c>
      <c r="X380" s="136" t="s">
        <v>2362</v>
      </c>
      <c r="Y380" s="136">
        <v>1175386</v>
      </c>
      <c r="Z380" s="136" t="s">
        <v>173</v>
      </c>
      <c r="AA380" s="136">
        <v>885141</v>
      </c>
      <c r="AB380" s="136" t="s">
        <v>173</v>
      </c>
      <c r="AC380" s="136" t="s">
        <v>174</v>
      </c>
      <c r="AD380" s="137" t="s">
        <v>25</v>
      </c>
      <c r="AE380" s="143" t="s">
        <v>189</v>
      </c>
      <c r="AF380" s="123" t="s">
        <v>177</v>
      </c>
      <c r="AG380" s="136">
        <v>1</v>
      </c>
      <c r="AH380" s="121">
        <v>0</v>
      </c>
      <c r="AI380" s="127">
        <f>IF(AD380="TIPO I",'BASE LIQUIDACION REDEBAN 2025'!$B$2,IF(AD380="TIPO II",'BASE LIQUIDACION REDEBAN 2025'!$B$3,IF(AD380="TIPO III",'BASE LIQUIDACION REDEBAN 2025'!$B$4,IF(AD380="TIPO IV",'BASE LIQUIDACION REDEBAN 2025'!$B$5,IF(AE380="AEREO",'BASE LIQUIDACION REDEBAN 2025'!$B$6,'BASE LIQUIDACION REDEBAN 2025'!$B$5)))))</f>
        <v>75096.394270399993</v>
      </c>
      <c r="AJ380" s="127">
        <f>IF(AD380="TIPO I",'BASE LIQUIDACION REDEBAN 2025'!$B$10,IF(AD380="TIPO II",'BASE LIQUIDACION REDEBAN 2025'!$B$11,IF(AD380="TIPO III",'BASE LIQUIDACION REDEBAN 2025'!$B$12,'BASE LIQUIDACION REDEBAN 2025'!$B$13)))</f>
        <v>75096.394270399993</v>
      </c>
      <c r="AK380" s="128">
        <f t="shared" si="6"/>
        <v>75096.394270399993</v>
      </c>
    </row>
    <row r="381" spans="1:37" s="85" customFormat="1" ht="14.25" customHeight="1">
      <c r="A381" s="136" t="s">
        <v>90</v>
      </c>
      <c r="B381" s="8" t="str">
        <f>VLOOKUP(A381,'CENTRO DE COSTOS'!A:D,4,FALSE)</f>
        <v>JUAN SEBASTIÁN RÍOS CASTRILLÓN</v>
      </c>
      <c r="C381" s="8" t="str">
        <f>VLOOKUP(A381,'CENTRO DE COSTOS'!A:D,2,FALSE)</f>
        <v>0004-0005</v>
      </c>
      <c r="D381" s="136">
        <v>5001</v>
      </c>
      <c r="E381" s="122" t="s">
        <v>2363</v>
      </c>
      <c r="F381" s="8" t="s">
        <v>2364</v>
      </c>
      <c r="G381" s="142">
        <v>45826</v>
      </c>
      <c r="H381" s="143">
        <v>45828</v>
      </c>
      <c r="I381" s="142">
        <v>45826</v>
      </c>
      <c r="J381" s="143">
        <v>45828</v>
      </c>
      <c r="K381" s="143">
        <v>45828</v>
      </c>
      <c r="L381" s="138" t="s">
        <v>290</v>
      </c>
      <c r="M381" s="137" t="s">
        <v>90</v>
      </c>
      <c r="N381" s="138" t="s">
        <v>2365</v>
      </c>
      <c r="O381" s="138">
        <v>79963</v>
      </c>
      <c r="P381" s="140" t="s">
        <v>165</v>
      </c>
      <c r="Q381" s="125" t="s">
        <v>166</v>
      </c>
      <c r="R381" s="126" t="s">
        <v>167</v>
      </c>
      <c r="S381" s="149" t="s">
        <v>168</v>
      </c>
      <c r="T381" s="150" t="s">
        <v>168</v>
      </c>
      <c r="U381" s="136" t="s">
        <v>169</v>
      </c>
      <c r="V381" s="139" t="s">
        <v>2366</v>
      </c>
      <c r="W381" s="146" t="s">
        <v>557</v>
      </c>
      <c r="X381" s="136" t="s">
        <v>2367</v>
      </c>
      <c r="Y381" s="136">
        <v>1242627</v>
      </c>
      <c r="Z381" s="136" t="s">
        <v>173</v>
      </c>
      <c r="AA381" s="136" t="s">
        <v>2368</v>
      </c>
      <c r="AB381" s="136" t="s">
        <v>173</v>
      </c>
      <c r="AC381" s="136" t="s">
        <v>174</v>
      </c>
      <c r="AD381" s="137" t="s">
        <v>25</v>
      </c>
      <c r="AE381" s="143" t="s">
        <v>189</v>
      </c>
      <c r="AF381" s="123" t="s">
        <v>177</v>
      </c>
      <c r="AG381" s="136">
        <v>1</v>
      </c>
      <c r="AH381" s="121">
        <v>0</v>
      </c>
      <c r="AI381" s="127">
        <f>IF(AD381="TIPO I",'BASE LIQUIDACION REDEBAN 2025'!$B$2,IF(AD381="TIPO II",'BASE LIQUIDACION REDEBAN 2025'!$B$3,IF(AD381="TIPO III",'BASE LIQUIDACION REDEBAN 2025'!$B$4,IF(AD381="TIPO IV",'BASE LIQUIDACION REDEBAN 2025'!$B$5,IF(AE381="AEREO",'BASE LIQUIDACION REDEBAN 2025'!$B$6,'BASE LIQUIDACION REDEBAN 2025'!$B$5)))))</f>
        <v>75096.394270399993</v>
      </c>
      <c r="AJ381" s="127">
        <f>IF(AD381="TIPO I",'BASE LIQUIDACION REDEBAN 2025'!$B$10,IF(AD381="TIPO II",'BASE LIQUIDACION REDEBAN 2025'!$B$11,IF(AD381="TIPO III",'BASE LIQUIDACION REDEBAN 2025'!$B$12,'BASE LIQUIDACION REDEBAN 2025'!$B$13)))</f>
        <v>75096.394270399993</v>
      </c>
      <c r="AK381" s="128">
        <f t="shared" si="6"/>
        <v>75096.394270399993</v>
      </c>
    </row>
    <row r="382" spans="1:37" s="85" customFormat="1" ht="14.25" customHeight="1">
      <c r="A382" s="136" t="s">
        <v>93</v>
      </c>
      <c r="B382" s="8" t="str">
        <f>VLOOKUP(A382,'CENTRO DE COSTOS'!A:D,4,FALSE)</f>
        <v>DIEGO FERNANDO HENAO CARDONA</v>
      </c>
      <c r="C382" s="8" t="str">
        <f>VLOOKUP(A382,'CENTRO DE COSTOS'!A:D,2,FALSE)</f>
        <v>0004-0003</v>
      </c>
      <c r="D382" s="136">
        <v>52786</v>
      </c>
      <c r="E382" s="122" t="s">
        <v>2369</v>
      </c>
      <c r="F382" s="8" t="s">
        <v>2370</v>
      </c>
      <c r="G382" s="142">
        <v>45826</v>
      </c>
      <c r="H382" s="143">
        <v>45828</v>
      </c>
      <c r="I382" s="142">
        <v>45826</v>
      </c>
      <c r="J382" s="143">
        <v>45828</v>
      </c>
      <c r="K382" s="143">
        <v>45828</v>
      </c>
      <c r="L382" s="138" t="s">
        <v>162</v>
      </c>
      <c r="M382" s="137" t="s">
        <v>1215</v>
      </c>
      <c r="N382" s="138" t="s">
        <v>2371</v>
      </c>
      <c r="O382" s="138">
        <v>79954</v>
      </c>
      <c r="P382" s="140" t="s">
        <v>165</v>
      </c>
      <c r="Q382" s="125" t="s">
        <v>166</v>
      </c>
      <c r="R382" s="126" t="s">
        <v>167</v>
      </c>
      <c r="S382" s="149" t="s">
        <v>168</v>
      </c>
      <c r="T382" s="150" t="s">
        <v>168</v>
      </c>
      <c r="U382" s="136" t="s">
        <v>169</v>
      </c>
      <c r="V382" s="139" t="s">
        <v>2372</v>
      </c>
      <c r="W382" s="146" t="s">
        <v>639</v>
      </c>
      <c r="X382" s="136" t="s">
        <v>2373</v>
      </c>
      <c r="Y382" s="136">
        <v>769595</v>
      </c>
      <c r="Z382" s="136" t="s">
        <v>173</v>
      </c>
      <c r="AA382" s="136">
        <v>905430</v>
      </c>
      <c r="AB382" s="136" t="s">
        <v>173</v>
      </c>
      <c r="AC382" s="136" t="s">
        <v>174</v>
      </c>
      <c r="AD382" s="137" t="s">
        <v>28</v>
      </c>
      <c r="AE382" s="143" t="s">
        <v>189</v>
      </c>
      <c r="AF382" s="123" t="s">
        <v>177</v>
      </c>
      <c r="AG382" s="136">
        <v>1</v>
      </c>
      <c r="AH382" s="121">
        <v>0</v>
      </c>
      <c r="AI382" s="127">
        <f>IF(AD382="TIPO I",'BASE LIQUIDACION REDEBAN 2025'!$B$2,IF(AD382="TIPO II",'BASE LIQUIDACION REDEBAN 2025'!$B$3,IF(AD382="TIPO III",'BASE LIQUIDACION REDEBAN 2025'!$B$4,IF(AD382="TIPO IV",'BASE LIQUIDACION REDEBAN 2025'!$B$5,IF(AE382="AEREO",'BASE LIQUIDACION REDEBAN 2025'!$B$6,'BASE LIQUIDACION REDEBAN 2025'!$B$5)))))</f>
        <v>163813.69572160003</v>
      </c>
      <c r="AJ382" s="127">
        <f>IF(AD382="TIPO I",'BASE LIQUIDACION REDEBAN 2025'!$B$10,IF(AD382="TIPO II",'BASE LIQUIDACION REDEBAN 2025'!$B$11,IF(AD382="TIPO III",'BASE LIQUIDACION REDEBAN 2025'!$B$12,'BASE LIQUIDACION REDEBAN 2025'!$B$13)))</f>
        <v>140395.6348884</v>
      </c>
      <c r="AK382" s="128">
        <f t="shared" si="6"/>
        <v>163813.69572160003</v>
      </c>
    </row>
    <row r="383" spans="1:37" s="85" customFormat="1" ht="14.25" customHeight="1">
      <c r="A383" s="136" t="s">
        <v>76</v>
      </c>
      <c r="B383" s="8" t="str">
        <f>VLOOKUP(A383,'CENTRO DE COSTOS'!A:D,4,FALSE)</f>
        <v>DIEGO FERNANDO HENAO CARDONA</v>
      </c>
      <c r="C383" s="8" t="str">
        <f>VLOOKUP(A383,'CENTRO DE COSTOS'!A:D,2,FALSE)</f>
        <v>0004-0003</v>
      </c>
      <c r="D383" s="136">
        <v>19622</v>
      </c>
      <c r="E383" s="122" t="s">
        <v>2374</v>
      </c>
      <c r="F383" s="8" t="s">
        <v>2375</v>
      </c>
      <c r="G383" s="142">
        <v>45826</v>
      </c>
      <c r="H383" s="143">
        <v>45828</v>
      </c>
      <c r="I383" s="142">
        <v>45826</v>
      </c>
      <c r="J383" s="143">
        <v>45832</v>
      </c>
      <c r="K383" s="143">
        <v>45832</v>
      </c>
      <c r="L383" s="138" t="s">
        <v>200</v>
      </c>
      <c r="M383" s="137" t="s">
        <v>2376</v>
      </c>
      <c r="N383" s="138" t="s">
        <v>2377</v>
      </c>
      <c r="O383" s="138">
        <v>79950</v>
      </c>
      <c r="P383" s="140" t="s">
        <v>165</v>
      </c>
      <c r="Q383" s="125" t="s">
        <v>166</v>
      </c>
      <c r="R383" s="126" t="s">
        <v>167</v>
      </c>
      <c r="S383" s="149" t="s">
        <v>168</v>
      </c>
      <c r="T383" s="150" t="s">
        <v>168</v>
      </c>
      <c r="U383" s="136" t="s">
        <v>169</v>
      </c>
      <c r="V383" s="139" t="s">
        <v>2378</v>
      </c>
      <c r="W383" s="146" t="s">
        <v>204</v>
      </c>
      <c r="X383" s="136" t="s">
        <v>2379</v>
      </c>
      <c r="Y383" s="136">
        <v>793717</v>
      </c>
      <c r="Z383" s="136" t="s">
        <v>173</v>
      </c>
      <c r="AA383" s="136">
        <v>805890</v>
      </c>
      <c r="AB383" s="136" t="s">
        <v>173</v>
      </c>
      <c r="AC383" s="136" t="s">
        <v>174</v>
      </c>
      <c r="AD383" s="137" t="s">
        <v>30</v>
      </c>
      <c r="AE383" s="143" t="s">
        <v>189</v>
      </c>
      <c r="AF383" s="123" t="s">
        <v>177</v>
      </c>
      <c r="AG383" s="136">
        <v>1</v>
      </c>
      <c r="AH383" s="121">
        <v>0</v>
      </c>
      <c r="AI383" s="127">
        <f>IF(AD383="TIPO I",'BASE LIQUIDACION REDEBAN 2025'!$B$2,IF(AD383="TIPO II",'BASE LIQUIDACION REDEBAN 2025'!$B$3,IF(AD383="TIPO III",'BASE LIQUIDACION REDEBAN 2025'!$B$4,IF(AD383="TIPO IV",'BASE LIQUIDACION REDEBAN 2025'!$B$5,IF(AE383="AEREO",'BASE LIQUIDACION REDEBAN 2025'!$B$6,'BASE LIQUIDACION REDEBAN 2025'!$B$5)))))</f>
        <v>275728.78077800001</v>
      </c>
      <c r="AJ383" s="127">
        <f>IF(AD383="TIPO I",'BASE LIQUIDACION REDEBAN 2025'!$B$10,IF(AD383="TIPO II",'BASE LIQUIDACION REDEBAN 2025'!$B$11,IF(AD383="TIPO III",'BASE LIQUIDACION REDEBAN 2025'!$B$12,'BASE LIQUIDACION REDEBAN 2025'!$B$13)))</f>
        <v>196536.5258152</v>
      </c>
      <c r="AK383" s="128">
        <f t="shared" si="6"/>
        <v>275728.78077800001</v>
      </c>
    </row>
    <row r="384" spans="1:37" s="85" customFormat="1" ht="14.25" customHeight="1">
      <c r="A384" s="136" t="s">
        <v>68</v>
      </c>
      <c r="B384" s="8" t="str">
        <f>VLOOKUP(A384,'CENTRO DE COSTOS'!A:D,4,FALSE)</f>
        <v>WILLIAM ASDRUBAL ROZO ROZO</v>
      </c>
      <c r="C384" s="8" t="str">
        <f>VLOOKUP(A384,'CENTRO DE COSTOS'!A:D,2,FALSE)</f>
        <v>0004-0004</v>
      </c>
      <c r="D384" s="136">
        <v>25754</v>
      </c>
      <c r="E384" s="122" t="s">
        <v>2380</v>
      </c>
      <c r="F384" s="8" t="s">
        <v>2381</v>
      </c>
      <c r="G384" s="142">
        <v>45826</v>
      </c>
      <c r="H384" s="143">
        <v>45828</v>
      </c>
      <c r="I384" s="142">
        <v>45826</v>
      </c>
      <c r="J384" s="143">
        <v>45828</v>
      </c>
      <c r="K384" s="143">
        <v>45828</v>
      </c>
      <c r="L384" s="138" t="s">
        <v>298</v>
      </c>
      <c r="M384" s="137" t="s">
        <v>457</v>
      </c>
      <c r="N384" s="138" t="s">
        <v>2382</v>
      </c>
      <c r="O384" s="138">
        <v>79953</v>
      </c>
      <c r="P384" s="140" t="s">
        <v>165</v>
      </c>
      <c r="Q384" s="125" t="s">
        <v>166</v>
      </c>
      <c r="R384" s="126" t="s">
        <v>167</v>
      </c>
      <c r="S384" s="149" t="s">
        <v>168</v>
      </c>
      <c r="T384" s="150" t="s">
        <v>168</v>
      </c>
      <c r="U384" s="136" t="s">
        <v>169</v>
      </c>
      <c r="V384" s="139" t="s">
        <v>2383</v>
      </c>
      <c r="W384" s="146" t="s">
        <v>778</v>
      </c>
      <c r="X384" s="136" t="s">
        <v>2384</v>
      </c>
      <c r="Y384" s="136">
        <v>1235379</v>
      </c>
      <c r="Z384" s="136" t="s">
        <v>173</v>
      </c>
      <c r="AA384" s="136" t="s">
        <v>2385</v>
      </c>
      <c r="AB384" s="136" t="s">
        <v>173</v>
      </c>
      <c r="AC384" s="136" t="s">
        <v>174</v>
      </c>
      <c r="AD384" s="137" t="s">
        <v>25</v>
      </c>
      <c r="AE384" s="143" t="s">
        <v>189</v>
      </c>
      <c r="AF384" s="123" t="s">
        <v>177</v>
      </c>
      <c r="AG384" s="136">
        <v>1</v>
      </c>
      <c r="AH384" s="121">
        <v>0</v>
      </c>
      <c r="AI384" s="127">
        <f>IF(AD384="TIPO I",'BASE LIQUIDACION REDEBAN 2025'!$B$2,IF(AD384="TIPO II",'BASE LIQUIDACION REDEBAN 2025'!$B$3,IF(AD384="TIPO III",'BASE LIQUIDACION REDEBAN 2025'!$B$4,IF(AD384="TIPO IV",'BASE LIQUIDACION REDEBAN 2025'!$B$5,IF(AE384="AEREO",'BASE LIQUIDACION REDEBAN 2025'!$B$6,'BASE LIQUIDACION REDEBAN 2025'!$B$5)))))</f>
        <v>75096.394270399993</v>
      </c>
      <c r="AJ384" s="127">
        <f>IF(AD384="TIPO I",'BASE LIQUIDACION REDEBAN 2025'!$B$10,IF(AD384="TIPO II",'BASE LIQUIDACION REDEBAN 2025'!$B$11,IF(AD384="TIPO III",'BASE LIQUIDACION REDEBAN 2025'!$B$12,'BASE LIQUIDACION REDEBAN 2025'!$B$13)))</f>
        <v>75096.394270399993</v>
      </c>
      <c r="AK384" s="128">
        <f t="shared" si="6"/>
        <v>75096.394270399993</v>
      </c>
    </row>
    <row r="385" spans="1:37" s="85" customFormat="1" ht="14.25" customHeight="1">
      <c r="A385" s="136" t="s">
        <v>100</v>
      </c>
      <c r="B385" s="8" t="str">
        <f>VLOOKUP(A385,'CENTRO DE COSTOS'!A:D,4,FALSE)</f>
        <v>KEVIN ALEXIS CORZO BUSTOS</v>
      </c>
      <c r="C385" s="8" t="str">
        <f>VLOOKUP(A385,'CENTRO DE COSTOS'!A:D,2,FALSE)</f>
        <v>0004-0007</v>
      </c>
      <c r="D385" s="136">
        <v>50001</v>
      </c>
      <c r="E385" s="122" t="s">
        <v>2386</v>
      </c>
      <c r="F385" s="8" t="s">
        <v>2387</v>
      </c>
      <c r="G385" s="142">
        <v>45826</v>
      </c>
      <c r="H385" s="143">
        <v>45828</v>
      </c>
      <c r="I385" s="142">
        <v>45826</v>
      </c>
      <c r="J385" s="143">
        <v>45827</v>
      </c>
      <c r="K385" s="143">
        <v>45827</v>
      </c>
      <c r="L385" s="138" t="s">
        <v>192</v>
      </c>
      <c r="M385" s="137" t="s">
        <v>100</v>
      </c>
      <c r="N385" s="138" t="s">
        <v>2388</v>
      </c>
      <c r="O385" s="138">
        <v>79960</v>
      </c>
      <c r="P385" s="140" t="s">
        <v>165</v>
      </c>
      <c r="Q385" s="125" t="s">
        <v>166</v>
      </c>
      <c r="R385" s="126" t="s">
        <v>167</v>
      </c>
      <c r="S385" s="149" t="s">
        <v>168</v>
      </c>
      <c r="T385" s="150" t="s">
        <v>168</v>
      </c>
      <c r="U385" s="136" t="s">
        <v>169</v>
      </c>
      <c r="V385" s="139" t="s">
        <v>2389</v>
      </c>
      <c r="W385" s="146" t="s">
        <v>246</v>
      </c>
      <c r="X385" s="136" t="s">
        <v>2390</v>
      </c>
      <c r="Y385" s="136">
        <v>1235432</v>
      </c>
      <c r="Z385" s="136" t="s">
        <v>173</v>
      </c>
      <c r="AA385" s="136" t="s">
        <v>2391</v>
      </c>
      <c r="AB385" s="136" t="s">
        <v>173</v>
      </c>
      <c r="AC385" s="136" t="s">
        <v>174</v>
      </c>
      <c r="AD385" s="137" t="s">
        <v>25</v>
      </c>
      <c r="AE385" s="143" t="s">
        <v>189</v>
      </c>
      <c r="AF385" s="123" t="s">
        <v>177</v>
      </c>
      <c r="AG385" s="136">
        <v>1</v>
      </c>
      <c r="AH385" s="121">
        <v>0</v>
      </c>
      <c r="AI385" s="127">
        <f>IF(AD385="TIPO I",'BASE LIQUIDACION REDEBAN 2025'!$B$2,IF(AD385="TIPO II",'BASE LIQUIDACION REDEBAN 2025'!$B$3,IF(AD385="TIPO III",'BASE LIQUIDACION REDEBAN 2025'!$B$4,IF(AD385="TIPO IV",'BASE LIQUIDACION REDEBAN 2025'!$B$5,IF(AE385="AEREO",'BASE LIQUIDACION REDEBAN 2025'!$B$6,'BASE LIQUIDACION REDEBAN 2025'!$B$5)))))</f>
        <v>75096.394270399993</v>
      </c>
      <c r="AJ385" s="127">
        <f>IF(AD385="TIPO I",'BASE LIQUIDACION REDEBAN 2025'!$B$10,IF(AD385="TIPO II",'BASE LIQUIDACION REDEBAN 2025'!$B$11,IF(AD385="TIPO III",'BASE LIQUIDACION REDEBAN 2025'!$B$12,'BASE LIQUIDACION REDEBAN 2025'!$B$13)))</f>
        <v>75096.394270399993</v>
      </c>
      <c r="AK385" s="128">
        <f t="shared" si="6"/>
        <v>75096.394270399993</v>
      </c>
    </row>
    <row r="386" spans="1:37" s="85" customFormat="1" ht="14.25" customHeight="1">
      <c r="A386" s="136" t="s">
        <v>72</v>
      </c>
      <c r="B386" s="8" t="str">
        <f>VLOOKUP(A386,'CENTRO DE COSTOS'!A:D,4,FALSE)</f>
        <v>MIGUEL JULIÁN HERNÁNDEZ GUARÍN</v>
      </c>
      <c r="C386" s="8" t="str">
        <f>VLOOKUP(A386,'CENTRO DE COSTOS'!A:D,2,FALSE)</f>
        <v>0004-0008</v>
      </c>
      <c r="D386" s="136">
        <v>68001</v>
      </c>
      <c r="E386" s="122" t="s">
        <v>2392</v>
      </c>
      <c r="F386" s="8" t="s">
        <v>2393</v>
      </c>
      <c r="G386" s="142">
        <v>45826</v>
      </c>
      <c r="H386" s="143">
        <v>45828</v>
      </c>
      <c r="I386" s="142">
        <v>45826</v>
      </c>
      <c r="J386" s="143">
        <v>45827</v>
      </c>
      <c r="K386" s="143">
        <v>45827</v>
      </c>
      <c r="L386" s="138" t="s">
        <v>180</v>
      </c>
      <c r="M386" s="137" t="s">
        <v>72</v>
      </c>
      <c r="N386" s="138" t="s">
        <v>2394</v>
      </c>
      <c r="O386" s="138">
        <v>79935</v>
      </c>
      <c r="P386" s="140" t="s">
        <v>165</v>
      </c>
      <c r="Q386" s="125" t="s">
        <v>166</v>
      </c>
      <c r="R386" s="126" t="s">
        <v>167</v>
      </c>
      <c r="S386" s="149" t="s">
        <v>168</v>
      </c>
      <c r="T386" s="150" t="s">
        <v>168</v>
      </c>
      <c r="U386" s="136" t="s">
        <v>169</v>
      </c>
      <c r="V386" s="139" t="s">
        <v>2395</v>
      </c>
      <c r="W386" s="146" t="s">
        <v>1886</v>
      </c>
      <c r="X386" s="136" t="s">
        <v>2396</v>
      </c>
      <c r="Y386" s="136">
        <v>1074974</v>
      </c>
      <c r="Z386" s="136" t="s">
        <v>173</v>
      </c>
      <c r="AA386" s="136">
        <v>1060202</v>
      </c>
      <c r="AB386" s="136" t="s">
        <v>173</v>
      </c>
      <c r="AC386" s="136" t="s">
        <v>174</v>
      </c>
      <c r="AD386" s="137" t="s">
        <v>25</v>
      </c>
      <c r="AE386" s="143" t="s">
        <v>189</v>
      </c>
      <c r="AF386" s="123" t="s">
        <v>177</v>
      </c>
      <c r="AG386" s="136">
        <v>1</v>
      </c>
      <c r="AH386" s="121">
        <v>0</v>
      </c>
      <c r="AI386" s="127">
        <f>IF(AD386="TIPO I",'BASE LIQUIDACION REDEBAN 2025'!$B$2,IF(AD386="TIPO II",'BASE LIQUIDACION REDEBAN 2025'!$B$3,IF(AD386="TIPO III",'BASE LIQUIDACION REDEBAN 2025'!$B$4,IF(AD386="TIPO IV",'BASE LIQUIDACION REDEBAN 2025'!$B$5,IF(AE386="AEREO",'BASE LIQUIDACION REDEBAN 2025'!$B$6,'BASE LIQUIDACION REDEBAN 2025'!$B$5)))))</f>
        <v>75096.394270399993</v>
      </c>
      <c r="AJ386" s="127">
        <f>IF(AD386="TIPO I",'BASE LIQUIDACION REDEBAN 2025'!$B$10,IF(AD386="TIPO II",'BASE LIQUIDACION REDEBAN 2025'!$B$11,IF(AD386="TIPO III",'BASE LIQUIDACION REDEBAN 2025'!$B$12,'BASE LIQUIDACION REDEBAN 2025'!$B$13)))</f>
        <v>75096.394270399993</v>
      </c>
      <c r="AK386" s="128">
        <f t="shared" si="6"/>
        <v>75096.394270399993</v>
      </c>
    </row>
    <row r="387" spans="1:37" s="85" customFormat="1" ht="14.25" customHeight="1">
      <c r="A387" s="136" t="s">
        <v>90</v>
      </c>
      <c r="B387" s="8" t="str">
        <f>VLOOKUP(A387,'CENTRO DE COSTOS'!A:D,4,FALSE)</f>
        <v>JUAN SEBASTIÁN RÍOS CASTRILLÓN</v>
      </c>
      <c r="C387" s="8" t="str">
        <f>VLOOKUP(A387,'CENTRO DE COSTOS'!A:D,2,FALSE)</f>
        <v>0004-0005</v>
      </c>
      <c r="D387" s="136">
        <v>5197</v>
      </c>
      <c r="E387" s="122" t="s">
        <v>2397</v>
      </c>
      <c r="F387" s="8" t="s">
        <v>2398</v>
      </c>
      <c r="G387" s="142">
        <v>45826</v>
      </c>
      <c r="H387" s="143">
        <v>45828</v>
      </c>
      <c r="I387" s="142">
        <v>45826</v>
      </c>
      <c r="J387" s="143">
        <v>45828</v>
      </c>
      <c r="K387" s="143">
        <v>45828</v>
      </c>
      <c r="L387" s="138" t="s">
        <v>290</v>
      </c>
      <c r="M387" s="137" t="s">
        <v>2399</v>
      </c>
      <c r="N387" s="138" t="s">
        <v>2400</v>
      </c>
      <c r="O387" s="138">
        <v>79943</v>
      </c>
      <c r="P387" s="140" t="s">
        <v>165</v>
      </c>
      <c r="Q387" s="125" t="s">
        <v>166</v>
      </c>
      <c r="R387" s="126" t="s">
        <v>167</v>
      </c>
      <c r="S387" s="149" t="s">
        <v>168</v>
      </c>
      <c r="T387" s="150" t="s">
        <v>168</v>
      </c>
      <c r="U387" s="136" t="s">
        <v>169</v>
      </c>
      <c r="V387" s="139" t="s">
        <v>2401</v>
      </c>
      <c r="W387" s="146" t="s">
        <v>360</v>
      </c>
      <c r="X387" s="136" t="s">
        <v>2402</v>
      </c>
      <c r="Y387" s="136">
        <v>1242624</v>
      </c>
      <c r="Z387" s="136" t="s">
        <v>173</v>
      </c>
      <c r="AA387" s="136" t="s">
        <v>2403</v>
      </c>
      <c r="AB387" s="136" t="s">
        <v>173</v>
      </c>
      <c r="AC387" s="136" t="s">
        <v>174</v>
      </c>
      <c r="AD387" s="137" t="s">
        <v>28</v>
      </c>
      <c r="AE387" s="143" t="s">
        <v>189</v>
      </c>
      <c r="AF387" s="123" t="s">
        <v>177</v>
      </c>
      <c r="AG387" s="136">
        <v>1</v>
      </c>
      <c r="AH387" s="121">
        <v>0</v>
      </c>
      <c r="AI387" s="127">
        <f>IF(AD387="TIPO I",'BASE LIQUIDACION REDEBAN 2025'!$B$2,IF(AD387="TIPO II",'BASE LIQUIDACION REDEBAN 2025'!$B$3,IF(AD387="TIPO III",'BASE LIQUIDACION REDEBAN 2025'!$B$4,IF(AD387="TIPO IV",'BASE LIQUIDACION REDEBAN 2025'!$B$5,IF(AE387="AEREO",'BASE LIQUIDACION REDEBAN 2025'!$B$6,'BASE LIQUIDACION REDEBAN 2025'!$B$5)))))</f>
        <v>163813.69572160003</v>
      </c>
      <c r="AJ387" s="127">
        <f>IF(AD387="TIPO I",'BASE LIQUIDACION REDEBAN 2025'!$B$10,IF(AD387="TIPO II",'BASE LIQUIDACION REDEBAN 2025'!$B$11,IF(AD387="TIPO III",'BASE LIQUIDACION REDEBAN 2025'!$B$12,'BASE LIQUIDACION REDEBAN 2025'!$B$13)))</f>
        <v>140395.6348884</v>
      </c>
      <c r="AK387" s="128">
        <f t="shared" ref="AK387:AK450" si="7">AG387*AI387+AH387*AJ387</f>
        <v>163813.69572160003</v>
      </c>
    </row>
    <row r="388" spans="1:37" s="85" customFormat="1" ht="14.25" customHeight="1">
      <c r="A388" s="136" t="s">
        <v>68</v>
      </c>
      <c r="B388" s="8" t="str">
        <f>VLOOKUP(A388,'CENTRO DE COSTOS'!A:D,4,FALSE)</f>
        <v>WILLIAM ASDRUBAL ROZO ROZO</v>
      </c>
      <c r="C388" s="8" t="str">
        <f>VLOOKUP(A388,'CENTRO DE COSTOS'!A:D,2,FALSE)</f>
        <v>0004-0004</v>
      </c>
      <c r="D388" s="136">
        <v>25269</v>
      </c>
      <c r="E388" s="122" t="s">
        <v>2404</v>
      </c>
      <c r="F388" s="8" t="s">
        <v>2405</v>
      </c>
      <c r="G388" s="142">
        <v>45826</v>
      </c>
      <c r="H388" s="143">
        <v>45828</v>
      </c>
      <c r="I388" s="142">
        <v>45826</v>
      </c>
      <c r="J388" s="143">
        <v>45827</v>
      </c>
      <c r="K388" s="143">
        <v>45827</v>
      </c>
      <c r="L388" s="138" t="s">
        <v>298</v>
      </c>
      <c r="M388" s="137" t="s">
        <v>2329</v>
      </c>
      <c r="N388" s="138" t="s">
        <v>2406</v>
      </c>
      <c r="O388" s="138">
        <v>79940</v>
      </c>
      <c r="P388" s="140" t="s">
        <v>165</v>
      </c>
      <c r="Q388" s="125" t="s">
        <v>166</v>
      </c>
      <c r="R388" s="126" t="s">
        <v>167</v>
      </c>
      <c r="S388" s="149" t="s">
        <v>168</v>
      </c>
      <c r="T388" s="150" t="s">
        <v>168</v>
      </c>
      <c r="U388" s="136" t="s">
        <v>169</v>
      </c>
      <c r="V388" s="139" t="s">
        <v>2407</v>
      </c>
      <c r="W388" s="146" t="s">
        <v>2095</v>
      </c>
      <c r="X388" s="136" t="s">
        <v>2408</v>
      </c>
      <c r="Y388" s="136">
        <v>1235309</v>
      </c>
      <c r="Z388" s="136" t="s">
        <v>173</v>
      </c>
      <c r="AA388" s="136" t="s">
        <v>2409</v>
      </c>
      <c r="AB388" s="136" t="s">
        <v>173</v>
      </c>
      <c r="AC388" s="136" t="s">
        <v>174</v>
      </c>
      <c r="AD388" s="137" t="s">
        <v>28</v>
      </c>
      <c r="AE388" s="143" t="s">
        <v>189</v>
      </c>
      <c r="AF388" s="123" t="s">
        <v>177</v>
      </c>
      <c r="AG388" s="136">
        <v>1</v>
      </c>
      <c r="AH388" s="121">
        <v>0</v>
      </c>
      <c r="AI388" s="127">
        <f>IF(AD388="TIPO I",'BASE LIQUIDACION REDEBAN 2025'!$B$2,IF(AD388="TIPO II",'BASE LIQUIDACION REDEBAN 2025'!$B$3,IF(AD388="TIPO III",'BASE LIQUIDACION REDEBAN 2025'!$B$4,IF(AD388="TIPO IV",'BASE LIQUIDACION REDEBAN 2025'!$B$5,IF(AE388="AEREO",'BASE LIQUIDACION REDEBAN 2025'!$B$6,'BASE LIQUIDACION REDEBAN 2025'!$B$5)))))</f>
        <v>163813.69572160003</v>
      </c>
      <c r="AJ388" s="127">
        <f>IF(AD388="TIPO I",'BASE LIQUIDACION REDEBAN 2025'!$B$10,IF(AD388="TIPO II",'BASE LIQUIDACION REDEBAN 2025'!$B$11,IF(AD388="TIPO III",'BASE LIQUIDACION REDEBAN 2025'!$B$12,'BASE LIQUIDACION REDEBAN 2025'!$B$13)))</f>
        <v>140395.6348884</v>
      </c>
      <c r="AK388" s="128">
        <f t="shared" si="7"/>
        <v>163813.69572160003</v>
      </c>
    </row>
    <row r="389" spans="1:37" s="85" customFormat="1" ht="14.25" customHeight="1">
      <c r="A389" s="136" t="s">
        <v>93</v>
      </c>
      <c r="B389" s="8" t="str">
        <f>VLOOKUP(A389,'CENTRO DE COSTOS'!A:D,4,FALSE)</f>
        <v>DIEGO FERNANDO HENAO CARDONA</v>
      </c>
      <c r="C389" s="8" t="str">
        <f>VLOOKUP(A389,'CENTRO DE COSTOS'!A:D,2,FALSE)</f>
        <v>0004-0003</v>
      </c>
      <c r="D389" s="136">
        <v>52788</v>
      </c>
      <c r="E389" s="122" t="s">
        <v>2410</v>
      </c>
      <c r="F389" s="8" t="s">
        <v>2411</v>
      </c>
      <c r="G389" s="142">
        <v>45826</v>
      </c>
      <c r="H389" s="143">
        <v>45828</v>
      </c>
      <c r="I389" s="142">
        <v>45826</v>
      </c>
      <c r="J389" s="143">
        <v>45828</v>
      </c>
      <c r="K389" s="143">
        <v>45828</v>
      </c>
      <c r="L389" s="138" t="s">
        <v>162</v>
      </c>
      <c r="M389" s="137" t="s">
        <v>2412</v>
      </c>
      <c r="N389" s="138" t="s">
        <v>2413</v>
      </c>
      <c r="O389" s="138">
        <v>79955</v>
      </c>
      <c r="P389" s="140" t="s">
        <v>165</v>
      </c>
      <c r="Q389" s="125" t="s">
        <v>166</v>
      </c>
      <c r="R389" s="126" t="s">
        <v>167</v>
      </c>
      <c r="S389" s="149" t="s">
        <v>168</v>
      </c>
      <c r="T389" s="150" t="s">
        <v>168</v>
      </c>
      <c r="U389" s="136" t="s">
        <v>169</v>
      </c>
      <c r="V389" s="139" t="s">
        <v>2414</v>
      </c>
      <c r="W389" s="146" t="s">
        <v>1218</v>
      </c>
      <c r="X389" s="136" t="s">
        <v>2415</v>
      </c>
      <c r="Y389" s="136">
        <v>906268</v>
      </c>
      <c r="Z389" s="136" t="s">
        <v>173</v>
      </c>
      <c r="AA389" s="136">
        <v>1114719</v>
      </c>
      <c r="AB389" s="136" t="s">
        <v>173</v>
      </c>
      <c r="AC389" s="136" t="s">
        <v>174</v>
      </c>
      <c r="AD389" s="137" t="s">
        <v>28</v>
      </c>
      <c r="AE389" s="143" t="s">
        <v>189</v>
      </c>
      <c r="AF389" s="123" t="s">
        <v>177</v>
      </c>
      <c r="AG389" s="136">
        <v>1</v>
      </c>
      <c r="AH389" s="121">
        <v>0</v>
      </c>
      <c r="AI389" s="127">
        <f>IF(AD389="TIPO I",'BASE LIQUIDACION REDEBAN 2025'!$B$2,IF(AD389="TIPO II",'BASE LIQUIDACION REDEBAN 2025'!$B$3,IF(AD389="TIPO III",'BASE LIQUIDACION REDEBAN 2025'!$B$4,IF(AD389="TIPO IV",'BASE LIQUIDACION REDEBAN 2025'!$B$5,IF(AE389="AEREO",'BASE LIQUIDACION REDEBAN 2025'!$B$6,'BASE LIQUIDACION REDEBAN 2025'!$B$5)))))</f>
        <v>163813.69572160003</v>
      </c>
      <c r="AJ389" s="127">
        <f>IF(AD389="TIPO I",'BASE LIQUIDACION REDEBAN 2025'!$B$10,IF(AD389="TIPO II",'BASE LIQUIDACION REDEBAN 2025'!$B$11,IF(AD389="TIPO III",'BASE LIQUIDACION REDEBAN 2025'!$B$12,'BASE LIQUIDACION REDEBAN 2025'!$B$13)))</f>
        <v>140395.6348884</v>
      </c>
      <c r="AK389" s="128">
        <f t="shared" si="7"/>
        <v>163813.69572160003</v>
      </c>
    </row>
    <row r="390" spans="1:37" s="85" customFormat="1" ht="14.25" customHeight="1">
      <c r="A390" s="136" t="s">
        <v>68</v>
      </c>
      <c r="B390" s="8" t="str">
        <f>VLOOKUP(A390,'CENTRO DE COSTOS'!A:D,4,FALSE)</f>
        <v>WILLIAM ASDRUBAL ROZO ROZO</v>
      </c>
      <c r="C390" s="8" t="str">
        <f>VLOOKUP(A390,'CENTRO DE COSTOS'!A:D,2,FALSE)</f>
        <v>0004-0004</v>
      </c>
      <c r="D390" s="136">
        <v>25473</v>
      </c>
      <c r="E390" s="122" t="s">
        <v>2416</v>
      </c>
      <c r="F390" s="8" t="s">
        <v>2417</v>
      </c>
      <c r="G390" s="142">
        <v>45826</v>
      </c>
      <c r="H390" s="143">
        <v>45828</v>
      </c>
      <c r="I390" s="142">
        <v>45826</v>
      </c>
      <c r="J390" s="143">
        <v>45828</v>
      </c>
      <c r="K390" s="143">
        <v>45828</v>
      </c>
      <c r="L390" s="138" t="s">
        <v>298</v>
      </c>
      <c r="M390" s="137" t="s">
        <v>2418</v>
      </c>
      <c r="N390" s="138" t="s">
        <v>2419</v>
      </c>
      <c r="O390" s="138">
        <v>79945</v>
      </c>
      <c r="P390" s="140" t="s">
        <v>165</v>
      </c>
      <c r="Q390" s="125" t="s">
        <v>166</v>
      </c>
      <c r="R390" s="126" t="s">
        <v>167</v>
      </c>
      <c r="S390" s="149" t="s">
        <v>168</v>
      </c>
      <c r="T390" s="150" t="s">
        <v>168</v>
      </c>
      <c r="U390" s="136" t="s">
        <v>169</v>
      </c>
      <c r="V390" s="139" t="s">
        <v>2420</v>
      </c>
      <c r="W390" s="146" t="s">
        <v>2095</v>
      </c>
      <c r="X390" s="136" t="s">
        <v>2421</v>
      </c>
      <c r="Y390" s="136">
        <v>1235389</v>
      </c>
      <c r="Z390" s="136" t="s">
        <v>173</v>
      </c>
      <c r="AA390" s="136" t="s">
        <v>2422</v>
      </c>
      <c r="AB390" s="136" t="s">
        <v>173</v>
      </c>
      <c r="AC390" s="136" t="s">
        <v>174</v>
      </c>
      <c r="AD390" s="137" t="s">
        <v>25</v>
      </c>
      <c r="AE390" s="143" t="s">
        <v>189</v>
      </c>
      <c r="AF390" s="123" t="s">
        <v>177</v>
      </c>
      <c r="AG390" s="136">
        <v>1</v>
      </c>
      <c r="AH390" s="121">
        <v>0</v>
      </c>
      <c r="AI390" s="127">
        <f>IF(AD390="TIPO I",'BASE LIQUIDACION REDEBAN 2025'!$B$2,IF(AD390="TIPO II",'BASE LIQUIDACION REDEBAN 2025'!$B$3,IF(AD390="TIPO III",'BASE LIQUIDACION REDEBAN 2025'!$B$4,IF(AD390="TIPO IV",'BASE LIQUIDACION REDEBAN 2025'!$B$5,IF(AE390="AEREO",'BASE LIQUIDACION REDEBAN 2025'!$B$6,'BASE LIQUIDACION REDEBAN 2025'!$B$5)))))</f>
        <v>75096.394270399993</v>
      </c>
      <c r="AJ390" s="127">
        <f>IF(AD390="TIPO I",'BASE LIQUIDACION REDEBAN 2025'!$B$10,IF(AD390="TIPO II",'BASE LIQUIDACION REDEBAN 2025'!$B$11,IF(AD390="TIPO III",'BASE LIQUIDACION REDEBAN 2025'!$B$12,'BASE LIQUIDACION REDEBAN 2025'!$B$13)))</f>
        <v>75096.394270399993</v>
      </c>
      <c r="AK390" s="128">
        <f t="shared" si="7"/>
        <v>75096.394270399993</v>
      </c>
    </row>
    <row r="391" spans="1:37" s="85" customFormat="1" ht="14.25" customHeight="1">
      <c r="A391" s="136" t="s">
        <v>76</v>
      </c>
      <c r="B391" s="8" t="str">
        <f>VLOOKUP(A391,'CENTRO DE COSTOS'!A:D,4,FALSE)</f>
        <v>DIEGO FERNANDO HENAO CARDONA</v>
      </c>
      <c r="C391" s="8" t="str">
        <f>VLOOKUP(A391,'CENTRO DE COSTOS'!A:D,2,FALSE)</f>
        <v>0004-0003</v>
      </c>
      <c r="D391" s="136">
        <v>76248</v>
      </c>
      <c r="E391" s="122" t="s">
        <v>2423</v>
      </c>
      <c r="F391" s="8" t="s">
        <v>2424</v>
      </c>
      <c r="G391" s="142">
        <v>45826</v>
      </c>
      <c r="H391" s="143">
        <v>45828</v>
      </c>
      <c r="I391" s="142">
        <v>45826</v>
      </c>
      <c r="J391" s="143">
        <v>45827</v>
      </c>
      <c r="K391" s="143">
        <v>45827</v>
      </c>
      <c r="L391" s="138" t="s">
        <v>230</v>
      </c>
      <c r="M391" s="137" t="s">
        <v>2425</v>
      </c>
      <c r="N391" s="138" t="s">
        <v>2426</v>
      </c>
      <c r="O391" s="138">
        <v>79846</v>
      </c>
      <c r="P391" s="140" t="s">
        <v>233</v>
      </c>
      <c r="Q391" s="125" t="s">
        <v>166</v>
      </c>
      <c r="R391" s="126" t="s">
        <v>167</v>
      </c>
      <c r="S391" s="149" t="s">
        <v>168</v>
      </c>
      <c r="T391" s="150" t="s">
        <v>168</v>
      </c>
      <c r="U391" s="136" t="s">
        <v>169</v>
      </c>
      <c r="V391" s="139" t="s">
        <v>2427</v>
      </c>
      <c r="W391" s="146" t="s">
        <v>2428</v>
      </c>
      <c r="X391" s="136" t="s">
        <v>2429</v>
      </c>
      <c r="Y391" s="136">
        <v>1242428</v>
      </c>
      <c r="Z391" s="136" t="s">
        <v>173</v>
      </c>
      <c r="AA391" s="136" t="s">
        <v>2430</v>
      </c>
      <c r="AB391" s="136" t="s">
        <v>173</v>
      </c>
      <c r="AC391" s="136" t="s">
        <v>174</v>
      </c>
      <c r="AD391" s="137" t="s">
        <v>28</v>
      </c>
      <c r="AE391" s="143" t="s">
        <v>189</v>
      </c>
      <c r="AF391" s="123" t="s">
        <v>177</v>
      </c>
      <c r="AG391" s="136">
        <v>1</v>
      </c>
      <c r="AH391" s="121">
        <v>0</v>
      </c>
      <c r="AI391" s="127">
        <f>IF(AD391="TIPO I",'BASE LIQUIDACION REDEBAN 2025'!$B$2,IF(AD391="TIPO II",'BASE LIQUIDACION REDEBAN 2025'!$B$3,IF(AD391="TIPO III",'BASE LIQUIDACION REDEBAN 2025'!$B$4,IF(AD391="TIPO IV",'BASE LIQUIDACION REDEBAN 2025'!$B$5,IF(AE391="AEREO",'BASE LIQUIDACION REDEBAN 2025'!$B$6,'BASE LIQUIDACION REDEBAN 2025'!$B$5)))))</f>
        <v>163813.69572160003</v>
      </c>
      <c r="AJ391" s="127">
        <f>IF(AD391="TIPO I",'BASE LIQUIDACION REDEBAN 2025'!$B$10,IF(AD391="TIPO II",'BASE LIQUIDACION REDEBAN 2025'!$B$11,IF(AD391="TIPO III",'BASE LIQUIDACION REDEBAN 2025'!$B$12,'BASE LIQUIDACION REDEBAN 2025'!$B$13)))</f>
        <v>140395.6348884</v>
      </c>
      <c r="AK391" s="128">
        <f t="shared" si="7"/>
        <v>163813.69572160003</v>
      </c>
    </row>
    <row r="392" spans="1:37" s="85" customFormat="1" ht="14.25" customHeight="1">
      <c r="A392" s="136" t="s">
        <v>98</v>
      </c>
      <c r="B392" s="8" t="str">
        <f>VLOOKUP(A392,'CENTRO DE COSTOS'!A:D,4,FALSE)</f>
        <v>MIGUEL JULIÁN HERNÁNDEZ GUARÍN</v>
      </c>
      <c r="C392" s="8" t="str">
        <f>VLOOKUP(A392,'CENTRO DE COSTOS'!A:D,2,FALSE)</f>
        <v>0004-0008</v>
      </c>
      <c r="D392" s="136">
        <v>15176</v>
      </c>
      <c r="E392" s="122" t="s">
        <v>2431</v>
      </c>
      <c r="F392" s="8" t="s">
        <v>2432</v>
      </c>
      <c r="G392" s="142">
        <v>45826</v>
      </c>
      <c r="H392" s="143">
        <v>45828</v>
      </c>
      <c r="I392" s="142">
        <v>45826</v>
      </c>
      <c r="J392" s="143">
        <v>45827</v>
      </c>
      <c r="K392" s="143">
        <v>45827</v>
      </c>
      <c r="L392" s="138" t="s">
        <v>371</v>
      </c>
      <c r="M392" s="137" t="s">
        <v>1160</v>
      </c>
      <c r="N392" s="138" t="s">
        <v>2433</v>
      </c>
      <c r="O392" s="138">
        <v>64068</v>
      </c>
      <c r="P392" s="140" t="s">
        <v>717</v>
      </c>
      <c r="Q392" s="125" t="s">
        <v>166</v>
      </c>
      <c r="R392" s="126" t="s">
        <v>167</v>
      </c>
      <c r="S392" s="149" t="s">
        <v>168</v>
      </c>
      <c r="T392" s="150" t="s">
        <v>168</v>
      </c>
      <c r="U392" s="136" t="s">
        <v>169</v>
      </c>
      <c r="V392" s="139" t="s">
        <v>2434</v>
      </c>
      <c r="W392" s="146" t="s">
        <v>967</v>
      </c>
      <c r="X392" s="136" t="s">
        <v>2435</v>
      </c>
      <c r="Y392" s="136">
        <v>762097</v>
      </c>
      <c r="Z392" s="136" t="s">
        <v>173</v>
      </c>
      <c r="AA392" s="136">
        <v>1095748</v>
      </c>
      <c r="AB392" s="136" t="s">
        <v>173</v>
      </c>
      <c r="AC392" s="136" t="s">
        <v>720</v>
      </c>
      <c r="AD392" s="137" t="s">
        <v>30</v>
      </c>
      <c r="AE392" s="143" t="s">
        <v>189</v>
      </c>
      <c r="AF392" s="123" t="s">
        <v>177</v>
      </c>
      <c r="AG392" s="136">
        <v>1</v>
      </c>
      <c r="AH392" s="121">
        <v>0</v>
      </c>
      <c r="AI392" s="127">
        <f>IF(AD392="TIPO I",'BASE LIQUIDACION REDEBAN 2025'!$B$2,IF(AD392="TIPO II",'BASE LIQUIDACION REDEBAN 2025'!$B$3,IF(AD392="TIPO III",'BASE LIQUIDACION REDEBAN 2025'!$B$4,IF(AD392="TIPO IV",'BASE LIQUIDACION REDEBAN 2025'!$B$5,IF(AE392="AEREO",'BASE LIQUIDACION REDEBAN 2025'!$B$6,'BASE LIQUIDACION REDEBAN 2025'!$B$5)))))</f>
        <v>275728.78077800001</v>
      </c>
      <c r="AJ392" s="127">
        <f>IF(AD392="TIPO I",'BASE LIQUIDACION REDEBAN 2025'!$B$10,IF(AD392="TIPO II",'BASE LIQUIDACION REDEBAN 2025'!$B$11,IF(AD392="TIPO III",'BASE LIQUIDACION REDEBAN 2025'!$B$12,'BASE LIQUIDACION REDEBAN 2025'!$B$13)))</f>
        <v>196536.5258152</v>
      </c>
      <c r="AK392" s="128">
        <f t="shared" si="7"/>
        <v>275728.78077800001</v>
      </c>
    </row>
    <row r="393" spans="1:37" s="85" customFormat="1" ht="14.25" customHeight="1">
      <c r="A393" s="136" t="s">
        <v>92</v>
      </c>
      <c r="B393" s="8" t="str">
        <f>VLOOKUP(A393,'CENTRO DE COSTOS'!A:D,4,FALSE)</f>
        <v>KEVIN ALEXIS CORZO BUSTOS</v>
      </c>
      <c r="C393" s="8" t="str">
        <f>VLOOKUP(A393,'CENTRO DE COSTOS'!A:D,2,FALSE)</f>
        <v>0004-0007</v>
      </c>
      <c r="D393" s="136">
        <v>41551</v>
      </c>
      <c r="E393" s="122" t="s">
        <v>2436</v>
      </c>
      <c r="F393" s="8" t="s">
        <v>2437</v>
      </c>
      <c r="G393" s="142">
        <v>45832</v>
      </c>
      <c r="H393" s="143">
        <v>45834</v>
      </c>
      <c r="I393" s="142">
        <v>45832</v>
      </c>
      <c r="J393" s="143">
        <v>45833</v>
      </c>
      <c r="K393" s="143">
        <v>45833</v>
      </c>
      <c r="L393" s="138" t="s">
        <v>256</v>
      </c>
      <c r="M393" s="137" t="s">
        <v>723</v>
      </c>
      <c r="N393" s="138" t="s">
        <v>2438</v>
      </c>
      <c r="O393" s="138">
        <v>80047</v>
      </c>
      <c r="P393" s="140" t="s">
        <v>165</v>
      </c>
      <c r="Q393" s="125" t="s">
        <v>166</v>
      </c>
      <c r="R393" s="126" t="s">
        <v>167</v>
      </c>
      <c r="S393" s="149" t="s">
        <v>168</v>
      </c>
      <c r="T393" s="150" t="s">
        <v>168</v>
      </c>
      <c r="U393" s="136" t="s">
        <v>169</v>
      </c>
      <c r="V393" s="139" t="s">
        <v>2439</v>
      </c>
      <c r="W393" s="146" t="s">
        <v>726</v>
      </c>
      <c r="X393" s="136" t="s">
        <v>2440</v>
      </c>
      <c r="Y393" s="136">
        <v>1006338</v>
      </c>
      <c r="Z393" s="136" t="s">
        <v>173</v>
      </c>
      <c r="AA393" s="136">
        <v>523798</v>
      </c>
      <c r="AB393" s="136" t="s">
        <v>173</v>
      </c>
      <c r="AC393" s="136" t="s">
        <v>174</v>
      </c>
      <c r="AD393" s="137" t="s">
        <v>30</v>
      </c>
      <c r="AE393" s="143" t="s">
        <v>189</v>
      </c>
      <c r="AF393" s="123" t="s">
        <v>177</v>
      </c>
      <c r="AG393" s="136">
        <v>1</v>
      </c>
      <c r="AH393" s="121">
        <v>0</v>
      </c>
      <c r="AI393" s="127">
        <f>IF(AD393="TIPO I",'BASE LIQUIDACION REDEBAN 2025'!$B$2,IF(AD393="TIPO II",'BASE LIQUIDACION REDEBAN 2025'!$B$3,IF(AD393="TIPO III",'BASE LIQUIDACION REDEBAN 2025'!$B$4,IF(AD393="TIPO IV",'BASE LIQUIDACION REDEBAN 2025'!$B$5,IF(AE393="AEREO",'BASE LIQUIDACION REDEBAN 2025'!$B$6,'BASE LIQUIDACION REDEBAN 2025'!$B$5)))))</f>
        <v>275728.78077800001</v>
      </c>
      <c r="AJ393" s="127">
        <f>IF(AD393="TIPO I",'BASE LIQUIDACION REDEBAN 2025'!$B$10,IF(AD393="TIPO II",'BASE LIQUIDACION REDEBAN 2025'!$B$11,IF(AD393="TIPO III",'BASE LIQUIDACION REDEBAN 2025'!$B$12,'BASE LIQUIDACION REDEBAN 2025'!$B$13)))</f>
        <v>196536.5258152</v>
      </c>
      <c r="AK393" s="128">
        <f t="shared" si="7"/>
        <v>275728.78077800001</v>
      </c>
    </row>
    <row r="394" spans="1:37" s="85" customFormat="1" ht="14.25" customHeight="1">
      <c r="A394" s="136" t="s">
        <v>100</v>
      </c>
      <c r="B394" s="8" t="str">
        <f>VLOOKUP(A394,'CENTRO DE COSTOS'!A:D,4,FALSE)</f>
        <v>KEVIN ALEXIS CORZO BUSTOS</v>
      </c>
      <c r="C394" s="8" t="str">
        <f>VLOOKUP(A394,'CENTRO DE COSTOS'!A:D,2,FALSE)</f>
        <v>0004-0007</v>
      </c>
      <c r="D394" s="136">
        <v>50711</v>
      </c>
      <c r="E394" s="122" t="s">
        <v>2441</v>
      </c>
      <c r="F394" s="8" t="s">
        <v>2442</v>
      </c>
      <c r="G394" s="142">
        <v>45832</v>
      </c>
      <c r="H394" s="143">
        <v>45834</v>
      </c>
      <c r="I394" s="142">
        <v>45832</v>
      </c>
      <c r="J394" s="143">
        <v>45834</v>
      </c>
      <c r="K394" s="143">
        <v>45834</v>
      </c>
      <c r="L394" s="138" t="s">
        <v>192</v>
      </c>
      <c r="M394" s="137" t="s">
        <v>1811</v>
      </c>
      <c r="N394" s="138" t="s">
        <v>2443</v>
      </c>
      <c r="O394" s="138">
        <v>80080</v>
      </c>
      <c r="P394" s="140" t="s">
        <v>165</v>
      </c>
      <c r="Q394" s="125" t="s">
        <v>166</v>
      </c>
      <c r="R394" s="126" t="s">
        <v>167</v>
      </c>
      <c r="S394" s="149" t="s">
        <v>168</v>
      </c>
      <c r="T394" s="150" t="s">
        <v>168</v>
      </c>
      <c r="U394" s="136" t="s">
        <v>169</v>
      </c>
      <c r="V394" s="139" t="s">
        <v>2444</v>
      </c>
      <c r="W394" s="146" t="s">
        <v>196</v>
      </c>
      <c r="X394" s="136" t="s">
        <v>2445</v>
      </c>
      <c r="Y394" s="136">
        <v>1230813</v>
      </c>
      <c r="Z394" s="136" t="s">
        <v>173</v>
      </c>
      <c r="AA394" s="136" t="s">
        <v>2446</v>
      </c>
      <c r="AB394" s="136" t="s">
        <v>173</v>
      </c>
      <c r="AC394" s="136" t="s">
        <v>174</v>
      </c>
      <c r="AD394" s="137" t="s">
        <v>30</v>
      </c>
      <c r="AE394" s="143" t="s">
        <v>189</v>
      </c>
      <c r="AF394" s="123" t="s">
        <v>177</v>
      </c>
      <c r="AG394" s="136">
        <v>1</v>
      </c>
      <c r="AH394" s="121">
        <v>0</v>
      </c>
      <c r="AI394" s="127">
        <f>IF(AD394="TIPO I",'BASE LIQUIDACION REDEBAN 2025'!$B$2,IF(AD394="TIPO II",'BASE LIQUIDACION REDEBAN 2025'!$B$3,IF(AD394="TIPO III",'BASE LIQUIDACION REDEBAN 2025'!$B$4,IF(AD394="TIPO IV",'BASE LIQUIDACION REDEBAN 2025'!$B$5,IF(AE394="AEREO",'BASE LIQUIDACION REDEBAN 2025'!$B$6,'BASE LIQUIDACION REDEBAN 2025'!$B$5)))))</f>
        <v>275728.78077800001</v>
      </c>
      <c r="AJ394" s="127">
        <f>IF(AD394="TIPO I",'BASE LIQUIDACION REDEBAN 2025'!$B$10,IF(AD394="TIPO II",'BASE LIQUIDACION REDEBAN 2025'!$B$11,IF(AD394="TIPO III",'BASE LIQUIDACION REDEBAN 2025'!$B$12,'BASE LIQUIDACION REDEBAN 2025'!$B$13)))</f>
        <v>196536.5258152</v>
      </c>
      <c r="AK394" s="128">
        <f t="shared" si="7"/>
        <v>275728.78077800001</v>
      </c>
    </row>
    <row r="395" spans="1:37" s="85" customFormat="1" ht="14.25" customHeight="1">
      <c r="A395" s="136" t="s">
        <v>72</v>
      </c>
      <c r="B395" s="8" t="str">
        <f>VLOOKUP(A395,'CENTRO DE COSTOS'!A:D,4,FALSE)</f>
        <v>MIGUEL JULIÁN HERNÁNDEZ GUARÍN</v>
      </c>
      <c r="C395" s="8" t="str">
        <f>VLOOKUP(A395,'CENTRO DE COSTOS'!A:D,2,FALSE)</f>
        <v>0004-0008</v>
      </c>
      <c r="D395" s="136">
        <v>68500</v>
      </c>
      <c r="E395" s="122" t="s">
        <v>2447</v>
      </c>
      <c r="F395" s="8" t="s">
        <v>2448</v>
      </c>
      <c r="G395" s="142">
        <v>45832</v>
      </c>
      <c r="H395" s="143">
        <v>45834</v>
      </c>
      <c r="I395" s="142">
        <v>45832</v>
      </c>
      <c r="J395" s="143">
        <v>45833</v>
      </c>
      <c r="K395" s="143">
        <v>45833</v>
      </c>
      <c r="L395" s="138" t="s">
        <v>180</v>
      </c>
      <c r="M395" s="137" t="s">
        <v>2449</v>
      </c>
      <c r="N395" s="138" t="s">
        <v>2450</v>
      </c>
      <c r="O395" s="138">
        <v>80035</v>
      </c>
      <c r="P395" s="140" t="s">
        <v>165</v>
      </c>
      <c r="Q395" s="125" t="s">
        <v>166</v>
      </c>
      <c r="R395" s="126" t="s">
        <v>167</v>
      </c>
      <c r="S395" s="149" t="s">
        <v>168</v>
      </c>
      <c r="T395" s="150" t="s">
        <v>168</v>
      </c>
      <c r="U395" s="136" t="s">
        <v>169</v>
      </c>
      <c r="V395" s="139" t="s">
        <v>2451</v>
      </c>
      <c r="W395" s="146" t="s">
        <v>1139</v>
      </c>
      <c r="X395" s="136" t="s">
        <v>2452</v>
      </c>
      <c r="Y395" s="136">
        <v>1052001</v>
      </c>
      <c r="Z395" s="136" t="s">
        <v>173</v>
      </c>
      <c r="AA395" s="136">
        <v>1103658</v>
      </c>
      <c r="AB395" s="136" t="s">
        <v>173</v>
      </c>
      <c r="AC395" s="136" t="s">
        <v>174</v>
      </c>
      <c r="AD395" s="137" t="s">
        <v>30</v>
      </c>
      <c r="AE395" s="143" t="s">
        <v>189</v>
      </c>
      <c r="AF395" s="123" t="s">
        <v>177</v>
      </c>
      <c r="AG395" s="136">
        <v>1</v>
      </c>
      <c r="AH395" s="121">
        <v>0</v>
      </c>
      <c r="AI395" s="127">
        <f>IF(AD395="TIPO I",'BASE LIQUIDACION REDEBAN 2025'!$B$2,IF(AD395="TIPO II",'BASE LIQUIDACION REDEBAN 2025'!$B$3,IF(AD395="TIPO III",'BASE LIQUIDACION REDEBAN 2025'!$B$4,IF(AD395="TIPO IV",'BASE LIQUIDACION REDEBAN 2025'!$B$5,IF(AE395="AEREO",'BASE LIQUIDACION REDEBAN 2025'!$B$6,'BASE LIQUIDACION REDEBAN 2025'!$B$5)))))</f>
        <v>275728.78077800001</v>
      </c>
      <c r="AJ395" s="127">
        <f>IF(AD395="TIPO I",'BASE LIQUIDACION REDEBAN 2025'!$B$10,IF(AD395="TIPO II",'BASE LIQUIDACION REDEBAN 2025'!$B$11,IF(AD395="TIPO III",'BASE LIQUIDACION REDEBAN 2025'!$B$12,'BASE LIQUIDACION REDEBAN 2025'!$B$13)))</f>
        <v>196536.5258152</v>
      </c>
      <c r="AK395" s="128">
        <f t="shared" si="7"/>
        <v>275728.78077800001</v>
      </c>
    </row>
    <row r="396" spans="1:37" s="85" customFormat="1" ht="14.25" customHeight="1">
      <c r="A396" s="136" t="s">
        <v>100</v>
      </c>
      <c r="B396" s="8" t="str">
        <f>VLOOKUP(A396,'CENTRO DE COSTOS'!A:D,4,FALSE)</f>
        <v>KEVIN ALEXIS CORZO BUSTOS</v>
      </c>
      <c r="C396" s="8" t="str">
        <f>VLOOKUP(A396,'CENTRO DE COSTOS'!A:D,2,FALSE)</f>
        <v>0004-0007</v>
      </c>
      <c r="D396" s="136">
        <v>50006</v>
      </c>
      <c r="E396" s="122" t="s">
        <v>2453</v>
      </c>
      <c r="F396" s="8" t="s">
        <v>2454</v>
      </c>
      <c r="G396" s="142">
        <v>45832</v>
      </c>
      <c r="H396" s="143">
        <v>45834</v>
      </c>
      <c r="I396" s="142">
        <v>45832</v>
      </c>
      <c r="J396" s="143">
        <v>45834</v>
      </c>
      <c r="K396" s="143">
        <v>45834</v>
      </c>
      <c r="L396" s="138" t="s">
        <v>192</v>
      </c>
      <c r="M396" s="137" t="s">
        <v>1571</v>
      </c>
      <c r="N396" s="138" t="s">
        <v>2455</v>
      </c>
      <c r="O396" s="138">
        <v>79967</v>
      </c>
      <c r="P396" s="140" t="s">
        <v>165</v>
      </c>
      <c r="Q396" s="125" t="s">
        <v>166</v>
      </c>
      <c r="R396" s="126" t="s">
        <v>167</v>
      </c>
      <c r="S396" s="149" t="s">
        <v>168</v>
      </c>
      <c r="T396" s="150" t="s">
        <v>168</v>
      </c>
      <c r="U396" s="136" t="s">
        <v>169</v>
      </c>
      <c r="V396" s="139" t="s">
        <v>2456</v>
      </c>
      <c r="W396" s="146" t="s">
        <v>196</v>
      </c>
      <c r="X396" s="136" t="s">
        <v>2457</v>
      </c>
      <c r="Y396" s="136">
        <v>1227945</v>
      </c>
      <c r="Z396" s="136" t="s">
        <v>173</v>
      </c>
      <c r="AA396" s="136" t="s">
        <v>2458</v>
      </c>
      <c r="AB396" s="136" t="s">
        <v>173</v>
      </c>
      <c r="AC396" s="136" t="s">
        <v>174</v>
      </c>
      <c r="AD396" s="137" t="s">
        <v>28</v>
      </c>
      <c r="AE396" s="143" t="s">
        <v>189</v>
      </c>
      <c r="AF396" s="123" t="s">
        <v>177</v>
      </c>
      <c r="AG396" s="136">
        <v>1</v>
      </c>
      <c r="AH396" s="121">
        <v>0</v>
      </c>
      <c r="AI396" s="127">
        <f>IF(AD396="TIPO I",'BASE LIQUIDACION REDEBAN 2025'!$B$2,IF(AD396="TIPO II",'BASE LIQUIDACION REDEBAN 2025'!$B$3,IF(AD396="TIPO III",'BASE LIQUIDACION REDEBAN 2025'!$B$4,IF(AD396="TIPO IV",'BASE LIQUIDACION REDEBAN 2025'!$B$5,IF(AE396="AEREO",'BASE LIQUIDACION REDEBAN 2025'!$B$6,'BASE LIQUIDACION REDEBAN 2025'!$B$5)))))</f>
        <v>163813.69572160003</v>
      </c>
      <c r="AJ396" s="127">
        <f>IF(AD396="TIPO I",'BASE LIQUIDACION REDEBAN 2025'!$B$10,IF(AD396="TIPO II",'BASE LIQUIDACION REDEBAN 2025'!$B$11,IF(AD396="TIPO III",'BASE LIQUIDACION REDEBAN 2025'!$B$12,'BASE LIQUIDACION REDEBAN 2025'!$B$13)))</f>
        <v>140395.6348884</v>
      </c>
      <c r="AK396" s="128">
        <f t="shared" si="7"/>
        <v>163813.69572160003</v>
      </c>
    </row>
    <row r="397" spans="1:37" s="85" customFormat="1" ht="14.25" customHeight="1">
      <c r="A397" s="136" t="s">
        <v>81</v>
      </c>
      <c r="B397" s="8" t="str">
        <f>VLOOKUP(A397,'CENTRO DE COSTOS'!A:D,4,FALSE)</f>
        <v>MIGUEL JULIÁN HERNÁNDEZ GUARÍN</v>
      </c>
      <c r="C397" s="8" t="str">
        <f>VLOOKUP(A397,'CENTRO DE COSTOS'!A:D,2,FALSE)</f>
        <v>0004-0008</v>
      </c>
      <c r="D397" s="136">
        <v>54874</v>
      </c>
      <c r="E397" s="122" t="s">
        <v>2459</v>
      </c>
      <c r="F397" s="8" t="s">
        <v>2460</v>
      </c>
      <c r="G397" s="142">
        <v>45832</v>
      </c>
      <c r="H397" s="143">
        <v>45834</v>
      </c>
      <c r="I397" s="142">
        <v>45832</v>
      </c>
      <c r="J397" s="143">
        <v>45834</v>
      </c>
      <c r="K397" s="143">
        <v>45834</v>
      </c>
      <c r="L397" s="138" t="s">
        <v>408</v>
      </c>
      <c r="M397" s="137" t="s">
        <v>510</v>
      </c>
      <c r="N397" s="138" t="s">
        <v>2461</v>
      </c>
      <c r="O397" s="138">
        <v>80076</v>
      </c>
      <c r="P397" s="140" t="s">
        <v>165</v>
      </c>
      <c r="Q397" s="125" t="s">
        <v>166</v>
      </c>
      <c r="R397" s="126" t="s">
        <v>167</v>
      </c>
      <c r="S397" s="149" t="s">
        <v>168</v>
      </c>
      <c r="T397" s="150" t="s">
        <v>168</v>
      </c>
      <c r="U397" s="136" t="s">
        <v>169</v>
      </c>
      <c r="V397" s="139" t="s">
        <v>2462</v>
      </c>
      <c r="W397" s="146" t="s">
        <v>987</v>
      </c>
      <c r="X397" s="136" t="s">
        <v>2463</v>
      </c>
      <c r="Y397" s="136">
        <v>1242552</v>
      </c>
      <c r="Z397" s="136" t="s">
        <v>173</v>
      </c>
      <c r="AA397" s="136" t="s">
        <v>2464</v>
      </c>
      <c r="AB397" s="136" t="s">
        <v>173</v>
      </c>
      <c r="AC397" s="136" t="s">
        <v>174</v>
      </c>
      <c r="AD397" s="137" t="s">
        <v>25</v>
      </c>
      <c r="AE397" s="143" t="s">
        <v>189</v>
      </c>
      <c r="AF397" s="123" t="s">
        <v>177</v>
      </c>
      <c r="AG397" s="136">
        <v>1</v>
      </c>
      <c r="AH397" s="121">
        <v>0</v>
      </c>
      <c r="AI397" s="127">
        <f>IF(AD397="TIPO I",'BASE LIQUIDACION REDEBAN 2025'!$B$2,IF(AD397="TIPO II",'BASE LIQUIDACION REDEBAN 2025'!$B$3,IF(AD397="TIPO III",'BASE LIQUIDACION REDEBAN 2025'!$B$4,IF(AD397="TIPO IV",'BASE LIQUIDACION REDEBAN 2025'!$B$5,IF(AE397="AEREO",'BASE LIQUIDACION REDEBAN 2025'!$B$6,'BASE LIQUIDACION REDEBAN 2025'!$B$5)))))</f>
        <v>75096.394270399993</v>
      </c>
      <c r="AJ397" s="127">
        <f>IF(AD397="TIPO I",'BASE LIQUIDACION REDEBAN 2025'!$B$10,IF(AD397="TIPO II",'BASE LIQUIDACION REDEBAN 2025'!$B$11,IF(AD397="TIPO III",'BASE LIQUIDACION REDEBAN 2025'!$B$12,'BASE LIQUIDACION REDEBAN 2025'!$B$13)))</f>
        <v>75096.394270399993</v>
      </c>
      <c r="AK397" s="128">
        <f t="shared" si="7"/>
        <v>75096.394270399993</v>
      </c>
    </row>
    <row r="398" spans="1:37" s="85" customFormat="1" ht="14.25" customHeight="1">
      <c r="A398" s="136" t="s">
        <v>80</v>
      </c>
      <c r="B398" s="8" t="str">
        <f>VLOOKUP(A398,'CENTRO DE COSTOS'!A:D,4,FALSE)</f>
        <v>JOSE MAURICIO HERNANDEZ ROJAS</v>
      </c>
      <c r="C398" s="8" t="str">
        <f>VLOOKUP(A398,'CENTRO DE COSTOS'!A:D,2,FALSE)</f>
        <v>0004-0001</v>
      </c>
      <c r="D398" s="136">
        <v>13030</v>
      </c>
      <c r="E398" s="122" t="s">
        <v>2465</v>
      </c>
      <c r="F398" s="8" t="s">
        <v>2466</v>
      </c>
      <c r="G398" s="142">
        <v>45832</v>
      </c>
      <c r="H398" s="143">
        <v>45834</v>
      </c>
      <c r="I398" s="142">
        <v>45832</v>
      </c>
      <c r="J398" s="143">
        <v>45833</v>
      </c>
      <c r="K398" s="143">
        <v>45833</v>
      </c>
      <c r="L398" s="138" t="s">
        <v>364</v>
      </c>
      <c r="M398" s="137" t="s">
        <v>2467</v>
      </c>
      <c r="N398" s="138" t="s">
        <v>2468</v>
      </c>
      <c r="O398" s="138">
        <v>79969</v>
      </c>
      <c r="P398" s="140" t="s">
        <v>165</v>
      </c>
      <c r="Q398" s="125" t="s">
        <v>166</v>
      </c>
      <c r="R398" s="126" t="s">
        <v>167</v>
      </c>
      <c r="S398" s="149" t="s">
        <v>168</v>
      </c>
      <c r="T398" s="150" t="s">
        <v>168</v>
      </c>
      <c r="U398" s="136" t="s">
        <v>169</v>
      </c>
      <c r="V398" s="139" t="s">
        <v>2469</v>
      </c>
      <c r="W398" s="146" t="s">
        <v>506</v>
      </c>
      <c r="X398" s="136" t="s">
        <v>2470</v>
      </c>
      <c r="Y398" s="136">
        <v>1242512</v>
      </c>
      <c r="Z398" s="136" t="s">
        <v>173</v>
      </c>
      <c r="AA398" s="136" t="s">
        <v>2471</v>
      </c>
      <c r="AB398" s="136" t="s">
        <v>173</v>
      </c>
      <c r="AC398" s="136" t="s">
        <v>174</v>
      </c>
      <c r="AD398" s="137" t="s">
        <v>32</v>
      </c>
      <c r="AE398" s="143" t="s">
        <v>189</v>
      </c>
      <c r="AF398" s="123" t="s">
        <v>177</v>
      </c>
      <c r="AG398" s="136">
        <v>1</v>
      </c>
      <c r="AH398" s="121">
        <v>0</v>
      </c>
      <c r="AI398" s="127">
        <f>IF(AD398="TIPO I",'BASE LIQUIDACION REDEBAN 2025'!$B$2,IF(AD398="TIPO II",'BASE LIQUIDACION REDEBAN 2025'!$B$3,IF(AD398="TIPO III",'BASE LIQUIDACION REDEBAN 2025'!$B$4,IF(AD398="TIPO IV",'BASE LIQUIDACION REDEBAN 2025'!$B$5,IF(AE398="AEREO",'BASE LIQUIDACION REDEBAN 2025'!$B$6,'BASE LIQUIDACION REDEBAN 2025'!$B$5)))))</f>
        <v>504832.64687880001</v>
      </c>
      <c r="AJ398" s="127">
        <f>IF(AD398="TIPO I",'BASE LIQUIDACION REDEBAN 2025'!$B$10,IF(AD398="TIPO II",'BASE LIQUIDACION REDEBAN 2025'!$B$11,IF(AD398="TIPO III",'BASE LIQUIDACION REDEBAN 2025'!$B$12,'BASE LIQUIDACION REDEBAN 2025'!$B$13)))</f>
        <v>196536.5258152</v>
      </c>
      <c r="AK398" s="128">
        <f t="shared" si="7"/>
        <v>504832.64687880001</v>
      </c>
    </row>
    <row r="399" spans="1:37" s="85" customFormat="1" ht="14.25" customHeight="1">
      <c r="A399" s="136" t="s">
        <v>72</v>
      </c>
      <c r="B399" s="8" t="str">
        <f>VLOOKUP(A399,'CENTRO DE COSTOS'!A:D,4,FALSE)</f>
        <v>MIGUEL JULIÁN HERNÁNDEZ GUARÍN</v>
      </c>
      <c r="C399" s="8" t="str">
        <f>VLOOKUP(A399,'CENTRO DE COSTOS'!A:D,2,FALSE)</f>
        <v>0004-0008</v>
      </c>
      <c r="D399" s="136">
        <v>68615</v>
      </c>
      <c r="E399" s="122" t="s">
        <v>2472</v>
      </c>
      <c r="F399" s="8" t="s">
        <v>2473</v>
      </c>
      <c r="G399" s="142">
        <v>45832</v>
      </c>
      <c r="H399" s="143">
        <v>45834</v>
      </c>
      <c r="I399" s="142">
        <v>45832</v>
      </c>
      <c r="J399" s="143">
        <v>45833</v>
      </c>
      <c r="K399" s="143">
        <v>45833</v>
      </c>
      <c r="L399" s="138" t="s">
        <v>180</v>
      </c>
      <c r="M399" s="137" t="s">
        <v>1015</v>
      </c>
      <c r="N399" s="138" t="s">
        <v>2474</v>
      </c>
      <c r="O399" s="138">
        <v>80055</v>
      </c>
      <c r="P399" s="140" t="s">
        <v>165</v>
      </c>
      <c r="Q399" s="125" t="s">
        <v>166</v>
      </c>
      <c r="R399" s="126" t="s">
        <v>167</v>
      </c>
      <c r="S399" s="149" t="s">
        <v>168</v>
      </c>
      <c r="T399" s="150" t="s">
        <v>168</v>
      </c>
      <c r="U399" s="136" t="s">
        <v>169</v>
      </c>
      <c r="V399" s="139" t="s">
        <v>2475</v>
      </c>
      <c r="W399" s="146" t="s">
        <v>1886</v>
      </c>
      <c r="X399" s="136" t="s">
        <v>2476</v>
      </c>
      <c r="Y399" s="136">
        <v>1240742</v>
      </c>
      <c r="Z399" s="136" t="s">
        <v>173</v>
      </c>
      <c r="AA399" s="136">
        <v>879503</v>
      </c>
      <c r="AB399" s="136" t="s">
        <v>173</v>
      </c>
      <c r="AC399" s="136" t="s">
        <v>174</v>
      </c>
      <c r="AD399" s="137" t="s">
        <v>28</v>
      </c>
      <c r="AE399" s="143" t="s">
        <v>189</v>
      </c>
      <c r="AF399" s="123" t="s">
        <v>177</v>
      </c>
      <c r="AG399" s="136">
        <v>1</v>
      </c>
      <c r="AH399" s="121">
        <v>0</v>
      </c>
      <c r="AI399" s="127">
        <f>IF(AD399="TIPO I",'BASE LIQUIDACION REDEBAN 2025'!$B$2,IF(AD399="TIPO II",'BASE LIQUIDACION REDEBAN 2025'!$B$3,IF(AD399="TIPO III",'BASE LIQUIDACION REDEBAN 2025'!$B$4,IF(AD399="TIPO IV",'BASE LIQUIDACION REDEBAN 2025'!$B$5,IF(AE399="AEREO",'BASE LIQUIDACION REDEBAN 2025'!$B$6,'BASE LIQUIDACION REDEBAN 2025'!$B$5)))))</f>
        <v>163813.69572160003</v>
      </c>
      <c r="AJ399" s="127">
        <f>IF(AD399="TIPO I",'BASE LIQUIDACION REDEBAN 2025'!$B$10,IF(AD399="TIPO II",'BASE LIQUIDACION REDEBAN 2025'!$B$11,IF(AD399="TIPO III",'BASE LIQUIDACION REDEBAN 2025'!$B$12,'BASE LIQUIDACION REDEBAN 2025'!$B$13)))</f>
        <v>140395.6348884</v>
      </c>
      <c r="AK399" s="128">
        <f t="shared" si="7"/>
        <v>163813.69572160003</v>
      </c>
    </row>
    <row r="400" spans="1:37" s="85" customFormat="1" ht="14.25" customHeight="1">
      <c r="A400" s="136" t="s">
        <v>80</v>
      </c>
      <c r="B400" s="8" t="str">
        <f>VLOOKUP(A400,'CENTRO DE COSTOS'!A:D,4,FALSE)</f>
        <v>JOSE MAURICIO HERNANDEZ ROJAS</v>
      </c>
      <c r="C400" s="8" t="str">
        <f>VLOOKUP(A400,'CENTRO DE COSTOS'!A:D,2,FALSE)</f>
        <v>0004-0001</v>
      </c>
      <c r="D400" s="136">
        <v>13838</v>
      </c>
      <c r="E400" s="122" t="s">
        <v>2477</v>
      </c>
      <c r="F400" s="8" t="s">
        <v>2478</v>
      </c>
      <c r="G400" s="142">
        <v>45832</v>
      </c>
      <c r="H400" s="143">
        <v>45834</v>
      </c>
      <c r="I400" s="142">
        <v>45832</v>
      </c>
      <c r="J400" s="143">
        <v>45833</v>
      </c>
      <c r="K400" s="143">
        <v>45833</v>
      </c>
      <c r="L400" s="138" t="s">
        <v>364</v>
      </c>
      <c r="M400" s="137" t="s">
        <v>2479</v>
      </c>
      <c r="N400" s="138" t="s">
        <v>2480</v>
      </c>
      <c r="O400" s="138">
        <v>80069</v>
      </c>
      <c r="P400" s="140" t="s">
        <v>165</v>
      </c>
      <c r="Q400" s="125" t="s">
        <v>166</v>
      </c>
      <c r="R400" s="126" t="s">
        <v>167</v>
      </c>
      <c r="S400" s="149" t="s">
        <v>168</v>
      </c>
      <c r="T400" s="150" t="s">
        <v>168</v>
      </c>
      <c r="U400" s="136" t="s">
        <v>169</v>
      </c>
      <c r="V400" s="139" t="s">
        <v>2481</v>
      </c>
      <c r="W400" s="146" t="s">
        <v>367</v>
      </c>
      <c r="X400" s="136" t="s">
        <v>2482</v>
      </c>
      <c r="Y400" s="136">
        <v>1230869</v>
      </c>
      <c r="Z400" s="136" t="s">
        <v>173</v>
      </c>
      <c r="AA400" s="136" t="s">
        <v>2483</v>
      </c>
      <c r="AB400" s="136" t="s">
        <v>173</v>
      </c>
      <c r="AC400" s="136" t="s">
        <v>174</v>
      </c>
      <c r="AD400" s="137" t="s">
        <v>28</v>
      </c>
      <c r="AE400" s="143" t="s">
        <v>189</v>
      </c>
      <c r="AF400" s="123" t="s">
        <v>177</v>
      </c>
      <c r="AG400" s="136">
        <v>1</v>
      </c>
      <c r="AH400" s="121">
        <v>0</v>
      </c>
      <c r="AI400" s="127">
        <f>IF(AD400="TIPO I",'BASE LIQUIDACION REDEBAN 2025'!$B$2,IF(AD400="TIPO II",'BASE LIQUIDACION REDEBAN 2025'!$B$3,IF(AD400="TIPO III",'BASE LIQUIDACION REDEBAN 2025'!$B$4,IF(AD400="TIPO IV",'BASE LIQUIDACION REDEBAN 2025'!$B$5,IF(AE400="AEREO",'BASE LIQUIDACION REDEBAN 2025'!$B$6,'BASE LIQUIDACION REDEBAN 2025'!$B$5)))))</f>
        <v>163813.69572160003</v>
      </c>
      <c r="AJ400" s="127">
        <f>IF(AD400="TIPO I",'BASE LIQUIDACION REDEBAN 2025'!$B$10,IF(AD400="TIPO II",'BASE LIQUIDACION REDEBAN 2025'!$B$11,IF(AD400="TIPO III",'BASE LIQUIDACION REDEBAN 2025'!$B$12,'BASE LIQUIDACION REDEBAN 2025'!$B$13)))</f>
        <v>140395.6348884</v>
      </c>
      <c r="AK400" s="128">
        <f t="shared" si="7"/>
        <v>163813.69572160003</v>
      </c>
    </row>
    <row r="401" spans="1:37" s="85" customFormat="1" ht="14.25" customHeight="1">
      <c r="A401" s="136" t="s">
        <v>81</v>
      </c>
      <c r="B401" s="8" t="str">
        <f>VLOOKUP(A401,'CENTRO DE COSTOS'!A:D,4,FALSE)</f>
        <v>MIGUEL JULIÁN HERNÁNDEZ GUARÍN</v>
      </c>
      <c r="C401" s="8" t="str">
        <f>VLOOKUP(A401,'CENTRO DE COSTOS'!A:D,2,FALSE)</f>
        <v>0004-0008</v>
      </c>
      <c r="D401" s="136">
        <v>54261</v>
      </c>
      <c r="E401" s="122" t="s">
        <v>2484</v>
      </c>
      <c r="F401" s="8" t="s">
        <v>2485</v>
      </c>
      <c r="G401" s="142">
        <v>45832</v>
      </c>
      <c r="H401" s="143">
        <v>45834</v>
      </c>
      <c r="I401" s="142">
        <v>45832</v>
      </c>
      <c r="J401" s="143">
        <v>45834</v>
      </c>
      <c r="K401" s="143">
        <v>45834</v>
      </c>
      <c r="L401" s="138" t="s">
        <v>408</v>
      </c>
      <c r="M401" s="137" t="s">
        <v>2486</v>
      </c>
      <c r="N401" s="138" t="s">
        <v>2487</v>
      </c>
      <c r="O401" s="138">
        <v>80011</v>
      </c>
      <c r="P401" s="140" t="s">
        <v>165</v>
      </c>
      <c r="Q401" s="125" t="s">
        <v>166</v>
      </c>
      <c r="R401" s="126" t="s">
        <v>167</v>
      </c>
      <c r="S401" s="149" t="s">
        <v>168</v>
      </c>
      <c r="T401" s="150" t="s">
        <v>168</v>
      </c>
      <c r="U401" s="136" t="s">
        <v>169</v>
      </c>
      <c r="V401" s="139" t="s">
        <v>2488</v>
      </c>
      <c r="W401" s="146" t="s">
        <v>846</v>
      </c>
      <c r="X401" s="136" t="s">
        <v>2489</v>
      </c>
      <c r="Y401" s="136">
        <v>1235252</v>
      </c>
      <c r="Z401" s="136" t="s">
        <v>173</v>
      </c>
      <c r="AA401" s="136" t="s">
        <v>2490</v>
      </c>
      <c r="AB401" s="136" t="s">
        <v>173</v>
      </c>
      <c r="AC401" s="136" t="s">
        <v>174</v>
      </c>
      <c r="AD401" s="137" t="s">
        <v>28</v>
      </c>
      <c r="AE401" s="143" t="s">
        <v>189</v>
      </c>
      <c r="AF401" s="123" t="s">
        <v>177</v>
      </c>
      <c r="AG401" s="136">
        <v>1</v>
      </c>
      <c r="AH401" s="121">
        <v>0</v>
      </c>
      <c r="AI401" s="127">
        <f>IF(AD401="TIPO I",'BASE LIQUIDACION REDEBAN 2025'!$B$2,IF(AD401="TIPO II",'BASE LIQUIDACION REDEBAN 2025'!$B$3,IF(AD401="TIPO III",'BASE LIQUIDACION REDEBAN 2025'!$B$4,IF(AD401="TIPO IV",'BASE LIQUIDACION REDEBAN 2025'!$B$5,IF(AE401="AEREO",'BASE LIQUIDACION REDEBAN 2025'!$B$6,'BASE LIQUIDACION REDEBAN 2025'!$B$5)))))</f>
        <v>163813.69572160003</v>
      </c>
      <c r="AJ401" s="127">
        <f>IF(AD401="TIPO I",'BASE LIQUIDACION REDEBAN 2025'!$B$10,IF(AD401="TIPO II",'BASE LIQUIDACION REDEBAN 2025'!$B$11,IF(AD401="TIPO III",'BASE LIQUIDACION REDEBAN 2025'!$B$12,'BASE LIQUIDACION REDEBAN 2025'!$B$13)))</f>
        <v>140395.6348884</v>
      </c>
      <c r="AK401" s="128">
        <f t="shared" si="7"/>
        <v>163813.69572160003</v>
      </c>
    </row>
    <row r="402" spans="1:37" s="85" customFormat="1" ht="14.25" customHeight="1">
      <c r="A402" s="136" t="s">
        <v>81</v>
      </c>
      <c r="B402" s="8" t="str">
        <f>VLOOKUP(A402,'CENTRO DE COSTOS'!A:D,4,FALSE)</f>
        <v>MIGUEL JULIÁN HERNÁNDEZ GUARÍN</v>
      </c>
      <c r="C402" s="8" t="str">
        <f>VLOOKUP(A402,'CENTRO DE COSTOS'!A:D,2,FALSE)</f>
        <v>0004-0008</v>
      </c>
      <c r="D402" s="136">
        <v>54261</v>
      </c>
      <c r="E402" s="122" t="s">
        <v>2491</v>
      </c>
      <c r="F402" s="8" t="s">
        <v>2492</v>
      </c>
      <c r="G402" s="142">
        <v>45832</v>
      </c>
      <c r="H402" s="143">
        <v>45834</v>
      </c>
      <c r="I402" s="142">
        <v>45832</v>
      </c>
      <c r="J402" s="143">
        <v>45834</v>
      </c>
      <c r="K402" s="143">
        <v>45834</v>
      </c>
      <c r="L402" s="138" t="s">
        <v>408</v>
      </c>
      <c r="M402" s="137" t="s">
        <v>2486</v>
      </c>
      <c r="N402" s="138" t="s">
        <v>2493</v>
      </c>
      <c r="O402" s="138">
        <v>80012</v>
      </c>
      <c r="P402" s="140" t="s">
        <v>165</v>
      </c>
      <c r="Q402" s="125" t="s">
        <v>166</v>
      </c>
      <c r="R402" s="126" t="s">
        <v>167</v>
      </c>
      <c r="S402" s="149" t="s">
        <v>168</v>
      </c>
      <c r="T402" s="150" t="s">
        <v>168</v>
      </c>
      <c r="U402" s="136" t="s">
        <v>169</v>
      </c>
      <c r="V402" s="139" t="s">
        <v>2494</v>
      </c>
      <c r="W402" s="146" t="s">
        <v>846</v>
      </c>
      <c r="X402" s="136" t="s">
        <v>2495</v>
      </c>
      <c r="Y402" s="136">
        <v>1242559</v>
      </c>
      <c r="Z402" s="136" t="s">
        <v>173</v>
      </c>
      <c r="AA402" s="136" t="s">
        <v>2496</v>
      </c>
      <c r="AB402" s="136" t="s">
        <v>173</v>
      </c>
      <c r="AC402" s="136" t="s">
        <v>174</v>
      </c>
      <c r="AD402" s="137" t="s">
        <v>28</v>
      </c>
      <c r="AE402" s="143" t="s">
        <v>189</v>
      </c>
      <c r="AF402" s="123" t="s">
        <v>177</v>
      </c>
      <c r="AG402" s="136">
        <v>1</v>
      </c>
      <c r="AH402" s="121">
        <v>0</v>
      </c>
      <c r="AI402" s="127">
        <f>IF(AD402="TIPO I",'BASE LIQUIDACION REDEBAN 2025'!$B$2,IF(AD402="TIPO II",'BASE LIQUIDACION REDEBAN 2025'!$B$3,IF(AD402="TIPO III",'BASE LIQUIDACION REDEBAN 2025'!$B$4,IF(AD402="TIPO IV",'BASE LIQUIDACION REDEBAN 2025'!$B$5,IF(AE402="AEREO",'BASE LIQUIDACION REDEBAN 2025'!$B$6,'BASE LIQUIDACION REDEBAN 2025'!$B$5)))))</f>
        <v>163813.69572160003</v>
      </c>
      <c r="AJ402" s="127">
        <f>IF(AD402="TIPO I",'BASE LIQUIDACION REDEBAN 2025'!$B$10,IF(AD402="TIPO II",'BASE LIQUIDACION REDEBAN 2025'!$B$11,IF(AD402="TIPO III",'BASE LIQUIDACION REDEBAN 2025'!$B$12,'BASE LIQUIDACION REDEBAN 2025'!$B$13)))</f>
        <v>140395.6348884</v>
      </c>
      <c r="AK402" s="128">
        <f t="shared" si="7"/>
        <v>163813.69572160003</v>
      </c>
    </row>
    <row r="403" spans="1:37" s="85" customFormat="1" ht="14.25" customHeight="1">
      <c r="A403" s="136" t="s">
        <v>86</v>
      </c>
      <c r="B403" s="8" t="str">
        <f>VLOOKUP(A403,'CENTRO DE COSTOS'!A:D,4,FALSE)</f>
        <v>KEVIN ALEXIS CORZO BUSTOS</v>
      </c>
      <c r="C403" s="8" t="str">
        <f>VLOOKUP(A403,'CENTRO DE COSTOS'!A:D,2,FALSE)</f>
        <v>0004-0007</v>
      </c>
      <c r="D403" s="136">
        <v>73001</v>
      </c>
      <c r="E403" s="122" t="s">
        <v>2497</v>
      </c>
      <c r="F403" s="8" t="s">
        <v>2498</v>
      </c>
      <c r="G403" s="142">
        <v>45832</v>
      </c>
      <c r="H403" s="143">
        <v>45834</v>
      </c>
      <c r="I403" s="142">
        <v>45832</v>
      </c>
      <c r="J403" s="143">
        <v>45833</v>
      </c>
      <c r="K403" s="143">
        <v>45833</v>
      </c>
      <c r="L403" s="138" t="s">
        <v>870</v>
      </c>
      <c r="M403" s="137" t="s">
        <v>86</v>
      </c>
      <c r="N403" s="138" t="s">
        <v>2499</v>
      </c>
      <c r="O403" s="138">
        <v>80023</v>
      </c>
      <c r="P403" s="140" t="s">
        <v>165</v>
      </c>
      <c r="Q403" s="125" t="s">
        <v>166</v>
      </c>
      <c r="R403" s="126" t="s">
        <v>167</v>
      </c>
      <c r="S403" s="149" t="s">
        <v>168</v>
      </c>
      <c r="T403" s="150" t="s">
        <v>168</v>
      </c>
      <c r="U403" s="136" t="s">
        <v>169</v>
      </c>
      <c r="V403" s="139" t="s">
        <v>2500</v>
      </c>
      <c r="W403" s="146" t="s">
        <v>1632</v>
      </c>
      <c r="X403" s="136" t="s">
        <v>2501</v>
      </c>
      <c r="Y403" s="136">
        <v>1037064</v>
      </c>
      <c r="Z403" s="136" t="s">
        <v>173</v>
      </c>
      <c r="AA403" s="136">
        <v>877448</v>
      </c>
      <c r="AB403" s="136" t="s">
        <v>173</v>
      </c>
      <c r="AC403" s="136" t="s">
        <v>174</v>
      </c>
      <c r="AD403" s="137" t="s">
        <v>25</v>
      </c>
      <c r="AE403" s="143" t="s">
        <v>189</v>
      </c>
      <c r="AF403" s="123" t="s">
        <v>177</v>
      </c>
      <c r="AG403" s="136">
        <v>1</v>
      </c>
      <c r="AH403" s="121">
        <v>0</v>
      </c>
      <c r="AI403" s="127">
        <f>IF(AD403="TIPO I",'BASE LIQUIDACION REDEBAN 2025'!$B$2,IF(AD403="TIPO II",'BASE LIQUIDACION REDEBAN 2025'!$B$3,IF(AD403="TIPO III",'BASE LIQUIDACION REDEBAN 2025'!$B$4,IF(AD403="TIPO IV",'BASE LIQUIDACION REDEBAN 2025'!$B$5,IF(AE403="AEREO",'BASE LIQUIDACION REDEBAN 2025'!$B$6,'BASE LIQUIDACION REDEBAN 2025'!$B$5)))))</f>
        <v>75096.394270399993</v>
      </c>
      <c r="AJ403" s="127">
        <f>IF(AD403="TIPO I",'BASE LIQUIDACION REDEBAN 2025'!$B$10,IF(AD403="TIPO II",'BASE LIQUIDACION REDEBAN 2025'!$B$11,IF(AD403="TIPO III",'BASE LIQUIDACION REDEBAN 2025'!$B$12,'BASE LIQUIDACION REDEBAN 2025'!$B$13)))</f>
        <v>75096.394270399993</v>
      </c>
      <c r="AK403" s="128">
        <f t="shared" si="7"/>
        <v>75096.394270399993</v>
      </c>
    </row>
    <row r="404" spans="1:37" s="85" customFormat="1" ht="14.25" customHeight="1">
      <c r="A404" s="136" t="s">
        <v>64</v>
      </c>
      <c r="B404" s="8" t="str">
        <f>VLOOKUP(A404,'CENTRO DE COSTOS'!A:D,4,FALSE)</f>
        <v>JOSE MAURICIO HERNANDEZ ROJAS</v>
      </c>
      <c r="C404" s="8" t="str">
        <f>VLOOKUP(A404,'CENTRO DE COSTOS'!A:D,2,FALSE)</f>
        <v>0004-0001</v>
      </c>
      <c r="D404" s="136">
        <v>8001</v>
      </c>
      <c r="E404" s="122" t="s">
        <v>2502</v>
      </c>
      <c r="F404" s="8" t="s">
        <v>2503</v>
      </c>
      <c r="G404" s="142">
        <v>45832</v>
      </c>
      <c r="H404" s="143">
        <v>45834</v>
      </c>
      <c r="I404" s="142">
        <v>45832</v>
      </c>
      <c r="J404" s="143">
        <v>45833</v>
      </c>
      <c r="K404" s="143">
        <v>45833</v>
      </c>
      <c r="L404" s="138" t="s">
        <v>277</v>
      </c>
      <c r="M404" s="137" t="s">
        <v>64</v>
      </c>
      <c r="N404" s="138" t="s">
        <v>2504</v>
      </c>
      <c r="O404" s="138">
        <v>79975</v>
      </c>
      <c r="P404" s="140" t="s">
        <v>165</v>
      </c>
      <c r="Q404" s="125" t="s">
        <v>166</v>
      </c>
      <c r="R404" s="126" t="s">
        <v>167</v>
      </c>
      <c r="S404" s="149" t="s">
        <v>168</v>
      </c>
      <c r="T404" s="150" t="s">
        <v>168</v>
      </c>
      <c r="U404" s="136" t="s">
        <v>169</v>
      </c>
      <c r="V404" s="139" t="s">
        <v>2505</v>
      </c>
      <c r="W404" s="146" t="s">
        <v>280</v>
      </c>
      <c r="X404" s="136" t="s">
        <v>2506</v>
      </c>
      <c r="Y404" s="136">
        <v>991115</v>
      </c>
      <c r="Z404" s="136" t="s">
        <v>173</v>
      </c>
      <c r="AA404" s="136">
        <v>770614</v>
      </c>
      <c r="AB404" s="136" t="s">
        <v>173</v>
      </c>
      <c r="AC404" s="136" t="s">
        <v>174</v>
      </c>
      <c r="AD404" s="137" t="s">
        <v>25</v>
      </c>
      <c r="AE404" s="143" t="s">
        <v>189</v>
      </c>
      <c r="AF404" s="123" t="s">
        <v>177</v>
      </c>
      <c r="AG404" s="136">
        <v>1</v>
      </c>
      <c r="AH404" s="121">
        <v>0</v>
      </c>
      <c r="AI404" s="127">
        <f>IF(AD404="TIPO I",'BASE LIQUIDACION REDEBAN 2025'!$B$2,IF(AD404="TIPO II",'BASE LIQUIDACION REDEBAN 2025'!$B$3,IF(AD404="TIPO III",'BASE LIQUIDACION REDEBAN 2025'!$B$4,IF(AD404="TIPO IV",'BASE LIQUIDACION REDEBAN 2025'!$B$5,IF(AE404="AEREO",'BASE LIQUIDACION REDEBAN 2025'!$B$6,'BASE LIQUIDACION REDEBAN 2025'!$B$5)))))</f>
        <v>75096.394270399993</v>
      </c>
      <c r="AJ404" s="127">
        <f>IF(AD404="TIPO I",'BASE LIQUIDACION REDEBAN 2025'!$B$10,IF(AD404="TIPO II",'BASE LIQUIDACION REDEBAN 2025'!$B$11,IF(AD404="TIPO III",'BASE LIQUIDACION REDEBAN 2025'!$B$12,'BASE LIQUIDACION REDEBAN 2025'!$B$13)))</f>
        <v>75096.394270399993</v>
      </c>
      <c r="AK404" s="128">
        <f t="shared" si="7"/>
        <v>75096.394270399993</v>
      </c>
    </row>
    <row r="405" spans="1:37" s="85" customFormat="1" ht="14.25" customHeight="1">
      <c r="A405" s="136" t="s">
        <v>80</v>
      </c>
      <c r="B405" s="8" t="str">
        <f>VLOOKUP(A405,'CENTRO DE COSTOS'!A:D,4,FALSE)</f>
        <v>JOSE MAURICIO HERNANDEZ ROJAS</v>
      </c>
      <c r="C405" s="8" t="str">
        <f>VLOOKUP(A405,'CENTRO DE COSTOS'!A:D,2,FALSE)</f>
        <v>0004-0001</v>
      </c>
      <c r="D405" s="136">
        <v>13001</v>
      </c>
      <c r="E405" s="122" t="s">
        <v>2507</v>
      </c>
      <c r="F405" s="8" t="s">
        <v>2508</v>
      </c>
      <c r="G405" s="142">
        <v>45832</v>
      </c>
      <c r="H405" s="143">
        <v>45834</v>
      </c>
      <c r="I405" s="142">
        <v>45832</v>
      </c>
      <c r="J405" s="143">
        <v>45833</v>
      </c>
      <c r="K405" s="143">
        <v>45833</v>
      </c>
      <c r="L405" s="138" t="s">
        <v>364</v>
      </c>
      <c r="M405" s="137" t="s">
        <v>80</v>
      </c>
      <c r="N405" s="138" t="s">
        <v>2509</v>
      </c>
      <c r="O405" s="138">
        <v>79999</v>
      </c>
      <c r="P405" s="140" t="s">
        <v>165</v>
      </c>
      <c r="Q405" s="125" t="s">
        <v>166</v>
      </c>
      <c r="R405" s="126" t="s">
        <v>167</v>
      </c>
      <c r="S405" s="149" t="s">
        <v>168</v>
      </c>
      <c r="T405" s="150" t="s">
        <v>168</v>
      </c>
      <c r="U405" s="136" t="s">
        <v>169</v>
      </c>
      <c r="V405" s="139" t="s">
        <v>2510</v>
      </c>
      <c r="W405" s="146" t="s">
        <v>1180</v>
      </c>
      <c r="X405" s="136" t="s">
        <v>2511</v>
      </c>
      <c r="Y405" s="136">
        <v>1230874</v>
      </c>
      <c r="Z405" s="136" t="s">
        <v>173</v>
      </c>
      <c r="AA405" s="136" t="s">
        <v>2512</v>
      </c>
      <c r="AB405" s="136" t="s">
        <v>173</v>
      </c>
      <c r="AC405" s="136" t="s">
        <v>174</v>
      </c>
      <c r="AD405" s="137" t="s">
        <v>25</v>
      </c>
      <c r="AE405" s="143" t="s">
        <v>189</v>
      </c>
      <c r="AF405" s="123" t="s">
        <v>177</v>
      </c>
      <c r="AG405" s="136">
        <v>1</v>
      </c>
      <c r="AH405" s="121">
        <v>0</v>
      </c>
      <c r="AI405" s="127">
        <f>IF(AD405="TIPO I",'BASE LIQUIDACION REDEBAN 2025'!$B$2,IF(AD405="TIPO II",'BASE LIQUIDACION REDEBAN 2025'!$B$3,IF(AD405="TIPO III",'BASE LIQUIDACION REDEBAN 2025'!$B$4,IF(AD405="TIPO IV",'BASE LIQUIDACION REDEBAN 2025'!$B$5,IF(AE405="AEREO",'BASE LIQUIDACION REDEBAN 2025'!$B$6,'BASE LIQUIDACION REDEBAN 2025'!$B$5)))))</f>
        <v>75096.394270399993</v>
      </c>
      <c r="AJ405" s="127">
        <f>IF(AD405="TIPO I",'BASE LIQUIDACION REDEBAN 2025'!$B$10,IF(AD405="TIPO II",'BASE LIQUIDACION REDEBAN 2025'!$B$11,IF(AD405="TIPO III",'BASE LIQUIDACION REDEBAN 2025'!$B$12,'BASE LIQUIDACION REDEBAN 2025'!$B$13)))</f>
        <v>75096.394270399993</v>
      </c>
      <c r="AK405" s="128">
        <f t="shared" si="7"/>
        <v>75096.394270399993</v>
      </c>
    </row>
    <row r="406" spans="1:37" s="85" customFormat="1" ht="14.25" customHeight="1">
      <c r="A406" s="136" t="s">
        <v>92</v>
      </c>
      <c r="B406" s="8" t="str">
        <f>VLOOKUP(A406,'CENTRO DE COSTOS'!A:D,4,FALSE)</f>
        <v>KEVIN ALEXIS CORZO BUSTOS</v>
      </c>
      <c r="C406" s="8" t="str">
        <f>VLOOKUP(A406,'CENTRO DE COSTOS'!A:D,2,FALSE)</f>
        <v>0004-0007</v>
      </c>
      <c r="D406" s="136">
        <v>18001</v>
      </c>
      <c r="E406" s="122" t="s">
        <v>2513</v>
      </c>
      <c r="F406" s="8" t="s">
        <v>2514</v>
      </c>
      <c r="G406" s="142">
        <v>45832</v>
      </c>
      <c r="H406" s="143">
        <v>45834</v>
      </c>
      <c r="I406" s="142">
        <v>45832</v>
      </c>
      <c r="J406" s="143">
        <v>45833</v>
      </c>
      <c r="K406" s="143">
        <v>45833</v>
      </c>
      <c r="L406" s="138" t="s">
        <v>1649</v>
      </c>
      <c r="M406" s="137" t="s">
        <v>82</v>
      </c>
      <c r="N406" s="138" t="s">
        <v>2515</v>
      </c>
      <c r="O406" s="138">
        <v>80015</v>
      </c>
      <c r="P406" s="140" t="s">
        <v>165</v>
      </c>
      <c r="Q406" s="125" t="s">
        <v>166</v>
      </c>
      <c r="R406" s="126" t="s">
        <v>167</v>
      </c>
      <c r="S406" s="149" t="s">
        <v>168</v>
      </c>
      <c r="T406" s="150" t="s">
        <v>168</v>
      </c>
      <c r="U406" s="136" t="s">
        <v>169</v>
      </c>
      <c r="V406" s="139" t="s">
        <v>2516</v>
      </c>
      <c r="W406" s="146" t="s">
        <v>1653</v>
      </c>
      <c r="X406" s="136" t="s">
        <v>2517</v>
      </c>
      <c r="Y406" s="136">
        <v>878823</v>
      </c>
      <c r="Z406" s="136" t="s">
        <v>173</v>
      </c>
      <c r="AA406" s="136">
        <v>1144404</v>
      </c>
      <c r="AB406" s="136" t="s">
        <v>173</v>
      </c>
      <c r="AC406" s="136" t="s">
        <v>174</v>
      </c>
      <c r="AD406" s="137" t="s">
        <v>32</v>
      </c>
      <c r="AE406" s="143" t="s">
        <v>189</v>
      </c>
      <c r="AF406" s="123" t="s">
        <v>177</v>
      </c>
      <c r="AG406" s="136">
        <v>1</v>
      </c>
      <c r="AH406" s="121">
        <v>0</v>
      </c>
      <c r="AI406" s="127">
        <f>IF(AD406="TIPO I",'BASE LIQUIDACION REDEBAN 2025'!$B$2,IF(AD406="TIPO II",'BASE LIQUIDACION REDEBAN 2025'!$B$3,IF(AD406="TIPO III",'BASE LIQUIDACION REDEBAN 2025'!$B$4,IF(AD406="TIPO IV",'BASE LIQUIDACION REDEBAN 2025'!$B$5,IF(AE406="AEREO",'BASE LIQUIDACION REDEBAN 2025'!$B$6,'BASE LIQUIDACION REDEBAN 2025'!$B$5)))))</f>
        <v>504832.64687880001</v>
      </c>
      <c r="AJ406" s="127">
        <f>IF(AD406="TIPO I",'BASE LIQUIDACION REDEBAN 2025'!$B$10,IF(AD406="TIPO II",'BASE LIQUIDACION REDEBAN 2025'!$B$11,IF(AD406="TIPO III",'BASE LIQUIDACION REDEBAN 2025'!$B$12,'BASE LIQUIDACION REDEBAN 2025'!$B$13)))</f>
        <v>196536.5258152</v>
      </c>
      <c r="AK406" s="128">
        <f t="shared" si="7"/>
        <v>504832.64687880001</v>
      </c>
    </row>
    <row r="407" spans="1:37" s="85" customFormat="1" ht="14.25" customHeight="1">
      <c r="A407" s="136" t="s">
        <v>98</v>
      </c>
      <c r="B407" s="8" t="str">
        <f>VLOOKUP(A407,'CENTRO DE COSTOS'!A:D,4,FALSE)</f>
        <v>MIGUEL JULIÁN HERNÁNDEZ GUARÍN</v>
      </c>
      <c r="C407" s="8" t="str">
        <f>VLOOKUP(A407,'CENTRO DE COSTOS'!A:D,2,FALSE)</f>
        <v>0004-0008</v>
      </c>
      <c r="D407" s="136">
        <v>15001</v>
      </c>
      <c r="E407" s="122" t="s">
        <v>2518</v>
      </c>
      <c r="F407" s="8" t="s">
        <v>2519</v>
      </c>
      <c r="G407" s="142">
        <v>45832</v>
      </c>
      <c r="H407" s="143">
        <v>45834</v>
      </c>
      <c r="I407" s="142">
        <v>45832</v>
      </c>
      <c r="J407" s="143">
        <v>45833</v>
      </c>
      <c r="K407" s="143">
        <v>45833</v>
      </c>
      <c r="L407" s="138" t="s">
        <v>371</v>
      </c>
      <c r="M407" s="137" t="s">
        <v>98</v>
      </c>
      <c r="N407" s="138" t="s">
        <v>2520</v>
      </c>
      <c r="O407" s="138">
        <v>80068</v>
      </c>
      <c r="P407" s="140" t="s">
        <v>165</v>
      </c>
      <c r="Q407" s="125" t="s">
        <v>166</v>
      </c>
      <c r="R407" s="126" t="s">
        <v>167</v>
      </c>
      <c r="S407" s="149" t="s">
        <v>168</v>
      </c>
      <c r="T407" s="150" t="s">
        <v>168</v>
      </c>
      <c r="U407" s="136" t="s">
        <v>169</v>
      </c>
      <c r="V407" s="139" t="s">
        <v>2521</v>
      </c>
      <c r="W407" s="146" t="s">
        <v>1163</v>
      </c>
      <c r="X407" s="136" t="s">
        <v>2522</v>
      </c>
      <c r="Y407" s="136">
        <v>1242413</v>
      </c>
      <c r="Z407" s="136">
        <v>274888</v>
      </c>
      <c r="AA407" s="136" t="s">
        <v>2523</v>
      </c>
      <c r="AB407" s="136" t="s">
        <v>173</v>
      </c>
      <c r="AC407" s="136" t="s">
        <v>174</v>
      </c>
      <c r="AD407" s="137" t="s">
        <v>25</v>
      </c>
      <c r="AE407" s="143" t="s">
        <v>189</v>
      </c>
      <c r="AF407" s="123" t="s">
        <v>177</v>
      </c>
      <c r="AG407" s="136">
        <v>1</v>
      </c>
      <c r="AH407" s="121">
        <v>0</v>
      </c>
      <c r="AI407" s="127">
        <f>IF(AD407="TIPO I",'BASE LIQUIDACION REDEBAN 2025'!$B$2,IF(AD407="TIPO II",'BASE LIQUIDACION REDEBAN 2025'!$B$3,IF(AD407="TIPO III",'BASE LIQUIDACION REDEBAN 2025'!$B$4,IF(AD407="TIPO IV",'BASE LIQUIDACION REDEBAN 2025'!$B$5,IF(AE407="AEREO",'BASE LIQUIDACION REDEBAN 2025'!$B$6,'BASE LIQUIDACION REDEBAN 2025'!$B$5)))))</f>
        <v>75096.394270399993</v>
      </c>
      <c r="AJ407" s="127">
        <f>IF(AD407="TIPO I",'BASE LIQUIDACION REDEBAN 2025'!$B$10,IF(AD407="TIPO II",'BASE LIQUIDACION REDEBAN 2025'!$B$11,IF(AD407="TIPO III",'BASE LIQUIDACION REDEBAN 2025'!$B$12,'BASE LIQUIDACION REDEBAN 2025'!$B$13)))</f>
        <v>75096.394270399993</v>
      </c>
      <c r="AK407" s="128">
        <f t="shared" si="7"/>
        <v>75096.394270399993</v>
      </c>
    </row>
    <row r="408" spans="1:37" s="85" customFormat="1" ht="14.25" customHeight="1">
      <c r="A408" s="136" t="s">
        <v>72</v>
      </c>
      <c r="B408" s="8" t="str">
        <f>VLOOKUP(A408,'CENTRO DE COSTOS'!A:D,4,FALSE)</f>
        <v>MIGUEL JULIÁN HERNÁNDEZ GUARÍN</v>
      </c>
      <c r="C408" s="8" t="str">
        <f>VLOOKUP(A408,'CENTRO DE COSTOS'!A:D,2,FALSE)</f>
        <v>0004-0008</v>
      </c>
      <c r="D408" s="136">
        <v>68001</v>
      </c>
      <c r="E408" s="122" t="s">
        <v>2524</v>
      </c>
      <c r="F408" s="8" t="s">
        <v>2525</v>
      </c>
      <c r="G408" s="142">
        <v>45832</v>
      </c>
      <c r="H408" s="143">
        <v>45834</v>
      </c>
      <c r="I408" s="142">
        <v>45832</v>
      </c>
      <c r="J408" s="143">
        <v>45833</v>
      </c>
      <c r="K408" s="143">
        <v>45833</v>
      </c>
      <c r="L408" s="138" t="s">
        <v>180</v>
      </c>
      <c r="M408" s="137" t="s">
        <v>72</v>
      </c>
      <c r="N408" s="138" t="s">
        <v>2526</v>
      </c>
      <c r="O408" s="138">
        <v>79986</v>
      </c>
      <c r="P408" s="140" t="s">
        <v>165</v>
      </c>
      <c r="Q408" s="125" t="s">
        <v>166</v>
      </c>
      <c r="R408" s="126" t="s">
        <v>167</v>
      </c>
      <c r="S408" s="149" t="s">
        <v>168</v>
      </c>
      <c r="T408" s="150" t="s">
        <v>168</v>
      </c>
      <c r="U408" s="136" t="s">
        <v>169</v>
      </c>
      <c r="V408" s="139" t="s">
        <v>2527</v>
      </c>
      <c r="W408" s="146" t="s">
        <v>855</v>
      </c>
      <c r="X408" s="136" t="s">
        <v>2528</v>
      </c>
      <c r="Y408" s="136">
        <v>1235326</v>
      </c>
      <c r="Z408" s="136">
        <v>768647</v>
      </c>
      <c r="AA408" s="136" t="s">
        <v>2529</v>
      </c>
      <c r="AB408" s="136" t="s">
        <v>173</v>
      </c>
      <c r="AC408" s="136" t="s">
        <v>174</v>
      </c>
      <c r="AD408" s="137" t="s">
        <v>25</v>
      </c>
      <c r="AE408" s="143" t="s">
        <v>189</v>
      </c>
      <c r="AF408" s="123" t="s">
        <v>177</v>
      </c>
      <c r="AG408" s="136">
        <v>1</v>
      </c>
      <c r="AH408" s="121">
        <v>0</v>
      </c>
      <c r="AI408" s="127">
        <f>IF(AD408="TIPO I",'BASE LIQUIDACION REDEBAN 2025'!$B$2,IF(AD408="TIPO II",'BASE LIQUIDACION REDEBAN 2025'!$B$3,IF(AD408="TIPO III",'BASE LIQUIDACION REDEBAN 2025'!$B$4,IF(AD408="TIPO IV",'BASE LIQUIDACION REDEBAN 2025'!$B$5,IF(AE408="AEREO",'BASE LIQUIDACION REDEBAN 2025'!$B$6,'BASE LIQUIDACION REDEBAN 2025'!$B$5)))))</f>
        <v>75096.394270399993</v>
      </c>
      <c r="AJ408" s="127">
        <f>IF(AD408="TIPO I",'BASE LIQUIDACION REDEBAN 2025'!$B$10,IF(AD408="TIPO II",'BASE LIQUIDACION REDEBAN 2025'!$B$11,IF(AD408="TIPO III",'BASE LIQUIDACION REDEBAN 2025'!$B$12,'BASE LIQUIDACION REDEBAN 2025'!$B$13)))</f>
        <v>75096.394270399993</v>
      </c>
      <c r="AK408" s="128">
        <f t="shared" si="7"/>
        <v>75096.394270399993</v>
      </c>
    </row>
    <row r="409" spans="1:37" s="85" customFormat="1" ht="14.25" customHeight="1">
      <c r="A409" s="136" t="s">
        <v>99</v>
      </c>
      <c r="B409" s="8" t="str">
        <f>VLOOKUP(A409,'CENTRO DE COSTOS'!A:D,4,FALSE)</f>
        <v>JOSE MAURICIO HERNANDEZ ROJAS</v>
      </c>
      <c r="C409" s="8" t="str">
        <f>VLOOKUP(A409,'CENTRO DE COSTOS'!A:D,2,FALSE)</f>
        <v>0004-0001</v>
      </c>
      <c r="D409" s="136">
        <v>13074</v>
      </c>
      <c r="E409" s="122" t="s">
        <v>2530</v>
      </c>
      <c r="F409" s="8" t="s">
        <v>2531</v>
      </c>
      <c r="G409" s="142">
        <v>45832</v>
      </c>
      <c r="H409" s="143">
        <v>45834</v>
      </c>
      <c r="I409" s="142">
        <v>45832</v>
      </c>
      <c r="J409" s="143">
        <v>45833</v>
      </c>
      <c r="K409" s="143">
        <v>45833</v>
      </c>
      <c r="L409" s="138" t="s">
        <v>364</v>
      </c>
      <c r="M409" s="137" t="s">
        <v>2532</v>
      </c>
      <c r="N409" s="138" t="s">
        <v>2533</v>
      </c>
      <c r="O409" s="138">
        <v>79974</v>
      </c>
      <c r="P409" s="140" t="s">
        <v>165</v>
      </c>
      <c r="Q409" s="125" t="s">
        <v>166</v>
      </c>
      <c r="R409" s="126" t="s">
        <v>167</v>
      </c>
      <c r="S409" s="149" t="s">
        <v>168</v>
      </c>
      <c r="T409" s="150" t="s">
        <v>168</v>
      </c>
      <c r="U409" s="136" t="s">
        <v>169</v>
      </c>
      <c r="V409" s="139" t="s">
        <v>2534</v>
      </c>
      <c r="W409" s="146" t="s">
        <v>506</v>
      </c>
      <c r="X409" s="136" t="s">
        <v>2535</v>
      </c>
      <c r="Y409" s="136">
        <v>1242535</v>
      </c>
      <c r="Z409" s="136" t="s">
        <v>173</v>
      </c>
      <c r="AA409" s="136" t="s">
        <v>2536</v>
      </c>
      <c r="AB409" s="136" t="s">
        <v>173</v>
      </c>
      <c r="AC409" s="136" t="s">
        <v>174</v>
      </c>
      <c r="AD409" s="137" t="s">
        <v>32</v>
      </c>
      <c r="AE409" s="143" t="s">
        <v>189</v>
      </c>
      <c r="AF409" s="123" t="s">
        <v>177</v>
      </c>
      <c r="AG409" s="136">
        <v>1</v>
      </c>
      <c r="AH409" s="121">
        <v>0</v>
      </c>
      <c r="AI409" s="127">
        <f>IF(AD409="TIPO I",'BASE LIQUIDACION REDEBAN 2025'!$B$2,IF(AD409="TIPO II",'BASE LIQUIDACION REDEBAN 2025'!$B$3,IF(AD409="TIPO III",'BASE LIQUIDACION REDEBAN 2025'!$B$4,IF(AD409="TIPO IV",'BASE LIQUIDACION REDEBAN 2025'!$B$5,IF(AE409="AEREO",'BASE LIQUIDACION REDEBAN 2025'!$B$6,'BASE LIQUIDACION REDEBAN 2025'!$B$5)))))</f>
        <v>504832.64687880001</v>
      </c>
      <c r="AJ409" s="127">
        <f>IF(AD409="TIPO I",'BASE LIQUIDACION REDEBAN 2025'!$B$10,IF(AD409="TIPO II",'BASE LIQUIDACION REDEBAN 2025'!$B$11,IF(AD409="TIPO III",'BASE LIQUIDACION REDEBAN 2025'!$B$12,'BASE LIQUIDACION REDEBAN 2025'!$B$13)))</f>
        <v>196536.5258152</v>
      </c>
      <c r="AK409" s="128">
        <f t="shared" si="7"/>
        <v>504832.64687880001</v>
      </c>
    </row>
    <row r="410" spans="1:37" s="85" customFormat="1" ht="14.25" customHeight="1">
      <c r="A410" s="136" t="s">
        <v>68</v>
      </c>
      <c r="B410" s="8" t="str">
        <f>VLOOKUP(A410,'CENTRO DE COSTOS'!A:D,4,FALSE)</f>
        <v>WILLIAM ASDRUBAL ROZO ROZO</v>
      </c>
      <c r="C410" s="8" t="str">
        <f>VLOOKUP(A410,'CENTRO DE COSTOS'!A:D,2,FALSE)</f>
        <v>0004-0004</v>
      </c>
      <c r="D410" s="136">
        <v>11001</v>
      </c>
      <c r="E410" s="122" t="s">
        <v>2537</v>
      </c>
      <c r="F410" s="8" t="s">
        <v>2538</v>
      </c>
      <c r="G410" s="142">
        <v>45832</v>
      </c>
      <c r="H410" s="143">
        <v>45834</v>
      </c>
      <c r="I410" s="142">
        <v>45832</v>
      </c>
      <c r="J410" s="143">
        <v>45833</v>
      </c>
      <c r="K410" s="143">
        <v>45833</v>
      </c>
      <c r="L410" s="138" t="s">
        <v>298</v>
      </c>
      <c r="M410" s="137" t="s">
        <v>68</v>
      </c>
      <c r="N410" s="138" t="s">
        <v>2539</v>
      </c>
      <c r="O410" s="138">
        <v>79983</v>
      </c>
      <c r="P410" s="140" t="s">
        <v>165</v>
      </c>
      <c r="Q410" s="125" t="s">
        <v>166</v>
      </c>
      <c r="R410" s="126" t="s">
        <v>167</v>
      </c>
      <c r="S410" s="149" t="s">
        <v>168</v>
      </c>
      <c r="T410" s="150" t="s">
        <v>168</v>
      </c>
      <c r="U410" s="136" t="s">
        <v>169</v>
      </c>
      <c r="V410" s="139" t="s">
        <v>2540</v>
      </c>
      <c r="W410" s="146" t="s">
        <v>608</v>
      </c>
      <c r="X410" s="136" t="s">
        <v>2541</v>
      </c>
      <c r="Y410" s="136">
        <v>948186</v>
      </c>
      <c r="Z410" s="136" t="s">
        <v>173</v>
      </c>
      <c r="AA410" s="136">
        <v>528383</v>
      </c>
      <c r="AB410" s="136" t="s">
        <v>173</v>
      </c>
      <c r="AC410" s="136" t="s">
        <v>174</v>
      </c>
      <c r="AD410" s="137" t="s">
        <v>25</v>
      </c>
      <c r="AE410" s="143" t="s">
        <v>189</v>
      </c>
      <c r="AF410" s="123" t="s">
        <v>177</v>
      </c>
      <c r="AG410" s="136">
        <v>1</v>
      </c>
      <c r="AH410" s="121">
        <v>0</v>
      </c>
      <c r="AI410" s="127">
        <f>IF(AD410="TIPO I",'BASE LIQUIDACION REDEBAN 2025'!$B$2,IF(AD410="TIPO II",'BASE LIQUIDACION REDEBAN 2025'!$B$3,IF(AD410="TIPO III",'BASE LIQUIDACION REDEBAN 2025'!$B$4,IF(AD410="TIPO IV",'BASE LIQUIDACION REDEBAN 2025'!$B$5,IF(AE410="AEREO",'BASE LIQUIDACION REDEBAN 2025'!$B$6,'BASE LIQUIDACION REDEBAN 2025'!$B$5)))))</f>
        <v>75096.394270399993</v>
      </c>
      <c r="AJ410" s="127">
        <f>IF(AD410="TIPO I",'BASE LIQUIDACION REDEBAN 2025'!$B$10,IF(AD410="TIPO II",'BASE LIQUIDACION REDEBAN 2025'!$B$11,IF(AD410="TIPO III",'BASE LIQUIDACION REDEBAN 2025'!$B$12,'BASE LIQUIDACION REDEBAN 2025'!$B$13)))</f>
        <v>75096.394270399993</v>
      </c>
      <c r="AK410" s="128">
        <f t="shared" si="7"/>
        <v>75096.394270399993</v>
      </c>
    </row>
    <row r="411" spans="1:37" s="85" customFormat="1" ht="14.25" customHeight="1">
      <c r="A411" s="136" t="s">
        <v>90</v>
      </c>
      <c r="B411" s="8" t="str">
        <f>VLOOKUP(A411,'CENTRO DE COSTOS'!A:D,4,FALSE)</f>
        <v>JUAN SEBASTIÁN RÍOS CASTRILLÓN</v>
      </c>
      <c r="C411" s="8" t="str">
        <f>VLOOKUP(A411,'CENTRO DE COSTOS'!A:D,2,FALSE)</f>
        <v>0004-0005</v>
      </c>
      <c r="D411" s="136">
        <v>5001</v>
      </c>
      <c r="E411" s="122" t="s">
        <v>2542</v>
      </c>
      <c r="F411" s="8" t="s">
        <v>2543</v>
      </c>
      <c r="G411" s="142">
        <v>45832</v>
      </c>
      <c r="H411" s="143">
        <v>45834</v>
      </c>
      <c r="I411" s="142">
        <v>45832</v>
      </c>
      <c r="J411" s="143">
        <v>45833</v>
      </c>
      <c r="K411" s="143">
        <v>45833</v>
      </c>
      <c r="L411" s="138" t="s">
        <v>290</v>
      </c>
      <c r="M411" s="137" t="s">
        <v>90</v>
      </c>
      <c r="N411" s="138" t="s">
        <v>2544</v>
      </c>
      <c r="O411" s="138">
        <v>80085</v>
      </c>
      <c r="P411" s="140" t="s">
        <v>165</v>
      </c>
      <c r="Q411" s="125" t="s">
        <v>166</v>
      </c>
      <c r="R411" s="126" t="s">
        <v>167</v>
      </c>
      <c r="S411" s="149" t="s">
        <v>168</v>
      </c>
      <c r="T411" s="150" t="s">
        <v>168</v>
      </c>
      <c r="U411" s="136" t="s">
        <v>169</v>
      </c>
      <c r="V411" s="139" t="s">
        <v>2545</v>
      </c>
      <c r="W411" s="146" t="s">
        <v>557</v>
      </c>
      <c r="X411" s="136" t="s">
        <v>2546</v>
      </c>
      <c r="Y411" s="136">
        <v>768642</v>
      </c>
      <c r="Z411" s="136" t="s">
        <v>173</v>
      </c>
      <c r="AA411" s="136">
        <v>1238684</v>
      </c>
      <c r="AB411" s="136" t="s">
        <v>173</v>
      </c>
      <c r="AC411" s="136" t="s">
        <v>174</v>
      </c>
      <c r="AD411" s="137" t="s">
        <v>25</v>
      </c>
      <c r="AE411" s="143" t="s">
        <v>189</v>
      </c>
      <c r="AF411" s="123" t="s">
        <v>177</v>
      </c>
      <c r="AG411" s="136">
        <v>1</v>
      </c>
      <c r="AH411" s="121">
        <v>0</v>
      </c>
      <c r="AI411" s="127">
        <f>IF(AD411="TIPO I",'BASE LIQUIDACION REDEBAN 2025'!$B$2,IF(AD411="TIPO II",'BASE LIQUIDACION REDEBAN 2025'!$B$3,IF(AD411="TIPO III",'BASE LIQUIDACION REDEBAN 2025'!$B$4,IF(AD411="TIPO IV",'BASE LIQUIDACION REDEBAN 2025'!$B$5,IF(AE411="AEREO",'BASE LIQUIDACION REDEBAN 2025'!$B$6,'BASE LIQUIDACION REDEBAN 2025'!$B$5)))))</f>
        <v>75096.394270399993</v>
      </c>
      <c r="AJ411" s="127">
        <f>IF(AD411="TIPO I",'BASE LIQUIDACION REDEBAN 2025'!$B$10,IF(AD411="TIPO II",'BASE LIQUIDACION REDEBAN 2025'!$B$11,IF(AD411="TIPO III",'BASE LIQUIDACION REDEBAN 2025'!$B$12,'BASE LIQUIDACION REDEBAN 2025'!$B$13)))</f>
        <v>75096.394270399993</v>
      </c>
      <c r="AK411" s="128">
        <f t="shared" si="7"/>
        <v>75096.394270399993</v>
      </c>
    </row>
    <row r="412" spans="1:37" s="85" customFormat="1" ht="14.25" customHeight="1">
      <c r="A412" s="136" t="s">
        <v>76</v>
      </c>
      <c r="B412" s="8" t="str">
        <f>VLOOKUP(A412,'CENTRO DE COSTOS'!A:D,4,FALSE)</f>
        <v>DIEGO FERNANDO HENAO CARDONA</v>
      </c>
      <c r="C412" s="8" t="str">
        <f>VLOOKUP(A412,'CENTRO DE COSTOS'!A:D,2,FALSE)</f>
        <v>0004-0003</v>
      </c>
      <c r="D412" s="136">
        <v>19001</v>
      </c>
      <c r="E412" s="122" t="s">
        <v>2547</v>
      </c>
      <c r="F412" s="8" t="s">
        <v>2548</v>
      </c>
      <c r="G412" s="142">
        <v>45832</v>
      </c>
      <c r="H412" s="143">
        <v>45834</v>
      </c>
      <c r="I412" s="142">
        <v>45832</v>
      </c>
      <c r="J412" s="143">
        <v>45833</v>
      </c>
      <c r="K412" s="143">
        <v>45833</v>
      </c>
      <c r="L412" s="138" t="s">
        <v>200</v>
      </c>
      <c r="M412" s="137" t="s">
        <v>95</v>
      </c>
      <c r="N412" s="138" t="s">
        <v>2549</v>
      </c>
      <c r="O412" s="138">
        <v>80049</v>
      </c>
      <c r="P412" s="140" t="s">
        <v>165</v>
      </c>
      <c r="Q412" s="125" t="s">
        <v>166</v>
      </c>
      <c r="R412" s="126" t="s">
        <v>167</v>
      </c>
      <c r="S412" s="149" t="s">
        <v>168</v>
      </c>
      <c r="T412" s="150" t="s">
        <v>168</v>
      </c>
      <c r="U412" s="136" t="s">
        <v>169</v>
      </c>
      <c r="V412" s="139" t="s">
        <v>2550</v>
      </c>
      <c r="W412" s="146" t="s">
        <v>204</v>
      </c>
      <c r="X412" s="136" t="s">
        <v>2551</v>
      </c>
      <c r="Y412" s="136">
        <v>1173364</v>
      </c>
      <c r="Z412" s="136" t="s">
        <v>173</v>
      </c>
      <c r="AA412" s="136">
        <v>522171</v>
      </c>
      <c r="AB412" s="136" t="s">
        <v>173</v>
      </c>
      <c r="AC412" s="136" t="s">
        <v>174</v>
      </c>
      <c r="AD412" s="137" t="s">
        <v>30</v>
      </c>
      <c r="AE412" s="143" t="s">
        <v>189</v>
      </c>
      <c r="AF412" s="123" t="s">
        <v>177</v>
      </c>
      <c r="AG412" s="136">
        <v>1</v>
      </c>
      <c r="AH412" s="121">
        <v>0</v>
      </c>
      <c r="AI412" s="127">
        <f>IF(AD412="TIPO I",'BASE LIQUIDACION REDEBAN 2025'!$B$2,IF(AD412="TIPO II",'BASE LIQUIDACION REDEBAN 2025'!$B$3,IF(AD412="TIPO III",'BASE LIQUIDACION REDEBAN 2025'!$B$4,IF(AD412="TIPO IV",'BASE LIQUIDACION REDEBAN 2025'!$B$5,IF(AE412="AEREO",'BASE LIQUIDACION REDEBAN 2025'!$B$6,'BASE LIQUIDACION REDEBAN 2025'!$B$5)))))</f>
        <v>275728.78077800001</v>
      </c>
      <c r="AJ412" s="127">
        <f>IF(AD412="TIPO I",'BASE LIQUIDACION REDEBAN 2025'!$B$10,IF(AD412="TIPO II",'BASE LIQUIDACION REDEBAN 2025'!$B$11,IF(AD412="TIPO III",'BASE LIQUIDACION REDEBAN 2025'!$B$12,'BASE LIQUIDACION REDEBAN 2025'!$B$13)))</f>
        <v>196536.5258152</v>
      </c>
      <c r="AK412" s="128">
        <f t="shared" si="7"/>
        <v>275728.78077800001</v>
      </c>
    </row>
    <row r="413" spans="1:37" s="85" customFormat="1" ht="14.25" customHeight="1">
      <c r="A413" s="136" t="s">
        <v>90</v>
      </c>
      <c r="B413" s="8" t="str">
        <f>VLOOKUP(A413,'CENTRO DE COSTOS'!A:D,4,FALSE)</f>
        <v>JUAN SEBASTIÁN RÍOS CASTRILLÓN</v>
      </c>
      <c r="C413" s="8" t="str">
        <f>VLOOKUP(A413,'CENTRO DE COSTOS'!A:D,2,FALSE)</f>
        <v>0004-0005</v>
      </c>
      <c r="D413" s="136">
        <v>5001</v>
      </c>
      <c r="E413" s="122" t="s">
        <v>2552</v>
      </c>
      <c r="F413" s="8" t="s">
        <v>2553</v>
      </c>
      <c r="G413" s="142">
        <v>45832</v>
      </c>
      <c r="H413" s="143">
        <v>45834</v>
      </c>
      <c r="I413" s="142">
        <v>45832</v>
      </c>
      <c r="J413" s="143">
        <v>45833</v>
      </c>
      <c r="K413" s="143">
        <v>45833</v>
      </c>
      <c r="L413" s="138" t="s">
        <v>290</v>
      </c>
      <c r="M413" s="137" t="s">
        <v>90</v>
      </c>
      <c r="N413" s="138" t="s">
        <v>2554</v>
      </c>
      <c r="O413" s="138">
        <v>80086</v>
      </c>
      <c r="P413" s="140" t="s">
        <v>165</v>
      </c>
      <c r="Q413" s="125" t="s">
        <v>166</v>
      </c>
      <c r="R413" s="126" t="s">
        <v>167</v>
      </c>
      <c r="S413" s="149" t="s">
        <v>168</v>
      </c>
      <c r="T413" s="150" t="s">
        <v>168</v>
      </c>
      <c r="U413" s="136" t="s">
        <v>169</v>
      </c>
      <c r="V413" s="139" t="s">
        <v>2555</v>
      </c>
      <c r="W413" s="146" t="s">
        <v>294</v>
      </c>
      <c r="X413" s="136" t="s">
        <v>2556</v>
      </c>
      <c r="Y413" s="136">
        <v>1088301</v>
      </c>
      <c r="Z413" s="136" t="s">
        <v>173</v>
      </c>
      <c r="AA413" s="136">
        <v>1238920</v>
      </c>
      <c r="AB413" s="136" t="s">
        <v>173</v>
      </c>
      <c r="AC413" s="136" t="s">
        <v>174</v>
      </c>
      <c r="AD413" s="137" t="s">
        <v>25</v>
      </c>
      <c r="AE413" s="143" t="s">
        <v>189</v>
      </c>
      <c r="AF413" s="123" t="s">
        <v>177</v>
      </c>
      <c r="AG413" s="136">
        <v>1</v>
      </c>
      <c r="AH413" s="121">
        <v>0</v>
      </c>
      <c r="AI413" s="127">
        <f>IF(AD413="TIPO I",'BASE LIQUIDACION REDEBAN 2025'!$B$2,IF(AD413="TIPO II",'BASE LIQUIDACION REDEBAN 2025'!$B$3,IF(AD413="TIPO III",'BASE LIQUIDACION REDEBAN 2025'!$B$4,IF(AD413="TIPO IV",'BASE LIQUIDACION REDEBAN 2025'!$B$5,IF(AE413="AEREO",'BASE LIQUIDACION REDEBAN 2025'!$B$6,'BASE LIQUIDACION REDEBAN 2025'!$B$5)))))</f>
        <v>75096.394270399993</v>
      </c>
      <c r="AJ413" s="127">
        <f>IF(AD413="TIPO I",'BASE LIQUIDACION REDEBAN 2025'!$B$10,IF(AD413="TIPO II",'BASE LIQUIDACION REDEBAN 2025'!$B$11,IF(AD413="TIPO III",'BASE LIQUIDACION REDEBAN 2025'!$B$12,'BASE LIQUIDACION REDEBAN 2025'!$B$13)))</f>
        <v>75096.394270399993</v>
      </c>
      <c r="AK413" s="128">
        <f t="shared" si="7"/>
        <v>75096.394270399993</v>
      </c>
    </row>
    <row r="414" spans="1:37" s="85" customFormat="1" ht="14.25" customHeight="1">
      <c r="A414" s="136" t="s">
        <v>90</v>
      </c>
      <c r="B414" s="8" t="str">
        <f>VLOOKUP(A414,'CENTRO DE COSTOS'!A:D,4,FALSE)</f>
        <v>JUAN SEBASTIÁN RÍOS CASTRILLÓN</v>
      </c>
      <c r="C414" s="8" t="str">
        <f>VLOOKUP(A414,'CENTRO DE COSTOS'!A:D,2,FALSE)</f>
        <v>0004-0005</v>
      </c>
      <c r="D414" s="136">
        <v>5001</v>
      </c>
      <c r="E414" s="122" t="s">
        <v>2557</v>
      </c>
      <c r="F414" s="8" t="s">
        <v>2558</v>
      </c>
      <c r="G414" s="142">
        <v>45832</v>
      </c>
      <c r="H414" s="143">
        <v>45834</v>
      </c>
      <c r="I414" s="142">
        <v>45832</v>
      </c>
      <c r="J414" s="143">
        <v>45833</v>
      </c>
      <c r="K414" s="143">
        <v>45833</v>
      </c>
      <c r="L414" s="138" t="s">
        <v>290</v>
      </c>
      <c r="M414" s="137" t="s">
        <v>90</v>
      </c>
      <c r="N414" s="138" t="s">
        <v>2559</v>
      </c>
      <c r="O414" s="138">
        <v>80088</v>
      </c>
      <c r="P414" s="140" t="s">
        <v>165</v>
      </c>
      <c r="Q414" s="125" t="s">
        <v>166</v>
      </c>
      <c r="R414" s="126" t="s">
        <v>167</v>
      </c>
      <c r="S414" s="149" t="s">
        <v>168</v>
      </c>
      <c r="T414" s="150" t="s">
        <v>168</v>
      </c>
      <c r="U414" s="136" t="s">
        <v>169</v>
      </c>
      <c r="V414" s="139" t="s">
        <v>2560</v>
      </c>
      <c r="W414" s="146" t="s">
        <v>294</v>
      </c>
      <c r="X414" s="136" t="s">
        <v>2561</v>
      </c>
      <c r="Y414" s="136">
        <v>1106223</v>
      </c>
      <c r="Z414" s="136" t="s">
        <v>173</v>
      </c>
      <c r="AA414" s="136">
        <v>1238692</v>
      </c>
      <c r="AB414" s="136" t="s">
        <v>173</v>
      </c>
      <c r="AC414" s="136" t="s">
        <v>174</v>
      </c>
      <c r="AD414" s="137" t="s">
        <v>25</v>
      </c>
      <c r="AE414" s="143" t="s">
        <v>189</v>
      </c>
      <c r="AF414" s="123" t="s">
        <v>177</v>
      </c>
      <c r="AG414" s="136">
        <v>1</v>
      </c>
      <c r="AH414" s="121">
        <v>0</v>
      </c>
      <c r="AI414" s="127">
        <f>IF(AD414="TIPO I",'BASE LIQUIDACION REDEBAN 2025'!$B$2,IF(AD414="TIPO II",'BASE LIQUIDACION REDEBAN 2025'!$B$3,IF(AD414="TIPO III",'BASE LIQUIDACION REDEBAN 2025'!$B$4,IF(AD414="TIPO IV",'BASE LIQUIDACION REDEBAN 2025'!$B$5,IF(AE414="AEREO",'BASE LIQUIDACION REDEBAN 2025'!$B$6,'BASE LIQUIDACION REDEBAN 2025'!$B$5)))))</f>
        <v>75096.394270399993</v>
      </c>
      <c r="AJ414" s="127">
        <f>IF(AD414="TIPO I",'BASE LIQUIDACION REDEBAN 2025'!$B$10,IF(AD414="TIPO II",'BASE LIQUIDACION REDEBAN 2025'!$B$11,IF(AD414="TIPO III",'BASE LIQUIDACION REDEBAN 2025'!$B$12,'BASE LIQUIDACION REDEBAN 2025'!$B$13)))</f>
        <v>75096.394270399993</v>
      </c>
      <c r="AK414" s="128">
        <f t="shared" si="7"/>
        <v>75096.394270399993</v>
      </c>
    </row>
    <row r="415" spans="1:37" s="85" customFormat="1" ht="14.25" customHeight="1">
      <c r="A415" s="136" t="s">
        <v>92</v>
      </c>
      <c r="B415" s="8" t="str">
        <f>VLOOKUP(A415,'CENTRO DE COSTOS'!A:D,4,FALSE)</f>
        <v>KEVIN ALEXIS CORZO BUSTOS</v>
      </c>
      <c r="C415" s="8" t="str">
        <f>VLOOKUP(A415,'CENTRO DE COSTOS'!A:D,2,FALSE)</f>
        <v>0004-0007</v>
      </c>
      <c r="D415" s="136">
        <v>41668</v>
      </c>
      <c r="E415" s="122" t="s">
        <v>2562</v>
      </c>
      <c r="F415" s="8" t="s">
        <v>2563</v>
      </c>
      <c r="G415" s="142">
        <v>45832</v>
      </c>
      <c r="H415" s="143">
        <v>45834</v>
      </c>
      <c r="I415" s="142">
        <v>45832</v>
      </c>
      <c r="J415" s="143">
        <v>45834</v>
      </c>
      <c r="K415" s="143">
        <v>45834</v>
      </c>
      <c r="L415" s="138" t="s">
        <v>256</v>
      </c>
      <c r="M415" s="137" t="s">
        <v>2564</v>
      </c>
      <c r="N415" s="138" t="s">
        <v>2565</v>
      </c>
      <c r="O415" s="138">
        <v>80056</v>
      </c>
      <c r="P415" s="140" t="s">
        <v>165</v>
      </c>
      <c r="Q415" s="125" t="s">
        <v>166</v>
      </c>
      <c r="R415" s="126" t="s">
        <v>167</v>
      </c>
      <c r="S415" s="149" t="s">
        <v>168</v>
      </c>
      <c r="T415" s="150" t="s">
        <v>168</v>
      </c>
      <c r="U415" s="136" t="s">
        <v>169</v>
      </c>
      <c r="V415" s="139" t="s">
        <v>2566</v>
      </c>
      <c r="W415" s="146" t="s">
        <v>726</v>
      </c>
      <c r="X415" s="136" t="s">
        <v>2567</v>
      </c>
      <c r="Y415" s="136">
        <v>786477</v>
      </c>
      <c r="Z415" s="136" t="s">
        <v>173</v>
      </c>
      <c r="AA415" s="136">
        <v>1060277</v>
      </c>
      <c r="AB415" s="136" t="s">
        <v>173</v>
      </c>
      <c r="AC415" s="136" t="s">
        <v>174</v>
      </c>
      <c r="AD415" s="137" t="s">
        <v>32</v>
      </c>
      <c r="AE415" s="143" t="s">
        <v>189</v>
      </c>
      <c r="AF415" s="123" t="s">
        <v>177</v>
      </c>
      <c r="AG415" s="136">
        <v>1</v>
      </c>
      <c r="AH415" s="121">
        <v>0</v>
      </c>
      <c r="AI415" s="127">
        <f>IF(AD415="TIPO I",'BASE LIQUIDACION REDEBAN 2025'!$B$2,IF(AD415="TIPO II",'BASE LIQUIDACION REDEBAN 2025'!$B$3,IF(AD415="TIPO III",'BASE LIQUIDACION REDEBAN 2025'!$B$4,IF(AD415="TIPO IV",'BASE LIQUIDACION REDEBAN 2025'!$B$5,IF(AE415="AEREO",'BASE LIQUIDACION REDEBAN 2025'!$B$6,'BASE LIQUIDACION REDEBAN 2025'!$B$5)))))</f>
        <v>504832.64687880001</v>
      </c>
      <c r="AJ415" s="127">
        <f>IF(AD415="TIPO I",'BASE LIQUIDACION REDEBAN 2025'!$B$10,IF(AD415="TIPO II",'BASE LIQUIDACION REDEBAN 2025'!$B$11,IF(AD415="TIPO III",'BASE LIQUIDACION REDEBAN 2025'!$B$12,'BASE LIQUIDACION REDEBAN 2025'!$B$13)))</f>
        <v>196536.5258152</v>
      </c>
      <c r="AK415" s="128">
        <f t="shared" si="7"/>
        <v>504832.64687880001</v>
      </c>
    </row>
    <row r="416" spans="1:37" s="85" customFormat="1" ht="14.25" customHeight="1">
      <c r="A416" s="136" t="s">
        <v>76</v>
      </c>
      <c r="B416" s="8" t="str">
        <f>VLOOKUP(A416,'CENTRO DE COSTOS'!A:D,4,FALSE)</f>
        <v>DIEGO FERNANDO HENAO CARDONA</v>
      </c>
      <c r="C416" s="8" t="str">
        <f>VLOOKUP(A416,'CENTRO DE COSTOS'!A:D,2,FALSE)</f>
        <v>0004-0003</v>
      </c>
      <c r="D416" s="136">
        <v>76111</v>
      </c>
      <c r="E416" s="122" t="s">
        <v>2568</v>
      </c>
      <c r="F416" s="8" t="s">
        <v>2569</v>
      </c>
      <c r="G416" s="142">
        <v>45832</v>
      </c>
      <c r="H416" s="143">
        <v>45834</v>
      </c>
      <c r="I416" s="142">
        <v>45832</v>
      </c>
      <c r="J416" s="143">
        <v>45834</v>
      </c>
      <c r="K416" s="143">
        <v>45834</v>
      </c>
      <c r="L416" s="138" t="s">
        <v>230</v>
      </c>
      <c r="M416" s="137" t="s">
        <v>1673</v>
      </c>
      <c r="N416" s="138" t="s">
        <v>2570</v>
      </c>
      <c r="O416" s="138">
        <v>80020</v>
      </c>
      <c r="P416" s="140" t="s">
        <v>165</v>
      </c>
      <c r="Q416" s="125" t="s">
        <v>166</v>
      </c>
      <c r="R416" s="126" t="s">
        <v>167</v>
      </c>
      <c r="S416" s="149" t="s">
        <v>168</v>
      </c>
      <c r="T416" s="150" t="s">
        <v>168</v>
      </c>
      <c r="U416" s="136" t="s">
        <v>169</v>
      </c>
      <c r="V416" s="139" t="s">
        <v>2571</v>
      </c>
      <c r="W416" s="146" t="s">
        <v>219</v>
      </c>
      <c r="X416" s="136" t="s">
        <v>2572</v>
      </c>
      <c r="Y416" s="136">
        <v>1254254</v>
      </c>
      <c r="Z416" s="136" t="s">
        <v>173</v>
      </c>
      <c r="AA416" s="136" t="s">
        <v>2573</v>
      </c>
      <c r="AB416" s="136" t="s">
        <v>173</v>
      </c>
      <c r="AC416" s="136" t="s">
        <v>174</v>
      </c>
      <c r="AD416" s="137" t="s">
        <v>28</v>
      </c>
      <c r="AE416" s="143" t="s">
        <v>189</v>
      </c>
      <c r="AF416" s="123" t="s">
        <v>177</v>
      </c>
      <c r="AG416" s="136">
        <v>1</v>
      </c>
      <c r="AH416" s="121">
        <v>0</v>
      </c>
      <c r="AI416" s="127">
        <f>IF(AD416="TIPO I",'BASE LIQUIDACION REDEBAN 2025'!$B$2,IF(AD416="TIPO II",'BASE LIQUIDACION REDEBAN 2025'!$B$3,IF(AD416="TIPO III",'BASE LIQUIDACION REDEBAN 2025'!$B$4,IF(AD416="TIPO IV",'BASE LIQUIDACION REDEBAN 2025'!$B$5,IF(AE416="AEREO",'BASE LIQUIDACION REDEBAN 2025'!$B$6,'BASE LIQUIDACION REDEBAN 2025'!$B$5)))))</f>
        <v>163813.69572160003</v>
      </c>
      <c r="AJ416" s="127">
        <f>IF(AD416="TIPO I",'BASE LIQUIDACION REDEBAN 2025'!$B$10,IF(AD416="TIPO II",'BASE LIQUIDACION REDEBAN 2025'!$B$11,IF(AD416="TIPO III",'BASE LIQUIDACION REDEBAN 2025'!$B$12,'BASE LIQUIDACION REDEBAN 2025'!$B$13)))</f>
        <v>140395.6348884</v>
      </c>
      <c r="AK416" s="128">
        <f t="shared" si="7"/>
        <v>163813.69572160003</v>
      </c>
    </row>
    <row r="417" spans="1:37" s="85" customFormat="1" ht="14.25" customHeight="1">
      <c r="A417" s="136" t="s">
        <v>76</v>
      </c>
      <c r="B417" s="8" t="str">
        <f>VLOOKUP(A417,'CENTRO DE COSTOS'!A:D,4,FALSE)</f>
        <v>DIEGO FERNANDO HENAO CARDONA</v>
      </c>
      <c r="C417" s="8" t="str">
        <f>VLOOKUP(A417,'CENTRO DE COSTOS'!A:D,2,FALSE)</f>
        <v>0004-0003</v>
      </c>
      <c r="D417" s="136">
        <v>76001</v>
      </c>
      <c r="E417" s="122" t="s">
        <v>2574</v>
      </c>
      <c r="F417" s="8" t="s">
        <v>2575</v>
      </c>
      <c r="G417" s="142">
        <v>45832</v>
      </c>
      <c r="H417" s="143">
        <v>45834</v>
      </c>
      <c r="I417" s="142">
        <v>45832</v>
      </c>
      <c r="J417" s="143">
        <v>45833</v>
      </c>
      <c r="K417" s="143">
        <v>45833</v>
      </c>
      <c r="L417" s="138" t="s">
        <v>230</v>
      </c>
      <c r="M417" s="137" t="s">
        <v>76</v>
      </c>
      <c r="N417" s="138" t="s">
        <v>2576</v>
      </c>
      <c r="O417" s="138">
        <v>79989</v>
      </c>
      <c r="P417" s="140" t="s">
        <v>165</v>
      </c>
      <c r="Q417" s="125" t="s">
        <v>166</v>
      </c>
      <c r="R417" s="126" t="s">
        <v>167</v>
      </c>
      <c r="S417" s="149" t="s">
        <v>168</v>
      </c>
      <c r="T417" s="150" t="s">
        <v>168</v>
      </c>
      <c r="U417" s="136" t="s">
        <v>169</v>
      </c>
      <c r="V417" s="139" t="s">
        <v>2577</v>
      </c>
      <c r="W417" s="146" t="s">
        <v>313</v>
      </c>
      <c r="X417" s="136" t="s">
        <v>2578</v>
      </c>
      <c r="Y417" s="136">
        <v>1175384</v>
      </c>
      <c r="Z417" s="136" t="s">
        <v>173</v>
      </c>
      <c r="AA417" s="136">
        <v>914088</v>
      </c>
      <c r="AB417" s="136" t="s">
        <v>173</v>
      </c>
      <c r="AC417" s="136" t="s">
        <v>174</v>
      </c>
      <c r="AD417" s="137" t="s">
        <v>25</v>
      </c>
      <c r="AE417" s="143" t="s">
        <v>189</v>
      </c>
      <c r="AF417" s="123" t="s">
        <v>177</v>
      </c>
      <c r="AG417" s="136">
        <v>1</v>
      </c>
      <c r="AH417" s="121">
        <v>0</v>
      </c>
      <c r="AI417" s="127">
        <f>IF(AD417="TIPO I",'BASE LIQUIDACION REDEBAN 2025'!$B$2,IF(AD417="TIPO II",'BASE LIQUIDACION REDEBAN 2025'!$B$3,IF(AD417="TIPO III",'BASE LIQUIDACION REDEBAN 2025'!$B$4,IF(AD417="TIPO IV",'BASE LIQUIDACION REDEBAN 2025'!$B$5,IF(AE417="AEREO",'BASE LIQUIDACION REDEBAN 2025'!$B$6,'BASE LIQUIDACION REDEBAN 2025'!$B$5)))))</f>
        <v>75096.394270399993</v>
      </c>
      <c r="AJ417" s="127">
        <f>IF(AD417="TIPO I",'BASE LIQUIDACION REDEBAN 2025'!$B$10,IF(AD417="TIPO II",'BASE LIQUIDACION REDEBAN 2025'!$B$11,IF(AD417="TIPO III",'BASE LIQUIDACION REDEBAN 2025'!$B$12,'BASE LIQUIDACION REDEBAN 2025'!$B$13)))</f>
        <v>75096.394270399993</v>
      </c>
      <c r="AK417" s="128">
        <f t="shared" si="7"/>
        <v>75096.394270399993</v>
      </c>
    </row>
    <row r="418" spans="1:37" s="85" customFormat="1" ht="14.25" customHeight="1">
      <c r="A418" s="136" t="s">
        <v>68</v>
      </c>
      <c r="B418" s="8" t="str">
        <f>VLOOKUP(A418,'CENTRO DE COSTOS'!A:D,4,FALSE)</f>
        <v>WILLIAM ASDRUBAL ROZO ROZO</v>
      </c>
      <c r="C418" s="8" t="str">
        <f>VLOOKUP(A418,'CENTRO DE COSTOS'!A:D,2,FALSE)</f>
        <v>0004-0004</v>
      </c>
      <c r="D418" s="136">
        <v>11001</v>
      </c>
      <c r="E418" s="122" t="s">
        <v>2579</v>
      </c>
      <c r="F418" s="8" t="s">
        <v>2580</v>
      </c>
      <c r="G418" s="142">
        <v>45832</v>
      </c>
      <c r="H418" s="143">
        <v>45834</v>
      </c>
      <c r="I418" s="142">
        <v>45832</v>
      </c>
      <c r="J418" s="143">
        <v>45833</v>
      </c>
      <c r="K418" s="143">
        <v>45833</v>
      </c>
      <c r="L418" s="138" t="s">
        <v>298</v>
      </c>
      <c r="M418" s="137" t="s">
        <v>68</v>
      </c>
      <c r="N418" s="138" t="s">
        <v>2581</v>
      </c>
      <c r="O418" s="138">
        <v>79984</v>
      </c>
      <c r="P418" s="140" t="s">
        <v>165</v>
      </c>
      <c r="Q418" s="125" t="s">
        <v>166</v>
      </c>
      <c r="R418" s="126" t="s">
        <v>167</v>
      </c>
      <c r="S418" s="149" t="s">
        <v>168</v>
      </c>
      <c r="T418" s="150" t="s">
        <v>168</v>
      </c>
      <c r="U418" s="136" t="s">
        <v>169</v>
      </c>
      <c r="V418" s="139" t="s">
        <v>2582</v>
      </c>
      <c r="W418" s="146" t="s">
        <v>595</v>
      </c>
      <c r="X418" s="136" t="s">
        <v>2583</v>
      </c>
      <c r="Y418" s="136">
        <v>904994</v>
      </c>
      <c r="Z418" s="136" t="s">
        <v>173</v>
      </c>
      <c r="AA418" s="136">
        <v>1238832</v>
      </c>
      <c r="AB418" s="136" t="s">
        <v>173</v>
      </c>
      <c r="AC418" s="136" t="s">
        <v>174</v>
      </c>
      <c r="AD418" s="137" t="s">
        <v>25</v>
      </c>
      <c r="AE418" s="143" t="s">
        <v>189</v>
      </c>
      <c r="AF418" s="123" t="s">
        <v>177</v>
      </c>
      <c r="AG418" s="136">
        <v>1</v>
      </c>
      <c r="AH418" s="121">
        <v>0</v>
      </c>
      <c r="AI418" s="127">
        <f>IF(AD418="TIPO I",'BASE LIQUIDACION REDEBAN 2025'!$B$2,IF(AD418="TIPO II",'BASE LIQUIDACION REDEBAN 2025'!$B$3,IF(AD418="TIPO III",'BASE LIQUIDACION REDEBAN 2025'!$B$4,IF(AD418="TIPO IV",'BASE LIQUIDACION REDEBAN 2025'!$B$5,IF(AE418="AEREO",'BASE LIQUIDACION REDEBAN 2025'!$B$6,'BASE LIQUIDACION REDEBAN 2025'!$B$5)))))</f>
        <v>75096.394270399993</v>
      </c>
      <c r="AJ418" s="127">
        <f>IF(AD418="TIPO I",'BASE LIQUIDACION REDEBAN 2025'!$B$10,IF(AD418="TIPO II",'BASE LIQUIDACION REDEBAN 2025'!$B$11,IF(AD418="TIPO III",'BASE LIQUIDACION REDEBAN 2025'!$B$12,'BASE LIQUIDACION REDEBAN 2025'!$B$13)))</f>
        <v>75096.394270399993</v>
      </c>
      <c r="AK418" s="128">
        <f t="shared" si="7"/>
        <v>75096.394270399993</v>
      </c>
    </row>
    <row r="419" spans="1:37" s="85" customFormat="1" ht="14.25" customHeight="1">
      <c r="A419" s="136" t="s">
        <v>90</v>
      </c>
      <c r="B419" s="8" t="str">
        <f>VLOOKUP(A419,'CENTRO DE COSTOS'!A:D,4,FALSE)</f>
        <v>JUAN SEBASTIÁN RÍOS CASTRILLÓN</v>
      </c>
      <c r="C419" s="8" t="str">
        <f>VLOOKUP(A419,'CENTRO DE COSTOS'!A:D,2,FALSE)</f>
        <v>0004-0005</v>
      </c>
      <c r="D419" s="136">
        <v>5088</v>
      </c>
      <c r="E419" s="122" t="s">
        <v>2584</v>
      </c>
      <c r="F419" s="8" t="s">
        <v>2585</v>
      </c>
      <c r="G419" s="142">
        <v>45832</v>
      </c>
      <c r="H419" s="143">
        <v>45834</v>
      </c>
      <c r="I419" s="142">
        <v>45832</v>
      </c>
      <c r="J419" s="143">
        <v>45833</v>
      </c>
      <c r="K419" s="143">
        <v>45833</v>
      </c>
      <c r="L419" s="138" t="s">
        <v>290</v>
      </c>
      <c r="M419" s="137" t="s">
        <v>291</v>
      </c>
      <c r="N419" s="138" t="s">
        <v>2586</v>
      </c>
      <c r="O419" s="138">
        <v>80072</v>
      </c>
      <c r="P419" s="140" t="s">
        <v>183</v>
      </c>
      <c r="Q419" s="125" t="s">
        <v>166</v>
      </c>
      <c r="R419" s="126" t="s">
        <v>167</v>
      </c>
      <c r="S419" s="149" t="s">
        <v>168</v>
      </c>
      <c r="T419" s="150" t="s">
        <v>168</v>
      </c>
      <c r="U419" s="136" t="s">
        <v>169</v>
      </c>
      <c r="V419" s="139" t="s">
        <v>2587</v>
      </c>
      <c r="W419" s="146" t="s">
        <v>354</v>
      </c>
      <c r="X419" s="136" t="s">
        <v>2588</v>
      </c>
      <c r="Y419" s="136">
        <v>1171165</v>
      </c>
      <c r="Z419" s="136" t="s">
        <v>173</v>
      </c>
      <c r="AA419" s="136">
        <v>1238895</v>
      </c>
      <c r="AB419" s="136" t="s">
        <v>173</v>
      </c>
      <c r="AC419" s="136" t="s">
        <v>174</v>
      </c>
      <c r="AD419" s="137" t="s">
        <v>25</v>
      </c>
      <c r="AE419" s="143" t="s">
        <v>189</v>
      </c>
      <c r="AF419" s="123" t="s">
        <v>177</v>
      </c>
      <c r="AG419" s="136">
        <v>1</v>
      </c>
      <c r="AH419" s="121">
        <v>0</v>
      </c>
      <c r="AI419" s="127">
        <f>IF(AD419="TIPO I",'BASE LIQUIDACION REDEBAN 2025'!$B$2,IF(AD419="TIPO II",'BASE LIQUIDACION REDEBAN 2025'!$B$3,IF(AD419="TIPO III",'BASE LIQUIDACION REDEBAN 2025'!$B$4,IF(AD419="TIPO IV",'BASE LIQUIDACION REDEBAN 2025'!$B$5,IF(AE419="AEREO",'BASE LIQUIDACION REDEBAN 2025'!$B$6,'BASE LIQUIDACION REDEBAN 2025'!$B$5)))))</f>
        <v>75096.394270399993</v>
      </c>
      <c r="AJ419" s="127">
        <f>IF(AD419="TIPO I",'BASE LIQUIDACION REDEBAN 2025'!$B$10,IF(AD419="TIPO II",'BASE LIQUIDACION REDEBAN 2025'!$B$11,IF(AD419="TIPO III",'BASE LIQUIDACION REDEBAN 2025'!$B$12,'BASE LIQUIDACION REDEBAN 2025'!$B$13)))</f>
        <v>75096.394270399993</v>
      </c>
      <c r="AK419" s="128">
        <f t="shared" si="7"/>
        <v>75096.394270399993</v>
      </c>
    </row>
    <row r="420" spans="1:37" s="85" customFormat="1" ht="14.25" customHeight="1">
      <c r="A420" s="136" t="s">
        <v>93</v>
      </c>
      <c r="B420" s="8" t="str">
        <f>VLOOKUP(A420,'CENTRO DE COSTOS'!A:D,4,FALSE)</f>
        <v>DIEGO FERNANDO HENAO CARDONA</v>
      </c>
      <c r="C420" s="8" t="str">
        <f>VLOOKUP(A420,'CENTRO DE COSTOS'!A:D,2,FALSE)</f>
        <v>0004-0003</v>
      </c>
      <c r="D420" s="136">
        <v>52258</v>
      </c>
      <c r="E420" s="122" t="s">
        <v>2589</v>
      </c>
      <c r="F420" s="8" t="s">
        <v>2590</v>
      </c>
      <c r="G420" s="142">
        <v>45832</v>
      </c>
      <c r="H420" s="143">
        <v>45834</v>
      </c>
      <c r="I420" s="142">
        <v>45832</v>
      </c>
      <c r="J420" s="143">
        <v>45834</v>
      </c>
      <c r="K420" s="143">
        <v>45834</v>
      </c>
      <c r="L420" s="138" t="s">
        <v>162</v>
      </c>
      <c r="M420" s="137" t="s">
        <v>2591</v>
      </c>
      <c r="N420" s="138" t="s">
        <v>2592</v>
      </c>
      <c r="O420" s="138">
        <v>80010</v>
      </c>
      <c r="P420" s="140" t="s">
        <v>165</v>
      </c>
      <c r="Q420" s="125" t="s">
        <v>166</v>
      </c>
      <c r="R420" s="126" t="s">
        <v>167</v>
      </c>
      <c r="S420" s="149" t="s">
        <v>168</v>
      </c>
      <c r="T420" s="150" t="s">
        <v>168</v>
      </c>
      <c r="U420" s="136" t="s">
        <v>169</v>
      </c>
      <c r="V420" s="139" t="s">
        <v>2593</v>
      </c>
      <c r="W420" s="146" t="s">
        <v>1218</v>
      </c>
      <c r="X420" s="136" t="s">
        <v>2594</v>
      </c>
      <c r="Y420" s="136">
        <v>1171576</v>
      </c>
      <c r="Z420" s="136" t="s">
        <v>173</v>
      </c>
      <c r="AA420" s="136">
        <v>879470</v>
      </c>
      <c r="AB420" s="136" t="s">
        <v>173</v>
      </c>
      <c r="AC420" s="136" t="s">
        <v>174</v>
      </c>
      <c r="AD420" s="137" t="s">
        <v>28</v>
      </c>
      <c r="AE420" s="143" t="s">
        <v>189</v>
      </c>
      <c r="AF420" s="123" t="s">
        <v>177</v>
      </c>
      <c r="AG420" s="136">
        <v>1</v>
      </c>
      <c r="AH420" s="121">
        <v>0</v>
      </c>
      <c r="AI420" s="127">
        <f>IF(AD420="TIPO I",'BASE LIQUIDACION REDEBAN 2025'!$B$2,IF(AD420="TIPO II",'BASE LIQUIDACION REDEBAN 2025'!$B$3,IF(AD420="TIPO III",'BASE LIQUIDACION REDEBAN 2025'!$B$4,IF(AD420="TIPO IV",'BASE LIQUIDACION REDEBAN 2025'!$B$5,IF(AE420="AEREO",'BASE LIQUIDACION REDEBAN 2025'!$B$6,'BASE LIQUIDACION REDEBAN 2025'!$B$5)))))</f>
        <v>163813.69572160003</v>
      </c>
      <c r="AJ420" s="127">
        <f>IF(AD420="TIPO I",'BASE LIQUIDACION REDEBAN 2025'!$B$10,IF(AD420="TIPO II",'BASE LIQUIDACION REDEBAN 2025'!$B$11,IF(AD420="TIPO III",'BASE LIQUIDACION REDEBAN 2025'!$B$12,'BASE LIQUIDACION REDEBAN 2025'!$B$13)))</f>
        <v>140395.6348884</v>
      </c>
      <c r="AK420" s="128">
        <f t="shared" si="7"/>
        <v>163813.69572160003</v>
      </c>
    </row>
    <row r="421" spans="1:37" s="85" customFormat="1" ht="14.25" customHeight="1">
      <c r="A421" s="136" t="s">
        <v>68</v>
      </c>
      <c r="B421" s="8" t="str">
        <f>VLOOKUP(A421,'CENTRO DE COSTOS'!A:D,4,FALSE)</f>
        <v>WILLIAM ASDRUBAL ROZO ROZO</v>
      </c>
      <c r="C421" s="8" t="str">
        <f>VLOOKUP(A421,'CENTRO DE COSTOS'!A:D,2,FALSE)</f>
        <v>0004-0004</v>
      </c>
      <c r="D421" s="136">
        <v>11001</v>
      </c>
      <c r="E421" s="122" t="s">
        <v>2595</v>
      </c>
      <c r="F421" s="8" t="s">
        <v>2596</v>
      </c>
      <c r="G421" s="142">
        <v>45832</v>
      </c>
      <c r="H421" s="143">
        <v>45834</v>
      </c>
      <c r="I421" s="142">
        <v>45832</v>
      </c>
      <c r="J421" s="143">
        <v>45833</v>
      </c>
      <c r="K421" s="143">
        <v>45833</v>
      </c>
      <c r="L421" s="138" t="s">
        <v>298</v>
      </c>
      <c r="M421" s="137" t="s">
        <v>68</v>
      </c>
      <c r="N421" s="138" t="s">
        <v>2597</v>
      </c>
      <c r="O421" s="138">
        <v>79976</v>
      </c>
      <c r="P421" s="140" t="s">
        <v>165</v>
      </c>
      <c r="Q421" s="125" t="s">
        <v>166</v>
      </c>
      <c r="R421" s="126" t="s">
        <v>167</v>
      </c>
      <c r="S421" s="149" t="s">
        <v>168</v>
      </c>
      <c r="T421" s="150" t="s">
        <v>168</v>
      </c>
      <c r="U421" s="136" t="s">
        <v>169</v>
      </c>
      <c r="V421" s="139" t="s">
        <v>2598</v>
      </c>
      <c r="W421" s="146" t="s">
        <v>301</v>
      </c>
      <c r="X421" s="136" t="s">
        <v>2599</v>
      </c>
      <c r="Y421" s="136">
        <v>958626</v>
      </c>
      <c r="Z421" s="136" t="s">
        <v>173</v>
      </c>
      <c r="AA421" s="136">
        <v>1238834</v>
      </c>
      <c r="AB421" s="136" t="s">
        <v>173</v>
      </c>
      <c r="AC421" s="136" t="s">
        <v>174</v>
      </c>
      <c r="AD421" s="137" t="s">
        <v>25</v>
      </c>
      <c r="AE421" s="143" t="s">
        <v>189</v>
      </c>
      <c r="AF421" s="123" t="s">
        <v>177</v>
      </c>
      <c r="AG421" s="136">
        <v>1</v>
      </c>
      <c r="AH421" s="121">
        <v>0</v>
      </c>
      <c r="AI421" s="127">
        <f>IF(AD421="TIPO I",'BASE LIQUIDACION REDEBAN 2025'!$B$2,IF(AD421="TIPO II",'BASE LIQUIDACION REDEBAN 2025'!$B$3,IF(AD421="TIPO III",'BASE LIQUIDACION REDEBAN 2025'!$B$4,IF(AD421="TIPO IV",'BASE LIQUIDACION REDEBAN 2025'!$B$5,IF(AE421="AEREO",'BASE LIQUIDACION REDEBAN 2025'!$B$6,'BASE LIQUIDACION REDEBAN 2025'!$B$5)))))</f>
        <v>75096.394270399993</v>
      </c>
      <c r="AJ421" s="127">
        <f>IF(AD421="TIPO I",'BASE LIQUIDACION REDEBAN 2025'!$B$10,IF(AD421="TIPO II",'BASE LIQUIDACION REDEBAN 2025'!$B$11,IF(AD421="TIPO III",'BASE LIQUIDACION REDEBAN 2025'!$B$12,'BASE LIQUIDACION REDEBAN 2025'!$B$13)))</f>
        <v>75096.394270399993</v>
      </c>
      <c r="AK421" s="128">
        <f t="shared" si="7"/>
        <v>75096.394270399993</v>
      </c>
    </row>
    <row r="422" spans="1:37" s="85" customFormat="1" ht="14.25" customHeight="1">
      <c r="A422" s="136" t="s">
        <v>68</v>
      </c>
      <c r="B422" s="8" t="str">
        <f>VLOOKUP(A422,'CENTRO DE COSTOS'!A:D,4,FALSE)</f>
        <v>WILLIAM ASDRUBAL ROZO ROZO</v>
      </c>
      <c r="C422" s="8" t="str">
        <f>VLOOKUP(A422,'CENTRO DE COSTOS'!A:D,2,FALSE)</f>
        <v>0004-0004</v>
      </c>
      <c r="D422" s="136">
        <v>11001</v>
      </c>
      <c r="E422" s="122" t="s">
        <v>2600</v>
      </c>
      <c r="F422" s="8" t="s">
        <v>2601</v>
      </c>
      <c r="G422" s="142">
        <v>45832</v>
      </c>
      <c r="H422" s="143">
        <v>45834</v>
      </c>
      <c r="I422" s="142">
        <v>45832</v>
      </c>
      <c r="J422" s="143">
        <v>45833</v>
      </c>
      <c r="K422" s="143">
        <v>45833</v>
      </c>
      <c r="L422" s="138" t="s">
        <v>298</v>
      </c>
      <c r="M422" s="137" t="s">
        <v>68</v>
      </c>
      <c r="N422" s="138" t="s">
        <v>2602</v>
      </c>
      <c r="O422" s="138">
        <v>79978</v>
      </c>
      <c r="P422" s="140" t="s">
        <v>165</v>
      </c>
      <c r="Q422" s="125" t="s">
        <v>166</v>
      </c>
      <c r="R422" s="126" t="s">
        <v>167</v>
      </c>
      <c r="S422" s="149" t="s">
        <v>168</v>
      </c>
      <c r="T422" s="150" t="s">
        <v>168</v>
      </c>
      <c r="U422" s="136" t="s">
        <v>169</v>
      </c>
      <c r="V422" s="139" t="s">
        <v>2603</v>
      </c>
      <c r="W422" s="146" t="s">
        <v>656</v>
      </c>
      <c r="X422" s="136" t="s">
        <v>2604</v>
      </c>
      <c r="Y422" s="136">
        <v>765351</v>
      </c>
      <c r="Z422" s="136" t="s">
        <v>173</v>
      </c>
      <c r="AA422" s="136">
        <v>750596</v>
      </c>
      <c r="AB422" s="136" t="s">
        <v>173</v>
      </c>
      <c r="AC422" s="136" t="s">
        <v>174</v>
      </c>
      <c r="AD422" s="137" t="s">
        <v>25</v>
      </c>
      <c r="AE422" s="143" t="s">
        <v>189</v>
      </c>
      <c r="AF422" s="123" t="s">
        <v>177</v>
      </c>
      <c r="AG422" s="136">
        <v>1</v>
      </c>
      <c r="AH422" s="121">
        <v>0</v>
      </c>
      <c r="AI422" s="127">
        <f>IF(AD422="TIPO I",'BASE LIQUIDACION REDEBAN 2025'!$B$2,IF(AD422="TIPO II",'BASE LIQUIDACION REDEBAN 2025'!$B$3,IF(AD422="TIPO III",'BASE LIQUIDACION REDEBAN 2025'!$B$4,IF(AD422="TIPO IV",'BASE LIQUIDACION REDEBAN 2025'!$B$5,IF(AE422="AEREO",'BASE LIQUIDACION REDEBAN 2025'!$B$6,'BASE LIQUIDACION REDEBAN 2025'!$B$5)))))</f>
        <v>75096.394270399993</v>
      </c>
      <c r="AJ422" s="127">
        <f>IF(AD422="TIPO I",'BASE LIQUIDACION REDEBAN 2025'!$B$10,IF(AD422="TIPO II",'BASE LIQUIDACION REDEBAN 2025'!$B$11,IF(AD422="TIPO III",'BASE LIQUIDACION REDEBAN 2025'!$B$12,'BASE LIQUIDACION REDEBAN 2025'!$B$13)))</f>
        <v>75096.394270399993</v>
      </c>
      <c r="AK422" s="128">
        <f t="shared" si="7"/>
        <v>75096.394270399993</v>
      </c>
    </row>
    <row r="423" spans="1:37" s="85" customFormat="1" ht="14.25" customHeight="1">
      <c r="A423" s="136" t="s">
        <v>76</v>
      </c>
      <c r="B423" s="8" t="str">
        <f>VLOOKUP(A423,'CENTRO DE COSTOS'!A:D,4,FALSE)</f>
        <v>DIEGO FERNANDO HENAO CARDONA</v>
      </c>
      <c r="C423" s="8" t="str">
        <f>VLOOKUP(A423,'CENTRO DE COSTOS'!A:D,2,FALSE)</f>
        <v>0004-0003</v>
      </c>
      <c r="D423" s="136">
        <v>19001</v>
      </c>
      <c r="E423" s="122" t="s">
        <v>2605</v>
      </c>
      <c r="F423" s="8" t="s">
        <v>2606</v>
      </c>
      <c r="G423" s="142">
        <v>45832</v>
      </c>
      <c r="H423" s="143">
        <v>45834</v>
      </c>
      <c r="I423" s="142">
        <v>45832</v>
      </c>
      <c r="J423" s="143">
        <v>45834</v>
      </c>
      <c r="K423" s="143">
        <v>45834</v>
      </c>
      <c r="L423" s="138" t="s">
        <v>200</v>
      </c>
      <c r="M423" s="137" t="s">
        <v>95</v>
      </c>
      <c r="N423" s="138" t="s">
        <v>2607</v>
      </c>
      <c r="O423" s="138">
        <v>80050</v>
      </c>
      <c r="P423" s="140" t="s">
        <v>165</v>
      </c>
      <c r="Q423" s="125" t="s">
        <v>166</v>
      </c>
      <c r="R423" s="126" t="s">
        <v>167</v>
      </c>
      <c r="S423" s="149" t="s">
        <v>168</v>
      </c>
      <c r="T423" s="150" t="s">
        <v>168</v>
      </c>
      <c r="U423" s="136" t="s">
        <v>169</v>
      </c>
      <c r="V423" s="139" t="s">
        <v>2608</v>
      </c>
      <c r="W423" s="146" t="s">
        <v>204</v>
      </c>
      <c r="X423" s="136" t="s">
        <v>2609</v>
      </c>
      <c r="Y423" s="136">
        <v>1235287</v>
      </c>
      <c r="Z423" s="136" t="s">
        <v>173</v>
      </c>
      <c r="AA423" s="136" t="s">
        <v>2610</v>
      </c>
      <c r="AB423" s="136" t="s">
        <v>173</v>
      </c>
      <c r="AC423" s="136" t="s">
        <v>174</v>
      </c>
      <c r="AD423" s="137" t="s">
        <v>30</v>
      </c>
      <c r="AE423" s="143" t="s">
        <v>189</v>
      </c>
      <c r="AF423" s="123" t="s">
        <v>177</v>
      </c>
      <c r="AG423" s="136">
        <v>1</v>
      </c>
      <c r="AH423" s="121">
        <v>0</v>
      </c>
      <c r="AI423" s="127">
        <f>IF(AD423="TIPO I",'BASE LIQUIDACION REDEBAN 2025'!$B$2,IF(AD423="TIPO II",'BASE LIQUIDACION REDEBAN 2025'!$B$3,IF(AD423="TIPO III",'BASE LIQUIDACION REDEBAN 2025'!$B$4,IF(AD423="TIPO IV",'BASE LIQUIDACION REDEBAN 2025'!$B$5,IF(AE423="AEREO",'BASE LIQUIDACION REDEBAN 2025'!$B$6,'BASE LIQUIDACION REDEBAN 2025'!$B$5)))))</f>
        <v>275728.78077800001</v>
      </c>
      <c r="AJ423" s="127">
        <f>IF(AD423="TIPO I",'BASE LIQUIDACION REDEBAN 2025'!$B$10,IF(AD423="TIPO II",'BASE LIQUIDACION REDEBAN 2025'!$B$11,IF(AD423="TIPO III",'BASE LIQUIDACION REDEBAN 2025'!$B$12,'BASE LIQUIDACION REDEBAN 2025'!$B$13)))</f>
        <v>196536.5258152</v>
      </c>
      <c r="AK423" s="128">
        <f t="shared" si="7"/>
        <v>275728.78077800001</v>
      </c>
    </row>
    <row r="424" spans="1:37" s="85" customFormat="1" ht="14.25" customHeight="1">
      <c r="A424" s="136" t="s">
        <v>68</v>
      </c>
      <c r="B424" s="8" t="str">
        <f>VLOOKUP(A424,'CENTRO DE COSTOS'!A:D,4,FALSE)</f>
        <v>WILLIAM ASDRUBAL ROZO ROZO</v>
      </c>
      <c r="C424" s="8" t="str">
        <f>VLOOKUP(A424,'CENTRO DE COSTOS'!A:D,2,FALSE)</f>
        <v>0004-0004</v>
      </c>
      <c r="D424" s="136">
        <v>11001</v>
      </c>
      <c r="E424" s="122" t="s">
        <v>2611</v>
      </c>
      <c r="F424" s="8" t="s">
        <v>2612</v>
      </c>
      <c r="G424" s="142">
        <v>45832</v>
      </c>
      <c r="H424" s="143">
        <v>45834</v>
      </c>
      <c r="I424" s="142">
        <v>45832</v>
      </c>
      <c r="J424" s="143">
        <v>45833</v>
      </c>
      <c r="K424" s="143">
        <v>45833</v>
      </c>
      <c r="L424" s="138" t="s">
        <v>298</v>
      </c>
      <c r="M424" s="137" t="s">
        <v>68</v>
      </c>
      <c r="N424" s="138" t="s">
        <v>2613</v>
      </c>
      <c r="O424" s="138">
        <v>79979</v>
      </c>
      <c r="P424" s="140" t="s">
        <v>165</v>
      </c>
      <c r="Q424" s="125" t="s">
        <v>166</v>
      </c>
      <c r="R424" s="126" t="s">
        <v>167</v>
      </c>
      <c r="S424" s="149" t="s">
        <v>168</v>
      </c>
      <c r="T424" s="150" t="s">
        <v>168</v>
      </c>
      <c r="U424" s="136" t="s">
        <v>169</v>
      </c>
      <c r="V424" s="139" t="s">
        <v>2614</v>
      </c>
      <c r="W424" s="146" t="s">
        <v>778</v>
      </c>
      <c r="X424" s="136" t="s">
        <v>2615</v>
      </c>
      <c r="Y424" s="136">
        <v>1015014</v>
      </c>
      <c r="Z424" s="136" t="s">
        <v>173</v>
      </c>
      <c r="AA424" s="136">
        <v>1238903</v>
      </c>
      <c r="AB424" s="136" t="s">
        <v>173</v>
      </c>
      <c r="AC424" s="136" t="s">
        <v>174</v>
      </c>
      <c r="AD424" s="137" t="s">
        <v>25</v>
      </c>
      <c r="AE424" s="143" t="s">
        <v>189</v>
      </c>
      <c r="AF424" s="123" t="s">
        <v>177</v>
      </c>
      <c r="AG424" s="136">
        <v>1</v>
      </c>
      <c r="AH424" s="121">
        <v>0</v>
      </c>
      <c r="AI424" s="127">
        <f>IF(AD424="TIPO I",'BASE LIQUIDACION REDEBAN 2025'!$B$2,IF(AD424="TIPO II",'BASE LIQUIDACION REDEBAN 2025'!$B$3,IF(AD424="TIPO III",'BASE LIQUIDACION REDEBAN 2025'!$B$4,IF(AD424="TIPO IV",'BASE LIQUIDACION REDEBAN 2025'!$B$5,IF(AE424="AEREO",'BASE LIQUIDACION REDEBAN 2025'!$B$6,'BASE LIQUIDACION REDEBAN 2025'!$B$5)))))</f>
        <v>75096.394270399993</v>
      </c>
      <c r="AJ424" s="127">
        <f>IF(AD424="TIPO I",'BASE LIQUIDACION REDEBAN 2025'!$B$10,IF(AD424="TIPO II",'BASE LIQUIDACION REDEBAN 2025'!$B$11,IF(AD424="TIPO III",'BASE LIQUIDACION REDEBAN 2025'!$B$12,'BASE LIQUIDACION REDEBAN 2025'!$B$13)))</f>
        <v>75096.394270399993</v>
      </c>
      <c r="AK424" s="128">
        <f t="shared" si="7"/>
        <v>75096.394270399993</v>
      </c>
    </row>
    <row r="425" spans="1:37" s="85" customFormat="1" ht="14.25" customHeight="1">
      <c r="A425" s="136" t="s">
        <v>94</v>
      </c>
      <c r="B425" s="8" t="str">
        <f>VLOOKUP(A425,'CENTRO DE COSTOS'!A:D,4,FALSE)</f>
        <v>DIEGO FERNANDO HENAO CARDONA</v>
      </c>
      <c r="C425" s="8" t="str">
        <f>VLOOKUP(A425,'CENTRO DE COSTOS'!A:D,2,FALSE)</f>
        <v>0004-0002</v>
      </c>
      <c r="D425" s="136">
        <v>63001</v>
      </c>
      <c r="E425" s="122" t="s">
        <v>2616</v>
      </c>
      <c r="F425" s="8" t="s">
        <v>2617</v>
      </c>
      <c r="G425" s="142">
        <v>45832</v>
      </c>
      <c r="H425" s="143">
        <v>45834</v>
      </c>
      <c r="I425" s="142">
        <v>45832</v>
      </c>
      <c r="J425" s="143">
        <v>45833</v>
      </c>
      <c r="K425" s="143">
        <v>45833</v>
      </c>
      <c r="L425" s="138" t="s">
        <v>578</v>
      </c>
      <c r="M425" s="137" t="s">
        <v>579</v>
      </c>
      <c r="N425" s="138" t="s">
        <v>2618</v>
      </c>
      <c r="O425" s="138">
        <v>79972</v>
      </c>
      <c r="P425" s="140" t="s">
        <v>165</v>
      </c>
      <c r="Q425" s="125" t="s">
        <v>166</v>
      </c>
      <c r="R425" s="126" t="s">
        <v>167</v>
      </c>
      <c r="S425" s="149" t="s">
        <v>168</v>
      </c>
      <c r="T425" s="150" t="s">
        <v>168</v>
      </c>
      <c r="U425" s="136" t="s">
        <v>169</v>
      </c>
      <c r="V425" s="139" t="s">
        <v>2619</v>
      </c>
      <c r="W425" s="146" t="s">
        <v>582</v>
      </c>
      <c r="X425" s="136" t="s">
        <v>2620</v>
      </c>
      <c r="Y425" s="136">
        <v>1165803</v>
      </c>
      <c r="Z425" s="136" t="s">
        <v>173</v>
      </c>
      <c r="AA425" s="136">
        <v>1239758</v>
      </c>
      <c r="AB425" s="136" t="s">
        <v>173</v>
      </c>
      <c r="AC425" s="136" t="s">
        <v>174</v>
      </c>
      <c r="AD425" s="137" t="s">
        <v>28</v>
      </c>
      <c r="AE425" s="143" t="s">
        <v>189</v>
      </c>
      <c r="AF425" s="123" t="s">
        <v>177</v>
      </c>
      <c r="AG425" s="136">
        <v>1</v>
      </c>
      <c r="AH425" s="121">
        <v>0</v>
      </c>
      <c r="AI425" s="127">
        <f>IF(AD425="TIPO I",'BASE LIQUIDACION REDEBAN 2025'!$B$2,IF(AD425="TIPO II",'BASE LIQUIDACION REDEBAN 2025'!$B$3,IF(AD425="TIPO III",'BASE LIQUIDACION REDEBAN 2025'!$B$4,IF(AD425="TIPO IV",'BASE LIQUIDACION REDEBAN 2025'!$B$5,IF(AE425="AEREO",'BASE LIQUIDACION REDEBAN 2025'!$B$6,'BASE LIQUIDACION REDEBAN 2025'!$B$5)))))</f>
        <v>163813.69572160003</v>
      </c>
      <c r="AJ425" s="127">
        <f>IF(AD425="TIPO I",'BASE LIQUIDACION REDEBAN 2025'!$B$10,IF(AD425="TIPO II",'BASE LIQUIDACION REDEBAN 2025'!$B$11,IF(AD425="TIPO III",'BASE LIQUIDACION REDEBAN 2025'!$B$12,'BASE LIQUIDACION REDEBAN 2025'!$B$13)))</f>
        <v>140395.6348884</v>
      </c>
      <c r="AK425" s="128">
        <f t="shared" si="7"/>
        <v>163813.69572160003</v>
      </c>
    </row>
    <row r="426" spans="1:37" s="85" customFormat="1" ht="14.25" customHeight="1">
      <c r="A426" s="136" t="s">
        <v>76</v>
      </c>
      <c r="B426" s="8" t="str">
        <f>VLOOKUP(A426,'CENTRO DE COSTOS'!A:D,4,FALSE)</f>
        <v>DIEGO FERNANDO HENAO CARDONA</v>
      </c>
      <c r="C426" s="8" t="str">
        <f>VLOOKUP(A426,'CENTRO DE COSTOS'!A:D,2,FALSE)</f>
        <v>0004-0003</v>
      </c>
      <c r="D426" s="136">
        <v>19548</v>
      </c>
      <c r="E426" s="122" t="s">
        <v>2621</v>
      </c>
      <c r="F426" s="8" t="s">
        <v>2622</v>
      </c>
      <c r="G426" s="142">
        <v>45832</v>
      </c>
      <c r="H426" s="143">
        <v>45834</v>
      </c>
      <c r="I426" s="142">
        <v>45832</v>
      </c>
      <c r="J426" s="143">
        <v>45834</v>
      </c>
      <c r="K426" s="143">
        <v>45834</v>
      </c>
      <c r="L426" s="138" t="s">
        <v>200</v>
      </c>
      <c r="M426" s="137" t="s">
        <v>1491</v>
      </c>
      <c r="N426" s="138" t="s">
        <v>2623</v>
      </c>
      <c r="O426" s="138">
        <v>80046</v>
      </c>
      <c r="P426" s="140" t="s">
        <v>165</v>
      </c>
      <c r="Q426" s="125" t="s">
        <v>166</v>
      </c>
      <c r="R426" s="126" t="s">
        <v>167</v>
      </c>
      <c r="S426" s="149" t="s">
        <v>168</v>
      </c>
      <c r="T426" s="150" t="s">
        <v>168</v>
      </c>
      <c r="U426" s="136" t="s">
        <v>169</v>
      </c>
      <c r="V426" s="139" t="s">
        <v>2624</v>
      </c>
      <c r="W426" s="146" t="s">
        <v>204</v>
      </c>
      <c r="X426" s="136" t="s">
        <v>2625</v>
      </c>
      <c r="Y426" s="136">
        <v>1045858</v>
      </c>
      <c r="Z426" s="136" t="s">
        <v>173</v>
      </c>
      <c r="AA426" s="136">
        <v>940307</v>
      </c>
      <c r="AB426" s="136" t="s">
        <v>173</v>
      </c>
      <c r="AC426" s="136" t="s">
        <v>174</v>
      </c>
      <c r="AD426" s="137" t="s">
        <v>30</v>
      </c>
      <c r="AE426" s="143" t="s">
        <v>189</v>
      </c>
      <c r="AF426" s="123" t="s">
        <v>177</v>
      </c>
      <c r="AG426" s="136">
        <v>1</v>
      </c>
      <c r="AH426" s="121">
        <v>0</v>
      </c>
      <c r="AI426" s="127">
        <f>IF(AD426="TIPO I",'BASE LIQUIDACION REDEBAN 2025'!$B$2,IF(AD426="TIPO II",'BASE LIQUIDACION REDEBAN 2025'!$B$3,IF(AD426="TIPO III",'BASE LIQUIDACION REDEBAN 2025'!$B$4,IF(AD426="TIPO IV",'BASE LIQUIDACION REDEBAN 2025'!$B$5,IF(AE426="AEREO",'BASE LIQUIDACION REDEBAN 2025'!$B$6,'BASE LIQUIDACION REDEBAN 2025'!$B$5)))))</f>
        <v>275728.78077800001</v>
      </c>
      <c r="AJ426" s="127">
        <f>IF(AD426="TIPO I",'BASE LIQUIDACION REDEBAN 2025'!$B$10,IF(AD426="TIPO II",'BASE LIQUIDACION REDEBAN 2025'!$B$11,IF(AD426="TIPO III",'BASE LIQUIDACION REDEBAN 2025'!$B$12,'BASE LIQUIDACION REDEBAN 2025'!$B$13)))</f>
        <v>196536.5258152</v>
      </c>
      <c r="AK426" s="128">
        <f t="shared" si="7"/>
        <v>275728.78077800001</v>
      </c>
    </row>
    <row r="427" spans="1:37" s="85" customFormat="1" ht="14.25" customHeight="1">
      <c r="A427" s="136" t="s">
        <v>94</v>
      </c>
      <c r="B427" s="8" t="str">
        <f>VLOOKUP(A427,'CENTRO DE COSTOS'!A:D,4,FALSE)</f>
        <v>DIEGO FERNANDO HENAO CARDONA</v>
      </c>
      <c r="C427" s="8" t="str">
        <f>VLOOKUP(A427,'CENTRO DE COSTOS'!A:D,2,FALSE)</f>
        <v>0004-0002</v>
      </c>
      <c r="D427" s="136">
        <v>66001</v>
      </c>
      <c r="E427" s="122" t="s">
        <v>2626</v>
      </c>
      <c r="F427" s="8" t="s">
        <v>2627</v>
      </c>
      <c r="G427" s="142">
        <v>45832</v>
      </c>
      <c r="H427" s="143">
        <v>45834</v>
      </c>
      <c r="I427" s="142">
        <v>45832</v>
      </c>
      <c r="J427" s="143">
        <v>45834</v>
      </c>
      <c r="K427" s="143">
        <v>45834</v>
      </c>
      <c r="L427" s="138" t="s">
        <v>450</v>
      </c>
      <c r="M427" s="137" t="s">
        <v>94</v>
      </c>
      <c r="N427" s="138" t="s">
        <v>2628</v>
      </c>
      <c r="O427" s="138">
        <v>80044</v>
      </c>
      <c r="P427" s="140" t="s">
        <v>165</v>
      </c>
      <c r="Q427" s="125" t="s">
        <v>166</v>
      </c>
      <c r="R427" s="126" t="s">
        <v>167</v>
      </c>
      <c r="S427" s="149" t="s">
        <v>168</v>
      </c>
      <c r="T427" s="150" t="s">
        <v>168</v>
      </c>
      <c r="U427" s="136" t="s">
        <v>169</v>
      </c>
      <c r="V427" s="139" t="s">
        <v>2629</v>
      </c>
      <c r="W427" s="146" t="s">
        <v>2142</v>
      </c>
      <c r="X427" s="136" t="s">
        <v>2630</v>
      </c>
      <c r="Y427" s="136">
        <v>1235358</v>
      </c>
      <c r="Z427" s="136" t="s">
        <v>173</v>
      </c>
      <c r="AA427" s="136" t="s">
        <v>2631</v>
      </c>
      <c r="AB427" s="136" t="s">
        <v>173</v>
      </c>
      <c r="AC427" s="136" t="s">
        <v>174</v>
      </c>
      <c r="AD427" s="137" t="s">
        <v>25</v>
      </c>
      <c r="AE427" s="143" t="s">
        <v>189</v>
      </c>
      <c r="AF427" s="123" t="s">
        <v>177</v>
      </c>
      <c r="AG427" s="136">
        <v>1</v>
      </c>
      <c r="AH427" s="121">
        <v>0</v>
      </c>
      <c r="AI427" s="127">
        <f>IF(AD427="TIPO I",'BASE LIQUIDACION REDEBAN 2025'!$B$2,IF(AD427="TIPO II",'BASE LIQUIDACION REDEBAN 2025'!$B$3,IF(AD427="TIPO III",'BASE LIQUIDACION REDEBAN 2025'!$B$4,IF(AD427="TIPO IV",'BASE LIQUIDACION REDEBAN 2025'!$B$5,IF(AE427="AEREO",'BASE LIQUIDACION REDEBAN 2025'!$B$6,'BASE LIQUIDACION REDEBAN 2025'!$B$5)))))</f>
        <v>75096.394270399993</v>
      </c>
      <c r="AJ427" s="127">
        <f>IF(AD427="TIPO I",'BASE LIQUIDACION REDEBAN 2025'!$B$10,IF(AD427="TIPO II",'BASE LIQUIDACION REDEBAN 2025'!$B$11,IF(AD427="TIPO III",'BASE LIQUIDACION REDEBAN 2025'!$B$12,'BASE LIQUIDACION REDEBAN 2025'!$B$13)))</f>
        <v>75096.394270399993</v>
      </c>
      <c r="AK427" s="128">
        <f t="shared" si="7"/>
        <v>75096.394270399993</v>
      </c>
    </row>
    <row r="428" spans="1:37" s="85" customFormat="1" ht="14.25" customHeight="1">
      <c r="A428" s="136" t="s">
        <v>98</v>
      </c>
      <c r="B428" s="8" t="str">
        <f>VLOOKUP(A428,'CENTRO DE COSTOS'!A:D,4,FALSE)</f>
        <v>MIGUEL JULIÁN HERNÁNDEZ GUARÍN</v>
      </c>
      <c r="C428" s="8" t="str">
        <f>VLOOKUP(A428,'CENTRO DE COSTOS'!A:D,2,FALSE)</f>
        <v>0004-0008</v>
      </c>
      <c r="D428" s="136">
        <v>15835</v>
      </c>
      <c r="E428" s="122" t="s">
        <v>2632</v>
      </c>
      <c r="F428" s="8" t="s">
        <v>2633</v>
      </c>
      <c r="G428" s="142">
        <v>45832</v>
      </c>
      <c r="H428" s="143">
        <v>45834</v>
      </c>
      <c r="I428" s="142">
        <v>45832</v>
      </c>
      <c r="J428" s="143">
        <v>45834</v>
      </c>
      <c r="K428" s="143">
        <v>45834</v>
      </c>
      <c r="L428" s="138" t="s">
        <v>371</v>
      </c>
      <c r="M428" s="137" t="s">
        <v>2634</v>
      </c>
      <c r="N428" s="138" t="s">
        <v>2635</v>
      </c>
      <c r="O428" s="138">
        <v>80060</v>
      </c>
      <c r="P428" s="140" t="s">
        <v>165</v>
      </c>
      <c r="Q428" s="125" t="s">
        <v>166</v>
      </c>
      <c r="R428" s="126" t="s">
        <v>167</v>
      </c>
      <c r="S428" s="149" t="s">
        <v>168</v>
      </c>
      <c r="T428" s="150" t="s">
        <v>168</v>
      </c>
      <c r="U428" s="136" t="s">
        <v>169</v>
      </c>
      <c r="V428" s="139" t="s">
        <v>2636</v>
      </c>
      <c r="W428" s="146" t="s">
        <v>967</v>
      </c>
      <c r="X428" s="136" t="s">
        <v>2637</v>
      </c>
      <c r="Y428" s="136">
        <v>1235433</v>
      </c>
      <c r="Z428" s="136" t="s">
        <v>173</v>
      </c>
      <c r="AA428" s="136" t="s">
        <v>2638</v>
      </c>
      <c r="AB428" s="136" t="s">
        <v>173</v>
      </c>
      <c r="AC428" s="136" t="s">
        <v>174</v>
      </c>
      <c r="AD428" s="137" t="s">
        <v>28</v>
      </c>
      <c r="AE428" s="143" t="s">
        <v>189</v>
      </c>
      <c r="AF428" s="123" t="s">
        <v>177</v>
      </c>
      <c r="AG428" s="136">
        <v>1</v>
      </c>
      <c r="AH428" s="121">
        <v>0</v>
      </c>
      <c r="AI428" s="127">
        <f>IF(AD428="TIPO I",'BASE LIQUIDACION REDEBAN 2025'!$B$2,IF(AD428="TIPO II",'BASE LIQUIDACION REDEBAN 2025'!$B$3,IF(AD428="TIPO III",'BASE LIQUIDACION REDEBAN 2025'!$B$4,IF(AD428="TIPO IV",'BASE LIQUIDACION REDEBAN 2025'!$B$5,IF(AE428="AEREO",'BASE LIQUIDACION REDEBAN 2025'!$B$6,'BASE LIQUIDACION REDEBAN 2025'!$B$5)))))</f>
        <v>163813.69572160003</v>
      </c>
      <c r="AJ428" s="127">
        <f>IF(AD428="TIPO I",'BASE LIQUIDACION REDEBAN 2025'!$B$10,IF(AD428="TIPO II",'BASE LIQUIDACION REDEBAN 2025'!$B$11,IF(AD428="TIPO III",'BASE LIQUIDACION REDEBAN 2025'!$B$12,'BASE LIQUIDACION REDEBAN 2025'!$B$13)))</f>
        <v>140395.6348884</v>
      </c>
      <c r="AK428" s="128">
        <f t="shared" si="7"/>
        <v>163813.69572160003</v>
      </c>
    </row>
    <row r="429" spans="1:37" s="85" customFormat="1" ht="14.25" customHeight="1">
      <c r="A429" s="136" t="s">
        <v>94</v>
      </c>
      <c r="B429" s="8" t="str">
        <f>VLOOKUP(A429,'CENTRO DE COSTOS'!A:D,4,FALSE)</f>
        <v>DIEGO FERNANDO HENAO CARDONA</v>
      </c>
      <c r="C429" s="8" t="str">
        <f>VLOOKUP(A429,'CENTRO DE COSTOS'!A:D,2,FALSE)</f>
        <v>0004-0002</v>
      </c>
      <c r="D429" s="136">
        <v>76400</v>
      </c>
      <c r="E429" s="122" t="s">
        <v>2639</v>
      </c>
      <c r="F429" s="8" t="s">
        <v>2640</v>
      </c>
      <c r="G429" s="142">
        <v>45832</v>
      </c>
      <c r="H429" s="143">
        <v>45834</v>
      </c>
      <c r="I429" s="142">
        <v>45832</v>
      </c>
      <c r="J429" s="143">
        <v>45835</v>
      </c>
      <c r="K429" s="143">
        <v>45835</v>
      </c>
      <c r="L429" s="138" t="s">
        <v>230</v>
      </c>
      <c r="M429" s="137" t="s">
        <v>599</v>
      </c>
      <c r="N429" s="138" t="s">
        <v>2641</v>
      </c>
      <c r="O429" s="138">
        <v>80027</v>
      </c>
      <c r="P429" s="140" t="s">
        <v>165</v>
      </c>
      <c r="Q429" s="125" t="s">
        <v>166</v>
      </c>
      <c r="R429" s="126" t="s">
        <v>167</v>
      </c>
      <c r="S429" s="149" t="s">
        <v>168</v>
      </c>
      <c r="T429" s="150" t="s">
        <v>168</v>
      </c>
      <c r="U429" s="136" t="s">
        <v>169</v>
      </c>
      <c r="V429" s="139" t="s">
        <v>2642</v>
      </c>
      <c r="W429" s="146" t="s">
        <v>171</v>
      </c>
      <c r="X429" s="136" t="s">
        <v>2643</v>
      </c>
      <c r="Y429" s="136">
        <v>1254481</v>
      </c>
      <c r="Z429" s="136" t="s">
        <v>173</v>
      </c>
      <c r="AA429" s="136" t="s">
        <v>2644</v>
      </c>
      <c r="AB429" s="136" t="s">
        <v>173</v>
      </c>
      <c r="AC429" s="136" t="s">
        <v>174</v>
      </c>
      <c r="AD429" s="137" t="s">
        <v>28</v>
      </c>
      <c r="AE429" s="143" t="s">
        <v>189</v>
      </c>
      <c r="AF429" s="123" t="s">
        <v>177</v>
      </c>
      <c r="AG429" s="136">
        <v>1</v>
      </c>
      <c r="AH429" s="121">
        <v>0</v>
      </c>
      <c r="AI429" s="127">
        <f>IF(AD429="TIPO I",'BASE LIQUIDACION REDEBAN 2025'!$B$2,IF(AD429="TIPO II",'BASE LIQUIDACION REDEBAN 2025'!$B$3,IF(AD429="TIPO III",'BASE LIQUIDACION REDEBAN 2025'!$B$4,IF(AD429="TIPO IV",'BASE LIQUIDACION REDEBAN 2025'!$B$5,IF(AE429="AEREO",'BASE LIQUIDACION REDEBAN 2025'!$B$6,'BASE LIQUIDACION REDEBAN 2025'!$B$5)))))</f>
        <v>163813.69572160003</v>
      </c>
      <c r="AJ429" s="127">
        <f>IF(AD429="TIPO I",'BASE LIQUIDACION REDEBAN 2025'!$B$10,IF(AD429="TIPO II",'BASE LIQUIDACION REDEBAN 2025'!$B$11,IF(AD429="TIPO III",'BASE LIQUIDACION REDEBAN 2025'!$B$12,'BASE LIQUIDACION REDEBAN 2025'!$B$13)))</f>
        <v>140395.6348884</v>
      </c>
      <c r="AK429" s="128">
        <f t="shared" si="7"/>
        <v>163813.69572160003</v>
      </c>
    </row>
    <row r="430" spans="1:37" s="85" customFormat="1" ht="14.25" customHeight="1">
      <c r="A430" s="136" t="s">
        <v>94</v>
      </c>
      <c r="B430" s="8" t="str">
        <f>VLOOKUP(A430,'CENTRO DE COSTOS'!A:D,4,FALSE)</f>
        <v>DIEGO FERNANDO HENAO CARDONA</v>
      </c>
      <c r="C430" s="8" t="str">
        <f>VLOOKUP(A430,'CENTRO DE COSTOS'!A:D,2,FALSE)</f>
        <v>0004-0002</v>
      </c>
      <c r="D430" s="136">
        <v>66001</v>
      </c>
      <c r="E430" s="122" t="s">
        <v>2645</v>
      </c>
      <c r="F430" s="8" t="s">
        <v>2646</v>
      </c>
      <c r="G430" s="142">
        <v>45832</v>
      </c>
      <c r="H430" s="143">
        <v>45834</v>
      </c>
      <c r="I430" s="142">
        <v>45832</v>
      </c>
      <c r="J430" s="143">
        <v>45834</v>
      </c>
      <c r="K430" s="143">
        <v>45834</v>
      </c>
      <c r="L430" s="138" t="s">
        <v>450</v>
      </c>
      <c r="M430" s="137" t="s">
        <v>94</v>
      </c>
      <c r="N430" s="138" t="s">
        <v>2647</v>
      </c>
      <c r="O430" s="138">
        <v>80045</v>
      </c>
      <c r="P430" s="140" t="s">
        <v>165</v>
      </c>
      <c r="Q430" s="125" t="s">
        <v>166</v>
      </c>
      <c r="R430" s="126" t="s">
        <v>167</v>
      </c>
      <c r="S430" s="149" t="s">
        <v>168</v>
      </c>
      <c r="T430" s="150" t="s">
        <v>168</v>
      </c>
      <c r="U430" s="136" t="s">
        <v>169</v>
      </c>
      <c r="V430" s="139" t="s">
        <v>2648</v>
      </c>
      <c r="W430" s="146" t="s">
        <v>453</v>
      </c>
      <c r="X430" s="136" t="s">
        <v>2649</v>
      </c>
      <c r="Y430" s="136">
        <v>1235325</v>
      </c>
      <c r="Z430" s="136" t="s">
        <v>173</v>
      </c>
      <c r="AA430" s="136" t="s">
        <v>2650</v>
      </c>
      <c r="AB430" s="136" t="s">
        <v>173</v>
      </c>
      <c r="AC430" s="136" t="s">
        <v>174</v>
      </c>
      <c r="AD430" s="137" t="s">
        <v>25</v>
      </c>
      <c r="AE430" s="143" t="s">
        <v>189</v>
      </c>
      <c r="AF430" s="123" t="s">
        <v>177</v>
      </c>
      <c r="AG430" s="136">
        <v>1</v>
      </c>
      <c r="AH430" s="121">
        <v>0</v>
      </c>
      <c r="AI430" s="127">
        <f>IF(AD430="TIPO I",'BASE LIQUIDACION REDEBAN 2025'!$B$2,IF(AD430="TIPO II",'BASE LIQUIDACION REDEBAN 2025'!$B$3,IF(AD430="TIPO III",'BASE LIQUIDACION REDEBAN 2025'!$B$4,IF(AD430="TIPO IV",'BASE LIQUIDACION REDEBAN 2025'!$B$5,IF(AE430="AEREO",'BASE LIQUIDACION REDEBAN 2025'!$B$6,'BASE LIQUIDACION REDEBAN 2025'!$B$5)))))</f>
        <v>75096.394270399993</v>
      </c>
      <c r="AJ430" s="127">
        <f>IF(AD430="TIPO I",'BASE LIQUIDACION REDEBAN 2025'!$B$10,IF(AD430="TIPO II",'BASE LIQUIDACION REDEBAN 2025'!$B$11,IF(AD430="TIPO III",'BASE LIQUIDACION REDEBAN 2025'!$B$12,'BASE LIQUIDACION REDEBAN 2025'!$B$13)))</f>
        <v>75096.394270399993</v>
      </c>
      <c r="AK430" s="128">
        <f t="shared" si="7"/>
        <v>75096.394270399993</v>
      </c>
    </row>
    <row r="431" spans="1:37" s="85" customFormat="1" ht="14.25" customHeight="1">
      <c r="A431" s="136" t="s">
        <v>68</v>
      </c>
      <c r="B431" s="8" t="str">
        <f>VLOOKUP(A431,'CENTRO DE COSTOS'!A:D,4,FALSE)</f>
        <v>WILLIAM ASDRUBAL ROZO ROZO</v>
      </c>
      <c r="C431" s="8" t="str">
        <f>VLOOKUP(A431,'CENTRO DE COSTOS'!A:D,2,FALSE)</f>
        <v>0004-0004</v>
      </c>
      <c r="D431" s="136">
        <v>25843</v>
      </c>
      <c r="E431" s="122" t="s">
        <v>2651</v>
      </c>
      <c r="F431" s="8" t="s">
        <v>2652</v>
      </c>
      <c r="G431" s="142">
        <v>45832</v>
      </c>
      <c r="H431" s="143">
        <v>45834</v>
      </c>
      <c r="I431" s="142">
        <v>45832</v>
      </c>
      <c r="J431" s="143">
        <v>45834</v>
      </c>
      <c r="K431" s="143">
        <v>45834</v>
      </c>
      <c r="L431" s="138" t="s">
        <v>298</v>
      </c>
      <c r="M431" s="137" t="s">
        <v>2653</v>
      </c>
      <c r="N431" s="138" t="s">
        <v>2654</v>
      </c>
      <c r="O431" s="138">
        <v>80075</v>
      </c>
      <c r="P431" s="140" t="s">
        <v>165</v>
      </c>
      <c r="Q431" s="125" t="s">
        <v>166</v>
      </c>
      <c r="R431" s="126" t="s">
        <v>167</v>
      </c>
      <c r="S431" s="149" t="s">
        <v>168</v>
      </c>
      <c r="T431" s="150" t="s">
        <v>168</v>
      </c>
      <c r="U431" s="136" t="s">
        <v>169</v>
      </c>
      <c r="V431" s="139" t="s">
        <v>2655</v>
      </c>
      <c r="W431" s="146" t="s">
        <v>397</v>
      </c>
      <c r="X431" s="136" t="s">
        <v>2656</v>
      </c>
      <c r="Y431" s="136">
        <v>1074291</v>
      </c>
      <c r="Z431" s="136" t="s">
        <v>173</v>
      </c>
      <c r="AA431" s="136">
        <v>1238857</v>
      </c>
      <c r="AB431" s="136" t="s">
        <v>173</v>
      </c>
      <c r="AC431" s="136" t="s">
        <v>174</v>
      </c>
      <c r="AD431" s="137" t="s">
        <v>28</v>
      </c>
      <c r="AE431" s="143" t="s">
        <v>189</v>
      </c>
      <c r="AF431" s="123" t="s">
        <v>177</v>
      </c>
      <c r="AG431" s="136">
        <v>1</v>
      </c>
      <c r="AH431" s="121">
        <v>0</v>
      </c>
      <c r="AI431" s="127">
        <f>IF(AD431="TIPO I",'BASE LIQUIDACION REDEBAN 2025'!$B$2,IF(AD431="TIPO II",'BASE LIQUIDACION REDEBAN 2025'!$B$3,IF(AD431="TIPO III",'BASE LIQUIDACION REDEBAN 2025'!$B$4,IF(AD431="TIPO IV",'BASE LIQUIDACION REDEBAN 2025'!$B$5,IF(AE431="AEREO",'BASE LIQUIDACION REDEBAN 2025'!$B$6,'BASE LIQUIDACION REDEBAN 2025'!$B$5)))))</f>
        <v>163813.69572160003</v>
      </c>
      <c r="AJ431" s="127">
        <f>IF(AD431="TIPO I",'BASE LIQUIDACION REDEBAN 2025'!$B$10,IF(AD431="TIPO II",'BASE LIQUIDACION REDEBAN 2025'!$B$11,IF(AD431="TIPO III",'BASE LIQUIDACION REDEBAN 2025'!$B$12,'BASE LIQUIDACION REDEBAN 2025'!$B$13)))</f>
        <v>140395.6348884</v>
      </c>
      <c r="AK431" s="128">
        <f t="shared" si="7"/>
        <v>163813.69572160003</v>
      </c>
    </row>
    <row r="432" spans="1:37" s="85" customFormat="1" ht="14.25" customHeight="1">
      <c r="A432" s="136" t="s">
        <v>94</v>
      </c>
      <c r="B432" s="8" t="str">
        <f>VLOOKUP(A432,'CENTRO DE COSTOS'!A:D,4,FALSE)</f>
        <v>DIEGO FERNANDO HENAO CARDONA</v>
      </c>
      <c r="C432" s="8" t="str">
        <f>VLOOKUP(A432,'CENTRO DE COSTOS'!A:D,2,FALSE)</f>
        <v>0004-0002</v>
      </c>
      <c r="D432" s="136">
        <v>17877</v>
      </c>
      <c r="E432" s="122" t="s">
        <v>2657</v>
      </c>
      <c r="F432" s="8" t="s">
        <v>2658</v>
      </c>
      <c r="G432" s="142">
        <v>45832</v>
      </c>
      <c r="H432" s="143">
        <v>45834</v>
      </c>
      <c r="I432" s="142">
        <v>45832</v>
      </c>
      <c r="J432" s="143">
        <v>45834</v>
      </c>
      <c r="K432" s="143">
        <v>45834</v>
      </c>
      <c r="L432" s="138" t="s">
        <v>827</v>
      </c>
      <c r="M432" s="137" t="s">
        <v>2659</v>
      </c>
      <c r="N432" s="138" t="s">
        <v>2660</v>
      </c>
      <c r="O432" s="138">
        <v>80066</v>
      </c>
      <c r="P432" s="140" t="s">
        <v>165</v>
      </c>
      <c r="Q432" s="125" t="s">
        <v>166</v>
      </c>
      <c r="R432" s="126" t="s">
        <v>167</v>
      </c>
      <c r="S432" s="149" t="s">
        <v>168</v>
      </c>
      <c r="T432" s="150" t="s">
        <v>168</v>
      </c>
      <c r="U432" s="136" t="s">
        <v>169</v>
      </c>
      <c r="V432" s="139" t="s">
        <v>2661</v>
      </c>
      <c r="W432" s="146" t="s">
        <v>829</v>
      </c>
      <c r="X432" s="136" t="s">
        <v>2662</v>
      </c>
      <c r="Y432" s="136">
        <v>1219108</v>
      </c>
      <c r="Z432" s="136" t="s">
        <v>173</v>
      </c>
      <c r="AA432" s="136">
        <v>798977</v>
      </c>
      <c r="AB432" s="136" t="s">
        <v>173</v>
      </c>
      <c r="AC432" s="136" t="s">
        <v>174</v>
      </c>
      <c r="AD432" s="137" t="s">
        <v>28</v>
      </c>
      <c r="AE432" s="143" t="s">
        <v>189</v>
      </c>
      <c r="AF432" s="123" t="s">
        <v>177</v>
      </c>
      <c r="AG432" s="136">
        <v>1</v>
      </c>
      <c r="AH432" s="121">
        <v>0</v>
      </c>
      <c r="AI432" s="127">
        <f>IF(AD432="TIPO I",'BASE LIQUIDACION REDEBAN 2025'!$B$2,IF(AD432="TIPO II",'BASE LIQUIDACION REDEBAN 2025'!$B$3,IF(AD432="TIPO III",'BASE LIQUIDACION REDEBAN 2025'!$B$4,IF(AD432="TIPO IV",'BASE LIQUIDACION REDEBAN 2025'!$B$5,IF(AE432="AEREO",'BASE LIQUIDACION REDEBAN 2025'!$B$6,'BASE LIQUIDACION REDEBAN 2025'!$B$5)))))</f>
        <v>163813.69572160003</v>
      </c>
      <c r="AJ432" s="127">
        <f>IF(AD432="TIPO I",'BASE LIQUIDACION REDEBAN 2025'!$B$10,IF(AD432="TIPO II",'BASE LIQUIDACION REDEBAN 2025'!$B$11,IF(AD432="TIPO III",'BASE LIQUIDACION REDEBAN 2025'!$B$12,'BASE LIQUIDACION REDEBAN 2025'!$B$13)))</f>
        <v>140395.6348884</v>
      </c>
      <c r="AK432" s="128">
        <f t="shared" si="7"/>
        <v>163813.69572160003</v>
      </c>
    </row>
    <row r="433" spans="1:37" s="85" customFormat="1" ht="14.25" customHeight="1">
      <c r="A433" s="136" t="s">
        <v>68</v>
      </c>
      <c r="B433" s="8" t="str">
        <f>VLOOKUP(A433,'CENTRO DE COSTOS'!A:D,4,FALSE)</f>
        <v>WILLIAM ASDRUBAL ROZO ROZO</v>
      </c>
      <c r="C433" s="8" t="str">
        <f>VLOOKUP(A433,'CENTRO DE COSTOS'!A:D,2,FALSE)</f>
        <v>0004-0004</v>
      </c>
      <c r="D433" s="136">
        <v>25430</v>
      </c>
      <c r="E433" s="122" t="s">
        <v>2663</v>
      </c>
      <c r="F433" s="8" t="s">
        <v>2664</v>
      </c>
      <c r="G433" s="142">
        <v>45832</v>
      </c>
      <c r="H433" s="143">
        <v>45834</v>
      </c>
      <c r="I433" s="142">
        <v>45832</v>
      </c>
      <c r="J433" s="143">
        <v>45834</v>
      </c>
      <c r="K433" s="143">
        <v>45834</v>
      </c>
      <c r="L433" s="138" t="s">
        <v>298</v>
      </c>
      <c r="M433" s="137" t="s">
        <v>2665</v>
      </c>
      <c r="N433" s="138" t="s">
        <v>2666</v>
      </c>
      <c r="O433" s="138">
        <v>80030</v>
      </c>
      <c r="P433" s="140" t="s">
        <v>183</v>
      </c>
      <c r="Q433" s="125" t="s">
        <v>166</v>
      </c>
      <c r="R433" s="126" t="s">
        <v>167</v>
      </c>
      <c r="S433" s="149" t="s">
        <v>168</v>
      </c>
      <c r="T433" s="150" t="s">
        <v>168</v>
      </c>
      <c r="U433" s="136" t="s">
        <v>169</v>
      </c>
      <c r="V433" s="139" t="s">
        <v>2667</v>
      </c>
      <c r="W433" s="146" t="s">
        <v>778</v>
      </c>
      <c r="X433" s="136" t="s">
        <v>2668</v>
      </c>
      <c r="Y433" s="136">
        <v>1235321</v>
      </c>
      <c r="Z433" s="136" t="s">
        <v>173</v>
      </c>
      <c r="AA433" s="136" t="s">
        <v>2669</v>
      </c>
      <c r="AB433" s="136" t="s">
        <v>173</v>
      </c>
      <c r="AC433" s="136" t="s">
        <v>174</v>
      </c>
      <c r="AD433" s="137" t="s">
        <v>28</v>
      </c>
      <c r="AE433" s="143" t="s">
        <v>189</v>
      </c>
      <c r="AF433" s="123" t="s">
        <v>177</v>
      </c>
      <c r="AG433" s="136">
        <v>1</v>
      </c>
      <c r="AH433" s="121">
        <v>0</v>
      </c>
      <c r="AI433" s="127">
        <f>IF(AD433="TIPO I",'BASE LIQUIDACION REDEBAN 2025'!$B$2,IF(AD433="TIPO II",'BASE LIQUIDACION REDEBAN 2025'!$B$3,IF(AD433="TIPO III",'BASE LIQUIDACION REDEBAN 2025'!$B$4,IF(AD433="TIPO IV",'BASE LIQUIDACION REDEBAN 2025'!$B$5,IF(AE433="AEREO",'BASE LIQUIDACION REDEBAN 2025'!$B$6,'BASE LIQUIDACION REDEBAN 2025'!$B$5)))))</f>
        <v>163813.69572160003</v>
      </c>
      <c r="AJ433" s="127">
        <f>IF(AD433="TIPO I",'BASE LIQUIDACION REDEBAN 2025'!$B$10,IF(AD433="TIPO II",'BASE LIQUIDACION REDEBAN 2025'!$B$11,IF(AD433="TIPO III",'BASE LIQUIDACION REDEBAN 2025'!$B$12,'BASE LIQUIDACION REDEBAN 2025'!$B$13)))</f>
        <v>140395.6348884</v>
      </c>
      <c r="AK433" s="128">
        <f t="shared" si="7"/>
        <v>163813.69572160003</v>
      </c>
    </row>
    <row r="434" spans="1:37" s="85" customFormat="1" ht="14.25" customHeight="1">
      <c r="A434" s="136" t="s">
        <v>76</v>
      </c>
      <c r="B434" s="8" t="str">
        <f>VLOOKUP(A434,'CENTRO DE COSTOS'!A:D,4,FALSE)</f>
        <v>DIEGO FERNANDO HENAO CARDONA</v>
      </c>
      <c r="C434" s="8" t="str">
        <f>VLOOKUP(A434,'CENTRO DE COSTOS'!A:D,2,FALSE)</f>
        <v>0004-0003</v>
      </c>
      <c r="D434" s="136">
        <v>76520</v>
      </c>
      <c r="E434" s="122" t="s">
        <v>2670</v>
      </c>
      <c r="F434" s="8" t="s">
        <v>2671</v>
      </c>
      <c r="G434" s="142">
        <v>45832</v>
      </c>
      <c r="H434" s="143">
        <v>45834</v>
      </c>
      <c r="I434" s="142">
        <v>45832</v>
      </c>
      <c r="J434" s="143">
        <v>45834</v>
      </c>
      <c r="K434" s="143">
        <v>45834</v>
      </c>
      <c r="L434" s="138" t="s">
        <v>230</v>
      </c>
      <c r="M434" s="137" t="s">
        <v>754</v>
      </c>
      <c r="N434" s="138" t="s">
        <v>2672</v>
      </c>
      <c r="O434" s="138">
        <v>80037</v>
      </c>
      <c r="P434" s="140" t="s">
        <v>183</v>
      </c>
      <c r="Q434" s="125" t="s">
        <v>166</v>
      </c>
      <c r="R434" s="126" t="s">
        <v>167</v>
      </c>
      <c r="S434" s="149" t="s">
        <v>168</v>
      </c>
      <c r="T434" s="150" t="s">
        <v>168</v>
      </c>
      <c r="U434" s="136" t="s">
        <v>169</v>
      </c>
      <c r="V434" s="139" t="s">
        <v>2673</v>
      </c>
      <c r="W434" s="146" t="s">
        <v>171</v>
      </c>
      <c r="X434" s="136" t="s">
        <v>2674</v>
      </c>
      <c r="Y434" s="136">
        <v>1242461</v>
      </c>
      <c r="Z434" s="136" t="s">
        <v>173</v>
      </c>
      <c r="AA434" s="136" t="s">
        <v>2675</v>
      </c>
      <c r="AB434" s="136" t="s">
        <v>173</v>
      </c>
      <c r="AC434" s="136" t="s">
        <v>174</v>
      </c>
      <c r="AD434" s="137" t="s">
        <v>25</v>
      </c>
      <c r="AE434" s="143" t="s">
        <v>189</v>
      </c>
      <c r="AF434" s="123" t="s">
        <v>177</v>
      </c>
      <c r="AG434" s="136">
        <v>1</v>
      </c>
      <c r="AH434" s="121">
        <v>0</v>
      </c>
      <c r="AI434" s="127">
        <f>IF(AD434="TIPO I",'BASE LIQUIDACION REDEBAN 2025'!$B$2,IF(AD434="TIPO II",'BASE LIQUIDACION REDEBAN 2025'!$B$3,IF(AD434="TIPO III",'BASE LIQUIDACION REDEBAN 2025'!$B$4,IF(AD434="TIPO IV",'BASE LIQUIDACION REDEBAN 2025'!$B$5,IF(AE434="AEREO",'BASE LIQUIDACION REDEBAN 2025'!$B$6,'BASE LIQUIDACION REDEBAN 2025'!$B$5)))))</f>
        <v>75096.394270399993</v>
      </c>
      <c r="AJ434" s="127">
        <f>IF(AD434="TIPO I",'BASE LIQUIDACION REDEBAN 2025'!$B$10,IF(AD434="TIPO II",'BASE LIQUIDACION REDEBAN 2025'!$B$11,IF(AD434="TIPO III",'BASE LIQUIDACION REDEBAN 2025'!$B$12,'BASE LIQUIDACION REDEBAN 2025'!$B$13)))</f>
        <v>75096.394270399993</v>
      </c>
      <c r="AK434" s="128">
        <f t="shared" si="7"/>
        <v>75096.394270399993</v>
      </c>
    </row>
    <row r="435" spans="1:37" s="85" customFormat="1" ht="14.25" customHeight="1">
      <c r="A435" s="136" t="s">
        <v>90</v>
      </c>
      <c r="B435" s="8" t="str">
        <f>VLOOKUP(A435,'CENTRO DE COSTOS'!A:D,4,FALSE)</f>
        <v>JUAN SEBASTIÁN RÍOS CASTRILLÓN</v>
      </c>
      <c r="C435" s="8" t="str">
        <f>VLOOKUP(A435,'CENTRO DE COSTOS'!A:D,2,FALSE)</f>
        <v>0004-0005</v>
      </c>
      <c r="D435" s="136">
        <v>5129</v>
      </c>
      <c r="E435" s="122" t="s">
        <v>2676</v>
      </c>
      <c r="F435" s="8" t="s">
        <v>2677</v>
      </c>
      <c r="G435" s="142">
        <v>45832</v>
      </c>
      <c r="H435" s="143">
        <v>45834</v>
      </c>
      <c r="I435" s="142">
        <v>45832</v>
      </c>
      <c r="J435" s="143">
        <v>45833</v>
      </c>
      <c r="K435" s="143">
        <v>45833</v>
      </c>
      <c r="L435" s="138" t="s">
        <v>290</v>
      </c>
      <c r="M435" s="137" t="s">
        <v>827</v>
      </c>
      <c r="N435" s="138" t="s">
        <v>2678</v>
      </c>
      <c r="O435" s="138">
        <v>80001</v>
      </c>
      <c r="P435" s="140" t="s">
        <v>165</v>
      </c>
      <c r="Q435" s="125" t="s">
        <v>166</v>
      </c>
      <c r="R435" s="126" t="s">
        <v>167</v>
      </c>
      <c r="S435" s="149" t="s">
        <v>168</v>
      </c>
      <c r="T435" s="150" t="s">
        <v>168</v>
      </c>
      <c r="U435" s="136" t="s">
        <v>169</v>
      </c>
      <c r="V435" s="139" t="s">
        <v>2679</v>
      </c>
      <c r="W435" s="146" t="s">
        <v>2680</v>
      </c>
      <c r="X435" s="136" t="s">
        <v>2681</v>
      </c>
      <c r="Y435" s="136">
        <v>762195</v>
      </c>
      <c r="Z435" s="136" t="s">
        <v>173</v>
      </c>
      <c r="AA435" s="136">
        <v>1238922</v>
      </c>
      <c r="AB435" s="136" t="s">
        <v>173</v>
      </c>
      <c r="AC435" s="136" t="s">
        <v>174</v>
      </c>
      <c r="AD435" s="137" t="s">
        <v>25</v>
      </c>
      <c r="AE435" s="143" t="s">
        <v>189</v>
      </c>
      <c r="AF435" s="123" t="s">
        <v>177</v>
      </c>
      <c r="AG435" s="136">
        <v>1</v>
      </c>
      <c r="AH435" s="121">
        <v>0</v>
      </c>
      <c r="AI435" s="127">
        <f>IF(AD435="TIPO I",'BASE LIQUIDACION REDEBAN 2025'!$B$2,IF(AD435="TIPO II",'BASE LIQUIDACION REDEBAN 2025'!$B$3,IF(AD435="TIPO III",'BASE LIQUIDACION REDEBAN 2025'!$B$4,IF(AD435="TIPO IV",'BASE LIQUIDACION REDEBAN 2025'!$B$5,IF(AE435="AEREO",'BASE LIQUIDACION REDEBAN 2025'!$B$6,'BASE LIQUIDACION REDEBAN 2025'!$B$5)))))</f>
        <v>75096.394270399993</v>
      </c>
      <c r="AJ435" s="127">
        <f>IF(AD435="TIPO I",'BASE LIQUIDACION REDEBAN 2025'!$B$10,IF(AD435="TIPO II",'BASE LIQUIDACION REDEBAN 2025'!$B$11,IF(AD435="TIPO III",'BASE LIQUIDACION REDEBAN 2025'!$B$12,'BASE LIQUIDACION REDEBAN 2025'!$B$13)))</f>
        <v>75096.394270399993</v>
      </c>
      <c r="AK435" s="128">
        <f t="shared" si="7"/>
        <v>75096.394270399993</v>
      </c>
    </row>
    <row r="436" spans="1:37" s="85" customFormat="1" ht="14.25" customHeight="1">
      <c r="A436" s="136" t="s">
        <v>90</v>
      </c>
      <c r="B436" s="8" t="str">
        <f>VLOOKUP(A436,'CENTRO DE COSTOS'!A:D,4,FALSE)</f>
        <v>JUAN SEBASTIÁN RÍOS CASTRILLÓN</v>
      </c>
      <c r="C436" s="8" t="str">
        <f>VLOOKUP(A436,'CENTRO DE COSTOS'!A:D,2,FALSE)</f>
        <v>0004-0005</v>
      </c>
      <c r="D436" s="136">
        <v>5001</v>
      </c>
      <c r="E436" s="122" t="s">
        <v>2682</v>
      </c>
      <c r="F436" s="8" t="s">
        <v>2683</v>
      </c>
      <c r="G436" s="142">
        <v>45832</v>
      </c>
      <c r="H436" s="143">
        <v>45834</v>
      </c>
      <c r="I436" s="142">
        <v>45832</v>
      </c>
      <c r="J436" s="143">
        <v>45833</v>
      </c>
      <c r="K436" s="143">
        <v>45833</v>
      </c>
      <c r="L436" s="138" t="s">
        <v>290</v>
      </c>
      <c r="M436" s="137" t="s">
        <v>90</v>
      </c>
      <c r="N436" s="138" t="s">
        <v>2684</v>
      </c>
      <c r="O436" s="138">
        <v>80091</v>
      </c>
      <c r="P436" s="140" t="s">
        <v>165</v>
      </c>
      <c r="Q436" s="125" t="s">
        <v>166</v>
      </c>
      <c r="R436" s="126" t="s">
        <v>167</v>
      </c>
      <c r="S436" s="149" t="s">
        <v>168</v>
      </c>
      <c r="T436" s="150" t="s">
        <v>168</v>
      </c>
      <c r="U436" s="136" t="s">
        <v>169</v>
      </c>
      <c r="V436" s="139" t="s">
        <v>2685</v>
      </c>
      <c r="W436" s="146" t="s">
        <v>557</v>
      </c>
      <c r="X436" s="136" t="s">
        <v>2686</v>
      </c>
      <c r="Y436" s="136">
        <v>1107014</v>
      </c>
      <c r="Z436" s="136" t="s">
        <v>173</v>
      </c>
      <c r="AA436" s="136">
        <v>1238910</v>
      </c>
      <c r="AB436" s="136" t="s">
        <v>173</v>
      </c>
      <c r="AC436" s="136" t="s">
        <v>174</v>
      </c>
      <c r="AD436" s="137" t="s">
        <v>25</v>
      </c>
      <c r="AE436" s="143" t="s">
        <v>189</v>
      </c>
      <c r="AF436" s="123" t="s">
        <v>177</v>
      </c>
      <c r="AG436" s="136">
        <v>1</v>
      </c>
      <c r="AH436" s="121">
        <v>0</v>
      </c>
      <c r="AI436" s="127">
        <f>IF(AD436="TIPO I",'BASE LIQUIDACION REDEBAN 2025'!$B$2,IF(AD436="TIPO II",'BASE LIQUIDACION REDEBAN 2025'!$B$3,IF(AD436="TIPO III",'BASE LIQUIDACION REDEBAN 2025'!$B$4,IF(AD436="TIPO IV",'BASE LIQUIDACION REDEBAN 2025'!$B$5,IF(AE436="AEREO",'BASE LIQUIDACION REDEBAN 2025'!$B$6,'BASE LIQUIDACION REDEBAN 2025'!$B$5)))))</f>
        <v>75096.394270399993</v>
      </c>
      <c r="AJ436" s="127">
        <f>IF(AD436="TIPO I",'BASE LIQUIDACION REDEBAN 2025'!$B$10,IF(AD436="TIPO II",'BASE LIQUIDACION REDEBAN 2025'!$B$11,IF(AD436="TIPO III",'BASE LIQUIDACION REDEBAN 2025'!$B$12,'BASE LIQUIDACION REDEBAN 2025'!$B$13)))</f>
        <v>75096.394270399993</v>
      </c>
      <c r="AK436" s="128">
        <f t="shared" si="7"/>
        <v>75096.394270399993</v>
      </c>
    </row>
    <row r="437" spans="1:37" s="85" customFormat="1" ht="14.25" customHeight="1">
      <c r="A437" s="136" t="s">
        <v>68</v>
      </c>
      <c r="B437" s="8" t="str">
        <f>VLOOKUP(A437,'CENTRO DE COSTOS'!A:D,4,FALSE)</f>
        <v>WILLIAM ASDRUBAL ROZO ROZO</v>
      </c>
      <c r="C437" s="8" t="str">
        <f>VLOOKUP(A437,'CENTRO DE COSTOS'!A:D,2,FALSE)</f>
        <v>0004-0004</v>
      </c>
      <c r="D437" s="136">
        <v>25899</v>
      </c>
      <c r="E437" s="122" t="s">
        <v>2687</v>
      </c>
      <c r="F437" s="8" t="s">
        <v>2688</v>
      </c>
      <c r="G437" s="142">
        <v>45832</v>
      </c>
      <c r="H437" s="143">
        <v>45834</v>
      </c>
      <c r="I437" s="142">
        <v>45832</v>
      </c>
      <c r="J437" s="143">
        <v>45834</v>
      </c>
      <c r="K437" s="143">
        <v>45834</v>
      </c>
      <c r="L437" s="138" t="s">
        <v>298</v>
      </c>
      <c r="M437" s="137" t="s">
        <v>2689</v>
      </c>
      <c r="N437" s="138" t="s">
        <v>2690</v>
      </c>
      <c r="O437" s="138">
        <v>80092</v>
      </c>
      <c r="P437" s="140" t="s">
        <v>183</v>
      </c>
      <c r="Q437" s="125" t="s">
        <v>166</v>
      </c>
      <c r="R437" s="126" t="s">
        <v>167</v>
      </c>
      <c r="S437" s="149" t="s">
        <v>168</v>
      </c>
      <c r="T437" s="150" t="s">
        <v>168</v>
      </c>
      <c r="U437" s="136" t="s">
        <v>169</v>
      </c>
      <c r="V437" s="139" t="s">
        <v>2691</v>
      </c>
      <c r="W437" s="146" t="s">
        <v>608</v>
      </c>
      <c r="X437" s="136" t="s">
        <v>2692</v>
      </c>
      <c r="Y437" s="136">
        <v>1227975</v>
      </c>
      <c r="Z437" s="136" t="s">
        <v>173</v>
      </c>
      <c r="AA437" s="148" t="s">
        <v>2693</v>
      </c>
      <c r="AB437" s="136" t="s">
        <v>173</v>
      </c>
      <c r="AC437" s="136" t="s">
        <v>174</v>
      </c>
      <c r="AD437" s="137" t="s">
        <v>28</v>
      </c>
      <c r="AE437" s="143" t="s">
        <v>189</v>
      </c>
      <c r="AF437" s="123" t="s">
        <v>177</v>
      </c>
      <c r="AG437" s="136">
        <v>1</v>
      </c>
      <c r="AH437" s="121">
        <v>0</v>
      </c>
      <c r="AI437" s="127">
        <f>IF(AD437="TIPO I",'BASE LIQUIDACION REDEBAN 2025'!$B$2,IF(AD437="TIPO II",'BASE LIQUIDACION REDEBAN 2025'!$B$3,IF(AD437="TIPO III",'BASE LIQUIDACION REDEBAN 2025'!$B$4,IF(AD437="TIPO IV",'BASE LIQUIDACION REDEBAN 2025'!$B$5,IF(AE437="AEREO",'BASE LIQUIDACION REDEBAN 2025'!$B$6,'BASE LIQUIDACION REDEBAN 2025'!$B$5)))))</f>
        <v>163813.69572160003</v>
      </c>
      <c r="AJ437" s="127">
        <f>IF(AD437="TIPO I",'BASE LIQUIDACION REDEBAN 2025'!$B$10,IF(AD437="TIPO II",'BASE LIQUIDACION REDEBAN 2025'!$B$11,IF(AD437="TIPO III",'BASE LIQUIDACION REDEBAN 2025'!$B$12,'BASE LIQUIDACION REDEBAN 2025'!$B$13)))</f>
        <v>140395.6348884</v>
      </c>
      <c r="AK437" s="128">
        <f t="shared" si="7"/>
        <v>163813.69572160003</v>
      </c>
    </row>
    <row r="438" spans="1:37" s="85" customFormat="1" ht="14.25" customHeight="1">
      <c r="A438" s="136" t="s">
        <v>93</v>
      </c>
      <c r="B438" s="8" t="str">
        <f>VLOOKUP(A438,'CENTRO DE COSTOS'!A:D,4,FALSE)</f>
        <v>DIEGO FERNANDO HENAO CARDONA</v>
      </c>
      <c r="C438" s="8" t="str">
        <f>VLOOKUP(A438,'CENTRO DE COSTOS'!A:D,2,FALSE)</f>
        <v>0004-0003</v>
      </c>
      <c r="D438" s="136">
        <v>52001</v>
      </c>
      <c r="E438" s="122" t="s">
        <v>2694</v>
      </c>
      <c r="F438" s="8" t="s">
        <v>2695</v>
      </c>
      <c r="G438" s="142">
        <v>45832</v>
      </c>
      <c r="H438" s="143">
        <v>45834</v>
      </c>
      <c r="I438" s="142">
        <v>45832</v>
      </c>
      <c r="J438" s="143">
        <v>45834</v>
      </c>
      <c r="K438" s="143">
        <v>45834</v>
      </c>
      <c r="L438" s="138" t="s">
        <v>162</v>
      </c>
      <c r="M438" s="137" t="s">
        <v>93</v>
      </c>
      <c r="N438" s="138" t="s">
        <v>2696</v>
      </c>
      <c r="O438" s="138">
        <v>80040</v>
      </c>
      <c r="P438" s="140" t="s">
        <v>165</v>
      </c>
      <c r="Q438" s="125" t="s">
        <v>166</v>
      </c>
      <c r="R438" s="126" t="s">
        <v>167</v>
      </c>
      <c r="S438" s="149" t="s">
        <v>168</v>
      </c>
      <c r="T438" s="150" t="s">
        <v>168</v>
      </c>
      <c r="U438" s="136" t="s">
        <v>169</v>
      </c>
      <c r="V438" s="139" t="s">
        <v>2697</v>
      </c>
      <c r="W438" s="146" t="s">
        <v>639</v>
      </c>
      <c r="X438" s="136" t="s">
        <v>2698</v>
      </c>
      <c r="Y438" s="136">
        <v>929613</v>
      </c>
      <c r="Z438" s="136">
        <v>506617</v>
      </c>
      <c r="AA438" s="136">
        <v>539228</v>
      </c>
      <c r="AB438" s="136" t="s">
        <v>173</v>
      </c>
      <c r="AC438" s="136" t="s">
        <v>174</v>
      </c>
      <c r="AD438" s="137" t="s">
        <v>25</v>
      </c>
      <c r="AE438" s="143" t="s">
        <v>189</v>
      </c>
      <c r="AF438" s="123" t="s">
        <v>177</v>
      </c>
      <c r="AG438" s="136">
        <v>1</v>
      </c>
      <c r="AH438" s="121">
        <v>0</v>
      </c>
      <c r="AI438" s="127">
        <f>IF(AD438="TIPO I",'BASE LIQUIDACION REDEBAN 2025'!$B$2,IF(AD438="TIPO II",'BASE LIQUIDACION REDEBAN 2025'!$B$3,IF(AD438="TIPO III",'BASE LIQUIDACION REDEBAN 2025'!$B$4,IF(AD438="TIPO IV",'BASE LIQUIDACION REDEBAN 2025'!$B$5,IF(AE438="AEREO",'BASE LIQUIDACION REDEBAN 2025'!$B$6,'BASE LIQUIDACION REDEBAN 2025'!$B$5)))))</f>
        <v>75096.394270399993</v>
      </c>
      <c r="AJ438" s="127">
        <f>IF(AD438="TIPO I",'BASE LIQUIDACION REDEBAN 2025'!$B$10,IF(AD438="TIPO II",'BASE LIQUIDACION REDEBAN 2025'!$B$11,IF(AD438="TIPO III",'BASE LIQUIDACION REDEBAN 2025'!$B$12,'BASE LIQUIDACION REDEBAN 2025'!$B$13)))</f>
        <v>75096.394270399993</v>
      </c>
      <c r="AK438" s="128">
        <f t="shared" si="7"/>
        <v>75096.394270399993</v>
      </c>
    </row>
    <row r="439" spans="1:37" s="85" customFormat="1" ht="14.25" customHeight="1">
      <c r="A439" s="136" t="s">
        <v>76</v>
      </c>
      <c r="B439" s="8" t="str">
        <f>VLOOKUP(A439,'CENTRO DE COSTOS'!A:D,4,FALSE)</f>
        <v>DIEGO FERNANDO HENAO CARDONA</v>
      </c>
      <c r="C439" s="8" t="str">
        <f>VLOOKUP(A439,'CENTRO DE COSTOS'!A:D,2,FALSE)</f>
        <v>0004-0003</v>
      </c>
      <c r="D439" s="136">
        <v>19698</v>
      </c>
      <c r="E439" s="122" t="s">
        <v>2699</v>
      </c>
      <c r="F439" s="8" t="s">
        <v>2700</v>
      </c>
      <c r="G439" s="142">
        <v>45832</v>
      </c>
      <c r="H439" s="143">
        <v>45834</v>
      </c>
      <c r="I439" s="142">
        <v>45832</v>
      </c>
      <c r="J439" s="143">
        <v>45834</v>
      </c>
      <c r="K439" s="143">
        <v>45834</v>
      </c>
      <c r="L439" s="138" t="s">
        <v>200</v>
      </c>
      <c r="M439" s="137" t="s">
        <v>1232</v>
      </c>
      <c r="N439" s="138" t="s">
        <v>2701</v>
      </c>
      <c r="O439" s="138">
        <v>80062</v>
      </c>
      <c r="P439" s="140" t="s">
        <v>165</v>
      </c>
      <c r="Q439" s="125" t="s">
        <v>166</v>
      </c>
      <c r="R439" s="126" t="s">
        <v>167</v>
      </c>
      <c r="S439" s="149" t="s">
        <v>168</v>
      </c>
      <c r="T439" s="150" t="s">
        <v>168</v>
      </c>
      <c r="U439" s="136" t="s">
        <v>169</v>
      </c>
      <c r="V439" s="139" t="s">
        <v>2702</v>
      </c>
      <c r="W439" s="146" t="s">
        <v>313</v>
      </c>
      <c r="X439" s="136" t="s">
        <v>2703</v>
      </c>
      <c r="Y439" s="136">
        <v>1254318</v>
      </c>
      <c r="Z439" s="136" t="s">
        <v>173</v>
      </c>
      <c r="AA439" s="136" t="s">
        <v>2704</v>
      </c>
      <c r="AB439" s="136" t="s">
        <v>173</v>
      </c>
      <c r="AC439" s="136" t="s">
        <v>174</v>
      </c>
      <c r="AD439" s="137" t="s">
        <v>28</v>
      </c>
      <c r="AE439" s="143" t="s">
        <v>189</v>
      </c>
      <c r="AF439" s="123" t="s">
        <v>177</v>
      </c>
      <c r="AG439" s="136">
        <v>1</v>
      </c>
      <c r="AH439" s="121">
        <v>0</v>
      </c>
      <c r="AI439" s="127">
        <f>IF(AD439="TIPO I",'BASE LIQUIDACION REDEBAN 2025'!$B$2,IF(AD439="TIPO II",'BASE LIQUIDACION REDEBAN 2025'!$B$3,IF(AD439="TIPO III",'BASE LIQUIDACION REDEBAN 2025'!$B$4,IF(AD439="TIPO IV",'BASE LIQUIDACION REDEBAN 2025'!$B$5,IF(AE439="AEREO",'BASE LIQUIDACION REDEBAN 2025'!$B$6,'BASE LIQUIDACION REDEBAN 2025'!$B$5)))))</f>
        <v>163813.69572160003</v>
      </c>
      <c r="AJ439" s="127">
        <f>IF(AD439="TIPO I",'BASE LIQUIDACION REDEBAN 2025'!$B$10,IF(AD439="TIPO II",'BASE LIQUIDACION REDEBAN 2025'!$B$11,IF(AD439="TIPO III",'BASE LIQUIDACION REDEBAN 2025'!$B$12,'BASE LIQUIDACION REDEBAN 2025'!$B$13)))</f>
        <v>140395.6348884</v>
      </c>
      <c r="AK439" s="128">
        <f t="shared" si="7"/>
        <v>163813.69572160003</v>
      </c>
    </row>
    <row r="440" spans="1:37" s="85" customFormat="1" ht="14.25" customHeight="1">
      <c r="A440" s="136" t="s">
        <v>90</v>
      </c>
      <c r="B440" s="8" t="str">
        <f>VLOOKUP(A440,'CENTRO DE COSTOS'!A:D,4,FALSE)</f>
        <v>JUAN SEBASTIÁN RÍOS CASTRILLÓN</v>
      </c>
      <c r="C440" s="8" t="str">
        <f>VLOOKUP(A440,'CENTRO DE COSTOS'!A:D,2,FALSE)</f>
        <v>0004-0005</v>
      </c>
      <c r="D440" s="136">
        <v>5664</v>
      </c>
      <c r="E440" s="122" t="s">
        <v>2705</v>
      </c>
      <c r="F440" s="8" t="s">
        <v>2706</v>
      </c>
      <c r="G440" s="142">
        <v>45832</v>
      </c>
      <c r="H440" s="143">
        <v>45834</v>
      </c>
      <c r="I440" s="142">
        <v>45832</v>
      </c>
      <c r="J440" s="143">
        <v>45833</v>
      </c>
      <c r="K440" s="143">
        <v>45833</v>
      </c>
      <c r="L440" s="138" t="s">
        <v>290</v>
      </c>
      <c r="M440" s="137" t="s">
        <v>2707</v>
      </c>
      <c r="N440" s="138" t="s">
        <v>2708</v>
      </c>
      <c r="O440" s="138">
        <v>80006</v>
      </c>
      <c r="P440" s="140" t="s">
        <v>165</v>
      </c>
      <c r="Q440" s="125" t="s">
        <v>166</v>
      </c>
      <c r="R440" s="126" t="s">
        <v>167</v>
      </c>
      <c r="S440" s="149" t="s">
        <v>168</v>
      </c>
      <c r="T440" s="150" t="s">
        <v>168</v>
      </c>
      <c r="U440" s="136" t="s">
        <v>169</v>
      </c>
      <c r="V440" s="139" t="s">
        <v>2709</v>
      </c>
      <c r="W440" s="146" t="s">
        <v>340</v>
      </c>
      <c r="X440" s="136" t="s">
        <v>2710</v>
      </c>
      <c r="Y440" s="136">
        <v>773176</v>
      </c>
      <c r="Z440" s="136" t="s">
        <v>173</v>
      </c>
      <c r="AA440" s="136">
        <v>1238695</v>
      </c>
      <c r="AB440" s="136" t="s">
        <v>173</v>
      </c>
      <c r="AC440" s="136" t="s">
        <v>174</v>
      </c>
      <c r="AD440" s="137" t="s">
        <v>28</v>
      </c>
      <c r="AE440" s="143" t="s">
        <v>189</v>
      </c>
      <c r="AF440" s="123" t="s">
        <v>177</v>
      </c>
      <c r="AG440" s="136">
        <v>1</v>
      </c>
      <c r="AH440" s="121">
        <v>0</v>
      </c>
      <c r="AI440" s="127">
        <f>IF(AD440="TIPO I",'BASE LIQUIDACION REDEBAN 2025'!$B$2,IF(AD440="TIPO II",'BASE LIQUIDACION REDEBAN 2025'!$B$3,IF(AD440="TIPO III",'BASE LIQUIDACION REDEBAN 2025'!$B$4,IF(AD440="TIPO IV",'BASE LIQUIDACION REDEBAN 2025'!$B$5,IF(AE440="AEREO",'BASE LIQUIDACION REDEBAN 2025'!$B$6,'BASE LIQUIDACION REDEBAN 2025'!$B$5)))))</f>
        <v>163813.69572160003</v>
      </c>
      <c r="AJ440" s="127">
        <f>IF(AD440="TIPO I",'BASE LIQUIDACION REDEBAN 2025'!$B$10,IF(AD440="TIPO II",'BASE LIQUIDACION REDEBAN 2025'!$B$11,IF(AD440="TIPO III",'BASE LIQUIDACION REDEBAN 2025'!$B$12,'BASE LIQUIDACION REDEBAN 2025'!$B$13)))</f>
        <v>140395.6348884</v>
      </c>
      <c r="AK440" s="128">
        <f t="shared" si="7"/>
        <v>163813.69572160003</v>
      </c>
    </row>
    <row r="441" spans="1:37" s="85" customFormat="1" ht="14.25" customHeight="1">
      <c r="A441" s="136" t="s">
        <v>68</v>
      </c>
      <c r="B441" s="8" t="str">
        <f>VLOOKUP(A441,'CENTRO DE COSTOS'!A:D,4,FALSE)</f>
        <v>WILLIAM ASDRUBAL ROZO ROZO</v>
      </c>
      <c r="C441" s="8" t="str">
        <f>VLOOKUP(A441,'CENTRO DE COSTOS'!A:D,2,FALSE)</f>
        <v>0004-0004</v>
      </c>
      <c r="D441" s="136">
        <v>25269</v>
      </c>
      <c r="E441" s="122" t="s">
        <v>2711</v>
      </c>
      <c r="F441" s="8" t="s">
        <v>2712</v>
      </c>
      <c r="G441" s="142">
        <v>45832</v>
      </c>
      <c r="H441" s="143">
        <v>45834</v>
      </c>
      <c r="I441" s="142">
        <v>45832</v>
      </c>
      <c r="J441" s="143">
        <v>45834</v>
      </c>
      <c r="K441" s="143">
        <v>45834</v>
      </c>
      <c r="L441" s="138" t="s">
        <v>298</v>
      </c>
      <c r="M441" s="137" t="s">
        <v>2329</v>
      </c>
      <c r="N441" s="138" t="s">
        <v>2713</v>
      </c>
      <c r="O441" s="138">
        <v>80013</v>
      </c>
      <c r="P441" s="140" t="s">
        <v>165</v>
      </c>
      <c r="Q441" s="125" t="s">
        <v>166</v>
      </c>
      <c r="R441" s="126" t="s">
        <v>167</v>
      </c>
      <c r="S441" s="149" t="s">
        <v>168</v>
      </c>
      <c r="T441" s="150" t="s">
        <v>168</v>
      </c>
      <c r="U441" s="136" t="s">
        <v>169</v>
      </c>
      <c r="V441" s="139" t="s">
        <v>2714</v>
      </c>
      <c r="W441" s="146" t="s">
        <v>326</v>
      </c>
      <c r="X441" s="136" t="s">
        <v>2715</v>
      </c>
      <c r="Y441" s="136">
        <v>1221321</v>
      </c>
      <c r="Z441" s="136" t="s">
        <v>173</v>
      </c>
      <c r="AA441" s="136" t="s">
        <v>2716</v>
      </c>
      <c r="AB441" s="136" t="s">
        <v>173</v>
      </c>
      <c r="AC441" s="136" t="s">
        <v>174</v>
      </c>
      <c r="AD441" s="137" t="s">
        <v>28</v>
      </c>
      <c r="AE441" s="143" t="s">
        <v>189</v>
      </c>
      <c r="AF441" s="123" t="s">
        <v>177</v>
      </c>
      <c r="AG441" s="136">
        <v>1</v>
      </c>
      <c r="AH441" s="121">
        <v>0</v>
      </c>
      <c r="AI441" s="127">
        <f>IF(AD441="TIPO I",'BASE LIQUIDACION REDEBAN 2025'!$B$2,IF(AD441="TIPO II",'BASE LIQUIDACION REDEBAN 2025'!$B$3,IF(AD441="TIPO III",'BASE LIQUIDACION REDEBAN 2025'!$B$4,IF(AD441="TIPO IV",'BASE LIQUIDACION REDEBAN 2025'!$B$5,IF(AE441="AEREO",'BASE LIQUIDACION REDEBAN 2025'!$B$6,'BASE LIQUIDACION REDEBAN 2025'!$B$5)))))</f>
        <v>163813.69572160003</v>
      </c>
      <c r="AJ441" s="127">
        <f>IF(AD441="TIPO I",'BASE LIQUIDACION REDEBAN 2025'!$B$10,IF(AD441="TIPO II",'BASE LIQUIDACION REDEBAN 2025'!$B$11,IF(AD441="TIPO III",'BASE LIQUIDACION REDEBAN 2025'!$B$12,'BASE LIQUIDACION REDEBAN 2025'!$B$13)))</f>
        <v>140395.6348884</v>
      </c>
      <c r="AK441" s="128">
        <f t="shared" si="7"/>
        <v>163813.69572160003</v>
      </c>
    </row>
    <row r="442" spans="1:37" s="85" customFormat="1" ht="14.25" customHeight="1">
      <c r="A442" s="136" t="s">
        <v>93</v>
      </c>
      <c r="B442" s="8" t="str">
        <f>VLOOKUP(A442,'CENTRO DE COSTOS'!A:D,4,FALSE)</f>
        <v>DIEGO FERNANDO HENAO CARDONA</v>
      </c>
      <c r="C442" s="8" t="str">
        <f>VLOOKUP(A442,'CENTRO DE COSTOS'!A:D,2,FALSE)</f>
        <v>0004-0003</v>
      </c>
      <c r="D442" s="136">
        <v>52835</v>
      </c>
      <c r="E442" s="122" t="s">
        <v>2717</v>
      </c>
      <c r="F442" s="8" t="s">
        <v>2718</v>
      </c>
      <c r="G442" s="142">
        <v>45832</v>
      </c>
      <c r="H442" s="143">
        <v>45834</v>
      </c>
      <c r="I442" s="142">
        <v>45832</v>
      </c>
      <c r="J442" s="143">
        <v>45834</v>
      </c>
      <c r="K442" s="143">
        <v>45834</v>
      </c>
      <c r="L442" s="138" t="s">
        <v>162</v>
      </c>
      <c r="M442" s="137" t="s">
        <v>2311</v>
      </c>
      <c r="N442" s="138" t="s">
        <v>2719</v>
      </c>
      <c r="O442" s="138">
        <v>80057</v>
      </c>
      <c r="P442" s="140" t="s">
        <v>165</v>
      </c>
      <c r="Q442" s="125" t="s">
        <v>166</v>
      </c>
      <c r="R442" s="126" t="s">
        <v>167</v>
      </c>
      <c r="S442" s="149" t="s">
        <v>168</v>
      </c>
      <c r="T442" s="150" t="s">
        <v>168</v>
      </c>
      <c r="U442" s="136" t="s">
        <v>169</v>
      </c>
      <c r="V442" s="139" t="s">
        <v>2720</v>
      </c>
      <c r="W442" s="146" t="s">
        <v>740</v>
      </c>
      <c r="X442" s="136" t="s">
        <v>2721</v>
      </c>
      <c r="Y442" s="136">
        <v>1051790</v>
      </c>
      <c r="Z442" s="136" t="s">
        <v>173</v>
      </c>
      <c r="AA442" s="136">
        <v>940664</v>
      </c>
      <c r="AB442" s="136" t="s">
        <v>173</v>
      </c>
      <c r="AC442" s="136" t="s">
        <v>174</v>
      </c>
      <c r="AD442" s="137" t="s">
        <v>32</v>
      </c>
      <c r="AE442" s="143" t="s">
        <v>189</v>
      </c>
      <c r="AF442" s="123" t="s">
        <v>177</v>
      </c>
      <c r="AG442" s="136">
        <v>1</v>
      </c>
      <c r="AH442" s="121">
        <v>0</v>
      </c>
      <c r="AI442" s="127">
        <f>IF(AD442="TIPO I",'BASE LIQUIDACION REDEBAN 2025'!$B$2,IF(AD442="TIPO II",'BASE LIQUIDACION REDEBAN 2025'!$B$3,IF(AD442="TIPO III",'BASE LIQUIDACION REDEBAN 2025'!$B$4,IF(AD442="TIPO IV",'BASE LIQUIDACION REDEBAN 2025'!$B$5,IF(AE442="AEREO",'BASE LIQUIDACION REDEBAN 2025'!$B$6,'BASE LIQUIDACION REDEBAN 2025'!$B$5)))))</f>
        <v>504832.64687880001</v>
      </c>
      <c r="AJ442" s="127">
        <f>IF(AD442="TIPO I",'BASE LIQUIDACION REDEBAN 2025'!$B$10,IF(AD442="TIPO II",'BASE LIQUIDACION REDEBAN 2025'!$B$11,IF(AD442="TIPO III",'BASE LIQUIDACION REDEBAN 2025'!$B$12,'BASE LIQUIDACION REDEBAN 2025'!$B$13)))</f>
        <v>196536.5258152</v>
      </c>
      <c r="AK442" s="128">
        <f t="shared" si="7"/>
        <v>504832.64687880001</v>
      </c>
    </row>
    <row r="443" spans="1:37" s="85" customFormat="1" ht="14.25" customHeight="1">
      <c r="A443" s="136" t="s">
        <v>94</v>
      </c>
      <c r="B443" s="8" t="str">
        <f>VLOOKUP(A443,'CENTRO DE COSTOS'!A:D,4,FALSE)</f>
        <v>DIEGO FERNANDO HENAO CARDONA</v>
      </c>
      <c r="C443" s="8" t="str">
        <f>VLOOKUP(A443,'CENTRO DE COSTOS'!A:D,2,FALSE)</f>
        <v>0004-0002</v>
      </c>
      <c r="D443" s="136">
        <v>66001</v>
      </c>
      <c r="E443" s="122" t="s">
        <v>2722</v>
      </c>
      <c r="F443" s="8" t="s">
        <v>2723</v>
      </c>
      <c r="G443" s="142">
        <v>45832</v>
      </c>
      <c r="H443" s="143">
        <v>45834</v>
      </c>
      <c r="I443" s="142">
        <v>45832</v>
      </c>
      <c r="J443" s="143">
        <v>45834</v>
      </c>
      <c r="K443" s="143">
        <v>45834</v>
      </c>
      <c r="L443" s="138" t="s">
        <v>450</v>
      </c>
      <c r="M443" s="137" t="s">
        <v>94</v>
      </c>
      <c r="N443" s="138" t="s">
        <v>2724</v>
      </c>
      <c r="O443" s="138">
        <v>80041</v>
      </c>
      <c r="P443" s="140" t="s">
        <v>165</v>
      </c>
      <c r="Q443" s="125" t="s">
        <v>166</v>
      </c>
      <c r="R443" s="126" t="s">
        <v>167</v>
      </c>
      <c r="S443" s="149" t="s">
        <v>168</v>
      </c>
      <c r="T443" s="150" t="s">
        <v>168</v>
      </c>
      <c r="U443" s="136" t="s">
        <v>169</v>
      </c>
      <c r="V443" s="139" t="s">
        <v>2725</v>
      </c>
      <c r="W443" s="146" t="s">
        <v>453</v>
      </c>
      <c r="X443" s="136" t="s">
        <v>2726</v>
      </c>
      <c r="Y443" s="136">
        <v>1221338</v>
      </c>
      <c r="Z443" s="136" t="s">
        <v>173</v>
      </c>
      <c r="AA443" s="136" t="s">
        <v>2727</v>
      </c>
      <c r="AB443" s="136" t="s">
        <v>173</v>
      </c>
      <c r="AC443" s="136" t="s">
        <v>174</v>
      </c>
      <c r="AD443" s="137" t="s">
        <v>25</v>
      </c>
      <c r="AE443" s="143" t="s">
        <v>189</v>
      </c>
      <c r="AF443" s="123" t="s">
        <v>177</v>
      </c>
      <c r="AG443" s="136">
        <v>1</v>
      </c>
      <c r="AH443" s="121">
        <v>0</v>
      </c>
      <c r="AI443" s="127">
        <f>IF(AD443="TIPO I",'BASE LIQUIDACION REDEBAN 2025'!$B$2,IF(AD443="TIPO II",'BASE LIQUIDACION REDEBAN 2025'!$B$3,IF(AD443="TIPO III",'BASE LIQUIDACION REDEBAN 2025'!$B$4,IF(AD443="TIPO IV",'BASE LIQUIDACION REDEBAN 2025'!$B$5,IF(AE443="AEREO",'BASE LIQUIDACION REDEBAN 2025'!$B$6,'BASE LIQUIDACION REDEBAN 2025'!$B$5)))))</f>
        <v>75096.394270399993</v>
      </c>
      <c r="AJ443" s="127">
        <f>IF(AD443="TIPO I",'BASE LIQUIDACION REDEBAN 2025'!$B$10,IF(AD443="TIPO II",'BASE LIQUIDACION REDEBAN 2025'!$B$11,IF(AD443="TIPO III",'BASE LIQUIDACION REDEBAN 2025'!$B$12,'BASE LIQUIDACION REDEBAN 2025'!$B$13)))</f>
        <v>75096.394270399993</v>
      </c>
      <c r="AK443" s="128">
        <f t="shared" si="7"/>
        <v>75096.394270399993</v>
      </c>
    </row>
    <row r="444" spans="1:37" s="85" customFormat="1" ht="14.25" customHeight="1">
      <c r="A444" s="136" t="s">
        <v>68</v>
      </c>
      <c r="B444" s="8" t="str">
        <f>VLOOKUP(A444,'CENTRO DE COSTOS'!A:D,4,FALSE)</f>
        <v>WILLIAM ASDRUBAL ROZO ROZO</v>
      </c>
      <c r="C444" s="8" t="str">
        <f>VLOOKUP(A444,'CENTRO DE COSTOS'!A:D,2,FALSE)</f>
        <v>0004-0004</v>
      </c>
      <c r="D444" s="136">
        <v>25875</v>
      </c>
      <c r="E444" s="122" t="s">
        <v>2728</v>
      </c>
      <c r="F444" s="8" t="s">
        <v>2729</v>
      </c>
      <c r="G444" s="142">
        <v>45832</v>
      </c>
      <c r="H444" s="143">
        <v>45834</v>
      </c>
      <c r="I444" s="142">
        <v>45832</v>
      </c>
      <c r="J444" s="143">
        <v>45834</v>
      </c>
      <c r="K444" s="143">
        <v>45834</v>
      </c>
      <c r="L444" s="138" t="s">
        <v>298</v>
      </c>
      <c r="M444" s="137" t="s">
        <v>2730</v>
      </c>
      <c r="N444" s="138" t="s">
        <v>2731</v>
      </c>
      <c r="O444" s="138">
        <v>80079</v>
      </c>
      <c r="P444" s="140" t="s">
        <v>165</v>
      </c>
      <c r="Q444" s="125" t="s">
        <v>166</v>
      </c>
      <c r="R444" s="126" t="s">
        <v>167</v>
      </c>
      <c r="S444" s="149" t="s">
        <v>168</v>
      </c>
      <c r="T444" s="150" t="s">
        <v>168</v>
      </c>
      <c r="U444" s="136" t="s">
        <v>169</v>
      </c>
      <c r="V444" s="139" t="s">
        <v>2732</v>
      </c>
      <c r="W444" s="146" t="s">
        <v>2095</v>
      </c>
      <c r="X444" s="136" t="s">
        <v>2733</v>
      </c>
      <c r="Y444" s="136">
        <v>959201</v>
      </c>
      <c r="Z444" s="136" t="s">
        <v>173</v>
      </c>
      <c r="AA444" s="136">
        <v>1102489</v>
      </c>
      <c r="AB444" s="136" t="s">
        <v>173</v>
      </c>
      <c r="AC444" s="136" t="s">
        <v>174</v>
      </c>
      <c r="AD444" s="137" t="s">
        <v>28</v>
      </c>
      <c r="AE444" s="143" t="s">
        <v>189</v>
      </c>
      <c r="AF444" s="123" t="s">
        <v>177</v>
      </c>
      <c r="AG444" s="136">
        <v>1</v>
      </c>
      <c r="AH444" s="121">
        <v>0</v>
      </c>
      <c r="AI444" s="127">
        <f>IF(AD444="TIPO I",'BASE LIQUIDACION REDEBAN 2025'!$B$2,IF(AD444="TIPO II",'BASE LIQUIDACION REDEBAN 2025'!$B$3,IF(AD444="TIPO III",'BASE LIQUIDACION REDEBAN 2025'!$B$4,IF(AD444="TIPO IV",'BASE LIQUIDACION REDEBAN 2025'!$B$5,IF(AE444="AEREO",'BASE LIQUIDACION REDEBAN 2025'!$B$6,'BASE LIQUIDACION REDEBAN 2025'!$B$5)))))</f>
        <v>163813.69572160003</v>
      </c>
      <c r="AJ444" s="127">
        <f>IF(AD444="TIPO I",'BASE LIQUIDACION REDEBAN 2025'!$B$10,IF(AD444="TIPO II",'BASE LIQUIDACION REDEBAN 2025'!$B$11,IF(AD444="TIPO III",'BASE LIQUIDACION REDEBAN 2025'!$B$12,'BASE LIQUIDACION REDEBAN 2025'!$B$13)))</f>
        <v>140395.6348884</v>
      </c>
      <c r="AK444" s="128">
        <f t="shared" si="7"/>
        <v>163813.69572160003</v>
      </c>
    </row>
    <row r="445" spans="1:37" s="85" customFormat="1" ht="14.25" customHeight="1">
      <c r="A445" s="136" t="s">
        <v>76</v>
      </c>
      <c r="B445" s="8" t="str">
        <f>VLOOKUP(A445,'CENTRO DE COSTOS'!A:D,4,FALSE)</f>
        <v>DIEGO FERNANDO HENAO CARDONA</v>
      </c>
      <c r="C445" s="8" t="str">
        <f>VLOOKUP(A445,'CENTRO DE COSTOS'!A:D,2,FALSE)</f>
        <v>0004-0003</v>
      </c>
      <c r="D445" s="136">
        <v>76001</v>
      </c>
      <c r="E445" s="122" t="s">
        <v>2734</v>
      </c>
      <c r="F445" s="8" t="s">
        <v>2735</v>
      </c>
      <c r="G445" s="142">
        <v>45832</v>
      </c>
      <c r="H445" s="143">
        <v>45834</v>
      </c>
      <c r="I445" s="142">
        <v>45832</v>
      </c>
      <c r="J445" s="143">
        <v>45833</v>
      </c>
      <c r="K445" s="143">
        <v>45833</v>
      </c>
      <c r="L445" s="138" t="s">
        <v>230</v>
      </c>
      <c r="M445" s="137" t="s">
        <v>76</v>
      </c>
      <c r="N445" s="138" t="s">
        <v>2736</v>
      </c>
      <c r="O445" s="138">
        <v>79991</v>
      </c>
      <c r="P445" s="140" t="s">
        <v>165</v>
      </c>
      <c r="Q445" s="125" t="s">
        <v>166</v>
      </c>
      <c r="R445" s="126" t="s">
        <v>167</v>
      </c>
      <c r="S445" s="149" t="s">
        <v>168</v>
      </c>
      <c r="T445" s="150" t="s">
        <v>168</v>
      </c>
      <c r="U445" s="136" t="s">
        <v>169</v>
      </c>
      <c r="V445" s="139" t="s">
        <v>2737</v>
      </c>
      <c r="W445" s="146" t="s">
        <v>219</v>
      </c>
      <c r="X445" s="136" t="s">
        <v>2738</v>
      </c>
      <c r="Y445" s="136">
        <v>1242439</v>
      </c>
      <c r="Z445" s="136">
        <v>750936</v>
      </c>
      <c r="AA445" s="136" t="s">
        <v>2739</v>
      </c>
      <c r="AB445" s="136" t="s">
        <v>173</v>
      </c>
      <c r="AC445" s="136" t="s">
        <v>174</v>
      </c>
      <c r="AD445" s="137" t="s">
        <v>25</v>
      </c>
      <c r="AE445" s="143" t="s">
        <v>189</v>
      </c>
      <c r="AF445" s="123" t="s">
        <v>177</v>
      </c>
      <c r="AG445" s="136">
        <v>1</v>
      </c>
      <c r="AH445" s="121">
        <v>0</v>
      </c>
      <c r="AI445" s="127">
        <f>IF(AD445="TIPO I",'BASE LIQUIDACION REDEBAN 2025'!$B$2,IF(AD445="TIPO II",'BASE LIQUIDACION REDEBAN 2025'!$B$3,IF(AD445="TIPO III",'BASE LIQUIDACION REDEBAN 2025'!$B$4,IF(AD445="TIPO IV",'BASE LIQUIDACION REDEBAN 2025'!$B$5,IF(AE445="AEREO",'BASE LIQUIDACION REDEBAN 2025'!$B$6,'BASE LIQUIDACION REDEBAN 2025'!$B$5)))))</f>
        <v>75096.394270399993</v>
      </c>
      <c r="AJ445" s="127">
        <f>IF(AD445="TIPO I",'BASE LIQUIDACION REDEBAN 2025'!$B$10,IF(AD445="TIPO II",'BASE LIQUIDACION REDEBAN 2025'!$B$11,IF(AD445="TIPO III",'BASE LIQUIDACION REDEBAN 2025'!$B$12,'BASE LIQUIDACION REDEBAN 2025'!$B$13)))</f>
        <v>75096.394270399993</v>
      </c>
      <c r="AK445" s="128">
        <f t="shared" si="7"/>
        <v>75096.394270399993</v>
      </c>
    </row>
    <row r="446" spans="1:37" s="85" customFormat="1" ht="14.25" customHeight="1">
      <c r="A446" s="136" t="s">
        <v>94</v>
      </c>
      <c r="B446" s="8" t="str">
        <f>VLOOKUP(A446,'CENTRO DE COSTOS'!A:D,4,FALSE)</f>
        <v>DIEGO FERNANDO HENAO CARDONA</v>
      </c>
      <c r="C446" s="8" t="str">
        <f>VLOOKUP(A446,'CENTRO DE COSTOS'!A:D,2,FALSE)</f>
        <v>0004-0002</v>
      </c>
      <c r="D446" s="136">
        <v>76497</v>
      </c>
      <c r="E446" s="122" t="s">
        <v>2740</v>
      </c>
      <c r="F446" s="8" t="s">
        <v>2741</v>
      </c>
      <c r="G446" s="142">
        <v>45832</v>
      </c>
      <c r="H446" s="143">
        <v>45834</v>
      </c>
      <c r="I446" s="142">
        <v>45832</v>
      </c>
      <c r="J446" s="143">
        <v>45834</v>
      </c>
      <c r="K446" s="143">
        <v>45834</v>
      </c>
      <c r="L446" s="138" t="s">
        <v>230</v>
      </c>
      <c r="M446" s="137" t="s">
        <v>2742</v>
      </c>
      <c r="N446" s="138" t="s">
        <v>2743</v>
      </c>
      <c r="O446" s="138">
        <v>80034</v>
      </c>
      <c r="P446" s="140" t="s">
        <v>165</v>
      </c>
      <c r="Q446" s="125" t="s">
        <v>166</v>
      </c>
      <c r="R446" s="126" t="s">
        <v>167</v>
      </c>
      <c r="S446" s="149" t="s">
        <v>168</v>
      </c>
      <c r="T446" s="150" t="s">
        <v>168</v>
      </c>
      <c r="U446" s="136" t="s">
        <v>169</v>
      </c>
      <c r="V446" s="139" t="s">
        <v>2744</v>
      </c>
      <c r="W446" s="146" t="s">
        <v>582</v>
      </c>
      <c r="X446" s="136" t="s">
        <v>2745</v>
      </c>
      <c r="Y446" s="136">
        <v>1230888</v>
      </c>
      <c r="Z446" s="136" t="s">
        <v>173</v>
      </c>
      <c r="AA446" s="136" t="s">
        <v>2746</v>
      </c>
      <c r="AB446" s="136" t="s">
        <v>173</v>
      </c>
      <c r="AC446" s="136" t="s">
        <v>174</v>
      </c>
      <c r="AD446" s="137" t="s">
        <v>28</v>
      </c>
      <c r="AE446" s="143" t="s">
        <v>189</v>
      </c>
      <c r="AF446" s="123" t="s">
        <v>177</v>
      </c>
      <c r="AG446" s="136">
        <v>1</v>
      </c>
      <c r="AH446" s="121">
        <v>0</v>
      </c>
      <c r="AI446" s="127">
        <f>IF(AD446="TIPO I",'BASE LIQUIDACION REDEBAN 2025'!$B$2,IF(AD446="TIPO II",'BASE LIQUIDACION REDEBAN 2025'!$B$3,IF(AD446="TIPO III",'BASE LIQUIDACION REDEBAN 2025'!$B$4,IF(AD446="TIPO IV",'BASE LIQUIDACION REDEBAN 2025'!$B$5,IF(AE446="AEREO",'BASE LIQUIDACION REDEBAN 2025'!$B$6,'BASE LIQUIDACION REDEBAN 2025'!$B$5)))))</f>
        <v>163813.69572160003</v>
      </c>
      <c r="AJ446" s="127">
        <f>IF(AD446="TIPO I",'BASE LIQUIDACION REDEBAN 2025'!$B$10,IF(AD446="TIPO II",'BASE LIQUIDACION REDEBAN 2025'!$B$11,IF(AD446="TIPO III",'BASE LIQUIDACION REDEBAN 2025'!$B$12,'BASE LIQUIDACION REDEBAN 2025'!$B$13)))</f>
        <v>140395.6348884</v>
      </c>
      <c r="AK446" s="128">
        <f t="shared" si="7"/>
        <v>163813.69572160003</v>
      </c>
    </row>
    <row r="447" spans="1:37" s="85" customFormat="1" ht="14.25" customHeight="1">
      <c r="A447" s="136" t="s">
        <v>90</v>
      </c>
      <c r="B447" s="8" t="str">
        <f>VLOOKUP(A447,'CENTRO DE COSTOS'!A:D,4,FALSE)</f>
        <v>JUAN SEBASTIÁN RÍOS CASTRILLÓN</v>
      </c>
      <c r="C447" s="8" t="str">
        <f>VLOOKUP(A447,'CENTRO DE COSTOS'!A:D,2,FALSE)</f>
        <v>0004-0005</v>
      </c>
      <c r="D447" s="136">
        <v>27495</v>
      </c>
      <c r="E447" s="122" t="s">
        <v>2747</v>
      </c>
      <c r="F447" s="8" t="s">
        <v>2748</v>
      </c>
      <c r="G447" s="142">
        <v>45832</v>
      </c>
      <c r="H447" s="143">
        <v>45842</v>
      </c>
      <c r="I447" s="142">
        <v>45832</v>
      </c>
      <c r="J447" s="143">
        <v>45835</v>
      </c>
      <c r="K447" s="143">
        <v>45835</v>
      </c>
      <c r="L447" s="138" t="s">
        <v>208</v>
      </c>
      <c r="M447" s="137" t="s">
        <v>1474</v>
      </c>
      <c r="N447" s="138" t="s">
        <v>2749</v>
      </c>
      <c r="O447" s="138">
        <v>80036</v>
      </c>
      <c r="P447" s="140" t="s">
        <v>165</v>
      </c>
      <c r="Q447" s="125" t="s">
        <v>166</v>
      </c>
      <c r="R447" s="126" t="s">
        <v>167</v>
      </c>
      <c r="S447" s="149" t="s">
        <v>168</v>
      </c>
      <c r="T447" s="150" t="s">
        <v>168</v>
      </c>
      <c r="U447" s="136" t="s">
        <v>169</v>
      </c>
      <c r="V447" s="139" t="s">
        <v>2750</v>
      </c>
      <c r="W447" s="146" t="s">
        <v>354</v>
      </c>
      <c r="X447" s="136" t="s">
        <v>2751</v>
      </c>
      <c r="Y447" s="136">
        <v>1051516</v>
      </c>
      <c r="Z447" s="136" t="s">
        <v>2752</v>
      </c>
      <c r="AA447" s="136">
        <v>1238917</v>
      </c>
      <c r="AB447" s="136" t="s">
        <v>173</v>
      </c>
      <c r="AC447" s="136" t="s">
        <v>174</v>
      </c>
      <c r="AD447" s="137" t="s">
        <v>175</v>
      </c>
      <c r="AE447" s="143" t="s">
        <v>227</v>
      </c>
      <c r="AF447" s="123" t="s">
        <v>177</v>
      </c>
      <c r="AG447" s="136">
        <v>1</v>
      </c>
      <c r="AH447" s="121">
        <v>0</v>
      </c>
      <c r="AI447" s="127">
        <f>IF(AD447="TIPO I",'BASE LIQUIDACION REDEBAN 2025'!$B$2,IF(AD447="TIPO II",'BASE LIQUIDACION REDEBAN 2025'!$B$3,IF(AD447="TIPO III",'BASE LIQUIDACION REDEBAN 2025'!$B$4,IF(AD447="TIPO IV",'BASE LIQUIDACION REDEBAN 2025'!$B$5,IF(AE447="AEREO",'BASE LIQUIDACION REDEBAN 2025'!$B$6,'BASE LIQUIDACION REDEBAN 2025'!$B$5)))))</f>
        <v>988462.96268840006</v>
      </c>
      <c r="AJ447" s="127">
        <f>IF(AD447="TIPO I",'BASE LIQUIDACION REDEBAN 2025'!$B$10,IF(AD447="TIPO II",'BASE LIQUIDACION REDEBAN 2025'!$B$11,IF(AD447="TIPO III",'BASE LIQUIDACION REDEBAN 2025'!$B$12,'BASE LIQUIDACION REDEBAN 2025'!$B$13)))</f>
        <v>196536.5258152</v>
      </c>
      <c r="AK447" s="128">
        <f t="shared" si="7"/>
        <v>988462.96268840006</v>
      </c>
    </row>
    <row r="448" spans="1:37" s="85" customFormat="1" ht="14.25" customHeight="1">
      <c r="A448" s="136" t="s">
        <v>99</v>
      </c>
      <c r="B448" s="8" t="str">
        <f>VLOOKUP(A448,'CENTRO DE COSTOS'!A:D,4,FALSE)</f>
        <v>JOSE MAURICIO HERNANDEZ ROJAS</v>
      </c>
      <c r="C448" s="8" t="str">
        <f>VLOOKUP(A448,'CENTRO DE COSTOS'!A:D,2,FALSE)</f>
        <v>0004-0001</v>
      </c>
      <c r="D448" s="136">
        <v>20001</v>
      </c>
      <c r="E448" s="122" t="s">
        <v>2753</v>
      </c>
      <c r="F448" s="8" t="s">
        <v>2754</v>
      </c>
      <c r="G448" s="142">
        <v>45832</v>
      </c>
      <c r="H448" s="143">
        <v>45834</v>
      </c>
      <c r="I448" s="142">
        <v>45832</v>
      </c>
      <c r="J448" s="143">
        <v>45833</v>
      </c>
      <c r="K448" s="143">
        <v>45833</v>
      </c>
      <c r="L448" s="138" t="s">
        <v>269</v>
      </c>
      <c r="M448" s="137" t="s">
        <v>99</v>
      </c>
      <c r="N448" s="138" t="s">
        <v>2755</v>
      </c>
      <c r="O448" s="138">
        <v>80071</v>
      </c>
      <c r="P448" s="140" t="s">
        <v>165</v>
      </c>
      <c r="Q448" s="125" t="s">
        <v>166</v>
      </c>
      <c r="R448" s="126" t="s">
        <v>167</v>
      </c>
      <c r="S448" s="149" t="s">
        <v>168</v>
      </c>
      <c r="T448" s="150" t="s">
        <v>168</v>
      </c>
      <c r="U448" s="136" t="s">
        <v>169</v>
      </c>
      <c r="V448" s="139" t="s">
        <v>2756</v>
      </c>
      <c r="W448" s="146" t="s">
        <v>273</v>
      </c>
      <c r="X448" s="136" t="s">
        <v>2757</v>
      </c>
      <c r="Y448" s="136">
        <v>1242472</v>
      </c>
      <c r="Z448" s="136" t="s">
        <v>173</v>
      </c>
      <c r="AA448" s="136" t="s">
        <v>2758</v>
      </c>
      <c r="AB448" s="136" t="s">
        <v>173</v>
      </c>
      <c r="AC448" s="136" t="s">
        <v>174</v>
      </c>
      <c r="AD448" s="137" t="s">
        <v>25</v>
      </c>
      <c r="AE448" s="143" t="s">
        <v>189</v>
      </c>
      <c r="AF448" s="123" t="s">
        <v>177</v>
      </c>
      <c r="AG448" s="136">
        <v>1</v>
      </c>
      <c r="AH448" s="121">
        <v>0</v>
      </c>
      <c r="AI448" s="127">
        <f>IF(AD448="TIPO I",'BASE LIQUIDACION REDEBAN 2025'!$B$2,IF(AD448="TIPO II",'BASE LIQUIDACION REDEBAN 2025'!$B$3,IF(AD448="TIPO III",'BASE LIQUIDACION REDEBAN 2025'!$B$4,IF(AD448="TIPO IV",'BASE LIQUIDACION REDEBAN 2025'!$B$5,IF(AE448="AEREO",'BASE LIQUIDACION REDEBAN 2025'!$B$6,'BASE LIQUIDACION REDEBAN 2025'!$B$5)))))</f>
        <v>75096.394270399993</v>
      </c>
      <c r="AJ448" s="127">
        <f>IF(AD448="TIPO I",'BASE LIQUIDACION REDEBAN 2025'!$B$10,IF(AD448="TIPO II",'BASE LIQUIDACION REDEBAN 2025'!$B$11,IF(AD448="TIPO III",'BASE LIQUIDACION REDEBAN 2025'!$B$12,'BASE LIQUIDACION REDEBAN 2025'!$B$13)))</f>
        <v>75096.394270399993</v>
      </c>
      <c r="AK448" s="128">
        <f t="shared" si="7"/>
        <v>75096.394270399993</v>
      </c>
    </row>
    <row r="449" spans="1:37" s="85" customFormat="1" ht="14.25" customHeight="1">
      <c r="A449" s="136" t="s">
        <v>72</v>
      </c>
      <c r="B449" s="8" t="str">
        <f>VLOOKUP(A449,'CENTRO DE COSTOS'!A:D,4,FALSE)</f>
        <v>MIGUEL JULIÁN HERNÁNDEZ GUARÍN</v>
      </c>
      <c r="C449" s="8" t="str">
        <f>VLOOKUP(A449,'CENTRO DE COSTOS'!A:D,2,FALSE)</f>
        <v>0004-0008</v>
      </c>
      <c r="D449" s="136">
        <v>68770</v>
      </c>
      <c r="E449" s="122" t="s">
        <v>2759</v>
      </c>
      <c r="F449" s="8" t="s">
        <v>2760</v>
      </c>
      <c r="G449" s="142">
        <v>45832</v>
      </c>
      <c r="H449" s="143">
        <v>45834</v>
      </c>
      <c r="I449" s="142">
        <v>45832</v>
      </c>
      <c r="J449" s="143">
        <v>45834</v>
      </c>
      <c r="K449" s="143">
        <v>45834</v>
      </c>
      <c r="L449" s="138" t="s">
        <v>180</v>
      </c>
      <c r="M449" s="137" t="s">
        <v>2761</v>
      </c>
      <c r="N449" s="138" t="s">
        <v>2762</v>
      </c>
      <c r="O449" s="138">
        <v>80065</v>
      </c>
      <c r="P449" s="140" t="s">
        <v>165</v>
      </c>
      <c r="Q449" s="125" t="s">
        <v>166</v>
      </c>
      <c r="R449" s="126" t="s">
        <v>167</v>
      </c>
      <c r="S449" s="149" t="s">
        <v>168</v>
      </c>
      <c r="T449" s="150" t="s">
        <v>168</v>
      </c>
      <c r="U449" s="136" t="s">
        <v>169</v>
      </c>
      <c r="V449" s="139" t="s">
        <v>2763</v>
      </c>
      <c r="W449" s="146" t="s">
        <v>1139</v>
      </c>
      <c r="X449" s="136" t="s">
        <v>2764</v>
      </c>
      <c r="Y449" s="136">
        <v>767116</v>
      </c>
      <c r="Z449" s="136" t="s">
        <v>173</v>
      </c>
      <c r="AA449" s="136">
        <v>519833</v>
      </c>
      <c r="AB449" s="136" t="s">
        <v>173</v>
      </c>
      <c r="AC449" s="136" t="s">
        <v>174</v>
      </c>
      <c r="AD449" s="137" t="s">
        <v>30</v>
      </c>
      <c r="AE449" s="143" t="s">
        <v>189</v>
      </c>
      <c r="AF449" s="123" t="s">
        <v>177</v>
      </c>
      <c r="AG449" s="136">
        <v>1</v>
      </c>
      <c r="AH449" s="121">
        <v>0</v>
      </c>
      <c r="AI449" s="127">
        <f>IF(AD449="TIPO I",'BASE LIQUIDACION REDEBAN 2025'!$B$2,IF(AD449="TIPO II",'BASE LIQUIDACION REDEBAN 2025'!$B$3,IF(AD449="TIPO III",'BASE LIQUIDACION REDEBAN 2025'!$B$4,IF(AD449="TIPO IV",'BASE LIQUIDACION REDEBAN 2025'!$B$5,IF(AE449="AEREO",'BASE LIQUIDACION REDEBAN 2025'!$B$6,'BASE LIQUIDACION REDEBAN 2025'!$B$5)))))</f>
        <v>275728.78077800001</v>
      </c>
      <c r="AJ449" s="127">
        <f>IF(AD449="TIPO I",'BASE LIQUIDACION REDEBAN 2025'!$B$10,IF(AD449="TIPO II",'BASE LIQUIDACION REDEBAN 2025'!$B$11,IF(AD449="TIPO III",'BASE LIQUIDACION REDEBAN 2025'!$B$12,'BASE LIQUIDACION REDEBAN 2025'!$B$13)))</f>
        <v>196536.5258152</v>
      </c>
      <c r="AK449" s="128">
        <f t="shared" si="7"/>
        <v>275728.78077800001</v>
      </c>
    </row>
    <row r="450" spans="1:37" s="85" customFormat="1" ht="14.25" customHeight="1">
      <c r="A450" s="136" t="s">
        <v>80</v>
      </c>
      <c r="B450" s="8" t="str">
        <f>VLOOKUP(A450,'CENTRO DE COSTOS'!A:D,4,FALSE)</f>
        <v>JOSE MAURICIO HERNANDEZ ROJAS</v>
      </c>
      <c r="C450" s="8" t="str">
        <f>VLOOKUP(A450,'CENTRO DE COSTOS'!A:D,2,FALSE)</f>
        <v>0004-0001</v>
      </c>
      <c r="D450" s="136">
        <v>13001</v>
      </c>
      <c r="E450" s="122" t="s">
        <v>2765</v>
      </c>
      <c r="F450" s="8" t="s">
        <v>2766</v>
      </c>
      <c r="G450" s="142">
        <v>45832</v>
      </c>
      <c r="H450" s="143">
        <v>45834</v>
      </c>
      <c r="I450" s="142">
        <v>45832</v>
      </c>
      <c r="J450" s="143">
        <v>45834</v>
      </c>
      <c r="K450" s="143">
        <v>45834</v>
      </c>
      <c r="L450" s="138" t="s">
        <v>364</v>
      </c>
      <c r="M450" s="137" t="s">
        <v>80</v>
      </c>
      <c r="N450" s="138" t="s">
        <v>2767</v>
      </c>
      <c r="O450" s="138">
        <v>79997</v>
      </c>
      <c r="P450" s="140" t="s">
        <v>165</v>
      </c>
      <c r="Q450" s="125" t="s">
        <v>166</v>
      </c>
      <c r="R450" s="126" t="s">
        <v>167</v>
      </c>
      <c r="S450" s="149" t="s">
        <v>168</v>
      </c>
      <c r="T450" s="150" t="s">
        <v>168</v>
      </c>
      <c r="U450" s="136" t="s">
        <v>169</v>
      </c>
      <c r="V450" s="139" t="s">
        <v>2768</v>
      </c>
      <c r="W450" s="146" t="s">
        <v>1180</v>
      </c>
      <c r="X450" s="136" t="s">
        <v>2769</v>
      </c>
      <c r="Y450" s="136">
        <v>1242440</v>
      </c>
      <c r="Z450" s="136" t="s">
        <v>173</v>
      </c>
      <c r="AA450" s="136" t="s">
        <v>2770</v>
      </c>
      <c r="AB450" s="136" t="s">
        <v>173</v>
      </c>
      <c r="AC450" s="136" t="s">
        <v>174</v>
      </c>
      <c r="AD450" s="137" t="s">
        <v>25</v>
      </c>
      <c r="AE450" s="143" t="s">
        <v>189</v>
      </c>
      <c r="AF450" s="123" t="s">
        <v>177</v>
      </c>
      <c r="AG450" s="136">
        <v>1</v>
      </c>
      <c r="AH450" s="121">
        <v>0</v>
      </c>
      <c r="AI450" s="127">
        <f>IF(AD450="TIPO I",'BASE LIQUIDACION REDEBAN 2025'!$B$2,IF(AD450="TIPO II",'BASE LIQUIDACION REDEBAN 2025'!$B$3,IF(AD450="TIPO III",'BASE LIQUIDACION REDEBAN 2025'!$B$4,IF(AD450="TIPO IV",'BASE LIQUIDACION REDEBAN 2025'!$B$5,IF(AE450="AEREO",'BASE LIQUIDACION REDEBAN 2025'!$B$6,'BASE LIQUIDACION REDEBAN 2025'!$B$5)))))</f>
        <v>75096.394270399993</v>
      </c>
      <c r="AJ450" s="127">
        <f>IF(AD450="TIPO I",'BASE LIQUIDACION REDEBAN 2025'!$B$10,IF(AD450="TIPO II",'BASE LIQUIDACION REDEBAN 2025'!$B$11,IF(AD450="TIPO III",'BASE LIQUIDACION REDEBAN 2025'!$B$12,'BASE LIQUIDACION REDEBAN 2025'!$B$13)))</f>
        <v>75096.394270399993</v>
      </c>
      <c r="AK450" s="128">
        <f t="shared" si="7"/>
        <v>75096.394270399993</v>
      </c>
    </row>
    <row r="451" spans="1:37" s="85" customFormat="1" ht="14.25" customHeight="1">
      <c r="A451" s="136" t="s">
        <v>90</v>
      </c>
      <c r="B451" s="8" t="str">
        <f>VLOOKUP(A451,'CENTRO DE COSTOS'!A:D,4,FALSE)</f>
        <v>JUAN SEBASTIÁN RÍOS CASTRILLÓN</v>
      </c>
      <c r="C451" s="8" t="str">
        <f>VLOOKUP(A451,'CENTRO DE COSTOS'!A:D,2,FALSE)</f>
        <v>0004-0005</v>
      </c>
      <c r="D451" s="136">
        <v>5240</v>
      </c>
      <c r="E451" s="122" t="s">
        <v>2771</v>
      </c>
      <c r="F451" s="8" t="s">
        <v>2772</v>
      </c>
      <c r="G451" s="142">
        <v>45832</v>
      </c>
      <c r="H451" s="143">
        <v>45834</v>
      </c>
      <c r="I451" s="142">
        <v>45832</v>
      </c>
      <c r="J451" s="143">
        <v>45834</v>
      </c>
      <c r="K451" s="143">
        <v>45834</v>
      </c>
      <c r="L451" s="138" t="s">
        <v>290</v>
      </c>
      <c r="M451" s="137" t="s">
        <v>2773</v>
      </c>
      <c r="N451" s="138" t="s">
        <v>2774</v>
      </c>
      <c r="O451" s="138">
        <v>80026</v>
      </c>
      <c r="P451" s="140" t="s">
        <v>165</v>
      </c>
      <c r="Q451" s="125" t="s">
        <v>166</v>
      </c>
      <c r="R451" s="126" t="s">
        <v>167</v>
      </c>
      <c r="S451" s="149" t="s">
        <v>168</v>
      </c>
      <c r="T451" s="150" t="s">
        <v>168</v>
      </c>
      <c r="U451" s="136" t="s">
        <v>169</v>
      </c>
      <c r="V451" s="139" t="s">
        <v>2775</v>
      </c>
      <c r="W451" s="146" t="s">
        <v>818</v>
      </c>
      <c r="X451" s="136" t="s">
        <v>2776</v>
      </c>
      <c r="Y451" s="136">
        <v>1254494</v>
      </c>
      <c r="Z451" s="136" t="s">
        <v>173</v>
      </c>
      <c r="AA451" s="136" t="s">
        <v>2777</v>
      </c>
      <c r="AB451" s="136" t="s">
        <v>173</v>
      </c>
      <c r="AC451" s="136" t="s">
        <v>174</v>
      </c>
      <c r="AD451" s="137" t="s">
        <v>28</v>
      </c>
      <c r="AE451" s="143" t="s">
        <v>189</v>
      </c>
      <c r="AF451" s="123" t="s">
        <v>177</v>
      </c>
      <c r="AG451" s="136">
        <v>1</v>
      </c>
      <c r="AH451" s="121">
        <v>0</v>
      </c>
      <c r="AI451" s="127">
        <f>IF(AD451="TIPO I",'BASE LIQUIDACION REDEBAN 2025'!$B$2,IF(AD451="TIPO II",'BASE LIQUIDACION REDEBAN 2025'!$B$3,IF(AD451="TIPO III",'BASE LIQUIDACION REDEBAN 2025'!$B$4,IF(AD451="TIPO IV",'BASE LIQUIDACION REDEBAN 2025'!$B$5,IF(AE451="AEREO",'BASE LIQUIDACION REDEBAN 2025'!$B$6,'BASE LIQUIDACION REDEBAN 2025'!$B$5)))))</f>
        <v>163813.69572160003</v>
      </c>
      <c r="AJ451" s="127">
        <f>IF(AD451="TIPO I",'BASE LIQUIDACION REDEBAN 2025'!$B$10,IF(AD451="TIPO II",'BASE LIQUIDACION REDEBAN 2025'!$B$11,IF(AD451="TIPO III",'BASE LIQUIDACION REDEBAN 2025'!$B$12,'BASE LIQUIDACION REDEBAN 2025'!$B$13)))</f>
        <v>140395.6348884</v>
      </c>
      <c r="AK451" s="128">
        <f t="shared" ref="AK451:AK513" si="8">AG451*AI451+AH451*AJ451</f>
        <v>163813.69572160003</v>
      </c>
    </row>
    <row r="452" spans="1:37" s="85" customFormat="1" ht="14.25" customHeight="1">
      <c r="A452" s="136" t="s">
        <v>76</v>
      </c>
      <c r="B452" s="8" t="str">
        <f>VLOOKUP(A452,'CENTRO DE COSTOS'!A:D,4,FALSE)</f>
        <v>DIEGO FERNANDO HENAO CARDONA</v>
      </c>
      <c r="C452" s="8" t="str">
        <f>VLOOKUP(A452,'CENTRO DE COSTOS'!A:D,2,FALSE)</f>
        <v>0004-0003</v>
      </c>
      <c r="D452" s="136">
        <v>19001</v>
      </c>
      <c r="E452" s="122" t="s">
        <v>2778</v>
      </c>
      <c r="F452" s="8" t="s">
        <v>2779</v>
      </c>
      <c r="G452" s="142">
        <v>45832</v>
      </c>
      <c r="H452" s="143">
        <v>45834</v>
      </c>
      <c r="I452" s="142">
        <v>45832</v>
      </c>
      <c r="J452" s="143">
        <v>45833</v>
      </c>
      <c r="K452" s="143">
        <v>45833</v>
      </c>
      <c r="L452" s="138" t="s">
        <v>200</v>
      </c>
      <c r="M452" s="137" t="s">
        <v>95</v>
      </c>
      <c r="N452" s="138" t="s">
        <v>2780</v>
      </c>
      <c r="O452" s="138">
        <v>80048</v>
      </c>
      <c r="P452" s="140" t="s">
        <v>165</v>
      </c>
      <c r="Q452" s="125" t="s">
        <v>166</v>
      </c>
      <c r="R452" s="126" t="s">
        <v>167</v>
      </c>
      <c r="S452" s="149" t="s">
        <v>168</v>
      </c>
      <c r="T452" s="150" t="s">
        <v>168</v>
      </c>
      <c r="U452" s="136" t="s">
        <v>169</v>
      </c>
      <c r="V452" s="139" t="s">
        <v>2781</v>
      </c>
      <c r="W452" s="146" t="s">
        <v>204</v>
      </c>
      <c r="X452" s="136" t="s">
        <v>2782</v>
      </c>
      <c r="Y452" s="136">
        <v>957329</v>
      </c>
      <c r="Z452" s="136" t="s">
        <v>173</v>
      </c>
      <c r="AA452" s="136">
        <v>1097452</v>
      </c>
      <c r="AB452" s="136" t="s">
        <v>173</v>
      </c>
      <c r="AC452" s="136" t="s">
        <v>174</v>
      </c>
      <c r="AD452" s="137" t="s">
        <v>30</v>
      </c>
      <c r="AE452" s="143" t="s">
        <v>189</v>
      </c>
      <c r="AF452" s="123" t="s">
        <v>177</v>
      </c>
      <c r="AG452" s="136">
        <v>1</v>
      </c>
      <c r="AH452" s="121">
        <v>0</v>
      </c>
      <c r="AI452" s="127">
        <f>IF(AD452="TIPO I",'BASE LIQUIDACION REDEBAN 2025'!$B$2,IF(AD452="TIPO II",'BASE LIQUIDACION REDEBAN 2025'!$B$3,IF(AD452="TIPO III",'BASE LIQUIDACION REDEBAN 2025'!$B$4,IF(AD452="TIPO IV",'BASE LIQUIDACION REDEBAN 2025'!$B$5,IF(AE452="AEREO",'BASE LIQUIDACION REDEBAN 2025'!$B$6,'BASE LIQUIDACION REDEBAN 2025'!$B$5)))))</f>
        <v>275728.78077800001</v>
      </c>
      <c r="AJ452" s="127">
        <f>IF(AD452="TIPO I",'BASE LIQUIDACION REDEBAN 2025'!$B$10,IF(AD452="TIPO II",'BASE LIQUIDACION REDEBAN 2025'!$B$11,IF(AD452="TIPO III",'BASE LIQUIDACION REDEBAN 2025'!$B$12,'BASE LIQUIDACION REDEBAN 2025'!$B$13)))</f>
        <v>196536.5258152</v>
      </c>
      <c r="AK452" s="128">
        <f t="shared" si="8"/>
        <v>275728.78077800001</v>
      </c>
    </row>
    <row r="453" spans="1:37" s="85" customFormat="1" ht="14.25" customHeight="1">
      <c r="A453" s="136" t="s">
        <v>98</v>
      </c>
      <c r="B453" s="8" t="str">
        <f>VLOOKUP(A453,'CENTRO DE COSTOS'!A:D,4,FALSE)</f>
        <v>MIGUEL JULIÁN HERNÁNDEZ GUARÍN</v>
      </c>
      <c r="C453" s="8" t="str">
        <f>VLOOKUP(A453,'CENTRO DE COSTOS'!A:D,2,FALSE)</f>
        <v>0004-0008</v>
      </c>
      <c r="D453" s="136">
        <v>15804</v>
      </c>
      <c r="E453" s="122" t="s">
        <v>2783</v>
      </c>
      <c r="F453" s="8" t="s">
        <v>2784</v>
      </c>
      <c r="G453" s="142">
        <v>45832</v>
      </c>
      <c r="H453" s="143">
        <v>45834</v>
      </c>
      <c r="I453" s="142">
        <v>45832</v>
      </c>
      <c r="J453" s="143">
        <v>45834</v>
      </c>
      <c r="K453" s="143">
        <v>45834</v>
      </c>
      <c r="L453" s="138" t="s">
        <v>371</v>
      </c>
      <c r="M453" s="137" t="s">
        <v>2785</v>
      </c>
      <c r="N453" s="138" t="s">
        <v>2786</v>
      </c>
      <c r="O453" s="138">
        <v>80058</v>
      </c>
      <c r="P453" s="140" t="s">
        <v>165</v>
      </c>
      <c r="Q453" s="125" t="s">
        <v>166</v>
      </c>
      <c r="R453" s="126" t="s">
        <v>167</v>
      </c>
      <c r="S453" s="149" t="s">
        <v>168</v>
      </c>
      <c r="T453" s="150" t="s">
        <v>168</v>
      </c>
      <c r="U453" s="136" t="s">
        <v>169</v>
      </c>
      <c r="V453" s="139" t="s">
        <v>2787</v>
      </c>
      <c r="W453" s="146" t="s">
        <v>1163</v>
      </c>
      <c r="X453" s="136" t="s">
        <v>2788</v>
      </c>
      <c r="Y453" s="136">
        <v>1235410</v>
      </c>
      <c r="Z453" s="136" t="s">
        <v>173</v>
      </c>
      <c r="AA453" s="136" t="s">
        <v>2789</v>
      </c>
      <c r="AB453" s="136" t="s">
        <v>173</v>
      </c>
      <c r="AC453" s="136" t="s">
        <v>174</v>
      </c>
      <c r="AD453" s="137" t="s">
        <v>28</v>
      </c>
      <c r="AE453" s="143" t="s">
        <v>189</v>
      </c>
      <c r="AF453" s="123" t="s">
        <v>177</v>
      </c>
      <c r="AG453" s="136">
        <v>1</v>
      </c>
      <c r="AH453" s="121">
        <v>0</v>
      </c>
      <c r="AI453" s="127">
        <f>IF(AD453="TIPO I",'BASE LIQUIDACION REDEBAN 2025'!$B$2,IF(AD453="TIPO II",'BASE LIQUIDACION REDEBAN 2025'!$B$3,IF(AD453="TIPO III",'BASE LIQUIDACION REDEBAN 2025'!$B$4,IF(AD453="TIPO IV",'BASE LIQUIDACION REDEBAN 2025'!$B$5,IF(AE453="AEREO",'BASE LIQUIDACION REDEBAN 2025'!$B$6,'BASE LIQUIDACION REDEBAN 2025'!$B$5)))))</f>
        <v>163813.69572160003</v>
      </c>
      <c r="AJ453" s="127">
        <f>IF(AD453="TIPO I",'BASE LIQUIDACION REDEBAN 2025'!$B$10,IF(AD453="TIPO II",'BASE LIQUIDACION REDEBAN 2025'!$B$11,IF(AD453="TIPO III",'BASE LIQUIDACION REDEBAN 2025'!$B$12,'BASE LIQUIDACION REDEBAN 2025'!$B$13)))</f>
        <v>140395.6348884</v>
      </c>
      <c r="AK453" s="128">
        <f t="shared" si="8"/>
        <v>163813.69572160003</v>
      </c>
    </row>
    <row r="454" spans="1:37" s="85" customFormat="1" ht="14.25" customHeight="1">
      <c r="A454" s="136" t="s">
        <v>94</v>
      </c>
      <c r="B454" s="8" t="str">
        <f>VLOOKUP(A454,'CENTRO DE COSTOS'!A:D,4,FALSE)</f>
        <v>DIEGO FERNANDO HENAO CARDONA</v>
      </c>
      <c r="C454" s="8" t="str">
        <f>VLOOKUP(A454,'CENTRO DE COSTOS'!A:D,2,FALSE)</f>
        <v>0004-0002</v>
      </c>
      <c r="D454" s="136">
        <v>66001</v>
      </c>
      <c r="E454" s="122" t="s">
        <v>2790</v>
      </c>
      <c r="F454" s="8" t="s">
        <v>2791</v>
      </c>
      <c r="G454" s="142">
        <v>45832</v>
      </c>
      <c r="H454" s="143">
        <v>45834</v>
      </c>
      <c r="I454" s="142">
        <v>45832</v>
      </c>
      <c r="J454" s="143">
        <v>45834</v>
      </c>
      <c r="K454" s="143">
        <v>45834</v>
      </c>
      <c r="L454" s="138" t="s">
        <v>450</v>
      </c>
      <c r="M454" s="137" t="s">
        <v>94</v>
      </c>
      <c r="N454" s="138" t="s">
        <v>2792</v>
      </c>
      <c r="O454" s="138">
        <v>80042</v>
      </c>
      <c r="P454" s="140" t="s">
        <v>165</v>
      </c>
      <c r="Q454" s="125" t="s">
        <v>166</v>
      </c>
      <c r="R454" s="126" t="s">
        <v>167</v>
      </c>
      <c r="S454" s="149" t="s">
        <v>168</v>
      </c>
      <c r="T454" s="150" t="s">
        <v>168</v>
      </c>
      <c r="U454" s="136" t="s">
        <v>169</v>
      </c>
      <c r="V454" s="139" t="s">
        <v>2793</v>
      </c>
      <c r="W454" s="146" t="s">
        <v>2142</v>
      </c>
      <c r="X454" s="136" t="s">
        <v>2794</v>
      </c>
      <c r="Y454" s="136">
        <v>1235307</v>
      </c>
      <c r="Z454" s="136" t="s">
        <v>173</v>
      </c>
      <c r="AA454" s="136" t="s">
        <v>2795</v>
      </c>
      <c r="AB454" s="136" t="s">
        <v>173</v>
      </c>
      <c r="AC454" s="136" t="s">
        <v>174</v>
      </c>
      <c r="AD454" s="137" t="s">
        <v>25</v>
      </c>
      <c r="AE454" s="143" t="s">
        <v>189</v>
      </c>
      <c r="AF454" s="123" t="s">
        <v>177</v>
      </c>
      <c r="AG454" s="136">
        <v>1</v>
      </c>
      <c r="AH454" s="121">
        <v>0</v>
      </c>
      <c r="AI454" s="127">
        <f>IF(AD454="TIPO I",'BASE LIQUIDACION REDEBAN 2025'!$B$2,IF(AD454="TIPO II",'BASE LIQUIDACION REDEBAN 2025'!$B$3,IF(AD454="TIPO III",'BASE LIQUIDACION REDEBAN 2025'!$B$4,IF(AD454="TIPO IV",'BASE LIQUIDACION REDEBAN 2025'!$B$5,IF(AE454="AEREO",'BASE LIQUIDACION REDEBAN 2025'!$B$6,'BASE LIQUIDACION REDEBAN 2025'!$B$5)))))</f>
        <v>75096.394270399993</v>
      </c>
      <c r="AJ454" s="127">
        <f>IF(AD454="TIPO I",'BASE LIQUIDACION REDEBAN 2025'!$B$10,IF(AD454="TIPO II",'BASE LIQUIDACION REDEBAN 2025'!$B$11,IF(AD454="TIPO III",'BASE LIQUIDACION REDEBAN 2025'!$B$12,'BASE LIQUIDACION REDEBAN 2025'!$B$13)))</f>
        <v>75096.394270399993</v>
      </c>
      <c r="AK454" s="128">
        <f t="shared" si="8"/>
        <v>75096.394270399993</v>
      </c>
    </row>
    <row r="455" spans="1:37" s="85" customFormat="1" ht="14.25" customHeight="1">
      <c r="A455" s="136" t="s">
        <v>90</v>
      </c>
      <c r="B455" s="8" t="str">
        <f>VLOOKUP(A455,'CENTRO DE COSTOS'!A:D,4,FALSE)</f>
        <v>JUAN SEBASTIÁN RÍOS CASTRILLÓN</v>
      </c>
      <c r="C455" s="8" t="str">
        <f>VLOOKUP(A455,'CENTRO DE COSTOS'!A:D,2,FALSE)</f>
        <v>0004-0005</v>
      </c>
      <c r="D455" s="136">
        <v>5001</v>
      </c>
      <c r="E455" s="122" t="s">
        <v>2796</v>
      </c>
      <c r="F455" s="8" t="s">
        <v>2797</v>
      </c>
      <c r="G455" s="142">
        <v>45832</v>
      </c>
      <c r="H455" s="143">
        <v>45834</v>
      </c>
      <c r="I455" s="142">
        <v>45832</v>
      </c>
      <c r="J455" s="143">
        <v>45834</v>
      </c>
      <c r="K455" s="143">
        <v>45834</v>
      </c>
      <c r="L455" s="138" t="s">
        <v>290</v>
      </c>
      <c r="M455" s="137" t="s">
        <v>90</v>
      </c>
      <c r="N455" s="138" t="s">
        <v>2798</v>
      </c>
      <c r="O455" s="138">
        <v>80090</v>
      </c>
      <c r="P455" s="140" t="s">
        <v>165</v>
      </c>
      <c r="Q455" s="125" t="s">
        <v>166</v>
      </c>
      <c r="R455" s="126" t="s">
        <v>167</v>
      </c>
      <c r="S455" s="149" t="s">
        <v>168</v>
      </c>
      <c r="T455" s="150" t="s">
        <v>168</v>
      </c>
      <c r="U455" s="136" t="s">
        <v>169</v>
      </c>
      <c r="V455" s="139" t="s">
        <v>2799</v>
      </c>
      <c r="W455" s="146" t="s">
        <v>340</v>
      </c>
      <c r="X455" s="136" t="s">
        <v>2800</v>
      </c>
      <c r="Y455" s="136">
        <v>1254351</v>
      </c>
      <c r="Z455" s="136" t="s">
        <v>173</v>
      </c>
      <c r="AA455" s="136" t="s">
        <v>2801</v>
      </c>
      <c r="AB455" s="136" t="s">
        <v>173</v>
      </c>
      <c r="AC455" s="136" t="s">
        <v>174</v>
      </c>
      <c r="AD455" s="137" t="s">
        <v>25</v>
      </c>
      <c r="AE455" s="143" t="s">
        <v>189</v>
      </c>
      <c r="AF455" s="123" t="s">
        <v>177</v>
      </c>
      <c r="AG455" s="136">
        <v>1</v>
      </c>
      <c r="AH455" s="121">
        <v>0</v>
      </c>
      <c r="AI455" s="127">
        <f>IF(AD455="TIPO I",'BASE LIQUIDACION REDEBAN 2025'!$B$2,IF(AD455="TIPO II",'BASE LIQUIDACION REDEBAN 2025'!$B$3,IF(AD455="TIPO III",'BASE LIQUIDACION REDEBAN 2025'!$B$4,IF(AD455="TIPO IV",'BASE LIQUIDACION REDEBAN 2025'!$B$5,IF(AE455="AEREO",'BASE LIQUIDACION REDEBAN 2025'!$B$6,'BASE LIQUIDACION REDEBAN 2025'!$B$5)))))</f>
        <v>75096.394270399993</v>
      </c>
      <c r="AJ455" s="127">
        <f>IF(AD455="TIPO I",'BASE LIQUIDACION REDEBAN 2025'!$B$10,IF(AD455="TIPO II",'BASE LIQUIDACION REDEBAN 2025'!$B$11,IF(AD455="TIPO III",'BASE LIQUIDACION REDEBAN 2025'!$B$12,'BASE LIQUIDACION REDEBAN 2025'!$B$13)))</f>
        <v>75096.394270399993</v>
      </c>
      <c r="AK455" s="128">
        <f t="shared" si="8"/>
        <v>75096.394270399993</v>
      </c>
    </row>
    <row r="456" spans="1:37" s="85" customFormat="1" ht="14.25" customHeight="1">
      <c r="A456" s="136" t="s">
        <v>90</v>
      </c>
      <c r="B456" s="8" t="str">
        <f>VLOOKUP(A456,'CENTRO DE COSTOS'!A:D,4,FALSE)</f>
        <v>JUAN SEBASTIÁN RÍOS CASTRILLÓN</v>
      </c>
      <c r="C456" s="8" t="str">
        <f>VLOOKUP(A456,'CENTRO DE COSTOS'!A:D,2,FALSE)</f>
        <v>0004-0005</v>
      </c>
      <c r="D456" s="136">
        <v>5088</v>
      </c>
      <c r="E456" s="122" t="s">
        <v>2802</v>
      </c>
      <c r="F456" s="8" t="s">
        <v>2803</v>
      </c>
      <c r="G456" s="142">
        <v>45832</v>
      </c>
      <c r="H456" s="143">
        <v>45834</v>
      </c>
      <c r="I456" s="142">
        <v>45832</v>
      </c>
      <c r="J456" s="143">
        <v>45833</v>
      </c>
      <c r="K456" s="143">
        <v>45833</v>
      </c>
      <c r="L456" s="138" t="s">
        <v>290</v>
      </c>
      <c r="M456" s="137" t="s">
        <v>291</v>
      </c>
      <c r="N456" s="138" t="s">
        <v>2804</v>
      </c>
      <c r="O456" s="138">
        <v>80074</v>
      </c>
      <c r="P456" s="140" t="s">
        <v>183</v>
      </c>
      <c r="Q456" s="125" t="s">
        <v>166</v>
      </c>
      <c r="R456" s="126" t="s">
        <v>167</v>
      </c>
      <c r="S456" s="149" t="s">
        <v>168</v>
      </c>
      <c r="T456" s="150" t="s">
        <v>168</v>
      </c>
      <c r="U456" s="136" t="s">
        <v>169</v>
      </c>
      <c r="V456" s="139" t="s">
        <v>2805</v>
      </c>
      <c r="W456" s="146" t="s">
        <v>354</v>
      </c>
      <c r="X456" s="136" t="s">
        <v>2806</v>
      </c>
      <c r="Y456" s="136">
        <v>894965</v>
      </c>
      <c r="Z456" s="136" t="s">
        <v>173</v>
      </c>
      <c r="AA456" s="136">
        <v>1238918</v>
      </c>
      <c r="AB456" s="136" t="s">
        <v>173</v>
      </c>
      <c r="AC456" s="136" t="s">
        <v>174</v>
      </c>
      <c r="AD456" s="137" t="s">
        <v>25</v>
      </c>
      <c r="AE456" s="143" t="s">
        <v>189</v>
      </c>
      <c r="AF456" s="123" t="s">
        <v>177</v>
      </c>
      <c r="AG456" s="136">
        <v>1</v>
      </c>
      <c r="AH456" s="121">
        <v>0</v>
      </c>
      <c r="AI456" s="127">
        <f>IF(AD456="TIPO I",'BASE LIQUIDACION REDEBAN 2025'!$B$2,IF(AD456="TIPO II",'BASE LIQUIDACION REDEBAN 2025'!$B$3,IF(AD456="TIPO III",'BASE LIQUIDACION REDEBAN 2025'!$B$4,IF(AD456="TIPO IV",'BASE LIQUIDACION REDEBAN 2025'!$B$5,IF(AE456="AEREO",'BASE LIQUIDACION REDEBAN 2025'!$B$6,'BASE LIQUIDACION REDEBAN 2025'!$B$5)))))</f>
        <v>75096.394270399993</v>
      </c>
      <c r="AJ456" s="127">
        <f>IF(AD456="TIPO I",'BASE LIQUIDACION REDEBAN 2025'!$B$10,IF(AD456="TIPO II",'BASE LIQUIDACION REDEBAN 2025'!$B$11,IF(AD456="TIPO III",'BASE LIQUIDACION REDEBAN 2025'!$B$12,'BASE LIQUIDACION REDEBAN 2025'!$B$13)))</f>
        <v>75096.394270399993</v>
      </c>
      <c r="AK456" s="128">
        <f t="shared" si="8"/>
        <v>75096.394270399993</v>
      </c>
    </row>
    <row r="457" spans="1:37" s="85" customFormat="1" ht="14.25" customHeight="1">
      <c r="A457" s="136" t="s">
        <v>90</v>
      </c>
      <c r="B457" s="8" t="str">
        <f>VLOOKUP(A457,'CENTRO DE COSTOS'!A:D,4,FALSE)</f>
        <v>JUAN SEBASTIÁN RÍOS CASTRILLÓN</v>
      </c>
      <c r="C457" s="8" t="str">
        <f>VLOOKUP(A457,'CENTRO DE COSTOS'!A:D,2,FALSE)</f>
        <v>0004-0005</v>
      </c>
      <c r="D457" s="136">
        <v>5690</v>
      </c>
      <c r="E457" s="122" t="s">
        <v>2807</v>
      </c>
      <c r="F457" s="8" t="s">
        <v>2808</v>
      </c>
      <c r="G457" s="142">
        <v>45832</v>
      </c>
      <c r="H457" s="143">
        <v>45834</v>
      </c>
      <c r="I457" s="142">
        <v>45832</v>
      </c>
      <c r="J457" s="143">
        <v>45834</v>
      </c>
      <c r="K457" s="143">
        <v>45834</v>
      </c>
      <c r="L457" s="138" t="s">
        <v>290</v>
      </c>
      <c r="M457" s="137" t="s">
        <v>2809</v>
      </c>
      <c r="N457" s="138" t="s">
        <v>2810</v>
      </c>
      <c r="O457" s="138">
        <v>80054</v>
      </c>
      <c r="P457" s="140" t="s">
        <v>165</v>
      </c>
      <c r="Q457" s="125" t="s">
        <v>166</v>
      </c>
      <c r="R457" s="126" t="s">
        <v>167</v>
      </c>
      <c r="S457" s="149" t="s">
        <v>168</v>
      </c>
      <c r="T457" s="150" t="s">
        <v>168</v>
      </c>
      <c r="U457" s="136" t="s">
        <v>169</v>
      </c>
      <c r="V457" s="139" t="s">
        <v>2811</v>
      </c>
      <c r="W457" s="146" t="s">
        <v>294</v>
      </c>
      <c r="X457" s="136" t="s">
        <v>2812</v>
      </c>
      <c r="Y457" s="136">
        <v>1254223</v>
      </c>
      <c r="Z457" s="136" t="s">
        <v>173</v>
      </c>
      <c r="AA457" s="136" t="s">
        <v>2813</v>
      </c>
      <c r="AB457" s="136" t="s">
        <v>173</v>
      </c>
      <c r="AC457" s="136" t="s">
        <v>174</v>
      </c>
      <c r="AD457" s="137" t="s">
        <v>28</v>
      </c>
      <c r="AE457" s="143" t="s">
        <v>189</v>
      </c>
      <c r="AF457" s="123" t="s">
        <v>177</v>
      </c>
      <c r="AG457" s="136">
        <v>1</v>
      </c>
      <c r="AH457" s="121">
        <v>0</v>
      </c>
      <c r="AI457" s="127">
        <f>IF(AD457="TIPO I",'BASE LIQUIDACION REDEBAN 2025'!$B$2,IF(AD457="TIPO II",'BASE LIQUIDACION REDEBAN 2025'!$B$3,IF(AD457="TIPO III",'BASE LIQUIDACION REDEBAN 2025'!$B$4,IF(AD457="TIPO IV",'BASE LIQUIDACION REDEBAN 2025'!$B$5,IF(AE457="AEREO",'BASE LIQUIDACION REDEBAN 2025'!$B$6,'BASE LIQUIDACION REDEBAN 2025'!$B$5)))))</f>
        <v>163813.69572160003</v>
      </c>
      <c r="AJ457" s="127">
        <f>IF(AD457="TIPO I",'BASE LIQUIDACION REDEBAN 2025'!$B$10,IF(AD457="TIPO II",'BASE LIQUIDACION REDEBAN 2025'!$B$11,IF(AD457="TIPO III",'BASE LIQUIDACION REDEBAN 2025'!$B$12,'BASE LIQUIDACION REDEBAN 2025'!$B$13)))</f>
        <v>140395.6348884</v>
      </c>
      <c r="AK457" s="128">
        <f t="shared" si="8"/>
        <v>163813.69572160003</v>
      </c>
    </row>
    <row r="458" spans="1:37" s="85" customFormat="1" ht="14.25" customHeight="1">
      <c r="A458" s="136" t="s">
        <v>76</v>
      </c>
      <c r="B458" s="8" t="str">
        <f>VLOOKUP(A458,'CENTRO DE COSTOS'!A:D,4,FALSE)</f>
        <v>DIEGO FERNANDO HENAO CARDONA</v>
      </c>
      <c r="C458" s="8" t="str">
        <f>VLOOKUP(A458,'CENTRO DE COSTOS'!A:D,2,FALSE)</f>
        <v>0004-0003</v>
      </c>
      <c r="D458" s="136">
        <v>76001</v>
      </c>
      <c r="E458" s="122" t="s">
        <v>2814</v>
      </c>
      <c r="F458" s="8" t="s">
        <v>2815</v>
      </c>
      <c r="G458" s="142">
        <v>45832</v>
      </c>
      <c r="H458" s="143">
        <v>45834</v>
      </c>
      <c r="I458" s="142">
        <v>45832</v>
      </c>
      <c r="J458" s="143">
        <v>45833</v>
      </c>
      <c r="K458" s="143">
        <v>45833</v>
      </c>
      <c r="L458" s="138" t="s">
        <v>230</v>
      </c>
      <c r="M458" s="137" t="s">
        <v>76</v>
      </c>
      <c r="N458" s="138" t="s">
        <v>2816</v>
      </c>
      <c r="O458" s="138">
        <v>79992</v>
      </c>
      <c r="P458" s="140" t="s">
        <v>165</v>
      </c>
      <c r="Q458" s="125" t="s">
        <v>166</v>
      </c>
      <c r="R458" s="126" t="s">
        <v>167</v>
      </c>
      <c r="S458" s="149" t="s">
        <v>168</v>
      </c>
      <c r="T458" s="150" t="s">
        <v>168</v>
      </c>
      <c r="U458" s="136" t="s">
        <v>169</v>
      </c>
      <c r="V458" s="139" t="s">
        <v>2817</v>
      </c>
      <c r="W458" s="146" t="s">
        <v>171</v>
      </c>
      <c r="X458" s="136" t="s">
        <v>2818</v>
      </c>
      <c r="Y458" s="136">
        <v>1212254</v>
      </c>
      <c r="Z458" s="136" t="s">
        <v>173</v>
      </c>
      <c r="AA458" s="136">
        <v>913892</v>
      </c>
      <c r="AB458" s="136" t="s">
        <v>173</v>
      </c>
      <c r="AC458" s="136" t="s">
        <v>174</v>
      </c>
      <c r="AD458" s="137" t="s">
        <v>25</v>
      </c>
      <c r="AE458" s="143" t="s">
        <v>189</v>
      </c>
      <c r="AF458" s="123" t="s">
        <v>177</v>
      </c>
      <c r="AG458" s="136">
        <v>1</v>
      </c>
      <c r="AH458" s="121">
        <v>0</v>
      </c>
      <c r="AI458" s="127">
        <f>IF(AD458="TIPO I",'BASE LIQUIDACION REDEBAN 2025'!$B$2,IF(AD458="TIPO II",'BASE LIQUIDACION REDEBAN 2025'!$B$3,IF(AD458="TIPO III",'BASE LIQUIDACION REDEBAN 2025'!$B$4,IF(AD458="TIPO IV",'BASE LIQUIDACION REDEBAN 2025'!$B$5,IF(AE458="AEREO",'BASE LIQUIDACION REDEBAN 2025'!$B$6,'BASE LIQUIDACION REDEBAN 2025'!$B$5)))))</f>
        <v>75096.394270399993</v>
      </c>
      <c r="AJ458" s="127">
        <f>IF(AD458="TIPO I",'BASE LIQUIDACION REDEBAN 2025'!$B$10,IF(AD458="TIPO II",'BASE LIQUIDACION REDEBAN 2025'!$B$11,IF(AD458="TIPO III",'BASE LIQUIDACION REDEBAN 2025'!$B$12,'BASE LIQUIDACION REDEBAN 2025'!$B$13)))</f>
        <v>75096.394270399993</v>
      </c>
      <c r="AK458" s="128">
        <f t="shared" si="8"/>
        <v>75096.394270399993</v>
      </c>
    </row>
    <row r="459" spans="1:37" s="85" customFormat="1" ht="14.25" customHeight="1">
      <c r="A459" s="136" t="s">
        <v>98</v>
      </c>
      <c r="B459" s="8" t="str">
        <f>VLOOKUP(A459,'CENTRO DE COSTOS'!A:D,4,FALSE)</f>
        <v>MIGUEL JULIÁN HERNÁNDEZ GUARÍN</v>
      </c>
      <c r="C459" s="8" t="str">
        <f>VLOOKUP(A459,'CENTRO DE COSTOS'!A:D,2,FALSE)</f>
        <v>0004-0008</v>
      </c>
      <c r="D459" s="136">
        <v>15293</v>
      </c>
      <c r="E459" s="122" t="s">
        <v>2819</v>
      </c>
      <c r="F459" s="8" t="s">
        <v>2820</v>
      </c>
      <c r="G459" s="142">
        <v>45832</v>
      </c>
      <c r="H459" s="143">
        <v>45834</v>
      </c>
      <c r="I459" s="142">
        <v>45832</v>
      </c>
      <c r="J459" s="143">
        <v>45834</v>
      </c>
      <c r="K459" s="143">
        <v>45834</v>
      </c>
      <c r="L459" s="138" t="s">
        <v>371</v>
      </c>
      <c r="M459" s="137" t="s">
        <v>2821</v>
      </c>
      <c r="N459" s="138" t="s">
        <v>2822</v>
      </c>
      <c r="O459" s="138">
        <v>79970</v>
      </c>
      <c r="P459" s="140" t="s">
        <v>165</v>
      </c>
      <c r="Q459" s="125" t="s">
        <v>166</v>
      </c>
      <c r="R459" s="126" t="s">
        <v>167</v>
      </c>
      <c r="S459" s="149" t="s">
        <v>168</v>
      </c>
      <c r="T459" s="150" t="s">
        <v>168</v>
      </c>
      <c r="U459" s="136" t="s">
        <v>169</v>
      </c>
      <c r="V459" s="139" t="s">
        <v>2823</v>
      </c>
      <c r="W459" s="146" t="s">
        <v>1354</v>
      </c>
      <c r="X459" s="136" t="s">
        <v>2824</v>
      </c>
      <c r="Y459" s="136">
        <v>929580</v>
      </c>
      <c r="Z459" s="136" t="s">
        <v>2825</v>
      </c>
      <c r="AA459" s="136">
        <v>908080</v>
      </c>
      <c r="AB459" s="136" t="s">
        <v>173</v>
      </c>
      <c r="AC459" s="136" t="s">
        <v>174</v>
      </c>
      <c r="AD459" s="137" t="s">
        <v>28</v>
      </c>
      <c r="AE459" s="143" t="s">
        <v>189</v>
      </c>
      <c r="AF459" s="123" t="s">
        <v>177</v>
      </c>
      <c r="AG459" s="136">
        <v>1</v>
      </c>
      <c r="AH459" s="121">
        <v>0</v>
      </c>
      <c r="AI459" s="127">
        <f>IF(AD459="TIPO I",'BASE LIQUIDACION REDEBAN 2025'!$B$2,IF(AD459="TIPO II",'BASE LIQUIDACION REDEBAN 2025'!$B$3,IF(AD459="TIPO III",'BASE LIQUIDACION REDEBAN 2025'!$B$4,IF(AD459="TIPO IV",'BASE LIQUIDACION REDEBAN 2025'!$B$5,IF(AE459="AEREO",'BASE LIQUIDACION REDEBAN 2025'!$B$6,'BASE LIQUIDACION REDEBAN 2025'!$B$5)))))</f>
        <v>163813.69572160003</v>
      </c>
      <c r="AJ459" s="127">
        <f>IF(AD459="TIPO I",'BASE LIQUIDACION REDEBAN 2025'!$B$10,IF(AD459="TIPO II",'BASE LIQUIDACION REDEBAN 2025'!$B$11,IF(AD459="TIPO III",'BASE LIQUIDACION REDEBAN 2025'!$B$12,'BASE LIQUIDACION REDEBAN 2025'!$B$13)))</f>
        <v>140395.6348884</v>
      </c>
      <c r="AK459" s="128">
        <f t="shared" si="8"/>
        <v>163813.69572160003</v>
      </c>
    </row>
    <row r="460" spans="1:37" s="85" customFormat="1" ht="14.25" customHeight="1">
      <c r="A460" s="136" t="s">
        <v>86</v>
      </c>
      <c r="B460" s="8" t="str">
        <f>VLOOKUP(A460,'CENTRO DE COSTOS'!A:D,4,FALSE)</f>
        <v>KEVIN ALEXIS CORZO BUSTOS</v>
      </c>
      <c r="C460" s="8" t="str">
        <f>VLOOKUP(A460,'CENTRO DE COSTOS'!A:D,2,FALSE)</f>
        <v>0004-0007</v>
      </c>
      <c r="D460" s="136">
        <v>73001</v>
      </c>
      <c r="E460" s="122" t="s">
        <v>2826</v>
      </c>
      <c r="F460" s="8" t="s">
        <v>2827</v>
      </c>
      <c r="G460" s="142">
        <v>45832</v>
      </c>
      <c r="H460" s="143">
        <v>45834</v>
      </c>
      <c r="I460" s="142">
        <v>45832</v>
      </c>
      <c r="J460" s="143">
        <v>45833</v>
      </c>
      <c r="K460" s="143">
        <v>45833</v>
      </c>
      <c r="L460" s="138" t="s">
        <v>870</v>
      </c>
      <c r="M460" s="137" t="s">
        <v>86</v>
      </c>
      <c r="N460" s="138" t="s">
        <v>2828</v>
      </c>
      <c r="O460" s="138">
        <v>80022</v>
      </c>
      <c r="P460" s="140" t="s">
        <v>165</v>
      </c>
      <c r="Q460" s="125" t="s">
        <v>166</v>
      </c>
      <c r="R460" s="126" t="s">
        <v>167</v>
      </c>
      <c r="S460" s="149" t="s">
        <v>168</v>
      </c>
      <c r="T460" s="150" t="s">
        <v>168</v>
      </c>
      <c r="U460" s="136" t="s">
        <v>169</v>
      </c>
      <c r="V460" s="139" t="s">
        <v>2829</v>
      </c>
      <c r="W460" s="146" t="s">
        <v>873</v>
      </c>
      <c r="X460" s="136" t="s">
        <v>2830</v>
      </c>
      <c r="Y460" s="136">
        <v>1104795</v>
      </c>
      <c r="Z460" s="136" t="s">
        <v>173</v>
      </c>
      <c r="AA460" s="136">
        <v>865080</v>
      </c>
      <c r="AB460" s="136" t="s">
        <v>173</v>
      </c>
      <c r="AC460" s="136" t="s">
        <v>174</v>
      </c>
      <c r="AD460" s="137" t="s">
        <v>25</v>
      </c>
      <c r="AE460" s="143" t="s">
        <v>189</v>
      </c>
      <c r="AF460" s="123" t="s">
        <v>177</v>
      </c>
      <c r="AG460" s="136">
        <v>1</v>
      </c>
      <c r="AH460" s="121">
        <v>0</v>
      </c>
      <c r="AI460" s="127">
        <f>IF(AD460="TIPO I",'BASE LIQUIDACION REDEBAN 2025'!$B$2,IF(AD460="TIPO II",'BASE LIQUIDACION REDEBAN 2025'!$B$3,IF(AD460="TIPO III",'BASE LIQUIDACION REDEBAN 2025'!$B$4,IF(AD460="TIPO IV",'BASE LIQUIDACION REDEBAN 2025'!$B$5,IF(AE460="AEREO",'BASE LIQUIDACION REDEBAN 2025'!$B$6,'BASE LIQUIDACION REDEBAN 2025'!$B$5)))))</f>
        <v>75096.394270399993</v>
      </c>
      <c r="AJ460" s="127">
        <f>IF(AD460="TIPO I",'BASE LIQUIDACION REDEBAN 2025'!$B$10,IF(AD460="TIPO II",'BASE LIQUIDACION REDEBAN 2025'!$B$11,IF(AD460="TIPO III",'BASE LIQUIDACION REDEBAN 2025'!$B$12,'BASE LIQUIDACION REDEBAN 2025'!$B$13)))</f>
        <v>75096.394270399993</v>
      </c>
      <c r="AK460" s="128">
        <f t="shared" si="8"/>
        <v>75096.394270399993</v>
      </c>
    </row>
    <row r="461" spans="1:37" s="85" customFormat="1" ht="14.25" customHeight="1">
      <c r="A461" s="136" t="s">
        <v>72</v>
      </c>
      <c r="B461" s="8" t="str">
        <f>VLOOKUP(A461,'CENTRO DE COSTOS'!A:D,4,FALSE)</f>
        <v>MIGUEL JULIÁN HERNÁNDEZ GUARÍN</v>
      </c>
      <c r="C461" s="8" t="str">
        <f>VLOOKUP(A461,'CENTRO DE COSTOS'!A:D,2,FALSE)</f>
        <v>0004-0008</v>
      </c>
      <c r="D461" s="136">
        <v>68001</v>
      </c>
      <c r="E461" s="122" t="s">
        <v>2831</v>
      </c>
      <c r="F461" s="8" t="s">
        <v>2832</v>
      </c>
      <c r="G461" s="142">
        <v>45832</v>
      </c>
      <c r="H461" s="143">
        <v>45834</v>
      </c>
      <c r="I461" s="142">
        <v>45832</v>
      </c>
      <c r="J461" s="143">
        <v>45833</v>
      </c>
      <c r="K461" s="143">
        <v>45833</v>
      </c>
      <c r="L461" s="138" t="s">
        <v>180</v>
      </c>
      <c r="M461" s="137" t="s">
        <v>72</v>
      </c>
      <c r="N461" s="138" t="s">
        <v>2833</v>
      </c>
      <c r="O461" s="138">
        <v>79985</v>
      </c>
      <c r="P461" s="140" t="s">
        <v>165</v>
      </c>
      <c r="Q461" s="125" t="s">
        <v>166</v>
      </c>
      <c r="R461" s="126" t="s">
        <v>167</v>
      </c>
      <c r="S461" s="149" t="s">
        <v>168</v>
      </c>
      <c r="T461" s="150" t="s">
        <v>168</v>
      </c>
      <c r="U461" s="136" t="s">
        <v>169</v>
      </c>
      <c r="V461" s="139" t="s">
        <v>2834</v>
      </c>
      <c r="W461" s="146" t="s">
        <v>855</v>
      </c>
      <c r="X461" s="136" t="s">
        <v>2835</v>
      </c>
      <c r="Y461" s="136">
        <v>1141064</v>
      </c>
      <c r="Z461" s="136" t="s">
        <v>173</v>
      </c>
      <c r="AA461" s="136">
        <v>904003</v>
      </c>
      <c r="AB461" s="136" t="s">
        <v>173</v>
      </c>
      <c r="AC461" s="136" t="s">
        <v>174</v>
      </c>
      <c r="AD461" s="137" t="s">
        <v>25</v>
      </c>
      <c r="AE461" s="143" t="s">
        <v>189</v>
      </c>
      <c r="AF461" s="123" t="s">
        <v>177</v>
      </c>
      <c r="AG461" s="136">
        <v>1</v>
      </c>
      <c r="AH461" s="121">
        <v>0</v>
      </c>
      <c r="AI461" s="127">
        <f>IF(AD461="TIPO I",'BASE LIQUIDACION REDEBAN 2025'!$B$2,IF(AD461="TIPO II",'BASE LIQUIDACION REDEBAN 2025'!$B$3,IF(AD461="TIPO III",'BASE LIQUIDACION REDEBAN 2025'!$B$4,IF(AD461="TIPO IV",'BASE LIQUIDACION REDEBAN 2025'!$B$5,IF(AE461="AEREO",'BASE LIQUIDACION REDEBAN 2025'!$B$6,'BASE LIQUIDACION REDEBAN 2025'!$B$5)))))</f>
        <v>75096.394270399993</v>
      </c>
      <c r="AJ461" s="127">
        <f>IF(AD461="TIPO I",'BASE LIQUIDACION REDEBAN 2025'!$B$10,IF(AD461="TIPO II",'BASE LIQUIDACION REDEBAN 2025'!$B$11,IF(AD461="TIPO III",'BASE LIQUIDACION REDEBAN 2025'!$B$12,'BASE LIQUIDACION REDEBAN 2025'!$B$13)))</f>
        <v>75096.394270399993</v>
      </c>
      <c r="AK461" s="128">
        <f t="shared" si="8"/>
        <v>75096.394270399993</v>
      </c>
    </row>
    <row r="462" spans="1:37" s="85" customFormat="1" ht="14.25" customHeight="1">
      <c r="A462" s="136" t="s">
        <v>99</v>
      </c>
      <c r="B462" s="8" t="str">
        <f>VLOOKUP(A462,'CENTRO DE COSTOS'!A:D,4,FALSE)</f>
        <v>JOSE MAURICIO HERNANDEZ ROJAS</v>
      </c>
      <c r="C462" s="8" t="str">
        <f>VLOOKUP(A462,'CENTRO DE COSTOS'!A:D,2,FALSE)</f>
        <v>0004-0001</v>
      </c>
      <c r="D462" s="136">
        <v>20001</v>
      </c>
      <c r="E462" s="122" t="s">
        <v>2836</v>
      </c>
      <c r="F462" s="8" t="s">
        <v>2837</v>
      </c>
      <c r="G462" s="142">
        <v>45832</v>
      </c>
      <c r="H462" s="143">
        <v>45834</v>
      </c>
      <c r="I462" s="142">
        <v>45832</v>
      </c>
      <c r="J462" s="143">
        <v>45833</v>
      </c>
      <c r="K462" s="143">
        <v>45833</v>
      </c>
      <c r="L462" s="138" t="s">
        <v>269</v>
      </c>
      <c r="M462" s="137" t="s">
        <v>99</v>
      </c>
      <c r="N462" s="138" t="s">
        <v>2838</v>
      </c>
      <c r="O462" s="138">
        <v>80070</v>
      </c>
      <c r="P462" s="140" t="s">
        <v>165</v>
      </c>
      <c r="Q462" s="125" t="s">
        <v>166</v>
      </c>
      <c r="R462" s="126" t="s">
        <v>167</v>
      </c>
      <c r="S462" s="149" t="s">
        <v>168</v>
      </c>
      <c r="T462" s="150" t="s">
        <v>168</v>
      </c>
      <c r="U462" s="136" t="s">
        <v>169</v>
      </c>
      <c r="V462" s="139" t="s">
        <v>2839</v>
      </c>
      <c r="W462" s="146" t="s">
        <v>273</v>
      </c>
      <c r="X462" s="136" t="s">
        <v>2840</v>
      </c>
      <c r="Y462" s="136">
        <v>1242482</v>
      </c>
      <c r="Z462" s="136" t="s">
        <v>173</v>
      </c>
      <c r="AA462" s="136" t="s">
        <v>2841</v>
      </c>
      <c r="AB462" s="136" t="s">
        <v>173</v>
      </c>
      <c r="AC462" s="136" t="s">
        <v>174</v>
      </c>
      <c r="AD462" s="137" t="s">
        <v>25</v>
      </c>
      <c r="AE462" s="143" t="s">
        <v>189</v>
      </c>
      <c r="AF462" s="123" t="s">
        <v>177</v>
      </c>
      <c r="AG462" s="136">
        <v>1</v>
      </c>
      <c r="AH462" s="121">
        <v>0</v>
      </c>
      <c r="AI462" s="127">
        <f>IF(AD462="TIPO I",'BASE LIQUIDACION REDEBAN 2025'!$B$2,IF(AD462="TIPO II",'BASE LIQUIDACION REDEBAN 2025'!$B$3,IF(AD462="TIPO III",'BASE LIQUIDACION REDEBAN 2025'!$B$4,IF(AD462="TIPO IV",'BASE LIQUIDACION REDEBAN 2025'!$B$5,IF(AE462="AEREO",'BASE LIQUIDACION REDEBAN 2025'!$B$6,'BASE LIQUIDACION REDEBAN 2025'!$B$5)))))</f>
        <v>75096.394270399993</v>
      </c>
      <c r="AJ462" s="127">
        <f>IF(AD462="TIPO I",'BASE LIQUIDACION REDEBAN 2025'!$B$10,IF(AD462="TIPO II",'BASE LIQUIDACION REDEBAN 2025'!$B$11,IF(AD462="TIPO III",'BASE LIQUIDACION REDEBAN 2025'!$B$12,'BASE LIQUIDACION REDEBAN 2025'!$B$13)))</f>
        <v>75096.394270399993</v>
      </c>
      <c r="AK462" s="128">
        <f t="shared" si="8"/>
        <v>75096.394270399993</v>
      </c>
    </row>
    <row r="463" spans="1:37" s="85" customFormat="1" ht="14.25" customHeight="1">
      <c r="A463" s="136" t="s">
        <v>90</v>
      </c>
      <c r="B463" s="8" t="str">
        <f>VLOOKUP(A463,'CENTRO DE COSTOS'!A:D,4,FALSE)</f>
        <v>JUAN SEBASTIÁN RÍOS CASTRILLÓN</v>
      </c>
      <c r="C463" s="8" t="str">
        <f>VLOOKUP(A463,'CENTRO DE COSTOS'!A:D,2,FALSE)</f>
        <v>0004-0005</v>
      </c>
      <c r="D463" s="136">
        <v>5001</v>
      </c>
      <c r="E463" s="122" t="s">
        <v>2842</v>
      </c>
      <c r="F463" s="8" t="s">
        <v>2843</v>
      </c>
      <c r="G463" s="142">
        <v>45832</v>
      </c>
      <c r="H463" s="143">
        <v>45834</v>
      </c>
      <c r="I463" s="142">
        <v>45832</v>
      </c>
      <c r="J463" s="143">
        <v>45834</v>
      </c>
      <c r="K463" s="143">
        <v>45834</v>
      </c>
      <c r="L463" s="138" t="s">
        <v>290</v>
      </c>
      <c r="M463" s="137" t="s">
        <v>90</v>
      </c>
      <c r="N463" s="138" t="s">
        <v>2844</v>
      </c>
      <c r="O463" s="138">
        <v>80084</v>
      </c>
      <c r="P463" s="140" t="s">
        <v>165</v>
      </c>
      <c r="Q463" s="125" t="s">
        <v>166</v>
      </c>
      <c r="R463" s="126" t="s">
        <v>167</v>
      </c>
      <c r="S463" s="149" t="s">
        <v>168</v>
      </c>
      <c r="T463" s="150" t="s">
        <v>168</v>
      </c>
      <c r="U463" s="136" t="s">
        <v>169</v>
      </c>
      <c r="V463" s="139" t="s">
        <v>2845</v>
      </c>
      <c r="W463" s="146" t="s">
        <v>354</v>
      </c>
      <c r="X463" s="136" t="s">
        <v>2846</v>
      </c>
      <c r="Y463" s="136">
        <v>994911</v>
      </c>
      <c r="Z463" s="136" t="s">
        <v>173</v>
      </c>
      <c r="AA463" s="136">
        <v>1238679</v>
      </c>
      <c r="AB463" s="136" t="s">
        <v>173</v>
      </c>
      <c r="AC463" s="136" t="s">
        <v>174</v>
      </c>
      <c r="AD463" s="137" t="s">
        <v>25</v>
      </c>
      <c r="AE463" s="143" t="s">
        <v>189</v>
      </c>
      <c r="AF463" s="123" t="s">
        <v>177</v>
      </c>
      <c r="AG463" s="136">
        <v>1</v>
      </c>
      <c r="AH463" s="121">
        <v>0</v>
      </c>
      <c r="AI463" s="127">
        <f>IF(AD463="TIPO I",'BASE LIQUIDACION REDEBAN 2025'!$B$2,IF(AD463="TIPO II",'BASE LIQUIDACION REDEBAN 2025'!$B$3,IF(AD463="TIPO III",'BASE LIQUIDACION REDEBAN 2025'!$B$4,IF(AD463="TIPO IV",'BASE LIQUIDACION REDEBAN 2025'!$B$5,IF(AE463="AEREO",'BASE LIQUIDACION REDEBAN 2025'!$B$6,'BASE LIQUIDACION REDEBAN 2025'!$B$5)))))</f>
        <v>75096.394270399993</v>
      </c>
      <c r="AJ463" s="127">
        <f>IF(AD463="TIPO I",'BASE LIQUIDACION REDEBAN 2025'!$B$10,IF(AD463="TIPO II",'BASE LIQUIDACION REDEBAN 2025'!$B$11,IF(AD463="TIPO III",'BASE LIQUIDACION REDEBAN 2025'!$B$12,'BASE LIQUIDACION REDEBAN 2025'!$B$13)))</f>
        <v>75096.394270399993</v>
      </c>
      <c r="AK463" s="128">
        <f t="shared" si="8"/>
        <v>75096.394270399993</v>
      </c>
    </row>
    <row r="464" spans="1:37" s="85" customFormat="1" ht="14.25" customHeight="1">
      <c r="A464" s="136" t="s">
        <v>90</v>
      </c>
      <c r="B464" s="8" t="str">
        <f>VLOOKUP(A464,'CENTRO DE COSTOS'!A:D,4,FALSE)</f>
        <v>JUAN SEBASTIÁN RÍOS CASTRILLÓN</v>
      </c>
      <c r="C464" s="8" t="str">
        <f>VLOOKUP(A464,'CENTRO DE COSTOS'!A:D,2,FALSE)</f>
        <v>0004-0005</v>
      </c>
      <c r="D464" s="136">
        <v>5321</v>
      </c>
      <c r="E464" s="122" t="s">
        <v>2847</v>
      </c>
      <c r="F464" s="8" t="s">
        <v>2848</v>
      </c>
      <c r="G464" s="142">
        <v>45832</v>
      </c>
      <c r="H464" s="143">
        <v>45834</v>
      </c>
      <c r="I464" s="142">
        <v>45832</v>
      </c>
      <c r="J464" s="143">
        <v>45834</v>
      </c>
      <c r="K464" s="143">
        <v>45834</v>
      </c>
      <c r="L464" s="138" t="s">
        <v>290</v>
      </c>
      <c r="M464" s="137" t="s">
        <v>2849</v>
      </c>
      <c r="N464" s="138" t="s">
        <v>2850</v>
      </c>
      <c r="O464" s="138">
        <v>80063</v>
      </c>
      <c r="P464" s="140" t="s">
        <v>165</v>
      </c>
      <c r="Q464" s="125" t="s">
        <v>166</v>
      </c>
      <c r="R464" s="126" t="s">
        <v>167</v>
      </c>
      <c r="S464" s="149" t="s">
        <v>168</v>
      </c>
      <c r="T464" s="150" t="s">
        <v>168</v>
      </c>
      <c r="U464" s="136" t="s">
        <v>169</v>
      </c>
      <c r="V464" s="139" t="s">
        <v>2851</v>
      </c>
      <c r="W464" s="146" t="s">
        <v>467</v>
      </c>
      <c r="X464" s="136" t="s">
        <v>2852</v>
      </c>
      <c r="Y464" s="136">
        <v>1254512</v>
      </c>
      <c r="Z464" s="136" t="s">
        <v>173</v>
      </c>
      <c r="AA464" s="136" t="s">
        <v>2853</v>
      </c>
      <c r="AB464" s="136" t="s">
        <v>173</v>
      </c>
      <c r="AC464" s="136" t="s">
        <v>174</v>
      </c>
      <c r="AD464" s="137" t="s">
        <v>28</v>
      </c>
      <c r="AE464" s="143" t="s">
        <v>189</v>
      </c>
      <c r="AF464" s="123" t="s">
        <v>177</v>
      </c>
      <c r="AG464" s="136">
        <v>1</v>
      </c>
      <c r="AH464" s="121">
        <v>0</v>
      </c>
      <c r="AI464" s="127">
        <f>IF(AD464="TIPO I",'BASE LIQUIDACION REDEBAN 2025'!$B$2,IF(AD464="TIPO II",'BASE LIQUIDACION REDEBAN 2025'!$B$3,IF(AD464="TIPO III",'BASE LIQUIDACION REDEBAN 2025'!$B$4,IF(AD464="TIPO IV",'BASE LIQUIDACION REDEBAN 2025'!$B$5,IF(AE464="AEREO",'BASE LIQUIDACION REDEBAN 2025'!$B$6,'BASE LIQUIDACION REDEBAN 2025'!$B$5)))))</f>
        <v>163813.69572160003</v>
      </c>
      <c r="AJ464" s="127">
        <f>IF(AD464="TIPO I",'BASE LIQUIDACION REDEBAN 2025'!$B$10,IF(AD464="TIPO II",'BASE LIQUIDACION REDEBAN 2025'!$B$11,IF(AD464="TIPO III",'BASE LIQUIDACION REDEBAN 2025'!$B$12,'BASE LIQUIDACION REDEBAN 2025'!$B$13)))</f>
        <v>140395.6348884</v>
      </c>
      <c r="AK464" s="128">
        <f t="shared" si="8"/>
        <v>163813.69572160003</v>
      </c>
    </row>
    <row r="465" spans="1:37" s="85" customFormat="1" ht="14.25" customHeight="1">
      <c r="A465" s="136" t="s">
        <v>94</v>
      </c>
      <c r="B465" s="8" t="str">
        <f>VLOOKUP(A465,'CENTRO DE COSTOS'!A:D,4,FALSE)</f>
        <v>DIEGO FERNANDO HENAO CARDONA</v>
      </c>
      <c r="C465" s="8" t="str">
        <f>VLOOKUP(A465,'CENTRO DE COSTOS'!A:D,2,FALSE)</f>
        <v>0004-0002</v>
      </c>
      <c r="D465" s="136">
        <v>66170</v>
      </c>
      <c r="E465" s="122" t="s">
        <v>2854</v>
      </c>
      <c r="F465" s="8" t="s">
        <v>2855</v>
      </c>
      <c r="G465" s="142">
        <v>45832</v>
      </c>
      <c r="H465" s="143">
        <v>45834</v>
      </c>
      <c r="I465" s="142">
        <v>45832</v>
      </c>
      <c r="J465" s="143">
        <v>45833</v>
      </c>
      <c r="K465" s="143">
        <v>45833</v>
      </c>
      <c r="L465" s="138" t="s">
        <v>450</v>
      </c>
      <c r="M465" s="137" t="s">
        <v>2856</v>
      </c>
      <c r="N465" s="138" t="s">
        <v>2857</v>
      </c>
      <c r="O465" s="138">
        <v>80008</v>
      </c>
      <c r="P465" s="140" t="s">
        <v>165</v>
      </c>
      <c r="Q465" s="125" t="s">
        <v>166</v>
      </c>
      <c r="R465" s="126" t="s">
        <v>167</v>
      </c>
      <c r="S465" s="149" t="s">
        <v>168</v>
      </c>
      <c r="T465" s="150" t="s">
        <v>168</v>
      </c>
      <c r="U465" s="136" t="s">
        <v>169</v>
      </c>
      <c r="V465" s="139" t="s">
        <v>2858</v>
      </c>
      <c r="W465" s="146" t="s">
        <v>2142</v>
      </c>
      <c r="X465" s="136" t="s">
        <v>2859</v>
      </c>
      <c r="Y465" s="136">
        <v>1235259</v>
      </c>
      <c r="Z465" s="136" t="s">
        <v>173</v>
      </c>
      <c r="AA465" s="136" t="s">
        <v>2860</v>
      </c>
      <c r="AB465" s="136" t="s">
        <v>173</v>
      </c>
      <c r="AC465" s="136" t="s">
        <v>174</v>
      </c>
      <c r="AD465" s="137" t="s">
        <v>25</v>
      </c>
      <c r="AE465" s="143" t="s">
        <v>189</v>
      </c>
      <c r="AF465" s="123" t="s">
        <v>177</v>
      </c>
      <c r="AG465" s="136">
        <v>1</v>
      </c>
      <c r="AH465" s="121">
        <v>0</v>
      </c>
      <c r="AI465" s="127">
        <f>IF(AD465="TIPO I",'BASE LIQUIDACION REDEBAN 2025'!$B$2,IF(AD465="TIPO II",'BASE LIQUIDACION REDEBAN 2025'!$B$3,IF(AD465="TIPO III",'BASE LIQUIDACION REDEBAN 2025'!$B$4,IF(AD465="TIPO IV",'BASE LIQUIDACION REDEBAN 2025'!$B$5,IF(AE465="AEREO",'BASE LIQUIDACION REDEBAN 2025'!$B$6,'BASE LIQUIDACION REDEBAN 2025'!$B$5)))))</f>
        <v>75096.394270399993</v>
      </c>
      <c r="AJ465" s="127">
        <f>IF(AD465="TIPO I",'BASE LIQUIDACION REDEBAN 2025'!$B$10,IF(AD465="TIPO II",'BASE LIQUIDACION REDEBAN 2025'!$B$11,IF(AD465="TIPO III",'BASE LIQUIDACION REDEBAN 2025'!$B$12,'BASE LIQUIDACION REDEBAN 2025'!$B$13)))</f>
        <v>75096.394270399993</v>
      </c>
      <c r="AK465" s="128">
        <f t="shared" si="8"/>
        <v>75096.394270399993</v>
      </c>
    </row>
    <row r="466" spans="1:37" s="85" customFormat="1" ht="14.25" customHeight="1">
      <c r="A466" s="136" t="s">
        <v>93</v>
      </c>
      <c r="B466" s="8" t="str">
        <f>VLOOKUP(A466,'CENTRO DE COSTOS'!A:D,4,FALSE)</f>
        <v>DIEGO FERNANDO HENAO CARDONA</v>
      </c>
      <c r="C466" s="8" t="str">
        <f>VLOOKUP(A466,'CENTRO DE COSTOS'!A:D,2,FALSE)</f>
        <v>0004-0003</v>
      </c>
      <c r="D466" s="136">
        <v>52001</v>
      </c>
      <c r="E466" s="122" t="s">
        <v>2861</v>
      </c>
      <c r="F466" s="8" t="s">
        <v>2862</v>
      </c>
      <c r="G466" s="142">
        <v>45832</v>
      </c>
      <c r="H466" s="143">
        <v>45834</v>
      </c>
      <c r="I466" s="142">
        <v>45832</v>
      </c>
      <c r="J466" s="143">
        <v>45833</v>
      </c>
      <c r="K466" s="143">
        <v>45833</v>
      </c>
      <c r="L466" s="138" t="s">
        <v>162</v>
      </c>
      <c r="M466" s="137" t="s">
        <v>93</v>
      </c>
      <c r="N466" s="138" t="s">
        <v>2863</v>
      </c>
      <c r="O466" s="138">
        <v>80039</v>
      </c>
      <c r="P466" s="140" t="s">
        <v>183</v>
      </c>
      <c r="Q466" s="125" t="s">
        <v>166</v>
      </c>
      <c r="R466" s="126" t="s">
        <v>167</v>
      </c>
      <c r="S466" s="149" t="s">
        <v>168</v>
      </c>
      <c r="T466" s="150" t="s">
        <v>168</v>
      </c>
      <c r="U466" s="136" t="s">
        <v>169</v>
      </c>
      <c r="V466" s="139" t="s">
        <v>2864</v>
      </c>
      <c r="W466" s="146" t="s">
        <v>639</v>
      </c>
      <c r="X466" s="136" t="s">
        <v>2865</v>
      </c>
      <c r="Y466" s="136">
        <v>981956</v>
      </c>
      <c r="Z466" s="136" t="s">
        <v>173</v>
      </c>
      <c r="AA466" s="136">
        <v>840260</v>
      </c>
      <c r="AB466" s="136" t="s">
        <v>173</v>
      </c>
      <c r="AC466" s="136" t="s">
        <v>174</v>
      </c>
      <c r="AD466" s="137" t="s">
        <v>25</v>
      </c>
      <c r="AE466" s="143" t="s">
        <v>189</v>
      </c>
      <c r="AF466" s="123" t="s">
        <v>177</v>
      </c>
      <c r="AG466" s="136">
        <v>1</v>
      </c>
      <c r="AH466" s="121">
        <v>0</v>
      </c>
      <c r="AI466" s="127">
        <f>IF(AD466="TIPO I",'BASE LIQUIDACION REDEBAN 2025'!$B$2,IF(AD466="TIPO II",'BASE LIQUIDACION REDEBAN 2025'!$B$3,IF(AD466="TIPO III",'BASE LIQUIDACION REDEBAN 2025'!$B$4,IF(AD466="TIPO IV",'BASE LIQUIDACION REDEBAN 2025'!$B$5,IF(AE466="AEREO",'BASE LIQUIDACION REDEBAN 2025'!$B$6,'BASE LIQUIDACION REDEBAN 2025'!$B$5)))))</f>
        <v>75096.394270399993</v>
      </c>
      <c r="AJ466" s="127">
        <f>IF(AD466="TIPO I",'BASE LIQUIDACION REDEBAN 2025'!$B$10,IF(AD466="TIPO II",'BASE LIQUIDACION REDEBAN 2025'!$B$11,IF(AD466="TIPO III",'BASE LIQUIDACION REDEBAN 2025'!$B$12,'BASE LIQUIDACION REDEBAN 2025'!$B$13)))</f>
        <v>75096.394270399993</v>
      </c>
      <c r="AK466" s="128">
        <f t="shared" si="8"/>
        <v>75096.394270399993</v>
      </c>
    </row>
    <row r="467" spans="1:37" s="85" customFormat="1" ht="14.25" customHeight="1">
      <c r="A467" s="136" t="s">
        <v>76</v>
      </c>
      <c r="B467" s="8" t="str">
        <f>VLOOKUP(A467,'CENTRO DE COSTOS'!A:D,4,FALSE)</f>
        <v>DIEGO FERNANDO HENAO CARDONA</v>
      </c>
      <c r="C467" s="8" t="str">
        <f>VLOOKUP(A467,'CENTRO DE COSTOS'!A:D,2,FALSE)</f>
        <v>0004-0003</v>
      </c>
      <c r="D467" s="136">
        <v>76001</v>
      </c>
      <c r="E467" s="122" t="s">
        <v>2866</v>
      </c>
      <c r="F467" s="8" t="s">
        <v>2867</v>
      </c>
      <c r="G467" s="142">
        <v>45832</v>
      </c>
      <c r="H467" s="143">
        <v>45834</v>
      </c>
      <c r="I467" s="142">
        <v>45832</v>
      </c>
      <c r="J467" s="143">
        <v>45833</v>
      </c>
      <c r="K467" s="143">
        <v>45833</v>
      </c>
      <c r="L467" s="138" t="s">
        <v>230</v>
      </c>
      <c r="M467" s="137" t="s">
        <v>76</v>
      </c>
      <c r="N467" s="138" t="s">
        <v>2868</v>
      </c>
      <c r="O467" s="138">
        <v>79987</v>
      </c>
      <c r="P467" s="140" t="s">
        <v>183</v>
      </c>
      <c r="Q467" s="125" t="s">
        <v>166</v>
      </c>
      <c r="R467" s="126" t="s">
        <v>167</v>
      </c>
      <c r="S467" s="149" t="s">
        <v>168</v>
      </c>
      <c r="T467" s="150" t="s">
        <v>168</v>
      </c>
      <c r="U467" s="136" t="s">
        <v>169</v>
      </c>
      <c r="V467" s="139" t="s">
        <v>2869</v>
      </c>
      <c r="W467" s="146" t="s">
        <v>171</v>
      </c>
      <c r="X467" s="136" t="s">
        <v>2870</v>
      </c>
      <c r="Y467" s="136">
        <v>852795</v>
      </c>
      <c r="Z467" s="136" t="s">
        <v>173</v>
      </c>
      <c r="AA467" s="136">
        <v>892714</v>
      </c>
      <c r="AB467" s="136" t="s">
        <v>173</v>
      </c>
      <c r="AC467" s="136" t="s">
        <v>174</v>
      </c>
      <c r="AD467" s="137" t="s">
        <v>25</v>
      </c>
      <c r="AE467" s="143" t="s">
        <v>189</v>
      </c>
      <c r="AF467" s="123" t="s">
        <v>177</v>
      </c>
      <c r="AG467" s="136">
        <v>1</v>
      </c>
      <c r="AH467" s="121">
        <v>0</v>
      </c>
      <c r="AI467" s="127">
        <f>IF(AD467="TIPO I",'BASE LIQUIDACION REDEBAN 2025'!$B$2,IF(AD467="TIPO II",'BASE LIQUIDACION REDEBAN 2025'!$B$3,IF(AD467="TIPO III",'BASE LIQUIDACION REDEBAN 2025'!$B$4,IF(AD467="TIPO IV",'BASE LIQUIDACION REDEBAN 2025'!$B$5,IF(AE467="AEREO",'BASE LIQUIDACION REDEBAN 2025'!$B$6,'BASE LIQUIDACION REDEBAN 2025'!$B$5)))))</f>
        <v>75096.394270399993</v>
      </c>
      <c r="AJ467" s="127">
        <f>IF(AD467="TIPO I",'BASE LIQUIDACION REDEBAN 2025'!$B$10,IF(AD467="TIPO II",'BASE LIQUIDACION REDEBAN 2025'!$B$11,IF(AD467="TIPO III",'BASE LIQUIDACION REDEBAN 2025'!$B$12,'BASE LIQUIDACION REDEBAN 2025'!$B$13)))</f>
        <v>75096.394270399993</v>
      </c>
      <c r="AK467" s="128">
        <f t="shared" si="8"/>
        <v>75096.394270399993</v>
      </c>
    </row>
    <row r="468" spans="1:37" s="85" customFormat="1" ht="14.25" customHeight="1">
      <c r="A468" s="136" t="s">
        <v>87</v>
      </c>
      <c r="B468" s="8" t="str">
        <f>VLOOKUP(A468,'CENTRO DE COSTOS'!A:D,4,FALSE)</f>
        <v>DIEGO FERNANDO HENAO CARDONA</v>
      </c>
      <c r="C468" s="8" t="str">
        <f>VLOOKUP(A468,'CENTRO DE COSTOS'!A:D,2,FALSE)</f>
        <v>0004-0002</v>
      </c>
      <c r="D468" s="136">
        <v>17001</v>
      </c>
      <c r="E468" s="122" t="s">
        <v>2871</v>
      </c>
      <c r="F468" s="8" t="s">
        <v>2872</v>
      </c>
      <c r="G468" s="142">
        <v>45832</v>
      </c>
      <c r="H468" s="143">
        <v>45834</v>
      </c>
      <c r="I468" s="142">
        <v>45832</v>
      </c>
      <c r="J468" s="143">
        <v>45833</v>
      </c>
      <c r="K468" s="143">
        <v>45833</v>
      </c>
      <c r="L468" s="138" t="s">
        <v>827</v>
      </c>
      <c r="M468" s="137" t="s">
        <v>87</v>
      </c>
      <c r="N468" s="138" t="s">
        <v>2873</v>
      </c>
      <c r="O468" s="138">
        <v>80031</v>
      </c>
      <c r="P468" s="140" t="s">
        <v>165</v>
      </c>
      <c r="Q468" s="125" t="s">
        <v>166</v>
      </c>
      <c r="R468" s="126" t="s">
        <v>167</v>
      </c>
      <c r="S468" s="149" t="s">
        <v>168</v>
      </c>
      <c r="T468" s="150" t="s">
        <v>168</v>
      </c>
      <c r="U468" s="136" t="s">
        <v>169</v>
      </c>
      <c r="V468" s="139" t="s">
        <v>2874</v>
      </c>
      <c r="W468" s="146" t="s">
        <v>829</v>
      </c>
      <c r="X468" s="136" t="s">
        <v>2875</v>
      </c>
      <c r="Y468" s="136">
        <v>1105820</v>
      </c>
      <c r="Z468" s="136" t="s">
        <v>173</v>
      </c>
      <c r="AA468" s="136">
        <v>789666</v>
      </c>
      <c r="AB468" s="136" t="s">
        <v>173</v>
      </c>
      <c r="AC468" s="136" t="s">
        <v>174</v>
      </c>
      <c r="AD468" s="137" t="s">
        <v>25</v>
      </c>
      <c r="AE468" s="143" t="s">
        <v>189</v>
      </c>
      <c r="AF468" s="123" t="s">
        <v>177</v>
      </c>
      <c r="AG468" s="136">
        <v>1</v>
      </c>
      <c r="AH468" s="121">
        <v>0</v>
      </c>
      <c r="AI468" s="127">
        <f>IF(AD468="TIPO I",'BASE LIQUIDACION REDEBAN 2025'!$B$2,IF(AD468="TIPO II",'BASE LIQUIDACION REDEBAN 2025'!$B$3,IF(AD468="TIPO III",'BASE LIQUIDACION REDEBAN 2025'!$B$4,IF(AD468="TIPO IV",'BASE LIQUIDACION REDEBAN 2025'!$B$5,IF(AE468="AEREO",'BASE LIQUIDACION REDEBAN 2025'!$B$6,'BASE LIQUIDACION REDEBAN 2025'!$B$5)))))</f>
        <v>75096.394270399993</v>
      </c>
      <c r="AJ468" s="127">
        <f>IF(AD468="TIPO I",'BASE LIQUIDACION REDEBAN 2025'!$B$10,IF(AD468="TIPO II",'BASE LIQUIDACION REDEBAN 2025'!$B$11,IF(AD468="TIPO III",'BASE LIQUIDACION REDEBAN 2025'!$B$12,'BASE LIQUIDACION REDEBAN 2025'!$B$13)))</f>
        <v>75096.394270399993</v>
      </c>
      <c r="AK468" s="128">
        <f t="shared" si="8"/>
        <v>75096.394270399993</v>
      </c>
    </row>
    <row r="469" spans="1:37" s="85" customFormat="1" ht="14.25" customHeight="1">
      <c r="A469" s="136" t="s">
        <v>94</v>
      </c>
      <c r="B469" s="8" t="str">
        <f>VLOOKUP(A469,'CENTRO DE COSTOS'!A:D,4,FALSE)</f>
        <v>DIEGO FERNANDO HENAO CARDONA</v>
      </c>
      <c r="C469" s="8" t="str">
        <f>VLOOKUP(A469,'CENTRO DE COSTOS'!A:D,2,FALSE)</f>
        <v>0004-0002</v>
      </c>
      <c r="D469" s="136">
        <v>66170</v>
      </c>
      <c r="E469" s="122" t="s">
        <v>2876</v>
      </c>
      <c r="F469" s="8" t="s">
        <v>2877</v>
      </c>
      <c r="G469" s="142">
        <v>45832</v>
      </c>
      <c r="H469" s="143">
        <v>45834</v>
      </c>
      <c r="I469" s="142">
        <v>45832</v>
      </c>
      <c r="J469" s="143">
        <v>45833</v>
      </c>
      <c r="K469" s="143">
        <v>45833</v>
      </c>
      <c r="L469" s="138" t="s">
        <v>450</v>
      </c>
      <c r="M469" s="137" t="s">
        <v>2856</v>
      </c>
      <c r="N469" s="138" t="s">
        <v>2878</v>
      </c>
      <c r="O469" s="138">
        <v>80007</v>
      </c>
      <c r="P469" s="140" t="s">
        <v>165</v>
      </c>
      <c r="Q469" s="125" t="s">
        <v>166</v>
      </c>
      <c r="R469" s="126" t="s">
        <v>167</v>
      </c>
      <c r="S469" s="149" t="s">
        <v>168</v>
      </c>
      <c r="T469" s="150" t="s">
        <v>168</v>
      </c>
      <c r="U469" s="136" t="s">
        <v>169</v>
      </c>
      <c r="V469" s="139" t="s">
        <v>2879</v>
      </c>
      <c r="W469" s="146" t="s">
        <v>2142</v>
      </c>
      <c r="X469" s="136" t="s">
        <v>2880</v>
      </c>
      <c r="Y469" s="136">
        <v>1235280</v>
      </c>
      <c r="Z469" s="136" t="s">
        <v>173</v>
      </c>
      <c r="AA469" s="136" t="s">
        <v>2881</v>
      </c>
      <c r="AB469" s="136" t="s">
        <v>173</v>
      </c>
      <c r="AC469" s="136" t="s">
        <v>174</v>
      </c>
      <c r="AD469" s="137" t="s">
        <v>25</v>
      </c>
      <c r="AE469" s="143" t="s">
        <v>189</v>
      </c>
      <c r="AF469" s="123" t="s">
        <v>177</v>
      </c>
      <c r="AG469" s="136">
        <v>1</v>
      </c>
      <c r="AH469" s="121">
        <v>0</v>
      </c>
      <c r="AI469" s="127">
        <f>IF(AD469="TIPO I",'BASE LIQUIDACION REDEBAN 2025'!$B$2,IF(AD469="TIPO II",'BASE LIQUIDACION REDEBAN 2025'!$B$3,IF(AD469="TIPO III",'BASE LIQUIDACION REDEBAN 2025'!$B$4,IF(AD469="TIPO IV",'BASE LIQUIDACION REDEBAN 2025'!$B$5,IF(AE469="AEREO",'BASE LIQUIDACION REDEBAN 2025'!$B$6,'BASE LIQUIDACION REDEBAN 2025'!$B$5)))))</f>
        <v>75096.394270399993</v>
      </c>
      <c r="AJ469" s="127">
        <f>IF(AD469="TIPO I",'BASE LIQUIDACION REDEBAN 2025'!$B$10,IF(AD469="TIPO II",'BASE LIQUIDACION REDEBAN 2025'!$B$11,IF(AD469="TIPO III",'BASE LIQUIDACION REDEBAN 2025'!$B$12,'BASE LIQUIDACION REDEBAN 2025'!$B$13)))</f>
        <v>75096.394270399993</v>
      </c>
      <c r="AK469" s="128">
        <f t="shared" si="8"/>
        <v>75096.394270399993</v>
      </c>
    </row>
    <row r="470" spans="1:37" s="85" customFormat="1" ht="14.25" customHeight="1">
      <c r="A470" s="136" t="s">
        <v>76</v>
      </c>
      <c r="B470" s="8" t="str">
        <f>VLOOKUP(A470,'CENTRO DE COSTOS'!A:D,4,FALSE)</f>
        <v>DIEGO FERNANDO HENAO CARDONA</v>
      </c>
      <c r="C470" s="8" t="str">
        <f>VLOOKUP(A470,'CENTRO DE COSTOS'!A:D,2,FALSE)</f>
        <v>0004-0003</v>
      </c>
      <c r="D470" s="136">
        <v>76001</v>
      </c>
      <c r="E470" s="122" t="s">
        <v>2882</v>
      </c>
      <c r="F470" s="8" t="s">
        <v>2883</v>
      </c>
      <c r="G470" s="142">
        <v>45832</v>
      </c>
      <c r="H470" s="143">
        <v>45834</v>
      </c>
      <c r="I470" s="142">
        <v>45832</v>
      </c>
      <c r="J470" s="143">
        <v>45833</v>
      </c>
      <c r="K470" s="143">
        <v>45833</v>
      </c>
      <c r="L470" s="138" t="s">
        <v>230</v>
      </c>
      <c r="M470" s="137" t="s">
        <v>76</v>
      </c>
      <c r="N470" s="138" t="s">
        <v>2884</v>
      </c>
      <c r="O470" s="138">
        <v>79988</v>
      </c>
      <c r="P470" s="140" t="s">
        <v>165</v>
      </c>
      <c r="Q470" s="125" t="s">
        <v>166</v>
      </c>
      <c r="R470" s="126" t="s">
        <v>167</v>
      </c>
      <c r="S470" s="149" t="s">
        <v>168</v>
      </c>
      <c r="T470" s="150" t="s">
        <v>168</v>
      </c>
      <c r="U470" s="136" t="s">
        <v>169</v>
      </c>
      <c r="V470" s="139" t="s">
        <v>2885</v>
      </c>
      <c r="W470" s="146" t="s">
        <v>219</v>
      </c>
      <c r="X470" s="136" t="s">
        <v>2886</v>
      </c>
      <c r="Y470" s="136">
        <v>1230922</v>
      </c>
      <c r="Z470" s="136">
        <v>992421</v>
      </c>
      <c r="AA470" s="136" t="s">
        <v>2887</v>
      </c>
      <c r="AB470" s="136" t="s">
        <v>173</v>
      </c>
      <c r="AC470" s="136" t="s">
        <v>174</v>
      </c>
      <c r="AD470" s="137" t="s">
        <v>25</v>
      </c>
      <c r="AE470" s="143" t="s">
        <v>189</v>
      </c>
      <c r="AF470" s="123" t="s">
        <v>177</v>
      </c>
      <c r="AG470" s="136">
        <v>1</v>
      </c>
      <c r="AH470" s="121">
        <v>0</v>
      </c>
      <c r="AI470" s="127">
        <f>IF(AD470="TIPO I",'BASE LIQUIDACION REDEBAN 2025'!$B$2,IF(AD470="TIPO II",'BASE LIQUIDACION REDEBAN 2025'!$B$3,IF(AD470="TIPO III",'BASE LIQUIDACION REDEBAN 2025'!$B$4,IF(AD470="TIPO IV",'BASE LIQUIDACION REDEBAN 2025'!$B$5,IF(AE470="AEREO",'BASE LIQUIDACION REDEBAN 2025'!$B$6,'BASE LIQUIDACION REDEBAN 2025'!$B$5)))))</f>
        <v>75096.394270399993</v>
      </c>
      <c r="AJ470" s="127">
        <f>IF(AD470="TIPO I",'BASE LIQUIDACION REDEBAN 2025'!$B$10,IF(AD470="TIPO II",'BASE LIQUIDACION REDEBAN 2025'!$B$11,IF(AD470="TIPO III",'BASE LIQUIDACION REDEBAN 2025'!$B$12,'BASE LIQUIDACION REDEBAN 2025'!$B$13)))</f>
        <v>75096.394270399993</v>
      </c>
      <c r="AK470" s="128">
        <f t="shared" si="8"/>
        <v>75096.394270399993</v>
      </c>
    </row>
    <row r="471" spans="1:37" s="85" customFormat="1" ht="14.25" customHeight="1">
      <c r="A471" s="136" t="s">
        <v>93</v>
      </c>
      <c r="B471" s="8" t="str">
        <f>VLOOKUP(A471,'CENTRO DE COSTOS'!A:D,4,FALSE)</f>
        <v>DIEGO FERNANDO HENAO CARDONA</v>
      </c>
      <c r="C471" s="8" t="str">
        <f>VLOOKUP(A471,'CENTRO DE COSTOS'!A:D,2,FALSE)</f>
        <v>0004-0003</v>
      </c>
      <c r="D471" s="136">
        <v>52001</v>
      </c>
      <c r="E471" s="122" t="s">
        <v>2888</v>
      </c>
      <c r="F471" s="8" t="s">
        <v>2889</v>
      </c>
      <c r="G471" s="142">
        <v>45832</v>
      </c>
      <c r="H471" s="143">
        <v>45834</v>
      </c>
      <c r="I471" s="142">
        <v>45832</v>
      </c>
      <c r="J471" s="143">
        <v>45833</v>
      </c>
      <c r="K471" s="143">
        <v>45833</v>
      </c>
      <c r="L471" s="138" t="s">
        <v>162</v>
      </c>
      <c r="M471" s="137" t="s">
        <v>93</v>
      </c>
      <c r="N471" s="138" t="s">
        <v>2890</v>
      </c>
      <c r="O471" s="138">
        <v>80038</v>
      </c>
      <c r="P471" s="140" t="s">
        <v>165</v>
      </c>
      <c r="Q471" s="125" t="s">
        <v>166</v>
      </c>
      <c r="R471" s="126" t="s">
        <v>167</v>
      </c>
      <c r="S471" s="149" t="s">
        <v>168</v>
      </c>
      <c r="T471" s="150" t="s">
        <v>168</v>
      </c>
      <c r="U471" s="136" t="s">
        <v>169</v>
      </c>
      <c r="V471" s="139" t="s">
        <v>2891</v>
      </c>
      <c r="W471" s="146" t="s">
        <v>639</v>
      </c>
      <c r="X471" s="136" t="s">
        <v>2892</v>
      </c>
      <c r="Y471" s="136">
        <v>761738</v>
      </c>
      <c r="Z471" s="136" t="s">
        <v>173</v>
      </c>
      <c r="AA471" s="136">
        <v>799132</v>
      </c>
      <c r="AB471" s="136" t="s">
        <v>173</v>
      </c>
      <c r="AC471" s="136" t="s">
        <v>174</v>
      </c>
      <c r="AD471" s="137" t="s">
        <v>25</v>
      </c>
      <c r="AE471" s="143" t="s">
        <v>189</v>
      </c>
      <c r="AF471" s="123" t="s">
        <v>177</v>
      </c>
      <c r="AG471" s="136">
        <v>1</v>
      </c>
      <c r="AH471" s="121">
        <v>0</v>
      </c>
      <c r="AI471" s="127">
        <f>IF(AD471="TIPO I",'BASE LIQUIDACION REDEBAN 2025'!$B$2,IF(AD471="TIPO II",'BASE LIQUIDACION REDEBAN 2025'!$B$3,IF(AD471="TIPO III",'BASE LIQUIDACION REDEBAN 2025'!$B$4,IF(AD471="TIPO IV",'BASE LIQUIDACION REDEBAN 2025'!$B$5,IF(AE471="AEREO",'BASE LIQUIDACION REDEBAN 2025'!$B$6,'BASE LIQUIDACION REDEBAN 2025'!$B$5)))))</f>
        <v>75096.394270399993</v>
      </c>
      <c r="AJ471" s="127">
        <f>IF(AD471="TIPO I",'BASE LIQUIDACION REDEBAN 2025'!$B$10,IF(AD471="TIPO II",'BASE LIQUIDACION REDEBAN 2025'!$B$11,IF(AD471="TIPO III",'BASE LIQUIDACION REDEBAN 2025'!$B$12,'BASE LIQUIDACION REDEBAN 2025'!$B$13)))</f>
        <v>75096.394270399993</v>
      </c>
      <c r="AK471" s="128">
        <f t="shared" si="8"/>
        <v>75096.394270399993</v>
      </c>
    </row>
    <row r="472" spans="1:37" s="85" customFormat="1" ht="14.25" customHeight="1">
      <c r="A472" s="136" t="s">
        <v>76</v>
      </c>
      <c r="B472" s="8" t="str">
        <f>VLOOKUP(A472,'CENTRO DE COSTOS'!A:D,4,FALSE)</f>
        <v>DIEGO FERNANDO HENAO CARDONA</v>
      </c>
      <c r="C472" s="8" t="str">
        <f>VLOOKUP(A472,'CENTRO DE COSTOS'!A:D,2,FALSE)</f>
        <v>0004-0003</v>
      </c>
      <c r="D472" s="136">
        <v>76275</v>
      </c>
      <c r="E472" s="122" t="s">
        <v>2893</v>
      </c>
      <c r="F472" s="8" t="s">
        <v>2894</v>
      </c>
      <c r="G472" s="142">
        <v>45832</v>
      </c>
      <c r="H472" s="143">
        <v>45834</v>
      </c>
      <c r="I472" s="142">
        <v>45832</v>
      </c>
      <c r="J472" s="143">
        <v>45834</v>
      </c>
      <c r="K472" s="143">
        <v>45834</v>
      </c>
      <c r="L472" s="138" t="s">
        <v>230</v>
      </c>
      <c r="M472" s="137" t="s">
        <v>2895</v>
      </c>
      <c r="N472" s="138" t="s">
        <v>2896</v>
      </c>
      <c r="O472" s="138">
        <v>80016</v>
      </c>
      <c r="P472" s="140" t="s">
        <v>165</v>
      </c>
      <c r="Q472" s="125" t="s">
        <v>166</v>
      </c>
      <c r="R472" s="126" t="s">
        <v>167</v>
      </c>
      <c r="S472" s="149" t="s">
        <v>168</v>
      </c>
      <c r="T472" s="150" t="s">
        <v>168</v>
      </c>
      <c r="U472" s="136" t="s">
        <v>169</v>
      </c>
      <c r="V472" s="139" t="s">
        <v>2897</v>
      </c>
      <c r="W472" s="146" t="s">
        <v>320</v>
      </c>
      <c r="X472" s="136" t="s">
        <v>2898</v>
      </c>
      <c r="Y472" s="136">
        <v>1235249</v>
      </c>
      <c r="Z472" s="136" t="s">
        <v>173</v>
      </c>
      <c r="AA472" s="136" t="s">
        <v>2899</v>
      </c>
      <c r="AB472" s="136" t="s">
        <v>173</v>
      </c>
      <c r="AC472" s="136" t="s">
        <v>174</v>
      </c>
      <c r="AD472" s="137" t="s">
        <v>28</v>
      </c>
      <c r="AE472" s="143" t="s">
        <v>189</v>
      </c>
      <c r="AF472" s="123" t="s">
        <v>177</v>
      </c>
      <c r="AG472" s="136">
        <v>1</v>
      </c>
      <c r="AH472" s="121">
        <v>0</v>
      </c>
      <c r="AI472" s="127">
        <f>IF(AD472="TIPO I",'BASE LIQUIDACION REDEBAN 2025'!$B$2,IF(AD472="TIPO II",'BASE LIQUIDACION REDEBAN 2025'!$B$3,IF(AD472="TIPO III",'BASE LIQUIDACION REDEBAN 2025'!$B$4,IF(AD472="TIPO IV",'BASE LIQUIDACION REDEBAN 2025'!$B$5,IF(AE472="AEREO",'BASE LIQUIDACION REDEBAN 2025'!$B$6,'BASE LIQUIDACION REDEBAN 2025'!$B$5)))))</f>
        <v>163813.69572160003</v>
      </c>
      <c r="AJ472" s="127">
        <f>IF(AD472="TIPO I",'BASE LIQUIDACION REDEBAN 2025'!$B$10,IF(AD472="TIPO II",'BASE LIQUIDACION REDEBAN 2025'!$B$11,IF(AD472="TIPO III",'BASE LIQUIDACION REDEBAN 2025'!$B$12,'BASE LIQUIDACION REDEBAN 2025'!$B$13)))</f>
        <v>140395.6348884</v>
      </c>
      <c r="AK472" s="128">
        <f t="shared" si="8"/>
        <v>163813.69572160003</v>
      </c>
    </row>
    <row r="473" spans="1:37" s="85" customFormat="1" ht="14.25" customHeight="1">
      <c r="A473" s="136" t="s">
        <v>72</v>
      </c>
      <c r="B473" s="8" t="str">
        <f>VLOOKUP(A473,'CENTRO DE COSTOS'!A:D,4,FALSE)</f>
        <v>MIGUEL JULIÁN HERNÁNDEZ GUARÍN</v>
      </c>
      <c r="C473" s="8" t="str">
        <f>VLOOKUP(A473,'CENTRO DE COSTOS'!A:D,2,FALSE)</f>
        <v>0004-0008</v>
      </c>
      <c r="D473" s="136">
        <v>68573</v>
      </c>
      <c r="E473" s="122" t="s">
        <v>2900</v>
      </c>
      <c r="F473" s="8" t="s">
        <v>2901</v>
      </c>
      <c r="G473" s="142">
        <v>45832</v>
      </c>
      <c r="H473" s="143">
        <v>45834</v>
      </c>
      <c r="I473" s="142">
        <v>45832</v>
      </c>
      <c r="J473" s="143">
        <v>45834</v>
      </c>
      <c r="K473" s="143">
        <v>45834</v>
      </c>
      <c r="L473" s="138" t="s">
        <v>180</v>
      </c>
      <c r="M473" s="137" t="s">
        <v>2902</v>
      </c>
      <c r="N473" s="138" t="s">
        <v>2903</v>
      </c>
      <c r="O473" s="138">
        <v>80051</v>
      </c>
      <c r="P473" s="140" t="s">
        <v>165</v>
      </c>
      <c r="Q473" s="125" t="s">
        <v>166</v>
      </c>
      <c r="R473" s="126" t="s">
        <v>167</v>
      </c>
      <c r="S473" s="149" t="s">
        <v>168</v>
      </c>
      <c r="T473" s="150" t="s">
        <v>168</v>
      </c>
      <c r="U473" s="136" t="s">
        <v>169</v>
      </c>
      <c r="V473" s="139" t="s">
        <v>2904</v>
      </c>
      <c r="W473" s="146" t="s">
        <v>835</v>
      </c>
      <c r="X473" s="136" t="s">
        <v>2905</v>
      </c>
      <c r="Y473" s="136">
        <v>1221317</v>
      </c>
      <c r="Z473" s="136" t="s">
        <v>173</v>
      </c>
      <c r="AA473" s="136" t="s">
        <v>2906</v>
      </c>
      <c r="AB473" s="136" t="s">
        <v>173</v>
      </c>
      <c r="AC473" s="136" t="s">
        <v>174</v>
      </c>
      <c r="AD473" s="137" t="s">
        <v>30</v>
      </c>
      <c r="AE473" s="143" t="s">
        <v>189</v>
      </c>
      <c r="AF473" s="123" t="s">
        <v>177</v>
      </c>
      <c r="AG473" s="136">
        <v>1</v>
      </c>
      <c r="AH473" s="121">
        <v>0</v>
      </c>
      <c r="AI473" s="127">
        <f>IF(AD473="TIPO I",'BASE LIQUIDACION REDEBAN 2025'!$B$2,IF(AD473="TIPO II",'BASE LIQUIDACION REDEBAN 2025'!$B$3,IF(AD473="TIPO III",'BASE LIQUIDACION REDEBAN 2025'!$B$4,IF(AD473="TIPO IV",'BASE LIQUIDACION REDEBAN 2025'!$B$5,IF(AE473="AEREO",'BASE LIQUIDACION REDEBAN 2025'!$B$6,'BASE LIQUIDACION REDEBAN 2025'!$B$5)))))</f>
        <v>275728.78077800001</v>
      </c>
      <c r="AJ473" s="127">
        <f>IF(AD473="TIPO I",'BASE LIQUIDACION REDEBAN 2025'!$B$10,IF(AD473="TIPO II",'BASE LIQUIDACION REDEBAN 2025'!$B$11,IF(AD473="TIPO III",'BASE LIQUIDACION REDEBAN 2025'!$B$12,'BASE LIQUIDACION REDEBAN 2025'!$B$13)))</f>
        <v>196536.5258152</v>
      </c>
      <c r="AK473" s="128">
        <f t="shared" si="8"/>
        <v>275728.78077800001</v>
      </c>
    </row>
    <row r="474" spans="1:37" s="85" customFormat="1" ht="14.25" customHeight="1">
      <c r="A474" s="136" t="s">
        <v>100</v>
      </c>
      <c r="B474" s="8" t="str">
        <f>VLOOKUP(A474,'CENTRO DE COSTOS'!A:D,4,FALSE)</f>
        <v>KEVIN ALEXIS CORZO BUSTOS</v>
      </c>
      <c r="C474" s="8" t="str">
        <f>VLOOKUP(A474,'CENTRO DE COSTOS'!A:D,2,FALSE)</f>
        <v>0004-0007</v>
      </c>
      <c r="D474" s="136">
        <v>50001</v>
      </c>
      <c r="E474" s="122" t="s">
        <v>2907</v>
      </c>
      <c r="F474" s="8" t="s">
        <v>2908</v>
      </c>
      <c r="G474" s="142">
        <v>45832</v>
      </c>
      <c r="H474" s="143">
        <v>45834</v>
      </c>
      <c r="I474" s="142">
        <v>45832</v>
      </c>
      <c r="J474" s="143">
        <v>45833</v>
      </c>
      <c r="K474" s="143">
        <v>45833</v>
      </c>
      <c r="L474" s="138" t="s">
        <v>192</v>
      </c>
      <c r="M474" s="137" t="s">
        <v>100</v>
      </c>
      <c r="N474" s="138" t="s">
        <v>2909</v>
      </c>
      <c r="O474" s="138">
        <v>80078</v>
      </c>
      <c r="P474" s="140" t="s">
        <v>165</v>
      </c>
      <c r="Q474" s="125" t="s">
        <v>166</v>
      </c>
      <c r="R474" s="126" t="s">
        <v>167</v>
      </c>
      <c r="S474" s="149" t="s">
        <v>168</v>
      </c>
      <c r="T474" s="150" t="s">
        <v>168</v>
      </c>
      <c r="U474" s="136" t="s">
        <v>169</v>
      </c>
      <c r="V474" s="139" t="s">
        <v>2910</v>
      </c>
      <c r="W474" s="146" t="s">
        <v>196</v>
      </c>
      <c r="X474" s="136" t="s">
        <v>2911</v>
      </c>
      <c r="Y474" s="136">
        <v>1235496</v>
      </c>
      <c r="Z474" s="136" t="s">
        <v>173</v>
      </c>
      <c r="AA474" s="136" t="s">
        <v>2912</v>
      </c>
      <c r="AB474" s="136" t="s">
        <v>173</v>
      </c>
      <c r="AC474" s="136" t="s">
        <v>174</v>
      </c>
      <c r="AD474" s="137" t="s">
        <v>25</v>
      </c>
      <c r="AE474" s="143" t="s">
        <v>189</v>
      </c>
      <c r="AF474" s="123" t="s">
        <v>177</v>
      </c>
      <c r="AG474" s="136">
        <v>1</v>
      </c>
      <c r="AH474" s="121">
        <v>0</v>
      </c>
      <c r="AI474" s="127">
        <f>IF(AD474="TIPO I",'BASE LIQUIDACION REDEBAN 2025'!$B$2,IF(AD474="TIPO II",'BASE LIQUIDACION REDEBAN 2025'!$B$3,IF(AD474="TIPO III",'BASE LIQUIDACION REDEBAN 2025'!$B$4,IF(AD474="TIPO IV",'BASE LIQUIDACION REDEBAN 2025'!$B$5,IF(AE474="AEREO",'BASE LIQUIDACION REDEBAN 2025'!$B$6,'BASE LIQUIDACION REDEBAN 2025'!$B$5)))))</f>
        <v>75096.394270399993</v>
      </c>
      <c r="AJ474" s="127">
        <f>IF(AD474="TIPO I",'BASE LIQUIDACION REDEBAN 2025'!$B$10,IF(AD474="TIPO II",'BASE LIQUIDACION REDEBAN 2025'!$B$11,IF(AD474="TIPO III",'BASE LIQUIDACION REDEBAN 2025'!$B$12,'BASE LIQUIDACION REDEBAN 2025'!$B$13)))</f>
        <v>75096.394270399993</v>
      </c>
      <c r="AK474" s="128">
        <f t="shared" si="8"/>
        <v>75096.394270399993</v>
      </c>
    </row>
    <row r="475" spans="1:37" s="85" customFormat="1" ht="14.25" customHeight="1">
      <c r="A475" s="136" t="s">
        <v>80</v>
      </c>
      <c r="B475" s="8" t="str">
        <f>VLOOKUP(A475,'CENTRO DE COSTOS'!A:D,4,FALSE)</f>
        <v>JOSE MAURICIO HERNANDEZ ROJAS</v>
      </c>
      <c r="C475" s="8" t="str">
        <f>VLOOKUP(A475,'CENTRO DE COSTOS'!A:D,2,FALSE)</f>
        <v>0004-0001</v>
      </c>
      <c r="D475" s="136">
        <v>13001</v>
      </c>
      <c r="E475" s="122" t="s">
        <v>2913</v>
      </c>
      <c r="F475" s="8" t="s">
        <v>2914</v>
      </c>
      <c r="G475" s="142">
        <v>45832</v>
      </c>
      <c r="H475" s="143">
        <v>45834</v>
      </c>
      <c r="I475" s="142">
        <v>45832</v>
      </c>
      <c r="J475" s="143">
        <v>45834</v>
      </c>
      <c r="K475" s="143">
        <v>45834</v>
      </c>
      <c r="L475" s="138" t="s">
        <v>364</v>
      </c>
      <c r="M475" s="137" t="s">
        <v>80</v>
      </c>
      <c r="N475" s="138" t="s">
        <v>2915</v>
      </c>
      <c r="O475" s="138">
        <v>79998</v>
      </c>
      <c r="P475" s="140" t="s">
        <v>165</v>
      </c>
      <c r="Q475" s="125" t="s">
        <v>166</v>
      </c>
      <c r="R475" s="126" t="s">
        <v>167</v>
      </c>
      <c r="S475" s="149" t="s">
        <v>168</v>
      </c>
      <c r="T475" s="150" t="s">
        <v>168</v>
      </c>
      <c r="U475" s="136" t="s">
        <v>169</v>
      </c>
      <c r="V475" s="139" t="s">
        <v>2916</v>
      </c>
      <c r="W475" s="146" t="s">
        <v>1180</v>
      </c>
      <c r="X475" s="136" t="s">
        <v>2917</v>
      </c>
      <c r="Y475" s="136">
        <v>1242655</v>
      </c>
      <c r="Z475" s="136" t="s">
        <v>173</v>
      </c>
      <c r="AA475" s="136" t="s">
        <v>2918</v>
      </c>
      <c r="AB475" s="136" t="s">
        <v>173</v>
      </c>
      <c r="AC475" s="136" t="s">
        <v>174</v>
      </c>
      <c r="AD475" s="137" t="s">
        <v>25</v>
      </c>
      <c r="AE475" s="143" t="s">
        <v>189</v>
      </c>
      <c r="AF475" s="123" t="s">
        <v>177</v>
      </c>
      <c r="AG475" s="136">
        <v>1</v>
      </c>
      <c r="AH475" s="121">
        <v>0</v>
      </c>
      <c r="AI475" s="127">
        <f>IF(AD475="TIPO I",'BASE LIQUIDACION REDEBAN 2025'!$B$2,IF(AD475="TIPO II",'BASE LIQUIDACION REDEBAN 2025'!$B$3,IF(AD475="TIPO III",'BASE LIQUIDACION REDEBAN 2025'!$B$4,IF(AD475="TIPO IV",'BASE LIQUIDACION REDEBAN 2025'!$B$5,IF(AE475="AEREO",'BASE LIQUIDACION REDEBAN 2025'!$B$6,'BASE LIQUIDACION REDEBAN 2025'!$B$5)))))</f>
        <v>75096.394270399993</v>
      </c>
      <c r="AJ475" s="127">
        <f>IF(AD475="TIPO I",'BASE LIQUIDACION REDEBAN 2025'!$B$10,IF(AD475="TIPO II",'BASE LIQUIDACION REDEBAN 2025'!$B$11,IF(AD475="TIPO III",'BASE LIQUIDACION REDEBAN 2025'!$B$12,'BASE LIQUIDACION REDEBAN 2025'!$B$13)))</f>
        <v>75096.394270399993</v>
      </c>
      <c r="AK475" s="128">
        <f t="shared" si="8"/>
        <v>75096.394270399993</v>
      </c>
    </row>
    <row r="476" spans="1:37" s="85" customFormat="1" ht="14.25" customHeight="1">
      <c r="A476" s="136" t="s">
        <v>76</v>
      </c>
      <c r="B476" s="8" t="str">
        <f>VLOOKUP(A476,'CENTRO DE COSTOS'!A:D,4,FALSE)</f>
        <v>DIEGO FERNANDO HENAO CARDONA</v>
      </c>
      <c r="C476" s="8" t="str">
        <f>VLOOKUP(A476,'CENTRO DE COSTOS'!A:D,2,FALSE)</f>
        <v>0004-0003</v>
      </c>
      <c r="D476" s="136">
        <v>76001</v>
      </c>
      <c r="E476" s="122" t="s">
        <v>2919</v>
      </c>
      <c r="F476" s="8" t="s">
        <v>2920</v>
      </c>
      <c r="G476" s="142">
        <v>45832</v>
      </c>
      <c r="H476" s="143">
        <v>45834</v>
      </c>
      <c r="I476" s="142">
        <v>45832</v>
      </c>
      <c r="J476" s="143">
        <v>45833</v>
      </c>
      <c r="K476" s="143">
        <v>45833</v>
      </c>
      <c r="L476" s="138" t="s">
        <v>230</v>
      </c>
      <c r="M476" s="137" t="s">
        <v>76</v>
      </c>
      <c r="N476" s="138" t="s">
        <v>2921</v>
      </c>
      <c r="O476" s="138">
        <v>79993</v>
      </c>
      <c r="P476" s="140" t="s">
        <v>165</v>
      </c>
      <c r="Q476" s="125" t="s">
        <v>166</v>
      </c>
      <c r="R476" s="126" t="s">
        <v>167</v>
      </c>
      <c r="S476" s="149" t="s">
        <v>168</v>
      </c>
      <c r="T476" s="150" t="s">
        <v>168</v>
      </c>
      <c r="U476" s="136" t="s">
        <v>169</v>
      </c>
      <c r="V476" s="139" t="s">
        <v>2922</v>
      </c>
      <c r="W476" s="146" t="s">
        <v>313</v>
      </c>
      <c r="X476" s="136" t="s">
        <v>2923</v>
      </c>
      <c r="Y476" s="136">
        <v>759607</v>
      </c>
      <c r="Z476" s="136" t="s">
        <v>173</v>
      </c>
      <c r="AA476" s="136">
        <v>537468</v>
      </c>
      <c r="AB476" s="136" t="s">
        <v>173</v>
      </c>
      <c r="AC476" s="136" t="s">
        <v>174</v>
      </c>
      <c r="AD476" s="137" t="s">
        <v>25</v>
      </c>
      <c r="AE476" s="143" t="s">
        <v>189</v>
      </c>
      <c r="AF476" s="123" t="s">
        <v>177</v>
      </c>
      <c r="AG476" s="136">
        <v>1</v>
      </c>
      <c r="AH476" s="121">
        <v>0</v>
      </c>
      <c r="AI476" s="127">
        <f>IF(AD476="TIPO I",'BASE LIQUIDACION REDEBAN 2025'!$B$2,IF(AD476="TIPO II",'BASE LIQUIDACION REDEBAN 2025'!$B$3,IF(AD476="TIPO III",'BASE LIQUIDACION REDEBAN 2025'!$B$4,IF(AD476="TIPO IV",'BASE LIQUIDACION REDEBAN 2025'!$B$5,IF(AE476="AEREO",'BASE LIQUIDACION REDEBAN 2025'!$B$6,'BASE LIQUIDACION REDEBAN 2025'!$B$5)))))</f>
        <v>75096.394270399993</v>
      </c>
      <c r="AJ476" s="127">
        <f>IF(AD476="TIPO I",'BASE LIQUIDACION REDEBAN 2025'!$B$10,IF(AD476="TIPO II",'BASE LIQUIDACION REDEBAN 2025'!$B$11,IF(AD476="TIPO III",'BASE LIQUIDACION REDEBAN 2025'!$B$12,'BASE LIQUIDACION REDEBAN 2025'!$B$13)))</f>
        <v>75096.394270399993</v>
      </c>
      <c r="AK476" s="128">
        <f t="shared" si="8"/>
        <v>75096.394270399993</v>
      </c>
    </row>
    <row r="477" spans="1:37" s="85" customFormat="1" ht="14.25" customHeight="1">
      <c r="A477" s="136" t="s">
        <v>76</v>
      </c>
      <c r="B477" s="8" t="str">
        <f>VLOOKUP(A477,'CENTRO DE COSTOS'!A:D,4,FALSE)</f>
        <v>DIEGO FERNANDO HENAO CARDONA</v>
      </c>
      <c r="C477" s="8" t="str">
        <f>VLOOKUP(A477,'CENTRO DE COSTOS'!A:D,2,FALSE)</f>
        <v>0004-0003</v>
      </c>
      <c r="D477" s="136">
        <v>76001</v>
      </c>
      <c r="E477" s="122" t="s">
        <v>2924</v>
      </c>
      <c r="F477" s="8" t="s">
        <v>2925</v>
      </c>
      <c r="G477" s="142">
        <v>45832</v>
      </c>
      <c r="H477" s="143">
        <v>45834</v>
      </c>
      <c r="I477" s="142">
        <v>45832</v>
      </c>
      <c r="J477" s="143">
        <v>45833</v>
      </c>
      <c r="K477" s="143">
        <v>45833</v>
      </c>
      <c r="L477" s="138" t="s">
        <v>230</v>
      </c>
      <c r="M477" s="137" t="s">
        <v>76</v>
      </c>
      <c r="N477" s="138" t="s">
        <v>2926</v>
      </c>
      <c r="O477" s="138">
        <v>79994</v>
      </c>
      <c r="P477" s="140" t="s">
        <v>165</v>
      </c>
      <c r="Q477" s="125" t="s">
        <v>166</v>
      </c>
      <c r="R477" s="126" t="s">
        <v>167</v>
      </c>
      <c r="S477" s="149" t="s">
        <v>168</v>
      </c>
      <c r="T477" s="150" t="s">
        <v>168</v>
      </c>
      <c r="U477" s="136" t="s">
        <v>169</v>
      </c>
      <c r="V477" s="139" t="s">
        <v>2927</v>
      </c>
      <c r="W477" s="146" t="s">
        <v>240</v>
      </c>
      <c r="X477" s="136" t="s">
        <v>2928</v>
      </c>
      <c r="Y477" s="136">
        <v>929889</v>
      </c>
      <c r="Z477" s="136" t="s">
        <v>173</v>
      </c>
      <c r="AA477" s="136">
        <v>905322</v>
      </c>
      <c r="AB477" s="136" t="s">
        <v>173</v>
      </c>
      <c r="AC477" s="136" t="s">
        <v>174</v>
      </c>
      <c r="AD477" s="137" t="s">
        <v>25</v>
      </c>
      <c r="AE477" s="143" t="s">
        <v>189</v>
      </c>
      <c r="AF477" s="123" t="s">
        <v>177</v>
      </c>
      <c r="AG477" s="136">
        <v>1</v>
      </c>
      <c r="AH477" s="121">
        <v>0</v>
      </c>
      <c r="AI477" s="127">
        <f>IF(AD477="TIPO I",'BASE LIQUIDACION REDEBAN 2025'!$B$2,IF(AD477="TIPO II",'BASE LIQUIDACION REDEBAN 2025'!$B$3,IF(AD477="TIPO III",'BASE LIQUIDACION REDEBAN 2025'!$B$4,IF(AD477="TIPO IV",'BASE LIQUIDACION REDEBAN 2025'!$B$5,IF(AE477="AEREO",'BASE LIQUIDACION REDEBAN 2025'!$B$6,'BASE LIQUIDACION REDEBAN 2025'!$B$5)))))</f>
        <v>75096.394270399993</v>
      </c>
      <c r="AJ477" s="127">
        <f>IF(AD477="TIPO I",'BASE LIQUIDACION REDEBAN 2025'!$B$10,IF(AD477="TIPO II",'BASE LIQUIDACION REDEBAN 2025'!$B$11,IF(AD477="TIPO III",'BASE LIQUIDACION REDEBAN 2025'!$B$12,'BASE LIQUIDACION REDEBAN 2025'!$B$13)))</f>
        <v>75096.394270399993</v>
      </c>
      <c r="AK477" s="128">
        <f t="shared" si="8"/>
        <v>75096.394270399993</v>
      </c>
    </row>
    <row r="478" spans="1:37" s="85" customFormat="1" ht="14.25" customHeight="1">
      <c r="A478" s="136" t="s">
        <v>90</v>
      </c>
      <c r="B478" s="8" t="str">
        <f>VLOOKUP(A478,'CENTRO DE COSTOS'!A:D,4,FALSE)</f>
        <v>JUAN SEBASTIÁN RÍOS CASTRILLÓN</v>
      </c>
      <c r="C478" s="8" t="str">
        <f>VLOOKUP(A478,'CENTRO DE COSTOS'!A:D,2,FALSE)</f>
        <v>0004-0005</v>
      </c>
      <c r="D478" s="136">
        <v>5001</v>
      </c>
      <c r="E478" s="122" t="s">
        <v>2929</v>
      </c>
      <c r="F478" s="8" t="s">
        <v>2930</v>
      </c>
      <c r="G478" s="142">
        <v>45832</v>
      </c>
      <c r="H478" s="143">
        <v>45834</v>
      </c>
      <c r="I478" s="142">
        <v>45832</v>
      </c>
      <c r="J478" s="143">
        <v>45834</v>
      </c>
      <c r="K478" s="143">
        <v>45834</v>
      </c>
      <c r="L478" s="138" t="s">
        <v>290</v>
      </c>
      <c r="M478" s="137" t="s">
        <v>90</v>
      </c>
      <c r="N478" s="138" t="s">
        <v>2931</v>
      </c>
      <c r="O478" s="138">
        <v>80089</v>
      </c>
      <c r="P478" s="140" t="s">
        <v>165</v>
      </c>
      <c r="Q478" s="125" t="s">
        <v>166</v>
      </c>
      <c r="R478" s="126" t="s">
        <v>167</v>
      </c>
      <c r="S478" s="149" t="s">
        <v>168</v>
      </c>
      <c r="T478" s="150" t="s">
        <v>168</v>
      </c>
      <c r="U478" s="136" t="s">
        <v>169</v>
      </c>
      <c r="V478" s="139" t="s">
        <v>2932</v>
      </c>
      <c r="W478" s="146" t="s">
        <v>354</v>
      </c>
      <c r="X478" s="136" t="s">
        <v>2933</v>
      </c>
      <c r="Y478" s="136">
        <v>917225</v>
      </c>
      <c r="Z478" s="136" t="s">
        <v>173</v>
      </c>
      <c r="AA478" s="136">
        <v>1238911</v>
      </c>
      <c r="AB478" s="136" t="s">
        <v>173</v>
      </c>
      <c r="AC478" s="136" t="s">
        <v>174</v>
      </c>
      <c r="AD478" s="137" t="s">
        <v>25</v>
      </c>
      <c r="AE478" s="143" t="s">
        <v>189</v>
      </c>
      <c r="AF478" s="123" t="s">
        <v>177</v>
      </c>
      <c r="AG478" s="136">
        <v>1</v>
      </c>
      <c r="AH478" s="121">
        <v>0</v>
      </c>
      <c r="AI478" s="127">
        <f>IF(AD478="TIPO I",'BASE LIQUIDACION REDEBAN 2025'!$B$2,IF(AD478="TIPO II",'BASE LIQUIDACION REDEBAN 2025'!$B$3,IF(AD478="TIPO III",'BASE LIQUIDACION REDEBAN 2025'!$B$4,IF(AD478="TIPO IV",'BASE LIQUIDACION REDEBAN 2025'!$B$5,IF(AE478="AEREO",'BASE LIQUIDACION REDEBAN 2025'!$B$6,'BASE LIQUIDACION REDEBAN 2025'!$B$5)))))</f>
        <v>75096.394270399993</v>
      </c>
      <c r="AJ478" s="127">
        <f>IF(AD478="TIPO I",'BASE LIQUIDACION REDEBAN 2025'!$B$10,IF(AD478="TIPO II",'BASE LIQUIDACION REDEBAN 2025'!$B$11,IF(AD478="TIPO III",'BASE LIQUIDACION REDEBAN 2025'!$B$12,'BASE LIQUIDACION REDEBAN 2025'!$B$13)))</f>
        <v>75096.394270399993</v>
      </c>
      <c r="AK478" s="128">
        <f t="shared" si="8"/>
        <v>75096.394270399993</v>
      </c>
    </row>
    <row r="479" spans="1:37" s="85" customFormat="1" ht="14.25" customHeight="1">
      <c r="A479" s="136" t="s">
        <v>94</v>
      </c>
      <c r="B479" s="8" t="str">
        <f>VLOOKUP(A479,'CENTRO DE COSTOS'!A:D,4,FALSE)</f>
        <v>DIEGO FERNANDO HENAO CARDONA</v>
      </c>
      <c r="C479" s="8" t="str">
        <f>VLOOKUP(A479,'CENTRO DE COSTOS'!A:D,2,FALSE)</f>
        <v>0004-0002</v>
      </c>
      <c r="D479" s="136">
        <v>76147</v>
      </c>
      <c r="E479" s="122" t="s">
        <v>2934</v>
      </c>
      <c r="F479" s="8" t="s">
        <v>2935</v>
      </c>
      <c r="G479" s="142">
        <v>45832</v>
      </c>
      <c r="H479" s="143">
        <v>45834</v>
      </c>
      <c r="I479" s="142">
        <v>45832</v>
      </c>
      <c r="J479" s="143">
        <v>45834</v>
      </c>
      <c r="K479" s="143">
        <v>45834</v>
      </c>
      <c r="L479" s="138" t="s">
        <v>230</v>
      </c>
      <c r="M479" s="137" t="s">
        <v>991</v>
      </c>
      <c r="N479" s="138" t="s">
        <v>2936</v>
      </c>
      <c r="O479" s="138">
        <v>80000</v>
      </c>
      <c r="P479" s="140" t="s">
        <v>165</v>
      </c>
      <c r="Q479" s="125" t="s">
        <v>166</v>
      </c>
      <c r="R479" s="126" t="s">
        <v>167</v>
      </c>
      <c r="S479" s="149" t="s">
        <v>168</v>
      </c>
      <c r="T479" s="150" t="s">
        <v>168</v>
      </c>
      <c r="U479" s="136" t="s">
        <v>169</v>
      </c>
      <c r="V479" s="139" t="s">
        <v>2937</v>
      </c>
      <c r="W479" s="146" t="s">
        <v>582</v>
      </c>
      <c r="X479" s="136" t="s">
        <v>2938</v>
      </c>
      <c r="Y479" s="136">
        <v>1227935</v>
      </c>
      <c r="Z479" s="136" t="s">
        <v>173</v>
      </c>
      <c r="AA479" s="136" t="s">
        <v>2939</v>
      </c>
      <c r="AB479" s="136" t="s">
        <v>173</v>
      </c>
      <c r="AC479" s="136" t="s">
        <v>174</v>
      </c>
      <c r="AD479" s="137" t="s">
        <v>25</v>
      </c>
      <c r="AE479" s="143" t="s">
        <v>189</v>
      </c>
      <c r="AF479" s="123" t="s">
        <v>177</v>
      </c>
      <c r="AG479" s="136">
        <v>1</v>
      </c>
      <c r="AH479" s="121">
        <v>0</v>
      </c>
      <c r="AI479" s="127">
        <f>IF(AD479="TIPO I",'BASE LIQUIDACION REDEBAN 2025'!$B$2,IF(AD479="TIPO II",'BASE LIQUIDACION REDEBAN 2025'!$B$3,IF(AD479="TIPO III",'BASE LIQUIDACION REDEBAN 2025'!$B$4,IF(AD479="TIPO IV",'BASE LIQUIDACION REDEBAN 2025'!$B$5,IF(AE479="AEREO",'BASE LIQUIDACION REDEBAN 2025'!$B$6,'BASE LIQUIDACION REDEBAN 2025'!$B$5)))))</f>
        <v>75096.394270399993</v>
      </c>
      <c r="AJ479" s="127">
        <f>IF(AD479="TIPO I",'BASE LIQUIDACION REDEBAN 2025'!$B$10,IF(AD479="TIPO II",'BASE LIQUIDACION REDEBAN 2025'!$B$11,IF(AD479="TIPO III",'BASE LIQUIDACION REDEBAN 2025'!$B$12,'BASE LIQUIDACION REDEBAN 2025'!$B$13)))</f>
        <v>75096.394270399993</v>
      </c>
      <c r="AK479" s="128">
        <f t="shared" si="8"/>
        <v>75096.394270399993</v>
      </c>
    </row>
    <row r="480" spans="1:37" s="85" customFormat="1" ht="14.25" customHeight="1">
      <c r="A480" s="136" t="s">
        <v>68</v>
      </c>
      <c r="B480" s="8" t="str">
        <f>VLOOKUP(A480,'CENTRO DE COSTOS'!A:D,4,FALSE)</f>
        <v>WILLIAM ASDRUBAL ROZO ROZO</v>
      </c>
      <c r="C480" s="8" t="str">
        <f>VLOOKUP(A480,'CENTRO DE COSTOS'!A:D,2,FALSE)</f>
        <v>0004-0004</v>
      </c>
      <c r="D480" s="136">
        <v>11001</v>
      </c>
      <c r="E480" s="122" t="s">
        <v>2940</v>
      </c>
      <c r="F480" s="8" t="s">
        <v>2941</v>
      </c>
      <c r="G480" s="142">
        <v>45832</v>
      </c>
      <c r="H480" s="143">
        <v>45834</v>
      </c>
      <c r="I480" s="142">
        <v>45832</v>
      </c>
      <c r="J480" s="143">
        <v>45833</v>
      </c>
      <c r="K480" s="143">
        <v>45833</v>
      </c>
      <c r="L480" s="138" t="s">
        <v>298</v>
      </c>
      <c r="M480" s="137" t="s">
        <v>68</v>
      </c>
      <c r="N480" s="138" t="s">
        <v>2942</v>
      </c>
      <c r="O480" s="138">
        <v>79980</v>
      </c>
      <c r="P480" s="140" t="s">
        <v>165</v>
      </c>
      <c r="Q480" s="125" t="s">
        <v>166</v>
      </c>
      <c r="R480" s="126" t="s">
        <v>167</v>
      </c>
      <c r="S480" s="149" t="s">
        <v>168</v>
      </c>
      <c r="T480" s="150" t="s">
        <v>168</v>
      </c>
      <c r="U480" s="136" t="s">
        <v>169</v>
      </c>
      <c r="V480" s="139" t="s">
        <v>2943</v>
      </c>
      <c r="W480" s="146" t="s">
        <v>778</v>
      </c>
      <c r="X480" s="136" t="s">
        <v>2944</v>
      </c>
      <c r="Y480" s="136">
        <v>870303</v>
      </c>
      <c r="Z480" s="136" t="s">
        <v>173</v>
      </c>
      <c r="AA480" s="136">
        <v>1238728</v>
      </c>
      <c r="AB480" s="136" t="s">
        <v>173</v>
      </c>
      <c r="AC480" s="136" t="s">
        <v>174</v>
      </c>
      <c r="AD480" s="137" t="s">
        <v>25</v>
      </c>
      <c r="AE480" s="143" t="s">
        <v>189</v>
      </c>
      <c r="AF480" s="123" t="s">
        <v>177</v>
      </c>
      <c r="AG480" s="136">
        <v>1</v>
      </c>
      <c r="AH480" s="121">
        <v>0</v>
      </c>
      <c r="AI480" s="127">
        <f>IF(AD480="TIPO I",'BASE LIQUIDACION REDEBAN 2025'!$B$2,IF(AD480="TIPO II",'BASE LIQUIDACION REDEBAN 2025'!$B$3,IF(AD480="TIPO III",'BASE LIQUIDACION REDEBAN 2025'!$B$4,IF(AD480="TIPO IV",'BASE LIQUIDACION REDEBAN 2025'!$B$5,IF(AE480="AEREO",'BASE LIQUIDACION REDEBAN 2025'!$B$6,'BASE LIQUIDACION REDEBAN 2025'!$B$5)))))</f>
        <v>75096.394270399993</v>
      </c>
      <c r="AJ480" s="127">
        <f>IF(AD480="TIPO I",'BASE LIQUIDACION REDEBAN 2025'!$B$10,IF(AD480="TIPO II",'BASE LIQUIDACION REDEBAN 2025'!$B$11,IF(AD480="TIPO III",'BASE LIQUIDACION REDEBAN 2025'!$B$12,'BASE LIQUIDACION REDEBAN 2025'!$B$13)))</f>
        <v>75096.394270399993</v>
      </c>
      <c r="AK480" s="128">
        <f t="shared" si="8"/>
        <v>75096.394270399993</v>
      </c>
    </row>
    <row r="481" spans="1:37" s="85" customFormat="1" ht="14.25" customHeight="1">
      <c r="A481" s="136" t="s">
        <v>90</v>
      </c>
      <c r="B481" s="8" t="str">
        <f>VLOOKUP(A481,'CENTRO DE COSTOS'!A:D,4,FALSE)</f>
        <v>JUAN SEBASTIÁN RÍOS CASTRILLÓN</v>
      </c>
      <c r="C481" s="8" t="str">
        <f>VLOOKUP(A481,'CENTRO DE COSTOS'!A:D,2,FALSE)</f>
        <v>0004-0005</v>
      </c>
      <c r="D481" s="136">
        <v>5088</v>
      </c>
      <c r="E481" s="122" t="s">
        <v>2945</v>
      </c>
      <c r="F481" s="8" t="s">
        <v>2946</v>
      </c>
      <c r="G481" s="142">
        <v>45832</v>
      </c>
      <c r="H481" s="143">
        <v>45834</v>
      </c>
      <c r="I481" s="142">
        <v>45832</v>
      </c>
      <c r="J481" s="143">
        <v>45833</v>
      </c>
      <c r="K481" s="143">
        <v>45833</v>
      </c>
      <c r="L481" s="138" t="s">
        <v>290</v>
      </c>
      <c r="M481" s="137" t="s">
        <v>291</v>
      </c>
      <c r="N481" s="138" t="s">
        <v>2947</v>
      </c>
      <c r="O481" s="138">
        <v>80073</v>
      </c>
      <c r="P481" s="140" t="s">
        <v>183</v>
      </c>
      <c r="Q481" s="125" t="s">
        <v>166</v>
      </c>
      <c r="R481" s="126" t="s">
        <v>167</v>
      </c>
      <c r="S481" s="149" t="s">
        <v>168</v>
      </c>
      <c r="T481" s="150" t="s">
        <v>168</v>
      </c>
      <c r="U481" s="136" t="s">
        <v>169</v>
      </c>
      <c r="V481" s="139" t="s">
        <v>2948</v>
      </c>
      <c r="W481" s="146" t="s">
        <v>467</v>
      </c>
      <c r="X481" s="136" t="s">
        <v>2949</v>
      </c>
      <c r="Y481" s="136">
        <v>1227981</v>
      </c>
      <c r="Z481" s="136" t="s">
        <v>173</v>
      </c>
      <c r="AA481" s="136" t="s">
        <v>2950</v>
      </c>
      <c r="AB481" s="136" t="s">
        <v>173</v>
      </c>
      <c r="AC481" s="136" t="s">
        <v>174</v>
      </c>
      <c r="AD481" s="137" t="s">
        <v>25</v>
      </c>
      <c r="AE481" s="143" t="s">
        <v>189</v>
      </c>
      <c r="AF481" s="123" t="s">
        <v>177</v>
      </c>
      <c r="AG481" s="136">
        <v>1</v>
      </c>
      <c r="AH481" s="121">
        <v>0</v>
      </c>
      <c r="AI481" s="127">
        <f>IF(AD481="TIPO I",'BASE LIQUIDACION REDEBAN 2025'!$B$2,IF(AD481="TIPO II",'BASE LIQUIDACION REDEBAN 2025'!$B$3,IF(AD481="TIPO III",'BASE LIQUIDACION REDEBAN 2025'!$B$4,IF(AD481="TIPO IV",'BASE LIQUIDACION REDEBAN 2025'!$B$5,IF(AE481="AEREO",'BASE LIQUIDACION REDEBAN 2025'!$B$6,'BASE LIQUIDACION REDEBAN 2025'!$B$5)))))</f>
        <v>75096.394270399993</v>
      </c>
      <c r="AJ481" s="127">
        <f>IF(AD481="TIPO I",'BASE LIQUIDACION REDEBAN 2025'!$B$10,IF(AD481="TIPO II",'BASE LIQUIDACION REDEBAN 2025'!$B$11,IF(AD481="TIPO III",'BASE LIQUIDACION REDEBAN 2025'!$B$12,'BASE LIQUIDACION REDEBAN 2025'!$B$13)))</f>
        <v>75096.394270399993</v>
      </c>
      <c r="AK481" s="128">
        <f t="shared" si="8"/>
        <v>75096.394270399993</v>
      </c>
    </row>
    <row r="482" spans="1:37" s="85" customFormat="1" ht="14.25" customHeight="1">
      <c r="A482" s="136" t="s">
        <v>76</v>
      </c>
      <c r="B482" s="8" t="str">
        <f>VLOOKUP(A482,'CENTRO DE COSTOS'!A:D,4,FALSE)</f>
        <v>DIEGO FERNANDO HENAO CARDONA</v>
      </c>
      <c r="C482" s="8" t="str">
        <f>VLOOKUP(A482,'CENTRO DE COSTOS'!A:D,2,FALSE)</f>
        <v>0004-0003</v>
      </c>
      <c r="D482" s="136">
        <v>76248</v>
      </c>
      <c r="E482" s="122" t="s">
        <v>2951</v>
      </c>
      <c r="F482" s="8" t="s">
        <v>2952</v>
      </c>
      <c r="G482" s="142">
        <v>45832</v>
      </c>
      <c r="H482" s="143">
        <v>45834</v>
      </c>
      <c r="I482" s="142">
        <v>45832</v>
      </c>
      <c r="J482" s="143">
        <v>45834</v>
      </c>
      <c r="K482" s="143">
        <v>45834</v>
      </c>
      <c r="L482" s="138" t="s">
        <v>230</v>
      </c>
      <c r="M482" s="137" t="s">
        <v>2425</v>
      </c>
      <c r="N482" s="138" t="s">
        <v>2953</v>
      </c>
      <c r="O482" s="138">
        <v>80009</v>
      </c>
      <c r="P482" s="140" t="s">
        <v>165</v>
      </c>
      <c r="Q482" s="125" t="s">
        <v>166</v>
      </c>
      <c r="R482" s="126" t="s">
        <v>167</v>
      </c>
      <c r="S482" s="149" t="s">
        <v>168</v>
      </c>
      <c r="T482" s="150" t="s">
        <v>168</v>
      </c>
      <c r="U482" s="136" t="s">
        <v>169</v>
      </c>
      <c r="V482" s="139" t="s">
        <v>2954</v>
      </c>
      <c r="W482" s="146" t="s">
        <v>171</v>
      </c>
      <c r="X482" s="136" t="s">
        <v>2955</v>
      </c>
      <c r="Y482" s="136">
        <v>1254492</v>
      </c>
      <c r="Z482" s="136" t="s">
        <v>173</v>
      </c>
      <c r="AA482" s="136" t="s">
        <v>2956</v>
      </c>
      <c r="AB482" s="136" t="s">
        <v>173</v>
      </c>
      <c r="AC482" s="136" t="s">
        <v>174</v>
      </c>
      <c r="AD482" s="137" t="s">
        <v>28</v>
      </c>
      <c r="AE482" s="143" t="s">
        <v>189</v>
      </c>
      <c r="AF482" s="123" t="s">
        <v>177</v>
      </c>
      <c r="AG482" s="136">
        <v>1</v>
      </c>
      <c r="AH482" s="121">
        <v>0</v>
      </c>
      <c r="AI482" s="127">
        <f>IF(AD482="TIPO I",'BASE LIQUIDACION REDEBAN 2025'!$B$2,IF(AD482="TIPO II",'BASE LIQUIDACION REDEBAN 2025'!$B$3,IF(AD482="TIPO III",'BASE LIQUIDACION REDEBAN 2025'!$B$4,IF(AD482="TIPO IV",'BASE LIQUIDACION REDEBAN 2025'!$B$5,IF(AE482="AEREO",'BASE LIQUIDACION REDEBAN 2025'!$B$6,'BASE LIQUIDACION REDEBAN 2025'!$B$5)))))</f>
        <v>163813.69572160003</v>
      </c>
      <c r="AJ482" s="127">
        <f>IF(AD482="TIPO I",'BASE LIQUIDACION REDEBAN 2025'!$B$10,IF(AD482="TIPO II",'BASE LIQUIDACION REDEBAN 2025'!$B$11,IF(AD482="TIPO III",'BASE LIQUIDACION REDEBAN 2025'!$B$12,'BASE LIQUIDACION REDEBAN 2025'!$B$13)))</f>
        <v>140395.6348884</v>
      </c>
      <c r="AK482" s="128">
        <f t="shared" si="8"/>
        <v>163813.69572160003</v>
      </c>
    </row>
    <row r="483" spans="1:37" s="85" customFormat="1" ht="14.25" customHeight="1">
      <c r="A483" s="136" t="s">
        <v>94</v>
      </c>
      <c r="B483" s="8" t="str">
        <f>VLOOKUP(A483,'CENTRO DE COSTOS'!A:D,4,FALSE)</f>
        <v>DIEGO FERNANDO HENAO CARDONA</v>
      </c>
      <c r="C483" s="8" t="str">
        <f>VLOOKUP(A483,'CENTRO DE COSTOS'!A:D,2,FALSE)</f>
        <v>0004-0002</v>
      </c>
      <c r="D483" s="136">
        <v>66001</v>
      </c>
      <c r="E483" s="122" t="s">
        <v>2957</v>
      </c>
      <c r="F483" s="8" t="s">
        <v>2958</v>
      </c>
      <c r="G483" s="142">
        <v>45832</v>
      </c>
      <c r="H483" s="143">
        <v>45834</v>
      </c>
      <c r="I483" s="142">
        <v>45832</v>
      </c>
      <c r="J483" s="143">
        <v>45833</v>
      </c>
      <c r="K483" s="143">
        <v>45833</v>
      </c>
      <c r="L483" s="138" t="s">
        <v>450</v>
      </c>
      <c r="M483" s="137" t="s">
        <v>94</v>
      </c>
      <c r="N483" s="138" t="s">
        <v>2959</v>
      </c>
      <c r="O483" s="138">
        <v>80093</v>
      </c>
      <c r="P483" s="140" t="s">
        <v>165</v>
      </c>
      <c r="Q483" s="125" t="s">
        <v>166</v>
      </c>
      <c r="R483" s="126" t="s">
        <v>167</v>
      </c>
      <c r="S483" s="149" t="s">
        <v>168</v>
      </c>
      <c r="T483" s="150" t="s">
        <v>168</v>
      </c>
      <c r="U483" s="136" t="s">
        <v>169</v>
      </c>
      <c r="V483" s="139" t="s">
        <v>2960</v>
      </c>
      <c r="W483" s="146" t="s">
        <v>453</v>
      </c>
      <c r="X483" s="136" t="s">
        <v>2961</v>
      </c>
      <c r="Y483" s="136">
        <v>1235387</v>
      </c>
      <c r="Z483" s="136" t="s">
        <v>173</v>
      </c>
      <c r="AA483" s="136" t="s">
        <v>2962</v>
      </c>
      <c r="AB483" s="136" t="s">
        <v>173</v>
      </c>
      <c r="AC483" s="136" t="s">
        <v>174</v>
      </c>
      <c r="AD483" s="137" t="s">
        <v>25</v>
      </c>
      <c r="AE483" s="143" t="s">
        <v>189</v>
      </c>
      <c r="AF483" s="123" t="s">
        <v>177</v>
      </c>
      <c r="AG483" s="136">
        <v>1</v>
      </c>
      <c r="AH483" s="121">
        <v>0</v>
      </c>
      <c r="AI483" s="127">
        <f>IF(AD483="TIPO I",'BASE LIQUIDACION REDEBAN 2025'!$B$2,IF(AD483="TIPO II",'BASE LIQUIDACION REDEBAN 2025'!$B$3,IF(AD483="TIPO III",'BASE LIQUIDACION REDEBAN 2025'!$B$4,IF(AD483="TIPO IV",'BASE LIQUIDACION REDEBAN 2025'!$B$5,IF(AE483="AEREO",'BASE LIQUIDACION REDEBAN 2025'!$B$6,'BASE LIQUIDACION REDEBAN 2025'!$B$5)))))</f>
        <v>75096.394270399993</v>
      </c>
      <c r="AJ483" s="127">
        <f>IF(AD483="TIPO I",'BASE LIQUIDACION REDEBAN 2025'!$B$10,IF(AD483="TIPO II",'BASE LIQUIDACION REDEBAN 2025'!$B$11,IF(AD483="TIPO III",'BASE LIQUIDACION REDEBAN 2025'!$B$12,'BASE LIQUIDACION REDEBAN 2025'!$B$13)))</f>
        <v>75096.394270399993</v>
      </c>
      <c r="AK483" s="128">
        <f t="shared" si="8"/>
        <v>75096.394270399993</v>
      </c>
    </row>
    <row r="484" spans="1:37" s="85" customFormat="1" ht="14.25" customHeight="1">
      <c r="A484" s="136" t="s">
        <v>68</v>
      </c>
      <c r="B484" s="8" t="str">
        <f>VLOOKUP(A484,'CENTRO DE COSTOS'!A:D,4,FALSE)</f>
        <v>WILLIAM ASDRUBAL ROZO ROZO</v>
      </c>
      <c r="C484" s="8" t="str">
        <f>VLOOKUP(A484,'CENTRO DE COSTOS'!A:D,2,FALSE)</f>
        <v>0004-0004</v>
      </c>
      <c r="D484" s="136">
        <v>25758</v>
      </c>
      <c r="E484" s="122" t="s">
        <v>2963</v>
      </c>
      <c r="F484" s="8" t="s">
        <v>2964</v>
      </c>
      <c r="G484" s="142">
        <v>45832</v>
      </c>
      <c r="H484" s="143">
        <v>45834</v>
      </c>
      <c r="I484" s="142">
        <v>45832</v>
      </c>
      <c r="J484" s="143">
        <v>45834</v>
      </c>
      <c r="K484" s="143">
        <v>45834</v>
      </c>
      <c r="L484" s="138" t="s">
        <v>298</v>
      </c>
      <c r="M484" s="137" t="s">
        <v>2965</v>
      </c>
      <c r="N484" s="138" t="s">
        <v>2966</v>
      </c>
      <c r="O484" s="138">
        <v>80064</v>
      </c>
      <c r="P484" s="140" t="s">
        <v>165</v>
      </c>
      <c r="Q484" s="125" t="s">
        <v>166</v>
      </c>
      <c r="R484" s="126" t="s">
        <v>167</v>
      </c>
      <c r="S484" s="149" t="s">
        <v>168</v>
      </c>
      <c r="T484" s="150" t="s">
        <v>168</v>
      </c>
      <c r="U484" s="136" t="s">
        <v>169</v>
      </c>
      <c r="V484" s="139" t="s">
        <v>2967</v>
      </c>
      <c r="W484" s="146" t="s">
        <v>608</v>
      </c>
      <c r="X484" s="136" t="s">
        <v>2968</v>
      </c>
      <c r="Y484" s="136">
        <v>1168778</v>
      </c>
      <c r="Z484" s="136" t="s">
        <v>173</v>
      </c>
      <c r="AA484" s="136">
        <v>531607</v>
      </c>
      <c r="AB484" s="136" t="s">
        <v>173</v>
      </c>
      <c r="AC484" s="136" t="s">
        <v>174</v>
      </c>
      <c r="AD484" s="137" t="s">
        <v>28</v>
      </c>
      <c r="AE484" s="143" t="s">
        <v>189</v>
      </c>
      <c r="AF484" s="123" t="s">
        <v>177</v>
      </c>
      <c r="AG484" s="136">
        <v>1</v>
      </c>
      <c r="AH484" s="121">
        <v>0</v>
      </c>
      <c r="AI484" s="127">
        <f>IF(AD484="TIPO I",'BASE LIQUIDACION REDEBAN 2025'!$B$2,IF(AD484="TIPO II",'BASE LIQUIDACION REDEBAN 2025'!$B$3,IF(AD484="TIPO III",'BASE LIQUIDACION REDEBAN 2025'!$B$4,IF(AD484="TIPO IV",'BASE LIQUIDACION REDEBAN 2025'!$B$5,IF(AE484="AEREO",'BASE LIQUIDACION REDEBAN 2025'!$B$6,'BASE LIQUIDACION REDEBAN 2025'!$B$5)))))</f>
        <v>163813.69572160003</v>
      </c>
      <c r="AJ484" s="127">
        <f>IF(AD484="TIPO I",'BASE LIQUIDACION REDEBAN 2025'!$B$10,IF(AD484="TIPO II",'BASE LIQUIDACION REDEBAN 2025'!$B$11,IF(AD484="TIPO III",'BASE LIQUIDACION REDEBAN 2025'!$B$12,'BASE LIQUIDACION REDEBAN 2025'!$B$13)))</f>
        <v>140395.6348884</v>
      </c>
      <c r="AK484" s="128">
        <f t="shared" si="8"/>
        <v>163813.69572160003</v>
      </c>
    </row>
    <row r="485" spans="1:37" s="85" customFormat="1" ht="14.25" customHeight="1">
      <c r="A485" s="136" t="s">
        <v>68</v>
      </c>
      <c r="B485" s="8" t="str">
        <f>VLOOKUP(A485,'CENTRO DE COSTOS'!A:D,4,FALSE)</f>
        <v>WILLIAM ASDRUBAL ROZO ROZO</v>
      </c>
      <c r="C485" s="8" t="str">
        <f>VLOOKUP(A485,'CENTRO DE COSTOS'!A:D,2,FALSE)</f>
        <v>0004-0004</v>
      </c>
      <c r="D485" s="136">
        <v>11001</v>
      </c>
      <c r="E485" s="122" t="s">
        <v>2969</v>
      </c>
      <c r="F485" s="8" t="s">
        <v>2970</v>
      </c>
      <c r="G485" s="142">
        <v>45832</v>
      </c>
      <c r="H485" s="143">
        <v>45834</v>
      </c>
      <c r="I485" s="142">
        <v>45832</v>
      </c>
      <c r="J485" s="143">
        <v>45833</v>
      </c>
      <c r="K485" s="143">
        <v>45833</v>
      </c>
      <c r="L485" s="138" t="s">
        <v>298</v>
      </c>
      <c r="M485" s="137" t="s">
        <v>68</v>
      </c>
      <c r="N485" s="138" t="s">
        <v>2971</v>
      </c>
      <c r="O485" s="138">
        <v>79982</v>
      </c>
      <c r="P485" s="140" t="s">
        <v>165</v>
      </c>
      <c r="Q485" s="125" t="s">
        <v>166</v>
      </c>
      <c r="R485" s="126" t="s">
        <v>167</v>
      </c>
      <c r="S485" s="149" t="s">
        <v>168</v>
      </c>
      <c r="T485" s="150" t="s">
        <v>168</v>
      </c>
      <c r="U485" s="136" t="s">
        <v>169</v>
      </c>
      <c r="V485" s="139" t="s">
        <v>2972</v>
      </c>
      <c r="W485" s="146" t="s">
        <v>595</v>
      </c>
      <c r="X485" s="136" t="s">
        <v>2973</v>
      </c>
      <c r="Y485" s="136">
        <v>1227982</v>
      </c>
      <c r="Z485" s="136" t="s">
        <v>173</v>
      </c>
      <c r="AA485" s="136" t="s">
        <v>2974</v>
      </c>
      <c r="AB485" s="136" t="s">
        <v>173</v>
      </c>
      <c r="AC485" s="136" t="s">
        <v>174</v>
      </c>
      <c r="AD485" s="137" t="s">
        <v>25</v>
      </c>
      <c r="AE485" s="143" t="s">
        <v>189</v>
      </c>
      <c r="AF485" s="123" t="s">
        <v>177</v>
      </c>
      <c r="AG485" s="136">
        <v>1</v>
      </c>
      <c r="AH485" s="121">
        <v>0</v>
      </c>
      <c r="AI485" s="127">
        <f>IF(AD485="TIPO I",'BASE LIQUIDACION REDEBAN 2025'!$B$2,IF(AD485="TIPO II",'BASE LIQUIDACION REDEBAN 2025'!$B$3,IF(AD485="TIPO III",'BASE LIQUIDACION REDEBAN 2025'!$B$4,IF(AD485="TIPO IV",'BASE LIQUIDACION REDEBAN 2025'!$B$5,IF(AE485="AEREO",'BASE LIQUIDACION REDEBAN 2025'!$B$6,'BASE LIQUIDACION REDEBAN 2025'!$B$5)))))</f>
        <v>75096.394270399993</v>
      </c>
      <c r="AJ485" s="127">
        <f>IF(AD485="TIPO I",'BASE LIQUIDACION REDEBAN 2025'!$B$10,IF(AD485="TIPO II",'BASE LIQUIDACION REDEBAN 2025'!$B$11,IF(AD485="TIPO III",'BASE LIQUIDACION REDEBAN 2025'!$B$12,'BASE LIQUIDACION REDEBAN 2025'!$B$13)))</f>
        <v>75096.394270399993</v>
      </c>
      <c r="AK485" s="128">
        <f t="shared" si="8"/>
        <v>75096.394270399993</v>
      </c>
    </row>
    <row r="486" spans="1:37" s="85" customFormat="1" ht="14.25" customHeight="1">
      <c r="A486" s="136" t="s">
        <v>81</v>
      </c>
      <c r="B486" s="8" t="str">
        <f>VLOOKUP(A486,'CENTRO DE COSTOS'!A:D,4,FALSE)</f>
        <v>MIGUEL JULIÁN HERNÁNDEZ GUARÍN</v>
      </c>
      <c r="C486" s="8" t="str">
        <f>VLOOKUP(A486,'CENTRO DE COSTOS'!A:D,2,FALSE)</f>
        <v>0004-0008</v>
      </c>
      <c r="D486" s="136">
        <v>54001</v>
      </c>
      <c r="E486" s="122" t="s">
        <v>2975</v>
      </c>
      <c r="F486" s="8" t="s">
        <v>2976</v>
      </c>
      <c r="G486" s="142">
        <v>45832</v>
      </c>
      <c r="H486" s="143">
        <v>45834</v>
      </c>
      <c r="I486" s="142">
        <v>45832</v>
      </c>
      <c r="J486" s="143">
        <v>45833</v>
      </c>
      <c r="K486" s="143">
        <v>45833</v>
      </c>
      <c r="L486" s="138" t="s">
        <v>408</v>
      </c>
      <c r="M486" s="137" t="s">
        <v>81</v>
      </c>
      <c r="N486" s="138" t="s">
        <v>2977</v>
      </c>
      <c r="O486" s="138">
        <v>80003</v>
      </c>
      <c r="P486" s="140" t="s">
        <v>165</v>
      </c>
      <c r="Q486" s="125" t="s">
        <v>166</v>
      </c>
      <c r="R486" s="126" t="s">
        <v>167</v>
      </c>
      <c r="S486" s="149" t="s">
        <v>168</v>
      </c>
      <c r="T486" s="150" t="s">
        <v>168</v>
      </c>
      <c r="U486" s="136" t="s">
        <v>169</v>
      </c>
      <c r="V486" s="139" t="s">
        <v>2978</v>
      </c>
      <c r="W486" s="146" t="s">
        <v>846</v>
      </c>
      <c r="X486" s="136" t="s">
        <v>2979</v>
      </c>
      <c r="Y486" s="136">
        <v>1235099</v>
      </c>
      <c r="Z486" s="136" t="s">
        <v>173</v>
      </c>
      <c r="AA486" s="136" t="s">
        <v>2980</v>
      </c>
      <c r="AB486" s="136" t="s">
        <v>173</v>
      </c>
      <c r="AC486" s="136" t="s">
        <v>174</v>
      </c>
      <c r="AD486" s="137" t="s">
        <v>25</v>
      </c>
      <c r="AE486" s="143" t="s">
        <v>189</v>
      </c>
      <c r="AF486" s="123" t="s">
        <v>177</v>
      </c>
      <c r="AG486" s="136">
        <v>1</v>
      </c>
      <c r="AH486" s="121">
        <v>0</v>
      </c>
      <c r="AI486" s="127">
        <f>IF(AD486="TIPO I",'BASE LIQUIDACION REDEBAN 2025'!$B$2,IF(AD486="TIPO II",'BASE LIQUIDACION REDEBAN 2025'!$B$3,IF(AD486="TIPO III",'BASE LIQUIDACION REDEBAN 2025'!$B$4,IF(AD486="TIPO IV",'BASE LIQUIDACION REDEBAN 2025'!$B$5,IF(AE486="AEREO",'BASE LIQUIDACION REDEBAN 2025'!$B$6,'BASE LIQUIDACION REDEBAN 2025'!$B$5)))))</f>
        <v>75096.394270399993</v>
      </c>
      <c r="AJ486" s="127">
        <f>IF(AD486="TIPO I",'BASE LIQUIDACION REDEBAN 2025'!$B$10,IF(AD486="TIPO II",'BASE LIQUIDACION REDEBAN 2025'!$B$11,IF(AD486="TIPO III",'BASE LIQUIDACION REDEBAN 2025'!$B$12,'BASE LIQUIDACION REDEBAN 2025'!$B$13)))</f>
        <v>75096.394270399993</v>
      </c>
      <c r="AK486" s="128">
        <f t="shared" si="8"/>
        <v>75096.394270399993</v>
      </c>
    </row>
    <row r="487" spans="1:37" s="85" customFormat="1" ht="14.25" customHeight="1">
      <c r="A487" s="136" t="s">
        <v>92</v>
      </c>
      <c r="B487" s="8" t="str">
        <f>VLOOKUP(A487,'CENTRO DE COSTOS'!A:D,4,FALSE)</f>
        <v>KEVIN ALEXIS CORZO BUSTOS</v>
      </c>
      <c r="C487" s="8" t="str">
        <f>VLOOKUP(A487,'CENTRO DE COSTOS'!A:D,2,FALSE)</f>
        <v>0004-0007</v>
      </c>
      <c r="D487" s="136">
        <v>18592</v>
      </c>
      <c r="E487" s="122" t="s">
        <v>2981</v>
      </c>
      <c r="F487" s="8" t="s">
        <v>2982</v>
      </c>
      <c r="G487" s="142">
        <v>45832</v>
      </c>
      <c r="H487" s="143">
        <v>45842</v>
      </c>
      <c r="I487" s="142">
        <v>45832</v>
      </c>
      <c r="J487" s="143">
        <v>45835</v>
      </c>
      <c r="K487" s="143">
        <v>45835</v>
      </c>
      <c r="L487" s="138" t="s">
        <v>1649</v>
      </c>
      <c r="M487" s="137" t="s">
        <v>2983</v>
      </c>
      <c r="N487" s="138" t="s">
        <v>2984</v>
      </c>
      <c r="O487" s="138">
        <v>80052</v>
      </c>
      <c r="P487" s="140" t="s">
        <v>165</v>
      </c>
      <c r="Q487" s="125" t="s">
        <v>166</v>
      </c>
      <c r="R487" s="126" t="s">
        <v>167</v>
      </c>
      <c r="S487" s="149" t="s">
        <v>168</v>
      </c>
      <c r="T487" s="150" t="s">
        <v>168</v>
      </c>
      <c r="U487" s="136" t="s">
        <v>169</v>
      </c>
      <c r="V487" s="139" t="s">
        <v>2985</v>
      </c>
      <c r="W487" s="146" t="s">
        <v>1653</v>
      </c>
      <c r="X487" s="136" t="s">
        <v>2986</v>
      </c>
      <c r="Y487" s="136">
        <v>1221281</v>
      </c>
      <c r="Z487" s="136" t="s">
        <v>173</v>
      </c>
      <c r="AA487" s="136" t="s">
        <v>2987</v>
      </c>
      <c r="AB487" s="136" t="s">
        <v>173</v>
      </c>
      <c r="AC487" s="136" t="s">
        <v>174</v>
      </c>
      <c r="AD487" s="137" t="s">
        <v>175</v>
      </c>
      <c r="AE487" s="143" t="s">
        <v>189</v>
      </c>
      <c r="AF487" s="123" t="s">
        <v>177</v>
      </c>
      <c r="AG487" s="136">
        <v>1</v>
      </c>
      <c r="AH487" s="121">
        <v>0</v>
      </c>
      <c r="AI487" s="127">
        <f>IF(AD487="TIPO I",'BASE LIQUIDACION REDEBAN 2025'!$B$2,IF(AD487="TIPO II",'BASE LIQUIDACION REDEBAN 2025'!$B$3,IF(AD487="TIPO III",'BASE LIQUIDACION REDEBAN 2025'!$B$4,IF(AD487="TIPO IV",'BASE LIQUIDACION REDEBAN 2025'!$B$5,IF(AE487="AEREO",'BASE LIQUIDACION REDEBAN 2025'!$B$6,'BASE LIQUIDACION REDEBAN 2025'!$B$5)))))</f>
        <v>504832.64687880001</v>
      </c>
      <c r="AJ487" s="127">
        <f>IF(AD487="TIPO I",'BASE LIQUIDACION REDEBAN 2025'!$B$10,IF(AD487="TIPO II",'BASE LIQUIDACION REDEBAN 2025'!$B$11,IF(AD487="TIPO III",'BASE LIQUIDACION REDEBAN 2025'!$B$12,'BASE LIQUIDACION REDEBAN 2025'!$B$13)))</f>
        <v>196536.5258152</v>
      </c>
      <c r="AK487" s="128">
        <f t="shared" si="8"/>
        <v>504832.64687880001</v>
      </c>
    </row>
    <row r="488" spans="1:37" s="85" customFormat="1" ht="14.25" customHeight="1">
      <c r="A488" s="136" t="s">
        <v>100</v>
      </c>
      <c r="B488" s="8" t="str">
        <f>VLOOKUP(A488,'CENTRO DE COSTOS'!A:D,4,FALSE)</f>
        <v>KEVIN ALEXIS CORZO BUSTOS</v>
      </c>
      <c r="C488" s="8" t="str">
        <f>VLOOKUP(A488,'CENTRO DE COSTOS'!A:D,2,FALSE)</f>
        <v>0004-0007</v>
      </c>
      <c r="D488" s="136">
        <v>50001</v>
      </c>
      <c r="E488" s="122" t="s">
        <v>2988</v>
      </c>
      <c r="F488" s="8" t="s">
        <v>2989</v>
      </c>
      <c r="G488" s="142">
        <v>45832</v>
      </c>
      <c r="H488" s="143">
        <v>45834</v>
      </c>
      <c r="I488" s="142">
        <v>45832</v>
      </c>
      <c r="J488" s="143">
        <v>45833</v>
      </c>
      <c r="K488" s="143">
        <v>45833</v>
      </c>
      <c r="L488" s="138" t="s">
        <v>192</v>
      </c>
      <c r="M488" s="137" t="s">
        <v>100</v>
      </c>
      <c r="N488" s="138" t="s">
        <v>2990</v>
      </c>
      <c r="O488" s="138">
        <v>80077</v>
      </c>
      <c r="P488" s="140" t="s">
        <v>165</v>
      </c>
      <c r="Q488" s="125" t="s">
        <v>166</v>
      </c>
      <c r="R488" s="126" t="s">
        <v>167</v>
      </c>
      <c r="S488" s="149" t="s">
        <v>168</v>
      </c>
      <c r="T488" s="150" t="s">
        <v>168</v>
      </c>
      <c r="U488" s="136" t="s">
        <v>169</v>
      </c>
      <c r="V488" s="139" t="s">
        <v>2991</v>
      </c>
      <c r="W488" s="146" t="s">
        <v>196</v>
      </c>
      <c r="X488" s="136" t="s">
        <v>2992</v>
      </c>
      <c r="Y488" s="136">
        <v>1235426</v>
      </c>
      <c r="Z488" s="136" t="s">
        <v>173</v>
      </c>
      <c r="AA488" s="136" t="s">
        <v>2993</v>
      </c>
      <c r="AB488" s="136" t="s">
        <v>173</v>
      </c>
      <c r="AC488" s="136" t="s">
        <v>174</v>
      </c>
      <c r="AD488" s="137" t="s">
        <v>25</v>
      </c>
      <c r="AE488" s="143" t="s">
        <v>189</v>
      </c>
      <c r="AF488" s="123" t="s">
        <v>177</v>
      </c>
      <c r="AG488" s="136">
        <v>1</v>
      </c>
      <c r="AH488" s="121">
        <v>0</v>
      </c>
      <c r="AI488" s="127">
        <f>IF(AD488="TIPO I",'BASE LIQUIDACION REDEBAN 2025'!$B$2,IF(AD488="TIPO II",'BASE LIQUIDACION REDEBAN 2025'!$B$3,IF(AD488="TIPO III",'BASE LIQUIDACION REDEBAN 2025'!$B$4,IF(AD488="TIPO IV",'BASE LIQUIDACION REDEBAN 2025'!$B$5,IF(AE488="AEREO",'BASE LIQUIDACION REDEBAN 2025'!$B$6,'BASE LIQUIDACION REDEBAN 2025'!$B$5)))))</f>
        <v>75096.394270399993</v>
      </c>
      <c r="AJ488" s="127">
        <f>IF(AD488="TIPO I",'BASE LIQUIDACION REDEBAN 2025'!$B$10,IF(AD488="TIPO II",'BASE LIQUIDACION REDEBAN 2025'!$B$11,IF(AD488="TIPO III",'BASE LIQUIDACION REDEBAN 2025'!$B$12,'BASE LIQUIDACION REDEBAN 2025'!$B$13)))</f>
        <v>75096.394270399993</v>
      </c>
      <c r="AK488" s="128">
        <f t="shared" si="8"/>
        <v>75096.394270399993</v>
      </c>
    </row>
    <row r="489" spans="1:37" s="85" customFormat="1" ht="14.25" customHeight="1">
      <c r="A489" s="136" t="s">
        <v>68</v>
      </c>
      <c r="B489" s="8" t="str">
        <f>VLOOKUP(A489,'CENTRO DE COSTOS'!A:D,4,FALSE)</f>
        <v>WILLIAM ASDRUBAL ROZO ROZO</v>
      </c>
      <c r="C489" s="8" t="str">
        <f>VLOOKUP(A489,'CENTRO DE COSTOS'!A:D,2,FALSE)</f>
        <v>0004-0004</v>
      </c>
      <c r="D489" s="136">
        <v>25269</v>
      </c>
      <c r="E489" s="122" t="s">
        <v>2994</v>
      </c>
      <c r="F489" s="8" t="s">
        <v>2995</v>
      </c>
      <c r="G489" s="142">
        <v>45832</v>
      </c>
      <c r="H489" s="143">
        <v>45834</v>
      </c>
      <c r="I489" s="142">
        <v>45832</v>
      </c>
      <c r="J489" s="143">
        <v>45834</v>
      </c>
      <c r="K489" s="143">
        <v>45834</v>
      </c>
      <c r="L489" s="138" t="s">
        <v>298</v>
      </c>
      <c r="M489" s="137" t="s">
        <v>2329</v>
      </c>
      <c r="N489" s="138" t="s">
        <v>2996</v>
      </c>
      <c r="O489" s="138">
        <v>80014</v>
      </c>
      <c r="P489" s="140" t="s">
        <v>165</v>
      </c>
      <c r="Q489" s="125" t="s">
        <v>166</v>
      </c>
      <c r="R489" s="126" t="s">
        <v>167</v>
      </c>
      <c r="S489" s="149" t="s">
        <v>168</v>
      </c>
      <c r="T489" s="150" t="s">
        <v>168</v>
      </c>
      <c r="U489" s="136" t="s">
        <v>169</v>
      </c>
      <c r="V489" s="139" t="s">
        <v>2997</v>
      </c>
      <c r="W489" s="146" t="s">
        <v>326</v>
      </c>
      <c r="X489" s="136" t="s">
        <v>2998</v>
      </c>
      <c r="Y489" s="136">
        <v>1235308</v>
      </c>
      <c r="Z489" s="136" t="s">
        <v>173</v>
      </c>
      <c r="AA489" s="136" t="s">
        <v>2999</v>
      </c>
      <c r="AB489" s="136" t="s">
        <v>173</v>
      </c>
      <c r="AC489" s="136" t="s">
        <v>174</v>
      </c>
      <c r="AD489" s="137" t="s">
        <v>28</v>
      </c>
      <c r="AE489" s="143" t="s">
        <v>189</v>
      </c>
      <c r="AF489" s="123" t="s">
        <v>177</v>
      </c>
      <c r="AG489" s="136">
        <v>1</v>
      </c>
      <c r="AH489" s="121">
        <v>0</v>
      </c>
      <c r="AI489" s="127">
        <f>IF(AD489="TIPO I",'BASE LIQUIDACION REDEBAN 2025'!$B$2,IF(AD489="TIPO II",'BASE LIQUIDACION REDEBAN 2025'!$B$3,IF(AD489="TIPO III",'BASE LIQUIDACION REDEBAN 2025'!$B$4,IF(AD489="TIPO IV",'BASE LIQUIDACION REDEBAN 2025'!$B$5,IF(AE489="AEREO",'BASE LIQUIDACION REDEBAN 2025'!$B$6,'BASE LIQUIDACION REDEBAN 2025'!$B$5)))))</f>
        <v>163813.69572160003</v>
      </c>
      <c r="AJ489" s="127">
        <f>IF(AD489="TIPO I",'BASE LIQUIDACION REDEBAN 2025'!$B$10,IF(AD489="TIPO II",'BASE LIQUIDACION REDEBAN 2025'!$B$11,IF(AD489="TIPO III",'BASE LIQUIDACION REDEBAN 2025'!$B$12,'BASE LIQUIDACION REDEBAN 2025'!$B$13)))</f>
        <v>140395.6348884</v>
      </c>
      <c r="AK489" s="128">
        <f t="shared" si="8"/>
        <v>163813.69572160003</v>
      </c>
    </row>
    <row r="490" spans="1:37" s="85" customFormat="1" ht="14.25" customHeight="1">
      <c r="A490" s="136" t="s">
        <v>90</v>
      </c>
      <c r="B490" s="8" t="str">
        <f>VLOOKUP(A490,'CENTRO DE COSTOS'!A:D,4,FALSE)</f>
        <v>JUAN SEBASTIÁN RÍOS CASTRILLÓN</v>
      </c>
      <c r="C490" s="8" t="str">
        <f>VLOOKUP(A490,'CENTRO DE COSTOS'!A:D,2,FALSE)</f>
        <v>0004-0005</v>
      </c>
      <c r="D490" s="136">
        <v>5001</v>
      </c>
      <c r="E490" s="122" t="s">
        <v>3000</v>
      </c>
      <c r="F490" s="8" t="s">
        <v>3001</v>
      </c>
      <c r="G490" s="142">
        <v>45832</v>
      </c>
      <c r="H490" s="143">
        <v>45834</v>
      </c>
      <c r="I490" s="142">
        <v>45832</v>
      </c>
      <c r="J490" s="143">
        <v>45834</v>
      </c>
      <c r="K490" s="143">
        <v>45834</v>
      </c>
      <c r="L490" s="138" t="s">
        <v>290</v>
      </c>
      <c r="M490" s="137" t="s">
        <v>90</v>
      </c>
      <c r="N490" s="138" t="s">
        <v>3002</v>
      </c>
      <c r="O490" s="138">
        <v>80087</v>
      </c>
      <c r="P490" s="140" t="s">
        <v>165</v>
      </c>
      <c r="Q490" s="125" t="s">
        <v>166</v>
      </c>
      <c r="R490" s="126" t="s">
        <v>167</v>
      </c>
      <c r="S490" s="149" t="s">
        <v>168</v>
      </c>
      <c r="T490" s="150" t="s">
        <v>168</v>
      </c>
      <c r="U490" s="136" t="s">
        <v>169</v>
      </c>
      <c r="V490" s="139" t="s">
        <v>3003</v>
      </c>
      <c r="W490" s="146" t="s">
        <v>340</v>
      </c>
      <c r="X490" s="136" t="s">
        <v>3004</v>
      </c>
      <c r="Y490" s="136">
        <v>1254482</v>
      </c>
      <c r="Z490" s="136" t="s">
        <v>173</v>
      </c>
      <c r="AA490" s="136" t="s">
        <v>3005</v>
      </c>
      <c r="AB490" s="136" t="s">
        <v>173</v>
      </c>
      <c r="AC490" s="136" t="s">
        <v>174</v>
      </c>
      <c r="AD490" s="137" t="s">
        <v>25</v>
      </c>
      <c r="AE490" s="143" t="s">
        <v>189</v>
      </c>
      <c r="AF490" s="123" t="s">
        <v>177</v>
      </c>
      <c r="AG490" s="136">
        <v>1</v>
      </c>
      <c r="AH490" s="121">
        <v>0</v>
      </c>
      <c r="AI490" s="127">
        <f>IF(AD490="TIPO I",'BASE LIQUIDACION REDEBAN 2025'!$B$2,IF(AD490="TIPO II",'BASE LIQUIDACION REDEBAN 2025'!$B$3,IF(AD490="TIPO III",'BASE LIQUIDACION REDEBAN 2025'!$B$4,IF(AD490="TIPO IV",'BASE LIQUIDACION REDEBAN 2025'!$B$5,IF(AE490="AEREO",'BASE LIQUIDACION REDEBAN 2025'!$B$6,'BASE LIQUIDACION REDEBAN 2025'!$B$5)))))</f>
        <v>75096.394270399993</v>
      </c>
      <c r="AJ490" s="127">
        <f>IF(AD490="TIPO I",'BASE LIQUIDACION REDEBAN 2025'!$B$10,IF(AD490="TIPO II",'BASE LIQUIDACION REDEBAN 2025'!$B$11,IF(AD490="TIPO III",'BASE LIQUIDACION REDEBAN 2025'!$B$12,'BASE LIQUIDACION REDEBAN 2025'!$B$13)))</f>
        <v>75096.394270399993</v>
      </c>
      <c r="AK490" s="128">
        <f t="shared" si="8"/>
        <v>75096.394270399993</v>
      </c>
    </row>
    <row r="491" spans="1:37" s="85" customFormat="1" ht="14.25" customHeight="1">
      <c r="A491" s="136" t="s">
        <v>90</v>
      </c>
      <c r="B491" s="8" t="str">
        <f>VLOOKUP(A491,'CENTRO DE COSTOS'!A:D,4,FALSE)</f>
        <v>JUAN SEBASTIÁN RÍOS CASTRILLÓN</v>
      </c>
      <c r="C491" s="8" t="str">
        <f>VLOOKUP(A491,'CENTRO DE COSTOS'!A:D,2,FALSE)</f>
        <v>0004-0005</v>
      </c>
      <c r="D491" s="136">
        <v>5101</v>
      </c>
      <c r="E491" s="122" t="s">
        <v>3006</v>
      </c>
      <c r="F491" s="8" t="s">
        <v>3007</v>
      </c>
      <c r="G491" s="142">
        <v>45832</v>
      </c>
      <c r="H491" s="143">
        <v>45834</v>
      </c>
      <c r="I491" s="142">
        <v>45832</v>
      </c>
      <c r="J491" s="143">
        <v>45834</v>
      </c>
      <c r="K491" s="143">
        <v>45834</v>
      </c>
      <c r="L491" s="138" t="s">
        <v>290</v>
      </c>
      <c r="M491" s="137" t="s">
        <v>2275</v>
      </c>
      <c r="N491" s="138" t="s">
        <v>3008</v>
      </c>
      <c r="O491" s="138">
        <v>80002</v>
      </c>
      <c r="P491" s="140" t="s">
        <v>165</v>
      </c>
      <c r="Q491" s="125" t="s">
        <v>166</v>
      </c>
      <c r="R491" s="126" t="s">
        <v>167</v>
      </c>
      <c r="S491" s="149" t="s">
        <v>168</v>
      </c>
      <c r="T491" s="150" t="s">
        <v>168</v>
      </c>
      <c r="U491" s="136" t="s">
        <v>169</v>
      </c>
      <c r="V491" s="139" t="s">
        <v>3009</v>
      </c>
      <c r="W491" s="146" t="s">
        <v>557</v>
      </c>
      <c r="X491" s="136" t="s">
        <v>3010</v>
      </c>
      <c r="Y491" s="136">
        <v>759471</v>
      </c>
      <c r="Z491" s="136" t="s">
        <v>173</v>
      </c>
      <c r="AA491" s="136">
        <v>1238936</v>
      </c>
      <c r="AB491" s="136" t="s">
        <v>173</v>
      </c>
      <c r="AC491" s="136" t="s">
        <v>174</v>
      </c>
      <c r="AD491" s="137" t="s">
        <v>28</v>
      </c>
      <c r="AE491" s="143" t="s">
        <v>189</v>
      </c>
      <c r="AF491" s="123" t="s">
        <v>177</v>
      </c>
      <c r="AG491" s="136">
        <v>1</v>
      </c>
      <c r="AH491" s="121">
        <v>0</v>
      </c>
      <c r="AI491" s="127">
        <f>IF(AD491="TIPO I",'BASE LIQUIDACION REDEBAN 2025'!$B$2,IF(AD491="TIPO II",'BASE LIQUIDACION REDEBAN 2025'!$B$3,IF(AD491="TIPO III",'BASE LIQUIDACION REDEBAN 2025'!$B$4,IF(AD491="TIPO IV",'BASE LIQUIDACION REDEBAN 2025'!$B$5,IF(AE491="AEREO",'BASE LIQUIDACION REDEBAN 2025'!$B$6,'BASE LIQUIDACION REDEBAN 2025'!$B$5)))))</f>
        <v>163813.69572160003</v>
      </c>
      <c r="AJ491" s="127">
        <f>IF(AD491="TIPO I",'BASE LIQUIDACION REDEBAN 2025'!$B$10,IF(AD491="TIPO II",'BASE LIQUIDACION REDEBAN 2025'!$B$11,IF(AD491="TIPO III",'BASE LIQUIDACION REDEBAN 2025'!$B$12,'BASE LIQUIDACION REDEBAN 2025'!$B$13)))</f>
        <v>140395.6348884</v>
      </c>
      <c r="AK491" s="128">
        <f t="shared" si="8"/>
        <v>163813.69572160003</v>
      </c>
    </row>
    <row r="492" spans="1:37" s="85" customFormat="1" ht="14.25" customHeight="1">
      <c r="A492" s="136" t="s">
        <v>68</v>
      </c>
      <c r="B492" s="8" t="str">
        <f>VLOOKUP(A492,'CENTRO DE COSTOS'!A:D,4,FALSE)</f>
        <v>WILLIAM ASDRUBAL ROZO ROZO</v>
      </c>
      <c r="C492" s="8" t="str">
        <f>VLOOKUP(A492,'CENTRO DE COSTOS'!A:D,2,FALSE)</f>
        <v>0004-0004</v>
      </c>
      <c r="D492" s="136">
        <v>11001</v>
      </c>
      <c r="E492" s="122" t="s">
        <v>3011</v>
      </c>
      <c r="F492" s="8" t="s">
        <v>3012</v>
      </c>
      <c r="G492" s="142">
        <v>45832</v>
      </c>
      <c r="H492" s="143">
        <v>45834</v>
      </c>
      <c r="I492" s="142">
        <v>45832</v>
      </c>
      <c r="J492" s="143">
        <v>45833</v>
      </c>
      <c r="K492" s="143">
        <v>45833</v>
      </c>
      <c r="L492" s="138" t="s">
        <v>298</v>
      </c>
      <c r="M492" s="137" t="s">
        <v>68</v>
      </c>
      <c r="N492" s="138" t="s">
        <v>3013</v>
      </c>
      <c r="O492" s="138">
        <v>79977</v>
      </c>
      <c r="P492" s="140" t="s">
        <v>165</v>
      </c>
      <c r="Q492" s="125" t="s">
        <v>166</v>
      </c>
      <c r="R492" s="126" t="s">
        <v>167</v>
      </c>
      <c r="S492" s="149" t="s">
        <v>168</v>
      </c>
      <c r="T492" s="150" t="s">
        <v>168</v>
      </c>
      <c r="U492" s="136" t="s">
        <v>169</v>
      </c>
      <c r="V492" s="139" t="s">
        <v>3014</v>
      </c>
      <c r="W492" s="146" t="s">
        <v>326</v>
      </c>
      <c r="X492" s="136" t="s">
        <v>3015</v>
      </c>
      <c r="Y492" s="136">
        <v>1235380</v>
      </c>
      <c r="Z492" s="136" t="s">
        <v>173</v>
      </c>
      <c r="AA492" s="136" t="s">
        <v>3016</v>
      </c>
      <c r="AB492" s="136" t="s">
        <v>173</v>
      </c>
      <c r="AC492" s="136" t="s">
        <v>174</v>
      </c>
      <c r="AD492" s="137" t="s">
        <v>25</v>
      </c>
      <c r="AE492" s="143" t="s">
        <v>189</v>
      </c>
      <c r="AF492" s="123" t="s">
        <v>177</v>
      </c>
      <c r="AG492" s="136">
        <v>1</v>
      </c>
      <c r="AH492" s="121">
        <v>0</v>
      </c>
      <c r="AI492" s="127">
        <f>IF(AD492="TIPO I",'BASE LIQUIDACION REDEBAN 2025'!$B$2,IF(AD492="TIPO II",'BASE LIQUIDACION REDEBAN 2025'!$B$3,IF(AD492="TIPO III",'BASE LIQUIDACION REDEBAN 2025'!$B$4,IF(AD492="TIPO IV",'BASE LIQUIDACION REDEBAN 2025'!$B$5,IF(AE492="AEREO",'BASE LIQUIDACION REDEBAN 2025'!$B$6,'BASE LIQUIDACION REDEBAN 2025'!$B$5)))))</f>
        <v>75096.394270399993</v>
      </c>
      <c r="AJ492" s="127">
        <f>IF(AD492="TIPO I",'BASE LIQUIDACION REDEBAN 2025'!$B$10,IF(AD492="TIPO II",'BASE LIQUIDACION REDEBAN 2025'!$B$11,IF(AD492="TIPO III",'BASE LIQUIDACION REDEBAN 2025'!$B$12,'BASE LIQUIDACION REDEBAN 2025'!$B$13)))</f>
        <v>75096.394270399993</v>
      </c>
      <c r="AK492" s="128">
        <f t="shared" si="8"/>
        <v>75096.394270399993</v>
      </c>
    </row>
    <row r="493" spans="1:37" s="85" customFormat="1" ht="14.25" customHeight="1">
      <c r="A493" s="136" t="s">
        <v>94</v>
      </c>
      <c r="B493" s="8" t="str">
        <f>VLOOKUP(A493,'CENTRO DE COSTOS'!A:D,4,FALSE)</f>
        <v>DIEGO FERNANDO HENAO CARDONA</v>
      </c>
      <c r="C493" s="8" t="str">
        <f>VLOOKUP(A493,'CENTRO DE COSTOS'!A:D,2,FALSE)</f>
        <v>0004-0002</v>
      </c>
      <c r="D493" s="136">
        <v>63001</v>
      </c>
      <c r="E493" s="122" t="s">
        <v>3017</v>
      </c>
      <c r="F493" s="8" t="s">
        <v>3018</v>
      </c>
      <c r="G493" s="142">
        <v>45832</v>
      </c>
      <c r="H493" s="143">
        <v>45834</v>
      </c>
      <c r="I493" s="142">
        <v>45832</v>
      </c>
      <c r="J493" s="143">
        <v>45833</v>
      </c>
      <c r="K493" s="143">
        <v>45833</v>
      </c>
      <c r="L493" s="138" t="s">
        <v>578</v>
      </c>
      <c r="M493" s="137" t="s">
        <v>579</v>
      </c>
      <c r="N493" s="138" t="s">
        <v>3019</v>
      </c>
      <c r="O493" s="138">
        <v>79971</v>
      </c>
      <c r="P493" s="140" t="s">
        <v>165</v>
      </c>
      <c r="Q493" s="125" t="s">
        <v>166</v>
      </c>
      <c r="R493" s="126" t="s">
        <v>167</v>
      </c>
      <c r="S493" s="149" t="s">
        <v>168</v>
      </c>
      <c r="T493" s="150" t="s">
        <v>168</v>
      </c>
      <c r="U493" s="136" t="s">
        <v>169</v>
      </c>
      <c r="V493" s="139" t="s">
        <v>3020</v>
      </c>
      <c r="W493" s="146" t="s">
        <v>582</v>
      </c>
      <c r="X493" s="136" t="s">
        <v>3021</v>
      </c>
      <c r="Y493" s="136">
        <v>790824</v>
      </c>
      <c r="Z493" s="136" t="s">
        <v>173</v>
      </c>
      <c r="AA493" s="136">
        <v>864260</v>
      </c>
      <c r="AB493" s="136" t="s">
        <v>173</v>
      </c>
      <c r="AC493" s="136" t="s">
        <v>174</v>
      </c>
      <c r="AD493" s="137" t="s">
        <v>28</v>
      </c>
      <c r="AE493" s="143" t="s">
        <v>189</v>
      </c>
      <c r="AF493" s="123" t="s">
        <v>177</v>
      </c>
      <c r="AG493" s="136">
        <v>1</v>
      </c>
      <c r="AH493" s="121">
        <v>0</v>
      </c>
      <c r="AI493" s="127">
        <f>IF(AD493="TIPO I",'BASE LIQUIDACION REDEBAN 2025'!$B$2,IF(AD493="TIPO II",'BASE LIQUIDACION REDEBAN 2025'!$B$3,IF(AD493="TIPO III",'BASE LIQUIDACION REDEBAN 2025'!$B$4,IF(AD493="TIPO IV",'BASE LIQUIDACION REDEBAN 2025'!$B$5,IF(AE493="AEREO",'BASE LIQUIDACION REDEBAN 2025'!$B$6,'BASE LIQUIDACION REDEBAN 2025'!$B$5)))))</f>
        <v>163813.69572160003</v>
      </c>
      <c r="AJ493" s="127">
        <f>IF(AD493="TIPO I",'BASE LIQUIDACION REDEBAN 2025'!$B$10,IF(AD493="TIPO II",'BASE LIQUIDACION REDEBAN 2025'!$B$11,IF(AD493="TIPO III",'BASE LIQUIDACION REDEBAN 2025'!$B$12,'BASE LIQUIDACION REDEBAN 2025'!$B$13)))</f>
        <v>140395.6348884</v>
      </c>
      <c r="AK493" s="128">
        <f t="shared" si="8"/>
        <v>163813.69572160003</v>
      </c>
    </row>
    <row r="494" spans="1:37" s="85" customFormat="1" ht="14.25" customHeight="1">
      <c r="A494" s="136" t="s">
        <v>94</v>
      </c>
      <c r="B494" s="8" t="str">
        <f>VLOOKUP(A494,'CENTRO DE COSTOS'!A:D,4,FALSE)</f>
        <v>DIEGO FERNANDO HENAO CARDONA</v>
      </c>
      <c r="C494" s="8" t="str">
        <f>VLOOKUP(A494,'CENTRO DE COSTOS'!A:D,2,FALSE)</f>
        <v>0004-0002</v>
      </c>
      <c r="D494" s="136">
        <v>66001</v>
      </c>
      <c r="E494" s="122" t="s">
        <v>3022</v>
      </c>
      <c r="F494" s="8" t="s">
        <v>3023</v>
      </c>
      <c r="G494" s="142">
        <v>45832</v>
      </c>
      <c r="H494" s="143">
        <v>45834</v>
      </c>
      <c r="I494" s="142">
        <v>45832</v>
      </c>
      <c r="J494" s="143">
        <v>45833</v>
      </c>
      <c r="K494" s="143">
        <v>45833</v>
      </c>
      <c r="L494" s="138" t="s">
        <v>450</v>
      </c>
      <c r="M494" s="137" t="s">
        <v>94</v>
      </c>
      <c r="N494" s="138" t="s">
        <v>3024</v>
      </c>
      <c r="O494" s="138">
        <v>80043</v>
      </c>
      <c r="P494" s="140" t="s">
        <v>165</v>
      </c>
      <c r="Q494" s="125" t="s">
        <v>166</v>
      </c>
      <c r="R494" s="126" t="s">
        <v>167</v>
      </c>
      <c r="S494" s="149" t="s">
        <v>168</v>
      </c>
      <c r="T494" s="150" t="s">
        <v>168</v>
      </c>
      <c r="U494" s="136" t="s">
        <v>169</v>
      </c>
      <c r="V494" s="139" t="s">
        <v>3025</v>
      </c>
      <c r="W494" s="146" t="s">
        <v>453</v>
      </c>
      <c r="X494" s="136" t="s">
        <v>3026</v>
      </c>
      <c r="Y494" s="136">
        <v>1235292</v>
      </c>
      <c r="Z494" s="136" t="s">
        <v>173</v>
      </c>
      <c r="AA494" s="136" t="s">
        <v>3027</v>
      </c>
      <c r="AB494" s="136" t="s">
        <v>173</v>
      </c>
      <c r="AC494" s="136" t="s">
        <v>174</v>
      </c>
      <c r="AD494" s="137" t="s">
        <v>25</v>
      </c>
      <c r="AE494" s="143" t="s">
        <v>189</v>
      </c>
      <c r="AF494" s="123" t="s">
        <v>177</v>
      </c>
      <c r="AG494" s="136">
        <v>1</v>
      </c>
      <c r="AH494" s="121">
        <v>0</v>
      </c>
      <c r="AI494" s="127">
        <f>IF(AD494="TIPO I",'BASE LIQUIDACION REDEBAN 2025'!$B$2,IF(AD494="TIPO II",'BASE LIQUIDACION REDEBAN 2025'!$B$3,IF(AD494="TIPO III",'BASE LIQUIDACION REDEBAN 2025'!$B$4,IF(AD494="TIPO IV",'BASE LIQUIDACION REDEBAN 2025'!$B$5,IF(AE494="AEREO",'BASE LIQUIDACION REDEBAN 2025'!$B$6,'BASE LIQUIDACION REDEBAN 2025'!$B$5)))))</f>
        <v>75096.394270399993</v>
      </c>
      <c r="AJ494" s="127">
        <f>IF(AD494="TIPO I",'BASE LIQUIDACION REDEBAN 2025'!$B$10,IF(AD494="TIPO II",'BASE LIQUIDACION REDEBAN 2025'!$B$11,IF(AD494="TIPO III",'BASE LIQUIDACION REDEBAN 2025'!$B$12,'BASE LIQUIDACION REDEBAN 2025'!$B$13)))</f>
        <v>75096.394270399993</v>
      </c>
      <c r="AK494" s="128">
        <f t="shared" si="8"/>
        <v>75096.394270399993</v>
      </c>
    </row>
    <row r="495" spans="1:37" s="85" customFormat="1" ht="14.25" customHeight="1">
      <c r="A495" s="136" t="s">
        <v>87</v>
      </c>
      <c r="B495" s="8" t="str">
        <f>VLOOKUP(A495,'CENTRO DE COSTOS'!A:D,4,FALSE)</f>
        <v>DIEGO FERNANDO HENAO CARDONA</v>
      </c>
      <c r="C495" s="8" t="str">
        <f>VLOOKUP(A495,'CENTRO DE COSTOS'!A:D,2,FALSE)</f>
        <v>0004-0002</v>
      </c>
      <c r="D495" s="136">
        <v>17013</v>
      </c>
      <c r="E495" s="122" t="s">
        <v>3028</v>
      </c>
      <c r="F495" s="8" t="s">
        <v>3029</v>
      </c>
      <c r="G495" s="142">
        <v>45832</v>
      </c>
      <c r="H495" s="143">
        <v>45834</v>
      </c>
      <c r="I495" s="142">
        <v>45832</v>
      </c>
      <c r="J495" s="143">
        <v>45835</v>
      </c>
      <c r="K495" s="143">
        <v>45835</v>
      </c>
      <c r="L495" s="138" t="s">
        <v>827</v>
      </c>
      <c r="M495" s="137" t="s">
        <v>2204</v>
      </c>
      <c r="N495" s="138" t="s">
        <v>3030</v>
      </c>
      <c r="O495" s="138">
        <v>79968</v>
      </c>
      <c r="P495" s="140" t="s">
        <v>165</v>
      </c>
      <c r="Q495" s="125" t="s">
        <v>166</v>
      </c>
      <c r="R495" s="126" t="s">
        <v>167</v>
      </c>
      <c r="S495" s="149" t="s">
        <v>168</v>
      </c>
      <c r="T495" s="150" t="s">
        <v>168</v>
      </c>
      <c r="U495" s="136" t="s">
        <v>169</v>
      </c>
      <c r="V495" s="139" t="s">
        <v>3031</v>
      </c>
      <c r="W495" s="146" t="s">
        <v>829</v>
      </c>
      <c r="X495" s="136" t="s">
        <v>3032</v>
      </c>
      <c r="Y495" s="136">
        <v>1169170</v>
      </c>
      <c r="Z495" s="136" t="s">
        <v>173</v>
      </c>
      <c r="AA495" s="136">
        <v>798622</v>
      </c>
      <c r="AB495" s="136" t="s">
        <v>173</v>
      </c>
      <c r="AC495" s="136" t="s">
        <v>174</v>
      </c>
      <c r="AD495" s="137" t="s">
        <v>30</v>
      </c>
      <c r="AE495" s="143" t="s">
        <v>189</v>
      </c>
      <c r="AF495" s="123" t="s">
        <v>177</v>
      </c>
      <c r="AG495" s="136">
        <v>1</v>
      </c>
      <c r="AH495" s="121">
        <v>0</v>
      </c>
      <c r="AI495" s="127">
        <f>IF(AD495="TIPO I",'BASE LIQUIDACION REDEBAN 2025'!$B$2,IF(AD495="TIPO II",'BASE LIQUIDACION REDEBAN 2025'!$B$3,IF(AD495="TIPO III",'BASE LIQUIDACION REDEBAN 2025'!$B$4,IF(AD495="TIPO IV",'BASE LIQUIDACION REDEBAN 2025'!$B$5,IF(AE495="AEREO",'BASE LIQUIDACION REDEBAN 2025'!$B$6,'BASE LIQUIDACION REDEBAN 2025'!$B$5)))))</f>
        <v>275728.78077800001</v>
      </c>
      <c r="AJ495" s="127">
        <f>IF(AD495="TIPO I",'BASE LIQUIDACION REDEBAN 2025'!$B$10,IF(AD495="TIPO II",'BASE LIQUIDACION REDEBAN 2025'!$B$11,IF(AD495="TIPO III",'BASE LIQUIDACION REDEBAN 2025'!$B$12,'BASE LIQUIDACION REDEBAN 2025'!$B$13)))</f>
        <v>196536.5258152</v>
      </c>
      <c r="AK495" s="128">
        <f t="shared" si="8"/>
        <v>275728.78077800001</v>
      </c>
    </row>
    <row r="496" spans="1:37" s="85" customFormat="1" ht="14.25" customHeight="1">
      <c r="A496" s="136" t="s">
        <v>93</v>
      </c>
      <c r="B496" s="8" t="str">
        <f>VLOOKUP(A496,'CENTRO DE COSTOS'!A:D,4,FALSE)</f>
        <v>DIEGO FERNANDO HENAO CARDONA</v>
      </c>
      <c r="C496" s="8" t="str">
        <f>VLOOKUP(A496,'CENTRO DE COSTOS'!A:D,2,FALSE)</f>
        <v>0004-0003</v>
      </c>
      <c r="D496" s="136">
        <v>52885</v>
      </c>
      <c r="E496" s="122" t="s">
        <v>3033</v>
      </c>
      <c r="F496" s="8" t="s">
        <v>3034</v>
      </c>
      <c r="G496" s="142">
        <v>45832</v>
      </c>
      <c r="H496" s="143">
        <v>45834</v>
      </c>
      <c r="I496" s="142">
        <v>45832</v>
      </c>
      <c r="J496" s="143">
        <v>45835</v>
      </c>
      <c r="K496" s="143">
        <v>45835</v>
      </c>
      <c r="L496" s="138" t="s">
        <v>162</v>
      </c>
      <c r="M496" s="137" t="s">
        <v>3035</v>
      </c>
      <c r="N496" s="138" t="s">
        <v>3036</v>
      </c>
      <c r="O496" s="138">
        <v>80081</v>
      </c>
      <c r="P496" s="140" t="s">
        <v>165</v>
      </c>
      <c r="Q496" s="125" t="s">
        <v>166</v>
      </c>
      <c r="R496" s="126" t="s">
        <v>167</v>
      </c>
      <c r="S496" s="149" t="s">
        <v>168</v>
      </c>
      <c r="T496" s="150" t="s">
        <v>168</v>
      </c>
      <c r="U496" s="136" t="s">
        <v>169</v>
      </c>
      <c r="V496" s="139" t="s">
        <v>3037</v>
      </c>
      <c r="W496" s="146" t="s">
        <v>639</v>
      </c>
      <c r="X496" s="136" t="s">
        <v>3038</v>
      </c>
      <c r="Y496" s="136">
        <v>1009939</v>
      </c>
      <c r="Z496" s="136" t="s">
        <v>173</v>
      </c>
      <c r="AA496" s="136">
        <v>864467</v>
      </c>
      <c r="AB496" s="136" t="s">
        <v>173</v>
      </c>
      <c r="AC496" s="136" t="s">
        <v>174</v>
      </c>
      <c r="AD496" s="137" t="s">
        <v>28</v>
      </c>
      <c r="AE496" s="143" t="s">
        <v>189</v>
      </c>
      <c r="AF496" s="123" t="s">
        <v>177</v>
      </c>
      <c r="AG496" s="136">
        <v>1</v>
      </c>
      <c r="AH496" s="121">
        <v>0</v>
      </c>
      <c r="AI496" s="127">
        <f>IF(AD496="TIPO I",'BASE LIQUIDACION REDEBAN 2025'!$B$2,IF(AD496="TIPO II",'BASE LIQUIDACION REDEBAN 2025'!$B$3,IF(AD496="TIPO III",'BASE LIQUIDACION REDEBAN 2025'!$B$4,IF(AD496="TIPO IV",'BASE LIQUIDACION REDEBAN 2025'!$B$5,IF(AE496="AEREO",'BASE LIQUIDACION REDEBAN 2025'!$B$6,'BASE LIQUIDACION REDEBAN 2025'!$B$5)))))</f>
        <v>163813.69572160003</v>
      </c>
      <c r="AJ496" s="127">
        <f>IF(AD496="TIPO I",'BASE LIQUIDACION REDEBAN 2025'!$B$10,IF(AD496="TIPO II",'BASE LIQUIDACION REDEBAN 2025'!$B$11,IF(AD496="TIPO III",'BASE LIQUIDACION REDEBAN 2025'!$B$12,'BASE LIQUIDACION REDEBAN 2025'!$B$13)))</f>
        <v>140395.6348884</v>
      </c>
      <c r="AK496" s="128">
        <f t="shared" si="8"/>
        <v>163813.69572160003</v>
      </c>
    </row>
    <row r="497" spans="1:37" s="85" customFormat="1" ht="14.25" customHeight="1">
      <c r="A497" s="136" t="s">
        <v>93</v>
      </c>
      <c r="B497" s="8" t="str">
        <f>VLOOKUP(A497,'CENTRO DE COSTOS'!A:D,4,FALSE)</f>
        <v>DIEGO FERNANDO HENAO CARDONA</v>
      </c>
      <c r="C497" s="8" t="str">
        <f>VLOOKUP(A497,'CENTRO DE COSTOS'!A:D,2,FALSE)</f>
        <v>0004-0003</v>
      </c>
      <c r="D497" s="136">
        <v>52317</v>
      </c>
      <c r="E497" s="122" t="s">
        <v>3039</v>
      </c>
      <c r="F497" s="8" t="s">
        <v>3040</v>
      </c>
      <c r="G497" s="142">
        <v>45832</v>
      </c>
      <c r="H497" s="143">
        <v>45834</v>
      </c>
      <c r="I497" s="142">
        <v>45832</v>
      </c>
      <c r="J497" s="143">
        <v>45833</v>
      </c>
      <c r="K497" s="143">
        <v>45833</v>
      </c>
      <c r="L497" s="138" t="s">
        <v>162</v>
      </c>
      <c r="M497" s="137" t="s">
        <v>3041</v>
      </c>
      <c r="N497" s="138" t="s">
        <v>3042</v>
      </c>
      <c r="O497" s="138">
        <v>80018</v>
      </c>
      <c r="P497" s="140" t="s">
        <v>165</v>
      </c>
      <c r="Q497" s="125" t="s">
        <v>166</v>
      </c>
      <c r="R497" s="126" t="s">
        <v>167</v>
      </c>
      <c r="S497" s="149" t="s">
        <v>168</v>
      </c>
      <c r="T497" s="150" t="s">
        <v>168</v>
      </c>
      <c r="U497" s="136" t="s">
        <v>169</v>
      </c>
      <c r="V497" s="139" t="s">
        <v>3043</v>
      </c>
      <c r="W497" s="146" t="s">
        <v>1218</v>
      </c>
      <c r="X497" s="136" t="s">
        <v>3044</v>
      </c>
      <c r="Y497" s="136">
        <v>858684</v>
      </c>
      <c r="Z497" s="136" t="s">
        <v>173</v>
      </c>
      <c r="AA497" s="136">
        <v>940559</v>
      </c>
      <c r="AB497" s="136" t="s">
        <v>173</v>
      </c>
      <c r="AC497" s="136" t="s">
        <v>174</v>
      </c>
      <c r="AD497" s="137" t="s">
        <v>28</v>
      </c>
      <c r="AE497" s="143" t="s">
        <v>189</v>
      </c>
      <c r="AF497" s="123" t="s">
        <v>177</v>
      </c>
      <c r="AG497" s="136">
        <v>1</v>
      </c>
      <c r="AH497" s="121">
        <v>0</v>
      </c>
      <c r="AI497" s="127">
        <f>IF(AD497="TIPO I",'BASE LIQUIDACION REDEBAN 2025'!$B$2,IF(AD497="TIPO II",'BASE LIQUIDACION REDEBAN 2025'!$B$3,IF(AD497="TIPO III",'BASE LIQUIDACION REDEBAN 2025'!$B$4,IF(AD497="TIPO IV",'BASE LIQUIDACION REDEBAN 2025'!$B$5,IF(AE497="AEREO",'BASE LIQUIDACION REDEBAN 2025'!$B$6,'BASE LIQUIDACION REDEBAN 2025'!$B$5)))))</f>
        <v>163813.69572160003</v>
      </c>
      <c r="AJ497" s="127">
        <f>IF(AD497="TIPO I",'BASE LIQUIDACION REDEBAN 2025'!$B$10,IF(AD497="TIPO II",'BASE LIQUIDACION REDEBAN 2025'!$B$11,IF(AD497="TIPO III",'BASE LIQUIDACION REDEBAN 2025'!$B$12,'BASE LIQUIDACION REDEBAN 2025'!$B$13)))</f>
        <v>140395.6348884</v>
      </c>
      <c r="AK497" s="128">
        <f t="shared" si="8"/>
        <v>163813.69572160003</v>
      </c>
    </row>
    <row r="498" spans="1:37" s="85" customFormat="1" ht="14.25" customHeight="1">
      <c r="A498" s="136" t="s">
        <v>93</v>
      </c>
      <c r="B498" s="8" t="str">
        <f>VLOOKUP(A498,'CENTRO DE COSTOS'!A:D,4,FALSE)</f>
        <v>DIEGO FERNANDO HENAO CARDONA</v>
      </c>
      <c r="C498" s="8" t="str">
        <f>VLOOKUP(A498,'CENTRO DE COSTOS'!A:D,2,FALSE)</f>
        <v>0004-0003</v>
      </c>
      <c r="D498" s="136">
        <v>52079</v>
      </c>
      <c r="E498" s="122" t="s">
        <v>3045</v>
      </c>
      <c r="F498" s="8" t="s">
        <v>3046</v>
      </c>
      <c r="G498" s="142">
        <v>45832</v>
      </c>
      <c r="H498" s="143">
        <v>45834</v>
      </c>
      <c r="I498" s="142">
        <v>45832</v>
      </c>
      <c r="J498" s="143">
        <v>45835</v>
      </c>
      <c r="K498" s="143">
        <v>45835</v>
      </c>
      <c r="L498" s="138" t="s">
        <v>162</v>
      </c>
      <c r="M498" s="137" t="s">
        <v>3047</v>
      </c>
      <c r="N498" s="138" t="s">
        <v>3048</v>
      </c>
      <c r="O498" s="138">
        <v>79973</v>
      </c>
      <c r="P498" s="140" t="s">
        <v>165</v>
      </c>
      <c r="Q498" s="125" t="s">
        <v>166</v>
      </c>
      <c r="R498" s="126" t="s">
        <v>167</v>
      </c>
      <c r="S498" s="149" t="s">
        <v>168</v>
      </c>
      <c r="T498" s="150" t="s">
        <v>168</v>
      </c>
      <c r="U498" s="136" t="s">
        <v>169</v>
      </c>
      <c r="V498" s="139" t="s">
        <v>3049</v>
      </c>
      <c r="W498" s="146" t="s">
        <v>740</v>
      </c>
      <c r="X498" s="136" t="s">
        <v>3050</v>
      </c>
      <c r="Y498" s="136">
        <v>1219186</v>
      </c>
      <c r="Z498" s="136" t="s">
        <v>173</v>
      </c>
      <c r="AA498" s="136">
        <v>984844</v>
      </c>
      <c r="AB498" s="136" t="s">
        <v>173</v>
      </c>
      <c r="AC498" s="136" t="s">
        <v>174</v>
      </c>
      <c r="AD498" s="137" t="s">
        <v>32</v>
      </c>
      <c r="AE498" s="143" t="s">
        <v>189</v>
      </c>
      <c r="AF498" s="123" t="s">
        <v>177</v>
      </c>
      <c r="AG498" s="136">
        <v>1</v>
      </c>
      <c r="AH498" s="121">
        <v>0</v>
      </c>
      <c r="AI498" s="127">
        <f>IF(AD498="TIPO I",'BASE LIQUIDACION REDEBAN 2025'!$B$2,IF(AD498="TIPO II",'BASE LIQUIDACION REDEBAN 2025'!$B$3,IF(AD498="TIPO III",'BASE LIQUIDACION REDEBAN 2025'!$B$4,IF(AD498="TIPO IV",'BASE LIQUIDACION REDEBAN 2025'!$B$5,IF(AE498="AEREO",'BASE LIQUIDACION REDEBAN 2025'!$B$6,'BASE LIQUIDACION REDEBAN 2025'!$B$5)))))</f>
        <v>504832.64687880001</v>
      </c>
      <c r="AJ498" s="127">
        <f>IF(AD498="TIPO I",'BASE LIQUIDACION REDEBAN 2025'!$B$10,IF(AD498="TIPO II",'BASE LIQUIDACION REDEBAN 2025'!$B$11,IF(AD498="TIPO III",'BASE LIQUIDACION REDEBAN 2025'!$B$12,'BASE LIQUIDACION REDEBAN 2025'!$B$13)))</f>
        <v>196536.5258152</v>
      </c>
      <c r="AK498" s="128">
        <f t="shared" si="8"/>
        <v>504832.64687880001</v>
      </c>
    </row>
    <row r="499" spans="1:37" s="85" customFormat="1" ht="14.25" customHeight="1">
      <c r="A499" s="136" t="s">
        <v>90</v>
      </c>
      <c r="B499" s="8" t="str">
        <f>VLOOKUP(A499,'CENTRO DE COSTOS'!A:D,4,FALSE)</f>
        <v>JUAN SEBASTIÁN RÍOS CASTRILLÓN</v>
      </c>
      <c r="C499" s="8" t="str">
        <f>VLOOKUP(A499,'CENTRO DE COSTOS'!A:D,2,FALSE)</f>
        <v>0004-0005</v>
      </c>
      <c r="D499" s="136">
        <v>5353</v>
      </c>
      <c r="E499" s="122" t="s">
        <v>3051</v>
      </c>
      <c r="F499" s="8" t="s">
        <v>3052</v>
      </c>
      <c r="G499" s="142">
        <v>45832</v>
      </c>
      <c r="H499" s="143">
        <v>45834</v>
      </c>
      <c r="I499" s="142">
        <v>45832</v>
      </c>
      <c r="J499" s="143">
        <v>45834</v>
      </c>
      <c r="K499" s="143">
        <v>45834</v>
      </c>
      <c r="L499" s="138" t="s">
        <v>290</v>
      </c>
      <c r="M499" s="137" t="s">
        <v>3053</v>
      </c>
      <c r="N499" s="138" t="s">
        <v>3054</v>
      </c>
      <c r="O499" s="138">
        <v>80032</v>
      </c>
      <c r="P499" s="140" t="s">
        <v>165</v>
      </c>
      <c r="Q499" s="125" t="s">
        <v>166</v>
      </c>
      <c r="R499" s="126" t="s">
        <v>167</v>
      </c>
      <c r="S499" s="149" t="s">
        <v>168</v>
      </c>
      <c r="T499" s="150" t="s">
        <v>168</v>
      </c>
      <c r="U499" s="136" t="s">
        <v>169</v>
      </c>
      <c r="V499" s="139" t="s">
        <v>3055</v>
      </c>
      <c r="W499" s="146" t="s">
        <v>419</v>
      </c>
      <c r="X499" s="136" t="s">
        <v>3056</v>
      </c>
      <c r="Y499" s="136">
        <v>1227943</v>
      </c>
      <c r="Z499" s="136" t="s">
        <v>173</v>
      </c>
      <c r="AA499" s="136" t="s">
        <v>3057</v>
      </c>
      <c r="AB499" s="136" t="s">
        <v>173</v>
      </c>
      <c r="AC499" s="136" t="s">
        <v>174</v>
      </c>
      <c r="AD499" s="137" t="s">
        <v>30</v>
      </c>
      <c r="AE499" s="143" t="s">
        <v>189</v>
      </c>
      <c r="AF499" s="123" t="s">
        <v>177</v>
      </c>
      <c r="AG499" s="136">
        <v>1</v>
      </c>
      <c r="AH499" s="121">
        <v>0</v>
      </c>
      <c r="AI499" s="127">
        <f>IF(AD499="TIPO I",'BASE LIQUIDACION REDEBAN 2025'!$B$2,IF(AD499="TIPO II",'BASE LIQUIDACION REDEBAN 2025'!$B$3,IF(AD499="TIPO III",'BASE LIQUIDACION REDEBAN 2025'!$B$4,IF(AD499="TIPO IV",'BASE LIQUIDACION REDEBAN 2025'!$B$5,IF(AE499="AEREO",'BASE LIQUIDACION REDEBAN 2025'!$B$6,'BASE LIQUIDACION REDEBAN 2025'!$B$5)))))</f>
        <v>275728.78077800001</v>
      </c>
      <c r="AJ499" s="127">
        <f>IF(AD499="TIPO I",'BASE LIQUIDACION REDEBAN 2025'!$B$10,IF(AD499="TIPO II",'BASE LIQUIDACION REDEBAN 2025'!$B$11,IF(AD499="TIPO III",'BASE LIQUIDACION REDEBAN 2025'!$B$12,'BASE LIQUIDACION REDEBAN 2025'!$B$13)))</f>
        <v>196536.5258152</v>
      </c>
      <c r="AK499" s="128">
        <f t="shared" si="8"/>
        <v>275728.78077800001</v>
      </c>
    </row>
    <row r="500" spans="1:37" s="85" customFormat="1" ht="14.25" customHeight="1">
      <c r="A500" s="136" t="s">
        <v>68</v>
      </c>
      <c r="B500" s="8" t="str">
        <f>VLOOKUP(A500,'CENTRO DE COSTOS'!A:D,4,FALSE)</f>
        <v>WILLIAM ASDRUBAL ROZO ROZO</v>
      </c>
      <c r="C500" s="8" t="str">
        <f>VLOOKUP(A500,'CENTRO DE COSTOS'!A:D,2,FALSE)</f>
        <v>0004-0004</v>
      </c>
      <c r="D500" s="136">
        <v>25286</v>
      </c>
      <c r="E500" s="122" t="s">
        <v>3058</v>
      </c>
      <c r="F500" s="8" t="s">
        <v>3059</v>
      </c>
      <c r="G500" s="142">
        <v>45832</v>
      </c>
      <c r="H500" s="143">
        <v>45834</v>
      </c>
      <c r="I500" s="142">
        <v>45832</v>
      </c>
      <c r="J500" s="143">
        <v>45834</v>
      </c>
      <c r="K500" s="143">
        <v>45834</v>
      </c>
      <c r="L500" s="138" t="s">
        <v>298</v>
      </c>
      <c r="M500" s="137" t="s">
        <v>1667</v>
      </c>
      <c r="N500" s="138" t="s">
        <v>3060</v>
      </c>
      <c r="O500" s="138">
        <v>80017</v>
      </c>
      <c r="P500" s="140" t="s">
        <v>165</v>
      </c>
      <c r="Q500" s="125" t="s">
        <v>166</v>
      </c>
      <c r="R500" s="126" t="s">
        <v>167</v>
      </c>
      <c r="S500" s="149" t="s">
        <v>168</v>
      </c>
      <c r="T500" s="150" t="s">
        <v>168</v>
      </c>
      <c r="U500" s="136" t="s">
        <v>169</v>
      </c>
      <c r="V500" s="139" t="s">
        <v>3061</v>
      </c>
      <c r="W500" s="146" t="s">
        <v>778</v>
      </c>
      <c r="X500" s="136" t="s">
        <v>3062</v>
      </c>
      <c r="Y500" s="136">
        <v>1072939</v>
      </c>
      <c r="Z500" s="136" t="s">
        <v>173</v>
      </c>
      <c r="AA500" s="136">
        <v>799673</v>
      </c>
      <c r="AB500" s="136" t="s">
        <v>173</v>
      </c>
      <c r="AC500" s="136" t="s">
        <v>174</v>
      </c>
      <c r="AD500" s="137" t="s">
        <v>28</v>
      </c>
      <c r="AE500" s="143" t="s">
        <v>189</v>
      </c>
      <c r="AF500" s="123" t="s">
        <v>177</v>
      </c>
      <c r="AG500" s="136">
        <v>1</v>
      </c>
      <c r="AH500" s="121">
        <v>0</v>
      </c>
      <c r="AI500" s="127">
        <f>IF(AD500="TIPO I",'BASE LIQUIDACION REDEBAN 2025'!$B$2,IF(AD500="TIPO II",'BASE LIQUIDACION REDEBAN 2025'!$B$3,IF(AD500="TIPO III",'BASE LIQUIDACION REDEBAN 2025'!$B$4,IF(AD500="TIPO IV",'BASE LIQUIDACION REDEBAN 2025'!$B$5,IF(AE500="AEREO",'BASE LIQUIDACION REDEBAN 2025'!$B$6,'BASE LIQUIDACION REDEBAN 2025'!$B$5)))))</f>
        <v>163813.69572160003</v>
      </c>
      <c r="AJ500" s="127">
        <f>IF(AD500="TIPO I",'BASE LIQUIDACION REDEBAN 2025'!$B$10,IF(AD500="TIPO II",'BASE LIQUIDACION REDEBAN 2025'!$B$11,IF(AD500="TIPO III",'BASE LIQUIDACION REDEBAN 2025'!$B$12,'BASE LIQUIDACION REDEBAN 2025'!$B$13)))</f>
        <v>140395.6348884</v>
      </c>
      <c r="AK500" s="128">
        <f t="shared" si="8"/>
        <v>163813.69572160003</v>
      </c>
    </row>
    <row r="501" spans="1:37" s="85" customFormat="1" ht="14.25" customHeight="1">
      <c r="A501" s="136" t="s">
        <v>90</v>
      </c>
      <c r="B501" s="8" t="str">
        <f>VLOOKUP(A501,'CENTRO DE COSTOS'!A:D,4,FALSE)</f>
        <v>JUAN SEBASTIÁN RÍOS CASTRILLÓN</v>
      </c>
      <c r="C501" s="8" t="str">
        <f>VLOOKUP(A501,'CENTRO DE COSTOS'!A:D,2,FALSE)</f>
        <v>0004-0005</v>
      </c>
      <c r="D501" s="136">
        <v>5001</v>
      </c>
      <c r="E501" s="122" t="s">
        <v>3063</v>
      </c>
      <c r="F501" s="8" t="s">
        <v>3064</v>
      </c>
      <c r="G501" s="142">
        <v>45832</v>
      </c>
      <c r="H501" s="143">
        <v>45834</v>
      </c>
      <c r="I501" s="142">
        <v>45832</v>
      </c>
      <c r="J501" s="143">
        <v>45833</v>
      </c>
      <c r="K501" s="143">
        <v>45833</v>
      </c>
      <c r="L501" s="138" t="s">
        <v>290</v>
      </c>
      <c r="M501" s="137" t="s">
        <v>90</v>
      </c>
      <c r="N501" s="138" t="s">
        <v>3065</v>
      </c>
      <c r="O501" s="138">
        <v>80082</v>
      </c>
      <c r="P501" s="140" t="s">
        <v>165</v>
      </c>
      <c r="Q501" s="125" t="s">
        <v>166</v>
      </c>
      <c r="R501" s="126" t="s">
        <v>167</v>
      </c>
      <c r="S501" s="149" t="s">
        <v>168</v>
      </c>
      <c r="T501" s="150" t="s">
        <v>168</v>
      </c>
      <c r="U501" s="136" t="s">
        <v>169</v>
      </c>
      <c r="V501" s="139" t="s">
        <v>3066</v>
      </c>
      <c r="W501" s="146" t="s">
        <v>467</v>
      </c>
      <c r="X501" s="136" t="s">
        <v>3067</v>
      </c>
      <c r="Y501" s="136">
        <v>1242601</v>
      </c>
      <c r="Z501" s="136" t="s">
        <v>173</v>
      </c>
      <c r="AA501" s="136" t="s">
        <v>3068</v>
      </c>
      <c r="AB501" s="136" t="s">
        <v>173</v>
      </c>
      <c r="AC501" s="136" t="s">
        <v>174</v>
      </c>
      <c r="AD501" s="137" t="s">
        <v>25</v>
      </c>
      <c r="AE501" s="143" t="s">
        <v>189</v>
      </c>
      <c r="AF501" s="123" t="s">
        <v>177</v>
      </c>
      <c r="AG501" s="136">
        <v>1</v>
      </c>
      <c r="AH501" s="121">
        <v>0</v>
      </c>
      <c r="AI501" s="127">
        <f>IF(AD501="TIPO I",'BASE LIQUIDACION REDEBAN 2025'!$B$2,IF(AD501="TIPO II",'BASE LIQUIDACION REDEBAN 2025'!$B$3,IF(AD501="TIPO III",'BASE LIQUIDACION REDEBAN 2025'!$B$4,IF(AD501="TIPO IV",'BASE LIQUIDACION REDEBAN 2025'!$B$5,IF(AE501="AEREO",'BASE LIQUIDACION REDEBAN 2025'!$B$6,'BASE LIQUIDACION REDEBAN 2025'!$B$5)))))</f>
        <v>75096.394270399993</v>
      </c>
      <c r="AJ501" s="127">
        <f>IF(AD501="TIPO I",'BASE LIQUIDACION REDEBAN 2025'!$B$10,IF(AD501="TIPO II",'BASE LIQUIDACION REDEBAN 2025'!$B$11,IF(AD501="TIPO III",'BASE LIQUIDACION REDEBAN 2025'!$B$12,'BASE LIQUIDACION REDEBAN 2025'!$B$13)))</f>
        <v>75096.394270399993</v>
      </c>
      <c r="AK501" s="128">
        <f t="shared" si="8"/>
        <v>75096.394270399993</v>
      </c>
    </row>
    <row r="502" spans="1:37" s="85" customFormat="1" ht="14.25" customHeight="1">
      <c r="A502" s="136" t="s">
        <v>92</v>
      </c>
      <c r="B502" s="8" t="str">
        <f>VLOOKUP(A502,'CENTRO DE COSTOS'!A:D,4,FALSE)</f>
        <v>KEVIN ALEXIS CORZO BUSTOS</v>
      </c>
      <c r="C502" s="8" t="str">
        <f>VLOOKUP(A502,'CENTRO DE COSTOS'!A:D,2,FALSE)</f>
        <v>0004-0007</v>
      </c>
      <c r="D502" s="136">
        <v>41001</v>
      </c>
      <c r="E502" s="122" t="s">
        <v>3069</v>
      </c>
      <c r="F502" s="8" t="s">
        <v>3070</v>
      </c>
      <c r="G502" s="142">
        <v>45832</v>
      </c>
      <c r="H502" s="143">
        <v>45834</v>
      </c>
      <c r="I502" s="142">
        <v>45832</v>
      </c>
      <c r="J502" s="143">
        <v>45833</v>
      </c>
      <c r="K502" s="143">
        <v>45833</v>
      </c>
      <c r="L502" s="138" t="s">
        <v>256</v>
      </c>
      <c r="M502" s="137" t="s">
        <v>92</v>
      </c>
      <c r="N502" s="138" t="s">
        <v>3071</v>
      </c>
      <c r="O502" s="138">
        <v>80033</v>
      </c>
      <c r="P502" s="140" t="s">
        <v>165</v>
      </c>
      <c r="Q502" s="125" t="s">
        <v>166</v>
      </c>
      <c r="R502" s="126" t="s">
        <v>167</v>
      </c>
      <c r="S502" s="149" t="s">
        <v>168</v>
      </c>
      <c r="T502" s="150" t="s">
        <v>168</v>
      </c>
      <c r="U502" s="136" t="s">
        <v>169</v>
      </c>
      <c r="V502" s="139" t="s">
        <v>3072</v>
      </c>
      <c r="W502" s="146" t="s">
        <v>259</v>
      </c>
      <c r="X502" s="136" t="s">
        <v>3073</v>
      </c>
      <c r="Y502" s="136">
        <v>767148</v>
      </c>
      <c r="Z502" s="136" t="s">
        <v>173</v>
      </c>
      <c r="AA502" s="136">
        <v>902175</v>
      </c>
      <c r="AB502" s="136" t="s">
        <v>173</v>
      </c>
      <c r="AC502" s="136" t="s">
        <v>174</v>
      </c>
      <c r="AD502" s="137" t="s">
        <v>25</v>
      </c>
      <c r="AE502" s="143" t="s">
        <v>189</v>
      </c>
      <c r="AF502" s="123" t="s">
        <v>177</v>
      </c>
      <c r="AG502" s="136">
        <v>1</v>
      </c>
      <c r="AH502" s="121">
        <v>0</v>
      </c>
      <c r="AI502" s="127">
        <f>IF(AD502="TIPO I",'BASE LIQUIDACION REDEBAN 2025'!$B$2,IF(AD502="TIPO II",'BASE LIQUIDACION REDEBAN 2025'!$B$3,IF(AD502="TIPO III",'BASE LIQUIDACION REDEBAN 2025'!$B$4,IF(AD502="TIPO IV",'BASE LIQUIDACION REDEBAN 2025'!$B$5,IF(AE502="AEREO",'BASE LIQUIDACION REDEBAN 2025'!$B$6,'BASE LIQUIDACION REDEBAN 2025'!$B$5)))))</f>
        <v>75096.394270399993</v>
      </c>
      <c r="AJ502" s="127">
        <f>IF(AD502="TIPO I",'BASE LIQUIDACION REDEBAN 2025'!$B$10,IF(AD502="TIPO II",'BASE LIQUIDACION REDEBAN 2025'!$B$11,IF(AD502="TIPO III",'BASE LIQUIDACION REDEBAN 2025'!$B$12,'BASE LIQUIDACION REDEBAN 2025'!$B$13)))</f>
        <v>75096.394270399993</v>
      </c>
      <c r="AK502" s="128">
        <f t="shared" si="8"/>
        <v>75096.394270399993</v>
      </c>
    </row>
    <row r="503" spans="1:37" s="85" customFormat="1" ht="14.25" customHeight="1">
      <c r="A503" s="136" t="s">
        <v>68</v>
      </c>
      <c r="B503" s="8" t="str">
        <f>VLOOKUP(A503,'CENTRO DE COSTOS'!A:D,4,FALSE)</f>
        <v>WILLIAM ASDRUBAL ROZO ROZO</v>
      </c>
      <c r="C503" s="8" t="str">
        <f>VLOOKUP(A503,'CENTRO DE COSTOS'!A:D,2,FALSE)</f>
        <v>0004-0004</v>
      </c>
      <c r="D503" s="136">
        <v>25843</v>
      </c>
      <c r="E503" s="122" t="s">
        <v>3074</v>
      </c>
      <c r="F503" s="8" t="s">
        <v>3075</v>
      </c>
      <c r="G503" s="142">
        <v>45832</v>
      </c>
      <c r="H503" s="143">
        <v>45834</v>
      </c>
      <c r="I503" s="142">
        <v>45832</v>
      </c>
      <c r="J503" s="143">
        <v>45834</v>
      </c>
      <c r="K503" s="143">
        <v>45834</v>
      </c>
      <c r="L503" s="138" t="s">
        <v>298</v>
      </c>
      <c r="M503" s="137" t="s">
        <v>2653</v>
      </c>
      <c r="N503" s="138" t="s">
        <v>3076</v>
      </c>
      <c r="O503" s="138">
        <v>79958</v>
      </c>
      <c r="P503" s="140" t="s">
        <v>233</v>
      </c>
      <c r="Q503" s="125" t="s">
        <v>166</v>
      </c>
      <c r="R503" s="126" t="s">
        <v>167</v>
      </c>
      <c r="S503" s="149" t="s">
        <v>168</v>
      </c>
      <c r="T503" s="150" t="s">
        <v>168</v>
      </c>
      <c r="U503" s="136" t="s">
        <v>169</v>
      </c>
      <c r="V503" s="139" t="s">
        <v>3077</v>
      </c>
      <c r="W503" s="146" t="s">
        <v>397</v>
      </c>
      <c r="X503" s="136" t="s">
        <v>3078</v>
      </c>
      <c r="Y503" s="136">
        <v>1036564</v>
      </c>
      <c r="Z503" s="136" t="s">
        <v>173</v>
      </c>
      <c r="AA503" s="136">
        <v>1238722</v>
      </c>
      <c r="AB503" s="136" t="s">
        <v>173</v>
      </c>
      <c r="AC503" s="136" t="s">
        <v>174</v>
      </c>
      <c r="AD503" s="137" t="s">
        <v>28</v>
      </c>
      <c r="AE503" s="143" t="s">
        <v>189</v>
      </c>
      <c r="AF503" s="123" t="s">
        <v>177</v>
      </c>
      <c r="AG503" s="136">
        <v>1</v>
      </c>
      <c r="AH503" s="121">
        <v>0</v>
      </c>
      <c r="AI503" s="127">
        <f>IF(AD503="TIPO I",'BASE LIQUIDACION REDEBAN 2025'!$B$2,IF(AD503="TIPO II",'BASE LIQUIDACION REDEBAN 2025'!$B$3,IF(AD503="TIPO III",'BASE LIQUIDACION REDEBAN 2025'!$B$4,IF(AD503="TIPO IV",'BASE LIQUIDACION REDEBAN 2025'!$B$5,IF(AE503="AEREO",'BASE LIQUIDACION REDEBAN 2025'!$B$6,'BASE LIQUIDACION REDEBAN 2025'!$B$5)))))</f>
        <v>163813.69572160003</v>
      </c>
      <c r="AJ503" s="127">
        <f>IF(AD503="TIPO I",'BASE LIQUIDACION REDEBAN 2025'!$B$10,IF(AD503="TIPO II",'BASE LIQUIDACION REDEBAN 2025'!$B$11,IF(AD503="TIPO III",'BASE LIQUIDACION REDEBAN 2025'!$B$12,'BASE LIQUIDACION REDEBAN 2025'!$B$13)))</f>
        <v>140395.6348884</v>
      </c>
      <c r="AK503" s="128">
        <f t="shared" si="8"/>
        <v>163813.69572160003</v>
      </c>
    </row>
    <row r="504" spans="1:37" s="85" customFormat="1" ht="14.25" customHeight="1">
      <c r="A504" s="136" t="s">
        <v>99</v>
      </c>
      <c r="B504" s="8" t="str">
        <f>VLOOKUP(A504,'CENTRO DE COSTOS'!A:D,4,FALSE)</f>
        <v>JOSE MAURICIO HERNANDEZ ROJAS</v>
      </c>
      <c r="C504" s="8" t="str">
        <f>VLOOKUP(A504,'CENTRO DE COSTOS'!A:D,2,FALSE)</f>
        <v>0004-0001</v>
      </c>
      <c r="D504" s="136">
        <v>20750</v>
      </c>
      <c r="E504" s="122" t="s">
        <v>3079</v>
      </c>
      <c r="F504" s="8" t="s">
        <v>3080</v>
      </c>
      <c r="G504" s="142">
        <v>45832</v>
      </c>
      <c r="H504" s="143">
        <v>45834</v>
      </c>
      <c r="I504" s="142">
        <v>45832</v>
      </c>
      <c r="J504" s="143">
        <v>45834</v>
      </c>
      <c r="K504" s="143">
        <v>45834</v>
      </c>
      <c r="L504" s="138" t="s">
        <v>269</v>
      </c>
      <c r="M504" s="137" t="s">
        <v>3081</v>
      </c>
      <c r="N504" s="138" t="s">
        <v>3082</v>
      </c>
      <c r="O504" s="138">
        <v>29150</v>
      </c>
      <c r="P504" s="140" t="s">
        <v>717</v>
      </c>
      <c r="Q504" s="125" t="s">
        <v>166</v>
      </c>
      <c r="R504" s="126" t="s">
        <v>167</v>
      </c>
      <c r="S504" s="149" t="s">
        <v>168</v>
      </c>
      <c r="T504" s="150" t="s">
        <v>168</v>
      </c>
      <c r="U504" s="136" t="s">
        <v>169</v>
      </c>
      <c r="V504" s="139" t="s">
        <v>3083</v>
      </c>
      <c r="W504" s="146" t="s">
        <v>273</v>
      </c>
      <c r="X504" s="136" t="s">
        <v>3084</v>
      </c>
      <c r="Y504" s="136">
        <v>1242379</v>
      </c>
      <c r="Z504" s="136" t="s">
        <v>173</v>
      </c>
      <c r="AA504" s="136" t="s">
        <v>3085</v>
      </c>
      <c r="AB504" s="136" t="s">
        <v>173</v>
      </c>
      <c r="AC504" s="136" t="s">
        <v>720</v>
      </c>
      <c r="AD504" s="137" t="s">
        <v>28</v>
      </c>
      <c r="AE504" s="143" t="s">
        <v>189</v>
      </c>
      <c r="AF504" s="123" t="s">
        <v>177</v>
      </c>
      <c r="AG504" s="136">
        <v>1</v>
      </c>
      <c r="AH504" s="121">
        <v>0</v>
      </c>
      <c r="AI504" s="127">
        <f>IF(AD504="TIPO I",'BASE LIQUIDACION REDEBAN 2025'!$B$2,IF(AD504="TIPO II",'BASE LIQUIDACION REDEBAN 2025'!$B$3,IF(AD504="TIPO III",'BASE LIQUIDACION REDEBAN 2025'!$B$4,IF(AD504="TIPO IV",'BASE LIQUIDACION REDEBAN 2025'!$B$5,IF(AE504="AEREO",'BASE LIQUIDACION REDEBAN 2025'!$B$6,'BASE LIQUIDACION REDEBAN 2025'!$B$5)))))</f>
        <v>163813.69572160003</v>
      </c>
      <c r="AJ504" s="127">
        <f>IF(AD504="TIPO I",'BASE LIQUIDACION REDEBAN 2025'!$B$10,IF(AD504="TIPO II",'BASE LIQUIDACION REDEBAN 2025'!$B$11,IF(AD504="TIPO III",'BASE LIQUIDACION REDEBAN 2025'!$B$12,'BASE LIQUIDACION REDEBAN 2025'!$B$13)))</f>
        <v>140395.6348884</v>
      </c>
      <c r="AK504" s="128">
        <f t="shared" si="8"/>
        <v>163813.69572160003</v>
      </c>
    </row>
    <row r="505" spans="1:37" s="85" customFormat="1" ht="14.25" customHeight="1">
      <c r="A505" s="136" t="s">
        <v>99</v>
      </c>
      <c r="B505" s="8" t="str">
        <f>VLOOKUP(A505,'CENTRO DE COSTOS'!A:D,4,FALSE)</f>
        <v>JOSE MAURICIO HERNANDEZ ROJAS</v>
      </c>
      <c r="C505" s="8" t="str">
        <f>VLOOKUP(A505,'CENTRO DE COSTOS'!A:D,2,FALSE)</f>
        <v>0004-0001</v>
      </c>
      <c r="D505" s="136">
        <v>20238</v>
      </c>
      <c r="E505" s="122" t="s">
        <v>3086</v>
      </c>
      <c r="F505" s="8" t="s">
        <v>3087</v>
      </c>
      <c r="G505" s="142">
        <v>45832</v>
      </c>
      <c r="H505" s="143">
        <v>45834</v>
      </c>
      <c r="I505" s="142">
        <v>45832</v>
      </c>
      <c r="J505" s="143">
        <v>45834</v>
      </c>
      <c r="K505" s="143">
        <v>45834</v>
      </c>
      <c r="L505" s="138" t="s">
        <v>269</v>
      </c>
      <c r="M505" s="137" t="s">
        <v>270</v>
      </c>
      <c r="N505" s="138" t="s">
        <v>3088</v>
      </c>
      <c r="O505" s="138">
        <v>53121</v>
      </c>
      <c r="P505" s="140" t="s">
        <v>717</v>
      </c>
      <c r="Q505" s="125" t="s">
        <v>166</v>
      </c>
      <c r="R505" s="126" t="s">
        <v>167</v>
      </c>
      <c r="S505" s="149" t="s">
        <v>168</v>
      </c>
      <c r="T505" s="150" t="s">
        <v>168</v>
      </c>
      <c r="U505" s="136" t="s">
        <v>169</v>
      </c>
      <c r="V505" s="139" t="s">
        <v>3089</v>
      </c>
      <c r="W505" s="146" t="s">
        <v>1174</v>
      </c>
      <c r="X505" s="136" t="s">
        <v>3090</v>
      </c>
      <c r="Y505" s="136">
        <v>1120313</v>
      </c>
      <c r="Z505" s="136" t="s">
        <v>173</v>
      </c>
      <c r="AA505" s="136">
        <v>1231499</v>
      </c>
      <c r="AB505" s="136" t="s">
        <v>173</v>
      </c>
      <c r="AC505" s="136" t="s">
        <v>720</v>
      </c>
      <c r="AD505" s="137" t="s">
        <v>28</v>
      </c>
      <c r="AE505" s="143" t="s">
        <v>189</v>
      </c>
      <c r="AF505" s="123" t="s">
        <v>177</v>
      </c>
      <c r="AG505" s="136">
        <v>1</v>
      </c>
      <c r="AH505" s="121">
        <v>0</v>
      </c>
      <c r="AI505" s="127">
        <f>IF(AD505="TIPO I",'BASE LIQUIDACION REDEBAN 2025'!$B$2,IF(AD505="TIPO II",'BASE LIQUIDACION REDEBAN 2025'!$B$3,IF(AD505="TIPO III",'BASE LIQUIDACION REDEBAN 2025'!$B$4,IF(AD505="TIPO IV",'BASE LIQUIDACION REDEBAN 2025'!$B$5,IF(AE505="AEREO",'BASE LIQUIDACION REDEBAN 2025'!$B$6,'BASE LIQUIDACION REDEBAN 2025'!$B$5)))))</f>
        <v>163813.69572160003</v>
      </c>
      <c r="AJ505" s="127">
        <f>IF(AD505="TIPO I",'BASE LIQUIDACION REDEBAN 2025'!$B$10,IF(AD505="TIPO II",'BASE LIQUIDACION REDEBAN 2025'!$B$11,IF(AD505="TIPO III",'BASE LIQUIDACION REDEBAN 2025'!$B$12,'BASE LIQUIDACION REDEBAN 2025'!$B$13)))</f>
        <v>140395.6348884</v>
      </c>
      <c r="AK505" s="128">
        <f t="shared" si="8"/>
        <v>163813.69572160003</v>
      </c>
    </row>
    <row r="506" spans="1:37" s="85" customFormat="1" ht="14.25" customHeight="1">
      <c r="A506" s="136" t="s">
        <v>98</v>
      </c>
      <c r="B506" s="8" t="str">
        <f>VLOOKUP(A506,'CENTRO DE COSTOS'!A:D,4,FALSE)</f>
        <v>MIGUEL JULIÁN HERNÁNDEZ GUARÍN</v>
      </c>
      <c r="C506" s="8" t="str">
        <f>VLOOKUP(A506,'CENTRO DE COSTOS'!A:D,2,FALSE)</f>
        <v>0004-0008</v>
      </c>
      <c r="D506" s="136">
        <v>68077</v>
      </c>
      <c r="E506" s="122" t="s">
        <v>3091</v>
      </c>
      <c r="F506" s="8" t="s">
        <v>3092</v>
      </c>
      <c r="G506" s="142">
        <v>45832</v>
      </c>
      <c r="H506" s="143">
        <v>45834</v>
      </c>
      <c r="I506" s="142">
        <v>45832</v>
      </c>
      <c r="J506" s="143">
        <v>45834</v>
      </c>
      <c r="K506" s="143">
        <v>45834</v>
      </c>
      <c r="L506" s="138" t="s">
        <v>180</v>
      </c>
      <c r="M506" s="137" t="s">
        <v>337</v>
      </c>
      <c r="N506" s="138" t="s">
        <v>3093</v>
      </c>
      <c r="O506" s="138">
        <v>70524</v>
      </c>
      <c r="P506" s="140" t="s">
        <v>717</v>
      </c>
      <c r="Q506" s="125" t="s">
        <v>166</v>
      </c>
      <c r="R506" s="126" t="s">
        <v>167</v>
      </c>
      <c r="S506" s="149" t="s">
        <v>168</v>
      </c>
      <c r="T506" s="150" t="s">
        <v>168</v>
      </c>
      <c r="U506" s="136" t="s">
        <v>169</v>
      </c>
      <c r="V506" s="139" t="s">
        <v>3094</v>
      </c>
      <c r="W506" s="146" t="s">
        <v>1354</v>
      </c>
      <c r="X506" s="136" t="s">
        <v>3095</v>
      </c>
      <c r="Y506" s="136">
        <v>767014</v>
      </c>
      <c r="Z506" s="136" t="s">
        <v>173</v>
      </c>
      <c r="AA506" s="136">
        <v>913665</v>
      </c>
      <c r="AB506" s="136" t="s">
        <v>173</v>
      </c>
      <c r="AC506" s="136" t="s">
        <v>720</v>
      </c>
      <c r="AD506" s="137" t="s">
        <v>28</v>
      </c>
      <c r="AE506" s="143" t="s">
        <v>189</v>
      </c>
      <c r="AF506" s="123" t="s">
        <v>177</v>
      </c>
      <c r="AG506" s="136">
        <v>1</v>
      </c>
      <c r="AH506" s="121">
        <v>0</v>
      </c>
      <c r="AI506" s="127">
        <f>IF(AD506="TIPO I",'BASE LIQUIDACION REDEBAN 2025'!$B$2,IF(AD506="TIPO II",'BASE LIQUIDACION REDEBAN 2025'!$B$3,IF(AD506="TIPO III",'BASE LIQUIDACION REDEBAN 2025'!$B$4,IF(AD506="TIPO IV",'BASE LIQUIDACION REDEBAN 2025'!$B$5,IF(AE506="AEREO",'BASE LIQUIDACION REDEBAN 2025'!$B$6,'BASE LIQUIDACION REDEBAN 2025'!$B$5)))))</f>
        <v>163813.69572160003</v>
      </c>
      <c r="AJ506" s="127">
        <f>IF(AD506="TIPO I",'BASE LIQUIDACION REDEBAN 2025'!$B$10,IF(AD506="TIPO II",'BASE LIQUIDACION REDEBAN 2025'!$B$11,IF(AD506="TIPO III",'BASE LIQUIDACION REDEBAN 2025'!$B$12,'BASE LIQUIDACION REDEBAN 2025'!$B$13)))</f>
        <v>140395.6348884</v>
      </c>
      <c r="AK506" s="128">
        <f t="shared" si="8"/>
        <v>163813.69572160003</v>
      </c>
    </row>
    <row r="507" spans="1:37" s="85" customFormat="1" ht="14.25" customHeight="1">
      <c r="A507" s="136" t="s">
        <v>97</v>
      </c>
      <c r="B507" s="8" t="str">
        <f>VLOOKUP(A507,'CENTRO DE COSTOS'!A:D,4,FALSE)</f>
        <v>JOSE MAURICIO HERNANDEZ ROJAS</v>
      </c>
      <c r="C507" s="8" t="str">
        <f>VLOOKUP(A507,'CENTRO DE COSTOS'!A:D,2,FALSE)</f>
        <v>0004-0001</v>
      </c>
      <c r="D507" s="136">
        <v>70001</v>
      </c>
      <c r="E507" s="122" t="s">
        <v>3096</v>
      </c>
      <c r="F507" s="8" t="s">
        <v>3097</v>
      </c>
      <c r="G507" s="142">
        <v>45832</v>
      </c>
      <c r="H507" s="143">
        <v>45834</v>
      </c>
      <c r="I507" s="142">
        <v>45832</v>
      </c>
      <c r="J507" s="143">
        <v>45833</v>
      </c>
      <c r="K507" s="143">
        <v>45833</v>
      </c>
      <c r="L507" s="138" t="s">
        <v>730</v>
      </c>
      <c r="M507" s="137" t="s">
        <v>97</v>
      </c>
      <c r="N507" s="138" t="s">
        <v>3098</v>
      </c>
      <c r="O507" s="138">
        <v>77579</v>
      </c>
      <c r="P507" s="140" t="s">
        <v>717</v>
      </c>
      <c r="Q507" s="125" t="s">
        <v>166</v>
      </c>
      <c r="R507" s="126" t="s">
        <v>167</v>
      </c>
      <c r="S507" s="149" t="s">
        <v>168</v>
      </c>
      <c r="T507" s="150" t="s">
        <v>168</v>
      </c>
      <c r="U507" s="136" t="s">
        <v>169</v>
      </c>
      <c r="V507" s="139" t="s">
        <v>3099</v>
      </c>
      <c r="W507" s="146" t="s">
        <v>2153</v>
      </c>
      <c r="X507" s="136" t="s">
        <v>3100</v>
      </c>
      <c r="Y507" s="136">
        <v>917546</v>
      </c>
      <c r="Z507" s="136" t="s">
        <v>173</v>
      </c>
      <c r="AA507" s="136">
        <v>846135</v>
      </c>
      <c r="AB507" s="136" t="s">
        <v>173</v>
      </c>
      <c r="AC507" s="136" t="s">
        <v>174</v>
      </c>
      <c r="AD507" s="137" t="s">
        <v>25</v>
      </c>
      <c r="AE507" s="143" t="s">
        <v>189</v>
      </c>
      <c r="AF507" s="123" t="s">
        <v>177</v>
      </c>
      <c r="AG507" s="136">
        <v>1</v>
      </c>
      <c r="AH507" s="121">
        <v>0</v>
      </c>
      <c r="AI507" s="127">
        <f>IF(AD507="TIPO I",'BASE LIQUIDACION REDEBAN 2025'!$B$2,IF(AD507="TIPO II",'BASE LIQUIDACION REDEBAN 2025'!$B$3,IF(AD507="TIPO III",'BASE LIQUIDACION REDEBAN 2025'!$B$4,IF(AD507="TIPO IV",'BASE LIQUIDACION REDEBAN 2025'!$B$5,IF(AE507="AEREO",'BASE LIQUIDACION REDEBAN 2025'!$B$6,'BASE LIQUIDACION REDEBAN 2025'!$B$5)))))</f>
        <v>75096.394270399993</v>
      </c>
      <c r="AJ507" s="127">
        <f>IF(AD507="TIPO I",'BASE LIQUIDACION REDEBAN 2025'!$B$10,IF(AD507="TIPO II",'BASE LIQUIDACION REDEBAN 2025'!$B$11,IF(AD507="TIPO III",'BASE LIQUIDACION REDEBAN 2025'!$B$12,'BASE LIQUIDACION REDEBAN 2025'!$B$13)))</f>
        <v>75096.394270399993</v>
      </c>
      <c r="AK507" s="128">
        <f t="shared" si="8"/>
        <v>75096.394270399993</v>
      </c>
    </row>
    <row r="508" spans="1:37" s="85" customFormat="1" ht="14.25" customHeight="1">
      <c r="A508" s="136" t="s">
        <v>91</v>
      </c>
      <c r="B508" s="8" t="str">
        <f>VLOOKUP(A508,'CENTRO DE COSTOS'!A:D,4,FALSE)</f>
        <v>JOSE MAURICIO HERNANDEZ ROJAS</v>
      </c>
      <c r="C508" s="8" t="str">
        <f>VLOOKUP(A508,'CENTRO DE COSTOS'!A:D,2,FALSE)</f>
        <v>0004-0001</v>
      </c>
      <c r="D508" s="136">
        <v>23001</v>
      </c>
      <c r="E508" s="122" t="s">
        <v>3101</v>
      </c>
      <c r="F508" s="8" t="s">
        <v>3102</v>
      </c>
      <c r="G508" s="142">
        <v>45834</v>
      </c>
      <c r="H508" s="143">
        <v>45839</v>
      </c>
      <c r="I508" s="142">
        <v>45834</v>
      </c>
      <c r="J508" s="143">
        <v>45835</v>
      </c>
      <c r="K508" s="143">
        <v>45835</v>
      </c>
      <c r="L508" s="138" t="s">
        <v>612</v>
      </c>
      <c r="M508" s="137" t="s">
        <v>91</v>
      </c>
      <c r="N508" s="138" t="s">
        <v>3103</v>
      </c>
      <c r="O508" s="138">
        <v>80104</v>
      </c>
      <c r="P508" s="140" t="s">
        <v>801</v>
      </c>
      <c r="Q508" s="125" t="s">
        <v>166</v>
      </c>
      <c r="R508" s="126" t="s">
        <v>167</v>
      </c>
      <c r="S508" s="149" t="s">
        <v>802</v>
      </c>
      <c r="T508" s="150" t="s">
        <v>1030</v>
      </c>
      <c r="U508" s="136" t="s">
        <v>169</v>
      </c>
      <c r="V508" s="139" t="s">
        <v>3104</v>
      </c>
      <c r="W508" s="146" t="s">
        <v>1394</v>
      </c>
      <c r="X508" s="136" t="s">
        <v>3105</v>
      </c>
      <c r="Y508" s="136">
        <v>1254417</v>
      </c>
      <c r="Z508" s="136" t="s">
        <v>173</v>
      </c>
      <c r="AA508" s="136" t="s">
        <v>3106</v>
      </c>
      <c r="AB508" s="136" t="s">
        <v>173</v>
      </c>
      <c r="AC508" s="136" t="s">
        <v>174</v>
      </c>
      <c r="AD508" s="137" t="s">
        <v>25</v>
      </c>
      <c r="AE508" s="143" t="s">
        <v>189</v>
      </c>
      <c r="AF508" s="123" t="s">
        <v>177</v>
      </c>
      <c r="AG508" s="136">
        <v>1</v>
      </c>
      <c r="AH508" s="121">
        <v>0</v>
      </c>
      <c r="AI508" s="127">
        <f>IF(AD508="TIPO I",'BASE LIQUIDACION REDEBAN 2025'!$B$2,IF(AD508="TIPO II",'BASE LIQUIDACION REDEBAN 2025'!$B$3,IF(AD508="TIPO III",'BASE LIQUIDACION REDEBAN 2025'!$B$4,IF(AD508="TIPO IV",'BASE LIQUIDACION REDEBAN 2025'!$B$5,IF(AE508="AEREO",'BASE LIQUIDACION REDEBAN 2025'!$B$6,'BASE LIQUIDACION REDEBAN 2025'!$B$5)))))</f>
        <v>75096.394270399993</v>
      </c>
      <c r="AJ508" s="127">
        <f>IF(AD508="TIPO I",'BASE LIQUIDACION REDEBAN 2025'!$B$10,IF(AD508="TIPO II",'BASE LIQUIDACION REDEBAN 2025'!$B$11,IF(AD508="TIPO III",'BASE LIQUIDACION REDEBAN 2025'!$B$12,'BASE LIQUIDACION REDEBAN 2025'!$B$13)))</f>
        <v>75096.394270399993</v>
      </c>
      <c r="AK508" s="128">
        <f t="shared" si="8"/>
        <v>75096.394270399993</v>
      </c>
    </row>
    <row r="509" spans="1:37" s="85" customFormat="1" ht="14.25" customHeight="1">
      <c r="A509" s="136" t="s">
        <v>68</v>
      </c>
      <c r="B509" s="8" t="str">
        <f>VLOOKUP(A509,'CENTRO DE COSTOS'!A:D,4,FALSE)</f>
        <v>WILLIAM ASDRUBAL ROZO ROZO</v>
      </c>
      <c r="C509" s="8" t="str">
        <f>VLOOKUP(A509,'CENTRO DE COSTOS'!A:D,2,FALSE)</f>
        <v>0004-0004</v>
      </c>
      <c r="D509" s="136">
        <v>11001</v>
      </c>
      <c r="E509" s="122" t="s">
        <v>3107</v>
      </c>
      <c r="F509" s="8" t="s">
        <v>3108</v>
      </c>
      <c r="G509" s="142">
        <v>45834</v>
      </c>
      <c r="H509" s="143">
        <v>45839</v>
      </c>
      <c r="I509" s="142">
        <v>45834</v>
      </c>
      <c r="J509" s="143">
        <v>45835</v>
      </c>
      <c r="K509" s="143">
        <v>45835</v>
      </c>
      <c r="L509" s="138" t="s">
        <v>298</v>
      </c>
      <c r="M509" s="137" t="s">
        <v>68</v>
      </c>
      <c r="N509" s="138" t="s">
        <v>3109</v>
      </c>
      <c r="O509" s="138">
        <v>80096</v>
      </c>
      <c r="P509" s="140" t="s">
        <v>801</v>
      </c>
      <c r="Q509" s="125" t="s">
        <v>166</v>
      </c>
      <c r="R509" s="126" t="s">
        <v>167</v>
      </c>
      <c r="S509" s="149" t="s">
        <v>802</v>
      </c>
      <c r="T509" s="150" t="s">
        <v>803</v>
      </c>
      <c r="U509" s="136" t="s">
        <v>169</v>
      </c>
      <c r="V509" s="139" t="s">
        <v>3104</v>
      </c>
      <c r="W509" s="146" t="s">
        <v>1288</v>
      </c>
      <c r="X509" s="136" t="s">
        <v>3110</v>
      </c>
      <c r="Y509" s="136">
        <v>1242517</v>
      </c>
      <c r="Z509" s="136" t="s">
        <v>173</v>
      </c>
      <c r="AA509" s="136" t="s">
        <v>3111</v>
      </c>
      <c r="AB509" s="136" t="s">
        <v>173</v>
      </c>
      <c r="AC509" s="136" t="s">
        <v>174</v>
      </c>
      <c r="AD509" s="137" t="s">
        <v>25</v>
      </c>
      <c r="AE509" s="143" t="s">
        <v>189</v>
      </c>
      <c r="AF509" s="123" t="s">
        <v>177</v>
      </c>
      <c r="AG509" s="136">
        <v>1</v>
      </c>
      <c r="AH509" s="121">
        <v>0</v>
      </c>
      <c r="AI509" s="127">
        <f>IF(AD509="TIPO I",'BASE LIQUIDACION REDEBAN 2025'!$B$2,IF(AD509="TIPO II",'BASE LIQUIDACION REDEBAN 2025'!$B$3,IF(AD509="TIPO III",'BASE LIQUIDACION REDEBAN 2025'!$B$4,IF(AD509="TIPO IV",'BASE LIQUIDACION REDEBAN 2025'!$B$5,IF(AE509="AEREO",'BASE LIQUIDACION REDEBAN 2025'!$B$6,'BASE LIQUIDACION REDEBAN 2025'!$B$5)))))</f>
        <v>75096.394270399993</v>
      </c>
      <c r="AJ509" s="127">
        <f>IF(AD509="TIPO I",'BASE LIQUIDACION REDEBAN 2025'!$B$10,IF(AD509="TIPO II",'BASE LIQUIDACION REDEBAN 2025'!$B$11,IF(AD509="TIPO III",'BASE LIQUIDACION REDEBAN 2025'!$B$12,'BASE LIQUIDACION REDEBAN 2025'!$B$13)))</f>
        <v>75096.394270399993</v>
      </c>
      <c r="AK509" s="128">
        <f t="shared" si="8"/>
        <v>75096.394270399993</v>
      </c>
    </row>
    <row r="510" spans="1:37" s="85" customFormat="1" ht="14.25" customHeight="1">
      <c r="A510" s="136" t="s">
        <v>87</v>
      </c>
      <c r="B510" s="8" t="str">
        <f>VLOOKUP(A510,'CENTRO DE COSTOS'!A:D,4,FALSE)</f>
        <v>DIEGO FERNANDO HENAO CARDONA</v>
      </c>
      <c r="C510" s="8" t="str">
        <f>VLOOKUP(A510,'CENTRO DE COSTOS'!A:D,2,FALSE)</f>
        <v>0004-0002</v>
      </c>
      <c r="D510" s="136">
        <v>17001</v>
      </c>
      <c r="E510" s="122" t="s">
        <v>3112</v>
      </c>
      <c r="F510" s="8" t="s">
        <v>3113</v>
      </c>
      <c r="G510" s="142">
        <v>45834</v>
      </c>
      <c r="H510" s="143">
        <v>45839</v>
      </c>
      <c r="I510" s="142">
        <v>45834</v>
      </c>
      <c r="J510" s="143">
        <v>45835</v>
      </c>
      <c r="K510" s="143">
        <v>45835</v>
      </c>
      <c r="L510" s="138" t="s">
        <v>827</v>
      </c>
      <c r="M510" s="137" t="s">
        <v>87</v>
      </c>
      <c r="N510" s="138" t="s">
        <v>3114</v>
      </c>
      <c r="O510" s="138">
        <v>46201</v>
      </c>
      <c r="P510" s="140" t="s">
        <v>920</v>
      </c>
      <c r="Q510" s="130" t="s">
        <v>166</v>
      </c>
      <c r="R510" s="131" t="s">
        <v>167</v>
      </c>
      <c r="S510" s="149" t="s">
        <v>1022</v>
      </c>
      <c r="T510" s="150" t="s">
        <v>3115</v>
      </c>
      <c r="U510" s="52" t="s">
        <v>169</v>
      </c>
      <c r="V510" s="139" t="s">
        <v>3116</v>
      </c>
      <c r="W510" s="147" t="s">
        <v>2142</v>
      </c>
      <c r="X510" s="52" t="s">
        <v>3117</v>
      </c>
      <c r="Y510" s="52">
        <v>1235226</v>
      </c>
      <c r="Z510" s="52" t="s">
        <v>173</v>
      </c>
      <c r="AA510" s="52" t="s">
        <v>3118</v>
      </c>
      <c r="AB510" s="52" t="s">
        <v>173</v>
      </c>
      <c r="AC510" s="52" t="s">
        <v>720</v>
      </c>
      <c r="AD510" s="150" t="s">
        <v>25</v>
      </c>
      <c r="AE510" s="145" t="s">
        <v>189</v>
      </c>
      <c r="AF510" s="129" t="s">
        <v>177</v>
      </c>
      <c r="AG510" s="52">
        <v>1</v>
      </c>
      <c r="AH510" s="122">
        <v>0</v>
      </c>
      <c r="AI510" s="127">
        <f>IF(AD510="TIPO I",'BASE LIQUIDACION REDEBAN 2025'!$B$2,IF(AD510="TIPO II",'BASE LIQUIDACION REDEBAN 2025'!$B$3,IF(AD510="TIPO III",'BASE LIQUIDACION REDEBAN 2025'!$B$4,IF(AD510="TIPO IV",'BASE LIQUIDACION REDEBAN 2025'!$B$5,IF(AE510="AEREO",'BASE LIQUIDACION REDEBAN 2025'!$B$6,'BASE LIQUIDACION REDEBAN 2025'!$B$5)))))</f>
        <v>75096.394270399993</v>
      </c>
      <c r="AJ510" s="127">
        <f>IF(AD510="TIPO I",'BASE LIQUIDACION REDEBAN 2025'!$B$10,IF(AD510="TIPO II",'BASE LIQUIDACION REDEBAN 2025'!$B$11,IF(AD510="TIPO III",'BASE LIQUIDACION REDEBAN 2025'!$B$12,'BASE LIQUIDACION REDEBAN 2025'!$B$13)))</f>
        <v>75096.394270399993</v>
      </c>
      <c r="AK510" s="128">
        <f t="shared" si="8"/>
        <v>75096.394270399993</v>
      </c>
    </row>
    <row r="511" spans="1:37" s="85" customFormat="1" ht="14.25" customHeight="1">
      <c r="A511" s="136" t="s">
        <v>76</v>
      </c>
      <c r="B511" s="8" t="str">
        <f>VLOOKUP(A511,'CENTRO DE COSTOS'!A:D,4,FALSE)</f>
        <v>DIEGO FERNANDO HENAO CARDONA</v>
      </c>
      <c r="C511" s="8" t="str">
        <f>VLOOKUP(A511,'CENTRO DE COSTOS'!A:D,2,FALSE)</f>
        <v>0004-0003</v>
      </c>
      <c r="D511" s="136">
        <v>76001</v>
      </c>
      <c r="E511" s="122" t="s">
        <v>3119</v>
      </c>
      <c r="F511" s="8" t="s">
        <v>3120</v>
      </c>
      <c r="G511" s="142">
        <v>45834</v>
      </c>
      <c r="H511" s="143">
        <v>45839</v>
      </c>
      <c r="I511" s="142">
        <v>45834</v>
      </c>
      <c r="J511" s="143">
        <v>45835</v>
      </c>
      <c r="K511" s="143">
        <v>45835</v>
      </c>
      <c r="L511" s="138" t="s">
        <v>230</v>
      </c>
      <c r="M511" s="137" t="s">
        <v>76</v>
      </c>
      <c r="N511" s="138" t="s">
        <v>3121</v>
      </c>
      <c r="O511" s="138">
        <v>75545</v>
      </c>
      <c r="P511" s="140" t="s">
        <v>920</v>
      </c>
      <c r="Q511" s="130" t="s">
        <v>166</v>
      </c>
      <c r="R511" s="131" t="s">
        <v>167</v>
      </c>
      <c r="S511" s="149" t="s">
        <v>802</v>
      </c>
      <c r="T511" s="150" t="s">
        <v>803</v>
      </c>
      <c r="U511" s="52" t="s">
        <v>169</v>
      </c>
      <c r="V511" s="139" t="s">
        <v>3122</v>
      </c>
      <c r="W511" s="147" t="s">
        <v>1025</v>
      </c>
      <c r="X511" s="52" t="s">
        <v>3123</v>
      </c>
      <c r="Y511" s="52">
        <v>1242384</v>
      </c>
      <c r="Z511" s="52" t="s">
        <v>173</v>
      </c>
      <c r="AA511" s="52" t="s">
        <v>3124</v>
      </c>
      <c r="AB511" s="52" t="s">
        <v>173</v>
      </c>
      <c r="AC511" s="52" t="s">
        <v>720</v>
      </c>
      <c r="AD511" s="150" t="s">
        <v>25</v>
      </c>
      <c r="AE511" s="145" t="s">
        <v>189</v>
      </c>
      <c r="AF511" s="129" t="s">
        <v>177</v>
      </c>
      <c r="AG511" s="52">
        <v>1</v>
      </c>
      <c r="AH511" s="122">
        <v>0</v>
      </c>
      <c r="AI511" s="127">
        <f>IF(AD511="TIPO I",'BASE LIQUIDACION REDEBAN 2025'!$B$2,IF(AD511="TIPO II",'BASE LIQUIDACION REDEBAN 2025'!$B$3,IF(AD511="TIPO III",'BASE LIQUIDACION REDEBAN 2025'!$B$4,IF(AD511="TIPO IV",'BASE LIQUIDACION REDEBAN 2025'!$B$5,IF(AE511="AEREO",'BASE LIQUIDACION REDEBAN 2025'!$B$6,'BASE LIQUIDACION REDEBAN 2025'!$B$5)))))</f>
        <v>75096.394270399993</v>
      </c>
      <c r="AJ511" s="127">
        <f>IF(AD511="TIPO I",'BASE LIQUIDACION REDEBAN 2025'!$B$10,IF(AD511="TIPO II",'BASE LIQUIDACION REDEBAN 2025'!$B$11,IF(AD511="TIPO III",'BASE LIQUIDACION REDEBAN 2025'!$B$12,'BASE LIQUIDACION REDEBAN 2025'!$B$13)))</f>
        <v>75096.394270399993</v>
      </c>
      <c r="AK511" s="128">
        <f t="shared" si="8"/>
        <v>75096.394270399993</v>
      </c>
    </row>
    <row r="512" spans="1:37" s="85" customFormat="1" ht="14.25" customHeight="1">
      <c r="A512" s="136" t="s">
        <v>76</v>
      </c>
      <c r="B512" s="8" t="str">
        <f>VLOOKUP(A512,'CENTRO DE COSTOS'!A:D,4,FALSE)</f>
        <v>DIEGO FERNANDO HENAO CARDONA</v>
      </c>
      <c r="C512" s="8" t="str">
        <f>VLOOKUP(A512,'CENTRO DE COSTOS'!A:D,2,FALSE)</f>
        <v>0004-0003</v>
      </c>
      <c r="D512" s="136">
        <v>76248</v>
      </c>
      <c r="E512" s="122" t="s">
        <v>3125</v>
      </c>
      <c r="F512" s="8" t="s">
        <v>3126</v>
      </c>
      <c r="G512" s="142">
        <v>45834</v>
      </c>
      <c r="H512" s="143">
        <v>45839</v>
      </c>
      <c r="I512" s="142">
        <v>45834</v>
      </c>
      <c r="J512" s="143">
        <v>45835</v>
      </c>
      <c r="K512" s="143">
        <v>45835</v>
      </c>
      <c r="L512" s="138" t="s">
        <v>230</v>
      </c>
      <c r="M512" s="137" t="s">
        <v>2425</v>
      </c>
      <c r="N512" s="138" t="s">
        <v>3127</v>
      </c>
      <c r="O512" s="138">
        <v>68243</v>
      </c>
      <c r="P512" s="140" t="s">
        <v>920</v>
      </c>
      <c r="Q512" s="130" t="s">
        <v>166</v>
      </c>
      <c r="R512" s="131" t="s">
        <v>167</v>
      </c>
      <c r="S512" s="149" t="s">
        <v>802</v>
      </c>
      <c r="T512" s="150" t="s">
        <v>1030</v>
      </c>
      <c r="U512" s="52" t="s">
        <v>169</v>
      </c>
      <c r="V512" s="139" t="s">
        <v>3122</v>
      </c>
      <c r="W512" s="147" t="s">
        <v>2428</v>
      </c>
      <c r="X512" s="52" t="s">
        <v>3128</v>
      </c>
      <c r="Y512" s="52">
        <v>1254253</v>
      </c>
      <c r="Z512" s="52" t="s">
        <v>173</v>
      </c>
      <c r="AA512" s="52" t="s">
        <v>3129</v>
      </c>
      <c r="AB512" s="52" t="s">
        <v>173</v>
      </c>
      <c r="AC512" s="52" t="s">
        <v>720</v>
      </c>
      <c r="AD512" s="150" t="s">
        <v>28</v>
      </c>
      <c r="AE512" s="145" t="s">
        <v>189</v>
      </c>
      <c r="AF512" s="129" t="s">
        <v>177</v>
      </c>
      <c r="AG512" s="52">
        <v>1</v>
      </c>
      <c r="AH512" s="122">
        <v>0</v>
      </c>
      <c r="AI512" s="127">
        <f>IF(AD512="TIPO I",'BASE LIQUIDACION REDEBAN 2025'!$B$2,IF(AD512="TIPO II",'BASE LIQUIDACION REDEBAN 2025'!$B$3,IF(AD512="TIPO III",'BASE LIQUIDACION REDEBAN 2025'!$B$4,IF(AD512="TIPO IV",'BASE LIQUIDACION REDEBAN 2025'!$B$5,IF(AE512="AEREO",'BASE LIQUIDACION REDEBAN 2025'!$B$6,'BASE LIQUIDACION REDEBAN 2025'!$B$5)))))</f>
        <v>163813.69572160003</v>
      </c>
      <c r="AJ512" s="127">
        <f>IF(AD512="TIPO I",'BASE LIQUIDACION REDEBAN 2025'!$B$10,IF(AD512="TIPO II",'BASE LIQUIDACION REDEBAN 2025'!$B$11,IF(AD512="TIPO III",'BASE LIQUIDACION REDEBAN 2025'!$B$12,'BASE LIQUIDACION REDEBAN 2025'!$B$13)))</f>
        <v>140395.6348884</v>
      </c>
      <c r="AK512" s="128">
        <f t="shared" si="8"/>
        <v>163813.69572160003</v>
      </c>
    </row>
    <row r="513" spans="1:37" s="85" customFormat="1" ht="14.25" customHeight="1">
      <c r="A513" s="52" t="s">
        <v>68</v>
      </c>
      <c r="B513" s="8" t="str">
        <f>VLOOKUP(A513,'CENTRO DE COSTOS'!A:D,4,FALSE)</f>
        <v>WILLIAM ASDRUBAL ROZO ROZO</v>
      </c>
      <c r="C513" s="8" t="str">
        <f>VLOOKUP(A513,'CENTRO DE COSTOS'!A:D,2,FALSE)</f>
        <v>0004-0004</v>
      </c>
      <c r="D513" s="52">
        <v>11001</v>
      </c>
      <c r="E513" s="122" t="s">
        <v>3130</v>
      </c>
      <c r="F513" s="8" t="s">
        <v>3131</v>
      </c>
      <c r="G513" s="144">
        <v>45834</v>
      </c>
      <c r="H513" s="145">
        <v>45839</v>
      </c>
      <c r="I513" s="144">
        <v>45834</v>
      </c>
      <c r="J513" s="145">
        <v>45835</v>
      </c>
      <c r="K513" s="145">
        <v>45835</v>
      </c>
      <c r="L513" s="139" t="s">
        <v>298</v>
      </c>
      <c r="M513" s="150" t="s">
        <v>68</v>
      </c>
      <c r="N513" s="139" t="s">
        <v>3132</v>
      </c>
      <c r="O513" s="139">
        <v>13194</v>
      </c>
      <c r="P513" s="141" t="s">
        <v>920</v>
      </c>
      <c r="Q513" s="130" t="s">
        <v>166</v>
      </c>
      <c r="R513" s="131" t="s">
        <v>167</v>
      </c>
      <c r="S513" s="149" t="s">
        <v>1022</v>
      </c>
      <c r="T513" s="150" t="s">
        <v>3133</v>
      </c>
      <c r="U513" s="52" t="s">
        <v>169</v>
      </c>
      <c r="V513" s="139" t="s">
        <v>3122</v>
      </c>
      <c r="W513" s="147" t="s">
        <v>397</v>
      </c>
      <c r="X513" s="52" t="s">
        <v>3134</v>
      </c>
      <c r="Y513" s="52">
        <v>1242515</v>
      </c>
      <c r="Z513" s="52" t="s">
        <v>173</v>
      </c>
      <c r="AA513" s="52" t="s">
        <v>3135</v>
      </c>
      <c r="AB513" s="52" t="s">
        <v>173</v>
      </c>
      <c r="AC513" s="52" t="s">
        <v>720</v>
      </c>
      <c r="AD513" s="150" t="s">
        <v>25</v>
      </c>
      <c r="AE513" s="145" t="s">
        <v>189</v>
      </c>
      <c r="AF513" s="129" t="s">
        <v>177</v>
      </c>
      <c r="AG513" s="52">
        <v>1</v>
      </c>
      <c r="AH513" s="122">
        <v>0</v>
      </c>
      <c r="AI513" s="127">
        <f>IF(AD513="TIPO I",'BASE LIQUIDACION REDEBAN 2025'!$B$2,IF(AD513="TIPO II",'BASE LIQUIDACION REDEBAN 2025'!$B$3,IF(AD513="TIPO III",'BASE LIQUIDACION REDEBAN 2025'!$B$4,IF(AD513="TIPO IV",'BASE LIQUIDACION REDEBAN 2025'!$B$5,IF(AE513="AEREO",'BASE LIQUIDACION REDEBAN 2025'!$B$6,'BASE LIQUIDACION REDEBAN 2025'!$B$5)))))</f>
        <v>75096.394270399993</v>
      </c>
      <c r="AJ513" s="127">
        <f>IF(AD513="TIPO I",'BASE LIQUIDACION REDEBAN 2025'!$B$10,IF(AD513="TIPO II",'BASE LIQUIDACION REDEBAN 2025'!$B$11,IF(AD513="TIPO III",'BASE LIQUIDACION REDEBAN 2025'!$B$12,'BASE LIQUIDACION REDEBAN 2025'!$B$13)))</f>
        <v>75096.394270399993</v>
      </c>
      <c r="AK513" s="128">
        <f t="shared" si="8"/>
        <v>75096.394270399993</v>
      </c>
    </row>
    <row r="514" spans="1:37" ht="14.25" customHeight="1">
      <c r="AK514" s="135">
        <f>SUM(AK2:AK513)</f>
        <v>88508255.770331219</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210F8-141B-4083-AF7F-0FEA4F481479}">
  <sheetPr>
    <tabColor rgb="FFCCFF66"/>
  </sheetPr>
  <dimension ref="A1:AU1089"/>
  <sheetViews>
    <sheetView topLeftCell="AA1" workbookViewId="0">
      <pane ySplit="1" topLeftCell="AM1071" activePane="bottomLeft" state="frozen"/>
      <selection pane="bottomLeft" activeCell="AM1071" sqref="AM1071"/>
    </sheetView>
  </sheetViews>
  <sheetFormatPr defaultColWidth="11.42578125" defaultRowHeight="14.45"/>
  <cols>
    <col min="1" max="1" width="11.42578125" style="185"/>
    <col min="2" max="2" width="25.140625" style="199" bestFit="1" customWidth="1"/>
    <col min="3" max="3" width="18.42578125" style="199" customWidth="1"/>
    <col min="4" max="8" width="11.42578125" style="185"/>
    <col min="9" max="9" width="11.42578125" style="185" customWidth="1"/>
    <col min="10" max="10" width="11.42578125" style="199" customWidth="1"/>
    <col min="11" max="11" width="12.7109375" style="185" bestFit="1" customWidth="1"/>
    <col min="12" max="12" width="11.42578125" style="185" customWidth="1"/>
    <col min="13" max="14" width="17.28515625" style="185" customWidth="1"/>
    <col min="15" max="15" width="12.7109375" style="185" customWidth="1"/>
    <col min="16" max="16" width="12.7109375" style="198" customWidth="1"/>
    <col min="17" max="36" width="11.42578125" style="185" customWidth="1"/>
    <col min="37" max="37" width="13.42578125" style="86" customWidth="1"/>
    <col min="38" max="38" width="11.42578125" style="86" customWidth="1"/>
    <col min="39" max="39" width="15.140625" style="86" customWidth="1"/>
    <col min="40" max="40" width="15.7109375" style="86" customWidth="1"/>
    <col min="41" max="41" width="13" style="86" bestFit="1" customWidth="1"/>
    <col min="42" max="43" width="11.85546875" style="86" bestFit="1" customWidth="1"/>
    <col min="44" max="16384" width="11.42578125" style="86"/>
  </cols>
  <sheetData>
    <row r="1" spans="1:47" s="85" customFormat="1" ht="79.150000000000006">
      <c r="A1" s="94" t="s">
        <v>118</v>
      </c>
      <c r="B1" s="94" t="s">
        <v>59</v>
      </c>
      <c r="C1" s="94" t="s">
        <v>106</v>
      </c>
      <c r="D1" s="94" t="s">
        <v>3136</v>
      </c>
      <c r="E1" s="94" t="s">
        <v>3137</v>
      </c>
      <c r="F1" s="94" t="s">
        <v>3138</v>
      </c>
      <c r="G1" s="94" t="s">
        <v>3139</v>
      </c>
      <c r="H1" s="94" t="s">
        <v>3140</v>
      </c>
      <c r="I1" s="94" t="s">
        <v>3141</v>
      </c>
      <c r="J1" s="94" t="s">
        <v>3142</v>
      </c>
      <c r="K1" s="94" t="s">
        <v>120</v>
      </c>
      <c r="L1" s="94" t="s">
        <v>121</v>
      </c>
      <c r="M1" s="94" t="s">
        <v>3143</v>
      </c>
      <c r="N1" s="94" t="s">
        <v>3144</v>
      </c>
      <c r="O1" s="94" t="s">
        <v>3145</v>
      </c>
      <c r="P1" s="94" t="s">
        <v>3146</v>
      </c>
      <c r="Q1" s="94" t="s">
        <v>3147</v>
      </c>
      <c r="R1" s="94" t="s">
        <v>3148</v>
      </c>
      <c r="S1" s="94" t="s">
        <v>3149</v>
      </c>
      <c r="T1" s="94" t="s">
        <v>3150</v>
      </c>
      <c r="U1" s="94" t="s">
        <v>3151</v>
      </c>
      <c r="V1" s="94" t="s">
        <v>3152</v>
      </c>
      <c r="W1" s="94" t="s">
        <v>3153</v>
      </c>
      <c r="X1" s="94" t="s">
        <v>3154</v>
      </c>
      <c r="Y1" s="94" t="s">
        <v>3155</v>
      </c>
      <c r="Z1" s="94" t="s">
        <v>3156</v>
      </c>
      <c r="AA1" s="94" t="s">
        <v>3157</v>
      </c>
      <c r="AB1" s="94" t="s">
        <v>3158</v>
      </c>
      <c r="AC1" s="94" t="s">
        <v>3159</v>
      </c>
      <c r="AD1" s="94" t="s">
        <v>3160</v>
      </c>
      <c r="AE1" s="94" t="s">
        <v>3161</v>
      </c>
      <c r="AF1" s="94" t="s">
        <v>3162</v>
      </c>
      <c r="AG1" s="94" t="s">
        <v>3163</v>
      </c>
      <c r="AH1" s="94" t="s">
        <v>3164</v>
      </c>
      <c r="AI1" s="94" t="s">
        <v>3165</v>
      </c>
      <c r="AJ1" s="94" t="s">
        <v>3166</v>
      </c>
      <c r="AK1" s="94" t="s">
        <v>149</v>
      </c>
      <c r="AL1" s="94" t="s">
        <v>3167</v>
      </c>
      <c r="AM1" s="94" t="s">
        <v>151</v>
      </c>
      <c r="AN1" s="84" t="s">
        <v>152</v>
      </c>
      <c r="AO1" s="84" t="s">
        <v>153</v>
      </c>
      <c r="AP1" s="84" t="s">
        <v>154</v>
      </c>
      <c r="AQ1" s="84" t="s">
        <v>155</v>
      </c>
      <c r="AR1" s="84" t="s">
        <v>156</v>
      </c>
      <c r="AS1" s="84" t="s">
        <v>157</v>
      </c>
      <c r="AT1" s="84" t="s">
        <v>158</v>
      </c>
      <c r="AU1" s="84" t="s">
        <v>3168</v>
      </c>
    </row>
    <row r="2" spans="1:47" s="85" customFormat="1" ht="13.15">
      <c r="A2" s="171" t="s">
        <v>93</v>
      </c>
      <c r="B2" s="10" t="str">
        <f>VLOOKUP(A2,'CENTRO DE COSTOS'!A:D,4,FALSE)</f>
        <v>DIEGO FERNANDO HENAO CARDONA</v>
      </c>
      <c r="C2" s="10" t="str">
        <f>VLOOKUP(A2,'CENTRO DE COSTOS'!A:D,2,FALSE)</f>
        <v>0004-0003</v>
      </c>
      <c r="D2" s="171">
        <v>52001</v>
      </c>
      <c r="E2" s="171">
        <v>2238465</v>
      </c>
      <c r="F2" s="171">
        <v>31317</v>
      </c>
      <c r="G2" s="171" t="s">
        <v>162</v>
      </c>
      <c r="H2" s="171" t="s">
        <v>93</v>
      </c>
      <c r="I2" s="171" t="s">
        <v>3169</v>
      </c>
      <c r="J2" s="10" t="s">
        <v>167</v>
      </c>
      <c r="K2" s="171">
        <v>2238465</v>
      </c>
      <c r="L2" s="171" t="s">
        <v>3170</v>
      </c>
      <c r="M2" s="172">
        <v>45808.532638888886</v>
      </c>
      <c r="N2" s="172">
        <v>45809.409409722219</v>
      </c>
      <c r="O2" s="171" t="s">
        <v>3171</v>
      </c>
      <c r="P2" s="171" t="s">
        <v>3172</v>
      </c>
      <c r="Q2" s="171" t="s">
        <v>177</v>
      </c>
      <c r="R2" s="72" t="s">
        <v>3173</v>
      </c>
      <c r="S2" s="178" t="s">
        <v>3174</v>
      </c>
      <c r="T2" s="187" t="s">
        <v>3175</v>
      </c>
      <c r="U2" s="187" t="s">
        <v>3176</v>
      </c>
      <c r="V2" s="187" t="s">
        <v>3177</v>
      </c>
      <c r="W2" s="187" t="s">
        <v>3174</v>
      </c>
      <c r="X2" s="187">
        <v>0</v>
      </c>
      <c r="Y2" s="187">
        <v>0</v>
      </c>
      <c r="Z2" s="187">
        <v>0</v>
      </c>
      <c r="AA2" s="187">
        <v>0</v>
      </c>
      <c r="AB2" s="200" t="s">
        <v>3178</v>
      </c>
      <c r="AC2" s="72" t="s">
        <v>3179</v>
      </c>
      <c r="AD2" s="72" t="s">
        <v>3180</v>
      </c>
      <c r="AE2" s="72" t="s">
        <v>3180</v>
      </c>
      <c r="AF2" s="171" t="s">
        <v>25</v>
      </c>
      <c r="AG2" s="171" t="s">
        <v>189</v>
      </c>
      <c r="AH2" s="171">
        <v>1</v>
      </c>
      <c r="AI2" s="171">
        <v>0</v>
      </c>
      <c r="AJ2" s="72" t="s">
        <v>219</v>
      </c>
      <c r="AK2" s="97">
        <f>IF(Q2="SOPORTE_TELEFÓNICO",'BASE LIQUIDACION REDEBAN 2025'!$B$19,IF(Q2="ENVÍO",'BASE LIQUIDACION REDEBAN 2025'!$C$2,IF(AF2="TIPO I",'BASE LIQUIDACION REDEBAN 2025'!$C$2,IF(AF2="TIPO II",'BASE LIQUIDACION REDEBAN 2025'!$C$3,IF(AF2="TIPO III",'BASE LIQUIDACION REDEBAN 2025'!$C$4,IF(AF2="TIPO IV",'BASE LIQUIDACION REDEBAN 2025'!$C$5,IF(AG2="AEREO",'BASE LIQUIDACION REDEBAN 2025'!$B$6,'BASE LIQUIDACION REDEBAN 2025'!$C$5)))))))</f>
        <v>65960.072302</v>
      </c>
      <c r="AL2" s="97">
        <f>IF(OR(Q2="SOPORTE_TELEFÓNICO",Q2="ENVÍO"),0,IF(AF2="TIPO I",'BASE LIQUIDACION REDEBAN 2025'!$B$10,IF(AF2="TIPO II",'BASE LIQUIDACION REDEBAN 2025'!$B$11,IF(AF2="TIPO III",'BASE LIQUIDACION REDEBAN 2025'!$B$12,'BASE LIQUIDACION REDEBAN 2025'!$B$13))))</f>
        <v>75096.394270399993</v>
      </c>
      <c r="AM2" s="97">
        <f>IF(OR(Q2="SOPORTE_TELEFÓNICO",Q2="ENVÍO"),AK2,(AK2*AH2+AL2*AI2))</f>
        <v>65960.072302</v>
      </c>
    </row>
    <row r="3" spans="1:47" s="85" customFormat="1" ht="13.15">
      <c r="A3" s="171" t="s">
        <v>72</v>
      </c>
      <c r="B3" s="10" t="str">
        <f>VLOOKUP(A3,'CENTRO DE COSTOS'!A:D,4,FALSE)</f>
        <v>MIGUEL JULIÁN HERNÁNDEZ GUARÍN</v>
      </c>
      <c r="C3" s="10" t="str">
        <f>VLOOKUP(A3,'CENTRO DE COSTOS'!A:D,2,FALSE)</f>
        <v>0004-0008</v>
      </c>
      <c r="D3" s="171">
        <v>68001</v>
      </c>
      <c r="E3" s="171">
        <v>2238523</v>
      </c>
      <c r="F3" s="171">
        <v>76882</v>
      </c>
      <c r="G3" s="171" t="s">
        <v>180</v>
      </c>
      <c r="H3" s="171" t="s">
        <v>72</v>
      </c>
      <c r="I3" s="171" t="s">
        <v>3181</v>
      </c>
      <c r="J3" s="10" t="s">
        <v>167</v>
      </c>
      <c r="K3" s="171">
        <v>2238523</v>
      </c>
      <c r="L3" s="171" t="s">
        <v>3182</v>
      </c>
      <c r="M3" s="172">
        <v>45808.474305555559</v>
      </c>
      <c r="N3" s="172">
        <v>45809.43855324074</v>
      </c>
      <c r="O3" s="171" t="s">
        <v>3171</v>
      </c>
      <c r="P3" s="171" t="s">
        <v>3172</v>
      </c>
      <c r="Q3" s="171" t="s">
        <v>177</v>
      </c>
      <c r="R3" s="72" t="s">
        <v>3183</v>
      </c>
      <c r="S3" s="178" t="s">
        <v>3174</v>
      </c>
      <c r="T3" s="187" t="s">
        <v>3175</v>
      </c>
      <c r="U3" s="187" t="s">
        <v>3176</v>
      </c>
      <c r="V3" s="187" t="s">
        <v>3184</v>
      </c>
      <c r="W3" s="187" t="s">
        <v>3185</v>
      </c>
      <c r="X3" s="187">
        <v>0</v>
      </c>
      <c r="Y3" s="187">
        <v>0</v>
      </c>
      <c r="Z3" s="187">
        <v>0</v>
      </c>
      <c r="AA3" s="187">
        <v>0</v>
      </c>
      <c r="AB3" s="200">
        <v>0</v>
      </c>
      <c r="AC3" s="72" t="s">
        <v>3186</v>
      </c>
      <c r="AD3" s="72" t="s">
        <v>3180</v>
      </c>
      <c r="AE3" s="72" t="s">
        <v>3180</v>
      </c>
      <c r="AF3" s="171" t="s">
        <v>25</v>
      </c>
      <c r="AG3" s="171" t="s">
        <v>189</v>
      </c>
      <c r="AH3" s="171">
        <v>1</v>
      </c>
      <c r="AI3" s="171">
        <v>0</v>
      </c>
      <c r="AJ3" s="72" t="s">
        <v>835</v>
      </c>
      <c r="AK3" s="97">
        <f>IF(Q3="SOPORTE_TELEFÓNICO",'BASE LIQUIDACION REDEBAN 2025'!$B$19,IF(Q3="ENVÍO",'BASE LIQUIDACION REDEBAN 2025'!$C$2,IF(AF3="TIPO I",'BASE LIQUIDACION REDEBAN 2025'!$C$2,IF(AF3="TIPO II",'BASE LIQUIDACION REDEBAN 2025'!$C$3,IF(AF3="TIPO III",'BASE LIQUIDACION REDEBAN 2025'!$C$4,IF(AF3="TIPO IV",'BASE LIQUIDACION REDEBAN 2025'!$C$5,IF(AG3="AEREO",'BASE LIQUIDACION REDEBAN 2025'!$B$6,'BASE LIQUIDACION REDEBAN 2025'!$C$5)))))))</f>
        <v>65960.072302</v>
      </c>
      <c r="AL3" s="97">
        <f>IF(OR(Q3="SOPORTE_TELEFÓNICO",Q3="ENVÍO"),0,IF(AF3="TIPO I",'BASE LIQUIDACION REDEBAN 2025'!$B$10,IF(AF3="TIPO II",'BASE LIQUIDACION REDEBAN 2025'!$B$11,IF(AF3="TIPO III",'BASE LIQUIDACION REDEBAN 2025'!$B$12,'BASE LIQUIDACION REDEBAN 2025'!$B$13))))</f>
        <v>75096.394270399993</v>
      </c>
      <c r="AM3" s="97">
        <f t="shared" ref="AM3:AM66" si="0">IF(OR(Q3="SOPORTE_TELEFÓNICO",Q3="ENVÍO"),AK3,(AK3*AH3+AL3*AI3))</f>
        <v>65960.072302</v>
      </c>
    </row>
    <row r="4" spans="1:47" s="85" customFormat="1" ht="13.15">
      <c r="A4" s="171" t="s">
        <v>90</v>
      </c>
      <c r="B4" s="10" t="str">
        <f>VLOOKUP(A4,'CENTRO DE COSTOS'!A:D,4,FALSE)</f>
        <v>JUAN SEBASTIÁN RÍOS CASTRILLÓN</v>
      </c>
      <c r="C4" s="10" t="str">
        <f>VLOOKUP(A4,'CENTRO DE COSTOS'!A:D,2,FALSE)</f>
        <v>0004-0005</v>
      </c>
      <c r="D4" s="171">
        <v>0</v>
      </c>
      <c r="E4" s="171">
        <v>2239290</v>
      </c>
      <c r="F4" s="171">
        <v>20262</v>
      </c>
      <c r="G4" s="171">
        <v>0</v>
      </c>
      <c r="H4" s="171">
        <v>0</v>
      </c>
      <c r="I4" s="171">
        <v>0</v>
      </c>
      <c r="J4" s="10" t="s">
        <v>167</v>
      </c>
      <c r="K4" s="171">
        <v>2239290</v>
      </c>
      <c r="L4" s="171" t="s">
        <v>3187</v>
      </c>
      <c r="M4" s="172">
        <v>45809.443055555559</v>
      </c>
      <c r="N4" s="172">
        <v>45809.490995370368</v>
      </c>
      <c r="O4" s="171" t="s">
        <v>3171</v>
      </c>
      <c r="P4" s="171" t="s">
        <v>3172</v>
      </c>
      <c r="Q4" s="171" t="s">
        <v>3188</v>
      </c>
      <c r="R4" s="72" t="s">
        <v>3189</v>
      </c>
      <c r="S4" s="178" t="s">
        <v>3174</v>
      </c>
      <c r="T4" s="187" t="s">
        <v>3190</v>
      </c>
      <c r="U4" s="187" t="s">
        <v>3191</v>
      </c>
      <c r="V4" s="187" t="s">
        <v>3192</v>
      </c>
      <c r="W4" s="187" t="s">
        <v>3174</v>
      </c>
      <c r="X4" s="187">
        <v>0</v>
      </c>
      <c r="Y4" s="187">
        <v>0</v>
      </c>
      <c r="Z4" s="187">
        <v>0</v>
      </c>
      <c r="AA4" s="187">
        <v>0</v>
      </c>
      <c r="AB4" s="200">
        <v>0</v>
      </c>
      <c r="AC4" s="72">
        <v>0</v>
      </c>
      <c r="AD4" s="72">
        <v>0</v>
      </c>
      <c r="AE4" s="72">
        <v>0</v>
      </c>
      <c r="AF4" s="171" t="s">
        <v>25</v>
      </c>
      <c r="AG4" s="171" t="s">
        <v>189</v>
      </c>
      <c r="AH4" s="171">
        <v>0</v>
      </c>
      <c r="AI4" s="171">
        <v>0</v>
      </c>
      <c r="AJ4" s="72" t="s">
        <v>3193</v>
      </c>
      <c r="AK4" s="97">
        <f>IF(Q4="SOPORTE_TELEFÓNICO",'BASE LIQUIDACION REDEBAN 2025'!$B$19,IF(Q4="ENVÍO",'BASE LIQUIDACION REDEBAN 2025'!$C$2,IF(AF4="TIPO I",'BASE LIQUIDACION REDEBAN 2025'!$C$2,IF(AF4="TIPO II",'BASE LIQUIDACION REDEBAN 2025'!$C$3,IF(AF4="TIPO III",'BASE LIQUIDACION REDEBAN 2025'!$C$4,IF(AF4="TIPO IV",'BASE LIQUIDACION REDEBAN 2025'!$C$5,IF(AG4="AEREO",'BASE LIQUIDACION REDEBAN 2025'!$B$6,'BASE LIQUIDACION REDEBAN 2025'!$C$5)))))))</f>
        <v>41241.0800752</v>
      </c>
      <c r="AL4" s="97">
        <f>IF(OR(Q4="SOPORTE_TELEFÓNICO",Q4="ENVÍO"),0,IF(AF4="TIPO I",'BASE LIQUIDACION REDEBAN 2025'!$B$10,IF(AF4="TIPO II",'BASE LIQUIDACION REDEBAN 2025'!$B$11,IF(AF4="TIPO III",'BASE LIQUIDACION REDEBAN 2025'!$B$12,'BASE LIQUIDACION REDEBAN 2025'!$B$13))))</f>
        <v>0</v>
      </c>
      <c r="AM4" s="97">
        <f t="shared" si="0"/>
        <v>41241.0800752</v>
      </c>
    </row>
    <row r="5" spans="1:47" s="85" customFormat="1" ht="13.15">
      <c r="A5" s="171" t="s">
        <v>100</v>
      </c>
      <c r="B5" s="10" t="str">
        <f>VLOOKUP(A5,'CENTRO DE COSTOS'!A:D,4,FALSE)</f>
        <v>KEVIN ALEXIS CORZO BUSTOS</v>
      </c>
      <c r="C5" s="10" t="str">
        <f>VLOOKUP(A5,'CENTRO DE COSTOS'!A:D,2,FALSE)</f>
        <v>0004-0007</v>
      </c>
      <c r="D5" s="171">
        <v>50001</v>
      </c>
      <c r="E5" s="171">
        <v>2238717</v>
      </c>
      <c r="F5" s="171">
        <v>32994</v>
      </c>
      <c r="G5" s="171" t="s">
        <v>192</v>
      </c>
      <c r="H5" s="171" t="s">
        <v>100</v>
      </c>
      <c r="I5" s="171" t="s">
        <v>3194</v>
      </c>
      <c r="J5" s="10" t="s">
        <v>167</v>
      </c>
      <c r="K5" s="171">
        <v>2238717</v>
      </c>
      <c r="L5" s="171" t="s">
        <v>3195</v>
      </c>
      <c r="M5" s="172">
        <v>45808.65</v>
      </c>
      <c r="N5" s="172">
        <v>45809.599976851852</v>
      </c>
      <c r="O5" s="171" t="s">
        <v>3171</v>
      </c>
      <c r="P5" s="171" t="s">
        <v>3172</v>
      </c>
      <c r="Q5" s="171" t="s">
        <v>3188</v>
      </c>
      <c r="R5" s="72" t="s">
        <v>3196</v>
      </c>
      <c r="S5" s="178" t="s">
        <v>3174</v>
      </c>
      <c r="T5" s="187" t="s">
        <v>3175</v>
      </c>
      <c r="U5" s="187" t="s">
        <v>3197</v>
      </c>
      <c r="V5" s="187" t="s">
        <v>3198</v>
      </c>
      <c r="W5" s="187" t="s">
        <v>3174</v>
      </c>
      <c r="X5" s="187">
        <v>0</v>
      </c>
      <c r="Y5" s="187">
        <v>0</v>
      </c>
      <c r="Z5" s="187">
        <v>0</v>
      </c>
      <c r="AA5" s="187">
        <v>0</v>
      </c>
      <c r="AB5" s="200">
        <v>0</v>
      </c>
      <c r="AC5" s="72">
        <v>0</v>
      </c>
      <c r="AD5" s="72">
        <v>0</v>
      </c>
      <c r="AE5" s="72">
        <v>0</v>
      </c>
      <c r="AF5" s="171" t="s">
        <v>25</v>
      </c>
      <c r="AG5" s="171" t="s">
        <v>189</v>
      </c>
      <c r="AH5" s="171">
        <v>0</v>
      </c>
      <c r="AI5" s="171">
        <v>0</v>
      </c>
      <c r="AJ5" s="72" t="s">
        <v>265</v>
      </c>
      <c r="AK5" s="97">
        <f>IF(Q5="SOPORTE_TELEFÓNICO",'BASE LIQUIDACION REDEBAN 2025'!$B$19,IF(Q5="ENVÍO",'BASE LIQUIDACION REDEBAN 2025'!$C$2,IF(AF5="TIPO I",'BASE LIQUIDACION REDEBAN 2025'!$C$2,IF(AF5="TIPO II",'BASE LIQUIDACION REDEBAN 2025'!$C$3,IF(AF5="TIPO III",'BASE LIQUIDACION REDEBAN 2025'!$C$4,IF(AF5="TIPO IV",'BASE LIQUIDACION REDEBAN 2025'!$C$5,IF(AG5="AEREO",'BASE LIQUIDACION REDEBAN 2025'!$B$6,'BASE LIQUIDACION REDEBAN 2025'!$C$5)))))))</f>
        <v>41241.0800752</v>
      </c>
      <c r="AL5" s="97">
        <f>IF(OR(Q5="SOPORTE_TELEFÓNICO",Q5="ENVÍO"),0,IF(AF5="TIPO I",'BASE LIQUIDACION REDEBAN 2025'!$B$10,IF(AF5="TIPO II",'BASE LIQUIDACION REDEBAN 2025'!$B$11,IF(AF5="TIPO III",'BASE LIQUIDACION REDEBAN 2025'!$B$12,'BASE LIQUIDACION REDEBAN 2025'!$B$13))))</f>
        <v>0</v>
      </c>
      <c r="AM5" s="97">
        <f t="shared" si="0"/>
        <v>41241.0800752</v>
      </c>
    </row>
    <row r="6" spans="1:47" s="85" customFormat="1" ht="13.15">
      <c r="A6" s="171" t="s">
        <v>90</v>
      </c>
      <c r="B6" s="10" t="str">
        <f>VLOOKUP(A6,'CENTRO DE COSTOS'!A:D,4,FALSE)</f>
        <v>JUAN SEBASTIÁN RÍOS CASTRILLÓN</v>
      </c>
      <c r="C6" s="10" t="str">
        <f>VLOOKUP(A6,'CENTRO DE COSTOS'!A:D,2,FALSE)</f>
        <v>0004-0005</v>
      </c>
      <c r="D6" s="171">
        <v>5001</v>
      </c>
      <c r="E6" s="171">
        <v>2238719</v>
      </c>
      <c r="F6" s="171">
        <v>38429</v>
      </c>
      <c r="G6" s="171" t="s">
        <v>290</v>
      </c>
      <c r="H6" s="171" t="s">
        <v>90</v>
      </c>
      <c r="I6" s="171" t="s">
        <v>3199</v>
      </c>
      <c r="J6" s="10" t="s">
        <v>167</v>
      </c>
      <c r="K6" s="171">
        <v>2238719</v>
      </c>
      <c r="L6" s="171" t="s">
        <v>3200</v>
      </c>
      <c r="M6" s="172">
        <v>45808.651388888888</v>
      </c>
      <c r="N6" s="172">
        <v>45809.614016203705</v>
      </c>
      <c r="O6" s="171" t="s">
        <v>3171</v>
      </c>
      <c r="P6" s="171" t="s">
        <v>3172</v>
      </c>
      <c r="Q6" s="171" t="s">
        <v>177</v>
      </c>
      <c r="R6" s="72" t="s">
        <v>3201</v>
      </c>
      <c r="S6" s="178" t="s">
        <v>3174</v>
      </c>
      <c r="T6" s="187" t="s">
        <v>3190</v>
      </c>
      <c r="U6" s="187" t="s">
        <v>3202</v>
      </c>
      <c r="V6" s="187" t="s">
        <v>3203</v>
      </c>
      <c r="W6" s="187" t="s">
        <v>3174</v>
      </c>
      <c r="X6" s="187">
        <v>0</v>
      </c>
      <c r="Y6" s="187">
        <v>0</v>
      </c>
      <c r="Z6" s="187">
        <v>0</v>
      </c>
      <c r="AA6" s="187">
        <v>0</v>
      </c>
      <c r="AB6" s="200" t="s">
        <v>3204</v>
      </c>
      <c r="AC6" s="72" t="s">
        <v>3205</v>
      </c>
      <c r="AD6" s="72" t="s">
        <v>3180</v>
      </c>
      <c r="AE6" s="72" t="s">
        <v>3180</v>
      </c>
      <c r="AF6" s="171" t="s">
        <v>25</v>
      </c>
      <c r="AG6" s="171" t="s">
        <v>189</v>
      </c>
      <c r="AH6" s="171">
        <v>1</v>
      </c>
      <c r="AI6" s="171">
        <v>0</v>
      </c>
      <c r="AJ6" s="72" t="s">
        <v>818</v>
      </c>
      <c r="AK6" s="97">
        <f>IF(Q6="SOPORTE_TELEFÓNICO",'BASE LIQUIDACION REDEBAN 2025'!$B$19,IF(Q6="ENVÍO",'BASE LIQUIDACION REDEBAN 2025'!$C$2,IF(AF6="TIPO I",'BASE LIQUIDACION REDEBAN 2025'!$C$2,IF(AF6="TIPO II",'BASE LIQUIDACION REDEBAN 2025'!$C$3,IF(AF6="TIPO III",'BASE LIQUIDACION REDEBAN 2025'!$C$4,IF(AF6="TIPO IV",'BASE LIQUIDACION REDEBAN 2025'!$C$5,IF(AG6="AEREO",'BASE LIQUIDACION REDEBAN 2025'!$B$6,'BASE LIQUIDACION REDEBAN 2025'!$C$5)))))))</f>
        <v>65960.072302</v>
      </c>
      <c r="AL6" s="97">
        <f>IF(OR(Q6="SOPORTE_TELEFÓNICO",Q6="ENVÍO"),0,IF(AF6="TIPO I",'BASE LIQUIDACION REDEBAN 2025'!$B$10,IF(AF6="TIPO II",'BASE LIQUIDACION REDEBAN 2025'!$B$11,IF(AF6="TIPO III",'BASE LIQUIDACION REDEBAN 2025'!$B$12,'BASE LIQUIDACION REDEBAN 2025'!$B$13))))</f>
        <v>75096.394270399993</v>
      </c>
      <c r="AM6" s="97">
        <f t="shared" si="0"/>
        <v>65960.072302</v>
      </c>
    </row>
    <row r="7" spans="1:47" s="85" customFormat="1" ht="13.15">
      <c r="A7" s="171" t="s">
        <v>90</v>
      </c>
      <c r="B7" s="10" t="str">
        <f>VLOOKUP(A7,'CENTRO DE COSTOS'!A:D,4,FALSE)</f>
        <v>JUAN SEBASTIÁN RÍOS CASTRILLÓN</v>
      </c>
      <c r="C7" s="10" t="str">
        <f>VLOOKUP(A7,'CENTRO DE COSTOS'!A:D,2,FALSE)</f>
        <v>0004-0005</v>
      </c>
      <c r="D7" s="171">
        <v>5001</v>
      </c>
      <c r="E7" s="171">
        <v>2239555</v>
      </c>
      <c r="F7" s="171">
        <v>67020</v>
      </c>
      <c r="G7" s="171" t="s">
        <v>290</v>
      </c>
      <c r="H7" s="171" t="s">
        <v>90</v>
      </c>
      <c r="I7" s="171" t="s">
        <v>3206</v>
      </c>
      <c r="J7" s="10" t="s">
        <v>167</v>
      </c>
      <c r="K7" s="171">
        <v>2239555</v>
      </c>
      <c r="L7" s="171" t="s">
        <v>3207</v>
      </c>
      <c r="M7" s="172">
        <v>45809.70208333333</v>
      </c>
      <c r="N7" s="172">
        <v>45810.382696759261</v>
      </c>
      <c r="O7" s="171" t="s">
        <v>3171</v>
      </c>
      <c r="P7" s="171" t="s">
        <v>3172</v>
      </c>
      <c r="Q7" s="171" t="s">
        <v>3188</v>
      </c>
      <c r="R7" s="72" t="s">
        <v>3208</v>
      </c>
      <c r="S7" s="178" t="s">
        <v>3174</v>
      </c>
      <c r="T7" s="187" t="s">
        <v>3190</v>
      </c>
      <c r="U7" s="187" t="s">
        <v>3191</v>
      </c>
      <c r="V7" s="187" t="s">
        <v>3192</v>
      </c>
      <c r="W7" s="187" t="s">
        <v>3174</v>
      </c>
      <c r="X7" s="187">
        <v>0</v>
      </c>
      <c r="Y7" s="187">
        <v>0</v>
      </c>
      <c r="Z7" s="187">
        <v>0</v>
      </c>
      <c r="AA7" s="187">
        <v>0</v>
      </c>
      <c r="AB7" s="200">
        <v>0</v>
      </c>
      <c r="AC7" s="72">
        <v>0</v>
      </c>
      <c r="AD7" s="72">
        <v>0</v>
      </c>
      <c r="AE7" s="72">
        <v>0</v>
      </c>
      <c r="AF7" s="171" t="s">
        <v>25</v>
      </c>
      <c r="AG7" s="171" t="s">
        <v>189</v>
      </c>
      <c r="AH7" s="171">
        <v>0</v>
      </c>
      <c r="AI7" s="171">
        <v>0</v>
      </c>
      <c r="AJ7" s="72">
        <v>0</v>
      </c>
      <c r="AK7" s="97">
        <f>IF(Q7="SOPORTE_TELEFÓNICO",'BASE LIQUIDACION REDEBAN 2025'!$B$19,IF(Q7="ENVÍO",'BASE LIQUIDACION REDEBAN 2025'!$C$2,IF(AF7="TIPO I",'BASE LIQUIDACION REDEBAN 2025'!$C$2,IF(AF7="TIPO II",'BASE LIQUIDACION REDEBAN 2025'!$C$3,IF(AF7="TIPO III",'BASE LIQUIDACION REDEBAN 2025'!$C$4,IF(AF7="TIPO IV",'BASE LIQUIDACION REDEBAN 2025'!$C$5,IF(AG7="AEREO",'BASE LIQUIDACION REDEBAN 2025'!$B$6,'BASE LIQUIDACION REDEBAN 2025'!$C$5)))))))</f>
        <v>41241.0800752</v>
      </c>
      <c r="AL7" s="97">
        <f>IF(OR(Q7="SOPORTE_TELEFÓNICO",Q7="ENVÍO"),0,IF(AF7="TIPO I",'BASE LIQUIDACION REDEBAN 2025'!$B$10,IF(AF7="TIPO II",'BASE LIQUIDACION REDEBAN 2025'!$B$11,IF(AF7="TIPO III",'BASE LIQUIDACION REDEBAN 2025'!$B$12,'BASE LIQUIDACION REDEBAN 2025'!$B$13))))</f>
        <v>0</v>
      </c>
      <c r="AM7" s="97">
        <f t="shared" si="0"/>
        <v>41241.0800752</v>
      </c>
    </row>
    <row r="8" spans="1:47" s="85" customFormat="1" ht="13.15">
      <c r="A8" s="171" t="s">
        <v>81</v>
      </c>
      <c r="B8" s="10" t="str">
        <f>VLOOKUP(A8,'CENTRO DE COSTOS'!A:D,4,FALSE)</f>
        <v>MIGUEL JULIÁN HERNÁNDEZ GUARÍN</v>
      </c>
      <c r="C8" s="10" t="str">
        <f>VLOOKUP(A8,'CENTRO DE COSTOS'!A:D,2,FALSE)</f>
        <v>0004-0008</v>
      </c>
      <c r="D8" s="171">
        <v>54405</v>
      </c>
      <c r="E8" s="171">
        <v>2240509</v>
      </c>
      <c r="F8" s="171">
        <v>72494</v>
      </c>
      <c r="G8" s="171" t="s">
        <v>408</v>
      </c>
      <c r="H8" s="171" t="s">
        <v>3209</v>
      </c>
      <c r="I8" s="171" t="s">
        <v>3210</v>
      </c>
      <c r="J8" s="10" t="s">
        <v>167</v>
      </c>
      <c r="K8" s="171">
        <v>2240509</v>
      </c>
      <c r="L8" s="171" t="s">
        <v>3211</v>
      </c>
      <c r="M8" s="172">
        <v>45810.448611111111</v>
      </c>
      <c r="N8" s="172">
        <v>45811.381631944445</v>
      </c>
      <c r="O8" s="171" t="s">
        <v>3171</v>
      </c>
      <c r="P8" s="171" t="s">
        <v>3172</v>
      </c>
      <c r="Q8" s="171" t="s">
        <v>177</v>
      </c>
      <c r="R8" s="72" t="s">
        <v>3212</v>
      </c>
      <c r="S8" s="178" t="s">
        <v>3174</v>
      </c>
      <c r="T8" s="187" t="s">
        <v>3190</v>
      </c>
      <c r="U8" s="187" t="s">
        <v>3213</v>
      </c>
      <c r="V8" s="187" t="s">
        <v>3214</v>
      </c>
      <c r="W8" s="187" t="s">
        <v>3215</v>
      </c>
      <c r="X8" s="187" t="s">
        <v>3216</v>
      </c>
      <c r="Y8" s="187">
        <v>0</v>
      </c>
      <c r="Z8" s="187">
        <v>0</v>
      </c>
      <c r="AA8" s="187">
        <v>0</v>
      </c>
      <c r="AB8" s="200">
        <v>0</v>
      </c>
      <c r="AC8" s="72" t="s">
        <v>3217</v>
      </c>
      <c r="AD8" s="72" t="s">
        <v>3218</v>
      </c>
      <c r="AE8" s="72" t="s">
        <v>3219</v>
      </c>
      <c r="AF8" s="171" t="s">
        <v>25</v>
      </c>
      <c r="AG8" s="171" t="s">
        <v>189</v>
      </c>
      <c r="AH8" s="171">
        <v>1</v>
      </c>
      <c r="AI8" s="171">
        <v>0</v>
      </c>
      <c r="AJ8" s="72" t="s">
        <v>513</v>
      </c>
      <c r="AK8" s="97">
        <f>IF(Q8="SOPORTE_TELEFÓNICO",'BASE LIQUIDACION REDEBAN 2025'!$B$19,IF(Q8="ENVÍO",'BASE LIQUIDACION REDEBAN 2025'!$C$2,IF(AF8="TIPO I",'BASE LIQUIDACION REDEBAN 2025'!$C$2,IF(AF8="TIPO II",'BASE LIQUIDACION REDEBAN 2025'!$C$3,IF(AF8="TIPO III",'BASE LIQUIDACION REDEBAN 2025'!$C$4,IF(AF8="TIPO IV",'BASE LIQUIDACION REDEBAN 2025'!$C$5,IF(AG8="AEREO",'BASE LIQUIDACION REDEBAN 2025'!$B$6,'BASE LIQUIDACION REDEBAN 2025'!$C$5)))))))</f>
        <v>65960.072302</v>
      </c>
      <c r="AL8" s="97">
        <f>IF(OR(Q8="SOPORTE_TELEFÓNICO",Q8="ENVÍO"),0,IF(AF8="TIPO I",'BASE LIQUIDACION REDEBAN 2025'!$B$10,IF(AF8="TIPO II",'BASE LIQUIDACION REDEBAN 2025'!$B$11,IF(AF8="TIPO III",'BASE LIQUIDACION REDEBAN 2025'!$B$12,'BASE LIQUIDACION REDEBAN 2025'!$B$13))))</f>
        <v>75096.394270399993</v>
      </c>
      <c r="AM8" s="97">
        <f t="shared" si="0"/>
        <v>65960.072302</v>
      </c>
    </row>
    <row r="9" spans="1:47" s="85" customFormat="1" ht="13.15">
      <c r="A9" s="171" t="s">
        <v>90</v>
      </c>
      <c r="B9" s="10" t="str">
        <f>VLOOKUP(A9,'CENTRO DE COSTOS'!A:D,4,FALSE)</f>
        <v>JUAN SEBASTIÁN RÍOS CASTRILLÓN</v>
      </c>
      <c r="C9" s="10" t="str">
        <f>VLOOKUP(A9,'CENTRO DE COSTOS'!A:D,2,FALSE)</f>
        <v>0004-0005</v>
      </c>
      <c r="D9" s="171">
        <v>5030</v>
      </c>
      <c r="E9" s="171">
        <v>2239292</v>
      </c>
      <c r="F9" s="171">
        <v>77223</v>
      </c>
      <c r="G9" s="171" t="s">
        <v>290</v>
      </c>
      <c r="H9" s="171" t="s">
        <v>90</v>
      </c>
      <c r="I9" s="171" t="s">
        <v>3220</v>
      </c>
      <c r="J9" s="10" t="s">
        <v>167</v>
      </c>
      <c r="K9" s="171">
        <v>2239292</v>
      </c>
      <c r="L9" s="171" t="s">
        <v>3221</v>
      </c>
      <c r="M9" s="172">
        <v>45809.449479166666</v>
      </c>
      <c r="N9" s="172">
        <v>45811.409780092596</v>
      </c>
      <c r="O9" s="171" t="s">
        <v>3171</v>
      </c>
      <c r="P9" s="171" t="s">
        <v>3172</v>
      </c>
      <c r="Q9" s="171" t="s">
        <v>177</v>
      </c>
      <c r="R9" s="72" t="s">
        <v>3222</v>
      </c>
      <c r="S9" s="178" t="s">
        <v>3174</v>
      </c>
      <c r="T9" s="187" t="s">
        <v>3175</v>
      </c>
      <c r="U9" s="187" t="s">
        <v>3197</v>
      </c>
      <c r="V9" s="187" t="s">
        <v>3198</v>
      </c>
      <c r="W9" s="187" t="s">
        <v>3185</v>
      </c>
      <c r="X9" s="187">
        <v>0</v>
      </c>
      <c r="Y9" s="187">
        <v>0</v>
      </c>
      <c r="Z9" s="187">
        <v>0</v>
      </c>
      <c r="AA9" s="187">
        <v>0</v>
      </c>
      <c r="AB9" s="200">
        <v>0</v>
      </c>
      <c r="AC9" s="72" t="s">
        <v>3223</v>
      </c>
      <c r="AD9" s="72">
        <v>0</v>
      </c>
      <c r="AE9" s="72">
        <v>0</v>
      </c>
      <c r="AF9" s="171" t="s">
        <v>28</v>
      </c>
      <c r="AG9" s="171" t="s">
        <v>189</v>
      </c>
      <c r="AH9" s="171">
        <v>1</v>
      </c>
      <c r="AI9" s="171">
        <v>0</v>
      </c>
      <c r="AJ9" s="72" t="s">
        <v>419</v>
      </c>
      <c r="AK9" s="97">
        <f>IF(Q9="SOPORTE_TELEFÓNICO",'BASE LIQUIDACION REDEBAN 2025'!$B$19,IF(Q9="ENVÍO",'BASE LIQUIDACION REDEBAN 2025'!$C$2,IF(AF9="TIPO I",'BASE LIQUIDACION REDEBAN 2025'!$C$2,IF(AF9="TIPO II",'BASE LIQUIDACION REDEBAN 2025'!$C$3,IF(AF9="TIPO III",'BASE LIQUIDACION REDEBAN 2025'!$C$4,IF(AF9="TIPO IV",'BASE LIQUIDACION REDEBAN 2025'!$C$5,IF(AG9="AEREO",'BASE LIQUIDACION REDEBAN 2025'!$B$6,'BASE LIQUIDACION REDEBAN 2025'!$C$5)))))))</f>
        <v>144967.87232000002</v>
      </c>
      <c r="AL9" s="97">
        <f>IF(OR(Q9="SOPORTE_TELEFÓNICO",Q9="ENVÍO"),0,IF(AF9="TIPO I",'BASE LIQUIDACION REDEBAN 2025'!$B$10,IF(AF9="TIPO II",'BASE LIQUIDACION REDEBAN 2025'!$B$11,IF(AF9="TIPO III",'BASE LIQUIDACION REDEBAN 2025'!$B$12,'BASE LIQUIDACION REDEBAN 2025'!$B$13))))</f>
        <v>140395.6348884</v>
      </c>
      <c r="AM9" s="97">
        <f t="shared" si="0"/>
        <v>144967.87232000002</v>
      </c>
    </row>
    <row r="10" spans="1:47" s="85" customFormat="1" ht="13.15">
      <c r="A10" s="171" t="s">
        <v>64</v>
      </c>
      <c r="B10" s="10" t="str">
        <f>VLOOKUP(A10,'CENTRO DE COSTOS'!A:D,4,FALSE)</f>
        <v>JOSE MAURICIO HERNANDEZ ROJAS</v>
      </c>
      <c r="C10" s="10" t="str">
        <f>VLOOKUP(A10,'CENTRO DE COSTOS'!A:D,2,FALSE)</f>
        <v>0004-0001</v>
      </c>
      <c r="D10" s="171">
        <v>8685</v>
      </c>
      <c r="E10" s="171">
        <v>2238439</v>
      </c>
      <c r="F10" s="171">
        <v>13407</v>
      </c>
      <c r="G10" s="171" t="s">
        <v>277</v>
      </c>
      <c r="H10" s="171" t="s">
        <v>3224</v>
      </c>
      <c r="I10" s="171" t="s">
        <v>3225</v>
      </c>
      <c r="J10" s="10" t="s">
        <v>167</v>
      </c>
      <c r="K10" s="171">
        <v>2238439</v>
      </c>
      <c r="L10" s="171" t="s">
        <v>3226</v>
      </c>
      <c r="M10" s="172">
        <v>45808.505555555559</v>
      </c>
      <c r="N10" s="172">
        <v>45811.412106481483</v>
      </c>
      <c r="O10" s="171" t="s">
        <v>3171</v>
      </c>
      <c r="P10" s="171" t="s">
        <v>3172</v>
      </c>
      <c r="Q10" s="171" t="s">
        <v>177</v>
      </c>
      <c r="R10" s="72" t="s">
        <v>3227</v>
      </c>
      <c r="S10" s="178" t="s">
        <v>3174</v>
      </c>
      <c r="T10" s="187" t="s">
        <v>3190</v>
      </c>
      <c r="U10" s="187" t="s">
        <v>3213</v>
      </c>
      <c r="V10" s="187" t="s">
        <v>3192</v>
      </c>
      <c r="W10" s="187" t="s">
        <v>3215</v>
      </c>
      <c r="X10" s="187" t="s">
        <v>3228</v>
      </c>
      <c r="Y10" s="187">
        <v>0</v>
      </c>
      <c r="Z10" s="187">
        <v>0</v>
      </c>
      <c r="AA10" s="187">
        <v>0</v>
      </c>
      <c r="AB10" s="200">
        <v>0</v>
      </c>
      <c r="AC10" s="72" t="s">
        <v>3229</v>
      </c>
      <c r="AD10" s="72" t="s">
        <v>3230</v>
      </c>
      <c r="AE10" s="72" t="s">
        <v>3231</v>
      </c>
      <c r="AF10" s="171" t="s">
        <v>28</v>
      </c>
      <c r="AG10" s="171" t="s">
        <v>189</v>
      </c>
      <c r="AH10" s="171">
        <v>1</v>
      </c>
      <c r="AI10" s="171">
        <v>0</v>
      </c>
      <c r="AJ10" s="72" t="s">
        <v>1788</v>
      </c>
      <c r="AK10" s="97">
        <f>IF(Q10="SOPORTE_TELEFÓNICO",'BASE LIQUIDACION REDEBAN 2025'!$B$19,IF(Q10="ENVÍO",'BASE LIQUIDACION REDEBAN 2025'!$C$2,IF(AF10="TIPO I",'BASE LIQUIDACION REDEBAN 2025'!$C$2,IF(AF10="TIPO II",'BASE LIQUIDACION REDEBAN 2025'!$C$3,IF(AF10="TIPO III",'BASE LIQUIDACION REDEBAN 2025'!$C$4,IF(AF10="TIPO IV",'BASE LIQUIDACION REDEBAN 2025'!$C$5,IF(AG10="AEREO",'BASE LIQUIDACION REDEBAN 2025'!$B$6,'BASE LIQUIDACION REDEBAN 2025'!$C$5)))))))</f>
        <v>144967.87232000002</v>
      </c>
      <c r="AL10" s="97">
        <f>IF(OR(Q10="SOPORTE_TELEFÓNICO",Q10="ENVÍO"),0,IF(AF10="TIPO I",'BASE LIQUIDACION REDEBAN 2025'!$B$10,IF(AF10="TIPO II",'BASE LIQUIDACION REDEBAN 2025'!$B$11,IF(AF10="TIPO III",'BASE LIQUIDACION REDEBAN 2025'!$B$12,'BASE LIQUIDACION REDEBAN 2025'!$B$13))))</f>
        <v>140395.6348884</v>
      </c>
      <c r="AM10" s="97">
        <f t="shared" si="0"/>
        <v>144967.87232000002</v>
      </c>
    </row>
    <row r="11" spans="1:47" s="85" customFormat="1" ht="13.15">
      <c r="A11" s="171" t="s">
        <v>76</v>
      </c>
      <c r="B11" s="10" t="str">
        <f>VLOOKUP(A11,'CENTRO DE COSTOS'!A:D,4,FALSE)</f>
        <v>DIEGO FERNANDO HENAO CARDONA</v>
      </c>
      <c r="C11" s="10" t="str">
        <f>VLOOKUP(A11,'CENTRO DE COSTOS'!A:D,2,FALSE)</f>
        <v>0004-0003</v>
      </c>
      <c r="D11" s="171">
        <v>76520</v>
      </c>
      <c r="E11" s="171">
        <v>2238189</v>
      </c>
      <c r="F11" s="171">
        <v>77027</v>
      </c>
      <c r="G11" s="171" t="s">
        <v>230</v>
      </c>
      <c r="H11" s="171" t="s">
        <v>754</v>
      </c>
      <c r="I11" s="171" t="s">
        <v>3232</v>
      </c>
      <c r="J11" s="10" t="s">
        <v>167</v>
      </c>
      <c r="K11" s="171">
        <v>2238189</v>
      </c>
      <c r="L11" s="171" t="s">
        <v>3233</v>
      </c>
      <c r="M11" s="172">
        <v>45808.444444444445</v>
      </c>
      <c r="N11" s="172">
        <v>45811.418229166666</v>
      </c>
      <c r="O11" s="171" t="s">
        <v>3171</v>
      </c>
      <c r="P11" s="171" t="s">
        <v>3172</v>
      </c>
      <c r="Q11" s="171" t="s">
        <v>177</v>
      </c>
      <c r="R11" s="72" t="s">
        <v>3234</v>
      </c>
      <c r="S11" s="178" t="s">
        <v>3174</v>
      </c>
      <c r="T11" s="187" t="s">
        <v>3190</v>
      </c>
      <c r="U11" s="187" t="s">
        <v>3191</v>
      </c>
      <c r="V11" s="187" t="s">
        <v>3235</v>
      </c>
      <c r="W11" s="187" t="s">
        <v>3185</v>
      </c>
      <c r="X11" s="187">
        <v>0</v>
      </c>
      <c r="Y11" s="187">
        <v>0</v>
      </c>
      <c r="Z11" s="187">
        <v>0</v>
      </c>
      <c r="AA11" s="187">
        <v>0</v>
      </c>
      <c r="AB11" s="200">
        <v>0</v>
      </c>
      <c r="AC11" s="72" t="s">
        <v>3236</v>
      </c>
      <c r="AD11" s="72">
        <v>0</v>
      </c>
      <c r="AE11" s="72">
        <v>0</v>
      </c>
      <c r="AF11" s="171" t="s">
        <v>25</v>
      </c>
      <c r="AG11" s="171" t="s">
        <v>189</v>
      </c>
      <c r="AH11" s="171">
        <v>1</v>
      </c>
      <c r="AI11" s="171">
        <v>0</v>
      </c>
      <c r="AJ11" s="72" t="s">
        <v>1025</v>
      </c>
      <c r="AK11" s="97">
        <f>IF(Q11="SOPORTE_TELEFÓNICO",'BASE LIQUIDACION REDEBAN 2025'!$B$19,IF(Q11="ENVÍO",'BASE LIQUIDACION REDEBAN 2025'!$C$2,IF(AF11="TIPO I",'BASE LIQUIDACION REDEBAN 2025'!$C$2,IF(AF11="TIPO II",'BASE LIQUIDACION REDEBAN 2025'!$C$3,IF(AF11="TIPO III",'BASE LIQUIDACION REDEBAN 2025'!$C$4,IF(AF11="TIPO IV",'BASE LIQUIDACION REDEBAN 2025'!$C$5,IF(AG11="AEREO",'BASE LIQUIDACION REDEBAN 2025'!$B$6,'BASE LIQUIDACION REDEBAN 2025'!$C$5)))))))</f>
        <v>65960.072302</v>
      </c>
      <c r="AL11" s="97">
        <f>IF(OR(Q11="SOPORTE_TELEFÓNICO",Q11="ENVÍO"),0,IF(AF11="TIPO I",'BASE LIQUIDACION REDEBAN 2025'!$B$10,IF(AF11="TIPO II",'BASE LIQUIDACION REDEBAN 2025'!$B$11,IF(AF11="TIPO III",'BASE LIQUIDACION REDEBAN 2025'!$B$12,'BASE LIQUIDACION REDEBAN 2025'!$B$13))))</f>
        <v>75096.394270399993</v>
      </c>
      <c r="AM11" s="97">
        <f t="shared" si="0"/>
        <v>65960.072302</v>
      </c>
    </row>
    <row r="12" spans="1:47" s="85" customFormat="1" ht="13.15">
      <c r="A12" s="171" t="s">
        <v>91</v>
      </c>
      <c r="B12" s="10" t="str">
        <f>VLOOKUP(A12,'CENTRO DE COSTOS'!A:D,4,FALSE)</f>
        <v>JOSE MAURICIO HERNANDEZ ROJAS</v>
      </c>
      <c r="C12" s="10" t="str">
        <f>VLOOKUP(A12,'CENTRO DE COSTOS'!A:D,2,FALSE)</f>
        <v>0004-0001</v>
      </c>
      <c r="D12" s="171">
        <v>23001</v>
      </c>
      <c r="E12" s="171">
        <v>2240397</v>
      </c>
      <c r="F12" s="171">
        <v>74939</v>
      </c>
      <c r="G12" s="171" t="s">
        <v>612</v>
      </c>
      <c r="H12" s="171" t="s">
        <v>91</v>
      </c>
      <c r="I12" s="171" t="s">
        <v>3237</v>
      </c>
      <c r="J12" s="10" t="s">
        <v>167</v>
      </c>
      <c r="K12" s="171">
        <v>2240397</v>
      </c>
      <c r="L12" s="171" t="s">
        <v>3238</v>
      </c>
      <c r="M12" s="172">
        <v>45810.443055555559</v>
      </c>
      <c r="N12" s="172">
        <v>45811.429791666669</v>
      </c>
      <c r="O12" s="171" t="s">
        <v>3171</v>
      </c>
      <c r="P12" s="171" t="s">
        <v>3172</v>
      </c>
      <c r="Q12" s="171" t="s">
        <v>177</v>
      </c>
      <c r="R12" s="72" t="s">
        <v>3239</v>
      </c>
      <c r="S12" s="178" t="s">
        <v>3174</v>
      </c>
      <c r="T12" s="187" t="s">
        <v>3175</v>
      </c>
      <c r="U12" s="187" t="s">
        <v>3176</v>
      </c>
      <c r="V12" s="187" t="s">
        <v>3240</v>
      </c>
      <c r="W12" s="187" t="s">
        <v>3185</v>
      </c>
      <c r="X12" s="187">
        <v>0</v>
      </c>
      <c r="Y12" s="187">
        <v>0</v>
      </c>
      <c r="Z12" s="187">
        <v>0</v>
      </c>
      <c r="AA12" s="187">
        <v>0</v>
      </c>
      <c r="AB12" s="200">
        <v>0</v>
      </c>
      <c r="AC12" s="72" t="s">
        <v>3241</v>
      </c>
      <c r="AD12" s="72">
        <v>0</v>
      </c>
      <c r="AE12" s="72">
        <v>0</v>
      </c>
      <c r="AF12" s="171" t="s">
        <v>25</v>
      </c>
      <c r="AG12" s="171" t="s">
        <v>189</v>
      </c>
      <c r="AH12" s="171">
        <v>1</v>
      </c>
      <c r="AI12" s="171">
        <v>0</v>
      </c>
      <c r="AJ12" s="72" t="s">
        <v>841</v>
      </c>
      <c r="AK12" s="97">
        <f>IF(Q12="SOPORTE_TELEFÓNICO",'BASE LIQUIDACION REDEBAN 2025'!$B$19,IF(Q12="ENVÍO",'BASE LIQUIDACION REDEBAN 2025'!$C$2,IF(AF12="TIPO I",'BASE LIQUIDACION REDEBAN 2025'!$C$2,IF(AF12="TIPO II",'BASE LIQUIDACION REDEBAN 2025'!$C$3,IF(AF12="TIPO III",'BASE LIQUIDACION REDEBAN 2025'!$C$4,IF(AF12="TIPO IV",'BASE LIQUIDACION REDEBAN 2025'!$C$5,IF(AG12="AEREO",'BASE LIQUIDACION REDEBAN 2025'!$B$6,'BASE LIQUIDACION REDEBAN 2025'!$C$5)))))))</f>
        <v>65960.072302</v>
      </c>
      <c r="AL12" s="97">
        <f>IF(OR(Q12="SOPORTE_TELEFÓNICO",Q12="ENVÍO"),0,IF(AF12="TIPO I",'BASE LIQUIDACION REDEBAN 2025'!$B$10,IF(AF12="TIPO II",'BASE LIQUIDACION REDEBAN 2025'!$B$11,IF(AF12="TIPO III",'BASE LIQUIDACION REDEBAN 2025'!$B$12,'BASE LIQUIDACION REDEBAN 2025'!$B$13))))</f>
        <v>75096.394270399993</v>
      </c>
      <c r="AM12" s="97">
        <f t="shared" si="0"/>
        <v>65960.072302</v>
      </c>
    </row>
    <row r="13" spans="1:47" s="85" customFormat="1" ht="13.15">
      <c r="A13" s="171" t="s">
        <v>64</v>
      </c>
      <c r="B13" s="10" t="str">
        <f>VLOOKUP(A13,'CENTRO DE COSTOS'!A:D,4,FALSE)</f>
        <v>JOSE MAURICIO HERNANDEZ ROJAS</v>
      </c>
      <c r="C13" s="10" t="str">
        <f>VLOOKUP(A13,'CENTRO DE COSTOS'!A:D,2,FALSE)</f>
        <v>0004-0001</v>
      </c>
      <c r="D13" s="171">
        <v>8001</v>
      </c>
      <c r="E13" s="171">
        <v>2238179</v>
      </c>
      <c r="F13" s="171">
        <v>65595</v>
      </c>
      <c r="G13" s="171" t="s">
        <v>277</v>
      </c>
      <c r="H13" s="171" t="s">
        <v>64</v>
      </c>
      <c r="I13" s="171" t="s">
        <v>3242</v>
      </c>
      <c r="J13" s="10" t="s">
        <v>167</v>
      </c>
      <c r="K13" s="171">
        <v>2238179</v>
      </c>
      <c r="L13" s="171" t="s">
        <v>3243</v>
      </c>
      <c r="M13" s="172">
        <v>45808.435416666667</v>
      </c>
      <c r="N13" s="172">
        <v>45811.443287037036</v>
      </c>
      <c r="O13" s="171" t="s">
        <v>3171</v>
      </c>
      <c r="P13" s="171" t="s">
        <v>3172</v>
      </c>
      <c r="Q13" s="171" t="s">
        <v>177</v>
      </c>
      <c r="R13" s="72" t="s">
        <v>3244</v>
      </c>
      <c r="S13" s="178" t="s">
        <v>3174</v>
      </c>
      <c r="T13" s="187" t="s">
        <v>3190</v>
      </c>
      <c r="U13" s="187" t="s">
        <v>3191</v>
      </c>
      <c r="V13" s="187" t="s">
        <v>3235</v>
      </c>
      <c r="W13" s="187" t="s">
        <v>3215</v>
      </c>
      <c r="X13" s="187" t="s">
        <v>3245</v>
      </c>
      <c r="Y13" s="187">
        <v>0</v>
      </c>
      <c r="Z13" s="187">
        <v>0</v>
      </c>
      <c r="AA13" s="187">
        <v>0</v>
      </c>
      <c r="AB13" s="200">
        <v>0</v>
      </c>
      <c r="AC13" s="72" t="s">
        <v>3246</v>
      </c>
      <c r="AD13" s="72" t="s">
        <v>3247</v>
      </c>
      <c r="AE13" s="72" t="s">
        <v>3248</v>
      </c>
      <c r="AF13" s="171" t="s">
        <v>25</v>
      </c>
      <c r="AG13" s="171" t="s">
        <v>189</v>
      </c>
      <c r="AH13" s="171">
        <v>1</v>
      </c>
      <c r="AI13" s="171">
        <v>0</v>
      </c>
      <c r="AJ13" s="72" t="s">
        <v>1049</v>
      </c>
      <c r="AK13" s="97">
        <f>IF(Q13="SOPORTE_TELEFÓNICO",'BASE LIQUIDACION REDEBAN 2025'!$B$19,IF(Q13="ENVÍO",'BASE LIQUIDACION REDEBAN 2025'!$C$2,IF(AF13="TIPO I",'BASE LIQUIDACION REDEBAN 2025'!$C$2,IF(AF13="TIPO II",'BASE LIQUIDACION REDEBAN 2025'!$C$3,IF(AF13="TIPO III",'BASE LIQUIDACION REDEBAN 2025'!$C$4,IF(AF13="TIPO IV",'BASE LIQUIDACION REDEBAN 2025'!$C$5,IF(AG13="AEREO",'BASE LIQUIDACION REDEBAN 2025'!$B$6,'BASE LIQUIDACION REDEBAN 2025'!$C$5)))))))</f>
        <v>65960.072302</v>
      </c>
      <c r="AL13" s="97">
        <f>IF(OR(Q13="SOPORTE_TELEFÓNICO",Q13="ENVÍO"),0,IF(AF13="TIPO I",'BASE LIQUIDACION REDEBAN 2025'!$B$10,IF(AF13="TIPO II",'BASE LIQUIDACION REDEBAN 2025'!$B$11,IF(AF13="TIPO III",'BASE LIQUIDACION REDEBAN 2025'!$B$12,'BASE LIQUIDACION REDEBAN 2025'!$B$13))))</f>
        <v>75096.394270399993</v>
      </c>
      <c r="AM13" s="97">
        <f t="shared" si="0"/>
        <v>65960.072302</v>
      </c>
    </row>
    <row r="14" spans="1:47" s="85" customFormat="1" ht="13.15">
      <c r="A14" s="171" t="s">
        <v>76</v>
      </c>
      <c r="B14" s="10" t="str">
        <f>VLOOKUP(A14,'CENTRO DE COSTOS'!A:D,4,FALSE)</f>
        <v>DIEGO FERNANDO HENAO CARDONA</v>
      </c>
      <c r="C14" s="10" t="str">
        <f>VLOOKUP(A14,'CENTRO DE COSTOS'!A:D,2,FALSE)</f>
        <v>0004-0003</v>
      </c>
      <c r="D14" s="171">
        <v>76001</v>
      </c>
      <c r="E14" s="171">
        <v>2238833</v>
      </c>
      <c r="F14" s="171">
        <v>53867</v>
      </c>
      <c r="G14" s="171" t="s">
        <v>230</v>
      </c>
      <c r="H14" s="171" t="s">
        <v>76</v>
      </c>
      <c r="I14" s="171" t="s">
        <v>3249</v>
      </c>
      <c r="J14" s="10" t="s">
        <v>167</v>
      </c>
      <c r="K14" s="171">
        <v>2238833</v>
      </c>
      <c r="L14" s="171" t="s">
        <v>3250</v>
      </c>
      <c r="M14" s="172">
        <v>45808.698611111111</v>
      </c>
      <c r="N14" s="172">
        <v>45811.445613425924</v>
      </c>
      <c r="O14" s="171" t="s">
        <v>3171</v>
      </c>
      <c r="P14" s="171" t="s">
        <v>3172</v>
      </c>
      <c r="Q14" s="171" t="s">
        <v>177</v>
      </c>
      <c r="R14" s="72" t="s">
        <v>3251</v>
      </c>
      <c r="S14" s="178" t="s">
        <v>3174</v>
      </c>
      <c r="T14" s="187" t="s">
        <v>3190</v>
      </c>
      <c r="U14" s="187" t="s">
        <v>3252</v>
      </c>
      <c r="V14" s="187" t="s">
        <v>3192</v>
      </c>
      <c r="W14" s="187" t="s">
        <v>3215</v>
      </c>
      <c r="X14" s="187" t="s">
        <v>3253</v>
      </c>
      <c r="Y14" s="187">
        <v>0</v>
      </c>
      <c r="Z14" s="187">
        <v>0</v>
      </c>
      <c r="AA14" s="187">
        <v>0</v>
      </c>
      <c r="AB14" s="200">
        <v>0</v>
      </c>
      <c r="AC14" s="72" t="s">
        <v>3254</v>
      </c>
      <c r="AD14" s="72" t="s">
        <v>3255</v>
      </c>
      <c r="AE14" s="72" t="s">
        <v>3256</v>
      </c>
      <c r="AF14" s="171" t="s">
        <v>25</v>
      </c>
      <c r="AG14" s="171" t="s">
        <v>189</v>
      </c>
      <c r="AH14" s="171">
        <v>1</v>
      </c>
      <c r="AI14" s="171">
        <v>0</v>
      </c>
      <c r="AJ14" s="72" t="s">
        <v>171</v>
      </c>
      <c r="AK14" s="97">
        <f>IF(Q14="SOPORTE_TELEFÓNICO",'BASE LIQUIDACION REDEBAN 2025'!$B$19,IF(Q14="ENVÍO",'BASE LIQUIDACION REDEBAN 2025'!$C$2,IF(AF14="TIPO I",'BASE LIQUIDACION REDEBAN 2025'!$C$2,IF(AF14="TIPO II",'BASE LIQUIDACION REDEBAN 2025'!$C$3,IF(AF14="TIPO III",'BASE LIQUIDACION REDEBAN 2025'!$C$4,IF(AF14="TIPO IV",'BASE LIQUIDACION REDEBAN 2025'!$C$5,IF(AG14="AEREO",'BASE LIQUIDACION REDEBAN 2025'!$B$6,'BASE LIQUIDACION REDEBAN 2025'!$C$5)))))))</f>
        <v>65960.072302</v>
      </c>
      <c r="AL14" s="97">
        <f>IF(OR(Q14="SOPORTE_TELEFÓNICO",Q14="ENVÍO"),0,IF(AF14="TIPO I",'BASE LIQUIDACION REDEBAN 2025'!$B$10,IF(AF14="TIPO II",'BASE LIQUIDACION REDEBAN 2025'!$B$11,IF(AF14="TIPO III",'BASE LIQUIDACION REDEBAN 2025'!$B$12,'BASE LIQUIDACION REDEBAN 2025'!$B$13))))</f>
        <v>75096.394270399993</v>
      </c>
      <c r="AM14" s="97">
        <f t="shared" si="0"/>
        <v>65960.072302</v>
      </c>
    </row>
    <row r="15" spans="1:47" s="85" customFormat="1" ht="13.15">
      <c r="A15" s="171" t="s">
        <v>90</v>
      </c>
      <c r="B15" s="10" t="str">
        <f>VLOOKUP(A15,'CENTRO DE COSTOS'!A:D,4,FALSE)</f>
        <v>JUAN SEBASTIÁN RÍOS CASTRILLÓN</v>
      </c>
      <c r="C15" s="10" t="str">
        <f>VLOOKUP(A15,'CENTRO DE COSTOS'!A:D,2,FALSE)</f>
        <v>0004-0005</v>
      </c>
      <c r="D15" s="171">
        <v>5001</v>
      </c>
      <c r="E15" s="171">
        <v>2238743</v>
      </c>
      <c r="F15" s="171">
        <v>29623</v>
      </c>
      <c r="G15" s="171" t="s">
        <v>290</v>
      </c>
      <c r="H15" s="171" t="s">
        <v>90</v>
      </c>
      <c r="I15" s="171" t="s">
        <v>3257</v>
      </c>
      <c r="J15" s="10" t="s">
        <v>167</v>
      </c>
      <c r="K15" s="171">
        <v>2238743</v>
      </c>
      <c r="L15" s="171" t="s">
        <v>3258</v>
      </c>
      <c r="M15" s="172">
        <v>45808.737500000003</v>
      </c>
      <c r="N15" s="172">
        <v>45811.447962962964</v>
      </c>
      <c r="O15" s="171" t="s">
        <v>3171</v>
      </c>
      <c r="P15" s="171" t="s">
        <v>3172</v>
      </c>
      <c r="Q15" s="171" t="s">
        <v>177</v>
      </c>
      <c r="R15" s="72" t="s">
        <v>3259</v>
      </c>
      <c r="S15" s="178" t="s">
        <v>3174</v>
      </c>
      <c r="T15" s="187" t="s">
        <v>3175</v>
      </c>
      <c r="U15" s="187" t="s">
        <v>3260</v>
      </c>
      <c r="V15" s="187" t="s">
        <v>3261</v>
      </c>
      <c r="W15" s="187" t="s">
        <v>3185</v>
      </c>
      <c r="X15" s="187">
        <v>0</v>
      </c>
      <c r="Y15" s="187">
        <v>0</v>
      </c>
      <c r="Z15" s="187">
        <v>0</v>
      </c>
      <c r="AA15" s="187">
        <v>0</v>
      </c>
      <c r="AB15" s="200">
        <v>0</v>
      </c>
      <c r="AC15" s="72" t="s">
        <v>3262</v>
      </c>
      <c r="AD15" s="72">
        <v>0</v>
      </c>
      <c r="AE15" s="72">
        <v>0</v>
      </c>
      <c r="AF15" s="171" t="s">
        <v>25</v>
      </c>
      <c r="AG15" s="171" t="s">
        <v>189</v>
      </c>
      <c r="AH15" s="171">
        <v>1</v>
      </c>
      <c r="AI15" s="171">
        <v>0</v>
      </c>
      <c r="AJ15" s="72" t="s">
        <v>3263</v>
      </c>
      <c r="AK15" s="97">
        <f>IF(Q15="SOPORTE_TELEFÓNICO",'BASE LIQUIDACION REDEBAN 2025'!$B$19,IF(Q15="ENVÍO",'BASE LIQUIDACION REDEBAN 2025'!$C$2,IF(AF15="TIPO I",'BASE LIQUIDACION REDEBAN 2025'!$C$2,IF(AF15="TIPO II",'BASE LIQUIDACION REDEBAN 2025'!$C$3,IF(AF15="TIPO III",'BASE LIQUIDACION REDEBAN 2025'!$C$4,IF(AF15="TIPO IV",'BASE LIQUIDACION REDEBAN 2025'!$C$5,IF(AG15="AEREO",'BASE LIQUIDACION REDEBAN 2025'!$B$6,'BASE LIQUIDACION REDEBAN 2025'!$C$5)))))))</f>
        <v>65960.072302</v>
      </c>
      <c r="AL15" s="97">
        <f>IF(OR(Q15="SOPORTE_TELEFÓNICO",Q15="ENVÍO"),0,IF(AF15="TIPO I",'BASE LIQUIDACION REDEBAN 2025'!$B$10,IF(AF15="TIPO II",'BASE LIQUIDACION REDEBAN 2025'!$B$11,IF(AF15="TIPO III",'BASE LIQUIDACION REDEBAN 2025'!$B$12,'BASE LIQUIDACION REDEBAN 2025'!$B$13))))</f>
        <v>75096.394270399993</v>
      </c>
      <c r="AM15" s="97">
        <f t="shared" si="0"/>
        <v>65960.072302</v>
      </c>
    </row>
    <row r="16" spans="1:47" s="85" customFormat="1" ht="13.15">
      <c r="A16" s="171" t="s">
        <v>68</v>
      </c>
      <c r="B16" s="10" t="str">
        <f>VLOOKUP(A16,'CENTRO DE COSTOS'!A:D,4,FALSE)</f>
        <v>WILLIAM ASDRUBAL ROZO ROZO</v>
      </c>
      <c r="C16" s="10" t="str">
        <f>VLOOKUP(A16,'CENTRO DE COSTOS'!A:D,2,FALSE)</f>
        <v>0004-0004</v>
      </c>
      <c r="D16" s="171">
        <v>11001</v>
      </c>
      <c r="E16" s="171">
        <v>2238517</v>
      </c>
      <c r="F16" s="171">
        <v>18238</v>
      </c>
      <c r="G16" s="171" t="s">
        <v>298</v>
      </c>
      <c r="H16" s="171" t="s">
        <v>68</v>
      </c>
      <c r="I16" s="171" t="s">
        <v>3264</v>
      </c>
      <c r="J16" s="10" t="s">
        <v>167</v>
      </c>
      <c r="K16" s="171">
        <v>2238517</v>
      </c>
      <c r="L16" s="171" t="s">
        <v>3265</v>
      </c>
      <c r="M16" s="172">
        <v>45808.472222222219</v>
      </c>
      <c r="N16" s="172">
        <v>45811.465196759258</v>
      </c>
      <c r="O16" s="171" t="s">
        <v>3171</v>
      </c>
      <c r="P16" s="171" t="s">
        <v>3172</v>
      </c>
      <c r="Q16" s="171" t="s">
        <v>177</v>
      </c>
      <c r="R16" s="72" t="s">
        <v>3266</v>
      </c>
      <c r="S16" s="178" t="s">
        <v>3174</v>
      </c>
      <c r="T16" s="187" t="s">
        <v>3190</v>
      </c>
      <c r="U16" s="187" t="s">
        <v>3252</v>
      </c>
      <c r="V16" s="187" t="s">
        <v>3192</v>
      </c>
      <c r="W16" s="187" t="s">
        <v>3215</v>
      </c>
      <c r="X16" s="187" t="s">
        <v>3267</v>
      </c>
      <c r="Y16" s="187">
        <v>0</v>
      </c>
      <c r="Z16" s="187" t="s">
        <v>3268</v>
      </c>
      <c r="AA16" s="187" t="s">
        <v>3269</v>
      </c>
      <c r="AB16" s="200">
        <v>0</v>
      </c>
      <c r="AC16" s="72" t="s">
        <v>3270</v>
      </c>
      <c r="AD16" s="72" t="s">
        <v>3271</v>
      </c>
      <c r="AE16" s="72" t="s">
        <v>3272</v>
      </c>
      <c r="AF16" s="171" t="s">
        <v>25</v>
      </c>
      <c r="AG16" s="171" t="s">
        <v>189</v>
      </c>
      <c r="AH16" s="171">
        <v>1</v>
      </c>
      <c r="AI16" s="171">
        <v>0</v>
      </c>
      <c r="AJ16" s="72" t="s">
        <v>608</v>
      </c>
      <c r="AK16" s="97">
        <f>IF(Q16="SOPORTE_TELEFÓNICO",'BASE LIQUIDACION REDEBAN 2025'!$B$19,IF(Q16="ENVÍO",'BASE LIQUIDACION REDEBAN 2025'!$C$2,IF(AF16="TIPO I",'BASE LIQUIDACION REDEBAN 2025'!$C$2,IF(AF16="TIPO II",'BASE LIQUIDACION REDEBAN 2025'!$C$3,IF(AF16="TIPO III",'BASE LIQUIDACION REDEBAN 2025'!$C$4,IF(AF16="TIPO IV",'BASE LIQUIDACION REDEBAN 2025'!$C$5,IF(AG16="AEREO",'BASE LIQUIDACION REDEBAN 2025'!$B$6,'BASE LIQUIDACION REDEBAN 2025'!$C$5)))))))</f>
        <v>65960.072302</v>
      </c>
      <c r="AL16" s="97">
        <f>IF(OR(Q16="SOPORTE_TELEFÓNICO",Q16="ENVÍO"),0,IF(AF16="TIPO I",'BASE LIQUIDACION REDEBAN 2025'!$B$10,IF(AF16="TIPO II",'BASE LIQUIDACION REDEBAN 2025'!$B$11,IF(AF16="TIPO III",'BASE LIQUIDACION REDEBAN 2025'!$B$12,'BASE LIQUIDACION REDEBAN 2025'!$B$13))))</f>
        <v>75096.394270399993</v>
      </c>
      <c r="AM16" s="97">
        <f t="shared" si="0"/>
        <v>65960.072302</v>
      </c>
    </row>
    <row r="17" spans="1:39" s="85" customFormat="1" ht="13.15">
      <c r="A17" s="171" t="s">
        <v>90</v>
      </c>
      <c r="B17" s="10" t="str">
        <f>VLOOKUP(A17,'CENTRO DE COSTOS'!A:D,4,FALSE)</f>
        <v>JUAN SEBASTIÁN RÍOS CASTRILLÓN</v>
      </c>
      <c r="C17" s="10" t="str">
        <f>VLOOKUP(A17,'CENTRO DE COSTOS'!A:D,2,FALSE)</f>
        <v>0004-0005</v>
      </c>
      <c r="D17" s="171">
        <v>5631</v>
      </c>
      <c r="E17" s="171">
        <v>2238721</v>
      </c>
      <c r="F17" s="171">
        <v>69707</v>
      </c>
      <c r="G17" s="171" t="s">
        <v>290</v>
      </c>
      <c r="H17" s="171" t="s">
        <v>2037</v>
      </c>
      <c r="I17" s="171" t="s">
        <v>3273</v>
      </c>
      <c r="J17" s="10" t="s">
        <v>167</v>
      </c>
      <c r="K17" s="171">
        <v>2238721</v>
      </c>
      <c r="L17" s="171" t="s">
        <v>3274</v>
      </c>
      <c r="M17" s="172">
        <v>45808.654166666667</v>
      </c>
      <c r="N17" s="172">
        <v>45811.470034722224</v>
      </c>
      <c r="O17" s="171" t="s">
        <v>3171</v>
      </c>
      <c r="P17" s="171" t="s">
        <v>3172</v>
      </c>
      <c r="Q17" s="171" t="s">
        <v>177</v>
      </c>
      <c r="R17" s="72" t="s">
        <v>3275</v>
      </c>
      <c r="S17" s="178" t="s">
        <v>3174</v>
      </c>
      <c r="T17" s="187" t="s">
        <v>3190</v>
      </c>
      <c r="U17" s="187" t="s">
        <v>3276</v>
      </c>
      <c r="V17" s="187" t="s">
        <v>3277</v>
      </c>
      <c r="W17" s="187" t="s">
        <v>3185</v>
      </c>
      <c r="X17" s="187">
        <v>0</v>
      </c>
      <c r="Y17" s="187">
        <v>0</v>
      </c>
      <c r="Z17" s="187">
        <v>0</v>
      </c>
      <c r="AA17" s="187">
        <v>0</v>
      </c>
      <c r="AB17" s="200" t="s">
        <v>3278</v>
      </c>
      <c r="AC17" s="72" t="s">
        <v>3279</v>
      </c>
      <c r="AD17" s="72">
        <v>0</v>
      </c>
      <c r="AE17" s="72">
        <v>0</v>
      </c>
      <c r="AF17" s="171" t="s">
        <v>25</v>
      </c>
      <c r="AG17" s="171" t="s">
        <v>189</v>
      </c>
      <c r="AH17" s="171">
        <v>1</v>
      </c>
      <c r="AI17" s="171">
        <v>0</v>
      </c>
      <c r="AJ17" s="72" t="s">
        <v>419</v>
      </c>
      <c r="AK17" s="97">
        <f>IF(Q17="SOPORTE_TELEFÓNICO",'BASE LIQUIDACION REDEBAN 2025'!$B$19,IF(Q17="ENVÍO",'BASE LIQUIDACION REDEBAN 2025'!$C$2,IF(AF17="TIPO I",'BASE LIQUIDACION REDEBAN 2025'!$C$2,IF(AF17="TIPO II",'BASE LIQUIDACION REDEBAN 2025'!$C$3,IF(AF17="TIPO III",'BASE LIQUIDACION REDEBAN 2025'!$C$4,IF(AF17="TIPO IV",'BASE LIQUIDACION REDEBAN 2025'!$C$5,IF(AG17="AEREO",'BASE LIQUIDACION REDEBAN 2025'!$B$6,'BASE LIQUIDACION REDEBAN 2025'!$C$5)))))))</f>
        <v>65960.072302</v>
      </c>
      <c r="AL17" s="97">
        <f>IF(OR(Q17="SOPORTE_TELEFÓNICO",Q17="ENVÍO"),0,IF(AF17="TIPO I",'BASE LIQUIDACION REDEBAN 2025'!$B$10,IF(AF17="TIPO II",'BASE LIQUIDACION REDEBAN 2025'!$B$11,IF(AF17="TIPO III",'BASE LIQUIDACION REDEBAN 2025'!$B$12,'BASE LIQUIDACION REDEBAN 2025'!$B$13))))</f>
        <v>75096.394270399993</v>
      </c>
      <c r="AM17" s="97">
        <f t="shared" si="0"/>
        <v>65960.072302</v>
      </c>
    </row>
    <row r="18" spans="1:39" s="85" customFormat="1" ht="13.15">
      <c r="A18" s="171" t="s">
        <v>72</v>
      </c>
      <c r="B18" s="10" t="str">
        <f>VLOOKUP(A18,'CENTRO DE COSTOS'!A:D,4,FALSE)</f>
        <v>MIGUEL JULIÁN HERNÁNDEZ GUARÍN</v>
      </c>
      <c r="C18" s="10" t="str">
        <f>VLOOKUP(A18,'CENTRO DE COSTOS'!A:D,2,FALSE)</f>
        <v>0004-0008</v>
      </c>
      <c r="D18" s="171">
        <v>68547</v>
      </c>
      <c r="E18" s="171">
        <v>2238192</v>
      </c>
      <c r="F18" s="171">
        <v>59587</v>
      </c>
      <c r="G18" s="171" t="s">
        <v>180</v>
      </c>
      <c r="H18" s="171" t="s">
        <v>3280</v>
      </c>
      <c r="I18" s="171" t="s">
        <v>3281</v>
      </c>
      <c r="J18" s="10" t="s">
        <v>167</v>
      </c>
      <c r="K18" s="171">
        <v>2238192</v>
      </c>
      <c r="L18" s="171" t="s">
        <v>3282</v>
      </c>
      <c r="M18" s="172">
        <v>45808.446527777778</v>
      </c>
      <c r="N18" s="172">
        <v>45811.474432870367</v>
      </c>
      <c r="O18" s="171" t="s">
        <v>3171</v>
      </c>
      <c r="P18" s="171" t="s">
        <v>3172</v>
      </c>
      <c r="Q18" s="171" t="s">
        <v>177</v>
      </c>
      <c r="R18" s="72" t="s">
        <v>3283</v>
      </c>
      <c r="S18" s="178" t="s">
        <v>3174</v>
      </c>
      <c r="T18" s="187" t="s">
        <v>3190</v>
      </c>
      <c r="U18" s="187" t="s">
        <v>3284</v>
      </c>
      <c r="V18" s="187" t="s">
        <v>3284</v>
      </c>
      <c r="W18" s="187" t="s">
        <v>3215</v>
      </c>
      <c r="X18" s="187" t="s">
        <v>3285</v>
      </c>
      <c r="Y18" s="187">
        <v>0</v>
      </c>
      <c r="Z18" s="187">
        <v>0</v>
      </c>
      <c r="AA18" s="187">
        <v>0</v>
      </c>
      <c r="AB18" s="200">
        <v>0</v>
      </c>
      <c r="AC18" s="72" t="s">
        <v>3286</v>
      </c>
      <c r="AD18" s="72" t="s">
        <v>3287</v>
      </c>
      <c r="AE18" s="72" t="s">
        <v>3288</v>
      </c>
      <c r="AF18" s="171" t="s">
        <v>28</v>
      </c>
      <c r="AG18" s="171" t="s">
        <v>189</v>
      </c>
      <c r="AH18" s="171">
        <v>1</v>
      </c>
      <c r="AI18" s="171">
        <v>0</v>
      </c>
      <c r="AJ18" s="72" t="s">
        <v>835</v>
      </c>
      <c r="AK18" s="97">
        <f>IF(Q18="SOPORTE_TELEFÓNICO",'BASE LIQUIDACION REDEBAN 2025'!$B$19,IF(Q18="ENVÍO",'BASE LIQUIDACION REDEBAN 2025'!$C$2,IF(AF18="TIPO I",'BASE LIQUIDACION REDEBAN 2025'!$C$2,IF(AF18="TIPO II",'BASE LIQUIDACION REDEBAN 2025'!$C$3,IF(AF18="TIPO III",'BASE LIQUIDACION REDEBAN 2025'!$C$4,IF(AF18="TIPO IV",'BASE LIQUIDACION REDEBAN 2025'!$C$5,IF(AG18="AEREO",'BASE LIQUIDACION REDEBAN 2025'!$B$6,'BASE LIQUIDACION REDEBAN 2025'!$C$5)))))))</f>
        <v>144967.87232000002</v>
      </c>
      <c r="AL18" s="97">
        <f>IF(OR(Q18="SOPORTE_TELEFÓNICO",Q18="ENVÍO"),0,IF(AF18="TIPO I",'BASE LIQUIDACION REDEBAN 2025'!$B$10,IF(AF18="TIPO II",'BASE LIQUIDACION REDEBAN 2025'!$B$11,IF(AF18="TIPO III",'BASE LIQUIDACION REDEBAN 2025'!$B$12,'BASE LIQUIDACION REDEBAN 2025'!$B$13))))</f>
        <v>140395.6348884</v>
      </c>
      <c r="AM18" s="97">
        <f t="shared" si="0"/>
        <v>144967.87232000002</v>
      </c>
    </row>
    <row r="19" spans="1:39" s="85" customFormat="1" ht="13.15">
      <c r="A19" s="171" t="s">
        <v>80</v>
      </c>
      <c r="B19" s="10" t="str">
        <f>VLOOKUP(A19,'CENTRO DE COSTOS'!A:D,4,FALSE)</f>
        <v>JOSE MAURICIO HERNANDEZ ROJAS</v>
      </c>
      <c r="C19" s="10" t="str">
        <f>VLOOKUP(A19,'CENTRO DE COSTOS'!A:D,2,FALSE)</f>
        <v>0004-0001</v>
      </c>
      <c r="D19" s="171">
        <v>13683</v>
      </c>
      <c r="E19" s="171">
        <v>2239280</v>
      </c>
      <c r="F19" s="171">
        <v>53999</v>
      </c>
      <c r="G19" s="171" t="s">
        <v>364</v>
      </c>
      <c r="H19" s="171" t="s">
        <v>3289</v>
      </c>
      <c r="I19" s="171" t="s">
        <v>3290</v>
      </c>
      <c r="J19" s="10" t="s">
        <v>167</v>
      </c>
      <c r="K19" s="171">
        <v>2239280</v>
      </c>
      <c r="L19" s="171" t="s">
        <v>3291</v>
      </c>
      <c r="M19" s="172">
        <v>45809.421527777777</v>
      </c>
      <c r="N19" s="172">
        <v>45811.477592592593</v>
      </c>
      <c r="O19" s="171" t="s">
        <v>3171</v>
      </c>
      <c r="P19" s="171" t="s">
        <v>3172</v>
      </c>
      <c r="Q19" s="171" t="s">
        <v>177</v>
      </c>
      <c r="R19" s="72" t="s">
        <v>3292</v>
      </c>
      <c r="S19" s="178" t="s">
        <v>3174</v>
      </c>
      <c r="T19" s="187" t="s">
        <v>3190</v>
      </c>
      <c r="U19" s="187" t="s">
        <v>3252</v>
      </c>
      <c r="V19" s="187" t="s">
        <v>3192</v>
      </c>
      <c r="W19" s="187" t="s">
        <v>3215</v>
      </c>
      <c r="X19" s="187" t="s">
        <v>3293</v>
      </c>
      <c r="Y19" s="187">
        <v>0</v>
      </c>
      <c r="Z19" s="187">
        <v>0</v>
      </c>
      <c r="AA19" s="187">
        <v>0</v>
      </c>
      <c r="AB19" s="200">
        <v>0</v>
      </c>
      <c r="AC19" s="72" t="s">
        <v>3294</v>
      </c>
      <c r="AD19" s="72" t="s">
        <v>3295</v>
      </c>
      <c r="AE19" s="72" t="s">
        <v>3296</v>
      </c>
      <c r="AF19" s="171" t="s">
        <v>28</v>
      </c>
      <c r="AG19" s="171" t="s">
        <v>189</v>
      </c>
      <c r="AH19" s="171">
        <v>1</v>
      </c>
      <c r="AI19" s="171">
        <v>0</v>
      </c>
      <c r="AJ19" s="72" t="s">
        <v>1180</v>
      </c>
      <c r="AK19" s="97">
        <f>IF(Q19="SOPORTE_TELEFÓNICO",'BASE LIQUIDACION REDEBAN 2025'!$B$19,IF(Q19="ENVÍO",'BASE LIQUIDACION REDEBAN 2025'!$C$2,IF(AF19="TIPO I",'BASE LIQUIDACION REDEBAN 2025'!$C$2,IF(AF19="TIPO II",'BASE LIQUIDACION REDEBAN 2025'!$C$3,IF(AF19="TIPO III",'BASE LIQUIDACION REDEBAN 2025'!$C$4,IF(AF19="TIPO IV",'BASE LIQUIDACION REDEBAN 2025'!$C$5,IF(AG19="AEREO",'BASE LIQUIDACION REDEBAN 2025'!$B$6,'BASE LIQUIDACION REDEBAN 2025'!$C$5)))))))</f>
        <v>144967.87232000002</v>
      </c>
      <c r="AL19" s="97">
        <f>IF(OR(Q19="SOPORTE_TELEFÓNICO",Q19="ENVÍO"),0,IF(AF19="TIPO I",'BASE LIQUIDACION REDEBAN 2025'!$B$10,IF(AF19="TIPO II",'BASE LIQUIDACION REDEBAN 2025'!$B$11,IF(AF19="TIPO III",'BASE LIQUIDACION REDEBAN 2025'!$B$12,'BASE LIQUIDACION REDEBAN 2025'!$B$13))))</f>
        <v>140395.6348884</v>
      </c>
      <c r="AM19" s="97">
        <f t="shared" si="0"/>
        <v>144967.87232000002</v>
      </c>
    </row>
    <row r="20" spans="1:39" s="85" customFormat="1" ht="13.15">
      <c r="A20" s="171" t="s">
        <v>90</v>
      </c>
      <c r="B20" s="10" t="str">
        <f>VLOOKUP(A20,'CENTRO DE COSTOS'!A:D,4,FALSE)</f>
        <v>JUAN SEBASTIÁN RÍOS CASTRILLÓN</v>
      </c>
      <c r="C20" s="10" t="str">
        <f>VLOOKUP(A20,'CENTRO DE COSTOS'!A:D,2,FALSE)</f>
        <v>0004-0005</v>
      </c>
      <c r="D20" s="171">
        <v>5197</v>
      </c>
      <c r="E20" s="171">
        <v>2238510</v>
      </c>
      <c r="F20" s="171">
        <v>78291</v>
      </c>
      <c r="G20" s="171" t="s">
        <v>290</v>
      </c>
      <c r="H20" s="171" t="s">
        <v>2399</v>
      </c>
      <c r="I20" s="171" t="s">
        <v>3297</v>
      </c>
      <c r="J20" s="10" t="s">
        <v>167</v>
      </c>
      <c r="K20" s="171">
        <v>2238510</v>
      </c>
      <c r="L20" s="171" t="s">
        <v>3298</v>
      </c>
      <c r="M20" s="172">
        <v>45808.468298611115</v>
      </c>
      <c r="N20" s="172">
        <v>45811.485231481478</v>
      </c>
      <c r="O20" s="171" t="s">
        <v>3171</v>
      </c>
      <c r="P20" s="171" t="s">
        <v>3172</v>
      </c>
      <c r="Q20" s="171" t="s">
        <v>177</v>
      </c>
      <c r="R20" s="72" t="s">
        <v>3299</v>
      </c>
      <c r="S20" s="178" t="s">
        <v>3174</v>
      </c>
      <c r="T20" s="187" t="s">
        <v>3190</v>
      </c>
      <c r="U20" s="187" t="s">
        <v>3300</v>
      </c>
      <c r="V20" s="187" t="s">
        <v>3192</v>
      </c>
      <c r="W20" s="187" t="s">
        <v>3185</v>
      </c>
      <c r="X20" s="187">
        <v>0</v>
      </c>
      <c r="Y20" s="187">
        <v>0</v>
      </c>
      <c r="Z20" s="187">
        <v>0</v>
      </c>
      <c r="AA20" s="187">
        <v>0</v>
      </c>
      <c r="AB20" s="200" t="s">
        <v>3301</v>
      </c>
      <c r="AC20" s="72" t="s">
        <v>3302</v>
      </c>
      <c r="AD20" s="72">
        <v>0</v>
      </c>
      <c r="AE20" s="72">
        <v>0</v>
      </c>
      <c r="AF20" s="171" t="s">
        <v>28</v>
      </c>
      <c r="AG20" s="171" t="s">
        <v>189</v>
      </c>
      <c r="AH20" s="171">
        <v>1</v>
      </c>
      <c r="AI20" s="171">
        <v>0</v>
      </c>
      <c r="AJ20" s="72" t="s">
        <v>3303</v>
      </c>
      <c r="AK20" s="97">
        <f>IF(Q20="SOPORTE_TELEFÓNICO",'BASE LIQUIDACION REDEBAN 2025'!$B$19,IF(Q20="ENVÍO",'BASE LIQUIDACION REDEBAN 2025'!$C$2,IF(AF20="TIPO I",'BASE LIQUIDACION REDEBAN 2025'!$C$2,IF(AF20="TIPO II",'BASE LIQUIDACION REDEBAN 2025'!$C$3,IF(AF20="TIPO III",'BASE LIQUIDACION REDEBAN 2025'!$C$4,IF(AF20="TIPO IV",'BASE LIQUIDACION REDEBAN 2025'!$C$5,IF(AG20="AEREO",'BASE LIQUIDACION REDEBAN 2025'!$B$6,'BASE LIQUIDACION REDEBAN 2025'!$C$5)))))))</f>
        <v>144967.87232000002</v>
      </c>
      <c r="AL20" s="97">
        <f>IF(OR(Q20="SOPORTE_TELEFÓNICO",Q20="ENVÍO"),0,IF(AF20="TIPO I",'BASE LIQUIDACION REDEBAN 2025'!$B$10,IF(AF20="TIPO II",'BASE LIQUIDACION REDEBAN 2025'!$B$11,IF(AF20="TIPO III",'BASE LIQUIDACION REDEBAN 2025'!$B$12,'BASE LIQUIDACION REDEBAN 2025'!$B$13))))</f>
        <v>140395.6348884</v>
      </c>
      <c r="AM20" s="97">
        <f t="shared" si="0"/>
        <v>144967.87232000002</v>
      </c>
    </row>
    <row r="21" spans="1:39" s="85" customFormat="1" ht="13.15">
      <c r="A21" s="171" t="s">
        <v>72</v>
      </c>
      <c r="B21" s="10" t="str">
        <f>VLOOKUP(A21,'CENTRO DE COSTOS'!A:D,4,FALSE)</f>
        <v>MIGUEL JULIÁN HERNÁNDEZ GUARÍN</v>
      </c>
      <c r="C21" s="10" t="str">
        <f>VLOOKUP(A21,'CENTRO DE COSTOS'!A:D,2,FALSE)</f>
        <v>0004-0008</v>
      </c>
      <c r="D21" s="171">
        <v>68001</v>
      </c>
      <c r="E21" s="171">
        <v>2238834</v>
      </c>
      <c r="F21" s="171">
        <v>42682</v>
      </c>
      <c r="G21" s="171" t="s">
        <v>180</v>
      </c>
      <c r="H21" s="171" t="s">
        <v>72</v>
      </c>
      <c r="I21" s="171" t="s">
        <v>3304</v>
      </c>
      <c r="J21" s="10" t="s">
        <v>167</v>
      </c>
      <c r="K21" s="171">
        <v>2238834</v>
      </c>
      <c r="L21" s="171" t="s">
        <v>3305</v>
      </c>
      <c r="M21" s="172">
        <v>45808.698611111111</v>
      </c>
      <c r="N21" s="172">
        <v>45811.492835648147</v>
      </c>
      <c r="O21" s="171" t="s">
        <v>3171</v>
      </c>
      <c r="P21" s="171" t="s">
        <v>3172</v>
      </c>
      <c r="Q21" s="171" t="s">
        <v>177</v>
      </c>
      <c r="R21" s="72" t="s">
        <v>3306</v>
      </c>
      <c r="S21" s="178" t="s">
        <v>3174</v>
      </c>
      <c r="T21" s="187" t="s">
        <v>3190</v>
      </c>
      <c r="U21" s="187" t="s">
        <v>3191</v>
      </c>
      <c r="V21" s="187" t="s">
        <v>3192</v>
      </c>
      <c r="W21" s="187" t="s">
        <v>3215</v>
      </c>
      <c r="X21" s="187">
        <v>0</v>
      </c>
      <c r="Y21" s="187">
        <v>0</v>
      </c>
      <c r="Z21" s="187">
        <v>0</v>
      </c>
      <c r="AA21" s="187" t="s">
        <v>3269</v>
      </c>
      <c r="AB21" s="200">
        <v>0</v>
      </c>
      <c r="AC21" s="72" t="s">
        <v>3307</v>
      </c>
      <c r="AD21" s="72" t="s">
        <v>3308</v>
      </c>
      <c r="AE21" s="72" t="s">
        <v>3309</v>
      </c>
      <c r="AF21" s="171" t="s">
        <v>25</v>
      </c>
      <c r="AG21" s="171" t="s">
        <v>189</v>
      </c>
      <c r="AH21" s="171">
        <v>1</v>
      </c>
      <c r="AI21" s="171">
        <v>0</v>
      </c>
      <c r="AJ21" s="72" t="s">
        <v>3310</v>
      </c>
      <c r="AK21" s="97">
        <f>IF(Q21="SOPORTE_TELEFÓNICO",'BASE LIQUIDACION REDEBAN 2025'!$B$19,IF(Q21="ENVÍO",'BASE LIQUIDACION REDEBAN 2025'!$C$2,IF(AF21="TIPO I",'BASE LIQUIDACION REDEBAN 2025'!$C$2,IF(AF21="TIPO II",'BASE LIQUIDACION REDEBAN 2025'!$C$3,IF(AF21="TIPO III",'BASE LIQUIDACION REDEBAN 2025'!$C$4,IF(AF21="TIPO IV",'BASE LIQUIDACION REDEBAN 2025'!$C$5,IF(AG21="AEREO",'BASE LIQUIDACION REDEBAN 2025'!$B$6,'BASE LIQUIDACION REDEBAN 2025'!$C$5)))))))</f>
        <v>65960.072302</v>
      </c>
      <c r="AL21" s="97">
        <f>IF(OR(Q21="SOPORTE_TELEFÓNICO",Q21="ENVÍO"),0,IF(AF21="TIPO I",'BASE LIQUIDACION REDEBAN 2025'!$B$10,IF(AF21="TIPO II",'BASE LIQUIDACION REDEBAN 2025'!$B$11,IF(AF21="TIPO III",'BASE LIQUIDACION REDEBAN 2025'!$B$12,'BASE LIQUIDACION REDEBAN 2025'!$B$13))))</f>
        <v>75096.394270399993</v>
      </c>
      <c r="AM21" s="97">
        <f t="shared" si="0"/>
        <v>65960.072302</v>
      </c>
    </row>
    <row r="22" spans="1:39" s="85" customFormat="1" ht="13.15">
      <c r="A22" s="171" t="s">
        <v>76</v>
      </c>
      <c r="B22" s="10" t="str">
        <f>VLOOKUP(A22,'CENTRO DE COSTOS'!A:D,4,FALSE)</f>
        <v>DIEGO FERNANDO HENAO CARDONA</v>
      </c>
      <c r="C22" s="10" t="str">
        <f>VLOOKUP(A22,'CENTRO DE COSTOS'!A:D,2,FALSE)</f>
        <v>0004-0003</v>
      </c>
      <c r="D22" s="171">
        <v>76001</v>
      </c>
      <c r="E22" s="171">
        <v>2238742</v>
      </c>
      <c r="F22" s="171">
        <v>39117</v>
      </c>
      <c r="G22" s="171" t="s">
        <v>230</v>
      </c>
      <c r="H22" s="171" t="s">
        <v>76</v>
      </c>
      <c r="I22" s="171" t="s">
        <v>3311</v>
      </c>
      <c r="J22" s="10" t="s">
        <v>167</v>
      </c>
      <c r="K22" s="171">
        <v>2238742</v>
      </c>
      <c r="L22" s="171" t="s">
        <v>3312</v>
      </c>
      <c r="M22" s="172">
        <v>45808.736805555556</v>
      </c>
      <c r="N22" s="172">
        <v>45811.495972222219</v>
      </c>
      <c r="O22" s="171" t="s">
        <v>3171</v>
      </c>
      <c r="P22" s="171" t="s">
        <v>3172</v>
      </c>
      <c r="Q22" s="171" t="s">
        <v>177</v>
      </c>
      <c r="R22" s="72" t="s">
        <v>3313</v>
      </c>
      <c r="S22" s="178" t="s">
        <v>3174</v>
      </c>
      <c r="T22" s="187" t="s">
        <v>3190</v>
      </c>
      <c r="U22" s="187" t="s">
        <v>3213</v>
      </c>
      <c r="V22" s="187" t="s">
        <v>3314</v>
      </c>
      <c r="W22" s="187" t="s">
        <v>3215</v>
      </c>
      <c r="X22" s="187" t="s">
        <v>3315</v>
      </c>
      <c r="Y22" s="187">
        <v>0</v>
      </c>
      <c r="Z22" s="187">
        <v>0</v>
      </c>
      <c r="AA22" s="187">
        <v>0</v>
      </c>
      <c r="AB22" s="200">
        <v>0</v>
      </c>
      <c r="AC22" s="72" t="s">
        <v>3316</v>
      </c>
      <c r="AD22" s="72" t="s">
        <v>3317</v>
      </c>
      <c r="AE22" s="72" t="s">
        <v>3318</v>
      </c>
      <c r="AF22" s="171" t="s">
        <v>25</v>
      </c>
      <c r="AG22" s="171" t="s">
        <v>189</v>
      </c>
      <c r="AH22" s="171">
        <v>1</v>
      </c>
      <c r="AI22" s="171">
        <v>0</v>
      </c>
      <c r="AJ22" s="72" t="s">
        <v>1025</v>
      </c>
      <c r="AK22" s="97">
        <f>IF(Q22="SOPORTE_TELEFÓNICO",'BASE LIQUIDACION REDEBAN 2025'!$B$19,IF(Q22="ENVÍO",'BASE LIQUIDACION REDEBAN 2025'!$C$2,IF(AF22="TIPO I",'BASE LIQUIDACION REDEBAN 2025'!$C$2,IF(AF22="TIPO II",'BASE LIQUIDACION REDEBAN 2025'!$C$3,IF(AF22="TIPO III",'BASE LIQUIDACION REDEBAN 2025'!$C$4,IF(AF22="TIPO IV",'BASE LIQUIDACION REDEBAN 2025'!$C$5,IF(AG22="AEREO",'BASE LIQUIDACION REDEBAN 2025'!$B$6,'BASE LIQUIDACION REDEBAN 2025'!$C$5)))))))</f>
        <v>65960.072302</v>
      </c>
      <c r="AL22" s="97">
        <f>IF(OR(Q22="SOPORTE_TELEFÓNICO",Q22="ENVÍO"),0,IF(AF22="TIPO I",'BASE LIQUIDACION REDEBAN 2025'!$B$10,IF(AF22="TIPO II",'BASE LIQUIDACION REDEBAN 2025'!$B$11,IF(AF22="TIPO III",'BASE LIQUIDACION REDEBAN 2025'!$B$12,'BASE LIQUIDACION REDEBAN 2025'!$B$13))))</f>
        <v>75096.394270399993</v>
      </c>
      <c r="AM22" s="97">
        <f t="shared" si="0"/>
        <v>65960.072302</v>
      </c>
    </row>
    <row r="23" spans="1:39" s="85" customFormat="1" ht="13.15">
      <c r="A23" s="171" t="s">
        <v>100</v>
      </c>
      <c r="B23" s="10" t="str">
        <f>VLOOKUP(A23,'CENTRO DE COSTOS'!A:D,4,FALSE)</f>
        <v>KEVIN ALEXIS CORZO BUSTOS</v>
      </c>
      <c r="C23" s="10" t="str">
        <f>VLOOKUP(A23,'CENTRO DE COSTOS'!A:D,2,FALSE)</f>
        <v>0004-0007</v>
      </c>
      <c r="D23" s="171">
        <v>99773</v>
      </c>
      <c r="E23" s="171">
        <v>2213923</v>
      </c>
      <c r="F23" s="171">
        <v>70103</v>
      </c>
      <c r="G23" s="171" t="s">
        <v>3319</v>
      </c>
      <c r="H23" s="171" t="s">
        <v>3320</v>
      </c>
      <c r="I23" s="171" t="s">
        <v>3321</v>
      </c>
      <c r="J23" s="10" t="s">
        <v>167</v>
      </c>
      <c r="K23" s="171">
        <v>2213923</v>
      </c>
      <c r="L23" s="171" t="s">
        <v>3322</v>
      </c>
      <c r="M23" s="172">
        <v>45803.666666666664</v>
      </c>
      <c r="N23" s="172">
        <v>45811.501307870371</v>
      </c>
      <c r="O23" s="171" t="s">
        <v>3171</v>
      </c>
      <c r="P23" s="171" t="s">
        <v>3172</v>
      </c>
      <c r="Q23" s="171" t="s">
        <v>177</v>
      </c>
      <c r="R23" s="72" t="s">
        <v>3323</v>
      </c>
      <c r="S23" s="178" t="s">
        <v>3174</v>
      </c>
      <c r="T23" s="187" t="s">
        <v>3190</v>
      </c>
      <c r="U23" s="187" t="s">
        <v>3284</v>
      </c>
      <c r="V23" s="187" t="s">
        <v>3284</v>
      </c>
      <c r="W23" s="187" t="s">
        <v>3215</v>
      </c>
      <c r="X23" s="187" t="s">
        <v>3267</v>
      </c>
      <c r="Y23" s="187">
        <v>0</v>
      </c>
      <c r="Z23" s="187">
        <v>0</v>
      </c>
      <c r="AA23" s="187">
        <v>0</v>
      </c>
      <c r="AB23" s="200">
        <v>0</v>
      </c>
      <c r="AC23" s="72" t="s">
        <v>3324</v>
      </c>
      <c r="AD23" s="72" t="s">
        <v>3325</v>
      </c>
      <c r="AE23" s="72" t="s">
        <v>3326</v>
      </c>
      <c r="AF23" s="171" t="s">
        <v>175</v>
      </c>
      <c r="AG23" s="171" t="s">
        <v>227</v>
      </c>
      <c r="AH23" s="171">
        <v>1</v>
      </c>
      <c r="AI23" s="171">
        <v>0</v>
      </c>
      <c r="AJ23" s="72" t="s">
        <v>196</v>
      </c>
      <c r="AK23" s="97">
        <f>IF(Q23="SOPORTE_TELEFÓNICO",'BASE LIQUIDACION REDEBAN 2025'!$B$19,IF(Q23="ENVÍO",'BASE LIQUIDACION REDEBAN 2025'!$C$2,IF(AF23="TIPO I",'BASE LIQUIDACION REDEBAN 2025'!$C$2,IF(AF23="TIPO II",'BASE LIQUIDACION REDEBAN 2025'!$C$3,IF(AF23="TIPO III",'BASE LIQUIDACION REDEBAN 2025'!$C$4,IF(AF23="TIPO IV",'BASE LIQUIDACION REDEBAN 2025'!$C$5,IF(AG23="AEREO",'BASE LIQUIDACION REDEBAN 2025'!$B$6,'BASE LIQUIDACION REDEBAN 2025'!$C$5)))))))</f>
        <v>988462.96268840006</v>
      </c>
      <c r="AL23" s="97">
        <f>IF(OR(Q23="SOPORTE_TELEFÓNICO",Q23="ENVÍO"),0,IF(AF23="TIPO I",'BASE LIQUIDACION REDEBAN 2025'!$B$10,IF(AF23="TIPO II",'BASE LIQUIDACION REDEBAN 2025'!$B$11,IF(AF23="TIPO III",'BASE LIQUIDACION REDEBAN 2025'!$B$12,'BASE LIQUIDACION REDEBAN 2025'!$B$13))))</f>
        <v>196536.5258152</v>
      </c>
      <c r="AM23" s="97">
        <f t="shared" si="0"/>
        <v>988462.96268840006</v>
      </c>
    </row>
    <row r="24" spans="1:39" s="85" customFormat="1" ht="13.15">
      <c r="A24" s="171" t="s">
        <v>98</v>
      </c>
      <c r="B24" s="10" t="str">
        <f>VLOOKUP(A24,'CENTRO DE COSTOS'!A:D,4,FALSE)</f>
        <v>MIGUEL JULIÁN HERNÁNDEZ GUARÍN</v>
      </c>
      <c r="C24" s="10" t="str">
        <f>VLOOKUP(A24,'CENTRO DE COSTOS'!A:D,2,FALSE)</f>
        <v>0004-0008</v>
      </c>
      <c r="D24" s="171">
        <v>15646</v>
      </c>
      <c r="E24" s="171">
        <v>2238486</v>
      </c>
      <c r="F24" s="171">
        <v>24809</v>
      </c>
      <c r="G24" s="171" t="s">
        <v>371</v>
      </c>
      <c r="H24" s="171" t="s">
        <v>3327</v>
      </c>
      <c r="I24" s="171" t="s">
        <v>3328</v>
      </c>
      <c r="J24" s="10" t="s">
        <v>167</v>
      </c>
      <c r="K24" s="171">
        <v>2238486</v>
      </c>
      <c r="L24" s="171" t="s">
        <v>3329</v>
      </c>
      <c r="M24" s="172">
        <v>45808.584953703707</v>
      </c>
      <c r="N24" s="172">
        <v>45811.504062499997</v>
      </c>
      <c r="O24" s="171" t="s">
        <v>3171</v>
      </c>
      <c r="P24" s="171" t="s">
        <v>3172</v>
      </c>
      <c r="Q24" s="171" t="s">
        <v>177</v>
      </c>
      <c r="R24" s="72" t="s">
        <v>3330</v>
      </c>
      <c r="S24" s="178" t="s">
        <v>3174</v>
      </c>
      <c r="T24" s="187" t="s">
        <v>3190</v>
      </c>
      <c r="U24" s="187" t="s">
        <v>3331</v>
      </c>
      <c r="V24" s="187" t="s">
        <v>3192</v>
      </c>
      <c r="W24" s="187" t="s">
        <v>3215</v>
      </c>
      <c r="X24" s="187">
        <v>0</v>
      </c>
      <c r="Y24" s="187">
        <v>0</v>
      </c>
      <c r="Z24" s="187">
        <v>0</v>
      </c>
      <c r="AA24" s="187" t="s">
        <v>3332</v>
      </c>
      <c r="AB24" s="200">
        <v>0</v>
      </c>
      <c r="AC24" s="72" t="s">
        <v>3333</v>
      </c>
      <c r="AD24" s="72" t="s">
        <v>3334</v>
      </c>
      <c r="AE24" s="72" t="s">
        <v>3335</v>
      </c>
      <c r="AF24" s="171" t="s">
        <v>28</v>
      </c>
      <c r="AG24" s="171" t="s">
        <v>189</v>
      </c>
      <c r="AH24" s="171">
        <v>1</v>
      </c>
      <c r="AI24" s="171">
        <v>0</v>
      </c>
      <c r="AJ24" s="72" t="s">
        <v>1163</v>
      </c>
      <c r="AK24" s="97">
        <f>IF(Q24="SOPORTE_TELEFÓNICO",'BASE LIQUIDACION REDEBAN 2025'!$B$19,IF(Q24="ENVÍO",'BASE LIQUIDACION REDEBAN 2025'!$C$2,IF(AF24="TIPO I",'BASE LIQUIDACION REDEBAN 2025'!$C$2,IF(AF24="TIPO II",'BASE LIQUIDACION REDEBAN 2025'!$C$3,IF(AF24="TIPO III",'BASE LIQUIDACION REDEBAN 2025'!$C$4,IF(AF24="TIPO IV",'BASE LIQUIDACION REDEBAN 2025'!$C$5,IF(AG24="AEREO",'BASE LIQUIDACION REDEBAN 2025'!$B$6,'BASE LIQUIDACION REDEBAN 2025'!$C$5)))))))</f>
        <v>144967.87232000002</v>
      </c>
      <c r="AL24" s="97">
        <f>IF(OR(Q24="SOPORTE_TELEFÓNICO",Q24="ENVÍO"),0,IF(AF24="TIPO I",'BASE LIQUIDACION REDEBAN 2025'!$B$10,IF(AF24="TIPO II",'BASE LIQUIDACION REDEBAN 2025'!$B$11,IF(AF24="TIPO III",'BASE LIQUIDACION REDEBAN 2025'!$B$12,'BASE LIQUIDACION REDEBAN 2025'!$B$13))))</f>
        <v>140395.6348884</v>
      </c>
      <c r="AM24" s="97">
        <f t="shared" si="0"/>
        <v>144967.87232000002</v>
      </c>
    </row>
    <row r="25" spans="1:39" s="85" customFormat="1" ht="13.15">
      <c r="A25" s="171" t="s">
        <v>90</v>
      </c>
      <c r="B25" s="10" t="str">
        <f>VLOOKUP(A25,'CENTRO DE COSTOS'!A:D,4,FALSE)</f>
        <v>JUAN SEBASTIÁN RÍOS CASTRILLÓN</v>
      </c>
      <c r="C25" s="10" t="str">
        <f>VLOOKUP(A25,'CENTRO DE COSTOS'!A:D,2,FALSE)</f>
        <v>0004-0005</v>
      </c>
      <c r="D25" s="171">
        <v>5001</v>
      </c>
      <c r="E25" s="171">
        <v>2238478</v>
      </c>
      <c r="F25" s="171">
        <v>70411</v>
      </c>
      <c r="G25" s="171" t="s">
        <v>290</v>
      </c>
      <c r="H25" s="171" t="s">
        <v>90</v>
      </c>
      <c r="I25" s="171" t="s">
        <v>3336</v>
      </c>
      <c r="J25" s="10" t="s">
        <v>167</v>
      </c>
      <c r="K25" s="171">
        <v>2238478</v>
      </c>
      <c r="L25" s="171" t="s">
        <v>3337</v>
      </c>
      <c r="M25" s="172">
        <v>45808.55740740741</v>
      </c>
      <c r="N25" s="172">
        <v>45811.507106481484</v>
      </c>
      <c r="O25" s="171" t="s">
        <v>3171</v>
      </c>
      <c r="P25" s="171" t="s">
        <v>3172</v>
      </c>
      <c r="Q25" s="171" t="s">
        <v>177</v>
      </c>
      <c r="R25" s="72" t="s">
        <v>3338</v>
      </c>
      <c r="S25" s="178" t="s">
        <v>3174</v>
      </c>
      <c r="T25" s="187" t="s">
        <v>3175</v>
      </c>
      <c r="U25" s="187" t="s">
        <v>3197</v>
      </c>
      <c r="V25" s="187" t="s">
        <v>3339</v>
      </c>
      <c r="W25" s="187" t="s">
        <v>3185</v>
      </c>
      <c r="X25" s="187">
        <v>0</v>
      </c>
      <c r="Y25" s="187">
        <v>0</v>
      </c>
      <c r="Z25" s="187">
        <v>0</v>
      </c>
      <c r="AA25" s="187">
        <v>0</v>
      </c>
      <c r="AB25" s="200">
        <v>0</v>
      </c>
      <c r="AC25" s="72" t="s">
        <v>3340</v>
      </c>
      <c r="AD25" s="72">
        <v>0</v>
      </c>
      <c r="AE25" s="72">
        <v>0</v>
      </c>
      <c r="AF25" s="171" t="s">
        <v>25</v>
      </c>
      <c r="AG25" s="171" t="s">
        <v>189</v>
      </c>
      <c r="AH25" s="171">
        <v>1</v>
      </c>
      <c r="AI25" s="171">
        <v>0</v>
      </c>
      <c r="AJ25" s="72" t="s">
        <v>3341</v>
      </c>
      <c r="AK25" s="97">
        <f>IF(Q25="SOPORTE_TELEFÓNICO",'BASE LIQUIDACION REDEBAN 2025'!$B$19,IF(Q25="ENVÍO",'BASE LIQUIDACION REDEBAN 2025'!$C$2,IF(AF25="TIPO I",'BASE LIQUIDACION REDEBAN 2025'!$C$2,IF(AF25="TIPO II",'BASE LIQUIDACION REDEBAN 2025'!$C$3,IF(AF25="TIPO III",'BASE LIQUIDACION REDEBAN 2025'!$C$4,IF(AF25="TIPO IV",'BASE LIQUIDACION REDEBAN 2025'!$C$5,IF(AG25="AEREO",'BASE LIQUIDACION REDEBAN 2025'!$B$6,'BASE LIQUIDACION REDEBAN 2025'!$C$5)))))))</f>
        <v>65960.072302</v>
      </c>
      <c r="AL25" s="97">
        <f>IF(OR(Q25="SOPORTE_TELEFÓNICO",Q25="ENVÍO"),0,IF(AF25="TIPO I",'BASE LIQUIDACION REDEBAN 2025'!$B$10,IF(AF25="TIPO II",'BASE LIQUIDACION REDEBAN 2025'!$B$11,IF(AF25="TIPO III",'BASE LIQUIDACION REDEBAN 2025'!$B$12,'BASE LIQUIDACION REDEBAN 2025'!$B$13))))</f>
        <v>75096.394270399993</v>
      </c>
      <c r="AM25" s="97">
        <f t="shared" si="0"/>
        <v>65960.072302</v>
      </c>
    </row>
    <row r="26" spans="1:39" s="85" customFormat="1" ht="13.15">
      <c r="A26" s="171" t="s">
        <v>68</v>
      </c>
      <c r="B26" s="10" t="str">
        <f>VLOOKUP(A26,'CENTRO DE COSTOS'!A:D,4,FALSE)</f>
        <v>WILLIAM ASDRUBAL ROZO ROZO</v>
      </c>
      <c r="C26" s="10" t="str">
        <f>VLOOKUP(A26,'CENTRO DE COSTOS'!A:D,2,FALSE)</f>
        <v>0004-0004</v>
      </c>
      <c r="D26" s="171">
        <v>25386</v>
      </c>
      <c r="E26" s="171">
        <v>2239488</v>
      </c>
      <c r="F26" s="171">
        <v>49511</v>
      </c>
      <c r="G26" s="171" t="s">
        <v>298</v>
      </c>
      <c r="H26" s="171" t="s">
        <v>605</v>
      </c>
      <c r="I26" s="171" t="s">
        <v>3342</v>
      </c>
      <c r="J26" s="10" t="s">
        <v>167</v>
      </c>
      <c r="K26" s="171">
        <v>2239488</v>
      </c>
      <c r="L26" s="171" t="s">
        <v>3343</v>
      </c>
      <c r="M26" s="172">
        <v>45809.628472222219</v>
      </c>
      <c r="N26" s="172">
        <v>45811.509675925925</v>
      </c>
      <c r="O26" s="171" t="s">
        <v>3171</v>
      </c>
      <c r="P26" s="171" t="s">
        <v>3172</v>
      </c>
      <c r="Q26" s="171" t="s">
        <v>177</v>
      </c>
      <c r="R26" s="72" t="s">
        <v>3344</v>
      </c>
      <c r="S26" s="178" t="s">
        <v>3174</v>
      </c>
      <c r="T26" s="187" t="s">
        <v>3190</v>
      </c>
      <c r="U26" s="187" t="s">
        <v>3213</v>
      </c>
      <c r="V26" s="187" t="s">
        <v>3345</v>
      </c>
      <c r="W26" s="187" t="s">
        <v>3185</v>
      </c>
      <c r="X26" s="187">
        <v>0</v>
      </c>
      <c r="Y26" s="187">
        <v>0</v>
      </c>
      <c r="Z26" s="187">
        <v>0</v>
      </c>
      <c r="AA26" s="187">
        <v>0</v>
      </c>
      <c r="AB26" s="200">
        <v>0</v>
      </c>
      <c r="AC26" s="72" t="s">
        <v>3346</v>
      </c>
      <c r="AD26" s="72">
        <v>0</v>
      </c>
      <c r="AE26" s="72">
        <v>0</v>
      </c>
      <c r="AF26" s="171" t="s">
        <v>28</v>
      </c>
      <c r="AG26" s="171" t="s">
        <v>189</v>
      </c>
      <c r="AH26" s="171">
        <v>1</v>
      </c>
      <c r="AI26" s="171">
        <v>0</v>
      </c>
      <c r="AJ26" s="72" t="s">
        <v>778</v>
      </c>
      <c r="AK26" s="97">
        <f>IF(Q26="SOPORTE_TELEFÓNICO",'BASE LIQUIDACION REDEBAN 2025'!$B$19,IF(Q26="ENVÍO",'BASE LIQUIDACION REDEBAN 2025'!$C$2,IF(AF26="TIPO I",'BASE LIQUIDACION REDEBAN 2025'!$C$2,IF(AF26="TIPO II",'BASE LIQUIDACION REDEBAN 2025'!$C$3,IF(AF26="TIPO III",'BASE LIQUIDACION REDEBAN 2025'!$C$4,IF(AF26="TIPO IV",'BASE LIQUIDACION REDEBAN 2025'!$C$5,IF(AG26="AEREO",'BASE LIQUIDACION REDEBAN 2025'!$B$6,'BASE LIQUIDACION REDEBAN 2025'!$C$5)))))))</f>
        <v>144967.87232000002</v>
      </c>
      <c r="AL26" s="97">
        <f>IF(OR(Q26="SOPORTE_TELEFÓNICO",Q26="ENVÍO"),0,IF(AF26="TIPO I",'BASE LIQUIDACION REDEBAN 2025'!$B$10,IF(AF26="TIPO II",'BASE LIQUIDACION REDEBAN 2025'!$B$11,IF(AF26="TIPO III",'BASE LIQUIDACION REDEBAN 2025'!$B$12,'BASE LIQUIDACION REDEBAN 2025'!$B$13))))</f>
        <v>140395.6348884</v>
      </c>
      <c r="AM26" s="97">
        <f t="shared" si="0"/>
        <v>144967.87232000002</v>
      </c>
    </row>
    <row r="27" spans="1:39" s="85" customFormat="1" ht="13.15">
      <c r="A27" s="171" t="s">
        <v>90</v>
      </c>
      <c r="B27" s="10" t="str">
        <f>VLOOKUP(A27,'CENTRO DE COSTOS'!A:D,4,FALSE)</f>
        <v>JUAN SEBASTIÁN RÍOS CASTRILLÓN</v>
      </c>
      <c r="C27" s="10" t="str">
        <f>VLOOKUP(A27,'CENTRO DE COSTOS'!A:D,2,FALSE)</f>
        <v>0004-0005</v>
      </c>
      <c r="D27" s="171">
        <v>5579</v>
      </c>
      <c r="E27" s="171">
        <v>2215642</v>
      </c>
      <c r="F27" s="171">
        <v>10601</v>
      </c>
      <c r="G27" s="171" t="s">
        <v>290</v>
      </c>
      <c r="H27" s="171" t="s">
        <v>3347</v>
      </c>
      <c r="I27" s="171" t="s">
        <v>3348</v>
      </c>
      <c r="J27" s="10" t="s">
        <v>167</v>
      </c>
      <c r="K27" s="171">
        <v>2215642</v>
      </c>
      <c r="L27" s="171" t="s">
        <v>3349</v>
      </c>
      <c r="M27" s="172">
        <v>45804.335416666669</v>
      </c>
      <c r="N27" s="172">
        <v>45811.513506944444</v>
      </c>
      <c r="O27" s="171" t="s">
        <v>3171</v>
      </c>
      <c r="P27" s="171" t="s">
        <v>3172</v>
      </c>
      <c r="Q27" s="171" t="s">
        <v>177</v>
      </c>
      <c r="R27" s="72" t="s">
        <v>3350</v>
      </c>
      <c r="S27" s="178" t="s">
        <v>3174</v>
      </c>
      <c r="T27" s="187" t="s">
        <v>3190</v>
      </c>
      <c r="U27" s="187" t="s">
        <v>3284</v>
      </c>
      <c r="V27" s="187" t="s">
        <v>3284</v>
      </c>
      <c r="W27" s="187" t="s">
        <v>3215</v>
      </c>
      <c r="X27" s="187">
        <v>0</v>
      </c>
      <c r="Y27" s="187">
        <v>0</v>
      </c>
      <c r="Z27" s="187">
        <v>0</v>
      </c>
      <c r="AA27" s="187" t="s">
        <v>3269</v>
      </c>
      <c r="AB27" s="200">
        <v>0</v>
      </c>
      <c r="AC27" s="72" t="s">
        <v>3351</v>
      </c>
      <c r="AD27" s="72" t="s">
        <v>3352</v>
      </c>
      <c r="AE27" s="72" t="s">
        <v>3353</v>
      </c>
      <c r="AF27" s="171" t="s">
        <v>30</v>
      </c>
      <c r="AG27" s="171" t="s">
        <v>189</v>
      </c>
      <c r="AH27" s="171">
        <v>2</v>
      </c>
      <c r="AI27" s="171">
        <v>0</v>
      </c>
      <c r="AJ27" s="72" t="s">
        <v>340</v>
      </c>
      <c r="AK27" s="97">
        <f>IF(Q27="SOPORTE_TELEFÓNICO",'BASE LIQUIDACION REDEBAN 2025'!$B$19,IF(Q27="ENVÍO",'BASE LIQUIDACION REDEBAN 2025'!$C$2,IF(AF27="TIPO I",'BASE LIQUIDACION REDEBAN 2025'!$C$2,IF(AF27="TIPO II",'BASE LIQUIDACION REDEBAN 2025'!$C$3,IF(AF27="TIPO III",'BASE LIQUIDACION REDEBAN 2025'!$C$4,IF(AF27="TIPO IV",'BASE LIQUIDACION REDEBAN 2025'!$C$5,IF(AG27="AEREO",'BASE LIQUIDACION REDEBAN 2025'!$B$6,'BASE LIQUIDACION REDEBAN 2025'!$C$5)))))))</f>
        <v>275728.78077800001</v>
      </c>
      <c r="AL27" s="97">
        <f>IF(OR(Q27="SOPORTE_TELEFÓNICO",Q27="ENVÍO"),0,IF(AF27="TIPO I",'BASE LIQUIDACION REDEBAN 2025'!$B$10,IF(AF27="TIPO II",'BASE LIQUIDACION REDEBAN 2025'!$B$11,IF(AF27="TIPO III",'BASE LIQUIDACION REDEBAN 2025'!$B$12,'BASE LIQUIDACION REDEBAN 2025'!$B$13))))</f>
        <v>196536.5258152</v>
      </c>
      <c r="AM27" s="97">
        <f t="shared" si="0"/>
        <v>551457.56155600003</v>
      </c>
    </row>
    <row r="28" spans="1:39" s="85" customFormat="1" ht="13.15">
      <c r="A28" s="171" t="s">
        <v>68</v>
      </c>
      <c r="B28" s="10" t="str">
        <f>VLOOKUP(A28,'CENTRO DE COSTOS'!A:D,4,FALSE)</f>
        <v>WILLIAM ASDRUBAL ROZO ROZO</v>
      </c>
      <c r="C28" s="10" t="str">
        <f>VLOOKUP(A28,'CENTRO DE COSTOS'!A:D,2,FALSE)</f>
        <v>0004-0004</v>
      </c>
      <c r="D28" s="171">
        <v>11001</v>
      </c>
      <c r="E28" s="171">
        <v>2238507</v>
      </c>
      <c r="F28" s="171">
        <v>21221</v>
      </c>
      <c r="G28" s="171" t="s">
        <v>298</v>
      </c>
      <c r="H28" s="171" t="s">
        <v>68</v>
      </c>
      <c r="I28" s="171" t="s">
        <v>3354</v>
      </c>
      <c r="J28" s="10" t="s">
        <v>167</v>
      </c>
      <c r="K28" s="171">
        <v>2238507</v>
      </c>
      <c r="L28" s="171" t="s">
        <v>3355</v>
      </c>
      <c r="M28" s="172">
        <v>45808.466377314813</v>
      </c>
      <c r="N28" s="172">
        <v>45811.530023148145</v>
      </c>
      <c r="O28" s="171" t="s">
        <v>3171</v>
      </c>
      <c r="P28" s="171" t="s">
        <v>3172</v>
      </c>
      <c r="Q28" s="171" t="s">
        <v>177</v>
      </c>
      <c r="R28" s="72" t="s">
        <v>3356</v>
      </c>
      <c r="S28" s="178" t="s">
        <v>3174</v>
      </c>
      <c r="T28" s="187" t="s">
        <v>3190</v>
      </c>
      <c r="U28" s="187" t="s">
        <v>3357</v>
      </c>
      <c r="V28" s="187" t="s">
        <v>3192</v>
      </c>
      <c r="W28" s="187" t="s">
        <v>3215</v>
      </c>
      <c r="X28" s="187" t="s">
        <v>3358</v>
      </c>
      <c r="Y28" s="187">
        <v>0</v>
      </c>
      <c r="Z28" s="187">
        <v>0</v>
      </c>
      <c r="AA28" s="187">
        <v>0</v>
      </c>
      <c r="AB28" s="200">
        <v>0</v>
      </c>
      <c r="AC28" s="72" t="s">
        <v>3359</v>
      </c>
      <c r="AD28" s="72" t="s">
        <v>3360</v>
      </c>
      <c r="AE28" s="72" t="s">
        <v>3361</v>
      </c>
      <c r="AF28" s="171" t="s">
        <v>25</v>
      </c>
      <c r="AG28" s="171" t="s">
        <v>189</v>
      </c>
      <c r="AH28" s="171">
        <v>1</v>
      </c>
      <c r="AI28" s="171">
        <v>0</v>
      </c>
      <c r="AJ28" s="72" t="s">
        <v>608</v>
      </c>
      <c r="AK28" s="97">
        <f>IF(Q28="SOPORTE_TELEFÓNICO",'BASE LIQUIDACION REDEBAN 2025'!$B$19,IF(Q28="ENVÍO",'BASE LIQUIDACION REDEBAN 2025'!$C$2,IF(AF28="TIPO I",'BASE LIQUIDACION REDEBAN 2025'!$C$2,IF(AF28="TIPO II",'BASE LIQUIDACION REDEBAN 2025'!$C$3,IF(AF28="TIPO III",'BASE LIQUIDACION REDEBAN 2025'!$C$4,IF(AF28="TIPO IV",'BASE LIQUIDACION REDEBAN 2025'!$C$5,IF(AG28="AEREO",'BASE LIQUIDACION REDEBAN 2025'!$B$6,'BASE LIQUIDACION REDEBAN 2025'!$C$5)))))))</f>
        <v>65960.072302</v>
      </c>
      <c r="AL28" s="97">
        <f>IF(OR(Q28="SOPORTE_TELEFÓNICO",Q28="ENVÍO"),0,IF(AF28="TIPO I",'BASE LIQUIDACION REDEBAN 2025'!$B$10,IF(AF28="TIPO II",'BASE LIQUIDACION REDEBAN 2025'!$B$11,IF(AF28="TIPO III",'BASE LIQUIDACION REDEBAN 2025'!$B$12,'BASE LIQUIDACION REDEBAN 2025'!$B$13))))</f>
        <v>75096.394270399993</v>
      </c>
      <c r="AM28" s="97">
        <f t="shared" si="0"/>
        <v>65960.072302</v>
      </c>
    </row>
    <row r="29" spans="1:39" s="85" customFormat="1" ht="13.15">
      <c r="A29" s="171" t="s">
        <v>100</v>
      </c>
      <c r="B29" s="10" t="str">
        <f>VLOOKUP(A29,'CENTRO DE COSTOS'!A:D,4,FALSE)</f>
        <v>KEVIN ALEXIS CORZO BUSTOS</v>
      </c>
      <c r="C29" s="10" t="str">
        <f>VLOOKUP(A29,'CENTRO DE COSTOS'!A:D,2,FALSE)</f>
        <v>0004-0007</v>
      </c>
      <c r="D29" s="171">
        <v>50001</v>
      </c>
      <c r="E29" s="171">
        <v>2238444</v>
      </c>
      <c r="F29" s="171">
        <v>26578</v>
      </c>
      <c r="G29" s="171" t="s">
        <v>192</v>
      </c>
      <c r="H29" s="171" t="s">
        <v>100</v>
      </c>
      <c r="I29" s="171" t="s">
        <v>3362</v>
      </c>
      <c r="J29" s="10" t="s">
        <v>167</v>
      </c>
      <c r="K29" s="171">
        <v>2238444</v>
      </c>
      <c r="L29" s="171" t="s">
        <v>3363</v>
      </c>
      <c r="M29" s="172">
        <v>45808.508333333331</v>
      </c>
      <c r="N29" s="172">
        <v>45811.533206018517</v>
      </c>
      <c r="O29" s="171" t="s">
        <v>3171</v>
      </c>
      <c r="P29" s="171" t="s">
        <v>3172</v>
      </c>
      <c r="Q29" s="171" t="s">
        <v>177</v>
      </c>
      <c r="R29" s="72" t="s">
        <v>3364</v>
      </c>
      <c r="S29" s="178" t="s">
        <v>3174</v>
      </c>
      <c r="T29" s="187" t="s">
        <v>3190</v>
      </c>
      <c r="U29" s="187" t="s">
        <v>3191</v>
      </c>
      <c r="V29" s="187" t="s">
        <v>3192</v>
      </c>
      <c r="W29" s="187" t="s">
        <v>3215</v>
      </c>
      <c r="X29" s="187" t="s">
        <v>3245</v>
      </c>
      <c r="Y29" s="187">
        <v>0</v>
      </c>
      <c r="Z29" s="187">
        <v>0</v>
      </c>
      <c r="AA29" s="187">
        <v>0</v>
      </c>
      <c r="AB29" s="200">
        <v>0</v>
      </c>
      <c r="AC29" s="72" t="s">
        <v>3365</v>
      </c>
      <c r="AD29" s="72" t="s">
        <v>3366</v>
      </c>
      <c r="AE29" s="72" t="s">
        <v>3367</v>
      </c>
      <c r="AF29" s="171" t="s">
        <v>25</v>
      </c>
      <c r="AG29" s="171" t="s">
        <v>189</v>
      </c>
      <c r="AH29" s="171">
        <v>1</v>
      </c>
      <c r="AI29" s="171">
        <v>0</v>
      </c>
      <c r="AJ29" s="72" t="s">
        <v>3368</v>
      </c>
      <c r="AK29" s="97">
        <f>IF(Q29="SOPORTE_TELEFÓNICO",'BASE LIQUIDACION REDEBAN 2025'!$B$19,IF(Q29="ENVÍO",'BASE LIQUIDACION REDEBAN 2025'!$C$2,IF(AF29="TIPO I",'BASE LIQUIDACION REDEBAN 2025'!$C$2,IF(AF29="TIPO II",'BASE LIQUIDACION REDEBAN 2025'!$C$3,IF(AF29="TIPO III",'BASE LIQUIDACION REDEBAN 2025'!$C$4,IF(AF29="TIPO IV",'BASE LIQUIDACION REDEBAN 2025'!$C$5,IF(AG29="AEREO",'BASE LIQUIDACION REDEBAN 2025'!$B$6,'BASE LIQUIDACION REDEBAN 2025'!$C$5)))))))</f>
        <v>65960.072302</v>
      </c>
      <c r="AL29" s="97">
        <f>IF(OR(Q29="SOPORTE_TELEFÓNICO",Q29="ENVÍO"),0,IF(AF29="TIPO I",'BASE LIQUIDACION REDEBAN 2025'!$B$10,IF(AF29="TIPO II",'BASE LIQUIDACION REDEBAN 2025'!$B$11,IF(AF29="TIPO III",'BASE LIQUIDACION REDEBAN 2025'!$B$12,'BASE LIQUIDACION REDEBAN 2025'!$B$13))))</f>
        <v>75096.394270399993</v>
      </c>
      <c r="AM29" s="97">
        <f t="shared" si="0"/>
        <v>65960.072302</v>
      </c>
    </row>
    <row r="30" spans="1:39" s="85" customFormat="1" ht="13.15">
      <c r="A30" s="171" t="s">
        <v>76</v>
      </c>
      <c r="B30" s="10" t="str">
        <f>VLOOKUP(A30,'CENTRO DE COSTOS'!A:D,4,FALSE)</f>
        <v>DIEGO FERNANDO HENAO CARDONA</v>
      </c>
      <c r="C30" s="10" t="str">
        <f>VLOOKUP(A30,'CENTRO DE COSTOS'!A:D,2,FALSE)</f>
        <v>0004-0003</v>
      </c>
      <c r="D30" s="171">
        <v>76001</v>
      </c>
      <c r="E30" s="171">
        <v>2238765</v>
      </c>
      <c r="F30" s="171">
        <v>69766</v>
      </c>
      <c r="G30" s="171" t="s">
        <v>230</v>
      </c>
      <c r="H30" s="171" t="s">
        <v>76</v>
      </c>
      <c r="I30" s="171" t="s">
        <v>3369</v>
      </c>
      <c r="J30" s="10" t="s">
        <v>167</v>
      </c>
      <c r="K30" s="171">
        <v>2238765</v>
      </c>
      <c r="L30" s="171" t="s">
        <v>3370</v>
      </c>
      <c r="M30" s="172">
        <v>45809.333333333336</v>
      </c>
      <c r="N30" s="172">
        <v>45811.536076388889</v>
      </c>
      <c r="O30" s="171" t="s">
        <v>3171</v>
      </c>
      <c r="P30" s="171" t="s">
        <v>3172</v>
      </c>
      <c r="Q30" s="171" t="s">
        <v>177</v>
      </c>
      <c r="R30" s="72" t="s">
        <v>3371</v>
      </c>
      <c r="S30" s="178" t="s">
        <v>3174</v>
      </c>
      <c r="T30" s="187" t="s">
        <v>3190</v>
      </c>
      <c r="U30" s="187" t="s">
        <v>3213</v>
      </c>
      <c r="V30" s="187" t="s">
        <v>3372</v>
      </c>
      <c r="W30" s="187" t="s">
        <v>3215</v>
      </c>
      <c r="X30" s="187" t="s">
        <v>3228</v>
      </c>
      <c r="Y30" s="187">
        <v>0</v>
      </c>
      <c r="Z30" s="187">
        <v>0</v>
      </c>
      <c r="AA30" s="187">
        <v>0</v>
      </c>
      <c r="AB30" s="200">
        <v>0</v>
      </c>
      <c r="AC30" s="72" t="s">
        <v>3373</v>
      </c>
      <c r="AD30" s="72" t="s">
        <v>3374</v>
      </c>
      <c r="AE30" s="72" t="s">
        <v>3375</v>
      </c>
      <c r="AF30" s="171" t="s">
        <v>25</v>
      </c>
      <c r="AG30" s="171" t="s">
        <v>189</v>
      </c>
      <c r="AH30" s="171">
        <v>1</v>
      </c>
      <c r="AI30" s="171">
        <v>0</v>
      </c>
      <c r="AJ30" s="72" t="s">
        <v>171</v>
      </c>
      <c r="AK30" s="97">
        <f>IF(Q30="SOPORTE_TELEFÓNICO",'BASE LIQUIDACION REDEBAN 2025'!$B$19,IF(Q30="ENVÍO",'BASE LIQUIDACION REDEBAN 2025'!$C$2,IF(AF30="TIPO I",'BASE LIQUIDACION REDEBAN 2025'!$C$2,IF(AF30="TIPO II",'BASE LIQUIDACION REDEBAN 2025'!$C$3,IF(AF30="TIPO III",'BASE LIQUIDACION REDEBAN 2025'!$C$4,IF(AF30="TIPO IV",'BASE LIQUIDACION REDEBAN 2025'!$C$5,IF(AG30="AEREO",'BASE LIQUIDACION REDEBAN 2025'!$B$6,'BASE LIQUIDACION REDEBAN 2025'!$C$5)))))))</f>
        <v>65960.072302</v>
      </c>
      <c r="AL30" s="97">
        <f>IF(OR(Q30="SOPORTE_TELEFÓNICO",Q30="ENVÍO"),0,IF(AF30="TIPO I",'BASE LIQUIDACION REDEBAN 2025'!$B$10,IF(AF30="TIPO II",'BASE LIQUIDACION REDEBAN 2025'!$B$11,IF(AF30="TIPO III",'BASE LIQUIDACION REDEBAN 2025'!$B$12,'BASE LIQUIDACION REDEBAN 2025'!$B$13))))</f>
        <v>75096.394270399993</v>
      </c>
      <c r="AM30" s="97">
        <f t="shared" si="0"/>
        <v>65960.072302</v>
      </c>
    </row>
    <row r="31" spans="1:39" s="85" customFormat="1" ht="13.15">
      <c r="A31" s="171" t="s">
        <v>90</v>
      </c>
      <c r="B31" s="10" t="str">
        <f>VLOOKUP(A31,'CENTRO DE COSTOS'!A:D,4,FALSE)</f>
        <v>JUAN SEBASTIÁN RÍOS CASTRILLÓN</v>
      </c>
      <c r="C31" s="10" t="str">
        <f>VLOOKUP(A31,'CENTRO DE COSTOS'!A:D,2,FALSE)</f>
        <v>0004-0005</v>
      </c>
      <c r="D31" s="171">
        <v>5001</v>
      </c>
      <c r="E31" s="171">
        <v>2243398</v>
      </c>
      <c r="F31" s="171">
        <v>78668</v>
      </c>
      <c r="G31" s="171" t="s">
        <v>290</v>
      </c>
      <c r="H31" s="171" t="s">
        <v>90</v>
      </c>
      <c r="I31" s="171" t="s">
        <v>3376</v>
      </c>
      <c r="J31" s="10" t="s">
        <v>167</v>
      </c>
      <c r="K31" s="171">
        <v>2243398</v>
      </c>
      <c r="L31" s="171" t="s">
        <v>3377</v>
      </c>
      <c r="M31" s="172">
        <v>45811.411805555559</v>
      </c>
      <c r="N31" s="172">
        <v>45811.544745370367</v>
      </c>
      <c r="O31" s="171" t="s">
        <v>3171</v>
      </c>
      <c r="P31" s="171" t="s">
        <v>3172</v>
      </c>
      <c r="Q31" s="171" t="s">
        <v>177</v>
      </c>
      <c r="R31" s="72" t="s">
        <v>3378</v>
      </c>
      <c r="S31" s="178" t="s">
        <v>3174</v>
      </c>
      <c r="T31" s="187" t="s">
        <v>3175</v>
      </c>
      <c r="U31" s="187" t="s">
        <v>3260</v>
      </c>
      <c r="V31" s="187" t="s">
        <v>3261</v>
      </c>
      <c r="W31" s="187" t="s">
        <v>3185</v>
      </c>
      <c r="X31" s="187">
        <v>0</v>
      </c>
      <c r="Y31" s="187">
        <v>0</v>
      </c>
      <c r="Z31" s="187">
        <v>0</v>
      </c>
      <c r="AA31" s="187">
        <v>0</v>
      </c>
      <c r="AB31" s="200">
        <v>0</v>
      </c>
      <c r="AC31" s="72" t="s">
        <v>3379</v>
      </c>
      <c r="AD31" s="72">
        <v>0</v>
      </c>
      <c r="AE31" s="72">
        <v>0</v>
      </c>
      <c r="AF31" s="171" t="s">
        <v>25</v>
      </c>
      <c r="AG31" s="171" t="s">
        <v>189</v>
      </c>
      <c r="AH31" s="171">
        <v>1</v>
      </c>
      <c r="AI31" s="171">
        <v>0</v>
      </c>
      <c r="AJ31" s="72" t="s">
        <v>3263</v>
      </c>
      <c r="AK31" s="97">
        <f>IF(Q31="SOPORTE_TELEFÓNICO",'BASE LIQUIDACION REDEBAN 2025'!$B$19,IF(Q31="ENVÍO",'BASE LIQUIDACION REDEBAN 2025'!$C$2,IF(AF31="TIPO I",'BASE LIQUIDACION REDEBAN 2025'!$C$2,IF(AF31="TIPO II",'BASE LIQUIDACION REDEBAN 2025'!$C$3,IF(AF31="TIPO III",'BASE LIQUIDACION REDEBAN 2025'!$C$4,IF(AF31="TIPO IV",'BASE LIQUIDACION REDEBAN 2025'!$C$5,IF(AG31="AEREO",'BASE LIQUIDACION REDEBAN 2025'!$B$6,'BASE LIQUIDACION REDEBAN 2025'!$C$5)))))))</f>
        <v>65960.072302</v>
      </c>
      <c r="AL31" s="97">
        <f>IF(OR(Q31="SOPORTE_TELEFÓNICO",Q31="ENVÍO"),0,IF(AF31="TIPO I",'BASE LIQUIDACION REDEBAN 2025'!$B$10,IF(AF31="TIPO II",'BASE LIQUIDACION REDEBAN 2025'!$B$11,IF(AF31="TIPO III",'BASE LIQUIDACION REDEBAN 2025'!$B$12,'BASE LIQUIDACION REDEBAN 2025'!$B$13))))</f>
        <v>75096.394270399993</v>
      </c>
      <c r="AM31" s="97">
        <f t="shared" si="0"/>
        <v>65960.072302</v>
      </c>
    </row>
    <row r="32" spans="1:39" s="85" customFormat="1" ht="13.15">
      <c r="A32" s="171" t="s">
        <v>76</v>
      </c>
      <c r="B32" s="10" t="str">
        <f>VLOOKUP(A32,'CENTRO DE COSTOS'!A:D,4,FALSE)</f>
        <v>DIEGO FERNANDO HENAO CARDONA</v>
      </c>
      <c r="C32" s="10" t="str">
        <f>VLOOKUP(A32,'CENTRO DE COSTOS'!A:D,2,FALSE)</f>
        <v>0004-0003</v>
      </c>
      <c r="D32" s="171">
        <v>76001</v>
      </c>
      <c r="E32" s="171">
        <v>2245108</v>
      </c>
      <c r="F32" s="171">
        <v>79362</v>
      </c>
      <c r="G32" s="171" t="s">
        <v>230</v>
      </c>
      <c r="H32" s="171" t="s">
        <v>76</v>
      </c>
      <c r="I32" s="171" t="s">
        <v>3380</v>
      </c>
      <c r="J32" s="10" t="s">
        <v>167</v>
      </c>
      <c r="K32" s="171">
        <v>2245108</v>
      </c>
      <c r="L32" s="171" t="s">
        <v>3381</v>
      </c>
      <c r="M32" s="172">
        <v>45811.472222222219</v>
      </c>
      <c r="N32" s="172">
        <v>45811.546238425923</v>
      </c>
      <c r="O32" s="171" t="s">
        <v>3171</v>
      </c>
      <c r="P32" s="171" t="s">
        <v>3172</v>
      </c>
      <c r="Q32" s="171" t="s">
        <v>177</v>
      </c>
      <c r="R32" s="72" t="s">
        <v>3382</v>
      </c>
      <c r="S32" s="178" t="s">
        <v>3174</v>
      </c>
      <c r="T32" s="187" t="s">
        <v>3175</v>
      </c>
      <c r="U32" s="187" t="s">
        <v>3197</v>
      </c>
      <c r="V32" s="187" t="s">
        <v>3198</v>
      </c>
      <c r="W32" s="187" t="s">
        <v>3185</v>
      </c>
      <c r="X32" s="187">
        <v>0</v>
      </c>
      <c r="Y32" s="187">
        <v>0</v>
      </c>
      <c r="Z32" s="187">
        <v>0</v>
      </c>
      <c r="AA32" s="187">
        <v>0</v>
      </c>
      <c r="AB32" s="200">
        <v>0</v>
      </c>
      <c r="AC32" s="72" t="s">
        <v>3383</v>
      </c>
      <c r="AD32" s="72">
        <v>0</v>
      </c>
      <c r="AE32" s="72">
        <v>0</v>
      </c>
      <c r="AF32" s="171" t="s">
        <v>25</v>
      </c>
      <c r="AG32" s="171" t="s">
        <v>189</v>
      </c>
      <c r="AH32" s="171">
        <v>1</v>
      </c>
      <c r="AI32" s="171">
        <v>0</v>
      </c>
      <c r="AJ32" s="72" t="s">
        <v>1025</v>
      </c>
      <c r="AK32" s="97">
        <f>IF(Q32="SOPORTE_TELEFÓNICO",'BASE LIQUIDACION REDEBAN 2025'!$B$19,IF(Q32="ENVÍO",'BASE LIQUIDACION REDEBAN 2025'!$C$2,IF(AF32="TIPO I",'BASE LIQUIDACION REDEBAN 2025'!$C$2,IF(AF32="TIPO II",'BASE LIQUIDACION REDEBAN 2025'!$C$3,IF(AF32="TIPO III",'BASE LIQUIDACION REDEBAN 2025'!$C$4,IF(AF32="TIPO IV",'BASE LIQUIDACION REDEBAN 2025'!$C$5,IF(AG32="AEREO",'BASE LIQUIDACION REDEBAN 2025'!$B$6,'BASE LIQUIDACION REDEBAN 2025'!$C$5)))))))</f>
        <v>65960.072302</v>
      </c>
      <c r="AL32" s="97">
        <f>IF(OR(Q32="SOPORTE_TELEFÓNICO",Q32="ENVÍO"),0,IF(AF32="TIPO I",'BASE LIQUIDACION REDEBAN 2025'!$B$10,IF(AF32="TIPO II",'BASE LIQUIDACION REDEBAN 2025'!$B$11,IF(AF32="TIPO III",'BASE LIQUIDACION REDEBAN 2025'!$B$12,'BASE LIQUIDACION REDEBAN 2025'!$B$13))))</f>
        <v>75096.394270399993</v>
      </c>
      <c r="AM32" s="97">
        <f t="shared" si="0"/>
        <v>65960.072302</v>
      </c>
    </row>
    <row r="33" spans="1:39" s="85" customFormat="1" ht="13.15">
      <c r="A33" s="171" t="s">
        <v>60</v>
      </c>
      <c r="B33" s="10" t="str">
        <f>VLOOKUP(A33,'CENTRO DE COSTOS'!A:D,4,FALSE)</f>
        <v>JUAN SEBASTIÁN RÍOS CASTRILLÓN</v>
      </c>
      <c r="C33" s="10" t="str">
        <f>VLOOKUP(A33,'CENTRO DE COSTOS'!A:D,2,FALSE)</f>
        <v>0004-0005</v>
      </c>
      <c r="D33" s="171">
        <v>5480</v>
      </c>
      <c r="E33" s="171">
        <v>2239484</v>
      </c>
      <c r="F33" s="171">
        <v>41371</v>
      </c>
      <c r="G33" s="171" t="s">
        <v>290</v>
      </c>
      <c r="H33" s="171" t="s">
        <v>3384</v>
      </c>
      <c r="I33" s="171" t="s">
        <v>3385</v>
      </c>
      <c r="J33" s="10" t="s">
        <v>167</v>
      </c>
      <c r="K33" s="171">
        <v>2239484</v>
      </c>
      <c r="L33" s="171" t="s">
        <v>3386</v>
      </c>
      <c r="M33" s="172">
        <v>45809.618750000001</v>
      </c>
      <c r="N33" s="172">
        <v>45811.600011574075</v>
      </c>
      <c r="O33" s="171" t="s">
        <v>3171</v>
      </c>
      <c r="P33" s="171" t="s">
        <v>3172</v>
      </c>
      <c r="Q33" s="171" t="s">
        <v>177</v>
      </c>
      <c r="R33" s="72" t="s">
        <v>3387</v>
      </c>
      <c r="S33" s="178" t="s">
        <v>3174</v>
      </c>
      <c r="T33" s="187" t="s">
        <v>3190</v>
      </c>
      <c r="U33" s="187" t="s">
        <v>3191</v>
      </c>
      <c r="V33" s="187" t="s">
        <v>3192</v>
      </c>
      <c r="W33" s="187" t="s">
        <v>3215</v>
      </c>
      <c r="X33" s="187" t="s">
        <v>3388</v>
      </c>
      <c r="Y33" s="187">
        <v>0</v>
      </c>
      <c r="Z33" s="187">
        <v>0</v>
      </c>
      <c r="AA33" s="187">
        <v>0</v>
      </c>
      <c r="AB33" s="200">
        <v>0</v>
      </c>
      <c r="AC33" s="72" t="s">
        <v>3389</v>
      </c>
      <c r="AD33" s="72" t="s">
        <v>3390</v>
      </c>
      <c r="AE33" s="72" t="s">
        <v>3391</v>
      </c>
      <c r="AF33" s="171" t="s">
        <v>28</v>
      </c>
      <c r="AG33" s="171" t="s">
        <v>189</v>
      </c>
      <c r="AH33" s="171">
        <v>1</v>
      </c>
      <c r="AI33" s="171">
        <v>0</v>
      </c>
      <c r="AJ33" s="72" t="s">
        <v>1943</v>
      </c>
      <c r="AK33" s="97">
        <f>IF(Q33="SOPORTE_TELEFÓNICO",'BASE LIQUIDACION REDEBAN 2025'!$B$19,IF(Q33="ENVÍO",'BASE LIQUIDACION REDEBAN 2025'!$C$2,IF(AF33="TIPO I",'BASE LIQUIDACION REDEBAN 2025'!$C$2,IF(AF33="TIPO II",'BASE LIQUIDACION REDEBAN 2025'!$C$3,IF(AF33="TIPO III",'BASE LIQUIDACION REDEBAN 2025'!$C$4,IF(AF33="TIPO IV",'BASE LIQUIDACION REDEBAN 2025'!$C$5,IF(AG33="AEREO",'BASE LIQUIDACION REDEBAN 2025'!$B$6,'BASE LIQUIDACION REDEBAN 2025'!$C$5)))))))</f>
        <v>144967.87232000002</v>
      </c>
      <c r="AL33" s="97">
        <f>IF(OR(Q33="SOPORTE_TELEFÓNICO",Q33="ENVÍO"),0,IF(AF33="TIPO I",'BASE LIQUIDACION REDEBAN 2025'!$B$10,IF(AF33="TIPO II",'BASE LIQUIDACION REDEBAN 2025'!$B$11,IF(AF33="TIPO III",'BASE LIQUIDACION REDEBAN 2025'!$B$12,'BASE LIQUIDACION REDEBAN 2025'!$B$13))))</f>
        <v>140395.6348884</v>
      </c>
      <c r="AM33" s="97">
        <f t="shared" si="0"/>
        <v>144967.87232000002</v>
      </c>
    </row>
    <row r="34" spans="1:39" s="85" customFormat="1" ht="13.15">
      <c r="A34" s="171" t="s">
        <v>94</v>
      </c>
      <c r="B34" s="10" t="str">
        <f>VLOOKUP(A34,'CENTRO DE COSTOS'!A:D,4,FALSE)</f>
        <v>DIEGO FERNANDO HENAO CARDONA</v>
      </c>
      <c r="C34" s="10" t="str">
        <f>VLOOKUP(A34,'CENTRO DE COSTOS'!A:D,2,FALSE)</f>
        <v>0004-0002</v>
      </c>
      <c r="D34" s="171">
        <v>66170</v>
      </c>
      <c r="E34" s="171">
        <v>2238835</v>
      </c>
      <c r="F34" s="171">
        <v>79380</v>
      </c>
      <c r="G34" s="171" t="s">
        <v>450</v>
      </c>
      <c r="H34" s="171" t="s">
        <v>2856</v>
      </c>
      <c r="I34" s="171" t="s">
        <v>3392</v>
      </c>
      <c r="J34" s="10" t="s">
        <v>167</v>
      </c>
      <c r="K34" s="171">
        <v>2238835</v>
      </c>
      <c r="L34" s="171" t="s">
        <v>3393</v>
      </c>
      <c r="M34" s="172">
        <v>45808.699305555558</v>
      </c>
      <c r="N34" s="172">
        <v>45811.617766203701</v>
      </c>
      <c r="O34" s="171" t="s">
        <v>3171</v>
      </c>
      <c r="P34" s="171" t="s">
        <v>3172</v>
      </c>
      <c r="Q34" s="171" t="s">
        <v>177</v>
      </c>
      <c r="R34" s="72" t="s">
        <v>3394</v>
      </c>
      <c r="S34" s="178" t="s">
        <v>3174</v>
      </c>
      <c r="T34" s="187" t="s">
        <v>3190</v>
      </c>
      <c r="U34" s="187" t="s">
        <v>3191</v>
      </c>
      <c r="V34" s="187" t="s">
        <v>3192</v>
      </c>
      <c r="W34" s="187" t="s">
        <v>3215</v>
      </c>
      <c r="X34" s="187" t="s">
        <v>3388</v>
      </c>
      <c r="Y34" s="187">
        <v>0</v>
      </c>
      <c r="Z34" s="187">
        <v>0</v>
      </c>
      <c r="AA34" s="187">
        <v>0</v>
      </c>
      <c r="AB34" s="200">
        <v>0</v>
      </c>
      <c r="AC34" s="72" t="s">
        <v>3395</v>
      </c>
      <c r="AD34" s="72" t="s">
        <v>3396</v>
      </c>
      <c r="AE34" s="72" t="s">
        <v>3397</v>
      </c>
      <c r="AF34" s="171" t="s">
        <v>25</v>
      </c>
      <c r="AG34" s="171" t="s">
        <v>189</v>
      </c>
      <c r="AH34" s="171">
        <v>1</v>
      </c>
      <c r="AI34" s="171">
        <v>0</v>
      </c>
      <c r="AJ34" s="72" t="s">
        <v>993</v>
      </c>
      <c r="AK34" s="97">
        <f>IF(Q34="SOPORTE_TELEFÓNICO",'BASE LIQUIDACION REDEBAN 2025'!$B$19,IF(Q34="ENVÍO",'BASE LIQUIDACION REDEBAN 2025'!$C$2,IF(AF34="TIPO I",'BASE LIQUIDACION REDEBAN 2025'!$C$2,IF(AF34="TIPO II",'BASE LIQUIDACION REDEBAN 2025'!$C$3,IF(AF34="TIPO III",'BASE LIQUIDACION REDEBAN 2025'!$C$4,IF(AF34="TIPO IV",'BASE LIQUIDACION REDEBAN 2025'!$C$5,IF(AG34="AEREO",'BASE LIQUIDACION REDEBAN 2025'!$B$6,'BASE LIQUIDACION REDEBAN 2025'!$C$5)))))))</f>
        <v>65960.072302</v>
      </c>
      <c r="AL34" s="97">
        <f>IF(OR(Q34="SOPORTE_TELEFÓNICO",Q34="ENVÍO"),0,IF(AF34="TIPO I",'BASE LIQUIDACION REDEBAN 2025'!$B$10,IF(AF34="TIPO II",'BASE LIQUIDACION REDEBAN 2025'!$B$11,IF(AF34="TIPO III",'BASE LIQUIDACION REDEBAN 2025'!$B$12,'BASE LIQUIDACION REDEBAN 2025'!$B$13))))</f>
        <v>75096.394270399993</v>
      </c>
      <c r="AM34" s="97">
        <f t="shared" si="0"/>
        <v>65960.072302</v>
      </c>
    </row>
    <row r="35" spans="1:39" s="85" customFormat="1" ht="13.15">
      <c r="A35" s="171" t="s">
        <v>100</v>
      </c>
      <c r="B35" s="10" t="str">
        <f>VLOOKUP(A35,'CENTRO DE COSTOS'!A:D,4,FALSE)</f>
        <v>KEVIN ALEXIS CORZO BUSTOS</v>
      </c>
      <c r="C35" s="10" t="str">
        <f>VLOOKUP(A35,'CENTRO DE COSTOS'!A:D,2,FALSE)</f>
        <v>0004-0007</v>
      </c>
      <c r="D35" s="171">
        <v>50001</v>
      </c>
      <c r="E35" s="171">
        <v>2239486</v>
      </c>
      <c r="F35" s="171">
        <v>31710</v>
      </c>
      <c r="G35" s="171" t="s">
        <v>192</v>
      </c>
      <c r="H35" s="171" t="s">
        <v>100</v>
      </c>
      <c r="I35" s="171" t="s">
        <v>3398</v>
      </c>
      <c r="J35" s="10" t="s">
        <v>167</v>
      </c>
      <c r="K35" s="171">
        <v>2239486</v>
      </c>
      <c r="L35" s="171" t="s">
        <v>3399</v>
      </c>
      <c r="M35" s="172">
        <v>45809.619444444441</v>
      </c>
      <c r="N35" s="172">
        <v>45811.621215277781</v>
      </c>
      <c r="O35" s="171" t="s">
        <v>3171</v>
      </c>
      <c r="P35" s="171" t="s">
        <v>3172</v>
      </c>
      <c r="Q35" s="171" t="s">
        <v>177</v>
      </c>
      <c r="R35" s="72" t="s">
        <v>3400</v>
      </c>
      <c r="S35" s="178" t="s">
        <v>3174</v>
      </c>
      <c r="T35" s="187" t="s">
        <v>3190</v>
      </c>
      <c r="U35" s="187" t="s">
        <v>3252</v>
      </c>
      <c r="V35" s="187" t="s">
        <v>3192</v>
      </c>
      <c r="W35" s="187" t="s">
        <v>3215</v>
      </c>
      <c r="X35" s="187" t="s">
        <v>3401</v>
      </c>
      <c r="Y35" s="187" t="s">
        <v>3402</v>
      </c>
      <c r="Z35" s="187" t="s">
        <v>3403</v>
      </c>
      <c r="AA35" s="187">
        <v>0</v>
      </c>
      <c r="AB35" s="200">
        <v>0</v>
      </c>
      <c r="AC35" s="72" t="s">
        <v>3404</v>
      </c>
      <c r="AD35" s="72" t="s">
        <v>3405</v>
      </c>
      <c r="AE35" s="72" t="s">
        <v>3406</v>
      </c>
      <c r="AF35" s="171" t="s">
        <v>25</v>
      </c>
      <c r="AG35" s="171" t="s">
        <v>189</v>
      </c>
      <c r="AH35" s="171">
        <v>1</v>
      </c>
      <c r="AI35" s="171">
        <v>0</v>
      </c>
      <c r="AJ35" s="72" t="s">
        <v>3368</v>
      </c>
      <c r="AK35" s="97">
        <f>IF(Q35="SOPORTE_TELEFÓNICO",'BASE LIQUIDACION REDEBAN 2025'!$B$19,IF(Q35="ENVÍO",'BASE LIQUIDACION REDEBAN 2025'!$C$2,IF(AF35="TIPO I",'BASE LIQUIDACION REDEBAN 2025'!$C$2,IF(AF35="TIPO II",'BASE LIQUIDACION REDEBAN 2025'!$C$3,IF(AF35="TIPO III",'BASE LIQUIDACION REDEBAN 2025'!$C$4,IF(AF35="TIPO IV",'BASE LIQUIDACION REDEBAN 2025'!$C$5,IF(AG35="AEREO",'BASE LIQUIDACION REDEBAN 2025'!$B$6,'BASE LIQUIDACION REDEBAN 2025'!$C$5)))))))</f>
        <v>65960.072302</v>
      </c>
      <c r="AL35" s="97">
        <f>IF(OR(Q35="SOPORTE_TELEFÓNICO",Q35="ENVÍO"),0,IF(AF35="TIPO I",'BASE LIQUIDACION REDEBAN 2025'!$B$10,IF(AF35="TIPO II",'BASE LIQUIDACION REDEBAN 2025'!$B$11,IF(AF35="TIPO III",'BASE LIQUIDACION REDEBAN 2025'!$B$12,'BASE LIQUIDACION REDEBAN 2025'!$B$13))))</f>
        <v>75096.394270399993</v>
      </c>
      <c r="AM35" s="97">
        <f t="shared" si="0"/>
        <v>65960.072302</v>
      </c>
    </row>
    <row r="36" spans="1:39" s="85" customFormat="1" ht="13.15">
      <c r="A36" s="171" t="s">
        <v>68</v>
      </c>
      <c r="B36" s="10" t="str">
        <f>VLOOKUP(A36,'CENTRO DE COSTOS'!A:D,4,FALSE)</f>
        <v>WILLIAM ASDRUBAL ROZO ROZO</v>
      </c>
      <c r="C36" s="10" t="str">
        <f>VLOOKUP(A36,'CENTRO DE COSTOS'!A:D,2,FALSE)</f>
        <v>0004-0004</v>
      </c>
      <c r="D36" s="171">
        <v>11001</v>
      </c>
      <c r="E36" s="171">
        <v>2240965</v>
      </c>
      <c r="F36" s="171">
        <v>76534</v>
      </c>
      <c r="G36" s="171" t="s">
        <v>298</v>
      </c>
      <c r="H36" s="171" t="s">
        <v>68</v>
      </c>
      <c r="I36" s="171" t="s">
        <v>3407</v>
      </c>
      <c r="J36" s="10" t="s">
        <v>167</v>
      </c>
      <c r="K36" s="171">
        <v>2240965</v>
      </c>
      <c r="L36" s="171" t="s">
        <v>3408</v>
      </c>
      <c r="M36" s="172">
        <v>45810.629166666666</v>
      </c>
      <c r="N36" s="172">
        <v>45811.625300925924</v>
      </c>
      <c r="O36" s="171" t="s">
        <v>3171</v>
      </c>
      <c r="P36" s="171" t="s">
        <v>3172</v>
      </c>
      <c r="Q36" s="171" t="s">
        <v>177</v>
      </c>
      <c r="R36" s="72" t="s">
        <v>3409</v>
      </c>
      <c r="S36" s="178" t="s">
        <v>3174</v>
      </c>
      <c r="T36" s="187" t="s">
        <v>3190</v>
      </c>
      <c r="U36" s="187" t="s">
        <v>3331</v>
      </c>
      <c r="V36" s="187" t="s">
        <v>3192</v>
      </c>
      <c r="W36" s="187" t="s">
        <v>3215</v>
      </c>
      <c r="X36" s="187">
        <v>0</v>
      </c>
      <c r="Y36" s="187">
        <v>0</v>
      </c>
      <c r="Z36" s="187">
        <v>0</v>
      </c>
      <c r="AA36" s="187" t="s">
        <v>3332</v>
      </c>
      <c r="AB36" s="200">
        <v>0</v>
      </c>
      <c r="AC36" s="72" t="s">
        <v>3410</v>
      </c>
      <c r="AD36" s="72" t="s">
        <v>3411</v>
      </c>
      <c r="AE36" s="72" t="s">
        <v>3412</v>
      </c>
      <c r="AF36" s="171" t="s">
        <v>25</v>
      </c>
      <c r="AG36" s="171" t="s">
        <v>189</v>
      </c>
      <c r="AH36" s="171">
        <v>1</v>
      </c>
      <c r="AI36" s="171">
        <v>0</v>
      </c>
      <c r="AJ36" s="72" t="s">
        <v>3413</v>
      </c>
      <c r="AK36" s="97">
        <f>IF(Q36="SOPORTE_TELEFÓNICO",'BASE LIQUIDACION REDEBAN 2025'!$B$19,IF(Q36="ENVÍO",'BASE LIQUIDACION REDEBAN 2025'!$C$2,IF(AF36="TIPO I",'BASE LIQUIDACION REDEBAN 2025'!$C$2,IF(AF36="TIPO II",'BASE LIQUIDACION REDEBAN 2025'!$C$3,IF(AF36="TIPO III",'BASE LIQUIDACION REDEBAN 2025'!$C$4,IF(AF36="TIPO IV",'BASE LIQUIDACION REDEBAN 2025'!$C$5,IF(AG36="AEREO",'BASE LIQUIDACION REDEBAN 2025'!$B$6,'BASE LIQUIDACION REDEBAN 2025'!$C$5)))))))</f>
        <v>65960.072302</v>
      </c>
      <c r="AL36" s="97">
        <f>IF(OR(Q36="SOPORTE_TELEFÓNICO",Q36="ENVÍO"),0,IF(AF36="TIPO I",'BASE LIQUIDACION REDEBAN 2025'!$B$10,IF(AF36="TIPO II",'BASE LIQUIDACION REDEBAN 2025'!$B$11,IF(AF36="TIPO III",'BASE LIQUIDACION REDEBAN 2025'!$B$12,'BASE LIQUIDACION REDEBAN 2025'!$B$13))))</f>
        <v>75096.394270399993</v>
      </c>
      <c r="AM36" s="97">
        <f t="shared" si="0"/>
        <v>65960.072302</v>
      </c>
    </row>
    <row r="37" spans="1:39" s="85" customFormat="1" ht="13.15">
      <c r="A37" s="171" t="s">
        <v>68</v>
      </c>
      <c r="B37" s="10" t="str">
        <f>VLOOKUP(A37,'CENTRO DE COSTOS'!A:D,4,FALSE)</f>
        <v>WILLIAM ASDRUBAL ROZO ROZO</v>
      </c>
      <c r="C37" s="10" t="str">
        <f>VLOOKUP(A37,'CENTRO DE COSTOS'!A:D,2,FALSE)</f>
        <v>0004-0004</v>
      </c>
      <c r="D37" s="171">
        <v>11001</v>
      </c>
      <c r="E37" s="171">
        <v>2242701</v>
      </c>
      <c r="F37" s="171">
        <v>25837</v>
      </c>
      <c r="G37" s="171" t="s">
        <v>298</v>
      </c>
      <c r="H37" s="171" t="s">
        <v>68</v>
      </c>
      <c r="I37" s="171" t="s">
        <v>3414</v>
      </c>
      <c r="J37" s="10" t="s">
        <v>167</v>
      </c>
      <c r="K37" s="171">
        <v>2242701</v>
      </c>
      <c r="L37" s="171" t="s">
        <v>3415</v>
      </c>
      <c r="M37" s="172">
        <v>45811.375</v>
      </c>
      <c r="N37" s="172">
        <v>45811.634722222225</v>
      </c>
      <c r="O37" s="171" t="s">
        <v>3171</v>
      </c>
      <c r="P37" s="171" t="s">
        <v>3172</v>
      </c>
      <c r="Q37" s="171" t="s">
        <v>177</v>
      </c>
      <c r="R37" s="72" t="s">
        <v>3416</v>
      </c>
      <c r="S37" s="178" t="s">
        <v>3174</v>
      </c>
      <c r="T37" s="187" t="s">
        <v>3190</v>
      </c>
      <c r="U37" s="187" t="s">
        <v>3213</v>
      </c>
      <c r="V37" s="187" t="s">
        <v>3192</v>
      </c>
      <c r="W37" s="187" t="s">
        <v>3215</v>
      </c>
      <c r="X37" s="187" t="s">
        <v>3417</v>
      </c>
      <c r="Y37" s="187">
        <v>0</v>
      </c>
      <c r="Z37" s="187">
        <v>0</v>
      </c>
      <c r="AA37" s="187">
        <v>0</v>
      </c>
      <c r="AB37" s="200">
        <v>0</v>
      </c>
      <c r="AC37" s="72" t="s">
        <v>3418</v>
      </c>
      <c r="AD37" s="72" t="s">
        <v>3419</v>
      </c>
      <c r="AE37" s="72" t="s">
        <v>3420</v>
      </c>
      <c r="AF37" s="171" t="s">
        <v>25</v>
      </c>
      <c r="AG37" s="171" t="s">
        <v>189</v>
      </c>
      <c r="AH37" s="171">
        <v>1</v>
      </c>
      <c r="AI37" s="171">
        <v>0</v>
      </c>
      <c r="AJ37" s="72" t="s">
        <v>608</v>
      </c>
      <c r="AK37" s="97">
        <f>IF(Q37="SOPORTE_TELEFÓNICO",'BASE LIQUIDACION REDEBAN 2025'!$B$19,IF(Q37="ENVÍO",'BASE LIQUIDACION REDEBAN 2025'!$C$2,IF(AF37="TIPO I",'BASE LIQUIDACION REDEBAN 2025'!$C$2,IF(AF37="TIPO II",'BASE LIQUIDACION REDEBAN 2025'!$C$3,IF(AF37="TIPO III",'BASE LIQUIDACION REDEBAN 2025'!$C$4,IF(AF37="TIPO IV",'BASE LIQUIDACION REDEBAN 2025'!$C$5,IF(AG37="AEREO",'BASE LIQUIDACION REDEBAN 2025'!$B$6,'BASE LIQUIDACION REDEBAN 2025'!$C$5)))))))</f>
        <v>65960.072302</v>
      </c>
      <c r="AL37" s="97">
        <f>IF(OR(Q37="SOPORTE_TELEFÓNICO",Q37="ENVÍO"),0,IF(AF37="TIPO I",'BASE LIQUIDACION REDEBAN 2025'!$B$10,IF(AF37="TIPO II",'BASE LIQUIDACION REDEBAN 2025'!$B$11,IF(AF37="TIPO III",'BASE LIQUIDACION REDEBAN 2025'!$B$12,'BASE LIQUIDACION REDEBAN 2025'!$B$13))))</f>
        <v>75096.394270399993</v>
      </c>
      <c r="AM37" s="97">
        <f t="shared" si="0"/>
        <v>65960.072302</v>
      </c>
    </row>
    <row r="38" spans="1:39" s="85" customFormat="1" ht="13.15">
      <c r="A38" s="171" t="s">
        <v>90</v>
      </c>
      <c r="B38" s="10" t="str">
        <f>VLOOKUP(A38,'CENTRO DE COSTOS'!A:D,4,FALSE)</f>
        <v>JUAN SEBASTIÁN RÍOS CASTRILLÓN</v>
      </c>
      <c r="C38" s="10" t="str">
        <f>VLOOKUP(A38,'CENTRO DE COSTOS'!A:D,2,FALSE)</f>
        <v>0004-0005</v>
      </c>
      <c r="D38" s="171">
        <v>5001</v>
      </c>
      <c r="E38" s="171">
        <v>2243621</v>
      </c>
      <c r="F38" s="171">
        <v>69352</v>
      </c>
      <c r="G38" s="171" t="s">
        <v>290</v>
      </c>
      <c r="H38" s="171" t="s">
        <v>90</v>
      </c>
      <c r="I38" s="171" t="s">
        <v>3421</v>
      </c>
      <c r="J38" s="10" t="s">
        <v>167</v>
      </c>
      <c r="K38" s="171">
        <v>2243621</v>
      </c>
      <c r="L38" s="171" t="s">
        <v>3422</v>
      </c>
      <c r="M38" s="172">
        <v>45811.414583333331</v>
      </c>
      <c r="N38" s="172">
        <v>45811.638194444444</v>
      </c>
      <c r="O38" s="171" t="s">
        <v>3171</v>
      </c>
      <c r="P38" s="171" t="s">
        <v>3172</v>
      </c>
      <c r="Q38" s="171" t="s">
        <v>177</v>
      </c>
      <c r="R38" s="72" t="s">
        <v>3423</v>
      </c>
      <c r="S38" s="178" t="s">
        <v>3174</v>
      </c>
      <c r="T38" s="187" t="s">
        <v>3190</v>
      </c>
      <c r="U38" s="187" t="s">
        <v>3197</v>
      </c>
      <c r="V38" s="187" t="s">
        <v>3424</v>
      </c>
      <c r="W38" s="187" t="s">
        <v>3215</v>
      </c>
      <c r="X38" s="187">
        <v>0</v>
      </c>
      <c r="Y38" s="187" t="s">
        <v>3425</v>
      </c>
      <c r="Z38" s="187">
        <v>0</v>
      </c>
      <c r="AA38" s="187">
        <v>0</v>
      </c>
      <c r="AB38" s="200">
        <v>0</v>
      </c>
      <c r="AC38" s="72" t="s">
        <v>3426</v>
      </c>
      <c r="AD38" s="72" t="s">
        <v>3427</v>
      </c>
      <c r="AE38" s="72" t="s">
        <v>3428</v>
      </c>
      <c r="AF38" s="171" t="s">
        <v>25</v>
      </c>
      <c r="AG38" s="171" t="s">
        <v>189</v>
      </c>
      <c r="AH38" s="171">
        <v>1</v>
      </c>
      <c r="AI38" s="171">
        <v>0</v>
      </c>
      <c r="AJ38" s="72" t="s">
        <v>3341</v>
      </c>
      <c r="AK38" s="97">
        <f>IF(Q38="SOPORTE_TELEFÓNICO",'BASE LIQUIDACION REDEBAN 2025'!$B$19,IF(Q38="ENVÍO",'BASE LIQUIDACION REDEBAN 2025'!$C$2,IF(AF38="TIPO I",'BASE LIQUIDACION REDEBAN 2025'!$C$2,IF(AF38="TIPO II",'BASE LIQUIDACION REDEBAN 2025'!$C$3,IF(AF38="TIPO III",'BASE LIQUIDACION REDEBAN 2025'!$C$4,IF(AF38="TIPO IV",'BASE LIQUIDACION REDEBAN 2025'!$C$5,IF(AG38="AEREO",'BASE LIQUIDACION REDEBAN 2025'!$B$6,'BASE LIQUIDACION REDEBAN 2025'!$C$5)))))))</f>
        <v>65960.072302</v>
      </c>
      <c r="AL38" s="97">
        <f>IF(OR(Q38="SOPORTE_TELEFÓNICO",Q38="ENVÍO"),0,IF(AF38="TIPO I",'BASE LIQUIDACION REDEBAN 2025'!$B$10,IF(AF38="TIPO II",'BASE LIQUIDACION REDEBAN 2025'!$B$11,IF(AF38="TIPO III",'BASE LIQUIDACION REDEBAN 2025'!$B$12,'BASE LIQUIDACION REDEBAN 2025'!$B$13))))</f>
        <v>75096.394270399993</v>
      </c>
      <c r="AM38" s="97">
        <f t="shared" si="0"/>
        <v>65960.072302</v>
      </c>
    </row>
    <row r="39" spans="1:39" s="85" customFormat="1" ht="13.15">
      <c r="A39" s="171" t="s">
        <v>80</v>
      </c>
      <c r="B39" s="10" t="str">
        <f>VLOOKUP(A39,'CENTRO DE COSTOS'!A:D,4,FALSE)</f>
        <v>JOSE MAURICIO HERNANDEZ ROJAS</v>
      </c>
      <c r="C39" s="10" t="str">
        <f>VLOOKUP(A39,'CENTRO DE COSTOS'!A:D,2,FALSE)</f>
        <v>0004-0001</v>
      </c>
      <c r="D39" s="171">
        <v>13001</v>
      </c>
      <c r="E39" s="171">
        <v>2243615</v>
      </c>
      <c r="F39" s="171">
        <v>78000</v>
      </c>
      <c r="G39" s="171" t="s">
        <v>364</v>
      </c>
      <c r="H39" s="171" t="s">
        <v>80</v>
      </c>
      <c r="I39" s="171" t="s">
        <v>3429</v>
      </c>
      <c r="J39" s="10" t="s">
        <v>167</v>
      </c>
      <c r="K39" s="171">
        <v>2243615</v>
      </c>
      <c r="L39" s="171" t="s">
        <v>3430</v>
      </c>
      <c r="M39" s="172">
        <v>45811.413888888892</v>
      </c>
      <c r="N39" s="172">
        <v>45811.638993055552</v>
      </c>
      <c r="O39" s="171" t="s">
        <v>3171</v>
      </c>
      <c r="P39" s="171" t="s">
        <v>3172</v>
      </c>
      <c r="Q39" s="171" t="s">
        <v>177</v>
      </c>
      <c r="R39" s="72" t="s">
        <v>3431</v>
      </c>
      <c r="S39" s="178" t="s">
        <v>3174</v>
      </c>
      <c r="T39" s="187" t="s">
        <v>3190</v>
      </c>
      <c r="U39" s="187" t="s">
        <v>3284</v>
      </c>
      <c r="V39" s="187" t="s">
        <v>3284</v>
      </c>
      <c r="W39" s="187" t="s">
        <v>3215</v>
      </c>
      <c r="X39" s="187" t="s">
        <v>3267</v>
      </c>
      <c r="Y39" s="187">
        <v>0</v>
      </c>
      <c r="Z39" s="187">
        <v>0</v>
      </c>
      <c r="AA39" s="187">
        <v>0</v>
      </c>
      <c r="AB39" s="200">
        <v>0</v>
      </c>
      <c r="AC39" s="72" t="s">
        <v>3432</v>
      </c>
      <c r="AD39" s="72" t="s">
        <v>3433</v>
      </c>
      <c r="AE39" s="72" t="s">
        <v>3434</v>
      </c>
      <c r="AF39" s="171" t="s">
        <v>25</v>
      </c>
      <c r="AG39" s="171" t="s">
        <v>189</v>
      </c>
      <c r="AH39" s="171">
        <v>1</v>
      </c>
      <c r="AI39" s="171">
        <v>0</v>
      </c>
      <c r="AJ39" s="72" t="s">
        <v>367</v>
      </c>
      <c r="AK39" s="97">
        <f>IF(Q39="SOPORTE_TELEFÓNICO",'BASE LIQUIDACION REDEBAN 2025'!$B$19,IF(Q39="ENVÍO",'BASE LIQUIDACION REDEBAN 2025'!$C$2,IF(AF39="TIPO I",'BASE LIQUIDACION REDEBAN 2025'!$C$2,IF(AF39="TIPO II",'BASE LIQUIDACION REDEBAN 2025'!$C$3,IF(AF39="TIPO III",'BASE LIQUIDACION REDEBAN 2025'!$C$4,IF(AF39="TIPO IV",'BASE LIQUIDACION REDEBAN 2025'!$C$5,IF(AG39="AEREO",'BASE LIQUIDACION REDEBAN 2025'!$B$6,'BASE LIQUIDACION REDEBAN 2025'!$C$5)))))))</f>
        <v>65960.072302</v>
      </c>
      <c r="AL39" s="97">
        <f>IF(OR(Q39="SOPORTE_TELEFÓNICO",Q39="ENVÍO"),0,IF(AF39="TIPO I",'BASE LIQUIDACION REDEBAN 2025'!$B$10,IF(AF39="TIPO II",'BASE LIQUIDACION REDEBAN 2025'!$B$11,IF(AF39="TIPO III",'BASE LIQUIDACION REDEBAN 2025'!$B$12,'BASE LIQUIDACION REDEBAN 2025'!$B$13))))</f>
        <v>75096.394270399993</v>
      </c>
      <c r="AM39" s="97">
        <f t="shared" si="0"/>
        <v>65960.072302</v>
      </c>
    </row>
    <row r="40" spans="1:39" s="85" customFormat="1" ht="13.15">
      <c r="A40" s="171" t="s">
        <v>98</v>
      </c>
      <c r="B40" s="10" t="str">
        <f>VLOOKUP(A40,'CENTRO DE COSTOS'!A:D,4,FALSE)</f>
        <v>MIGUEL JULIÁN HERNÁNDEZ GUARÍN</v>
      </c>
      <c r="C40" s="10" t="str">
        <f>VLOOKUP(A40,'CENTRO DE COSTOS'!A:D,2,FALSE)</f>
        <v>0004-0008</v>
      </c>
      <c r="D40" s="171">
        <v>15104</v>
      </c>
      <c r="E40" s="171">
        <v>2240391</v>
      </c>
      <c r="F40" s="171">
        <v>65463</v>
      </c>
      <c r="G40" s="171" t="s">
        <v>371</v>
      </c>
      <c r="H40" s="171" t="s">
        <v>371</v>
      </c>
      <c r="I40" s="171" t="s">
        <v>3435</v>
      </c>
      <c r="J40" s="10" t="s">
        <v>167</v>
      </c>
      <c r="K40" s="171">
        <v>2240391</v>
      </c>
      <c r="L40" s="171" t="s">
        <v>3436</v>
      </c>
      <c r="M40" s="172">
        <v>45810.440972222219</v>
      </c>
      <c r="N40" s="172">
        <v>45811.640972222223</v>
      </c>
      <c r="O40" s="171" t="s">
        <v>3171</v>
      </c>
      <c r="P40" s="171" t="s">
        <v>3172</v>
      </c>
      <c r="Q40" s="171" t="s">
        <v>177</v>
      </c>
      <c r="R40" s="72" t="s">
        <v>3437</v>
      </c>
      <c r="S40" s="178" t="s">
        <v>3174</v>
      </c>
      <c r="T40" s="187" t="s">
        <v>3175</v>
      </c>
      <c r="U40" s="187" t="s">
        <v>3438</v>
      </c>
      <c r="V40" s="187" t="s">
        <v>3439</v>
      </c>
      <c r="W40" s="187" t="s">
        <v>3185</v>
      </c>
      <c r="X40" s="187">
        <v>0</v>
      </c>
      <c r="Y40" s="187">
        <v>0</v>
      </c>
      <c r="Z40" s="187">
        <v>0</v>
      </c>
      <c r="AA40" s="187">
        <v>0</v>
      </c>
      <c r="AB40" s="200">
        <v>0</v>
      </c>
      <c r="AC40" s="72" t="s">
        <v>3440</v>
      </c>
      <c r="AD40" s="72">
        <v>0</v>
      </c>
      <c r="AE40" s="72">
        <v>0</v>
      </c>
      <c r="AF40" s="171" t="s">
        <v>28</v>
      </c>
      <c r="AG40" s="171" t="s">
        <v>189</v>
      </c>
      <c r="AH40" s="171">
        <v>1</v>
      </c>
      <c r="AI40" s="171">
        <v>0</v>
      </c>
      <c r="AJ40" s="72" t="s">
        <v>1163</v>
      </c>
      <c r="AK40" s="97">
        <f>IF(Q40="SOPORTE_TELEFÓNICO",'BASE LIQUIDACION REDEBAN 2025'!$B$19,IF(Q40="ENVÍO",'BASE LIQUIDACION REDEBAN 2025'!$C$2,IF(AF40="TIPO I",'BASE LIQUIDACION REDEBAN 2025'!$C$2,IF(AF40="TIPO II",'BASE LIQUIDACION REDEBAN 2025'!$C$3,IF(AF40="TIPO III",'BASE LIQUIDACION REDEBAN 2025'!$C$4,IF(AF40="TIPO IV",'BASE LIQUIDACION REDEBAN 2025'!$C$5,IF(AG40="AEREO",'BASE LIQUIDACION REDEBAN 2025'!$B$6,'BASE LIQUIDACION REDEBAN 2025'!$C$5)))))))</f>
        <v>144967.87232000002</v>
      </c>
      <c r="AL40" s="97">
        <f>IF(OR(Q40="SOPORTE_TELEFÓNICO",Q40="ENVÍO"),0,IF(AF40="TIPO I",'BASE LIQUIDACION REDEBAN 2025'!$B$10,IF(AF40="TIPO II",'BASE LIQUIDACION REDEBAN 2025'!$B$11,IF(AF40="TIPO III",'BASE LIQUIDACION REDEBAN 2025'!$B$12,'BASE LIQUIDACION REDEBAN 2025'!$B$13))))</f>
        <v>140395.6348884</v>
      </c>
      <c r="AM40" s="97">
        <f t="shared" si="0"/>
        <v>144967.87232000002</v>
      </c>
    </row>
    <row r="41" spans="1:39" s="85" customFormat="1" ht="13.15">
      <c r="A41" s="171" t="s">
        <v>91</v>
      </c>
      <c r="B41" s="10" t="str">
        <f>VLOOKUP(A41,'CENTRO DE COSTOS'!A:D,4,FALSE)</f>
        <v>JOSE MAURICIO HERNANDEZ ROJAS</v>
      </c>
      <c r="C41" s="10" t="str">
        <f>VLOOKUP(A41,'CENTRO DE COSTOS'!A:D,2,FALSE)</f>
        <v>0004-0001</v>
      </c>
      <c r="D41" s="171">
        <v>5051</v>
      </c>
      <c r="E41" s="171">
        <v>2238193</v>
      </c>
      <c r="F41" s="171">
        <v>27391</v>
      </c>
      <c r="G41" s="171" t="s">
        <v>290</v>
      </c>
      <c r="H41" s="171" t="s">
        <v>3441</v>
      </c>
      <c r="I41" s="171" t="s">
        <v>3442</v>
      </c>
      <c r="J41" s="10" t="s">
        <v>167</v>
      </c>
      <c r="K41" s="171">
        <v>2238193</v>
      </c>
      <c r="L41" s="171" t="s">
        <v>3443</v>
      </c>
      <c r="M41" s="172">
        <v>45808.447222222225</v>
      </c>
      <c r="N41" s="172">
        <v>45811.653067129628</v>
      </c>
      <c r="O41" s="171" t="s">
        <v>3171</v>
      </c>
      <c r="P41" s="171" t="s">
        <v>3172</v>
      </c>
      <c r="Q41" s="171" t="s">
        <v>177</v>
      </c>
      <c r="R41" s="72" t="s">
        <v>3444</v>
      </c>
      <c r="S41" s="178" t="s">
        <v>3174</v>
      </c>
      <c r="T41" s="187" t="s">
        <v>3190</v>
      </c>
      <c r="U41" s="187" t="s">
        <v>3197</v>
      </c>
      <c r="V41" s="187" t="s">
        <v>3192</v>
      </c>
      <c r="W41" s="187" t="s">
        <v>3215</v>
      </c>
      <c r="X41" s="187">
        <v>0</v>
      </c>
      <c r="Y41" s="187" t="s">
        <v>3445</v>
      </c>
      <c r="Z41" s="187">
        <v>0</v>
      </c>
      <c r="AA41" s="187">
        <v>0</v>
      </c>
      <c r="AB41" s="200">
        <v>0</v>
      </c>
      <c r="AC41" s="72" t="s">
        <v>3446</v>
      </c>
      <c r="AD41" s="72" t="s">
        <v>3447</v>
      </c>
      <c r="AE41" s="72" t="s">
        <v>3448</v>
      </c>
      <c r="AF41" s="171" t="s">
        <v>28</v>
      </c>
      <c r="AG41" s="171" t="s">
        <v>189</v>
      </c>
      <c r="AH41" s="171">
        <v>1</v>
      </c>
      <c r="AI41" s="171">
        <v>0</v>
      </c>
      <c r="AJ41" s="72" t="s">
        <v>841</v>
      </c>
      <c r="AK41" s="97">
        <f>IF(Q41="SOPORTE_TELEFÓNICO",'BASE LIQUIDACION REDEBAN 2025'!$B$19,IF(Q41="ENVÍO",'BASE LIQUIDACION REDEBAN 2025'!$C$2,IF(AF41="TIPO I",'BASE LIQUIDACION REDEBAN 2025'!$C$2,IF(AF41="TIPO II",'BASE LIQUIDACION REDEBAN 2025'!$C$3,IF(AF41="TIPO III",'BASE LIQUIDACION REDEBAN 2025'!$C$4,IF(AF41="TIPO IV",'BASE LIQUIDACION REDEBAN 2025'!$C$5,IF(AG41="AEREO",'BASE LIQUIDACION REDEBAN 2025'!$B$6,'BASE LIQUIDACION REDEBAN 2025'!$C$5)))))))</f>
        <v>144967.87232000002</v>
      </c>
      <c r="AL41" s="97">
        <f>IF(OR(Q41="SOPORTE_TELEFÓNICO",Q41="ENVÍO"),0,IF(AF41="TIPO I",'BASE LIQUIDACION REDEBAN 2025'!$B$10,IF(AF41="TIPO II",'BASE LIQUIDACION REDEBAN 2025'!$B$11,IF(AF41="TIPO III",'BASE LIQUIDACION REDEBAN 2025'!$B$12,'BASE LIQUIDACION REDEBAN 2025'!$B$13))))</f>
        <v>140395.6348884</v>
      </c>
      <c r="AM41" s="97">
        <f t="shared" si="0"/>
        <v>144967.87232000002</v>
      </c>
    </row>
    <row r="42" spans="1:39" s="85" customFormat="1" ht="13.15">
      <c r="A42" s="171" t="s">
        <v>72</v>
      </c>
      <c r="B42" s="10" t="str">
        <f>VLOOKUP(A42,'CENTRO DE COSTOS'!A:D,4,FALSE)</f>
        <v>MIGUEL JULIÁN HERNÁNDEZ GUARÍN</v>
      </c>
      <c r="C42" s="10" t="str">
        <f>VLOOKUP(A42,'CENTRO DE COSTOS'!A:D,2,FALSE)</f>
        <v>0004-0008</v>
      </c>
      <c r="D42" s="171">
        <v>81736</v>
      </c>
      <c r="E42" s="171">
        <v>2207792</v>
      </c>
      <c r="F42" s="171">
        <v>41875</v>
      </c>
      <c r="G42" s="171" t="s">
        <v>3449</v>
      </c>
      <c r="H42" s="171" t="s">
        <v>3450</v>
      </c>
      <c r="I42" s="171" t="s">
        <v>3451</v>
      </c>
      <c r="J42" s="10" t="s">
        <v>167</v>
      </c>
      <c r="K42" s="171">
        <v>2207792</v>
      </c>
      <c r="L42" s="171" t="s">
        <v>3452</v>
      </c>
      <c r="M42" s="172">
        <v>45801.527083333334</v>
      </c>
      <c r="N42" s="172">
        <v>45811.656215277777</v>
      </c>
      <c r="O42" s="171" t="s">
        <v>3171</v>
      </c>
      <c r="P42" s="171" t="s">
        <v>3172</v>
      </c>
      <c r="Q42" s="171" t="s">
        <v>177</v>
      </c>
      <c r="R42" s="72" t="s">
        <v>3453</v>
      </c>
      <c r="S42" s="178" t="s">
        <v>3174</v>
      </c>
      <c r="T42" s="187" t="s">
        <v>3190</v>
      </c>
      <c r="U42" s="187" t="s">
        <v>3213</v>
      </c>
      <c r="V42" s="187" t="s">
        <v>3192</v>
      </c>
      <c r="W42" s="187" t="s">
        <v>3215</v>
      </c>
      <c r="X42" s="187" t="s">
        <v>3315</v>
      </c>
      <c r="Y42" s="187">
        <v>0</v>
      </c>
      <c r="Z42" s="187">
        <v>0</v>
      </c>
      <c r="AA42" s="187">
        <v>0</v>
      </c>
      <c r="AB42" s="200">
        <v>0</v>
      </c>
      <c r="AC42" s="72" t="s">
        <v>3454</v>
      </c>
      <c r="AD42" s="72" t="s">
        <v>3455</v>
      </c>
      <c r="AE42" s="72" t="s">
        <v>3456</v>
      </c>
      <c r="AF42" s="171" t="s">
        <v>175</v>
      </c>
      <c r="AG42" s="171" t="s">
        <v>227</v>
      </c>
      <c r="AH42" s="171">
        <v>1</v>
      </c>
      <c r="AI42" s="171">
        <v>0</v>
      </c>
      <c r="AJ42" s="72" t="s">
        <v>1886</v>
      </c>
      <c r="AK42" s="97">
        <f>IF(Q42="SOPORTE_TELEFÓNICO",'BASE LIQUIDACION REDEBAN 2025'!$B$19,IF(Q42="ENVÍO",'BASE LIQUIDACION REDEBAN 2025'!$C$2,IF(AF42="TIPO I",'BASE LIQUIDACION REDEBAN 2025'!$C$2,IF(AF42="TIPO II",'BASE LIQUIDACION REDEBAN 2025'!$C$3,IF(AF42="TIPO III",'BASE LIQUIDACION REDEBAN 2025'!$C$4,IF(AF42="TIPO IV",'BASE LIQUIDACION REDEBAN 2025'!$C$5,IF(AG42="AEREO",'BASE LIQUIDACION REDEBAN 2025'!$B$6,'BASE LIQUIDACION REDEBAN 2025'!$C$5)))))))</f>
        <v>988462.96268840006</v>
      </c>
      <c r="AL42" s="97">
        <f>IF(OR(Q42="SOPORTE_TELEFÓNICO",Q42="ENVÍO"),0,IF(AF42="TIPO I",'BASE LIQUIDACION REDEBAN 2025'!$B$10,IF(AF42="TIPO II",'BASE LIQUIDACION REDEBAN 2025'!$B$11,IF(AF42="TIPO III",'BASE LIQUIDACION REDEBAN 2025'!$B$12,'BASE LIQUIDACION REDEBAN 2025'!$B$13))))</f>
        <v>196536.5258152</v>
      </c>
      <c r="AM42" s="97">
        <f t="shared" si="0"/>
        <v>988462.96268840006</v>
      </c>
    </row>
    <row r="43" spans="1:39" s="85" customFormat="1" ht="13.15">
      <c r="A43" s="171" t="s">
        <v>60</v>
      </c>
      <c r="B43" s="10" t="str">
        <f>VLOOKUP(A43,'CENTRO DE COSTOS'!A:D,4,FALSE)</f>
        <v>JUAN SEBASTIÁN RÍOS CASTRILLÓN</v>
      </c>
      <c r="C43" s="10" t="str">
        <f>VLOOKUP(A43,'CENTRO DE COSTOS'!A:D,2,FALSE)</f>
        <v>0004-0005</v>
      </c>
      <c r="D43" s="171">
        <v>27135</v>
      </c>
      <c r="E43" s="171">
        <v>2231814</v>
      </c>
      <c r="F43" s="171">
        <v>61588</v>
      </c>
      <c r="G43" s="171" t="s">
        <v>208</v>
      </c>
      <c r="H43" s="171" t="s">
        <v>209</v>
      </c>
      <c r="I43" s="171" t="s">
        <v>3457</v>
      </c>
      <c r="J43" s="10" t="s">
        <v>167</v>
      </c>
      <c r="K43" s="171">
        <v>2231814</v>
      </c>
      <c r="L43" s="171" t="s">
        <v>3458</v>
      </c>
      <c r="M43" s="172">
        <v>45806.663194444445</v>
      </c>
      <c r="N43" s="172">
        <v>45811.659409722219</v>
      </c>
      <c r="O43" s="171" t="s">
        <v>3171</v>
      </c>
      <c r="P43" s="171" t="s">
        <v>3172</v>
      </c>
      <c r="Q43" s="171" t="s">
        <v>177</v>
      </c>
      <c r="R43" s="72" t="s">
        <v>3459</v>
      </c>
      <c r="S43" s="178" t="s">
        <v>3174</v>
      </c>
      <c r="T43" s="187" t="s">
        <v>3175</v>
      </c>
      <c r="U43" s="187" t="s">
        <v>3460</v>
      </c>
      <c r="V43" s="187" t="s">
        <v>3460</v>
      </c>
      <c r="W43" s="187" t="s">
        <v>3215</v>
      </c>
      <c r="X43" s="187" t="s">
        <v>3461</v>
      </c>
      <c r="Y43" s="187">
        <v>0</v>
      </c>
      <c r="Z43" s="187">
        <v>0</v>
      </c>
      <c r="AA43" s="187">
        <v>0</v>
      </c>
      <c r="AB43" s="200">
        <v>0</v>
      </c>
      <c r="AC43" s="72" t="s">
        <v>3462</v>
      </c>
      <c r="AD43" s="72" t="s">
        <v>3463</v>
      </c>
      <c r="AE43" s="72" t="s">
        <v>3464</v>
      </c>
      <c r="AF43" s="171" t="s">
        <v>32</v>
      </c>
      <c r="AG43" s="171" t="s">
        <v>189</v>
      </c>
      <c r="AH43" s="171">
        <v>1</v>
      </c>
      <c r="AI43" s="171">
        <v>0</v>
      </c>
      <c r="AJ43" s="72" t="s">
        <v>212</v>
      </c>
      <c r="AK43" s="97">
        <f>IF(Q43="SOPORTE_TELEFÓNICO",'BASE LIQUIDACION REDEBAN 2025'!$B$19,IF(Q43="ENVÍO",'BASE LIQUIDACION REDEBAN 2025'!$C$2,IF(AF43="TIPO I",'BASE LIQUIDACION REDEBAN 2025'!$C$2,IF(AF43="TIPO II",'BASE LIQUIDACION REDEBAN 2025'!$C$3,IF(AF43="TIPO III",'BASE LIQUIDACION REDEBAN 2025'!$C$4,IF(AF43="TIPO IV",'BASE LIQUIDACION REDEBAN 2025'!$C$5,IF(AG43="AEREO",'BASE LIQUIDACION REDEBAN 2025'!$B$6,'BASE LIQUIDACION REDEBAN 2025'!$C$5)))))))</f>
        <v>479588.87655000004</v>
      </c>
      <c r="AL43" s="97">
        <f>IF(OR(Q43="SOPORTE_TELEFÓNICO",Q43="ENVÍO"),0,IF(AF43="TIPO I",'BASE LIQUIDACION REDEBAN 2025'!$B$10,IF(AF43="TIPO II",'BASE LIQUIDACION REDEBAN 2025'!$B$11,IF(AF43="TIPO III",'BASE LIQUIDACION REDEBAN 2025'!$B$12,'BASE LIQUIDACION REDEBAN 2025'!$B$13))))</f>
        <v>196536.5258152</v>
      </c>
      <c r="AM43" s="97">
        <f t="shared" si="0"/>
        <v>479588.87655000004</v>
      </c>
    </row>
    <row r="44" spans="1:39" s="85" customFormat="1" ht="13.15">
      <c r="A44" s="171" t="s">
        <v>94</v>
      </c>
      <c r="B44" s="10" t="str">
        <f>VLOOKUP(A44,'CENTRO DE COSTOS'!A:D,4,FALSE)</f>
        <v>DIEGO FERNANDO HENAO CARDONA</v>
      </c>
      <c r="C44" s="10" t="str">
        <f>VLOOKUP(A44,'CENTRO DE COSTOS'!A:D,2,FALSE)</f>
        <v>0004-0002</v>
      </c>
      <c r="D44" s="171">
        <v>66001</v>
      </c>
      <c r="E44" s="171">
        <v>2243659</v>
      </c>
      <c r="F44" s="171">
        <v>41327</v>
      </c>
      <c r="G44" s="171" t="s">
        <v>450</v>
      </c>
      <c r="H44" s="171" t="s">
        <v>94</v>
      </c>
      <c r="I44" s="171" t="s">
        <v>3465</v>
      </c>
      <c r="J44" s="10" t="s">
        <v>167</v>
      </c>
      <c r="K44" s="171">
        <v>2243659</v>
      </c>
      <c r="L44" s="171" t="s">
        <v>3466</v>
      </c>
      <c r="M44" s="172">
        <v>45811.418749999997</v>
      </c>
      <c r="N44" s="172">
        <v>45811.663194444445</v>
      </c>
      <c r="O44" s="171" t="s">
        <v>3171</v>
      </c>
      <c r="P44" s="171" t="s">
        <v>3172</v>
      </c>
      <c r="Q44" s="171" t="s">
        <v>177</v>
      </c>
      <c r="R44" s="72" t="s">
        <v>3467</v>
      </c>
      <c r="S44" s="178" t="s">
        <v>3174</v>
      </c>
      <c r="T44" s="187" t="s">
        <v>3190</v>
      </c>
      <c r="U44" s="187" t="s">
        <v>3197</v>
      </c>
      <c r="V44" s="187" t="s">
        <v>3424</v>
      </c>
      <c r="W44" s="187" t="s">
        <v>3215</v>
      </c>
      <c r="X44" s="187">
        <v>0</v>
      </c>
      <c r="Y44" s="187" t="s">
        <v>3425</v>
      </c>
      <c r="Z44" s="187">
        <v>0</v>
      </c>
      <c r="AA44" s="187">
        <v>0</v>
      </c>
      <c r="AB44" s="200">
        <v>0</v>
      </c>
      <c r="AC44" s="72" t="s">
        <v>3468</v>
      </c>
      <c r="AD44" s="72" t="s">
        <v>3469</v>
      </c>
      <c r="AE44" s="72" t="s">
        <v>3470</v>
      </c>
      <c r="AF44" s="171" t="s">
        <v>25</v>
      </c>
      <c r="AG44" s="171" t="s">
        <v>189</v>
      </c>
      <c r="AH44" s="171">
        <v>1</v>
      </c>
      <c r="AI44" s="171">
        <v>0</v>
      </c>
      <c r="AJ44" s="72" t="s">
        <v>453</v>
      </c>
      <c r="AK44" s="97">
        <f>IF(Q44="SOPORTE_TELEFÓNICO",'BASE LIQUIDACION REDEBAN 2025'!$B$19,IF(Q44="ENVÍO",'BASE LIQUIDACION REDEBAN 2025'!$C$2,IF(AF44="TIPO I",'BASE LIQUIDACION REDEBAN 2025'!$C$2,IF(AF44="TIPO II",'BASE LIQUIDACION REDEBAN 2025'!$C$3,IF(AF44="TIPO III",'BASE LIQUIDACION REDEBAN 2025'!$C$4,IF(AF44="TIPO IV",'BASE LIQUIDACION REDEBAN 2025'!$C$5,IF(AG44="AEREO",'BASE LIQUIDACION REDEBAN 2025'!$B$6,'BASE LIQUIDACION REDEBAN 2025'!$C$5)))))))</f>
        <v>65960.072302</v>
      </c>
      <c r="AL44" s="97">
        <f>IF(OR(Q44="SOPORTE_TELEFÓNICO",Q44="ENVÍO"),0,IF(AF44="TIPO I",'BASE LIQUIDACION REDEBAN 2025'!$B$10,IF(AF44="TIPO II",'BASE LIQUIDACION REDEBAN 2025'!$B$11,IF(AF44="TIPO III",'BASE LIQUIDACION REDEBAN 2025'!$B$12,'BASE LIQUIDACION REDEBAN 2025'!$B$13))))</f>
        <v>75096.394270399993</v>
      </c>
      <c r="AM44" s="97">
        <f t="shared" si="0"/>
        <v>65960.072302</v>
      </c>
    </row>
    <row r="45" spans="1:39" s="85" customFormat="1" ht="13.15">
      <c r="A45" s="171" t="s">
        <v>91</v>
      </c>
      <c r="B45" s="10" t="str">
        <f>VLOOKUP(A45,'CENTRO DE COSTOS'!A:D,4,FALSE)</f>
        <v>JOSE MAURICIO HERNANDEZ ROJAS</v>
      </c>
      <c r="C45" s="10" t="str">
        <f>VLOOKUP(A45,'CENTRO DE COSTOS'!A:D,2,FALSE)</f>
        <v>0004-0001</v>
      </c>
      <c r="D45" s="171">
        <v>5250</v>
      </c>
      <c r="E45" s="171">
        <v>2216297</v>
      </c>
      <c r="F45" s="171">
        <v>78079</v>
      </c>
      <c r="G45" s="171" t="s">
        <v>290</v>
      </c>
      <c r="H45" s="171" t="s">
        <v>1154</v>
      </c>
      <c r="I45" s="171" t="s">
        <v>3471</v>
      </c>
      <c r="J45" s="10" t="s">
        <v>167</v>
      </c>
      <c r="K45" s="171">
        <v>2216297</v>
      </c>
      <c r="L45" s="171" t="s">
        <v>3472</v>
      </c>
      <c r="M45" s="172">
        <v>45804.382638888892</v>
      </c>
      <c r="N45" s="172">
        <v>45811.667071759257</v>
      </c>
      <c r="O45" s="171" t="s">
        <v>3171</v>
      </c>
      <c r="P45" s="171" t="s">
        <v>3172</v>
      </c>
      <c r="Q45" s="171" t="s">
        <v>177</v>
      </c>
      <c r="R45" s="72" t="s">
        <v>3473</v>
      </c>
      <c r="S45" s="178" t="s">
        <v>3174</v>
      </c>
      <c r="T45" s="187" t="s">
        <v>3190</v>
      </c>
      <c r="U45" s="187" t="s">
        <v>3331</v>
      </c>
      <c r="V45" s="187" t="s">
        <v>3192</v>
      </c>
      <c r="W45" s="187" t="s">
        <v>3215</v>
      </c>
      <c r="X45" s="187">
        <v>0</v>
      </c>
      <c r="Y45" s="187">
        <v>0</v>
      </c>
      <c r="Z45" s="187">
        <v>0</v>
      </c>
      <c r="AA45" s="187" t="s">
        <v>3332</v>
      </c>
      <c r="AB45" s="200">
        <v>0</v>
      </c>
      <c r="AC45" s="72" t="s">
        <v>3474</v>
      </c>
      <c r="AD45" s="72" t="s">
        <v>3475</v>
      </c>
      <c r="AE45" s="72" t="s">
        <v>3476</v>
      </c>
      <c r="AF45" s="171" t="s">
        <v>32</v>
      </c>
      <c r="AG45" s="171" t="s">
        <v>189</v>
      </c>
      <c r="AH45" s="171">
        <v>1</v>
      </c>
      <c r="AI45" s="171">
        <v>0</v>
      </c>
      <c r="AJ45" s="72" t="s">
        <v>1187</v>
      </c>
      <c r="AK45" s="97">
        <f>IF(Q45="SOPORTE_TELEFÓNICO",'BASE LIQUIDACION REDEBAN 2025'!$B$19,IF(Q45="ENVÍO",'BASE LIQUIDACION REDEBAN 2025'!$C$2,IF(AF45="TIPO I",'BASE LIQUIDACION REDEBAN 2025'!$C$2,IF(AF45="TIPO II",'BASE LIQUIDACION REDEBAN 2025'!$C$3,IF(AF45="TIPO III",'BASE LIQUIDACION REDEBAN 2025'!$C$4,IF(AF45="TIPO IV",'BASE LIQUIDACION REDEBAN 2025'!$C$5,IF(AG45="AEREO",'BASE LIQUIDACION REDEBAN 2025'!$B$6,'BASE LIQUIDACION REDEBAN 2025'!$C$5)))))))</f>
        <v>479588.87655000004</v>
      </c>
      <c r="AL45" s="97">
        <f>IF(OR(Q45="SOPORTE_TELEFÓNICO",Q45="ENVÍO"),0,IF(AF45="TIPO I",'BASE LIQUIDACION REDEBAN 2025'!$B$10,IF(AF45="TIPO II",'BASE LIQUIDACION REDEBAN 2025'!$B$11,IF(AF45="TIPO III",'BASE LIQUIDACION REDEBAN 2025'!$B$12,'BASE LIQUIDACION REDEBAN 2025'!$B$13))))</f>
        <v>196536.5258152</v>
      </c>
      <c r="AM45" s="97">
        <f t="shared" si="0"/>
        <v>479588.87655000004</v>
      </c>
    </row>
    <row r="46" spans="1:39" s="85" customFormat="1" ht="13.15">
      <c r="A46" s="171" t="s">
        <v>68</v>
      </c>
      <c r="B46" s="10" t="str">
        <f>VLOOKUP(A46,'CENTRO DE COSTOS'!A:D,4,FALSE)</f>
        <v>WILLIAM ASDRUBAL ROZO ROZO</v>
      </c>
      <c r="C46" s="10" t="str">
        <f>VLOOKUP(A46,'CENTRO DE COSTOS'!A:D,2,FALSE)</f>
        <v>0004-0004</v>
      </c>
      <c r="D46" s="171">
        <v>11001</v>
      </c>
      <c r="E46" s="171">
        <v>2244339</v>
      </c>
      <c r="F46" s="171">
        <v>78241</v>
      </c>
      <c r="G46" s="171" t="s">
        <v>298</v>
      </c>
      <c r="H46" s="171" t="s">
        <v>68</v>
      </c>
      <c r="I46" s="171" t="s">
        <v>3477</v>
      </c>
      <c r="J46" s="10" t="s">
        <v>167</v>
      </c>
      <c r="K46" s="171">
        <v>2244339</v>
      </c>
      <c r="L46" s="171" t="s">
        <v>3478</v>
      </c>
      <c r="M46" s="172">
        <v>45811.436805555553</v>
      </c>
      <c r="N46" s="172">
        <v>45811.670243055552</v>
      </c>
      <c r="O46" s="171" t="s">
        <v>3171</v>
      </c>
      <c r="P46" s="171" t="s">
        <v>3172</v>
      </c>
      <c r="Q46" s="171" t="s">
        <v>177</v>
      </c>
      <c r="R46" s="72" t="s">
        <v>3479</v>
      </c>
      <c r="S46" s="178" t="s">
        <v>3174</v>
      </c>
      <c r="T46" s="187" t="s">
        <v>3190</v>
      </c>
      <c r="U46" s="187" t="s">
        <v>3331</v>
      </c>
      <c r="V46" s="187" t="s">
        <v>3480</v>
      </c>
      <c r="W46" s="187" t="s">
        <v>3215</v>
      </c>
      <c r="X46" s="187" t="s">
        <v>3481</v>
      </c>
      <c r="Y46" s="187">
        <v>0</v>
      </c>
      <c r="Z46" s="187" t="s">
        <v>3482</v>
      </c>
      <c r="AA46" s="187" t="s">
        <v>3269</v>
      </c>
      <c r="AB46" s="200">
        <v>0</v>
      </c>
      <c r="AC46" s="72" t="s">
        <v>3483</v>
      </c>
      <c r="AD46" s="72" t="s">
        <v>3484</v>
      </c>
      <c r="AE46" s="72" t="s">
        <v>3485</v>
      </c>
      <c r="AF46" s="171" t="s">
        <v>25</v>
      </c>
      <c r="AG46" s="171" t="s">
        <v>189</v>
      </c>
      <c r="AH46" s="171">
        <v>1</v>
      </c>
      <c r="AI46" s="171">
        <v>0</v>
      </c>
      <c r="AJ46" s="72" t="s">
        <v>1288</v>
      </c>
      <c r="AK46" s="97">
        <f>IF(Q46="SOPORTE_TELEFÓNICO",'BASE LIQUIDACION REDEBAN 2025'!$B$19,IF(Q46="ENVÍO",'BASE LIQUIDACION REDEBAN 2025'!$C$2,IF(AF46="TIPO I",'BASE LIQUIDACION REDEBAN 2025'!$C$2,IF(AF46="TIPO II",'BASE LIQUIDACION REDEBAN 2025'!$C$3,IF(AF46="TIPO III",'BASE LIQUIDACION REDEBAN 2025'!$C$4,IF(AF46="TIPO IV",'BASE LIQUIDACION REDEBAN 2025'!$C$5,IF(AG46="AEREO",'BASE LIQUIDACION REDEBAN 2025'!$B$6,'BASE LIQUIDACION REDEBAN 2025'!$C$5)))))))</f>
        <v>65960.072302</v>
      </c>
      <c r="AL46" s="97">
        <f>IF(OR(Q46="SOPORTE_TELEFÓNICO",Q46="ENVÍO"),0,IF(AF46="TIPO I",'BASE LIQUIDACION REDEBAN 2025'!$B$10,IF(AF46="TIPO II",'BASE LIQUIDACION REDEBAN 2025'!$B$11,IF(AF46="TIPO III",'BASE LIQUIDACION REDEBAN 2025'!$B$12,'BASE LIQUIDACION REDEBAN 2025'!$B$13))))</f>
        <v>75096.394270399993</v>
      </c>
      <c r="AM46" s="97">
        <f t="shared" si="0"/>
        <v>65960.072302</v>
      </c>
    </row>
    <row r="47" spans="1:39" s="85" customFormat="1" ht="13.15">
      <c r="A47" s="171" t="s">
        <v>92</v>
      </c>
      <c r="B47" s="10" t="str">
        <f>VLOOKUP(A47,'CENTRO DE COSTOS'!A:D,4,FALSE)</f>
        <v>KEVIN ALEXIS CORZO BUSTOS</v>
      </c>
      <c r="C47" s="10" t="str">
        <f>VLOOKUP(A47,'CENTRO DE COSTOS'!A:D,2,FALSE)</f>
        <v>0004-0007</v>
      </c>
      <c r="D47" s="171">
        <v>41298</v>
      </c>
      <c r="E47" s="171">
        <v>2240913</v>
      </c>
      <c r="F47" s="171">
        <v>58797</v>
      </c>
      <c r="G47" s="171" t="s">
        <v>256</v>
      </c>
      <c r="H47" s="171" t="s">
        <v>2100</v>
      </c>
      <c r="I47" s="171" t="s">
        <v>3486</v>
      </c>
      <c r="J47" s="10" t="s">
        <v>167</v>
      </c>
      <c r="K47" s="171">
        <v>2240913</v>
      </c>
      <c r="L47" s="171" t="s">
        <v>3487</v>
      </c>
      <c r="M47" s="172">
        <v>45810.565034722225</v>
      </c>
      <c r="N47" s="172">
        <v>45811.673206018517</v>
      </c>
      <c r="O47" s="171" t="s">
        <v>3171</v>
      </c>
      <c r="P47" s="171" t="s">
        <v>3172</v>
      </c>
      <c r="Q47" s="171" t="s">
        <v>177</v>
      </c>
      <c r="R47" s="72" t="s">
        <v>3488</v>
      </c>
      <c r="S47" s="178" t="s">
        <v>3174</v>
      </c>
      <c r="T47" s="187" t="s">
        <v>3190</v>
      </c>
      <c r="U47" s="187" t="s">
        <v>3191</v>
      </c>
      <c r="V47" s="187" t="s">
        <v>3235</v>
      </c>
      <c r="W47" s="187" t="s">
        <v>3215</v>
      </c>
      <c r="X47" s="187" t="s">
        <v>3489</v>
      </c>
      <c r="Y47" s="187">
        <v>0</v>
      </c>
      <c r="Z47" s="187">
        <v>0</v>
      </c>
      <c r="AA47" s="187">
        <v>0</v>
      </c>
      <c r="AB47" s="200">
        <v>0</v>
      </c>
      <c r="AC47" s="72" t="s">
        <v>3490</v>
      </c>
      <c r="AD47" s="72" t="s">
        <v>3491</v>
      </c>
      <c r="AE47" s="72" t="s">
        <v>3492</v>
      </c>
      <c r="AF47" s="171" t="s">
        <v>30</v>
      </c>
      <c r="AG47" s="171" t="s">
        <v>189</v>
      </c>
      <c r="AH47" s="171">
        <v>1</v>
      </c>
      <c r="AI47" s="171">
        <v>0</v>
      </c>
      <c r="AJ47" s="72" t="s">
        <v>726</v>
      </c>
      <c r="AK47" s="97">
        <f>IF(Q47="SOPORTE_TELEFÓNICO",'BASE LIQUIDACION REDEBAN 2025'!$B$19,IF(Q47="ENVÍO",'BASE LIQUIDACION REDEBAN 2025'!$C$2,IF(AF47="TIPO I",'BASE LIQUIDACION REDEBAN 2025'!$C$2,IF(AF47="TIPO II",'BASE LIQUIDACION REDEBAN 2025'!$C$3,IF(AF47="TIPO III",'BASE LIQUIDACION REDEBAN 2025'!$C$4,IF(AF47="TIPO IV",'BASE LIQUIDACION REDEBAN 2025'!$C$5,IF(AG47="AEREO",'BASE LIQUIDACION REDEBAN 2025'!$B$6,'BASE LIQUIDACION REDEBAN 2025'!$C$5)))))))</f>
        <v>275728.78077800001</v>
      </c>
      <c r="AL47" s="97">
        <f>IF(OR(Q47="SOPORTE_TELEFÓNICO",Q47="ENVÍO"),0,IF(AF47="TIPO I",'BASE LIQUIDACION REDEBAN 2025'!$B$10,IF(AF47="TIPO II",'BASE LIQUIDACION REDEBAN 2025'!$B$11,IF(AF47="TIPO III",'BASE LIQUIDACION REDEBAN 2025'!$B$12,'BASE LIQUIDACION REDEBAN 2025'!$B$13))))</f>
        <v>196536.5258152</v>
      </c>
      <c r="AM47" s="97">
        <f t="shared" si="0"/>
        <v>275728.78077800001</v>
      </c>
    </row>
    <row r="48" spans="1:39" s="85" customFormat="1" ht="13.15">
      <c r="A48" s="171" t="s">
        <v>97</v>
      </c>
      <c r="B48" s="10" t="str">
        <f>VLOOKUP(A48,'CENTRO DE COSTOS'!A:D,4,FALSE)</f>
        <v>JOSE MAURICIO HERNANDEZ ROJAS</v>
      </c>
      <c r="C48" s="10" t="str">
        <f>VLOOKUP(A48,'CENTRO DE COSTOS'!A:D,2,FALSE)</f>
        <v>0004-0001</v>
      </c>
      <c r="D48" s="171">
        <v>70823</v>
      </c>
      <c r="E48" s="171">
        <v>2238487</v>
      </c>
      <c r="F48" s="171">
        <v>70774</v>
      </c>
      <c r="G48" s="171" t="s">
        <v>730</v>
      </c>
      <c r="H48" s="171" t="s">
        <v>3493</v>
      </c>
      <c r="I48" s="171" t="s">
        <v>3494</v>
      </c>
      <c r="J48" s="10" t="s">
        <v>167</v>
      </c>
      <c r="K48" s="171">
        <v>2238487</v>
      </c>
      <c r="L48" s="171" t="s">
        <v>3495</v>
      </c>
      <c r="M48" s="172">
        <v>45808.5858912037</v>
      </c>
      <c r="N48" s="172">
        <v>45811.674479166664</v>
      </c>
      <c r="O48" s="171" t="s">
        <v>3171</v>
      </c>
      <c r="P48" s="171" t="s">
        <v>3172</v>
      </c>
      <c r="Q48" s="171" t="s">
        <v>177</v>
      </c>
      <c r="R48" s="72" t="s">
        <v>3496</v>
      </c>
      <c r="S48" s="178" t="s">
        <v>3174</v>
      </c>
      <c r="T48" s="187" t="s">
        <v>3190</v>
      </c>
      <c r="U48" s="187" t="s">
        <v>3197</v>
      </c>
      <c r="V48" s="187" t="s">
        <v>3424</v>
      </c>
      <c r="W48" s="187" t="s">
        <v>3215</v>
      </c>
      <c r="X48" s="187">
        <v>0</v>
      </c>
      <c r="Y48" s="187" t="s">
        <v>3425</v>
      </c>
      <c r="Z48" s="187">
        <v>0</v>
      </c>
      <c r="AA48" s="187">
        <v>0</v>
      </c>
      <c r="AB48" s="200">
        <v>0</v>
      </c>
      <c r="AC48" s="72" t="s">
        <v>3497</v>
      </c>
      <c r="AD48" s="72" t="s">
        <v>3498</v>
      </c>
      <c r="AE48" s="72" t="s">
        <v>3499</v>
      </c>
      <c r="AF48" s="171" t="s">
        <v>28</v>
      </c>
      <c r="AG48" s="171" t="s">
        <v>189</v>
      </c>
      <c r="AH48" s="171">
        <v>1</v>
      </c>
      <c r="AI48" s="171">
        <v>0</v>
      </c>
      <c r="AJ48" s="72" t="s">
        <v>733</v>
      </c>
      <c r="AK48" s="97">
        <f>IF(Q48="SOPORTE_TELEFÓNICO",'BASE LIQUIDACION REDEBAN 2025'!$B$19,IF(Q48="ENVÍO",'BASE LIQUIDACION REDEBAN 2025'!$C$2,IF(AF48="TIPO I",'BASE LIQUIDACION REDEBAN 2025'!$C$2,IF(AF48="TIPO II",'BASE LIQUIDACION REDEBAN 2025'!$C$3,IF(AF48="TIPO III",'BASE LIQUIDACION REDEBAN 2025'!$C$4,IF(AF48="TIPO IV",'BASE LIQUIDACION REDEBAN 2025'!$C$5,IF(AG48="AEREO",'BASE LIQUIDACION REDEBAN 2025'!$B$6,'BASE LIQUIDACION REDEBAN 2025'!$C$5)))))))</f>
        <v>144967.87232000002</v>
      </c>
      <c r="AL48" s="97">
        <f>IF(OR(Q48="SOPORTE_TELEFÓNICO",Q48="ENVÍO"),0,IF(AF48="TIPO I",'BASE LIQUIDACION REDEBAN 2025'!$B$10,IF(AF48="TIPO II",'BASE LIQUIDACION REDEBAN 2025'!$B$11,IF(AF48="TIPO III",'BASE LIQUIDACION REDEBAN 2025'!$B$12,'BASE LIQUIDACION REDEBAN 2025'!$B$13))))</f>
        <v>140395.6348884</v>
      </c>
      <c r="AM48" s="97">
        <f t="shared" si="0"/>
        <v>144967.87232000002</v>
      </c>
    </row>
    <row r="49" spans="1:39" s="85" customFormat="1" ht="13.15">
      <c r="A49" s="171" t="s">
        <v>93</v>
      </c>
      <c r="B49" s="10" t="str">
        <f>VLOOKUP(A49,'CENTRO DE COSTOS'!A:D,4,FALSE)</f>
        <v>DIEGO FERNANDO HENAO CARDONA</v>
      </c>
      <c r="C49" s="10" t="str">
        <f>VLOOKUP(A49,'CENTRO DE COSTOS'!A:D,2,FALSE)</f>
        <v>0004-0003</v>
      </c>
      <c r="D49" s="171">
        <v>52001</v>
      </c>
      <c r="E49" s="171">
        <v>2246832</v>
      </c>
      <c r="F49" s="171">
        <v>58336</v>
      </c>
      <c r="G49" s="171" t="s">
        <v>162</v>
      </c>
      <c r="H49" s="171" t="s">
        <v>93</v>
      </c>
      <c r="I49" s="171" t="s">
        <v>3500</v>
      </c>
      <c r="J49" s="10" t="s">
        <v>167</v>
      </c>
      <c r="K49" s="171">
        <v>2246832</v>
      </c>
      <c r="L49" s="171" t="s">
        <v>3501</v>
      </c>
      <c r="M49" s="172">
        <v>45811.600694444445</v>
      </c>
      <c r="N49" s="172">
        <v>45811.688854166663</v>
      </c>
      <c r="O49" s="171" t="s">
        <v>3171</v>
      </c>
      <c r="P49" s="171" t="s">
        <v>3172</v>
      </c>
      <c r="Q49" s="171" t="s">
        <v>177</v>
      </c>
      <c r="R49" s="72" t="s">
        <v>3502</v>
      </c>
      <c r="S49" s="178" t="s">
        <v>3174</v>
      </c>
      <c r="T49" s="187" t="s">
        <v>3190</v>
      </c>
      <c r="U49" s="187" t="s">
        <v>3357</v>
      </c>
      <c r="V49" s="187" t="s">
        <v>3192</v>
      </c>
      <c r="W49" s="187" t="s">
        <v>3215</v>
      </c>
      <c r="X49" s="187" t="s">
        <v>3503</v>
      </c>
      <c r="Y49" s="187">
        <v>0</v>
      </c>
      <c r="Z49" s="187">
        <v>0</v>
      </c>
      <c r="AA49" s="187">
        <v>0</v>
      </c>
      <c r="AB49" s="200">
        <v>0</v>
      </c>
      <c r="AC49" s="72" t="s">
        <v>3504</v>
      </c>
      <c r="AD49" s="72" t="s">
        <v>3505</v>
      </c>
      <c r="AE49" s="72" t="s">
        <v>3506</v>
      </c>
      <c r="AF49" s="171" t="s">
        <v>25</v>
      </c>
      <c r="AG49" s="171" t="s">
        <v>189</v>
      </c>
      <c r="AH49" s="171">
        <v>1</v>
      </c>
      <c r="AI49" s="171">
        <v>0</v>
      </c>
      <c r="AJ49" s="72" t="s">
        <v>219</v>
      </c>
      <c r="AK49" s="97">
        <f>IF(Q49="SOPORTE_TELEFÓNICO",'BASE LIQUIDACION REDEBAN 2025'!$B$19,IF(Q49="ENVÍO",'BASE LIQUIDACION REDEBAN 2025'!$C$2,IF(AF49="TIPO I",'BASE LIQUIDACION REDEBAN 2025'!$C$2,IF(AF49="TIPO II",'BASE LIQUIDACION REDEBAN 2025'!$C$3,IF(AF49="TIPO III",'BASE LIQUIDACION REDEBAN 2025'!$C$4,IF(AF49="TIPO IV",'BASE LIQUIDACION REDEBAN 2025'!$C$5,IF(AG49="AEREO",'BASE LIQUIDACION REDEBAN 2025'!$B$6,'BASE LIQUIDACION REDEBAN 2025'!$C$5)))))))</f>
        <v>65960.072302</v>
      </c>
      <c r="AL49" s="97">
        <f>IF(OR(Q49="SOPORTE_TELEFÓNICO",Q49="ENVÍO"),0,IF(AF49="TIPO I",'BASE LIQUIDACION REDEBAN 2025'!$B$10,IF(AF49="TIPO II",'BASE LIQUIDACION REDEBAN 2025'!$B$11,IF(AF49="TIPO III",'BASE LIQUIDACION REDEBAN 2025'!$B$12,'BASE LIQUIDACION REDEBAN 2025'!$B$13))))</f>
        <v>75096.394270399993</v>
      </c>
      <c r="AM49" s="97">
        <f t="shared" si="0"/>
        <v>65960.072302</v>
      </c>
    </row>
    <row r="50" spans="1:39" s="85" customFormat="1" ht="13.15">
      <c r="A50" s="171" t="s">
        <v>60</v>
      </c>
      <c r="B50" s="10" t="str">
        <f>VLOOKUP(A50,'CENTRO DE COSTOS'!A:D,4,FALSE)</f>
        <v>JUAN SEBASTIÁN RÍOS CASTRILLÓN</v>
      </c>
      <c r="C50" s="10" t="str">
        <f>VLOOKUP(A50,'CENTRO DE COSTOS'!A:D,2,FALSE)</f>
        <v>0004-0005</v>
      </c>
      <c r="D50" s="171">
        <v>27810</v>
      </c>
      <c r="E50" s="171">
        <v>2225319</v>
      </c>
      <c r="F50" s="171">
        <v>76746</v>
      </c>
      <c r="G50" s="171" t="s">
        <v>208</v>
      </c>
      <c r="H50" s="171" t="s">
        <v>3507</v>
      </c>
      <c r="I50" s="171" t="s">
        <v>3508</v>
      </c>
      <c r="J50" s="10" t="s">
        <v>167</v>
      </c>
      <c r="K50" s="171">
        <v>2225319</v>
      </c>
      <c r="L50" s="171" t="s">
        <v>3509</v>
      </c>
      <c r="M50" s="172">
        <v>45805.620138888888</v>
      </c>
      <c r="N50" s="172">
        <v>45811.692037037035</v>
      </c>
      <c r="O50" s="171" t="s">
        <v>3171</v>
      </c>
      <c r="P50" s="171" t="s">
        <v>3172</v>
      </c>
      <c r="Q50" s="171" t="s">
        <v>177</v>
      </c>
      <c r="R50" s="72" t="s">
        <v>3510</v>
      </c>
      <c r="S50" s="178" t="s">
        <v>3174</v>
      </c>
      <c r="T50" s="187" t="s">
        <v>3175</v>
      </c>
      <c r="U50" s="187" t="s">
        <v>3438</v>
      </c>
      <c r="V50" s="187" t="s">
        <v>3511</v>
      </c>
      <c r="W50" s="187" t="s">
        <v>3185</v>
      </c>
      <c r="X50" s="187">
        <v>0</v>
      </c>
      <c r="Y50" s="187">
        <v>0</v>
      </c>
      <c r="Z50" s="187">
        <v>0</v>
      </c>
      <c r="AA50" s="187">
        <v>0</v>
      </c>
      <c r="AB50" s="200">
        <v>0</v>
      </c>
      <c r="AC50" s="72" t="s">
        <v>3512</v>
      </c>
      <c r="AD50" s="72">
        <v>0</v>
      </c>
      <c r="AE50" s="72">
        <v>0</v>
      </c>
      <c r="AF50" s="171" t="s">
        <v>32</v>
      </c>
      <c r="AG50" s="171" t="s">
        <v>189</v>
      </c>
      <c r="AH50" s="171">
        <v>1</v>
      </c>
      <c r="AI50" s="171">
        <v>0</v>
      </c>
      <c r="AJ50" s="72" t="s">
        <v>212</v>
      </c>
      <c r="AK50" s="97">
        <f>IF(Q50="SOPORTE_TELEFÓNICO",'BASE LIQUIDACION REDEBAN 2025'!$B$19,IF(Q50="ENVÍO",'BASE LIQUIDACION REDEBAN 2025'!$C$2,IF(AF50="TIPO I",'BASE LIQUIDACION REDEBAN 2025'!$C$2,IF(AF50="TIPO II",'BASE LIQUIDACION REDEBAN 2025'!$C$3,IF(AF50="TIPO III",'BASE LIQUIDACION REDEBAN 2025'!$C$4,IF(AF50="TIPO IV",'BASE LIQUIDACION REDEBAN 2025'!$C$5,IF(AG50="AEREO",'BASE LIQUIDACION REDEBAN 2025'!$B$6,'BASE LIQUIDACION REDEBAN 2025'!$C$5)))))))</f>
        <v>479588.87655000004</v>
      </c>
      <c r="AL50" s="97">
        <f>IF(OR(Q50="SOPORTE_TELEFÓNICO",Q50="ENVÍO"),0,IF(AF50="TIPO I",'BASE LIQUIDACION REDEBAN 2025'!$B$10,IF(AF50="TIPO II",'BASE LIQUIDACION REDEBAN 2025'!$B$11,IF(AF50="TIPO III",'BASE LIQUIDACION REDEBAN 2025'!$B$12,'BASE LIQUIDACION REDEBAN 2025'!$B$13))))</f>
        <v>196536.5258152</v>
      </c>
      <c r="AM50" s="97">
        <f t="shared" si="0"/>
        <v>479588.87655000004</v>
      </c>
    </row>
    <row r="51" spans="1:39" s="85" customFormat="1" ht="13.15">
      <c r="A51" s="171" t="s">
        <v>93</v>
      </c>
      <c r="B51" s="10" t="str">
        <f>VLOOKUP(A51,'CENTRO DE COSTOS'!A:D,4,FALSE)</f>
        <v>DIEGO FERNANDO HENAO CARDONA</v>
      </c>
      <c r="C51" s="10" t="str">
        <f>VLOOKUP(A51,'CENTRO DE COSTOS'!A:D,2,FALSE)</f>
        <v>0004-0003</v>
      </c>
      <c r="D51" s="171">
        <v>52399</v>
      </c>
      <c r="E51" s="171">
        <v>2238102</v>
      </c>
      <c r="F51" s="171">
        <v>66057</v>
      </c>
      <c r="G51" s="171" t="s">
        <v>162</v>
      </c>
      <c r="H51" s="171" t="s">
        <v>599</v>
      </c>
      <c r="I51" s="171" t="s">
        <v>3513</v>
      </c>
      <c r="J51" s="10" t="s">
        <v>167</v>
      </c>
      <c r="K51" s="171">
        <v>2238102</v>
      </c>
      <c r="L51" s="171" t="s">
        <v>3514</v>
      </c>
      <c r="M51" s="172">
        <v>45808.345821759256</v>
      </c>
      <c r="N51" s="172">
        <v>45811.693807870368</v>
      </c>
      <c r="O51" s="171" t="s">
        <v>3171</v>
      </c>
      <c r="P51" s="171" t="s">
        <v>3172</v>
      </c>
      <c r="Q51" s="171" t="s">
        <v>177</v>
      </c>
      <c r="R51" s="72" t="s">
        <v>3515</v>
      </c>
      <c r="S51" s="178" t="s">
        <v>3174</v>
      </c>
      <c r="T51" s="187" t="s">
        <v>3190</v>
      </c>
      <c r="U51" s="187" t="s">
        <v>3213</v>
      </c>
      <c r="V51" s="187" t="s">
        <v>3372</v>
      </c>
      <c r="W51" s="187" t="s">
        <v>3215</v>
      </c>
      <c r="X51" s="187" t="s">
        <v>3228</v>
      </c>
      <c r="Y51" s="187">
        <v>0</v>
      </c>
      <c r="Z51" s="187">
        <v>0</v>
      </c>
      <c r="AA51" s="187">
        <v>0</v>
      </c>
      <c r="AB51" s="200">
        <v>0</v>
      </c>
      <c r="AC51" s="72" t="s">
        <v>3516</v>
      </c>
      <c r="AD51" s="72" t="s">
        <v>3517</v>
      </c>
      <c r="AE51" s="72" t="s">
        <v>3518</v>
      </c>
      <c r="AF51" s="171" t="s">
        <v>30</v>
      </c>
      <c r="AG51" s="171" t="s">
        <v>189</v>
      </c>
      <c r="AH51" s="171">
        <v>1</v>
      </c>
      <c r="AI51" s="171">
        <v>0</v>
      </c>
      <c r="AJ51" s="72" t="s">
        <v>740</v>
      </c>
      <c r="AK51" s="97">
        <f>IF(Q51="SOPORTE_TELEFÓNICO",'BASE LIQUIDACION REDEBAN 2025'!$B$19,IF(Q51="ENVÍO",'BASE LIQUIDACION REDEBAN 2025'!$C$2,IF(AF51="TIPO I",'BASE LIQUIDACION REDEBAN 2025'!$C$2,IF(AF51="TIPO II",'BASE LIQUIDACION REDEBAN 2025'!$C$3,IF(AF51="TIPO III",'BASE LIQUIDACION REDEBAN 2025'!$C$4,IF(AF51="TIPO IV",'BASE LIQUIDACION REDEBAN 2025'!$C$5,IF(AG51="AEREO",'BASE LIQUIDACION REDEBAN 2025'!$B$6,'BASE LIQUIDACION REDEBAN 2025'!$C$5)))))))</f>
        <v>275728.78077800001</v>
      </c>
      <c r="AL51" s="97">
        <f>IF(OR(Q51="SOPORTE_TELEFÓNICO",Q51="ENVÍO"),0,IF(AF51="TIPO I",'BASE LIQUIDACION REDEBAN 2025'!$B$10,IF(AF51="TIPO II",'BASE LIQUIDACION REDEBAN 2025'!$B$11,IF(AF51="TIPO III",'BASE LIQUIDACION REDEBAN 2025'!$B$12,'BASE LIQUIDACION REDEBAN 2025'!$B$13))))</f>
        <v>196536.5258152</v>
      </c>
      <c r="AM51" s="97">
        <f t="shared" si="0"/>
        <v>275728.78077800001</v>
      </c>
    </row>
    <row r="52" spans="1:39" s="85" customFormat="1" ht="13.15">
      <c r="A52" s="171" t="s">
        <v>98</v>
      </c>
      <c r="B52" s="10" t="str">
        <f>VLOOKUP(A52,'CENTRO DE COSTOS'!A:D,4,FALSE)</f>
        <v>MIGUEL JULIÁN HERNÁNDEZ GUARÍN</v>
      </c>
      <c r="C52" s="10" t="str">
        <f>VLOOKUP(A52,'CENTRO DE COSTOS'!A:D,2,FALSE)</f>
        <v>0004-0008</v>
      </c>
      <c r="D52" s="171">
        <v>15861</v>
      </c>
      <c r="E52" s="171">
        <v>2244409</v>
      </c>
      <c r="F52" s="171">
        <v>18720</v>
      </c>
      <c r="G52" s="171" t="s">
        <v>371</v>
      </c>
      <c r="H52" s="171" t="s">
        <v>3519</v>
      </c>
      <c r="I52" s="171" t="s">
        <v>3520</v>
      </c>
      <c r="J52" s="10" t="s">
        <v>167</v>
      </c>
      <c r="K52" s="171">
        <v>2244409</v>
      </c>
      <c r="L52" s="171" t="s">
        <v>3521</v>
      </c>
      <c r="M52" s="172">
        <v>45811.445138888892</v>
      </c>
      <c r="N52" s="172">
        <v>45811.69940972222</v>
      </c>
      <c r="O52" s="171" t="s">
        <v>3171</v>
      </c>
      <c r="P52" s="171" t="s">
        <v>3172</v>
      </c>
      <c r="Q52" s="171" t="s">
        <v>177</v>
      </c>
      <c r="R52" s="72" t="s">
        <v>3522</v>
      </c>
      <c r="S52" s="178" t="s">
        <v>3174</v>
      </c>
      <c r="T52" s="187" t="s">
        <v>3190</v>
      </c>
      <c r="U52" s="187" t="s">
        <v>3197</v>
      </c>
      <c r="V52" s="187" t="s">
        <v>3192</v>
      </c>
      <c r="W52" s="187" t="s">
        <v>3215</v>
      </c>
      <c r="X52" s="187">
        <v>0</v>
      </c>
      <c r="Y52" s="187" t="s">
        <v>3402</v>
      </c>
      <c r="Z52" s="187">
        <v>0</v>
      </c>
      <c r="AA52" s="187">
        <v>0</v>
      </c>
      <c r="AB52" s="200">
        <v>0</v>
      </c>
      <c r="AC52" s="72" t="s">
        <v>3523</v>
      </c>
      <c r="AD52" s="72" t="s">
        <v>3524</v>
      </c>
      <c r="AE52" s="72" t="s">
        <v>3525</v>
      </c>
      <c r="AF52" s="171" t="s">
        <v>28</v>
      </c>
      <c r="AG52" s="171" t="s">
        <v>189</v>
      </c>
      <c r="AH52" s="171">
        <v>1</v>
      </c>
      <c r="AI52" s="171">
        <v>0</v>
      </c>
      <c r="AJ52" s="72" t="s">
        <v>589</v>
      </c>
      <c r="AK52" s="97">
        <f>IF(Q52="SOPORTE_TELEFÓNICO",'BASE LIQUIDACION REDEBAN 2025'!$B$19,IF(Q52="ENVÍO",'BASE LIQUIDACION REDEBAN 2025'!$C$2,IF(AF52="TIPO I",'BASE LIQUIDACION REDEBAN 2025'!$C$2,IF(AF52="TIPO II",'BASE LIQUIDACION REDEBAN 2025'!$C$3,IF(AF52="TIPO III",'BASE LIQUIDACION REDEBAN 2025'!$C$4,IF(AF52="TIPO IV",'BASE LIQUIDACION REDEBAN 2025'!$C$5,IF(AG52="AEREO",'BASE LIQUIDACION REDEBAN 2025'!$B$6,'BASE LIQUIDACION REDEBAN 2025'!$C$5)))))))</f>
        <v>144967.87232000002</v>
      </c>
      <c r="AL52" s="97">
        <f>IF(OR(Q52="SOPORTE_TELEFÓNICO",Q52="ENVÍO"),0,IF(AF52="TIPO I",'BASE LIQUIDACION REDEBAN 2025'!$B$10,IF(AF52="TIPO II",'BASE LIQUIDACION REDEBAN 2025'!$B$11,IF(AF52="TIPO III",'BASE LIQUIDACION REDEBAN 2025'!$B$12,'BASE LIQUIDACION REDEBAN 2025'!$B$13))))</f>
        <v>140395.6348884</v>
      </c>
      <c r="AM52" s="97">
        <f t="shared" si="0"/>
        <v>144967.87232000002</v>
      </c>
    </row>
    <row r="53" spans="1:39" s="85" customFormat="1" ht="13.15">
      <c r="A53" s="171" t="s">
        <v>86</v>
      </c>
      <c r="B53" s="10" t="str">
        <f>VLOOKUP(A53,'CENTRO DE COSTOS'!A:D,4,FALSE)</f>
        <v>KEVIN ALEXIS CORZO BUSTOS</v>
      </c>
      <c r="C53" s="10" t="str">
        <f>VLOOKUP(A53,'CENTRO DE COSTOS'!A:D,2,FALSE)</f>
        <v>0004-0007</v>
      </c>
      <c r="D53" s="171">
        <v>73168</v>
      </c>
      <c r="E53" s="171">
        <v>2245123</v>
      </c>
      <c r="F53" s="171">
        <v>58364</v>
      </c>
      <c r="G53" s="171" t="s">
        <v>870</v>
      </c>
      <c r="H53" s="171" t="s">
        <v>3526</v>
      </c>
      <c r="I53" s="171" t="s">
        <v>3527</v>
      </c>
      <c r="J53" s="10" t="s">
        <v>167</v>
      </c>
      <c r="K53" s="171">
        <v>2245123</v>
      </c>
      <c r="L53" s="171" t="s">
        <v>3528</v>
      </c>
      <c r="M53" s="172">
        <v>45811.476388888892</v>
      </c>
      <c r="N53" s="172">
        <v>45811.700914351852</v>
      </c>
      <c r="O53" s="171" t="s">
        <v>3171</v>
      </c>
      <c r="P53" s="171" t="s">
        <v>3172</v>
      </c>
      <c r="Q53" s="171" t="s">
        <v>177</v>
      </c>
      <c r="R53" s="72" t="s">
        <v>3529</v>
      </c>
      <c r="S53" s="178" t="s">
        <v>3174</v>
      </c>
      <c r="T53" s="187" t="s">
        <v>3190</v>
      </c>
      <c r="U53" s="187" t="s">
        <v>3357</v>
      </c>
      <c r="V53" s="187" t="s">
        <v>3192</v>
      </c>
      <c r="W53" s="187" t="s">
        <v>3215</v>
      </c>
      <c r="X53" s="187" t="s">
        <v>3503</v>
      </c>
      <c r="Y53" s="187">
        <v>0</v>
      </c>
      <c r="Z53" s="187">
        <v>0</v>
      </c>
      <c r="AA53" s="187">
        <v>0</v>
      </c>
      <c r="AB53" s="200">
        <v>0</v>
      </c>
      <c r="AC53" s="72" t="s">
        <v>3530</v>
      </c>
      <c r="AD53" s="72" t="s">
        <v>3531</v>
      </c>
      <c r="AE53" s="72" t="s">
        <v>3532</v>
      </c>
      <c r="AF53" s="171" t="s">
        <v>30</v>
      </c>
      <c r="AG53" s="171" t="s">
        <v>189</v>
      </c>
      <c r="AH53" s="171">
        <v>1</v>
      </c>
      <c r="AI53" s="171">
        <v>0</v>
      </c>
      <c r="AJ53" s="72" t="s">
        <v>1099</v>
      </c>
      <c r="AK53" s="97">
        <f>IF(Q53="SOPORTE_TELEFÓNICO",'BASE LIQUIDACION REDEBAN 2025'!$B$19,IF(Q53="ENVÍO",'BASE LIQUIDACION REDEBAN 2025'!$C$2,IF(AF53="TIPO I",'BASE LIQUIDACION REDEBAN 2025'!$C$2,IF(AF53="TIPO II",'BASE LIQUIDACION REDEBAN 2025'!$C$3,IF(AF53="TIPO III",'BASE LIQUIDACION REDEBAN 2025'!$C$4,IF(AF53="TIPO IV",'BASE LIQUIDACION REDEBAN 2025'!$C$5,IF(AG53="AEREO",'BASE LIQUIDACION REDEBAN 2025'!$B$6,'BASE LIQUIDACION REDEBAN 2025'!$C$5)))))))</f>
        <v>275728.78077800001</v>
      </c>
      <c r="AL53" s="97">
        <f>IF(OR(Q53="SOPORTE_TELEFÓNICO",Q53="ENVÍO"),0,IF(AF53="TIPO I",'BASE LIQUIDACION REDEBAN 2025'!$B$10,IF(AF53="TIPO II",'BASE LIQUIDACION REDEBAN 2025'!$B$11,IF(AF53="TIPO III",'BASE LIQUIDACION REDEBAN 2025'!$B$12,'BASE LIQUIDACION REDEBAN 2025'!$B$13))))</f>
        <v>196536.5258152</v>
      </c>
      <c r="AM53" s="97">
        <f t="shared" si="0"/>
        <v>275728.78077800001</v>
      </c>
    </row>
    <row r="54" spans="1:39" s="85" customFormat="1" ht="13.15">
      <c r="A54" s="171" t="s">
        <v>68</v>
      </c>
      <c r="B54" s="10" t="str">
        <f>VLOOKUP(A54,'CENTRO DE COSTOS'!A:D,4,FALSE)</f>
        <v>WILLIAM ASDRUBAL ROZO ROZO</v>
      </c>
      <c r="C54" s="10" t="str">
        <f>VLOOKUP(A54,'CENTRO DE COSTOS'!A:D,2,FALSE)</f>
        <v>0004-0004</v>
      </c>
      <c r="D54" s="171">
        <v>11001</v>
      </c>
      <c r="E54" s="171">
        <v>2238184</v>
      </c>
      <c r="F54" s="171">
        <v>72338</v>
      </c>
      <c r="G54" s="171" t="s">
        <v>298</v>
      </c>
      <c r="H54" s="171" t="s">
        <v>68</v>
      </c>
      <c r="I54" s="171" t="s">
        <v>3533</v>
      </c>
      <c r="J54" s="10" t="s">
        <v>167</v>
      </c>
      <c r="K54" s="171">
        <v>2238184</v>
      </c>
      <c r="L54" s="171" t="s">
        <v>3534</v>
      </c>
      <c r="M54" s="172">
        <v>45808.439583333333</v>
      </c>
      <c r="N54" s="172">
        <v>45811.704560185186</v>
      </c>
      <c r="O54" s="171" t="s">
        <v>3171</v>
      </c>
      <c r="P54" s="171" t="s">
        <v>3172</v>
      </c>
      <c r="Q54" s="171" t="s">
        <v>177</v>
      </c>
      <c r="R54" s="72" t="s">
        <v>3535</v>
      </c>
      <c r="S54" s="178" t="s">
        <v>3174</v>
      </c>
      <c r="T54" s="187" t="s">
        <v>3190</v>
      </c>
      <c r="U54" s="187" t="s">
        <v>3284</v>
      </c>
      <c r="V54" s="187" t="s">
        <v>3284</v>
      </c>
      <c r="W54" s="187" t="s">
        <v>3215</v>
      </c>
      <c r="X54" s="187" t="s">
        <v>3267</v>
      </c>
      <c r="Y54" s="187" t="s">
        <v>3536</v>
      </c>
      <c r="Z54" s="187">
        <v>0</v>
      </c>
      <c r="AA54" s="187">
        <v>0</v>
      </c>
      <c r="AB54" s="200">
        <v>0</v>
      </c>
      <c r="AC54" s="72" t="s">
        <v>3537</v>
      </c>
      <c r="AD54" s="72" t="s">
        <v>3538</v>
      </c>
      <c r="AE54" s="72" t="s">
        <v>3539</v>
      </c>
      <c r="AF54" s="171" t="s">
        <v>25</v>
      </c>
      <c r="AG54" s="171" t="s">
        <v>189</v>
      </c>
      <c r="AH54" s="171">
        <v>1</v>
      </c>
      <c r="AI54" s="171">
        <v>0</v>
      </c>
      <c r="AJ54" s="72" t="s">
        <v>608</v>
      </c>
      <c r="AK54" s="97">
        <f>IF(Q54="SOPORTE_TELEFÓNICO",'BASE LIQUIDACION REDEBAN 2025'!$B$19,IF(Q54="ENVÍO",'BASE LIQUIDACION REDEBAN 2025'!$C$2,IF(AF54="TIPO I",'BASE LIQUIDACION REDEBAN 2025'!$C$2,IF(AF54="TIPO II",'BASE LIQUIDACION REDEBAN 2025'!$C$3,IF(AF54="TIPO III",'BASE LIQUIDACION REDEBAN 2025'!$C$4,IF(AF54="TIPO IV",'BASE LIQUIDACION REDEBAN 2025'!$C$5,IF(AG54="AEREO",'BASE LIQUIDACION REDEBAN 2025'!$B$6,'BASE LIQUIDACION REDEBAN 2025'!$C$5)))))))</f>
        <v>65960.072302</v>
      </c>
      <c r="AL54" s="97">
        <f>IF(OR(Q54="SOPORTE_TELEFÓNICO",Q54="ENVÍO"),0,IF(AF54="TIPO I",'BASE LIQUIDACION REDEBAN 2025'!$B$10,IF(AF54="TIPO II",'BASE LIQUIDACION REDEBAN 2025'!$B$11,IF(AF54="TIPO III",'BASE LIQUIDACION REDEBAN 2025'!$B$12,'BASE LIQUIDACION REDEBAN 2025'!$B$13))))</f>
        <v>75096.394270399993</v>
      </c>
      <c r="AM54" s="97">
        <f t="shared" si="0"/>
        <v>65960.072302</v>
      </c>
    </row>
    <row r="55" spans="1:39" s="85" customFormat="1" ht="13.15">
      <c r="A55" s="171" t="s">
        <v>68</v>
      </c>
      <c r="B55" s="10" t="str">
        <f>VLOOKUP(A55,'CENTRO DE COSTOS'!A:D,4,FALSE)</f>
        <v>WILLIAM ASDRUBAL ROZO ROZO</v>
      </c>
      <c r="C55" s="10" t="str">
        <f>VLOOKUP(A55,'CENTRO DE COSTOS'!A:D,2,FALSE)</f>
        <v>0004-0004</v>
      </c>
      <c r="D55" s="171">
        <v>11001</v>
      </c>
      <c r="E55" s="171">
        <v>2238501</v>
      </c>
      <c r="F55" s="171">
        <v>61003</v>
      </c>
      <c r="G55" s="171" t="s">
        <v>298</v>
      </c>
      <c r="H55" s="171" t="s">
        <v>68</v>
      </c>
      <c r="I55" s="171" t="s">
        <v>3540</v>
      </c>
      <c r="J55" s="10" t="s">
        <v>167</v>
      </c>
      <c r="K55" s="171">
        <v>2238501</v>
      </c>
      <c r="L55" s="171" t="s">
        <v>3541</v>
      </c>
      <c r="M55" s="172">
        <v>45808.461805555555</v>
      </c>
      <c r="N55" s="172">
        <v>45811.707673611112</v>
      </c>
      <c r="O55" s="171" t="s">
        <v>3171</v>
      </c>
      <c r="P55" s="171" t="s">
        <v>3172</v>
      </c>
      <c r="Q55" s="171" t="s">
        <v>177</v>
      </c>
      <c r="R55" s="72" t="s">
        <v>3542</v>
      </c>
      <c r="S55" s="178" t="s">
        <v>3174</v>
      </c>
      <c r="T55" s="187" t="s">
        <v>3190</v>
      </c>
      <c r="U55" s="187" t="s">
        <v>3213</v>
      </c>
      <c r="V55" s="187" t="s">
        <v>3314</v>
      </c>
      <c r="W55" s="187" t="s">
        <v>3215</v>
      </c>
      <c r="X55" s="187" t="s">
        <v>3417</v>
      </c>
      <c r="Y55" s="187">
        <v>0</v>
      </c>
      <c r="Z55" s="187">
        <v>0</v>
      </c>
      <c r="AA55" s="187">
        <v>0</v>
      </c>
      <c r="AB55" s="200">
        <v>0</v>
      </c>
      <c r="AC55" s="72" t="s">
        <v>3543</v>
      </c>
      <c r="AD55" s="72" t="s">
        <v>3544</v>
      </c>
      <c r="AE55" s="72" t="s">
        <v>3545</v>
      </c>
      <c r="AF55" s="171" t="s">
        <v>25</v>
      </c>
      <c r="AG55" s="171" t="s">
        <v>189</v>
      </c>
      <c r="AH55" s="171">
        <v>1</v>
      </c>
      <c r="AI55" s="171">
        <v>0</v>
      </c>
      <c r="AJ55" s="72" t="s">
        <v>778</v>
      </c>
      <c r="AK55" s="97">
        <f>IF(Q55="SOPORTE_TELEFÓNICO",'BASE LIQUIDACION REDEBAN 2025'!$B$19,IF(Q55="ENVÍO",'BASE LIQUIDACION REDEBAN 2025'!$C$2,IF(AF55="TIPO I",'BASE LIQUIDACION REDEBAN 2025'!$C$2,IF(AF55="TIPO II",'BASE LIQUIDACION REDEBAN 2025'!$C$3,IF(AF55="TIPO III",'BASE LIQUIDACION REDEBAN 2025'!$C$4,IF(AF55="TIPO IV",'BASE LIQUIDACION REDEBAN 2025'!$C$5,IF(AG55="AEREO",'BASE LIQUIDACION REDEBAN 2025'!$B$6,'BASE LIQUIDACION REDEBAN 2025'!$C$5)))))))</f>
        <v>65960.072302</v>
      </c>
      <c r="AL55" s="97">
        <f>IF(OR(Q55="SOPORTE_TELEFÓNICO",Q55="ENVÍO"),0,IF(AF55="TIPO I",'BASE LIQUIDACION REDEBAN 2025'!$B$10,IF(AF55="TIPO II",'BASE LIQUIDACION REDEBAN 2025'!$B$11,IF(AF55="TIPO III",'BASE LIQUIDACION REDEBAN 2025'!$B$12,'BASE LIQUIDACION REDEBAN 2025'!$B$13))))</f>
        <v>75096.394270399993</v>
      </c>
      <c r="AM55" s="97">
        <f t="shared" si="0"/>
        <v>65960.072302</v>
      </c>
    </row>
    <row r="56" spans="1:39" s="85" customFormat="1" ht="13.15">
      <c r="A56" s="171" t="s">
        <v>94</v>
      </c>
      <c r="B56" s="10" t="str">
        <f>VLOOKUP(A56,'CENTRO DE COSTOS'!A:D,4,FALSE)</f>
        <v>DIEGO FERNANDO HENAO CARDONA</v>
      </c>
      <c r="C56" s="10" t="str">
        <f>VLOOKUP(A56,'CENTRO DE COSTOS'!A:D,2,FALSE)</f>
        <v>0004-0002</v>
      </c>
      <c r="D56" s="171">
        <v>66170</v>
      </c>
      <c r="E56" s="171">
        <v>2238832</v>
      </c>
      <c r="F56" s="171">
        <v>35868</v>
      </c>
      <c r="G56" s="171" t="s">
        <v>450</v>
      </c>
      <c r="H56" s="171" t="s">
        <v>2856</v>
      </c>
      <c r="I56" s="171" t="s">
        <v>3546</v>
      </c>
      <c r="J56" s="10" t="s">
        <v>167</v>
      </c>
      <c r="K56" s="171">
        <v>2238832</v>
      </c>
      <c r="L56" s="171" t="s">
        <v>3547</v>
      </c>
      <c r="M56" s="172">
        <v>45808.697222222225</v>
      </c>
      <c r="N56" s="172">
        <v>45811.709687499999</v>
      </c>
      <c r="O56" s="171" t="s">
        <v>3171</v>
      </c>
      <c r="P56" s="171" t="s">
        <v>3172</v>
      </c>
      <c r="Q56" s="171" t="s">
        <v>177</v>
      </c>
      <c r="R56" s="72" t="s">
        <v>3548</v>
      </c>
      <c r="S56" s="178" t="s">
        <v>3174</v>
      </c>
      <c r="T56" s="187" t="s">
        <v>3190</v>
      </c>
      <c r="U56" s="187" t="s">
        <v>3213</v>
      </c>
      <c r="V56" s="187" t="s">
        <v>3372</v>
      </c>
      <c r="W56" s="187" t="s">
        <v>3215</v>
      </c>
      <c r="X56" s="187" t="s">
        <v>3228</v>
      </c>
      <c r="Y56" s="187">
        <v>0</v>
      </c>
      <c r="Z56" s="187">
        <v>0</v>
      </c>
      <c r="AA56" s="187">
        <v>0</v>
      </c>
      <c r="AB56" s="200">
        <v>0</v>
      </c>
      <c r="AC56" s="72" t="s">
        <v>3549</v>
      </c>
      <c r="AD56" s="72" t="s">
        <v>3550</v>
      </c>
      <c r="AE56" s="72" t="s">
        <v>3551</v>
      </c>
      <c r="AF56" s="171" t="s">
        <v>25</v>
      </c>
      <c r="AG56" s="171" t="s">
        <v>189</v>
      </c>
      <c r="AH56" s="171">
        <v>1</v>
      </c>
      <c r="AI56" s="171">
        <v>0</v>
      </c>
      <c r="AJ56" s="72" t="s">
        <v>993</v>
      </c>
      <c r="AK56" s="97">
        <f>IF(Q56="SOPORTE_TELEFÓNICO",'BASE LIQUIDACION REDEBAN 2025'!$B$19,IF(Q56="ENVÍO",'BASE LIQUIDACION REDEBAN 2025'!$C$2,IF(AF56="TIPO I",'BASE LIQUIDACION REDEBAN 2025'!$C$2,IF(AF56="TIPO II",'BASE LIQUIDACION REDEBAN 2025'!$C$3,IF(AF56="TIPO III",'BASE LIQUIDACION REDEBAN 2025'!$C$4,IF(AF56="TIPO IV",'BASE LIQUIDACION REDEBAN 2025'!$C$5,IF(AG56="AEREO",'BASE LIQUIDACION REDEBAN 2025'!$B$6,'BASE LIQUIDACION REDEBAN 2025'!$C$5)))))))</f>
        <v>65960.072302</v>
      </c>
      <c r="AL56" s="97">
        <f>IF(OR(Q56="SOPORTE_TELEFÓNICO",Q56="ENVÍO"),0,IF(AF56="TIPO I",'BASE LIQUIDACION REDEBAN 2025'!$B$10,IF(AF56="TIPO II",'BASE LIQUIDACION REDEBAN 2025'!$B$11,IF(AF56="TIPO III",'BASE LIQUIDACION REDEBAN 2025'!$B$12,'BASE LIQUIDACION REDEBAN 2025'!$B$13))))</f>
        <v>75096.394270399993</v>
      </c>
      <c r="AM56" s="97">
        <f t="shared" si="0"/>
        <v>65960.072302</v>
      </c>
    </row>
    <row r="57" spans="1:39" s="85" customFormat="1" ht="13.15">
      <c r="A57" s="171" t="s">
        <v>90</v>
      </c>
      <c r="B57" s="10" t="str">
        <f>VLOOKUP(A57,'CENTRO DE COSTOS'!A:D,4,FALSE)</f>
        <v>JUAN SEBASTIÁN RÍOS CASTRILLÓN</v>
      </c>
      <c r="C57" s="10" t="str">
        <f>VLOOKUP(A57,'CENTRO DE COSTOS'!A:D,2,FALSE)</f>
        <v>0004-0005</v>
      </c>
      <c r="D57" s="171">
        <v>5001</v>
      </c>
      <c r="E57" s="171">
        <v>2246218</v>
      </c>
      <c r="F57" s="171">
        <v>70411</v>
      </c>
      <c r="G57" s="171" t="s">
        <v>290</v>
      </c>
      <c r="H57" s="171" t="s">
        <v>90</v>
      </c>
      <c r="I57" s="171" t="s">
        <v>3336</v>
      </c>
      <c r="J57" s="10" t="s">
        <v>167</v>
      </c>
      <c r="K57" s="171">
        <v>2246218</v>
      </c>
      <c r="L57" s="171" t="s">
        <v>3552</v>
      </c>
      <c r="M57" s="172">
        <v>45811.546354166669</v>
      </c>
      <c r="N57" s="172">
        <v>45811.715752314813</v>
      </c>
      <c r="O57" s="171" t="s">
        <v>3171</v>
      </c>
      <c r="P57" s="171" t="s">
        <v>3172</v>
      </c>
      <c r="Q57" s="171" t="s">
        <v>177</v>
      </c>
      <c r="R57" s="72" t="s">
        <v>3553</v>
      </c>
      <c r="S57" s="178" t="s">
        <v>3174</v>
      </c>
      <c r="T57" s="187" t="s">
        <v>3175</v>
      </c>
      <c r="U57" s="187" t="s">
        <v>3197</v>
      </c>
      <c r="V57" s="187" t="s">
        <v>3339</v>
      </c>
      <c r="W57" s="187" t="s">
        <v>3215</v>
      </c>
      <c r="X57" s="187">
        <v>0</v>
      </c>
      <c r="Y57" s="187" t="s">
        <v>3402</v>
      </c>
      <c r="Z57" s="187">
        <v>0</v>
      </c>
      <c r="AA57" s="187">
        <v>0</v>
      </c>
      <c r="AB57" s="200">
        <v>0</v>
      </c>
      <c r="AC57" s="72" t="s">
        <v>3340</v>
      </c>
      <c r="AD57" s="72" t="s">
        <v>3554</v>
      </c>
      <c r="AE57" s="72" t="s">
        <v>3555</v>
      </c>
      <c r="AF57" s="171" t="s">
        <v>25</v>
      </c>
      <c r="AG57" s="171" t="s">
        <v>189</v>
      </c>
      <c r="AH57" s="171">
        <v>1</v>
      </c>
      <c r="AI57" s="171">
        <v>0</v>
      </c>
      <c r="AJ57" s="72" t="s">
        <v>3341</v>
      </c>
      <c r="AK57" s="97">
        <f>IF(Q57="SOPORTE_TELEFÓNICO",'BASE LIQUIDACION REDEBAN 2025'!$B$19,IF(Q57="ENVÍO",'BASE LIQUIDACION REDEBAN 2025'!$C$2,IF(AF57="TIPO I",'BASE LIQUIDACION REDEBAN 2025'!$C$2,IF(AF57="TIPO II",'BASE LIQUIDACION REDEBAN 2025'!$C$3,IF(AF57="TIPO III",'BASE LIQUIDACION REDEBAN 2025'!$C$4,IF(AF57="TIPO IV",'BASE LIQUIDACION REDEBAN 2025'!$C$5,IF(AG57="AEREO",'BASE LIQUIDACION REDEBAN 2025'!$B$6,'BASE LIQUIDACION REDEBAN 2025'!$C$5)))))))</f>
        <v>65960.072302</v>
      </c>
      <c r="AL57" s="97">
        <f>IF(OR(Q57="SOPORTE_TELEFÓNICO",Q57="ENVÍO"),0,IF(AF57="TIPO I",'BASE LIQUIDACION REDEBAN 2025'!$B$10,IF(AF57="TIPO II",'BASE LIQUIDACION REDEBAN 2025'!$B$11,IF(AF57="TIPO III",'BASE LIQUIDACION REDEBAN 2025'!$B$12,'BASE LIQUIDACION REDEBAN 2025'!$B$13))))</f>
        <v>75096.394270399993</v>
      </c>
      <c r="AM57" s="97">
        <f t="shared" si="0"/>
        <v>65960.072302</v>
      </c>
    </row>
    <row r="58" spans="1:39" s="85" customFormat="1" ht="13.15">
      <c r="A58" s="171" t="s">
        <v>68</v>
      </c>
      <c r="B58" s="10" t="str">
        <f>VLOOKUP(A58,'CENTRO DE COSTOS'!A:D,4,FALSE)</f>
        <v>WILLIAM ASDRUBAL ROZO ROZO</v>
      </c>
      <c r="C58" s="10" t="str">
        <f>VLOOKUP(A58,'CENTRO DE COSTOS'!A:D,2,FALSE)</f>
        <v>0004-0004</v>
      </c>
      <c r="D58" s="171">
        <v>11001</v>
      </c>
      <c r="E58" s="171">
        <v>2239480</v>
      </c>
      <c r="F58" s="171">
        <v>72190</v>
      </c>
      <c r="G58" s="171" t="s">
        <v>298</v>
      </c>
      <c r="H58" s="171" t="s">
        <v>68</v>
      </c>
      <c r="I58" s="171" t="s">
        <v>3556</v>
      </c>
      <c r="J58" s="10" t="s">
        <v>167</v>
      </c>
      <c r="K58" s="171">
        <v>2239480</v>
      </c>
      <c r="L58" s="171" t="s">
        <v>3557</v>
      </c>
      <c r="M58" s="172">
        <v>45809.604861111111</v>
      </c>
      <c r="N58" s="172">
        <v>45811.723379629628</v>
      </c>
      <c r="O58" s="171" t="s">
        <v>3171</v>
      </c>
      <c r="P58" s="171" t="s">
        <v>3172</v>
      </c>
      <c r="Q58" s="171" t="s">
        <v>177</v>
      </c>
      <c r="R58" s="72" t="s">
        <v>3558</v>
      </c>
      <c r="S58" s="178" t="s">
        <v>3174</v>
      </c>
      <c r="T58" s="187" t="s">
        <v>3190</v>
      </c>
      <c r="U58" s="187" t="s">
        <v>3191</v>
      </c>
      <c r="V58" s="187" t="s">
        <v>3192</v>
      </c>
      <c r="W58" s="187" t="s">
        <v>3185</v>
      </c>
      <c r="X58" s="187">
        <v>0</v>
      </c>
      <c r="Y58" s="187">
        <v>0</v>
      </c>
      <c r="Z58" s="187">
        <v>0</v>
      </c>
      <c r="AA58" s="187">
        <v>0</v>
      </c>
      <c r="AB58" s="200">
        <v>0</v>
      </c>
      <c r="AC58" s="72" t="s">
        <v>3559</v>
      </c>
      <c r="AD58" s="72">
        <v>0</v>
      </c>
      <c r="AE58" s="72">
        <v>0</v>
      </c>
      <c r="AF58" s="171" t="s">
        <v>25</v>
      </c>
      <c r="AG58" s="171" t="s">
        <v>189</v>
      </c>
      <c r="AH58" s="171">
        <v>1</v>
      </c>
      <c r="AI58" s="171">
        <v>0</v>
      </c>
      <c r="AJ58" s="72" t="s">
        <v>778</v>
      </c>
      <c r="AK58" s="97">
        <f>IF(Q58="SOPORTE_TELEFÓNICO",'BASE LIQUIDACION REDEBAN 2025'!$B$19,IF(Q58="ENVÍO",'BASE LIQUIDACION REDEBAN 2025'!$C$2,IF(AF58="TIPO I",'BASE LIQUIDACION REDEBAN 2025'!$C$2,IF(AF58="TIPO II",'BASE LIQUIDACION REDEBAN 2025'!$C$3,IF(AF58="TIPO III",'BASE LIQUIDACION REDEBAN 2025'!$C$4,IF(AF58="TIPO IV",'BASE LIQUIDACION REDEBAN 2025'!$C$5,IF(AG58="AEREO",'BASE LIQUIDACION REDEBAN 2025'!$B$6,'BASE LIQUIDACION REDEBAN 2025'!$C$5)))))))</f>
        <v>65960.072302</v>
      </c>
      <c r="AL58" s="97">
        <f>IF(OR(Q58="SOPORTE_TELEFÓNICO",Q58="ENVÍO"),0,IF(AF58="TIPO I",'BASE LIQUIDACION REDEBAN 2025'!$B$10,IF(AF58="TIPO II",'BASE LIQUIDACION REDEBAN 2025'!$B$11,IF(AF58="TIPO III",'BASE LIQUIDACION REDEBAN 2025'!$B$12,'BASE LIQUIDACION REDEBAN 2025'!$B$13))))</f>
        <v>75096.394270399993</v>
      </c>
      <c r="AM58" s="97">
        <f t="shared" si="0"/>
        <v>65960.072302</v>
      </c>
    </row>
    <row r="59" spans="1:39" s="85" customFormat="1" ht="13.15">
      <c r="A59" s="171" t="s">
        <v>91</v>
      </c>
      <c r="B59" s="10" t="str">
        <f>VLOOKUP(A59,'CENTRO DE COSTOS'!A:D,4,FALSE)</f>
        <v>JOSE MAURICIO HERNANDEZ ROJAS</v>
      </c>
      <c r="C59" s="10" t="str">
        <f>VLOOKUP(A59,'CENTRO DE COSTOS'!A:D,2,FALSE)</f>
        <v>0004-0001</v>
      </c>
      <c r="D59" s="171">
        <v>5154</v>
      </c>
      <c r="E59" s="171">
        <v>2240396</v>
      </c>
      <c r="F59" s="171">
        <v>61336</v>
      </c>
      <c r="G59" s="171" t="s">
        <v>290</v>
      </c>
      <c r="H59" s="171" t="s">
        <v>1103</v>
      </c>
      <c r="I59" s="171" t="s">
        <v>3560</v>
      </c>
      <c r="J59" s="10" t="s">
        <v>167</v>
      </c>
      <c r="K59" s="171">
        <v>2240396</v>
      </c>
      <c r="L59" s="171" t="s">
        <v>3561</v>
      </c>
      <c r="M59" s="172">
        <v>45810.442361111112</v>
      </c>
      <c r="N59" s="172">
        <v>45812.346273148149</v>
      </c>
      <c r="O59" s="171" t="s">
        <v>3171</v>
      </c>
      <c r="P59" s="171" t="s">
        <v>3172</v>
      </c>
      <c r="Q59" s="171" t="s">
        <v>177</v>
      </c>
      <c r="R59" s="72" t="s">
        <v>3562</v>
      </c>
      <c r="S59" s="178" t="s">
        <v>3174</v>
      </c>
      <c r="T59" s="187" t="s">
        <v>3190</v>
      </c>
      <c r="U59" s="187" t="s">
        <v>3197</v>
      </c>
      <c r="V59" s="187" t="s">
        <v>3192</v>
      </c>
      <c r="W59" s="187" t="s">
        <v>3215</v>
      </c>
      <c r="X59" s="187">
        <v>0</v>
      </c>
      <c r="Y59" s="187" t="s">
        <v>3536</v>
      </c>
      <c r="Z59" s="187">
        <v>0</v>
      </c>
      <c r="AA59" s="187">
        <v>0</v>
      </c>
      <c r="AB59" s="200">
        <v>0</v>
      </c>
      <c r="AC59" s="72" t="s">
        <v>3563</v>
      </c>
      <c r="AD59" s="72" t="s">
        <v>3564</v>
      </c>
      <c r="AE59" s="72" t="s">
        <v>3565</v>
      </c>
      <c r="AF59" s="171" t="s">
        <v>28</v>
      </c>
      <c r="AG59" s="171" t="s">
        <v>189</v>
      </c>
      <c r="AH59" s="171">
        <v>1</v>
      </c>
      <c r="AI59" s="171">
        <v>0</v>
      </c>
      <c r="AJ59" s="72" t="s">
        <v>1187</v>
      </c>
      <c r="AK59" s="97">
        <f>IF(Q59="SOPORTE_TELEFÓNICO",'BASE LIQUIDACION REDEBAN 2025'!$B$19,IF(Q59="ENVÍO",'BASE LIQUIDACION REDEBAN 2025'!$C$2,IF(AF59="TIPO I",'BASE LIQUIDACION REDEBAN 2025'!$C$2,IF(AF59="TIPO II",'BASE LIQUIDACION REDEBAN 2025'!$C$3,IF(AF59="TIPO III",'BASE LIQUIDACION REDEBAN 2025'!$C$4,IF(AF59="TIPO IV",'BASE LIQUIDACION REDEBAN 2025'!$C$5,IF(AG59="AEREO",'BASE LIQUIDACION REDEBAN 2025'!$B$6,'BASE LIQUIDACION REDEBAN 2025'!$C$5)))))))</f>
        <v>144967.87232000002</v>
      </c>
      <c r="AL59" s="97">
        <f>IF(OR(Q59="SOPORTE_TELEFÓNICO",Q59="ENVÍO"),0,IF(AF59="TIPO I",'BASE LIQUIDACION REDEBAN 2025'!$B$10,IF(AF59="TIPO II",'BASE LIQUIDACION REDEBAN 2025'!$B$11,IF(AF59="TIPO III",'BASE LIQUIDACION REDEBAN 2025'!$B$12,'BASE LIQUIDACION REDEBAN 2025'!$B$13))))</f>
        <v>140395.6348884</v>
      </c>
      <c r="AM59" s="97">
        <f t="shared" si="0"/>
        <v>144967.87232000002</v>
      </c>
    </row>
    <row r="60" spans="1:39" s="85" customFormat="1" ht="13.15">
      <c r="A60" s="171" t="s">
        <v>68</v>
      </c>
      <c r="B60" s="10" t="str">
        <f>VLOOKUP(A60,'CENTRO DE COSTOS'!A:D,4,FALSE)</f>
        <v>WILLIAM ASDRUBAL ROZO ROZO</v>
      </c>
      <c r="C60" s="10" t="str">
        <f>VLOOKUP(A60,'CENTRO DE COSTOS'!A:D,2,FALSE)</f>
        <v>0004-0004</v>
      </c>
      <c r="D60" s="171">
        <v>11001</v>
      </c>
      <c r="E60" s="171">
        <v>2244382</v>
      </c>
      <c r="F60" s="171">
        <v>76528</v>
      </c>
      <c r="G60" s="171" t="s">
        <v>298</v>
      </c>
      <c r="H60" s="171" t="s">
        <v>68</v>
      </c>
      <c r="I60" s="171" t="s">
        <v>3566</v>
      </c>
      <c r="J60" s="10" t="s">
        <v>167</v>
      </c>
      <c r="K60" s="171">
        <v>2244382</v>
      </c>
      <c r="L60" s="171" t="s">
        <v>3567</v>
      </c>
      <c r="M60" s="172">
        <v>45811.440972222219</v>
      </c>
      <c r="N60" s="172">
        <v>45812.353645833333</v>
      </c>
      <c r="O60" s="171" t="s">
        <v>3171</v>
      </c>
      <c r="P60" s="171" t="s">
        <v>3172</v>
      </c>
      <c r="Q60" s="171" t="s">
        <v>177</v>
      </c>
      <c r="R60" s="72" t="s">
        <v>3568</v>
      </c>
      <c r="S60" s="178" t="s">
        <v>3174</v>
      </c>
      <c r="T60" s="187" t="s">
        <v>3175</v>
      </c>
      <c r="U60" s="187" t="s">
        <v>3252</v>
      </c>
      <c r="V60" s="187" t="s">
        <v>3569</v>
      </c>
      <c r="W60" s="187" t="s">
        <v>3185</v>
      </c>
      <c r="X60" s="187">
        <v>0</v>
      </c>
      <c r="Y60" s="187">
        <v>0</v>
      </c>
      <c r="Z60" s="187">
        <v>0</v>
      </c>
      <c r="AA60" s="187">
        <v>0</v>
      </c>
      <c r="AB60" s="200">
        <v>0</v>
      </c>
      <c r="AC60" s="72">
        <v>0</v>
      </c>
      <c r="AD60" s="72">
        <v>0</v>
      </c>
      <c r="AE60" s="72">
        <v>0</v>
      </c>
      <c r="AF60" s="171" t="s">
        <v>25</v>
      </c>
      <c r="AG60" s="171" t="s">
        <v>189</v>
      </c>
      <c r="AH60" s="171">
        <v>1</v>
      </c>
      <c r="AI60" s="171">
        <v>0</v>
      </c>
      <c r="AJ60" s="72" t="s">
        <v>778</v>
      </c>
      <c r="AK60" s="97">
        <f>IF(Q60="SOPORTE_TELEFÓNICO",'BASE LIQUIDACION REDEBAN 2025'!$B$19,IF(Q60="ENVÍO",'BASE LIQUIDACION REDEBAN 2025'!$C$2,IF(AF60="TIPO I",'BASE LIQUIDACION REDEBAN 2025'!$C$2,IF(AF60="TIPO II",'BASE LIQUIDACION REDEBAN 2025'!$C$3,IF(AF60="TIPO III",'BASE LIQUIDACION REDEBAN 2025'!$C$4,IF(AF60="TIPO IV",'BASE LIQUIDACION REDEBAN 2025'!$C$5,IF(AG60="AEREO",'BASE LIQUIDACION REDEBAN 2025'!$B$6,'BASE LIQUIDACION REDEBAN 2025'!$C$5)))))))</f>
        <v>65960.072302</v>
      </c>
      <c r="AL60" s="97">
        <f>IF(OR(Q60="SOPORTE_TELEFÓNICO",Q60="ENVÍO"),0,IF(AF60="TIPO I",'BASE LIQUIDACION REDEBAN 2025'!$B$10,IF(AF60="TIPO II",'BASE LIQUIDACION REDEBAN 2025'!$B$11,IF(AF60="TIPO III",'BASE LIQUIDACION REDEBAN 2025'!$B$12,'BASE LIQUIDACION REDEBAN 2025'!$B$13))))</f>
        <v>75096.394270399993</v>
      </c>
      <c r="AM60" s="97">
        <f t="shared" si="0"/>
        <v>65960.072302</v>
      </c>
    </row>
    <row r="61" spans="1:39" s="85" customFormat="1" ht="13.15">
      <c r="A61" s="171" t="s">
        <v>81</v>
      </c>
      <c r="B61" s="10" t="str">
        <f>VLOOKUP(A61,'CENTRO DE COSTOS'!A:D,4,FALSE)</f>
        <v>MIGUEL JULIÁN HERNÁNDEZ GUARÍN</v>
      </c>
      <c r="C61" s="10" t="str">
        <f>VLOOKUP(A61,'CENTRO DE COSTOS'!A:D,2,FALSE)</f>
        <v>0004-0008</v>
      </c>
      <c r="D61" s="171">
        <v>54001</v>
      </c>
      <c r="E61" s="171">
        <v>2241972</v>
      </c>
      <c r="F61" s="171">
        <v>61224</v>
      </c>
      <c r="G61" s="171" t="s">
        <v>408</v>
      </c>
      <c r="H61" s="171" t="s">
        <v>81</v>
      </c>
      <c r="I61" s="171" t="s">
        <v>3570</v>
      </c>
      <c r="J61" s="10" t="s">
        <v>167</v>
      </c>
      <c r="K61" s="171">
        <v>2241972</v>
      </c>
      <c r="L61" s="171" t="s">
        <v>3571</v>
      </c>
      <c r="M61" s="172">
        <v>45811.35</v>
      </c>
      <c r="N61" s="172">
        <v>45812.380624999998</v>
      </c>
      <c r="O61" s="171" t="s">
        <v>3171</v>
      </c>
      <c r="P61" s="171" t="s">
        <v>3172</v>
      </c>
      <c r="Q61" s="171" t="s">
        <v>177</v>
      </c>
      <c r="R61" s="72" t="s">
        <v>3572</v>
      </c>
      <c r="S61" s="178" t="s">
        <v>3174</v>
      </c>
      <c r="T61" s="187" t="s">
        <v>3190</v>
      </c>
      <c r="U61" s="187" t="s">
        <v>3197</v>
      </c>
      <c r="V61" s="187" t="s">
        <v>3424</v>
      </c>
      <c r="W61" s="187" t="s">
        <v>3215</v>
      </c>
      <c r="X61" s="187">
        <v>0</v>
      </c>
      <c r="Y61" s="187" t="s">
        <v>3425</v>
      </c>
      <c r="Z61" s="187">
        <v>0</v>
      </c>
      <c r="AA61" s="187">
        <v>0</v>
      </c>
      <c r="AB61" s="200">
        <v>0</v>
      </c>
      <c r="AC61" s="72" t="s">
        <v>3573</v>
      </c>
      <c r="AD61" s="72" t="s">
        <v>3574</v>
      </c>
      <c r="AE61" s="72" t="s">
        <v>3575</v>
      </c>
      <c r="AF61" s="171" t="s">
        <v>25</v>
      </c>
      <c r="AG61" s="171" t="s">
        <v>189</v>
      </c>
      <c r="AH61" s="171">
        <v>1</v>
      </c>
      <c r="AI61" s="171">
        <v>0</v>
      </c>
      <c r="AJ61" s="72" t="s">
        <v>846</v>
      </c>
      <c r="AK61" s="97">
        <f>IF(Q61="SOPORTE_TELEFÓNICO",'BASE LIQUIDACION REDEBAN 2025'!$B$19,IF(Q61="ENVÍO",'BASE LIQUIDACION REDEBAN 2025'!$C$2,IF(AF61="TIPO I",'BASE LIQUIDACION REDEBAN 2025'!$C$2,IF(AF61="TIPO II",'BASE LIQUIDACION REDEBAN 2025'!$C$3,IF(AF61="TIPO III",'BASE LIQUIDACION REDEBAN 2025'!$C$4,IF(AF61="TIPO IV",'BASE LIQUIDACION REDEBAN 2025'!$C$5,IF(AG61="AEREO",'BASE LIQUIDACION REDEBAN 2025'!$B$6,'BASE LIQUIDACION REDEBAN 2025'!$C$5)))))))</f>
        <v>65960.072302</v>
      </c>
      <c r="AL61" s="97">
        <f>IF(OR(Q61="SOPORTE_TELEFÓNICO",Q61="ENVÍO"),0,IF(AF61="TIPO I",'BASE LIQUIDACION REDEBAN 2025'!$B$10,IF(AF61="TIPO II",'BASE LIQUIDACION REDEBAN 2025'!$B$11,IF(AF61="TIPO III",'BASE LIQUIDACION REDEBAN 2025'!$B$12,'BASE LIQUIDACION REDEBAN 2025'!$B$13))))</f>
        <v>75096.394270399993</v>
      </c>
      <c r="AM61" s="97">
        <f t="shared" si="0"/>
        <v>65960.072302</v>
      </c>
    </row>
    <row r="62" spans="1:39" s="85" customFormat="1" ht="13.15">
      <c r="A62" s="171" t="s">
        <v>76</v>
      </c>
      <c r="B62" s="10" t="str">
        <f>VLOOKUP(A62,'CENTRO DE COSTOS'!A:D,4,FALSE)</f>
        <v>DIEGO FERNANDO HENAO CARDONA</v>
      </c>
      <c r="C62" s="10" t="str">
        <f>VLOOKUP(A62,'CENTRO DE COSTOS'!A:D,2,FALSE)</f>
        <v>0004-0003</v>
      </c>
      <c r="D62" s="171">
        <v>76001</v>
      </c>
      <c r="E62" s="171">
        <v>2246249</v>
      </c>
      <c r="F62" s="171">
        <v>38895</v>
      </c>
      <c r="G62" s="171" t="s">
        <v>230</v>
      </c>
      <c r="H62" s="171" t="s">
        <v>76</v>
      </c>
      <c r="I62" s="171" t="s">
        <v>3576</v>
      </c>
      <c r="J62" s="10" t="s">
        <v>167</v>
      </c>
      <c r="K62" s="171">
        <v>2246249</v>
      </c>
      <c r="L62" s="171" t="s">
        <v>3577</v>
      </c>
      <c r="M62" s="172">
        <v>45811.554861111108</v>
      </c>
      <c r="N62" s="172">
        <v>45812.409224537034</v>
      </c>
      <c r="O62" s="171" t="s">
        <v>3171</v>
      </c>
      <c r="P62" s="171" t="s">
        <v>3172</v>
      </c>
      <c r="Q62" s="171" t="s">
        <v>177</v>
      </c>
      <c r="R62" s="72" t="s">
        <v>3578</v>
      </c>
      <c r="S62" s="178" t="s">
        <v>3174</v>
      </c>
      <c r="T62" s="187" t="s">
        <v>3190</v>
      </c>
      <c r="U62" s="187" t="s">
        <v>3176</v>
      </c>
      <c r="V62" s="187" t="s">
        <v>3184</v>
      </c>
      <c r="W62" s="187" t="s">
        <v>3215</v>
      </c>
      <c r="X62" s="187" t="s">
        <v>3579</v>
      </c>
      <c r="Y62" s="187">
        <v>0</v>
      </c>
      <c r="Z62" s="187">
        <v>0</v>
      </c>
      <c r="AA62" s="187">
        <v>0</v>
      </c>
      <c r="AB62" s="200">
        <v>0</v>
      </c>
      <c r="AC62" s="72" t="s">
        <v>3580</v>
      </c>
      <c r="AD62" s="72" t="s">
        <v>3581</v>
      </c>
      <c r="AE62" s="72" t="s">
        <v>3582</v>
      </c>
      <c r="AF62" s="171" t="s">
        <v>25</v>
      </c>
      <c r="AG62" s="171" t="s">
        <v>189</v>
      </c>
      <c r="AH62" s="171">
        <v>1</v>
      </c>
      <c r="AI62" s="171">
        <v>0</v>
      </c>
      <c r="AJ62" s="72" t="s">
        <v>240</v>
      </c>
      <c r="AK62" s="97">
        <f>IF(Q62="SOPORTE_TELEFÓNICO",'BASE LIQUIDACION REDEBAN 2025'!$B$19,IF(Q62="ENVÍO",'BASE LIQUIDACION REDEBAN 2025'!$C$2,IF(AF62="TIPO I",'BASE LIQUIDACION REDEBAN 2025'!$C$2,IF(AF62="TIPO II",'BASE LIQUIDACION REDEBAN 2025'!$C$3,IF(AF62="TIPO III",'BASE LIQUIDACION REDEBAN 2025'!$C$4,IF(AF62="TIPO IV",'BASE LIQUIDACION REDEBAN 2025'!$C$5,IF(AG62="AEREO",'BASE LIQUIDACION REDEBAN 2025'!$B$6,'BASE LIQUIDACION REDEBAN 2025'!$C$5)))))))</f>
        <v>65960.072302</v>
      </c>
      <c r="AL62" s="97">
        <f>IF(OR(Q62="SOPORTE_TELEFÓNICO",Q62="ENVÍO"),0,IF(AF62="TIPO I",'BASE LIQUIDACION REDEBAN 2025'!$B$10,IF(AF62="TIPO II",'BASE LIQUIDACION REDEBAN 2025'!$B$11,IF(AF62="TIPO III",'BASE LIQUIDACION REDEBAN 2025'!$B$12,'BASE LIQUIDACION REDEBAN 2025'!$B$13))))</f>
        <v>75096.394270399993</v>
      </c>
      <c r="AM62" s="97">
        <f t="shared" si="0"/>
        <v>65960.072302</v>
      </c>
    </row>
    <row r="63" spans="1:39" s="85" customFormat="1" ht="13.15">
      <c r="A63" s="171" t="s">
        <v>76</v>
      </c>
      <c r="B63" s="10" t="str">
        <f>VLOOKUP(A63,'CENTRO DE COSTOS'!A:D,4,FALSE)</f>
        <v>DIEGO FERNANDO HENAO CARDONA</v>
      </c>
      <c r="C63" s="10" t="str">
        <f>VLOOKUP(A63,'CENTRO DE COSTOS'!A:D,2,FALSE)</f>
        <v>0004-0003</v>
      </c>
      <c r="D63" s="171">
        <v>76001</v>
      </c>
      <c r="E63" s="171">
        <v>2249011</v>
      </c>
      <c r="F63" s="171">
        <v>35515</v>
      </c>
      <c r="G63" s="171" t="s">
        <v>230</v>
      </c>
      <c r="H63" s="171" t="s">
        <v>76</v>
      </c>
      <c r="I63" s="171" t="s">
        <v>3583</v>
      </c>
      <c r="J63" s="10" t="s">
        <v>167</v>
      </c>
      <c r="K63" s="171">
        <v>2249011</v>
      </c>
      <c r="L63" s="171" t="s">
        <v>3584</v>
      </c>
      <c r="M63" s="172">
        <v>45811.711805555555</v>
      </c>
      <c r="N63" s="172">
        <v>45812.412754629629</v>
      </c>
      <c r="O63" s="171" t="s">
        <v>3171</v>
      </c>
      <c r="P63" s="171" t="s">
        <v>3172</v>
      </c>
      <c r="Q63" s="171" t="s">
        <v>177</v>
      </c>
      <c r="R63" s="72" t="s">
        <v>3585</v>
      </c>
      <c r="S63" s="178" t="s">
        <v>3174</v>
      </c>
      <c r="T63" s="187" t="s">
        <v>3175</v>
      </c>
      <c r="U63" s="187" t="s">
        <v>3586</v>
      </c>
      <c r="V63" s="187" t="s">
        <v>3587</v>
      </c>
      <c r="W63" s="187" t="s">
        <v>3185</v>
      </c>
      <c r="X63" s="187">
        <v>0</v>
      </c>
      <c r="Y63" s="187">
        <v>0</v>
      </c>
      <c r="Z63" s="187">
        <v>0</v>
      </c>
      <c r="AA63" s="187">
        <v>0</v>
      </c>
      <c r="AB63" s="200">
        <v>0</v>
      </c>
      <c r="AC63" s="72" t="s">
        <v>3588</v>
      </c>
      <c r="AD63" s="72">
        <v>0</v>
      </c>
      <c r="AE63" s="72">
        <v>0</v>
      </c>
      <c r="AF63" s="171" t="s">
        <v>25</v>
      </c>
      <c r="AG63" s="171" t="s">
        <v>189</v>
      </c>
      <c r="AH63" s="171">
        <v>1</v>
      </c>
      <c r="AI63" s="171">
        <v>0</v>
      </c>
      <c r="AJ63" s="72" t="s">
        <v>1025</v>
      </c>
      <c r="AK63" s="97">
        <f>IF(Q63="SOPORTE_TELEFÓNICO",'BASE LIQUIDACION REDEBAN 2025'!$B$19,IF(Q63="ENVÍO",'BASE LIQUIDACION REDEBAN 2025'!$C$2,IF(AF63="TIPO I",'BASE LIQUIDACION REDEBAN 2025'!$C$2,IF(AF63="TIPO II",'BASE LIQUIDACION REDEBAN 2025'!$C$3,IF(AF63="TIPO III",'BASE LIQUIDACION REDEBAN 2025'!$C$4,IF(AF63="TIPO IV",'BASE LIQUIDACION REDEBAN 2025'!$C$5,IF(AG63="AEREO",'BASE LIQUIDACION REDEBAN 2025'!$B$6,'BASE LIQUIDACION REDEBAN 2025'!$C$5)))))))</f>
        <v>65960.072302</v>
      </c>
      <c r="AL63" s="97">
        <f>IF(OR(Q63="SOPORTE_TELEFÓNICO",Q63="ENVÍO"),0,IF(AF63="TIPO I",'BASE LIQUIDACION REDEBAN 2025'!$B$10,IF(AF63="TIPO II",'BASE LIQUIDACION REDEBAN 2025'!$B$11,IF(AF63="TIPO III",'BASE LIQUIDACION REDEBAN 2025'!$B$12,'BASE LIQUIDACION REDEBAN 2025'!$B$13))))</f>
        <v>75096.394270399993</v>
      </c>
      <c r="AM63" s="97">
        <f t="shared" si="0"/>
        <v>65960.072302</v>
      </c>
    </row>
    <row r="64" spans="1:39" s="85" customFormat="1" ht="13.15">
      <c r="A64" s="171" t="s">
        <v>81</v>
      </c>
      <c r="B64" s="10" t="str">
        <f>VLOOKUP(A64,'CENTRO DE COSTOS'!A:D,4,FALSE)</f>
        <v>MIGUEL JULIÁN HERNÁNDEZ GUARÍN</v>
      </c>
      <c r="C64" s="10" t="str">
        <f>VLOOKUP(A64,'CENTRO DE COSTOS'!A:D,2,FALSE)</f>
        <v>0004-0008</v>
      </c>
      <c r="D64" s="171">
        <v>54498</v>
      </c>
      <c r="E64" s="171">
        <v>2245121</v>
      </c>
      <c r="F64" s="171">
        <v>38302</v>
      </c>
      <c r="G64" s="171" t="s">
        <v>408</v>
      </c>
      <c r="H64" s="171" t="s">
        <v>1109</v>
      </c>
      <c r="I64" s="171" t="s">
        <v>3589</v>
      </c>
      <c r="J64" s="10" t="s">
        <v>167</v>
      </c>
      <c r="K64" s="171">
        <v>2245121</v>
      </c>
      <c r="L64" s="171" t="s">
        <v>3590</v>
      </c>
      <c r="M64" s="172">
        <v>45811.474999999999</v>
      </c>
      <c r="N64" s="172">
        <v>45812.415810185186</v>
      </c>
      <c r="O64" s="171" t="s">
        <v>3171</v>
      </c>
      <c r="P64" s="171" t="s">
        <v>3172</v>
      </c>
      <c r="Q64" s="171" t="s">
        <v>177</v>
      </c>
      <c r="R64" s="72" t="s">
        <v>3591</v>
      </c>
      <c r="S64" s="178" t="s">
        <v>3174</v>
      </c>
      <c r="T64" s="187" t="s">
        <v>3190</v>
      </c>
      <c r="U64" s="187" t="s">
        <v>3213</v>
      </c>
      <c r="V64" s="187" t="s">
        <v>3314</v>
      </c>
      <c r="W64" s="187" t="s">
        <v>3215</v>
      </c>
      <c r="X64" s="187" t="s">
        <v>3592</v>
      </c>
      <c r="Y64" s="187">
        <v>0</v>
      </c>
      <c r="Z64" s="187">
        <v>0</v>
      </c>
      <c r="AA64" s="187">
        <v>0</v>
      </c>
      <c r="AB64" s="200">
        <v>0</v>
      </c>
      <c r="AC64" s="72" t="s">
        <v>3593</v>
      </c>
      <c r="AD64" s="72" t="s">
        <v>3594</v>
      </c>
      <c r="AE64" s="72" t="s">
        <v>3595</v>
      </c>
      <c r="AF64" s="171" t="s">
        <v>32</v>
      </c>
      <c r="AG64" s="171" t="s">
        <v>189</v>
      </c>
      <c r="AH64" s="171">
        <v>1</v>
      </c>
      <c r="AI64" s="171">
        <v>0</v>
      </c>
      <c r="AJ64" s="72" t="s">
        <v>866</v>
      </c>
      <c r="AK64" s="97">
        <f>IF(Q64="SOPORTE_TELEFÓNICO",'BASE LIQUIDACION REDEBAN 2025'!$B$19,IF(Q64="ENVÍO",'BASE LIQUIDACION REDEBAN 2025'!$C$2,IF(AF64="TIPO I",'BASE LIQUIDACION REDEBAN 2025'!$C$2,IF(AF64="TIPO II",'BASE LIQUIDACION REDEBAN 2025'!$C$3,IF(AF64="TIPO III",'BASE LIQUIDACION REDEBAN 2025'!$C$4,IF(AF64="TIPO IV",'BASE LIQUIDACION REDEBAN 2025'!$C$5,IF(AG64="AEREO",'BASE LIQUIDACION REDEBAN 2025'!$B$6,'BASE LIQUIDACION REDEBAN 2025'!$C$5)))))))</f>
        <v>479588.87655000004</v>
      </c>
      <c r="AL64" s="97">
        <f>IF(OR(Q64="SOPORTE_TELEFÓNICO",Q64="ENVÍO"),0,IF(AF64="TIPO I",'BASE LIQUIDACION REDEBAN 2025'!$B$10,IF(AF64="TIPO II",'BASE LIQUIDACION REDEBAN 2025'!$B$11,IF(AF64="TIPO III",'BASE LIQUIDACION REDEBAN 2025'!$B$12,'BASE LIQUIDACION REDEBAN 2025'!$B$13))))</f>
        <v>196536.5258152</v>
      </c>
      <c r="AM64" s="97">
        <f t="shared" si="0"/>
        <v>479588.87655000004</v>
      </c>
    </row>
    <row r="65" spans="1:39" s="85" customFormat="1" ht="13.15">
      <c r="A65" s="171" t="s">
        <v>90</v>
      </c>
      <c r="B65" s="10" t="str">
        <f>VLOOKUP(A65,'CENTRO DE COSTOS'!A:D,4,FALSE)</f>
        <v>JUAN SEBASTIÁN RÍOS CASTRILLÓN</v>
      </c>
      <c r="C65" s="10" t="str">
        <f>VLOOKUP(A65,'CENTRO DE COSTOS'!A:D,2,FALSE)</f>
        <v>0004-0005</v>
      </c>
      <c r="D65" s="171">
        <v>5001</v>
      </c>
      <c r="E65" s="171">
        <v>2245353</v>
      </c>
      <c r="F65" s="171">
        <v>78727</v>
      </c>
      <c r="G65" s="171" t="s">
        <v>290</v>
      </c>
      <c r="H65" s="171" t="s">
        <v>90</v>
      </c>
      <c r="I65" s="171" t="s">
        <v>3596</v>
      </c>
      <c r="J65" s="10" t="s">
        <v>167</v>
      </c>
      <c r="K65" s="171">
        <v>2245353</v>
      </c>
      <c r="L65" s="171" t="s">
        <v>3597</v>
      </c>
      <c r="M65" s="172">
        <v>45811.494444444441</v>
      </c>
      <c r="N65" s="172">
        <v>45812.421226851853</v>
      </c>
      <c r="O65" s="171" t="s">
        <v>3171</v>
      </c>
      <c r="P65" s="171" t="s">
        <v>3172</v>
      </c>
      <c r="Q65" s="171" t="s">
        <v>177</v>
      </c>
      <c r="R65" s="72" t="s">
        <v>3598</v>
      </c>
      <c r="S65" s="178" t="s">
        <v>3174</v>
      </c>
      <c r="T65" s="187" t="s">
        <v>3190</v>
      </c>
      <c r="U65" s="187" t="s">
        <v>3213</v>
      </c>
      <c r="V65" s="187" t="s">
        <v>3372</v>
      </c>
      <c r="W65" s="187" t="s">
        <v>3185</v>
      </c>
      <c r="X65" s="187">
        <v>0</v>
      </c>
      <c r="Y65" s="187">
        <v>0</v>
      </c>
      <c r="Z65" s="187">
        <v>0</v>
      </c>
      <c r="AA65" s="187">
        <v>0</v>
      </c>
      <c r="AB65" s="200" t="s">
        <v>3599</v>
      </c>
      <c r="AC65" s="72" t="s">
        <v>3600</v>
      </c>
      <c r="AD65" s="72">
        <v>0</v>
      </c>
      <c r="AE65" s="72">
        <v>0</v>
      </c>
      <c r="AF65" s="171" t="s">
        <v>25</v>
      </c>
      <c r="AG65" s="171" t="s">
        <v>189</v>
      </c>
      <c r="AH65" s="171">
        <v>1</v>
      </c>
      <c r="AI65" s="171">
        <v>0</v>
      </c>
      <c r="AJ65" s="72" t="s">
        <v>3303</v>
      </c>
      <c r="AK65" s="97">
        <f>IF(Q65="SOPORTE_TELEFÓNICO",'BASE LIQUIDACION REDEBAN 2025'!$B$19,IF(Q65="ENVÍO",'BASE LIQUIDACION REDEBAN 2025'!$C$2,IF(AF65="TIPO I",'BASE LIQUIDACION REDEBAN 2025'!$C$2,IF(AF65="TIPO II",'BASE LIQUIDACION REDEBAN 2025'!$C$3,IF(AF65="TIPO III",'BASE LIQUIDACION REDEBAN 2025'!$C$4,IF(AF65="TIPO IV",'BASE LIQUIDACION REDEBAN 2025'!$C$5,IF(AG65="AEREO",'BASE LIQUIDACION REDEBAN 2025'!$B$6,'BASE LIQUIDACION REDEBAN 2025'!$C$5)))))))</f>
        <v>65960.072302</v>
      </c>
      <c r="AL65" s="97">
        <f>IF(OR(Q65="SOPORTE_TELEFÓNICO",Q65="ENVÍO"),0,IF(AF65="TIPO I",'BASE LIQUIDACION REDEBAN 2025'!$B$10,IF(AF65="TIPO II",'BASE LIQUIDACION REDEBAN 2025'!$B$11,IF(AF65="TIPO III",'BASE LIQUIDACION REDEBAN 2025'!$B$12,'BASE LIQUIDACION REDEBAN 2025'!$B$13))))</f>
        <v>75096.394270399993</v>
      </c>
      <c r="AM65" s="97">
        <f t="shared" si="0"/>
        <v>65960.072302</v>
      </c>
    </row>
    <row r="66" spans="1:39" s="85" customFormat="1" ht="13.15">
      <c r="A66" s="171" t="s">
        <v>96</v>
      </c>
      <c r="B66" s="10" t="str">
        <f>VLOOKUP(A66,'CENTRO DE COSTOS'!A:D,4,FALSE)</f>
        <v>JOSE MAURICIO HERNANDEZ ROJAS</v>
      </c>
      <c r="C66" s="10" t="str">
        <f>VLOOKUP(A66,'CENTRO DE COSTOS'!A:D,2,FALSE)</f>
        <v>0004-0001</v>
      </c>
      <c r="D66" s="171">
        <v>47001</v>
      </c>
      <c r="E66" s="171">
        <v>2248747</v>
      </c>
      <c r="F66" s="171">
        <v>33144</v>
      </c>
      <c r="G66" s="171" t="s">
        <v>683</v>
      </c>
      <c r="H66" s="171" t="s">
        <v>96</v>
      </c>
      <c r="I66" s="171" t="s">
        <v>3601</v>
      </c>
      <c r="J66" s="10" t="s">
        <v>167</v>
      </c>
      <c r="K66" s="171">
        <v>2248747</v>
      </c>
      <c r="L66" s="171" t="s">
        <v>3602</v>
      </c>
      <c r="M66" s="172">
        <v>45811.695833333331</v>
      </c>
      <c r="N66" s="172">
        <v>45812.422939814816</v>
      </c>
      <c r="O66" s="171" t="s">
        <v>3171</v>
      </c>
      <c r="P66" s="171" t="s">
        <v>3172</v>
      </c>
      <c r="Q66" s="171" t="s">
        <v>177</v>
      </c>
      <c r="R66" s="72" t="s">
        <v>3603</v>
      </c>
      <c r="S66" s="178" t="s">
        <v>3174</v>
      </c>
      <c r="T66" s="187" t="s">
        <v>3190</v>
      </c>
      <c r="U66" s="187" t="s">
        <v>3197</v>
      </c>
      <c r="V66" s="187" t="s">
        <v>3424</v>
      </c>
      <c r="W66" s="187" t="s">
        <v>3215</v>
      </c>
      <c r="X66" s="187">
        <v>0</v>
      </c>
      <c r="Y66" s="187" t="s">
        <v>3604</v>
      </c>
      <c r="Z66" s="187">
        <v>0</v>
      </c>
      <c r="AA66" s="187">
        <v>0</v>
      </c>
      <c r="AB66" s="200">
        <v>0</v>
      </c>
      <c r="AC66" s="72" t="s">
        <v>3605</v>
      </c>
      <c r="AD66" s="72" t="s">
        <v>3606</v>
      </c>
      <c r="AE66" s="72" t="s">
        <v>3607</v>
      </c>
      <c r="AF66" s="171" t="s">
        <v>25</v>
      </c>
      <c r="AG66" s="171" t="s">
        <v>189</v>
      </c>
      <c r="AH66" s="171">
        <v>1</v>
      </c>
      <c r="AI66" s="171">
        <v>0</v>
      </c>
      <c r="AJ66" s="72" t="s">
        <v>1174</v>
      </c>
      <c r="AK66" s="97">
        <f>IF(Q66="SOPORTE_TELEFÓNICO",'BASE LIQUIDACION REDEBAN 2025'!$B$19,IF(Q66="ENVÍO",'BASE LIQUIDACION REDEBAN 2025'!$C$2,IF(AF66="TIPO I",'BASE LIQUIDACION REDEBAN 2025'!$C$2,IF(AF66="TIPO II",'BASE LIQUIDACION REDEBAN 2025'!$C$3,IF(AF66="TIPO III",'BASE LIQUIDACION REDEBAN 2025'!$C$4,IF(AF66="TIPO IV",'BASE LIQUIDACION REDEBAN 2025'!$C$5,IF(AG66="AEREO",'BASE LIQUIDACION REDEBAN 2025'!$B$6,'BASE LIQUIDACION REDEBAN 2025'!$C$5)))))))</f>
        <v>65960.072302</v>
      </c>
      <c r="AL66" s="97">
        <f>IF(OR(Q66="SOPORTE_TELEFÓNICO",Q66="ENVÍO"),0,IF(AF66="TIPO I",'BASE LIQUIDACION REDEBAN 2025'!$B$10,IF(AF66="TIPO II",'BASE LIQUIDACION REDEBAN 2025'!$B$11,IF(AF66="TIPO III",'BASE LIQUIDACION REDEBAN 2025'!$B$12,'BASE LIQUIDACION REDEBAN 2025'!$B$13))))</f>
        <v>75096.394270399993</v>
      </c>
      <c r="AM66" s="97">
        <f t="shared" si="0"/>
        <v>65960.072302</v>
      </c>
    </row>
    <row r="67" spans="1:39" s="85" customFormat="1" ht="13.15">
      <c r="A67" s="171" t="s">
        <v>92</v>
      </c>
      <c r="B67" s="10" t="str">
        <f>VLOOKUP(A67,'CENTRO DE COSTOS'!A:D,4,FALSE)</f>
        <v>KEVIN ALEXIS CORZO BUSTOS</v>
      </c>
      <c r="C67" s="10" t="str">
        <f>VLOOKUP(A67,'CENTRO DE COSTOS'!A:D,2,FALSE)</f>
        <v>0004-0007</v>
      </c>
      <c r="D67" s="171">
        <v>41001</v>
      </c>
      <c r="E67" s="171">
        <v>2249090</v>
      </c>
      <c r="F67" s="171">
        <v>67588</v>
      </c>
      <c r="G67" s="171" t="s">
        <v>256</v>
      </c>
      <c r="H67" s="171" t="s">
        <v>92</v>
      </c>
      <c r="I67" s="171" t="s">
        <v>3608</v>
      </c>
      <c r="J67" s="10" t="s">
        <v>167</v>
      </c>
      <c r="K67" s="171">
        <v>2249090</v>
      </c>
      <c r="L67" s="171" t="s">
        <v>3609</v>
      </c>
      <c r="M67" s="172">
        <v>45811.732638888891</v>
      </c>
      <c r="N67" s="172">
        <v>45812.424351851849</v>
      </c>
      <c r="O67" s="171" t="s">
        <v>3171</v>
      </c>
      <c r="P67" s="171" t="s">
        <v>3172</v>
      </c>
      <c r="Q67" s="171" t="s">
        <v>177</v>
      </c>
      <c r="R67" s="72" t="s">
        <v>3610</v>
      </c>
      <c r="S67" s="178" t="s">
        <v>3174</v>
      </c>
      <c r="T67" s="187" t="s">
        <v>3190</v>
      </c>
      <c r="U67" s="187" t="s">
        <v>3213</v>
      </c>
      <c r="V67" s="187" t="s">
        <v>3345</v>
      </c>
      <c r="W67" s="187" t="s">
        <v>3185</v>
      </c>
      <c r="X67" s="187">
        <v>0</v>
      </c>
      <c r="Y67" s="187">
        <v>0</v>
      </c>
      <c r="Z67" s="187">
        <v>0</v>
      </c>
      <c r="AA67" s="187">
        <v>0</v>
      </c>
      <c r="AB67" s="200">
        <v>0</v>
      </c>
      <c r="AC67" s="72" t="s">
        <v>3611</v>
      </c>
      <c r="AD67" s="72">
        <v>0</v>
      </c>
      <c r="AE67" s="72">
        <v>0</v>
      </c>
      <c r="AF67" s="171" t="s">
        <v>25</v>
      </c>
      <c r="AG67" s="171" t="s">
        <v>189</v>
      </c>
      <c r="AH67" s="171">
        <v>1</v>
      </c>
      <c r="AI67" s="171">
        <v>0</v>
      </c>
      <c r="AJ67" s="72" t="s">
        <v>1326</v>
      </c>
      <c r="AK67" s="97">
        <f>IF(Q67="SOPORTE_TELEFÓNICO",'BASE LIQUIDACION REDEBAN 2025'!$B$19,IF(Q67="ENVÍO",'BASE LIQUIDACION REDEBAN 2025'!$C$2,IF(AF67="TIPO I",'BASE LIQUIDACION REDEBAN 2025'!$C$2,IF(AF67="TIPO II",'BASE LIQUIDACION REDEBAN 2025'!$C$3,IF(AF67="TIPO III",'BASE LIQUIDACION REDEBAN 2025'!$C$4,IF(AF67="TIPO IV",'BASE LIQUIDACION REDEBAN 2025'!$C$5,IF(AG67="AEREO",'BASE LIQUIDACION REDEBAN 2025'!$B$6,'BASE LIQUIDACION REDEBAN 2025'!$C$5)))))))</f>
        <v>65960.072302</v>
      </c>
      <c r="AL67" s="97">
        <f>IF(OR(Q67="SOPORTE_TELEFÓNICO",Q67="ENVÍO"),0,IF(AF67="TIPO I",'BASE LIQUIDACION REDEBAN 2025'!$B$10,IF(AF67="TIPO II",'BASE LIQUIDACION REDEBAN 2025'!$B$11,IF(AF67="TIPO III",'BASE LIQUIDACION REDEBAN 2025'!$B$12,'BASE LIQUIDACION REDEBAN 2025'!$B$13))))</f>
        <v>75096.394270399993</v>
      </c>
      <c r="AM67" s="97">
        <f t="shared" ref="AM67:AM130" si="1">IF(OR(Q67="SOPORTE_TELEFÓNICO",Q67="ENVÍO"),AK67,(AK67*AH67+AL67*AI67))</f>
        <v>65960.072302</v>
      </c>
    </row>
    <row r="68" spans="1:39" s="85" customFormat="1" ht="13.15">
      <c r="A68" s="171" t="s">
        <v>68</v>
      </c>
      <c r="B68" s="10" t="str">
        <f>VLOOKUP(A68,'CENTRO DE COSTOS'!A:D,4,FALSE)</f>
        <v>WILLIAM ASDRUBAL ROZO ROZO</v>
      </c>
      <c r="C68" s="10" t="str">
        <f>VLOOKUP(A68,'CENTRO DE COSTOS'!A:D,2,FALSE)</f>
        <v>0004-0004</v>
      </c>
      <c r="D68" s="171">
        <v>11001</v>
      </c>
      <c r="E68" s="171">
        <v>2244363</v>
      </c>
      <c r="F68" s="171">
        <v>32046</v>
      </c>
      <c r="G68" s="171" t="s">
        <v>298</v>
      </c>
      <c r="H68" s="171" t="s">
        <v>68</v>
      </c>
      <c r="I68" s="171" t="s">
        <v>3612</v>
      </c>
      <c r="J68" s="10" t="s">
        <v>167</v>
      </c>
      <c r="K68" s="171">
        <v>2244363</v>
      </c>
      <c r="L68" s="171" t="s">
        <v>3613</v>
      </c>
      <c r="M68" s="172">
        <v>45811.438888888886</v>
      </c>
      <c r="N68" s="172">
        <v>45812.434606481482</v>
      </c>
      <c r="O68" s="171" t="s">
        <v>3171</v>
      </c>
      <c r="P68" s="171" t="s">
        <v>3172</v>
      </c>
      <c r="Q68" s="171" t="s">
        <v>177</v>
      </c>
      <c r="R68" s="72" t="s">
        <v>3614</v>
      </c>
      <c r="S68" s="178" t="s">
        <v>3174</v>
      </c>
      <c r="T68" s="187" t="s">
        <v>3190</v>
      </c>
      <c r="U68" s="187" t="s">
        <v>3284</v>
      </c>
      <c r="V68" s="187" t="s">
        <v>3284</v>
      </c>
      <c r="W68" s="187" t="s">
        <v>3215</v>
      </c>
      <c r="X68" s="187" t="s">
        <v>3615</v>
      </c>
      <c r="Y68" s="187">
        <v>0</v>
      </c>
      <c r="Z68" s="187">
        <v>0</v>
      </c>
      <c r="AA68" s="187" t="s">
        <v>3616</v>
      </c>
      <c r="AB68" s="200">
        <v>0</v>
      </c>
      <c r="AC68" s="72" t="s">
        <v>3617</v>
      </c>
      <c r="AD68" s="72" t="s">
        <v>3618</v>
      </c>
      <c r="AE68" s="72" t="s">
        <v>3619</v>
      </c>
      <c r="AF68" s="171" t="s">
        <v>25</v>
      </c>
      <c r="AG68" s="171" t="s">
        <v>189</v>
      </c>
      <c r="AH68" s="171">
        <v>1</v>
      </c>
      <c r="AI68" s="171">
        <v>0</v>
      </c>
      <c r="AJ68" s="72" t="s">
        <v>595</v>
      </c>
      <c r="AK68" s="97">
        <f>IF(Q68="SOPORTE_TELEFÓNICO",'BASE LIQUIDACION REDEBAN 2025'!$B$19,IF(Q68="ENVÍO",'BASE LIQUIDACION REDEBAN 2025'!$C$2,IF(AF68="TIPO I",'BASE LIQUIDACION REDEBAN 2025'!$C$2,IF(AF68="TIPO II",'BASE LIQUIDACION REDEBAN 2025'!$C$3,IF(AF68="TIPO III",'BASE LIQUIDACION REDEBAN 2025'!$C$4,IF(AF68="TIPO IV",'BASE LIQUIDACION REDEBAN 2025'!$C$5,IF(AG68="AEREO",'BASE LIQUIDACION REDEBAN 2025'!$B$6,'BASE LIQUIDACION REDEBAN 2025'!$C$5)))))))</f>
        <v>65960.072302</v>
      </c>
      <c r="AL68" s="97">
        <f>IF(OR(Q68="SOPORTE_TELEFÓNICO",Q68="ENVÍO"),0,IF(AF68="TIPO I",'BASE LIQUIDACION REDEBAN 2025'!$B$10,IF(AF68="TIPO II",'BASE LIQUIDACION REDEBAN 2025'!$B$11,IF(AF68="TIPO III",'BASE LIQUIDACION REDEBAN 2025'!$B$12,'BASE LIQUIDACION REDEBAN 2025'!$B$13))))</f>
        <v>75096.394270399993</v>
      </c>
      <c r="AM68" s="97">
        <f t="shared" si="1"/>
        <v>65960.072302</v>
      </c>
    </row>
    <row r="69" spans="1:39" s="85" customFormat="1" ht="13.15">
      <c r="A69" s="171" t="s">
        <v>72</v>
      </c>
      <c r="B69" s="10" t="str">
        <f>VLOOKUP(A69,'CENTRO DE COSTOS'!A:D,4,FALSE)</f>
        <v>MIGUEL JULIÁN HERNÁNDEZ GUARÍN</v>
      </c>
      <c r="C69" s="10" t="str">
        <f>VLOOKUP(A69,'CENTRO DE COSTOS'!A:D,2,FALSE)</f>
        <v>0004-0008</v>
      </c>
      <c r="D69" s="171">
        <v>81736</v>
      </c>
      <c r="E69" s="171">
        <v>2246520</v>
      </c>
      <c r="F69" s="171">
        <v>69135</v>
      </c>
      <c r="G69" s="171" t="s">
        <v>3449</v>
      </c>
      <c r="H69" s="171" t="s">
        <v>3450</v>
      </c>
      <c r="I69" s="171" t="s">
        <v>3620</v>
      </c>
      <c r="J69" s="10" t="s">
        <v>167</v>
      </c>
      <c r="K69" s="171">
        <v>2246520</v>
      </c>
      <c r="L69" s="171" t="s">
        <v>3621</v>
      </c>
      <c r="M69" s="172">
        <v>45811.577777777777</v>
      </c>
      <c r="N69" s="172">
        <v>45812.438240740739</v>
      </c>
      <c r="O69" s="171" t="s">
        <v>3171</v>
      </c>
      <c r="P69" s="171" t="s">
        <v>3172</v>
      </c>
      <c r="Q69" s="171" t="s">
        <v>177</v>
      </c>
      <c r="R69" s="72" t="s">
        <v>3622</v>
      </c>
      <c r="S69" s="178" t="s">
        <v>3174</v>
      </c>
      <c r="T69" s="187" t="s">
        <v>3190</v>
      </c>
      <c r="U69" s="187" t="s">
        <v>3300</v>
      </c>
      <c r="V69" s="187" t="s">
        <v>3192</v>
      </c>
      <c r="W69" s="187" t="s">
        <v>3215</v>
      </c>
      <c r="X69" s="187" t="s">
        <v>3615</v>
      </c>
      <c r="Y69" s="187">
        <v>0</v>
      </c>
      <c r="Z69" s="187">
        <v>0</v>
      </c>
      <c r="AA69" s="187">
        <v>0</v>
      </c>
      <c r="AB69" s="200">
        <v>0</v>
      </c>
      <c r="AC69" s="72" t="s">
        <v>3623</v>
      </c>
      <c r="AD69" s="72" t="s">
        <v>3624</v>
      </c>
      <c r="AE69" s="72" t="s">
        <v>3625</v>
      </c>
      <c r="AF69" s="171" t="s">
        <v>175</v>
      </c>
      <c r="AG69" s="171" t="s">
        <v>227</v>
      </c>
      <c r="AH69" s="171">
        <v>1</v>
      </c>
      <c r="AI69" s="171">
        <v>0</v>
      </c>
      <c r="AJ69" s="72" t="s">
        <v>1886</v>
      </c>
      <c r="AK69" s="97">
        <f>IF(Q69="SOPORTE_TELEFÓNICO",'BASE LIQUIDACION REDEBAN 2025'!$B$19,IF(Q69="ENVÍO",'BASE LIQUIDACION REDEBAN 2025'!$C$2,IF(AF69="TIPO I",'BASE LIQUIDACION REDEBAN 2025'!$C$2,IF(AF69="TIPO II",'BASE LIQUIDACION REDEBAN 2025'!$C$3,IF(AF69="TIPO III",'BASE LIQUIDACION REDEBAN 2025'!$C$4,IF(AF69="TIPO IV",'BASE LIQUIDACION REDEBAN 2025'!$C$5,IF(AG69="AEREO",'BASE LIQUIDACION REDEBAN 2025'!$B$6,'BASE LIQUIDACION REDEBAN 2025'!$C$5)))))))</f>
        <v>988462.96268840006</v>
      </c>
      <c r="AL69" s="97">
        <f>IF(OR(Q69="SOPORTE_TELEFÓNICO",Q69="ENVÍO"),0,IF(AF69="TIPO I",'BASE LIQUIDACION REDEBAN 2025'!$B$10,IF(AF69="TIPO II",'BASE LIQUIDACION REDEBAN 2025'!$B$11,IF(AF69="TIPO III",'BASE LIQUIDACION REDEBAN 2025'!$B$12,'BASE LIQUIDACION REDEBAN 2025'!$B$13))))</f>
        <v>196536.5258152</v>
      </c>
      <c r="AM69" s="97">
        <f t="shared" si="1"/>
        <v>988462.96268840006</v>
      </c>
    </row>
    <row r="70" spans="1:39" s="85" customFormat="1" ht="13.15">
      <c r="A70" s="171" t="s">
        <v>92</v>
      </c>
      <c r="B70" s="10" t="str">
        <f>VLOOKUP(A70,'CENTRO DE COSTOS'!A:D,4,FALSE)</f>
        <v>KEVIN ALEXIS CORZO BUSTOS</v>
      </c>
      <c r="C70" s="10" t="str">
        <f>VLOOKUP(A70,'CENTRO DE COSTOS'!A:D,2,FALSE)</f>
        <v>0004-0007</v>
      </c>
      <c r="D70" s="171">
        <v>41668</v>
      </c>
      <c r="E70" s="171">
        <v>2237061</v>
      </c>
      <c r="F70" s="171">
        <v>56152</v>
      </c>
      <c r="G70" s="171" t="s">
        <v>256</v>
      </c>
      <c r="H70" s="171" t="s">
        <v>2564</v>
      </c>
      <c r="I70" s="171" t="s">
        <v>3626</v>
      </c>
      <c r="J70" s="10" t="s">
        <v>167</v>
      </c>
      <c r="K70" s="171">
        <v>2237061</v>
      </c>
      <c r="L70" s="171" t="s">
        <v>3627</v>
      </c>
      <c r="M70" s="172">
        <v>45807.705555555556</v>
      </c>
      <c r="N70" s="172">
        <v>45812.444537037038</v>
      </c>
      <c r="O70" s="171" t="s">
        <v>3171</v>
      </c>
      <c r="P70" s="171" t="s">
        <v>3172</v>
      </c>
      <c r="Q70" s="171" t="s">
        <v>177</v>
      </c>
      <c r="R70" s="72" t="s">
        <v>3628</v>
      </c>
      <c r="S70" s="178" t="s">
        <v>3174</v>
      </c>
      <c r="T70" s="187" t="s">
        <v>3190</v>
      </c>
      <c r="U70" s="187" t="s">
        <v>3213</v>
      </c>
      <c r="V70" s="187" t="s">
        <v>3192</v>
      </c>
      <c r="W70" s="187" t="s">
        <v>3215</v>
      </c>
      <c r="X70" s="187" t="s">
        <v>3216</v>
      </c>
      <c r="Y70" s="187">
        <v>0</v>
      </c>
      <c r="Z70" s="187">
        <v>0</v>
      </c>
      <c r="AA70" s="187">
        <v>0</v>
      </c>
      <c r="AB70" s="200">
        <v>0</v>
      </c>
      <c r="AC70" s="72" t="s">
        <v>3629</v>
      </c>
      <c r="AD70" s="72" t="s">
        <v>3630</v>
      </c>
      <c r="AE70" s="72" t="s">
        <v>3631</v>
      </c>
      <c r="AF70" s="171" t="s">
        <v>32</v>
      </c>
      <c r="AG70" s="171" t="s">
        <v>189</v>
      </c>
      <c r="AH70" s="171">
        <v>1</v>
      </c>
      <c r="AI70" s="171">
        <v>0</v>
      </c>
      <c r="AJ70" s="72" t="s">
        <v>726</v>
      </c>
      <c r="AK70" s="97">
        <f>IF(Q70="SOPORTE_TELEFÓNICO",'BASE LIQUIDACION REDEBAN 2025'!$B$19,IF(Q70="ENVÍO",'BASE LIQUIDACION REDEBAN 2025'!$C$2,IF(AF70="TIPO I",'BASE LIQUIDACION REDEBAN 2025'!$C$2,IF(AF70="TIPO II",'BASE LIQUIDACION REDEBAN 2025'!$C$3,IF(AF70="TIPO III",'BASE LIQUIDACION REDEBAN 2025'!$C$4,IF(AF70="TIPO IV",'BASE LIQUIDACION REDEBAN 2025'!$C$5,IF(AG70="AEREO",'BASE LIQUIDACION REDEBAN 2025'!$B$6,'BASE LIQUIDACION REDEBAN 2025'!$C$5)))))))</f>
        <v>479588.87655000004</v>
      </c>
      <c r="AL70" s="97">
        <f>IF(OR(Q70="SOPORTE_TELEFÓNICO",Q70="ENVÍO"),0,IF(AF70="TIPO I",'BASE LIQUIDACION REDEBAN 2025'!$B$10,IF(AF70="TIPO II",'BASE LIQUIDACION REDEBAN 2025'!$B$11,IF(AF70="TIPO III",'BASE LIQUIDACION REDEBAN 2025'!$B$12,'BASE LIQUIDACION REDEBAN 2025'!$B$13))))</f>
        <v>196536.5258152</v>
      </c>
      <c r="AM70" s="97">
        <f t="shared" si="1"/>
        <v>479588.87655000004</v>
      </c>
    </row>
    <row r="71" spans="1:39" s="85" customFormat="1" ht="13.15">
      <c r="A71" s="171" t="s">
        <v>100</v>
      </c>
      <c r="B71" s="10" t="str">
        <f>VLOOKUP(A71,'CENTRO DE COSTOS'!A:D,4,FALSE)</f>
        <v>KEVIN ALEXIS CORZO BUSTOS</v>
      </c>
      <c r="C71" s="10" t="str">
        <f>VLOOKUP(A71,'CENTRO DE COSTOS'!A:D,2,FALSE)</f>
        <v>0004-0007</v>
      </c>
      <c r="D71" s="171">
        <v>50001</v>
      </c>
      <c r="E71" s="171">
        <v>2247710</v>
      </c>
      <c r="F71" s="171">
        <v>50105</v>
      </c>
      <c r="G71" s="171" t="s">
        <v>192</v>
      </c>
      <c r="H71" s="171" t="s">
        <v>100</v>
      </c>
      <c r="I71" s="171" t="s">
        <v>3632</v>
      </c>
      <c r="J71" s="10" t="s">
        <v>167</v>
      </c>
      <c r="K71" s="171">
        <v>2247710</v>
      </c>
      <c r="L71" s="171" t="s">
        <v>3633</v>
      </c>
      <c r="M71" s="172">
        <v>45811.638888888891</v>
      </c>
      <c r="N71" s="172">
        <v>45812.447858796295</v>
      </c>
      <c r="O71" s="171" t="s">
        <v>3171</v>
      </c>
      <c r="P71" s="171" t="s">
        <v>3172</v>
      </c>
      <c r="Q71" s="171" t="s">
        <v>177</v>
      </c>
      <c r="R71" s="72" t="s">
        <v>3634</v>
      </c>
      <c r="S71" s="178" t="s">
        <v>3174</v>
      </c>
      <c r="T71" s="187" t="s">
        <v>3190</v>
      </c>
      <c r="U71" s="187" t="s">
        <v>3276</v>
      </c>
      <c r="V71" s="187" t="s">
        <v>3277</v>
      </c>
      <c r="W71" s="187" t="s">
        <v>3215</v>
      </c>
      <c r="X71" s="187">
        <v>0</v>
      </c>
      <c r="Y71" s="187" t="s">
        <v>3635</v>
      </c>
      <c r="Z71" s="187">
        <v>0</v>
      </c>
      <c r="AA71" s="187">
        <v>0</v>
      </c>
      <c r="AB71" s="200" t="s">
        <v>3636</v>
      </c>
      <c r="AC71" s="72" t="s">
        <v>3637</v>
      </c>
      <c r="AD71" s="72" t="s">
        <v>3638</v>
      </c>
      <c r="AE71" s="72" t="s">
        <v>3639</v>
      </c>
      <c r="AF71" s="171" t="s">
        <v>25</v>
      </c>
      <c r="AG71" s="171" t="s">
        <v>189</v>
      </c>
      <c r="AH71" s="171">
        <v>1</v>
      </c>
      <c r="AI71" s="171">
        <v>0</v>
      </c>
      <c r="AJ71" s="72" t="s">
        <v>3368</v>
      </c>
      <c r="AK71" s="97">
        <f>IF(Q71="SOPORTE_TELEFÓNICO",'BASE LIQUIDACION REDEBAN 2025'!$B$19,IF(Q71="ENVÍO",'BASE LIQUIDACION REDEBAN 2025'!$C$2,IF(AF71="TIPO I",'BASE LIQUIDACION REDEBAN 2025'!$C$2,IF(AF71="TIPO II",'BASE LIQUIDACION REDEBAN 2025'!$C$3,IF(AF71="TIPO III",'BASE LIQUIDACION REDEBAN 2025'!$C$4,IF(AF71="TIPO IV",'BASE LIQUIDACION REDEBAN 2025'!$C$5,IF(AG71="AEREO",'BASE LIQUIDACION REDEBAN 2025'!$B$6,'BASE LIQUIDACION REDEBAN 2025'!$C$5)))))))</f>
        <v>65960.072302</v>
      </c>
      <c r="AL71" s="97">
        <f>IF(OR(Q71="SOPORTE_TELEFÓNICO",Q71="ENVÍO"),0,IF(AF71="TIPO I",'BASE LIQUIDACION REDEBAN 2025'!$B$10,IF(AF71="TIPO II",'BASE LIQUIDACION REDEBAN 2025'!$B$11,IF(AF71="TIPO III",'BASE LIQUIDACION REDEBAN 2025'!$B$12,'BASE LIQUIDACION REDEBAN 2025'!$B$13))))</f>
        <v>75096.394270399993</v>
      </c>
      <c r="AM71" s="97">
        <f t="shared" si="1"/>
        <v>65960.072302</v>
      </c>
    </row>
    <row r="72" spans="1:39" s="85" customFormat="1" ht="13.15">
      <c r="A72" s="171" t="s">
        <v>90</v>
      </c>
      <c r="B72" s="10" t="str">
        <f>VLOOKUP(A72,'CENTRO DE COSTOS'!A:D,4,FALSE)</f>
        <v>JUAN SEBASTIÁN RÍOS CASTRILLÓN</v>
      </c>
      <c r="C72" s="10" t="str">
        <f>VLOOKUP(A72,'CENTRO DE COSTOS'!A:D,2,FALSE)</f>
        <v>0004-0005</v>
      </c>
      <c r="D72" s="171">
        <v>5001</v>
      </c>
      <c r="E72" s="171">
        <v>2246416</v>
      </c>
      <c r="F72" s="171">
        <v>32359</v>
      </c>
      <c r="G72" s="171" t="s">
        <v>290</v>
      </c>
      <c r="H72" s="171" t="s">
        <v>90</v>
      </c>
      <c r="I72" s="171" t="s">
        <v>3640</v>
      </c>
      <c r="J72" s="10" t="s">
        <v>167</v>
      </c>
      <c r="K72" s="171">
        <v>2246416</v>
      </c>
      <c r="L72" s="171" t="s">
        <v>3641</v>
      </c>
      <c r="M72" s="172">
        <v>45811.56527777778</v>
      </c>
      <c r="N72" s="172">
        <v>45812.472673611112</v>
      </c>
      <c r="O72" s="171" t="s">
        <v>3171</v>
      </c>
      <c r="P72" s="171" t="s">
        <v>3172</v>
      </c>
      <c r="Q72" s="171" t="s">
        <v>177</v>
      </c>
      <c r="R72" s="72" t="s">
        <v>3642</v>
      </c>
      <c r="S72" s="178" t="s">
        <v>3174</v>
      </c>
      <c r="T72" s="187" t="s">
        <v>3190</v>
      </c>
      <c r="U72" s="187" t="s">
        <v>3197</v>
      </c>
      <c r="V72" s="187" t="s">
        <v>3192</v>
      </c>
      <c r="W72" s="187" t="s">
        <v>3215</v>
      </c>
      <c r="X72" s="187">
        <v>0</v>
      </c>
      <c r="Y72" s="187" t="s">
        <v>3402</v>
      </c>
      <c r="Z72" s="187">
        <v>0</v>
      </c>
      <c r="AA72" s="187">
        <v>0</v>
      </c>
      <c r="AB72" s="200">
        <v>0</v>
      </c>
      <c r="AC72" s="72" t="s">
        <v>3643</v>
      </c>
      <c r="AD72" s="72" t="s">
        <v>3644</v>
      </c>
      <c r="AE72" s="72" t="s">
        <v>3645</v>
      </c>
      <c r="AF72" s="171" t="s">
        <v>25</v>
      </c>
      <c r="AG72" s="171" t="s">
        <v>189</v>
      </c>
      <c r="AH72" s="171">
        <v>1</v>
      </c>
      <c r="AI72" s="171">
        <v>0</v>
      </c>
      <c r="AJ72" s="72" t="s">
        <v>3303</v>
      </c>
      <c r="AK72" s="97">
        <f>IF(Q72="SOPORTE_TELEFÓNICO",'BASE LIQUIDACION REDEBAN 2025'!$B$19,IF(Q72="ENVÍO",'BASE LIQUIDACION REDEBAN 2025'!$C$2,IF(AF72="TIPO I",'BASE LIQUIDACION REDEBAN 2025'!$C$2,IF(AF72="TIPO II",'BASE LIQUIDACION REDEBAN 2025'!$C$3,IF(AF72="TIPO III",'BASE LIQUIDACION REDEBAN 2025'!$C$4,IF(AF72="TIPO IV",'BASE LIQUIDACION REDEBAN 2025'!$C$5,IF(AG72="AEREO",'BASE LIQUIDACION REDEBAN 2025'!$B$6,'BASE LIQUIDACION REDEBAN 2025'!$C$5)))))))</f>
        <v>65960.072302</v>
      </c>
      <c r="AL72" s="97">
        <f>IF(OR(Q72="SOPORTE_TELEFÓNICO",Q72="ENVÍO"),0,IF(AF72="TIPO I",'BASE LIQUIDACION REDEBAN 2025'!$B$10,IF(AF72="TIPO II",'BASE LIQUIDACION REDEBAN 2025'!$B$11,IF(AF72="TIPO III",'BASE LIQUIDACION REDEBAN 2025'!$B$12,'BASE LIQUIDACION REDEBAN 2025'!$B$13))))</f>
        <v>75096.394270399993</v>
      </c>
      <c r="AM72" s="97">
        <f t="shared" si="1"/>
        <v>65960.072302</v>
      </c>
    </row>
    <row r="73" spans="1:39" s="85" customFormat="1" ht="13.15">
      <c r="A73" s="171" t="s">
        <v>76</v>
      </c>
      <c r="B73" s="10" t="str">
        <f>VLOOKUP(A73,'CENTRO DE COSTOS'!A:D,4,FALSE)</f>
        <v>DIEGO FERNANDO HENAO CARDONA</v>
      </c>
      <c r="C73" s="10" t="str">
        <f>VLOOKUP(A73,'CENTRO DE COSTOS'!A:D,2,FALSE)</f>
        <v>0004-0003</v>
      </c>
      <c r="D73" s="171">
        <v>19698</v>
      </c>
      <c r="E73" s="171">
        <v>2248755</v>
      </c>
      <c r="F73" s="171">
        <v>53647</v>
      </c>
      <c r="G73" s="171" t="s">
        <v>200</v>
      </c>
      <c r="H73" s="171" t="s">
        <v>1232</v>
      </c>
      <c r="I73" s="171" t="s">
        <v>3646</v>
      </c>
      <c r="J73" s="10" t="s">
        <v>167</v>
      </c>
      <c r="K73" s="171">
        <v>2248755</v>
      </c>
      <c r="L73" s="171" t="s">
        <v>3647</v>
      </c>
      <c r="M73" s="172">
        <v>45811.698611111111</v>
      </c>
      <c r="N73" s="172">
        <v>45812.478333333333</v>
      </c>
      <c r="O73" s="171" t="s">
        <v>3171</v>
      </c>
      <c r="P73" s="171" t="s">
        <v>3172</v>
      </c>
      <c r="Q73" s="171" t="s">
        <v>177</v>
      </c>
      <c r="R73" s="72" t="s">
        <v>3648</v>
      </c>
      <c r="S73" s="178" t="s">
        <v>3174</v>
      </c>
      <c r="T73" s="187" t="s">
        <v>3190</v>
      </c>
      <c r="U73" s="187" t="s">
        <v>3213</v>
      </c>
      <c r="V73" s="187" t="s">
        <v>3345</v>
      </c>
      <c r="W73" s="187" t="s">
        <v>3185</v>
      </c>
      <c r="X73" s="187">
        <v>0</v>
      </c>
      <c r="Y73" s="187">
        <v>0</v>
      </c>
      <c r="Z73" s="187">
        <v>0</v>
      </c>
      <c r="AA73" s="187">
        <v>0</v>
      </c>
      <c r="AB73" s="200" t="s">
        <v>3649</v>
      </c>
      <c r="AC73" s="72" t="s">
        <v>3650</v>
      </c>
      <c r="AD73" s="72">
        <v>0</v>
      </c>
      <c r="AE73" s="72">
        <v>0</v>
      </c>
      <c r="AF73" s="171" t="s">
        <v>28</v>
      </c>
      <c r="AG73" s="171" t="s">
        <v>189</v>
      </c>
      <c r="AH73" s="171">
        <v>1</v>
      </c>
      <c r="AI73" s="171">
        <v>0</v>
      </c>
      <c r="AJ73" s="72" t="s">
        <v>1025</v>
      </c>
      <c r="AK73" s="97">
        <f>IF(Q73="SOPORTE_TELEFÓNICO",'BASE LIQUIDACION REDEBAN 2025'!$B$19,IF(Q73="ENVÍO",'BASE LIQUIDACION REDEBAN 2025'!$C$2,IF(AF73="TIPO I",'BASE LIQUIDACION REDEBAN 2025'!$C$2,IF(AF73="TIPO II",'BASE LIQUIDACION REDEBAN 2025'!$C$3,IF(AF73="TIPO III",'BASE LIQUIDACION REDEBAN 2025'!$C$4,IF(AF73="TIPO IV",'BASE LIQUIDACION REDEBAN 2025'!$C$5,IF(AG73="AEREO",'BASE LIQUIDACION REDEBAN 2025'!$B$6,'BASE LIQUIDACION REDEBAN 2025'!$C$5)))))))</f>
        <v>144967.87232000002</v>
      </c>
      <c r="AL73" s="97">
        <f>IF(OR(Q73="SOPORTE_TELEFÓNICO",Q73="ENVÍO"),0,IF(AF73="TIPO I",'BASE LIQUIDACION REDEBAN 2025'!$B$10,IF(AF73="TIPO II",'BASE LIQUIDACION REDEBAN 2025'!$B$11,IF(AF73="TIPO III",'BASE LIQUIDACION REDEBAN 2025'!$B$12,'BASE LIQUIDACION REDEBAN 2025'!$B$13))))</f>
        <v>140395.6348884</v>
      </c>
      <c r="AM73" s="97">
        <f t="shared" si="1"/>
        <v>144967.87232000002</v>
      </c>
    </row>
    <row r="74" spans="1:39" s="85" customFormat="1" ht="13.15">
      <c r="A74" s="171" t="s">
        <v>60</v>
      </c>
      <c r="B74" s="10" t="str">
        <f>VLOOKUP(A74,'CENTRO DE COSTOS'!A:D,4,FALSE)</f>
        <v>JUAN SEBASTIÁN RÍOS CASTRILLÓN</v>
      </c>
      <c r="C74" s="10" t="str">
        <f>VLOOKUP(A74,'CENTRO DE COSTOS'!A:D,2,FALSE)</f>
        <v>0004-0005</v>
      </c>
      <c r="D74" s="171">
        <v>5045</v>
      </c>
      <c r="E74" s="171">
        <v>2249256</v>
      </c>
      <c r="F74" s="171">
        <v>48768</v>
      </c>
      <c r="G74" s="171" t="s">
        <v>290</v>
      </c>
      <c r="H74" s="171" t="s">
        <v>60</v>
      </c>
      <c r="I74" s="171" t="s">
        <v>3651</v>
      </c>
      <c r="J74" s="10" t="s">
        <v>167</v>
      </c>
      <c r="K74" s="171">
        <v>2249256</v>
      </c>
      <c r="L74" s="171" t="s">
        <v>3652</v>
      </c>
      <c r="M74" s="172">
        <v>45812.333333333336</v>
      </c>
      <c r="N74" s="172">
        <v>45812.48474537037</v>
      </c>
      <c r="O74" s="171" t="s">
        <v>3171</v>
      </c>
      <c r="P74" s="171" t="s">
        <v>3172</v>
      </c>
      <c r="Q74" s="171" t="s">
        <v>177</v>
      </c>
      <c r="R74" s="72" t="s">
        <v>3653</v>
      </c>
      <c r="S74" s="178" t="s">
        <v>3174</v>
      </c>
      <c r="T74" s="187" t="s">
        <v>3190</v>
      </c>
      <c r="U74" s="187" t="s">
        <v>3213</v>
      </c>
      <c r="V74" s="187" t="s">
        <v>3192</v>
      </c>
      <c r="W74" s="187" t="s">
        <v>3215</v>
      </c>
      <c r="X74" s="187" t="s">
        <v>3417</v>
      </c>
      <c r="Y74" s="187">
        <v>0</v>
      </c>
      <c r="Z74" s="187">
        <v>0</v>
      </c>
      <c r="AA74" s="187">
        <v>0</v>
      </c>
      <c r="AB74" s="200">
        <v>0</v>
      </c>
      <c r="AC74" s="72" t="s">
        <v>3654</v>
      </c>
      <c r="AD74" s="72" t="s">
        <v>3655</v>
      </c>
      <c r="AE74" s="72" t="s">
        <v>3656</v>
      </c>
      <c r="AF74" s="171" t="s">
        <v>25</v>
      </c>
      <c r="AG74" s="171" t="s">
        <v>189</v>
      </c>
      <c r="AH74" s="171">
        <v>1</v>
      </c>
      <c r="AI74" s="171">
        <v>0</v>
      </c>
      <c r="AJ74" s="72" t="s">
        <v>1943</v>
      </c>
      <c r="AK74" s="97">
        <f>IF(Q74="SOPORTE_TELEFÓNICO",'BASE LIQUIDACION REDEBAN 2025'!$B$19,IF(Q74="ENVÍO",'BASE LIQUIDACION REDEBAN 2025'!$C$2,IF(AF74="TIPO I",'BASE LIQUIDACION REDEBAN 2025'!$C$2,IF(AF74="TIPO II",'BASE LIQUIDACION REDEBAN 2025'!$C$3,IF(AF74="TIPO III",'BASE LIQUIDACION REDEBAN 2025'!$C$4,IF(AF74="TIPO IV",'BASE LIQUIDACION REDEBAN 2025'!$C$5,IF(AG74="AEREO",'BASE LIQUIDACION REDEBAN 2025'!$B$6,'BASE LIQUIDACION REDEBAN 2025'!$C$5)))))))</f>
        <v>65960.072302</v>
      </c>
      <c r="AL74" s="97">
        <f>IF(OR(Q74="SOPORTE_TELEFÓNICO",Q74="ENVÍO"),0,IF(AF74="TIPO I",'BASE LIQUIDACION REDEBAN 2025'!$B$10,IF(AF74="TIPO II",'BASE LIQUIDACION REDEBAN 2025'!$B$11,IF(AF74="TIPO III",'BASE LIQUIDACION REDEBAN 2025'!$B$12,'BASE LIQUIDACION REDEBAN 2025'!$B$13))))</f>
        <v>75096.394270399993</v>
      </c>
      <c r="AM74" s="97">
        <f t="shared" si="1"/>
        <v>65960.072302</v>
      </c>
    </row>
    <row r="75" spans="1:39" s="85" customFormat="1" ht="13.15">
      <c r="A75" s="171" t="s">
        <v>90</v>
      </c>
      <c r="B75" s="10" t="str">
        <f>VLOOKUP(A75,'CENTRO DE COSTOS'!A:D,4,FALSE)</f>
        <v>JUAN SEBASTIÁN RÍOS CASTRILLÓN</v>
      </c>
      <c r="C75" s="10" t="str">
        <f>VLOOKUP(A75,'CENTRO DE COSTOS'!A:D,2,FALSE)</f>
        <v>0004-0005</v>
      </c>
      <c r="D75" s="171">
        <v>5088</v>
      </c>
      <c r="E75" s="171">
        <v>2249050</v>
      </c>
      <c r="F75" s="171">
        <v>73609</v>
      </c>
      <c r="G75" s="171" t="s">
        <v>290</v>
      </c>
      <c r="H75" s="171" t="s">
        <v>291</v>
      </c>
      <c r="I75" s="171" t="s">
        <v>3657</v>
      </c>
      <c r="J75" s="10" t="s">
        <v>167</v>
      </c>
      <c r="K75" s="171">
        <v>2249050</v>
      </c>
      <c r="L75" s="171" t="s">
        <v>3658</v>
      </c>
      <c r="M75" s="172">
        <v>45811.722222222219</v>
      </c>
      <c r="N75" s="172">
        <v>45812.489560185182</v>
      </c>
      <c r="O75" s="171" t="s">
        <v>3171</v>
      </c>
      <c r="P75" s="171" t="s">
        <v>3172</v>
      </c>
      <c r="Q75" s="171" t="s">
        <v>177</v>
      </c>
      <c r="R75" s="72" t="s">
        <v>3659</v>
      </c>
      <c r="S75" s="178" t="s">
        <v>3174</v>
      </c>
      <c r="T75" s="187" t="s">
        <v>3190</v>
      </c>
      <c r="U75" s="187" t="s">
        <v>3660</v>
      </c>
      <c r="V75" s="187" t="s">
        <v>3661</v>
      </c>
      <c r="W75" s="187" t="s">
        <v>3215</v>
      </c>
      <c r="X75" s="187" t="s">
        <v>3662</v>
      </c>
      <c r="Y75" s="187">
        <v>0</v>
      </c>
      <c r="Z75" s="187">
        <v>0</v>
      </c>
      <c r="AA75" s="187">
        <v>0</v>
      </c>
      <c r="AB75" s="200">
        <v>0</v>
      </c>
      <c r="AC75" s="72" t="s">
        <v>3663</v>
      </c>
      <c r="AD75" s="72" t="s">
        <v>3664</v>
      </c>
      <c r="AE75" s="72" t="s">
        <v>3665</v>
      </c>
      <c r="AF75" s="171" t="s">
        <v>25</v>
      </c>
      <c r="AG75" s="171" t="s">
        <v>189</v>
      </c>
      <c r="AH75" s="171">
        <v>1</v>
      </c>
      <c r="AI75" s="171">
        <v>0</v>
      </c>
      <c r="AJ75" s="72" t="s">
        <v>3666</v>
      </c>
      <c r="AK75" s="97">
        <f>IF(Q75="SOPORTE_TELEFÓNICO",'BASE LIQUIDACION REDEBAN 2025'!$B$19,IF(Q75="ENVÍO",'BASE LIQUIDACION REDEBAN 2025'!$C$2,IF(AF75="TIPO I",'BASE LIQUIDACION REDEBAN 2025'!$C$2,IF(AF75="TIPO II",'BASE LIQUIDACION REDEBAN 2025'!$C$3,IF(AF75="TIPO III",'BASE LIQUIDACION REDEBAN 2025'!$C$4,IF(AF75="TIPO IV",'BASE LIQUIDACION REDEBAN 2025'!$C$5,IF(AG75="AEREO",'BASE LIQUIDACION REDEBAN 2025'!$B$6,'BASE LIQUIDACION REDEBAN 2025'!$C$5)))))))</f>
        <v>65960.072302</v>
      </c>
      <c r="AL75" s="97">
        <f>IF(OR(Q75="SOPORTE_TELEFÓNICO",Q75="ENVÍO"),0,IF(AF75="TIPO I",'BASE LIQUIDACION REDEBAN 2025'!$B$10,IF(AF75="TIPO II",'BASE LIQUIDACION REDEBAN 2025'!$B$11,IF(AF75="TIPO III",'BASE LIQUIDACION REDEBAN 2025'!$B$12,'BASE LIQUIDACION REDEBAN 2025'!$B$13))))</f>
        <v>75096.394270399993</v>
      </c>
      <c r="AM75" s="97">
        <f t="shared" si="1"/>
        <v>65960.072302</v>
      </c>
    </row>
    <row r="76" spans="1:39" s="85" customFormat="1" ht="13.15">
      <c r="A76" s="171" t="s">
        <v>90</v>
      </c>
      <c r="B76" s="10" t="str">
        <f>VLOOKUP(A76,'CENTRO DE COSTOS'!A:D,4,FALSE)</f>
        <v>JUAN SEBASTIÁN RÍOS CASTRILLÓN</v>
      </c>
      <c r="C76" s="10" t="str">
        <f>VLOOKUP(A76,'CENTRO DE COSTOS'!A:D,2,FALSE)</f>
        <v>0004-0005</v>
      </c>
      <c r="D76" s="171">
        <v>5360</v>
      </c>
      <c r="E76" s="171">
        <v>2250369</v>
      </c>
      <c r="F76" s="171">
        <v>31145</v>
      </c>
      <c r="G76" s="171" t="s">
        <v>290</v>
      </c>
      <c r="H76" s="171" t="s">
        <v>464</v>
      </c>
      <c r="I76" s="171" t="s">
        <v>3667</v>
      </c>
      <c r="J76" s="10" t="s">
        <v>167</v>
      </c>
      <c r="K76" s="171">
        <v>2250369</v>
      </c>
      <c r="L76" s="171" t="s">
        <v>3668</v>
      </c>
      <c r="M76" s="172">
        <v>45812.355555555558</v>
      </c>
      <c r="N76" s="172">
        <v>45812.491157407407</v>
      </c>
      <c r="O76" s="171" t="s">
        <v>3171</v>
      </c>
      <c r="P76" s="171" t="s">
        <v>3172</v>
      </c>
      <c r="Q76" s="171" t="s">
        <v>177</v>
      </c>
      <c r="R76" s="72" t="s">
        <v>3669</v>
      </c>
      <c r="S76" s="178" t="s">
        <v>3174</v>
      </c>
      <c r="T76" s="187" t="s">
        <v>3190</v>
      </c>
      <c r="U76" s="187" t="s">
        <v>3357</v>
      </c>
      <c r="V76" s="187" t="s">
        <v>3192</v>
      </c>
      <c r="W76" s="187" t="s">
        <v>3215</v>
      </c>
      <c r="X76" s="187" t="s">
        <v>3358</v>
      </c>
      <c r="Y76" s="187">
        <v>0</v>
      </c>
      <c r="Z76" s="187">
        <v>0</v>
      </c>
      <c r="AA76" s="187">
        <v>0</v>
      </c>
      <c r="AB76" s="200">
        <v>0</v>
      </c>
      <c r="AC76" s="72" t="s">
        <v>3670</v>
      </c>
      <c r="AD76" s="72" t="s">
        <v>3671</v>
      </c>
      <c r="AE76" s="72" t="s">
        <v>3672</v>
      </c>
      <c r="AF76" s="171" t="s">
        <v>25</v>
      </c>
      <c r="AG76" s="171" t="s">
        <v>189</v>
      </c>
      <c r="AH76" s="171">
        <v>1</v>
      </c>
      <c r="AI76" s="171">
        <v>0</v>
      </c>
      <c r="AJ76" s="72" t="s">
        <v>307</v>
      </c>
      <c r="AK76" s="97">
        <f>IF(Q76="SOPORTE_TELEFÓNICO",'BASE LIQUIDACION REDEBAN 2025'!$B$19,IF(Q76="ENVÍO",'BASE LIQUIDACION REDEBAN 2025'!$C$2,IF(AF76="TIPO I",'BASE LIQUIDACION REDEBAN 2025'!$C$2,IF(AF76="TIPO II",'BASE LIQUIDACION REDEBAN 2025'!$C$3,IF(AF76="TIPO III",'BASE LIQUIDACION REDEBAN 2025'!$C$4,IF(AF76="TIPO IV",'BASE LIQUIDACION REDEBAN 2025'!$C$5,IF(AG76="AEREO",'BASE LIQUIDACION REDEBAN 2025'!$B$6,'BASE LIQUIDACION REDEBAN 2025'!$C$5)))))))</f>
        <v>65960.072302</v>
      </c>
      <c r="AL76" s="97">
        <f>IF(OR(Q76="SOPORTE_TELEFÓNICO",Q76="ENVÍO"),0,IF(AF76="TIPO I",'BASE LIQUIDACION REDEBAN 2025'!$B$10,IF(AF76="TIPO II",'BASE LIQUIDACION REDEBAN 2025'!$B$11,IF(AF76="TIPO III",'BASE LIQUIDACION REDEBAN 2025'!$B$12,'BASE LIQUIDACION REDEBAN 2025'!$B$13))))</f>
        <v>75096.394270399993</v>
      </c>
      <c r="AM76" s="97">
        <f t="shared" si="1"/>
        <v>65960.072302</v>
      </c>
    </row>
    <row r="77" spans="1:39" s="85" customFormat="1" ht="13.15">
      <c r="A77" s="171" t="s">
        <v>92</v>
      </c>
      <c r="B77" s="10" t="str">
        <f>VLOOKUP(A77,'CENTRO DE COSTOS'!A:D,4,FALSE)</f>
        <v>KEVIN ALEXIS CORZO BUSTOS</v>
      </c>
      <c r="C77" s="10" t="str">
        <f>VLOOKUP(A77,'CENTRO DE COSTOS'!A:D,2,FALSE)</f>
        <v>0004-0007</v>
      </c>
      <c r="D77" s="171">
        <v>18753</v>
      </c>
      <c r="E77" s="171">
        <v>2239284</v>
      </c>
      <c r="F77" s="171">
        <v>41343</v>
      </c>
      <c r="G77" s="171" t="s">
        <v>1649</v>
      </c>
      <c r="H77" s="171" t="s">
        <v>3673</v>
      </c>
      <c r="I77" s="171" t="s">
        <v>3674</v>
      </c>
      <c r="J77" s="10" t="s">
        <v>167</v>
      </c>
      <c r="K77" s="171">
        <v>2239284</v>
      </c>
      <c r="L77" s="171" t="s">
        <v>3675</v>
      </c>
      <c r="M77" s="172">
        <v>45809.423611111109</v>
      </c>
      <c r="N77" s="172">
        <v>45812.49454861111</v>
      </c>
      <c r="O77" s="171" t="s">
        <v>3171</v>
      </c>
      <c r="P77" s="171" t="s">
        <v>3172</v>
      </c>
      <c r="Q77" s="171" t="s">
        <v>177</v>
      </c>
      <c r="R77" s="72" t="s">
        <v>3676</v>
      </c>
      <c r="S77" s="178" t="s">
        <v>3174</v>
      </c>
      <c r="T77" s="187" t="s">
        <v>3190</v>
      </c>
      <c r="U77" s="187" t="s">
        <v>3202</v>
      </c>
      <c r="V77" s="187" t="s">
        <v>3203</v>
      </c>
      <c r="W77" s="187" t="s">
        <v>3215</v>
      </c>
      <c r="X77" s="187" t="s">
        <v>3228</v>
      </c>
      <c r="Y77" s="187">
        <v>0</v>
      </c>
      <c r="Z77" s="187">
        <v>0</v>
      </c>
      <c r="AA77" s="187">
        <v>0</v>
      </c>
      <c r="AB77" s="200" t="s">
        <v>3677</v>
      </c>
      <c r="AC77" s="72" t="s">
        <v>3678</v>
      </c>
      <c r="AD77" s="72" t="s">
        <v>3679</v>
      </c>
      <c r="AE77" s="72" t="s">
        <v>3680</v>
      </c>
      <c r="AF77" s="171" t="s">
        <v>175</v>
      </c>
      <c r="AG77" s="171" t="s">
        <v>3681</v>
      </c>
      <c r="AH77" s="171">
        <v>1</v>
      </c>
      <c r="AI77" s="171">
        <v>0</v>
      </c>
      <c r="AJ77" s="72" t="s">
        <v>1653</v>
      </c>
      <c r="AK77" s="97">
        <f>IF(Q77="SOPORTE_TELEFÓNICO",'BASE LIQUIDACION REDEBAN 2025'!$B$19,IF(Q77="ENVÍO",'BASE LIQUIDACION REDEBAN 2025'!$C$2,IF(AF77="TIPO I",'BASE LIQUIDACION REDEBAN 2025'!$C$2,IF(AF77="TIPO II",'BASE LIQUIDACION REDEBAN 2025'!$C$3,IF(AF77="TIPO III",'BASE LIQUIDACION REDEBAN 2025'!$C$4,IF(AF77="TIPO IV",'BASE LIQUIDACION REDEBAN 2025'!$C$5,IF(AG77="AEREO",'BASE LIQUIDACION REDEBAN 2025'!$B$6,'BASE LIQUIDACION REDEBAN 2025'!$C$5)))))))</f>
        <v>479588.87655000004</v>
      </c>
      <c r="AL77" s="97">
        <f>IF(OR(Q77="SOPORTE_TELEFÓNICO",Q77="ENVÍO"),0,IF(AF77="TIPO I",'BASE LIQUIDACION REDEBAN 2025'!$B$10,IF(AF77="TIPO II",'BASE LIQUIDACION REDEBAN 2025'!$B$11,IF(AF77="TIPO III",'BASE LIQUIDACION REDEBAN 2025'!$B$12,'BASE LIQUIDACION REDEBAN 2025'!$B$13))))</f>
        <v>196536.5258152</v>
      </c>
      <c r="AM77" s="97">
        <f t="shared" si="1"/>
        <v>479588.87655000004</v>
      </c>
    </row>
    <row r="78" spans="1:39" s="85" customFormat="1" ht="13.15">
      <c r="A78" s="171" t="s">
        <v>90</v>
      </c>
      <c r="B78" s="10" t="str">
        <f>VLOOKUP(A78,'CENTRO DE COSTOS'!A:D,4,FALSE)</f>
        <v>JUAN SEBASTIÁN RÍOS CASTRILLÓN</v>
      </c>
      <c r="C78" s="10" t="str">
        <f>VLOOKUP(A78,'CENTRO DE COSTOS'!A:D,2,FALSE)</f>
        <v>0004-0005</v>
      </c>
      <c r="D78" s="171">
        <v>5001</v>
      </c>
      <c r="E78" s="171">
        <v>2247106</v>
      </c>
      <c r="F78" s="171">
        <v>35151</v>
      </c>
      <c r="G78" s="171" t="s">
        <v>290</v>
      </c>
      <c r="H78" s="171" t="s">
        <v>90</v>
      </c>
      <c r="I78" s="171" t="s">
        <v>3682</v>
      </c>
      <c r="J78" s="10" t="s">
        <v>167</v>
      </c>
      <c r="K78" s="171">
        <v>2247106</v>
      </c>
      <c r="L78" s="171" t="s">
        <v>3683</v>
      </c>
      <c r="M78" s="172">
        <v>45811.606944444444</v>
      </c>
      <c r="N78" s="172">
        <v>45812.499930555554</v>
      </c>
      <c r="O78" s="171" t="s">
        <v>3171</v>
      </c>
      <c r="P78" s="171" t="s">
        <v>3172</v>
      </c>
      <c r="Q78" s="171" t="s">
        <v>3188</v>
      </c>
      <c r="R78" s="72" t="s">
        <v>3684</v>
      </c>
      <c r="S78" s="178" t="s">
        <v>3174</v>
      </c>
      <c r="T78" s="187" t="s">
        <v>3190</v>
      </c>
      <c r="U78" s="187" t="s">
        <v>3191</v>
      </c>
      <c r="V78" s="187" t="s">
        <v>3235</v>
      </c>
      <c r="W78" s="187" t="s">
        <v>3185</v>
      </c>
      <c r="X78" s="187">
        <v>0</v>
      </c>
      <c r="Y78" s="187">
        <v>0</v>
      </c>
      <c r="Z78" s="187">
        <v>0</v>
      </c>
      <c r="AA78" s="187">
        <v>0</v>
      </c>
      <c r="AB78" s="200">
        <v>0</v>
      </c>
      <c r="AC78" s="72">
        <v>0</v>
      </c>
      <c r="AD78" s="72">
        <v>0</v>
      </c>
      <c r="AE78" s="72">
        <v>0</v>
      </c>
      <c r="AF78" s="171" t="s">
        <v>25</v>
      </c>
      <c r="AG78" s="171" t="s">
        <v>189</v>
      </c>
      <c r="AH78" s="171">
        <v>0</v>
      </c>
      <c r="AI78" s="171">
        <v>0</v>
      </c>
      <c r="AJ78" s="72" t="s">
        <v>3666</v>
      </c>
      <c r="AK78" s="97">
        <f>IF(Q78="SOPORTE_TELEFÓNICO",'BASE LIQUIDACION REDEBAN 2025'!$B$19,IF(Q78="ENVÍO",'BASE LIQUIDACION REDEBAN 2025'!$C$2,IF(AF78="TIPO I",'BASE LIQUIDACION REDEBAN 2025'!$C$2,IF(AF78="TIPO II",'BASE LIQUIDACION REDEBAN 2025'!$C$3,IF(AF78="TIPO III",'BASE LIQUIDACION REDEBAN 2025'!$C$4,IF(AF78="TIPO IV",'BASE LIQUIDACION REDEBAN 2025'!$C$5,IF(AG78="AEREO",'BASE LIQUIDACION REDEBAN 2025'!$B$6,'BASE LIQUIDACION REDEBAN 2025'!$C$5)))))))</f>
        <v>41241.0800752</v>
      </c>
      <c r="AL78" s="97">
        <f>IF(OR(Q78="SOPORTE_TELEFÓNICO",Q78="ENVÍO"),0,IF(AF78="TIPO I",'BASE LIQUIDACION REDEBAN 2025'!$B$10,IF(AF78="TIPO II",'BASE LIQUIDACION REDEBAN 2025'!$B$11,IF(AF78="TIPO III",'BASE LIQUIDACION REDEBAN 2025'!$B$12,'BASE LIQUIDACION REDEBAN 2025'!$B$13))))</f>
        <v>0</v>
      </c>
      <c r="AM78" s="97">
        <f t="shared" si="1"/>
        <v>41241.0800752</v>
      </c>
    </row>
    <row r="79" spans="1:39" s="85" customFormat="1" ht="13.15">
      <c r="A79" s="171" t="s">
        <v>80</v>
      </c>
      <c r="B79" s="10" t="str">
        <f>VLOOKUP(A79,'CENTRO DE COSTOS'!A:D,4,FALSE)</f>
        <v>JOSE MAURICIO HERNANDEZ ROJAS</v>
      </c>
      <c r="C79" s="10" t="str">
        <f>VLOOKUP(A79,'CENTRO DE COSTOS'!A:D,2,FALSE)</f>
        <v>0004-0001</v>
      </c>
      <c r="D79" s="171">
        <v>13062</v>
      </c>
      <c r="E79" s="171">
        <v>2243641</v>
      </c>
      <c r="F79" s="171">
        <v>79035</v>
      </c>
      <c r="G79" s="171" t="s">
        <v>364</v>
      </c>
      <c r="H79" s="171" t="s">
        <v>3685</v>
      </c>
      <c r="I79" s="171" t="s">
        <v>3686</v>
      </c>
      <c r="J79" s="10" t="s">
        <v>167</v>
      </c>
      <c r="K79" s="171">
        <v>2243641</v>
      </c>
      <c r="L79" s="171" t="s">
        <v>3687</v>
      </c>
      <c r="M79" s="172">
        <v>45811.416666666664</v>
      </c>
      <c r="N79" s="172">
        <v>45812.502939814818</v>
      </c>
      <c r="O79" s="171" t="s">
        <v>3171</v>
      </c>
      <c r="P79" s="171" t="s">
        <v>3172</v>
      </c>
      <c r="Q79" s="171" t="s">
        <v>177</v>
      </c>
      <c r="R79" s="72" t="s">
        <v>3688</v>
      </c>
      <c r="S79" s="178" t="s">
        <v>3174</v>
      </c>
      <c r="T79" s="187" t="s">
        <v>3190</v>
      </c>
      <c r="U79" s="187" t="s">
        <v>3197</v>
      </c>
      <c r="V79" s="187" t="s">
        <v>3192</v>
      </c>
      <c r="W79" s="187" t="s">
        <v>3215</v>
      </c>
      <c r="X79" s="187">
        <v>0</v>
      </c>
      <c r="Y79" s="187" t="s">
        <v>3689</v>
      </c>
      <c r="Z79" s="187">
        <v>0</v>
      </c>
      <c r="AA79" s="187">
        <v>0</v>
      </c>
      <c r="AB79" s="200">
        <v>0</v>
      </c>
      <c r="AC79" s="72" t="s">
        <v>3690</v>
      </c>
      <c r="AD79" s="72" t="s">
        <v>3691</v>
      </c>
      <c r="AE79" s="72" t="s">
        <v>3692</v>
      </c>
      <c r="AF79" s="171" t="s">
        <v>28</v>
      </c>
      <c r="AG79" s="171" t="s">
        <v>189</v>
      </c>
      <c r="AH79" s="171">
        <v>1</v>
      </c>
      <c r="AI79" s="171">
        <v>0</v>
      </c>
      <c r="AJ79" s="72" t="s">
        <v>1180</v>
      </c>
      <c r="AK79" s="97">
        <f>IF(Q79="SOPORTE_TELEFÓNICO",'BASE LIQUIDACION REDEBAN 2025'!$B$19,IF(Q79="ENVÍO",'BASE LIQUIDACION REDEBAN 2025'!$C$2,IF(AF79="TIPO I",'BASE LIQUIDACION REDEBAN 2025'!$C$2,IF(AF79="TIPO II",'BASE LIQUIDACION REDEBAN 2025'!$C$3,IF(AF79="TIPO III",'BASE LIQUIDACION REDEBAN 2025'!$C$4,IF(AF79="TIPO IV",'BASE LIQUIDACION REDEBAN 2025'!$C$5,IF(AG79="AEREO",'BASE LIQUIDACION REDEBAN 2025'!$B$6,'BASE LIQUIDACION REDEBAN 2025'!$C$5)))))))</f>
        <v>144967.87232000002</v>
      </c>
      <c r="AL79" s="97">
        <f>IF(OR(Q79="SOPORTE_TELEFÓNICO",Q79="ENVÍO"),0,IF(AF79="TIPO I",'BASE LIQUIDACION REDEBAN 2025'!$B$10,IF(AF79="TIPO II",'BASE LIQUIDACION REDEBAN 2025'!$B$11,IF(AF79="TIPO III",'BASE LIQUIDACION REDEBAN 2025'!$B$12,'BASE LIQUIDACION REDEBAN 2025'!$B$13))))</f>
        <v>140395.6348884</v>
      </c>
      <c r="AM79" s="97">
        <f t="shared" si="1"/>
        <v>144967.87232000002</v>
      </c>
    </row>
    <row r="80" spans="1:39" s="85" customFormat="1" ht="13.15">
      <c r="A80" s="171" t="s">
        <v>81</v>
      </c>
      <c r="B80" s="10" t="str">
        <f>VLOOKUP(A80,'CENTRO DE COSTOS'!A:D,4,FALSE)</f>
        <v>MIGUEL JULIÁN HERNÁNDEZ GUARÍN</v>
      </c>
      <c r="C80" s="10" t="str">
        <f>VLOOKUP(A80,'CENTRO DE COSTOS'!A:D,2,FALSE)</f>
        <v>0004-0008</v>
      </c>
      <c r="D80" s="171">
        <v>54001</v>
      </c>
      <c r="E80" s="171">
        <v>2246238</v>
      </c>
      <c r="F80" s="171">
        <v>60341</v>
      </c>
      <c r="G80" s="171" t="s">
        <v>408</v>
      </c>
      <c r="H80" s="171" t="s">
        <v>81</v>
      </c>
      <c r="I80" s="171" t="s">
        <v>3693</v>
      </c>
      <c r="J80" s="10" t="s">
        <v>167</v>
      </c>
      <c r="K80" s="171">
        <v>2246238</v>
      </c>
      <c r="L80" s="171" t="s">
        <v>3694</v>
      </c>
      <c r="M80" s="172">
        <v>45811.553472222222</v>
      </c>
      <c r="N80" s="172">
        <v>45812.507384259261</v>
      </c>
      <c r="O80" s="171" t="s">
        <v>3171</v>
      </c>
      <c r="P80" s="171" t="s">
        <v>3172</v>
      </c>
      <c r="Q80" s="171" t="s">
        <v>177</v>
      </c>
      <c r="R80" s="72" t="s">
        <v>3695</v>
      </c>
      <c r="S80" s="178" t="s">
        <v>3174</v>
      </c>
      <c r="T80" s="187" t="s">
        <v>3190</v>
      </c>
      <c r="U80" s="187" t="s">
        <v>3213</v>
      </c>
      <c r="V80" s="187" t="s">
        <v>3345</v>
      </c>
      <c r="W80" s="187" t="s">
        <v>3185</v>
      </c>
      <c r="X80" s="187">
        <v>0</v>
      </c>
      <c r="Y80" s="187">
        <v>0</v>
      </c>
      <c r="Z80" s="187">
        <v>0</v>
      </c>
      <c r="AA80" s="187">
        <v>0</v>
      </c>
      <c r="AB80" s="200">
        <v>0</v>
      </c>
      <c r="AC80" s="72" t="s">
        <v>3696</v>
      </c>
      <c r="AD80" s="72">
        <v>0</v>
      </c>
      <c r="AE80" s="72">
        <v>0</v>
      </c>
      <c r="AF80" s="171" t="s">
        <v>25</v>
      </c>
      <c r="AG80" s="171" t="s">
        <v>189</v>
      </c>
      <c r="AH80" s="171">
        <v>1</v>
      </c>
      <c r="AI80" s="171">
        <v>0</v>
      </c>
      <c r="AJ80" s="72" t="s">
        <v>987</v>
      </c>
      <c r="AK80" s="97">
        <f>IF(Q80="SOPORTE_TELEFÓNICO",'BASE LIQUIDACION REDEBAN 2025'!$B$19,IF(Q80="ENVÍO",'BASE LIQUIDACION REDEBAN 2025'!$C$2,IF(AF80="TIPO I",'BASE LIQUIDACION REDEBAN 2025'!$C$2,IF(AF80="TIPO II",'BASE LIQUIDACION REDEBAN 2025'!$C$3,IF(AF80="TIPO III",'BASE LIQUIDACION REDEBAN 2025'!$C$4,IF(AF80="TIPO IV",'BASE LIQUIDACION REDEBAN 2025'!$C$5,IF(AG80="AEREO",'BASE LIQUIDACION REDEBAN 2025'!$B$6,'BASE LIQUIDACION REDEBAN 2025'!$C$5)))))))</f>
        <v>65960.072302</v>
      </c>
      <c r="AL80" s="97">
        <f>IF(OR(Q80="SOPORTE_TELEFÓNICO",Q80="ENVÍO"),0,IF(AF80="TIPO I",'BASE LIQUIDACION REDEBAN 2025'!$B$10,IF(AF80="TIPO II",'BASE LIQUIDACION REDEBAN 2025'!$B$11,IF(AF80="TIPO III",'BASE LIQUIDACION REDEBAN 2025'!$B$12,'BASE LIQUIDACION REDEBAN 2025'!$B$13))))</f>
        <v>75096.394270399993</v>
      </c>
      <c r="AM80" s="97">
        <f t="shared" si="1"/>
        <v>65960.072302</v>
      </c>
    </row>
    <row r="81" spans="1:39" s="85" customFormat="1" ht="13.15">
      <c r="A81" s="171" t="s">
        <v>76</v>
      </c>
      <c r="B81" s="10" t="str">
        <f>VLOOKUP(A81,'CENTRO DE COSTOS'!A:D,4,FALSE)</f>
        <v>DIEGO FERNANDO HENAO CARDONA</v>
      </c>
      <c r="C81" s="10" t="str">
        <f>VLOOKUP(A81,'CENTRO DE COSTOS'!A:D,2,FALSE)</f>
        <v>0004-0003</v>
      </c>
      <c r="D81" s="171">
        <v>19698</v>
      </c>
      <c r="E81" s="171">
        <v>2244884</v>
      </c>
      <c r="F81" s="171">
        <v>61431</v>
      </c>
      <c r="G81" s="171" t="s">
        <v>200</v>
      </c>
      <c r="H81" s="171" t="s">
        <v>1232</v>
      </c>
      <c r="I81" s="171" t="s">
        <v>3697</v>
      </c>
      <c r="J81" s="10" t="s">
        <v>167</v>
      </c>
      <c r="K81" s="171">
        <v>2244884</v>
      </c>
      <c r="L81" s="171" t="s">
        <v>3698</v>
      </c>
      <c r="M81" s="172">
        <v>45811.46875</v>
      </c>
      <c r="N81" s="172">
        <v>45812.512141203704</v>
      </c>
      <c r="O81" s="171" t="s">
        <v>3171</v>
      </c>
      <c r="P81" s="171" t="s">
        <v>3172</v>
      </c>
      <c r="Q81" s="171" t="s">
        <v>177</v>
      </c>
      <c r="R81" s="72" t="s">
        <v>3699</v>
      </c>
      <c r="S81" s="178" t="s">
        <v>3174</v>
      </c>
      <c r="T81" s="187" t="s">
        <v>3190</v>
      </c>
      <c r="U81" s="187" t="s">
        <v>3197</v>
      </c>
      <c r="V81" s="187" t="s">
        <v>3192</v>
      </c>
      <c r="W81" s="187" t="s">
        <v>3215</v>
      </c>
      <c r="X81" s="187">
        <v>0</v>
      </c>
      <c r="Y81" s="187" t="s">
        <v>3635</v>
      </c>
      <c r="Z81" s="187">
        <v>0</v>
      </c>
      <c r="AA81" s="187">
        <v>0</v>
      </c>
      <c r="AB81" s="200">
        <v>0</v>
      </c>
      <c r="AC81" s="72" t="s">
        <v>3700</v>
      </c>
      <c r="AD81" s="72" t="s">
        <v>3701</v>
      </c>
      <c r="AE81" s="72" t="s">
        <v>3702</v>
      </c>
      <c r="AF81" s="171" t="s">
        <v>28</v>
      </c>
      <c r="AG81" s="171" t="s">
        <v>189</v>
      </c>
      <c r="AH81" s="171">
        <v>1</v>
      </c>
      <c r="AI81" s="171">
        <v>0</v>
      </c>
      <c r="AJ81" s="72" t="s">
        <v>1025</v>
      </c>
      <c r="AK81" s="97">
        <f>IF(Q81="SOPORTE_TELEFÓNICO",'BASE LIQUIDACION REDEBAN 2025'!$B$19,IF(Q81="ENVÍO",'BASE LIQUIDACION REDEBAN 2025'!$C$2,IF(AF81="TIPO I",'BASE LIQUIDACION REDEBAN 2025'!$C$2,IF(AF81="TIPO II",'BASE LIQUIDACION REDEBAN 2025'!$C$3,IF(AF81="TIPO III",'BASE LIQUIDACION REDEBAN 2025'!$C$4,IF(AF81="TIPO IV",'BASE LIQUIDACION REDEBAN 2025'!$C$5,IF(AG81="AEREO",'BASE LIQUIDACION REDEBAN 2025'!$B$6,'BASE LIQUIDACION REDEBAN 2025'!$C$5)))))))</f>
        <v>144967.87232000002</v>
      </c>
      <c r="AL81" s="97">
        <f>IF(OR(Q81="SOPORTE_TELEFÓNICO",Q81="ENVÍO"),0,IF(AF81="TIPO I",'BASE LIQUIDACION REDEBAN 2025'!$B$10,IF(AF81="TIPO II",'BASE LIQUIDACION REDEBAN 2025'!$B$11,IF(AF81="TIPO III",'BASE LIQUIDACION REDEBAN 2025'!$B$12,'BASE LIQUIDACION REDEBAN 2025'!$B$13))))</f>
        <v>140395.6348884</v>
      </c>
      <c r="AM81" s="97">
        <f t="shared" si="1"/>
        <v>144967.87232000002</v>
      </c>
    </row>
    <row r="82" spans="1:39" s="85" customFormat="1" ht="13.15">
      <c r="A82" s="171" t="s">
        <v>93</v>
      </c>
      <c r="B82" s="10" t="str">
        <f>VLOOKUP(A82,'CENTRO DE COSTOS'!A:D,4,FALSE)</f>
        <v>DIEGO FERNANDO HENAO CARDONA</v>
      </c>
      <c r="C82" s="10" t="str">
        <f>VLOOKUP(A82,'CENTRO DE COSTOS'!A:D,2,FALSE)</f>
        <v>0004-0003</v>
      </c>
      <c r="D82" s="171">
        <v>52019</v>
      </c>
      <c r="E82" s="171">
        <v>2249209</v>
      </c>
      <c r="F82" s="171">
        <v>77213</v>
      </c>
      <c r="G82" s="171" t="s">
        <v>162</v>
      </c>
      <c r="H82" s="171" t="s">
        <v>3703</v>
      </c>
      <c r="I82" s="171" t="s">
        <v>3704</v>
      </c>
      <c r="J82" s="10" t="s">
        <v>167</v>
      </c>
      <c r="K82" s="171">
        <v>2249209</v>
      </c>
      <c r="L82" s="171" t="s">
        <v>3705</v>
      </c>
      <c r="M82" s="172">
        <v>45811.740972222222</v>
      </c>
      <c r="N82" s="172">
        <v>45812.515393518515</v>
      </c>
      <c r="O82" s="171" t="s">
        <v>3171</v>
      </c>
      <c r="P82" s="171" t="s">
        <v>3172</v>
      </c>
      <c r="Q82" s="171" t="s">
        <v>177</v>
      </c>
      <c r="R82" s="72" t="s">
        <v>3706</v>
      </c>
      <c r="S82" s="178" t="s">
        <v>3174</v>
      </c>
      <c r="T82" s="187" t="s">
        <v>3190</v>
      </c>
      <c r="U82" s="187" t="s">
        <v>3284</v>
      </c>
      <c r="V82" s="187" t="s">
        <v>3284</v>
      </c>
      <c r="W82" s="187" t="s">
        <v>3215</v>
      </c>
      <c r="X82" s="187" t="s">
        <v>3461</v>
      </c>
      <c r="Y82" s="187">
        <v>0</v>
      </c>
      <c r="Z82" s="187">
        <v>0</v>
      </c>
      <c r="AA82" s="187">
        <v>0</v>
      </c>
      <c r="AB82" s="200">
        <v>0</v>
      </c>
      <c r="AC82" s="72" t="s">
        <v>3707</v>
      </c>
      <c r="AD82" s="72" t="s">
        <v>3708</v>
      </c>
      <c r="AE82" s="72" t="s">
        <v>3709</v>
      </c>
      <c r="AF82" s="171" t="s">
        <v>28</v>
      </c>
      <c r="AG82" s="171" t="s">
        <v>189</v>
      </c>
      <c r="AH82" s="171">
        <v>1</v>
      </c>
      <c r="AI82" s="171">
        <v>0</v>
      </c>
      <c r="AJ82" s="72" t="s">
        <v>1218</v>
      </c>
      <c r="AK82" s="97">
        <f>IF(Q82="SOPORTE_TELEFÓNICO",'BASE LIQUIDACION REDEBAN 2025'!$B$19,IF(Q82="ENVÍO",'BASE LIQUIDACION REDEBAN 2025'!$C$2,IF(AF82="TIPO I",'BASE LIQUIDACION REDEBAN 2025'!$C$2,IF(AF82="TIPO II",'BASE LIQUIDACION REDEBAN 2025'!$C$3,IF(AF82="TIPO III",'BASE LIQUIDACION REDEBAN 2025'!$C$4,IF(AF82="TIPO IV",'BASE LIQUIDACION REDEBAN 2025'!$C$5,IF(AG82="AEREO",'BASE LIQUIDACION REDEBAN 2025'!$B$6,'BASE LIQUIDACION REDEBAN 2025'!$C$5)))))))</f>
        <v>144967.87232000002</v>
      </c>
      <c r="AL82" s="97">
        <f>IF(OR(Q82="SOPORTE_TELEFÓNICO",Q82="ENVÍO"),0,IF(AF82="TIPO I",'BASE LIQUIDACION REDEBAN 2025'!$B$10,IF(AF82="TIPO II",'BASE LIQUIDACION REDEBAN 2025'!$B$11,IF(AF82="TIPO III",'BASE LIQUIDACION REDEBAN 2025'!$B$12,'BASE LIQUIDACION REDEBAN 2025'!$B$13))))</f>
        <v>140395.6348884</v>
      </c>
      <c r="AM82" s="97">
        <f t="shared" si="1"/>
        <v>144967.87232000002</v>
      </c>
    </row>
    <row r="83" spans="1:39" s="85" customFormat="1" ht="13.15">
      <c r="A83" s="171" t="s">
        <v>68</v>
      </c>
      <c r="B83" s="10" t="str">
        <f>VLOOKUP(A83,'CENTRO DE COSTOS'!A:D,4,FALSE)</f>
        <v>WILLIAM ASDRUBAL ROZO ROZO</v>
      </c>
      <c r="C83" s="10" t="str">
        <f>VLOOKUP(A83,'CENTRO DE COSTOS'!A:D,2,FALSE)</f>
        <v>0004-0004</v>
      </c>
      <c r="D83" s="171">
        <v>25793</v>
      </c>
      <c r="E83" s="171">
        <v>2252806</v>
      </c>
      <c r="F83" s="171">
        <v>49325</v>
      </c>
      <c r="G83" s="171" t="s">
        <v>298</v>
      </c>
      <c r="H83" s="171" t="s">
        <v>3710</v>
      </c>
      <c r="I83" s="171" t="s">
        <v>3711</v>
      </c>
      <c r="J83" s="10" t="s">
        <v>167</v>
      </c>
      <c r="K83" s="171">
        <v>2252806</v>
      </c>
      <c r="L83" s="171" t="s">
        <v>3712</v>
      </c>
      <c r="M83" s="172">
        <v>45812.472222222219</v>
      </c>
      <c r="N83" s="172">
        <v>45812.520636574074</v>
      </c>
      <c r="O83" s="171" t="s">
        <v>3171</v>
      </c>
      <c r="P83" s="171" t="s">
        <v>3172</v>
      </c>
      <c r="Q83" s="171" t="s">
        <v>177</v>
      </c>
      <c r="R83" s="72" t="s">
        <v>3713</v>
      </c>
      <c r="S83" s="178" t="s">
        <v>3174</v>
      </c>
      <c r="T83" s="187" t="s">
        <v>3190</v>
      </c>
      <c r="U83" s="187" t="s">
        <v>3284</v>
      </c>
      <c r="V83" s="187" t="s">
        <v>3284</v>
      </c>
      <c r="W83" s="187" t="s">
        <v>3215</v>
      </c>
      <c r="X83" s="187" t="s">
        <v>3615</v>
      </c>
      <c r="Y83" s="187">
        <v>0</v>
      </c>
      <c r="Z83" s="187">
        <v>0</v>
      </c>
      <c r="AA83" s="187">
        <v>0</v>
      </c>
      <c r="AB83" s="200">
        <v>0</v>
      </c>
      <c r="AC83" s="72" t="s">
        <v>3714</v>
      </c>
      <c r="AD83" s="72" t="s">
        <v>3715</v>
      </c>
      <c r="AE83" s="72" t="s">
        <v>3716</v>
      </c>
      <c r="AF83" s="171" t="s">
        <v>28</v>
      </c>
      <c r="AG83" s="171" t="s">
        <v>189</v>
      </c>
      <c r="AH83" s="171">
        <v>1</v>
      </c>
      <c r="AI83" s="171">
        <v>0</v>
      </c>
      <c r="AJ83" s="72" t="s">
        <v>326</v>
      </c>
      <c r="AK83" s="97">
        <f>IF(Q83="SOPORTE_TELEFÓNICO",'BASE LIQUIDACION REDEBAN 2025'!$B$19,IF(Q83="ENVÍO",'BASE LIQUIDACION REDEBAN 2025'!$C$2,IF(AF83="TIPO I",'BASE LIQUIDACION REDEBAN 2025'!$C$2,IF(AF83="TIPO II",'BASE LIQUIDACION REDEBAN 2025'!$C$3,IF(AF83="TIPO III",'BASE LIQUIDACION REDEBAN 2025'!$C$4,IF(AF83="TIPO IV",'BASE LIQUIDACION REDEBAN 2025'!$C$5,IF(AG83="AEREO",'BASE LIQUIDACION REDEBAN 2025'!$B$6,'BASE LIQUIDACION REDEBAN 2025'!$C$5)))))))</f>
        <v>144967.87232000002</v>
      </c>
      <c r="AL83" s="97">
        <f>IF(OR(Q83="SOPORTE_TELEFÓNICO",Q83="ENVÍO"),0,IF(AF83="TIPO I",'BASE LIQUIDACION REDEBAN 2025'!$B$10,IF(AF83="TIPO II",'BASE LIQUIDACION REDEBAN 2025'!$B$11,IF(AF83="TIPO III",'BASE LIQUIDACION REDEBAN 2025'!$B$12,'BASE LIQUIDACION REDEBAN 2025'!$B$13))))</f>
        <v>140395.6348884</v>
      </c>
      <c r="AM83" s="97">
        <f t="shared" si="1"/>
        <v>144967.87232000002</v>
      </c>
    </row>
    <row r="84" spans="1:39" s="85" customFormat="1" ht="13.15">
      <c r="A84" s="171" t="s">
        <v>90</v>
      </c>
      <c r="B84" s="10" t="str">
        <f>VLOOKUP(A84,'CENTRO DE COSTOS'!A:D,4,FALSE)</f>
        <v>JUAN SEBASTIÁN RÍOS CASTRILLÓN</v>
      </c>
      <c r="C84" s="10" t="str">
        <f>VLOOKUP(A84,'CENTRO DE COSTOS'!A:D,2,FALSE)</f>
        <v>0004-0005</v>
      </c>
      <c r="D84" s="171">
        <v>5308</v>
      </c>
      <c r="E84" s="171">
        <v>2249087</v>
      </c>
      <c r="F84" s="171">
        <v>18372</v>
      </c>
      <c r="G84" s="171" t="s">
        <v>290</v>
      </c>
      <c r="H84" s="171" t="s">
        <v>351</v>
      </c>
      <c r="I84" s="171" t="s">
        <v>3717</v>
      </c>
      <c r="J84" s="10" t="s">
        <v>167</v>
      </c>
      <c r="K84" s="171">
        <v>2249087</v>
      </c>
      <c r="L84" s="171" t="s">
        <v>3718</v>
      </c>
      <c r="M84" s="172">
        <v>45811.731249999997</v>
      </c>
      <c r="N84" s="172">
        <v>45812.531006944446</v>
      </c>
      <c r="O84" s="171" t="s">
        <v>3171</v>
      </c>
      <c r="P84" s="171" t="s">
        <v>3172</v>
      </c>
      <c r="Q84" s="171" t="s">
        <v>177</v>
      </c>
      <c r="R84" s="72" t="s">
        <v>3719</v>
      </c>
      <c r="S84" s="178" t="s">
        <v>3174</v>
      </c>
      <c r="T84" s="187" t="s">
        <v>3190</v>
      </c>
      <c r="U84" s="187" t="s">
        <v>3213</v>
      </c>
      <c r="V84" s="187" t="s">
        <v>3214</v>
      </c>
      <c r="W84" s="187" t="s">
        <v>3215</v>
      </c>
      <c r="X84" s="187" t="s">
        <v>3315</v>
      </c>
      <c r="Y84" s="187">
        <v>0</v>
      </c>
      <c r="Z84" s="187">
        <v>0</v>
      </c>
      <c r="AA84" s="187">
        <v>0</v>
      </c>
      <c r="AB84" s="200">
        <v>0</v>
      </c>
      <c r="AC84" s="72" t="s">
        <v>3720</v>
      </c>
      <c r="AD84" s="72" t="s">
        <v>3721</v>
      </c>
      <c r="AE84" s="72" t="s">
        <v>3722</v>
      </c>
      <c r="AF84" s="171" t="s">
        <v>25</v>
      </c>
      <c r="AG84" s="171" t="s">
        <v>189</v>
      </c>
      <c r="AH84" s="171">
        <v>1</v>
      </c>
      <c r="AI84" s="171">
        <v>0</v>
      </c>
      <c r="AJ84" s="72" t="s">
        <v>3263</v>
      </c>
      <c r="AK84" s="97">
        <f>IF(Q84="SOPORTE_TELEFÓNICO",'BASE LIQUIDACION REDEBAN 2025'!$B$19,IF(Q84="ENVÍO",'BASE LIQUIDACION REDEBAN 2025'!$C$2,IF(AF84="TIPO I",'BASE LIQUIDACION REDEBAN 2025'!$C$2,IF(AF84="TIPO II",'BASE LIQUIDACION REDEBAN 2025'!$C$3,IF(AF84="TIPO III",'BASE LIQUIDACION REDEBAN 2025'!$C$4,IF(AF84="TIPO IV",'BASE LIQUIDACION REDEBAN 2025'!$C$5,IF(AG84="AEREO",'BASE LIQUIDACION REDEBAN 2025'!$B$6,'BASE LIQUIDACION REDEBAN 2025'!$C$5)))))))</f>
        <v>65960.072302</v>
      </c>
      <c r="AL84" s="97">
        <f>IF(OR(Q84="SOPORTE_TELEFÓNICO",Q84="ENVÍO"),0,IF(AF84="TIPO I",'BASE LIQUIDACION REDEBAN 2025'!$B$10,IF(AF84="TIPO II",'BASE LIQUIDACION REDEBAN 2025'!$B$11,IF(AF84="TIPO III",'BASE LIQUIDACION REDEBAN 2025'!$B$12,'BASE LIQUIDACION REDEBAN 2025'!$B$13))))</f>
        <v>75096.394270399993</v>
      </c>
      <c r="AM84" s="97">
        <f t="shared" si="1"/>
        <v>65960.072302</v>
      </c>
    </row>
    <row r="85" spans="1:39" s="85" customFormat="1" ht="13.15">
      <c r="A85" s="171" t="s">
        <v>68</v>
      </c>
      <c r="B85" s="10" t="str">
        <f>VLOOKUP(A85,'CENTRO DE COSTOS'!A:D,4,FALSE)</f>
        <v>WILLIAM ASDRUBAL ROZO ROZO</v>
      </c>
      <c r="C85" s="10" t="str">
        <f>VLOOKUP(A85,'CENTRO DE COSTOS'!A:D,2,FALSE)</f>
        <v>0004-0004</v>
      </c>
      <c r="D85" s="171">
        <v>11001</v>
      </c>
      <c r="E85" s="171">
        <v>2240825</v>
      </c>
      <c r="F85" s="171">
        <v>60148</v>
      </c>
      <c r="G85" s="171" t="s">
        <v>298</v>
      </c>
      <c r="H85" s="171" t="s">
        <v>68</v>
      </c>
      <c r="I85" s="171" t="s">
        <v>3723</v>
      </c>
      <c r="J85" s="10" t="s">
        <v>167</v>
      </c>
      <c r="K85" s="171">
        <v>2240825</v>
      </c>
      <c r="L85" s="171" t="s">
        <v>3724</v>
      </c>
      <c r="M85" s="172">
        <v>45810.603472222225</v>
      </c>
      <c r="N85" s="172">
        <v>45812.53564814815</v>
      </c>
      <c r="O85" s="171" t="s">
        <v>3171</v>
      </c>
      <c r="P85" s="171" t="s">
        <v>3172</v>
      </c>
      <c r="Q85" s="171" t="s">
        <v>177</v>
      </c>
      <c r="R85" s="72" t="s">
        <v>3725</v>
      </c>
      <c r="S85" s="178" t="s">
        <v>3174</v>
      </c>
      <c r="T85" s="187" t="s">
        <v>3190</v>
      </c>
      <c r="U85" s="187" t="s">
        <v>3331</v>
      </c>
      <c r="V85" s="187" t="s">
        <v>3192</v>
      </c>
      <c r="W85" s="187" t="s">
        <v>3215</v>
      </c>
      <c r="X85" s="187" t="s">
        <v>3726</v>
      </c>
      <c r="Y85" s="187">
        <v>0</v>
      </c>
      <c r="Z85" s="187" t="s">
        <v>3268</v>
      </c>
      <c r="AA85" s="187" t="s">
        <v>3332</v>
      </c>
      <c r="AB85" s="200">
        <v>0</v>
      </c>
      <c r="AC85" s="72" t="s">
        <v>3727</v>
      </c>
      <c r="AD85" s="72" t="s">
        <v>3728</v>
      </c>
      <c r="AE85" s="72" t="s">
        <v>3729</v>
      </c>
      <c r="AF85" s="171" t="s">
        <v>25</v>
      </c>
      <c r="AG85" s="171" t="s">
        <v>189</v>
      </c>
      <c r="AH85" s="171">
        <v>2</v>
      </c>
      <c r="AI85" s="171">
        <v>0</v>
      </c>
      <c r="AJ85" s="72" t="s">
        <v>435</v>
      </c>
      <c r="AK85" s="97">
        <f>IF(Q85="SOPORTE_TELEFÓNICO",'BASE LIQUIDACION REDEBAN 2025'!$B$19,IF(Q85="ENVÍO",'BASE LIQUIDACION REDEBAN 2025'!$C$2,IF(AF85="TIPO I",'BASE LIQUIDACION REDEBAN 2025'!$C$2,IF(AF85="TIPO II",'BASE LIQUIDACION REDEBAN 2025'!$C$3,IF(AF85="TIPO III",'BASE LIQUIDACION REDEBAN 2025'!$C$4,IF(AF85="TIPO IV",'BASE LIQUIDACION REDEBAN 2025'!$C$5,IF(AG85="AEREO",'BASE LIQUIDACION REDEBAN 2025'!$B$6,'BASE LIQUIDACION REDEBAN 2025'!$C$5)))))))</f>
        <v>65960.072302</v>
      </c>
      <c r="AL85" s="97">
        <f>IF(OR(Q85="SOPORTE_TELEFÓNICO",Q85="ENVÍO"),0,IF(AF85="TIPO I",'BASE LIQUIDACION REDEBAN 2025'!$B$10,IF(AF85="TIPO II",'BASE LIQUIDACION REDEBAN 2025'!$B$11,IF(AF85="TIPO III",'BASE LIQUIDACION REDEBAN 2025'!$B$12,'BASE LIQUIDACION REDEBAN 2025'!$B$13))))</f>
        <v>75096.394270399993</v>
      </c>
      <c r="AM85" s="97">
        <f t="shared" si="1"/>
        <v>131920.144604</v>
      </c>
    </row>
    <row r="86" spans="1:39" s="85" customFormat="1" ht="13.15">
      <c r="A86" s="171" t="s">
        <v>81</v>
      </c>
      <c r="B86" s="10" t="str">
        <f>VLOOKUP(A86,'CENTRO DE COSTOS'!A:D,4,FALSE)</f>
        <v>MIGUEL JULIÁN HERNÁNDEZ GUARÍN</v>
      </c>
      <c r="C86" s="10" t="str">
        <f>VLOOKUP(A86,'CENTRO DE COSTOS'!A:D,2,FALSE)</f>
        <v>0004-0008</v>
      </c>
      <c r="D86" s="171">
        <v>54001</v>
      </c>
      <c r="E86" s="171">
        <v>2250772</v>
      </c>
      <c r="F86" s="171">
        <v>17880</v>
      </c>
      <c r="G86" s="171" t="s">
        <v>408</v>
      </c>
      <c r="H86" s="171" t="s">
        <v>81</v>
      </c>
      <c r="I86" s="171" t="s">
        <v>3730</v>
      </c>
      <c r="J86" s="10" t="s">
        <v>167</v>
      </c>
      <c r="K86" s="171">
        <v>2250772</v>
      </c>
      <c r="L86" s="171" t="s">
        <v>3731</v>
      </c>
      <c r="M86" s="172">
        <v>45812.374305555553</v>
      </c>
      <c r="N86" s="172">
        <v>45812.54488425926</v>
      </c>
      <c r="O86" s="171" t="s">
        <v>3171</v>
      </c>
      <c r="P86" s="171" t="s">
        <v>3172</v>
      </c>
      <c r="Q86" s="171" t="s">
        <v>177</v>
      </c>
      <c r="R86" s="72" t="s">
        <v>3732</v>
      </c>
      <c r="S86" s="178" t="s">
        <v>3174</v>
      </c>
      <c r="T86" s="187" t="s">
        <v>3190</v>
      </c>
      <c r="U86" s="187" t="s">
        <v>3197</v>
      </c>
      <c r="V86" s="187" t="s">
        <v>3192</v>
      </c>
      <c r="W86" s="187" t="s">
        <v>3215</v>
      </c>
      <c r="X86" s="187">
        <v>0</v>
      </c>
      <c r="Y86" s="187" t="s">
        <v>3402</v>
      </c>
      <c r="Z86" s="187">
        <v>0</v>
      </c>
      <c r="AA86" s="187">
        <v>0</v>
      </c>
      <c r="AB86" s="200">
        <v>0</v>
      </c>
      <c r="AC86" s="72" t="s">
        <v>3733</v>
      </c>
      <c r="AD86" s="72">
        <v>1034540</v>
      </c>
      <c r="AE86" s="72" t="s">
        <v>3734</v>
      </c>
      <c r="AF86" s="171" t="s">
        <v>25</v>
      </c>
      <c r="AG86" s="171" t="s">
        <v>189</v>
      </c>
      <c r="AH86" s="171">
        <v>1</v>
      </c>
      <c r="AI86" s="171">
        <v>0</v>
      </c>
      <c r="AJ86" s="72" t="s">
        <v>3735</v>
      </c>
      <c r="AK86" s="97">
        <f>IF(Q86="SOPORTE_TELEFÓNICO",'BASE LIQUIDACION REDEBAN 2025'!$B$19,IF(Q86="ENVÍO",'BASE LIQUIDACION REDEBAN 2025'!$C$2,IF(AF86="TIPO I",'BASE LIQUIDACION REDEBAN 2025'!$C$2,IF(AF86="TIPO II",'BASE LIQUIDACION REDEBAN 2025'!$C$3,IF(AF86="TIPO III",'BASE LIQUIDACION REDEBAN 2025'!$C$4,IF(AF86="TIPO IV",'BASE LIQUIDACION REDEBAN 2025'!$C$5,IF(AG86="AEREO",'BASE LIQUIDACION REDEBAN 2025'!$B$6,'BASE LIQUIDACION REDEBAN 2025'!$C$5)))))))</f>
        <v>65960.072302</v>
      </c>
      <c r="AL86" s="97">
        <f>IF(OR(Q86="SOPORTE_TELEFÓNICO",Q86="ENVÍO"),0,IF(AF86="TIPO I",'BASE LIQUIDACION REDEBAN 2025'!$B$10,IF(AF86="TIPO II",'BASE LIQUIDACION REDEBAN 2025'!$B$11,IF(AF86="TIPO III",'BASE LIQUIDACION REDEBAN 2025'!$B$12,'BASE LIQUIDACION REDEBAN 2025'!$B$13))))</f>
        <v>75096.394270399993</v>
      </c>
      <c r="AM86" s="97">
        <f t="shared" si="1"/>
        <v>65960.072302</v>
      </c>
    </row>
    <row r="87" spans="1:39" s="85" customFormat="1" ht="13.15">
      <c r="A87" s="171" t="s">
        <v>68</v>
      </c>
      <c r="B87" s="10" t="str">
        <f>VLOOKUP(A87,'CENTRO DE COSTOS'!A:D,4,FALSE)</f>
        <v>WILLIAM ASDRUBAL ROZO ROZO</v>
      </c>
      <c r="C87" s="10" t="str">
        <f>VLOOKUP(A87,'CENTRO DE COSTOS'!A:D,2,FALSE)</f>
        <v>0004-0004</v>
      </c>
      <c r="D87" s="171">
        <v>11001</v>
      </c>
      <c r="E87" s="171">
        <v>2253350</v>
      </c>
      <c r="F87" s="171">
        <v>35707</v>
      </c>
      <c r="G87" s="171" t="s">
        <v>298</v>
      </c>
      <c r="H87" s="171" t="s">
        <v>68</v>
      </c>
      <c r="I87" s="171" t="s">
        <v>3736</v>
      </c>
      <c r="J87" s="10" t="s">
        <v>167</v>
      </c>
      <c r="K87" s="171">
        <v>2253350</v>
      </c>
      <c r="L87" s="171" t="s">
        <v>3737</v>
      </c>
      <c r="M87" s="172">
        <v>45812.545138888891</v>
      </c>
      <c r="N87" s="172">
        <v>45812.586956018517</v>
      </c>
      <c r="O87" s="171" t="s">
        <v>3171</v>
      </c>
      <c r="P87" s="171" t="s">
        <v>3172</v>
      </c>
      <c r="Q87" s="171" t="s">
        <v>3188</v>
      </c>
      <c r="R87" s="72">
        <v>0</v>
      </c>
      <c r="S87" s="178" t="s">
        <v>3174</v>
      </c>
      <c r="T87" s="187" t="s">
        <v>3190</v>
      </c>
      <c r="U87" s="187" t="s">
        <v>3176</v>
      </c>
      <c r="V87" s="187" t="s">
        <v>3184</v>
      </c>
      <c r="W87" s="187" t="s">
        <v>3185</v>
      </c>
      <c r="X87" s="187">
        <v>0</v>
      </c>
      <c r="Y87" s="187">
        <v>0</v>
      </c>
      <c r="Z87" s="187">
        <v>0</v>
      </c>
      <c r="AA87" s="187">
        <v>0</v>
      </c>
      <c r="AB87" s="200">
        <v>0</v>
      </c>
      <c r="AC87" s="72">
        <v>0</v>
      </c>
      <c r="AD87" s="72">
        <v>0</v>
      </c>
      <c r="AE87" s="72">
        <v>0</v>
      </c>
      <c r="AF87" s="171" t="s">
        <v>25</v>
      </c>
      <c r="AG87" s="171" t="s">
        <v>189</v>
      </c>
      <c r="AH87" s="171">
        <v>0</v>
      </c>
      <c r="AI87" s="171">
        <v>0</v>
      </c>
      <c r="AJ87" s="72">
        <v>0</v>
      </c>
      <c r="AK87" s="97">
        <f>IF(Q87="SOPORTE_TELEFÓNICO",'BASE LIQUIDACION REDEBAN 2025'!$B$19,IF(Q87="ENVÍO",'BASE LIQUIDACION REDEBAN 2025'!$C$2,IF(AF87="TIPO I",'BASE LIQUIDACION REDEBAN 2025'!$C$2,IF(AF87="TIPO II",'BASE LIQUIDACION REDEBAN 2025'!$C$3,IF(AF87="TIPO III",'BASE LIQUIDACION REDEBAN 2025'!$C$4,IF(AF87="TIPO IV",'BASE LIQUIDACION REDEBAN 2025'!$C$5,IF(AG87="AEREO",'BASE LIQUIDACION REDEBAN 2025'!$B$6,'BASE LIQUIDACION REDEBAN 2025'!$C$5)))))))</f>
        <v>41241.0800752</v>
      </c>
      <c r="AL87" s="97">
        <f>IF(OR(Q87="SOPORTE_TELEFÓNICO",Q87="ENVÍO"),0,IF(AF87="TIPO I",'BASE LIQUIDACION REDEBAN 2025'!$B$10,IF(AF87="TIPO II",'BASE LIQUIDACION REDEBAN 2025'!$B$11,IF(AF87="TIPO III",'BASE LIQUIDACION REDEBAN 2025'!$B$12,'BASE LIQUIDACION REDEBAN 2025'!$B$13))))</f>
        <v>0</v>
      </c>
      <c r="AM87" s="97">
        <f t="shared" si="1"/>
        <v>41241.0800752</v>
      </c>
    </row>
    <row r="88" spans="1:39" s="85" customFormat="1" ht="13.15">
      <c r="A88" s="171" t="s">
        <v>98</v>
      </c>
      <c r="B88" s="10" t="str">
        <f>VLOOKUP(A88,'CENTRO DE COSTOS'!A:D,4,FALSE)</f>
        <v>MIGUEL JULIÁN HERNÁNDEZ GUARÍN</v>
      </c>
      <c r="C88" s="10" t="str">
        <f>VLOOKUP(A88,'CENTRO DE COSTOS'!A:D,2,FALSE)</f>
        <v>0004-0008</v>
      </c>
      <c r="D88" s="171">
        <v>68861</v>
      </c>
      <c r="E88" s="171">
        <v>2242530</v>
      </c>
      <c r="F88" s="171">
        <v>40165</v>
      </c>
      <c r="G88" s="171" t="s">
        <v>180</v>
      </c>
      <c r="H88" s="171" t="s">
        <v>3738</v>
      </c>
      <c r="I88" s="171" t="s">
        <v>3739</v>
      </c>
      <c r="J88" s="10" t="s">
        <v>167</v>
      </c>
      <c r="K88" s="171">
        <v>2242530</v>
      </c>
      <c r="L88" s="171" t="s">
        <v>3740</v>
      </c>
      <c r="M88" s="172">
        <v>45811.366666666669</v>
      </c>
      <c r="N88" s="172">
        <v>45812.594444444447</v>
      </c>
      <c r="O88" s="171" t="s">
        <v>3171</v>
      </c>
      <c r="P88" s="171" t="s">
        <v>3172</v>
      </c>
      <c r="Q88" s="171" t="s">
        <v>177</v>
      </c>
      <c r="R88" s="72" t="s">
        <v>3741</v>
      </c>
      <c r="S88" s="178" t="s">
        <v>3174</v>
      </c>
      <c r="T88" s="187" t="s">
        <v>3175</v>
      </c>
      <c r="U88" s="187" t="s">
        <v>3176</v>
      </c>
      <c r="V88" s="187" t="s">
        <v>3177</v>
      </c>
      <c r="W88" s="187" t="s">
        <v>3185</v>
      </c>
      <c r="X88" s="187">
        <v>0</v>
      </c>
      <c r="Y88" s="187">
        <v>0</v>
      </c>
      <c r="Z88" s="187">
        <v>0</v>
      </c>
      <c r="AA88" s="187">
        <v>0</v>
      </c>
      <c r="AB88" s="200">
        <v>0</v>
      </c>
      <c r="AC88" s="72" t="s">
        <v>3742</v>
      </c>
      <c r="AD88" s="72">
        <v>0</v>
      </c>
      <c r="AE88" s="72">
        <v>0</v>
      </c>
      <c r="AF88" s="171" t="s">
        <v>28</v>
      </c>
      <c r="AG88" s="171" t="s">
        <v>189</v>
      </c>
      <c r="AH88" s="171">
        <v>1</v>
      </c>
      <c r="AI88" s="171">
        <v>0</v>
      </c>
      <c r="AJ88" s="72" t="s">
        <v>589</v>
      </c>
      <c r="AK88" s="97">
        <f>IF(Q88="SOPORTE_TELEFÓNICO",'BASE LIQUIDACION REDEBAN 2025'!$B$19,IF(Q88="ENVÍO",'BASE LIQUIDACION REDEBAN 2025'!$C$2,IF(AF88="TIPO I",'BASE LIQUIDACION REDEBAN 2025'!$C$2,IF(AF88="TIPO II",'BASE LIQUIDACION REDEBAN 2025'!$C$3,IF(AF88="TIPO III",'BASE LIQUIDACION REDEBAN 2025'!$C$4,IF(AF88="TIPO IV",'BASE LIQUIDACION REDEBAN 2025'!$C$5,IF(AG88="AEREO",'BASE LIQUIDACION REDEBAN 2025'!$B$6,'BASE LIQUIDACION REDEBAN 2025'!$C$5)))))))</f>
        <v>144967.87232000002</v>
      </c>
      <c r="AL88" s="97">
        <f>IF(OR(Q88="SOPORTE_TELEFÓNICO",Q88="ENVÍO"),0,IF(AF88="TIPO I",'BASE LIQUIDACION REDEBAN 2025'!$B$10,IF(AF88="TIPO II",'BASE LIQUIDACION REDEBAN 2025'!$B$11,IF(AF88="TIPO III",'BASE LIQUIDACION REDEBAN 2025'!$B$12,'BASE LIQUIDACION REDEBAN 2025'!$B$13))))</f>
        <v>140395.6348884</v>
      </c>
      <c r="AM88" s="97">
        <f t="shared" si="1"/>
        <v>144967.87232000002</v>
      </c>
    </row>
    <row r="89" spans="1:39" s="85" customFormat="1" ht="13.15">
      <c r="A89" s="171" t="s">
        <v>94</v>
      </c>
      <c r="B89" s="10" t="str">
        <f>VLOOKUP(A89,'CENTRO DE COSTOS'!A:D,4,FALSE)</f>
        <v>DIEGO FERNANDO HENAO CARDONA</v>
      </c>
      <c r="C89" s="10" t="str">
        <f>VLOOKUP(A89,'CENTRO DE COSTOS'!A:D,2,FALSE)</f>
        <v>0004-0002</v>
      </c>
      <c r="D89" s="171">
        <v>66088</v>
      </c>
      <c r="E89" s="171">
        <v>2250765</v>
      </c>
      <c r="F89" s="171">
        <v>26923</v>
      </c>
      <c r="G89" s="171" t="s">
        <v>450</v>
      </c>
      <c r="H89" s="171" t="s">
        <v>3743</v>
      </c>
      <c r="I89" s="171" t="s">
        <v>3744</v>
      </c>
      <c r="J89" s="10" t="s">
        <v>167</v>
      </c>
      <c r="K89" s="171">
        <v>2250765</v>
      </c>
      <c r="L89" s="171" t="s">
        <v>3745</v>
      </c>
      <c r="M89" s="172">
        <v>45812.372916666667</v>
      </c>
      <c r="N89" s="172">
        <v>45812.59648148148</v>
      </c>
      <c r="O89" s="171" t="s">
        <v>3171</v>
      </c>
      <c r="P89" s="171" t="s">
        <v>3172</v>
      </c>
      <c r="Q89" s="171" t="s">
        <v>177</v>
      </c>
      <c r="R89" s="72" t="s">
        <v>3746</v>
      </c>
      <c r="S89" s="178" t="s">
        <v>3174</v>
      </c>
      <c r="T89" s="187" t="s">
        <v>3190</v>
      </c>
      <c r="U89" s="187" t="s">
        <v>3213</v>
      </c>
      <c r="V89" s="187" t="s">
        <v>3372</v>
      </c>
      <c r="W89" s="187" t="s">
        <v>3215</v>
      </c>
      <c r="X89" s="187" t="s">
        <v>3228</v>
      </c>
      <c r="Y89" s="187">
        <v>0</v>
      </c>
      <c r="Z89" s="187">
        <v>0</v>
      </c>
      <c r="AA89" s="187">
        <v>0</v>
      </c>
      <c r="AB89" s="200">
        <v>0</v>
      </c>
      <c r="AC89" s="72" t="s">
        <v>3747</v>
      </c>
      <c r="AD89" s="72" t="s">
        <v>3748</v>
      </c>
      <c r="AE89" s="72" t="s">
        <v>3749</v>
      </c>
      <c r="AF89" s="171" t="s">
        <v>28</v>
      </c>
      <c r="AG89" s="171" t="s">
        <v>189</v>
      </c>
      <c r="AH89" s="171">
        <v>1</v>
      </c>
      <c r="AI89" s="171">
        <v>0</v>
      </c>
      <c r="AJ89" s="72" t="s">
        <v>453</v>
      </c>
      <c r="AK89" s="97">
        <f>IF(Q89="SOPORTE_TELEFÓNICO",'BASE LIQUIDACION REDEBAN 2025'!$B$19,IF(Q89="ENVÍO",'BASE LIQUIDACION REDEBAN 2025'!$C$2,IF(AF89="TIPO I",'BASE LIQUIDACION REDEBAN 2025'!$C$2,IF(AF89="TIPO II",'BASE LIQUIDACION REDEBAN 2025'!$C$3,IF(AF89="TIPO III",'BASE LIQUIDACION REDEBAN 2025'!$C$4,IF(AF89="TIPO IV",'BASE LIQUIDACION REDEBAN 2025'!$C$5,IF(AG89="AEREO",'BASE LIQUIDACION REDEBAN 2025'!$B$6,'BASE LIQUIDACION REDEBAN 2025'!$C$5)))))))</f>
        <v>144967.87232000002</v>
      </c>
      <c r="AL89" s="97">
        <f>IF(OR(Q89="SOPORTE_TELEFÓNICO",Q89="ENVÍO"),0,IF(AF89="TIPO I",'BASE LIQUIDACION REDEBAN 2025'!$B$10,IF(AF89="TIPO II",'BASE LIQUIDACION REDEBAN 2025'!$B$11,IF(AF89="TIPO III",'BASE LIQUIDACION REDEBAN 2025'!$B$12,'BASE LIQUIDACION REDEBAN 2025'!$B$13))))</f>
        <v>140395.6348884</v>
      </c>
      <c r="AM89" s="97">
        <f t="shared" si="1"/>
        <v>144967.87232000002</v>
      </c>
    </row>
    <row r="90" spans="1:39" s="85" customFormat="1" ht="13.15">
      <c r="A90" s="171" t="s">
        <v>68</v>
      </c>
      <c r="B90" s="10" t="str">
        <f>VLOOKUP(A90,'CENTRO DE COSTOS'!A:D,4,FALSE)</f>
        <v>WILLIAM ASDRUBAL ROZO ROZO</v>
      </c>
      <c r="C90" s="10" t="str">
        <f>VLOOKUP(A90,'CENTRO DE COSTOS'!A:D,2,FALSE)</f>
        <v>0004-0004</v>
      </c>
      <c r="D90" s="171">
        <v>25843</v>
      </c>
      <c r="E90" s="171">
        <v>2248766</v>
      </c>
      <c r="F90" s="171">
        <v>50483</v>
      </c>
      <c r="G90" s="171" t="s">
        <v>298</v>
      </c>
      <c r="H90" s="171" t="s">
        <v>2653</v>
      </c>
      <c r="I90" s="171" t="s">
        <v>3750</v>
      </c>
      <c r="J90" s="10" t="s">
        <v>167</v>
      </c>
      <c r="K90" s="171">
        <v>2248766</v>
      </c>
      <c r="L90" s="171" t="s">
        <v>3751</v>
      </c>
      <c r="M90" s="172">
        <v>45811.700694444444</v>
      </c>
      <c r="N90" s="172">
        <v>45812.600729166668</v>
      </c>
      <c r="O90" s="171" t="s">
        <v>3171</v>
      </c>
      <c r="P90" s="171" t="s">
        <v>3172</v>
      </c>
      <c r="Q90" s="171" t="s">
        <v>177</v>
      </c>
      <c r="R90" s="72" t="s">
        <v>3752</v>
      </c>
      <c r="S90" s="178" t="s">
        <v>3174</v>
      </c>
      <c r="T90" s="187" t="s">
        <v>3190</v>
      </c>
      <c r="U90" s="187" t="s">
        <v>3197</v>
      </c>
      <c r="V90" s="187" t="s">
        <v>3753</v>
      </c>
      <c r="W90" s="187" t="s">
        <v>3185</v>
      </c>
      <c r="X90" s="187">
        <v>0</v>
      </c>
      <c r="Y90" s="187">
        <v>0</v>
      </c>
      <c r="Z90" s="187">
        <v>0</v>
      </c>
      <c r="AA90" s="187">
        <v>0</v>
      </c>
      <c r="AB90" s="200">
        <v>0</v>
      </c>
      <c r="AC90" s="72" t="s">
        <v>3754</v>
      </c>
      <c r="AD90" s="72">
        <v>0</v>
      </c>
      <c r="AE90" s="72">
        <v>0</v>
      </c>
      <c r="AF90" s="171" t="s">
        <v>28</v>
      </c>
      <c r="AG90" s="171" t="s">
        <v>189</v>
      </c>
      <c r="AH90" s="171">
        <v>1</v>
      </c>
      <c r="AI90" s="171">
        <v>0</v>
      </c>
      <c r="AJ90" s="72" t="s">
        <v>326</v>
      </c>
      <c r="AK90" s="97">
        <f>IF(Q90="SOPORTE_TELEFÓNICO",'BASE LIQUIDACION REDEBAN 2025'!$B$19,IF(Q90="ENVÍO",'BASE LIQUIDACION REDEBAN 2025'!$C$2,IF(AF90="TIPO I",'BASE LIQUIDACION REDEBAN 2025'!$C$2,IF(AF90="TIPO II",'BASE LIQUIDACION REDEBAN 2025'!$C$3,IF(AF90="TIPO III",'BASE LIQUIDACION REDEBAN 2025'!$C$4,IF(AF90="TIPO IV",'BASE LIQUIDACION REDEBAN 2025'!$C$5,IF(AG90="AEREO",'BASE LIQUIDACION REDEBAN 2025'!$B$6,'BASE LIQUIDACION REDEBAN 2025'!$C$5)))))))</f>
        <v>144967.87232000002</v>
      </c>
      <c r="AL90" s="97">
        <f>IF(OR(Q90="SOPORTE_TELEFÓNICO",Q90="ENVÍO"),0,IF(AF90="TIPO I",'BASE LIQUIDACION REDEBAN 2025'!$B$10,IF(AF90="TIPO II",'BASE LIQUIDACION REDEBAN 2025'!$B$11,IF(AF90="TIPO III",'BASE LIQUIDACION REDEBAN 2025'!$B$12,'BASE LIQUIDACION REDEBAN 2025'!$B$13))))</f>
        <v>140395.6348884</v>
      </c>
      <c r="AM90" s="97">
        <f t="shared" si="1"/>
        <v>144967.87232000002</v>
      </c>
    </row>
    <row r="91" spans="1:39" s="85" customFormat="1" ht="13.15">
      <c r="A91" s="171" t="s">
        <v>76</v>
      </c>
      <c r="B91" s="10" t="str">
        <f>VLOOKUP(A91,'CENTRO DE COSTOS'!A:D,4,FALSE)</f>
        <v>DIEGO FERNANDO HENAO CARDONA</v>
      </c>
      <c r="C91" s="10" t="str">
        <f>VLOOKUP(A91,'CENTRO DE COSTOS'!A:D,2,FALSE)</f>
        <v>0004-0003</v>
      </c>
      <c r="D91" s="171">
        <v>19698</v>
      </c>
      <c r="E91" s="171">
        <v>2240855</v>
      </c>
      <c r="F91" s="171">
        <v>26454</v>
      </c>
      <c r="G91" s="171" t="s">
        <v>200</v>
      </c>
      <c r="H91" s="171" t="s">
        <v>1232</v>
      </c>
      <c r="I91" s="171" t="s">
        <v>3755</v>
      </c>
      <c r="J91" s="10" t="s">
        <v>167</v>
      </c>
      <c r="K91" s="171">
        <v>2240855</v>
      </c>
      <c r="L91" s="171" t="s">
        <v>3756</v>
      </c>
      <c r="M91" s="172">
        <v>45810.654166666667</v>
      </c>
      <c r="N91" s="172">
        <v>45812.619386574072</v>
      </c>
      <c r="O91" s="171" t="s">
        <v>3171</v>
      </c>
      <c r="P91" s="171" t="s">
        <v>3172</v>
      </c>
      <c r="Q91" s="171" t="s">
        <v>177</v>
      </c>
      <c r="R91" s="72" t="s">
        <v>3757</v>
      </c>
      <c r="S91" s="178" t="s">
        <v>3174</v>
      </c>
      <c r="T91" s="187" t="s">
        <v>3190</v>
      </c>
      <c r="U91" s="187" t="s">
        <v>3191</v>
      </c>
      <c r="V91" s="187" t="s">
        <v>3192</v>
      </c>
      <c r="W91" s="187" t="s">
        <v>3215</v>
      </c>
      <c r="X91" s="187" t="s">
        <v>3388</v>
      </c>
      <c r="Y91" s="187">
        <v>0</v>
      </c>
      <c r="Z91" s="187">
        <v>0</v>
      </c>
      <c r="AA91" s="187">
        <v>0</v>
      </c>
      <c r="AB91" s="200">
        <v>0</v>
      </c>
      <c r="AC91" s="72" t="s">
        <v>3758</v>
      </c>
      <c r="AD91" s="72" t="s">
        <v>3759</v>
      </c>
      <c r="AE91" s="72" t="s">
        <v>3760</v>
      </c>
      <c r="AF91" s="171" t="s">
        <v>28</v>
      </c>
      <c r="AG91" s="171" t="s">
        <v>189</v>
      </c>
      <c r="AH91" s="171">
        <v>2</v>
      </c>
      <c r="AI91" s="171">
        <v>0</v>
      </c>
      <c r="AJ91" s="72" t="s">
        <v>1025</v>
      </c>
      <c r="AK91" s="97">
        <f>IF(Q91="SOPORTE_TELEFÓNICO",'BASE LIQUIDACION REDEBAN 2025'!$B$19,IF(Q91="ENVÍO",'BASE LIQUIDACION REDEBAN 2025'!$C$2,IF(AF91="TIPO I",'BASE LIQUIDACION REDEBAN 2025'!$C$2,IF(AF91="TIPO II",'BASE LIQUIDACION REDEBAN 2025'!$C$3,IF(AF91="TIPO III",'BASE LIQUIDACION REDEBAN 2025'!$C$4,IF(AF91="TIPO IV",'BASE LIQUIDACION REDEBAN 2025'!$C$5,IF(AG91="AEREO",'BASE LIQUIDACION REDEBAN 2025'!$B$6,'BASE LIQUIDACION REDEBAN 2025'!$C$5)))))))</f>
        <v>144967.87232000002</v>
      </c>
      <c r="AL91" s="97">
        <f>IF(OR(Q91="SOPORTE_TELEFÓNICO",Q91="ENVÍO"),0,IF(AF91="TIPO I",'BASE LIQUIDACION REDEBAN 2025'!$B$10,IF(AF91="TIPO II",'BASE LIQUIDACION REDEBAN 2025'!$B$11,IF(AF91="TIPO III",'BASE LIQUIDACION REDEBAN 2025'!$B$12,'BASE LIQUIDACION REDEBAN 2025'!$B$13))))</f>
        <v>140395.6348884</v>
      </c>
      <c r="AM91" s="97">
        <f t="shared" si="1"/>
        <v>289935.74464000005</v>
      </c>
    </row>
    <row r="92" spans="1:39" s="85" customFormat="1" ht="13.15">
      <c r="A92" s="171" t="s">
        <v>68</v>
      </c>
      <c r="B92" s="10" t="str">
        <f>VLOOKUP(A92,'CENTRO DE COSTOS'!A:D,4,FALSE)</f>
        <v>WILLIAM ASDRUBAL ROZO ROZO</v>
      </c>
      <c r="C92" s="10" t="str">
        <f>VLOOKUP(A92,'CENTRO DE COSTOS'!A:D,2,FALSE)</f>
        <v>0004-0004</v>
      </c>
      <c r="D92" s="171">
        <v>11001</v>
      </c>
      <c r="E92" s="171">
        <v>2249082</v>
      </c>
      <c r="F92" s="171">
        <v>71787</v>
      </c>
      <c r="G92" s="171" t="s">
        <v>298</v>
      </c>
      <c r="H92" s="171" t="s">
        <v>68</v>
      </c>
      <c r="I92" s="171" t="s">
        <v>3761</v>
      </c>
      <c r="J92" s="10" t="s">
        <v>167</v>
      </c>
      <c r="K92" s="171">
        <v>2249082</v>
      </c>
      <c r="L92" s="171" t="s">
        <v>3762</v>
      </c>
      <c r="M92" s="172">
        <v>45811.729166666664</v>
      </c>
      <c r="N92" s="172">
        <v>45812.62939814815</v>
      </c>
      <c r="O92" s="171" t="s">
        <v>3171</v>
      </c>
      <c r="P92" s="171" t="s">
        <v>3172</v>
      </c>
      <c r="Q92" s="171" t="s">
        <v>177</v>
      </c>
      <c r="R92" s="72" t="s">
        <v>3763</v>
      </c>
      <c r="S92" s="178" t="s">
        <v>3174</v>
      </c>
      <c r="T92" s="187" t="s">
        <v>3175</v>
      </c>
      <c r="U92" s="187" t="s">
        <v>3197</v>
      </c>
      <c r="V92" s="187" t="s">
        <v>3339</v>
      </c>
      <c r="W92" s="187" t="s">
        <v>3185</v>
      </c>
      <c r="X92" s="187">
        <v>0</v>
      </c>
      <c r="Y92" s="187">
        <v>0</v>
      </c>
      <c r="Z92" s="187">
        <v>0</v>
      </c>
      <c r="AA92" s="187">
        <v>0</v>
      </c>
      <c r="AB92" s="200">
        <v>0</v>
      </c>
      <c r="AC92" s="72" t="s">
        <v>3764</v>
      </c>
      <c r="AD92" s="72">
        <v>0</v>
      </c>
      <c r="AE92" s="72">
        <v>0</v>
      </c>
      <c r="AF92" s="171" t="s">
        <v>25</v>
      </c>
      <c r="AG92" s="171" t="s">
        <v>189</v>
      </c>
      <c r="AH92" s="171">
        <v>1</v>
      </c>
      <c r="AI92" s="171">
        <v>0</v>
      </c>
      <c r="AJ92" s="72" t="s">
        <v>656</v>
      </c>
      <c r="AK92" s="97">
        <f>IF(Q92="SOPORTE_TELEFÓNICO",'BASE LIQUIDACION REDEBAN 2025'!$B$19,IF(Q92="ENVÍO",'BASE LIQUIDACION REDEBAN 2025'!$C$2,IF(AF92="TIPO I",'BASE LIQUIDACION REDEBAN 2025'!$C$2,IF(AF92="TIPO II",'BASE LIQUIDACION REDEBAN 2025'!$C$3,IF(AF92="TIPO III",'BASE LIQUIDACION REDEBAN 2025'!$C$4,IF(AF92="TIPO IV",'BASE LIQUIDACION REDEBAN 2025'!$C$5,IF(AG92="AEREO",'BASE LIQUIDACION REDEBAN 2025'!$B$6,'BASE LIQUIDACION REDEBAN 2025'!$C$5)))))))</f>
        <v>65960.072302</v>
      </c>
      <c r="AL92" s="97">
        <f>IF(OR(Q92="SOPORTE_TELEFÓNICO",Q92="ENVÍO"),0,IF(AF92="TIPO I",'BASE LIQUIDACION REDEBAN 2025'!$B$10,IF(AF92="TIPO II",'BASE LIQUIDACION REDEBAN 2025'!$B$11,IF(AF92="TIPO III",'BASE LIQUIDACION REDEBAN 2025'!$B$12,'BASE LIQUIDACION REDEBAN 2025'!$B$13))))</f>
        <v>75096.394270399993</v>
      </c>
      <c r="AM92" s="97">
        <f t="shared" si="1"/>
        <v>65960.072302</v>
      </c>
    </row>
    <row r="93" spans="1:39" s="85" customFormat="1" ht="13.15">
      <c r="A93" s="171" t="s">
        <v>90</v>
      </c>
      <c r="B93" s="10" t="str">
        <f>VLOOKUP(A93,'CENTRO DE COSTOS'!A:D,4,FALSE)</f>
        <v>JUAN SEBASTIÁN RÍOS CASTRILLÓN</v>
      </c>
      <c r="C93" s="10" t="str">
        <f>VLOOKUP(A93,'CENTRO DE COSTOS'!A:D,2,FALSE)</f>
        <v>0004-0005</v>
      </c>
      <c r="D93" s="171">
        <v>5001</v>
      </c>
      <c r="E93" s="171">
        <v>2247143</v>
      </c>
      <c r="F93" s="171">
        <v>17698</v>
      </c>
      <c r="G93" s="171" t="s">
        <v>290</v>
      </c>
      <c r="H93" s="171" t="s">
        <v>90</v>
      </c>
      <c r="I93" s="171" t="s">
        <v>3765</v>
      </c>
      <c r="J93" s="10" t="s">
        <v>167</v>
      </c>
      <c r="K93" s="171">
        <v>2247143</v>
      </c>
      <c r="L93" s="171" t="s">
        <v>3766</v>
      </c>
      <c r="M93" s="172">
        <v>45811.612500000003</v>
      </c>
      <c r="N93" s="172">
        <v>45812.631608796299</v>
      </c>
      <c r="O93" s="171" t="s">
        <v>3171</v>
      </c>
      <c r="P93" s="171" t="s">
        <v>3172</v>
      </c>
      <c r="Q93" s="171" t="s">
        <v>177</v>
      </c>
      <c r="R93" s="72" t="s">
        <v>3767</v>
      </c>
      <c r="S93" s="178" t="s">
        <v>3174</v>
      </c>
      <c r="T93" s="187" t="s">
        <v>3190</v>
      </c>
      <c r="U93" s="187" t="s">
        <v>3176</v>
      </c>
      <c r="V93" s="187" t="s">
        <v>3192</v>
      </c>
      <c r="W93" s="187" t="s">
        <v>3215</v>
      </c>
      <c r="X93" s="187" t="s">
        <v>3726</v>
      </c>
      <c r="Y93" s="187">
        <v>0</v>
      </c>
      <c r="Z93" s="187">
        <v>0</v>
      </c>
      <c r="AA93" s="187">
        <v>0</v>
      </c>
      <c r="AB93" s="200">
        <v>0</v>
      </c>
      <c r="AC93" s="72" t="s">
        <v>3768</v>
      </c>
      <c r="AD93" s="72" t="s">
        <v>3769</v>
      </c>
      <c r="AE93" s="72" t="s">
        <v>3770</v>
      </c>
      <c r="AF93" s="171" t="s">
        <v>25</v>
      </c>
      <c r="AG93" s="171" t="s">
        <v>189</v>
      </c>
      <c r="AH93" s="171">
        <v>1</v>
      </c>
      <c r="AI93" s="171">
        <v>0</v>
      </c>
      <c r="AJ93" s="72" t="s">
        <v>3341</v>
      </c>
      <c r="AK93" s="97">
        <f>IF(Q93="SOPORTE_TELEFÓNICO",'BASE LIQUIDACION REDEBAN 2025'!$B$19,IF(Q93="ENVÍO",'BASE LIQUIDACION REDEBAN 2025'!$C$2,IF(AF93="TIPO I",'BASE LIQUIDACION REDEBAN 2025'!$C$2,IF(AF93="TIPO II",'BASE LIQUIDACION REDEBAN 2025'!$C$3,IF(AF93="TIPO III",'BASE LIQUIDACION REDEBAN 2025'!$C$4,IF(AF93="TIPO IV",'BASE LIQUIDACION REDEBAN 2025'!$C$5,IF(AG93="AEREO",'BASE LIQUIDACION REDEBAN 2025'!$B$6,'BASE LIQUIDACION REDEBAN 2025'!$C$5)))))))</f>
        <v>65960.072302</v>
      </c>
      <c r="AL93" s="97">
        <f>IF(OR(Q93="SOPORTE_TELEFÓNICO",Q93="ENVÍO"),0,IF(AF93="TIPO I",'BASE LIQUIDACION REDEBAN 2025'!$B$10,IF(AF93="TIPO II",'BASE LIQUIDACION REDEBAN 2025'!$B$11,IF(AF93="TIPO III",'BASE LIQUIDACION REDEBAN 2025'!$B$12,'BASE LIQUIDACION REDEBAN 2025'!$B$13))))</f>
        <v>75096.394270399993</v>
      </c>
      <c r="AM93" s="97">
        <f t="shared" si="1"/>
        <v>65960.072302</v>
      </c>
    </row>
    <row r="94" spans="1:39" s="85" customFormat="1" ht="13.15">
      <c r="A94" s="171" t="s">
        <v>81</v>
      </c>
      <c r="B94" s="10" t="str">
        <f>VLOOKUP(A94,'CENTRO DE COSTOS'!A:D,4,FALSE)</f>
        <v>MIGUEL JULIÁN HERNÁNDEZ GUARÍN</v>
      </c>
      <c r="C94" s="10" t="str">
        <f>VLOOKUP(A94,'CENTRO DE COSTOS'!A:D,2,FALSE)</f>
        <v>0004-0008</v>
      </c>
      <c r="D94" s="171">
        <v>54001</v>
      </c>
      <c r="E94" s="171">
        <v>2249702</v>
      </c>
      <c r="F94" s="171">
        <v>29271</v>
      </c>
      <c r="G94" s="171" t="s">
        <v>408</v>
      </c>
      <c r="H94" s="171" t="s">
        <v>81</v>
      </c>
      <c r="I94" s="171" t="s">
        <v>3771</v>
      </c>
      <c r="J94" s="10" t="s">
        <v>167</v>
      </c>
      <c r="K94" s="171">
        <v>2249702</v>
      </c>
      <c r="L94" s="171" t="s">
        <v>3772</v>
      </c>
      <c r="M94" s="172">
        <v>45812.333333333336</v>
      </c>
      <c r="N94" s="172">
        <v>45812.636064814818</v>
      </c>
      <c r="O94" s="171" t="s">
        <v>3171</v>
      </c>
      <c r="P94" s="171" t="s">
        <v>3172</v>
      </c>
      <c r="Q94" s="171" t="s">
        <v>177</v>
      </c>
      <c r="R94" s="72" t="s">
        <v>3773</v>
      </c>
      <c r="S94" s="178" t="s">
        <v>3174</v>
      </c>
      <c r="T94" s="187" t="s">
        <v>3190</v>
      </c>
      <c r="U94" s="187" t="s">
        <v>3197</v>
      </c>
      <c r="V94" s="187" t="s">
        <v>3192</v>
      </c>
      <c r="W94" s="187" t="s">
        <v>3215</v>
      </c>
      <c r="X94" s="187">
        <v>0</v>
      </c>
      <c r="Y94" s="187" t="s">
        <v>3402</v>
      </c>
      <c r="Z94" s="187">
        <v>0</v>
      </c>
      <c r="AA94" s="187">
        <v>0</v>
      </c>
      <c r="AB94" s="200">
        <v>0</v>
      </c>
      <c r="AC94" s="72" t="s">
        <v>3774</v>
      </c>
      <c r="AD94" s="72" t="s">
        <v>3775</v>
      </c>
      <c r="AE94" s="72" t="s">
        <v>3776</v>
      </c>
      <c r="AF94" s="171" t="s">
        <v>25</v>
      </c>
      <c r="AG94" s="171" t="s">
        <v>189</v>
      </c>
      <c r="AH94" s="171">
        <v>1</v>
      </c>
      <c r="AI94" s="171">
        <v>0</v>
      </c>
      <c r="AJ94" s="72" t="s">
        <v>3735</v>
      </c>
      <c r="AK94" s="97">
        <f>IF(Q94="SOPORTE_TELEFÓNICO",'BASE LIQUIDACION REDEBAN 2025'!$B$19,IF(Q94="ENVÍO",'BASE LIQUIDACION REDEBAN 2025'!$C$2,IF(AF94="TIPO I",'BASE LIQUIDACION REDEBAN 2025'!$C$2,IF(AF94="TIPO II",'BASE LIQUIDACION REDEBAN 2025'!$C$3,IF(AF94="TIPO III",'BASE LIQUIDACION REDEBAN 2025'!$C$4,IF(AF94="TIPO IV",'BASE LIQUIDACION REDEBAN 2025'!$C$5,IF(AG94="AEREO",'BASE LIQUIDACION REDEBAN 2025'!$B$6,'BASE LIQUIDACION REDEBAN 2025'!$C$5)))))))</f>
        <v>65960.072302</v>
      </c>
      <c r="AL94" s="97">
        <f>IF(OR(Q94="SOPORTE_TELEFÓNICO",Q94="ENVÍO"),0,IF(AF94="TIPO I",'BASE LIQUIDACION REDEBAN 2025'!$B$10,IF(AF94="TIPO II",'BASE LIQUIDACION REDEBAN 2025'!$B$11,IF(AF94="TIPO III",'BASE LIQUIDACION REDEBAN 2025'!$B$12,'BASE LIQUIDACION REDEBAN 2025'!$B$13))))</f>
        <v>75096.394270399993</v>
      </c>
      <c r="AM94" s="97">
        <f t="shared" si="1"/>
        <v>65960.072302</v>
      </c>
    </row>
    <row r="95" spans="1:39" s="85" customFormat="1" ht="13.15">
      <c r="A95" s="171" t="s">
        <v>90</v>
      </c>
      <c r="B95" s="10" t="str">
        <f>VLOOKUP(A95,'CENTRO DE COSTOS'!A:D,4,FALSE)</f>
        <v>JUAN SEBASTIÁN RÍOS CASTRILLÓN</v>
      </c>
      <c r="C95" s="10" t="str">
        <f>VLOOKUP(A95,'CENTRO DE COSTOS'!A:D,2,FALSE)</f>
        <v>0004-0005</v>
      </c>
      <c r="D95" s="171">
        <v>5088</v>
      </c>
      <c r="E95" s="171">
        <v>2250379</v>
      </c>
      <c r="F95" s="171">
        <v>79583</v>
      </c>
      <c r="G95" s="171" t="s">
        <v>290</v>
      </c>
      <c r="H95" s="171" t="s">
        <v>291</v>
      </c>
      <c r="I95" s="171" t="s">
        <v>3777</v>
      </c>
      <c r="J95" s="10" t="s">
        <v>167</v>
      </c>
      <c r="K95" s="171">
        <v>2250379</v>
      </c>
      <c r="L95" s="171" t="s">
        <v>3778</v>
      </c>
      <c r="M95" s="172">
        <v>45812.357638888891</v>
      </c>
      <c r="N95" s="172">
        <v>45812.642581018517</v>
      </c>
      <c r="O95" s="171" t="s">
        <v>3171</v>
      </c>
      <c r="P95" s="171" t="s">
        <v>3172</v>
      </c>
      <c r="Q95" s="171" t="s">
        <v>177</v>
      </c>
      <c r="R95" s="72" t="s">
        <v>3779</v>
      </c>
      <c r="S95" s="178" t="s">
        <v>3174</v>
      </c>
      <c r="T95" s="187" t="s">
        <v>3190</v>
      </c>
      <c r="U95" s="187" t="s">
        <v>3197</v>
      </c>
      <c r="V95" s="187" t="s">
        <v>3192</v>
      </c>
      <c r="W95" s="187" t="s">
        <v>3215</v>
      </c>
      <c r="X95" s="187">
        <v>0</v>
      </c>
      <c r="Y95" s="187" t="s">
        <v>3402</v>
      </c>
      <c r="Z95" s="187">
        <v>0</v>
      </c>
      <c r="AA95" s="187">
        <v>0</v>
      </c>
      <c r="AB95" s="200">
        <v>0</v>
      </c>
      <c r="AC95" s="72" t="s">
        <v>3780</v>
      </c>
      <c r="AD95" s="72" t="s">
        <v>3781</v>
      </c>
      <c r="AE95" s="72" t="s">
        <v>3782</v>
      </c>
      <c r="AF95" s="171" t="s">
        <v>25</v>
      </c>
      <c r="AG95" s="171" t="s">
        <v>189</v>
      </c>
      <c r="AH95" s="171">
        <v>1</v>
      </c>
      <c r="AI95" s="171">
        <v>0</v>
      </c>
      <c r="AJ95" s="72" t="s">
        <v>3666</v>
      </c>
      <c r="AK95" s="97">
        <f>IF(Q95="SOPORTE_TELEFÓNICO",'BASE LIQUIDACION REDEBAN 2025'!$B$19,IF(Q95="ENVÍO",'BASE LIQUIDACION REDEBAN 2025'!$C$2,IF(AF95="TIPO I",'BASE LIQUIDACION REDEBAN 2025'!$C$2,IF(AF95="TIPO II",'BASE LIQUIDACION REDEBAN 2025'!$C$3,IF(AF95="TIPO III",'BASE LIQUIDACION REDEBAN 2025'!$C$4,IF(AF95="TIPO IV",'BASE LIQUIDACION REDEBAN 2025'!$C$5,IF(AG95="AEREO",'BASE LIQUIDACION REDEBAN 2025'!$B$6,'BASE LIQUIDACION REDEBAN 2025'!$C$5)))))))</f>
        <v>65960.072302</v>
      </c>
      <c r="AL95" s="97">
        <f>IF(OR(Q95="SOPORTE_TELEFÓNICO",Q95="ENVÍO"),0,IF(AF95="TIPO I",'BASE LIQUIDACION REDEBAN 2025'!$B$10,IF(AF95="TIPO II",'BASE LIQUIDACION REDEBAN 2025'!$B$11,IF(AF95="TIPO III",'BASE LIQUIDACION REDEBAN 2025'!$B$12,'BASE LIQUIDACION REDEBAN 2025'!$B$13))))</f>
        <v>75096.394270399993</v>
      </c>
      <c r="AM95" s="97">
        <f t="shared" si="1"/>
        <v>65960.072302</v>
      </c>
    </row>
    <row r="96" spans="1:39" s="85" customFormat="1" ht="13.15">
      <c r="A96" s="171" t="s">
        <v>90</v>
      </c>
      <c r="B96" s="10" t="str">
        <f>VLOOKUP(A96,'CENTRO DE COSTOS'!A:D,4,FALSE)</f>
        <v>JUAN SEBASTIÁN RÍOS CASTRILLÓN</v>
      </c>
      <c r="C96" s="10" t="str">
        <f>VLOOKUP(A96,'CENTRO DE COSTOS'!A:D,2,FALSE)</f>
        <v>0004-0005</v>
      </c>
      <c r="D96" s="171">
        <v>5001</v>
      </c>
      <c r="E96" s="171">
        <v>2252490</v>
      </c>
      <c r="F96" s="171">
        <v>41469</v>
      </c>
      <c r="G96" s="171" t="s">
        <v>290</v>
      </c>
      <c r="H96" s="171" t="s">
        <v>90</v>
      </c>
      <c r="I96" s="171" t="s">
        <v>3783</v>
      </c>
      <c r="J96" s="10" t="s">
        <v>167</v>
      </c>
      <c r="K96" s="171">
        <v>2252490</v>
      </c>
      <c r="L96" s="171" t="s">
        <v>3784</v>
      </c>
      <c r="M96" s="172">
        <v>45812.474305555559</v>
      </c>
      <c r="N96" s="172">
        <v>45812.648761574077</v>
      </c>
      <c r="O96" s="171" t="s">
        <v>3171</v>
      </c>
      <c r="P96" s="171" t="s">
        <v>3172</v>
      </c>
      <c r="Q96" s="171" t="s">
        <v>177</v>
      </c>
      <c r="R96" s="72" t="s">
        <v>3785</v>
      </c>
      <c r="S96" s="178" t="s">
        <v>3174</v>
      </c>
      <c r="T96" s="187" t="s">
        <v>3190</v>
      </c>
      <c r="U96" s="187" t="s">
        <v>3197</v>
      </c>
      <c r="V96" s="187" t="s">
        <v>3753</v>
      </c>
      <c r="W96" s="187" t="s">
        <v>3215</v>
      </c>
      <c r="X96" s="187">
        <v>0</v>
      </c>
      <c r="Y96" s="187" t="s">
        <v>3402</v>
      </c>
      <c r="Z96" s="187">
        <v>0</v>
      </c>
      <c r="AA96" s="187">
        <v>0</v>
      </c>
      <c r="AB96" s="200">
        <v>0</v>
      </c>
      <c r="AC96" s="72" t="s">
        <v>3786</v>
      </c>
      <c r="AD96" s="72" t="s">
        <v>3645</v>
      </c>
      <c r="AE96" s="72" t="s">
        <v>3787</v>
      </c>
      <c r="AF96" s="171" t="s">
        <v>25</v>
      </c>
      <c r="AG96" s="171" t="s">
        <v>189</v>
      </c>
      <c r="AH96" s="171">
        <v>1</v>
      </c>
      <c r="AI96" s="171">
        <v>0</v>
      </c>
      <c r="AJ96" s="72" t="s">
        <v>3303</v>
      </c>
      <c r="AK96" s="97">
        <f>IF(Q96="SOPORTE_TELEFÓNICO",'BASE LIQUIDACION REDEBAN 2025'!$B$19,IF(Q96="ENVÍO",'BASE LIQUIDACION REDEBAN 2025'!$C$2,IF(AF96="TIPO I",'BASE LIQUIDACION REDEBAN 2025'!$C$2,IF(AF96="TIPO II",'BASE LIQUIDACION REDEBAN 2025'!$C$3,IF(AF96="TIPO III",'BASE LIQUIDACION REDEBAN 2025'!$C$4,IF(AF96="TIPO IV",'BASE LIQUIDACION REDEBAN 2025'!$C$5,IF(AG96="AEREO",'BASE LIQUIDACION REDEBAN 2025'!$B$6,'BASE LIQUIDACION REDEBAN 2025'!$C$5)))))))</f>
        <v>65960.072302</v>
      </c>
      <c r="AL96" s="97">
        <f>IF(OR(Q96="SOPORTE_TELEFÓNICO",Q96="ENVÍO"),0,IF(AF96="TIPO I",'BASE LIQUIDACION REDEBAN 2025'!$B$10,IF(AF96="TIPO II",'BASE LIQUIDACION REDEBAN 2025'!$B$11,IF(AF96="TIPO III",'BASE LIQUIDACION REDEBAN 2025'!$B$12,'BASE LIQUIDACION REDEBAN 2025'!$B$13))))</f>
        <v>75096.394270399993</v>
      </c>
      <c r="AM96" s="97">
        <f t="shared" si="1"/>
        <v>65960.072302</v>
      </c>
    </row>
    <row r="97" spans="1:39" s="85" customFormat="1" ht="13.15">
      <c r="A97" s="171" t="s">
        <v>91</v>
      </c>
      <c r="B97" s="10" t="str">
        <f>VLOOKUP(A97,'CENTRO DE COSTOS'!A:D,4,FALSE)</f>
        <v>JOSE MAURICIO HERNANDEZ ROJAS</v>
      </c>
      <c r="C97" s="10" t="str">
        <f>VLOOKUP(A97,'CENTRO DE COSTOS'!A:D,2,FALSE)</f>
        <v>0004-0001</v>
      </c>
      <c r="D97" s="171">
        <v>23555</v>
      </c>
      <c r="E97" s="171">
        <v>2240892</v>
      </c>
      <c r="F97" s="171">
        <v>55420</v>
      </c>
      <c r="G97" s="171" t="s">
        <v>612</v>
      </c>
      <c r="H97" s="171" t="s">
        <v>2072</v>
      </c>
      <c r="I97" s="171" t="s">
        <v>3788</v>
      </c>
      <c r="J97" s="10" t="s">
        <v>167</v>
      </c>
      <c r="K97" s="171">
        <v>2240892</v>
      </c>
      <c r="L97" s="171" t="s">
        <v>3789</v>
      </c>
      <c r="M97" s="172">
        <v>45810.717361111114</v>
      </c>
      <c r="N97" s="172">
        <v>45812.651469907411</v>
      </c>
      <c r="O97" s="171" t="s">
        <v>3171</v>
      </c>
      <c r="P97" s="171" t="s">
        <v>3172</v>
      </c>
      <c r="Q97" s="171" t="s">
        <v>177</v>
      </c>
      <c r="R97" s="72" t="s">
        <v>3790</v>
      </c>
      <c r="S97" s="178" t="s">
        <v>3174</v>
      </c>
      <c r="T97" s="187" t="s">
        <v>3190</v>
      </c>
      <c r="U97" s="187" t="s">
        <v>3300</v>
      </c>
      <c r="V97" s="187" t="s">
        <v>3192</v>
      </c>
      <c r="W97" s="187" t="s">
        <v>3215</v>
      </c>
      <c r="X97" s="187" t="s">
        <v>3615</v>
      </c>
      <c r="Y97" s="187">
        <v>0</v>
      </c>
      <c r="Z97" s="187">
        <v>0</v>
      </c>
      <c r="AA97" s="187">
        <v>0</v>
      </c>
      <c r="AB97" s="200">
        <v>0</v>
      </c>
      <c r="AC97" s="72" t="s">
        <v>3791</v>
      </c>
      <c r="AD97" s="72" t="s">
        <v>3792</v>
      </c>
      <c r="AE97" s="72" t="s">
        <v>3793</v>
      </c>
      <c r="AF97" s="171" t="s">
        <v>28</v>
      </c>
      <c r="AG97" s="171" t="s">
        <v>189</v>
      </c>
      <c r="AH97" s="171">
        <v>1</v>
      </c>
      <c r="AI97" s="171">
        <v>0</v>
      </c>
      <c r="AJ97" s="72" t="s">
        <v>616</v>
      </c>
      <c r="AK97" s="97">
        <f>IF(Q97="SOPORTE_TELEFÓNICO",'BASE LIQUIDACION REDEBAN 2025'!$B$19,IF(Q97="ENVÍO",'BASE LIQUIDACION REDEBAN 2025'!$C$2,IF(AF97="TIPO I",'BASE LIQUIDACION REDEBAN 2025'!$C$2,IF(AF97="TIPO II",'BASE LIQUIDACION REDEBAN 2025'!$C$3,IF(AF97="TIPO III",'BASE LIQUIDACION REDEBAN 2025'!$C$4,IF(AF97="TIPO IV",'BASE LIQUIDACION REDEBAN 2025'!$C$5,IF(AG97="AEREO",'BASE LIQUIDACION REDEBAN 2025'!$B$6,'BASE LIQUIDACION REDEBAN 2025'!$C$5)))))))</f>
        <v>144967.87232000002</v>
      </c>
      <c r="AL97" s="97">
        <f>IF(OR(Q97="SOPORTE_TELEFÓNICO",Q97="ENVÍO"),0,IF(AF97="TIPO I",'BASE LIQUIDACION REDEBAN 2025'!$B$10,IF(AF97="TIPO II",'BASE LIQUIDACION REDEBAN 2025'!$B$11,IF(AF97="TIPO III",'BASE LIQUIDACION REDEBAN 2025'!$B$12,'BASE LIQUIDACION REDEBAN 2025'!$B$13))))</f>
        <v>140395.6348884</v>
      </c>
      <c r="AM97" s="97">
        <f t="shared" si="1"/>
        <v>144967.87232000002</v>
      </c>
    </row>
    <row r="98" spans="1:39" s="85" customFormat="1" ht="13.15">
      <c r="A98" s="171" t="s">
        <v>60</v>
      </c>
      <c r="B98" s="10" t="str">
        <f>VLOOKUP(A98,'CENTRO DE COSTOS'!A:D,4,FALSE)</f>
        <v>JUAN SEBASTIÁN RÍOS CASTRILLÓN</v>
      </c>
      <c r="C98" s="10" t="str">
        <f>VLOOKUP(A98,'CENTRO DE COSTOS'!A:D,2,FALSE)</f>
        <v>0004-0005</v>
      </c>
      <c r="D98" s="171">
        <v>5665</v>
      </c>
      <c r="E98" s="171">
        <v>2253146</v>
      </c>
      <c r="F98" s="171">
        <v>64731</v>
      </c>
      <c r="G98" s="171" t="s">
        <v>290</v>
      </c>
      <c r="H98" s="171" t="s">
        <v>3794</v>
      </c>
      <c r="I98" s="171" t="s">
        <v>3795</v>
      </c>
      <c r="J98" s="10" t="s">
        <v>167</v>
      </c>
      <c r="K98" s="171">
        <v>2253146</v>
      </c>
      <c r="L98" s="171" t="s">
        <v>3796</v>
      </c>
      <c r="M98" s="172">
        <v>45812.513194444444</v>
      </c>
      <c r="N98" s="172">
        <v>45812.652986111112</v>
      </c>
      <c r="O98" s="171" t="s">
        <v>3171</v>
      </c>
      <c r="P98" s="171" t="s">
        <v>3172</v>
      </c>
      <c r="Q98" s="171" t="s">
        <v>3188</v>
      </c>
      <c r="R98" s="72">
        <v>0</v>
      </c>
      <c r="S98" s="178" t="s">
        <v>3174</v>
      </c>
      <c r="T98" s="187" t="s">
        <v>3190</v>
      </c>
      <c r="U98" s="187" t="s">
        <v>3197</v>
      </c>
      <c r="V98" s="187" t="s">
        <v>3192</v>
      </c>
      <c r="W98" s="187" t="s">
        <v>3185</v>
      </c>
      <c r="X98" s="187">
        <v>0</v>
      </c>
      <c r="Y98" s="187">
        <v>0</v>
      </c>
      <c r="Z98" s="187">
        <v>0</v>
      </c>
      <c r="AA98" s="187">
        <v>0</v>
      </c>
      <c r="AB98" s="200">
        <v>0</v>
      </c>
      <c r="AC98" s="72">
        <v>0</v>
      </c>
      <c r="AD98" s="72">
        <v>0</v>
      </c>
      <c r="AE98" s="72">
        <v>0</v>
      </c>
      <c r="AF98" s="171" t="s">
        <v>30</v>
      </c>
      <c r="AG98" s="171" t="s">
        <v>189</v>
      </c>
      <c r="AH98" s="171">
        <v>0</v>
      </c>
      <c r="AI98" s="171">
        <v>0</v>
      </c>
      <c r="AJ98" s="72">
        <v>0</v>
      </c>
      <c r="AK98" s="97">
        <f>IF(Q98="SOPORTE_TELEFÓNICO",'BASE LIQUIDACION REDEBAN 2025'!$B$19,IF(Q98="ENVÍO",'BASE LIQUIDACION REDEBAN 2025'!$C$2,IF(AF98="TIPO I",'BASE LIQUIDACION REDEBAN 2025'!$C$2,IF(AF98="TIPO II",'BASE LIQUIDACION REDEBAN 2025'!$C$3,IF(AF98="TIPO III",'BASE LIQUIDACION REDEBAN 2025'!$C$4,IF(AF98="TIPO IV",'BASE LIQUIDACION REDEBAN 2025'!$C$5,IF(AG98="AEREO",'BASE LIQUIDACION REDEBAN 2025'!$B$6,'BASE LIQUIDACION REDEBAN 2025'!$C$5)))))))</f>
        <v>41241.0800752</v>
      </c>
      <c r="AL98" s="97">
        <f>IF(OR(Q98="SOPORTE_TELEFÓNICO",Q98="ENVÍO"),0,IF(AF98="TIPO I",'BASE LIQUIDACION REDEBAN 2025'!$B$10,IF(AF98="TIPO II",'BASE LIQUIDACION REDEBAN 2025'!$B$11,IF(AF98="TIPO III",'BASE LIQUIDACION REDEBAN 2025'!$B$12,'BASE LIQUIDACION REDEBAN 2025'!$B$13))))</f>
        <v>0</v>
      </c>
      <c r="AM98" s="97">
        <f t="shared" si="1"/>
        <v>41241.0800752</v>
      </c>
    </row>
    <row r="99" spans="1:39" s="85" customFormat="1" ht="13.15">
      <c r="A99" s="171" t="s">
        <v>100</v>
      </c>
      <c r="B99" s="10" t="str">
        <f>VLOOKUP(A99,'CENTRO DE COSTOS'!A:D,4,FALSE)</f>
        <v>KEVIN ALEXIS CORZO BUSTOS</v>
      </c>
      <c r="C99" s="10" t="str">
        <f>VLOOKUP(A99,'CENTRO DE COSTOS'!A:D,2,FALSE)</f>
        <v>0004-0007</v>
      </c>
      <c r="D99" s="171">
        <v>50001</v>
      </c>
      <c r="E99" s="171">
        <v>2251360</v>
      </c>
      <c r="F99" s="171">
        <v>53135</v>
      </c>
      <c r="G99" s="171" t="s">
        <v>192</v>
      </c>
      <c r="H99" s="171" t="s">
        <v>100</v>
      </c>
      <c r="I99" s="171" t="s">
        <v>3797</v>
      </c>
      <c r="J99" s="10" t="s">
        <v>167</v>
      </c>
      <c r="K99" s="171">
        <v>2251360</v>
      </c>
      <c r="L99" s="171" t="s">
        <v>3798</v>
      </c>
      <c r="M99" s="172">
        <v>45812.40347222222</v>
      </c>
      <c r="N99" s="172">
        <v>45812.654606481483</v>
      </c>
      <c r="O99" s="171" t="s">
        <v>3171</v>
      </c>
      <c r="P99" s="171" t="s">
        <v>3172</v>
      </c>
      <c r="Q99" s="171" t="s">
        <v>177</v>
      </c>
      <c r="R99" s="72" t="s">
        <v>3799</v>
      </c>
      <c r="S99" s="178" t="s">
        <v>3174</v>
      </c>
      <c r="T99" s="187" t="s">
        <v>3190</v>
      </c>
      <c r="U99" s="187" t="s">
        <v>3191</v>
      </c>
      <c r="V99" s="187" t="s">
        <v>3235</v>
      </c>
      <c r="W99" s="187" t="s">
        <v>3215</v>
      </c>
      <c r="X99" s="187" t="s">
        <v>3245</v>
      </c>
      <c r="Y99" s="187">
        <v>0</v>
      </c>
      <c r="Z99" s="187">
        <v>0</v>
      </c>
      <c r="AA99" s="187">
        <v>0</v>
      </c>
      <c r="AB99" s="200">
        <v>0</v>
      </c>
      <c r="AC99" s="72" t="s">
        <v>3800</v>
      </c>
      <c r="AD99" s="72" t="s">
        <v>3801</v>
      </c>
      <c r="AE99" s="72" t="s">
        <v>3802</v>
      </c>
      <c r="AF99" s="171" t="s">
        <v>25</v>
      </c>
      <c r="AG99" s="171" t="s">
        <v>189</v>
      </c>
      <c r="AH99" s="171">
        <v>1</v>
      </c>
      <c r="AI99" s="171">
        <v>0</v>
      </c>
      <c r="AJ99" s="72" t="s">
        <v>265</v>
      </c>
      <c r="AK99" s="97">
        <f>IF(Q99="SOPORTE_TELEFÓNICO",'BASE LIQUIDACION REDEBAN 2025'!$B$19,IF(Q99="ENVÍO",'BASE LIQUIDACION REDEBAN 2025'!$C$2,IF(AF99="TIPO I",'BASE LIQUIDACION REDEBAN 2025'!$C$2,IF(AF99="TIPO II",'BASE LIQUIDACION REDEBAN 2025'!$C$3,IF(AF99="TIPO III",'BASE LIQUIDACION REDEBAN 2025'!$C$4,IF(AF99="TIPO IV",'BASE LIQUIDACION REDEBAN 2025'!$C$5,IF(AG99="AEREO",'BASE LIQUIDACION REDEBAN 2025'!$B$6,'BASE LIQUIDACION REDEBAN 2025'!$C$5)))))))</f>
        <v>65960.072302</v>
      </c>
      <c r="AL99" s="97">
        <f>IF(OR(Q99="SOPORTE_TELEFÓNICO",Q99="ENVÍO"),0,IF(AF99="TIPO I",'BASE LIQUIDACION REDEBAN 2025'!$B$10,IF(AF99="TIPO II",'BASE LIQUIDACION REDEBAN 2025'!$B$11,IF(AF99="TIPO III",'BASE LIQUIDACION REDEBAN 2025'!$B$12,'BASE LIQUIDACION REDEBAN 2025'!$B$13))))</f>
        <v>75096.394270399993</v>
      </c>
      <c r="AM99" s="97">
        <f t="shared" si="1"/>
        <v>65960.072302</v>
      </c>
    </row>
    <row r="100" spans="1:39" s="85" customFormat="1" ht="13.15">
      <c r="A100" s="171" t="s">
        <v>94</v>
      </c>
      <c r="B100" s="10" t="str">
        <f>VLOOKUP(A100,'CENTRO DE COSTOS'!A:D,4,FALSE)</f>
        <v>DIEGO FERNANDO HENAO CARDONA</v>
      </c>
      <c r="C100" s="10" t="str">
        <f>VLOOKUP(A100,'CENTRO DE COSTOS'!A:D,2,FALSE)</f>
        <v>0004-0002</v>
      </c>
      <c r="D100" s="171">
        <v>66682</v>
      </c>
      <c r="E100" s="171">
        <v>2253352</v>
      </c>
      <c r="F100" s="171">
        <v>39151</v>
      </c>
      <c r="G100" s="171" t="s">
        <v>450</v>
      </c>
      <c r="H100" s="171" t="s">
        <v>3803</v>
      </c>
      <c r="I100" s="171" t="s">
        <v>3804</v>
      </c>
      <c r="J100" s="10" t="s">
        <v>167</v>
      </c>
      <c r="K100" s="171">
        <v>2253352</v>
      </c>
      <c r="L100" s="171" t="s">
        <v>3805</v>
      </c>
      <c r="M100" s="172">
        <v>45812.54583333333</v>
      </c>
      <c r="N100" s="172">
        <v>45812.659375000003</v>
      </c>
      <c r="O100" s="171" t="s">
        <v>3171</v>
      </c>
      <c r="P100" s="171" t="s">
        <v>3172</v>
      </c>
      <c r="Q100" s="171" t="s">
        <v>177</v>
      </c>
      <c r="R100" s="72" t="s">
        <v>3806</v>
      </c>
      <c r="S100" s="178" t="s">
        <v>3174</v>
      </c>
      <c r="T100" s="187" t="s">
        <v>3190</v>
      </c>
      <c r="U100" s="187" t="s">
        <v>3213</v>
      </c>
      <c r="V100" s="187" t="s">
        <v>3345</v>
      </c>
      <c r="W100" s="187" t="s">
        <v>3215</v>
      </c>
      <c r="X100" s="187" t="s">
        <v>3417</v>
      </c>
      <c r="Y100" s="187">
        <v>0</v>
      </c>
      <c r="Z100" s="187">
        <v>0</v>
      </c>
      <c r="AA100" s="187">
        <v>0</v>
      </c>
      <c r="AB100" s="200">
        <v>0</v>
      </c>
      <c r="AC100" s="72" t="s">
        <v>3807</v>
      </c>
      <c r="AD100" s="72" t="s">
        <v>3808</v>
      </c>
      <c r="AE100" s="72">
        <v>760141</v>
      </c>
      <c r="AF100" s="171" t="s">
        <v>25</v>
      </c>
      <c r="AG100" s="171" t="s">
        <v>189</v>
      </c>
      <c r="AH100" s="171">
        <v>1</v>
      </c>
      <c r="AI100" s="171">
        <v>0</v>
      </c>
      <c r="AJ100" s="72" t="s">
        <v>993</v>
      </c>
      <c r="AK100" s="97">
        <f>IF(Q100="SOPORTE_TELEFÓNICO",'BASE LIQUIDACION REDEBAN 2025'!$B$19,IF(Q100="ENVÍO",'BASE LIQUIDACION REDEBAN 2025'!$C$2,IF(AF100="TIPO I",'BASE LIQUIDACION REDEBAN 2025'!$C$2,IF(AF100="TIPO II",'BASE LIQUIDACION REDEBAN 2025'!$C$3,IF(AF100="TIPO III",'BASE LIQUIDACION REDEBAN 2025'!$C$4,IF(AF100="TIPO IV",'BASE LIQUIDACION REDEBAN 2025'!$C$5,IF(AG100="AEREO",'BASE LIQUIDACION REDEBAN 2025'!$B$6,'BASE LIQUIDACION REDEBAN 2025'!$C$5)))))))</f>
        <v>65960.072302</v>
      </c>
      <c r="AL100" s="97">
        <f>IF(OR(Q100="SOPORTE_TELEFÓNICO",Q100="ENVÍO"),0,IF(AF100="TIPO I",'BASE LIQUIDACION REDEBAN 2025'!$B$10,IF(AF100="TIPO II",'BASE LIQUIDACION REDEBAN 2025'!$B$11,IF(AF100="TIPO III",'BASE LIQUIDACION REDEBAN 2025'!$B$12,'BASE LIQUIDACION REDEBAN 2025'!$B$13))))</f>
        <v>75096.394270399993</v>
      </c>
      <c r="AM100" s="97">
        <f t="shared" si="1"/>
        <v>65960.072302</v>
      </c>
    </row>
    <row r="101" spans="1:39" s="85" customFormat="1" ht="13.15">
      <c r="A101" s="171" t="s">
        <v>68</v>
      </c>
      <c r="B101" s="10" t="str">
        <f>VLOOKUP(A101,'CENTRO DE COSTOS'!A:D,4,FALSE)</f>
        <v>WILLIAM ASDRUBAL ROZO ROZO</v>
      </c>
      <c r="C101" s="10" t="str">
        <f>VLOOKUP(A101,'CENTRO DE COSTOS'!A:D,2,FALSE)</f>
        <v>0004-0004</v>
      </c>
      <c r="D101" s="171">
        <v>25295</v>
      </c>
      <c r="E101" s="171">
        <v>2253151</v>
      </c>
      <c r="F101" s="171">
        <v>75257</v>
      </c>
      <c r="G101" s="171" t="s">
        <v>298</v>
      </c>
      <c r="H101" s="171" t="s">
        <v>2298</v>
      </c>
      <c r="I101" s="171" t="s">
        <v>3809</v>
      </c>
      <c r="J101" s="10" t="s">
        <v>167</v>
      </c>
      <c r="K101" s="171">
        <v>2253151</v>
      </c>
      <c r="L101" s="171" t="s">
        <v>3810</v>
      </c>
      <c r="M101" s="172">
        <v>45812.51458333333</v>
      </c>
      <c r="N101" s="172">
        <v>45812.661111111112</v>
      </c>
      <c r="O101" s="171" t="s">
        <v>3171</v>
      </c>
      <c r="P101" s="171" t="s">
        <v>3172</v>
      </c>
      <c r="Q101" s="171" t="s">
        <v>177</v>
      </c>
      <c r="R101" s="72" t="s">
        <v>3811</v>
      </c>
      <c r="S101" s="178" t="s">
        <v>3174</v>
      </c>
      <c r="T101" s="187" t="s">
        <v>3190</v>
      </c>
      <c r="U101" s="187" t="s">
        <v>3252</v>
      </c>
      <c r="V101" s="187" t="s">
        <v>3192</v>
      </c>
      <c r="W101" s="187" t="s">
        <v>3215</v>
      </c>
      <c r="X101" s="187" t="s">
        <v>3401</v>
      </c>
      <c r="Y101" s="187">
        <v>0</v>
      </c>
      <c r="Z101" s="187">
        <v>0</v>
      </c>
      <c r="AA101" s="187">
        <v>0</v>
      </c>
      <c r="AB101" s="200">
        <v>0</v>
      </c>
      <c r="AC101" s="72" t="s">
        <v>3812</v>
      </c>
      <c r="AD101" s="72" t="s">
        <v>3813</v>
      </c>
      <c r="AE101" s="72" t="s">
        <v>3814</v>
      </c>
      <c r="AF101" s="171" t="s">
        <v>28</v>
      </c>
      <c r="AG101" s="171" t="s">
        <v>189</v>
      </c>
      <c r="AH101" s="171">
        <v>1</v>
      </c>
      <c r="AI101" s="171">
        <v>0</v>
      </c>
      <c r="AJ101" s="72" t="s">
        <v>778</v>
      </c>
      <c r="AK101" s="97">
        <f>IF(Q101="SOPORTE_TELEFÓNICO",'BASE LIQUIDACION REDEBAN 2025'!$B$19,IF(Q101="ENVÍO",'BASE LIQUIDACION REDEBAN 2025'!$C$2,IF(AF101="TIPO I",'BASE LIQUIDACION REDEBAN 2025'!$C$2,IF(AF101="TIPO II",'BASE LIQUIDACION REDEBAN 2025'!$C$3,IF(AF101="TIPO III",'BASE LIQUIDACION REDEBAN 2025'!$C$4,IF(AF101="TIPO IV",'BASE LIQUIDACION REDEBAN 2025'!$C$5,IF(AG101="AEREO",'BASE LIQUIDACION REDEBAN 2025'!$B$6,'BASE LIQUIDACION REDEBAN 2025'!$C$5)))))))</f>
        <v>144967.87232000002</v>
      </c>
      <c r="AL101" s="97">
        <f>IF(OR(Q101="SOPORTE_TELEFÓNICO",Q101="ENVÍO"),0,IF(AF101="TIPO I",'BASE LIQUIDACION REDEBAN 2025'!$B$10,IF(AF101="TIPO II",'BASE LIQUIDACION REDEBAN 2025'!$B$11,IF(AF101="TIPO III",'BASE LIQUIDACION REDEBAN 2025'!$B$12,'BASE LIQUIDACION REDEBAN 2025'!$B$13))))</f>
        <v>140395.6348884</v>
      </c>
      <c r="AM101" s="97">
        <f t="shared" si="1"/>
        <v>144967.87232000002</v>
      </c>
    </row>
    <row r="102" spans="1:39" s="85" customFormat="1" ht="13.15">
      <c r="A102" s="171" t="s">
        <v>76</v>
      </c>
      <c r="B102" s="10" t="str">
        <f>VLOOKUP(A102,'CENTRO DE COSTOS'!A:D,4,FALSE)</f>
        <v>DIEGO FERNANDO HENAO CARDONA</v>
      </c>
      <c r="C102" s="10" t="str">
        <f>VLOOKUP(A102,'CENTRO DE COSTOS'!A:D,2,FALSE)</f>
        <v>0004-0003</v>
      </c>
      <c r="D102" s="171">
        <v>19573</v>
      </c>
      <c r="E102" s="171">
        <v>2248128</v>
      </c>
      <c r="F102" s="171">
        <v>37150</v>
      </c>
      <c r="G102" s="171" t="s">
        <v>200</v>
      </c>
      <c r="H102" s="171" t="s">
        <v>3815</v>
      </c>
      <c r="I102" s="171" t="s">
        <v>3816</v>
      </c>
      <c r="J102" s="10" t="s">
        <v>167</v>
      </c>
      <c r="K102" s="171">
        <v>2248128</v>
      </c>
      <c r="L102" s="171" t="s">
        <v>3817</v>
      </c>
      <c r="M102" s="172">
        <v>45811.656944444447</v>
      </c>
      <c r="N102" s="172">
        <v>45812.661782407406</v>
      </c>
      <c r="O102" s="171" t="s">
        <v>3171</v>
      </c>
      <c r="P102" s="171" t="s">
        <v>3172</v>
      </c>
      <c r="Q102" s="171" t="s">
        <v>177</v>
      </c>
      <c r="R102" s="72" t="s">
        <v>3818</v>
      </c>
      <c r="S102" s="178" t="s">
        <v>3174</v>
      </c>
      <c r="T102" s="187" t="s">
        <v>3190</v>
      </c>
      <c r="U102" s="187" t="s">
        <v>3276</v>
      </c>
      <c r="V102" s="187" t="s">
        <v>3277</v>
      </c>
      <c r="W102" s="187" t="s">
        <v>3185</v>
      </c>
      <c r="X102" s="187">
        <v>0</v>
      </c>
      <c r="Y102" s="187">
        <v>0</v>
      </c>
      <c r="Z102" s="187">
        <v>0</v>
      </c>
      <c r="AA102" s="187">
        <v>0</v>
      </c>
      <c r="AB102" s="200" t="s">
        <v>3819</v>
      </c>
      <c r="AC102" s="72" t="s">
        <v>3820</v>
      </c>
      <c r="AD102" s="72">
        <v>0</v>
      </c>
      <c r="AE102" s="72">
        <v>0</v>
      </c>
      <c r="AF102" s="171" t="s">
        <v>28</v>
      </c>
      <c r="AG102" s="171" t="s">
        <v>189</v>
      </c>
      <c r="AH102" s="171">
        <v>1</v>
      </c>
      <c r="AI102" s="171">
        <v>0</v>
      </c>
      <c r="AJ102" s="72" t="s">
        <v>320</v>
      </c>
      <c r="AK102" s="97">
        <f>IF(Q102="SOPORTE_TELEFÓNICO",'BASE LIQUIDACION REDEBAN 2025'!$B$19,IF(Q102="ENVÍO",'BASE LIQUIDACION REDEBAN 2025'!$C$2,IF(AF102="TIPO I",'BASE LIQUIDACION REDEBAN 2025'!$C$2,IF(AF102="TIPO II",'BASE LIQUIDACION REDEBAN 2025'!$C$3,IF(AF102="TIPO III",'BASE LIQUIDACION REDEBAN 2025'!$C$4,IF(AF102="TIPO IV",'BASE LIQUIDACION REDEBAN 2025'!$C$5,IF(AG102="AEREO",'BASE LIQUIDACION REDEBAN 2025'!$B$6,'BASE LIQUIDACION REDEBAN 2025'!$C$5)))))))</f>
        <v>144967.87232000002</v>
      </c>
      <c r="AL102" s="97">
        <f>IF(OR(Q102="SOPORTE_TELEFÓNICO",Q102="ENVÍO"),0,IF(AF102="TIPO I",'BASE LIQUIDACION REDEBAN 2025'!$B$10,IF(AF102="TIPO II",'BASE LIQUIDACION REDEBAN 2025'!$B$11,IF(AF102="TIPO III",'BASE LIQUIDACION REDEBAN 2025'!$B$12,'BASE LIQUIDACION REDEBAN 2025'!$B$13))))</f>
        <v>140395.6348884</v>
      </c>
      <c r="AM102" s="97">
        <f t="shared" si="1"/>
        <v>144967.87232000002</v>
      </c>
    </row>
    <row r="103" spans="1:39" s="85" customFormat="1" ht="13.15">
      <c r="A103" s="171" t="s">
        <v>100</v>
      </c>
      <c r="B103" s="10" t="str">
        <f>VLOOKUP(A103,'CENTRO DE COSTOS'!A:D,4,FALSE)</f>
        <v>KEVIN ALEXIS CORZO BUSTOS</v>
      </c>
      <c r="C103" s="10" t="str">
        <f>VLOOKUP(A103,'CENTRO DE COSTOS'!A:D,2,FALSE)</f>
        <v>0004-0007</v>
      </c>
      <c r="D103" s="171">
        <v>50124</v>
      </c>
      <c r="E103" s="171">
        <v>2249362</v>
      </c>
      <c r="F103" s="171">
        <v>77058</v>
      </c>
      <c r="G103" s="171" t="s">
        <v>192</v>
      </c>
      <c r="H103" s="171" t="s">
        <v>193</v>
      </c>
      <c r="I103" s="171" t="s">
        <v>3821</v>
      </c>
      <c r="J103" s="10" t="s">
        <v>167</v>
      </c>
      <c r="K103" s="171">
        <v>2249362</v>
      </c>
      <c r="L103" s="171" t="s">
        <v>3822</v>
      </c>
      <c r="M103" s="172">
        <v>45812.333333333336</v>
      </c>
      <c r="N103" s="172">
        <v>45812.664583333331</v>
      </c>
      <c r="O103" s="171" t="s">
        <v>3171</v>
      </c>
      <c r="P103" s="171" t="s">
        <v>3172</v>
      </c>
      <c r="Q103" s="171" t="s">
        <v>177</v>
      </c>
      <c r="R103" s="72" t="s">
        <v>3823</v>
      </c>
      <c r="S103" s="178" t="s">
        <v>3174</v>
      </c>
      <c r="T103" s="187" t="s">
        <v>3190</v>
      </c>
      <c r="U103" s="187" t="s">
        <v>3284</v>
      </c>
      <c r="V103" s="187" t="s">
        <v>3284</v>
      </c>
      <c r="W103" s="187" t="s">
        <v>3215</v>
      </c>
      <c r="X103" s="187" t="s">
        <v>3267</v>
      </c>
      <c r="Y103" s="187">
        <v>0</v>
      </c>
      <c r="Z103" s="187">
        <v>0</v>
      </c>
      <c r="AA103" s="187">
        <v>0</v>
      </c>
      <c r="AB103" s="200">
        <v>0</v>
      </c>
      <c r="AC103" s="72" t="s">
        <v>3824</v>
      </c>
      <c r="AD103" s="72" t="s">
        <v>3825</v>
      </c>
      <c r="AE103" s="72" t="s">
        <v>3826</v>
      </c>
      <c r="AF103" s="171" t="s">
        <v>30</v>
      </c>
      <c r="AG103" s="171" t="s">
        <v>189</v>
      </c>
      <c r="AH103" s="171">
        <v>1</v>
      </c>
      <c r="AI103" s="171">
        <v>0</v>
      </c>
      <c r="AJ103" s="72" t="s">
        <v>196</v>
      </c>
      <c r="AK103" s="97">
        <f>IF(Q103="SOPORTE_TELEFÓNICO",'BASE LIQUIDACION REDEBAN 2025'!$B$19,IF(Q103="ENVÍO",'BASE LIQUIDACION REDEBAN 2025'!$C$2,IF(AF103="TIPO I",'BASE LIQUIDACION REDEBAN 2025'!$C$2,IF(AF103="TIPO II",'BASE LIQUIDACION REDEBAN 2025'!$C$3,IF(AF103="TIPO III",'BASE LIQUIDACION REDEBAN 2025'!$C$4,IF(AF103="TIPO IV",'BASE LIQUIDACION REDEBAN 2025'!$C$5,IF(AG103="AEREO",'BASE LIQUIDACION REDEBAN 2025'!$B$6,'BASE LIQUIDACION REDEBAN 2025'!$C$5)))))))</f>
        <v>275728.78077800001</v>
      </c>
      <c r="AL103" s="97">
        <f>IF(OR(Q103="SOPORTE_TELEFÓNICO",Q103="ENVÍO"),0,IF(AF103="TIPO I",'BASE LIQUIDACION REDEBAN 2025'!$B$10,IF(AF103="TIPO II",'BASE LIQUIDACION REDEBAN 2025'!$B$11,IF(AF103="TIPO III",'BASE LIQUIDACION REDEBAN 2025'!$B$12,'BASE LIQUIDACION REDEBAN 2025'!$B$13))))</f>
        <v>196536.5258152</v>
      </c>
      <c r="AM103" s="97">
        <f t="shared" si="1"/>
        <v>275728.78077800001</v>
      </c>
    </row>
    <row r="104" spans="1:39" s="85" customFormat="1" ht="13.15">
      <c r="A104" s="171" t="s">
        <v>68</v>
      </c>
      <c r="B104" s="10" t="str">
        <f>VLOOKUP(A104,'CENTRO DE COSTOS'!A:D,4,FALSE)</f>
        <v>WILLIAM ASDRUBAL ROZO ROZO</v>
      </c>
      <c r="C104" s="10" t="str">
        <f>VLOOKUP(A104,'CENTRO DE COSTOS'!A:D,2,FALSE)</f>
        <v>0004-0004</v>
      </c>
      <c r="D104" s="171">
        <v>25307</v>
      </c>
      <c r="E104" s="171">
        <v>2246562</v>
      </c>
      <c r="F104" s="171">
        <v>78487</v>
      </c>
      <c r="G104" s="171" t="s">
        <v>298</v>
      </c>
      <c r="H104" s="171" t="s">
        <v>1916</v>
      </c>
      <c r="I104" s="171" t="s">
        <v>3827</v>
      </c>
      <c r="J104" s="10" t="s">
        <v>167</v>
      </c>
      <c r="K104" s="171">
        <v>2246562</v>
      </c>
      <c r="L104" s="171" t="s">
        <v>3828</v>
      </c>
      <c r="M104" s="172">
        <v>45811.586111111108</v>
      </c>
      <c r="N104" s="172">
        <v>45812.665347222224</v>
      </c>
      <c r="O104" s="171" t="s">
        <v>3171</v>
      </c>
      <c r="P104" s="171" t="s">
        <v>3172</v>
      </c>
      <c r="Q104" s="171" t="s">
        <v>3188</v>
      </c>
      <c r="R104" s="72" t="s">
        <v>3829</v>
      </c>
      <c r="S104" s="178" t="s">
        <v>3174</v>
      </c>
      <c r="T104" s="187" t="s">
        <v>3175</v>
      </c>
      <c r="U104" s="187" t="s">
        <v>3260</v>
      </c>
      <c r="V104" s="187" t="s">
        <v>3261</v>
      </c>
      <c r="W104" s="187" t="s">
        <v>3185</v>
      </c>
      <c r="X104" s="187">
        <v>0</v>
      </c>
      <c r="Y104" s="187">
        <v>0</v>
      </c>
      <c r="Z104" s="187">
        <v>0</v>
      </c>
      <c r="AA104" s="187">
        <v>0</v>
      </c>
      <c r="AB104" s="200">
        <v>0</v>
      </c>
      <c r="AC104" s="72">
        <v>0</v>
      </c>
      <c r="AD104" s="72">
        <v>0</v>
      </c>
      <c r="AE104" s="72">
        <v>0</v>
      </c>
      <c r="AF104" s="171" t="s">
        <v>30</v>
      </c>
      <c r="AG104" s="171" t="s">
        <v>189</v>
      </c>
      <c r="AH104" s="171">
        <v>0</v>
      </c>
      <c r="AI104" s="171">
        <v>0</v>
      </c>
      <c r="AJ104" s="72" t="s">
        <v>397</v>
      </c>
      <c r="AK104" s="97">
        <f>IF(Q104="SOPORTE_TELEFÓNICO",'BASE LIQUIDACION REDEBAN 2025'!$B$19,IF(Q104="ENVÍO",'BASE LIQUIDACION REDEBAN 2025'!$C$2,IF(AF104="TIPO I",'BASE LIQUIDACION REDEBAN 2025'!$C$2,IF(AF104="TIPO II",'BASE LIQUIDACION REDEBAN 2025'!$C$3,IF(AF104="TIPO III",'BASE LIQUIDACION REDEBAN 2025'!$C$4,IF(AF104="TIPO IV",'BASE LIQUIDACION REDEBAN 2025'!$C$5,IF(AG104="AEREO",'BASE LIQUIDACION REDEBAN 2025'!$B$6,'BASE LIQUIDACION REDEBAN 2025'!$C$5)))))))</f>
        <v>41241.0800752</v>
      </c>
      <c r="AL104" s="97">
        <f>IF(OR(Q104="SOPORTE_TELEFÓNICO",Q104="ENVÍO"),0,IF(AF104="TIPO I",'BASE LIQUIDACION REDEBAN 2025'!$B$10,IF(AF104="TIPO II",'BASE LIQUIDACION REDEBAN 2025'!$B$11,IF(AF104="TIPO III",'BASE LIQUIDACION REDEBAN 2025'!$B$12,'BASE LIQUIDACION REDEBAN 2025'!$B$13))))</f>
        <v>0</v>
      </c>
      <c r="AM104" s="97">
        <f t="shared" si="1"/>
        <v>41241.0800752</v>
      </c>
    </row>
    <row r="105" spans="1:39" s="85" customFormat="1" ht="13.15">
      <c r="A105" s="171" t="s">
        <v>72</v>
      </c>
      <c r="B105" s="10" t="str">
        <f>VLOOKUP(A105,'CENTRO DE COSTOS'!A:D,4,FALSE)</f>
        <v>MIGUEL JULIÁN HERNÁNDEZ GUARÍN</v>
      </c>
      <c r="C105" s="10" t="str">
        <f>VLOOKUP(A105,'CENTRO DE COSTOS'!A:D,2,FALSE)</f>
        <v>0004-0008</v>
      </c>
      <c r="D105" s="171">
        <v>13688</v>
      </c>
      <c r="E105" s="171">
        <v>2240967</v>
      </c>
      <c r="F105" s="171">
        <v>79252</v>
      </c>
      <c r="G105" s="171" t="s">
        <v>364</v>
      </c>
      <c r="H105" s="171" t="s">
        <v>2056</v>
      </c>
      <c r="I105" s="171" t="s">
        <v>3830</v>
      </c>
      <c r="J105" s="10" t="s">
        <v>167</v>
      </c>
      <c r="K105" s="171">
        <v>2240967</v>
      </c>
      <c r="L105" s="171" t="s">
        <v>3831</v>
      </c>
      <c r="M105" s="172">
        <v>45810.630555555559</v>
      </c>
      <c r="N105" s="172">
        <v>45812.666747685187</v>
      </c>
      <c r="O105" s="171" t="s">
        <v>3171</v>
      </c>
      <c r="P105" s="171" t="s">
        <v>3172</v>
      </c>
      <c r="Q105" s="171" t="s">
        <v>177</v>
      </c>
      <c r="R105" s="72" t="s">
        <v>3832</v>
      </c>
      <c r="S105" s="178" t="s">
        <v>3174</v>
      </c>
      <c r="T105" s="187" t="s">
        <v>3190</v>
      </c>
      <c r="U105" s="187" t="s">
        <v>3191</v>
      </c>
      <c r="V105" s="187" t="s">
        <v>3235</v>
      </c>
      <c r="W105" s="187" t="s">
        <v>3215</v>
      </c>
      <c r="X105" s="187" t="s">
        <v>3245</v>
      </c>
      <c r="Y105" s="187">
        <v>0</v>
      </c>
      <c r="Z105" s="187">
        <v>0</v>
      </c>
      <c r="AA105" s="187">
        <v>0</v>
      </c>
      <c r="AB105" s="200">
        <v>0</v>
      </c>
      <c r="AC105" s="72" t="s">
        <v>3833</v>
      </c>
      <c r="AD105" s="72" t="s">
        <v>3834</v>
      </c>
      <c r="AE105" s="72" t="s">
        <v>3835</v>
      </c>
      <c r="AF105" s="171" t="s">
        <v>175</v>
      </c>
      <c r="AG105" s="171" t="s">
        <v>2059</v>
      </c>
      <c r="AH105" s="171">
        <v>1</v>
      </c>
      <c r="AI105" s="171">
        <v>0</v>
      </c>
      <c r="AJ105" s="72" t="s">
        <v>1139</v>
      </c>
      <c r="AK105" s="97">
        <f>IF(Q105="SOPORTE_TELEFÓNICO",'BASE LIQUIDACION REDEBAN 2025'!$B$19,IF(Q105="ENVÍO",'BASE LIQUIDACION REDEBAN 2025'!$C$2,IF(AF105="TIPO I",'BASE LIQUIDACION REDEBAN 2025'!$C$2,IF(AF105="TIPO II",'BASE LIQUIDACION REDEBAN 2025'!$C$3,IF(AF105="TIPO III",'BASE LIQUIDACION REDEBAN 2025'!$C$4,IF(AF105="TIPO IV",'BASE LIQUIDACION REDEBAN 2025'!$C$5,IF(AG105="AEREO",'BASE LIQUIDACION REDEBAN 2025'!$B$6,'BASE LIQUIDACION REDEBAN 2025'!$C$5)))))))</f>
        <v>479588.87655000004</v>
      </c>
      <c r="AL105" s="97">
        <f>IF(OR(Q105="SOPORTE_TELEFÓNICO",Q105="ENVÍO"),0,IF(AF105="TIPO I",'BASE LIQUIDACION REDEBAN 2025'!$B$10,IF(AF105="TIPO II",'BASE LIQUIDACION REDEBAN 2025'!$B$11,IF(AF105="TIPO III",'BASE LIQUIDACION REDEBAN 2025'!$B$12,'BASE LIQUIDACION REDEBAN 2025'!$B$13))))</f>
        <v>196536.5258152</v>
      </c>
      <c r="AM105" s="97">
        <f t="shared" si="1"/>
        <v>479588.87655000004</v>
      </c>
    </row>
    <row r="106" spans="1:39" s="85" customFormat="1" ht="13.15">
      <c r="A106" s="171" t="s">
        <v>81</v>
      </c>
      <c r="B106" s="10" t="str">
        <f>VLOOKUP(A106,'CENTRO DE COSTOS'!A:D,4,FALSE)</f>
        <v>MIGUEL JULIÁN HERNÁNDEZ GUARÍN</v>
      </c>
      <c r="C106" s="10" t="str">
        <f>VLOOKUP(A106,'CENTRO DE COSTOS'!A:D,2,FALSE)</f>
        <v>0004-0008</v>
      </c>
      <c r="D106" s="171">
        <v>54518</v>
      </c>
      <c r="E106" s="171">
        <v>2252308</v>
      </c>
      <c r="F106" s="171">
        <v>44125</v>
      </c>
      <c r="G106" s="171" t="s">
        <v>408</v>
      </c>
      <c r="H106" s="171" t="s">
        <v>409</v>
      </c>
      <c r="I106" s="171" t="s">
        <v>3836</v>
      </c>
      <c r="J106" s="10" t="s">
        <v>167</v>
      </c>
      <c r="K106" s="171">
        <v>2252308</v>
      </c>
      <c r="L106" s="171" t="s">
        <v>3837</v>
      </c>
      <c r="M106" s="172">
        <v>45812.45</v>
      </c>
      <c r="N106" s="172">
        <v>45812.670752314814</v>
      </c>
      <c r="O106" s="171" t="s">
        <v>3171</v>
      </c>
      <c r="P106" s="171" t="s">
        <v>3172</v>
      </c>
      <c r="Q106" s="171" t="s">
        <v>177</v>
      </c>
      <c r="R106" s="72" t="s">
        <v>3838</v>
      </c>
      <c r="S106" s="178" t="s">
        <v>3174</v>
      </c>
      <c r="T106" s="187" t="s">
        <v>3190</v>
      </c>
      <c r="U106" s="187" t="s">
        <v>3839</v>
      </c>
      <c r="V106" s="187" t="s">
        <v>3840</v>
      </c>
      <c r="W106" s="187" t="s">
        <v>3215</v>
      </c>
      <c r="X106" s="187" t="s">
        <v>3358</v>
      </c>
      <c r="Y106" s="187">
        <v>0</v>
      </c>
      <c r="Z106" s="187" t="s">
        <v>3403</v>
      </c>
      <c r="AA106" s="187" t="s">
        <v>3841</v>
      </c>
      <c r="AB106" s="200">
        <v>0</v>
      </c>
      <c r="AC106" s="72" t="s">
        <v>3842</v>
      </c>
      <c r="AD106" s="72" t="s">
        <v>3843</v>
      </c>
      <c r="AE106" s="72" t="s">
        <v>3844</v>
      </c>
      <c r="AF106" s="171" t="s">
        <v>30</v>
      </c>
      <c r="AG106" s="171" t="s">
        <v>189</v>
      </c>
      <c r="AH106" s="171">
        <v>1</v>
      </c>
      <c r="AI106" s="171">
        <v>0</v>
      </c>
      <c r="AJ106" s="72" t="s">
        <v>412</v>
      </c>
      <c r="AK106" s="97">
        <f>IF(Q106="SOPORTE_TELEFÓNICO",'BASE LIQUIDACION REDEBAN 2025'!$B$19,IF(Q106="ENVÍO",'BASE LIQUIDACION REDEBAN 2025'!$C$2,IF(AF106="TIPO I",'BASE LIQUIDACION REDEBAN 2025'!$C$2,IF(AF106="TIPO II",'BASE LIQUIDACION REDEBAN 2025'!$C$3,IF(AF106="TIPO III",'BASE LIQUIDACION REDEBAN 2025'!$C$4,IF(AF106="TIPO IV",'BASE LIQUIDACION REDEBAN 2025'!$C$5,IF(AG106="AEREO",'BASE LIQUIDACION REDEBAN 2025'!$B$6,'BASE LIQUIDACION REDEBAN 2025'!$C$5)))))))</f>
        <v>275728.78077800001</v>
      </c>
      <c r="AL106" s="97">
        <f>IF(OR(Q106="SOPORTE_TELEFÓNICO",Q106="ENVÍO"),0,IF(AF106="TIPO I",'BASE LIQUIDACION REDEBAN 2025'!$B$10,IF(AF106="TIPO II",'BASE LIQUIDACION REDEBAN 2025'!$B$11,IF(AF106="TIPO III",'BASE LIQUIDACION REDEBAN 2025'!$B$12,'BASE LIQUIDACION REDEBAN 2025'!$B$13))))</f>
        <v>196536.5258152</v>
      </c>
      <c r="AM106" s="97">
        <f t="shared" si="1"/>
        <v>275728.78077800001</v>
      </c>
    </row>
    <row r="107" spans="1:39" s="85" customFormat="1" ht="13.15">
      <c r="A107" s="171" t="s">
        <v>90</v>
      </c>
      <c r="B107" s="10" t="str">
        <f>VLOOKUP(A107,'CENTRO DE COSTOS'!A:D,4,FALSE)</f>
        <v>JUAN SEBASTIÁN RÍOS CASTRILLÓN</v>
      </c>
      <c r="C107" s="10" t="str">
        <f>VLOOKUP(A107,'CENTRO DE COSTOS'!A:D,2,FALSE)</f>
        <v>0004-0005</v>
      </c>
      <c r="D107" s="171">
        <v>5001</v>
      </c>
      <c r="E107" s="171">
        <v>2247755</v>
      </c>
      <c r="F107" s="171">
        <v>42637</v>
      </c>
      <c r="G107" s="171" t="s">
        <v>290</v>
      </c>
      <c r="H107" s="171" t="s">
        <v>90</v>
      </c>
      <c r="I107" s="171" t="s">
        <v>3845</v>
      </c>
      <c r="J107" s="10" t="s">
        <v>167</v>
      </c>
      <c r="K107" s="171">
        <v>2247755</v>
      </c>
      <c r="L107" s="171" t="s">
        <v>3846</v>
      </c>
      <c r="M107" s="172">
        <v>45811.645833333336</v>
      </c>
      <c r="N107" s="172">
        <v>45812.692523148151</v>
      </c>
      <c r="O107" s="171" t="s">
        <v>3171</v>
      </c>
      <c r="P107" s="171" t="s">
        <v>3172</v>
      </c>
      <c r="Q107" s="171" t="s">
        <v>177</v>
      </c>
      <c r="R107" s="72" t="s">
        <v>3847</v>
      </c>
      <c r="S107" s="178" t="s">
        <v>3174</v>
      </c>
      <c r="T107" s="187" t="s">
        <v>3190</v>
      </c>
      <c r="U107" s="187" t="s">
        <v>3357</v>
      </c>
      <c r="V107" s="187" t="s">
        <v>3192</v>
      </c>
      <c r="W107" s="187" t="s">
        <v>3215</v>
      </c>
      <c r="X107" s="187" t="s">
        <v>3358</v>
      </c>
      <c r="Y107" s="187">
        <v>0</v>
      </c>
      <c r="Z107" s="187">
        <v>0</v>
      </c>
      <c r="AA107" s="187">
        <v>0</v>
      </c>
      <c r="AB107" s="200">
        <v>0</v>
      </c>
      <c r="AC107" s="72" t="s">
        <v>3848</v>
      </c>
      <c r="AD107" s="72" t="s">
        <v>3849</v>
      </c>
      <c r="AE107" s="72" t="s">
        <v>3850</v>
      </c>
      <c r="AF107" s="171" t="s">
        <v>25</v>
      </c>
      <c r="AG107" s="171" t="s">
        <v>189</v>
      </c>
      <c r="AH107" s="171">
        <v>1</v>
      </c>
      <c r="AI107" s="171">
        <v>0</v>
      </c>
      <c r="AJ107" s="72" t="s">
        <v>3341</v>
      </c>
      <c r="AK107" s="97">
        <f>IF(Q107="SOPORTE_TELEFÓNICO",'BASE LIQUIDACION REDEBAN 2025'!$B$19,IF(Q107="ENVÍO",'BASE LIQUIDACION REDEBAN 2025'!$C$2,IF(AF107="TIPO I",'BASE LIQUIDACION REDEBAN 2025'!$C$2,IF(AF107="TIPO II",'BASE LIQUIDACION REDEBAN 2025'!$C$3,IF(AF107="TIPO III",'BASE LIQUIDACION REDEBAN 2025'!$C$4,IF(AF107="TIPO IV",'BASE LIQUIDACION REDEBAN 2025'!$C$5,IF(AG107="AEREO",'BASE LIQUIDACION REDEBAN 2025'!$B$6,'BASE LIQUIDACION REDEBAN 2025'!$C$5)))))))</f>
        <v>65960.072302</v>
      </c>
      <c r="AL107" s="97">
        <f>IF(OR(Q107="SOPORTE_TELEFÓNICO",Q107="ENVÍO"),0,IF(AF107="TIPO I",'BASE LIQUIDACION REDEBAN 2025'!$B$10,IF(AF107="TIPO II",'BASE LIQUIDACION REDEBAN 2025'!$B$11,IF(AF107="TIPO III",'BASE LIQUIDACION REDEBAN 2025'!$B$12,'BASE LIQUIDACION REDEBAN 2025'!$B$13))))</f>
        <v>75096.394270399993</v>
      </c>
      <c r="AM107" s="97">
        <f t="shared" si="1"/>
        <v>65960.072302</v>
      </c>
    </row>
    <row r="108" spans="1:39" s="85" customFormat="1" ht="13.15">
      <c r="A108" s="171" t="s">
        <v>99</v>
      </c>
      <c r="B108" s="10" t="str">
        <f>VLOOKUP(A108,'CENTRO DE COSTOS'!A:D,4,FALSE)</f>
        <v>JOSE MAURICIO HERNANDEZ ROJAS</v>
      </c>
      <c r="C108" s="10" t="str">
        <f>VLOOKUP(A108,'CENTRO DE COSTOS'!A:D,2,FALSE)</f>
        <v>0004-0001</v>
      </c>
      <c r="D108" s="171">
        <v>20013</v>
      </c>
      <c r="E108" s="171">
        <v>2251671</v>
      </c>
      <c r="F108" s="171">
        <v>41511</v>
      </c>
      <c r="G108" s="171" t="s">
        <v>269</v>
      </c>
      <c r="H108" s="171" t="s">
        <v>3851</v>
      </c>
      <c r="I108" s="171" t="s">
        <v>3852</v>
      </c>
      <c r="J108" s="10" t="s">
        <v>167</v>
      </c>
      <c r="K108" s="171">
        <v>2251671</v>
      </c>
      <c r="L108" s="171" t="s">
        <v>3853</v>
      </c>
      <c r="M108" s="172">
        <v>45812.423611111109</v>
      </c>
      <c r="N108" s="172">
        <v>45812.699502314812</v>
      </c>
      <c r="O108" s="171" t="s">
        <v>3171</v>
      </c>
      <c r="P108" s="171" t="s">
        <v>3172</v>
      </c>
      <c r="Q108" s="171" t="s">
        <v>177</v>
      </c>
      <c r="R108" s="72" t="s">
        <v>3854</v>
      </c>
      <c r="S108" s="178" t="s">
        <v>3174</v>
      </c>
      <c r="T108" s="187" t="s">
        <v>3190</v>
      </c>
      <c r="U108" s="187" t="s">
        <v>3855</v>
      </c>
      <c r="V108" s="187" t="s">
        <v>3192</v>
      </c>
      <c r="W108" s="187" t="s">
        <v>3215</v>
      </c>
      <c r="X108" s="187" t="s">
        <v>3856</v>
      </c>
      <c r="Y108" s="187">
        <v>0</v>
      </c>
      <c r="Z108" s="187">
        <v>0</v>
      </c>
      <c r="AA108" s="187">
        <v>0</v>
      </c>
      <c r="AB108" s="200">
        <v>0</v>
      </c>
      <c r="AC108" s="72" t="s">
        <v>3857</v>
      </c>
      <c r="AD108" s="72" t="s">
        <v>3858</v>
      </c>
      <c r="AE108" s="72" t="s">
        <v>3859</v>
      </c>
      <c r="AF108" s="171" t="s">
        <v>28</v>
      </c>
      <c r="AG108" s="171" t="s">
        <v>189</v>
      </c>
      <c r="AH108" s="171">
        <v>1</v>
      </c>
      <c r="AI108" s="171">
        <v>0</v>
      </c>
      <c r="AJ108" s="72" t="s">
        <v>506</v>
      </c>
      <c r="AK108" s="97">
        <f>IF(Q108="SOPORTE_TELEFÓNICO",'BASE LIQUIDACION REDEBAN 2025'!$B$19,IF(Q108="ENVÍO",'BASE LIQUIDACION REDEBAN 2025'!$C$2,IF(AF108="TIPO I",'BASE LIQUIDACION REDEBAN 2025'!$C$2,IF(AF108="TIPO II",'BASE LIQUIDACION REDEBAN 2025'!$C$3,IF(AF108="TIPO III",'BASE LIQUIDACION REDEBAN 2025'!$C$4,IF(AF108="TIPO IV",'BASE LIQUIDACION REDEBAN 2025'!$C$5,IF(AG108="AEREO",'BASE LIQUIDACION REDEBAN 2025'!$B$6,'BASE LIQUIDACION REDEBAN 2025'!$C$5)))))))</f>
        <v>144967.87232000002</v>
      </c>
      <c r="AL108" s="97">
        <f>IF(OR(Q108="SOPORTE_TELEFÓNICO",Q108="ENVÍO"),0,IF(AF108="TIPO I",'BASE LIQUIDACION REDEBAN 2025'!$B$10,IF(AF108="TIPO II",'BASE LIQUIDACION REDEBAN 2025'!$B$11,IF(AF108="TIPO III",'BASE LIQUIDACION REDEBAN 2025'!$B$12,'BASE LIQUIDACION REDEBAN 2025'!$B$13))))</f>
        <v>140395.6348884</v>
      </c>
      <c r="AM108" s="97">
        <f t="shared" si="1"/>
        <v>144967.87232000002</v>
      </c>
    </row>
    <row r="109" spans="1:39" s="85" customFormat="1" ht="13.15">
      <c r="A109" s="171" t="s">
        <v>68</v>
      </c>
      <c r="B109" s="10" t="str">
        <f>VLOOKUP(A109,'CENTRO DE COSTOS'!A:D,4,FALSE)</f>
        <v>WILLIAM ASDRUBAL ROZO ROZO</v>
      </c>
      <c r="C109" s="10" t="str">
        <f>VLOOKUP(A109,'CENTRO DE COSTOS'!A:D,2,FALSE)</f>
        <v>0004-0004</v>
      </c>
      <c r="D109" s="171">
        <v>11001</v>
      </c>
      <c r="E109" s="171">
        <v>2246411</v>
      </c>
      <c r="F109" s="171">
        <v>56778</v>
      </c>
      <c r="G109" s="171" t="s">
        <v>298</v>
      </c>
      <c r="H109" s="171" t="s">
        <v>68</v>
      </c>
      <c r="I109" s="171" t="s">
        <v>3860</v>
      </c>
      <c r="J109" s="10" t="s">
        <v>167</v>
      </c>
      <c r="K109" s="171">
        <v>2246411</v>
      </c>
      <c r="L109" s="171" t="s">
        <v>3861</v>
      </c>
      <c r="M109" s="172">
        <v>45811.563888888886</v>
      </c>
      <c r="N109" s="172">
        <v>45812.722002314818</v>
      </c>
      <c r="O109" s="171" t="s">
        <v>3171</v>
      </c>
      <c r="P109" s="171" t="s">
        <v>3172</v>
      </c>
      <c r="Q109" s="171" t="s">
        <v>177</v>
      </c>
      <c r="R109" s="72" t="s">
        <v>3862</v>
      </c>
      <c r="S109" s="178" t="s">
        <v>3174</v>
      </c>
      <c r="T109" s="187" t="s">
        <v>3190</v>
      </c>
      <c r="U109" s="187" t="s">
        <v>3284</v>
      </c>
      <c r="V109" s="187" t="s">
        <v>3284</v>
      </c>
      <c r="W109" s="187" t="s">
        <v>3215</v>
      </c>
      <c r="X109" s="187" t="s">
        <v>3267</v>
      </c>
      <c r="Y109" s="187">
        <v>0</v>
      </c>
      <c r="Z109" s="187">
        <v>0</v>
      </c>
      <c r="AA109" s="187">
        <v>0</v>
      </c>
      <c r="AB109" s="200">
        <v>0</v>
      </c>
      <c r="AC109" s="72" t="s">
        <v>3863</v>
      </c>
      <c r="AD109" s="72">
        <v>1142070</v>
      </c>
      <c r="AE109" s="72" t="s">
        <v>3864</v>
      </c>
      <c r="AF109" s="171" t="s">
        <v>25</v>
      </c>
      <c r="AG109" s="171" t="s">
        <v>189</v>
      </c>
      <c r="AH109" s="171">
        <v>1</v>
      </c>
      <c r="AI109" s="171">
        <v>0</v>
      </c>
      <c r="AJ109" s="72" t="s">
        <v>332</v>
      </c>
      <c r="AK109" s="97">
        <f>IF(Q109="SOPORTE_TELEFÓNICO",'BASE LIQUIDACION REDEBAN 2025'!$B$19,IF(Q109="ENVÍO",'BASE LIQUIDACION REDEBAN 2025'!$C$2,IF(AF109="TIPO I",'BASE LIQUIDACION REDEBAN 2025'!$C$2,IF(AF109="TIPO II",'BASE LIQUIDACION REDEBAN 2025'!$C$3,IF(AF109="TIPO III",'BASE LIQUIDACION REDEBAN 2025'!$C$4,IF(AF109="TIPO IV",'BASE LIQUIDACION REDEBAN 2025'!$C$5,IF(AG109="AEREO",'BASE LIQUIDACION REDEBAN 2025'!$B$6,'BASE LIQUIDACION REDEBAN 2025'!$C$5)))))))</f>
        <v>65960.072302</v>
      </c>
      <c r="AL109" s="97">
        <f>IF(OR(Q109="SOPORTE_TELEFÓNICO",Q109="ENVÍO"),0,IF(AF109="TIPO I",'BASE LIQUIDACION REDEBAN 2025'!$B$10,IF(AF109="TIPO II",'BASE LIQUIDACION REDEBAN 2025'!$B$11,IF(AF109="TIPO III",'BASE LIQUIDACION REDEBAN 2025'!$B$12,'BASE LIQUIDACION REDEBAN 2025'!$B$13))))</f>
        <v>75096.394270399993</v>
      </c>
      <c r="AM109" s="97">
        <f t="shared" si="1"/>
        <v>65960.072302</v>
      </c>
    </row>
    <row r="110" spans="1:39" s="85" customFormat="1" ht="13.15">
      <c r="A110" s="171" t="s">
        <v>68</v>
      </c>
      <c r="B110" s="10" t="str">
        <f>VLOOKUP(A110,'CENTRO DE COSTOS'!A:D,4,FALSE)</f>
        <v>WILLIAM ASDRUBAL ROZO ROZO</v>
      </c>
      <c r="C110" s="10" t="str">
        <f>VLOOKUP(A110,'CENTRO DE COSTOS'!A:D,2,FALSE)</f>
        <v>0004-0004</v>
      </c>
      <c r="D110" s="171">
        <v>11001</v>
      </c>
      <c r="E110" s="171">
        <v>2251928</v>
      </c>
      <c r="F110" s="171">
        <v>25523</v>
      </c>
      <c r="G110" s="171" t="s">
        <v>298</v>
      </c>
      <c r="H110" s="171" t="s">
        <v>68</v>
      </c>
      <c r="I110" s="171" t="s">
        <v>3865</v>
      </c>
      <c r="J110" s="10" t="s">
        <v>167</v>
      </c>
      <c r="K110" s="171">
        <v>2251928</v>
      </c>
      <c r="L110" s="171" t="s">
        <v>3866</v>
      </c>
      <c r="M110" s="172">
        <v>45812.433333333334</v>
      </c>
      <c r="N110" s="172">
        <v>45812.725416666668</v>
      </c>
      <c r="O110" s="171" t="s">
        <v>3171</v>
      </c>
      <c r="P110" s="171" t="s">
        <v>3172</v>
      </c>
      <c r="Q110" s="171" t="s">
        <v>177</v>
      </c>
      <c r="R110" s="72" t="s">
        <v>3867</v>
      </c>
      <c r="S110" s="178" t="s">
        <v>3174</v>
      </c>
      <c r="T110" s="187" t="s">
        <v>3190</v>
      </c>
      <c r="U110" s="187" t="s">
        <v>3331</v>
      </c>
      <c r="V110" s="187" t="s">
        <v>3480</v>
      </c>
      <c r="W110" s="187" t="s">
        <v>3215</v>
      </c>
      <c r="X110" s="187" t="s">
        <v>3868</v>
      </c>
      <c r="Y110" s="187">
        <v>0</v>
      </c>
      <c r="Z110" s="187" t="s">
        <v>3482</v>
      </c>
      <c r="AA110" s="187" t="s">
        <v>3269</v>
      </c>
      <c r="AB110" s="200">
        <v>0</v>
      </c>
      <c r="AC110" s="72" t="s">
        <v>3869</v>
      </c>
      <c r="AD110" s="72" t="s">
        <v>3870</v>
      </c>
      <c r="AE110" s="72" t="s">
        <v>3871</v>
      </c>
      <c r="AF110" s="171" t="s">
        <v>25</v>
      </c>
      <c r="AG110" s="171" t="s">
        <v>189</v>
      </c>
      <c r="AH110" s="171">
        <v>1</v>
      </c>
      <c r="AI110" s="171">
        <v>0</v>
      </c>
      <c r="AJ110" s="72" t="s">
        <v>3413</v>
      </c>
      <c r="AK110" s="97">
        <f>IF(Q110="SOPORTE_TELEFÓNICO",'BASE LIQUIDACION REDEBAN 2025'!$B$19,IF(Q110="ENVÍO",'BASE LIQUIDACION REDEBAN 2025'!$C$2,IF(AF110="TIPO I",'BASE LIQUIDACION REDEBAN 2025'!$C$2,IF(AF110="TIPO II",'BASE LIQUIDACION REDEBAN 2025'!$C$3,IF(AF110="TIPO III",'BASE LIQUIDACION REDEBAN 2025'!$C$4,IF(AF110="TIPO IV",'BASE LIQUIDACION REDEBAN 2025'!$C$5,IF(AG110="AEREO",'BASE LIQUIDACION REDEBAN 2025'!$B$6,'BASE LIQUIDACION REDEBAN 2025'!$C$5)))))))</f>
        <v>65960.072302</v>
      </c>
      <c r="AL110" s="97">
        <f>IF(OR(Q110="SOPORTE_TELEFÓNICO",Q110="ENVÍO"),0,IF(AF110="TIPO I",'BASE LIQUIDACION REDEBAN 2025'!$B$10,IF(AF110="TIPO II",'BASE LIQUIDACION REDEBAN 2025'!$B$11,IF(AF110="TIPO III",'BASE LIQUIDACION REDEBAN 2025'!$B$12,'BASE LIQUIDACION REDEBAN 2025'!$B$13))))</f>
        <v>75096.394270399993</v>
      </c>
      <c r="AM110" s="97">
        <f t="shared" si="1"/>
        <v>65960.072302</v>
      </c>
    </row>
    <row r="111" spans="1:39" s="85" customFormat="1" ht="13.15">
      <c r="A111" s="171" t="s">
        <v>99</v>
      </c>
      <c r="B111" s="10" t="str">
        <f>VLOOKUP(A111,'CENTRO DE COSTOS'!A:D,4,FALSE)</f>
        <v>JOSE MAURICIO HERNANDEZ ROJAS</v>
      </c>
      <c r="C111" s="10" t="str">
        <f>VLOOKUP(A111,'CENTRO DE COSTOS'!A:D,2,FALSE)</f>
        <v>0004-0001</v>
      </c>
      <c r="D111" s="171">
        <v>20011</v>
      </c>
      <c r="E111" s="171">
        <v>2207728</v>
      </c>
      <c r="F111" s="171">
        <v>26576</v>
      </c>
      <c r="G111" s="171" t="s">
        <v>269</v>
      </c>
      <c r="H111" s="171" t="s">
        <v>1714</v>
      </c>
      <c r="I111" s="171" t="s">
        <v>3872</v>
      </c>
      <c r="J111" s="10" t="s">
        <v>167</v>
      </c>
      <c r="K111" s="171">
        <v>2207728</v>
      </c>
      <c r="L111" s="171" t="s">
        <v>3873</v>
      </c>
      <c r="M111" s="172">
        <v>45801.45416666667</v>
      </c>
      <c r="N111" s="172">
        <v>45812.772453703707</v>
      </c>
      <c r="O111" s="171" t="s">
        <v>3171</v>
      </c>
      <c r="P111" s="171" t="s">
        <v>3172</v>
      </c>
      <c r="Q111" s="171" t="s">
        <v>177</v>
      </c>
      <c r="R111" s="72" t="s">
        <v>3874</v>
      </c>
      <c r="S111" s="178" t="s">
        <v>3174</v>
      </c>
      <c r="T111" s="187" t="s">
        <v>3190</v>
      </c>
      <c r="U111" s="187" t="s">
        <v>3331</v>
      </c>
      <c r="V111" s="187" t="s">
        <v>3480</v>
      </c>
      <c r="W111" s="187" t="s">
        <v>3215</v>
      </c>
      <c r="X111" s="187" t="s">
        <v>3481</v>
      </c>
      <c r="Y111" s="187">
        <v>0</v>
      </c>
      <c r="Z111" s="187">
        <v>0</v>
      </c>
      <c r="AA111" s="187" t="s">
        <v>3269</v>
      </c>
      <c r="AB111" s="200">
        <v>0</v>
      </c>
      <c r="AC111" s="72" t="s">
        <v>3875</v>
      </c>
      <c r="AD111" s="72" t="s">
        <v>3876</v>
      </c>
      <c r="AE111" s="72" t="s">
        <v>3877</v>
      </c>
      <c r="AF111" s="171" t="s">
        <v>32</v>
      </c>
      <c r="AG111" s="171" t="s">
        <v>189</v>
      </c>
      <c r="AH111" s="171">
        <v>1</v>
      </c>
      <c r="AI111" s="171">
        <v>0</v>
      </c>
      <c r="AJ111" s="72" t="s">
        <v>3310</v>
      </c>
      <c r="AK111" s="97">
        <f>IF(Q111="SOPORTE_TELEFÓNICO",'BASE LIQUIDACION REDEBAN 2025'!$B$19,IF(Q111="ENVÍO",'BASE LIQUIDACION REDEBAN 2025'!$C$2,IF(AF111="TIPO I",'BASE LIQUIDACION REDEBAN 2025'!$C$2,IF(AF111="TIPO II",'BASE LIQUIDACION REDEBAN 2025'!$C$3,IF(AF111="TIPO III",'BASE LIQUIDACION REDEBAN 2025'!$C$4,IF(AF111="TIPO IV",'BASE LIQUIDACION REDEBAN 2025'!$C$5,IF(AG111="AEREO",'BASE LIQUIDACION REDEBAN 2025'!$B$6,'BASE LIQUIDACION REDEBAN 2025'!$C$5)))))))</f>
        <v>479588.87655000004</v>
      </c>
      <c r="AL111" s="97">
        <f>IF(OR(Q111="SOPORTE_TELEFÓNICO",Q111="ENVÍO"),0,IF(AF111="TIPO I",'BASE LIQUIDACION REDEBAN 2025'!$B$10,IF(AF111="TIPO II",'BASE LIQUIDACION REDEBAN 2025'!$B$11,IF(AF111="TIPO III",'BASE LIQUIDACION REDEBAN 2025'!$B$12,'BASE LIQUIDACION REDEBAN 2025'!$B$13))))</f>
        <v>196536.5258152</v>
      </c>
      <c r="AM111" s="97">
        <f t="shared" si="1"/>
        <v>479588.87655000004</v>
      </c>
    </row>
    <row r="112" spans="1:39" s="85" customFormat="1" ht="13.15">
      <c r="A112" s="171" t="s">
        <v>96</v>
      </c>
      <c r="B112" s="10" t="str">
        <f>VLOOKUP(A112,'CENTRO DE COSTOS'!A:D,4,FALSE)</f>
        <v>JOSE MAURICIO HERNANDEZ ROJAS</v>
      </c>
      <c r="C112" s="10" t="str">
        <f>VLOOKUP(A112,'CENTRO DE COSTOS'!A:D,2,FALSE)</f>
        <v>0004-0001</v>
      </c>
      <c r="D112" s="171">
        <v>44001</v>
      </c>
      <c r="E112" s="171">
        <v>2232353</v>
      </c>
      <c r="F112" s="171">
        <v>75209</v>
      </c>
      <c r="G112" s="171" t="s">
        <v>566</v>
      </c>
      <c r="H112" s="171" t="s">
        <v>2105</v>
      </c>
      <c r="I112" s="171" t="s">
        <v>3878</v>
      </c>
      <c r="J112" s="10" t="s">
        <v>167</v>
      </c>
      <c r="K112" s="171">
        <v>2232353</v>
      </c>
      <c r="L112" s="171" t="s">
        <v>3879</v>
      </c>
      <c r="M112" s="172">
        <v>45806.734027777777</v>
      </c>
      <c r="N112" s="172">
        <v>45812.77648148148</v>
      </c>
      <c r="O112" s="171" t="s">
        <v>3171</v>
      </c>
      <c r="P112" s="171" t="s">
        <v>3172</v>
      </c>
      <c r="Q112" s="171" t="s">
        <v>177</v>
      </c>
      <c r="R112" s="72" t="s">
        <v>3880</v>
      </c>
      <c r="S112" s="178" t="s">
        <v>3174</v>
      </c>
      <c r="T112" s="187" t="s">
        <v>3190</v>
      </c>
      <c r="U112" s="187" t="s">
        <v>3191</v>
      </c>
      <c r="V112" s="187" t="s">
        <v>3192</v>
      </c>
      <c r="W112" s="187" t="s">
        <v>3215</v>
      </c>
      <c r="X112" s="187" t="s">
        <v>3881</v>
      </c>
      <c r="Y112" s="187" t="s">
        <v>3882</v>
      </c>
      <c r="Z112" s="187" t="s">
        <v>3883</v>
      </c>
      <c r="AA112" s="187" t="s">
        <v>3884</v>
      </c>
      <c r="AB112" s="200">
        <v>0</v>
      </c>
      <c r="AC112" s="72" t="s">
        <v>3885</v>
      </c>
      <c r="AD112" s="72" t="s">
        <v>3886</v>
      </c>
      <c r="AE112" s="72" t="s">
        <v>3887</v>
      </c>
      <c r="AF112" s="171" t="s">
        <v>30</v>
      </c>
      <c r="AG112" s="171" t="s">
        <v>189</v>
      </c>
      <c r="AH112" s="171">
        <v>1</v>
      </c>
      <c r="AI112" s="171">
        <v>0</v>
      </c>
      <c r="AJ112" s="72" t="s">
        <v>1788</v>
      </c>
      <c r="AK112" s="97">
        <f>IF(Q112="SOPORTE_TELEFÓNICO",'BASE LIQUIDACION REDEBAN 2025'!$B$19,IF(Q112="ENVÍO",'BASE LIQUIDACION REDEBAN 2025'!$C$2,IF(AF112="TIPO I",'BASE LIQUIDACION REDEBAN 2025'!$C$2,IF(AF112="TIPO II",'BASE LIQUIDACION REDEBAN 2025'!$C$3,IF(AF112="TIPO III",'BASE LIQUIDACION REDEBAN 2025'!$C$4,IF(AF112="TIPO IV",'BASE LIQUIDACION REDEBAN 2025'!$C$5,IF(AG112="AEREO",'BASE LIQUIDACION REDEBAN 2025'!$B$6,'BASE LIQUIDACION REDEBAN 2025'!$C$5)))))))</f>
        <v>275728.78077800001</v>
      </c>
      <c r="AL112" s="97">
        <f>IF(OR(Q112="SOPORTE_TELEFÓNICO",Q112="ENVÍO"),0,IF(AF112="TIPO I",'BASE LIQUIDACION REDEBAN 2025'!$B$10,IF(AF112="TIPO II",'BASE LIQUIDACION REDEBAN 2025'!$B$11,IF(AF112="TIPO III",'BASE LIQUIDACION REDEBAN 2025'!$B$12,'BASE LIQUIDACION REDEBAN 2025'!$B$13))))</f>
        <v>196536.5258152</v>
      </c>
      <c r="AM112" s="97">
        <f t="shared" si="1"/>
        <v>275728.78077800001</v>
      </c>
    </row>
    <row r="113" spans="1:39" s="85" customFormat="1" ht="13.15">
      <c r="A113" s="171" t="s">
        <v>87</v>
      </c>
      <c r="B113" s="10" t="str">
        <f>VLOOKUP(A113,'CENTRO DE COSTOS'!A:D,4,FALSE)</f>
        <v>DIEGO FERNANDO HENAO CARDONA</v>
      </c>
      <c r="C113" s="10" t="str">
        <f>VLOOKUP(A113,'CENTRO DE COSTOS'!A:D,2,FALSE)</f>
        <v>0004-0002</v>
      </c>
      <c r="D113" s="171">
        <v>17662</v>
      </c>
      <c r="E113" s="171">
        <v>2239554</v>
      </c>
      <c r="F113" s="171">
        <v>19704</v>
      </c>
      <c r="G113" s="171" t="s">
        <v>827</v>
      </c>
      <c r="H113" s="171" t="s">
        <v>3888</v>
      </c>
      <c r="I113" s="171" t="s">
        <v>3889</v>
      </c>
      <c r="J113" s="10" t="s">
        <v>167</v>
      </c>
      <c r="K113" s="171">
        <v>2239554</v>
      </c>
      <c r="L113" s="171" t="s">
        <v>3890</v>
      </c>
      <c r="M113" s="172">
        <v>45809.700694444444</v>
      </c>
      <c r="N113" s="172">
        <v>45812.782060185185</v>
      </c>
      <c r="O113" s="171" t="s">
        <v>3171</v>
      </c>
      <c r="P113" s="171" t="s">
        <v>3172</v>
      </c>
      <c r="Q113" s="171" t="s">
        <v>177</v>
      </c>
      <c r="R113" s="72" t="s">
        <v>3891</v>
      </c>
      <c r="S113" s="178" t="s">
        <v>3174</v>
      </c>
      <c r="T113" s="187" t="s">
        <v>3190</v>
      </c>
      <c r="U113" s="187" t="s">
        <v>3176</v>
      </c>
      <c r="V113" s="187" t="s">
        <v>3184</v>
      </c>
      <c r="W113" s="187" t="s">
        <v>3215</v>
      </c>
      <c r="X113" s="187" t="s">
        <v>3892</v>
      </c>
      <c r="Y113" s="187">
        <v>0</v>
      </c>
      <c r="Z113" s="187">
        <v>0</v>
      </c>
      <c r="AA113" s="187">
        <v>0</v>
      </c>
      <c r="AB113" s="200">
        <v>0</v>
      </c>
      <c r="AC113" s="72" t="s">
        <v>3893</v>
      </c>
      <c r="AD113" s="72" t="s">
        <v>3894</v>
      </c>
      <c r="AE113" s="72" t="s">
        <v>3895</v>
      </c>
      <c r="AF113" s="171" t="s">
        <v>32</v>
      </c>
      <c r="AG113" s="171" t="s">
        <v>189</v>
      </c>
      <c r="AH113" s="171">
        <v>1</v>
      </c>
      <c r="AI113" s="171">
        <v>0</v>
      </c>
      <c r="AJ113" s="72" t="s">
        <v>829</v>
      </c>
      <c r="AK113" s="97">
        <f>IF(Q113="SOPORTE_TELEFÓNICO",'BASE LIQUIDACION REDEBAN 2025'!$B$19,IF(Q113="ENVÍO",'BASE LIQUIDACION REDEBAN 2025'!$C$2,IF(AF113="TIPO I",'BASE LIQUIDACION REDEBAN 2025'!$C$2,IF(AF113="TIPO II",'BASE LIQUIDACION REDEBAN 2025'!$C$3,IF(AF113="TIPO III",'BASE LIQUIDACION REDEBAN 2025'!$C$4,IF(AF113="TIPO IV",'BASE LIQUIDACION REDEBAN 2025'!$C$5,IF(AG113="AEREO",'BASE LIQUIDACION REDEBAN 2025'!$B$6,'BASE LIQUIDACION REDEBAN 2025'!$C$5)))))))</f>
        <v>479588.87655000004</v>
      </c>
      <c r="AL113" s="97">
        <f>IF(OR(Q113="SOPORTE_TELEFÓNICO",Q113="ENVÍO"),0,IF(AF113="TIPO I",'BASE LIQUIDACION REDEBAN 2025'!$B$10,IF(AF113="TIPO II",'BASE LIQUIDACION REDEBAN 2025'!$B$11,IF(AF113="TIPO III",'BASE LIQUIDACION REDEBAN 2025'!$B$12,'BASE LIQUIDACION REDEBAN 2025'!$B$13))))</f>
        <v>196536.5258152</v>
      </c>
      <c r="AM113" s="97">
        <f t="shared" si="1"/>
        <v>479588.87655000004</v>
      </c>
    </row>
    <row r="114" spans="1:39" s="85" customFormat="1" ht="13.15">
      <c r="A114" s="171" t="s">
        <v>86</v>
      </c>
      <c r="B114" s="10" t="str">
        <f>VLOOKUP(A114,'CENTRO DE COSTOS'!A:D,4,FALSE)</f>
        <v>KEVIN ALEXIS CORZO BUSTOS</v>
      </c>
      <c r="C114" s="10" t="str">
        <f>VLOOKUP(A114,'CENTRO DE COSTOS'!A:D,2,FALSE)</f>
        <v>0004-0007</v>
      </c>
      <c r="D114" s="171">
        <v>73001</v>
      </c>
      <c r="E114" s="171">
        <v>2251655</v>
      </c>
      <c r="F114" s="171">
        <v>64947</v>
      </c>
      <c r="G114" s="171" t="s">
        <v>870</v>
      </c>
      <c r="H114" s="171" t="s">
        <v>86</v>
      </c>
      <c r="I114" s="171" t="s">
        <v>3896</v>
      </c>
      <c r="J114" s="10" t="s">
        <v>167</v>
      </c>
      <c r="K114" s="171">
        <v>2251655</v>
      </c>
      <c r="L114" s="171" t="s">
        <v>3897</v>
      </c>
      <c r="M114" s="172">
        <v>45812.419444444444</v>
      </c>
      <c r="N114" s="172">
        <v>45812.791631944441</v>
      </c>
      <c r="O114" s="171" t="s">
        <v>3171</v>
      </c>
      <c r="P114" s="171" t="s">
        <v>3172</v>
      </c>
      <c r="Q114" s="171" t="s">
        <v>177</v>
      </c>
      <c r="R114" s="72" t="s">
        <v>3898</v>
      </c>
      <c r="S114" s="178" t="s">
        <v>3174</v>
      </c>
      <c r="T114" s="187" t="s">
        <v>3175</v>
      </c>
      <c r="U114" s="187" t="s">
        <v>3438</v>
      </c>
      <c r="V114" s="187" t="s">
        <v>3439</v>
      </c>
      <c r="W114" s="187" t="s">
        <v>3185</v>
      </c>
      <c r="X114" s="187">
        <v>0</v>
      </c>
      <c r="Y114" s="187">
        <v>0</v>
      </c>
      <c r="Z114" s="187">
        <v>0</v>
      </c>
      <c r="AA114" s="187">
        <v>0</v>
      </c>
      <c r="AB114" s="200">
        <v>0</v>
      </c>
      <c r="AC114" s="72" t="s">
        <v>3899</v>
      </c>
      <c r="AD114" s="72" t="s">
        <v>3180</v>
      </c>
      <c r="AE114" s="72" t="s">
        <v>3180</v>
      </c>
      <c r="AF114" s="171" t="s">
        <v>25</v>
      </c>
      <c r="AG114" s="171" t="s">
        <v>189</v>
      </c>
      <c r="AH114" s="171">
        <v>1</v>
      </c>
      <c r="AI114" s="171">
        <v>0</v>
      </c>
      <c r="AJ114" s="72" t="s">
        <v>1099</v>
      </c>
      <c r="AK114" s="97">
        <f>IF(Q114="SOPORTE_TELEFÓNICO",'BASE LIQUIDACION REDEBAN 2025'!$B$19,IF(Q114="ENVÍO",'BASE LIQUIDACION REDEBAN 2025'!$C$2,IF(AF114="TIPO I",'BASE LIQUIDACION REDEBAN 2025'!$C$2,IF(AF114="TIPO II",'BASE LIQUIDACION REDEBAN 2025'!$C$3,IF(AF114="TIPO III",'BASE LIQUIDACION REDEBAN 2025'!$C$4,IF(AF114="TIPO IV",'BASE LIQUIDACION REDEBAN 2025'!$C$5,IF(AG114="AEREO",'BASE LIQUIDACION REDEBAN 2025'!$B$6,'BASE LIQUIDACION REDEBAN 2025'!$C$5)))))))</f>
        <v>65960.072302</v>
      </c>
      <c r="AL114" s="97">
        <f>IF(OR(Q114="SOPORTE_TELEFÓNICO",Q114="ENVÍO"),0,IF(AF114="TIPO I",'BASE LIQUIDACION REDEBAN 2025'!$B$10,IF(AF114="TIPO II",'BASE LIQUIDACION REDEBAN 2025'!$B$11,IF(AF114="TIPO III",'BASE LIQUIDACION REDEBAN 2025'!$B$12,'BASE LIQUIDACION REDEBAN 2025'!$B$13))))</f>
        <v>75096.394270399993</v>
      </c>
      <c r="AM114" s="97">
        <f t="shared" si="1"/>
        <v>65960.072302</v>
      </c>
    </row>
    <row r="115" spans="1:39" s="85" customFormat="1" ht="13.15">
      <c r="A115" s="171" t="s">
        <v>97</v>
      </c>
      <c r="B115" s="10" t="str">
        <f>VLOOKUP(A115,'CENTRO DE COSTOS'!A:D,4,FALSE)</f>
        <v>JOSE MAURICIO HERNANDEZ ROJAS</v>
      </c>
      <c r="C115" s="10" t="str">
        <f>VLOOKUP(A115,'CENTRO DE COSTOS'!A:D,2,FALSE)</f>
        <v>0004-0001</v>
      </c>
      <c r="D115" s="171">
        <v>70001</v>
      </c>
      <c r="E115" s="171">
        <v>2250742</v>
      </c>
      <c r="F115" s="171">
        <v>50737</v>
      </c>
      <c r="G115" s="171" t="s">
        <v>730</v>
      </c>
      <c r="H115" s="171" t="s">
        <v>97</v>
      </c>
      <c r="I115" s="171" t="s">
        <v>3900</v>
      </c>
      <c r="J115" s="10" t="s">
        <v>167</v>
      </c>
      <c r="K115" s="171">
        <v>2250742</v>
      </c>
      <c r="L115" s="171" t="s">
        <v>3901</v>
      </c>
      <c r="M115" s="172">
        <v>45812.367361111108</v>
      </c>
      <c r="N115" s="172">
        <v>45813.359872685185</v>
      </c>
      <c r="O115" s="171" t="s">
        <v>3171</v>
      </c>
      <c r="P115" s="171" t="s">
        <v>3172</v>
      </c>
      <c r="Q115" s="171" t="s">
        <v>177</v>
      </c>
      <c r="R115" s="72" t="s">
        <v>3902</v>
      </c>
      <c r="S115" s="178" t="s">
        <v>3174</v>
      </c>
      <c r="T115" s="187" t="s">
        <v>3190</v>
      </c>
      <c r="U115" s="187" t="s">
        <v>3197</v>
      </c>
      <c r="V115" s="187" t="s">
        <v>3192</v>
      </c>
      <c r="W115" s="187" t="s">
        <v>3215</v>
      </c>
      <c r="X115" s="187">
        <v>0</v>
      </c>
      <c r="Y115" s="187" t="s">
        <v>3903</v>
      </c>
      <c r="Z115" s="187">
        <v>0</v>
      </c>
      <c r="AA115" s="187">
        <v>0</v>
      </c>
      <c r="AB115" s="200">
        <v>0</v>
      </c>
      <c r="AC115" s="72" t="s">
        <v>3904</v>
      </c>
      <c r="AD115" s="72" t="s">
        <v>3905</v>
      </c>
      <c r="AE115" s="72" t="s">
        <v>3906</v>
      </c>
      <c r="AF115" s="171" t="s">
        <v>25</v>
      </c>
      <c r="AG115" s="171" t="s">
        <v>189</v>
      </c>
      <c r="AH115" s="171">
        <v>1</v>
      </c>
      <c r="AI115" s="171">
        <v>0</v>
      </c>
      <c r="AJ115" s="72" t="s">
        <v>733</v>
      </c>
      <c r="AK115" s="97">
        <f>IF(Q115="SOPORTE_TELEFÓNICO",'BASE LIQUIDACION REDEBAN 2025'!$B$19,IF(Q115="ENVÍO",'BASE LIQUIDACION REDEBAN 2025'!$C$2,IF(AF115="TIPO I",'BASE LIQUIDACION REDEBAN 2025'!$C$2,IF(AF115="TIPO II",'BASE LIQUIDACION REDEBAN 2025'!$C$3,IF(AF115="TIPO III",'BASE LIQUIDACION REDEBAN 2025'!$C$4,IF(AF115="TIPO IV",'BASE LIQUIDACION REDEBAN 2025'!$C$5,IF(AG115="AEREO",'BASE LIQUIDACION REDEBAN 2025'!$B$6,'BASE LIQUIDACION REDEBAN 2025'!$C$5)))))))</f>
        <v>65960.072302</v>
      </c>
      <c r="AL115" s="97">
        <f>IF(OR(Q115="SOPORTE_TELEFÓNICO",Q115="ENVÍO"),0,IF(AF115="TIPO I",'BASE LIQUIDACION REDEBAN 2025'!$B$10,IF(AF115="TIPO II",'BASE LIQUIDACION REDEBAN 2025'!$B$11,IF(AF115="TIPO III",'BASE LIQUIDACION REDEBAN 2025'!$B$12,'BASE LIQUIDACION REDEBAN 2025'!$B$13))))</f>
        <v>75096.394270399993</v>
      </c>
      <c r="AM115" s="97">
        <f t="shared" si="1"/>
        <v>65960.072302</v>
      </c>
    </row>
    <row r="116" spans="1:39" s="85" customFormat="1" ht="13.15">
      <c r="A116" s="171" t="s">
        <v>99</v>
      </c>
      <c r="B116" s="10" t="str">
        <f>VLOOKUP(A116,'CENTRO DE COSTOS'!A:D,4,FALSE)</f>
        <v>JOSE MAURICIO HERNANDEZ ROJAS</v>
      </c>
      <c r="C116" s="10" t="str">
        <f>VLOOKUP(A116,'CENTRO DE COSTOS'!A:D,2,FALSE)</f>
        <v>0004-0001</v>
      </c>
      <c r="D116" s="171">
        <v>20383</v>
      </c>
      <c r="E116" s="201">
        <v>2238508</v>
      </c>
      <c r="F116" s="171">
        <v>48818</v>
      </c>
      <c r="G116" s="171" t="s">
        <v>269</v>
      </c>
      <c r="H116" s="171" t="s">
        <v>3907</v>
      </c>
      <c r="I116" s="171" t="s">
        <v>3908</v>
      </c>
      <c r="J116" s="10" t="s">
        <v>167</v>
      </c>
      <c r="K116" s="171">
        <v>2238508</v>
      </c>
      <c r="L116" s="171" t="s">
        <v>3909</v>
      </c>
      <c r="M116" s="172">
        <v>45808.467499999999</v>
      </c>
      <c r="N116" s="172">
        <v>45813.406412037039</v>
      </c>
      <c r="O116" s="171" t="s">
        <v>3171</v>
      </c>
      <c r="P116" s="171" t="s">
        <v>3172</v>
      </c>
      <c r="Q116" s="171" t="s">
        <v>177</v>
      </c>
      <c r="R116" s="72" t="s">
        <v>3910</v>
      </c>
      <c r="S116" s="178" t="s">
        <v>3174</v>
      </c>
      <c r="T116" s="187" t="s">
        <v>3190</v>
      </c>
      <c r="U116" s="187" t="s">
        <v>3197</v>
      </c>
      <c r="V116" s="187" t="s">
        <v>3424</v>
      </c>
      <c r="W116" s="187" t="s">
        <v>3215</v>
      </c>
      <c r="X116" s="187">
        <v>0</v>
      </c>
      <c r="Y116" s="187" t="s">
        <v>3425</v>
      </c>
      <c r="Z116" s="187">
        <v>0</v>
      </c>
      <c r="AA116" s="187">
        <v>0</v>
      </c>
      <c r="AB116" s="200">
        <v>0</v>
      </c>
      <c r="AC116" s="72" t="s">
        <v>3911</v>
      </c>
      <c r="AD116" s="72" t="s">
        <v>3912</v>
      </c>
      <c r="AE116" s="72" t="s">
        <v>3913</v>
      </c>
      <c r="AF116" s="171" t="s">
        <v>32</v>
      </c>
      <c r="AG116" s="171" t="s">
        <v>189</v>
      </c>
      <c r="AH116" s="171">
        <v>1</v>
      </c>
      <c r="AI116" s="171">
        <v>0</v>
      </c>
      <c r="AJ116" s="72" t="s">
        <v>3310</v>
      </c>
      <c r="AK116" s="97">
        <f>IF(Q116="SOPORTE_TELEFÓNICO",'BASE LIQUIDACION REDEBAN 2025'!$B$19,IF(Q116="ENVÍO",'BASE LIQUIDACION REDEBAN 2025'!$C$2,IF(AF116="TIPO I",'BASE LIQUIDACION REDEBAN 2025'!$C$2,IF(AF116="TIPO II",'BASE LIQUIDACION REDEBAN 2025'!$C$3,IF(AF116="TIPO III",'BASE LIQUIDACION REDEBAN 2025'!$C$4,IF(AF116="TIPO IV",'BASE LIQUIDACION REDEBAN 2025'!$C$5,IF(AG116="AEREO",'BASE LIQUIDACION REDEBAN 2025'!$B$6,'BASE LIQUIDACION REDEBAN 2025'!$C$5)))))))</f>
        <v>479588.87655000004</v>
      </c>
      <c r="AL116" s="97">
        <f>IF(OR(Q116="SOPORTE_TELEFÓNICO",Q116="ENVÍO"),0,IF(AF116="TIPO I",'BASE LIQUIDACION REDEBAN 2025'!$B$10,IF(AF116="TIPO II",'BASE LIQUIDACION REDEBAN 2025'!$B$11,IF(AF116="TIPO III",'BASE LIQUIDACION REDEBAN 2025'!$B$12,'BASE LIQUIDACION REDEBAN 2025'!$B$13))))</f>
        <v>196536.5258152</v>
      </c>
      <c r="AM116" s="97">
        <f t="shared" si="1"/>
        <v>479588.87655000004</v>
      </c>
    </row>
    <row r="117" spans="1:39" s="85" customFormat="1" ht="13.15">
      <c r="A117" s="171" t="s">
        <v>99</v>
      </c>
      <c r="B117" s="10" t="str">
        <f>VLOOKUP(A117,'CENTRO DE COSTOS'!A:D,4,FALSE)</f>
        <v>JOSE MAURICIO HERNANDEZ ROJAS</v>
      </c>
      <c r="C117" s="10" t="str">
        <f>VLOOKUP(A117,'CENTRO DE COSTOS'!A:D,2,FALSE)</f>
        <v>0004-0001</v>
      </c>
      <c r="D117" s="171">
        <v>20001</v>
      </c>
      <c r="E117" s="171">
        <v>2252869</v>
      </c>
      <c r="F117" s="171">
        <v>78159</v>
      </c>
      <c r="G117" s="171" t="s">
        <v>269</v>
      </c>
      <c r="H117" s="171" t="s">
        <v>99</v>
      </c>
      <c r="I117" s="171" t="s">
        <v>3914</v>
      </c>
      <c r="J117" s="10" t="s">
        <v>167</v>
      </c>
      <c r="K117" s="171">
        <v>2252869</v>
      </c>
      <c r="L117" s="171" t="s">
        <v>3915</v>
      </c>
      <c r="M117" s="172">
        <v>45812.496527777781</v>
      </c>
      <c r="N117" s="172">
        <v>45813.40865740741</v>
      </c>
      <c r="O117" s="171" t="s">
        <v>3171</v>
      </c>
      <c r="P117" s="171" t="s">
        <v>3172</v>
      </c>
      <c r="Q117" s="171" t="s">
        <v>177</v>
      </c>
      <c r="R117" s="72" t="s">
        <v>3916</v>
      </c>
      <c r="S117" s="178" t="s">
        <v>3174</v>
      </c>
      <c r="T117" s="187" t="s">
        <v>3190</v>
      </c>
      <c r="U117" s="187" t="s">
        <v>3176</v>
      </c>
      <c r="V117" s="187" t="s">
        <v>3192</v>
      </c>
      <c r="W117" s="187" t="s">
        <v>3215</v>
      </c>
      <c r="X117" s="187" t="s">
        <v>3917</v>
      </c>
      <c r="Y117" s="187">
        <v>0</v>
      </c>
      <c r="Z117" s="187">
        <v>0</v>
      </c>
      <c r="AA117" s="187">
        <v>0</v>
      </c>
      <c r="AB117" s="200">
        <v>0</v>
      </c>
      <c r="AC117" s="72" t="s">
        <v>3918</v>
      </c>
      <c r="AD117" s="72" t="s">
        <v>3919</v>
      </c>
      <c r="AE117" s="72" t="s">
        <v>3920</v>
      </c>
      <c r="AF117" s="171" t="s">
        <v>25</v>
      </c>
      <c r="AG117" s="171" t="s">
        <v>189</v>
      </c>
      <c r="AH117" s="171">
        <v>1</v>
      </c>
      <c r="AI117" s="171">
        <v>0</v>
      </c>
      <c r="AJ117" s="72" t="s">
        <v>273</v>
      </c>
      <c r="AK117" s="97">
        <f>IF(Q117="SOPORTE_TELEFÓNICO",'BASE LIQUIDACION REDEBAN 2025'!$B$19,IF(Q117="ENVÍO",'BASE LIQUIDACION REDEBAN 2025'!$C$2,IF(AF117="TIPO I",'BASE LIQUIDACION REDEBAN 2025'!$C$2,IF(AF117="TIPO II",'BASE LIQUIDACION REDEBAN 2025'!$C$3,IF(AF117="TIPO III",'BASE LIQUIDACION REDEBAN 2025'!$C$4,IF(AF117="TIPO IV",'BASE LIQUIDACION REDEBAN 2025'!$C$5,IF(AG117="AEREO",'BASE LIQUIDACION REDEBAN 2025'!$B$6,'BASE LIQUIDACION REDEBAN 2025'!$C$5)))))))</f>
        <v>65960.072302</v>
      </c>
      <c r="AL117" s="97">
        <f>IF(OR(Q117="SOPORTE_TELEFÓNICO",Q117="ENVÍO"),0,IF(AF117="TIPO I",'BASE LIQUIDACION REDEBAN 2025'!$B$10,IF(AF117="TIPO II",'BASE LIQUIDACION REDEBAN 2025'!$B$11,IF(AF117="TIPO III",'BASE LIQUIDACION REDEBAN 2025'!$B$12,'BASE LIQUIDACION REDEBAN 2025'!$B$13))))</f>
        <v>75096.394270399993</v>
      </c>
      <c r="AM117" s="97">
        <f t="shared" si="1"/>
        <v>65960.072302</v>
      </c>
    </row>
    <row r="118" spans="1:39" s="85" customFormat="1" ht="13.15">
      <c r="A118" s="171" t="s">
        <v>90</v>
      </c>
      <c r="B118" s="10" t="str">
        <f>VLOOKUP(A118,'CENTRO DE COSTOS'!A:D,4,FALSE)</f>
        <v>JUAN SEBASTIÁN RÍOS CASTRILLÓN</v>
      </c>
      <c r="C118" s="10" t="str">
        <f>VLOOKUP(A118,'CENTRO DE COSTOS'!A:D,2,FALSE)</f>
        <v>0004-0005</v>
      </c>
      <c r="D118" s="171">
        <v>5001</v>
      </c>
      <c r="E118" s="171">
        <v>2253347</v>
      </c>
      <c r="F118" s="171">
        <v>77881</v>
      </c>
      <c r="G118" s="171" t="s">
        <v>290</v>
      </c>
      <c r="H118" s="171" t="s">
        <v>90</v>
      </c>
      <c r="I118" s="171" t="s">
        <v>3921</v>
      </c>
      <c r="J118" s="10" t="s">
        <v>167</v>
      </c>
      <c r="K118" s="171">
        <v>2253347</v>
      </c>
      <c r="L118" s="171" t="s">
        <v>3922</v>
      </c>
      <c r="M118" s="172">
        <v>45812.543749999997</v>
      </c>
      <c r="N118" s="172">
        <v>45813.417511574073</v>
      </c>
      <c r="O118" s="171" t="s">
        <v>3171</v>
      </c>
      <c r="P118" s="171" t="s">
        <v>3172</v>
      </c>
      <c r="Q118" s="171" t="s">
        <v>177</v>
      </c>
      <c r="R118" s="72" t="s">
        <v>3923</v>
      </c>
      <c r="S118" s="178" t="s">
        <v>3174</v>
      </c>
      <c r="T118" s="187" t="s">
        <v>3190</v>
      </c>
      <c r="U118" s="187" t="s">
        <v>3276</v>
      </c>
      <c r="V118" s="187" t="s">
        <v>3277</v>
      </c>
      <c r="W118" s="187" t="s">
        <v>3185</v>
      </c>
      <c r="X118" s="187">
        <v>0</v>
      </c>
      <c r="Y118" s="187">
        <v>0</v>
      </c>
      <c r="Z118" s="187">
        <v>0</v>
      </c>
      <c r="AA118" s="187">
        <v>0</v>
      </c>
      <c r="AB118" s="200" t="s">
        <v>3278</v>
      </c>
      <c r="AC118" s="72" t="s">
        <v>3924</v>
      </c>
      <c r="AD118" s="72">
        <v>0</v>
      </c>
      <c r="AE118" s="72">
        <v>0</v>
      </c>
      <c r="AF118" s="171" t="s">
        <v>25</v>
      </c>
      <c r="AG118" s="171" t="s">
        <v>189</v>
      </c>
      <c r="AH118" s="171">
        <v>1</v>
      </c>
      <c r="AI118" s="171">
        <v>0</v>
      </c>
      <c r="AJ118" s="72" t="s">
        <v>419</v>
      </c>
      <c r="AK118" s="97">
        <f>IF(Q118="SOPORTE_TELEFÓNICO",'BASE LIQUIDACION REDEBAN 2025'!$B$19,IF(Q118="ENVÍO",'BASE LIQUIDACION REDEBAN 2025'!$C$2,IF(AF118="TIPO I",'BASE LIQUIDACION REDEBAN 2025'!$C$2,IF(AF118="TIPO II",'BASE LIQUIDACION REDEBAN 2025'!$C$3,IF(AF118="TIPO III",'BASE LIQUIDACION REDEBAN 2025'!$C$4,IF(AF118="TIPO IV",'BASE LIQUIDACION REDEBAN 2025'!$C$5,IF(AG118="AEREO",'BASE LIQUIDACION REDEBAN 2025'!$B$6,'BASE LIQUIDACION REDEBAN 2025'!$C$5)))))))</f>
        <v>65960.072302</v>
      </c>
      <c r="AL118" s="97">
        <f>IF(OR(Q118="SOPORTE_TELEFÓNICO",Q118="ENVÍO"),0,IF(AF118="TIPO I",'BASE LIQUIDACION REDEBAN 2025'!$B$10,IF(AF118="TIPO II",'BASE LIQUIDACION REDEBAN 2025'!$B$11,IF(AF118="TIPO III",'BASE LIQUIDACION REDEBAN 2025'!$B$12,'BASE LIQUIDACION REDEBAN 2025'!$B$13))))</f>
        <v>75096.394270399993</v>
      </c>
      <c r="AM118" s="97">
        <f t="shared" si="1"/>
        <v>65960.072302</v>
      </c>
    </row>
    <row r="119" spans="1:39" s="85" customFormat="1" ht="13.15">
      <c r="A119" s="171" t="s">
        <v>101</v>
      </c>
      <c r="B119" s="10" t="str">
        <f>VLOOKUP(A119,'CENTRO DE COSTOS'!A:D,4,FALSE)</f>
        <v>KEVIN ALEXIS CORZO BUSTOS</v>
      </c>
      <c r="C119" s="10" t="str">
        <f>VLOOKUP(A119,'CENTRO DE COSTOS'!A:D,2,FALSE)</f>
        <v>0004-0007</v>
      </c>
      <c r="D119" s="171">
        <v>85001</v>
      </c>
      <c r="E119" s="171">
        <v>2252576</v>
      </c>
      <c r="F119" s="171">
        <v>31937</v>
      </c>
      <c r="G119" s="171" t="s">
        <v>1934</v>
      </c>
      <c r="H119" s="171" t="s">
        <v>101</v>
      </c>
      <c r="I119" s="171" t="s">
        <v>3925</v>
      </c>
      <c r="J119" s="10" t="s">
        <v>167</v>
      </c>
      <c r="K119" s="171">
        <v>2252576</v>
      </c>
      <c r="L119" s="171" t="s">
        <v>3926</v>
      </c>
      <c r="M119" s="172">
        <v>45812.477083333331</v>
      </c>
      <c r="N119" s="172">
        <v>45813.430960648147</v>
      </c>
      <c r="O119" s="171" t="s">
        <v>3171</v>
      </c>
      <c r="P119" s="171" t="s">
        <v>3172</v>
      </c>
      <c r="Q119" s="171" t="s">
        <v>177</v>
      </c>
      <c r="R119" s="72" t="s">
        <v>3927</v>
      </c>
      <c r="S119" s="178" t="s">
        <v>3174</v>
      </c>
      <c r="T119" s="187" t="s">
        <v>3190</v>
      </c>
      <c r="U119" s="187" t="s">
        <v>3839</v>
      </c>
      <c r="V119" s="187" t="s">
        <v>3840</v>
      </c>
      <c r="W119" s="187" t="s">
        <v>3215</v>
      </c>
      <c r="X119" s="187" t="s">
        <v>3358</v>
      </c>
      <c r="Y119" s="187">
        <v>0</v>
      </c>
      <c r="Z119" s="187">
        <v>0</v>
      </c>
      <c r="AA119" s="187">
        <v>0</v>
      </c>
      <c r="AB119" s="200">
        <v>0</v>
      </c>
      <c r="AC119" s="72" t="s">
        <v>3928</v>
      </c>
      <c r="AD119" s="72" t="s">
        <v>3929</v>
      </c>
      <c r="AE119" s="72" t="s">
        <v>3930</v>
      </c>
      <c r="AF119" s="171" t="s">
        <v>25</v>
      </c>
      <c r="AG119" s="171" t="s">
        <v>189</v>
      </c>
      <c r="AH119" s="171">
        <v>1</v>
      </c>
      <c r="AI119" s="171">
        <v>0</v>
      </c>
      <c r="AJ119" s="72" t="s">
        <v>2183</v>
      </c>
      <c r="AK119" s="97">
        <f>IF(Q119="SOPORTE_TELEFÓNICO",'BASE LIQUIDACION REDEBAN 2025'!$B$19,IF(Q119="ENVÍO",'BASE LIQUIDACION REDEBAN 2025'!$C$2,IF(AF119="TIPO I",'BASE LIQUIDACION REDEBAN 2025'!$C$2,IF(AF119="TIPO II",'BASE LIQUIDACION REDEBAN 2025'!$C$3,IF(AF119="TIPO III",'BASE LIQUIDACION REDEBAN 2025'!$C$4,IF(AF119="TIPO IV",'BASE LIQUIDACION REDEBAN 2025'!$C$5,IF(AG119="AEREO",'BASE LIQUIDACION REDEBAN 2025'!$B$6,'BASE LIQUIDACION REDEBAN 2025'!$C$5)))))))</f>
        <v>65960.072302</v>
      </c>
      <c r="AL119" s="97">
        <f>IF(OR(Q119="SOPORTE_TELEFÓNICO",Q119="ENVÍO"),0,IF(AF119="TIPO I",'BASE LIQUIDACION REDEBAN 2025'!$B$10,IF(AF119="TIPO II",'BASE LIQUIDACION REDEBAN 2025'!$B$11,IF(AF119="TIPO III",'BASE LIQUIDACION REDEBAN 2025'!$B$12,'BASE LIQUIDACION REDEBAN 2025'!$B$13))))</f>
        <v>75096.394270399993</v>
      </c>
      <c r="AM119" s="97">
        <f t="shared" si="1"/>
        <v>65960.072302</v>
      </c>
    </row>
    <row r="120" spans="1:39" s="85" customFormat="1" ht="13.15">
      <c r="A120" s="171" t="s">
        <v>96</v>
      </c>
      <c r="B120" s="10" t="str">
        <f>VLOOKUP(A120,'CENTRO DE COSTOS'!A:D,4,FALSE)</f>
        <v>JOSE MAURICIO HERNANDEZ ROJAS</v>
      </c>
      <c r="C120" s="10" t="str">
        <f>VLOOKUP(A120,'CENTRO DE COSTOS'!A:D,2,FALSE)</f>
        <v>0004-0001</v>
      </c>
      <c r="D120" s="171">
        <v>44001</v>
      </c>
      <c r="E120" s="171">
        <v>2240816</v>
      </c>
      <c r="F120" s="171">
        <v>78224</v>
      </c>
      <c r="G120" s="171" t="s">
        <v>566</v>
      </c>
      <c r="H120" s="171" t="s">
        <v>2105</v>
      </c>
      <c r="I120" s="171" t="s">
        <v>3931</v>
      </c>
      <c r="J120" s="10" t="s">
        <v>167</v>
      </c>
      <c r="K120" s="171">
        <v>2240816</v>
      </c>
      <c r="L120" s="171" t="s">
        <v>3932</v>
      </c>
      <c r="M120" s="172">
        <v>45810.59097222222</v>
      </c>
      <c r="N120" s="172">
        <v>45813.432905092595</v>
      </c>
      <c r="O120" s="171" t="s">
        <v>3171</v>
      </c>
      <c r="P120" s="171" t="s">
        <v>3172</v>
      </c>
      <c r="Q120" s="171" t="s">
        <v>177</v>
      </c>
      <c r="R120" s="72" t="s">
        <v>3933</v>
      </c>
      <c r="S120" s="178" t="s">
        <v>3174</v>
      </c>
      <c r="T120" s="187" t="s">
        <v>3190</v>
      </c>
      <c r="U120" s="187" t="s">
        <v>3252</v>
      </c>
      <c r="V120" s="187" t="s">
        <v>3192</v>
      </c>
      <c r="W120" s="187" t="s">
        <v>3215</v>
      </c>
      <c r="X120" s="187" t="s">
        <v>3245</v>
      </c>
      <c r="Y120" s="187">
        <v>0</v>
      </c>
      <c r="Z120" s="187">
        <v>0</v>
      </c>
      <c r="AA120" s="187">
        <v>0</v>
      </c>
      <c r="AB120" s="200">
        <v>0</v>
      </c>
      <c r="AC120" s="72" t="s">
        <v>3934</v>
      </c>
      <c r="AD120" s="72" t="s">
        <v>3935</v>
      </c>
      <c r="AE120" s="72" t="s">
        <v>3936</v>
      </c>
      <c r="AF120" s="171" t="s">
        <v>30</v>
      </c>
      <c r="AG120" s="171" t="s">
        <v>189</v>
      </c>
      <c r="AH120" s="171">
        <v>1</v>
      </c>
      <c r="AI120" s="171">
        <v>0</v>
      </c>
      <c r="AJ120" s="72" t="s">
        <v>1788</v>
      </c>
      <c r="AK120" s="97">
        <f>IF(Q120="SOPORTE_TELEFÓNICO",'BASE LIQUIDACION REDEBAN 2025'!$B$19,IF(Q120="ENVÍO",'BASE LIQUIDACION REDEBAN 2025'!$C$2,IF(AF120="TIPO I",'BASE LIQUIDACION REDEBAN 2025'!$C$2,IF(AF120="TIPO II",'BASE LIQUIDACION REDEBAN 2025'!$C$3,IF(AF120="TIPO III",'BASE LIQUIDACION REDEBAN 2025'!$C$4,IF(AF120="TIPO IV",'BASE LIQUIDACION REDEBAN 2025'!$C$5,IF(AG120="AEREO",'BASE LIQUIDACION REDEBAN 2025'!$B$6,'BASE LIQUIDACION REDEBAN 2025'!$C$5)))))))</f>
        <v>275728.78077800001</v>
      </c>
      <c r="AL120" s="97">
        <f>IF(OR(Q120="SOPORTE_TELEFÓNICO",Q120="ENVÍO"),0,IF(AF120="TIPO I",'BASE LIQUIDACION REDEBAN 2025'!$B$10,IF(AF120="TIPO II",'BASE LIQUIDACION REDEBAN 2025'!$B$11,IF(AF120="TIPO III",'BASE LIQUIDACION REDEBAN 2025'!$B$12,'BASE LIQUIDACION REDEBAN 2025'!$B$13))))</f>
        <v>196536.5258152</v>
      </c>
      <c r="AM120" s="97">
        <f t="shared" si="1"/>
        <v>275728.78077800001</v>
      </c>
    </row>
    <row r="121" spans="1:39" s="85" customFormat="1" ht="13.15">
      <c r="A121" s="171" t="s">
        <v>90</v>
      </c>
      <c r="B121" s="10" t="str">
        <f>VLOOKUP(A121,'CENTRO DE COSTOS'!A:D,4,FALSE)</f>
        <v>JUAN SEBASTIÁN RÍOS CASTRILLÓN</v>
      </c>
      <c r="C121" s="10" t="str">
        <f>VLOOKUP(A121,'CENTRO DE COSTOS'!A:D,2,FALSE)</f>
        <v>0004-0005</v>
      </c>
      <c r="D121" s="171">
        <v>5088</v>
      </c>
      <c r="E121" s="171">
        <v>2255730</v>
      </c>
      <c r="F121" s="171">
        <v>30295</v>
      </c>
      <c r="G121" s="171" t="s">
        <v>290</v>
      </c>
      <c r="H121" s="171" t="s">
        <v>291</v>
      </c>
      <c r="I121" s="171" t="s">
        <v>3937</v>
      </c>
      <c r="J121" s="10" t="s">
        <v>167</v>
      </c>
      <c r="K121" s="171">
        <v>2255730</v>
      </c>
      <c r="L121" s="171" t="s">
        <v>3938</v>
      </c>
      <c r="M121" s="172">
        <v>45812.728472222225</v>
      </c>
      <c r="N121" s="172">
        <v>45813.437002314815</v>
      </c>
      <c r="O121" s="171" t="s">
        <v>3171</v>
      </c>
      <c r="P121" s="171" t="s">
        <v>3172</v>
      </c>
      <c r="Q121" s="171" t="s">
        <v>177</v>
      </c>
      <c r="R121" s="72" t="s">
        <v>3939</v>
      </c>
      <c r="S121" s="178" t="s">
        <v>3174</v>
      </c>
      <c r="T121" s="187" t="s">
        <v>3190</v>
      </c>
      <c r="U121" s="187" t="s">
        <v>3213</v>
      </c>
      <c r="V121" s="187" t="s">
        <v>3345</v>
      </c>
      <c r="W121" s="187" t="s">
        <v>3185</v>
      </c>
      <c r="X121" s="187">
        <v>0</v>
      </c>
      <c r="Y121" s="187">
        <v>0</v>
      </c>
      <c r="Z121" s="187">
        <v>0</v>
      </c>
      <c r="AA121" s="187">
        <v>0</v>
      </c>
      <c r="AB121" s="200" t="s">
        <v>3940</v>
      </c>
      <c r="AC121" s="72" t="s">
        <v>3941</v>
      </c>
      <c r="AD121" s="72">
        <v>0</v>
      </c>
      <c r="AE121" s="72">
        <v>0</v>
      </c>
      <c r="AF121" s="171" t="s">
        <v>25</v>
      </c>
      <c r="AG121" s="171" t="s">
        <v>189</v>
      </c>
      <c r="AH121" s="171">
        <v>1</v>
      </c>
      <c r="AI121" s="171">
        <v>0</v>
      </c>
      <c r="AJ121" s="72" t="s">
        <v>3263</v>
      </c>
      <c r="AK121" s="97">
        <f>IF(Q121="SOPORTE_TELEFÓNICO",'BASE LIQUIDACION REDEBAN 2025'!$B$19,IF(Q121="ENVÍO",'BASE LIQUIDACION REDEBAN 2025'!$C$2,IF(AF121="TIPO I",'BASE LIQUIDACION REDEBAN 2025'!$C$2,IF(AF121="TIPO II",'BASE LIQUIDACION REDEBAN 2025'!$C$3,IF(AF121="TIPO III",'BASE LIQUIDACION REDEBAN 2025'!$C$4,IF(AF121="TIPO IV",'BASE LIQUIDACION REDEBAN 2025'!$C$5,IF(AG121="AEREO",'BASE LIQUIDACION REDEBAN 2025'!$B$6,'BASE LIQUIDACION REDEBAN 2025'!$C$5)))))))</f>
        <v>65960.072302</v>
      </c>
      <c r="AL121" s="97">
        <f>IF(OR(Q121="SOPORTE_TELEFÓNICO",Q121="ENVÍO"),0,IF(AF121="TIPO I",'BASE LIQUIDACION REDEBAN 2025'!$B$10,IF(AF121="TIPO II",'BASE LIQUIDACION REDEBAN 2025'!$B$11,IF(AF121="TIPO III",'BASE LIQUIDACION REDEBAN 2025'!$B$12,'BASE LIQUIDACION REDEBAN 2025'!$B$13))))</f>
        <v>75096.394270399993</v>
      </c>
      <c r="AM121" s="97">
        <f t="shared" si="1"/>
        <v>65960.072302</v>
      </c>
    </row>
    <row r="122" spans="1:39" s="85" customFormat="1" ht="13.15">
      <c r="A122" s="171" t="s">
        <v>64</v>
      </c>
      <c r="B122" s="10" t="str">
        <f>VLOOKUP(A122,'CENTRO DE COSTOS'!A:D,4,FALSE)</f>
        <v>JOSE MAURICIO HERNANDEZ ROJAS</v>
      </c>
      <c r="C122" s="10" t="str">
        <f>VLOOKUP(A122,'CENTRO DE COSTOS'!A:D,2,FALSE)</f>
        <v>0004-0001</v>
      </c>
      <c r="D122" s="171">
        <v>8849</v>
      </c>
      <c r="E122" s="171">
        <v>2249221</v>
      </c>
      <c r="F122" s="171">
        <v>64834</v>
      </c>
      <c r="G122" s="171" t="s">
        <v>277</v>
      </c>
      <c r="H122" s="171" t="s">
        <v>3942</v>
      </c>
      <c r="I122" s="171" t="s">
        <v>3943</v>
      </c>
      <c r="J122" s="10" t="s">
        <v>167</v>
      </c>
      <c r="K122" s="171">
        <v>2249221</v>
      </c>
      <c r="L122" s="171" t="s">
        <v>3944</v>
      </c>
      <c r="M122" s="172">
        <v>45811.743055555555</v>
      </c>
      <c r="N122" s="172">
        <v>45813.438935185186</v>
      </c>
      <c r="O122" s="171" t="s">
        <v>3171</v>
      </c>
      <c r="P122" s="171" t="s">
        <v>3172</v>
      </c>
      <c r="Q122" s="171" t="s">
        <v>177</v>
      </c>
      <c r="R122" s="72" t="s">
        <v>3945</v>
      </c>
      <c r="S122" s="178" t="s">
        <v>3174</v>
      </c>
      <c r="T122" s="187" t="s">
        <v>3190</v>
      </c>
      <c r="U122" s="187" t="s">
        <v>3176</v>
      </c>
      <c r="V122" s="187" t="s">
        <v>3184</v>
      </c>
      <c r="W122" s="187" t="s">
        <v>3185</v>
      </c>
      <c r="X122" s="187">
        <v>0</v>
      </c>
      <c r="Y122" s="187">
        <v>0</v>
      </c>
      <c r="Z122" s="187">
        <v>0</v>
      </c>
      <c r="AA122" s="187">
        <v>0</v>
      </c>
      <c r="AB122" s="200">
        <v>0</v>
      </c>
      <c r="AC122" s="72" t="s">
        <v>3946</v>
      </c>
      <c r="AD122" s="72">
        <v>0</v>
      </c>
      <c r="AE122" s="72">
        <v>0</v>
      </c>
      <c r="AF122" s="171" t="s">
        <v>28</v>
      </c>
      <c r="AG122" s="171" t="s">
        <v>189</v>
      </c>
      <c r="AH122" s="171">
        <v>1</v>
      </c>
      <c r="AI122" s="171">
        <v>0</v>
      </c>
      <c r="AJ122" s="72" t="s">
        <v>1049</v>
      </c>
      <c r="AK122" s="97">
        <f>IF(Q122="SOPORTE_TELEFÓNICO",'BASE LIQUIDACION REDEBAN 2025'!$B$19,IF(Q122="ENVÍO",'BASE LIQUIDACION REDEBAN 2025'!$C$2,IF(AF122="TIPO I",'BASE LIQUIDACION REDEBAN 2025'!$C$2,IF(AF122="TIPO II",'BASE LIQUIDACION REDEBAN 2025'!$C$3,IF(AF122="TIPO III",'BASE LIQUIDACION REDEBAN 2025'!$C$4,IF(AF122="TIPO IV",'BASE LIQUIDACION REDEBAN 2025'!$C$5,IF(AG122="AEREO",'BASE LIQUIDACION REDEBAN 2025'!$B$6,'BASE LIQUIDACION REDEBAN 2025'!$C$5)))))))</f>
        <v>144967.87232000002</v>
      </c>
      <c r="AL122" s="97">
        <f>IF(OR(Q122="SOPORTE_TELEFÓNICO",Q122="ENVÍO"),0,IF(AF122="TIPO I",'BASE LIQUIDACION REDEBAN 2025'!$B$10,IF(AF122="TIPO II",'BASE LIQUIDACION REDEBAN 2025'!$B$11,IF(AF122="TIPO III",'BASE LIQUIDACION REDEBAN 2025'!$B$12,'BASE LIQUIDACION REDEBAN 2025'!$B$13))))</f>
        <v>140395.6348884</v>
      </c>
      <c r="AM122" s="97">
        <f t="shared" si="1"/>
        <v>144967.87232000002</v>
      </c>
    </row>
    <row r="123" spans="1:39" s="85" customFormat="1" ht="13.15">
      <c r="A123" s="171" t="s">
        <v>68</v>
      </c>
      <c r="B123" s="10" t="str">
        <f>VLOOKUP(A123,'CENTRO DE COSTOS'!A:D,4,FALSE)</f>
        <v>WILLIAM ASDRUBAL ROZO ROZO</v>
      </c>
      <c r="C123" s="10" t="str">
        <f>VLOOKUP(A123,'CENTRO DE COSTOS'!A:D,2,FALSE)</f>
        <v>0004-0004</v>
      </c>
      <c r="D123" s="171">
        <v>11001</v>
      </c>
      <c r="E123" s="171">
        <v>2253110</v>
      </c>
      <c r="F123" s="171">
        <v>53101</v>
      </c>
      <c r="G123" s="171" t="s">
        <v>298</v>
      </c>
      <c r="H123" s="171" t="s">
        <v>68</v>
      </c>
      <c r="I123" s="171" t="s">
        <v>3947</v>
      </c>
      <c r="J123" s="10" t="s">
        <v>167</v>
      </c>
      <c r="K123" s="171">
        <v>2253110</v>
      </c>
      <c r="L123" s="171" t="s">
        <v>3948</v>
      </c>
      <c r="M123" s="172">
        <v>45812.503472222219</v>
      </c>
      <c r="N123" s="172">
        <v>45813.444456018522</v>
      </c>
      <c r="O123" s="171" t="s">
        <v>3171</v>
      </c>
      <c r="P123" s="171" t="s">
        <v>3172</v>
      </c>
      <c r="Q123" s="171" t="s">
        <v>177</v>
      </c>
      <c r="R123" s="72" t="s">
        <v>3949</v>
      </c>
      <c r="S123" s="178" t="s">
        <v>3174</v>
      </c>
      <c r="T123" s="187" t="s">
        <v>3190</v>
      </c>
      <c r="U123" s="187" t="s">
        <v>3276</v>
      </c>
      <c r="V123" s="187" t="s">
        <v>3277</v>
      </c>
      <c r="W123" s="187" t="s">
        <v>3185</v>
      </c>
      <c r="X123" s="187">
        <v>0</v>
      </c>
      <c r="Y123" s="187">
        <v>0</v>
      </c>
      <c r="Z123" s="187">
        <v>0</v>
      </c>
      <c r="AA123" s="187">
        <v>0</v>
      </c>
      <c r="AB123" s="200" t="s">
        <v>3278</v>
      </c>
      <c r="AC123" s="72" t="s">
        <v>3950</v>
      </c>
      <c r="AD123" s="72">
        <v>0</v>
      </c>
      <c r="AE123" s="72">
        <v>0</v>
      </c>
      <c r="AF123" s="171" t="s">
        <v>25</v>
      </c>
      <c r="AG123" s="171" t="s">
        <v>189</v>
      </c>
      <c r="AH123" s="171">
        <v>1</v>
      </c>
      <c r="AI123" s="171">
        <v>0</v>
      </c>
      <c r="AJ123" s="72" t="s">
        <v>1288</v>
      </c>
      <c r="AK123" s="97">
        <f>IF(Q123="SOPORTE_TELEFÓNICO",'BASE LIQUIDACION REDEBAN 2025'!$B$19,IF(Q123="ENVÍO",'BASE LIQUIDACION REDEBAN 2025'!$C$2,IF(AF123="TIPO I",'BASE LIQUIDACION REDEBAN 2025'!$C$2,IF(AF123="TIPO II",'BASE LIQUIDACION REDEBAN 2025'!$C$3,IF(AF123="TIPO III",'BASE LIQUIDACION REDEBAN 2025'!$C$4,IF(AF123="TIPO IV",'BASE LIQUIDACION REDEBAN 2025'!$C$5,IF(AG123="AEREO",'BASE LIQUIDACION REDEBAN 2025'!$B$6,'BASE LIQUIDACION REDEBAN 2025'!$C$5)))))))</f>
        <v>65960.072302</v>
      </c>
      <c r="AL123" s="97">
        <f>IF(OR(Q123="SOPORTE_TELEFÓNICO",Q123="ENVÍO"),0,IF(AF123="TIPO I",'BASE LIQUIDACION REDEBAN 2025'!$B$10,IF(AF123="TIPO II",'BASE LIQUIDACION REDEBAN 2025'!$B$11,IF(AF123="TIPO III",'BASE LIQUIDACION REDEBAN 2025'!$B$12,'BASE LIQUIDACION REDEBAN 2025'!$B$13))))</f>
        <v>75096.394270399993</v>
      </c>
      <c r="AM123" s="97">
        <f t="shared" si="1"/>
        <v>65960.072302</v>
      </c>
    </row>
    <row r="124" spans="1:39" s="85" customFormat="1" ht="13.15">
      <c r="A124" s="171" t="s">
        <v>90</v>
      </c>
      <c r="B124" s="10" t="str">
        <f>VLOOKUP(A124,'CENTRO DE COSTOS'!A:D,4,FALSE)</f>
        <v>JUAN SEBASTIÁN RÍOS CASTRILLÓN</v>
      </c>
      <c r="C124" s="10" t="str">
        <f>VLOOKUP(A124,'CENTRO DE COSTOS'!A:D,2,FALSE)</f>
        <v>0004-0005</v>
      </c>
      <c r="D124" s="171">
        <v>5001</v>
      </c>
      <c r="E124" s="171">
        <v>2253113</v>
      </c>
      <c r="F124" s="171">
        <v>74712</v>
      </c>
      <c r="G124" s="171" t="s">
        <v>290</v>
      </c>
      <c r="H124" s="171" t="s">
        <v>90</v>
      </c>
      <c r="I124" s="171" t="s">
        <v>3951</v>
      </c>
      <c r="J124" s="10" t="s">
        <v>167</v>
      </c>
      <c r="K124" s="171">
        <v>2253113</v>
      </c>
      <c r="L124" s="171" t="s">
        <v>3952</v>
      </c>
      <c r="M124" s="172">
        <v>45812.506944444445</v>
      </c>
      <c r="N124" s="172">
        <v>45813.446296296293</v>
      </c>
      <c r="O124" s="171" t="s">
        <v>3171</v>
      </c>
      <c r="P124" s="171" t="s">
        <v>3172</v>
      </c>
      <c r="Q124" s="171" t="s">
        <v>177</v>
      </c>
      <c r="R124" s="72" t="s">
        <v>3953</v>
      </c>
      <c r="S124" s="178" t="s">
        <v>3174</v>
      </c>
      <c r="T124" s="187" t="s">
        <v>3190</v>
      </c>
      <c r="U124" s="187" t="s">
        <v>3213</v>
      </c>
      <c r="V124" s="187" t="s">
        <v>3345</v>
      </c>
      <c r="W124" s="187" t="s">
        <v>3185</v>
      </c>
      <c r="X124" s="187">
        <v>0</v>
      </c>
      <c r="Y124" s="187">
        <v>0</v>
      </c>
      <c r="Z124" s="187">
        <v>0</v>
      </c>
      <c r="AA124" s="187">
        <v>0</v>
      </c>
      <c r="AB124" s="200">
        <v>0</v>
      </c>
      <c r="AC124" s="72" t="s">
        <v>3954</v>
      </c>
      <c r="AD124" s="72">
        <v>0</v>
      </c>
      <c r="AE124" s="72">
        <v>0</v>
      </c>
      <c r="AF124" s="171" t="s">
        <v>25</v>
      </c>
      <c r="AG124" s="171" t="s">
        <v>189</v>
      </c>
      <c r="AH124" s="171">
        <v>1</v>
      </c>
      <c r="AI124" s="171">
        <v>0</v>
      </c>
      <c r="AJ124" s="72" t="s">
        <v>419</v>
      </c>
      <c r="AK124" s="97">
        <f>IF(Q124="SOPORTE_TELEFÓNICO",'BASE LIQUIDACION REDEBAN 2025'!$B$19,IF(Q124="ENVÍO",'BASE LIQUIDACION REDEBAN 2025'!$C$2,IF(AF124="TIPO I",'BASE LIQUIDACION REDEBAN 2025'!$C$2,IF(AF124="TIPO II",'BASE LIQUIDACION REDEBAN 2025'!$C$3,IF(AF124="TIPO III",'BASE LIQUIDACION REDEBAN 2025'!$C$4,IF(AF124="TIPO IV",'BASE LIQUIDACION REDEBAN 2025'!$C$5,IF(AG124="AEREO",'BASE LIQUIDACION REDEBAN 2025'!$B$6,'BASE LIQUIDACION REDEBAN 2025'!$C$5)))))))</f>
        <v>65960.072302</v>
      </c>
      <c r="AL124" s="97">
        <f>IF(OR(Q124="SOPORTE_TELEFÓNICO",Q124="ENVÍO"),0,IF(AF124="TIPO I",'BASE LIQUIDACION REDEBAN 2025'!$B$10,IF(AF124="TIPO II",'BASE LIQUIDACION REDEBAN 2025'!$B$11,IF(AF124="TIPO III",'BASE LIQUIDACION REDEBAN 2025'!$B$12,'BASE LIQUIDACION REDEBAN 2025'!$B$13))))</f>
        <v>75096.394270399993</v>
      </c>
      <c r="AM124" s="97">
        <f t="shared" si="1"/>
        <v>65960.072302</v>
      </c>
    </row>
    <row r="125" spans="1:39" s="85" customFormat="1" ht="13.15">
      <c r="A125" s="171" t="s">
        <v>64</v>
      </c>
      <c r="B125" s="10" t="str">
        <f>VLOOKUP(A125,'CENTRO DE COSTOS'!A:D,4,FALSE)</f>
        <v>JOSE MAURICIO HERNANDEZ ROJAS</v>
      </c>
      <c r="C125" s="10" t="str">
        <f>VLOOKUP(A125,'CENTRO DE COSTOS'!A:D,2,FALSE)</f>
        <v>0004-0001</v>
      </c>
      <c r="D125" s="171">
        <v>8001</v>
      </c>
      <c r="E125" s="171">
        <v>2254510</v>
      </c>
      <c r="F125" s="171">
        <v>59821</v>
      </c>
      <c r="G125" s="171" t="s">
        <v>277</v>
      </c>
      <c r="H125" s="171" t="s">
        <v>64</v>
      </c>
      <c r="I125" s="171" t="s">
        <v>3955</v>
      </c>
      <c r="J125" s="10" t="s">
        <v>167</v>
      </c>
      <c r="K125" s="171">
        <v>2254510</v>
      </c>
      <c r="L125" s="171" t="s">
        <v>3956</v>
      </c>
      <c r="M125" s="172">
        <v>45812.634722222225</v>
      </c>
      <c r="N125" s="172">
        <v>45813.449050925927</v>
      </c>
      <c r="O125" s="171" t="s">
        <v>3171</v>
      </c>
      <c r="P125" s="171" t="s">
        <v>3172</v>
      </c>
      <c r="Q125" s="171" t="s">
        <v>177</v>
      </c>
      <c r="R125" s="72" t="s">
        <v>3957</v>
      </c>
      <c r="S125" s="178" t="s">
        <v>3174</v>
      </c>
      <c r="T125" s="187" t="s">
        <v>3190</v>
      </c>
      <c r="U125" s="187" t="s">
        <v>3197</v>
      </c>
      <c r="V125" s="187" t="s">
        <v>3753</v>
      </c>
      <c r="W125" s="187" t="s">
        <v>3215</v>
      </c>
      <c r="X125" s="187">
        <v>0</v>
      </c>
      <c r="Y125" s="187" t="s">
        <v>3402</v>
      </c>
      <c r="Z125" s="187">
        <v>0</v>
      </c>
      <c r="AA125" s="187">
        <v>0</v>
      </c>
      <c r="AB125" s="200">
        <v>0</v>
      </c>
      <c r="AC125" s="72" t="s">
        <v>3958</v>
      </c>
      <c r="AD125" s="72" t="s">
        <v>3959</v>
      </c>
      <c r="AE125" s="72" t="s">
        <v>3960</v>
      </c>
      <c r="AF125" s="171" t="s">
        <v>25</v>
      </c>
      <c r="AG125" s="171" t="s">
        <v>189</v>
      </c>
      <c r="AH125" s="171">
        <v>1</v>
      </c>
      <c r="AI125" s="171">
        <v>0</v>
      </c>
      <c r="AJ125" s="72" t="s">
        <v>280</v>
      </c>
      <c r="AK125" s="97">
        <f>IF(Q125="SOPORTE_TELEFÓNICO",'BASE LIQUIDACION REDEBAN 2025'!$B$19,IF(Q125="ENVÍO",'BASE LIQUIDACION REDEBAN 2025'!$C$2,IF(AF125="TIPO I",'BASE LIQUIDACION REDEBAN 2025'!$C$2,IF(AF125="TIPO II",'BASE LIQUIDACION REDEBAN 2025'!$C$3,IF(AF125="TIPO III",'BASE LIQUIDACION REDEBAN 2025'!$C$4,IF(AF125="TIPO IV",'BASE LIQUIDACION REDEBAN 2025'!$C$5,IF(AG125="AEREO",'BASE LIQUIDACION REDEBAN 2025'!$B$6,'BASE LIQUIDACION REDEBAN 2025'!$C$5)))))))</f>
        <v>65960.072302</v>
      </c>
      <c r="AL125" s="97">
        <f>IF(OR(Q125="SOPORTE_TELEFÓNICO",Q125="ENVÍO"),0,IF(AF125="TIPO I",'BASE LIQUIDACION REDEBAN 2025'!$B$10,IF(AF125="TIPO II",'BASE LIQUIDACION REDEBAN 2025'!$B$11,IF(AF125="TIPO III",'BASE LIQUIDACION REDEBAN 2025'!$B$12,'BASE LIQUIDACION REDEBAN 2025'!$B$13))))</f>
        <v>75096.394270399993</v>
      </c>
      <c r="AM125" s="97">
        <f t="shared" si="1"/>
        <v>65960.072302</v>
      </c>
    </row>
    <row r="126" spans="1:39" s="85" customFormat="1" ht="13.15">
      <c r="A126" s="171" t="s">
        <v>92</v>
      </c>
      <c r="B126" s="10" t="str">
        <f>VLOOKUP(A126,'CENTRO DE COSTOS'!A:D,4,FALSE)</f>
        <v>KEVIN ALEXIS CORZO BUSTOS</v>
      </c>
      <c r="C126" s="10" t="str">
        <f>VLOOKUP(A126,'CENTRO DE COSTOS'!A:D,2,FALSE)</f>
        <v>0004-0007</v>
      </c>
      <c r="D126" s="171">
        <v>18001</v>
      </c>
      <c r="E126" s="171">
        <v>2252752</v>
      </c>
      <c r="F126" s="171">
        <v>76268</v>
      </c>
      <c r="G126" s="171" t="s">
        <v>1649</v>
      </c>
      <c r="H126" s="171" t="s">
        <v>82</v>
      </c>
      <c r="I126" s="171" t="s">
        <v>3961</v>
      </c>
      <c r="J126" s="10" t="s">
        <v>167</v>
      </c>
      <c r="K126" s="171">
        <v>2252752</v>
      </c>
      <c r="L126" s="171" t="s">
        <v>3962</v>
      </c>
      <c r="M126" s="172">
        <v>45812.48541666667</v>
      </c>
      <c r="N126" s="172">
        <v>45813.450775462959</v>
      </c>
      <c r="O126" s="171" t="s">
        <v>3171</v>
      </c>
      <c r="P126" s="171" t="s">
        <v>3172</v>
      </c>
      <c r="Q126" s="171" t="s">
        <v>177</v>
      </c>
      <c r="R126" s="72" t="s">
        <v>3963</v>
      </c>
      <c r="S126" s="178" t="s">
        <v>3174</v>
      </c>
      <c r="T126" s="187" t="s">
        <v>3190</v>
      </c>
      <c r="U126" s="187" t="s">
        <v>3964</v>
      </c>
      <c r="V126" s="187" t="s">
        <v>3252</v>
      </c>
      <c r="W126" s="187" t="s">
        <v>3185</v>
      </c>
      <c r="X126" s="187">
        <v>0</v>
      </c>
      <c r="Y126" s="187">
        <v>0</v>
      </c>
      <c r="Z126" s="187">
        <v>0</v>
      </c>
      <c r="AA126" s="187">
        <v>0</v>
      </c>
      <c r="AB126" s="200">
        <v>0</v>
      </c>
      <c r="AC126" s="72" t="s">
        <v>3965</v>
      </c>
      <c r="AD126" s="72">
        <v>0</v>
      </c>
      <c r="AE126" s="72">
        <v>0</v>
      </c>
      <c r="AF126" s="171" t="s">
        <v>32</v>
      </c>
      <c r="AG126" s="171" t="s">
        <v>189</v>
      </c>
      <c r="AH126" s="171">
        <v>1</v>
      </c>
      <c r="AI126" s="171">
        <v>0</v>
      </c>
      <c r="AJ126" s="72" t="s">
        <v>1653</v>
      </c>
      <c r="AK126" s="97">
        <f>IF(Q126="SOPORTE_TELEFÓNICO",'BASE LIQUIDACION REDEBAN 2025'!$B$19,IF(Q126="ENVÍO",'BASE LIQUIDACION REDEBAN 2025'!$C$2,IF(AF126="TIPO I",'BASE LIQUIDACION REDEBAN 2025'!$C$2,IF(AF126="TIPO II",'BASE LIQUIDACION REDEBAN 2025'!$C$3,IF(AF126="TIPO III",'BASE LIQUIDACION REDEBAN 2025'!$C$4,IF(AF126="TIPO IV",'BASE LIQUIDACION REDEBAN 2025'!$C$5,IF(AG126="AEREO",'BASE LIQUIDACION REDEBAN 2025'!$B$6,'BASE LIQUIDACION REDEBAN 2025'!$C$5)))))))</f>
        <v>479588.87655000004</v>
      </c>
      <c r="AL126" s="97">
        <f>IF(OR(Q126="SOPORTE_TELEFÓNICO",Q126="ENVÍO"),0,IF(AF126="TIPO I",'BASE LIQUIDACION REDEBAN 2025'!$B$10,IF(AF126="TIPO II",'BASE LIQUIDACION REDEBAN 2025'!$B$11,IF(AF126="TIPO III",'BASE LIQUIDACION REDEBAN 2025'!$B$12,'BASE LIQUIDACION REDEBAN 2025'!$B$13))))</f>
        <v>196536.5258152</v>
      </c>
      <c r="AM126" s="97">
        <f t="shared" si="1"/>
        <v>479588.87655000004</v>
      </c>
    </row>
    <row r="127" spans="1:39" s="85" customFormat="1" ht="13.15">
      <c r="A127" s="171" t="s">
        <v>64</v>
      </c>
      <c r="B127" s="10" t="str">
        <f>VLOOKUP(A127,'CENTRO DE COSTOS'!A:D,4,FALSE)</f>
        <v>JOSE MAURICIO HERNANDEZ ROJAS</v>
      </c>
      <c r="C127" s="10" t="str">
        <f>VLOOKUP(A127,'CENTRO DE COSTOS'!A:D,2,FALSE)</f>
        <v>0004-0001</v>
      </c>
      <c r="D127" s="171">
        <v>8758</v>
      </c>
      <c r="E127" s="171">
        <v>2252444</v>
      </c>
      <c r="F127" s="171">
        <v>36858</v>
      </c>
      <c r="G127" s="171" t="s">
        <v>277</v>
      </c>
      <c r="H127" s="171" t="s">
        <v>3966</v>
      </c>
      <c r="I127" s="171" t="s">
        <v>3967</v>
      </c>
      <c r="J127" s="10" t="s">
        <v>167</v>
      </c>
      <c r="K127" s="171">
        <v>2252444</v>
      </c>
      <c r="L127" s="171" t="s">
        <v>3968</v>
      </c>
      <c r="M127" s="172">
        <v>45812.467361111114</v>
      </c>
      <c r="N127" s="172">
        <v>45813.452835648146</v>
      </c>
      <c r="O127" s="171" t="s">
        <v>3171</v>
      </c>
      <c r="P127" s="171" t="s">
        <v>3172</v>
      </c>
      <c r="Q127" s="171" t="s">
        <v>177</v>
      </c>
      <c r="R127" s="72" t="s">
        <v>3969</v>
      </c>
      <c r="S127" s="178" t="s">
        <v>3174</v>
      </c>
      <c r="T127" s="187" t="s">
        <v>3190</v>
      </c>
      <c r="U127" s="187" t="s">
        <v>3357</v>
      </c>
      <c r="V127" s="187" t="s">
        <v>3192</v>
      </c>
      <c r="W127" s="187" t="s">
        <v>3215</v>
      </c>
      <c r="X127" s="187" t="s">
        <v>3503</v>
      </c>
      <c r="Y127" s="187">
        <v>0</v>
      </c>
      <c r="Z127" s="187">
        <v>0</v>
      </c>
      <c r="AA127" s="187">
        <v>0</v>
      </c>
      <c r="AB127" s="200">
        <v>0</v>
      </c>
      <c r="AC127" s="72" t="s">
        <v>3970</v>
      </c>
      <c r="AD127" s="72" t="s">
        <v>3971</v>
      </c>
      <c r="AE127" s="72" t="s">
        <v>3972</v>
      </c>
      <c r="AF127" s="171" t="s">
        <v>25</v>
      </c>
      <c r="AG127" s="171" t="s">
        <v>189</v>
      </c>
      <c r="AH127" s="171">
        <v>1</v>
      </c>
      <c r="AI127" s="171">
        <v>0</v>
      </c>
      <c r="AJ127" s="72" t="s">
        <v>2236</v>
      </c>
      <c r="AK127" s="97">
        <f>IF(Q127="SOPORTE_TELEFÓNICO",'BASE LIQUIDACION REDEBAN 2025'!$B$19,IF(Q127="ENVÍO",'BASE LIQUIDACION REDEBAN 2025'!$C$2,IF(AF127="TIPO I",'BASE LIQUIDACION REDEBAN 2025'!$C$2,IF(AF127="TIPO II",'BASE LIQUIDACION REDEBAN 2025'!$C$3,IF(AF127="TIPO III",'BASE LIQUIDACION REDEBAN 2025'!$C$4,IF(AF127="TIPO IV",'BASE LIQUIDACION REDEBAN 2025'!$C$5,IF(AG127="AEREO",'BASE LIQUIDACION REDEBAN 2025'!$B$6,'BASE LIQUIDACION REDEBAN 2025'!$C$5)))))))</f>
        <v>65960.072302</v>
      </c>
      <c r="AL127" s="97">
        <f>IF(OR(Q127="SOPORTE_TELEFÓNICO",Q127="ENVÍO"),0,IF(AF127="TIPO I",'BASE LIQUIDACION REDEBAN 2025'!$B$10,IF(AF127="TIPO II",'BASE LIQUIDACION REDEBAN 2025'!$B$11,IF(AF127="TIPO III",'BASE LIQUIDACION REDEBAN 2025'!$B$12,'BASE LIQUIDACION REDEBAN 2025'!$B$13))))</f>
        <v>75096.394270399993</v>
      </c>
      <c r="AM127" s="97">
        <f t="shared" si="1"/>
        <v>65960.072302</v>
      </c>
    </row>
    <row r="128" spans="1:39" s="85" customFormat="1" ht="13.15">
      <c r="A128" s="171" t="s">
        <v>68</v>
      </c>
      <c r="B128" s="10" t="str">
        <f>VLOOKUP(A128,'CENTRO DE COSTOS'!A:D,4,FALSE)</f>
        <v>WILLIAM ASDRUBAL ROZO ROZO</v>
      </c>
      <c r="C128" s="10" t="str">
        <f>VLOOKUP(A128,'CENTRO DE COSTOS'!A:D,2,FALSE)</f>
        <v>0004-0004</v>
      </c>
      <c r="D128" s="171">
        <v>11001</v>
      </c>
      <c r="E128" s="171">
        <v>2252467</v>
      </c>
      <c r="F128" s="171">
        <v>40268</v>
      </c>
      <c r="G128" s="171" t="s">
        <v>298</v>
      </c>
      <c r="H128" s="171" t="s">
        <v>68</v>
      </c>
      <c r="I128" s="171" t="s">
        <v>3973</v>
      </c>
      <c r="J128" s="10" t="s">
        <v>167</v>
      </c>
      <c r="K128" s="171">
        <v>2252467</v>
      </c>
      <c r="L128" s="171" t="s">
        <v>3974</v>
      </c>
      <c r="M128" s="172">
        <v>45812.470833333333</v>
      </c>
      <c r="N128" s="172">
        <v>45813.455277777779</v>
      </c>
      <c r="O128" s="171" t="s">
        <v>3171</v>
      </c>
      <c r="P128" s="171" t="s">
        <v>3172</v>
      </c>
      <c r="Q128" s="171" t="s">
        <v>177</v>
      </c>
      <c r="R128" s="72" t="s">
        <v>3975</v>
      </c>
      <c r="S128" s="178" t="s">
        <v>3174</v>
      </c>
      <c r="T128" s="187" t="s">
        <v>3190</v>
      </c>
      <c r="U128" s="187" t="s">
        <v>3191</v>
      </c>
      <c r="V128" s="187" t="s">
        <v>3192</v>
      </c>
      <c r="W128" s="187" t="s">
        <v>3215</v>
      </c>
      <c r="X128" s="187" t="s">
        <v>3245</v>
      </c>
      <c r="Y128" s="187">
        <v>0</v>
      </c>
      <c r="Z128" s="187">
        <v>0</v>
      </c>
      <c r="AA128" s="187">
        <v>0</v>
      </c>
      <c r="AB128" s="200">
        <v>0</v>
      </c>
      <c r="AC128" s="72" t="s">
        <v>3976</v>
      </c>
      <c r="AD128" s="72" t="s">
        <v>3977</v>
      </c>
      <c r="AE128" s="72" t="s">
        <v>3978</v>
      </c>
      <c r="AF128" s="171" t="s">
        <v>25</v>
      </c>
      <c r="AG128" s="171" t="s">
        <v>189</v>
      </c>
      <c r="AH128" s="171">
        <v>1</v>
      </c>
      <c r="AI128" s="171">
        <v>0</v>
      </c>
      <c r="AJ128" s="72" t="s">
        <v>778</v>
      </c>
      <c r="AK128" s="97">
        <f>IF(Q128="SOPORTE_TELEFÓNICO",'BASE LIQUIDACION REDEBAN 2025'!$B$19,IF(Q128="ENVÍO",'BASE LIQUIDACION REDEBAN 2025'!$C$2,IF(AF128="TIPO I",'BASE LIQUIDACION REDEBAN 2025'!$C$2,IF(AF128="TIPO II",'BASE LIQUIDACION REDEBAN 2025'!$C$3,IF(AF128="TIPO III",'BASE LIQUIDACION REDEBAN 2025'!$C$4,IF(AF128="TIPO IV",'BASE LIQUIDACION REDEBAN 2025'!$C$5,IF(AG128="AEREO",'BASE LIQUIDACION REDEBAN 2025'!$B$6,'BASE LIQUIDACION REDEBAN 2025'!$C$5)))))))</f>
        <v>65960.072302</v>
      </c>
      <c r="AL128" s="97">
        <f>IF(OR(Q128="SOPORTE_TELEFÓNICO",Q128="ENVÍO"),0,IF(AF128="TIPO I",'BASE LIQUIDACION REDEBAN 2025'!$B$10,IF(AF128="TIPO II",'BASE LIQUIDACION REDEBAN 2025'!$B$11,IF(AF128="TIPO III",'BASE LIQUIDACION REDEBAN 2025'!$B$12,'BASE LIQUIDACION REDEBAN 2025'!$B$13))))</f>
        <v>75096.394270399993</v>
      </c>
      <c r="AM128" s="97">
        <f t="shared" si="1"/>
        <v>65960.072302</v>
      </c>
    </row>
    <row r="129" spans="1:39" s="85" customFormat="1" ht="13.15">
      <c r="A129" s="171" t="s">
        <v>90</v>
      </c>
      <c r="B129" s="10" t="str">
        <f>VLOOKUP(A129,'CENTRO DE COSTOS'!A:D,4,FALSE)</f>
        <v>JUAN SEBASTIÁN RÍOS CASTRILLÓN</v>
      </c>
      <c r="C129" s="10" t="str">
        <f>VLOOKUP(A129,'CENTRO DE COSTOS'!A:D,2,FALSE)</f>
        <v>0004-0005</v>
      </c>
      <c r="D129" s="171">
        <v>5615</v>
      </c>
      <c r="E129" s="171">
        <v>2252583</v>
      </c>
      <c r="F129" s="171">
        <v>68770</v>
      </c>
      <c r="G129" s="171" t="s">
        <v>290</v>
      </c>
      <c r="H129" s="171" t="s">
        <v>1015</v>
      </c>
      <c r="I129" s="171" t="s">
        <v>3979</v>
      </c>
      <c r="J129" s="10" t="s">
        <v>167</v>
      </c>
      <c r="K129" s="171">
        <v>2252583</v>
      </c>
      <c r="L129" s="171" t="s">
        <v>3980</v>
      </c>
      <c r="M129" s="172">
        <v>45812.478472222225</v>
      </c>
      <c r="N129" s="172">
        <v>45813.458506944444</v>
      </c>
      <c r="O129" s="171" t="s">
        <v>3171</v>
      </c>
      <c r="P129" s="171" t="s">
        <v>3172</v>
      </c>
      <c r="Q129" s="171" t="s">
        <v>177</v>
      </c>
      <c r="R129" s="72" t="s">
        <v>3981</v>
      </c>
      <c r="S129" s="178" t="s">
        <v>3174</v>
      </c>
      <c r="T129" s="187" t="s">
        <v>3190</v>
      </c>
      <c r="U129" s="187" t="s">
        <v>3331</v>
      </c>
      <c r="V129" s="187" t="s">
        <v>3192</v>
      </c>
      <c r="W129" s="187" t="s">
        <v>3215</v>
      </c>
      <c r="X129" s="187">
        <v>0</v>
      </c>
      <c r="Y129" s="187">
        <v>0</v>
      </c>
      <c r="Z129" s="187">
        <v>0</v>
      </c>
      <c r="AA129" s="187" t="s">
        <v>3332</v>
      </c>
      <c r="AB129" s="200">
        <v>0</v>
      </c>
      <c r="AC129" s="72" t="s">
        <v>3982</v>
      </c>
      <c r="AD129" s="72" t="s">
        <v>3983</v>
      </c>
      <c r="AE129" s="72">
        <v>1109088</v>
      </c>
      <c r="AF129" s="171" t="s">
        <v>28</v>
      </c>
      <c r="AG129" s="171" t="s">
        <v>189</v>
      </c>
      <c r="AH129" s="171">
        <v>1</v>
      </c>
      <c r="AI129" s="171">
        <v>0</v>
      </c>
      <c r="AJ129" s="72" t="s">
        <v>3666</v>
      </c>
      <c r="AK129" s="97">
        <f>IF(Q129="SOPORTE_TELEFÓNICO",'BASE LIQUIDACION REDEBAN 2025'!$B$19,IF(Q129="ENVÍO",'BASE LIQUIDACION REDEBAN 2025'!$C$2,IF(AF129="TIPO I",'BASE LIQUIDACION REDEBAN 2025'!$C$2,IF(AF129="TIPO II",'BASE LIQUIDACION REDEBAN 2025'!$C$3,IF(AF129="TIPO III",'BASE LIQUIDACION REDEBAN 2025'!$C$4,IF(AF129="TIPO IV",'BASE LIQUIDACION REDEBAN 2025'!$C$5,IF(AG129="AEREO",'BASE LIQUIDACION REDEBAN 2025'!$B$6,'BASE LIQUIDACION REDEBAN 2025'!$C$5)))))))</f>
        <v>144967.87232000002</v>
      </c>
      <c r="AL129" s="97">
        <f>IF(OR(Q129="SOPORTE_TELEFÓNICO",Q129="ENVÍO"),0,IF(AF129="TIPO I",'BASE LIQUIDACION REDEBAN 2025'!$B$10,IF(AF129="TIPO II",'BASE LIQUIDACION REDEBAN 2025'!$B$11,IF(AF129="TIPO III",'BASE LIQUIDACION REDEBAN 2025'!$B$12,'BASE LIQUIDACION REDEBAN 2025'!$B$13))))</f>
        <v>140395.6348884</v>
      </c>
      <c r="AM129" s="97">
        <f t="shared" si="1"/>
        <v>144967.87232000002</v>
      </c>
    </row>
    <row r="130" spans="1:39" s="85" customFormat="1" ht="13.15">
      <c r="A130" s="171" t="s">
        <v>90</v>
      </c>
      <c r="B130" s="10" t="str">
        <f>VLOOKUP(A130,'CENTRO DE COSTOS'!A:D,4,FALSE)</f>
        <v>JUAN SEBASTIÁN RÍOS CASTRILLÓN</v>
      </c>
      <c r="C130" s="10" t="str">
        <f>VLOOKUP(A130,'CENTRO DE COSTOS'!A:D,2,FALSE)</f>
        <v>0004-0005</v>
      </c>
      <c r="D130" s="171">
        <v>5670</v>
      </c>
      <c r="E130" s="171">
        <v>2238722</v>
      </c>
      <c r="F130" s="171">
        <v>14643</v>
      </c>
      <c r="G130" s="171" t="s">
        <v>290</v>
      </c>
      <c r="H130" s="171" t="s">
        <v>3984</v>
      </c>
      <c r="I130" s="171" t="s">
        <v>3985</v>
      </c>
      <c r="J130" s="10" t="s">
        <v>167</v>
      </c>
      <c r="K130" s="171">
        <v>2238722</v>
      </c>
      <c r="L130" s="171" t="s">
        <v>3986</v>
      </c>
      <c r="M130" s="172">
        <v>45808.654861111114</v>
      </c>
      <c r="N130" s="172">
        <v>45813.459976851853</v>
      </c>
      <c r="O130" s="171" t="s">
        <v>3171</v>
      </c>
      <c r="P130" s="171" t="s">
        <v>3172</v>
      </c>
      <c r="Q130" s="171" t="s">
        <v>177</v>
      </c>
      <c r="R130" s="72" t="s">
        <v>3987</v>
      </c>
      <c r="S130" s="178" t="s">
        <v>3174</v>
      </c>
      <c r="T130" s="187" t="s">
        <v>3190</v>
      </c>
      <c r="U130" s="187" t="s">
        <v>3284</v>
      </c>
      <c r="V130" s="187" t="s">
        <v>3284</v>
      </c>
      <c r="W130" s="187" t="s">
        <v>3215</v>
      </c>
      <c r="X130" s="187" t="s">
        <v>3988</v>
      </c>
      <c r="Y130" s="187">
        <v>0</v>
      </c>
      <c r="Z130" s="187">
        <v>0</v>
      </c>
      <c r="AA130" s="187">
        <v>0</v>
      </c>
      <c r="AB130" s="200">
        <v>0</v>
      </c>
      <c r="AC130" s="72" t="s">
        <v>3989</v>
      </c>
      <c r="AD130" s="72" t="s">
        <v>3990</v>
      </c>
      <c r="AE130" s="72" t="s">
        <v>3991</v>
      </c>
      <c r="AF130" s="171" t="s">
        <v>30</v>
      </c>
      <c r="AG130" s="171" t="s">
        <v>189</v>
      </c>
      <c r="AH130" s="171">
        <v>1</v>
      </c>
      <c r="AI130" s="171">
        <v>0</v>
      </c>
      <c r="AJ130" s="72" t="s">
        <v>340</v>
      </c>
      <c r="AK130" s="97">
        <f>IF(Q130="SOPORTE_TELEFÓNICO",'BASE LIQUIDACION REDEBAN 2025'!$B$19,IF(Q130="ENVÍO",'BASE LIQUIDACION REDEBAN 2025'!$C$2,IF(AF130="TIPO I",'BASE LIQUIDACION REDEBAN 2025'!$C$2,IF(AF130="TIPO II",'BASE LIQUIDACION REDEBAN 2025'!$C$3,IF(AF130="TIPO III",'BASE LIQUIDACION REDEBAN 2025'!$C$4,IF(AF130="TIPO IV",'BASE LIQUIDACION REDEBAN 2025'!$C$5,IF(AG130="AEREO",'BASE LIQUIDACION REDEBAN 2025'!$B$6,'BASE LIQUIDACION REDEBAN 2025'!$C$5)))))))</f>
        <v>275728.78077800001</v>
      </c>
      <c r="AL130" s="97">
        <f>IF(OR(Q130="SOPORTE_TELEFÓNICO",Q130="ENVÍO"),0,IF(AF130="TIPO I",'BASE LIQUIDACION REDEBAN 2025'!$B$10,IF(AF130="TIPO II",'BASE LIQUIDACION REDEBAN 2025'!$B$11,IF(AF130="TIPO III",'BASE LIQUIDACION REDEBAN 2025'!$B$12,'BASE LIQUIDACION REDEBAN 2025'!$B$13))))</f>
        <v>196536.5258152</v>
      </c>
      <c r="AM130" s="97">
        <f t="shared" si="1"/>
        <v>275728.78077800001</v>
      </c>
    </row>
    <row r="131" spans="1:39" s="85" customFormat="1" ht="13.15">
      <c r="A131" s="171" t="s">
        <v>81</v>
      </c>
      <c r="B131" s="10" t="str">
        <f>VLOOKUP(A131,'CENTRO DE COSTOS'!A:D,4,FALSE)</f>
        <v>MIGUEL JULIÁN HERNÁNDEZ GUARÍN</v>
      </c>
      <c r="C131" s="10" t="str">
        <f>VLOOKUP(A131,'CENTRO DE COSTOS'!A:D,2,FALSE)</f>
        <v>0004-0008</v>
      </c>
      <c r="D131" s="171">
        <v>54874</v>
      </c>
      <c r="E131" s="171">
        <v>2252586</v>
      </c>
      <c r="F131" s="171">
        <v>39542</v>
      </c>
      <c r="G131" s="171" t="s">
        <v>408</v>
      </c>
      <c r="H131" s="171" t="s">
        <v>510</v>
      </c>
      <c r="I131" s="171" t="s">
        <v>3992</v>
      </c>
      <c r="J131" s="10" t="s">
        <v>167</v>
      </c>
      <c r="K131" s="171">
        <v>2252586</v>
      </c>
      <c r="L131" s="171" t="s">
        <v>3993</v>
      </c>
      <c r="M131" s="172">
        <v>45812.479166666664</v>
      </c>
      <c r="N131" s="172">
        <v>45813.464363425926</v>
      </c>
      <c r="O131" s="171" t="s">
        <v>3171</v>
      </c>
      <c r="P131" s="171" t="s">
        <v>3172</v>
      </c>
      <c r="Q131" s="171" t="s">
        <v>177</v>
      </c>
      <c r="R131" s="72" t="s">
        <v>3994</v>
      </c>
      <c r="S131" s="178" t="s">
        <v>3174</v>
      </c>
      <c r="T131" s="187" t="s">
        <v>3190</v>
      </c>
      <c r="U131" s="187" t="s">
        <v>3213</v>
      </c>
      <c r="V131" s="187" t="s">
        <v>3372</v>
      </c>
      <c r="W131" s="187" t="s">
        <v>3185</v>
      </c>
      <c r="X131" s="187">
        <v>0</v>
      </c>
      <c r="Y131" s="187">
        <v>0</v>
      </c>
      <c r="Z131" s="187">
        <v>0</v>
      </c>
      <c r="AA131" s="187">
        <v>0</v>
      </c>
      <c r="AB131" s="200">
        <v>0</v>
      </c>
      <c r="AC131" s="72" t="s">
        <v>3995</v>
      </c>
      <c r="AD131" s="72">
        <v>0</v>
      </c>
      <c r="AE131" s="72">
        <v>0</v>
      </c>
      <c r="AF131" s="171" t="s">
        <v>25</v>
      </c>
      <c r="AG131" s="171" t="s">
        <v>189</v>
      </c>
      <c r="AH131" s="171">
        <v>2</v>
      </c>
      <c r="AI131" s="171">
        <v>0</v>
      </c>
      <c r="AJ131" s="72" t="s">
        <v>987</v>
      </c>
      <c r="AK131" s="97">
        <f>IF(Q131="SOPORTE_TELEFÓNICO",'BASE LIQUIDACION REDEBAN 2025'!$B$19,IF(Q131="ENVÍO",'BASE LIQUIDACION REDEBAN 2025'!$C$2,IF(AF131="TIPO I",'BASE LIQUIDACION REDEBAN 2025'!$C$2,IF(AF131="TIPO II",'BASE LIQUIDACION REDEBAN 2025'!$C$3,IF(AF131="TIPO III",'BASE LIQUIDACION REDEBAN 2025'!$C$4,IF(AF131="TIPO IV",'BASE LIQUIDACION REDEBAN 2025'!$C$5,IF(AG131="AEREO",'BASE LIQUIDACION REDEBAN 2025'!$B$6,'BASE LIQUIDACION REDEBAN 2025'!$C$5)))))))</f>
        <v>65960.072302</v>
      </c>
      <c r="AL131" s="97">
        <f>IF(OR(Q131="SOPORTE_TELEFÓNICO",Q131="ENVÍO"),0,IF(AF131="TIPO I",'BASE LIQUIDACION REDEBAN 2025'!$B$10,IF(AF131="TIPO II",'BASE LIQUIDACION REDEBAN 2025'!$B$11,IF(AF131="TIPO III",'BASE LIQUIDACION REDEBAN 2025'!$B$12,'BASE LIQUIDACION REDEBAN 2025'!$B$13))))</f>
        <v>75096.394270399993</v>
      </c>
      <c r="AM131" s="97">
        <f t="shared" ref="AM131:AM194" si="2">IF(OR(Q131="SOPORTE_TELEFÓNICO",Q131="ENVÍO"),AK131,(AK131*AH131+AL131*AI131))</f>
        <v>131920.144604</v>
      </c>
    </row>
    <row r="132" spans="1:39" s="85" customFormat="1" ht="13.15">
      <c r="A132" s="171" t="s">
        <v>91</v>
      </c>
      <c r="B132" s="10" t="str">
        <f>VLOOKUP(A132,'CENTRO DE COSTOS'!A:D,4,FALSE)</f>
        <v>JOSE MAURICIO HERNANDEZ ROJAS</v>
      </c>
      <c r="C132" s="10" t="str">
        <f>VLOOKUP(A132,'CENTRO DE COSTOS'!A:D,2,FALSE)</f>
        <v>0004-0001</v>
      </c>
      <c r="D132" s="171">
        <v>23001</v>
      </c>
      <c r="E132" s="171">
        <v>2252740</v>
      </c>
      <c r="F132" s="171">
        <v>76143</v>
      </c>
      <c r="G132" s="171" t="s">
        <v>612</v>
      </c>
      <c r="H132" s="171" t="s">
        <v>91</v>
      </c>
      <c r="I132" s="171" t="s">
        <v>3996</v>
      </c>
      <c r="J132" s="10" t="s">
        <v>167</v>
      </c>
      <c r="K132" s="171">
        <v>2252740</v>
      </c>
      <c r="L132" s="171" t="s">
        <v>3997</v>
      </c>
      <c r="M132" s="172">
        <v>45812.48333333333</v>
      </c>
      <c r="N132" s="172">
        <v>45813.470925925925</v>
      </c>
      <c r="O132" s="171" t="s">
        <v>3171</v>
      </c>
      <c r="P132" s="171" t="s">
        <v>3172</v>
      </c>
      <c r="Q132" s="171" t="s">
        <v>177</v>
      </c>
      <c r="R132" s="72" t="s">
        <v>3998</v>
      </c>
      <c r="S132" s="178" t="s">
        <v>3174</v>
      </c>
      <c r="T132" s="187" t="s">
        <v>3190</v>
      </c>
      <c r="U132" s="187" t="s">
        <v>3213</v>
      </c>
      <c r="V132" s="187" t="s">
        <v>3314</v>
      </c>
      <c r="W132" s="187" t="s">
        <v>3215</v>
      </c>
      <c r="X132" s="187">
        <v>0</v>
      </c>
      <c r="Y132" s="187">
        <v>0</v>
      </c>
      <c r="Z132" s="187" t="s">
        <v>3482</v>
      </c>
      <c r="AA132" s="187">
        <v>0</v>
      </c>
      <c r="AB132" s="200">
        <v>0</v>
      </c>
      <c r="AC132" s="72" t="s">
        <v>3999</v>
      </c>
      <c r="AD132" s="72" t="s">
        <v>4000</v>
      </c>
      <c r="AE132" s="72" t="s">
        <v>4001</v>
      </c>
      <c r="AF132" s="171" t="s">
        <v>25</v>
      </c>
      <c r="AG132" s="171" t="s">
        <v>189</v>
      </c>
      <c r="AH132" s="171">
        <v>1</v>
      </c>
      <c r="AI132" s="171">
        <v>0</v>
      </c>
      <c r="AJ132" s="72" t="s">
        <v>616</v>
      </c>
      <c r="AK132" s="97">
        <f>IF(Q132="SOPORTE_TELEFÓNICO",'BASE LIQUIDACION REDEBAN 2025'!$B$19,IF(Q132="ENVÍO",'BASE LIQUIDACION REDEBAN 2025'!$C$2,IF(AF132="TIPO I",'BASE LIQUIDACION REDEBAN 2025'!$C$2,IF(AF132="TIPO II",'BASE LIQUIDACION REDEBAN 2025'!$C$3,IF(AF132="TIPO III",'BASE LIQUIDACION REDEBAN 2025'!$C$4,IF(AF132="TIPO IV",'BASE LIQUIDACION REDEBAN 2025'!$C$5,IF(AG132="AEREO",'BASE LIQUIDACION REDEBAN 2025'!$B$6,'BASE LIQUIDACION REDEBAN 2025'!$C$5)))))))</f>
        <v>65960.072302</v>
      </c>
      <c r="AL132" s="97">
        <f>IF(OR(Q132="SOPORTE_TELEFÓNICO",Q132="ENVÍO"),0,IF(AF132="TIPO I",'BASE LIQUIDACION REDEBAN 2025'!$B$10,IF(AF132="TIPO II",'BASE LIQUIDACION REDEBAN 2025'!$B$11,IF(AF132="TIPO III",'BASE LIQUIDACION REDEBAN 2025'!$B$12,'BASE LIQUIDACION REDEBAN 2025'!$B$13))))</f>
        <v>75096.394270399993</v>
      </c>
      <c r="AM132" s="97">
        <f t="shared" si="2"/>
        <v>65960.072302</v>
      </c>
    </row>
    <row r="133" spans="1:39" s="85" customFormat="1" ht="13.15">
      <c r="A133" s="171" t="s">
        <v>90</v>
      </c>
      <c r="B133" s="10" t="str">
        <f>VLOOKUP(A133,'CENTRO DE COSTOS'!A:D,4,FALSE)</f>
        <v>JUAN SEBASTIÁN RÍOS CASTRILLÓN</v>
      </c>
      <c r="C133" s="10" t="str">
        <f>VLOOKUP(A133,'CENTRO DE COSTOS'!A:D,2,FALSE)</f>
        <v>0004-0005</v>
      </c>
      <c r="D133" s="171">
        <v>5001</v>
      </c>
      <c r="E133" s="171">
        <v>2252825</v>
      </c>
      <c r="F133" s="171">
        <v>70411</v>
      </c>
      <c r="G133" s="171" t="s">
        <v>290</v>
      </c>
      <c r="H133" s="171" t="s">
        <v>90</v>
      </c>
      <c r="I133" s="171" t="s">
        <v>3336</v>
      </c>
      <c r="J133" s="10" t="s">
        <v>167</v>
      </c>
      <c r="K133" s="171">
        <v>2252825</v>
      </c>
      <c r="L133" s="171" t="s">
        <v>4002</v>
      </c>
      <c r="M133" s="172">
        <v>45812.486805555556</v>
      </c>
      <c r="N133" s="172">
        <v>45813.480370370373</v>
      </c>
      <c r="O133" s="171" t="s">
        <v>3171</v>
      </c>
      <c r="P133" s="171" t="s">
        <v>3172</v>
      </c>
      <c r="Q133" s="171" t="s">
        <v>177</v>
      </c>
      <c r="R133" s="72" t="s">
        <v>4003</v>
      </c>
      <c r="S133" s="178" t="s">
        <v>3174</v>
      </c>
      <c r="T133" s="187" t="s">
        <v>3190</v>
      </c>
      <c r="U133" s="187" t="s">
        <v>3197</v>
      </c>
      <c r="V133" s="187" t="s">
        <v>3753</v>
      </c>
      <c r="W133" s="187" t="s">
        <v>3215</v>
      </c>
      <c r="X133" s="187">
        <v>0</v>
      </c>
      <c r="Y133" s="187" t="s">
        <v>3402</v>
      </c>
      <c r="Z133" s="187">
        <v>0</v>
      </c>
      <c r="AA133" s="187">
        <v>0</v>
      </c>
      <c r="AB133" s="200">
        <v>0</v>
      </c>
      <c r="AC133" s="72" t="s">
        <v>3340</v>
      </c>
      <c r="AD133" s="72">
        <v>902433</v>
      </c>
      <c r="AE133" s="72" t="s">
        <v>4004</v>
      </c>
      <c r="AF133" s="171" t="s">
        <v>25</v>
      </c>
      <c r="AG133" s="171" t="s">
        <v>189</v>
      </c>
      <c r="AH133" s="171">
        <v>1</v>
      </c>
      <c r="AI133" s="171">
        <v>0</v>
      </c>
      <c r="AJ133" s="72" t="s">
        <v>3303</v>
      </c>
      <c r="AK133" s="97">
        <f>IF(Q133="SOPORTE_TELEFÓNICO",'BASE LIQUIDACION REDEBAN 2025'!$B$19,IF(Q133="ENVÍO",'BASE LIQUIDACION REDEBAN 2025'!$C$2,IF(AF133="TIPO I",'BASE LIQUIDACION REDEBAN 2025'!$C$2,IF(AF133="TIPO II",'BASE LIQUIDACION REDEBAN 2025'!$C$3,IF(AF133="TIPO III",'BASE LIQUIDACION REDEBAN 2025'!$C$4,IF(AF133="TIPO IV",'BASE LIQUIDACION REDEBAN 2025'!$C$5,IF(AG133="AEREO",'BASE LIQUIDACION REDEBAN 2025'!$B$6,'BASE LIQUIDACION REDEBAN 2025'!$C$5)))))))</f>
        <v>65960.072302</v>
      </c>
      <c r="AL133" s="97">
        <f>IF(OR(Q133="SOPORTE_TELEFÓNICO",Q133="ENVÍO"),0,IF(AF133="TIPO I",'BASE LIQUIDACION REDEBAN 2025'!$B$10,IF(AF133="TIPO II",'BASE LIQUIDACION REDEBAN 2025'!$B$11,IF(AF133="TIPO III",'BASE LIQUIDACION REDEBAN 2025'!$B$12,'BASE LIQUIDACION REDEBAN 2025'!$B$13))))</f>
        <v>75096.394270399993</v>
      </c>
      <c r="AM133" s="97">
        <f t="shared" si="2"/>
        <v>65960.072302</v>
      </c>
    </row>
    <row r="134" spans="1:39" s="85" customFormat="1" ht="13.15">
      <c r="A134" s="171" t="s">
        <v>64</v>
      </c>
      <c r="B134" s="10" t="str">
        <f>VLOOKUP(A134,'CENTRO DE COSTOS'!A:D,4,FALSE)</f>
        <v>JOSE MAURICIO HERNANDEZ ROJAS</v>
      </c>
      <c r="C134" s="10" t="str">
        <f>VLOOKUP(A134,'CENTRO DE COSTOS'!A:D,2,FALSE)</f>
        <v>0004-0001</v>
      </c>
      <c r="D134" s="171">
        <v>8001</v>
      </c>
      <c r="E134" s="171">
        <v>2253374</v>
      </c>
      <c r="F134" s="171">
        <v>40724</v>
      </c>
      <c r="G134" s="171" t="s">
        <v>277</v>
      </c>
      <c r="H134" s="171" t="s">
        <v>64</v>
      </c>
      <c r="I134" s="171" t="s">
        <v>4005</v>
      </c>
      <c r="J134" s="10" t="s">
        <v>167</v>
      </c>
      <c r="K134" s="171">
        <v>2253374</v>
      </c>
      <c r="L134" s="171" t="s">
        <v>4006</v>
      </c>
      <c r="M134" s="172">
        <v>45812.561064814814</v>
      </c>
      <c r="N134" s="172">
        <v>45813.489571759259</v>
      </c>
      <c r="O134" s="171" t="s">
        <v>3171</v>
      </c>
      <c r="P134" s="171" t="s">
        <v>3172</v>
      </c>
      <c r="Q134" s="171" t="s">
        <v>177</v>
      </c>
      <c r="R134" s="72" t="s">
        <v>4007</v>
      </c>
      <c r="S134" s="178" t="s">
        <v>3174</v>
      </c>
      <c r="T134" s="187" t="s">
        <v>3190</v>
      </c>
      <c r="U134" s="187" t="s">
        <v>3197</v>
      </c>
      <c r="V134" s="187" t="s">
        <v>3424</v>
      </c>
      <c r="W134" s="187" t="s">
        <v>3215</v>
      </c>
      <c r="X134" s="187">
        <v>0</v>
      </c>
      <c r="Y134" s="187" t="s">
        <v>3536</v>
      </c>
      <c r="Z134" s="187">
        <v>0</v>
      </c>
      <c r="AA134" s="187">
        <v>0</v>
      </c>
      <c r="AB134" s="200">
        <v>0</v>
      </c>
      <c r="AC134" s="72" t="s">
        <v>4008</v>
      </c>
      <c r="AD134" s="72" t="s">
        <v>4009</v>
      </c>
      <c r="AE134" s="72" t="s">
        <v>4010</v>
      </c>
      <c r="AF134" s="171" t="s">
        <v>25</v>
      </c>
      <c r="AG134" s="171" t="s">
        <v>189</v>
      </c>
      <c r="AH134" s="171">
        <v>1</v>
      </c>
      <c r="AI134" s="171">
        <v>0</v>
      </c>
      <c r="AJ134" s="72" t="s">
        <v>280</v>
      </c>
      <c r="AK134" s="97">
        <f>IF(Q134="SOPORTE_TELEFÓNICO",'BASE LIQUIDACION REDEBAN 2025'!$B$19,IF(Q134="ENVÍO",'BASE LIQUIDACION REDEBAN 2025'!$C$2,IF(AF134="TIPO I",'BASE LIQUIDACION REDEBAN 2025'!$C$2,IF(AF134="TIPO II",'BASE LIQUIDACION REDEBAN 2025'!$C$3,IF(AF134="TIPO III",'BASE LIQUIDACION REDEBAN 2025'!$C$4,IF(AF134="TIPO IV",'BASE LIQUIDACION REDEBAN 2025'!$C$5,IF(AG134="AEREO",'BASE LIQUIDACION REDEBAN 2025'!$B$6,'BASE LIQUIDACION REDEBAN 2025'!$C$5)))))))</f>
        <v>65960.072302</v>
      </c>
      <c r="AL134" s="97">
        <f>IF(OR(Q134="SOPORTE_TELEFÓNICO",Q134="ENVÍO"),0,IF(AF134="TIPO I",'BASE LIQUIDACION REDEBAN 2025'!$B$10,IF(AF134="TIPO II",'BASE LIQUIDACION REDEBAN 2025'!$B$11,IF(AF134="TIPO III",'BASE LIQUIDACION REDEBAN 2025'!$B$12,'BASE LIQUIDACION REDEBAN 2025'!$B$13))))</f>
        <v>75096.394270399993</v>
      </c>
      <c r="AM134" s="97">
        <f t="shared" si="2"/>
        <v>65960.072302</v>
      </c>
    </row>
    <row r="135" spans="1:39" s="85" customFormat="1" ht="13.15">
      <c r="A135" s="171" t="s">
        <v>76</v>
      </c>
      <c r="B135" s="10" t="str">
        <f>VLOOKUP(A135,'CENTRO DE COSTOS'!A:D,4,FALSE)</f>
        <v>DIEGO FERNANDO HENAO CARDONA</v>
      </c>
      <c r="C135" s="10" t="str">
        <f>VLOOKUP(A135,'CENTRO DE COSTOS'!A:D,2,FALSE)</f>
        <v>0004-0003</v>
      </c>
      <c r="D135" s="171">
        <v>76001</v>
      </c>
      <c r="E135" s="171">
        <v>2254018</v>
      </c>
      <c r="F135" s="171">
        <v>68100</v>
      </c>
      <c r="G135" s="171" t="s">
        <v>230</v>
      </c>
      <c r="H135" s="171" t="s">
        <v>76</v>
      </c>
      <c r="I135" s="171" t="s">
        <v>4011</v>
      </c>
      <c r="J135" s="10" t="s">
        <v>167</v>
      </c>
      <c r="K135" s="171">
        <v>2254018</v>
      </c>
      <c r="L135" s="171" t="s">
        <v>4012</v>
      </c>
      <c r="M135" s="172">
        <v>45812.606944444444</v>
      </c>
      <c r="N135" s="172">
        <v>45813.491712962961</v>
      </c>
      <c r="O135" s="171" t="s">
        <v>3171</v>
      </c>
      <c r="P135" s="171" t="s">
        <v>3172</v>
      </c>
      <c r="Q135" s="171" t="s">
        <v>177</v>
      </c>
      <c r="R135" s="72" t="s">
        <v>4013</v>
      </c>
      <c r="S135" s="178" t="s">
        <v>3174</v>
      </c>
      <c r="T135" s="187" t="s">
        <v>3190</v>
      </c>
      <c r="U135" s="187" t="s">
        <v>3197</v>
      </c>
      <c r="V135" s="187" t="s">
        <v>3424</v>
      </c>
      <c r="W135" s="187" t="s">
        <v>3185</v>
      </c>
      <c r="X135" s="187">
        <v>0</v>
      </c>
      <c r="Y135" s="187">
        <v>0</v>
      </c>
      <c r="Z135" s="187">
        <v>0</v>
      </c>
      <c r="AA135" s="187">
        <v>0</v>
      </c>
      <c r="AB135" s="200">
        <v>0</v>
      </c>
      <c r="AC135" s="72" t="s">
        <v>4014</v>
      </c>
      <c r="AD135" s="72">
        <v>0</v>
      </c>
      <c r="AE135" s="72">
        <v>0</v>
      </c>
      <c r="AF135" s="171" t="s">
        <v>25</v>
      </c>
      <c r="AG135" s="171" t="s">
        <v>189</v>
      </c>
      <c r="AH135" s="171">
        <v>1</v>
      </c>
      <c r="AI135" s="171">
        <v>0</v>
      </c>
      <c r="AJ135" s="72" t="s">
        <v>1025</v>
      </c>
      <c r="AK135" s="97">
        <f>IF(Q135="SOPORTE_TELEFÓNICO",'BASE LIQUIDACION REDEBAN 2025'!$B$19,IF(Q135="ENVÍO",'BASE LIQUIDACION REDEBAN 2025'!$C$2,IF(AF135="TIPO I",'BASE LIQUIDACION REDEBAN 2025'!$C$2,IF(AF135="TIPO II",'BASE LIQUIDACION REDEBAN 2025'!$C$3,IF(AF135="TIPO III",'BASE LIQUIDACION REDEBAN 2025'!$C$4,IF(AF135="TIPO IV",'BASE LIQUIDACION REDEBAN 2025'!$C$5,IF(AG135="AEREO",'BASE LIQUIDACION REDEBAN 2025'!$B$6,'BASE LIQUIDACION REDEBAN 2025'!$C$5)))))))</f>
        <v>65960.072302</v>
      </c>
      <c r="AL135" s="97">
        <f>IF(OR(Q135="SOPORTE_TELEFÓNICO",Q135="ENVÍO"),0,IF(AF135="TIPO I",'BASE LIQUIDACION REDEBAN 2025'!$B$10,IF(AF135="TIPO II",'BASE LIQUIDACION REDEBAN 2025'!$B$11,IF(AF135="TIPO III",'BASE LIQUIDACION REDEBAN 2025'!$B$12,'BASE LIQUIDACION REDEBAN 2025'!$B$13))))</f>
        <v>75096.394270399993</v>
      </c>
      <c r="AM135" s="97">
        <f t="shared" si="2"/>
        <v>65960.072302</v>
      </c>
    </row>
    <row r="136" spans="1:39" s="85" customFormat="1" ht="13.15">
      <c r="A136" s="171" t="s">
        <v>90</v>
      </c>
      <c r="B136" s="10" t="str">
        <f>VLOOKUP(A136,'CENTRO DE COSTOS'!A:D,4,FALSE)</f>
        <v>JUAN SEBASTIÁN RÍOS CASTRILLÓN</v>
      </c>
      <c r="C136" s="10" t="str">
        <f>VLOOKUP(A136,'CENTRO DE COSTOS'!A:D,2,FALSE)</f>
        <v>0004-0005</v>
      </c>
      <c r="D136" s="171">
        <v>5001</v>
      </c>
      <c r="E136" s="171">
        <v>2255180</v>
      </c>
      <c r="F136" s="171">
        <v>78668</v>
      </c>
      <c r="G136" s="171" t="s">
        <v>290</v>
      </c>
      <c r="H136" s="171" t="s">
        <v>90</v>
      </c>
      <c r="I136" s="171" t="s">
        <v>3376</v>
      </c>
      <c r="J136" s="10" t="s">
        <v>167</v>
      </c>
      <c r="K136" s="171">
        <v>2255180</v>
      </c>
      <c r="L136" s="171" t="s">
        <v>4015</v>
      </c>
      <c r="M136" s="172">
        <v>45812.685416666667</v>
      </c>
      <c r="N136" s="172">
        <v>45813.493171296293</v>
      </c>
      <c r="O136" s="171" t="s">
        <v>3171</v>
      </c>
      <c r="P136" s="171" t="s">
        <v>3172</v>
      </c>
      <c r="Q136" s="171" t="s">
        <v>177</v>
      </c>
      <c r="R136" s="72" t="s">
        <v>4016</v>
      </c>
      <c r="S136" s="178" t="s">
        <v>3174</v>
      </c>
      <c r="T136" s="187" t="s">
        <v>3190</v>
      </c>
      <c r="U136" s="187" t="s">
        <v>3300</v>
      </c>
      <c r="V136" s="187" t="s">
        <v>3192</v>
      </c>
      <c r="W136" s="187" t="s">
        <v>3215</v>
      </c>
      <c r="X136" s="187" t="s">
        <v>3245</v>
      </c>
      <c r="Y136" s="187">
        <v>0</v>
      </c>
      <c r="Z136" s="187">
        <v>0</v>
      </c>
      <c r="AA136" s="187">
        <v>0</v>
      </c>
      <c r="AB136" s="200">
        <v>0</v>
      </c>
      <c r="AC136" s="72" t="s">
        <v>4017</v>
      </c>
      <c r="AD136" s="72" t="s">
        <v>4018</v>
      </c>
      <c r="AE136" s="72" t="s">
        <v>4019</v>
      </c>
      <c r="AF136" s="171" t="s">
        <v>25</v>
      </c>
      <c r="AG136" s="171" t="s">
        <v>189</v>
      </c>
      <c r="AH136" s="171">
        <v>1</v>
      </c>
      <c r="AI136" s="171">
        <v>0</v>
      </c>
      <c r="AJ136" s="72" t="s">
        <v>3303</v>
      </c>
      <c r="AK136" s="97">
        <f>IF(Q136="SOPORTE_TELEFÓNICO",'BASE LIQUIDACION REDEBAN 2025'!$B$19,IF(Q136="ENVÍO",'BASE LIQUIDACION REDEBAN 2025'!$C$2,IF(AF136="TIPO I",'BASE LIQUIDACION REDEBAN 2025'!$C$2,IF(AF136="TIPO II",'BASE LIQUIDACION REDEBAN 2025'!$C$3,IF(AF136="TIPO III",'BASE LIQUIDACION REDEBAN 2025'!$C$4,IF(AF136="TIPO IV",'BASE LIQUIDACION REDEBAN 2025'!$C$5,IF(AG136="AEREO",'BASE LIQUIDACION REDEBAN 2025'!$B$6,'BASE LIQUIDACION REDEBAN 2025'!$C$5)))))))</f>
        <v>65960.072302</v>
      </c>
      <c r="AL136" s="97">
        <f>IF(OR(Q136="SOPORTE_TELEFÓNICO",Q136="ENVÍO"),0,IF(AF136="TIPO I",'BASE LIQUIDACION REDEBAN 2025'!$B$10,IF(AF136="TIPO II",'BASE LIQUIDACION REDEBAN 2025'!$B$11,IF(AF136="TIPO III",'BASE LIQUIDACION REDEBAN 2025'!$B$12,'BASE LIQUIDACION REDEBAN 2025'!$B$13))))</f>
        <v>75096.394270399993</v>
      </c>
      <c r="AM136" s="97">
        <f t="shared" si="2"/>
        <v>65960.072302</v>
      </c>
    </row>
    <row r="137" spans="1:39" s="85" customFormat="1" ht="13.15">
      <c r="A137" s="171" t="s">
        <v>72</v>
      </c>
      <c r="B137" s="10" t="str">
        <f>VLOOKUP(A137,'CENTRO DE COSTOS'!A:D,4,FALSE)</f>
        <v>MIGUEL JULIÁN HERNÁNDEZ GUARÍN</v>
      </c>
      <c r="C137" s="10" t="str">
        <f>VLOOKUP(A137,'CENTRO DE COSTOS'!A:D,2,FALSE)</f>
        <v>0004-0008</v>
      </c>
      <c r="D137" s="171">
        <v>68001</v>
      </c>
      <c r="E137" s="171">
        <v>2255737</v>
      </c>
      <c r="F137" s="171">
        <v>66436</v>
      </c>
      <c r="G137" s="171" t="s">
        <v>180</v>
      </c>
      <c r="H137" s="171" t="s">
        <v>72</v>
      </c>
      <c r="I137" s="171" t="s">
        <v>4020</v>
      </c>
      <c r="J137" s="10" t="s">
        <v>167</v>
      </c>
      <c r="K137" s="171">
        <v>2255737</v>
      </c>
      <c r="L137" s="171" t="s">
        <v>4021</v>
      </c>
      <c r="M137" s="172">
        <v>45812.731944444444</v>
      </c>
      <c r="N137" s="172">
        <v>45813.496400462966</v>
      </c>
      <c r="O137" s="171" t="s">
        <v>3171</v>
      </c>
      <c r="P137" s="171" t="s">
        <v>3172</v>
      </c>
      <c r="Q137" s="171" t="s">
        <v>177</v>
      </c>
      <c r="R137" s="72" t="s">
        <v>4022</v>
      </c>
      <c r="S137" s="178" t="s">
        <v>3174</v>
      </c>
      <c r="T137" s="187" t="s">
        <v>3190</v>
      </c>
      <c r="U137" s="187" t="s">
        <v>3252</v>
      </c>
      <c r="V137" s="187" t="s">
        <v>3192</v>
      </c>
      <c r="W137" s="187" t="s">
        <v>3215</v>
      </c>
      <c r="X137" s="187">
        <v>0</v>
      </c>
      <c r="Y137" s="187">
        <v>0</v>
      </c>
      <c r="Z137" s="187">
        <v>0</v>
      </c>
      <c r="AA137" s="187" t="s">
        <v>4023</v>
      </c>
      <c r="AB137" s="200">
        <v>0</v>
      </c>
      <c r="AC137" s="72" t="s">
        <v>4024</v>
      </c>
      <c r="AD137" s="72" t="s">
        <v>4025</v>
      </c>
      <c r="AE137" s="72" t="s">
        <v>4026</v>
      </c>
      <c r="AF137" s="171" t="s">
        <v>25</v>
      </c>
      <c r="AG137" s="171" t="s">
        <v>189</v>
      </c>
      <c r="AH137" s="171">
        <v>1</v>
      </c>
      <c r="AI137" s="171">
        <v>0</v>
      </c>
      <c r="AJ137" s="72" t="s">
        <v>855</v>
      </c>
      <c r="AK137" s="97">
        <f>IF(Q137="SOPORTE_TELEFÓNICO",'BASE LIQUIDACION REDEBAN 2025'!$B$19,IF(Q137="ENVÍO",'BASE LIQUIDACION REDEBAN 2025'!$C$2,IF(AF137="TIPO I",'BASE LIQUIDACION REDEBAN 2025'!$C$2,IF(AF137="TIPO II",'BASE LIQUIDACION REDEBAN 2025'!$C$3,IF(AF137="TIPO III",'BASE LIQUIDACION REDEBAN 2025'!$C$4,IF(AF137="TIPO IV",'BASE LIQUIDACION REDEBAN 2025'!$C$5,IF(AG137="AEREO",'BASE LIQUIDACION REDEBAN 2025'!$B$6,'BASE LIQUIDACION REDEBAN 2025'!$C$5)))))))</f>
        <v>65960.072302</v>
      </c>
      <c r="AL137" s="97">
        <f>IF(OR(Q137="SOPORTE_TELEFÓNICO",Q137="ENVÍO"),0,IF(AF137="TIPO I",'BASE LIQUIDACION REDEBAN 2025'!$B$10,IF(AF137="TIPO II",'BASE LIQUIDACION REDEBAN 2025'!$B$11,IF(AF137="TIPO III",'BASE LIQUIDACION REDEBAN 2025'!$B$12,'BASE LIQUIDACION REDEBAN 2025'!$B$13))))</f>
        <v>75096.394270399993</v>
      </c>
      <c r="AM137" s="97">
        <f t="shared" si="2"/>
        <v>65960.072302</v>
      </c>
    </row>
    <row r="138" spans="1:39" s="85" customFormat="1" ht="13.15">
      <c r="A138" s="171" t="s">
        <v>99</v>
      </c>
      <c r="B138" s="10" t="str">
        <f>VLOOKUP(A138,'CENTRO DE COSTOS'!A:D,4,FALSE)</f>
        <v>JOSE MAURICIO HERNANDEZ ROJAS</v>
      </c>
      <c r="C138" s="10" t="str">
        <f>VLOOKUP(A138,'CENTRO DE COSTOS'!A:D,2,FALSE)</f>
        <v>0004-0001</v>
      </c>
      <c r="D138" s="171">
        <v>20001</v>
      </c>
      <c r="E138" s="171">
        <v>2256564</v>
      </c>
      <c r="F138" s="171">
        <v>61190</v>
      </c>
      <c r="G138" s="171" t="s">
        <v>269</v>
      </c>
      <c r="H138" s="171" t="s">
        <v>99</v>
      </c>
      <c r="I138" s="171" t="s">
        <v>4027</v>
      </c>
      <c r="J138" s="10" t="s">
        <v>167</v>
      </c>
      <c r="K138" s="171">
        <v>2256564</v>
      </c>
      <c r="L138" s="171" t="s">
        <v>4028</v>
      </c>
      <c r="M138" s="172">
        <v>45813.338888888888</v>
      </c>
      <c r="N138" s="172">
        <v>45813.498090277775</v>
      </c>
      <c r="O138" s="171" t="s">
        <v>3171</v>
      </c>
      <c r="P138" s="171" t="s">
        <v>3172</v>
      </c>
      <c r="Q138" s="171" t="s">
        <v>177</v>
      </c>
      <c r="R138" s="72" t="s">
        <v>4029</v>
      </c>
      <c r="S138" s="178" t="s">
        <v>3174</v>
      </c>
      <c r="T138" s="187" t="s">
        <v>3190</v>
      </c>
      <c r="U138" s="187" t="s">
        <v>3197</v>
      </c>
      <c r="V138" s="187" t="s">
        <v>3753</v>
      </c>
      <c r="W138" s="187" t="s">
        <v>3215</v>
      </c>
      <c r="X138" s="187">
        <v>0</v>
      </c>
      <c r="Y138" s="187" t="s">
        <v>4030</v>
      </c>
      <c r="Z138" s="187">
        <v>0</v>
      </c>
      <c r="AA138" s="187">
        <v>0</v>
      </c>
      <c r="AB138" s="200">
        <v>0</v>
      </c>
      <c r="AC138" s="72" t="s">
        <v>4031</v>
      </c>
      <c r="AD138" s="72" t="s">
        <v>4032</v>
      </c>
      <c r="AE138" s="72" t="s">
        <v>4033</v>
      </c>
      <c r="AF138" s="171" t="s">
        <v>25</v>
      </c>
      <c r="AG138" s="171" t="s">
        <v>189</v>
      </c>
      <c r="AH138" s="171">
        <v>1</v>
      </c>
      <c r="AI138" s="171">
        <v>0</v>
      </c>
      <c r="AJ138" s="72" t="s">
        <v>273</v>
      </c>
      <c r="AK138" s="97">
        <f>IF(Q138="SOPORTE_TELEFÓNICO",'BASE LIQUIDACION REDEBAN 2025'!$B$19,IF(Q138="ENVÍO",'BASE LIQUIDACION REDEBAN 2025'!$C$2,IF(AF138="TIPO I",'BASE LIQUIDACION REDEBAN 2025'!$C$2,IF(AF138="TIPO II",'BASE LIQUIDACION REDEBAN 2025'!$C$3,IF(AF138="TIPO III",'BASE LIQUIDACION REDEBAN 2025'!$C$4,IF(AF138="TIPO IV",'BASE LIQUIDACION REDEBAN 2025'!$C$5,IF(AG138="AEREO",'BASE LIQUIDACION REDEBAN 2025'!$B$6,'BASE LIQUIDACION REDEBAN 2025'!$C$5)))))))</f>
        <v>65960.072302</v>
      </c>
      <c r="AL138" s="97">
        <f>IF(OR(Q138="SOPORTE_TELEFÓNICO",Q138="ENVÍO"),0,IF(AF138="TIPO I",'BASE LIQUIDACION REDEBAN 2025'!$B$10,IF(AF138="TIPO II",'BASE LIQUIDACION REDEBAN 2025'!$B$11,IF(AF138="TIPO III",'BASE LIQUIDACION REDEBAN 2025'!$B$12,'BASE LIQUIDACION REDEBAN 2025'!$B$13))))</f>
        <v>75096.394270399993</v>
      </c>
      <c r="AM138" s="97">
        <f t="shared" si="2"/>
        <v>65960.072302</v>
      </c>
    </row>
    <row r="139" spans="1:39" s="85" customFormat="1" ht="13.15">
      <c r="A139" s="171" t="s">
        <v>90</v>
      </c>
      <c r="B139" s="10" t="str">
        <f>VLOOKUP(A139,'CENTRO DE COSTOS'!A:D,4,FALSE)</f>
        <v>JUAN SEBASTIÁN RÍOS CASTRILLÓN</v>
      </c>
      <c r="C139" s="10" t="str">
        <f>VLOOKUP(A139,'CENTRO DE COSTOS'!A:D,2,FALSE)</f>
        <v>0004-0005</v>
      </c>
      <c r="D139" s="171">
        <v>5001</v>
      </c>
      <c r="E139" s="171">
        <v>2253191</v>
      </c>
      <c r="F139" s="171">
        <v>78032</v>
      </c>
      <c r="G139" s="171" t="s">
        <v>290</v>
      </c>
      <c r="H139" s="171" t="s">
        <v>90</v>
      </c>
      <c r="I139" s="171" t="s">
        <v>4034</v>
      </c>
      <c r="J139" s="10" t="s">
        <v>167</v>
      </c>
      <c r="K139" s="171">
        <v>2253191</v>
      </c>
      <c r="L139" s="171" t="s">
        <v>4035</v>
      </c>
      <c r="M139" s="172">
        <v>45812.531608796293</v>
      </c>
      <c r="N139" s="172">
        <v>45813.505231481482</v>
      </c>
      <c r="O139" s="171" t="s">
        <v>3171</v>
      </c>
      <c r="P139" s="171" t="s">
        <v>3172</v>
      </c>
      <c r="Q139" s="171" t="s">
        <v>177</v>
      </c>
      <c r="R139" s="72" t="s">
        <v>4036</v>
      </c>
      <c r="S139" s="178" t="s">
        <v>3174</v>
      </c>
      <c r="T139" s="187" t="s">
        <v>3190</v>
      </c>
      <c r="U139" s="187" t="s">
        <v>3300</v>
      </c>
      <c r="V139" s="187" t="s">
        <v>3192</v>
      </c>
      <c r="W139" s="187" t="s">
        <v>3215</v>
      </c>
      <c r="X139" s="187" t="s">
        <v>4037</v>
      </c>
      <c r="Y139" s="187">
        <v>0</v>
      </c>
      <c r="Z139" s="187">
        <v>0</v>
      </c>
      <c r="AA139" s="187">
        <v>0</v>
      </c>
      <c r="AB139" s="200">
        <v>0</v>
      </c>
      <c r="AC139" s="72" t="s">
        <v>4038</v>
      </c>
      <c r="AD139" s="72" t="s">
        <v>4039</v>
      </c>
      <c r="AE139" s="72" t="s">
        <v>4040</v>
      </c>
      <c r="AF139" s="171" t="s">
        <v>25</v>
      </c>
      <c r="AG139" s="171" t="s">
        <v>189</v>
      </c>
      <c r="AH139" s="171">
        <v>1</v>
      </c>
      <c r="AI139" s="171">
        <v>0</v>
      </c>
      <c r="AJ139" s="72" t="s">
        <v>3341</v>
      </c>
      <c r="AK139" s="97">
        <f>IF(Q139="SOPORTE_TELEFÓNICO",'BASE LIQUIDACION REDEBAN 2025'!$B$19,IF(Q139="ENVÍO",'BASE LIQUIDACION REDEBAN 2025'!$C$2,IF(AF139="TIPO I",'BASE LIQUIDACION REDEBAN 2025'!$C$2,IF(AF139="TIPO II",'BASE LIQUIDACION REDEBAN 2025'!$C$3,IF(AF139="TIPO III",'BASE LIQUIDACION REDEBAN 2025'!$C$4,IF(AF139="TIPO IV",'BASE LIQUIDACION REDEBAN 2025'!$C$5,IF(AG139="AEREO",'BASE LIQUIDACION REDEBAN 2025'!$B$6,'BASE LIQUIDACION REDEBAN 2025'!$C$5)))))))</f>
        <v>65960.072302</v>
      </c>
      <c r="AL139" s="97">
        <f>IF(OR(Q139="SOPORTE_TELEFÓNICO",Q139="ENVÍO"),0,IF(AF139="TIPO I",'BASE LIQUIDACION REDEBAN 2025'!$B$10,IF(AF139="TIPO II",'BASE LIQUIDACION REDEBAN 2025'!$B$11,IF(AF139="TIPO III",'BASE LIQUIDACION REDEBAN 2025'!$B$12,'BASE LIQUIDACION REDEBAN 2025'!$B$13))))</f>
        <v>75096.394270399993</v>
      </c>
      <c r="AM139" s="97">
        <f t="shared" si="2"/>
        <v>65960.072302</v>
      </c>
    </row>
    <row r="140" spans="1:39" s="85" customFormat="1" ht="13.15">
      <c r="A140" s="171" t="s">
        <v>68</v>
      </c>
      <c r="B140" s="10" t="str">
        <f>VLOOKUP(A140,'CENTRO DE COSTOS'!A:D,4,FALSE)</f>
        <v>WILLIAM ASDRUBAL ROZO ROZO</v>
      </c>
      <c r="C140" s="10" t="str">
        <f>VLOOKUP(A140,'CENTRO DE COSTOS'!A:D,2,FALSE)</f>
        <v>0004-0004</v>
      </c>
      <c r="D140" s="171">
        <v>11001</v>
      </c>
      <c r="E140" s="171">
        <v>2254570</v>
      </c>
      <c r="F140" s="171">
        <v>34830</v>
      </c>
      <c r="G140" s="171" t="s">
        <v>298</v>
      </c>
      <c r="H140" s="171" t="s">
        <v>68</v>
      </c>
      <c r="I140" s="171" t="s">
        <v>4041</v>
      </c>
      <c r="J140" s="10" t="s">
        <v>167</v>
      </c>
      <c r="K140" s="171">
        <v>2254570</v>
      </c>
      <c r="L140" s="171" t="s">
        <v>4042</v>
      </c>
      <c r="M140" s="172">
        <v>45812.646527777775</v>
      </c>
      <c r="N140" s="172">
        <v>45813.508587962962</v>
      </c>
      <c r="O140" s="171" t="s">
        <v>3171</v>
      </c>
      <c r="P140" s="171" t="s">
        <v>3172</v>
      </c>
      <c r="Q140" s="171" t="s">
        <v>177</v>
      </c>
      <c r="R140" s="72" t="s">
        <v>4043</v>
      </c>
      <c r="S140" s="178" t="s">
        <v>3174</v>
      </c>
      <c r="T140" s="187" t="s">
        <v>3190</v>
      </c>
      <c r="U140" s="187" t="s">
        <v>3964</v>
      </c>
      <c r="V140" s="187" t="s">
        <v>3192</v>
      </c>
      <c r="W140" s="187" t="s">
        <v>3215</v>
      </c>
      <c r="X140" s="187" t="s">
        <v>3592</v>
      </c>
      <c r="Y140" s="187">
        <v>0</v>
      </c>
      <c r="Z140" s="187">
        <v>0</v>
      </c>
      <c r="AA140" s="187">
        <v>0</v>
      </c>
      <c r="AB140" s="200">
        <v>0</v>
      </c>
      <c r="AC140" s="72" t="s">
        <v>4044</v>
      </c>
      <c r="AD140" s="72" t="s">
        <v>4045</v>
      </c>
      <c r="AE140" s="72" t="s">
        <v>4046</v>
      </c>
      <c r="AF140" s="171" t="s">
        <v>25</v>
      </c>
      <c r="AG140" s="171" t="s">
        <v>189</v>
      </c>
      <c r="AH140" s="171">
        <v>1</v>
      </c>
      <c r="AI140" s="171">
        <v>0</v>
      </c>
      <c r="AJ140" s="72" t="s">
        <v>778</v>
      </c>
      <c r="AK140" s="97">
        <f>IF(Q140="SOPORTE_TELEFÓNICO",'BASE LIQUIDACION REDEBAN 2025'!$B$19,IF(Q140="ENVÍO",'BASE LIQUIDACION REDEBAN 2025'!$C$2,IF(AF140="TIPO I",'BASE LIQUIDACION REDEBAN 2025'!$C$2,IF(AF140="TIPO II",'BASE LIQUIDACION REDEBAN 2025'!$C$3,IF(AF140="TIPO III",'BASE LIQUIDACION REDEBAN 2025'!$C$4,IF(AF140="TIPO IV",'BASE LIQUIDACION REDEBAN 2025'!$C$5,IF(AG140="AEREO",'BASE LIQUIDACION REDEBAN 2025'!$B$6,'BASE LIQUIDACION REDEBAN 2025'!$C$5)))))))</f>
        <v>65960.072302</v>
      </c>
      <c r="AL140" s="97">
        <f>IF(OR(Q140="SOPORTE_TELEFÓNICO",Q140="ENVÍO"),0,IF(AF140="TIPO I",'BASE LIQUIDACION REDEBAN 2025'!$B$10,IF(AF140="TIPO II",'BASE LIQUIDACION REDEBAN 2025'!$B$11,IF(AF140="TIPO III",'BASE LIQUIDACION REDEBAN 2025'!$B$12,'BASE LIQUIDACION REDEBAN 2025'!$B$13))))</f>
        <v>75096.394270399993</v>
      </c>
      <c r="AM140" s="97">
        <f t="shared" si="2"/>
        <v>65960.072302</v>
      </c>
    </row>
    <row r="141" spans="1:39" s="85" customFormat="1" ht="13.15">
      <c r="A141" s="171" t="s">
        <v>76</v>
      </c>
      <c r="B141" s="10" t="str">
        <f>VLOOKUP(A141,'CENTRO DE COSTOS'!A:D,4,FALSE)</f>
        <v>DIEGO FERNANDO HENAO CARDONA</v>
      </c>
      <c r="C141" s="10" t="str">
        <f>VLOOKUP(A141,'CENTRO DE COSTOS'!A:D,2,FALSE)</f>
        <v>0004-0003</v>
      </c>
      <c r="D141" s="171">
        <v>76001</v>
      </c>
      <c r="E141" s="171">
        <v>2256860</v>
      </c>
      <c r="F141" s="171">
        <v>18306</v>
      </c>
      <c r="G141" s="171" t="s">
        <v>230</v>
      </c>
      <c r="H141" s="171" t="s">
        <v>76</v>
      </c>
      <c r="I141" s="171" t="s">
        <v>4047</v>
      </c>
      <c r="J141" s="10" t="s">
        <v>167</v>
      </c>
      <c r="K141" s="171">
        <v>2256860</v>
      </c>
      <c r="L141" s="171" t="s">
        <v>4048</v>
      </c>
      <c r="M141" s="172">
        <v>45813.354166666664</v>
      </c>
      <c r="N141" s="172">
        <v>45813.510289351849</v>
      </c>
      <c r="O141" s="171" t="s">
        <v>3171</v>
      </c>
      <c r="P141" s="171" t="s">
        <v>3172</v>
      </c>
      <c r="Q141" s="171" t="s">
        <v>177</v>
      </c>
      <c r="R141" s="72" t="s">
        <v>4049</v>
      </c>
      <c r="S141" s="178" t="s">
        <v>3174</v>
      </c>
      <c r="T141" s="187" t="s">
        <v>3190</v>
      </c>
      <c r="U141" s="187" t="s">
        <v>3331</v>
      </c>
      <c r="V141" s="187" t="s">
        <v>3192</v>
      </c>
      <c r="W141" s="187" t="s">
        <v>3215</v>
      </c>
      <c r="X141" s="187">
        <v>0</v>
      </c>
      <c r="Y141" s="187">
        <v>0</v>
      </c>
      <c r="Z141" s="187">
        <v>0</v>
      </c>
      <c r="AA141" s="187" t="s">
        <v>3269</v>
      </c>
      <c r="AB141" s="200">
        <v>0</v>
      </c>
      <c r="AC141" s="72" t="s">
        <v>4050</v>
      </c>
      <c r="AD141" s="72" t="s">
        <v>4051</v>
      </c>
      <c r="AE141" s="72" t="s">
        <v>4052</v>
      </c>
      <c r="AF141" s="171" t="s">
        <v>25</v>
      </c>
      <c r="AG141" s="171" t="s">
        <v>189</v>
      </c>
      <c r="AH141" s="171">
        <v>1</v>
      </c>
      <c r="AI141" s="171">
        <v>0</v>
      </c>
      <c r="AJ141" s="72" t="s">
        <v>1025</v>
      </c>
      <c r="AK141" s="97">
        <f>IF(Q141="SOPORTE_TELEFÓNICO",'BASE LIQUIDACION REDEBAN 2025'!$B$19,IF(Q141="ENVÍO",'BASE LIQUIDACION REDEBAN 2025'!$C$2,IF(AF141="TIPO I",'BASE LIQUIDACION REDEBAN 2025'!$C$2,IF(AF141="TIPO II",'BASE LIQUIDACION REDEBAN 2025'!$C$3,IF(AF141="TIPO III",'BASE LIQUIDACION REDEBAN 2025'!$C$4,IF(AF141="TIPO IV",'BASE LIQUIDACION REDEBAN 2025'!$C$5,IF(AG141="AEREO",'BASE LIQUIDACION REDEBAN 2025'!$B$6,'BASE LIQUIDACION REDEBAN 2025'!$C$5)))))))</f>
        <v>65960.072302</v>
      </c>
      <c r="AL141" s="97">
        <f>IF(OR(Q141="SOPORTE_TELEFÓNICO",Q141="ENVÍO"),0,IF(AF141="TIPO I",'BASE LIQUIDACION REDEBAN 2025'!$B$10,IF(AF141="TIPO II",'BASE LIQUIDACION REDEBAN 2025'!$B$11,IF(AF141="TIPO III",'BASE LIQUIDACION REDEBAN 2025'!$B$12,'BASE LIQUIDACION REDEBAN 2025'!$B$13))))</f>
        <v>75096.394270399993</v>
      </c>
      <c r="AM141" s="97">
        <f t="shared" si="2"/>
        <v>65960.072302</v>
      </c>
    </row>
    <row r="142" spans="1:39" s="85" customFormat="1" ht="13.15">
      <c r="A142" s="171" t="s">
        <v>64</v>
      </c>
      <c r="B142" s="10" t="str">
        <f>VLOOKUP(A142,'CENTRO DE COSTOS'!A:D,4,FALSE)</f>
        <v>JOSE MAURICIO HERNANDEZ ROJAS</v>
      </c>
      <c r="C142" s="10" t="str">
        <f>VLOOKUP(A142,'CENTRO DE COSTOS'!A:D,2,FALSE)</f>
        <v>0004-0001</v>
      </c>
      <c r="D142" s="171">
        <v>8001</v>
      </c>
      <c r="E142" s="171">
        <v>2254044</v>
      </c>
      <c r="F142" s="171">
        <v>59489</v>
      </c>
      <c r="G142" s="171" t="s">
        <v>277</v>
      </c>
      <c r="H142" s="171" t="s">
        <v>64</v>
      </c>
      <c r="I142" s="171" t="s">
        <v>4053</v>
      </c>
      <c r="J142" s="10" t="s">
        <v>167</v>
      </c>
      <c r="K142" s="171">
        <v>2254044</v>
      </c>
      <c r="L142" s="171" t="s">
        <v>4054</v>
      </c>
      <c r="M142" s="172">
        <v>45812.609722222223</v>
      </c>
      <c r="N142" s="202">
        <v>45813.514826388891</v>
      </c>
      <c r="O142" s="171" t="s">
        <v>3171</v>
      </c>
      <c r="P142" s="171" t="s">
        <v>3172</v>
      </c>
      <c r="Q142" s="171" t="s">
        <v>177</v>
      </c>
      <c r="R142" s="72" t="s">
        <v>4055</v>
      </c>
      <c r="S142" s="178" t="s">
        <v>3174</v>
      </c>
      <c r="T142" s="187" t="s">
        <v>3190</v>
      </c>
      <c r="U142" s="187" t="s">
        <v>3284</v>
      </c>
      <c r="V142" s="187" t="s">
        <v>3284</v>
      </c>
      <c r="W142" s="187" t="s">
        <v>3215</v>
      </c>
      <c r="X142" s="187">
        <v>0</v>
      </c>
      <c r="Y142" s="187">
        <v>0</v>
      </c>
      <c r="Z142" s="187">
        <v>0</v>
      </c>
      <c r="AA142" s="187" t="s">
        <v>3269</v>
      </c>
      <c r="AB142" s="200">
        <v>0</v>
      </c>
      <c r="AC142" s="72" t="s">
        <v>4056</v>
      </c>
      <c r="AD142" s="72" t="s">
        <v>4057</v>
      </c>
      <c r="AE142" s="72" t="s">
        <v>4058</v>
      </c>
      <c r="AF142" s="171" t="s">
        <v>25</v>
      </c>
      <c r="AG142" s="171" t="s">
        <v>189</v>
      </c>
      <c r="AH142" s="171">
        <v>1</v>
      </c>
      <c r="AI142" s="171">
        <v>0</v>
      </c>
      <c r="AJ142" s="72" t="s">
        <v>2236</v>
      </c>
      <c r="AK142" s="97">
        <f>IF(Q142="SOPORTE_TELEFÓNICO",'BASE LIQUIDACION REDEBAN 2025'!$B$19,IF(Q142="ENVÍO",'BASE LIQUIDACION REDEBAN 2025'!$C$2,IF(AF142="TIPO I",'BASE LIQUIDACION REDEBAN 2025'!$C$2,IF(AF142="TIPO II",'BASE LIQUIDACION REDEBAN 2025'!$C$3,IF(AF142="TIPO III",'BASE LIQUIDACION REDEBAN 2025'!$C$4,IF(AF142="TIPO IV",'BASE LIQUIDACION REDEBAN 2025'!$C$5,IF(AG142="AEREO",'BASE LIQUIDACION REDEBAN 2025'!$B$6,'BASE LIQUIDACION REDEBAN 2025'!$C$5)))))))</f>
        <v>65960.072302</v>
      </c>
      <c r="AL142" s="97">
        <f>IF(OR(Q142="SOPORTE_TELEFÓNICO",Q142="ENVÍO"),0,IF(AF142="TIPO I",'BASE LIQUIDACION REDEBAN 2025'!$B$10,IF(AF142="TIPO II",'BASE LIQUIDACION REDEBAN 2025'!$B$11,IF(AF142="TIPO III",'BASE LIQUIDACION REDEBAN 2025'!$B$12,'BASE LIQUIDACION REDEBAN 2025'!$B$13))))</f>
        <v>75096.394270399993</v>
      </c>
      <c r="AM142" s="97">
        <f t="shared" si="2"/>
        <v>65960.072302</v>
      </c>
    </row>
    <row r="143" spans="1:39" s="85" customFormat="1" ht="13.15">
      <c r="A143" s="171" t="s">
        <v>101</v>
      </c>
      <c r="B143" s="10" t="str">
        <f>VLOOKUP(A143,'CENTRO DE COSTOS'!A:D,4,FALSE)</f>
        <v>KEVIN ALEXIS CORZO BUSTOS</v>
      </c>
      <c r="C143" s="10" t="str">
        <f>VLOOKUP(A143,'CENTRO DE COSTOS'!A:D,2,FALSE)</f>
        <v>0004-0007</v>
      </c>
      <c r="D143" s="171">
        <v>85001</v>
      </c>
      <c r="E143" s="171">
        <v>2256870</v>
      </c>
      <c r="F143" s="171">
        <v>75420</v>
      </c>
      <c r="G143" s="171" t="s">
        <v>1934</v>
      </c>
      <c r="H143" s="171" t="s">
        <v>101</v>
      </c>
      <c r="I143" s="171" t="s">
        <v>4059</v>
      </c>
      <c r="J143" s="10" t="s">
        <v>167</v>
      </c>
      <c r="K143" s="171">
        <v>2256870</v>
      </c>
      <c r="L143" s="171" t="s">
        <v>4060</v>
      </c>
      <c r="M143" s="172">
        <v>45813.355555555558</v>
      </c>
      <c r="N143" s="172">
        <v>45813.516550925924</v>
      </c>
      <c r="O143" s="171" t="s">
        <v>3171</v>
      </c>
      <c r="P143" s="171" t="s">
        <v>3172</v>
      </c>
      <c r="Q143" s="171" t="s">
        <v>177</v>
      </c>
      <c r="R143" s="72" t="s">
        <v>4061</v>
      </c>
      <c r="S143" s="178" t="s">
        <v>3174</v>
      </c>
      <c r="T143" s="187" t="s">
        <v>3175</v>
      </c>
      <c r="U143" s="187" t="s">
        <v>3252</v>
      </c>
      <c r="V143" s="187" t="s">
        <v>3569</v>
      </c>
      <c r="W143" s="187" t="s">
        <v>3215</v>
      </c>
      <c r="X143" s="187" t="s">
        <v>4037</v>
      </c>
      <c r="Y143" s="187">
        <v>0</v>
      </c>
      <c r="Z143" s="187">
        <v>0</v>
      </c>
      <c r="AA143" s="187">
        <v>0</v>
      </c>
      <c r="AB143" s="200" t="s">
        <v>4062</v>
      </c>
      <c r="AC143" s="72" t="s">
        <v>4063</v>
      </c>
      <c r="AD143" s="72" t="s">
        <v>4064</v>
      </c>
      <c r="AE143" s="72" t="s">
        <v>4065</v>
      </c>
      <c r="AF143" s="171" t="s">
        <v>25</v>
      </c>
      <c r="AG143" s="171" t="s">
        <v>189</v>
      </c>
      <c r="AH143" s="171">
        <v>1</v>
      </c>
      <c r="AI143" s="171">
        <v>0</v>
      </c>
      <c r="AJ143" s="72" t="s">
        <v>2183</v>
      </c>
      <c r="AK143" s="97">
        <f>IF(Q143="SOPORTE_TELEFÓNICO",'BASE LIQUIDACION REDEBAN 2025'!$B$19,IF(Q143="ENVÍO",'BASE LIQUIDACION REDEBAN 2025'!$C$2,IF(AF143="TIPO I",'BASE LIQUIDACION REDEBAN 2025'!$C$2,IF(AF143="TIPO II",'BASE LIQUIDACION REDEBAN 2025'!$C$3,IF(AF143="TIPO III",'BASE LIQUIDACION REDEBAN 2025'!$C$4,IF(AF143="TIPO IV",'BASE LIQUIDACION REDEBAN 2025'!$C$5,IF(AG143="AEREO",'BASE LIQUIDACION REDEBAN 2025'!$B$6,'BASE LIQUIDACION REDEBAN 2025'!$C$5)))))))</f>
        <v>65960.072302</v>
      </c>
      <c r="AL143" s="97">
        <f>IF(OR(Q143="SOPORTE_TELEFÓNICO",Q143="ENVÍO"),0,IF(AF143="TIPO I",'BASE LIQUIDACION REDEBAN 2025'!$B$10,IF(AF143="TIPO II",'BASE LIQUIDACION REDEBAN 2025'!$B$11,IF(AF143="TIPO III",'BASE LIQUIDACION REDEBAN 2025'!$B$12,'BASE LIQUIDACION REDEBAN 2025'!$B$13))))</f>
        <v>75096.394270399993</v>
      </c>
      <c r="AM143" s="97">
        <f t="shared" si="2"/>
        <v>65960.072302</v>
      </c>
    </row>
    <row r="144" spans="1:39" s="85" customFormat="1" ht="13.15">
      <c r="A144" s="171" t="s">
        <v>90</v>
      </c>
      <c r="B144" s="10" t="str">
        <f>VLOOKUP(A144,'CENTRO DE COSTOS'!A:D,4,FALSE)</f>
        <v>JUAN SEBASTIÁN RÍOS CASTRILLÓN</v>
      </c>
      <c r="C144" s="10" t="str">
        <f>VLOOKUP(A144,'CENTRO DE COSTOS'!A:D,2,FALSE)</f>
        <v>0004-0005</v>
      </c>
      <c r="D144" s="171">
        <v>5088</v>
      </c>
      <c r="E144" s="171">
        <v>2257610</v>
      </c>
      <c r="F144" s="171">
        <v>33971</v>
      </c>
      <c r="G144" s="171" t="s">
        <v>290</v>
      </c>
      <c r="H144" s="171" t="s">
        <v>291</v>
      </c>
      <c r="I144" s="171" t="s">
        <v>4066</v>
      </c>
      <c r="J144" s="10" t="s">
        <v>167</v>
      </c>
      <c r="K144" s="171">
        <v>2257610</v>
      </c>
      <c r="L144" s="171" t="s">
        <v>4067</v>
      </c>
      <c r="M144" s="172">
        <v>45813.390972222223</v>
      </c>
      <c r="N144" s="172">
        <v>45813.519155092596</v>
      </c>
      <c r="O144" s="171" t="s">
        <v>3171</v>
      </c>
      <c r="P144" s="171" t="s">
        <v>3172</v>
      </c>
      <c r="Q144" s="171" t="s">
        <v>177</v>
      </c>
      <c r="R144" s="72" t="s">
        <v>4068</v>
      </c>
      <c r="S144" s="178" t="s">
        <v>3174</v>
      </c>
      <c r="T144" s="187" t="s">
        <v>3190</v>
      </c>
      <c r="U144" s="187" t="s">
        <v>3213</v>
      </c>
      <c r="V144" s="187" t="s">
        <v>3345</v>
      </c>
      <c r="W144" s="187" t="s">
        <v>3185</v>
      </c>
      <c r="X144" s="187">
        <v>0</v>
      </c>
      <c r="Y144" s="187">
        <v>0</v>
      </c>
      <c r="Z144" s="187">
        <v>0</v>
      </c>
      <c r="AA144" s="187">
        <v>0</v>
      </c>
      <c r="AB144" s="200" t="s">
        <v>4069</v>
      </c>
      <c r="AC144" s="72" t="s">
        <v>4070</v>
      </c>
      <c r="AD144" s="72">
        <v>0</v>
      </c>
      <c r="AE144" s="72">
        <v>0</v>
      </c>
      <c r="AF144" s="171" t="s">
        <v>25</v>
      </c>
      <c r="AG144" s="171" t="s">
        <v>189</v>
      </c>
      <c r="AH144" s="171">
        <v>1</v>
      </c>
      <c r="AI144" s="171">
        <v>0</v>
      </c>
      <c r="AJ144" s="72" t="s">
        <v>3263</v>
      </c>
      <c r="AK144" s="97">
        <f>IF(Q144="SOPORTE_TELEFÓNICO",'BASE LIQUIDACION REDEBAN 2025'!$B$19,IF(Q144="ENVÍO",'BASE LIQUIDACION REDEBAN 2025'!$C$2,IF(AF144="TIPO I",'BASE LIQUIDACION REDEBAN 2025'!$C$2,IF(AF144="TIPO II",'BASE LIQUIDACION REDEBAN 2025'!$C$3,IF(AF144="TIPO III",'BASE LIQUIDACION REDEBAN 2025'!$C$4,IF(AF144="TIPO IV",'BASE LIQUIDACION REDEBAN 2025'!$C$5,IF(AG144="AEREO",'BASE LIQUIDACION REDEBAN 2025'!$B$6,'BASE LIQUIDACION REDEBAN 2025'!$C$5)))))))</f>
        <v>65960.072302</v>
      </c>
      <c r="AL144" s="97">
        <f>IF(OR(Q144="SOPORTE_TELEFÓNICO",Q144="ENVÍO"),0,IF(AF144="TIPO I",'BASE LIQUIDACION REDEBAN 2025'!$B$10,IF(AF144="TIPO II",'BASE LIQUIDACION REDEBAN 2025'!$B$11,IF(AF144="TIPO III",'BASE LIQUIDACION REDEBAN 2025'!$B$12,'BASE LIQUIDACION REDEBAN 2025'!$B$13))))</f>
        <v>75096.394270399993</v>
      </c>
      <c r="AM144" s="97">
        <f t="shared" si="2"/>
        <v>65960.072302</v>
      </c>
    </row>
    <row r="145" spans="1:39" s="85" customFormat="1" ht="13.15">
      <c r="A145" s="171" t="s">
        <v>90</v>
      </c>
      <c r="B145" s="10" t="str">
        <f>VLOOKUP(A145,'CENTRO DE COSTOS'!A:D,4,FALSE)</f>
        <v>JUAN SEBASTIÁN RÍOS CASTRILLÓN</v>
      </c>
      <c r="C145" s="10" t="str">
        <f>VLOOKUP(A145,'CENTRO DE COSTOS'!A:D,2,FALSE)</f>
        <v>0004-0005</v>
      </c>
      <c r="D145" s="171">
        <v>5197</v>
      </c>
      <c r="E145" s="171">
        <v>2255780</v>
      </c>
      <c r="F145" s="171">
        <v>68663</v>
      </c>
      <c r="G145" s="171" t="s">
        <v>290</v>
      </c>
      <c r="H145" s="171" t="s">
        <v>2399</v>
      </c>
      <c r="I145" s="171" t="s">
        <v>4071</v>
      </c>
      <c r="J145" s="10" t="s">
        <v>167</v>
      </c>
      <c r="K145" s="171">
        <v>2255780</v>
      </c>
      <c r="L145" s="171" t="s">
        <v>4072</v>
      </c>
      <c r="M145" s="172">
        <v>45813.333333333336</v>
      </c>
      <c r="N145" s="172">
        <v>45813.520729166667</v>
      </c>
      <c r="O145" s="171" t="s">
        <v>3171</v>
      </c>
      <c r="P145" s="171" t="s">
        <v>3172</v>
      </c>
      <c r="Q145" s="171" t="s">
        <v>177</v>
      </c>
      <c r="R145" s="72" t="s">
        <v>4073</v>
      </c>
      <c r="S145" s="178" t="s">
        <v>3174</v>
      </c>
      <c r="T145" s="187" t="s">
        <v>3190</v>
      </c>
      <c r="U145" s="187" t="s">
        <v>3197</v>
      </c>
      <c r="V145" s="187" t="s">
        <v>3192</v>
      </c>
      <c r="W145" s="187" t="s">
        <v>3215</v>
      </c>
      <c r="X145" s="187" t="s">
        <v>3662</v>
      </c>
      <c r="Y145" s="187">
        <v>0</v>
      </c>
      <c r="Z145" s="187">
        <v>0</v>
      </c>
      <c r="AA145" s="187">
        <v>0</v>
      </c>
      <c r="AB145" s="200">
        <v>0</v>
      </c>
      <c r="AC145" s="72" t="s">
        <v>4074</v>
      </c>
      <c r="AD145" s="72" t="s">
        <v>4075</v>
      </c>
      <c r="AE145" s="72" t="s">
        <v>4076</v>
      </c>
      <c r="AF145" s="171" t="s">
        <v>28</v>
      </c>
      <c r="AG145" s="171" t="s">
        <v>189</v>
      </c>
      <c r="AH145" s="171">
        <v>1</v>
      </c>
      <c r="AI145" s="171">
        <v>0</v>
      </c>
      <c r="AJ145" s="72" t="s">
        <v>557</v>
      </c>
      <c r="AK145" s="97">
        <f>IF(Q145="SOPORTE_TELEFÓNICO",'BASE LIQUIDACION REDEBAN 2025'!$B$19,IF(Q145="ENVÍO",'BASE LIQUIDACION REDEBAN 2025'!$C$2,IF(AF145="TIPO I",'BASE LIQUIDACION REDEBAN 2025'!$C$2,IF(AF145="TIPO II",'BASE LIQUIDACION REDEBAN 2025'!$C$3,IF(AF145="TIPO III",'BASE LIQUIDACION REDEBAN 2025'!$C$4,IF(AF145="TIPO IV",'BASE LIQUIDACION REDEBAN 2025'!$C$5,IF(AG145="AEREO",'BASE LIQUIDACION REDEBAN 2025'!$B$6,'BASE LIQUIDACION REDEBAN 2025'!$C$5)))))))</f>
        <v>144967.87232000002</v>
      </c>
      <c r="AL145" s="97">
        <f>IF(OR(Q145="SOPORTE_TELEFÓNICO",Q145="ENVÍO"),0,IF(AF145="TIPO I",'BASE LIQUIDACION REDEBAN 2025'!$B$10,IF(AF145="TIPO II",'BASE LIQUIDACION REDEBAN 2025'!$B$11,IF(AF145="TIPO III",'BASE LIQUIDACION REDEBAN 2025'!$B$12,'BASE LIQUIDACION REDEBAN 2025'!$B$13))))</f>
        <v>140395.6348884</v>
      </c>
      <c r="AM145" s="97">
        <f t="shared" si="2"/>
        <v>144967.87232000002</v>
      </c>
    </row>
    <row r="146" spans="1:39" s="85" customFormat="1" ht="13.15">
      <c r="A146" s="171" t="s">
        <v>72</v>
      </c>
      <c r="B146" s="10" t="str">
        <f>VLOOKUP(A146,'CENTRO DE COSTOS'!A:D,4,FALSE)</f>
        <v>MIGUEL JULIÁN HERNÁNDEZ GUARÍN</v>
      </c>
      <c r="C146" s="10" t="str">
        <f>VLOOKUP(A146,'CENTRO DE COSTOS'!A:D,2,FALSE)</f>
        <v>0004-0008</v>
      </c>
      <c r="D146" s="171">
        <v>68547</v>
      </c>
      <c r="E146" s="171">
        <v>2257367</v>
      </c>
      <c r="F146" s="171">
        <v>40693</v>
      </c>
      <c r="G146" s="171" t="s">
        <v>180</v>
      </c>
      <c r="H146" s="171" t="s">
        <v>3280</v>
      </c>
      <c r="I146" s="171" t="s">
        <v>4077</v>
      </c>
      <c r="J146" s="10" t="s">
        <v>167</v>
      </c>
      <c r="K146" s="171">
        <v>2257367</v>
      </c>
      <c r="L146" s="171" t="s">
        <v>4078</v>
      </c>
      <c r="M146" s="172">
        <v>45813.384027777778</v>
      </c>
      <c r="N146" s="172">
        <v>45813.522731481484</v>
      </c>
      <c r="O146" s="171" t="s">
        <v>3171</v>
      </c>
      <c r="P146" s="171" t="s">
        <v>3172</v>
      </c>
      <c r="Q146" s="171" t="s">
        <v>177</v>
      </c>
      <c r="R146" s="72" t="s">
        <v>4079</v>
      </c>
      <c r="S146" s="178" t="s">
        <v>3174</v>
      </c>
      <c r="T146" s="187" t="s">
        <v>3190</v>
      </c>
      <c r="U146" s="187" t="s">
        <v>3176</v>
      </c>
      <c r="V146" s="187" t="s">
        <v>3184</v>
      </c>
      <c r="W146" s="187" t="s">
        <v>3185</v>
      </c>
      <c r="X146" s="187">
        <v>0</v>
      </c>
      <c r="Y146" s="187">
        <v>0</v>
      </c>
      <c r="Z146" s="187">
        <v>0</v>
      </c>
      <c r="AA146" s="187">
        <v>0</v>
      </c>
      <c r="AB146" s="200">
        <v>0</v>
      </c>
      <c r="AC146" s="72" t="s">
        <v>4080</v>
      </c>
      <c r="AD146" s="72">
        <v>0</v>
      </c>
      <c r="AE146" s="72">
        <v>0</v>
      </c>
      <c r="AF146" s="171" t="s">
        <v>28</v>
      </c>
      <c r="AG146" s="171" t="s">
        <v>189</v>
      </c>
      <c r="AH146" s="171">
        <v>1</v>
      </c>
      <c r="AI146" s="171">
        <v>0</v>
      </c>
      <c r="AJ146" s="72" t="s">
        <v>1645</v>
      </c>
      <c r="AK146" s="97">
        <f>IF(Q146="SOPORTE_TELEFÓNICO",'BASE LIQUIDACION REDEBAN 2025'!$B$19,IF(Q146="ENVÍO",'BASE LIQUIDACION REDEBAN 2025'!$C$2,IF(AF146="TIPO I",'BASE LIQUIDACION REDEBAN 2025'!$C$2,IF(AF146="TIPO II",'BASE LIQUIDACION REDEBAN 2025'!$C$3,IF(AF146="TIPO III",'BASE LIQUIDACION REDEBAN 2025'!$C$4,IF(AF146="TIPO IV",'BASE LIQUIDACION REDEBAN 2025'!$C$5,IF(AG146="AEREO",'BASE LIQUIDACION REDEBAN 2025'!$B$6,'BASE LIQUIDACION REDEBAN 2025'!$C$5)))))))</f>
        <v>144967.87232000002</v>
      </c>
      <c r="AL146" s="97">
        <f>IF(OR(Q146="SOPORTE_TELEFÓNICO",Q146="ENVÍO"),0,IF(AF146="TIPO I",'BASE LIQUIDACION REDEBAN 2025'!$B$10,IF(AF146="TIPO II",'BASE LIQUIDACION REDEBAN 2025'!$B$11,IF(AF146="TIPO III",'BASE LIQUIDACION REDEBAN 2025'!$B$12,'BASE LIQUIDACION REDEBAN 2025'!$B$13))))</f>
        <v>140395.6348884</v>
      </c>
      <c r="AM146" s="97">
        <f t="shared" si="2"/>
        <v>144967.87232000002</v>
      </c>
    </row>
    <row r="147" spans="1:39" s="85" customFormat="1" ht="13.15">
      <c r="A147" s="171" t="s">
        <v>90</v>
      </c>
      <c r="B147" s="10" t="str">
        <f>VLOOKUP(A147,'CENTRO DE COSTOS'!A:D,4,FALSE)</f>
        <v>JUAN SEBASTIÁN RÍOS CASTRILLÓN</v>
      </c>
      <c r="C147" s="10" t="str">
        <f>VLOOKUP(A147,'CENTRO DE COSTOS'!A:D,2,FALSE)</f>
        <v>0004-0005</v>
      </c>
      <c r="D147" s="171">
        <v>5670</v>
      </c>
      <c r="E147" s="171">
        <v>2252269</v>
      </c>
      <c r="F147" s="171">
        <v>36585</v>
      </c>
      <c r="G147" s="171" t="s">
        <v>290</v>
      </c>
      <c r="H147" s="171" t="s">
        <v>3984</v>
      </c>
      <c r="I147" s="171" t="s">
        <v>4081</v>
      </c>
      <c r="J147" s="10" t="s">
        <v>167</v>
      </c>
      <c r="K147" s="171">
        <v>2252269</v>
      </c>
      <c r="L147" s="171" t="s">
        <v>4082</v>
      </c>
      <c r="M147" s="172">
        <v>45812.456250000003</v>
      </c>
      <c r="N147" s="172">
        <v>45813.525173611109</v>
      </c>
      <c r="O147" s="171" t="s">
        <v>3171</v>
      </c>
      <c r="P147" s="171" t="s">
        <v>3172</v>
      </c>
      <c r="Q147" s="171" t="s">
        <v>177</v>
      </c>
      <c r="R147" s="72" t="s">
        <v>4083</v>
      </c>
      <c r="S147" s="178" t="s">
        <v>3174</v>
      </c>
      <c r="T147" s="187" t="s">
        <v>3190</v>
      </c>
      <c r="U147" s="187" t="s">
        <v>3357</v>
      </c>
      <c r="V147" s="187" t="s">
        <v>3192</v>
      </c>
      <c r="W147" s="187" t="s">
        <v>3215</v>
      </c>
      <c r="X147" s="187" t="s">
        <v>3503</v>
      </c>
      <c r="Y147" s="187">
        <v>0</v>
      </c>
      <c r="Z147" s="187">
        <v>0</v>
      </c>
      <c r="AA147" s="187">
        <v>0</v>
      </c>
      <c r="AB147" s="200">
        <v>0</v>
      </c>
      <c r="AC147" s="72" t="s">
        <v>4084</v>
      </c>
      <c r="AD147" s="72" t="s">
        <v>4085</v>
      </c>
      <c r="AE147" s="72" t="s">
        <v>4086</v>
      </c>
      <c r="AF147" s="171" t="s">
        <v>30</v>
      </c>
      <c r="AG147" s="171" t="s">
        <v>189</v>
      </c>
      <c r="AH147" s="171">
        <v>1</v>
      </c>
      <c r="AI147" s="171">
        <v>0</v>
      </c>
      <c r="AJ147" s="72" t="s">
        <v>340</v>
      </c>
      <c r="AK147" s="97">
        <f>IF(Q147="SOPORTE_TELEFÓNICO",'BASE LIQUIDACION REDEBAN 2025'!$B$19,IF(Q147="ENVÍO",'BASE LIQUIDACION REDEBAN 2025'!$C$2,IF(AF147="TIPO I",'BASE LIQUIDACION REDEBAN 2025'!$C$2,IF(AF147="TIPO II",'BASE LIQUIDACION REDEBAN 2025'!$C$3,IF(AF147="TIPO III",'BASE LIQUIDACION REDEBAN 2025'!$C$4,IF(AF147="TIPO IV",'BASE LIQUIDACION REDEBAN 2025'!$C$5,IF(AG147="AEREO",'BASE LIQUIDACION REDEBAN 2025'!$B$6,'BASE LIQUIDACION REDEBAN 2025'!$C$5)))))))</f>
        <v>275728.78077800001</v>
      </c>
      <c r="AL147" s="97">
        <f>IF(OR(Q147="SOPORTE_TELEFÓNICO",Q147="ENVÍO"),0,IF(AF147="TIPO I",'BASE LIQUIDACION REDEBAN 2025'!$B$10,IF(AF147="TIPO II",'BASE LIQUIDACION REDEBAN 2025'!$B$11,IF(AF147="TIPO III",'BASE LIQUIDACION REDEBAN 2025'!$B$12,'BASE LIQUIDACION REDEBAN 2025'!$B$13))))</f>
        <v>196536.5258152</v>
      </c>
      <c r="AM147" s="97">
        <f t="shared" si="2"/>
        <v>275728.78077800001</v>
      </c>
    </row>
    <row r="148" spans="1:39" s="85" customFormat="1" ht="13.15">
      <c r="A148" s="171" t="s">
        <v>100</v>
      </c>
      <c r="B148" s="10" t="str">
        <f>VLOOKUP(A148,'CENTRO DE COSTOS'!A:D,4,FALSE)</f>
        <v>KEVIN ALEXIS CORZO BUSTOS</v>
      </c>
      <c r="C148" s="10" t="str">
        <f>VLOOKUP(A148,'CENTRO DE COSTOS'!A:D,2,FALSE)</f>
        <v>0004-0007</v>
      </c>
      <c r="D148" s="171">
        <v>50370</v>
      </c>
      <c r="E148" s="171">
        <v>2221650</v>
      </c>
      <c r="F148" s="171">
        <v>44681</v>
      </c>
      <c r="G148" s="171" t="s">
        <v>192</v>
      </c>
      <c r="H148" s="171" t="s">
        <v>4087</v>
      </c>
      <c r="I148" s="171" t="s">
        <v>4088</v>
      </c>
      <c r="J148" s="10" t="s">
        <v>167</v>
      </c>
      <c r="K148" s="171">
        <v>2221650</v>
      </c>
      <c r="L148" s="171" t="s">
        <v>4089</v>
      </c>
      <c r="M148" s="172">
        <v>45805.335416666669</v>
      </c>
      <c r="N148" s="172">
        <v>45813.529861111114</v>
      </c>
      <c r="O148" s="171" t="s">
        <v>3171</v>
      </c>
      <c r="P148" s="171" t="s">
        <v>3172</v>
      </c>
      <c r="Q148" s="171" t="s">
        <v>177</v>
      </c>
      <c r="R148" s="72" t="s">
        <v>4090</v>
      </c>
      <c r="S148" s="178" t="s">
        <v>3174</v>
      </c>
      <c r="T148" s="187" t="s">
        <v>3190</v>
      </c>
      <c r="U148" s="187" t="s">
        <v>3191</v>
      </c>
      <c r="V148" s="187" t="s">
        <v>3235</v>
      </c>
      <c r="W148" s="187" t="s">
        <v>3185</v>
      </c>
      <c r="X148" s="187">
        <v>0</v>
      </c>
      <c r="Y148" s="187">
        <v>0</v>
      </c>
      <c r="Z148" s="187">
        <v>0</v>
      </c>
      <c r="AA148" s="187">
        <v>0</v>
      </c>
      <c r="AB148" s="200">
        <v>0</v>
      </c>
      <c r="AC148" s="72" t="s">
        <v>4091</v>
      </c>
      <c r="AD148" s="72">
        <v>0</v>
      </c>
      <c r="AE148" s="72">
        <v>0</v>
      </c>
      <c r="AF148" s="171" t="s">
        <v>175</v>
      </c>
      <c r="AG148" s="171" t="s">
        <v>227</v>
      </c>
      <c r="AH148" s="171">
        <v>1</v>
      </c>
      <c r="AI148" s="171">
        <v>0</v>
      </c>
      <c r="AJ148" s="72" t="s">
        <v>246</v>
      </c>
      <c r="AK148" s="97">
        <f>IF(Q148="SOPORTE_TELEFÓNICO",'BASE LIQUIDACION REDEBAN 2025'!$B$19,IF(Q148="ENVÍO",'BASE LIQUIDACION REDEBAN 2025'!$C$2,IF(AF148="TIPO I",'BASE LIQUIDACION REDEBAN 2025'!$C$2,IF(AF148="TIPO II",'BASE LIQUIDACION REDEBAN 2025'!$C$3,IF(AF148="TIPO III",'BASE LIQUIDACION REDEBAN 2025'!$C$4,IF(AF148="TIPO IV",'BASE LIQUIDACION REDEBAN 2025'!$C$5,IF(AG148="AEREO",'BASE LIQUIDACION REDEBAN 2025'!$B$6,'BASE LIQUIDACION REDEBAN 2025'!$C$5)))))))</f>
        <v>988462.96268840006</v>
      </c>
      <c r="AL148" s="97">
        <f>IF(OR(Q148="SOPORTE_TELEFÓNICO",Q148="ENVÍO"),0,IF(AF148="TIPO I",'BASE LIQUIDACION REDEBAN 2025'!$B$10,IF(AF148="TIPO II",'BASE LIQUIDACION REDEBAN 2025'!$B$11,IF(AF148="TIPO III",'BASE LIQUIDACION REDEBAN 2025'!$B$12,'BASE LIQUIDACION REDEBAN 2025'!$B$13))))</f>
        <v>196536.5258152</v>
      </c>
      <c r="AM148" s="97">
        <f t="shared" si="2"/>
        <v>988462.96268840006</v>
      </c>
    </row>
    <row r="149" spans="1:39" s="85" customFormat="1" ht="13.15">
      <c r="A149" s="171" t="s">
        <v>80</v>
      </c>
      <c r="B149" s="10" t="str">
        <f>VLOOKUP(A149,'CENTRO DE COSTOS'!A:D,4,FALSE)</f>
        <v>JOSE MAURICIO HERNANDEZ ROJAS</v>
      </c>
      <c r="C149" s="10" t="str">
        <f>VLOOKUP(A149,'CENTRO DE COSTOS'!A:D,2,FALSE)</f>
        <v>0004-0001</v>
      </c>
      <c r="D149" s="171">
        <v>13001</v>
      </c>
      <c r="E149" s="171">
        <v>2247454</v>
      </c>
      <c r="F149" s="171">
        <v>18496</v>
      </c>
      <c r="G149" s="171" t="s">
        <v>364</v>
      </c>
      <c r="H149" s="171" t="s">
        <v>80</v>
      </c>
      <c r="I149" s="171" t="s">
        <v>4092</v>
      </c>
      <c r="J149" s="10" t="s">
        <v>167</v>
      </c>
      <c r="K149" s="171">
        <v>2247454</v>
      </c>
      <c r="L149" s="171" t="s">
        <v>4093</v>
      </c>
      <c r="M149" s="172">
        <v>45811.626388888886</v>
      </c>
      <c r="N149" s="172">
        <v>45813.537048611113</v>
      </c>
      <c r="O149" s="171" t="s">
        <v>3171</v>
      </c>
      <c r="P149" s="171" t="s">
        <v>3172</v>
      </c>
      <c r="Q149" s="171" t="s">
        <v>177</v>
      </c>
      <c r="R149" s="72" t="s">
        <v>4094</v>
      </c>
      <c r="S149" s="178" t="s">
        <v>3174</v>
      </c>
      <c r="T149" s="187" t="s">
        <v>3190</v>
      </c>
      <c r="U149" s="187" t="s">
        <v>3855</v>
      </c>
      <c r="V149" s="187" t="s">
        <v>3192</v>
      </c>
      <c r="W149" s="187" t="s">
        <v>3215</v>
      </c>
      <c r="X149" s="187" t="s">
        <v>4037</v>
      </c>
      <c r="Y149" s="187">
        <v>0</v>
      </c>
      <c r="Z149" s="187">
        <v>0</v>
      </c>
      <c r="AA149" s="187">
        <v>0</v>
      </c>
      <c r="AB149" s="200">
        <v>0</v>
      </c>
      <c r="AC149" s="72" t="s">
        <v>4095</v>
      </c>
      <c r="AD149" s="72" t="s">
        <v>4096</v>
      </c>
      <c r="AE149" s="72" t="s">
        <v>4097</v>
      </c>
      <c r="AF149" s="171" t="s">
        <v>25</v>
      </c>
      <c r="AG149" s="171" t="s">
        <v>189</v>
      </c>
      <c r="AH149" s="171">
        <v>1</v>
      </c>
      <c r="AI149" s="171">
        <v>0</v>
      </c>
      <c r="AJ149" s="72" t="s">
        <v>1180</v>
      </c>
      <c r="AK149" s="97">
        <f>IF(Q149="SOPORTE_TELEFÓNICO",'BASE LIQUIDACION REDEBAN 2025'!$B$19,IF(Q149="ENVÍO",'BASE LIQUIDACION REDEBAN 2025'!$C$2,IF(AF149="TIPO I",'BASE LIQUIDACION REDEBAN 2025'!$C$2,IF(AF149="TIPO II",'BASE LIQUIDACION REDEBAN 2025'!$C$3,IF(AF149="TIPO III",'BASE LIQUIDACION REDEBAN 2025'!$C$4,IF(AF149="TIPO IV",'BASE LIQUIDACION REDEBAN 2025'!$C$5,IF(AG149="AEREO",'BASE LIQUIDACION REDEBAN 2025'!$B$6,'BASE LIQUIDACION REDEBAN 2025'!$C$5)))))))</f>
        <v>65960.072302</v>
      </c>
      <c r="AL149" s="97">
        <f>IF(OR(Q149="SOPORTE_TELEFÓNICO",Q149="ENVÍO"),0,IF(AF149="TIPO I",'BASE LIQUIDACION REDEBAN 2025'!$B$10,IF(AF149="TIPO II",'BASE LIQUIDACION REDEBAN 2025'!$B$11,IF(AF149="TIPO III",'BASE LIQUIDACION REDEBAN 2025'!$B$12,'BASE LIQUIDACION REDEBAN 2025'!$B$13))))</f>
        <v>75096.394270399993</v>
      </c>
      <c r="AM149" s="97">
        <f t="shared" si="2"/>
        <v>65960.072302</v>
      </c>
    </row>
    <row r="150" spans="1:39" s="85" customFormat="1" ht="13.15">
      <c r="A150" s="171" t="s">
        <v>68</v>
      </c>
      <c r="B150" s="10" t="str">
        <f>VLOOKUP(A150,'CENTRO DE COSTOS'!A:D,4,FALSE)</f>
        <v>WILLIAM ASDRUBAL ROZO ROZO</v>
      </c>
      <c r="C150" s="10" t="str">
        <f>VLOOKUP(A150,'CENTRO DE COSTOS'!A:D,2,FALSE)</f>
        <v>0004-0004</v>
      </c>
      <c r="D150" s="171">
        <v>11001</v>
      </c>
      <c r="E150" s="171">
        <v>2253391</v>
      </c>
      <c r="F150" s="171">
        <v>63831</v>
      </c>
      <c r="G150" s="171" t="s">
        <v>298</v>
      </c>
      <c r="H150" s="171" t="s">
        <v>68</v>
      </c>
      <c r="I150" s="171" t="s">
        <v>4098</v>
      </c>
      <c r="J150" s="10" t="s">
        <v>167</v>
      </c>
      <c r="K150" s="171">
        <v>2253391</v>
      </c>
      <c r="L150" s="171" t="s">
        <v>4099</v>
      </c>
      <c r="M150" s="172">
        <v>45812.569444444445</v>
      </c>
      <c r="N150" s="172">
        <v>45813.541145833333</v>
      </c>
      <c r="O150" s="171" t="s">
        <v>3171</v>
      </c>
      <c r="P150" s="171" t="s">
        <v>3172</v>
      </c>
      <c r="Q150" s="171" t="s">
        <v>177</v>
      </c>
      <c r="R150" s="72" t="s">
        <v>4100</v>
      </c>
      <c r="S150" s="178" t="s">
        <v>3174</v>
      </c>
      <c r="T150" s="187" t="s">
        <v>3190</v>
      </c>
      <c r="U150" s="187" t="s">
        <v>3197</v>
      </c>
      <c r="V150" s="187" t="s">
        <v>3424</v>
      </c>
      <c r="W150" s="187" t="s">
        <v>3215</v>
      </c>
      <c r="X150" s="187">
        <v>0</v>
      </c>
      <c r="Y150" s="187" t="s">
        <v>3402</v>
      </c>
      <c r="Z150" s="187">
        <v>0</v>
      </c>
      <c r="AA150" s="187">
        <v>0</v>
      </c>
      <c r="AB150" s="200">
        <v>0</v>
      </c>
      <c r="AC150" s="72" t="s">
        <v>4101</v>
      </c>
      <c r="AD150" s="72" t="s">
        <v>4102</v>
      </c>
      <c r="AE150" s="72" t="s">
        <v>4103</v>
      </c>
      <c r="AF150" s="171" t="s">
        <v>25</v>
      </c>
      <c r="AG150" s="171" t="s">
        <v>189</v>
      </c>
      <c r="AH150" s="171">
        <v>1</v>
      </c>
      <c r="AI150" s="171">
        <v>0</v>
      </c>
      <c r="AJ150" s="72" t="s">
        <v>778</v>
      </c>
      <c r="AK150" s="97">
        <f>IF(Q150="SOPORTE_TELEFÓNICO",'BASE LIQUIDACION REDEBAN 2025'!$B$19,IF(Q150="ENVÍO",'BASE LIQUIDACION REDEBAN 2025'!$C$2,IF(AF150="TIPO I",'BASE LIQUIDACION REDEBAN 2025'!$C$2,IF(AF150="TIPO II",'BASE LIQUIDACION REDEBAN 2025'!$C$3,IF(AF150="TIPO III",'BASE LIQUIDACION REDEBAN 2025'!$C$4,IF(AF150="TIPO IV",'BASE LIQUIDACION REDEBAN 2025'!$C$5,IF(AG150="AEREO",'BASE LIQUIDACION REDEBAN 2025'!$B$6,'BASE LIQUIDACION REDEBAN 2025'!$C$5)))))))</f>
        <v>65960.072302</v>
      </c>
      <c r="AL150" s="97">
        <f>IF(OR(Q150="SOPORTE_TELEFÓNICO",Q150="ENVÍO"),0,IF(AF150="TIPO I",'BASE LIQUIDACION REDEBAN 2025'!$B$10,IF(AF150="TIPO II",'BASE LIQUIDACION REDEBAN 2025'!$B$11,IF(AF150="TIPO III",'BASE LIQUIDACION REDEBAN 2025'!$B$12,'BASE LIQUIDACION REDEBAN 2025'!$B$13))))</f>
        <v>75096.394270399993</v>
      </c>
      <c r="AM150" s="97">
        <f t="shared" si="2"/>
        <v>65960.072302</v>
      </c>
    </row>
    <row r="151" spans="1:39" s="85" customFormat="1" ht="13.15">
      <c r="A151" s="171" t="s">
        <v>68</v>
      </c>
      <c r="B151" s="10" t="str">
        <f>VLOOKUP(A151,'CENTRO DE COSTOS'!A:D,4,FALSE)</f>
        <v>WILLIAM ASDRUBAL ROZO ROZO</v>
      </c>
      <c r="C151" s="10" t="str">
        <f>VLOOKUP(A151,'CENTRO DE COSTOS'!A:D,2,FALSE)</f>
        <v>0004-0004</v>
      </c>
      <c r="D151" s="171">
        <v>25286</v>
      </c>
      <c r="E151" s="171">
        <v>2251647</v>
      </c>
      <c r="F151" s="171">
        <v>34442</v>
      </c>
      <c r="G151" s="171" t="s">
        <v>298</v>
      </c>
      <c r="H151" s="171" t="s">
        <v>1667</v>
      </c>
      <c r="I151" s="171" t="s">
        <v>4104</v>
      </c>
      <c r="J151" s="10" t="s">
        <v>167</v>
      </c>
      <c r="K151" s="171">
        <v>2251647</v>
      </c>
      <c r="L151" s="171" t="s">
        <v>4105</v>
      </c>
      <c r="M151" s="172">
        <v>45812.418749999997</v>
      </c>
      <c r="N151" s="172">
        <v>45813.544548611113</v>
      </c>
      <c r="O151" s="171" t="s">
        <v>3171</v>
      </c>
      <c r="P151" s="171" t="s">
        <v>3172</v>
      </c>
      <c r="Q151" s="171" t="s">
        <v>177</v>
      </c>
      <c r="R151" s="72" t="s">
        <v>4106</v>
      </c>
      <c r="S151" s="178" t="s">
        <v>3174</v>
      </c>
      <c r="T151" s="187" t="s">
        <v>3190</v>
      </c>
      <c r="U151" s="187" t="s">
        <v>3213</v>
      </c>
      <c r="V151" s="187" t="s">
        <v>3314</v>
      </c>
      <c r="W151" s="187" t="s">
        <v>3215</v>
      </c>
      <c r="X151" s="187" t="s">
        <v>3315</v>
      </c>
      <c r="Y151" s="187">
        <v>0</v>
      </c>
      <c r="Z151" s="187">
        <v>0</v>
      </c>
      <c r="AA151" s="187">
        <v>0</v>
      </c>
      <c r="AB151" s="200">
        <v>0</v>
      </c>
      <c r="AC151" s="72" t="s">
        <v>4107</v>
      </c>
      <c r="AD151" s="72" t="s">
        <v>4108</v>
      </c>
      <c r="AE151" s="72" t="s">
        <v>4109</v>
      </c>
      <c r="AF151" s="171" t="s">
        <v>28</v>
      </c>
      <c r="AG151" s="171" t="s">
        <v>189</v>
      </c>
      <c r="AH151" s="171">
        <v>1</v>
      </c>
      <c r="AI151" s="171">
        <v>0</v>
      </c>
      <c r="AJ151" s="72" t="s">
        <v>1288</v>
      </c>
      <c r="AK151" s="97">
        <f>IF(Q151="SOPORTE_TELEFÓNICO",'BASE LIQUIDACION REDEBAN 2025'!$B$19,IF(Q151="ENVÍO",'BASE LIQUIDACION REDEBAN 2025'!$C$2,IF(AF151="TIPO I",'BASE LIQUIDACION REDEBAN 2025'!$C$2,IF(AF151="TIPO II",'BASE LIQUIDACION REDEBAN 2025'!$C$3,IF(AF151="TIPO III",'BASE LIQUIDACION REDEBAN 2025'!$C$4,IF(AF151="TIPO IV",'BASE LIQUIDACION REDEBAN 2025'!$C$5,IF(AG151="AEREO",'BASE LIQUIDACION REDEBAN 2025'!$B$6,'BASE LIQUIDACION REDEBAN 2025'!$C$5)))))))</f>
        <v>144967.87232000002</v>
      </c>
      <c r="AL151" s="97">
        <f>IF(OR(Q151="SOPORTE_TELEFÓNICO",Q151="ENVÍO"),0,IF(AF151="TIPO I",'BASE LIQUIDACION REDEBAN 2025'!$B$10,IF(AF151="TIPO II",'BASE LIQUIDACION REDEBAN 2025'!$B$11,IF(AF151="TIPO III",'BASE LIQUIDACION REDEBAN 2025'!$B$12,'BASE LIQUIDACION REDEBAN 2025'!$B$13))))</f>
        <v>140395.6348884</v>
      </c>
      <c r="AM151" s="97">
        <f t="shared" si="2"/>
        <v>144967.87232000002</v>
      </c>
    </row>
    <row r="152" spans="1:39" s="85" customFormat="1" ht="13.15">
      <c r="A152" s="171" t="s">
        <v>81</v>
      </c>
      <c r="B152" s="10" t="str">
        <f>VLOOKUP(A152,'CENTRO DE COSTOS'!A:D,4,FALSE)</f>
        <v>MIGUEL JULIÁN HERNÁNDEZ GUARÍN</v>
      </c>
      <c r="C152" s="10" t="str">
        <f>VLOOKUP(A152,'CENTRO DE COSTOS'!A:D,2,FALSE)</f>
        <v>0004-0008</v>
      </c>
      <c r="D152" s="171">
        <v>54099</v>
      </c>
      <c r="E152" s="171">
        <v>2255323</v>
      </c>
      <c r="F152" s="171">
        <v>10068</v>
      </c>
      <c r="G152" s="171" t="s">
        <v>408</v>
      </c>
      <c r="H152" s="171" t="s">
        <v>1079</v>
      </c>
      <c r="I152" s="171" t="s">
        <v>4110</v>
      </c>
      <c r="J152" s="10" t="s">
        <v>167</v>
      </c>
      <c r="K152" s="171">
        <v>2255323</v>
      </c>
      <c r="L152" s="171" t="s">
        <v>4111</v>
      </c>
      <c r="M152" s="172">
        <v>45812.692361111112</v>
      </c>
      <c r="N152" s="172">
        <v>45813.561527777776</v>
      </c>
      <c r="O152" s="171" t="s">
        <v>3171</v>
      </c>
      <c r="P152" s="171" t="s">
        <v>3172</v>
      </c>
      <c r="Q152" s="171" t="s">
        <v>177</v>
      </c>
      <c r="R152" s="72" t="s">
        <v>4112</v>
      </c>
      <c r="S152" s="178" t="s">
        <v>3174</v>
      </c>
      <c r="T152" s="187" t="s">
        <v>3175</v>
      </c>
      <c r="U152" s="187" t="s">
        <v>3197</v>
      </c>
      <c r="V152" s="187" t="s">
        <v>3198</v>
      </c>
      <c r="W152" s="187" t="s">
        <v>3185</v>
      </c>
      <c r="X152" s="187">
        <v>0</v>
      </c>
      <c r="Y152" s="187">
        <v>0</v>
      </c>
      <c r="Z152" s="187">
        <v>0</v>
      </c>
      <c r="AA152" s="187">
        <v>0</v>
      </c>
      <c r="AB152" s="200">
        <v>0</v>
      </c>
      <c r="AC152" s="72" t="s">
        <v>4113</v>
      </c>
      <c r="AD152" s="72">
        <v>0</v>
      </c>
      <c r="AE152" s="72">
        <v>0</v>
      </c>
      <c r="AF152" s="171" t="s">
        <v>28</v>
      </c>
      <c r="AG152" s="171" t="s">
        <v>189</v>
      </c>
      <c r="AH152" s="171">
        <v>1</v>
      </c>
      <c r="AI152" s="171">
        <v>0</v>
      </c>
      <c r="AJ152" s="72" t="s">
        <v>513</v>
      </c>
      <c r="AK152" s="97">
        <f>IF(Q152="SOPORTE_TELEFÓNICO",'BASE LIQUIDACION REDEBAN 2025'!$B$19,IF(Q152="ENVÍO",'BASE LIQUIDACION REDEBAN 2025'!$C$2,IF(AF152="TIPO I",'BASE LIQUIDACION REDEBAN 2025'!$C$2,IF(AF152="TIPO II",'BASE LIQUIDACION REDEBAN 2025'!$C$3,IF(AF152="TIPO III",'BASE LIQUIDACION REDEBAN 2025'!$C$4,IF(AF152="TIPO IV",'BASE LIQUIDACION REDEBAN 2025'!$C$5,IF(AG152="AEREO",'BASE LIQUIDACION REDEBAN 2025'!$B$6,'BASE LIQUIDACION REDEBAN 2025'!$C$5)))))))</f>
        <v>144967.87232000002</v>
      </c>
      <c r="AL152" s="97">
        <f>IF(OR(Q152="SOPORTE_TELEFÓNICO",Q152="ENVÍO"),0,IF(AF152="TIPO I",'BASE LIQUIDACION REDEBAN 2025'!$B$10,IF(AF152="TIPO II",'BASE LIQUIDACION REDEBAN 2025'!$B$11,IF(AF152="TIPO III",'BASE LIQUIDACION REDEBAN 2025'!$B$12,'BASE LIQUIDACION REDEBAN 2025'!$B$13))))</f>
        <v>140395.6348884</v>
      </c>
      <c r="AM152" s="97">
        <f t="shared" si="2"/>
        <v>144967.87232000002</v>
      </c>
    </row>
    <row r="153" spans="1:39" s="85" customFormat="1" ht="13.15">
      <c r="A153" s="171" t="s">
        <v>68</v>
      </c>
      <c r="B153" s="10" t="str">
        <f>VLOOKUP(A153,'CENTRO DE COSTOS'!A:D,4,FALSE)</f>
        <v>WILLIAM ASDRUBAL ROZO ROZO</v>
      </c>
      <c r="C153" s="10" t="str">
        <f>VLOOKUP(A153,'CENTRO DE COSTOS'!A:D,2,FALSE)</f>
        <v>0004-0004</v>
      </c>
      <c r="D153" s="171">
        <v>25899</v>
      </c>
      <c r="E153" s="171">
        <v>2257390</v>
      </c>
      <c r="F153" s="171">
        <v>29012</v>
      </c>
      <c r="G153" s="171" t="s">
        <v>298</v>
      </c>
      <c r="H153" s="171" t="s">
        <v>2689</v>
      </c>
      <c r="I153" s="171" t="s">
        <v>4114</v>
      </c>
      <c r="J153" s="10" t="s">
        <v>167</v>
      </c>
      <c r="K153" s="171">
        <v>2257390</v>
      </c>
      <c r="L153" s="171" t="s">
        <v>4115</v>
      </c>
      <c r="M153" s="172">
        <v>45813.386111111111</v>
      </c>
      <c r="N153" s="172">
        <v>45813.564016203702</v>
      </c>
      <c r="O153" s="171" t="s">
        <v>3171</v>
      </c>
      <c r="P153" s="171" t="s">
        <v>3172</v>
      </c>
      <c r="Q153" s="171" t="s">
        <v>177</v>
      </c>
      <c r="R153" s="72" t="s">
        <v>4116</v>
      </c>
      <c r="S153" s="178" t="s">
        <v>3174</v>
      </c>
      <c r="T153" s="187" t="s">
        <v>3190</v>
      </c>
      <c r="U153" s="187" t="s">
        <v>3284</v>
      </c>
      <c r="V153" s="187" t="s">
        <v>3284</v>
      </c>
      <c r="W153" s="187" t="s">
        <v>3215</v>
      </c>
      <c r="X153" s="187" t="s">
        <v>3615</v>
      </c>
      <c r="Y153" s="187">
        <v>0</v>
      </c>
      <c r="Z153" s="187" t="s">
        <v>3482</v>
      </c>
      <c r="AA153" s="187">
        <v>0</v>
      </c>
      <c r="AB153" s="200">
        <v>0</v>
      </c>
      <c r="AC153" s="72" t="s">
        <v>4117</v>
      </c>
      <c r="AD153" s="72" t="s">
        <v>4118</v>
      </c>
      <c r="AE153" s="72" t="s">
        <v>4119</v>
      </c>
      <c r="AF153" s="171" t="s">
        <v>28</v>
      </c>
      <c r="AG153" s="171" t="s">
        <v>189</v>
      </c>
      <c r="AH153" s="171">
        <v>1</v>
      </c>
      <c r="AI153" s="171">
        <v>0</v>
      </c>
      <c r="AJ153" s="72" t="s">
        <v>595</v>
      </c>
      <c r="AK153" s="97">
        <f>IF(Q153="SOPORTE_TELEFÓNICO",'BASE LIQUIDACION REDEBAN 2025'!$B$19,IF(Q153="ENVÍO",'BASE LIQUIDACION REDEBAN 2025'!$C$2,IF(AF153="TIPO I",'BASE LIQUIDACION REDEBAN 2025'!$C$2,IF(AF153="TIPO II",'BASE LIQUIDACION REDEBAN 2025'!$C$3,IF(AF153="TIPO III",'BASE LIQUIDACION REDEBAN 2025'!$C$4,IF(AF153="TIPO IV",'BASE LIQUIDACION REDEBAN 2025'!$C$5,IF(AG153="AEREO",'BASE LIQUIDACION REDEBAN 2025'!$B$6,'BASE LIQUIDACION REDEBAN 2025'!$C$5)))))))</f>
        <v>144967.87232000002</v>
      </c>
      <c r="AL153" s="97">
        <f>IF(OR(Q153="SOPORTE_TELEFÓNICO",Q153="ENVÍO"),0,IF(AF153="TIPO I",'BASE LIQUIDACION REDEBAN 2025'!$B$10,IF(AF153="TIPO II",'BASE LIQUIDACION REDEBAN 2025'!$B$11,IF(AF153="TIPO III",'BASE LIQUIDACION REDEBAN 2025'!$B$12,'BASE LIQUIDACION REDEBAN 2025'!$B$13))))</f>
        <v>140395.6348884</v>
      </c>
      <c r="AM153" s="97">
        <f t="shared" si="2"/>
        <v>144967.87232000002</v>
      </c>
    </row>
    <row r="154" spans="1:39" s="85" customFormat="1" ht="13.15">
      <c r="A154" s="171" t="s">
        <v>64</v>
      </c>
      <c r="B154" s="10" t="str">
        <f>VLOOKUP(A154,'CENTRO DE COSTOS'!A:D,4,FALSE)</f>
        <v>JOSE MAURICIO HERNANDEZ ROJAS</v>
      </c>
      <c r="C154" s="10" t="str">
        <f>VLOOKUP(A154,'CENTRO DE COSTOS'!A:D,2,FALSE)</f>
        <v>0004-0001</v>
      </c>
      <c r="D154" s="171">
        <v>8001</v>
      </c>
      <c r="E154" s="171">
        <v>2258273</v>
      </c>
      <c r="F154" s="171">
        <v>25226</v>
      </c>
      <c r="G154" s="171" t="s">
        <v>277</v>
      </c>
      <c r="H154" s="171" t="s">
        <v>64</v>
      </c>
      <c r="I154" s="171" t="s">
        <v>4120</v>
      </c>
      <c r="J154" s="10" t="s">
        <v>167</v>
      </c>
      <c r="K154" s="171">
        <v>2258273</v>
      </c>
      <c r="L154" s="171" t="s">
        <v>4121</v>
      </c>
      <c r="M154" s="172">
        <v>45813.436111111114</v>
      </c>
      <c r="N154" s="172">
        <v>45813.571886574071</v>
      </c>
      <c r="O154" s="171" t="s">
        <v>3171</v>
      </c>
      <c r="P154" s="171" t="s">
        <v>3172</v>
      </c>
      <c r="Q154" s="171" t="s">
        <v>3188</v>
      </c>
      <c r="R154" s="72">
        <v>0</v>
      </c>
      <c r="S154" s="178" t="s">
        <v>3174</v>
      </c>
      <c r="T154" s="187" t="s">
        <v>3175</v>
      </c>
      <c r="U154" s="187" t="s">
        <v>3176</v>
      </c>
      <c r="V154" s="187" t="s">
        <v>3177</v>
      </c>
      <c r="W154" s="187" t="s">
        <v>3185</v>
      </c>
      <c r="X154" s="187">
        <v>0</v>
      </c>
      <c r="Y154" s="187">
        <v>0</v>
      </c>
      <c r="Z154" s="187">
        <v>0</v>
      </c>
      <c r="AA154" s="187">
        <v>0</v>
      </c>
      <c r="AB154" s="200">
        <v>0</v>
      </c>
      <c r="AC154" s="72">
        <v>0</v>
      </c>
      <c r="AD154" s="72">
        <v>0</v>
      </c>
      <c r="AE154" s="72">
        <v>0</v>
      </c>
      <c r="AF154" s="171" t="s">
        <v>25</v>
      </c>
      <c r="AG154" s="171" t="s">
        <v>189</v>
      </c>
      <c r="AH154" s="171">
        <v>0</v>
      </c>
      <c r="AI154" s="171">
        <v>0</v>
      </c>
      <c r="AJ154" s="72">
        <v>0</v>
      </c>
      <c r="AK154" s="97">
        <f>IF(Q154="SOPORTE_TELEFÓNICO",'BASE LIQUIDACION REDEBAN 2025'!$B$19,IF(Q154="ENVÍO",'BASE LIQUIDACION REDEBAN 2025'!$C$2,IF(AF154="TIPO I",'BASE LIQUIDACION REDEBAN 2025'!$C$2,IF(AF154="TIPO II",'BASE LIQUIDACION REDEBAN 2025'!$C$3,IF(AF154="TIPO III",'BASE LIQUIDACION REDEBAN 2025'!$C$4,IF(AF154="TIPO IV",'BASE LIQUIDACION REDEBAN 2025'!$C$5,IF(AG154="AEREO",'BASE LIQUIDACION REDEBAN 2025'!$B$6,'BASE LIQUIDACION REDEBAN 2025'!$C$5)))))))</f>
        <v>41241.0800752</v>
      </c>
      <c r="AL154" s="97">
        <f>IF(OR(Q154="SOPORTE_TELEFÓNICO",Q154="ENVÍO"),0,IF(AF154="TIPO I",'BASE LIQUIDACION REDEBAN 2025'!$B$10,IF(AF154="TIPO II",'BASE LIQUIDACION REDEBAN 2025'!$B$11,IF(AF154="TIPO III",'BASE LIQUIDACION REDEBAN 2025'!$B$12,'BASE LIQUIDACION REDEBAN 2025'!$B$13))))</f>
        <v>0</v>
      </c>
      <c r="AM154" s="97">
        <f t="shared" si="2"/>
        <v>41241.0800752</v>
      </c>
    </row>
    <row r="155" spans="1:39" s="85" customFormat="1" ht="13.15">
      <c r="A155" s="171" t="s">
        <v>60</v>
      </c>
      <c r="B155" s="10" t="str">
        <f>VLOOKUP(A155,'CENTRO DE COSTOS'!A:D,4,FALSE)</f>
        <v>JUAN SEBASTIÁN RÍOS CASTRILLÓN</v>
      </c>
      <c r="C155" s="10" t="str">
        <f>VLOOKUP(A155,'CENTRO DE COSTOS'!A:D,2,FALSE)</f>
        <v>0004-0005</v>
      </c>
      <c r="D155" s="171">
        <v>5665</v>
      </c>
      <c r="E155" s="171">
        <v>2259126</v>
      </c>
      <c r="F155" s="171">
        <v>44358</v>
      </c>
      <c r="G155" s="171" t="s">
        <v>290</v>
      </c>
      <c r="H155" s="171" t="s">
        <v>3794</v>
      </c>
      <c r="I155" s="171" t="s">
        <v>4122</v>
      </c>
      <c r="J155" s="10" t="s">
        <v>167</v>
      </c>
      <c r="K155" s="171">
        <v>2259126</v>
      </c>
      <c r="L155" s="171" t="s">
        <v>4123</v>
      </c>
      <c r="M155" s="172">
        <v>45813.472916666666</v>
      </c>
      <c r="N155" s="172">
        <v>45813.574305555558</v>
      </c>
      <c r="O155" s="171" t="s">
        <v>3171</v>
      </c>
      <c r="P155" s="171" t="s">
        <v>3172</v>
      </c>
      <c r="Q155" s="171" t="s">
        <v>177</v>
      </c>
      <c r="R155" s="72" t="s">
        <v>4124</v>
      </c>
      <c r="S155" s="178" t="s">
        <v>3174</v>
      </c>
      <c r="T155" s="187" t="s">
        <v>3190</v>
      </c>
      <c r="U155" s="187" t="s">
        <v>3357</v>
      </c>
      <c r="V155" s="187" t="s">
        <v>3192</v>
      </c>
      <c r="W155" s="187" t="s">
        <v>3215</v>
      </c>
      <c r="X155" s="187" t="s">
        <v>3503</v>
      </c>
      <c r="Y155" s="187">
        <v>0</v>
      </c>
      <c r="Z155" s="187">
        <v>0</v>
      </c>
      <c r="AA155" s="187">
        <v>0</v>
      </c>
      <c r="AB155" s="200">
        <v>0</v>
      </c>
      <c r="AC155" s="72" t="s">
        <v>4125</v>
      </c>
      <c r="AD155" s="72" t="s">
        <v>4126</v>
      </c>
      <c r="AE155" s="72" t="s">
        <v>4127</v>
      </c>
      <c r="AF155" s="171" t="s">
        <v>30</v>
      </c>
      <c r="AG155" s="171" t="s">
        <v>189</v>
      </c>
      <c r="AH155" s="171">
        <v>1</v>
      </c>
      <c r="AI155" s="171">
        <v>0</v>
      </c>
      <c r="AJ155" s="72" t="s">
        <v>354</v>
      </c>
      <c r="AK155" s="97">
        <f>IF(Q155="SOPORTE_TELEFÓNICO",'BASE LIQUIDACION REDEBAN 2025'!$B$19,IF(Q155="ENVÍO",'BASE LIQUIDACION REDEBAN 2025'!$C$2,IF(AF155="TIPO I",'BASE LIQUIDACION REDEBAN 2025'!$C$2,IF(AF155="TIPO II",'BASE LIQUIDACION REDEBAN 2025'!$C$3,IF(AF155="TIPO III",'BASE LIQUIDACION REDEBAN 2025'!$C$4,IF(AF155="TIPO IV",'BASE LIQUIDACION REDEBAN 2025'!$C$5,IF(AG155="AEREO",'BASE LIQUIDACION REDEBAN 2025'!$B$6,'BASE LIQUIDACION REDEBAN 2025'!$C$5)))))))</f>
        <v>275728.78077800001</v>
      </c>
      <c r="AL155" s="97">
        <f>IF(OR(Q155="SOPORTE_TELEFÓNICO",Q155="ENVÍO"),0,IF(AF155="TIPO I",'BASE LIQUIDACION REDEBAN 2025'!$B$10,IF(AF155="TIPO II",'BASE LIQUIDACION REDEBAN 2025'!$B$11,IF(AF155="TIPO III",'BASE LIQUIDACION REDEBAN 2025'!$B$12,'BASE LIQUIDACION REDEBAN 2025'!$B$13))))</f>
        <v>196536.5258152</v>
      </c>
      <c r="AM155" s="97">
        <f t="shared" si="2"/>
        <v>275728.78077800001</v>
      </c>
    </row>
    <row r="156" spans="1:39" s="85" customFormat="1" ht="13.15">
      <c r="A156" s="171" t="s">
        <v>68</v>
      </c>
      <c r="B156" s="10" t="str">
        <f>VLOOKUP(A156,'CENTRO DE COSTOS'!A:D,4,FALSE)</f>
        <v>WILLIAM ASDRUBAL ROZO ROZO</v>
      </c>
      <c r="C156" s="10" t="str">
        <f>VLOOKUP(A156,'CENTRO DE COSTOS'!A:D,2,FALSE)</f>
        <v>0004-0004</v>
      </c>
      <c r="D156" s="171">
        <v>25899</v>
      </c>
      <c r="E156" s="171">
        <v>2254051</v>
      </c>
      <c r="F156" s="171">
        <v>65158</v>
      </c>
      <c r="G156" s="171" t="s">
        <v>298</v>
      </c>
      <c r="H156" s="171" t="s">
        <v>2689</v>
      </c>
      <c r="I156" s="171" t="s">
        <v>4128</v>
      </c>
      <c r="J156" s="10" t="s">
        <v>167</v>
      </c>
      <c r="K156" s="171">
        <v>2254051</v>
      </c>
      <c r="L156" s="171" t="s">
        <v>4129</v>
      </c>
      <c r="M156" s="172">
        <v>45812.61041666667</v>
      </c>
      <c r="N156" s="172">
        <v>45813.574999999997</v>
      </c>
      <c r="O156" s="171" t="s">
        <v>3171</v>
      </c>
      <c r="P156" s="171" t="s">
        <v>3172</v>
      </c>
      <c r="Q156" s="171" t="s">
        <v>177</v>
      </c>
      <c r="R156" s="72" t="s">
        <v>4130</v>
      </c>
      <c r="S156" s="178" t="s">
        <v>3174</v>
      </c>
      <c r="T156" s="187" t="s">
        <v>3190</v>
      </c>
      <c r="U156" s="187" t="s">
        <v>3197</v>
      </c>
      <c r="V156" s="187" t="s">
        <v>3424</v>
      </c>
      <c r="W156" s="187" t="s">
        <v>3215</v>
      </c>
      <c r="X156" s="187">
        <v>0</v>
      </c>
      <c r="Y156" s="187" t="s">
        <v>3536</v>
      </c>
      <c r="Z156" s="187">
        <v>0</v>
      </c>
      <c r="AA156" s="187">
        <v>0</v>
      </c>
      <c r="AB156" s="200">
        <v>0</v>
      </c>
      <c r="AC156" s="72" t="s">
        <v>4131</v>
      </c>
      <c r="AD156" s="72" t="s">
        <v>4132</v>
      </c>
      <c r="AE156" s="72" t="s">
        <v>4133</v>
      </c>
      <c r="AF156" s="171" t="s">
        <v>28</v>
      </c>
      <c r="AG156" s="171" t="s">
        <v>189</v>
      </c>
      <c r="AH156" s="171">
        <v>1</v>
      </c>
      <c r="AI156" s="171">
        <v>0</v>
      </c>
      <c r="AJ156" s="72" t="s">
        <v>595</v>
      </c>
      <c r="AK156" s="97">
        <f>IF(Q156="SOPORTE_TELEFÓNICO",'BASE LIQUIDACION REDEBAN 2025'!$B$19,IF(Q156="ENVÍO",'BASE LIQUIDACION REDEBAN 2025'!$C$2,IF(AF156="TIPO I",'BASE LIQUIDACION REDEBAN 2025'!$C$2,IF(AF156="TIPO II",'BASE LIQUIDACION REDEBAN 2025'!$C$3,IF(AF156="TIPO III",'BASE LIQUIDACION REDEBAN 2025'!$C$4,IF(AF156="TIPO IV",'BASE LIQUIDACION REDEBAN 2025'!$C$5,IF(AG156="AEREO",'BASE LIQUIDACION REDEBAN 2025'!$B$6,'BASE LIQUIDACION REDEBAN 2025'!$C$5)))))))</f>
        <v>144967.87232000002</v>
      </c>
      <c r="AL156" s="97">
        <f>IF(OR(Q156="SOPORTE_TELEFÓNICO",Q156="ENVÍO"),0,IF(AF156="TIPO I",'BASE LIQUIDACION REDEBAN 2025'!$B$10,IF(AF156="TIPO II",'BASE LIQUIDACION REDEBAN 2025'!$B$11,IF(AF156="TIPO III",'BASE LIQUIDACION REDEBAN 2025'!$B$12,'BASE LIQUIDACION REDEBAN 2025'!$B$13))))</f>
        <v>140395.6348884</v>
      </c>
      <c r="AM156" s="97">
        <f t="shared" si="2"/>
        <v>144967.87232000002</v>
      </c>
    </row>
    <row r="157" spans="1:39" s="85" customFormat="1" ht="13.15">
      <c r="A157" s="171" t="s">
        <v>91</v>
      </c>
      <c r="B157" s="10" t="str">
        <f>VLOOKUP(A157,'CENTRO DE COSTOS'!A:D,4,FALSE)</f>
        <v>JOSE MAURICIO HERNANDEZ ROJAS</v>
      </c>
      <c r="C157" s="10" t="str">
        <f>VLOOKUP(A157,'CENTRO DE COSTOS'!A:D,2,FALSE)</f>
        <v>0004-0001</v>
      </c>
      <c r="D157" s="171">
        <v>23580</v>
      </c>
      <c r="E157" s="171">
        <v>2250793</v>
      </c>
      <c r="F157" s="171">
        <v>61631</v>
      </c>
      <c r="G157" s="171" t="s">
        <v>612</v>
      </c>
      <c r="H157" s="171" t="s">
        <v>1463</v>
      </c>
      <c r="I157" s="171" t="s">
        <v>4134</v>
      </c>
      <c r="J157" s="10" t="s">
        <v>167</v>
      </c>
      <c r="K157" s="171">
        <v>2250793</v>
      </c>
      <c r="L157" s="171" t="s">
        <v>4135</v>
      </c>
      <c r="M157" s="172">
        <v>45812.37777777778</v>
      </c>
      <c r="N157" s="172">
        <v>45813.57916666667</v>
      </c>
      <c r="O157" s="171" t="s">
        <v>3171</v>
      </c>
      <c r="P157" s="171" t="s">
        <v>3172</v>
      </c>
      <c r="Q157" s="171" t="s">
        <v>177</v>
      </c>
      <c r="R157" s="72" t="s">
        <v>4136</v>
      </c>
      <c r="S157" s="178" t="s">
        <v>3174</v>
      </c>
      <c r="T157" s="187" t="s">
        <v>3190</v>
      </c>
      <c r="U157" s="187" t="s">
        <v>3357</v>
      </c>
      <c r="V157" s="187" t="s">
        <v>3192</v>
      </c>
      <c r="W157" s="187" t="s">
        <v>3215</v>
      </c>
      <c r="X157" s="187" t="s">
        <v>3503</v>
      </c>
      <c r="Y157" s="187">
        <v>0</v>
      </c>
      <c r="Z157" s="187">
        <v>0</v>
      </c>
      <c r="AA157" s="187">
        <v>0</v>
      </c>
      <c r="AB157" s="200">
        <v>0</v>
      </c>
      <c r="AC157" s="72" t="s">
        <v>4137</v>
      </c>
      <c r="AD157" s="72" t="s">
        <v>4138</v>
      </c>
      <c r="AE157" s="72" t="s">
        <v>4139</v>
      </c>
      <c r="AF157" s="171" t="s">
        <v>32</v>
      </c>
      <c r="AG157" s="171" t="s">
        <v>189</v>
      </c>
      <c r="AH157" s="171">
        <v>1</v>
      </c>
      <c r="AI157" s="171">
        <v>0</v>
      </c>
      <c r="AJ157" s="72" t="s">
        <v>1187</v>
      </c>
      <c r="AK157" s="97">
        <f>IF(Q157="SOPORTE_TELEFÓNICO",'BASE LIQUIDACION REDEBAN 2025'!$B$19,IF(Q157="ENVÍO",'BASE LIQUIDACION REDEBAN 2025'!$C$2,IF(AF157="TIPO I",'BASE LIQUIDACION REDEBAN 2025'!$C$2,IF(AF157="TIPO II",'BASE LIQUIDACION REDEBAN 2025'!$C$3,IF(AF157="TIPO III",'BASE LIQUIDACION REDEBAN 2025'!$C$4,IF(AF157="TIPO IV",'BASE LIQUIDACION REDEBAN 2025'!$C$5,IF(AG157="AEREO",'BASE LIQUIDACION REDEBAN 2025'!$B$6,'BASE LIQUIDACION REDEBAN 2025'!$C$5)))))))</f>
        <v>479588.87655000004</v>
      </c>
      <c r="AL157" s="97">
        <f>IF(OR(Q157="SOPORTE_TELEFÓNICO",Q157="ENVÍO"),0,IF(AF157="TIPO I",'BASE LIQUIDACION REDEBAN 2025'!$B$10,IF(AF157="TIPO II",'BASE LIQUIDACION REDEBAN 2025'!$B$11,IF(AF157="TIPO III",'BASE LIQUIDACION REDEBAN 2025'!$B$12,'BASE LIQUIDACION REDEBAN 2025'!$B$13))))</f>
        <v>196536.5258152</v>
      </c>
      <c r="AM157" s="97">
        <f t="shared" si="2"/>
        <v>479588.87655000004</v>
      </c>
    </row>
    <row r="158" spans="1:39" s="85" customFormat="1" ht="13.15">
      <c r="A158" s="171" t="s">
        <v>90</v>
      </c>
      <c r="B158" s="10" t="str">
        <f>VLOOKUP(A158,'CENTRO DE COSTOS'!A:D,4,FALSE)</f>
        <v>JUAN SEBASTIÁN RÍOS CASTRILLÓN</v>
      </c>
      <c r="C158" s="10" t="str">
        <f>VLOOKUP(A158,'CENTRO DE COSTOS'!A:D,2,FALSE)</f>
        <v>0004-0005</v>
      </c>
      <c r="D158" s="171">
        <v>5001</v>
      </c>
      <c r="E158" s="171">
        <v>2259261</v>
      </c>
      <c r="F158" s="171">
        <v>78308</v>
      </c>
      <c r="G158" s="171" t="s">
        <v>290</v>
      </c>
      <c r="H158" s="171" t="s">
        <v>90</v>
      </c>
      <c r="I158" s="171" t="s">
        <v>4140</v>
      </c>
      <c r="J158" s="10" t="s">
        <v>167</v>
      </c>
      <c r="K158" s="171">
        <v>2259261</v>
      </c>
      <c r="L158" s="171" t="s">
        <v>4141</v>
      </c>
      <c r="M158" s="172">
        <v>45813.484027777777</v>
      </c>
      <c r="N158" s="172">
        <v>45813.588194444441</v>
      </c>
      <c r="O158" s="171" t="s">
        <v>3171</v>
      </c>
      <c r="P158" s="171" t="s">
        <v>3172</v>
      </c>
      <c r="Q158" s="171" t="s">
        <v>177</v>
      </c>
      <c r="R158" s="72" t="s">
        <v>4142</v>
      </c>
      <c r="S158" s="178" t="s">
        <v>3174</v>
      </c>
      <c r="T158" s="187" t="s">
        <v>3190</v>
      </c>
      <c r="U158" s="187" t="s">
        <v>3197</v>
      </c>
      <c r="V158" s="187" t="s">
        <v>3424</v>
      </c>
      <c r="W158" s="187" t="s">
        <v>3215</v>
      </c>
      <c r="X158" s="187">
        <v>0</v>
      </c>
      <c r="Y158" s="187" t="s">
        <v>3425</v>
      </c>
      <c r="Z158" s="187">
        <v>0</v>
      </c>
      <c r="AA158" s="187">
        <v>0</v>
      </c>
      <c r="AB158" s="200">
        <v>0</v>
      </c>
      <c r="AC158" s="72" t="s">
        <v>4143</v>
      </c>
      <c r="AD158" s="72" t="s">
        <v>4144</v>
      </c>
      <c r="AE158" s="72" t="s">
        <v>4145</v>
      </c>
      <c r="AF158" s="171" t="s">
        <v>25</v>
      </c>
      <c r="AG158" s="171" t="s">
        <v>189</v>
      </c>
      <c r="AH158" s="171">
        <v>1</v>
      </c>
      <c r="AI158" s="171">
        <v>0</v>
      </c>
      <c r="AJ158" s="72" t="s">
        <v>419</v>
      </c>
      <c r="AK158" s="97">
        <f>IF(Q158="SOPORTE_TELEFÓNICO",'BASE LIQUIDACION REDEBAN 2025'!$B$19,IF(Q158="ENVÍO",'BASE LIQUIDACION REDEBAN 2025'!$C$2,IF(AF158="TIPO I",'BASE LIQUIDACION REDEBAN 2025'!$C$2,IF(AF158="TIPO II",'BASE LIQUIDACION REDEBAN 2025'!$C$3,IF(AF158="TIPO III",'BASE LIQUIDACION REDEBAN 2025'!$C$4,IF(AF158="TIPO IV",'BASE LIQUIDACION REDEBAN 2025'!$C$5,IF(AG158="AEREO",'BASE LIQUIDACION REDEBAN 2025'!$B$6,'BASE LIQUIDACION REDEBAN 2025'!$C$5)))))))</f>
        <v>65960.072302</v>
      </c>
      <c r="AL158" s="97">
        <f>IF(OR(Q158="SOPORTE_TELEFÓNICO",Q158="ENVÍO"),0,IF(AF158="TIPO I",'BASE LIQUIDACION REDEBAN 2025'!$B$10,IF(AF158="TIPO II",'BASE LIQUIDACION REDEBAN 2025'!$B$11,IF(AF158="TIPO III",'BASE LIQUIDACION REDEBAN 2025'!$B$12,'BASE LIQUIDACION REDEBAN 2025'!$B$13))))</f>
        <v>75096.394270399993</v>
      </c>
      <c r="AM158" s="97">
        <f t="shared" si="2"/>
        <v>65960.072302</v>
      </c>
    </row>
    <row r="159" spans="1:39" s="85" customFormat="1" ht="13.15">
      <c r="A159" s="171" t="s">
        <v>90</v>
      </c>
      <c r="B159" s="10" t="str">
        <f>VLOOKUP(A159,'CENTRO DE COSTOS'!A:D,4,FALSE)</f>
        <v>JUAN SEBASTIÁN RÍOS CASTRILLÓN</v>
      </c>
      <c r="C159" s="10" t="str">
        <f>VLOOKUP(A159,'CENTRO DE COSTOS'!A:D,2,FALSE)</f>
        <v>0004-0005</v>
      </c>
      <c r="D159" s="171">
        <v>5001</v>
      </c>
      <c r="E159" s="171">
        <v>2257926</v>
      </c>
      <c r="F159" s="171">
        <v>46080</v>
      </c>
      <c r="G159" s="171" t="s">
        <v>290</v>
      </c>
      <c r="H159" s="171" t="s">
        <v>90</v>
      </c>
      <c r="I159" s="171" t="s">
        <v>4146</v>
      </c>
      <c r="J159" s="10" t="s">
        <v>167</v>
      </c>
      <c r="K159" s="171">
        <v>2257926</v>
      </c>
      <c r="L159" s="171" t="s">
        <v>4147</v>
      </c>
      <c r="M159" s="172">
        <v>45813.410416666666</v>
      </c>
      <c r="N159" s="172">
        <v>45813.589583333334</v>
      </c>
      <c r="O159" s="171" t="s">
        <v>3171</v>
      </c>
      <c r="P159" s="171" t="s">
        <v>3172</v>
      </c>
      <c r="Q159" s="171" t="s">
        <v>177</v>
      </c>
      <c r="R159" s="72" t="s">
        <v>4148</v>
      </c>
      <c r="S159" s="178" t="s">
        <v>3174</v>
      </c>
      <c r="T159" s="187" t="s">
        <v>3190</v>
      </c>
      <c r="U159" s="187" t="s">
        <v>3213</v>
      </c>
      <c r="V159" s="187" t="s">
        <v>3314</v>
      </c>
      <c r="W159" s="187" t="s">
        <v>3215</v>
      </c>
      <c r="X159" s="187" t="s">
        <v>3228</v>
      </c>
      <c r="Y159" s="187">
        <v>0</v>
      </c>
      <c r="Z159" s="187">
        <v>0</v>
      </c>
      <c r="AA159" s="187">
        <v>0</v>
      </c>
      <c r="AB159" s="200">
        <v>0</v>
      </c>
      <c r="AC159" s="72" t="s">
        <v>4149</v>
      </c>
      <c r="AD159" s="72" t="s">
        <v>4150</v>
      </c>
      <c r="AE159" s="72" t="s">
        <v>4151</v>
      </c>
      <c r="AF159" s="171" t="s">
        <v>25</v>
      </c>
      <c r="AG159" s="171" t="s">
        <v>189</v>
      </c>
      <c r="AH159" s="171">
        <v>1</v>
      </c>
      <c r="AI159" s="171">
        <v>0</v>
      </c>
      <c r="AJ159" s="72" t="s">
        <v>3303</v>
      </c>
      <c r="AK159" s="97">
        <f>IF(Q159="SOPORTE_TELEFÓNICO",'BASE LIQUIDACION REDEBAN 2025'!$B$19,IF(Q159="ENVÍO",'BASE LIQUIDACION REDEBAN 2025'!$C$2,IF(AF159="TIPO I",'BASE LIQUIDACION REDEBAN 2025'!$C$2,IF(AF159="TIPO II",'BASE LIQUIDACION REDEBAN 2025'!$C$3,IF(AF159="TIPO III",'BASE LIQUIDACION REDEBAN 2025'!$C$4,IF(AF159="TIPO IV",'BASE LIQUIDACION REDEBAN 2025'!$C$5,IF(AG159="AEREO",'BASE LIQUIDACION REDEBAN 2025'!$B$6,'BASE LIQUIDACION REDEBAN 2025'!$C$5)))))))</f>
        <v>65960.072302</v>
      </c>
      <c r="AL159" s="97">
        <f>IF(OR(Q159="SOPORTE_TELEFÓNICO",Q159="ENVÍO"),0,IF(AF159="TIPO I",'BASE LIQUIDACION REDEBAN 2025'!$B$10,IF(AF159="TIPO II",'BASE LIQUIDACION REDEBAN 2025'!$B$11,IF(AF159="TIPO III",'BASE LIQUIDACION REDEBAN 2025'!$B$12,'BASE LIQUIDACION REDEBAN 2025'!$B$13))))</f>
        <v>75096.394270399993</v>
      </c>
      <c r="AM159" s="97">
        <f t="shared" si="2"/>
        <v>65960.072302</v>
      </c>
    </row>
    <row r="160" spans="1:39" s="85" customFormat="1" ht="13.15">
      <c r="A160" s="171" t="s">
        <v>72</v>
      </c>
      <c r="B160" s="10" t="str">
        <f>VLOOKUP(A160,'CENTRO DE COSTOS'!A:D,4,FALSE)</f>
        <v>MIGUEL JULIÁN HERNÁNDEZ GUARÍN</v>
      </c>
      <c r="C160" s="10" t="str">
        <f>VLOOKUP(A160,'CENTRO DE COSTOS'!A:D,2,FALSE)</f>
        <v>0004-0008</v>
      </c>
      <c r="D160" s="171">
        <v>81001</v>
      </c>
      <c r="E160" s="171">
        <v>2223052</v>
      </c>
      <c r="F160" s="171">
        <v>77334</v>
      </c>
      <c r="G160" s="171" t="s">
        <v>3449</v>
      </c>
      <c r="H160" s="171" t="s">
        <v>3449</v>
      </c>
      <c r="I160" s="171" t="s">
        <v>4152</v>
      </c>
      <c r="J160" s="10" t="s">
        <v>167</v>
      </c>
      <c r="K160" s="171">
        <v>2223052</v>
      </c>
      <c r="L160" s="171" t="s">
        <v>4153</v>
      </c>
      <c r="M160" s="172">
        <v>45805.42083333333</v>
      </c>
      <c r="N160" s="172">
        <v>45813.592905092592</v>
      </c>
      <c r="O160" s="171" t="s">
        <v>3171</v>
      </c>
      <c r="P160" s="171" t="s">
        <v>3172</v>
      </c>
      <c r="Q160" s="171" t="s">
        <v>177</v>
      </c>
      <c r="R160" s="72" t="s">
        <v>4154</v>
      </c>
      <c r="S160" s="178" t="s">
        <v>3174</v>
      </c>
      <c r="T160" s="187" t="s">
        <v>3175</v>
      </c>
      <c r="U160" s="187" t="s">
        <v>3197</v>
      </c>
      <c r="V160" s="187" t="s">
        <v>3198</v>
      </c>
      <c r="W160" s="187" t="s">
        <v>3185</v>
      </c>
      <c r="X160" s="187">
        <v>0</v>
      </c>
      <c r="Y160" s="187">
        <v>0</v>
      </c>
      <c r="Z160" s="187">
        <v>0</v>
      </c>
      <c r="AA160" s="187">
        <v>0</v>
      </c>
      <c r="AB160" s="200">
        <v>0</v>
      </c>
      <c r="AC160" s="72" t="s">
        <v>4155</v>
      </c>
      <c r="AD160" s="72">
        <v>0</v>
      </c>
      <c r="AE160" s="72">
        <v>0</v>
      </c>
      <c r="AF160" s="171" t="s">
        <v>175</v>
      </c>
      <c r="AG160" s="171" t="s">
        <v>227</v>
      </c>
      <c r="AH160" s="171">
        <v>1</v>
      </c>
      <c r="AI160" s="171">
        <v>0</v>
      </c>
      <c r="AJ160" s="72" t="s">
        <v>1886</v>
      </c>
      <c r="AK160" s="97">
        <f>IF(Q160="SOPORTE_TELEFÓNICO",'BASE LIQUIDACION REDEBAN 2025'!$B$19,IF(Q160="ENVÍO",'BASE LIQUIDACION REDEBAN 2025'!$C$2,IF(AF160="TIPO I",'BASE LIQUIDACION REDEBAN 2025'!$C$2,IF(AF160="TIPO II",'BASE LIQUIDACION REDEBAN 2025'!$C$3,IF(AF160="TIPO III",'BASE LIQUIDACION REDEBAN 2025'!$C$4,IF(AF160="TIPO IV",'BASE LIQUIDACION REDEBAN 2025'!$C$5,IF(AG160="AEREO",'BASE LIQUIDACION REDEBAN 2025'!$B$6,'BASE LIQUIDACION REDEBAN 2025'!$C$5)))))))</f>
        <v>988462.96268840006</v>
      </c>
      <c r="AL160" s="97">
        <f>IF(OR(Q160="SOPORTE_TELEFÓNICO",Q160="ENVÍO"),0,IF(AF160="TIPO I",'BASE LIQUIDACION REDEBAN 2025'!$B$10,IF(AF160="TIPO II",'BASE LIQUIDACION REDEBAN 2025'!$B$11,IF(AF160="TIPO III",'BASE LIQUIDACION REDEBAN 2025'!$B$12,'BASE LIQUIDACION REDEBAN 2025'!$B$13))))</f>
        <v>196536.5258152</v>
      </c>
      <c r="AM160" s="97">
        <f t="shared" si="2"/>
        <v>988462.96268840006</v>
      </c>
    </row>
    <row r="161" spans="1:39" s="85" customFormat="1" ht="13.15">
      <c r="A161" s="171" t="s">
        <v>72</v>
      </c>
      <c r="B161" s="10" t="str">
        <f>VLOOKUP(A161,'CENTRO DE COSTOS'!A:D,4,FALSE)</f>
        <v>MIGUEL JULIÁN HERNÁNDEZ GUARÍN</v>
      </c>
      <c r="C161" s="10" t="str">
        <f>VLOOKUP(A161,'CENTRO DE COSTOS'!A:D,2,FALSE)</f>
        <v>0004-0008</v>
      </c>
      <c r="D161" s="171">
        <v>68081</v>
      </c>
      <c r="E161" s="171">
        <v>2255955</v>
      </c>
      <c r="F161" s="171">
        <v>52195</v>
      </c>
      <c r="G161" s="171" t="s">
        <v>180</v>
      </c>
      <c r="H161" s="171" t="s">
        <v>4156</v>
      </c>
      <c r="I161" s="171" t="s">
        <v>4157</v>
      </c>
      <c r="J161" s="10" t="s">
        <v>167</v>
      </c>
      <c r="K161" s="171">
        <v>2255955</v>
      </c>
      <c r="L161" s="171" t="s">
        <v>4158</v>
      </c>
      <c r="M161" s="172">
        <v>45813.333333333336</v>
      </c>
      <c r="N161" s="172">
        <v>45813.594444444447</v>
      </c>
      <c r="O161" s="171" t="s">
        <v>3171</v>
      </c>
      <c r="P161" s="171" t="s">
        <v>3172</v>
      </c>
      <c r="Q161" s="171" t="s">
        <v>177</v>
      </c>
      <c r="R161" s="72" t="s">
        <v>4159</v>
      </c>
      <c r="S161" s="178" t="s">
        <v>3174</v>
      </c>
      <c r="T161" s="187" t="s">
        <v>3190</v>
      </c>
      <c r="U161" s="187" t="s">
        <v>3213</v>
      </c>
      <c r="V161" s="187" t="s">
        <v>3314</v>
      </c>
      <c r="W161" s="187" t="s">
        <v>3215</v>
      </c>
      <c r="X161" s="187" t="s">
        <v>3315</v>
      </c>
      <c r="Y161" s="187">
        <v>0</v>
      </c>
      <c r="Z161" s="187">
        <v>0</v>
      </c>
      <c r="AA161" s="187">
        <v>0</v>
      </c>
      <c r="AB161" s="200">
        <v>0</v>
      </c>
      <c r="AC161" s="72" t="s">
        <v>4160</v>
      </c>
      <c r="AD161" s="72" t="s">
        <v>4161</v>
      </c>
      <c r="AE161" s="72" t="s">
        <v>4162</v>
      </c>
      <c r="AF161" s="171" t="s">
        <v>30</v>
      </c>
      <c r="AG161" s="171" t="s">
        <v>189</v>
      </c>
      <c r="AH161" s="171">
        <v>1</v>
      </c>
      <c r="AI161" s="171">
        <v>0</v>
      </c>
      <c r="AJ161" s="72" t="s">
        <v>1139</v>
      </c>
      <c r="AK161" s="97">
        <f>IF(Q161="SOPORTE_TELEFÓNICO",'BASE LIQUIDACION REDEBAN 2025'!$B$19,IF(Q161="ENVÍO",'BASE LIQUIDACION REDEBAN 2025'!$C$2,IF(AF161="TIPO I",'BASE LIQUIDACION REDEBAN 2025'!$C$2,IF(AF161="TIPO II",'BASE LIQUIDACION REDEBAN 2025'!$C$3,IF(AF161="TIPO III",'BASE LIQUIDACION REDEBAN 2025'!$C$4,IF(AF161="TIPO IV",'BASE LIQUIDACION REDEBAN 2025'!$C$5,IF(AG161="AEREO",'BASE LIQUIDACION REDEBAN 2025'!$B$6,'BASE LIQUIDACION REDEBAN 2025'!$C$5)))))))</f>
        <v>275728.78077800001</v>
      </c>
      <c r="AL161" s="97">
        <f>IF(OR(Q161="SOPORTE_TELEFÓNICO",Q161="ENVÍO"),0,IF(AF161="TIPO I",'BASE LIQUIDACION REDEBAN 2025'!$B$10,IF(AF161="TIPO II",'BASE LIQUIDACION REDEBAN 2025'!$B$11,IF(AF161="TIPO III",'BASE LIQUIDACION REDEBAN 2025'!$B$12,'BASE LIQUIDACION REDEBAN 2025'!$B$13))))</f>
        <v>196536.5258152</v>
      </c>
      <c r="AM161" s="97">
        <f t="shared" si="2"/>
        <v>275728.78077800001</v>
      </c>
    </row>
    <row r="162" spans="1:39" s="85" customFormat="1" ht="13.15">
      <c r="A162" s="171" t="s">
        <v>99</v>
      </c>
      <c r="B162" s="10" t="str">
        <f>VLOOKUP(A162,'CENTRO DE COSTOS'!A:D,4,FALSE)</f>
        <v>JOSE MAURICIO HERNANDEZ ROJAS</v>
      </c>
      <c r="C162" s="10" t="str">
        <f>VLOOKUP(A162,'CENTRO DE COSTOS'!A:D,2,FALSE)</f>
        <v>0004-0001</v>
      </c>
      <c r="D162" s="171">
        <v>44378</v>
      </c>
      <c r="E162" s="171">
        <v>2237401</v>
      </c>
      <c r="F162" s="171">
        <v>76832</v>
      </c>
      <c r="G162" s="171" t="s">
        <v>566</v>
      </c>
      <c r="H162" s="171" t="s">
        <v>4163</v>
      </c>
      <c r="I162" s="171" t="s">
        <v>4164</v>
      </c>
      <c r="J162" s="10" t="s">
        <v>167</v>
      </c>
      <c r="K162" s="171">
        <v>2237401</v>
      </c>
      <c r="L162" s="171" t="s">
        <v>4165</v>
      </c>
      <c r="M162" s="172">
        <v>45807.723958333336</v>
      </c>
      <c r="N162" s="172">
        <v>45813.598379629628</v>
      </c>
      <c r="O162" s="171" t="s">
        <v>3171</v>
      </c>
      <c r="P162" s="171" t="s">
        <v>3172</v>
      </c>
      <c r="Q162" s="171" t="s">
        <v>177</v>
      </c>
      <c r="R162" s="72" t="s">
        <v>4166</v>
      </c>
      <c r="S162" s="178" t="s">
        <v>3174</v>
      </c>
      <c r="T162" s="187" t="s">
        <v>3190</v>
      </c>
      <c r="U162" s="187" t="s">
        <v>3284</v>
      </c>
      <c r="V162" s="187" t="s">
        <v>3284</v>
      </c>
      <c r="W162" s="187" t="s">
        <v>3215</v>
      </c>
      <c r="X162" s="187" t="s">
        <v>3267</v>
      </c>
      <c r="Y162" s="187">
        <v>0</v>
      </c>
      <c r="Z162" s="187">
        <v>0</v>
      </c>
      <c r="AA162" s="187">
        <v>0</v>
      </c>
      <c r="AB162" s="200">
        <v>0</v>
      </c>
      <c r="AC162" s="72" t="s">
        <v>4167</v>
      </c>
      <c r="AD162" s="72" t="s">
        <v>4168</v>
      </c>
      <c r="AE162" s="72" t="s">
        <v>4169</v>
      </c>
      <c r="AF162" s="171" t="s">
        <v>30</v>
      </c>
      <c r="AG162" s="171" t="s">
        <v>189</v>
      </c>
      <c r="AH162" s="171">
        <v>1</v>
      </c>
      <c r="AI162" s="171">
        <v>0</v>
      </c>
      <c r="AJ162" s="72" t="s">
        <v>506</v>
      </c>
      <c r="AK162" s="97">
        <f>IF(Q162="SOPORTE_TELEFÓNICO",'BASE LIQUIDACION REDEBAN 2025'!$B$19,IF(Q162="ENVÍO",'BASE LIQUIDACION REDEBAN 2025'!$C$2,IF(AF162="TIPO I",'BASE LIQUIDACION REDEBAN 2025'!$C$2,IF(AF162="TIPO II",'BASE LIQUIDACION REDEBAN 2025'!$C$3,IF(AF162="TIPO III",'BASE LIQUIDACION REDEBAN 2025'!$C$4,IF(AF162="TIPO IV",'BASE LIQUIDACION REDEBAN 2025'!$C$5,IF(AG162="AEREO",'BASE LIQUIDACION REDEBAN 2025'!$B$6,'BASE LIQUIDACION REDEBAN 2025'!$C$5)))))))</f>
        <v>275728.78077800001</v>
      </c>
      <c r="AL162" s="97">
        <f>IF(OR(Q162="SOPORTE_TELEFÓNICO",Q162="ENVÍO"),0,IF(AF162="TIPO I",'BASE LIQUIDACION REDEBAN 2025'!$B$10,IF(AF162="TIPO II",'BASE LIQUIDACION REDEBAN 2025'!$B$11,IF(AF162="TIPO III",'BASE LIQUIDACION REDEBAN 2025'!$B$12,'BASE LIQUIDACION REDEBAN 2025'!$B$13))))</f>
        <v>196536.5258152</v>
      </c>
      <c r="AM162" s="97">
        <f t="shared" si="2"/>
        <v>275728.78077800001</v>
      </c>
    </row>
    <row r="163" spans="1:39" s="85" customFormat="1" ht="13.15">
      <c r="A163" s="171" t="s">
        <v>68</v>
      </c>
      <c r="B163" s="10" t="str">
        <f>VLOOKUP(A163,'CENTRO DE COSTOS'!A:D,4,FALSE)</f>
        <v>WILLIAM ASDRUBAL ROZO ROZO</v>
      </c>
      <c r="C163" s="10" t="str">
        <f>VLOOKUP(A163,'CENTRO DE COSTOS'!A:D,2,FALSE)</f>
        <v>0004-0004</v>
      </c>
      <c r="D163" s="171">
        <v>11001</v>
      </c>
      <c r="E163" s="171">
        <v>2258674</v>
      </c>
      <c r="F163" s="171">
        <v>33951</v>
      </c>
      <c r="G163" s="171" t="s">
        <v>298</v>
      </c>
      <c r="H163" s="171" t="s">
        <v>68</v>
      </c>
      <c r="I163" s="171" t="s">
        <v>4170</v>
      </c>
      <c r="J163" s="10" t="s">
        <v>167</v>
      </c>
      <c r="K163" s="171">
        <v>2258674</v>
      </c>
      <c r="L163" s="171" t="s">
        <v>4171</v>
      </c>
      <c r="M163" s="172">
        <v>45813.449305555558</v>
      </c>
      <c r="N163" s="172">
        <v>45813.603368055556</v>
      </c>
      <c r="O163" s="171" t="s">
        <v>3171</v>
      </c>
      <c r="P163" s="171" t="s">
        <v>3172</v>
      </c>
      <c r="Q163" s="171" t="s">
        <v>177</v>
      </c>
      <c r="R163" s="72" t="s">
        <v>4172</v>
      </c>
      <c r="S163" s="178" t="s">
        <v>3174</v>
      </c>
      <c r="T163" s="187" t="s">
        <v>3190</v>
      </c>
      <c r="U163" s="187" t="s">
        <v>3202</v>
      </c>
      <c r="V163" s="187" t="s">
        <v>3203</v>
      </c>
      <c r="W163" s="187" t="s">
        <v>3185</v>
      </c>
      <c r="X163" s="187">
        <v>0</v>
      </c>
      <c r="Y163" s="187">
        <v>0</v>
      </c>
      <c r="Z163" s="187">
        <v>0</v>
      </c>
      <c r="AA163" s="187">
        <v>0</v>
      </c>
      <c r="AB163" s="200" t="s">
        <v>4173</v>
      </c>
      <c r="AC163" s="72" t="s">
        <v>4174</v>
      </c>
      <c r="AD163" s="72">
        <v>0</v>
      </c>
      <c r="AE163" s="72">
        <v>0</v>
      </c>
      <c r="AF163" s="171" t="s">
        <v>25</v>
      </c>
      <c r="AG163" s="171" t="s">
        <v>189</v>
      </c>
      <c r="AH163" s="171">
        <v>1</v>
      </c>
      <c r="AI163" s="171">
        <v>0</v>
      </c>
      <c r="AJ163" s="72" t="s">
        <v>1288</v>
      </c>
      <c r="AK163" s="97">
        <f>IF(Q163="SOPORTE_TELEFÓNICO",'BASE LIQUIDACION REDEBAN 2025'!$B$19,IF(Q163="ENVÍO",'BASE LIQUIDACION REDEBAN 2025'!$C$2,IF(AF163="TIPO I",'BASE LIQUIDACION REDEBAN 2025'!$C$2,IF(AF163="TIPO II",'BASE LIQUIDACION REDEBAN 2025'!$C$3,IF(AF163="TIPO III",'BASE LIQUIDACION REDEBAN 2025'!$C$4,IF(AF163="TIPO IV",'BASE LIQUIDACION REDEBAN 2025'!$C$5,IF(AG163="AEREO",'BASE LIQUIDACION REDEBAN 2025'!$B$6,'BASE LIQUIDACION REDEBAN 2025'!$C$5)))))))</f>
        <v>65960.072302</v>
      </c>
      <c r="AL163" s="97">
        <f>IF(OR(Q163="SOPORTE_TELEFÓNICO",Q163="ENVÍO"),0,IF(AF163="TIPO I",'BASE LIQUIDACION REDEBAN 2025'!$B$10,IF(AF163="TIPO II",'BASE LIQUIDACION REDEBAN 2025'!$B$11,IF(AF163="TIPO III",'BASE LIQUIDACION REDEBAN 2025'!$B$12,'BASE LIQUIDACION REDEBAN 2025'!$B$13))))</f>
        <v>75096.394270399993</v>
      </c>
      <c r="AM163" s="97">
        <f t="shared" si="2"/>
        <v>65960.072302</v>
      </c>
    </row>
    <row r="164" spans="1:39" s="85" customFormat="1" ht="13.15">
      <c r="A164" s="171" t="s">
        <v>64</v>
      </c>
      <c r="B164" s="10" t="str">
        <f>VLOOKUP(A164,'CENTRO DE COSTOS'!A:D,4,FALSE)</f>
        <v>JOSE MAURICIO HERNANDEZ ROJAS</v>
      </c>
      <c r="C164" s="10" t="str">
        <f>VLOOKUP(A164,'CENTRO DE COSTOS'!A:D,2,FALSE)</f>
        <v>0004-0001</v>
      </c>
      <c r="D164" s="171">
        <v>8001</v>
      </c>
      <c r="E164" s="171">
        <v>2255726</v>
      </c>
      <c r="F164" s="171">
        <v>51072</v>
      </c>
      <c r="G164" s="171" t="s">
        <v>277</v>
      </c>
      <c r="H164" s="171" t="s">
        <v>64</v>
      </c>
      <c r="I164" s="171" t="s">
        <v>4175</v>
      </c>
      <c r="J164" s="10" t="s">
        <v>167</v>
      </c>
      <c r="K164" s="171">
        <v>2255726</v>
      </c>
      <c r="L164" s="171" t="s">
        <v>4176</v>
      </c>
      <c r="M164" s="172">
        <v>45812.727025462962</v>
      </c>
      <c r="N164" s="172">
        <v>45813.609722222223</v>
      </c>
      <c r="O164" s="171" t="s">
        <v>3171</v>
      </c>
      <c r="P164" s="171" t="s">
        <v>3172</v>
      </c>
      <c r="Q164" s="171" t="s">
        <v>177</v>
      </c>
      <c r="R164" s="72" t="s">
        <v>4177</v>
      </c>
      <c r="S164" s="178" t="s">
        <v>3174</v>
      </c>
      <c r="T164" s="187" t="s">
        <v>3190</v>
      </c>
      <c r="U164" s="187" t="s">
        <v>3213</v>
      </c>
      <c r="V164" s="187" t="s">
        <v>3372</v>
      </c>
      <c r="W164" s="187" t="s">
        <v>3215</v>
      </c>
      <c r="X164" s="187" t="s">
        <v>3228</v>
      </c>
      <c r="Y164" s="187">
        <v>0</v>
      </c>
      <c r="Z164" s="187">
        <v>0</v>
      </c>
      <c r="AA164" s="187">
        <v>0</v>
      </c>
      <c r="AB164" s="200">
        <v>0</v>
      </c>
      <c r="AC164" s="72" t="s">
        <v>4178</v>
      </c>
      <c r="AD164" s="72" t="s">
        <v>4179</v>
      </c>
      <c r="AE164" s="72" t="s">
        <v>4180</v>
      </c>
      <c r="AF164" s="171" t="s">
        <v>25</v>
      </c>
      <c r="AG164" s="171" t="s">
        <v>189</v>
      </c>
      <c r="AH164" s="171">
        <v>1</v>
      </c>
      <c r="AI164" s="171">
        <v>0</v>
      </c>
      <c r="AJ164" s="72" t="s">
        <v>1049</v>
      </c>
      <c r="AK164" s="97">
        <f>IF(Q164="SOPORTE_TELEFÓNICO",'BASE LIQUIDACION REDEBAN 2025'!$B$19,IF(Q164="ENVÍO",'BASE LIQUIDACION REDEBAN 2025'!$C$2,IF(AF164="TIPO I",'BASE LIQUIDACION REDEBAN 2025'!$C$2,IF(AF164="TIPO II",'BASE LIQUIDACION REDEBAN 2025'!$C$3,IF(AF164="TIPO III",'BASE LIQUIDACION REDEBAN 2025'!$C$4,IF(AF164="TIPO IV",'BASE LIQUIDACION REDEBAN 2025'!$C$5,IF(AG164="AEREO",'BASE LIQUIDACION REDEBAN 2025'!$B$6,'BASE LIQUIDACION REDEBAN 2025'!$C$5)))))))</f>
        <v>65960.072302</v>
      </c>
      <c r="AL164" s="97">
        <f>IF(OR(Q164="SOPORTE_TELEFÓNICO",Q164="ENVÍO"),0,IF(AF164="TIPO I",'BASE LIQUIDACION REDEBAN 2025'!$B$10,IF(AF164="TIPO II",'BASE LIQUIDACION REDEBAN 2025'!$B$11,IF(AF164="TIPO III",'BASE LIQUIDACION REDEBAN 2025'!$B$12,'BASE LIQUIDACION REDEBAN 2025'!$B$13))))</f>
        <v>75096.394270399993</v>
      </c>
      <c r="AM164" s="97">
        <f t="shared" si="2"/>
        <v>65960.072302</v>
      </c>
    </row>
    <row r="165" spans="1:39" s="85" customFormat="1" ht="13.15">
      <c r="A165" s="171" t="s">
        <v>94</v>
      </c>
      <c r="B165" s="10" t="str">
        <f>VLOOKUP(A165,'CENTRO DE COSTOS'!A:D,4,FALSE)</f>
        <v>DIEGO FERNANDO HENAO CARDONA</v>
      </c>
      <c r="C165" s="10" t="str">
        <f>VLOOKUP(A165,'CENTRO DE COSTOS'!A:D,2,FALSE)</f>
        <v>0004-0002</v>
      </c>
      <c r="D165" s="171">
        <v>76403</v>
      </c>
      <c r="E165" s="171">
        <v>2254210</v>
      </c>
      <c r="F165" s="171">
        <v>29357</v>
      </c>
      <c r="G165" s="171" t="s">
        <v>230</v>
      </c>
      <c r="H165" s="171" t="s">
        <v>4181</v>
      </c>
      <c r="I165" s="171" t="s">
        <v>4182</v>
      </c>
      <c r="J165" s="10" t="s">
        <v>167</v>
      </c>
      <c r="K165" s="171">
        <v>2254210</v>
      </c>
      <c r="L165" s="171" t="s">
        <v>4183</v>
      </c>
      <c r="M165" s="172">
        <v>45812.620833333334</v>
      </c>
      <c r="N165" s="172">
        <v>45813.611111111109</v>
      </c>
      <c r="O165" s="171" t="s">
        <v>3171</v>
      </c>
      <c r="P165" s="171" t="s">
        <v>3172</v>
      </c>
      <c r="Q165" s="171" t="s">
        <v>177</v>
      </c>
      <c r="R165" s="72" t="s">
        <v>4184</v>
      </c>
      <c r="S165" s="178" t="s">
        <v>3174</v>
      </c>
      <c r="T165" s="187" t="s">
        <v>3175</v>
      </c>
      <c r="U165" s="187" t="s">
        <v>3964</v>
      </c>
      <c r="V165" s="187" t="s">
        <v>4185</v>
      </c>
      <c r="W165" s="187" t="s">
        <v>3185</v>
      </c>
      <c r="X165" s="187">
        <v>0</v>
      </c>
      <c r="Y165" s="187">
        <v>0</v>
      </c>
      <c r="Z165" s="187">
        <v>0</v>
      </c>
      <c r="AA165" s="187">
        <v>0</v>
      </c>
      <c r="AB165" s="200">
        <v>0</v>
      </c>
      <c r="AC165" s="72" t="s">
        <v>4186</v>
      </c>
      <c r="AD165" s="72">
        <v>0</v>
      </c>
      <c r="AE165" s="72">
        <v>0</v>
      </c>
      <c r="AF165" s="171" t="s">
        <v>28</v>
      </c>
      <c r="AG165" s="171" t="s">
        <v>189</v>
      </c>
      <c r="AH165" s="171">
        <v>1</v>
      </c>
      <c r="AI165" s="171">
        <v>0</v>
      </c>
      <c r="AJ165" s="72" t="s">
        <v>453</v>
      </c>
      <c r="AK165" s="97">
        <f>IF(Q165="SOPORTE_TELEFÓNICO",'BASE LIQUIDACION REDEBAN 2025'!$B$19,IF(Q165="ENVÍO",'BASE LIQUIDACION REDEBAN 2025'!$C$2,IF(AF165="TIPO I",'BASE LIQUIDACION REDEBAN 2025'!$C$2,IF(AF165="TIPO II",'BASE LIQUIDACION REDEBAN 2025'!$C$3,IF(AF165="TIPO III",'BASE LIQUIDACION REDEBAN 2025'!$C$4,IF(AF165="TIPO IV",'BASE LIQUIDACION REDEBAN 2025'!$C$5,IF(AG165="AEREO",'BASE LIQUIDACION REDEBAN 2025'!$B$6,'BASE LIQUIDACION REDEBAN 2025'!$C$5)))))))</f>
        <v>144967.87232000002</v>
      </c>
      <c r="AL165" s="97">
        <f>IF(OR(Q165="SOPORTE_TELEFÓNICO",Q165="ENVÍO"),0,IF(AF165="TIPO I",'BASE LIQUIDACION REDEBAN 2025'!$B$10,IF(AF165="TIPO II",'BASE LIQUIDACION REDEBAN 2025'!$B$11,IF(AF165="TIPO III",'BASE LIQUIDACION REDEBAN 2025'!$B$12,'BASE LIQUIDACION REDEBAN 2025'!$B$13))))</f>
        <v>140395.6348884</v>
      </c>
      <c r="AM165" s="97">
        <f t="shared" si="2"/>
        <v>144967.87232000002</v>
      </c>
    </row>
    <row r="166" spans="1:39" s="85" customFormat="1" ht="13.15">
      <c r="A166" s="171" t="s">
        <v>90</v>
      </c>
      <c r="B166" s="10" t="str">
        <f>VLOOKUP(A166,'CENTRO DE COSTOS'!A:D,4,FALSE)</f>
        <v>JUAN SEBASTIÁN RÍOS CASTRILLÓN</v>
      </c>
      <c r="C166" s="10" t="str">
        <f>VLOOKUP(A166,'CENTRO DE COSTOS'!A:D,2,FALSE)</f>
        <v>0004-0005</v>
      </c>
      <c r="D166" s="171">
        <v>5318</v>
      </c>
      <c r="E166" s="171">
        <v>2253353</v>
      </c>
      <c r="F166" s="171">
        <v>52670</v>
      </c>
      <c r="G166" s="171" t="s">
        <v>290</v>
      </c>
      <c r="H166" s="171" t="s">
        <v>4187</v>
      </c>
      <c r="I166" s="171" t="s">
        <v>4188</v>
      </c>
      <c r="J166" s="10" t="s">
        <v>167</v>
      </c>
      <c r="K166" s="171">
        <v>2253353</v>
      </c>
      <c r="L166" s="171" t="s">
        <v>4189</v>
      </c>
      <c r="M166" s="172">
        <v>45812.546527777777</v>
      </c>
      <c r="N166" s="172">
        <v>45813.61346064815</v>
      </c>
      <c r="O166" s="171" t="s">
        <v>3171</v>
      </c>
      <c r="P166" s="171" t="s">
        <v>3172</v>
      </c>
      <c r="Q166" s="171" t="s">
        <v>177</v>
      </c>
      <c r="R166" s="72" t="s">
        <v>4190</v>
      </c>
      <c r="S166" s="178" t="s">
        <v>3174</v>
      </c>
      <c r="T166" s="187" t="s">
        <v>3190</v>
      </c>
      <c r="U166" s="187" t="s">
        <v>3438</v>
      </c>
      <c r="V166" s="187" t="s">
        <v>4191</v>
      </c>
      <c r="W166" s="187" t="s">
        <v>3185</v>
      </c>
      <c r="X166" s="187">
        <v>0</v>
      </c>
      <c r="Y166" s="187">
        <v>0</v>
      </c>
      <c r="Z166" s="187">
        <v>0</v>
      </c>
      <c r="AA166" s="187">
        <v>0</v>
      </c>
      <c r="AB166" s="200">
        <v>0</v>
      </c>
      <c r="AC166" s="72" t="s">
        <v>4192</v>
      </c>
      <c r="AD166" s="72">
        <v>0</v>
      </c>
      <c r="AE166" s="72">
        <v>0</v>
      </c>
      <c r="AF166" s="171" t="s">
        <v>28</v>
      </c>
      <c r="AG166" s="171" t="s">
        <v>189</v>
      </c>
      <c r="AH166" s="171">
        <v>1</v>
      </c>
      <c r="AI166" s="171">
        <v>0</v>
      </c>
      <c r="AJ166" s="72" t="s">
        <v>3666</v>
      </c>
      <c r="AK166" s="97">
        <f>IF(Q166="SOPORTE_TELEFÓNICO",'BASE LIQUIDACION REDEBAN 2025'!$B$19,IF(Q166="ENVÍO",'BASE LIQUIDACION REDEBAN 2025'!$C$2,IF(AF166="TIPO I",'BASE LIQUIDACION REDEBAN 2025'!$C$2,IF(AF166="TIPO II",'BASE LIQUIDACION REDEBAN 2025'!$C$3,IF(AF166="TIPO III",'BASE LIQUIDACION REDEBAN 2025'!$C$4,IF(AF166="TIPO IV",'BASE LIQUIDACION REDEBAN 2025'!$C$5,IF(AG166="AEREO",'BASE LIQUIDACION REDEBAN 2025'!$B$6,'BASE LIQUIDACION REDEBAN 2025'!$C$5)))))))</f>
        <v>144967.87232000002</v>
      </c>
      <c r="AL166" s="97">
        <f>IF(OR(Q166="SOPORTE_TELEFÓNICO",Q166="ENVÍO"),0,IF(AF166="TIPO I",'BASE LIQUIDACION REDEBAN 2025'!$B$10,IF(AF166="TIPO II",'BASE LIQUIDACION REDEBAN 2025'!$B$11,IF(AF166="TIPO III",'BASE LIQUIDACION REDEBAN 2025'!$B$12,'BASE LIQUIDACION REDEBAN 2025'!$B$13))))</f>
        <v>140395.6348884</v>
      </c>
      <c r="AM166" s="97">
        <f t="shared" si="2"/>
        <v>144967.87232000002</v>
      </c>
    </row>
    <row r="167" spans="1:39" s="85" customFormat="1" ht="13.15">
      <c r="A167" s="171" t="s">
        <v>90</v>
      </c>
      <c r="B167" s="10" t="str">
        <f>VLOOKUP(A167,'CENTRO DE COSTOS'!A:D,4,FALSE)</f>
        <v>JUAN SEBASTIÁN RÍOS CASTRILLÓN</v>
      </c>
      <c r="C167" s="10" t="str">
        <f>VLOOKUP(A167,'CENTRO DE COSTOS'!A:D,2,FALSE)</f>
        <v>0004-0005</v>
      </c>
      <c r="D167" s="171">
        <v>5001</v>
      </c>
      <c r="E167" s="171">
        <v>2254228</v>
      </c>
      <c r="F167" s="171">
        <v>78727</v>
      </c>
      <c r="G167" s="171" t="s">
        <v>290</v>
      </c>
      <c r="H167" s="171" t="s">
        <v>90</v>
      </c>
      <c r="I167" s="171" t="s">
        <v>3596</v>
      </c>
      <c r="J167" s="10" t="s">
        <v>167</v>
      </c>
      <c r="K167" s="171">
        <v>2254228</v>
      </c>
      <c r="L167" s="171" t="s">
        <v>4193</v>
      </c>
      <c r="M167" s="172">
        <v>45812.625</v>
      </c>
      <c r="N167" s="172">
        <v>45813.620138888888</v>
      </c>
      <c r="O167" s="171" t="s">
        <v>3171</v>
      </c>
      <c r="P167" s="171" t="s">
        <v>3172</v>
      </c>
      <c r="Q167" s="171" t="s">
        <v>177</v>
      </c>
      <c r="R167" s="72" t="s">
        <v>4194</v>
      </c>
      <c r="S167" s="178" t="s">
        <v>3174</v>
      </c>
      <c r="T167" s="187" t="s">
        <v>3190</v>
      </c>
      <c r="U167" s="187" t="s">
        <v>3213</v>
      </c>
      <c r="V167" s="187" t="s">
        <v>3372</v>
      </c>
      <c r="W167" s="187" t="s">
        <v>3185</v>
      </c>
      <c r="X167" s="187">
        <v>0</v>
      </c>
      <c r="Y167" s="187">
        <v>0</v>
      </c>
      <c r="Z167" s="187">
        <v>0</v>
      </c>
      <c r="AA167" s="187">
        <v>0</v>
      </c>
      <c r="AB167" s="200">
        <v>0</v>
      </c>
      <c r="AC167" s="72" t="s">
        <v>4195</v>
      </c>
      <c r="AD167" s="72">
        <v>0</v>
      </c>
      <c r="AE167" s="72">
        <v>0</v>
      </c>
      <c r="AF167" s="171" t="s">
        <v>25</v>
      </c>
      <c r="AG167" s="171" t="s">
        <v>189</v>
      </c>
      <c r="AH167" s="171">
        <v>1</v>
      </c>
      <c r="AI167" s="171">
        <v>0</v>
      </c>
      <c r="AJ167" s="72" t="s">
        <v>3303</v>
      </c>
      <c r="AK167" s="97">
        <f>IF(Q167="SOPORTE_TELEFÓNICO",'BASE LIQUIDACION REDEBAN 2025'!$B$19,IF(Q167="ENVÍO",'BASE LIQUIDACION REDEBAN 2025'!$C$2,IF(AF167="TIPO I",'BASE LIQUIDACION REDEBAN 2025'!$C$2,IF(AF167="TIPO II",'BASE LIQUIDACION REDEBAN 2025'!$C$3,IF(AF167="TIPO III",'BASE LIQUIDACION REDEBAN 2025'!$C$4,IF(AF167="TIPO IV",'BASE LIQUIDACION REDEBAN 2025'!$C$5,IF(AG167="AEREO",'BASE LIQUIDACION REDEBAN 2025'!$B$6,'BASE LIQUIDACION REDEBAN 2025'!$C$5)))))))</f>
        <v>65960.072302</v>
      </c>
      <c r="AL167" s="97">
        <f>IF(OR(Q167="SOPORTE_TELEFÓNICO",Q167="ENVÍO"),0,IF(AF167="TIPO I",'BASE LIQUIDACION REDEBAN 2025'!$B$10,IF(AF167="TIPO II",'BASE LIQUIDACION REDEBAN 2025'!$B$11,IF(AF167="TIPO III",'BASE LIQUIDACION REDEBAN 2025'!$B$12,'BASE LIQUIDACION REDEBAN 2025'!$B$13))))</f>
        <v>75096.394270399993</v>
      </c>
      <c r="AM167" s="97">
        <f t="shared" si="2"/>
        <v>65960.072302</v>
      </c>
    </row>
    <row r="168" spans="1:39" s="85" customFormat="1" ht="13.15">
      <c r="A168" s="171" t="s">
        <v>68</v>
      </c>
      <c r="B168" s="10" t="str">
        <f>VLOOKUP(A168,'CENTRO DE COSTOS'!A:D,4,FALSE)</f>
        <v>WILLIAM ASDRUBAL ROZO ROZO</v>
      </c>
      <c r="C168" s="10" t="str">
        <f>VLOOKUP(A168,'CENTRO DE COSTOS'!A:D,2,FALSE)</f>
        <v>0004-0004</v>
      </c>
      <c r="D168" s="171">
        <v>11001</v>
      </c>
      <c r="E168" s="171">
        <v>2257915</v>
      </c>
      <c r="F168" s="171">
        <v>79008</v>
      </c>
      <c r="G168" s="171" t="s">
        <v>298</v>
      </c>
      <c r="H168" s="171" t="s">
        <v>68</v>
      </c>
      <c r="I168" s="171" t="s">
        <v>4196</v>
      </c>
      <c r="J168" s="10" t="s">
        <v>167</v>
      </c>
      <c r="K168" s="171">
        <v>2257915</v>
      </c>
      <c r="L168" s="171" t="s">
        <v>4197</v>
      </c>
      <c r="M168" s="172">
        <v>45813.408333333333</v>
      </c>
      <c r="N168" s="172">
        <v>45813.623611111114</v>
      </c>
      <c r="O168" s="171" t="s">
        <v>3171</v>
      </c>
      <c r="P168" s="171" t="s">
        <v>3172</v>
      </c>
      <c r="Q168" s="171" t="s">
        <v>177</v>
      </c>
      <c r="R168" s="72" t="s">
        <v>4198</v>
      </c>
      <c r="S168" s="178" t="s">
        <v>3174</v>
      </c>
      <c r="T168" s="187" t="s">
        <v>3190</v>
      </c>
      <c r="U168" s="187" t="s">
        <v>3284</v>
      </c>
      <c r="V168" s="187" t="s">
        <v>3284</v>
      </c>
      <c r="W168" s="187" t="s">
        <v>3215</v>
      </c>
      <c r="X168" s="187" t="s">
        <v>3267</v>
      </c>
      <c r="Y168" s="187">
        <v>0</v>
      </c>
      <c r="Z168" s="187">
        <v>0</v>
      </c>
      <c r="AA168" s="187">
        <v>0</v>
      </c>
      <c r="AB168" s="200">
        <v>0</v>
      </c>
      <c r="AC168" s="72" t="s">
        <v>4199</v>
      </c>
      <c r="AD168" s="72" t="s">
        <v>4200</v>
      </c>
      <c r="AE168" s="72" t="s">
        <v>4201</v>
      </c>
      <c r="AF168" s="171" t="s">
        <v>25</v>
      </c>
      <c r="AG168" s="171" t="s">
        <v>189</v>
      </c>
      <c r="AH168" s="171">
        <v>1</v>
      </c>
      <c r="AI168" s="171">
        <v>0</v>
      </c>
      <c r="AJ168" s="72" t="s">
        <v>435</v>
      </c>
      <c r="AK168" s="97">
        <f>IF(Q168="SOPORTE_TELEFÓNICO",'BASE LIQUIDACION REDEBAN 2025'!$B$19,IF(Q168="ENVÍO",'BASE LIQUIDACION REDEBAN 2025'!$C$2,IF(AF168="TIPO I",'BASE LIQUIDACION REDEBAN 2025'!$C$2,IF(AF168="TIPO II",'BASE LIQUIDACION REDEBAN 2025'!$C$3,IF(AF168="TIPO III",'BASE LIQUIDACION REDEBAN 2025'!$C$4,IF(AF168="TIPO IV",'BASE LIQUIDACION REDEBAN 2025'!$C$5,IF(AG168="AEREO",'BASE LIQUIDACION REDEBAN 2025'!$B$6,'BASE LIQUIDACION REDEBAN 2025'!$C$5)))))))</f>
        <v>65960.072302</v>
      </c>
      <c r="AL168" s="97">
        <f>IF(OR(Q168="SOPORTE_TELEFÓNICO",Q168="ENVÍO"),0,IF(AF168="TIPO I",'BASE LIQUIDACION REDEBAN 2025'!$B$10,IF(AF168="TIPO II",'BASE LIQUIDACION REDEBAN 2025'!$B$11,IF(AF168="TIPO III",'BASE LIQUIDACION REDEBAN 2025'!$B$12,'BASE LIQUIDACION REDEBAN 2025'!$B$13))))</f>
        <v>75096.394270399993</v>
      </c>
      <c r="AM168" s="97">
        <f t="shared" si="2"/>
        <v>65960.072302</v>
      </c>
    </row>
    <row r="169" spans="1:39" s="85" customFormat="1" ht="13.15">
      <c r="A169" s="171" t="s">
        <v>68</v>
      </c>
      <c r="B169" s="10" t="str">
        <f>VLOOKUP(A169,'CENTRO DE COSTOS'!A:D,4,FALSE)</f>
        <v>WILLIAM ASDRUBAL ROZO ROZO</v>
      </c>
      <c r="C169" s="10" t="str">
        <f>VLOOKUP(A169,'CENTRO DE COSTOS'!A:D,2,FALSE)</f>
        <v>0004-0004</v>
      </c>
      <c r="D169" s="171">
        <v>11001</v>
      </c>
      <c r="E169" s="171">
        <v>2238181</v>
      </c>
      <c r="F169" s="171">
        <v>25110</v>
      </c>
      <c r="G169" s="171" t="s">
        <v>298</v>
      </c>
      <c r="H169" s="171" t="s">
        <v>68</v>
      </c>
      <c r="I169" s="171" t="s">
        <v>4202</v>
      </c>
      <c r="J169" s="10" t="s">
        <v>167</v>
      </c>
      <c r="K169" s="171">
        <v>2238181</v>
      </c>
      <c r="L169" s="171" t="s">
        <v>4203</v>
      </c>
      <c r="M169" s="172">
        <v>45808.438888888886</v>
      </c>
      <c r="N169" s="172">
        <v>45813.625428240739</v>
      </c>
      <c r="O169" s="171" t="s">
        <v>3171</v>
      </c>
      <c r="P169" s="171" t="s">
        <v>3172</v>
      </c>
      <c r="Q169" s="171" t="s">
        <v>177</v>
      </c>
      <c r="R169" s="72" t="s">
        <v>4204</v>
      </c>
      <c r="S169" s="178" t="s">
        <v>3174</v>
      </c>
      <c r="T169" s="187" t="s">
        <v>3175</v>
      </c>
      <c r="U169" s="187" t="s">
        <v>3331</v>
      </c>
      <c r="V169" s="187" t="s">
        <v>4205</v>
      </c>
      <c r="W169" s="187" t="s">
        <v>3215</v>
      </c>
      <c r="X169" s="187">
        <v>0</v>
      </c>
      <c r="Y169" s="187">
        <v>0</v>
      </c>
      <c r="Z169" s="187">
        <v>0</v>
      </c>
      <c r="AA169" s="187" t="s">
        <v>3269</v>
      </c>
      <c r="AB169" s="200">
        <v>0</v>
      </c>
      <c r="AC169" s="72" t="s">
        <v>4206</v>
      </c>
      <c r="AD169" s="72" t="s">
        <v>4207</v>
      </c>
      <c r="AE169" s="72" t="s">
        <v>4208</v>
      </c>
      <c r="AF169" s="171" t="s">
        <v>25</v>
      </c>
      <c r="AG169" s="171" t="s">
        <v>189</v>
      </c>
      <c r="AH169" s="171">
        <v>1</v>
      </c>
      <c r="AI169" s="171">
        <v>0</v>
      </c>
      <c r="AJ169" s="72" t="s">
        <v>656</v>
      </c>
      <c r="AK169" s="97">
        <f>IF(Q169="SOPORTE_TELEFÓNICO",'BASE LIQUIDACION REDEBAN 2025'!$B$19,IF(Q169="ENVÍO",'BASE LIQUIDACION REDEBAN 2025'!$C$2,IF(AF169="TIPO I",'BASE LIQUIDACION REDEBAN 2025'!$C$2,IF(AF169="TIPO II",'BASE LIQUIDACION REDEBAN 2025'!$C$3,IF(AF169="TIPO III",'BASE LIQUIDACION REDEBAN 2025'!$C$4,IF(AF169="TIPO IV",'BASE LIQUIDACION REDEBAN 2025'!$C$5,IF(AG169="AEREO",'BASE LIQUIDACION REDEBAN 2025'!$B$6,'BASE LIQUIDACION REDEBAN 2025'!$C$5)))))))</f>
        <v>65960.072302</v>
      </c>
      <c r="AL169" s="97">
        <f>IF(OR(Q169="SOPORTE_TELEFÓNICO",Q169="ENVÍO"),0,IF(AF169="TIPO I",'BASE LIQUIDACION REDEBAN 2025'!$B$10,IF(AF169="TIPO II",'BASE LIQUIDACION REDEBAN 2025'!$B$11,IF(AF169="TIPO III",'BASE LIQUIDACION REDEBAN 2025'!$B$12,'BASE LIQUIDACION REDEBAN 2025'!$B$13))))</f>
        <v>75096.394270399993</v>
      </c>
      <c r="AM169" s="97">
        <f t="shared" si="2"/>
        <v>65960.072302</v>
      </c>
    </row>
    <row r="170" spans="1:39" s="85" customFormat="1" ht="13.15">
      <c r="A170" s="171" t="s">
        <v>81</v>
      </c>
      <c r="B170" s="10" t="str">
        <f>VLOOKUP(A170,'CENTRO DE COSTOS'!A:D,4,FALSE)</f>
        <v>MIGUEL JULIÁN HERNÁNDEZ GUARÍN</v>
      </c>
      <c r="C170" s="10" t="str">
        <f>VLOOKUP(A170,'CENTRO DE COSTOS'!A:D,2,FALSE)</f>
        <v>0004-0008</v>
      </c>
      <c r="D170" s="171">
        <v>54820</v>
      </c>
      <c r="E170" s="171">
        <v>2241954</v>
      </c>
      <c r="F170" s="171">
        <v>38877</v>
      </c>
      <c r="G170" s="171" t="s">
        <v>408</v>
      </c>
      <c r="H170" s="171" t="s">
        <v>1947</v>
      </c>
      <c r="I170" s="171" t="s">
        <v>4209</v>
      </c>
      <c r="J170" s="10" t="s">
        <v>167</v>
      </c>
      <c r="K170" s="171">
        <v>2241954</v>
      </c>
      <c r="L170" s="171" t="s">
        <v>4210</v>
      </c>
      <c r="M170" s="172">
        <v>45811.347916666666</v>
      </c>
      <c r="N170" s="172">
        <v>45813.625694444447</v>
      </c>
      <c r="O170" s="171" t="s">
        <v>3171</v>
      </c>
      <c r="P170" s="171" t="s">
        <v>3172</v>
      </c>
      <c r="Q170" s="171" t="s">
        <v>177</v>
      </c>
      <c r="R170" s="72" t="s">
        <v>4211</v>
      </c>
      <c r="S170" s="178" t="s">
        <v>3174</v>
      </c>
      <c r="T170" s="187" t="s">
        <v>3190</v>
      </c>
      <c r="U170" s="187" t="s">
        <v>3213</v>
      </c>
      <c r="V170" s="187" t="s">
        <v>3314</v>
      </c>
      <c r="W170" s="187" t="s">
        <v>3215</v>
      </c>
      <c r="X170" s="187" t="s">
        <v>3315</v>
      </c>
      <c r="Y170" s="187">
        <v>0</v>
      </c>
      <c r="Z170" s="187">
        <v>0</v>
      </c>
      <c r="AA170" s="187">
        <v>0</v>
      </c>
      <c r="AB170" s="200">
        <v>0</v>
      </c>
      <c r="AC170" s="72" t="s">
        <v>4212</v>
      </c>
      <c r="AD170" s="72" t="s">
        <v>4213</v>
      </c>
      <c r="AE170" s="72" t="s">
        <v>4214</v>
      </c>
      <c r="AF170" s="171" t="s">
        <v>32</v>
      </c>
      <c r="AG170" s="171" t="s">
        <v>189</v>
      </c>
      <c r="AH170" s="171">
        <v>1</v>
      </c>
      <c r="AI170" s="171">
        <v>0</v>
      </c>
      <c r="AJ170" s="72" t="s">
        <v>412</v>
      </c>
      <c r="AK170" s="97">
        <f>IF(Q170="SOPORTE_TELEFÓNICO",'BASE LIQUIDACION REDEBAN 2025'!$B$19,IF(Q170="ENVÍO",'BASE LIQUIDACION REDEBAN 2025'!$C$2,IF(AF170="TIPO I",'BASE LIQUIDACION REDEBAN 2025'!$C$2,IF(AF170="TIPO II",'BASE LIQUIDACION REDEBAN 2025'!$C$3,IF(AF170="TIPO III",'BASE LIQUIDACION REDEBAN 2025'!$C$4,IF(AF170="TIPO IV",'BASE LIQUIDACION REDEBAN 2025'!$C$5,IF(AG170="AEREO",'BASE LIQUIDACION REDEBAN 2025'!$B$6,'BASE LIQUIDACION REDEBAN 2025'!$C$5)))))))</f>
        <v>479588.87655000004</v>
      </c>
      <c r="AL170" s="97">
        <f>IF(OR(Q170="SOPORTE_TELEFÓNICO",Q170="ENVÍO"),0,IF(AF170="TIPO I",'BASE LIQUIDACION REDEBAN 2025'!$B$10,IF(AF170="TIPO II",'BASE LIQUIDACION REDEBAN 2025'!$B$11,IF(AF170="TIPO III",'BASE LIQUIDACION REDEBAN 2025'!$B$12,'BASE LIQUIDACION REDEBAN 2025'!$B$13))))</f>
        <v>196536.5258152</v>
      </c>
      <c r="AM170" s="97">
        <f t="shared" si="2"/>
        <v>479588.87655000004</v>
      </c>
    </row>
    <row r="171" spans="1:39" s="85" customFormat="1" ht="13.15">
      <c r="A171" s="171" t="s">
        <v>100</v>
      </c>
      <c r="B171" s="10" t="str">
        <f>VLOOKUP(A171,'CENTRO DE COSTOS'!A:D,4,FALSE)</f>
        <v>KEVIN ALEXIS CORZO BUSTOS</v>
      </c>
      <c r="C171" s="10" t="str">
        <f>VLOOKUP(A171,'CENTRO DE COSTOS'!A:D,2,FALSE)</f>
        <v>0004-0007</v>
      </c>
      <c r="D171" s="171">
        <v>50568</v>
      </c>
      <c r="E171" s="171">
        <v>2234962</v>
      </c>
      <c r="F171" s="171">
        <v>64586</v>
      </c>
      <c r="G171" s="171" t="s">
        <v>192</v>
      </c>
      <c r="H171" s="171" t="s">
        <v>4215</v>
      </c>
      <c r="I171" s="171" t="s">
        <v>4216</v>
      </c>
      <c r="J171" s="10" t="s">
        <v>167</v>
      </c>
      <c r="K171" s="171">
        <v>2234962</v>
      </c>
      <c r="L171" s="171" t="s">
        <v>4217</v>
      </c>
      <c r="M171" s="172">
        <v>45807.469444444447</v>
      </c>
      <c r="N171" s="172">
        <v>45813.628217592595</v>
      </c>
      <c r="O171" s="171" t="s">
        <v>3171</v>
      </c>
      <c r="P171" s="171" t="s">
        <v>3172</v>
      </c>
      <c r="Q171" s="171" t="s">
        <v>177</v>
      </c>
      <c r="R171" s="72" t="s">
        <v>4218</v>
      </c>
      <c r="S171" s="178" t="s">
        <v>3174</v>
      </c>
      <c r="T171" s="187" t="s">
        <v>3175</v>
      </c>
      <c r="U171" s="187" t="s">
        <v>3176</v>
      </c>
      <c r="V171" s="187" t="s">
        <v>3177</v>
      </c>
      <c r="W171" s="187" t="s">
        <v>3185</v>
      </c>
      <c r="X171" s="187">
        <v>0</v>
      </c>
      <c r="Y171" s="187">
        <v>0</v>
      </c>
      <c r="Z171" s="187">
        <v>0</v>
      </c>
      <c r="AA171" s="187">
        <v>0</v>
      </c>
      <c r="AB171" s="200">
        <v>0</v>
      </c>
      <c r="AC171" s="72" t="s">
        <v>4219</v>
      </c>
      <c r="AD171" s="72">
        <v>0</v>
      </c>
      <c r="AE171" s="72">
        <v>0</v>
      </c>
      <c r="AF171" s="171" t="s">
        <v>30</v>
      </c>
      <c r="AG171" s="171" t="s">
        <v>189</v>
      </c>
      <c r="AH171" s="171">
        <v>1</v>
      </c>
      <c r="AI171" s="171">
        <v>0</v>
      </c>
      <c r="AJ171" s="72" t="s">
        <v>265</v>
      </c>
      <c r="AK171" s="97">
        <f>IF(Q171="SOPORTE_TELEFÓNICO",'BASE LIQUIDACION REDEBAN 2025'!$B$19,IF(Q171="ENVÍO",'BASE LIQUIDACION REDEBAN 2025'!$C$2,IF(AF171="TIPO I",'BASE LIQUIDACION REDEBAN 2025'!$C$2,IF(AF171="TIPO II",'BASE LIQUIDACION REDEBAN 2025'!$C$3,IF(AF171="TIPO III",'BASE LIQUIDACION REDEBAN 2025'!$C$4,IF(AF171="TIPO IV",'BASE LIQUIDACION REDEBAN 2025'!$C$5,IF(AG171="AEREO",'BASE LIQUIDACION REDEBAN 2025'!$B$6,'BASE LIQUIDACION REDEBAN 2025'!$C$5)))))))</f>
        <v>275728.78077800001</v>
      </c>
      <c r="AL171" s="97">
        <f>IF(OR(Q171="SOPORTE_TELEFÓNICO",Q171="ENVÍO"),0,IF(AF171="TIPO I",'BASE LIQUIDACION REDEBAN 2025'!$B$10,IF(AF171="TIPO II",'BASE LIQUIDACION REDEBAN 2025'!$B$11,IF(AF171="TIPO III",'BASE LIQUIDACION REDEBAN 2025'!$B$12,'BASE LIQUIDACION REDEBAN 2025'!$B$13))))</f>
        <v>196536.5258152</v>
      </c>
      <c r="AM171" s="97">
        <f t="shared" si="2"/>
        <v>275728.78077800001</v>
      </c>
    </row>
    <row r="172" spans="1:39" s="85" customFormat="1" ht="13.15">
      <c r="A172" s="171" t="s">
        <v>100</v>
      </c>
      <c r="B172" s="10" t="str">
        <f>VLOOKUP(A172,'CENTRO DE COSTOS'!A:D,4,FALSE)</f>
        <v>KEVIN ALEXIS CORZO BUSTOS</v>
      </c>
      <c r="C172" s="10" t="str">
        <f>VLOOKUP(A172,'CENTRO DE COSTOS'!A:D,2,FALSE)</f>
        <v>0004-0007</v>
      </c>
      <c r="D172" s="171">
        <v>50313</v>
      </c>
      <c r="E172" s="171">
        <v>2251691</v>
      </c>
      <c r="F172" s="171">
        <v>29421</v>
      </c>
      <c r="G172" s="171" t="s">
        <v>192</v>
      </c>
      <c r="H172" s="171" t="s">
        <v>250</v>
      </c>
      <c r="I172" s="171" t="s">
        <v>4220</v>
      </c>
      <c r="J172" s="10" t="s">
        <v>167</v>
      </c>
      <c r="K172" s="171">
        <v>2251691</v>
      </c>
      <c r="L172" s="171" t="s">
        <v>4221</v>
      </c>
      <c r="M172" s="172">
        <v>45812.428472222222</v>
      </c>
      <c r="N172" s="172">
        <v>45813.630185185182</v>
      </c>
      <c r="O172" s="171" t="s">
        <v>3171</v>
      </c>
      <c r="P172" s="171" t="s">
        <v>3172</v>
      </c>
      <c r="Q172" s="171" t="s">
        <v>177</v>
      </c>
      <c r="R172" s="72" t="s">
        <v>4222</v>
      </c>
      <c r="S172" s="178" t="s">
        <v>3174</v>
      </c>
      <c r="T172" s="187" t="s">
        <v>3190</v>
      </c>
      <c r="U172" s="187" t="s">
        <v>3202</v>
      </c>
      <c r="V172" s="187" t="s">
        <v>3203</v>
      </c>
      <c r="W172" s="187" t="s">
        <v>3215</v>
      </c>
      <c r="X172" s="187">
        <v>0</v>
      </c>
      <c r="Y172" s="187">
        <v>0</v>
      </c>
      <c r="Z172" s="187" t="s">
        <v>3403</v>
      </c>
      <c r="AA172" s="187">
        <v>0</v>
      </c>
      <c r="AB172" s="200" t="s">
        <v>4223</v>
      </c>
      <c r="AC172" s="72" t="s">
        <v>4224</v>
      </c>
      <c r="AD172" s="72" t="s">
        <v>4225</v>
      </c>
      <c r="AE172" s="72" t="s">
        <v>4226</v>
      </c>
      <c r="AF172" s="171" t="s">
        <v>28</v>
      </c>
      <c r="AG172" s="171" t="s">
        <v>189</v>
      </c>
      <c r="AH172" s="171">
        <v>1</v>
      </c>
      <c r="AI172" s="171">
        <v>0</v>
      </c>
      <c r="AJ172" s="72" t="s">
        <v>3368</v>
      </c>
      <c r="AK172" s="97">
        <f>IF(Q172="SOPORTE_TELEFÓNICO",'BASE LIQUIDACION REDEBAN 2025'!$B$19,IF(Q172="ENVÍO",'BASE LIQUIDACION REDEBAN 2025'!$C$2,IF(AF172="TIPO I",'BASE LIQUIDACION REDEBAN 2025'!$C$2,IF(AF172="TIPO II",'BASE LIQUIDACION REDEBAN 2025'!$C$3,IF(AF172="TIPO III",'BASE LIQUIDACION REDEBAN 2025'!$C$4,IF(AF172="TIPO IV",'BASE LIQUIDACION REDEBAN 2025'!$C$5,IF(AG172="AEREO",'BASE LIQUIDACION REDEBAN 2025'!$B$6,'BASE LIQUIDACION REDEBAN 2025'!$C$5)))))))</f>
        <v>144967.87232000002</v>
      </c>
      <c r="AL172" s="97">
        <f>IF(OR(Q172="SOPORTE_TELEFÓNICO",Q172="ENVÍO"),0,IF(AF172="TIPO I",'BASE LIQUIDACION REDEBAN 2025'!$B$10,IF(AF172="TIPO II",'BASE LIQUIDACION REDEBAN 2025'!$B$11,IF(AF172="TIPO III",'BASE LIQUIDACION REDEBAN 2025'!$B$12,'BASE LIQUIDACION REDEBAN 2025'!$B$13))))</f>
        <v>140395.6348884</v>
      </c>
      <c r="AM172" s="97">
        <f t="shared" si="2"/>
        <v>144967.87232000002</v>
      </c>
    </row>
    <row r="173" spans="1:39" s="85" customFormat="1" ht="13.15">
      <c r="A173" s="171" t="s">
        <v>99</v>
      </c>
      <c r="B173" s="10" t="str">
        <f>VLOOKUP(A173,'CENTRO DE COSTOS'!A:D,4,FALSE)</f>
        <v>JOSE MAURICIO HERNANDEZ ROJAS</v>
      </c>
      <c r="C173" s="10" t="str">
        <f>VLOOKUP(A173,'CENTRO DE COSTOS'!A:D,2,FALSE)</f>
        <v>0004-0001</v>
      </c>
      <c r="D173" s="171">
        <v>20001</v>
      </c>
      <c r="E173" s="171">
        <v>2254593</v>
      </c>
      <c r="F173" s="171">
        <v>79152</v>
      </c>
      <c r="G173" s="171" t="s">
        <v>269</v>
      </c>
      <c r="H173" s="171" t="s">
        <v>99</v>
      </c>
      <c r="I173" s="171" t="s">
        <v>4227</v>
      </c>
      <c r="J173" s="10" t="s">
        <v>167</v>
      </c>
      <c r="K173" s="171">
        <v>2254593</v>
      </c>
      <c r="L173" s="171" t="s">
        <v>4228</v>
      </c>
      <c r="M173" s="172">
        <v>45812.649305555555</v>
      </c>
      <c r="N173" s="172">
        <v>45813.638541666667</v>
      </c>
      <c r="O173" s="171" t="s">
        <v>3171</v>
      </c>
      <c r="P173" s="171" t="s">
        <v>3172</v>
      </c>
      <c r="Q173" s="171" t="s">
        <v>177</v>
      </c>
      <c r="R173" s="72" t="s">
        <v>4229</v>
      </c>
      <c r="S173" s="178" t="s">
        <v>3174</v>
      </c>
      <c r="T173" s="187" t="s">
        <v>3190</v>
      </c>
      <c r="U173" s="187" t="s">
        <v>3213</v>
      </c>
      <c r="V173" s="187" t="s">
        <v>3314</v>
      </c>
      <c r="W173" s="187" t="s">
        <v>3185</v>
      </c>
      <c r="X173" s="187">
        <v>0</v>
      </c>
      <c r="Y173" s="187">
        <v>0</v>
      </c>
      <c r="Z173" s="187">
        <v>0</v>
      </c>
      <c r="AA173" s="187">
        <v>0</v>
      </c>
      <c r="AB173" s="200">
        <v>0</v>
      </c>
      <c r="AC173" s="72" t="s">
        <v>4230</v>
      </c>
      <c r="AD173" s="72">
        <v>0</v>
      </c>
      <c r="AE173" s="72">
        <v>0</v>
      </c>
      <c r="AF173" s="171" t="s">
        <v>25</v>
      </c>
      <c r="AG173" s="171" t="s">
        <v>189</v>
      </c>
      <c r="AH173" s="171">
        <v>1</v>
      </c>
      <c r="AI173" s="171">
        <v>0</v>
      </c>
      <c r="AJ173" s="72" t="s">
        <v>273</v>
      </c>
      <c r="AK173" s="97">
        <f>IF(Q173="SOPORTE_TELEFÓNICO",'BASE LIQUIDACION REDEBAN 2025'!$B$19,IF(Q173="ENVÍO",'BASE LIQUIDACION REDEBAN 2025'!$C$2,IF(AF173="TIPO I",'BASE LIQUIDACION REDEBAN 2025'!$C$2,IF(AF173="TIPO II",'BASE LIQUIDACION REDEBAN 2025'!$C$3,IF(AF173="TIPO III",'BASE LIQUIDACION REDEBAN 2025'!$C$4,IF(AF173="TIPO IV",'BASE LIQUIDACION REDEBAN 2025'!$C$5,IF(AG173="AEREO",'BASE LIQUIDACION REDEBAN 2025'!$B$6,'BASE LIQUIDACION REDEBAN 2025'!$C$5)))))))</f>
        <v>65960.072302</v>
      </c>
      <c r="AL173" s="97">
        <f>IF(OR(Q173="SOPORTE_TELEFÓNICO",Q173="ENVÍO"),0,IF(AF173="TIPO I",'BASE LIQUIDACION REDEBAN 2025'!$B$10,IF(AF173="TIPO II",'BASE LIQUIDACION REDEBAN 2025'!$B$11,IF(AF173="TIPO III",'BASE LIQUIDACION REDEBAN 2025'!$B$12,'BASE LIQUIDACION REDEBAN 2025'!$B$13))))</f>
        <v>75096.394270399993</v>
      </c>
      <c r="AM173" s="97">
        <f t="shared" si="2"/>
        <v>65960.072302</v>
      </c>
    </row>
    <row r="174" spans="1:39" s="85" customFormat="1" ht="13.15">
      <c r="A174" s="171" t="s">
        <v>96</v>
      </c>
      <c r="B174" s="10" t="str">
        <f>VLOOKUP(A174,'CENTRO DE COSTOS'!A:D,4,FALSE)</f>
        <v>JOSE MAURICIO HERNANDEZ ROJAS</v>
      </c>
      <c r="C174" s="10" t="str">
        <f>VLOOKUP(A174,'CENTRO DE COSTOS'!A:D,2,FALSE)</f>
        <v>0004-0001</v>
      </c>
      <c r="D174" s="171">
        <v>47001</v>
      </c>
      <c r="E174" s="171">
        <v>2256395</v>
      </c>
      <c r="F174" s="171">
        <v>77367</v>
      </c>
      <c r="G174" s="171" t="s">
        <v>683</v>
      </c>
      <c r="H174" s="171" t="s">
        <v>683</v>
      </c>
      <c r="I174" s="171" t="s">
        <v>4231</v>
      </c>
      <c r="J174" s="10" t="s">
        <v>167</v>
      </c>
      <c r="K174" s="171">
        <v>2256395</v>
      </c>
      <c r="L174" s="171" t="s">
        <v>4232</v>
      </c>
      <c r="M174" s="172">
        <v>45813.334027777775</v>
      </c>
      <c r="N174" s="172">
        <v>45813.659699074073</v>
      </c>
      <c r="O174" s="171" t="s">
        <v>3171</v>
      </c>
      <c r="P174" s="171" t="s">
        <v>3172</v>
      </c>
      <c r="Q174" s="171" t="s">
        <v>177</v>
      </c>
      <c r="R174" s="72" t="s">
        <v>4233</v>
      </c>
      <c r="S174" s="178" t="s">
        <v>3174</v>
      </c>
      <c r="T174" s="187" t="s">
        <v>3190</v>
      </c>
      <c r="U174" s="187" t="s">
        <v>3197</v>
      </c>
      <c r="V174" s="187" t="s">
        <v>3192</v>
      </c>
      <c r="W174" s="187" t="s">
        <v>3215</v>
      </c>
      <c r="X174" s="187">
        <v>0</v>
      </c>
      <c r="Y174" s="187" t="s">
        <v>3402</v>
      </c>
      <c r="Z174" s="187">
        <v>0</v>
      </c>
      <c r="AA174" s="187">
        <v>0</v>
      </c>
      <c r="AB174" s="200">
        <v>0</v>
      </c>
      <c r="AC174" s="72" t="s">
        <v>4234</v>
      </c>
      <c r="AD174" s="72" t="s">
        <v>4235</v>
      </c>
      <c r="AE174" s="72" t="s">
        <v>4236</v>
      </c>
      <c r="AF174" s="171" t="s">
        <v>25</v>
      </c>
      <c r="AG174" s="171" t="s">
        <v>189</v>
      </c>
      <c r="AH174" s="171">
        <v>1</v>
      </c>
      <c r="AI174" s="171">
        <v>0</v>
      </c>
      <c r="AJ174" s="72" t="s">
        <v>1174</v>
      </c>
      <c r="AK174" s="97">
        <f>IF(Q174="SOPORTE_TELEFÓNICO",'BASE LIQUIDACION REDEBAN 2025'!$B$19,IF(Q174="ENVÍO",'BASE LIQUIDACION REDEBAN 2025'!$C$2,IF(AF174="TIPO I",'BASE LIQUIDACION REDEBAN 2025'!$C$2,IF(AF174="TIPO II",'BASE LIQUIDACION REDEBAN 2025'!$C$3,IF(AF174="TIPO III",'BASE LIQUIDACION REDEBAN 2025'!$C$4,IF(AF174="TIPO IV",'BASE LIQUIDACION REDEBAN 2025'!$C$5,IF(AG174="AEREO",'BASE LIQUIDACION REDEBAN 2025'!$B$6,'BASE LIQUIDACION REDEBAN 2025'!$C$5)))))))</f>
        <v>65960.072302</v>
      </c>
      <c r="AL174" s="97">
        <f>IF(OR(Q174="SOPORTE_TELEFÓNICO",Q174="ENVÍO"),0,IF(AF174="TIPO I",'BASE LIQUIDACION REDEBAN 2025'!$B$10,IF(AF174="TIPO II",'BASE LIQUIDACION REDEBAN 2025'!$B$11,IF(AF174="TIPO III",'BASE LIQUIDACION REDEBAN 2025'!$B$12,'BASE LIQUIDACION REDEBAN 2025'!$B$13))))</f>
        <v>75096.394270399993</v>
      </c>
      <c r="AM174" s="97">
        <f t="shared" si="2"/>
        <v>65960.072302</v>
      </c>
    </row>
    <row r="175" spans="1:39" s="85" customFormat="1" ht="13.15">
      <c r="A175" s="171" t="s">
        <v>97</v>
      </c>
      <c r="B175" s="10" t="str">
        <f>VLOOKUP(A175,'CENTRO DE COSTOS'!A:D,4,FALSE)</f>
        <v>JOSE MAURICIO HERNANDEZ ROJAS</v>
      </c>
      <c r="C175" s="10" t="str">
        <f>VLOOKUP(A175,'CENTRO DE COSTOS'!A:D,2,FALSE)</f>
        <v>0004-0001</v>
      </c>
      <c r="D175" s="171">
        <v>70717</v>
      </c>
      <c r="E175" s="171">
        <v>2251068</v>
      </c>
      <c r="F175" s="171">
        <v>60034</v>
      </c>
      <c r="G175" s="171" t="s">
        <v>730</v>
      </c>
      <c r="H175" s="171" t="s">
        <v>760</v>
      </c>
      <c r="I175" s="171" t="s">
        <v>4237</v>
      </c>
      <c r="J175" s="10" t="s">
        <v>167</v>
      </c>
      <c r="K175" s="171">
        <v>2251068</v>
      </c>
      <c r="L175" s="171" t="s">
        <v>4238</v>
      </c>
      <c r="M175" s="172">
        <v>45812.388888888891</v>
      </c>
      <c r="N175" s="172">
        <v>45813.675555555557</v>
      </c>
      <c r="O175" s="171" t="s">
        <v>3171</v>
      </c>
      <c r="P175" s="171" t="s">
        <v>3172</v>
      </c>
      <c r="Q175" s="171" t="s">
        <v>177</v>
      </c>
      <c r="R175" s="72" t="s">
        <v>4239</v>
      </c>
      <c r="S175" s="178" t="s">
        <v>3174</v>
      </c>
      <c r="T175" s="187" t="s">
        <v>3190</v>
      </c>
      <c r="U175" s="187" t="s">
        <v>3213</v>
      </c>
      <c r="V175" s="187" t="s">
        <v>3345</v>
      </c>
      <c r="W175" s="187" t="s">
        <v>3185</v>
      </c>
      <c r="X175" s="187">
        <v>0</v>
      </c>
      <c r="Y175" s="187">
        <v>0</v>
      </c>
      <c r="Z175" s="187">
        <v>0</v>
      </c>
      <c r="AA175" s="187">
        <v>0</v>
      </c>
      <c r="AB175" s="200" t="s">
        <v>3940</v>
      </c>
      <c r="AC175" s="72" t="s">
        <v>4240</v>
      </c>
      <c r="AD175" s="72">
        <v>0</v>
      </c>
      <c r="AE175" s="72">
        <v>0</v>
      </c>
      <c r="AF175" s="171" t="s">
        <v>28</v>
      </c>
      <c r="AG175" s="171" t="s">
        <v>189</v>
      </c>
      <c r="AH175" s="171">
        <v>1</v>
      </c>
      <c r="AI175" s="171">
        <v>0</v>
      </c>
      <c r="AJ175" s="72" t="s">
        <v>733</v>
      </c>
      <c r="AK175" s="97">
        <f>IF(Q175="SOPORTE_TELEFÓNICO",'BASE LIQUIDACION REDEBAN 2025'!$B$19,IF(Q175="ENVÍO",'BASE LIQUIDACION REDEBAN 2025'!$C$2,IF(AF175="TIPO I",'BASE LIQUIDACION REDEBAN 2025'!$C$2,IF(AF175="TIPO II",'BASE LIQUIDACION REDEBAN 2025'!$C$3,IF(AF175="TIPO III",'BASE LIQUIDACION REDEBAN 2025'!$C$4,IF(AF175="TIPO IV",'BASE LIQUIDACION REDEBAN 2025'!$C$5,IF(AG175="AEREO",'BASE LIQUIDACION REDEBAN 2025'!$B$6,'BASE LIQUIDACION REDEBAN 2025'!$C$5)))))))</f>
        <v>144967.87232000002</v>
      </c>
      <c r="AL175" s="97">
        <f>IF(OR(Q175="SOPORTE_TELEFÓNICO",Q175="ENVÍO"),0,IF(AF175="TIPO I",'BASE LIQUIDACION REDEBAN 2025'!$B$10,IF(AF175="TIPO II",'BASE LIQUIDACION REDEBAN 2025'!$B$11,IF(AF175="TIPO III",'BASE LIQUIDACION REDEBAN 2025'!$B$12,'BASE LIQUIDACION REDEBAN 2025'!$B$13))))</f>
        <v>140395.6348884</v>
      </c>
      <c r="AM175" s="97">
        <f t="shared" si="2"/>
        <v>144967.87232000002</v>
      </c>
    </row>
    <row r="176" spans="1:39" s="85" customFormat="1" ht="13.15">
      <c r="A176" s="171" t="s">
        <v>94</v>
      </c>
      <c r="B176" s="10" t="str">
        <f>VLOOKUP(A176,'CENTRO DE COSTOS'!A:D,4,FALSE)</f>
        <v>DIEGO FERNANDO HENAO CARDONA</v>
      </c>
      <c r="C176" s="10" t="str">
        <f>VLOOKUP(A176,'CENTRO DE COSTOS'!A:D,2,FALSE)</f>
        <v>0004-0002</v>
      </c>
      <c r="D176" s="171">
        <v>66001</v>
      </c>
      <c r="E176" s="171">
        <v>2257912</v>
      </c>
      <c r="F176" s="171">
        <v>24139</v>
      </c>
      <c r="G176" s="171" t="s">
        <v>450</v>
      </c>
      <c r="H176" s="171" t="s">
        <v>94</v>
      </c>
      <c r="I176" s="171" t="s">
        <v>4241</v>
      </c>
      <c r="J176" s="10" t="s">
        <v>167</v>
      </c>
      <c r="K176" s="171">
        <v>2257912</v>
      </c>
      <c r="L176" s="171" t="s">
        <v>4242</v>
      </c>
      <c r="M176" s="172">
        <v>45813.407638888886</v>
      </c>
      <c r="N176" s="172">
        <v>45813.678981481484</v>
      </c>
      <c r="O176" s="171" t="s">
        <v>3171</v>
      </c>
      <c r="P176" s="171" t="s">
        <v>3172</v>
      </c>
      <c r="Q176" s="171" t="s">
        <v>177</v>
      </c>
      <c r="R176" s="72" t="s">
        <v>4243</v>
      </c>
      <c r="S176" s="178" t="s">
        <v>3174</v>
      </c>
      <c r="T176" s="187" t="s">
        <v>3190</v>
      </c>
      <c r="U176" s="187" t="s">
        <v>3276</v>
      </c>
      <c r="V176" s="187" t="s">
        <v>3277</v>
      </c>
      <c r="W176" s="187" t="s">
        <v>3185</v>
      </c>
      <c r="X176" s="187">
        <v>0</v>
      </c>
      <c r="Y176" s="187">
        <v>0</v>
      </c>
      <c r="Z176" s="187">
        <v>0</v>
      </c>
      <c r="AA176" s="187">
        <v>0</v>
      </c>
      <c r="AB176" s="200" t="s">
        <v>3278</v>
      </c>
      <c r="AC176" s="72" t="s">
        <v>4244</v>
      </c>
      <c r="AD176" s="72">
        <v>0</v>
      </c>
      <c r="AE176" s="72">
        <v>0</v>
      </c>
      <c r="AF176" s="171" t="s">
        <v>25</v>
      </c>
      <c r="AG176" s="171" t="s">
        <v>189</v>
      </c>
      <c r="AH176" s="171">
        <v>1</v>
      </c>
      <c r="AI176" s="171">
        <v>0</v>
      </c>
      <c r="AJ176" s="72" t="s">
        <v>453</v>
      </c>
      <c r="AK176" s="97">
        <f>IF(Q176="SOPORTE_TELEFÓNICO",'BASE LIQUIDACION REDEBAN 2025'!$B$19,IF(Q176="ENVÍO",'BASE LIQUIDACION REDEBAN 2025'!$C$2,IF(AF176="TIPO I",'BASE LIQUIDACION REDEBAN 2025'!$C$2,IF(AF176="TIPO II",'BASE LIQUIDACION REDEBAN 2025'!$C$3,IF(AF176="TIPO III",'BASE LIQUIDACION REDEBAN 2025'!$C$4,IF(AF176="TIPO IV",'BASE LIQUIDACION REDEBAN 2025'!$C$5,IF(AG176="AEREO",'BASE LIQUIDACION REDEBAN 2025'!$B$6,'BASE LIQUIDACION REDEBAN 2025'!$C$5)))))))</f>
        <v>65960.072302</v>
      </c>
      <c r="AL176" s="97">
        <f>IF(OR(Q176="SOPORTE_TELEFÓNICO",Q176="ENVÍO"),0,IF(AF176="TIPO I",'BASE LIQUIDACION REDEBAN 2025'!$B$10,IF(AF176="TIPO II",'BASE LIQUIDACION REDEBAN 2025'!$B$11,IF(AF176="TIPO III",'BASE LIQUIDACION REDEBAN 2025'!$B$12,'BASE LIQUIDACION REDEBAN 2025'!$B$13))))</f>
        <v>75096.394270399993</v>
      </c>
      <c r="AM176" s="97">
        <f t="shared" si="2"/>
        <v>65960.072302</v>
      </c>
    </row>
    <row r="177" spans="1:39" s="85" customFormat="1" ht="13.15">
      <c r="A177" s="171" t="s">
        <v>72</v>
      </c>
      <c r="B177" s="10" t="str">
        <f>VLOOKUP(A177,'CENTRO DE COSTOS'!A:D,4,FALSE)</f>
        <v>MIGUEL JULIÁN HERNÁNDEZ GUARÍN</v>
      </c>
      <c r="C177" s="10" t="str">
        <f>VLOOKUP(A177,'CENTRO DE COSTOS'!A:D,2,FALSE)</f>
        <v>0004-0008</v>
      </c>
      <c r="D177" s="171">
        <v>68001</v>
      </c>
      <c r="E177" s="171">
        <v>2257923</v>
      </c>
      <c r="F177" s="171">
        <v>34479</v>
      </c>
      <c r="G177" s="171" t="s">
        <v>180</v>
      </c>
      <c r="H177" s="171" t="s">
        <v>72</v>
      </c>
      <c r="I177" s="171" t="s">
        <v>4245</v>
      </c>
      <c r="J177" s="10" t="s">
        <v>167</v>
      </c>
      <c r="K177" s="171">
        <v>2257923</v>
      </c>
      <c r="L177" s="171" t="s">
        <v>4246</v>
      </c>
      <c r="M177" s="172">
        <v>45813.409722222219</v>
      </c>
      <c r="N177" s="172">
        <v>45813.679814814815</v>
      </c>
      <c r="O177" s="171" t="s">
        <v>3171</v>
      </c>
      <c r="P177" s="171" t="s">
        <v>3172</v>
      </c>
      <c r="Q177" s="171" t="s">
        <v>177</v>
      </c>
      <c r="R177" s="72" t="s">
        <v>4247</v>
      </c>
      <c r="S177" s="178" t="s">
        <v>3174</v>
      </c>
      <c r="T177" s="187" t="s">
        <v>3190</v>
      </c>
      <c r="U177" s="187" t="s">
        <v>3252</v>
      </c>
      <c r="V177" s="187" t="s">
        <v>3192</v>
      </c>
      <c r="W177" s="187" t="s">
        <v>3215</v>
      </c>
      <c r="X177" s="187" t="s">
        <v>3358</v>
      </c>
      <c r="Y177" s="187">
        <v>0</v>
      </c>
      <c r="Z177" s="187" t="s">
        <v>3268</v>
      </c>
      <c r="AA177" s="187" t="s">
        <v>4023</v>
      </c>
      <c r="AB177" s="200">
        <v>0</v>
      </c>
      <c r="AC177" s="72" t="s">
        <v>4248</v>
      </c>
      <c r="AD177" s="72" t="s">
        <v>4249</v>
      </c>
      <c r="AE177" s="72" t="s">
        <v>4250</v>
      </c>
      <c r="AF177" s="171" t="s">
        <v>25</v>
      </c>
      <c r="AG177" s="171" t="s">
        <v>189</v>
      </c>
      <c r="AH177" s="171">
        <v>1</v>
      </c>
      <c r="AI177" s="171">
        <v>0</v>
      </c>
      <c r="AJ177" s="72" t="s">
        <v>185</v>
      </c>
      <c r="AK177" s="97">
        <f>IF(Q177="SOPORTE_TELEFÓNICO",'BASE LIQUIDACION REDEBAN 2025'!$B$19,IF(Q177="ENVÍO",'BASE LIQUIDACION REDEBAN 2025'!$C$2,IF(AF177="TIPO I",'BASE LIQUIDACION REDEBAN 2025'!$C$2,IF(AF177="TIPO II",'BASE LIQUIDACION REDEBAN 2025'!$C$3,IF(AF177="TIPO III",'BASE LIQUIDACION REDEBAN 2025'!$C$4,IF(AF177="TIPO IV",'BASE LIQUIDACION REDEBAN 2025'!$C$5,IF(AG177="AEREO",'BASE LIQUIDACION REDEBAN 2025'!$B$6,'BASE LIQUIDACION REDEBAN 2025'!$C$5)))))))</f>
        <v>65960.072302</v>
      </c>
      <c r="AL177" s="97">
        <f>IF(OR(Q177="SOPORTE_TELEFÓNICO",Q177="ENVÍO"),0,IF(AF177="TIPO I",'BASE LIQUIDACION REDEBAN 2025'!$B$10,IF(AF177="TIPO II",'BASE LIQUIDACION REDEBAN 2025'!$B$11,IF(AF177="TIPO III",'BASE LIQUIDACION REDEBAN 2025'!$B$12,'BASE LIQUIDACION REDEBAN 2025'!$B$13))))</f>
        <v>75096.394270399993</v>
      </c>
      <c r="AM177" s="97">
        <f t="shared" si="2"/>
        <v>65960.072302</v>
      </c>
    </row>
    <row r="178" spans="1:39" s="85" customFormat="1" ht="13.15">
      <c r="A178" s="171" t="s">
        <v>68</v>
      </c>
      <c r="B178" s="10" t="str">
        <f>VLOOKUP(A178,'CENTRO DE COSTOS'!A:D,4,FALSE)</f>
        <v>WILLIAM ASDRUBAL ROZO ROZO</v>
      </c>
      <c r="C178" s="10" t="str">
        <f>VLOOKUP(A178,'CENTRO DE COSTOS'!A:D,2,FALSE)</f>
        <v>0004-0004</v>
      </c>
      <c r="D178" s="171">
        <v>11001</v>
      </c>
      <c r="E178" s="171">
        <v>2258662</v>
      </c>
      <c r="F178" s="171">
        <v>59292</v>
      </c>
      <c r="G178" s="171" t="s">
        <v>298</v>
      </c>
      <c r="H178" s="171" t="s">
        <v>68</v>
      </c>
      <c r="I178" s="171" t="s">
        <v>4251</v>
      </c>
      <c r="J178" s="10" t="s">
        <v>167</v>
      </c>
      <c r="K178" s="171">
        <v>2258662</v>
      </c>
      <c r="L178" s="171" t="s">
        <v>4252</v>
      </c>
      <c r="M178" s="172">
        <v>45813.447916666664</v>
      </c>
      <c r="N178" s="172">
        <v>45813.683587962965</v>
      </c>
      <c r="O178" s="171" t="s">
        <v>3171</v>
      </c>
      <c r="P178" s="171" t="s">
        <v>3172</v>
      </c>
      <c r="Q178" s="171" t="s">
        <v>177</v>
      </c>
      <c r="R178" s="72" t="s">
        <v>4253</v>
      </c>
      <c r="S178" s="178" t="s">
        <v>3174</v>
      </c>
      <c r="T178" s="187" t="s">
        <v>3190</v>
      </c>
      <c r="U178" s="187" t="s">
        <v>3660</v>
      </c>
      <c r="V178" s="187" t="s">
        <v>4254</v>
      </c>
      <c r="W178" s="187" t="s">
        <v>3215</v>
      </c>
      <c r="X178" s="187">
        <v>0</v>
      </c>
      <c r="Y178" s="187">
        <v>0</v>
      </c>
      <c r="Z178" s="187" t="s">
        <v>3482</v>
      </c>
      <c r="AA178" s="187">
        <v>0</v>
      </c>
      <c r="AB178" s="200">
        <v>0</v>
      </c>
      <c r="AC178" s="72" t="s">
        <v>4255</v>
      </c>
      <c r="AD178" s="72" t="s">
        <v>4256</v>
      </c>
      <c r="AE178" s="72" t="s">
        <v>4257</v>
      </c>
      <c r="AF178" s="171" t="s">
        <v>25</v>
      </c>
      <c r="AG178" s="171" t="s">
        <v>189</v>
      </c>
      <c r="AH178" s="171">
        <v>1</v>
      </c>
      <c r="AI178" s="171">
        <v>0</v>
      </c>
      <c r="AJ178" s="72" t="s">
        <v>435</v>
      </c>
      <c r="AK178" s="97">
        <f>IF(Q178="SOPORTE_TELEFÓNICO",'BASE LIQUIDACION REDEBAN 2025'!$B$19,IF(Q178="ENVÍO",'BASE LIQUIDACION REDEBAN 2025'!$C$2,IF(AF178="TIPO I",'BASE LIQUIDACION REDEBAN 2025'!$C$2,IF(AF178="TIPO II",'BASE LIQUIDACION REDEBAN 2025'!$C$3,IF(AF178="TIPO III",'BASE LIQUIDACION REDEBAN 2025'!$C$4,IF(AF178="TIPO IV",'BASE LIQUIDACION REDEBAN 2025'!$C$5,IF(AG178="AEREO",'BASE LIQUIDACION REDEBAN 2025'!$B$6,'BASE LIQUIDACION REDEBAN 2025'!$C$5)))))))</f>
        <v>65960.072302</v>
      </c>
      <c r="AL178" s="97">
        <f>IF(OR(Q178="SOPORTE_TELEFÓNICO",Q178="ENVÍO"),0,IF(AF178="TIPO I",'BASE LIQUIDACION REDEBAN 2025'!$B$10,IF(AF178="TIPO II",'BASE LIQUIDACION REDEBAN 2025'!$B$11,IF(AF178="TIPO III",'BASE LIQUIDACION REDEBAN 2025'!$B$12,'BASE LIQUIDACION REDEBAN 2025'!$B$13))))</f>
        <v>75096.394270399993</v>
      </c>
      <c r="AM178" s="97">
        <f t="shared" si="2"/>
        <v>65960.072302</v>
      </c>
    </row>
    <row r="179" spans="1:39" s="85" customFormat="1" ht="13.15">
      <c r="A179" s="171" t="s">
        <v>92</v>
      </c>
      <c r="B179" s="10" t="str">
        <f>VLOOKUP(A179,'CENTRO DE COSTOS'!A:D,4,FALSE)</f>
        <v>KEVIN ALEXIS CORZO BUSTOS</v>
      </c>
      <c r="C179" s="10" t="str">
        <f>VLOOKUP(A179,'CENTRO DE COSTOS'!A:D,2,FALSE)</f>
        <v>0004-0007</v>
      </c>
      <c r="D179" s="171">
        <v>18001</v>
      </c>
      <c r="E179" s="171">
        <v>2258243</v>
      </c>
      <c r="F179" s="171">
        <v>77627</v>
      </c>
      <c r="G179" s="171" t="s">
        <v>1649</v>
      </c>
      <c r="H179" s="171" t="s">
        <v>82</v>
      </c>
      <c r="I179" s="171" t="s">
        <v>4258</v>
      </c>
      <c r="J179" s="10" t="s">
        <v>167</v>
      </c>
      <c r="K179" s="171">
        <v>2258243</v>
      </c>
      <c r="L179" s="171" t="s">
        <v>4259</v>
      </c>
      <c r="M179" s="172">
        <v>45813.429166666669</v>
      </c>
      <c r="N179" s="172">
        <v>45813.691666666666</v>
      </c>
      <c r="O179" s="171" t="s">
        <v>3171</v>
      </c>
      <c r="P179" s="171" t="s">
        <v>3172</v>
      </c>
      <c r="Q179" s="171" t="s">
        <v>177</v>
      </c>
      <c r="R179" s="72" t="s">
        <v>4260</v>
      </c>
      <c r="S179" s="178" t="s">
        <v>3174</v>
      </c>
      <c r="T179" s="187" t="s">
        <v>3190</v>
      </c>
      <c r="U179" s="187" t="s">
        <v>3202</v>
      </c>
      <c r="V179" s="187" t="s">
        <v>3203</v>
      </c>
      <c r="W179" s="187" t="s">
        <v>3185</v>
      </c>
      <c r="X179" s="187">
        <v>0</v>
      </c>
      <c r="Y179" s="187">
        <v>0</v>
      </c>
      <c r="Z179" s="187">
        <v>0</v>
      </c>
      <c r="AA179" s="187">
        <v>0</v>
      </c>
      <c r="AB179" s="200" t="s">
        <v>3677</v>
      </c>
      <c r="AC179" s="72" t="s">
        <v>4261</v>
      </c>
      <c r="AD179" s="72">
        <v>0</v>
      </c>
      <c r="AE179" s="72">
        <v>0</v>
      </c>
      <c r="AF179" s="171" t="s">
        <v>32</v>
      </c>
      <c r="AG179" s="171" t="s">
        <v>189</v>
      </c>
      <c r="AH179" s="171">
        <v>1</v>
      </c>
      <c r="AI179" s="171">
        <v>0</v>
      </c>
      <c r="AJ179" s="72" t="s">
        <v>1653</v>
      </c>
      <c r="AK179" s="97">
        <f>IF(Q179="SOPORTE_TELEFÓNICO",'BASE LIQUIDACION REDEBAN 2025'!$B$19,IF(Q179="ENVÍO",'BASE LIQUIDACION REDEBAN 2025'!$C$2,IF(AF179="TIPO I",'BASE LIQUIDACION REDEBAN 2025'!$C$2,IF(AF179="TIPO II",'BASE LIQUIDACION REDEBAN 2025'!$C$3,IF(AF179="TIPO III",'BASE LIQUIDACION REDEBAN 2025'!$C$4,IF(AF179="TIPO IV",'BASE LIQUIDACION REDEBAN 2025'!$C$5,IF(AG179="AEREO",'BASE LIQUIDACION REDEBAN 2025'!$B$6,'BASE LIQUIDACION REDEBAN 2025'!$C$5)))))))</f>
        <v>479588.87655000004</v>
      </c>
      <c r="AL179" s="97">
        <f>IF(OR(Q179="SOPORTE_TELEFÓNICO",Q179="ENVÍO"),0,IF(AF179="TIPO I",'BASE LIQUIDACION REDEBAN 2025'!$B$10,IF(AF179="TIPO II",'BASE LIQUIDACION REDEBAN 2025'!$B$11,IF(AF179="TIPO III",'BASE LIQUIDACION REDEBAN 2025'!$B$12,'BASE LIQUIDACION REDEBAN 2025'!$B$13))))</f>
        <v>196536.5258152</v>
      </c>
      <c r="AM179" s="97">
        <f t="shared" si="2"/>
        <v>479588.87655000004</v>
      </c>
    </row>
    <row r="180" spans="1:39" s="85" customFormat="1" ht="13.15">
      <c r="A180" s="171" t="s">
        <v>81</v>
      </c>
      <c r="B180" s="10" t="str">
        <f>VLOOKUP(A180,'CENTRO DE COSTOS'!A:D,4,FALSE)</f>
        <v>MIGUEL JULIÁN HERNÁNDEZ GUARÍN</v>
      </c>
      <c r="C180" s="10" t="str">
        <f>VLOOKUP(A180,'CENTRO DE COSTOS'!A:D,2,FALSE)</f>
        <v>0004-0008</v>
      </c>
      <c r="D180" s="171">
        <v>54001</v>
      </c>
      <c r="E180" s="171">
        <v>2256897</v>
      </c>
      <c r="F180" s="171">
        <v>75134</v>
      </c>
      <c r="G180" s="171" t="s">
        <v>408</v>
      </c>
      <c r="H180" s="171" t="s">
        <v>81</v>
      </c>
      <c r="I180" s="171" t="s">
        <v>4262</v>
      </c>
      <c r="J180" s="10" t="s">
        <v>167</v>
      </c>
      <c r="K180" s="171">
        <v>2256897</v>
      </c>
      <c r="L180" s="171" t="s">
        <v>4263</v>
      </c>
      <c r="M180" s="172">
        <v>45813.35833333333</v>
      </c>
      <c r="N180" s="172">
        <v>45813.695138888892</v>
      </c>
      <c r="O180" s="171" t="s">
        <v>3171</v>
      </c>
      <c r="P180" s="171" t="s">
        <v>3172</v>
      </c>
      <c r="Q180" s="171" t="s">
        <v>177</v>
      </c>
      <c r="R180" s="72" t="s">
        <v>4264</v>
      </c>
      <c r="S180" s="178" t="s">
        <v>3174</v>
      </c>
      <c r="T180" s="187" t="s">
        <v>3190</v>
      </c>
      <c r="U180" s="187" t="s">
        <v>3284</v>
      </c>
      <c r="V180" s="187" t="s">
        <v>3284</v>
      </c>
      <c r="W180" s="187" t="s">
        <v>3215</v>
      </c>
      <c r="X180" s="187" t="s">
        <v>3267</v>
      </c>
      <c r="Y180" s="187">
        <v>0</v>
      </c>
      <c r="Z180" s="187">
        <v>0</v>
      </c>
      <c r="AA180" s="187">
        <v>0</v>
      </c>
      <c r="AB180" s="200">
        <v>0</v>
      </c>
      <c r="AC180" s="72" t="s">
        <v>4265</v>
      </c>
      <c r="AD180" s="72" t="s">
        <v>4266</v>
      </c>
      <c r="AE180" s="72" t="s">
        <v>4267</v>
      </c>
      <c r="AF180" s="171" t="s">
        <v>25</v>
      </c>
      <c r="AG180" s="171" t="s">
        <v>189</v>
      </c>
      <c r="AH180" s="171">
        <v>1</v>
      </c>
      <c r="AI180" s="171">
        <v>0</v>
      </c>
      <c r="AJ180" s="72" t="s">
        <v>846</v>
      </c>
      <c r="AK180" s="97">
        <f>IF(Q180="SOPORTE_TELEFÓNICO",'BASE LIQUIDACION REDEBAN 2025'!$B$19,IF(Q180="ENVÍO",'BASE LIQUIDACION REDEBAN 2025'!$C$2,IF(AF180="TIPO I",'BASE LIQUIDACION REDEBAN 2025'!$C$2,IF(AF180="TIPO II",'BASE LIQUIDACION REDEBAN 2025'!$C$3,IF(AF180="TIPO III",'BASE LIQUIDACION REDEBAN 2025'!$C$4,IF(AF180="TIPO IV",'BASE LIQUIDACION REDEBAN 2025'!$C$5,IF(AG180="AEREO",'BASE LIQUIDACION REDEBAN 2025'!$B$6,'BASE LIQUIDACION REDEBAN 2025'!$C$5)))))))</f>
        <v>65960.072302</v>
      </c>
      <c r="AL180" s="97">
        <f>IF(OR(Q180="SOPORTE_TELEFÓNICO",Q180="ENVÍO"),0,IF(AF180="TIPO I",'BASE LIQUIDACION REDEBAN 2025'!$B$10,IF(AF180="TIPO II",'BASE LIQUIDACION REDEBAN 2025'!$B$11,IF(AF180="TIPO III",'BASE LIQUIDACION REDEBAN 2025'!$B$12,'BASE LIQUIDACION REDEBAN 2025'!$B$13))))</f>
        <v>75096.394270399993</v>
      </c>
      <c r="AM180" s="97">
        <f t="shared" si="2"/>
        <v>65960.072302</v>
      </c>
    </row>
    <row r="181" spans="1:39" s="85" customFormat="1" ht="13.15">
      <c r="A181" s="171" t="s">
        <v>68</v>
      </c>
      <c r="B181" s="10" t="str">
        <f>VLOOKUP(A181,'CENTRO DE COSTOS'!A:D,4,FALSE)</f>
        <v>WILLIAM ASDRUBAL ROZO ROZO</v>
      </c>
      <c r="C181" s="10" t="str">
        <f>VLOOKUP(A181,'CENTRO DE COSTOS'!A:D,2,FALSE)</f>
        <v>0004-0004</v>
      </c>
      <c r="D181" s="171">
        <v>11001</v>
      </c>
      <c r="E181" s="171">
        <v>2255953</v>
      </c>
      <c r="F181" s="171">
        <v>75759</v>
      </c>
      <c r="G181" s="171" t="s">
        <v>298</v>
      </c>
      <c r="H181" s="171" t="s">
        <v>68</v>
      </c>
      <c r="I181" s="171" t="s">
        <v>4268</v>
      </c>
      <c r="J181" s="10" t="s">
        <v>167</v>
      </c>
      <c r="K181" s="171">
        <v>2255953</v>
      </c>
      <c r="L181" s="171" t="s">
        <v>4269</v>
      </c>
      <c r="M181" s="172">
        <v>45813.333333333336</v>
      </c>
      <c r="N181" s="172">
        <v>45813.697222222225</v>
      </c>
      <c r="O181" s="171" t="s">
        <v>3171</v>
      </c>
      <c r="P181" s="171" t="s">
        <v>3172</v>
      </c>
      <c r="Q181" s="171" t="s">
        <v>177</v>
      </c>
      <c r="R181" s="72" t="s">
        <v>4270</v>
      </c>
      <c r="S181" s="178" t="s">
        <v>3174</v>
      </c>
      <c r="T181" s="187" t="s">
        <v>3190</v>
      </c>
      <c r="U181" s="187" t="s">
        <v>3284</v>
      </c>
      <c r="V181" s="187" t="s">
        <v>3284</v>
      </c>
      <c r="W181" s="187" t="s">
        <v>3215</v>
      </c>
      <c r="X181" s="187" t="s">
        <v>3267</v>
      </c>
      <c r="Y181" s="187">
        <v>0</v>
      </c>
      <c r="Z181" s="187">
        <v>0</v>
      </c>
      <c r="AA181" s="187">
        <v>0</v>
      </c>
      <c r="AB181" s="200">
        <v>0</v>
      </c>
      <c r="AC181" s="72" t="s">
        <v>4271</v>
      </c>
      <c r="AD181" s="72" t="s">
        <v>4272</v>
      </c>
      <c r="AE181" s="72" t="s">
        <v>4273</v>
      </c>
      <c r="AF181" s="171" t="s">
        <v>25</v>
      </c>
      <c r="AG181" s="171" t="s">
        <v>189</v>
      </c>
      <c r="AH181" s="171">
        <v>1</v>
      </c>
      <c r="AI181" s="171">
        <v>0</v>
      </c>
      <c r="AJ181" s="72" t="s">
        <v>4274</v>
      </c>
      <c r="AK181" s="97">
        <f>IF(Q181="SOPORTE_TELEFÓNICO",'BASE LIQUIDACION REDEBAN 2025'!$B$19,IF(Q181="ENVÍO",'BASE LIQUIDACION REDEBAN 2025'!$C$2,IF(AF181="TIPO I",'BASE LIQUIDACION REDEBAN 2025'!$C$2,IF(AF181="TIPO II",'BASE LIQUIDACION REDEBAN 2025'!$C$3,IF(AF181="TIPO III",'BASE LIQUIDACION REDEBAN 2025'!$C$4,IF(AF181="TIPO IV",'BASE LIQUIDACION REDEBAN 2025'!$C$5,IF(AG181="AEREO",'BASE LIQUIDACION REDEBAN 2025'!$B$6,'BASE LIQUIDACION REDEBAN 2025'!$C$5)))))))</f>
        <v>65960.072302</v>
      </c>
      <c r="AL181" s="97">
        <f>IF(OR(Q181="SOPORTE_TELEFÓNICO",Q181="ENVÍO"),0,IF(AF181="TIPO I",'BASE LIQUIDACION REDEBAN 2025'!$B$10,IF(AF181="TIPO II",'BASE LIQUIDACION REDEBAN 2025'!$B$11,IF(AF181="TIPO III",'BASE LIQUIDACION REDEBAN 2025'!$B$12,'BASE LIQUIDACION REDEBAN 2025'!$B$13))))</f>
        <v>75096.394270399993</v>
      </c>
      <c r="AM181" s="97">
        <f t="shared" si="2"/>
        <v>65960.072302</v>
      </c>
    </row>
    <row r="182" spans="1:39" s="85" customFormat="1" ht="13.15">
      <c r="A182" s="171" t="s">
        <v>76</v>
      </c>
      <c r="B182" s="10" t="str">
        <f>VLOOKUP(A182,'CENTRO DE COSTOS'!A:D,4,FALSE)</f>
        <v>DIEGO FERNANDO HENAO CARDONA</v>
      </c>
      <c r="C182" s="10" t="str">
        <f>VLOOKUP(A182,'CENTRO DE COSTOS'!A:D,2,FALSE)</f>
        <v>0004-0003</v>
      </c>
      <c r="D182" s="171">
        <v>19001</v>
      </c>
      <c r="E182" s="171">
        <v>2253142</v>
      </c>
      <c r="F182" s="171">
        <v>34191</v>
      </c>
      <c r="G182" s="171" t="s">
        <v>200</v>
      </c>
      <c r="H182" s="171" t="s">
        <v>95</v>
      </c>
      <c r="I182" s="171" t="s">
        <v>4275</v>
      </c>
      <c r="J182" s="10" t="s">
        <v>167</v>
      </c>
      <c r="K182" s="171">
        <v>2253142</v>
      </c>
      <c r="L182" s="171" t="s">
        <v>4276</v>
      </c>
      <c r="M182" s="172">
        <v>45812.512499999997</v>
      </c>
      <c r="N182" s="172">
        <v>45813.698611111111</v>
      </c>
      <c r="O182" s="171" t="s">
        <v>3171</v>
      </c>
      <c r="P182" s="171" t="s">
        <v>3172</v>
      </c>
      <c r="Q182" s="171" t="s">
        <v>3188</v>
      </c>
      <c r="R182" s="72" t="s">
        <v>4277</v>
      </c>
      <c r="S182" s="178" t="s">
        <v>3174</v>
      </c>
      <c r="T182" s="187" t="s">
        <v>3190</v>
      </c>
      <c r="U182" s="187" t="s">
        <v>3176</v>
      </c>
      <c r="V182" s="187" t="s">
        <v>3184</v>
      </c>
      <c r="W182" s="187" t="s">
        <v>3185</v>
      </c>
      <c r="X182" s="187">
        <v>0</v>
      </c>
      <c r="Y182" s="187">
        <v>0</v>
      </c>
      <c r="Z182" s="187">
        <v>0</v>
      </c>
      <c r="AA182" s="187">
        <v>0</v>
      </c>
      <c r="AB182" s="200">
        <v>0</v>
      </c>
      <c r="AC182" s="72">
        <v>0</v>
      </c>
      <c r="AD182" s="72">
        <v>0</v>
      </c>
      <c r="AE182" s="72">
        <v>0</v>
      </c>
      <c r="AF182" s="171" t="s">
        <v>30</v>
      </c>
      <c r="AG182" s="171" t="s">
        <v>189</v>
      </c>
      <c r="AH182" s="171">
        <v>0</v>
      </c>
      <c r="AI182" s="171">
        <v>0</v>
      </c>
      <c r="AJ182" s="72" t="s">
        <v>204</v>
      </c>
      <c r="AK182" s="97">
        <f>IF(Q182="SOPORTE_TELEFÓNICO",'BASE LIQUIDACION REDEBAN 2025'!$B$19,IF(Q182="ENVÍO",'BASE LIQUIDACION REDEBAN 2025'!$C$2,IF(AF182="TIPO I",'BASE LIQUIDACION REDEBAN 2025'!$C$2,IF(AF182="TIPO II",'BASE LIQUIDACION REDEBAN 2025'!$C$3,IF(AF182="TIPO III",'BASE LIQUIDACION REDEBAN 2025'!$C$4,IF(AF182="TIPO IV",'BASE LIQUIDACION REDEBAN 2025'!$C$5,IF(AG182="AEREO",'BASE LIQUIDACION REDEBAN 2025'!$B$6,'BASE LIQUIDACION REDEBAN 2025'!$C$5)))))))</f>
        <v>41241.0800752</v>
      </c>
      <c r="AL182" s="97">
        <f>IF(OR(Q182="SOPORTE_TELEFÓNICO",Q182="ENVÍO"),0,IF(AF182="TIPO I",'BASE LIQUIDACION REDEBAN 2025'!$B$10,IF(AF182="TIPO II",'BASE LIQUIDACION REDEBAN 2025'!$B$11,IF(AF182="TIPO III",'BASE LIQUIDACION REDEBAN 2025'!$B$12,'BASE LIQUIDACION REDEBAN 2025'!$B$13))))</f>
        <v>0</v>
      </c>
      <c r="AM182" s="97">
        <f t="shared" si="2"/>
        <v>41241.0800752</v>
      </c>
    </row>
    <row r="183" spans="1:39" s="85" customFormat="1" ht="13.15">
      <c r="A183" s="171" t="s">
        <v>72</v>
      </c>
      <c r="B183" s="10" t="str">
        <f>VLOOKUP(A183,'CENTRO DE COSTOS'!A:D,4,FALSE)</f>
        <v>MIGUEL JULIÁN HERNÁNDEZ GUARÍN</v>
      </c>
      <c r="C183" s="10" t="str">
        <f>VLOOKUP(A183,'CENTRO DE COSTOS'!A:D,2,FALSE)</f>
        <v>0004-0008</v>
      </c>
      <c r="D183" s="171">
        <v>68689</v>
      </c>
      <c r="E183" s="171">
        <v>2255189</v>
      </c>
      <c r="F183" s="171">
        <v>45571</v>
      </c>
      <c r="G183" s="171" t="s">
        <v>180</v>
      </c>
      <c r="H183" s="171" t="s">
        <v>4278</v>
      </c>
      <c r="I183" s="171" t="s">
        <v>4279</v>
      </c>
      <c r="J183" s="10" t="s">
        <v>167</v>
      </c>
      <c r="K183" s="171">
        <v>2255189</v>
      </c>
      <c r="L183" s="171" t="s">
        <v>4280</v>
      </c>
      <c r="M183" s="172">
        <v>45812.686805555553</v>
      </c>
      <c r="N183" s="172">
        <v>45813.70416666667</v>
      </c>
      <c r="O183" s="171" t="s">
        <v>3171</v>
      </c>
      <c r="P183" s="171" t="s">
        <v>3172</v>
      </c>
      <c r="Q183" s="171" t="s">
        <v>177</v>
      </c>
      <c r="R183" s="72" t="s">
        <v>4281</v>
      </c>
      <c r="S183" s="178" t="s">
        <v>3174</v>
      </c>
      <c r="T183" s="187" t="s">
        <v>3190</v>
      </c>
      <c r="U183" s="187" t="s">
        <v>3213</v>
      </c>
      <c r="V183" s="187" t="s">
        <v>3372</v>
      </c>
      <c r="W183" s="187" t="s">
        <v>3215</v>
      </c>
      <c r="X183" s="187" t="s">
        <v>3228</v>
      </c>
      <c r="Y183" s="187">
        <v>0</v>
      </c>
      <c r="Z183" s="187">
        <v>0</v>
      </c>
      <c r="AA183" s="187">
        <v>0</v>
      </c>
      <c r="AB183" s="200">
        <v>0</v>
      </c>
      <c r="AC183" s="72" t="s">
        <v>4282</v>
      </c>
      <c r="AD183" s="72" t="s">
        <v>4283</v>
      </c>
      <c r="AE183" s="72" t="s">
        <v>4284</v>
      </c>
      <c r="AF183" s="171" t="s">
        <v>30</v>
      </c>
      <c r="AG183" s="171" t="s">
        <v>189</v>
      </c>
      <c r="AH183" s="171">
        <v>1</v>
      </c>
      <c r="AI183" s="171">
        <v>0</v>
      </c>
      <c r="AJ183" s="72" t="s">
        <v>835</v>
      </c>
      <c r="AK183" s="97">
        <f>IF(Q183="SOPORTE_TELEFÓNICO",'BASE LIQUIDACION REDEBAN 2025'!$B$19,IF(Q183="ENVÍO",'BASE LIQUIDACION REDEBAN 2025'!$C$2,IF(AF183="TIPO I",'BASE LIQUIDACION REDEBAN 2025'!$C$2,IF(AF183="TIPO II",'BASE LIQUIDACION REDEBAN 2025'!$C$3,IF(AF183="TIPO III",'BASE LIQUIDACION REDEBAN 2025'!$C$4,IF(AF183="TIPO IV",'BASE LIQUIDACION REDEBAN 2025'!$C$5,IF(AG183="AEREO",'BASE LIQUIDACION REDEBAN 2025'!$B$6,'BASE LIQUIDACION REDEBAN 2025'!$C$5)))))))</f>
        <v>275728.78077800001</v>
      </c>
      <c r="AL183" s="97">
        <f>IF(OR(Q183="SOPORTE_TELEFÓNICO",Q183="ENVÍO"),0,IF(AF183="TIPO I",'BASE LIQUIDACION REDEBAN 2025'!$B$10,IF(AF183="TIPO II",'BASE LIQUIDACION REDEBAN 2025'!$B$11,IF(AF183="TIPO III",'BASE LIQUIDACION REDEBAN 2025'!$B$12,'BASE LIQUIDACION REDEBAN 2025'!$B$13))))</f>
        <v>196536.5258152</v>
      </c>
      <c r="AM183" s="97">
        <f t="shared" si="2"/>
        <v>275728.78077800001</v>
      </c>
    </row>
    <row r="184" spans="1:39" s="85" customFormat="1" ht="13.15">
      <c r="A184" s="171" t="s">
        <v>64</v>
      </c>
      <c r="B184" s="10" t="str">
        <f>VLOOKUP(A184,'CENTRO DE COSTOS'!A:D,4,FALSE)</f>
        <v>JOSE MAURICIO HERNANDEZ ROJAS</v>
      </c>
      <c r="C184" s="10" t="str">
        <f>VLOOKUP(A184,'CENTRO DE COSTOS'!A:D,2,FALSE)</f>
        <v>0004-0001</v>
      </c>
      <c r="D184" s="171">
        <v>8433</v>
      </c>
      <c r="E184" s="171">
        <v>2256202</v>
      </c>
      <c r="F184" s="171">
        <v>76802</v>
      </c>
      <c r="G184" s="171" t="s">
        <v>277</v>
      </c>
      <c r="H184" s="171" t="s">
        <v>2233</v>
      </c>
      <c r="I184" s="171" t="s">
        <v>4285</v>
      </c>
      <c r="J184" s="10" t="s">
        <v>167</v>
      </c>
      <c r="K184" s="171">
        <v>2256202</v>
      </c>
      <c r="L184" s="171" t="s">
        <v>4286</v>
      </c>
      <c r="M184" s="172">
        <v>45813.333333333336</v>
      </c>
      <c r="N184" s="172">
        <v>45813.706250000003</v>
      </c>
      <c r="O184" s="171" t="s">
        <v>3171</v>
      </c>
      <c r="P184" s="171" t="s">
        <v>3172</v>
      </c>
      <c r="Q184" s="171" t="s">
        <v>177</v>
      </c>
      <c r="R184" s="72" t="s">
        <v>4287</v>
      </c>
      <c r="S184" s="178" t="s">
        <v>3174</v>
      </c>
      <c r="T184" s="187" t="s">
        <v>3190</v>
      </c>
      <c r="U184" s="187" t="s">
        <v>3176</v>
      </c>
      <c r="V184" s="187" t="s">
        <v>3192</v>
      </c>
      <c r="W184" s="187" t="s">
        <v>3215</v>
      </c>
      <c r="X184" s="187" t="s">
        <v>3917</v>
      </c>
      <c r="Y184" s="187">
        <v>0</v>
      </c>
      <c r="Z184" s="187">
        <v>0</v>
      </c>
      <c r="AA184" s="187">
        <v>0</v>
      </c>
      <c r="AB184" s="200">
        <v>0</v>
      </c>
      <c r="AC184" s="72" t="s">
        <v>4288</v>
      </c>
      <c r="AD184" s="72" t="s">
        <v>4289</v>
      </c>
      <c r="AE184" s="72" t="s">
        <v>4290</v>
      </c>
      <c r="AF184" s="171" t="s">
        <v>28</v>
      </c>
      <c r="AG184" s="171" t="s">
        <v>189</v>
      </c>
      <c r="AH184" s="171">
        <v>1</v>
      </c>
      <c r="AI184" s="171">
        <v>0</v>
      </c>
      <c r="AJ184" s="72" t="s">
        <v>2236</v>
      </c>
      <c r="AK184" s="97">
        <f>IF(Q184="SOPORTE_TELEFÓNICO",'BASE LIQUIDACION REDEBAN 2025'!$B$19,IF(Q184="ENVÍO",'BASE LIQUIDACION REDEBAN 2025'!$C$2,IF(AF184="TIPO I",'BASE LIQUIDACION REDEBAN 2025'!$C$2,IF(AF184="TIPO II",'BASE LIQUIDACION REDEBAN 2025'!$C$3,IF(AF184="TIPO III",'BASE LIQUIDACION REDEBAN 2025'!$C$4,IF(AF184="TIPO IV",'BASE LIQUIDACION REDEBAN 2025'!$C$5,IF(AG184="AEREO",'BASE LIQUIDACION REDEBAN 2025'!$B$6,'BASE LIQUIDACION REDEBAN 2025'!$C$5)))))))</f>
        <v>144967.87232000002</v>
      </c>
      <c r="AL184" s="97">
        <f>IF(OR(Q184="SOPORTE_TELEFÓNICO",Q184="ENVÍO"),0,IF(AF184="TIPO I",'BASE LIQUIDACION REDEBAN 2025'!$B$10,IF(AF184="TIPO II",'BASE LIQUIDACION REDEBAN 2025'!$B$11,IF(AF184="TIPO III",'BASE LIQUIDACION REDEBAN 2025'!$B$12,'BASE LIQUIDACION REDEBAN 2025'!$B$13))))</f>
        <v>140395.6348884</v>
      </c>
      <c r="AM184" s="97">
        <f t="shared" si="2"/>
        <v>144967.87232000002</v>
      </c>
    </row>
    <row r="185" spans="1:39" s="85" customFormat="1" ht="13.15">
      <c r="A185" s="171" t="s">
        <v>81</v>
      </c>
      <c r="B185" s="10" t="str">
        <f>VLOOKUP(A185,'CENTRO DE COSTOS'!A:D,4,FALSE)</f>
        <v>MIGUEL JULIÁN HERNÁNDEZ GUARÍN</v>
      </c>
      <c r="C185" s="10" t="str">
        <f>VLOOKUP(A185,'CENTRO DE COSTOS'!A:D,2,FALSE)</f>
        <v>0004-0008</v>
      </c>
      <c r="D185" s="171">
        <v>54001</v>
      </c>
      <c r="E185" s="171">
        <v>2257907</v>
      </c>
      <c r="F185" s="171">
        <v>48385</v>
      </c>
      <c r="G185" s="171" t="s">
        <v>408</v>
      </c>
      <c r="H185" s="171" t="s">
        <v>81</v>
      </c>
      <c r="I185" s="171" t="s">
        <v>4291</v>
      </c>
      <c r="J185" s="10" t="s">
        <v>167</v>
      </c>
      <c r="K185" s="171">
        <v>2257907</v>
      </c>
      <c r="L185" s="171" t="s">
        <v>4292</v>
      </c>
      <c r="M185" s="172">
        <v>45813.406944444447</v>
      </c>
      <c r="N185" s="172">
        <v>45813.707638888889</v>
      </c>
      <c r="O185" s="171" t="s">
        <v>3171</v>
      </c>
      <c r="P185" s="171" t="s">
        <v>3172</v>
      </c>
      <c r="Q185" s="171" t="s">
        <v>177</v>
      </c>
      <c r="R185" s="72" t="s">
        <v>4293</v>
      </c>
      <c r="S185" s="178" t="s">
        <v>3174</v>
      </c>
      <c r="T185" s="187" t="s">
        <v>3190</v>
      </c>
      <c r="U185" s="187" t="s">
        <v>3191</v>
      </c>
      <c r="V185" s="187" t="s">
        <v>3192</v>
      </c>
      <c r="W185" s="187" t="s">
        <v>3215</v>
      </c>
      <c r="X185" s="187" t="s">
        <v>3245</v>
      </c>
      <c r="Y185" s="187">
        <v>0</v>
      </c>
      <c r="Z185" s="187">
        <v>0</v>
      </c>
      <c r="AA185" s="187">
        <v>0</v>
      </c>
      <c r="AB185" s="200">
        <v>0</v>
      </c>
      <c r="AC185" s="72" t="s">
        <v>4294</v>
      </c>
      <c r="AD185" s="72" t="s">
        <v>4295</v>
      </c>
      <c r="AE185" s="72" t="s">
        <v>4296</v>
      </c>
      <c r="AF185" s="171" t="s">
        <v>25</v>
      </c>
      <c r="AG185" s="171" t="s">
        <v>189</v>
      </c>
      <c r="AH185" s="171">
        <v>2</v>
      </c>
      <c r="AI185" s="171">
        <v>0</v>
      </c>
      <c r="AJ185" s="72" t="s">
        <v>3735</v>
      </c>
      <c r="AK185" s="97">
        <f>IF(Q185="SOPORTE_TELEFÓNICO",'BASE LIQUIDACION REDEBAN 2025'!$B$19,IF(Q185="ENVÍO",'BASE LIQUIDACION REDEBAN 2025'!$C$2,IF(AF185="TIPO I",'BASE LIQUIDACION REDEBAN 2025'!$C$2,IF(AF185="TIPO II",'BASE LIQUIDACION REDEBAN 2025'!$C$3,IF(AF185="TIPO III",'BASE LIQUIDACION REDEBAN 2025'!$C$4,IF(AF185="TIPO IV",'BASE LIQUIDACION REDEBAN 2025'!$C$5,IF(AG185="AEREO",'BASE LIQUIDACION REDEBAN 2025'!$B$6,'BASE LIQUIDACION REDEBAN 2025'!$C$5)))))))</f>
        <v>65960.072302</v>
      </c>
      <c r="AL185" s="97">
        <f>IF(OR(Q185="SOPORTE_TELEFÓNICO",Q185="ENVÍO"),0,IF(AF185="TIPO I",'BASE LIQUIDACION REDEBAN 2025'!$B$10,IF(AF185="TIPO II",'BASE LIQUIDACION REDEBAN 2025'!$B$11,IF(AF185="TIPO III",'BASE LIQUIDACION REDEBAN 2025'!$B$12,'BASE LIQUIDACION REDEBAN 2025'!$B$13))))</f>
        <v>75096.394270399993</v>
      </c>
      <c r="AM185" s="97">
        <f t="shared" si="2"/>
        <v>131920.144604</v>
      </c>
    </row>
    <row r="186" spans="1:39" s="85" customFormat="1" ht="13.15">
      <c r="A186" s="171" t="s">
        <v>99</v>
      </c>
      <c r="B186" s="10" t="str">
        <f>VLOOKUP(A186,'CENTRO DE COSTOS'!A:D,4,FALSE)</f>
        <v>JOSE MAURICIO HERNANDEZ ROJAS</v>
      </c>
      <c r="C186" s="10" t="str">
        <f>VLOOKUP(A186,'CENTRO DE COSTOS'!A:D,2,FALSE)</f>
        <v>0004-0001</v>
      </c>
      <c r="D186" s="171">
        <v>20011</v>
      </c>
      <c r="E186" s="171">
        <v>2220440</v>
      </c>
      <c r="F186" s="171">
        <v>35739</v>
      </c>
      <c r="G186" s="171" t="s">
        <v>269</v>
      </c>
      <c r="H186" s="171" t="s">
        <v>1714</v>
      </c>
      <c r="I186" s="171" t="s">
        <v>4297</v>
      </c>
      <c r="J186" s="10" t="s">
        <v>167</v>
      </c>
      <c r="K186" s="171">
        <v>2220440</v>
      </c>
      <c r="L186" s="171" t="s">
        <v>4298</v>
      </c>
      <c r="M186" s="172">
        <v>45804.692361111112</v>
      </c>
      <c r="N186" s="172">
        <v>45813.708495370367</v>
      </c>
      <c r="O186" s="171" t="s">
        <v>3171</v>
      </c>
      <c r="P186" s="171" t="s">
        <v>3172</v>
      </c>
      <c r="Q186" s="171" t="s">
        <v>177</v>
      </c>
      <c r="R186" s="72" t="s">
        <v>4299</v>
      </c>
      <c r="S186" s="178" t="s">
        <v>3174</v>
      </c>
      <c r="T186" s="187" t="s">
        <v>3190</v>
      </c>
      <c r="U186" s="187" t="s">
        <v>3331</v>
      </c>
      <c r="V186" s="187" t="s">
        <v>3192</v>
      </c>
      <c r="W186" s="187" t="s">
        <v>3215</v>
      </c>
      <c r="X186" s="187" t="s">
        <v>3481</v>
      </c>
      <c r="Y186" s="187">
        <v>0</v>
      </c>
      <c r="Z186" s="187">
        <v>0</v>
      </c>
      <c r="AA186" s="187" t="s">
        <v>3841</v>
      </c>
      <c r="AB186" s="200">
        <v>0</v>
      </c>
      <c r="AC186" s="72" t="s">
        <v>4300</v>
      </c>
      <c r="AD186" s="72" t="s">
        <v>4301</v>
      </c>
      <c r="AE186" s="72" t="s">
        <v>4302</v>
      </c>
      <c r="AF186" s="171" t="s">
        <v>32</v>
      </c>
      <c r="AG186" s="171" t="s">
        <v>189</v>
      </c>
      <c r="AH186" s="171">
        <v>1</v>
      </c>
      <c r="AI186" s="171">
        <v>0</v>
      </c>
      <c r="AJ186" s="72" t="s">
        <v>3310</v>
      </c>
      <c r="AK186" s="97">
        <f>IF(Q186="SOPORTE_TELEFÓNICO",'BASE LIQUIDACION REDEBAN 2025'!$B$19,IF(Q186="ENVÍO",'BASE LIQUIDACION REDEBAN 2025'!$C$2,IF(AF186="TIPO I",'BASE LIQUIDACION REDEBAN 2025'!$C$2,IF(AF186="TIPO II",'BASE LIQUIDACION REDEBAN 2025'!$C$3,IF(AF186="TIPO III",'BASE LIQUIDACION REDEBAN 2025'!$C$4,IF(AF186="TIPO IV",'BASE LIQUIDACION REDEBAN 2025'!$C$5,IF(AG186="AEREO",'BASE LIQUIDACION REDEBAN 2025'!$B$6,'BASE LIQUIDACION REDEBAN 2025'!$C$5)))))))</f>
        <v>479588.87655000004</v>
      </c>
      <c r="AL186" s="97">
        <f>IF(OR(Q186="SOPORTE_TELEFÓNICO",Q186="ENVÍO"),0,IF(AF186="TIPO I",'BASE LIQUIDACION REDEBAN 2025'!$B$10,IF(AF186="TIPO II",'BASE LIQUIDACION REDEBAN 2025'!$B$11,IF(AF186="TIPO III",'BASE LIQUIDACION REDEBAN 2025'!$B$12,'BASE LIQUIDACION REDEBAN 2025'!$B$13))))</f>
        <v>196536.5258152</v>
      </c>
      <c r="AM186" s="97">
        <f t="shared" si="2"/>
        <v>479588.87655000004</v>
      </c>
    </row>
    <row r="187" spans="1:39" s="85" customFormat="1" ht="13.15">
      <c r="A187" s="171" t="s">
        <v>90</v>
      </c>
      <c r="B187" s="10" t="str">
        <f>VLOOKUP(A187,'CENTRO DE COSTOS'!A:D,4,FALSE)</f>
        <v>JUAN SEBASTIÁN RÍOS CASTRILLÓN</v>
      </c>
      <c r="C187" s="10" t="str">
        <f>VLOOKUP(A187,'CENTRO DE COSTOS'!A:D,2,FALSE)</f>
        <v>0004-0005</v>
      </c>
      <c r="D187" s="171">
        <v>5001</v>
      </c>
      <c r="E187" s="171">
        <v>2259110</v>
      </c>
      <c r="F187" s="171">
        <v>51338</v>
      </c>
      <c r="G187" s="171" t="s">
        <v>290</v>
      </c>
      <c r="H187" s="171" t="s">
        <v>90</v>
      </c>
      <c r="I187" s="171" t="s">
        <v>4303</v>
      </c>
      <c r="J187" s="10" t="s">
        <v>167</v>
      </c>
      <c r="K187" s="171">
        <v>2259110</v>
      </c>
      <c r="L187" s="171" t="s">
        <v>4304</v>
      </c>
      <c r="M187" s="172">
        <v>45813.46875</v>
      </c>
      <c r="N187" s="172">
        <v>45813.711111111108</v>
      </c>
      <c r="O187" s="171" t="s">
        <v>3171</v>
      </c>
      <c r="P187" s="171" t="s">
        <v>3172</v>
      </c>
      <c r="Q187" s="171" t="s">
        <v>177</v>
      </c>
      <c r="R187" s="72" t="s">
        <v>4305</v>
      </c>
      <c r="S187" s="178" t="s">
        <v>3174</v>
      </c>
      <c r="T187" s="187" t="s">
        <v>3190</v>
      </c>
      <c r="U187" s="187" t="s">
        <v>3357</v>
      </c>
      <c r="V187" s="187" t="s">
        <v>3192</v>
      </c>
      <c r="W187" s="187" t="s">
        <v>3215</v>
      </c>
      <c r="X187" s="187" t="s">
        <v>3358</v>
      </c>
      <c r="Y187" s="187">
        <v>0</v>
      </c>
      <c r="Z187" s="187">
        <v>0</v>
      </c>
      <c r="AA187" s="187">
        <v>0</v>
      </c>
      <c r="AB187" s="200">
        <v>0</v>
      </c>
      <c r="AC187" s="72" t="s">
        <v>4306</v>
      </c>
      <c r="AD187" s="72" t="s">
        <v>4307</v>
      </c>
      <c r="AE187" s="72" t="s">
        <v>4308</v>
      </c>
      <c r="AF187" s="171" t="s">
        <v>25</v>
      </c>
      <c r="AG187" s="171" t="s">
        <v>189</v>
      </c>
      <c r="AH187" s="171">
        <v>1</v>
      </c>
      <c r="AI187" s="171">
        <v>0</v>
      </c>
      <c r="AJ187" s="72" t="s">
        <v>360</v>
      </c>
      <c r="AK187" s="97">
        <f>IF(Q187="SOPORTE_TELEFÓNICO",'BASE LIQUIDACION REDEBAN 2025'!$B$19,IF(Q187="ENVÍO",'BASE LIQUIDACION REDEBAN 2025'!$C$2,IF(AF187="TIPO I",'BASE LIQUIDACION REDEBAN 2025'!$C$2,IF(AF187="TIPO II",'BASE LIQUIDACION REDEBAN 2025'!$C$3,IF(AF187="TIPO III",'BASE LIQUIDACION REDEBAN 2025'!$C$4,IF(AF187="TIPO IV",'BASE LIQUIDACION REDEBAN 2025'!$C$5,IF(AG187="AEREO",'BASE LIQUIDACION REDEBAN 2025'!$B$6,'BASE LIQUIDACION REDEBAN 2025'!$C$5)))))))</f>
        <v>65960.072302</v>
      </c>
      <c r="AL187" s="97">
        <f>IF(OR(Q187="SOPORTE_TELEFÓNICO",Q187="ENVÍO"),0,IF(AF187="TIPO I",'BASE LIQUIDACION REDEBAN 2025'!$B$10,IF(AF187="TIPO II",'BASE LIQUIDACION REDEBAN 2025'!$B$11,IF(AF187="TIPO III",'BASE LIQUIDACION REDEBAN 2025'!$B$12,'BASE LIQUIDACION REDEBAN 2025'!$B$13))))</f>
        <v>75096.394270399993</v>
      </c>
      <c r="AM187" s="97">
        <f t="shared" si="2"/>
        <v>65960.072302</v>
      </c>
    </row>
    <row r="188" spans="1:39" s="85" customFormat="1" ht="13.15">
      <c r="A188" s="171" t="s">
        <v>76</v>
      </c>
      <c r="B188" s="10" t="str">
        <f>VLOOKUP(A188,'CENTRO DE COSTOS'!A:D,4,FALSE)</f>
        <v>DIEGO FERNANDO HENAO CARDONA</v>
      </c>
      <c r="C188" s="10" t="str">
        <f>VLOOKUP(A188,'CENTRO DE COSTOS'!A:D,2,FALSE)</f>
        <v>0004-0003</v>
      </c>
      <c r="D188" s="171">
        <v>76001</v>
      </c>
      <c r="E188" s="171">
        <v>2259450</v>
      </c>
      <c r="F188" s="171">
        <v>73965</v>
      </c>
      <c r="G188" s="171" t="s">
        <v>230</v>
      </c>
      <c r="H188" s="171" t="s">
        <v>76</v>
      </c>
      <c r="I188" s="171" t="s">
        <v>4309</v>
      </c>
      <c r="J188" s="10" t="s">
        <v>167</v>
      </c>
      <c r="K188" s="171">
        <v>2259450</v>
      </c>
      <c r="L188" s="171" t="s">
        <v>4310</v>
      </c>
      <c r="M188" s="172">
        <v>45813.502083333333</v>
      </c>
      <c r="N188" s="172">
        <v>45813.711597222224</v>
      </c>
      <c r="O188" s="171" t="s">
        <v>3171</v>
      </c>
      <c r="P188" s="171" t="s">
        <v>3172</v>
      </c>
      <c r="Q188" s="171" t="s">
        <v>177</v>
      </c>
      <c r="R188" s="72" t="s">
        <v>4311</v>
      </c>
      <c r="S188" s="178" t="s">
        <v>3174</v>
      </c>
      <c r="T188" s="187" t="s">
        <v>3175</v>
      </c>
      <c r="U188" s="187" t="s">
        <v>3176</v>
      </c>
      <c r="V188" s="187" t="s">
        <v>3240</v>
      </c>
      <c r="W188" s="187" t="s">
        <v>3185</v>
      </c>
      <c r="X188" s="187">
        <v>0</v>
      </c>
      <c r="Y188" s="187">
        <v>0</v>
      </c>
      <c r="Z188" s="187">
        <v>0</v>
      </c>
      <c r="AA188" s="187">
        <v>0</v>
      </c>
      <c r="AB188" s="200">
        <v>0</v>
      </c>
      <c r="AC188" s="72" t="s">
        <v>4312</v>
      </c>
      <c r="AD188" s="72">
        <v>0</v>
      </c>
      <c r="AE188" s="72">
        <v>0</v>
      </c>
      <c r="AF188" s="171" t="s">
        <v>25</v>
      </c>
      <c r="AG188" s="171" t="s">
        <v>189</v>
      </c>
      <c r="AH188" s="171">
        <v>1</v>
      </c>
      <c r="AI188" s="171">
        <v>0</v>
      </c>
      <c r="AJ188" s="72" t="s">
        <v>313</v>
      </c>
      <c r="AK188" s="97">
        <f>IF(Q188="SOPORTE_TELEFÓNICO",'BASE LIQUIDACION REDEBAN 2025'!$B$19,IF(Q188="ENVÍO",'BASE LIQUIDACION REDEBAN 2025'!$C$2,IF(AF188="TIPO I",'BASE LIQUIDACION REDEBAN 2025'!$C$2,IF(AF188="TIPO II",'BASE LIQUIDACION REDEBAN 2025'!$C$3,IF(AF188="TIPO III",'BASE LIQUIDACION REDEBAN 2025'!$C$4,IF(AF188="TIPO IV",'BASE LIQUIDACION REDEBAN 2025'!$C$5,IF(AG188="AEREO",'BASE LIQUIDACION REDEBAN 2025'!$B$6,'BASE LIQUIDACION REDEBAN 2025'!$C$5)))))))</f>
        <v>65960.072302</v>
      </c>
      <c r="AL188" s="97">
        <f>IF(OR(Q188="SOPORTE_TELEFÓNICO",Q188="ENVÍO"),0,IF(AF188="TIPO I",'BASE LIQUIDACION REDEBAN 2025'!$B$10,IF(AF188="TIPO II",'BASE LIQUIDACION REDEBAN 2025'!$B$11,IF(AF188="TIPO III",'BASE LIQUIDACION REDEBAN 2025'!$B$12,'BASE LIQUIDACION REDEBAN 2025'!$B$13))))</f>
        <v>75096.394270399993</v>
      </c>
      <c r="AM188" s="97">
        <f t="shared" si="2"/>
        <v>65960.072302</v>
      </c>
    </row>
    <row r="189" spans="1:39" s="85" customFormat="1" ht="13.15">
      <c r="A189" s="171" t="s">
        <v>60</v>
      </c>
      <c r="B189" s="10" t="str">
        <f>VLOOKUP(A189,'CENTRO DE COSTOS'!A:D,4,FALSE)</f>
        <v>JUAN SEBASTIÁN RÍOS CASTRILLÓN</v>
      </c>
      <c r="C189" s="10" t="str">
        <f>VLOOKUP(A189,'CENTRO DE COSTOS'!A:D,2,FALSE)</f>
        <v>0004-0005</v>
      </c>
      <c r="D189" s="171">
        <v>5837</v>
      </c>
      <c r="E189" s="171">
        <v>2235410</v>
      </c>
      <c r="F189" s="171">
        <v>27303</v>
      </c>
      <c r="G189" s="171" t="s">
        <v>290</v>
      </c>
      <c r="H189" s="171" t="s">
        <v>782</v>
      </c>
      <c r="I189" s="171" t="s">
        <v>4313</v>
      </c>
      <c r="J189" s="10" t="s">
        <v>167</v>
      </c>
      <c r="K189" s="171">
        <v>2235410</v>
      </c>
      <c r="L189" s="171" t="s">
        <v>4314</v>
      </c>
      <c r="M189" s="172">
        <v>45807.505555555559</v>
      </c>
      <c r="N189" s="172">
        <v>45813.714062500003</v>
      </c>
      <c r="O189" s="171" t="s">
        <v>3171</v>
      </c>
      <c r="P189" s="171" t="s">
        <v>3172</v>
      </c>
      <c r="Q189" s="171" t="s">
        <v>177</v>
      </c>
      <c r="R189" s="72" t="s">
        <v>4315</v>
      </c>
      <c r="S189" s="178" t="s">
        <v>3174</v>
      </c>
      <c r="T189" s="187" t="s">
        <v>3190</v>
      </c>
      <c r="U189" s="187" t="s">
        <v>3191</v>
      </c>
      <c r="V189" s="187" t="s">
        <v>3192</v>
      </c>
      <c r="W189" s="187" t="s">
        <v>3185</v>
      </c>
      <c r="X189" s="187" t="s">
        <v>3481</v>
      </c>
      <c r="Y189" s="187">
        <v>0</v>
      </c>
      <c r="Z189" s="187">
        <v>0</v>
      </c>
      <c r="AA189" s="187" t="s">
        <v>4316</v>
      </c>
      <c r="AB189" s="200">
        <v>0</v>
      </c>
      <c r="AC189" s="72" t="s">
        <v>4317</v>
      </c>
      <c r="AD189" s="72">
        <v>0</v>
      </c>
      <c r="AE189" s="72">
        <v>0</v>
      </c>
      <c r="AF189" s="171" t="s">
        <v>28</v>
      </c>
      <c r="AG189" s="171" t="s">
        <v>189</v>
      </c>
      <c r="AH189" s="171">
        <v>1</v>
      </c>
      <c r="AI189" s="171">
        <v>0</v>
      </c>
      <c r="AJ189" s="72" t="s">
        <v>1943</v>
      </c>
      <c r="AK189" s="97">
        <f>IF(Q189="SOPORTE_TELEFÓNICO",'BASE LIQUIDACION REDEBAN 2025'!$B$19,IF(Q189="ENVÍO",'BASE LIQUIDACION REDEBAN 2025'!$C$2,IF(AF189="TIPO I",'BASE LIQUIDACION REDEBAN 2025'!$C$2,IF(AF189="TIPO II",'BASE LIQUIDACION REDEBAN 2025'!$C$3,IF(AF189="TIPO III",'BASE LIQUIDACION REDEBAN 2025'!$C$4,IF(AF189="TIPO IV",'BASE LIQUIDACION REDEBAN 2025'!$C$5,IF(AG189="AEREO",'BASE LIQUIDACION REDEBAN 2025'!$B$6,'BASE LIQUIDACION REDEBAN 2025'!$C$5)))))))</f>
        <v>144967.87232000002</v>
      </c>
      <c r="AL189" s="97">
        <f>IF(OR(Q189="SOPORTE_TELEFÓNICO",Q189="ENVÍO"),0,IF(AF189="TIPO I",'BASE LIQUIDACION REDEBAN 2025'!$B$10,IF(AF189="TIPO II",'BASE LIQUIDACION REDEBAN 2025'!$B$11,IF(AF189="TIPO III",'BASE LIQUIDACION REDEBAN 2025'!$B$12,'BASE LIQUIDACION REDEBAN 2025'!$B$13))))</f>
        <v>140395.6348884</v>
      </c>
      <c r="AM189" s="97">
        <f t="shared" si="2"/>
        <v>144967.87232000002</v>
      </c>
    </row>
    <row r="190" spans="1:39" s="85" customFormat="1" ht="13.15">
      <c r="A190" s="171" t="s">
        <v>72</v>
      </c>
      <c r="B190" s="10" t="str">
        <f>VLOOKUP(A190,'CENTRO DE COSTOS'!A:D,4,FALSE)</f>
        <v>MIGUEL JULIÁN HERNÁNDEZ GUARÍN</v>
      </c>
      <c r="C190" s="10" t="str">
        <f>VLOOKUP(A190,'CENTRO DE COSTOS'!A:D,2,FALSE)</f>
        <v>0004-0008</v>
      </c>
      <c r="D190" s="171">
        <v>68307</v>
      </c>
      <c r="E190" s="171">
        <v>2260559</v>
      </c>
      <c r="F190" s="171">
        <v>65114</v>
      </c>
      <c r="G190" s="171" t="s">
        <v>180</v>
      </c>
      <c r="H190" s="171" t="s">
        <v>1617</v>
      </c>
      <c r="I190" s="171" t="s">
        <v>4318</v>
      </c>
      <c r="J190" s="10" t="s">
        <v>167</v>
      </c>
      <c r="K190" s="171">
        <v>2260559</v>
      </c>
      <c r="L190" s="171" t="s">
        <v>4319</v>
      </c>
      <c r="M190" s="172">
        <v>45813.614583333336</v>
      </c>
      <c r="N190" s="172">
        <v>45813.714166666665</v>
      </c>
      <c r="O190" s="171" t="s">
        <v>3171</v>
      </c>
      <c r="P190" s="171" t="s">
        <v>3172</v>
      </c>
      <c r="Q190" s="171" t="s">
        <v>177</v>
      </c>
      <c r="R190" s="72" t="s">
        <v>4320</v>
      </c>
      <c r="S190" s="178" t="s">
        <v>3174</v>
      </c>
      <c r="T190" s="187" t="s">
        <v>3190</v>
      </c>
      <c r="U190" s="187" t="s">
        <v>3176</v>
      </c>
      <c r="V190" s="187" t="s">
        <v>3192</v>
      </c>
      <c r="W190" s="187" t="s">
        <v>3215</v>
      </c>
      <c r="X190" s="187" t="s">
        <v>3892</v>
      </c>
      <c r="Y190" s="187">
        <v>0</v>
      </c>
      <c r="Z190" s="187">
        <v>0</v>
      </c>
      <c r="AA190" s="187">
        <v>0</v>
      </c>
      <c r="AB190" s="200">
        <v>0</v>
      </c>
      <c r="AC190" s="72" t="s">
        <v>4321</v>
      </c>
      <c r="AD190" s="72" t="s">
        <v>4322</v>
      </c>
      <c r="AE190" s="72" t="s">
        <v>4323</v>
      </c>
      <c r="AF190" s="171" t="s">
        <v>25</v>
      </c>
      <c r="AG190" s="171" t="s">
        <v>189</v>
      </c>
      <c r="AH190" s="171">
        <v>1</v>
      </c>
      <c r="AI190" s="171">
        <v>0</v>
      </c>
      <c r="AJ190" s="72" t="s">
        <v>855</v>
      </c>
      <c r="AK190" s="97">
        <f>IF(Q190="SOPORTE_TELEFÓNICO",'BASE LIQUIDACION REDEBAN 2025'!$B$19,IF(Q190="ENVÍO",'BASE LIQUIDACION REDEBAN 2025'!$C$2,IF(AF190="TIPO I",'BASE LIQUIDACION REDEBAN 2025'!$C$2,IF(AF190="TIPO II",'BASE LIQUIDACION REDEBAN 2025'!$C$3,IF(AF190="TIPO III",'BASE LIQUIDACION REDEBAN 2025'!$C$4,IF(AF190="TIPO IV",'BASE LIQUIDACION REDEBAN 2025'!$C$5,IF(AG190="AEREO",'BASE LIQUIDACION REDEBAN 2025'!$B$6,'BASE LIQUIDACION REDEBAN 2025'!$C$5)))))))</f>
        <v>65960.072302</v>
      </c>
      <c r="AL190" s="97">
        <f>IF(OR(Q190="SOPORTE_TELEFÓNICO",Q190="ENVÍO"),0,IF(AF190="TIPO I",'BASE LIQUIDACION REDEBAN 2025'!$B$10,IF(AF190="TIPO II",'BASE LIQUIDACION REDEBAN 2025'!$B$11,IF(AF190="TIPO III",'BASE LIQUIDACION REDEBAN 2025'!$B$12,'BASE LIQUIDACION REDEBAN 2025'!$B$13))))</f>
        <v>75096.394270399993</v>
      </c>
      <c r="AM190" s="97">
        <f t="shared" si="2"/>
        <v>65960.072302</v>
      </c>
    </row>
    <row r="191" spans="1:39" s="85" customFormat="1" ht="13.15">
      <c r="A191" s="171" t="s">
        <v>90</v>
      </c>
      <c r="B191" s="10" t="str">
        <f>VLOOKUP(A191,'CENTRO DE COSTOS'!A:D,4,FALSE)</f>
        <v>JUAN SEBASTIÁN RÍOS CASTRILLÓN</v>
      </c>
      <c r="C191" s="10" t="str">
        <f>VLOOKUP(A191,'CENTRO DE COSTOS'!A:D,2,FALSE)</f>
        <v>0004-0005</v>
      </c>
      <c r="D191" s="171">
        <v>5736</v>
      </c>
      <c r="E191" s="171">
        <v>2238445</v>
      </c>
      <c r="F191" s="171">
        <v>26802</v>
      </c>
      <c r="G191" s="171" t="s">
        <v>290</v>
      </c>
      <c r="H191" s="171" t="s">
        <v>4324</v>
      </c>
      <c r="I191" s="171" t="s">
        <v>4325</v>
      </c>
      <c r="J191" s="10" t="s">
        <v>167</v>
      </c>
      <c r="K191" s="171">
        <v>2238445</v>
      </c>
      <c r="L191" s="171" t="s">
        <v>4326</v>
      </c>
      <c r="M191" s="172">
        <v>45808.509027777778</v>
      </c>
      <c r="N191" s="172">
        <v>45813.716307870367</v>
      </c>
      <c r="O191" s="171" t="s">
        <v>3171</v>
      </c>
      <c r="P191" s="171" t="s">
        <v>3172</v>
      </c>
      <c r="Q191" s="171" t="s">
        <v>177</v>
      </c>
      <c r="R191" s="72" t="s">
        <v>4327</v>
      </c>
      <c r="S191" s="178" t="s">
        <v>3174</v>
      </c>
      <c r="T191" s="187" t="s">
        <v>3190</v>
      </c>
      <c r="U191" s="187" t="s">
        <v>3331</v>
      </c>
      <c r="V191" s="187" t="s">
        <v>3192</v>
      </c>
      <c r="W191" s="187" t="s">
        <v>3215</v>
      </c>
      <c r="X191" s="187">
        <v>0</v>
      </c>
      <c r="Y191" s="187">
        <v>0</v>
      </c>
      <c r="Z191" s="187">
        <v>0</v>
      </c>
      <c r="AA191" s="187" t="s">
        <v>4328</v>
      </c>
      <c r="AB191" s="200">
        <v>0</v>
      </c>
      <c r="AC191" s="72" t="s">
        <v>4329</v>
      </c>
      <c r="AD191" s="72" t="s">
        <v>4330</v>
      </c>
      <c r="AE191" s="72" t="s">
        <v>4331</v>
      </c>
      <c r="AF191" s="171" t="s">
        <v>32</v>
      </c>
      <c r="AG191" s="171" t="s">
        <v>189</v>
      </c>
      <c r="AH191" s="171">
        <v>1</v>
      </c>
      <c r="AI191" s="171">
        <v>0</v>
      </c>
      <c r="AJ191" s="72" t="s">
        <v>307</v>
      </c>
      <c r="AK191" s="97">
        <f>IF(Q191="SOPORTE_TELEFÓNICO",'BASE LIQUIDACION REDEBAN 2025'!$B$19,IF(Q191="ENVÍO",'BASE LIQUIDACION REDEBAN 2025'!$C$2,IF(AF191="TIPO I",'BASE LIQUIDACION REDEBAN 2025'!$C$2,IF(AF191="TIPO II",'BASE LIQUIDACION REDEBAN 2025'!$C$3,IF(AF191="TIPO III",'BASE LIQUIDACION REDEBAN 2025'!$C$4,IF(AF191="TIPO IV",'BASE LIQUIDACION REDEBAN 2025'!$C$5,IF(AG191="AEREO",'BASE LIQUIDACION REDEBAN 2025'!$B$6,'BASE LIQUIDACION REDEBAN 2025'!$C$5)))))))</f>
        <v>479588.87655000004</v>
      </c>
      <c r="AL191" s="97">
        <f>IF(OR(Q191="SOPORTE_TELEFÓNICO",Q191="ENVÍO"),0,IF(AF191="TIPO I",'BASE LIQUIDACION REDEBAN 2025'!$B$10,IF(AF191="TIPO II",'BASE LIQUIDACION REDEBAN 2025'!$B$11,IF(AF191="TIPO III",'BASE LIQUIDACION REDEBAN 2025'!$B$12,'BASE LIQUIDACION REDEBAN 2025'!$B$13))))</f>
        <v>196536.5258152</v>
      </c>
      <c r="AM191" s="97">
        <f t="shared" si="2"/>
        <v>479588.87655000004</v>
      </c>
    </row>
    <row r="192" spans="1:39" s="85" customFormat="1" ht="13.15">
      <c r="A192" s="171" t="s">
        <v>60</v>
      </c>
      <c r="B192" s="10" t="str">
        <f>VLOOKUP(A192,'CENTRO DE COSTOS'!A:D,4,FALSE)</f>
        <v>JUAN SEBASTIÁN RÍOS CASTRILLÓN</v>
      </c>
      <c r="C192" s="10" t="str">
        <f>VLOOKUP(A192,'CENTRO DE COSTOS'!A:D,2,FALSE)</f>
        <v>0004-0005</v>
      </c>
      <c r="D192" s="171">
        <v>5045</v>
      </c>
      <c r="E192" s="171">
        <v>2256700</v>
      </c>
      <c r="F192" s="171">
        <v>35610</v>
      </c>
      <c r="G192" s="171" t="s">
        <v>290</v>
      </c>
      <c r="H192" s="171" t="s">
        <v>60</v>
      </c>
      <c r="I192" s="171" t="s">
        <v>4332</v>
      </c>
      <c r="J192" s="10" t="s">
        <v>167</v>
      </c>
      <c r="K192" s="171">
        <v>2256700</v>
      </c>
      <c r="L192" s="171" t="s">
        <v>4333</v>
      </c>
      <c r="M192" s="172">
        <v>45813.335416666669</v>
      </c>
      <c r="N192" s="172">
        <v>45813.717777777776</v>
      </c>
      <c r="O192" s="171" t="s">
        <v>3171</v>
      </c>
      <c r="P192" s="171" t="s">
        <v>3172</v>
      </c>
      <c r="Q192" s="171" t="s">
        <v>177</v>
      </c>
      <c r="R192" s="72" t="s">
        <v>4334</v>
      </c>
      <c r="S192" s="178" t="s">
        <v>3174</v>
      </c>
      <c r="T192" s="187" t="s">
        <v>3190</v>
      </c>
      <c r="U192" s="187" t="s">
        <v>3191</v>
      </c>
      <c r="V192" s="187" t="s">
        <v>3192</v>
      </c>
      <c r="W192" s="187" t="s">
        <v>3215</v>
      </c>
      <c r="X192" s="187" t="s">
        <v>3388</v>
      </c>
      <c r="Y192" s="187">
        <v>0</v>
      </c>
      <c r="Z192" s="187">
        <v>0</v>
      </c>
      <c r="AA192" s="187">
        <v>0</v>
      </c>
      <c r="AB192" s="200">
        <v>0</v>
      </c>
      <c r="AC192" s="72" t="s">
        <v>4335</v>
      </c>
      <c r="AD192" s="72" t="s">
        <v>4336</v>
      </c>
      <c r="AE192" s="72" t="s">
        <v>4337</v>
      </c>
      <c r="AF192" s="171" t="s">
        <v>25</v>
      </c>
      <c r="AG192" s="171" t="s">
        <v>189</v>
      </c>
      <c r="AH192" s="171">
        <v>1</v>
      </c>
      <c r="AI192" s="171">
        <v>0</v>
      </c>
      <c r="AJ192" s="72" t="s">
        <v>354</v>
      </c>
      <c r="AK192" s="97">
        <f>IF(Q192="SOPORTE_TELEFÓNICO",'BASE LIQUIDACION REDEBAN 2025'!$B$19,IF(Q192="ENVÍO",'BASE LIQUIDACION REDEBAN 2025'!$C$2,IF(AF192="TIPO I",'BASE LIQUIDACION REDEBAN 2025'!$C$2,IF(AF192="TIPO II",'BASE LIQUIDACION REDEBAN 2025'!$C$3,IF(AF192="TIPO III",'BASE LIQUIDACION REDEBAN 2025'!$C$4,IF(AF192="TIPO IV",'BASE LIQUIDACION REDEBAN 2025'!$C$5,IF(AG192="AEREO",'BASE LIQUIDACION REDEBAN 2025'!$B$6,'BASE LIQUIDACION REDEBAN 2025'!$C$5)))))))</f>
        <v>65960.072302</v>
      </c>
      <c r="AL192" s="97">
        <f>IF(OR(Q192="SOPORTE_TELEFÓNICO",Q192="ENVÍO"),0,IF(AF192="TIPO I",'BASE LIQUIDACION REDEBAN 2025'!$B$10,IF(AF192="TIPO II",'BASE LIQUIDACION REDEBAN 2025'!$B$11,IF(AF192="TIPO III",'BASE LIQUIDACION REDEBAN 2025'!$B$12,'BASE LIQUIDACION REDEBAN 2025'!$B$13))))</f>
        <v>75096.394270399993</v>
      </c>
      <c r="AM192" s="97">
        <f t="shared" si="2"/>
        <v>65960.072302</v>
      </c>
    </row>
    <row r="193" spans="1:39" s="85" customFormat="1" ht="13.15">
      <c r="A193" s="171" t="s">
        <v>90</v>
      </c>
      <c r="B193" s="10" t="str">
        <f>VLOOKUP(A193,'CENTRO DE COSTOS'!A:D,4,FALSE)</f>
        <v>JUAN SEBASTIÁN RÍOS CASTRILLÓN</v>
      </c>
      <c r="C193" s="10" t="str">
        <f>VLOOKUP(A193,'CENTRO DE COSTOS'!A:D,2,FALSE)</f>
        <v>0004-0005</v>
      </c>
      <c r="D193" s="171">
        <v>15572</v>
      </c>
      <c r="E193" s="171">
        <v>2238715</v>
      </c>
      <c r="F193" s="171">
        <v>73895</v>
      </c>
      <c r="G193" s="171" t="s">
        <v>371</v>
      </c>
      <c r="H193" s="171" t="s">
        <v>4338</v>
      </c>
      <c r="I193" s="171" t="s">
        <v>4339</v>
      </c>
      <c r="J193" s="10" t="s">
        <v>167</v>
      </c>
      <c r="K193" s="171">
        <v>2238715</v>
      </c>
      <c r="L193" s="171" t="s">
        <v>4340</v>
      </c>
      <c r="M193" s="172">
        <v>45808.649305555555</v>
      </c>
      <c r="N193" s="172">
        <v>45813.718958333331</v>
      </c>
      <c r="O193" s="171" t="s">
        <v>3171</v>
      </c>
      <c r="P193" s="171" t="s">
        <v>3172</v>
      </c>
      <c r="Q193" s="171" t="s">
        <v>177</v>
      </c>
      <c r="R193" s="72" t="s">
        <v>4341</v>
      </c>
      <c r="S193" s="178" t="s">
        <v>3174</v>
      </c>
      <c r="T193" s="187" t="s">
        <v>3190</v>
      </c>
      <c r="U193" s="187" t="s">
        <v>3213</v>
      </c>
      <c r="V193" s="187" t="s">
        <v>3314</v>
      </c>
      <c r="W193" s="187" t="s">
        <v>3215</v>
      </c>
      <c r="X193" s="187" t="s">
        <v>3315</v>
      </c>
      <c r="Y193" s="187">
        <v>0</v>
      </c>
      <c r="Z193" s="187">
        <v>0</v>
      </c>
      <c r="AA193" s="187">
        <v>0</v>
      </c>
      <c r="AB193" s="200">
        <v>0</v>
      </c>
      <c r="AC193" s="72" t="s">
        <v>4342</v>
      </c>
      <c r="AD193" s="72" t="s">
        <v>4343</v>
      </c>
      <c r="AE193" s="72" t="s">
        <v>4344</v>
      </c>
      <c r="AF193" s="171" t="s">
        <v>32</v>
      </c>
      <c r="AG193" s="171" t="s">
        <v>189</v>
      </c>
      <c r="AH193" s="171">
        <v>1</v>
      </c>
      <c r="AI193" s="171">
        <v>0</v>
      </c>
      <c r="AJ193" s="72" t="s">
        <v>557</v>
      </c>
      <c r="AK193" s="97">
        <f>IF(Q193="SOPORTE_TELEFÓNICO",'BASE LIQUIDACION REDEBAN 2025'!$B$19,IF(Q193="ENVÍO",'BASE LIQUIDACION REDEBAN 2025'!$C$2,IF(AF193="TIPO I",'BASE LIQUIDACION REDEBAN 2025'!$C$2,IF(AF193="TIPO II",'BASE LIQUIDACION REDEBAN 2025'!$C$3,IF(AF193="TIPO III",'BASE LIQUIDACION REDEBAN 2025'!$C$4,IF(AF193="TIPO IV",'BASE LIQUIDACION REDEBAN 2025'!$C$5,IF(AG193="AEREO",'BASE LIQUIDACION REDEBAN 2025'!$B$6,'BASE LIQUIDACION REDEBAN 2025'!$C$5)))))))</f>
        <v>479588.87655000004</v>
      </c>
      <c r="AL193" s="97">
        <f>IF(OR(Q193="SOPORTE_TELEFÓNICO",Q193="ENVÍO"),0,IF(AF193="TIPO I",'BASE LIQUIDACION REDEBAN 2025'!$B$10,IF(AF193="TIPO II",'BASE LIQUIDACION REDEBAN 2025'!$B$11,IF(AF193="TIPO III",'BASE LIQUIDACION REDEBAN 2025'!$B$12,'BASE LIQUIDACION REDEBAN 2025'!$B$13))))</f>
        <v>196536.5258152</v>
      </c>
      <c r="AM193" s="97">
        <f t="shared" si="2"/>
        <v>479588.87655000004</v>
      </c>
    </row>
    <row r="194" spans="1:39" s="85" customFormat="1" ht="13.15">
      <c r="A194" s="171" t="s">
        <v>92</v>
      </c>
      <c r="B194" s="10" t="str">
        <f>VLOOKUP(A194,'CENTRO DE COSTOS'!A:D,4,FALSE)</f>
        <v>KEVIN ALEXIS CORZO BUSTOS</v>
      </c>
      <c r="C194" s="10" t="str">
        <f>VLOOKUP(A194,'CENTRO DE COSTOS'!A:D,2,FALSE)</f>
        <v>0004-0007</v>
      </c>
      <c r="D194" s="171">
        <v>41359</v>
      </c>
      <c r="E194" s="171">
        <v>2255754</v>
      </c>
      <c r="F194" s="171">
        <v>29953</v>
      </c>
      <c r="G194" s="171" t="s">
        <v>256</v>
      </c>
      <c r="H194" s="171" t="s">
        <v>4345</v>
      </c>
      <c r="I194" s="171" t="s">
        <v>4346</v>
      </c>
      <c r="J194" s="10" t="s">
        <v>167</v>
      </c>
      <c r="K194" s="171">
        <v>2255754</v>
      </c>
      <c r="L194" s="171" t="s">
        <v>4347</v>
      </c>
      <c r="M194" s="172">
        <v>45812.738194444442</v>
      </c>
      <c r="N194" s="172">
        <v>45813.720648148148</v>
      </c>
      <c r="O194" s="171" t="s">
        <v>3171</v>
      </c>
      <c r="P194" s="171" t="s">
        <v>3172</v>
      </c>
      <c r="Q194" s="171" t="s">
        <v>177</v>
      </c>
      <c r="R194" s="72" t="s">
        <v>4348</v>
      </c>
      <c r="S194" s="178" t="s">
        <v>3174</v>
      </c>
      <c r="T194" s="187" t="s">
        <v>3190</v>
      </c>
      <c r="U194" s="187" t="s">
        <v>3213</v>
      </c>
      <c r="V194" s="187" t="s">
        <v>3314</v>
      </c>
      <c r="W194" s="187" t="s">
        <v>3215</v>
      </c>
      <c r="X194" s="187" t="s">
        <v>3315</v>
      </c>
      <c r="Y194" s="187">
        <v>0</v>
      </c>
      <c r="Z194" s="187">
        <v>0</v>
      </c>
      <c r="AA194" s="187">
        <v>0</v>
      </c>
      <c r="AB194" s="200">
        <v>0</v>
      </c>
      <c r="AC194" s="72" t="s">
        <v>4349</v>
      </c>
      <c r="AD194" s="72" t="s">
        <v>4350</v>
      </c>
      <c r="AE194" s="72" t="s">
        <v>4351</v>
      </c>
      <c r="AF194" s="171" t="s">
        <v>32</v>
      </c>
      <c r="AG194" s="171" t="s">
        <v>189</v>
      </c>
      <c r="AH194" s="171">
        <v>1</v>
      </c>
      <c r="AI194" s="171">
        <v>0</v>
      </c>
      <c r="AJ194" s="72" t="s">
        <v>726</v>
      </c>
      <c r="AK194" s="97">
        <f>IF(Q194="SOPORTE_TELEFÓNICO",'BASE LIQUIDACION REDEBAN 2025'!$B$19,IF(Q194="ENVÍO",'BASE LIQUIDACION REDEBAN 2025'!$C$2,IF(AF194="TIPO I",'BASE LIQUIDACION REDEBAN 2025'!$C$2,IF(AF194="TIPO II",'BASE LIQUIDACION REDEBAN 2025'!$C$3,IF(AF194="TIPO III",'BASE LIQUIDACION REDEBAN 2025'!$C$4,IF(AF194="TIPO IV",'BASE LIQUIDACION REDEBAN 2025'!$C$5,IF(AG194="AEREO",'BASE LIQUIDACION REDEBAN 2025'!$B$6,'BASE LIQUIDACION REDEBAN 2025'!$C$5)))))))</f>
        <v>479588.87655000004</v>
      </c>
      <c r="AL194" s="97">
        <f>IF(OR(Q194="SOPORTE_TELEFÓNICO",Q194="ENVÍO"),0,IF(AF194="TIPO I",'BASE LIQUIDACION REDEBAN 2025'!$B$10,IF(AF194="TIPO II",'BASE LIQUIDACION REDEBAN 2025'!$B$11,IF(AF194="TIPO III",'BASE LIQUIDACION REDEBAN 2025'!$B$12,'BASE LIQUIDACION REDEBAN 2025'!$B$13))))</f>
        <v>196536.5258152</v>
      </c>
      <c r="AM194" s="97">
        <f t="shared" si="2"/>
        <v>479588.87655000004</v>
      </c>
    </row>
    <row r="195" spans="1:39" s="85" customFormat="1" ht="13.15">
      <c r="A195" s="171" t="s">
        <v>90</v>
      </c>
      <c r="B195" s="10" t="str">
        <f>VLOOKUP(A195,'CENTRO DE COSTOS'!A:D,4,FALSE)</f>
        <v>JUAN SEBASTIÁN RÍOS CASTRILLÓN</v>
      </c>
      <c r="C195" s="10" t="str">
        <f>VLOOKUP(A195,'CENTRO DE COSTOS'!A:D,2,FALSE)</f>
        <v>0004-0005</v>
      </c>
      <c r="D195" s="171">
        <v>5380</v>
      </c>
      <c r="E195" s="171">
        <v>2245390</v>
      </c>
      <c r="F195" s="171">
        <v>69099</v>
      </c>
      <c r="G195" s="171" t="s">
        <v>290</v>
      </c>
      <c r="H195" s="171" t="s">
        <v>822</v>
      </c>
      <c r="I195" s="171" t="s">
        <v>4352</v>
      </c>
      <c r="J195" s="10" t="s">
        <v>167</v>
      </c>
      <c r="K195" s="171">
        <v>2245390</v>
      </c>
      <c r="L195" s="171" t="s">
        <v>4353</v>
      </c>
      <c r="M195" s="172">
        <v>45811.497916666667</v>
      </c>
      <c r="N195" s="172">
        <v>45813.724421296298</v>
      </c>
      <c r="O195" s="171" t="s">
        <v>3171</v>
      </c>
      <c r="P195" s="171" t="s">
        <v>3172</v>
      </c>
      <c r="Q195" s="171" t="s">
        <v>177</v>
      </c>
      <c r="R195" s="72" t="s">
        <v>4354</v>
      </c>
      <c r="S195" s="178" t="s">
        <v>3174</v>
      </c>
      <c r="T195" s="187" t="s">
        <v>3190</v>
      </c>
      <c r="U195" s="187" t="s">
        <v>3191</v>
      </c>
      <c r="V195" s="187" t="s">
        <v>3192</v>
      </c>
      <c r="W195" s="187" t="s">
        <v>3215</v>
      </c>
      <c r="X195" s="187" t="s">
        <v>3388</v>
      </c>
      <c r="Y195" s="187">
        <v>0</v>
      </c>
      <c r="Z195" s="187">
        <v>0</v>
      </c>
      <c r="AA195" s="187">
        <v>0</v>
      </c>
      <c r="AB195" s="200">
        <v>0</v>
      </c>
      <c r="AC195" s="72" t="s">
        <v>4355</v>
      </c>
      <c r="AD195" s="72" t="s">
        <v>4356</v>
      </c>
      <c r="AE195" s="72" t="s">
        <v>4357</v>
      </c>
      <c r="AF195" s="171" t="s">
        <v>25</v>
      </c>
      <c r="AG195" s="171" t="s">
        <v>189</v>
      </c>
      <c r="AH195" s="171">
        <v>2</v>
      </c>
      <c r="AI195" s="171">
        <v>0</v>
      </c>
      <c r="AJ195" s="72" t="s">
        <v>3341</v>
      </c>
      <c r="AK195" s="97">
        <f>IF(Q195="SOPORTE_TELEFÓNICO",'BASE LIQUIDACION REDEBAN 2025'!$B$19,IF(Q195="ENVÍO",'BASE LIQUIDACION REDEBAN 2025'!$C$2,IF(AF195="TIPO I",'BASE LIQUIDACION REDEBAN 2025'!$C$2,IF(AF195="TIPO II",'BASE LIQUIDACION REDEBAN 2025'!$C$3,IF(AF195="TIPO III",'BASE LIQUIDACION REDEBAN 2025'!$C$4,IF(AF195="TIPO IV",'BASE LIQUIDACION REDEBAN 2025'!$C$5,IF(AG195="AEREO",'BASE LIQUIDACION REDEBAN 2025'!$B$6,'BASE LIQUIDACION REDEBAN 2025'!$C$5)))))))</f>
        <v>65960.072302</v>
      </c>
      <c r="AL195" s="97">
        <f>IF(OR(Q195="SOPORTE_TELEFÓNICO",Q195="ENVÍO"),0,IF(AF195="TIPO I",'BASE LIQUIDACION REDEBAN 2025'!$B$10,IF(AF195="TIPO II",'BASE LIQUIDACION REDEBAN 2025'!$B$11,IF(AF195="TIPO III",'BASE LIQUIDACION REDEBAN 2025'!$B$12,'BASE LIQUIDACION REDEBAN 2025'!$B$13))))</f>
        <v>75096.394270399993</v>
      </c>
      <c r="AM195" s="97">
        <f t="shared" ref="AM195:AM258" si="3">IF(OR(Q195="SOPORTE_TELEFÓNICO",Q195="ENVÍO"),AK195,(AK195*AH195+AL195*AI195))</f>
        <v>131920.144604</v>
      </c>
    </row>
    <row r="196" spans="1:39" s="85" customFormat="1" ht="13.15">
      <c r="A196" s="171" t="s">
        <v>97</v>
      </c>
      <c r="B196" s="10" t="str">
        <f>VLOOKUP(A196,'CENTRO DE COSTOS'!A:D,4,FALSE)</f>
        <v>JOSE MAURICIO HERNANDEZ ROJAS</v>
      </c>
      <c r="C196" s="10" t="str">
        <f>VLOOKUP(A196,'CENTRO DE COSTOS'!A:D,2,FALSE)</f>
        <v>0004-0001</v>
      </c>
      <c r="D196" s="171">
        <v>70001</v>
      </c>
      <c r="E196" s="171">
        <v>2255957</v>
      </c>
      <c r="F196" s="171">
        <v>70673</v>
      </c>
      <c r="G196" s="171" t="s">
        <v>730</v>
      </c>
      <c r="H196" s="171" t="s">
        <v>97</v>
      </c>
      <c r="I196" s="171" t="s">
        <v>4358</v>
      </c>
      <c r="J196" s="10" t="s">
        <v>167</v>
      </c>
      <c r="K196" s="171">
        <v>2255957</v>
      </c>
      <c r="L196" s="171" t="s">
        <v>4359</v>
      </c>
      <c r="M196" s="172">
        <v>45813.333333333336</v>
      </c>
      <c r="N196" s="172">
        <v>45813.752974537034</v>
      </c>
      <c r="O196" s="171" t="s">
        <v>3171</v>
      </c>
      <c r="P196" s="171" t="s">
        <v>3172</v>
      </c>
      <c r="Q196" s="171" t="s">
        <v>177</v>
      </c>
      <c r="R196" s="72" t="s">
        <v>4360</v>
      </c>
      <c r="S196" s="178" t="s">
        <v>3174</v>
      </c>
      <c r="T196" s="187" t="s">
        <v>3190</v>
      </c>
      <c r="U196" s="187" t="s">
        <v>3260</v>
      </c>
      <c r="V196" s="187" t="s">
        <v>3192</v>
      </c>
      <c r="W196" s="187" t="s">
        <v>3215</v>
      </c>
      <c r="X196" s="187" t="s">
        <v>3503</v>
      </c>
      <c r="Y196" s="187">
        <v>0</v>
      </c>
      <c r="Z196" s="187">
        <v>0</v>
      </c>
      <c r="AA196" s="187">
        <v>0</v>
      </c>
      <c r="AB196" s="200">
        <v>0</v>
      </c>
      <c r="AC196" s="72" t="s">
        <v>4361</v>
      </c>
      <c r="AD196" s="72" t="s">
        <v>4362</v>
      </c>
      <c r="AE196" s="72" t="s">
        <v>4363</v>
      </c>
      <c r="AF196" s="171" t="s">
        <v>25</v>
      </c>
      <c r="AG196" s="171" t="s">
        <v>189</v>
      </c>
      <c r="AH196" s="171">
        <v>1</v>
      </c>
      <c r="AI196" s="171">
        <v>0</v>
      </c>
      <c r="AJ196" s="72" t="s">
        <v>733</v>
      </c>
      <c r="AK196" s="97">
        <f>IF(Q196="SOPORTE_TELEFÓNICO",'BASE LIQUIDACION REDEBAN 2025'!$B$19,IF(Q196="ENVÍO",'BASE LIQUIDACION REDEBAN 2025'!$C$2,IF(AF196="TIPO I",'BASE LIQUIDACION REDEBAN 2025'!$C$2,IF(AF196="TIPO II",'BASE LIQUIDACION REDEBAN 2025'!$C$3,IF(AF196="TIPO III",'BASE LIQUIDACION REDEBAN 2025'!$C$4,IF(AF196="TIPO IV",'BASE LIQUIDACION REDEBAN 2025'!$C$5,IF(AG196="AEREO",'BASE LIQUIDACION REDEBAN 2025'!$B$6,'BASE LIQUIDACION REDEBAN 2025'!$C$5)))))))</f>
        <v>65960.072302</v>
      </c>
      <c r="AL196" s="97">
        <f>IF(OR(Q196="SOPORTE_TELEFÓNICO",Q196="ENVÍO"),0,IF(AF196="TIPO I",'BASE LIQUIDACION REDEBAN 2025'!$B$10,IF(AF196="TIPO II",'BASE LIQUIDACION REDEBAN 2025'!$B$11,IF(AF196="TIPO III",'BASE LIQUIDACION REDEBAN 2025'!$B$12,'BASE LIQUIDACION REDEBAN 2025'!$B$13))))</f>
        <v>75096.394270399993</v>
      </c>
      <c r="AM196" s="97">
        <f t="shared" si="3"/>
        <v>65960.072302</v>
      </c>
    </row>
    <row r="197" spans="1:39" s="85" customFormat="1" ht="13.15">
      <c r="A197" s="171" t="s">
        <v>96</v>
      </c>
      <c r="B197" s="10" t="str">
        <f>VLOOKUP(A197,'CENTRO DE COSTOS'!A:D,4,FALSE)</f>
        <v>JOSE MAURICIO HERNANDEZ ROJAS</v>
      </c>
      <c r="C197" s="10" t="str">
        <f>VLOOKUP(A197,'CENTRO DE COSTOS'!A:D,2,FALSE)</f>
        <v>0004-0001</v>
      </c>
      <c r="D197" s="171">
        <v>47001</v>
      </c>
      <c r="E197" s="171">
        <v>2257026</v>
      </c>
      <c r="F197" s="171">
        <v>19764</v>
      </c>
      <c r="G197" s="171" t="s">
        <v>683</v>
      </c>
      <c r="H197" s="171" t="s">
        <v>96</v>
      </c>
      <c r="I197" s="171" t="s">
        <v>4364</v>
      </c>
      <c r="J197" s="10" t="s">
        <v>167</v>
      </c>
      <c r="K197" s="171">
        <v>2257026</v>
      </c>
      <c r="L197" s="171" t="s">
        <v>4365</v>
      </c>
      <c r="M197" s="172">
        <v>45813.363194444442</v>
      </c>
      <c r="N197" s="172">
        <v>45813.75513888889</v>
      </c>
      <c r="O197" s="171" t="s">
        <v>3171</v>
      </c>
      <c r="P197" s="171" t="s">
        <v>3172</v>
      </c>
      <c r="Q197" s="171" t="s">
        <v>177</v>
      </c>
      <c r="R197" s="72" t="s">
        <v>4366</v>
      </c>
      <c r="S197" s="178" t="s">
        <v>3174</v>
      </c>
      <c r="T197" s="187" t="s">
        <v>3190</v>
      </c>
      <c r="U197" s="187" t="s">
        <v>3331</v>
      </c>
      <c r="V197" s="187" t="s">
        <v>4367</v>
      </c>
      <c r="W197" s="187" t="s">
        <v>3185</v>
      </c>
      <c r="X197" s="187">
        <v>0</v>
      </c>
      <c r="Y197" s="187">
        <v>0</v>
      </c>
      <c r="Z197" s="187">
        <v>0</v>
      </c>
      <c r="AA197" s="187">
        <v>0</v>
      </c>
      <c r="AB197" s="200" t="s">
        <v>4368</v>
      </c>
      <c r="AC197" s="72" t="s">
        <v>4369</v>
      </c>
      <c r="AD197" s="72">
        <v>0</v>
      </c>
      <c r="AE197" s="72">
        <v>0</v>
      </c>
      <c r="AF197" s="171" t="s">
        <v>25</v>
      </c>
      <c r="AG197" s="171" t="s">
        <v>189</v>
      </c>
      <c r="AH197" s="171">
        <v>1</v>
      </c>
      <c r="AI197" s="171">
        <v>0</v>
      </c>
      <c r="AJ197" s="72" t="s">
        <v>1174</v>
      </c>
      <c r="AK197" s="97">
        <f>IF(Q197="SOPORTE_TELEFÓNICO",'BASE LIQUIDACION REDEBAN 2025'!$B$19,IF(Q197="ENVÍO",'BASE LIQUIDACION REDEBAN 2025'!$C$2,IF(AF197="TIPO I",'BASE LIQUIDACION REDEBAN 2025'!$C$2,IF(AF197="TIPO II",'BASE LIQUIDACION REDEBAN 2025'!$C$3,IF(AF197="TIPO III",'BASE LIQUIDACION REDEBAN 2025'!$C$4,IF(AF197="TIPO IV",'BASE LIQUIDACION REDEBAN 2025'!$C$5,IF(AG197="AEREO",'BASE LIQUIDACION REDEBAN 2025'!$B$6,'BASE LIQUIDACION REDEBAN 2025'!$C$5)))))))</f>
        <v>65960.072302</v>
      </c>
      <c r="AL197" s="97">
        <f>IF(OR(Q197="SOPORTE_TELEFÓNICO",Q197="ENVÍO"),0,IF(AF197="TIPO I",'BASE LIQUIDACION REDEBAN 2025'!$B$10,IF(AF197="TIPO II",'BASE LIQUIDACION REDEBAN 2025'!$B$11,IF(AF197="TIPO III",'BASE LIQUIDACION REDEBAN 2025'!$B$12,'BASE LIQUIDACION REDEBAN 2025'!$B$13))))</f>
        <v>75096.394270399993</v>
      </c>
      <c r="AM197" s="97">
        <f t="shared" si="3"/>
        <v>65960.072302</v>
      </c>
    </row>
    <row r="198" spans="1:39" s="85" customFormat="1" ht="13.15">
      <c r="A198" s="171" t="s">
        <v>68</v>
      </c>
      <c r="B198" s="10" t="str">
        <f>VLOOKUP(A198,'CENTRO DE COSTOS'!A:D,4,FALSE)</f>
        <v>WILLIAM ASDRUBAL ROZO ROZO</v>
      </c>
      <c r="C198" s="10" t="str">
        <f>VLOOKUP(A198,'CENTRO DE COSTOS'!A:D,2,FALSE)</f>
        <v>0004-0004</v>
      </c>
      <c r="D198" s="171">
        <v>11001</v>
      </c>
      <c r="E198" s="171">
        <v>2259947</v>
      </c>
      <c r="F198" s="171">
        <v>53571</v>
      </c>
      <c r="G198" s="171" t="s">
        <v>298</v>
      </c>
      <c r="H198" s="171" t="s">
        <v>68</v>
      </c>
      <c r="I198" s="171" t="s">
        <v>4370</v>
      </c>
      <c r="J198" s="10" t="s">
        <v>167</v>
      </c>
      <c r="K198" s="171">
        <v>2259947</v>
      </c>
      <c r="L198" s="171" t="s">
        <v>4371</v>
      </c>
      <c r="M198" s="172">
        <v>45813.556944444441</v>
      </c>
      <c r="N198" s="172">
        <v>45813.759363425925</v>
      </c>
      <c r="O198" s="171" t="s">
        <v>3171</v>
      </c>
      <c r="P198" s="171" t="s">
        <v>3172</v>
      </c>
      <c r="Q198" s="171" t="s">
        <v>177</v>
      </c>
      <c r="R198" s="72" t="s">
        <v>4372</v>
      </c>
      <c r="S198" s="178" t="s">
        <v>3174</v>
      </c>
      <c r="T198" s="187" t="s">
        <v>3175</v>
      </c>
      <c r="U198" s="187" t="s">
        <v>3331</v>
      </c>
      <c r="V198" s="187" t="s">
        <v>4205</v>
      </c>
      <c r="W198" s="187" t="s">
        <v>3185</v>
      </c>
      <c r="X198" s="187">
        <v>0</v>
      </c>
      <c r="Y198" s="187">
        <v>0</v>
      </c>
      <c r="Z198" s="187">
        <v>0</v>
      </c>
      <c r="AA198" s="187">
        <v>0</v>
      </c>
      <c r="AB198" s="200">
        <v>0</v>
      </c>
      <c r="AC198" s="72" t="s">
        <v>4373</v>
      </c>
      <c r="AD198" s="72">
        <v>0</v>
      </c>
      <c r="AE198" s="72">
        <v>0</v>
      </c>
      <c r="AF198" s="171" t="s">
        <v>25</v>
      </c>
      <c r="AG198" s="171" t="s">
        <v>189</v>
      </c>
      <c r="AH198" s="171">
        <v>1</v>
      </c>
      <c r="AI198" s="171">
        <v>0</v>
      </c>
      <c r="AJ198" s="72" t="s">
        <v>656</v>
      </c>
      <c r="AK198" s="97">
        <f>IF(Q198="SOPORTE_TELEFÓNICO",'BASE LIQUIDACION REDEBAN 2025'!$B$19,IF(Q198="ENVÍO",'BASE LIQUIDACION REDEBAN 2025'!$C$2,IF(AF198="TIPO I",'BASE LIQUIDACION REDEBAN 2025'!$C$2,IF(AF198="TIPO II",'BASE LIQUIDACION REDEBAN 2025'!$C$3,IF(AF198="TIPO III",'BASE LIQUIDACION REDEBAN 2025'!$C$4,IF(AF198="TIPO IV",'BASE LIQUIDACION REDEBAN 2025'!$C$5,IF(AG198="AEREO",'BASE LIQUIDACION REDEBAN 2025'!$B$6,'BASE LIQUIDACION REDEBAN 2025'!$C$5)))))))</f>
        <v>65960.072302</v>
      </c>
      <c r="AL198" s="97">
        <f>IF(OR(Q198="SOPORTE_TELEFÓNICO",Q198="ENVÍO"),0,IF(AF198="TIPO I",'BASE LIQUIDACION REDEBAN 2025'!$B$10,IF(AF198="TIPO II",'BASE LIQUIDACION REDEBAN 2025'!$B$11,IF(AF198="TIPO III",'BASE LIQUIDACION REDEBAN 2025'!$B$12,'BASE LIQUIDACION REDEBAN 2025'!$B$13))))</f>
        <v>75096.394270399993</v>
      </c>
      <c r="AM198" s="97">
        <f t="shared" si="3"/>
        <v>65960.072302</v>
      </c>
    </row>
    <row r="199" spans="1:39" s="85" customFormat="1" ht="13.15">
      <c r="A199" s="171" t="s">
        <v>76</v>
      </c>
      <c r="B199" s="10" t="str">
        <f>VLOOKUP(A199,'CENTRO DE COSTOS'!A:D,4,FALSE)</f>
        <v>DIEGO FERNANDO HENAO CARDONA</v>
      </c>
      <c r="C199" s="10" t="str">
        <f>VLOOKUP(A199,'CENTRO DE COSTOS'!A:D,2,FALSE)</f>
        <v>0004-0003</v>
      </c>
      <c r="D199" s="171">
        <v>76126</v>
      </c>
      <c r="E199" s="171">
        <v>2253156</v>
      </c>
      <c r="F199" s="171">
        <v>73569</v>
      </c>
      <c r="G199" s="171" t="s">
        <v>230</v>
      </c>
      <c r="H199" s="171" t="s">
        <v>284</v>
      </c>
      <c r="I199" s="171" t="s">
        <v>4374</v>
      </c>
      <c r="J199" s="10" t="s">
        <v>167</v>
      </c>
      <c r="K199" s="171">
        <v>2253156</v>
      </c>
      <c r="L199" s="171" t="s">
        <v>4375</v>
      </c>
      <c r="M199" s="172">
        <v>45812.518055555556</v>
      </c>
      <c r="N199" s="172">
        <v>45814.342361111114</v>
      </c>
      <c r="O199" s="171" t="s">
        <v>3171</v>
      </c>
      <c r="P199" s="171" t="s">
        <v>3172</v>
      </c>
      <c r="Q199" s="171" t="s">
        <v>177</v>
      </c>
      <c r="R199" s="72" t="s">
        <v>4376</v>
      </c>
      <c r="S199" s="178" t="s">
        <v>3174</v>
      </c>
      <c r="T199" s="187" t="s">
        <v>3190</v>
      </c>
      <c r="U199" s="187" t="s">
        <v>3252</v>
      </c>
      <c r="V199" s="187" t="s">
        <v>3192</v>
      </c>
      <c r="W199" s="187" t="s">
        <v>3215</v>
      </c>
      <c r="X199" s="187" t="s">
        <v>3245</v>
      </c>
      <c r="Y199" s="187">
        <v>0</v>
      </c>
      <c r="Z199" s="187">
        <v>0</v>
      </c>
      <c r="AA199" s="187">
        <v>0</v>
      </c>
      <c r="AB199" s="200" t="s">
        <v>4377</v>
      </c>
      <c r="AC199" s="72" t="s">
        <v>4378</v>
      </c>
      <c r="AD199" s="72" t="s">
        <v>4379</v>
      </c>
      <c r="AE199" s="72" t="s">
        <v>4380</v>
      </c>
      <c r="AF199" s="171" t="s">
        <v>28</v>
      </c>
      <c r="AG199" s="171" t="s">
        <v>189</v>
      </c>
      <c r="AH199" s="171">
        <v>1</v>
      </c>
      <c r="AI199" s="171">
        <v>0</v>
      </c>
      <c r="AJ199" s="72" t="s">
        <v>2428</v>
      </c>
      <c r="AK199" s="97">
        <f>IF(Q199="SOPORTE_TELEFÓNICO",'BASE LIQUIDACION REDEBAN 2025'!$B$19,IF(Q199="ENVÍO",'BASE LIQUIDACION REDEBAN 2025'!$C$2,IF(AF199="TIPO I",'BASE LIQUIDACION REDEBAN 2025'!$C$2,IF(AF199="TIPO II",'BASE LIQUIDACION REDEBAN 2025'!$C$3,IF(AF199="TIPO III",'BASE LIQUIDACION REDEBAN 2025'!$C$4,IF(AF199="TIPO IV",'BASE LIQUIDACION REDEBAN 2025'!$C$5,IF(AG199="AEREO",'BASE LIQUIDACION REDEBAN 2025'!$B$6,'BASE LIQUIDACION REDEBAN 2025'!$C$5)))))))</f>
        <v>144967.87232000002</v>
      </c>
      <c r="AL199" s="97">
        <f>IF(OR(Q199="SOPORTE_TELEFÓNICO",Q199="ENVÍO"),0,IF(AF199="TIPO I",'BASE LIQUIDACION REDEBAN 2025'!$B$10,IF(AF199="TIPO II",'BASE LIQUIDACION REDEBAN 2025'!$B$11,IF(AF199="TIPO III",'BASE LIQUIDACION REDEBAN 2025'!$B$12,'BASE LIQUIDACION REDEBAN 2025'!$B$13))))</f>
        <v>140395.6348884</v>
      </c>
      <c r="AM199" s="97">
        <f t="shared" si="3"/>
        <v>144967.87232000002</v>
      </c>
    </row>
    <row r="200" spans="1:39" s="85" customFormat="1" ht="13.15">
      <c r="A200" s="171" t="s">
        <v>87</v>
      </c>
      <c r="B200" s="10" t="str">
        <f>VLOOKUP(A200,'CENTRO DE COSTOS'!A:D,4,FALSE)</f>
        <v>DIEGO FERNANDO HENAO CARDONA</v>
      </c>
      <c r="C200" s="10" t="str">
        <f>VLOOKUP(A200,'CENTRO DE COSTOS'!A:D,2,FALSE)</f>
        <v>0004-0002</v>
      </c>
      <c r="D200" s="171">
        <v>17001</v>
      </c>
      <c r="E200" s="171">
        <v>2258967</v>
      </c>
      <c r="F200" s="171">
        <v>61417</v>
      </c>
      <c r="G200" s="171" t="s">
        <v>827</v>
      </c>
      <c r="H200" s="171" t="s">
        <v>87</v>
      </c>
      <c r="I200" s="171" t="s">
        <v>4381</v>
      </c>
      <c r="J200" s="10" t="s">
        <v>167</v>
      </c>
      <c r="K200" s="171">
        <v>2258967</v>
      </c>
      <c r="L200" s="171" t="s">
        <v>4382</v>
      </c>
      <c r="M200" s="172">
        <v>45813.463194444441</v>
      </c>
      <c r="N200" s="172">
        <v>45814.352118055554</v>
      </c>
      <c r="O200" s="171" t="s">
        <v>3171</v>
      </c>
      <c r="P200" s="171" t="s">
        <v>3172</v>
      </c>
      <c r="Q200" s="171" t="s">
        <v>177</v>
      </c>
      <c r="R200" s="72" t="s">
        <v>4383</v>
      </c>
      <c r="S200" s="178" t="s">
        <v>3174</v>
      </c>
      <c r="T200" s="187" t="s">
        <v>3175</v>
      </c>
      <c r="U200" s="187" t="s">
        <v>3260</v>
      </c>
      <c r="V200" s="187" t="s">
        <v>3261</v>
      </c>
      <c r="W200" s="187" t="s">
        <v>3215</v>
      </c>
      <c r="X200" s="187" t="s">
        <v>4384</v>
      </c>
      <c r="Y200" s="187">
        <v>0</v>
      </c>
      <c r="Z200" s="187">
        <v>0</v>
      </c>
      <c r="AA200" s="187">
        <v>0</v>
      </c>
      <c r="AB200" s="200">
        <v>0</v>
      </c>
      <c r="AC200" s="72" t="s">
        <v>4385</v>
      </c>
      <c r="AD200" s="72" t="s">
        <v>4386</v>
      </c>
      <c r="AE200" s="72" t="s">
        <v>4387</v>
      </c>
      <c r="AF200" s="171" t="s">
        <v>25</v>
      </c>
      <c r="AG200" s="171" t="s">
        <v>189</v>
      </c>
      <c r="AH200" s="171">
        <v>1</v>
      </c>
      <c r="AI200" s="171">
        <v>0</v>
      </c>
      <c r="AJ200" s="72" t="s">
        <v>993</v>
      </c>
      <c r="AK200" s="97">
        <f>IF(Q200="SOPORTE_TELEFÓNICO",'BASE LIQUIDACION REDEBAN 2025'!$B$19,IF(Q200="ENVÍO",'BASE LIQUIDACION REDEBAN 2025'!$C$2,IF(AF200="TIPO I",'BASE LIQUIDACION REDEBAN 2025'!$C$2,IF(AF200="TIPO II",'BASE LIQUIDACION REDEBAN 2025'!$C$3,IF(AF200="TIPO III",'BASE LIQUIDACION REDEBAN 2025'!$C$4,IF(AF200="TIPO IV",'BASE LIQUIDACION REDEBAN 2025'!$C$5,IF(AG200="AEREO",'BASE LIQUIDACION REDEBAN 2025'!$B$6,'BASE LIQUIDACION REDEBAN 2025'!$C$5)))))))</f>
        <v>65960.072302</v>
      </c>
      <c r="AL200" s="97">
        <f>IF(OR(Q200="SOPORTE_TELEFÓNICO",Q200="ENVÍO"),0,IF(AF200="TIPO I",'BASE LIQUIDACION REDEBAN 2025'!$B$10,IF(AF200="TIPO II",'BASE LIQUIDACION REDEBAN 2025'!$B$11,IF(AF200="TIPO III",'BASE LIQUIDACION REDEBAN 2025'!$B$12,'BASE LIQUIDACION REDEBAN 2025'!$B$13))))</f>
        <v>75096.394270399993</v>
      </c>
      <c r="AM200" s="97">
        <f t="shared" si="3"/>
        <v>65960.072302</v>
      </c>
    </row>
    <row r="201" spans="1:39" s="85" customFormat="1" ht="13.15">
      <c r="A201" s="171" t="s">
        <v>90</v>
      </c>
      <c r="B201" s="10" t="str">
        <f>VLOOKUP(A201,'CENTRO DE COSTOS'!A:D,4,FALSE)</f>
        <v>JUAN SEBASTIÁN RÍOS CASTRILLÓN</v>
      </c>
      <c r="C201" s="10" t="str">
        <f>VLOOKUP(A201,'CENTRO DE COSTOS'!A:D,2,FALSE)</f>
        <v>0004-0005</v>
      </c>
      <c r="D201" s="171">
        <v>15572</v>
      </c>
      <c r="E201" s="171">
        <v>2258289</v>
      </c>
      <c r="F201" s="171">
        <v>12377</v>
      </c>
      <c r="G201" s="171" t="s">
        <v>371</v>
      </c>
      <c r="H201" s="171" t="s">
        <v>4338</v>
      </c>
      <c r="I201" s="171" t="s">
        <v>4338</v>
      </c>
      <c r="J201" s="10" t="s">
        <v>167</v>
      </c>
      <c r="K201" s="171">
        <v>2258289</v>
      </c>
      <c r="L201" s="171" t="s">
        <v>4388</v>
      </c>
      <c r="M201" s="172">
        <v>45813.438194444447</v>
      </c>
      <c r="N201" s="172">
        <v>45814.368055555555</v>
      </c>
      <c r="O201" s="171" t="s">
        <v>3171</v>
      </c>
      <c r="P201" s="171" t="s">
        <v>3172</v>
      </c>
      <c r="Q201" s="171" t="s">
        <v>177</v>
      </c>
      <c r="R201" s="72" t="s">
        <v>4389</v>
      </c>
      <c r="S201" s="178" t="s">
        <v>3174</v>
      </c>
      <c r="T201" s="187" t="s">
        <v>3190</v>
      </c>
      <c r="U201" s="187" t="s">
        <v>3197</v>
      </c>
      <c r="V201" s="187" t="s">
        <v>3424</v>
      </c>
      <c r="W201" s="187" t="s">
        <v>3185</v>
      </c>
      <c r="X201" s="187">
        <v>0</v>
      </c>
      <c r="Y201" s="187">
        <v>0</v>
      </c>
      <c r="Z201" s="187">
        <v>0</v>
      </c>
      <c r="AA201" s="187">
        <v>0</v>
      </c>
      <c r="AB201" s="200">
        <v>0</v>
      </c>
      <c r="AC201" s="72" t="s">
        <v>4390</v>
      </c>
      <c r="AD201" s="72">
        <v>0</v>
      </c>
      <c r="AE201" s="72">
        <v>0</v>
      </c>
      <c r="AF201" s="171" t="s">
        <v>32</v>
      </c>
      <c r="AG201" s="171" t="s">
        <v>189</v>
      </c>
      <c r="AH201" s="171">
        <v>1</v>
      </c>
      <c r="AI201" s="171">
        <v>0</v>
      </c>
      <c r="AJ201" s="72" t="s">
        <v>557</v>
      </c>
      <c r="AK201" s="97">
        <f>IF(Q201="SOPORTE_TELEFÓNICO",'BASE LIQUIDACION REDEBAN 2025'!$B$19,IF(Q201="ENVÍO",'BASE LIQUIDACION REDEBAN 2025'!$C$2,IF(AF201="TIPO I",'BASE LIQUIDACION REDEBAN 2025'!$C$2,IF(AF201="TIPO II",'BASE LIQUIDACION REDEBAN 2025'!$C$3,IF(AF201="TIPO III",'BASE LIQUIDACION REDEBAN 2025'!$C$4,IF(AF201="TIPO IV",'BASE LIQUIDACION REDEBAN 2025'!$C$5,IF(AG201="AEREO",'BASE LIQUIDACION REDEBAN 2025'!$B$6,'BASE LIQUIDACION REDEBAN 2025'!$C$5)))))))</f>
        <v>479588.87655000004</v>
      </c>
      <c r="AL201" s="97">
        <f>IF(OR(Q201="SOPORTE_TELEFÓNICO",Q201="ENVÍO"),0,IF(AF201="TIPO I",'BASE LIQUIDACION REDEBAN 2025'!$B$10,IF(AF201="TIPO II",'BASE LIQUIDACION REDEBAN 2025'!$B$11,IF(AF201="TIPO III",'BASE LIQUIDACION REDEBAN 2025'!$B$12,'BASE LIQUIDACION REDEBAN 2025'!$B$13))))</f>
        <v>196536.5258152</v>
      </c>
      <c r="AM201" s="97">
        <f t="shared" si="3"/>
        <v>479588.87655000004</v>
      </c>
    </row>
    <row r="202" spans="1:39" s="85" customFormat="1" ht="13.15">
      <c r="A202" s="171" t="s">
        <v>90</v>
      </c>
      <c r="B202" s="10" t="str">
        <f>VLOOKUP(A202,'CENTRO DE COSTOS'!A:D,4,FALSE)</f>
        <v>JUAN SEBASTIÁN RÍOS CASTRILLÓN</v>
      </c>
      <c r="C202" s="10" t="str">
        <f>VLOOKUP(A202,'CENTRO DE COSTOS'!A:D,2,FALSE)</f>
        <v>0004-0005</v>
      </c>
      <c r="D202" s="171">
        <v>5001</v>
      </c>
      <c r="E202" s="171">
        <v>2259253</v>
      </c>
      <c r="F202" s="171">
        <v>47528</v>
      </c>
      <c r="G202" s="171" t="s">
        <v>290</v>
      </c>
      <c r="H202" s="171" t="s">
        <v>90</v>
      </c>
      <c r="I202" s="171" t="s">
        <v>4391</v>
      </c>
      <c r="J202" s="10" t="s">
        <v>167</v>
      </c>
      <c r="K202" s="171">
        <v>2259253</v>
      </c>
      <c r="L202" s="171" t="s">
        <v>4392</v>
      </c>
      <c r="M202" s="172">
        <v>45813.479861111111</v>
      </c>
      <c r="N202" s="172">
        <v>45814.405844907407</v>
      </c>
      <c r="O202" s="171" t="s">
        <v>3171</v>
      </c>
      <c r="P202" s="171" t="s">
        <v>3172</v>
      </c>
      <c r="Q202" s="171" t="s">
        <v>177</v>
      </c>
      <c r="R202" s="72" t="s">
        <v>4393</v>
      </c>
      <c r="S202" s="178" t="s">
        <v>3174</v>
      </c>
      <c r="T202" s="187" t="s">
        <v>3190</v>
      </c>
      <c r="U202" s="187" t="s">
        <v>3191</v>
      </c>
      <c r="V202" s="187" t="s">
        <v>3192</v>
      </c>
      <c r="W202" s="187" t="s">
        <v>3215</v>
      </c>
      <c r="X202" s="187">
        <v>0</v>
      </c>
      <c r="Y202" s="187">
        <v>0</v>
      </c>
      <c r="Z202" s="187">
        <v>0</v>
      </c>
      <c r="AA202" s="187" t="s">
        <v>4328</v>
      </c>
      <c r="AB202" s="200">
        <v>0</v>
      </c>
      <c r="AC202" s="72" t="s">
        <v>4394</v>
      </c>
      <c r="AD202" s="72" t="s">
        <v>4395</v>
      </c>
      <c r="AE202" s="72" t="s">
        <v>4396</v>
      </c>
      <c r="AF202" s="171" t="s">
        <v>25</v>
      </c>
      <c r="AG202" s="171" t="s">
        <v>189</v>
      </c>
      <c r="AH202" s="171">
        <v>1</v>
      </c>
      <c r="AI202" s="171">
        <v>0</v>
      </c>
      <c r="AJ202" s="72" t="s">
        <v>419</v>
      </c>
      <c r="AK202" s="97">
        <f>IF(Q202="SOPORTE_TELEFÓNICO",'BASE LIQUIDACION REDEBAN 2025'!$B$19,IF(Q202="ENVÍO",'BASE LIQUIDACION REDEBAN 2025'!$C$2,IF(AF202="TIPO I",'BASE LIQUIDACION REDEBAN 2025'!$C$2,IF(AF202="TIPO II",'BASE LIQUIDACION REDEBAN 2025'!$C$3,IF(AF202="TIPO III",'BASE LIQUIDACION REDEBAN 2025'!$C$4,IF(AF202="TIPO IV",'BASE LIQUIDACION REDEBAN 2025'!$C$5,IF(AG202="AEREO",'BASE LIQUIDACION REDEBAN 2025'!$B$6,'BASE LIQUIDACION REDEBAN 2025'!$C$5)))))))</f>
        <v>65960.072302</v>
      </c>
      <c r="AL202" s="97">
        <f>IF(OR(Q202="SOPORTE_TELEFÓNICO",Q202="ENVÍO"),0,IF(AF202="TIPO I",'BASE LIQUIDACION REDEBAN 2025'!$B$10,IF(AF202="TIPO II",'BASE LIQUIDACION REDEBAN 2025'!$B$11,IF(AF202="TIPO III",'BASE LIQUIDACION REDEBAN 2025'!$B$12,'BASE LIQUIDACION REDEBAN 2025'!$B$13))))</f>
        <v>75096.394270399993</v>
      </c>
      <c r="AM202" s="97">
        <f t="shared" si="3"/>
        <v>65960.072302</v>
      </c>
    </row>
    <row r="203" spans="1:39" s="85" customFormat="1" ht="13.15">
      <c r="A203" s="171" t="s">
        <v>60</v>
      </c>
      <c r="B203" s="10" t="str">
        <f>VLOOKUP(A203,'CENTRO DE COSTOS'!A:D,4,FALSE)</f>
        <v>JUAN SEBASTIÁN RÍOS CASTRILLÓN</v>
      </c>
      <c r="C203" s="10" t="str">
        <f>VLOOKUP(A203,'CENTRO DE COSTOS'!A:D,2,FALSE)</f>
        <v>0004-0005</v>
      </c>
      <c r="D203" s="171">
        <v>5490</v>
      </c>
      <c r="E203" s="171">
        <v>2246251</v>
      </c>
      <c r="F203" s="171">
        <v>50233</v>
      </c>
      <c r="G203" s="171" t="s">
        <v>290</v>
      </c>
      <c r="H203" s="171" t="s">
        <v>4397</v>
      </c>
      <c r="I203" s="171" t="s">
        <v>4398</v>
      </c>
      <c r="J203" s="10" t="s">
        <v>167</v>
      </c>
      <c r="K203" s="171">
        <v>2246251</v>
      </c>
      <c r="L203" s="171" t="s">
        <v>4399</v>
      </c>
      <c r="M203" s="172">
        <v>45811.5625</v>
      </c>
      <c r="N203" s="172">
        <v>45814.424328703702</v>
      </c>
      <c r="O203" s="171" t="s">
        <v>3171</v>
      </c>
      <c r="P203" s="171" t="s">
        <v>3172</v>
      </c>
      <c r="Q203" s="171" t="s">
        <v>177</v>
      </c>
      <c r="R203" s="72" t="s">
        <v>4400</v>
      </c>
      <c r="S203" s="178" t="s">
        <v>3174</v>
      </c>
      <c r="T203" s="187" t="s">
        <v>3190</v>
      </c>
      <c r="U203" s="187" t="s">
        <v>3213</v>
      </c>
      <c r="V203" s="187" t="s">
        <v>3192</v>
      </c>
      <c r="W203" s="187" t="s">
        <v>3215</v>
      </c>
      <c r="X203" s="187" t="s">
        <v>3228</v>
      </c>
      <c r="Y203" s="187">
        <v>0</v>
      </c>
      <c r="Z203" s="187">
        <v>0</v>
      </c>
      <c r="AA203" s="187">
        <v>0</v>
      </c>
      <c r="AB203" s="200">
        <v>0</v>
      </c>
      <c r="AC203" s="72" t="s">
        <v>4401</v>
      </c>
      <c r="AD203" s="72" t="s">
        <v>4402</v>
      </c>
      <c r="AE203" s="72" t="s">
        <v>4403</v>
      </c>
      <c r="AF203" s="171" t="s">
        <v>28</v>
      </c>
      <c r="AG203" s="171" t="s">
        <v>189</v>
      </c>
      <c r="AH203" s="171">
        <v>1</v>
      </c>
      <c r="AI203" s="171">
        <v>0</v>
      </c>
      <c r="AJ203" s="72" t="s">
        <v>616</v>
      </c>
      <c r="AK203" s="97">
        <f>IF(Q203="SOPORTE_TELEFÓNICO",'BASE LIQUIDACION REDEBAN 2025'!$B$19,IF(Q203="ENVÍO",'BASE LIQUIDACION REDEBAN 2025'!$C$2,IF(AF203="TIPO I",'BASE LIQUIDACION REDEBAN 2025'!$C$2,IF(AF203="TIPO II",'BASE LIQUIDACION REDEBAN 2025'!$C$3,IF(AF203="TIPO III",'BASE LIQUIDACION REDEBAN 2025'!$C$4,IF(AF203="TIPO IV",'BASE LIQUIDACION REDEBAN 2025'!$C$5,IF(AG203="AEREO",'BASE LIQUIDACION REDEBAN 2025'!$B$6,'BASE LIQUIDACION REDEBAN 2025'!$C$5)))))))</f>
        <v>144967.87232000002</v>
      </c>
      <c r="AL203" s="97">
        <f>IF(OR(Q203="SOPORTE_TELEFÓNICO",Q203="ENVÍO"),0,IF(AF203="TIPO I",'BASE LIQUIDACION REDEBAN 2025'!$B$10,IF(AF203="TIPO II",'BASE LIQUIDACION REDEBAN 2025'!$B$11,IF(AF203="TIPO III",'BASE LIQUIDACION REDEBAN 2025'!$B$12,'BASE LIQUIDACION REDEBAN 2025'!$B$13))))</f>
        <v>140395.6348884</v>
      </c>
      <c r="AM203" s="97">
        <f t="shared" si="3"/>
        <v>144967.87232000002</v>
      </c>
    </row>
    <row r="204" spans="1:39" s="85" customFormat="1" ht="13.15">
      <c r="A204" s="171" t="s">
        <v>72</v>
      </c>
      <c r="B204" s="10" t="str">
        <f>VLOOKUP(A204,'CENTRO DE COSTOS'!A:D,4,FALSE)</f>
        <v>MIGUEL JULIÁN HERNÁNDEZ GUARÍN</v>
      </c>
      <c r="C204" s="10" t="str">
        <f>VLOOKUP(A204,'CENTRO DE COSTOS'!A:D,2,FALSE)</f>
        <v>0004-0008</v>
      </c>
      <c r="D204" s="171">
        <v>68081</v>
      </c>
      <c r="E204" s="171">
        <v>2262504</v>
      </c>
      <c r="F204" s="171">
        <v>56428</v>
      </c>
      <c r="G204" s="171" t="s">
        <v>180</v>
      </c>
      <c r="H204" s="171" t="s">
        <v>4156</v>
      </c>
      <c r="I204" s="171" t="s">
        <v>4404</v>
      </c>
      <c r="J204" s="10" t="s">
        <v>167</v>
      </c>
      <c r="K204" s="171">
        <v>2262504</v>
      </c>
      <c r="L204" s="171" t="s">
        <v>4405</v>
      </c>
      <c r="M204" s="172">
        <v>45814.333333333336</v>
      </c>
      <c r="N204" s="172">
        <v>45814.428587962961</v>
      </c>
      <c r="O204" s="171" t="s">
        <v>3171</v>
      </c>
      <c r="P204" s="171" t="s">
        <v>3172</v>
      </c>
      <c r="Q204" s="171" t="s">
        <v>177</v>
      </c>
      <c r="R204" s="72" t="s">
        <v>4406</v>
      </c>
      <c r="S204" s="178" t="s">
        <v>3174</v>
      </c>
      <c r="T204" s="187" t="s">
        <v>3190</v>
      </c>
      <c r="U204" s="187" t="s">
        <v>3176</v>
      </c>
      <c r="V204" s="187" t="s">
        <v>3184</v>
      </c>
      <c r="W204" s="187" t="s">
        <v>3215</v>
      </c>
      <c r="X204" s="187" t="s">
        <v>3892</v>
      </c>
      <c r="Y204" s="187">
        <v>0</v>
      </c>
      <c r="Z204" s="187">
        <v>0</v>
      </c>
      <c r="AA204" s="187">
        <v>0</v>
      </c>
      <c r="AB204" s="200">
        <v>0</v>
      </c>
      <c r="AC204" s="72" t="s">
        <v>4407</v>
      </c>
      <c r="AD204" s="72" t="s">
        <v>4408</v>
      </c>
      <c r="AE204" s="72" t="s">
        <v>4409</v>
      </c>
      <c r="AF204" s="171" t="s">
        <v>30</v>
      </c>
      <c r="AG204" s="171" t="s">
        <v>189</v>
      </c>
      <c r="AH204" s="171">
        <v>1</v>
      </c>
      <c r="AI204" s="171">
        <v>0</v>
      </c>
      <c r="AJ204" s="72" t="s">
        <v>1139</v>
      </c>
      <c r="AK204" s="97">
        <f>IF(Q204="SOPORTE_TELEFÓNICO",'BASE LIQUIDACION REDEBAN 2025'!$B$19,IF(Q204="ENVÍO",'BASE LIQUIDACION REDEBAN 2025'!$C$2,IF(AF204="TIPO I",'BASE LIQUIDACION REDEBAN 2025'!$C$2,IF(AF204="TIPO II",'BASE LIQUIDACION REDEBAN 2025'!$C$3,IF(AF204="TIPO III",'BASE LIQUIDACION REDEBAN 2025'!$C$4,IF(AF204="TIPO IV",'BASE LIQUIDACION REDEBAN 2025'!$C$5,IF(AG204="AEREO",'BASE LIQUIDACION REDEBAN 2025'!$B$6,'BASE LIQUIDACION REDEBAN 2025'!$C$5)))))))</f>
        <v>275728.78077800001</v>
      </c>
      <c r="AL204" s="97">
        <f>IF(OR(Q204="SOPORTE_TELEFÓNICO",Q204="ENVÍO"),0,IF(AF204="TIPO I",'BASE LIQUIDACION REDEBAN 2025'!$B$10,IF(AF204="TIPO II",'BASE LIQUIDACION REDEBAN 2025'!$B$11,IF(AF204="TIPO III",'BASE LIQUIDACION REDEBAN 2025'!$B$12,'BASE LIQUIDACION REDEBAN 2025'!$B$13))))</f>
        <v>196536.5258152</v>
      </c>
      <c r="AM204" s="97">
        <f t="shared" si="3"/>
        <v>275728.78077800001</v>
      </c>
    </row>
    <row r="205" spans="1:39" s="85" customFormat="1" ht="13.15">
      <c r="A205" s="171" t="s">
        <v>90</v>
      </c>
      <c r="B205" s="10" t="str">
        <f>VLOOKUP(A205,'CENTRO DE COSTOS'!A:D,4,FALSE)</f>
        <v>JUAN SEBASTIÁN RÍOS CASTRILLÓN</v>
      </c>
      <c r="C205" s="10" t="str">
        <f>VLOOKUP(A205,'CENTRO DE COSTOS'!A:D,2,FALSE)</f>
        <v>0004-0005</v>
      </c>
      <c r="D205" s="171">
        <v>5541</v>
      </c>
      <c r="E205" s="171">
        <v>2259470</v>
      </c>
      <c r="F205" s="171">
        <v>14819</v>
      </c>
      <c r="G205" s="171" t="s">
        <v>290</v>
      </c>
      <c r="H205" s="171" t="s">
        <v>4410</v>
      </c>
      <c r="I205" s="171" t="s">
        <v>4411</v>
      </c>
      <c r="J205" s="10" t="s">
        <v>167</v>
      </c>
      <c r="K205" s="171">
        <v>2259470</v>
      </c>
      <c r="L205" s="171" t="s">
        <v>4412</v>
      </c>
      <c r="M205" s="172">
        <v>45813.507638888892</v>
      </c>
      <c r="N205" s="172">
        <v>45814.430752314816</v>
      </c>
      <c r="O205" s="171" t="s">
        <v>3171</v>
      </c>
      <c r="P205" s="171" t="s">
        <v>3172</v>
      </c>
      <c r="Q205" s="171" t="s">
        <v>177</v>
      </c>
      <c r="R205" s="72" t="s">
        <v>4413</v>
      </c>
      <c r="S205" s="178" t="s">
        <v>3174</v>
      </c>
      <c r="T205" s="187" t="s">
        <v>3190</v>
      </c>
      <c r="U205" s="187" t="s">
        <v>3176</v>
      </c>
      <c r="V205" s="187" t="s">
        <v>3184</v>
      </c>
      <c r="W205" s="187" t="s">
        <v>3215</v>
      </c>
      <c r="X205" s="187">
        <v>0</v>
      </c>
      <c r="Y205" s="187">
        <v>0</v>
      </c>
      <c r="Z205" s="187" t="s">
        <v>3268</v>
      </c>
      <c r="AA205" s="187">
        <v>0</v>
      </c>
      <c r="AB205" s="200" t="s">
        <v>4414</v>
      </c>
      <c r="AC205" s="72" t="s">
        <v>4415</v>
      </c>
      <c r="AD205" s="72" t="s">
        <v>4416</v>
      </c>
      <c r="AE205" s="72" t="s">
        <v>4417</v>
      </c>
      <c r="AF205" s="171" t="s">
        <v>28</v>
      </c>
      <c r="AG205" s="171" t="s">
        <v>189</v>
      </c>
      <c r="AH205" s="171">
        <v>1</v>
      </c>
      <c r="AI205" s="171">
        <v>0</v>
      </c>
      <c r="AJ205" s="72" t="s">
        <v>3303</v>
      </c>
      <c r="AK205" s="97">
        <f>IF(Q205="SOPORTE_TELEFÓNICO",'BASE LIQUIDACION REDEBAN 2025'!$B$19,IF(Q205="ENVÍO",'BASE LIQUIDACION REDEBAN 2025'!$C$2,IF(AF205="TIPO I",'BASE LIQUIDACION REDEBAN 2025'!$C$2,IF(AF205="TIPO II",'BASE LIQUIDACION REDEBAN 2025'!$C$3,IF(AF205="TIPO III",'BASE LIQUIDACION REDEBAN 2025'!$C$4,IF(AF205="TIPO IV",'BASE LIQUIDACION REDEBAN 2025'!$C$5,IF(AG205="AEREO",'BASE LIQUIDACION REDEBAN 2025'!$B$6,'BASE LIQUIDACION REDEBAN 2025'!$C$5)))))))</f>
        <v>144967.87232000002</v>
      </c>
      <c r="AL205" s="97">
        <f>IF(OR(Q205="SOPORTE_TELEFÓNICO",Q205="ENVÍO"),0,IF(AF205="TIPO I",'BASE LIQUIDACION REDEBAN 2025'!$B$10,IF(AF205="TIPO II",'BASE LIQUIDACION REDEBAN 2025'!$B$11,IF(AF205="TIPO III",'BASE LIQUIDACION REDEBAN 2025'!$B$12,'BASE LIQUIDACION REDEBAN 2025'!$B$13))))</f>
        <v>140395.6348884</v>
      </c>
      <c r="AM205" s="97">
        <f t="shared" si="3"/>
        <v>144967.87232000002</v>
      </c>
    </row>
    <row r="206" spans="1:39" s="85" customFormat="1" ht="13.15">
      <c r="A206" s="171" t="s">
        <v>72</v>
      </c>
      <c r="B206" s="10" t="str">
        <f>VLOOKUP(A206,'CENTRO DE COSTOS'!A:D,4,FALSE)</f>
        <v>MIGUEL JULIÁN HERNÁNDEZ GUARÍN</v>
      </c>
      <c r="C206" s="10" t="str">
        <f>VLOOKUP(A206,'CENTRO DE COSTOS'!A:D,2,FALSE)</f>
        <v>0004-0008</v>
      </c>
      <c r="D206" s="171">
        <v>81001</v>
      </c>
      <c r="E206" s="171">
        <v>2234964</v>
      </c>
      <c r="F206" s="171">
        <v>53381</v>
      </c>
      <c r="G206" s="171" t="s">
        <v>3449</v>
      </c>
      <c r="H206" s="171" t="s">
        <v>3449</v>
      </c>
      <c r="I206" s="171" t="s">
        <v>4418</v>
      </c>
      <c r="J206" s="10" t="s">
        <v>167</v>
      </c>
      <c r="K206" s="171">
        <v>2234964</v>
      </c>
      <c r="L206" s="171" t="s">
        <v>4419</v>
      </c>
      <c r="M206" s="172">
        <v>45807.470138888886</v>
      </c>
      <c r="N206" s="172">
        <v>45814.4372337963</v>
      </c>
      <c r="O206" s="171" t="s">
        <v>3171</v>
      </c>
      <c r="P206" s="171" t="s">
        <v>3172</v>
      </c>
      <c r="Q206" s="171" t="s">
        <v>177</v>
      </c>
      <c r="R206" s="72" t="s">
        <v>4420</v>
      </c>
      <c r="S206" s="178" t="s">
        <v>3174</v>
      </c>
      <c r="T206" s="187" t="s">
        <v>3190</v>
      </c>
      <c r="U206" s="187" t="s">
        <v>3252</v>
      </c>
      <c r="V206" s="187" t="s">
        <v>3192</v>
      </c>
      <c r="W206" s="187" t="s">
        <v>3215</v>
      </c>
      <c r="X206" s="187" t="s">
        <v>3917</v>
      </c>
      <c r="Y206" s="187">
        <v>0</v>
      </c>
      <c r="Z206" s="187">
        <v>0</v>
      </c>
      <c r="AA206" s="187">
        <v>0</v>
      </c>
      <c r="AB206" s="200">
        <v>0</v>
      </c>
      <c r="AC206" s="72" t="s">
        <v>4421</v>
      </c>
      <c r="AD206" s="72">
        <v>1074201</v>
      </c>
      <c r="AE206" s="72">
        <v>1074271</v>
      </c>
      <c r="AF206" s="171" t="s">
        <v>175</v>
      </c>
      <c r="AG206" s="171" t="s">
        <v>227</v>
      </c>
      <c r="AH206" s="171">
        <v>1</v>
      </c>
      <c r="AI206" s="171">
        <v>0</v>
      </c>
      <c r="AJ206" s="72" t="s">
        <v>1886</v>
      </c>
      <c r="AK206" s="97">
        <f>IF(Q206="SOPORTE_TELEFÓNICO",'BASE LIQUIDACION REDEBAN 2025'!$B$19,IF(Q206="ENVÍO",'BASE LIQUIDACION REDEBAN 2025'!$C$2,IF(AF206="TIPO I",'BASE LIQUIDACION REDEBAN 2025'!$C$2,IF(AF206="TIPO II",'BASE LIQUIDACION REDEBAN 2025'!$C$3,IF(AF206="TIPO III",'BASE LIQUIDACION REDEBAN 2025'!$C$4,IF(AF206="TIPO IV",'BASE LIQUIDACION REDEBAN 2025'!$C$5,IF(AG206="AEREO",'BASE LIQUIDACION REDEBAN 2025'!$B$6,'BASE LIQUIDACION REDEBAN 2025'!$C$5)))))))</f>
        <v>988462.96268840006</v>
      </c>
      <c r="AL206" s="97">
        <f>IF(OR(Q206="SOPORTE_TELEFÓNICO",Q206="ENVÍO"),0,IF(AF206="TIPO I",'BASE LIQUIDACION REDEBAN 2025'!$B$10,IF(AF206="TIPO II",'BASE LIQUIDACION REDEBAN 2025'!$B$11,IF(AF206="TIPO III",'BASE LIQUIDACION REDEBAN 2025'!$B$12,'BASE LIQUIDACION REDEBAN 2025'!$B$13))))</f>
        <v>196536.5258152</v>
      </c>
      <c r="AM206" s="97">
        <f t="shared" si="3"/>
        <v>988462.96268840006</v>
      </c>
    </row>
    <row r="207" spans="1:39" s="85" customFormat="1" ht="13.15">
      <c r="A207" s="171" t="s">
        <v>99</v>
      </c>
      <c r="B207" s="10" t="str">
        <f>VLOOKUP(A207,'CENTRO DE COSTOS'!A:D,4,FALSE)</f>
        <v>JOSE MAURICIO HERNANDEZ ROJAS</v>
      </c>
      <c r="C207" s="10" t="str">
        <f>VLOOKUP(A207,'CENTRO DE COSTOS'!A:D,2,FALSE)</f>
        <v>0004-0001</v>
      </c>
      <c r="D207" s="171">
        <v>13042</v>
      </c>
      <c r="E207" s="171">
        <v>2232117</v>
      </c>
      <c r="F207" s="171">
        <v>48692</v>
      </c>
      <c r="G207" s="171" t="s">
        <v>364</v>
      </c>
      <c r="H207" s="171" t="s">
        <v>4422</v>
      </c>
      <c r="I207" s="171" t="s">
        <v>4423</v>
      </c>
      <c r="J207" s="10" t="s">
        <v>167</v>
      </c>
      <c r="K207" s="171">
        <v>2232117</v>
      </c>
      <c r="L207" s="171" t="s">
        <v>4424</v>
      </c>
      <c r="M207" s="172">
        <v>45806.69027777778</v>
      </c>
      <c r="N207" s="172">
        <v>45814.446111111109</v>
      </c>
      <c r="O207" s="171" t="s">
        <v>3171</v>
      </c>
      <c r="P207" s="171" t="s">
        <v>3172</v>
      </c>
      <c r="Q207" s="171" t="s">
        <v>177</v>
      </c>
      <c r="R207" s="72" t="s">
        <v>4425</v>
      </c>
      <c r="S207" s="178" t="s">
        <v>3174</v>
      </c>
      <c r="T207" s="187" t="s">
        <v>3190</v>
      </c>
      <c r="U207" s="187" t="s">
        <v>3213</v>
      </c>
      <c r="V207" s="187" t="s">
        <v>3314</v>
      </c>
      <c r="W207" s="187" t="s">
        <v>3185</v>
      </c>
      <c r="X207" s="187">
        <v>0</v>
      </c>
      <c r="Y207" s="187">
        <v>0</v>
      </c>
      <c r="Z207" s="187">
        <v>0</v>
      </c>
      <c r="AA207" s="187">
        <v>0</v>
      </c>
      <c r="AB207" s="200">
        <v>0</v>
      </c>
      <c r="AC207" s="72" t="s">
        <v>4426</v>
      </c>
      <c r="AD207" s="72">
        <v>0</v>
      </c>
      <c r="AE207" s="72">
        <v>0</v>
      </c>
      <c r="AF207" s="171" t="s">
        <v>32</v>
      </c>
      <c r="AG207" s="171" t="s">
        <v>189</v>
      </c>
      <c r="AH207" s="171">
        <v>1</v>
      </c>
      <c r="AI207" s="171">
        <v>0</v>
      </c>
      <c r="AJ207" s="72" t="s">
        <v>3310</v>
      </c>
      <c r="AK207" s="97">
        <f>IF(Q207="SOPORTE_TELEFÓNICO",'BASE LIQUIDACION REDEBAN 2025'!$B$19,IF(Q207="ENVÍO",'BASE LIQUIDACION REDEBAN 2025'!$C$2,IF(AF207="TIPO I",'BASE LIQUIDACION REDEBAN 2025'!$C$2,IF(AF207="TIPO II",'BASE LIQUIDACION REDEBAN 2025'!$C$3,IF(AF207="TIPO III",'BASE LIQUIDACION REDEBAN 2025'!$C$4,IF(AF207="TIPO IV",'BASE LIQUIDACION REDEBAN 2025'!$C$5,IF(AG207="AEREO",'BASE LIQUIDACION REDEBAN 2025'!$B$6,'BASE LIQUIDACION REDEBAN 2025'!$C$5)))))))</f>
        <v>479588.87655000004</v>
      </c>
      <c r="AL207" s="97">
        <f>IF(OR(Q207="SOPORTE_TELEFÓNICO",Q207="ENVÍO"),0,IF(AF207="TIPO I",'BASE LIQUIDACION REDEBAN 2025'!$B$10,IF(AF207="TIPO II",'BASE LIQUIDACION REDEBAN 2025'!$B$11,IF(AF207="TIPO III",'BASE LIQUIDACION REDEBAN 2025'!$B$12,'BASE LIQUIDACION REDEBAN 2025'!$B$13))))</f>
        <v>196536.5258152</v>
      </c>
      <c r="AM207" s="97">
        <f t="shared" si="3"/>
        <v>479588.87655000004</v>
      </c>
    </row>
    <row r="208" spans="1:39" s="85" customFormat="1" ht="13.15">
      <c r="A208" s="171" t="s">
        <v>68</v>
      </c>
      <c r="B208" s="10" t="str">
        <f>VLOOKUP(A208,'CENTRO DE COSTOS'!A:D,4,FALSE)</f>
        <v>WILLIAM ASDRUBAL ROZO ROZO</v>
      </c>
      <c r="C208" s="10" t="str">
        <f>VLOOKUP(A208,'CENTRO DE COSTOS'!A:D,2,FALSE)</f>
        <v>0004-0004</v>
      </c>
      <c r="D208" s="171">
        <v>25297</v>
      </c>
      <c r="E208" s="171">
        <v>2259140</v>
      </c>
      <c r="F208" s="171">
        <v>29977</v>
      </c>
      <c r="G208" s="171" t="s">
        <v>298</v>
      </c>
      <c r="H208" s="171" t="s">
        <v>4427</v>
      </c>
      <c r="I208" s="171" t="s">
        <v>4428</v>
      </c>
      <c r="J208" s="10" t="s">
        <v>167</v>
      </c>
      <c r="K208" s="171">
        <v>2259140</v>
      </c>
      <c r="L208" s="171" t="s">
        <v>4429</v>
      </c>
      <c r="M208" s="172">
        <v>45813.475694444445</v>
      </c>
      <c r="N208" s="172">
        <v>45814.448229166665</v>
      </c>
      <c r="O208" s="171" t="s">
        <v>3171</v>
      </c>
      <c r="P208" s="171" t="s">
        <v>3172</v>
      </c>
      <c r="Q208" s="171" t="s">
        <v>177</v>
      </c>
      <c r="R208" s="72" t="s">
        <v>4430</v>
      </c>
      <c r="S208" s="178" t="s">
        <v>3174</v>
      </c>
      <c r="T208" s="187" t="s">
        <v>3190</v>
      </c>
      <c r="U208" s="187" t="s">
        <v>3357</v>
      </c>
      <c r="V208" s="187" t="s">
        <v>3192</v>
      </c>
      <c r="W208" s="187" t="s">
        <v>3215</v>
      </c>
      <c r="X208" s="187" t="s">
        <v>4431</v>
      </c>
      <c r="Y208" s="187" t="s">
        <v>3445</v>
      </c>
      <c r="Z208" s="187">
        <v>0</v>
      </c>
      <c r="AA208" s="187">
        <v>0</v>
      </c>
      <c r="AB208" s="200">
        <v>0</v>
      </c>
      <c r="AC208" s="72" t="s">
        <v>4432</v>
      </c>
      <c r="AD208" s="72" t="s">
        <v>4433</v>
      </c>
      <c r="AE208" s="72" t="s">
        <v>4434</v>
      </c>
      <c r="AF208" s="171" t="s">
        <v>30</v>
      </c>
      <c r="AG208" s="171" t="s">
        <v>189</v>
      </c>
      <c r="AH208" s="171">
        <v>1</v>
      </c>
      <c r="AI208" s="171">
        <v>0</v>
      </c>
      <c r="AJ208" s="72" t="s">
        <v>326</v>
      </c>
      <c r="AK208" s="97">
        <f>IF(Q208="SOPORTE_TELEFÓNICO",'BASE LIQUIDACION REDEBAN 2025'!$B$19,IF(Q208="ENVÍO",'BASE LIQUIDACION REDEBAN 2025'!$C$2,IF(AF208="TIPO I",'BASE LIQUIDACION REDEBAN 2025'!$C$2,IF(AF208="TIPO II",'BASE LIQUIDACION REDEBAN 2025'!$C$3,IF(AF208="TIPO III",'BASE LIQUIDACION REDEBAN 2025'!$C$4,IF(AF208="TIPO IV",'BASE LIQUIDACION REDEBAN 2025'!$C$5,IF(AG208="AEREO",'BASE LIQUIDACION REDEBAN 2025'!$B$6,'BASE LIQUIDACION REDEBAN 2025'!$C$5)))))))</f>
        <v>275728.78077800001</v>
      </c>
      <c r="AL208" s="97">
        <f>IF(OR(Q208="SOPORTE_TELEFÓNICO",Q208="ENVÍO"),0,IF(AF208="TIPO I",'BASE LIQUIDACION REDEBAN 2025'!$B$10,IF(AF208="TIPO II",'BASE LIQUIDACION REDEBAN 2025'!$B$11,IF(AF208="TIPO III",'BASE LIQUIDACION REDEBAN 2025'!$B$12,'BASE LIQUIDACION REDEBAN 2025'!$B$13))))</f>
        <v>196536.5258152</v>
      </c>
      <c r="AM208" s="97">
        <f t="shared" si="3"/>
        <v>275728.78077800001</v>
      </c>
    </row>
    <row r="209" spans="1:39" s="85" customFormat="1" ht="13.15">
      <c r="A209" s="171" t="s">
        <v>94</v>
      </c>
      <c r="B209" s="10" t="str">
        <f>VLOOKUP(A209,'CENTRO DE COSTOS'!A:D,4,FALSE)</f>
        <v>DIEGO FERNANDO HENAO CARDONA</v>
      </c>
      <c r="C209" s="10" t="str">
        <f>VLOOKUP(A209,'CENTRO DE COSTOS'!A:D,2,FALSE)</f>
        <v>0004-0002</v>
      </c>
      <c r="D209" s="171">
        <v>76122</v>
      </c>
      <c r="E209" s="171">
        <v>2259294</v>
      </c>
      <c r="F209" s="171">
        <v>33765</v>
      </c>
      <c r="G209" s="171" t="s">
        <v>230</v>
      </c>
      <c r="H209" s="171" t="s">
        <v>4435</v>
      </c>
      <c r="I209" s="171" t="s">
        <v>4436</v>
      </c>
      <c r="J209" s="10" t="s">
        <v>167</v>
      </c>
      <c r="K209" s="171">
        <v>2259294</v>
      </c>
      <c r="L209" s="171" t="s">
        <v>4437</v>
      </c>
      <c r="M209" s="172">
        <v>45813.488888888889</v>
      </c>
      <c r="N209" s="172">
        <v>45814.455636574072</v>
      </c>
      <c r="O209" s="171" t="s">
        <v>3171</v>
      </c>
      <c r="P209" s="171" t="s">
        <v>3172</v>
      </c>
      <c r="Q209" s="171" t="s">
        <v>177</v>
      </c>
      <c r="R209" s="72" t="s">
        <v>4438</v>
      </c>
      <c r="S209" s="178" t="s">
        <v>3174</v>
      </c>
      <c r="T209" s="187" t="s">
        <v>3190</v>
      </c>
      <c r="U209" s="187" t="s">
        <v>3213</v>
      </c>
      <c r="V209" s="187" t="s">
        <v>3314</v>
      </c>
      <c r="W209" s="187" t="s">
        <v>3215</v>
      </c>
      <c r="X209" s="187" t="s">
        <v>3315</v>
      </c>
      <c r="Y209" s="187">
        <v>0</v>
      </c>
      <c r="Z209" s="187">
        <v>0</v>
      </c>
      <c r="AA209" s="187">
        <v>0</v>
      </c>
      <c r="AB209" s="200">
        <v>0</v>
      </c>
      <c r="AC209" s="72" t="s">
        <v>4439</v>
      </c>
      <c r="AD209" s="72" t="s">
        <v>4440</v>
      </c>
      <c r="AE209" s="72" t="s">
        <v>4441</v>
      </c>
      <c r="AF209" s="171" t="s">
        <v>28</v>
      </c>
      <c r="AG209" s="171" t="s">
        <v>189</v>
      </c>
      <c r="AH209" s="171">
        <v>1</v>
      </c>
      <c r="AI209" s="171">
        <v>0</v>
      </c>
      <c r="AJ209" s="72" t="s">
        <v>582</v>
      </c>
      <c r="AK209" s="97">
        <f>IF(Q209="SOPORTE_TELEFÓNICO",'BASE LIQUIDACION REDEBAN 2025'!$B$19,IF(Q209="ENVÍO",'BASE LIQUIDACION REDEBAN 2025'!$C$2,IF(AF209="TIPO I",'BASE LIQUIDACION REDEBAN 2025'!$C$2,IF(AF209="TIPO II",'BASE LIQUIDACION REDEBAN 2025'!$C$3,IF(AF209="TIPO III",'BASE LIQUIDACION REDEBAN 2025'!$C$4,IF(AF209="TIPO IV",'BASE LIQUIDACION REDEBAN 2025'!$C$5,IF(AG209="AEREO",'BASE LIQUIDACION REDEBAN 2025'!$B$6,'BASE LIQUIDACION REDEBAN 2025'!$C$5)))))))</f>
        <v>144967.87232000002</v>
      </c>
      <c r="AL209" s="97">
        <f>IF(OR(Q209="SOPORTE_TELEFÓNICO",Q209="ENVÍO"),0,IF(AF209="TIPO I",'BASE LIQUIDACION REDEBAN 2025'!$B$10,IF(AF209="TIPO II",'BASE LIQUIDACION REDEBAN 2025'!$B$11,IF(AF209="TIPO III",'BASE LIQUIDACION REDEBAN 2025'!$B$12,'BASE LIQUIDACION REDEBAN 2025'!$B$13))))</f>
        <v>140395.6348884</v>
      </c>
      <c r="AM209" s="97">
        <f t="shared" si="3"/>
        <v>144967.87232000002</v>
      </c>
    </row>
    <row r="210" spans="1:39" s="85" customFormat="1" ht="13.15">
      <c r="A210" s="171" t="s">
        <v>90</v>
      </c>
      <c r="B210" s="10" t="str">
        <f>VLOOKUP(A210,'CENTRO DE COSTOS'!A:D,4,FALSE)</f>
        <v>JUAN SEBASTIÁN RÍOS CASTRILLÓN</v>
      </c>
      <c r="C210" s="10" t="str">
        <f>VLOOKUP(A210,'CENTRO DE COSTOS'!A:D,2,FALSE)</f>
        <v>0004-0005</v>
      </c>
      <c r="D210" s="171">
        <v>5001</v>
      </c>
      <c r="E210" s="171">
        <v>2260536</v>
      </c>
      <c r="F210" s="171">
        <v>79336</v>
      </c>
      <c r="G210" s="171" t="s">
        <v>290</v>
      </c>
      <c r="H210" s="171" t="s">
        <v>90</v>
      </c>
      <c r="I210" s="171" t="s">
        <v>4442</v>
      </c>
      <c r="J210" s="10" t="s">
        <v>167</v>
      </c>
      <c r="K210" s="171">
        <v>2260536</v>
      </c>
      <c r="L210" s="171" t="s">
        <v>4443</v>
      </c>
      <c r="M210" s="172">
        <v>45813.61041666667</v>
      </c>
      <c r="N210" s="172">
        <v>45814.461805555555</v>
      </c>
      <c r="O210" s="171" t="s">
        <v>3171</v>
      </c>
      <c r="P210" s="171" t="s">
        <v>3172</v>
      </c>
      <c r="Q210" s="171" t="s">
        <v>177</v>
      </c>
      <c r="R210" s="72" t="s">
        <v>4444</v>
      </c>
      <c r="S210" s="178" t="s">
        <v>3174</v>
      </c>
      <c r="T210" s="187" t="s">
        <v>3190</v>
      </c>
      <c r="U210" s="187" t="s">
        <v>3191</v>
      </c>
      <c r="V210" s="187" t="s">
        <v>3235</v>
      </c>
      <c r="W210" s="187" t="s">
        <v>3215</v>
      </c>
      <c r="X210" s="187" t="s">
        <v>3245</v>
      </c>
      <c r="Y210" s="187">
        <v>0</v>
      </c>
      <c r="Z210" s="187">
        <v>0</v>
      </c>
      <c r="AA210" s="187">
        <v>0</v>
      </c>
      <c r="AB210" s="200">
        <v>0</v>
      </c>
      <c r="AC210" s="72" t="s">
        <v>4445</v>
      </c>
      <c r="AD210" s="72" t="s">
        <v>4446</v>
      </c>
      <c r="AE210" s="72" t="s">
        <v>4447</v>
      </c>
      <c r="AF210" s="171" t="s">
        <v>25</v>
      </c>
      <c r="AG210" s="171" t="s">
        <v>189</v>
      </c>
      <c r="AH210" s="171">
        <v>1</v>
      </c>
      <c r="AI210" s="171">
        <v>0</v>
      </c>
      <c r="AJ210" s="72" t="s">
        <v>3666</v>
      </c>
      <c r="AK210" s="97">
        <f>IF(Q210="SOPORTE_TELEFÓNICO",'BASE LIQUIDACION REDEBAN 2025'!$B$19,IF(Q210="ENVÍO",'BASE LIQUIDACION REDEBAN 2025'!$C$2,IF(AF210="TIPO I",'BASE LIQUIDACION REDEBAN 2025'!$C$2,IF(AF210="TIPO II",'BASE LIQUIDACION REDEBAN 2025'!$C$3,IF(AF210="TIPO III",'BASE LIQUIDACION REDEBAN 2025'!$C$4,IF(AF210="TIPO IV",'BASE LIQUIDACION REDEBAN 2025'!$C$5,IF(AG210="AEREO",'BASE LIQUIDACION REDEBAN 2025'!$B$6,'BASE LIQUIDACION REDEBAN 2025'!$C$5)))))))</f>
        <v>65960.072302</v>
      </c>
      <c r="AL210" s="97">
        <f>IF(OR(Q210="SOPORTE_TELEFÓNICO",Q210="ENVÍO"),0,IF(AF210="TIPO I",'BASE LIQUIDACION REDEBAN 2025'!$B$10,IF(AF210="TIPO II",'BASE LIQUIDACION REDEBAN 2025'!$B$11,IF(AF210="TIPO III",'BASE LIQUIDACION REDEBAN 2025'!$B$12,'BASE LIQUIDACION REDEBAN 2025'!$B$13))))</f>
        <v>75096.394270399993</v>
      </c>
      <c r="AM210" s="97">
        <f t="shared" si="3"/>
        <v>65960.072302</v>
      </c>
    </row>
    <row r="211" spans="1:39" s="85" customFormat="1" ht="13.15">
      <c r="A211" s="171" t="s">
        <v>92</v>
      </c>
      <c r="B211" s="10" t="str">
        <f>VLOOKUP(A211,'CENTRO DE COSTOS'!A:D,4,FALSE)</f>
        <v>KEVIN ALEXIS CORZO BUSTOS</v>
      </c>
      <c r="C211" s="10" t="str">
        <f>VLOOKUP(A211,'CENTRO DE COSTOS'!A:D,2,FALSE)</f>
        <v>0004-0007</v>
      </c>
      <c r="D211" s="171">
        <v>41020</v>
      </c>
      <c r="E211" s="171">
        <v>2257688</v>
      </c>
      <c r="F211" s="171">
        <v>58898</v>
      </c>
      <c r="G211" s="171" t="s">
        <v>256</v>
      </c>
      <c r="H211" s="171" t="s">
        <v>4448</v>
      </c>
      <c r="I211" s="171" t="s">
        <v>4449</v>
      </c>
      <c r="J211" s="10" t="s">
        <v>167</v>
      </c>
      <c r="K211" s="171">
        <v>2257688</v>
      </c>
      <c r="L211" s="171" t="s">
        <v>4450</v>
      </c>
      <c r="M211" s="172">
        <v>45813.404166666667</v>
      </c>
      <c r="N211" s="172">
        <v>45814.464884259258</v>
      </c>
      <c r="O211" s="171" t="s">
        <v>3171</v>
      </c>
      <c r="P211" s="171" t="s">
        <v>3172</v>
      </c>
      <c r="Q211" s="171" t="s">
        <v>177</v>
      </c>
      <c r="R211" s="72" t="s">
        <v>4451</v>
      </c>
      <c r="S211" s="178" t="s">
        <v>3174</v>
      </c>
      <c r="T211" s="187" t="s">
        <v>3190</v>
      </c>
      <c r="U211" s="187" t="s">
        <v>3197</v>
      </c>
      <c r="V211" s="187" t="s">
        <v>3753</v>
      </c>
      <c r="W211" s="187" t="s">
        <v>3215</v>
      </c>
      <c r="X211" s="187">
        <v>0</v>
      </c>
      <c r="Y211" s="187" t="s">
        <v>3689</v>
      </c>
      <c r="Z211" s="187">
        <v>0</v>
      </c>
      <c r="AA211" s="187">
        <v>0</v>
      </c>
      <c r="AB211" s="200">
        <v>0</v>
      </c>
      <c r="AC211" s="72" t="s">
        <v>4452</v>
      </c>
      <c r="AD211" s="72" t="s">
        <v>4453</v>
      </c>
      <c r="AE211" s="72" t="s">
        <v>4454</v>
      </c>
      <c r="AF211" s="171" t="s">
        <v>28</v>
      </c>
      <c r="AG211" s="171" t="s">
        <v>189</v>
      </c>
      <c r="AH211" s="171">
        <v>1</v>
      </c>
      <c r="AI211" s="171">
        <v>0</v>
      </c>
      <c r="AJ211" s="72" t="s">
        <v>1326</v>
      </c>
      <c r="AK211" s="97">
        <f>IF(Q211="SOPORTE_TELEFÓNICO",'BASE LIQUIDACION REDEBAN 2025'!$B$19,IF(Q211="ENVÍO",'BASE LIQUIDACION REDEBAN 2025'!$C$2,IF(AF211="TIPO I",'BASE LIQUIDACION REDEBAN 2025'!$C$2,IF(AF211="TIPO II",'BASE LIQUIDACION REDEBAN 2025'!$C$3,IF(AF211="TIPO III",'BASE LIQUIDACION REDEBAN 2025'!$C$4,IF(AF211="TIPO IV",'BASE LIQUIDACION REDEBAN 2025'!$C$5,IF(AG211="AEREO",'BASE LIQUIDACION REDEBAN 2025'!$B$6,'BASE LIQUIDACION REDEBAN 2025'!$C$5)))))))</f>
        <v>144967.87232000002</v>
      </c>
      <c r="AL211" s="97">
        <f>IF(OR(Q211="SOPORTE_TELEFÓNICO",Q211="ENVÍO"),0,IF(AF211="TIPO I",'BASE LIQUIDACION REDEBAN 2025'!$B$10,IF(AF211="TIPO II",'BASE LIQUIDACION REDEBAN 2025'!$B$11,IF(AF211="TIPO III",'BASE LIQUIDACION REDEBAN 2025'!$B$12,'BASE LIQUIDACION REDEBAN 2025'!$B$13))))</f>
        <v>140395.6348884</v>
      </c>
      <c r="AM211" s="97">
        <f t="shared" si="3"/>
        <v>144967.87232000002</v>
      </c>
    </row>
    <row r="212" spans="1:39" s="85" customFormat="1" ht="13.15">
      <c r="A212" s="171" t="s">
        <v>90</v>
      </c>
      <c r="B212" s="10" t="str">
        <f>VLOOKUP(A212,'CENTRO DE COSTOS'!A:D,4,FALSE)</f>
        <v>JUAN SEBASTIÁN RÍOS CASTRILLÓN</v>
      </c>
      <c r="C212" s="10" t="str">
        <f>VLOOKUP(A212,'CENTRO DE COSTOS'!A:D,2,FALSE)</f>
        <v>0004-0005</v>
      </c>
      <c r="D212" s="171">
        <v>5001</v>
      </c>
      <c r="E212" s="171">
        <v>2261434</v>
      </c>
      <c r="F212" s="171">
        <v>45965</v>
      </c>
      <c r="G212" s="171" t="s">
        <v>290</v>
      </c>
      <c r="H212" s="171" t="s">
        <v>90</v>
      </c>
      <c r="I212" s="171" t="s">
        <v>4455</v>
      </c>
      <c r="J212" s="10" t="s">
        <v>167</v>
      </c>
      <c r="K212" s="171">
        <v>2261434</v>
      </c>
      <c r="L212" s="171" t="s">
        <v>4456</v>
      </c>
      <c r="M212" s="172">
        <v>45813.667361111111</v>
      </c>
      <c r="N212" s="172">
        <v>45814.472442129627</v>
      </c>
      <c r="O212" s="171" t="s">
        <v>3171</v>
      </c>
      <c r="P212" s="171" t="s">
        <v>3172</v>
      </c>
      <c r="Q212" s="171" t="s">
        <v>177</v>
      </c>
      <c r="R212" s="72" t="s">
        <v>4457</v>
      </c>
      <c r="S212" s="178" t="s">
        <v>3174</v>
      </c>
      <c r="T212" s="187" t="s">
        <v>3190</v>
      </c>
      <c r="U212" s="187" t="s">
        <v>3191</v>
      </c>
      <c r="V212" s="187" t="s">
        <v>3235</v>
      </c>
      <c r="W212" s="187" t="s">
        <v>3185</v>
      </c>
      <c r="X212" s="187">
        <v>0</v>
      </c>
      <c r="Y212" s="187">
        <v>0</v>
      </c>
      <c r="Z212" s="187">
        <v>0</v>
      </c>
      <c r="AA212" s="187">
        <v>0</v>
      </c>
      <c r="AB212" s="200">
        <v>0</v>
      </c>
      <c r="AC212" s="72" t="s">
        <v>4458</v>
      </c>
      <c r="AD212" s="72">
        <v>0</v>
      </c>
      <c r="AE212" s="72">
        <v>0</v>
      </c>
      <c r="AF212" s="171" t="s">
        <v>25</v>
      </c>
      <c r="AG212" s="171" t="s">
        <v>189</v>
      </c>
      <c r="AH212" s="171">
        <v>1</v>
      </c>
      <c r="AI212" s="171">
        <v>0</v>
      </c>
      <c r="AJ212" s="72" t="s">
        <v>467</v>
      </c>
      <c r="AK212" s="97">
        <f>IF(Q212="SOPORTE_TELEFÓNICO",'BASE LIQUIDACION REDEBAN 2025'!$B$19,IF(Q212="ENVÍO",'BASE LIQUIDACION REDEBAN 2025'!$C$2,IF(AF212="TIPO I",'BASE LIQUIDACION REDEBAN 2025'!$C$2,IF(AF212="TIPO II",'BASE LIQUIDACION REDEBAN 2025'!$C$3,IF(AF212="TIPO III",'BASE LIQUIDACION REDEBAN 2025'!$C$4,IF(AF212="TIPO IV",'BASE LIQUIDACION REDEBAN 2025'!$C$5,IF(AG212="AEREO",'BASE LIQUIDACION REDEBAN 2025'!$B$6,'BASE LIQUIDACION REDEBAN 2025'!$C$5)))))))</f>
        <v>65960.072302</v>
      </c>
      <c r="AL212" s="97">
        <f>IF(OR(Q212="SOPORTE_TELEFÓNICO",Q212="ENVÍO"),0,IF(AF212="TIPO I",'BASE LIQUIDACION REDEBAN 2025'!$B$10,IF(AF212="TIPO II",'BASE LIQUIDACION REDEBAN 2025'!$B$11,IF(AF212="TIPO III",'BASE LIQUIDACION REDEBAN 2025'!$B$12,'BASE LIQUIDACION REDEBAN 2025'!$B$13))))</f>
        <v>75096.394270399993</v>
      </c>
      <c r="AM212" s="97">
        <f t="shared" si="3"/>
        <v>65960.072302</v>
      </c>
    </row>
    <row r="213" spans="1:39" s="85" customFormat="1" ht="13.15">
      <c r="A213" s="171" t="s">
        <v>91</v>
      </c>
      <c r="B213" s="10" t="str">
        <f>VLOOKUP(A213,'CENTRO DE COSTOS'!A:D,4,FALSE)</f>
        <v>JOSE MAURICIO HERNANDEZ ROJAS</v>
      </c>
      <c r="C213" s="10" t="str">
        <f>VLOOKUP(A213,'CENTRO DE COSTOS'!A:D,2,FALSE)</f>
        <v>0004-0001</v>
      </c>
      <c r="D213" s="171">
        <v>23001</v>
      </c>
      <c r="E213" s="171">
        <v>2261485</v>
      </c>
      <c r="F213" s="171">
        <v>41552</v>
      </c>
      <c r="G213" s="171" t="s">
        <v>612</v>
      </c>
      <c r="H213" s="171" t="s">
        <v>91</v>
      </c>
      <c r="I213" s="171" t="s">
        <v>4459</v>
      </c>
      <c r="J213" s="10" t="s">
        <v>167</v>
      </c>
      <c r="K213" s="171">
        <v>2261485</v>
      </c>
      <c r="L213" s="171" t="s">
        <v>4460</v>
      </c>
      <c r="M213" s="172">
        <v>45813.679166666669</v>
      </c>
      <c r="N213" s="172">
        <v>45814.476388888892</v>
      </c>
      <c r="O213" s="171" t="s">
        <v>3171</v>
      </c>
      <c r="P213" s="171" t="s">
        <v>3172</v>
      </c>
      <c r="Q213" s="171" t="s">
        <v>177</v>
      </c>
      <c r="R213" s="72" t="s">
        <v>4461</v>
      </c>
      <c r="S213" s="178" t="s">
        <v>3174</v>
      </c>
      <c r="T213" s="187" t="s">
        <v>3190</v>
      </c>
      <c r="U213" s="187" t="s">
        <v>3839</v>
      </c>
      <c r="V213" s="187" t="s">
        <v>3840</v>
      </c>
      <c r="W213" s="187" t="s">
        <v>3215</v>
      </c>
      <c r="X213" s="187" t="s">
        <v>3856</v>
      </c>
      <c r="Y213" s="187">
        <v>0</v>
      </c>
      <c r="Z213" s="187">
        <v>0</v>
      </c>
      <c r="AA213" s="187">
        <v>0</v>
      </c>
      <c r="AB213" s="200">
        <v>0</v>
      </c>
      <c r="AC213" s="72" t="s">
        <v>4462</v>
      </c>
      <c r="AD213" s="72" t="s">
        <v>4463</v>
      </c>
      <c r="AE213" s="72" t="s">
        <v>4464</v>
      </c>
      <c r="AF213" s="171" t="s">
        <v>25</v>
      </c>
      <c r="AG213" s="171" t="s">
        <v>189</v>
      </c>
      <c r="AH213" s="171">
        <v>1</v>
      </c>
      <c r="AI213" s="171">
        <v>0</v>
      </c>
      <c r="AJ213" s="72" t="s">
        <v>1394</v>
      </c>
      <c r="AK213" s="97">
        <f>IF(Q213="SOPORTE_TELEFÓNICO",'BASE LIQUIDACION REDEBAN 2025'!$B$19,IF(Q213="ENVÍO",'BASE LIQUIDACION REDEBAN 2025'!$C$2,IF(AF213="TIPO I",'BASE LIQUIDACION REDEBAN 2025'!$C$2,IF(AF213="TIPO II",'BASE LIQUIDACION REDEBAN 2025'!$C$3,IF(AF213="TIPO III",'BASE LIQUIDACION REDEBAN 2025'!$C$4,IF(AF213="TIPO IV",'BASE LIQUIDACION REDEBAN 2025'!$C$5,IF(AG213="AEREO",'BASE LIQUIDACION REDEBAN 2025'!$B$6,'BASE LIQUIDACION REDEBAN 2025'!$C$5)))))))</f>
        <v>65960.072302</v>
      </c>
      <c r="AL213" s="97">
        <f>IF(OR(Q213="SOPORTE_TELEFÓNICO",Q213="ENVÍO"),0,IF(AF213="TIPO I",'BASE LIQUIDACION REDEBAN 2025'!$B$10,IF(AF213="TIPO II",'BASE LIQUIDACION REDEBAN 2025'!$B$11,IF(AF213="TIPO III",'BASE LIQUIDACION REDEBAN 2025'!$B$12,'BASE LIQUIDACION REDEBAN 2025'!$B$13))))</f>
        <v>75096.394270399993</v>
      </c>
      <c r="AM213" s="97">
        <f t="shared" si="3"/>
        <v>65960.072302</v>
      </c>
    </row>
    <row r="214" spans="1:39" s="85" customFormat="1" ht="13.15">
      <c r="A214" s="171" t="s">
        <v>98</v>
      </c>
      <c r="B214" s="10" t="str">
        <f>VLOOKUP(A214,'CENTRO DE COSTOS'!A:D,4,FALSE)</f>
        <v>MIGUEL JULIÁN HERNÁNDEZ GUARÍN</v>
      </c>
      <c r="C214" s="10" t="str">
        <f>VLOOKUP(A214,'CENTRO DE COSTOS'!A:D,2,FALSE)</f>
        <v>0004-0008</v>
      </c>
      <c r="D214" s="171">
        <v>15176</v>
      </c>
      <c r="E214" s="171">
        <v>2260298</v>
      </c>
      <c r="F214" s="171">
        <v>46397</v>
      </c>
      <c r="G214" s="171" t="s">
        <v>371</v>
      </c>
      <c r="H214" s="171" t="s">
        <v>1160</v>
      </c>
      <c r="I214" s="171" t="s">
        <v>4465</v>
      </c>
      <c r="J214" s="10" t="s">
        <v>167</v>
      </c>
      <c r="K214" s="171">
        <v>2260298</v>
      </c>
      <c r="L214" s="171" t="s">
        <v>4466</v>
      </c>
      <c r="M214" s="172">
        <v>45813.599999999999</v>
      </c>
      <c r="N214" s="172">
        <v>45814.48946759259</v>
      </c>
      <c r="O214" s="171" t="s">
        <v>3171</v>
      </c>
      <c r="P214" s="171" t="s">
        <v>3172</v>
      </c>
      <c r="Q214" s="171" t="s">
        <v>177</v>
      </c>
      <c r="R214" s="72" t="s">
        <v>4467</v>
      </c>
      <c r="S214" s="178" t="s">
        <v>3174</v>
      </c>
      <c r="T214" s="187" t="s">
        <v>3190</v>
      </c>
      <c r="U214" s="187" t="s">
        <v>3213</v>
      </c>
      <c r="V214" s="187" t="s">
        <v>3192</v>
      </c>
      <c r="W214" s="187" t="s">
        <v>3185</v>
      </c>
      <c r="X214" s="187">
        <v>0</v>
      </c>
      <c r="Y214" s="187">
        <v>0</v>
      </c>
      <c r="Z214" s="187">
        <v>0</v>
      </c>
      <c r="AA214" s="187">
        <v>0</v>
      </c>
      <c r="AB214" s="200">
        <v>0</v>
      </c>
      <c r="AC214" s="72">
        <v>0</v>
      </c>
      <c r="AD214" s="72">
        <v>0</v>
      </c>
      <c r="AE214" s="72">
        <v>0</v>
      </c>
      <c r="AF214" s="171" t="s">
        <v>30</v>
      </c>
      <c r="AG214" s="171" t="s">
        <v>189</v>
      </c>
      <c r="AH214" s="171">
        <v>1</v>
      </c>
      <c r="AI214" s="171">
        <v>0</v>
      </c>
      <c r="AJ214" s="72" t="s">
        <v>1354</v>
      </c>
      <c r="AK214" s="97">
        <f>IF(Q214="SOPORTE_TELEFÓNICO",'BASE LIQUIDACION REDEBAN 2025'!$B$19,IF(Q214="ENVÍO",'BASE LIQUIDACION REDEBAN 2025'!$C$2,IF(AF214="TIPO I",'BASE LIQUIDACION REDEBAN 2025'!$C$2,IF(AF214="TIPO II",'BASE LIQUIDACION REDEBAN 2025'!$C$3,IF(AF214="TIPO III",'BASE LIQUIDACION REDEBAN 2025'!$C$4,IF(AF214="TIPO IV",'BASE LIQUIDACION REDEBAN 2025'!$C$5,IF(AG214="AEREO",'BASE LIQUIDACION REDEBAN 2025'!$B$6,'BASE LIQUIDACION REDEBAN 2025'!$C$5)))))))</f>
        <v>275728.78077800001</v>
      </c>
      <c r="AL214" s="97">
        <f>IF(OR(Q214="SOPORTE_TELEFÓNICO",Q214="ENVÍO"),0,IF(AF214="TIPO I",'BASE LIQUIDACION REDEBAN 2025'!$B$10,IF(AF214="TIPO II",'BASE LIQUIDACION REDEBAN 2025'!$B$11,IF(AF214="TIPO III",'BASE LIQUIDACION REDEBAN 2025'!$B$12,'BASE LIQUIDACION REDEBAN 2025'!$B$13))))</f>
        <v>196536.5258152</v>
      </c>
      <c r="AM214" s="97">
        <f t="shared" si="3"/>
        <v>275728.78077800001</v>
      </c>
    </row>
    <row r="215" spans="1:39" s="85" customFormat="1" ht="13.15">
      <c r="A215" s="171" t="s">
        <v>100</v>
      </c>
      <c r="B215" s="10" t="str">
        <f>VLOOKUP(A215,'CENTRO DE COSTOS'!A:D,4,FALSE)</f>
        <v>KEVIN ALEXIS CORZO BUSTOS</v>
      </c>
      <c r="C215" s="10" t="str">
        <f>VLOOKUP(A215,'CENTRO DE COSTOS'!A:D,2,FALSE)</f>
        <v>0004-0007</v>
      </c>
      <c r="D215" s="171">
        <v>85440</v>
      </c>
      <c r="E215" s="171">
        <v>2259101</v>
      </c>
      <c r="F215" s="171">
        <v>25224</v>
      </c>
      <c r="G215" s="171" t="s">
        <v>1934</v>
      </c>
      <c r="H215" s="171" t="s">
        <v>4468</v>
      </c>
      <c r="I215" s="171" t="s">
        <v>4469</v>
      </c>
      <c r="J215" s="10" t="s">
        <v>167</v>
      </c>
      <c r="K215" s="171">
        <v>2259101</v>
      </c>
      <c r="L215" s="171" t="s">
        <v>4470</v>
      </c>
      <c r="M215" s="172">
        <v>45813.467361111114</v>
      </c>
      <c r="N215" s="172">
        <v>45814.495428240742</v>
      </c>
      <c r="O215" s="171" t="s">
        <v>3171</v>
      </c>
      <c r="P215" s="171" t="s">
        <v>3172</v>
      </c>
      <c r="Q215" s="171" t="s">
        <v>177</v>
      </c>
      <c r="R215" s="72" t="s">
        <v>4471</v>
      </c>
      <c r="S215" s="178" t="s">
        <v>3174</v>
      </c>
      <c r="T215" s="187" t="s">
        <v>3190</v>
      </c>
      <c r="U215" s="187" t="s">
        <v>3213</v>
      </c>
      <c r="V215" s="187" t="s">
        <v>3314</v>
      </c>
      <c r="W215" s="187" t="s">
        <v>3215</v>
      </c>
      <c r="X215" s="187" t="s">
        <v>3315</v>
      </c>
      <c r="Y215" s="187">
        <v>0</v>
      </c>
      <c r="Z215" s="187">
        <v>0</v>
      </c>
      <c r="AA215" s="187">
        <v>0</v>
      </c>
      <c r="AB215" s="200" t="s">
        <v>4472</v>
      </c>
      <c r="AC215" s="72" t="s">
        <v>4473</v>
      </c>
      <c r="AD215" s="72" t="s">
        <v>4474</v>
      </c>
      <c r="AE215" s="72" t="s">
        <v>4475</v>
      </c>
      <c r="AF215" s="171" t="s">
        <v>30</v>
      </c>
      <c r="AG215" s="171" t="s">
        <v>189</v>
      </c>
      <c r="AH215" s="171">
        <v>1</v>
      </c>
      <c r="AI215" s="171">
        <v>0</v>
      </c>
      <c r="AJ215" s="72" t="s">
        <v>196</v>
      </c>
      <c r="AK215" s="97">
        <f>IF(Q215="SOPORTE_TELEFÓNICO",'BASE LIQUIDACION REDEBAN 2025'!$B$19,IF(Q215="ENVÍO",'BASE LIQUIDACION REDEBAN 2025'!$C$2,IF(AF215="TIPO I",'BASE LIQUIDACION REDEBAN 2025'!$C$2,IF(AF215="TIPO II",'BASE LIQUIDACION REDEBAN 2025'!$C$3,IF(AF215="TIPO III",'BASE LIQUIDACION REDEBAN 2025'!$C$4,IF(AF215="TIPO IV",'BASE LIQUIDACION REDEBAN 2025'!$C$5,IF(AG215="AEREO",'BASE LIQUIDACION REDEBAN 2025'!$B$6,'BASE LIQUIDACION REDEBAN 2025'!$C$5)))))))</f>
        <v>275728.78077800001</v>
      </c>
      <c r="AL215" s="97">
        <f>IF(OR(Q215="SOPORTE_TELEFÓNICO",Q215="ENVÍO"),0,IF(AF215="TIPO I",'BASE LIQUIDACION REDEBAN 2025'!$B$10,IF(AF215="TIPO II",'BASE LIQUIDACION REDEBAN 2025'!$B$11,IF(AF215="TIPO III",'BASE LIQUIDACION REDEBAN 2025'!$B$12,'BASE LIQUIDACION REDEBAN 2025'!$B$13))))</f>
        <v>196536.5258152</v>
      </c>
      <c r="AM215" s="97">
        <f t="shared" si="3"/>
        <v>275728.78077800001</v>
      </c>
    </row>
    <row r="216" spans="1:39" s="85" customFormat="1" ht="13.15">
      <c r="A216" s="171" t="s">
        <v>76</v>
      </c>
      <c r="B216" s="10" t="str">
        <f>VLOOKUP(A216,'CENTRO DE COSTOS'!A:D,4,FALSE)</f>
        <v>DIEGO FERNANDO HENAO CARDONA</v>
      </c>
      <c r="C216" s="10" t="str">
        <f>VLOOKUP(A216,'CENTRO DE COSTOS'!A:D,2,FALSE)</f>
        <v>0004-0003</v>
      </c>
      <c r="D216" s="171">
        <v>76233</v>
      </c>
      <c r="E216" s="171">
        <v>2261400</v>
      </c>
      <c r="F216" s="171">
        <v>13671</v>
      </c>
      <c r="G216" s="171" t="s">
        <v>230</v>
      </c>
      <c r="H216" s="171" t="s">
        <v>1239</v>
      </c>
      <c r="I216" s="171" t="s">
        <v>4476</v>
      </c>
      <c r="J216" s="10" t="s">
        <v>167</v>
      </c>
      <c r="K216" s="171">
        <v>2261400</v>
      </c>
      <c r="L216" s="171" t="s">
        <v>4477</v>
      </c>
      <c r="M216" s="172">
        <v>45813.661111111112</v>
      </c>
      <c r="N216" s="172">
        <v>45814.499918981484</v>
      </c>
      <c r="O216" s="171" t="s">
        <v>3171</v>
      </c>
      <c r="P216" s="171" t="s">
        <v>3172</v>
      </c>
      <c r="Q216" s="171" t="s">
        <v>177</v>
      </c>
      <c r="R216" s="72" t="s">
        <v>4478</v>
      </c>
      <c r="S216" s="178" t="s">
        <v>3174</v>
      </c>
      <c r="T216" s="187" t="s">
        <v>3190</v>
      </c>
      <c r="U216" s="187" t="s">
        <v>3191</v>
      </c>
      <c r="V216" s="187" t="s">
        <v>3235</v>
      </c>
      <c r="W216" s="187" t="s">
        <v>3185</v>
      </c>
      <c r="X216" s="187">
        <v>0</v>
      </c>
      <c r="Y216" s="187">
        <v>0</v>
      </c>
      <c r="Z216" s="187">
        <v>0</v>
      </c>
      <c r="AA216" s="187">
        <v>0</v>
      </c>
      <c r="AB216" s="200">
        <v>0</v>
      </c>
      <c r="AC216" s="72" t="s">
        <v>4479</v>
      </c>
      <c r="AD216" s="72">
        <v>0</v>
      </c>
      <c r="AE216" s="72">
        <v>0</v>
      </c>
      <c r="AF216" s="171" t="s">
        <v>28</v>
      </c>
      <c r="AG216" s="171" t="s">
        <v>189</v>
      </c>
      <c r="AH216" s="171">
        <v>1</v>
      </c>
      <c r="AI216" s="171">
        <v>0</v>
      </c>
      <c r="AJ216" s="72" t="s">
        <v>1025</v>
      </c>
      <c r="AK216" s="97">
        <f>IF(Q216="SOPORTE_TELEFÓNICO",'BASE LIQUIDACION REDEBAN 2025'!$B$19,IF(Q216="ENVÍO",'BASE LIQUIDACION REDEBAN 2025'!$C$2,IF(AF216="TIPO I",'BASE LIQUIDACION REDEBAN 2025'!$C$2,IF(AF216="TIPO II",'BASE LIQUIDACION REDEBAN 2025'!$C$3,IF(AF216="TIPO III",'BASE LIQUIDACION REDEBAN 2025'!$C$4,IF(AF216="TIPO IV",'BASE LIQUIDACION REDEBAN 2025'!$C$5,IF(AG216="AEREO",'BASE LIQUIDACION REDEBAN 2025'!$B$6,'BASE LIQUIDACION REDEBAN 2025'!$C$5)))))))</f>
        <v>144967.87232000002</v>
      </c>
      <c r="AL216" s="97">
        <f>IF(OR(Q216="SOPORTE_TELEFÓNICO",Q216="ENVÍO"),0,IF(AF216="TIPO I",'BASE LIQUIDACION REDEBAN 2025'!$B$10,IF(AF216="TIPO II",'BASE LIQUIDACION REDEBAN 2025'!$B$11,IF(AF216="TIPO III",'BASE LIQUIDACION REDEBAN 2025'!$B$12,'BASE LIQUIDACION REDEBAN 2025'!$B$13))))</f>
        <v>140395.6348884</v>
      </c>
      <c r="AM216" s="97">
        <f t="shared" si="3"/>
        <v>144967.87232000002</v>
      </c>
    </row>
    <row r="217" spans="1:39" s="85" customFormat="1" ht="13.15">
      <c r="A217" s="171" t="s">
        <v>76</v>
      </c>
      <c r="B217" s="10" t="str">
        <f>VLOOKUP(A217,'CENTRO DE COSTOS'!A:D,4,FALSE)</f>
        <v>DIEGO FERNANDO HENAO CARDONA</v>
      </c>
      <c r="C217" s="10" t="str">
        <f>VLOOKUP(A217,'CENTRO DE COSTOS'!A:D,2,FALSE)</f>
        <v>0004-0003</v>
      </c>
      <c r="D217" s="171">
        <v>76001</v>
      </c>
      <c r="E217" s="171">
        <v>2260932</v>
      </c>
      <c r="F217" s="171">
        <v>23594</v>
      </c>
      <c r="G217" s="171" t="s">
        <v>230</v>
      </c>
      <c r="H217" s="171" t="s">
        <v>76</v>
      </c>
      <c r="I217" s="171" t="s">
        <v>1021</v>
      </c>
      <c r="J217" s="10" t="s">
        <v>167</v>
      </c>
      <c r="K217" s="171">
        <v>2260932</v>
      </c>
      <c r="L217" s="171" t="s">
        <v>4480</v>
      </c>
      <c r="M217" s="172">
        <v>45813.627083333333</v>
      </c>
      <c r="N217" s="172">
        <v>45814.503738425927</v>
      </c>
      <c r="O217" s="171" t="s">
        <v>3171</v>
      </c>
      <c r="P217" s="171" t="s">
        <v>3172</v>
      </c>
      <c r="Q217" s="171" t="s">
        <v>177</v>
      </c>
      <c r="R217" s="72" t="s">
        <v>4481</v>
      </c>
      <c r="S217" s="178" t="s">
        <v>3174</v>
      </c>
      <c r="T217" s="187" t="s">
        <v>3190</v>
      </c>
      <c r="U217" s="187" t="s">
        <v>3357</v>
      </c>
      <c r="V217" s="187" t="s">
        <v>3192</v>
      </c>
      <c r="W217" s="187" t="s">
        <v>3215</v>
      </c>
      <c r="X217" s="187" t="s">
        <v>3503</v>
      </c>
      <c r="Y217" s="187">
        <v>0</v>
      </c>
      <c r="Z217" s="187">
        <v>0</v>
      </c>
      <c r="AA217" s="187">
        <v>0</v>
      </c>
      <c r="AB217" s="200" t="s">
        <v>4482</v>
      </c>
      <c r="AC217" s="72" t="s">
        <v>4483</v>
      </c>
      <c r="AD217" s="72" t="s">
        <v>4484</v>
      </c>
      <c r="AE217" s="72" t="s">
        <v>4485</v>
      </c>
      <c r="AF217" s="171" t="s">
        <v>25</v>
      </c>
      <c r="AG217" s="171" t="s">
        <v>189</v>
      </c>
      <c r="AH217" s="171">
        <v>1</v>
      </c>
      <c r="AI217" s="171">
        <v>0</v>
      </c>
      <c r="AJ217" s="72" t="s">
        <v>2428</v>
      </c>
      <c r="AK217" s="97">
        <f>IF(Q217="SOPORTE_TELEFÓNICO",'BASE LIQUIDACION REDEBAN 2025'!$B$19,IF(Q217="ENVÍO",'BASE LIQUIDACION REDEBAN 2025'!$C$2,IF(AF217="TIPO I",'BASE LIQUIDACION REDEBAN 2025'!$C$2,IF(AF217="TIPO II",'BASE LIQUIDACION REDEBAN 2025'!$C$3,IF(AF217="TIPO III",'BASE LIQUIDACION REDEBAN 2025'!$C$4,IF(AF217="TIPO IV",'BASE LIQUIDACION REDEBAN 2025'!$C$5,IF(AG217="AEREO",'BASE LIQUIDACION REDEBAN 2025'!$B$6,'BASE LIQUIDACION REDEBAN 2025'!$C$5)))))))</f>
        <v>65960.072302</v>
      </c>
      <c r="AL217" s="97">
        <f>IF(OR(Q217="SOPORTE_TELEFÓNICO",Q217="ENVÍO"),0,IF(AF217="TIPO I",'BASE LIQUIDACION REDEBAN 2025'!$B$10,IF(AF217="TIPO II",'BASE LIQUIDACION REDEBAN 2025'!$B$11,IF(AF217="TIPO III",'BASE LIQUIDACION REDEBAN 2025'!$B$12,'BASE LIQUIDACION REDEBAN 2025'!$B$13))))</f>
        <v>75096.394270399993</v>
      </c>
      <c r="AM217" s="97">
        <f t="shared" si="3"/>
        <v>65960.072302</v>
      </c>
    </row>
    <row r="218" spans="1:39" s="85" customFormat="1" ht="13.15">
      <c r="A218" s="171" t="s">
        <v>64</v>
      </c>
      <c r="B218" s="10" t="str">
        <f>VLOOKUP(A218,'CENTRO DE COSTOS'!A:D,4,FALSE)</f>
        <v>JOSE MAURICIO HERNANDEZ ROJAS</v>
      </c>
      <c r="C218" s="10" t="str">
        <f>VLOOKUP(A218,'CENTRO DE COSTOS'!A:D,2,FALSE)</f>
        <v>0004-0001</v>
      </c>
      <c r="D218" s="171">
        <v>8001</v>
      </c>
      <c r="E218" s="171">
        <v>2262514</v>
      </c>
      <c r="F218" s="171">
        <v>62035</v>
      </c>
      <c r="G218" s="171" t="s">
        <v>277</v>
      </c>
      <c r="H218" s="171" t="s">
        <v>64</v>
      </c>
      <c r="I218" s="171" t="s">
        <v>4486</v>
      </c>
      <c r="J218" s="10" t="s">
        <v>167</v>
      </c>
      <c r="K218" s="171">
        <v>2262514</v>
      </c>
      <c r="L218" s="171" t="s">
        <v>4487</v>
      </c>
      <c r="M218" s="172">
        <v>45814.333333333336</v>
      </c>
      <c r="N218" s="172">
        <v>45814.51284722222</v>
      </c>
      <c r="O218" s="171" t="s">
        <v>3171</v>
      </c>
      <c r="P218" s="171" t="s">
        <v>3172</v>
      </c>
      <c r="Q218" s="171" t="s">
        <v>177</v>
      </c>
      <c r="R218" s="72" t="s">
        <v>4488</v>
      </c>
      <c r="S218" s="178" t="s">
        <v>3174</v>
      </c>
      <c r="T218" s="187" t="s">
        <v>3190</v>
      </c>
      <c r="U218" s="187" t="s">
        <v>3855</v>
      </c>
      <c r="V218" s="187" t="s">
        <v>3192</v>
      </c>
      <c r="W218" s="187" t="s">
        <v>3215</v>
      </c>
      <c r="X218" s="187" t="s">
        <v>4037</v>
      </c>
      <c r="Y218" s="187" t="s">
        <v>3425</v>
      </c>
      <c r="Z218" s="187">
        <v>0</v>
      </c>
      <c r="AA218" s="187">
        <v>0</v>
      </c>
      <c r="AB218" s="200">
        <v>0</v>
      </c>
      <c r="AC218" s="72" t="s">
        <v>4489</v>
      </c>
      <c r="AD218" s="72" t="s">
        <v>4490</v>
      </c>
      <c r="AE218" s="72" t="s">
        <v>4491</v>
      </c>
      <c r="AF218" s="171" t="s">
        <v>25</v>
      </c>
      <c r="AG218" s="171" t="s">
        <v>189</v>
      </c>
      <c r="AH218" s="171">
        <v>1</v>
      </c>
      <c r="AI218" s="171">
        <v>0</v>
      </c>
      <c r="AJ218" s="72" t="s">
        <v>1788</v>
      </c>
      <c r="AK218" s="97">
        <f>IF(Q218="SOPORTE_TELEFÓNICO",'BASE LIQUIDACION REDEBAN 2025'!$B$19,IF(Q218="ENVÍO",'BASE LIQUIDACION REDEBAN 2025'!$C$2,IF(AF218="TIPO I",'BASE LIQUIDACION REDEBAN 2025'!$C$2,IF(AF218="TIPO II",'BASE LIQUIDACION REDEBAN 2025'!$C$3,IF(AF218="TIPO III",'BASE LIQUIDACION REDEBAN 2025'!$C$4,IF(AF218="TIPO IV",'BASE LIQUIDACION REDEBAN 2025'!$C$5,IF(AG218="AEREO",'BASE LIQUIDACION REDEBAN 2025'!$B$6,'BASE LIQUIDACION REDEBAN 2025'!$C$5)))))))</f>
        <v>65960.072302</v>
      </c>
      <c r="AL218" s="97">
        <f>IF(OR(Q218="SOPORTE_TELEFÓNICO",Q218="ENVÍO"),0,IF(AF218="TIPO I",'BASE LIQUIDACION REDEBAN 2025'!$B$10,IF(AF218="TIPO II",'BASE LIQUIDACION REDEBAN 2025'!$B$11,IF(AF218="TIPO III",'BASE LIQUIDACION REDEBAN 2025'!$B$12,'BASE LIQUIDACION REDEBAN 2025'!$B$13))))</f>
        <v>75096.394270399993</v>
      </c>
      <c r="AM218" s="97">
        <f t="shared" si="3"/>
        <v>65960.072302</v>
      </c>
    </row>
    <row r="219" spans="1:39" s="85" customFormat="1" ht="13.15">
      <c r="A219" s="171" t="s">
        <v>80</v>
      </c>
      <c r="B219" s="10" t="str">
        <f>VLOOKUP(A219,'CENTRO DE COSTOS'!A:D,4,FALSE)</f>
        <v>JOSE MAURICIO HERNANDEZ ROJAS</v>
      </c>
      <c r="C219" s="10" t="str">
        <f>VLOOKUP(A219,'CENTRO DE COSTOS'!A:D,2,FALSE)</f>
        <v>0004-0001</v>
      </c>
      <c r="D219" s="171">
        <v>13654</v>
      </c>
      <c r="E219" s="171">
        <v>2261164</v>
      </c>
      <c r="F219" s="171">
        <v>39726</v>
      </c>
      <c r="G219" s="171" t="s">
        <v>364</v>
      </c>
      <c r="H219" s="171" t="s">
        <v>4492</v>
      </c>
      <c r="I219" s="171" t="s">
        <v>4493</v>
      </c>
      <c r="J219" s="10" t="s">
        <v>167</v>
      </c>
      <c r="K219" s="171">
        <v>2261164</v>
      </c>
      <c r="L219" s="171" t="s">
        <v>4494</v>
      </c>
      <c r="M219" s="172">
        <v>45813.652777777781</v>
      </c>
      <c r="N219" s="172">
        <v>45814.515983796293</v>
      </c>
      <c r="O219" s="171" t="s">
        <v>3171</v>
      </c>
      <c r="P219" s="171" t="s">
        <v>3172</v>
      </c>
      <c r="Q219" s="171" t="s">
        <v>177</v>
      </c>
      <c r="R219" s="72" t="s">
        <v>4495</v>
      </c>
      <c r="S219" s="178" t="s">
        <v>3174</v>
      </c>
      <c r="T219" s="187" t="s">
        <v>3190</v>
      </c>
      <c r="U219" s="187" t="s">
        <v>3284</v>
      </c>
      <c r="V219" s="187" t="s">
        <v>3284</v>
      </c>
      <c r="W219" s="187" t="s">
        <v>3215</v>
      </c>
      <c r="X219" s="187" t="s">
        <v>3267</v>
      </c>
      <c r="Y219" s="187">
        <v>0</v>
      </c>
      <c r="Z219" s="187">
        <v>0</v>
      </c>
      <c r="AA219" s="187">
        <v>0</v>
      </c>
      <c r="AB219" s="200" t="s">
        <v>3636</v>
      </c>
      <c r="AC219" s="72" t="s">
        <v>4496</v>
      </c>
      <c r="AD219" s="72">
        <v>1058013</v>
      </c>
      <c r="AE219" s="72" t="s">
        <v>4497</v>
      </c>
      <c r="AF219" s="171" t="s">
        <v>30</v>
      </c>
      <c r="AG219" s="171" t="s">
        <v>189</v>
      </c>
      <c r="AH219" s="171">
        <v>1</v>
      </c>
      <c r="AI219" s="171">
        <v>0</v>
      </c>
      <c r="AJ219" s="72" t="s">
        <v>1180</v>
      </c>
      <c r="AK219" s="97">
        <f>IF(Q219="SOPORTE_TELEFÓNICO",'BASE LIQUIDACION REDEBAN 2025'!$B$19,IF(Q219="ENVÍO",'BASE LIQUIDACION REDEBAN 2025'!$C$2,IF(AF219="TIPO I",'BASE LIQUIDACION REDEBAN 2025'!$C$2,IF(AF219="TIPO II",'BASE LIQUIDACION REDEBAN 2025'!$C$3,IF(AF219="TIPO III",'BASE LIQUIDACION REDEBAN 2025'!$C$4,IF(AF219="TIPO IV",'BASE LIQUIDACION REDEBAN 2025'!$C$5,IF(AG219="AEREO",'BASE LIQUIDACION REDEBAN 2025'!$B$6,'BASE LIQUIDACION REDEBAN 2025'!$C$5)))))))</f>
        <v>275728.78077800001</v>
      </c>
      <c r="AL219" s="97">
        <f>IF(OR(Q219="SOPORTE_TELEFÓNICO",Q219="ENVÍO"),0,IF(AF219="TIPO I",'BASE LIQUIDACION REDEBAN 2025'!$B$10,IF(AF219="TIPO II",'BASE LIQUIDACION REDEBAN 2025'!$B$11,IF(AF219="TIPO III",'BASE LIQUIDACION REDEBAN 2025'!$B$12,'BASE LIQUIDACION REDEBAN 2025'!$B$13))))</f>
        <v>196536.5258152</v>
      </c>
      <c r="AM219" s="97">
        <f t="shared" si="3"/>
        <v>275728.78077800001</v>
      </c>
    </row>
    <row r="220" spans="1:39" s="85" customFormat="1" ht="13.15">
      <c r="A220" s="171" t="s">
        <v>99</v>
      </c>
      <c r="B220" s="10" t="str">
        <f>VLOOKUP(A220,'CENTRO DE COSTOS'!A:D,4,FALSE)</f>
        <v>JOSE MAURICIO HERNANDEZ ROJAS</v>
      </c>
      <c r="C220" s="10" t="str">
        <f>VLOOKUP(A220,'CENTRO DE COSTOS'!A:D,2,FALSE)</f>
        <v>0004-0001</v>
      </c>
      <c r="D220" s="171">
        <v>20250</v>
      </c>
      <c r="E220" s="171">
        <v>2230201</v>
      </c>
      <c r="F220" s="171">
        <v>40519</v>
      </c>
      <c r="G220" s="171" t="s">
        <v>269</v>
      </c>
      <c r="H220" s="171" t="s">
        <v>677</v>
      </c>
      <c r="I220" s="171" t="s">
        <v>4498</v>
      </c>
      <c r="J220" s="10" t="s">
        <v>167</v>
      </c>
      <c r="K220" s="171">
        <v>2230201</v>
      </c>
      <c r="L220" s="171" t="s">
        <v>4499</v>
      </c>
      <c r="M220" s="172">
        <v>45806.526388888888</v>
      </c>
      <c r="N220" s="172">
        <v>45814.523125</v>
      </c>
      <c r="O220" s="171" t="s">
        <v>3171</v>
      </c>
      <c r="P220" s="171" t="s">
        <v>3172</v>
      </c>
      <c r="Q220" s="171" t="s">
        <v>177</v>
      </c>
      <c r="R220" s="72" t="s">
        <v>4500</v>
      </c>
      <c r="S220" s="178" t="s">
        <v>3174</v>
      </c>
      <c r="T220" s="187" t="s">
        <v>3190</v>
      </c>
      <c r="U220" s="187" t="s">
        <v>3331</v>
      </c>
      <c r="V220" s="187" t="s">
        <v>3192</v>
      </c>
      <c r="W220" s="187" t="s">
        <v>3215</v>
      </c>
      <c r="X220" s="187">
        <v>0</v>
      </c>
      <c r="Y220" s="187">
        <v>0</v>
      </c>
      <c r="Z220" s="187">
        <v>0</v>
      </c>
      <c r="AA220" s="187" t="s">
        <v>4501</v>
      </c>
      <c r="AB220" s="200" t="s">
        <v>4502</v>
      </c>
      <c r="AC220" s="72" t="s">
        <v>4503</v>
      </c>
      <c r="AD220" s="72" t="s">
        <v>4504</v>
      </c>
      <c r="AE220" s="72" t="s">
        <v>4505</v>
      </c>
      <c r="AF220" s="171" t="s">
        <v>30</v>
      </c>
      <c r="AG220" s="171" t="s">
        <v>189</v>
      </c>
      <c r="AH220" s="171">
        <v>1</v>
      </c>
      <c r="AI220" s="171">
        <v>0</v>
      </c>
      <c r="AJ220" s="72" t="s">
        <v>506</v>
      </c>
      <c r="AK220" s="97">
        <f>IF(Q220="SOPORTE_TELEFÓNICO",'BASE LIQUIDACION REDEBAN 2025'!$B$19,IF(Q220="ENVÍO",'BASE LIQUIDACION REDEBAN 2025'!$C$2,IF(AF220="TIPO I",'BASE LIQUIDACION REDEBAN 2025'!$C$2,IF(AF220="TIPO II",'BASE LIQUIDACION REDEBAN 2025'!$C$3,IF(AF220="TIPO III",'BASE LIQUIDACION REDEBAN 2025'!$C$4,IF(AF220="TIPO IV",'BASE LIQUIDACION REDEBAN 2025'!$C$5,IF(AG220="AEREO",'BASE LIQUIDACION REDEBAN 2025'!$B$6,'BASE LIQUIDACION REDEBAN 2025'!$C$5)))))))</f>
        <v>275728.78077800001</v>
      </c>
      <c r="AL220" s="97">
        <f>IF(OR(Q220="SOPORTE_TELEFÓNICO",Q220="ENVÍO"),0,IF(AF220="TIPO I",'BASE LIQUIDACION REDEBAN 2025'!$B$10,IF(AF220="TIPO II",'BASE LIQUIDACION REDEBAN 2025'!$B$11,IF(AF220="TIPO III",'BASE LIQUIDACION REDEBAN 2025'!$B$12,'BASE LIQUIDACION REDEBAN 2025'!$B$13))))</f>
        <v>196536.5258152</v>
      </c>
      <c r="AM220" s="97">
        <f t="shared" si="3"/>
        <v>275728.78077800001</v>
      </c>
    </row>
    <row r="221" spans="1:39" s="85" customFormat="1" ht="13.15">
      <c r="A221" s="171" t="s">
        <v>90</v>
      </c>
      <c r="B221" s="10" t="str">
        <f>VLOOKUP(A221,'CENTRO DE COSTOS'!A:D,4,FALSE)</f>
        <v>JUAN SEBASTIÁN RÍOS CASTRILLÓN</v>
      </c>
      <c r="C221" s="10" t="str">
        <f>VLOOKUP(A221,'CENTRO DE COSTOS'!A:D,2,FALSE)</f>
        <v>0004-0005</v>
      </c>
      <c r="D221" s="171">
        <v>5001</v>
      </c>
      <c r="E221" s="171">
        <v>2264233</v>
      </c>
      <c r="F221" s="171">
        <v>29623</v>
      </c>
      <c r="G221" s="171" t="s">
        <v>290</v>
      </c>
      <c r="H221" s="171" t="s">
        <v>90</v>
      </c>
      <c r="I221" s="171" t="s">
        <v>3257</v>
      </c>
      <c r="J221" s="10" t="s">
        <v>167</v>
      </c>
      <c r="K221" s="171">
        <v>2264233</v>
      </c>
      <c r="L221" s="171" t="s">
        <v>4506</v>
      </c>
      <c r="M221" s="172">
        <v>45814.422222222223</v>
      </c>
      <c r="N221" s="172">
        <v>45814.525671296295</v>
      </c>
      <c r="O221" s="171" t="s">
        <v>3171</v>
      </c>
      <c r="P221" s="171" t="s">
        <v>3172</v>
      </c>
      <c r="Q221" s="171" t="s">
        <v>177</v>
      </c>
      <c r="R221" s="72" t="s">
        <v>4507</v>
      </c>
      <c r="S221" s="178" t="s">
        <v>3174</v>
      </c>
      <c r="T221" s="187" t="s">
        <v>3190</v>
      </c>
      <c r="U221" s="187" t="s">
        <v>3197</v>
      </c>
      <c r="V221" s="187" t="s">
        <v>3753</v>
      </c>
      <c r="W221" s="187" t="s">
        <v>3215</v>
      </c>
      <c r="X221" s="187">
        <v>0</v>
      </c>
      <c r="Y221" s="187" t="s">
        <v>4508</v>
      </c>
      <c r="Z221" s="187">
        <v>0</v>
      </c>
      <c r="AA221" s="187">
        <v>0</v>
      </c>
      <c r="AB221" s="200" t="s">
        <v>3278</v>
      </c>
      <c r="AC221" s="72" t="s">
        <v>4509</v>
      </c>
      <c r="AD221" s="72" t="s">
        <v>4510</v>
      </c>
      <c r="AE221" s="72" t="s">
        <v>4511</v>
      </c>
      <c r="AF221" s="171" t="s">
        <v>25</v>
      </c>
      <c r="AG221" s="171" t="s">
        <v>189</v>
      </c>
      <c r="AH221" s="171">
        <v>1</v>
      </c>
      <c r="AI221" s="171">
        <v>0</v>
      </c>
      <c r="AJ221" s="72" t="s">
        <v>419</v>
      </c>
      <c r="AK221" s="97">
        <f>IF(Q221="SOPORTE_TELEFÓNICO",'BASE LIQUIDACION REDEBAN 2025'!$B$19,IF(Q221="ENVÍO",'BASE LIQUIDACION REDEBAN 2025'!$C$2,IF(AF221="TIPO I",'BASE LIQUIDACION REDEBAN 2025'!$C$2,IF(AF221="TIPO II",'BASE LIQUIDACION REDEBAN 2025'!$C$3,IF(AF221="TIPO III",'BASE LIQUIDACION REDEBAN 2025'!$C$4,IF(AF221="TIPO IV",'BASE LIQUIDACION REDEBAN 2025'!$C$5,IF(AG221="AEREO",'BASE LIQUIDACION REDEBAN 2025'!$B$6,'BASE LIQUIDACION REDEBAN 2025'!$C$5)))))))</f>
        <v>65960.072302</v>
      </c>
      <c r="AL221" s="97">
        <f>IF(OR(Q221="SOPORTE_TELEFÓNICO",Q221="ENVÍO"),0,IF(AF221="TIPO I",'BASE LIQUIDACION REDEBAN 2025'!$B$10,IF(AF221="TIPO II",'BASE LIQUIDACION REDEBAN 2025'!$B$11,IF(AF221="TIPO III",'BASE LIQUIDACION REDEBAN 2025'!$B$12,'BASE LIQUIDACION REDEBAN 2025'!$B$13))))</f>
        <v>75096.394270399993</v>
      </c>
      <c r="AM221" s="97">
        <f t="shared" si="3"/>
        <v>65960.072302</v>
      </c>
    </row>
    <row r="222" spans="1:39" s="85" customFormat="1" ht="13.15">
      <c r="A222" s="171" t="s">
        <v>68</v>
      </c>
      <c r="B222" s="10" t="str">
        <f>VLOOKUP(A222,'CENTRO DE COSTOS'!A:D,4,FALSE)</f>
        <v>WILLIAM ASDRUBAL ROZO ROZO</v>
      </c>
      <c r="C222" s="10" t="str">
        <f>VLOOKUP(A222,'CENTRO DE COSTOS'!A:D,2,FALSE)</f>
        <v>0004-0004</v>
      </c>
      <c r="D222" s="171">
        <v>25740</v>
      </c>
      <c r="E222" s="171">
        <v>2259492</v>
      </c>
      <c r="F222" s="171">
        <v>59141</v>
      </c>
      <c r="G222" s="171" t="s">
        <v>298</v>
      </c>
      <c r="H222" s="171" t="s">
        <v>4512</v>
      </c>
      <c r="I222" s="171" t="s">
        <v>4513</v>
      </c>
      <c r="J222" s="10" t="s">
        <v>167</v>
      </c>
      <c r="K222" s="171">
        <v>2259492</v>
      </c>
      <c r="L222" s="171" t="s">
        <v>4514</v>
      </c>
      <c r="M222" s="172">
        <v>45813.515277777777</v>
      </c>
      <c r="N222" s="172">
        <v>45814.531273148146</v>
      </c>
      <c r="O222" s="171" t="s">
        <v>3171</v>
      </c>
      <c r="P222" s="171" t="s">
        <v>3172</v>
      </c>
      <c r="Q222" s="171" t="s">
        <v>177</v>
      </c>
      <c r="R222" s="72" t="s">
        <v>4515</v>
      </c>
      <c r="S222" s="178" t="s">
        <v>3174</v>
      </c>
      <c r="T222" s="187" t="s">
        <v>3190</v>
      </c>
      <c r="U222" s="187" t="s">
        <v>3252</v>
      </c>
      <c r="V222" s="187" t="s">
        <v>3192</v>
      </c>
      <c r="W222" s="187" t="s">
        <v>3215</v>
      </c>
      <c r="X222" s="187" t="s">
        <v>3267</v>
      </c>
      <c r="Y222" s="187">
        <v>0</v>
      </c>
      <c r="Z222" s="187">
        <v>0</v>
      </c>
      <c r="AA222" s="187">
        <v>0</v>
      </c>
      <c r="AB222" s="200">
        <v>0</v>
      </c>
      <c r="AC222" s="72" t="s">
        <v>4516</v>
      </c>
      <c r="AD222" s="72">
        <v>1120101</v>
      </c>
      <c r="AE222" s="72">
        <v>1036287</v>
      </c>
      <c r="AF222" s="171" t="s">
        <v>28</v>
      </c>
      <c r="AG222" s="171" t="s">
        <v>189</v>
      </c>
      <c r="AH222" s="171">
        <v>1</v>
      </c>
      <c r="AI222" s="171">
        <v>0</v>
      </c>
      <c r="AJ222" s="72" t="s">
        <v>608</v>
      </c>
      <c r="AK222" s="97">
        <f>IF(Q222="SOPORTE_TELEFÓNICO",'BASE LIQUIDACION REDEBAN 2025'!$B$19,IF(Q222="ENVÍO",'BASE LIQUIDACION REDEBAN 2025'!$C$2,IF(AF222="TIPO I",'BASE LIQUIDACION REDEBAN 2025'!$C$2,IF(AF222="TIPO II",'BASE LIQUIDACION REDEBAN 2025'!$C$3,IF(AF222="TIPO III",'BASE LIQUIDACION REDEBAN 2025'!$C$4,IF(AF222="TIPO IV",'BASE LIQUIDACION REDEBAN 2025'!$C$5,IF(AG222="AEREO",'BASE LIQUIDACION REDEBAN 2025'!$B$6,'BASE LIQUIDACION REDEBAN 2025'!$C$5)))))))</f>
        <v>144967.87232000002</v>
      </c>
      <c r="AL222" s="97">
        <f>IF(OR(Q222="SOPORTE_TELEFÓNICO",Q222="ENVÍO"),0,IF(AF222="TIPO I",'BASE LIQUIDACION REDEBAN 2025'!$B$10,IF(AF222="TIPO II",'BASE LIQUIDACION REDEBAN 2025'!$B$11,IF(AF222="TIPO III",'BASE LIQUIDACION REDEBAN 2025'!$B$12,'BASE LIQUIDACION REDEBAN 2025'!$B$13))))</f>
        <v>140395.6348884</v>
      </c>
      <c r="AM222" s="97">
        <f t="shared" si="3"/>
        <v>144967.87232000002</v>
      </c>
    </row>
    <row r="223" spans="1:39" s="85" customFormat="1" ht="13.15">
      <c r="A223" s="171" t="s">
        <v>68</v>
      </c>
      <c r="B223" s="10" t="str">
        <f>VLOOKUP(A223,'CENTRO DE COSTOS'!A:D,4,FALSE)</f>
        <v>WILLIAM ASDRUBAL ROZO ROZO</v>
      </c>
      <c r="C223" s="10" t="str">
        <f>VLOOKUP(A223,'CENTRO DE COSTOS'!A:D,2,FALSE)</f>
        <v>0004-0004</v>
      </c>
      <c r="D223" s="171">
        <v>25040</v>
      </c>
      <c r="E223" s="171">
        <v>2256203</v>
      </c>
      <c r="F223" s="171">
        <v>41658</v>
      </c>
      <c r="G223" s="171" t="s">
        <v>298</v>
      </c>
      <c r="H223" s="171" t="s">
        <v>4517</v>
      </c>
      <c r="I223" s="171" t="s">
        <v>4518</v>
      </c>
      <c r="J223" s="10" t="s">
        <v>167</v>
      </c>
      <c r="K223" s="171">
        <v>2256203</v>
      </c>
      <c r="L223" s="171" t="s">
        <v>4519</v>
      </c>
      <c r="M223" s="172">
        <v>45813.333333333336</v>
      </c>
      <c r="N223" s="172">
        <v>45814.541226851848</v>
      </c>
      <c r="O223" s="171" t="s">
        <v>3171</v>
      </c>
      <c r="P223" s="171" t="s">
        <v>3172</v>
      </c>
      <c r="Q223" s="171" t="s">
        <v>177</v>
      </c>
      <c r="R223" s="72" t="s">
        <v>4520</v>
      </c>
      <c r="S223" s="178" t="s">
        <v>3174</v>
      </c>
      <c r="T223" s="187" t="s">
        <v>3190</v>
      </c>
      <c r="U223" s="187" t="s">
        <v>3252</v>
      </c>
      <c r="V223" s="187" t="s">
        <v>3192</v>
      </c>
      <c r="W223" s="187" t="s">
        <v>3215</v>
      </c>
      <c r="X223" s="187" t="s">
        <v>3401</v>
      </c>
      <c r="Y223" s="187">
        <v>0</v>
      </c>
      <c r="Z223" s="187">
        <v>0</v>
      </c>
      <c r="AA223" s="187">
        <v>0</v>
      </c>
      <c r="AB223" s="200">
        <v>0</v>
      </c>
      <c r="AC223" s="72" t="s">
        <v>4521</v>
      </c>
      <c r="AD223" s="72" t="s">
        <v>4522</v>
      </c>
      <c r="AE223" s="72" t="s">
        <v>4523</v>
      </c>
      <c r="AF223" s="171" t="s">
        <v>28</v>
      </c>
      <c r="AG223" s="171" t="s">
        <v>189</v>
      </c>
      <c r="AH223" s="171">
        <v>1</v>
      </c>
      <c r="AI223" s="171">
        <v>0</v>
      </c>
      <c r="AJ223" s="72" t="s">
        <v>397</v>
      </c>
      <c r="AK223" s="97">
        <f>IF(Q223="SOPORTE_TELEFÓNICO",'BASE LIQUIDACION REDEBAN 2025'!$B$19,IF(Q223="ENVÍO",'BASE LIQUIDACION REDEBAN 2025'!$C$2,IF(AF223="TIPO I",'BASE LIQUIDACION REDEBAN 2025'!$C$2,IF(AF223="TIPO II",'BASE LIQUIDACION REDEBAN 2025'!$C$3,IF(AF223="TIPO III",'BASE LIQUIDACION REDEBAN 2025'!$C$4,IF(AF223="TIPO IV",'BASE LIQUIDACION REDEBAN 2025'!$C$5,IF(AG223="AEREO",'BASE LIQUIDACION REDEBAN 2025'!$B$6,'BASE LIQUIDACION REDEBAN 2025'!$C$5)))))))</f>
        <v>144967.87232000002</v>
      </c>
      <c r="AL223" s="97">
        <f>IF(OR(Q223="SOPORTE_TELEFÓNICO",Q223="ENVÍO"),0,IF(AF223="TIPO I",'BASE LIQUIDACION REDEBAN 2025'!$B$10,IF(AF223="TIPO II",'BASE LIQUIDACION REDEBAN 2025'!$B$11,IF(AF223="TIPO III",'BASE LIQUIDACION REDEBAN 2025'!$B$12,'BASE LIQUIDACION REDEBAN 2025'!$B$13))))</f>
        <v>140395.6348884</v>
      </c>
      <c r="AM223" s="97">
        <f t="shared" si="3"/>
        <v>144967.87232000002</v>
      </c>
    </row>
    <row r="224" spans="1:39" s="85" customFormat="1" ht="13.15">
      <c r="A224" s="171" t="s">
        <v>68</v>
      </c>
      <c r="B224" s="10" t="str">
        <f>VLOOKUP(A224,'CENTRO DE COSTOS'!A:D,4,FALSE)</f>
        <v>WILLIAM ASDRUBAL ROZO ROZO</v>
      </c>
      <c r="C224" s="10" t="str">
        <f>VLOOKUP(A224,'CENTRO DE COSTOS'!A:D,2,FALSE)</f>
        <v>0004-0004</v>
      </c>
      <c r="D224" s="171">
        <v>94001</v>
      </c>
      <c r="E224" s="171">
        <v>2211779</v>
      </c>
      <c r="F224" s="171">
        <v>59189</v>
      </c>
      <c r="G224" s="171" t="s">
        <v>4524</v>
      </c>
      <c r="H224" s="171" t="s">
        <v>4525</v>
      </c>
      <c r="I224" s="171" t="s">
        <v>4526</v>
      </c>
      <c r="J224" s="10" t="s">
        <v>167</v>
      </c>
      <c r="K224" s="171">
        <v>2211779</v>
      </c>
      <c r="L224" s="171" t="s">
        <v>4527</v>
      </c>
      <c r="M224" s="172">
        <v>45803.498611111114</v>
      </c>
      <c r="N224" s="172">
        <v>45814.555868055555</v>
      </c>
      <c r="O224" s="171" t="s">
        <v>3171</v>
      </c>
      <c r="P224" s="171" t="s">
        <v>3172</v>
      </c>
      <c r="Q224" s="171" t="s">
        <v>177</v>
      </c>
      <c r="R224" s="72" t="s">
        <v>4528</v>
      </c>
      <c r="S224" s="178" t="s">
        <v>3174</v>
      </c>
      <c r="T224" s="187" t="s">
        <v>3190</v>
      </c>
      <c r="U224" s="187" t="s">
        <v>3839</v>
      </c>
      <c r="V224" s="187" t="s">
        <v>3840</v>
      </c>
      <c r="W224" s="187" t="s">
        <v>3215</v>
      </c>
      <c r="X224" s="187" t="s">
        <v>3358</v>
      </c>
      <c r="Y224" s="187">
        <v>0</v>
      </c>
      <c r="Z224" s="187">
        <v>0</v>
      </c>
      <c r="AA224" s="187">
        <v>0</v>
      </c>
      <c r="AB224" s="200">
        <v>0</v>
      </c>
      <c r="AC224" s="72" t="s">
        <v>4529</v>
      </c>
      <c r="AD224" s="72" t="s">
        <v>4530</v>
      </c>
      <c r="AE224" s="72" t="s">
        <v>4531</v>
      </c>
      <c r="AF224" s="171" t="s">
        <v>175</v>
      </c>
      <c r="AG224" s="171" t="s">
        <v>227</v>
      </c>
      <c r="AH224" s="171">
        <v>1</v>
      </c>
      <c r="AI224" s="171">
        <v>0</v>
      </c>
      <c r="AJ224" s="72" t="s">
        <v>778</v>
      </c>
      <c r="AK224" s="97">
        <f>IF(Q224="SOPORTE_TELEFÓNICO",'BASE LIQUIDACION REDEBAN 2025'!$B$19,IF(Q224="ENVÍO",'BASE LIQUIDACION REDEBAN 2025'!$C$2,IF(AF224="TIPO I",'BASE LIQUIDACION REDEBAN 2025'!$C$2,IF(AF224="TIPO II",'BASE LIQUIDACION REDEBAN 2025'!$C$3,IF(AF224="TIPO III",'BASE LIQUIDACION REDEBAN 2025'!$C$4,IF(AF224="TIPO IV",'BASE LIQUIDACION REDEBAN 2025'!$C$5,IF(AG224="AEREO",'BASE LIQUIDACION REDEBAN 2025'!$B$6,'BASE LIQUIDACION REDEBAN 2025'!$C$5)))))))</f>
        <v>988462.96268840006</v>
      </c>
      <c r="AL224" s="97">
        <f>IF(OR(Q224="SOPORTE_TELEFÓNICO",Q224="ENVÍO"),0,IF(AF224="TIPO I",'BASE LIQUIDACION REDEBAN 2025'!$B$10,IF(AF224="TIPO II",'BASE LIQUIDACION REDEBAN 2025'!$B$11,IF(AF224="TIPO III",'BASE LIQUIDACION REDEBAN 2025'!$B$12,'BASE LIQUIDACION REDEBAN 2025'!$B$13))))</f>
        <v>196536.5258152</v>
      </c>
      <c r="AM224" s="97">
        <f t="shared" si="3"/>
        <v>988462.96268840006</v>
      </c>
    </row>
    <row r="225" spans="1:39" s="85" customFormat="1" ht="13.15">
      <c r="A225" s="171" t="s">
        <v>76</v>
      </c>
      <c r="B225" s="10" t="str">
        <f>VLOOKUP(A225,'CENTRO DE COSTOS'!A:D,4,FALSE)</f>
        <v>DIEGO FERNANDO HENAO CARDONA</v>
      </c>
      <c r="C225" s="10" t="str">
        <f>VLOOKUP(A225,'CENTRO DE COSTOS'!A:D,2,FALSE)</f>
        <v>0004-0003</v>
      </c>
      <c r="D225" s="171">
        <v>19450</v>
      </c>
      <c r="E225" s="171">
        <v>2238756</v>
      </c>
      <c r="F225" s="171">
        <v>69561</v>
      </c>
      <c r="G225" s="171" t="s">
        <v>200</v>
      </c>
      <c r="H225" s="171" t="s">
        <v>4532</v>
      </c>
      <c r="I225" s="171" t="s">
        <v>4533</v>
      </c>
      <c r="J225" s="10" t="s">
        <v>167</v>
      </c>
      <c r="K225" s="171">
        <v>2238756</v>
      </c>
      <c r="L225" s="171" t="s">
        <v>4534</v>
      </c>
      <c r="M225" s="172">
        <v>45809.333333333336</v>
      </c>
      <c r="N225" s="172">
        <v>45814.560648148145</v>
      </c>
      <c r="O225" s="171" t="s">
        <v>3171</v>
      </c>
      <c r="P225" s="171" t="s">
        <v>3172</v>
      </c>
      <c r="Q225" s="171" t="s">
        <v>177</v>
      </c>
      <c r="R225" s="72" t="s">
        <v>4535</v>
      </c>
      <c r="S225" s="178" t="s">
        <v>3174</v>
      </c>
      <c r="T225" s="187" t="s">
        <v>3190</v>
      </c>
      <c r="U225" s="187" t="s">
        <v>3191</v>
      </c>
      <c r="V225" s="187" t="s">
        <v>3235</v>
      </c>
      <c r="W225" s="187" t="s">
        <v>3185</v>
      </c>
      <c r="X225" s="187">
        <v>0</v>
      </c>
      <c r="Y225" s="187">
        <v>0</v>
      </c>
      <c r="Z225" s="187">
        <v>0</v>
      </c>
      <c r="AA225" s="187">
        <v>0</v>
      </c>
      <c r="AB225" s="200">
        <v>0</v>
      </c>
      <c r="AC225" s="72" t="s">
        <v>4536</v>
      </c>
      <c r="AD225" s="72">
        <v>0</v>
      </c>
      <c r="AE225" s="72">
        <v>0</v>
      </c>
      <c r="AF225" s="171" t="s">
        <v>32</v>
      </c>
      <c r="AG225" s="171" t="s">
        <v>189</v>
      </c>
      <c r="AH225" s="171">
        <v>1</v>
      </c>
      <c r="AI225" s="171">
        <v>0</v>
      </c>
      <c r="AJ225" s="72" t="s">
        <v>204</v>
      </c>
      <c r="AK225" s="97">
        <f>IF(Q225="SOPORTE_TELEFÓNICO",'BASE LIQUIDACION REDEBAN 2025'!$B$19,IF(Q225="ENVÍO",'BASE LIQUIDACION REDEBAN 2025'!$C$2,IF(AF225="TIPO I",'BASE LIQUIDACION REDEBAN 2025'!$C$2,IF(AF225="TIPO II",'BASE LIQUIDACION REDEBAN 2025'!$C$3,IF(AF225="TIPO III",'BASE LIQUIDACION REDEBAN 2025'!$C$4,IF(AF225="TIPO IV",'BASE LIQUIDACION REDEBAN 2025'!$C$5,IF(AG225="AEREO",'BASE LIQUIDACION REDEBAN 2025'!$B$6,'BASE LIQUIDACION REDEBAN 2025'!$C$5)))))))</f>
        <v>479588.87655000004</v>
      </c>
      <c r="AL225" s="97">
        <f>IF(OR(Q225="SOPORTE_TELEFÓNICO",Q225="ENVÍO"),0,IF(AF225="TIPO I",'BASE LIQUIDACION REDEBAN 2025'!$B$10,IF(AF225="TIPO II",'BASE LIQUIDACION REDEBAN 2025'!$B$11,IF(AF225="TIPO III",'BASE LIQUIDACION REDEBAN 2025'!$B$12,'BASE LIQUIDACION REDEBAN 2025'!$B$13))))</f>
        <v>196536.5258152</v>
      </c>
      <c r="AM225" s="97">
        <f t="shared" si="3"/>
        <v>479588.87655000004</v>
      </c>
    </row>
    <row r="226" spans="1:39" s="85" customFormat="1" ht="13.15">
      <c r="A226" s="171" t="s">
        <v>90</v>
      </c>
      <c r="B226" s="10" t="str">
        <f>VLOOKUP(A226,'CENTRO DE COSTOS'!A:D,4,FALSE)</f>
        <v>JUAN SEBASTIÁN RÍOS CASTRILLÓN</v>
      </c>
      <c r="C226" s="10" t="str">
        <f>VLOOKUP(A226,'CENTRO DE COSTOS'!A:D,2,FALSE)</f>
        <v>0004-0005</v>
      </c>
      <c r="D226" s="171">
        <v>5001</v>
      </c>
      <c r="E226" s="171">
        <v>2263738</v>
      </c>
      <c r="F226" s="171">
        <v>35717</v>
      </c>
      <c r="G226" s="171" t="s">
        <v>290</v>
      </c>
      <c r="H226" s="171" t="s">
        <v>90</v>
      </c>
      <c r="I226" s="171" t="s">
        <v>4537</v>
      </c>
      <c r="J226" s="10" t="s">
        <v>167</v>
      </c>
      <c r="K226" s="171">
        <v>2263738</v>
      </c>
      <c r="L226" s="171" t="s">
        <v>4538</v>
      </c>
      <c r="M226" s="172">
        <v>45814.386805555558</v>
      </c>
      <c r="N226" s="172">
        <v>45814.562777777777</v>
      </c>
      <c r="O226" s="171" t="s">
        <v>3171</v>
      </c>
      <c r="P226" s="171" t="s">
        <v>3172</v>
      </c>
      <c r="Q226" s="171" t="s">
        <v>177</v>
      </c>
      <c r="R226" s="72" t="s">
        <v>4539</v>
      </c>
      <c r="S226" s="178" t="s">
        <v>3174</v>
      </c>
      <c r="T226" s="187" t="s">
        <v>3190</v>
      </c>
      <c r="U226" s="187" t="s">
        <v>3197</v>
      </c>
      <c r="V226" s="187" t="s">
        <v>3424</v>
      </c>
      <c r="W226" s="187" t="s">
        <v>3215</v>
      </c>
      <c r="X226" s="187">
        <v>0</v>
      </c>
      <c r="Y226" s="187" t="s">
        <v>3425</v>
      </c>
      <c r="Z226" s="187">
        <v>0</v>
      </c>
      <c r="AA226" s="187">
        <v>0</v>
      </c>
      <c r="AB226" s="200">
        <v>0</v>
      </c>
      <c r="AC226" s="72" t="s">
        <v>4540</v>
      </c>
      <c r="AD226" s="72" t="s">
        <v>4541</v>
      </c>
      <c r="AE226" s="72" t="s">
        <v>4542</v>
      </c>
      <c r="AF226" s="171" t="s">
        <v>25</v>
      </c>
      <c r="AG226" s="171" t="s">
        <v>189</v>
      </c>
      <c r="AH226" s="171">
        <v>1</v>
      </c>
      <c r="AI226" s="171">
        <v>0</v>
      </c>
      <c r="AJ226" s="72" t="s">
        <v>419</v>
      </c>
      <c r="AK226" s="97">
        <f>IF(Q226="SOPORTE_TELEFÓNICO",'BASE LIQUIDACION REDEBAN 2025'!$B$19,IF(Q226="ENVÍO",'BASE LIQUIDACION REDEBAN 2025'!$C$2,IF(AF226="TIPO I",'BASE LIQUIDACION REDEBAN 2025'!$C$2,IF(AF226="TIPO II",'BASE LIQUIDACION REDEBAN 2025'!$C$3,IF(AF226="TIPO III",'BASE LIQUIDACION REDEBAN 2025'!$C$4,IF(AF226="TIPO IV",'BASE LIQUIDACION REDEBAN 2025'!$C$5,IF(AG226="AEREO",'BASE LIQUIDACION REDEBAN 2025'!$B$6,'BASE LIQUIDACION REDEBAN 2025'!$C$5)))))))</f>
        <v>65960.072302</v>
      </c>
      <c r="AL226" s="97">
        <f>IF(OR(Q226="SOPORTE_TELEFÓNICO",Q226="ENVÍO"),0,IF(AF226="TIPO I",'BASE LIQUIDACION REDEBAN 2025'!$B$10,IF(AF226="TIPO II",'BASE LIQUIDACION REDEBAN 2025'!$B$11,IF(AF226="TIPO III",'BASE LIQUIDACION REDEBAN 2025'!$B$12,'BASE LIQUIDACION REDEBAN 2025'!$B$13))))</f>
        <v>75096.394270399993</v>
      </c>
      <c r="AM226" s="97">
        <f t="shared" si="3"/>
        <v>65960.072302</v>
      </c>
    </row>
    <row r="227" spans="1:39" s="85" customFormat="1" ht="13.15">
      <c r="A227" s="171" t="s">
        <v>90</v>
      </c>
      <c r="B227" s="10" t="str">
        <f>VLOOKUP(A227,'CENTRO DE COSTOS'!A:D,4,FALSE)</f>
        <v>JUAN SEBASTIÁN RÍOS CASTRILLÓN</v>
      </c>
      <c r="C227" s="10" t="str">
        <f>VLOOKUP(A227,'CENTRO DE COSTOS'!A:D,2,FALSE)</f>
        <v>0004-0005</v>
      </c>
      <c r="D227" s="171">
        <v>5615</v>
      </c>
      <c r="E227" s="171">
        <v>2260501</v>
      </c>
      <c r="F227" s="171">
        <v>10189</v>
      </c>
      <c r="G227" s="171" t="s">
        <v>290</v>
      </c>
      <c r="H227" s="171" t="s">
        <v>1015</v>
      </c>
      <c r="I227" s="171" t="s">
        <v>4543</v>
      </c>
      <c r="J227" s="10" t="s">
        <v>167</v>
      </c>
      <c r="K227" s="171">
        <v>2260501</v>
      </c>
      <c r="L227" s="171" t="s">
        <v>4544</v>
      </c>
      <c r="M227" s="172">
        <v>45813.600694444445</v>
      </c>
      <c r="N227" s="172">
        <v>45814.601388888892</v>
      </c>
      <c r="O227" s="171" t="s">
        <v>3171</v>
      </c>
      <c r="P227" s="171" t="s">
        <v>3172</v>
      </c>
      <c r="Q227" s="171" t="s">
        <v>177</v>
      </c>
      <c r="R227" s="72" t="s">
        <v>4545</v>
      </c>
      <c r="S227" s="178" t="s">
        <v>3174</v>
      </c>
      <c r="T227" s="187" t="s">
        <v>3175</v>
      </c>
      <c r="U227" s="187" t="s">
        <v>3176</v>
      </c>
      <c r="V227" s="187" t="s">
        <v>3177</v>
      </c>
      <c r="W227" s="187" t="s">
        <v>3185</v>
      </c>
      <c r="X227" s="187">
        <v>0</v>
      </c>
      <c r="Y227" s="187">
        <v>0</v>
      </c>
      <c r="Z227" s="187">
        <v>0</v>
      </c>
      <c r="AA227" s="187">
        <v>0</v>
      </c>
      <c r="AB227" s="200">
        <v>0</v>
      </c>
      <c r="AC227" s="72" t="s">
        <v>4546</v>
      </c>
      <c r="AD227" s="72">
        <v>0</v>
      </c>
      <c r="AE227" s="72">
        <v>0</v>
      </c>
      <c r="AF227" s="171" t="s">
        <v>28</v>
      </c>
      <c r="AG227" s="171" t="s">
        <v>189</v>
      </c>
      <c r="AH227" s="171">
        <v>1</v>
      </c>
      <c r="AI227" s="171">
        <v>0</v>
      </c>
      <c r="AJ227" s="72" t="s">
        <v>3303</v>
      </c>
      <c r="AK227" s="97">
        <f>IF(Q227="SOPORTE_TELEFÓNICO",'BASE LIQUIDACION REDEBAN 2025'!$B$19,IF(Q227="ENVÍO",'BASE LIQUIDACION REDEBAN 2025'!$C$2,IF(AF227="TIPO I",'BASE LIQUIDACION REDEBAN 2025'!$C$2,IF(AF227="TIPO II",'BASE LIQUIDACION REDEBAN 2025'!$C$3,IF(AF227="TIPO III",'BASE LIQUIDACION REDEBAN 2025'!$C$4,IF(AF227="TIPO IV",'BASE LIQUIDACION REDEBAN 2025'!$C$5,IF(AG227="AEREO",'BASE LIQUIDACION REDEBAN 2025'!$B$6,'BASE LIQUIDACION REDEBAN 2025'!$C$5)))))))</f>
        <v>144967.87232000002</v>
      </c>
      <c r="AL227" s="97">
        <f>IF(OR(Q227="SOPORTE_TELEFÓNICO",Q227="ENVÍO"),0,IF(AF227="TIPO I",'BASE LIQUIDACION REDEBAN 2025'!$B$10,IF(AF227="TIPO II",'BASE LIQUIDACION REDEBAN 2025'!$B$11,IF(AF227="TIPO III",'BASE LIQUIDACION REDEBAN 2025'!$B$12,'BASE LIQUIDACION REDEBAN 2025'!$B$13))))</f>
        <v>140395.6348884</v>
      </c>
      <c r="AM227" s="97">
        <f t="shared" si="3"/>
        <v>144967.87232000002</v>
      </c>
    </row>
    <row r="228" spans="1:39" s="85" customFormat="1" ht="13.15">
      <c r="A228" s="171" t="s">
        <v>100</v>
      </c>
      <c r="B228" s="10" t="str">
        <f>VLOOKUP(A228,'CENTRO DE COSTOS'!A:D,4,FALSE)</f>
        <v>KEVIN ALEXIS CORZO BUSTOS</v>
      </c>
      <c r="C228" s="10" t="str">
        <f>VLOOKUP(A228,'CENTRO DE COSTOS'!A:D,2,FALSE)</f>
        <v>0004-0007</v>
      </c>
      <c r="D228" s="171">
        <v>50124</v>
      </c>
      <c r="E228" s="171">
        <v>2264281</v>
      </c>
      <c r="F228" s="171">
        <v>70008</v>
      </c>
      <c r="G228" s="171" t="s">
        <v>192</v>
      </c>
      <c r="H228" s="171" t="s">
        <v>193</v>
      </c>
      <c r="I228" s="171" t="s">
        <v>4547</v>
      </c>
      <c r="J228" s="10" t="s">
        <v>167</v>
      </c>
      <c r="K228" s="171">
        <v>2264281</v>
      </c>
      <c r="L228" s="171" t="s">
        <v>4548</v>
      </c>
      <c r="M228" s="172">
        <v>45814.429861111108</v>
      </c>
      <c r="N228" s="172">
        <v>45814.603078703702</v>
      </c>
      <c r="O228" s="171" t="s">
        <v>3171</v>
      </c>
      <c r="P228" s="171" t="s">
        <v>3172</v>
      </c>
      <c r="Q228" s="171" t="s">
        <v>177</v>
      </c>
      <c r="R228" s="72" t="s">
        <v>4549</v>
      </c>
      <c r="S228" s="178" t="s">
        <v>3174</v>
      </c>
      <c r="T228" s="187" t="s">
        <v>3190</v>
      </c>
      <c r="U228" s="187" t="s">
        <v>3276</v>
      </c>
      <c r="V228" s="187" t="s">
        <v>3277</v>
      </c>
      <c r="W228" s="187" t="s">
        <v>3185</v>
      </c>
      <c r="X228" s="187">
        <v>0</v>
      </c>
      <c r="Y228" s="187">
        <v>0</v>
      </c>
      <c r="Z228" s="187">
        <v>0</v>
      </c>
      <c r="AA228" s="187">
        <v>0</v>
      </c>
      <c r="AB228" s="200" t="s">
        <v>4472</v>
      </c>
      <c r="AC228" s="72" t="s">
        <v>4550</v>
      </c>
      <c r="AD228" s="72">
        <v>0</v>
      </c>
      <c r="AE228" s="72">
        <v>0</v>
      </c>
      <c r="AF228" s="171" t="s">
        <v>30</v>
      </c>
      <c r="AG228" s="171" t="s">
        <v>189</v>
      </c>
      <c r="AH228" s="171">
        <v>1</v>
      </c>
      <c r="AI228" s="171">
        <v>0</v>
      </c>
      <c r="AJ228" s="72" t="s">
        <v>196</v>
      </c>
      <c r="AK228" s="97">
        <f>IF(Q228="SOPORTE_TELEFÓNICO",'BASE LIQUIDACION REDEBAN 2025'!$B$19,IF(Q228="ENVÍO",'BASE LIQUIDACION REDEBAN 2025'!$C$2,IF(AF228="TIPO I",'BASE LIQUIDACION REDEBAN 2025'!$C$2,IF(AF228="TIPO II",'BASE LIQUIDACION REDEBAN 2025'!$C$3,IF(AF228="TIPO III",'BASE LIQUIDACION REDEBAN 2025'!$C$4,IF(AF228="TIPO IV",'BASE LIQUIDACION REDEBAN 2025'!$C$5,IF(AG228="AEREO",'BASE LIQUIDACION REDEBAN 2025'!$B$6,'BASE LIQUIDACION REDEBAN 2025'!$C$5)))))))</f>
        <v>275728.78077800001</v>
      </c>
      <c r="AL228" s="97">
        <f>IF(OR(Q228="SOPORTE_TELEFÓNICO",Q228="ENVÍO"),0,IF(AF228="TIPO I",'BASE LIQUIDACION REDEBAN 2025'!$B$10,IF(AF228="TIPO II",'BASE LIQUIDACION REDEBAN 2025'!$B$11,IF(AF228="TIPO III",'BASE LIQUIDACION REDEBAN 2025'!$B$12,'BASE LIQUIDACION REDEBAN 2025'!$B$13))))</f>
        <v>196536.5258152</v>
      </c>
      <c r="AM228" s="97">
        <f t="shared" si="3"/>
        <v>275728.78077800001</v>
      </c>
    </row>
    <row r="229" spans="1:39" s="85" customFormat="1" ht="13.15">
      <c r="A229" s="171" t="s">
        <v>90</v>
      </c>
      <c r="B229" s="10" t="str">
        <f>VLOOKUP(A229,'CENTRO DE COSTOS'!A:D,4,FALSE)</f>
        <v>JUAN SEBASTIÁN RÍOS CASTRILLÓN</v>
      </c>
      <c r="C229" s="10" t="str">
        <f>VLOOKUP(A229,'CENTRO DE COSTOS'!A:D,2,FALSE)</f>
        <v>0004-0005</v>
      </c>
      <c r="D229" s="171">
        <v>5266</v>
      </c>
      <c r="E229" s="171">
        <v>2259948</v>
      </c>
      <c r="F229" s="171">
        <v>78664</v>
      </c>
      <c r="G229" s="171" t="s">
        <v>290</v>
      </c>
      <c r="H229" s="171" t="s">
        <v>4551</v>
      </c>
      <c r="I229" s="171" t="s">
        <v>4552</v>
      </c>
      <c r="J229" s="10" t="s">
        <v>167</v>
      </c>
      <c r="K229" s="171">
        <v>2259948</v>
      </c>
      <c r="L229" s="171" t="s">
        <v>4553</v>
      </c>
      <c r="M229" s="172">
        <v>45813.556944444441</v>
      </c>
      <c r="N229" s="172">
        <v>45814.603472222225</v>
      </c>
      <c r="O229" s="171" t="s">
        <v>3171</v>
      </c>
      <c r="P229" s="171" t="s">
        <v>3172</v>
      </c>
      <c r="Q229" s="171" t="s">
        <v>177</v>
      </c>
      <c r="R229" s="72" t="s">
        <v>4554</v>
      </c>
      <c r="S229" s="178" t="s">
        <v>3174</v>
      </c>
      <c r="T229" s="187" t="s">
        <v>3190</v>
      </c>
      <c r="U229" s="187" t="s">
        <v>3176</v>
      </c>
      <c r="V229" s="187" t="s">
        <v>3192</v>
      </c>
      <c r="W229" s="187" t="s">
        <v>3215</v>
      </c>
      <c r="X229" s="187" t="s">
        <v>3726</v>
      </c>
      <c r="Y229" s="187">
        <v>0</v>
      </c>
      <c r="Z229" s="187">
        <v>0</v>
      </c>
      <c r="AA229" s="187">
        <v>0</v>
      </c>
      <c r="AB229" s="200">
        <v>0</v>
      </c>
      <c r="AC229" s="72" t="s">
        <v>4555</v>
      </c>
      <c r="AD229" s="72" t="s">
        <v>4556</v>
      </c>
      <c r="AE229" s="72" t="s">
        <v>4557</v>
      </c>
      <c r="AF229" s="171" t="s">
        <v>25</v>
      </c>
      <c r="AG229" s="171" t="s">
        <v>189</v>
      </c>
      <c r="AH229" s="171">
        <v>1</v>
      </c>
      <c r="AI229" s="171">
        <v>0</v>
      </c>
      <c r="AJ229" s="72" t="s">
        <v>3341</v>
      </c>
      <c r="AK229" s="97">
        <f>IF(Q229="SOPORTE_TELEFÓNICO",'BASE LIQUIDACION REDEBAN 2025'!$B$19,IF(Q229="ENVÍO",'BASE LIQUIDACION REDEBAN 2025'!$C$2,IF(AF229="TIPO I",'BASE LIQUIDACION REDEBAN 2025'!$C$2,IF(AF229="TIPO II",'BASE LIQUIDACION REDEBAN 2025'!$C$3,IF(AF229="TIPO III",'BASE LIQUIDACION REDEBAN 2025'!$C$4,IF(AF229="TIPO IV",'BASE LIQUIDACION REDEBAN 2025'!$C$5,IF(AG229="AEREO",'BASE LIQUIDACION REDEBAN 2025'!$B$6,'BASE LIQUIDACION REDEBAN 2025'!$C$5)))))))</f>
        <v>65960.072302</v>
      </c>
      <c r="AL229" s="97">
        <f>IF(OR(Q229="SOPORTE_TELEFÓNICO",Q229="ENVÍO"),0,IF(AF229="TIPO I",'BASE LIQUIDACION REDEBAN 2025'!$B$10,IF(AF229="TIPO II",'BASE LIQUIDACION REDEBAN 2025'!$B$11,IF(AF229="TIPO III",'BASE LIQUIDACION REDEBAN 2025'!$B$12,'BASE LIQUIDACION REDEBAN 2025'!$B$13))))</f>
        <v>75096.394270399993</v>
      </c>
      <c r="AM229" s="97">
        <f t="shared" si="3"/>
        <v>65960.072302</v>
      </c>
    </row>
    <row r="230" spans="1:39" s="85" customFormat="1" ht="13.15">
      <c r="A230" s="171" t="s">
        <v>72</v>
      </c>
      <c r="B230" s="10" t="str">
        <f>VLOOKUP(A230,'CENTRO DE COSTOS'!A:D,4,FALSE)</f>
        <v>MIGUEL JULIÁN HERNÁNDEZ GUARÍN</v>
      </c>
      <c r="C230" s="10" t="str">
        <f>VLOOKUP(A230,'CENTRO DE COSTOS'!A:D,2,FALSE)</f>
        <v>0004-0008</v>
      </c>
      <c r="D230" s="171">
        <v>68573</v>
      </c>
      <c r="E230" s="171">
        <v>2257671</v>
      </c>
      <c r="F230" s="171">
        <v>21193</v>
      </c>
      <c r="G230" s="171" t="s">
        <v>180</v>
      </c>
      <c r="H230" s="171" t="s">
        <v>2902</v>
      </c>
      <c r="I230" s="171" t="s">
        <v>4558</v>
      </c>
      <c r="J230" s="10" t="s">
        <v>167</v>
      </c>
      <c r="K230" s="171">
        <v>2257671</v>
      </c>
      <c r="L230" s="171" t="s">
        <v>4559</v>
      </c>
      <c r="M230" s="172">
        <v>45813.402777777781</v>
      </c>
      <c r="N230" s="172">
        <v>45814.604861111111</v>
      </c>
      <c r="O230" s="171" t="s">
        <v>3171</v>
      </c>
      <c r="P230" s="171" t="s">
        <v>3172</v>
      </c>
      <c r="Q230" s="171" t="s">
        <v>177</v>
      </c>
      <c r="R230" s="72" t="s">
        <v>4560</v>
      </c>
      <c r="S230" s="178" t="s">
        <v>3174</v>
      </c>
      <c r="T230" s="187" t="s">
        <v>3190</v>
      </c>
      <c r="U230" s="187" t="s">
        <v>3191</v>
      </c>
      <c r="V230" s="187" t="s">
        <v>3235</v>
      </c>
      <c r="W230" s="187" t="s">
        <v>3215</v>
      </c>
      <c r="X230" s="187" t="s">
        <v>3245</v>
      </c>
      <c r="Y230" s="187">
        <v>0</v>
      </c>
      <c r="Z230" s="187">
        <v>0</v>
      </c>
      <c r="AA230" s="187">
        <v>0</v>
      </c>
      <c r="AB230" s="200">
        <v>0</v>
      </c>
      <c r="AC230" s="72" t="s">
        <v>4561</v>
      </c>
      <c r="AD230" s="72" t="s">
        <v>4562</v>
      </c>
      <c r="AE230" s="72" t="s">
        <v>4563</v>
      </c>
      <c r="AF230" s="171" t="s">
        <v>30</v>
      </c>
      <c r="AG230" s="171" t="s">
        <v>189</v>
      </c>
      <c r="AH230" s="171">
        <v>1</v>
      </c>
      <c r="AI230" s="171">
        <v>0</v>
      </c>
      <c r="AJ230" s="72" t="s">
        <v>1139</v>
      </c>
      <c r="AK230" s="97">
        <f>IF(Q230="SOPORTE_TELEFÓNICO",'BASE LIQUIDACION REDEBAN 2025'!$B$19,IF(Q230="ENVÍO",'BASE LIQUIDACION REDEBAN 2025'!$C$2,IF(AF230="TIPO I",'BASE LIQUIDACION REDEBAN 2025'!$C$2,IF(AF230="TIPO II",'BASE LIQUIDACION REDEBAN 2025'!$C$3,IF(AF230="TIPO III",'BASE LIQUIDACION REDEBAN 2025'!$C$4,IF(AF230="TIPO IV",'BASE LIQUIDACION REDEBAN 2025'!$C$5,IF(AG230="AEREO",'BASE LIQUIDACION REDEBAN 2025'!$B$6,'BASE LIQUIDACION REDEBAN 2025'!$C$5)))))))</f>
        <v>275728.78077800001</v>
      </c>
      <c r="AL230" s="97">
        <f>IF(OR(Q230="SOPORTE_TELEFÓNICO",Q230="ENVÍO"),0,IF(AF230="TIPO I",'BASE LIQUIDACION REDEBAN 2025'!$B$10,IF(AF230="TIPO II",'BASE LIQUIDACION REDEBAN 2025'!$B$11,IF(AF230="TIPO III",'BASE LIQUIDACION REDEBAN 2025'!$B$12,'BASE LIQUIDACION REDEBAN 2025'!$B$13))))</f>
        <v>196536.5258152</v>
      </c>
      <c r="AM230" s="97">
        <f t="shared" si="3"/>
        <v>275728.78077800001</v>
      </c>
    </row>
    <row r="231" spans="1:39" s="85" customFormat="1" ht="13.15">
      <c r="A231" s="171" t="s">
        <v>60</v>
      </c>
      <c r="B231" s="10" t="str">
        <f>VLOOKUP(A231,'CENTRO DE COSTOS'!A:D,4,FALSE)</f>
        <v>JUAN SEBASTIÁN RÍOS CASTRILLÓN</v>
      </c>
      <c r="C231" s="10" t="str">
        <f>VLOOKUP(A231,'CENTRO DE COSTOS'!A:D,2,FALSE)</f>
        <v>0004-0005</v>
      </c>
      <c r="D231" s="171">
        <v>5490</v>
      </c>
      <c r="E231" s="171">
        <v>2261417</v>
      </c>
      <c r="F231" s="171">
        <v>10790</v>
      </c>
      <c r="G231" s="171" t="s">
        <v>290</v>
      </c>
      <c r="H231" s="171" t="s">
        <v>4397</v>
      </c>
      <c r="I231" s="171" t="s">
        <v>4564</v>
      </c>
      <c r="J231" s="10" t="s">
        <v>167</v>
      </c>
      <c r="K231" s="171">
        <v>2261417</v>
      </c>
      <c r="L231" s="171" t="s">
        <v>4565</v>
      </c>
      <c r="M231" s="172">
        <v>45813.664583333331</v>
      </c>
      <c r="N231" s="172">
        <v>45814.606261574074</v>
      </c>
      <c r="O231" s="171" t="s">
        <v>3171</v>
      </c>
      <c r="P231" s="171" t="s">
        <v>3172</v>
      </c>
      <c r="Q231" s="171" t="s">
        <v>177</v>
      </c>
      <c r="R231" s="72" t="s">
        <v>4566</v>
      </c>
      <c r="S231" s="178" t="s">
        <v>3174</v>
      </c>
      <c r="T231" s="187" t="s">
        <v>3190</v>
      </c>
      <c r="U231" s="187" t="s">
        <v>3191</v>
      </c>
      <c r="V231" s="187" t="s">
        <v>3192</v>
      </c>
      <c r="W231" s="187" t="s">
        <v>3215</v>
      </c>
      <c r="X231" s="187" t="s">
        <v>4567</v>
      </c>
      <c r="Y231" s="187">
        <v>0</v>
      </c>
      <c r="Z231" s="187">
        <v>0</v>
      </c>
      <c r="AA231" s="187">
        <v>0</v>
      </c>
      <c r="AB231" s="200">
        <v>0</v>
      </c>
      <c r="AC231" s="72" t="s">
        <v>4568</v>
      </c>
      <c r="AD231" s="72" t="s">
        <v>4569</v>
      </c>
      <c r="AE231" s="72" t="s">
        <v>4570</v>
      </c>
      <c r="AF231" s="171" t="s">
        <v>28</v>
      </c>
      <c r="AG231" s="171" t="s">
        <v>189</v>
      </c>
      <c r="AH231" s="171">
        <v>1</v>
      </c>
      <c r="AI231" s="171">
        <v>0</v>
      </c>
      <c r="AJ231" s="72" t="s">
        <v>616</v>
      </c>
      <c r="AK231" s="97">
        <f>IF(Q231="SOPORTE_TELEFÓNICO",'BASE LIQUIDACION REDEBAN 2025'!$B$19,IF(Q231="ENVÍO",'BASE LIQUIDACION REDEBAN 2025'!$C$2,IF(AF231="TIPO I",'BASE LIQUIDACION REDEBAN 2025'!$C$2,IF(AF231="TIPO II",'BASE LIQUIDACION REDEBAN 2025'!$C$3,IF(AF231="TIPO III",'BASE LIQUIDACION REDEBAN 2025'!$C$4,IF(AF231="TIPO IV",'BASE LIQUIDACION REDEBAN 2025'!$C$5,IF(AG231="AEREO",'BASE LIQUIDACION REDEBAN 2025'!$B$6,'BASE LIQUIDACION REDEBAN 2025'!$C$5)))))))</f>
        <v>144967.87232000002</v>
      </c>
      <c r="AL231" s="97">
        <f>IF(OR(Q231="SOPORTE_TELEFÓNICO",Q231="ENVÍO"),0,IF(AF231="TIPO I",'BASE LIQUIDACION REDEBAN 2025'!$B$10,IF(AF231="TIPO II",'BASE LIQUIDACION REDEBAN 2025'!$B$11,IF(AF231="TIPO III",'BASE LIQUIDACION REDEBAN 2025'!$B$12,'BASE LIQUIDACION REDEBAN 2025'!$B$13))))</f>
        <v>140395.6348884</v>
      </c>
      <c r="AM231" s="97">
        <f t="shared" si="3"/>
        <v>144967.87232000002</v>
      </c>
    </row>
    <row r="232" spans="1:39" s="85" customFormat="1" ht="13.15">
      <c r="A232" s="171" t="s">
        <v>99</v>
      </c>
      <c r="B232" s="10" t="str">
        <f>VLOOKUP(A232,'CENTRO DE COSTOS'!A:D,4,FALSE)</f>
        <v>JOSE MAURICIO HERNANDEZ ROJAS</v>
      </c>
      <c r="C232" s="10" t="str">
        <f>VLOOKUP(A232,'CENTRO DE COSTOS'!A:D,2,FALSE)</f>
        <v>0004-0001</v>
      </c>
      <c r="D232" s="171">
        <v>20400</v>
      </c>
      <c r="E232" s="171">
        <v>2254811</v>
      </c>
      <c r="F232" s="171">
        <v>78135</v>
      </c>
      <c r="G232" s="171" t="s">
        <v>269</v>
      </c>
      <c r="H232" s="171" t="s">
        <v>503</v>
      </c>
      <c r="I232" s="171" t="s">
        <v>4571</v>
      </c>
      <c r="J232" s="10" t="s">
        <v>167</v>
      </c>
      <c r="K232" s="171">
        <v>2254811</v>
      </c>
      <c r="L232" s="171" t="s">
        <v>4572</v>
      </c>
      <c r="M232" s="172">
        <v>45812.652777777781</v>
      </c>
      <c r="N232" s="172">
        <v>45814.606944444444</v>
      </c>
      <c r="O232" s="171" t="s">
        <v>3171</v>
      </c>
      <c r="P232" s="171" t="s">
        <v>3172</v>
      </c>
      <c r="Q232" s="171" t="s">
        <v>177</v>
      </c>
      <c r="R232" s="72" t="s">
        <v>4573</v>
      </c>
      <c r="S232" s="178" t="s">
        <v>3174</v>
      </c>
      <c r="T232" s="187" t="s">
        <v>3190</v>
      </c>
      <c r="U232" s="187" t="s">
        <v>3197</v>
      </c>
      <c r="V232" s="187" t="s">
        <v>3192</v>
      </c>
      <c r="W232" s="187" t="s">
        <v>3215</v>
      </c>
      <c r="X232" s="187">
        <v>0</v>
      </c>
      <c r="Y232" s="187" t="s">
        <v>3536</v>
      </c>
      <c r="Z232" s="187">
        <v>0</v>
      </c>
      <c r="AA232" s="187">
        <v>0</v>
      </c>
      <c r="AB232" s="200">
        <v>0</v>
      </c>
      <c r="AC232" s="72" t="s">
        <v>4574</v>
      </c>
      <c r="AD232" s="72" t="s">
        <v>4575</v>
      </c>
      <c r="AE232" s="72" t="s">
        <v>4576</v>
      </c>
      <c r="AF232" s="171" t="s">
        <v>30</v>
      </c>
      <c r="AG232" s="171" t="s">
        <v>189</v>
      </c>
      <c r="AH232" s="171">
        <v>1</v>
      </c>
      <c r="AI232" s="171">
        <v>0</v>
      </c>
      <c r="AJ232" s="72" t="s">
        <v>506</v>
      </c>
      <c r="AK232" s="97">
        <f>IF(Q232="SOPORTE_TELEFÓNICO",'BASE LIQUIDACION REDEBAN 2025'!$B$19,IF(Q232="ENVÍO",'BASE LIQUIDACION REDEBAN 2025'!$C$2,IF(AF232="TIPO I",'BASE LIQUIDACION REDEBAN 2025'!$C$2,IF(AF232="TIPO II",'BASE LIQUIDACION REDEBAN 2025'!$C$3,IF(AF232="TIPO III",'BASE LIQUIDACION REDEBAN 2025'!$C$4,IF(AF232="TIPO IV",'BASE LIQUIDACION REDEBAN 2025'!$C$5,IF(AG232="AEREO",'BASE LIQUIDACION REDEBAN 2025'!$B$6,'BASE LIQUIDACION REDEBAN 2025'!$C$5)))))))</f>
        <v>275728.78077800001</v>
      </c>
      <c r="AL232" s="97">
        <f>IF(OR(Q232="SOPORTE_TELEFÓNICO",Q232="ENVÍO"),0,IF(AF232="TIPO I",'BASE LIQUIDACION REDEBAN 2025'!$B$10,IF(AF232="TIPO II",'BASE LIQUIDACION REDEBAN 2025'!$B$11,IF(AF232="TIPO III",'BASE LIQUIDACION REDEBAN 2025'!$B$12,'BASE LIQUIDACION REDEBAN 2025'!$B$13))))</f>
        <v>196536.5258152</v>
      </c>
      <c r="AM232" s="97">
        <f t="shared" si="3"/>
        <v>275728.78077800001</v>
      </c>
    </row>
    <row r="233" spans="1:39" s="85" customFormat="1" ht="13.15">
      <c r="A233" s="171" t="s">
        <v>90</v>
      </c>
      <c r="B233" s="10" t="str">
        <f>VLOOKUP(A233,'CENTRO DE COSTOS'!A:D,4,FALSE)</f>
        <v>JUAN SEBASTIÁN RÍOS CASTRILLÓN</v>
      </c>
      <c r="C233" s="10" t="str">
        <f>VLOOKUP(A233,'CENTRO DE COSTOS'!A:D,2,FALSE)</f>
        <v>0004-0005</v>
      </c>
      <c r="D233" s="171">
        <v>5142</v>
      </c>
      <c r="E233" s="171">
        <v>2245989</v>
      </c>
      <c r="F233" s="171">
        <v>30858</v>
      </c>
      <c r="G233" s="171" t="s">
        <v>290</v>
      </c>
      <c r="H233" s="171" t="s">
        <v>4577</v>
      </c>
      <c r="I233" s="171" t="s">
        <v>4578</v>
      </c>
      <c r="J233" s="10" t="s">
        <v>167</v>
      </c>
      <c r="K233" s="171">
        <v>2245989</v>
      </c>
      <c r="L233" s="171" t="s">
        <v>4579</v>
      </c>
      <c r="M233" s="172">
        <v>45811.535439814812</v>
      </c>
      <c r="N233" s="172">
        <v>45814.609722222223</v>
      </c>
      <c r="O233" s="171" t="s">
        <v>3171</v>
      </c>
      <c r="P233" s="171" t="s">
        <v>3172</v>
      </c>
      <c r="Q233" s="171" t="s">
        <v>177</v>
      </c>
      <c r="R233" s="72" t="s">
        <v>4580</v>
      </c>
      <c r="S233" s="178" t="s">
        <v>3174</v>
      </c>
      <c r="T233" s="187" t="s">
        <v>3190</v>
      </c>
      <c r="U233" s="187" t="s">
        <v>3213</v>
      </c>
      <c r="V233" s="187" t="s">
        <v>3372</v>
      </c>
      <c r="W233" s="187" t="s">
        <v>3185</v>
      </c>
      <c r="X233" s="187">
        <v>0</v>
      </c>
      <c r="Y233" s="187">
        <v>0</v>
      </c>
      <c r="Z233" s="187">
        <v>0</v>
      </c>
      <c r="AA233" s="187">
        <v>0</v>
      </c>
      <c r="AB233" s="200">
        <v>0</v>
      </c>
      <c r="AC233" s="72" t="s">
        <v>4581</v>
      </c>
      <c r="AD233" s="72">
        <v>0</v>
      </c>
      <c r="AE233" s="72">
        <v>0</v>
      </c>
      <c r="AF233" s="171" t="s">
        <v>30</v>
      </c>
      <c r="AG233" s="171" t="s">
        <v>189</v>
      </c>
      <c r="AH233" s="171">
        <v>1</v>
      </c>
      <c r="AI233" s="171">
        <v>0</v>
      </c>
      <c r="AJ233" s="72" t="s">
        <v>557</v>
      </c>
      <c r="AK233" s="97">
        <f>IF(Q233="SOPORTE_TELEFÓNICO",'BASE LIQUIDACION REDEBAN 2025'!$B$19,IF(Q233="ENVÍO",'BASE LIQUIDACION REDEBAN 2025'!$C$2,IF(AF233="TIPO I",'BASE LIQUIDACION REDEBAN 2025'!$C$2,IF(AF233="TIPO II",'BASE LIQUIDACION REDEBAN 2025'!$C$3,IF(AF233="TIPO III",'BASE LIQUIDACION REDEBAN 2025'!$C$4,IF(AF233="TIPO IV",'BASE LIQUIDACION REDEBAN 2025'!$C$5,IF(AG233="AEREO",'BASE LIQUIDACION REDEBAN 2025'!$B$6,'BASE LIQUIDACION REDEBAN 2025'!$C$5)))))))</f>
        <v>275728.78077800001</v>
      </c>
      <c r="AL233" s="97">
        <f>IF(OR(Q233="SOPORTE_TELEFÓNICO",Q233="ENVÍO"),0,IF(AF233="TIPO I",'BASE LIQUIDACION REDEBAN 2025'!$B$10,IF(AF233="TIPO II",'BASE LIQUIDACION REDEBAN 2025'!$B$11,IF(AF233="TIPO III",'BASE LIQUIDACION REDEBAN 2025'!$B$12,'BASE LIQUIDACION REDEBAN 2025'!$B$13))))</f>
        <v>196536.5258152</v>
      </c>
      <c r="AM233" s="97">
        <f t="shared" si="3"/>
        <v>275728.78077800001</v>
      </c>
    </row>
    <row r="234" spans="1:39" s="85" customFormat="1" ht="13.15">
      <c r="A234" s="171" t="s">
        <v>100</v>
      </c>
      <c r="B234" s="10" t="str">
        <f>VLOOKUP(A234,'CENTRO DE COSTOS'!A:D,4,FALSE)</f>
        <v>KEVIN ALEXIS CORZO BUSTOS</v>
      </c>
      <c r="C234" s="10" t="str">
        <f>VLOOKUP(A234,'CENTRO DE COSTOS'!A:D,2,FALSE)</f>
        <v>0004-0007</v>
      </c>
      <c r="D234" s="171">
        <v>50006</v>
      </c>
      <c r="E234" s="171">
        <v>2257359</v>
      </c>
      <c r="F234" s="171">
        <v>41043</v>
      </c>
      <c r="G234" s="171" t="s">
        <v>192</v>
      </c>
      <c r="H234" s="171" t="s">
        <v>1571</v>
      </c>
      <c r="I234" s="171" t="s">
        <v>4582</v>
      </c>
      <c r="J234" s="10" t="s">
        <v>167</v>
      </c>
      <c r="K234" s="171">
        <v>2257359</v>
      </c>
      <c r="L234" s="171" t="s">
        <v>4583</v>
      </c>
      <c r="M234" s="172">
        <v>45813.382638888892</v>
      </c>
      <c r="N234" s="172">
        <v>45814.610729166663</v>
      </c>
      <c r="O234" s="171" t="s">
        <v>3171</v>
      </c>
      <c r="P234" s="171" t="s">
        <v>3172</v>
      </c>
      <c r="Q234" s="171" t="s">
        <v>177</v>
      </c>
      <c r="R234" s="72" t="s">
        <v>4584</v>
      </c>
      <c r="S234" s="178" t="s">
        <v>3174</v>
      </c>
      <c r="T234" s="187" t="s">
        <v>3190</v>
      </c>
      <c r="U234" s="187" t="s">
        <v>3191</v>
      </c>
      <c r="V234" s="187" t="s">
        <v>3192</v>
      </c>
      <c r="W234" s="187" t="s">
        <v>3215</v>
      </c>
      <c r="X234" s="187" t="s">
        <v>4585</v>
      </c>
      <c r="Y234" s="187">
        <v>0</v>
      </c>
      <c r="Z234" s="187">
        <v>0</v>
      </c>
      <c r="AA234" s="187">
        <v>0</v>
      </c>
      <c r="AB234" s="200">
        <v>0</v>
      </c>
      <c r="AC234" s="72" t="s">
        <v>4586</v>
      </c>
      <c r="AD234" s="72" t="s">
        <v>4587</v>
      </c>
      <c r="AE234" s="72" t="s">
        <v>4588</v>
      </c>
      <c r="AF234" s="171" t="s">
        <v>28</v>
      </c>
      <c r="AG234" s="171" t="s">
        <v>189</v>
      </c>
      <c r="AH234" s="171">
        <v>1</v>
      </c>
      <c r="AI234" s="171">
        <v>0</v>
      </c>
      <c r="AJ234" s="72" t="s">
        <v>3368</v>
      </c>
      <c r="AK234" s="97">
        <f>IF(Q234="SOPORTE_TELEFÓNICO",'BASE LIQUIDACION REDEBAN 2025'!$B$19,IF(Q234="ENVÍO",'BASE LIQUIDACION REDEBAN 2025'!$C$2,IF(AF234="TIPO I",'BASE LIQUIDACION REDEBAN 2025'!$C$2,IF(AF234="TIPO II",'BASE LIQUIDACION REDEBAN 2025'!$C$3,IF(AF234="TIPO III",'BASE LIQUIDACION REDEBAN 2025'!$C$4,IF(AF234="TIPO IV",'BASE LIQUIDACION REDEBAN 2025'!$C$5,IF(AG234="AEREO",'BASE LIQUIDACION REDEBAN 2025'!$B$6,'BASE LIQUIDACION REDEBAN 2025'!$C$5)))))))</f>
        <v>144967.87232000002</v>
      </c>
      <c r="AL234" s="97">
        <f>IF(OR(Q234="SOPORTE_TELEFÓNICO",Q234="ENVÍO"),0,IF(AF234="TIPO I",'BASE LIQUIDACION REDEBAN 2025'!$B$10,IF(AF234="TIPO II",'BASE LIQUIDACION REDEBAN 2025'!$B$11,IF(AF234="TIPO III",'BASE LIQUIDACION REDEBAN 2025'!$B$12,'BASE LIQUIDACION REDEBAN 2025'!$B$13))))</f>
        <v>140395.6348884</v>
      </c>
      <c r="AM234" s="97">
        <f t="shared" si="3"/>
        <v>144967.87232000002</v>
      </c>
    </row>
    <row r="235" spans="1:39" s="85" customFormat="1" ht="13.15">
      <c r="A235" s="171" t="s">
        <v>81</v>
      </c>
      <c r="B235" s="10" t="str">
        <f>VLOOKUP(A235,'CENTRO DE COSTOS'!A:D,4,FALSE)</f>
        <v>MIGUEL JULIÁN HERNÁNDEZ GUARÍN</v>
      </c>
      <c r="C235" s="10" t="str">
        <f>VLOOKUP(A235,'CENTRO DE COSTOS'!A:D,2,FALSE)</f>
        <v>0004-0008</v>
      </c>
      <c r="D235" s="171">
        <v>54001</v>
      </c>
      <c r="E235" s="171">
        <v>2263271</v>
      </c>
      <c r="F235" s="171">
        <v>51722</v>
      </c>
      <c r="G235" s="171" t="s">
        <v>408</v>
      </c>
      <c r="H235" s="171" t="s">
        <v>81</v>
      </c>
      <c r="I235" s="171" t="s">
        <v>4589</v>
      </c>
      <c r="J235" s="10" t="s">
        <v>167</v>
      </c>
      <c r="K235" s="171">
        <v>2263271</v>
      </c>
      <c r="L235" s="171" t="s">
        <v>4590</v>
      </c>
      <c r="M235" s="172">
        <v>45814.35833333333</v>
      </c>
      <c r="N235" s="172">
        <v>45814.62054398148</v>
      </c>
      <c r="O235" s="171" t="s">
        <v>3171</v>
      </c>
      <c r="P235" s="171" t="s">
        <v>3172</v>
      </c>
      <c r="Q235" s="171" t="s">
        <v>177</v>
      </c>
      <c r="R235" s="72" t="s">
        <v>4591</v>
      </c>
      <c r="S235" s="178" t="s">
        <v>3174</v>
      </c>
      <c r="T235" s="187" t="s">
        <v>3190</v>
      </c>
      <c r="U235" s="187" t="s">
        <v>3191</v>
      </c>
      <c r="V235" s="187" t="s">
        <v>3192</v>
      </c>
      <c r="W235" s="187" t="s">
        <v>3215</v>
      </c>
      <c r="X235" s="187" t="s">
        <v>3245</v>
      </c>
      <c r="Y235" s="187">
        <v>0</v>
      </c>
      <c r="Z235" s="187">
        <v>0</v>
      </c>
      <c r="AA235" s="187">
        <v>0</v>
      </c>
      <c r="AB235" s="200">
        <v>0</v>
      </c>
      <c r="AC235" s="72" t="s">
        <v>4592</v>
      </c>
      <c r="AD235" s="72" t="s">
        <v>4593</v>
      </c>
      <c r="AE235" s="72" t="s">
        <v>4594</v>
      </c>
      <c r="AF235" s="171" t="s">
        <v>25</v>
      </c>
      <c r="AG235" s="171" t="s">
        <v>189</v>
      </c>
      <c r="AH235" s="171">
        <v>1</v>
      </c>
      <c r="AI235" s="171">
        <v>0</v>
      </c>
      <c r="AJ235" s="72" t="s">
        <v>3735</v>
      </c>
      <c r="AK235" s="97">
        <f>IF(Q235="SOPORTE_TELEFÓNICO",'BASE LIQUIDACION REDEBAN 2025'!$B$19,IF(Q235="ENVÍO",'BASE LIQUIDACION REDEBAN 2025'!$C$2,IF(AF235="TIPO I",'BASE LIQUIDACION REDEBAN 2025'!$C$2,IF(AF235="TIPO II",'BASE LIQUIDACION REDEBAN 2025'!$C$3,IF(AF235="TIPO III",'BASE LIQUIDACION REDEBAN 2025'!$C$4,IF(AF235="TIPO IV",'BASE LIQUIDACION REDEBAN 2025'!$C$5,IF(AG235="AEREO",'BASE LIQUIDACION REDEBAN 2025'!$B$6,'BASE LIQUIDACION REDEBAN 2025'!$C$5)))))))</f>
        <v>65960.072302</v>
      </c>
      <c r="AL235" s="97">
        <f>IF(OR(Q235="SOPORTE_TELEFÓNICO",Q235="ENVÍO"),0,IF(AF235="TIPO I",'BASE LIQUIDACION REDEBAN 2025'!$B$10,IF(AF235="TIPO II",'BASE LIQUIDACION REDEBAN 2025'!$B$11,IF(AF235="TIPO III",'BASE LIQUIDACION REDEBAN 2025'!$B$12,'BASE LIQUIDACION REDEBAN 2025'!$B$13))))</f>
        <v>75096.394270399993</v>
      </c>
      <c r="AM235" s="97">
        <f t="shared" si="3"/>
        <v>65960.072302</v>
      </c>
    </row>
    <row r="236" spans="1:39" s="85" customFormat="1" ht="13.15">
      <c r="A236" s="171" t="s">
        <v>98</v>
      </c>
      <c r="B236" s="10" t="str">
        <f>VLOOKUP(A236,'CENTRO DE COSTOS'!A:D,4,FALSE)</f>
        <v>MIGUEL JULIÁN HERNÁNDEZ GUARÍN</v>
      </c>
      <c r="C236" s="10" t="str">
        <f>VLOOKUP(A236,'CENTRO DE COSTOS'!A:D,2,FALSE)</f>
        <v>0004-0008</v>
      </c>
      <c r="D236" s="171">
        <v>15001</v>
      </c>
      <c r="E236" s="171">
        <v>2264498</v>
      </c>
      <c r="F236" s="171">
        <v>78395</v>
      </c>
      <c r="G236" s="171" t="s">
        <v>98</v>
      </c>
      <c r="H236" s="171" t="s">
        <v>371</v>
      </c>
      <c r="I236" s="171" t="s">
        <v>4595</v>
      </c>
      <c r="J236" s="10" t="s">
        <v>167</v>
      </c>
      <c r="K236" s="171">
        <v>2264498</v>
      </c>
      <c r="L236" s="171" t="s">
        <v>4596</v>
      </c>
      <c r="M236" s="172">
        <v>45814.447916666664</v>
      </c>
      <c r="N236" s="172">
        <v>45814.624675925923</v>
      </c>
      <c r="O236" s="171" t="s">
        <v>3171</v>
      </c>
      <c r="P236" s="171" t="s">
        <v>3172</v>
      </c>
      <c r="Q236" s="171" t="s">
        <v>177</v>
      </c>
      <c r="R236" s="72" t="s">
        <v>4597</v>
      </c>
      <c r="S236" s="178" t="s">
        <v>3174</v>
      </c>
      <c r="T236" s="187" t="s">
        <v>3190</v>
      </c>
      <c r="U236" s="187" t="s">
        <v>3176</v>
      </c>
      <c r="V236" s="187" t="s">
        <v>3184</v>
      </c>
      <c r="W236" s="187" t="s">
        <v>3215</v>
      </c>
      <c r="X236" s="187" t="s">
        <v>3892</v>
      </c>
      <c r="Y236" s="187">
        <v>0</v>
      </c>
      <c r="Z236" s="187">
        <v>0</v>
      </c>
      <c r="AA236" s="187">
        <v>0</v>
      </c>
      <c r="AB236" s="200">
        <v>0</v>
      </c>
      <c r="AC236" s="72" t="s">
        <v>4598</v>
      </c>
      <c r="AD236" s="72" t="s">
        <v>4599</v>
      </c>
      <c r="AE236" s="72" t="s">
        <v>4600</v>
      </c>
      <c r="AF236" s="171" t="s">
        <v>25</v>
      </c>
      <c r="AG236" s="171" t="s">
        <v>189</v>
      </c>
      <c r="AH236" s="171">
        <v>1</v>
      </c>
      <c r="AI236" s="171">
        <v>0</v>
      </c>
      <c r="AJ236" s="72" t="s">
        <v>1163</v>
      </c>
      <c r="AK236" s="97">
        <f>IF(Q236="SOPORTE_TELEFÓNICO",'BASE LIQUIDACION REDEBAN 2025'!$B$19,IF(Q236="ENVÍO",'BASE LIQUIDACION REDEBAN 2025'!$C$2,IF(AF236="TIPO I",'BASE LIQUIDACION REDEBAN 2025'!$C$2,IF(AF236="TIPO II",'BASE LIQUIDACION REDEBAN 2025'!$C$3,IF(AF236="TIPO III",'BASE LIQUIDACION REDEBAN 2025'!$C$4,IF(AF236="TIPO IV",'BASE LIQUIDACION REDEBAN 2025'!$C$5,IF(AG236="AEREO",'BASE LIQUIDACION REDEBAN 2025'!$B$6,'BASE LIQUIDACION REDEBAN 2025'!$C$5)))))))</f>
        <v>65960.072302</v>
      </c>
      <c r="AL236" s="97">
        <f>IF(OR(Q236="SOPORTE_TELEFÓNICO",Q236="ENVÍO"),0,IF(AF236="TIPO I",'BASE LIQUIDACION REDEBAN 2025'!$B$10,IF(AF236="TIPO II",'BASE LIQUIDACION REDEBAN 2025'!$B$11,IF(AF236="TIPO III",'BASE LIQUIDACION REDEBAN 2025'!$B$12,'BASE LIQUIDACION REDEBAN 2025'!$B$13))))</f>
        <v>75096.394270399993</v>
      </c>
      <c r="AM236" s="97">
        <f t="shared" si="3"/>
        <v>65960.072302</v>
      </c>
    </row>
    <row r="237" spans="1:39" s="85" customFormat="1" ht="13.15">
      <c r="A237" s="171" t="s">
        <v>90</v>
      </c>
      <c r="B237" s="10" t="str">
        <f>VLOOKUP(A237,'CENTRO DE COSTOS'!A:D,4,FALSE)</f>
        <v>JUAN SEBASTIÁN RÍOS CASTRILLÓN</v>
      </c>
      <c r="C237" s="10" t="str">
        <f>VLOOKUP(A237,'CENTRO DE COSTOS'!A:D,2,FALSE)</f>
        <v>0004-0005</v>
      </c>
      <c r="D237" s="171">
        <v>5001</v>
      </c>
      <c r="E237" s="171">
        <v>2265236</v>
      </c>
      <c r="F237" s="171">
        <v>78668</v>
      </c>
      <c r="G237" s="171" t="s">
        <v>290</v>
      </c>
      <c r="H237" s="171" t="s">
        <v>90</v>
      </c>
      <c r="I237" s="171" t="s">
        <v>3376</v>
      </c>
      <c r="J237" s="10" t="s">
        <v>167</v>
      </c>
      <c r="K237" s="171">
        <v>2265236</v>
      </c>
      <c r="L237" s="171" t="s">
        <v>4601</v>
      </c>
      <c r="M237" s="172">
        <v>45814.491666666669</v>
      </c>
      <c r="N237" s="172">
        <v>45814.628576388888</v>
      </c>
      <c r="O237" s="171" t="s">
        <v>3171</v>
      </c>
      <c r="P237" s="171" t="s">
        <v>3172</v>
      </c>
      <c r="Q237" s="171" t="s">
        <v>177</v>
      </c>
      <c r="R237" s="72" t="s">
        <v>4602</v>
      </c>
      <c r="S237" s="178" t="s">
        <v>3174</v>
      </c>
      <c r="T237" s="187" t="s">
        <v>3190</v>
      </c>
      <c r="U237" s="187" t="s">
        <v>3191</v>
      </c>
      <c r="V237" s="187" t="s">
        <v>3235</v>
      </c>
      <c r="W237" s="187" t="s">
        <v>3185</v>
      </c>
      <c r="X237" s="187">
        <v>0</v>
      </c>
      <c r="Y237" s="187">
        <v>0</v>
      </c>
      <c r="Z237" s="187">
        <v>0</v>
      </c>
      <c r="AA237" s="187">
        <v>0</v>
      </c>
      <c r="AB237" s="200">
        <v>0</v>
      </c>
      <c r="AC237" s="72" t="s">
        <v>3379</v>
      </c>
      <c r="AD237" s="72">
        <v>0</v>
      </c>
      <c r="AE237" s="72">
        <v>0</v>
      </c>
      <c r="AF237" s="171" t="s">
        <v>25</v>
      </c>
      <c r="AG237" s="171" t="s">
        <v>189</v>
      </c>
      <c r="AH237" s="171">
        <v>1</v>
      </c>
      <c r="AI237" s="171">
        <v>0</v>
      </c>
      <c r="AJ237" s="72" t="s">
        <v>467</v>
      </c>
      <c r="AK237" s="97">
        <f>IF(Q237="SOPORTE_TELEFÓNICO",'BASE LIQUIDACION REDEBAN 2025'!$B$19,IF(Q237="ENVÍO",'BASE LIQUIDACION REDEBAN 2025'!$C$2,IF(AF237="TIPO I",'BASE LIQUIDACION REDEBAN 2025'!$C$2,IF(AF237="TIPO II",'BASE LIQUIDACION REDEBAN 2025'!$C$3,IF(AF237="TIPO III",'BASE LIQUIDACION REDEBAN 2025'!$C$4,IF(AF237="TIPO IV",'BASE LIQUIDACION REDEBAN 2025'!$C$5,IF(AG237="AEREO",'BASE LIQUIDACION REDEBAN 2025'!$B$6,'BASE LIQUIDACION REDEBAN 2025'!$C$5)))))))</f>
        <v>65960.072302</v>
      </c>
      <c r="AL237" s="97">
        <f>IF(OR(Q237="SOPORTE_TELEFÓNICO",Q237="ENVÍO"),0,IF(AF237="TIPO I",'BASE LIQUIDACION REDEBAN 2025'!$B$10,IF(AF237="TIPO II",'BASE LIQUIDACION REDEBAN 2025'!$B$11,IF(AF237="TIPO III",'BASE LIQUIDACION REDEBAN 2025'!$B$12,'BASE LIQUIDACION REDEBAN 2025'!$B$13))))</f>
        <v>75096.394270399993</v>
      </c>
      <c r="AM237" s="97">
        <f t="shared" si="3"/>
        <v>65960.072302</v>
      </c>
    </row>
    <row r="238" spans="1:39" s="85" customFormat="1" ht="13.15">
      <c r="A238" s="171" t="s">
        <v>93</v>
      </c>
      <c r="B238" s="10" t="str">
        <f>VLOOKUP(A238,'CENTRO DE COSTOS'!A:D,4,FALSE)</f>
        <v>DIEGO FERNANDO HENAO CARDONA</v>
      </c>
      <c r="C238" s="10" t="str">
        <f>VLOOKUP(A238,'CENTRO DE COSTOS'!A:D,2,FALSE)</f>
        <v>0004-0003</v>
      </c>
      <c r="D238" s="171">
        <v>52001</v>
      </c>
      <c r="E238" s="171">
        <v>2263944</v>
      </c>
      <c r="F238" s="171">
        <v>13644</v>
      </c>
      <c r="G238" s="171" t="s">
        <v>162</v>
      </c>
      <c r="H238" s="171" t="s">
        <v>93</v>
      </c>
      <c r="I238" s="171" t="s">
        <v>4603</v>
      </c>
      <c r="J238" s="10" t="s">
        <v>167</v>
      </c>
      <c r="K238" s="171">
        <v>2263944</v>
      </c>
      <c r="L238" s="171" t="s">
        <v>4604</v>
      </c>
      <c r="M238" s="172">
        <v>45814.404861111114</v>
      </c>
      <c r="N238" s="172">
        <v>45814.647222222222</v>
      </c>
      <c r="O238" s="171" t="s">
        <v>3171</v>
      </c>
      <c r="P238" s="171" t="s">
        <v>3172</v>
      </c>
      <c r="Q238" s="171" t="s">
        <v>177</v>
      </c>
      <c r="R238" s="72" t="s">
        <v>4605</v>
      </c>
      <c r="S238" s="178" t="s">
        <v>3174</v>
      </c>
      <c r="T238" s="187" t="s">
        <v>3190</v>
      </c>
      <c r="U238" s="187" t="s">
        <v>3176</v>
      </c>
      <c r="V238" s="187" t="s">
        <v>3184</v>
      </c>
      <c r="W238" s="187" t="s">
        <v>3185</v>
      </c>
      <c r="X238" s="187">
        <v>0</v>
      </c>
      <c r="Y238" s="187">
        <v>0</v>
      </c>
      <c r="Z238" s="187">
        <v>0</v>
      </c>
      <c r="AA238" s="187">
        <v>0</v>
      </c>
      <c r="AB238" s="200" t="s">
        <v>4606</v>
      </c>
      <c r="AC238" s="72" t="s">
        <v>4607</v>
      </c>
      <c r="AD238" s="72">
        <v>0</v>
      </c>
      <c r="AE238" s="72">
        <v>0</v>
      </c>
      <c r="AF238" s="171" t="s">
        <v>25</v>
      </c>
      <c r="AG238" s="171" t="s">
        <v>189</v>
      </c>
      <c r="AH238" s="171">
        <v>1</v>
      </c>
      <c r="AI238" s="171">
        <v>0</v>
      </c>
      <c r="AJ238" s="72" t="s">
        <v>639</v>
      </c>
      <c r="AK238" s="97">
        <f>IF(Q238="SOPORTE_TELEFÓNICO",'BASE LIQUIDACION REDEBAN 2025'!$B$19,IF(Q238="ENVÍO",'BASE LIQUIDACION REDEBAN 2025'!$C$2,IF(AF238="TIPO I",'BASE LIQUIDACION REDEBAN 2025'!$C$2,IF(AF238="TIPO II",'BASE LIQUIDACION REDEBAN 2025'!$C$3,IF(AF238="TIPO III",'BASE LIQUIDACION REDEBAN 2025'!$C$4,IF(AF238="TIPO IV",'BASE LIQUIDACION REDEBAN 2025'!$C$5,IF(AG238="AEREO",'BASE LIQUIDACION REDEBAN 2025'!$B$6,'BASE LIQUIDACION REDEBAN 2025'!$C$5)))))))</f>
        <v>65960.072302</v>
      </c>
      <c r="AL238" s="97">
        <f>IF(OR(Q238="SOPORTE_TELEFÓNICO",Q238="ENVÍO"),0,IF(AF238="TIPO I",'BASE LIQUIDACION REDEBAN 2025'!$B$10,IF(AF238="TIPO II",'BASE LIQUIDACION REDEBAN 2025'!$B$11,IF(AF238="TIPO III",'BASE LIQUIDACION REDEBAN 2025'!$B$12,'BASE LIQUIDACION REDEBAN 2025'!$B$13))))</f>
        <v>75096.394270399993</v>
      </c>
      <c r="AM238" s="97">
        <f t="shared" si="3"/>
        <v>65960.072302</v>
      </c>
    </row>
    <row r="239" spans="1:39" s="85" customFormat="1" ht="13.15">
      <c r="A239" s="171" t="s">
        <v>68</v>
      </c>
      <c r="B239" s="10" t="str">
        <f>VLOOKUP(A239,'CENTRO DE COSTOS'!A:D,4,FALSE)</f>
        <v>WILLIAM ASDRUBAL ROZO ROZO</v>
      </c>
      <c r="C239" s="10" t="str">
        <f>VLOOKUP(A239,'CENTRO DE COSTOS'!A:D,2,FALSE)</f>
        <v>0004-0004</v>
      </c>
      <c r="D239" s="171">
        <v>25486</v>
      </c>
      <c r="E239" s="171">
        <v>2263937</v>
      </c>
      <c r="F239" s="171">
        <v>37375</v>
      </c>
      <c r="G239" s="171" t="s">
        <v>298</v>
      </c>
      <c r="H239" s="171" t="s">
        <v>4608</v>
      </c>
      <c r="I239" s="171" t="s">
        <v>4609</v>
      </c>
      <c r="J239" s="10" t="s">
        <v>167</v>
      </c>
      <c r="K239" s="171">
        <v>2263937</v>
      </c>
      <c r="L239" s="171" t="s">
        <v>4610</v>
      </c>
      <c r="M239" s="172">
        <v>45814.404166666667</v>
      </c>
      <c r="N239" s="172">
        <v>45814.665393518517</v>
      </c>
      <c r="O239" s="171" t="s">
        <v>3171</v>
      </c>
      <c r="P239" s="171" t="s">
        <v>3172</v>
      </c>
      <c r="Q239" s="171" t="s">
        <v>177</v>
      </c>
      <c r="R239" s="72" t="s">
        <v>4611</v>
      </c>
      <c r="S239" s="178" t="s">
        <v>3174</v>
      </c>
      <c r="T239" s="187" t="s">
        <v>3175</v>
      </c>
      <c r="U239" s="187" t="s">
        <v>3438</v>
      </c>
      <c r="V239" s="187" t="s">
        <v>3439</v>
      </c>
      <c r="W239" s="187" t="s">
        <v>3185</v>
      </c>
      <c r="X239" s="187">
        <v>0</v>
      </c>
      <c r="Y239" s="187">
        <v>0</v>
      </c>
      <c r="Z239" s="187">
        <v>0</v>
      </c>
      <c r="AA239" s="187">
        <v>0</v>
      </c>
      <c r="AB239" s="200">
        <v>0</v>
      </c>
      <c r="AC239" s="72" t="s">
        <v>4612</v>
      </c>
      <c r="AD239" s="72">
        <v>0</v>
      </c>
      <c r="AE239" s="72">
        <v>0</v>
      </c>
      <c r="AF239" s="171" t="s">
        <v>28</v>
      </c>
      <c r="AG239" s="171" t="s">
        <v>189</v>
      </c>
      <c r="AH239" s="171">
        <v>1</v>
      </c>
      <c r="AI239" s="171">
        <v>0</v>
      </c>
      <c r="AJ239" s="72" t="s">
        <v>1288</v>
      </c>
      <c r="AK239" s="97">
        <f>IF(Q239="SOPORTE_TELEFÓNICO",'BASE LIQUIDACION REDEBAN 2025'!$B$19,IF(Q239="ENVÍO",'BASE LIQUIDACION REDEBAN 2025'!$C$2,IF(AF239="TIPO I",'BASE LIQUIDACION REDEBAN 2025'!$C$2,IF(AF239="TIPO II",'BASE LIQUIDACION REDEBAN 2025'!$C$3,IF(AF239="TIPO III",'BASE LIQUIDACION REDEBAN 2025'!$C$4,IF(AF239="TIPO IV",'BASE LIQUIDACION REDEBAN 2025'!$C$5,IF(AG239="AEREO",'BASE LIQUIDACION REDEBAN 2025'!$B$6,'BASE LIQUIDACION REDEBAN 2025'!$C$5)))))))</f>
        <v>144967.87232000002</v>
      </c>
      <c r="AL239" s="97">
        <f>IF(OR(Q239="SOPORTE_TELEFÓNICO",Q239="ENVÍO"),0,IF(AF239="TIPO I",'BASE LIQUIDACION REDEBAN 2025'!$B$10,IF(AF239="TIPO II",'BASE LIQUIDACION REDEBAN 2025'!$B$11,IF(AF239="TIPO III",'BASE LIQUIDACION REDEBAN 2025'!$B$12,'BASE LIQUIDACION REDEBAN 2025'!$B$13))))</f>
        <v>140395.6348884</v>
      </c>
      <c r="AM239" s="97">
        <f t="shared" si="3"/>
        <v>144967.87232000002</v>
      </c>
    </row>
    <row r="240" spans="1:39" s="85" customFormat="1" ht="13.15">
      <c r="A240" s="171" t="s">
        <v>76</v>
      </c>
      <c r="B240" s="10" t="str">
        <f>VLOOKUP(A240,'CENTRO DE COSTOS'!A:D,4,FALSE)</f>
        <v>DIEGO FERNANDO HENAO CARDONA</v>
      </c>
      <c r="C240" s="10" t="str">
        <f>VLOOKUP(A240,'CENTRO DE COSTOS'!A:D,2,FALSE)</f>
        <v>0004-0003</v>
      </c>
      <c r="D240" s="171">
        <v>76001</v>
      </c>
      <c r="E240" s="171">
        <v>2264488</v>
      </c>
      <c r="F240" s="171">
        <v>33169</v>
      </c>
      <c r="G240" s="171" t="s">
        <v>230</v>
      </c>
      <c r="H240" s="171" t="s">
        <v>76</v>
      </c>
      <c r="I240" s="171" t="s">
        <v>4613</v>
      </c>
      <c r="J240" s="10" t="s">
        <v>167</v>
      </c>
      <c r="K240" s="171">
        <v>2264488</v>
      </c>
      <c r="L240" s="171" t="s">
        <v>4614</v>
      </c>
      <c r="M240" s="172">
        <v>45814.447222222225</v>
      </c>
      <c r="N240" s="172">
        <v>45814.66777777778</v>
      </c>
      <c r="O240" s="171" t="s">
        <v>3171</v>
      </c>
      <c r="P240" s="171" t="s">
        <v>3172</v>
      </c>
      <c r="Q240" s="171" t="s">
        <v>177</v>
      </c>
      <c r="R240" s="72" t="s">
        <v>4615</v>
      </c>
      <c r="S240" s="178" t="s">
        <v>3174</v>
      </c>
      <c r="T240" s="187" t="s">
        <v>3190</v>
      </c>
      <c r="U240" s="187" t="s">
        <v>3331</v>
      </c>
      <c r="V240" s="187" t="s">
        <v>3252</v>
      </c>
      <c r="W240" s="187" t="s">
        <v>3215</v>
      </c>
      <c r="X240" s="187">
        <v>0</v>
      </c>
      <c r="Y240" s="187" t="s">
        <v>3536</v>
      </c>
      <c r="Z240" s="187">
        <v>0</v>
      </c>
      <c r="AA240" s="187" t="s">
        <v>3332</v>
      </c>
      <c r="AB240" s="200">
        <v>0</v>
      </c>
      <c r="AC240" s="72" t="s">
        <v>4616</v>
      </c>
      <c r="AD240" s="72" t="s">
        <v>4617</v>
      </c>
      <c r="AE240" s="72" t="s">
        <v>4618</v>
      </c>
      <c r="AF240" s="171" t="s">
        <v>25</v>
      </c>
      <c r="AG240" s="171" t="s">
        <v>189</v>
      </c>
      <c r="AH240" s="171">
        <v>1</v>
      </c>
      <c r="AI240" s="171">
        <v>0</v>
      </c>
      <c r="AJ240" s="72" t="s">
        <v>2428</v>
      </c>
      <c r="AK240" s="97">
        <f>IF(Q240="SOPORTE_TELEFÓNICO",'BASE LIQUIDACION REDEBAN 2025'!$B$19,IF(Q240="ENVÍO",'BASE LIQUIDACION REDEBAN 2025'!$C$2,IF(AF240="TIPO I",'BASE LIQUIDACION REDEBAN 2025'!$C$2,IF(AF240="TIPO II",'BASE LIQUIDACION REDEBAN 2025'!$C$3,IF(AF240="TIPO III",'BASE LIQUIDACION REDEBAN 2025'!$C$4,IF(AF240="TIPO IV",'BASE LIQUIDACION REDEBAN 2025'!$C$5,IF(AG240="AEREO",'BASE LIQUIDACION REDEBAN 2025'!$B$6,'BASE LIQUIDACION REDEBAN 2025'!$C$5)))))))</f>
        <v>65960.072302</v>
      </c>
      <c r="AL240" s="97">
        <f>IF(OR(Q240="SOPORTE_TELEFÓNICO",Q240="ENVÍO"),0,IF(AF240="TIPO I",'BASE LIQUIDACION REDEBAN 2025'!$B$10,IF(AF240="TIPO II",'BASE LIQUIDACION REDEBAN 2025'!$B$11,IF(AF240="TIPO III",'BASE LIQUIDACION REDEBAN 2025'!$B$12,'BASE LIQUIDACION REDEBAN 2025'!$B$13))))</f>
        <v>75096.394270399993</v>
      </c>
      <c r="AM240" s="97">
        <f t="shared" si="3"/>
        <v>65960.072302</v>
      </c>
    </row>
    <row r="241" spans="1:39" s="85" customFormat="1" ht="13.15">
      <c r="A241" s="171" t="s">
        <v>76</v>
      </c>
      <c r="B241" s="10" t="str">
        <f>VLOOKUP(A241,'CENTRO DE COSTOS'!A:D,4,FALSE)</f>
        <v>DIEGO FERNANDO HENAO CARDONA</v>
      </c>
      <c r="C241" s="10" t="str">
        <f>VLOOKUP(A241,'CENTRO DE COSTOS'!A:D,2,FALSE)</f>
        <v>0004-0003</v>
      </c>
      <c r="D241" s="171">
        <v>76001</v>
      </c>
      <c r="E241" s="171">
        <v>2264290</v>
      </c>
      <c r="F241" s="171">
        <v>76886</v>
      </c>
      <c r="G241" s="171" t="s">
        <v>230</v>
      </c>
      <c r="H241" s="171" t="s">
        <v>76</v>
      </c>
      <c r="I241" s="171" t="s">
        <v>4619</v>
      </c>
      <c r="J241" s="10" t="s">
        <v>167</v>
      </c>
      <c r="K241" s="171">
        <v>2264290</v>
      </c>
      <c r="L241" s="171" t="s">
        <v>4620</v>
      </c>
      <c r="M241" s="172">
        <v>45814.430555555555</v>
      </c>
      <c r="N241" s="172">
        <v>45814.67083333333</v>
      </c>
      <c r="O241" s="171" t="s">
        <v>3171</v>
      </c>
      <c r="P241" s="171" t="s">
        <v>3172</v>
      </c>
      <c r="Q241" s="171" t="s">
        <v>177</v>
      </c>
      <c r="R241" s="72" t="s">
        <v>4621</v>
      </c>
      <c r="S241" s="178" t="s">
        <v>3174</v>
      </c>
      <c r="T241" s="187" t="s">
        <v>3190</v>
      </c>
      <c r="U241" s="187" t="s">
        <v>3176</v>
      </c>
      <c r="V241" s="187" t="s">
        <v>3184</v>
      </c>
      <c r="W241" s="187" t="s">
        <v>3215</v>
      </c>
      <c r="X241" s="187" t="s">
        <v>3917</v>
      </c>
      <c r="Y241" s="187">
        <v>0</v>
      </c>
      <c r="Z241" s="187">
        <v>0</v>
      </c>
      <c r="AA241" s="187">
        <v>0</v>
      </c>
      <c r="AB241" s="200">
        <v>0</v>
      </c>
      <c r="AC241" s="72" t="s">
        <v>4622</v>
      </c>
      <c r="AD241" s="72" t="s">
        <v>4623</v>
      </c>
      <c r="AE241" s="72" t="s">
        <v>4624</v>
      </c>
      <c r="AF241" s="171" t="s">
        <v>25</v>
      </c>
      <c r="AG241" s="171" t="s">
        <v>189</v>
      </c>
      <c r="AH241" s="171">
        <v>1</v>
      </c>
      <c r="AI241" s="171">
        <v>0</v>
      </c>
      <c r="AJ241" s="72" t="s">
        <v>1025</v>
      </c>
      <c r="AK241" s="97">
        <f>IF(Q241="SOPORTE_TELEFÓNICO",'BASE LIQUIDACION REDEBAN 2025'!$B$19,IF(Q241="ENVÍO",'BASE LIQUIDACION REDEBAN 2025'!$C$2,IF(AF241="TIPO I",'BASE LIQUIDACION REDEBAN 2025'!$C$2,IF(AF241="TIPO II",'BASE LIQUIDACION REDEBAN 2025'!$C$3,IF(AF241="TIPO III",'BASE LIQUIDACION REDEBAN 2025'!$C$4,IF(AF241="TIPO IV",'BASE LIQUIDACION REDEBAN 2025'!$C$5,IF(AG241="AEREO",'BASE LIQUIDACION REDEBAN 2025'!$B$6,'BASE LIQUIDACION REDEBAN 2025'!$C$5)))))))</f>
        <v>65960.072302</v>
      </c>
      <c r="AL241" s="97">
        <f>IF(OR(Q241="SOPORTE_TELEFÓNICO",Q241="ENVÍO"),0,IF(AF241="TIPO I",'BASE LIQUIDACION REDEBAN 2025'!$B$10,IF(AF241="TIPO II",'BASE LIQUIDACION REDEBAN 2025'!$B$11,IF(AF241="TIPO III",'BASE LIQUIDACION REDEBAN 2025'!$B$12,'BASE LIQUIDACION REDEBAN 2025'!$B$13))))</f>
        <v>75096.394270399993</v>
      </c>
      <c r="AM241" s="97">
        <f t="shared" si="3"/>
        <v>65960.072302</v>
      </c>
    </row>
    <row r="242" spans="1:39" s="85" customFormat="1" ht="13.15">
      <c r="A242" s="171" t="s">
        <v>68</v>
      </c>
      <c r="B242" s="10" t="str">
        <f>VLOOKUP(A242,'CENTRO DE COSTOS'!A:D,4,FALSE)</f>
        <v>WILLIAM ASDRUBAL ROZO ROZO</v>
      </c>
      <c r="C242" s="10" t="str">
        <f>VLOOKUP(A242,'CENTRO DE COSTOS'!A:D,2,FALSE)</f>
        <v>0004-0004</v>
      </c>
      <c r="D242" s="171">
        <v>25430</v>
      </c>
      <c r="E242" s="171">
        <v>2262939</v>
      </c>
      <c r="F242" s="171">
        <v>75692</v>
      </c>
      <c r="G242" s="171" t="s">
        <v>298</v>
      </c>
      <c r="H242" s="171" t="s">
        <v>2665</v>
      </c>
      <c r="I242" s="171" t="s">
        <v>4625</v>
      </c>
      <c r="J242" s="10" t="s">
        <v>167</v>
      </c>
      <c r="K242" s="171">
        <v>2262939</v>
      </c>
      <c r="L242" s="171" t="s">
        <v>4626</v>
      </c>
      <c r="M242" s="172">
        <v>45814.333333333336</v>
      </c>
      <c r="N242" s="172">
        <v>45814.671990740739</v>
      </c>
      <c r="O242" s="171" t="s">
        <v>3171</v>
      </c>
      <c r="P242" s="171" t="s">
        <v>3172</v>
      </c>
      <c r="Q242" s="171" t="s">
        <v>177</v>
      </c>
      <c r="R242" s="72" t="s">
        <v>4627</v>
      </c>
      <c r="S242" s="178" t="s">
        <v>3174</v>
      </c>
      <c r="T242" s="187" t="s">
        <v>3175</v>
      </c>
      <c r="U242" s="187" t="s">
        <v>3176</v>
      </c>
      <c r="V242" s="187" t="s">
        <v>3177</v>
      </c>
      <c r="W242" s="187" t="s">
        <v>3215</v>
      </c>
      <c r="X242" s="187" t="s">
        <v>3917</v>
      </c>
      <c r="Y242" s="187">
        <v>0</v>
      </c>
      <c r="Z242" s="187">
        <v>0</v>
      </c>
      <c r="AA242" s="187">
        <v>0</v>
      </c>
      <c r="AB242" s="200">
        <v>0</v>
      </c>
      <c r="AC242" s="72" t="s">
        <v>4628</v>
      </c>
      <c r="AD242" s="72" t="s">
        <v>4629</v>
      </c>
      <c r="AE242" s="72" t="s">
        <v>4630</v>
      </c>
      <c r="AF242" s="171" t="s">
        <v>28</v>
      </c>
      <c r="AG242" s="171" t="s">
        <v>189</v>
      </c>
      <c r="AH242" s="171">
        <v>1</v>
      </c>
      <c r="AI242" s="171">
        <v>0</v>
      </c>
      <c r="AJ242" s="72" t="s">
        <v>397</v>
      </c>
      <c r="AK242" s="97">
        <f>IF(Q242="SOPORTE_TELEFÓNICO",'BASE LIQUIDACION REDEBAN 2025'!$B$19,IF(Q242="ENVÍO",'BASE LIQUIDACION REDEBAN 2025'!$C$2,IF(AF242="TIPO I",'BASE LIQUIDACION REDEBAN 2025'!$C$2,IF(AF242="TIPO II",'BASE LIQUIDACION REDEBAN 2025'!$C$3,IF(AF242="TIPO III",'BASE LIQUIDACION REDEBAN 2025'!$C$4,IF(AF242="TIPO IV",'BASE LIQUIDACION REDEBAN 2025'!$C$5,IF(AG242="AEREO",'BASE LIQUIDACION REDEBAN 2025'!$B$6,'BASE LIQUIDACION REDEBAN 2025'!$C$5)))))))</f>
        <v>144967.87232000002</v>
      </c>
      <c r="AL242" s="97">
        <f>IF(OR(Q242="SOPORTE_TELEFÓNICO",Q242="ENVÍO"),0,IF(AF242="TIPO I",'BASE LIQUIDACION REDEBAN 2025'!$B$10,IF(AF242="TIPO II",'BASE LIQUIDACION REDEBAN 2025'!$B$11,IF(AF242="TIPO III",'BASE LIQUIDACION REDEBAN 2025'!$B$12,'BASE LIQUIDACION REDEBAN 2025'!$B$13))))</f>
        <v>140395.6348884</v>
      </c>
      <c r="AM242" s="97">
        <f t="shared" si="3"/>
        <v>144967.87232000002</v>
      </c>
    </row>
    <row r="243" spans="1:39" s="85" customFormat="1" ht="13.15">
      <c r="A243" s="171" t="s">
        <v>100</v>
      </c>
      <c r="B243" s="10" t="str">
        <f>VLOOKUP(A243,'CENTRO DE COSTOS'!A:D,4,FALSE)</f>
        <v>KEVIN ALEXIS CORZO BUSTOS</v>
      </c>
      <c r="C243" s="10" t="str">
        <f>VLOOKUP(A243,'CENTRO DE COSTOS'!A:D,2,FALSE)</f>
        <v>0004-0007</v>
      </c>
      <c r="D243" s="171">
        <v>50006</v>
      </c>
      <c r="E243" s="171">
        <v>2265093</v>
      </c>
      <c r="F243" s="171">
        <v>30129</v>
      </c>
      <c r="G243" s="171" t="s">
        <v>192</v>
      </c>
      <c r="H243" s="171" t="s">
        <v>1571</v>
      </c>
      <c r="I243" s="171" t="s">
        <v>4631</v>
      </c>
      <c r="J243" s="10" t="s">
        <v>167</v>
      </c>
      <c r="K243" s="171">
        <v>2265093</v>
      </c>
      <c r="L243" s="171" t="s">
        <v>4632</v>
      </c>
      <c r="M243" s="172">
        <v>45814.484027777777</v>
      </c>
      <c r="N243" s="172">
        <v>45814.673645833333</v>
      </c>
      <c r="O243" s="171" t="s">
        <v>3171</v>
      </c>
      <c r="P243" s="171" t="s">
        <v>3172</v>
      </c>
      <c r="Q243" s="171" t="s">
        <v>177</v>
      </c>
      <c r="R243" s="72" t="s">
        <v>4633</v>
      </c>
      <c r="S243" s="178" t="s">
        <v>3174</v>
      </c>
      <c r="T243" s="187" t="s">
        <v>3190</v>
      </c>
      <c r="U243" s="187" t="s">
        <v>3213</v>
      </c>
      <c r="V243" s="187" t="s">
        <v>3345</v>
      </c>
      <c r="W243" s="187" t="s">
        <v>3215</v>
      </c>
      <c r="X243" s="187">
        <v>0</v>
      </c>
      <c r="Y243" s="187">
        <v>0</v>
      </c>
      <c r="Z243" s="187" t="s">
        <v>3482</v>
      </c>
      <c r="AA243" s="187">
        <v>0</v>
      </c>
      <c r="AB243" s="200">
        <v>0</v>
      </c>
      <c r="AC243" s="72" t="s">
        <v>4634</v>
      </c>
      <c r="AD243" s="72" t="s">
        <v>4225</v>
      </c>
      <c r="AE243" s="72" t="s">
        <v>4226</v>
      </c>
      <c r="AF243" s="171" t="s">
        <v>28</v>
      </c>
      <c r="AG243" s="171" t="s">
        <v>189</v>
      </c>
      <c r="AH243" s="171">
        <v>1</v>
      </c>
      <c r="AI243" s="171">
        <v>0</v>
      </c>
      <c r="AJ243" s="72" t="s">
        <v>3368</v>
      </c>
      <c r="AK243" s="97">
        <f>IF(Q243="SOPORTE_TELEFÓNICO",'BASE LIQUIDACION REDEBAN 2025'!$B$19,IF(Q243="ENVÍO",'BASE LIQUIDACION REDEBAN 2025'!$C$2,IF(AF243="TIPO I",'BASE LIQUIDACION REDEBAN 2025'!$C$2,IF(AF243="TIPO II",'BASE LIQUIDACION REDEBAN 2025'!$C$3,IF(AF243="TIPO III",'BASE LIQUIDACION REDEBAN 2025'!$C$4,IF(AF243="TIPO IV",'BASE LIQUIDACION REDEBAN 2025'!$C$5,IF(AG243="AEREO",'BASE LIQUIDACION REDEBAN 2025'!$B$6,'BASE LIQUIDACION REDEBAN 2025'!$C$5)))))))</f>
        <v>144967.87232000002</v>
      </c>
      <c r="AL243" s="97">
        <f>IF(OR(Q243="SOPORTE_TELEFÓNICO",Q243="ENVÍO"),0,IF(AF243="TIPO I",'BASE LIQUIDACION REDEBAN 2025'!$B$10,IF(AF243="TIPO II",'BASE LIQUIDACION REDEBAN 2025'!$B$11,IF(AF243="TIPO III",'BASE LIQUIDACION REDEBAN 2025'!$B$12,'BASE LIQUIDACION REDEBAN 2025'!$B$13))))</f>
        <v>140395.6348884</v>
      </c>
      <c r="AM243" s="97">
        <f t="shared" si="3"/>
        <v>144967.87232000002</v>
      </c>
    </row>
    <row r="244" spans="1:39" s="85" customFormat="1" ht="13.15">
      <c r="A244" s="171" t="s">
        <v>72</v>
      </c>
      <c r="B244" s="10" t="str">
        <f>VLOOKUP(A244,'CENTRO DE COSTOS'!A:D,4,FALSE)</f>
        <v>MIGUEL JULIÁN HERNÁNDEZ GUARÍN</v>
      </c>
      <c r="C244" s="10" t="str">
        <f>VLOOKUP(A244,'CENTRO DE COSTOS'!A:D,2,FALSE)</f>
        <v>0004-0008</v>
      </c>
      <c r="D244" s="171">
        <v>68745</v>
      </c>
      <c r="E244" s="171">
        <v>2263246</v>
      </c>
      <c r="F244" s="171">
        <v>39748</v>
      </c>
      <c r="G244" s="171" t="s">
        <v>180</v>
      </c>
      <c r="H244" s="171" t="s">
        <v>4635</v>
      </c>
      <c r="I244" s="171" t="s">
        <v>4636</v>
      </c>
      <c r="J244" s="10" t="s">
        <v>167</v>
      </c>
      <c r="K244" s="171">
        <v>2263246</v>
      </c>
      <c r="L244" s="171" t="s">
        <v>4637</v>
      </c>
      <c r="M244" s="172">
        <v>45814.352777777778</v>
      </c>
      <c r="N244" s="172">
        <v>45814.67386574074</v>
      </c>
      <c r="O244" s="171" t="s">
        <v>3171</v>
      </c>
      <c r="P244" s="171" t="s">
        <v>3172</v>
      </c>
      <c r="Q244" s="171" t="s">
        <v>3188</v>
      </c>
      <c r="R244" s="72">
        <v>0</v>
      </c>
      <c r="S244" s="178" t="s">
        <v>3174</v>
      </c>
      <c r="T244" s="187" t="s">
        <v>3175</v>
      </c>
      <c r="U244" s="187" t="s">
        <v>3438</v>
      </c>
      <c r="V244" s="187" t="s">
        <v>3439</v>
      </c>
      <c r="W244" s="187" t="s">
        <v>3185</v>
      </c>
      <c r="X244" s="187">
        <v>0</v>
      </c>
      <c r="Y244" s="187">
        <v>0</v>
      </c>
      <c r="Z244" s="187">
        <v>0</v>
      </c>
      <c r="AA244" s="187">
        <v>0</v>
      </c>
      <c r="AB244" s="200">
        <v>0</v>
      </c>
      <c r="AC244" s="72">
        <v>0</v>
      </c>
      <c r="AD244" s="72">
        <v>0</v>
      </c>
      <c r="AE244" s="72">
        <v>0</v>
      </c>
      <c r="AF244" s="171" t="s">
        <v>30</v>
      </c>
      <c r="AG244" s="171" t="s">
        <v>189</v>
      </c>
      <c r="AH244" s="171">
        <v>0</v>
      </c>
      <c r="AI244" s="171">
        <v>0</v>
      </c>
      <c r="AJ244" s="72">
        <v>0</v>
      </c>
      <c r="AK244" s="97">
        <f>IF(Q244="SOPORTE_TELEFÓNICO",'BASE LIQUIDACION REDEBAN 2025'!$B$19,IF(Q244="ENVÍO",'BASE LIQUIDACION REDEBAN 2025'!$C$2,IF(AF244="TIPO I",'BASE LIQUIDACION REDEBAN 2025'!$C$2,IF(AF244="TIPO II",'BASE LIQUIDACION REDEBAN 2025'!$C$3,IF(AF244="TIPO III",'BASE LIQUIDACION REDEBAN 2025'!$C$4,IF(AF244="TIPO IV",'BASE LIQUIDACION REDEBAN 2025'!$C$5,IF(AG244="AEREO",'BASE LIQUIDACION REDEBAN 2025'!$B$6,'BASE LIQUIDACION REDEBAN 2025'!$C$5)))))))</f>
        <v>41241.0800752</v>
      </c>
      <c r="AL244" s="97">
        <f>IF(OR(Q244="SOPORTE_TELEFÓNICO",Q244="ENVÍO"),0,IF(AF244="TIPO I",'BASE LIQUIDACION REDEBAN 2025'!$B$10,IF(AF244="TIPO II",'BASE LIQUIDACION REDEBAN 2025'!$B$11,IF(AF244="TIPO III",'BASE LIQUIDACION REDEBAN 2025'!$B$12,'BASE LIQUIDACION REDEBAN 2025'!$B$13))))</f>
        <v>0</v>
      </c>
      <c r="AM244" s="97">
        <f t="shared" si="3"/>
        <v>41241.0800752</v>
      </c>
    </row>
    <row r="245" spans="1:39" s="85" customFormat="1" ht="13.15">
      <c r="A245" s="171" t="s">
        <v>80</v>
      </c>
      <c r="B245" s="10" t="str">
        <f>VLOOKUP(A245,'CENTRO DE COSTOS'!A:D,4,FALSE)</f>
        <v>JOSE MAURICIO HERNANDEZ ROJAS</v>
      </c>
      <c r="C245" s="10" t="str">
        <f>VLOOKUP(A245,'CENTRO DE COSTOS'!A:D,2,FALSE)</f>
        <v>0004-0001</v>
      </c>
      <c r="D245" s="171">
        <v>13430</v>
      </c>
      <c r="E245" s="171">
        <v>2256396</v>
      </c>
      <c r="F245" s="171">
        <v>60167</v>
      </c>
      <c r="G245" s="171" t="s">
        <v>364</v>
      </c>
      <c r="H245" s="171" t="s">
        <v>1698</v>
      </c>
      <c r="I245" s="171" t="s">
        <v>4638</v>
      </c>
      <c r="J245" s="10" t="s">
        <v>167</v>
      </c>
      <c r="K245" s="171">
        <v>2256396</v>
      </c>
      <c r="L245" s="171" t="s">
        <v>4639</v>
      </c>
      <c r="M245" s="172">
        <v>45813.334722222222</v>
      </c>
      <c r="N245" s="172">
        <v>45814.702453703707</v>
      </c>
      <c r="O245" s="171" t="s">
        <v>3171</v>
      </c>
      <c r="P245" s="171" t="s">
        <v>3172</v>
      </c>
      <c r="Q245" s="171" t="s">
        <v>177</v>
      </c>
      <c r="R245" s="72" t="s">
        <v>4640</v>
      </c>
      <c r="S245" s="178" t="s">
        <v>3174</v>
      </c>
      <c r="T245" s="187" t="s">
        <v>3190</v>
      </c>
      <c r="U245" s="187" t="s">
        <v>3197</v>
      </c>
      <c r="V245" s="187" t="s">
        <v>3424</v>
      </c>
      <c r="W245" s="187" t="s">
        <v>3215</v>
      </c>
      <c r="X245" s="187" t="s">
        <v>3503</v>
      </c>
      <c r="Y245" s="187" t="s">
        <v>3425</v>
      </c>
      <c r="Z245" s="187">
        <v>0</v>
      </c>
      <c r="AA245" s="187">
        <v>0</v>
      </c>
      <c r="AB245" s="200">
        <v>0</v>
      </c>
      <c r="AC245" s="72" t="s">
        <v>4641</v>
      </c>
      <c r="AD245" s="72" t="s">
        <v>4642</v>
      </c>
      <c r="AE245" s="72" t="s">
        <v>4643</v>
      </c>
      <c r="AF245" s="171" t="s">
        <v>32</v>
      </c>
      <c r="AG245" s="171" t="s">
        <v>189</v>
      </c>
      <c r="AH245" s="171">
        <v>1</v>
      </c>
      <c r="AI245" s="171">
        <v>0</v>
      </c>
      <c r="AJ245" s="72" t="s">
        <v>733</v>
      </c>
      <c r="AK245" s="97">
        <f>IF(Q245="SOPORTE_TELEFÓNICO",'BASE LIQUIDACION REDEBAN 2025'!$B$19,IF(Q245="ENVÍO",'BASE LIQUIDACION REDEBAN 2025'!$C$2,IF(AF245="TIPO I",'BASE LIQUIDACION REDEBAN 2025'!$C$2,IF(AF245="TIPO II",'BASE LIQUIDACION REDEBAN 2025'!$C$3,IF(AF245="TIPO III",'BASE LIQUIDACION REDEBAN 2025'!$C$4,IF(AF245="TIPO IV",'BASE LIQUIDACION REDEBAN 2025'!$C$5,IF(AG245="AEREO",'BASE LIQUIDACION REDEBAN 2025'!$B$6,'BASE LIQUIDACION REDEBAN 2025'!$C$5)))))))</f>
        <v>479588.87655000004</v>
      </c>
      <c r="AL245" s="97">
        <f>IF(OR(Q245="SOPORTE_TELEFÓNICO",Q245="ENVÍO"),0,IF(AF245="TIPO I",'BASE LIQUIDACION REDEBAN 2025'!$B$10,IF(AF245="TIPO II",'BASE LIQUIDACION REDEBAN 2025'!$B$11,IF(AF245="TIPO III",'BASE LIQUIDACION REDEBAN 2025'!$B$12,'BASE LIQUIDACION REDEBAN 2025'!$B$13))))</f>
        <v>196536.5258152</v>
      </c>
      <c r="AM245" s="97">
        <f t="shared" si="3"/>
        <v>479588.87655000004</v>
      </c>
    </row>
    <row r="246" spans="1:39" s="85" customFormat="1" ht="13.15">
      <c r="A246" s="171" t="s">
        <v>90</v>
      </c>
      <c r="B246" s="10" t="str">
        <f>VLOOKUP(A246,'CENTRO DE COSTOS'!A:D,4,FALSE)</f>
        <v>JUAN SEBASTIÁN RÍOS CASTRILLÓN</v>
      </c>
      <c r="C246" s="10" t="str">
        <f>VLOOKUP(A246,'CENTRO DE COSTOS'!A:D,2,FALSE)</f>
        <v>0004-0005</v>
      </c>
      <c r="D246" s="171">
        <v>5088</v>
      </c>
      <c r="E246" s="171">
        <v>2265948</v>
      </c>
      <c r="F246" s="171">
        <v>43784</v>
      </c>
      <c r="G246" s="171" t="s">
        <v>290</v>
      </c>
      <c r="H246" s="171" t="s">
        <v>291</v>
      </c>
      <c r="I246" s="171" t="s">
        <v>4644</v>
      </c>
      <c r="J246" s="10" t="s">
        <v>167</v>
      </c>
      <c r="K246" s="171">
        <v>2265948</v>
      </c>
      <c r="L246" s="171" t="s">
        <v>4645</v>
      </c>
      <c r="M246" s="172">
        <v>45814.591666666667</v>
      </c>
      <c r="N246" s="172">
        <v>45814.718321759261</v>
      </c>
      <c r="O246" s="171" t="s">
        <v>3171</v>
      </c>
      <c r="P246" s="171" t="s">
        <v>3172</v>
      </c>
      <c r="Q246" s="171" t="s">
        <v>177</v>
      </c>
      <c r="R246" s="72" t="s">
        <v>4646</v>
      </c>
      <c r="S246" s="178" t="s">
        <v>3174</v>
      </c>
      <c r="T246" s="187" t="s">
        <v>3190</v>
      </c>
      <c r="U246" s="187" t="s">
        <v>3213</v>
      </c>
      <c r="V246" s="187" t="s">
        <v>3314</v>
      </c>
      <c r="W246" s="187" t="s">
        <v>3215</v>
      </c>
      <c r="X246" s="187" t="s">
        <v>3315</v>
      </c>
      <c r="Y246" s="187">
        <v>0</v>
      </c>
      <c r="Z246" s="187">
        <v>0</v>
      </c>
      <c r="AA246" s="187">
        <v>0</v>
      </c>
      <c r="AB246" s="200">
        <v>0</v>
      </c>
      <c r="AC246" s="72" t="s">
        <v>4647</v>
      </c>
      <c r="AD246" s="72" t="s">
        <v>4648</v>
      </c>
      <c r="AE246" s="72" t="s">
        <v>4649</v>
      </c>
      <c r="AF246" s="171" t="s">
        <v>25</v>
      </c>
      <c r="AG246" s="171" t="s">
        <v>189</v>
      </c>
      <c r="AH246" s="171">
        <v>1</v>
      </c>
      <c r="AI246" s="171">
        <v>0</v>
      </c>
      <c r="AJ246" s="72" t="s">
        <v>3666</v>
      </c>
      <c r="AK246" s="97">
        <f>IF(Q246="SOPORTE_TELEFÓNICO",'BASE LIQUIDACION REDEBAN 2025'!$B$19,IF(Q246="ENVÍO",'BASE LIQUIDACION REDEBAN 2025'!$C$2,IF(AF246="TIPO I",'BASE LIQUIDACION REDEBAN 2025'!$C$2,IF(AF246="TIPO II",'BASE LIQUIDACION REDEBAN 2025'!$C$3,IF(AF246="TIPO III",'BASE LIQUIDACION REDEBAN 2025'!$C$4,IF(AF246="TIPO IV",'BASE LIQUIDACION REDEBAN 2025'!$C$5,IF(AG246="AEREO",'BASE LIQUIDACION REDEBAN 2025'!$B$6,'BASE LIQUIDACION REDEBAN 2025'!$C$5)))))))</f>
        <v>65960.072302</v>
      </c>
      <c r="AL246" s="97">
        <f>IF(OR(Q246="SOPORTE_TELEFÓNICO",Q246="ENVÍO"),0,IF(AF246="TIPO I",'BASE LIQUIDACION REDEBAN 2025'!$B$10,IF(AF246="TIPO II",'BASE LIQUIDACION REDEBAN 2025'!$B$11,IF(AF246="TIPO III",'BASE LIQUIDACION REDEBAN 2025'!$B$12,'BASE LIQUIDACION REDEBAN 2025'!$B$13))))</f>
        <v>75096.394270399993</v>
      </c>
      <c r="AM246" s="97">
        <f t="shared" si="3"/>
        <v>65960.072302</v>
      </c>
    </row>
    <row r="247" spans="1:39" s="85" customFormat="1" ht="13.15">
      <c r="A247" s="171" t="s">
        <v>100</v>
      </c>
      <c r="B247" s="10" t="str">
        <f>VLOOKUP(A247,'CENTRO DE COSTOS'!A:D,4,FALSE)</f>
        <v>KEVIN ALEXIS CORZO BUSTOS</v>
      </c>
      <c r="C247" s="10" t="str">
        <f>VLOOKUP(A247,'CENTRO DE COSTOS'!A:D,2,FALSE)</f>
        <v>0004-0007</v>
      </c>
      <c r="D247" s="171">
        <v>95001</v>
      </c>
      <c r="E247" s="171">
        <v>2238500</v>
      </c>
      <c r="F247" s="171">
        <v>31431</v>
      </c>
      <c r="G247" s="171" t="s">
        <v>1115</v>
      </c>
      <c r="H247" s="171" t="s">
        <v>1116</v>
      </c>
      <c r="I247" s="171" t="s">
        <v>4650</v>
      </c>
      <c r="J247" s="10" t="s">
        <v>167</v>
      </c>
      <c r="K247" s="171">
        <v>2238500</v>
      </c>
      <c r="L247" s="171" t="s">
        <v>4651</v>
      </c>
      <c r="M247" s="172">
        <v>45808.459027777775</v>
      </c>
      <c r="N247" s="172">
        <v>45814.723958333336</v>
      </c>
      <c r="O247" s="171" t="s">
        <v>3171</v>
      </c>
      <c r="P247" s="171" t="s">
        <v>3172</v>
      </c>
      <c r="Q247" s="171" t="s">
        <v>177</v>
      </c>
      <c r="R247" s="72" t="s">
        <v>4652</v>
      </c>
      <c r="S247" s="178" t="s">
        <v>3174</v>
      </c>
      <c r="T247" s="187" t="s">
        <v>3190</v>
      </c>
      <c r="U247" s="187" t="s">
        <v>3202</v>
      </c>
      <c r="V247" s="187" t="s">
        <v>3203</v>
      </c>
      <c r="W247" s="187" t="s">
        <v>3185</v>
      </c>
      <c r="X247" s="187">
        <v>0</v>
      </c>
      <c r="Y247" s="187">
        <v>0</v>
      </c>
      <c r="Z247" s="187">
        <v>0</v>
      </c>
      <c r="AA247" s="187">
        <v>0</v>
      </c>
      <c r="AB247" s="200" t="s">
        <v>4653</v>
      </c>
      <c r="AC247" s="72" t="s">
        <v>4654</v>
      </c>
      <c r="AD247" s="72">
        <v>0</v>
      </c>
      <c r="AE247" s="72">
        <v>0</v>
      </c>
      <c r="AF247" s="171" t="s">
        <v>32</v>
      </c>
      <c r="AG247" s="171" t="s">
        <v>189</v>
      </c>
      <c r="AH247" s="171">
        <v>1</v>
      </c>
      <c r="AI247" s="171">
        <v>0</v>
      </c>
      <c r="AJ247" s="72" t="s">
        <v>246</v>
      </c>
      <c r="AK247" s="97">
        <f>IF(Q247="SOPORTE_TELEFÓNICO",'BASE LIQUIDACION REDEBAN 2025'!$B$19,IF(Q247="ENVÍO",'BASE LIQUIDACION REDEBAN 2025'!$C$2,IF(AF247="TIPO I",'BASE LIQUIDACION REDEBAN 2025'!$C$2,IF(AF247="TIPO II",'BASE LIQUIDACION REDEBAN 2025'!$C$3,IF(AF247="TIPO III",'BASE LIQUIDACION REDEBAN 2025'!$C$4,IF(AF247="TIPO IV",'BASE LIQUIDACION REDEBAN 2025'!$C$5,IF(AG247="AEREO",'BASE LIQUIDACION REDEBAN 2025'!$B$6,'BASE LIQUIDACION REDEBAN 2025'!$C$5)))))))</f>
        <v>479588.87655000004</v>
      </c>
      <c r="AL247" s="97">
        <f>IF(OR(Q247="SOPORTE_TELEFÓNICO",Q247="ENVÍO"),0,IF(AF247="TIPO I",'BASE LIQUIDACION REDEBAN 2025'!$B$10,IF(AF247="TIPO II",'BASE LIQUIDACION REDEBAN 2025'!$B$11,IF(AF247="TIPO III",'BASE LIQUIDACION REDEBAN 2025'!$B$12,'BASE LIQUIDACION REDEBAN 2025'!$B$13))))</f>
        <v>196536.5258152</v>
      </c>
      <c r="AM247" s="97">
        <f t="shared" si="3"/>
        <v>479588.87655000004</v>
      </c>
    </row>
    <row r="248" spans="1:39" s="85" customFormat="1" ht="13.15">
      <c r="A248" s="171" t="s">
        <v>90</v>
      </c>
      <c r="B248" s="10" t="str">
        <f>VLOOKUP(A248,'CENTRO DE COSTOS'!A:D,4,FALSE)</f>
        <v>JUAN SEBASTIÁN RÍOS CASTRILLÓN</v>
      </c>
      <c r="C248" s="10" t="str">
        <f>VLOOKUP(A248,'CENTRO DE COSTOS'!A:D,2,FALSE)</f>
        <v>0004-0005</v>
      </c>
      <c r="D248" s="171">
        <v>5107</v>
      </c>
      <c r="E248" s="171">
        <v>2253395</v>
      </c>
      <c r="F248" s="171">
        <v>21263</v>
      </c>
      <c r="G248" s="171" t="s">
        <v>290</v>
      </c>
      <c r="H248" s="171" t="s">
        <v>4655</v>
      </c>
      <c r="I248" s="171" t="s">
        <v>4656</v>
      </c>
      <c r="J248" s="10" t="s">
        <v>167</v>
      </c>
      <c r="K248" s="171">
        <v>2253395</v>
      </c>
      <c r="L248" s="171" t="s">
        <v>4657</v>
      </c>
      <c r="M248" s="172">
        <v>45812.572222222225</v>
      </c>
      <c r="N248" s="172">
        <v>45814.727523148147</v>
      </c>
      <c r="O248" s="171" t="s">
        <v>3171</v>
      </c>
      <c r="P248" s="171" t="s">
        <v>3172</v>
      </c>
      <c r="Q248" s="171" t="s">
        <v>177</v>
      </c>
      <c r="R248" s="72" t="s">
        <v>4658</v>
      </c>
      <c r="S248" s="178" t="s">
        <v>3174</v>
      </c>
      <c r="T248" s="187" t="s">
        <v>3190</v>
      </c>
      <c r="U248" s="187" t="s">
        <v>3213</v>
      </c>
      <c r="V248" s="187" t="s">
        <v>3345</v>
      </c>
      <c r="W248" s="187" t="s">
        <v>3215</v>
      </c>
      <c r="X248" s="187" t="s">
        <v>4659</v>
      </c>
      <c r="Y248" s="187">
        <v>0</v>
      </c>
      <c r="Z248" s="187">
        <v>0</v>
      </c>
      <c r="AA248" s="187">
        <v>0</v>
      </c>
      <c r="AB248" s="200">
        <v>0</v>
      </c>
      <c r="AC248" s="72" t="s">
        <v>4660</v>
      </c>
      <c r="AD248" s="72" t="s">
        <v>4661</v>
      </c>
      <c r="AE248" s="72" t="s">
        <v>4662</v>
      </c>
      <c r="AF248" s="171" t="s">
        <v>30</v>
      </c>
      <c r="AG248" s="171" t="s">
        <v>189</v>
      </c>
      <c r="AH248" s="171">
        <v>1</v>
      </c>
      <c r="AI248" s="171">
        <v>0</v>
      </c>
      <c r="AJ248" s="72" t="s">
        <v>294</v>
      </c>
      <c r="AK248" s="97">
        <f>IF(Q248="SOPORTE_TELEFÓNICO",'BASE LIQUIDACION REDEBAN 2025'!$B$19,IF(Q248="ENVÍO",'BASE LIQUIDACION REDEBAN 2025'!$C$2,IF(AF248="TIPO I",'BASE LIQUIDACION REDEBAN 2025'!$C$2,IF(AF248="TIPO II",'BASE LIQUIDACION REDEBAN 2025'!$C$3,IF(AF248="TIPO III",'BASE LIQUIDACION REDEBAN 2025'!$C$4,IF(AF248="TIPO IV",'BASE LIQUIDACION REDEBAN 2025'!$C$5,IF(AG248="AEREO",'BASE LIQUIDACION REDEBAN 2025'!$B$6,'BASE LIQUIDACION REDEBAN 2025'!$C$5)))))))</f>
        <v>275728.78077800001</v>
      </c>
      <c r="AL248" s="97">
        <f>IF(OR(Q248="SOPORTE_TELEFÓNICO",Q248="ENVÍO"),0,IF(AF248="TIPO I",'BASE LIQUIDACION REDEBAN 2025'!$B$10,IF(AF248="TIPO II",'BASE LIQUIDACION REDEBAN 2025'!$B$11,IF(AF248="TIPO III",'BASE LIQUIDACION REDEBAN 2025'!$B$12,'BASE LIQUIDACION REDEBAN 2025'!$B$13))))</f>
        <v>196536.5258152</v>
      </c>
      <c r="AM248" s="97">
        <f t="shared" si="3"/>
        <v>275728.78077800001</v>
      </c>
    </row>
    <row r="249" spans="1:39" s="85" customFormat="1" ht="13.15">
      <c r="A249" s="171" t="s">
        <v>68</v>
      </c>
      <c r="B249" s="10" t="str">
        <f>VLOOKUP(A249,'CENTRO DE COSTOS'!A:D,4,FALSE)</f>
        <v>WILLIAM ASDRUBAL ROZO ROZO</v>
      </c>
      <c r="C249" s="10" t="str">
        <f>VLOOKUP(A249,'CENTRO DE COSTOS'!A:D,2,FALSE)</f>
        <v>0004-0004</v>
      </c>
      <c r="D249" s="171">
        <v>11001</v>
      </c>
      <c r="E249" s="171">
        <v>2265298</v>
      </c>
      <c r="F249" s="171">
        <v>54110</v>
      </c>
      <c r="G249" s="171" t="s">
        <v>298</v>
      </c>
      <c r="H249" s="171" t="s">
        <v>68</v>
      </c>
      <c r="I249" s="171" t="s">
        <v>4663</v>
      </c>
      <c r="J249" s="10" t="s">
        <v>167</v>
      </c>
      <c r="K249" s="171">
        <v>2265298</v>
      </c>
      <c r="L249" s="171" t="s">
        <v>4664</v>
      </c>
      <c r="M249" s="172">
        <v>45814.506944444445</v>
      </c>
      <c r="N249" s="172">
        <v>45814.758136574077</v>
      </c>
      <c r="O249" s="171" t="s">
        <v>3171</v>
      </c>
      <c r="P249" s="171" t="s">
        <v>3172</v>
      </c>
      <c r="Q249" s="171" t="s">
        <v>177</v>
      </c>
      <c r="R249" s="72" t="s">
        <v>4665</v>
      </c>
      <c r="S249" s="178" t="s">
        <v>3174</v>
      </c>
      <c r="T249" s="187" t="s">
        <v>3175</v>
      </c>
      <c r="U249" s="187" t="s">
        <v>3260</v>
      </c>
      <c r="V249" s="187" t="s">
        <v>3261</v>
      </c>
      <c r="W249" s="187" t="s">
        <v>3185</v>
      </c>
      <c r="X249" s="187">
        <v>0</v>
      </c>
      <c r="Y249" s="187">
        <v>0</v>
      </c>
      <c r="Z249" s="187">
        <v>0</v>
      </c>
      <c r="AA249" s="187">
        <v>0</v>
      </c>
      <c r="AB249" s="200">
        <v>0</v>
      </c>
      <c r="AC249" s="72">
        <v>0</v>
      </c>
      <c r="AD249" s="72">
        <v>0</v>
      </c>
      <c r="AE249" s="72">
        <v>0</v>
      </c>
      <c r="AF249" s="171" t="s">
        <v>25</v>
      </c>
      <c r="AG249" s="171" t="s">
        <v>189</v>
      </c>
      <c r="AH249" s="171">
        <v>1</v>
      </c>
      <c r="AI249" s="171">
        <v>0</v>
      </c>
      <c r="AJ249" s="72" t="s">
        <v>4666</v>
      </c>
      <c r="AK249" s="97">
        <f>IF(Q249="SOPORTE_TELEFÓNICO",'BASE LIQUIDACION REDEBAN 2025'!$B$19,IF(Q249="ENVÍO",'BASE LIQUIDACION REDEBAN 2025'!$C$2,IF(AF249="TIPO I",'BASE LIQUIDACION REDEBAN 2025'!$C$2,IF(AF249="TIPO II",'BASE LIQUIDACION REDEBAN 2025'!$C$3,IF(AF249="TIPO III",'BASE LIQUIDACION REDEBAN 2025'!$C$4,IF(AF249="TIPO IV",'BASE LIQUIDACION REDEBAN 2025'!$C$5,IF(AG249="AEREO",'BASE LIQUIDACION REDEBAN 2025'!$B$6,'BASE LIQUIDACION REDEBAN 2025'!$C$5)))))))</f>
        <v>65960.072302</v>
      </c>
      <c r="AL249" s="97">
        <f>IF(OR(Q249="SOPORTE_TELEFÓNICO",Q249="ENVÍO"),0,IF(AF249="TIPO I",'BASE LIQUIDACION REDEBAN 2025'!$B$10,IF(AF249="TIPO II",'BASE LIQUIDACION REDEBAN 2025'!$B$11,IF(AF249="TIPO III",'BASE LIQUIDACION REDEBAN 2025'!$B$12,'BASE LIQUIDACION REDEBAN 2025'!$B$13))))</f>
        <v>75096.394270399993</v>
      </c>
      <c r="AM249" s="97">
        <f t="shared" si="3"/>
        <v>65960.072302</v>
      </c>
    </row>
    <row r="250" spans="1:39" s="85" customFormat="1" ht="13.15">
      <c r="A250" s="171" t="s">
        <v>90</v>
      </c>
      <c r="B250" s="10" t="str">
        <f>VLOOKUP(A250,'CENTRO DE COSTOS'!A:D,4,FALSE)</f>
        <v>JUAN SEBASTIÁN RÍOS CASTRILLÓN</v>
      </c>
      <c r="C250" s="10" t="str">
        <f>VLOOKUP(A250,'CENTRO DE COSTOS'!A:D,2,FALSE)</f>
        <v>0004-0005</v>
      </c>
      <c r="D250" s="171">
        <v>5887</v>
      </c>
      <c r="E250" s="171">
        <v>2238447</v>
      </c>
      <c r="F250" s="171">
        <v>17989</v>
      </c>
      <c r="G250" s="171" t="s">
        <v>290</v>
      </c>
      <c r="H250" s="171" t="s">
        <v>1590</v>
      </c>
      <c r="I250" s="171" t="s">
        <v>4667</v>
      </c>
      <c r="J250" s="10" t="s">
        <v>167</v>
      </c>
      <c r="K250" s="171">
        <v>2238447</v>
      </c>
      <c r="L250" s="171" t="s">
        <v>4668</v>
      </c>
      <c r="M250" s="172">
        <v>45808.510416666664</v>
      </c>
      <c r="N250" s="172">
        <v>45815.412916666668</v>
      </c>
      <c r="O250" s="171" t="s">
        <v>3171</v>
      </c>
      <c r="P250" s="171" t="s">
        <v>3172</v>
      </c>
      <c r="Q250" s="171" t="s">
        <v>177</v>
      </c>
      <c r="R250" s="72" t="s">
        <v>4669</v>
      </c>
      <c r="S250" s="178" t="s">
        <v>3174</v>
      </c>
      <c r="T250" s="187" t="s">
        <v>3190</v>
      </c>
      <c r="U250" s="187" t="s">
        <v>3357</v>
      </c>
      <c r="V250" s="187" t="s">
        <v>3192</v>
      </c>
      <c r="W250" s="187" t="s">
        <v>3215</v>
      </c>
      <c r="X250" s="187" t="s">
        <v>3503</v>
      </c>
      <c r="Y250" s="187">
        <v>0</v>
      </c>
      <c r="Z250" s="187">
        <v>0</v>
      </c>
      <c r="AA250" s="187">
        <v>0</v>
      </c>
      <c r="AB250" s="200">
        <v>0</v>
      </c>
      <c r="AC250" s="72" t="s">
        <v>4670</v>
      </c>
      <c r="AD250" s="72" t="s">
        <v>4671</v>
      </c>
      <c r="AE250" s="72" t="s">
        <v>4672</v>
      </c>
      <c r="AF250" s="171" t="s">
        <v>30</v>
      </c>
      <c r="AG250" s="171" t="s">
        <v>189</v>
      </c>
      <c r="AH250" s="171">
        <v>1</v>
      </c>
      <c r="AI250" s="171">
        <v>0</v>
      </c>
      <c r="AJ250" s="72" t="s">
        <v>294</v>
      </c>
      <c r="AK250" s="97">
        <f>IF(Q250="SOPORTE_TELEFÓNICO",'BASE LIQUIDACION REDEBAN 2025'!$B$19,IF(Q250="ENVÍO",'BASE LIQUIDACION REDEBAN 2025'!$C$2,IF(AF250="TIPO I",'BASE LIQUIDACION REDEBAN 2025'!$C$2,IF(AF250="TIPO II",'BASE LIQUIDACION REDEBAN 2025'!$C$3,IF(AF250="TIPO III",'BASE LIQUIDACION REDEBAN 2025'!$C$4,IF(AF250="TIPO IV",'BASE LIQUIDACION REDEBAN 2025'!$C$5,IF(AG250="AEREO",'BASE LIQUIDACION REDEBAN 2025'!$B$6,'BASE LIQUIDACION REDEBAN 2025'!$C$5)))))))</f>
        <v>275728.78077800001</v>
      </c>
      <c r="AL250" s="97">
        <f>IF(OR(Q250="SOPORTE_TELEFÓNICO",Q250="ENVÍO"),0,IF(AF250="TIPO I",'BASE LIQUIDACION REDEBAN 2025'!$B$10,IF(AF250="TIPO II",'BASE LIQUIDACION REDEBAN 2025'!$B$11,IF(AF250="TIPO III",'BASE LIQUIDACION REDEBAN 2025'!$B$12,'BASE LIQUIDACION REDEBAN 2025'!$B$13))))</f>
        <v>196536.5258152</v>
      </c>
      <c r="AM250" s="97">
        <f t="shared" si="3"/>
        <v>275728.78077800001</v>
      </c>
    </row>
    <row r="251" spans="1:39" s="85" customFormat="1" ht="13.15">
      <c r="A251" s="171" t="s">
        <v>81</v>
      </c>
      <c r="B251" s="10" t="str">
        <f>VLOOKUP(A251,'CENTRO DE COSTOS'!A:D,4,FALSE)</f>
        <v>MIGUEL JULIÁN HERNÁNDEZ GUARÍN</v>
      </c>
      <c r="C251" s="10" t="str">
        <f>VLOOKUP(A251,'CENTRO DE COSTOS'!A:D,2,FALSE)</f>
        <v>0004-0008</v>
      </c>
      <c r="D251" s="171">
        <v>54810</v>
      </c>
      <c r="E251" s="171">
        <v>2246835</v>
      </c>
      <c r="F251" s="171">
        <v>53450</v>
      </c>
      <c r="G251" s="171" t="s">
        <v>408</v>
      </c>
      <c r="H251" s="171" t="s">
        <v>4673</v>
      </c>
      <c r="I251" s="171" t="s">
        <v>4674</v>
      </c>
      <c r="J251" s="10" t="s">
        <v>167</v>
      </c>
      <c r="K251" s="171">
        <v>2246835</v>
      </c>
      <c r="L251" s="171" t="s">
        <v>4675</v>
      </c>
      <c r="M251" s="172">
        <v>45811.597916666666</v>
      </c>
      <c r="N251" s="172">
        <v>45815.52847222222</v>
      </c>
      <c r="O251" s="171" t="s">
        <v>3171</v>
      </c>
      <c r="P251" s="171" t="s">
        <v>3172</v>
      </c>
      <c r="Q251" s="171" t="s">
        <v>3188</v>
      </c>
      <c r="R251" s="72" t="s">
        <v>4676</v>
      </c>
      <c r="S251" s="178" t="s">
        <v>3174</v>
      </c>
      <c r="T251" s="187" t="s">
        <v>3190</v>
      </c>
      <c r="U251" s="187" t="s">
        <v>3191</v>
      </c>
      <c r="V251" s="187" t="s">
        <v>3192</v>
      </c>
      <c r="W251" s="187" t="s">
        <v>3185</v>
      </c>
      <c r="X251" s="187">
        <v>0</v>
      </c>
      <c r="Y251" s="187">
        <v>0</v>
      </c>
      <c r="Z251" s="187">
        <v>0</v>
      </c>
      <c r="AA251" s="187">
        <v>0</v>
      </c>
      <c r="AB251" s="200">
        <v>0</v>
      </c>
      <c r="AC251" s="72">
        <v>0</v>
      </c>
      <c r="AD251" s="72">
        <v>0</v>
      </c>
      <c r="AE251" s="72">
        <v>0</v>
      </c>
      <c r="AF251" s="171" t="s">
        <v>175</v>
      </c>
      <c r="AG251" s="171" t="s">
        <v>189</v>
      </c>
      <c r="AH251" s="171">
        <v>0</v>
      </c>
      <c r="AI251" s="171">
        <v>0</v>
      </c>
      <c r="AJ251" s="72" t="s">
        <v>513</v>
      </c>
      <c r="AK251" s="97">
        <f>IF(Q251="SOPORTE_TELEFÓNICO",'BASE LIQUIDACION REDEBAN 2025'!$B$19,IF(Q251="ENVÍO",'BASE LIQUIDACION REDEBAN 2025'!$C$2,IF(AF251="TIPO I",'BASE LIQUIDACION REDEBAN 2025'!$C$2,IF(AF251="TIPO II",'BASE LIQUIDACION REDEBAN 2025'!$C$3,IF(AF251="TIPO III",'BASE LIQUIDACION REDEBAN 2025'!$C$4,IF(AF251="TIPO IV",'BASE LIQUIDACION REDEBAN 2025'!$C$5,IF(AG251="AEREO",'BASE LIQUIDACION REDEBAN 2025'!$B$6,'BASE LIQUIDACION REDEBAN 2025'!$C$5)))))))</f>
        <v>41241.0800752</v>
      </c>
      <c r="AL251" s="97">
        <f>IF(OR(Q251="SOPORTE_TELEFÓNICO",Q251="ENVÍO"),0,IF(AF251="TIPO I",'BASE LIQUIDACION REDEBAN 2025'!$B$10,IF(AF251="TIPO II",'BASE LIQUIDACION REDEBAN 2025'!$B$11,IF(AF251="TIPO III",'BASE LIQUIDACION REDEBAN 2025'!$B$12,'BASE LIQUIDACION REDEBAN 2025'!$B$13))))</f>
        <v>0</v>
      </c>
      <c r="AM251" s="97">
        <f t="shared" si="3"/>
        <v>41241.0800752</v>
      </c>
    </row>
    <row r="252" spans="1:39" s="85" customFormat="1" ht="13.15">
      <c r="A252" s="171" t="s">
        <v>72</v>
      </c>
      <c r="B252" s="10" t="str">
        <f>VLOOKUP(A252,'CENTRO DE COSTOS'!A:D,4,FALSE)</f>
        <v>MIGUEL JULIÁN HERNÁNDEZ GUARÍN</v>
      </c>
      <c r="C252" s="10" t="str">
        <f>VLOOKUP(A252,'CENTRO DE COSTOS'!A:D,2,FALSE)</f>
        <v>0004-0008</v>
      </c>
      <c r="D252" s="171">
        <v>15223</v>
      </c>
      <c r="E252" s="171">
        <v>2254584</v>
      </c>
      <c r="F252" s="171">
        <v>36360</v>
      </c>
      <c r="G252" s="171" t="s">
        <v>371</v>
      </c>
      <c r="H252" s="171" t="s">
        <v>4677</v>
      </c>
      <c r="I252" s="171" t="s">
        <v>4678</v>
      </c>
      <c r="J252" s="10" t="s">
        <v>167</v>
      </c>
      <c r="K252" s="171">
        <v>2254584</v>
      </c>
      <c r="L252" s="171" t="s">
        <v>4679</v>
      </c>
      <c r="M252" s="172">
        <v>45812.647916666669</v>
      </c>
      <c r="N252" s="172">
        <v>45815.41028935185</v>
      </c>
      <c r="O252" s="171" t="s">
        <v>3171</v>
      </c>
      <c r="P252" s="171" t="s">
        <v>3172</v>
      </c>
      <c r="Q252" s="171" t="s">
        <v>177</v>
      </c>
      <c r="R252" s="72" t="s">
        <v>4680</v>
      </c>
      <c r="S252" s="178" t="s">
        <v>3174</v>
      </c>
      <c r="T252" s="187" t="s">
        <v>3190</v>
      </c>
      <c r="U252" s="187" t="s">
        <v>3357</v>
      </c>
      <c r="V252" s="187" t="s">
        <v>3192</v>
      </c>
      <c r="W252" s="187" t="s">
        <v>3215</v>
      </c>
      <c r="X252" s="187" t="s">
        <v>3358</v>
      </c>
      <c r="Y252" s="187">
        <v>0</v>
      </c>
      <c r="Z252" s="187">
        <v>0</v>
      </c>
      <c r="AA252" s="187">
        <v>0</v>
      </c>
      <c r="AB252" s="200">
        <v>0</v>
      </c>
      <c r="AC252" s="72" t="s">
        <v>4681</v>
      </c>
      <c r="AD252" s="72" t="s">
        <v>4682</v>
      </c>
      <c r="AE252" s="72" t="s">
        <v>4683</v>
      </c>
      <c r="AF252" s="171" t="s">
        <v>175</v>
      </c>
      <c r="AG252" s="171" t="s">
        <v>227</v>
      </c>
      <c r="AH252" s="171">
        <v>1</v>
      </c>
      <c r="AI252" s="171">
        <v>0</v>
      </c>
      <c r="AJ252" s="72" t="s">
        <v>1886</v>
      </c>
      <c r="AK252" s="97">
        <f>IF(Q252="SOPORTE_TELEFÓNICO",'BASE LIQUIDACION REDEBAN 2025'!$B$19,IF(Q252="ENVÍO",'BASE LIQUIDACION REDEBAN 2025'!$C$2,IF(AF252="TIPO I",'BASE LIQUIDACION REDEBAN 2025'!$C$2,IF(AF252="TIPO II",'BASE LIQUIDACION REDEBAN 2025'!$C$3,IF(AF252="TIPO III",'BASE LIQUIDACION REDEBAN 2025'!$C$4,IF(AF252="TIPO IV",'BASE LIQUIDACION REDEBAN 2025'!$C$5,IF(AG252="AEREO",'BASE LIQUIDACION REDEBAN 2025'!$B$6,'BASE LIQUIDACION REDEBAN 2025'!$C$5)))))))</f>
        <v>988462.96268840006</v>
      </c>
      <c r="AL252" s="97">
        <f>IF(OR(Q252="SOPORTE_TELEFÓNICO",Q252="ENVÍO"),0,IF(AF252="TIPO I",'BASE LIQUIDACION REDEBAN 2025'!$B$10,IF(AF252="TIPO II",'BASE LIQUIDACION REDEBAN 2025'!$B$11,IF(AF252="TIPO III",'BASE LIQUIDACION REDEBAN 2025'!$B$12,'BASE LIQUIDACION REDEBAN 2025'!$B$13))))</f>
        <v>196536.5258152</v>
      </c>
      <c r="AM252" s="97">
        <f t="shared" si="3"/>
        <v>988462.96268840006</v>
      </c>
    </row>
    <row r="253" spans="1:39" s="85" customFormat="1" ht="13.15">
      <c r="A253" s="171" t="s">
        <v>90</v>
      </c>
      <c r="B253" s="10" t="str">
        <f>VLOOKUP(A253,'CENTRO DE COSTOS'!A:D,4,FALSE)</f>
        <v>JUAN SEBASTIÁN RÍOS CASTRILLÓN</v>
      </c>
      <c r="C253" s="10" t="str">
        <f>VLOOKUP(A253,'CENTRO DE COSTOS'!A:D,2,FALSE)</f>
        <v>0004-0005</v>
      </c>
      <c r="D253" s="171">
        <v>5113</v>
      </c>
      <c r="E253" s="171">
        <v>2257999</v>
      </c>
      <c r="F253" s="171">
        <v>72821</v>
      </c>
      <c r="G253" s="171" t="s">
        <v>290</v>
      </c>
      <c r="H253" s="171" t="s">
        <v>4684</v>
      </c>
      <c r="I253" s="171" t="s">
        <v>4685</v>
      </c>
      <c r="J253" s="10" t="s">
        <v>167</v>
      </c>
      <c r="K253" s="171">
        <v>2257999</v>
      </c>
      <c r="L253" s="171" t="s">
        <v>4686</v>
      </c>
      <c r="M253" s="172">
        <v>45813.42291666667</v>
      </c>
      <c r="N253" s="172">
        <v>45815.408541666664</v>
      </c>
      <c r="O253" s="171" t="s">
        <v>3171</v>
      </c>
      <c r="P253" s="171" t="s">
        <v>3172</v>
      </c>
      <c r="Q253" s="171" t="s">
        <v>3188</v>
      </c>
      <c r="R253" s="72" t="s">
        <v>4687</v>
      </c>
      <c r="S253" s="178" t="s">
        <v>3174</v>
      </c>
      <c r="T253" s="187" t="s">
        <v>3175</v>
      </c>
      <c r="U253" s="187" t="s">
        <v>3176</v>
      </c>
      <c r="V253" s="187" t="s">
        <v>3240</v>
      </c>
      <c r="W253" s="187" t="s">
        <v>3185</v>
      </c>
      <c r="X253" s="187">
        <v>0</v>
      </c>
      <c r="Y253" s="187">
        <v>0</v>
      </c>
      <c r="Z253" s="187">
        <v>0</v>
      </c>
      <c r="AA253" s="187">
        <v>0</v>
      </c>
      <c r="AB253" s="200">
        <v>0</v>
      </c>
      <c r="AC253" s="72">
        <v>0</v>
      </c>
      <c r="AD253" s="72">
        <v>0</v>
      </c>
      <c r="AE253" s="72">
        <v>0</v>
      </c>
      <c r="AF253" s="171" t="s">
        <v>32</v>
      </c>
      <c r="AG253" s="171" t="s">
        <v>189</v>
      </c>
      <c r="AH253" s="171">
        <v>0</v>
      </c>
      <c r="AI253" s="171">
        <v>0</v>
      </c>
      <c r="AJ253" s="72" t="s">
        <v>360</v>
      </c>
      <c r="AK253" s="97">
        <f>IF(Q253="SOPORTE_TELEFÓNICO",'BASE LIQUIDACION REDEBAN 2025'!$B$19,IF(Q253="ENVÍO",'BASE LIQUIDACION REDEBAN 2025'!$C$2,IF(AF253="TIPO I",'BASE LIQUIDACION REDEBAN 2025'!$C$2,IF(AF253="TIPO II",'BASE LIQUIDACION REDEBAN 2025'!$C$3,IF(AF253="TIPO III",'BASE LIQUIDACION REDEBAN 2025'!$C$4,IF(AF253="TIPO IV",'BASE LIQUIDACION REDEBAN 2025'!$C$5,IF(AG253="AEREO",'BASE LIQUIDACION REDEBAN 2025'!$B$6,'BASE LIQUIDACION REDEBAN 2025'!$C$5)))))))</f>
        <v>41241.0800752</v>
      </c>
      <c r="AL253" s="97">
        <f>IF(OR(Q253="SOPORTE_TELEFÓNICO",Q253="ENVÍO"),0,IF(AF253="TIPO I",'BASE LIQUIDACION REDEBAN 2025'!$B$10,IF(AF253="TIPO II",'BASE LIQUIDACION REDEBAN 2025'!$B$11,IF(AF253="TIPO III",'BASE LIQUIDACION REDEBAN 2025'!$B$12,'BASE LIQUIDACION REDEBAN 2025'!$B$13))))</f>
        <v>0</v>
      </c>
      <c r="AM253" s="97">
        <f t="shared" si="3"/>
        <v>41241.0800752</v>
      </c>
    </row>
    <row r="254" spans="1:39" s="85" customFormat="1" ht="13.15">
      <c r="A254" s="171" t="s">
        <v>76</v>
      </c>
      <c r="B254" s="10" t="str">
        <f>VLOOKUP(A254,'CENTRO DE COSTOS'!A:D,4,FALSE)</f>
        <v>DIEGO FERNANDO HENAO CARDONA</v>
      </c>
      <c r="C254" s="10" t="str">
        <f>VLOOKUP(A254,'CENTRO DE COSTOS'!A:D,2,FALSE)</f>
        <v>0004-0003</v>
      </c>
      <c r="D254" s="171">
        <v>19001</v>
      </c>
      <c r="E254" s="171">
        <v>2262258</v>
      </c>
      <c r="F254" s="171">
        <v>38611</v>
      </c>
      <c r="G254" s="171" t="s">
        <v>200</v>
      </c>
      <c r="H254" s="171" t="s">
        <v>95</v>
      </c>
      <c r="I254" s="171" t="s">
        <v>4688</v>
      </c>
      <c r="J254" s="10" t="s">
        <v>167</v>
      </c>
      <c r="K254" s="171">
        <v>2262258</v>
      </c>
      <c r="L254" s="171" t="s">
        <v>4689</v>
      </c>
      <c r="M254" s="172">
        <v>45814.333333333336</v>
      </c>
      <c r="N254" s="172">
        <v>45815.525694444441</v>
      </c>
      <c r="O254" s="171" t="s">
        <v>3171</v>
      </c>
      <c r="P254" s="171" t="s">
        <v>3172</v>
      </c>
      <c r="Q254" s="171" t="s">
        <v>177</v>
      </c>
      <c r="R254" s="72" t="s">
        <v>4690</v>
      </c>
      <c r="S254" s="178" t="s">
        <v>3174</v>
      </c>
      <c r="T254" s="187" t="s">
        <v>3190</v>
      </c>
      <c r="U254" s="187" t="s">
        <v>3213</v>
      </c>
      <c r="V254" s="187" t="s">
        <v>3345</v>
      </c>
      <c r="W254" s="187" t="s">
        <v>3215</v>
      </c>
      <c r="X254" s="187" t="s">
        <v>3417</v>
      </c>
      <c r="Y254" s="187">
        <v>0</v>
      </c>
      <c r="Z254" s="187">
        <v>0</v>
      </c>
      <c r="AA254" s="187">
        <v>0</v>
      </c>
      <c r="AB254" s="200">
        <v>0</v>
      </c>
      <c r="AC254" s="72" t="s">
        <v>4691</v>
      </c>
      <c r="AD254" s="72" t="s">
        <v>4692</v>
      </c>
      <c r="AE254" s="72" t="s">
        <v>4693</v>
      </c>
      <c r="AF254" s="171" t="s">
        <v>30</v>
      </c>
      <c r="AG254" s="171" t="s">
        <v>189</v>
      </c>
      <c r="AH254" s="171">
        <v>1</v>
      </c>
      <c r="AI254" s="171">
        <v>0</v>
      </c>
      <c r="AJ254" s="72" t="s">
        <v>204</v>
      </c>
      <c r="AK254" s="97">
        <f>IF(Q254="SOPORTE_TELEFÓNICO",'BASE LIQUIDACION REDEBAN 2025'!$B$19,IF(Q254="ENVÍO",'BASE LIQUIDACION REDEBAN 2025'!$C$2,IF(AF254="TIPO I",'BASE LIQUIDACION REDEBAN 2025'!$C$2,IF(AF254="TIPO II",'BASE LIQUIDACION REDEBAN 2025'!$C$3,IF(AF254="TIPO III",'BASE LIQUIDACION REDEBAN 2025'!$C$4,IF(AF254="TIPO IV",'BASE LIQUIDACION REDEBAN 2025'!$C$5,IF(AG254="AEREO",'BASE LIQUIDACION REDEBAN 2025'!$B$6,'BASE LIQUIDACION REDEBAN 2025'!$C$5)))))))</f>
        <v>275728.78077800001</v>
      </c>
      <c r="AL254" s="97">
        <f>IF(OR(Q254="SOPORTE_TELEFÓNICO",Q254="ENVÍO"),0,IF(AF254="TIPO I",'BASE LIQUIDACION REDEBAN 2025'!$B$10,IF(AF254="TIPO II",'BASE LIQUIDACION REDEBAN 2025'!$B$11,IF(AF254="TIPO III",'BASE LIQUIDACION REDEBAN 2025'!$B$12,'BASE LIQUIDACION REDEBAN 2025'!$B$13))))</f>
        <v>196536.5258152</v>
      </c>
      <c r="AM254" s="97">
        <f t="shared" si="3"/>
        <v>275728.78077800001</v>
      </c>
    </row>
    <row r="255" spans="1:39" s="85" customFormat="1" ht="13.15">
      <c r="A255" s="171" t="s">
        <v>93</v>
      </c>
      <c r="B255" s="10" t="str">
        <f>VLOOKUP(A255,'CENTRO DE COSTOS'!A:D,4,FALSE)</f>
        <v>DIEGO FERNANDO HENAO CARDONA</v>
      </c>
      <c r="C255" s="10" t="str">
        <f>VLOOKUP(A255,'CENTRO DE COSTOS'!A:D,2,FALSE)</f>
        <v>0004-0003</v>
      </c>
      <c r="D255" s="171">
        <v>52573</v>
      </c>
      <c r="E255" s="171">
        <v>2263240</v>
      </c>
      <c r="F255" s="171">
        <v>73003</v>
      </c>
      <c r="G255" s="171" t="s">
        <v>162</v>
      </c>
      <c r="H255" s="171" t="s">
        <v>4694</v>
      </c>
      <c r="I255" s="171" t="s">
        <v>4695</v>
      </c>
      <c r="J255" s="10" t="s">
        <v>167</v>
      </c>
      <c r="K255" s="171">
        <v>2263240</v>
      </c>
      <c r="L255" s="171" t="s">
        <v>4696</v>
      </c>
      <c r="M255" s="172">
        <v>45814.351388888892</v>
      </c>
      <c r="N255" s="172">
        <v>45815.406087962961</v>
      </c>
      <c r="O255" s="171" t="s">
        <v>3171</v>
      </c>
      <c r="P255" s="171" t="s">
        <v>3172</v>
      </c>
      <c r="Q255" s="171" t="s">
        <v>177</v>
      </c>
      <c r="R255" s="72" t="s">
        <v>4697</v>
      </c>
      <c r="S255" s="178" t="s">
        <v>3174</v>
      </c>
      <c r="T255" s="187" t="s">
        <v>3190</v>
      </c>
      <c r="U255" s="187" t="s">
        <v>3197</v>
      </c>
      <c r="V255" s="187" t="s">
        <v>3192</v>
      </c>
      <c r="W255" s="187" t="s">
        <v>3215</v>
      </c>
      <c r="X255" s="187" t="s">
        <v>3662</v>
      </c>
      <c r="Y255" s="187" t="s">
        <v>3604</v>
      </c>
      <c r="Z255" s="187">
        <v>0</v>
      </c>
      <c r="AA255" s="187">
        <v>0</v>
      </c>
      <c r="AB255" s="200">
        <v>0</v>
      </c>
      <c r="AC255" s="72" t="s">
        <v>4698</v>
      </c>
      <c r="AD255" s="72" t="s">
        <v>4699</v>
      </c>
      <c r="AE255" s="72" t="s">
        <v>4700</v>
      </c>
      <c r="AF255" s="171" t="s">
        <v>28</v>
      </c>
      <c r="AG255" s="171" t="s">
        <v>189</v>
      </c>
      <c r="AH255" s="171">
        <v>1</v>
      </c>
      <c r="AI255" s="171">
        <v>0</v>
      </c>
      <c r="AJ255" s="72" t="s">
        <v>1218</v>
      </c>
      <c r="AK255" s="97">
        <f>IF(Q255="SOPORTE_TELEFÓNICO",'BASE LIQUIDACION REDEBAN 2025'!$B$19,IF(Q255="ENVÍO",'BASE LIQUIDACION REDEBAN 2025'!$C$2,IF(AF255="TIPO I",'BASE LIQUIDACION REDEBAN 2025'!$C$2,IF(AF255="TIPO II",'BASE LIQUIDACION REDEBAN 2025'!$C$3,IF(AF255="TIPO III",'BASE LIQUIDACION REDEBAN 2025'!$C$4,IF(AF255="TIPO IV",'BASE LIQUIDACION REDEBAN 2025'!$C$5,IF(AG255="AEREO",'BASE LIQUIDACION REDEBAN 2025'!$B$6,'BASE LIQUIDACION REDEBAN 2025'!$C$5)))))))</f>
        <v>144967.87232000002</v>
      </c>
      <c r="AL255" s="97">
        <f>IF(OR(Q255="SOPORTE_TELEFÓNICO",Q255="ENVÍO"),0,IF(AF255="TIPO I",'BASE LIQUIDACION REDEBAN 2025'!$B$10,IF(AF255="TIPO II",'BASE LIQUIDACION REDEBAN 2025'!$B$11,IF(AF255="TIPO III",'BASE LIQUIDACION REDEBAN 2025'!$B$12,'BASE LIQUIDACION REDEBAN 2025'!$B$13))))</f>
        <v>140395.6348884</v>
      </c>
      <c r="AM255" s="97">
        <f t="shared" si="3"/>
        <v>144967.87232000002</v>
      </c>
    </row>
    <row r="256" spans="1:39" s="85" customFormat="1" ht="13.15">
      <c r="A256" s="171" t="s">
        <v>87</v>
      </c>
      <c r="B256" s="10" t="str">
        <f>VLOOKUP(A256,'CENTRO DE COSTOS'!A:D,4,FALSE)</f>
        <v>DIEGO FERNANDO HENAO CARDONA</v>
      </c>
      <c r="C256" s="10" t="str">
        <f>VLOOKUP(A256,'CENTRO DE COSTOS'!A:D,2,FALSE)</f>
        <v>0004-0002</v>
      </c>
      <c r="D256" s="171">
        <v>17616</v>
      </c>
      <c r="E256" s="171">
        <v>2263575</v>
      </c>
      <c r="F256" s="171">
        <v>14655</v>
      </c>
      <c r="G256" s="171" t="s">
        <v>827</v>
      </c>
      <c r="H256" s="171" t="s">
        <v>450</v>
      </c>
      <c r="I256" s="171" t="s">
        <v>4701</v>
      </c>
      <c r="J256" s="10" t="s">
        <v>167</v>
      </c>
      <c r="K256" s="171">
        <v>2263575</v>
      </c>
      <c r="L256" s="171" t="s">
        <v>4702</v>
      </c>
      <c r="M256" s="172">
        <v>45814.375694444447</v>
      </c>
      <c r="N256" s="172">
        <v>45815.372175925928</v>
      </c>
      <c r="O256" s="171" t="s">
        <v>3171</v>
      </c>
      <c r="P256" s="171" t="s">
        <v>3172</v>
      </c>
      <c r="Q256" s="171" t="s">
        <v>177</v>
      </c>
      <c r="R256" s="72" t="s">
        <v>4703</v>
      </c>
      <c r="S256" s="178" t="s">
        <v>3174</v>
      </c>
      <c r="T256" s="187" t="s">
        <v>3190</v>
      </c>
      <c r="U256" s="187" t="s">
        <v>3213</v>
      </c>
      <c r="V256" s="187" t="s">
        <v>3345</v>
      </c>
      <c r="W256" s="187" t="s">
        <v>3215</v>
      </c>
      <c r="X256" s="187" t="s">
        <v>4704</v>
      </c>
      <c r="Y256" s="187">
        <v>0</v>
      </c>
      <c r="Z256" s="187">
        <v>0</v>
      </c>
      <c r="AA256" s="187">
        <v>0</v>
      </c>
      <c r="AB256" s="200">
        <v>0</v>
      </c>
      <c r="AC256" s="72" t="s">
        <v>4705</v>
      </c>
      <c r="AD256" s="72" t="s">
        <v>4706</v>
      </c>
      <c r="AE256" s="72" t="s">
        <v>4707</v>
      </c>
      <c r="AF256" s="171" t="s">
        <v>28</v>
      </c>
      <c r="AG256" s="171" t="s">
        <v>189</v>
      </c>
      <c r="AH256" s="171">
        <v>1</v>
      </c>
      <c r="AI256" s="171">
        <v>0</v>
      </c>
      <c r="AJ256" s="72" t="s">
        <v>993</v>
      </c>
      <c r="AK256" s="97">
        <f>IF(Q256="SOPORTE_TELEFÓNICO",'BASE LIQUIDACION REDEBAN 2025'!$B$19,IF(Q256="ENVÍO",'BASE LIQUIDACION REDEBAN 2025'!$C$2,IF(AF256="TIPO I",'BASE LIQUIDACION REDEBAN 2025'!$C$2,IF(AF256="TIPO II",'BASE LIQUIDACION REDEBAN 2025'!$C$3,IF(AF256="TIPO III",'BASE LIQUIDACION REDEBAN 2025'!$C$4,IF(AF256="TIPO IV",'BASE LIQUIDACION REDEBAN 2025'!$C$5,IF(AG256="AEREO",'BASE LIQUIDACION REDEBAN 2025'!$B$6,'BASE LIQUIDACION REDEBAN 2025'!$C$5)))))))</f>
        <v>144967.87232000002</v>
      </c>
      <c r="AL256" s="97">
        <f>IF(OR(Q256="SOPORTE_TELEFÓNICO",Q256="ENVÍO"),0,IF(AF256="TIPO I",'BASE LIQUIDACION REDEBAN 2025'!$B$10,IF(AF256="TIPO II",'BASE LIQUIDACION REDEBAN 2025'!$B$11,IF(AF256="TIPO III",'BASE LIQUIDACION REDEBAN 2025'!$B$12,'BASE LIQUIDACION REDEBAN 2025'!$B$13))))</f>
        <v>140395.6348884</v>
      </c>
      <c r="AM256" s="97">
        <f t="shared" si="3"/>
        <v>144967.87232000002</v>
      </c>
    </row>
    <row r="257" spans="1:39" s="85" customFormat="1" ht="13.15">
      <c r="A257" s="171" t="s">
        <v>90</v>
      </c>
      <c r="B257" s="10" t="str">
        <f>VLOOKUP(A257,'CENTRO DE COSTOS'!A:D,4,FALSE)</f>
        <v>JUAN SEBASTIÁN RÍOS CASTRILLÓN</v>
      </c>
      <c r="C257" s="10" t="str">
        <f>VLOOKUP(A257,'CENTRO DE COSTOS'!A:D,2,FALSE)</f>
        <v>0004-0005</v>
      </c>
      <c r="D257" s="171">
        <v>5197</v>
      </c>
      <c r="E257" s="171">
        <v>2265061</v>
      </c>
      <c r="F257" s="171">
        <v>10192</v>
      </c>
      <c r="G257" s="171" t="s">
        <v>290</v>
      </c>
      <c r="H257" s="171" t="s">
        <v>2399</v>
      </c>
      <c r="I257" s="171" t="s">
        <v>4708</v>
      </c>
      <c r="J257" s="10" t="s">
        <v>167</v>
      </c>
      <c r="K257" s="171">
        <v>2265061</v>
      </c>
      <c r="L257" s="171" t="s">
        <v>4709</v>
      </c>
      <c r="M257" s="172">
        <v>45814.477777777778</v>
      </c>
      <c r="N257" s="172">
        <v>45815.531944444447</v>
      </c>
      <c r="O257" s="171" t="s">
        <v>3171</v>
      </c>
      <c r="P257" s="171" t="s">
        <v>3172</v>
      </c>
      <c r="Q257" s="171" t="s">
        <v>177</v>
      </c>
      <c r="R257" s="72" t="s">
        <v>4710</v>
      </c>
      <c r="S257" s="178" t="s">
        <v>3174</v>
      </c>
      <c r="T257" s="187" t="s">
        <v>3190</v>
      </c>
      <c r="U257" s="187" t="s">
        <v>3252</v>
      </c>
      <c r="V257" s="187" t="s">
        <v>3192</v>
      </c>
      <c r="W257" s="187" t="s">
        <v>3215</v>
      </c>
      <c r="X257" s="187" t="s">
        <v>3253</v>
      </c>
      <c r="Y257" s="187" t="s">
        <v>3402</v>
      </c>
      <c r="Z257" s="187">
        <v>0</v>
      </c>
      <c r="AA257" s="187">
        <v>0</v>
      </c>
      <c r="AB257" s="200">
        <v>0</v>
      </c>
      <c r="AC257" s="72" t="s">
        <v>4711</v>
      </c>
      <c r="AD257" s="72" t="s">
        <v>4712</v>
      </c>
      <c r="AE257" s="72" t="s">
        <v>4713</v>
      </c>
      <c r="AF257" s="171" t="s">
        <v>28</v>
      </c>
      <c r="AG257" s="171" t="s">
        <v>189</v>
      </c>
      <c r="AH257" s="171">
        <v>1</v>
      </c>
      <c r="AI257" s="171">
        <v>0</v>
      </c>
      <c r="AJ257" s="72" t="s">
        <v>3303</v>
      </c>
      <c r="AK257" s="97">
        <f>IF(Q257="SOPORTE_TELEFÓNICO",'BASE LIQUIDACION REDEBAN 2025'!$B$19,IF(Q257="ENVÍO",'BASE LIQUIDACION REDEBAN 2025'!$C$2,IF(AF257="TIPO I",'BASE LIQUIDACION REDEBAN 2025'!$C$2,IF(AF257="TIPO II",'BASE LIQUIDACION REDEBAN 2025'!$C$3,IF(AF257="TIPO III",'BASE LIQUIDACION REDEBAN 2025'!$C$4,IF(AF257="TIPO IV",'BASE LIQUIDACION REDEBAN 2025'!$C$5,IF(AG257="AEREO",'BASE LIQUIDACION REDEBAN 2025'!$B$6,'BASE LIQUIDACION REDEBAN 2025'!$C$5)))))))</f>
        <v>144967.87232000002</v>
      </c>
      <c r="AL257" s="97">
        <f>IF(OR(Q257="SOPORTE_TELEFÓNICO",Q257="ENVÍO"),0,IF(AF257="TIPO I",'BASE LIQUIDACION REDEBAN 2025'!$B$10,IF(AF257="TIPO II",'BASE LIQUIDACION REDEBAN 2025'!$B$11,IF(AF257="TIPO III",'BASE LIQUIDACION REDEBAN 2025'!$B$12,'BASE LIQUIDACION REDEBAN 2025'!$B$13))))</f>
        <v>140395.6348884</v>
      </c>
      <c r="AM257" s="97">
        <f t="shared" si="3"/>
        <v>144967.87232000002</v>
      </c>
    </row>
    <row r="258" spans="1:39" s="85" customFormat="1" ht="13.15">
      <c r="A258" s="171" t="s">
        <v>68</v>
      </c>
      <c r="B258" s="10" t="str">
        <f>VLOOKUP(A258,'CENTRO DE COSTOS'!A:D,4,FALSE)</f>
        <v>WILLIAM ASDRUBAL ROZO ROZO</v>
      </c>
      <c r="C258" s="10" t="str">
        <f>VLOOKUP(A258,'CENTRO DE COSTOS'!A:D,2,FALSE)</f>
        <v>0004-0004</v>
      </c>
      <c r="D258" s="171">
        <v>25754</v>
      </c>
      <c r="E258" s="171">
        <v>2265082</v>
      </c>
      <c r="F258" s="171">
        <v>76978</v>
      </c>
      <c r="G258" s="171" t="s">
        <v>298</v>
      </c>
      <c r="H258" s="171" t="s">
        <v>457</v>
      </c>
      <c r="I258" s="171" t="s">
        <v>4714</v>
      </c>
      <c r="J258" s="10" t="s">
        <v>167</v>
      </c>
      <c r="K258" s="171">
        <v>2265082</v>
      </c>
      <c r="L258" s="171" t="s">
        <v>4715</v>
      </c>
      <c r="M258" s="172">
        <v>45814.481249999997</v>
      </c>
      <c r="N258" s="172">
        <v>45815.463287037041</v>
      </c>
      <c r="O258" s="171" t="s">
        <v>3171</v>
      </c>
      <c r="P258" s="171" t="s">
        <v>3172</v>
      </c>
      <c r="Q258" s="171" t="s">
        <v>177</v>
      </c>
      <c r="R258" s="72" t="s">
        <v>4716</v>
      </c>
      <c r="S258" s="178" t="s">
        <v>3174</v>
      </c>
      <c r="T258" s="187" t="s">
        <v>3190</v>
      </c>
      <c r="U258" s="187" t="s">
        <v>3284</v>
      </c>
      <c r="V258" s="187" t="s">
        <v>3284</v>
      </c>
      <c r="W258" s="187" t="s">
        <v>3215</v>
      </c>
      <c r="X258" s="187" t="s">
        <v>3615</v>
      </c>
      <c r="Y258" s="187">
        <v>0</v>
      </c>
      <c r="Z258" s="187">
        <v>0</v>
      </c>
      <c r="AA258" s="187">
        <v>0</v>
      </c>
      <c r="AB258" s="200">
        <v>0</v>
      </c>
      <c r="AC258" s="72" t="s">
        <v>4717</v>
      </c>
      <c r="AD258" s="72" t="s">
        <v>4718</v>
      </c>
      <c r="AE258" s="72" t="s">
        <v>4719</v>
      </c>
      <c r="AF258" s="171" t="s">
        <v>25</v>
      </c>
      <c r="AG258" s="171" t="s">
        <v>189</v>
      </c>
      <c r="AH258" s="171">
        <v>1</v>
      </c>
      <c r="AI258" s="171">
        <v>0</v>
      </c>
      <c r="AJ258" s="72" t="s">
        <v>595</v>
      </c>
      <c r="AK258" s="97">
        <f>IF(Q258="SOPORTE_TELEFÓNICO",'BASE LIQUIDACION REDEBAN 2025'!$B$19,IF(Q258="ENVÍO",'BASE LIQUIDACION REDEBAN 2025'!$C$2,IF(AF258="TIPO I",'BASE LIQUIDACION REDEBAN 2025'!$C$2,IF(AF258="TIPO II",'BASE LIQUIDACION REDEBAN 2025'!$C$3,IF(AF258="TIPO III",'BASE LIQUIDACION REDEBAN 2025'!$C$4,IF(AF258="TIPO IV",'BASE LIQUIDACION REDEBAN 2025'!$C$5,IF(AG258="AEREO",'BASE LIQUIDACION REDEBAN 2025'!$B$6,'BASE LIQUIDACION REDEBAN 2025'!$C$5)))))))</f>
        <v>65960.072302</v>
      </c>
      <c r="AL258" s="97">
        <f>IF(OR(Q258="SOPORTE_TELEFÓNICO",Q258="ENVÍO"),0,IF(AF258="TIPO I",'BASE LIQUIDACION REDEBAN 2025'!$B$10,IF(AF258="TIPO II",'BASE LIQUIDACION REDEBAN 2025'!$B$11,IF(AF258="TIPO III",'BASE LIQUIDACION REDEBAN 2025'!$B$12,'BASE LIQUIDACION REDEBAN 2025'!$B$13))))</f>
        <v>75096.394270399993</v>
      </c>
      <c r="AM258" s="97">
        <f t="shared" si="3"/>
        <v>65960.072302</v>
      </c>
    </row>
    <row r="259" spans="1:39" s="85" customFormat="1" ht="13.15">
      <c r="A259" s="171" t="s">
        <v>96</v>
      </c>
      <c r="B259" s="10" t="str">
        <f>VLOOKUP(A259,'CENTRO DE COSTOS'!A:D,4,FALSE)</f>
        <v>JOSE MAURICIO HERNANDEZ ROJAS</v>
      </c>
      <c r="C259" s="10" t="str">
        <f>VLOOKUP(A259,'CENTRO DE COSTOS'!A:D,2,FALSE)</f>
        <v>0004-0001</v>
      </c>
      <c r="D259" s="171">
        <v>47001</v>
      </c>
      <c r="E259" s="171">
        <v>2265272</v>
      </c>
      <c r="F259" s="171">
        <v>33144</v>
      </c>
      <c r="G259" s="171" t="s">
        <v>683</v>
      </c>
      <c r="H259" s="171" t="s">
        <v>96</v>
      </c>
      <c r="I259" s="171" t="s">
        <v>3601</v>
      </c>
      <c r="J259" s="10" t="s">
        <v>167</v>
      </c>
      <c r="K259" s="171">
        <v>2265272</v>
      </c>
      <c r="L259" s="171" t="s">
        <v>4720</v>
      </c>
      <c r="M259" s="172">
        <v>45814.50277777778</v>
      </c>
      <c r="N259" s="172">
        <v>45815.378935185188</v>
      </c>
      <c r="O259" s="171" t="s">
        <v>3171</v>
      </c>
      <c r="P259" s="171" t="s">
        <v>3172</v>
      </c>
      <c r="Q259" s="171" t="s">
        <v>177</v>
      </c>
      <c r="R259" s="72" t="s">
        <v>4721</v>
      </c>
      <c r="S259" s="178" t="s">
        <v>3174</v>
      </c>
      <c r="T259" s="187" t="s">
        <v>3190</v>
      </c>
      <c r="U259" s="187" t="s">
        <v>3197</v>
      </c>
      <c r="V259" s="187" t="s">
        <v>3192</v>
      </c>
      <c r="W259" s="187" t="s">
        <v>3215</v>
      </c>
      <c r="X259" s="187">
        <v>0</v>
      </c>
      <c r="Y259" s="187" t="s">
        <v>3402</v>
      </c>
      <c r="Z259" s="187">
        <v>0</v>
      </c>
      <c r="AA259" s="187">
        <v>0</v>
      </c>
      <c r="AB259" s="200">
        <v>0</v>
      </c>
      <c r="AC259" s="72" t="s">
        <v>3605</v>
      </c>
      <c r="AD259" s="72" t="s">
        <v>3606</v>
      </c>
      <c r="AE259" s="72" t="s">
        <v>4722</v>
      </c>
      <c r="AF259" s="171" t="s">
        <v>25</v>
      </c>
      <c r="AG259" s="171" t="s">
        <v>189</v>
      </c>
      <c r="AH259" s="171">
        <v>1</v>
      </c>
      <c r="AI259" s="171">
        <v>0</v>
      </c>
      <c r="AJ259" s="72" t="s">
        <v>1174</v>
      </c>
      <c r="AK259" s="97">
        <f>IF(Q259="SOPORTE_TELEFÓNICO",'BASE LIQUIDACION REDEBAN 2025'!$B$19,IF(Q259="ENVÍO",'BASE LIQUIDACION REDEBAN 2025'!$C$2,IF(AF259="TIPO I",'BASE LIQUIDACION REDEBAN 2025'!$C$2,IF(AF259="TIPO II",'BASE LIQUIDACION REDEBAN 2025'!$C$3,IF(AF259="TIPO III",'BASE LIQUIDACION REDEBAN 2025'!$C$4,IF(AF259="TIPO IV",'BASE LIQUIDACION REDEBAN 2025'!$C$5,IF(AG259="AEREO",'BASE LIQUIDACION REDEBAN 2025'!$B$6,'BASE LIQUIDACION REDEBAN 2025'!$C$5)))))))</f>
        <v>65960.072302</v>
      </c>
      <c r="AL259" s="97">
        <f>IF(OR(Q259="SOPORTE_TELEFÓNICO",Q259="ENVÍO"),0,IF(AF259="TIPO I",'BASE LIQUIDACION REDEBAN 2025'!$B$10,IF(AF259="TIPO II",'BASE LIQUIDACION REDEBAN 2025'!$B$11,IF(AF259="TIPO III",'BASE LIQUIDACION REDEBAN 2025'!$B$12,'BASE LIQUIDACION REDEBAN 2025'!$B$13))))</f>
        <v>75096.394270399993</v>
      </c>
      <c r="AM259" s="97">
        <f t="shared" ref="AM259:AM322" si="4">IF(OR(Q259="SOPORTE_TELEFÓNICO",Q259="ENVÍO"),AK259,(AK259*AH259+AL259*AI259))</f>
        <v>65960.072302</v>
      </c>
    </row>
    <row r="260" spans="1:39" s="85" customFormat="1" ht="13.15">
      <c r="A260" s="171" t="s">
        <v>64</v>
      </c>
      <c r="B260" s="10" t="str">
        <f>VLOOKUP(A260,'CENTRO DE COSTOS'!A:D,4,FALSE)</f>
        <v>JOSE MAURICIO HERNANDEZ ROJAS</v>
      </c>
      <c r="C260" s="10" t="str">
        <f>VLOOKUP(A260,'CENTRO DE COSTOS'!A:D,2,FALSE)</f>
        <v>0004-0001</v>
      </c>
      <c r="D260" s="171">
        <v>8758</v>
      </c>
      <c r="E260" s="171">
        <v>2265281</v>
      </c>
      <c r="F260" s="171">
        <v>70269</v>
      </c>
      <c r="G260" s="171" t="s">
        <v>277</v>
      </c>
      <c r="H260" s="171" t="s">
        <v>3966</v>
      </c>
      <c r="I260" s="171" t="s">
        <v>4723</v>
      </c>
      <c r="J260" s="10" t="s">
        <v>167</v>
      </c>
      <c r="K260" s="171">
        <v>2265281</v>
      </c>
      <c r="L260" s="171" t="s">
        <v>4724</v>
      </c>
      <c r="M260" s="172">
        <v>45814.503472222219</v>
      </c>
      <c r="N260" s="172">
        <v>45815.431921296295</v>
      </c>
      <c r="O260" s="171" t="s">
        <v>3171</v>
      </c>
      <c r="P260" s="171" t="s">
        <v>3172</v>
      </c>
      <c r="Q260" s="171" t="s">
        <v>177</v>
      </c>
      <c r="R260" s="72" t="s">
        <v>4725</v>
      </c>
      <c r="S260" s="178" t="s">
        <v>3174</v>
      </c>
      <c r="T260" s="187" t="s">
        <v>3190</v>
      </c>
      <c r="U260" s="187" t="s">
        <v>3197</v>
      </c>
      <c r="V260" s="187" t="s">
        <v>3192</v>
      </c>
      <c r="W260" s="187" t="s">
        <v>3215</v>
      </c>
      <c r="X260" s="187">
        <v>0</v>
      </c>
      <c r="Y260" s="187" t="s">
        <v>3402</v>
      </c>
      <c r="Z260" s="187">
        <v>0</v>
      </c>
      <c r="AA260" s="187">
        <v>0</v>
      </c>
      <c r="AB260" s="200">
        <v>0</v>
      </c>
      <c r="AC260" s="72" t="s">
        <v>4726</v>
      </c>
      <c r="AD260" s="72" t="s">
        <v>4727</v>
      </c>
      <c r="AE260" s="72" t="s">
        <v>4728</v>
      </c>
      <c r="AF260" s="171" t="s">
        <v>25</v>
      </c>
      <c r="AG260" s="171" t="s">
        <v>189</v>
      </c>
      <c r="AH260" s="171">
        <v>1</v>
      </c>
      <c r="AI260" s="171">
        <v>0</v>
      </c>
      <c r="AJ260" s="72" t="s">
        <v>1788</v>
      </c>
      <c r="AK260" s="97">
        <f>IF(Q260="SOPORTE_TELEFÓNICO",'BASE LIQUIDACION REDEBAN 2025'!$B$19,IF(Q260="ENVÍO",'BASE LIQUIDACION REDEBAN 2025'!$C$2,IF(AF260="TIPO I",'BASE LIQUIDACION REDEBAN 2025'!$C$2,IF(AF260="TIPO II",'BASE LIQUIDACION REDEBAN 2025'!$C$3,IF(AF260="TIPO III",'BASE LIQUIDACION REDEBAN 2025'!$C$4,IF(AF260="TIPO IV",'BASE LIQUIDACION REDEBAN 2025'!$C$5,IF(AG260="AEREO",'BASE LIQUIDACION REDEBAN 2025'!$B$6,'BASE LIQUIDACION REDEBAN 2025'!$C$5)))))))</f>
        <v>65960.072302</v>
      </c>
      <c r="AL260" s="97">
        <f>IF(OR(Q260="SOPORTE_TELEFÓNICO",Q260="ENVÍO"),0,IF(AF260="TIPO I",'BASE LIQUIDACION REDEBAN 2025'!$B$10,IF(AF260="TIPO II",'BASE LIQUIDACION REDEBAN 2025'!$B$11,IF(AF260="TIPO III",'BASE LIQUIDACION REDEBAN 2025'!$B$12,'BASE LIQUIDACION REDEBAN 2025'!$B$13))))</f>
        <v>75096.394270399993</v>
      </c>
      <c r="AM260" s="97">
        <f t="shared" si="4"/>
        <v>65960.072302</v>
      </c>
    </row>
    <row r="261" spans="1:39" s="85" customFormat="1" ht="13.15">
      <c r="A261" s="171" t="s">
        <v>94</v>
      </c>
      <c r="B261" s="10" t="str">
        <f>VLOOKUP(A261,'CENTRO DE COSTOS'!A:D,4,FALSE)</f>
        <v>DIEGO FERNANDO HENAO CARDONA</v>
      </c>
      <c r="C261" s="10" t="str">
        <f>VLOOKUP(A261,'CENTRO DE COSTOS'!A:D,2,FALSE)</f>
        <v>0004-0002</v>
      </c>
      <c r="D261" s="171">
        <v>66001</v>
      </c>
      <c r="E261" s="171">
        <v>2265286</v>
      </c>
      <c r="F261" s="171">
        <v>20530</v>
      </c>
      <c r="G261" s="171" t="s">
        <v>450</v>
      </c>
      <c r="H261" s="171" t="s">
        <v>94</v>
      </c>
      <c r="I261" s="171" t="s">
        <v>4729</v>
      </c>
      <c r="J261" s="10" t="s">
        <v>167</v>
      </c>
      <c r="K261" s="171">
        <v>2265286</v>
      </c>
      <c r="L261" s="171" t="s">
        <v>4730</v>
      </c>
      <c r="M261" s="172">
        <v>45814.504861111112</v>
      </c>
      <c r="N261" s="172">
        <v>45815.47929398148</v>
      </c>
      <c r="O261" s="171" t="s">
        <v>3171</v>
      </c>
      <c r="P261" s="171" t="s">
        <v>3172</v>
      </c>
      <c r="Q261" s="171" t="s">
        <v>177</v>
      </c>
      <c r="R261" s="72" t="s">
        <v>4731</v>
      </c>
      <c r="S261" s="178" t="s">
        <v>3174</v>
      </c>
      <c r="T261" s="187" t="s">
        <v>3190</v>
      </c>
      <c r="U261" s="187" t="s">
        <v>3197</v>
      </c>
      <c r="V261" s="187" t="s">
        <v>3424</v>
      </c>
      <c r="W261" s="187" t="s">
        <v>3215</v>
      </c>
      <c r="X261" s="187">
        <v>0</v>
      </c>
      <c r="Y261" s="187" t="s">
        <v>3425</v>
      </c>
      <c r="Z261" s="187">
        <v>0</v>
      </c>
      <c r="AA261" s="187">
        <v>0</v>
      </c>
      <c r="AB261" s="200">
        <v>0</v>
      </c>
      <c r="AC261" s="72" t="s">
        <v>4732</v>
      </c>
      <c r="AD261" s="72" t="s">
        <v>4733</v>
      </c>
      <c r="AE261" s="72" t="s">
        <v>4734</v>
      </c>
      <c r="AF261" s="171" t="s">
        <v>25</v>
      </c>
      <c r="AG261" s="171" t="s">
        <v>189</v>
      </c>
      <c r="AH261" s="171">
        <v>1</v>
      </c>
      <c r="AI261" s="171">
        <v>0</v>
      </c>
      <c r="AJ261" s="72" t="s">
        <v>453</v>
      </c>
      <c r="AK261" s="97">
        <f>IF(Q261="SOPORTE_TELEFÓNICO",'BASE LIQUIDACION REDEBAN 2025'!$B$19,IF(Q261="ENVÍO",'BASE LIQUIDACION REDEBAN 2025'!$C$2,IF(AF261="TIPO I",'BASE LIQUIDACION REDEBAN 2025'!$C$2,IF(AF261="TIPO II",'BASE LIQUIDACION REDEBAN 2025'!$C$3,IF(AF261="TIPO III",'BASE LIQUIDACION REDEBAN 2025'!$C$4,IF(AF261="TIPO IV",'BASE LIQUIDACION REDEBAN 2025'!$C$5,IF(AG261="AEREO",'BASE LIQUIDACION REDEBAN 2025'!$B$6,'BASE LIQUIDACION REDEBAN 2025'!$C$5)))))))</f>
        <v>65960.072302</v>
      </c>
      <c r="AL261" s="97">
        <f>IF(OR(Q261="SOPORTE_TELEFÓNICO",Q261="ENVÍO"),0,IF(AF261="TIPO I",'BASE LIQUIDACION REDEBAN 2025'!$B$10,IF(AF261="TIPO II",'BASE LIQUIDACION REDEBAN 2025'!$B$11,IF(AF261="TIPO III",'BASE LIQUIDACION REDEBAN 2025'!$B$12,'BASE LIQUIDACION REDEBAN 2025'!$B$13))))</f>
        <v>75096.394270399993</v>
      </c>
      <c r="AM261" s="97">
        <f t="shared" si="4"/>
        <v>65960.072302</v>
      </c>
    </row>
    <row r="262" spans="1:39" s="85" customFormat="1" ht="13.15">
      <c r="A262" s="171" t="s">
        <v>91</v>
      </c>
      <c r="B262" s="10" t="str">
        <f>VLOOKUP(A262,'CENTRO DE COSTOS'!A:D,4,FALSE)</f>
        <v>JOSE MAURICIO HERNANDEZ ROJAS</v>
      </c>
      <c r="C262" s="10" t="str">
        <f>VLOOKUP(A262,'CENTRO DE COSTOS'!A:D,2,FALSE)</f>
        <v>0004-0001</v>
      </c>
      <c r="D262" s="171">
        <v>23660</v>
      </c>
      <c r="E262" s="171">
        <v>2265292</v>
      </c>
      <c r="F262" s="171">
        <v>16084</v>
      </c>
      <c r="G262" s="171" t="s">
        <v>612</v>
      </c>
      <c r="H262" s="171" t="s">
        <v>4735</v>
      </c>
      <c r="I262" s="171" t="s">
        <v>4736</v>
      </c>
      <c r="J262" s="10" t="s">
        <v>167</v>
      </c>
      <c r="K262" s="171">
        <v>2265292</v>
      </c>
      <c r="L262" s="171" t="s">
        <v>4737</v>
      </c>
      <c r="M262" s="172">
        <v>45814.505555555559</v>
      </c>
      <c r="N262" s="172">
        <v>45815.637511574074</v>
      </c>
      <c r="O262" s="171" t="s">
        <v>3171</v>
      </c>
      <c r="P262" s="171" t="s">
        <v>3172</v>
      </c>
      <c r="Q262" s="171" t="s">
        <v>177</v>
      </c>
      <c r="R262" s="72" t="s">
        <v>4738</v>
      </c>
      <c r="S262" s="178" t="s">
        <v>3174</v>
      </c>
      <c r="T262" s="187" t="s">
        <v>3190</v>
      </c>
      <c r="U262" s="187" t="s">
        <v>3191</v>
      </c>
      <c r="V262" s="187" t="s">
        <v>3235</v>
      </c>
      <c r="W262" s="187" t="s">
        <v>3215</v>
      </c>
      <c r="X262" s="187" t="s">
        <v>3489</v>
      </c>
      <c r="Y262" s="187">
        <v>0</v>
      </c>
      <c r="Z262" s="187">
        <v>0</v>
      </c>
      <c r="AA262" s="187" t="s">
        <v>4328</v>
      </c>
      <c r="AB262" s="200">
        <v>0</v>
      </c>
      <c r="AC262" s="72" t="s">
        <v>4739</v>
      </c>
      <c r="AD262" s="72" t="s">
        <v>4740</v>
      </c>
      <c r="AE262" s="72" t="s">
        <v>4741</v>
      </c>
      <c r="AF262" s="171" t="s">
        <v>28</v>
      </c>
      <c r="AG262" s="171" t="s">
        <v>189</v>
      </c>
      <c r="AH262" s="171">
        <v>1</v>
      </c>
      <c r="AI262" s="171">
        <v>0</v>
      </c>
      <c r="AJ262" s="72" t="s">
        <v>841</v>
      </c>
      <c r="AK262" s="97">
        <f>IF(Q262="SOPORTE_TELEFÓNICO",'BASE LIQUIDACION REDEBAN 2025'!$B$19,IF(Q262="ENVÍO",'BASE LIQUIDACION REDEBAN 2025'!$C$2,IF(AF262="TIPO I",'BASE LIQUIDACION REDEBAN 2025'!$C$2,IF(AF262="TIPO II",'BASE LIQUIDACION REDEBAN 2025'!$C$3,IF(AF262="TIPO III",'BASE LIQUIDACION REDEBAN 2025'!$C$4,IF(AF262="TIPO IV",'BASE LIQUIDACION REDEBAN 2025'!$C$5,IF(AG262="AEREO",'BASE LIQUIDACION REDEBAN 2025'!$B$6,'BASE LIQUIDACION REDEBAN 2025'!$C$5)))))))</f>
        <v>144967.87232000002</v>
      </c>
      <c r="AL262" s="97">
        <f>IF(OR(Q262="SOPORTE_TELEFÓNICO",Q262="ENVÍO"),0,IF(AF262="TIPO I",'BASE LIQUIDACION REDEBAN 2025'!$B$10,IF(AF262="TIPO II",'BASE LIQUIDACION REDEBAN 2025'!$B$11,IF(AF262="TIPO III",'BASE LIQUIDACION REDEBAN 2025'!$B$12,'BASE LIQUIDACION REDEBAN 2025'!$B$13))))</f>
        <v>140395.6348884</v>
      </c>
      <c r="AM262" s="97">
        <f t="shared" si="4"/>
        <v>144967.87232000002</v>
      </c>
    </row>
    <row r="263" spans="1:39" s="85" customFormat="1" ht="13.15">
      <c r="A263" s="171" t="s">
        <v>90</v>
      </c>
      <c r="B263" s="10" t="str">
        <f>VLOOKUP(A263,'CENTRO DE COSTOS'!A:D,4,FALSE)</f>
        <v>JUAN SEBASTIÁN RÍOS CASTRILLÓN</v>
      </c>
      <c r="C263" s="10" t="str">
        <f>VLOOKUP(A263,'CENTRO DE COSTOS'!A:D,2,FALSE)</f>
        <v>0004-0005</v>
      </c>
      <c r="D263" s="171">
        <v>5001</v>
      </c>
      <c r="E263" s="171">
        <v>2265528</v>
      </c>
      <c r="F263" s="171">
        <v>16357</v>
      </c>
      <c r="G263" s="171" t="s">
        <v>290</v>
      </c>
      <c r="H263" s="171" t="s">
        <v>90</v>
      </c>
      <c r="I263" s="171" t="s">
        <v>4742</v>
      </c>
      <c r="J263" s="10" t="s">
        <v>167</v>
      </c>
      <c r="K263" s="171">
        <v>2265528</v>
      </c>
      <c r="L263" s="171" t="s">
        <v>4743</v>
      </c>
      <c r="M263" s="172">
        <v>45814.513888888891</v>
      </c>
      <c r="N263" s="172">
        <v>45815.48170138889</v>
      </c>
      <c r="O263" s="171" t="s">
        <v>3171</v>
      </c>
      <c r="P263" s="171" t="s">
        <v>3172</v>
      </c>
      <c r="Q263" s="171" t="s">
        <v>177</v>
      </c>
      <c r="R263" s="72" t="s">
        <v>4744</v>
      </c>
      <c r="S263" s="178" t="s">
        <v>3174</v>
      </c>
      <c r="T263" s="187" t="s">
        <v>3190</v>
      </c>
      <c r="U263" s="187" t="s">
        <v>3284</v>
      </c>
      <c r="V263" s="187" t="s">
        <v>3284</v>
      </c>
      <c r="W263" s="187" t="s">
        <v>3215</v>
      </c>
      <c r="X263" s="187">
        <v>0</v>
      </c>
      <c r="Y263" s="187">
        <v>0</v>
      </c>
      <c r="Z263" s="187">
        <v>0</v>
      </c>
      <c r="AA263" s="187" t="s">
        <v>3269</v>
      </c>
      <c r="AB263" s="200">
        <v>0</v>
      </c>
      <c r="AC263" s="72" t="s">
        <v>4745</v>
      </c>
      <c r="AD263" s="72" t="s">
        <v>4746</v>
      </c>
      <c r="AE263" s="72" t="s">
        <v>4747</v>
      </c>
      <c r="AF263" s="171" t="s">
        <v>25</v>
      </c>
      <c r="AG263" s="171" t="s">
        <v>189</v>
      </c>
      <c r="AH263" s="171">
        <v>1</v>
      </c>
      <c r="AI263" s="171">
        <v>0</v>
      </c>
      <c r="AJ263" s="72" t="s">
        <v>307</v>
      </c>
      <c r="AK263" s="97">
        <f>IF(Q263="SOPORTE_TELEFÓNICO",'BASE LIQUIDACION REDEBAN 2025'!$B$19,IF(Q263="ENVÍO",'BASE LIQUIDACION REDEBAN 2025'!$C$2,IF(AF263="TIPO I",'BASE LIQUIDACION REDEBAN 2025'!$C$2,IF(AF263="TIPO II",'BASE LIQUIDACION REDEBAN 2025'!$C$3,IF(AF263="TIPO III",'BASE LIQUIDACION REDEBAN 2025'!$C$4,IF(AF263="TIPO IV",'BASE LIQUIDACION REDEBAN 2025'!$C$5,IF(AG263="AEREO",'BASE LIQUIDACION REDEBAN 2025'!$B$6,'BASE LIQUIDACION REDEBAN 2025'!$C$5)))))))</f>
        <v>65960.072302</v>
      </c>
      <c r="AL263" s="97">
        <f>IF(OR(Q263="SOPORTE_TELEFÓNICO",Q263="ENVÍO"),0,IF(AF263="TIPO I",'BASE LIQUIDACION REDEBAN 2025'!$B$10,IF(AF263="TIPO II",'BASE LIQUIDACION REDEBAN 2025'!$B$11,IF(AF263="TIPO III",'BASE LIQUIDACION REDEBAN 2025'!$B$12,'BASE LIQUIDACION REDEBAN 2025'!$B$13))))</f>
        <v>75096.394270399993</v>
      </c>
      <c r="AM263" s="97">
        <f t="shared" si="4"/>
        <v>65960.072302</v>
      </c>
    </row>
    <row r="264" spans="1:39" s="85" customFormat="1" ht="13.15">
      <c r="A264" s="171" t="s">
        <v>68</v>
      </c>
      <c r="B264" s="10" t="str">
        <f>VLOOKUP(A264,'CENTRO DE COSTOS'!A:D,4,FALSE)</f>
        <v>WILLIAM ASDRUBAL ROZO ROZO</v>
      </c>
      <c r="C264" s="10" t="str">
        <f>VLOOKUP(A264,'CENTRO DE COSTOS'!A:D,2,FALSE)</f>
        <v>0004-0004</v>
      </c>
      <c r="D264" s="171">
        <v>11001</v>
      </c>
      <c r="E264" s="171">
        <v>2265558</v>
      </c>
      <c r="F264" s="171">
        <v>22815</v>
      </c>
      <c r="G264" s="171" t="s">
        <v>298</v>
      </c>
      <c r="H264" s="171" t="s">
        <v>68</v>
      </c>
      <c r="I264" s="171" t="s">
        <v>4748</v>
      </c>
      <c r="J264" s="10" t="s">
        <v>167</v>
      </c>
      <c r="K264" s="171">
        <v>2265558</v>
      </c>
      <c r="L264" s="171" t="s">
        <v>4749</v>
      </c>
      <c r="M264" s="172">
        <v>45814.528981481482</v>
      </c>
      <c r="N264" s="172">
        <v>45815.505474537036</v>
      </c>
      <c r="O264" s="171" t="s">
        <v>3171</v>
      </c>
      <c r="P264" s="171" t="s">
        <v>3172</v>
      </c>
      <c r="Q264" s="171" t="s">
        <v>177</v>
      </c>
      <c r="R264" s="72" t="s">
        <v>4750</v>
      </c>
      <c r="S264" s="178" t="s">
        <v>3174</v>
      </c>
      <c r="T264" s="187" t="s">
        <v>3190</v>
      </c>
      <c r="U264" s="187" t="s">
        <v>3213</v>
      </c>
      <c r="V264" s="187" t="s">
        <v>3372</v>
      </c>
      <c r="W264" s="187" t="s">
        <v>3215</v>
      </c>
      <c r="X264" s="187" t="s">
        <v>4751</v>
      </c>
      <c r="Y264" s="187" t="s">
        <v>3604</v>
      </c>
      <c r="Z264" s="187">
        <v>0</v>
      </c>
      <c r="AA264" s="187">
        <v>0</v>
      </c>
      <c r="AB264" s="200">
        <v>0</v>
      </c>
      <c r="AC264" s="72" t="s">
        <v>4752</v>
      </c>
      <c r="AD264" s="72" t="s">
        <v>4753</v>
      </c>
      <c r="AE264" s="72" t="s">
        <v>4754</v>
      </c>
      <c r="AF264" s="171" t="s">
        <v>25</v>
      </c>
      <c r="AG264" s="171" t="s">
        <v>189</v>
      </c>
      <c r="AH264" s="171">
        <v>1</v>
      </c>
      <c r="AI264" s="171">
        <v>0</v>
      </c>
      <c r="AJ264" s="72" t="s">
        <v>3413</v>
      </c>
      <c r="AK264" s="97">
        <f>IF(Q264="SOPORTE_TELEFÓNICO",'BASE LIQUIDACION REDEBAN 2025'!$B$19,IF(Q264="ENVÍO",'BASE LIQUIDACION REDEBAN 2025'!$C$2,IF(AF264="TIPO I",'BASE LIQUIDACION REDEBAN 2025'!$C$2,IF(AF264="TIPO II",'BASE LIQUIDACION REDEBAN 2025'!$C$3,IF(AF264="TIPO III",'BASE LIQUIDACION REDEBAN 2025'!$C$4,IF(AF264="TIPO IV",'BASE LIQUIDACION REDEBAN 2025'!$C$5,IF(AG264="AEREO",'BASE LIQUIDACION REDEBAN 2025'!$B$6,'BASE LIQUIDACION REDEBAN 2025'!$C$5)))))))</f>
        <v>65960.072302</v>
      </c>
      <c r="AL264" s="97">
        <f>IF(OR(Q264="SOPORTE_TELEFÓNICO",Q264="ENVÍO"),0,IF(AF264="TIPO I",'BASE LIQUIDACION REDEBAN 2025'!$B$10,IF(AF264="TIPO II",'BASE LIQUIDACION REDEBAN 2025'!$B$11,IF(AF264="TIPO III",'BASE LIQUIDACION REDEBAN 2025'!$B$12,'BASE LIQUIDACION REDEBAN 2025'!$B$13))))</f>
        <v>75096.394270399993</v>
      </c>
      <c r="AM264" s="97">
        <f t="shared" si="4"/>
        <v>65960.072302</v>
      </c>
    </row>
    <row r="265" spans="1:39" s="85" customFormat="1" ht="13.15">
      <c r="A265" s="171" t="s">
        <v>90</v>
      </c>
      <c r="B265" s="10" t="str">
        <f>VLOOKUP(A265,'CENTRO DE COSTOS'!A:D,4,FALSE)</f>
        <v>JUAN SEBASTIÁN RÍOS CASTRILLÓN</v>
      </c>
      <c r="C265" s="10" t="str">
        <f>VLOOKUP(A265,'CENTRO DE COSTOS'!A:D,2,FALSE)</f>
        <v>0004-0005</v>
      </c>
      <c r="D265" s="171">
        <v>5079</v>
      </c>
      <c r="E265" s="171">
        <v>2265629</v>
      </c>
      <c r="F265" s="171">
        <v>69236</v>
      </c>
      <c r="G265" s="171" t="s">
        <v>290</v>
      </c>
      <c r="H265" s="171" t="s">
        <v>337</v>
      </c>
      <c r="I265" s="171" t="s">
        <v>4755</v>
      </c>
      <c r="J265" s="10" t="s">
        <v>167</v>
      </c>
      <c r="K265" s="171">
        <v>2265629</v>
      </c>
      <c r="L265" s="171" t="s">
        <v>4756</v>
      </c>
      <c r="M265" s="172">
        <v>45814.539398148147</v>
      </c>
      <c r="N265" s="172">
        <v>45815.429907407408</v>
      </c>
      <c r="O265" s="171" t="s">
        <v>3171</v>
      </c>
      <c r="P265" s="171" t="s">
        <v>3172</v>
      </c>
      <c r="Q265" s="171" t="s">
        <v>177</v>
      </c>
      <c r="R265" s="72" t="s">
        <v>4757</v>
      </c>
      <c r="S265" s="178" t="s">
        <v>3174</v>
      </c>
      <c r="T265" s="187" t="s">
        <v>3190</v>
      </c>
      <c r="U265" s="187" t="s">
        <v>3202</v>
      </c>
      <c r="V265" s="187" t="s">
        <v>3203</v>
      </c>
      <c r="W265" s="187" t="s">
        <v>3185</v>
      </c>
      <c r="X265" s="187">
        <v>0</v>
      </c>
      <c r="Y265" s="187">
        <v>0</v>
      </c>
      <c r="Z265" s="187">
        <v>0</v>
      </c>
      <c r="AA265" s="187">
        <v>0</v>
      </c>
      <c r="AB265" s="200" t="s">
        <v>3204</v>
      </c>
      <c r="AC265" s="72" t="s">
        <v>4758</v>
      </c>
      <c r="AD265" s="72">
        <v>0</v>
      </c>
      <c r="AE265" s="72">
        <v>0</v>
      </c>
      <c r="AF265" s="171" t="s">
        <v>28</v>
      </c>
      <c r="AG265" s="171" t="s">
        <v>189</v>
      </c>
      <c r="AH265" s="171">
        <v>1</v>
      </c>
      <c r="AI265" s="171">
        <v>0</v>
      </c>
      <c r="AJ265" s="72" t="s">
        <v>818</v>
      </c>
      <c r="AK265" s="97">
        <f>IF(Q265="SOPORTE_TELEFÓNICO",'BASE LIQUIDACION REDEBAN 2025'!$B$19,IF(Q265="ENVÍO",'BASE LIQUIDACION REDEBAN 2025'!$C$2,IF(AF265="TIPO I",'BASE LIQUIDACION REDEBAN 2025'!$C$2,IF(AF265="TIPO II",'BASE LIQUIDACION REDEBAN 2025'!$C$3,IF(AF265="TIPO III",'BASE LIQUIDACION REDEBAN 2025'!$C$4,IF(AF265="TIPO IV",'BASE LIQUIDACION REDEBAN 2025'!$C$5,IF(AG265="AEREO",'BASE LIQUIDACION REDEBAN 2025'!$B$6,'BASE LIQUIDACION REDEBAN 2025'!$C$5)))))))</f>
        <v>144967.87232000002</v>
      </c>
      <c r="AL265" s="97">
        <f>IF(OR(Q265="SOPORTE_TELEFÓNICO",Q265="ENVÍO"),0,IF(AF265="TIPO I",'BASE LIQUIDACION REDEBAN 2025'!$B$10,IF(AF265="TIPO II",'BASE LIQUIDACION REDEBAN 2025'!$B$11,IF(AF265="TIPO III",'BASE LIQUIDACION REDEBAN 2025'!$B$12,'BASE LIQUIDACION REDEBAN 2025'!$B$13))))</f>
        <v>140395.6348884</v>
      </c>
      <c r="AM265" s="97">
        <f t="shared" si="4"/>
        <v>144967.87232000002</v>
      </c>
    </row>
    <row r="266" spans="1:39" s="85" customFormat="1" ht="13.15">
      <c r="A266" s="171" t="s">
        <v>90</v>
      </c>
      <c r="B266" s="10" t="str">
        <f>VLOOKUP(A266,'CENTRO DE COSTOS'!A:D,4,FALSE)</f>
        <v>JUAN SEBASTIÁN RÍOS CASTRILLÓN</v>
      </c>
      <c r="C266" s="10" t="str">
        <f>VLOOKUP(A266,'CENTRO DE COSTOS'!A:D,2,FALSE)</f>
        <v>0004-0005</v>
      </c>
      <c r="D266" s="171">
        <v>5264</v>
      </c>
      <c r="E266" s="171">
        <v>2265630</v>
      </c>
      <c r="F266" s="171">
        <v>79370</v>
      </c>
      <c r="G266" s="171" t="s">
        <v>290</v>
      </c>
      <c r="H266" s="171" t="s">
        <v>4759</v>
      </c>
      <c r="I266" s="171" t="s">
        <v>4760</v>
      </c>
      <c r="J266" s="10" t="s">
        <v>167</v>
      </c>
      <c r="K266" s="171">
        <v>2265630</v>
      </c>
      <c r="L266" s="171" t="s">
        <v>4761</v>
      </c>
      <c r="M266" s="172">
        <v>45814.539988425924</v>
      </c>
      <c r="N266" s="172">
        <v>45815.428530092591</v>
      </c>
      <c r="O266" s="171" t="s">
        <v>3171</v>
      </c>
      <c r="P266" s="171" t="s">
        <v>3172</v>
      </c>
      <c r="Q266" s="171" t="s">
        <v>3188</v>
      </c>
      <c r="R266" s="72" t="s">
        <v>4762</v>
      </c>
      <c r="S266" s="178" t="s">
        <v>3174</v>
      </c>
      <c r="T266" s="187" t="s">
        <v>3190</v>
      </c>
      <c r="U266" s="187" t="s">
        <v>3213</v>
      </c>
      <c r="V266" s="187" t="s">
        <v>3372</v>
      </c>
      <c r="W266" s="187" t="s">
        <v>3185</v>
      </c>
      <c r="X266" s="187">
        <v>0</v>
      </c>
      <c r="Y266" s="187">
        <v>0</v>
      </c>
      <c r="Z266" s="187">
        <v>0</v>
      </c>
      <c r="AA266" s="187">
        <v>0</v>
      </c>
      <c r="AB266" s="200">
        <v>0</v>
      </c>
      <c r="AC266" s="72">
        <v>0</v>
      </c>
      <c r="AD266" s="72">
        <v>0</v>
      </c>
      <c r="AE266" s="72">
        <v>0</v>
      </c>
      <c r="AF266" s="171" t="s">
        <v>28</v>
      </c>
      <c r="AG266" s="171" t="s">
        <v>189</v>
      </c>
      <c r="AH266" s="171">
        <v>0</v>
      </c>
      <c r="AI266" s="171">
        <v>0</v>
      </c>
      <c r="AJ266" s="72" t="s">
        <v>3666</v>
      </c>
      <c r="AK266" s="97">
        <f>IF(Q266="SOPORTE_TELEFÓNICO",'BASE LIQUIDACION REDEBAN 2025'!$B$19,IF(Q266="ENVÍO",'BASE LIQUIDACION REDEBAN 2025'!$C$2,IF(AF266="TIPO I",'BASE LIQUIDACION REDEBAN 2025'!$C$2,IF(AF266="TIPO II",'BASE LIQUIDACION REDEBAN 2025'!$C$3,IF(AF266="TIPO III",'BASE LIQUIDACION REDEBAN 2025'!$C$4,IF(AF266="TIPO IV",'BASE LIQUIDACION REDEBAN 2025'!$C$5,IF(AG266="AEREO",'BASE LIQUIDACION REDEBAN 2025'!$B$6,'BASE LIQUIDACION REDEBAN 2025'!$C$5)))))))</f>
        <v>41241.0800752</v>
      </c>
      <c r="AL266" s="97">
        <f>IF(OR(Q266="SOPORTE_TELEFÓNICO",Q266="ENVÍO"),0,IF(AF266="TIPO I",'BASE LIQUIDACION REDEBAN 2025'!$B$10,IF(AF266="TIPO II",'BASE LIQUIDACION REDEBAN 2025'!$B$11,IF(AF266="TIPO III",'BASE LIQUIDACION REDEBAN 2025'!$B$12,'BASE LIQUIDACION REDEBAN 2025'!$B$13))))</f>
        <v>0</v>
      </c>
      <c r="AM266" s="97">
        <f t="shared" si="4"/>
        <v>41241.0800752</v>
      </c>
    </row>
    <row r="267" spans="1:39" s="85" customFormat="1" ht="13.15">
      <c r="A267" s="171" t="s">
        <v>72</v>
      </c>
      <c r="B267" s="10" t="str">
        <f>VLOOKUP(A267,'CENTRO DE COSTOS'!A:D,4,FALSE)</f>
        <v>MIGUEL JULIÁN HERNÁNDEZ GUARÍN</v>
      </c>
      <c r="C267" s="10" t="str">
        <f>VLOOKUP(A267,'CENTRO DE COSTOS'!A:D,2,FALSE)</f>
        <v>0004-0008</v>
      </c>
      <c r="D267" s="171">
        <v>68001</v>
      </c>
      <c r="E267" s="171">
        <v>2265966</v>
      </c>
      <c r="F267" s="171">
        <v>30951</v>
      </c>
      <c r="G267" s="171" t="s">
        <v>180</v>
      </c>
      <c r="H267" s="171" t="s">
        <v>72</v>
      </c>
      <c r="I267" s="171" t="s">
        <v>4763</v>
      </c>
      <c r="J267" s="10" t="s">
        <v>167</v>
      </c>
      <c r="K267" s="171">
        <v>2265966</v>
      </c>
      <c r="L267" s="171" t="s">
        <v>4764</v>
      </c>
      <c r="M267" s="172">
        <v>45814.594444444447</v>
      </c>
      <c r="N267" s="172">
        <v>45815.510023148148</v>
      </c>
      <c r="O267" s="171" t="s">
        <v>3171</v>
      </c>
      <c r="P267" s="171" t="s">
        <v>3172</v>
      </c>
      <c r="Q267" s="171" t="s">
        <v>177</v>
      </c>
      <c r="R267" s="72" t="s">
        <v>4765</v>
      </c>
      <c r="S267" s="178" t="s">
        <v>3174</v>
      </c>
      <c r="T267" s="187" t="s">
        <v>3190</v>
      </c>
      <c r="U267" s="187" t="s">
        <v>3839</v>
      </c>
      <c r="V267" s="187" t="s">
        <v>3840</v>
      </c>
      <c r="W267" s="187" t="s">
        <v>3215</v>
      </c>
      <c r="X267" s="187" t="s">
        <v>3358</v>
      </c>
      <c r="Y267" s="187">
        <v>0</v>
      </c>
      <c r="Z267" s="187">
        <v>0</v>
      </c>
      <c r="AA267" s="187">
        <v>0</v>
      </c>
      <c r="AB267" s="200">
        <v>0</v>
      </c>
      <c r="AC267" s="72" t="s">
        <v>4766</v>
      </c>
      <c r="AD267" s="72" t="s">
        <v>4767</v>
      </c>
      <c r="AE267" s="72" t="s">
        <v>4768</v>
      </c>
      <c r="AF267" s="171" t="s">
        <v>25</v>
      </c>
      <c r="AG267" s="171" t="s">
        <v>189</v>
      </c>
      <c r="AH267" s="171">
        <v>1</v>
      </c>
      <c r="AI267" s="171">
        <v>0</v>
      </c>
      <c r="AJ267" s="72" t="s">
        <v>404</v>
      </c>
      <c r="AK267" s="97">
        <f>IF(Q267="SOPORTE_TELEFÓNICO",'BASE LIQUIDACION REDEBAN 2025'!$B$19,IF(Q267="ENVÍO",'BASE LIQUIDACION REDEBAN 2025'!$C$2,IF(AF267="TIPO I",'BASE LIQUIDACION REDEBAN 2025'!$C$2,IF(AF267="TIPO II",'BASE LIQUIDACION REDEBAN 2025'!$C$3,IF(AF267="TIPO III",'BASE LIQUIDACION REDEBAN 2025'!$C$4,IF(AF267="TIPO IV",'BASE LIQUIDACION REDEBAN 2025'!$C$5,IF(AG267="AEREO",'BASE LIQUIDACION REDEBAN 2025'!$B$6,'BASE LIQUIDACION REDEBAN 2025'!$C$5)))))))</f>
        <v>65960.072302</v>
      </c>
      <c r="AL267" s="97">
        <f>IF(OR(Q267="SOPORTE_TELEFÓNICO",Q267="ENVÍO"),0,IF(AF267="TIPO I",'BASE LIQUIDACION REDEBAN 2025'!$B$10,IF(AF267="TIPO II",'BASE LIQUIDACION REDEBAN 2025'!$B$11,IF(AF267="TIPO III",'BASE LIQUIDACION REDEBAN 2025'!$B$12,'BASE LIQUIDACION REDEBAN 2025'!$B$13))))</f>
        <v>75096.394270399993</v>
      </c>
      <c r="AM267" s="97">
        <f t="shared" si="4"/>
        <v>65960.072302</v>
      </c>
    </row>
    <row r="268" spans="1:39" s="85" customFormat="1" ht="13.15">
      <c r="A268" s="171" t="s">
        <v>90</v>
      </c>
      <c r="B268" s="10" t="str">
        <f>VLOOKUP(A268,'CENTRO DE COSTOS'!A:D,4,FALSE)</f>
        <v>JUAN SEBASTIÁN RÍOS CASTRILLÓN</v>
      </c>
      <c r="C268" s="10" t="str">
        <f>VLOOKUP(A268,'CENTRO DE COSTOS'!A:D,2,FALSE)</f>
        <v>0004-0005</v>
      </c>
      <c r="D268" s="171">
        <v>5789</v>
      </c>
      <c r="E268" s="171">
        <v>2266470</v>
      </c>
      <c r="F268" s="171">
        <v>31283</v>
      </c>
      <c r="G268" s="171" t="s">
        <v>290</v>
      </c>
      <c r="H268" s="171" t="s">
        <v>959</v>
      </c>
      <c r="I268" s="171" t="s">
        <v>4769</v>
      </c>
      <c r="J268" s="10" t="s">
        <v>167</v>
      </c>
      <c r="K268" s="171">
        <v>2266470</v>
      </c>
      <c r="L268" s="171" t="s">
        <v>4770</v>
      </c>
      <c r="M268" s="172">
        <v>45814.63958333333</v>
      </c>
      <c r="N268" s="172">
        <v>45815.532743055555</v>
      </c>
      <c r="O268" s="171" t="s">
        <v>3171</v>
      </c>
      <c r="P268" s="171" t="s">
        <v>3172</v>
      </c>
      <c r="Q268" s="171" t="s">
        <v>177</v>
      </c>
      <c r="R268" s="72" t="s">
        <v>4771</v>
      </c>
      <c r="S268" s="178" t="s">
        <v>3174</v>
      </c>
      <c r="T268" s="187" t="s">
        <v>3175</v>
      </c>
      <c r="U268" s="187" t="s">
        <v>3586</v>
      </c>
      <c r="V268" s="187" t="s">
        <v>3587</v>
      </c>
      <c r="W268" s="187" t="s">
        <v>3185</v>
      </c>
      <c r="X268" s="187">
        <v>0</v>
      </c>
      <c r="Y268" s="187">
        <v>0</v>
      </c>
      <c r="Z268" s="187">
        <v>0</v>
      </c>
      <c r="AA268" s="187">
        <v>0</v>
      </c>
      <c r="AB268" s="200">
        <v>0</v>
      </c>
      <c r="AC268" s="72" t="s">
        <v>4772</v>
      </c>
      <c r="AD268" s="72">
        <v>0</v>
      </c>
      <c r="AE268" s="72">
        <v>0</v>
      </c>
      <c r="AF268" s="171" t="s">
        <v>30</v>
      </c>
      <c r="AG268" s="171" t="s">
        <v>189</v>
      </c>
      <c r="AH268" s="171">
        <v>1</v>
      </c>
      <c r="AI268" s="171">
        <v>0</v>
      </c>
      <c r="AJ268" s="72" t="s">
        <v>419</v>
      </c>
      <c r="AK268" s="97">
        <f>IF(Q268="SOPORTE_TELEFÓNICO",'BASE LIQUIDACION REDEBAN 2025'!$B$19,IF(Q268="ENVÍO",'BASE LIQUIDACION REDEBAN 2025'!$C$2,IF(AF268="TIPO I",'BASE LIQUIDACION REDEBAN 2025'!$C$2,IF(AF268="TIPO II",'BASE LIQUIDACION REDEBAN 2025'!$C$3,IF(AF268="TIPO III",'BASE LIQUIDACION REDEBAN 2025'!$C$4,IF(AF268="TIPO IV",'BASE LIQUIDACION REDEBAN 2025'!$C$5,IF(AG268="AEREO",'BASE LIQUIDACION REDEBAN 2025'!$B$6,'BASE LIQUIDACION REDEBAN 2025'!$C$5)))))))</f>
        <v>275728.78077800001</v>
      </c>
      <c r="AL268" s="97">
        <f>IF(OR(Q268="SOPORTE_TELEFÓNICO",Q268="ENVÍO"),0,IF(AF268="TIPO I",'BASE LIQUIDACION REDEBAN 2025'!$B$10,IF(AF268="TIPO II",'BASE LIQUIDACION REDEBAN 2025'!$B$11,IF(AF268="TIPO III",'BASE LIQUIDACION REDEBAN 2025'!$B$12,'BASE LIQUIDACION REDEBAN 2025'!$B$13))))</f>
        <v>196536.5258152</v>
      </c>
      <c r="AM268" s="97">
        <f t="shared" si="4"/>
        <v>275728.78077800001</v>
      </c>
    </row>
    <row r="269" spans="1:39" s="85" customFormat="1" ht="13.15">
      <c r="A269" s="171" t="s">
        <v>97</v>
      </c>
      <c r="B269" s="10" t="str">
        <f>VLOOKUP(A269,'CENTRO DE COSTOS'!A:D,4,FALSE)</f>
        <v>JOSE MAURICIO HERNANDEZ ROJAS</v>
      </c>
      <c r="C269" s="10" t="str">
        <f>VLOOKUP(A269,'CENTRO DE COSTOS'!A:D,2,FALSE)</f>
        <v>0004-0001</v>
      </c>
      <c r="D269" s="171">
        <v>70508</v>
      </c>
      <c r="E269" s="171">
        <v>2266763</v>
      </c>
      <c r="F269" s="171">
        <v>11079</v>
      </c>
      <c r="G269" s="171" t="s">
        <v>730</v>
      </c>
      <c r="H269" s="171" t="s">
        <v>4773</v>
      </c>
      <c r="I269" s="171" t="s">
        <v>4774</v>
      </c>
      <c r="J269" s="10" t="s">
        <v>167</v>
      </c>
      <c r="K269" s="171">
        <v>2266763</v>
      </c>
      <c r="L269" s="171" t="s">
        <v>4775</v>
      </c>
      <c r="M269" s="172">
        <v>45814.656944444447</v>
      </c>
      <c r="N269" s="172">
        <v>45815.522916666669</v>
      </c>
      <c r="O269" s="171" t="s">
        <v>3171</v>
      </c>
      <c r="P269" s="171" t="s">
        <v>3172</v>
      </c>
      <c r="Q269" s="171" t="s">
        <v>177</v>
      </c>
      <c r="R269" s="72" t="s">
        <v>4776</v>
      </c>
      <c r="S269" s="178" t="s">
        <v>3174</v>
      </c>
      <c r="T269" s="187" t="s">
        <v>3190</v>
      </c>
      <c r="U269" s="187" t="s">
        <v>3357</v>
      </c>
      <c r="V269" s="187" t="s">
        <v>3192</v>
      </c>
      <c r="W269" s="187" t="s">
        <v>3215</v>
      </c>
      <c r="X269" s="187" t="s">
        <v>3503</v>
      </c>
      <c r="Y269" s="187">
        <v>0</v>
      </c>
      <c r="Z269" s="187">
        <v>0</v>
      </c>
      <c r="AA269" s="187">
        <v>0</v>
      </c>
      <c r="AB269" s="200">
        <v>0</v>
      </c>
      <c r="AC269" s="72" t="s">
        <v>4777</v>
      </c>
      <c r="AD269" s="72" t="s">
        <v>4778</v>
      </c>
      <c r="AE269" s="72" t="s">
        <v>4779</v>
      </c>
      <c r="AF269" s="171" t="s">
        <v>28</v>
      </c>
      <c r="AG269" s="171" t="s">
        <v>189</v>
      </c>
      <c r="AH269" s="171">
        <v>1</v>
      </c>
      <c r="AI269" s="171">
        <v>0</v>
      </c>
      <c r="AJ269" s="72" t="s">
        <v>733</v>
      </c>
      <c r="AK269" s="97">
        <f>IF(Q269="SOPORTE_TELEFÓNICO",'BASE LIQUIDACION REDEBAN 2025'!$B$19,IF(Q269="ENVÍO",'BASE LIQUIDACION REDEBAN 2025'!$C$2,IF(AF269="TIPO I",'BASE LIQUIDACION REDEBAN 2025'!$C$2,IF(AF269="TIPO II",'BASE LIQUIDACION REDEBAN 2025'!$C$3,IF(AF269="TIPO III",'BASE LIQUIDACION REDEBAN 2025'!$C$4,IF(AF269="TIPO IV",'BASE LIQUIDACION REDEBAN 2025'!$C$5,IF(AG269="AEREO",'BASE LIQUIDACION REDEBAN 2025'!$B$6,'BASE LIQUIDACION REDEBAN 2025'!$C$5)))))))</f>
        <v>144967.87232000002</v>
      </c>
      <c r="AL269" s="97">
        <f>IF(OR(Q269="SOPORTE_TELEFÓNICO",Q269="ENVÍO"),0,IF(AF269="TIPO I",'BASE LIQUIDACION REDEBAN 2025'!$B$10,IF(AF269="TIPO II",'BASE LIQUIDACION REDEBAN 2025'!$B$11,IF(AF269="TIPO III",'BASE LIQUIDACION REDEBAN 2025'!$B$12,'BASE LIQUIDACION REDEBAN 2025'!$B$13))))</f>
        <v>140395.6348884</v>
      </c>
      <c r="AM269" s="97">
        <f t="shared" si="4"/>
        <v>144967.87232000002</v>
      </c>
    </row>
    <row r="270" spans="1:39" s="85" customFormat="1" ht="13.15">
      <c r="A270" s="171" t="s">
        <v>90</v>
      </c>
      <c r="B270" s="10" t="str">
        <f>VLOOKUP(A270,'CENTRO DE COSTOS'!A:D,4,FALSE)</f>
        <v>JUAN SEBASTIÁN RÍOS CASTRILLÓN</v>
      </c>
      <c r="C270" s="10" t="str">
        <f>VLOOKUP(A270,'CENTRO DE COSTOS'!A:D,2,FALSE)</f>
        <v>0004-0005</v>
      </c>
      <c r="D270" s="171">
        <v>5266</v>
      </c>
      <c r="E270" s="171">
        <v>2267127</v>
      </c>
      <c r="F270" s="171">
        <v>27316</v>
      </c>
      <c r="G270" s="171" t="s">
        <v>290</v>
      </c>
      <c r="H270" s="171" t="s">
        <v>4551</v>
      </c>
      <c r="I270" s="171" t="s">
        <v>4780</v>
      </c>
      <c r="J270" s="10" t="s">
        <v>167</v>
      </c>
      <c r="K270" s="171">
        <v>2267127</v>
      </c>
      <c r="L270" s="171" t="s">
        <v>4781</v>
      </c>
      <c r="M270" s="172">
        <v>45814.675000000003</v>
      </c>
      <c r="N270" s="172">
        <v>45815.426932870374</v>
      </c>
      <c r="O270" s="171" t="s">
        <v>3171</v>
      </c>
      <c r="P270" s="171" t="s">
        <v>3172</v>
      </c>
      <c r="Q270" s="171" t="s">
        <v>177</v>
      </c>
      <c r="R270" s="72" t="s">
        <v>4782</v>
      </c>
      <c r="S270" s="178" t="s">
        <v>3174</v>
      </c>
      <c r="T270" s="187" t="s">
        <v>3190</v>
      </c>
      <c r="U270" s="187" t="s">
        <v>3252</v>
      </c>
      <c r="V270" s="187" t="s">
        <v>3192</v>
      </c>
      <c r="W270" s="187" t="s">
        <v>3215</v>
      </c>
      <c r="X270" s="187" t="s">
        <v>3726</v>
      </c>
      <c r="Y270" s="187">
        <v>0</v>
      </c>
      <c r="Z270" s="187" t="s">
        <v>3482</v>
      </c>
      <c r="AA270" s="187">
        <v>0</v>
      </c>
      <c r="AB270" s="200">
        <v>0</v>
      </c>
      <c r="AC270" s="72" t="s">
        <v>4783</v>
      </c>
      <c r="AD270" s="72" t="s">
        <v>4784</v>
      </c>
      <c r="AE270" s="72" t="s">
        <v>4785</v>
      </c>
      <c r="AF270" s="171" t="s">
        <v>25</v>
      </c>
      <c r="AG270" s="171" t="s">
        <v>189</v>
      </c>
      <c r="AH270" s="171">
        <v>1</v>
      </c>
      <c r="AI270" s="171">
        <v>0</v>
      </c>
      <c r="AJ270" s="72" t="s">
        <v>3341</v>
      </c>
      <c r="AK270" s="97">
        <f>IF(Q270="SOPORTE_TELEFÓNICO",'BASE LIQUIDACION REDEBAN 2025'!$B$19,IF(Q270="ENVÍO",'BASE LIQUIDACION REDEBAN 2025'!$C$2,IF(AF270="TIPO I",'BASE LIQUIDACION REDEBAN 2025'!$C$2,IF(AF270="TIPO II",'BASE LIQUIDACION REDEBAN 2025'!$C$3,IF(AF270="TIPO III",'BASE LIQUIDACION REDEBAN 2025'!$C$4,IF(AF270="TIPO IV",'BASE LIQUIDACION REDEBAN 2025'!$C$5,IF(AG270="AEREO",'BASE LIQUIDACION REDEBAN 2025'!$B$6,'BASE LIQUIDACION REDEBAN 2025'!$C$5)))))))</f>
        <v>65960.072302</v>
      </c>
      <c r="AL270" s="97">
        <f>IF(OR(Q270="SOPORTE_TELEFÓNICO",Q270="ENVÍO"),0,IF(AF270="TIPO I",'BASE LIQUIDACION REDEBAN 2025'!$B$10,IF(AF270="TIPO II",'BASE LIQUIDACION REDEBAN 2025'!$B$11,IF(AF270="TIPO III",'BASE LIQUIDACION REDEBAN 2025'!$B$12,'BASE LIQUIDACION REDEBAN 2025'!$B$13))))</f>
        <v>75096.394270399993</v>
      </c>
      <c r="AM270" s="97">
        <f t="shared" si="4"/>
        <v>65960.072302</v>
      </c>
    </row>
    <row r="271" spans="1:39" s="85" customFormat="1" ht="13.15">
      <c r="A271" s="171" t="s">
        <v>98</v>
      </c>
      <c r="B271" s="10" t="str">
        <f>VLOOKUP(A271,'CENTRO DE COSTOS'!A:D,4,FALSE)</f>
        <v>MIGUEL JULIÁN HERNÁNDEZ GUARÍN</v>
      </c>
      <c r="C271" s="10" t="str">
        <f>VLOOKUP(A271,'CENTRO DE COSTOS'!A:D,2,FALSE)</f>
        <v>0004-0008</v>
      </c>
      <c r="D271" s="171">
        <v>68077</v>
      </c>
      <c r="E271" s="171">
        <v>2267135</v>
      </c>
      <c r="F271" s="171">
        <v>31806</v>
      </c>
      <c r="G271" s="171" t="s">
        <v>180</v>
      </c>
      <c r="H271" s="171" t="s">
        <v>337</v>
      </c>
      <c r="I271" s="171" t="s">
        <v>4786</v>
      </c>
      <c r="J271" s="10" t="s">
        <v>167</v>
      </c>
      <c r="K271" s="171">
        <v>2267135</v>
      </c>
      <c r="L271" s="171" t="s">
        <v>4787</v>
      </c>
      <c r="M271" s="172">
        <v>45814.677083333336</v>
      </c>
      <c r="N271" s="172">
        <v>45815.519444444442</v>
      </c>
      <c r="O271" s="171" t="s">
        <v>3171</v>
      </c>
      <c r="P271" s="171" t="s">
        <v>3172</v>
      </c>
      <c r="Q271" s="171" t="s">
        <v>177</v>
      </c>
      <c r="R271" s="72" t="s">
        <v>4788</v>
      </c>
      <c r="S271" s="178" t="s">
        <v>3174</v>
      </c>
      <c r="T271" s="187" t="s">
        <v>3190</v>
      </c>
      <c r="U271" s="187" t="s">
        <v>3176</v>
      </c>
      <c r="V271" s="187" t="s">
        <v>3192</v>
      </c>
      <c r="W271" s="187" t="s">
        <v>3215</v>
      </c>
      <c r="X271" s="187" t="s">
        <v>3917</v>
      </c>
      <c r="Y271" s="187">
        <v>0</v>
      </c>
      <c r="Z271" s="187">
        <v>0</v>
      </c>
      <c r="AA271" s="187">
        <v>0</v>
      </c>
      <c r="AB271" s="200">
        <v>0</v>
      </c>
      <c r="AC271" s="72" t="s">
        <v>4789</v>
      </c>
      <c r="AD271" s="72" t="s">
        <v>4790</v>
      </c>
      <c r="AE271" s="72" t="s">
        <v>4791</v>
      </c>
      <c r="AF271" s="171" t="s">
        <v>28</v>
      </c>
      <c r="AG271" s="171" t="s">
        <v>189</v>
      </c>
      <c r="AH271" s="171">
        <v>1</v>
      </c>
      <c r="AI271" s="171">
        <v>0</v>
      </c>
      <c r="AJ271" s="72" t="s">
        <v>967</v>
      </c>
      <c r="AK271" s="97">
        <f>IF(Q271="SOPORTE_TELEFÓNICO",'BASE LIQUIDACION REDEBAN 2025'!$B$19,IF(Q271="ENVÍO",'BASE LIQUIDACION REDEBAN 2025'!$C$2,IF(AF271="TIPO I",'BASE LIQUIDACION REDEBAN 2025'!$C$2,IF(AF271="TIPO II",'BASE LIQUIDACION REDEBAN 2025'!$C$3,IF(AF271="TIPO III",'BASE LIQUIDACION REDEBAN 2025'!$C$4,IF(AF271="TIPO IV",'BASE LIQUIDACION REDEBAN 2025'!$C$5,IF(AG271="AEREO",'BASE LIQUIDACION REDEBAN 2025'!$B$6,'BASE LIQUIDACION REDEBAN 2025'!$C$5)))))))</f>
        <v>144967.87232000002</v>
      </c>
      <c r="AL271" s="97">
        <f>IF(OR(Q271="SOPORTE_TELEFÓNICO",Q271="ENVÍO"),0,IF(AF271="TIPO I",'BASE LIQUIDACION REDEBAN 2025'!$B$10,IF(AF271="TIPO II",'BASE LIQUIDACION REDEBAN 2025'!$B$11,IF(AF271="TIPO III",'BASE LIQUIDACION REDEBAN 2025'!$B$12,'BASE LIQUIDACION REDEBAN 2025'!$B$13))))</f>
        <v>140395.6348884</v>
      </c>
      <c r="AM271" s="97">
        <f t="shared" si="4"/>
        <v>144967.87232000002</v>
      </c>
    </row>
    <row r="272" spans="1:39" s="85" customFormat="1" ht="13.15">
      <c r="A272" s="171" t="s">
        <v>68</v>
      </c>
      <c r="B272" s="10" t="str">
        <f>VLOOKUP(A272,'CENTRO DE COSTOS'!A:D,4,FALSE)</f>
        <v>WILLIAM ASDRUBAL ROZO ROZO</v>
      </c>
      <c r="C272" s="10" t="str">
        <f>VLOOKUP(A272,'CENTRO DE COSTOS'!A:D,2,FALSE)</f>
        <v>0004-0004</v>
      </c>
      <c r="D272" s="171">
        <v>11001</v>
      </c>
      <c r="E272" s="171">
        <v>2267138</v>
      </c>
      <c r="F272" s="171">
        <v>25833</v>
      </c>
      <c r="G272" s="171" t="s">
        <v>298</v>
      </c>
      <c r="H272" s="171" t="s">
        <v>68</v>
      </c>
      <c r="I272" s="171" t="s">
        <v>4792</v>
      </c>
      <c r="J272" s="10" t="s">
        <v>167</v>
      </c>
      <c r="K272" s="171">
        <v>2267138</v>
      </c>
      <c r="L272" s="171" t="s">
        <v>4793</v>
      </c>
      <c r="M272" s="172">
        <v>45814.677777777775</v>
      </c>
      <c r="N272" s="172">
        <v>45815.515277777777</v>
      </c>
      <c r="O272" s="171" t="s">
        <v>3171</v>
      </c>
      <c r="P272" s="171" t="s">
        <v>3172</v>
      </c>
      <c r="Q272" s="171" t="s">
        <v>177</v>
      </c>
      <c r="R272" s="72" t="s">
        <v>4794</v>
      </c>
      <c r="S272" s="178" t="s">
        <v>3174</v>
      </c>
      <c r="T272" s="187" t="s">
        <v>3190</v>
      </c>
      <c r="U272" s="187" t="s">
        <v>3197</v>
      </c>
      <c r="V272" s="187" t="s">
        <v>3424</v>
      </c>
      <c r="W272" s="187" t="s">
        <v>3215</v>
      </c>
      <c r="X272" s="187">
        <v>0</v>
      </c>
      <c r="Y272" s="187" t="s">
        <v>3402</v>
      </c>
      <c r="Z272" s="187">
        <v>0</v>
      </c>
      <c r="AA272" s="187">
        <v>0</v>
      </c>
      <c r="AB272" s="200">
        <v>0</v>
      </c>
      <c r="AC272" s="72" t="s">
        <v>4795</v>
      </c>
      <c r="AD272" s="72" t="s">
        <v>4796</v>
      </c>
      <c r="AE272" s="72" t="s">
        <v>4797</v>
      </c>
      <c r="AF272" s="171" t="s">
        <v>25</v>
      </c>
      <c r="AG272" s="171" t="s">
        <v>189</v>
      </c>
      <c r="AH272" s="171">
        <v>1</v>
      </c>
      <c r="AI272" s="171">
        <v>0</v>
      </c>
      <c r="AJ272" s="72" t="s">
        <v>4274</v>
      </c>
      <c r="AK272" s="97">
        <f>IF(Q272="SOPORTE_TELEFÓNICO",'BASE LIQUIDACION REDEBAN 2025'!$B$19,IF(Q272="ENVÍO",'BASE LIQUIDACION REDEBAN 2025'!$C$2,IF(AF272="TIPO I",'BASE LIQUIDACION REDEBAN 2025'!$C$2,IF(AF272="TIPO II",'BASE LIQUIDACION REDEBAN 2025'!$C$3,IF(AF272="TIPO III",'BASE LIQUIDACION REDEBAN 2025'!$C$4,IF(AF272="TIPO IV",'BASE LIQUIDACION REDEBAN 2025'!$C$5,IF(AG272="AEREO",'BASE LIQUIDACION REDEBAN 2025'!$B$6,'BASE LIQUIDACION REDEBAN 2025'!$C$5)))))))</f>
        <v>65960.072302</v>
      </c>
      <c r="AL272" s="97">
        <f>IF(OR(Q272="SOPORTE_TELEFÓNICO",Q272="ENVÍO"),0,IF(AF272="TIPO I",'BASE LIQUIDACION REDEBAN 2025'!$B$10,IF(AF272="TIPO II",'BASE LIQUIDACION REDEBAN 2025'!$B$11,IF(AF272="TIPO III",'BASE LIQUIDACION REDEBAN 2025'!$B$12,'BASE LIQUIDACION REDEBAN 2025'!$B$13))))</f>
        <v>75096.394270399993</v>
      </c>
      <c r="AM272" s="97">
        <f t="shared" si="4"/>
        <v>65960.072302</v>
      </c>
    </row>
    <row r="273" spans="1:39" s="85" customFormat="1" ht="13.15">
      <c r="A273" s="171" t="s">
        <v>81</v>
      </c>
      <c r="B273" s="10" t="str">
        <f>VLOOKUP(A273,'CENTRO DE COSTOS'!A:D,4,FALSE)</f>
        <v>MIGUEL JULIÁN HERNÁNDEZ GUARÍN</v>
      </c>
      <c r="C273" s="10" t="str">
        <f>VLOOKUP(A273,'CENTRO DE COSTOS'!A:D,2,FALSE)</f>
        <v>0004-0008</v>
      </c>
      <c r="D273" s="171">
        <v>54874</v>
      </c>
      <c r="E273" s="171">
        <v>2267189</v>
      </c>
      <c r="F273" s="171">
        <v>78996</v>
      </c>
      <c r="G273" s="171" t="s">
        <v>408</v>
      </c>
      <c r="H273" s="171" t="s">
        <v>510</v>
      </c>
      <c r="I273" s="171" t="s">
        <v>4798</v>
      </c>
      <c r="J273" s="10" t="s">
        <v>167</v>
      </c>
      <c r="K273" s="171">
        <v>2267189</v>
      </c>
      <c r="L273" s="171" t="s">
        <v>4799</v>
      </c>
      <c r="M273" s="172">
        <v>45814.688888888886</v>
      </c>
      <c r="N273" s="172">
        <v>45815.508333333331</v>
      </c>
      <c r="O273" s="171" t="s">
        <v>3171</v>
      </c>
      <c r="P273" s="171" t="s">
        <v>3172</v>
      </c>
      <c r="Q273" s="171" t="s">
        <v>177</v>
      </c>
      <c r="R273" s="72" t="s">
        <v>4800</v>
      </c>
      <c r="S273" s="178" t="s">
        <v>3174</v>
      </c>
      <c r="T273" s="187" t="s">
        <v>3190</v>
      </c>
      <c r="U273" s="187" t="s">
        <v>3213</v>
      </c>
      <c r="V273" s="187" t="s">
        <v>3314</v>
      </c>
      <c r="W273" s="187" t="s">
        <v>3215</v>
      </c>
      <c r="X273" s="187" t="s">
        <v>3315</v>
      </c>
      <c r="Y273" s="187">
        <v>0</v>
      </c>
      <c r="Z273" s="187">
        <v>0</v>
      </c>
      <c r="AA273" s="187">
        <v>0</v>
      </c>
      <c r="AB273" s="200">
        <v>0</v>
      </c>
      <c r="AC273" s="72" t="s">
        <v>4801</v>
      </c>
      <c r="AD273" s="72" t="s">
        <v>4802</v>
      </c>
      <c r="AE273" s="72" t="s">
        <v>4803</v>
      </c>
      <c r="AF273" s="171" t="s">
        <v>25</v>
      </c>
      <c r="AG273" s="171" t="s">
        <v>189</v>
      </c>
      <c r="AH273" s="171">
        <v>1</v>
      </c>
      <c r="AI273" s="171">
        <v>0</v>
      </c>
      <c r="AJ273" s="72" t="s">
        <v>513</v>
      </c>
      <c r="AK273" s="97">
        <f>IF(Q273="SOPORTE_TELEFÓNICO",'BASE LIQUIDACION REDEBAN 2025'!$B$19,IF(Q273="ENVÍO",'BASE LIQUIDACION REDEBAN 2025'!$C$2,IF(AF273="TIPO I",'BASE LIQUIDACION REDEBAN 2025'!$C$2,IF(AF273="TIPO II",'BASE LIQUIDACION REDEBAN 2025'!$C$3,IF(AF273="TIPO III",'BASE LIQUIDACION REDEBAN 2025'!$C$4,IF(AF273="TIPO IV",'BASE LIQUIDACION REDEBAN 2025'!$C$5,IF(AG273="AEREO",'BASE LIQUIDACION REDEBAN 2025'!$B$6,'BASE LIQUIDACION REDEBAN 2025'!$C$5)))))))</f>
        <v>65960.072302</v>
      </c>
      <c r="AL273" s="97">
        <f>IF(OR(Q273="SOPORTE_TELEFÓNICO",Q273="ENVÍO"),0,IF(AF273="TIPO I",'BASE LIQUIDACION REDEBAN 2025'!$B$10,IF(AF273="TIPO II",'BASE LIQUIDACION REDEBAN 2025'!$B$11,IF(AF273="TIPO III",'BASE LIQUIDACION REDEBAN 2025'!$B$12,'BASE LIQUIDACION REDEBAN 2025'!$B$13))))</f>
        <v>75096.394270399993</v>
      </c>
      <c r="AM273" s="97">
        <f t="shared" si="4"/>
        <v>65960.072302</v>
      </c>
    </row>
    <row r="274" spans="1:39" s="85" customFormat="1" ht="13.15">
      <c r="A274" s="171" t="s">
        <v>81</v>
      </c>
      <c r="B274" s="10" t="str">
        <f>VLOOKUP(A274,'CENTRO DE COSTOS'!A:D,4,FALSE)</f>
        <v>MIGUEL JULIÁN HERNÁNDEZ GUARÍN</v>
      </c>
      <c r="C274" s="10" t="str">
        <f>VLOOKUP(A274,'CENTRO DE COSTOS'!A:D,2,FALSE)</f>
        <v>0004-0008</v>
      </c>
      <c r="D274" s="171">
        <v>54518</v>
      </c>
      <c r="E274" s="171">
        <v>2267179</v>
      </c>
      <c r="F274" s="171">
        <v>66058</v>
      </c>
      <c r="G274" s="171" t="s">
        <v>408</v>
      </c>
      <c r="H274" s="171" t="s">
        <v>409</v>
      </c>
      <c r="I274" s="171" t="s">
        <v>4804</v>
      </c>
      <c r="J274" s="10" t="s">
        <v>167</v>
      </c>
      <c r="K274" s="171">
        <v>2267179</v>
      </c>
      <c r="L274" s="171" t="s">
        <v>4805</v>
      </c>
      <c r="M274" s="172">
        <v>45814.694444444445</v>
      </c>
      <c r="N274" s="172">
        <v>45815.521527777775</v>
      </c>
      <c r="O274" s="171" t="s">
        <v>3171</v>
      </c>
      <c r="P274" s="171" t="s">
        <v>3172</v>
      </c>
      <c r="Q274" s="171" t="s">
        <v>177</v>
      </c>
      <c r="R274" s="72" t="s">
        <v>4806</v>
      </c>
      <c r="S274" s="178" t="s">
        <v>3174</v>
      </c>
      <c r="T274" s="187" t="s">
        <v>3190</v>
      </c>
      <c r="U274" s="187" t="s">
        <v>3331</v>
      </c>
      <c r="V274" s="187" t="s">
        <v>4367</v>
      </c>
      <c r="W274" s="187" t="s">
        <v>3185</v>
      </c>
      <c r="X274" s="187">
        <v>0</v>
      </c>
      <c r="Y274" s="187">
        <v>0</v>
      </c>
      <c r="Z274" s="187">
        <v>0</v>
      </c>
      <c r="AA274" s="187">
        <v>0</v>
      </c>
      <c r="AB274" s="200" t="s">
        <v>4807</v>
      </c>
      <c r="AC274" s="72" t="s">
        <v>4808</v>
      </c>
      <c r="AD274" s="72">
        <v>0</v>
      </c>
      <c r="AE274" s="72">
        <v>0</v>
      </c>
      <c r="AF274" s="171" t="s">
        <v>30</v>
      </c>
      <c r="AG274" s="171" t="s">
        <v>189</v>
      </c>
      <c r="AH274" s="171">
        <v>1</v>
      </c>
      <c r="AI274" s="171">
        <v>0</v>
      </c>
      <c r="AJ274" s="72" t="s">
        <v>987</v>
      </c>
      <c r="AK274" s="97">
        <f>IF(Q274="SOPORTE_TELEFÓNICO",'BASE LIQUIDACION REDEBAN 2025'!$B$19,IF(Q274="ENVÍO",'BASE LIQUIDACION REDEBAN 2025'!$C$2,IF(AF274="TIPO I",'BASE LIQUIDACION REDEBAN 2025'!$C$2,IF(AF274="TIPO II",'BASE LIQUIDACION REDEBAN 2025'!$C$3,IF(AF274="TIPO III",'BASE LIQUIDACION REDEBAN 2025'!$C$4,IF(AF274="TIPO IV",'BASE LIQUIDACION REDEBAN 2025'!$C$5,IF(AG274="AEREO",'BASE LIQUIDACION REDEBAN 2025'!$B$6,'BASE LIQUIDACION REDEBAN 2025'!$C$5)))))))</f>
        <v>275728.78077800001</v>
      </c>
      <c r="AL274" s="97">
        <f>IF(OR(Q274="SOPORTE_TELEFÓNICO",Q274="ENVÍO"),0,IF(AF274="TIPO I",'BASE LIQUIDACION REDEBAN 2025'!$B$10,IF(AF274="TIPO II",'BASE LIQUIDACION REDEBAN 2025'!$B$11,IF(AF274="TIPO III",'BASE LIQUIDACION REDEBAN 2025'!$B$12,'BASE LIQUIDACION REDEBAN 2025'!$B$13))))</f>
        <v>196536.5258152</v>
      </c>
      <c r="AM274" s="97">
        <f t="shared" si="4"/>
        <v>275728.78077800001</v>
      </c>
    </row>
    <row r="275" spans="1:39" s="85" customFormat="1" ht="13.15">
      <c r="A275" s="171" t="s">
        <v>90</v>
      </c>
      <c r="B275" s="10" t="str">
        <f>VLOOKUP(A275,'CENTRO DE COSTOS'!A:D,4,FALSE)</f>
        <v>JUAN SEBASTIÁN RÍOS CASTRILLÓN</v>
      </c>
      <c r="C275" s="10" t="str">
        <f>VLOOKUP(A275,'CENTRO DE COSTOS'!A:D,2,FALSE)</f>
        <v>0004-0005</v>
      </c>
      <c r="D275" s="171">
        <v>5088</v>
      </c>
      <c r="E275" s="171">
        <v>2267358</v>
      </c>
      <c r="F275" s="171">
        <v>42484</v>
      </c>
      <c r="G275" s="171" t="s">
        <v>290</v>
      </c>
      <c r="H275" s="171" t="s">
        <v>291</v>
      </c>
      <c r="I275" s="171" t="s">
        <v>4809</v>
      </c>
      <c r="J275" s="10" t="s">
        <v>167</v>
      </c>
      <c r="K275" s="171">
        <v>2267358</v>
      </c>
      <c r="L275" s="171" t="s">
        <v>4810</v>
      </c>
      <c r="M275" s="172">
        <v>45814.711111111108</v>
      </c>
      <c r="N275" s="172">
        <v>45815.506249999999</v>
      </c>
      <c r="O275" s="171" t="s">
        <v>3171</v>
      </c>
      <c r="P275" s="171" t="s">
        <v>3172</v>
      </c>
      <c r="Q275" s="171" t="s">
        <v>177</v>
      </c>
      <c r="R275" s="72" t="s">
        <v>4811</v>
      </c>
      <c r="S275" s="178" t="s">
        <v>3174</v>
      </c>
      <c r="T275" s="187" t="s">
        <v>3190</v>
      </c>
      <c r="U275" s="187" t="s">
        <v>3213</v>
      </c>
      <c r="V275" s="187" t="s">
        <v>3345</v>
      </c>
      <c r="W275" s="187" t="s">
        <v>3215</v>
      </c>
      <c r="X275" s="187" t="s">
        <v>3417</v>
      </c>
      <c r="Y275" s="187">
        <v>0</v>
      </c>
      <c r="Z275" s="187">
        <v>0</v>
      </c>
      <c r="AA275" s="187">
        <v>0</v>
      </c>
      <c r="AB275" s="200">
        <v>0</v>
      </c>
      <c r="AC275" s="72" t="s">
        <v>4812</v>
      </c>
      <c r="AD275" s="72" t="s">
        <v>4813</v>
      </c>
      <c r="AE275" s="72" t="s">
        <v>4814</v>
      </c>
      <c r="AF275" s="171" t="s">
        <v>25</v>
      </c>
      <c r="AG275" s="171" t="s">
        <v>189</v>
      </c>
      <c r="AH275" s="171">
        <v>1</v>
      </c>
      <c r="AI275" s="171">
        <v>0</v>
      </c>
      <c r="AJ275" s="72" t="s">
        <v>818</v>
      </c>
      <c r="AK275" s="97">
        <f>IF(Q275="SOPORTE_TELEFÓNICO",'BASE LIQUIDACION REDEBAN 2025'!$B$19,IF(Q275="ENVÍO",'BASE LIQUIDACION REDEBAN 2025'!$C$2,IF(AF275="TIPO I",'BASE LIQUIDACION REDEBAN 2025'!$C$2,IF(AF275="TIPO II",'BASE LIQUIDACION REDEBAN 2025'!$C$3,IF(AF275="TIPO III",'BASE LIQUIDACION REDEBAN 2025'!$C$4,IF(AF275="TIPO IV",'BASE LIQUIDACION REDEBAN 2025'!$C$5,IF(AG275="AEREO",'BASE LIQUIDACION REDEBAN 2025'!$B$6,'BASE LIQUIDACION REDEBAN 2025'!$C$5)))))))</f>
        <v>65960.072302</v>
      </c>
      <c r="AL275" s="97">
        <f>IF(OR(Q275="SOPORTE_TELEFÓNICO",Q275="ENVÍO"),0,IF(AF275="TIPO I",'BASE LIQUIDACION REDEBAN 2025'!$B$10,IF(AF275="TIPO II",'BASE LIQUIDACION REDEBAN 2025'!$B$11,IF(AF275="TIPO III",'BASE LIQUIDACION REDEBAN 2025'!$B$12,'BASE LIQUIDACION REDEBAN 2025'!$B$13))))</f>
        <v>75096.394270399993</v>
      </c>
      <c r="AM275" s="97">
        <f t="shared" si="4"/>
        <v>65960.072302</v>
      </c>
    </row>
    <row r="276" spans="1:39" s="85" customFormat="1" ht="13.15">
      <c r="A276" s="171" t="s">
        <v>68</v>
      </c>
      <c r="B276" s="10" t="str">
        <f>VLOOKUP(A276,'CENTRO DE COSTOS'!A:D,4,FALSE)</f>
        <v>WILLIAM ASDRUBAL ROZO ROZO</v>
      </c>
      <c r="C276" s="10" t="str">
        <f>VLOOKUP(A276,'CENTRO DE COSTOS'!A:D,2,FALSE)</f>
        <v>0004-0004</v>
      </c>
      <c r="D276" s="171">
        <v>11001</v>
      </c>
      <c r="E276" s="171">
        <v>2267513</v>
      </c>
      <c r="F276" s="171">
        <v>38419</v>
      </c>
      <c r="G276" s="171" t="s">
        <v>298</v>
      </c>
      <c r="H276" s="171" t="s">
        <v>68</v>
      </c>
      <c r="I276" s="171" t="s">
        <v>4815</v>
      </c>
      <c r="J276" s="10" t="s">
        <v>167</v>
      </c>
      <c r="K276" s="171">
        <v>2267513</v>
      </c>
      <c r="L276" s="171" t="s">
        <v>4816</v>
      </c>
      <c r="M276" s="172">
        <v>45814.741666666669</v>
      </c>
      <c r="N276" s="172">
        <v>45815.50277777778</v>
      </c>
      <c r="O276" s="171" t="s">
        <v>3171</v>
      </c>
      <c r="P276" s="171" t="s">
        <v>3172</v>
      </c>
      <c r="Q276" s="171" t="s">
        <v>177</v>
      </c>
      <c r="R276" s="72" t="s">
        <v>4817</v>
      </c>
      <c r="S276" s="178" t="s">
        <v>3174</v>
      </c>
      <c r="T276" s="187" t="s">
        <v>3175</v>
      </c>
      <c r="U276" s="187" t="s">
        <v>3438</v>
      </c>
      <c r="V276" s="187" t="s">
        <v>3439</v>
      </c>
      <c r="W276" s="187" t="s">
        <v>3185</v>
      </c>
      <c r="X276" s="187">
        <v>0</v>
      </c>
      <c r="Y276" s="187">
        <v>0</v>
      </c>
      <c r="Z276" s="187">
        <v>0</v>
      </c>
      <c r="AA276" s="187">
        <v>0</v>
      </c>
      <c r="AB276" s="200">
        <v>0</v>
      </c>
      <c r="AC276" s="72" t="s">
        <v>4818</v>
      </c>
      <c r="AD276" s="72">
        <v>0</v>
      </c>
      <c r="AE276" s="72">
        <v>0</v>
      </c>
      <c r="AF276" s="171" t="s">
        <v>25</v>
      </c>
      <c r="AG276" s="171" t="s">
        <v>189</v>
      </c>
      <c r="AH276" s="171">
        <v>1</v>
      </c>
      <c r="AI276" s="171">
        <v>0</v>
      </c>
      <c r="AJ276" s="72" t="s">
        <v>326</v>
      </c>
      <c r="AK276" s="97">
        <f>IF(Q276="SOPORTE_TELEFÓNICO",'BASE LIQUIDACION REDEBAN 2025'!$B$19,IF(Q276="ENVÍO",'BASE LIQUIDACION REDEBAN 2025'!$C$2,IF(AF276="TIPO I",'BASE LIQUIDACION REDEBAN 2025'!$C$2,IF(AF276="TIPO II",'BASE LIQUIDACION REDEBAN 2025'!$C$3,IF(AF276="TIPO III",'BASE LIQUIDACION REDEBAN 2025'!$C$4,IF(AF276="TIPO IV",'BASE LIQUIDACION REDEBAN 2025'!$C$5,IF(AG276="AEREO",'BASE LIQUIDACION REDEBAN 2025'!$B$6,'BASE LIQUIDACION REDEBAN 2025'!$C$5)))))))</f>
        <v>65960.072302</v>
      </c>
      <c r="AL276" s="97">
        <f>IF(OR(Q276="SOPORTE_TELEFÓNICO",Q276="ENVÍO"),0,IF(AF276="TIPO I",'BASE LIQUIDACION REDEBAN 2025'!$B$10,IF(AF276="TIPO II",'BASE LIQUIDACION REDEBAN 2025'!$B$11,IF(AF276="TIPO III",'BASE LIQUIDACION REDEBAN 2025'!$B$12,'BASE LIQUIDACION REDEBAN 2025'!$B$13))))</f>
        <v>75096.394270399993</v>
      </c>
      <c r="AM276" s="97">
        <f t="shared" si="4"/>
        <v>65960.072302</v>
      </c>
    </row>
    <row r="277" spans="1:39" s="85" customFormat="1" ht="13.15">
      <c r="A277" s="171" t="s">
        <v>90</v>
      </c>
      <c r="B277" s="10" t="str">
        <f>VLOOKUP(A277,'CENTRO DE COSTOS'!A:D,4,FALSE)</f>
        <v>JUAN SEBASTIÁN RÍOS CASTRILLÓN</v>
      </c>
      <c r="C277" s="10" t="str">
        <f>VLOOKUP(A277,'CENTRO DE COSTOS'!A:D,2,FALSE)</f>
        <v>0004-0005</v>
      </c>
      <c r="D277" s="171">
        <v>5001</v>
      </c>
      <c r="E277" s="171">
        <v>2267649</v>
      </c>
      <c r="F277" s="171">
        <v>72088</v>
      </c>
      <c r="G277" s="171" t="s">
        <v>290</v>
      </c>
      <c r="H277" s="171" t="s">
        <v>90</v>
      </c>
      <c r="I277" s="171" t="s">
        <v>4819</v>
      </c>
      <c r="J277" s="10" t="s">
        <v>167</v>
      </c>
      <c r="K277" s="171">
        <v>2267649</v>
      </c>
      <c r="L277" s="171" t="s">
        <v>4820</v>
      </c>
      <c r="M277" s="172">
        <v>45815.333333333336</v>
      </c>
      <c r="N277" s="172">
        <v>45815.498611111114</v>
      </c>
      <c r="O277" s="171" t="s">
        <v>3171</v>
      </c>
      <c r="P277" s="171" t="s">
        <v>3172</v>
      </c>
      <c r="Q277" s="171" t="s">
        <v>3188</v>
      </c>
      <c r="R277" s="72" t="s">
        <v>4821</v>
      </c>
      <c r="S277" s="178" t="s">
        <v>3174</v>
      </c>
      <c r="T277" s="187" t="s">
        <v>3190</v>
      </c>
      <c r="U277" s="187" t="s">
        <v>3213</v>
      </c>
      <c r="V277" s="187" t="s">
        <v>3314</v>
      </c>
      <c r="W277" s="187" t="s">
        <v>3185</v>
      </c>
      <c r="X277" s="187">
        <v>0</v>
      </c>
      <c r="Y277" s="187">
        <v>0</v>
      </c>
      <c r="Z277" s="187">
        <v>0</v>
      </c>
      <c r="AA277" s="187">
        <v>0</v>
      </c>
      <c r="AB277" s="200">
        <v>0</v>
      </c>
      <c r="AC277" s="72">
        <v>0</v>
      </c>
      <c r="AD277" s="72">
        <v>0</v>
      </c>
      <c r="AE277" s="72">
        <v>0</v>
      </c>
      <c r="AF277" s="171" t="s">
        <v>25</v>
      </c>
      <c r="AG277" s="171" t="s">
        <v>189</v>
      </c>
      <c r="AH277" s="171">
        <v>0</v>
      </c>
      <c r="AI277" s="171">
        <v>0</v>
      </c>
      <c r="AJ277" s="72" t="s">
        <v>3666</v>
      </c>
      <c r="AK277" s="97">
        <f>IF(Q277="SOPORTE_TELEFÓNICO",'BASE LIQUIDACION REDEBAN 2025'!$B$19,IF(Q277="ENVÍO",'BASE LIQUIDACION REDEBAN 2025'!$C$2,IF(AF277="TIPO I",'BASE LIQUIDACION REDEBAN 2025'!$C$2,IF(AF277="TIPO II",'BASE LIQUIDACION REDEBAN 2025'!$C$3,IF(AF277="TIPO III",'BASE LIQUIDACION REDEBAN 2025'!$C$4,IF(AF277="TIPO IV",'BASE LIQUIDACION REDEBAN 2025'!$C$5,IF(AG277="AEREO",'BASE LIQUIDACION REDEBAN 2025'!$B$6,'BASE LIQUIDACION REDEBAN 2025'!$C$5)))))))</f>
        <v>41241.0800752</v>
      </c>
      <c r="AL277" s="97">
        <f>IF(OR(Q277="SOPORTE_TELEFÓNICO",Q277="ENVÍO"),0,IF(AF277="TIPO I",'BASE LIQUIDACION REDEBAN 2025'!$B$10,IF(AF277="TIPO II",'BASE LIQUIDACION REDEBAN 2025'!$B$11,IF(AF277="TIPO III",'BASE LIQUIDACION REDEBAN 2025'!$B$12,'BASE LIQUIDACION REDEBAN 2025'!$B$13))))</f>
        <v>0</v>
      </c>
      <c r="AM277" s="97">
        <f t="shared" si="4"/>
        <v>41241.0800752</v>
      </c>
    </row>
    <row r="278" spans="1:39" s="85" customFormat="1" ht="13.15">
      <c r="A278" s="171" t="s">
        <v>76</v>
      </c>
      <c r="B278" s="10" t="str">
        <f>VLOOKUP(A278,'CENTRO DE COSTOS'!A:D,4,FALSE)</f>
        <v>DIEGO FERNANDO HENAO CARDONA</v>
      </c>
      <c r="C278" s="10" t="str">
        <f>VLOOKUP(A278,'CENTRO DE COSTOS'!A:D,2,FALSE)</f>
        <v>0004-0003</v>
      </c>
      <c r="D278" s="171">
        <v>19050</v>
      </c>
      <c r="E278" s="171">
        <v>2267549</v>
      </c>
      <c r="F278" s="171">
        <v>75788</v>
      </c>
      <c r="G278" s="171" t="s">
        <v>200</v>
      </c>
      <c r="H278" s="171" t="s">
        <v>4822</v>
      </c>
      <c r="I278" s="171" t="s">
        <v>4823</v>
      </c>
      <c r="J278" s="10" t="s">
        <v>167</v>
      </c>
      <c r="K278" s="171">
        <v>2267549</v>
      </c>
      <c r="L278" s="171" t="s">
        <v>4824</v>
      </c>
      <c r="M278" s="172">
        <v>45815.333333333336</v>
      </c>
      <c r="N278" s="172">
        <v>45815.496527777781</v>
      </c>
      <c r="O278" s="171" t="s">
        <v>3171</v>
      </c>
      <c r="P278" s="171" t="s">
        <v>3172</v>
      </c>
      <c r="Q278" s="171" t="s">
        <v>177</v>
      </c>
      <c r="R278" s="72" t="s">
        <v>4825</v>
      </c>
      <c r="S278" s="178" t="s">
        <v>3174</v>
      </c>
      <c r="T278" s="187" t="s">
        <v>3190</v>
      </c>
      <c r="U278" s="187" t="s">
        <v>3176</v>
      </c>
      <c r="V278" s="187" t="s">
        <v>3184</v>
      </c>
      <c r="W278" s="187" t="s">
        <v>3185</v>
      </c>
      <c r="X278" s="187">
        <v>0</v>
      </c>
      <c r="Y278" s="187">
        <v>0</v>
      </c>
      <c r="Z278" s="187">
        <v>0</v>
      </c>
      <c r="AA278" s="187">
        <v>0</v>
      </c>
      <c r="AB278" s="200">
        <v>0</v>
      </c>
      <c r="AC278" s="72" t="s">
        <v>4826</v>
      </c>
      <c r="AD278" s="72">
        <v>0</v>
      </c>
      <c r="AE278" s="72">
        <v>0</v>
      </c>
      <c r="AF278" s="171" t="s">
        <v>32</v>
      </c>
      <c r="AG278" s="171" t="s">
        <v>189</v>
      </c>
      <c r="AH278" s="171">
        <v>1</v>
      </c>
      <c r="AI278" s="171">
        <v>0</v>
      </c>
      <c r="AJ278" s="72" t="s">
        <v>204</v>
      </c>
      <c r="AK278" s="97">
        <f>IF(Q278="SOPORTE_TELEFÓNICO",'BASE LIQUIDACION REDEBAN 2025'!$B$19,IF(Q278="ENVÍO",'BASE LIQUIDACION REDEBAN 2025'!$C$2,IF(AF278="TIPO I",'BASE LIQUIDACION REDEBAN 2025'!$C$2,IF(AF278="TIPO II",'BASE LIQUIDACION REDEBAN 2025'!$C$3,IF(AF278="TIPO III",'BASE LIQUIDACION REDEBAN 2025'!$C$4,IF(AF278="TIPO IV",'BASE LIQUIDACION REDEBAN 2025'!$C$5,IF(AG278="AEREO",'BASE LIQUIDACION REDEBAN 2025'!$B$6,'BASE LIQUIDACION REDEBAN 2025'!$C$5)))))))</f>
        <v>479588.87655000004</v>
      </c>
      <c r="AL278" s="97">
        <f>IF(OR(Q278="SOPORTE_TELEFÓNICO",Q278="ENVÍO"),0,IF(AF278="TIPO I",'BASE LIQUIDACION REDEBAN 2025'!$B$10,IF(AF278="TIPO II",'BASE LIQUIDACION REDEBAN 2025'!$B$11,IF(AF278="TIPO III",'BASE LIQUIDACION REDEBAN 2025'!$B$12,'BASE LIQUIDACION REDEBAN 2025'!$B$13))))</f>
        <v>196536.5258152</v>
      </c>
      <c r="AM278" s="97">
        <f t="shared" si="4"/>
        <v>479588.87655000004</v>
      </c>
    </row>
    <row r="279" spans="1:39" s="85" customFormat="1" ht="13.15">
      <c r="A279" s="171" t="s">
        <v>86</v>
      </c>
      <c r="B279" s="10" t="str">
        <f>VLOOKUP(A279,'CENTRO DE COSTOS'!A:D,4,FALSE)</f>
        <v>KEVIN ALEXIS CORZO BUSTOS</v>
      </c>
      <c r="C279" s="10" t="str">
        <f>VLOOKUP(A279,'CENTRO DE COSTOS'!A:D,2,FALSE)</f>
        <v>0004-0007</v>
      </c>
      <c r="D279" s="171">
        <v>73001</v>
      </c>
      <c r="E279" s="171">
        <v>2267544</v>
      </c>
      <c r="F279" s="171">
        <v>46296</v>
      </c>
      <c r="G279" s="171" t="s">
        <v>870</v>
      </c>
      <c r="H279" s="171" t="s">
        <v>86</v>
      </c>
      <c r="I279" s="171" t="s">
        <v>4827</v>
      </c>
      <c r="J279" s="10" t="s">
        <v>167</v>
      </c>
      <c r="K279" s="171">
        <v>2267544</v>
      </c>
      <c r="L279" s="171" t="s">
        <v>4828</v>
      </c>
      <c r="M279" s="172">
        <v>45815.333333333336</v>
      </c>
      <c r="N279" s="172">
        <v>45815.495138888888</v>
      </c>
      <c r="O279" s="171" t="s">
        <v>3171</v>
      </c>
      <c r="P279" s="171" t="s">
        <v>3172</v>
      </c>
      <c r="Q279" s="171" t="s">
        <v>177</v>
      </c>
      <c r="R279" s="72" t="s">
        <v>4829</v>
      </c>
      <c r="S279" s="178" t="s">
        <v>3174</v>
      </c>
      <c r="T279" s="187" t="s">
        <v>3190</v>
      </c>
      <c r="U279" s="187" t="s">
        <v>3252</v>
      </c>
      <c r="V279" s="187" t="s">
        <v>3192</v>
      </c>
      <c r="W279" s="187" t="s">
        <v>3215</v>
      </c>
      <c r="X279" s="187" t="s">
        <v>3401</v>
      </c>
      <c r="Y279" s="187">
        <v>0</v>
      </c>
      <c r="Z279" s="187">
        <v>0</v>
      </c>
      <c r="AA279" s="187">
        <v>0</v>
      </c>
      <c r="AB279" s="200">
        <v>0</v>
      </c>
      <c r="AC279" s="72" t="s">
        <v>4830</v>
      </c>
      <c r="AD279" s="72" t="s">
        <v>4831</v>
      </c>
      <c r="AE279" s="72" t="s">
        <v>4832</v>
      </c>
      <c r="AF279" s="171" t="s">
        <v>25</v>
      </c>
      <c r="AG279" s="171" t="s">
        <v>189</v>
      </c>
      <c r="AH279" s="171">
        <v>1</v>
      </c>
      <c r="AI279" s="171">
        <v>0</v>
      </c>
      <c r="AJ279" s="72" t="s">
        <v>1099</v>
      </c>
      <c r="AK279" s="97">
        <f>IF(Q279="SOPORTE_TELEFÓNICO",'BASE LIQUIDACION REDEBAN 2025'!$B$19,IF(Q279="ENVÍO",'BASE LIQUIDACION REDEBAN 2025'!$C$2,IF(AF279="TIPO I",'BASE LIQUIDACION REDEBAN 2025'!$C$2,IF(AF279="TIPO II",'BASE LIQUIDACION REDEBAN 2025'!$C$3,IF(AF279="TIPO III",'BASE LIQUIDACION REDEBAN 2025'!$C$4,IF(AF279="TIPO IV",'BASE LIQUIDACION REDEBAN 2025'!$C$5,IF(AG279="AEREO",'BASE LIQUIDACION REDEBAN 2025'!$B$6,'BASE LIQUIDACION REDEBAN 2025'!$C$5)))))))</f>
        <v>65960.072302</v>
      </c>
      <c r="AL279" s="97">
        <f>IF(OR(Q279="SOPORTE_TELEFÓNICO",Q279="ENVÍO"),0,IF(AF279="TIPO I",'BASE LIQUIDACION REDEBAN 2025'!$B$10,IF(AF279="TIPO II",'BASE LIQUIDACION REDEBAN 2025'!$B$11,IF(AF279="TIPO III",'BASE LIQUIDACION REDEBAN 2025'!$B$12,'BASE LIQUIDACION REDEBAN 2025'!$B$13))))</f>
        <v>75096.394270399993</v>
      </c>
      <c r="AM279" s="97">
        <f t="shared" si="4"/>
        <v>65960.072302</v>
      </c>
    </row>
    <row r="280" spans="1:39" s="85" customFormat="1" ht="13.15">
      <c r="A280" s="171" t="s">
        <v>68</v>
      </c>
      <c r="B280" s="10" t="str">
        <f>VLOOKUP(A280,'CENTRO DE COSTOS'!A:D,4,FALSE)</f>
        <v>WILLIAM ASDRUBAL ROZO ROZO</v>
      </c>
      <c r="C280" s="10" t="str">
        <f>VLOOKUP(A280,'CENTRO DE COSTOS'!A:D,2,FALSE)</f>
        <v>0004-0004</v>
      </c>
      <c r="D280" s="171">
        <v>11001</v>
      </c>
      <c r="E280" s="171">
        <v>2267534</v>
      </c>
      <c r="F280" s="171">
        <v>63479</v>
      </c>
      <c r="G280" s="171" t="s">
        <v>298</v>
      </c>
      <c r="H280" s="171" t="s">
        <v>68</v>
      </c>
      <c r="I280" s="171" t="s">
        <v>4833</v>
      </c>
      <c r="J280" s="10" t="s">
        <v>167</v>
      </c>
      <c r="K280" s="171">
        <v>2267534</v>
      </c>
      <c r="L280" s="171" t="s">
        <v>4834</v>
      </c>
      <c r="M280" s="172">
        <v>45815.333333333336</v>
      </c>
      <c r="N280" s="172">
        <v>45815.513194444444</v>
      </c>
      <c r="O280" s="171" t="s">
        <v>3171</v>
      </c>
      <c r="P280" s="171" t="s">
        <v>3172</v>
      </c>
      <c r="Q280" s="171" t="s">
        <v>177</v>
      </c>
      <c r="R280" s="72" t="s">
        <v>4835</v>
      </c>
      <c r="S280" s="178" t="s">
        <v>3174</v>
      </c>
      <c r="T280" s="187" t="s">
        <v>3190</v>
      </c>
      <c r="U280" s="187" t="s">
        <v>3284</v>
      </c>
      <c r="V280" s="187" t="s">
        <v>3284</v>
      </c>
      <c r="W280" s="187" t="s">
        <v>3215</v>
      </c>
      <c r="X280" s="187" t="s">
        <v>3615</v>
      </c>
      <c r="Y280" s="187">
        <v>0</v>
      </c>
      <c r="Z280" s="187">
        <v>0</v>
      </c>
      <c r="AA280" s="187">
        <v>0</v>
      </c>
      <c r="AB280" s="200">
        <v>0</v>
      </c>
      <c r="AC280" s="72" t="s">
        <v>4836</v>
      </c>
      <c r="AD280" s="72" t="s">
        <v>4837</v>
      </c>
      <c r="AE280" s="72" t="s">
        <v>4838</v>
      </c>
      <c r="AF280" s="171" t="s">
        <v>25</v>
      </c>
      <c r="AG280" s="171" t="s">
        <v>189</v>
      </c>
      <c r="AH280" s="171">
        <v>1</v>
      </c>
      <c r="AI280" s="171">
        <v>0</v>
      </c>
      <c r="AJ280" s="72" t="s">
        <v>326</v>
      </c>
      <c r="AK280" s="97">
        <f>IF(Q280="SOPORTE_TELEFÓNICO",'BASE LIQUIDACION REDEBAN 2025'!$B$19,IF(Q280="ENVÍO",'BASE LIQUIDACION REDEBAN 2025'!$C$2,IF(AF280="TIPO I",'BASE LIQUIDACION REDEBAN 2025'!$C$2,IF(AF280="TIPO II",'BASE LIQUIDACION REDEBAN 2025'!$C$3,IF(AF280="TIPO III",'BASE LIQUIDACION REDEBAN 2025'!$C$4,IF(AF280="TIPO IV",'BASE LIQUIDACION REDEBAN 2025'!$C$5,IF(AG280="AEREO",'BASE LIQUIDACION REDEBAN 2025'!$B$6,'BASE LIQUIDACION REDEBAN 2025'!$C$5)))))))</f>
        <v>65960.072302</v>
      </c>
      <c r="AL280" s="97">
        <f>IF(OR(Q280="SOPORTE_TELEFÓNICO",Q280="ENVÍO"),0,IF(AF280="TIPO I",'BASE LIQUIDACION REDEBAN 2025'!$B$10,IF(AF280="TIPO II",'BASE LIQUIDACION REDEBAN 2025'!$B$11,IF(AF280="TIPO III",'BASE LIQUIDACION REDEBAN 2025'!$B$12,'BASE LIQUIDACION REDEBAN 2025'!$B$13))))</f>
        <v>75096.394270399993</v>
      </c>
      <c r="AM280" s="97">
        <f t="shared" si="4"/>
        <v>65960.072302</v>
      </c>
    </row>
    <row r="281" spans="1:39" s="85" customFormat="1" ht="13.15">
      <c r="A281" s="171" t="s">
        <v>68</v>
      </c>
      <c r="B281" s="10" t="str">
        <f>VLOOKUP(A281,'CENTRO DE COSTOS'!A:D,4,FALSE)</f>
        <v>WILLIAM ASDRUBAL ROZO ROZO</v>
      </c>
      <c r="C281" s="10" t="str">
        <f>VLOOKUP(A281,'CENTRO DE COSTOS'!A:D,2,FALSE)</f>
        <v>0004-0004</v>
      </c>
      <c r="D281" s="171">
        <v>11001</v>
      </c>
      <c r="E281" s="171">
        <v>2268176</v>
      </c>
      <c r="F281" s="171">
        <v>59536</v>
      </c>
      <c r="G281" s="171" t="s">
        <v>298</v>
      </c>
      <c r="H281" s="171" t="s">
        <v>68</v>
      </c>
      <c r="I281" s="171" t="s">
        <v>4839</v>
      </c>
      <c r="J281" s="10" t="s">
        <v>167</v>
      </c>
      <c r="K281" s="171">
        <v>2268176</v>
      </c>
      <c r="L281" s="171" t="s">
        <v>4840</v>
      </c>
      <c r="M281" s="172">
        <v>45815.373611111114</v>
      </c>
      <c r="N281" s="172">
        <v>45815.558240740742</v>
      </c>
      <c r="O281" s="171" t="s">
        <v>3171</v>
      </c>
      <c r="P281" s="171" t="s">
        <v>3172</v>
      </c>
      <c r="Q281" s="171" t="s">
        <v>177</v>
      </c>
      <c r="R281" s="72" t="s">
        <v>4841</v>
      </c>
      <c r="S281" s="178" t="s">
        <v>3174</v>
      </c>
      <c r="T281" s="187" t="s">
        <v>3190</v>
      </c>
      <c r="U281" s="187" t="s">
        <v>3839</v>
      </c>
      <c r="V281" s="187" t="s">
        <v>3840</v>
      </c>
      <c r="W281" s="187" t="s">
        <v>3215</v>
      </c>
      <c r="X281" s="187" t="s">
        <v>3245</v>
      </c>
      <c r="Y281" s="187">
        <v>0</v>
      </c>
      <c r="Z281" s="187">
        <v>0</v>
      </c>
      <c r="AA281" s="187">
        <v>0</v>
      </c>
      <c r="AB281" s="200">
        <v>0</v>
      </c>
      <c r="AC281" s="72" t="s">
        <v>4842</v>
      </c>
      <c r="AD281" s="72" t="s">
        <v>4843</v>
      </c>
      <c r="AE281" s="72" t="s">
        <v>4844</v>
      </c>
      <c r="AF281" s="171" t="s">
        <v>25</v>
      </c>
      <c r="AG281" s="171" t="s">
        <v>189</v>
      </c>
      <c r="AH281" s="171">
        <v>1</v>
      </c>
      <c r="AI281" s="171">
        <v>0</v>
      </c>
      <c r="AJ281" s="72" t="s">
        <v>301</v>
      </c>
      <c r="AK281" s="97">
        <f>IF(Q281="SOPORTE_TELEFÓNICO",'BASE LIQUIDACION REDEBAN 2025'!$B$19,IF(Q281="ENVÍO",'BASE LIQUIDACION REDEBAN 2025'!$C$2,IF(AF281="TIPO I",'BASE LIQUIDACION REDEBAN 2025'!$C$2,IF(AF281="TIPO II",'BASE LIQUIDACION REDEBAN 2025'!$C$3,IF(AF281="TIPO III",'BASE LIQUIDACION REDEBAN 2025'!$C$4,IF(AF281="TIPO IV",'BASE LIQUIDACION REDEBAN 2025'!$C$5,IF(AG281="AEREO",'BASE LIQUIDACION REDEBAN 2025'!$B$6,'BASE LIQUIDACION REDEBAN 2025'!$C$5)))))))</f>
        <v>65960.072302</v>
      </c>
      <c r="AL281" s="97">
        <f>IF(OR(Q281="SOPORTE_TELEFÓNICO",Q281="ENVÍO"),0,IF(AF281="TIPO I",'BASE LIQUIDACION REDEBAN 2025'!$B$10,IF(AF281="TIPO II",'BASE LIQUIDACION REDEBAN 2025'!$B$11,IF(AF281="TIPO III",'BASE LIQUIDACION REDEBAN 2025'!$B$12,'BASE LIQUIDACION REDEBAN 2025'!$B$13))))</f>
        <v>75096.394270399993</v>
      </c>
      <c r="AM281" s="97">
        <f t="shared" si="4"/>
        <v>65960.072302</v>
      </c>
    </row>
    <row r="282" spans="1:39" s="85" customFormat="1" ht="13.15">
      <c r="A282" s="171" t="s">
        <v>90</v>
      </c>
      <c r="B282" s="10" t="str">
        <f>VLOOKUP(A282,'CENTRO DE COSTOS'!A:D,4,FALSE)</f>
        <v>JUAN SEBASTIÁN RÍOS CASTRILLÓN</v>
      </c>
      <c r="C282" s="10" t="str">
        <f>VLOOKUP(A282,'CENTRO DE COSTOS'!A:D,2,FALSE)</f>
        <v>0004-0005</v>
      </c>
      <c r="D282" s="171">
        <v>5001</v>
      </c>
      <c r="E282" s="171">
        <v>2268169</v>
      </c>
      <c r="F282" s="171">
        <v>69284</v>
      </c>
      <c r="G282" s="171" t="s">
        <v>290</v>
      </c>
      <c r="H282" s="171" t="s">
        <v>90</v>
      </c>
      <c r="I282" s="171" t="s">
        <v>4845</v>
      </c>
      <c r="J282" s="10" t="s">
        <v>167</v>
      </c>
      <c r="K282" s="171">
        <v>2268169</v>
      </c>
      <c r="L282" s="171" t="s">
        <v>4846</v>
      </c>
      <c r="M282" s="172">
        <v>45815.371527777781</v>
      </c>
      <c r="N282" s="172">
        <v>45815.492361111108</v>
      </c>
      <c r="O282" s="171" t="s">
        <v>3171</v>
      </c>
      <c r="P282" s="171" t="s">
        <v>3172</v>
      </c>
      <c r="Q282" s="171" t="s">
        <v>177</v>
      </c>
      <c r="R282" s="72" t="s">
        <v>4847</v>
      </c>
      <c r="S282" s="178" t="s">
        <v>3174</v>
      </c>
      <c r="T282" s="187" t="s">
        <v>3175</v>
      </c>
      <c r="U282" s="187" t="s">
        <v>3438</v>
      </c>
      <c r="V282" s="187" t="s">
        <v>3439</v>
      </c>
      <c r="W282" s="187" t="s">
        <v>3215</v>
      </c>
      <c r="X282" s="187" t="s">
        <v>3917</v>
      </c>
      <c r="Y282" s="187">
        <v>0</v>
      </c>
      <c r="Z282" s="187">
        <v>0</v>
      </c>
      <c r="AA282" s="187">
        <v>0</v>
      </c>
      <c r="AB282" s="200">
        <v>0</v>
      </c>
      <c r="AC282" s="72" t="s">
        <v>4848</v>
      </c>
      <c r="AD282" s="72" t="s">
        <v>4849</v>
      </c>
      <c r="AE282" s="72" t="s">
        <v>4850</v>
      </c>
      <c r="AF282" s="171" t="s">
        <v>25</v>
      </c>
      <c r="AG282" s="171" t="s">
        <v>189</v>
      </c>
      <c r="AH282" s="171">
        <v>1</v>
      </c>
      <c r="AI282" s="171">
        <v>0</v>
      </c>
      <c r="AJ282" s="72" t="s">
        <v>557</v>
      </c>
      <c r="AK282" s="97">
        <f>IF(Q282="SOPORTE_TELEFÓNICO",'BASE LIQUIDACION REDEBAN 2025'!$B$19,IF(Q282="ENVÍO",'BASE LIQUIDACION REDEBAN 2025'!$C$2,IF(AF282="TIPO I",'BASE LIQUIDACION REDEBAN 2025'!$C$2,IF(AF282="TIPO II",'BASE LIQUIDACION REDEBAN 2025'!$C$3,IF(AF282="TIPO III",'BASE LIQUIDACION REDEBAN 2025'!$C$4,IF(AF282="TIPO IV",'BASE LIQUIDACION REDEBAN 2025'!$C$5,IF(AG282="AEREO",'BASE LIQUIDACION REDEBAN 2025'!$B$6,'BASE LIQUIDACION REDEBAN 2025'!$C$5)))))))</f>
        <v>65960.072302</v>
      </c>
      <c r="AL282" s="97">
        <f>IF(OR(Q282="SOPORTE_TELEFÓNICO",Q282="ENVÍO"),0,IF(AF282="TIPO I",'BASE LIQUIDACION REDEBAN 2025'!$B$10,IF(AF282="TIPO II",'BASE LIQUIDACION REDEBAN 2025'!$B$11,IF(AF282="TIPO III",'BASE LIQUIDACION REDEBAN 2025'!$B$12,'BASE LIQUIDACION REDEBAN 2025'!$B$13))))</f>
        <v>75096.394270399993</v>
      </c>
      <c r="AM282" s="97">
        <f t="shared" si="4"/>
        <v>65960.072302</v>
      </c>
    </row>
    <row r="283" spans="1:39" s="85" customFormat="1" ht="13.15">
      <c r="A283" s="171" t="s">
        <v>72</v>
      </c>
      <c r="B283" s="10" t="str">
        <f>VLOOKUP(A283,'CENTRO DE COSTOS'!A:D,4,FALSE)</f>
        <v>MIGUEL JULIÁN HERNÁNDEZ GUARÍN</v>
      </c>
      <c r="C283" s="10" t="str">
        <f>VLOOKUP(A283,'CENTRO DE COSTOS'!A:D,2,FALSE)</f>
        <v>0004-0008</v>
      </c>
      <c r="D283" s="171">
        <v>68276</v>
      </c>
      <c r="E283" s="171">
        <v>2268416</v>
      </c>
      <c r="F283" s="171">
        <v>79273</v>
      </c>
      <c r="G283" s="171" t="s">
        <v>180</v>
      </c>
      <c r="H283" s="171" t="s">
        <v>181</v>
      </c>
      <c r="I283" s="171" t="s">
        <v>4851</v>
      </c>
      <c r="J283" s="10" t="s">
        <v>167</v>
      </c>
      <c r="K283" s="171">
        <v>2268416</v>
      </c>
      <c r="L283" s="171" t="s">
        <v>4852</v>
      </c>
      <c r="M283" s="172">
        <v>45815.399305555555</v>
      </c>
      <c r="N283" s="172">
        <v>45815.53402777778</v>
      </c>
      <c r="O283" s="171" t="s">
        <v>3171</v>
      </c>
      <c r="P283" s="171" t="s">
        <v>3172</v>
      </c>
      <c r="Q283" s="171" t="s">
        <v>177</v>
      </c>
      <c r="R283" s="72" t="s">
        <v>4853</v>
      </c>
      <c r="S283" s="178" t="s">
        <v>3174</v>
      </c>
      <c r="T283" s="187" t="s">
        <v>3190</v>
      </c>
      <c r="U283" s="187" t="s">
        <v>3197</v>
      </c>
      <c r="V283" s="187" t="s">
        <v>3192</v>
      </c>
      <c r="W283" s="187" t="s">
        <v>3215</v>
      </c>
      <c r="X283" s="187">
        <v>0</v>
      </c>
      <c r="Y283" s="187" t="s">
        <v>3536</v>
      </c>
      <c r="Z283" s="187">
        <v>0</v>
      </c>
      <c r="AA283" s="187">
        <v>0</v>
      </c>
      <c r="AB283" s="200">
        <v>0</v>
      </c>
      <c r="AC283" s="72" t="s">
        <v>4854</v>
      </c>
      <c r="AD283" s="72" t="s">
        <v>4855</v>
      </c>
      <c r="AE283" s="72" t="s">
        <v>4856</v>
      </c>
      <c r="AF283" s="171" t="s">
        <v>25</v>
      </c>
      <c r="AG283" s="171" t="s">
        <v>189</v>
      </c>
      <c r="AH283" s="171">
        <v>1</v>
      </c>
      <c r="AI283" s="171">
        <v>0</v>
      </c>
      <c r="AJ283" s="72" t="s">
        <v>835</v>
      </c>
      <c r="AK283" s="97">
        <f>IF(Q283="SOPORTE_TELEFÓNICO",'BASE LIQUIDACION REDEBAN 2025'!$B$19,IF(Q283="ENVÍO",'BASE LIQUIDACION REDEBAN 2025'!$C$2,IF(AF283="TIPO I",'BASE LIQUIDACION REDEBAN 2025'!$C$2,IF(AF283="TIPO II",'BASE LIQUIDACION REDEBAN 2025'!$C$3,IF(AF283="TIPO III",'BASE LIQUIDACION REDEBAN 2025'!$C$4,IF(AF283="TIPO IV",'BASE LIQUIDACION REDEBAN 2025'!$C$5,IF(AG283="AEREO",'BASE LIQUIDACION REDEBAN 2025'!$B$6,'BASE LIQUIDACION REDEBAN 2025'!$C$5)))))))</f>
        <v>65960.072302</v>
      </c>
      <c r="AL283" s="97">
        <f>IF(OR(Q283="SOPORTE_TELEFÓNICO",Q283="ENVÍO"),0,IF(AF283="TIPO I",'BASE LIQUIDACION REDEBAN 2025'!$B$10,IF(AF283="TIPO II",'BASE LIQUIDACION REDEBAN 2025'!$B$11,IF(AF283="TIPO III",'BASE LIQUIDACION REDEBAN 2025'!$B$12,'BASE LIQUIDACION REDEBAN 2025'!$B$13))))</f>
        <v>75096.394270399993</v>
      </c>
      <c r="AM283" s="97">
        <f t="shared" si="4"/>
        <v>65960.072302</v>
      </c>
    </row>
    <row r="284" spans="1:39" s="85" customFormat="1" ht="13.15">
      <c r="A284" s="171" t="s">
        <v>90</v>
      </c>
      <c r="B284" s="10" t="str">
        <f>VLOOKUP(A284,'CENTRO DE COSTOS'!A:D,4,FALSE)</f>
        <v>JUAN SEBASTIÁN RÍOS CASTRILLÓN</v>
      </c>
      <c r="C284" s="10" t="str">
        <f>VLOOKUP(A284,'CENTRO DE COSTOS'!A:D,2,FALSE)</f>
        <v>0004-0005</v>
      </c>
      <c r="D284" s="171">
        <v>5001</v>
      </c>
      <c r="E284" s="171">
        <v>2268486</v>
      </c>
      <c r="F284" s="171">
        <v>30285</v>
      </c>
      <c r="G284" s="171" t="s">
        <v>290</v>
      </c>
      <c r="H284" s="171" t="s">
        <v>90</v>
      </c>
      <c r="I284" s="171" t="s">
        <v>4857</v>
      </c>
      <c r="J284" s="10" t="s">
        <v>167</v>
      </c>
      <c r="K284" s="171">
        <v>2268486</v>
      </c>
      <c r="L284" s="171" t="s">
        <v>4858</v>
      </c>
      <c r="M284" s="172">
        <v>45815.443055555559</v>
      </c>
      <c r="N284" s="172">
        <v>45815.536111111112</v>
      </c>
      <c r="O284" s="171" t="s">
        <v>3171</v>
      </c>
      <c r="P284" s="171" t="s">
        <v>3172</v>
      </c>
      <c r="Q284" s="171" t="s">
        <v>177</v>
      </c>
      <c r="R284" s="72" t="s">
        <v>4859</v>
      </c>
      <c r="S284" s="178" t="s">
        <v>3174</v>
      </c>
      <c r="T284" s="187" t="s">
        <v>3190</v>
      </c>
      <c r="U284" s="187" t="s">
        <v>3191</v>
      </c>
      <c r="V284" s="187" t="s">
        <v>3192</v>
      </c>
      <c r="W284" s="187" t="s">
        <v>3215</v>
      </c>
      <c r="X284" s="187" t="s">
        <v>3489</v>
      </c>
      <c r="Y284" s="187">
        <v>0</v>
      </c>
      <c r="Z284" s="187">
        <v>0</v>
      </c>
      <c r="AA284" s="187">
        <v>0</v>
      </c>
      <c r="AB284" s="200">
        <v>0</v>
      </c>
      <c r="AC284" s="72" t="s">
        <v>4860</v>
      </c>
      <c r="AD284" s="72" t="s">
        <v>4861</v>
      </c>
      <c r="AE284" s="72" t="s">
        <v>4862</v>
      </c>
      <c r="AF284" s="171" t="s">
        <v>25</v>
      </c>
      <c r="AG284" s="171" t="s">
        <v>189</v>
      </c>
      <c r="AH284" s="171">
        <v>1</v>
      </c>
      <c r="AI284" s="171">
        <v>0</v>
      </c>
      <c r="AJ284" s="72" t="s">
        <v>557</v>
      </c>
      <c r="AK284" s="97">
        <f>IF(Q284="SOPORTE_TELEFÓNICO",'BASE LIQUIDACION REDEBAN 2025'!$B$19,IF(Q284="ENVÍO",'BASE LIQUIDACION REDEBAN 2025'!$C$2,IF(AF284="TIPO I",'BASE LIQUIDACION REDEBAN 2025'!$C$2,IF(AF284="TIPO II",'BASE LIQUIDACION REDEBAN 2025'!$C$3,IF(AF284="TIPO III",'BASE LIQUIDACION REDEBAN 2025'!$C$4,IF(AF284="TIPO IV",'BASE LIQUIDACION REDEBAN 2025'!$C$5,IF(AG284="AEREO",'BASE LIQUIDACION REDEBAN 2025'!$B$6,'BASE LIQUIDACION REDEBAN 2025'!$C$5)))))))</f>
        <v>65960.072302</v>
      </c>
      <c r="AL284" s="97">
        <f>IF(OR(Q284="SOPORTE_TELEFÓNICO",Q284="ENVÍO"),0,IF(AF284="TIPO I",'BASE LIQUIDACION REDEBAN 2025'!$B$10,IF(AF284="TIPO II",'BASE LIQUIDACION REDEBAN 2025'!$B$11,IF(AF284="TIPO III",'BASE LIQUIDACION REDEBAN 2025'!$B$12,'BASE LIQUIDACION REDEBAN 2025'!$B$13))))</f>
        <v>75096.394270399993</v>
      </c>
      <c r="AM284" s="97">
        <f t="shared" si="4"/>
        <v>65960.072302</v>
      </c>
    </row>
    <row r="285" spans="1:39" s="85" customFormat="1" ht="13.15">
      <c r="A285" s="171" t="s">
        <v>90</v>
      </c>
      <c r="B285" s="10" t="str">
        <f>VLOOKUP(A285,'CENTRO DE COSTOS'!A:D,4,FALSE)</f>
        <v>JUAN SEBASTIÁN RÍOS CASTRILLÓN</v>
      </c>
      <c r="C285" s="10" t="str">
        <f>VLOOKUP(A285,'CENTRO DE COSTOS'!A:D,2,FALSE)</f>
        <v>0004-0005</v>
      </c>
      <c r="D285" s="171">
        <v>5001</v>
      </c>
      <c r="E285" s="171">
        <v>2268819</v>
      </c>
      <c r="F285" s="171">
        <v>14902</v>
      </c>
      <c r="G285" s="171" t="s">
        <v>290</v>
      </c>
      <c r="H285" s="171" t="s">
        <v>90</v>
      </c>
      <c r="I285" s="171" t="s">
        <v>4863</v>
      </c>
      <c r="J285" s="10" t="s">
        <v>167</v>
      </c>
      <c r="K285" s="171">
        <v>2268819</v>
      </c>
      <c r="L285" s="171" t="s">
        <v>4864</v>
      </c>
      <c r="M285" s="172">
        <v>45815.655555555553</v>
      </c>
      <c r="N285" s="172">
        <v>45816.412754629629</v>
      </c>
      <c r="O285" s="171" t="s">
        <v>3171</v>
      </c>
      <c r="P285" s="171" t="s">
        <v>3172</v>
      </c>
      <c r="Q285" s="171" t="s">
        <v>3188</v>
      </c>
      <c r="R285" s="72" t="s">
        <v>4865</v>
      </c>
      <c r="S285" s="178" t="s">
        <v>3174</v>
      </c>
      <c r="T285" s="187" t="s">
        <v>3190</v>
      </c>
      <c r="U285" s="187" t="s">
        <v>3213</v>
      </c>
      <c r="V285" s="187" t="s">
        <v>3372</v>
      </c>
      <c r="W285" s="187" t="s">
        <v>3185</v>
      </c>
      <c r="X285" s="187">
        <v>0</v>
      </c>
      <c r="Y285" s="187">
        <v>0</v>
      </c>
      <c r="Z285" s="187">
        <v>0</v>
      </c>
      <c r="AA285" s="187">
        <v>0</v>
      </c>
      <c r="AB285" s="200">
        <v>0</v>
      </c>
      <c r="AC285" s="72">
        <v>0</v>
      </c>
      <c r="AD285" s="72">
        <v>0</v>
      </c>
      <c r="AE285" s="72">
        <v>0</v>
      </c>
      <c r="AF285" s="171" t="s">
        <v>25</v>
      </c>
      <c r="AG285" s="171" t="s">
        <v>189</v>
      </c>
      <c r="AH285" s="171">
        <v>0</v>
      </c>
      <c r="AI285" s="171">
        <v>0</v>
      </c>
      <c r="AJ285" s="72" t="s">
        <v>419</v>
      </c>
      <c r="AK285" s="97">
        <f>IF(Q285="SOPORTE_TELEFÓNICO",'BASE LIQUIDACION REDEBAN 2025'!$B$19,IF(Q285="ENVÍO",'BASE LIQUIDACION REDEBAN 2025'!$C$2,IF(AF285="TIPO I",'BASE LIQUIDACION REDEBAN 2025'!$C$2,IF(AF285="TIPO II",'BASE LIQUIDACION REDEBAN 2025'!$C$3,IF(AF285="TIPO III",'BASE LIQUIDACION REDEBAN 2025'!$C$4,IF(AF285="TIPO IV",'BASE LIQUIDACION REDEBAN 2025'!$C$5,IF(AG285="AEREO",'BASE LIQUIDACION REDEBAN 2025'!$B$6,'BASE LIQUIDACION REDEBAN 2025'!$C$5)))))))</f>
        <v>41241.0800752</v>
      </c>
      <c r="AL285" s="97">
        <f>IF(OR(Q285="SOPORTE_TELEFÓNICO",Q285="ENVÍO"),0,IF(AF285="TIPO I",'BASE LIQUIDACION REDEBAN 2025'!$B$10,IF(AF285="TIPO II",'BASE LIQUIDACION REDEBAN 2025'!$B$11,IF(AF285="TIPO III",'BASE LIQUIDACION REDEBAN 2025'!$B$12,'BASE LIQUIDACION REDEBAN 2025'!$B$13))))</f>
        <v>0</v>
      </c>
      <c r="AM285" s="97">
        <f t="shared" si="4"/>
        <v>41241.0800752</v>
      </c>
    </row>
    <row r="286" spans="1:39" s="85" customFormat="1" ht="13.15">
      <c r="A286" s="171" t="s">
        <v>90</v>
      </c>
      <c r="B286" s="10" t="str">
        <f>VLOOKUP(A286,'CENTRO DE COSTOS'!A:D,4,FALSE)</f>
        <v>JUAN SEBASTIÁN RÍOS CASTRILLÓN</v>
      </c>
      <c r="C286" s="10" t="str">
        <f>VLOOKUP(A286,'CENTRO DE COSTOS'!A:D,2,FALSE)</f>
        <v>0004-0005</v>
      </c>
      <c r="D286" s="171">
        <v>0</v>
      </c>
      <c r="E286" s="171">
        <v>2268878</v>
      </c>
      <c r="F286" s="171">
        <v>17794</v>
      </c>
      <c r="G286" s="171">
        <v>0</v>
      </c>
      <c r="H286" s="171">
        <v>0</v>
      </c>
      <c r="I286" s="171">
        <v>0</v>
      </c>
      <c r="J286" s="10" t="s">
        <v>167</v>
      </c>
      <c r="K286" s="171">
        <v>2268878</v>
      </c>
      <c r="L286" s="171" t="s">
        <v>4866</v>
      </c>
      <c r="M286" s="172">
        <v>45816.333333333336</v>
      </c>
      <c r="N286" s="172">
        <v>45816.440694444442</v>
      </c>
      <c r="O286" s="171" t="s">
        <v>3171</v>
      </c>
      <c r="P286" s="171" t="s">
        <v>3172</v>
      </c>
      <c r="Q286" s="171" t="s">
        <v>3188</v>
      </c>
      <c r="R286" s="72">
        <v>0</v>
      </c>
      <c r="S286" s="178" t="s">
        <v>3174</v>
      </c>
      <c r="T286" s="187" t="s">
        <v>3190</v>
      </c>
      <c r="U286" s="187" t="s">
        <v>3191</v>
      </c>
      <c r="V286" s="187" t="s">
        <v>3192</v>
      </c>
      <c r="W286" s="187" t="s">
        <v>3174</v>
      </c>
      <c r="X286" s="187">
        <v>0</v>
      </c>
      <c r="Y286" s="187">
        <v>0</v>
      </c>
      <c r="Z286" s="187">
        <v>0</v>
      </c>
      <c r="AA286" s="187">
        <v>0</v>
      </c>
      <c r="AB286" s="200">
        <v>0</v>
      </c>
      <c r="AC286" s="72">
        <v>0</v>
      </c>
      <c r="AD286" s="72">
        <v>0</v>
      </c>
      <c r="AE286" s="72">
        <v>0</v>
      </c>
      <c r="AF286" s="171" t="s">
        <v>25</v>
      </c>
      <c r="AG286" s="171" t="s">
        <v>189</v>
      </c>
      <c r="AH286" s="171">
        <v>0</v>
      </c>
      <c r="AI286" s="171">
        <v>0</v>
      </c>
      <c r="AJ286" s="72">
        <v>0</v>
      </c>
      <c r="AK286" s="97">
        <f>IF(Q286="SOPORTE_TELEFÓNICO",'BASE LIQUIDACION REDEBAN 2025'!$B$19,IF(Q286="ENVÍO",'BASE LIQUIDACION REDEBAN 2025'!$C$2,IF(AF286="TIPO I",'BASE LIQUIDACION REDEBAN 2025'!$C$2,IF(AF286="TIPO II",'BASE LIQUIDACION REDEBAN 2025'!$C$3,IF(AF286="TIPO III",'BASE LIQUIDACION REDEBAN 2025'!$C$4,IF(AF286="TIPO IV",'BASE LIQUIDACION REDEBAN 2025'!$C$5,IF(AG286="AEREO",'BASE LIQUIDACION REDEBAN 2025'!$B$6,'BASE LIQUIDACION REDEBAN 2025'!$C$5)))))))</f>
        <v>41241.0800752</v>
      </c>
      <c r="AL286" s="97">
        <f>IF(OR(Q286="SOPORTE_TELEFÓNICO",Q286="ENVÍO"),0,IF(AF286="TIPO I",'BASE LIQUIDACION REDEBAN 2025'!$B$10,IF(AF286="TIPO II",'BASE LIQUIDACION REDEBAN 2025'!$B$11,IF(AF286="TIPO III",'BASE LIQUIDACION REDEBAN 2025'!$B$12,'BASE LIQUIDACION REDEBAN 2025'!$B$13))))</f>
        <v>0</v>
      </c>
      <c r="AM286" s="97">
        <f t="shared" si="4"/>
        <v>41241.0800752</v>
      </c>
    </row>
    <row r="287" spans="1:39" s="85" customFormat="1" ht="13.15">
      <c r="A287" s="171" t="s">
        <v>81</v>
      </c>
      <c r="B287" s="10" t="str">
        <f>VLOOKUP(A287,'CENTRO DE COSTOS'!A:D,4,FALSE)</f>
        <v>MIGUEL JULIÁN HERNÁNDEZ GUARÍN</v>
      </c>
      <c r="C287" s="10" t="str">
        <f>VLOOKUP(A287,'CENTRO DE COSTOS'!A:D,2,FALSE)</f>
        <v>0004-0008</v>
      </c>
      <c r="D287" s="171">
        <v>54001</v>
      </c>
      <c r="E287" s="171">
        <v>2269431</v>
      </c>
      <c r="F287" s="171">
        <v>22935</v>
      </c>
      <c r="G287" s="171" t="s">
        <v>408</v>
      </c>
      <c r="H287" s="171" t="s">
        <v>81</v>
      </c>
      <c r="I287" s="171" t="s">
        <v>4867</v>
      </c>
      <c r="J287" s="10" t="s">
        <v>167</v>
      </c>
      <c r="K287" s="171">
        <v>2269431</v>
      </c>
      <c r="L287" s="171" t="s">
        <v>4868</v>
      </c>
      <c r="M287" s="172">
        <v>45816.437685185185</v>
      </c>
      <c r="N287" s="172">
        <v>45817.430555555555</v>
      </c>
      <c r="O287" s="171" t="s">
        <v>3171</v>
      </c>
      <c r="P287" s="171" t="s">
        <v>3172</v>
      </c>
      <c r="Q287" s="171" t="s">
        <v>177</v>
      </c>
      <c r="R287" s="72" t="s">
        <v>4869</v>
      </c>
      <c r="S287" s="178" t="s">
        <v>3174</v>
      </c>
      <c r="T287" s="187" t="s">
        <v>3175</v>
      </c>
      <c r="U287" s="187" t="s">
        <v>3438</v>
      </c>
      <c r="V287" s="187" t="s">
        <v>3439</v>
      </c>
      <c r="W287" s="187" t="s">
        <v>3185</v>
      </c>
      <c r="X287" s="187">
        <v>0</v>
      </c>
      <c r="Y287" s="187">
        <v>0</v>
      </c>
      <c r="Z287" s="187">
        <v>0</v>
      </c>
      <c r="AA287" s="187">
        <v>0</v>
      </c>
      <c r="AB287" s="200">
        <v>0</v>
      </c>
      <c r="AC287" s="72" t="s">
        <v>4870</v>
      </c>
      <c r="AD287" s="72">
        <v>0</v>
      </c>
      <c r="AE287" s="72">
        <v>0</v>
      </c>
      <c r="AF287" s="171" t="s">
        <v>25</v>
      </c>
      <c r="AG287" s="171" t="s">
        <v>189</v>
      </c>
      <c r="AH287" s="171">
        <v>1</v>
      </c>
      <c r="AI287" s="171">
        <v>0</v>
      </c>
      <c r="AJ287" s="72" t="s">
        <v>846</v>
      </c>
      <c r="AK287" s="97">
        <f>IF(Q287="SOPORTE_TELEFÓNICO",'BASE LIQUIDACION REDEBAN 2025'!$B$19,IF(Q287="ENVÍO",'BASE LIQUIDACION REDEBAN 2025'!$C$2,IF(AF287="TIPO I",'BASE LIQUIDACION REDEBAN 2025'!$C$2,IF(AF287="TIPO II",'BASE LIQUIDACION REDEBAN 2025'!$C$3,IF(AF287="TIPO III",'BASE LIQUIDACION REDEBAN 2025'!$C$4,IF(AF287="TIPO IV",'BASE LIQUIDACION REDEBAN 2025'!$C$5,IF(AG287="AEREO",'BASE LIQUIDACION REDEBAN 2025'!$B$6,'BASE LIQUIDACION REDEBAN 2025'!$C$5)))))))</f>
        <v>65960.072302</v>
      </c>
      <c r="AL287" s="97">
        <f>IF(OR(Q287="SOPORTE_TELEFÓNICO",Q287="ENVÍO"),0,IF(AF287="TIPO I",'BASE LIQUIDACION REDEBAN 2025'!$B$10,IF(AF287="TIPO II",'BASE LIQUIDACION REDEBAN 2025'!$B$11,IF(AF287="TIPO III",'BASE LIQUIDACION REDEBAN 2025'!$B$12,'BASE LIQUIDACION REDEBAN 2025'!$B$13))))</f>
        <v>75096.394270399993</v>
      </c>
      <c r="AM287" s="97">
        <f t="shared" si="4"/>
        <v>65960.072302</v>
      </c>
    </row>
    <row r="288" spans="1:39" s="85" customFormat="1" ht="13.15">
      <c r="A288" s="171" t="s">
        <v>90</v>
      </c>
      <c r="B288" s="10" t="str">
        <f>VLOOKUP(A288,'CENTRO DE COSTOS'!A:D,4,FALSE)</f>
        <v>JUAN SEBASTIÁN RÍOS CASTRILLÓN</v>
      </c>
      <c r="C288" s="10" t="str">
        <f>VLOOKUP(A288,'CENTRO DE COSTOS'!A:D,2,FALSE)</f>
        <v>0004-0005</v>
      </c>
      <c r="D288" s="171">
        <v>5079</v>
      </c>
      <c r="E288" s="171">
        <v>2268461</v>
      </c>
      <c r="F288" s="171">
        <v>21425</v>
      </c>
      <c r="G288" s="171" t="s">
        <v>290</v>
      </c>
      <c r="H288" s="171" t="s">
        <v>337</v>
      </c>
      <c r="I288" s="171" t="s">
        <v>4871</v>
      </c>
      <c r="J288" s="10" t="s">
        <v>167</v>
      </c>
      <c r="K288" s="171">
        <v>2268461</v>
      </c>
      <c r="L288" s="171" t="s">
        <v>4872</v>
      </c>
      <c r="M288" s="172">
        <v>45815.425694444442</v>
      </c>
      <c r="N288" s="172">
        <v>45817.43472222222</v>
      </c>
      <c r="O288" s="171" t="s">
        <v>3171</v>
      </c>
      <c r="P288" s="171" t="s">
        <v>3172</v>
      </c>
      <c r="Q288" s="171" t="s">
        <v>177</v>
      </c>
      <c r="R288" s="72" t="s">
        <v>4873</v>
      </c>
      <c r="S288" s="178" t="s">
        <v>3174</v>
      </c>
      <c r="T288" s="187" t="s">
        <v>3190</v>
      </c>
      <c r="U288" s="187" t="s">
        <v>3191</v>
      </c>
      <c r="V288" s="187" t="s">
        <v>3235</v>
      </c>
      <c r="W288" s="187" t="s">
        <v>3185</v>
      </c>
      <c r="X288" s="187">
        <v>0</v>
      </c>
      <c r="Y288" s="187">
        <v>0</v>
      </c>
      <c r="Z288" s="187">
        <v>0</v>
      </c>
      <c r="AA288" s="187">
        <v>0</v>
      </c>
      <c r="AB288" s="200">
        <v>0</v>
      </c>
      <c r="AC288" s="72" t="s">
        <v>4874</v>
      </c>
      <c r="AD288" s="72">
        <v>0</v>
      </c>
      <c r="AE288" s="72">
        <v>0</v>
      </c>
      <c r="AF288" s="171" t="s">
        <v>28</v>
      </c>
      <c r="AG288" s="171" t="s">
        <v>189</v>
      </c>
      <c r="AH288" s="171">
        <v>1</v>
      </c>
      <c r="AI288" s="171">
        <v>0</v>
      </c>
      <c r="AJ288" s="72" t="s">
        <v>340</v>
      </c>
      <c r="AK288" s="97">
        <f>IF(Q288="SOPORTE_TELEFÓNICO",'BASE LIQUIDACION REDEBAN 2025'!$B$19,IF(Q288="ENVÍO",'BASE LIQUIDACION REDEBAN 2025'!$C$2,IF(AF288="TIPO I",'BASE LIQUIDACION REDEBAN 2025'!$C$2,IF(AF288="TIPO II",'BASE LIQUIDACION REDEBAN 2025'!$C$3,IF(AF288="TIPO III",'BASE LIQUIDACION REDEBAN 2025'!$C$4,IF(AF288="TIPO IV",'BASE LIQUIDACION REDEBAN 2025'!$C$5,IF(AG288="AEREO",'BASE LIQUIDACION REDEBAN 2025'!$B$6,'BASE LIQUIDACION REDEBAN 2025'!$C$5)))))))</f>
        <v>144967.87232000002</v>
      </c>
      <c r="AL288" s="97">
        <f>IF(OR(Q288="SOPORTE_TELEFÓNICO",Q288="ENVÍO"),0,IF(AF288="TIPO I",'BASE LIQUIDACION REDEBAN 2025'!$B$10,IF(AF288="TIPO II",'BASE LIQUIDACION REDEBAN 2025'!$B$11,IF(AF288="TIPO III",'BASE LIQUIDACION REDEBAN 2025'!$B$12,'BASE LIQUIDACION REDEBAN 2025'!$B$13))))</f>
        <v>140395.6348884</v>
      </c>
      <c r="AM288" s="97">
        <f t="shared" si="4"/>
        <v>144967.87232000002</v>
      </c>
    </row>
    <row r="289" spans="1:39" s="85" customFormat="1" ht="13.15">
      <c r="A289" s="171" t="s">
        <v>99</v>
      </c>
      <c r="B289" s="10" t="str">
        <f>VLOOKUP(A289,'CENTRO DE COSTOS'!A:D,4,FALSE)</f>
        <v>JOSE MAURICIO HERNANDEZ ROJAS</v>
      </c>
      <c r="C289" s="10" t="str">
        <f>VLOOKUP(A289,'CENTRO DE COSTOS'!A:D,2,FALSE)</f>
        <v>0004-0001</v>
      </c>
      <c r="D289" s="171">
        <v>20001</v>
      </c>
      <c r="E289" s="171">
        <v>2268483</v>
      </c>
      <c r="F289" s="171">
        <v>63867</v>
      </c>
      <c r="G289" s="171" t="s">
        <v>269</v>
      </c>
      <c r="H289" s="171" t="s">
        <v>99</v>
      </c>
      <c r="I289" s="171" t="s">
        <v>4875</v>
      </c>
      <c r="J289" s="10" t="s">
        <v>167</v>
      </c>
      <c r="K289" s="171">
        <v>2268483</v>
      </c>
      <c r="L289" s="171" t="s">
        <v>4876</v>
      </c>
      <c r="M289" s="172">
        <v>45815.440972222219</v>
      </c>
      <c r="N289" s="172">
        <v>45817.4375</v>
      </c>
      <c r="O289" s="171" t="s">
        <v>3171</v>
      </c>
      <c r="P289" s="171" t="s">
        <v>3172</v>
      </c>
      <c r="Q289" s="171" t="s">
        <v>177</v>
      </c>
      <c r="R289" s="72" t="s">
        <v>4877</v>
      </c>
      <c r="S289" s="178" t="s">
        <v>3174</v>
      </c>
      <c r="T289" s="187" t="s">
        <v>3190</v>
      </c>
      <c r="U289" s="187" t="s">
        <v>3331</v>
      </c>
      <c r="V289" s="187" t="s">
        <v>3480</v>
      </c>
      <c r="W289" s="187" t="s">
        <v>3215</v>
      </c>
      <c r="X289" s="187">
        <v>0</v>
      </c>
      <c r="Y289" s="187">
        <v>0</v>
      </c>
      <c r="Z289" s="187">
        <v>0</v>
      </c>
      <c r="AA289" s="187" t="s">
        <v>3269</v>
      </c>
      <c r="AB289" s="200">
        <v>0</v>
      </c>
      <c r="AC289" s="72" t="s">
        <v>4878</v>
      </c>
      <c r="AD289" s="72" t="s">
        <v>4879</v>
      </c>
      <c r="AE289" s="72" t="s">
        <v>4880</v>
      </c>
      <c r="AF289" s="171" t="s">
        <v>25</v>
      </c>
      <c r="AG289" s="171" t="s">
        <v>189</v>
      </c>
      <c r="AH289" s="171">
        <v>1</v>
      </c>
      <c r="AI289" s="171">
        <v>0</v>
      </c>
      <c r="AJ289" s="72" t="s">
        <v>273</v>
      </c>
      <c r="AK289" s="97">
        <f>IF(Q289="SOPORTE_TELEFÓNICO",'BASE LIQUIDACION REDEBAN 2025'!$B$19,IF(Q289="ENVÍO",'BASE LIQUIDACION REDEBAN 2025'!$C$2,IF(AF289="TIPO I",'BASE LIQUIDACION REDEBAN 2025'!$C$2,IF(AF289="TIPO II",'BASE LIQUIDACION REDEBAN 2025'!$C$3,IF(AF289="TIPO III",'BASE LIQUIDACION REDEBAN 2025'!$C$4,IF(AF289="TIPO IV",'BASE LIQUIDACION REDEBAN 2025'!$C$5,IF(AG289="AEREO",'BASE LIQUIDACION REDEBAN 2025'!$B$6,'BASE LIQUIDACION REDEBAN 2025'!$C$5)))))))</f>
        <v>65960.072302</v>
      </c>
      <c r="AL289" s="97">
        <f>IF(OR(Q289="SOPORTE_TELEFÓNICO",Q289="ENVÍO"),0,IF(AF289="TIPO I",'BASE LIQUIDACION REDEBAN 2025'!$B$10,IF(AF289="TIPO II",'BASE LIQUIDACION REDEBAN 2025'!$B$11,IF(AF289="TIPO III",'BASE LIQUIDACION REDEBAN 2025'!$B$12,'BASE LIQUIDACION REDEBAN 2025'!$B$13))))</f>
        <v>75096.394270399993</v>
      </c>
      <c r="AM289" s="97">
        <f t="shared" si="4"/>
        <v>65960.072302</v>
      </c>
    </row>
    <row r="290" spans="1:39" s="85" customFormat="1" ht="13.15">
      <c r="A290" s="171" t="s">
        <v>76</v>
      </c>
      <c r="B290" s="10" t="str">
        <f>VLOOKUP(A290,'CENTRO DE COSTOS'!A:D,4,FALSE)</f>
        <v>DIEGO FERNANDO HENAO CARDONA</v>
      </c>
      <c r="C290" s="10" t="str">
        <f>VLOOKUP(A290,'CENTRO DE COSTOS'!A:D,2,FALSE)</f>
        <v>0004-0003</v>
      </c>
      <c r="D290" s="171">
        <v>19001</v>
      </c>
      <c r="E290" s="171">
        <v>2268813</v>
      </c>
      <c r="F290" s="171">
        <v>66021</v>
      </c>
      <c r="G290" s="171" t="s">
        <v>200</v>
      </c>
      <c r="H290" s="171" t="s">
        <v>95</v>
      </c>
      <c r="I290" s="171" t="s">
        <v>4881</v>
      </c>
      <c r="J290" s="10" t="s">
        <v>167</v>
      </c>
      <c r="K290" s="171">
        <v>2268813</v>
      </c>
      <c r="L290" s="171" t="s">
        <v>4882</v>
      </c>
      <c r="M290" s="172">
        <v>45815.645138888889</v>
      </c>
      <c r="N290" s="172">
        <v>45817.440972222219</v>
      </c>
      <c r="O290" s="171" t="s">
        <v>3171</v>
      </c>
      <c r="P290" s="171" t="s">
        <v>3172</v>
      </c>
      <c r="Q290" s="171" t="s">
        <v>177</v>
      </c>
      <c r="R290" s="72" t="s">
        <v>4883</v>
      </c>
      <c r="S290" s="178" t="s">
        <v>3174</v>
      </c>
      <c r="T290" s="187" t="s">
        <v>3190</v>
      </c>
      <c r="U290" s="187" t="s">
        <v>3284</v>
      </c>
      <c r="V290" s="187" t="s">
        <v>3284</v>
      </c>
      <c r="W290" s="187" t="s">
        <v>3215</v>
      </c>
      <c r="X290" s="187" t="s">
        <v>3267</v>
      </c>
      <c r="Y290" s="187">
        <v>0</v>
      </c>
      <c r="Z290" s="187">
        <v>0</v>
      </c>
      <c r="AA290" s="187">
        <v>0</v>
      </c>
      <c r="AB290" s="200">
        <v>0</v>
      </c>
      <c r="AC290" s="72" t="s">
        <v>4884</v>
      </c>
      <c r="AD290" s="72" t="s">
        <v>4885</v>
      </c>
      <c r="AE290" s="72" t="s">
        <v>4886</v>
      </c>
      <c r="AF290" s="171" t="s">
        <v>30</v>
      </c>
      <c r="AG290" s="171" t="s">
        <v>189</v>
      </c>
      <c r="AH290" s="171">
        <v>1</v>
      </c>
      <c r="AI290" s="171">
        <v>0</v>
      </c>
      <c r="AJ290" s="72" t="s">
        <v>204</v>
      </c>
      <c r="AK290" s="97">
        <f>IF(Q290="SOPORTE_TELEFÓNICO",'BASE LIQUIDACION REDEBAN 2025'!$B$19,IF(Q290="ENVÍO",'BASE LIQUIDACION REDEBAN 2025'!$C$2,IF(AF290="TIPO I",'BASE LIQUIDACION REDEBAN 2025'!$C$2,IF(AF290="TIPO II",'BASE LIQUIDACION REDEBAN 2025'!$C$3,IF(AF290="TIPO III",'BASE LIQUIDACION REDEBAN 2025'!$C$4,IF(AF290="TIPO IV",'BASE LIQUIDACION REDEBAN 2025'!$C$5,IF(AG290="AEREO",'BASE LIQUIDACION REDEBAN 2025'!$B$6,'BASE LIQUIDACION REDEBAN 2025'!$C$5)))))))</f>
        <v>275728.78077800001</v>
      </c>
      <c r="AL290" s="97">
        <f>IF(OR(Q290="SOPORTE_TELEFÓNICO",Q290="ENVÍO"),0,IF(AF290="TIPO I",'BASE LIQUIDACION REDEBAN 2025'!$B$10,IF(AF290="TIPO II",'BASE LIQUIDACION REDEBAN 2025'!$B$11,IF(AF290="TIPO III",'BASE LIQUIDACION REDEBAN 2025'!$B$12,'BASE LIQUIDACION REDEBAN 2025'!$B$13))))</f>
        <v>196536.5258152</v>
      </c>
      <c r="AM290" s="97">
        <f t="shared" si="4"/>
        <v>275728.78077800001</v>
      </c>
    </row>
    <row r="291" spans="1:39" s="85" customFormat="1" ht="13.15">
      <c r="A291" s="171" t="s">
        <v>68</v>
      </c>
      <c r="B291" s="10" t="str">
        <f>VLOOKUP(A291,'CENTRO DE COSTOS'!A:D,4,FALSE)</f>
        <v>WILLIAM ASDRUBAL ROZO ROZO</v>
      </c>
      <c r="C291" s="10" t="str">
        <f>VLOOKUP(A291,'CENTRO DE COSTOS'!A:D,2,FALSE)</f>
        <v>0004-0004</v>
      </c>
      <c r="D291" s="171">
        <v>11001</v>
      </c>
      <c r="E291" s="171">
        <v>2269487</v>
      </c>
      <c r="F291" s="171">
        <v>26553</v>
      </c>
      <c r="G291" s="171" t="s">
        <v>298</v>
      </c>
      <c r="H291" s="171" t="s">
        <v>68</v>
      </c>
      <c r="I291" s="171" t="s">
        <v>4887</v>
      </c>
      <c r="J291" s="10" t="s">
        <v>167</v>
      </c>
      <c r="K291" s="171">
        <v>2269487</v>
      </c>
      <c r="L291" s="171" t="s">
        <v>4888</v>
      </c>
      <c r="M291" s="172">
        <v>45816.632638888892</v>
      </c>
      <c r="N291" s="172">
        <v>45817.443749999999</v>
      </c>
      <c r="O291" s="171" t="s">
        <v>3171</v>
      </c>
      <c r="P291" s="171" t="s">
        <v>3172</v>
      </c>
      <c r="Q291" s="171" t="s">
        <v>177</v>
      </c>
      <c r="R291" s="72" t="s">
        <v>4889</v>
      </c>
      <c r="S291" s="178" t="s">
        <v>3174</v>
      </c>
      <c r="T291" s="187" t="s">
        <v>3190</v>
      </c>
      <c r="U291" s="187" t="s">
        <v>3839</v>
      </c>
      <c r="V291" s="187" t="s">
        <v>3331</v>
      </c>
      <c r="W291" s="187" t="s">
        <v>3215</v>
      </c>
      <c r="X291" s="187">
        <v>0</v>
      </c>
      <c r="Y291" s="187">
        <v>0</v>
      </c>
      <c r="Z291" s="187" t="s">
        <v>3482</v>
      </c>
      <c r="AA291" s="187">
        <v>0</v>
      </c>
      <c r="AB291" s="200">
        <v>0</v>
      </c>
      <c r="AC291" s="72" t="s">
        <v>4890</v>
      </c>
      <c r="AD291" s="72" t="s">
        <v>4256</v>
      </c>
      <c r="AE291" s="72" t="s">
        <v>4891</v>
      </c>
      <c r="AF291" s="171" t="s">
        <v>25</v>
      </c>
      <c r="AG291" s="171" t="s">
        <v>189</v>
      </c>
      <c r="AH291" s="171">
        <v>1</v>
      </c>
      <c r="AI291" s="171">
        <v>0</v>
      </c>
      <c r="AJ291" s="72" t="s">
        <v>332</v>
      </c>
      <c r="AK291" s="97">
        <f>IF(Q291="SOPORTE_TELEFÓNICO",'BASE LIQUIDACION REDEBAN 2025'!$B$19,IF(Q291="ENVÍO",'BASE LIQUIDACION REDEBAN 2025'!$C$2,IF(AF291="TIPO I",'BASE LIQUIDACION REDEBAN 2025'!$C$2,IF(AF291="TIPO II",'BASE LIQUIDACION REDEBAN 2025'!$C$3,IF(AF291="TIPO III",'BASE LIQUIDACION REDEBAN 2025'!$C$4,IF(AF291="TIPO IV",'BASE LIQUIDACION REDEBAN 2025'!$C$5,IF(AG291="AEREO",'BASE LIQUIDACION REDEBAN 2025'!$B$6,'BASE LIQUIDACION REDEBAN 2025'!$C$5)))))))</f>
        <v>65960.072302</v>
      </c>
      <c r="AL291" s="97">
        <f>IF(OR(Q291="SOPORTE_TELEFÓNICO",Q291="ENVÍO"),0,IF(AF291="TIPO I",'BASE LIQUIDACION REDEBAN 2025'!$B$10,IF(AF291="TIPO II",'BASE LIQUIDACION REDEBAN 2025'!$B$11,IF(AF291="TIPO III",'BASE LIQUIDACION REDEBAN 2025'!$B$12,'BASE LIQUIDACION REDEBAN 2025'!$B$13))))</f>
        <v>75096.394270399993</v>
      </c>
      <c r="AM291" s="97">
        <f t="shared" si="4"/>
        <v>65960.072302</v>
      </c>
    </row>
    <row r="292" spans="1:39" s="85" customFormat="1" ht="13.15">
      <c r="A292" s="171" t="s">
        <v>90</v>
      </c>
      <c r="B292" s="10" t="str">
        <f>VLOOKUP(A292,'CENTRO DE COSTOS'!A:D,4,FALSE)</f>
        <v>JUAN SEBASTIÁN RÍOS CASTRILLÓN</v>
      </c>
      <c r="C292" s="10" t="str">
        <f>VLOOKUP(A292,'CENTRO DE COSTOS'!A:D,2,FALSE)</f>
        <v>0004-0005</v>
      </c>
      <c r="D292" s="171">
        <v>5001</v>
      </c>
      <c r="E292" s="171">
        <v>2269609</v>
      </c>
      <c r="F292" s="171">
        <v>36275</v>
      </c>
      <c r="G292" s="171" t="s">
        <v>290</v>
      </c>
      <c r="H292" s="171" t="s">
        <v>90</v>
      </c>
      <c r="I292" s="171" t="s">
        <v>4892</v>
      </c>
      <c r="J292" s="10" t="s">
        <v>167</v>
      </c>
      <c r="K292" s="171">
        <v>2269609</v>
      </c>
      <c r="L292" s="171" t="s">
        <v>4893</v>
      </c>
      <c r="M292" s="172">
        <v>45816.489108796297</v>
      </c>
      <c r="N292" s="172">
        <v>45817.45</v>
      </c>
      <c r="O292" s="171" t="s">
        <v>3171</v>
      </c>
      <c r="P292" s="171" t="s">
        <v>3172</v>
      </c>
      <c r="Q292" s="171" t="s">
        <v>177</v>
      </c>
      <c r="R292" s="72" t="s">
        <v>4894</v>
      </c>
      <c r="S292" s="178" t="s">
        <v>3174</v>
      </c>
      <c r="T292" s="187" t="s">
        <v>3190</v>
      </c>
      <c r="U292" s="187" t="s">
        <v>3197</v>
      </c>
      <c r="V292" s="187" t="s">
        <v>3192</v>
      </c>
      <c r="W292" s="187" t="s">
        <v>3215</v>
      </c>
      <c r="X292" s="187">
        <v>0</v>
      </c>
      <c r="Y292" s="187" t="s">
        <v>3402</v>
      </c>
      <c r="Z292" s="187">
        <v>0</v>
      </c>
      <c r="AA292" s="187">
        <v>0</v>
      </c>
      <c r="AB292" s="200">
        <v>0</v>
      </c>
      <c r="AC292" s="72" t="s">
        <v>4895</v>
      </c>
      <c r="AD292" s="72" t="s">
        <v>4896</v>
      </c>
      <c r="AE292" s="72" t="s">
        <v>4897</v>
      </c>
      <c r="AF292" s="171" t="s">
        <v>25</v>
      </c>
      <c r="AG292" s="171" t="s">
        <v>189</v>
      </c>
      <c r="AH292" s="171">
        <v>1</v>
      </c>
      <c r="AI292" s="171">
        <v>0</v>
      </c>
      <c r="AJ292" s="72" t="s">
        <v>818</v>
      </c>
      <c r="AK292" s="97">
        <f>IF(Q292="SOPORTE_TELEFÓNICO",'BASE LIQUIDACION REDEBAN 2025'!$B$19,IF(Q292="ENVÍO",'BASE LIQUIDACION REDEBAN 2025'!$C$2,IF(AF292="TIPO I",'BASE LIQUIDACION REDEBAN 2025'!$C$2,IF(AF292="TIPO II",'BASE LIQUIDACION REDEBAN 2025'!$C$3,IF(AF292="TIPO III",'BASE LIQUIDACION REDEBAN 2025'!$C$4,IF(AF292="TIPO IV",'BASE LIQUIDACION REDEBAN 2025'!$C$5,IF(AG292="AEREO",'BASE LIQUIDACION REDEBAN 2025'!$B$6,'BASE LIQUIDACION REDEBAN 2025'!$C$5)))))))</f>
        <v>65960.072302</v>
      </c>
      <c r="AL292" s="97">
        <f>IF(OR(Q292="SOPORTE_TELEFÓNICO",Q292="ENVÍO"),0,IF(AF292="TIPO I",'BASE LIQUIDACION REDEBAN 2025'!$B$10,IF(AF292="TIPO II",'BASE LIQUIDACION REDEBAN 2025'!$B$11,IF(AF292="TIPO III",'BASE LIQUIDACION REDEBAN 2025'!$B$12,'BASE LIQUIDACION REDEBAN 2025'!$B$13))))</f>
        <v>75096.394270399993</v>
      </c>
      <c r="AM292" s="97">
        <f t="shared" si="4"/>
        <v>65960.072302</v>
      </c>
    </row>
    <row r="293" spans="1:39" s="85" customFormat="1" ht="13.15">
      <c r="A293" s="171" t="s">
        <v>90</v>
      </c>
      <c r="B293" s="10" t="str">
        <f>VLOOKUP(A293,'CENTRO DE COSTOS'!A:D,4,FALSE)</f>
        <v>JUAN SEBASTIÁN RÍOS CASTRILLÓN</v>
      </c>
      <c r="C293" s="10" t="str">
        <f>VLOOKUP(A293,'CENTRO DE COSTOS'!A:D,2,FALSE)</f>
        <v>0004-0005</v>
      </c>
      <c r="D293" s="171">
        <v>5266</v>
      </c>
      <c r="E293" s="171">
        <v>2268637</v>
      </c>
      <c r="F293" s="171">
        <v>12493</v>
      </c>
      <c r="G293" s="171" t="s">
        <v>290</v>
      </c>
      <c r="H293" s="171" t="s">
        <v>4551</v>
      </c>
      <c r="I293" s="171" t="s">
        <v>4898</v>
      </c>
      <c r="J293" s="10" t="s">
        <v>167</v>
      </c>
      <c r="K293" s="171">
        <v>2268637</v>
      </c>
      <c r="L293" s="171" t="s">
        <v>4899</v>
      </c>
      <c r="M293" s="172">
        <v>45815.481249999997</v>
      </c>
      <c r="N293" s="172">
        <v>45817.45208333333</v>
      </c>
      <c r="O293" s="171" t="s">
        <v>3171</v>
      </c>
      <c r="P293" s="171" t="s">
        <v>3172</v>
      </c>
      <c r="Q293" s="171" t="s">
        <v>177</v>
      </c>
      <c r="R293" s="72" t="s">
        <v>4900</v>
      </c>
      <c r="S293" s="178" t="s">
        <v>3174</v>
      </c>
      <c r="T293" s="187" t="s">
        <v>3190</v>
      </c>
      <c r="U293" s="187" t="s">
        <v>3197</v>
      </c>
      <c r="V293" s="187" t="s">
        <v>3192</v>
      </c>
      <c r="W293" s="187" t="s">
        <v>3215</v>
      </c>
      <c r="X293" s="187">
        <v>0</v>
      </c>
      <c r="Y293" s="187" t="s">
        <v>3402</v>
      </c>
      <c r="Z293" s="187">
        <v>0</v>
      </c>
      <c r="AA293" s="187">
        <v>0</v>
      </c>
      <c r="AB293" s="200">
        <v>0</v>
      </c>
      <c r="AC293" s="72" t="s">
        <v>4901</v>
      </c>
      <c r="AD293" s="72" t="s">
        <v>4902</v>
      </c>
      <c r="AE293" s="72" t="s">
        <v>4903</v>
      </c>
      <c r="AF293" s="171" t="s">
        <v>25</v>
      </c>
      <c r="AG293" s="171" t="s">
        <v>189</v>
      </c>
      <c r="AH293" s="171">
        <v>1</v>
      </c>
      <c r="AI293" s="171">
        <v>0</v>
      </c>
      <c r="AJ293" s="72" t="s">
        <v>3341</v>
      </c>
      <c r="AK293" s="97">
        <f>IF(Q293="SOPORTE_TELEFÓNICO",'BASE LIQUIDACION REDEBAN 2025'!$B$19,IF(Q293="ENVÍO",'BASE LIQUIDACION REDEBAN 2025'!$C$2,IF(AF293="TIPO I",'BASE LIQUIDACION REDEBAN 2025'!$C$2,IF(AF293="TIPO II",'BASE LIQUIDACION REDEBAN 2025'!$C$3,IF(AF293="TIPO III",'BASE LIQUIDACION REDEBAN 2025'!$C$4,IF(AF293="TIPO IV",'BASE LIQUIDACION REDEBAN 2025'!$C$5,IF(AG293="AEREO",'BASE LIQUIDACION REDEBAN 2025'!$B$6,'BASE LIQUIDACION REDEBAN 2025'!$C$5)))))))</f>
        <v>65960.072302</v>
      </c>
      <c r="AL293" s="97">
        <f>IF(OR(Q293="SOPORTE_TELEFÓNICO",Q293="ENVÍO"),0,IF(AF293="TIPO I",'BASE LIQUIDACION REDEBAN 2025'!$B$10,IF(AF293="TIPO II",'BASE LIQUIDACION REDEBAN 2025'!$B$11,IF(AF293="TIPO III",'BASE LIQUIDACION REDEBAN 2025'!$B$12,'BASE LIQUIDACION REDEBAN 2025'!$B$13))))</f>
        <v>75096.394270399993</v>
      </c>
      <c r="AM293" s="97">
        <f t="shared" si="4"/>
        <v>65960.072302</v>
      </c>
    </row>
    <row r="294" spans="1:39" s="85" customFormat="1" ht="13.15">
      <c r="A294" s="171" t="s">
        <v>100</v>
      </c>
      <c r="B294" s="10" t="str">
        <f>VLOOKUP(A294,'CENTRO DE COSTOS'!A:D,4,FALSE)</f>
        <v>KEVIN ALEXIS CORZO BUSTOS</v>
      </c>
      <c r="C294" s="10" t="str">
        <f>VLOOKUP(A294,'CENTRO DE COSTOS'!A:D,2,FALSE)</f>
        <v>0004-0007</v>
      </c>
      <c r="D294" s="171">
        <v>50680</v>
      </c>
      <c r="E294" s="171">
        <v>2268816</v>
      </c>
      <c r="F294" s="171">
        <v>51717</v>
      </c>
      <c r="G294" s="171" t="s">
        <v>192</v>
      </c>
      <c r="H294" s="171" t="s">
        <v>4904</v>
      </c>
      <c r="I294" s="171" t="s">
        <v>4905</v>
      </c>
      <c r="J294" s="10" t="s">
        <v>167</v>
      </c>
      <c r="K294" s="171">
        <v>2268816</v>
      </c>
      <c r="L294" s="171" t="s">
        <v>4906</v>
      </c>
      <c r="M294" s="172">
        <v>45815.645833333336</v>
      </c>
      <c r="N294" s="172">
        <v>45817.462500000001</v>
      </c>
      <c r="O294" s="171" t="s">
        <v>3171</v>
      </c>
      <c r="P294" s="171" t="s">
        <v>3172</v>
      </c>
      <c r="Q294" s="171" t="s">
        <v>177</v>
      </c>
      <c r="R294" s="72" t="s">
        <v>4907</v>
      </c>
      <c r="S294" s="178" t="s">
        <v>3174</v>
      </c>
      <c r="T294" s="187" t="s">
        <v>3190</v>
      </c>
      <c r="U294" s="187" t="s">
        <v>3191</v>
      </c>
      <c r="V294" s="187" t="s">
        <v>3235</v>
      </c>
      <c r="W294" s="187" t="s">
        <v>3215</v>
      </c>
      <c r="X294" s="187" t="s">
        <v>3245</v>
      </c>
      <c r="Y294" s="187">
        <v>0</v>
      </c>
      <c r="Z294" s="187">
        <v>0</v>
      </c>
      <c r="AA294" s="187">
        <v>0</v>
      </c>
      <c r="AB294" s="200">
        <v>0</v>
      </c>
      <c r="AC294" s="72" t="s">
        <v>4908</v>
      </c>
      <c r="AD294" s="72" t="s">
        <v>4909</v>
      </c>
      <c r="AE294" s="72" t="s">
        <v>4910</v>
      </c>
      <c r="AF294" s="171" t="s">
        <v>28</v>
      </c>
      <c r="AG294" s="171" t="s">
        <v>189</v>
      </c>
      <c r="AH294" s="171">
        <v>1</v>
      </c>
      <c r="AI294" s="171">
        <v>0</v>
      </c>
      <c r="AJ294" s="72" t="s">
        <v>265</v>
      </c>
      <c r="AK294" s="97">
        <f>IF(Q294="SOPORTE_TELEFÓNICO",'BASE LIQUIDACION REDEBAN 2025'!$B$19,IF(Q294="ENVÍO",'BASE LIQUIDACION REDEBAN 2025'!$C$2,IF(AF294="TIPO I",'BASE LIQUIDACION REDEBAN 2025'!$C$2,IF(AF294="TIPO II",'BASE LIQUIDACION REDEBAN 2025'!$C$3,IF(AF294="TIPO III",'BASE LIQUIDACION REDEBAN 2025'!$C$4,IF(AF294="TIPO IV",'BASE LIQUIDACION REDEBAN 2025'!$C$5,IF(AG294="AEREO",'BASE LIQUIDACION REDEBAN 2025'!$B$6,'BASE LIQUIDACION REDEBAN 2025'!$C$5)))))))</f>
        <v>144967.87232000002</v>
      </c>
      <c r="AL294" s="97">
        <f>IF(OR(Q294="SOPORTE_TELEFÓNICO",Q294="ENVÍO"),0,IF(AF294="TIPO I",'BASE LIQUIDACION REDEBAN 2025'!$B$10,IF(AF294="TIPO II",'BASE LIQUIDACION REDEBAN 2025'!$B$11,IF(AF294="TIPO III",'BASE LIQUIDACION REDEBAN 2025'!$B$12,'BASE LIQUIDACION REDEBAN 2025'!$B$13))))</f>
        <v>140395.6348884</v>
      </c>
      <c r="AM294" s="97">
        <f t="shared" si="4"/>
        <v>144967.87232000002</v>
      </c>
    </row>
    <row r="295" spans="1:39" s="85" customFormat="1" ht="13.15">
      <c r="A295" s="171" t="s">
        <v>76</v>
      </c>
      <c r="B295" s="10" t="str">
        <f>VLOOKUP(A295,'CENTRO DE COSTOS'!A:D,4,FALSE)</f>
        <v>DIEGO FERNANDO HENAO CARDONA</v>
      </c>
      <c r="C295" s="10" t="str">
        <f>VLOOKUP(A295,'CENTRO DE COSTOS'!A:D,2,FALSE)</f>
        <v>0004-0003</v>
      </c>
      <c r="D295" s="171">
        <v>76001</v>
      </c>
      <c r="E295" s="171">
        <v>2268756</v>
      </c>
      <c r="F295" s="171">
        <v>52580</v>
      </c>
      <c r="G295" s="171" t="s">
        <v>230</v>
      </c>
      <c r="H295" s="171" t="s">
        <v>76</v>
      </c>
      <c r="I295" s="171" t="s">
        <v>4911</v>
      </c>
      <c r="J295" s="10" t="s">
        <v>167</v>
      </c>
      <c r="K295" s="171">
        <v>2268756</v>
      </c>
      <c r="L295" s="171" t="s">
        <v>4912</v>
      </c>
      <c r="M295" s="172">
        <v>45815.59097222222</v>
      </c>
      <c r="N295" s="172">
        <v>45817.465277777781</v>
      </c>
      <c r="O295" s="171" t="s">
        <v>3171</v>
      </c>
      <c r="P295" s="171" t="s">
        <v>3172</v>
      </c>
      <c r="Q295" s="171" t="s">
        <v>177</v>
      </c>
      <c r="R295" s="72" t="s">
        <v>4913</v>
      </c>
      <c r="S295" s="178" t="s">
        <v>3174</v>
      </c>
      <c r="T295" s="187" t="s">
        <v>3190</v>
      </c>
      <c r="U295" s="187" t="s">
        <v>3660</v>
      </c>
      <c r="V295" s="187" t="s">
        <v>3661</v>
      </c>
      <c r="W295" s="187" t="s">
        <v>3215</v>
      </c>
      <c r="X295" s="187">
        <v>0</v>
      </c>
      <c r="Y295" s="187">
        <v>0</v>
      </c>
      <c r="Z295" s="187" t="s">
        <v>3403</v>
      </c>
      <c r="AA295" s="187">
        <v>0</v>
      </c>
      <c r="AB295" s="200">
        <v>0</v>
      </c>
      <c r="AC295" s="72" t="s">
        <v>4914</v>
      </c>
      <c r="AD295" s="72" t="s">
        <v>4915</v>
      </c>
      <c r="AE295" s="72" t="s">
        <v>4916</v>
      </c>
      <c r="AF295" s="171" t="s">
        <v>25</v>
      </c>
      <c r="AG295" s="171" t="s">
        <v>189</v>
      </c>
      <c r="AH295" s="171">
        <v>1</v>
      </c>
      <c r="AI295" s="171">
        <v>0</v>
      </c>
      <c r="AJ295" s="72" t="s">
        <v>171</v>
      </c>
      <c r="AK295" s="97">
        <f>IF(Q295="SOPORTE_TELEFÓNICO",'BASE LIQUIDACION REDEBAN 2025'!$B$19,IF(Q295="ENVÍO",'BASE LIQUIDACION REDEBAN 2025'!$C$2,IF(AF295="TIPO I",'BASE LIQUIDACION REDEBAN 2025'!$C$2,IF(AF295="TIPO II",'BASE LIQUIDACION REDEBAN 2025'!$C$3,IF(AF295="TIPO III",'BASE LIQUIDACION REDEBAN 2025'!$C$4,IF(AF295="TIPO IV",'BASE LIQUIDACION REDEBAN 2025'!$C$5,IF(AG295="AEREO",'BASE LIQUIDACION REDEBAN 2025'!$B$6,'BASE LIQUIDACION REDEBAN 2025'!$C$5)))))))</f>
        <v>65960.072302</v>
      </c>
      <c r="AL295" s="97">
        <f>IF(OR(Q295="SOPORTE_TELEFÓNICO",Q295="ENVÍO"),0,IF(AF295="TIPO I",'BASE LIQUIDACION REDEBAN 2025'!$B$10,IF(AF295="TIPO II",'BASE LIQUIDACION REDEBAN 2025'!$B$11,IF(AF295="TIPO III",'BASE LIQUIDACION REDEBAN 2025'!$B$12,'BASE LIQUIDACION REDEBAN 2025'!$B$13))))</f>
        <v>75096.394270399993</v>
      </c>
      <c r="AM295" s="97">
        <f t="shared" si="4"/>
        <v>65960.072302</v>
      </c>
    </row>
    <row r="296" spans="1:39" s="85" customFormat="1" ht="13.15">
      <c r="A296" s="171" t="s">
        <v>99</v>
      </c>
      <c r="B296" s="10" t="str">
        <f>VLOOKUP(A296,'CENTRO DE COSTOS'!A:D,4,FALSE)</f>
        <v>JOSE MAURICIO HERNANDEZ ROJAS</v>
      </c>
      <c r="C296" s="10" t="str">
        <f>VLOOKUP(A296,'CENTRO DE COSTOS'!A:D,2,FALSE)</f>
        <v>0004-0001</v>
      </c>
      <c r="D296" s="171">
        <v>20001</v>
      </c>
      <c r="E296" s="171">
        <v>2268848</v>
      </c>
      <c r="F296" s="171">
        <v>46465</v>
      </c>
      <c r="G296" s="171" t="s">
        <v>269</v>
      </c>
      <c r="H296" s="171" t="s">
        <v>99</v>
      </c>
      <c r="I296" s="171" t="s">
        <v>4917</v>
      </c>
      <c r="J296" s="10" t="s">
        <v>167</v>
      </c>
      <c r="K296" s="171">
        <v>2268848</v>
      </c>
      <c r="L296" s="171" t="s">
        <v>4918</v>
      </c>
      <c r="M296" s="172">
        <v>45815.74722222222</v>
      </c>
      <c r="N296" s="172">
        <v>45817.467361111114</v>
      </c>
      <c r="O296" s="171" t="s">
        <v>3171</v>
      </c>
      <c r="P296" s="171" t="s">
        <v>3172</v>
      </c>
      <c r="Q296" s="171" t="s">
        <v>177</v>
      </c>
      <c r="R296" s="72" t="s">
        <v>4919</v>
      </c>
      <c r="S296" s="178" t="s">
        <v>3174</v>
      </c>
      <c r="T296" s="187" t="s">
        <v>3190</v>
      </c>
      <c r="U296" s="187" t="s">
        <v>3839</v>
      </c>
      <c r="V296" s="187" t="s">
        <v>3840</v>
      </c>
      <c r="W296" s="187" t="s">
        <v>3215</v>
      </c>
      <c r="X296" s="187" t="s">
        <v>3503</v>
      </c>
      <c r="Y296" s="187">
        <v>0</v>
      </c>
      <c r="Z296" s="187">
        <v>0</v>
      </c>
      <c r="AA296" s="187">
        <v>0</v>
      </c>
      <c r="AB296" s="200">
        <v>0</v>
      </c>
      <c r="AC296" s="72" t="s">
        <v>4920</v>
      </c>
      <c r="AD296" s="72" t="s">
        <v>4921</v>
      </c>
      <c r="AE296" s="72" t="s">
        <v>4922</v>
      </c>
      <c r="AF296" s="171" t="s">
        <v>25</v>
      </c>
      <c r="AG296" s="171" t="s">
        <v>189</v>
      </c>
      <c r="AH296" s="171">
        <v>1</v>
      </c>
      <c r="AI296" s="171">
        <v>0</v>
      </c>
      <c r="AJ296" s="72" t="s">
        <v>273</v>
      </c>
      <c r="AK296" s="97">
        <f>IF(Q296="SOPORTE_TELEFÓNICO",'BASE LIQUIDACION REDEBAN 2025'!$B$19,IF(Q296="ENVÍO",'BASE LIQUIDACION REDEBAN 2025'!$C$2,IF(AF296="TIPO I",'BASE LIQUIDACION REDEBAN 2025'!$C$2,IF(AF296="TIPO II",'BASE LIQUIDACION REDEBAN 2025'!$C$3,IF(AF296="TIPO III",'BASE LIQUIDACION REDEBAN 2025'!$C$4,IF(AF296="TIPO IV",'BASE LIQUIDACION REDEBAN 2025'!$C$5,IF(AG296="AEREO",'BASE LIQUIDACION REDEBAN 2025'!$B$6,'BASE LIQUIDACION REDEBAN 2025'!$C$5)))))))</f>
        <v>65960.072302</v>
      </c>
      <c r="AL296" s="97">
        <f>IF(OR(Q296="SOPORTE_TELEFÓNICO",Q296="ENVÍO"),0,IF(AF296="TIPO I",'BASE LIQUIDACION REDEBAN 2025'!$B$10,IF(AF296="TIPO II",'BASE LIQUIDACION REDEBAN 2025'!$B$11,IF(AF296="TIPO III",'BASE LIQUIDACION REDEBAN 2025'!$B$12,'BASE LIQUIDACION REDEBAN 2025'!$B$13))))</f>
        <v>75096.394270399993</v>
      </c>
      <c r="AM296" s="97">
        <f t="shared" si="4"/>
        <v>65960.072302</v>
      </c>
    </row>
    <row r="297" spans="1:39" s="85" customFormat="1" ht="13.15">
      <c r="A297" s="171" t="s">
        <v>98</v>
      </c>
      <c r="B297" s="10" t="str">
        <f>VLOOKUP(A297,'CENTRO DE COSTOS'!A:D,4,FALSE)</f>
        <v>MIGUEL JULIÁN HERNÁNDEZ GUARÍN</v>
      </c>
      <c r="C297" s="10" t="str">
        <f>VLOOKUP(A297,'CENTRO DE COSTOS'!A:D,2,FALSE)</f>
        <v>0004-0008</v>
      </c>
      <c r="D297" s="171">
        <v>15238</v>
      </c>
      <c r="E297" s="171">
        <v>2268541</v>
      </c>
      <c r="F297" s="171">
        <v>20826</v>
      </c>
      <c r="G297" s="171" t="s">
        <v>371</v>
      </c>
      <c r="H297" s="171" t="s">
        <v>4923</v>
      </c>
      <c r="I297" s="171" t="s">
        <v>4924</v>
      </c>
      <c r="J297" s="10" t="s">
        <v>167</v>
      </c>
      <c r="K297" s="171">
        <v>2268541</v>
      </c>
      <c r="L297" s="171" t="s">
        <v>4925</v>
      </c>
      <c r="M297" s="172">
        <v>45815.511111111111</v>
      </c>
      <c r="N297" s="172">
        <v>45817.482638888891</v>
      </c>
      <c r="O297" s="171" t="s">
        <v>3171</v>
      </c>
      <c r="P297" s="171" t="s">
        <v>3172</v>
      </c>
      <c r="Q297" s="171" t="s">
        <v>177</v>
      </c>
      <c r="R297" s="72" t="s">
        <v>4926</v>
      </c>
      <c r="S297" s="178" t="s">
        <v>3174</v>
      </c>
      <c r="T297" s="187" t="s">
        <v>3190</v>
      </c>
      <c r="U297" s="187" t="s">
        <v>3197</v>
      </c>
      <c r="V297" s="187" t="s">
        <v>3424</v>
      </c>
      <c r="W297" s="187" t="s">
        <v>3215</v>
      </c>
      <c r="X297" s="187">
        <v>0</v>
      </c>
      <c r="Y297" s="187" t="s">
        <v>3425</v>
      </c>
      <c r="Z297" s="187">
        <v>0</v>
      </c>
      <c r="AA297" s="187">
        <v>0</v>
      </c>
      <c r="AB297" s="200">
        <v>0</v>
      </c>
      <c r="AC297" s="72" t="s">
        <v>4927</v>
      </c>
      <c r="AD297" s="72" t="s">
        <v>4928</v>
      </c>
      <c r="AE297" s="72" t="s">
        <v>4929</v>
      </c>
      <c r="AF297" s="171" t="s">
        <v>28</v>
      </c>
      <c r="AG297" s="171" t="s">
        <v>189</v>
      </c>
      <c r="AH297" s="171">
        <v>1</v>
      </c>
      <c r="AI297" s="171">
        <v>0</v>
      </c>
      <c r="AJ297" s="72" t="s">
        <v>1163</v>
      </c>
      <c r="AK297" s="97">
        <f>IF(Q297="SOPORTE_TELEFÓNICO",'BASE LIQUIDACION REDEBAN 2025'!$B$19,IF(Q297="ENVÍO",'BASE LIQUIDACION REDEBAN 2025'!$C$2,IF(AF297="TIPO I",'BASE LIQUIDACION REDEBAN 2025'!$C$2,IF(AF297="TIPO II",'BASE LIQUIDACION REDEBAN 2025'!$C$3,IF(AF297="TIPO III",'BASE LIQUIDACION REDEBAN 2025'!$C$4,IF(AF297="TIPO IV",'BASE LIQUIDACION REDEBAN 2025'!$C$5,IF(AG297="AEREO",'BASE LIQUIDACION REDEBAN 2025'!$B$6,'BASE LIQUIDACION REDEBAN 2025'!$C$5)))))))</f>
        <v>144967.87232000002</v>
      </c>
      <c r="AL297" s="97">
        <f>IF(OR(Q297="SOPORTE_TELEFÓNICO",Q297="ENVÍO"),0,IF(AF297="TIPO I",'BASE LIQUIDACION REDEBAN 2025'!$B$10,IF(AF297="TIPO II",'BASE LIQUIDACION REDEBAN 2025'!$B$11,IF(AF297="TIPO III",'BASE LIQUIDACION REDEBAN 2025'!$B$12,'BASE LIQUIDACION REDEBAN 2025'!$B$13))))</f>
        <v>140395.6348884</v>
      </c>
      <c r="AM297" s="97">
        <f t="shared" si="4"/>
        <v>144967.87232000002</v>
      </c>
    </row>
    <row r="298" spans="1:39" s="85" customFormat="1" ht="13.15">
      <c r="A298" s="171" t="s">
        <v>93</v>
      </c>
      <c r="B298" s="10" t="str">
        <f>VLOOKUP(A298,'CENTRO DE COSTOS'!A:D,4,FALSE)</f>
        <v>DIEGO FERNANDO HENAO CARDONA</v>
      </c>
      <c r="C298" s="10" t="str">
        <f>VLOOKUP(A298,'CENTRO DE COSTOS'!A:D,2,FALSE)</f>
        <v>0004-0003</v>
      </c>
      <c r="D298" s="171">
        <v>52001</v>
      </c>
      <c r="E298" s="171">
        <v>2268172</v>
      </c>
      <c r="F298" s="171">
        <v>73061</v>
      </c>
      <c r="G298" s="171" t="s">
        <v>162</v>
      </c>
      <c r="H298" s="171" t="s">
        <v>93</v>
      </c>
      <c r="I298" s="171" t="s">
        <v>1775</v>
      </c>
      <c r="J298" s="10" t="s">
        <v>167</v>
      </c>
      <c r="K298" s="171">
        <v>2268172</v>
      </c>
      <c r="L298" s="171" t="s">
        <v>4930</v>
      </c>
      <c r="M298" s="172">
        <v>45815.37222222222</v>
      </c>
      <c r="N298" s="172">
        <v>45817.486805555556</v>
      </c>
      <c r="O298" s="171" t="s">
        <v>3171</v>
      </c>
      <c r="P298" s="171" t="s">
        <v>3172</v>
      </c>
      <c r="Q298" s="171" t="s">
        <v>177</v>
      </c>
      <c r="R298" s="72" t="s">
        <v>4931</v>
      </c>
      <c r="S298" s="178" t="s">
        <v>3174</v>
      </c>
      <c r="T298" s="187" t="s">
        <v>3190</v>
      </c>
      <c r="U298" s="187" t="s">
        <v>3197</v>
      </c>
      <c r="V298" s="187" t="s">
        <v>3753</v>
      </c>
      <c r="W298" s="187" t="s">
        <v>3215</v>
      </c>
      <c r="X298" s="187">
        <v>0</v>
      </c>
      <c r="Y298" s="187" t="s">
        <v>3445</v>
      </c>
      <c r="Z298" s="187">
        <v>0</v>
      </c>
      <c r="AA298" s="187">
        <v>0</v>
      </c>
      <c r="AB298" s="200">
        <v>0</v>
      </c>
      <c r="AC298" s="72" t="s">
        <v>4932</v>
      </c>
      <c r="AD298" s="72" t="s">
        <v>4933</v>
      </c>
      <c r="AE298" s="72" t="s">
        <v>4934</v>
      </c>
      <c r="AF298" s="171" t="s">
        <v>25</v>
      </c>
      <c r="AG298" s="171" t="s">
        <v>189</v>
      </c>
      <c r="AH298" s="171">
        <v>1</v>
      </c>
      <c r="AI298" s="171">
        <v>0</v>
      </c>
      <c r="AJ298" s="72" t="s">
        <v>639</v>
      </c>
      <c r="AK298" s="97">
        <f>IF(Q298="SOPORTE_TELEFÓNICO",'BASE LIQUIDACION REDEBAN 2025'!$B$19,IF(Q298="ENVÍO",'BASE LIQUIDACION REDEBAN 2025'!$C$2,IF(AF298="TIPO I",'BASE LIQUIDACION REDEBAN 2025'!$C$2,IF(AF298="TIPO II",'BASE LIQUIDACION REDEBAN 2025'!$C$3,IF(AF298="TIPO III",'BASE LIQUIDACION REDEBAN 2025'!$C$4,IF(AF298="TIPO IV",'BASE LIQUIDACION REDEBAN 2025'!$C$5,IF(AG298="AEREO",'BASE LIQUIDACION REDEBAN 2025'!$B$6,'BASE LIQUIDACION REDEBAN 2025'!$C$5)))))))</f>
        <v>65960.072302</v>
      </c>
      <c r="AL298" s="97">
        <f>IF(OR(Q298="SOPORTE_TELEFÓNICO",Q298="ENVÍO"),0,IF(AF298="TIPO I",'BASE LIQUIDACION REDEBAN 2025'!$B$10,IF(AF298="TIPO II",'BASE LIQUIDACION REDEBAN 2025'!$B$11,IF(AF298="TIPO III",'BASE LIQUIDACION REDEBAN 2025'!$B$12,'BASE LIQUIDACION REDEBAN 2025'!$B$13))))</f>
        <v>75096.394270399993</v>
      </c>
      <c r="AM298" s="97">
        <f t="shared" si="4"/>
        <v>65960.072302</v>
      </c>
    </row>
    <row r="299" spans="1:39" s="85" customFormat="1" ht="13.15">
      <c r="A299" s="171" t="s">
        <v>81</v>
      </c>
      <c r="B299" s="10" t="str">
        <f>VLOOKUP(A299,'CENTRO DE COSTOS'!A:D,4,FALSE)</f>
        <v>MIGUEL JULIÁN HERNÁNDEZ GUARÍN</v>
      </c>
      <c r="C299" s="10" t="str">
        <f>VLOOKUP(A299,'CENTRO DE COSTOS'!A:D,2,FALSE)</f>
        <v>0004-0008</v>
      </c>
      <c r="D299" s="171">
        <v>54001</v>
      </c>
      <c r="E299" s="171">
        <v>2268542</v>
      </c>
      <c r="F299" s="171">
        <v>27376</v>
      </c>
      <c r="G299" s="171" t="s">
        <v>408</v>
      </c>
      <c r="H299" s="171" t="s">
        <v>81</v>
      </c>
      <c r="I299" s="171" t="s">
        <v>4935</v>
      </c>
      <c r="J299" s="10" t="s">
        <v>167</v>
      </c>
      <c r="K299" s="171">
        <v>2268542</v>
      </c>
      <c r="L299" s="171" t="s">
        <v>4936</v>
      </c>
      <c r="M299" s="172">
        <v>45815.511805555558</v>
      </c>
      <c r="N299" s="172">
        <v>45817.488888888889</v>
      </c>
      <c r="O299" s="171" t="s">
        <v>3171</v>
      </c>
      <c r="P299" s="171" t="s">
        <v>3172</v>
      </c>
      <c r="Q299" s="171" t="s">
        <v>177</v>
      </c>
      <c r="R299" s="72" t="s">
        <v>4937</v>
      </c>
      <c r="S299" s="178" t="s">
        <v>3174</v>
      </c>
      <c r="T299" s="187" t="s">
        <v>3190</v>
      </c>
      <c r="U299" s="187" t="s">
        <v>3331</v>
      </c>
      <c r="V299" s="187" t="s">
        <v>3252</v>
      </c>
      <c r="W299" s="187" t="s">
        <v>3185</v>
      </c>
      <c r="X299" s="187">
        <v>0</v>
      </c>
      <c r="Y299" s="187">
        <v>0</v>
      </c>
      <c r="Z299" s="187">
        <v>0</v>
      </c>
      <c r="AA299" s="187">
        <v>0</v>
      </c>
      <c r="AB299" s="200">
        <v>0</v>
      </c>
      <c r="AC299" s="72">
        <v>0</v>
      </c>
      <c r="AD299" s="72">
        <v>0</v>
      </c>
      <c r="AE299" s="72">
        <v>0</v>
      </c>
      <c r="AF299" s="171" t="s">
        <v>25</v>
      </c>
      <c r="AG299" s="171" t="s">
        <v>189</v>
      </c>
      <c r="AH299" s="171">
        <v>1</v>
      </c>
      <c r="AI299" s="171">
        <v>0</v>
      </c>
      <c r="AJ299" s="72" t="s">
        <v>987</v>
      </c>
      <c r="AK299" s="97">
        <f>IF(Q299="SOPORTE_TELEFÓNICO",'BASE LIQUIDACION REDEBAN 2025'!$B$19,IF(Q299="ENVÍO",'BASE LIQUIDACION REDEBAN 2025'!$C$2,IF(AF299="TIPO I",'BASE LIQUIDACION REDEBAN 2025'!$C$2,IF(AF299="TIPO II",'BASE LIQUIDACION REDEBAN 2025'!$C$3,IF(AF299="TIPO III",'BASE LIQUIDACION REDEBAN 2025'!$C$4,IF(AF299="TIPO IV",'BASE LIQUIDACION REDEBAN 2025'!$C$5,IF(AG299="AEREO",'BASE LIQUIDACION REDEBAN 2025'!$B$6,'BASE LIQUIDACION REDEBAN 2025'!$C$5)))))))</f>
        <v>65960.072302</v>
      </c>
      <c r="AL299" s="97">
        <f>IF(OR(Q299="SOPORTE_TELEFÓNICO",Q299="ENVÍO"),0,IF(AF299="TIPO I",'BASE LIQUIDACION REDEBAN 2025'!$B$10,IF(AF299="TIPO II",'BASE LIQUIDACION REDEBAN 2025'!$B$11,IF(AF299="TIPO III",'BASE LIQUIDACION REDEBAN 2025'!$B$12,'BASE LIQUIDACION REDEBAN 2025'!$B$13))))</f>
        <v>75096.394270399993</v>
      </c>
      <c r="AM299" s="97">
        <f t="shared" si="4"/>
        <v>65960.072302</v>
      </c>
    </row>
    <row r="300" spans="1:39" s="85" customFormat="1" ht="13.15">
      <c r="A300" s="171" t="s">
        <v>90</v>
      </c>
      <c r="B300" s="10" t="str">
        <f>VLOOKUP(A300,'CENTRO DE COSTOS'!A:D,4,FALSE)</f>
        <v>JUAN SEBASTIÁN RÍOS CASTRILLÓN</v>
      </c>
      <c r="C300" s="10" t="str">
        <f>VLOOKUP(A300,'CENTRO DE COSTOS'!A:D,2,FALSE)</f>
        <v>0004-0005</v>
      </c>
      <c r="D300" s="171">
        <v>5190</v>
      </c>
      <c r="E300" s="171">
        <v>2268572</v>
      </c>
      <c r="F300" s="171">
        <v>68802</v>
      </c>
      <c r="G300" s="171" t="s">
        <v>290</v>
      </c>
      <c r="H300" s="171" t="s">
        <v>4938</v>
      </c>
      <c r="I300" s="171" t="s">
        <v>4939</v>
      </c>
      <c r="J300" s="10" t="s">
        <v>167</v>
      </c>
      <c r="K300" s="171">
        <v>2268572</v>
      </c>
      <c r="L300" s="171" t="s">
        <v>4940</v>
      </c>
      <c r="M300" s="172">
        <v>45815.554166666669</v>
      </c>
      <c r="N300" s="172">
        <v>45817.492361111108</v>
      </c>
      <c r="O300" s="171" t="s">
        <v>3171</v>
      </c>
      <c r="P300" s="171" t="s">
        <v>3172</v>
      </c>
      <c r="Q300" s="171" t="s">
        <v>177</v>
      </c>
      <c r="R300" s="72" t="s">
        <v>4941</v>
      </c>
      <c r="S300" s="178" t="s">
        <v>3174</v>
      </c>
      <c r="T300" s="187" t="s">
        <v>3190</v>
      </c>
      <c r="U300" s="187" t="s">
        <v>3197</v>
      </c>
      <c r="V300" s="187" t="s">
        <v>3192</v>
      </c>
      <c r="W300" s="187" t="s">
        <v>3185</v>
      </c>
      <c r="X300" s="187">
        <v>0</v>
      </c>
      <c r="Y300" s="187">
        <v>0</v>
      </c>
      <c r="Z300" s="187">
        <v>0</v>
      </c>
      <c r="AA300" s="187">
        <v>0</v>
      </c>
      <c r="AB300" s="200">
        <v>0</v>
      </c>
      <c r="AC300" s="72" t="s">
        <v>4942</v>
      </c>
      <c r="AD300" s="72">
        <v>0</v>
      </c>
      <c r="AE300" s="72">
        <v>0</v>
      </c>
      <c r="AF300" s="171" t="s">
        <v>28</v>
      </c>
      <c r="AG300" s="171" t="s">
        <v>189</v>
      </c>
      <c r="AH300" s="171">
        <v>1</v>
      </c>
      <c r="AI300" s="171">
        <v>0</v>
      </c>
      <c r="AJ300" s="72" t="s">
        <v>340</v>
      </c>
      <c r="AK300" s="97">
        <f>IF(Q300="SOPORTE_TELEFÓNICO",'BASE LIQUIDACION REDEBAN 2025'!$B$19,IF(Q300="ENVÍO",'BASE LIQUIDACION REDEBAN 2025'!$C$2,IF(AF300="TIPO I",'BASE LIQUIDACION REDEBAN 2025'!$C$2,IF(AF300="TIPO II",'BASE LIQUIDACION REDEBAN 2025'!$C$3,IF(AF300="TIPO III",'BASE LIQUIDACION REDEBAN 2025'!$C$4,IF(AF300="TIPO IV",'BASE LIQUIDACION REDEBAN 2025'!$C$5,IF(AG300="AEREO",'BASE LIQUIDACION REDEBAN 2025'!$B$6,'BASE LIQUIDACION REDEBAN 2025'!$C$5)))))))</f>
        <v>144967.87232000002</v>
      </c>
      <c r="AL300" s="97">
        <f>IF(OR(Q300="SOPORTE_TELEFÓNICO",Q300="ENVÍO"),0,IF(AF300="TIPO I",'BASE LIQUIDACION REDEBAN 2025'!$B$10,IF(AF300="TIPO II",'BASE LIQUIDACION REDEBAN 2025'!$B$11,IF(AF300="TIPO III",'BASE LIQUIDACION REDEBAN 2025'!$B$12,'BASE LIQUIDACION REDEBAN 2025'!$B$13))))</f>
        <v>140395.6348884</v>
      </c>
      <c r="AM300" s="97">
        <f t="shared" si="4"/>
        <v>144967.87232000002</v>
      </c>
    </row>
    <row r="301" spans="1:39" s="85" customFormat="1" ht="13.15">
      <c r="A301" s="171" t="s">
        <v>94</v>
      </c>
      <c r="B301" s="10" t="str">
        <f>VLOOKUP(A301,'CENTRO DE COSTOS'!A:D,4,FALSE)</f>
        <v>DIEGO FERNANDO HENAO CARDONA</v>
      </c>
      <c r="C301" s="10" t="str">
        <f>VLOOKUP(A301,'CENTRO DE COSTOS'!A:D,2,FALSE)</f>
        <v>0004-0002</v>
      </c>
      <c r="D301" s="171">
        <v>76736</v>
      </c>
      <c r="E301" s="171">
        <v>2268460</v>
      </c>
      <c r="F301" s="171">
        <v>49683</v>
      </c>
      <c r="G301" s="171" t="s">
        <v>230</v>
      </c>
      <c r="H301" s="171" t="s">
        <v>4943</v>
      </c>
      <c r="I301" s="171" t="s">
        <v>4944</v>
      </c>
      <c r="J301" s="10" t="s">
        <v>167</v>
      </c>
      <c r="K301" s="171">
        <v>2268460</v>
      </c>
      <c r="L301" s="171" t="s">
        <v>4945</v>
      </c>
      <c r="M301" s="172">
        <v>45815.425000000003</v>
      </c>
      <c r="N301" s="172">
        <v>45817.495138888888</v>
      </c>
      <c r="O301" s="171" t="s">
        <v>3171</v>
      </c>
      <c r="P301" s="171" t="s">
        <v>3172</v>
      </c>
      <c r="Q301" s="171" t="s">
        <v>177</v>
      </c>
      <c r="R301" s="72" t="s">
        <v>4946</v>
      </c>
      <c r="S301" s="178" t="s">
        <v>3174</v>
      </c>
      <c r="T301" s="187" t="s">
        <v>3190</v>
      </c>
      <c r="U301" s="187" t="s">
        <v>3839</v>
      </c>
      <c r="V301" s="187" t="s">
        <v>3840</v>
      </c>
      <c r="W301" s="187" t="s">
        <v>3215</v>
      </c>
      <c r="X301" s="187" t="s">
        <v>3503</v>
      </c>
      <c r="Y301" s="187">
        <v>0</v>
      </c>
      <c r="Z301" s="187">
        <v>0</v>
      </c>
      <c r="AA301" s="187">
        <v>0</v>
      </c>
      <c r="AB301" s="200">
        <v>0</v>
      </c>
      <c r="AC301" s="72" t="s">
        <v>4947</v>
      </c>
      <c r="AD301" s="72" t="s">
        <v>4948</v>
      </c>
      <c r="AE301" s="72" t="s">
        <v>4949</v>
      </c>
      <c r="AF301" s="171" t="s">
        <v>28</v>
      </c>
      <c r="AG301" s="171" t="s">
        <v>189</v>
      </c>
      <c r="AH301" s="171">
        <v>1</v>
      </c>
      <c r="AI301" s="171">
        <v>0</v>
      </c>
      <c r="AJ301" s="72" t="s">
        <v>582</v>
      </c>
      <c r="AK301" s="97">
        <f>IF(Q301="SOPORTE_TELEFÓNICO",'BASE LIQUIDACION REDEBAN 2025'!$B$19,IF(Q301="ENVÍO",'BASE LIQUIDACION REDEBAN 2025'!$C$2,IF(AF301="TIPO I",'BASE LIQUIDACION REDEBAN 2025'!$C$2,IF(AF301="TIPO II",'BASE LIQUIDACION REDEBAN 2025'!$C$3,IF(AF301="TIPO III",'BASE LIQUIDACION REDEBAN 2025'!$C$4,IF(AF301="TIPO IV",'BASE LIQUIDACION REDEBAN 2025'!$C$5,IF(AG301="AEREO",'BASE LIQUIDACION REDEBAN 2025'!$B$6,'BASE LIQUIDACION REDEBAN 2025'!$C$5)))))))</f>
        <v>144967.87232000002</v>
      </c>
      <c r="AL301" s="97">
        <f>IF(OR(Q301="SOPORTE_TELEFÓNICO",Q301="ENVÍO"),0,IF(AF301="TIPO I",'BASE LIQUIDACION REDEBAN 2025'!$B$10,IF(AF301="TIPO II",'BASE LIQUIDACION REDEBAN 2025'!$B$11,IF(AF301="TIPO III",'BASE LIQUIDACION REDEBAN 2025'!$B$12,'BASE LIQUIDACION REDEBAN 2025'!$B$13))))</f>
        <v>140395.6348884</v>
      </c>
      <c r="AM301" s="97">
        <f t="shared" si="4"/>
        <v>144967.87232000002</v>
      </c>
    </row>
    <row r="302" spans="1:39" s="85" customFormat="1" ht="13.15">
      <c r="A302" s="171" t="s">
        <v>90</v>
      </c>
      <c r="B302" s="10" t="str">
        <f>VLOOKUP(A302,'CENTRO DE COSTOS'!A:D,4,FALSE)</f>
        <v>JUAN SEBASTIÁN RÍOS CASTRILLÓN</v>
      </c>
      <c r="C302" s="10" t="str">
        <f>VLOOKUP(A302,'CENTRO DE COSTOS'!A:D,2,FALSE)</f>
        <v>0004-0005</v>
      </c>
      <c r="D302" s="171">
        <v>5001</v>
      </c>
      <c r="E302" s="171">
        <v>2268809</v>
      </c>
      <c r="F302" s="171">
        <v>26558</v>
      </c>
      <c r="G302" s="171" t="s">
        <v>290</v>
      </c>
      <c r="H302" s="171" t="s">
        <v>90</v>
      </c>
      <c r="I302" s="171" t="s">
        <v>4950</v>
      </c>
      <c r="J302" s="10" t="s">
        <v>167</v>
      </c>
      <c r="K302" s="171">
        <v>2268809</v>
      </c>
      <c r="L302" s="171" t="s">
        <v>4951</v>
      </c>
      <c r="M302" s="172">
        <v>45815.628472222219</v>
      </c>
      <c r="N302" s="172">
        <v>45817.497916666667</v>
      </c>
      <c r="O302" s="171" t="s">
        <v>3171</v>
      </c>
      <c r="P302" s="171" t="s">
        <v>3172</v>
      </c>
      <c r="Q302" s="171" t="s">
        <v>177</v>
      </c>
      <c r="R302" s="72" t="s">
        <v>4952</v>
      </c>
      <c r="S302" s="178" t="s">
        <v>3174</v>
      </c>
      <c r="T302" s="187" t="s">
        <v>3190</v>
      </c>
      <c r="U302" s="187" t="s">
        <v>3357</v>
      </c>
      <c r="V302" s="187" t="s">
        <v>3192</v>
      </c>
      <c r="W302" s="187" t="s">
        <v>3215</v>
      </c>
      <c r="X302" s="187" t="s">
        <v>3503</v>
      </c>
      <c r="Y302" s="187">
        <v>0</v>
      </c>
      <c r="Z302" s="187">
        <v>0</v>
      </c>
      <c r="AA302" s="187">
        <v>0</v>
      </c>
      <c r="AB302" s="200">
        <v>0</v>
      </c>
      <c r="AC302" s="72" t="s">
        <v>4953</v>
      </c>
      <c r="AD302" s="72" t="s">
        <v>4954</v>
      </c>
      <c r="AE302" s="72" t="s">
        <v>4955</v>
      </c>
      <c r="AF302" s="171" t="s">
        <v>25</v>
      </c>
      <c r="AG302" s="171" t="s">
        <v>189</v>
      </c>
      <c r="AH302" s="171">
        <v>1</v>
      </c>
      <c r="AI302" s="171">
        <v>0</v>
      </c>
      <c r="AJ302" s="72" t="s">
        <v>3666</v>
      </c>
      <c r="AK302" s="97">
        <f>IF(Q302="SOPORTE_TELEFÓNICO",'BASE LIQUIDACION REDEBAN 2025'!$B$19,IF(Q302="ENVÍO",'BASE LIQUIDACION REDEBAN 2025'!$C$2,IF(AF302="TIPO I",'BASE LIQUIDACION REDEBAN 2025'!$C$2,IF(AF302="TIPO II",'BASE LIQUIDACION REDEBAN 2025'!$C$3,IF(AF302="TIPO III",'BASE LIQUIDACION REDEBAN 2025'!$C$4,IF(AF302="TIPO IV",'BASE LIQUIDACION REDEBAN 2025'!$C$5,IF(AG302="AEREO",'BASE LIQUIDACION REDEBAN 2025'!$B$6,'BASE LIQUIDACION REDEBAN 2025'!$C$5)))))))</f>
        <v>65960.072302</v>
      </c>
      <c r="AL302" s="97">
        <f>IF(OR(Q302="SOPORTE_TELEFÓNICO",Q302="ENVÍO"),0,IF(AF302="TIPO I",'BASE LIQUIDACION REDEBAN 2025'!$B$10,IF(AF302="TIPO II",'BASE LIQUIDACION REDEBAN 2025'!$B$11,IF(AF302="TIPO III",'BASE LIQUIDACION REDEBAN 2025'!$B$12,'BASE LIQUIDACION REDEBAN 2025'!$B$13))))</f>
        <v>75096.394270399993</v>
      </c>
      <c r="AM302" s="97">
        <f t="shared" si="4"/>
        <v>65960.072302</v>
      </c>
    </row>
    <row r="303" spans="1:39" s="85" customFormat="1" ht="13.15">
      <c r="A303" s="171" t="s">
        <v>68</v>
      </c>
      <c r="B303" s="10" t="str">
        <f>VLOOKUP(A303,'CENTRO DE COSTOS'!A:D,4,FALSE)</f>
        <v>WILLIAM ASDRUBAL ROZO ROZO</v>
      </c>
      <c r="C303" s="10" t="str">
        <f>VLOOKUP(A303,'CENTRO DE COSTOS'!A:D,2,FALSE)</f>
        <v>0004-0004</v>
      </c>
      <c r="D303" s="171">
        <v>11001</v>
      </c>
      <c r="E303" s="171">
        <v>2270818</v>
      </c>
      <c r="F303" s="171">
        <v>62210</v>
      </c>
      <c r="G303" s="171" t="s">
        <v>298</v>
      </c>
      <c r="H303" s="171" t="s">
        <v>68</v>
      </c>
      <c r="I303" s="171" t="s">
        <v>4956</v>
      </c>
      <c r="J303" s="10" t="s">
        <v>167</v>
      </c>
      <c r="K303" s="171">
        <v>2270818</v>
      </c>
      <c r="L303" s="171" t="s">
        <v>4957</v>
      </c>
      <c r="M303" s="172">
        <v>45817.359722222223</v>
      </c>
      <c r="N303" s="172">
        <v>45817.5</v>
      </c>
      <c r="O303" s="171" t="s">
        <v>3171</v>
      </c>
      <c r="P303" s="171" t="s">
        <v>3172</v>
      </c>
      <c r="Q303" s="171" t="s">
        <v>177</v>
      </c>
      <c r="R303" s="72" t="s">
        <v>4958</v>
      </c>
      <c r="S303" s="178" t="s">
        <v>3174</v>
      </c>
      <c r="T303" s="187" t="s">
        <v>3190</v>
      </c>
      <c r="U303" s="187" t="s">
        <v>3284</v>
      </c>
      <c r="V303" s="187" t="s">
        <v>3284</v>
      </c>
      <c r="W303" s="187" t="s">
        <v>3215</v>
      </c>
      <c r="X303" s="187" t="s">
        <v>3267</v>
      </c>
      <c r="Y303" s="187">
        <v>0</v>
      </c>
      <c r="Z303" s="187">
        <v>0</v>
      </c>
      <c r="AA303" s="187">
        <v>0</v>
      </c>
      <c r="AB303" s="200">
        <v>0</v>
      </c>
      <c r="AC303" s="72" t="s">
        <v>4959</v>
      </c>
      <c r="AD303" s="72" t="s">
        <v>4960</v>
      </c>
      <c r="AE303" s="72" t="s">
        <v>4961</v>
      </c>
      <c r="AF303" s="171" t="s">
        <v>25</v>
      </c>
      <c r="AG303" s="171" t="s">
        <v>189</v>
      </c>
      <c r="AH303" s="171">
        <v>1</v>
      </c>
      <c r="AI303" s="171">
        <v>0</v>
      </c>
      <c r="AJ303" s="72" t="s">
        <v>435</v>
      </c>
      <c r="AK303" s="97">
        <f>IF(Q303="SOPORTE_TELEFÓNICO",'BASE LIQUIDACION REDEBAN 2025'!$B$19,IF(Q303="ENVÍO",'BASE LIQUIDACION REDEBAN 2025'!$C$2,IF(AF303="TIPO I",'BASE LIQUIDACION REDEBAN 2025'!$C$2,IF(AF303="TIPO II",'BASE LIQUIDACION REDEBAN 2025'!$C$3,IF(AF303="TIPO III",'BASE LIQUIDACION REDEBAN 2025'!$C$4,IF(AF303="TIPO IV",'BASE LIQUIDACION REDEBAN 2025'!$C$5,IF(AG303="AEREO",'BASE LIQUIDACION REDEBAN 2025'!$B$6,'BASE LIQUIDACION REDEBAN 2025'!$C$5)))))))</f>
        <v>65960.072302</v>
      </c>
      <c r="AL303" s="97">
        <f>IF(OR(Q303="SOPORTE_TELEFÓNICO",Q303="ENVÍO"),0,IF(AF303="TIPO I",'BASE LIQUIDACION REDEBAN 2025'!$B$10,IF(AF303="TIPO II",'BASE LIQUIDACION REDEBAN 2025'!$B$11,IF(AF303="TIPO III",'BASE LIQUIDACION REDEBAN 2025'!$B$12,'BASE LIQUIDACION REDEBAN 2025'!$B$13))))</f>
        <v>75096.394270399993</v>
      </c>
      <c r="AM303" s="97">
        <f t="shared" si="4"/>
        <v>65960.072302</v>
      </c>
    </row>
    <row r="304" spans="1:39" s="85" customFormat="1" ht="13.15">
      <c r="A304" s="171" t="s">
        <v>90</v>
      </c>
      <c r="B304" s="10" t="str">
        <f>VLOOKUP(A304,'CENTRO DE COSTOS'!A:D,4,FALSE)</f>
        <v>JUAN SEBASTIÁN RÍOS CASTRILLÓN</v>
      </c>
      <c r="C304" s="10" t="str">
        <f>VLOOKUP(A304,'CENTRO DE COSTOS'!A:D,2,FALSE)</f>
        <v>0004-0005</v>
      </c>
      <c r="D304" s="171">
        <v>5440</v>
      </c>
      <c r="E304" s="171">
        <v>2268181</v>
      </c>
      <c r="F304" s="171">
        <v>48499</v>
      </c>
      <c r="G304" s="171" t="s">
        <v>290</v>
      </c>
      <c r="H304" s="171" t="s">
        <v>648</v>
      </c>
      <c r="I304" s="171" t="s">
        <v>4962</v>
      </c>
      <c r="J304" s="10" t="s">
        <v>167</v>
      </c>
      <c r="K304" s="171">
        <v>2268181</v>
      </c>
      <c r="L304" s="171" t="s">
        <v>4963</v>
      </c>
      <c r="M304" s="172">
        <v>45815.377083333333</v>
      </c>
      <c r="N304" s="172">
        <v>45817.512499999997</v>
      </c>
      <c r="O304" s="171" t="s">
        <v>3171</v>
      </c>
      <c r="P304" s="171" t="s">
        <v>3172</v>
      </c>
      <c r="Q304" s="171" t="s">
        <v>177</v>
      </c>
      <c r="R304" s="72" t="s">
        <v>4964</v>
      </c>
      <c r="S304" s="178" t="s">
        <v>3174</v>
      </c>
      <c r="T304" s="187" t="s">
        <v>3190</v>
      </c>
      <c r="U304" s="187" t="s">
        <v>3252</v>
      </c>
      <c r="V304" s="187" t="s">
        <v>3192</v>
      </c>
      <c r="W304" s="187" t="s">
        <v>3215</v>
      </c>
      <c r="X304" s="187" t="s">
        <v>3253</v>
      </c>
      <c r="Y304" s="187">
        <v>0</v>
      </c>
      <c r="Z304" s="187">
        <v>0</v>
      </c>
      <c r="AA304" s="187">
        <v>0</v>
      </c>
      <c r="AB304" s="200">
        <v>0</v>
      </c>
      <c r="AC304" s="72" t="s">
        <v>4965</v>
      </c>
      <c r="AD304" s="72" t="s">
        <v>4966</v>
      </c>
      <c r="AE304" s="72" t="s">
        <v>4967</v>
      </c>
      <c r="AF304" s="171" t="s">
        <v>28</v>
      </c>
      <c r="AG304" s="171" t="s">
        <v>189</v>
      </c>
      <c r="AH304" s="171">
        <v>1</v>
      </c>
      <c r="AI304" s="171">
        <v>0</v>
      </c>
      <c r="AJ304" s="72" t="s">
        <v>3303</v>
      </c>
      <c r="AK304" s="97">
        <f>IF(Q304="SOPORTE_TELEFÓNICO",'BASE LIQUIDACION REDEBAN 2025'!$B$19,IF(Q304="ENVÍO",'BASE LIQUIDACION REDEBAN 2025'!$C$2,IF(AF304="TIPO I",'BASE LIQUIDACION REDEBAN 2025'!$C$2,IF(AF304="TIPO II",'BASE LIQUIDACION REDEBAN 2025'!$C$3,IF(AF304="TIPO III",'BASE LIQUIDACION REDEBAN 2025'!$C$4,IF(AF304="TIPO IV",'BASE LIQUIDACION REDEBAN 2025'!$C$5,IF(AG304="AEREO",'BASE LIQUIDACION REDEBAN 2025'!$B$6,'BASE LIQUIDACION REDEBAN 2025'!$C$5)))))))</f>
        <v>144967.87232000002</v>
      </c>
      <c r="AL304" s="97">
        <f>IF(OR(Q304="SOPORTE_TELEFÓNICO",Q304="ENVÍO"),0,IF(AF304="TIPO I",'BASE LIQUIDACION REDEBAN 2025'!$B$10,IF(AF304="TIPO II",'BASE LIQUIDACION REDEBAN 2025'!$B$11,IF(AF304="TIPO III",'BASE LIQUIDACION REDEBAN 2025'!$B$12,'BASE LIQUIDACION REDEBAN 2025'!$B$13))))</f>
        <v>140395.6348884</v>
      </c>
      <c r="AM304" s="97">
        <f t="shared" si="4"/>
        <v>144967.87232000002</v>
      </c>
    </row>
    <row r="305" spans="1:39" s="85" customFormat="1" ht="13.15">
      <c r="A305" s="171" t="s">
        <v>90</v>
      </c>
      <c r="B305" s="10" t="str">
        <f>VLOOKUP(A305,'CENTRO DE COSTOS'!A:D,4,FALSE)</f>
        <v>JUAN SEBASTIÁN RÍOS CASTRILLÓN</v>
      </c>
      <c r="C305" s="10" t="str">
        <f>VLOOKUP(A305,'CENTRO DE COSTOS'!A:D,2,FALSE)</f>
        <v>0004-0005</v>
      </c>
      <c r="D305" s="171">
        <v>5376</v>
      </c>
      <c r="E305" s="171">
        <v>2267559</v>
      </c>
      <c r="F305" s="171">
        <v>43455</v>
      </c>
      <c r="G305" s="171" t="s">
        <v>290</v>
      </c>
      <c r="H305" s="171" t="s">
        <v>4968</v>
      </c>
      <c r="I305" s="171" t="s">
        <v>4969</v>
      </c>
      <c r="J305" s="10" t="s">
        <v>167</v>
      </c>
      <c r="K305" s="171">
        <v>2267559</v>
      </c>
      <c r="L305" s="171" t="s">
        <v>4970</v>
      </c>
      <c r="M305" s="172">
        <v>45815.333333333336</v>
      </c>
      <c r="N305" s="172">
        <v>45817.518055555556</v>
      </c>
      <c r="O305" s="171" t="s">
        <v>3171</v>
      </c>
      <c r="P305" s="171" t="s">
        <v>3172</v>
      </c>
      <c r="Q305" s="171" t="s">
        <v>177</v>
      </c>
      <c r="R305" s="72" t="s">
        <v>4971</v>
      </c>
      <c r="S305" s="178" t="s">
        <v>3174</v>
      </c>
      <c r="T305" s="187" t="s">
        <v>3190</v>
      </c>
      <c r="U305" s="187" t="s">
        <v>3191</v>
      </c>
      <c r="V305" s="187" t="s">
        <v>3192</v>
      </c>
      <c r="W305" s="187" t="s">
        <v>3215</v>
      </c>
      <c r="X305" s="187" t="s">
        <v>3489</v>
      </c>
      <c r="Y305" s="187">
        <v>0</v>
      </c>
      <c r="Z305" s="187">
        <v>0</v>
      </c>
      <c r="AA305" s="187">
        <v>0</v>
      </c>
      <c r="AB305" s="200">
        <v>0</v>
      </c>
      <c r="AC305" s="72" t="s">
        <v>4972</v>
      </c>
      <c r="AD305" s="72" t="s">
        <v>4973</v>
      </c>
      <c r="AE305" s="72" t="s">
        <v>4974</v>
      </c>
      <c r="AF305" s="171" t="s">
        <v>28</v>
      </c>
      <c r="AG305" s="171" t="s">
        <v>189</v>
      </c>
      <c r="AH305" s="171">
        <v>1</v>
      </c>
      <c r="AI305" s="171">
        <v>0</v>
      </c>
      <c r="AJ305" s="72" t="s">
        <v>419</v>
      </c>
      <c r="AK305" s="97">
        <f>IF(Q305="SOPORTE_TELEFÓNICO",'BASE LIQUIDACION REDEBAN 2025'!$B$19,IF(Q305="ENVÍO",'BASE LIQUIDACION REDEBAN 2025'!$C$2,IF(AF305="TIPO I",'BASE LIQUIDACION REDEBAN 2025'!$C$2,IF(AF305="TIPO II",'BASE LIQUIDACION REDEBAN 2025'!$C$3,IF(AF305="TIPO III",'BASE LIQUIDACION REDEBAN 2025'!$C$4,IF(AF305="TIPO IV",'BASE LIQUIDACION REDEBAN 2025'!$C$5,IF(AG305="AEREO",'BASE LIQUIDACION REDEBAN 2025'!$B$6,'BASE LIQUIDACION REDEBAN 2025'!$C$5)))))))</f>
        <v>144967.87232000002</v>
      </c>
      <c r="AL305" s="97">
        <f>IF(OR(Q305="SOPORTE_TELEFÓNICO",Q305="ENVÍO"),0,IF(AF305="TIPO I",'BASE LIQUIDACION REDEBAN 2025'!$B$10,IF(AF305="TIPO II",'BASE LIQUIDACION REDEBAN 2025'!$B$11,IF(AF305="TIPO III",'BASE LIQUIDACION REDEBAN 2025'!$B$12,'BASE LIQUIDACION REDEBAN 2025'!$B$13))))</f>
        <v>140395.6348884</v>
      </c>
      <c r="AM305" s="97">
        <f t="shared" si="4"/>
        <v>144967.87232000002</v>
      </c>
    </row>
    <row r="306" spans="1:39" s="85" customFormat="1" ht="13.15">
      <c r="A306" s="171" t="s">
        <v>76</v>
      </c>
      <c r="B306" s="10" t="str">
        <f>VLOOKUP(A306,'CENTRO DE COSTOS'!A:D,4,FALSE)</f>
        <v>DIEGO FERNANDO HENAO CARDONA</v>
      </c>
      <c r="C306" s="10" t="str">
        <f>VLOOKUP(A306,'CENTRO DE COSTOS'!A:D,2,FALSE)</f>
        <v>0004-0003</v>
      </c>
      <c r="D306" s="171">
        <v>76890</v>
      </c>
      <c r="E306" s="171">
        <v>2268182</v>
      </c>
      <c r="F306" s="171">
        <v>76926</v>
      </c>
      <c r="G306" s="171" t="s">
        <v>230</v>
      </c>
      <c r="H306" s="171" t="s">
        <v>4975</v>
      </c>
      <c r="I306" s="171" t="s">
        <v>4976</v>
      </c>
      <c r="J306" s="10" t="s">
        <v>167</v>
      </c>
      <c r="K306" s="171">
        <v>2268182</v>
      </c>
      <c r="L306" s="171" t="s">
        <v>4977</v>
      </c>
      <c r="M306" s="172">
        <v>45815.37777777778</v>
      </c>
      <c r="N306" s="172">
        <v>45817.520833333336</v>
      </c>
      <c r="O306" s="171" t="s">
        <v>3171</v>
      </c>
      <c r="P306" s="171" t="s">
        <v>3172</v>
      </c>
      <c r="Q306" s="171" t="s">
        <v>177</v>
      </c>
      <c r="R306" s="72" t="s">
        <v>4978</v>
      </c>
      <c r="S306" s="178" t="s">
        <v>3174</v>
      </c>
      <c r="T306" s="187" t="s">
        <v>3175</v>
      </c>
      <c r="U306" s="187" t="s">
        <v>3260</v>
      </c>
      <c r="V306" s="187" t="s">
        <v>3261</v>
      </c>
      <c r="W306" s="187" t="s">
        <v>3185</v>
      </c>
      <c r="X306" s="187">
        <v>0</v>
      </c>
      <c r="Y306" s="187">
        <v>0</v>
      </c>
      <c r="Z306" s="187">
        <v>0</v>
      </c>
      <c r="AA306" s="187">
        <v>0</v>
      </c>
      <c r="AB306" s="200">
        <v>0</v>
      </c>
      <c r="AC306" s="72" t="s">
        <v>4979</v>
      </c>
      <c r="AD306" s="72">
        <v>0</v>
      </c>
      <c r="AE306" s="72">
        <v>0</v>
      </c>
      <c r="AF306" s="171" t="s">
        <v>28</v>
      </c>
      <c r="AG306" s="171" t="s">
        <v>189</v>
      </c>
      <c r="AH306" s="171">
        <v>1</v>
      </c>
      <c r="AI306" s="171">
        <v>0</v>
      </c>
      <c r="AJ306" s="72" t="s">
        <v>2428</v>
      </c>
      <c r="AK306" s="97">
        <f>IF(Q306="SOPORTE_TELEFÓNICO",'BASE LIQUIDACION REDEBAN 2025'!$B$19,IF(Q306="ENVÍO",'BASE LIQUIDACION REDEBAN 2025'!$C$2,IF(AF306="TIPO I",'BASE LIQUIDACION REDEBAN 2025'!$C$2,IF(AF306="TIPO II",'BASE LIQUIDACION REDEBAN 2025'!$C$3,IF(AF306="TIPO III",'BASE LIQUIDACION REDEBAN 2025'!$C$4,IF(AF306="TIPO IV",'BASE LIQUIDACION REDEBAN 2025'!$C$5,IF(AG306="AEREO",'BASE LIQUIDACION REDEBAN 2025'!$B$6,'BASE LIQUIDACION REDEBAN 2025'!$C$5)))))))</f>
        <v>144967.87232000002</v>
      </c>
      <c r="AL306" s="97">
        <f>IF(OR(Q306="SOPORTE_TELEFÓNICO",Q306="ENVÍO"),0,IF(AF306="TIPO I",'BASE LIQUIDACION REDEBAN 2025'!$B$10,IF(AF306="TIPO II",'BASE LIQUIDACION REDEBAN 2025'!$B$11,IF(AF306="TIPO III",'BASE LIQUIDACION REDEBAN 2025'!$B$12,'BASE LIQUIDACION REDEBAN 2025'!$B$13))))</f>
        <v>140395.6348884</v>
      </c>
      <c r="AM306" s="97">
        <f t="shared" si="4"/>
        <v>144967.87232000002</v>
      </c>
    </row>
    <row r="307" spans="1:39" s="85" customFormat="1" ht="13.15">
      <c r="A307" s="171" t="s">
        <v>90</v>
      </c>
      <c r="B307" s="10" t="str">
        <f>VLOOKUP(A307,'CENTRO DE COSTOS'!A:D,4,FALSE)</f>
        <v>JUAN SEBASTIÁN RÍOS CASTRILLÓN</v>
      </c>
      <c r="C307" s="10" t="str">
        <f>VLOOKUP(A307,'CENTRO DE COSTOS'!A:D,2,FALSE)</f>
        <v>0004-0005</v>
      </c>
      <c r="D307" s="171">
        <v>5129</v>
      </c>
      <c r="E307" s="171">
        <v>2268485</v>
      </c>
      <c r="F307" s="171">
        <v>24595</v>
      </c>
      <c r="G307" s="171" t="s">
        <v>290</v>
      </c>
      <c r="H307" s="171" t="s">
        <v>827</v>
      </c>
      <c r="I307" s="171" t="s">
        <v>4980</v>
      </c>
      <c r="J307" s="10" t="s">
        <v>167</v>
      </c>
      <c r="K307" s="171">
        <v>2268485</v>
      </c>
      <c r="L307" s="171" t="s">
        <v>4981</v>
      </c>
      <c r="M307" s="172">
        <v>45815.441666666666</v>
      </c>
      <c r="N307" s="172">
        <v>45817.524305555555</v>
      </c>
      <c r="O307" s="171" t="s">
        <v>3171</v>
      </c>
      <c r="P307" s="171" t="s">
        <v>3172</v>
      </c>
      <c r="Q307" s="171" t="s">
        <v>177</v>
      </c>
      <c r="R307" s="72" t="s">
        <v>4982</v>
      </c>
      <c r="S307" s="178" t="s">
        <v>3174</v>
      </c>
      <c r="T307" s="187" t="s">
        <v>3190</v>
      </c>
      <c r="U307" s="187" t="s">
        <v>3660</v>
      </c>
      <c r="V307" s="187" t="s">
        <v>3252</v>
      </c>
      <c r="W307" s="187" t="s">
        <v>3215</v>
      </c>
      <c r="X307" s="187">
        <v>0</v>
      </c>
      <c r="Y307" s="187">
        <v>0</v>
      </c>
      <c r="Z307" s="187" t="s">
        <v>3268</v>
      </c>
      <c r="AA307" s="187">
        <v>0</v>
      </c>
      <c r="AB307" s="200">
        <v>0</v>
      </c>
      <c r="AC307" s="72" t="s">
        <v>4983</v>
      </c>
      <c r="AD307" s="72" t="s">
        <v>4984</v>
      </c>
      <c r="AE307" s="72" t="s">
        <v>4985</v>
      </c>
      <c r="AF307" s="171" t="s">
        <v>25</v>
      </c>
      <c r="AG307" s="171" t="s">
        <v>189</v>
      </c>
      <c r="AH307" s="171">
        <v>2</v>
      </c>
      <c r="AI307" s="171">
        <v>0</v>
      </c>
      <c r="AJ307" s="72" t="s">
        <v>3341</v>
      </c>
      <c r="AK307" s="97">
        <f>IF(Q307="SOPORTE_TELEFÓNICO",'BASE LIQUIDACION REDEBAN 2025'!$B$19,IF(Q307="ENVÍO",'BASE LIQUIDACION REDEBAN 2025'!$C$2,IF(AF307="TIPO I",'BASE LIQUIDACION REDEBAN 2025'!$C$2,IF(AF307="TIPO II",'BASE LIQUIDACION REDEBAN 2025'!$C$3,IF(AF307="TIPO III",'BASE LIQUIDACION REDEBAN 2025'!$C$4,IF(AF307="TIPO IV",'BASE LIQUIDACION REDEBAN 2025'!$C$5,IF(AG307="AEREO",'BASE LIQUIDACION REDEBAN 2025'!$B$6,'BASE LIQUIDACION REDEBAN 2025'!$C$5)))))))</f>
        <v>65960.072302</v>
      </c>
      <c r="AL307" s="97">
        <f>IF(OR(Q307="SOPORTE_TELEFÓNICO",Q307="ENVÍO"),0,IF(AF307="TIPO I",'BASE LIQUIDACION REDEBAN 2025'!$B$10,IF(AF307="TIPO II",'BASE LIQUIDACION REDEBAN 2025'!$B$11,IF(AF307="TIPO III",'BASE LIQUIDACION REDEBAN 2025'!$B$12,'BASE LIQUIDACION REDEBAN 2025'!$B$13))))</f>
        <v>75096.394270399993</v>
      </c>
      <c r="AM307" s="97">
        <f t="shared" si="4"/>
        <v>131920.144604</v>
      </c>
    </row>
    <row r="308" spans="1:39" s="85" customFormat="1" ht="13.15">
      <c r="A308" s="171" t="s">
        <v>93</v>
      </c>
      <c r="B308" s="10" t="str">
        <f>VLOOKUP(A308,'CENTRO DE COSTOS'!A:D,4,FALSE)</f>
        <v>DIEGO FERNANDO HENAO CARDONA</v>
      </c>
      <c r="C308" s="10" t="str">
        <f>VLOOKUP(A308,'CENTRO DE COSTOS'!A:D,2,FALSE)</f>
        <v>0004-0003</v>
      </c>
      <c r="D308" s="171">
        <v>52685</v>
      </c>
      <c r="E308" s="171">
        <v>2268789</v>
      </c>
      <c r="F308" s="171">
        <v>79127</v>
      </c>
      <c r="G308" s="171" t="s">
        <v>162</v>
      </c>
      <c r="H308" s="171" t="s">
        <v>4986</v>
      </c>
      <c r="I308" s="171" t="s">
        <v>4987</v>
      </c>
      <c r="J308" s="10" t="s">
        <v>167</v>
      </c>
      <c r="K308" s="171">
        <v>2268789</v>
      </c>
      <c r="L308" s="171" t="s">
        <v>4988</v>
      </c>
      <c r="M308" s="172">
        <v>45815.700694444444</v>
      </c>
      <c r="N308" s="172">
        <v>45817.527083333334</v>
      </c>
      <c r="O308" s="171" t="s">
        <v>3171</v>
      </c>
      <c r="P308" s="171" t="s">
        <v>3172</v>
      </c>
      <c r="Q308" s="171" t="s">
        <v>177</v>
      </c>
      <c r="R308" s="72" t="s">
        <v>4989</v>
      </c>
      <c r="S308" s="178" t="s">
        <v>3174</v>
      </c>
      <c r="T308" s="187" t="s">
        <v>3190</v>
      </c>
      <c r="U308" s="187" t="s">
        <v>3191</v>
      </c>
      <c r="V308" s="187" t="s">
        <v>3235</v>
      </c>
      <c r="W308" s="187" t="s">
        <v>3185</v>
      </c>
      <c r="X308" s="187">
        <v>0</v>
      </c>
      <c r="Y308" s="187">
        <v>0</v>
      </c>
      <c r="Z308" s="187">
        <v>0</v>
      </c>
      <c r="AA308" s="187">
        <v>0</v>
      </c>
      <c r="AB308" s="200">
        <v>0</v>
      </c>
      <c r="AC308" s="72" t="s">
        <v>4990</v>
      </c>
      <c r="AD308" s="72">
        <v>0</v>
      </c>
      <c r="AE308" s="72">
        <v>0</v>
      </c>
      <c r="AF308" s="171" t="s">
        <v>28</v>
      </c>
      <c r="AG308" s="171" t="s">
        <v>189</v>
      </c>
      <c r="AH308" s="171">
        <v>1</v>
      </c>
      <c r="AI308" s="171">
        <v>0</v>
      </c>
      <c r="AJ308" s="72" t="s">
        <v>740</v>
      </c>
      <c r="AK308" s="97">
        <f>IF(Q308="SOPORTE_TELEFÓNICO",'BASE LIQUIDACION REDEBAN 2025'!$B$19,IF(Q308="ENVÍO",'BASE LIQUIDACION REDEBAN 2025'!$C$2,IF(AF308="TIPO I",'BASE LIQUIDACION REDEBAN 2025'!$C$2,IF(AF308="TIPO II",'BASE LIQUIDACION REDEBAN 2025'!$C$3,IF(AF308="TIPO III",'BASE LIQUIDACION REDEBAN 2025'!$C$4,IF(AF308="TIPO IV",'BASE LIQUIDACION REDEBAN 2025'!$C$5,IF(AG308="AEREO",'BASE LIQUIDACION REDEBAN 2025'!$B$6,'BASE LIQUIDACION REDEBAN 2025'!$C$5)))))))</f>
        <v>144967.87232000002</v>
      </c>
      <c r="AL308" s="97">
        <f>IF(OR(Q308="SOPORTE_TELEFÓNICO",Q308="ENVÍO"),0,IF(AF308="TIPO I",'BASE LIQUIDACION REDEBAN 2025'!$B$10,IF(AF308="TIPO II",'BASE LIQUIDACION REDEBAN 2025'!$B$11,IF(AF308="TIPO III",'BASE LIQUIDACION REDEBAN 2025'!$B$12,'BASE LIQUIDACION REDEBAN 2025'!$B$13))))</f>
        <v>140395.6348884</v>
      </c>
      <c r="AM308" s="97">
        <f t="shared" si="4"/>
        <v>144967.87232000002</v>
      </c>
    </row>
    <row r="309" spans="1:39" s="85" customFormat="1" ht="13.15">
      <c r="A309" s="171" t="s">
        <v>90</v>
      </c>
      <c r="B309" s="10" t="str">
        <f>VLOOKUP(A309,'CENTRO DE COSTOS'!A:D,4,FALSE)</f>
        <v>JUAN SEBASTIÁN RÍOS CASTRILLÓN</v>
      </c>
      <c r="C309" s="10" t="str">
        <f>VLOOKUP(A309,'CENTRO DE COSTOS'!A:D,2,FALSE)</f>
        <v>0004-0005</v>
      </c>
      <c r="D309" s="171">
        <v>5001</v>
      </c>
      <c r="E309" s="171">
        <v>2269481</v>
      </c>
      <c r="F309" s="171">
        <v>73717</v>
      </c>
      <c r="G309" s="171" t="s">
        <v>290</v>
      </c>
      <c r="H309" s="171" t="s">
        <v>90</v>
      </c>
      <c r="I309" s="171" t="s">
        <v>4991</v>
      </c>
      <c r="J309" s="10" t="s">
        <v>167</v>
      </c>
      <c r="K309" s="171">
        <v>2269481</v>
      </c>
      <c r="L309" s="171" t="s">
        <v>4992</v>
      </c>
      <c r="M309" s="172">
        <v>45816.59097222222</v>
      </c>
      <c r="N309" s="172">
        <v>45817.530555555553</v>
      </c>
      <c r="O309" s="171" t="s">
        <v>3171</v>
      </c>
      <c r="P309" s="171" t="s">
        <v>3172</v>
      </c>
      <c r="Q309" s="171" t="s">
        <v>177</v>
      </c>
      <c r="R309" s="72" t="s">
        <v>4993</v>
      </c>
      <c r="S309" s="178" t="s">
        <v>3174</v>
      </c>
      <c r="T309" s="187" t="s">
        <v>3190</v>
      </c>
      <c r="U309" s="187" t="s">
        <v>3191</v>
      </c>
      <c r="V309" s="187" t="s">
        <v>3192</v>
      </c>
      <c r="W309" s="187" t="s">
        <v>3215</v>
      </c>
      <c r="X309" s="187" t="s">
        <v>3489</v>
      </c>
      <c r="Y309" s="187">
        <v>0</v>
      </c>
      <c r="Z309" s="187">
        <v>0</v>
      </c>
      <c r="AA309" s="187">
        <v>0</v>
      </c>
      <c r="AB309" s="200">
        <v>0</v>
      </c>
      <c r="AC309" s="72" t="s">
        <v>4994</v>
      </c>
      <c r="AD309" s="72" t="s">
        <v>4995</v>
      </c>
      <c r="AE309" s="72" t="s">
        <v>4996</v>
      </c>
      <c r="AF309" s="171" t="s">
        <v>25</v>
      </c>
      <c r="AG309" s="171" t="s">
        <v>189</v>
      </c>
      <c r="AH309" s="171">
        <v>1</v>
      </c>
      <c r="AI309" s="171">
        <v>0</v>
      </c>
      <c r="AJ309" s="72" t="s">
        <v>818</v>
      </c>
      <c r="AK309" s="97">
        <f>IF(Q309="SOPORTE_TELEFÓNICO",'BASE LIQUIDACION REDEBAN 2025'!$B$19,IF(Q309="ENVÍO",'BASE LIQUIDACION REDEBAN 2025'!$C$2,IF(AF309="TIPO I",'BASE LIQUIDACION REDEBAN 2025'!$C$2,IF(AF309="TIPO II",'BASE LIQUIDACION REDEBAN 2025'!$C$3,IF(AF309="TIPO III",'BASE LIQUIDACION REDEBAN 2025'!$C$4,IF(AF309="TIPO IV",'BASE LIQUIDACION REDEBAN 2025'!$C$5,IF(AG309="AEREO",'BASE LIQUIDACION REDEBAN 2025'!$B$6,'BASE LIQUIDACION REDEBAN 2025'!$C$5)))))))</f>
        <v>65960.072302</v>
      </c>
      <c r="AL309" s="97">
        <f>IF(OR(Q309="SOPORTE_TELEFÓNICO",Q309="ENVÍO"),0,IF(AF309="TIPO I",'BASE LIQUIDACION REDEBAN 2025'!$B$10,IF(AF309="TIPO II",'BASE LIQUIDACION REDEBAN 2025'!$B$11,IF(AF309="TIPO III",'BASE LIQUIDACION REDEBAN 2025'!$B$12,'BASE LIQUIDACION REDEBAN 2025'!$B$13))))</f>
        <v>75096.394270399993</v>
      </c>
      <c r="AM309" s="97">
        <f t="shared" si="4"/>
        <v>65960.072302</v>
      </c>
    </row>
    <row r="310" spans="1:39" s="85" customFormat="1" ht="13.15">
      <c r="A310" s="171" t="s">
        <v>91</v>
      </c>
      <c r="B310" s="10" t="str">
        <f>VLOOKUP(A310,'CENTRO DE COSTOS'!A:D,4,FALSE)</f>
        <v>JOSE MAURICIO HERNANDEZ ROJAS</v>
      </c>
      <c r="C310" s="10" t="str">
        <f>VLOOKUP(A310,'CENTRO DE COSTOS'!A:D,2,FALSE)</f>
        <v>0004-0001</v>
      </c>
      <c r="D310" s="171">
        <v>5154</v>
      </c>
      <c r="E310" s="171">
        <v>2261795</v>
      </c>
      <c r="F310" s="171">
        <v>79206</v>
      </c>
      <c r="G310" s="171" t="s">
        <v>290</v>
      </c>
      <c r="H310" s="171" t="s">
        <v>1103</v>
      </c>
      <c r="I310" s="171" t="s">
        <v>4997</v>
      </c>
      <c r="J310" s="10" t="s">
        <v>167</v>
      </c>
      <c r="K310" s="171">
        <v>2261795</v>
      </c>
      <c r="L310" s="171" t="s">
        <v>4998</v>
      </c>
      <c r="M310" s="172">
        <v>45813.70208333333</v>
      </c>
      <c r="N310" s="172">
        <v>45817.538194444445</v>
      </c>
      <c r="O310" s="171" t="s">
        <v>3171</v>
      </c>
      <c r="P310" s="171" t="s">
        <v>3172</v>
      </c>
      <c r="Q310" s="171" t="s">
        <v>177</v>
      </c>
      <c r="R310" s="72" t="s">
        <v>4999</v>
      </c>
      <c r="S310" s="178" t="s">
        <v>3174</v>
      </c>
      <c r="T310" s="187" t="s">
        <v>3190</v>
      </c>
      <c r="U310" s="187" t="s">
        <v>3276</v>
      </c>
      <c r="V310" s="187" t="s">
        <v>3277</v>
      </c>
      <c r="W310" s="187" t="s">
        <v>3215</v>
      </c>
      <c r="X310" s="187">
        <v>0</v>
      </c>
      <c r="Y310" s="187">
        <v>0</v>
      </c>
      <c r="Z310" s="187" t="s">
        <v>3482</v>
      </c>
      <c r="AA310" s="187">
        <v>0</v>
      </c>
      <c r="AB310" s="200" t="s">
        <v>3278</v>
      </c>
      <c r="AC310" s="72" t="s">
        <v>5000</v>
      </c>
      <c r="AD310" s="72" t="s">
        <v>4256</v>
      </c>
      <c r="AE310" s="72" t="s">
        <v>4891</v>
      </c>
      <c r="AF310" s="171" t="s">
        <v>28</v>
      </c>
      <c r="AG310" s="171" t="s">
        <v>189</v>
      </c>
      <c r="AH310" s="171">
        <v>1</v>
      </c>
      <c r="AI310" s="171">
        <v>0</v>
      </c>
      <c r="AJ310" s="72" t="s">
        <v>616</v>
      </c>
      <c r="AK310" s="97">
        <f>IF(Q310="SOPORTE_TELEFÓNICO",'BASE LIQUIDACION REDEBAN 2025'!$B$19,IF(Q310="ENVÍO",'BASE LIQUIDACION REDEBAN 2025'!$C$2,IF(AF310="TIPO I",'BASE LIQUIDACION REDEBAN 2025'!$C$2,IF(AF310="TIPO II",'BASE LIQUIDACION REDEBAN 2025'!$C$3,IF(AF310="TIPO III",'BASE LIQUIDACION REDEBAN 2025'!$C$4,IF(AF310="TIPO IV",'BASE LIQUIDACION REDEBAN 2025'!$C$5,IF(AG310="AEREO",'BASE LIQUIDACION REDEBAN 2025'!$B$6,'BASE LIQUIDACION REDEBAN 2025'!$C$5)))))))</f>
        <v>144967.87232000002</v>
      </c>
      <c r="AL310" s="97">
        <f>IF(OR(Q310="SOPORTE_TELEFÓNICO",Q310="ENVÍO"),0,IF(AF310="TIPO I",'BASE LIQUIDACION REDEBAN 2025'!$B$10,IF(AF310="TIPO II",'BASE LIQUIDACION REDEBAN 2025'!$B$11,IF(AF310="TIPO III",'BASE LIQUIDACION REDEBAN 2025'!$B$12,'BASE LIQUIDACION REDEBAN 2025'!$B$13))))</f>
        <v>140395.6348884</v>
      </c>
      <c r="AM310" s="97">
        <f t="shared" si="4"/>
        <v>144967.87232000002</v>
      </c>
    </row>
    <row r="311" spans="1:39" s="85" customFormat="1" ht="13.15">
      <c r="A311" s="171" t="s">
        <v>72</v>
      </c>
      <c r="B311" s="10" t="str">
        <f>VLOOKUP(A311,'CENTRO DE COSTOS'!A:D,4,FALSE)</f>
        <v>MIGUEL JULIÁN HERNÁNDEZ GUARÍN</v>
      </c>
      <c r="C311" s="10" t="str">
        <f>VLOOKUP(A311,'CENTRO DE COSTOS'!A:D,2,FALSE)</f>
        <v>0004-0008</v>
      </c>
      <c r="D311" s="171">
        <v>68547</v>
      </c>
      <c r="E311" s="171">
        <v>2268466</v>
      </c>
      <c r="F311" s="171">
        <v>37247</v>
      </c>
      <c r="G311" s="171" t="s">
        <v>180</v>
      </c>
      <c r="H311" s="171" t="s">
        <v>3280</v>
      </c>
      <c r="I311" s="171" t="s">
        <v>5001</v>
      </c>
      <c r="J311" s="10" t="s">
        <v>167</v>
      </c>
      <c r="K311" s="171">
        <v>2268466</v>
      </c>
      <c r="L311" s="171" t="s">
        <v>5002</v>
      </c>
      <c r="M311" s="172">
        <v>45815.429861111108</v>
      </c>
      <c r="N311" s="172">
        <v>45817.543749999997</v>
      </c>
      <c r="O311" s="171" t="s">
        <v>3171</v>
      </c>
      <c r="P311" s="171" t="s">
        <v>3172</v>
      </c>
      <c r="Q311" s="171" t="s">
        <v>177</v>
      </c>
      <c r="R311" s="72" t="s">
        <v>5003</v>
      </c>
      <c r="S311" s="178" t="s">
        <v>3174</v>
      </c>
      <c r="T311" s="187" t="s">
        <v>3190</v>
      </c>
      <c r="U311" s="187" t="s">
        <v>3357</v>
      </c>
      <c r="V311" s="187" t="s">
        <v>3192</v>
      </c>
      <c r="W311" s="187" t="s">
        <v>3215</v>
      </c>
      <c r="X311" s="187" t="s">
        <v>3503</v>
      </c>
      <c r="Y311" s="187">
        <v>0</v>
      </c>
      <c r="Z311" s="187">
        <v>0</v>
      </c>
      <c r="AA311" s="187">
        <v>0</v>
      </c>
      <c r="AB311" s="200">
        <v>0</v>
      </c>
      <c r="AC311" s="72" t="s">
        <v>5004</v>
      </c>
      <c r="AD311" s="72" t="s">
        <v>5005</v>
      </c>
      <c r="AE311" s="72" t="s">
        <v>5006</v>
      </c>
      <c r="AF311" s="171" t="s">
        <v>28</v>
      </c>
      <c r="AG311" s="171" t="s">
        <v>189</v>
      </c>
      <c r="AH311" s="171">
        <v>1</v>
      </c>
      <c r="AI311" s="171">
        <v>0</v>
      </c>
      <c r="AJ311" s="72" t="s">
        <v>1645</v>
      </c>
      <c r="AK311" s="97">
        <f>IF(Q311="SOPORTE_TELEFÓNICO",'BASE LIQUIDACION REDEBAN 2025'!$B$19,IF(Q311="ENVÍO",'BASE LIQUIDACION REDEBAN 2025'!$C$2,IF(AF311="TIPO I",'BASE LIQUIDACION REDEBAN 2025'!$C$2,IF(AF311="TIPO II",'BASE LIQUIDACION REDEBAN 2025'!$C$3,IF(AF311="TIPO III",'BASE LIQUIDACION REDEBAN 2025'!$C$4,IF(AF311="TIPO IV",'BASE LIQUIDACION REDEBAN 2025'!$C$5,IF(AG311="AEREO",'BASE LIQUIDACION REDEBAN 2025'!$B$6,'BASE LIQUIDACION REDEBAN 2025'!$C$5)))))))</f>
        <v>144967.87232000002</v>
      </c>
      <c r="AL311" s="97">
        <f>IF(OR(Q311="SOPORTE_TELEFÓNICO",Q311="ENVÍO"),0,IF(AF311="TIPO I",'BASE LIQUIDACION REDEBAN 2025'!$B$10,IF(AF311="TIPO II",'BASE LIQUIDACION REDEBAN 2025'!$B$11,IF(AF311="TIPO III",'BASE LIQUIDACION REDEBAN 2025'!$B$12,'BASE LIQUIDACION REDEBAN 2025'!$B$13))))</f>
        <v>140395.6348884</v>
      </c>
      <c r="AM311" s="97">
        <f t="shared" si="4"/>
        <v>144967.87232000002</v>
      </c>
    </row>
    <row r="312" spans="1:39" s="85" customFormat="1" ht="13.15">
      <c r="A312" s="171" t="s">
        <v>98</v>
      </c>
      <c r="B312" s="10" t="str">
        <f>VLOOKUP(A312,'CENTRO DE COSTOS'!A:D,4,FALSE)</f>
        <v>MIGUEL JULIÁN HERNÁNDEZ GUARÍN</v>
      </c>
      <c r="C312" s="10" t="str">
        <f>VLOOKUP(A312,'CENTRO DE COSTOS'!A:D,2,FALSE)</f>
        <v>0004-0008</v>
      </c>
      <c r="D312" s="171">
        <v>25183</v>
      </c>
      <c r="E312" s="171">
        <v>2269485</v>
      </c>
      <c r="F312" s="171">
        <v>23937</v>
      </c>
      <c r="G312" s="171" t="s">
        <v>298</v>
      </c>
      <c r="H312" s="171" t="s">
        <v>586</v>
      </c>
      <c r="I312" s="171" t="s">
        <v>5007</v>
      </c>
      <c r="J312" s="10" t="s">
        <v>167</v>
      </c>
      <c r="K312" s="171">
        <v>2269485</v>
      </c>
      <c r="L312" s="171" t="s">
        <v>5008</v>
      </c>
      <c r="M312" s="172">
        <v>45816.617372685185</v>
      </c>
      <c r="N312" s="172">
        <v>45817.548611111109</v>
      </c>
      <c r="O312" s="171" t="s">
        <v>3171</v>
      </c>
      <c r="P312" s="171" t="s">
        <v>3172</v>
      </c>
      <c r="Q312" s="171" t="s">
        <v>177</v>
      </c>
      <c r="R312" s="72" t="s">
        <v>5009</v>
      </c>
      <c r="S312" s="178" t="s">
        <v>3174</v>
      </c>
      <c r="T312" s="187" t="s">
        <v>3190</v>
      </c>
      <c r="U312" s="187" t="s">
        <v>3300</v>
      </c>
      <c r="V312" s="187" t="s">
        <v>3192</v>
      </c>
      <c r="W312" s="187" t="s">
        <v>3215</v>
      </c>
      <c r="X312" s="187" t="s">
        <v>3615</v>
      </c>
      <c r="Y312" s="187">
        <v>0</v>
      </c>
      <c r="Z312" s="187">
        <v>0</v>
      </c>
      <c r="AA312" s="187">
        <v>0</v>
      </c>
      <c r="AB312" s="200">
        <v>0</v>
      </c>
      <c r="AC312" s="72" t="s">
        <v>5010</v>
      </c>
      <c r="AD312" s="72" t="s">
        <v>5011</v>
      </c>
      <c r="AE312" s="72" t="s">
        <v>5012</v>
      </c>
      <c r="AF312" s="171" t="s">
        <v>28</v>
      </c>
      <c r="AG312" s="171" t="s">
        <v>189</v>
      </c>
      <c r="AH312" s="171">
        <v>1</v>
      </c>
      <c r="AI312" s="171">
        <v>0</v>
      </c>
      <c r="AJ312" s="72" t="s">
        <v>967</v>
      </c>
      <c r="AK312" s="97">
        <f>IF(Q312="SOPORTE_TELEFÓNICO",'BASE LIQUIDACION REDEBAN 2025'!$B$19,IF(Q312="ENVÍO",'BASE LIQUIDACION REDEBAN 2025'!$C$2,IF(AF312="TIPO I",'BASE LIQUIDACION REDEBAN 2025'!$C$2,IF(AF312="TIPO II",'BASE LIQUIDACION REDEBAN 2025'!$C$3,IF(AF312="TIPO III",'BASE LIQUIDACION REDEBAN 2025'!$C$4,IF(AF312="TIPO IV",'BASE LIQUIDACION REDEBAN 2025'!$C$5,IF(AG312="AEREO",'BASE LIQUIDACION REDEBAN 2025'!$B$6,'BASE LIQUIDACION REDEBAN 2025'!$C$5)))))))</f>
        <v>144967.87232000002</v>
      </c>
      <c r="AL312" s="97">
        <f>IF(OR(Q312="SOPORTE_TELEFÓNICO",Q312="ENVÍO"),0,IF(AF312="TIPO I",'BASE LIQUIDACION REDEBAN 2025'!$B$10,IF(AF312="TIPO II",'BASE LIQUIDACION REDEBAN 2025'!$B$11,IF(AF312="TIPO III",'BASE LIQUIDACION REDEBAN 2025'!$B$12,'BASE LIQUIDACION REDEBAN 2025'!$B$13))))</f>
        <v>140395.6348884</v>
      </c>
      <c r="AM312" s="97">
        <f t="shared" si="4"/>
        <v>144967.87232000002</v>
      </c>
    </row>
    <row r="313" spans="1:39" s="85" customFormat="1" ht="13.15">
      <c r="A313" s="171" t="s">
        <v>64</v>
      </c>
      <c r="B313" s="10" t="str">
        <f>VLOOKUP(A313,'CENTRO DE COSTOS'!A:D,4,FALSE)</f>
        <v>JOSE MAURICIO HERNANDEZ ROJAS</v>
      </c>
      <c r="C313" s="10" t="str">
        <f>VLOOKUP(A313,'CENTRO DE COSTOS'!A:D,2,FALSE)</f>
        <v>0004-0001</v>
      </c>
      <c r="D313" s="171">
        <v>8001</v>
      </c>
      <c r="E313" s="171">
        <v>2268636</v>
      </c>
      <c r="F313" s="171">
        <v>19792</v>
      </c>
      <c r="G313" s="171" t="s">
        <v>277</v>
      </c>
      <c r="H313" s="171" t="s">
        <v>64</v>
      </c>
      <c r="I313" s="171" t="s">
        <v>5013</v>
      </c>
      <c r="J313" s="10" t="s">
        <v>167</v>
      </c>
      <c r="K313" s="171">
        <v>2268636</v>
      </c>
      <c r="L313" s="171" t="s">
        <v>5014</v>
      </c>
      <c r="M313" s="172">
        <v>45815.480555555558</v>
      </c>
      <c r="N313" s="172">
        <v>45817.55972222222</v>
      </c>
      <c r="O313" s="171" t="s">
        <v>3171</v>
      </c>
      <c r="P313" s="171" t="s">
        <v>3172</v>
      </c>
      <c r="Q313" s="171" t="s">
        <v>177</v>
      </c>
      <c r="R313" s="72" t="s">
        <v>5015</v>
      </c>
      <c r="S313" s="178" t="s">
        <v>3174</v>
      </c>
      <c r="T313" s="187" t="s">
        <v>3190</v>
      </c>
      <c r="U313" s="187" t="s">
        <v>3197</v>
      </c>
      <c r="V313" s="187" t="s">
        <v>3424</v>
      </c>
      <c r="W313" s="187" t="s">
        <v>3215</v>
      </c>
      <c r="X313" s="187">
        <v>0</v>
      </c>
      <c r="Y313" s="187" t="s">
        <v>3425</v>
      </c>
      <c r="Z313" s="187">
        <v>0</v>
      </c>
      <c r="AA313" s="187">
        <v>0</v>
      </c>
      <c r="AB313" s="200">
        <v>0</v>
      </c>
      <c r="AC313" s="72" t="s">
        <v>5016</v>
      </c>
      <c r="AD313" s="72" t="s">
        <v>5017</v>
      </c>
      <c r="AE313" s="72" t="s">
        <v>5018</v>
      </c>
      <c r="AF313" s="171" t="s">
        <v>25</v>
      </c>
      <c r="AG313" s="171" t="s">
        <v>189</v>
      </c>
      <c r="AH313" s="171">
        <v>1</v>
      </c>
      <c r="AI313" s="171">
        <v>0</v>
      </c>
      <c r="AJ313" s="72" t="s">
        <v>2236</v>
      </c>
      <c r="AK313" s="97">
        <f>IF(Q313="SOPORTE_TELEFÓNICO",'BASE LIQUIDACION REDEBAN 2025'!$B$19,IF(Q313="ENVÍO",'BASE LIQUIDACION REDEBAN 2025'!$C$2,IF(AF313="TIPO I",'BASE LIQUIDACION REDEBAN 2025'!$C$2,IF(AF313="TIPO II",'BASE LIQUIDACION REDEBAN 2025'!$C$3,IF(AF313="TIPO III",'BASE LIQUIDACION REDEBAN 2025'!$C$4,IF(AF313="TIPO IV",'BASE LIQUIDACION REDEBAN 2025'!$C$5,IF(AG313="AEREO",'BASE LIQUIDACION REDEBAN 2025'!$B$6,'BASE LIQUIDACION REDEBAN 2025'!$C$5)))))))</f>
        <v>65960.072302</v>
      </c>
      <c r="AL313" s="97">
        <f>IF(OR(Q313="SOPORTE_TELEFÓNICO",Q313="ENVÍO"),0,IF(AF313="TIPO I",'BASE LIQUIDACION REDEBAN 2025'!$B$10,IF(AF313="TIPO II",'BASE LIQUIDACION REDEBAN 2025'!$B$11,IF(AF313="TIPO III",'BASE LIQUIDACION REDEBAN 2025'!$B$12,'BASE LIQUIDACION REDEBAN 2025'!$B$13))))</f>
        <v>75096.394270399993</v>
      </c>
      <c r="AM313" s="97">
        <f t="shared" si="4"/>
        <v>65960.072302</v>
      </c>
    </row>
    <row r="314" spans="1:39" s="85" customFormat="1" ht="13.15">
      <c r="A314" s="171" t="s">
        <v>76</v>
      </c>
      <c r="B314" s="10" t="str">
        <f>VLOOKUP(A314,'CENTRO DE COSTOS'!A:D,4,FALSE)</f>
        <v>DIEGO FERNANDO HENAO CARDONA</v>
      </c>
      <c r="C314" s="10" t="str">
        <f>VLOOKUP(A314,'CENTRO DE COSTOS'!A:D,2,FALSE)</f>
        <v>0004-0003</v>
      </c>
      <c r="D314" s="171">
        <v>76001</v>
      </c>
      <c r="E314" s="171">
        <v>2268573</v>
      </c>
      <c r="F314" s="171">
        <v>78452</v>
      </c>
      <c r="G314" s="171" t="s">
        <v>230</v>
      </c>
      <c r="H314" s="171" t="s">
        <v>76</v>
      </c>
      <c r="I314" s="171" t="s">
        <v>5019</v>
      </c>
      <c r="J314" s="10" t="s">
        <v>167</v>
      </c>
      <c r="K314" s="171">
        <v>2268573</v>
      </c>
      <c r="L314" s="171" t="s">
        <v>5020</v>
      </c>
      <c r="M314" s="172">
        <v>45815.555555555555</v>
      </c>
      <c r="N314" s="172">
        <v>45817.5625</v>
      </c>
      <c r="O314" s="171" t="s">
        <v>3171</v>
      </c>
      <c r="P314" s="171" t="s">
        <v>3172</v>
      </c>
      <c r="Q314" s="171" t="s">
        <v>177</v>
      </c>
      <c r="R314" s="72" t="s">
        <v>5021</v>
      </c>
      <c r="S314" s="178" t="s">
        <v>3174</v>
      </c>
      <c r="T314" s="187" t="s">
        <v>3190</v>
      </c>
      <c r="U314" s="187" t="s">
        <v>3202</v>
      </c>
      <c r="V314" s="187" t="s">
        <v>3203</v>
      </c>
      <c r="W314" s="187" t="s">
        <v>3185</v>
      </c>
      <c r="X314" s="187">
        <v>0</v>
      </c>
      <c r="Y314" s="187">
        <v>0</v>
      </c>
      <c r="Z314" s="187">
        <v>0</v>
      </c>
      <c r="AA314" s="187">
        <v>0</v>
      </c>
      <c r="AB314" s="200" t="s">
        <v>5022</v>
      </c>
      <c r="AC314" s="72" t="s">
        <v>5023</v>
      </c>
      <c r="AD314" s="72">
        <v>0</v>
      </c>
      <c r="AE314" s="72">
        <v>0</v>
      </c>
      <c r="AF314" s="171" t="s">
        <v>25</v>
      </c>
      <c r="AG314" s="171" t="s">
        <v>189</v>
      </c>
      <c r="AH314" s="171">
        <v>1</v>
      </c>
      <c r="AI314" s="171">
        <v>0</v>
      </c>
      <c r="AJ314" s="72" t="s">
        <v>171</v>
      </c>
      <c r="AK314" s="97">
        <f>IF(Q314="SOPORTE_TELEFÓNICO",'BASE LIQUIDACION REDEBAN 2025'!$B$19,IF(Q314="ENVÍO",'BASE LIQUIDACION REDEBAN 2025'!$C$2,IF(AF314="TIPO I",'BASE LIQUIDACION REDEBAN 2025'!$C$2,IF(AF314="TIPO II",'BASE LIQUIDACION REDEBAN 2025'!$C$3,IF(AF314="TIPO III",'BASE LIQUIDACION REDEBAN 2025'!$C$4,IF(AF314="TIPO IV",'BASE LIQUIDACION REDEBAN 2025'!$C$5,IF(AG314="AEREO",'BASE LIQUIDACION REDEBAN 2025'!$B$6,'BASE LIQUIDACION REDEBAN 2025'!$C$5)))))))</f>
        <v>65960.072302</v>
      </c>
      <c r="AL314" s="97">
        <f>IF(OR(Q314="SOPORTE_TELEFÓNICO",Q314="ENVÍO"),0,IF(AF314="TIPO I",'BASE LIQUIDACION REDEBAN 2025'!$B$10,IF(AF314="TIPO II",'BASE LIQUIDACION REDEBAN 2025'!$B$11,IF(AF314="TIPO III",'BASE LIQUIDACION REDEBAN 2025'!$B$12,'BASE LIQUIDACION REDEBAN 2025'!$B$13))))</f>
        <v>75096.394270399993</v>
      </c>
      <c r="AM314" s="97">
        <f t="shared" si="4"/>
        <v>65960.072302</v>
      </c>
    </row>
    <row r="315" spans="1:39" s="85" customFormat="1" ht="13.15">
      <c r="A315" s="171" t="s">
        <v>87</v>
      </c>
      <c r="B315" s="10" t="str">
        <f>VLOOKUP(A315,'CENTRO DE COSTOS'!A:D,4,FALSE)</f>
        <v>DIEGO FERNANDO HENAO CARDONA</v>
      </c>
      <c r="C315" s="10" t="str">
        <f>VLOOKUP(A315,'CENTRO DE COSTOS'!A:D,2,FALSE)</f>
        <v>0004-0002</v>
      </c>
      <c r="D315" s="171">
        <v>17001</v>
      </c>
      <c r="E315" s="171">
        <v>2272678</v>
      </c>
      <c r="F315" s="171">
        <v>57216</v>
      </c>
      <c r="G315" s="171" t="s">
        <v>827</v>
      </c>
      <c r="H315" s="171" t="s">
        <v>87</v>
      </c>
      <c r="I315" s="171" t="s">
        <v>5024</v>
      </c>
      <c r="J315" s="10" t="s">
        <v>167</v>
      </c>
      <c r="K315" s="171">
        <v>2272678</v>
      </c>
      <c r="L315" s="171" t="s">
        <v>5025</v>
      </c>
      <c r="M315" s="172">
        <v>45817.450555555559</v>
      </c>
      <c r="N315" s="172">
        <v>45817.565972222219</v>
      </c>
      <c r="O315" s="171" t="s">
        <v>3171</v>
      </c>
      <c r="P315" s="171" t="s">
        <v>3172</v>
      </c>
      <c r="Q315" s="171" t="s">
        <v>177</v>
      </c>
      <c r="R315" s="72" t="s">
        <v>5026</v>
      </c>
      <c r="S315" s="178" t="s">
        <v>3174</v>
      </c>
      <c r="T315" s="187" t="s">
        <v>3190</v>
      </c>
      <c r="U315" s="187" t="s">
        <v>3284</v>
      </c>
      <c r="V315" s="187" t="s">
        <v>3284</v>
      </c>
      <c r="W315" s="187" t="s">
        <v>3215</v>
      </c>
      <c r="X315" s="187" t="s">
        <v>3267</v>
      </c>
      <c r="Y315" s="187">
        <v>0</v>
      </c>
      <c r="Z315" s="187">
        <v>0</v>
      </c>
      <c r="AA315" s="187">
        <v>0</v>
      </c>
      <c r="AB315" s="200">
        <v>0</v>
      </c>
      <c r="AC315" s="72" t="s">
        <v>5027</v>
      </c>
      <c r="AD315" s="72" t="s">
        <v>5028</v>
      </c>
      <c r="AE315" s="72" t="s">
        <v>5029</v>
      </c>
      <c r="AF315" s="171" t="s">
        <v>25</v>
      </c>
      <c r="AG315" s="171" t="s">
        <v>189</v>
      </c>
      <c r="AH315" s="171">
        <v>1</v>
      </c>
      <c r="AI315" s="171">
        <v>0</v>
      </c>
      <c r="AJ315" s="72" t="s">
        <v>829</v>
      </c>
      <c r="AK315" s="97">
        <f>IF(Q315="SOPORTE_TELEFÓNICO",'BASE LIQUIDACION REDEBAN 2025'!$B$19,IF(Q315="ENVÍO",'BASE LIQUIDACION REDEBAN 2025'!$C$2,IF(AF315="TIPO I",'BASE LIQUIDACION REDEBAN 2025'!$C$2,IF(AF315="TIPO II",'BASE LIQUIDACION REDEBAN 2025'!$C$3,IF(AF315="TIPO III",'BASE LIQUIDACION REDEBAN 2025'!$C$4,IF(AF315="TIPO IV",'BASE LIQUIDACION REDEBAN 2025'!$C$5,IF(AG315="AEREO",'BASE LIQUIDACION REDEBAN 2025'!$B$6,'BASE LIQUIDACION REDEBAN 2025'!$C$5)))))))</f>
        <v>65960.072302</v>
      </c>
      <c r="AL315" s="97">
        <f>IF(OR(Q315="SOPORTE_TELEFÓNICO",Q315="ENVÍO"),0,IF(AF315="TIPO I",'BASE LIQUIDACION REDEBAN 2025'!$B$10,IF(AF315="TIPO II",'BASE LIQUIDACION REDEBAN 2025'!$B$11,IF(AF315="TIPO III",'BASE LIQUIDACION REDEBAN 2025'!$B$12,'BASE LIQUIDACION REDEBAN 2025'!$B$13))))</f>
        <v>75096.394270399993</v>
      </c>
      <c r="AM315" s="97">
        <f t="shared" si="4"/>
        <v>65960.072302</v>
      </c>
    </row>
    <row r="316" spans="1:39" s="85" customFormat="1" ht="13.15">
      <c r="A316" s="171" t="s">
        <v>90</v>
      </c>
      <c r="B316" s="10" t="str">
        <f>VLOOKUP(A316,'CENTRO DE COSTOS'!A:D,4,FALSE)</f>
        <v>JUAN SEBASTIÁN RÍOS CASTRILLÓN</v>
      </c>
      <c r="C316" s="10" t="str">
        <f>VLOOKUP(A316,'CENTRO DE COSTOS'!A:D,2,FALSE)</f>
        <v>0004-0005</v>
      </c>
      <c r="D316" s="171">
        <v>5079</v>
      </c>
      <c r="E316" s="171">
        <v>2273246</v>
      </c>
      <c r="F316" s="171">
        <v>57832</v>
      </c>
      <c r="G316" s="171" t="s">
        <v>290</v>
      </c>
      <c r="H316" s="171" t="s">
        <v>337</v>
      </c>
      <c r="I316" s="171" t="s">
        <v>5030</v>
      </c>
      <c r="J316" s="10" t="s">
        <v>167</v>
      </c>
      <c r="K316" s="171">
        <v>2273246</v>
      </c>
      <c r="L316" s="171" t="s">
        <v>5031</v>
      </c>
      <c r="M316" s="172">
        <v>45817.473611111112</v>
      </c>
      <c r="N316" s="172">
        <v>45817.568055555559</v>
      </c>
      <c r="O316" s="171" t="s">
        <v>3171</v>
      </c>
      <c r="P316" s="171" t="s">
        <v>3172</v>
      </c>
      <c r="Q316" s="171" t="s">
        <v>177</v>
      </c>
      <c r="R316" s="72" t="s">
        <v>5032</v>
      </c>
      <c r="S316" s="178" t="s">
        <v>3174</v>
      </c>
      <c r="T316" s="187" t="s">
        <v>3190</v>
      </c>
      <c r="U316" s="187" t="s">
        <v>3197</v>
      </c>
      <c r="V316" s="187" t="s">
        <v>3424</v>
      </c>
      <c r="W316" s="187" t="s">
        <v>3185</v>
      </c>
      <c r="X316" s="187">
        <v>0</v>
      </c>
      <c r="Y316" s="187">
        <v>0</v>
      </c>
      <c r="Z316" s="187">
        <v>0</v>
      </c>
      <c r="AA316" s="187">
        <v>0</v>
      </c>
      <c r="AB316" s="200" t="s">
        <v>5033</v>
      </c>
      <c r="AC316" s="72" t="s">
        <v>5034</v>
      </c>
      <c r="AD316" s="72">
        <v>0</v>
      </c>
      <c r="AE316" s="72">
        <v>0</v>
      </c>
      <c r="AF316" s="171" t="s">
        <v>28</v>
      </c>
      <c r="AG316" s="171" t="s">
        <v>189</v>
      </c>
      <c r="AH316" s="171">
        <v>1</v>
      </c>
      <c r="AI316" s="171">
        <v>0</v>
      </c>
      <c r="AJ316" s="72" t="s">
        <v>340</v>
      </c>
      <c r="AK316" s="97">
        <f>IF(Q316="SOPORTE_TELEFÓNICO",'BASE LIQUIDACION REDEBAN 2025'!$B$19,IF(Q316="ENVÍO",'BASE LIQUIDACION REDEBAN 2025'!$C$2,IF(AF316="TIPO I",'BASE LIQUIDACION REDEBAN 2025'!$C$2,IF(AF316="TIPO II",'BASE LIQUIDACION REDEBAN 2025'!$C$3,IF(AF316="TIPO III",'BASE LIQUIDACION REDEBAN 2025'!$C$4,IF(AF316="TIPO IV",'BASE LIQUIDACION REDEBAN 2025'!$C$5,IF(AG316="AEREO",'BASE LIQUIDACION REDEBAN 2025'!$B$6,'BASE LIQUIDACION REDEBAN 2025'!$C$5)))))))</f>
        <v>144967.87232000002</v>
      </c>
      <c r="AL316" s="97">
        <f>IF(OR(Q316="SOPORTE_TELEFÓNICO",Q316="ENVÍO"),0,IF(AF316="TIPO I",'BASE LIQUIDACION REDEBAN 2025'!$B$10,IF(AF316="TIPO II",'BASE LIQUIDACION REDEBAN 2025'!$B$11,IF(AF316="TIPO III",'BASE LIQUIDACION REDEBAN 2025'!$B$12,'BASE LIQUIDACION REDEBAN 2025'!$B$13))))</f>
        <v>140395.6348884</v>
      </c>
      <c r="AM316" s="97">
        <f t="shared" si="4"/>
        <v>144967.87232000002</v>
      </c>
    </row>
    <row r="317" spans="1:39" s="85" customFormat="1" ht="13.15">
      <c r="A317" s="171" t="s">
        <v>68</v>
      </c>
      <c r="B317" s="10" t="str">
        <f>VLOOKUP(A317,'CENTRO DE COSTOS'!A:D,4,FALSE)</f>
        <v>WILLIAM ASDRUBAL ROZO ROZO</v>
      </c>
      <c r="C317" s="10" t="str">
        <f>VLOOKUP(A317,'CENTRO DE COSTOS'!A:D,2,FALSE)</f>
        <v>0004-0004</v>
      </c>
      <c r="D317" s="171">
        <v>11001</v>
      </c>
      <c r="E317" s="171">
        <v>2271557</v>
      </c>
      <c r="F317" s="171">
        <v>59010</v>
      </c>
      <c r="G317" s="171" t="s">
        <v>298</v>
      </c>
      <c r="H317" s="171" t="s">
        <v>68</v>
      </c>
      <c r="I317" s="171" t="s">
        <v>5035</v>
      </c>
      <c r="J317" s="10" t="s">
        <v>167</v>
      </c>
      <c r="K317" s="171">
        <v>2271557</v>
      </c>
      <c r="L317" s="171" t="s">
        <v>5036</v>
      </c>
      <c r="M317" s="172">
        <v>45817.392361111109</v>
      </c>
      <c r="N317" s="172">
        <v>45817.572581018518</v>
      </c>
      <c r="O317" s="171" t="s">
        <v>3171</v>
      </c>
      <c r="P317" s="171" t="s">
        <v>3172</v>
      </c>
      <c r="Q317" s="171" t="s">
        <v>177</v>
      </c>
      <c r="R317" s="72" t="s">
        <v>5037</v>
      </c>
      <c r="S317" s="178" t="s">
        <v>3174</v>
      </c>
      <c r="T317" s="187" t="s">
        <v>3190</v>
      </c>
      <c r="U317" s="187" t="s">
        <v>3176</v>
      </c>
      <c r="V317" s="187" t="s">
        <v>3184</v>
      </c>
      <c r="W317" s="187" t="s">
        <v>3185</v>
      </c>
      <c r="X317" s="187">
        <v>0</v>
      </c>
      <c r="Y317" s="187">
        <v>0</v>
      </c>
      <c r="Z317" s="187">
        <v>0</v>
      </c>
      <c r="AA317" s="187">
        <v>0</v>
      </c>
      <c r="AB317" s="200">
        <v>0</v>
      </c>
      <c r="AC317" s="72" t="s">
        <v>5038</v>
      </c>
      <c r="AD317" s="72" t="s">
        <v>3180</v>
      </c>
      <c r="AE317" s="72" t="s">
        <v>3180</v>
      </c>
      <c r="AF317" s="171" t="s">
        <v>25</v>
      </c>
      <c r="AG317" s="171" t="s">
        <v>189</v>
      </c>
      <c r="AH317" s="171">
        <v>1</v>
      </c>
      <c r="AI317" s="171">
        <v>0</v>
      </c>
      <c r="AJ317" s="72" t="s">
        <v>2095</v>
      </c>
      <c r="AK317" s="97">
        <f>IF(Q317="SOPORTE_TELEFÓNICO",'BASE LIQUIDACION REDEBAN 2025'!$B$19,IF(Q317="ENVÍO",'BASE LIQUIDACION REDEBAN 2025'!$C$2,IF(AF317="TIPO I",'BASE LIQUIDACION REDEBAN 2025'!$C$2,IF(AF317="TIPO II",'BASE LIQUIDACION REDEBAN 2025'!$C$3,IF(AF317="TIPO III",'BASE LIQUIDACION REDEBAN 2025'!$C$4,IF(AF317="TIPO IV",'BASE LIQUIDACION REDEBAN 2025'!$C$5,IF(AG317="AEREO",'BASE LIQUIDACION REDEBAN 2025'!$B$6,'BASE LIQUIDACION REDEBAN 2025'!$C$5)))))))</f>
        <v>65960.072302</v>
      </c>
      <c r="AL317" s="97">
        <f>IF(OR(Q317="SOPORTE_TELEFÓNICO",Q317="ENVÍO"),0,IF(AF317="TIPO I",'BASE LIQUIDACION REDEBAN 2025'!$B$10,IF(AF317="TIPO II",'BASE LIQUIDACION REDEBAN 2025'!$B$11,IF(AF317="TIPO III",'BASE LIQUIDACION REDEBAN 2025'!$B$12,'BASE LIQUIDACION REDEBAN 2025'!$B$13))))</f>
        <v>75096.394270399993</v>
      </c>
      <c r="AM317" s="97">
        <f t="shared" si="4"/>
        <v>65960.072302</v>
      </c>
    </row>
    <row r="318" spans="1:39" s="85" customFormat="1" ht="13.15">
      <c r="A318" s="171" t="s">
        <v>64</v>
      </c>
      <c r="B318" s="10" t="str">
        <f>VLOOKUP(A318,'CENTRO DE COSTOS'!A:D,4,FALSE)</f>
        <v>JOSE MAURICIO HERNANDEZ ROJAS</v>
      </c>
      <c r="C318" s="10" t="str">
        <f>VLOOKUP(A318,'CENTRO DE COSTOS'!A:D,2,FALSE)</f>
        <v>0004-0001</v>
      </c>
      <c r="D318" s="171">
        <v>8758</v>
      </c>
      <c r="E318" s="171">
        <v>2268546</v>
      </c>
      <c r="F318" s="171">
        <v>23632</v>
      </c>
      <c r="G318" s="171" t="s">
        <v>277</v>
      </c>
      <c r="H318" s="171" t="s">
        <v>3966</v>
      </c>
      <c r="I318" s="171" t="s">
        <v>5039</v>
      </c>
      <c r="J318" s="10" t="s">
        <v>167</v>
      </c>
      <c r="K318" s="171">
        <v>2268546</v>
      </c>
      <c r="L318" s="171" t="s">
        <v>5040</v>
      </c>
      <c r="M318" s="172">
        <v>45815.513194444444</v>
      </c>
      <c r="N318" s="172">
        <v>45817.574328703704</v>
      </c>
      <c r="O318" s="171" t="s">
        <v>3171</v>
      </c>
      <c r="P318" s="171" t="s">
        <v>3172</v>
      </c>
      <c r="Q318" s="171" t="s">
        <v>177</v>
      </c>
      <c r="R318" s="72" t="s">
        <v>5041</v>
      </c>
      <c r="S318" s="178" t="s">
        <v>3174</v>
      </c>
      <c r="T318" s="187" t="s">
        <v>3190</v>
      </c>
      <c r="U318" s="187" t="s">
        <v>3191</v>
      </c>
      <c r="V318" s="187" t="s">
        <v>3235</v>
      </c>
      <c r="W318" s="187" t="s">
        <v>3215</v>
      </c>
      <c r="X318" s="187" t="s">
        <v>3245</v>
      </c>
      <c r="Y318" s="187">
        <v>0</v>
      </c>
      <c r="Z318" s="187">
        <v>0</v>
      </c>
      <c r="AA318" s="187">
        <v>0</v>
      </c>
      <c r="AB318" s="200">
        <v>0</v>
      </c>
      <c r="AC318" s="72" t="s">
        <v>5042</v>
      </c>
      <c r="AD318" s="72" t="s">
        <v>5043</v>
      </c>
      <c r="AE318" s="72" t="s">
        <v>5044</v>
      </c>
      <c r="AF318" s="171" t="s">
        <v>25</v>
      </c>
      <c r="AG318" s="171" t="s">
        <v>189</v>
      </c>
      <c r="AH318" s="171">
        <v>1</v>
      </c>
      <c r="AI318" s="171">
        <v>0</v>
      </c>
      <c r="AJ318" s="72" t="s">
        <v>280</v>
      </c>
      <c r="AK318" s="97">
        <f>IF(Q318="SOPORTE_TELEFÓNICO",'BASE LIQUIDACION REDEBAN 2025'!$B$19,IF(Q318="ENVÍO",'BASE LIQUIDACION REDEBAN 2025'!$C$2,IF(AF318="TIPO I",'BASE LIQUIDACION REDEBAN 2025'!$C$2,IF(AF318="TIPO II",'BASE LIQUIDACION REDEBAN 2025'!$C$3,IF(AF318="TIPO III",'BASE LIQUIDACION REDEBAN 2025'!$C$4,IF(AF318="TIPO IV",'BASE LIQUIDACION REDEBAN 2025'!$C$5,IF(AG318="AEREO",'BASE LIQUIDACION REDEBAN 2025'!$B$6,'BASE LIQUIDACION REDEBAN 2025'!$C$5)))))))</f>
        <v>65960.072302</v>
      </c>
      <c r="AL318" s="97">
        <f>IF(OR(Q318="SOPORTE_TELEFÓNICO",Q318="ENVÍO"),0,IF(AF318="TIPO I",'BASE LIQUIDACION REDEBAN 2025'!$B$10,IF(AF318="TIPO II",'BASE LIQUIDACION REDEBAN 2025'!$B$11,IF(AF318="TIPO III",'BASE LIQUIDACION REDEBAN 2025'!$B$12,'BASE LIQUIDACION REDEBAN 2025'!$B$13))))</f>
        <v>75096.394270399993</v>
      </c>
      <c r="AM318" s="97">
        <f t="shared" si="4"/>
        <v>65960.072302</v>
      </c>
    </row>
    <row r="319" spans="1:39" s="85" customFormat="1" ht="13.15">
      <c r="A319" s="171" t="s">
        <v>93</v>
      </c>
      <c r="B319" s="10" t="str">
        <f>VLOOKUP(A319,'CENTRO DE COSTOS'!A:D,4,FALSE)</f>
        <v>DIEGO FERNANDO HENAO CARDONA</v>
      </c>
      <c r="C319" s="10" t="str">
        <f>VLOOKUP(A319,'CENTRO DE COSTOS'!A:D,2,FALSE)</f>
        <v>0004-0003</v>
      </c>
      <c r="D319" s="171">
        <v>52435</v>
      </c>
      <c r="E319" s="171">
        <v>2266616</v>
      </c>
      <c r="F319" s="171">
        <v>69047</v>
      </c>
      <c r="G319" s="171" t="s">
        <v>162</v>
      </c>
      <c r="H319" s="171" t="s">
        <v>5045</v>
      </c>
      <c r="I319" s="171" t="s">
        <v>5046</v>
      </c>
      <c r="J319" s="10" t="s">
        <v>167</v>
      </c>
      <c r="K319" s="171">
        <v>2266616</v>
      </c>
      <c r="L319" s="171" t="s">
        <v>5047</v>
      </c>
      <c r="M319" s="172">
        <v>45814.628472222219</v>
      </c>
      <c r="N319" s="172">
        <v>45817.57849537037</v>
      </c>
      <c r="O319" s="171" t="s">
        <v>3171</v>
      </c>
      <c r="P319" s="171" t="s">
        <v>3172</v>
      </c>
      <c r="Q319" s="171" t="s">
        <v>177</v>
      </c>
      <c r="R319" s="72" t="s">
        <v>5048</v>
      </c>
      <c r="S319" s="178" t="s">
        <v>3174</v>
      </c>
      <c r="T319" s="187" t="s">
        <v>3175</v>
      </c>
      <c r="U319" s="187" t="s">
        <v>3438</v>
      </c>
      <c r="V319" s="187" t="s">
        <v>3439</v>
      </c>
      <c r="W319" s="187" t="s">
        <v>3185</v>
      </c>
      <c r="X319" s="187">
        <v>0</v>
      </c>
      <c r="Y319" s="187">
        <v>0</v>
      </c>
      <c r="Z319" s="187">
        <v>0</v>
      </c>
      <c r="AA319" s="187">
        <v>0</v>
      </c>
      <c r="AB319" s="200">
        <v>0</v>
      </c>
      <c r="AC319" s="72" t="s">
        <v>5049</v>
      </c>
      <c r="AD319" s="72" t="s">
        <v>3180</v>
      </c>
      <c r="AE319" s="72" t="s">
        <v>3180</v>
      </c>
      <c r="AF319" s="171" t="s">
        <v>30</v>
      </c>
      <c r="AG319" s="171" t="s">
        <v>189</v>
      </c>
      <c r="AH319" s="171">
        <v>1</v>
      </c>
      <c r="AI319" s="171">
        <v>0</v>
      </c>
      <c r="AJ319" s="72" t="s">
        <v>1218</v>
      </c>
      <c r="AK319" s="97">
        <f>IF(Q319="SOPORTE_TELEFÓNICO",'BASE LIQUIDACION REDEBAN 2025'!$B$19,IF(Q319="ENVÍO",'BASE LIQUIDACION REDEBAN 2025'!$C$2,IF(AF319="TIPO I",'BASE LIQUIDACION REDEBAN 2025'!$C$2,IF(AF319="TIPO II",'BASE LIQUIDACION REDEBAN 2025'!$C$3,IF(AF319="TIPO III",'BASE LIQUIDACION REDEBAN 2025'!$C$4,IF(AF319="TIPO IV",'BASE LIQUIDACION REDEBAN 2025'!$C$5,IF(AG319="AEREO",'BASE LIQUIDACION REDEBAN 2025'!$B$6,'BASE LIQUIDACION REDEBAN 2025'!$C$5)))))))</f>
        <v>275728.78077800001</v>
      </c>
      <c r="AL319" s="97">
        <f>IF(OR(Q319="SOPORTE_TELEFÓNICO",Q319="ENVÍO"),0,IF(AF319="TIPO I",'BASE LIQUIDACION REDEBAN 2025'!$B$10,IF(AF319="TIPO II",'BASE LIQUIDACION REDEBAN 2025'!$B$11,IF(AF319="TIPO III",'BASE LIQUIDACION REDEBAN 2025'!$B$12,'BASE LIQUIDACION REDEBAN 2025'!$B$13))))</f>
        <v>196536.5258152</v>
      </c>
      <c r="AM319" s="97">
        <f t="shared" si="4"/>
        <v>275728.78077800001</v>
      </c>
    </row>
    <row r="320" spans="1:39" s="85" customFormat="1" ht="13.15">
      <c r="A320" s="171" t="s">
        <v>68</v>
      </c>
      <c r="B320" s="10" t="str">
        <f>VLOOKUP(A320,'CENTRO DE COSTOS'!A:D,4,FALSE)</f>
        <v>WILLIAM ASDRUBAL ROZO ROZO</v>
      </c>
      <c r="C320" s="10" t="str">
        <f>VLOOKUP(A320,'CENTRO DE COSTOS'!A:D,2,FALSE)</f>
        <v>0004-0004</v>
      </c>
      <c r="D320" s="171">
        <v>25290</v>
      </c>
      <c r="E320" s="171">
        <v>2263554</v>
      </c>
      <c r="F320" s="171">
        <v>75719</v>
      </c>
      <c r="G320" s="171" t="s">
        <v>298</v>
      </c>
      <c r="H320" s="171" t="s">
        <v>394</v>
      </c>
      <c r="I320" s="171" t="s">
        <v>5050</v>
      </c>
      <c r="J320" s="10" t="s">
        <v>167</v>
      </c>
      <c r="K320" s="171">
        <v>2263554</v>
      </c>
      <c r="L320" s="171" t="s">
        <v>5051</v>
      </c>
      <c r="M320" s="172">
        <v>45814.372916666667</v>
      </c>
      <c r="N320" s="172">
        <v>45817.580416666664</v>
      </c>
      <c r="O320" s="171" t="s">
        <v>3171</v>
      </c>
      <c r="P320" s="171" t="s">
        <v>3172</v>
      </c>
      <c r="Q320" s="171" t="s">
        <v>177</v>
      </c>
      <c r="R320" s="72" t="s">
        <v>5052</v>
      </c>
      <c r="S320" s="178" t="s">
        <v>3174</v>
      </c>
      <c r="T320" s="187" t="s">
        <v>3190</v>
      </c>
      <c r="U320" s="187" t="s">
        <v>3284</v>
      </c>
      <c r="V320" s="187" t="s">
        <v>3284</v>
      </c>
      <c r="W320" s="187" t="s">
        <v>3215</v>
      </c>
      <c r="X320" s="187">
        <v>0</v>
      </c>
      <c r="Y320" s="187">
        <v>0</v>
      </c>
      <c r="Z320" s="187">
        <v>0</v>
      </c>
      <c r="AA320" s="187" t="s">
        <v>3269</v>
      </c>
      <c r="AB320" s="200">
        <v>0</v>
      </c>
      <c r="AC320" s="72" t="s">
        <v>5053</v>
      </c>
      <c r="AD320" s="72" t="s">
        <v>5054</v>
      </c>
      <c r="AE320" s="72" t="s">
        <v>5055</v>
      </c>
      <c r="AF320" s="171" t="s">
        <v>28</v>
      </c>
      <c r="AG320" s="171" t="s">
        <v>189</v>
      </c>
      <c r="AH320" s="171">
        <v>1</v>
      </c>
      <c r="AI320" s="171">
        <v>0</v>
      </c>
      <c r="AJ320" s="72" t="s">
        <v>778</v>
      </c>
      <c r="AK320" s="97">
        <f>IF(Q320="SOPORTE_TELEFÓNICO",'BASE LIQUIDACION REDEBAN 2025'!$B$19,IF(Q320="ENVÍO",'BASE LIQUIDACION REDEBAN 2025'!$C$2,IF(AF320="TIPO I",'BASE LIQUIDACION REDEBAN 2025'!$C$2,IF(AF320="TIPO II",'BASE LIQUIDACION REDEBAN 2025'!$C$3,IF(AF320="TIPO III",'BASE LIQUIDACION REDEBAN 2025'!$C$4,IF(AF320="TIPO IV",'BASE LIQUIDACION REDEBAN 2025'!$C$5,IF(AG320="AEREO",'BASE LIQUIDACION REDEBAN 2025'!$B$6,'BASE LIQUIDACION REDEBAN 2025'!$C$5)))))))</f>
        <v>144967.87232000002</v>
      </c>
      <c r="AL320" s="97">
        <f>IF(OR(Q320="SOPORTE_TELEFÓNICO",Q320="ENVÍO"),0,IF(AF320="TIPO I",'BASE LIQUIDACION REDEBAN 2025'!$B$10,IF(AF320="TIPO II",'BASE LIQUIDACION REDEBAN 2025'!$B$11,IF(AF320="TIPO III",'BASE LIQUIDACION REDEBAN 2025'!$B$12,'BASE LIQUIDACION REDEBAN 2025'!$B$13))))</f>
        <v>140395.6348884</v>
      </c>
      <c r="AM320" s="97">
        <f t="shared" si="4"/>
        <v>144967.87232000002</v>
      </c>
    </row>
    <row r="321" spans="1:39" s="85" customFormat="1" ht="13.15">
      <c r="A321" s="171" t="s">
        <v>90</v>
      </c>
      <c r="B321" s="10" t="str">
        <f>VLOOKUP(A321,'CENTRO DE COSTOS'!A:D,4,FALSE)</f>
        <v>JUAN SEBASTIÁN RÍOS CASTRILLÓN</v>
      </c>
      <c r="C321" s="10" t="str">
        <f>VLOOKUP(A321,'CENTRO DE COSTOS'!A:D,2,FALSE)</f>
        <v>0004-0005</v>
      </c>
      <c r="D321" s="171">
        <v>5360</v>
      </c>
      <c r="E321" s="171">
        <v>2270828</v>
      </c>
      <c r="F321" s="171">
        <v>12172</v>
      </c>
      <c r="G321" s="171" t="s">
        <v>290</v>
      </c>
      <c r="H321" s="171" t="s">
        <v>464</v>
      </c>
      <c r="I321" s="171" t="s">
        <v>5056</v>
      </c>
      <c r="J321" s="10" t="s">
        <v>167</v>
      </c>
      <c r="K321" s="171">
        <v>2270828</v>
      </c>
      <c r="L321" s="171" t="s">
        <v>5057</v>
      </c>
      <c r="M321" s="172">
        <v>45817.361111111109</v>
      </c>
      <c r="N321" s="172">
        <v>45817.587881944448</v>
      </c>
      <c r="O321" s="171" t="s">
        <v>3171</v>
      </c>
      <c r="P321" s="171" t="s">
        <v>3172</v>
      </c>
      <c r="Q321" s="171" t="s">
        <v>177</v>
      </c>
      <c r="R321" s="72" t="s">
        <v>5058</v>
      </c>
      <c r="S321" s="178" t="s">
        <v>3174</v>
      </c>
      <c r="T321" s="187" t="s">
        <v>3190</v>
      </c>
      <c r="U321" s="187" t="s">
        <v>3176</v>
      </c>
      <c r="V321" s="187" t="s">
        <v>3192</v>
      </c>
      <c r="W321" s="187" t="s">
        <v>3215</v>
      </c>
      <c r="X321" s="187" t="s">
        <v>3917</v>
      </c>
      <c r="Y321" s="187">
        <v>0</v>
      </c>
      <c r="Z321" s="187">
        <v>0</v>
      </c>
      <c r="AA321" s="187">
        <v>0</v>
      </c>
      <c r="AB321" s="200">
        <v>0</v>
      </c>
      <c r="AC321" s="72" t="s">
        <v>5059</v>
      </c>
      <c r="AD321" s="72" t="s">
        <v>5060</v>
      </c>
      <c r="AE321" s="72" t="s">
        <v>5061</v>
      </c>
      <c r="AF321" s="171" t="s">
        <v>25</v>
      </c>
      <c r="AG321" s="171" t="s">
        <v>189</v>
      </c>
      <c r="AH321" s="171">
        <v>1</v>
      </c>
      <c r="AI321" s="171">
        <v>0</v>
      </c>
      <c r="AJ321" s="72" t="s">
        <v>360</v>
      </c>
      <c r="AK321" s="97">
        <f>IF(Q321="SOPORTE_TELEFÓNICO",'BASE LIQUIDACION REDEBAN 2025'!$B$19,IF(Q321="ENVÍO",'BASE LIQUIDACION REDEBAN 2025'!$C$2,IF(AF321="TIPO I",'BASE LIQUIDACION REDEBAN 2025'!$C$2,IF(AF321="TIPO II",'BASE LIQUIDACION REDEBAN 2025'!$C$3,IF(AF321="TIPO III",'BASE LIQUIDACION REDEBAN 2025'!$C$4,IF(AF321="TIPO IV",'BASE LIQUIDACION REDEBAN 2025'!$C$5,IF(AG321="AEREO",'BASE LIQUIDACION REDEBAN 2025'!$B$6,'BASE LIQUIDACION REDEBAN 2025'!$C$5)))))))</f>
        <v>65960.072302</v>
      </c>
      <c r="AL321" s="97">
        <f>IF(OR(Q321="SOPORTE_TELEFÓNICO",Q321="ENVÍO"),0,IF(AF321="TIPO I",'BASE LIQUIDACION REDEBAN 2025'!$B$10,IF(AF321="TIPO II",'BASE LIQUIDACION REDEBAN 2025'!$B$11,IF(AF321="TIPO III",'BASE LIQUIDACION REDEBAN 2025'!$B$12,'BASE LIQUIDACION REDEBAN 2025'!$B$13))))</f>
        <v>75096.394270399993</v>
      </c>
      <c r="AM321" s="97">
        <f t="shared" si="4"/>
        <v>65960.072302</v>
      </c>
    </row>
    <row r="322" spans="1:39" s="85" customFormat="1" ht="13.15">
      <c r="A322" s="171" t="s">
        <v>76</v>
      </c>
      <c r="B322" s="10" t="str">
        <f>VLOOKUP(A322,'CENTRO DE COSTOS'!A:D,4,FALSE)</f>
        <v>DIEGO FERNANDO HENAO CARDONA</v>
      </c>
      <c r="C322" s="10" t="str">
        <f>VLOOKUP(A322,'CENTRO DE COSTOS'!A:D,2,FALSE)</f>
        <v>0004-0003</v>
      </c>
      <c r="D322" s="171">
        <v>76001</v>
      </c>
      <c r="E322" s="171">
        <v>2272695</v>
      </c>
      <c r="F322" s="171">
        <v>79048</v>
      </c>
      <c r="G322" s="171" t="s">
        <v>230</v>
      </c>
      <c r="H322" s="171" t="s">
        <v>76</v>
      </c>
      <c r="I322" s="171" t="s">
        <v>5062</v>
      </c>
      <c r="J322" s="10" t="s">
        <v>167</v>
      </c>
      <c r="K322" s="171">
        <v>2272695</v>
      </c>
      <c r="L322" s="171" t="s">
        <v>5063</v>
      </c>
      <c r="M322" s="172">
        <v>45817.45208333333</v>
      </c>
      <c r="N322" s="172">
        <v>45817.589953703704</v>
      </c>
      <c r="O322" s="171" t="s">
        <v>3171</v>
      </c>
      <c r="P322" s="171" t="s">
        <v>3172</v>
      </c>
      <c r="Q322" s="171" t="s">
        <v>177</v>
      </c>
      <c r="R322" s="72" t="s">
        <v>5064</v>
      </c>
      <c r="S322" s="178" t="s">
        <v>3174</v>
      </c>
      <c r="T322" s="187" t="s">
        <v>3175</v>
      </c>
      <c r="U322" s="187" t="s">
        <v>3964</v>
      </c>
      <c r="V322" s="187" t="s">
        <v>4185</v>
      </c>
      <c r="W322" s="187" t="s">
        <v>3185</v>
      </c>
      <c r="X322" s="187">
        <v>0</v>
      </c>
      <c r="Y322" s="187">
        <v>0</v>
      </c>
      <c r="Z322" s="187">
        <v>0</v>
      </c>
      <c r="AA322" s="187">
        <v>0</v>
      </c>
      <c r="AB322" s="200">
        <v>0</v>
      </c>
      <c r="AC322" s="72" t="s">
        <v>5065</v>
      </c>
      <c r="AD322" s="72" t="s">
        <v>3180</v>
      </c>
      <c r="AE322" s="72" t="s">
        <v>3180</v>
      </c>
      <c r="AF322" s="171" t="s">
        <v>25</v>
      </c>
      <c r="AG322" s="171" t="s">
        <v>189</v>
      </c>
      <c r="AH322" s="171">
        <v>1</v>
      </c>
      <c r="AI322" s="171">
        <v>0</v>
      </c>
      <c r="AJ322" s="72" t="s">
        <v>171</v>
      </c>
      <c r="AK322" s="97">
        <f>IF(Q322="SOPORTE_TELEFÓNICO",'BASE LIQUIDACION REDEBAN 2025'!$B$19,IF(Q322="ENVÍO",'BASE LIQUIDACION REDEBAN 2025'!$C$2,IF(AF322="TIPO I",'BASE LIQUIDACION REDEBAN 2025'!$C$2,IF(AF322="TIPO II",'BASE LIQUIDACION REDEBAN 2025'!$C$3,IF(AF322="TIPO III",'BASE LIQUIDACION REDEBAN 2025'!$C$4,IF(AF322="TIPO IV",'BASE LIQUIDACION REDEBAN 2025'!$C$5,IF(AG322="AEREO",'BASE LIQUIDACION REDEBAN 2025'!$B$6,'BASE LIQUIDACION REDEBAN 2025'!$C$5)))))))</f>
        <v>65960.072302</v>
      </c>
      <c r="AL322" s="97">
        <f>IF(OR(Q322="SOPORTE_TELEFÓNICO",Q322="ENVÍO"),0,IF(AF322="TIPO I",'BASE LIQUIDACION REDEBAN 2025'!$B$10,IF(AF322="TIPO II",'BASE LIQUIDACION REDEBAN 2025'!$B$11,IF(AF322="TIPO III",'BASE LIQUIDACION REDEBAN 2025'!$B$12,'BASE LIQUIDACION REDEBAN 2025'!$B$13))))</f>
        <v>75096.394270399993</v>
      </c>
      <c r="AM322" s="97">
        <f t="shared" si="4"/>
        <v>65960.072302</v>
      </c>
    </row>
    <row r="323" spans="1:39" s="85" customFormat="1" ht="13.15">
      <c r="A323" s="171" t="s">
        <v>72</v>
      </c>
      <c r="B323" s="10" t="str">
        <f>VLOOKUP(A323,'CENTRO DE COSTOS'!A:D,4,FALSE)</f>
        <v>MIGUEL JULIÁN HERNÁNDEZ GUARÍN</v>
      </c>
      <c r="C323" s="10" t="str">
        <f>VLOOKUP(A323,'CENTRO DE COSTOS'!A:D,2,FALSE)</f>
        <v>0004-0008</v>
      </c>
      <c r="D323" s="171">
        <v>68001</v>
      </c>
      <c r="E323" s="171">
        <v>2267591</v>
      </c>
      <c r="F323" s="171">
        <v>78979</v>
      </c>
      <c r="G323" s="171" t="s">
        <v>180</v>
      </c>
      <c r="H323" s="171" t="s">
        <v>72</v>
      </c>
      <c r="I323" s="171" t="s">
        <v>5066</v>
      </c>
      <c r="J323" s="10" t="s">
        <v>167</v>
      </c>
      <c r="K323" s="171">
        <v>2267591</v>
      </c>
      <c r="L323" s="171" t="s">
        <v>5067</v>
      </c>
      <c r="M323" s="172">
        <v>45815.333333333336</v>
      </c>
      <c r="N323" s="172">
        <v>45817.595648148148</v>
      </c>
      <c r="O323" s="171" t="s">
        <v>3171</v>
      </c>
      <c r="P323" s="171" t="s">
        <v>3172</v>
      </c>
      <c r="Q323" s="171" t="s">
        <v>177</v>
      </c>
      <c r="R323" s="72" t="s">
        <v>5068</v>
      </c>
      <c r="S323" s="178" t="s">
        <v>3174</v>
      </c>
      <c r="T323" s="187" t="s">
        <v>3190</v>
      </c>
      <c r="U323" s="187" t="s">
        <v>3191</v>
      </c>
      <c r="V323" s="187" t="s">
        <v>3235</v>
      </c>
      <c r="W323" s="187" t="s">
        <v>3215</v>
      </c>
      <c r="X323" s="187" t="s">
        <v>3245</v>
      </c>
      <c r="Y323" s="187">
        <v>0</v>
      </c>
      <c r="Z323" s="187">
        <v>0</v>
      </c>
      <c r="AA323" s="187">
        <v>0</v>
      </c>
      <c r="AB323" s="200">
        <v>0</v>
      </c>
      <c r="AC323" s="72" t="s">
        <v>5069</v>
      </c>
      <c r="AD323" s="72" t="s">
        <v>5070</v>
      </c>
      <c r="AE323" s="72" t="s">
        <v>5071</v>
      </c>
      <c r="AF323" s="171" t="s">
        <v>25</v>
      </c>
      <c r="AG323" s="171" t="s">
        <v>189</v>
      </c>
      <c r="AH323" s="171">
        <v>1</v>
      </c>
      <c r="AI323" s="171">
        <v>0</v>
      </c>
      <c r="AJ323" s="72" t="s">
        <v>866</v>
      </c>
      <c r="AK323" s="97">
        <f>IF(Q323="SOPORTE_TELEFÓNICO",'BASE LIQUIDACION REDEBAN 2025'!$B$19,IF(Q323="ENVÍO",'BASE LIQUIDACION REDEBAN 2025'!$C$2,IF(AF323="TIPO I",'BASE LIQUIDACION REDEBAN 2025'!$C$2,IF(AF323="TIPO II",'BASE LIQUIDACION REDEBAN 2025'!$C$3,IF(AF323="TIPO III",'BASE LIQUIDACION REDEBAN 2025'!$C$4,IF(AF323="TIPO IV",'BASE LIQUIDACION REDEBAN 2025'!$C$5,IF(AG323="AEREO",'BASE LIQUIDACION REDEBAN 2025'!$B$6,'BASE LIQUIDACION REDEBAN 2025'!$C$5)))))))</f>
        <v>65960.072302</v>
      </c>
      <c r="AL323" s="97">
        <f>IF(OR(Q323="SOPORTE_TELEFÓNICO",Q323="ENVÍO"),0,IF(AF323="TIPO I",'BASE LIQUIDACION REDEBAN 2025'!$B$10,IF(AF323="TIPO II",'BASE LIQUIDACION REDEBAN 2025'!$B$11,IF(AF323="TIPO III",'BASE LIQUIDACION REDEBAN 2025'!$B$12,'BASE LIQUIDACION REDEBAN 2025'!$B$13))))</f>
        <v>75096.394270399993</v>
      </c>
      <c r="AM323" s="97">
        <f t="shared" ref="AM323:AM386" si="5">IF(OR(Q323="SOPORTE_TELEFÓNICO",Q323="ENVÍO"),AK323,(AK323*AH323+AL323*AI323))</f>
        <v>65960.072302</v>
      </c>
    </row>
    <row r="324" spans="1:39" s="85" customFormat="1" ht="13.15">
      <c r="A324" s="171" t="s">
        <v>68</v>
      </c>
      <c r="B324" s="10" t="str">
        <f>VLOOKUP(A324,'CENTRO DE COSTOS'!A:D,4,FALSE)</f>
        <v>WILLIAM ASDRUBAL ROZO ROZO</v>
      </c>
      <c r="C324" s="10" t="str">
        <f>VLOOKUP(A324,'CENTRO DE COSTOS'!A:D,2,FALSE)</f>
        <v>0004-0004</v>
      </c>
      <c r="D324" s="171">
        <v>25269</v>
      </c>
      <c r="E324" s="171">
        <v>2268815</v>
      </c>
      <c r="F324" s="171">
        <v>69456</v>
      </c>
      <c r="G324" s="171" t="s">
        <v>298</v>
      </c>
      <c r="H324" s="171" t="s">
        <v>2329</v>
      </c>
      <c r="I324" s="171" t="s">
        <v>5072</v>
      </c>
      <c r="J324" s="10" t="s">
        <v>167</v>
      </c>
      <c r="K324" s="171">
        <v>2268815</v>
      </c>
      <c r="L324" s="171" t="s">
        <v>5073</v>
      </c>
      <c r="M324" s="172">
        <v>45815.645833333336</v>
      </c>
      <c r="N324" s="172">
        <v>45817.598321759258</v>
      </c>
      <c r="O324" s="171" t="s">
        <v>3171</v>
      </c>
      <c r="P324" s="171" t="s">
        <v>3172</v>
      </c>
      <c r="Q324" s="171" t="s">
        <v>177</v>
      </c>
      <c r="R324" s="72" t="s">
        <v>5074</v>
      </c>
      <c r="S324" s="178" t="s">
        <v>3174</v>
      </c>
      <c r="T324" s="187" t="s">
        <v>3175</v>
      </c>
      <c r="U324" s="187" t="s">
        <v>3176</v>
      </c>
      <c r="V324" s="187" t="s">
        <v>3177</v>
      </c>
      <c r="W324" s="187" t="s">
        <v>3185</v>
      </c>
      <c r="X324" s="187">
        <v>0</v>
      </c>
      <c r="Y324" s="187">
        <v>0</v>
      </c>
      <c r="Z324" s="187">
        <v>0</v>
      </c>
      <c r="AA324" s="187">
        <v>0</v>
      </c>
      <c r="AB324" s="200">
        <v>0</v>
      </c>
      <c r="AC324" s="72" t="s">
        <v>5075</v>
      </c>
      <c r="AD324" s="72" t="s">
        <v>3180</v>
      </c>
      <c r="AE324" s="72" t="s">
        <v>3180</v>
      </c>
      <c r="AF324" s="171" t="s">
        <v>28</v>
      </c>
      <c r="AG324" s="171" t="s">
        <v>189</v>
      </c>
      <c r="AH324" s="171">
        <v>1</v>
      </c>
      <c r="AI324" s="171">
        <v>0</v>
      </c>
      <c r="AJ324" s="72" t="s">
        <v>332</v>
      </c>
      <c r="AK324" s="97">
        <f>IF(Q324="SOPORTE_TELEFÓNICO",'BASE LIQUIDACION REDEBAN 2025'!$B$19,IF(Q324="ENVÍO",'BASE LIQUIDACION REDEBAN 2025'!$C$2,IF(AF324="TIPO I",'BASE LIQUIDACION REDEBAN 2025'!$C$2,IF(AF324="TIPO II",'BASE LIQUIDACION REDEBAN 2025'!$C$3,IF(AF324="TIPO III",'BASE LIQUIDACION REDEBAN 2025'!$C$4,IF(AF324="TIPO IV",'BASE LIQUIDACION REDEBAN 2025'!$C$5,IF(AG324="AEREO",'BASE LIQUIDACION REDEBAN 2025'!$B$6,'BASE LIQUIDACION REDEBAN 2025'!$C$5)))))))</f>
        <v>144967.87232000002</v>
      </c>
      <c r="AL324" s="97">
        <f>IF(OR(Q324="SOPORTE_TELEFÓNICO",Q324="ENVÍO"),0,IF(AF324="TIPO I",'BASE LIQUIDACION REDEBAN 2025'!$B$10,IF(AF324="TIPO II",'BASE LIQUIDACION REDEBAN 2025'!$B$11,IF(AF324="TIPO III",'BASE LIQUIDACION REDEBAN 2025'!$B$12,'BASE LIQUIDACION REDEBAN 2025'!$B$13))))</f>
        <v>140395.6348884</v>
      </c>
      <c r="AM324" s="97">
        <f t="shared" si="5"/>
        <v>144967.87232000002</v>
      </c>
    </row>
    <row r="325" spans="1:39" s="85" customFormat="1" ht="13.15">
      <c r="A325" s="171" t="s">
        <v>68</v>
      </c>
      <c r="B325" s="10" t="str">
        <f>VLOOKUP(A325,'CENTRO DE COSTOS'!A:D,4,FALSE)</f>
        <v>WILLIAM ASDRUBAL ROZO ROZO</v>
      </c>
      <c r="C325" s="10" t="str">
        <f>VLOOKUP(A325,'CENTRO DE COSTOS'!A:D,2,FALSE)</f>
        <v>0004-0004</v>
      </c>
      <c r="D325" s="171">
        <v>25862</v>
      </c>
      <c r="E325" s="171">
        <v>2265633</v>
      </c>
      <c r="F325" s="171">
        <v>61367</v>
      </c>
      <c r="G325" s="171" t="s">
        <v>298</v>
      </c>
      <c r="H325" s="171" t="s">
        <v>5076</v>
      </c>
      <c r="I325" s="171" t="s">
        <v>5077</v>
      </c>
      <c r="J325" s="10" t="s">
        <v>167</v>
      </c>
      <c r="K325" s="171">
        <v>2265633</v>
      </c>
      <c r="L325" s="171" t="s">
        <v>5078</v>
      </c>
      <c r="M325" s="172">
        <v>45814.540798611109</v>
      </c>
      <c r="N325" s="172">
        <v>45817.604189814818</v>
      </c>
      <c r="O325" s="171" t="s">
        <v>3171</v>
      </c>
      <c r="P325" s="171" t="s">
        <v>3172</v>
      </c>
      <c r="Q325" s="171" t="s">
        <v>177</v>
      </c>
      <c r="R325" s="72" t="s">
        <v>5079</v>
      </c>
      <c r="S325" s="178" t="s">
        <v>3174</v>
      </c>
      <c r="T325" s="187" t="s">
        <v>3175</v>
      </c>
      <c r="U325" s="187" t="s">
        <v>3438</v>
      </c>
      <c r="V325" s="187" t="s">
        <v>3439</v>
      </c>
      <c r="W325" s="187" t="s">
        <v>3185</v>
      </c>
      <c r="X325" s="187">
        <v>0</v>
      </c>
      <c r="Y325" s="187">
        <v>0</v>
      </c>
      <c r="Z325" s="187">
        <v>0</v>
      </c>
      <c r="AA325" s="187">
        <v>0</v>
      </c>
      <c r="AB325" s="200">
        <v>0</v>
      </c>
      <c r="AC325" s="72" t="s">
        <v>5080</v>
      </c>
      <c r="AD325" s="72" t="s">
        <v>3180</v>
      </c>
      <c r="AE325" s="72" t="s">
        <v>3180</v>
      </c>
      <c r="AF325" s="171" t="s">
        <v>30</v>
      </c>
      <c r="AG325" s="171" t="s">
        <v>189</v>
      </c>
      <c r="AH325" s="171">
        <v>1</v>
      </c>
      <c r="AI325" s="171">
        <v>0</v>
      </c>
      <c r="AJ325" s="72" t="s">
        <v>595</v>
      </c>
      <c r="AK325" s="97">
        <f>IF(Q325="SOPORTE_TELEFÓNICO",'BASE LIQUIDACION REDEBAN 2025'!$B$19,IF(Q325="ENVÍO",'BASE LIQUIDACION REDEBAN 2025'!$C$2,IF(AF325="TIPO I",'BASE LIQUIDACION REDEBAN 2025'!$C$2,IF(AF325="TIPO II",'BASE LIQUIDACION REDEBAN 2025'!$C$3,IF(AF325="TIPO III",'BASE LIQUIDACION REDEBAN 2025'!$C$4,IF(AF325="TIPO IV",'BASE LIQUIDACION REDEBAN 2025'!$C$5,IF(AG325="AEREO",'BASE LIQUIDACION REDEBAN 2025'!$B$6,'BASE LIQUIDACION REDEBAN 2025'!$C$5)))))))</f>
        <v>275728.78077800001</v>
      </c>
      <c r="AL325" s="97">
        <f>IF(OR(Q325="SOPORTE_TELEFÓNICO",Q325="ENVÍO"),0,IF(AF325="TIPO I",'BASE LIQUIDACION REDEBAN 2025'!$B$10,IF(AF325="TIPO II",'BASE LIQUIDACION REDEBAN 2025'!$B$11,IF(AF325="TIPO III",'BASE LIQUIDACION REDEBAN 2025'!$B$12,'BASE LIQUIDACION REDEBAN 2025'!$B$13))))</f>
        <v>196536.5258152</v>
      </c>
      <c r="AM325" s="97">
        <f t="shared" si="5"/>
        <v>275728.78077800001</v>
      </c>
    </row>
    <row r="326" spans="1:39" s="85" customFormat="1" ht="13.15">
      <c r="A326" s="171" t="s">
        <v>90</v>
      </c>
      <c r="B326" s="10" t="str">
        <f>VLOOKUP(A326,'CENTRO DE COSTOS'!A:D,4,FALSE)</f>
        <v>JUAN SEBASTIÁN RÍOS CASTRILLÓN</v>
      </c>
      <c r="C326" s="10" t="str">
        <f>VLOOKUP(A326,'CENTRO DE COSTOS'!A:D,2,FALSE)</f>
        <v>0004-0005</v>
      </c>
      <c r="D326" s="171">
        <v>5615</v>
      </c>
      <c r="E326" s="171">
        <v>2268826</v>
      </c>
      <c r="F326" s="171">
        <v>30313</v>
      </c>
      <c r="G326" s="171" t="s">
        <v>290</v>
      </c>
      <c r="H326" s="171" t="s">
        <v>1015</v>
      </c>
      <c r="I326" s="171" t="s">
        <v>5081</v>
      </c>
      <c r="J326" s="10" t="s">
        <v>167</v>
      </c>
      <c r="K326" s="171">
        <v>2268826</v>
      </c>
      <c r="L326" s="171" t="s">
        <v>5082</v>
      </c>
      <c r="M326" s="172">
        <v>45815.67083333333</v>
      </c>
      <c r="N326" s="172">
        <v>45817.610023148147</v>
      </c>
      <c r="O326" s="171" t="s">
        <v>3171</v>
      </c>
      <c r="P326" s="171" t="s">
        <v>3172</v>
      </c>
      <c r="Q326" s="171" t="s">
        <v>177</v>
      </c>
      <c r="R326" s="72" t="s">
        <v>5083</v>
      </c>
      <c r="S326" s="178" t="s">
        <v>3174</v>
      </c>
      <c r="T326" s="187" t="s">
        <v>3190</v>
      </c>
      <c r="U326" s="187" t="s">
        <v>3176</v>
      </c>
      <c r="V326" s="187" t="s">
        <v>3192</v>
      </c>
      <c r="W326" s="187" t="s">
        <v>3215</v>
      </c>
      <c r="X326" s="187" t="s">
        <v>3917</v>
      </c>
      <c r="Y326" s="187">
        <v>0</v>
      </c>
      <c r="Z326" s="187">
        <v>0</v>
      </c>
      <c r="AA326" s="187">
        <v>0</v>
      </c>
      <c r="AB326" s="200">
        <v>0</v>
      </c>
      <c r="AC326" s="72" t="s">
        <v>5084</v>
      </c>
      <c r="AD326" s="72" t="s">
        <v>5085</v>
      </c>
      <c r="AE326" s="72" t="s">
        <v>5086</v>
      </c>
      <c r="AF326" s="171" t="s">
        <v>28</v>
      </c>
      <c r="AG326" s="171" t="s">
        <v>189</v>
      </c>
      <c r="AH326" s="171">
        <v>1</v>
      </c>
      <c r="AI326" s="171">
        <v>0</v>
      </c>
      <c r="AJ326" s="72" t="s">
        <v>419</v>
      </c>
      <c r="AK326" s="97">
        <f>IF(Q326="SOPORTE_TELEFÓNICO",'BASE LIQUIDACION REDEBAN 2025'!$B$19,IF(Q326="ENVÍO",'BASE LIQUIDACION REDEBAN 2025'!$C$2,IF(AF326="TIPO I",'BASE LIQUIDACION REDEBAN 2025'!$C$2,IF(AF326="TIPO II",'BASE LIQUIDACION REDEBAN 2025'!$C$3,IF(AF326="TIPO III",'BASE LIQUIDACION REDEBAN 2025'!$C$4,IF(AF326="TIPO IV",'BASE LIQUIDACION REDEBAN 2025'!$C$5,IF(AG326="AEREO",'BASE LIQUIDACION REDEBAN 2025'!$B$6,'BASE LIQUIDACION REDEBAN 2025'!$C$5)))))))</f>
        <v>144967.87232000002</v>
      </c>
      <c r="AL326" s="97">
        <f>IF(OR(Q326="SOPORTE_TELEFÓNICO",Q326="ENVÍO"),0,IF(AF326="TIPO I",'BASE LIQUIDACION REDEBAN 2025'!$B$10,IF(AF326="TIPO II",'BASE LIQUIDACION REDEBAN 2025'!$B$11,IF(AF326="TIPO III",'BASE LIQUIDACION REDEBAN 2025'!$B$12,'BASE LIQUIDACION REDEBAN 2025'!$B$13))))</f>
        <v>140395.6348884</v>
      </c>
      <c r="AM326" s="97">
        <f t="shared" si="5"/>
        <v>144967.87232000002</v>
      </c>
    </row>
    <row r="327" spans="1:39" s="85" customFormat="1" ht="13.15">
      <c r="A327" s="171" t="s">
        <v>86</v>
      </c>
      <c r="B327" s="10" t="str">
        <f>VLOOKUP(A327,'CENTRO DE COSTOS'!A:D,4,FALSE)</f>
        <v>KEVIN ALEXIS CORZO BUSTOS</v>
      </c>
      <c r="C327" s="10" t="str">
        <f>VLOOKUP(A327,'CENTRO DE COSTOS'!A:D,2,FALSE)</f>
        <v>0004-0007</v>
      </c>
      <c r="D327" s="171">
        <v>73268</v>
      </c>
      <c r="E327" s="171">
        <v>2268788</v>
      </c>
      <c r="F327" s="171">
        <v>42848</v>
      </c>
      <c r="G327" s="171" t="s">
        <v>870</v>
      </c>
      <c r="H327" s="171" t="s">
        <v>5087</v>
      </c>
      <c r="I327" s="171" t="s">
        <v>5088</v>
      </c>
      <c r="J327" s="10" t="s">
        <v>167</v>
      </c>
      <c r="K327" s="171">
        <v>2268788</v>
      </c>
      <c r="L327" s="171" t="s">
        <v>5089</v>
      </c>
      <c r="M327" s="172">
        <v>45815.699305555558</v>
      </c>
      <c r="N327" s="172">
        <v>45817.61346064815</v>
      </c>
      <c r="O327" s="171" t="s">
        <v>3171</v>
      </c>
      <c r="P327" s="171" t="s">
        <v>3172</v>
      </c>
      <c r="Q327" s="171" t="s">
        <v>177</v>
      </c>
      <c r="R327" s="72" t="s">
        <v>5090</v>
      </c>
      <c r="S327" s="178" t="s">
        <v>3174</v>
      </c>
      <c r="T327" s="187" t="s">
        <v>3175</v>
      </c>
      <c r="U327" s="187" t="s">
        <v>3438</v>
      </c>
      <c r="V327" s="187" t="s">
        <v>3439</v>
      </c>
      <c r="W327" s="187" t="s">
        <v>3185</v>
      </c>
      <c r="X327" s="187">
        <v>0</v>
      </c>
      <c r="Y327" s="187">
        <v>0</v>
      </c>
      <c r="Z327" s="187">
        <v>0</v>
      </c>
      <c r="AA327" s="187">
        <v>0</v>
      </c>
      <c r="AB327" s="200">
        <v>0</v>
      </c>
      <c r="AC327" s="72" t="s">
        <v>5091</v>
      </c>
      <c r="AD327" s="72" t="s">
        <v>3180</v>
      </c>
      <c r="AE327" s="72" t="s">
        <v>3180</v>
      </c>
      <c r="AF327" s="171" t="s">
        <v>28</v>
      </c>
      <c r="AG327" s="171" t="s">
        <v>189</v>
      </c>
      <c r="AH327" s="171">
        <v>1</v>
      </c>
      <c r="AI327" s="171">
        <v>0</v>
      </c>
      <c r="AJ327" s="72" t="s">
        <v>1632</v>
      </c>
      <c r="AK327" s="97">
        <f>IF(Q327="SOPORTE_TELEFÓNICO",'BASE LIQUIDACION REDEBAN 2025'!$B$19,IF(Q327="ENVÍO",'BASE LIQUIDACION REDEBAN 2025'!$C$2,IF(AF327="TIPO I",'BASE LIQUIDACION REDEBAN 2025'!$C$2,IF(AF327="TIPO II",'BASE LIQUIDACION REDEBAN 2025'!$C$3,IF(AF327="TIPO III",'BASE LIQUIDACION REDEBAN 2025'!$C$4,IF(AF327="TIPO IV",'BASE LIQUIDACION REDEBAN 2025'!$C$5,IF(AG327="AEREO",'BASE LIQUIDACION REDEBAN 2025'!$B$6,'BASE LIQUIDACION REDEBAN 2025'!$C$5)))))))</f>
        <v>144967.87232000002</v>
      </c>
      <c r="AL327" s="97">
        <f>IF(OR(Q327="SOPORTE_TELEFÓNICO",Q327="ENVÍO"),0,IF(AF327="TIPO I",'BASE LIQUIDACION REDEBAN 2025'!$B$10,IF(AF327="TIPO II",'BASE LIQUIDACION REDEBAN 2025'!$B$11,IF(AF327="TIPO III",'BASE LIQUIDACION REDEBAN 2025'!$B$12,'BASE LIQUIDACION REDEBAN 2025'!$B$13))))</f>
        <v>140395.6348884</v>
      </c>
      <c r="AM327" s="97">
        <f t="shared" si="5"/>
        <v>144967.87232000002</v>
      </c>
    </row>
    <row r="328" spans="1:39" s="85" customFormat="1" ht="13.15">
      <c r="A328" s="171" t="s">
        <v>60</v>
      </c>
      <c r="B328" s="10" t="str">
        <f>VLOOKUP(A328,'CENTRO DE COSTOS'!A:D,4,FALSE)</f>
        <v>JUAN SEBASTIÁN RÍOS CASTRILLÓN</v>
      </c>
      <c r="C328" s="10" t="str">
        <f>VLOOKUP(A328,'CENTRO DE COSTOS'!A:D,2,FALSE)</f>
        <v>0004-0005</v>
      </c>
      <c r="D328" s="171">
        <v>5045</v>
      </c>
      <c r="E328" s="171">
        <v>2268947</v>
      </c>
      <c r="F328" s="171">
        <v>44407</v>
      </c>
      <c r="G328" s="171" t="s">
        <v>290</v>
      </c>
      <c r="H328" s="171" t="s">
        <v>60</v>
      </c>
      <c r="I328" s="171" t="s">
        <v>5092</v>
      </c>
      <c r="J328" s="10" t="s">
        <v>167</v>
      </c>
      <c r="K328" s="171">
        <v>2268947</v>
      </c>
      <c r="L328" s="171" t="s">
        <v>5093</v>
      </c>
      <c r="M328" s="172">
        <v>45816.333333333336</v>
      </c>
      <c r="N328" s="172">
        <v>45817.61515046296</v>
      </c>
      <c r="O328" s="171" t="s">
        <v>3171</v>
      </c>
      <c r="P328" s="171" t="s">
        <v>3172</v>
      </c>
      <c r="Q328" s="171" t="s">
        <v>177</v>
      </c>
      <c r="R328" s="72" t="s">
        <v>5094</v>
      </c>
      <c r="S328" s="178" t="s">
        <v>3174</v>
      </c>
      <c r="T328" s="187" t="s">
        <v>3190</v>
      </c>
      <c r="U328" s="187" t="s">
        <v>3252</v>
      </c>
      <c r="V328" s="187" t="s">
        <v>3192</v>
      </c>
      <c r="W328" s="187" t="s">
        <v>3215</v>
      </c>
      <c r="X328" s="187" t="s">
        <v>3401</v>
      </c>
      <c r="Y328" s="187">
        <v>0</v>
      </c>
      <c r="Z328" s="187">
        <v>0</v>
      </c>
      <c r="AA328" s="187">
        <v>0</v>
      </c>
      <c r="AB328" s="200">
        <v>0</v>
      </c>
      <c r="AC328" s="72" t="s">
        <v>5095</v>
      </c>
      <c r="AD328" s="72" t="s">
        <v>5096</v>
      </c>
      <c r="AE328" s="72" t="s">
        <v>5097</v>
      </c>
      <c r="AF328" s="171" t="s">
        <v>25</v>
      </c>
      <c r="AG328" s="171" t="s">
        <v>189</v>
      </c>
      <c r="AH328" s="171">
        <v>1</v>
      </c>
      <c r="AI328" s="171">
        <v>0</v>
      </c>
      <c r="AJ328" s="72" t="s">
        <v>1943</v>
      </c>
      <c r="AK328" s="97">
        <f>IF(Q328="SOPORTE_TELEFÓNICO",'BASE LIQUIDACION REDEBAN 2025'!$B$19,IF(Q328="ENVÍO",'BASE LIQUIDACION REDEBAN 2025'!$C$2,IF(AF328="TIPO I",'BASE LIQUIDACION REDEBAN 2025'!$C$2,IF(AF328="TIPO II",'BASE LIQUIDACION REDEBAN 2025'!$C$3,IF(AF328="TIPO III",'BASE LIQUIDACION REDEBAN 2025'!$C$4,IF(AF328="TIPO IV",'BASE LIQUIDACION REDEBAN 2025'!$C$5,IF(AG328="AEREO",'BASE LIQUIDACION REDEBAN 2025'!$B$6,'BASE LIQUIDACION REDEBAN 2025'!$C$5)))))))</f>
        <v>65960.072302</v>
      </c>
      <c r="AL328" s="97">
        <f>IF(OR(Q328="SOPORTE_TELEFÓNICO",Q328="ENVÍO"),0,IF(AF328="TIPO I",'BASE LIQUIDACION REDEBAN 2025'!$B$10,IF(AF328="TIPO II",'BASE LIQUIDACION REDEBAN 2025'!$B$11,IF(AF328="TIPO III",'BASE LIQUIDACION REDEBAN 2025'!$B$12,'BASE LIQUIDACION REDEBAN 2025'!$B$13))))</f>
        <v>75096.394270399993</v>
      </c>
      <c r="AM328" s="97">
        <f t="shared" si="5"/>
        <v>65960.072302</v>
      </c>
    </row>
    <row r="329" spans="1:39" s="85" customFormat="1" ht="13.15">
      <c r="A329" s="171" t="s">
        <v>68</v>
      </c>
      <c r="B329" s="10" t="str">
        <f>VLOOKUP(A329,'CENTRO DE COSTOS'!A:D,4,FALSE)</f>
        <v>WILLIAM ASDRUBAL ROZO ROZO</v>
      </c>
      <c r="C329" s="10" t="str">
        <f>VLOOKUP(A329,'CENTRO DE COSTOS'!A:D,2,FALSE)</f>
        <v>0004-0004</v>
      </c>
      <c r="D329" s="171">
        <v>25754</v>
      </c>
      <c r="E329" s="171">
        <v>2268942</v>
      </c>
      <c r="F329" s="171">
        <v>68734</v>
      </c>
      <c r="G329" s="171" t="s">
        <v>298</v>
      </c>
      <c r="H329" s="171" t="s">
        <v>457</v>
      </c>
      <c r="I329" s="171" t="s">
        <v>5098</v>
      </c>
      <c r="J329" s="10" t="s">
        <v>167</v>
      </c>
      <c r="K329" s="171">
        <v>2268942</v>
      </c>
      <c r="L329" s="171" t="s">
        <v>5099</v>
      </c>
      <c r="M329" s="172">
        <v>45816.333333333336</v>
      </c>
      <c r="N329" s="172">
        <v>45817.616666666669</v>
      </c>
      <c r="O329" s="171" t="s">
        <v>3171</v>
      </c>
      <c r="P329" s="171" t="s">
        <v>3172</v>
      </c>
      <c r="Q329" s="171" t="s">
        <v>177</v>
      </c>
      <c r="R329" s="72" t="s">
        <v>5100</v>
      </c>
      <c r="S329" s="178" t="s">
        <v>3174</v>
      </c>
      <c r="T329" s="187" t="s">
        <v>3190</v>
      </c>
      <c r="U329" s="187" t="s">
        <v>3331</v>
      </c>
      <c r="V329" s="187" t="s">
        <v>3480</v>
      </c>
      <c r="W329" s="187" t="s">
        <v>3215</v>
      </c>
      <c r="X329" s="187" t="s">
        <v>3481</v>
      </c>
      <c r="Y329" s="187">
        <v>0</v>
      </c>
      <c r="Z329" s="187" t="s">
        <v>3403</v>
      </c>
      <c r="AA329" s="187" t="s">
        <v>3269</v>
      </c>
      <c r="AB329" s="200">
        <v>0</v>
      </c>
      <c r="AC329" s="72" t="s">
        <v>5101</v>
      </c>
      <c r="AD329" s="72" t="s">
        <v>5102</v>
      </c>
      <c r="AE329" s="72" t="s">
        <v>5103</v>
      </c>
      <c r="AF329" s="171" t="s">
        <v>25</v>
      </c>
      <c r="AG329" s="171" t="s">
        <v>189</v>
      </c>
      <c r="AH329" s="171">
        <v>1</v>
      </c>
      <c r="AI329" s="171">
        <v>0</v>
      </c>
      <c r="AJ329" s="72" t="s">
        <v>1288</v>
      </c>
      <c r="AK329" s="97">
        <f>IF(Q329="SOPORTE_TELEFÓNICO",'BASE LIQUIDACION REDEBAN 2025'!$B$19,IF(Q329="ENVÍO",'BASE LIQUIDACION REDEBAN 2025'!$C$2,IF(AF329="TIPO I",'BASE LIQUIDACION REDEBAN 2025'!$C$2,IF(AF329="TIPO II",'BASE LIQUIDACION REDEBAN 2025'!$C$3,IF(AF329="TIPO III",'BASE LIQUIDACION REDEBAN 2025'!$C$4,IF(AF329="TIPO IV",'BASE LIQUIDACION REDEBAN 2025'!$C$5,IF(AG329="AEREO",'BASE LIQUIDACION REDEBAN 2025'!$B$6,'BASE LIQUIDACION REDEBAN 2025'!$C$5)))))))</f>
        <v>65960.072302</v>
      </c>
      <c r="AL329" s="97">
        <f>IF(OR(Q329="SOPORTE_TELEFÓNICO",Q329="ENVÍO"),0,IF(AF329="TIPO I",'BASE LIQUIDACION REDEBAN 2025'!$B$10,IF(AF329="TIPO II",'BASE LIQUIDACION REDEBAN 2025'!$B$11,IF(AF329="TIPO III",'BASE LIQUIDACION REDEBAN 2025'!$B$12,'BASE LIQUIDACION REDEBAN 2025'!$B$13))))</f>
        <v>75096.394270399993</v>
      </c>
      <c r="AM329" s="97">
        <f t="shared" si="5"/>
        <v>65960.072302</v>
      </c>
    </row>
    <row r="330" spans="1:39" s="85" customFormat="1" ht="13.15">
      <c r="A330" s="171" t="s">
        <v>90</v>
      </c>
      <c r="B330" s="10" t="str">
        <f>VLOOKUP(A330,'CENTRO DE COSTOS'!A:D,4,FALSE)</f>
        <v>JUAN SEBASTIÁN RÍOS CASTRILLÓN</v>
      </c>
      <c r="C330" s="10" t="str">
        <f>VLOOKUP(A330,'CENTRO DE COSTOS'!A:D,2,FALSE)</f>
        <v>0004-0005</v>
      </c>
      <c r="D330" s="171">
        <v>5380</v>
      </c>
      <c r="E330" s="171">
        <v>2271164</v>
      </c>
      <c r="F330" s="171">
        <v>58840</v>
      </c>
      <c r="G330" s="171" t="s">
        <v>290</v>
      </c>
      <c r="H330" s="171" t="s">
        <v>822</v>
      </c>
      <c r="I330" s="171" t="s">
        <v>5104</v>
      </c>
      <c r="J330" s="10" t="s">
        <v>167</v>
      </c>
      <c r="K330" s="171">
        <v>2271164</v>
      </c>
      <c r="L330" s="171" t="s">
        <v>5105</v>
      </c>
      <c r="M330" s="172">
        <v>45817.379861111112</v>
      </c>
      <c r="N330" s="172">
        <v>45817.616689814815</v>
      </c>
      <c r="O330" s="171" t="s">
        <v>3171</v>
      </c>
      <c r="P330" s="171" t="s">
        <v>3172</v>
      </c>
      <c r="Q330" s="171" t="s">
        <v>177</v>
      </c>
      <c r="R330" s="72" t="s">
        <v>5106</v>
      </c>
      <c r="S330" s="178" t="s">
        <v>3174</v>
      </c>
      <c r="T330" s="187" t="s">
        <v>3190</v>
      </c>
      <c r="U330" s="187" t="s">
        <v>3176</v>
      </c>
      <c r="V330" s="187" t="s">
        <v>3192</v>
      </c>
      <c r="W330" s="187" t="s">
        <v>3215</v>
      </c>
      <c r="X330" s="187" t="s">
        <v>5107</v>
      </c>
      <c r="Y330" s="187">
        <v>0</v>
      </c>
      <c r="Z330" s="187">
        <v>0</v>
      </c>
      <c r="AA330" s="187">
        <v>0</v>
      </c>
      <c r="AB330" s="200">
        <v>0</v>
      </c>
      <c r="AC330" s="72" t="s">
        <v>5108</v>
      </c>
      <c r="AD330" s="72" t="s">
        <v>5109</v>
      </c>
      <c r="AE330" s="72" t="s">
        <v>5110</v>
      </c>
      <c r="AF330" s="171" t="s">
        <v>25</v>
      </c>
      <c r="AG330" s="171" t="s">
        <v>189</v>
      </c>
      <c r="AH330" s="171">
        <v>1</v>
      </c>
      <c r="AI330" s="171">
        <v>0</v>
      </c>
      <c r="AJ330" s="72" t="s">
        <v>3341</v>
      </c>
      <c r="AK330" s="97">
        <f>IF(Q330="SOPORTE_TELEFÓNICO",'BASE LIQUIDACION REDEBAN 2025'!$B$19,IF(Q330="ENVÍO",'BASE LIQUIDACION REDEBAN 2025'!$C$2,IF(AF330="TIPO I",'BASE LIQUIDACION REDEBAN 2025'!$C$2,IF(AF330="TIPO II",'BASE LIQUIDACION REDEBAN 2025'!$C$3,IF(AF330="TIPO III",'BASE LIQUIDACION REDEBAN 2025'!$C$4,IF(AF330="TIPO IV",'BASE LIQUIDACION REDEBAN 2025'!$C$5,IF(AG330="AEREO",'BASE LIQUIDACION REDEBAN 2025'!$B$6,'BASE LIQUIDACION REDEBAN 2025'!$C$5)))))))</f>
        <v>65960.072302</v>
      </c>
      <c r="AL330" s="97">
        <f>IF(OR(Q330="SOPORTE_TELEFÓNICO",Q330="ENVÍO"),0,IF(AF330="TIPO I",'BASE LIQUIDACION REDEBAN 2025'!$B$10,IF(AF330="TIPO II",'BASE LIQUIDACION REDEBAN 2025'!$B$11,IF(AF330="TIPO III",'BASE LIQUIDACION REDEBAN 2025'!$B$12,'BASE LIQUIDACION REDEBAN 2025'!$B$13))))</f>
        <v>75096.394270399993</v>
      </c>
      <c r="AM330" s="97">
        <f t="shared" si="5"/>
        <v>65960.072302</v>
      </c>
    </row>
    <row r="331" spans="1:39" s="85" customFormat="1" ht="13.15">
      <c r="A331" s="171" t="s">
        <v>76</v>
      </c>
      <c r="B331" s="10" t="str">
        <f>VLOOKUP(A331,'CENTRO DE COSTOS'!A:D,4,FALSE)</f>
        <v>DIEGO FERNANDO HENAO CARDONA</v>
      </c>
      <c r="C331" s="10" t="str">
        <f>VLOOKUP(A331,'CENTRO DE COSTOS'!A:D,2,FALSE)</f>
        <v>0004-0003</v>
      </c>
      <c r="D331" s="171">
        <v>76126</v>
      </c>
      <c r="E331" s="171">
        <v>2264482</v>
      </c>
      <c r="F331" s="171">
        <v>69129</v>
      </c>
      <c r="G331" s="171" t="s">
        <v>230</v>
      </c>
      <c r="H331" s="171" t="s">
        <v>284</v>
      </c>
      <c r="I331" s="171" t="s">
        <v>5111</v>
      </c>
      <c r="J331" s="10" t="s">
        <v>167</v>
      </c>
      <c r="K331" s="171">
        <v>2264482</v>
      </c>
      <c r="L331" s="171" t="s">
        <v>5112</v>
      </c>
      <c r="M331" s="172">
        <v>45814.445833333331</v>
      </c>
      <c r="N331" s="172">
        <v>45817.632638888892</v>
      </c>
      <c r="O331" s="171" t="s">
        <v>3171</v>
      </c>
      <c r="P331" s="171" t="s">
        <v>3172</v>
      </c>
      <c r="Q331" s="171" t="s">
        <v>177</v>
      </c>
      <c r="R331" s="72" t="s">
        <v>5113</v>
      </c>
      <c r="S331" s="178" t="s">
        <v>3174</v>
      </c>
      <c r="T331" s="187" t="s">
        <v>3190</v>
      </c>
      <c r="U331" s="187" t="s">
        <v>3202</v>
      </c>
      <c r="V331" s="187" t="s">
        <v>3203</v>
      </c>
      <c r="W331" s="187" t="s">
        <v>3185</v>
      </c>
      <c r="X331" s="187">
        <v>0</v>
      </c>
      <c r="Y331" s="187">
        <v>0</v>
      </c>
      <c r="Z331" s="187">
        <v>0</v>
      </c>
      <c r="AA331" s="187">
        <v>0</v>
      </c>
      <c r="AB331" s="200" t="s">
        <v>5114</v>
      </c>
      <c r="AC331" s="72" t="s">
        <v>5115</v>
      </c>
      <c r="AD331" s="72">
        <v>0</v>
      </c>
      <c r="AE331" s="72">
        <v>0</v>
      </c>
      <c r="AF331" s="171" t="s">
        <v>28</v>
      </c>
      <c r="AG331" s="171" t="s">
        <v>189</v>
      </c>
      <c r="AH331" s="171">
        <v>1</v>
      </c>
      <c r="AI331" s="171">
        <v>0</v>
      </c>
      <c r="AJ331" s="72" t="s">
        <v>2428</v>
      </c>
      <c r="AK331" s="97">
        <f>IF(Q331="SOPORTE_TELEFÓNICO",'BASE LIQUIDACION REDEBAN 2025'!$B$19,IF(Q331="ENVÍO",'BASE LIQUIDACION REDEBAN 2025'!$C$2,IF(AF331="TIPO I",'BASE LIQUIDACION REDEBAN 2025'!$C$2,IF(AF331="TIPO II",'BASE LIQUIDACION REDEBAN 2025'!$C$3,IF(AF331="TIPO III",'BASE LIQUIDACION REDEBAN 2025'!$C$4,IF(AF331="TIPO IV",'BASE LIQUIDACION REDEBAN 2025'!$C$5,IF(AG331="AEREO",'BASE LIQUIDACION REDEBAN 2025'!$B$6,'BASE LIQUIDACION REDEBAN 2025'!$C$5)))))))</f>
        <v>144967.87232000002</v>
      </c>
      <c r="AL331" s="97">
        <f>IF(OR(Q331="SOPORTE_TELEFÓNICO",Q331="ENVÍO"),0,IF(AF331="TIPO I",'BASE LIQUIDACION REDEBAN 2025'!$B$10,IF(AF331="TIPO II",'BASE LIQUIDACION REDEBAN 2025'!$B$11,IF(AF331="TIPO III",'BASE LIQUIDACION REDEBAN 2025'!$B$12,'BASE LIQUIDACION REDEBAN 2025'!$B$13))))</f>
        <v>140395.6348884</v>
      </c>
      <c r="AM331" s="97">
        <f t="shared" si="5"/>
        <v>144967.87232000002</v>
      </c>
    </row>
    <row r="332" spans="1:39" s="85" customFormat="1" ht="13.15">
      <c r="A332" s="171" t="s">
        <v>72</v>
      </c>
      <c r="B332" s="10" t="str">
        <f>VLOOKUP(A332,'CENTRO DE COSTOS'!A:D,4,FALSE)</f>
        <v>MIGUEL JULIÁN HERNÁNDEZ GUARÍN</v>
      </c>
      <c r="C332" s="10" t="str">
        <f>VLOOKUP(A332,'CENTRO DE COSTOS'!A:D,2,FALSE)</f>
        <v>0004-0008</v>
      </c>
      <c r="D332" s="171">
        <v>68307</v>
      </c>
      <c r="E332" s="171">
        <v>2273878</v>
      </c>
      <c r="F332" s="171">
        <v>17885</v>
      </c>
      <c r="G332" s="171" t="s">
        <v>180</v>
      </c>
      <c r="H332" s="171" t="s">
        <v>1617</v>
      </c>
      <c r="I332" s="171" t="s">
        <v>5116</v>
      </c>
      <c r="J332" s="10" t="s">
        <v>167</v>
      </c>
      <c r="K332" s="171">
        <v>2273878</v>
      </c>
      <c r="L332" s="171" t="s">
        <v>5117</v>
      </c>
      <c r="M332" s="172">
        <v>45817.503472222219</v>
      </c>
      <c r="N332" s="172">
        <v>45817.634027777778</v>
      </c>
      <c r="O332" s="171" t="s">
        <v>3171</v>
      </c>
      <c r="P332" s="171" t="s">
        <v>3172</v>
      </c>
      <c r="Q332" s="171" t="s">
        <v>177</v>
      </c>
      <c r="R332" s="72" t="s">
        <v>5118</v>
      </c>
      <c r="S332" s="178" t="s">
        <v>3174</v>
      </c>
      <c r="T332" s="187" t="s">
        <v>3190</v>
      </c>
      <c r="U332" s="187" t="s">
        <v>3197</v>
      </c>
      <c r="V332" s="187" t="s">
        <v>3753</v>
      </c>
      <c r="W332" s="187" t="s">
        <v>3215</v>
      </c>
      <c r="X332" s="187">
        <v>0</v>
      </c>
      <c r="Y332" s="187" t="s">
        <v>3402</v>
      </c>
      <c r="Z332" s="187">
        <v>0</v>
      </c>
      <c r="AA332" s="187">
        <v>0</v>
      </c>
      <c r="AB332" s="200">
        <v>0</v>
      </c>
      <c r="AC332" s="72" t="s">
        <v>5119</v>
      </c>
      <c r="AD332" s="72" t="s">
        <v>5120</v>
      </c>
      <c r="AE332" s="72" t="s">
        <v>5121</v>
      </c>
      <c r="AF332" s="171" t="s">
        <v>25</v>
      </c>
      <c r="AG332" s="171" t="s">
        <v>189</v>
      </c>
      <c r="AH332" s="171">
        <v>1</v>
      </c>
      <c r="AI332" s="171">
        <v>0</v>
      </c>
      <c r="AJ332" s="72" t="s">
        <v>855</v>
      </c>
      <c r="AK332" s="97">
        <f>IF(Q332="SOPORTE_TELEFÓNICO",'BASE LIQUIDACION REDEBAN 2025'!$B$19,IF(Q332="ENVÍO",'BASE LIQUIDACION REDEBAN 2025'!$C$2,IF(AF332="TIPO I",'BASE LIQUIDACION REDEBAN 2025'!$C$2,IF(AF332="TIPO II",'BASE LIQUIDACION REDEBAN 2025'!$C$3,IF(AF332="TIPO III",'BASE LIQUIDACION REDEBAN 2025'!$C$4,IF(AF332="TIPO IV",'BASE LIQUIDACION REDEBAN 2025'!$C$5,IF(AG332="AEREO",'BASE LIQUIDACION REDEBAN 2025'!$B$6,'BASE LIQUIDACION REDEBAN 2025'!$C$5)))))))</f>
        <v>65960.072302</v>
      </c>
      <c r="AL332" s="97">
        <f>IF(OR(Q332="SOPORTE_TELEFÓNICO",Q332="ENVÍO"),0,IF(AF332="TIPO I",'BASE LIQUIDACION REDEBAN 2025'!$B$10,IF(AF332="TIPO II",'BASE LIQUIDACION REDEBAN 2025'!$B$11,IF(AF332="TIPO III",'BASE LIQUIDACION REDEBAN 2025'!$B$12,'BASE LIQUIDACION REDEBAN 2025'!$B$13))))</f>
        <v>75096.394270399993</v>
      </c>
      <c r="AM332" s="97">
        <f t="shared" si="5"/>
        <v>65960.072302</v>
      </c>
    </row>
    <row r="333" spans="1:39" s="85" customFormat="1" ht="13.15">
      <c r="A333" s="171" t="s">
        <v>94</v>
      </c>
      <c r="B333" s="10" t="str">
        <f>VLOOKUP(A333,'CENTRO DE COSTOS'!A:D,4,FALSE)</f>
        <v>DIEGO FERNANDO HENAO CARDONA</v>
      </c>
      <c r="C333" s="10" t="str">
        <f>VLOOKUP(A333,'CENTRO DE COSTOS'!A:D,2,FALSE)</f>
        <v>0004-0002</v>
      </c>
      <c r="D333" s="171">
        <v>76400</v>
      </c>
      <c r="E333" s="171">
        <v>2263541</v>
      </c>
      <c r="F333" s="171">
        <v>34312</v>
      </c>
      <c r="G333" s="171" t="s">
        <v>230</v>
      </c>
      <c r="H333" s="171" t="s">
        <v>599</v>
      </c>
      <c r="I333" s="171" t="s">
        <v>5122</v>
      </c>
      <c r="J333" s="10" t="s">
        <v>167</v>
      </c>
      <c r="K333" s="171">
        <v>2263541</v>
      </c>
      <c r="L333" s="171" t="s">
        <v>5123</v>
      </c>
      <c r="M333" s="172">
        <v>45814.369444444441</v>
      </c>
      <c r="N333" s="172">
        <v>45817.65</v>
      </c>
      <c r="O333" s="171" t="s">
        <v>3171</v>
      </c>
      <c r="P333" s="171" t="s">
        <v>3172</v>
      </c>
      <c r="Q333" s="171" t="s">
        <v>177</v>
      </c>
      <c r="R333" s="72" t="s">
        <v>5124</v>
      </c>
      <c r="S333" s="178" t="s">
        <v>3174</v>
      </c>
      <c r="T333" s="187" t="s">
        <v>3190</v>
      </c>
      <c r="U333" s="187" t="s">
        <v>3202</v>
      </c>
      <c r="V333" s="187" t="s">
        <v>3192</v>
      </c>
      <c r="W333" s="187" t="s">
        <v>3215</v>
      </c>
      <c r="X333" s="187">
        <v>0</v>
      </c>
      <c r="Y333" s="187">
        <v>0</v>
      </c>
      <c r="Z333" s="187" t="s">
        <v>3482</v>
      </c>
      <c r="AA333" s="187">
        <v>0</v>
      </c>
      <c r="AB333" s="200" t="s">
        <v>5125</v>
      </c>
      <c r="AC333" s="72" t="s">
        <v>5126</v>
      </c>
      <c r="AD333" s="72" t="s">
        <v>5127</v>
      </c>
      <c r="AE333" s="72" t="s">
        <v>5127</v>
      </c>
      <c r="AF333" s="171" t="s">
        <v>28</v>
      </c>
      <c r="AG333" s="171" t="s">
        <v>189</v>
      </c>
      <c r="AH333" s="171">
        <v>1</v>
      </c>
      <c r="AI333" s="171">
        <v>0</v>
      </c>
      <c r="AJ333" s="72" t="s">
        <v>993</v>
      </c>
      <c r="AK333" s="97">
        <f>IF(Q333="SOPORTE_TELEFÓNICO",'BASE LIQUIDACION REDEBAN 2025'!$B$19,IF(Q333="ENVÍO",'BASE LIQUIDACION REDEBAN 2025'!$C$2,IF(AF333="TIPO I",'BASE LIQUIDACION REDEBAN 2025'!$C$2,IF(AF333="TIPO II",'BASE LIQUIDACION REDEBAN 2025'!$C$3,IF(AF333="TIPO III",'BASE LIQUIDACION REDEBAN 2025'!$C$4,IF(AF333="TIPO IV",'BASE LIQUIDACION REDEBAN 2025'!$C$5,IF(AG333="AEREO",'BASE LIQUIDACION REDEBAN 2025'!$B$6,'BASE LIQUIDACION REDEBAN 2025'!$C$5)))))))</f>
        <v>144967.87232000002</v>
      </c>
      <c r="AL333" s="97">
        <f>IF(OR(Q333="SOPORTE_TELEFÓNICO",Q333="ENVÍO"),0,IF(AF333="TIPO I",'BASE LIQUIDACION REDEBAN 2025'!$B$10,IF(AF333="TIPO II",'BASE LIQUIDACION REDEBAN 2025'!$B$11,IF(AF333="TIPO III",'BASE LIQUIDACION REDEBAN 2025'!$B$12,'BASE LIQUIDACION REDEBAN 2025'!$B$13))))</f>
        <v>140395.6348884</v>
      </c>
      <c r="AM333" s="97">
        <f t="shared" si="5"/>
        <v>144967.87232000002</v>
      </c>
    </row>
    <row r="334" spans="1:39" s="85" customFormat="1" ht="13.15">
      <c r="A334" s="171" t="s">
        <v>90</v>
      </c>
      <c r="B334" s="10" t="str">
        <f>VLOOKUP(A334,'CENTRO DE COSTOS'!A:D,4,FALSE)</f>
        <v>JUAN SEBASTIÁN RÍOS CASTRILLÓN</v>
      </c>
      <c r="C334" s="10" t="str">
        <f>VLOOKUP(A334,'CENTRO DE COSTOS'!A:D,2,FALSE)</f>
        <v>0004-0005</v>
      </c>
      <c r="D334" s="171">
        <v>5088</v>
      </c>
      <c r="E334" s="171">
        <v>2268943</v>
      </c>
      <c r="F334" s="171">
        <v>75170</v>
      </c>
      <c r="G334" s="171" t="s">
        <v>290</v>
      </c>
      <c r="H334" s="171" t="s">
        <v>291</v>
      </c>
      <c r="I334" s="171" t="s">
        <v>5128</v>
      </c>
      <c r="J334" s="10" t="s">
        <v>167</v>
      </c>
      <c r="K334" s="171">
        <v>2268943</v>
      </c>
      <c r="L334" s="171" t="s">
        <v>5129</v>
      </c>
      <c r="M334" s="172">
        <v>45816.333333333336</v>
      </c>
      <c r="N334" s="172">
        <v>45817.651388888888</v>
      </c>
      <c r="O334" s="171" t="s">
        <v>3171</v>
      </c>
      <c r="P334" s="171" t="s">
        <v>3172</v>
      </c>
      <c r="Q334" s="171" t="s">
        <v>177</v>
      </c>
      <c r="R334" s="72" t="s">
        <v>5130</v>
      </c>
      <c r="S334" s="178" t="s">
        <v>3174</v>
      </c>
      <c r="T334" s="187" t="s">
        <v>3190</v>
      </c>
      <c r="U334" s="187" t="s">
        <v>3202</v>
      </c>
      <c r="V334" s="187" t="s">
        <v>3203</v>
      </c>
      <c r="W334" s="187" t="s">
        <v>3185</v>
      </c>
      <c r="X334" s="187">
        <v>0</v>
      </c>
      <c r="Y334" s="187">
        <v>0</v>
      </c>
      <c r="Z334" s="187">
        <v>0</v>
      </c>
      <c r="AA334" s="187">
        <v>0</v>
      </c>
      <c r="AB334" s="200" t="s">
        <v>3204</v>
      </c>
      <c r="AC334" s="72" t="s">
        <v>5131</v>
      </c>
      <c r="AD334" s="72">
        <v>0</v>
      </c>
      <c r="AE334" s="72">
        <v>0</v>
      </c>
      <c r="AF334" s="171" t="s">
        <v>25</v>
      </c>
      <c r="AG334" s="171" t="s">
        <v>189</v>
      </c>
      <c r="AH334" s="171">
        <v>1</v>
      </c>
      <c r="AI334" s="171">
        <v>0</v>
      </c>
      <c r="AJ334" s="72" t="s">
        <v>818</v>
      </c>
      <c r="AK334" s="97">
        <f>IF(Q334="SOPORTE_TELEFÓNICO",'BASE LIQUIDACION REDEBAN 2025'!$B$19,IF(Q334="ENVÍO",'BASE LIQUIDACION REDEBAN 2025'!$C$2,IF(AF334="TIPO I",'BASE LIQUIDACION REDEBAN 2025'!$C$2,IF(AF334="TIPO II",'BASE LIQUIDACION REDEBAN 2025'!$C$3,IF(AF334="TIPO III",'BASE LIQUIDACION REDEBAN 2025'!$C$4,IF(AF334="TIPO IV",'BASE LIQUIDACION REDEBAN 2025'!$C$5,IF(AG334="AEREO",'BASE LIQUIDACION REDEBAN 2025'!$B$6,'BASE LIQUIDACION REDEBAN 2025'!$C$5)))))))</f>
        <v>65960.072302</v>
      </c>
      <c r="AL334" s="97">
        <f>IF(OR(Q334="SOPORTE_TELEFÓNICO",Q334="ENVÍO"),0,IF(AF334="TIPO I",'BASE LIQUIDACION REDEBAN 2025'!$B$10,IF(AF334="TIPO II",'BASE LIQUIDACION REDEBAN 2025'!$B$11,IF(AF334="TIPO III",'BASE LIQUIDACION REDEBAN 2025'!$B$12,'BASE LIQUIDACION REDEBAN 2025'!$B$13))))</f>
        <v>75096.394270399993</v>
      </c>
      <c r="AM334" s="97">
        <f t="shared" si="5"/>
        <v>65960.072302</v>
      </c>
    </row>
    <row r="335" spans="1:39" s="85" customFormat="1" ht="13.15">
      <c r="A335" s="171" t="s">
        <v>68</v>
      </c>
      <c r="B335" s="10" t="str">
        <f>VLOOKUP(A335,'CENTRO DE COSTOS'!A:D,4,FALSE)</f>
        <v>WILLIAM ASDRUBAL ROZO ROZO</v>
      </c>
      <c r="C335" s="10" t="str">
        <f>VLOOKUP(A335,'CENTRO DE COSTOS'!A:D,2,FALSE)</f>
        <v>0004-0004</v>
      </c>
      <c r="D335" s="171">
        <v>99001</v>
      </c>
      <c r="E335" s="171">
        <v>2233109</v>
      </c>
      <c r="F335" s="171">
        <v>55501</v>
      </c>
      <c r="G335" s="171" t="s">
        <v>3319</v>
      </c>
      <c r="H335" s="171" t="s">
        <v>5132</v>
      </c>
      <c r="I335" s="171" t="s">
        <v>5133</v>
      </c>
      <c r="J335" s="10" t="s">
        <v>167</v>
      </c>
      <c r="K335" s="171">
        <v>2233109</v>
      </c>
      <c r="L335" s="171" t="s">
        <v>5134</v>
      </c>
      <c r="M335" s="172">
        <v>45807.333333333336</v>
      </c>
      <c r="N335" s="172">
        <v>45817.661805555559</v>
      </c>
      <c r="O335" s="171" t="s">
        <v>3171</v>
      </c>
      <c r="P335" s="171" t="s">
        <v>3172</v>
      </c>
      <c r="Q335" s="171" t="s">
        <v>177</v>
      </c>
      <c r="R335" s="72" t="s">
        <v>5135</v>
      </c>
      <c r="S335" s="178" t="s">
        <v>3174</v>
      </c>
      <c r="T335" s="187" t="s">
        <v>3190</v>
      </c>
      <c r="U335" s="187" t="s">
        <v>3284</v>
      </c>
      <c r="V335" s="187" t="s">
        <v>3284</v>
      </c>
      <c r="W335" s="187" t="s">
        <v>3215</v>
      </c>
      <c r="X335" s="187" t="s">
        <v>3267</v>
      </c>
      <c r="Y335" s="187">
        <v>0</v>
      </c>
      <c r="Z335" s="187" t="s">
        <v>3268</v>
      </c>
      <c r="AA335" s="187">
        <v>0</v>
      </c>
      <c r="AB335" s="200">
        <v>0</v>
      </c>
      <c r="AC335" s="72" t="s">
        <v>5136</v>
      </c>
      <c r="AD335" s="72" t="s">
        <v>5137</v>
      </c>
      <c r="AE335" s="72" t="s">
        <v>5138</v>
      </c>
      <c r="AF335" s="171" t="s">
        <v>175</v>
      </c>
      <c r="AG335" s="171" t="s">
        <v>227</v>
      </c>
      <c r="AH335" s="171">
        <v>1</v>
      </c>
      <c r="AI335" s="171">
        <v>0</v>
      </c>
      <c r="AJ335" s="72" t="s">
        <v>301</v>
      </c>
      <c r="AK335" s="97">
        <f>IF(Q335="SOPORTE_TELEFÓNICO",'BASE LIQUIDACION REDEBAN 2025'!$B$19,IF(Q335="ENVÍO",'BASE LIQUIDACION REDEBAN 2025'!$C$2,IF(AF335="TIPO I",'BASE LIQUIDACION REDEBAN 2025'!$C$2,IF(AF335="TIPO II",'BASE LIQUIDACION REDEBAN 2025'!$C$3,IF(AF335="TIPO III",'BASE LIQUIDACION REDEBAN 2025'!$C$4,IF(AF335="TIPO IV",'BASE LIQUIDACION REDEBAN 2025'!$C$5,IF(AG335="AEREO",'BASE LIQUIDACION REDEBAN 2025'!$B$6,'BASE LIQUIDACION REDEBAN 2025'!$C$5)))))))</f>
        <v>988462.96268840006</v>
      </c>
      <c r="AL335" s="97">
        <f>IF(OR(Q335="SOPORTE_TELEFÓNICO",Q335="ENVÍO"),0,IF(AF335="TIPO I",'BASE LIQUIDACION REDEBAN 2025'!$B$10,IF(AF335="TIPO II",'BASE LIQUIDACION REDEBAN 2025'!$B$11,IF(AF335="TIPO III",'BASE LIQUIDACION REDEBAN 2025'!$B$12,'BASE LIQUIDACION REDEBAN 2025'!$B$13))))</f>
        <v>196536.5258152</v>
      </c>
      <c r="AM335" s="97">
        <f t="shared" si="5"/>
        <v>988462.96268840006</v>
      </c>
    </row>
    <row r="336" spans="1:39" s="85" customFormat="1" ht="13.15">
      <c r="A336" s="171" t="s">
        <v>72</v>
      </c>
      <c r="B336" s="10" t="str">
        <f>VLOOKUP(A336,'CENTRO DE COSTOS'!A:D,4,FALSE)</f>
        <v>MIGUEL JULIÁN HERNÁNDEZ GUARÍN</v>
      </c>
      <c r="C336" s="10" t="str">
        <f>VLOOKUP(A336,'CENTRO DE COSTOS'!A:D,2,FALSE)</f>
        <v>0004-0008</v>
      </c>
      <c r="D336" s="171">
        <v>68001</v>
      </c>
      <c r="E336" s="171">
        <v>2270572</v>
      </c>
      <c r="F336" s="171">
        <v>18907</v>
      </c>
      <c r="G336" s="171" t="s">
        <v>180</v>
      </c>
      <c r="H336" s="171" t="s">
        <v>72</v>
      </c>
      <c r="I336" s="171" t="s">
        <v>5139</v>
      </c>
      <c r="J336" s="10" t="s">
        <v>167</v>
      </c>
      <c r="K336" s="171">
        <v>2270572</v>
      </c>
      <c r="L336" s="171" t="s">
        <v>5140</v>
      </c>
      <c r="M336" s="172">
        <v>45817.354861111111</v>
      </c>
      <c r="N336" s="172">
        <v>45817.663483796299</v>
      </c>
      <c r="O336" s="171" t="s">
        <v>3171</v>
      </c>
      <c r="P336" s="171" t="s">
        <v>3172</v>
      </c>
      <c r="Q336" s="171" t="s">
        <v>177</v>
      </c>
      <c r="R336" s="72" t="s">
        <v>5141</v>
      </c>
      <c r="S336" s="178" t="s">
        <v>3174</v>
      </c>
      <c r="T336" s="187" t="s">
        <v>3190</v>
      </c>
      <c r="U336" s="187" t="s">
        <v>3660</v>
      </c>
      <c r="V336" s="187" t="s">
        <v>3252</v>
      </c>
      <c r="W336" s="187" t="s">
        <v>3215</v>
      </c>
      <c r="X336" s="187">
        <v>0</v>
      </c>
      <c r="Y336" s="187">
        <v>0</v>
      </c>
      <c r="Z336" s="187" t="s">
        <v>3403</v>
      </c>
      <c r="AA336" s="187">
        <v>0</v>
      </c>
      <c r="AB336" s="200">
        <v>0</v>
      </c>
      <c r="AC336" s="72" t="s">
        <v>5142</v>
      </c>
      <c r="AD336" s="72" t="s">
        <v>5143</v>
      </c>
      <c r="AE336" s="72" t="s">
        <v>5144</v>
      </c>
      <c r="AF336" s="171" t="s">
        <v>25</v>
      </c>
      <c r="AG336" s="171" t="s">
        <v>189</v>
      </c>
      <c r="AH336" s="171">
        <v>1</v>
      </c>
      <c r="AI336" s="171">
        <v>0</v>
      </c>
      <c r="AJ336" s="72" t="s">
        <v>866</v>
      </c>
      <c r="AK336" s="97">
        <f>IF(Q336="SOPORTE_TELEFÓNICO",'BASE LIQUIDACION REDEBAN 2025'!$B$19,IF(Q336="ENVÍO",'BASE LIQUIDACION REDEBAN 2025'!$C$2,IF(AF336="TIPO I",'BASE LIQUIDACION REDEBAN 2025'!$C$2,IF(AF336="TIPO II",'BASE LIQUIDACION REDEBAN 2025'!$C$3,IF(AF336="TIPO III",'BASE LIQUIDACION REDEBAN 2025'!$C$4,IF(AF336="TIPO IV",'BASE LIQUIDACION REDEBAN 2025'!$C$5,IF(AG336="AEREO",'BASE LIQUIDACION REDEBAN 2025'!$B$6,'BASE LIQUIDACION REDEBAN 2025'!$C$5)))))))</f>
        <v>65960.072302</v>
      </c>
      <c r="AL336" s="97">
        <f>IF(OR(Q336="SOPORTE_TELEFÓNICO",Q336="ENVÍO"),0,IF(AF336="TIPO I",'BASE LIQUIDACION REDEBAN 2025'!$B$10,IF(AF336="TIPO II",'BASE LIQUIDACION REDEBAN 2025'!$B$11,IF(AF336="TIPO III",'BASE LIQUIDACION REDEBAN 2025'!$B$12,'BASE LIQUIDACION REDEBAN 2025'!$B$13))))</f>
        <v>75096.394270399993</v>
      </c>
      <c r="AM336" s="97">
        <f t="shared" si="5"/>
        <v>65960.072302</v>
      </c>
    </row>
    <row r="337" spans="1:39" s="85" customFormat="1" ht="13.15">
      <c r="A337" s="171" t="s">
        <v>94</v>
      </c>
      <c r="B337" s="10" t="str">
        <f>VLOOKUP(A337,'CENTRO DE COSTOS'!A:D,4,FALSE)</f>
        <v>DIEGO FERNANDO HENAO CARDONA</v>
      </c>
      <c r="C337" s="10" t="str">
        <f>VLOOKUP(A337,'CENTRO DE COSTOS'!A:D,2,FALSE)</f>
        <v>0004-0002</v>
      </c>
      <c r="D337" s="171">
        <v>63001</v>
      </c>
      <c r="E337" s="171">
        <v>2268552</v>
      </c>
      <c r="F337" s="171">
        <v>33988</v>
      </c>
      <c r="G337" s="171" t="s">
        <v>578</v>
      </c>
      <c r="H337" s="171" t="s">
        <v>579</v>
      </c>
      <c r="I337" s="171" t="s">
        <v>5145</v>
      </c>
      <c r="J337" s="10" t="s">
        <v>167</v>
      </c>
      <c r="K337" s="171">
        <v>2268552</v>
      </c>
      <c r="L337" s="171" t="s">
        <v>5146</v>
      </c>
      <c r="M337" s="172">
        <v>45815.521527777775</v>
      </c>
      <c r="N337" s="172">
        <v>45817.664583333331</v>
      </c>
      <c r="O337" s="171" t="s">
        <v>3171</v>
      </c>
      <c r="P337" s="171" t="s">
        <v>3172</v>
      </c>
      <c r="Q337" s="171" t="s">
        <v>177</v>
      </c>
      <c r="R337" s="72" t="s">
        <v>5147</v>
      </c>
      <c r="S337" s="178" t="s">
        <v>3174</v>
      </c>
      <c r="T337" s="187" t="s">
        <v>3190</v>
      </c>
      <c r="U337" s="187" t="s">
        <v>3331</v>
      </c>
      <c r="V337" s="187" t="s">
        <v>5148</v>
      </c>
      <c r="W337" s="187" t="s">
        <v>3215</v>
      </c>
      <c r="X337" s="187">
        <v>0</v>
      </c>
      <c r="Y337" s="187">
        <v>0</v>
      </c>
      <c r="Z337" s="187">
        <v>0</v>
      </c>
      <c r="AA337" s="187" t="s">
        <v>5149</v>
      </c>
      <c r="AB337" s="200">
        <v>0</v>
      </c>
      <c r="AC337" s="72" t="s">
        <v>5150</v>
      </c>
      <c r="AD337" s="72" t="s">
        <v>5151</v>
      </c>
      <c r="AE337" s="72" t="s">
        <v>5152</v>
      </c>
      <c r="AF337" s="171" t="s">
        <v>28</v>
      </c>
      <c r="AG337" s="171" t="s">
        <v>189</v>
      </c>
      <c r="AH337" s="171">
        <v>1</v>
      </c>
      <c r="AI337" s="171">
        <v>0</v>
      </c>
      <c r="AJ337" s="72" t="s">
        <v>582</v>
      </c>
      <c r="AK337" s="97">
        <f>IF(Q337="SOPORTE_TELEFÓNICO",'BASE LIQUIDACION REDEBAN 2025'!$B$19,IF(Q337="ENVÍO",'BASE LIQUIDACION REDEBAN 2025'!$C$2,IF(AF337="TIPO I",'BASE LIQUIDACION REDEBAN 2025'!$C$2,IF(AF337="TIPO II",'BASE LIQUIDACION REDEBAN 2025'!$C$3,IF(AF337="TIPO III",'BASE LIQUIDACION REDEBAN 2025'!$C$4,IF(AF337="TIPO IV",'BASE LIQUIDACION REDEBAN 2025'!$C$5,IF(AG337="AEREO",'BASE LIQUIDACION REDEBAN 2025'!$B$6,'BASE LIQUIDACION REDEBAN 2025'!$C$5)))))))</f>
        <v>144967.87232000002</v>
      </c>
      <c r="AL337" s="97">
        <f>IF(OR(Q337="SOPORTE_TELEFÓNICO",Q337="ENVÍO"),0,IF(AF337="TIPO I",'BASE LIQUIDACION REDEBAN 2025'!$B$10,IF(AF337="TIPO II",'BASE LIQUIDACION REDEBAN 2025'!$B$11,IF(AF337="TIPO III",'BASE LIQUIDACION REDEBAN 2025'!$B$12,'BASE LIQUIDACION REDEBAN 2025'!$B$13))))</f>
        <v>140395.6348884</v>
      </c>
      <c r="AM337" s="97">
        <f t="shared" si="5"/>
        <v>144967.87232000002</v>
      </c>
    </row>
    <row r="338" spans="1:39" s="85" customFormat="1" ht="13.15">
      <c r="A338" s="171" t="s">
        <v>68</v>
      </c>
      <c r="B338" s="10" t="str">
        <f>VLOOKUP(A338,'CENTRO DE COSTOS'!A:D,4,FALSE)</f>
        <v>WILLIAM ASDRUBAL ROZO ROZO</v>
      </c>
      <c r="C338" s="10" t="str">
        <f>VLOOKUP(A338,'CENTRO DE COSTOS'!A:D,2,FALSE)</f>
        <v>0004-0004</v>
      </c>
      <c r="D338" s="171">
        <v>11001</v>
      </c>
      <c r="E338" s="171">
        <v>2273885</v>
      </c>
      <c r="F338" s="171">
        <v>48792</v>
      </c>
      <c r="G338" s="171" t="s">
        <v>298</v>
      </c>
      <c r="H338" s="171" t="s">
        <v>68</v>
      </c>
      <c r="I338" s="171" t="s">
        <v>5153</v>
      </c>
      <c r="J338" s="10" t="s">
        <v>167</v>
      </c>
      <c r="K338" s="171">
        <v>2273885</v>
      </c>
      <c r="L338" s="171" t="s">
        <v>5154</v>
      </c>
      <c r="M338" s="172">
        <v>45817.505555555559</v>
      </c>
      <c r="N338" s="172">
        <v>45817.666018518517</v>
      </c>
      <c r="O338" s="171" t="s">
        <v>3171</v>
      </c>
      <c r="P338" s="171" t="s">
        <v>3172</v>
      </c>
      <c r="Q338" s="171" t="s">
        <v>177</v>
      </c>
      <c r="R338" s="72" t="s">
        <v>5155</v>
      </c>
      <c r="S338" s="178" t="s">
        <v>3174</v>
      </c>
      <c r="T338" s="187" t="s">
        <v>3175</v>
      </c>
      <c r="U338" s="187" t="s">
        <v>3176</v>
      </c>
      <c r="V338" s="187" t="s">
        <v>3240</v>
      </c>
      <c r="W338" s="187" t="s">
        <v>3185</v>
      </c>
      <c r="X338" s="187">
        <v>0</v>
      </c>
      <c r="Y338" s="187">
        <v>0</v>
      </c>
      <c r="Z338" s="187">
        <v>0</v>
      </c>
      <c r="AA338" s="187">
        <v>0</v>
      </c>
      <c r="AB338" s="200">
        <v>0</v>
      </c>
      <c r="AC338" s="72" t="s">
        <v>5156</v>
      </c>
      <c r="AD338" s="72" t="s">
        <v>3180</v>
      </c>
      <c r="AE338" s="72" t="s">
        <v>3180</v>
      </c>
      <c r="AF338" s="171" t="s">
        <v>25</v>
      </c>
      <c r="AG338" s="171" t="s">
        <v>189</v>
      </c>
      <c r="AH338" s="171">
        <v>1</v>
      </c>
      <c r="AI338" s="171">
        <v>0</v>
      </c>
      <c r="AJ338" s="72" t="s">
        <v>435</v>
      </c>
      <c r="AK338" s="97">
        <f>IF(Q338="SOPORTE_TELEFÓNICO",'BASE LIQUIDACION REDEBAN 2025'!$B$19,IF(Q338="ENVÍO",'BASE LIQUIDACION REDEBAN 2025'!$C$2,IF(AF338="TIPO I",'BASE LIQUIDACION REDEBAN 2025'!$C$2,IF(AF338="TIPO II",'BASE LIQUIDACION REDEBAN 2025'!$C$3,IF(AF338="TIPO III",'BASE LIQUIDACION REDEBAN 2025'!$C$4,IF(AF338="TIPO IV",'BASE LIQUIDACION REDEBAN 2025'!$C$5,IF(AG338="AEREO",'BASE LIQUIDACION REDEBAN 2025'!$B$6,'BASE LIQUIDACION REDEBAN 2025'!$C$5)))))))</f>
        <v>65960.072302</v>
      </c>
      <c r="AL338" s="97">
        <f>IF(OR(Q338="SOPORTE_TELEFÓNICO",Q338="ENVÍO"),0,IF(AF338="TIPO I",'BASE LIQUIDACION REDEBAN 2025'!$B$10,IF(AF338="TIPO II",'BASE LIQUIDACION REDEBAN 2025'!$B$11,IF(AF338="TIPO III",'BASE LIQUIDACION REDEBAN 2025'!$B$12,'BASE LIQUIDACION REDEBAN 2025'!$B$13))))</f>
        <v>75096.394270399993</v>
      </c>
      <c r="AM338" s="97">
        <f t="shared" si="5"/>
        <v>65960.072302</v>
      </c>
    </row>
    <row r="339" spans="1:39" s="85" customFormat="1" ht="13.15">
      <c r="A339" s="171" t="s">
        <v>68</v>
      </c>
      <c r="B339" s="10" t="str">
        <f>VLOOKUP(A339,'CENTRO DE COSTOS'!A:D,4,FALSE)</f>
        <v>WILLIAM ASDRUBAL ROZO ROZO</v>
      </c>
      <c r="C339" s="10" t="str">
        <f>VLOOKUP(A339,'CENTRO DE COSTOS'!A:D,2,FALSE)</f>
        <v>0004-0004</v>
      </c>
      <c r="D339" s="171">
        <v>11001</v>
      </c>
      <c r="E339" s="171">
        <v>2272690</v>
      </c>
      <c r="F339" s="171">
        <v>54110</v>
      </c>
      <c r="G339" s="171" t="s">
        <v>298</v>
      </c>
      <c r="H339" s="171" t="s">
        <v>68</v>
      </c>
      <c r="I339" s="171" t="s">
        <v>4663</v>
      </c>
      <c r="J339" s="10" t="s">
        <v>167</v>
      </c>
      <c r="K339" s="171">
        <v>2272690</v>
      </c>
      <c r="L339" s="171" t="s">
        <v>5157</v>
      </c>
      <c r="M339" s="172">
        <v>45817.451388888891</v>
      </c>
      <c r="N339" s="172">
        <v>45817.667916666665</v>
      </c>
      <c r="O339" s="171" t="s">
        <v>3171</v>
      </c>
      <c r="P339" s="171" t="s">
        <v>3172</v>
      </c>
      <c r="Q339" s="171" t="s">
        <v>177</v>
      </c>
      <c r="R339" s="72" t="s">
        <v>5158</v>
      </c>
      <c r="S339" s="178" t="s">
        <v>3174</v>
      </c>
      <c r="T339" s="187" t="s">
        <v>3175</v>
      </c>
      <c r="U339" s="187" t="s">
        <v>3438</v>
      </c>
      <c r="V339" s="187" t="s">
        <v>3439</v>
      </c>
      <c r="W339" s="187" t="s">
        <v>3215</v>
      </c>
      <c r="X339" s="187" t="s">
        <v>5159</v>
      </c>
      <c r="Y339" s="187">
        <v>0</v>
      </c>
      <c r="Z339" s="187">
        <v>0</v>
      </c>
      <c r="AA339" s="187">
        <v>0</v>
      </c>
      <c r="AB339" s="200">
        <v>0</v>
      </c>
      <c r="AC339" s="72" t="s">
        <v>5160</v>
      </c>
      <c r="AD339" s="72" t="s">
        <v>5161</v>
      </c>
      <c r="AE339" s="72" t="s">
        <v>5162</v>
      </c>
      <c r="AF339" s="171" t="s">
        <v>25</v>
      </c>
      <c r="AG339" s="171" t="s">
        <v>189</v>
      </c>
      <c r="AH339" s="171">
        <v>1</v>
      </c>
      <c r="AI339" s="171">
        <v>0</v>
      </c>
      <c r="AJ339" s="72" t="s">
        <v>397</v>
      </c>
      <c r="AK339" s="97">
        <f>IF(Q339="SOPORTE_TELEFÓNICO",'BASE LIQUIDACION REDEBAN 2025'!$B$19,IF(Q339="ENVÍO",'BASE LIQUIDACION REDEBAN 2025'!$C$2,IF(AF339="TIPO I",'BASE LIQUIDACION REDEBAN 2025'!$C$2,IF(AF339="TIPO II",'BASE LIQUIDACION REDEBAN 2025'!$C$3,IF(AF339="TIPO III",'BASE LIQUIDACION REDEBAN 2025'!$C$4,IF(AF339="TIPO IV",'BASE LIQUIDACION REDEBAN 2025'!$C$5,IF(AG339="AEREO",'BASE LIQUIDACION REDEBAN 2025'!$B$6,'BASE LIQUIDACION REDEBAN 2025'!$C$5)))))))</f>
        <v>65960.072302</v>
      </c>
      <c r="AL339" s="97">
        <f>IF(OR(Q339="SOPORTE_TELEFÓNICO",Q339="ENVÍO"),0,IF(AF339="TIPO I",'BASE LIQUIDACION REDEBAN 2025'!$B$10,IF(AF339="TIPO II",'BASE LIQUIDACION REDEBAN 2025'!$B$11,IF(AF339="TIPO III",'BASE LIQUIDACION REDEBAN 2025'!$B$12,'BASE LIQUIDACION REDEBAN 2025'!$B$13))))</f>
        <v>75096.394270399993</v>
      </c>
      <c r="AM339" s="97">
        <f t="shared" si="5"/>
        <v>65960.072302</v>
      </c>
    </row>
    <row r="340" spans="1:39" s="85" customFormat="1" ht="13.15">
      <c r="A340" s="171" t="s">
        <v>68</v>
      </c>
      <c r="B340" s="10" t="str">
        <f>VLOOKUP(A340,'CENTRO DE COSTOS'!A:D,4,FALSE)</f>
        <v>WILLIAM ASDRUBAL ROZO ROZO</v>
      </c>
      <c r="C340" s="10" t="str">
        <f>VLOOKUP(A340,'CENTRO DE COSTOS'!A:D,2,FALSE)</f>
        <v>0004-0004</v>
      </c>
      <c r="D340" s="171">
        <v>25572</v>
      </c>
      <c r="E340" s="171">
        <v>2263932</v>
      </c>
      <c r="F340" s="171">
        <v>50304</v>
      </c>
      <c r="G340" s="171" t="s">
        <v>298</v>
      </c>
      <c r="H340" s="171" t="s">
        <v>5163</v>
      </c>
      <c r="I340" s="171" t="s">
        <v>5164</v>
      </c>
      <c r="J340" s="10" t="s">
        <v>167</v>
      </c>
      <c r="K340" s="171">
        <v>2263932</v>
      </c>
      <c r="L340" s="171" t="s">
        <v>5165</v>
      </c>
      <c r="M340" s="172">
        <v>45814.402777777781</v>
      </c>
      <c r="N340" s="172">
        <v>45817.669444444444</v>
      </c>
      <c r="O340" s="171" t="s">
        <v>3171</v>
      </c>
      <c r="P340" s="171" t="s">
        <v>3172</v>
      </c>
      <c r="Q340" s="171" t="s">
        <v>177</v>
      </c>
      <c r="R340" s="72" t="s">
        <v>5166</v>
      </c>
      <c r="S340" s="178" t="s">
        <v>3174</v>
      </c>
      <c r="T340" s="187" t="s">
        <v>3190</v>
      </c>
      <c r="U340" s="187" t="s">
        <v>3176</v>
      </c>
      <c r="V340" s="187" t="s">
        <v>3184</v>
      </c>
      <c r="W340" s="187" t="s">
        <v>3215</v>
      </c>
      <c r="X340" s="187" t="s">
        <v>3917</v>
      </c>
      <c r="Y340" s="187">
        <v>0</v>
      </c>
      <c r="Z340" s="187">
        <v>0</v>
      </c>
      <c r="AA340" s="187">
        <v>0</v>
      </c>
      <c r="AB340" s="200">
        <v>0</v>
      </c>
      <c r="AC340" s="72" t="s">
        <v>5167</v>
      </c>
      <c r="AD340" s="72" t="s">
        <v>5168</v>
      </c>
      <c r="AE340" s="72" t="s">
        <v>5169</v>
      </c>
      <c r="AF340" s="171" t="s">
        <v>32</v>
      </c>
      <c r="AG340" s="171" t="s">
        <v>189</v>
      </c>
      <c r="AH340" s="171">
        <v>1</v>
      </c>
      <c r="AI340" s="171">
        <v>0</v>
      </c>
      <c r="AJ340" s="72" t="s">
        <v>656</v>
      </c>
      <c r="AK340" s="97">
        <f>IF(Q340="SOPORTE_TELEFÓNICO",'BASE LIQUIDACION REDEBAN 2025'!$B$19,IF(Q340="ENVÍO",'BASE LIQUIDACION REDEBAN 2025'!$C$2,IF(AF340="TIPO I",'BASE LIQUIDACION REDEBAN 2025'!$C$2,IF(AF340="TIPO II",'BASE LIQUIDACION REDEBAN 2025'!$C$3,IF(AF340="TIPO III",'BASE LIQUIDACION REDEBAN 2025'!$C$4,IF(AF340="TIPO IV",'BASE LIQUIDACION REDEBAN 2025'!$C$5,IF(AG340="AEREO",'BASE LIQUIDACION REDEBAN 2025'!$B$6,'BASE LIQUIDACION REDEBAN 2025'!$C$5)))))))</f>
        <v>479588.87655000004</v>
      </c>
      <c r="AL340" s="97">
        <f>IF(OR(Q340="SOPORTE_TELEFÓNICO",Q340="ENVÍO"),0,IF(AF340="TIPO I",'BASE LIQUIDACION REDEBAN 2025'!$B$10,IF(AF340="TIPO II",'BASE LIQUIDACION REDEBAN 2025'!$B$11,IF(AF340="TIPO III",'BASE LIQUIDACION REDEBAN 2025'!$B$12,'BASE LIQUIDACION REDEBAN 2025'!$B$13))))</f>
        <v>196536.5258152</v>
      </c>
      <c r="AM340" s="97">
        <f t="shared" si="5"/>
        <v>479588.87655000004</v>
      </c>
    </row>
    <row r="341" spans="1:39" s="85" customFormat="1" ht="13.15">
      <c r="A341" s="171" t="s">
        <v>72</v>
      </c>
      <c r="B341" s="10" t="str">
        <f>VLOOKUP(A341,'CENTRO DE COSTOS'!A:D,4,FALSE)</f>
        <v>MIGUEL JULIÁN HERNÁNDEZ GUARÍN</v>
      </c>
      <c r="C341" s="10" t="str">
        <f>VLOOKUP(A341,'CENTRO DE COSTOS'!A:D,2,FALSE)</f>
        <v>0004-0008</v>
      </c>
      <c r="D341" s="171">
        <v>68051</v>
      </c>
      <c r="E341" s="171">
        <v>2272186</v>
      </c>
      <c r="F341" s="171">
        <v>48618</v>
      </c>
      <c r="G341" s="171" t="s">
        <v>180</v>
      </c>
      <c r="H341" s="171" t="s">
        <v>5170</v>
      </c>
      <c r="I341" s="171" t="s">
        <v>5171</v>
      </c>
      <c r="J341" s="10" t="s">
        <v>167</v>
      </c>
      <c r="K341" s="171">
        <v>2272186</v>
      </c>
      <c r="L341" s="171" t="s">
        <v>5172</v>
      </c>
      <c r="M341" s="172">
        <v>45817.422581018516</v>
      </c>
      <c r="N341" s="172">
        <v>45817.670659722222</v>
      </c>
      <c r="O341" s="171" t="s">
        <v>3171</v>
      </c>
      <c r="P341" s="171" t="s">
        <v>3172</v>
      </c>
      <c r="Q341" s="171" t="s">
        <v>177</v>
      </c>
      <c r="R341" s="72" t="s">
        <v>5173</v>
      </c>
      <c r="S341" s="178" t="s">
        <v>3174</v>
      </c>
      <c r="T341" s="187" t="s">
        <v>3190</v>
      </c>
      <c r="U341" s="187" t="s">
        <v>3300</v>
      </c>
      <c r="V341" s="187" t="s">
        <v>3192</v>
      </c>
      <c r="W341" s="187" t="s">
        <v>3215</v>
      </c>
      <c r="X341" s="187" t="s">
        <v>3615</v>
      </c>
      <c r="Y341" s="187">
        <v>0</v>
      </c>
      <c r="Z341" s="187">
        <v>0</v>
      </c>
      <c r="AA341" s="187">
        <v>0</v>
      </c>
      <c r="AB341" s="200">
        <v>0</v>
      </c>
      <c r="AC341" s="72" t="s">
        <v>5174</v>
      </c>
      <c r="AD341" s="72" t="s">
        <v>5175</v>
      </c>
      <c r="AE341" s="72" t="s">
        <v>5176</v>
      </c>
      <c r="AF341" s="171" t="s">
        <v>28</v>
      </c>
      <c r="AG341" s="171" t="s">
        <v>189</v>
      </c>
      <c r="AH341" s="171">
        <v>1</v>
      </c>
      <c r="AI341" s="171">
        <v>0</v>
      </c>
      <c r="AJ341" s="72" t="s">
        <v>3310</v>
      </c>
      <c r="AK341" s="97">
        <f>IF(Q341="SOPORTE_TELEFÓNICO",'BASE LIQUIDACION REDEBAN 2025'!$B$19,IF(Q341="ENVÍO",'BASE LIQUIDACION REDEBAN 2025'!$C$2,IF(AF341="TIPO I",'BASE LIQUIDACION REDEBAN 2025'!$C$2,IF(AF341="TIPO II",'BASE LIQUIDACION REDEBAN 2025'!$C$3,IF(AF341="TIPO III",'BASE LIQUIDACION REDEBAN 2025'!$C$4,IF(AF341="TIPO IV",'BASE LIQUIDACION REDEBAN 2025'!$C$5,IF(AG341="AEREO",'BASE LIQUIDACION REDEBAN 2025'!$B$6,'BASE LIQUIDACION REDEBAN 2025'!$C$5)))))))</f>
        <v>144967.87232000002</v>
      </c>
      <c r="AL341" s="97">
        <f>IF(OR(Q341="SOPORTE_TELEFÓNICO",Q341="ENVÍO"),0,IF(AF341="TIPO I",'BASE LIQUIDACION REDEBAN 2025'!$B$10,IF(AF341="TIPO II",'BASE LIQUIDACION REDEBAN 2025'!$B$11,IF(AF341="TIPO III",'BASE LIQUIDACION REDEBAN 2025'!$B$12,'BASE LIQUIDACION REDEBAN 2025'!$B$13))))</f>
        <v>140395.6348884</v>
      </c>
      <c r="AM341" s="97">
        <f t="shared" si="5"/>
        <v>144967.87232000002</v>
      </c>
    </row>
    <row r="342" spans="1:39" s="85" customFormat="1" ht="13.15">
      <c r="A342" s="171" t="s">
        <v>68</v>
      </c>
      <c r="B342" s="10" t="str">
        <f>VLOOKUP(A342,'CENTRO DE COSTOS'!A:D,4,FALSE)</f>
        <v>WILLIAM ASDRUBAL ROZO ROZO</v>
      </c>
      <c r="C342" s="10" t="str">
        <f>VLOOKUP(A342,'CENTRO DE COSTOS'!A:D,2,FALSE)</f>
        <v>0004-0004</v>
      </c>
      <c r="D342" s="171">
        <v>25126</v>
      </c>
      <c r="E342" s="171">
        <v>2267585</v>
      </c>
      <c r="F342" s="171">
        <v>35974</v>
      </c>
      <c r="G342" s="171" t="s">
        <v>298</v>
      </c>
      <c r="H342" s="171" t="s">
        <v>5177</v>
      </c>
      <c r="I342" s="171" t="s">
        <v>5178</v>
      </c>
      <c r="J342" s="10" t="s">
        <v>167</v>
      </c>
      <c r="K342" s="171">
        <v>2267585</v>
      </c>
      <c r="L342" s="171" t="s">
        <v>5179</v>
      </c>
      <c r="M342" s="172">
        <v>45815.333333333336</v>
      </c>
      <c r="N342" s="172">
        <v>45817.671527777777</v>
      </c>
      <c r="O342" s="171" t="s">
        <v>3171</v>
      </c>
      <c r="P342" s="171" t="s">
        <v>3172</v>
      </c>
      <c r="Q342" s="171" t="s">
        <v>177</v>
      </c>
      <c r="R342" s="72" t="s">
        <v>5180</v>
      </c>
      <c r="S342" s="178" t="s">
        <v>3174</v>
      </c>
      <c r="T342" s="187" t="s">
        <v>3175</v>
      </c>
      <c r="U342" s="187" t="s">
        <v>3252</v>
      </c>
      <c r="V342" s="187" t="s">
        <v>3569</v>
      </c>
      <c r="W342" s="187" t="s">
        <v>3185</v>
      </c>
      <c r="X342" s="187">
        <v>0</v>
      </c>
      <c r="Y342" s="187">
        <v>0</v>
      </c>
      <c r="Z342" s="187">
        <v>0</v>
      </c>
      <c r="AA342" s="187">
        <v>0</v>
      </c>
      <c r="AB342" s="200">
        <v>0</v>
      </c>
      <c r="AC342" s="72" t="s">
        <v>5181</v>
      </c>
      <c r="AD342" s="72">
        <v>0</v>
      </c>
      <c r="AE342" s="72">
        <v>0</v>
      </c>
      <c r="AF342" s="171" t="s">
        <v>28</v>
      </c>
      <c r="AG342" s="171" t="s">
        <v>189</v>
      </c>
      <c r="AH342" s="171">
        <v>1</v>
      </c>
      <c r="AI342" s="171">
        <v>0</v>
      </c>
      <c r="AJ342" s="72" t="s">
        <v>608</v>
      </c>
      <c r="AK342" s="97">
        <f>IF(Q342="SOPORTE_TELEFÓNICO",'BASE LIQUIDACION REDEBAN 2025'!$B$19,IF(Q342="ENVÍO",'BASE LIQUIDACION REDEBAN 2025'!$C$2,IF(AF342="TIPO I",'BASE LIQUIDACION REDEBAN 2025'!$C$2,IF(AF342="TIPO II",'BASE LIQUIDACION REDEBAN 2025'!$C$3,IF(AF342="TIPO III",'BASE LIQUIDACION REDEBAN 2025'!$C$4,IF(AF342="TIPO IV",'BASE LIQUIDACION REDEBAN 2025'!$C$5,IF(AG342="AEREO",'BASE LIQUIDACION REDEBAN 2025'!$B$6,'BASE LIQUIDACION REDEBAN 2025'!$C$5)))))))</f>
        <v>144967.87232000002</v>
      </c>
      <c r="AL342" s="97">
        <f>IF(OR(Q342="SOPORTE_TELEFÓNICO",Q342="ENVÍO"),0,IF(AF342="TIPO I",'BASE LIQUIDACION REDEBAN 2025'!$B$10,IF(AF342="TIPO II",'BASE LIQUIDACION REDEBAN 2025'!$B$11,IF(AF342="TIPO III",'BASE LIQUIDACION REDEBAN 2025'!$B$12,'BASE LIQUIDACION REDEBAN 2025'!$B$13))))</f>
        <v>140395.6348884</v>
      </c>
      <c r="AM342" s="97">
        <f t="shared" si="5"/>
        <v>144967.87232000002</v>
      </c>
    </row>
    <row r="343" spans="1:39" s="85" customFormat="1" ht="13.15">
      <c r="A343" s="171" t="s">
        <v>90</v>
      </c>
      <c r="B343" s="10" t="str">
        <f>VLOOKUP(A343,'CENTRO DE COSTOS'!A:D,4,FALSE)</f>
        <v>JUAN SEBASTIÁN RÍOS CASTRILLÓN</v>
      </c>
      <c r="C343" s="10" t="str">
        <f>VLOOKUP(A343,'CENTRO DE COSTOS'!A:D,2,FALSE)</f>
        <v>0004-0005</v>
      </c>
      <c r="D343" s="171">
        <v>5360</v>
      </c>
      <c r="E343" s="171">
        <v>2271832</v>
      </c>
      <c r="F343" s="171">
        <v>35259</v>
      </c>
      <c r="G343" s="171" t="s">
        <v>290</v>
      </c>
      <c r="H343" s="171" t="s">
        <v>464</v>
      </c>
      <c r="I343" s="171" t="s">
        <v>5182</v>
      </c>
      <c r="J343" s="10" t="s">
        <v>167</v>
      </c>
      <c r="K343" s="171">
        <v>2271832</v>
      </c>
      <c r="L343" s="171" t="s">
        <v>5183</v>
      </c>
      <c r="M343" s="172">
        <v>45817.402777777781</v>
      </c>
      <c r="N343" s="172">
        <v>45817.672222222223</v>
      </c>
      <c r="O343" s="171" t="s">
        <v>3171</v>
      </c>
      <c r="P343" s="171" t="s">
        <v>3172</v>
      </c>
      <c r="Q343" s="171" t="s">
        <v>177</v>
      </c>
      <c r="R343" s="72" t="s">
        <v>5184</v>
      </c>
      <c r="S343" s="178" t="s">
        <v>3174</v>
      </c>
      <c r="T343" s="187" t="s">
        <v>3190</v>
      </c>
      <c r="U343" s="187" t="s">
        <v>3357</v>
      </c>
      <c r="V343" s="187" t="s">
        <v>3192</v>
      </c>
      <c r="W343" s="187" t="s">
        <v>3185</v>
      </c>
      <c r="X343" s="187">
        <v>0</v>
      </c>
      <c r="Y343" s="187">
        <v>0</v>
      </c>
      <c r="Z343" s="187">
        <v>0</v>
      </c>
      <c r="AA343" s="187">
        <v>0</v>
      </c>
      <c r="AB343" s="200">
        <v>0</v>
      </c>
      <c r="AC343" s="72" t="s">
        <v>5185</v>
      </c>
      <c r="AD343" s="72">
        <v>0</v>
      </c>
      <c r="AE343" s="72">
        <v>0</v>
      </c>
      <c r="AF343" s="171" t="s">
        <v>25</v>
      </c>
      <c r="AG343" s="171" t="s">
        <v>189</v>
      </c>
      <c r="AH343" s="171">
        <v>1</v>
      </c>
      <c r="AI343" s="171">
        <v>0</v>
      </c>
      <c r="AJ343" s="72" t="s">
        <v>360</v>
      </c>
      <c r="AK343" s="97">
        <f>IF(Q343="SOPORTE_TELEFÓNICO",'BASE LIQUIDACION REDEBAN 2025'!$B$19,IF(Q343="ENVÍO",'BASE LIQUIDACION REDEBAN 2025'!$C$2,IF(AF343="TIPO I",'BASE LIQUIDACION REDEBAN 2025'!$C$2,IF(AF343="TIPO II",'BASE LIQUIDACION REDEBAN 2025'!$C$3,IF(AF343="TIPO III",'BASE LIQUIDACION REDEBAN 2025'!$C$4,IF(AF343="TIPO IV",'BASE LIQUIDACION REDEBAN 2025'!$C$5,IF(AG343="AEREO",'BASE LIQUIDACION REDEBAN 2025'!$B$6,'BASE LIQUIDACION REDEBAN 2025'!$C$5)))))))</f>
        <v>65960.072302</v>
      </c>
      <c r="AL343" s="97">
        <f>IF(OR(Q343="SOPORTE_TELEFÓNICO",Q343="ENVÍO"),0,IF(AF343="TIPO I",'BASE LIQUIDACION REDEBAN 2025'!$B$10,IF(AF343="TIPO II",'BASE LIQUIDACION REDEBAN 2025'!$B$11,IF(AF343="TIPO III",'BASE LIQUIDACION REDEBAN 2025'!$B$12,'BASE LIQUIDACION REDEBAN 2025'!$B$13))))</f>
        <v>75096.394270399993</v>
      </c>
      <c r="AM343" s="97">
        <f t="shared" si="5"/>
        <v>65960.072302</v>
      </c>
    </row>
    <row r="344" spans="1:39" s="85" customFormat="1" ht="13.15">
      <c r="A344" s="171" t="s">
        <v>72</v>
      </c>
      <c r="B344" s="10" t="str">
        <f>VLOOKUP(A344,'CENTRO DE COSTOS'!A:D,4,FALSE)</f>
        <v>MIGUEL JULIÁN HERNÁNDEZ GUARÍN</v>
      </c>
      <c r="C344" s="10" t="str">
        <f>VLOOKUP(A344,'CENTRO DE COSTOS'!A:D,2,FALSE)</f>
        <v>0004-0008</v>
      </c>
      <c r="D344" s="171">
        <v>68575</v>
      </c>
      <c r="E344" s="171">
        <v>2268948</v>
      </c>
      <c r="F344" s="171">
        <v>61234</v>
      </c>
      <c r="G344" s="171" t="s">
        <v>180</v>
      </c>
      <c r="H344" s="171" t="s">
        <v>5186</v>
      </c>
      <c r="I344" s="171" t="s">
        <v>5187</v>
      </c>
      <c r="J344" s="10" t="s">
        <v>167</v>
      </c>
      <c r="K344" s="171">
        <v>2268948</v>
      </c>
      <c r="L344" s="171" t="s">
        <v>5188</v>
      </c>
      <c r="M344" s="172">
        <v>45816.333333333336</v>
      </c>
      <c r="N344" s="172">
        <v>45817.681944444441</v>
      </c>
      <c r="O344" s="171" t="s">
        <v>3171</v>
      </c>
      <c r="P344" s="171" t="s">
        <v>3172</v>
      </c>
      <c r="Q344" s="171" t="s">
        <v>177</v>
      </c>
      <c r="R344" s="72" t="s">
        <v>5189</v>
      </c>
      <c r="S344" s="178" t="s">
        <v>3174</v>
      </c>
      <c r="T344" s="187" t="s">
        <v>3190</v>
      </c>
      <c r="U344" s="187" t="s">
        <v>3197</v>
      </c>
      <c r="V344" s="187" t="s">
        <v>3424</v>
      </c>
      <c r="W344" s="187" t="s">
        <v>3215</v>
      </c>
      <c r="X344" s="187">
        <v>0</v>
      </c>
      <c r="Y344" s="187" t="s">
        <v>3425</v>
      </c>
      <c r="Z344" s="187">
        <v>0</v>
      </c>
      <c r="AA344" s="187">
        <v>0</v>
      </c>
      <c r="AB344" s="200">
        <v>0</v>
      </c>
      <c r="AC344" s="72" t="s">
        <v>5190</v>
      </c>
      <c r="AD344" s="72" t="s">
        <v>5191</v>
      </c>
      <c r="AE344" s="72" t="s">
        <v>5192</v>
      </c>
      <c r="AF344" s="171" t="s">
        <v>32</v>
      </c>
      <c r="AG344" s="171" t="s">
        <v>189</v>
      </c>
      <c r="AH344" s="171">
        <v>1</v>
      </c>
      <c r="AI344" s="171">
        <v>0</v>
      </c>
      <c r="AJ344" s="72" t="s">
        <v>404</v>
      </c>
      <c r="AK344" s="97">
        <f>IF(Q344="SOPORTE_TELEFÓNICO",'BASE LIQUIDACION REDEBAN 2025'!$B$19,IF(Q344="ENVÍO",'BASE LIQUIDACION REDEBAN 2025'!$C$2,IF(AF344="TIPO I",'BASE LIQUIDACION REDEBAN 2025'!$C$2,IF(AF344="TIPO II",'BASE LIQUIDACION REDEBAN 2025'!$C$3,IF(AF344="TIPO III",'BASE LIQUIDACION REDEBAN 2025'!$C$4,IF(AF344="TIPO IV",'BASE LIQUIDACION REDEBAN 2025'!$C$5,IF(AG344="AEREO",'BASE LIQUIDACION REDEBAN 2025'!$B$6,'BASE LIQUIDACION REDEBAN 2025'!$C$5)))))))</f>
        <v>479588.87655000004</v>
      </c>
      <c r="AL344" s="97">
        <f>IF(OR(Q344="SOPORTE_TELEFÓNICO",Q344="ENVÍO"),0,IF(AF344="TIPO I",'BASE LIQUIDACION REDEBAN 2025'!$B$10,IF(AF344="TIPO II",'BASE LIQUIDACION REDEBAN 2025'!$B$11,IF(AF344="TIPO III",'BASE LIQUIDACION REDEBAN 2025'!$B$12,'BASE LIQUIDACION REDEBAN 2025'!$B$13))))</f>
        <v>196536.5258152</v>
      </c>
      <c r="AM344" s="97">
        <f t="shared" si="5"/>
        <v>479588.87655000004</v>
      </c>
    </row>
    <row r="345" spans="1:39" s="85" customFormat="1" ht="13.15">
      <c r="A345" s="171" t="s">
        <v>68</v>
      </c>
      <c r="B345" s="10" t="str">
        <f>VLOOKUP(A345,'CENTRO DE COSTOS'!A:D,4,FALSE)</f>
        <v>WILLIAM ASDRUBAL ROZO ROZO</v>
      </c>
      <c r="C345" s="10" t="str">
        <f>VLOOKUP(A345,'CENTRO DE COSTOS'!A:D,2,FALSE)</f>
        <v>0004-0004</v>
      </c>
      <c r="D345" s="171">
        <v>25473</v>
      </c>
      <c r="E345" s="171">
        <v>2271113</v>
      </c>
      <c r="F345" s="171">
        <v>79312</v>
      </c>
      <c r="G345" s="171" t="s">
        <v>298</v>
      </c>
      <c r="H345" s="171" t="s">
        <v>2418</v>
      </c>
      <c r="I345" s="171" t="s">
        <v>5193</v>
      </c>
      <c r="J345" s="10" t="s">
        <v>167</v>
      </c>
      <c r="K345" s="171">
        <v>2271113</v>
      </c>
      <c r="L345" s="171" t="s">
        <v>5194</v>
      </c>
      <c r="M345" s="172">
        <v>45817.372916666667</v>
      </c>
      <c r="N345" s="172">
        <v>45817.682638888888</v>
      </c>
      <c r="O345" s="171" t="s">
        <v>3171</v>
      </c>
      <c r="P345" s="171" t="s">
        <v>3172</v>
      </c>
      <c r="Q345" s="171" t="s">
        <v>177</v>
      </c>
      <c r="R345" s="72" t="s">
        <v>5195</v>
      </c>
      <c r="S345" s="178" t="s">
        <v>3174</v>
      </c>
      <c r="T345" s="187" t="s">
        <v>3190</v>
      </c>
      <c r="U345" s="187" t="s">
        <v>3191</v>
      </c>
      <c r="V345" s="187" t="s">
        <v>3235</v>
      </c>
      <c r="W345" s="187" t="s">
        <v>3215</v>
      </c>
      <c r="X345" s="187" t="s">
        <v>3245</v>
      </c>
      <c r="Y345" s="187">
        <v>0</v>
      </c>
      <c r="Z345" s="187">
        <v>0</v>
      </c>
      <c r="AA345" s="187">
        <v>0</v>
      </c>
      <c r="AB345" s="200">
        <v>0</v>
      </c>
      <c r="AC345" s="72" t="s">
        <v>5196</v>
      </c>
      <c r="AD345" s="72" t="s">
        <v>5197</v>
      </c>
      <c r="AE345" s="72" t="s">
        <v>5198</v>
      </c>
      <c r="AF345" s="171" t="s">
        <v>25</v>
      </c>
      <c r="AG345" s="171" t="s">
        <v>189</v>
      </c>
      <c r="AH345" s="171">
        <v>1</v>
      </c>
      <c r="AI345" s="171">
        <v>0</v>
      </c>
      <c r="AJ345" s="72" t="s">
        <v>332</v>
      </c>
      <c r="AK345" s="97">
        <f>IF(Q345="SOPORTE_TELEFÓNICO",'BASE LIQUIDACION REDEBAN 2025'!$B$19,IF(Q345="ENVÍO",'BASE LIQUIDACION REDEBAN 2025'!$C$2,IF(AF345="TIPO I",'BASE LIQUIDACION REDEBAN 2025'!$C$2,IF(AF345="TIPO II",'BASE LIQUIDACION REDEBAN 2025'!$C$3,IF(AF345="TIPO III",'BASE LIQUIDACION REDEBAN 2025'!$C$4,IF(AF345="TIPO IV",'BASE LIQUIDACION REDEBAN 2025'!$C$5,IF(AG345="AEREO",'BASE LIQUIDACION REDEBAN 2025'!$B$6,'BASE LIQUIDACION REDEBAN 2025'!$C$5)))))))</f>
        <v>65960.072302</v>
      </c>
      <c r="AL345" s="97">
        <f>IF(OR(Q345="SOPORTE_TELEFÓNICO",Q345="ENVÍO"),0,IF(AF345="TIPO I",'BASE LIQUIDACION REDEBAN 2025'!$B$10,IF(AF345="TIPO II",'BASE LIQUIDACION REDEBAN 2025'!$B$11,IF(AF345="TIPO III",'BASE LIQUIDACION REDEBAN 2025'!$B$12,'BASE LIQUIDACION REDEBAN 2025'!$B$13))))</f>
        <v>75096.394270399993</v>
      </c>
      <c r="AM345" s="97">
        <f t="shared" si="5"/>
        <v>65960.072302</v>
      </c>
    </row>
    <row r="346" spans="1:39" s="85" customFormat="1" ht="13.15">
      <c r="A346" s="171" t="s">
        <v>99</v>
      </c>
      <c r="B346" s="10" t="str">
        <f>VLOOKUP(A346,'CENTRO DE COSTOS'!A:D,4,FALSE)</f>
        <v>JOSE MAURICIO HERNANDEZ ROJAS</v>
      </c>
      <c r="C346" s="10" t="str">
        <f>VLOOKUP(A346,'CENTRO DE COSTOS'!A:D,2,FALSE)</f>
        <v>0004-0001</v>
      </c>
      <c r="D346" s="171">
        <v>20001</v>
      </c>
      <c r="E346" s="171">
        <v>2272935</v>
      </c>
      <c r="F346" s="171">
        <v>17207</v>
      </c>
      <c r="G346" s="171" t="s">
        <v>269</v>
      </c>
      <c r="H346" s="171" t="s">
        <v>99</v>
      </c>
      <c r="I346" s="171" t="s">
        <v>5199</v>
      </c>
      <c r="J346" s="10" t="s">
        <v>167</v>
      </c>
      <c r="K346" s="171">
        <v>2272935</v>
      </c>
      <c r="L346" s="171" t="s">
        <v>5200</v>
      </c>
      <c r="M346" s="172">
        <v>45817.458333333336</v>
      </c>
      <c r="N346" s="172">
        <v>45817.683495370373</v>
      </c>
      <c r="O346" s="171" t="s">
        <v>3171</v>
      </c>
      <c r="P346" s="171" t="s">
        <v>3172</v>
      </c>
      <c r="Q346" s="171" t="s">
        <v>177</v>
      </c>
      <c r="R346" s="72" t="s">
        <v>5201</v>
      </c>
      <c r="S346" s="178" t="s">
        <v>3174</v>
      </c>
      <c r="T346" s="187" t="s">
        <v>3190</v>
      </c>
      <c r="U346" s="187" t="s">
        <v>3284</v>
      </c>
      <c r="V346" s="187" t="s">
        <v>3284</v>
      </c>
      <c r="W346" s="187" t="s">
        <v>3215</v>
      </c>
      <c r="X346" s="187" t="s">
        <v>3267</v>
      </c>
      <c r="Y346" s="187">
        <v>0</v>
      </c>
      <c r="Z346" s="187">
        <v>0</v>
      </c>
      <c r="AA346" s="187">
        <v>0</v>
      </c>
      <c r="AB346" s="200">
        <v>0</v>
      </c>
      <c r="AC346" s="72" t="s">
        <v>5202</v>
      </c>
      <c r="AD346" s="72" t="s">
        <v>5203</v>
      </c>
      <c r="AE346" s="72" t="s">
        <v>5204</v>
      </c>
      <c r="AF346" s="171" t="s">
        <v>25</v>
      </c>
      <c r="AG346" s="171" t="s">
        <v>189</v>
      </c>
      <c r="AH346" s="171">
        <v>1</v>
      </c>
      <c r="AI346" s="171">
        <v>0</v>
      </c>
      <c r="AJ346" s="72" t="s">
        <v>273</v>
      </c>
      <c r="AK346" s="97">
        <f>IF(Q346="SOPORTE_TELEFÓNICO",'BASE LIQUIDACION REDEBAN 2025'!$B$19,IF(Q346="ENVÍO",'BASE LIQUIDACION REDEBAN 2025'!$C$2,IF(AF346="TIPO I",'BASE LIQUIDACION REDEBAN 2025'!$C$2,IF(AF346="TIPO II",'BASE LIQUIDACION REDEBAN 2025'!$C$3,IF(AF346="TIPO III",'BASE LIQUIDACION REDEBAN 2025'!$C$4,IF(AF346="TIPO IV",'BASE LIQUIDACION REDEBAN 2025'!$C$5,IF(AG346="AEREO",'BASE LIQUIDACION REDEBAN 2025'!$B$6,'BASE LIQUIDACION REDEBAN 2025'!$C$5)))))))</f>
        <v>65960.072302</v>
      </c>
      <c r="AL346" s="97">
        <f>IF(OR(Q346="SOPORTE_TELEFÓNICO",Q346="ENVÍO"),0,IF(AF346="TIPO I",'BASE LIQUIDACION REDEBAN 2025'!$B$10,IF(AF346="TIPO II",'BASE LIQUIDACION REDEBAN 2025'!$B$11,IF(AF346="TIPO III",'BASE LIQUIDACION REDEBAN 2025'!$B$12,'BASE LIQUIDACION REDEBAN 2025'!$B$13))))</f>
        <v>75096.394270399993</v>
      </c>
      <c r="AM346" s="97">
        <f t="shared" si="5"/>
        <v>65960.072302</v>
      </c>
    </row>
    <row r="347" spans="1:39" s="85" customFormat="1" ht="13.15">
      <c r="A347" s="171" t="s">
        <v>72</v>
      </c>
      <c r="B347" s="10" t="str">
        <f>VLOOKUP(A347,'CENTRO DE COSTOS'!A:D,4,FALSE)</f>
        <v>MIGUEL JULIÁN HERNÁNDEZ GUARÍN</v>
      </c>
      <c r="C347" s="10" t="str">
        <f>VLOOKUP(A347,'CENTRO DE COSTOS'!A:D,2,FALSE)</f>
        <v>0004-0008</v>
      </c>
      <c r="D347" s="171">
        <v>68307</v>
      </c>
      <c r="E347" s="171">
        <v>2270843</v>
      </c>
      <c r="F347" s="171">
        <v>27179</v>
      </c>
      <c r="G347" s="171" t="s">
        <v>180</v>
      </c>
      <c r="H347" s="171" t="s">
        <v>1617</v>
      </c>
      <c r="I347" s="171" t="s">
        <v>5205</v>
      </c>
      <c r="J347" s="10" t="s">
        <v>167</v>
      </c>
      <c r="K347" s="171">
        <v>2270843</v>
      </c>
      <c r="L347" s="171" t="s">
        <v>5206</v>
      </c>
      <c r="M347" s="172">
        <v>45817.363194444442</v>
      </c>
      <c r="N347" s="172">
        <v>45817.688472222224</v>
      </c>
      <c r="O347" s="171" t="s">
        <v>3171</v>
      </c>
      <c r="P347" s="171" t="s">
        <v>3172</v>
      </c>
      <c r="Q347" s="171" t="s">
        <v>177</v>
      </c>
      <c r="R347" s="72" t="s">
        <v>5207</v>
      </c>
      <c r="S347" s="178" t="s">
        <v>3174</v>
      </c>
      <c r="T347" s="187" t="s">
        <v>3190</v>
      </c>
      <c r="U347" s="187" t="s">
        <v>3191</v>
      </c>
      <c r="V347" s="187" t="s">
        <v>3235</v>
      </c>
      <c r="W347" s="187" t="s">
        <v>3215</v>
      </c>
      <c r="X347" s="187" t="s">
        <v>3481</v>
      </c>
      <c r="Y347" s="187">
        <v>0</v>
      </c>
      <c r="Z347" s="187" t="s">
        <v>3268</v>
      </c>
      <c r="AA347" s="187" t="s">
        <v>4501</v>
      </c>
      <c r="AB347" s="200">
        <v>0</v>
      </c>
      <c r="AC347" s="72" t="s">
        <v>5208</v>
      </c>
      <c r="AD347" s="72" t="s">
        <v>5209</v>
      </c>
      <c r="AE347" s="72" t="s">
        <v>5210</v>
      </c>
      <c r="AF347" s="171" t="s">
        <v>25</v>
      </c>
      <c r="AG347" s="171" t="s">
        <v>189</v>
      </c>
      <c r="AH347" s="171">
        <v>1</v>
      </c>
      <c r="AI347" s="171">
        <v>0</v>
      </c>
      <c r="AJ347" s="72" t="s">
        <v>855</v>
      </c>
      <c r="AK347" s="97">
        <f>IF(Q347="SOPORTE_TELEFÓNICO",'BASE LIQUIDACION REDEBAN 2025'!$B$19,IF(Q347="ENVÍO",'BASE LIQUIDACION REDEBAN 2025'!$C$2,IF(AF347="TIPO I",'BASE LIQUIDACION REDEBAN 2025'!$C$2,IF(AF347="TIPO II",'BASE LIQUIDACION REDEBAN 2025'!$C$3,IF(AF347="TIPO III",'BASE LIQUIDACION REDEBAN 2025'!$C$4,IF(AF347="TIPO IV",'BASE LIQUIDACION REDEBAN 2025'!$C$5,IF(AG347="AEREO",'BASE LIQUIDACION REDEBAN 2025'!$B$6,'BASE LIQUIDACION REDEBAN 2025'!$C$5)))))))</f>
        <v>65960.072302</v>
      </c>
      <c r="AL347" s="97">
        <f>IF(OR(Q347="SOPORTE_TELEFÓNICO",Q347="ENVÍO"),0,IF(AF347="TIPO I",'BASE LIQUIDACION REDEBAN 2025'!$B$10,IF(AF347="TIPO II",'BASE LIQUIDACION REDEBAN 2025'!$B$11,IF(AF347="TIPO III",'BASE LIQUIDACION REDEBAN 2025'!$B$12,'BASE LIQUIDACION REDEBAN 2025'!$B$13))))</f>
        <v>75096.394270399993</v>
      </c>
      <c r="AM347" s="97">
        <f t="shared" si="5"/>
        <v>65960.072302</v>
      </c>
    </row>
    <row r="348" spans="1:39" s="85" customFormat="1" ht="13.15">
      <c r="A348" s="171" t="s">
        <v>68</v>
      </c>
      <c r="B348" s="10" t="str">
        <f>VLOOKUP(A348,'CENTRO DE COSTOS'!A:D,4,FALSE)</f>
        <v>WILLIAM ASDRUBAL ROZO ROZO</v>
      </c>
      <c r="C348" s="10" t="str">
        <f>VLOOKUP(A348,'CENTRO DE COSTOS'!A:D,2,FALSE)</f>
        <v>0004-0004</v>
      </c>
      <c r="D348" s="171">
        <v>25754</v>
      </c>
      <c r="E348" s="171">
        <v>2268808</v>
      </c>
      <c r="F348" s="171">
        <v>72696</v>
      </c>
      <c r="G348" s="171" t="s">
        <v>298</v>
      </c>
      <c r="H348" s="171" t="s">
        <v>457</v>
      </c>
      <c r="I348" s="171" t="s">
        <v>5211</v>
      </c>
      <c r="J348" s="10" t="s">
        <v>167</v>
      </c>
      <c r="K348" s="171">
        <v>2268808</v>
      </c>
      <c r="L348" s="171" t="s">
        <v>5212</v>
      </c>
      <c r="M348" s="172">
        <v>45815.62777777778</v>
      </c>
      <c r="N348" s="172">
        <v>45817.69027777778</v>
      </c>
      <c r="O348" s="171" t="s">
        <v>3171</v>
      </c>
      <c r="P348" s="171" t="s">
        <v>3172</v>
      </c>
      <c r="Q348" s="171" t="s">
        <v>177</v>
      </c>
      <c r="R348" s="72" t="s">
        <v>5213</v>
      </c>
      <c r="S348" s="178" t="s">
        <v>3174</v>
      </c>
      <c r="T348" s="187" t="s">
        <v>3190</v>
      </c>
      <c r="U348" s="187" t="s">
        <v>3191</v>
      </c>
      <c r="V348" s="187" t="s">
        <v>3192</v>
      </c>
      <c r="W348" s="187" t="s">
        <v>3215</v>
      </c>
      <c r="X348" s="187" t="s">
        <v>3489</v>
      </c>
      <c r="Y348" s="187">
        <v>0</v>
      </c>
      <c r="Z348" s="187">
        <v>0</v>
      </c>
      <c r="AA348" s="187">
        <v>0</v>
      </c>
      <c r="AB348" s="200">
        <v>0</v>
      </c>
      <c r="AC348" s="72" t="s">
        <v>5214</v>
      </c>
      <c r="AD348" s="72" t="s">
        <v>5215</v>
      </c>
      <c r="AE348" s="72" t="s">
        <v>5216</v>
      </c>
      <c r="AF348" s="171" t="s">
        <v>25</v>
      </c>
      <c r="AG348" s="171" t="s">
        <v>189</v>
      </c>
      <c r="AH348" s="171">
        <v>1</v>
      </c>
      <c r="AI348" s="171">
        <v>0</v>
      </c>
      <c r="AJ348" s="72" t="s">
        <v>1288</v>
      </c>
      <c r="AK348" s="97">
        <f>IF(Q348="SOPORTE_TELEFÓNICO",'BASE LIQUIDACION REDEBAN 2025'!$B$19,IF(Q348="ENVÍO",'BASE LIQUIDACION REDEBAN 2025'!$C$2,IF(AF348="TIPO I",'BASE LIQUIDACION REDEBAN 2025'!$C$2,IF(AF348="TIPO II",'BASE LIQUIDACION REDEBAN 2025'!$C$3,IF(AF348="TIPO III",'BASE LIQUIDACION REDEBAN 2025'!$C$4,IF(AF348="TIPO IV",'BASE LIQUIDACION REDEBAN 2025'!$C$5,IF(AG348="AEREO",'BASE LIQUIDACION REDEBAN 2025'!$B$6,'BASE LIQUIDACION REDEBAN 2025'!$C$5)))))))</f>
        <v>65960.072302</v>
      </c>
      <c r="AL348" s="97">
        <f>IF(OR(Q348="SOPORTE_TELEFÓNICO",Q348="ENVÍO"),0,IF(AF348="TIPO I",'BASE LIQUIDACION REDEBAN 2025'!$B$10,IF(AF348="TIPO II",'BASE LIQUIDACION REDEBAN 2025'!$B$11,IF(AF348="TIPO III",'BASE LIQUIDACION REDEBAN 2025'!$B$12,'BASE LIQUIDACION REDEBAN 2025'!$B$13))))</f>
        <v>75096.394270399993</v>
      </c>
      <c r="AM348" s="97">
        <f t="shared" si="5"/>
        <v>65960.072302</v>
      </c>
    </row>
    <row r="349" spans="1:39" s="85" customFormat="1" ht="13.15">
      <c r="A349" s="171" t="s">
        <v>90</v>
      </c>
      <c r="B349" s="10" t="str">
        <f>VLOOKUP(A349,'CENTRO DE COSTOS'!A:D,4,FALSE)</f>
        <v>JUAN SEBASTIÁN RÍOS CASTRILLÓN</v>
      </c>
      <c r="C349" s="10" t="str">
        <f>VLOOKUP(A349,'CENTRO DE COSTOS'!A:D,2,FALSE)</f>
        <v>0004-0005</v>
      </c>
      <c r="D349" s="171">
        <v>5001</v>
      </c>
      <c r="E349" s="171">
        <v>2274636</v>
      </c>
      <c r="F349" s="171">
        <v>62640</v>
      </c>
      <c r="G349" s="171" t="s">
        <v>290</v>
      </c>
      <c r="H349" s="171" t="s">
        <v>90</v>
      </c>
      <c r="I349" s="171" t="s">
        <v>5217</v>
      </c>
      <c r="J349" s="10" t="s">
        <v>167</v>
      </c>
      <c r="K349" s="171">
        <v>2274636</v>
      </c>
      <c r="L349" s="171" t="s">
        <v>5218</v>
      </c>
      <c r="M349" s="172">
        <v>45817.571527777778</v>
      </c>
      <c r="N349" s="172">
        <v>45817.716666666667</v>
      </c>
      <c r="O349" s="171" t="s">
        <v>3171</v>
      </c>
      <c r="P349" s="171" t="s">
        <v>3172</v>
      </c>
      <c r="Q349" s="171" t="s">
        <v>177</v>
      </c>
      <c r="R349" s="72" t="s">
        <v>5219</v>
      </c>
      <c r="S349" s="178" t="s">
        <v>3174</v>
      </c>
      <c r="T349" s="187" t="s">
        <v>3190</v>
      </c>
      <c r="U349" s="187" t="s">
        <v>3197</v>
      </c>
      <c r="V349" s="187" t="s">
        <v>3192</v>
      </c>
      <c r="W349" s="187" t="s">
        <v>3215</v>
      </c>
      <c r="X349" s="187">
        <v>0</v>
      </c>
      <c r="Y349" s="187" t="s">
        <v>3402</v>
      </c>
      <c r="Z349" s="187">
        <v>0</v>
      </c>
      <c r="AA349" s="187">
        <v>0</v>
      </c>
      <c r="AB349" s="200">
        <v>0</v>
      </c>
      <c r="AC349" s="72" t="s">
        <v>5220</v>
      </c>
      <c r="AD349" s="72" t="s">
        <v>5221</v>
      </c>
      <c r="AE349" s="72" t="s">
        <v>5222</v>
      </c>
      <c r="AF349" s="171" t="s">
        <v>25</v>
      </c>
      <c r="AG349" s="171" t="s">
        <v>189</v>
      </c>
      <c r="AH349" s="171">
        <v>1</v>
      </c>
      <c r="AI349" s="171">
        <v>0</v>
      </c>
      <c r="AJ349" s="72" t="s">
        <v>557</v>
      </c>
      <c r="AK349" s="97">
        <f>IF(Q349="SOPORTE_TELEFÓNICO",'BASE LIQUIDACION REDEBAN 2025'!$B$19,IF(Q349="ENVÍO",'BASE LIQUIDACION REDEBAN 2025'!$C$2,IF(AF349="TIPO I",'BASE LIQUIDACION REDEBAN 2025'!$C$2,IF(AF349="TIPO II",'BASE LIQUIDACION REDEBAN 2025'!$C$3,IF(AF349="TIPO III",'BASE LIQUIDACION REDEBAN 2025'!$C$4,IF(AF349="TIPO IV",'BASE LIQUIDACION REDEBAN 2025'!$C$5,IF(AG349="AEREO",'BASE LIQUIDACION REDEBAN 2025'!$B$6,'BASE LIQUIDACION REDEBAN 2025'!$C$5)))))))</f>
        <v>65960.072302</v>
      </c>
      <c r="AL349" s="97">
        <f>IF(OR(Q349="SOPORTE_TELEFÓNICO",Q349="ENVÍO"),0,IF(AF349="TIPO I",'BASE LIQUIDACION REDEBAN 2025'!$B$10,IF(AF349="TIPO II",'BASE LIQUIDACION REDEBAN 2025'!$B$11,IF(AF349="TIPO III",'BASE LIQUIDACION REDEBAN 2025'!$B$12,'BASE LIQUIDACION REDEBAN 2025'!$B$13))))</f>
        <v>75096.394270399993</v>
      </c>
      <c r="AM349" s="97">
        <f t="shared" si="5"/>
        <v>65960.072302</v>
      </c>
    </row>
    <row r="350" spans="1:39" s="85" customFormat="1" ht="13.15">
      <c r="A350" s="171" t="s">
        <v>94</v>
      </c>
      <c r="B350" s="10" t="str">
        <f>VLOOKUP(A350,'CENTRO DE COSTOS'!A:D,4,FALSE)</f>
        <v>DIEGO FERNANDO HENAO CARDONA</v>
      </c>
      <c r="C350" s="10" t="str">
        <f>VLOOKUP(A350,'CENTRO DE COSTOS'!A:D,2,FALSE)</f>
        <v>0004-0002</v>
      </c>
      <c r="D350" s="171">
        <v>76403</v>
      </c>
      <c r="E350" s="171">
        <v>2259933</v>
      </c>
      <c r="F350" s="171">
        <v>23132</v>
      </c>
      <c r="G350" s="171" t="s">
        <v>230</v>
      </c>
      <c r="H350" s="171" t="s">
        <v>4181</v>
      </c>
      <c r="I350" s="171" t="s">
        <v>5223</v>
      </c>
      <c r="J350" s="10" t="s">
        <v>167</v>
      </c>
      <c r="K350" s="171">
        <v>2259933</v>
      </c>
      <c r="L350" s="171" t="s">
        <v>5224</v>
      </c>
      <c r="M350" s="172">
        <v>45813.548842592594</v>
      </c>
      <c r="N350" s="172">
        <v>45817.73541666667</v>
      </c>
      <c r="O350" s="171" t="s">
        <v>3171</v>
      </c>
      <c r="P350" s="171" t="s">
        <v>3172</v>
      </c>
      <c r="Q350" s="171" t="s">
        <v>177</v>
      </c>
      <c r="R350" s="72" t="s">
        <v>5225</v>
      </c>
      <c r="S350" s="178" t="s">
        <v>3174</v>
      </c>
      <c r="T350" s="187" t="s">
        <v>3175</v>
      </c>
      <c r="U350" s="187" t="s">
        <v>3260</v>
      </c>
      <c r="V350" s="187" t="s">
        <v>3261</v>
      </c>
      <c r="W350" s="187" t="s">
        <v>3185</v>
      </c>
      <c r="X350" s="187">
        <v>0</v>
      </c>
      <c r="Y350" s="187">
        <v>0</v>
      </c>
      <c r="Z350" s="187">
        <v>0</v>
      </c>
      <c r="AA350" s="187">
        <v>0</v>
      </c>
      <c r="AB350" s="200">
        <v>0</v>
      </c>
      <c r="AC350" s="72" t="s">
        <v>5226</v>
      </c>
      <c r="AD350" s="72">
        <v>0</v>
      </c>
      <c r="AE350" s="72">
        <v>0</v>
      </c>
      <c r="AF350" s="171" t="s">
        <v>28</v>
      </c>
      <c r="AG350" s="171" t="s">
        <v>189</v>
      </c>
      <c r="AH350" s="171">
        <v>2</v>
      </c>
      <c r="AI350" s="171">
        <v>0</v>
      </c>
      <c r="AJ350" s="72" t="s">
        <v>993</v>
      </c>
      <c r="AK350" s="97">
        <f>IF(Q350="SOPORTE_TELEFÓNICO",'BASE LIQUIDACION REDEBAN 2025'!$B$19,IF(Q350="ENVÍO",'BASE LIQUIDACION REDEBAN 2025'!$C$2,IF(AF350="TIPO I",'BASE LIQUIDACION REDEBAN 2025'!$C$2,IF(AF350="TIPO II",'BASE LIQUIDACION REDEBAN 2025'!$C$3,IF(AF350="TIPO III",'BASE LIQUIDACION REDEBAN 2025'!$C$4,IF(AF350="TIPO IV",'BASE LIQUIDACION REDEBAN 2025'!$C$5,IF(AG350="AEREO",'BASE LIQUIDACION REDEBAN 2025'!$B$6,'BASE LIQUIDACION REDEBAN 2025'!$C$5)))))))</f>
        <v>144967.87232000002</v>
      </c>
      <c r="AL350" s="97">
        <f>IF(OR(Q350="SOPORTE_TELEFÓNICO",Q350="ENVÍO"),0,IF(AF350="TIPO I",'BASE LIQUIDACION REDEBAN 2025'!$B$10,IF(AF350="TIPO II",'BASE LIQUIDACION REDEBAN 2025'!$B$11,IF(AF350="TIPO III",'BASE LIQUIDACION REDEBAN 2025'!$B$12,'BASE LIQUIDACION REDEBAN 2025'!$B$13))))</f>
        <v>140395.6348884</v>
      </c>
      <c r="AM350" s="97">
        <f t="shared" si="5"/>
        <v>289935.74464000005</v>
      </c>
    </row>
    <row r="351" spans="1:39" s="85" customFormat="1" ht="13.15">
      <c r="A351" s="171" t="s">
        <v>68</v>
      </c>
      <c r="B351" s="10" t="str">
        <f>VLOOKUP(A351,'CENTRO DE COSTOS'!A:D,4,FALSE)</f>
        <v>WILLIAM ASDRUBAL ROZO ROZO</v>
      </c>
      <c r="C351" s="10" t="str">
        <f>VLOOKUP(A351,'CENTRO DE COSTOS'!A:D,2,FALSE)</f>
        <v>0004-0004</v>
      </c>
      <c r="D351" s="171">
        <v>73449</v>
      </c>
      <c r="E351" s="171">
        <v>2268873</v>
      </c>
      <c r="F351" s="171">
        <v>72314</v>
      </c>
      <c r="G351" s="171" t="s">
        <v>870</v>
      </c>
      <c r="H351" s="171" t="s">
        <v>877</v>
      </c>
      <c r="I351" s="171" t="s">
        <v>5227</v>
      </c>
      <c r="J351" s="10" t="s">
        <v>167</v>
      </c>
      <c r="K351" s="171">
        <v>2268873</v>
      </c>
      <c r="L351" s="171" t="s">
        <v>5228</v>
      </c>
      <c r="M351" s="172">
        <v>45816.333333333336</v>
      </c>
      <c r="N351" s="172">
        <v>45817.759722222225</v>
      </c>
      <c r="O351" s="171" t="s">
        <v>3171</v>
      </c>
      <c r="P351" s="171" t="s">
        <v>3172</v>
      </c>
      <c r="Q351" s="171" t="s">
        <v>177</v>
      </c>
      <c r="R351" s="72" t="s">
        <v>5229</v>
      </c>
      <c r="S351" s="178" t="s">
        <v>3174</v>
      </c>
      <c r="T351" s="187" t="s">
        <v>3175</v>
      </c>
      <c r="U351" s="187" t="s">
        <v>3438</v>
      </c>
      <c r="V351" s="187" t="s">
        <v>3439</v>
      </c>
      <c r="W351" s="187" t="s">
        <v>3185</v>
      </c>
      <c r="X351" s="187">
        <v>0</v>
      </c>
      <c r="Y351" s="187">
        <v>0</v>
      </c>
      <c r="Z351" s="187">
        <v>0</v>
      </c>
      <c r="AA351" s="187">
        <v>0</v>
      </c>
      <c r="AB351" s="200">
        <v>0</v>
      </c>
      <c r="AC351" s="72">
        <v>0</v>
      </c>
      <c r="AD351" s="72">
        <v>0</v>
      </c>
      <c r="AE351" s="72">
        <v>0</v>
      </c>
      <c r="AF351" s="171" t="s">
        <v>28</v>
      </c>
      <c r="AG351" s="171" t="s">
        <v>189</v>
      </c>
      <c r="AH351" s="171">
        <v>1</v>
      </c>
      <c r="AI351" s="171">
        <v>0</v>
      </c>
      <c r="AJ351" s="72" t="s">
        <v>778</v>
      </c>
      <c r="AK351" s="97">
        <f>IF(Q351="SOPORTE_TELEFÓNICO",'BASE LIQUIDACION REDEBAN 2025'!$B$19,IF(Q351="ENVÍO",'BASE LIQUIDACION REDEBAN 2025'!$C$2,IF(AF351="TIPO I",'BASE LIQUIDACION REDEBAN 2025'!$C$2,IF(AF351="TIPO II",'BASE LIQUIDACION REDEBAN 2025'!$C$3,IF(AF351="TIPO III",'BASE LIQUIDACION REDEBAN 2025'!$C$4,IF(AF351="TIPO IV",'BASE LIQUIDACION REDEBAN 2025'!$C$5,IF(AG351="AEREO",'BASE LIQUIDACION REDEBAN 2025'!$B$6,'BASE LIQUIDACION REDEBAN 2025'!$C$5)))))))</f>
        <v>144967.87232000002</v>
      </c>
      <c r="AL351" s="97">
        <f>IF(OR(Q351="SOPORTE_TELEFÓNICO",Q351="ENVÍO"),0,IF(AF351="TIPO I",'BASE LIQUIDACION REDEBAN 2025'!$B$10,IF(AF351="TIPO II",'BASE LIQUIDACION REDEBAN 2025'!$B$11,IF(AF351="TIPO III",'BASE LIQUIDACION REDEBAN 2025'!$B$12,'BASE LIQUIDACION REDEBAN 2025'!$B$13))))</f>
        <v>140395.6348884</v>
      </c>
      <c r="AM351" s="97">
        <f t="shared" si="5"/>
        <v>144967.87232000002</v>
      </c>
    </row>
    <row r="352" spans="1:39" s="85" customFormat="1" ht="13.15">
      <c r="A352" s="171" t="s">
        <v>97</v>
      </c>
      <c r="B352" s="10" t="str">
        <f>VLOOKUP(A352,'CENTRO DE COSTOS'!A:D,4,FALSE)</f>
        <v>JOSE MAURICIO HERNANDEZ ROJAS</v>
      </c>
      <c r="C352" s="10" t="str">
        <f>VLOOKUP(A352,'CENTRO DE COSTOS'!A:D,2,FALSE)</f>
        <v>0004-0001</v>
      </c>
      <c r="D352" s="171">
        <v>70001</v>
      </c>
      <c r="E352" s="171">
        <v>2268547</v>
      </c>
      <c r="F352" s="171">
        <v>38768</v>
      </c>
      <c r="G352" s="171" t="s">
        <v>730</v>
      </c>
      <c r="H352" s="171" t="s">
        <v>97</v>
      </c>
      <c r="I352" s="171" t="s">
        <v>5230</v>
      </c>
      <c r="J352" s="10" t="s">
        <v>167</v>
      </c>
      <c r="K352" s="171">
        <v>2268547</v>
      </c>
      <c r="L352" s="171" t="s">
        <v>5231</v>
      </c>
      <c r="M352" s="172">
        <v>45815.51458333333</v>
      </c>
      <c r="N352" s="172">
        <v>45818.328009259261</v>
      </c>
      <c r="O352" s="171" t="s">
        <v>3171</v>
      </c>
      <c r="P352" s="171" t="s">
        <v>3172</v>
      </c>
      <c r="Q352" s="171" t="s">
        <v>177</v>
      </c>
      <c r="R352" s="72" t="s">
        <v>5232</v>
      </c>
      <c r="S352" s="178" t="s">
        <v>3174</v>
      </c>
      <c r="T352" s="187" t="s">
        <v>3190</v>
      </c>
      <c r="U352" s="187" t="s">
        <v>3213</v>
      </c>
      <c r="V352" s="187" t="s">
        <v>3345</v>
      </c>
      <c r="W352" s="187" t="s">
        <v>3185</v>
      </c>
      <c r="X352" s="187">
        <v>0</v>
      </c>
      <c r="Y352" s="187">
        <v>0</v>
      </c>
      <c r="Z352" s="187">
        <v>0</v>
      </c>
      <c r="AA352" s="187">
        <v>0</v>
      </c>
      <c r="AB352" s="200">
        <v>0</v>
      </c>
      <c r="AC352" s="72" t="s">
        <v>5233</v>
      </c>
      <c r="AD352" s="72" t="s">
        <v>3180</v>
      </c>
      <c r="AE352" s="72" t="s">
        <v>3180</v>
      </c>
      <c r="AF352" s="171" t="s">
        <v>25</v>
      </c>
      <c r="AG352" s="171" t="s">
        <v>189</v>
      </c>
      <c r="AH352" s="171">
        <v>1</v>
      </c>
      <c r="AI352" s="171">
        <v>0</v>
      </c>
      <c r="AJ352" s="72" t="s">
        <v>733</v>
      </c>
      <c r="AK352" s="97">
        <f>IF(Q352="SOPORTE_TELEFÓNICO",'BASE LIQUIDACION REDEBAN 2025'!$B$19,IF(Q352="ENVÍO",'BASE LIQUIDACION REDEBAN 2025'!$C$2,IF(AF352="TIPO I",'BASE LIQUIDACION REDEBAN 2025'!$C$2,IF(AF352="TIPO II",'BASE LIQUIDACION REDEBAN 2025'!$C$3,IF(AF352="TIPO III",'BASE LIQUIDACION REDEBAN 2025'!$C$4,IF(AF352="TIPO IV",'BASE LIQUIDACION REDEBAN 2025'!$C$5,IF(AG352="AEREO",'BASE LIQUIDACION REDEBAN 2025'!$B$6,'BASE LIQUIDACION REDEBAN 2025'!$C$5)))))))</f>
        <v>65960.072302</v>
      </c>
      <c r="AL352" s="97">
        <f>IF(OR(Q352="SOPORTE_TELEFÓNICO",Q352="ENVÍO"),0,IF(AF352="TIPO I",'BASE LIQUIDACION REDEBAN 2025'!$B$10,IF(AF352="TIPO II",'BASE LIQUIDACION REDEBAN 2025'!$B$11,IF(AF352="TIPO III",'BASE LIQUIDACION REDEBAN 2025'!$B$12,'BASE LIQUIDACION REDEBAN 2025'!$B$13))))</f>
        <v>75096.394270399993</v>
      </c>
      <c r="AM352" s="97">
        <f t="shared" si="5"/>
        <v>65960.072302</v>
      </c>
    </row>
    <row r="353" spans="1:39" s="85" customFormat="1" ht="13.15">
      <c r="A353" s="171" t="s">
        <v>90</v>
      </c>
      <c r="B353" s="10" t="str">
        <f>VLOOKUP(A353,'CENTRO DE COSTOS'!A:D,4,FALSE)</f>
        <v>JUAN SEBASTIÁN RÍOS CASTRILLÓN</v>
      </c>
      <c r="C353" s="10" t="str">
        <f>VLOOKUP(A353,'CENTRO DE COSTOS'!A:D,2,FALSE)</f>
        <v>0004-0005</v>
      </c>
      <c r="D353" s="171">
        <v>5001</v>
      </c>
      <c r="E353" s="171">
        <v>2275403</v>
      </c>
      <c r="F353" s="171">
        <v>79266</v>
      </c>
      <c r="G353" s="171" t="s">
        <v>290</v>
      </c>
      <c r="H353" s="171" t="s">
        <v>90</v>
      </c>
      <c r="I353" s="171" t="s">
        <v>5234</v>
      </c>
      <c r="J353" s="10" t="s">
        <v>167</v>
      </c>
      <c r="K353" s="171">
        <v>2275403</v>
      </c>
      <c r="L353" s="171" t="s">
        <v>5235</v>
      </c>
      <c r="M353" s="172">
        <v>45817.626388888886</v>
      </c>
      <c r="N353" s="172">
        <v>45818.375752314816</v>
      </c>
      <c r="O353" s="171" t="s">
        <v>3171</v>
      </c>
      <c r="P353" s="171" t="s">
        <v>3172</v>
      </c>
      <c r="Q353" s="171" t="s">
        <v>177</v>
      </c>
      <c r="R353" s="72" t="s">
        <v>5236</v>
      </c>
      <c r="S353" s="178" t="s">
        <v>3174</v>
      </c>
      <c r="T353" s="187" t="s">
        <v>3190</v>
      </c>
      <c r="U353" s="187" t="s">
        <v>3213</v>
      </c>
      <c r="V353" s="187" t="s">
        <v>3214</v>
      </c>
      <c r="W353" s="187" t="s">
        <v>3185</v>
      </c>
      <c r="X353" s="187">
        <v>0</v>
      </c>
      <c r="Y353" s="187">
        <v>0</v>
      </c>
      <c r="Z353" s="187">
        <v>0</v>
      </c>
      <c r="AA353" s="187">
        <v>0</v>
      </c>
      <c r="AB353" s="200" t="s">
        <v>5237</v>
      </c>
      <c r="AC353" s="72" t="s">
        <v>5238</v>
      </c>
      <c r="AD353" s="72" t="s">
        <v>3180</v>
      </c>
      <c r="AE353" s="72" t="s">
        <v>3180</v>
      </c>
      <c r="AF353" s="171" t="s">
        <v>25</v>
      </c>
      <c r="AG353" s="171" t="s">
        <v>189</v>
      </c>
      <c r="AH353" s="171">
        <v>1</v>
      </c>
      <c r="AI353" s="171">
        <v>0</v>
      </c>
      <c r="AJ353" s="72" t="s">
        <v>3303</v>
      </c>
      <c r="AK353" s="97">
        <f>IF(Q353="SOPORTE_TELEFÓNICO",'BASE LIQUIDACION REDEBAN 2025'!$B$19,IF(Q353="ENVÍO",'BASE LIQUIDACION REDEBAN 2025'!$C$2,IF(AF353="TIPO I",'BASE LIQUIDACION REDEBAN 2025'!$C$2,IF(AF353="TIPO II",'BASE LIQUIDACION REDEBAN 2025'!$C$3,IF(AF353="TIPO III",'BASE LIQUIDACION REDEBAN 2025'!$C$4,IF(AF353="TIPO IV",'BASE LIQUIDACION REDEBAN 2025'!$C$5,IF(AG353="AEREO",'BASE LIQUIDACION REDEBAN 2025'!$B$6,'BASE LIQUIDACION REDEBAN 2025'!$C$5)))))))</f>
        <v>65960.072302</v>
      </c>
      <c r="AL353" s="97">
        <f>IF(OR(Q353="SOPORTE_TELEFÓNICO",Q353="ENVÍO"),0,IF(AF353="TIPO I",'BASE LIQUIDACION REDEBAN 2025'!$B$10,IF(AF353="TIPO II",'BASE LIQUIDACION REDEBAN 2025'!$B$11,IF(AF353="TIPO III",'BASE LIQUIDACION REDEBAN 2025'!$B$12,'BASE LIQUIDACION REDEBAN 2025'!$B$13))))</f>
        <v>75096.394270399993</v>
      </c>
      <c r="AM353" s="97">
        <f t="shared" si="5"/>
        <v>65960.072302</v>
      </c>
    </row>
    <row r="354" spans="1:39" s="85" customFormat="1" ht="13.15">
      <c r="A354" s="171" t="s">
        <v>99</v>
      </c>
      <c r="B354" s="10" t="str">
        <f>VLOOKUP(A354,'CENTRO DE COSTOS'!A:D,4,FALSE)</f>
        <v>JOSE MAURICIO HERNANDEZ ROJAS</v>
      </c>
      <c r="C354" s="10" t="str">
        <f>VLOOKUP(A354,'CENTRO DE COSTOS'!A:D,2,FALSE)</f>
        <v>0004-0001</v>
      </c>
      <c r="D354" s="171">
        <v>20001</v>
      </c>
      <c r="E354" s="171">
        <v>2275415</v>
      </c>
      <c r="F354" s="171">
        <v>32347</v>
      </c>
      <c r="G354" s="171" t="s">
        <v>269</v>
      </c>
      <c r="H354" s="171" t="s">
        <v>99</v>
      </c>
      <c r="I354" s="171" t="s">
        <v>5239</v>
      </c>
      <c r="J354" s="10" t="s">
        <v>167</v>
      </c>
      <c r="K354" s="171">
        <v>2275415</v>
      </c>
      <c r="L354" s="171" t="s">
        <v>5240</v>
      </c>
      <c r="M354" s="172">
        <v>45817.628472222219</v>
      </c>
      <c r="N354" s="172">
        <v>45818.389826388891</v>
      </c>
      <c r="O354" s="171" t="s">
        <v>3171</v>
      </c>
      <c r="P354" s="171" t="s">
        <v>3172</v>
      </c>
      <c r="Q354" s="171" t="s">
        <v>177</v>
      </c>
      <c r="R354" s="72" t="s">
        <v>5241</v>
      </c>
      <c r="S354" s="178" t="s">
        <v>3174</v>
      </c>
      <c r="T354" s="187" t="s">
        <v>3190</v>
      </c>
      <c r="U354" s="187" t="s">
        <v>3213</v>
      </c>
      <c r="V354" s="187" t="s">
        <v>3372</v>
      </c>
      <c r="W354" s="187" t="s">
        <v>3215</v>
      </c>
      <c r="X354" s="187" t="s">
        <v>3228</v>
      </c>
      <c r="Y354" s="187">
        <v>0</v>
      </c>
      <c r="Z354" s="187">
        <v>0</v>
      </c>
      <c r="AA354" s="187">
        <v>0</v>
      </c>
      <c r="AB354" s="200">
        <v>0</v>
      </c>
      <c r="AC354" s="72" t="s">
        <v>5242</v>
      </c>
      <c r="AD354" s="72" t="s">
        <v>5243</v>
      </c>
      <c r="AE354" s="72" t="s">
        <v>5244</v>
      </c>
      <c r="AF354" s="171" t="s">
        <v>25</v>
      </c>
      <c r="AG354" s="171" t="s">
        <v>189</v>
      </c>
      <c r="AH354" s="171">
        <v>1</v>
      </c>
      <c r="AI354" s="171">
        <v>0</v>
      </c>
      <c r="AJ354" s="72" t="s">
        <v>506</v>
      </c>
      <c r="AK354" s="97">
        <f>IF(Q354="SOPORTE_TELEFÓNICO",'BASE LIQUIDACION REDEBAN 2025'!$B$19,IF(Q354="ENVÍO",'BASE LIQUIDACION REDEBAN 2025'!$C$2,IF(AF354="TIPO I",'BASE LIQUIDACION REDEBAN 2025'!$C$2,IF(AF354="TIPO II",'BASE LIQUIDACION REDEBAN 2025'!$C$3,IF(AF354="TIPO III",'BASE LIQUIDACION REDEBAN 2025'!$C$4,IF(AF354="TIPO IV",'BASE LIQUIDACION REDEBAN 2025'!$C$5,IF(AG354="AEREO",'BASE LIQUIDACION REDEBAN 2025'!$B$6,'BASE LIQUIDACION REDEBAN 2025'!$C$5)))))))</f>
        <v>65960.072302</v>
      </c>
      <c r="AL354" s="97">
        <f>IF(OR(Q354="SOPORTE_TELEFÓNICO",Q354="ENVÍO"),0,IF(AF354="TIPO I",'BASE LIQUIDACION REDEBAN 2025'!$B$10,IF(AF354="TIPO II",'BASE LIQUIDACION REDEBAN 2025'!$B$11,IF(AF354="TIPO III",'BASE LIQUIDACION REDEBAN 2025'!$B$12,'BASE LIQUIDACION REDEBAN 2025'!$B$13))))</f>
        <v>75096.394270399993</v>
      </c>
      <c r="AM354" s="97">
        <f t="shared" si="5"/>
        <v>65960.072302</v>
      </c>
    </row>
    <row r="355" spans="1:39" s="85" customFormat="1" ht="13.15">
      <c r="A355" s="171" t="s">
        <v>68</v>
      </c>
      <c r="B355" s="10" t="str">
        <f>VLOOKUP(A355,'CENTRO DE COSTOS'!A:D,4,FALSE)</f>
        <v>WILLIAM ASDRUBAL ROZO ROZO</v>
      </c>
      <c r="C355" s="10" t="str">
        <f>VLOOKUP(A355,'CENTRO DE COSTOS'!A:D,2,FALSE)</f>
        <v>0004-0004</v>
      </c>
      <c r="D355" s="171">
        <v>11001</v>
      </c>
      <c r="E355" s="171">
        <v>2272949</v>
      </c>
      <c r="F355" s="171">
        <v>38419</v>
      </c>
      <c r="G355" s="171" t="s">
        <v>298</v>
      </c>
      <c r="H355" s="171" t="s">
        <v>68</v>
      </c>
      <c r="I355" s="171" t="s">
        <v>4815</v>
      </c>
      <c r="J355" s="10" t="s">
        <v>167</v>
      </c>
      <c r="K355" s="171">
        <v>2272949</v>
      </c>
      <c r="L355" s="171" t="s">
        <v>5245</v>
      </c>
      <c r="M355" s="172">
        <v>45817.459722222222</v>
      </c>
      <c r="N355" s="172">
        <v>45818.397916666669</v>
      </c>
      <c r="O355" s="171" t="s">
        <v>3171</v>
      </c>
      <c r="P355" s="171" t="s">
        <v>3172</v>
      </c>
      <c r="Q355" s="171" t="s">
        <v>177</v>
      </c>
      <c r="R355" s="72" t="s">
        <v>5246</v>
      </c>
      <c r="S355" s="178" t="s">
        <v>3174</v>
      </c>
      <c r="T355" s="187" t="s">
        <v>3190</v>
      </c>
      <c r="U355" s="187" t="s">
        <v>3660</v>
      </c>
      <c r="V355" s="187" t="s">
        <v>5247</v>
      </c>
      <c r="W355" s="187" t="s">
        <v>3215</v>
      </c>
      <c r="X355" s="187">
        <v>0</v>
      </c>
      <c r="Y355" s="187">
        <v>0</v>
      </c>
      <c r="Z355" s="187" t="s">
        <v>5248</v>
      </c>
      <c r="AA355" s="187">
        <v>0</v>
      </c>
      <c r="AB355" s="200">
        <v>0</v>
      </c>
      <c r="AC355" s="72" t="s">
        <v>5249</v>
      </c>
      <c r="AD355" s="72" t="s">
        <v>5250</v>
      </c>
      <c r="AE355" s="72" t="s">
        <v>5251</v>
      </c>
      <c r="AF355" s="171" t="s">
        <v>25</v>
      </c>
      <c r="AG355" s="171" t="s">
        <v>189</v>
      </c>
      <c r="AH355" s="171">
        <v>1</v>
      </c>
      <c r="AI355" s="171">
        <v>0</v>
      </c>
      <c r="AJ355" s="72" t="s">
        <v>4274</v>
      </c>
      <c r="AK355" s="97">
        <f>IF(Q355="SOPORTE_TELEFÓNICO",'BASE LIQUIDACION REDEBAN 2025'!$B$19,IF(Q355="ENVÍO",'BASE LIQUIDACION REDEBAN 2025'!$C$2,IF(AF355="TIPO I",'BASE LIQUIDACION REDEBAN 2025'!$C$2,IF(AF355="TIPO II",'BASE LIQUIDACION REDEBAN 2025'!$C$3,IF(AF355="TIPO III",'BASE LIQUIDACION REDEBAN 2025'!$C$4,IF(AF355="TIPO IV",'BASE LIQUIDACION REDEBAN 2025'!$C$5,IF(AG355="AEREO",'BASE LIQUIDACION REDEBAN 2025'!$B$6,'BASE LIQUIDACION REDEBAN 2025'!$C$5)))))))</f>
        <v>65960.072302</v>
      </c>
      <c r="AL355" s="97">
        <f>IF(OR(Q355="SOPORTE_TELEFÓNICO",Q355="ENVÍO"),0,IF(AF355="TIPO I",'BASE LIQUIDACION REDEBAN 2025'!$B$10,IF(AF355="TIPO II",'BASE LIQUIDACION REDEBAN 2025'!$B$11,IF(AF355="TIPO III",'BASE LIQUIDACION REDEBAN 2025'!$B$12,'BASE LIQUIDACION REDEBAN 2025'!$B$13))))</f>
        <v>75096.394270399993</v>
      </c>
      <c r="AM355" s="97">
        <f t="shared" si="5"/>
        <v>65960.072302</v>
      </c>
    </row>
    <row r="356" spans="1:39" s="85" customFormat="1" ht="13.15">
      <c r="A356" s="171" t="s">
        <v>72</v>
      </c>
      <c r="B356" s="10" t="str">
        <f>VLOOKUP(A356,'CENTRO DE COSTOS'!A:D,4,FALSE)</f>
        <v>MIGUEL JULIÁN HERNÁNDEZ GUARÍN</v>
      </c>
      <c r="C356" s="10" t="str">
        <f>VLOOKUP(A356,'CENTRO DE COSTOS'!A:D,2,FALSE)</f>
        <v>0004-0008</v>
      </c>
      <c r="D356" s="171">
        <v>68276</v>
      </c>
      <c r="E356" s="171">
        <v>2273980</v>
      </c>
      <c r="F356" s="171">
        <v>32355</v>
      </c>
      <c r="G356" s="171" t="s">
        <v>180</v>
      </c>
      <c r="H356" s="171" t="s">
        <v>181</v>
      </c>
      <c r="I356" s="171" t="s">
        <v>5252</v>
      </c>
      <c r="J356" s="10" t="s">
        <v>167</v>
      </c>
      <c r="K356" s="171">
        <v>2273980</v>
      </c>
      <c r="L356" s="171" t="s">
        <v>5253</v>
      </c>
      <c r="M356" s="172">
        <v>45817.522916666669</v>
      </c>
      <c r="N356" s="172">
        <v>45818.40625</v>
      </c>
      <c r="O356" s="171" t="s">
        <v>3171</v>
      </c>
      <c r="P356" s="171" t="s">
        <v>3172</v>
      </c>
      <c r="Q356" s="171" t="s">
        <v>177</v>
      </c>
      <c r="R356" s="72" t="s">
        <v>5254</v>
      </c>
      <c r="S356" s="178" t="s">
        <v>3174</v>
      </c>
      <c r="T356" s="187" t="s">
        <v>3190</v>
      </c>
      <c r="U356" s="187" t="s">
        <v>3331</v>
      </c>
      <c r="V356" s="187" t="s">
        <v>3192</v>
      </c>
      <c r="W356" s="187" t="s">
        <v>3215</v>
      </c>
      <c r="X356" s="187">
        <v>0</v>
      </c>
      <c r="Y356" s="187">
        <v>0</v>
      </c>
      <c r="Z356" s="187">
        <v>0</v>
      </c>
      <c r="AA356" s="187" t="s">
        <v>3616</v>
      </c>
      <c r="AB356" s="200">
        <v>0</v>
      </c>
      <c r="AC356" s="72" t="s">
        <v>5255</v>
      </c>
      <c r="AD356" s="72" t="s">
        <v>5256</v>
      </c>
      <c r="AE356" s="72" t="s">
        <v>5257</v>
      </c>
      <c r="AF356" s="171" t="s">
        <v>25</v>
      </c>
      <c r="AG356" s="171" t="s">
        <v>189</v>
      </c>
      <c r="AH356" s="171">
        <v>1</v>
      </c>
      <c r="AI356" s="171">
        <v>0</v>
      </c>
      <c r="AJ356" s="72" t="s">
        <v>1645</v>
      </c>
      <c r="AK356" s="97">
        <f>IF(Q356="SOPORTE_TELEFÓNICO",'BASE LIQUIDACION REDEBAN 2025'!$B$19,IF(Q356="ENVÍO",'BASE LIQUIDACION REDEBAN 2025'!$C$2,IF(AF356="TIPO I",'BASE LIQUIDACION REDEBAN 2025'!$C$2,IF(AF356="TIPO II",'BASE LIQUIDACION REDEBAN 2025'!$C$3,IF(AF356="TIPO III",'BASE LIQUIDACION REDEBAN 2025'!$C$4,IF(AF356="TIPO IV",'BASE LIQUIDACION REDEBAN 2025'!$C$5,IF(AG356="AEREO",'BASE LIQUIDACION REDEBAN 2025'!$B$6,'BASE LIQUIDACION REDEBAN 2025'!$C$5)))))))</f>
        <v>65960.072302</v>
      </c>
      <c r="AL356" s="97">
        <f>IF(OR(Q356="SOPORTE_TELEFÓNICO",Q356="ENVÍO"),0,IF(AF356="TIPO I",'BASE LIQUIDACION REDEBAN 2025'!$B$10,IF(AF356="TIPO II",'BASE LIQUIDACION REDEBAN 2025'!$B$11,IF(AF356="TIPO III",'BASE LIQUIDACION REDEBAN 2025'!$B$12,'BASE LIQUIDACION REDEBAN 2025'!$B$13))))</f>
        <v>75096.394270399993</v>
      </c>
      <c r="AM356" s="97">
        <f t="shared" si="5"/>
        <v>65960.072302</v>
      </c>
    </row>
    <row r="357" spans="1:39" s="85" customFormat="1" ht="13.15">
      <c r="A357" s="171" t="s">
        <v>76</v>
      </c>
      <c r="B357" s="10" t="str">
        <f>VLOOKUP(A357,'CENTRO DE COSTOS'!A:D,4,FALSE)</f>
        <v>DIEGO FERNANDO HENAO CARDONA</v>
      </c>
      <c r="C357" s="10" t="str">
        <f>VLOOKUP(A357,'CENTRO DE COSTOS'!A:D,2,FALSE)</f>
        <v>0004-0003</v>
      </c>
      <c r="D357" s="171">
        <v>76001</v>
      </c>
      <c r="E357" s="171">
        <v>2275868</v>
      </c>
      <c r="F357" s="171">
        <v>49637</v>
      </c>
      <c r="G357" s="171" t="s">
        <v>230</v>
      </c>
      <c r="H357" s="171" t="s">
        <v>76</v>
      </c>
      <c r="I357" s="171" t="s">
        <v>5258</v>
      </c>
      <c r="J357" s="10" t="s">
        <v>167</v>
      </c>
      <c r="K357" s="171">
        <v>2275868</v>
      </c>
      <c r="L357" s="171" t="s">
        <v>5259</v>
      </c>
      <c r="M357" s="172">
        <v>45817.652777777781</v>
      </c>
      <c r="N357" s="172">
        <v>45818.426388888889</v>
      </c>
      <c r="O357" s="171" t="s">
        <v>3171</v>
      </c>
      <c r="P357" s="171" t="s">
        <v>3172</v>
      </c>
      <c r="Q357" s="171" t="s">
        <v>177</v>
      </c>
      <c r="R357" s="72" t="s">
        <v>5260</v>
      </c>
      <c r="S357" s="178" t="s">
        <v>3174</v>
      </c>
      <c r="T357" s="187" t="s">
        <v>3190</v>
      </c>
      <c r="U357" s="187" t="s">
        <v>3191</v>
      </c>
      <c r="V357" s="187" t="s">
        <v>3235</v>
      </c>
      <c r="W357" s="187" t="s">
        <v>3185</v>
      </c>
      <c r="X357" s="187">
        <v>0</v>
      </c>
      <c r="Y357" s="187">
        <v>0</v>
      </c>
      <c r="Z357" s="187">
        <v>0</v>
      </c>
      <c r="AA357" s="187">
        <v>0</v>
      </c>
      <c r="AB357" s="200">
        <v>0</v>
      </c>
      <c r="AC357" s="72" t="s">
        <v>5261</v>
      </c>
      <c r="AD357" s="72">
        <v>0</v>
      </c>
      <c r="AE357" s="72">
        <v>0</v>
      </c>
      <c r="AF357" s="171" t="s">
        <v>25</v>
      </c>
      <c r="AG357" s="171" t="s">
        <v>189</v>
      </c>
      <c r="AH357" s="171">
        <v>1</v>
      </c>
      <c r="AI357" s="171">
        <v>0</v>
      </c>
      <c r="AJ357" s="72" t="s">
        <v>1025</v>
      </c>
      <c r="AK357" s="97">
        <f>IF(Q357="SOPORTE_TELEFÓNICO",'BASE LIQUIDACION REDEBAN 2025'!$B$19,IF(Q357="ENVÍO",'BASE LIQUIDACION REDEBAN 2025'!$C$2,IF(AF357="TIPO I",'BASE LIQUIDACION REDEBAN 2025'!$C$2,IF(AF357="TIPO II",'BASE LIQUIDACION REDEBAN 2025'!$C$3,IF(AF357="TIPO III",'BASE LIQUIDACION REDEBAN 2025'!$C$4,IF(AF357="TIPO IV",'BASE LIQUIDACION REDEBAN 2025'!$C$5,IF(AG357="AEREO",'BASE LIQUIDACION REDEBAN 2025'!$B$6,'BASE LIQUIDACION REDEBAN 2025'!$C$5)))))))</f>
        <v>65960.072302</v>
      </c>
      <c r="AL357" s="97">
        <f>IF(OR(Q357="SOPORTE_TELEFÓNICO",Q357="ENVÍO"),0,IF(AF357="TIPO I",'BASE LIQUIDACION REDEBAN 2025'!$B$10,IF(AF357="TIPO II",'BASE LIQUIDACION REDEBAN 2025'!$B$11,IF(AF357="TIPO III",'BASE LIQUIDACION REDEBAN 2025'!$B$12,'BASE LIQUIDACION REDEBAN 2025'!$B$13))))</f>
        <v>75096.394270399993</v>
      </c>
      <c r="AM357" s="97">
        <f t="shared" si="5"/>
        <v>65960.072302</v>
      </c>
    </row>
    <row r="358" spans="1:39" s="85" customFormat="1" ht="13.15">
      <c r="A358" s="171" t="s">
        <v>80</v>
      </c>
      <c r="B358" s="10" t="str">
        <f>VLOOKUP(A358,'CENTRO DE COSTOS'!A:D,4,FALSE)</f>
        <v>JOSE MAURICIO HERNANDEZ ROJAS</v>
      </c>
      <c r="C358" s="10" t="str">
        <f>VLOOKUP(A358,'CENTRO DE COSTOS'!A:D,2,FALSE)</f>
        <v>0004-0001</v>
      </c>
      <c r="D358" s="171">
        <v>13838</v>
      </c>
      <c r="E358" s="171">
        <v>2272199</v>
      </c>
      <c r="F358" s="171">
        <v>35963</v>
      </c>
      <c r="G358" s="171" t="s">
        <v>364</v>
      </c>
      <c r="H358" s="171" t="s">
        <v>2479</v>
      </c>
      <c r="I358" s="171" t="s">
        <v>5262</v>
      </c>
      <c r="J358" s="10" t="s">
        <v>167</v>
      </c>
      <c r="K358" s="171">
        <v>2272199</v>
      </c>
      <c r="L358" s="171" t="s">
        <v>5263</v>
      </c>
      <c r="M358" s="172">
        <v>45817.424328703702</v>
      </c>
      <c r="N358" s="172">
        <v>45818.460416666669</v>
      </c>
      <c r="O358" s="171" t="s">
        <v>3171</v>
      </c>
      <c r="P358" s="171" t="s">
        <v>3172</v>
      </c>
      <c r="Q358" s="171" t="s">
        <v>177</v>
      </c>
      <c r="R358" s="72" t="s">
        <v>5264</v>
      </c>
      <c r="S358" s="178" t="s">
        <v>3174</v>
      </c>
      <c r="T358" s="187" t="s">
        <v>3190</v>
      </c>
      <c r="U358" s="187" t="s">
        <v>3660</v>
      </c>
      <c r="V358" s="187" t="s">
        <v>4254</v>
      </c>
      <c r="W358" s="187" t="s">
        <v>3215</v>
      </c>
      <c r="X358" s="187">
        <v>0</v>
      </c>
      <c r="Y358" s="187">
        <v>0</v>
      </c>
      <c r="Z358" s="187" t="s">
        <v>3482</v>
      </c>
      <c r="AA358" s="187">
        <v>0</v>
      </c>
      <c r="AB358" s="200">
        <v>0</v>
      </c>
      <c r="AC358" s="72" t="s">
        <v>5265</v>
      </c>
      <c r="AD358" s="72" t="s">
        <v>4256</v>
      </c>
      <c r="AE358" s="72" t="s">
        <v>4891</v>
      </c>
      <c r="AF358" s="171" t="s">
        <v>28</v>
      </c>
      <c r="AG358" s="171" t="s">
        <v>189</v>
      </c>
      <c r="AH358" s="171">
        <v>1</v>
      </c>
      <c r="AI358" s="171">
        <v>0</v>
      </c>
      <c r="AJ358" s="72" t="s">
        <v>367</v>
      </c>
      <c r="AK358" s="97">
        <f>IF(Q358="SOPORTE_TELEFÓNICO",'BASE LIQUIDACION REDEBAN 2025'!$B$19,IF(Q358="ENVÍO",'BASE LIQUIDACION REDEBAN 2025'!$C$2,IF(AF358="TIPO I",'BASE LIQUIDACION REDEBAN 2025'!$C$2,IF(AF358="TIPO II",'BASE LIQUIDACION REDEBAN 2025'!$C$3,IF(AF358="TIPO III",'BASE LIQUIDACION REDEBAN 2025'!$C$4,IF(AF358="TIPO IV",'BASE LIQUIDACION REDEBAN 2025'!$C$5,IF(AG358="AEREO",'BASE LIQUIDACION REDEBAN 2025'!$B$6,'BASE LIQUIDACION REDEBAN 2025'!$C$5)))))))</f>
        <v>144967.87232000002</v>
      </c>
      <c r="AL358" s="97">
        <f>IF(OR(Q358="SOPORTE_TELEFÓNICO",Q358="ENVÍO"),0,IF(AF358="TIPO I",'BASE LIQUIDACION REDEBAN 2025'!$B$10,IF(AF358="TIPO II",'BASE LIQUIDACION REDEBAN 2025'!$B$11,IF(AF358="TIPO III",'BASE LIQUIDACION REDEBAN 2025'!$B$12,'BASE LIQUIDACION REDEBAN 2025'!$B$13))))</f>
        <v>140395.6348884</v>
      </c>
      <c r="AM358" s="97">
        <f t="shared" si="5"/>
        <v>144967.87232000002</v>
      </c>
    </row>
    <row r="359" spans="1:39" s="85" customFormat="1" ht="13.15">
      <c r="A359" s="171" t="s">
        <v>90</v>
      </c>
      <c r="B359" s="10" t="str">
        <f>VLOOKUP(A359,'CENTRO DE COSTOS'!A:D,4,FALSE)</f>
        <v>JUAN SEBASTIÁN RÍOS CASTRILLÓN</v>
      </c>
      <c r="C359" s="10" t="str">
        <f>VLOOKUP(A359,'CENTRO DE COSTOS'!A:D,2,FALSE)</f>
        <v>0004-0005</v>
      </c>
      <c r="D359" s="171">
        <v>5380</v>
      </c>
      <c r="E359" s="171">
        <v>2276630</v>
      </c>
      <c r="F359" s="171">
        <v>79704</v>
      </c>
      <c r="G359" s="171" t="s">
        <v>290</v>
      </c>
      <c r="H359" s="171" t="s">
        <v>822</v>
      </c>
      <c r="I359" s="171" t="s">
        <v>823</v>
      </c>
      <c r="J359" s="10" t="s">
        <v>167</v>
      </c>
      <c r="K359" s="171">
        <v>2276630</v>
      </c>
      <c r="L359" s="171" t="s">
        <v>5266</v>
      </c>
      <c r="M359" s="172">
        <v>45817.692361111112</v>
      </c>
      <c r="N359" s="172">
        <v>45818.474398148152</v>
      </c>
      <c r="O359" s="171" t="s">
        <v>3171</v>
      </c>
      <c r="P359" s="171" t="s">
        <v>3172</v>
      </c>
      <c r="Q359" s="171" t="s">
        <v>177</v>
      </c>
      <c r="R359" s="72" t="s">
        <v>5267</v>
      </c>
      <c r="S359" s="178" t="s">
        <v>3174</v>
      </c>
      <c r="T359" s="187" t="s">
        <v>3190</v>
      </c>
      <c r="U359" s="187" t="s">
        <v>3839</v>
      </c>
      <c r="V359" s="187" t="s">
        <v>3840</v>
      </c>
      <c r="W359" s="187" t="s">
        <v>3215</v>
      </c>
      <c r="X359" s="187" t="s">
        <v>3662</v>
      </c>
      <c r="Y359" s="187">
        <v>0</v>
      </c>
      <c r="Z359" s="187">
        <v>0</v>
      </c>
      <c r="AA359" s="187">
        <v>0</v>
      </c>
      <c r="AB359" s="200">
        <v>0</v>
      </c>
      <c r="AC359" s="72" t="s">
        <v>5268</v>
      </c>
      <c r="AD359" s="72" t="s">
        <v>5269</v>
      </c>
      <c r="AE359" s="72" t="s">
        <v>5270</v>
      </c>
      <c r="AF359" s="171" t="s">
        <v>25</v>
      </c>
      <c r="AG359" s="171" t="s">
        <v>189</v>
      </c>
      <c r="AH359" s="171">
        <v>1</v>
      </c>
      <c r="AI359" s="171">
        <v>0</v>
      </c>
      <c r="AJ359" s="72" t="s">
        <v>3263</v>
      </c>
      <c r="AK359" s="97">
        <f>IF(Q359="SOPORTE_TELEFÓNICO",'BASE LIQUIDACION REDEBAN 2025'!$B$19,IF(Q359="ENVÍO",'BASE LIQUIDACION REDEBAN 2025'!$C$2,IF(AF359="TIPO I",'BASE LIQUIDACION REDEBAN 2025'!$C$2,IF(AF359="TIPO II",'BASE LIQUIDACION REDEBAN 2025'!$C$3,IF(AF359="TIPO III",'BASE LIQUIDACION REDEBAN 2025'!$C$4,IF(AF359="TIPO IV",'BASE LIQUIDACION REDEBAN 2025'!$C$5,IF(AG359="AEREO",'BASE LIQUIDACION REDEBAN 2025'!$B$6,'BASE LIQUIDACION REDEBAN 2025'!$C$5)))))))</f>
        <v>65960.072302</v>
      </c>
      <c r="AL359" s="97">
        <f>IF(OR(Q359="SOPORTE_TELEFÓNICO",Q359="ENVÍO"),0,IF(AF359="TIPO I",'BASE LIQUIDACION REDEBAN 2025'!$B$10,IF(AF359="TIPO II",'BASE LIQUIDACION REDEBAN 2025'!$B$11,IF(AF359="TIPO III",'BASE LIQUIDACION REDEBAN 2025'!$B$12,'BASE LIQUIDACION REDEBAN 2025'!$B$13))))</f>
        <v>75096.394270399993</v>
      </c>
      <c r="AM359" s="97">
        <f t="shared" si="5"/>
        <v>65960.072302</v>
      </c>
    </row>
    <row r="360" spans="1:39" s="85" customFormat="1" ht="13.15">
      <c r="A360" s="171" t="s">
        <v>90</v>
      </c>
      <c r="B360" s="10" t="str">
        <f>VLOOKUP(A360,'CENTRO DE COSTOS'!A:D,4,FALSE)</f>
        <v>JUAN SEBASTIÁN RÍOS CASTRILLÓN</v>
      </c>
      <c r="C360" s="10" t="str">
        <f>VLOOKUP(A360,'CENTRO DE COSTOS'!A:D,2,FALSE)</f>
        <v>0004-0005</v>
      </c>
      <c r="D360" s="171">
        <v>5088</v>
      </c>
      <c r="E360" s="171">
        <v>2276360</v>
      </c>
      <c r="F360" s="171">
        <v>28240</v>
      </c>
      <c r="G360" s="171" t="s">
        <v>290</v>
      </c>
      <c r="H360" s="171" t="s">
        <v>291</v>
      </c>
      <c r="I360" s="171" t="s">
        <v>5271</v>
      </c>
      <c r="J360" s="10" t="s">
        <v>167</v>
      </c>
      <c r="K360" s="171">
        <v>2276360</v>
      </c>
      <c r="L360" s="171" t="s">
        <v>5272</v>
      </c>
      <c r="M360" s="172">
        <v>45817.677777777775</v>
      </c>
      <c r="N360" s="172">
        <v>45818.484722222223</v>
      </c>
      <c r="O360" s="171" t="s">
        <v>3171</v>
      </c>
      <c r="P360" s="171" t="s">
        <v>3172</v>
      </c>
      <c r="Q360" s="171" t="s">
        <v>177</v>
      </c>
      <c r="R360" s="72" t="s">
        <v>5273</v>
      </c>
      <c r="S360" s="178" t="s">
        <v>3174</v>
      </c>
      <c r="T360" s="187" t="s">
        <v>3190</v>
      </c>
      <c r="U360" s="187" t="s">
        <v>3197</v>
      </c>
      <c r="V360" s="187" t="s">
        <v>3192</v>
      </c>
      <c r="W360" s="187" t="s">
        <v>3215</v>
      </c>
      <c r="X360" s="187">
        <v>0</v>
      </c>
      <c r="Y360" s="187" t="s">
        <v>3635</v>
      </c>
      <c r="Z360" s="187">
        <v>0</v>
      </c>
      <c r="AA360" s="187">
        <v>0</v>
      </c>
      <c r="AB360" s="200">
        <v>0</v>
      </c>
      <c r="AC360" s="72" t="s">
        <v>5274</v>
      </c>
      <c r="AD360" s="72" t="s">
        <v>5275</v>
      </c>
      <c r="AE360" s="72" t="s">
        <v>5276</v>
      </c>
      <c r="AF360" s="171" t="s">
        <v>25</v>
      </c>
      <c r="AG360" s="171" t="s">
        <v>189</v>
      </c>
      <c r="AH360" s="171">
        <v>1</v>
      </c>
      <c r="AI360" s="171">
        <v>0</v>
      </c>
      <c r="AJ360" s="72" t="s">
        <v>3341</v>
      </c>
      <c r="AK360" s="97">
        <f>IF(Q360="SOPORTE_TELEFÓNICO",'BASE LIQUIDACION REDEBAN 2025'!$B$19,IF(Q360="ENVÍO",'BASE LIQUIDACION REDEBAN 2025'!$C$2,IF(AF360="TIPO I",'BASE LIQUIDACION REDEBAN 2025'!$C$2,IF(AF360="TIPO II",'BASE LIQUIDACION REDEBAN 2025'!$C$3,IF(AF360="TIPO III",'BASE LIQUIDACION REDEBAN 2025'!$C$4,IF(AF360="TIPO IV",'BASE LIQUIDACION REDEBAN 2025'!$C$5,IF(AG360="AEREO",'BASE LIQUIDACION REDEBAN 2025'!$B$6,'BASE LIQUIDACION REDEBAN 2025'!$C$5)))))))</f>
        <v>65960.072302</v>
      </c>
      <c r="AL360" s="97">
        <f>IF(OR(Q360="SOPORTE_TELEFÓNICO",Q360="ENVÍO"),0,IF(AF360="TIPO I",'BASE LIQUIDACION REDEBAN 2025'!$B$10,IF(AF360="TIPO II",'BASE LIQUIDACION REDEBAN 2025'!$B$11,IF(AF360="TIPO III",'BASE LIQUIDACION REDEBAN 2025'!$B$12,'BASE LIQUIDACION REDEBAN 2025'!$B$13))))</f>
        <v>75096.394270399993</v>
      </c>
      <c r="AM360" s="97">
        <f t="shared" si="5"/>
        <v>65960.072302</v>
      </c>
    </row>
    <row r="361" spans="1:39" s="85" customFormat="1" ht="13.15">
      <c r="A361" s="171" t="s">
        <v>72</v>
      </c>
      <c r="B361" s="10" t="str">
        <f>VLOOKUP(A361,'CENTRO DE COSTOS'!A:D,4,FALSE)</f>
        <v>MIGUEL JULIÁN HERNÁNDEZ GUARÍN</v>
      </c>
      <c r="C361" s="10" t="str">
        <f>VLOOKUP(A361,'CENTRO DE COSTOS'!A:D,2,FALSE)</f>
        <v>0004-0008</v>
      </c>
      <c r="D361" s="171">
        <v>68679</v>
      </c>
      <c r="E361" s="171">
        <v>2263531</v>
      </c>
      <c r="F361" s="171">
        <v>72305</v>
      </c>
      <c r="G361" s="171" t="s">
        <v>180</v>
      </c>
      <c r="H361" s="171" t="s">
        <v>5277</v>
      </c>
      <c r="I361" s="171" t="s">
        <v>5278</v>
      </c>
      <c r="J361" s="10" t="s">
        <v>167</v>
      </c>
      <c r="K361" s="171">
        <v>2263531</v>
      </c>
      <c r="L361" s="171" t="s">
        <v>5279</v>
      </c>
      <c r="M361" s="172">
        <v>45814.367361111108</v>
      </c>
      <c r="N361" s="172">
        <v>45818.488888888889</v>
      </c>
      <c r="O361" s="171" t="s">
        <v>3171</v>
      </c>
      <c r="P361" s="171" t="s">
        <v>3172</v>
      </c>
      <c r="Q361" s="171" t="s">
        <v>177</v>
      </c>
      <c r="R361" s="72" t="s">
        <v>5280</v>
      </c>
      <c r="S361" s="178" t="s">
        <v>3174</v>
      </c>
      <c r="T361" s="187" t="s">
        <v>3190</v>
      </c>
      <c r="U361" s="187" t="s">
        <v>3964</v>
      </c>
      <c r="V361" s="187" t="s">
        <v>5281</v>
      </c>
      <c r="W361" s="187" t="s">
        <v>3185</v>
      </c>
      <c r="X361" s="187">
        <v>0</v>
      </c>
      <c r="Y361" s="187">
        <v>0</v>
      </c>
      <c r="Z361" s="187">
        <v>0</v>
      </c>
      <c r="AA361" s="187">
        <v>0</v>
      </c>
      <c r="AB361" s="200">
        <v>0</v>
      </c>
      <c r="AC361" s="72" t="s">
        <v>5282</v>
      </c>
      <c r="AD361" s="72">
        <v>0</v>
      </c>
      <c r="AE361" s="72">
        <v>0</v>
      </c>
      <c r="AF361" s="171" t="s">
        <v>28</v>
      </c>
      <c r="AG361" s="171" t="s">
        <v>189</v>
      </c>
      <c r="AH361" s="171">
        <v>1</v>
      </c>
      <c r="AI361" s="171">
        <v>0</v>
      </c>
      <c r="AJ361" s="72" t="s">
        <v>3310</v>
      </c>
      <c r="AK361" s="97">
        <f>IF(Q361="SOPORTE_TELEFÓNICO",'BASE LIQUIDACION REDEBAN 2025'!$B$19,IF(Q361="ENVÍO",'BASE LIQUIDACION REDEBAN 2025'!$C$2,IF(AF361="TIPO I",'BASE LIQUIDACION REDEBAN 2025'!$C$2,IF(AF361="TIPO II",'BASE LIQUIDACION REDEBAN 2025'!$C$3,IF(AF361="TIPO III",'BASE LIQUIDACION REDEBAN 2025'!$C$4,IF(AF361="TIPO IV",'BASE LIQUIDACION REDEBAN 2025'!$C$5,IF(AG361="AEREO",'BASE LIQUIDACION REDEBAN 2025'!$B$6,'BASE LIQUIDACION REDEBAN 2025'!$C$5)))))))</f>
        <v>144967.87232000002</v>
      </c>
      <c r="AL361" s="97">
        <f>IF(OR(Q361="SOPORTE_TELEFÓNICO",Q361="ENVÍO"),0,IF(AF361="TIPO I",'BASE LIQUIDACION REDEBAN 2025'!$B$10,IF(AF361="TIPO II",'BASE LIQUIDACION REDEBAN 2025'!$B$11,IF(AF361="TIPO III",'BASE LIQUIDACION REDEBAN 2025'!$B$12,'BASE LIQUIDACION REDEBAN 2025'!$B$13))))</f>
        <v>140395.6348884</v>
      </c>
      <c r="AM361" s="97">
        <f t="shared" si="5"/>
        <v>144967.87232000002</v>
      </c>
    </row>
    <row r="362" spans="1:39" s="85" customFormat="1" ht="13.15">
      <c r="A362" s="171" t="s">
        <v>92</v>
      </c>
      <c r="B362" s="10" t="str">
        <f>VLOOKUP(A362,'CENTRO DE COSTOS'!A:D,4,FALSE)</f>
        <v>KEVIN ALEXIS CORZO BUSTOS</v>
      </c>
      <c r="C362" s="10" t="str">
        <f>VLOOKUP(A362,'CENTRO DE COSTOS'!A:D,2,FALSE)</f>
        <v>0004-0007</v>
      </c>
      <c r="D362" s="171">
        <v>18001</v>
      </c>
      <c r="E362" s="171">
        <v>2270302</v>
      </c>
      <c r="F362" s="171">
        <v>53250</v>
      </c>
      <c r="G362" s="171" t="s">
        <v>1649</v>
      </c>
      <c r="H362" s="171" t="s">
        <v>82</v>
      </c>
      <c r="I362" s="171" t="s">
        <v>5283</v>
      </c>
      <c r="J362" s="10" t="s">
        <v>167</v>
      </c>
      <c r="K362" s="171">
        <v>2270302</v>
      </c>
      <c r="L362" s="171" t="s">
        <v>5284</v>
      </c>
      <c r="M362" s="172">
        <v>45817.333333333336</v>
      </c>
      <c r="N362" s="172">
        <v>45818.492361111108</v>
      </c>
      <c r="O362" s="171" t="s">
        <v>3171</v>
      </c>
      <c r="P362" s="171" t="s">
        <v>3172</v>
      </c>
      <c r="Q362" s="171" t="s">
        <v>177</v>
      </c>
      <c r="R362" s="72" t="s">
        <v>5285</v>
      </c>
      <c r="S362" s="178" t="s">
        <v>3174</v>
      </c>
      <c r="T362" s="187" t="s">
        <v>3190</v>
      </c>
      <c r="U362" s="187" t="s">
        <v>3176</v>
      </c>
      <c r="V362" s="187" t="s">
        <v>3192</v>
      </c>
      <c r="W362" s="187" t="s">
        <v>3215</v>
      </c>
      <c r="X362" s="187" t="s">
        <v>3892</v>
      </c>
      <c r="Y362" s="187">
        <v>0</v>
      </c>
      <c r="Z362" s="187">
        <v>0</v>
      </c>
      <c r="AA362" s="187">
        <v>0</v>
      </c>
      <c r="AB362" s="200">
        <v>0</v>
      </c>
      <c r="AC362" s="72" t="s">
        <v>5286</v>
      </c>
      <c r="AD362" s="72" t="s">
        <v>5287</v>
      </c>
      <c r="AE362" s="72" t="s">
        <v>5288</v>
      </c>
      <c r="AF362" s="171" t="s">
        <v>32</v>
      </c>
      <c r="AG362" s="171" t="s">
        <v>189</v>
      </c>
      <c r="AH362" s="171">
        <v>1</v>
      </c>
      <c r="AI362" s="171">
        <v>0</v>
      </c>
      <c r="AJ362" s="72" t="s">
        <v>1653</v>
      </c>
      <c r="AK362" s="97">
        <f>IF(Q362="SOPORTE_TELEFÓNICO",'BASE LIQUIDACION REDEBAN 2025'!$B$19,IF(Q362="ENVÍO",'BASE LIQUIDACION REDEBAN 2025'!$C$2,IF(AF362="TIPO I",'BASE LIQUIDACION REDEBAN 2025'!$C$2,IF(AF362="TIPO II",'BASE LIQUIDACION REDEBAN 2025'!$C$3,IF(AF362="TIPO III",'BASE LIQUIDACION REDEBAN 2025'!$C$4,IF(AF362="TIPO IV",'BASE LIQUIDACION REDEBAN 2025'!$C$5,IF(AG362="AEREO",'BASE LIQUIDACION REDEBAN 2025'!$B$6,'BASE LIQUIDACION REDEBAN 2025'!$C$5)))))))</f>
        <v>479588.87655000004</v>
      </c>
      <c r="AL362" s="97">
        <f>IF(OR(Q362="SOPORTE_TELEFÓNICO",Q362="ENVÍO"),0,IF(AF362="TIPO I",'BASE LIQUIDACION REDEBAN 2025'!$B$10,IF(AF362="TIPO II",'BASE LIQUIDACION REDEBAN 2025'!$B$11,IF(AF362="TIPO III",'BASE LIQUIDACION REDEBAN 2025'!$B$12,'BASE LIQUIDACION REDEBAN 2025'!$B$13))))</f>
        <v>196536.5258152</v>
      </c>
      <c r="AM362" s="97">
        <f t="shared" si="5"/>
        <v>479588.87655000004</v>
      </c>
    </row>
    <row r="363" spans="1:39" s="85" customFormat="1" ht="13.15">
      <c r="A363" s="171" t="s">
        <v>90</v>
      </c>
      <c r="B363" s="10" t="str">
        <f>VLOOKUP(A363,'CENTRO DE COSTOS'!A:D,4,FALSE)</f>
        <v>JUAN SEBASTIÁN RÍOS CASTRILLÓN</v>
      </c>
      <c r="C363" s="10" t="str">
        <f>VLOOKUP(A363,'CENTRO DE COSTOS'!A:D,2,FALSE)</f>
        <v>0004-0005</v>
      </c>
      <c r="D363" s="171">
        <v>5237</v>
      </c>
      <c r="E363" s="171">
        <v>2271535</v>
      </c>
      <c r="F363" s="171">
        <v>55435</v>
      </c>
      <c r="G363" s="171" t="s">
        <v>290</v>
      </c>
      <c r="H363" s="171" t="s">
        <v>5289</v>
      </c>
      <c r="I363" s="171" t="s">
        <v>5290</v>
      </c>
      <c r="J363" s="10" t="s">
        <v>167</v>
      </c>
      <c r="K363" s="171">
        <v>2271535</v>
      </c>
      <c r="L363" s="171" t="s">
        <v>5291</v>
      </c>
      <c r="M363" s="172">
        <v>45817.390972222223</v>
      </c>
      <c r="N363" s="172">
        <v>45818.492615740739</v>
      </c>
      <c r="O363" s="171" t="s">
        <v>3171</v>
      </c>
      <c r="P363" s="171" t="s">
        <v>3172</v>
      </c>
      <c r="Q363" s="171" t="s">
        <v>177</v>
      </c>
      <c r="R363" s="72" t="s">
        <v>5292</v>
      </c>
      <c r="S363" s="178" t="s">
        <v>3174</v>
      </c>
      <c r="T363" s="187" t="s">
        <v>3190</v>
      </c>
      <c r="U363" s="187" t="s">
        <v>3252</v>
      </c>
      <c r="V363" s="187" t="s">
        <v>3192</v>
      </c>
      <c r="W363" s="187" t="s">
        <v>3215</v>
      </c>
      <c r="X363" s="187" t="s">
        <v>5293</v>
      </c>
      <c r="Y363" s="187">
        <v>0</v>
      </c>
      <c r="Z363" s="187">
        <v>0</v>
      </c>
      <c r="AA363" s="187">
        <v>0</v>
      </c>
      <c r="AB363" s="200">
        <v>0</v>
      </c>
      <c r="AC363" s="72" t="s">
        <v>5294</v>
      </c>
      <c r="AD363" s="72" t="s">
        <v>5295</v>
      </c>
      <c r="AE363" s="72" t="s">
        <v>5296</v>
      </c>
      <c r="AF363" s="171" t="s">
        <v>28</v>
      </c>
      <c r="AG363" s="171" t="s">
        <v>189</v>
      </c>
      <c r="AH363" s="171">
        <v>1</v>
      </c>
      <c r="AI363" s="171">
        <v>0</v>
      </c>
      <c r="AJ363" s="72" t="s">
        <v>467</v>
      </c>
      <c r="AK363" s="97">
        <f>IF(Q363="SOPORTE_TELEFÓNICO",'BASE LIQUIDACION REDEBAN 2025'!$B$19,IF(Q363="ENVÍO",'BASE LIQUIDACION REDEBAN 2025'!$C$2,IF(AF363="TIPO I",'BASE LIQUIDACION REDEBAN 2025'!$C$2,IF(AF363="TIPO II",'BASE LIQUIDACION REDEBAN 2025'!$C$3,IF(AF363="TIPO III",'BASE LIQUIDACION REDEBAN 2025'!$C$4,IF(AF363="TIPO IV",'BASE LIQUIDACION REDEBAN 2025'!$C$5,IF(AG363="AEREO",'BASE LIQUIDACION REDEBAN 2025'!$B$6,'BASE LIQUIDACION REDEBAN 2025'!$C$5)))))))</f>
        <v>144967.87232000002</v>
      </c>
      <c r="AL363" s="97">
        <f>IF(OR(Q363="SOPORTE_TELEFÓNICO",Q363="ENVÍO"),0,IF(AF363="TIPO I",'BASE LIQUIDACION REDEBAN 2025'!$B$10,IF(AF363="TIPO II",'BASE LIQUIDACION REDEBAN 2025'!$B$11,IF(AF363="TIPO III",'BASE LIQUIDACION REDEBAN 2025'!$B$12,'BASE LIQUIDACION REDEBAN 2025'!$B$13))))</f>
        <v>140395.6348884</v>
      </c>
      <c r="AM363" s="97">
        <f t="shared" si="5"/>
        <v>144967.87232000002</v>
      </c>
    </row>
    <row r="364" spans="1:39" s="85" customFormat="1" ht="13.15">
      <c r="A364" s="171" t="s">
        <v>92</v>
      </c>
      <c r="B364" s="10" t="str">
        <f>VLOOKUP(A364,'CENTRO DE COSTOS'!A:D,4,FALSE)</f>
        <v>KEVIN ALEXIS CORZO BUSTOS</v>
      </c>
      <c r="C364" s="10" t="str">
        <f>VLOOKUP(A364,'CENTRO DE COSTOS'!A:D,2,FALSE)</f>
        <v>0004-0007</v>
      </c>
      <c r="D364" s="171">
        <v>41001</v>
      </c>
      <c r="E364" s="171">
        <v>2273992</v>
      </c>
      <c r="F364" s="171">
        <v>17024</v>
      </c>
      <c r="G364" s="171" t="s">
        <v>256</v>
      </c>
      <c r="H364" s="171" t="s">
        <v>92</v>
      </c>
      <c r="I364" s="171" t="s">
        <v>5297</v>
      </c>
      <c r="J364" s="10" t="s">
        <v>167</v>
      </c>
      <c r="K364" s="171">
        <v>2273992</v>
      </c>
      <c r="L364" s="171" t="s">
        <v>5298</v>
      </c>
      <c r="M364" s="172">
        <v>45817.527083333334</v>
      </c>
      <c r="N364" s="172">
        <v>45818.495520833334</v>
      </c>
      <c r="O364" s="171" t="s">
        <v>3171</v>
      </c>
      <c r="P364" s="171" t="s">
        <v>3172</v>
      </c>
      <c r="Q364" s="171" t="s">
        <v>177</v>
      </c>
      <c r="R364" s="72" t="s">
        <v>5299</v>
      </c>
      <c r="S364" s="178" t="s">
        <v>3174</v>
      </c>
      <c r="T364" s="187" t="s">
        <v>3190</v>
      </c>
      <c r="U364" s="187" t="s">
        <v>3191</v>
      </c>
      <c r="V364" s="187" t="s">
        <v>3235</v>
      </c>
      <c r="W364" s="187" t="s">
        <v>3215</v>
      </c>
      <c r="X364" s="187" t="s">
        <v>3489</v>
      </c>
      <c r="Y364" s="187">
        <v>0</v>
      </c>
      <c r="Z364" s="187">
        <v>0</v>
      </c>
      <c r="AA364" s="187">
        <v>0</v>
      </c>
      <c r="AB364" s="200">
        <v>0</v>
      </c>
      <c r="AC364" s="72" t="s">
        <v>5300</v>
      </c>
      <c r="AD364" s="72" t="s">
        <v>5301</v>
      </c>
      <c r="AE364" s="72" t="s">
        <v>5302</v>
      </c>
      <c r="AF364" s="171" t="s">
        <v>25</v>
      </c>
      <c r="AG364" s="171" t="s">
        <v>189</v>
      </c>
      <c r="AH364" s="171">
        <v>1</v>
      </c>
      <c r="AI364" s="171">
        <v>0</v>
      </c>
      <c r="AJ364" s="72" t="s">
        <v>259</v>
      </c>
      <c r="AK364" s="97">
        <f>IF(Q364="SOPORTE_TELEFÓNICO",'BASE LIQUIDACION REDEBAN 2025'!$B$19,IF(Q364="ENVÍO",'BASE LIQUIDACION REDEBAN 2025'!$C$2,IF(AF364="TIPO I",'BASE LIQUIDACION REDEBAN 2025'!$C$2,IF(AF364="TIPO II",'BASE LIQUIDACION REDEBAN 2025'!$C$3,IF(AF364="TIPO III",'BASE LIQUIDACION REDEBAN 2025'!$C$4,IF(AF364="TIPO IV",'BASE LIQUIDACION REDEBAN 2025'!$C$5,IF(AG364="AEREO",'BASE LIQUIDACION REDEBAN 2025'!$B$6,'BASE LIQUIDACION REDEBAN 2025'!$C$5)))))))</f>
        <v>65960.072302</v>
      </c>
      <c r="AL364" s="97">
        <f>IF(OR(Q364="SOPORTE_TELEFÓNICO",Q364="ENVÍO"),0,IF(AF364="TIPO I",'BASE LIQUIDACION REDEBAN 2025'!$B$10,IF(AF364="TIPO II",'BASE LIQUIDACION REDEBAN 2025'!$B$11,IF(AF364="TIPO III",'BASE LIQUIDACION REDEBAN 2025'!$B$12,'BASE LIQUIDACION REDEBAN 2025'!$B$13))))</f>
        <v>75096.394270399993</v>
      </c>
      <c r="AM364" s="97">
        <f t="shared" si="5"/>
        <v>65960.072302</v>
      </c>
    </row>
    <row r="365" spans="1:39" s="85" customFormat="1" ht="13.15">
      <c r="A365" s="171" t="s">
        <v>94</v>
      </c>
      <c r="B365" s="10" t="str">
        <f>VLOOKUP(A365,'CENTRO DE COSTOS'!A:D,4,FALSE)</f>
        <v>DIEGO FERNANDO HENAO CARDONA</v>
      </c>
      <c r="C365" s="10" t="str">
        <f>VLOOKUP(A365,'CENTRO DE COSTOS'!A:D,2,FALSE)</f>
        <v>0004-0002</v>
      </c>
      <c r="D365" s="171">
        <v>66001</v>
      </c>
      <c r="E365" s="171">
        <v>2273882</v>
      </c>
      <c r="F365" s="171">
        <v>45906</v>
      </c>
      <c r="G365" s="171" t="s">
        <v>450</v>
      </c>
      <c r="H365" s="171" t="s">
        <v>94</v>
      </c>
      <c r="I365" s="171" t="s">
        <v>5303</v>
      </c>
      <c r="J365" s="10" t="s">
        <v>167</v>
      </c>
      <c r="K365" s="171">
        <v>2273882</v>
      </c>
      <c r="L365" s="171" t="s">
        <v>5304</v>
      </c>
      <c r="M365" s="172">
        <v>45817.504166666666</v>
      </c>
      <c r="N365" s="172">
        <v>45818.498576388891</v>
      </c>
      <c r="O365" s="171" t="s">
        <v>3171</v>
      </c>
      <c r="P365" s="171" t="s">
        <v>3172</v>
      </c>
      <c r="Q365" s="171" t="s">
        <v>177</v>
      </c>
      <c r="R365" s="72" t="s">
        <v>5305</v>
      </c>
      <c r="S365" s="178" t="s">
        <v>3174</v>
      </c>
      <c r="T365" s="187" t="s">
        <v>3190</v>
      </c>
      <c r="U365" s="187" t="s">
        <v>3197</v>
      </c>
      <c r="V365" s="187" t="s">
        <v>3424</v>
      </c>
      <c r="W365" s="187" t="s">
        <v>3215</v>
      </c>
      <c r="X365" s="187">
        <v>0</v>
      </c>
      <c r="Y365" s="187" t="s">
        <v>3425</v>
      </c>
      <c r="Z365" s="187">
        <v>0</v>
      </c>
      <c r="AA365" s="187">
        <v>0</v>
      </c>
      <c r="AB365" s="200">
        <v>0</v>
      </c>
      <c r="AC365" s="72" t="s">
        <v>5306</v>
      </c>
      <c r="AD365" s="72" t="s">
        <v>5307</v>
      </c>
      <c r="AE365" s="72" t="s">
        <v>5308</v>
      </c>
      <c r="AF365" s="171" t="s">
        <v>25</v>
      </c>
      <c r="AG365" s="171" t="s">
        <v>189</v>
      </c>
      <c r="AH365" s="171">
        <v>1</v>
      </c>
      <c r="AI365" s="171">
        <v>0</v>
      </c>
      <c r="AJ365" s="72" t="s">
        <v>993</v>
      </c>
      <c r="AK365" s="97">
        <f>IF(Q365="SOPORTE_TELEFÓNICO",'BASE LIQUIDACION REDEBAN 2025'!$B$19,IF(Q365="ENVÍO",'BASE LIQUIDACION REDEBAN 2025'!$C$2,IF(AF365="TIPO I",'BASE LIQUIDACION REDEBAN 2025'!$C$2,IF(AF365="TIPO II",'BASE LIQUIDACION REDEBAN 2025'!$C$3,IF(AF365="TIPO III",'BASE LIQUIDACION REDEBAN 2025'!$C$4,IF(AF365="TIPO IV",'BASE LIQUIDACION REDEBAN 2025'!$C$5,IF(AG365="AEREO",'BASE LIQUIDACION REDEBAN 2025'!$B$6,'BASE LIQUIDACION REDEBAN 2025'!$C$5)))))))</f>
        <v>65960.072302</v>
      </c>
      <c r="AL365" s="97">
        <f>IF(OR(Q365="SOPORTE_TELEFÓNICO",Q365="ENVÍO"),0,IF(AF365="TIPO I",'BASE LIQUIDACION REDEBAN 2025'!$B$10,IF(AF365="TIPO II",'BASE LIQUIDACION REDEBAN 2025'!$B$11,IF(AF365="TIPO III",'BASE LIQUIDACION REDEBAN 2025'!$B$12,'BASE LIQUIDACION REDEBAN 2025'!$B$13))))</f>
        <v>75096.394270399993</v>
      </c>
      <c r="AM365" s="97">
        <f t="shared" si="5"/>
        <v>65960.072302</v>
      </c>
    </row>
    <row r="366" spans="1:39" s="85" customFormat="1" ht="13.15">
      <c r="A366" s="171" t="s">
        <v>86</v>
      </c>
      <c r="B366" s="10" t="str">
        <f>VLOOKUP(A366,'CENTRO DE COSTOS'!A:D,4,FALSE)</f>
        <v>KEVIN ALEXIS CORZO BUSTOS</v>
      </c>
      <c r="C366" s="10" t="str">
        <f>VLOOKUP(A366,'CENTRO DE COSTOS'!A:D,2,FALSE)</f>
        <v>0004-0007</v>
      </c>
      <c r="D366" s="171">
        <v>73319</v>
      </c>
      <c r="E366" s="171">
        <v>2273994</v>
      </c>
      <c r="F366" s="171">
        <v>31920</v>
      </c>
      <c r="G366" s="171" t="s">
        <v>870</v>
      </c>
      <c r="H366" s="171" t="s">
        <v>1143</v>
      </c>
      <c r="I366" s="171" t="s">
        <v>5309</v>
      </c>
      <c r="J366" s="10" t="s">
        <v>167</v>
      </c>
      <c r="K366" s="171">
        <v>2273994</v>
      </c>
      <c r="L366" s="171" t="s">
        <v>5310</v>
      </c>
      <c r="M366" s="172">
        <v>45817.527777777781</v>
      </c>
      <c r="N366" s="172">
        <v>45818.501388888886</v>
      </c>
      <c r="O366" s="171" t="s">
        <v>3171</v>
      </c>
      <c r="P366" s="171" t="s">
        <v>3172</v>
      </c>
      <c r="Q366" s="171" t="s">
        <v>177</v>
      </c>
      <c r="R366" s="72" t="s">
        <v>5311</v>
      </c>
      <c r="S366" s="178" t="s">
        <v>3174</v>
      </c>
      <c r="T366" s="187" t="s">
        <v>3190</v>
      </c>
      <c r="U366" s="187" t="s">
        <v>3197</v>
      </c>
      <c r="V366" s="187" t="s">
        <v>3424</v>
      </c>
      <c r="W366" s="187" t="s">
        <v>3215</v>
      </c>
      <c r="X366" s="187">
        <v>0</v>
      </c>
      <c r="Y366" s="187" t="s">
        <v>3402</v>
      </c>
      <c r="Z366" s="187">
        <v>0</v>
      </c>
      <c r="AA366" s="187">
        <v>0</v>
      </c>
      <c r="AB366" s="200">
        <v>0</v>
      </c>
      <c r="AC366" s="72" t="s">
        <v>5312</v>
      </c>
      <c r="AD366" s="72" t="s">
        <v>5313</v>
      </c>
      <c r="AE366" s="72" t="s">
        <v>5314</v>
      </c>
      <c r="AF366" s="171" t="s">
        <v>28</v>
      </c>
      <c r="AG366" s="171" t="s">
        <v>189</v>
      </c>
      <c r="AH366" s="171">
        <v>1</v>
      </c>
      <c r="AI366" s="171">
        <v>0</v>
      </c>
      <c r="AJ366" s="72" t="s">
        <v>873</v>
      </c>
      <c r="AK366" s="97">
        <f>IF(Q366="SOPORTE_TELEFÓNICO",'BASE LIQUIDACION REDEBAN 2025'!$B$19,IF(Q366="ENVÍO",'BASE LIQUIDACION REDEBAN 2025'!$C$2,IF(AF366="TIPO I",'BASE LIQUIDACION REDEBAN 2025'!$C$2,IF(AF366="TIPO II",'BASE LIQUIDACION REDEBAN 2025'!$C$3,IF(AF366="TIPO III",'BASE LIQUIDACION REDEBAN 2025'!$C$4,IF(AF366="TIPO IV",'BASE LIQUIDACION REDEBAN 2025'!$C$5,IF(AG366="AEREO",'BASE LIQUIDACION REDEBAN 2025'!$B$6,'BASE LIQUIDACION REDEBAN 2025'!$C$5)))))))</f>
        <v>144967.87232000002</v>
      </c>
      <c r="AL366" s="97">
        <f>IF(OR(Q366="SOPORTE_TELEFÓNICO",Q366="ENVÍO"),0,IF(AF366="TIPO I",'BASE LIQUIDACION REDEBAN 2025'!$B$10,IF(AF366="TIPO II",'BASE LIQUIDACION REDEBAN 2025'!$B$11,IF(AF366="TIPO III",'BASE LIQUIDACION REDEBAN 2025'!$B$12,'BASE LIQUIDACION REDEBAN 2025'!$B$13))))</f>
        <v>140395.6348884</v>
      </c>
      <c r="AM366" s="97">
        <f t="shared" si="5"/>
        <v>144967.87232000002</v>
      </c>
    </row>
    <row r="367" spans="1:39" s="85" customFormat="1" ht="13.15">
      <c r="A367" s="171" t="s">
        <v>72</v>
      </c>
      <c r="B367" s="10" t="str">
        <f>VLOOKUP(A367,'CENTRO DE COSTOS'!A:D,4,FALSE)</f>
        <v>MIGUEL JULIÁN HERNÁNDEZ GUARÍN</v>
      </c>
      <c r="C367" s="10" t="str">
        <f>VLOOKUP(A367,'CENTRO DE COSTOS'!A:D,2,FALSE)</f>
        <v>0004-0008</v>
      </c>
      <c r="D367" s="171">
        <v>13744</v>
      </c>
      <c r="E367" s="171">
        <v>2268453</v>
      </c>
      <c r="F367" s="171">
        <v>58650</v>
      </c>
      <c r="G367" s="171" t="s">
        <v>364</v>
      </c>
      <c r="H367" s="171" t="s">
        <v>5315</v>
      </c>
      <c r="I367" s="171" t="s">
        <v>5316</v>
      </c>
      <c r="J367" s="10" t="s">
        <v>167</v>
      </c>
      <c r="K367" s="171">
        <v>2268453</v>
      </c>
      <c r="L367" s="171" t="s">
        <v>5317</v>
      </c>
      <c r="M367" s="172">
        <v>45815.422222222223</v>
      </c>
      <c r="N367" s="172">
        <v>45818.522222222222</v>
      </c>
      <c r="O367" s="171" t="s">
        <v>3171</v>
      </c>
      <c r="P367" s="171" t="s">
        <v>3172</v>
      </c>
      <c r="Q367" s="171" t="s">
        <v>177</v>
      </c>
      <c r="R367" s="72" t="s">
        <v>5318</v>
      </c>
      <c r="S367" s="178" t="s">
        <v>3174</v>
      </c>
      <c r="T367" s="187" t="s">
        <v>3190</v>
      </c>
      <c r="U367" s="187" t="s">
        <v>3202</v>
      </c>
      <c r="V367" s="187" t="s">
        <v>3203</v>
      </c>
      <c r="W367" s="187" t="s">
        <v>3185</v>
      </c>
      <c r="X367" s="187">
        <v>0</v>
      </c>
      <c r="Y367" s="187">
        <v>0</v>
      </c>
      <c r="Z367" s="187">
        <v>0</v>
      </c>
      <c r="AA367" s="187">
        <v>0</v>
      </c>
      <c r="AB367" s="200" t="s">
        <v>5319</v>
      </c>
      <c r="AC367" s="72" t="s">
        <v>5320</v>
      </c>
      <c r="AD367" s="72">
        <v>0</v>
      </c>
      <c r="AE367" s="72">
        <v>0</v>
      </c>
      <c r="AF367" s="171" t="s">
        <v>175</v>
      </c>
      <c r="AG367" s="171" t="s">
        <v>2059</v>
      </c>
      <c r="AH367" s="171">
        <v>1</v>
      </c>
      <c r="AI367" s="171">
        <v>0</v>
      </c>
      <c r="AJ367" s="72" t="s">
        <v>404</v>
      </c>
      <c r="AK367" s="97">
        <f>IF(Q367="SOPORTE_TELEFÓNICO",'BASE LIQUIDACION REDEBAN 2025'!$B$19,IF(Q367="ENVÍO",'BASE LIQUIDACION REDEBAN 2025'!$C$2,IF(AF367="TIPO I",'BASE LIQUIDACION REDEBAN 2025'!$C$2,IF(AF367="TIPO II",'BASE LIQUIDACION REDEBAN 2025'!$C$3,IF(AF367="TIPO III",'BASE LIQUIDACION REDEBAN 2025'!$C$4,IF(AF367="TIPO IV",'BASE LIQUIDACION REDEBAN 2025'!$C$5,IF(AG367="AEREO",'BASE LIQUIDACION REDEBAN 2025'!$B$6,'BASE LIQUIDACION REDEBAN 2025'!$C$5)))))))</f>
        <v>479588.87655000004</v>
      </c>
      <c r="AL367" s="97">
        <f>IF(OR(Q367="SOPORTE_TELEFÓNICO",Q367="ENVÍO"),0,IF(AF367="TIPO I",'BASE LIQUIDACION REDEBAN 2025'!$B$10,IF(AF367="TIPO II",'BASE LIQUIDACION REDEBAN 2025'!$B$11,IF(AF367="TIPO III",'BASE LIQUIDACION REDEBAN 2025'!$B$12,'BASE LIQUIDACION REDEBAN 2025'!$B$13))))</f>
        <v>196536.5258152</v>
      </c>
      <c r="AM367" s="97">
        <f t="shared" si="5"/>
        <v>479588.87655000004</v>
      </c>
    </row>
    <row r="368" spans="1:39" s="85" customFormat="1" ht="13.15">
      <c r="A368" s="171" t="s">
        <v>101</v>
      </c>
      <c r="B368" s="10" t="str">
        <f>VLOOKUP(A368,'CENTRO DE COSTOS'!A:D,4,FALSE)</f>
        <v>KEVIN ALEXIS CORZO BUSTOS</v>
      </c>
      <c r="C368" s="10" t="str">
        <f>VLOOKUP(A368,'CENTRO DE COSTOS'!A:D,2,FALSE)</f>
        <v>0004-0007</v>
      </c>
      <c r="D368" s="171">
        <v>85001</v>
      </c>
      <c r="E368" s="171">
        <v>2277283</v>
      </c>
      <c r="F368" s="171">
        <v>61691</v>
      </c>
      <c r="G368" s="171" t="s">
        <v>1934</v>
      </c>
      <c r="H368" s="171" t="s">
        <v>101</v>
      </c>
      <c r="I368" s="171" t="s">
        <v>5321</v>
      </c>
      <c r="J368" s="10" t="s">
        <v>167</v>
      </c>
      <c r="K368" s="171">
        <v>2277283</v>
      </c>
      <c r="L368" s="171" t="s">
        <v>5322</v>
      </c>
      <c r="M368" s="172">
        <v>45818.333333333336</v>
      </c>
      <c r="N368" s="172">
        <v>45818.525000000001</v>
      </c>
      <c r="O368" s="171" t="s">
        <v>3171</v>
      </c>
      <c r="P368" s="171" t="s">
        <v>3172</v>
      </c>
      <c r="Q368" s="171" t="s">
        <v>3188</v>
      </c>
      <c r="R368" s="72" t="s">
        <v>5323</v>
      </c>
      <c r="S368" s="178" t="s">
        <v>3174</v>
      </c>
      <c r="T368" s="187" t="s">
        <v>3190</v>
      </c>
      <c r="U368" s="187" t="s">
        <v>3839</v>
      </c>
      <c r="V368" s="187" t="s">
        <v>3840</v>
      </c>
      <c r="W368" s="187" t="s">
        <v>3185</v>
      </c>
      <c r="X368" s="187">
        <v>0</v>
      </c>
      <c r="Y368" s="187">
        <v>0</v>
      </c>
      <c r="Z368" s="187">
        <v>0</v>
      </c>
      <c r="AA368" s="187">
        <v>0</v>
      </c>
      <c r="AB368" s="200">
        <v>0</v>
      </c>
      <c r="AC368" s="72">
        <v>0</v>
      </c>
      <c r="AD368" s="72">
        <v>0</v>
      </c>
      <c r="AE368" s="72">
        <v>0</v>
      </c>
      <c r="AF368" s="171" t="s">
        <v>25</v>
      </c>
      <c r="AG368" s="171" t="s">
        <v>189</v>
      </c>
      <c r="AH368" s="171">
        <v>0</v>
      </c>
      <c r="AI368" s="171">
        <v>0</v>
      </c>
      <c r="AJ368" s="72" t="s">
        <v>2183</v>
      </c>
      <c r="AK368" s="97">
        <f>IF(Q368="SOPORTE_TELEFÓNICO",'BASE LIQUIDACION REDEBAN 2025'!$B$19,IF(Q368="ENVÍO",'BASE LIQUIDACION REDEBAN 2025'!$C$2,IF(AF368="TIPO I",'BASE LIQUIDACION REDEBAN 2025'!$C$2,IF(AF368="TIPO II",'BASE LIQUIDACION REDEBAN 2025'!$C$3,IF(AF368="TIPO III",'BASE LIQUIDACION REDEBAN 2025'!$C$4,IF(AF368="TIPO IV",'BASE LIQUIDACION REDEBAN 2025'!$C$5,IF(AG368="AEREO",'BASE LIQUIDACION REDEBAN 2025'!$B$6,'BASE LIQUIDACION REDEBAN 2025'!$C$5)))))))</f>
        <v>41241.0800752</v>
      </c>
      <c r="AL368" s="97">
        <f>IF(OR(Q368="SOPORTE_TELEFÓNICO",Q368="ENVÍO"),0,IF(AF368="TIPO I",'BASE LIQUIDACION REDEBAN 2025'!$B$10,IF(AF368="TIPO II",'BASE LIQUIDACION REDEBAN 2025'!$B$11,IF(AF368="TIPO III",'BASE LIQUIDACION REDEBAN 2025'!$B$12,'BASE LIQUIDACION REDEBAN 2025'!$B$13))))</f>
        <v>0</v>
      </c>
      <c r="AM368" s="97">
        <f t="shared" si="5"/>
        <v>41241.0800752</v>
      </c>
    </row>
    <row r="369" spans="1:39" s="85" customFormat="1" ht="13.15">
      <c r="A369" s="171" t="s">
        <v>90</v>
      </c>
      <c r="B369" s="10" t="str">
        <f>VLOOKUP(A369,'CENTRO DE COSTOS'!A:D,4,FALSE)</f>
        <v>JUAN SEBASTIÁN RÍOS CASTRILLÓN</v>
      </c>
      <c r="C369" s="10" t="str">
        <f>VLOOKUP(A369,'CENTRO DE COSTOS'!A:D,2,FALSE)</f>
        <v>0004-0005</v>
      </c>
      <c r="D369" s="171">
        <v>5686</v>
      </c>
      <c r="E369" s="171">
        <v>2271513</v>
      </c>
      <c r="F369" s="171">
        <v>58493</v>
      </c>
      <c r="G369" s="171" t="s">
        <v>290</v>
      </c>
      <c r="H369" s="171" t="s">
        <v>5324</v>
      </c>
      <c r="I369" s="171" t="s">
        <v>5325</v>
      </c>
      <c r="J369" s="10" t="s">
        <v>167</v>
      </c>
      <c r="K369" s="171">
        <v>2271513</v>
      </c>
      <c r="L369" s="171" t="s">
        <v>5326</v>
      </c>
      <c r="M369" s="172">
        <v>45817.388194444444</v>
      </c>
      <c r="N369" s="172">
        <v>45818.544444444444</v>
      </c>
      <c r="O369" s="171" t="s">
        <v>3171</v>
      </c>
      <c r="P369" s="171" t="s">
        <v>3172</v>
      </c>
      <c r="Q369" s="171" t="s">
        <v>177</v>
      </c>
      <c r="R369" s="72" t="s">
        <v>5327</v>
      </c>
      <c r="S369" s="178" t="s">
        <v>3174</v>
      </c>
      <c r="T369" s="187" t="s">
        <v>3190</v>
      </c>
      <c r="U369" s="187" t="s">
        <v>3331</v>
      </c>
      <c r="V369" s="187" t="s">
        <v>3480</v>
      </c>
      <c r="W369" s="187" t="s">
        <v>3185</v>
      </c>
      <c r="X369" s="187">
        <v>0</v>
      </c>
      <c r="Y369" s="187">
        <v>0</v>
      </c>
      <c r="Z369" s="187">
        <v>0</v>
      </c>
      <c r="AA369" s="187">
        <v>0</v>
      </c>
      <c r="AB369" s="200">
        <v>0</v>
      </c>
      <c r="AC369" s="72" t="s">
        <v>5328</v>
      </c>
      <c r="AD369" s="72">
        <v>0</v>
      </c>
      <c r="AE369" s="72">
        <v>0</v>
      </c>
      <c r="AF369" s="171" t="s">
        <v>28</v>
      </c>
      <c r="AG369" s="171" t="s">
        <v>189</v>
      </c>
      <c r="AH369" s="171">
        <v>1</v>
      </c>
      <c r="AI369" s="171">
        <v>0</v>
      </c>
      <c r="AJ369" s="72" t="s">
        <v>467</v>
      </c>
      <c r="AK369" s="97">
        <f>IF(Q369="SOPORTE_TELEFÓNICO",'BASE LIQUIDACION REDEBAN 2025'!$B$19,IF(Q369="ENVÍO",'BASE LIQUIDACION REDEBAN 2025'!$C$2,IF(AF369="TIPO I",'BASE LIQUIDACION REDEBAN 2025'!$C$2,IF(AF369="TIPO II",'BASE LIQUIDACION REDEBAN 2025'!$C$3,IF(AF369="TIPO III",'BASE LIQUIDACION REDEBAN 2025'!$C$4,IF(AF369="TIPO IV",'BASE LIQUIDACION REDEBAN 2025'!$C$5,IF(AG369="AEREO",'BASE LIQUIDACION REDEBAN 2025'!$B$6,'BASE LIQUIDACION REDEBAN 2025'!$C$5)))))))</f>
        <v>144967.87232000002</v>
      </c>
      <c r="AL369" s="97">
        <f>IF(OR(Q369="SOPORTE_TELEFÓNICO",Q369="ENVÍO"),0,IF(AF369="TIPO I",'BASE LIQUIDACION REDEBAN 2025'!$B$10,IF(AF369="TIPO II",'BASE LIQUIDACION REDEBAN 2025'!$B$11,IF(AF369="TIPO III",'BASE LIQUIDACION REDEBAN 2025'!$B$12,'BASE LIQUIDACION REDEBAN 2025'!$B$13))))</f>
        <v>140395.6348884</v>
      </c>
      <c r="AM369" s="97">
        <f t="shared" si="5"/>
        <v>144967.87232000002</v>
      </c>
    </row>
    <row r="370" spans="1:39" s="85" customFormat="1" ht="13.15">
      <c r="A370" s="171" t="s">
        <v>60</v>
      </c>
      <c r="B370" s="10" t="str">
        <f>VLOOKUP(A370,'CENTRO DE COSTOS'!A:D,4,FALSE)</f>
        <v>JUAN SEBASTIÁN RÍOS CASTRILLÓN</v>
      </c>
      <c r="C370" s="10" t="str">
        <f>VLOOKUP(A370,'CENTRO DE COSTOS'!A:D,2,FALSE)</f>
        <v>0004-0005</v>
      </c>
      <c r="D370" s="171">
        <v>5837</v>
      </c>
      <c r="E370" s="171">
        <v>2276831</v>
      </c>
      <c r="F370" s="171">
        <v>70359</v>
      </c>
      <c r="G370" s="171" t="s">
        <v>290</v>
      </c>
      <c r="H370" s="171" t="s">
        <v>782</v>
      </c>
      <c r="I370" s="171" t="s">
        <v>5329</v>
      </c>
      <c r="J370" s="10" t="s">
        <v>167</v>
      </c>
      <c r="K370" s="171">
        <v>2276831</v>
      </c>
      <c r="L370" s="171" t="s">
        <v>5330</v>
      </c>
      <c r="M370" s="172">
        <v>45817.714583333334</v>
      </c>
      <c r="N370" s="172">
        <v>45818.54583333333</v>
      </c>
      <c r="O370" s="171" t="s">
        <v>3171</v>
      </c>
      <c r="P370" s="171" t="s">
        <v>3172</v>
      </c>
      <c r="Q370" s="171" t="s">
        <v>177</v>
      </c>
      <c r="R370" s="72" t="s">
        <v>5331</v>
      </c>
      <c r="S370" s="178" t="s">
        <v>3174</v>
      </c>
      <c r="T370" s="187" t="s">
        <v>3190</v>
      </c>
      <c r="U370" s="187" t="s">
        <v>3357</v>
      </c>
      <c r="V370" s="187" t="s">
        <v>3192</v>
      </c>
      <c r="W370" s="187" t="s">
        <v>3215</v>
      </c>
      <c r="X370" s="187" t="s">
        <v>3503</v>
      </c>
      <c r="Y370" s="187">
        <v>0</v>
      </c>
      <c r="Z370" s="187">
        <v>0</v>
      </c>
      <c r="AA370" s="187">
        <v>0</v>
      </c>
      <c r="AB370" s="200">
        <v>0</v>
      </c>
      <c r="AC370" s="72" t="s">
        <v>5332</v>
      </c>
      <c r="AD370" s="72" t="s">
        <v>5333</v>
      </c>
      <c r="AE370" s="72" t="s">
        <v>5334</v>
      </c>
      <c r="AF370" s="171" t="s">
        <v>28</v>
      </c>
      <c r="AG370" s="171" t="s">
        <v>189</v>
      </c>
      <c r="AH370" s="171">
        <v>1</v>
      </c>
      <c r="AI370" s="171">
        <v>0</v>
      </c>
      <c r="AJ370" s="72" t="s">
        <v>1943</v>
      </c>
      <c r="AK370" s="97">
        <f>IF(Q370="SOPORTE_TELEFÓNICO",'BASE LIQUIDACION REDEBAN 2025'!$B$19,IF(Q370="ENVÍO",'BASE LIQUIDACION REDEBAN 2025'!$C$2,IF(AF370="TIPO I",'BASE LIQUIDACION REDEBAN 2025'!$C$2,IF(AF370="TIPO II",'BASE LIQUIDACION REDEBAN 2025'!$C$3,IF(AF370="TIPO III",'BASE LIQUIDACION REDEBAN 2025'!$C$4,IF(AF370="TIPO IV",'BASE LIQUIDACION REDEBAN 2025'!$C$5,IF(AG370="AEREO",'BASE LIQUIDACION REDEBAN 2025'!$B$6,'BASE LIQUIDACION REDEBAN 2025'!$C$5)))))))</f>
        <v>144967.87232000002</v>
      </c>
      <c r="AL370" s="97">
        <f>IF(OR(Q370="SOPORTE_TELEFÓNICO",Q370="ENVÍO"),0,IF(AF370="TIPO I",'BASE LIQUIDACION REDEBAN 2025'!$B$10,IF(AF370="TIPO II",'BASE LIQUIDACION REDEBAN 2025'!$B$11,IF(AF370="TIPO III",'BASE LIQUIDACION REDEBAN 2025'!$B$12,'BASE LIQUIDACION REDEBAN 2025'!$B$13))))</f>
        <v>140395.6348884</v>
      </c>
      <c r="AM370" s="97">
        <f t="shared" si="5"/>
        <v>144967.87232000002</v>
      </c>
    </row>
    <row r="371" spans="1:39" s="85" customFormat="1" ht="13.15">
      <c r="A371" s="171" t="s">
        <v>92</v>
      </c>
      <c r="B371" s="10" t="str">
        <f>VLOOKUP(A371,'CENTRO DE COSTOS'!A:D,4,FALSE)</f>
        <v>KEVIN ALEXIS CORZO BUSTOS</v>
      </c>
      <c r="C371" s="10" t="str">
        <f>VLOOKUP(A371,'CENTRO DE COSTOS'!A:D,2,FALSE)</f>
        <v>0004-0007</v>
      </c>
      <c r="D371" s="171">
        <v>41615</v>
      </c>
      <c r="E371" s="171">
        <v>2274633</v>
      </c>
      <c r="F371" s="171">
        <v>63852</v>
      </c>
      <c r="G371" s="171" t="s">
        <v>256</v>
      </c>
      <c r="H371" s="171" t="s">
        <v>5335</v>
      </c>
      <c r="I371" s="171" t="s">
        <v>5336</v>
      </c>
      <c r="J371" s="10" t="s">
        <v>167</v>
      </c>
      <c r="K371" s="171">
        <v>2274633</v>
      </c>
      <c r="L371" s="171" t="s">
        <v>5337</v>
      </c>
      <c r="M371" s="172">
        <v>45817.568749999999</v>
      </c>
      <c r="N371" s="172">
        <v>45818.549305555556</v>
      </c>
      <c r="O371" s="171" t="s">
        <v>3171</v>
      </c>
      <c r="P371" s="171" t="s">
        <v>3172</v>
      </c>
      <c r="Q371" s="171" t="s">
        <v>177</v>
      </c>
      <c r="R371" s="72" t="s">
        <v>5338</v>
      </c>
      <c r="S371" s="178" t="s">
        <v>3174</v>
      </c>
      <c r="T371" s="187" t="s">
        <v>3175</v>
      </c>
      <c r="U371" s="187" t="s">
        <v>3586</v>
      </c>
      <c r="V371" s="187" t="s">
        <v>3587</v>
      </c>
      <c r="W371" s="187" t="s">
        <v>3185</v>
      </c>
      <c r="X371" s="187">
        <v>0</v>
      </c>
      <c r="Y371" s="187">
        <v>0</v>
      </c>
      <c r="Z371" s="187">
        <v>0</v>
      </c>
      <c r="AA371" s="187">
        <v>0</v>
      </c>
      <c r="AB371" s="200">
        <v>0</v>
      </c>
      <c r="AC371" s="72" t="s">
        <v>5339</v>
      </c>
      <c r="AD371" s="72">
        <v>0</v>
      </c>
      <c r="AE371" s="72">
        <v>0</v>
      </c>
      <c r="AF371" s="171" t="s">
        <v>25</v>
      </c>
      <c r="AG371" s="171" t="s">
        <v>189</v>
      </c>
      <c r="AH371" s="171">
        <v>1</v>
      </c>
      <c r="AI371" s="171">
        <v>0</v>
      </c>
      <c r="AJ371" s="72" t="s">
        <v>259</v>
      </c>
      <c r="AK371" s="97">
        <f>IF(Q371="SOPORTE_TELEFÓNICO",'BASE LIQUIDACION REDEBAN 2025'!$B$19,IF(Q371="ENVÍO",'BASE LIQUIDACION REDEBAN 2025'!$C$2,IF(AF371="TIPO I",'BASE LIQUIDACION REDEBAN 2025'!$C$2,IF(AF371="TIPO II",'BASE LIQUIDACION REDEBAN 2025'!$C$3,IF(AF371="TIPO III",'BASE LIQUIDACION REDEBAN 2025'!$C$4,IF(AF371="TIPO IV",'BASE LIQUIDACION REDEBAN 2025'!$C$5,IF(AG371="AEREO",'BASE LIQUIDACION REDEBAN 2025'!$B$6,'BASE LIQUIDACION REDEBAN 2025'!$C$5)))))))</f>
        <v>65960.072302</v>
      </c>
      <c r="AL371" s="97">
        <f>IF(OR(Q371="SOPORTE_TELEFÓNICO",Q371="ENVÍO"),0,IF(AF371="TIPO I",'BASE LIQUIDACION REDEBAN 2025'!$B$10,IF(AF371="TIPO II",'BASE LIQUIDACION REDEBAN 2025'!$B$11,IF(AF371="TIPO III",'BASE LIQUIDACION REDEBAN 2025'!$B$12,'BASE LIQUIDACION REDEBAN 2025'!$B$13))))</f>
        <v>75096.394270399993</v>
      </c>
      <c r="AM371" s="97">
        <f t="shared" si="5"/>
        <v>65960.072302</v>
      </c>
    </row>
    <row r="372" spans="1:39" s="85" customFormat="1" ht="13.15">
      <c r="A372" s="171" t="s">
        <v>90</v>
      </c>
      <c r="B372" s="10" t="str">
        <f>VLOOKUP(A372,'CENTRO DE COSTOS'!A:D,4,FALSE)</f>
        <v>JUAN SEBASTIÁN RÍOS CASTRILLÓN</v>
      </c>
      <c r="C372" s="10" t="str">
        <f>VLOOKUP(A372,'CENTRO DE COSTOS'!A:D,2,FALSE)</f>
        <v>0004-0005</v>
      </c>
      <c r="D372" s="171">
        <v>5360</v>
      </c>
      <c r="E372" s="171">
        <v>2278808</v>
      </c>
      <c r="F372" s="171">
        <v>62142</v>
      </c>
      <c r="G372" s="171" t="s">
        <v>290</v>
      </c>
      <c r="H372" s="171" t="s">
        <v>464</v>
      </c>
      <c r="I372" s="171" t="s">
        <v>5340</v>
      </c>
      <c r="J372" s="10" t="s">
        <v>167</v>
      </c>
      <c r="K372" s="171">
        <v>2278808</v>
      </c>
      <c r="L372" s="171" t="s">
        <v>5341</v>
      </c>
      <c r="M372" s="172">
        <v>45818.365277777775</v>
      </c>
      <c r="N372" s="172">
        <v>45818.554166666669</v>
      </c>
      <c r="O372" s="171" t="s">
        <v>3171</v>
      </c>
      <c r="P372" s="171" t="s">
        <v>3172</v>
      </c>
      <c r="Q372" s="171" t="s">
        <v>177</v>
      </c>
      <c r="R372" s="72" t="s">
        <v>5342</v>
      </c>
      <c r="S372" s="178" t="s">
        <v>3174</v>
      </c>
      <c r="T372" s="187" t="s">
        <v>3190</v>
      </c>
      <c r="U372" s="187" t="s">
        <v>3213</v>
      </c>
      <c r="V372" s="187" t="s">
        <v>3345</v>
      </c>
      <c r="W372" s="187" t="s">
        <v>3215</v>
      </c>
      <c r="X372" s="187" t="s">
        <v>3417</v>
      </c>
      <c r="Y372" s="187">
        <v>0</v>
      </c>
      <c r="Z372" s="187">
        <v>0</v>
      </c>
      <c r="AA372" s="187">
        <v>0</v>
      </c>
      <c r="AB372" s="200">
        <v>0</v>
      </c>
      <c r="AC372" s="72" t="s">
        <v>5343</v>
      </c>
      <c r="AD372" s="72" t="s">
        <v>5344</v>
      </c>
      <c r="AE372" s="72" t="s">
        <v>5345</v>
      </c>
      <c r="AF372" s="171" t="s">
        <v>25</v>
      </c>
      <c r="AG372" s="171" t="s">
        <v>189</v>
      </c>
      <c r="AH372" s="171">
        <v>1</v>
      </c>
      <c r="AI372" s="171">
        <v>0</v>
      </c>
      <c r="AJ372" s="72" t="s">
        <v>3263</v>
      </c>
      <c r="AK372" s="97">
        <f>IF(Q372="SOPORTE_TELEFÓNICO",'BASE LIQUIDACION REDEBAN 2025'!$B$19,IF(Q372="ENVÍO",'BASE LIQUIDACION REDEBAN 2025'!$C$2,IF(AF372="TIPO I",'BASE LIQUIDACION REDEBAN 2025'!$C$2,IF(AF372="TIPO II",'BASE LIQUIDACION REDEBAN 2025'!$C$3,IF(AF372="TIPO III",'BASE LIQUIDACION REDEBAN 2025'!$C$4,IF(AF372="TIPO IV",'BASE LIQUIDACION REDEBAN 2025'!$C$5,IF(AG372="AEREO",'BASE LIQUIDACION REDEBAN 2025'!$B$6,'BASE LIQUIDACION REDEBAN 2025'!$C$5)))))))</f>
        <v>65960.072302</v>
      </c>
      <c r="AL372" s="97">
        <f>IF(OR(Q372="SOPORTE_TELEFÓNICO",Q372="ENVÍO"),0,IF(AF372="TIPO I",'BASE LIQUIDACION REDEBAN 2025'!$B$10,IF(AF372="TIPO II",'BASE LIQUIDACION REDEBAN 2025'!$B$11,IF(AF372="TIPO III",'BASE LIQUIDACION REDEBAN 2025'!$B$12,'BASE LIQUIDACION REDEBAN 2025'!$B$13))))</f>
        <v>75096.394270399993</v>
      </c>
      <c r="AM372" s="97">
        <f t="shared" si="5"/>
        <v>65960.072302</v>
      </c>
    </row>
    <row r="373" spans="1:39" s="85" customFormat="1" ht="13.15">
      <c r="A373" s="171" t="s">
        <v>64</v>
      </c>
      <c r="B373" s="10" t="str">
        <f>VLOOKUP(A373,'CENTRO DE COSTOS'!A:D,4,FALSE)</f>
        <v>JOSE MAURICIO HERNANDEZ ROJAS</v>
      </c>
      <c r="C373" s="10" t="str">
        <f>VLOOKUP(A373,'CENTRO DE COSTOS'!A:D,2,FALSE)</f>
        <v>0004-0001</v>
      </c>
      <c r="D373" s="171">
        <v>8001</v>
      </c>
      <c r="E373" s="171">
        <v>2277559</v>
      </c>
      <c r="F373" s="171">
        <v>60685</v>
      </c>
      <c r="G373" s="171" t="s">
        <v>277</v>
      </c>
      <c r="H373" s="171" t="s">
        <v>64</v>
      </c>
      <c r="I373" s="171" t="s">
        <v>5346</v>
      </c>
      <c r="J373" s="10" t="s">
        <v>167</v>
      </c>
      <c r="K373" s="171">
        <v>2277559</v>
      </c>
      <c r="L373" s="171" t="s">
        <v>5347</v>
      </c>
      <c r="M373" s="172">
        <v>45818.333333333336</v>
      </c>
      <c r="N373" s="172">
        <v>45818.561111111114</v>
      </c>
      <c r="O373" s="171" t="s">
        <v>3171</v>
      </c>
      <c r="P373" s="171" t="s">
        <v>3172</v>
      </c>
      <c r="Q373" s="171" t="s">
        <v>177</v>
      </c>
      <c r="R373" s="72" t="s">
        <v>5348</v>
      </c>
      <c r="S373" s="178" t="s">
        <v>3174</v>
      </c>
      <c r="T373" s="187" t="s">
        <v>3190</v>
      </c>
      <c r="U373" s="187" t="s">
        <v>3213</v>
      </c>
      <c r="V373" s="187" t="s">
        <v>3192</v>
      </c>
      <c r="W373" s="187" t="s">
        <v>3215</v>
      </c>
      <c r="X373" s="187" t="s">
        <v>3315</v>
      </c>
      <c r="Y373" s="187" t="s">
        <v>3402</v>
      </c>
      <c r="Z373" s="187">
        <v>0</v>
      </c>
      <c r="AA373" s="187">
        <v>0</v>
      </c>
      <c r="AB373" s="200">
        <v>0</v>
      </c>
      <c r="AC373" s="72" t="s">
        <v>5349</v>
      </c>
      <c r="AD373" s="72" t="s">
        <v>5350</v>
      </c>
      <c r="AE373" s="72" t="s">
        <v>5351</v>
      </c>
      <c r="AF373" s="171" t="s">
        <v>25</v>
      </c>
      <c r="AG373" s="171" t="s">
        <v>189</v>
      </c>
      <c r="AH373" s="171">
        <v>1</v>
      </c>
      <c r="AI373" s="171">
        <v>0</v>
      </c>
      <c r="AJ373" s="72" t="s">
        <v>1788</v>
      </c>
      <c r="AK373" s="97">
        <f>IF(Q373="SOPORTE_TELEFÓNICO",'BASE LIQUIDACION REDEBAN 2025'!$B$19,IF(Q373="ENVÍO",'BASE LIQUIDACION REDEBAN 2025'!$C$2,IF(AF373="TIPO I",'BASE LIQUIDACION REDEBAN 2025'!$C$2,IF(AF373="TIPO II",'BASE LIQUIDACION REDEBAN 2025'!$C$3,IF(AF373="TIPO III",'BASE LIQUIDACION REDEBAN 2025'!$C$4,IF(AF373="TIPO IV",'BASE LIQUIDACION REDEBAN 2025'!$C$5,IF(AG373="AEREO",'BASE LIQUIDACION REDEBAN 2025'!$B$6,'BASE LIQUIDACION REDEBAN 2025'!$C$5)))))))</f>
        <v>65960.072302</v>
      </c>
      <c r="AL373" s="97">
        <f>IF(OR(Q373="SOPORTE_TELEFÓNICO",Q373="ENVÍO"),0,IF(AF373="TIPO I",'BASE LIQUIDACION REDEBAN 2025'!$B$10,IF(AF373="TIPO II",'BASE LIQUIDACION REDEBAN 2025'!$B$11,IF(AF373="TIPO III",'BASE LIQUIDACION REDEBAN 2025'!$B$12,'BASE LIQUIDACION REDEBAN 2025'!$B$13))))</f>
        <v>75096.394270399993</v>
      </c>
      <c r="AM373" s="97">
        <f t="shared" si="5"/>
        <v>65960.072302</v>
      </c>
    </row>
    <row r="374" spans="1:39" s="85" customFormat="1" ht="13.15">
      <c r="A374" s="171" t="s">
        <v>68</v>
      </c>
      <c r="B374" s="10" t="str">
        <f>VLOOKUP(A374,'CENTRO DE COSTOS'!A:D,4,FALSE)</f>
        <v>WILLIAM ASDRUBAL ROZO ROZO</v>
      </c>
      <c r="C374" s="10" t="str">
        <f>VLOOKUP(A374,'CENTRO DE COSTOS'!A:D,2,FALSE)</f>
        <v>0004-0004</v>
      </c>
      <c r="D374" s="171">
        <v>25797</v>
      </c>
      <c r="E374" s="171">
        <v>2274989</v>
      </c>
      <c r="F374" s="171">
        <v>10876</v>
      </c>
      <c r="G374" s="171" t="s">
        <v>298</v>
      </c>
      <c r="H374" s="171" t="s">
        <v>5352</v>
      </c>
      <c r="I374" s="171" t="s">
        <v>5353</v>
      </c>
      <c r="J374" s="10" t="s">
        <v>167</v>
      </c>
      <c r="K374" s="171">
        <v>2274989</v>
      </c>
      <c r="L374" s="171" t="s">
        <v>5354</v>
      </c>
      <c r="M374" s="172">
        <v>45817.606249999997</v>
      </c>
      <c r="N374" s="172">
        <v>45818.563888888886</v>
      </c>
      <c r="O374" s="171" t="s">
        <v>3171</v>
      </c>
      <c r="P374" s="171" t="s">
        <v>3172</v>
      </c>
      <c r="Q374" s="171" t="s">
        <v>177</v>
      </c>
      <c r="R374" s="72" t="s">
        <v>5355</v>
      </c>
      <c r="S374" s="178" t="s">
        <v>3174</v>
      </c>
      <c r="T374" s="187" t="s">
        <v>3190</v>
      </c>
      <c r="U374" s="187" t="s">
        <v>3213</v>
      </c>
      <c r="V374" s="187" t="s">
        <v>3372</v>
      </c>
      <c r="W374" s="187" t="s">
        <v>3215</v>
      </c>
      <c r="X374" s="187" t="s">
        <v>3228</v>
      </c>
      <c r="Y374" s="187">
        <v>0</v>
      </c>
      <c r="Z374" s="187">
        <v>0</v>
      </c>
      <c r="AA374" s="187">
        <v>0</v>
      </c>
      <c r="AB374" s="200">
        <v>0</v>
      </c>
      <c r="AC374" s="72" t="s">
        <v>5356</v>
      </c>
      <c r="AD374" s="72" t="s">
        <v>5357</v>
      </c>
      <c r="AE374" s="72" t="s">
        <v>5358</v>
      </c>
      <c r="AF374" s="171" t="s">
        <v>28</v>
      </c>
      <c r="AG374" s="171" t="s">
        <v>189</v>
      </c>
      <c r="AH374" s="171">
        <v>1</v>
      </c>
      <c r="AI374" s="171">
        <v>0</v>
      </c>
      <c r="AJ374" s="72" t="s">
        <v>326</v>
      </c>
      <c r="AK374" s="97">
        <f>IF(Q374="SOPORTE_TELEFÓNICO",'BASE LIQUIDACION REDEBAN 2025'!$B$19,IF(Q374="ENVÍO",'BASE LIQUIDACION REDEBAN 2025'!$C$2,IF(AF374="TIPO I",'BASE LIQUIDACION REDEBAN 2025'!$C$2,IF(AF374="TIPO II",'BASE LIQUIDACION REDEBAN 2025'!$C$3,IF(AF374="TIPO III",'BASE LIQUIDACION REDEBAN 2025'!$C$4,IF(AF374="TIPO IV",'BASE LIQUIDACION REDEBAN 2025'!$C$5,IF(AG374="AEREO",'BASE LIQUIDACION REDEBAN 2025'!$B$6,'BASE LIQUIDACION REDEBAN 2025'!$C$5)))))))</f>
        <v>144967.87232000002</v>
      </c>
      <c r="AL374" s="97">
        <f>IF(OR(Q374="SOPORTE_TELEFÓNICO",Q374="ENVÍO"),0,IF(AF374="TIPO I",'BASE LIQUIDACION REDEBAN 2025'!$B$10,IF(AF374="TIPO II",'BASE LIQUIDACION REDEBAN 2025'!$B$11,IF(AF374="TIPO III",'BASE LIQUIDACION REDEBAN 2025'!$B$12,'BASE LIQUIDACION REDEBAN 2025'!$B$13))))</f>
        <v>140395.6348884</v>
      </c>
      <c r="AM374" s="97">
        <f t="shared" si="5"/>
        <v>144967.87232000002</v>
      </c>
    </row>
    <row r="375" spans="1:39" s="85" customFormat="1" ht="13.15">
      <c r="A375" s="171" t="s">
        <v>94</v>
      </c>
      <c r="B375" s="10" t="str">
        <f>VLOOKUP(A375,'CENTRO DE COSTOS'!A:D,4,FALSE)</f>
        <v>DIEGO FERNANDO HENAO CARDONA</v>
      </c>
      <c r="C375" s="10" t="str">
        <f>VLOOKUP(A375,'CENTRO DE COSTOS'!A:D,2,FALSE)</f>
        <v>0004-0002</v>
      </c>
      <c r="D375" s="171">
        <v>66001</v>
      </c>
      <c r="E375" s="171">
        <v>2280238</v>
      </c>
      <c r="F375" s="171">
        <v>52578</v>
      </c>
      <c r="G375" s="171" t="s">
        <v>450</v>
      </c>
      <c r="H375" s="171" t="s">
        <v>94</v>
      </c>
      <c r="I375" s="171" t="s">
        <v>5359</v>
      </c>
      <c r="J375" s="10" t="s">
        <v>167</v>
      </c>
      <c r="K375" s="171">
        <v>2280238</v>
      </c>
      <c r="L375" s="171" t="s">
        <v>5360</v>
      </c>
      <c r="M375" s="172">
        <v>45818.439583333333</v>
      </c>
      <c r="N375" s="172">
        <v>45818.565289351849</v>
      </c>
      <c r="O375" s="171" t="s">
        <v>3171</v>
      </c>
      <c r="P375" s="171" t="s">
        <v>3172</v>
      </c>
      <c r="Q375" s="171" t="s">
        <v>177</v>
      </c>
      <c r="R375" s="72" t="s">
        <v>5361</v>
      </c>
      <c r="S375" s="178" t="s">
        <v>3174</v>
      </c>
      <c r="T375" s="187" t="s">
        <v>3190</v>
      </c>
      <c r="U375" s="187" t="s">
        <v>3202</v>
      </c>
      <c r="V375" s="187" t="s">
        <v>3192</v>
      </c>
      <c r="W375" s="187" t="s">
        <v>3185</v>
      </c>
      <c r="X375" s="187">
        <v>0</v>
      </c>
      <c r="Y375" s="187">
        <v>0</v>
      </c>
      <c r="Z375" s="187">
        <v>0</v>
      </c>
      <c r="AA375" s="187">
        <v>0</v>
      </c>
      <c r="AB375" s="200" t="s">
        <v>5362</v>
      </c>
      <c r="AC375" s="72" t="s">
        <v>5363</v>
      </c>
      <c r="AD375" s="72" t="s">
        <v>3180</v>
      </c>
      <c r="AE375" s="72" t="s">
        <v>3180</v>
      </c>
      <c r="AF375" s="171" t="s">
        <v>25</v>
      </c>
      <c r="AG375" s="171" t="s">
        <v>189</v>
      </c>
      <c r="AH375" s="171">
        <v>1</v>
      </c>
      <c r="AI375" s="171">
        <v>0</v>
      </c>
      <c r="AJ375" s="72" t="s">
        <v>993</v>
      </c>
      <c r="AK375" s="97">
        <f>IF(Q375="SOPORTE_TELEFÓNICO",'BASE LIQUIDACION REDEBAN 2025'!$B$19,IF(Q375="ENVÍO",'BASE LIQUIDACION REDEBAN 2025'!$C$2,IF(AF375="TIPO I",'BASE LIQUIDACION REDEBAN 2025'!$C$2,IF(AF375="TIPO II",'BASE LIQUIDACION REDEBAN 2025'!$C$3,IF(AF375="TIPO III",'BASE LIQUIDACION REDEBAN 2025'!$C$4,IF(AF375="TIPO IV",'BASE LIQUIDACION REDEBAN 2025'!$C$5,IF(AG375="AEREO",'BASE LIQUIDACION REDEBAN 2025'!$B$6,'BASE LIQUIDACION REDEBAN 2025'!$C$5)))))))</f>
        <v>65960.072302</v>
      </c>
      <c r="AL375" s="97">
        <f>IF(OR(Q375="SOPORTE_TELEFÓNICO",Q375="ENVÍO"),0,IF(AF375="TIPO I",'BASE LIQUIDACION REDEBAN 2025'!$B$10,IF(AF375="TIPO II",'BASE LIQUIDACION REDEBAN 2025'!$B$11,IF(AF375="TIPO III",'BASE LIQUIDACION REDEBAN 2025'!$B$12,'BASE LIQUIDACION REDEBAN 2025'!$B$13))))</f>
        <v>75096.394270399993</v>
      </c>
      <c r="AM375" s="97">
        <f t="shared" si="5"/>
        <v>65960.072302</v>
      </c>
    </row>
    <row r="376" spans="1:39" s="85" customFormat="1" ht="13.15">
      <c r="A376" s="171" t="s">
        <v>76</v>
      </c>
      <c r="B376" s="10" t="str">
        <f>VLOOKUP(A376,'CENTRO DE COSTOS'!A:D,4,FALSE)</f>
        <v>DIEGO FERNANDO HENAO CARDONA</v>
      </c>
      <c r="C376" s="10" t="str">
        <f>VLOOKUP(A376,'CENTRO DE COSTOS'!A:D,2,FALSE)</f>
        <v>0004-0003</v>
      </c>
      <c r="D376" s="171">
        <v>76520</v>
      </c>
      <c r="E376" s="171">
        <v>2279603</v>
      </c>
      <c r="F376" s="171">
        <v>46300</v>
      </c>
      <c r="G376" s="171" t="s">
        <v>230</v>
      </c>
      <c r="H376" s="171" t="s">
        <v>754</v>
      </c>
      <c r="I376" s="171" t="s">
        <v>5364</v>
      </c>
      <c r="J376" s="10" t="s">
        <v>167</v>
      </c>
      <c r="K376" s="171">
        <v>2279603</v>
      </c>
      <c r="L376" s="171" t="s">
        <v>5365</v>
      </c>
      <c r="M376" s="172">
        <v>45818.402083333334</v>
      </c>
      <c r="N376" s="172">
        <v>45818.569062499999</v>
      </c>
      <c r="O376" s="171" t="s">
        <v>3171</v>
      </c>
      <c r="P376" s="171" t="s">
        <v>3172</v>
      </c>
      <c r="Q376" s="171" t="s">
        <v>177</v>
      </c>
      <c r="R376" s="72" t="s">
        <v>5366</v>
      </c>
      <c r="S376" s="178" t="s">
        <v>3174</v>
      </c>
      <c r="T376" s="187" t="s">
        <v>3190</v>
      </c>
      <c r="U376" s="187" t="s">
        <v>3284</v>
      </c>
      <c r="V376" s="187" t="s">
        <v>3284</v>
      </c>
      <c r="W376" s="187" t="s">
        <v>3215</v>
      </c>
      <c r="X376" s="187" t="s">
        <v>3267</v>
      </c>
      <c r="Y376" s="187">
        <v>0</v>
      </c>
      <c r="Z376" s="187">
        <v>0</v>
      </c>
      <c r="AA376" s="187">
        <v>0</v>
      </c>
      <c r="AB376" s="200" t="s">
        <v>4482</v>
      </c>
      <c r="AC376" s="72" t="s">
        <v>5367</v>
      </c>
      <c r="AD376" s="72" t="s">
        <v>5368</v>
      </c>
      <c r="AE376" s="72" t="s">
        <v>5369</v>
      </c>
      <c r="AF376" s="171" t="s">
        <v>25</v>
      </c>
      <c r="AG376" s="171" t="s">
        <v>189</v>
      </c>
      <c r="AH376" s="171">
        <v>1</v>
      </c>
      <c r="AI376" s="171">
        <v>0</v>
      </c>
      <c r="AJ376" s="72" t="s">
        <v>2428</v>
      </c>
      <c r="AK376" s="97">
        <f>IF(Q376="SOPORTE_TELEFÓNICO",'BASE LIQUIDACION REDEBAN 2025'!$B$19,IF(Q376="ENVÍO",'BASE LIQUIDACION REDEBAN 2025'!$C$2,IF(AF376="TIPO I",'BASE LIQUIDACION REDEBAN 2025'!$C$2,IF(AF376="TIPO II",'BASE LIQUIDACION REDEBAN 2025'!$C$3,IF(AF376="TIPO III",'BASE LIQUIDACION REDEBAN 2025'!$C$4,IF(AF376="TIPO IV",'BASE LIQUIDACION REDEBAN 2025'!$C$5,IF(AG376="AEREO",'BASE LIQUIDACION REDEBAN 2025'!$B$6,'BASE LIQUIDACION REDEBAN 2025'!$C$5)))))))</f>
        <v>65960.072302</v>
      </c>
      <c r="AL376" s="97">
        <f>IF(OR(Q376="SOPORTE_TELEFÓNICO",Q376="ENVÍO"),0,IF(AF376="TIPO I",'BASE LIQUIDACION REDEBAN 2025'!$B$10,IF(AF376="TIPO II",'BASE LIQUIDACION REDEBAN 2025'!$B$11,IF(AF376="TIPO III",'BASE LIQUIDACION REDEBAN 2025'!$B$12,'BASE LIQUIDACION REDEBAN 2025'!$B$13))))</f>
        <v>75096.394270399993</v>
      </c>
      <c r="AM376" s="97">
        <f t="shared" si="5"/>
        <v>65960.072302</v>
      </c>
    </row>
    <row r="377" spans="1:39" s="85" customFormat="1" ht="13.15">
      <c r="A377" s="171" t="s">
        <v>99</v>
      </c>
      <c r="B377" s="10" t="str">
        <f>VLOOKUP(A377,'CENTRO DE COSTOS'!A:D,4,FALSE)</f>
        <v>JOSE MAURICIO HERNANDEZ ROJAS</v>
      </c>
      <c r="C377" s="10" t="str">
        <f>VLOOKUP(A377,'CENTRO DE COSTOS'!A:D,2,FALSE)</f>
        <v>0004-0001</v>
      </c>
      <c r="D377" s="171">
        <v>20060</v>
      </c>
      <c r="E377" s="171">
        <v>2275180</v>
      </c>
      <c r="F377" s="171">
        <v>72271</v>
      </c>
      <c r="G377" s="171" t="s">
        <v>269</v>
      </c>
      <c r="H377" s="171" t="s">
        <v>5370</v>
      </c>
      <c r="I377" s="171" t="s">
        <v>5371</v>
      </c>
      <c r="J377" s="10" t="s">
        <v>167</v>
      </c>
      <c r="K377" s="171">
        <v>2275180</v>
      </c>
      <c r="L377" s="171" t="s">
        <v>5372</v>
      </c>
      <c r="M377" s="172">
        <v>45817.624305555553</v>
      </c>
      <c r="N377" s="172">
        <v>45818.571018518516</v>
      </c>
      <c r="O377" s="171" t="s">
        <v>3171</v>
      </c>
      <c r="P377" s="171" t="s">
        <v>3172</v>
      </c>
      <c r="Q377" s="171" t="s">
        <v>177</v>
      </c>
      <c r="R377" s="72" t="s">
        <v>5373</v>
      </c>
      <c r="S377" s="178" t="s">
        <v>3174</v>
      </c>
      <c r="T377" s="187" t="s">
        <v>3190</v>
      </c>
      <c r="U377" s="187" t="s">
        <v>3300</v>
      </c>
      <c r="V377" s="187" t="s">
        <v>3192</v>
      </c>
      <c r="W377" s="187" t="s">
        <v>3215</v>
      </c>
      <c r="X377" s="187" t="s">
        <v>3615</v>
      </c>
      <c r="Y377" s="187">
        <v>0</v>
      </c>
      <c r="Z377" s="187">
        <v>0</v>
      </c>
      <c r="AA377" s="187">
        <v>0</v>
      </c>
      <c r="AB377" s="200">
        <v>0</v>
      </c>
      <c r="AC377" s="72" t="s">
        <v>5374</v>
      </c>
      <c r="AD377" s="72" t="s">
        <v>5375</v>
      </c>
      <c r="AE377" s="72" t="s">
        <v>5376</v>
      </c>
      <c r="AF377" s="171" t="s">
        <v>28</v>
      </c>
      <c r="AG377" s="171" t="s">
        <v>189</v>
      </c>
      <c r="AH377" s="171">
        <v>1</v>
      </c>
      <c r="AI377" s="171">
        <v>0</v>
      </c>
      <c r="AJ377" s="72" t="s">
        <v>506</v>
      </c>
      <c r="AK377" s="97">
        <f>IF(Q377="SOPORTE_TELEFÓNICO",'BASE LIQUIDACION REDEBAN 2025'!$B$19,IF(Q377="ENVÍO",'BASE LIQUIDACION REDEBAN 2025'!$C$2,IF(AF377="TIPO I",'BASE LIQUIDACION REDEBAN 2025'!$C$2,IF(AF377="TIPO II",'BASE LIQUIDACION REDEBAN 2025'!$C$3,IF(AF377="TIPO III",'BASE LIQUIDACION REDEBAN 2025'!$C$4,IF(AF377="TIPO IV",'BASE LIQUIDACION REDEBAN 2025'!$C$5,IF(AG377="AEREO",'BASE LIQUIDACION REDEBAN 2025'!$B$6,'BASE LIQUIDACION REDEBAN 2025'!$C$5)))))))</f>
        <v>144967.87232000002</v>
      </c>
      <c r="AL377" s="97">
        <f>IF(OR(Q377="SOPORTE_TELEFÓNICO",Q377="ENVÍO"),0,IF(AF377="TIPO I",'BASE LIQUIDACION REDEBAN 2025'!$B$10,IF(AF377="TIPO II",'BASE LIQUIDACION REDEBAN 2025'!$B$11,IF(AF377="TIPO III",'BASE LIQUIDACION REDEBAN 2025'!$B$12,'BASE LIQUIDACION REDEBAN 2025'!$B$13))))</f>
        <v>140395.6348884</v>
      </c>
      <c r="AM377" s="97">
        <f t="shared" si="5"/>
        <v>144967.87232000002</v>
      </c>
    </row>
    <row r="378" spans="1:39" s="85" customFormat="1" ht="13.15">
      <c r="A378" s="171" t="s">
        <v>100</v>
      </c>
      <c r="B378" s="10" t="str">
        <f>VLOOKUP(A378,'CENTRO DE COSTOS'!A:D,4,FALSE)</f>
        <v>KEVIN ALEXIS CORZO BUSTOS</v>
      </c>
      <c r="C378" s="10" t="str">
        <f>VLOOKUP(A378,'CENTRO DE COSTOS'!A:D,2,FALSE)</f>
        <v>0004-0007</v>
      </c>
      <c r="D378" s="171">
        <v>50001</v>
      </c>
      <c r="E378" s="171">
        <v>2280536</v>
      </c>
      <c r="F378" s="171">
        <v>74265</v>
      </c>
      <c r="G378" s="171" t="s">
        <v>192</v>
      </c>
      <c r="H378" s="171" t="s">
        <v>100</v>
      </c>
      <c r="I378" s="171" t="s">
        <v>5377</v>
      </c>
      <c r="J378" s="10" t="s">
        <v>167</v>
      </c>
      <c r="K378" s="171">
        <v>2280536</v>
      </c>
      <c r="L378" s="171" t="s">
        <v>5378</v>
      </c>
      <c r="M378" s="172">
        <v>45818.458333333336</v>
      </c>
      <c r="N378" s="172">
        <v>45818.614178240743</v>
      </c>
      <c r="O378" s="171" t="s">
        <v>3171</v>
      </c>
      <c r="P378" s="171" t="s">
        <v>3172</v>
      </c>
      <c r="Q378" s="171" t="s">
        <v>177</v>
      </c>
      <c r="R378" s="72" t="s">
        <v>5379</v>
      </c>
      <c r="S378" s="178" t="s">
        <v>3174</v>
      </c>
      <c r="T378" s="187" t="s">
        <v>3190</v>
      </c>
      <c r="U378" s="187" t="s">
        <v>3176</v>
      </c>
      <c r="V378" s="187" t="s">
        <v>3192</v>
      </c>
      <c r="W378" s="187" t="s">
        <v>3215</v>
      </c>
      <c r="X378" s="187" t="s">
        <v>3917</v>
      </c>
      <c r="Y378" s="187">
        <v>0</v>
      </c>
      <c r="Z378" s="187">
        <v>0</v>
      </c>
      <c r="AA378" s="187">
        <v>0</v>
      </c>
      <c r="AB378" s="200">
        <v>0</v>
      </c>
      <c r="AC378" s="72" t="s">
        <v>5380</v>
      </c>
      <c r="AD378" s="72" t="s">
        <v>5381</v>
      </c>
      <c r="AE378" s="72" t="s">
        <v>5382</v>
      </c>
      <c r="AF378" s="171" t="s">
        <v>25</v>
      </c>
      <c r="AG378" s="171" t="s">
        <v>189</v>
      </c>
      <c r="AH378" s="171">
        <v>1</v>
      </c>
      <c r="AI378" s="171">
        <v>0</v>
      </c>
      <c r="AJ378" s="72" t="s">
        <v>3368</v>
      </c>
      <c r="AK378" s="97">
        <f>IF(Q378="SOPORTE_TELEFÓNICO",'BASE LIQUIDACION REDEBAN 2025'!$B$19,IF(Q378="ENVÍO",'BASE LIQUIDACION REDEBAN 2025'!$C$2,IF(AF378="TIPO I",'BASE LIQUIDACION REDEBAN 2025'!$C$2,IF(AF378="TIPO II",'BASE LIQUIDACION REDEBAN 2025'!$C$3,IF(AF378="TIPO III",'BASE LIQUIDACION REDEBAN 2025'!$C$4,IF(AF378="TIPO IV",'BASE LIQUIDACION REDEBAN 2025'!$C$5,IF(AG378="AEREO",'BASE LIQUIDACION REDEBAN 2025'!$B$6,'BASE LIQUIDACION REDEBAN 2025'!$C$5)))))))</f>
        <v>65960.072302</v>
      </c>
      <c r="AL378" s="97">
        <f>IF(OR(Q378="SOPORTE_TELEFÓNICO",Q378="ENVÍO"),0,IF(AF378="TIPO I",'BASE LIQUIDACION REDEBAN 2025'!$B$10,IF(AF378="TIPO II",'BASE LIQUIDACION REDEBAN 2025'!$B$11,IF(AF378="TIPO III",'BASE LIQUIDACION REDEBAN 2025'!$B$12,'BASE LIQUIDACION REDEBAN 2025'!$B$13))))</f>
        <v>75096.394270399993</v>
      </c>
      <c r="AM378" s="97">
        <f t="shared" si="5"/>
        <v>65960.072302</v>
      </c>
    </row>
    <row r="379" spans="1:39" s="85" customFormat="1" ht="13.15">
      <c r="A379" s="171" t="s">
        <v>90</v>
      </c>
      <c r="B379" s="10" t="str">
        <f>VLOOKUP(A379,'CENTRO DE COSTOS'!A:D,4,FALSE)</f>
        <v>JUAN SEBASTIÁN RÍOS CASTRILLÓN</v>
      </c>
      <c r="C379" s="10" t="str">
        <f>VLOOKUP(A379,'CENTRO DE COSTOS'!A:D,2,FALSE)</f>
        <v>0004-0005</v>
      </c>
      <c r="D379" s="171">
        <v>5001</v>
      </c>
      <c r="E379" s="171">
        <v>2275822</v>
      </c>
      <c r="F379" s="171">
        <v>42220</v>
      </c>
      <c r="G379" s="171" t="s">
        <v>290</v>
      </c>
      <c r="H379" s="171" t="s">
        <v>90</v>
      </c>
      <c r="I379" s="171" t="s">
        <v>5383</v>
      </c>
      <c r="J379" s="10" t="s">
        <v>167</v>
      </c>
      <c r="K379" s="171">
        <v>2275822</v>
      </c>
      <c r="L379" s="171" t="s">
        <v>5384</v>
      </c>
      <c r="M379" s="172">
        <v>45817.645138888889</v>
      </c>
      <c r="N379" s="172">
        <v>45818.615277777775</v>
      </c>
      <c r="O379" s="171" t="s">
        <v>3171</v>
      </c>
      <c r="P379" s="171" t="s">
        <v>3172</v>
      </c>
      <c r="Q379" s="171" t="s">
        <v>177</v>
      </c>
      <c r="R379" s="72" t="s">
        <v>5385</v>
      </c>
      <c r="S379" s="178" t="s">
        <v>3174</v>
      </c>
      <c r="T379" s="187" t="s">
        <v>3190</v>
      </c>
      <c r="U379" s="187" t="s">
        <v>3300</v>
      </c>
      <c r="V379" s="187" t="s">
        <v>3192</v>
      </c>
      <c r="W379" s="187" t="s">
        <v>3185</v>
      </c>
      <c r="X379" s="187">
        <v>0</v>
      </c>
      <c r="Y379" s="187">
        <v>0</v>
      </c>
      <c r="Z379" s="187">
        <v>0</v>
      </c>
      <c r="AA379" s="187">
        <v>0</v>
      </c>
      <c r="AB379" s="200" t="s">
        <v>5386</v>
      </c>
      <c r="AC379" s="72" t="s">
        <v>5387</v>
      </c>
      <c r="AD379" s="72">
        <v>0</v>
      </c>
      <c r="AE379" s="72">
        <v>0</v>
      </c>
      <c r="AF379" s="171" t="s">
        <v>25</v>
      </c>
      <c r="AG379" s="171" t="s">
        <v>189</v>
      </c>
      <c r="AH379" s="171">
        <v>1</v>
      </c>
      <c r="AI379" s="171">
        <v>0</v>
      </c>
      <c r="AJ379" s="72" t="s">
        <v>340</v>
      </c>
      <c r="AK379" s="97">
        <f>IF(Q379="SOPORTE_TELEFÓNICO",'BASE LIQUIDACION REDEBAN 2025'!$B$19,IF(Q379="ENVÍO",'BASE LIQUIDACION REDEBAN 2025'!$C$2,IF(AF379="TIPO I",'BASE LIQUIDACION REDEBAN 2025'!$C$2,IF(AF379="TIPO II",'BASE LIQUIDACION REDEBAN 2025'!$C$3,IF(AF379="TIPO III",'BASE LIQUIDACION REDEBAN 2025'!$C$4,IF(AF379="TIPO IV",'BASE LIQUIDACION REDEBAN 2025'!$C$5,IF(AG379="AEREO",'BASE LIQUIDACION REDEBAN 2025'!$B$6,'BASE LIQUIDACION REDEBAN 2025'!$C$5)))))))</f>
        <v>65960.072302</v>
      </c>
      <c r="AL379" s="97">
        <f>IF(OR(Q379="SOPORTE_TELEFÓNICO",Q379="ENVÍO"),0,IF(AF379="TIPO I",'BASE LIQUIDACION REDEBAN 2025'!$B$10,IF(AF379="TIPO II",'BASE LIQUIDACION REDEBAN 2025'!$B$11,IF(AF379="TIPO III",'BASE LIQUIDACION REDEBAN 2025'!$B$12,'BASE LIQUIDACION REDEBAN 2025'!$B$13))))</f>
        <v>75096.394270399993</v>
      </c>
      <c r="AM379" s="97">
        <f t="shared" si="5"/>
        <v>65960.072302</v>
      </c>
    </row>
    <row r="380" spans="1:39" s="85" customFormat="1" ht="13.15">
      <c r="A380" s="171" t="s">
        <v>80</v>
      </c>
      <c r="B380" s="10" t="str">
        <f>VLOOKUP(A380,'CENTRO DE COSTOS'!A:D,4,FALSE)</f>
        <v>JOSE MAURICIO HERNANDEZ ROJAS</v>
      </c>
      <c r="C380" s="10" t="str">
        <f>VLOOKUP(A380,'CENTRO DE COSTOS'!A:D,2,FALSE)</f>
        <v>0004-0001</v>
      </c>
      <c r="D380" s="171">
        <v>13001</v>
      </c>
      <c r="E380" s="171">
        <v>2280358</v>
      </c>
      <c r="F380" s="171">
        <v>27333</v>
      </c>
      <c r="G380" s="171" t="s">
        <v>364</v>
      </c>
      <c r="H380" s="171" t="s">
        <v>80</v>
      </c>
      <c r="I380" s="171" t="s">
        <v>5388</v>
      </c>
      <c r="J380" s="10" t="s">
        <v>167</v>
      </c>
      <c r="K380" s="171">
        <v>2280358</v>
      </c>
      <c r="L380" s="171" t="s">
        <v>5389</v>
      </c>
      <c r="M380" s="172">
        <v>45818.446527777778</v>
      </c>
      <c r="N380" s="172">
        <v>45818.616793981484</v>
      </c>
      <c r="O380" s="171" t="s">
        <v>3171</v>
      </c>
      <c r="P380" s="171" t="s">
        <v>3172</v>
      </c>
      <c r="Q380" s="171" t="s">
        <v>177</v>
      </c>
      <c r="R380" s="72" t="s">
        <v>5390</v>
      </c>
      <c r="S380" s="178" t="s">
        <v>3174</v>
      </c>
      <c r="T380" s="187" t="s">
        <v>3190</v>
      </c>
      <c r="U380" s="187" t="s">
        <v>3176</v>
      </c>
      <c r="V380" s="187" t="s">
        <v>3184</v>
      </c>
      <c r="W380" s="187" t="s">
        <v>3185</v>
      </c>
      <c r="X380" s="187">
        <v>0</v>
      </c>
      <c r="Y380" s="187">
        <v>0</v>
      </c>
      <c r="Z380" s="187">
        <v>0</v>
      </c>
      <c r="AA380" s="187">
        <v>0</v>
      </c>
      <c r="AB380" s="200" t="s">
        <v>5391</v>
      </c>
      <c r="AC380" s="72" t="s">
        <v>5392</v>
      </c>
      <c r="AD380" s="72" t="s">
        <v>3180</v>
      </c>
      <c r="AE380" s="72" t="s">
        <v>3180</v>
      </c>
      <c r="AF380" s="171" t="s">
        <v>25</v>
      </c>
      <c r="AG380" s="171" t="s">
        <v>189</v>
      </c>
      <c r="AH380" s="171">
        <v>1</v>
      </c>
      <c r="AI380" s="171">
        <v>0</v>
      </c>
      <c r="AJ380" s="72" t="s">
        <v>367</v>
      </c>
      <c r="AK380" s="97">
        <f>IF(Q380="SOPORTE_TELEFÓNICO",'BASE LIQUIDACION REDEBAN 2025'!$B$19,IF(Q380="ENVÍO",'BASE LIQUIDACION REDEBAN 2025'!$C$2,IF(AF380="TIPO I",'BASE LIQUIDACION REDEBAN 2025'!$C$2,IF(AF380="TIPO II",'BASE LIQUIDACION REDEBAN 2025'!$C$3,IF(AF380="TIPO III",'BASE LIQUIDACION REDEBAN 2025'!$C$4,IF(AF380="TIPO IV",'BASE LIQUIDACION REDEBAN 2025'!$C$5,IF(AG380="AEREO",'BASE LIQUIDACION REDEBAN 2025'!$B$6,'BASE LIQUIDACION REDEBAN 2025'!$C$5)))))))</f>
        <v>65960.072302</v>
      </c>
      <c r="AL380" s="97">
        <f>IF(OR(Q380="SOPORTE_TELEFÓNICO",Q380="ENVÍO"),0,IF(AF380="TIPO I",'BASE LIQUIDACION REDEBAN 2025'!$B$10,IF(AF380="TIPO II",'BASE LIQUIDACION REDEBAN 2025'!$B$11,IF(AF380="TIPO III",'BASE LIQUIDACION REDEBAN 2025'!$B$12,'BASE LIQUIDACION REDEBAN 2025'!$B$13))))</f>
        <v>75096.394270399993</v>
      </c>
      <c r="AM380" s="97">
        <f t="shared" si="5"/>
        <v>65960.072302</v>
      </c>
    </row>
    <row r="381" spans="1:39" s="85" customFormat="1" ht="13.15">
      <c r="A381" s="171" t="s">
        <v>90</v>
      </c>
      <c r="B381" s="10" t="str">
        <f>VLOOKUP(A381,'CENTRO DE COSTOS'!A:D,4,FALSE)</f>
        <v>JUAN SEBASTIÁN RÍOS CASTRILLÓN</v>
      </c>
      <c r="C381" s="10" t="str">
        <f>VLOOKUP(A381,'CENTRO DE COSTOS'!A:D,2,FALSE)</f>
        <v>0004-0005</v>
      </c>
      <c r="D381" s="171">
        <v>5088</v>
      </c>
      <c r="E381" s="171">
        <v>2280214</v>
      </c>
      <c r="F381" s="171">
        <v>66013</v>
      </c>
      <c r="G381" s="171" t="s">
        <v>290</v>
      </c>
      <c r="H381" s="171" t="s">
        <v>291</v>
      </c>
      <c r="I381" s="171" t="s">
        <v>5393</v>
      </c>
      <c r="J381" s="10" t="s">
        <v>167</v>
      </c>
      <c r="K381" s="171">
        <v>2280214</v>
      </c>
      <c r="L381" s="171" t="s">
        <v>5394</v>
      </c>
      <c r="M381" s="172">
        <v>45818.436111111114</v>
      </c>
      <c r="N381" s="172">
        <v>45818.61959490741</v>
      </c>
      <c r="O381" s="171" t="s">
        <v>3171</v>
      </c>
      <c r="P381" s="171" t="s">
        <v>3172</v>
      </c>
      <c r="Q381" s="171" t="s">
        <v>177</v>
      </c>
      <c r="R381" s="72" t="s">
        <v>5395</v>
      </c>
      <c r="S381" s="178" t="s">
        <v>3174</v>
      </c>
      <c r="T381" s="187" t="s">
        <v>3190</v>
      </c>
      <c r="U381" s="187" t="s">
        <v>3191</v>
      </c>
      <c r="V381" s="187" t="s">
        <v>3192</v>
      </c>
      <c r="W381" s="187" t="s">
        <v>3215</v>
      </c>
      <c r="X381" s="187" t="s">
        <v>3388</v>
      </c>
      <c r="Y381" s="187">
        <v>0</v>
      </c>
      <c r="Z381" s="187">
        <v>0</v>
      </c>
      <c r="AA381" s="187">
        <v>0</v>
      </c>
      <c r="AB381" s="200">
        <v>0</v>
      </c>
      <c r="AC381" s="72" t="s">
        <v>5396</v>
      </c>
      <c r="AD381" s="72" t="s">
        <v>5397</v>
      </c>
      <c r="AE381" s="72" t="s">
        <v>5398</v>
      </c>
      <c r="AF381" s="171" t="s">
        <v>25</v>
      </c>
      <c r="AG381" s="171" t="s">
        <v>189</v>
      </c>
      <c r="AH381" s="171">
        <v>1</v>
      </c>
      <c r="AI381" s="171">
        <v>0</v>
      </c>
      <c r="AJ381" s="72" t="s">
        <v>3341</v>
      </c>
      <c r="AK381" s="97">
        <f>IF(Q381="SOPORTE_TELEFÓNICO",'BASE LIQUIDACION REDEBAN 2025'!$B$19,IF(Q381="ENVÍO",'BASE LIQUIDACION REDEBAN 2025'!$C$2,IF(AF381="TIPO I",'BASE LIQUIDACION REDEBAN 2025'!$C$2,IF(AF381="TIPO II",'BASE LIQUIDACION REDEBAN 2025'!$C$3,IF(AF381="TIPO III",'BASE LIQUIDACION REDEBAN 2025'!$C$4,IF(AF381="TIPO IV",'BASE LIQUIDACION REDEBAN 2025'!$C$5,IF(AG381="AEREO",'BASE LIQUIDACION REDEBAN 2025'!$B$6,'BASE LIQUIDACION REDEBAN 2025'!$C$5)))))))</f>
        <v>65960.072302</v>
      </c>
      <c r="AL381" s="97">
        <f>IF(OR(Q381="SOPORTE_TELEFÓNICO",Q381="ENVÍO"),0,IF(AF381="TIPO I",'BASE LIQUIDACION REDEBAN 2025'!$B$10,IF(AF381="TIPO II",'BASE LIQUIDACION REDEBAN 2025'!$B$11,IF(AF381="TIPO III",'BASE LIQUIDACION REDEBAN 2025'!$B$12,'BASE LIQUIDACION REDEBAN 2025'!$B$13))))</f>
        <v>75096.394270399993</v>
      </c>
      <c r="AM381" s="97">
        <f t="shared" si="5"/>
        <v>65960.072302</v>
      </c>
    </row>
    <row r="382" spans="1:39" s="85" customFormat="1" ht="13.15">
      <c r="A382" s="171" t="s">
        <v>76</v>
      </c>
      <c r="B382" s="10" t="str">
        <f>VLOOKUP(A382,'CENTRO DE COSTOS'!A:D,4,FALSE)</f>
        <v>DIEGO FERNANDO HENAO CARDONA</v>
      </c>
      <c r="C382" s="10" t="str">
        <f>VLOOKUP(A382,'CENTRO DE COSTOS'!A:D,2,FALSE)</f>
        <v>0004-0003</v>
      </c>
      <c r="D382" s="171">
        <v>19001</v>
      </c>
      <c r="E382" s="171">
        <v>2278824</v>
      </c>
      <c r="F382" s="171">
        <v>61188</v>
      </c>
      <c r="G382" s="171" t="s">
        <v>200</v>
      </c>
      <c r="H382" s="171" t="s">
        <v>95</v>
      </c>
      <c r="I382" s="171" t="s">
        <v>5399</v>
      </c>
      <c r="J382" s="10" t="s">
        <v>167</v>
      </c>
      <c r="K382" s="171">
        <v>2278824</v>
      </c>
      <c r="L382" s="171" t="s">
        <v>5400</v>
      </c>
      <c r="M382" s="172">
        <v>45818.369444444441</v>
      </c>
      <c r="N382" s="172">
        <v>45818.621481481481</v>
      </c>
      <c r="O382" s="171" t="s">
        <v>3171</v>
      </c>
      <c r="P382" s="171" t="s">
        <v>3172</v>
      </c>
      <c r="Q382" s="171" t="s">
        <v>177</v>
      </c>
      <c r="R382" s="72" t="s">
        <v>5401</v>
      </c>
      <c r="S382" s="178" t="s">
        <v>3174</v>
      </c>
      <c r="T382" s="187" t="s">
        <v>3190</v>
      </c>
      <c r="U382" s="187" t="s">
        <v>3176</v>
      </c>
      <c r="V382" s="187" t="s">
        <v>3184</v>
      </c>
      <c r="W382" s="187" t="s">
        <v>3185</v>
      </c>
      <c r="X382" s="187">
        <v>0</v>
      </c>
      <c r="Y382" s="187">
        <v>0</v>
      </c>
      <c r="Z382" s="187">
        <v>0</v>
      </c>
      <c r="AA382" s="187">
        <v>0</v>
      </c>
      <c r="AB382" s="200">
        <v>0</v>
      </c>
      <c r="AC382" s="72" t="s">
        <v>5402</v>
      </c>
      <c r="AD382" s="72" t="s">
        <v>3180</v>
      </c>
      <c r="AE382" s="72" t="s">
        <v>3180</v>
      </c>
      <c r="AF382" s="171" t="s">
        <v>30</v>
      </c>
      <c r="AG382" s="171" t="s">
        <v>189</v>
      </c>
      <c r="AH382" s="171">
        <v>1</v>
      </c>
      <c r="AI382" s="171">
        <v>0</v>
      </c>
      <c r="AJ382" s="72" t="s">
        <v>204</v>
      </c>
      <c r="AK382" s="97">
        <f>IF(Q382="SOPORTE_TELEFÓNICO",'BASE LIQUIDACION REDEBAN 2025'!$B$19,IF(Q382="ENVÍO",'BASE LIQUIDACION REDEBAN 2025'!$C$2,IF(AF382="TIPO I",'BASE LIQUIDACION REDEBAN 2025'!$C$2,IF(AF382="TIPO II",'BASE LIQUIDACION REDEBAN 2025'!$C$3,IF(AF382="TIPO III",'BASE LIQUIDACION REDEBAN 2025'!$C$4,IF(AF382="TIPO IV",'BASE LIQUIDACION REDEBAN 2025'!$C$5,IF(AG382="AEREO",'BASE LIQUIDACION REDEBAN 2025'!$B$6,'BASE LIQUIDACION REDEBAN 2025'!$C$5)))))))</f>
        <v>275728.78077800001</v>
      </c>
      <c r="AL382" s="97">
        <f>IF(OR(Q382="SOPORTE_TELEFÓNICO",Q382="ENVÍO"),0,IF(AF382="TIPO I",'BASE LIQUIDACION REDEBAN 2025'!$B$10,IF(AF382="TIPO II",'BASE LIQUIDACION REDEBAN 2025'!$B$11,IF(AF382="TIPO III",'BASE LIQUIDACION REDEBAN 2025'!$B$12,'BASE LIQUIDACION REDEBAN 2025'!$B$13))))</f>
        <v>196536.5258152</v>
      </c>
      <c r="AM382" s="97">
        <f t="shared" si="5"/>
        <v>275728.78077800001</v>
      </c>
    </row>
    <row r="383" spans="1:39" s="85" customFormat="1" ht="13.15">
      <c r="A383" s="171" t="s">
        <v>68</v>
      </c>
      <c r="B383" s="10" t="str">
        <f>VLOOKUP(A383,'CENTRO DE COSTOS'!A:D,4,FALSE)</f>
        <v>WILLIAM ASDRUBAL ROZO ROZO</v>
      </c>
      <c r="C383" s="10" t="str">
        <f>VLOOKUP(A383,'CENTRO DE COSTOS'!A:D,2,FALSE)</f>
        <v>0004-0004</v>
      </c>
      <c r="D383" s="171">
        <v>25817</v>
      </c>
      <c r="E383" s="171">
        <v>2271891</v>
      </c>
      <c r="F383" s="171">
        <v>77038</v>
      </c>
      <c r="G383" s="171" t="s">
        <v>298</v>
      </c>
      <c r="H383" s="171" t="s">
        <v>5403</v>
      </c>
      <c r="I383" s="171" t="s">
        <v>5404</v>
      </c>
      <c r="J383" s="10" t="s">
        <v>167</v>
      </c>
      <c r="K383" s="171">
        <v>2271891</v>
      </c>
      <c r="L383" s="171" t="s">
        <v>5405</v>
      </c>
      <c r="M383" s="172">
        <v>45817.409722222219</v>
      </c>
      <c r="N383" s="172">
        <v>45818.62222222222</v>
      </c>
      <c r="O383" s="171" t="s">
        <v>3171</v>
      </c>
      <c r="P383" s="171" t="s">
        <v>3172</v>
      </c>
      <c r="Q383" s="171" t="s">
        <v>177</v>
      </c>
      <c r="R383" s="72" t="s">
        <v>5406</v>
      </c>
      <c r="S383" s="178" t="s">
        <v>3174</v>
      </c>
      <c r="T383" s="187" t="s">
        <v>3175</v>
      </c>
      <c r="U383" s="187" t="s">
        <v>3176</v>
      </c>
      <c r="V383" s="187" t="s">
        <v>3240</v>
      </c>
      <c r="W383" s="187" t="s">
        <v>3185</v>
      </c>
      <c r="X383" s="187">
        <v>0</v>
      </c>
      <c r="Y383" s="187">
        <v>0</v>
      </c>
      <c r="Z383" s="187">
        <v>0</v>
      </c>
      <c r="AA383" s="187">
        <v>0</v>
      </c>
      <c r="AB383" s="200">
        <v>0</v>
      </c>
      <c r="AC383" s="72" t="s">
        <v>5407</v>
      </c>
      <c r="AD383" s="72">
        <v>0</v>
      </c>
      <c r="AE383" s="72">
        <v>0</v>
      </c>
      <c r="AF383" s="171" t="s">
        <v>28</v>
      </c>
      <c r="AG383" s="171" t="s">
        <v>189</v>
      </c>
      <c r="AH383" s="171">
        <v>1</v>
      </c>
      <c r="AI383" s="171">
        <v>0</v>
      </c>
      <c r="AJ383" s="72" t="s">
        <v>2095</v>
      </c>
      <c r="AK383" s="97">
        <f>IF(Q383="SOPORTE_TELEFÓNICO",'BASE LIQUIDACION REDEBAN 2025'!$B$19,IF(Q383="ENVÍO",'BASE LIQUIDACION REDEBAN 2025'!$C$2,IF(AF383="TIPO I",'BASE LIQUIDACION REDEBAN 2025'!$C$2,IF(AF383="TIPO II",'BASE LIQUIDACION REDEBAN 2025'!$C$3,IF(AF383="TIPO III",'BASE LIQUIDACION REDEBAN 2025'!$C$4,IF(AF383="TIPO IV",'BASE LIQUIDACION REDEBAN 2025'!$C$5,IF(AG383="AEREO",'BASE LIQUIDACION REDEBAN 2025'!$B$6,'BASE LIQUIDACION REDEBAN 2025'!$C$5)))))))</f>
        <v>144967.87232000002</v>
      </c>
      <c r="AL383" s="97">
        <f>IF(OR(Q383="SOPORTE_TELEFÓNICO",Q383="ENVÍO"),0,IF(AF383="TIPO I",'BASE LIQUIDACION REDEBAN 2025'!$B$10,IF(AF383="TIPO II",'BASE LIQUIDACION REDEBAN 2025'!$B$11,IF(AF383="TIPO III",'BASE LIQUIDACION REDEBAN 2025'!$B$12,'BASE LIQUIDACION REDEBAN 2025'!$B$13))))</f>
        <v>140395.6348884</v>
      </c>
      <c r="AM383" s="97">
        <f t="shared" si="5"/>
        <v>144967.87232000002</v>
      </c>
    </row>
    <row r="384" spans="1:39" s="85" customFormat="1" ht="13.15">
      <c r="A384" s="171" t="s">
        <v>93</v>
      </c>
      <c r="B384" s="10" t="str">
        <f>VLOOKUP(A384,'CENTRO DE COSTOS'!A:D,4,FALSE)</f>
        <v>DIEGO FERNANDO HENAO CARDONA</v>
      </c>
      <c r="C384" s="10" t="str">
        <f>VLOOKUP(A384,'CENTRO DE COSTOS'!A:D,2,FALSE)</f>
        <v>0004-0003</v>
      </c>
      <c r="D384" s="171">
        <v>52612</v>
      </c>
      <c r="E384" s="171">
        <v>2273985</v>
      </c>
      <c r="F384" s="171">
        <v>79570</v>
      </c>
      <c r="G384" s="171" t="s">
        <v>162</v>
      </c>
      <c r="H384" s="171" t="s">
        <v>789</v>
      </c>
      <c r="I384" s="171" t="s">
        <v>790</v>
      </c>
      <c r="J384" s="10" t="s">
        <v>167</v>
      </c>
      <c r="K384" s="171">
        <v>2273985</v>
      </c>
      <c r="L384" s="171" t="s">
        <v>5408</v>
      </c>
      <c r="M384" s="172">
        <v>45817.524305555555</v>
      </c>
      <c r="N384" s="172">
        <v>45818.650694444441</v>
      </c>
      <c r="O384" s="171" t="s">
        <v>3171</v>
      </c>
      <c r="P384" s="171" t="s">
        <v>3172</v>
      </c>
      <c r="Q384" s="171" t="s">
        <v>177</v>
      </c>
      <c r="R384" s="72" t="s">
        <v>5409</v>
      </c>
      <c r="S384" s="178" t="s">
        <v>3174</v>
      </c>
      <c r="T384" s="187" t="s">
        <v>3190</v>
      </c>
      <c r="U384" s="187" t="s">
        <v>3176</v>
      </c>
      <c r="V384" s="187" t="s">
        <v>3192</v>
      </c>
      <c r="W384" s="187" t="s">
        <v>3215</v>
      </c>
      <c r="X384" s="187" t="s">
        <v>3917</v>
      </c>
      <c r="Y384" s="187">
        <v>0</v>
      </c>
      <c r="Z384" s="187">
        <v>0</v>
      </c>
      <c r="AA384" s="187">
        <v>0</v>
      </c>
      <c r="AB384" s="200">
        <v>0</v>
      </c>
      <c r="AC384" s="72" t="s">
        <v>792</v>
      </c>
      <c r="AD384" s="72" t="s">
        <v>5410</v>
      </c>
      <c r="AE384" s="72" t="s">
        <v>5411</v>
      </c>
      <c r="AF384" s="171" t="s">
        <v>30</v>
      </c>
      <c r="AG384" s="171" t="s">
        <v>189</v>
      </c>
      <c r="AH384" s="171">
        <v>1</v>
      </c>
      <c r="AI384" s="171">
        <v>0</v>
      </c>
      <c r="AJ384" s="72" t="s">
        <v>740</v>
      </c>
      <c r="AK384" s="97">
        <f>IF(Q384="SOPORTE_TELEFÓNICO",'BASE LIQUIDACION REDEBAN 2025'!$B$19,IF(Q384="ENVÍO",'BASE LIQUIDACION REDEBAN 2025'!$C$2,IF(AF384="TIPO I",'BASE LIQUIDACION REDEBAN 2025'!$C$2,IF(AF384="TIPO II",'BASE LIQUIDACION REDEBAN 2025'!$C$3,IF(AF384="TIPO III",'BASE LIQUIDACION REDEBAN 2025'!$C$4,IF(AF384="TIPO IV",'BASE LIQUIDACION REDEBAN 2025'!$C$5,IF(AG384="AEREO",'BASE LIQUIDACION REDEBAN 2025'!$B$6,'BASE LIQUIDACION REDEBAN 2025'!$C$5)))))))</f>
        <v>275728.78077800001</v>
      </c>
      <c r="AL384" s="97">
        <f>IF(OR(Q384="SOPORTE_TELEFÓNICO",Q384="ENVÍO"),0,IF(AF384="TIPO I",'BASE LIQUIDACION REDEBAN 2025'!$B$10,IF(AF384="TIPO II",'BASE LIQUIDACION REDEBAN 2025'!$B$11,IF(AF384="TIPO III",'BASE LIQUIDACION REDEBAN 2025'!$B$12,'BASE LIQUIDACION REDEBAN 2025'!$B$13))))</f>
        <v>196536.5258152</v>
      </c>
      <c r="AM384" s="97">
        <f t="shared" si="5"/>
        <v>275728.78077800001</v>
      </c>
    </row>
    <row r="385" spans="1:39" s="85" customFormat="1" ht="13.15">
      <c r="A385" s="171" t="s">
        <v>68</v>
      </c>
      <c r="B385" s="10" t="str">
        <f>VLOOKUP(A385,'CENTRO DE COSTOS'!A:D,4,FALSE)</f>
        <v>WILLIAM ASDRUBAL ROZO ROZO</v>
      </c>
      <c r="C385" s="10" t="str">
        <f>VLOOKUP(A385,'CENTRO DE COSTOS'!A:D,2,FALSE)</f>
        <v>0004-0004</v>
      </c>
      <c r="D385" s="171">
        <v>11001</v>
      </c>
      <c r="E385" s="171">
        <v>2276090</v>
      </c>
      <c r="F385" s="171">
        <v>79538</v>
      </c>
      <c r="G385" s="171" t="s">
        <v>298</v>
      </c>
      <c r="H385" s="171" t="s">
        <v>68</v>
      </c>
      <c r="I385" s="171" t="s">
        <v>771</v>
      </c>
      <c r="J385" s="10" t="s">
        <v>167</v>
      </c>
      <c r="K385" s="171">
        <v>2276090</v>
      </c>
      <c r="L385" s="171" t="s">
        <v>5412</v>
      </c>
      <c r="M385" s="172">
        <v>45817.666666666664</v>
      </c>
      <c r="N385" s="172">
        <v>45818.668749999997</v>
      </c>
      <c r="O385" s="171" t="s">
        <v>3171</v>
      </c>
      <c r="P385" s="171" t="s">
        <v>3172</v>
      </c>
      <c r="Q385" s="171" t="s">
        <v>3188</v>
      </c>
      <c r="R385" s="72" t="s">
        <v>5413</v>
      </c>
      <c r="S385" s="178" t="s">
        <v>3174</v>
      </c>
      <c r="T385" s="187" t="s">
        <v>3190</v>
      </c>
      <c r="U385" s="187" t="s">
        <v>3176</v>
      </c>
      <c r="V385" s="187" t="s">
        <v>3184</v>
      </c>
      <c r="W385" s="187" t="s">
        <v>3185</v>
      </c>
      <c r="X385" s="187">
        <v>0</v>
      </c>
      <c r="Y385" s="187">
        <v>0</v>
      </c>
      <c r="Z385" s="187">
        <v>0</v>
      </c>
      <c r="AA385" s="187">
        <v>0</v>
      </c>
      <c r="AB385" s="200">
        <v>0</v>
      </c>
      <c r="AC385" s="72">
        <v>0</v>
      </c>
      <c r="AD385" s="72">
        <v>0</v>
      </c>
      <c r="AE385" s="72">
        <v>0</v>
      </c>
      <c r="AF385" s="171" t="s">
        <v>25</v>
      </c>
      <c r="AG385" s="171" t="s">
        <v>189</v>
      </c>
      <c r="AH385" s="171">
        <v>0</v>
      </c>
      <c r="AI385" s="171">
        <v>0</v>
      </c>
      <c r="AJ385" s="72" t="s">
        <v>397</v>
      </c>
      <c r="AK385" s="97">
        <f>IF(Q385="SOPORTE_TELEFÓNICO",'BASE LIQUIDACION REDEBAN 2025'!$B$19,IF(Q385="ENVÍO",'BASE LIQUIDACION REDEBAN 2025'!$C$2,IF(AF385="TIPO I",'BASE LIQUIDACION REDEBAN 2025'!$C$2,IF(AF385="TIPO II",'BASE LIQUIDACION REDEBAN 2025'!$C$3,IF(AF385="TIPO III",'BASE LIQUIDACION REDEBAN 2025'!$C$4,IF(AF385="TIPO IV",'BASE LIQUIDACION REDEBAN 2025'!$C$5,IF(AG385="AEREO",'BASE LIQUIDACION REDEBAN 2025'!$B$6,'BASE LIQUIDACION REDEBAN 2025'!$C$5)))))))</f>
        <v>41241.0800752</v>
      </c>
      <c r="AL385" s="97">
        <f>IF(OR(Q385="SOPORTE_TELEFÓNICO",Q385="ENVÍO"),0,IF(AF385="TIPO I",'BASE LIQUIDACION REDEBAN 2025'!$B$10,IF(AF385="TIPO II",'BASE LIQUIDACION REDEBAN 2025'!$B$11,IF(AF385="TIPO III",'BASE LIQUIDACION REDEBAN 2025'!$B$12,'BASE LIQUIDACION REDEBAN 2025'!$B$13))))</f>
        <v>0</v>
      </c>
      <c r="AM385" s="97">
        <f t="shared" si="5"/>
        <v>41241.0800752</v>
      </c>
    </row>
    <row r="386" spans="1:39" s="85" customFormat="1" ht="13.15">
      <c r="A386" s="171" t="s">
        <v>90</v>
      </c>
      <c r="B386" s="10" t="str">
        <f>VLOOKUP(A386,'CENTRO DE COSTOS'!A:D,4,FALSE)</f>
        <v>JUAN SEBASTIÁN RÍOS CASTRILLÓN</v>
      </c>
      <c r="C386" s="10" t="str">
        <f>VLOOKUP(A386,'CENTRO DE COSTOS'!A:D,2,FALSE)</f>
        <v>0004-0005</v>
      </c>
      <c r="D386" s="171">
        <v>66001</v>
      </c>
      <c r="E386" s="171" t="s">
        <v>5414</v>
      </c>
      <c r="F386" s="171">
        <v>22222</v>
      </c>
      <c r="G386" s="171" t="s">
        <v>290</v>
      </c>
      <c r="H386" s="171" t="s">
        <v>90</v>
      </c>
      <c r="I386" s="171" t="s">
        <v>5415</v>
      </c>
      <c r="J386" s="10" t="s">
        <v>167</v>
      </c>
      <c r="K386" s="171" t="s">
        <v>5416</v>
      </c>
      <c r="L386" s="171" t="s">
        <v>5417</v>
      </c>
      <c r="M386" s="172">
        <v>45817.482638888891</v>
      </c>
      <c r="N386" s="172">
        <v>45818.670659722222</v>
      </c>
      <c r="O386" s="171" t="s">
        <v>3171</v>
      </c>
      <c r="P386" s="171" t="s">
        <v>3172</v>
      </c>
      <c r="Q386" s="171" t="s">
        <v>177</v>
      </c>
      <c r="R386" s="72" t="s">
        <v>5418</v>
      </c>
      <c r="S386" s="178" t="s">
        <v>3174</v>
      </c>
      <c r="T386" s="187" t="s">
        <v>3175</v>
      </c>
      <c r="U386" s="187" t="s">
        <v>3260</v>
      </c>
      <c r="V386" s="187" t="s">
        <v>3261</v>
      </c>
      <c r="W386" s="187" t="s">
        <v>3185</v>
      </c>
      <c r="X386" s="187">
        <v>0</v>
      </c>
      <c r="Y386" s="187">
        <v>0</v>
      </c>
      <c r="Z386" s="187">
        <v>0</v>
      </c>
      <c r="AA386" s="187">
        <v>0</v>
      </c>
      <c r="AB386" s="200">
        <v>0</v>
      </c>
      <c r="AC386" s="72" t="s">
        <v>5419</v>
      </c>
      <c r="AD386" s="72">
        <v>0</v>
      </c>
      <c r="AE386" s="72">
        <v>0</v>
      </c>
      <c r="AF386" s="171" t="s">
        <v>25</v>
      </c>
      <c r="AG386" s="171" t="s">
        <v>189</v>
      </c>
      <c r="AH386" s="171">
        <v>1</v>
      </c>
      <c r="AI386" s="171">
        <v>0</v>
      </c>
      <c r="AJ386" s="72" t="s">
        <v>993</v>
      </c>
      <c r="AK386" s="97">
        <f>IF(Q386="SOPORTE_TELEFÓNICO",'BASE LIQUIDACION REDEBAN 2025'!$B$19,IF(Q386="ENVÍO",'BASE LIQUIDACION REDEBAN 2025'!$C$2,IF(AF386="TIPO I",'BASE LIQUIDACION REDEBAN 2025'!$C$2,IF(AF386="TIPO II",'BASE LIQUIDACION REDEBAN 2025'!$C$3,IF(AF386="TIPO III",'BASE LIQUIDACION REDEBAN 2025'!$C$4,IF(AF386="TIPO IV",'BASE LIQUIDACION REDEBAN 2025'!$C$5,IF(AG386="AEREO",'BASE LIQUIDACION REDEBAN 2025'!$B$6,'BASE LIQUIDACION REDEBAN 2025'!$C$5)))))))</f>
        <v>65960.072302</v>
      </c>
      <c r="AL386" s="97">
        <f>IF(OR(Q386="SOPORTE_TELEFÓNICO",Q386="ENVÍO"),0,IF(AF386="TIPO I",'BASE LIQUIDACION REDEBAN 2025'!$B$10,IF(AF386="TIPO II",'BASE LIQUIDACION REDEBAN 2025'!$B$11,IF(AF386="TIPO III",'BASE LIQUIDACION REDEBAN 2025'!$B$12,'BASE LIQUIDACION REDEBAN 2025'!$B$13))))</f>
        <v>75096.394270399993</v>
      </c>
      <c r="AM386" s="97">
        <f t="shared" si="5"/>
        <v>65960.072302</v>
      </c>
    </row>
    <row r="387" spans="1:39" s="85" customFormat="1" ht="13.15">
      <c r="A387" s="171" t="s">
        <v>90</v>
      </c>
      <c r="B387" s="10" t="str">
        <f>VLOOKUP(A387,'CENTRO DE COSTOS'!A:D,4,FALSE)</f>
        <v>JUAN SEBASTIÁN RÍOS CASTRILLÓN</v>
      </c>
      <c r="C387" s="10" t="str">
        <f>VLOOKUP(A387,'CENTRO DE COSTOS'!A:D,2,FALSE)</f>
        <v>0004-0005</v>
      </c>
      <c r="D387" s="171">
        <v>5887</v>
      </c>
      <c r="E387" s="171">
        <v>2268569</v>
      </c>
      <c r="F387" s="171">
        <v>41281</v>
      </c>
      <c r="G387" s="171" t="s">
        <v>290</v>
      </c>
      <c r="H387" s="171" t="s">
        <v>1590</v>
      </c>
      <c r="I387" s="171" t="s">
        <v>5420</v>
      </c>
      <c r="J387" s="10" t="s">
        <v>167</v>
      </c>
      <c r="K387" s="171">
        <v>2268569</v>
      </c>
      <c r="L387" s="171" t="s">
        <v>5421</v>
      </c>
      <c r="M387" s="172">
        <v>45815.553472222222</v>
      </c>
      <c r="N387" s="172">
        <v>45818.677083333336</v>
      </c>
      <c r="O387" s="171" t="s">
        <v>3171</v>
      </c>
      <c r="P387" s="171" t="s">
        <v>3172</v>
      </c>
      <c r="Q387" s="171" t="s">
        <v>177</v>
      </c>
      <c r="R387" s="72" t="s">
        <v>5422</v>
      </c>
      <c r="S387" s="178" t="s">
        <v>3174</v>
      </c>
      <c r="T387" s="187" t="s">
        <v>3190</v>
      </c>
      <c r="U387" s="187" t="s">
        <v>3176</v>
      </c>
      <c r="V387" s="187" t="s">
        <v>3192</v>
      </c>
      <c r="W387" s="187" t="s">
        <v>3215</v>
      </c>
      <c r="X387" s="187" t="s">
        <v>5423</v>
      </c>
      <c r="Y387" s="187">
        <v>0</v>
      </c>
      <c r="Z387" s="187">
        <v>0</v>
      </c>
      <c r="AA387" s="187">
        <v>0</v>
      </c>
      <c r="AB387" s="200">
        <v>0</v>
      </c>
      <c r="AC387" s="72" t="s">
        <v>5424</v>
      </c>
      <c r="AD387" s="72" t="s">
        <v>5425</v>
      </c>
      <c r="AE387" s="72" t="s">
        <v>5426</v>
      </c>
      <c r="AF387" s="171" t="s">
        <v>30</v>
      </c>
      <c r="AG387" s="171" t="s">
        <v>189</v>
      </c>
      <c r="AH387" s="171">
        <v>1</v>
      </c>
      <c r="AI387" s="171">
        <v>0</v>
      </c>
      <c r="AJ387" s="72" t="s">
        <v>467</v>
      </c>
      <c r="AK387" s="97">
        <f>IF(Q387="SOPORTE_TELEFÓNICO",'BASE LIQUIDACION REDEBAN 2025'!$B$19,IF(Q387="ENVÍO",'BASE LIQUIDACION REDEBAN 2025'!$C$2,IF(AF387="TIPO I",'BASE LIQUIDACION REDEBAN 2025'!$C$2,IF(AF387="TIPO II",'BASE LIQUIDACION REDEBAN 2025'!$C$3,IF(AF387="TIPO III",'BASE LIQUIDACION REDEBAN 2025'!$C$4,IF(AF387="TIPO IV",'BASE LIQUIDACION REDEBAN 2025'!$C$5,IF(AG387="AEREO",'BASE LIQUIDACION REDEBAN 2025'!$B$6,'BASE LIQUIDACION REDEBAN 2025'!$C$5)))))))</f>
        <v>275728.78077800001</v>
      </c>
      <c r="AL387" s="97">
        <f>IF(OR(Q387="SOPORTE_TELEFÓNICO",Q387="ENVÍO"),0,IF(AF387="TIPO I",'BASE LIQUIDACION REDEBAN 2025'!$B$10,IF(AF387="TIPO II",'BASE LIQUIDACION REDEBAN 2025'!$B$11,IF(AF387="TIPO III",'BASE LIQUIDACION REDEBAN 2025'!$B$12,'BASE LIQUIDACION REDEBAN 2025'!$B$13))))</f>
        <v>196536.5258152</v>
      </c>
      <c r="AM387" s="97">
        <f t="shared" ref="AM387:AM450" si="6">IF(OR(Q387="SOPORTE_TELEFÓNICO",Q387="ENVÍO"),AK387,(AK387*AH387+AL387*AI387))</f>
        <v>275728.78077800001</v>
      </c>
    </row>
    <row r="388" spans="1:39" s="85" customFormat="1" ht="13.15">
      <c r="A388" s="171" t="s">
        <v>96</v>
      </c>
      <c r="B388" s="10" t="str">
        <f>VLOOKUP(A388,'CENTRO DE COSTOS'!A:D,4,FALSE)</f>
        <v>JOSE MAURICIO HERNANDEZ ROJAS</v>
      </c>
      <c r="C388" s="10" t="str">
        <f>VLOOKUP(A388,'CENTRO DE COSTOS'!A:D,2,FALSE)</f>
        <v>0004-0001</v>
      </c>
      <c r="D388" s="171">
        <v>44847</v>
      </c>
      <c r="E388" s="171">
        <v>2267168</v>
      </c>
      <c r="F388" s="171">
        <v>72941</v>
      </c>
      <c r="G388" s="171" t="s">
        <v>566</v>
      </c>
      <c r="H388" s="171" t="s">
        <v>5427</v>
      </c>
      <c r="I388" s="171" t="s">
        <v>5428</v>
      </c>
      <c r="J388" s="10" t="s">
        <v>167</v>
      </c>
      <c r="K388" s="171">
        <v>2267168</v>
      </c>
      <c r="L388" s="171" t="s">
        <v>5429</v>
      </c>
      <c r="M388" s="172">
        <v>45814.68472222222</v>
      </c>
      <c r="N388" s="172">
        <v>45818.68472222222</v>
      </c>
      <c r="O388" s="171" t="s">
        <v>3171</v>
      </c>
      <c r="P388" s="171" t="s">
        <v>3172</v>
      </c>
      <c r="Q388" s="171" t="s">
        <v>177</v>
      </c>
      <c r="R388" s="72" t="s">
        <v>5430</v>
      </c>
      <c r="S388" s="178" t="s">
        <v>3174</v>
      </c>
      <c r="T388" s="187" t="s">
        <v>3190</v>
      </c>
      <c r="U388" s="187" t="s">
        <v>3839</v>
      </c>
      <c r="V388" s="187" t="s">
        <v>3840</v>
      </c>
      <c r="W388" s="187" t="s">
        <v>3215</v>
      </c>
      <c r="X388" s="187" t="s">
        <v>3662</v>
      </c>
      <c r="Y388" s="187">
        <v>0</v>
      </c>
      <c r="Z388" s="187">
        <v>0</v>
      </c>
      <c r="AA388" s="187">
        <v>0</v>
      </c>
      <c r="AB388" s="200">
        <v>0</v>
      </c>
      <c r="AC388" s="72" t="s">
        <v>5431</v>
      </c>
      <c r="AD388" s="72" t="s">
        <v>5432</v>
      </c>
      <c r="AE388" s="72" t="s">
        <v>5433</v>
      </c>
      <c r="AF388" s="171" t="s">
        <v>32</v>
      </c>
      <c r="AG388" s="171" t="s">
        <v>189</v>
      </c>
      <c r="AH388" s="171">
        <v>1</v>
      </c>
      <c r="AI388" s="171">
        <v>0</v>
      </c>
      <c r="AJ388" s="72" t="s">
        <v>2236</v>
      </c>
      <c r="AK388" s="97">
        <f>IF(Q388="SOPORTE_TELEFÓNICO",'BASE LIQUIDACION REDEBAN 2025'!$B$19,IF(Q388="ENVÍO",'BASE LIQUIDACION REDEBAN 2025'!$C$2,IF(AF388="TIPO I",'BASE LIQUIDACION REDEBAN 2025'!$C$2,IF(AF388="TIPO II",'BASE LIQUIDACION REDEBAN 2025'!$C$3,IF(AF388="TIPO III",'BASE LIQUIDACION REDEBAN 2025'!$C$4,IF(AF388="TIPO IV",'BASE LIQUIDACION REDEBAN 2025'!$C$5,IF(AG388="AEREO",'BASE LIQUIDACION REDEBAN 2025'!$B$6,'BASE LIQUIDACION REDEBAN 2025'!$C$5)))))))</f>
        <v>479588.87655000004</v>
      </c>
      <c r="AL388" s="97">
        <f>IF(OR(Q388="SOPORTE_TELEFÓNICO",Q388="ENVÍO"),0,IF(AF388="TIPO I",'BASE LIQUIDACION REDEBAN 2025'!$B$10,IF(AF388="TIPO II",'BASE LIQUIDACION REDEBAN 2025'!$B$11,IF(AF388="TIPO III",'BASE LIQUIDACION REDEBAN 2025'!$B$12,'BASE LIQUIDACION REDEBAN 2025'!$B$13))))</f>
        <v>196536.5258152</v>
      </c>
      <c r="AM388" s="97">
        <f t="shared" si="6"/>
        <v>479588.87655000004</v>
      </c>
    </row>
    <row r="389" spans="1:39" s="85" customFormat="1" ht="13.15">
      <c r="A389" s="171" t="s">
        <v>86</v>
      </c>
      <c r="B389" s="10" t="str">
        <f>VLOOKUP(A389,'CENTRO DE COSTOS'!A:D,4,FALSE)</f>
        <v>KEVIN ALEXIS CORZO BUSTOS</v>
      </c>
      <c r="C389" s="10" t="str">
        <f>VLOOKUP(A389,'CENTRO DE COSTOS'!A:D,2,FALSE)</f>
        <v>0004-0007</v>
      </c>
      <c r="D389" s="171">
        <v>73001</v>
      </c>
      <c r="E389" s="171">
        <v>2281161</v>
      </c>
      <c r="F389" s="171">
        <v>48228</v>
      </c>
      <c r="G389" s="171" t="s">
        <v>870</v>
      </c>
      <c r="H389" s="171" t="s">
        <v>86</v>
      </c>
      <c r="I389" s="171" t="s">
        <v>5434</v>
      </c>
      <c r="J389" s="10" t="s">
        <v>167</v>
      </c>
      <c r="K389" s="171">
        <v>2281161</v>
      </c>
      <c r="L389" s="171" t="s">
        <v>5435</v>
      </c>
      <c r="M389" s="172">
        <v>45818.493055555555</v>
      </c>
      <c r="N389" s="172">
        <v>45818.6875</v>
      </c>
      <c r="O389" s="171" t="s">
        <v>3171</v>
      </c>
      <c r="P389" s="171" t="s">
        <v>3172</v>
      </c>
      <c r="Q389" s="171" t="s">
        <v>177</v>
      </c>
      <c r="R389" s="72" t="s">
        <v>5436</v>
      </c>
      <c r="S389" s="178" t="s">
        <v>3174</v>
      </c>
      <c r="T389" s="187" t="s">
        <v>3190</v>
      </c>
      <c r="U389" s="187" t="s">
        <v>3357</v>
      </c>
      <c r="V389" s="187" t="s">
        <v>3192</v>
      </c>
      <c r="W389" s="187" t="s">
        <v>3215</v>
      </c>
      <c r="X389" s="187" t="s">
        <v>3503</v>
      </c>
      <c r="Y389" s="187">
        <v>0</v>
      </c>
      <c r="Z389" s="187">
        <v>0</v>
      </c>
      <c r="AA389" s="187">
        <v>0</v>
      </c>
      <c r="AB389" s="200">
        <v>0</v>
      </c>
      <c r="AC389" s="72" t="s">
        <v>5437</v>
      </c>
      <c r="AD389" s="72" t="s">
        <v>5438</v>
      </c>
      <c r="AE389" s="72" t="s">
        <v>5439</v>
      </c>
      <c r="AF389" s="171" t="s">
        <v>25</v>
      </c>
      <c r="AG389" s="171" t="s">
        <v>189</v>
      </c>
      <c r="AH389" s="171">
        <v>1</v>
      </c>
      <c r="AI389" s="171">
        <v>0</v>
      </c>
      <c r="AJ389" s="72" t="s">
        <v>1632</v>
      </c>
      <c r="AK389" s="97">
        <f>IF(Q389="SOPORTE_TELEFÓNICO",'BASE LIQUIDACION REDEBAN 2025'!$B$19,IF(Q389="ENVÍO",'BASE LIQUIDACION REDEBAN 2025'!$C$2,IF(AF389="TIPO I",'BASE LIQUIDACION REDEBAN 2025'!$C$2,IF(AF389="TIPO II",'BASE LIQUIDACION REDEBAN 2025'!$C$3,IF(AF389="TIPO III",'BASE LIQUIDACION REDEBAN 2025'!$C$4,IF(AF389="TIPO IV",'BASE LIQUIDACION REDEBAN 2025'!$C$5,IF(AG389="AEREO",'BASE LIQUIDACION REDEBAN 2025'!$B$6,'BASE LIQUIDACION REDEBAN 2025'!$C$5)))))))</f>
        <v>65960.072302</v>
      </c>
      <c r="AL389" s="97">
        <f>IF(OR(Q389="SOPORTE_TELEFÓNICO",Q389="ENVÍO"),0,IF(AF389="TIPO I",'BASE LIQUIDACION REDEBAN 2025'!$B$10,IF(AF389="TIPO II",'BASE LIQUIDACION REDEBAN 2025'!$B$11,IF(AF389="TIPO III",'BASE LIQUIDACION REDEBAN 2025'!$B$12,'BASE LIQUIDACION REDEBAN 2025'!$B$13))))</f>
        <v>75096.394270399993</v>
      </c>
      <c r="AM389" s="97">
        <f t="shared" si="6"/>
        <v>65960.072302</v>
      </c>
    </row>
    <row r="390" spans="1:39" s="85" customFormat="1" ht="13.15">
      <c r="A390" s="171" t="s">
        <v>92</v>
      </c>
      <c r="B390" s="10" t="str">
        <f>VLOOKUP(A390,'CENTRO DE COSTOS'!A:D,4,FALSE)</f>
        <v>KEVIN ALEXIS CORZO BUSTOS</v>
      </c>
      <c r="C390" s="10" t="str">
        <f>VLOOKUP(A390,'CENTRO DE COSTOS'!A:D,2,FALSE)</f>
        <v>0004-0007</v>
      </c>
      <c r="D390" s="171">
        <v>41551</v>
      </c>
      <c r="E390" s="171">
        <v>2272115</v>
      </c>
      <c r="F390" s="171">
        <v>70492</v>
      </c>
      <c r="G390" s="171" t="s">
        <v>256</v>
      </c>
      <c r="H390" s="171" t="s">
        <v>723</v>
      </c>
      <c r="I390" s="171" t="s">
        <v>5440</v>
      </c>
      <c r="J390" s="10" t="s">
        <v>167</v>
      </c>
      <c r="K390" s="171">
        <v>2272115</v>
      </c>
      <c r="L390" s="171" t="s">
        <v>5441</v>
      </c>
      <c r="M390" s="172">
        <v>45817.412499999999</v>
      </c>
      <c r="N390" s="172">
        <v>45818.691666666666</v>
      </c>
      <c r="O390" s="171" t="s">
        <v>3171</v>
      </c>
      <c r="P390" s="171" t="s">
        <v>3172</v>
      </c>
      <c r="Q390" s="171" t="s">
        <v>177</v>
      </c>
      <c r="R390" s="72" t="s">
        <v>5442</v>
      </c>
      <c r="S390" s="178" t="s">
        <v>3174</v>
      </c>
      <c r="T390" s="187" t="s">
        <v>3190</v>
      </c>
      <c r="U390" s="187" t="s">
        <v>3284</v>
      </c>
      <c r="V390" s="187" t="s">
        <v>3284</v>
      </c>
      <c r="W390" s="187" t="s">
        <v>3215</v>
      </c>
      <c r="X390" s="187" t="s">
        <v>3267</v>
      </c>
      <c r="Y390" s="187">
        <v>0</v>
      </c>
      <c r="Z390" s="187">
        <v>0</v>
      </c>
      <c r="AA390" s="187">
        <v>0</v>
      </c>
      <c r="AB390" s="200">
        <v>0</v>
      </c>
      <c r="AC390" s="72" t="s">
        <v>5443</v>
      </c>
      <c r="AD390" s="72" t="s">
        <v>5444</v>
      </c>
      <c r="AE390" s="72" t="s">
        <v>5445</v>
      </c>
      <c r="AF390" s="171" t="s">
        <v>30</v>
      </c>
      <c r="AG390" s="171" t="s">
        <v>189</v>
      </c>
      <c r="AH390" s="171">
        <v>1</v>
      </c>
      <c r="AI390" s="171">
        <v>0</v>
      </c>
      <c r="AJ390" s="72" t="s">
        <v>1326</v>
      </c>
      <c r="AK390" s="97">
        <f>IF(Q390="SOPORTE_TELEFÓNICO",'BASE LIQUIDACION REDEBAN 2025'!$B$19,IF(Q390="ENVÍO",'BASE LIQUIDACION REDEBAN 2025'!$C$2,IF(AF390="TIPO I",'BASE LIQUIDACION REDEBAN 2025'!$C$2,IF(AF390="TIPO II",'BASE LIQUIDACION REDEBAN 2025'!$C$3,IF(AF390="TIPO III",'BASE LIQUIDACION REDEBAN 2025'!$C$4,IF(AF390="TIPO IV",'BASE LIQUIDACION REDEBAN 2025'!$C$5,IF(AG390="AEREO",'BASE LIQUIDACION REDEBAN 2025'!$B$6,'BASE LIQUIDACION REDEBAN 2025'!$C$5)))))))</f>
        <v>275728.78077800001</v>
      </c>
      <c r="AL390" s="97">
        <f>IF(OR(Q390="SOPORTE_TELEFÓNICO",Q390="ENVÍO"),0,IF(AF390="TIPO I",'BASE LIQUIDACION REDEBAN 2025'!$B$10,IF(AF390="TIPO II",'BASE LIQUIDACION REDEBAN 2025'!$B$11,IF(AF390="TIPO III",'BASE LIQUIDACION REDEBAN 2025'!$B$12,'BASE LIQUIDACION REDEBAN 2025'!$B$13))))</f>
        <v>196536.5258152</v>
      </c>
      <c r="AM390" s="97">
        <f t="shared" si="6"/>
        <v>275728.78077800001</v>
      </c>
    </row>
    <row r="391" spans="1:39" s="85" customFormat="1" ht="13.15">
      <c r="A391" s="171" t="s">
        <v>90</v>
      </c>
      <c r="B391" s="10" t="str">
        <f>VLOOKUP(A391,'CENTRO DE COSTOS'!A:D,4,FALSE)</f>
        <v>JUAN SEBASTIÁN RÍOS CASTRILLÓN</v>
      </c>
      <c r="C391" s="10" t="str">
        <f>VLOOKUP(A391,'CENTRO DE COSTOS'!A:D,2,FALSE)</f>
        <v>0004-0005</v>
      </c>
      <c r="D391" s="171">
        <v>5308</v>
      </c>
      <c r="E391" s="171">
        <v>2279696</v>
      </c>
      <c r="F391" s="171">
        <v>26042</v>
      </c>
      <c r="G391" s="171" t="s">
        <v>290</v>
      </c>
      <c r="H391" s="171" t="s">
        <v>351</v>
      </c>
      <c r="I391" s="171" t="s">
        <v>5446</v>
      </c>
      <c r="J391" s="10" t="s">
        <v>167</v>
      </c>
      <c r="K391" s="171">
        <v>2279696</v>
      </c>
      <c r="L391" s="171" t="s">
        <v>5447</v>
      </c>
      <c r="M391" s="172">
        <v>45818.415277777778</v>
      </c>
      <c r="N391" s="172">
        <v>45818.700694444444</v>
      </c>
      <c r="O391" s="171" t="s">
        <v>3171</v>
      </c>
      <c r="P391" s="171" t="s">
        <v>3172</v>
      </c>
      <c r="Q391" s="171" t="s">
        <v>177</v>
      </c>
      <c r="R391" s="72" t="s">
        <v>5448</v>
      </c>
      <c r="S391" s="178" t="s">
        <v>3174</v>
      </c>
      <c r="T391" s="187" t="s">
        <v>3190</v>
      </c>
      <c r="U391" s="187" t="s">
        <v>3357</v>
      </c>
      <c r="V391" s="187" t="s">
        <v>3192</v>
      </c>
      <c r="W391" s="187" t="s">
        <v>3215</v>
      </c>
      <c r="X391" s="187" t="s">
        <v>4431</v>
      </c>
      <c r="Y391" s="187">
        <v>0</v>
      </c>
      <c r="Z391" s="187">
        <v>0</v>
      </c>
      <c r="AA391" s="187">
        <v>0</v>
      </c>
      <c r="AB391" s="200">
        <v>0</v>
      </c>
      <c r="AC391" s="72" t="s">
        <v>5449</v>
      </c>
      <c r="AD391" s="72" t="s">
        <v>5450</v>
      </c>
      <c r="AE391" s="72" t="s">
        <v>5451</v>
      </c>
      <c r="AF391" s="171" t="s">
        <v>25</v>
      </c>
      <c r="AG391" s="171" t="s">
        <v>189</v>
      </c>
      <c r="AH391" s="171">
        <v>1</v>
      </c>
      <c r="AI391" s="171">
        <v>0</v>
      </c>
      <c r="AJ391" s="72" t="s">
        <v>3341</v>
      </c>
      <c r="AK391" s="97">
        <f>IF(Q391="SOPORTE_TELEFÓNICO",'BASE LIQUIDACION REDEBAN 2025'!$B$19,IF(Q391="ENVÍO",'BASE LIQUIDACION REDEBAN 2025'!$C$2,IF(AF391="TIPO I",'BASE LIQUIDACION REDEBAN 2025'!$C$2,IF(AF391="TIPO II",'BASE LIQUIDACION REDEBAN 2025'!$C$3,IF(AF391="TIPO III",'BASE LIQUIDACION REDEBAN 2025'!$C$4,IF(AF391="TIPO IV",'BASE LIQUIDACION REDEBAN 2025'!$C$5,IF(AG391="AEREO",'BASE LIQUIDACION REDEBAN 2025'!$B$6,'BASE LIQUIDACION REDEBAN 2025'!$C$5)))))))</f>
        <v>65960.072302</v>
      </c>
      <c r="AL391" s="97">
        <f>IF(OR(Q391="SOPORTE_TELEFÓNICO",Q391="ENVÍO"),0,IF(AF391="TIPO I",'BASE LIQUIDACION REDEBAN 2025'!$B$10,IF(AF391="TIPO II",'BASE LIQUIDACION REDEBAN 2025'!$B$11,IF(AF391="TIPO III",'BASE LIQUIDACION REDEBAN 2025'!$B$12,'BASE LIQUIDACION REDEBAN 2025'!$B$13))))</f>
        <v>75096.394270399993</v>
      </c>
      <c r="AM391" s="97">
        <f t="shared" si="6"/>
        <v>65960.072302</v>
      </c>
    </row>
    <row r="392" spans="1:39" s="85" customFormat="1" ht="13.15">
      <c r="A392" s="171" t="s">
        <v>90</v>
      </c>
      <c r="B392" s="10" t="str">
        <f>VLOOKUP(A392,'CENTRO DE COSTOS'!A:D,4,FALSE)</f>
        <v>JUAN SEBASTIÁN RÍOS CASTRILLÓN</v>
      </c>
      <c r="C392" s="10" t="str">
        <f>VLOOKUP(A392,'CENTRO DE COSTOS'!A:D,2,FALSE)</f>
        <v>0004-0005</v>
      </c>
      <c r="D392" s="171">
        <v>27075</v>
      </c>
      <c r="E392" s="171">
        <v>2268131</v>
      </c>
      <c r="F392" s="171">
        <v>47277</v>
      </c>
      <c r="G392" s="171" t="s">
        <v>208</v>
      </c>
      <c r="H392" s="171" t="s">
        <v>5452</v>
      </c>
      <c r="I392" s="171" t="s">
        <v>5453</v>
      </c>
      <c r="J392" s="10" t="s">
        <v>167</v>
      </c>
      <c r="K392" s="171">
        <v>2268131</v>
      </c>
      <c r="L392" s="171" t="s">
        <v>5454</v>
      </c>
      <c r="M392" s="172">
        <v>45815.333333333336</v>
      </c>
      <c r="N392" s="172">
        <v>45818.709722222222</v>
      </c>
      <c r="O392" s="171" t="s">
        <v>3171</v>
      </c>
      <c r="P392" s="171" t="s">
        <v>3172</v>
      </c>
      <c r="Q392" s="171" t="s">
        <v>177</v>
      </c>
      <c r="R392" s="72" t="s">
        <v>5455</v>
      </c>
      <c r="S392" s="178" t="s">
        <v>3174</v>
      </c>
      <c r="T392" s="187" t="s">
        <v>3190</v>
      </c>
      <c r="U392" s="187" t="s">
        <v>3197</v>
      </c>
      <c r="V392" s="187" t="s">
        <v>3192</v>
      </c>
      <c r="W392" s="187" t="s">
        <v>3215</v>
      </c>
      <c r="X392" s="187">
        <v>0</v>
      </c>
      <c r="Y392" s="187" t="s">
        <v>3402</v>
      </c>
      <c r="Z392" s="187">
        <v>0</v>
      </c>
      <c r="AA392" s="187">
        <v>0</v>
      </c>
      <c r="AB392" s="200">
        <v>0</v>
      </c>
      <c r="AC392" s="72" t="s">
        <v>5456</v>
      </c>
      <c r="AD392" s="72" t="s">
        <v>5457</v>
      </c>
      <c r="AE392" s="72" t="s">
        <v>5458</v>
      </c>
      <c r="AF392" s="171" t="s">
        <v>175</v>
      </c>
      <c r="AG392" s="171" t="s">
        <v>227</v>
      </c>
      <c r="AH392" s="171">
        <v>1</v>
      </c>
      <c r="AI392" s="171">
        <v>0</v>
      </c>
      <c r="AJ392" s="72" t="s">
        <v>340</v>
      </c>
      <c r="AK392" s="97">
        <f>IF(Q392="SOPORTE_TELEFÓNICO",'BASE LIQUIDACION REDEBAN 2025'!$B$19,IF(Q392="ENVÍO",'BASE LIQUIDACION REDEBAN 2025'!$C$2,IF(AF392="TIPO I",'BASE LIQUIDACION REDEBAN 2025'!$C$2,IF(AF392="TIPO II",'BASE LIQUIDACION REDEBAN 2025'!$C$3,IF(AF392="TIPO III",'BASE LIQUIDACION REDEBAN 2025'!$C$4,IF(AF392="TIPO IV",'BASE LIQUIDACION REDEBAN 2025'!$C$5,IF(AG392="AEREO",'BASE LIQUIDACION REDEBAN 2025'!$B$6,'BASE LIQUIDACION REDEBAN 2025'!$C$5)))))))</f>
        <v>988462.96268840006</v>
      </c>
      <c r="AL392" s="97">
        <f>IF(OR(Q392="SOPORTE_TELEFÓNICO",Q392="ENVÍO"),0,IF(AF392="TIPO I",'BASE LIQUIDACION REDEBAN 2025'!$B$10,IF(AF392="TIPO II",'BASE LIQUIDACION REDEBAN 2025'!$B$11,IF(AF392="TIPO III",'BASE LIQUIDACION REDEBAN 2025'!$B$12,'BASE LIQUIDACION REDEBAN 2025'!$B$13))))</f>
        <v>196536.5258152</v>
      </c>
      <c r="AM392" s="97">
        <f t="shared" si="6"/>
        <v>988462.96268840006</v>
      </c>
    </row>
    <row r="393" spans="1:39" s="85" customFormat="1" ht="13.15">
      <c r="A393" s="171" t="s">
        <v>76</v>
      </c>
      <c r="B393" s="10" t="str">
        <f>VLOOKUP(A393,'CENTRO DE COSTOS'!A:D,4,FALSE)</f>
        <v>DIEGO FERNANDO HENAO CARDONA</v>
      </c>
      <c r="C393" s="10" t="str">
        <f>VLOOKUP(A393,'CENTRO DE COSTOS'!A:D,2,FALSE)</f>
        <v>0004-0003</v>
      </c>
      <c r="D393" s="171">
        <v>76834</v>
      </c>
      <c r="E393" s="171">
        <v>2277177</v>
      </c>
      <c r="F393" s="171">
        <v>60919</v>
      </c>
      <c r="G393" s="171" t="s">
        <v>230</v>
      </c>
      <c r="H393" s="171" t="s">
        <v>5459</v>
      </c>
      <c r="I393" s="171" t="s">
        <v>5460</v>
      </c>
      <c r="J393" s="10" t="s">
        <v>167</v>
      </c>
      <c r="K393" s="171">
        <v>2277177</v>
      </c>
      <c r="L393" s="171" t="s">
        <v>5461</v>
      </c>
      <c r="M393" s="172">
        <v>45818.333333333336</v>
      </c>
      <c r="N393" s="172">
        <v>45818.711805555555</v>
      </c>
      <c r="O393" s="171" t="s">
        <v>3171</v>
      </c>
      <c r="P393" s="171" t="s">
        <v>3172</v>
      </c>
      <c r="Q393" s="171" t="s">
        <v>177</v>
      </c>
      <c r="R393" s="72" t="s">
        <v>5462</v>
      </c>
      <c r="S393" s="178" t="s">
        <v>3174</v>
      </c>
      <c r="T393" s="187" t="s">
        <v>3190</v>
      </c>
      <c r="U393" s="187" t="s">
        <v>3839</v>
      </c>
      <c r="V393" s="187" t="s">
        <v>3840</v>
      </c>
      <c r="W393" s="187" t="s">
        <v>3215</v>
      </c>
      <c r="X393" s="187" t="s">
        <v>3503</v>
      </c>
      <c r="Y393" s="187">
        <v>0</v>
      </c>
      <c r="Z393" s="187">
        <v>0</v>
      </c>
      <c r="AA393" s="187">
        <v>0</v>
      </c>
      <c r="AB393" s="200" t="s">
        <v>4377</v>
      </c>
      <c r="AC393" s="72" t="s">
        <v>5463</v>
      </c>
      <c r="AD393" s="72" t="s">
        <v>5464</v>
      </c>
      <c r="AE393" s="72" t="s">
        <v>5465</v>
      </c>
      <c r="AF393" s="171" t="s">
        <v>28</v>
      </c>
      <c r="AG393" s="171" t="s">
        <v>189</v>
      </c>
      <c r="AH393" s="171">
        <v>1</v>
      </c>
      <c r="AI393" s="171">
        <v>0</v>
      </c>
      <c r="AJ393" s="72" t="s">
        <v>2428</v>
      </c>
      <c r="AK393" s="97">
        <f>IF(Q393="SOPORTE_TELEFÓNICO",'BASE LIQUIDACION REDEBAN 2025'!$B$19,IF(Q393="ENVÍO",'BASE LIQUIDACION REDEBAN 2025'!$C$2,IF(AF393="TIPO I",'BASE LIQUIDACION REDEBAN 2025'!$C$2,IF(AF393="TIPO II",'BASE LIQUIDACION REDEBAN 2025'!$C$3,IF(AF393="TIPO III",'BASE LIQUIDACION REDEBAN 2025'!$C$4,IF(AF393="TIPO IV",'BASE LIQUIDACION REDEBAN 2025'!$C$5,IF(AG393="AEREO",'BASE LIQUIDACION REDEBAN 2025'!$B$6,'BASE LIQUIDACION REDEBAN 2025'!$C$5)))))))</f>
        <v>144967.87232000002</v>
      </c>
      <c r="AL393" s="97">
        <f>IF(OR(Q393="SOPORTE_TELEFÓNICO",Q393="ENVÍO"),0,IF(AF393="TIPO I",'BASE LIQUIDACION REDEBAN 2025'!$B$10,IF(AF393="TIPO II",'BASE LIQUIDACION REDEBAN 2025'!$B$11,IF(AF393="TIPO III",'BASE LIQUIDACION REDEBAN 2025'!$B$12,'BASE LIQUIDACION REDEBAN 2025'!$B$13))))</f>
        <v>140395.6348884</v>
      </c>
      <c r="AM393" s="97">
        <f t="shared" si="6"/>
        <v>144967.87232000002</v>
      </c>
    </row>
    <row r="394" spans="1:39" s="85" customFormat="1" ht="13.15">
      <c r="A394" s="171" t="s">
        <v>96</v>
      </c>
      <c r="B394" s="10" t="str">
        <f>VLOOKUP(A394,'CENTRO DE COSTOS'!A:D,4,FALSE)</f>
        <v>JOSE MAURICIO HERNANDEZ ROJAS</v>
      </c>
      <c r="C394" s="10" t="str">
        <f>VLOOKUP(A394,'CENTRO DE COSTOS'!A:D,2,FALSE)</f>
        <v>0004-0001</v>
      </c>
      <c r="D394" s="171">
        <v>47570</v>
      </c>
      <c r="E394" s="171">
        <v>2277171</v>
      </c>
      <c r="F394" s="171">
        <v>52232</v>
      </c>
      <c r="G394" s="171" t="s">
        <v>683</v>
      </c>
      <c r="H394" s="171" t="s">
        <v>5466</v>
      </c>
      <c r="I394" s="171" t="s">
        <v>5467</v>
      </c>
      <c r="J394" s="10" t="s">
        <v>167</v>
      </c>
      <c r="K394" s="171">
        <v>2277171</v>
      </c>
      <c r="L394" s="171" t="s">
        <v>5468</v>
      </c>
      <c r="M394" s="172">
        <v>45818.333333333336</v>
      </c>
      <c r="N394" s="172">
        <v>45818.713888888888</v>
      </c>
      <c r="O394" s="171" t="s">
        <v>3171</v>
      </c>
      <c r="P394" s="171" t="s">
        <v>3172</v>
      </c>
      <c r="Q394" s="171" t="s">
        <v>177</v>
      </c>
      <c r="R394" s="72" t="s">
        <v>5469</v>
      </c>
      <c r="S394" s="178" t="s">
        <v>3174</v>
      </c>
      <c r="T394" s="187" t="s">
        <v>3175</v>
      </c>
      <c r="U394" s="187" t="s">
        <v>3964</v>
      </c>
      <c r="V394" s="187" t="s">
        <v>4185</v>
      </c>
      <c r="W394" s="187" t="s">
        <v>3185</v>
      </c>
      <c r="X394" s="187">
        <v>0</v>
      </c>
      <c r="Y394" s="187">
        <v>0</v>
      </c>
      <c r="Z394" s="187">
        <v>0</v>
      </c>
      <c r="AA394" s="187">
        <v>0</v>
      </c>
      <c r="AB394" s="200">
        <v>0</v>
      </c>
      <c r="AC394" s="72" t="s">
        <v>5470</v>
      </c>
      <c r="AD394" s="72">
        <v>0</v>
      </c>
      <c r="AE394" s="72">
        <v>0</v>
      </c>
      <c r="AF394" s="171" t="s">
        <v>28</v>
      </c>
      <c r="AG394" s="171" t="s">
        <v>189</v>
      </c>
      <c r="AH394" s="171">
        <v>1</v>
      </c>
      <c r="AI394" s="171">
        <v>0</v>
      </c>
      <c r="AJ394" s="72" t="s">
        <v>1174</v>
      </c>
      <c r="AK394" s="97">
        <f>IF(Q394="SOPORTE_TELEFÓNICO",'BASE LIQUIDACION REDEBAN 2025'!$B$19,IF(Q394="ENVÍO",'BASE LIQUIDACION REDEBAN 2025'!$C$2,IF(AF394="TIPO I",'BASE LIQUIDACION REDEBAN 2025'!$C$2,IF(AF394="TIPO II",'BASE LIQUIDACION REDEBAN 2025'!$C$3,IF(AF394="TIPO III",'BASE LIQUIDACION REDEBAN 2025'!$C$4,IF(AF394="TIPO IV",'BASE LIQUIDACION REDEBAN 2025'!$C$5,IF(AG394="AEREO",'BASE LIQUIDACION REDEBAN 2025'!$B$6,'BASE LIQUIDACION REDEBAN 2025'!$C$5)))))))</f>
        <v>144967.87232000002</v>
      </c>
      <c r="AL394" s="97">
        <f>IF(OR(Q394="SOPORTE_TELEFÓNICO",Q394="ENVÍO"),0,IF(AF394="TIPO I",'BASE LIQUIDACION REDEBAN 2025'!$B$10,IF(AF394="TIPO II",'BASE LIQUIDACION REDEBAN 2025'!$B$11,IF(AF394="TIPO III",'BASE LIQUIDACION REDEBAN 2025'!$B$12,'BASE LIQUIDACION REDEBAN 2025'!$B$13))))</f>
        <v>140395.6348884</v>
      </c>
      <c r="AM394" s="97">
        <f t="shared" si="6"/>
        <v>144967.87232000002</v>
      </c>
    </row>
    <row r="395" spans="1:39" s="85" customFormat="1" ht="13.15">
      <c r="A395" s="171" t="s">
        <v>99</v>
      </c>
      <c r="B395" s="10" t="str">
        <f>VLOOKUP(A395,'CENTRO DE COSTOS'!A:D,4,FALSE)</f>
        <v>JOSE MAURICIO HERNANDEZ ROJAS</v>
      </c>
      <c r="C395" s="10" t="str">
        <f>VLOOKUP(A395,'CENTRO DE COSTOS'!A:D,2,FALSE)</f>
        <v>0004-0001</v>
      </c>
      <c r="D395" s="171">
        <v>20001</v>
      </c>
      <c r="E395" s="171">
        <v>2277156</v>
      </c>
      <c r="F395" s="171">
        <v>43426</v>
      </c>
      <c r="G395" s="171" t="s">
        <v>269</v>
      </c>
      <c r="H395" s="171" t="s">
        <v>99</v>
      </c>
      <c r="I395" s="171" t="s">
        <v>5471</v>
      </c>
      <c r="J395" s="10" t="s">
        <v>167</v>
      </c>
      <c r="K395" s="171">
        <v>2277156</v>
      </c>
      <c r="L395" s="171" t="s">
        <v>5472</v>
      </c>
      <c r="M395" s="172">
        <v>45818.333333333336</v>
      </c>
      <c r="N395" s="172">
        <v>45818.730555555558</v>
      </c>
      <c r="O395" s="171" t="s">
        <v>3171</v>
      </c>
      <c r="P395" s="171" t="s">
        <v>3172</v>
      </c>
      <c r="Q395" s="171" t="s">
        <v>177</v>
      </c>
      <c r="R395" s="72" t="s">
        <v>5473</v>
      </c>
      <c r="S395" s="178" t="s">
        <v>3174</v>
      </c>
      <c r="T395" s="187" t="s">
        <v>3190</v>
      </c>
      <c r="U395" s="187" t="s">
        <v>3252</v>
      </c>
      <c r="V395" s="187" t="s">
        <v>3192</v>
      </c>
      <c r="W395" s="187" t="s">
        <v>3215</v>
      </c>
      <c r="X395" s="187" t="s">
        <v>3401</v>
      </c>
      <c r="Y395" s="187" t="s">
        <v>3635</v>
      </c>
      <c r="Z395" s="187" t="s">
        <v>3268</v>
      </c>
      <c r="AA395" s="187" t="s">
        <v>5149</v>
      </c>
      <c r="AB395" s="200">
        <v>0</v>
      </c>
      <c r="AC395" s="72" t="s">
        <v>5474</v>
      </c>
      <c r="AD395" s="72" t="s">
        <v>5475</v>
      </c>
      <c r="AE395" s="72" t="s">
        <v>5476</v>
      </c>
      <c r="AF395" s="171" t="s">
        <v>25</v>
      </c>
      <c r="AG395" s="171" t="s">
        <v>189</v>
      </c>
      <c r="AH395" s="171">
        <v>1</v>
      </c>
      <c r="AI395" s="171">
        <v>0</v>
      </c>
      <c r="AJ395" s="72" t="s">
        <v>506</v>
      </c>
      <c r="AK395" s="97">
        <f>IF(Q395="SOPORTE_TELEFÓNICO",'BASE LIQUIDACION REDEBAN 2025'!$B$19,IF(Q395="ENVÍO",'BASE LIQUIDACION REDEBAN 2025'!$C$2,IF(AF395="TIPO I",'BASE LIQUIDACION REDEBAN 2025'!$C$2,IF(AF395="TIPO II",'BASE LIQUIDACION REDEBAN 2025'!$C$3,IF(AF395="TIPO III",'BASE LIQUIDACION REDEBAN 2025'!$C$4,IF(AF395="TIPO IV",'BASE LIQUIDACION REDEBAN 2025'!$C$5,IF(AG395="AEREO",'BASE LIQUIDACION REDEBAN 2025'!$B$6,'BASE LIQUIDACION REDEBAN 2025'!$C$5)))))))</f>
        <v>65960.072302</v>
      </c>
      <c r="AL395" s="97">
        <f>IF(OR(Q395="SOPORTE_TELEFÓNICO",Q395="ENVÍO"),0,IF(AF395="TIPO I",'BASE LIQUIDACION REDEBAN 2025'!$B$10,IF(AF395="TIPO II",'BASE LIQUIDACION REDEBAN 2025'!$B$11,IF(AF395="TIPO III",'BASE LIQUIDACION REDEBAN 2025'!$B$12,'BASE LIQUIDACION REDEBAN 2025'!$B$13))))</f>
        <v>75096.394270399993</v>
      </c>
      <c r="AM395" s="97">
        <f t="shared" si="6"/>
        <v>65960.072302</v>
      </c>
    </row>
    <row r="396" spans="1:39" s="85" customFormat="1" ht="13.15">
      <c r="A396" s="171" t="s">
        <v>91</v>
      </c>
      <c r="B396" s="10" t="str">
        <f>VLOOKUP(A396,'CENTRO DE COSTOS'!A:D,4,FALSE)</f>
        <v>JOSE MAURICIO HERNANDEZ ROJAS</v>
      </c>
      <c r="C396" s="10" t="str">
        <f>VLOOKUP(A396,'CENTRO DE COSTOS'!A:D,2,FALSE)</f>
        <v>0004-0001</v>
      </c>
      <c r="D396" s="171">
        <v>23001</v>
      </c>
      <c r="E396" s="171">
        <v>2281892</v>
      </c>
      <c r="F396" s="171">
        <v>78847</v>
      </c>
      <c r="G396" s="171" t="s">
        <v>612</v>
      </c>
      <c r="H396" s="171" t="s">
        <v>91</v>
      </c>
      <c r="I396" s="171" t="s">
        <v>5477</v>
      </c>
      <c r="J396" s="10" t="s">
        <v>167</v>
      </c>
      <c r="K396" s="171">
        <v>2281892</v>
      </c>
      <c r="L396" s="171" t="s">
        <v>5478</v>
      </c>
      <c r="M396" s="172">
        <v>45818.588194444441</v>
      </c>
      <c r="N396" s="172">
        <v>45818.73333333333</v>
      </c>
      <c r="O396" s="171" t="s">
        <v>3171</v>
      </c>
      <c r="P396" s="171" t="s">
        <v>3172</v>
      </c>
      <c r="Q396" s="171" t="s">
        <v>177</v>
      </c>
      <c r="R396" s="72" t="s">
        <v>5479</v>
      </c>
      <c r="S396" s="178" t="s">
        <v>3174</v>
      </c>
      <c r="T396" s="187" t="s">
        <v>3190</v>
      </c>
      <c r="U396" s="187" t="s">
        <v>3176</v>
      </c>
      <c r="V396" s="187" t="s">
        <v>3184</v>
      </c>
      <c r="W396" s="187" t="s">
        <v>3185</v>
      </c>
      <c r="X396" s="187">
        <v>0</v>
      </c>
      <c r="Y396" s="187">
        <v>0</v>
      </c>
      <c r="Z396" s="187">
        <v>0</v>
      </c>
      <c r="AA396" s="187">
        <v>0</v>
      </c>
      <c r="AB396" s="200" t="s">
        <v>5480</v>
      </c>
      <c r="AC396" s="72" t="s">
        <v>5481</v>
      </c>
      <c r="AD396" s="72">
        <v>0</v>
      </c>
      <c r="AE396" s="72">
        <v>0</v>
      </c>
      <c r="AF396" s="171" t="s">
        <v>25</v>
      </c>
      <c r="AG396" s="171" t="s">
        <v>189</v>
      </c>
      <c r="AH396" s="171">
        <v>1</v>
      </c>
      <c r="AI396" s="171">
        <v>0</v>
      </c>
      <c r="AJ396" s="72" t="s">
        <v>1394</v>
      </c>
      <c r="AK396" s="97">
        <f>IF(Q396="SOPORTE_TELEFÓNICO",'BASE LIQUIDACION REDEBAN 2025'!$B$19,IF(Q396="ENVÍO",'BASE LIQUIDACION REDEBAN 2025'!$C$2,IF(AF396="TIPO I",'BASE LIQUIDACION REDEBAN 2025'!$C$2,IF(AF396="TIPO II",'BASE LIQUIDACION REDEBAN 2025'!$C$3,IF(AF396="TIPO III",'BASE LIQUIDACION REDEBAN 2025'!$C$4,IF(AF396="TIPO IV",'BASE LIQUIDACION REDEBAN 2025'!$C$5,IF(AG396="AEREO",'BASE LIQUIDACION REDEBAN 2025'!$B$6,'BASE LIQUIDACION REDEBAN 2025'!$C$5)))))))</f>
        <v>65960.072302</v>
      </c>
      <c r="AL396" s="97">
        <f>IF(OR(Q396="SOPORTE_TELEFÓNICO",Q396="ENVÍO"),0,IF(AF396="TIPO I",'BASE LIQUIDACION REDEBAN 2025'!$B$10,IF(AF396="TIPO II",'BASE LIQUIDACION REDEBAN 2025'!$B$11,IF(AF396="TIPO III",'BASE LIQUIDACION REDEBAN 2025'!$B$12,'BASE LIQUIDACION REDEBAN 2025'!$B$13))))</f>
        <v>75096.394270399993</v>
      </c>
      <c r="AM396" s="97">
        <f t="shared" si="6"/>
        <v>65960.072302</v>
      </c>
    </row>
    <row r="397" spans="1:39" s="85" customFormat="1" ht="13.15">
      <c r="A397" s="171" t="s">
        <v>60</v>
      </c>
      <c r="B397" s="10" t="str">
        <f>VLOOKUP(A397,'CENTRO DE COSTOS'!A:D,4,FALSE)</f>
        <v>JUAN SEBASTIÁN RÍOS CASTRILLÓN</v>
      </c>
      <c r="C397" s="10" t="str">
        <f>VLOOKUP(A397,'CENTRO DE COSTOS'!A:D,2,FALSE)</f>
        <v>0004-0005</v>
      </c>
      <c r="D397" s="171">
        <v>5172</v>
      </c>
      <c r="E397" s="171">
        <v>2279890</v>
      </c>
      <c r="F397" s="171">
        <v>73416</v>
      </c>
      <c r="G397" s="171" t="s">
        <v>290</v>
      </c>
      <c r="H397" s="171" t="s">
        <v>471</v>
      </c>
      <c r="I397" s="171" t="s">
        <v>5482</v>
      </c>
      <c r="J397" s="10" t="s">
        <v>167</v>
      </c>
      <c r="K397" s="171">
        <v>2279890</v>
      </c>
      <c r="L397" s="171" t="s">
        <v>5483</v>
      </c>
      <c r="M397" s="172">
        <v>45818.430555555555</v>
      </c>
      <c r="N397" s="172">
        <v>45818.749305555553</v>
      </c>
      <c r="O397" s="171" t="s">
        <v>3171</v>
      </c>
      <c r="P397" s="171" t="s">
        <v>3172</v>
      </c>
      <c r="Q397" s="171" t="s">
        <v>177</v>
      </c>
      <c r="R397" s="72" t="s">
        <v>5484</v>
      </c>
      <c r="S397" s="178" t="s">
        <v>3174</v>
      </c>
      <c r="T397" s="187" t="s">
        <v>3190</v>
      </c>
      <c r="U397" s="187" t="s">
        <v>3197</v>
      </c>
      <c r="V397" s="187" t="s">
        <v>3424</v>
      </c>
      <c r="W397" s="187" t="s">
        <v>3215</v>
      </c>
      <c r="X397" s="187">
        <v>0</v>
      </c>
      <c r="Y397" s="187" t="s">
        <v>3402</v>
      </c>
      <c r="Z397" s="187">
        <v>0</v>
      </c>
      <c r="AA397" s="187">
        <v>0</v>
      </c>
      <c r="AB397" s="200">
        <v>0</v>
      </c>
      <c r="AC397" s="72" t="s">
        <v>5485</v>
      </c>
      <c r="AD397" s="72" t="s">
        <v>5486</v>
      </c>
      <c r="AE397" s="72" t="s">
        <v>5487</v>
      </c>
      <c r="AF397" s="171" t="s">
        <v>28</v>
      </c>
      <c r="AG397" s="171" t="s">
        <v>189</v>
      </c>
      <c r="AH397" s="171">
        <v>1</v>
      </c>
      <c r="AI397" s="171">
        <v>0</v>
      </c>
      <c r="AJ397" s="72" t="s">
        <v>785</v>
      </c>
      <c r="AK397" s="97">
        <f>IF(Q397="SOPORTE_TELEFÓNICO",'BASE LIQUIDACION REDEBAN 2025'!$B$19,IF(Q397="ENVÍO",'BASE LIQUIDACION REDEBAN 2025'!$C$2,IF(AF397="TIPO I",'BASE LIQUIDACION REDEBAN 2025'!$C$2,IF(AF397="TIPO II",'BASE LIQUIDACION REDEBAN 2025'!$C$3,IF(AF397="TIPO III",'BASE LIQUIDACION REDEBAN 2025'!$C$4,IF(AF397="TIPO IV",'BASE LIQUIDACION REDEBAN 2025'!$C$5,IF(AG397="AEREO",'BASE LIQUIDACION REDEBAN 2025'!$B$6,'BASE LIQUIDACION REDEBAN 2025'!$C$5)))))))</f>
        <v>144967.87232000002</v>
      </c>
      <c r="AL397" s="97">
        <f>IF(OR(Q397="SOPORTE_TELEFÓNICO",Q397="ENVÍO"),0,IF(AF397="TIPO I",'BASE LIQUIDACION REDEBAN 2025'!$B$10,IF(AF397="TIPO II",'BASE LIQUIDACION REDEBAN 2025'!$B$11,IF(AF397="TIPO III",'BASE LIQUIDACION REDEBAN 2025'!$B$12,'BASE LIQUIDACION REDEBAN 2025'!$B$13))))</f>
        <v>140395.6348884</v>
      </c>
      <c r="AM397" s="97">
        <f t="shared" si="6"/>
        <v>144967.87232000002</v>
      </c>
    </row>
    <row r="398" spans="1:39" s="85" customFormat="1" ht="13.15">
      <c r="A398" s="171" t="s">
        <v>90</v>
      </c>
      <c r="B398" s="10" t="str">
        <f>VLOOKUP(A398,'CENTRO DE COSTOS'!A:D,4,FALSE)</f>
        <v>JUAN SEBASTIÁN RÍOS CASTRILLÓN</v>
      </c>
      <c r="C398" s="10" t="str">
        <f>VLOOKUP(A398,'CENTRO DE COSTOS'!A:D,2,FALSE)</f>
        <v>0004-0005</v>
      </c>
      <c r="D398" s="171">
        <v>5591</v>
      </c>
      <c r="E398" s="171">
        <v>2268462</v>
      </c>
      <c r="F398" s="171">
        <v>71376</v>
      </c>
      <c r="G398" s="171" t="s">
        <v>290</v>
      </c>
      <c r="H398" s="171" t="s">
        <v>1734</v>
      </c>
      <c r="I398" s="171" t="s">
        <v>5488</v>
      </c>
      <c r="J398" s="10" t="s">
        <v>167</v>
      </c>
      <c r="K398" s="171">
        <v>2268462</v>
      </c>
      <c r="L398" s="171" t="s">
        <v>5489</v>
      </c>
      <c r="M398" s="172">
        <v>45815.426388888889</v>
      </c>
      <c r="N398" s="203">
        <v>45819.338935185187</v>
      </c>
      <c r="O398" s="171" t="s">
        <v>3171</v>
      </c>
      <c r="P398" s="171" t="s">
        <v>3172</v>
      </c>
      <c r="Q398" s="171" t="s">
        <v>177</v>
      </c>
      <c r="R398" s="72" t="s">
        <v>5490</v>
      </c>
      <c r="S398" s="178" t="s">
        <v>3174</v>
      </c>
      <c r="T398" s="187" t="s">
        <v>3190</v>
      </c>
      <c r="U398" s="187" t="s">
        <v>3331</v>
      </c>
      <c r="V398" s="187" t="s">
        <v>3192</v>
      </c>
      <c r="W398" s="187" t="s">
        <v>3215</v>
      </c>
      <c r="X398" s="187">
        <v>0</v>
      </c>
      <c r="Y398" s="187">
        <v>0</v>
      </c>
      <c r="Z398" s="187" t="s">
        <v>3482</v>
      </c>
      <c r="AA398" s="187" t="s">
        <v>3269</v>
      </c>
      <c r="AB398" s="200">
        <v>0</v>
      </c>
      <c r="AC398" s="72" t="s">
        <v>5491</v>
      </c>
      <c r="AD398" s="72" t="s">
        <v>5492</v>
      </c>
      <c r="AE398" s="72" t="s">
        <v>5493</v>
      </c>
      <c r="AF398" s="171" t="s">
        <v>32</v>
      </c>
      <c r="AG398" s="171" t="s">
        <v>189</v>
      </c>
      <c r="AH398" s="171">
        <v>1</v>
      </c>
      <c r="AI398" s="171">
        <v>0</v>
      </c>
      <c r="AJ398" s="72" t="s">
        <v>3666</v>
      </c>
      <c r="AK398" s="97">
        <f>IF(Q398="SOPORTE_TELEFÓNICO",'BASE LIQUIDACION REDEBAN 2025'!$B$19,IF(Q398="ENVÍO",'BASE LIQUIDACION REDEBAN 2025'!$C$2,IF(AF398="TIPO I",'BASE LIQUIDACION REDEBAN 2025'!$C$2,IF(AF398="TIPO II",'BASE LIQUIDACION REDEBAN 2025'!$C$3,IF(AF398="TIPO III",'BASE LIQUIDACION REDEBAN 2025'!$C$4,IF(AF398="TIPO IV",'BASE LIQUIDACION REDEBAN 2025'!$C$5,IF(AG398="AEREO",'BASE LIQUIDACION REDEBAN 2025'!$B$6,'BASE LIQUIDACION REDEBAN 2025'!$C$5)))))))</f>
        <v>479588.87655000004</v>
      </c>
      <c r="AL398" s="97">
        <f>IF(OR(Q398="SOPORTE_TELEFÓNICO",Q398="ENVÍO"),0,IF(AF398="TIPO I",'BASE LIQUIDACION REDEBAN 2025'!$B$10,IF(AF398="TIPO II",'BASE LIQUIDACION REDEBAN 2025'!$B$11,IF(AF398="TIPO III",'BASE LIQUIDACION REDEBAN 2025'!$B$12,'BASE LIQUIDACION REDEBAN 2025'!$B$13))))</f>
        <v>196536.5258152</v>
      </c>
      <c r="AM398" s="97">
        <f t="shared" si="6"/>
        <v>479588.87655000004</v>
      </c>
    </row>
    <row r="399" spans="1:39" s="85" customFormat="1" ht="13.15">
      <c r="A399" s="171" t="s">
        <v>97</v>
      </c>
      <c r="B399" s="10" t="str">
        <f>VLOOKUP(A399,'CENTRO DE COSTOS'!A:D,4,FALSE)</f>
        <v>JOSE MAURICIO HERNANDEZ ROJAS</v>
      </c>
      <c r="C399" s="10" t="str">
        <f>VLOOKUP(A399,'CENTRO DE COSTOS'!A:D,2,FALSE)</f>
        <v>0004-0001</v>
      </c>
      <c r="D399" s="171">
        <v>70001</v>
      </c>
      <c r="E399" s="171">
        <v>2268179</v>
      </c>
      <c r="F399" s="171">
        <v>33522</v>
      </c>
      <c r="G399" s="171" t="s">
        <v>730</v>
      </c>
      <c r="H399" s="171" t="s">
        <v>97</v>
      </c>
      <c r="I399" s="171" t="s">
        <v>5494</v>
      </c>
      <c r="J399" s="10" t="s">
        <v>167</v>
      </c>
      <c r="K399" s="171">
        <v>2268179</v>
      </c>
      <c r="L399" s="171" t="s">
        <v>5495</v>
      </c>
      <c r="M399" s="172">
        <v>45815.375694444447</v>
      </c>
      <c r="N399" s="172">
        <v>45819.379340277781</v>
      </c>
      <c r="O399" s="171" t="s">
        <v>3171</v>
      </c>
      <c r="P399" s="171" t="s">
        <v>3172</v>
      </c>
      <c r="Q399" s="171" t="s">
        <v>177</v>
      </c>
      <c r="R399" s="72" t="s">
        <v>5496</v>
      </c>
      <c r="S399" s="178" t="s">
        <v>3174</v>
      </c>
      <c r="T399" s="187" t="s">
        <v>3190</v>
      </c>
      <c r="U399" s="187" t="s">
        <v>3284</v>
      </c>
      <c r="V399" s="187" t="s">
        <v>3284</v>
      </c>
      <c r="W399" s="187" t="s">
        <v>3215</v>
      </c>
      <c r="X399" s="187" t="s">
        <v>3267</v>
      </c>
      <c r="Y399" s="187">
        <v>0</v>
      </c>
      <c r="Z399" s="187">
        <v>0</v>
      </c>
      <c r="AA399" s="187">
        <v>0</v>
      </c>
      <c r="AB399" s="200">
        <v>0</v>
      </c>
      <c r="AC399" s="72" t="s">
        <v>5497</v>
      </c>
      <c r="AD399" s="72" t="s">
        <v>5498</v>
      </c>
      <c r="AE399" s="72" t="s">
        <v>5499</v>
      </c>
      <c r="AF399" s="171" t="s">
        <v>25</v>
      </c>
      <c r="AG399" s="171" t="s">
        <v>189</v>
      </c>
      <c r="AH399" s="171">
        <v>1</v>
      </c>
      <c r="AI399" s="171">
        <v>0</v>
      </c>
      <c r="AJ399" s="72" t="s">
        <v>733</v>
      </c>
      <c r="AK399" s="97">
        <f>IF(Q399="SOPORTE_TELEFÓNICO",'BASE LIQUIDACION REDEBAN 2025'!$B$19,IF(Q399="ENVÍO",'BASE LIQUIDACION REDEBAN 2025'!$C$2,IF(AF399="TIPO I",'BASE LIQUIDACION REDEBAN 2025'!$C$2,IF(AF399="TIPO II",'BASE LIQUIDACION REDEBAN 2025'!$C$3,IF(AF399="TIPO III",'BASE LIQUIDACION REDEBAN 2025'!$C$4,IF(AF399="TIPO IV",'BASE LIQUIDACION REDEBAN 2025'!$C$5,IF(AG399="AEREO",'BASE LIQUIDACION REDEBAN 2025'!$B$6,'BASE LIQUIDACION REDEBAN 2025'!$C$5)))))))</f>
        <v>65960.072302</v>
      </c>
      <c r="AL399" s="97">
        <f>IF(OR(Q399="SOPORTE_TELEFÓNICO",Q399="ENVÍO"),0,IF(AF399="TIPO I",'BASE LIQUIDACION REDEBAN 2025'!$B$10,IF(AF399="TIPO II",'BASE LIQUIDACION REDEBAN 2025'!$B$11,IF(AF399="TIPO III",'BASE LIQUIDACION REDEBAN 2025'!$B$12,'BASE LIQUIDACION REDEBAN 2025'!$B$13))))</f>
        <v>75096.394270399993</v>
      </c>
      <c r="AM399" s="97">
        <f t="shared" si="6"/>
        <v>65960.072302</v>
      </c>
    </row>
    <row r="400" spans="1:39" s="85" customFormat="1" ht="13.15">
      <c r="A400" s="171" t="s">
        <v>100</v>
      </c>
      <c r="B400" s="10" t="str">
        <f>VLOOKUP(A400,'CENTRO DE COSTOS'!A:D,4,FALSE)</f>
        <v>KEVIN ALEXIS CORZO BUSTOS</v>
      </c>
      <c r="C400" s="10" t="str">
        <f>VLOOKUP(A400,'CENTRO DE COSTOS'!A:D,2,FALSE)</f>
        <v>0004-0007</v>
      </c>
      <c r="D400" s="171">
        <v>50001</v>
      </c>
      <c r="E400" s="171">
        <v>2284320</v>
      </c>
      <c r="F400" s="171">
        <v>58407</v>
      </c>
      <c r="G400" s="171" t="s">
        <v>192</v>
      </c>
      <c r="H400" s="171" t="s">
        <v>100</v>
      </c>
      <c r="I400" s="171" t="s">
        <v>5500</v>
      </c>
      <c r="J400" s="10" t="s">
        <v>167</v>
      </c>
      <c r="K400" s="171">
        <v>2284320</v>
      </c>
      <c r="L400" s="171" t="s">
        <v>5501</v>
      </c>
      <c r="M400" s="172">
        <v>45818.731249999997</v>
      </c>
      <c r="N400" s="172">
        <v>45819.405787037038</v>
      </c>
      <c r="O400" s="171" t="s">
        <v>3171</v>
      </c>
      <c r="P400" s="171" t="s">
        <v>3172</v>
      </c>
      <c r="Q400" s="171" t="s">
        <v>177</v>
      </c>
      <c r="R400" s="72" t="s">
        <v>5502</v>
      </c>
      <c r="S400" s="178" t="s">
        <v>3174</v>
      </c>
      <c r="T400" s="187" t="s">
        <v>3190</v>
      </c>
      <c r="U400" s="187" t="s">
        <v>3176</v>
      </c>
      <c r="V400" s="187" t="s">
        <v>3184</v>
      </c>
      <c r="W400" s="187" t="s">
        <v>3185</v>
      </c>
      <c r="X400" s="187">
        <v>0</v>
      </c>
      <c r="Y400" s="187">
        <v>0</v>
      </c>
      <c r="Z400" s="187">
        <v>0</v>
      </c>
      <c r="AA400" s="187">
        <v>0</v>
      </c>
      <c r="AB400" s="200" t="s">
        <v>5503</v>
      </c>
      <c r="AC400" s="72" t="s">
        <v>5504</v>
      </c>
      <c r="AD400" s="72">
        <v>0</v>
      </c>
      <c r="AE400" s="72">
        <v>0</v>
      </c>
      <c r="AF400" s="171" t="s">
        <v>25</v>
      </c>
      <c r="AG400" s="171" t="s">
        <v>189</v>
      </c>
      <c r="AH400" s="171">
        <v>1</v>
      </c>
      <c r="AI400" s="171">
        <v>0</v>
      </c>
      <c r="AJ400" s="72" t="s">
        <v>196</v>
      </c>
      <c r="AK400" s="97">
        <f>IF(Q400="SOPORTE_TELEFÓNICO",'BASE LIQUIDACION REDEBAN 2025'!$B$19,IF(Q400="ENVÍO",'BASE LIQUIDACION REDEBAN 2025'!$C$2,IF(AF400="TIPO I",'BASE LIQUIDACION REDEBAN 2025'!$C$2,IF(AF400="TIPO II",'BASE LIQUIDACION REDEBAN 2025'!$C$3,IF(AF400="TIPO III",'BASE LIQUIDACION REDEBAN 2025'!$C$4,IF(AF400="TIPO IV",'BASE LIQUIDACION REDEBAN 2025'!$C$5,IF(AG400="AEREO",'BASE LIQUIDACION REDEBAN 2025'!$B$6,'BASE LIQUIDACION REDEBAN 2025'!$C$5)))))))</f>
        <v>65960.072302</v>
      </c>
      <c r="AL400" s="97">
        <f>IF(OR(Q400="SOPORTE_TELEFÓNICO",Q400="ENVÍO"),0,IF(AF400="TIPO I",'BASE LIQUIDACION REDEBAN 2025'!$B$10,IF(AF400="TIPO II",'BASE LIQUIDACION REDEBAN 2025'!$B$11,IF(AF400="TIPO III",'BASE LIQUIDACION REDEBAN 2025'!$B$12,'BASE LIQUIDACION REDEBAN 2025'!$B$13))))</f>
        <v>75096.394270399993</v>
      </c>
      <c r="AM400" s="97">
        <f t="shared" si="6"/>
        <v>65960.072302</v>
      </c>
    </row>
    <row r="401" spans="1:39" s="85" customFormat="1" ht="13.15">
      <c r="A401" s="171" t="s">
        <v>72</v>
      </c>
      <c r="B401" s="10" t="str">
        <f>VLOOKUP(A401,'CENTRO DE COSTOS'!A:D,4,FALSE)</f>
        <v>MIGUEL JULIÁN HERNÁNDEZ GUARÍN</v>
      </c>
      <c r="C401" s="10" t="str">
        <f>VLOOKUP(A401,'CENTRO DE COSTOS'!A:D,2,FALSE)</f>
        <v>0004-0008</v>
      </c>
      <c r="D401" s="171">
        <v>68001</v>
      </c>
      <c r="E401" s="171">
        <v>2281649</v>
      </c>
      <c r="F401" s="171">
        <v>78736</v>
      </c>
      <c r="G401" s="171" t="s">
        <v>180</v>
      </c>
      <c r="H401" s="171" t="s">
        <v>72</v>
      </c>
      <c r="I401" s="171" t="s">
        <v>5505</v>
      </c>
      <c r="J401" s="10" t="s">
        <v>167</v>
      </c>
      <c r="K401" s="171">
        <v>2281649</v>
      </c>
      <c r="L401" s="171" t="s">
        <v>5506</v>
      </c>
      <c r="M401" s="172">
        <v>45818.530555555553</v>
      </c>
      <c r="N401" s="172">
        <v>45819.409722222219</v>
      </c>
      <c r="O401" s="171" t="s">
        <v>3171</v>
      </c>
      <c r="P401" s="171" t="s">
        <v>3172</v>
      </c>
      <c r="Q401" s="171" t="s">
        <v>177</v>
      </c>
      <c r="R401" s="72" t="s">
        <v>5507</v>
      </c>
      <c r="S401" s="178" t="s">
        <v>3174</v>
      </c>
      <c r="T401" s="187" t="s">
        <v>3190</v>
      </c>
      <c r="U401" s="187" t="s">
        <v>3191</v>
      </c>
      <c r="V401" s="187" t="s">
        <v>3192</v>
      </c>
      <c r="W401" s="187" t="s">
        <v>3215</v>
      </c>
      <c r="X401" s="187" t="s">
        <v>3388</v>
      </c>
      <c r="Y401" s="187">
        <v>0</v>
      </c>
      <c r="Z401" s="187">
        <v>0</v>
      </c>
      <c r="AA401" s="187">
        <v>0</v>
      </c>
      <c r="AB401" s="200">
        <v>0</v>
      </c>
      <c r="AC401" s="72" t="s">
        <v>5508</v>
      </c>
      <c r="AD401" s="72" t="s">
        <v>5509</v>
      </c>
      <c r="AE401" s="72" t="s">
        <v>5510</v>
      </c>
      <c r="AF401" s="171" t="s">
        <v>25</v>
      </c>
      <c r="AG401" s="171" t="s">
        <v>189</v>
      </c>
      <c r="AH401" s="171">
        <v>1</v>
      </c>
      <c r="AI401" s="171">
        <v>0</v>
      </c>
      <c r="AJ401" s="72" t="s">
        <v>855</v>
      </c>
      <c r="AK401" s="97">
        <f>IF(Q401="SOPORTE_TELEFÓNICO",'BASE LIQUIDACION REDEBAN 2025'!$B$19,IF(Q401="ENVÍO",'BASE LIQUIDACION REDEBAN 2025'!$C$2,IF(AF401="TIPO I",'BASE LIQUIDACION REDEBAN 2025'!$C$2,IF(AF401="TIPO II",'BASE LIQUIDACION REDEBAN 2025'!$C$3,IF(AF401="TIPO III",'BASE LIQUIDACION REDEBAN 2025'!$C$4,IF(AF401="TIPO IV",'BASE LIQUIDACION REDEBAN 2025'!$C$5,IF(AG401="AEREO",'BASE LIQUIDACION REDEBAN 2025'!$B$6,'BASE LIQUIDACION REDEBAN 2025'!$C$5)))))))</f>
        <v>65960.072302</v>
      </c>
      <c r="AL401" s="97">
        <f>IF(OR(Q401="SOPORTE_TELEFÓNICO",Q401="ENVÍO"),0,IF(AF401="TIPO I",'BASE LIQUIDACION REDEBAN 2025'!$B$10,IF(AF401="TIPO II",'BASE LIQUIDACION REDEBAN 2025'!$B$11,IF(AF401="TIPO III",'BASE LIQUIDACION REDEBAN 2025'!$B$12,'BASE LIQUIDACION REDEBAN 2025'!$B$13))))</f>
        <v>75096.394270399993</v>
      </c>
      <c r="AM401" s="97">
        <f t="shared" si="6"/>
        <v>65960.072302</v>
      </c>
    </row>
    <row r="402" spans="1:39" s="85" customFormat="1" ht="13.15">
      <c r="A402" s="171" t="s">
        <v>64</v>
      </c>
      <c r="B402" s="10" t="str">
        <f>VLOOKUP(A402,'CENTRO DE COSTOS'!A:D,4,FALSE)</f>
        <v>JOSE MAURICIO HERNANDEZ ROJAS</v>
      </c>
      <c r="C402" s="10" t="str">
        <f>VLOOKUP(A402,'CENTRO DE COSTOS'!A:D,2,FALSE)</f>
        <v>0004-0001</v>
      </c>
      <c r="D402" s="171">
        <v>8001</v>
      </c>
      <c r="E402" s="171">
        <v>2281804</v>
      </c>
      <c r="F402" s="171">
        <v>77793</v>
      </c>
      <c r="G402" s="171" t="s">
        <v>277</v>
      </c>
      <c r="H402" s="171" t="s">
        <v>64</v>
      </c>
      <c r="I402" s="171" t="s">
        <v>5511</v>
      </c>
      <c r="J402" s="10" t="s">
        <v>167</v>
      </c>
      <c r="K402" s="171">
        <v>2281804</v>
      </c>
      <c r="L402" s="171" t="s">
        <v>5512</v>
      </c>
      <c r="M402" s="172">
        <v>45818.555555555555</v>
      </c>
      <c r="N402" s="172">
        <v>45819.415972222225</v>
      </c>
      <c r="O402" s="171" t="s">
        <v>3171</v>
      </c>
      <c r="P402" s="171" t="s">
        <v>3172</v>
      </c>
      <c r="Q402" s="171" t="s">
        <v>177</v>
      </c>
      <c r="R402" s="72" t="s">
        <v>5513</v>
      </c>
      <c r="S402" s="178" t="s">
        <v>3174</v>
      </c>
      <c r="T402" s="187" t="s">
        <v>3190</v>
      </c>
      <c r="U402" s="187" t="s">
        <v>3300</v>
      </c>
      <c r="V402" s="187" t="s">
        <v>3192</v>
      </c>
      <c r="W402" s="187" t="s">
        <v>3215</v>
      </c>
      <c r="X402" s="187" t="s">
        <v>3615</v>
      </c>
      <c r="Y402" s="187">
        <v>0</v>
      </c>
      <c r="Z402" s="187">
        <v>0</v>
      </c>
      <c r="AA402" s="187">
        <v>0</v>
      </c>
      <c r="AB402" s="200">
        <v>0</v>
      </c>
      <c r="AC402" s="72" t="s">
        <v>5514</v>
      </c>
      <c r="AD402" s="72" t="s">
        <v>5515</v>
      </c>
      <c r="AE402" s="72" t="s">
        <v>5516</v>
      </c>
      <c r="AF402" s="171" t="s">
        <v>25</v>
      </c>
      <c r="AG402" s="171" t="s">
        <v>189</v>
      </c>
      <c r="AH402" s="171">
        <v>1</v>
      </c>
      <c r="AI402" s="171">
        <v>0</v>
      </c>
      <c r="AJ402" s="72" t="s">
        <v>1788</v>
      </c>
      <c r="AK402" s="97">
        <f>IF(Q402="SOPORTE_TELEFÓNICO",'BASE LIQUIDACION REDEBAN 2025'!$B$19,IF(Q402="ENVÍO",'BASE LIQUIDACION REDEBAN 2025'!$C$2,IF(AF402="TIPO I",'BASE LIQUIDACION REDEBAN 2025'!$C$2,IF(AF402="TIPO II",'BASE LIQUIDACION REDEBAN 2025'!$C$3,IF(AF402="TIPO III",'BASE LIQUIDACION REDEBAN 2025'!$C$4,IF(AF402="TIPO IV",'BASE LIQUIDACION REDEBAN 2025'!$C$5,IF(AG402="AEREO",'BASE LIQUIDACION REDEBAN 2025'!$B$6,'BASE LIQUIDACION REDEBAN 2025'!$C$5)))))))</f>
        <v>65960.072302</v>
      </c>
      <c r="AL402" s="97">
        <f>IF(OR(Q402="SOPORTE_TELEFÓNICO",Q402="ENVÍO"),0,IF(AF402="TIPO I",'BASE LIQUIDACION REDEBAN 2025'!$B$10,IF(AF402="TIPO II",'BASE LIQUIDACION REDEBAN 2025'!$B$11,IF(AF402="TIPO III",'BASE LIQUIDACION REDEBAN 2025'!$B$12,'BASE LIQUIDACION REDEBAN 2025'!$B$13))))</f>
        <v>75096.394270399993</v>
      </c>
      <c r="AM402" s="97">
        <f t="shared" si="6"/>
        <v>65960.072302</v>
      </c>
    </row>
    <row r="403" spans="1:39" s="85" customFormat="1" ht="13.15">
      <c r="A403" s="171" t="s">
        <v>96</v>
      </c>
      <c r="B403" s="10" t="str">
        <f>VLOOKUP(A403,'CENTRO DE COSTOS'!A:D,4,FALSE)</f>
        <v>JOSE MAURICIO HERNANDEZ ROJAS</v>
      </c>
      <c r="C403" s="10" t="str">
        <f>VLOOKUP(A403,'CENTRO DE COSTOS'!A:D,2,FALSE)</f>
        <v>0004-0001</v>
      </c>
      <c r="D403" s="171">
        <v>44430</v>
      </c>
      <c r="E403" s="171">
        <v>2268178</v>
      </c>
      <c r="F403" s="171">
        <v>77282</v>
      </c>
      <c r="G403" s="171" t="s">
        <v>566</v>
      </c>
      <c r="H403" s="171" t="s">
        <v>5517</v>
      </c>
      <c r="I403" s="171" t="s">
        <v>5518</v>
      </c>
      <c r="J403" s="10" t="s">
        <v>167</v>
      </c>
      <c r="K403" s="171">
        <v>2268178</v>
      </c>
      <c r="L403" s="171" t="s">
        <v>5519</v>
      </c>
      <c r="M403" s="172">
        <v>45815.375</v>
      </c>
      <c r="N403" s="172">
        <v>45819.432523148149</v>
      </c>
      <c r="O403" s="171" t="s">
        <v>3171</v>
      </c>
      <c r="P403" s="171" t="s">
        <v>3172</v>
      </c>
      <c r="Q403" s="171" t="s">
        <v>177</v>
      </c>
      <c r="R403" s="72" t="s">
        <v>5520</v>
      </c>
      <c r="S403" s="178" t="s">
        <v>3174</v>
      </c>
      <c r="T403" s="187" t="s">
        <v>3190</v>
      </c>
      <c r="U403" s="187" t="s">
        <v>3276</v>
      </c>
      <c r="V403" s="187" t="s">
        <v>3277</v>
      </c>
      <c r="W403" s="187" t="s">
        <v>3185</v>
      </c>
      <c r="X403" s="187">
        <v>0</v>
      </c>
      <c r="Y403" s="187">
        <v>0</v>
      </c>
      <c r="Z403" s="187">
        <v>0</v>
      </c>
      <c r="AA403" s="187">
        <v>0</v>
      </c>
      <c r="AB403" s="200" t="s">
        <v>5521</v>
      </c>
      <c r="AC403" s="72" t="s">
        <v>5522</v>
      </c>
      <c r="AD403" s="72" t="s">
        <v>3180</v>
      </c>
      <c r="AE403" s="72" t="s">
        <v>3180</v>
      </c>
      <c r="AF403" s="171" t="s">
        <v>32</v>
      </c>
      <c r="AG403" s="171" t="s">
        <v>189</v>
      </c>
      <c r="AH403" s="171">
        <v>1</v>
      </c>
      <c r="AI403" s="171">
        <v>0</v>
      </c>
      <c r="AJ403" s="72" t="s">
        <v>2236</v>
      </c>
      <c r="AK403" s="97">
        <f>IF(Q403="SOPORTE_TELEFÓNICO",'BASE LIQUIDACION REDEBAN 2025'!$B$19,IF(Q403="ENVÍO",'BASE LIQUIDACION REDEBAN 2025'!$C$2,IF(AF403="TIPO I",'BASE LIQUIDACION REDEBAN 2025'!$C$2,IF(AF403="TIPO II",'BASE LIQUIDACION REDEBAN 2025'!$C$3,IF(AF403="TIPO III",'BASE LIQUIDACION REDEBAN 2025'!$C$4,IF(AF403="TIPO IV",'BASE LIQUIDACION REDEBAN 2025'!$C$5,IF(AG403="AEREO",'BASE LIQUIDACION REDEBAN 2025'!$B$6,'BASE LIQUIDACION REDEBAN 2025'!$C$5)))))))</f>
        <v>479588.87655000004</v>
      </c>
      <c r="AL403" s="97">
        <f>IF(OR(Q403="SOPORTE_TELEFÓNICO",Q403="ENVÍO"),0,IF(AF403="TIPO I",'BASE LIQUIDACION REDEBAN 2025'!$B$10,IF(AF403="TIPO II",'BASE LIQUIDACION REDEBAN 2025'!$B$11,IF(AF403="TIPO III",'BASE LIQUIDACION REDEBAN 2025'!$B$12,'BASE LIQUIDACION REDEBAN 2025'!$B$13))))</f>
        <v>196536.5258152</v>
      </c>
      <c r="AM403" s="97">
        <f t="shared" si="6"/>
        <v>479588.87655000004</v>
      </c>
    </row>
    <row r="404" spans="1:39" s="85" customFormat="1" ht="13.15">
      <c r="A404" s="171" t="s">
        <v>90</v>
      </c>
      <c r="B404" s="10" t="str">
        <f>VLOOKUP(A404,'CENTRO DE COSTOS'!A:D,4,FALSE)</f>
        <v>JUAN SEBASTIÁN RÍOS CASTRILLÓN</v>
      </c>
      <c r="C404" s="10" t="str">
        <f>VLOOKUP(A404,'CENTRO DE COSTOS'!A:D,2,FALSE)</f>
        <v>0004-0005</v>
      </c>
      <c r="D404" s="171">
        <v>27001</v>
      </c>
      <c r="E404" s="171">
        <v>2263583</v>
      </c>
      <c r="F404" s="171">
        <v>62263</v>
      </c>
      <c r="G404" s="171" t="s">
        <v>208</v>
      </c>
      <c r="H404" s="171" t="s">
        <v>5523</v>
      </c>
      <c r="I404" s="171" t="s">
        <v>5524</v>
      </c>
      <c r="J404" s="10" t="s">
        <v>167</v>
      </c>
      <c r="K404" s="171">
        <v>2263583</v>
      </c>
      <c r="L404" s="171" t="s">
        <v>5525</v>
      </c>
      <c r="M404" s="172">
        <v>45814.378472222219</v>
      </c>
      <c r="N404" s="172">
        <v>45819.432638888888</v>
      </c>
      <c r="O404" s="171" t="s">
        <v>3171</v>
      </c>
      <c r="P404" s="171" t="s">
        <v>3172</v>
      </c>
      <c r="Q404" s="171" t="s">
        <v>177</v>
      </c>
      <c r="R404" s="72" t="s">
        <v>5526</v>
      </c>
      <c r="S404" s="178" t="s">
        <v>3174</v>
      </c>
      <c r="T404" s="187" t="s">
        <v>3190</v>
      </c>
      <c r="U404" s="187" t="s">
        <v>3213</v>
      </c>
      <c r="V404" s="187" t="s">
        <v>3345</v>
      </c>
      <c r="W404" s="187" t="s">
        <v>3215</v>
      </c>
      <c r="X404" s="187" t="s">
        <v>3417</v>
      </c>
      <c r="Y404" s="187">
        <v>0</v>
      </c>
      <c r="Z404" s="187">
        <v>0</v>
      </c>
      <c r="AA404" s="187">
        <v>0</v>
      </c>
      <c r="AB404" s="200">
        <v>0</v>
      </c>
      <c r="AC404" s="72" t="s">
        <v>5527</v>
      </c>
      <c r="AD404" s="72" t="s">
        <v>5528</v>
      </c>
      <c r="AE404" s="72" t="s">
        <v>5529</v>
      </c>
      <c r="AF404" s="171" t="s">
        <v>175</v>
      </c>
      <c r="AG404" s="171" t="s">
        <v>227</v>
      </c>
      <c r="AH404" s="171">
        <v>1</v>
      </c>
      <c r="AI404" s="171">
        <v>0</v>
      </c>
      <c r="AJ404" s="72" t="s">
        <v>212</v>
      </c>
      <c r="AK404" s="97">
        <f>IF(Q404="SOPORTE_TELEFÓNICO",'BASE LIQUIDACION REDEBAN 2025'!$B$19,IF(Q404="ENVÍO",'BASE LIQUIDACION REDEBAN 2025'!$C$2,IF(AF404="TIPO I",'BASE LIQUIDACION REDEBAN 2025'!$C$2,IF(AF404="TIPO II",'BASE LIQUIDACION REDEBAN 2025'!$C$3,IF(AF404="TIPO III",'BASE LIQUIDACION REDEBAN 2025'!$C$4,IF(AF404="TIPO IV",'BASE LIQUIDACION REDEBAN 2025'!$C$5,IF(AG404="AEREO",'BASE LIQUIDACION REDEBAN 2025'!$B$6,'BASE LIQUIDACION REDEBAN 2025'!$C$5)))))))</f>
        <v>988462.96268840006</v>
      </c>
      <c r="AL404" s="97">
        <f>IF(OR(Q404="SOPORTE_TELEFÓNICO",Q404="ENVÍO"),0,IF(AF404="TIPO I",'BASE LIQUIDACION REDEBAN 2025'!$B$10,IF(AF404="TIPO II",'BASE LIQUIDACION REDEBAN 2025'!$B$11,IF(AF404="TIPO III",'BASE LIQUIDACION REDEBAN 2025'!$B$12,'BASE LIQUIDACION REDEBAN 2025'!$B$13))))</f>
        <v>196536.5258152</v>
      </c>
      <c r="AM404" s="97">
        <f t="shared" si="6"/>
        <v>988462.96268840006</v>
      </c>
    </row>
    <row r="405" spans="1:39" s="85" customFormat="1" ht="13.15">
      <c r="A405" s="171" t="s">
        <v>72</v>
      </c>
      <c r="B405" s="10" t="str">
        <f>VLOOKUP(A405,'CENTRO DE COSTOS'!A:D,4,FALSE)</f>
        <v>MIGUEL JULIÁN HERNÁNDEZ GUARÍN</v>
      </c>
      <c r="C405" s="10" t="str">
        <f>VLOOKUP(A405,'CENTRO DE COSTOS'!A:D,2,FALSE)</f>
        <v>0004-0008</v>
      </c>
      <c r="D405" s="171">
        <v>68276</v>
      </c>
      <c r="E405" s="171">
        <v>2286002</v>
      </c>
      <c r="F405" s="171">
        <v>50630</v>
      </c>
      <c r="G405" s="171" t="s">
        <v>180</v>
      </c>
      <c r="H405" s="171" t="s">
        <v>181</v>
      </c>
      <c r="I405" s="171" t="s">
        <v>5530</v>
      </c>
      <c r="J405" s="10" t="s">
        <v>167</v>
      </c>
      <c r="K405" s="171">
        <v>2286002</v>
      </c>
      <c r="L405" s="171" t="s">
        <v>5531</v>
      </c>
      <c r="M405" s="172">
        <v>45819.340277777781</v>
      </c>
      <c r="N405" s="172">
        <v>45819.445138888892</v>
      </c>
      <c r="O405" s="171" t="s">
        <v>3171</v>
      </c>
      <c r="P405" s="171" t="s">
        <v>3172</v>
      </c>
      <c r="Q405" s="171" t="s">
        <v>177</v>
      </c>
      <c r="R405" s="72" t="s">
        <v>5532</v>
      </c>
      <c r="S405" s="178" t="s">
        <v>3174</v>
      </c>
      <c r="T405" s="187" t="s">
        <v>3190</v>
      </c>
      <c r="U405" s="187" t="s">
        <v>3276</v>
      </c>
      <c r="V405" s="187" t="s">
        <v>3277</v>
      </c>
      <c r="W405" s="187" t="s">
        <v>3185</v>
      </c>
      <c r="X405" s="187">
        <v>0</v>
      </c>
      <c r="Y405" s="187">
        <v>0</v>
      </c>
      <c r="Z405" s="187">
        <v>0</v>
      </c>
      <c r="AA405" s="187">
        <v>0</v>
      </c>
      <c r="AB405" s="200" t="s">
        <v>3278</v>
      </c>
      <c r="AC405" s="72" t="s">
        <v>5533</v>
      </c>
      <c r="AD405" s="72">
        <v>0</v>
      </c>
      <c r="AE405" s="72">
        <v>0</v>
      </c>
      <c r="AF405" s="171" t="s">
        <v>25</v>
      </c>
      <c r="AG405" s="171" t="s">
        <v>189</v>
      </c>
      <c r="AH405" s="171">
        <v>1</v>
      </c>
      <c r="AI405" s="171">
        <v>0</v>
      </c>
      <c r="AJ405" s="72" t="s">
        <v>1645</v>
      </c>
      <c r="AK405" s="97">
        <f>IF(Q405="SOPORTE_TELEFÓNICO",'BASE LIQUIDACION REDEBAN 2025'!$B$19,IF(Q405="ENVÍO",'BASE LIQUIDACION REDEBAN 2025'!$C$2,IF(AF405="TIPO I",'BASE LIQUIDACION REDEBAN 2025'!$C$2,IF(AF405="TIPO II",'BASE LIQUIDACION REDEBAN 2025'!$C$3,IF(AF405="TIPO III",'BASE LIQUIDACION REDEBAN 2025'!$C$4,IF(AF405="TIPO IV",'BASE LIQUIDACION REDEBAN 2025'!$C$5,IF(AG405="AEREO",'BASE LIQUIDACION REDEBAN 2025'!$B$6,'BASE LIQUIDACION REDEBAN 2025'!$C$5)))))))</f>
        <v>65960.072302</v>
      </c>
      <c r="AL405" s="97">
        <f>IF(OR(Q405="SOPORTE_TELEFÓNICO",Q405="ENVÍO"),0,IF(AF405="TIPO I",'BASE LIQUIDACION REDEBAN 2025'!$B$10,IF(AF405="TIPO II",'BASE LIQUIDACION REDEBAN 2025'!$B$11,IF(AF405="TIPO III",'BASE LIQUIDACION REDEBAN 2025'!$B$12,'BASE LIQUIDACION REDEBAN 2025'!$B$13))))</f>
        <v>75096.394270399993</v>
      </c>
      <c r="AM405" s="97">
        <f t="shared" si="6"/>
        <v>65960.072302</v>
      </c>
    </row>
    <row r="406" spans="1:39" s="85" customFormat="1" ht="13.15">
      <c r="A406" s="171" t="s">
        <v>68</v>
      </c>
      <c r="B406" s="10" t="str">
        <f>VLOOKUP(A406,'CENTRO DE COSTOS'!A:D,4,FALSE)</f>
        <v>WILLIAM ASDRUBAL ROZO ROZO</v>
      </c>
      <c r="C406" s="10" t="str">
        <f>VLOOKUP(A406,'CENTRO DE COSTOS'!A:D,2,FALSE)</f>
        <v>0004-0004</v>
      </c>
      <c r="D406" s="171">
        <v>11001</v>
      </c>
      <c r="E406" s="171">
        <v>2280364</v>
      </c>
      <c r="F406" s="171">
        <v>48640</v>
      </c>
      <c r="G406" s="171" t="s">
        <v>298</v>
      </c>
      <c r="H406" s="171" t="s">
        <v>68</v>
      </c>
      <c r="I406" s="171" t="s">
        <v>5534</v>
      </c>
      <c r="J406" s="10" t="s">
        <v>167</v>
      </c>
      <c r="K406" s="171">
        <v>2280364</v>
      </c>
      <c r="L406" s="171" t="s">
        <v>5535</v>
      </c>
      <c r="M406" s="172">
        <v>45818.506944444445</v>
      </c>
      <c r="N406" s="172">
        <v>45819.457754629628</v>
      </c>
      <c r="O406" s="171" t="s">
        <v>3171</v>
      </c>
      <c r="P406" s="171" t="s">
        <v>3172</v>
      </c>
      <c r="Q406" s="171" t="s">
        <v>177</v>
      </c>
      <c r="R406" s="72" t="s">
        <v>5536</v>
      </c>
      <c r="S406" s="178" t="s">
        <v>3174</v>
      </c>
      <c r="T406" s="187" t="s">
        <v>3175</v>
      </c>
      <c r="U406" s="187" t="s">
        <v>3438</v>
      </c>
      <c r="V406" s="187" t="s">
        <v>3439</v>
      </c>
      <c r="W406" s="187" t="s">
        <v>3185</v>
      </c>
      <c r="X406" s="187">
        <v>0</v>
      </c>
      <c r="Y406" s="187">
        <v>0</v>
      </c>
      <c r="Z406" s="187">
        <v>0</v>
      </c>
      <c r="AA406" s="187">
        <v>0</v>
      </c>
      <c r="AB406" s="200">
        <v>0</v>
      </c>
      <c r="AC406" s="72" t="s">
        <v>5537</v>
      </c>
      <c r="AD406" s="72">
        <v>0</v>
      </c>
      <c r="AE406" s="72">
        <v>0</v>
      </c>
      <c r="AF406" s="171" t="s">
        <v>25</v>
      </c>
      <c r="AG406" s="171" t="s">
        <v>189</v>
      </c>
      <c r="AH406" s="171">
        <v>1</v>
      </c>
      <c r="AI406" s="171">
        <v>0</v>
      </c>
      <c r="AJ406" s="72" t="s">
        <v>656</v>
      </c>
      <c r="AK406" s="97">
        <f>IF(Q406="SOPORTE_TELEFÓNICO",'BASE LIQUIDACION REDEBAN 2025'!$B$19,IF(Q406="ENVÍO",'BASE LIQUIDACION REDEBAN 2025'!$C$2,IF(AF406="TIPO I",'BASE LIQUIDACION REDEBAN 2025'!$C$2,IF(AF406="TIPO II",'BASE LIQUIDACION REDEBAN 2025'!$C$3,IF(AF406="TIPO III",'BASE LIQUIDACION REDEBAN 2025'!$C$4,IF(AF406="TIPO IV",'BASE LIQUIDACION REDEBAN 2025'!$C$5,IF(AG406="AEREO",'BASE LIQUIDACION REDEBAN 2025'!$B$6,'BASE LIQUIDACION REDEBAN 2025'!$C$5)))))))</f>
        <v>65960.072302</v>
      </c>
      <c r="AL406" s="97">
        <f>IF(OR(Q406="SOPORTE_TELEFÓNICO",Q406="ENVÍO"),0,IF(AF406="TIPO I",'BASE LIQUIDACION REDEBAN 2025'!$B$10,IF(AF406="TIPO II",'BASE LIQUIDACION REDEBAN 2025'!$B$11,IF(AF406="TIPO III",'BASE LIQUIDACION REDEBAN 2025'!$B$12,'BASE LIQUIDACION REDEBAN 2025'!$B$13))))</f>
        <v>75096.394270399993</v>
      </c>
      <c r="AM406" s="97">
        <f t="shared" si="6"/>
        <v>65960.072302</v>
      </c>
    </row>
    <row r="407" spans="1:39" s="85" customFormat="1" ht="13.15">
      <c r="A407" s="171" t="s">
        <v>100</v>
      </c>
      <c r="B407" s="10" t="str">
        <f>VLOOKUP(A407,'CENTRO DE COSTOS'!A:D,4,FALSE)</f>
        <v>KEVIN ALEXIS CORZO BUSTOS</v>
      </c>
      <c r="C407" s="10" t="str">
        <f>VLOOKUP(A407,'CENTRO DE COSTOS'!A:D,2,FALSE)</f>
        <v>0004-0007</v>
      </c>
      <c r="D407" s="171">
        <v>50689</v>
      </c>
      <c r="E407" s="171">
        <v>2277553</v>
      </c>
      <c r="F407" s="171">
        <v>78913</v>
      </c>
      <c r="G407" s="171" t="s">
        <v>192</v>
      </c>
      <c r="H407" s="171" t="s">
        <v>5538</v>
      </c>
      <c r="I407" s="171" t="s">
        <v>5539</v>
      </c>
      <c r="J407" s="10" t="s">
        <v>167</v>
      </c>
      <c r="K407" s="171">
        <v>2277553</v>
      </c>
      <c r="L407" s="171" t="s">
        <v>5540</v>
      </c>
      <c r="M407" s="172">
        <v>45818.333333333336</v>
      </c>
      <c r="N407" s="172">
        <v>45819.460416666669</v>
      </c>
      <c r="O407" s="171" t="s">
        <v>3171</v>
      </c>
      <c r="P407" s="171" t="s">
        <v>3172</v>
      </c>
      <c r="Q407" s="171" t="s">
        <v>177</v>
      </c>
      <c r="R407" s="72" t="s">
        <v>5541</v>
      </c>
      <c r="S407" s="178" t="s">
        <v>3174</v>
      </c>
      <c r="T407" s="187" t="s">
        <v>3190</v>
      </c>
      <c r="U407" s="187" t="s">
        <v>3191</v>
      </c>
      <c r="V407" s="187" t="s">
        <v>3235</v>
      </c>
      <c r="W407" s="187" t="s">
        <v>3185</v>
      </c>
      <c r="X407" s="187">
        <v>0</v>
      </c>
      <c r="Y407" s="187">
        <v>0</v>
      </c>
      <c r="Z407" s="187">
        <v>0</v>
      </c>
      <c r="AA407" s="187">
        <v>0</v>
      </c>
      <c r="AB407" s="200">
        <v>0</v>
      </c>
      <c r="AC407" s="72" t="s">
        <v>5542</v>
      </c>
      <c r="AD407" s="72">
        <v>0</v>
      </c>
      <c r="AE407" s="72">
        <v>0</v>
      </c>
      <c r="AF407" s="171" t="s">
        <v>28</v>
      </c>
      <c r="AG407" s="171" t="s">
        <v>189</v>
      </c>
      <c r="AH407" s="171">
        <v>1</v>
      </c>
      <c r="AI407" s="171">
        <v>0</v>
      </c>
      <c r="AJ407" s="72" t="s">
        <v>196</v>
      </c>
      <c r="AK407" s="97">
        <f>IF(Q407="SOPORTE_TELEFÓNICO",'BASE LIQUIDACION REDEBAN 2025'!$B$19,IF(Q407="ENVÍO",'BASE LIQUIDACION REDEBAN 2025'!$C$2,IF(AF407="TIPO I",'BASE LIQUIDACION REDEBAN 2025'!$C$2,IF(AF407="TIPO II",'BASE LIQUIDACION REDEBAN 2025'!$C$3,IF(AF407="TIPO III",'BASE LIQUIDACION REDEBAN 2025'!$C$4,IF(AF407="TIPO IV",'BASE LIQUIDACION REDEBAN 2025'!$C$5,IF(AG407="AEREO",'BASE LIQUIDACION REDEBAN 2025'!$B$6,'BASE LIQUIDACION REDEBAN 2025'!$C$5)))))))</f>
        <v>144967.87232000002</v>
      </c>
      <c r="AL407" s="97">
        <f>IF(OR(Q407="SOPORTE_TELEFÓNICO",Q407="ENVÍO"),0,IF(AF407="TIPO I",'BASE LIQUIDACION REDEBAN 2025'!$B$10,IF(AF407="TIPO II",'BASE LIQUIDACION REDEBAN 2025'!$B$11,IF(AF407="TIPO III",'BASE LIQUIDACION REDEBAN 2025'!$B$12,'BASE LIQUIDACION REDEBAN 2025'!$B$13))))</f>
        <v>140395.6348884</v>
      </c>
      <c r="AM407" s="97">
        <f t="shared" si="6"/>
        <v>144967.87232000002</v>
      </c>
    </row>
    <row r="408" spans="1:39" s="85" customFormat="1" ht="13.15">
      <c r="A408" s="171" t="s">
        <v>90</v>
      </c>
      <c r="B408" s="10" t="str">
        <f>VLOOKUP(A408,'CENTRO DE COSTOS'!A:D,4,FALSE)</f>
        <v>JUAN SEBASTIÁN RÍOS CASTRILLÓN</v>
      </c>
      <c r="C408" s="10" t="str">
        <f>VLOOKUP(A408,'CENTRO DE COSTOS'!A:D,2,FALSE)</f>
        <v>0004-0005</v>
      </c>
      <c r="D408" s="171">
        <v>5310</v>
      </c>
      <c r="E408" s="171">
        <v>2273983</v>
      </c>
      <c r="F408" s="171">
        <v>31274</v>
      </c>
      <c r="G408" s="171" t="s">
        <v>290</v>
      </c>
      <c r="H408" s="171" t="s">
        <v>5543</v>
      </c>
      <c r="I408" s="171" t="s">
        <v>5544</v>
      </c>
      <c r="J408" s="10" t="s">
        <v>167</v>
      </c>
      <c r="K408" s="171">
        <v>2273983</v>
      </c>
      <c r="L408" s="171" t="s">
        <v>5545</v>
      </c>
      <c r="M408" s="172">
        <v>45817.523611111108</v>
      </c>
      <c r="N408" s="172">
        <v>45819.462500000001</v>
      </c>
      <c r="O408" s="171" t="s">
        <v>3171</v>
      </c>
      <c r="P408" s="171" t="s">
        <v>3172</v>
      </c>
      <c r="Q408" s="171" t="s">
        <v>177</v>
      </c>
      <c r="R408" s="72" t="s">
        <v>5546</v>
      </c>
      <c r="S408" s="178" t="s">
        <v>3174</v>
      </c>
      <c r="T408" s="187" t="s">
        <v>3190</v>
      </c>
      <c r="U408" s="187" t="s">
        <v>3357</v>
      </c>
      <c r="V408" s="187" t="s">
        <v>3192</v>
      </c>
      <c r="W408" s="187" t="s">
        <v>3215</v>
      </c>
      <c r="X408" s="187" t="s">
        <v>3358</v>
      </c>
      <c r="Y408" s="187">
        <v>0</v>
      </c>
      <c r="Z408" s="187">
        <v>0</v>
      </c>
      <c r="AA408" s="187">
        <v>0</v>
      </c>
      <c r="AB408" s="200">
        <v>0</v>
      </c>
      <c r="AC408" s="72" t="s">
        <v>5547</v>
      </c>
      <c r="AD408" s="72" t="s">
        <v>5548</v>
      </c>
      <c r="AE408" s="72" t="s">
        <v>5549</v>
      </c>
      <c r="AF408" s="171" t="s">
        <v>28</v>
      </c>
      <c r="AG408" s="171" t="s">
        <v>189</v>
      </c>
      <c r="AH408" s="171">
        <v>1</v>
      </c>
      <c r="AI408" s="171">
        <v>0</v>
      </c>
      <c r="AJ408" s="72" t="s">
        <v>3303</v>
      </c>
      <c r="AK408" s="97">
        <f>IF(Q408="SOPORTE_TELEFÓNICO",'BASE LIQUIDACION REDEBAN 2025'!$B$19,IF(Q408="ENVÍO",'BASE LIQUIDACION REDEBAN 2025'!$C$2,IF(AF408="TIPO I",'BASE LIQUIDACION REDEBAN 2025'!$C$2,IF(AF408="TIPO II",'BASE LIQUIDACION REDEBAN 2025'!$C$3,IF(AF408="TIPO III",'BASE LIQUIDACION REDEBAN 2025'!$C$4,IF(AF408="TIPO IV",'BASE LIQUIDACION REDEBAN 2025'!$C$5,IF(AG408="AEREO",'BASE LIQUIDACION REDEBAN 2025'!$B$6,'BASE LIQUIDACION REDEBAN 2025'!$C$5)))))))</f>
        <v>144967.87232000002</v>
      </c>
      <c r="AL408" s="97">
        <f>IF(OR(Q408="SOPORTE_TELEFÓNICO",Q408="ENVÍO"),0,IF(AF408="TIPO I",'BASE LIQUIDACION REDEBAN 2025'!$B$10,IF(AF408="TIPO II",'BASE LIQUIDACION REDEBAN 2025'!$B$11,IF(AF408="TIPO III",'BASE LIQUIDACION REDEBAN 2025'!$B$12,'BASE LIQUIDACION REDEBAN 2025'!$B$13))))</f>
        <v>140395.6348884</v>
      </c>
      <c r="AM408" s="97">
        <f t="shared" si="6"/>
        <v>144967.87232000002</v>
      </c>
    </row>
    <row r="409" spans="1:39" s="85" customFormat="1" ht="13.15">
      <c r="A409" s="171" t="s">
        <v>81</v>
      </c>
      <c r="B409" s="10" t="str">
        <f>VLOOKUP(A409,'CENTRO DE COSTOS'!A:D,4,FALSE)</f>
        <v>MIGUEL JULIÁN HERNÁNDEZ GUARÍN</v>
      </c>
      <c r="C409" s="10" t="str">
        <f>VLOOKUP(A409,'CENTRO DE COSTOS'!A:D,2,FALSE)</f>
        <v>0004-0008</v>
      </c>
      <c r="D409" s="171">
        <v>54001</v>
      </c>
      <c r="E409" s="171">
        <v>2281857</v>
      </c>
      <c r="F409" s="171">
        <v>57162</v>
      </c>
      <c r="G409" s="171" t="s">
        <v>408</v>
      </c>
      <c r="H409" s="171" t="s">
        <v>81</v>
      </c>
      <c r="I409" s="171" t="s">
        <v>5550</v>
      </c>
      <c r="J409" s="10" t="s">
        <v>167</v>
      </c>
      <c r="K409" s="171">
        <v>2281857</v>
      </c>
      <c r="L409" s="171" t="s">
        <v>5551</v>
      </c>
      <c r="M409" s="172">
        <v>45818.580555555556</v>
      </c>
      <c r="N409" s="172">
        <v>45819.463888888888</v>
      </c>
      <c r="O409" s="171" t="s">
        <v>3171</v>
      </c>
      <c r="P409" s="171" t="s">
        <v>3172</v>
      </c>
      <c r="Q409" s="171" t="s">
        <v>177</v>
      </c>
      <c r="R409" s="72" t="s">
        <v>5552</v>
      </c>
      <c r="S409" s="178" t="s">
        <v>3174</v>
      </c>
      <c r="T409" s="187" t="s">
        <v>3175</v>
      </c>
      <c r="U409" s="187" t="s">
        <v>3197</v>
      </c>
      <c r="V409" s="187" t="s">
        <v>3198</v>
      </c>
      <c r="W409" s="187" t="s">
        <v>3185</v>
      </c>
      <c r="X409" s="187">
        <v>0</v>
      </c>
      <c r="Y409" s="187">
        <v>0</v>
      </c>
      <c r="Z409" s="187">
        <v>0</v>
      </c>
      <c r="AA409" s="187">
        <v>0</v>
      </c>
      <c r="AB409" s="200">
        <v>0</v>
      </c>
      <c r="AC409" s="72" t="s">
        <v>5553</v>
      </c>
      <c r="AD409" s="72">
        <v>0</v>
      </c>
      <c r="AE409" s="72">
        <v>0</v>
      </c>
      <c r="AF409" s="171" t="s">
        <v>25</v>
      </c>
      <c r="AG409" s="171" t="s">
        <v>189</v>
      </c>
      <c r="AH409" s="171">
        <v>1</v>
      </c>
      <c r="AI409" s="171">
        <v>0</v>
      </c>
      <c r="AJ409" s="72" t="s">
        <v>412</v>
      </c>
      <c r="AK409" s="97">
        <f>IF(Q409="SOPORTE_TELEFÓNICO",'BASE LIQUIDACION REDEBAN 2025'!$B$19,IF(Q409="ENVÍO",'BASE LIQUIDACION REDEBAN 2025'!$C$2,IF(AF409="TIPO I",'BASE LIQUIDACION REDEBAN 2025'!$C$2,IF(AF409="TIPO II",'BASE LIQUIDACION REDEBAN 2025'!$C$3,IF(AF409="TIPO III",'BASE LIQUIDACION REDEBAN 2025'!$C$4,IF(AF409="TIPO IV",'BASE LIQUIDACION REDEBAN 2025'!$C$5,IF(AG409="AEREO",'BASE LIQUIDACION REDEBAN 2025'!$B$6,'BASE LIQUIDACION REDEBAN 2025'!$C$5)))))))</f>
        <v>65960.072302</v>
      </c>
      <c r="AL409" s="97">
        <f>IF(OR(Q409="SOPORTE_TELEFÓNICO",Q409="ENVÍO"),0,IF(AF409="TIPO I",'BASE LIQUIDACION REDEBAN 2025'!$B$10,IF(AF409="TIPO II",'BASE LIQUIDACION REDEBAN 2025'!$B$11,IF(AF409="TIPO III",'BASE LIQUIDACION REDEBAN 2025'!$B$12,'BASE LIQUIDACION REDEBAN 2025'!$B$13))))</f>
        <v>75096.394270399993</v>
      </c>
      <c r="AM409" s="97">
        <f t="shared" si="6"/>
        <v>65960.072302</v>
      </c>
    </row>
    <row r="410" spans="1:39" s="85" customFormat="1" ht="13.15">
      <c r="A410" s="171" t="s">
        <v>100</v>
      </c>
      <c r="B410" s="10" t="str">
        <f>VLOOKUP(A410,'CENTRO DE COSTOS'!A:D,4,FALSE)</f>
        <v>KEVIN ALEXIS CORZO BUSTOS</v>
      </c>
      <c r="C410" s="10" t="str">
        <f>VLOOKUP(A410,'CENTRO DE COSTOS'!A:D,2,FALSE)</f>
        <v>0004-0007</v>
      </c>
      <c r="D410" s="171">
        <v>50318</v>
      </c>
      <c r="E410" s="171">
        <v>2280233</v>
      </c>
      <c r="F410" s="171">
        <v>61214</v>
      </c>
      <c r="G410" s="171" t="s">
        <v>192</v>
      </c>
      <c r="H410" s="171" t="s">
        <v>5554</v>
      </c>
      <c r="I410" s="171" t="s">
        <v>5555</v>
      </c>
      <c r="J410" s="10" t="s">
        <v>167</v>
      </c>
      <c r="K410" s="171">
        <v>2280233</v>
      </c>
      <c r="L410" s="171" t="s">
        <v>5556</v>
      </c>
      <c r="M410" s="172">
        <v>45818.438888888886</v>
      </c>
      <c r="N410" s="172">
        <v>45819.480555555558</v>
      </c>
      <c r="O410" s="171" t="s">
        <v>3171</v>
      </c>
      <c r="P410" s="171" t="s">
        <v>3172</v>
      </c>
      <c r="Q410" s="171" t="s">
        <v>177</v>
      </c>
      <c r="R410" s="72" t="s">
        <v>5557</v>
      </c>
      <c r="S410" s="178" t="s">
        <v>3174</v>
      </c>
      <c r="T410" s="187" t="s">
        <v>3190</v>
      </c>
      <c r="U410" s="187" t="s">
        <v>3197</v>
      </c>
      <c r="V410" s="187" t="s">
        <v>3424</v>
      </c>
      <c r="W410" s="187" t="s">
        <v>3215</v>
      </c>
      <c r="X410" s="187">
        <v>0</v>
      </c>
      <c r="Y410" s="187" t="s">
        <v>3425</v>
      </c>
      <c r="Z410" s="187">
        <v>0</v>
      </c>
      <c r="AA410" s="187">
        <v>0</v>
      </c>
      <c r="AB410" s="200">
        <v>0</v>
      </c>
      <c r="AC410" s="72" t="s">
        <v>5558</v>
      </c>
      <c r="AD410" s="72" t="s">
        <v>5559</v>
      </c>
      <c r="AE410" s="72" t="s">
        <v>5560</v>
      </c>
      <c r="AF410" s="171" t="s">
        <v>28</v>
      </c>
      <c r="AG410" s="171" t="s">
        <v>189</v>
      </c>
      <c r="AH410" s="171">
        <v>1</v>
      </c>
      <c r="AI410" s="171">
        <v>0</v>
      </c>
      <c r="AJ410" s="72" t="s">
        <v>196</v>
      </c>
      <c r="AK410" s="97">
        <f>IF(Q410="SOPORTE_TELEFÓNICO",'BASE LIQUIDACION REDEBAN 2025'!$B$19,IF(Q410="ENVÍO",'BASE LIQUIDACION REDEBAN 2025'!$C$2,IF(AF410="TIPO I",'BASE LIQUIDACION REDEBAN 2025'!$C$2,IF(AF410="TIPO II",'BASE LIQUIDACION REDEBAN 2025'!$C$3,IF(AF410="TIPO III",'BASE LIQUIDACION REDEBAN 2025'!$C$4,IF(AF410="TIPO IV",'BASE LIQUIDACION REDEBAN 2025'!$C$5,IF(AG410="AEREO",'BASE LIQUIDACION REDEBAN 2025'!$B$6,'BASE LIQUIDACION REDEBAN 2025'!$C$5)))))))</f>
        <v>144967.87232000002</v>
      </c>
      <c r="AL410" s="97">
        <f>IF(OR(Q410="SOPORTE_TELEFÓNICO",Q410="ENVÍO"),0,IF(AF410="TIPO I",'BASE LIQUIDACION REDEBAN 2025'!$B$10,IF(AF410="TIPO II",'BASE LIQUIDACION REDEBAN 2025'!$B$11,IF(AF410="TIPO III",'BASE LIQUIDACION REDEBAN 2025'!$B$12,'BASE LIQUIDACION REDEBAN 2025'!$B$13))))</f>
        <v>140395.6348884</v>
      </c>
      <c r="AM410" s="97">
        <f t="shared" si="6"/>
        <v>144967.87232000002</v>
      </c>
    </row>
    <row r="411" spans="1:39" s="85" customFormat="1" ht="13.15">
      <c r="A411" s="171" t="s">
        <v>81</v>
      </c>
      <c r="B411" s="10" t="str">
        <f>VLOOKUP(A411,'CENTRO DE COSTOS'!A:D,4,FALSE)</f>
        <v>MIGUEL JULIÁN HERNÁNDEZ GUARÍN</v>
      </c>
      <c r="C411" s="10" t="str">
        <f>VLOOKUP(A411,'CENTRO DE COSTOS'!A:D,2,FALSE)</f>
        <v>0004-0008</v>
      </c>
      <c r="D411" s="171">
        <v>54001</v>
      </c>
      <c r="E411" s="171">
        <v>2279355</v>
      </c>
      <c r="F411" s="171">
        <v>62052</v>
      </c>
      <c r="G411" s="171" t="s">
        <v>408</v>
      </c>
      <c r="H411" s="171" t="s">
        <v>81</v>
      </c>
      <c r="I411" s="171" t="s">
        <v>5561</v>
      </c>
      <c r="J411" s="10" t="s">
        <v>167</v>
      </c>
      <c r="K411" s="171">
        <v>2279355</v>
      </c>
      <c r="L411" s="171" t="s">
        <v>5562</v>
      </c>
      <c r="M411" s="172">
        <v>45818.395833333336</v>
      </c>
      <c r="N411" s="172">
        <v>45819.504166666666</v>
      </c>
      <c r="O411" s="171" t="s">
        <v>3171</v>
      </c>
      <c r="P411" s="171" t="s">
        <v>3172</v>
      </c>
      <c r="Q411" s="171" t="s">
        <v>177</v>
      </c>
      <c r="R411" s="72" t="s">
        <v>5563</v>
      </c>
      <c r="S411" s="178" t="s">
        <v>3174</v>
      </c>
      <c r="T411" s="187" t="s">
        <v>3190</v>
      </c>
      <c r="U411" s="187" t="s">
        <v>3252</v>
      </c>
      <c r="V411" s="187" t="s">
        <v>3192</v>
      </c>
      <c r="W411" s="187" t="s">
        <v>3215</v>
      </c>
      <c r="X411" s="187" t="s">
        <v>3615</v>
      </c>
      <c r="Y411" s="187">
        <v>0</v>
      </c>
      <c r="Z411" s="187">
        <v>0</v>
      </c>
      <c r="AA411" s="187">
        <v>0</v>
      </c>
      <c r="AB411" s="200">
        <v>0</v>
      </c>
      <c r="AC411" s="72" t="s">
        <v>5564</v>
      </c>
      <c r="AD411" s="72" t="s">
        <v>5565</v>
      </c>
      <c r="AE411" s="72" t="s">
        <v>5566</v>
      </c>
      <c r="AF411" s="171" t="s">
        <v>25</v>
      </c>
      <c r="AG411" s="171" t="s">
        <v>189</v>
      </c>
      <c r="AH411" s="171">
        <v>1</v>
      </c>
      <c r="AI411" s="171">
        <v>0</v>
      </c>
      <c r="AJ411" s="72" t="s">
        <v>987</v>
      </c>
      <c r="AK411" s="97">
        <f>IF(Q411="SOPORTE_TELEFÓNICO",'BASE LIQUIDACION REDEBAN 2025'!$B$19,IF(Q411="ENVÍO",'BASE LIQUIDACION REDEBAN 2025'!$C$2,IF(AF411="TIPO I",'BASE LIQUIDACION REDEBAN 2025'!$C$2,IF(AF411="TIPO II",'BASE LIQUIDACION REDEBAN 2025'!$C$3,IF(AF411="TIPO III",'BASE LIQUIDACION REDEBAN 2025'!$C$4,IF(AF411="TIPO IV",'BASE LIQUIDACION REDEBAN 2025'!$C$5,IF(AG411="AEREO",'BASE LIQUIDACION REDEBAN 2025'!$B$6,'BASE LIQUIDACION REDEBAN 2025'!$C$5)))))))</f>
        <v>65960.072302</v>
      </c>
      <c r="AL411" s="97">
        <f>IF(OR(Q411="SOPORTE_TELEFÓNICO",Q411="ENVÍO"),0,IF(AF411="TIPO I",'BASE LIQUIDACION REDEBAN 2025'!$B$10,IF(AF411="TIPO II",'BASE LIQUIDACION REDEBAN 2025'!$B$11,IF(AF411="TIPO III",'BASE LIQUIDACION REDEBAN 2025'!$B$12,'BASE LIQUIDACION REDEBAN 2025'!$B$13))))</f>
        <v>75096.394270399993</v>
      </c>
      <c r="AM411" s="97">
        <f t="shared" si="6"/>
        <v>65960.072302</v>
      </c>
    </row>
    <row r="412" spans="1:39" s="85" customFormat="1" ht="13.15">
      <c r="A412" s="171" t="s">
        <v>90</v>
      </c>
      <c r="B412" s="10" t="str">
        <f>VLOOKUP(A412,'CENTRO DE COSTOS'!A:D,4,FALSE)</f>
        <v>JUAN SEBASTIÁN RÍOS CASTRILLÓN</v>
      </c>
      <c r="C412" s="10" t="str">
        <f>VLOOKUP(A412,'CENTRO DE COSTOS'!A:D,2,FALSE)</f>
        <v>0004-0005</v>
      </c>
      <c r="D412" s="171">
        <v>5001</v>
      </c>
      <c r="E412" s="171">
        <v>2281885</v>
      </c>
      <c r="F412" s="171">
        <v>13264</v>
      </c>
      <c r="G412" s="171" t="s">
        <v>290</v>
      </c>
      <c r="H412" s="171" t="s">
        <v>90</v>
      </c>
      <c r="I412" s="171" t="s">
        <v>5567</v>
      </c>
      <c r="J412" s="10" t="s">
        <v>167</v>
      </c>
      <c r="K412" s="171">
        <v>2281885</v>
      </c>
      <c r="L412" s="171" t="s">
        <v>5568</v>
      </c>
      <c r="M412" s="172">
        <v>45818.587500000001</v>
      </c>
      <c r="N412" s="172">
        <v>45819.509027777778</v>
      </c>
      <c r="O412" s="171" t="s">
        <v>3171</v>
      </c>
      <c r="P412" s="171" t="s">
        <v>3172</v>
      </c>
      <c r="Q412" s="171" t="s">
        <v>177</v>
      </c>
      <c r="R412" s="72" t="s">
        <v>5569</v>
      </c>
      <c r="S412" s="178" t="s">
        <v>3174</v>
      </c>
      <c r="T412" s="187" t="s">
        <v>3175</v>
      </c>
      <c r="U412" s="187" t="s">
        <v>3438</v>
      </c>
      <c r="V412" s="187" t="s">
        <v>3511</v>
      </c>
      <c r="W412" s="187" t="s">
        <v>3185</v>
      </c>
      <c r="X412" s="187">
        <v>0</v>
      </c>
      <c r="Y412" s="187">
        <v>0</v>
      </c>
      <c r="Z412" s="187">
        <v>0</v>
      </c>
      <c r="AA412" s="187">
        <v>0</v>
      </c>
      <c r="AB412" s="200">
        <v>0</v>
      </c>
      <c r="AC412" s="72" t="s">
        <v>5570</v>
      </c>
      <c r="AD412" s="72">
        <v>0</v>
      </c>
      <c r="AE412" s="72">
        <v>0</v>
      </c>
      <c r="AF412" s="171" t="s">
        <v>25</v>
      </c>
      <c r="AG412" s="171" t="s">
        <v>189</v>
      </c>
      <c r="AH412" s="171">
        <v>1</v>
      </c>
      <c r="AI412" s="171">
        <v>0</v>
      </c>
      <c r="AJ412" s="72" t="s">
        <v>3341</v>
      </c>
      <c r="AK412" s="97">
        <f>IF(Q412="SOPORTE_TELEFÓNICO",'BASE LIQUIDACION REDEBAN 2025'!$B$19,IF(Q412="ENVÍO",'BASE LIQUIDACION REDEBAN 2025'!$C$2,IF(AF412="TIPO I",'BASE LIQUIDACION REDEBAN 2025'!$C$2,IF(AF412="TIPO II",'BASE LIQUIDACION REDEBAN 2025'!$C$3,IF(AF412="TIPO III",'BASE LIQUIDACION REDEBAN 2025'!$C$4,IF(AF412="TIPO IV",'BASE LIQUIDACION REDEBAN 2025'!$C$5,IF(AG412="AEREO",'BASE LIQUIDACION REDEBAN 2025'!$B$6,'BASE LIQUIDACION REDEBAN 2025'!$C$5)))))))</f>
        <v>65960.072302</v>
      </c>
      <c r="AL412" s="97">
        <f>IF(OR(Q412="SOPORTE_TELEFÓNICO",Q412="ENVÍO"),0,IF(AF412="TIPO I",'BASE LIQUIDACION REDEBAN 2025'!$B$10,IF(AF412="TIPO II",'BASE LIQUIDACION REDEBAN 2025'!$B$11,IF(AF412="TIPO III",'BASE LIQUIDACION REDEBAN 2025'!$B$12,'BASE LIQUIDACION REDEBAN 2025'!$B$13))))</f>
        <v>75096.394270399993</v>
      </c>
      <c r="AM412" s="97">
        <f t="shared" si="6"/>
        <v>65960.072302</v>
      </c>
    </row>
    <row r="413" spans="1:39" s="85" customFormat="1" ht="13.15">
      <c r="A413" s="171" t="s">
        <v>68</v>
      </c>
      <c r="B413" s="10" t="str">
        <f>VLOOKUP(A413,'CENTRO DE COSTOS'!A:D,4,FALSE)</f>
        <v>WILLIAM ASDRUBAL ROZO ROZO</v>
      </c>
      <c r="C413" s="10" t="str">
        <f>VLOOKUP(A413,'CENTRO DE COSTOS'!A:D,2,FALSE)</f>
        <v>0004-0004</v>
      </c>
      <c r="D413" s="171">
        <v>11001</v>
      </c>
      <c r="E413" s="171">
        <v>2282459</v>
      </c>
      <c r="F413" s="171">
        <v>74354</v>
      </c>
      <c r="G413" s="171" t="s">
        <v>298</v>
      </c>
      <c r="H413" s="171" t="s">
        <v>68</v>
      </c>
      <c r="I413" s="171" t="s">
        <v>5571</v>
      </c>
      <c r="J413" s="10" t="s">
        <v>167</v>
      </c>
      <c r="K413" s="171">
        <v>2282459</v>
      </c>
      <c r="L413" s="171" t="s">
        <v>5572</v>
      </c>
      <c r="M413" s="172">
        <v>45818.615972222222</v>
      </c>
      <c r="N413" s="172">
        <v>45819.513194444444</v>
      </c>
      <c r="O413" s="171" t="s">
        <v>3171</v>
      </c>
      <c r="P413" s="171" t="s">
        <v>3172</v>
      </c>
      <c r="Q413" s="171" t="s">
        <v>177</v>
      </c>
      <c r="R413" s="72" t="s">
        <v>5573</v>
      </c>
      <c r="S413" s="178" t="s">
        <v>3174</v>
      </c>
      <c r="T413" s="187" t="s">
        <v>3190</v>
      </c>
      <c r="U413" s="187" t="s">
        <v>3202</v>
      </c>
      <c r="V413" s="187" t="s">
        <v>3203</v>
      </c>
      <c r="W413" s="187" t="s">
        <v>3185</v>
      </c>
      <c r="X413" s="187">
        <v>0</v>
      </c>
      <c r="Y413" s="187">
        <v>0</v>
      </c>
      <c r="Z413" s="187">
        <v>0</v>
      </c>
      <c r="AA413" s="187">
        <v>0</v>
      </c>
      <c r="AB413" s="200" t="s">
        <v>5574</v>
      </c>
      <c r="AC413" s="72" t="s">
        <v>5575</v>
      </c>
      <c r="AD413" s="72">
        <v>0</v>
      </c>
      <c r="AE413" s="72">
        <v>0</v>
      </c>
      <c r="AF413" s="171" t="s">
        <v>25</v>
      </c>
      <c r="AG413" s="171" t="s">
        <v>189</v>
      </c>
      <c r="AH413" s="171">
        <v>1</v>
      </c>
      <c r="AI413" s="171">
        <v>0</v>
      </c>
      <c r="AJ413" s="72" t="s">
        <v>608</v>
      </c>
      <c r="AK413" s="97">
        <f>IF(Q413="SOPORTE_TELEFÓNICO",'BASE LIQUIDACION REDEBAN 2025'!$B$19,IF(Q413="ENVÍO",'BASE LIQUIDACION REDEBAN 2025'!$C$2,IF(AF413="TIPO I",'BASE LIQUIDACION REDEBAN 2025'!$C$2,IF(AF413="TIPO II",'BASE LIQUIDACION REDEBAN 2025'!$C$3,IF(AF413="TIPO III",'BASE LIQUIDACION REDEBAN 2025'!$C$4,IF(AF413="TIPO IV",'BASE LIQUIDACION REDEBAN 2025'!$C$5,IF(AG413="AEREO",'BASE LIQUIDACION REDEBAN 2025'!$B$6,'BASE LIQUIDACION REDEBAN 2025'!$C$5)))))))</f>
        <v>65960.072302</v>
      </c>
      <c r="AL413" s="97">
        <f>IF(OR(Q413="SOPORTE_TELEFÓNICO",Q413="ENVÍO"),0,IF(AF413="TIPO I",'BASE LIQUIDACION REDEBAN 2025'!$B$10,IF(AF413="TIPO II",'BASE LIQUIDACION REDEBAN 2025'!$B$11,IF(AF413="TIPO III",'BASE LIQUIDACION REDEBAN 2025'!$B$12,'BASE LIQUIDACION REDEBAN 2025'!$B$13))))</f>
        <v>75096.394270399993</v>
      </c>
      <c r="AM413" s="97">
        <f t="shared" si="6"/>
        <v>65960.072302</v>
      </c>
    </row>
    <row r="414" spans="1:39" s="85" customFormat="1" ht="13.15">
      <c r="A414" s="171" t="s">
        <v>64</v>
      </c>
      <c r="B414" s="10" t="str">
        <f>VLOOKUP(A414,'CENTRO DE COSTOS'!A:D,4,FALSE)</f>
        <v>JOSE MAURICIO HERNANDEZ ROJAS</v>
      </c>
      <c r="C414" s="10" t="str">
        <f>VLOOKUP(A414,'CENTRO DE COSTOS'!A:D,2,FALSE)</f>
        <v>0004-0001</v>
      </c>
      <c r="D414" s="171">
        <v>8685</v>
      </c>
      <c r="E414" s="171">
        <v>2283154</v>
      </c>
      <c r="F414" s="171">
        <v>32343</v>
      </c>
      <c r="G414" s="171" t="s">
        <v>277</v>
      </c>
      <c r="H414" s="171" t="s">
        <v>3224</v>
      </c>
      <c r="I414" s="171" t="s">
        <v>5576</v>
      </c>
      <c r="J414" s="10" t="s">
        <v>167</v>
      </c>
      <c r="K414" s="171">
        <v>2283154</v>
      </c>
      <c r="L414" s="171" t="s">
        <v>5577</v>
      </c>
      <c r="M414" s="172">
        <v>45818.644444444442</v>
      </c>
      <c r="N414" s="172">
        <v>45819.51458333333</v>
      </c>
      <c r="O414" s="171" t="s">
        <v>3171</v>
      </c>
      <c r="P414" s="171" t="s">
        <v>3172</v>
      </c>
      <c r="Q414" s="171" t="s">
        <v>177</v>
      </c>
      <c r="R414" s="72" t="s">
        <v>5578</v>
      </c>
      <c r="S414" s="178" t="s">
        <v>3174</v>
      </c>
      <c r="T414" s="187" t="s">
        <v>3190</v>
      </c>
      <c r="U414" s="187" t="s">
        <v>3213</v>
      </c>
      <c r="V414" s="187" t="s">
        <v>3345</v>
      </c>
      <c r="W414" s="187" t="s">
        <v>3185</v>
      </c>
      <c r="X414" s="187">
        <v>0</v>
      </c>
      <c r="Y414" s="187">
        <v>0</v>
      </c>
      <c r="Z414" s="187">
        <v>0</v>
      </c>
      <c r="AA414" s="187">
        <v>0</v>
      </c>
      <c r="AB414" s="200">
        <v>0</v>
      </c>
      <c r="AC414" s="72" t="s">
        <v>5579</v>
      </c>
      <c r="AD414" s="72">
        <v>0</v>
      </c>
      <c r="AE414" s="72">
        <v>0</v>
      </c>
      <c r="AF414" s="171" t="s">
        <v>28</v>
      </c>
      <c r="AG414" s="171" t="s">
        <v>189</v>
      </c>
      <c r="AH414" s="171">
        <v>1</v>
      </c>
      <c r="AI414" s="171">
        <v>0</v>
      </c>
      <c r="AJ414" s="72" t="s">
        <v>1788</v>
      </c>
      <c r="AK414" s="97">
        <f>IF(Q414="SOPORTE_TELEFÓNICO",'BASE LIQUIDACION REDEBAN 2025'!$B$19,IF(Q414="ENVÍO",'BASE LIQUIDACION REDEBAN 2025'!$C$2,IF(AF414="TIPO I",'BASE LIQUIDACION REDEBAN 2025'!$C$2,IF(AF414="TIPO II",'BASE LIQUIDACION REDEBAN 2025'!$C$3,IF(AF414="TIPO III",'BASE LIQUIDACION REDEBAN 2025'!$C$4,IF(AF414="TIPO IV",'BASE LIQUIDACION REDEBAN 2025'!$C$5,IF(AG414="AEREO",'BASE LIQUIDACION REDEBAN 2025'!$B$6,'BASE LIQUIDACION REDEBAN 2025'!$C$5)))))))</f>
        <v>144967.87232000002</v>
      </c>
      <c r="AL414" s="97">
        <f>IF(OR(Q414="SOPORTE_TELEFÓNICO",Q414="ENVÍO"),0,IF(AF414="TIPO I",'BASE LIQUIDACION REDEBAN 2025'!$B$10,IF(AF414="TIPO II",'BASE LIQUIDACION REDEBAN 2025'!$B$11,IF(AF414="TIPO III",'BASE LIQUIDACION REDEBAN 2025'!$B$12,'BASE LIQUIDACION REDEBAN 2025'!$B$13))))</f>
        <v>140395.6348884</v>
      </c>
      <c r="AM414" s="97">
        <f t="shared" si="6"/>
        <v>144967.87232000002</v>
      </c>
    </row>
    <row r="415" spans="1:39" s="85" customFormat="1" ht="13.15">
      <c r="A415" s="171" t="s">
        <v>90</v>
      </c>
      <c r="B415" s="10" t="str">
        <f>VLOOKUP(A415,'CENTRO DE COSTOS'!A:D,4,FALSE)</f>
        <v>JUAN SEBASTIÁN RÍOS CASTRILLÓN</v>
      </c>
      <c r="C415" s="10" t="str">
        <f>VLOOKUP(A415,'CENTRO DE COSTOS'!A:D,2,FALSE)</f>
        <v>0004-0005</v>
      </c>
      <c r="D415" s="171">
        <v>5001</v>
      </c>
      <c r="E415" s="171">
        <v>2283339</v>
      </c>
      <c r="F415" s="171">
        <v>22446</v>
      </c>
      <c r="G415" s="171" t="s">
        <v>290</v>
      </c>
      <c r="H415" s="171" t="s">
        <v>90</v>
      </c>
      <c r="I415" s="171" t="s">
        <v>5580</v>
      </c>
      <c r="J415" s="10" t="s">
        <v>167</v>
      </c>
      <c r="K415" s="171">
        <v>2283339</v>
      </c>
      <c r="L415" s="171" t="s">
        <v>5581</v>
      </c>
      <c r="M415" s="172">
        <v>45818.661805555559</v>
      </c>
      <c r="N415" s="172">
        <v>45819.518750000003</v>
      </c>
      <c r="O415" s="171" t="s">
        <v>3171</v>
      </c>
      <c r="P415" s="171" t="s">
        <v>3172</v>
      </c>
      <c r="Q415" s="171" t="s">
        <v>177</v>
      </c>
      <c r="R415" s="72" t="s">
        <v>5582</v>
      </c>
      <c r="S415" s="178" t="s">
        <v>3174</v>
      </c>
      <c r="T415" s="187" t="s">
        <v>3190</v>
      </c>
      <c r="U415" s="187" t="s">
        <v>3213</v>
      </c>
      <c r="V415" s="187" t="s">
        <v>3345</v>
      </c>
      <c r="W415" s="187" t="s">
        <v>3185</v>
      </c>
      <c r="X415" s="187">
        <v>0</v>
      </c>
      <c r="Y415" s="187">
        <v>0</v>
      </c>
      <c r="Z415" s="187">
        <v>0</v>
      </c>
      <c r="AA415" s="187">
        <v>0</v>
      </c>
      <c r="AB415" s="200" t="s">
        <v>5583</v>
      </c>
      <c r="AC415" s="72" t="s">
        <v>5584</v>
      </c>
      <c r="AD415" s="72">
        <v>0</v>
      </c>
      <c r="AE415" s="72">
        <v>0</v>
      </c>
      <c r="AF415" s="171" t="s">
        <v>25</v>
      </c>
      <c r="AG415" s="171" t="s">
        <v>189</v>
      </c>
      <c r="AH415" s="171">
        <v>1</v>
      </c>
      <c r="AI415" s="171">
        <v>0</v>
      </c>
      <c r="AJ415" s="72" t="s">
        <v>3263</v>
      </c>
      <c r="AK415" s="97">
        <f>IF(Q415="SOPORTE_TELEFÓNICO",'BASE LIQUIDACION REDEBAN 2025'!$B$19,IF(Q415="ENVÍO",'BASE LIQUIDACION REDEBAN 2025'!$C$2,IF(AF415="TIPO I",'BASE LIQUIDACION REDEBAN 2025'!$C$2,IF(AF415="TIPO II",'BASE LIQUIDACION REDEBAN 2025'!$C$3,IF(AF415="TIPO III",'BASE LIQUIDACION REDEBAN 2025'!$C$4,IF(AF415="TIPO IV",'BASE LIQUIDACION REDEBAN 2025'!$C$5,IF(AG415="AEREO",'BASE LIQUIDACION REDEBAN 2025'!$B$6,'BASE LIQUIDACION REDEBAN 2025'!$C$5)))))))</f>
        <v>65960.072302</v>
      </c>
      <c r="AL415" s="97">
        <f>IF(OR(Q415="SOPORTE_TELEFÓNICO",Q415="ENVÍO"),0,IF(AF415="TIPO I",'BASE LIQUIDACION REDEBAN 2025'!$B$10,IF(AF415="TIPO II",'BASE LIQUIDACION REDEBAN 2025'!$B$11,IF(AF415="TIPO III",'BASE LIQUIDACION REDEBAN 2025'!$B$12,'BASE LIQUIDACION REDEBAN 2025'!$B$13))))</f>
        <v>75096.394270399993</v>
      </c>
      <c r="AM415" s="97">
        <f t="shared" si="6"/>
        <v>65960.072302</v>
      </c>
    </row>
    <row r="416" spans="1:39" s="85" customFormat="1" ht="13.15">
      <c r="A416" s="171" t="s">
        <v>76</v>
      </c>
      <c r="B416" s="10" t="str">
        <f>VLOOKUP(A416,'CENTRO DE COSTOS'!A:D,4,FALSE)</f>
        <v>DIEGO FERNANDO HENAO CARDONA</v>
      </c>
      <c r="C416" s="10" t="str">
        <f>VLOOKUP(A416,'CENTRO DE COSTOS'!A:D,2,FALSE)</f>
        <v>0004-0003</v>
      </c>
      <c r="D416" s="171">
        <v>76001</v>
      </c>
      <c r="E416" s="171">
        <v>2284706</v>
      </c>
      <c r="F416" s="171">
        <v>50807</v>
      </c>
      <c r="G416" s="171" t="s">
        <v>230</v>
      </c>
      <c r="H416" s="171" t="s">
        <v>76</v>
      </c>
      <c r="I416" s="171" t="s">
        <v>5585</v>
      </c>
      <c r="J416" s="10" t="s">
        <v>167</v>
      </c>
      <c r="K416" s="171">
        <v>2284706</v>
      </c>
      <c r="L416" s="171" t="s">
        <v>5586</v>
      </c>
      <c r="M416" s="172">
        <v>45819.333333333336</v>
      </c>
      <c r="N416" s="172">
        <v>45819.52847222222</v>
      </c>
      <c r="O416" s="171" t="s">
        <v>3171</v>
      </c>
      <c r="P416" s="171" t="s">
        <v>3172</v>
      </c>
      <c r="Q416" s="171" t="s">
        <v>177</v>
      </c>
      <c r="R416" s="72" t="s">
        <v>5587</v>
      </c>
      <c r="S416" s="178" t="s">
        <v>3174</v>
      </c>
      <c r="T416" s="187" t="s">
        <v>3190</v>
      </c>
      <c r="U416" s="187" t="s">
        <v>3213</v>
      </c>
      <c r="V416" s="187" t="s">
        <v>3214</v>
      </c>
      <c r="W416" s="187" t="s">
        <v>3215</v>
      </c>
      <c r="X416" s="187" t="s">
        <v>3315</v>
      </c>
      <c r="Y416" s="187" t="s">
        <v>3536</v>
      </c>
      <c r="Z416" s="187">
        <v>0</v>
      </c>
      <c r="AA416" s="187">
        <v>0</v>
      </c>
      <c r="AB416" s="200">
        <v>0</v>
      </c>
      <c r="AC416" s="72" t="s">
        <v>5588</v>
      </c>
      <c r="AD416" s="72" t="s">
        <v>5589</v>
      </c>
      <c r="AE416" s="72" t="s">
        <v>5590</v>
      </c>
      <c r="AF416" s="171" t="s">
        <v>25</v>
      </c>
      <c r="AG416" s="171" t="s">
        <v>189</v>
      </c>
      <c r="AH416" s="171">
        <v>1</v>
      </c>
      <c r="AI416" s="171">
        <v>0</v>
      </c>
      <c r="AJ416" s="72" t="s">
        <v>1025</v>
      </c>
      <c r="AK416" s="97">
        <f>IF(Q416="SOPORTE_TELEFÓNICO",'BASE LIQUIDACION REDEBAN 2025'!$B$19,IF(Q416="ENVÍO",'BASE LIQUIDACION REDEBAN 2025'!$C$2,IF(AF416="TIPO I",'BASE LIQUIDACION REDEBAN 2025'!$C$2,IF(AF416="TIPO II",'BASE LIQUIDACION REDEBAN 2025'!$C$3,IF(AF416="TIPO III",'BASE LIQUIDACION REDEBAN 2025'!$C$4,IF(AF416="TIPO IV",'BASE LIQUIDACION REDEBAN 2025'!$C$5,IF(AG416="AEREO",'BASE LIQUIDACION REDEBAN 2025'!$B$6,'BASE LIQUIDACION REDEBAN 2025'!$C$5)))))))</f>
        <v>65960.072302</v>
      </c>
      <c r="AL416" s="97">
        <f>IF(OR(Q416="SOPORTE_TELEFÓNICO",Q416="ENVÍO"),0,IF(AF416="TIPO I",'BASE LIQUIDACION REDEBAN 2025'!$B$10,IF(AF416="TIPO II",'BASE LIQUIDACION REDEBAN 2025'!$B$11,IF(AF416="TIPO III",'BASE LIQUIDACION REDEBAN 2025'!$B$12,'BASE LIQUIDACION REDEBAN 2025'!$B$13))))</f>
        <v>75096.394270399993</v>
      </c>
      <c r="AM416" s="97">
        <f t="shared" si="6"/>
        <v>65960.072302</v>
      </c>
    </row>
    <row r="417" spans="1:39" s="85" customFormat="1" ht="13.15">
      <c r="A417" s="171" t="s">
        <v>96</v>
      </c>
      <c r="B417" s="10" t="str">
        <f>VLOOKUP(A417,'CENTRO DE COSTOS'!A:D,4,FALSE)</f>
        <v>JOSE MAURICIO HERNANDEZ ROJAS</v>
      </c>
      <c r="C417" s="10" t="str">
        <f>VLOOKUP(A417,'CENTRO DE COSTOS'!A:D,2,FALSE)</f>
        <v>0004-0001</v>
      </c>
      <c r="D417" s="171">
        <v>47268</v>
      </c>
      <c r="E417" s="171">
        <v>2276349</v>
      </c>
      <c r="F417" s="171">
        <v>64446</v>
      </c>
      <c r="G417" s="171" t="s">
        <v>683</v>
      </c>
      <c r="H417" s="171" t="s">
        <v>5591</v>
      </c>
      <c r="I417" s="171" t="s">
        <v>5592</v>
      </c>
      <c r="J417" s="10" t="s">
        <v>167</v>
      </c>
      <c r="K417" s="171">
        <v>2276349</v>
      </c>
      <c r="L417" s="171" t="s">
        <v>5593</v>
      </c>
      <c r="M417" s="172">
        <v>45817.676388888889</v>
      </c>
      <c r="N417" s="172">
        <v>45819.533333333333</v>
      </c>
      <c r="O417" s="171" t="s">
        <v>3171</v>
      </c>
      <c r="P417" s="171" t="s">
        <v>3172</v>
      </c>
      <c r="Q417" s="171" t="s">
        <v>177</v>
      </c>
      <c r="R417" s="72" t="s">
        <v>5594</v>
      </c>
      <c r="S417" s="178" t="s">
        <v>3174</v>
      </c>
      <c r="T417" s="187" t="s">
        <v>3175</v>
      </c>
      <c r="U417" s="187" t="s">
        <v>3176</v>
      </c>
      <c r="V417" s="187" t="s">
        <v>3240</v>
      </c>
      <c r="W417" s="187" t="s">
        <v>3215</v>
      </c>
      <c r="X417" s="187" t="s">
        <v>3892</v>
      </c>
      <c r="Y417" s="187">
        <v>0</v>
      </c>
      <c r="Z417" s="187">
        <v>0</v>
      </c>
      <c r="AA417" s="187">
        <v>0</v>
      </c>
      <c r="AB417" s="200">
        <v>0</v>
      </c>
      <c r="AC417" s="72" t="s">
        <v>5595</v>
      </c>
      <c r="AD417" s="72" t="s">
        <v>5596</v>
      </c>
      <c r="AE417" s="72" t="s">
        <v>5597</v>
      </c>
      <c r="AF417" s="171" t="s">
        <v>30</v>
      </c>
      <c r="AG417" s="171" t="s">
        <v>189</v>
      </c>
      <c r="AH417" s="171">
        <v>1</v>
      </c>
      <c r="AI417" s="171">
        <v>0</v>
      </c>
      <c r="AJ417" s="72" t="s">
        <v>1174</v>
      </c>
      <c r="AK417" s="97">
        <f>IF(Q417="SOPORTE_TELEFÓNICO",'BASE LIQUIDACION REDEBAN 2025'!$B$19,IF(Q417="ENVÍO",'BASE LIQUIDACION REDEBAN 2025'!$C$2,IF(AF417="TIPO I",'BASE LIQUIDACION REDEBAN 2025'!$C$2,IF(AF417="TIPO II",'BASE LIQUIDACION REDEBAN 2025'!$C$3,IF(AF417="TIPO III",'BASE LIQUIDACION REDEBAN 2025'!$C$4,IF(AF417="TIPO IV",'BASE LIQUIDACION REDEBAN 2025'!$C$5,IF(AG417="AEREO",'BASE LIQUIDACION REDEBAN 2025'!$B$6,'BASE LIQUIDACION REDEBAN 2025'!$C$5)))))))</f>
        <v>275728.78077800001</v>
      </c>
      <c r="AL417" s="97">
        <f>IF(OR(Q417="SOPORTE_TELEFÓNICO",Q417="ENVÍO"),0,IF(AF417="TIPO I",'BASE LIQUIDACION REDEBAN 2025'!$B$10,IF(AF417="TIPO II",'BASE LIQUIDACION REDEBAN 2025'!$B$11,IF(AF417="TIPO III",'BASE LIQUIDACION REDEBAN 2025'!$B$12,'BASE LIQUIDACION REDEBAN 2025'!$B$13))))</f>
        <v>196536.5258152</v>
      </c>
      <c r="AM417" s="97">
        <f t="shared" si="6"/>
        <v>275728.78077800001</v>
      </c>
    </row>
    <row r="418" spans="1:39" s="85" customFormat="1" ht="13.15">
      <c r="A418" s="171" t="s">
        <v>81</v>
      </c>
      <c r="B418" s="10" t="str">
        <f>VLOOKUP(A418,'CENTRO DE COSTOS'!A:D,4,FALSE)</f>
        <v>MIGUEL JULIÁN HERNÁNDEZ GUARÍN</v>
      </c>
      <c r="C418" s="10" t="str">
        <f>VLOOKUP(A418,'CENTRO DE COSTOS'!A:D,2,FALSE)</f>
        <v>0004-0008</v>
      </c>
      <c r="D418" s="171">
        <v>54001</v>
      </c>
      <c r="E418" s="171">
        <v>2278848</v>
      </c>
      <c r="F418" s="171">
        <v>19853</v>
      </c>
      <c r="G418" s="171" t="s">
        <v>408</v>
      </c>
      <c r="H418" s="171" t="s">
        <v>81</v>
      </c>
      <c r="I418" s="171" t="s">
        <v>5598</v>
      </c>
      <c r="J418" s="10" t="s">
        <v>167</v>
      </c>
      <c r="K418" s="171">
        <v>2278848</v>
      </c>
      <c r="L418" s="171" t="s">
        <v>5599</v>
      </c>
      <c r="M418" s="172">
        <v>45818.374305555553</v>
      </c>
      <c r="N418" s="172">
        <v>45819.535416666666</v>
      </c>
      <c r="O418" s="171" t="s">
        <v>3171</v>
      </c>
      <c r="P418" s="171" t="s">
        <v>3172</v>
      </c>
      <c r="Q418" s="171" t="s">
        <v>177</v>
      </c>
      <c r="R418" s="72" t="s">
        <v>5600</v>
      </c>
      <c r="S418" s="178" t="s">
        <v>3174</v>
      </c>
      <c r="T418" s="187" t="s">
        <v>3190</v>
      </c>
      <c r="U418" s="187" t="s">
        <v>3839</v>
      </c>
      <c r="V418" s="187" t="s">
        <v>3840</v>
      </c>
      <c r="W418" s="187" t="s">
        <v>3215</v>
      </c>
      <c r="X418" s="187" t="s">
        <v>3503</v>
      </c>
      <c r="Y418" s="187">
        <v>0</v>
      </c>
      <c r="Z418" s="187">
        <v>0</v>
      </c>
      <c r="AA418" s="187">
        <v>0</v>
      </c>
      <c r="AB418" s="200">
        <v>0</v>
      </c>
      <c r="AC418" s="72" t="s">
        <v>5601</v>
      </c>
      <c r="AD418" s="72" t="s">
        <v>5602</v>
      </c>
      <c r="AE418" s="72" t="s">
        <v>5603</v>
      </c>
      <c r="AF418" s="171" t="s">
        <v>25</v>
      </c>
      <c r="AG418" s="171" t="s">
        <v>189</v>
      </c>
      <c r="AH418" s="171">
        <v>2</v>
      </c>
      <c r="AI418" s="171">
        <v>0</v>
      </c>
      <c r="AJ418" s="72" t="s">
        <v>412</v>
      </c>
      <c r="AK418" s="97">
        <f>IF(Q418="SOPORTE_TELEFÓNICO",'BASE LIQUIDACION REDEBAN 2025'!$B$19,IF(Q418="ENVÍO",'BASE LIQUIDACION REDEBAN 2025'!$C$2,IF(AF418="TIPO I",'BASE LIQUIDACION REDEBAN 2025'!$C$2,IF(AF418="TIPO II",'BASE LIQUIDACION REDEBAN 2025'!$C$3,IF(AF418="TIPO III",'BASE LIQUIDACION REDEBAN 2025'!$C$4,IF(AF418="TIPO IV",'BASE LIQUIDACION REDEBAN 2025'!$C$5,IF(AG418="AEREO",'BASE LIQUIDACION REDEBAN 2025'!$B$6,'BASE LIQUIDACION REDEBAN 2025'!$C$5)))))))</f>
        <v>65960.072302</v>
      </c>
      <c r="AL418" s="97">
        <f>IF(OR(Q418="SOPORTE_TELEFÓNICO",Q418="ENVÍO"),0,IF(AF418="TIPO I",'BASE LIQUIDACION REDEBAN 2025'!$B$10,IF(AF418="TIPO II",'BASE LIQUIDACION REDEBAN 2025'!$B$11,IF(AF418="TIPO III",'BASE LIQUIDACION REDEBAN 2025'!$B$12,'BASE LIQUIDACION REDEBAN 2025'!$B$13))))</f>
        <v>75096.394270399993</v>
      </c>
      <c r="AM418" s="97">
        <f t="shared" si="6"/>
        <v>131920.144604</v>
      </c>
    </row>
    <row r="419" spans="1:39" s="85" customFormat="1" ht="13.15">
      <c r="A419" s="171" t="s">
        <v>68</v>
      </c>
      <c r="B419" s="10" t="str">
        <f>VLOOKUP(A419,'CENTRO DE COSTOS'!A:D,4,FALSE)</f>
        <v>WILLIAM ASDRUBAL ROZO ROZO</v>
      </c>
      <c r="C419" s="10" t="str">
        <f>VLOOKUP(A419,'CENTRO DE COSTOS'!A:D,2,FALSE)</f>
        <v>0004-0004</v>
      </c>
      <c r="D419" s="171">
        <v>25290</v>
      </c>
      <c r="E419" s="171">
        <v>2279378</v>
      </c>
      <c r="F419" s="171">
        <v>20484</v>
      </c>
      <c r="G419" s="171" t="s">
        <v>298</v>
      </c>
      <c r="H419" s="171" t="s">
        <v>394</v>
      </c>
      <c r="I419" s="171" t="s">
        <v>5604</v>
      </c>
      <c r="J419" s="10" t="s">
        <v>167</v>
      </c>
      <c r="K419" s="171">
        <v>2279378</v>
      </c>
      <c r="L419" s="171" t="s">
        <v>5605</v>
      </c>
      <c r="M419" s="172">
        <v>45818.397916666669</v>
      </c>
      <c r="N419" s="172">
        <v>45819.538194444445</v>
      </c>
      <c r="O419" s="171" t="s">
        <v>3171</v>
      </c>
      <c r="P419" s="171" t="s">
        <v>3172</v>
      </c>
      <c r="Q419" s="171" t="s">
        <v>177</v>
      </c>
      <c r="R419" s="72" t="s">
        <v>5606</v>
      </c>
      <c r="S419" s="178" t="s">
        <v>3174</v>
      </c>
      <c r="T419" s="187" t="s">
        <v>3175</v>
      </c>
      <c r="U419" s="187" t="s">
        <v>3438</v>
      </c>
      <c r="V419" s="187" t="s">
        <v>3439</v>
      </c>
      <c r="W419" s="187" t="s">
        <v>3185</v>
      </c>
      <c r="X419" s="187">
        <v>0</v>
      </c>
      <c r="Y419" s="187">
        <v>0</v>
      </c>
      <c r="Z419" s="187">
        <v>0</v>
      </c>
      <c r="AA419" s="187">
        <v>0</v>
      </c>
      <c r="AB419" s="200">
        <v>0</v>
      </c>
      <c r="AC419" s="72" t="s">
        <v>5607</v>
      </c>
      <c r="AD419" s="72">
        <v>0</v>
      </c>
      <c r="AE419" s="72">
        <v>0</v>
      </c>
      <c r="AF419" s="171" t="s">
        <v>28</v>
      </c>
      <c r="AG419" s="171" t="s">
        <v>189</v>
      </c>
      <c r="AH419" s="171">
        <v>1</v>
      </c>
      <c r="AI419" s="171">
        <v>0</v>
      </c>
      <c r="AJ419" s="72" t="s">
        <v>332</v>
      </c>
      <c r="AK419" s="97">
        <f>IF(Q419="SOPORTE_TELEFÓNICO",'BASE LIQUIDACION REDEBAN 2025'!$B$19,IF(Q419="ENVÍO",'BASE LIQUIDACION REDEBAN 2025'!$C$2,IF(AF419="TIPO I",'BASE LIQUIDACION REDEBAN 2025'!$C$2,IF(AF419="TIPO II",'BASE LIQUIDACION REDEBAN 2025'!$C$3,IF(AF419="TIPO III",'BASE LIQUIDACION REDEBAN 2025'!$C$4,IF(AF419="TIPO IV",'BASE LIQUIDACION REDEBAN 2025'!$C$5,IF(AG419="AEREO",'BASE LIQUIDACION REDEBAN 2025'!$B$6,'BASE LIQUIDACION REDEBAN 2025'!$C$5)))))))</f>
        <v>144967.87232000002</v>
      </c>
      <c r="AL419" s="97">
        <f>IF(OR(Q419="SOPORTE_TELEFÓNICO",Q419="ENVÍO"),0,IF(AF419="TIPO I",'BASE LIQUIDACION REDEBAN 2025'!$B$10,IF(AF419="TIPO II",'BASE LIQUIDACION REDEBAN 2025'!$B$11,IF(AF419="TIPO III",'BASE LIQUIDACION REDEBAN 2025'!$B$12,'BASE LIQUIDACION REDEBAN 2025'!$B$13))))</f>
        <v>140395.6348884</v>
      </c>
      <c r="AM419" s="97">
        <f t="shared" si="6"/>
        <v>144967.87232000002</v>
      </c>
    </row>
    <row r="420" spans="1:39" s="85" customFormat="1" ht="13.15">
      <c r="A420" s="171" t="s">
        <v>101</v>
      </c>
      <c r="B420" s="10" t="str">
        <f>VLOOKUP(A420,'CENTRO DE COSTOS'!A:D,4,FALSE)</f>
        <v>KEVIN ALEXIS CORZO BUSTOS</v>
      </c>
      <c r="C420" s="10" t="str">
        <f>VLOOKUP(A420,'CENTRO DE COSTOS'!A:D,2,FALSE)</f>
        <v>0004-0007</v>
      </c>
      <c r="D420" s="171">
        <v>85001</v>
      </c>
      <c r="E420" s="171">
        <v>2284494</v>
      </c>
      <c r="F420" s="171">
        <v>61691</v>
      </c>
      <c r="G420" s="171" t="s">
        <v>1934</v>
      </c>
      <c r="H420" s="171" t="s">
        <v>101</v>
      </c>
      <c r="I420" s="171" t="s">
        <v>5321</v>
      </c>
      <c r="J420" s="10" t="s">
        <v>167</v>
      </c>
      <c r="K420" s="171">
        <v>2284494</v>
      </c>
      <c r="L420" s="171" t="s">
        <v>5608</v>
      </c>
      <c r="M420" s="172">
        <v>45819.333333333336</v>
      </c>
      <c r="N420" s="172">
        <v>45819.541666666664</v>
      </c>
      <c r="O420" s="171" t="s">
        <v>3171</v>
      </c>
      <c r="P420" s="171" t="s">
        <v>3172</v>
      </c>
      <c r="Q420" s="171" t="s">
        <v>177</v>
      </c>
      <c r="R420" s="72" t="s">
        <v>5609</v>
      </c>
      <c r="S420" s="178" t="s">
        <v>3174</v>
      </c>
      <c r="T420" s="187" t="s">
        <v>3190</v>
      </c>
      <c r="U420" s="187" t="s">
        <v>3839</v>
      </c>
      <c r="V420" s="187" t="s">
        <v>3840</v>
      </c>
      <c r="W420" s="187" t="s">
        <v>3215</v>
      </c>
      <c r="X420" s="187" t="s">
        <v>3358</v>
      </c>
      <c r="Y420" s="187" t="s">
        <v>3425</v>
      </c>
      <c r="Z420" s="187">
        <v>0</v>
      </c>
      <c r="AA420" s="187">
        <v>0</v>
      </c>
      <c r="AB420" s="200">
        <v>0</v>
      </c>
      <c r="AC420" s="72" t="s">
        <v>5610</v>
      </c>
      <c r="AD420" s="72" t="s">
        <v>5611</v>
      </c>
      <c r="AE420" s="72" t="s">
        <v>5612</v>
      </c>
      <c r="AF420" s="171" t="s">
        <v>25</v>
      </c>
      <c r="AG420" s="171" t="s">
        <v>189</v>
      </c>
      <c r="AH420" s="171">
        <v>1</v>
      </c>
      <c r="AI420" s="171">
        <v>0</v>
      </c>
      <c r="AJ420" s="72" t="s">
        <v>2183</v>
      </c>
      <c r="AK420" s="97">
        <f>IF(Q420="SOPORTE_TELEFÓNICO",'BASE LIQUIDACION REDEBAN 2025'!$B$19,IF(Q420="ENVÍO",'BASE LIQUIDACION REDEBAN 2025'!$C$2,IF(AF420="TIPO I",'BASE LIQUIDACION REDEBAN 2025'!$C$2,IF(AF420="TIPO II",'BASE LIQUIDACION REDEBAN 2025'!$C$3,IF(AF420="TIPO III",'BASE LIQUIDACION REDEBAN 2025'!$C$4,IF(AF420="TIPO IV",'BASE LIQUIDACION REDEBAN 2025'!$C$5,IF(AG420="AEREO",'BASE LIQUIDACION REDEBAN 2025'!$B$6,'BASE LIQUIDACION REDEBAN 2025'!$C$5)))))))</f>
        <v>65960.072302</v>
      </c>
      <c r="AL420" s="97">
        <f>IF(OR(Q420="SOPORTE_TELEFÓNICO",Q420="ENVÍO"),0,IF(AF420="TIPO I",'BASE LIQUIDACION REDEBAN 2025'!$B$10,IF(AF420="TIPO II",'BASE LIQUIDACION REDEBAN 2025'!$B$11,IF(AF420="TIPO III",'BASE LIQUIDACION REDEBAN 2025'!$B$12,'BASE LIQUIDACION REDEBAN 2025'!$B$13))))</f>
        <v>75096.394270399993</v>
      </c>
      <c r="AM420" s="97">
        <f t="shared" si="6"/>
        <v>65960.072302</v>
      </c>
    </row>
    <row r="421" spans="1:39" s="85" customFormat="1" ht="13.15">
      <c r="A421" s="171" t="s">
        <v>68</v>
      </c>
      <c r="B421" s="10" t="str">
        <f>VLOOKUP(A421,'CENTRO DE COSTOS'!A:D,4,FALSE)</f>
        <v>WILLIAM ASDRUBAL ROZO ROZO</v>
      </c>
      <c r="C421" s="10" t="str">
        <f>VLOOKUP(A421,'CENTRO DE COSTOS'!A:D,2,FALSE)</f>
        <v>0004-0004</v>
      </c>
      <c r="D421" s="171">
        <v>25843</v>
      </c>
      <c r="E421" s="171">
        <v>2281180</v>
      </c>
      <c r="F421" s="171">
        <v>48275</v>
      </c>
      <c r="G421" s="171" t="s">
        <v>298</v>
      </c>
      <c r="H421" s="171" t="s">
        <v>2653</v>
      </c>
      <c r="I421" s="171" t="s">
        <v>5613</v>
      </c>
      <c r="J421" s="10" t="s">
        <v>167</v>
      </c>
      <c r="K421" s="171">
        <v>2281180</v>
      </c>
      <c r="L421" s="171" t="s">
        <v>5614</v>
      </c>
      <c r="M421" s="172">
        <v>45818.499305555553</v>
      </c>
      <c r="N421" s="172">
        <v>45819.564583333333</v>
      </c>
      <c r="O421" s="171" t="s">
        <v>3171</v>
      </c>
      <c r="P421" s="171" t="s">
        <v>3172</v>
      </c>
      <c r="Q421" s="171" t="s">
        <v>177</v>
      </c>
      <c r="R421" s="72" t="s">
        <v>5615</v>
      </c>
      <c r="S421" s="178" t="s">
        <v>3174</v>
      </c>
      <c r="T421" s="187" t="s">
        <v>3190</v>
      </c>
      <c r="U421" s="187" t="s">
        <v>3284</v>
      </c>
      <c r="V421" s="187" t="s">
        <v>3284</v>
      </c>
      <c r="W421" s="187" t="s">
        <v>3215</v>
      </c>
      <c r="X421" s="187" t="s">
        <v>3615</v>
      </c>
      <c r="Y421" s="187">
        <v>0</v>
      </c>
      <c r="Z421" s="187">
        <v>0</v>
      </c>
      <c r="AA421" s="187">
        <v>0</v>
      </c>
      <c r="AB421" s="200">
        <v>0</v>
      </c>
      <c r="AC421" s="72" t="s">
        <v>5616</v>
      </c>
      <c r="AD421" s="72" t="s">
        <v>5617</v>
      </c>
      <c r="AE421" s="72" t="s">
        <v>5618</v>
      </c>
      <c r="AF421" s="171" t="s">
        <v>28</v>
      </c>
      <c r="AG421" s="171" t="s">
        <v>189</v>
      </c>
      <c r="AH421" s="171">
        <v>1</v>
      </c>
      <c r="AI421" s="171">
        <v>0</v>
      </c>
      <c r="AJ421" s="72" t="s">
        <v>595</v>
      </c>
      <c r="AK421" s="97">
        <f>IF(Q421="SOPORTE_TELEFÓNICO",'BASE LIQUIDACION REDEBAN 2025'!$B$19,IF(Q421="ENVÍO",'BASE LIQUIDACION REDEBAN 2025'!$C$2,IF(AF421="TIPO I",'BASE LIQUIDACION REDEBAN 2025'!$C$2,IF(AF421="TIPO II",'BASE LIQUIDACION REDEBAN 2025'!$C$3,IF(AF421="TIPO III",'BASE LIQUIDACION REDEBAN 2025'!$C$4,IF(AF421="TIPO IV",'BASE LIQUIDACION REDEBAN 2025'!$C$5,IF(AG421="AEREO",'BASE LIQUIDACION REDEBAN 2025'!$B$6,'BASE LIQUIDACION REDEBAN 2025'!$C$5)))))))</f>
        <v>144967.87232000002</v>
      </c>
      <c r="AL421" s="97">
        <f>IF(OR(Q421="SOPORTE_TELEFÓNICO",Q421="ENVÍO"),0,IF(AF421="TIPO I",'BASE LIQUIDACION REDEBAN 2025'!$B$10,IF(AF421="TIPO II",'BASE LIQUIDACION REDEBAN 2025'!$B$11,IF(AF421="TIPO III",'BASE LIQUIDACION REDEBAN 2025'!$B$12,'BASE LIQUIDACION REDEBAN 2025'!$B$13))))</f>
        <v>140395.6348884</v>
      </c>
      <c r="AM421" s="97">
        <f t="shared" si="6"/>
        <v>144967.87232000002</v>
      </c>
    </row>
    <row r="422" spans="1:39" s="85" customFormat="1" ht="13.15">
      <c r="A422" s="171" t="s">
        <v>68</v>
      </c>
      <c r="B422" s="10" t="str">
        <f>VLOOKUP(A422,'CENTRO DE COSTOS'!A:D,4,FALSE)</f>
        <v>WILLIAM ASDRUBAL ROZO ROZO</v>
      </c>
      <c r="C422" s="10" t="str">
        <f>VLOOKUP(A422,'CENTRO DE COSTOS'!A:D,2,FALSE)</f>
        <v>0004-0004</v>
      </c>
      <c r="D422" s="171">
        <v>11001</v>
      </c>
      <c r="E422" s="171">
        <v>2287009</v>
      </c>
      <c r="F422" s="171">
        <v>67860</v>
      </c>
      <c r="G422" s="171" t="s">
        <v>298</v>
      </c>
      <c r="H422" s="171" t="s">
        <v>68</v>
      </c>
      <c r="I422" s="171" t="s">
        <v>5619</v>
      </c>
      <c r="J422" s="10" t="s">
        <v>167</v>
      </c>
      <c r="K422" s="171">
        <v>2287009</v>
      </c>
      <c r="L422" s="171" t="s">
        <v>5620</v>
      </c>
      <c r="M422" s="172">
        <v>45819.404166666667</v>
      </c>
      <c r="N422" s="172">
        <v>45819.575428240743</v>
      </c>
      <c r="O422" s="171" t="s">
        <v>3171</v>
      </c>
      <c r="P422" s="171" t="s">
        <v>3172</v>
      </c>
      <c r="Q422" s="171" t="s">
        <v>177</v>
      </c>
      <c r="R422" s="72" t="s">
        <v>5621</v>
      </c>
      <c r="S422" s="178" t="s">
        <v>3174</v>
      </c>
      <c r="T422" s="187" t="s">
        <v>3190</v>
      </c>
      <c r="U422" s="187" t="s">
        <v>3202</v>
      </c>
      <c r="V422" s="187" t="s">
        <v>5622</v>
      </c>
      <c r="W422" s="187" t="s">
        <v>3185</v>
      </c>
      <c r="X422" s="187">
        <v>0</v>
      </c>
      <c r="Y422" s="187">
        <v>0</v>
      </c>
      <c r="Z422" s="187">
        <v>0</v>
      </c>
      <c r="AA422" s="187">
        <v>0</v>
      </c>
      <c r="AB422" s="200">
        <v>0</v>
      </c>
      <c r="AC422" s="72" t="s">
        <v>5623</v>
      </c>
      <c r="AD422" s="72">
        <v>0</v>
      </c>
      <c r="AE422" s="72">
        <v>0</v>
      </c>
      <c r="AF422" s="171" t="s">
        <v>25</v>
      </c>
      <c r="AG422" s="171" t="s">
        <v>189</v>
      </c>
      <c r="AH422" s="171">
        <v>1</v>
      </c>
      <c r="AI422" s="171">
        <v>0</v>
      </c>
      <c r="AJ422" s="72" t="s">
        <v>3413</v>
      </c>
      <c r="AK422" s="97">
        <f>IF(Q422="SOPORTE_TELEFÓNICO",'BASE LIQUIDACION REDEBAN 2025'!$B$19,IF(Q422="ENVÍO",'BASE LIQUIDACION REDEBAN 2025'!$C$2,IF(AF422="TIPO I",'BASE LIQUIDACION REDEBAN 2025'!$C$2,IF(AF422="TIPO II",'BASE LIQUIDACION REDEBAN 2025'!$C$3,IF(AF422="TIPO III",'BASE LIQUIDACION REDEBAN 2025'!$C$4,IF(AF422="TIPO IV",'BASE LIQUIDACION REDEBAN 2025'!$C$5,IF(AG422="AEREO",'BASE LIQUIDACION REDEBAN 2025'!$B$6,'BASE LIQUIDACION REDEBAN 2025'!$C$5)))))))</f>
        <v>65960.072302</v>
      </c>
      <c r="AL422" s="97">
        <f>IF(OR(Q422="SOPORTE_TELEFÓNICO",Q422="ENVÍO"),0,IF(AF422="TIPO I",'BASE LIQUIDACION REDEBAN 2025'!$B$10,IF(AF422="TIPO II",'BASE LIQUIDACION REDEBAN 2025'!$B$11,IF(AF422="TIPO III",'BASE LIQUIDACION REDEBAN 2025'!$B$12,'BASE LIQUIDACION REDEBAN 2025'!$B$13))))</f>
        <v>75096.394270399993</v>
      </c>
      <c r="AM422" s="97">
        <f t="shared" si="6"/>
        <v>65960.072302</v>
      </c>
    </row>
    <row r="423" spans="1:39" s="85" customFormat="1" ht="13.15">
      <c r="A423" s="171" t="s">
        <v>90</v>
      </c>
      <c r="B423" s="10" t="str">
        <f>VLOOKUP(A423,'CENTRO DE COSTOS'!A:D,4,FALSE)</f>
        <v>JUAN SEBASTIÁN RÍOS CASTRILLÓN</v>
      </c>
      <c r="C423" s="10" t="str">
        <f>VLOOKUP(A423,'CENTRO DE COSTOS'!A:D,2,FALSE)</f>
        <v>0004-0005</v>
      </c>
      <c r="D423" s="171">
        <v>5197</v>
      </c>
      <c r="E423" s="171">
        <v>2279365</v>
      </c>
      <c r="F423" s="171">
        <v>10192</v>
      </c>
      <c r="G423" s="171" t="s">
        <v>290</v>
      </c>
      <c r="H423" s="171" t="s">
        <v>2399</v>
      </c>
      <c r="I423" s="171" t="s">
        <v>4708</v>
      </c>
      <c r="J423" s="10" t="s">
        <v>167</v>
      </c>
      <c r="K423" s="171">
        <v>2279365</v>
      </c>
      <c r="L423" s="171" t="s">
        <v>5624</v>
      </c>
      <c r="M423" s="172">
        <v>45818.396527777775</v>
      </c>
      <c r="N423" s="172">
        <v>45819.582002314812</v>
      </c>
      <c r="O423" s="171" t="s">
        <v>3171</v>
      </c>
      <c r="P423" s="171" t="s">
        <v>3172</v>
      </c>
      <c r="Q423" s="171" t="s">
        <v>177</v>
      </c>
      <c r="R423" s="72" t="s">
        <v>5625</v>
      </c>
      <c r="S423" s="178" t="s">
        <v>3174</v>
      </c>
      <c r="T423" s="187" t="s">
        <v>3190</v>
      </c>
      <c r="U423" s="187" t="s">
        <v>3197</v>
      </c>
      <c r="V423" s="187" t="s">
        <v>3753</v>
      </c>
      <c r="W423" s="187" t="s">
        <v>3185</v>
      </c>
      <c r="X423" s="187">
        <v>0</v>
      </c>
      <c r="Y423" s="187">
        <v>0</v>
      </c>
      <c r="Z423" s="187">
        <v>0</v>
      </c>
      <c r="AA423" s="187">
        <v>0</v>
      </c>
      <c r="AB423" s="200">
        <v>0</v>
      </c>
      <c r="AC423" s="72" t="s">
        <v>4711</v>
      </c>
      <c r="AD423" s="72">
        <v>0</v>
      </c>
      <c r="AE423" s="72">
        <v>0</v>
      </c>
      <c r="AF423" s="171" t="s">
        <v>28</v>
      </c>
      <c r="AG423" s="171" t="s">
        <v>189</v>
      </c>
      <c r="AH423" s="171">
        <v>1</v>
      </c>
      <c r="AI423" s="171">
        <v>0</v>
      </c>
      <c r="AJ423" s="72" t="s">
        <v>340</v>
      </c>
      <c r="AK423" s="97">
        <f>IF(Q423="SOPORTE_TELEFÓNICO",'BASE LIQUIDACION REDEBAN 2025'!$B$19,IF(Q423="ENVÍO",'BASE LIQUIDACION REDEBAN 2025'!$C$2,IF(AF423="TIPO I",'BASE LIQUIDACION REDEBAN 2025'!$C$2,IF(AF423="TIPO II",'BASE LIQUIDACION REDEBAN 2025'!$C$3,IF(AF423="TIPO III",'BASE LIQUIDACION REDEBAN 2025'!$C$4,IF(AF423="TIPO IV",'BASE LIQUIDACION REDEBAN 2025'!$C$5,IF(AG423="AEREO",'BASE LIQUIDACION REDEBAN 2025'!$B$6,'BASE LIQUIDACION REDEBAN 2025'!$C$5)))))))</f>
        <v>144967.87232000002</v>
      </c>
      <c r="AL423" s="97">
        <f>IF(OR(Q423="SOPORTE_TELEFÓNICO",Q423="ENVÍO"),0,IF(AF423="TIPO I",'BASE LIQUIDACION REDEBAN 2025'!$B$10,IF(AF423="TIPO II",'BASE LIQUIDACION REDEBAN 2025'!$B$11,IF(AF423="TIPO III",'BASE LIQUIDACION REDEBAN 2025'!$B$12,'BASE LIQUIDACION REDEBAN 2025'!$B$13))))</f>
        <v>140395.6348884</v>
      </c>
      <c r="AM423" s="97">
        <f t="shared" si="6"/>
        <v>144967.87232000002</v>
      </c>
    </row>
    <row r="424" spans="1:39" s="85" customFormat="1" ht="13.15">
      <c r="A424" s="171" t="s">
        <v>100</v>
      </c>
      <c r="B424" s="10" t="str">
        <f>VLOOKUP(A424,'CENTRO DE COSTOS'!A:D,4,FALSE)</f>
        <v>KEVIN ALEXIS CORZO BUSTOS</v>
      </c>
      <c r="C424" s="10" t="str">
        <f>VLOOKUP(A424,'CENTRO DE COSTOS'!A:D,2,FALSE)</f>
        <v>0004-0007</v>
      </c>
      <c r="D424" s="171">
        <v>50568</v>
      </c>
      <c r="E424" s="171">
        <v>2280281</v>
      </c>
      <c r="F424" s="171">
        <v>50390</v>
      </c>
      <c r="G424" s="171" t="s">
        <v>192</v>
      </c>
      <c r="H424" s="171" t="s">
        <v>4215</v>
      </c>
      <c r="I424" s="171" t="s">
        <v>5626</v>
      </c>
      <c r="J424" s="10" t="s">
        <v>167</v>
      </c>
      <c r="K424" s="171">
        <v>2280281</v>
      </c>
      <c r="L424" s="171" t="s">
        <v>5627</v>
      </c>
      <c r="M424" s="172">
        <v>45818.446527777778</v>
      </c>
      <c r="N424" s="172">
        <v>45819.595937500002</v>
      </c>
      <c r="O424" s="171" t="s">
        <v>3171</v>
      </c>
      <c r="P424" s="171" t="s">
        <v>3172</v>
      </c>
      <c r="Q424" s="171" t="s">
        <v>177</v>
      </c>
      <c r="R424" s="72" t="s">
        <v>5628</v>
      </c>
      <c r="S424" s="178" t="s">
        <v>3174</v>
      </c>
      <c r="T424" s="187" t="s">
        <v>3190</v>
      </c>
      <c r="U424" s="187" t="s">
        <v>3202</v>
      </c>
      <c r="V424" s="187" t="s">
        <v>3203</v>
      </c>
      <c r="W424" s="187" t="s">
        <v>3185</v>
      </c>
      <c r="X424" s="187">
        <v>0</v>
      </c>
      <c r="Y424" s="187">
        <v>0</v>
      </c>
      <c r="Z424" s="187">
        <v>0</v>
      </c>
      <c r="AA424" s="187">
        <v>0</v>
      </c>
      <c r="AB424" s="200" t="s">
        <v>5629</v>
      </c>
      <c r="AC424" s="72" t="s">
        <v>5630</v>
      </c>
      <c r="AD424" s="72">
        <v>0</v>
      </c>
      <c r="AE424" s="72">
        <v>0</v>
      </c>
      <c r="AF424" s="171" t="s">
        <v>30</v>
      </c>
      <c r="AG424" s="171" t="s">
        <v>189</v>
      </c>
      <c r="AH424" s="171">
        <v>1</v>
      </c>
      <c r="AI424" s="171">
        <v>0</v>
      </c>
      <c r="AJ424" s="72" t="s">
        <v>265</v>
      </c>
      <c r="AK424" s="97">
        <f>IF(Q424="SOPORTE_TELEFÓNICO",'BASE LIQUIDACION REDEBAN 2025'!$B$19,IF(Q424="ENVÍO",'BASE LIQUIDACION REDEBAN 2025'!$C$2,IF(AF424="TIPO I",'BASE LIQUIDACION REDEBAN 2025'!$C$2,IF(AF424="TIPO II",'BASE LIQUIDACION REDEBAN 2025'!$C$3,IF(AF424="TIPO III",'BASE LIQUIDACION REDEBAN 2025'!$C$4,IF(AF424="TIPO IV",'BASE LIQUIDACION REDEBAN 2025'!$C$5,IF(AG424="AEREO",'BASE LIQUIDACION REDEBAN 2025'!$B$6,'BASE LIQUIDACION REDEBAN 2025'!$C$5)))))))</f>
        <v>275728.78077800001</v>
      </c>
      <c r="AL424" s="97">
        <f>IF(OR(Q424="SOPORTE_TELEFÓNICO",Q424="ENVÍO"),0,IF(AF424="TIPO I",'BASE LIQUIDACION REDEBAN 2025'!$B$10,IF(AF424="TIPO II",'BASE LIQUIDACION REDEBAN 2025'!$B$11,IF(AF424="TIPO III",'BASE LIQUIDACION REDEBAN 2025'!$B$12,'BASE LIQUIDACION REDEBAN 2025'!$B$13))))</f>
        <v>196536.5258152</v>
      </c>
      <c r="AM424" s="97">
        <f t="shared" si="6"/>
        <v>275728.78077800001</v>
      </c>
    </row>
    <row r="425" spans="1:39" s="85" customFormat="1" ht="13.15">
      <c r="A425" s="171" t="s">
        <v>68</v>
      </c>
      <c r="B425" s="10" t="str">
        <f>VLOOKUP(A425,'CENTRO DE COSTOS'!A:D,4,FALSE)</f>
        <v>WILLIAM ASDRUBAL ROZO ROZO</v>
      </c>
      <c r="C425" s="10" t="str">
        <f>VLOOKUP(A425,'CENTRO DE COSTOS'!A:D,2,FALSE)</f>
        <v>0004-0004</v>
      </c>
      <c r="D425" s="171">
        <v>25175</v>
      </c>
      <c r="E425" s="171">
        <v>2287953</v>
      </c>
      <c r="F425" s="171">
        <v>57534</v>
      </c>
      <c r="G425" s="171" t="s">
        <v>298</v>
      </c>
      <c r="H425" s="171" t="s">
        <v>5631</v>
      </c>
      <c r="I425" s="171" t="s">
        <v>5632</v>
      </c>
      <c r="J425" s="10" t="s">
        <v>167</v>
      </c>
      <c r="K425" s="171">
        <v>2287953</v>
      </c>
      <c r="L425" s="171" t="s">
        <v>5633</v>
      </c>
      <c r="M425" s="172">
        <v>45819.457638888889</v>
      </c>
      <c r="N425" s="202">
        <v>45819.597500000003</v>
      </c>
      <c r="O425" s="171" t="s">
        <v>3171</v>
      </c>
      <c r="P425" s="171" t="s">
        <v>3172</v>
      </c>
      <c r="Q425" s="171" t="s">
        <v>177</v>
      </c>
      <c r="R425" s="72" t="s">
        <v>5634</v>
      </c>
      <c r="S425" s="178" t="s">
        <v>3174</v>
      </c>
      <c r="T425" s="187" t="s">
        <v>3190</v>
      </c>
      <c r="U425" s="187" t="s">
        <v>3839</v>
      </c>
      <c r="V425" s="187" t="s">
        <v>3840</v>
      </c>
      <c r="W425" s="187" t="s">
        <v>3215</v>
      </c>
      <c r="X425" s="187" t="s">
        <v>3401</v>
      </c>
      <c r="Y425" s="187">
        <v>0</v>
      </c>
      <c r="Z425" s="187">
        <v>0</v>
      </c>
      <c r="AA425" s="187">
        <v>0</v>
      </c>
      <c r="AB425" s="200">
        <v>0</v>
      </c>
      <c r="AC425" s="72" t="s">
        <v>5635</v>
      </c>
      <c r="AD425" s="72" t="s">
        <v>5636</v>
      </c>
      <c r="AE425" s="72" t="s">
        <v>5637</v>
      </c>
      <c r="AF425" s="171" t="s">
        <v>28</v>
      </c>
      <c r="AG425" s="171" t="s">
        <v>189</v>
      </c>
      <c r="AH425" s="171">
        <v>1</v>
      </c>
      <c r="AI425" s="171">
        <v>0</v>
      </c>
      <c r="AJ425" s="72" t="s">
        <v>2095</v>
      </c>
      <c r="AK425" s="97">
        <f>IF(Q425="SOPORTE_TELEFÓNICO",'BASE LIQUIDACION REDEBAN 2025'!$B$19,IF(Q425="ENVÍO",'BASE LIQUIDACION REDEBAN 2025'!$C$2,IF(AF425="TIPO I",'BASE LIQUIDACION REDEBAN 2025'!$C$2,IF(AF425="TIPO II",'BASE LIQUIDACION REDEBAN 2025'!$C$3,IF(AF425="TIPO III",'BASE LIQUIDACION REDEBAN 2025'!$C$4,IF(AF425="TIPO IV",'BASE LIQUIDACION REDEBAN 2025'!$C$5,IF(AG425="AEREO",'BASE LIQUIDACION REDEBAN 2025'!$B$6,'BASE LIQUIDACION REDEBAN 2025'!$C$5)))))))</f>
        <v>144967.87232000002</v>
      </c>
      <c r="AL425" s="97">
        <f>IF(OR(Q425="SOPORTE_TELEFÓNICO",Q425="ENVÍO"),0,IF(AF425="TIPO I",'BASE LIQUIDACION REDEBAN 2025'!$B$10,IF(AF425="TIPO II",'BASE LIQUIDACION REDEBAN 2025'!$B$11,IF(AF425="TIPO III",'BASE LIQUIDACION REDEBAN 2025'!$B$12,'BASE LIQUIDACION REDEBAN 2025'!$B$13))))</f>
        <v>140395.6348884</v>
      </c>
      <c r="AM425" s="97">
        <f t="shared" si="6"/>
        <v>144967.87232000002</v>
      </c>
    </row>
    <row r="426" spans="1:39" s="85" customFormat="1" ht="13.15">
      <c r="A426" s="171" t="s">
        <v>90</v>
      </c>
      <c r="B426" s="10" t="str">
        <f>VLOOKUP(A426,'CENTRO DE COSTOS'!A:D,4,FALSE)</f>
        <v>JUAN SEBASTIÁN RÍOS CASTRILLÓN</v>
      </c>
      <c r="C426" s="10" t="str">
        <f>VLOOKUP(A426,'CENTRO DE COSTOS'!A:D,2,FALSE)</f>
        <v>0004-0005</v>
      </c>
      <c r="D426" s="171">
        <v>5266</v>
      </c>
      <c r="E426" s="171">
        <v>2284331</v>
      </c>
      <c r="F426" s="171">
        <v>27316</v>
      </c>
      <c r="G426" s="171" t="s">
        <v>290</v>
      </c>
      <c r="H426" s="171" t="s">
        <v>4551</v>
      </c>
      <c r="I426" s="171" t="s">
        <v>4780</v>
      </c>
      <c r="J426" s="10" t="s">
        <v>167</v>
      </c>
      <c r="K426" s="171">
        <v>2284331</v>
      </c>
      <c r="L426" s="171" t="s">
        <v>5638</v>
      </c>
      <c r="M426" s="172">
        <v>45818.732638888891</v>
      </c>
      <c r="N426" s="172">
        <v>45819.611724537041</v>
      </c>
      <c r="O426" s="171" t="s">
        <v>3171</v>
      </c>
      <c r="P426" s="171" t="s">
        <v>3172</v>
      </c>
      <c r="Q426" s="171" t="s">
        <v>177</v>
      </c>
      <c r="R426" s="72" t="s">
        <v>5639</v>
      </c>
      <c r="S426" s="178" t="s">
        <v>3174</v>
      </c>
      <c r="T426" s="187" t="s">
        <v>3190</v>
      </c>
      <c r="U426" s="187" t="s">
        <v>3357</v>
      </c>
      <c r="V426" s="187" t="s">
        <v>3192</v>
      </c>
      <c r="W426" s="187" t="s">
        <v>3215</v>
      </c>
      <c r="X426" s="187" t="s">
        <v>3358</v>
      </c>
      <c r="Y426" s="187">
        <v>0</v>
      </c>
      <c r="Z426" s="187">
        <v>0</v>
      </c>
      <c r="AA426" s="187" t="s">
        <v>5149</v>
      </c>
      <c r="AB426" s="200">
        <v>0</v>
      </c>
      <c r="AC426" s="72" t="s">
        <v>5640</v>
      </c>
      <c r="AD426" s="72" t="s">
        <v>5641</v>
      </c>
      <c r="AE426" s="72" t="s">
        <v>5642</v>
      </c>
      <c r="AF426" s="171" t="s">
        <v>25</v>
      </c>
      <c r="AG426" s="171" t="s">
        <v>189</v>
      </c>
      <c r="AH426" s="171">
        <v>1</v>
      </c>
      <c r="AI426" s="171">
        <v>0</v>
      </c>
      <c r="AJ426" s="72" t="s">
        <v>3341</v>
      </c>
      <c r="AK426" s="97">
        <f>IF(Q426="SOPORTE_TELEFÓNICO",'BASE LIQUIDACION REDEBAN 2025'!$B$19,IF(Q426="ENVÍO",'BASE LIQUIDACION REDEBAN 2025'!$C$2,IF(AF426="TIPO I",'BASE LIQUIDACION REDEBAN 2025'!$C$2,IF(AF426="TIPO II",'BASE LIQUIDACION REDEBAN 2025'!$C$3,IF(AF426="TIPO III",'BASE LIQUIDACION REDEBAN 2025'!$C$4,IF(AF426="TIPO IV",'BASE LIQUIDACION REDEBAN 2025'!$C$5,IF(AG426="AEREO",'BASE LIQUIDACION REDEBAN 2025'!$B$6,'BASE LIQUIDACION REDEBAN 2025'!$C$5)))))))</f>
        <v>65960.072302</v>
      </c>
      <c r="AL426" s="97">
        <f>IF(OR(Q426="SOPORTE_TELEFÓNICO",Q426="ENVÍO"),0,IF(AF426="TIPO I",'BASE LIQUIDACION REDEBAN 2025'!$B$10,IF(AF426="TIPO II",'BASE LIQUIDACION REDEBAN 2025'!$B$11,IF(AF426="TIPO III",'BASE LIQUIDACION REDEBAN 2025'!$B$12,'BASE LIQUIDACION REDEBAN 2025'!$B$13))))</f>
        <v>75096.394270399993</v>
      </c>
      <c r="AM426" s="97">
        <f t="shared" si="6"/>
        <v>65960.072302</v>
      </c>
    </row>
    <row r="427" spans="1:39" s="85" customFormat="1" ht="13.15">
      <c r="A427" s="171" t="s">
        <v>90</v>
      </c>
      <c r="B427" s="10" t="str">
        <f>VLOOKUP(A427,'CENTRO DE COSTOS'!A:D,4,FALSE)</f>
        <v>JUAN SEBASTIÁN RÍOS CASTRILLÓN</v>
      </c>
      <c r="C427" s="10" t="str">
        <f>VLOOKUP(A427,'CENTRO DE COSTOS'!A:D,2,FALSE)</f>
        <v>0004-0005</v>
      </c>
      <c r="D427" s="171">
        <v>5001</v>
      </c>
      <c r="E427" s="171">
        <v>2284492</v>
      </c>
      <c r="F427" s="171">
        <v>32283</v>
      </c>
      <c r="G427" s="171" t="s">
        <v>290</v>
      </c>
      <c r="H427" s="171" t="s">
        <v>90</v>
      </c>
      <c r="I427" s="171" t="s">
        <v>5643</v>
      </c>
      <c r="J427" s="10" t="s">
        <v>167</v>
      </c>
      <c r="K427" s="171">
        <v>2284492</v>
      </c>
      <c r="L427" s="171" t="s">
        <v>5644</v>
      </c>
      <c r="M427" s="172">
        <v>45819.333333333336</v>
      </c>
      <c r="N427" s="172">
        <v>45819.614270833335</v>
      </c>
      <c r="O427" s="171" t="s">
        <v>3171</v>
      </c>
      <c r="P427" s="171" t="s">
        <v>3172</v>
      </c>
      <c r="Q427" s="171" t="s">
        <v>177</v>
      </c>
      <c r="R427" s="72" t="s">
        <v>5645</v>
      </c>
      <c r="S427" s="178" t="s">
        <v>3174</v>
      </c>
      <c r="T427" s="187" t="s">
        <v>3190</v>
      </c>
      <c r="U427" s="187" t="s">
        <v>3300</v>
      </c>
      <c r="V427" s="187" t="s">
        <v>3192</v>
      </c>
      <c r="W427" s="187" t="s">
        <v>3185</v>
      </c>
      <c r="X427" s="187">
        <v>0</v>
      </c>
      <c r="Y427" s="187">
        <v>0</v>
      </c>
      <c r="Z427" s="187">
        <v>0</v>
      </c>
      <c r="AA427" s="187">
        <v>0</v>
      </c>
      <c r="AB427" s="200" t="s">
        <v>3636</v>
      </c>
      <c r="AC427" s="72" t="s">
        <v>5646</v>
      </c>
      <c r="AD427" s="72">
        <v>0</v>
      </c>
      <c r="AE427" s="72">
        <v>0</v>
      </c>
      <c r="AF427" s="171" t="s">
        <v>25</v>
      </c>
      <c r="AG427" s="171" t="s">
        <v>189</v>
      </c>
      <c r="AH427" s="171">
        <v>1</v>
      </c>
      <c r="AI427" s="171">
        <v>0</v>
      </c>
      <c r="AJ427" s="72" t="s">
        <v>3303</v>
      </c>
      <c r="AK427" s="97">
        <f>IF(Q427="SOPORTE_TELEFÓNICO",'BASE LIQUIDACION REDEBAN 2025'!$B$19,IF(Q427="ENVÍO",'BASE LIQUIDACION REDEBAN 2025'!$C$2,IF(AF427="TIPO I",'BASE LIQUIDACION REDEBAN 2025'!$C$2,IF(AF427="TIPO II",'BASE LIQUIDACION REDEBAN 2025'!$C$3,IF(AF427="TIPO III",'BASE LIQUIDACION REDEBAN 2025'!$C$4,IF(AF427="TIPO IV",'BASE LIQUIDACION REDEBAN 2025'!$C$5,IF(AG427="AEREO",'BASE LIQUIDACION REDEBAN 2025'!$B$6,'BASE LIQUIDACION REDEBAN 2025'!$C$5)))))))</f>
        <v>65960.072302</v>
      </c>
      <c r="AL427" s="97">
        <f>IF(OR(Q427="SOPORTE_TELEFÓNICO",Q427="ENVÍO"),0,IF(AF427="TIPO I",'BASE LIQUIDACION REDEBAN 2025'!$B$10,IF(AF427="TIPO II",'BASE LIQUIDACION REDEBAN 2025'!$B$11,IF(AF427="TIPO III",'BASE LIQUIDACION REDEBAN 2025'!$B$12,'BASE LIQUIDACION REDEBAN 2025'!$B$13))))</f>
        <v>75096.394270399993</v>
      </c>
      <c r="AM427" s="97">
        <f t="shared" si="6"/>
        <v>65960.072302</v>
      </c>
    </row>
    <row r="428" spans="1:39" s="85" customFormat="1" ht="13.15">
      <c r="A428" s="171" t="s">
        <v>94</v>
      </c>
      <c r="B428" s="10" t="str">
        <f>VLOOKUP(A428,'CENTRO DE COSTOS'!A:D,4,FALSE)</f>
        <v>DIEGO FERNANDO HENAO CARDONA</v>
      </c>
      <c r="C428" s="10" t="str">
        <f>VLOOKUP(A428,'CENTRO DE COSTOS'!A:D,2,FALSE)</f>
        <v>0004-0002</v>
      </c>
      <c r="D428" s="171">
        <v>66170</v>
      </c>
      <c r="E428" s="171">
        <v>2284112</v>
      </c>
      <c r="F428" s="171">
        <v>73957</v>
      </c>
      <c r="G428" s="171" t="s">
        <v>450</v>
      </c>
      <c r="H428" s="171" t="s">
        <v>2856</v>
      </c>
      <c r="I428" s="171" t="s">
        <v>5647</v>
      </c>
      <c r="J428" s="10" t="s">
        <v>167</v>
      </c>
      <c r="K428" s="171">
        <v>2284112</v>
      </c>
      <c r="L428" s="171" t="s">
        <v>5648</v>
      </c>
      <c r="M428" s="172">
        <v>45818.70208333333</v>
      </c>
      <c r="N428" s="172">
        <v>45819.625694444447</v>
      </c>
      <c r="O428" s="171" t="s">
        <v>3171</v>
      </c>
      <c r="P428" s="171" t="s">
        <v>3172</v>
      </c>
      <c r="Q428" s="171" t="s">
        <v>177</v>
      </c>
      <c r="R428" s="72" t="s">
        <v>5649</v>
      </c>
      <c r="S428" s="178" t="s">
        <v>3174</v>
      </c>
      <c r="T428" s="187" t="s">
        <v>3175</v>
      </c>
      <c r="U428" s="187" t="s">
        <v>3197</v>
      </c>
      <c r="V428" s="187" t="s">
        <v>3339</v>
      </c>
      <c r="W428" s="187" t="s">
        <v>3215</v>
      </c>
      <c r="X428" s="187">
        <v>0</v>
      </c>
      <c r="Y428" s="187" t="s">
        <v>3402</v>
      </c>
      <c r="Z428" s="187">
        <v>0</v>
      </c>
      <c r="AA428" s="187">
        <v>0</v>
      </c>
      <c r="AB428" s="200">
        <v>0</v>
      </c>
      <c r="AC428" s="72" t="s">
        <v>5650</v>
      </c>
      <c r="AD428" s="72" t="s">
        <v>5651</v>
      </c>
      <c r="AE428" s="72" t="s">
        <v>5652</v>
      </c>
      <c r="AF428" s="171" t="s">
        <v>25</v>
      </c>
      <c r="AG428" s="171" t="s">
        <v>189</v>
      </c>
      <c r="AH428" s="171">
        <v>1</v>
      </c>
      <c r="AI428" s="171">
        <v>0</v>
      </c>
      <c r="AJ428" s="72" t="s">
        <v>582</v>
      </c>
      <c r="AK428" s="97">
        <f>IF(Q428="SOPORTE_TELEFÓNICO",'BASE LIQUIDACION REDEBAN 2025'!$B$19,IF(Q428="ENVÍO",'BASE LIQUIDACION REDEBAN 2025'!$C$2,IF(AF428="TIPO I",'BASE LIQUIDACION REDEBAN 2025'!$C$2,IF(AF428="TIPO II",'BASE LIQUIDACION REDEBAN 2025'!$C$3,IF(AF428="TIPO III",'BASE LIQUIDACION REDEBAN 2025'!$C$4,IF(AF428="TIPO IV",'BASE LIQUIDACION REDEBAN 2025'!$C$5,IF(AG428="AEREO",'BASE LIQUIDACION REDEBAN 2025'!$B$6,'BASE LIQUIDACION REDEBAN 2025'!$C$5)))))))</f>
        <v>65960.072302</v>
      </c>
      <c r="AL428" s="97">
        <f>IF(OR(Q428="SOPORTE_TELEFÓNICO",Q428="ENVÍO"),0,IF(AF428="TIPO I",'BASE LIQUIDACION REDEBAN 2025'!$B$10,IF(AF428="TIPO II",'BASE LIQUIDACION REDEBAN 2025'!$B$11,IF(AF428="TIPO III",'BASE LIQUIDACION REDEBAN 2025'!$B$12,'BASE LIQUIDACION REDEBAN 2025'!$B$13))))</f>
        <v>75096.394270399993</v>
      </c>
      <c r="AM428" s="97">
        <f t="shared" si="6"/>
        <v>65960.072302</v>
      </c>
    </row>
    <row r="429" spans="1:39" s="85" customFormat="1" ht="13.15">
      <c r="A429" s="171" t="s">
        <v>68</v>
      </c>
      <c r="B429" s="10" t="str">
        <f>VLOOKUP(A429,'CENTRO DE COSTOS'!A:D,4,FALSE)</f>
        <v>WILLIAM ASDRUBAL ROZO ROZO</v>
      </c>
      <c r="C429" s="10" t="str">
        <f>VLOOKUP(A429,'CENTRO DE COSTOS'!A:D,2,FALSE)</f>
        <v>0004-0004</v>
      </c>
      <c r="D429" s="171">
        <v>11001</v>
      </c>
      <c r="E429" s="171">
        <v>2287658</v>
      </c>
      <c r="F429" s="171">
        <v>61477</v>
      </c>
      <c r="G429" s="171" t="s">
        <v>298</v>
      </c>
      <c r="H429" s="171" t="s">
        <v>68</v>
      </c>
      <c r="I429" s="171" t="s">
        <v>5653</v>
      </c>
      <c r="J429" s="10" t="s">
        <v>167</v>
      </c>
      <c r="K429" s="171">
        <v>2287658</v>
      </c>
      <c r="L429" s="171" t="s">
        <v>5654</v>
      </c>
      <c r="M429" s="172">
        <v>45819.443749999999</v>
      </c>
      <c r="N429" s="172">
        <v>45819.634722222225</v>
      </c>
      <c r="O429" s="171" t="s">
        <v>3171</v>
      </c>
      <c r="P429" s="171" t="s">
        <v>3172</v>
      </c>
      <c r="Q429" s="171" t="s">
        <v>177</v>
      </c>
      <c r="R429" s="72" t="s">
        <v>5655</v>
      </c>
      <c r="S429" s="178" t="s">
        <v>3174</v>
      </c>
      <c r="T429" s="187" t="s">
        <v>3190</v>
      </c>
      <c r="U429" s="187" t="s">
        <v>3331</v>
      </c>
      <c r="V429" s="187" t="s">
        <v>3252</v>
      </c>
      <c r="W429" s="187" t="s">
        <v>3215</v>
      </c>
      <c r="X429" s="187" t="s">
        <v>3481</v>
      </c>
      <c r="Y429" s="187" t="s">
        <v>3425</v>
      </c>
      <c r="Z429" s="187" t="s">
        <v>3403</v>
      </c>
      <c r="AA429" s="187" t="s">
        <v>4328</v>
      </c>
      <c r="AB429" s="200">
        <v>0</v>
      </c>
      <c r="AC429" s="72" t="s">
        <v>5656</v>
      </c>
      <c r="AD429" s="72" t="s">
        <v>5657</v>
      </c>
      <c r="AE429" s="72" t="s">
        <v>5658</v>
      </c>
      <c r="AF429" s="171" t="s">
        <v>25</v>
      </c>
      <c r="AG429" s="171" t="s">
        <v>189</v>
      </c>
      <c r="AH429" s="171">
        <v>1</v>
      </c>
      <c r="AI429" s="171">
        <v>0</v>
      </c>
      <c r="AJ429" s="72" t="s">
        <v>3413</v>
      </c>
      <c r="AK429" s="97">
        <f>IF(Q429="SOPORTE_TELEFÓNICO",'BASE LIQUIDACION REDEBAN 2025'!$B$19,IF(Q429="ENVÍO",'BASE LIQUIDACION REDEBAN 2025'!$C$2,IF(AF429="TIPO I",'BASE LIQUIDACION REDEBAN 2025'!$C$2,IF(AF429="TIPO II",'BASE LIQUIDACION REDEBAN 2025'!$C$3,IF(AF429="TIPO III",'BASE LIQUIDACION REDEBAN 2025'!$C$4,IF(AF429="TIPO IV",'BASE LIQUIDACION REDEBAN 2025'!$C$5,IF(AG429="AEREO",'BASE LIQUIDACION REDEBAN 2025'!$B$6,'BASE LIQUIDACION REDEBAN 2025'!$C$5)))))))</f>
        <v>65960.072302</v>
      </c>
      <c r="AL429" s="97">
        <f>IF(OR(Q429="SOPORTE_TELEFÓNICO",Q429="ENVÍO"),0,IF(AF429="TIPO I",'BASE LIQUIDACION REDEBAN 2025'!$B$10,IF(AF429="TIPO II",'BASE LIQUIDACION REDEBAN 2025'!$B$11,IF(AF429="TIPO III",'BASE LIQUIDACION REDEBAN 2025'!$B$12,'BASE LIQUIDACION REDEBAN 2025'!$B$13))))</f>
        <v>75096.394270399993</v>
      </c>
      <c r="AM429" s="97">
        <f t="shared" si="6"/>
        <v>65960.072302</v>
      </c>
    </row>
    <row r="430" spans="1:39" s="85" customFormat="1" ht="13.15">
      <c r="A430" s="171" t="s">
        <v>80</v>
      </c>
      <c r="B430" s="10" t="str">
        <f>VLOOKUP(A430,'CENTRO DE COSTOS'!A:D,4,FALSE)</f>
        <v>JOSE MAURICIO HERNANDEZ ROJAS</v>
      </c>
      <c r="C430" s="10" t="str">
        <f>VLOOKUP(A430,'CENTRO DE COSTOS'!A:D,2,FALSE)</f>
        <v>0004-0001</v>
      </c>
      <c r="D430" s="171">
        <v>13244</v>
      </c>
      <c r="E430" s="171">
        <v>2281369</v>
      </c>
      <c r="F430" s="171">
        <v>17580</v>
      </c>
      <c r="G430" s="171" t="s">
        <v>364</v>
      </c>
      <c r="H430" s="171" t="s">
        <v>5659</v>
      </c>
      <c r="I430" s="171" t="s">
        <v>5660</v>
      </c>
      <c r="J430" s="10" t="s">
        <v>167</v>
      </c>
      <c r="K430" s="171">
        <v>2281369</v>
      </c>
      <c r="L430" s="171" t="s">
        <v>5661</v>
      </c>
      <c r="M430" s="172">
        <v>45818.507638888892</v>
      </c>
      <c r="N430" s="172">
        <v>45819.645138888889</v>
      </c>
      <c r="O430" s="171" t="s">
        <v>3171</v>
      </c>
      <c r="P430" s="171" t="s">
        <v>3172</v>
      </c>
      <c r="Q430" s="171" t="s">
        <v>177</v>
      </c>
      <c r="R430" s="72" t="s">
        <v>5662</v>
      </c>
      <c r="S430" s="178" t="s">
        <v>3174</v>
      </c>
      <c r="T430" s="187" t="s">
        <v>3190</v>
      </c>
      <c r="U430" s="187" t="s">
        <v>3197</v>
      </c>
      <c r="V430" s="187" t="s">
        <v>3424</v>
      </c>
      <c r="W430" s="187" t="s">
        <v>3215</v>
      </c>
      <c r="X430" s="187">
        <v>0</v>
      </c>
      <c r="Y430" s="187" t="s">
        <v>3425</v>
      </c>
      <c r="Z430" s="187">
        <v>0</v>
      </c>
      <c r="AA430" s="187">
        <v>0</v>
      </c>
      <c r="AB430" s="200">
        <v>0</v>
      </c>
      <c r="AC430" s="72" t="s">
        <v>5663</v>
      </c>
      <c r="AD430" s="72" t="s">
        <v>5664</v>
      </c>
      <c r="AE430" s="72" t="s">
        <v>5665</v>
      </c>
      <c r="AF430" s="171" t="s">
        <v>30</v>
      </c>
      <c r="AG430" s="171" t="s">
        <v>189</v>
      </c>
      <c r="AH430" s="171">
        <v>1</v>
      </c>
      <c r="AI430" s="171">
        <v>0</v>
      </c>
      <c r="AJ430" s="72" t="s">
        <v>367</v>
      </c>
      <c r="AK430" s="97">
        <f>IF(Q430="SOPORTE_TELEFÓNICO",'BASE LIQUIDACION REDEBAN 2025'!$B$19,IF(Q430="ENVÍO",'BASE LIQUIDACION REDEBAN 2025'!$C$2,IF(AF430="TIPO I",'BASE LIQUIDACION REDEBAN 2025'!$C$2,IF(AF430="TIPO II",'BASE LIQUIDACION REDEBAN 2025'!$C$3,IF(AF430="TIPO III",'BASE LIQUIDACION REDEBAN 2025'!$C$4,IF(AF430="TIPO IV",'BASE LIQUIDACION REDEBAN 2025'!$C$5,IF(AG430="AEREO",'BASE LIQUIDACION REDEBAN 2025'!$B$6,'BASE LIQUIDACION REDEBAN 2025'!$C$5)))))))</f>
        <v>275728.78077800001</v>
      </c>
      <c r="AL430" s="97">
        <f>IF(OR(Q430="SOPORTE_TELEFÓNICO",Q430="ENVÍO"),0,IF(AF430="TIPO I",'BASE LIQUIDACION REDEBAN 2025'!$B$10,IF(AF430="TIPO II",'BASE LIQUIDACION REDEBAN 2025'!$B$11,IF(AF430="TIPO III",'BASE LIQUIDACION REDEBAN 2025'!$B$12,'BASE LIQUIDACION REDEBAN 2025'!$B$13))))</f>
        <v>196536.5258152</v>
      </c>
      <c r="AM430" s="97">
        <f t="shared" si="6"/>
        <v>275728.78077800001</v>
      </c>
    </row>
    <row r="431" spans="1:39" s="85" customFormat="1" ht="13.15">
      <c r="A431" s="171" t="s">
        <v>86</v>
      </c>
      <c r="B431" s="10" t="str">
        <f>VLOOKUP(A431,'CENTRO DE COSTOS'!A:D,4,FALSE)</f>
        <v>KEVIN ALEXIS CORZO BUSTOS</v>
      </c>
      <c r="C431" s="10" t="str">
        <f>VLOOKUP(A431,'CENTRO DE COSTOS'!A:D,2,FALSE)</f>
        <v>0004-0007</v>
      </c>
      <c r="D431" s="171">
        <v>73001</v>
      </c>
      <c r="E431" s="171">
        <v>2287983</v>
      </c>
      <c r="F431" s="171">
        <v>79093</v>
      </c>
      <c r="G431" s="171" t="s">
        <v>870</v>
      </c>
      <c r="H431" s="171" t="s">
        <v>86</v>
      </c>
      <c r="I431" s="171" t="s">
        <v>5666</v>
      </c>
      <c r="J431" s="10" t="s">
        <v>167</v>
      </c>
      <c r="K431" s="171">
        <v>2287983</v>
      </c>
      <c r="L431" s="171" t="s">
        <v>5667</v>
      </c>
      <c r="M431" s="172">
        <v>45819.461805555555</v>
      </c>
      <c r="N431" s="172">
        <v>45819.647916666669</v>
      </c>
      <c r="O431" s="171" t="s">
        <v>3171</v>
      </c>
      <c r="P431" s="171" t="s">
        <v>3172</v>
      </c>
      <c r="Q431" s="171" t="s">
        <v>177</v>
      </c>
      <c r="R431" s="72" t="s">
        <v>5668</v>
      </c>
      <c r="S431" s="178" t="s">
        <v>3174</v>
      </c>
      <c r="T431" s="187" t="s">
        <v>3190</v>
      </c>
      <c r="U431" s="187" t="s">
        <v>3197</v>
      </c>
      <c r="V431" s="187" t="s">
        <v>3424</v>
      </c>
      <c r="W431" s="187" t="s">
        <v>3215</v>
      </c>
      <c r="X431" s="187">
        <v>0</v>
      </c>
      <c r="Y431" s="187" t="s">
        <v>3425</v>
      </c>
      <c r="Z431" s="187">
        <v>0</v>
      </c>
      <c r="AA431" s="187">
        <v>0</v>
      </c>
      <c r="AB431" s="200">
        <v>0</v>
      </c>
      <c r="AC431" s="72" t="s">
        <v>5669</v>
      </c>
      <c r="AD431" s="72" t="s">
        <v>5670</v>
      </c>
      <c r="AE431" s="72" t="s">
        <v>5671</v>
      </c>
      <c r="AF431" s="171" t="s">
        <v>25</v>
      </c>
      <c r="AG431" s="171" t="s">
        <v>189</v>
      </c>
      <c r="AH431" s="171">
        <v>1</v>
      </c>
      <c r="AI431" s="171">
        <v>0</v>
      </c>
      <c r="AJ431" s="72" t="s">
        <v>1632</v>
      </c>
      <c r="AK431" s="97">
        <f>IF(Q431="SOPORTE_TELEFÓNICO",'BASE LIQUIDACION REDEBAN 2025'!$B$19,IF(Q431="ENVÍO",'BASE LIQUIDACION REDEBAN 2025'!$C$2,IF(AF431="TIPO I",'BASE LIQUIDACION REDEBAN 2025'!$C$2,IF(AF431="TIPO II",'BASE LIQUIDACION REDEBAN 2025'!$C$3,IF(AF431="TIPO III",'BASE LIQUIDACION REDEBAN 2025'!$C$4,IF(AF431="TIPO IV",'BASE LIQUIDACION REDEBAN 2025'!$C$5,IF(AG431="AEREO",'BASE LIQUIDACION REDEBAN 2025'!$B$6,'BASE LIQUIDACION REDEBAN 2025'!$C$5)))))))</f>
        <v>65960.072302</v>
      </c>
      <c r="AL431" s="97">
        <f>IF(OR(Q431="SOPORTE_TELEFÓNICO",Q431="ENVÍO"),0,IF(AF431="TIPO I",'BASE LIQUIDACION REDEBAN 2025'!$B$10,IF(AF431="TIPO II",'BASE LIQUIDACION REDEBAN 2025'!$B$11,IF(AF431="TIPO III",'BASE LIQUIDACION REDEBAN 2025'!$B$12,'BASE LIQUIDACION REDEBAN 2025'!$B$13))))</f>
        <v>75096.394270399993</v>
      </c>
      <c r="AM431" s="97">
        <f t="shared" si="6"/>
        <v>65960.072302</v>
      </c>
    </row>
    <row r="432" spans="1:39" s="85" customFormat="1" ht="13.15">
      <c r="A432" s="171" t="s">
        <v>68</v>
      </c>
      <c r="B432" s="10" t="str">
        <f>VLOOKUP(A432,'CENTRO DE COSTOS'!A:D,4,FALSE)</f>
        <v>WILLIAM ASDRUBAL ROZO ROZO</v>
      </c>
      <c r="C432" s="10" t="str">
        <f>VLOOKUP(A432,'CENTRO DE COSTOS'!A:D,2,FALSE)</f>
        <v>0004-0004</v>
      </c>
      <c r="D432" s="171">
        <v>11001</v>
      </c>
      <c r="E432" s="171">
        <v>2284393</v>
      </c>
      <c r="F432" s="171">
        <v>35336</v>
      </c>
      <c r="G432" s="171" t="s">
        <v>298</v>
      </c>
      <c r="H432" s="171" t="s">
        <v>68</v>
      </c>
      <c r="I432" s="171" t="s">
        <v>5672</v>
      </c>
      <c r="J432" s="10" t="s">
        <v>167</v>
      </c>
      <c r="K432" s="171">
        <v>2284393</v>
      </c>
      <c r="L432" s="171" t="s">
        <v>5673</v>
      </c>
      <c r="M432" s="172">
        <v>45819.333333333336</v>
      </c>
      <c r="N432" s="172">
        <v>45819.655555555553</v>
      </c>
      <c r="O432" s="171" t="s">
        <v>3171</v>
      </c>
      <c r="P432" s="171" t="s">
        <v>3172</v>
      </c>
      <c r="Q432" s="171" t="s">
        <v>177</v>
      </c>
      <c r="R432" s="72" t="s">
        <v>5674</v>
      </c>
      <c r="S432" s="178" t="s">
        <v>3174</v>
      </c>
      <c r="T432" s="187" t="s">
        <v>3190</v>
      </c>
      <c r="U432" s="187" t="s">
        <v>3357</v>
      </c>
      <c r="V432" s="187" t="s">
        <v>3192</v>
      </c>
      <c r="W432" s="187" t="s">
        <v>3215</v>
      </c>
      <c r="X432" s="187" t="s">
        <v>3358</v>
      </c>
      <c r="Y432" s="187">
        <v>0</v>
      </c>
      <c r="Z432" s="187">
        <v>0</v>
      </c>
      <c r="AA432" s="187">
        <v>0</v>
      </c>
      <c r="AB432" s="200">
        <v>0</v>
      </c>
      <c r="AC432" s="72" t="s">
        <v>5675</v>
      </c>
      <c r="AD432" s="72" t="s">
        <v>5676</v>
      </c>
      <c r="AE432" s="72" t="s">
        <v>5677</v>
      </c>
      <c r="AF432" s="171" t="s">
        <v>25</v>
      </c>
      <c r="AG432" s="171" t="s">
        <v>189</v>
      </c>
      <c r="AH432" s="171">
        <v>1</v>
      </c>
      <c r="AI432" s="171">
        <v>0</v>
      </c>
      <c r="AJ432" s="72" t="s">
        <v>656</v>
      </c>
      <c r="AK432" s="97">
        <f>IF(Q432="SOPORTE_TELEFÓNICO",'BASE LIQUIDACION REDEBAN 2025'!$B$19,IF(Q432="ENVÍO",'BASE LIQUIDACION REDEBAN 2025'!$C$2,IF(AF432="TIPO I",'BASE LIQUIDACION REDEBAN 2025'!$C$2,IF(AF432="TIPO II",'BASE LIQUIDACION REDEBAN 2025'!$C$3,IF(AF432="TIPO III",'BASE LIQUIDACION REDEBAN 2025'!$C$4,IF(AF432="TIPO IV",'BASE LIQUIDACION REDEBAN 2025'!$C$5,IF(AG432="AEREO",'BASE LIQUIDACION REDEBAN 2025'!$B$6,'BASE LIQUIDACION REDEBAN 2025'!$C$5)))))))</f>
        <v>65960.072302</v>
      </c>
      <c r="AL432" s="97">
        <f>IF(OR(Q432="SOPORTE_TELEFÓNICO",Q432="ENVÍO"),0,IF(AF432="TIPO I",'BASE LIQUIDACION REDEBAN 2025'!$B$10,IF(AF432="TIPO II",'BASE LIQUIDACION REDEBAN 2025'!$B$11,IF(AF432="TIPO III",'BASE LIQUIDACION REDEBAN 2025'!$B$12,'BASE LIQUIDACION REDEBAN 2025'!$B$13))))</f>
        <v>75096.394270399993</v>
      </c>
      <c r="AM432" s="97">
        <f t="shared" si="6"/>
        <v>65960.072302</v>
      </c>
    </row>
    <row r="433" spans="1:39" s="85" customFormat="1" ht="13.15">
      <c r="A433" s="171" t="s">
        <v>90</v>
      </c>
      <c r="B433" s="10" t="str">
        <f>VLOOKUP(A433,'CENTRO DE COSTOS'!A:D,4,FALSE)</f>
        <v>JUAN SEBASTIÁN RÍOS CASTRILLÓN</v>
      </c>
      <c r="C433" s="10" t="str">
        <f>VLOOKUP(A433,'CENTRO DE COSTOS'!A:D,2,FALSE)</f>
        <v>0004-0005</v>
      </c>
      <c r="D433" s="171">
        <v>5656</v>
      </c>
      <c r="E433" s="171">
        <v>2283597</v>
      </c>
      <c r="F433" s="171">
        <v>29388</v>
      </c>
      <c r="G433" s="171" t="s">
        <v>290</v>
      </c>
      <c r="H433" s="171" t="s">
        <v>1533</v>
      </c>
      <c r="I433" s="171" t="s">
        <v>5678</v>
      </c>
      <c r="J433" s="10" t="s">
        <v>167</v>
      </c>
      <c r="K433" s="171">
        <v>2283597</v>
      </c>
      <c r="L433" s="171" t="s">
        <v>5679</v>
      </c>
      <c r="M433" s="172">
        <v>45818.676388888889</v>
      </c>
      <c r="N433" s="172">
        <v>45819.658333333333</v>
      </c>
      <c r="O433" s="171" t="s">
        <v>3171</v>
      </c>
      <c r="P433" s="171" t="s">
        <v>3172</v>
      </c>
      <c r="Q433" s="171" t="s">
        <v>177</v>
      </c>
      <c r="R433" s="72" t="s">
        <v>5680</v>
      </c>
      <c r="S433" s="178" t="s">
        <v>3174</v>
      </c>
      <c r="T433" s="72" t="s">
        <v>3190</v>
      </c>
      <c r="U433" s="187" t="s">
        <v>3331</v>
      </c>
      <c r="V433" s="187" t="s">
        <v>3252</v>
      </c>
      <c r="W433" s="187" t="s">
        <v>3215</v>
      </c>
      <c r="X433" s="187">
        <v>0</v>
      </c>
      <c r="Y433" s="187" t="s">
        <v>3635</v>
      </c>
      <c r="Z433" s="187">
        <v>0</v>
      </c>
      <c r="AA433" s="187">
        <v>0</v>
      </c>
      <c r="AB433" s="200">
        <v>0</v>
      </c>
      <c r="AC433" s="72" t="s">
        <v>5681</v>
      </c>
      <c r="AD433" s="72" t="s">
        <v>5682</v>
      </c>
      <c r="AE433" s="72" t="s">
        <v>5683</v>
      </c>
      <c r="AF433" s="171" t="s">
        <v>28</v>
      </c>
      <c r="AG433" s="171" t="s">
        <v>189</v>
      </c>
      <c r="AH433" s="171">
        <v>1</v>
      </c>
      <c r="AI433" s="171">
        <v>0</v>
      </c>
      <c r="AJ433" s="72" t="s">
        <v>294</v>
      </c>
      <c r="AK433" s="97">
        <f>IF(Q433="SOPORTE_TELEFÓNICO",'BASE LIQUIDACION REDEBAN 2025'!$B$19,IF(Q433="ENVÍO",'BASE LIQUIDACION REDEBAN 2025'!$C$2,IF(AF433="TIPO I",'BASE LIQUIDACION REDEBAN 2025'!$C$2,IF(AF433="TIPO II",'BASE LIQUIDACION REDEBAN 2025'!$C$3,IF(AF433="TIPO III",'BASE LIQUIDACION REDEBAN 2025'!$C$4,IF(AF433="TIPO IV",'BASE LIQUIDACION REDEBAN 2025'!$C$5,IF(AG433="AEREO",'BASE LIQUIDACION REDEBAN 2025'!$B$6,'BASE LIQUIDACION REDEBAN 2025'!$C$5)))))))</f>
        <v>144967.87232000002</v>
      </c>
      <c r="AL433" s="97">
        <f>IF(OR(Q433="SOPORTE_TELEFÓNICO",Q433="ENVÍO"),0,IF(AF433="TIPO I",'BASE LIQUIDACION REDEBAN 2025'!$B$10,IF(AF433="TIPO II",'BASE LIQUIDACION REDEBAN 2025'!$B$11,IF(AF433="TIPO III",'BASE LIQUIDACION REDEBAN 2025'!$B$12,'BASE LIQUIDACION REDEBAN 2025'!$B$13))))</f>
        <v>140395.6348884</v>
      </c>
      <c r="AM433" s="97">
        <f t="shared" si="6"/>
        <v>144967.87232000002</v>
      </c>
    </row>
    <row r="434" spans="1:39" s="85" customFormat="1" ht="13.15">
      <c r="A434" s="171" t="s">
        <v>90</v>
      </c>
      <c r="B434" s="10" t="str">
        <f>VLOOKUP(A434,'CENTRO DE COSTOS'!A:D,4,FALSE)</f>
        <v>JUAN SEBASTIÁN RÍOS CASTRILLÓN</v>
      </c>
      <c r="C434" s="10" t="str">
        <f>VLOOKUP(A434,'CENTRO DE COSTOS'!A:D,2,FALSE)</f>
        <v>0004-0005</v>
      </c>
      <c r="D434" s="171">
        <v>5361</v>
      </c>
      <c r="E434" s="171">
        <v>2281847</v>
      </c>
      <c r="F434" s="171">
        <v>45544</v>
      </c>
      <c r="G434" s="171" t="s">
        <v>290</v>
      </c>
      <c r="H434" s="171" t="s">
        <v>5684</v>
      </c>
      <c r="I434" s="171" t="s">
        <v>5685</v>
      </c>
      <c r="J434" s="10" t="s">
        <v>167</v>
      </c>
      <c r="K434" s="171">
        <v>2281847</v>
      </c>
      <c r="L434" s="171" t="s">
        <v>5686</v>
      </c>
      <c r="M434" s="172">
        <v>45818.576388888891</v>
      </c>
      <c r="N434" s="172">
        <v>45819.662372685183</v>
      </c>
      <c r="O434" s="171" t="s">
        <v>3171</v>
      </c>
      <c r="P434" s="171" t="s">
        <v>3172</v>
      </c>
      <c r="Q434" s="171" t="s">
        <v>177</v>
      </c>
      <c r="R434" s="72" t="s">
        <v>5687</v>
      </c>
      <c r="S434" s="178" t="s">
        <v>3174</v>
      </c>
      <c r="T434" s="187" t="s">
        <v>3190</v>
      </c>
      <c r="U434" s="187" t="s">
        <v>3252</v>
      </c>
      <c r="V434" s="187" t="s">
        <v>3192</v>
      </c>
      <c r="W434" s="187" t="s">
        <v>3215</v>
      </c>
      <c r="X434" s="187" t="s">
        <v>3315</v>
      </c>
      <c r="Y434" s="187">
        <v>0</v>
      </c>
      <c r="Z434" s="187">
        <v>0</v>
      </c>
      <c r="AA434" s="187">
        <v>0</v>
      </c>
      <c r="AB434" s="200">
        <v>0</v>
      </c>
      <c r="AC434" s="72" t="s">
        <v>5688</v>
      </c>
      <c r="AD434" s="72" t="s">
        <v>5689</v>
      </c>
      <c r="AE434" s="72" t="s">
        <v>5690</v>
      </c>
      <c r="AF434" s="171" t="s">
        <v>32</v>
      </c>
      <c r="AG434" s="171" t="s">
        <v>189</v>
      </c>
      <c r="AH434" s="171">
        <v>1</v>
      </c>
      <c r="AI434" s="171">
        <v>0</v>
      </c>
      <c r="AJ434" s="72" t="s">
        <v>467</v>
      </c>
      <c r="AK434" s="97">
        <f>IF(Q434="SOPORTE_TELEFÓNICO",'BASE LIQUIDACION REDEBAN 2025'!$B$19,IF(Q434="ENVÍO",'BASE LIQUIDACION REDEBAN 2025'!$C$2,IF(AF434="TIPO I",'BASE LIQUIDACION REDEBAN 2025'!$C$2,IF(AF434="TIPO II",'BASE LIQUIDACION REDEBAN 2025'!$C$3,IF(AF434="TIPO III",'BASE LIQUIDACION REDEBAN 2025'!$C$4,IF(AF434="TIPO IV",'BASE LIQUIDACION REDEBAN 2025'!$C$5,IF(AG434="AEREO",'BASE LIQUIDACION REDEBAN 2025'!$B$6,'BASE LIQUIDACION REDEBAN 2025'!$C$5)))))))</f>
        <v>479588.87655000004</v>
      </c>
      <c r="AL434" s="97">
        <f>IF(OR(Q434="SOPORTE_TELEFÓNICO",Q434="ENVÍO"),0,IF(AF434="TIPO I",'BASE LIQUIDACION REDEBAN 2025'!$B$10,IF(AF434="TIPO II",'BASE LIQUIDACION REDEBAN 2025'!$B$11,IF(AF434="TIPO III",'BASE LIQUIDACION REDEBAN 2025'!$B$12,'BASE LIQUIDACION REDEBAN 2025'!$B$13))))</f>
        <v>196536.5258152</v>
      </c>
      <c r="AM434" s="97">
        <f t="shared" si="6"/>
        <v>479588.87655000004</v>
      </c>
    </row>
    <row r="435" spans="1:39" s="85" customFormat="1" ht="13.15">
      <c r="A435" s="171" t="s">
        <v>90</v>
      </c>
      <c r="B435" s="10" t="str">
        <f>VLOOKUP(A435,'CENTRO DE COSTOS'!A:D,4,FALSE)</f>
        <v>JUAN SEBASTIÁN RÍOS CASTRILLÓN</v>
      </c>
      <c r="C435" s="10" t="str">
        <f>VLOOKUP(A435,'CENTRO DE COSTOS'!A:D,2,FALSE)</f>
        <v>0004-0005</v>
      </c>
      <c r="D435" s="171">
        <v>5001</v>
      </c>
      <c r="E435" s="171">
        <v>2288762</v>
      </c>
      <c r="F435" s="171">
        <v>35402</v>
      </c>
      <c r="G435" s="171" t="s">
        <v>290</v>
      </c>
      <c r="H435" s="171" t="s">
        <v>90</v>
      </c>
      <c r="I435" s="171" t="s">
        <v>5691</v>
      </c>
      <c r="J435" s="10" t="s">
        <v>167</v>
      </c>
      <c r="K435" s="171">
        <v>2288762</v>
      </c>
      <c r="L435" s="171" t="s">
        <v>5692</v>
      </c>
      <c r="M435" s="172">
        <v>45819.511805555558</v>
      </c>
      <c r="N435" s="172">
        <v>45819.665196759262</v>
      </c>
      <c r="O435" s="171" t="s">
        <v>3171</v>
      </c>
      <c r="P435" s="171" t="s">
        <v>3172</v>
      </c>
      <c r="Q435" s="171" t="s">
        <v>177</v>
      </c>
      <c r="R435" s="72" t="s">
        <v>5693</v>
      </c>
      <c r="S435" s="178" t="s">
        <v>3174</v>
      </c>
      <c r="T435" s="187" t="s">
        <v>3190</v>
      </c>
      <c r="U435" s="187" t="s">
        <v>3197</v>
      </c>
      <c r="V435" s="187" t="s">
        <v>3424</v>
      </c>
      <c r="W435" s="187" t="s">
        <v>3215</v>
      </c>
      <c r="X435" s="187">
        <v>0</v>
      </c>
      <c r="Y435" s="187" t="s">
        <v>3425</v>
      </c>
      <c r="Z435" s="187">
        <v>0</v>
      </c>
      <c r="AA435" s="187">
        <v>0</v>
      </c>
      <c r="AB435" s="200">
        <v>0</v>
      </c>
      <c r="AC435" s="72" t="s">
        <v>5694</v>
      </c>
      <c r="AD435" s="72" t="s">
        <v>5695</v>
      </c>
      <c r="AE435" s="72" t="s">
        <v>5696</v>
      </c>
      <c r="AF435" s="171" t="s">
        <v>25</v>
      </c>
      <c r="AG435" s="171" t="s">
        <v>189</v>
      </c>
      <c r="AH435" s="171">
        <v>1</v>
      </c>
      <c r="AI435" s="171">
        <v>0</v>
      </c>
      <c r="AJ435" s="72" t="s">
        <v>3303</v>
      </c>
      <c r="AK435" s="97">
        <f>IF(Q435="SOPORTE_TELEFÓNICO",'BASE LIQUIDACION REDEBAN 2025'!$B$19,IF(Q435="ENVÍO",'BASE LIQUIDACION REDEBAN 2025'!$C$2,IF(AF435="TIPO I",'BASE LIQUIDACION REDEBAN 2025'!$C$2,IF(AF435="TIPO II",'BASE LIQUIDACION REDEBAN 2025'!$C$3,IF(AF435="TIPO III",'BASE LIQUIDACION REDEBAN 2025'!$C$4,IF(AF435="TIPO IV",'BASE LIQUIDACION REDEBAN 2025'!$C$5,IF(AG435="AEREO",'BASE LIQUIDACION REDEBAN 2025'!$B$6,'BASE LIQUIDACION REDEBAN 2025'!$C$5)))))))</f>
        <v>65960.072302</v>
      </c>
      <c r="AL435" s="97">
        <f>IF(OR(Q435="SOPORTE_TELEFÓNICO",Q435="ENVÍO"),0,IF(AF435="TIPO I",'BASE LIQUIDACION REDEBAN 2025'!$B$10,IF(AF435="TIPO II",'BASE LIQUIDACION REDEBAN 2025'!$B$11,IF(AF435="TIPO III",'BASE LIQUIDACION REDEBAN 2025'!$B$12,'BASE LIQUIDACION REDEBAN 2025'!$B$13))))</f>
        <v>75096.394270399993</v>
      </c>
      <c r="AM435" s="97">
        <f t="shared" si="6"/>
        <v>65960.072302</v>
      </c>
    </row>
    <row r="436" spans="1:39" s="85" customFormat="1" ht="13.15">
      <c r="A436" s="171" t="s">
        <v>99</v>
      </c>
      <c r="B436" s="10" t="str">
        <f>VLOOKUP(A436,'CENTRO DE COSTOS'!A:D,4,FALSE)</f>
        <v>JOSE MAURICIO HERNANDEZ ROJAS</v>
      </c>
      <c r="C436" s="10" t="str">
        <f>VLOOKUP(A436,'CENTRO DE COSTOS'!A:D,2,FALSE)</f>
        <v>0004-0001</v>
      </c>
      <c r="D436" s="171">
        <v>20001</v>
      </c>
      <c r="E436" s="171">
        <v>2286522</v>
      </c>
      <c r="F436" s="171">
        <v>70222</v>
      </c>
      <c r="G436" s="171" t="s">
        <v>269</v>
      </c>
      <c r="H436" s="171" t="s">
        <v>99</v>
      </c>
      <c r="I436" s="171" t="s">
        <v>5697</v>
      </c>
      <c r="J436" s="10" t="s">
        <v>167</v>
      </c>
      <c r="K436" s="171">
        <v>2286522</v>
      </c>
      <c r="L436" s="171" t="s">
        <v>5698</v>
      </c>
      <c r="M436" s="172">
        <v>45819.381944444445</v>
      </c>
      <c r="N436" s="172">
        <v>45819.67083333333</v>
      </c>
      <c r="O436" s="171" t="s">
        <v>3171</v>
      </c>
      <c r="P436" s="171" t="s">
        <v>3172</v>
      </c>
      <c r="Q436" s="171" t="s">
        <v>177</v>
      </c>
      <c r="R436" s="72" t="s">
        <v>5699</v>
      </c>
      <c r="S436" s="178" t="s">
        <v>3174</v>
      </c>
      <c r="T436" s="187" t="s">
        <v>3190</v>
      </c>
      <c r="U436" s="187" t="s">
        <v>3176</v>
      </c>
      <c r="V436" s="187" t="s">
        <v>3184</v>
      </c>
      <c r="W436" s="187" t="s">
        <v>3215</v>
      </c>
      <c r="X436" s="187" t="s">
        <v>3917</v>
      </c>
      <c r="Y436" s="187">
        <v>0</v>
      </c>
      <c r="Z436" s="187">
        <v>0</v>
      </c>
      <c r="AA436" s="187">
        <v>0</v>
      </c>
      <c r="AB436" s="200">
        <v>0</v>
      </c>
      <c r="AC436" s="72" t="s">
        <v>5700</v>
      </c>
      <c r="AD436" s="72" t="s">
        <v>5701</v>
      </c>
      <c r="AE436" s="72" t="s">
        <v>5702</v>
      </c>
      <c r="AF436" s="171" t="s">
        <v>25</v>
      </c>
      <c r="AG436" s="171" t="s">
        <v>189</v>
      </c>
      <c r="AH436" s="171">
        <v>1</v>
      </c>
      <c r="AI436" s="171">
        <v>0</v>
      </c>
      <c r="AJ436" s="72" t="s">
        <v>273</v>
      </c>
      <c r="AK436" s="97">
        <f>IF(Q436="SOPORTE_TELEFÓNICO",'BASE LIQUIDACION REDEBAN 2025'!$B$19,IF(Q436="ENVÍO",'BASE LIQUIDACION REDEBAN 2025'!$C$2,IF(AF436="TIPO I",'BASE LIQUIDACION REDEBAN 2025'!$C$2,IF(AF436="TIPO II",'BASE LIQUIDACION REDEBAN 2025'!$C$3,IF(AF436="TIPO III",'BASE LIQUIDACION REDEBAN 2025'!$C$4,IF(AF436="TIPO IV",'BASE LIQUIDACION REDEBAN 2025'!$C$5,IF(AG436="AEREO",'BASE LIQUIDACION REDEBAN 2025'!$B$6,'BASE LIQUIDACION REDEBAN 2025'!$C$5)))))))</f>
        <v>65960.072302</v>
      </c>
      <c r="AL436" s="97">
        <f>IF(OR(Q436="SOPORTE_TELEFÓNICO",Q436="ENVÍO"),0,IF(AF436="TIPO I",'BASE LIQUIDACION REDEBAN 2025'!$B$10,IF(AF436="TIPO II",'BASE LIQUIDACION REDEBAN 2025'!$B$11,IF(AF436="TIPO III",'BASE LIQUIDACION REDEBAN 2025'!$B$12,'BASE LIQUIDACION REDEBAN 2025'!$B$13))))</f>
        <v>75096.394270399993</v>
      </c>
      <c r="AM436" s="97">
        <f t="shared" si="6"/>
        <v>65960.072302</v>
      </c>
    </row>
    <row r="437" spans="1:39" s="85" customFormat="1" ht="13.15">
      <c r="A437" s="171" t="s">
        <v>90</v>
      </c>
      <c r="B437" s="10" t="str">
        <f>VLOOKUP(A437,'CENTRO DE COSTOS'!A:D,4,FALSE)</f>
        <v>JUAN SEBASTIÁN RÍOS CASTRILLÓN</v>
      </c>
      <c r="C437" s="10" t="str">
        <f>VLOOKUP(A437,'CENTRO DE COSTOS'!A:D,2,FALSE)</f>
        <v>0004-0005</v>
      </c>
      <c r="D437" s="171">
        <v>5360</v>
      </c>
      <c r="E437" s="171">
        <v>2286883</v>
      </c>
      <c r="F437" s="171">
        <v>68139</v>
      </c>
      <c r="G437" s="171" t="s">
        <v>290</v>
      </c>
      <c r="H437" s="171" t="s">
        <v>464</v>
      </c>
      <c r="I437" s="171" t="s">
        <v>5703</v>
      </c>
      <c r="J437" s="10" t="s">
        <v>167</v>
      </c>
      <c r="K437" s="171">
        <v>2286883</v>
      </c>
      <c r="L437" s="171" t="s">
        <v>5704</v>
      </c>
      <c r="M437" s="172">
        <v>45819.402083333334</v>
      </c>
      <c r="N437" s="172">
        <v>45819.685416666667</v>
      </c>
      <c r="O437" s="171" t="s">
        <v>3171</v>
      </c>
      <c r="P437" s="171" t="s">
        <v>3172</v>
      </c>
      <c r="Q437" s="171" t="s">
        <v>177</v>
      </c>
      <c r="R437" s="72" t="s">
        <v>5705</v>
      </c>
      <c r="S437" s="178" t="s">
        <v>3174</v>
      </c>
      <c r="T437" s="187" t="s">
        <v>3175</v>
      </c>
      <c r="U437" s="187" t="s">
        <v>3176</v>
      </c>
      <c r="V437" s="187" t="s">
        <v>3177</v>
      </c>
      <c r="W437" s="187" t="s">
        <v>3185</v>
      </c>
      <c r="X437" s="187">
        <v>0</v>
      </c>
      <c r="Y437" s="187">
        <v>0</v>
      </c>
      <c r="Z437" s="187">
        <v>0</v>
      </c>
      <c r="AA437" s="187">
        <v>0</v>
      </c>
      <c r="AB437" s="200">
        <v>0</v>
      </c>
      <c r="AC437" s="72" t="s">
        <v>5706</v>
      </c>
      <c r="AD437" s="72">
        <v>0</v>
      </c>
      <c r="AE437" s="72">
        <v>0</v>
      </c>
      <c r="AF437" s="171" t="s">
        <v>25</v>
      </c>
      <c r="AG437" s="171" t="s">
        <v>189</v>
      </c>
      <c r="AH437" s="171">
        <v>1</v>
      </c>
      <c r="AI437" s="171">
        <v>0</v>
      </c>
      <c r="AJ437" s="72" t="s">
        <v>3341</v>
      </c>
      <c r="AK437" s="97">
        <f>IF(Q437="SOPORTE_TELEFÓNICO",'BASE LIQUIDACION REDEBAN 2025'!$B$19,IF(Q437="ENVÍO",'BASE LIQUIDACION REDEBAN 2025'!$C$2,IF(AF437="TIPO I",'BASE LIQUIDACION REDEBAN 2025'!$C$2,IF(AF437="TIPO II",'BASE LIQUIDACION REDEBAN 2025'!$C$3,IF(AF437="TIPO III",'BASE LIQUIDACION REDEBAN 2025'!$C$4,IF(AF437="TIPO IV",'BASE LIQUIDACION REDEBAN 2025'!$C$5,IF(AG437="AEREO",'BASE LIQUIDACION REDEBAN 2025'!$B$6,'BASE LIQUIDACION REDEBAN 2025'!$C$5)))))))</f>
        <v>65960.072302</v>
      </c>
      <c r="AL437" s="97">
        <f>IF(OR(Q437="SOPORTE_TELEFÓNICO",Q437="ENVÍO"),0,IF(AF437="TIPO I",'BASE LIQUIDACION REDEBAN 2025'!$B$10,IF(AF437="TIPO II",'BASE LIQUIDACION REDEBAN 2025'!$B$11,IF(AF437="TIPO III",'BASE LIQUIDACION REDEBAN 2025'!$B$12,'BASE LIQUIDACION REDEBAN 2025'!$B$13))))</f>
        <v>75096.394270399993</v>
      </c>
      <c r="AM437" s="97">
        <f t="shared" si="6"/>
        <v>65960.072302</v>
      </c>
    </row>
    <row r="438" spans="1:39" s="85" customFormat="1" ht="13.15">
      <c r="A438" s="171" t="s">
        <v>72</v>
      </c>
      <c r="B438" s="10" t="str">
        <f>VLOOKUP(A438,'CENTRO DE COSTOS'!A:D,4,FALSE)</f>
        <v>MIGUEL JULIÁN HERNÁNDEZ GUARÍN</v>
      </c>
      <c r="C438" s="10" t="str">
        <f>VLOOKUP(A438,'CENTRO DE COSTOS'!A:D,2,FALSE)</f>
        <v>0004-0008</v>
      </c>
      <c r="D438" s="171">
        <v>68001</v>
      </c>
      <c r="E438" s="171">
        <v>2288598</v>
      </c>
      <c r="F438" s="171">
        <v>55163</v>
      </c>
      <c r="G438" s="171" t="s">
        <v>180</v>
      </c>
      <c r="H438" s="171" t="s">
        <v>72</v>
      </c>
      <c r="I438" s="171" t="s">
        <v>5707</v>
      </c>
      <c r="J438" s="10" t="s">
        <v>167</v>
      </c>
      <c r="K438" s="171">
        <v>2288598</v>
      </c>
      <c r="L438" s="171" t="s">
        <v>5708</v>
      </c>
      <c r="M438" s="172">
        <v>45819.499305555553</v>
      </c>
      <c r="N438" s="172">
        <v>45819.699953703705</v>
      </c>
      <c r="O438" s="171" t="s">
        <v>3171</v>
      </c>
      <c r="P438" s="171" t="s">
        <v>3172</v>
      </c>
      <c r="Q438" s="171" t="s">
        <v>177</v>
      </c>
      <c r="R438" s="72" t="s">
        <v>5709</v>
      </c>
      <c r="S438" s="178" t="s">
        <v>3174</v>
      </c>
      <c r="T438" s="187" t="s">
        <v>3190</v>
      </c>
      <c r="U438" s="187" t="s">
        <v>3357</v>
      </c>
      <c r="V438" s="187" t="s">
        <v>3192</v>
      </c>
      <c r="W438" s="187" t="s">
        <v>3215</v>
      </c>
      <c r="X438" s="187" t="s">
        <v>3503</v>
      </c>
      <c r="Y438" s="187">
        <v>0</v>
      </c>
      <c r="Z438" s="187">
        <v>0</v>
      </c>
      <c r="AA438" s="187">
        <v>0</v>
      </c>
      <c r="AB438" s="200">
        <v>0</v>
      </c>
      <c r="AC438" s="72" t="s">
        <v>5710</v>
      </c>
      <c r="AD438" s="72" t="s">
        <v>5711</v>
      </c>
      <c r="AE438" s="72" t="s">
        <v>5712</v>
      </c>
      <c r="AF438" s="171" t="s">
        <v>25</v>
      </c>
      <c r="AG438" s="171" t="s">
        <v>189</v>
      </c>
      <c r="AH438" s="171">
        <v>1</v>
      </c>
      <c r="AI438" s="171">
        <v>0</v>
      </c>
      <c r="AJ438" s="72" t="s">
        <v>855</v>
      </c>
      <c r="AK438" s="97">
        <f>IF(Q438="SOPORTE_TELEFÓNICO",'BASE LIQUIDACION REDEBAN 2025'!$B$19,IF(Q438="ENVÍO",'BASE LIQUIDACION REDEBAN 2025'!$C$2,IF(AF438="TIPO I",'BASE LIQUIDACION REDEBAN 2025'!$C$2,IF(AF438="TIPO II",'BASE LIQUIDACION REDEBAN 2025'!$C$3,IF(AF438="TIPO III",'BASE LIQUIDACION REDEBAN 2025'!$C$4,IF(AF438="TIPO IV",'BASE LIQUIDACION REDEBAN 2025'!$C$5,IF(AG438="AEREO",'BASE LIQUIDACION REDEBAN 2025'!$B$6,'BASE LIQUIDACION REDEBAN 2025'!$C$5)))))))</f>
        <v>65960.072302</v>
      </c>
      <c r="AL438" s="97">
        <f>IF(OR(Q438="SOPORTE_TELEFÓNICO",Q438="ENVÍO"),0,IF(AF438="TIPO I",'BASE LIQUIDACION REDEBAN 2025'!$B$10,IF(AF438="TIPO II",'BASE LIQUIDACION REDEBAN 2025'!$B$11,IF(AF438="TIPO III",'BASE LIQUIDACION REDEBAN 2025'!$B$12,'BASE LIQUIDACION REDEBAN 2025'!$B$13))))</f>
        <v>75096.394270399993</v>
      </c>
      <c r="AM438" s="97">
        <f t="shared" si="6"/>
        <v>65960.072302</v>
      </c>
    </row>
    <row r="439" spans="1:39" s="85" customFormat="1" ht="13.15">
      <c r="A439" s="171" t="s">
        <v>86</v>
      </c>
      <c r="B439" s="10" t="str">
        <f>VLOOKUP(A439,'CENTRO DE COSTOS'!A:D,4,FALSE)</f>
        <v>KEVIN ALEXIS CORZO BUSTOS</v>
      </c>
      <c r="C439" s="10" t="str">
        <f>VLOOKUP(A439,'CENTRO DE COSTOS'!A:D,2,FALSE)</f>
        <v>0004-0007</v>
      </c>
      <c r="D439" s="171">
        <v>73001</v>
      </c>
      <c r="E439" s="171">
        <v>2286889</v>
      </c>
      <c r="F439" s="171">
        <v>55488</v>
      </c>
      <c r="G439" s="171" t="s">
        <v>870</v>
      </c>
      <c r="H439" s="171" t="s">
        <v>86</v>
      </c>
      <c r="I439" s="171" t="s">
        <v>5713</v>
      </c>
      <c r="J439" s="10" t="s">
        <v>167</v>
      </c>
      <c r="K439" s="171">
        <v>2286889</v>
      </c>
      <c r="L439" s="171" t="s">
        <v>5714</v>
      </c>
      <c r="M439" s="172">
        <v>45819.402777777781</v>
      </c>
      <c r="N439" s="172">
        <v>45819.702060185184</v>
      </c>
      <c r="O439" s="171" t="s">
        <v>3171</v>
      </c>
      <c r="P439" s="171" t="s">
        <v>3172</v>
      </c>
      <c r="Q439" s="171" t="s">
        <v>177</v>
      </c>
      <c r="R439" s="72" t="s">
        <v>5715</v>
      </c>
      <c r="S439" s="178" t="s">
        <v>3174</v>
      </c>
      <c r="T439" s="187" t="s">
        <v>3190</v>
      </c>
      <c r="U439" s="187" t="s">
        <v>3176</v>
      </c>
      <c r="V439" s="187" t="s">
        <v>3184</v>
      </c>
      <c r="W439" s="187" t="s">
        <v>3215</v>
      </c>
      <c r="X439" s="187" t="s">
        <v>3917</v>
      </c>
      <c r="Y439" s="187">
        <v>0</v>
      </c>
      <c r="Z439" s="187">
        <v>0</v>
      </c>
      <c r="AA439" s="187">
        <v>0</v>
      </c>
      <c r="AB439" s="200">
        <v>0</v>
      </c>
      <c r="AC439" s="72" t="s">
        <v>5716</v>
      </c>
      <c r="AD439" s="72" t="s">
        <v>5717</v>
      </c>
      <c r="AE439" s="72" t="s">
        <v>5718</v>
      </c>
      <c r="AF439" s="171" t="s">
        <v>25</v>
      </c>
      <c r="AG439" s="171" t="s">
        <v>189</v>
      </c>
      <c r="AH439" s="171">
        <v>1</v>
      </c>
      <c r="AI439" s="171">
        <v>0</v>
      </c>
      <c r="AJ439" s="72" t="s">
        <v>1632</v>
      </c>
      <c r="AK439" s="97">
        <f>IF(Q439="SOPORTE_TELEFÓNICO",'BASE LIQUIDACION REDEBAN 2025'!$B$19,IF(Q439="ENVÍO",'BASE LIQUIDACION REDEBAN 2025'!$C$2,IF(AF439="TIPO I",'BASE LIQUIDACION REDEBAN 2025'!$C$2,IF(AF439="TIPO II",'BASE LIQUIDACION REDEBAN 2025'!$C$3,IF(AF439="TIPO III",'BASE LIQUIDACION REDEBAN 2025'!$C$4,IF(AF439="TIPO IV",'BASE LIQUIDACION REDEBAN 2025'!$C$5,IF(AG439="AEREO",'BASE LIQUIDACION REDEBAN 2025'!$B$6,'BASE LIQUIDACION REDEBAN 2025'!$C$5)))))))</f>
        <v>65960.072302</v>
      </c>
      <c r="AL439" s="97">
        <f>IF(OR(Q439="SOPORTE_TELEFÓNICO",Q439="ENVÍO"),0,IF(AF439="TIPO I",'BASE LIQUIDACION REDEBAN 2025'!$B$10,IF(AF439="TIPO II",'BASE LIQUIDACION REDEBAN 2025'!$B$11,IF(AF439="TIPO III",'BASE LIQUIDACION REDEBAN 2025'!$B$12,'BASE LIQUIDACION REDEBAN 2025'!$B$13))))</f>
        <v>75096.394270399993</v>
      </c>
      <c r="AM439" s="97">
        <f t="shared" si="6"/>
        <v>65960.072302</v>
      </c>
    </row>
    <row r="440" spans="1:39" s="85" customFormat="1" ht="13.15">
      <c r="A440" s="171" t="s">
        <v>92</v>
      </c>
      <c r="B440" s="10" t="str">
        <f>VLOOKUP(A440,'CENTRO DE COSTOS'!A:D,4,FALSE)</f>
        <v>KEVIN ALEXIS CORZO BUSTOS</v>
      </c>
      <c r="C440" s="10" t="str">
        <f>VLOOKUP(A440,'CENTRO DE COSTOS'!A:D,2,FALSE)</f>
        <v>0004-0007</v>
      </c>
      <c r="D440" s="171">
        <v>41359</v>
      </c>
      <c r="E440" s="171">
        <v>2276081</v>
      </c>
      <c r="F440" s="171">
        <v>29953</v>
      </c>
      <c r="G440" s="171" t="s">
        <v>256</v>
      </c>
      <c r="H440" s="171" t="s">
        <v>4345</v>
      </c>
      <c r="I440" s="171" t="s">
        <v>4346</v>
      </c>
      <c r="J440" s="10" t="s">
        <v>167</v>
      </c>
      <c r="K440" s="171">
        <v>2276081</v>
      </c>
      <c r="L440" s="171" t="s">
        <v>5719</v>
      </c>
      <c r="M440" s="172">
        <v>45817.665972222225</v>
      </c>
      <c r="N440" s="172">
        <v>45819.705555555556</v>
      </c>
      <c r="O440" s="171" t="s">
        <v>3171</v>
      </c>
      <c r="P440" s="171" t="s">
        <v>3172</v>
      </c>
      <c r="Q440" s="171" t="s">
        <v>177</v>
      </c>
      <c r="R440" s="72" t="s">
        <v>5720</v>
      </c>
      <c r="S440" s="178" t="s">
        <v>3174</v>
      </c>
      <c r="T440" s="187" t="s">
        <v>3190</v>
      </c>
      <c r="U440" s="187" t="s">
        <v>3191</v>
      </c>
      <c r="V440" s="187" t="s">
        <v>3235</v>
      </c>
      <c r="W440" s="187" t="s">
        <v>3215</v>
      </c>
      <c r="X440" s="187" t="s">
        <v>3245</v>
      </c>
      <c r="Y440" s="187">
        <v>0</v>
      </c>
      <c r="Z440" s="187">
        <v>0</v>
      </c>
      <c r="AA440" s="187">
        <v>0</v>
      </c>
      <c r="AB440" s="200">
        <v>0</v>
      </c>
      <c r="AC440" s="72" t="s">
        <v>4349</v>
      </c>
      <c r="AD440" s="72" t="s">
        <v>5721</v>
      </c>
      <c r="AE440" s="72" t="s">
        <v>4350</v>
      </c>
      <c r="AF440" s="171" t="s">
        <v>32</v>
      </c>
      <c r="AG440" s="171" t="s">
        <v>189</v>
      </c>
      <c r="AH440" s="171">
        <v>1</v>
      </c>
      <c r="AI440" s="171">
        <v>0</v>
      </c>
      <c r="AJ440" s="72" t="s">
        <v>1326</v>
      </c>
      <c r="AK440" s="97">
        <f>IF(Q440="SOPORTE_TELEFÓNICO",'BASE LIQUIDACION REDEBAN 2025'!$B$19,IF(Q440="ENVÍO",'BASE LIQUIDACION REDEBAN 2025'!$C$2,IF(AF440="TIPO I",'BASE LIQUIDACION REDEBAN 2025'!$C$2,IF(AF440="TIPO II",'BASE LIQUIDACION REDEBAN 2025'!$C$3,IF(AF440="TIPO III",'BASE LIQUIDACION REDEBAN 2025'!$C$4,IF(AF440="TIPO IV",'BASE LIQUIDACION REDEBAN 2025'!$C$5,IF(AG440="AEREO",'BASE LIQUIDACION REDEBAN 2025'!$B$6,'BASE LIQUIDACION REDEBAN 2025'!$C$5)))))))</f>
        <v>479588.87655000004</v>
      </c>
      <c r="AL440" s="97">
        <f>IF(OR(Q440="SOPORTE_TELEFÓNICO",Q440="ENVÍO"),0,IF(AF440="TIPO I",'BASE LIQUIDACION REDEBAN 2025'!$B$10,IF(AF440="TIPO II",'BASE LIQUIDACION REDEBAN 2025'!$B$11,IF(AF440="TIPO III",'BASE LIQUIDACION REDEBAN 2025'!$B$12,'BASE LIQUIDACION REDEBAN 2025'!$B$13))))</f>
        <v>196536.5258152</v>
      </c>
      <c r="AM440" s="97">
        <f t="shared" si="6"/>
        <v>479588.87655000004</v>
      </c>
    </row>
    <row r="441" spans="1:39" s="85" customFormat="1" ht="13.15">
      <c r="A441" s="171" t="s">
        <v>64</v>
      </c>
      <c r="B441" s="10" t="str">
        <f>VLOOKUP(A441,'CENTRO DE COSTOS'!A:D,4,FALSE)</f>
        <v>JOSE MAURICIO HERNANDEZ ROJAS</v>
      </c>
      <c r="C441" s="10" t="str">
        <f>VLOOKUP(A441,'CENTRO DE COSTOS'!A:D,2,FALSE)</f>
        <v>0004-0001</v>
      </c>
      <c r="D441" s="171">
        <v>8001</v>
      </c>
      <c r="E441" s="171">
        <v>2286866</v>
      </c>
      <c r="F441" s="171">
        <v>26050</v>
      </c>
      <c r="G441" s="171" t="s">
        <v>277</v>
      </c>
      <c r="H441" s="171" t="s">
        <v>64</v>
      </c>
      <c r="I441" s="171" t="s">
        <v>5722</v>
      </c>
      <c r="J441" s="10" t="s">
        <v>167</v>
      </c>
      <c r="K441" s="171">
        <v>2286866</v>
      </c>
      <c r="L441" s="171" t="s">
        <v>5723</v>
      </c>
      <c r="M441" s="172">
        <v>45819.400694444441</v>
      </c>
      <c r="N441" s="172">
        <v>45819.72152777778</v>
      </c>
      <c r="O441" s="171" t="s">
        <v>3171</v>
      </c>
      <c r="P441" s="171" t="s">
        <v>3172</v>
      </c>
      <c r="Q441" s="171" t="s">
        <v>177</v>
      </c>
      <c r="R441" s="72" t="s">
        <v>5724</v>
      </c>
      <c r="S441" s="178" t="s">
        <v>3174</v>
      </c>
      <c r="T441" s="187" t="s">
        <v>3190</v>
      </c>
      <c r="U441" s="187" t="s">
        <v>3197</v>
      </c>
      <c r="V441" s="187" t="s">
        <v>3192</v>
      </c>
      <c r="W441" s="187" t="s">
        <v>3215</v>
      </c>
      <c r="X441" s="187">
        <v>0</v>
      </c>
      <c r="Y441" s="187" t="s">
        <v>3882</v>
      </c>
      <c r="Z441" s="187">
        <v>0</v>
      </c>
      <c r="AA441" s="187">
        <v>0</v>
      </c>
      <c r="AB441" s="200">
        <v>0</v>
      </c>
      <c r="AC441" s="72" t="s">
        <v>5725</v>
      </c>
      <c r="AD441" s="72" t="s">
        <v>5726</v>
      </c>
      <c r="AE441" s="72" t="s">
        <v>5727</v>
      </c>
      <c r="AF441" s="171" t="s">
        <v>25</v>
      </c>
      <c r="AG441" s="171" t="s">
        <v>189</v>
      </c>
      <c r="AH441" s="171">
        <v>1</v>
      </c>
      <c r="AI441" s="171">
        <v>0</v>
      </c>
      <c r="AJ441" s="72" t="s">
        <v>1788</v>
      </c>
      <c r="AK441" s="97">
        <f>IF(Q441="SOPORTE_TELEFÓNICO",'BASE LIQUIDACION REDEBAN 2025'!$B$19,IF(Q441="ENVÍO",'BASE LIQUIDACION REDEBAN 2025'!$C$2,IF(AF441="TIPO I",'BASE LIQUIDACION REDEBAN 2025'!$C$2,IF(AF441="TIPO II",'BASE LIQUIDACION REDEBAN 2025'!$C$3,IF(AF441="TIPO III",'BASE LIQUIDACION REDEBAN 2025'!$C$4,IF(AF441="TIPO IV",'BASE LIQUIDACION REDEBAN 2025'!$C$5,IF(AG441="AEREO",'BASE LIQUIDACION REDEBAN 2025'!$B$6,'BASE LIQUIDACION REDEBAN 2025'!$C$5)))))))</f>
        <v>65960.072302</v>
      </c>
      <c r="AL441" s="97">
        <f>IF(OR(Q441="SOPORTE_TELEFÓNICO",Q441="ENVÍO"),0,IF(AF441="TIPO I",'BASE LIQUIDACION REDEBAN 2025'!$B$10,IF(AF441="TIPO II",'BASE LIQUIDACION REDEBAN 2025'!$B$11,IF(AF441="TIPO III",'BASE LIQUIDACION REDEBAN 2025'!$B$12,'BASE LIQUIDACION REDEBAN 2025'!$B$13))))</f>
        <v>75096.394270399993</v>
      </c>
      <c r="AM441" s="97">
        <f t="shared" si="6"/>
        <v>65960.072302</v>
      </c>
    </row>
    <row r="442" spans="1:39" s="85" customFormat="1" ht="13.15">
      <c r="A442" s="171" t="s">
        <v>68</v>
      </c>
      <c r="B442" s="10" t="str">
        <f>VLOOKUP(A442,'CENTRO DE COSTOS'!A:D,4,FALSE)</f>
        <v>WILLIAM ASDRUBAL ROZO ROZO</v>
      </c>
      <c r="C442" s="10" t="str">
        <f>VLOOKUP(A442,'CENTRO DE COSTOS'!A:D,2,FALSE)</f>
        <v>0004-0004</v>
      </c>
      <c r="D442" s="171">
        <v>25307</v>
      </c>
      <c r="E442" s="171">
        <v>2280862</v>
      </c>
      <c r="F442" s="171">
        <v>33984</v>
      </c>
      <c r="G442" s="171" t="s">
        <v>298</v>
      </c>
      <c r="H442" s="171" t="s">
        <v>1916</v>
      </c>
      <c r="I442" s="171" t="s">
        <v>5728</v>
      </c>
      <c r="J442" s="10" t="s">
        <v>167</v>
      </c>
      <c r="K442" s="171">
        <v>2280862</v>
      </c>
      <c r="L442" s="171" t="s">
        <v>5729</v>
      </c>
      <c r="M442" s="172">
        <v>45818.475694444445</v>
      </c>
      <c r="N442" s="172">
        <v>45819.744444444441</v>
      </c>
      <c r="O442" s="171" t="s">
        <v>3171</v>
      </c>
      <c r="P442" s="171" t="s">
        <v>3172</v>
      </c>
      <c r="Q442" s="171" t="s">
        <v>177</v>
      </c>
      <c r="R442" s="72" t="s">
        <v>5730</v>
      </c>
      <c r="S442" s="178" t="s">
        <v>3174</v>
      </c>
      <c r="T442" s="187" t="s">
        <v>3190</v>
      </c>
      <c r="U442" s="187" t="s">
        <v>3839</v>
      </c>
      <c r="V442" s="187" t="s">
        <v>3331</v>
      </c>
      <c r="W442" s="187" t="s">
        <v>3215</v>
      </c>
      <c r="X442" s="187" t="s">
        <v>5731</v>
      </c>
      <c r="Y442" s="187">
        <v>0</v>
      </c>
      <c r="Z442" s="187" t="s">
        <v>5732</v>
      </c>
      <c r="AA442" s="187" t="s">
        <v>5149</v>
      </c>
      <c r="AB442" s="200">
        <v>0</v>
      </c>
      <c r="AC442" s="72" t="s">
        <v>5733</v>
      </c>
      <c r="AD442" s="72" t="s">
        <v>5734</v>
      </c>
      <c r="AE442" s="72" t="s">
        <v>5735</v>
      </c>
      <c r="AF442" s="171" t="s">
        <v>30</v>
      </c>
      <c r="AG442" s="171" t="s">
        <v>189</v>
      </c>
      <c r="AH442" s="171">
        <v>1</v>
      </c>
      <c r="AI442" s="171">
        <v>0</v>
      </c>
      <c r="AJ442" s="72" t="s">
        <v>332</v>
      </c>
      <c r="AK442" s="97">
        <f>IF(Q442="SOPORTE_TELEFÓNICO",'BASE LIQUIDACION REDEBAN 2025'!$B$19,IF(Q442="ENVÍO",'BASE LIQUIDACION REDEBAN 2025'!$C$2,IF(AF442="TIPO I",'BASE LIQUIDACION REDEBAN 2025'!$C$2,IF(AF442="TIPO II",'BASE LIQUIDACION REDEBAN 2025'!$C$3,IF(AF442="TIPO III",'BASE LIQUIDACION REDEBAN 2025'!$C$4,IF(AF442="TIPO IV",'BASE LIQUIDACION REDEBAN 2025'!$C$5,IF(AG442="AEREO",'BASE LIQUIDACION REDEBAN 2025'!$B$6,'BASE LIQUIDACION REDEBAN 2025'!$C$5)))))))</f>
        <v>275728.78077800001</v>
      </c>
      <c r="AL442" s="97">
        <f>IF(OR(Q442="SOPORTE_TELEFÓNICO",Q442="ENVÍO"),0,IF(AF442="TIPO I",'BASE LIQUIDACION REDEBAN 2025'!$B$10,IF(AF442="TIPO II",'BASE LIQUIDACION REDEBAN 2025'!$B$11,IF(AF442="TIPO III",'BASE LIQUIDACION REDEBAN 2025'!$B$12,'BASE LIQUIDACION REDEBAN 2025'!$B$13))))</f>
        <v>196536.5258152</v>
      </c>
      <c r="AM442" s="97">
        <f t="shared" si="6"/>
        <v>275728.78077800001</v>
      </c>
    </row>
    <row r="443" spans="1:39" s="85" customFormat="1" ht="13.15">
      <c r="A443" s="171" t="s">
        <v>86</v>
      </c>
      <c r="B443" s="10" t="str">
        <f>VLOOKUP(A443,'CENTRO DE COSTOS'!A:D,4,FALSE)</f>
        <v>KEVIN ALEXIS CORZO BUSTOS</v>
      </c>
      <c r="C443" s="10" t="str">
        <f>VLOOKUP(A443,'CENTRO DE COSTOS'!A:D,2,FALSE)</f>
        <v>0004-0007</v>
      </c>
      <c r="D443" s="171">
        <v>73585</v>
      </c>
      <c r="E443" s="171">
        <v>2286819</v>
      </c>
      <c r="F443" s="171">
        <v>47760</v>
      </c>
      <c r="G443" s="171" t="s">
        <v>870</v>
      </c>
      <c r="H443" s="171" t="s">
        <v>1096</v>
      </c>
      <c r="I443" s="171" t="s">
        <v>5736</v>
      </c>
      <c r="J443" s="10" t="s">
        <v>167</v>
      </c>
      <c r="K443" s="171">
        <v>2286819</v>
      </c>
      <c r="L443" s="171" t="s">
        <v>5737</v>
      </c>
      <c r="M443" s="172">
        <v>45819.397222222222</v>
      </c>
      <c r="N443" s="172">
        <v>45819.770138888889</v>
      </c>
      <c r="O443" s="171" t="s">
        <v>3171</v>
      </c>
      <c r="P443" s="171" t="s">
        <v>3172</v>
      </c>
      <c r="Q443" s="171" t="s">
        <v>177</v>
      </c>
      <c r="R443" s="72" t="s">
        <v>5738</v>
      </c>
      <c r="S443" s="178" t="s">
        <v>3174</v>
      </c>
      <c r="T443" s="187" t="s">
        <v>3190</v>
      </c>
      <c r="U443" s="187" t="s">
        <v>3252</v>
      </c>
      <c r="V443" s="187" t="s">
        <v>3192</v>
      </c>
      <c r="W443" s="187" t="s">
        <v>3215</v>
      </c>
      <c r="X443" s="187" t="s">
        <v>3401</v>
      </c>
      <c r="Y443" s="187" t="s">
        <v>3445</v>
      </c>
      <c r="Z443" s="187">
        <v>0</v>
      </c>
      <c r="AA443" s="187">
        <v>0</v>
      </c>
      <c r="AB443" s="200">
        <v>0</v>
      </c>
      <c r="AC443" s="72" t="s">
        <v>5739</v>
      </c>
      <c r="AD443" s="72" t="s">
        <v>5740</v>
      </c>
      <c r="AE443" s="72" t="s">
        <v>5741</v>
      </c>
      <c r="AF443" s="171" t="s">
        <v>28</v>
      </c>
      <c r="AG443" s="171" t="s">
        <v>189</v>
      </c>
      <c r="AH443" s="171">
        <v>1</v>
      </c>
      <c r="AI443" s="171">
        <v>0</v>
      </c>
      <c r="AJ443" s="72" t="s">
        <v>1099</v>
      </c>
      <c r="AK443" s="97">
        <f>IF(Q443="SOPORTE_TELEFÓNICO",'BASE LIQUIDACION REDEBAN 2025'!$B$19,IF(Q443="ENVÍO",'BASE LIQUIDACION REDEBAN 2025'!$C$2,IF(AF443="TIPO I",'BASE LIQUIDACION REDEBAN 2025'!$C$2,IF(AF443="TIPO II",'BASE LIQUIDACION REDEBAN 2025'!$C$3,IF(AF443="TIPO III",'BASE LIQUIDACION REDEBAN 2025'!$C$4,IF(AF443="TIPO IV",'BASE LIQUIDACION REDEBAN 2025'!$C$5,IF(AG443="AEREO",'BASE LIQUIDACION REDEBAN 2025'!$B$6,'BASE LIQUIDACION REDEBAN 2025'!$C$5)))))))</f>
        <v>144967.87232000002</v>
      </c>
      <c r="AL443" s="97">
        <f>IF(OR(Q443="SOPORTE_TELEFÓNICO",Q443="ENVÍO"),0,IF(AF443="TIPO I",'BASE LIQUIDACION REDEBAN 2025'!$B$10,IF(AF443="TIPO II",'BASE LIQUIDACION REDEBAN 2025'!$B$11,IF(AF443="TIPO III",'BASE LIQUIDACION REDEBAN 2025'!$B$12,'BASE LIQUIDACION REDEBAN 2025'!$B$13))))</f>
        <v>140395.6348884</v>
      </c>
      <c r="AM443" s="97">
        <f t="shared" si="6"/>
        <v>144967.87232000002</v>
      </c>
    </row>
    <row r="444" spans="1:39" s="85" customFormat="1" ht="13.15">
      <c r="A444" s="171" t="s">
        <v>90</v>
      </c>
      <c r="B444" s="10" t="str">
        <f>VLOOKUP(A444,'CENTRO DE COSTOS'!A:D,4,FALSE)</f>
        <v>JUAN SEBASTIÁN RÍOS CASTRILLÓN</v>
      </c>
      <c r="C444" s="10" t="str">
        <f>VLOOKUP(A444,'CENTRO DE COSTOS'!A:D,2,FALSE)</f>
        <v>0004-0005</v>
      </c>
      <c r="D444" s="171">
        <v>5088</v>
      </c>
      <c r="E444" s="171">
        <v>2283525</v>
      </c>
      <c r="F444" s="171">
        <v>24597</v>
      </c>
      <c r="G444" s="171" t="s">
        <v>290</v>
      </c>
      <c r="H444" s="171" t="s">
        <v>291</v>
      </c>
      <c r="I444" s="171" t="s">
        <v>5742</v>
      </c>
      <c r="J444" s="10" t="s">
        <v>167</v>
      </c>
      <c r="K444" s="171">
        <v>2283525</v>
      </c>
      <c r="L444" s="171" t="s">
        <v>5743</v>
      </c>
      <c r="M444" s="172">
        <v>45818.666666666664</v>
      </c>
      <c r="N444" s="172">
        <v>45820.318969907406</v>
      </c>
      <c r="O444" s="171" t="s">
        <v>3171</v>
      </c>
      <c r="P444" s="171" t="s">
        <v>3172</v>
      </c>
      <c r="Q444" s="171" t="s">
        <v>177</v>
      </c>
      <c r="R444" s="72" t="s">
        <v>5744</v>
      </c>
      <c r="S444" s="178" t="s">
        <v>3174</v>
      </c>
      <c r="T444" s="187" t="s">
        <v>3190</v>
      </c>
      <c r="U444" s="187" t="s">
        <v>3213</v>
      </c>
      <c r="V444" s="187" t="s">
        <v>3345</v>
      </c>
      <c r="W444" s="187" t="s">
        <v>3185</v>
      </c>
      <c r="X444" s="187">
        <v>0</v>
      </c>
      <c r="Y444" s="187">
        <v>0</v>
      </c>
      <c r="Z444" s="187">
        <v>0</v>
      </c>
      <c r="AA444" s="187">
        <v>0</v>
      </c>
      <c r="AB444" s="200" t="s">
        <v>3599</v>
      </c>
      <c r="AC444" s="72" t="s">
        <v>5745</v>
      </c>
      <c r="AD444" s="72">
        <v>0</v>
      </c>
      <c r="AE444" s="72">
        <v>0</v>
      </c>
      <c r="AF444" s="171" t="s">
        <v>25</v>
      </c>
      <c r="AG444" s="171" t="s">
        <v>189</v>
      </c>
      <c r="AH444" s="171">
        <v>1</v>
      </c>
      <c r="AI444" s="171">
        <v>0</v>
      </c>
      <c r="AJ444" s="72" t="s">
        <v>354</v>
      </c>
      <c r="AK444" s="97">
        <f>IF(Q444="SOPORTE_TELEFÓNICO",'BASE LIQUIDACION REDEBAN 2025'!$B$19,IF(Q444="ENVÍO",'BASE LIQUIDACION REDEBAN 2025'!$C$2,IF(AF444="TIPO I",'BASE LIQUIDACION REDEBAN 2025'!$C$2,IF(AF444="TIPO II",'BASE LIQUIDACION REDEBAN 2025'!$C$3,IF(AF444="TIPO III",'BASE LIQUIDACION REDEBAN 2025'!$C$4,IF(AF444="TIPO IV",'BASE LIQUIDACION REDEBAN 2025'!$C$5,IF(AG444="AEREO",'BASE LIQUIDACION REDEBAN 2025'!$B$6,'BASE LIQUIDACION REDEBAN 2025'!$C$5)))))))</f>
        <v>65960.072302</v>
      </c>
      <c r="AL444" s="97">
        <f>IF(OR(Q444="SOPORTE_TELEFÓNICO",Q444="ENVÍO"),0,IF(AF444="TIPO I",'BASE LIQUIDACION REDEBAN 2025'!$B$10,IF(AF444="TIPO II",'BASE LIQUIDACION REDEBAN 2025'!$B$11,IF(AF444="TIPO III",'BASE LIQUIDACION REDEBAN 2025'!$B$12,'BASE LIQUIDACION REDEBAN 2025'!$B$13))))</f>
        <v>75096.394270399993</v>
      </c>
      <c r="AM444" s="97">
        <f t="shared" si="6"/>
        <v>65960.072302</v>
      </c>
    </row>
    <row r="445" spans="1:39" s="85" customFormat="1" ht="13.15">
      <c r="A445" s="171" t="s">
        <v>90</v>
      </c>
      <c r="B445" s="10" t="str">
        <f>VLOOKUP(A445,'CENTRO DE COSTOS'!A:D,4,FALSE)</f>
        <v>JUAN SEBASTIÁN RÍOS CASTRILLÓN</v>
      </c>
      <c r="C445" s="10" t="str">
        <f>VLOOKUP(A445,'CENTRO DE COSTOS'!A:D,2,FALSE)</f>
        <v>0004-0005</v>
      </c>
      <c r="D445" s="171">
        <v>5585</v>
      </c>
      <c r="E445" s="171">
        <v>2281845</v>
      </c>
      <c r="F445" s="171">
        <v>35530</v>
      </c>
      <c r="G445" s="171" t="s">
        <v>290</v>
      </c>
      <c r="H445" s="171" t="s">
        <v>5746</v>
      </c>
      <c r="I445" s="171" t="s">
        <v>5747</v>
      </c>
      <c r="J445" s="10" t="s">
        <v>167</v>
      </c>
      <c r="K445" s="171">
        <v>2281845</v>
      </c>
      <c r="L445" s="171" t="s">
        <v>5748</v>
      </c>
      <c r="M445" s="172">
        <v>45818.575694444444</v>
      </c>
      <c r="N445" s="172">
        <v>45820.333715277775</v>
      </c>
      <c r="O445" s="171" t="s">
        <v>3171</v>
      </c>
      <c r="P445" s="171" t="s">
        <v>3172</v>
      </c>
      <c r="Q445" s="171" t="s">
        <v>3188</v>
      </c>
      <c r="R445" s="72" t="s">
        <v>5749</v>
      </c>
      <c r="S445" s="178" t="s">
        <v>3174</v>
      </c>
      <c r="T445" s="187" t="s">
        <v>3190</v>
      </c>
      <c r="U445" s="187" t="s">
        <v>3176</v>
      </c>
      <c r="V445" s="187" t="s">
        <v>3184</v>
      </c>
      <c r="W445" s="187" t="s">
        <v>3185</v>
      </c>
      <c r="X445" s="187">
        <v>0</v>
      </c>
      <c r="Y445" s="187">
        <v>0</v>
      </c>
      <c r="Z445" s="187">
        <v>0</v>
      </c>
      <c r="AA445" s="187">
        <v>0</v>
      </c>
      <c r="AB445" s="200">
        <v>0</v>
      </c>
      <c r="AC445" s="72">
        <v>0</v>
      </c>
      <c r="AD445" s="72">
        <v>0</v>
      </c>
      <c r="AE445" s="72">
        <v>0</v>
      </c>
      <c r="AF445" s="171" t="s">
        <v>32</v>
      </c>
      <c r="AG445" s="171" t="s">
        <v>189</v>
      </c>
      <c r="AH445" s="171">
        <v>0</v>
      </c>
      <c r="AI445" s="171">
        <v>0</v>
      </c>
      <c r="AJ445" s="72" t="s">
        <v>3666</v>
      </c>
      <c r="AK445" s="97">
        <f>IF(Q445="SOPORTE_TELEFÓNICO",'BASE LIQUIDACION REDEBAN 2025'!$B$19,IF(Q445="ENVÍO",'BASE LIQUIDACION REDEBAN 2025'!$C$2,IF(AF445="TIPO I",'BASE LIQUIDACION REDEBAN 2025'!$C$2,IF(AF445="TIPO II",'BASE LIQUIDACION REDEBAN 2025'!$C$3,IF(AF445="TIPO III",'BASE LIQUIDACION REDEBAN 2025'!$C$4,IF(AF445="TIPO IV",'BASE LIQUIDACION REDEBAN 2025'!$C$5,IF(AG445="AEREO",'BASE LIQUIDACION REDEBAN 2025'!$B$6,'BASE LIQUIDACION REDEBAN 2025'!$C$5)))))))</f>
        <v>41241.0800752</v>
      </c>
      <c r="AL445" s="97">
        <f>IF(OR(Q445="SOPORTE_TELEFÓNICO",Q445="ENVÍO"),0,IF(AF445="TIPO I",'BASE LIQUIDACION REDEBAN 2025'!$B$10,IF(AF445="TIPO II",'BASE LIQUIDACION REDEBAN 2025'!$B$11,IF(AF445="TIPO III",'BASE LIQUIDACION REDEBAN 2025'!$B$12,'BASE LIQUIDACION REDEBAN 2025'!$B$13))))</f>
        <v>0</v>
      </c>
      <c r="AM445" s="97">
        <f t="shared" si="6"/>
        <v>41241.0800752</v>
      </c>
    </row>
    <row r="446" spans="1:39" s="85" customFormat="1" ht="13.15">
      <c r="A446" s="171" t="s">
        <v>68</v>
      </c>
      <c r="B446" s="10" t="str">
        <f>VLOOKUP(A446,'CENTRO DE COSTOS'!A:D,4,FALSE)</f>
        <v>WILLIAM ASDRUBAL ROZO ROZO</v>
      </c>
      <c r="C446" s="10" t="str">
        <f>VLOOKUP(A446,'CENTRO DE COSTOS'!A:D,2,FALSE)</f>
        <v>0004-0004</v>
      </c>
      <c r="D446" s="171">
        <v>11001</v>
      </c>
      <c r="E446" s="171">
        <v>2291404</v>
      </c>
      <c r="F446" s="171">
        <v>62816</v>
      </c>
      <c r="G446" s="171" t="s">
        <v>298</v>
      </c>
      <c r="H446" s="171" t="s">
        <v>68</v>
      </c>
      <c r="I446" s="171" t="s">
        <v>5750</v>
      </c>
      <c r="J446" s="10" t="s">
        <v>167</v>
      </c>
      <c r="K446" s="171">
        <v>2291404</v>
      </c>
      <c r="L446" s="171" t="s">
        <v>5751</v>
      </c>
      <c r="M446" s="172">
        <v>45819.718055555553</v>
      </c>
      <c r="N446" s="172">
        <v>45820.399826388886</v>
      </c>
      <c r="O446" s="171" t="s">
        <v>3171</v>
      </c>
      <c r="P446" s="171" t="s">
        <v>3172</v>
      </c>
      <c r="Q446" s="171" t="s">
        <v>177</v>
      </c>
      <c r="R446" s="72" t="s">
        <v>5752</v>
      </c>
      <c r="S446" s="178" t="s">
        <v>3174</v>
      </c>
      <c r="T446" s="187" t="s">
        <v>3190</v>
      </c>
      <c r="U446" s="187" t="s">
        <v>3176</v>
      </c>
      <c r="V446" s="187" t="s">
        <v>3184</v>
      </c>
      <c r="W446" s="187" t="s">
        <v>3185</v>
      </c>
      <c r="X446" s="187">
        <v>0</v>
      </c>
      <c r="Y446" s="187">
        <v>0</v>
      </c>
      <c r="Z446" s="187">
        <v>0</v>
      </c>
      <c r="AA446" s="187">
        <v>0</v>
      </c>
      <c r="AB446" s="200">
        <v>0</v>
      </c>
      <c r="AC446" s="72" t="s">
        <v>5753</v>
      </c>
      <c r="AD446" s="72">
        <v>0</v>
      </c>
      <c r="AE446" s="72">
        <v>0</v>
      </c>
      <c r="AF446" s="171" t="s">
        <v>25</v>
      </c>
      <c r="AG446" s="171" t="s">
        <v>189</v>
      </c>
      <c r="AH446" s="171">
        <v>1</v>
      </c>
      <c r="AI446" s="171">
        <v>0</v>
      </c>
      <c r="AJ446" s="72" t="s">
        <v>5754</v>
      </c>
      <c r="AK446" s="97">
        <f>IF(Q446="SOPORTE_TELEFÓNICO",'BASE LIQUIDACION REDEBAN 2025'!$B$19,IF(Q446="ENVÍO",'BASE LIQUIDACION REDEBAN 2025'!$C$2,IF(AF446="TIPO I",'BASE LIQUIDACION REDEBAN 2025'!$C$2,IF(AF446="TIPO II",'BASE LIQUIDACION REDEBAN 2025'!$C$3,IF(AF446="TIPO III",'BASE LIQUIDACION REDEBAN 2025'!$C$4,IF(AF446="TIPO IV",'BASE LIQUIDACION REDEBAN 2025'!$C$5,IF(AG446="AEREO",'BASE LIQUIDACION REDEBAN 2025'!$B$6,'BASE LIQUIDACION REDEBAN 2025'!$C$5)))))))</f>
        <v>65960.072302</v>
      </c>
      <c r="AL446" s="97">
        <f>IF(OR(Q446="SOPORTE_TELEFÓNICO",Q446="ENVÍO"),0,IF(AF446="TIPO I",'BASE LIQUIDACION REDEBAN 2025'!$B$10,IF(AF446="TIPO II",'BASE LIQUIDACION REDEBAN 2025'!$B$11,IF(AF446="TIPO III",'BASE LIQUIDACION REDEBAN 2025'!$B$12,'BASE LIQUIDACION REDEBAN 2025'!$B$13))))</f>
        <v>75096.394270399993</v>
      </c>
      <c r="AM446" s="97">
        <f t="shared" si="6"/>
        <v>65960.072302</v>
      </c>
    </row>
    <row r="447" spans="1:39" s="85" customFormat="1" ht="13.15">
      <c r="A447" s="171" t="s">
        <v>90</v>
      </c>
      <c r="B447" s="10" t="str">
        <f>VLOOKUP(A447,'CENTRO DE COSTOS'!A:D,4,FALSE)</f>
        <v>JUAN SEBASTIÁN RÍOS CASTRILLÓN</v>
      </c>
      <c r="C447" s="10" t="str">
        <f>VLOOKUP(A447,'CENTRO DE COSTOS'!A:D,2,FALSE)</f>
        <v>0004-0005</v>
      </c>
      <c r="D447" s="171">
        <v>5088</v>
      </c>
      <c r="E447" s="171">
        <v>2290490</v>
      </c>
      <c r="F447" s="171">
        <v>28085</v>
      </c>
      <c r="G447" s="171" t="s">
        <v>290</v>
      </c>
      <c r="H447" s="171" t="s">
        <v>291</v>
      </c>
      <c r="I447" s="171" t="s">
        <v>5755</v>
      </c>
      <c r="J447" s="10" t="s">
        <v>167</v>
      </c>
      <c r="K447" s="171">
        <v>2290490</v>
      </c>
      <c r="L447" s="171" t="s">
        <v>5756</v>
      </c>
      <c r="M447" s="172">
        <v>45819.666666666664</v>
      </c>
      <c r="N447" s="172">
        <v>45820.401678240742</v>
      </c>
      <c r="O447" s="171" t="s">
        <v>3171</v>
      </c>
      <c r="P447" s="171" t="s">
        <v>3172</v>
      </c>
      <c r="Q447" s="171" t="s">
        <v>177</v>
      </c>
      <c r="R447" s="72" t="s">
        <v>5757</v>
      </c>
      <c r="S447" s="178" t="s">
        <v>3174</v>
      </c>
      <c r="T447" s="187" t="s">
        <v>3190</v>
      </c>
      <c r="U447" s="187" t="s">
        <v>3213</v>
      </c>
      <c r="V447" s="187" t="s">
        <v>3372</v>
      </c>
      <c r="W447" s="187" t="s">
        <v>3185</v>
      </c>
      <c r="X447" s="187">
        <v>0</v>
      </c>
      <c r="Y447" s="187">
        <v>0</v>
      </c>
      <c r="Z447" s="187">
        <v>0</v>
      </c>
      <c r="AA447" s="187">
        <v>0</v>
      </c>
      <c r="AB447" s="200" t="s">
        <v>5758</v>
      </c>
      <c r="AC447" s="72" t="s">
        <v>5759</v>
      </c>
      <c r="AD447" s="72">
        <v>0</v>
      </c>
      <c r="AE447" s="72">
        <v>0</v>
      </c>
      <c r="AF447" s="171" t="s">
        <v>25</v>
      </c>
      <c r="AG447" s="171" t="s">
        <v>189</v>
      </c>
      <c r="AH447" s="171">
        <v>1</v>
      </c>
      <c r="AI447" s="171">
        <v>0</v>
      </c>
      <c r="AJ447" s="72" t="s">
        <v>3303</v>
      </c>
      <c r="AK447" s="97">
        <f>IF(Q447="SOPORTE_TELEFÓNICO",'BASE LIQUIDACION REDEBAN 2025'!$B$19,IF(Q447="ENVÍO",'BASE LIQUIDACION REDEBAN 2025'!$C$2,IF(AF447="TIPO I",'BASE LIQUIDACION REDEBAN 2025'!$C$2,IF(AF447="TIPO II",'BASE LIQUIDACION REDEBAN 2025'!$C$3,IF(AF447="TIPO III",'BASE LIQUIDACION REDEBAN 2025'!$C$4,IF(AF447="TIPO IV",'BASE LIQUIDACION REDEBAN 2025'!$C$5,IF(AG447="AEREO",'BASE LIQUIDACION REDEBAN 2025'!$B$6,'BASE LIQUIDACION REDEBAN 2025'!$C$5)))))))</f>
        <v>65960.072302</v>
      </c>
      <c r="AL447" s="97">
        <f>IF(OR(Q447="SOPORTE_TELEFÓNICO",Q447="ENVÍO"),0,IF(AF447="TIPO I",'BASE LIQUIDACION REDEBAN 2025'!$B$10,IF(AF447="TIPO II",'BASE LIQUIDACION REDEBAN 2025'!$B$11,IF(AF447="TIPO III",'BASE LIQUIDACION REDEBAN 2025'!$B$12,'BASE LIQUIDACION REDEBAN 2025'!$B$13))))</f>
        <v>75096.394270399993</v>
      </c>
      <c r="AM447" s="97">
        <f t="shared" si="6"/>
        <v>65960.072302</v>
      </c>
    </row>
    <row r="448" spans="1:39" s="85" customFormat="1" ht="13.15">
      <c r="A448" s="171" t="s">
        <v>80</v>
      </c>
      <c r="B448" s="10" t="str">
        <f>VLOOKUP(A448,'CENTRO DE COSTOS'!A:D,4,FALSE)</f>
        <v>JOSE MAURICIO HERNANDEZ ROJAS</v>
      </c>
      <c r="C448" s="10" t="str">
        <f>VLOOKUP(A448,'CENTRO DE COSTOS'!A:D,2,FALSE)</f>
        <v>0004-0001</v>
      </c>
      <c r="D448" s="171">
        <v>13001</v>
      </c>
      <c r="E448" s="171">
        <v>2287944</v>
      </c>
      <c r="F448" s="171">
        <v>60238</v>
      </c>
      <c r="G448" s="171" t="s">
        <v>364</v>
      </c>
      <c r="H448" s="171" t="s">
        <v>80</v>
      </c>
      <c r="I448" s="171" t="s">
        <v>5760</v>
      </c>
      <c r="J448" s="10" t="s">
        <v>167</v>
      </c>
      <c r="K448" s="171">
        <v>2287944</v>
      </c>
      <c r="L448" s="171" t="s">
        <v>5761</v>
      </c>
      <c r="M448" s="172">
        <v>45819.456944444442</v>
      </c>
      <c r="N448" s="172">
        <v>45820.403495370374</v>
      </c>
      <c r="O448" s="171" t="s">
        <v>3171</v>
      </c>
      <c r="P448" s="171" t="s">
        <v>3172</v>
      </c>
      <c r="Q448" s="171" t="s">
        <v>177</v>
      </c>
      <c r="R448" s="72" t="s">
        <v>5762</v>
      </c>
      <c r="S448" s="178" t="s">
        <v>3174</v>
      </c>
      <c r="T448" s="187" t="s">
        <v>3190</v>
      </c>
      <c r="U448" s="187" t="s">
        <v>3191</v>
      </c>
      <c r="V448" s="187" t="s">
        <v>3235</v>
      </c>
      <c r="W448" s="187" t="s">
        <v>3185</v>
      </c>
      <c r="X448" s="187">
        <v>0</v>
      </c>
      <c r="Y448" s="187">
        <v>0</v>
      </c>
      <c r="Z448" s="187">
        <v>0</v>
      </c>
      <c r="AA448" s="187">
        <v>0</v>
      </c>
      <c r="AB448" s="200">
        <v>0</v>
      </c>
      <c r="AC448" s="72" t="s">
        <v>5763</v>
      </c>
      <c r="AD448" s="72">
        <v>0</v>
      </c>
      <c r="AE448" s="72">
        <v>0</v>
      </c>
      <c r="AF448" s="171" t="s">
        <v>25</v>
      </c>
      <c r="AG448" s="171" t="s">
        <v>189</v>
      </c>
      <c r="AH448" s="171">
        <v>1</v>
      </c>
      <c r="AI448" s="171">
        <v>0</v>
      </c>
      <c r="AJ448" s="72" t="s">
        <v>1180</v>
      </c>
      <c r="AK448" s="97">
        <f>IF(Q448="SOPORTE_TELEFÓNICO",'BASE LIQUIDACION REDEBAN 2025'!$B$19,IF(Q448="ENVÍO",'BASE LIQUIDACION REDEBAN 2025'!$C$2,IF(AF448="TIPO I",'BASE LIQUIDACION REDEBAN 2025'!$C$2,IF(AF448="TIPO II",'BASE LIQUIDACION REDEBAN 2025'!$C$3,IF(AF448="TIPO III",'BASE LIQUIDACION REDEBAN 2025'!$C$4,IF(AF448="TIPO IV",'BASE LIQUIDACION REDEBAN 2025'!$C$5,IF(AG448="AEREO",'BASE LIQUIDACION REDEBAN 2025'!$B$6,'BASE LIQUIDACION REDEBAN 2025'!$C$5)))))))</f>
        <v>65960.072302</v>
      </c>
      <c r="AL448" s="97">
        <f>IF(OR(Q448="SOPORTE_TELEFÓNICO",Q448="ENVÍO"),0,IF(AF448="TIPO I",'BASE LIQUIDACION REDEBAN 2025'!$B$10,IF(AF448="TIPO II",'BASE LIQUIDACION REDEBAN 2025'!$B$11,IF(AF448="TIPO III",'BASE LIQUIDACION REDEBAN 2025'!$B$12,'BASE LIQUIDACION REDEBAN 2025'!$B$13))))</f>
        <v>75096.394270399993</v>
      </c>
      <c r="AM448" s="97">
        <f t="shared" si="6"/>
        <v>65960.072302</v>
      </c>
    </row>
    <row r="449" spans="1:39" s="85" customFormat="1" ht="13.15">
      <c r="A449" s="171" t="s">
        <v>86</v>
      </c>
      <c r="B449" s="10" t="str">
        <f>VLOOKUP(A449,'CENTRO DE COSTOS'!A:D,4,FALSE)</f>
        <v>KEVIN ALEXIS CORZO BUSTOS</v>
      </c>
      <c r="C449" s="10" t="str">
        <f>VLOOKUP(A449,'CENTRO DE COSTOS'!A:D,2,FALSE)</f>
        <v>0004-0007</v>
      </c>
      <c r="D449" s="171">
        <v>17380</v>
      </c>
      <c r="E449" s="171">
        <v>2283848</v>
      </c>
      <c r="F449" s="171">
        <v>79375</v>
      </c>
      <c r="G449" s="171" t="s">
        <v>827</v>
      </c>
      <c r="H449" s="171" t="s">
        <v>918</v>
      </c>
      <c r="I449" s="171" t="s">
        <v>5764</v>
      </c>
      <c r="J449" s="10" t="s">
        <v>167</v>
      </c>
      <c r="K449" s="171">
        <v>2283848</v>
      </c>
      <c r="L449" s="171" t="s">
        <v>5765</v>
      </c>
      <c r="M449" s="172">
        <v>45818.688888888886</v>
      </c>
      <c r="N449" s="172">
        <v>45820.40525462963</v>
      </c>
      <c r="O449" s="171" t="s">
        <v>3171</v>
      </c>
      <c r="P449" s="171" t="s">
        <v>3172</v>
      </c>
      <c r="Q449" s="171" t="s">
        <v>177</v>
      </c>
      <c r="R449" s="72" t="s">
        <v>5766</v>
      </c>
      <c r="S449" s="178" t="s">
        <v>3174</v>
      </c>
      <c r="T449" s="187" t="s">
        <v>3190</v>
      </c>
      <c r="U449" s="187" t="s">
        <v>3252</v>
      </c>
      <c r="V449" s="187" t="s">
        <v>3192</v>
      </c>
      <c r="W449" s="187" t="s">
        <v>3215</v>
      </c>
      <c r="X449" s="187" t="s">
        <v>3615</v>
      </c>
      <c r="Y449" s="187">
        <v>0</v>
      </c>
      <c r="Z449" s="187">
        <v>0</v>
      </c>
      <c r="AA449" s="187">
        <v>0</v>
      </c>
      <c r="AB449" s="200">
        <v>0</v>
      </c>
      <c r="AC449" s="72" t="s">
        <v>5767</v>
      </c>
      <c r="AD449" s="72" t="s">
        <v>5768</v>
      </c>
      <c r="AE449" s="72" t="s">
        <v>5769</v>
      </c>
      <c r="AF449" s="171" t="s">
        <v>30</v>
      </c>
      <c r="AG449" s="171" t="s">
        <v>189</v>
      </c>
      <c r="AH449" s="171">
        <v>1</v>
      </c>
      <c r="AI449" s="171">
        <v>0</v>
      </c>
      <c r="AJ449" s="72" t="s">
        <v>873</v>
      </c>
      <c r="AK449" s="97">
        <f>IF(Q449="SOPORTE_TELEFÓNICO",'BASE LIQUIDACION REDEBAN 2025'!$B$19,IF(Q449="ENVÍO",'BASE LIQUIDACION REDEBAN 2025'!$C$2,IF(AF449="TIPO I",'BASE LIQUIDACION REDEBAN 2025'!$C$2,IF(AF449="TIPO II",'BASE LIQUIDACION REDEBAN 2025'!$C$3,IF(AF449="TIPO III",'BASE LIQUIDACION REDEBAN 2025'!$C$4,IF(AF449="TIPO IV",'BASE LIQUIDACION REDEBAN 2025'!$C$5,IF(AG449="AEREO",'BASE LIQUIDACION REDEBAN 2025'!$B$6,'BASE LIQUIDACION REDEBAN 2025'!$C$5)))))))</f>
        <v>275728.78077800001</v>
      </c>
      <c r="AL449" s="97">
        <f>IF(OR(Q449="SOPORTE_TELEFÓNICO",Q449="ENVÍO"),0,IF(AF449="TIPO I",'BASE LIQUIDACION REDEBAN 2025'!$B$10,IF(AF449="TIPO II",'BASE LIQUIDACION REDEBAN 2025'!$B$11,IF(AF449="TIPO III",'BASE LIQUIDACION REDEBAN 2025'!$B$12,'BASE LIQUIDACION REDEBAN 2025'!$B$13))))</f>
        <v>196536.5258152</v>
      </c>
      <c r="AM449" s="97">
        <f t="shared" si="6"/>
        <v>275728.78077800001</v>
      </c>
    </row>
    <row r="450" spans="1:39" s="85" customFormat="1" ht="13.15">
      <c r="A450" s="171" t="s">
        <v>90</v>
      </c>
      <c r="B450" s="10" t="str">
        <f>VLOOKUP(A450,'CENTRO DE COSTOS'!A:D,4,FALSE)</f>
        <v>JUAN SEBASTIÁN RÍOS CASTRILLÓN</v>
      </c>
      <c r="C450" s="10" t="str">
        <f>VLOOKUP(A450,'CENTRO DE COSTOS'!A:D,2,FALSE)</f>
        <v>0004-0005</v>
      </c>
      <c r="D450" s="171">
        <v>5631</v>
      </c>
      <c r="E450" s="171">
        <v>2287632</v>
      </c>
      <c r="F450" s="171">
        <v>24598</v>
      </c>
      <c r="G450" s="171" t="s">
        <v>290</v>
      </c>
      <c r="H450" s="171" t="s">
        <v>2037</v>
      </c>
      <c r="I450" s="171" t="s">
        <v>5770</v>
      </c>
      <c r="J450" s="10" t="s">
        <v>167</v>
      </c>
      <c r="K450" s="171">
        <v>2287632</v>
      </c>
      <c r="L450" s="171" t="s">
        <v>5771</v>
      </c>
      <c r="M450" s="172">
        <v>45819.435416666667</v>
      </c>
      <c r="N450" s="172">
        <v>45820.414583333331</v>
      </c>
      <c r="O450" s="171" t="s">
        <v>3171</v>
      </c>
      <c r="P450" s="171" t="s">
        <v>3172</v>
      </c>
      <c r="Q450" s="171" t="s">
        <v>177</v>
      </c>
      <c r="R450" s="72" t="s">
        <v>5772</v>
      </c>
      <c r="S450" s="178" t="s">
        <v>3174</v>
      </c>
      <c r="T450" s="187" t="s">
        <v>3190</v>
      </c>
      <c r="U450" s="187" t="s">
        <v>3331</v>
      </c>
      <c r="V450" s="187" t="s">
        <v>3252</v>
      </c>
      <c r="W450" s="187" t="s">
        <v>3215</v>
      </c>
      <c r="X450" s="187">
        <v>0</v>
      </c>
      <c r="Y450" s="187">
        <v>0</v>
      </c>
      <c r="Z450" s="187" t="s">
        <v>3403</v>
      </c>
      <c r="AA450" s="187" t="s">
        <v>5773</v>
      </c>
      <c r="AB450" s="200">
        <v>0</v>
      </c>
      <c r="AC450" s="72" t="s">
        <v>5774</v>
      </c>
      <c r="AD450" s="72" t="s">
        <v>5775</v>
      </c>
      <c r="AE450" s="72" t="s">
        <v>5776</v>
      </c>
      <c r="AF450" s="171" t="s">
        <v>25</v>
      </c>
      <c r="AG450" s="171" t="s">
        <v>189</v>
      </c>
      <c r="AH450" s="171">
        <v>1</v>
      </c>
      <c r="AI450" s="171">
        <v>0</v>
      </c>
      <c r="AJ450" s="72" t="s">
        <v>3341</v>
      </c>
      <c r="AK450" s="97">
        <f>IF(Q450="SOPORTE_TELEFÓNICO",'BASE LIQUIDACION REDEBAN 2025'!$B$19,IF(Q450="ENVÍO",'BASE LIQUIDACION REDEBAN 2025'!$C$2,IF(AF450="TIPO I",'BASE LIQUIDACION REDEBAN 2025'!$C$2,IF(AF450="TIPO II",'BASE LIQUIDACION REDEBAN 2025'!$C$3,IF(AF450="TIPO III",'BASE LIQUIDACION REDEBAN 2025'!$C$4,IF(AF450="TIPO IV",'BASE LIQUIDACION REDEBAN 2025'!$C$5,IF(AG450="AEREO",'BASE LIQUIDACION REDEBAN 2025'!$B$6,'BASE LIQUIDACION REDEBAN 2025'!$C$5)))))))</f>
        <v>65960.072302</v>
      </c>
      <c r="AL450" s="97">
        <f>IF(OR(Q450="SOPORTE_TELEFÓNICO",Q450="ENVÍO"),0,IF(AF450="TIPO I",'BASE LIQUIDACION REDEBAN 2025'!$B$10,IF(AF450="TIPO II",'BASE LIQUIDACION REDEBAN 2025'!$B$11,IF(AF450="TIPO III",'BASE LIQUIDACION REDEBAN 2025'!$B$12,'BASE LIQUIDACION REDEBAN 2025'!$B$13))))</f>
        <v>75096.394270399993</v>
      </c>
      <c r="AM450" s="97">
        <f t="shared" si="6"/>
        <v>65960.072302</v>
      </c>
    </row>
    <row r="451" spans="1:39" s="85" customFormat="1" ht="13.15">
      <c r="A451" s="171" t="s">
        <v>64</v>
      </c>
      <c r="B451" s="10" t="str">
        <f>VLOOKUP(A451,'CENTRO DE COSTOS'!A:D,4,FALSE)</f>
        <v>JOSE MAURICIO HERNANDEZ ROJAS</v>
      </c>
      <c r="C451" s="10" t="str">
        <f>VLOOKUP(A451,'CENTRO DE COSTOS'!A:D,2,FALSE)</f>
        <v>0004-0001</v>
      </c>
      <c r="D451" s="171">
        <v>8001</v>
      </c>
      <c r="E451" s="171">
        <v>2288518</v>
      </c>
      <c r="F451" s="171">
        <v>52363</v>
      </c>
      <c r="G451" s="171" t="s">
        <v>277</v>
      </c>
      <c r="H451" s="171" t="s">
        <v>64</v>
      </c>
      <c r="I451" s="171" t="s">
        <v>5777</v>
      </c>
      <c r="J451" s="10" t="s">
        <v>167</v>
      </c>
      <c r="K451" s="171">
        <v>2288518</v>
      </c>
      <c r="L451" s="171" t="s">
        <v>5778</v>
      </c>
      <c r="M451" s="172">
        <v>45819.486111111109</v>
      </c>
      <c r="N451" s="172">
        <v>45820.418055555558</v>
      </c>
      <c r="O451" s="171" t="s">
        <v>3171</v>
      </c>
      <c r="P451" s="171" t="s">
        <v>3172</v>
      </c>
      <c r="Q451" s="171" t="s">
        <v>177</v>
      </c>
      <c r="R451" s="72" t="s">
        <v>5779</v>
      </c>
      <c r="S451" s="178" t="s">
        <v>3174</v>
      </c>
      <c r="T451" s="187" t="s">
        <v>3190</v>
      </c>
      <c r="U451" s="187" t="s">
        <v>3252</v>
      </c>
      <c r="V451" s="187" t="s">
        <v>3192</v>
      </c>
      <c r="W451" s="187" t="s">
        <v>3185</v>
      </c>
      <c r="X451" s="187">
        <v>0</v>
      </c>
      <c r="Y451" s="187">
        <v>0</v>
      </c>
      <c r="Z451" s="187">
        <v>0</v>
      </c>
      <c r="AA451" s="187">
        <v>0</v>
      </c>
      <c r="AB451" s="200">
        <v>0</v>
      </c>
      <c r="AC451" s="72" t="s">
        <v>5780</v>
      </c>
      <c r="AD451" s="72">
        <v>0</v>
      </c>
      <c r="AE451" s="72">
        <v>0</v>
      </c>
      <c r="AF451" s="171" t="s">
        <v>25</v>
      </c>
      <c r="AG451" s="171" t="s">
        <v>189</v>
      </c>
      <c r="AH451" s="171">
        <v>1</v>
      </c>
      <c r="AI451" s="171">
        <v>0</v>
      </c>
      <c r="AJ451" s="72" t="s">
        <v>280</v>
      </c>
      <c r="AK451" s="97">
        <f>IF(Q451="SOPORTE_TELEFÓNICO",'BASE LIQUIDACION REDEBAN 2025'!$B$19,IF(Q451="ENVÍO",'BASE LIQUIDACION REDEBAN 2025'!$C$2,IF(AF451="TIPO I",'BASE LIQUIDACION REDEBAN 2025'!$C$2,IF(AF451="TIPO II",'BASE LIQUIDACION REDEBAN 2025'!$C$3,IF(AF451="TIPO III",'BASE LIQUIDACION REDEBAN 2025'!$C$4,IF(AF451="TIPO IV",'BASE LIQUIDACION REDEBAN 2025'!$C$5,IF(AG451="AEREO",'BASE LIQUIDACION REDEBAN 2025'!$B$6,'BASE LIQUIDACION REDEBAN 2025'!$C$5)))))))</f>
        <v>65960.072302</v>
      </c>
      <c r="AL451" s="97">
        <f>IF(OR(Q451="SOPORTE_TELEFÓNICO",Q451="ENVÍO"),0,IF(AF451="TIPO I",'BASE LIQUIDACION REDEBAN 2025'!$B$10,IF(AF451="TIPO II",'BASE LIQUIDACION REDEBAN 2025'!$B$11,IF(AF451="TIPO III",'BASE LIQUIDACION REDEBAN 2025'!$B$12,'BASE LIQUIDACION REDEBAN 2025'!$B$13))))</f>
        <v>75096.394270399993</v>
      </c>
      <c r="AM451" s="97">
        <f t="shared" ref="AM451:AM514" si="7">IF(OR(Q451="SOPORTE_TELEFÓNICO",Q451="ENVÍO"),AK451,(AK451*AH451+AL451*AI451))</f>
        <v>65960.072302</v>
      </c>
    </row>
    <row r="452" spans="1:39" s="85" customFormat="1" ht="13.15">
      <c r="A452" s="171" t="s">
        <v>100</v>
      </c>
      <c r="B452" s="10" t="str">
        <f>VLOOKUP(A452,'CENTRO DE COSTOS'!A:D,4,FALSE)</f>
        <v>KEVIN ALEXIS CORZO BUSTOS</v>
      </c>
      <c r="C452" s="10" t="str">
        <f>VLOOKUP(A452,'CENTRO DE COSTOS'!A:D,2,FALSE)</f>
        <v>0004-0007</v>
      </c>
      <c r="D452" s="171">
        <v>50568</v>
      </c>
      <c r="E452" s="171">
        <v>2279689</v>
      </c>
      <c r="F452" s="171">
        <v>67762</v>
      </c>
      <c r="G452" s="171" t="s">
        <v>192</v>
      </c>
      <c r="H452" s="171" t="s">
        <v>4215</v>
      </c>
      <c r="I452" s="171" t="s">
        <v>5781</v>
      </c>
      <c r="J452" s="10" t="s">
        <v>167</v>
      </c>
      <c r="K452" s="171">
        <v>2279689</v>
      </c>
      <c r="L452" s="171" t="s">
        <v>5782</v>
      </c>
      <c r="M452" s="172">
        <v>45818.412499999999</v>
      </c>
      <c r="N452" s="172">
        <v>45820.425000000003</v>
      </c>
      <c r="O452" s="171" t="s">
        <v>3171</v>
      </c>
      <c r="P452" s="171" t="s">
        <v>3172</v>
      </c>
      <c r="Q452" s="171" t="s">
        <v>177</v>
      </c>
      <c r="R452" s="72" t="s">
        <v>5783</v>
      </c>
      <c r="S452" s="178" t="s">
        <v>3174</v>
      </c>
      <c r="T452" s="187" t="s">
        <v>3175</v>
      </c>
      <c r="U452" s="187" t="s">
        <v>3438</v>
      </c>
      <c r="V452" s="187" t="s">
        <v>3439</v>
      </c>
      <c r="W452" s="187" t="s">
        <v>3185</v>
      </c>
      <c r="X452" s="187">
        <v>0</v>
      </c>
      <c r="Y452" s="187">
        <v>0</v>
      </c>
      <c r="Z452" s="187">
        <v>0</v>
      </c>
      <c r="AA452" s="187">
        <v>0</v>
      </c>
      <c r="AB452" s="200">
        <v>0</v>
      </c>
      <c r="AC452" s="72" t="s">
        <v>5784</v>
      </c>
      <c r="AD452" s="72">
        <v>0</v>
      </c>
      <c r="AE452" s="72">
        <v>0</v>
      </c>
      <c r="AF452" s="171" t="s">
        <v>30</v>
      </c>
      <c r="AG452" s="171" t="s">
        <v>189</v>
      </c>
      <c r="AH452" s="171">
        <v>1</v>
      </c>
      <c r="AI452" s="171">
        <v>0</v>
      </c>
      <c r="AJ452" s="72" t="s">
        <v>265</v>
      </c>
      <c r="AK452" s="97">
        <f>IF(Q452="SOPORTE_TELEFÓNICO",'BASE LIQUIDACION REDEBAN 2025'!$B$19,IF(Q452="ENVÍO",'BASE LIQUIDACION REDEBAN 2025'!$C$2,IF(AF452="TIPO I",'BASE LIQUIDACION REDEBAN 2025'!$C$2,IF(AF452="TIPO II",'BASE LIQUIDACION REDEBAN 2025'!$C$3,IF(AF452="TIPO III",'BASE LIQUIDACION REDEBAN 2025'!$C$4,IF(AF452="TIPO IV",'BASE LIQUIDACION REDEBAN 2025'!$C$5,IF(AG452="AEREO",'BASE LIQUIDACION REDEBAN 2025'!$B$6,'BASE LIQUIDACION REDEBAN 2025'!$C$5)))))))</f>
        <v>275728.78077800001</v>
      </c>
      <c r="AL452" s="97">
        <f>IF(OR(Q452="SOPORTE_TELEFÓNICO",Q452="ENVÍO"),0,IF(AF452="TIPO I",'BASE LIQUIDACION REDEBAN 2025'!$B$10,IF(AF452="TIPO II",'BASE LIQUIDACION REDEBAN 2025'!$B$11,IF(AF452="TIPO III",'BASE LIQUIDACION REDEBAN 2025'!$B$12,'BASE LIQUIDACION REDEBAN 2025'!$B$13))))</f>
        <v>196536.5258152</v>
      </c>
      <c r="AM452" s="97">
        <f t="shared" si="7"/>
        <v>275728.78077800001</v>
      </c>
    </row>
    <row r="453" spans="1:39" s="85" customFormat="1" ht="13.15">
      <c r="A453" s="171" t="s">
        <v>86</v>
      </c>
      <c r="B453" s="10" t="str">
        <f>VLOOKUP(A453,'CENTRO DE COSTOS'!A:D,4,FALSE)</f>
        <v>KEVIN ALEXIS CORZO BUSTOS</v>
      </c>
      <c r="C453" s="10" t="str">
        <f>VLOOKUP(A453,'CENTRO DE COSTOS'!A:D,2,FALSE)</f>
        <v>0004-0007</v>
      </c>
      <c r="D453" s="171">
        <v>73001</v>
      </c>
      <c r="E453" s="171">
        <v>2290710</v>
      </c>
      <c r="F453" s="171">
        <v>42701</v>
      </c>
      <c r="G453" s="171" t="s">
        <v>870</v>
      </c>
      <c r="H453" s="171" t="s">
        <v>86</v>
      </c>
      <c r="I453" s="171" t="s">
        <v>5785</v>
      </c>
      <c r="J453" s="10" t="s">
        <v>167</v>
      </c>
      <c r="K453" s="171">
        <v>2290710</v>
      </c>
      <c r="L453" s="171" t="s">
        <v>5786</v>
      </c>
      <c r="M453" s="172">
        <v>45819.669444444444</v>
      </c>
      <c r="N453" s="172">
        <v>45820.432638888888</v>
      </c>
      <c r="O453" s="171" t="s">
        <v>3171</v>
      </c>
      <c r="P453" s="171" t="s">
        <v>3172</v>
      </c>
      <c r="Q453" s="171" t="s">
        <v>177</v>
      </c>
      <c r="R453" s="72" t="s">
        <v>5787</v>
      </c>
      <c r="S453" s="178" t="s">
        <v>3174</v>
      </c>
      <c r="T453" s="187" t="s">
        <v>3175</v>
      </c>
      <c r="U453" s="187" t="s">
        <v>3438</v>
      </c>
      <c r="V453" s="187" t="s">
        <v>3439</v>
      </c>
      <c r="W453" s="187" t="s">
        <v>3185</v>
      </c>
      <c r="X453" s="187">
        <v>0</v>
      </c>
      <c r="Y453" s="187">
        <v>0</v>
      </c>
      <c r="Z453" s="187">
        <v>0</v>
      </c>
      <c r="AA453" s="187">
        <v>0</v>
      </c>
      <c r="AB453" s="200">
        <v>0</v>
      </c>
      <c r="AC453" s="72" t="s">
        <v>5788</v>
      </c>
      <c r="AD453" s="72">
        <v>0</v>
      </c>
      <c r="AE453" s="72">
        <v>0</v>
      </c>
      <c r="AF453" s="171" t="s">
        <v>25</v>
      </c>
      <c r="AG453" s="171" t="s">
        <v>189</v>
      </c>
      <c r="AH453" s="171">
        <v>1</v>
      </c>
      <c r="AI453" s="171">
        <v>0</v>
      </c>
      <c r="AJ453" s="72" t="s">
        <v>1632</v>
      </c>
      <c r="AK453" s="97">
        <f>IF(Q453="SOPORTE_TELEFÓNICO",'BASE LIQUIDACION REDEBAN 2025'!$B$19,IF(Q453="ENVÍO",'BASE LIQUIDACION REDEBAN 2025'!$C$2,IF(AF453="TIPO I",'BASE LIQUIDACION REDEBAN 2025'!$C$2,IF(AF453="TIPO II",'BASE LIQUIDACION REDEBAN 2025'!$C$3,IF(AF453="TIPO III",'BASE LIQUIDACION REDEBAN 2025'!$C$4,IF(AF453="TIPO IV",'BASE LIQUIDACION REDEBAN 2025'!$C$5,IF(AG453="AEREO",'BASE LIQUIDACION REDEBAN 2025'!$B$6,'BASE LIQUIDACION REDEBAN 2025'!$C$5)))))))</f>
        <v>65960.072302</v>
      </c>
      <c r="AL453" s="97">
        <f>IF(OR(Q453="SOPORTE_TELEFÓNICO",Q453="ENVÍO"),0,IF(AF453="TIPO I",'BASE LIQUIDACION REDEBAN 2025'!$B$10,IF(AF453="TIPO II",'BASE LIQUIDACION REDEBAN 2025'!$B$11,IF(AF453="TIPO III",'BASE LIQUIDACION REDEBAN 2025'!$B$12,'BASE LIQUIDACION REDEBAN 2025'!$B$13))))</f>
        <v>75096.394270399993</v>
      </c>
      <c r="AM453" s="97">
        <f t="shared" si="7"/>
        <v>65960.072302</v>
      </c>
    </row>
    <row r="454" spans="1:39" s="85" customFormat="1" ht="13.15">
      <c r="A454" s="171" t="s">
        <v>76</v>
      </c>
      <c r="B454" s="10" t="str">
        <f>VLOOKUP(A454,'CENTRO DE COSTOS'!A:D,4,FALSE)</f>
        <v>DIEGO FERNANDO HENAO CARDONA</v>
      </c>
      <c r="C454" s="10" t="str">
        <f>VLOOKUP(A454,'CENTRO DE COSTOS'!A:D,2,FALSE)</f>
        <v>0004-0003</v>
      </c>
      <c r="D454" s="171">
        <v>76001</v>
      </c>
      <c r="E454" s="171">
        <v>2290872</v>
      </c>
      <c r="F454" s="171">
        <v>71364</v>
      </c>
      <c r="G454" s="171" t="s">
        <v>230</v>
      </c>
      <c r="H454" s="171" t="s">
        <v>76</v>
      </c>
      <c r="I454" s="171" t="s">
        <v>5789</v>
      </c>
      <c r="J454" s="10" t="s">
        <v>167</v>
      </c>
      <c r="K454" s="171">
        <v>2290872</v>
      </c>
      <c r="L454" s="171" t="s">
        <v>5790</v>
      </c>
      <c r="M454" s="172">
        <v>45819.681250000001</v>
      </c>
      <c r="N454" s="172">
        <v>45820.436111111114</v>
      </c>
      <c r="O454" s="171" t="s">
        <v>3171</v>
      </c>
      <c r="P454" s="171" t="s">
        <v>3172</v>
      </c>
      <c r="Q454" s="171" t="s">
        <v>177</v>
      </c>
      <c r="R454" s="72" t="s">
        <v>5791</v>
      </c>
      <c r="S454" s="178" t="s">
        <v>3174</v>
      </c>
      <c r="T454" s="187" t="s">
        <v>3190</v>
      </c>
      <c r="U454" s="187" t="s">
        <v>3357</v>
      </c>
      <c r="V454" s="187" t="s">
        <v>3192</v>
      </c>
      <c r="W454" s="187" t="s">
        <v>3215</v>
      </c>
      <c r="X454" s="187" t="s">
        <v>3503</v>
      </c>
      <c r="Y454" s="187">
        <v>0</v>
      </c>
      <c r="Z454" s="187">
        <v>0</v>
      </c>
      <c r="AA454" s="187">
        <v>0</v>
      </c>
      <c r="AB454" s="200" t="s">
        <v>5022</v>
      </c>
      <c r="AC454" s="72" t="s">
        <v>5792</v>
      </c>
      <c r="AD454" s="72" t="s">
        <v>5793</v>
      </c>
      <c r="AE454" s="72" t="s">
        <v>5794</v>
      </c>
      <c r="AF454" s="171" t="s">
        <v>25</v>
      </c>
      <c r="AG454" s="171" t="s">
        <v>189</v>
      </c>
      <c r="AH454" s="171">
        <v>1</v>
      </c>
      <c r="AI454" s="171">
        <v>0</v>
      </c>
      <c r="AJ454" s="72" t="s">
        <v>171</v>
      </c>
      <c r="AK454" s="97">
        <f>IF(Q454="SOPORTE_TELEFÓNICO",'BASE LIQUIDACION REDEBAN 2025'!$B$19,IF(Q454="ENVÍO",'BASE LIQUIDACION REDEBAN 2025'!$C$2,IF(AF454="TIPO I",'BASE LIQUIDACION REDEBAN 2025'!$C$2,IF(AF454="TIPO II",'BASE LIQUIDACION REDEBAN 2025'!$C$3,IF(AF454="TIPO III",'BASE LIQUIDACION REDEBAN 2025'!$C$4,IF(AF454="TIPO IV",'BASE LIQUIDACION REDEBAN 2025'!$C$5,IF(AG454="AEREO",'BASE LIQUIDACION REDEBAN 2025'!$B$6,'BASE LIQUIDACION REDEBAN 2025'!$C$5)))))))</f>
        <v>65960.072302</v>
      </c>
      <c r="AL454" s="97">
        <f>IF(OR(Q454="SOPORTE_TELEFÓNICO",Q454="ENVÍO"),0,IF(AF454="TIPO I",'BASE LIQUIDACION REDEBAN 2025'!$B$10,IF(AF454="TIPO II",'BASE LIQUIDACION REDEBAN 2025'!$B$11,IF(AF454="TIPO III",'BASE LIQUIDACION REDEBAN 2025'!$B$12,'BASE LIQUIDACION REDEBAN 2025'!$B$13))))</f>
        <v>75096.394270399993</v>
      </c>
      <c r="AM454" s="97">
        <f t="shared" si="7"/>
        <v>65960.072302</v>
      </c>
    </row>
    <row r="455" spans="1:39" s="85" customFormat="1" ht="13.15">
      <c r="A455" s="171" t="s">
        <v>90</v>
      </c>
      <c r="B455" s="10" t="str">
        <f>VLOOKUP(A455,'CENTRO DE COSTOS'!A:D,4,FALSE)</f>
        <v>JUAN SEBASTIÁN RÍOS CASTRILLÓN</v>
      </c>
      <c r="C455" s="10" t="str">
        <f>VLOOKUP(A455,'CENTRO DE COSTOS'!A:D,2,FALSE)</f>
        <v>0004-0005</v>
      </c>
      <c r="D455" s="171">
        <v>27600</v>
      </c>
      <c r="E455" s="171">
        <v>2289319</v>
      </c>
      <c r="F455" s="171">
        <v>63555</v>
      </c>
      <c r="G455" s="171" t="s">
        <v>208</v>
      </c>
      <c r="H455" s="171" t="s">
        <v>5795</v>
      </c>
      <c r="I455" s="171" t="s">
        <v>5796</v>
      </c>
      <c r="J455" s="10" t="s">
        <v>167</v>
      </c>
      <c r="K455" s="171">
        <v>2289319</v>
      </c>
      <c r="L455" s="171" t="s">
        <v>5797</v>
      </c>
      <c r="M455" s="172">
        <v>45819.588194444441</v>
      </c>
      <c r="N455" s="172">
        <v>45820.445613425924</v>
      </c>
      <c r="O455" s="171" t="s">
        <v>3171</v>
      </c>
      <c r="P455" s="171" t="s">
        <v>3172</v>
      </c>
      <c r="Q455" s="171" t="s">
        <v>177</v>
      </c>
      <c r="R455" s="72" t="s">
        <v>5798</v>
      </c>
      <c r="S455" s="178" t="s">
        <v>3174</v>
      </c>
      <c r="T455" s="187" t="s">
        <v>3175</v>
      </c>
      <c r="U455" s="187" t="s">
        <v>3197</v>
      </c>
      <c r="V455" s="187" t="s">
        <v>3198</v>
      </c>
      <c r="W455" s="187" t="s">
        <v>3185</v>
      </c>
      <c r="X455" s="187">
        <v>0</v>
      </c>
      <c r="Y455" s="187">
        <v>0</v>
      </c>
      <c r="Z455" s="187">
        <v>0</v>
      </c>
      <c r="AA455" s="187">
        <v>0</v>
      </c>
      <c r="AB455" s="200">
        <v>0</v>
      </c>
      <c r="AC455" s="72" t="s">
        <v>5799</v>
      </c>
      <c r="AD455" s="72">
        <v>0</v>
      </c>
      <c r="AE455" s="72">
        <v>0</v>
      </c>
      <c r="AF455" s="171" t="s">
        <v>175</v>
      </c>
      <c r="AG455" s="171" t="s">
        <v>227</v>
      </c>
      <c r="AH455" s="171">
        <v>1</v>
      </c>
      <c r="AI455" s="171">
        <v>0</v>
      </c>
      <c r="AJ455" s="72" t="s">
        <v>360</v>
      </c>
      <c r="AK455" s="97">
        <f>IF(Q455="SOPORTE_TELEFÓNICO",'BASE LIQUIDACION REDEBAN 2025'!$B$19,IF(Q455="ENVÍO",'BASE LIQUIDACION REDEBAN 2025'!$C$2,IF(AF455="TIPO I",'BASE LIQUIDACION REDEBAN 2025'!$C$2,IF(AF455="TIPO II",'BASE LIQUIDACION REDEBAN 2025'!$C$3,IF(AF455="TIPO III",'BASE LIQUIDACION REDEBAN 2025'!$C$4,IF(AF455="TIPO IV",'BASE LIQUIDACION REDEBAN 2025'!$C$5,IF(AG455="AEREO",'BASE LIQUIDACION REDEBAN 2025'!$B$6,'BASE LIQUIDACION REDEBAN 2025'!$C$5)))))))</f>
        <v>988462.96268840006</v>
      </c>
      <c r="AL455" s="97">
        <f>IF(OR(Q455="SOPORTE_TELEFÓNICO",Q455="ENVÍO"),0,IF(AF455="TIPO I",'BASE LIQUIDACION REDEBAN 2025'!$B$10,IF(AF455="TIPO II",'BASE LIQUIDACION REDEBAN 2025'!$B$11,IF(AF455="TIPO III",'BASE LIQUIDACION REDEBAN 2025'!$B$12,'BASE LIQUIDACION REDEBAN 2025'!$B$13))))</f>
        <v>196536.5258152</v>
      </c>
      <c r="AM455" s="97">
        <f t="shared" si="7"/>
        <v>988462.96268840006</v>
      </c>
    </row>
    <row r="456" spans="1:39" s="85" customFormat="1" ht="13.15">
      <c r="A456" s="171" t="s">
        <v>91</v>
      </c>
      <c r="B456" s="10" t="str">
        <f>VLOOKUP(A456,'CENTRO DE COSTOS'!A:D,4,FALSE)</f>
        <v>JOSE MAURICIO HERNANDEZ ROJAS</v>
      </c>
      <c r="C456" s="10" t="str">
        <f>VLOOKUP(A456,'CENTRO DE COSTOS'!A:D,2,FALSE)</f>
        <v>0004-0001</v>
      </c>
      <c r="D456" s="171">
        <v>23001</v>
      </c>
      <c r="E456" s="171">
        <v>2287965</v>
      </c>
      <c r="F456" s="171">
        <v>20874</v>
      </c>
      <c r="G456" s="171" t="s">
        <v>612</v>
      </c>
      <c r="H456" s="171" t="s">
        <v>91</v>
      </c>
      <c r="I456" s="171" t="s">
        <v>5800</v>
      </c>
      <c r="J456" s="10" t="s">
        <v>167</v>
      </c>
      <c r="K456" s="171">
        <v>2287965</v>
      </c>
      <c r="L456" s="171" t="s">
        <v>5801</v>
      </c>
      <c r="M456" s="172">
        <v>45819.459722222222</v>
      </c>
      <c r="N456" s="172">
        <v>45820.447222222225</v>
      </c>
      <c r="O456" s="171" t="s">
        <v>3171</v>
      </c>
      <c r="P456" s="171" t="s">
        <v>3172</v>
      </c>
      <c r="Q456" s="171" t="s">
        <v>177</v>
      </c>
      <c r="R456" s="72" t="s">
        <v>5802</v>
      </c>
      <c r="S456" s="178" t="s">
        <v>3174</v>
      </c>
      <c r="T456" s="187" t="s">
        <v>3190</v>
      </c>
      <c r="U456" s="187" t="s">
        <v>3357</v>
      </c>
      <c r="V456" s="187" t="s">
        <v>3192</v>
      </c>
      <c r="W456" s="187" t="s">
        <v>3215</v>
      </c>
      <c r="X456" s="187" t="s">
        <v>3358</v>
      </c>
      <c r="Y456" s="187">
        <v>0</v>
      </c>
      <c r="Z456" s="187" t="s">
        <v>3403</v>
      </c>
      <c r="AA456" s="187" t="s">
        <v>5149</v>
      </c>
      <c r="AB456" s="200">
        <v>0</v>
      </c>
      <c r="AC456" s="72" t="s">
        <v>5803</v>
      </c>
      <c r="AD456" s="72" t="s">
        <v>5804</v>
      </c>
      <c r="AE456" s="72" t="s">
        <v>5805</v>
      </c>
      <c r="AF456" s="171" t="s">
        <v>25</v>
      </c>
      <c r="AG456" s="171" t="s">
        <v>189</v>
      </c>
      <c r="AH456" s="171">
        <v>1</v>
      </c>
      <c r="AI456" s="171">
        <v>0</v>
      </c>
      <c r="AJ456" s="72" t="s">
        <v>841</v>
      </c>
      <c r="AK456" s="97">
        <f>IF(Q456="SOPORTE_TELEFÓNICO",'BASE LIQUIDACION REDEBAN 2025'!$B$19,IF(Q456="ENVÍO",'BASE LIQUIDACION REDEBAN 2025'!$C$2,IF(AF456="TIPO I",'BASE LIQUIDACION REDEBAN 2025'!$C$2,IF(AF456="TIPO II",'BASE LIQUIDACION REDEBAN 2025'!$C$3,IF(AF456="TIPO III",'BASE LIQUIDACION REDEBAN 2025'!$C$4,IF(AF456="TIPO IV",'BASE LIQUIDACION REDEBAN 2025'!$C$5,IF(AG456="AEREO",'BASE LIQUIDACION REDEBAN 2025'!$B$6,'BASE LIQUIDACION REDEBAN 2025'!$C$5)))))))</f>
        <v>65960.072302</v>
      </c>
      <c r="AL456" s="97">
        <f>IF(OR(Q456="SOPORTE_TELEFÓNICO",Q456="ENVÍO"),0,IF(AF456="TIPO I",'BASE LIQUIDACION REDEBAN 2025'!$B$10,IF(AF456="TIPO II",'BASE LIQUIDACION REDEBAN 2025'!$B$11,IF(AF456="TIPO III",'BASE LIQUIDACION REDEBAN 2025'!$B$12,'BASE LIQUIDACION REDEBAN 2025'!$B$13))))</f>
        <v>75096.394270399993</v>
      </c>
      <c r="AM456" s="97">
        <f t="shared" si="7"/>
        <v>65960.072302</v>
      </c>
    </row>
    <row r="457" spans="1:39" s="85" customFormat="1" ht="13.15">
      <c r="A457" s="171" t="s">
        <v>90</v>
      </c>
      <c r="B457" s="10" t="str">
        <f>VLOOKUP(A457,'CENTRO DE COSTOS'!A:D,4,FALSE)</f>
        <v>JUAN SEBASTIÁN RÍOS CASTRILLÓN</v>
      </c>
      <c r="C457" s="10" t="str">
        <f>VLOOKUP(A457,'CENTRO DE COSTOS'!A:D,2,FALSE)</f>
        <v>0004-0005</v>
      </c>
      <c r="D457" s="171">
        <v>27600</v>
      </c>
      <c r="E457" s="171">
        <v>2287627</v>
      </c>
      <c r="F457" s="171">
        <v>63554</v>
      </c>
      <c r="G457" s="171" t="s">
        <v>208</v>
      </c>
      <c r="H457" s="171" t="s">
        <v>5795</v>
      </c>
      <c r="I457" s="171" t="s">
        <v>5806</v>
      </c>
      <c r="J457" s="10" t="s">
        <v>167</v>
      </c>
      <c r="K457" s="171">
        <v>2287627</v>
      </c>
      <c r="L457" s="171" t="s">
        <v>5807</v>
      </c>
      <c r="M457" s="172">
        <v>45819.433333333334</v>
      </c>
      <c r="N457" s="172">
        <v>45820.449733796297</v>
      </c>
      <c r="O457" s="171" t="s">
        <v>3171</v>
      </c>
      <c r="P457" s="171" t="s">
        <v>3172</v>
      </c>
      <c r="Q457" s="171" t="s">
        <v>177</v>
      </c>
      <c r="R457" s="72" t="s">
        <v>5798</v>
      </c>
      <c r="S457" s="178" t="s">
        <v>3174</v>
      </c>
      <c r="T457" s="187" t="s">
        <v>3175</v>
      </c>
      <c r="U457" s="187" t="s">
        <v>3197</v>
      </c>
      <c r="V457" s="187" t="s">
        <v>3198</v>
      </c>
      <c r="W457" s="187" t="s">
        <v>3185</v>
      </c>
      <c r="X457" s="187">
        <v>0</v>
      </c>
      <c r="Y457" s="187">
        <v>0</v>
      </c>
      <c r="Z457" s="187">
        <v>0</v>
      </c>
      <c r="AA457" s="187">
        <v>0</v>
      </c>
      <c r="AB457" s="200">
        <v>0</v>
      </c>
      <c r="AC457" s="72" t="s">
        <v>5808</v>
      </c>
      <c r="AD457" s="72">
        <v>0</v>
      </c>
      <c r="AE457" s="72">
        <v>0</v>
      </c>
      <c r="AF457" s="171" t="s">
        <v>175</v>
      </c>
      <c r="AG457" s="171" t="s">
        <v>227</v>
      </c>
      <c r="AH457" s="171">
        <v>1</v>
      </c>
      <c r="AI457" s="171">
        <v>0</v>
      </c>
      <c r="AJ457" s="72" t="s">
        <v>360</v>
      </c>
      <c r="AK457" s="97">
        <f>IF(Q457="SOPORTE_TELEFÓNICO",'BASE LIQUIDACION REDEBAN 2025'!$B$19,IF(Q457="ENVÍO",'BASE LIQUIDACION REDEBAN 2025'!$C$2,IF(AF457="TIPO I",'BASE LIQUIDACION REDEBAN 2025'!$C$2,IF(AF457="TIPO II",'BASE LIQUIDACION REDEBAN 2025'!$C$3,IF(AF457="TIPO III",'BASE LIQUIDACION REDEBAN 2025'!$C$4,IF(AF457="TIPO IV",'BASE LIQUIDACION REDEBAN 2025'!$C$5,IF(AG457="AEREO",'BASE LIQUIDACION REDEBAN 2025'!$B$6,'BASE LIQUIDACION REDEBAN 2025'!$C$5)))))))</f>
        <v>988462.96268840006</v>
      </c>
      <c r="AL457" s="97">
        <f>IF(OR(Q457="SOPORTE_TELEFÓNICO",Q457="ENVÍO"),0,IF(AF457="TIPO I",'BASE LIQUIDACION REDEBAN 2025'!$B$10,IF(AF457="TIPO II",'BASE LIQUIDACION REDEBAN 2025'!$B$11,IF(AF457="TIPO III",'BASE LIQUIDACION REDEBAN 2025'!$B$12,'BASE LIQUIDACION REDEBAN 2025'!$B$13))))</f>
        <v>196536.5258152</v>
      </c>
      <c r="AM457" s="97">
        <f t="shared" si="7"/>
        <v>988462.96268840006</v>
      </c>
    </row>
    <row r="458" spans="1:39" s="85" customFormat="1" ht="13.15">
      <c r="A458" s="171" t="s">
        <v>60</v>
      </c>
      <c r="B458" s="10" t="str">
        <f>VLOOKUP(A458,'CENTRO DE COSTOS'!A:D,4,FALSE)</f>
        <v>JUAN SEBASTIÁN RÍOS CASTRILLÓN</v>
      </c>
      <c r="C458" s="10" t="str">
        <f>VLOOKUP(A458,'CENTRO DE COSTOS'!A:D,2,FALSE)</f>
        <v>0004-0005</v>
      </c>
      <c r="D458" s="171">
        <v>27135</v>
      </c>
      <c r="E458" s="171">
        <v>2284367</v>
      </c>
      <c r="F458" s="171">
        <v>61588</v>
      </c>
      <c r="G458" s="171" t="s">
        <v>208</v>
      </c>
      <c r="H458" s="171" t="s">
        <v>209</v>
      </c>
      <c r="I458" s="171" t="s">
        <v>3457</v>
      </c>
      <c r="J458" s="10" t="s">
        <v>167</v>
      </c>
      <c r="K458" s="171">
        <v>2284367</v>
      </c>
      <c r="L458" s="171" t="s">
        <v>5809</v>
      </c>
      <c r="M458" s="172">
        <v>45818.74722222222</v>
      </c>
      <c r="N458" s="172">
        <v>45820.451388888891</v>
      </c>
      <c r="O458" s="171" t="s">
        <v>3171</v>
      </c>
      <c r="P458" s="171" t="s">
        <v>3172</v>
      </c>
      <c r="Q458" s="171" t="s">
        <v>177</v>
      </c>
      <c r="R458" s="72" t="s">
        <v>5810</v>
      </c>
      <c r="S458" s="178" t="s">
        <v>3174</v>
      </c>
      <c r="T458" s="187" t="s">
        <v>3175</v>
      </c>
      <c r="U458" s="187" t="s">
        <v>3197</v>
      </c>
      <c r="V458" s="187" t="s">
        <v>3198</v>
      </c>
      <c r="W458" s="187" t="s">
        <v>3185</v>
      </c>
      <c r="X458" s="187">
        <v>0</v>
      </c>
      <c r="Y458" s="187">
        <v>0</v>
      </c>
      <c r="Z458" s="187">
        <v>0</v>
      </c>
      <c r="AA458" s="187">
        <v>0</v>
      </c>
      <c r="AB458" s="200">
        <v>0</v>
      </c>
      <c r="AC458" s="72" t="s">
        <v>3462</v>
      </c>
      <c r="AD458" s="72">
        <v>0</v>
      </c>
      <c r="AE458" s="72">
        <v>0</v>
      </c>
      <c r="AF458" s="171" t="s">
        <v>32</v>
      </c>
      <c r="AG458" s="171" t="s">
        <v>189</v>
      </c>
      <c r="AH458" s="171">
        <v>1</v>
      </c>
      <c r="AI458" s="171">
        <v>0</v>
      </c>
      <c r="AJ458" s="72" t="s">
        <v>360</v>
      </c>
      <c r="AK458" s="97">
        <f>IF(Q458="SOPORTE_TELEFÓNICO",'BASE LIQUIDACION REDEBAN 2025'!$B$19,IF(Q458="ENVÍO",'BASE LIQUIDACION REDEBAN 2025'!$C$2,IF(AF458="TIPO I",'BASE LIQUIDACION REDEBAN 2025'!$C$2,IF(AF458="TIPO II",'BASE LIQUIDACION REDEBAN 2025'!$C$3,IF(AF458="TIPO III",'BASE LIQUIDACION REDEBAN 2025'!$C$4,IF(AF458="TIPO IV",'BASE LIQUIDACION REDEBAN 2025'!$C$5,IF(AG458="AEREO",'BASE LIQUIDACION REDEBAN 2025'!$B$6,'BASE LIQUIDACION REDEBAN 2025'!$C$5)))))))</f>
        <v>479588.87655000004</v>
      </c>
      <c r="AL458" s="97">
        <f>IF(OR(Q458="SOPORTE_TELEFÓNICO",Q458="ENVÍO"),0,IF(AF458="TIPO I",'BASE LIQUIDACION REDEBAN 2025'!$B$10,IF(AF458="TIPO II",'BASE LIQUIDACION REDEBAN 2025'!$B$11,IF(AF458="TIPO III",'BASE LIQUIDACION REDEBAN 2025'!$B$12,'BASE LIQUIDACION REDEBAN 2025'!$B$13))))</f>
        <v>196536.5258152</v>
      </c>
      <c r="AM458" s="97">
        <f t="shared" si="7"/>
        <v>479588.87655000004</v>
      </c>
    </row>
    <row r="459" spans="1:39" s="85" customFormat="1" ht="13.15">
      <c r="A459" s="171" t="s">
        <v>100</v>
      </c>
      <c r="B459" s="10" t="str">
        <f>VLOOKUP(A459,'CENTRO DE COSTOS'!A:D,4,FALSE)</f>
        <v>KEVIN ALEXIS CORZO BUSTOS</v>
      </c>
      <c r="C459" s="10" t="str">
        <f>VLOOKUP(A459,'CENTRO DE COSTOS'!A:D,2,FALSE)</f>
        <v>0004-0007</v>
      </c>
      <c r="D459" s="171">
        <v>50313</v>
      </c>
      <c r="E459" s="171">
        <v>2287999</v>
      </c>
      <c r="F459" s="171">
        <v>64454</v>
      </c>
      <c r="G459" s="171" t="s">
        <v>192</v>
      </c>
      <c r="H459" s="171" t="s">
        <v>250</v>
      </c>
      <c r="I459" s="171" t="s">
        <v>5811</v>
      </c>
      <c r="J459" s="10" t="s">
        <v>167</v>
      </c>
      <c r="K459" s="171">
        <v>2287999</v>
      </c>
      <c r="L459" s="171" t="s">
        <v>5812</v>
      </c>
      <c r="M459" s="172">
        <v>45819.464583333334</v>
      </c>
      <c r="N459" s="172">
        <v>45820.455775462964</v>
      </c>
      <c r="O459" s="171" t="s">
        <v>3171</v>
      </c>
      <c r="P459" s="171" t="s">
        <v>3172</v>
      </c>
      <c r="Q459" s="171" t="s">
        <v>177</v>
      </c>
      <c r="R459" s="72" t="s">
        <v>5813</v>
      </c>
      <c r="S459" s="178" t="s">
        <v>3174</v>
      </c>
      <c r="T459" s="187" t="s">
        <v>3190</v>
      </c>
      <c r="U459" s="187" t="s">
        <v>3197</v>
      </c>
      <c r="V459" s="187" t="s">
        <v>3753</v>
      </c>
      <c r="W459" s="187" t="s">
        <v>3215</v>
      </c>
      <c r="X459" s="187">
        <v>0</v>
      </c>
      <c r="Y459" s="187" t="s">
        <v>3536</v>
      </c>
      <c r="Z459" s="187">
        <v>0</v>
      </c>
      <c r="AA459" s="187">
        <v>0</v>
      </c>
      <c r="AB459" s="200">
        <v>0</v>
      </c>
      <c r="AC459" s="72" t="s">
        <v>5814</v>
      </c>
      <c r="AD459" s="72" t="s">
        <v>5815</v>
      </c>
      <c r="AE459" s="72" t="s">
        <v>5816</v>
      </c>
      <c r="AF459" s="171" t="s">
        <v>28</v>
      </c>
      <c r="AG459" s="171" t="s">
        <v>189</v>
      </c>
      <c r="AH459" s="171">
        <v>1</v>
      </c>
      <c r="AI459" s="171">
        <v>0</v>
      </c>
      <c r="AJ459" s="72" t="s">
        <v>246</v>
      </c>
      <c r="AK459" s="97">
        <f>IF(Q459="SOPORTE_TELEFÓNICO",'BASE LIQUIDACION REDEBAN 2025'!$B$19,IF(Q459="ENVÍO",'BASE LIQUIDACION REDEBAN 2025'!$C$2,IF(AF459="TIPO I",'BASE LIQUIDACION REDEBAN 2025'!$C$2,IF(AF459="TIPO II",'BASE LIQUIDACION REDEBAN 2025'!$C$3,IF(AF459="TIPO III",'BASE LIQUIDACION REDEBAN 2025'!$C$4,IF(AF459="TIPO IV",'BASE LIQUIDACION REDEBAN 2025'!$C$5,IF(AG459="AEREO",'BASE LIQUIDACION REDEBAN 2025'!$B$6,'BASE LIQUIDACION REDEBAN 2025'!$C$5)))))))</f>
        <v>144967.87232000002</v>
      </c>
      <c r="AL459" s="97">
        <f>IF(OR(Q459="SOPORTE_TELEFÓNICO",Q459="ENVÍO"),0,IF(AF459="TIPO I",'BASE LIQUIDACION REDEBAN 2025'!$B$10,IF(AF459="TIPO II",'BASE LIQUIDACION REDEBAN 2025'!$B$11,IF(AF459="TIPO III",'BASE LIQUIDACION REDEBAN 2025'!$B$12,'BASE LIQUIDACION REDEBAN 2025'!$B$13))))</f>
        <v>140395.6348884</v>
      </c>
      <c r="AM459" s="97">
        <f t="shared" si="7"/>
        <v>144967.87232000002</v>
      </c>
    </row>
    <row r="460" spans="1:39" s="85" customFormat="1" ht="13.15">
      <c r="A460" s="171" t="s">
        <v>92</v>
      </c>
      <c r="B460" s="10" t="str">
        <f>VLOOKUP(A460,'CENTRO DE COSTOS'!A:D,4,FALSE)</f>
        <v>KEVIN ALEXIS CORZO BUSTOS</v>
      </c>
      <c r="C460" s="10" t="str">
        <f>VLOOKUP(A460,'CENTRO DE COSTOS'!A:D,2,FALSE)</f>
        <v>0004-0007</v>
      </c>
      <c r="D460" s="171">
        <v>41551</v>
      </c>
      <c r="E460" s="171">
        <v>2281803</v>
      </c>
      <c r="F460" s="171">
        <v>79682</v>
      </c>
      <c r="G460" s="171" t="s">
        <v>256</v>
      </c>
      <c r="H460" s="171" t="s">
        <v>723</v>
      </c>
      <c r="I460" s="171" t="s">
        <v>724</v>
      </c>
      <c r="J460" s="10" t="s">
        <v>167</v>
      </c>
      <c r="K460" s="171">
        <v>2281803</v>
      </c>
      <c r="L460" s="171" t="s">
        <v>5817</v>
      </c>
      <c r="M460" s="172">
        <v>45818.554861111108</v>
      </c>
      <c r="N460" s="172">
        <v>45820.460416666669</v>
      </c>
      <c r="O460" s="171" t="s">
        <v>3171</v>
      </c>
      <c r="P460" s="171" t="s">
        <v>3172</v>
      </c>
      <c r="Q460" s="171" t="s">
        <v>177</v>
      </c>
      <c r="R460" s="72" t="s">
        <v>5818</v>
      </c>
      <c r="S460" s="178" t="s">
        <v>3174</v>
      </c>
      <c r="T460" s="187" t="s">
        <v>3190</v>
      </c>
      <c r="U460" s="187" t="s">
        <v>3197</v>
      </c>
      <c r="V460" s="187" t="s">
        <v>3753</v>
      </c>
      <c r="W460" s="187" t="s">
        <v>3215</v>
      </c>
      <c r="X460" s="187">
        <v>0</v>
      </c>
      <c r="Y460" s="187" t="s">
        <v>3689</v>
      </c>
      <c r="Z460" s="187">
        <v>0</v>
      </c>
      <c r="AA460" s="187">
        <v>0</v>
      </c>
      <c r="AB460" s="200">
        <v>0</v>
      </c>
      <c r="AC460" s="72" t="s">
        <v>727</v>
      </c>
      <c r="AD460" s="72" t="s">
        <v>5819</v>
      </c>
      <c r="AE460" s="72" t="s">
        <v>5820</v>
      </c>
      <c r="AF460" s="171" t="s">
        <v>30</v>
      </c>
      <c r="AG460" s="171" t="s">
        <v>189</v>
      </c>
      <c r="AH460" s="171">
        <v>1</v>
      </c>
      <c r="AI460" s="171">
        <v>0</v>
      </c>
      <c r="AJ460" s="72" t="s">
        <v>1326</v>
      </c>
      <c r="AK460" s="97">
        <f>IF(Q460="SOPORTE_TELEFÓNICO",'BASE LIQUIDACION REDEBAN 2025'!$B$19,IF(Q460="ENVÍO",'BASE LIQUIDACION REDEBAN 2025'!$C$2,IF(AF460="TIPO I",'BASE LIQUIDACION REDEBAN 2025'!$C$2,IF(AF460="TIPO II",'BASE LIQUIDACION REDEBAN 2025'!$C$3,IF(AF460="TIPO III",'BASE LIQUIDACION REDEBAN 2025'!$C$4,IF(AF460="TIPO IV",'BASE LIQUIDACION REDEBAN 2025'!$C$5,IF(AG460="AEREO",'BASE LIQUIDACION REDEBAN 2025'!$B$6,'BASE LIQUIDACION REDEBAN 2025'!$C$5)))))))</f>
        <v>275728.78077800001</v>
      </c>
      <c r="AL460" s="97">
        <f>IF(OR(Q460="SOPORTE_TELEFÓNICO",Q460="ENVÍO"),0,IF(AF460="TIPO I",'BASE LIQUIDACION REDEBAN 2025'!$B$10,IF(AF460="TIPO II",'BASE LIQUIDACION REDEBAN 2025'!$B$11,IF(AF460="TIPO III",'BASE LIQUIDACION REDEBAN 2025'!$B$12,'BASE LIQUIDACION REDEBAN 2025'!$B$13))))</f>
        <v>196536.5258152</v>
      </c>
      <c r="AM460" s="97">
        <f t="shared" si="7"/>
        <v>275728.78077800001</v>
      </c>
    </row>
    <row r="461" spans="1:39" s="85" customFormat="1" ht="13.15">
      <c r="A461" s="171" t="s">
        <v>96</v>
      </c>
      <c r="B461" s="10" t="str">
        <f>VLOOKUP(A461,'CENTRO DE COSTOS'!A:D,4,FALSE)</f>
        <v>JOSE MAURICIO HERNANDEZ ROJAS</v>
      </c>
      <c r="C461" s="10" t="str">
        <f>VLOOKUP(A461,'CENTRO DE COSTOS'!A:D,2,FALSE)</f>
        <v>0004-0001</v>
      </c>
      <c r="D461" s="171">
        <v>47707</v>
      </c>
      <c r="E461" s="171">
        <v>2240853</v>
      </c>
      <c r="F461" s="171">
        <v>17068</v>
      </c>
      <c r="G461" s="171" t="s">
        <v>683</v>
      </c>
      <c r="H461" s="171" t="s">
        <v>5821</v>
      </c>
      <c r="I461" s="171" t="s">
        <v>5822</v>
      </c>
      <c r="J461" s="10" t="s">
        <v>167</v>
      </c>
      <c r="K461" s="171">
        <v>2240853</v>
      </c>
      <c r="L461" s="171" t="s">
        <v>5823</v>
      </c>
      <c r="M461" s="172">
        <v>45810.652777777781</v>
      </c>
      <c r="N461" s="172">
        <v>45820.461516203701</v>
      </c>
      <c r="O461" s="171" t="s">
        <v>3171</v>
      </c>
      <c r="P461" s="171" t="s">
        <v>3172</v>
      </c>
      <c r="Q461" s="171" t="s">
        <v>177</v>
      </c>
      <c r="R461" s="72" t="s">
        <v>5824</v>
      </c>
      <c r="S461" s="178" t="s">
        <v>3174</v>
      </c>
      <c r="T461" s="187" t="s">
        <v>3190</v>
      </c>
      <c r="U461" s="187" t="s">
        <v>3331</v>
      </c>
      <c r="V461" s="187" t="s">
        <v>3192</v>
      </c>
      <c r="W461" s="187" t="s">
        <v>3215</v>
      </c>
      <c r="X461" s="187">
        <v>0</v>
      </c>
      <c r="Y461" s="187">
        <v>0</v>
      </c>
      <c r="Z461" s="187">
        <v>0</v>
      </c>
      <c r="AA461" s="187" t="s">
        <v>3332</v>
      </c>
      <c r="AB461" s="200">
        <v>0</v>
      </c>
      <c r="AC461" s="72" t="s">
        <v>5825</v>
      </c>
      <c r="AD461" s="72" t="s">
        <v>5826</v>
      </c>
      <c r="AE461" s="72" t="s">
        <v>5827</v>
      </c>
      <c r="AF461" s="171" t="s">
        <v>32</v>
      </c>
      <c r="AG461" s="171" t="s">
        <v>189</v>
      </c>
      <c r="AH461" s="171">
        <v>1</v>
      </c>
      <c r="AI461" s="171">
        <v>0</v>
      </c>
      <c r="AJ461" s="72" t="s">
        <v>273</v>
      </c>
      <c r="AK461" s="97">
        <f>IF(Q461="SOPORTE_TELEFÓNICO",'BASE LIQUIDACION REDEBAN 2025'!$B$19,IF(Q461="ENVÍO",'BASE LIQUIDACION REDEBAN 2025'!$C$2,IF(AF461="TIPO I",'BASE LIQUIDACION REDEBAN 2025'!$C$2,IF(AF461="TIPO II",'BASE LIQUIDACION REDEBAN 2025'!$C$3,IF(AF461="TIPO III",'BASE LIQUIDACION REDEBAN 2025'!$C$4,IF(AF461="TIPO IV",'BASE LIQUIDACION REDEBAN 2025'!$C$5,IF(AG461="AEREO",'BASE LIQUIDACION REDEBAN 2025'!$B$6,'BASE LIQUIDACION REDEBAN 2025'!$C$5)))))))</f>
        <v>479588.87655000004</v>
      </c>
      <c r="AL461" s="97">
        <f>IF(OR(Q461="SOPORTE_TELEFÓNICO",Q461="ENVÍO"),0,IF(AF461="TIPO I",'BASE LIQUIDACION REDEBAN 2025'!$B$10,IF(AF461="TIPO II",'BASE LIQUIDACION REDEBAN 2025'!$B$11,IF(AF461="TIPO III",'BASE LIQUIDACION REDEBAN 2025'!$B$12,'BASE LIQUIDACION REDEBAN 2025'!$B$13))))</f>
        <v>196536.5258152</v>
      </c>
      <c r="AM461" s="97">
        <f t="shared" si="7"/>
        <v>479588.87655000004</v>
      </c>
    </row>
    <row r="462" spans="1:39" s="85" customFormat="1" ht="13.15">
      <c r="A462" s="171" t="s">
        <v>76</v>
      </c>
      <c r="B462" s="10" t="str">
        <f>VLOOKUP(A462,'CENTRO DE COSTOS'!A:D,4,FALSE)</f>
        <v>DIEGO FERNANDO HENAO CARDONA</v>
      </c>
      <c r="C462" s="10" t="str">
        <f>VLOOKUP(A462,'CENTRO DE COSTOS'!A:D,2,FALSE)</f>
        <v>0004-0003</v>
      </c>
      <c r="D462" s="171">
        <v>76563</v>
      </c>
      <c r="E462" s="171">
        <v>2288522</v>
      </c>
      <c r="F462" s="171">
        <v>16231</v>
      </c>
      <c r="G462" s="171" t="s">
        <v>230</v>
      </c>
      <c r="H462" s="171" t="s">
        <v>317</v>
      </c>
      <c r="I462" s="171" t="s">
        <v>5828</v>
      </c>
      <c r="J462" s="10" t="s">
        <v>167</v>
      </c>
      <c r="K462" s="171">
        <v>2288522</v>
      </c>
      <c r="L462" s="171" t="s">
        <v>5829</v>
      </c>
      <c r="M462" s="172">
        <v>45819.487500000003</v>
      </c>
      <c r="N462" s="172">
        <v>45820.462500000001</v>
      </c>
      <c r="O462" s="171" t="s">
        <v>3171</v>
      </c>
      <c r="P462" s="171" t="s">
        <v>3172</v>
      </c>
      <c r="Q462" s="171" t="s">
        <v>177</v>
      </c>
      <c r="R462" s="72" t="s">
        <v>5830</v>
      </c>
      <c r="S462" s="178" t="s">
        <v>3174</v>
      </c>
      <c r="T462" s="187" t="s">
        <v>3190</v>
      </c>
      <c r="U462" s="187" t="s">
        <v>3357</v>
      </c>
      <c r="V462" s="187" t="s">
        <v>3192</v>
      </c>
      <c r="W462" s="187" t="s">
        <v>3215</v>
      </c>
      <c r="X462" s="187" t="s">
        <v>3358</v>
      </c>
      <c r="Y462" s="187">
        <v>0</v>
      </c>
      <c r="Z462" s="187">
        <v>0</v>
      </c>
      <c r="AA462" s="187">
        <v>0</v>
      </c>
      <c r="AB462" s="200">
        <v>0</v>
      </c>
      <c r="AC462" s="72" t="s">
        <v>5831</v>
      </c>
      <c r="AD462" s="72" t="s">
        <v>5832</v>
      </c>
      <c r="AE462" s="72" t="s">
        <v>5833</v>
      </c>
      <c r="AF462" s="171" t="s">
        <v>28</v>
      </c>
      <c r="AG462" s="171" t="s">
        <v>189</v>
      </c>
      <c r="AH462" s="171">
        <v>1</v>
      </c>
      <c r="AI462" s="171">
        <v>0</v>
      </c>
      <c r="AJ462" s="72" t="s">
        <v>1025</v>
      </c>
      <c r="AK462" s="97">
        <f>IF(Q462="SOPORTE_TELEFÓNICO",'BASE LIQUIDACION REDEBAN 2025'!$B$19,IF(Q462="ENVÍO",'BASE LIQUIDACION REDEBAN 2025'!$C$2,IF(AF462="TIPO I",'BASE LIQUIDACION REDEBAN 2025'!$C$2,IF(AF462="TIPO II",'BASE LIQUIDACION REDEBAN 2025'!$C$3,IF(AF462="TIPO III",'BASE LIQUIDACION REDEBAN 2025'!$C$4,IF(AF462="TIPO IV",'BASE LIQUIDACION REDEBAN 2025'!$C$5,IF(AG462="AEREO",'BASE LIQUIDACION REDEBAN 2025'!$B$6,'BASE LIQUIDACION REDEBAN 2025'!$C$5)))))))</f>
        <v>144967.87232000002</v>
      </c>
      <c r="AL462" s="97">
        <f>IF(OR(Q462="SOPORTE_TELEFÓNICO",Q462="ENVÍO"),0,IF(AF462="TIPO I",'BASE LIQUIDACION REDEBAN 2025'!$B$10,IF(AF462="TIPO II",'BASE LIQUIDACION REDEBAN 2025'!$B$11,IF(AF462="TIPO III",'BASE LIQUIDACION REDEBAN 2025'!$B$12,'BASE LIQUIDACION REDEBAN 2025'!$B$13))))</f>
        <v>140395.6348884</v>
      </c>
      <c r="AM462" s="97">
        <f t="shared" si="7"/>
        <v>144967.87232000002</v>
      </c>
    </row>
    <row r="463" spans="1:39" s="85" customFormat="1" ht="13.15">
      <c r="A463" s="171" t="s">
        <v>72</v>
      </c>
      <c r="B463" s="10" t="str">
        <f>VLOOKUP(A463,'CENTRO DE COSTOS'!A:D,4,FALSE)</f>
        <v>MIGUEL JULIÁN HERNÁNDEZ GUARÍN</v>
      </c>
      <c r="C463" s="10" t="str">
        <f>VLOOKUP(A463,'CENTRO DE COSTOS'!A:D,2,FALSE)</f>
        <v>0004-0008</v>
      </c>
      <c r="D463" s="171">
        <v>68276</v>
      </c>
      <c r="E463" s="171">
        <v>2291358</v>
      </c>
      <c r="F463" s="171">
        <v>51879</v>
      </c>
      <c r="G463" s="171" t="s">
        <v>180</v>
      </c>
      <c r="H463" s="171" t="s">
        <v>181</v>
      </c>
      <c r="I463" s="171" t="s">
        <v>5834</v>
      </c>
      <c r="J463" s="10" t="s">
        <v>167</v>
      </c>
      <c r="K463" s="171">
        <v>2291358</v>
      </c>
      <c r="L463" s="171" t="s">
        <v>5835</v>
      </c>
      <c r="M463" s="172">
        <v>45819.726388888892</v>
      </c>
      <c r="N463" s="172">
        <v>45820.47210648148</v>
      </c>
      <c r="O463" s="171" t="s">
        <v>3171</v>
      </c>
      <c r="P463" s="171" t="s">
        <v>3172</v>
      </c>
      <c r="Q463" s="171" t="s">
        <v>177</v>
      </c>
      <c r="R463" s="72" t="s">
        <v>5836</v>
      </c>
      <c r="S463" s="178" t="s">
        <v>3174</v>
      </c>
      <c r="T463" s="187" t="s">
        <v>3190</v>
      </c>
      <c r="U463" s="187" t="s">
        <v>3331</v>
      </c>
      <c r="V463" s="187" t="s">
        <v>3192</v>
      </c>
      <c r="W463" s="187" t="s">
        <v>3215</v>
      </c>
      <c r="X463" s="187">
        <v>0</v>
      </c>
      <c r="Y463" s="187">
        <v>0</v>
      </c>
      <c r="Z463" s="187">
        <v>0</v>
      </c>
      <c r="AA463" s="187" t="s">
        <v>3332</v>
      </c>
      <c r="AB463" s="200">
        <v>0</v>
      </c>
      <c r="AC463" s="72" t="s">
        <v>5837</v>
      </c>
      <c r="AD463" s="72" t="s">
        <v>5838</v>
      </c>
      <c r="AE463" s="72" t="s">
        <v>5839</v>
      </c>
      <c r="AF463" s="171" t="s">
        <v>25</v>
      </c>
      <c r="AG463" s="171" t="s">
        <v>189</v>
      </c>
      <c r="AH463" s="171">
        <v>1</v>
      </c>
      <c r="AI463" s="171">
        <v>0</v>
      </c>
      <c r="AJ463" s="72" t="s">
        <v>1139</v>
      </c>
      <c r="AK463" s="97">
        <f>IF(Q463="SOPORTE_TELEFÓNICO",'BASE LIQUIDACION REDEBAN 2025'!$B$19,IF(Q463="ENVÍO",'BASE LIQUIDACION REDEBAN 2025'!$C$2,IF(AF463="TIPO I",'BASE LIQUIDACION REDEBAN 2025'!$C$2,IF(AF463="TIPO II",'BASE LIQUIDACION REDEBAN 2025'!$C$3,IF(AF463="TIPO III",'BASE LIQUIDACION REDEBAN 2025'!$C$4,IF(AF463="TIPO IV",'BASE LIQUIDACION REDEBAN 2025'!$C$5,IF(AG463="AEREO",'BASE LIQUIDACION REDEBAN 2025'!$B$6,'BASE LIQUIDACION REDEBAN 2025'!$C$5)))))))</f>
        <v>65960.072302</v>
      </c>
      <c r="AL463" s="97">
        <f>IF(OR(Q463="SOPORTE_TELEFÓNICO",Q463="ENVÍO"),0,IF(AF463="TIPO I",'BASE LIQUIDACION REDEBAN 2025'!$B$10,IF(AF463="TIPO II",'BASE LIQUIDACION REDEBAN 2025'!$B$11,IF(AF463="TIPO III",'BASE LIQUIDACION REDEBAN 2025'!$B$12,'BASE LIQUIDACION REDEBAN 2025'!$B$13))))</f>
        <v>75096.394270399993</v>
      </c>
      <c r="AM463" s="97">
        <f t="shared" si="7"/>
        <v>65960.072302</v>
      </c>
    </row>
    <row r="464" spans="1:39" s="85" customFormat="1" ht="13.15">
      <c r="A464" s="171" t="s">
        <v>68</v>
      </c>
      <c r="B464" s="10" t="str">
        <f>VLOOKUP(A464,'CENTRO DE COSTOS'!A:D,4,FALSE)</f>
        <v>WILLIAM ASDRUBAL ROZO ROZO</v>
      </c>
      <c r="C464" s="10" t="str">
        <f>VLOOKUP(A464,'CENTRO DE COSTOS'!A:D,2,FALSE)</f>
        <v>0004-0004</v>
      </c>
      <c r="D464" s="171">
        <v>11001</v>
      </c>
      <c r="E464" s="171">
        <v>2290398</v>
      </c>
      <c r="F464" s="171">
        <v>42082</v>
      </c>
      <c r="G464" s="171" t="s">
        <v>298</v>
      </c>
      <c r="H464" s="171" t="s">
        <v>68</v>
      </c>
      <c r="I464" s="171" t="s">
        <v>5840</v>
      </c>
      <c r="J464" s="10" t="s">
        <v>167</v>
      </c>
      <c r="K464" s="171">
        <v>2290398</v>
      </c>
      <c r="L464" s="171" t="s">
        <v>5841</v>
      </c>
      <c r="M464" s="172">
        <v>45819.667361111111</v>
      </c>
      <c r="N464" s="172">
        <v>45820.474814814814</v>
      </c>
      <c r="O464" s="171" t="s">
        <v>3171</v>
      </c>
      <c r="P464" s="171" t="s">
        <v>3172</v>
      </c>
      <c r="Q464" s="171" t="s">
        <v>177</v>
      </c>
      <c r="R464" s="72" t="s">
        <v>5842</v>
      </c>
      <c r="S464" s="178" t="s">
        <v>3174</v>
      </c>
      <c r="T464" s="187" t="s">
        <v>3190</v>
      </c>
      <c r="U464" s="187" t="s">
        <v>3839</v>
      </c>
      <c r="V464" s="187" t="s">
        <v>3840</v>
      </c>
      <c r="W464" s="187" t="s">
        <v>3215</v>
      </c>
      <c r="X464" s="187" t="s">
        <v>3662</v>
      </c>
      <c r="Y464" s="187">
        <v>0</v>
      </c>
      <c r="Z464" s="187">
        <v>0</v>
      </c>
      <c r="AA464" s="187">
        <v>0</v>
      </c>
      <c r="AB464" s="200">
        <v>0</v>
      </c>
      <c r="AC464" s="72" t="s">
        <v>5843</v>
      </c>
      <c r="AD464" s="72" t="s">
        <v>5844</v>
      </c>
      <c r="AE464" s="72" t="s">
        <v>5845</v>
      </c>
      <c r="AF464" s="171" t="s">
        <v>25</v>
      </c>
      <c r="AG464" s="171" t="s">
        <v>189</v>
      </c>
      <c r="AH464" s="171">
        <v>1</v>
      </c>
      <c r="AI464" s="171">
        <v>0</v>
      </c>
      <c r="AJ464" s="72" t="s">
        <v>2095</v>
      </c>
      <c r="AK464" s="97">
        <f>IF(Q464="SOPORTE_TELEFÓNICO",'BASE LIQUIDACION REDEBAN 2025'!$B$19,IF(Q464="ENVÍO",'BASE LIQUIDACION REDEBAN 2025'!$C$2,IF(AF464="TIPO I",'BASE LIQUIDACION REDEBAN 2025'!$C$2,IF(AF464="TIPO II",'BASE LIQUIDACION REDEBAN 2025'!$C$3,IF(AF464="TIPO III",'BASE LIQUIDACION REDEBAN 2025'!$C$4,IF(AF464="TIPO IV",'BASE LIQUIDACION REDEBAN 2025'!$C$5,IF(AG464="AEREO",'BASE LIQUIDACION REDEBAN 2025'!$B$6,'BASE LIQUIDACION REDEBAN 2025'!$C$5)))))))</f>
        <v>65960.072302</v>
      </c>
      <c r="AL464" s="97">
        <f>IF(OR(Q464="SOPORTE_TELEFÓNICO",Q464="ENVÍO"),0,IF(AF464="TIPO I",'BASE LIQUIDACION REDEBAN 2025'!$B$10,IF(AF464="TIPO II",'BASE LIQUIDACION REDEBAN 2025'!$B$11,IF(AF464="TIPO III",'BASE LIQUIDACION REDEBAN 2025'!$B$12,'BASE LIQUIDACION REDEBAN 2025'!$B$13))))</f>
        <v>75096.394270399993</v>
      </c>
      <c r="AM464" s="97">
        <f t="shared" si="7"/>
        <v>65960.072302</v>
      </c>
    </row>
    <row r="465" spans="1:39" s="85" customFormat="1" ht="13.15">
      <c r="A465" s="171" t="s">
        <v>98</v>
      </c>
      <c r="B465" s="10" t="str">
        <f>VLOOKUP(A465,'CENTRO DE COSTOS'!A:D,4,FALSE)</f>
        <v>MIGUEL JULIÁN HERNÁNDEZ GUARÍN</v>
      </c>
      <c r="C465" s="10" t="str">
        <f>VLOOKUP(A465,'CENTRO DE COSTOS'!A:D,2,FALSE)</f>
        <v>0004-0008</v>
      </c>
      <c r="D465" s="171">
        <v>15861</v>
      </c>
      <c r="E465" s="171">
        <v>2282437</v>
      </c>
      <c r="F465" s="171">
        <v>11125</v>
      </c>
      <c r="G465" s="171" t="s">
        <v>371</v>
      </c>
      <c r="H465" s="171" t="s">
        <v>3519</v>
      </c>
      <c r="I465" s="171" t="s">
        <v>5846</v>
      </c>
      <c r="J465" s="10" t="s">
        <v>167</v>
      </c>
      <c r="K465" s="171">
        <v>2282437</v>
      </c>
      <c r="L465" s="171" t="s">
        <v>5847</v>
      </c>
      <c r="M465" s="172">
        <v>45818.613194444442</v>
      </c>
      <c r="N465" s="172">
        <v>45820.477777777778</v>
      </c>
      <c r="O465" s="171" t="s">
        <v>3171</v>
      </c>
      <c r="P465" s="171" t="s">
        <v>3172</v>
      </c>
      <c r="Q465" s="171" t="s">
        <v>177</v>
      </c>
      <c r="R465" s="72" t="s">
        <v>5848</v>
      </c>
      <c r="S465" s="178" t="s">
        <v>3174</v>
      </c>
      <c r="T465" s="187" t="s">
        <v>3175</v>
      </c>
      <c r="U465" s="187" t="s">
        <v>3252</v>
      </c>
      <c r="V465" s="187" t="s">
        <v>3569</v>
      </c>
      <c r="W465" s="187" t="s">
        <v>3185</v>
      </c>
      <c r="X465" s="187">
        <v>0</v>
      </c>
      <c r="Y465" s="187">
        <v>0</v>
      </c>
      <c r="Z465" s="187">
        <v>0</v>
      </c>
      <c r="AA465" s="187">
        <v>0</v>
      </c>
      <c r="AB465" s="200" t="s">
        <v>3278</v>
      </c>
      <c r="AC465" s="72" t="s">
        <v>5849</v>
      </c>
      <c r="AD465" s="72">
        <v>0</v>
      </c>
      <c r="AE465" s="72">
        <v>0</v>
      </c>
      <c r="AF465" s="171" t="s">
        <v>28</v>
      </c>
      <c r="AG465" s="171" t="s">
        <v>189</v>
      </c>
      <c r="AH465" s="171">
        <v>1</v>
      </c>
      <c r="AI465" s="171">
        <v>0</v>
      </c>
      <c r="AJ465" s="72" t="s">
        <v>967</v>
      </c>
      <c r="AK465" s="97">
        <f>IF(Q465="SOPORTE_TELEFÓNICO",'BASE LIQUIDACION REDEBAN 2025'!$B$19,IF(Q465="ENVÍO",'BASE LIQUIDACION REDEBAN 2025'!$C$2,IF(AF465="TIPO I",'BASE LIQUIDACION REDEBAN 2025'!$C$2,IF(AF465="TIPO II",'BASE LIQUIDACION REDEBAN 2025'!$C$3,IF(AF465="TIPO III",'BASE LIQUIDACION REDEBAN 2025'!$C$4,IF(AF465="TIPO IV",'BASE LIQUIDACION REDEBAN 2025'!$C$5,IF(AG465="AEREO",'BASE LIQUIDACION REDEBAN 2025'!$B$6,'BASE LIQUIDACION REDEBAN 2025'!$C$5)))))))</f>
        <v>144967.87232000002</v>
      </c>
      <c r="AL465" s="97">
        <f>IF(OR(Q465="SOPORTE_TELEFÓNICO",Q465="ENVÍO"),0,IF(AF465="TIPO I",'BASE LIQUIDACION REDEBAN 2025'!$B$10,IF(AF465="TIPO II",'BASE LIQUIDACION REDEBAN 2025'!$B$11,IF(AF465="TIPO III",'BASE LIQUIDACION REDEBAN 2025'!$B$12,'BASE LIQUIDACION REDEBAN 2025'!$B$13))))</f>
        <v>140395.6348884</v>
      </c>
      <c r="AM465" s="97">
        <f t="shared" si="7"/>
        <v>144967.87232000002</v>
      </c>
    </row>
    <row r="466" spans="1:39" s="85" customFormat="1" ht="13.15">
      <c r="A466" s="171" t="s">
        <v>90</v>
      </c>
      <c r="B466" s="10" t="str">
        <f>VLOOKUP(A466,'CENTRO DE COSTOS'!A:D,4,FALSE)</f>
        <v>JUAN SEBASTIÁN RÍOS CASTRILLÓN</v>
      </c>
      <c r="C466" s="10" t="str">
        <f>VLOOKUP(A466,'CENTRO DE COSTOS'!A:D,2,FALSE)</f>
        <v>0004-0005</v>
      </c>
      <c r="D466" s="171">
        <v>5001</v>
      </c>
      <c r="E466" s="171">
        <v>2291720</v>
      </c>
      <c r="F466" s="171">
        <v>37541</v>
      </c>
      <c r="G466" s="171" t="s">
        <v>290</v>
      </c>
      <c r="H466" s="171" t="s">
        <v>90</v>
      </c>
      <c r="I466" s="171" t="s">
        <v>5850</v>
      </c>
      <c r="J466" s="10" t="s">
        <v>167</v>
      </c>
      <c r="K466" s="171">
        <v>2291720</v>
      </c>
      <c r="L466" s="171" t="s">
        <v>5851</v>
      </c>
      <c r="M466" s="172">
        <v>45820.333333333336</v>
      </c>
      <c r="N466" s="172">
        <v>45820.488611111112</v>
      </c>
      <c r="O466" s="171" t="s">
        <v>3171</v>
      </c>
      <c r="P466" s="171" t="s">
        <v>3172</v>
      </c>
      <c r="Q466" s="171" t="s">
        <v>177</v>
      </c>
      <c r="R466" s="72" t="s">
        <v>5852</v>
      </c>
      <c r="S466" s="178" t="s">
        <v>3174</v>
      </c>
      <c r="T466" s="187" t="s">
        <v>3190</v>
      </c>
      <c r="U466" s="187" t="s">
        <v>3213</v>
      </c>
      <c r="V466" s="187" t="s">
        <v>3314</v>
      </c>
      <c r="W466" s="187" t="s">
        <v>3215</v>
      </c>
      <c r="X466" s="187" t="s">
        <v>3315</v>
      </c>
      <c r="Y466" s="187">
        <v>0</v>
      </c>
      <c r="Z466" s="187">
        <v>0</v>
      </c>
      <c r="AA466" s="187">
        <v>0</v>
      </c>
      <c r="AB466" s="200">
        <v>0</v>
      </c>
      <c r="AC466" s="72" t="s">
        <v>5853</v>
      </c>
      <c r="AD466" s="72" t="s">
        <v>5854</v>
      </c>
      <c r="AE466" s="72" t="s">
        <v>5855</v>
      </c>
      <c r="AF466" s="171" t="s">
        <v>25</v>
      </c>
      <c r="AG466" s="171" t="s">
        <v>189</v>
      </c>
      <c r="AH466" s="171">
        <v>1</v>
      </c>
      <c r="AI466" s="171">
        <v>0</v>
      </c>
      <c r="AJ466" s="72" t="s">
        <v>3303</v>
      </c>
      <c r="AK466" s="97">
        <f>IF(Q466="SOPORTE_TELEFÓNICO",'BASE LIQUIDACION REDEBAN 2025'!$B$19,IF(Q466="ENVÍO",'BASE LIQUIDACION REDEBAN 2025'!$C$2,IF(AF466="TIPO I",'BASE LIQUIDACION REDEBAN 2025'!$C$2,IF(AF466="TIPO II",'BASE LIQUIDACION REDEBAN 2025'!$C$3,IF(AF466="TIPO III",'BASE LIQUIDACION REDEBAN 2025'!$C$4,IF(AF466="TIPO IV",'BASE LIQUIDACION REDEBAN 2025'!$C$5,IF(AG466="AEREO",'BASE LIQUIDACION REDEBAN 2025'!$B$6,'BASE LIQUIDACION REDEBAN 2025'!$C$5)))))))</f>
        <v>65960.072302</v>
      </c>
      <c r="AL466" s="97">
        <f>IF(OR(Q466="SOPORTE_TELEFÓNICO",Q466="ENVÍO"),0,IF(AF466="TIPO I",'BASE LIQUIDACION REDEBAN 2025'!$B$10,IF(AF466="TIPO II",'BASE LIQUIDACION REDEBAN 2025'!$B$11,IF(AF466="TIPO III",'BASE LIQUIDACION REDEBAN 2025'!$B$12,'BASE LIQUIDACION REDEBAN 2025'!$B$13))))</f>
        <v>75096.394270399993</v>
      </c>
      <c r="AM466" s="97">
        <f t="shared" si="7"/>
        <v>65960.072302</v>
      </c>
    </row>
    <row r="467" spans="1:39" s="85" customFormat="1" ht="13.15">
      <c r="A467" s="171" t="s">
        <v>99</v>
      </c>
      <c r="B467" s="10" t="str">
        <f>VLOOKUP(A467,'CENTRO DE COSTOS'!A:D,4,FALSE)</f>
        <v>JOSE MAURICIO HERNANDEZ ROJAS</v>
      </c>
      <c r="C467" s="10" t="str">
        <f>VLOOKUP(A467,'CENTRO DE COSTOS'!A:D,2,FALSE)</f>
        <v>0004-0001</v>
      </c>
      <c r="D467" s="171">
        <v>13300</v>
      </c>
      <c r="E467" s="171">
        <v>2287043</v>
      </c>
      <c r="F467" s="171">
        <v>59628</v>
      </c>
      <c r="G467" s="171" t="s">
        <v>364</v>
      </c>
      <c r="H467" s="171" t="s">
        <v>5856</v>
      </c>
      <c r="I467" s="171" t="s">
        <v>5857</v>
      </c>
      <c r="J467" s="10" t="s">
        <v>167</v>
      </c>
      <c r="K467" s="171">
        <v>2287043</v>
      </c>
      <c r="L467" s="171" t="s">
        <v>5858</v>
      </c>
      <c r="M467" s="172">
        <v>45819.40902777778</v>
      </c>
      <c r="N467" s="172">
        <v>45820.490972222222</v>
      </c>
      <c r="O467" s="171" t="s">
        <v>3171</v>
      </c>
      <c r="P467" s="171" t="s">
        <v>3172</v>
      </c>
      <c r="Q467" s="171" t="s">
        <v>177</v>
      </c>
      <c r="R467" s="72" t="s">
        <v>5859</v>
      </c>
      <c r="S467" s="178" t="s">
        <v>3174</v>
      </c>
      <c r="T467" s="187" t="s">
        <v>3190</v>
      </c>
      <c r="U467" s="187" t="s">
        <v>3284</v>
      </c>
      <c r="V467" s="187" t="s">
        <v>3284</v>
      </c>
      <c r="W467" s="187" t="s">
        <v>3215</v>
      </c>
      <c r="X467" s="187" t="s">
        <v>3267</v>
      </c>
      <c r="Y467" s="187">
        <v>0</v>
      </c>
      <c r="Z467" s="187" t="s">
        <v>3268</v>
      </c>
      <c r="AA467" s="187" t="s">
        <v>5149</v>
      </c>
      <c r="AB467" s="200">
        <v>0</v>
      </c>
      <c r="AC467" s="72" t="s">
        <v>5860</v>
      </c>
      <c r="AD467" s="72" t="s">
        <v>5861</v>
      </c>
      <c r="AE467" s="72" t="s">
        <v>5862</v>
      </c>
      <c r="AF467" s="171" t="s">
        <v>32</v>
      </c>
      <c r="AG467" s="171" t="s">
        <v>189</v>
      </c>
      <c r="AH467" s="171">
        <v>1</v>
      </c>
      <c r="AI467" s="171">
        <v>0</v>
      </c>
      <c r="AJ467" s="72" t="s">
        <v>506</v>
      </c>
      <c r="AK467" s="97">
        <f>IF(Q467="SOPORTE_TELEFÓNICO",'BASE LIQUIDACION REDEBAN 2025'!$B$19,IF(Q467="ENVÍO",'BASE LIQUIDACION REDEBAN 2025'!$C$2,IF(AF467="TIPO I",'BASE LIQUIDACION REDEBAN 2025'!$C$2,IF(AF467="TIPO II",'BASE LIQUIDACION REDEBAN 2025'!$C$3,IF(AF467="TIPO III",'BASE LIQUIDACION REDEBAN 2025'!$C$4,IF(AF467="TIPO IV",'BASE LIQUIDACION REDEBAN 2025'!$C$5,IF(AG467="AEREO",'BASE LIQUIDACION REDEBAN 2025'!$B$6,'BASE LIQUIDACION REDEBAN 2025'!$C$5)))))))</f>
        <v>479588.87655000004</v>
      </c>
      <c r="AL467" s="97">
        <f>IF(OR(Q467="SOPORTE_TELEFÓNICO",Q467="ENVÍO"),0,IF(AF467="TIPO I",'BASE LIQUIDACION REDEBAN 2025'!$B$10,IF(AF467="TIPO II",'BASE LIQUIDACION REDEBAN 2025'!$B$11,IF(AF467="TIPO III",'BASE LIQUIDACION REDEBAN 2025'!$B$12,'BASE LIQUIDACION REDEBAN 2025'!$B$13))))</f>
        <v>196536.5258152</v>
      </c>
      <c r="AM467" s="97">
        <f t="shared" si="7"/>
        <v>479588.87655000004</v>
      </c>
    </row>
    <row r="468" spans="1:39" s="85" customFormat="1" ht="13.15">
      <c r="A468" s="171" t="s">
        <v>76</v>
      </c>
      <c r="B468" s="10" t="str">
        <f>VLOOKUP(A468,'CENTRO DE COSTOS'!A:D,4,FALSE)</f>
        <v>DIEGO FERNANDO HENAO CARDONA</v>
      </c>
      <c r="C468" s="10" t="str">
        <f>VLOOKUP(A468,'CENTRO DE COSTOS'!A:D,2,FALSE)</f>
        <v>0004-0003</v>
      </c>
      <c r="D468" s="171">
        <v>76563</v>
      </c>
      <c r="E468" s="171">
        <v>2288575</v>
      </c>
      <c r="F468" s="171">
        <v>74234</v>
      </c>
      <c r="G468" s="171" t="s">
        <v>230</v>
      </c>
      <c r="H468" s="171" t="s">
        <v>317</v>
      </c>
      <c r="I468" s="171" t="s">
        <v>5863</v>
      </c>
      <c r="J468" s="10" t="s">
        <v>167</v>
      </c>
      <c r="K468" s="171">
        <v>2288575</v>
      </c>
      <c r="L468" s="171" t="s">
        <v>5864</v>
      </c>
      <c r="M468" s="172">
        <v>45819.495833333334</v>
      </c>
      <c r="N468" s="172">
        <v>45820.493750000001</v>
      </c>
      <c r="O468" s="171" t="s">
        <v>3171</v>
      </c>
      <c r="P468" s="171" t="s">
        <v>3172</v>
      </c>
      <c r="Q468" s="171" t="s">
        <v>177</v>
      </c>
      <c r="R468" s="72" t="s">
        <v>5865</v>
      </c>
      <c r="S468" s="178" t="s">
        <v>3174</v>
      </c>
      <c r="T468" s="187" t="s">
        <v>3175</v>
      </c>
      <c r="U468" s="187" t="s">
        <v>3176</v>
      </c>
      <c r="V468" s="187" t="s">
        <v>3240</v>
      </c>
      <c r="W468" s="187" t="s">
        <v>3185</v>
      </c>
      <c r="X468" s="187">
        <v>0</v>
      </c>
      <c r="Y468" s="187">
        <v>0</v>
      </c>
      <c r="Z468" s="187">
        <v>0</v>
      </c>
      <c r="AA468" s="187">
        <v>0</v>
      </c>
      <c r="AB468" s="200">
        <v>0</v>
      </c>
      <c r="AC468" s="72" t="s">
        <v>5866</v>
      </c>
      <c r="AD468" s="72">
        <v>0</v>
      </c>
      <c r="AE468" s="72">
        <v>0</v>
      </c>
      <c r="AF468" s="171" t="s">
        <v>28</v>
      </c>
      <c r="AG468" s="171" t="s">
        <v>189</v>
      </c>
      <c r="AH468" s="171">
        <v>1</v>
      </c>
      <c r="AI468" s="171">
        <v>0</v>
      </c>
      <c r="AJ468" s="72" t="s">
        <v>1025</v>
      </c>
      <c r="AK468" s="97">
        <f>IF(Q468="SOPORTE_TELEFÓNICO",'BASE LIQUIDACION REDEBAN 2025'!$B$19,IF(Q468="ENVÍO",'BASE LIQUIDACION REDEBAN 2025'!$C$2,IF(AF468="TIPO I",'BASE LIQUIDACION REDEBAN 2025'!$C$2,IF(AF468="TIPO II",'BASE LIQUIDACION REDEBAN 2025'!$C$3,IF(AF468="TIPO III",'BASE LIQUIDACION REDEBAN 2025'!$C$4,IF(AF468="TIPO IV",'BASE LIQUIDACION REDEBAN 2025'!$C$5,IF(AG468="AEREO",'BASE LIQUIDACION REDEBAN 2025'!$B$6,'BASE LIQUIDACION REDEBAN 2025'!$C$5)))))))</f>
        <v>144967.87232000002</v>
      </c>
      <c r="AL468" s="97">
        <f>IF(OR(Q468="SOPORTE_TELEFÓNICO",Q468="ENVÍO"),0,IF(AF468="TIPO I",'BASE LIQUIDACION REDEBAN 2025'!$B$10,IF(AF468="TIPO II",'BASE LIQUIDACION REDEBAN 2025'!$B$11,IF(AF468="TIPO III",'BASE LIQUIDACION REDEBAN 2025'!$B$12,'BASE LIQUIDACION REDEBAN 2025'!$B$13))))</f>
        <v>140395.6348884</v>
      </c>
      <c r="AM468" s="97">
        <f t="shared" si="7"/>
        <v>144967.87232000002</v>
      </c>
    </row>
    <row r="469" spans="1:39" s="85" customFormat="1" ht="13.15">
      <c r="A469" s="171" t="s">
        <v>64</v>
      </c>
      <c r="B469" s="10" t="str">
        <f>VLOOKUP(A469,'CENTRO DE COSTOS'!A:D,4,FALSE)</f>
        <v>JOSE MAURICIO HERNANDEZ ROJAS</v>
      </c>
      <c r="C469" s="10" t="str">
        <f>VLOOKUP(A469,'CENTRO DE COSTOS'!A:D,2,FALSE)</f>
        <v>0004-0001</v>
      </c>
      <c r="D469" s="171">
        <v>8001</v>
      </c>
      <c r="E469" s="171">
        <v>2289394</v>
      </c>
      <c r="F469" s="171">
        <v>26052</v>
      </c>
      <c r="G469" s="171" t="s">
        <v>277</v>
      </c>
      <c r="H469" s="171" t="s">
        <v>64</v>
      </c>
      <c r="I469" s="171" t="s">
        <v>5867</v>
      </c>
      <c r="J469" s="10" t="s">
        <v>167</v>
      </c>
      <c r="K469" s="171">
        <v>2289394</v>
      </c>
      <c r="L469" s="171" t="s">
        <v>5868</v>
      </c>
      <c r="M469" s="172">
        <v>45819.600694444445</v>
      </c>
      <c r="N469" s="172">
        <v>45820.495138888888</v>
      </c>
      <c r="O469" s="171" t="s">
        <v>3171</v>
      </c>
      <c r="P469" s="171" t="s">
        <v>3172</v>
      </c>
      <c r="Q469" s="171" t="s">
        <v>177</v>
      </c>
      <c r="R469" s="72" t="s">
        <v>5869</v>
      </c>
      <c r="S469" s="178" t="s">
        <v>3174</v>
      </c>
      <c r="T469" s="187" t="s">
        <v>3190</v>
      </c>
      <c r="U469" s="187" t="s">
        <v>3197</v>
      </c>
      <c r="V469" s="187" t="s">
        <v>3753</v>
      </c>
      <c r="W469" s="187" t="s">
        <v>3215</v>
      </c>
      <c r="X469" s="187">
        <v>0</v>
      </c>
      <c r="Y469" s="187" t="s">
        <v>3445</v>
      </c>
      <c r="Z469" s="187">
        <v>0</v>
      </c>
      <c r="AA469" s="187">
        <v>0</v>
      </c>
      <c r="AB469" s="200">
        <v>0</v>
      </c>
      <c r="AC469" s="72" t="s">
        <v>5870</v>
      </c>
      <c r="AD469" s="72" t="s">
        <v>5871</v>
      </c>
      <c r="AE469" s="72" t="s">
        <v>5872</v>
      </c>
      <c r="AF469" s="171" t="s">
        <v>25</v>
      </c>
      <c r="AG469" s="171" t="s">
        <v>189</v>
      </c>
      <c r="AH469" s="171">
        <v>1</v>
      </c>
      <c r="AI469" s="171">
        <v>0</v>
      </c>
      <c r="AJ469" s="72" t="s">
        <v>280</v>
      </c>
      <c r="AK469" s="97">
        <f>IF(Q469="SOPORTE_TELEFÓNICO",'BASE LIQUIDACION REDEBAN 2025'!$B$19,IF(Q469="ENVÍO",'BASE LIQUIDACION REDEBAN 2025'!$C$2,IF(AF469="TIPO I",'BASE LIQUIDACION REDEBAN 2025'!$C$2,IF(AF469="TIPO II",'BASE LIQUIDACION REDEBAN 2025'!$C$3,IF(AF469="TIPO III",'BASE LIQUIDACION REDEBAN 2025'!$C$4,IF(AF469="TIPO IV",'BASE LIQUIDACION REDEBAN 2025'!$C$5,IF(AG469="AEREO",'BASE LIQUIDACION REDEBAN 2025'!$B$6,'BASE LIQUIDACION REDEBAN 2025'!$C$5)))))))</f>
        <v>65960.072302</v>
      </c>
      <c r="AL469" s="97">
        <f>IF(OR(Q469="SOPORTE_TELEFÓNICO",Q469="ENVÍO"),0,IF(AF469="TIPO I",'BASE LIQUIDACION REDEBAN 2025'!$B$10,IF(AF469="TIPO II",'BASE LIQUIDACION REDEBAN 2025'!$B$11,IF(AF469="TIPO III",'BASE LIQUIDACION REDEBAN 2025'!$B$12,'BASE LIQUIDACION REDEBAN 2025'!$B$13))))</f>
        <v>75096.394270399993</v>
      </c>
      <c r="AM469" s="97">
        <f t="shared" si="7"/>
        <v>65960.072302</v>
      </c>
    </row>
    <row r="470" spans="1:39" s="85" customFormat="1" ht="13.15">
      <c r="A470" s="171" t="s">
        <v>96</v>
      </c>
      <c r="B470" s="10" t="str">
        <f>VLOOKUP(A470,'CENTRO DE COSTOS'!A:D,4,FALSE)</f>
        <v>JOSE MAURICIO HERNANDEZ ROJAS</v>
      </c>
      <c r="C470" s="10" t="str">
        <f>VLOOKUP(A470,'CENTRO DE COSTOS'!A:D,2,FALSE)</f>
        <v>0004-0001</v>
      </c>
      <c r="D470" s="171">
        <v>47707</v>
      </c>
      <c r="E470" s="171">
        <v>2229670</v>
      </c>
      <c r="F470" s="171">
        <v>72482</v>
      </c>
      <c r="G470" s="171" t="s">
        <v>683</v>
      </c>
      <c r="H470" s="171" t="s">
        <v>5821</v>
      </c>
      <c r="I470" s="171" t="s">
        <v>5873</v>
      </c>
      <c r="J470" s="10" t="s">
        <v>167</v>
      </c>
      <c r="K470" s="171">
        <v>2229670</v>
      </c>
      <c r="L470" s="171" t="s">
        <v>5874</v>
      </c>
      <c r="M470" s="172">
        <v>45806.48541666667</v>
      </c>
      <c r="N470" s="172">
        <v>45820.500694444447</v>
      </c>
      <c r="O470" s="171" t="s">
        <v>3171</v>
      </c>
      <c r="P470" s="171" t="s">
        <v>3172</v>
      </c>
      <c r="Q470" s="171" t="s">
        <v>177</v>
      </c>
      <c r="R470" s="72" t="s">
        <v>5875</v>
      </c>
      <c r="S470" s="178" t="s">
        <v>3174</v>
      </c>
      <c r="T470" s="187" t="s">
        <v>3190</v>
      </c>
      <c r="U470" s="187" t="s">
        <v>3331</v>
      </c>
      <c r="V470" s="187" t="s">
        <v>3252</v>
      </c>
      <c r="W470" s="187" t="s">
        <v>3185</v>
      </c>
      <c r="X470" s="187">
        <v>0</v>
      </c>
      <c r="Y470" s="187">
        <v>0</v>
      </c>
      <c r="Z470" s="187">
        <v>0</v>
      </c>
      <c r="AA470" s="187">
        <v>0</v>
      </c>
      <c r="AB470" s="200">
        <v>0</v>
      </c>
      <c r="AC470" s="72" t="s">
        <v>5876</v>
      </c>
      <c r="AD470" s="72">
        <v>0</v>
      </c>
      <c r="AE470" s="72">
        <v>0</v>
      </c>
      <c r="AF470" s="171" t="s">
        <v>32</v>
      </c>
      <c r="AG470" s="171" t="s">
        <v>189</v>
      </c>
      <c r="AH470" s="171">
        <v>1</v>
      </c>
      <c r="AI470" s="171">
        <v>0</v>
      </c>
      <c r="AJ470" s="72" t="s">
        <v>273</v>
      </c>
      <c r="AK470" s="97">
        <f>IF(Q470="SOPORTE_TELEFÓNICO",'BASE LIQUIDACION REDEBAN 2025'!$B$19,IF(Q470="ENVÍO",'BASE LIQUIDACION REDEBAN 2025'!$C$2,IF(AF470="TIPO I",'BASE LIQUIDACION REDEBAN 2025'!$C$2,IF(AF470="TIPO II",'BASE LIQUIDACION REDEBAN 2025'!$C$3,IF(AF470="TIPO III",'BASE LIQUIDACION REDEBAN 2025'!$C$4,IF(AF470="TIPO IV",'BASE LIQUIDACION REDEBAN 2025'!$C$5,IF(AG470="AEREO",'BASE LIQUIDACION REDEBAN 2025'!$B$6,'BASE LIQUIDACION REDEBAN 2025'!$C$5)))))))</f>
        <v>479588.87655000004</v>
      </c>
      <c r="AL470" s="97">
        <f>IF(OR(Q470="SOPORTE_TELEFÓNICO",Q470="ENVÍO"),0,IF(AF470="TIPO I",'BASE LIQUIDACION REDEBAN 2025'!$B$10,IF(AF470="TIPO II",'BASE LIQUIDACION REDEBAN 2025'!$B$11,IF(AF470="TIPO III",'BASE LIQUIDACION REDEBAN 2025'!$B$12,'BASE LIQUIDACION REDEBAN 2025'!$B$13))))</f>
        <v>196536.5258152</v>
      </c>
      <c r="AM470" s="97">
        <f t="shared" si="7"/>
        <v>479588.87655000004</v>
      </c>
    </row>
    <row r="471" spans="1:39" s="85" customFormat="1" ht="13.15">
      <c r="A471" s="171" t="s">
        <v>72</v>
      </c>
      <c r="B471" s="10" t="str">
        <f>VLOOKUP(A471,'CENTRO DE COSTOS'!A:D,4,FALSE)</f>
        <v>MIGUEL JULIÁN HERNÁNDEZ GUARÍN</v>
      </c>
      <c r="C471" s="10" t="str">
        <f>VLOOKUP(A471,'CENTRO DE COSTOS'!A:D,2,FALSE)</f>
        <v>0004-0008</v>
      </c>
      <c r="D471" s="171">
        <v>68001</v>
      </c>
      <c r="E471" s="171">
        <v>2291721</v>
      </c>
      <c r="F471" s="171">
        <v>42488</v>
      </c>
      <c r="G471" s="171" t="s">
        <v>180</v>
      </c>
      <c r="H471" s="171" t="s">
        <v>72</v>
      </c>
      <c r="I471" s="171" t="s">
        <v>5877</v>
      </c>
      <c r="J471" s="10" t="s">
        <v>167</v>
      </c>
      <c r="K471" s="171">
        <v>2291721</v>
      </c>
      <c r="L471" s="171" t="s">
        <v>5878</v>
      </c>
      <c r="M471" s="172">
        <v>45820.333333333336</v>
      </c>
      <c r="N471" s="172">
        <v>45820.504166666666</v>
      </c>
      <c r="O471" s="171" t="s">
        <v>3171</v>
      </c>
      <c r="P471" s="171" t="s">
        <v>3172</v>
      </c>
      <c r="Q471" s="171" t="s">
        <v>177</v>
      </c>
      <c r="R471" s="72" t="s">
        <v>5879</v>
      </c>
      <c r="S471" s="178" t="s">
        <v>3174</v>
      </c>
      <c r="T471" s="187" t="s">
        <v>3190</v>
      </c>
      <c r="U471" s="187" t="s">
        <v>3213</v>
      </c>
      <c r="V471" s="187" t="s">
        <v>3192</v>
      </c>
      <c r="W471" s="187" t="s">
        <v>3215</v>
      </c>
      <c r="X471" s="187" t="s">
        <v>3228</v>
      </c>
      <c r="Y471" s="187">
        <v>0</v>
      </c>
      <c r="Z471" s="187">
        <v>0</v>
      </c>
      <c r="AA471" s="187">
        <v>0</v>
      </c>
      <c r="AB471" s="200">
        <v>0</v>
      </c>
      <c r="AC471" s="72" t="s">
        <v>5880</v>
      </c>
      <c r="AD471" s="72" t="s">
        <v>5881</v>
      </c>
      <c r="AE471" s="72" t="s">
        <v>5882</v>
      </c>
      <c r="AF471" s="171" t="s">
        <v>25</v>
      </c>
      <c r="AG471" s="171" t="s">
        <v>189</v>
      </c>
      <c r="AH471" s="171">
        <v>1</v>
      </c>
      <c r="AI471" s="171">
        <v>0</v>
      </c>
      <c r="AJ471" s="72" t="s">
        <v>1886</v>
      </c>
      <c r="AK471" s="97">
        <f>IF(Q471="SOPORTE_TELEFÓNICO",'BASE LIQUIDACION REDEBAN 2025'!$B$19,IF(Q471="ENVÍO",'BASE LIQUIDACION REDEBAN 2025'!$C$2,IF(AF471="TIPO I",'BASE LIQUIDACION REDEBAN 2025'!$C$2,IF(AF471="TIPO II",'BASE LIQUIDACION REDEBAN 2025'!$C$3,IF(AF471="TIPO III",'BASE LIQUIDACION REDEBAN 2025'!$C$4,IF(AF471="TIPO IV",'BASE LIQUIDACION REDEBAN 2025'!$C$5,IF(AG471="AEREO",'BASE LIQUIDACION REDEBAN 2025'!$B$6,'BASE LIQUIDACION REDEBAN 2025'!$C$5)))))))</f>
        <v>65960.072302</v>
      </c>
      <c r="AL471" s="97">
        <f>IF(OR(Q471="SOPORTE_TELEFÓNICO",Q471="ENVÍO"),0,IF(AF471="TIPO I",'BASE LIQUIDACION REDEBAN 2025'!$B$10,IF(AF471="TIPO II",'BASE LIQUIDACION REDEBAN 2025'!$B$11,IF(AF471="TIPO III",'BASE LIQUIDACION REDEBAN 2025'!$B$12,'BASE LIQUIDACION REDEBAN 2025'!$B$13))))</f>
        <v>75096.394270399993</v>
      </c>
      <c r="AM471" s="97">
        <f t="shared" si="7"/>
        <v>65960.072302</v>
      </c>
    </row>
    <row r="472" spans="1:39" s="85" customFormat="1" ht="13.15">
      <c r="A472" s="171" t="s">
        <v>76</v>
      </c>
      <c r="B472" s="10" t="str">
        <f>VLOOKUP(A472,'CENTRO DE COSTOS'!A:D,4,FALSE)</f>
        <v>DIEGO FERNANDO HENAO CARDONA</v>
      </c>
      <c r="C472" s="10" t="str">
        <f>VLOOKUP(A472,'CENTRO DE COSTOS'!A:D,2,FALSE)</f>
        <v>0004-0003</v>
      </c>
      <c r="D472" s="171">
        <v>19001</v>
      </c>
      <c r="E472" s="171">
        <v>2287938</v>
      </c>
      <c r="F472" s="171">
        <v>72030</v>
      </c>
      <c r="G472" s="171" t="s">
        <v>200</v>
      </c>
      <c r="H472" s="171" t="s">
        <v>95</v>
      </c>
      <c r="I472" s="171" t="s">
        <v>5883</v>
      </c>
      <c r="J472" s="10" t="s">
        <v>167</v>
      </c>
      <c r="K472" s="171">
        <v>2287938</v>
      </c>
      <c r="L472" s="171" t="s">
        <v>5884</v>
      </c>
      <c r="M472" s="172">
        <v>45819.455555555556</v>
      </c>
      <c r="N472" s="172">
        <v>45820.511805555558</v>
      </c>
      <c r="O472" s="171" t="s">
        <v>3171</v>
      </c>
      <c r="P472" s="171" t="s">
        <v>3172</v>
      </c>
      <c r="Q472" s="171" t="s">
        <v>177</v>
      </c>
      <c r="R472" s="72" t="s">
        <v>5885</v>
      </c>
      <c r="S472" s="178" t="s">
        <v>3174</v>
      </c>
      <c r="T472" s="187" t="s">
        <v>3190</v>
      </c>
      <c r="U472" s="187" t="s">
        <v>3213</v>
      </c>
      <c r="V472" s="187" t="s">
        <v>3345</v>
      </c>
      <c r="W472" s="187" t="s">
        <v>3215</v>
      </c>
      <c r="X472" s="187" t="s">
        <v>3315</v>
      </c>
      <c r="Y472" s="187">
        <v>0</v>
      </c>
      <c r="Z472" s="187">
        <v>0</v>
      </c>
      <c r="AA472" s="187">
        <v>0</v>
      </c>
      <c r="AB472" s="200">
        <v>0</v>
      </c>
      <c r="AC472" s="72" t="s">
        <v>5886</v>
      </c>
      <c r="AD472" s="72" t="s">
        <v>5887</v>
      </c>
      <c r="AE472" s="72" t="s">
        <v>5888</v>
      </c>
      <c r="AF472" s="171" t="s">
        <v>30</v>
      </c>
      <c r="AG472" s="171" t="s">
        <v>189</v>
      </c>
      <c r="AH472" s="171">
        <v>1</v>
      </c>
      <c r="AI472" s="171">
        <v>0</v>
      </c>
      <c r="AJ472" s="72" t="s">
        <v>204</v>
      </c>
      <c r="AK472" s="97">
        <f>IF(Q472="SOPORTE_TELEFÓNICO",'BASE LIQUIDACION REDEBAN 2025'!$B$19,IF(Q472="ENVÍO",'BASE LIQUIDACION REDEBAN 2025'!$C$2,IF(AF472="TIPO I",'BASE LIQUIDACION REDEBAN 2025'!$C$2,IF(AF472="TIPO II",'BASE LIQUIDACION REDEBAN 2025'!$C$3,IF(AF472="TIPO III",'BASE LIQUIDACION REDEBAN 2025'!$C$4,IF(AF472="TIPO IV",'BASE LIQUIDACION REDEBAN 2025'!$C$5,IF(AG472="AEREO",'BASE LIQUIDACION REDEBAN 2025'!$B$6,'BASE LIQUIDACION REDEBAN 2025'!$C$5)))))))</f>
        <v>275728.78077800001</v>
      </c>
      <c r="AL472" s="97">
        <f>IF(OR(Q472="SOPORTE_TELEFÓNICO",Q472="ENVÍO"),0,IF(AF472="TIPO I",'BASE LIQUIDACION REDEBAN 2025'!$B$10,IF(AF472="TIPO II",'BASE LIQUIDACION REDEBAN 2025'!$B$11,IF(AF472="TIPO III",'BASE LIQUIDACION REDEBAN 2025'!$B$12,'BASE LIQUIDACION REDEBAN 2025'!$B$13))))</f>
        <v>196536.5258152</v>
      </c>
      <c r="AM472" s="97">
        <f t="shared" si="7"/>
        <v>275728.78077800001</v>
      </c>
    </row>
    <row r="473" spans="1:39" s="85" customFormat="1" ht="13.15">
      <c r="A473" s="171" t="s">
        <v>87</v>
      </c>
      <c r="B473" s="10" t="str">
        <f>VLOOKUP(A473,'CENTRO DE COSTOS'!A:D,4,FALSE)</f>
        <v>DIEGO FERNANDO HENAO CARDONA</v>
      </c>
      <c r="C473" s="10" t="str">
        <f>VLOOKUP(A473,'CENTRO DE COSTOS'!A:D,2,FALSE)</f>
        <v>0004-0002</v>
      </c>
      <c r="D473" s="171">
        <v>17653</v>
      </c>
      <c r="E473" s="171">
        <v>2284392</v>
      </c>
      <c r="F473" s="171">
        <v>34432</v>
      </c>
      <c r="G473" s="171" t="s">
        <v>827</v>
      </c>
      <c r="H473" s="171" t="s">
        <v>5889</v>
      </c>
      <c r="I473" s="171" t="s">
        <v>5890</v>
      </c>
      <c r="J473" s="10" t="s">
        <v>167</v>
      </c>
      <c r="K473" s="171">
        <v>2284392</v>
      </c>
      <c r="L473" s="171" t="s">
        <v>5891</v>
      </c>
      <c r="M473" s="172">
        <v>45819.333333333336</v>
      </c>
      <c r="N473" s="172">
        <v>45820.515972222223</v>
      </c>
      <c r="O473" s="171" t="s">
        <v>3171</v>
      </c>
      <c r="P473" s="171" t="s">
        <v>3172</v>
      </c>
      <c r="Q473" s="171" t="s">
        <v>177</v>
      </c>
      <c r="R473" s="72" t="s">
        <v>5892</v>
      </c>
      <c r="S473" s="178" t="s">
        <v>3174</v>
      </c>
      <c r="T473" s="187" t="s">
        <v>3190</v>
      </c>
      <c r="U473" s="187" t="s">
        <v>3357</v>
      </c>
      <c r="V473" s="187" t="s">
        <v>3192</v>
      </c>
      <c r="W473" s="187" t="s">
        <v>3215</v>
      </c>
      <c r="X473" s="187" t="s">
        <v>3503</v>
      </c>
      <c r="Y473" s="187">
        <v>0</v>
      </c>
      <c r="Z473" s="187">
        <v>0</v>
      </c>
      <c r="AA473" s="187">
        <v>0</v>
      </c>
      <c r="AB473" s="200">
        <v>0</v>
      </c>
      <c r="AC473" s="72" t="s">
        <v>5893</v>
      </c>
      <c r="AD473" s="72" t="s">
        <v>5894</v>
      </c>
      <c r="AE473" s="72" t="s">
        <v>5895</v>
      </c>
      <c r="AF473" s="171" t="s">
        <v>28</v>
      </c>
      <c r="AG473" s="171" t="s">
        <v>189</v>
      </c>
      <c r="AH473" s="171">
        <v>1</v>
      </c>
      <c r="AI473" s="171">
        <v>0</v>
      </c>
      <c r="AJ473" s="72" t="s">
        <v>829</v>
      </c>
      <c r="AK473" s="97">
        <f>IF(Q473="SOPORTE_TELEFÓNICO",'BASE LIQUIDACION REDEBAN 2025'!$B$19,IF(Q473="ENVÍO",'BASE LIQUIDACION REDEBAN 2025'!$C$2,IF(AF473="TIPO I",'BASE LIQUIDACION REDEBAN 2025'!$C$2,IF(AF473="TIPO II",'BASE LIQUIDACION REDEBAN 2025'!$C$3,IF(AF473="TIPO III",'BASE LIQUIDACION REDEBAN 2025'!$C$4,IF(AF473="TIPO IV",'BASE LIQUIDACION REDEBAN 2025'!$C$5,IF(AG473="AEREO",'BASE LIQUIDACION REDEBAN 2025'!$B$6,'BASE LIQUIDACION REDEBAN 2025'!$C$5)))))))</f>
        <v>144967.87232000002</v>
      </c>
      <c r="AL473" s="97">
        <f>IF(OR(Q473="SOPORTE_TELEFÓNICO",Q473="ENVÍO"),0,IF(AF473="TIPO I",'BASE LIQUIDACION REDEBAN 2025'!$B$10,IF(AF473="TIPO II",'BASE LIQUIDACION REDEBAN 2025'!$B$11,IF(AF473="TIPO III",'BASE LIQUIDACION REDEBAN 2025'!$B$12,'BASE LIQUIDACION REDEBAN 2025'!$B$13))))</f>
        <v>140395.6348884</v>
      </c>
      <c r="AM473" s="97">
        <f t="shared" si="7"/>
        <v>144967.87232000002</v>
      </c>
    </row>
    <row r="474" spans="1:39" s="85" customFormat="1" ht="13.15">
      <c r="A474" s="171" t="s">
        <v>90</v>
      </c>
      <c r="B474" s="10" t="str">
        <f>VLOOKUP(A474,'CENTRO DE COSTOS'!A:D,4,FALSE)</f>
        <v>JUAN SEBASTIÁN RÍOS CASTRILLÓN</v>
      </c>
      <c r="C474" s="10" t="str">
        <f>VLOOKUP(A474,'CENTRO DE COSTOS'!A:D,2,FALSE)</f>
        <v>0004-0005</v>
      </c>
      <c r="D474" s="171">
        <v>5001</v>
      </c>
      <c r="E474" s="171">
        <v>2293406</v>
      </c>
      <c r="F474" s="171">
        <v>72545</v>
      </c>
      <c r="G474" s="171" t="s">
        <v>290</v>
      </c>
      <c r="H474" s="171" t="s">
        <v>90</v>
      </c>
      <c r="I474" s="171" t="s">
        <v>5896</v>
      </c>
      <c r="J474" s="10" t="s">
        <v>167</v>
      </c>
      <c r="K474" s="171">
        <v>2293406</v>
      </c>
      <c r="L474" s="171" t="s">
        <v>5897</v>
      </c>
      <c r="M474" s="172">
        <v>45820.384027777778</v>
      </c>
      <c r="N474" s="172">
        <v>45820.520833333336</v>
      </c>
      <c r="O474" s="171" t="s">
        <v>3171</v>
      </c>
      <c r="P474" s="171" t="s">
        <v>3172</v>
      </c>
      <c r="Q474" s="171" t="s">
        <v>177</v>
      </c>
      <c r="R474" s="72" t="s">
        <v>5898</v>
      </c>
      <c r="S474" s="178" t="s">
        <v>3174</v>
      </c>
      <c r="T474" s="187" t="s">
        <v>3190</v>
      </c>
      <c r="U474" s="187" t="s">
        <v>3191</v>
      </c>
      <c r="V474" s="187" t="s">
        <v>3235</v>
      </c>
      <c r="W474" s="187" t="s">
        <v>3215</v>
      </c>
      <c r="X474" s="187" t="s">
        <v>3245</v>
      </c>
      <c r="Y474" s="187">
        <v>0</v>
      </c>
      <c r="Z474" s="187">
        <v>0</v>
      </c>
      <c r="AA474" s="187">
        <v>0</v>
      </c>
      <c r="AB474" s="200">
        <v>0</v>
      </c>
      <c r="AC474" s="72" t="s">
        <v>5899</v>
      </c>
      <c r="AD474" s="72" t="s">
        <v>5900</v>
      </c>
      <c r="AE474" s="72" t="s">
        <v>5901</v>
      </c>
      <c r="AF474" s="171" t="s">
        <v>25</v>
      </c>
      <c r="AG474" s="171" t="s">
        <v>189</v>
      </c>
      <c r="AH474" s="171">
        <v>1</v>
      </c>
      <c r="AI474" s="171">
        <v>0</v>
      </c>
      <c r="AJ474" s="72" t="s">
        <v>3341</v>
      </c>
      <c r="AK474" s="97">
        <f>IF(Q474="SOPORTE_TELEFÓNICO",'BASE LIQUIDACION REDEBAN 2025'!$B$19,IF(Q474="ENVÍO",'BASE LIQUIDACION REDEBAN 2025'!$C$2,IF(AF474="TIPO I",'BASE LIQUIDACION REDEBAN 2025'!$C$2,IF(AF474="TIPO II",'BASE LIQUIDACION REDEBAN 2025'!$C$3,IF(AF474="TIPO III",'BASE LIQUIDACION REDEBAN 2025'!$C$4,IF(AF474="TIPO IV",'BASE LIQUIDACION REDEBAN 2025'!$C$5,IF(AG474="AEREO",'BASE LIQUIDACION REDEBAN 2025'!$B$6,'BASE LIQUIDACION REDEBAN 2025'!$C$5)))))))</f>
        <v>65960.072302</v>
      </c>
      <c r="AL474" s="97">
        <f>IF(OR(Q474="SOPORTE_TELEFÓNICO",Q474="ENVÍO"),0,IF(AF474="TIPO I",'BASE LIQUIDACION REDEBAN 2025'!$B$10,IF(AF474="TIPO II",'BASE LIQUIDACION REDEBAN 2025'!$B$11,IF(AF474="TIPO III",'BASE LIQUIDACION REDEBAN 2025'!$B$12,'BASE LIQUIDACION REDEBAN 2025'!$B$13))))</f>
        <v>75096.394270399993</v>
      </c>
      <c r="AM474" s="97">
        <f t="shared" si="7"/>
        <v>65960.072302</v>
      </c>
    </row>
    <row r="475" spans="1:39" s="85" customFormat="1" ht="13.15">
      <c r="A475" s="171" t="s">
        <v>100</v>
      </c>
      <c r="B475" s="10" t="str">
        <f>VLOOKUP(A475,'CENTRO DE COSTOS'!A:D,4,FALSE)</f>
        <v>KEVIN ALEXIS CORZO BUSTOS</v>
      </c>
      <c r="C475" s="10" t="str">
        <f>VLOOKUP(A475,'CENTRO DE COSTOS'!A:D,2,FALSE)</f>
        <v>0004-0007</v>
      </c>
      <c r="D475" s="171">
        <v>50001</v>
      </c>
      <c r="E475" s="171">
        <v>2294362</v>
      </c>
      <c r="F475" s="171">
        <v>79203</v>
      </c>
      <c r="G475" s="171" t="s">
        <v>192</v>
      </c>
      <c r="H475" s="171" t="s">
        <v>100</v>
      </c>
      <c r="I475" s="171" t="s">
        <v>5902</v>
      </c>
      <c r="J475" s="10" t="s">
        <v>167</v>
      </c>
      <c r="K475" s="171">
        <v>2294362</v>
      </c>
      <c r="L475" s="171" t="s">
        <v>5903</v>
      </c>
      <c r="M475" s="172">
        <v>45820.435416666667</v>
      </c>
      <c r="N475" s="172">
        <v>45820.530555555553</v>
      </c>
      <c r="O475" s="171" t="s">
        <v>3171</v>
      </c>
      <c r="P475" s="171" t="s">
        <v>3172</v>
      </c>
      <c r="Q475" s="171" t="s">
        <v>177</v>
      </c>
      <c r="R475" s="72" t="s">
        <v>5904</v>
      </c>
      <c r="S475" s="178" t="s">
        <v>3174</v>
      </c>
      <c r="T475" s="187" t="s">
        <v>3190</v>
      </c>
      <c r="U475" s="187" t="s">
        <v>3855</v>
      </c>
      <c r="V475" s="187" t="s">
        <v>3192</v>
      </c>
      <c r="W475" s="187" t="s">
        <v>3215</v>
      </c>
      <c r="X475" s="187" t="s">
        <v>3856</v>
      </c>
      <c r="Y475" s="187">
        <v>0</v>
      </c>
      <c r="Z475" s="187">
        <v>0</v>
      </c>
      <c r="AA475" s="187">
        <v>0</v>
      </c>
      <c r="AB475" s="200">
        <v>0</v>
      </c>
      <c r="AC475" s="72" t="s">
        <v>5905</v>
      </c>
      <c r="AD475" s="72" t="s">
        <v>5906</v>
      </c>
      <c r="AE475" s="72" t="s">
        <v>5907</v>
      </c>
      <c r="AF475" s="171" t="s">
        <v>25</v>
      </c>
      <c r="AG475" s="171" t="s">
        <v>189</v>
      </c>
      <c r="AH475" s="171">
        <v>1</v>
      </c>
      <c r="AI475" s="171">
        <v>0</v>
      </c>
      <c r="AJ475" s="72" t="s">
        <v>3368</v>
      </c>
      <c r="AK475" s="97">
        <f>IF(Q475="SOPORTE_TELEFÓNICO",'BASE LIQUIDACION REDEBAN 2025'!$B$19,IF(Q475="ENVÍO",'BASE LIQUIDACION REDEBAN 2025'!$C$2,IF(AF475="TIPO I",'BASE LIQUIDACION REDEBAN 2025'!$C$2,IF(AF475="TIPO II",'BASE LIQUIDACION REDEBAN 2025'!$C$3,IF(AF475="TIPO III",'BASE LIQUIDACION REDEBAN 2025'!$C$4,IF(AF475="TIPO IV",'BASE LIQUIDACION REDEBAN 2025'!$C$5,IF(AG475="AEREO",'BASE LIQUIDACION REDEBAN 2025'!$B$6,'BASE LIQUIDACION REDEBAN 2025'!$C$5)))))))</f>
        <v>65960.072302</v>
      </c>
      <c r="AL475" s="97">
        <f>IF(OR(Q475="SOPORTE_TELEFÓNICO",Q475="ENVÍO"),0,IF(AF475="TIPO I",'BASE LIQUIDACION REDEBAN 2025'!$B$10,IF(AF475="TIPO II",'BASE LIQUIDACION REDEBAN 2025'!$B$11,IF(AF475="TIPO III",'BASE LIQUIDACION REDEBAN 2025'!$B$12,'BASE LIQUIDACION REDEBAN 2025'!$B$13))))</f>
        <v>75096.394270399993</v>
      </c>
      <c r="AM475" s="97">
        <f t="shared" si="7"/>
        <v>65960.072302</v>
      </c>
    </row>
    <row r="476" spans="1:39" s="85" customFormat="1" ht="13.15">
      <c r="A476" s="171" t="s">
        <v>76</v>
      </c>
      <c r="B476" s="10" t="str">
        <f>VLOOKUP(A476,'CENTRO DE COSTOS'!A:D,4,FALSE)</f>
        <v>DIEGO FERNANDO HENAO CARDONA</v>
      </c>
      <c r="C476" s="10" t="str">
        <f>VLOOKUP(A476,'CENTRO DE COSTOS'!A:D,2,FALSE)</f>
        <v>0004-0003</v>
      </c>
      <c r="D476" s="171">
        <v>76563</v>
      </c>
      <c r="E476" s="171">
        <v>2288558</v>
      </c>
      <c r="F476" s="171">
        <v>76914</v>
      </c>
      <c r="G476" s="171" t="s">
        <v>230</v>
      </c>
      <c r="H476" s="171" t="s">
        <v>317</v>
      </c>
      <c r="I476" s="171" t="s">
        <v>5908</v>
      </c>
      <c r="J476" s="10" t="s">
        <v>167</v>
      </c>
      <c r="K476" s="171">
        <v>2288558</v>
      </c>
      <c r="L476" s="171" t="s">
        <v>5909</v>
      </c>
      <c r="M476" s="172">
        <v>45819.493750000001</v>
      </c>
      <c r="N476" s="172">
        <v>45820.533333333333</v>
      </c>
      <c r="O476" s="171" t="s">
        <v>3171</v>
      </c>
      <c r="P476" s="171" t="s">
        <v>3172</v>
      </c>
      <c r="Q476" s="171" t="s">
        <v>177</v>
      </c>
      <c r="R476" s="72" t="s">
        <v>5910</v>
      </c>
      <c r="S476" s="178" t="s">
        <v>3174</v>
      </c>
      <c r="T476" s="187" t="s">
        <v>3190</v>
      </c>
      <c r="U476" s="187" t="s">
        <v>3213</v>
      </c>
      <c r="V476" s="187" t="s">
        <v>3372</v>
      </c>
      <c r="W476" s="187" t="s">
        <v>3185</v>
      </c>
      <c r="X476" s="187">
        <v>0</v>
      </c>
      <c r="Y476" s="187">
        <v>0</v>
      </c>
      <c r="Z476" s="187">
        <v>0</v>
      </c>
      <c r="AA476" s="187">
        <v>0</v>
      </c>
      <c r="AB476" s="200">
        <v>0</v>
      </c>
      <c r="AC476" s="72" t="s">
        <v>5911</v>
      </c>
      <c r="AD476" s="72">
        <v>0</v>
      </c>
      <c r="AE476" s="72">
        <v>0</v>
      </c>
      <c r="AF476" s="171" t="s">
        <v>28</v>
      </c>
      <c r="AG476" s="171" t="s">
        <v>189</v>
      </c>
      <c r="AH476" s="171">
        <v>1</v>
      </c>
      <c r="AI476" s="171">
        <v>0</v>
      </c>
      <c r="AJ476" s="72" t="s">
        <v>1025</v>
      </c>
      <c r="AK476" s="97">
        <f>IF(Q476="SOPORTE_TELEFÓNICO",'BASE LIQUIDACION REDEBAN 2025'!$B$19,IF(Q476="ENVÍO",'BASE LIQUIDACION REDEBAN 2025'!$C$2,IF(AF476="TIPO I",'BASE LIQUIDACION REDEBAN 2025'!$C$2,IF(AF476="TIPO II",'BASE LIQUIDACION REDEBAN 2025'!$C$3,IF(AF476="TIPO III",'BASE LIQUIDACION REDEBAN 2025'!$C$4,IF(AF476="TIPO IV",'BASE LIQUIDACION REDEBAN 2025'!$C$5,IF(AG476="AEREO",'BASE LIQUIDACION REDEBAN 2025'!$B$6,'BASE LIQUIDACION REDEBAN 2025'!$C$5)))))))</f>
        <v>144967.87232000002</v>
      </c>
      <c r="AL476" s="97">
        <f>IF(OR(Q476="SOPORTE_TELEFÓNICO",Q476="ENVÍO"),0,IF(AF476="TIPO I",'BASE LIQUIDACION REDEBAN 2025'!$B$10,IF(AF476="TIPO II",'BASE LIQUIDACION REDEBAN 2025'!$B$11,IF(AF476="TIPO III",'BASE LIQUIDACION REDEBAN 2025'!$B$12,'BASE LIQUIDACION REDEBAN 2025'!$B$13))))</f>
        <v>140395.6348884</v>
      </c>
      <c r="AM476" s="97">
        <f t="shared" si="7"/>
        <v>144967.87232000002</v>
      </c>
    </row>
    <row r="477" spans="1:39" s="85" customFormat="1" ht="13.15">
      <c r="A477" s="171" t="s">
        <v>91</v>
      </c>
      <c r="B477" s="10" t="str">
        <f>VLOOKUP(A477,'CENTRO DE COSTOS'!A:D,4,FALSE)</f>
        <v>JOSE MAURICIO HERNANDEZ ROJAS</v>
      </c>
      <c r="C477" s="10" t="str">
        <f>VLOOKUP(A477,'CENTRO DE COSTOS'!A:D,2,FALSE)</f>
        <v>0004-0001</v>
      </c>
      <c r="D477" s="171">
        <v>23162</v>
      </c>
      <c r="E477" s="171">
        <v>2289139</v>
      </c>
      <c r="F477" s="171">
        <v>72578</v>
      </c>
      <c r="G477" s="171" t="s">
        <v>612</v>
      </c>
      <c r="H477" s="171" t="s">
        <v>1497</v>
      </c>
      <c r="I477" s="171" t="s">
        <v>5912</v>
      </c>
      <c r="J477" s="10" t="s">
        <v>167</v>
      </c>
      <c r="K477" s="171">
        <v>2289139</v>
      </c>
      <c r="L477" s="171" t="s">
        <v>5913</v>
      </c>
      <c r="M477" s="172">
        <v>45819.554861111108</v>
      </c>
      <c r="N477" s="172">
        <v>45820.534722222219</v>
      </c>
      <c r="O477" s="171" t="s">
        <v>3171</v>
      </c>
      <c r="P477" s="171" t="s">
        <v>3172</v>
      </c>
      <c r="Q477" s="171" t="s">
        <v>177</v>
      </c>
      <c r="R477" s="72" t="s">
        <v>5914</v>
      </c>
      <c r="S477" s="178" t="s">
        <v>3174</v>
      </c>
      <c r="T477" s="187" t="s">
        <v>3190</v>
      </c>
      <c r="U477" s="187" t="s">
        <v>3197</v>
      </c>
      <c r="V477" s="187" t="s">
        <v>3192</v>
      </c>
      <c r="W477" s="187" t="s">
        <v>3215</v>
      </c>
      <c r="X477" s="187">
        <v>0</v>
      </c>
      <c r="Y477" s="187" t="s">
        <v>3445</v>
      </c>
      <c r="Z477" s="187">
        <v>0</v>
      </c>
      <c r="AA477" s="187">
        <v>0</v>
      </c>
      <c r="AB477" s="200">
        <v>0</v>
      </c>
      <c r="AC477" s="72" t="s">
        <v>5915</v>
      </c>
      <c r="AD477" s="72" t="s">
        <v>5916</v>
      </c>
      <c r="AE477" s="72" t="s">
        <v>5917</v>
      </c>
      <c r="AF477" s="171" t="s">
        <v>25</v>
      </c>
      <c r="AG477" s="171" t="s">
        <v>189</v>
      </c>
      <c r="AH477" s="171">
        <v>1</v>
      </c>
      <c r="AI477" s="171">
        <v>0</v>
      </c>
      <c r="AJ477" s="72" t="s">
        <v>841</v>
      </c>
      <c r="AK477" s="97">
        <f>IF(Q477="SOPORTE_TELEFÓNICO",'BASE LIQUIDACION REDEBAN 2025'!$B$19,IF(Q477="ENVÍO",'BASE LIQUIDACION REDEBAN 2025'!$C$2,IF(AF477="TIPO I",'BASE LIQUIDACION REDEBAN 2025'!$C$2,IF(AF477="TIPO II",'BASE LIQUIDACION REDEBAN 2025'!$C$3,IF(AF477="TIPO III",'BASE LIQUIDACION REDEBAN 2025'!$C$4,IF(AF477="TIPO IV",'BASE LIQUIDACION REDEBAN 2025'!$C$5,IF(AG477="AEREO",'BASE LIQUIDACION REDEBAN 2025'!$B$6,'BASE LIQUIDACION REDEBAN 2025'!$C$5)))))))</f>
        <v>65960.072302</v>
      </c>
      <c r="AL477" s="97">
        <f>IF(OR(Q477="SOPORTE_TELEFÓNICO",Q477="ENVÍO"),0,IF(AF477="TIPO I",'BASE LIQUIDACION REDEBAN 2025'!$B$10,IF(AF477="TIPO II",'BASE LIQUIDACION REDEBAN 2025'!$B$11,IF(AF477="TIPO III",'BASE LIQUIDACION REDEBAN 2025'!$B$12,'BASE LIQUIDACION REDEBAN 2025'!$B$13))))</f>
        <v>75096.394270399993</v>
      </c>
      <c r="AM477" s="97">
        <f t="shared" si="7"/>
        <v>65960.072302</v>
      </c>
    </row>
    <row r="478" spans="1:39" s="85" customFormat="1" ht="13.15">
      <c r="A478" s="171" t="s">
        <v>90</v>
      </c>
      <c r="B478" s="10" t="str">
        <f>VLOOKUP(A478,'CENTRO DE COSTOS'!A:D,4,FALSE)</f>
        <v>JUAN SEBASTIÁN RÍOS CASTRILLÓN</v>
      </c>
      <c r="C478" s="10" t="str">
        <f>VLOOKUP(A478,'CENTRO DE COSTOS'!A:D,2,FALSE)</f>
        <v>0004-0005</v>
      </c>
      <c r="D478" s="171">
        <v>5615</v>
      </c>
      <c r="E478" s="171">
        <v>2288746</v>
      </c>
      <c r="F478" s="171">
        <v>13329</v>
      </c>
      <c r="G478" s="171" t="s">
        <v>290</v>
      </c>
      <c r="H478" s="171" t="s">
        <v>1015</v>
      </c>
      <c r="I478" s="171" t="s">
        <v>5918</v>
      </c>
      <c r="J478" s="10" t="s">
        <v>167</v>
      </c>
      <c r="K478" s="171">
        <v>2288746</v>
      </c>
      <c r="L478" s="171" t="s">
        <v>5919</v>
      </c>
      <c r="M478" s="172">
        <v>45819.504861111112</v>
      </c>
      <c r="N478" s="172">
        <v>45820.543749999997</v>
      </c>
      <c r="O478" s="171" t="s">
        <v>3171</v>
      </c>
      <c r="P478" s="171" t="s">
        <v>3172</v>
      </c>
      <c r="Q478" s="171" t="s">
        <v>177</v>
      </c>
      <c r="R478" s="72" t="s">
        <v>5920</v>
      </c>
      <c r="S478" s="178" t="s">
        <v>3174</v>
      </c>
      <c r="T478" s="187" t="s">
        <v>3190</v>
      </c>
      <c r="U478" s="187" t="s">
        <v>3202</v>
      </c>
      <c r="V478" s="187" t="s">
        <v>3192</v>
      </c>
      <c r="W478" s="187" t="s">
        <v>3185</v>
      </c>
      <c r="X478" s="187">
        <v>0</v>
      </c>
      <c r="Y478" s="187">
        <v>0</v>
      </c>
      <c r="Z478" s="187">
        <v>0</v>
      </c>
      <c r="AA478" s="187">
        <v>0</v>
      </c>
      <c r="AB478" s="200" t="s">
        <v>5921</v>
      </c>
      <c r="AC478" s="72" t="s">
        <v>5922</v>
      </c>
      <c r="AD478" s="72">
        <v>0</v>
      </c>
      <c r="AE478" s="72">
        <v>0</v>
      </c>
      <c r="AF478" s="171" t="s">
        <v>28</v>
      </c>
      <c r="AG478" s="171" t="s">
        <v>189</v>
      </c>
      <c r="AH478" s="171">
        <v>1</v>
      </c>
      <c r="AI478" s="171">
        <v>0</v>
      </c>
      <c r="AJ478" s="72" t="s">
        <v>307</v>
      </c>
      <c r="AK478" s="97">
        <f>IF(Q478="SOPORTE_TELEFÓNICO",'BASE LIQUIDACION REDEBAN 2025'!$B$19,IF(Q478="ENVÍO",'BASE LIQUIDACION REDEBAN 2025'!$C$2,IF(AF478="TIPO I",'BASE LIQUIDACION REDEBAN 2025'!$C$2,IF(AF478="TIPO II",'BASE LIQUIDACION REDEBAN 2025'!$C$3,IF(AF478="TIPO III",'BASE LIQUIDACION REDEBAN 2025'!$C$4,IF(AF478="TIPO IV",'BASE LIQUIDACION REDEBAN 2025'!$C$5,IF(AG478="AEREO",'BASE LIQUIDACION REDEBAN 2025'!$B$6,'BASE LIQUIDACION REDEBAN 2025'!$C$5)))))))</f>
        <v>144967.87232000002</v>
      </c>
      <c r="AL478" s="97">
        <f>IF(OR(Q478="SOPORTE_TELEFÓNICO",Q478="ENVÍO"),0,IF(AF478="TIPO I",'BASE LIQUIDACION REDEBAN 2025'!$B$10,IF(AF478="TIPO II",'BASE LIQUIDACION REDEBAN 2025'!$B$11,IF(AF478="TIPO III",'BASE LIQUIDACION REDEBAN 2025'!$B$12,'BASE LIQUIDACION REDEBAN 2025'!$B$13))))</f>
        <v>140395.6348884</v>
      </c>
      <c r="AM478" s="97">
        <f t="shared" si="7"/>
        <v>144967.87232000002</v>
      </c>
    </row>
    <row r="479" spans="1:39" s="85" customFormat="1" ht="13.15">
      <c r="A479" s="171" t="s">
        <v>92</v>
      </c>
      <c r="B479" s="10" t="str">
        <f>VLOOKUP(A479,'CENTRO DE COSTOS'!A:D,4,FALSE)</f>
        <v>KEVIN ALEXIS CORZO BUSTOS</v>
      </c>
      <c r="C479" s="10" t="str">
        <f>VLOOKUP(A479,'CENTRO DE COSTOS'!A:D,2,FALSE)</f>
        <v>0004-0007</v>
      </c>
      <c r="D479" s="171">
        <v>41770</v>
      </c>
      <c r="E479" s="171">
        <v>2284399</v>
      </c>
      <c r="F479" s="171">
        <v>79145</v>
      </c>
      <c r="G479" s="171" t="s">
        <v>256</v>
      </c>
      <c r="H479" s="171" t="s">
        <v>5923</v>
      </c>
      <c r="I479" s="171" t="s">
        <v>5924</v>
      </c>
      <c r="J479" s="10" t="s">
        <v>167</v>
      </c>
      <c r="K479" s="171">
        <v>2284399</v>
      </c>
      <c r="L479" s="171" t="s">
        <v>5925</v>
      </c>
      <c r="M479" s="172">
        <v>45819.333333333336</v>
      </c>
      <c r="N479" s="172">
        <v>45820.563888888886</v>
      </c>
      <c r="O479" s="171" t="s">
        <v>3171</v>
      </c>
      <c r="P479" s="171" t="s">
        <v>3172</v>
      </c>
      <c r="Q479" s="171" t="s">
        <v>177</v>
      </c>
      <c r="R479" s="72" t="s">
        <v>5926</v>
      </c>
      <c r="S479" s="178" t="s">
        <v>3174</v>
      </c>
      <c r="T479" s="187" t="s">
        <v>3190</v>
      </c>
      <c r="U479" s="187" t="s">
        <v>3191</v>
      </c>
      <c r="V479" s="187" t="s">
        <v>3192</v>
      </c>
      <c r="W479" s="187" t="s">
        <v>3215</v>
      </c>
      <c r="X479" s="187" t="s">
        <v>3388</v>
      </c>
      <c r="Y479" s="187">
        <v>0</v>
      </c>
      <c r="Z479" s="187">
        <v>0</v>
      </c>
      <c r="AA479" s="187">
        <v>0</v>
      </c>
      <c r="AB479" s="200">
        <v>0</v>
      </c>
      <c r="AC479" s="72" t="s">
        <v>5927</v>
      </c>
      <c r="AD479" s="72" t="s">
        <v>5928</v>
      </c>
      <c r="AE479" s="72" t="s">
        <v>5929</v>
      </c>
      <c r="AF479" s="171" t="s">
        <v>30</v>
      </c>
      <c r="AG479" s="171" t="s">
        <v>189</v>
      </c>
      <c r="AH479" s="171">
        <v>1</v>
      </c>
      <c r="AI479" s="171">
        <v>0</v>
      </c>
      <c r="AJ479" s="72" t="s">
        <v>1326</v>
      </c>
      <c r="AK479" s="97">
        <f>IF(Q479="SOPORTE_TELEFÓNICO",'BASE LIQUIDACION REDEBAN 2025'!$B$19,IF(Q479="ENVÍO",'BASE LIQUIDACION REDEBAN 2025'!$C$2,IF(AF479="TIPO I",'BASE LIQUIDACION REDEBAN 2025'!$C$2,IF(AF479="TIPO II",'BASE LIQUIDACION REDEBAN 2025'!$C$3,IF(AF479="TIPO III",'BASE LIQUIDACION REDEBAN 2025'!$C$4,IF(AF479="TIPO IV",'BASE LIQUIDACION REDEBAN 2025'!$C$5,IF(AG479="AEREO",'BASE LIQUIDACION REDEBAN 2025'!$B$6,'BASE LIQUIDACION REDEBAN 2025'!$C$5)))))))</f>
        <v>275728.78077800001</v>
      </c>
      <c r="AL479" s="97">
        <f>IF(OR(Q479="SOPORTE_TELEFÓNICO",Q479="ENVÍO"),0,IF(AF479="TIPO I",'BASE LIQUIDACION REDEBAN 2025'!$B$10,IF(AF479="TIPO II",'BASE LIQUIDACION REDEBAN 2025'!$B$11,IF(AF479="TIPO III",'BASE LIQUIDACION REDEBAN 2025'!$B$12,'BASE LIQUIDACION REDEBAN 2025'!$B$13))))</f>
        <v>196536.5258152</v>
      </c>
      <c r="AM479" s="97">
        <f t="shared" si="7"/>
        <v>275728.78077800001</v>
      </c>
    </row>
    <row r="480" spans="1:39" s="85" customFormat="1" ht="13.15">
      <c r="A480" s="171" t="s">
        <v>98</v>
      </c>
      <c r="B480" s="10" t="str">
        <f>VLOOKUP(A480,'CENTRO DE COSTOS'!A:D,4,FALSE)</f>
        <v>MIGUEL JULIÁN HERNÁNDEZ GUARÍN</v>
      </c>
      <c r="C480" s="10" t="str">
        <f>VLOOKUP(A480,'CENTRO DE COSTOS'!A:D,2,FALSE)</f>
        <v>0004-0008</v>
      </c>
      <c r="D480" s="171">
        <v>15238</v>
      </c>
      <c r="E480" s="171">
        <v>2288570</v>
      </c>
      <c r="F480" s="171">
        <v>38027</v>
      </c>
      <c r="G480" s="171" t="s">
        <v>371</v>
      </c>
      <c r="H480" s="171" t="s">
        <v>4923</v>
      </c>
      <c r="I480" s="171" t="s">
        <v>5930</v>
      </c>
      <c r="J480" s="10" t="s">
        <v>167</v>
      </c>
      <c r="K480" s="171">
        <v>2288570</v>
      </c>
      <c r="L480" s="171" t="s">
        <v>5931</v>
      </c>
      <c r="M480" s="172">
        <v>45819.495138888888</v>
      </c>
      <c r="N480" s="172">
        <v>45820.58494212963</v>
      </c>
      <c r="O480" s="171" t="s">
        <v>3171</v>
      </c>
      <c r="P480" s="171" t="s">
        <v>3172</v>
      </c>
      <c r="Q480" s="171" t="s">
        <v>177</v>
      </c>
      <c r="R480" s="72" t="s">
        <v>5932</v>
      </c>
      <c r="S480" s="178" t="s">
        <v>3174</v>
      </c>
      <c r="T480" s="187" t="s">
        <v>3190</v>
      </c>
      <c r="U480" s="187" t="s">
        <v>3213</v>
      </c>
      <c r="V480" s="187" t="s">
        <v>3314</v>
      </c>
      <c r="W480" s="187" t="s">
        <v>3215</v>
      </c>
      <c r="X480" s="187" t="s">
        <v>3315</v>
      </c>
      <c r="Y480" s="187" t="s">
        <v>3425</v>
      </c>
      <c r="Z480" s="187">
        <v>0</v>
      </c>
      <c r="AA480" s="187">
        <v>0</v>
      </c>
      <c r="AB480" s="200">
        <v>0</v>
      </c>
      <c r="AC480" s="72" t="s">
        <v>5933</v>
      </c>
      <c r="AD480" s="72" t="s">
        <v>5934</v>
      </c>
      <c r="AE480" s="72" t="s">
        <v>5935</v>
      </c>
      <c r="AF480" s="171" t="s">
        <v>28</v>
      </c>
      <c r="AG480" s="171" t="s">
        <v>189</v>
      </c>
      <c r="AH480" s="171">
        <v>1</v>
      </c>
      <c r="AI480" s="171">
        <v>0</v>
      </c>
      <c r="AJ480" s="72" t="s">
        <v>375</v>
      </c>
      <c r="AK480" s="97">
        <f>IF(Q480="SOPORTE_TELEFÓNICO",'BASE LIQUIDACION REDEBAN 2025'!$B$19,IF(Q480="ENVÍO",'BASE LIQUIDACION REDEBAN 2025'!$C$2,IF(AF480="TIPO I",'BASE LIQUIDACION REDEBAN 2025'!$C$2,IF(AF480="TIPO II",'BASE LIQUIDACION REDEBAN 2025'!$C$3,IF(AF480="TIPO III",'BASE LIQUIDACION REDEBAN 2025'!$C$4,IF(AF480="TIPO IV",'BASE LIQUIDACION REDEBAN 2025'!$C$5,IF(AG480="AEREO",'BASE LIQUIDACION REDEBAN 2025'!$B$6,'BASE LIQUIDACION REDEBAN 2025'!$C$5)))))))</f>
        <v>144967.87232000002</v>
      </c>
      <c r="AL480" s="97">
        <f>IF(OR(Q480="SOPORTE_TELEFÓNICO",Q480="ENVÍO"),0,IF(AF480="TIPO I",'BASE LIQUIDACION REDEBAN 2025'!$B$10,IF(AF480="TIPO II",'BASE LIQUIDACION REDEBAN 2025'!$B$11,IF(AF480="TIPO III",'BASE LIQUIDACION REDEBAN 2025'!$B$12,'BASE LIQUIDACION REDEBAN 2025'!$B$13))))</f>
        <v>140395.6348884</v>
      </c>
      <c r="AM480" s="97">
        <f t="shared" si="7"/>
        <v>144967.87232000002</v>
      </c>
    </row>
    <row r="481" spans="1:39" s="85" customFormat="1" ht="13.15">
      <c r="A481" s="171" t="s">
        <v>97</v>
      </c>
      <c r="B481" s="10" t="str">
        <f>VLOOKUP(A481,'CENTRO DE COSTOS'!A:D,4,FALSE)</f>
        <v>JOSE MAURICIO HERNANDEZ ROJAS</v>
      </c>
      <c r="C481" s="10" t="str">
        <f>VLOOKUP(A481,'CENTRO DE COSTOS'!A:D,2,FALSE)</f>
        <v>0004-0001</v>
      </c>
      <c r="D481" s="171">
        <v>70001</v>
      </c>
      <c r="E481" s="171">
        <v>2291813</v>
      </c>
      <c r="F481" s="171">
        <v>76748</v>
      </c>
      <c r="G481" s="171" t="s">
        <v>730</v>
      </c>
      <c r="H481" s="171" t="s">
        <v>97</v>
      </c>
      <c r="I481" s="171" t="s">
        <v>5936</v>
      </c>
      <c r="J481" s="10" t="s">
        <v>167</v>
      </c>
      <c r="K481" s="171">
        <v>2291813</v>
      </c>
      <c r="L481" s="171" t="s">
        <v>5937</v>
      </c>
      <c r="M481" s="172">
        <v>45820.333333333336</v>
      </c>
      <c r="N481" s="172">
        <v>45820.587233796294</v>
      </c>
      <c r="O481" s="171" t="s">
        <v>3171</v>
      </c>
      <c r="P481" s="171" t="s">
        <v>3172</v>
      </c>
      <c r="Q481" s="171" t="s">
        <v>177</v>
      </c>
      <c r="R481" s="72" t="s">
        <v>5938</v>
      </c>
      <c r="S481" s="178" t="s">
        <v>3174</v>
      </c>
      <c r="T481" s="187" t="s">
        <v>3175</v>
      </c>
      <c r="U481" s="187" t="s">
        <v>3176</v>
      </c>
      <c r="V481" s="187" t="s">
        <v>3177</v>
      </c>
      <c r="W481" s="187" t="s">
        <v>3185</v>
      </c>
      <c r="X481" s="187">
        <v>0</v>
      </c>
      <c r="Y481" s="187">
        <v>0</v>
      </c>
      <c r="Z481" s="187">
        <v>0</v>
      </c>
      <c r="AA481" s="187">
        <v>0</v>
      </c>
      <c r="AB481" s="200">
        <v>0</v>
      </c>
      <c r="AC481" s="72" t="s">
        <v>5939</v>
      </c>
      <c r="AD481" s="72">
        <v>0</v>
      </c>
      <c r="AE481" s="72">
        <v>0</v>
      </c>
      <c r="AF481" s="171" t="s">
        <v>25</v>
      </c>
      <c r="AG481" s="171" t="s">
        <v>189</v>
      </c>
      <c r="AH481" s="171">
        <v>1</v>
      </c>
      <c r="AI481" s="171">
        <v>0</v>
      </c>
      <c r="AJ481" s="72" t="s">
        <v>733</v>
      </c>
      <c r="AK481" s="97">
        <f>IF(Q481="SOPORTE_TELEFÓNICO",'BASE LIQUIDACION REDEBAN 2025'!$B$19,IF(Q481="ENVÍO",'BASE LIQUIDACION REDEBAN 2025'!$C$2,IF(AF481="TIPO I",'BASE LIQUIDACION REDEBAN 2025'!$C$2,IF(AF481="TIPO II",'BASE LIQUIDACION REDEBAN 2025'!$C$3,IF(AF481="TIPO III",'BASE LIQUIDACION REDEBAN 2025'!$C$4,IF(AF481="TIPO IV",'BASE LIQUIDACION REDEBAN 2025'!$C$5,IF(AG481="AEREO",'BASE LIQUIDACION REDEBAN 2025'!$B$6,'BASE LIQUIDACION REDEBAN 2025'!$C$5)))))))</f>
        <v>65960.072302</v>
      </c>
      <c r="AL481" s="97">
        <f>IF(OR(Q481="SOPORTE_TELEFÓNICO",Q481="ENVÍO"),0,IF(AF481="TIPO I",'BASE LIQUIDACION REDEBAN 2025'!$B$10,IF(AF481="TIPO II",'BASE LIQUIDACION REDEBAN 2025'!$B$11,IF(AF481="TIPO III",'BASE LIQUIDACION REDEBAN 2025'!$B$12,'BASE LIQUIDACION REDEBAN 2025'!$B$13))))</f>
        <v>75096.394270399993</v>
      </c>
      <c r="AM481" s="97">
        <f t="shared" si="7"/>
        <v>65960.072302</v>
      </c>
    </row>
    <row r="482" spans="1:39" s="85" customFormat="1" ht="13.15">
      <c r="A482" s="171" t="s">
        <v>68</v>
      </c>
      <c r="B482" s="10" t="str">
        <f>VLOOKUP(A482,'CENTRO DE COSTOS'!A:D,4,FALSE)</f>
        <v>WILLIAM ASDRUBAL ROZO ROZO</v>
      </c>
      <c r="C482" s="10" t="str">
        <f>VLOOKUP(A482,'CENTRO DE COSTOS'!A:D,2,FALSE)</f>
        <v>0004-0004</v>
      </c>
      <c r="D482" s="171">
        <v>11001</v>
      </c>
      <c r="E482" s="171">
        <v>2292466</v>
      </c>
      <c r="F482" s="171">
        <v>44238</v>
      </c>
      <c r="G482" s="171" t="s">
        <v>298</v>
      </c>
      <c r="H482" s="171" t="s">
        <v>68</v>
      </c>
      <c r="I482" s="171" t="s">
        <v>5940</v>
      </c>
      <c r="J482" s="10" t="s">
        <v>167</v>
      </c>
      <c r="K482" s="171">
        <v>2292466</v>
      </c>
      <c r="L482" s="171" t="s">
        <v>5941</v>
      </c>
      <c r="M482" s="172">
        <v>45820.338194444441</v>
      </c>
      <c r="N482" s="172">
        <v>45820.588541666664</v>
      </c>
      <c r="O482" s="171" t="s">
        <v>3171</v>
      </c>
      <c r="P482" s="171" t="s">
        <v>3172</v>
      </c>
      <c r="Q482" s="171" t="s">
        <v>177</v>
      </c>
      <c r="R482" s="72" t="s">
        <v>5942</v>
      </c>
      <c r="S482" s="178" t="s">
        <v>3174</v>
      </c>
      <c r="T482" s="187" t="s">
        <v>3190</v>
      </c>
      <c r="U482" s="187" t="s">
        <v>3357</v>
      </c>
      <c r="V482" s="187" t="s">
        <v>3192</v>
      </c>
      <c r="W482" s="187" t="s">
        <v>3215</v>
      </c>
      <c r="X482" s="187" t="s">
        <v>3358</v>
      </c>
      <c r="Y482" s="187">
        <v>0</v>
      </c>
      <c r="Z482" s="187">
        <v>0</v>
      </c>
      <c r="AA482" s="187">
        <v>0</v>
      </c>
      <c r="AB482" s="200">
        <v>0</v>
      </c>
      <c r="AC482" s="72" t="s">
        <v>5943</v>
      </c>
      <c r="AD482" s="72" t="s">
        <v>5944</v>
      </c>
      <c r="AE482" s="72" t="s">
        <v>5945</v>
      </c>
      <c r="AF482" s="171" t="s">
        <v>25</v>
      </c>
      <c r="AG482" s="171" t="s">
        <v>189</v>
      </c>
      <c r="AH482" s="171">
        <v>1</v>
      </c>
      <c r="AI482" s="171">
        <v>0</v>
      </c>
      <c r="AJ482" s="72" t="s">
        <v>397</v>
      </c>
      <c r="AK482" s="97">
        <f>IF(Q482="SOPORTE_TELEFÓNICO",'BASE LIQUIDACION REDEBAN 2025'!$B$19,IF(Q482="ENVÍO",'BASE LIQUIDACION REDEBAN 2025'!$C$2,IF(AF482="TIPO I",'BASE LIQUIDACION REDEBAN 2025'!$C$2,IF(AF482="TIPO II",'BASE LIQUIDACION REDEBAN 2025'!$C$3,IF(AF482="TIPO III",'BASE LIQUIDACION REDEBAN 2025'!$C$4,IF(AF482="TIPO IV",'BASE LIQUIDACION REDEBAN 2025'!$C$5,IF(AG482="AEREO",'BASE LIQUIDACION REDEBAN 2025'!$B$6,'BASE LIQUIDACION REDEBAN 2025'!$C$5)))))))</f>
        <v>65960.072302</v>
      </c>
      <c r="AL482" s="97">
        <f>IF(OR(Q482="SOPORTE_TELEFÓNICO",Q482="ENVÍO"),0,IF(AF482="TIPO I",'BASE LIQUIDACION REDEBAN 2025'!$B$10,IF(AF482="TIPO II",'BASE LIQUIDACION REDEBAN 2025'!$B$11,IF(AF482="TIPO III",'BASE LIQUIDACION REDEBAN 2025'!$B$12,'BASE LIQUIDACION REDEBAN 2025'!$B$13))))</f>
        <v>75096.394270399993</v>
      </c>
      <c r="AM482" s="97">
        <f t="shared" si="7"/>
        <v>65960.072302</v>
      </c>
    </row>
    <row r="483" spans="1:39" s="85" customFormat="1" ht="13.15">
      <c r="A483" s="171" t="s">
        <v>97</v>
      </c>
      <c r="B483" s="10" t="str">
        <f>VLOOKUP(A483,'CENTRO DE COSTOS'!A:D,4,FALSE)</f>
        <v>JOSE MAURICIO HERNANDEZ ROJAS</v>
      </c>
      <c r="C483" s="10" t="str">
        <f>VLOOKUP(A483,'CENTRO DE COSTOS'!A:D,2,FALSE)</f>
        <v>0004-0001</v>
      </c>
      <c r="D483" s="171">
        <v>70713</v>
      </c>
      <c r="E483" s="171">
        <v>2287605</v>
      </c>
      <c r="F483" s="171">
        <v>65439</v>
      </c>
      <c r="G483" s="171" t="s">
        <v>730</v>
      </c>
      <c r="H483" s="171" t="s">
        <v>5946</v>
      </c>
      <c r="I483" s="171" t="s">
        <v>5947</v>
      </c>
      <c r="J483" s="10" t="s">
        <v>167</v>
      </c>
      <c r="K483" s="171">
        <v>2287605</v>
      </c>
      <c r="L483" s="171" t="s">
        <v>5948</v>
      </c>
      <c r="M483" s="172">
        <v>45819.431944444441</v>
      </c>
      <c r="N483" s="172">
        <v>45820.60497685185</v>
      </c>
      <c r="O483" s="171" t="s">
        <v>3171</v>
      </c>
      <c r="P483" s="171" t="s">
        <v>3172</v>
      </c>
      <c r="Q483" s="171" t="s">
        <v>3188</v>
      </c>
      <c r="R483" s="72" t="s">
        <v>5949</v>
      </c>
      <c r="S483" s="178" t="s">
        <v>3174</v>
      </c>
      <c r="T483" s="187" t="s">
        <v>3190</v>
      </c>
      <c r="U483" s="187" t="s">
        <v>3300</v>
      </c>
      <c r="V483" s="187" t="s">
        <v>3192</v>
      </c>
      <c r="W483" s="187" t="s">
        <v>3185</v>
      </c>
      <c r="X483" s="187">
        <v>0</v>
      </c>
      <c r="Y483" s="187">
        <v>0</v>
      </c>
      <c r="Z483" s="187">
        <v>0</v>
      </c>
      <c r="AA483" s="187">
        <v>0</v>
      </c>
      <c r="AB483" s="200">
        <v>0</v>
      </c>
      <c r="AC483" s="72">
        <v>0</v>
      </c>
      <c r="AD483" s="72">
        <v>0</v>
      </c>
      <c r="AE483" s="72">
        <v>0</v>
      </c>
      <c r="AF483" s="171" t="s">
        <v>28</v>
      </c>
      <c r="AG483" s="171" t="s">
        <v>189</v>
      </c>
      <c r="AH483" s="171">
        <v>0</v>
      </c>
      <c r="AI483" s="171">
        <v>0</v>
      </c>
      <c r="AJ483" s="72" t="s">
        <v>733</v>
      </c>
      <c r="AK483" s="97">
        <f>IF(Q483="SOPORTE_TELEFÓNICO",'BASE LIQUIDACION REDEBAN 2025'!$B$19,IF(Q483="ENVÍO",'BASE LIQUIDACION REDEBAN 2025'!$C$2,IF(AF483="TIPO I",'BASE LIQUIDACION REDEBAN 2025'!$C$2,IF(AF483="TIPO II",'BASE LIQUIDACION REDEBAN 2025'!$C$3,IF(AF483="TIPO III",'BASE LIQUIDACION REDEBAN 2025'!$C$4,IF(AF483="TIPO IV",'BASE LIQUIDACION REDEBAN 2025'!$C$5,IF(AG483="AEREO",'BASE LIQUIDACION REDEBAN 2025'!$B$6,'BASE LIQUIDACION REDEBAN 2025'!$C$5)))))))</f>
        <v>41241.0800752</v>
      </c>
      <c r="AL483" s="97">
        <f>IF(OR(Q483="SOPORTE_TELEFÓNICO",Q483="ENVÍO"),0,IF(AF483="TIPO I",'BASE LIQUIDACION REDEBAN 2025'!$B$10,IF(AF483="TIPO II",'BASE LIQUIDACION REDEBAN 2025'!$B$11,IF(AF483="TIPO III",'BASE LIQUIDACION REDEBAN 2025'!$B$12,'BASE LIQUIDACION REDEBAN 2025'!$B$13))))</f>
        <v>0</v>
      </c>
      <c r="AM483" s="97">
        <f t="shared" si="7"/>
        <v>41241.0800752</v>
      </c>
    </row>
    <row r="484" spans="1:39" s="85" customFormat="1" ht="13.15">
      <c r="A484" s="171" t="s">
        <v>76</v>
      </c>
      <c r="B484" s="10" t="str">
        <f>VLOOKUP(A484,'CENTRO DE COSTOS'!A:D,4,FALSE)</f>
        <v>DIEGO FERNANDO HENAO CARDONA</v>
      </c>
      <c r="C484" s="10" t="str">
        <f>VLOOKUP(A484,'CENTRO DE COSTOS'!A:D,2,FALSE)</f>
        <v>0004-0003</v>
      </c>
      <c r="D484" s="171">
        <v>76248</v>
      </c>
      <c r="E484" s="171">
        <v>2295158</v>
      </c>
      <c r="F484" s="171">
        <v>79300</v>
      </c>
      <c r="G484" s="171" t="s">
        <v>230</v>
      </c>
      <c r="H484" s="171" t="s">
        <v>2425</v>
      </c>
      <c r="I484" s="171" t="s">
        <v>5950</v>
      </c>
      <c r="J484" s="10" t="s">
        <v>167</v>
      </c>
      <c r="K484" s="171">
        <v>2295158</v>
      </c>
      <c r="L484" s="171" t="s">
        <v>5951</v>
      </c>
      <c r="M484" s="172">
        <v>45820.490277777775</v>
      </c>
      <c r="N484" s="172">
        <v>45820.620833333334</v>
      </c>
      <c r="O484" s="171" t="s">
        <v>3171</v>
      </c>
      <c r="P484" s="171" t="s">
        <v>3172</v>
      </c>
      <c r="Q484" s="171" t="s">
        <v>177</v>
      </c>
      <c r="R484" s="72" t="s">
        <v>5952</v>
      </c>
      <c r="S484" s="178" t="s">
        <v>3174</v>
      </c>
      <c r="T484" s="187" t="s">
        <v>3190</v>
      </c>
      <c r="U484" s="187" t="s">
        <v>3191</v>
      </c>
      <c r="V484" s="187" t="s">
        <v>3235</v>
      </c>
      <c r="W484" s="187" t="s">
        <v>3185</v>
      </c>
      <c r="X484" s="187">
        <v>0</v>
      </c>
      <c r="Y484" s="187">
        <v>0</v>
      </c>
      <c r="Z484" s="187">
        <v>0</v>
      </c>
      <c r="AA484" s="187">
        <v>0</v>
      </c>
      <c r="AB484" s="200">
        <v>0</v>
      </c>
      <c r="AC484" s="72" t="s">
        <v>5953</v>
      </c>
      <c r="AD484" s="72">
        <v>0</v>
      </c>
      <c r="AE484" s="72">
        <v>0</v>
      </c>
      <c r="AF484" s="171" t="s">
        <v>28</v>
      </c>
      <c r="AG484" s="171" t="s">
        <v>189</v>
      </c>
      <c r="AH484" s="171">
        <v>1</v>
      </c>
      <c r="AI484" s="171">
        <v>0</v>
      </c>
      <c r="AJ484" s="72" t="s">
        <v>320</v>
      </c>
      <c r="AK484" s="97">
        <f>IF(Q484="SOPORTE_TELEFÓNICO",'BASE LIQUIDACION REDEBAN 2025'!$B$19,IF(Q484="ENVÍO",'BASE LIQUIDACION REDEBAN 2025'!$C$2,IF(AF484="TIPO I",'BASE LIQUIDACION REDEBAN 2025'!$C$2,IF(AF484="TIPO II",'BASE LIQUIDACION REDEBAN 2025'!$C$3,IF(AF484="TIPO III",'BASE LIQUIDACION REDEBAN 2025'!$C$4,IF(AF484="TIPO IV",'BASE LIQUIDACION REDEBAN 2025'!$C$5,IF(AG484="AEREO",'BASE LIQUIDACION REDEBAN 2025'!$B$6,'BASE LIQUIDACION REDEBAN 2025'!$C$5)))))))</f>
        <v>144967.87232000002</v>
      </c>
      <c r="AL484" s="97">
        <f>IF(OR(Q484="SOPORTE_TELEFÓNICO",Q484="ENVÍO"),0,IF(AF484="TIPO I",'BASE LIQUIDACION REDEBAN 2025'!$B$10,IF(AF484="TIPO II",'BASE LIQUIDACION REDEBAN 2025'!$B$11,IF(AF484="TIPO III",'BASE LIQUIDACION REDEBAN 2025'!$B$12,'BASE LIQUIDACION REDEBAN 2025'!$B$13))))</f>
        <v>140395.6348884</v>
      </c>
      <c r="AM484" s="97">
        <f t="shared" si="7"/>
        <v>144967.87232000002</v>
      </c>
    </row>
    <row r="485" spans="1:39" s="85" customFormat="1" ht="13.15">
      <c r="A485" s="171" t="s">
        <v>93</v>
      </c>
      <c r="B485" s="10" t="str">
        <f>VLOOKUP(A485,'CENTRO DE COSTOS'!A:D,4,FALSE)</f>
        <v>DIEGO FERNANDO HENAO CARDONA</v>
      </c>
      <c r="C485" s="10" t="str">
        <f>VLOOKUP(A485,'CENTRO DE COSTOS'!A:D,2,FALSE)</f>
        <v>0004-0003</v>
      </c>
      <c r="D485" s="171">
        <v>52001</v>
      </c>
      <c r="E485" s="171">
        <v>2290869</v>
      </c>
      <c r="F485" s="171">
        <v>25902</v>
      </c>
      <c r="G485" s="171" t="s">
        <v>162</v>
      </c>
      <c r="H485" s="171" t="s">
        <v>93</v>
      </c>
      <c r="I485" s="171" t="s">
        <v>5954</v>
      </c>
      <c r="J485" s="10" t="s">
        <v>167</v>
      </c>
      <c r="K485" s="171">
        <v>2290869</v>
      </c>
      <c r="L485" s="171" t="s">
        <v>5955</v>
      </c>
      <c r="M485" s="172">
        <v>45819.679861111108</v>
      </c>
      <c r="N485" s="172">
        <v>45820.632210648146</v>
      </c>
      <c r="O485" s="171" t="s">
        <v>3171</v>
      </c>
      <c r="P485" s="171" t="s">
        <v>3172</v>
      </c>
      <c r="Q485" s="171" t="s">
        <v>177</v>
      </c>
      <c r="R485" s="72" t="s">
        <v>5956</v>
      </c>
      <c r="S485" s="178" t="s">
        <v>3174</v>
      </c>
      <c r="T485" s="187" t="s">
        <v>3190</v>
      </c>
      <c r="U485" s="187" t="s">
        <v>3197</v>
      </c>
      <c r="V485" s="187" t="s">
        <v>3424</v>
      </c>
      <c r="W485" s="187" t="s">
        <v>3185</v>
      </c>
      <c r="X485" s="187">
        <v>0</v>
      </c>
      <c r="Y485" s="187">
        <v>0</v>
      </c>
      <c r="Z485" s="187">
        <v>0</v>
      </c>
      <c r="AA485" s="187">
        <v>0</v>
      </c>
      <c r="AB485" s="200">
        <v>0</v>
      </c>
      <c r="AC485" s="72">
        <v>0</v>
      </c>
      <c r="AD485" s="72">
        <v>0</v>
      </c>
      <c r="AE485" s="72">
        <v>0</v>
      </c>
      <c r="AF485" s="171" t="s">
        <v>25</v>
      </c>
      <c r="AG485" s="171" t="s">
        <v>189</v>
      </c>
      <c r="AH485" s="171">
        <v>1</v>
      </c>
      <c r="AI485" s="171">
        <v>0</v>
      </c>
      <c r="AJ485" s="72" t="s">
        <v>5957</v>
      </c>
      <c r="AK485" s="97">
        <f>IF(Q485="SOPORTE_TELEFÓNICO",'BASE LIQUIDACION REDEBAN 2025'!$B$19,IF(Q485="ENVÍO",'BASE LIQUIDACION REDEBAN 2025'!$C$2,IF(AF485="TIPO I",'BASE LIQUIDACION REDEBAN 2025'!$C$2,IF(AF485="TIPO II",'BASE LIQUIDACION REDEBAN 2025'!$C$3,IF(AF485="TIPO III",'BASE LIQUIDACION REDEBAN 2025'!$C$4,IF(AF485="TIPO IV",'BASE LIQUIDACION REDEBAN 2025'!$C$5,IF(AG485="AEREO",'BASE LIQUIDACION REDEBAN 2025'!$B$6,'BASE LIQUIDACION REDEBAN 2025'!$C$5)))))))</f>
        <v>65960.072302</v>
      </c>
      <c r="AL485" s="97">
        <f>IF(OR(Q485="SOPORTE_TELEFÓNICO",Q485="ENVÍO"),0,IF(AF485="TIPO I",'BASE LIQUIDACION REDEBAN 2025'!$B$10,IF(AF485="TIPO II",'BASE LIQUIDACION REDEBAN 2025'!$B$11,IF(AF485="TIPO III",'BASE LIQUIDACION REDEBAN 2025'!$B$12,'BASE LIQUIDACION REDEBAN 2025'!$B$13))))</f>
        <v>75096.394270399993</v>
      </c>
      <c r="AM485" s="97">
        <f t="shared" si="7"/>
        <v>65960.072302</v>
      </c>
    </row>
    <row r="486" spans="1:39" s="85" customFormat="1" ht="13.15">
      <c r="A486" s="171" t="s">
        <v>76</v>
      </c>
      <c r="B486" s="10" t="str">
        <f>VLOOKUP(A486,'CENTRO DE COSTOS'!A:D,4,FALSE)</f>
        <v>DIEGO FERNANDO HENAO CARDONA</v>
      </c>
      <c r="C486" s="10" t="str">
        <f>VLOOKUP(A486,'CENTRO DE COSTOS'!A:D,2,FALSE)</f>
        <v>0004-0003</v>
      </c>
      <c r="D486" s="171">
        <v>76130</v>
      </c>
      <c r="E486" s="171">
        <v>2294354</v>
      </c>
      <c r="F486" s="171">
        <v>79696</v>
      </c>
      <c r="G486" s="171" t="s">
        <v>230</v>
      </c>
      <c r="H486" s="171" t="s">
        <v>527</v>
      </c>
      <c r="I486" s="171" t="s">
        <v>896</v>
      </c>
      <c r="J486" s="10" t="s">
        <v>167</v>
      </c>
      <c r="K486" s="171">
        <v>2294354</v>
      </c>
      <c r="L486" s="171" t="s">
        <v>5958</v>
      </c>
      <c r="M486" s="172">
        <v>45820.434027777781</v>
      </c>
      <c r="N486" s="172">
        <v>45820.639537037037</v>
      </c>
      <c r="O486" s="171" t="s">
        <v>3171</v>
      </c>
      <c r="P486" s="171" t="s">
        <v>3172</v>
      </c>
      <c r="Q486" s="171" t="s">
        <v>177</v>
      </c>
      <c r="R486" s="72" t="s">
        <v>5959</v>
      </c>
      <c r="S486" s="178" t="s">
        <v>3174</v>
      </c>
      <c r="T486" s="187" t="s">
        <v>3175</v>
      </c>
      <c r="U486" s="187" t="s">
        <v>3438</v>
      </c>
      <c r="V486" s="187" t="s">
        <v>3511</v>
      </c>
      <c r="W486" s="187" t="s">
        <v>3185</v>
      </c>
      <c r="X486" s="187">
        <v>0</v>
      </c>
      <c r="Y486" s="187">
        <v>0</v>
      </c>
      <c r="Z486" s="187">
        <v>0</v>
      </c>
      <c r="AA486" s="187">
        <v>0</v>
      </c>
      <c r="AB486" s="200">
        <v>0</v>
      </c>
      <c r="AC486" s="72" t="s">
        <v>897</v>
      </c>
      <c r="AD486" s="72">
        <v>0</v>
      </c>
      <c r="AE486" s="72">
        <v>0</v>
      </c>
      <c r="AF486" s="171" t="s">
        <v>28</v>
      </c>
      <c r="AG486" s="171" t="s">
        <v>189</v>
      </c>
      <c r="AH486" s="171">
        <v>1</v>
      </c>
      <c r="AI486" s="171">
        <v>0</v>
      </c>
      <c r="AJ486" s="72" t="s">
        <v>1025</v>
      </c>
      <c r="AK486" s="97">
        <f>IF(Q486="SOPORTE_TELEFÓNICO",'BASE LIQUIDACION REDEBAN 2025'!$B$19,IF(Q486="ENVÍO",'BASE LIQUIDACION REDEBAN 2025'!$C$2,IF(AF486="TIPO I",'BASE LIQUIDACION REDEBAN 2025'!$C$2,IF(AF486="TIPO II",'BASE LIQUIDACION REDEBAN 2025'!$C$3,IF(AF486="TIPO III",'BASE LIQUIDACION REDEBAN 2025'!$C$4,IF(AF486="TIPO IV",'BASE LIQUIDACION REDEBAN 2025'!$C$5,IF(AG486="AEREO",'BASE LIQUIDACION REDEBAN 2025'!$B$6,'BASE LIQUIDACION REDEBAN 2025'!$C$5)))))))</f>
        <v>144967.87232000002</v>
      </c>
      <c r="AL486" s="97">
        <f>IF(OR(Q486="SOPORTE_TELEFÓNICO",Q486="ENVÍO"),0,IF(AF486="TIPO I",'BASE LIQUIDACION REDEBAN 2025'!$B$10,IF(AF486="TIPO II",'BASE LIQUIDACION REDEBAN 2025'!$B$11,IF(AF486="TIPO III",'BASE LIQUIDACION REDEBAN 2025'!$B$12,'BASE LIQUIDACION REDEBAN 2025'!$B$13))))</f>
        <v>140395.6348884</v>
      </c>
      <c r="AM486" s="97">
        <f t="shared" si="7"/>
        <v>144967.87232000002</v>
      </c>
    </row>
    <row r="487" spans="1:39" s="85" customFormat="1" ht="13.15">
      <c r="A487" s="171" t="s">
        <v>90</v>
      </c>
      <c r="B487" s="10" t="str">
        <f>VLOOKUP(A487,'CENTRO DE COSTOS'!A:D,4,FALSE)</f>
        <v>JUAN SEBASTIÁN RÍOS CASTRILLÓN</v>
      </c>
      <c r="C487" s="10" t="str">
        <f>VLOOKUP(A487,'CENTRO DE COSTOS'!A:D,2,FALSE)</f>
        <v>0004-0005</v>
      </c>
      <c r="D487" s="171">
        <v>5001</v>
      </c>
      <c r="E487" s="171">
        <v>2293290</v>
      </c>
      <c r="F487" s="171">
        <v>78580</v>
      </c>
      <c r="G487" s="171" t="s">
        <v>290</v>
      </c>
      <c r="H487" s="171" t="s">
        <v>90</v>
      </c>
      <c r="I487" s="171" t="s">
        <v>5960</v>
      </c>
      <c r="J487" s="10" t="s">
        <v>167</v>
      </c>
      <c r="K487" s="171">
        <v>2293290</v>
      </c>
      <c r="L487" s="171" t="s">
        <v>5961</v>
      </c>
      <c r="M487" s="172">
        <v>45820.381249999999</v>
      </c>
      <c r="N487" s="172">
        <v>45820.63958333333</v>
      </c>
      <c r="O487" s="171" t="s">
        <v>3171</v>
      </c>
      <c r="P487" s="171" t="s">
        <v>3172</v>
      </c>
      <c r="Q487" s="171" t="s">
        <v>177</v>
      </c>
      <c r="R487" s="72" t="s">
        <v>5962</v>
      </c>
      <c r="S487" s="178" t="s">
        <v>3174</v>
      </c>
      <c r="T487" s="187" t="s">
        <v>3190</v>
      </c>
      <c r="U487" s="187" t="s">
        <v>3197</v>
      </c>
      <c r="V487" s="187" t="s">
        <v>3192</v>
      </c>
      <c r="W487" s="187" t="s">
        <v>3215</v>
      </c>
      <c r="X487" s="187">
        <v>0</v>
      </c>
      <c r="Y487" s="187" t="s">
        <v>3635</v>
      </c>
      <c r="Z487" s="187">
        <v>0</v>
      </c>
      <c r="AA487" s="187">
        <v>0</v>
      </c>
      <c r="AB487" s="200">
        <v>0</v>
      </c>
      <c r="AC487" s="72" t="s">
        <v>5963</v>
      </c>
      <c r="AD487" s="72" t="s">
        <v>5964</v>
      </c>
      <c r="AE487" s="72" t="s">
        <v>5965</v>
      </c>
      <c r="AF487" s="171" t="s">
        <v>25</v>
      </c>
      <c r="AG487" s="171" t="s">
        <v>189</v>
      </c>
      <c r="AH487" s="171">
        <v>1</v>
      </c>
      <c r="AI487" s="171">
        <v>0</v>
      </c>
      <c r="AJ487" s="72" t="s">
        <v>3341</v>
      </c>
      <c r="AK487" s="97">
        <f>IF(Q487="SOPORTE_TELEFÓNICO",'BASE LIQUIDACION REDEBAN 2025'!$B$19,IF(Q487="ENVÍO",'BASE LIQUIDACION REDEBAN 2025'!$C$2,IF(AF487="TIPO I",'BASE LIQUIDACION REDEBAN 2025'!$C$2,IF(AF487="TIPO II",'BASE LIQUIDACION REDEBAN 2025'!$C$3,IF(AF487="TIPO III",'BASE LIQUIDACION REDEBAN 2025'!$C$4,IF(AF487="TIPO IV",'BASE LIQUIDACION REDEBAN 2025'!$C$5,IF(AG487="AEREO",'BASE LIQUIDACION REDEBAN 2025'!$B$6,'BASE LIQUIDACION REDEBAN 2025'!$C$5)))))))</f>
        <v>65960.072302</v>
      </c>
      <c r="AL487" s="97">
        <f>IF(OR(Q487="SOPORTE_TELEFÓNICO",Q487="ENVÍO"),0,IF(AF487="TIPO I",'BASE LIQUIDACION REDEBAN 2025'!$B$10,IF(AF487="TIPO II",'BASE LIQUIDACION REDEBAN 2025'!$B$11,IF(AF487="TIPO III",'BASE LIQUIDACION REDEBAN 2025'!$B$12,'BASE LIQUIDACION REDEBAN 2025'!$B$13))))</f>
        <v>75096.394270399993</v>
      </c>
      <c r="AM487" s="97">
        <f t="shared" si="7"/>
        <v>65960.072302</v>
      </c>
    </row>
    <row r="488" spans="1:39" s="85" customFormat="1" ht="13.15">
      <c r="A488" s="171" t="s">
        <v>90</v>
      </c>
      <c r="B488" s="10" t="str">
        <f>VLOOKUP(A488,'CENTRO DE COSTOS'!A:D,4,FALSE)</f>
        <v>JUAN SEBASTIÁN RÍOS CASTRILLÓN</v>
      </c>
      <c r="C488" s="10" t="str">
        <f>VLOOKUP(A488,'CENTRO DE COSTOS'!A:D,2,FALSE)</f>
        <v>0004-0005</v>
      </c>
      <c r="D488" s="171">
        <v>27001</v>
      </c>
      <c r="E488" s="171">
        <v>2263778</v>
      </c>
      <c r="F488" s="171">
        <v>16555</v>
      </c>
      <c r="G488" s="171" t="s">
        <v>208</v>
      </c>
      <c r="H488" s="171" t="s">
        <v>5523</v>
      </c>
      <c r="I488" s="171" t="s">
        <v>5966</v>
      </c>
      <c r="J488" s="10" t="s">
        <v>167</v>
      </c>
      <c r="K488" s="171">
        <v>2263778</v>
      </c>
      <c r="L488" s="171" t="s">
        <v>5967</v>
      </c>
      <c r="M488" s="172">
        <v>45814.393055555556</v>
      </c>
      <c r="N488" s="172">
        <v>45820.65</v>
      </c>
      <c r="O488" s="171" t="s">
        <v>3171</v>
      </c>
      <c r="P488" s="171" t="s">
        <v>3172</v>
      </c>
      <c r="Q488" s="171" t="s">
        <v>177</v>
      </c>
      <c r="R488" s="72" t="s">
        <v>5968</v>
      </c>
      <c r="S488" s="178" t="s">
        <v>3174</v>
      </c>
      <c r="T488" s="187" t="s">
        <v>3190</v>
      </c>
      <c r="U488" s="187" t="s">
        <v>3197</v>
      </c>
      <c r="V488" s="187" t="s">
        <v>3424</v>
      </c>
      <c r="W488" s="187" t="s">
        <v>3215</v>
      </c>
      <c r="X488" s="187">
        <v>0</v>
      </c>
      <c r="Y488" s="187" t="s">
        <v>3425</v>
      </c>
      <c r="Z488" s="187">
        <v>0</v>
      </c>
      <c r="AA488" s="187">
        <v>0</v>
      </c>
      <c r="AB488" s="200">
        <v>0</v>
      </c>
      <c r="AC488" s="72" t="s">
        <v>5969</v>
      </c>
      <c r="AD488" s="72" t="s">
        <v>5970</v>
      </c>
      <c r="AE488" s="72" t="s">
        <v>5971</v>
      </c>
      <c r="AF488" s="171" t="s">
        <v>175</v>
      </c>
      <c r="AG488" s="171" t="s">
        <v>227</v>
      </c>
      <c r="AH488" s="171">
        <v>1</v>
      </c>
      <c r="AI488" s="171">
        <v>0</v>
      </c>
      <c r="AJ488" s="72" t="s">
        <v>212</v>
      </c>
      <c r="AK488" s="97">
        <f>IF(Q488="SOPORTE_TELEFÓNICO",'BASE LIQUIDACION REDEBAN 2025'!$B$19,IF(Q488="ENVÍO",'BASE LIQUIDACION REDEBAN 2025'!$C$2,IF(AF488="TIPO I",'BASE LIQUIDACION REDEBAN 2025'!$C$2,IF(AF488="TIPO II",'BASE LIQUIDACION REDEBAN 2025'!$C$3,IF(AF488="TIPO III",'BASE LIQUIDACION REDEBAN 2025'!$C$4,IF(AF488="TIPO IV",'BASE LIQUIDACION REDEBAN 2025'!$C$5,IF(AG488="AEREO",'BASE LIQUIDACION REDEBAN 2025'!$B$6,'BASE LIQUIDACION REDEBAN 2025'!$C$5)))))))</f>
        <v>988462.96268840006</v>
      </c>
      <c r="AL488" s="97">
        <f>IF(OR(Q488="SOPORTE_TELEFÓNICO",Q488="ENVÍO"),0,IF(AF488="TIPO I",'BASE LIQUIDACION REDEBAN 2025'!$B$10,IF(AF488="TIPO II",'BASE LIQUIDACION REDEBAN 2025'!$B$11,IF(AF488="TIPO III",'BASE LIQUIDACION REDEBAN 2025'!$B$12,'BASE LIQUIDACION REDEBAN 2025'!$B$13))))</f>
        <v>196536.5258152</v>
      </c>
      <c r="AM488" s="97">
        <f t="shared" si="7"/>
        <v>988462.96268840006</v>
      </c>
    </row>
    <row r="489" spans="1:39" s="85" customFormat="1" ht="13.15">
      <c r="A489" s="171" t="s">
        <v>99</v>
      </c>
      <c r="B489" s="10" t="str">
        <f>VLOOKUP(A489,'CENTRO DE COSTOS'!A:D,4,FALSE)</f>
        <v>JOSE MAURICIO HERNANDEZ ROJAS</v>
      </c>
      <c r="C489" s="10" t="str">
        <f>VLOOKUP(A489,'CENTRO DE COSTOS'!A:D,2,FALSE)</f>
        <v>0004-0001</v>
      </c>
      <c r="D489" s="171">
        <v>20238</v>
      </c>
      <c r="E489" s="171">
        <v>2287961</v>
      </c>
      <c r="F489" s="171">
        <v>53121</v>
      </c>
      <c r="G489" s="171" t="s">
        <v>269</v>
      </c>
      <c r="H489" s="171" t="s">
        <v>270</v>
      </c>
      <c r="I489" s="171" t="s">
        <v>3088</v>
      </c>
      <c r="J489" s="10" t="s">
        <v>167</v>
      </c>
      <c r="K489" s="171">
        <v>2287961</v>
      </c>
      <c r="L489" s="171" t="s">
        <v>5972</v>
      </c>
      <c r="M489" s="172">
        <v>45819.458333333336</v>
      </c>
      <c r="N489" s="172">
        <v>45820.677708333336</v>
      </c>
      <c r="O489" s="171" t="s">
        <v>3171</v>
      </c>
      <c r="P489" s="171" t="s">
        <v>3172</v>
      </c>
      <c r="Q489" s="171" t="s">
        <v>177</v>
      </c>
      <c r="R489" s="72" t="s">
        <v>5973</v>
      </c>
      <c r="S489" s="178" t="s">
        <v>3174</v>
      </c>
      <c r="T489" s="187" t="s">
        <v>3190</v>
      </c>
      <c r="U489" s="187" t="s">
        <v>3357</v>
      </c>
      <c r="V489" s="187" t="s">
        <v>3192</v>
      </c>
      <c r="W489" s="187" t="s">
        <v>3215</v>
      </c>
      <c r="X489" s="187" t="s">
        <v>3503</v>
      </c>
      <c r="Y489" s="187">
        <v>0</v>
      </c>
      <c r="Z489" s="187">
        <v>0</v>
      </c>
      <c r="AA489" s="187">
        <v>0</v>
      </c>
      <c r="AB489" s="200">
        <v>0</v>
      </c>
      <c r="AC489" s="72" t="s">
        <v>5974</v>
      </c>
      <c r="AD489" s="72" t="s">
        <v>5975</v>
      </c>
      <c r="AE489" s="72" t="s">
        <v>5976</v>
      </c>
      <c r="AF489" s="171" t="s">
        <v>28</v>
      </c>
      <c r="AG489" s="171" t="s">
        <v>189</v>
      </c>
      <c r="AH489" s="171">
        <v>1</v>
      </c>
      <c r="AI489" s="171">
        <v>0</v>
      </c>
      <c r="AJ489" s="72" t="s">
        <v>273</v>
      </c>
      <c r="AK489" s="97">
        <f>IF(Q489="SOPORTE_TELEFÓNICO",'BASE LIQUIDACION REDEBAN 2025'!$B$19,IF(Q489="ENVÍO",'BASE LIQUIDACION REDEBAN 2025'!$C$2,IF(AF489="TIPO I",'BASE LIQUIDACION REDEBAN 2025'!$C$2,IF(AF489="TIPO II",'BASE LIQUIDACION REDEBAN 2025'!$C$3,IF(AF489="TIPO III",'BASE LIQUIDACION REDEBAN 2025'!$C$4,IF(AF489="TIPO IV",'BASE LIQUIDACION REDEBAN 2025'!$C$5,IF(AG489="AEREO",'BASE LIQUIDACION REDEBAN 2025'!$B$6,'BASE LIQUIDACION REDEBAN 2025'!$C$5)))))))</f>
        <v>144967.87232000002</v>
      </c>
      <c r="AL489" s="97">
        <f>IF(OR(Q489="SOPORTE_TELEFÓNICO",Q489="ENVÍO"),0,IF(AF489="TIPO I",'BASE LIQUIDACION REDEBAN 2025'!$B$10,IF(AF489="TIPO II",'BASE LIQUIDACION REDEBAN 2025'!$B$11,IF(AF489="TIPO III",'BASE LIQUIDACION REDEBAN 2025'!$B$12,'BASE LIQUIDACION REDEBAN 2025'!$B$13))))</f>
        <v>140395.6348884</v>
      </c>
      <c r="AM489" s="97">
        <f t="shared" si="7"/>
        <v>144967.87232000002</v>
      </c>
    </row>
    <row r="490" spans="1:39" s="85" customFormat="1" ht="13.15">
      <c r="A490" s="171" t="s">
        <v>93</v>
      </c>
      <c r="B490" s="10" t="str">
        <f>VLOOKUP(A490,'CENTRO DE COSTOS'!A:D,4,FALSE)</f>
        <v>DIEGO FERNANDO HENAO CARDONA</v>
      </c>
      <c r="C490" s="10" t="str">
        <f>VLOOKUP(A490,'CENTRO DE COSTOS'!A:D,2,FALSE)</f>
        <v>0004-0003</v>
      </c>
      <c r="D490" s="171">
        <v>52001</v>
      </c>
      <c r="E490" s="171">
        <v>2294938</v>
      </c>
      <c r="F490" s="171">
        <v>40639</v>
      </c>
      <c r="G490" s="171" t="s">
        <v>162</v>
      </c>
      <c r="H490" s="171" t="s">
        <v>93</v>
      </c>
      <c r="I490" s="171" t="s">
        <v>5977</v>
      </c>
      <c r="J490" s="10" t="s">
        <v>167</v>
      </c>
      <c r="K490" s="171">
        <v>2294938</v>
      </c>
      <c r="L490" s="171" t="s">
        <v>5978</v>
      </c>
      <c r="M490" s="172">
        <v>45820.46597222222</v>
      </c>
      <c r="N490" s="172">
        <v>45820.681377314817</v>
      </c>
      <c r="O490" s="171" t="s">
        <v>3171</v>
      </c>
      <c r="P490" s="171" t="s">
        <v>3172</v>
      </c>
      <c r="Q490" s="171" t="s">
        <v>177</v>
      </c>
      <c r="R490" s="72" t="s">
        <v>5979</v>
      </c>
      <c r="S490" s="178" t="s">
        <v>3174</v>
      </c>
      <c r="T490" s="187" t="s">
        <v>3190</v>
      </c>
      <c r="U490" s="187" t="s">
        <v>3213</v>
      </c>
      <c r="V490" s="187" t="s">
        <v>3314</v>
      </c>
      <c r="W490" s="187" t="s">
        <v>3215</v>
      </c>
      <c r="X490" s="187" t="s">
        <v>3315</v>
      </c>
      <c r="Y490" s="187">
        <v>0</v>
      </c>
      <c r="Z490" s="187">
        <v>0</v>
      </c>
      <c r="AA490" s="187">
        <v>0</v>
      </c>
      <c r="AB490" s="200">
        <v>0</v>
      </c>
      <c r="AC490" s="72" t="s">
        <v>5980</v>
      </c>
      <c r="AD490" s="72" t="s">
        <v>5981</v>
      </c>
      <c r="AE490" s="72" t="s">
        <v>5982</v>
      </c>
      <c r="AF490" s="171" t="s">
        <v>25</v>
      </c>
      <c r="AG490" s="171" t="s">
        <v>189</v>
      </c>
      <c r="AH490" s="171">
        <v>1</v>
      </c>
      <c r="AI490" s="171">
        <v>0</v>
      </c>
      <c r="AJ490" s="72" t="s">
        <v>639</v>
      </c>
      <c r="AK490" s="97">
        <f>IF(Q490="SOPORTE_TELEFÓNICO",'BASE LIQUIDACION REDEBAN 2025'!$B$19,IF(Q490="ENVÍO",'BASE LIQUIDACION REDEBAN 2025'!$C$2,IF(AF490="TIPO I",'BASE LIQUIDACION REDEBAN 2025'!$C$2,IF(AF490="TIPO II",'BASE LIQUIDACION REDEBAN 2025'!$C$3,IF(AF490="TIPO III",'BASE LIQUIDACION REDEBAN 2025'!$C$4,IF(AF490="TIPO IV",'BASE LIQUIDACION REDEBAN 2025'!$C$5,IF(AG490="AEREO",'BASE LIQUIDACION REDEBAN 2025'!$B$6,'BASE LIQUIDACION REDEBAN 2025'!$C$5)))))))</f>
        <v>65960.072302</v>
      </c>
      <c r="AL490" s="97">
        <f>IF(OR(Q490="SOPORTE_TELEFÓNICO",Q490="ENVÍO"),0,IF(AF490="TIPO I",'BASE LIQUIDACION REDEBAN 2025'!$B$10,IF(AF490="TIPO II",'BASE LIQUIDACION REDEBAN 2025'!$B$11,IF(AF490="TIPO III",'BASE LIQUIDACION REDEBAN 2025'!$B$12,'BASE LIQUIDACION REDEBAN 2025'!$B$13))))</f>
        <v>75096.394270399993</v>
      </c>
      <c r="AM490" s="97">
        <f t="shared" si="7"/>
        <v>65960.072302</v>
      </c>
    </row>
    <row r="491" spans="1:39" s="85" customFormat="1" ht="13.15">
      <c r="A491" s="171" t="s">
        <v>68</v>
      </c>
      <c r="B491" s="10" t="str">
        <f>VLOOKUP(A491,'CENTRO DE COSTOS'!A:D,4,FALSE)</f>
        <v>WILLIAM ASDRUBAL ROZO ROZO</v>
      </c>
      <c r="C491" s="10" t="str">
        <f>VLOOKUP(A491,'CENTRO DE COSTOS'!A:D,2,FALSE)</f>
        <v>0004-0004</v>
      </c>
      <c r="D491" s="171">
        <v>11001</v>
      </c>
      <c r="E491" s="171">
        <v>2294392</v>
      </c>
      <c r="F491" s="171">
        <v>79714</v>
      </c>
      <c r="G491" s="171" t="s">
        <v>298</v>
      </c>
      <c r="H491" s="171" t="s">
        <v>68</v>
      </c>
      <c r="I491" s="171" t="s">
        <v>1007</v>
      </c>
      <c r="J491" s="10" t="s">
        <v>167</v>
      </c>
      <c r="K491" s="171">
        <v>2294392</v>
      </c>
      <c r="L491" s="171" t="s">
        <v>5983</v>
      </c>
      <c r="M491" s="172">
        <v>45820.44027777778</v>
      </c>
      <c r="N491" s="172">
        <v>45820.688148148147</v>
      </c>
      <c r="O491" s="171" t="s">
        <v>3171</v>
      </c>
      <c r="P491" s="171" t="s">
        <v>3172</v>
      </c>
      <c r="Q491" s="171" t="s">
        <v>177</v>
      </c>
      <c r="R491" s="72" t="s">
        <v>5984</v>
      </c>
      <c r="S491" s="178" t="s">
        <v>3174</v>
      </c>
      <c r="T491" s="187" t="s">
        <v>3190</v>
      </c>
      <c r="U491" s="187" t="s">
        <v>3197</v>
      </c>
      <c r="V491" s="187" t="s">
        <v>3424</v>
      </c>
      <c r="W491" s="187" t="s">
        <v>3215</v>
      </c>
      <c r="X491" s="187">
        <v>0</v>
      </c>
      <c r="Y491" s="187" t="s">
        <v>3425</v>
      </c>
      <c r="Z491" s="187">
        <v>0</v>
      </c>
      <c r="AA491" s="187">
        <v>0</v>
      </c>
      <c r="AB491" s="200">
        <v>0</v>
      </c>
      <c r="AC491" s="72" t="s">
        <v>5985</v>
      </c>
      <c r="AD491" s="72" t="s">
        <v>5986</v>
      </c>
      <c r="AE491" s="72" t="s">
        <v>5987</v>
      </c>
      <c r="AF491" s="171" t="s">
        <v>25</v>
      </c>
      <c r="AG491" s="171" t="s">
        <v>189</v>
      </c>
      <c r="AH491" s="171">
        <v>1</v>
      </c>
      <c r="AI491" s="171">
        <v>0</v>
      </c>
      <c r="AJ491" s="72" t="s">
        <v>2095</v>
      </c>
      <c r="AK491" s="97">
        <f>IF(Q491="SOPORTE_TELEFÓNICO",'BASE LIQUIDACION REDEBAN 2025'!$B$19,IF(Q491="ENVÍO",'BASE LIQUIDACION REDEBAN 2025'!$C$2,IF(AF491="TIPO I",'BASE LIQUIDACION REDEBAN 2025'!$C$2,IF(AF491="TIPO II",'BASE LIQUIDACION REDEBAN 2025'!$C$3,IF(AF491="TIPO III",'BASE LIQUIDACION REDEBAN 2025'!$C$4,IF(AF491="TIPO IV",'BASE LIQUIDACION REDEBAN 2025'!$C$5,IF(AG491="AEREO",'BASE LIQUIDACION REDEBAN 2025'!$B$6,'BASE LIQUIDACION REDEBAN 2025'!$C$5)))))))</f>
        <v>65960.072302</v>
      </c>
      <c r="AL491" s="97">
        <f>IF(OR(Q491="SOPORTE_TELEFÓNICO",Q491="ENVÍO"),0,IF(AF491="TIPO I",'BASE LIQUIDACION REDEBAN 2025'!$B$10,IF(AF491="TIPO II",'BASE LIQUIDACION REDEBAN 2025'!$B$11,IF(AF491="TIPO III",'BASE LIQUIDACION REDEBAN 2025'!$B$12,'BASE LIQUIDACION REDEBAN 2025'!$B$13))))</f>
        <v>75096.394270399993</v>
      </c>
      <c r="AM491" s="97">
        <f t="shared" si="7"/>
        <v>65960.072302</v>
      </c>
    </row>
    <row r="492" spans="1:39" s="85" customFormat="1" ht="13.15">
      <c r="A492" s="171" t="s">
        <v>81</v>
      </c>
      <c r="B492" s="10" t="str">
        <f>VLOOKUP(A492,'CENTRO DE COSTOS'!A:D,4,FALSE)</f>
        <v>MIGUEL JULIÁN HERNÁNDEZ GUARÍN</v>
      </c>
      <c r="C492" s="10" t="str">
        <f>VLOOKUP(A492,'CENTRO DE COSTOS'!A:D,2,FALSE)</f>
        <v>0004-0008</v>
      </c>
      <c r="D492" s="171">
        <v>54810</v>
      </c>
      <c r="E492" s="171">
        <v>2271118</v>
      </c>
      <c r="F492" s="171">
        <v>53450</v>
      </c>
      <c r="G492" s="171" t="s">
        <v>408</v>
      </c>
      <c r="H492" s="171" t="s">
        <v>4673</v>
      </c>
      <c r="I492" s="171" t="s">
        <v>4674</v>
      </c>
      <c r="J492" s="10" t="s">
        <v>167</v>
      </c>
      <c r="K492" s="171">
        <v>2271118</v>
      </c>
      <c r="L492" s="171" t="s">
        <v>5988</v>
      </c>
      <c r="M492" s="172">
        <v>45817.374305555553</v>
      </c>
      <c r="N492" s="172">
        <v>45820.688194444447</v>
      </c>
      <c r="O492" s="171" t="s">
        <v>3171</v>
      </c>
      <c r="P492" s="171" t="s">
        <v>3172</v>
      </c>
      <c r="Q492" s="171" t="s">
        <v>177</v>
      </c>
      <c r="R492" s="72" t="s">
        <v>5989</v>
      </c>
      <c r="S492" s="178" t="s">
        <v>3174</v>
      </c>
      <c r="T492" s="187" t="s">
        <v>3190</v>
      </c>
      <c r="U492" s="187" t="s">
        <v>3191</v>
      </c>
      <c r="V492" s="187" t="s">
        <v>3235</v>
      </c>
      <c r="W492" s="187" t="s">
        <v>3215</v>
      </c>
      <c r="X492" s="187" t="s">
        <v>3245</v>
      </c>
      <c r="Y492" s="187">
        <v>0</v>
      </c>
      <c r="Z492" s="187">
        <v>0</v>
      </c>
      <c r="AA492" s="187">
        <v>0</v>
      </c>
      <c r="AB492" s="200">
        <v>0</v>
      </c>
      <c r="AC492" s="72" t="s">
        <v>5990</v>
      </c>
      <c r="AD492" s="72" t="s">
        <v>5991</v>
      </c>
      <c r="AE492" s="72" t="s">
        <v>5992</v>
      </c>
      <c r="AF492" s="171" t="s">
        <v>175</v>
      </c>
      <c r="AG492" s="171" t="s">
        <v>189</v>
      </c>
      <c r="AH492" s="171">
        <v>1</v>
      </c>
      <c r="AI492" s="171">
        <v>0</v>
      </c>
      <c r="AJ492" s="72" t="s">
        <v>412</v>
      </c>
      <c r="AK492" s="97">
        <f>IF(Q492="SOPORTE_TELEFÓNICO",'BASE LIQUIDACION REDEBAN 2025'!$B$19,IF(Q492="ENVÍO",'BASE LIQUIDACION REDEBAN 2025'!$C$2,IF(AF492="TIPO I",'BASE LIQUIDACION REDEBAN 2025'!$C$2,IF(AF492="TIPO II",'BASE LIQUIDACION REDEBAN 2025'!$C$3,IF(AF492="TIPO III",'BASE LIQUIDACION REDEBAN 2025'!$C$4,IF(AF492="TIPO IV",'BASE LIQUIDACION REDEBAN 2025'!$C$5,IF(AG492="AEREO",'BASE LIQUIDACION REDEBAN 2025'!$B$6,'BASE LIQUIDACION REDEBAN 2025'!$C$5)))))))</f>
        <v>479588.87655000004</v>
      </c>
      <c r="AL492" s="97">
        <f>IF(OR(Q492="SOPORTE_TELEFÓNICO",Q492="ENVÍO"),0,IF(AF492="TIPO I",'BASE LIQUIDACION REDEBAN 2025'!$B$10,IF(AF492="TIPO II",'BASE LIQUIDACION REDEBAN 2025'!$B$11,IF(AF492="TIPO III",'BASE LIQUIDACION REDEBAN 2025'!$B$12,'BASE LIQUIDACION REDEBAN 2025'!$B$13))))</f>
        <v>196536.5258152</v>
      </c>
      <c r="AM492" s="97">
        <f t="shared" si="7"/>
        <v>479588.87655000004</v>
      </c>
    </row>
    <row r="493" spans="1:39" s="85" customFormat="1" ht="13.15">
      <c r="A493" s="171" t="s">
        <v>92</v>
      </c>
      <c r="B493" s="10" t="str">
        <f>VLOOKUP(A493,'CENTRO DE COSTOS'!A:D,4,FALSE)</f>
        <v>KEVIN ALEXIS CORZO BUSTOS</v>
      </c>
      <c r="C493" s="10" t="str">
        <f>VLOOKUP(A493,'CENTRO DE COSTOS'!A:D,2,FALSE)</f>
        <v>0004-0007</v>
      </c>
      <c r="D493" s="171">
        <v>41132</v>
      </c>
      <c r="E493" s="171">
        <v>2290750</v>
      </c>
      <c r="F493" s="171">
        <v>18506</v>
      </c>
      <c r="G493" s="171" t="s">
        <v>256</v>
      </c>
      <c r="H493" s="171" t="s">
        <v>5993</v>
      </c>
      <c r="I493" s="171" t="s">
        <v>5994</v>
      </c>
      <c r="J493" s="10" t="s">
        <v>167</v>
      </c>
      <c r="K493" s="171">
        <v>2290750</v>
      </c>
      <c r="L493" s="171" t="s">
        <v>5995</v>
      </c>
      <c r="M493" s="172">
        <v>45819.679861111108</v>
      </c>
      <c r="N493" s="172">
        <v>45820.69027777778</v>
      </c>
      <c r="O493" s="171" t="s">
        <v>3171</v>
      </c>
      <c r="P493" s="171" t="s">
        <v>3172</v>
      </c>
      <c r="Q493" s="171" t="s">
        <v>177</v>
      </c>
      <c r="R493" s="72" t="s">
        <v>5996</v>
      </c>
      <c r="S493" s="178" t="s">
        <v>3174</v>
      </c>
      <c r="T493" s="187" t="s">
        <v>3190</v>
      </c>
      <c r="U493" s="187" t="s">
        <v>3357</v>
      </c>
      <c r="V493" s="187" t="s">
        <v>3192</v>
      </c>
      <c r="W493" s="187" t="s">
        <v>3215</v>
      </c>
      <c r="X493" s="187" t="s">
        <v>3503</v>
      </c>
      <c r="Y493" s="187">
        <v>0</v>
      </c>
      <c r="Z493" s="187">
        <v>0</v>
      </c>
      <c r="AA493" s="187">
        <v>0</v>
      </c>
      <c r="AB493" s="200" t="s">
        <v>3278</v>
      </c>
      <c r="AC493" s="72" t="s">
        <v>5997</v>
      </c>
      <c r="AD493" s="72" t="s">
        <v>5998</v>
      </c>
      <c r="AE493" s="72" t="s">
        <v>5999</v>
      </c>
      <c r="AF493" s="171" t="s">
        <v>28</v>
      </c>
      <c r="AG493" s="171" t="s">
        <v>189</v>
      </c>
      <c r="AH493" s="171">
        <v>1</v>
      </c>
      <c r="AI493" s="171">
        <v>0</v>
      </c>
      <c r="AJ493" s="72" t="s">
        <v>726</v>
      </c>
      <c r="AK493" s="97">
        <f>IF(Q493="SOPORTE_TELEFÓNICO",'BASE LIQUIDACION REDEBAN 2025'!$B$19,IF(Q493="ENVÍO",'BASE LIQUIDACION REDEBAN 2025'!$C$2,IF(AF493="TIPO I",'BASE LIQUIDACION REDEBAN 2025'!$C$2,IF(AF493="TIPO II",'BASE LIQUIDACION REDEBAN 2025'!$C$3,IF(AF493="TIPO III",'BASE LIQUIDACION REDEBAN 2025'!$C$4,IF(AF493="TIPO IV",'BASE LIQUIDACION REDEBAN 2025'!$C$5,IF(AG493="AEREO",'BASE LIQUIDACION REDEBAN 2025'!$B$6,'BASE LIQUIDACION REDEBAN 2025'!$C$5)))))))</f>
        <v>144967.87232000002</v>
      </c>
      <c r="AL493" s="97">
        <f>IF(OR(Q493="SOPORTE_TELEFÓNICO",Q493="ENVÍO"),0,IF(AF493="TIPO I",'BASE LIQUIDACION REDEBAN 2025'!$B$10,IF(AF493="TIPO II",'BASE LIQUIDACION REDEBAN 2025'!$B$11,IF(AF493="TIPO III",'BASE LIQUIDACION REDEBAN 2025'!$B$12,'BASE LIQUIDACION REDEBAN 2025'!$B$13))))</f>
        <v>140395.6348884</v>
      </c>
      <c r="AM493" s="97">
        <f t="shared" si="7"/>
        <v>144967.87232000002</v>
      </c>
    </row>
    <row r="494" spans="1:39" s="85" customFormat="1" ht="13.15">
      <c r="A494" s="171" t="s">
        <v>91</v>
      </c>
      <c r="B494" s="10" t="str">
        <f>VLOOKUP(A494,'CENTRO DE COSTOS'!A:D,4,FALSE)</f>
        <v>JOSE MAURICIO HERNANDEZ ROJAS</v>
      </c>
      <c r="C494" s="10" t="str">
        <f>VLOOKUP(A494,'CENTRO DE COSTOS'!A:D,2,FALSE)</f>
        <v>0004-0001</v>
      </c>
      <c r="D494" s="171">
        <v>23001</v>
      </c>
      <c r="E494" s="171">
        <v>2294516</v>
      </c>
      <c r="F494" s="171">
        <v>78881</v>
      </c>
      <c r="G494" s="171" t="s">
        <v>612</v>
      </c>
      <c r="H494" s="171" t="s">
        <v>91</v>
      </c>
      <c r="I494" s="171" t="s">
        <v>6000</v>
      </c>
      <c r="J494" s="10" t="s">
        <v>167</v>
      </c>
      <c r="K494" s="171">
        <v>2294516</v>
      </c>
      <c r="L494" s="171" t="s">
        <v>6001</v>
      </c>
      <c r="M494" s="172">
        <v>45820.445138888892</v>
      </c>
      <c r="N494" s="172">
        <v>45820.692361111112</v>
      </c>
      <c r="O494" s="171" t="s">
        <v>3171</v>
      </c>
      <c r="P494" s="171" t="s">
        <v>3172</v>
      </c>
      <c r="Q494" s="171" t="s">
        <v>177</v>
      </c>
      <c r="R494" s="72" t="s">
        <v>6002</v>
      </c>
      <c r="S494" s="178" t="s">
        <v>3174</v>
      </c>
      <c r="T494" s="187" t="s">
        <v>3190</v>
      </c>
      <c r="U494" s="187" t="s">
        <v>3191</v>
      </c>
      <c r="V494" s="187" t="s">
        <v>3192</v>
      </c>
      <c r="W494" s="187" t="s">
        <v>3215</v>
      </c>
      <c r="X494" s="187" t="s">
        <v>3388</v>
      </c>
      <c r="Y494" s="187">
        <v>0</v>
      </c>
      <c r="Z494" s="187">
        <v>0</v>
      </c>
      <c r="AA494" s="187">
        <v>0</v>
      </c>
      <c r="AB494" s="200">
        <v>0</v>
      </c>
      <c r="AC494" s="72" t="s">
        <v>6003</v>
      </c>
      <c r="AD494" s="72" t="s">
        <v>6004</v>
      </c>
      <c r="AE494" s="72" t="s">
        <v>6005</v>
      </c>
      <c r="AF494" s="171" t="s">
        <v>25</v>
      </c>
      <c r="AG494" s="171" t="s">
        <v>189</v>
      </c>
      <c r="AH494" s="171">
        <v>1</v>
      </c>
      <c r="AI494" s="171">
        <v>0</v>
      </c>
      <c r="AJ494" s="72" t="s">
        <v>841</v>
      </c>
      <c r="AK494" s="97">
        <f>IF(Q494="SOPORTE_TELEFÓNICO",'BASE LIQUIDACION REDEBAN 2025'!$B$19,IF(Q494="ENVÍO",'BASE LIQUIDACION REDEBAN 2025'!$C$2,IF(AF494="TIPO I",'BASE LIQUIDACION REDEBAN 2025'!$C$2,IF(AF494="TIPO II",'BASE LIQUIDACION REDEBAN 2025'!$C$3,IF(AF494="TIPO III",'BASE LIQUIDACION REDEBAN 2025'!$C$4,IF(AF494="TIPO IV",'BASE LIQUIDACION REDEBAN 2025'!$C$5,IF(AG494="AEREO",'BASE LIQUIDACION REDEBAN 2025'!$B$6,'BASE LIQUIDACION REDEBAN 2025'!$C$5)))))))</f>
        <v>65960.072302</v>
      </c>
      <c r="AL494" s="97">
        <f>IF(OR(Q494="SOPORTE_TELEFÓNICO",Q494="ENVÍO"),0,IF(AF494="TIPO I",'BASE LIQUIDACION REDEBAN 2025'!$B$10,IF(AF494="TIPO II",'BASE LIQUIDACION REDEBAN 2025'!$B$11,IF(AF494="TIPO III",'BASE LIQUIDACION REDEBAN 2025'!$B$12,'BASE LIQUIDACION REDEBAN 2025'!$B$13))))</f>
        <v>75096.394270399993</v>
      </c>
      <c r="AM494" s="97">
        <f t="shared" si="7"/>
        <v>65960.072302</v>
      </c>
    </row>
    <row r="495" spans="1:39" s="85" customFormat="1" ht="13.15">
      <c r="A495" s="171" t="s">
        <v>92</v>
      </c>
      <c r="B495" s="10" t="str">
        <f>VLOOKUP(A495,'CENTRO DE COSTOS'!A:D,4,FALSE)</f>
        <v>KEVIN ALEXIS CORZO BUSTOS</v>
      </c>
      <c r="C495" s="10" t="str">
        <f>VLOOKUP(A495,'CENTRO DE COSTOS'!A:D,2,FALSE)</f>
        <v>0004-0007</v>
      </c>
      <c r="D495" s="171">
        <v>18592</v>
      </c>
      <c r="E495" s="171">
        <v>2291608</v>
      </c>
      <c r="F495" s="171">
        <v>17304</v>
      </c>
      <c r="G495" s="171" t="s">
        <v>1649</v>
      </c>
      <c r="H495" s="171" t="s">
        <v>2983</v>
      </c>
      <c r="I495" s="171" t="s">
        <v>6006</v>
      </c>
      <c r="J495" s="10" t="s">
        <v>167</v>
      </c>
      <c r="K495" s="171">
        <v>2291608</v>
      </c>
      <c r="L495" s="171" t="s">
        <v>6007</v>
      </c>
      <c r="M495" s="172">
        <v>45819.747916666667</v>
      </c>
      <c r="N495" s="172">
        <v>45820.724305555559</v>
      </c>
      <c r="O495" s="171" t="s">
        <v>3171</v>
      </c>
      <c r="P495" s="171" t="s">
        <v>3172</v>
      </c>
      <c r="Q495" s="171" t="s">
        <v>177</v>
      </c>
      <c r="R495" s="72" t="s">
        <v>6008</v>
      </c>
      <c r="S495" s="178" t="s">
        <v>3174</v>
      </c>
      <c r="T495" s="187" t="s">
        <v>3190</v>
      </c>
      <c r="U495" s="187" t="s">
        <v>3357</v>
      </c>
      <c r="V495" s="187" t="s">
        <v>3192</v>
      </c>
      <c r="W495" s="187" t="s">
        <v>3215</v>
      </c>
      <c r="X495" s="187" t="s">
        <v>3358</v>
      </c>
      <c r="Y495" s="187">
        <v>0</v>
      </c>
      <c r="Z495" s="187">
        <v>0</v>
      </c>
      <c r="AA495" s="187">
        <v>0</v>
      </c>
      <c r="AB495" s="200">
        <v>0</v>
      </c>
      <c r="AC495" s="72" t="s">
        <v>6009</v>
      </c>
      <c r="AD495" s="72" t="s">
        <v>6010</v>
      </c>
      <c r="AE495" s="72" t="s">
        <v>6011</v>
      </c>
      <c r="AF495" s="171" t="s">
        <v>175</v>
      </c>
      <c r="AG495" s="171" t="s">
        <v>189</v>
      </c>
      <c r="AH495" s="171">
        <v>1</v>
      </c>
      <c r="AI495" s="171">
        <v>0</v>
      </c>
      <c r="AJ495" s="72" t="s">
        <v>1653</v>
      </c>
      <c r="AK495" s="97">
        <f>IF(Q495="SOPORTE_TELEFÓNICO",'BASE LIQUIDACION REDEBAN 2025'!$B$19,IF(Q495="ENVÍO",'BASE LIQUIDACION REDEBAN 2025'!$C$2,IF(AF495="TIPO I",'BASE LIQUIDACION REDEBAN 2025'!$C$2,IF(AF495="TIPO II",'BASE LIQUIDACION REDEBAN 2025'!$C$3,IF(AF495="TIPO III",'BASE LIQUIDACION REDEBAN 2025'!$C$4,IF(AF495="TIPO IV",'BASE LIQUIDACION REDEBAN 2025'!$C$5,IF(AG495="AEREO",'BASE LIQUIDACION REDEBAN 2025'!$B$6,'BASE LIQUIDACION REDEBAN 2025'!$C$5)))))))</f>
        <v>479588.87655000004</v>
      </c>
      <c r="AL495" s="97">
        <f>IF(OR(Q495="SOPORTE_TELEFÓNICO",Q495="ENVÍO"),0,IF(AF495="TIPO I",'BASE LIQUIDACION REDEBAN 2025'!$B$10,IF(AF495="TIPO II",'BASE LIQUIDACION REDEBAN 2025'!$B$11,IF(AF495="TIPO III",'BASE LIQUIDACION REDEBAN 2025'!$B$12,'BASE LIQUIDACION REDEBAN 2025'!$B$13))))</f>
        <v>196536.5258152</v>
      </c>
      <c r="AM495" s="97">
        <f t="shared" si="7"/>
        <v>479588.87655000004</v>
      </c>
    </row>
    <row r="496" spans="1:39" s="85" customFormat="1" ht="13.15">
      <c r="A496" s="171" t="s">
        <v>64</v>
      </c>
      <c r="B496" s="10" t="str">
        <f>VLOOKUP(A496,'CENTRO DE COSTOS'!A:D,4,FALSE)</f>
        <v>JOSE MAURICIO HERNANDEZ ROJAS</v>
      </c>
      <c r="C496" s="10" t="str">
        <f>VLOOKUP(A496,'CENTRO DE COSTOS'!A:D,2,FALSE)</f>
        <v>0004-0001</v>
      </c>
      <c r="D496" s="171">
        <v>8001</v>
      </c>
      <c r="E496" s="171">
        <v>2294040</v>
      </c>
      <c r="F496" s="171">
        <v>77888</v>
      </c>
      <c r="G496" s="171" t="s">
        <v>277</v>
      </c>
      <c r="H496" s="171" t="s">
        <v>64</v>
      </c>
      <c r="I496" s="171" t="s">
        <v>6012</v>
      </c>
      <c r="J496" s="10" t="s">
        <v>167</v>
      </c>
      <c r="K496" s="171">
        <v>2294040</v>
      </c>
      <c r="L496" s="171" t="s">
        <v>6013</v>
      </c>
      <c r="M496" s="172">
        <v>45820.417361111111</v>
      </c>
      <c r="N496" s="172">
        <v>45820.727777777778</v>
      </c>
      <c r="O496" s="171" t="s">
        <v>3171</v>
      </c>
      <c r="P496" s="171" t="s">
        <v>3172</v>
      </c>
      <c r="Q496" s="171" t="s">
        <v>177</v>
      </c>
      <c r="R496" s="72" t="s">
        <v>6014</v>
      </c>
      <c r="S496" s="178" t="s">
        <v>3174</v>
      </c>
      <c r="T496" s="187" t="s">
        <v>3175</v>
      </c>
      <c r="U496" s="187" t="s">
        <v>3438</v>
      </c>
      <c r="V496" s="187" t="s">
        <v>3439</v>
      </c>
      <c r="W496" s="187" t="s">
        <v>3185</v>
      </c>
      <c r="X496" s="187">
        <v>0</v>
      </c>
      <c r="Y496" s="187">
        <v>0</v>
      </c>
      <c r="Z496" s="187">
        <v>0</v>
      </c>
      <c r="AA496" s="187">
        <v>0</v>
      </c>
      <c r="AB496" s="200">
        <v>0</v>
      </c>
      <c r="AC496" s="72" t="s">
        <v>6015</v>
      </c>
      <c r="AD496" s="72">
        <v>0</v>
      </c>
      <c r="AE496" s="72">
        <v>0</v>
      </c>
      <c r="AF496" s="171" t="s">
        <v>25</v>
      </c>
      <c r="AG496" s="171" t="s">
        <v>189</v>
      </c>
      <c r="AH496" s="171">
        <v>1</v>
      </c>
      <c r="AI496" s="171">
        <v>0</v>
      </c>
      <c r="AJ496" s="72" t="s">
        <v>2236</v>
      </c>
      <c r="AK496" s="97">
        <f>IF(Q496="SOPORTE_TELEFÓNICO",'BASE LIQUIDACION REDEBAN 2025'!$B$19,IF(Q496="ENVÍO",'BASE LIQUIDACION REDEBAN 2025'!$C$2,IF(AF496="TIPO I",'BASE LIQUIDACION REDEBAN 2025'!$C$2,IF(AF496="TIPO II",'BASE LIQUIDACION REDEBAN 2025'!$C$3,IF(AF496="TIPO III",'BASE LIQUIDACION REDEBAN 2025'!$C$4,IF(AF496="TIPO IV",'BASE LIQUIDACION REDEBAN 2025'!$C$5,IF(AG496="AEREO",'BASE LIQUIDACION REDEBAN 2025'!$B$6,'BASE LIQUIDACION REDEBAN 2025'!$C$5)))))))</f>
        <v>65960.072302</v>
      </c>
      <c r="AL496" s="97">
        <f>IF(OR(Q496="SOPORTE_TELEFÓNICO",Q496="ENVÍO"),0,IF(AF496="TIPO I",'BASE LIQUIDACION REDEBAN 2025'!$B$10,IF(AF496="TIPO II",'BASE LIQUIDACION REDEBAN 2025'!$B$11,IF(AF496="TIPO III",'BASE LIQUIDACION REDEBAN 2025'!$B$12,'BASE LIQUIDACION REDEBAN 2025'!$B$13))))</f>
        <v>75096.394270399993</v>
      </c>
      <c r="AM496" s="97">
        <f t="shared" si="7"/>
        <v>65960.072302</v>
      </c>
    </row>
    <row r="497" spans="1:39" s="85" customFormat="1" ht="13.15">
      <c r="A497" s="171" t="s">
        <v>76</v>
      </c>
      <c r="B497" s="10" t="str">
        <f>VLOOKUP(A497,'CENTRO DE COSTOS'!A:D,4,FALSE)</f>
        <v>DIEGO FERNANDO HENAO CARDONA</v>
      </c>
      <c r="C497" s="10" t="str">
        <f>VLOOKUP(A497,'CENTRO DE COSTOS'!A:D,2,FALSE)</f>
        <v>0004-0003</v>
      </c>
      <c r="D497" s="171">
        <v>76001</v>
      </c>
      <c r="E497" s="171">
        <v>2294501</v>
      </c>
      <c r="F497" s="171">
        <v>16653</v>
      </c>
      <c r="G497" s="171" t="s">
        <v>230</v>
      </c>
      <c r="H497" s="171" t="s">
        <v>76</v>
      </c>
      <c r="I497" s="171" t="s">
        <v>6016</v>
      </c>
      <c r="J497" s="10" t="s">
        <v>167</v>
      </c>
      <c r="K497" s="171">
        <v>2294501</v>
      </c>
      <c r="L497" s="171" t="s">
        <v>6017</v>
      </c>
      <c r="M497" s="172">
        <v>45820.443749999999</v>
      </c>
      <c r="N497" s="172">
        <v>45820.731944444444</v>
      </c>
      <c r="O497" s="171" t="s">
        <v>3171</v>
      </c>
      <c r="P497" s="171" t="s">
        <v>3172</v>
      </c>
      <c r="Q497" s="171" t="s">
        <v>177</v>
      </c>
      <c r="R497" s="72" t="s">
        <v>6018</v>
      </c>
      <c r="S497" s="178" t="s">
        <v>3174</v>
      </c>
      <c r="T497" s="187" t="s">
        <v>3190</v>
      </c>
      <c r="U497" s="187" t="s">
        <v>3855</v>
      </c>
      <c r="V497" s="187" t="s">
        <v>3192</v>
      </c>
      <c r="W497" s="187" t="s">
        <v>3215</v>
      </c>
      <c r="X497" s="187" t="s">
        <v>6019</v>
      </c>
      <c r="Y497" s="187">
        <v>0</v>
      </c>
      <c r="Z497" s="187">
        <v>0</v>
      </c>
      <c r="AA497" s="187" t="s">
        <v>5149</v>
      </c>
      <c r="AB497" s="200">
        <v>0</v>
      </c>
      <c r="AC497" s="72" t="s">
        <v>6020</v>
      </c>
      <c r="AD497" s="72" t="s">
        <v>6021</v>
      </c>
      <c r="AE497" s="72" t="s">
        <v>6022</v>
      </c>
      <c r="AF497" s="171" t="s">
        <v>25</v>
      </c>
      <c r="AG497" s="171" t="s">
        <v>189</v>
      </c>
      <c r="AH497" s="171">
        <v>1</v>
      </c>
      <c r="AI497" s="171">
        <v>0</v>
      </c>
      <c r="AJ497" s="72" t="s">
        <v>1025</v>
      </c>
      <c r="AK497" s="97">
        <f>IF(Q497="SOPORTE_TELEFÓNICO",'BASE LIQUIDACION REDEBAN 2025'!$B$19,IF(Q497="ENVÍO",'BASE LIQUIDACION REDEBAN 2025'!$C$2,IF(AF497="TIPO I",'BASE LIQUIDACION REDEBAN 2025'!$C$2,IF(AF497="TIPO II",'BASE LIQUIDACION REDEBAN 2025'!$C$3,IF(AF497="TIPO III",'BASE LIQUIDACION REDEBAN 2025'!$C$4,IF(AF497="TIPO IV",'BASE LIQUIDACION REDEBAN 2025'!$C$5,IF(AG497="AEREO",'BASE LIQUIDACION REDEBAN 2025'!$B$6,'BASE LIQUIDACION REDEBAN 2025'!$C$5)))))))</f>
        <v>65960.072302</v>
      </c>
      <c r="AL497" s="97">
        <f>IF(OR(Q497="SOPORTE_TELEFÓNICO",Q497="ENVÍO"),0,IF(AF497="TIPO I",'BASE LIQUIDACION REDEBAN 2025'!$B$10,IF(AF497="TIPO II",'BASE LIQUIDACION REDEBAN 2025'!$B$11,IF(AF497="TIPO III",'BASE LIQUIDACION REDEBAN 2025'!$B$12,'BASE LIQUIDACION REDEBAN 2025'!$B$13))))</f>
        <v>75096.394270399993</v>
      </c>
      <c r="AM497" s="97">
        <f t="shared" si="7"/>
        <v>65960.072302</v>
      </c>
    </row>
    <row r="498" spans="1:39" s="85" customFormat="1" ht="13.15">
      <c r="A498" s="171" t="s">
        <v>90</v>
      </c>
      <c r="B498" s="10" t="str">
        <f>VLOOKUP(A498,'CENTRO DE COSTOS'!A:D,4,FALSE)</f>
        <v>JUAN SEBASTIÁN RÍOS CASTRILLÓN</v>
      </c>
      <c r="C498" s="10" t="str">
        <f>VLOOKUP(A498,'CENTRO DE COSTOS'!A:D,2,FALSE)</f>
        <v>0004-0005</v>
      </c>
      <c r="D498" s="171">
        <v>27787</v>
      </c>
      <c r="E498" s="171">
        <v>2263266</v>
      </c>
      <c r="F498" s="171">
        <v>69595</v>
      </c>
      <c r="G498" s="171" t="s">
        <v>208</v>
      </c>
      <c r="H498" s="171" t="s">
        <v>6023</v>
      </c>
      <c r="I498" s="171" t="s">
        <v>6024</v>
      </c>
      <c r="J498" s="10" t="s">
        <v>167</v>
      </c>
      <c r="K498" s="171">
        <v>2263266</v>
      </c>
      <c r="L498" s="171" t="s">
        <v>6025</v>
      </c>
      <c r="M498" s="172">
        <v>45814.357638888891</v>
      </c>
      <c r="N498" s="172">
        <v>45820.748611111114</v>
      </c>
      <c r="O498" s="171" t="s">
        <v>3171</v>
      </c>
      <c r="P498" s="171" t="s">
        <v>3172</v>
      </c>
      <c r="Q498" s="171" t="s">
        <v>177</v>
      </c>
      <c r="R498" s="72" t="s">
        <v>6026</v>
      </c>
      <c r="S498" s="178" t="s">
        <v>3174</v>
      </c>
      <c r="T498" s="187" t="s">
        <v>3175</v>
      </c>
      <c r="U498" s="187" t="s">
        <v>3438</v>
      </c>
      <c r="V498" s="187" t="s">
        <v>3439</v>
      </c>
      <c r="W498" s="187" t="s">
        <v>3185</v>
      </c>
      <c r="X498" s="187">
        <v>0</v>
      </c>
      <c r="Y498" s="187">
        <v>0</v>
      </c>
      <c r="Z498" s="187">
        <v>0</v>
      </c>
      <c r="AA498" s="187">
        <v>0</v>
      </c>
      <c r="AB498" s="200">
        <v>0</v>
      </c>
      <c r="AC498" s="72" t="s">
        <v>6027</v>
      </c>
      <c r="AD498" s="72">
        <v>0</v>
      </c>
      <c r="AE498" s="72">
        <v>0</v>
      </c>
      <c r="AF498" s="171" t="s">
        <v>175</v>
      </c>
      <c r="AG498" s="171" t="s">
        <v>227</v>
      </c>
      <c r="AH498" s="171">
        <v>1</v>
      </c>
      <c r="AI498" s="171">
        <v>0</v>
      </c>
      <c r="AJ498" s="72" t="s">
        <v>360</v>
      </c>
      <c r="AK498" s="97">
        <f>IF(Q498="SOPORTE_TELEFÓNICO",'BASE LIQUIDACION REDEBAN 2025'!$B$19,IF(Q498="ENVÍO",'BASE LIQUIDACION REDEBAN 2025'!$C$2,IF(AF498="TIPO I",'BASE LIQUIDACION REDEBAN 2025'!$C$2,IF(AF498="TIPO II",'BASE LIQUIDACION REDEBAN 2025'!$C$3,IF(AF498="TIPO III",'BASE LIQUIDACION REDEBAN 2025'!$C$4,IF(AF498="TIPO IV",'BASE LIQUIDACION REDEBAN 2025'!$C$5,IF(AG498="AEREO",'BASE LIQUIDACION REDEBAN 2025'!$B$6,'BASE LIQUIDACION REDEBAN 2025'!$C$5)))))))</f>
        <v>988462.96268840006</v>
      </c>
      <c r="AL498" s="97">
        <f>IF(OR(Q498="SOPORTE_TELEFÓNICO",Q498="ENVÍO"),0,IF(AF498="TIPO I",'BASE LIQUIDACION REDEBAN 2025'!$B$10,IF(AF498="TIPO II",'BASE LIQUIDACION REDEBAN 2025'!$B$11,IF(AF498="TIPO III",'BASE LIQUIDACION REDEBAN 2025'!$B$12,'BASE LIQUIDACION REDEBAN 2025'!$B$13))))</f>
        <v>196536.5258152</v>
      </c>
      <c r="AM498" s="97">
        <f t="shared" si="7"/>
        <v>988462.96268840006</v>
      </c>
    </row>
    <row r="499" spans="1:39" s="85" customFormat="1" ht="13.15">
      <c r="A499" s="171" t="s">
        <v>92</v>
      </c>
      <c r="B499" s="10" t="str">
        <f>VLOOKUP(A499,'CENTRO DE COSTOS'!A:D,4,FALSE)</f>
        <v>KEVIN ALEXIS CORZO BUSTOS</v>
      </c>
      <c r="C499" s="10" t="str">
        <f>VLOOKUP(A499,'CENTRO DE COSTOS'!A:D,2,FALSE)</f>
        <v>0004-0007</v>
      </c>
      <c r="D499" s="171">
        <v>41298</v>
      </c>
      <c r="E499" s="171">
        <v>2288565</v>
      </c>
      <c r="F499" s="171">
        <v>38241</v>
      </c>
      <c r="G499" s="171" t="s">
        <v>256</v>
      </c>
      <c r="H499" s="171" t="s">
        <v>2100</v>
      </c>
      <c r="I499" s="171" t="s">
        <v>6028</v>
      </c>
      <c r="J499" s="10" t="s">
        <v>167</v>
      </c>
      <c r="K499" s="171">
        <v>2288565</v>
      </c>
      <c r="L499" s="171" t="s">
        <v>6029</v>
      </c>
      <c r="M499" s="172">
        <v>45819.494444444441</v>
      </c>
      <c r="N499" s="172">
        <v>45820.751388888886</v>
      </c>
      <c r="O499" s="171" t="s">
        <v>3171</v>
      </c>
      <c r="P499" s="171" t="s">
        <v>3172</v>
      </c>
      <c r="Q499" s="171" t="s">
        <v>177</v>
      </c>
      <c r="R499" s="72" t="s">
        <v>6030</v>
      </c>
      <c r="S499" s="178" t="s">
        <v>3174</v>
      </c>
      <c r="T499" s="187" t="s">
        <v>3190</v>
      </c>
      <c r="U499" s="187" t="s">
        <v>3357</v>
      </c>
      <c r="V499" s="187" t="s">
        <v>3192</v>
      </c>
      <c r="W499" s="187" t="s">
        <v>3215</v>
      </c>
      <c r="X499" s="187" t="s">
        <v>3358</v>
      </c>
      <c r="Y499" s="187">
        <v>0</v>
      </c>
      <c r="Z499" s="187">
        <v>0</v>
      </c>
      <c r="AA499" s="187">
        <v>0</v>
      </c>
      <c r="AB499" s="200">
        <v>0</v>
      </c>
      <c r="AC499" s="72" t="s">
        <v>6031</v>
      </c>
      <c r="AD499" s="72" t="s">
        <v>6032</v>
      </c>
      <c r="AE499" s="72" t="s">
        <v>6033</v>
      </c>
      <c r="AF499" s="171" t="s">
        <v>30</v>
      </c>
      <c r="AG499" s="171" t="s">
        <v>189</v>
      </c>
      <c r="AH499" s="171">
        <v>1</v>
      </c>
      <c r="AI499" s="171">
        <v>0</v>
      </c>
      <c r="AJ499" s="72" t="s">
        <v>1326</v>
      </c>
      <c r="AK499" s="97">
        <f>IF(Q499="SOPORTE_TELEFÓNICO",'BASE LIQUIDACION REDEBAN 2025'!$B$19,IF(Q499="ENVÍO",'BASE LIQUIDACION REDEBAN 2025'!$C$2,IF(AF499="TIPO I",'BASE LIQUIDACION REDEBAN 2025'!$C$2,IF(AF499="TIPO II",'BASE LIQUIDACION REDEBAN 2025'!$C$3,IF(AF499="TIPO III",'BASE LIQUIDACION REDEBAN 2025'!$C$4,IF(AF499="TIPO IV",'BASE LIQUIDACION REDEBAN 2025'!$C$5,IF(AG499="AEREO",'BASE LIQUIDACION REDEBAN 2025'!$B$6,'BASE LIQUIDACION REDEBAN 2025'!$C$5)))))))</f>
        <v>275728.78077800001</v>
      </c>
      <c r="AL499" s="97">
        <f>IF(OR(Q499="SOPORTE_TELEFÓNICO",Q499="ENVÍO"),0,IF(AF499="TIPO I",'BASE LIQUIDACION REDEBAN 2025'!$B$10,IF(AF499="TIPO II",'BASE LIQUIDACION REDEBAN 2025'!$B$11,IF(AF499="TIPO III",'BASE LIQUIDACION REDEBAN 2025'!$B$12,'BASE LIQUIDACION REDEBAN 2025'!$B$13))))</f>
        <v>196536.5258152</v>
      </c>
      <c r="AM499" s="97">
        <f t="shared" si="7"/>
        <v>275728.78077800001</v>
      </c>
    </row>
    <row r="500" spans="1:39" s="85" customFormat="1" ht="13.15">
      <c r="A500" s="171" t="s">
        <v>92</v>
      </c>
      <c r="B500" s="10" t="str">
        <f>VLOOKUP(A500,'CENTRO DE COSTOS'!A:D,4,FALSE)</f>
        <v>KEVIN ALEXIS CORZO BUSTOS</v>
      </c>
      <c r="C500" s="10" t="str">
        <f>VLOOKUP(A500,'CENTRO DE COSTOS'!A:D,2,FALSE)</f>
        <v>0004-0007</v>
      </c>
      <c r="D500" s="171">
        <v>41885</v>
      </c>
      <c r="E500" s="171">
        <v>2293768</v>
      </c>
      <c r="F500" s="171">
        <v>78030</v>
      </c>
      <c r="G500" s="171" t="s">
        <v>256</v>
      </c>
      <c r="H500" s="171" t="s">
        <v>6034</v>
      </c>
      <c r="I500" s="171" t="s">
        <v>6035</v>
      </c>
      <c r="J500" s="10" t="s">
        <v>167</v>
      </c>
      <c r="K500" s="171">
        <v>2293768</v>
      </c>
      <c r="L500" s="171" t="s">
        <v>6036</v>
      </c>
      <c r="M500" s="172">
        <v>45820.407638888886</v>
      </c>
      <c r="N500" s="172">
        <v>45821.320983796293</v>
      </c>
      <c r="O500" s="171" t="s">
        <v>3171</v>
      </c>
      <c r="P500" s="171" t="s">
        <v>3172</v>
      </c>
      <c r="Q500" s="171" t="s">
        <v>177</v>
      </c>
      <c r="R500" s="72" t="s">
        <v>6037</v>
      </c>
      <c r="S500" s="178" t="s">
        <v>3174</v>
      </c>
      <c r="T500" s="187" t="s">
        <v>3190</v>
      </c>
      <c r="U500" s="187" t="s">
        <v>3197</v>
      </c>
      <c r="V500" s="187" t="s">
        <v>3424</v>
      </c>
      <c r="W500" s="187" t="s">
        <v>3215</v>
      </c>
      <c r="X500" s="187">
        <v>0</v>
      </c>
      <c r="Y500" s="187" t="s">
        <v>3425</v>
      </c>
      <c r="Z500" s="187">
        <v>0</v>
      </c>
      <c r="AA500" s="187">
        <v>0</v>
      </c>
      <c r="AB500" s="200">
        <v>0</v>
      </c>
      <c r="AC500" s="72" t="s">
        <v>6038</v>
      </c>
      <c r="AD500" s="72" t="s">
        <v>6039</v>
      </c>
      <c r="AE500" s="72" t="s">
        <v>6040</v>
      </c>
      <c r="AF500" s="171" t="s">
        <v>28</v>
      </c>
      <c r="AG500" s="171" t="s">
        <v>189</v>
      </c>
      <c r="AH500" s="171">
        <v>1</v>
      </c>
      <c r="AI500" s="171">
        <v>0</v>
      </c>
      <c r="AJ500" s="72" t="s">
        <v>259</v>
      </c>
      <c r="AK500" s="97">
        <f>IF(Q500="SOPORTE_TELEFÓNICO",'BASE LIQUIDACION REDEBAN 2025'!$B$19,IF(Q500="ENVÍO",'BASE LIQUIDACION REDEBAN 2025'!$C$2,IF(AF500="TIPO I",'BASE LIQUIDACION REDEBAN 2025'!$C$2,IF(AF500="TIPO II",'BASE LIQUIDACION REDEBAN 2025'!$C$3,IF(AF500="TIPO III",'BASE LIQUIDACION REDEBAN 2025'!$C$4,IF(AF500="TIPO IV",'BASE LIQUIDACION REDEBAN 2025'!$C$5,IF(AG500="AEREO",'BASE LIQUIDACION REDEBAN 2025'!$B$6,'BASE LIQUIDACION REDEBAN 2025'!$C$5)))))))</f>
        <v>144967.87232000002</v>
      </c>
      <c r="AL500" s="97">
        <f>IF(OR(Q500="SOPORTE_TELEFÓNICO",Q500="ENVÍO"),0,IF(AF500="TIPO I",'BASE LIQUIDACION REDEBAN 2025'!$B$10,IF(AF500="TIPO II",'BASE LIQUIDACION REDEBAN 2025'!$B$11,IF(AF500="TIPO III",'BASE LIQUIDACION REDEBAN 2025'!$B$12,'BASE LIQUIDACION REDEBAN 2025'!$B$13))))</f>
        <v>140395.6348884</v>
      </c>
      <c r="AM500" s="97">
        <f t="shared" si="7"/>
        <v>144967.87232000002</v>
      </c>
    </row>
    <row r="501" spans="1:39" s="85" customFormat="1" ht="13.15">
      <c r="A501" s="171" t="s">
        <v>90</v>
      </c>
      <c r="B501" s="10" t="str">
        <f>VLOOKUP(A501,'CENTRO DE COSTOS'!A:D,4,FALSE)</f>
        <v>JUAN SEBASTIÁN RÍOS CASTRILLÓN</v>
      </c>
      <c r="C501" s="10" t="str">
        <f>VLOOKUP(A501,'CENTRO DE COSTOS'!A:D,2,FALSE)</f>
        <v>0004-0005</v>
      </c>
      <c r="D501" s="171">
        <v>5858</v>
      </c>
      <c r="E501" s="171">
        <v>2280870</v>
      </c>
      <c r="F501" s="171">
        <v>29641</v>
      </c>
      <c r="G501" s="171" t="s">
        <v>290</v>
      </c>
      <c r="H501" s="171" t="s">
        <v>6041</v>
      </c>
      <c r="I501" s="171" t="s">
        <v>6042</v>
      </c>
      <c r="J501" s="10" t="s">
        <v>167</v>
      </c>
      <c r="K501" s="171">
        <v>2280870</v>
      </c>
      <c r="L501" s="171" t="s">
        <v>6043</v>
      </c>
      <c r="M501" s="172">
        <v>45818.476388888892</v>
      </c>
      <c r="N501" s="172">
        <v>45821.399305555555</v>
      </c>
      <c r="O501" s="171" t="s">
        <v>3171</v>
      </c>
      <c r="P501" s="171" t="s">
        <v>3172</v>
      </c>
      <c r="Q501" s="171" t="s">
        <v>177</v>
      </c>
      <c r="R501" s="72" t="s">
        <v>6044</v>
      </c>
      <c r="S501" s="178" t="s">
        <v>3174</v>
      </c>
      <c r="T501" s="187" t="s">
        <v>3190</v>
      </c>
      <c r="U501" s="187" t="s">
        <v>3357</v>
      </c>
      <c r="V501" s="187" t="s">
        <v>3192</v>
      </c>
      <c r="W501" s="187" t="s">
        <v>3215</v>
      </c>
      <c r="X501" s="187" t="s">
        <v>3503</v>
      </c>
      <c r="Y501" s="187">
        <v>0</v>
      </c>
      <c r="Z501" s="187">
        <v>0</v>
      </c>
      <c r="AA501" s="187">
        <v>0</v>
      </c>
      <c r="AB501" s="200">
        <v>0</v>
      </c>
      <c r="AC501" s="72" t="s">
        <v>6045</v>
      </c>
      <c r="AD501" s="72" t="s">
        <v>6046</v>
      </c>
      <c r="AE501" s="72" t="s">
        <v>6047</v>
      </c>
      <c r="AF501" s="171" t="s">
        <v>30</v>
      </c>
      <c r="AG501" s="171" t="s">
        <v>189</v>
      </c>
      <c r="AH501" s="171">
        <v>1</v>
      </c>
      <c r="AI501" s="171">
        <v>0</v>
      </c>
      <c r="AJ501" s="72" t="s">
        <v>294</v>
      </c>
      <c r="AK501" s="97">
        <f>IF(Q501="SOPORTE_TELEFÓNICO",'BASE LIQUIDACION REDEBAN 2025'!$B$19,IF(Q501="ENVÍO",'BASE LIQUIDACION REDEBAN 2025'!$C$2,IF(AF501="TIPO I",'BASE LIQUIDACION REDEBAN 2025'!$C$2,IF(AF501="TIPO II",'BASE LIQUIDACION REDEBAN 2025'!$C$3,IF(AF501="TIPO III",'BASE LIQUIDACION REDEBAN 2025'!$C$4,IF(AF501="TIPO IV",'BASE LIQUIDACION REDEBAN 2025'!$C$5,IF(AG501="AEREO",'BASE LIQUIDACION REDEBAN 2025'!$B$6,'BASE LIQUIDACION REDEBAN 2025'!$C$5)))))))</f>
        <v>275728.78077800001</v>
      </c>
      <c r="AL501" s="97">
        <f>IF(OR(Q501="SOPORTE_TELEFÓNICO",Q501="ENVÍO"),0,IF(AF501="TIPO I",'BASE LIQUIDACION REDEBAN 2025'!$B$10,IF(AF501="TIPO II",'BASE LIQUIDACION REDEBAN 2025'!$B$11,IF(AF501="TIPO III",'BASE LIQUIDACION REDEBAN 2025'!$B$12,'BASE LIQUIDACION REDEBAN 2025'!$B$13))))</f>
        <v>196536.5258152</v>
      </c>
      <c r="AM501" s="97">
        <f t="shared" si="7"/>
        <v>275728.78077800001</v>
      </c>
    </row>
    <row r="502" spans="1:39" s="85" customFormat="1" ht="13.15">
      <c r="A502" s="171" t="s">
        <v>100</v>
      </c>
      <c r="B502" s="10" t="str">
        <f>VLOOKUP(A502,'CENTRO DE COSTOS'!A:D,4,FALSE)</f>
        <v>KEVIN ALEXIS CORZO BUSTOS</v>
      </c>
      <c r="C502" s="10" t="str">
        <f>VLOOKUP(A502,'CENTRO DE COSTOS'!A:D,2,FALSE)</f>
        <v>0004-0007</v>
      </c>
      <c r="D502" s="171">
        <v>85440</v>
      </c>
      <c r="E502" s="171">
        <v>2282479</v>
      </c>
      <c r="F502" s="171">
        <v>31613</v>
      </c>
      <c r="G502" s="171" t="s">
        <v>1934</v>
      </c>
      <c r="H502" s="171" t="s">
        <v>4468</v>
      </c>
      <c r="I502" s="171" t="s">
        <v>6048</v>
      </c>
      <c r="J502" s="10" t="s">
        <v>167</v>
      </c>
      <c r="K502" s="171">
        <v>2282479</v>
      </c>
      <c r="L502" s="171" t="s">
        <v>6049</v>
      </c>
      <c r="M502" s="172">
        <v>45818.618055555555</v>
      </c>
      <c r="N502" s="172">
        <v>45821.404861111114</v>
      </c>
      <c r="O502" s="171" t="s">
        <v>3171</v>
      </c>
      <c r="P502" s="171" t="s">
        <v>3172</v>
      </c>
      <c r="Q502" s="171" t="s">
        <v>177</v>
      </c>
      <c r="R502" s="72" t="s">
        <v>6050</v>
      </c>
      <c r="S502" s="178" t="s">
        <v>3174</v>
      </c>
      <c r="T502" s="187" t="s">
        <v>3190</v>
      </c>
      <c r="U502" s="187" t="s">
        <v>3357</v>
      </c>
      <c r="V502" s="187" t="s">
        <v>3192</v>
      </c>
      <c r="W502" s="187" t="s">
        <v>3215</v>
      </c>
      <c r="X502" s="187" t="s">
        <v>3358</v>
      </c>
      <c r="Y502" s="187">
        <v>0</v>
      </c>
      <c r="Z502" s="187">
        <v>0</v>
      </c>
      <c r="AA502" s="187">
        <v>0</v>
      </c>
      <c r="AB502" s="200">
        <v>0</v>
      </c>
      <c r="AC502" s="72" t="s">
        <v>6051</v>
      </c>
      <c r="AD502" s="72" t="s">
        <v>6052</v>
      </c>
      <c r="AE502" s="72" t="s">
        <v>6053</v>
      </c>
      <c r="AF502" s="171" t="s">
        <v>30</v>
      </c>
      <c r="AG502" s="171" t="s">
        <v>189</v>
      </c>
      <c r="AH502" s="171">
        <v>1</v>
      </c>
      <c r="AI502" s="171">
        <v>0</v>
      </c>
      <c r="AJ502" s="72" t="s">
        <v>246</v>
      </c>
      <c r="AK502" s="97">
        <f>IF(Q502="SOPORTE_TELEFÓNICO",'BASE LIQUIDACION REDEBAN 2025'!$B$19,IF(Q502="ENVÍO",'BASE LIQUIDACION REDEBAN 2025'!$C$2,IF(AF502="TIPO I",'BASE LIQUIDACION REDEBAN 2025'!$C$2,IF(AF502="TIPO II",'BASE LIQUIDACION REDEBAN 2025'!$C$3,IF(AF502="TIPO III",'BASE LIQUIDACION REDEBAN 2025'!$C$4,IF(AF502="TIPO IV",'BASE LIQUIDACION REDEBAN 2025'!$C$5,IF(AG502="AEREO",'BASE LIQUIDACION REDEBAN 2025'!$B$6,'BASE LIQUIDACION REDEBAN 2025'!$C$5)))))))</f>
        <v>275728.78077800001</v>
      </c>
      <c r="AL502" s="97">
        <f>IF(OR(Q502="SOPORTE_TELEFÓNICO",Q502="ENVÍO"),0,IF(AF502="TIPO I",'BASE LIQUIDACION REDEBAN 2025'!$B$10,IF(AF502="TIPO II",'BASE LIQUIDACION REDEBAN 2025'!$B$11,IF(AF502="TIPO III",'BASE LIQUIDACION REDEBAN 2025'!$B$12,'BASE LIQUIDACION REDEBAN 2025'!$B$13))))</f>
        <v>196536.5258152</v>
      </c>
      <c r="AM502" s="97">
        <f t="shared" si="7"/>
        <v>275728.78077800001</v>
      </c>
    </row>
    <row r="503" spans="1:39" s="85" customFormat="1" ht="13.15">
      <c r="A503" s="171" t="s">
        <v>90</v>
      </c>
      <c r="B503" s="10" t="str">
        <f>VLOOKUP(A503,'CENTRO DE COSTOS'!A:D,4,FALSE)</f>
        <v>JUAN SEBASTIÁN RÍOS CASTRILLÓN</v>
      </c>
      <c r="C503" s="10" t="str">
        <f>VLOOKUP(A503,'CENTRO DE COSTOS'!A:D,2,FALSE)</f>
        <v>0004-0005</v>
      </c>
      <c r="D503" s="171">
        <v>5631</v>
      </c>
      <c r="E503" s="171">
        <v>2295137</v>
      </c>
      <c r="F503" s="171">
        <v>24598</v>
      </c>
      <c r="G503" s="171" t="s">
        <v>290</v>
      </c>
      <c r="H503" s="171" t="s">
        <v>2037</v>
      </c>
      <c r="I503" s="171" t="s">
        <v>5770</v>
      </c>
      <c r="J503" s="10" t="s">
        <v>167</v>
      </c>
      <c r="K503" s="171">
        <v>2295137</v>
      </c>
      <c r="L503" s="171" t="s">
        <v>6054</v>
      </c>
      <c r="M503" s="172">
        <v>45820.488194444442</v>
      </c>
      <c r="N503" s="172">
        <v>45821.431944444441</v>
      </c>
      <c r="O503" s="171" t="s">
        <v>3171</v>
      </c>
      <c r="P503" s="171" t="s">
        <v>3172</v>
      </c>
      <c r="Q503" s="171" t="s">
        <v>177</v>
      </c>
      <c r="R503" s="72" t="s">
        <v>6055</v>
      </c>
      <c r="S503" s="178" t="s">
        <v>3174</v>
      </c>
      <c r="T503" s="187" t="s">
        <v>3190</v>
      </c>
      <c r="U503" s="187" t="s">
        <v>3276</v>
      </c>
      <c r="V503" s="187" t="s">
        <v>3277</v>
      </c>
      <c r="W503" s="187" t="s">
        <v>3185</v>
      </c>
      <c r="X503" s="187">
        <v>0</v>
      </c>
      <c r="Y503" s="187">
        <v>0</v>
      </c>
      <c r="Z503" s="187">
        <v>0</v>
      </c>
      <c r="AA503" s="187">
        <v>0</v>
      </c>
      <c r="AB503" s="200" t="s">
        <v>3278</v>
      </c>
      <c r="AC503" s="72" t="s">
        <v>5774</v>
      </c>
      <c r="AD503" s="72">
        <v>0</v>
      </c>
      <c r="AE503" s="72">
        <v>0</v>
      </c>
      <c r="AF503" s="171" t="s">
        <v>25</v>
      </c>
      <c r="AG503" s="171" t="s">
        <v>189</v>
      </c>
      <c r="AH503" s="171">
        <v>1</v>
      </c>
      <c r="AI503" s="171">
        <v>0</v>
      </c>
      <c r="AJ503" s="72" t="s">
        <v>419</v>
      </c>
      <c r="AK503" s="97">
        <f>IF(Q503="SOPORTE_TELEFÓNICO",'BASE LIQUIDACION REDEBAN 2025'!$B$19,IF(Q503="ENVÍO",'BASE LIQUIDACION REDEBAN 2025'!$C$2,IF(AF503="TIPO I",'BASE LIQUIDACION REDEBAN 2025'!$C$2,IF(AF503="TIPO II",'BASE LIQUIDACION REDEBAN 2025'!$C$3,IF(AF503="TIPO III",'BASE LIQUIDACION REDEBAN 2025'!$C$4,IF(AF503="TIPO IV",'BASE LIQUIDACION REDEBAN 2025'!$C$5,IF(AG503="AEREO",'BASE LIQUIDACION REDEBAN 2025'!$B$6,'BASE LIQUIDACION REDEBAN 2025'!$C$5)))))))</f>
        <v>65960.072302</v>
      </c>
      <c r="AL503" s="97">
        <f>IF(OR(Q503="SOPORTE_TELEFÓNICO",Q503="ENVÍO"),0,IF(AF503="TIPO I",'BASE LIQUIDACION REDEBAN 2025'!$B$10,IF(AF503="TIPO II",'BASE LIQUIDACION REDEBAN 2025'!$B$11,IF(AF503="TIPO III",'BASE LIQUIDACION REDEBAN 2025'!$B$12,'BASE LIQUIDACION REDEBAN 2025'!$B$13))))</f>
        <v>75096.394270399993</v>
      </c>
      <c r="AM503" s="97">
        <f t="shared" si="7"/>
        <v>65960.072302</v>
      </c>
    </row>
    <row r="504" spans="1:39" s="85" customFormat="1" ht="13.15">
      <c r="A504" s="171" t="s">
        <v>100</v>
      </c>
      <c r="B504" s="10" t="str">
        <f>VLOOKUP(A504,'CENTRO DE COSTOS'!A:D,4,FALSE)</f>
        <v>KEVIN ALEXIS CORZO BUSTOS</v>
      </c>
      <c r="C504" s="10" t="str">
        <f>VLOOKUP(A504,'CENTRO DE COSTOS'!A:D,2,FALSE)</f>
        <v>0004-0007</v>
      </c>
      <c r="D504" s="171">
        <v>85440</v>
      </c>
      <c r="E504" s="171">
        <v>2290871</v>
      </c>
      <c r="F504" s="171">
        <v>61650</v>
      </c>
      <c r="G504" s="171" t="s">
        <v>1934</v>
      </c>
      <c r="H504" s="171" t="s">
        <v>4468</v>
      </c>
      <c r="I504" s="171" t="s">
        <v>6056</v>
      </c>
      <c r="J504" s="10" t="s">
        <v>167</v>
      </c>
      <c r="K504" s="171">
        <v>2290871</v>
      </c>
      <c r="L504" s="171" t="s">
        <v>6057</v>
      </c>
      <c r="M504" s="172">
        <v>45819.680555555555</v>
      </c>
      <c r="N504" s="172">
        <v>45821.444444444445</v>
      </c>
      <c r="O504" s="171" t="s">
        <v>3171</v>
      </c>
      <c r="P504" s="171" t="s">
        <v>3172</v>
      </c>
      <c r="Q504" s="171" t="s">
        <v>177</v>
      </c>
      <c r="R504" s="72" t="s">
        <v>6058</v>
      </c>
      <c r="S504" s="178" t="s">
        <v>3174</v>
      </c>
      <c r="T504" s="187" t="s">
        <v>3190</v>
      </c>
      <c r="U504" s="187" t="s">
        <v>3213</v>
      </c>
      <c r="V504" s="187" t="s">
        <v>3345</v>
      </c>
      <c r="W504" s="187" t="s">
        <v>3185</v>
      </c>
      <c r="X504" s="187">
        <v>0</v>
      </c>
      <c r="Y504" s="187">
        <v>0</v>
      </c>
      <c r="Z504" s="187">
        <v>0</v>
      </c>
      <c r="AA504" s="187">
        <v>0</v>
      </c>
      <c r="AB504" s="200" t="s">
        <v>3345</v>
      </c>
      <c r="AC504" s="72" t="s">
        <v>6059</v>
      </c>
      <c r="AD504" s="72">
        <v>0</v>
      </c>
      <c r="AE504" s="72">
        <v>0</v>
      </c>
      <c r="AF504" s="171" t="s">
        <v>30</v>
      </c>
      <c r="AG504" s="171" t="s">
        <v>189</v>
      </c>
      <c r="AH504" s="171">
        <v>1</v>
      </c>
      <c r="AI504" s="171">
        <v>0</v>
      </c>
      <c r="AJ504" s="72" t="s">
        <v>246</v>
      </c>
      <c r="AK504" s="97">
        <f>IF(Q504="SOPORTE_TELEFÓNICO",'BASE LIQUIDACION REDEBAN 2025'!$B$19,IF(Q504="ENVÍO",'BASE LIQUIDACION REDEBAN 2025'!$C$2,IF(AF504="TIPO I",'BASE LIQUIDACION REDEBAN 2025'!$C$2,IF(AF504="TIPO II",'BASE LIQUIDACION REDEBAN 2025'!$C$3,IF(AF504="TIPO III",'BASE LIQUIDACION REDEBAN 2025'!$C$4,IF(AF504="TIPO IV",'BASE LIQUIDACION REDEBAN 2025'!$C$5,IF(AG504="AEREO",'BASE LIQUIDACION REDEBAN 2025'!$B$6,'BASE LIQUIDACION REDEBAN 2025'!$C$5)))))))</f>
        <v>275728.78077800001</v>
      </c>
      <c r="AL504" s="97">
        <f>IF(OR(Q504="SOPORTE_TELEFÓNICO",Q504="ENVÍO"),0,IF(AF504="TIPO I",'BASE LIQUIDACION REDEBAN 2025'!$B$10,IF(AF504="TIPO II",'BASE LIQUIDACION REDEBAN 2025'!$B$11,IF(AF504="TIPO III",'BASE LIQUIDACION REDEBAN 2025'!$B$12,'BASE LIQUIDACION REDEBAN 2025'!$B$13))))</f>
        <v>196536.5258152</v>
      </c>
      <c r="AM504" s="97">
        <f t="shared" si="7"/>
        <v>275728.78077800001</v>
      </c>
    </row>
    <row r="505" spans="1:39" s="85" customFormat="1" ht="13.15">
      <c r="A505" s="171" t="s">
        <v>98</v>
      </c>
      <c r="B505" s="10" t="str">
        <f>VLOOKUP(A505,'CENTRO DE COSTOS'!A:D,4,FALSE)</f>
        <v>MIGUEL JULIÁN HERNÁNDEZ GUARÍN</v>
      </c>
      <c r="C505" s="10" t="str">
        <f>VLOOKUP(A505,'CENTRO DE COSTOS'!A:D,2,FALSE)</f>
        <v>0004-0008</v>
      </c>
      <c r="D505" s="171">
        <v>15296</v>
      </c>
      <c r="E505" s="171">
        <v>2297789</v>
      </c>
      <c r="F505" s="171">
        <v>58855</v>
      </c>
      <c r="G505" s="171" t="s">
        <v>371</v>
      </c>
      <c r="H505" s="171" t="s">
        <v>6060</v>
      </c>
      <c r="I505" s="171" t="s">
        <v>6061</v>
      </c>
      <c r="J505" s="10" t="s">
        <v>167</v>
      </c>
      <c r="K505" s="171">
        <v>2297789</v>
      </c>
      <c r="L505" s="171" t="s">
        <v>6062</v>
      </c>
      <c r="M505" s="172">
        <v>45820.699305555558</v>
      </c>
      <c r="N505" s="172">
        <v>45821.467361111114</v>
      </c>
      <c r="O505" s="171" t="s">
        <v>3171</v>
      </c>
      <c r="P505" s="171" t="s">
        <v>3172</v>
      </c>
      <c r="Q505" s="171" t="s">
        <v>177</v>
      </c>
      <c r="R505" s="72" t="s">
        <v>6063</v>
      </c>
      <c r="S505" s="178" t="s">
        <v>3174</v>
      </c>
      <c r="T505" s="187" t="s">
        <v>3190</v>
      </c>
      <c r="U505" s="187" t="s">
        <v>3213</v>
      </c>
      <c r="V505" s="187" t="s">
        <v>3314</v>
      </c>
      <c r="W505" s="187" t="s">
        <v>3215</v>
      </c>
      <c r="X505" s="187" t="s">
        <v>3315</v>
      </c>
      <c r="Y505" s="187">
        <v>0</v>
      </c>
      <c r="Z505" s="187">
        <v>0</v>
      </c>
      <c r="AA505" s="187">
        <v>0</v>
      </c>
      <c r="AB505" s="200" t="s">
        <v>3278</v>
      </c>
      <c r="AC505" s="72" t="s">
        <v>6064</v>
      </c>
      <c r="AD505" s="72" t="s">
        <v>6065</v>
      </c>
      <c r="AE505" s="72" t="s">
        <v>6066</v>
      </c>
      <c r="AF505" s="171" t="s">
        <v>30</v>
      </c>
      <c r="AG505" s="171" t="s">
        <v>189</v>
      </c>
      <c r="AH505" s="171">
        <v>1</v>
      </c>
      <c r="AI505" s="171">
        <v>0</v>
      </c>
      <c r="AJ505" s="72" t="s">
        <v>967</v>
      </c>
      <c r="AK505" s="97">
        <f>IF(Q505="SOPORTE_TELEFÓNICO",'BASE LIQUIDACION REDEBAN 2025'!$B$19,IF(Q505="ENVÍO",'BASE LIQUIDACION REDEBAN 2025'!$C$2,IF(AF505="TIPO I",'BASE LIQUIDACION REDEBAN 2025'!$C$2,IF(AF505="TIPO II",'BASE LIQUIDACION REDEBAN 2025'!$C$3,IF(AF505="TIPO III",'BASE LIQUIDACION REDEBAN 2025'!$C$4,IF(AF505="TIPO IV",'BASE LIQUIDACION REDEBAN 2025'!$C$5,IF(AG505="AEREO",'BASE LIQUIDACION REDEBAN 2025'!$B$6,'BASE LIQUIDACION REDEBAN 2025'!$C$5)))))))</f>
        <v>275728.78077800001</v>
      </c>
      <c r="AL505" s="97">
        <f>IF(OR(Q505="SOPORTE_TELEFÓNICO",Q505="ENVÍO"),0,IF(AF505="TIPO I",'BASE LIQUIDACION REDEBAN 2025'!$B$10,IF(AF505="TIPO II",'BASE LIQUIDACION REDEBAN 2025'!$B$11,IF(AF505="TIPO III",'BASE LIQUIDACION REDEBAN 2025'!$B$12,'BASE LIQUIDACION REDEBAN 2025'!$B$13))))</f>
        <v>196536.5258152</v>
      </c>
      <c r="AM505" s="97">
        <f t="shared" si="7"/>
        <v>275728.78077800001</v>
      </c>
    </row>
    <row r="506" spans="1:39" s="85" customFormat="1" ht="13.15">
      <c r="A506" s="171" t="s">
        <v>90</v>
      </c>
      <c r="B506" s="10" t="str">
        <f>VLOOKUP(A506,'CENTRO DE COSTOS'!A:D,4,FALSE)</f>
        <v>JUAN SEBASTIÁN RÍOS CASTRILLÓN</v>
      </c>
      <c r="C506" s="10" t="str">
        <f>VLOOKUP(A506,'CENTRO DE COSTOS'!A:D,2,FALSE)</f>
        <v>0004-0005</v>
      </c>
      <c r="D506" s="171">
        <v>5631</v>
      </c>
      <c r="E506" s="171">
        <v>2295103</v>
      </c>
      <c r="F506" s="171">
        <v>25173</v>
      </c>
      <c r="G506" s="171" t="s">
        <v>290</v>
      </c>
      <c r="H506" s="171" t="s">
        <v>2037</v>
      </c>
      <c r="I506" s="171" t="s">
        <v>6067</v>
      </c>
      <c r="J506" s="10" t="s">
        <v>167</v>
      </c>
      <c r="K506" s="171">
        <v>2295103</v>
      </c>
      <c r="L506" s="171" t="s">
        <v>6068</v>
      </c>
      <c r="M506" s="172">
        <v>45820.481249999997</v>
      </c>
      <c r="N506" s="172">
        <v>45821.472222222219</v>
      </c>
      <c r="O506" s="171" t="s">
        <v>3171</v>
      </c>
      <c r="P506" s="171" t="s">
        <v>3172</v>
      </c>
      <c r="Q506" s="171" t="s">
        <v>177</v>
      </c>
      <c r="R506" s="72" t="s">
        <v>6069</v>
      </c>
      <c r="S506" s="178" t="s">
        <v>3174</v>
      </c>
      <c r="T506" s="187" t="s">
        <v>3190</v>
      </c>
      <c r="U506" s="187" t="s">
        <v>3213</v>
      </c>
      <c r="V506" s="187" t="s">
        <v>3214</v>
      </c>
      <c r="W506" s="187" t="s">
        <v>3185</v>
      </c>
      <c r="X506" s="187">
        <v>0</v>
      </c>
      <c r="Y506" s="187">
        <v>0</v>
      </c>
      <c r="Z506" s="187">
        <v>0</v>
      </c>
      <c r="AA506" s="187">
        <v>0</v>
      </c>
      <c r="AB506" s="200" t="s">
        <v>5758</v>
      </c>
      <c r="AC506" s="72" t="s">
        <v>6070</v>
      </c>
      <c r="AD506" s="72">
        <v>0</v>
      </c>
      <c r="AE506" s="72">
        <v>0</v>
      </c>
      <c r="AF506" s="171" t="s">
        <v>25</v>
      </c>
      <c r="AG506" s="171" t="s">
        <v>189</v>
      </c>
      <c r="AH506" s="171">
        <v>1</v>
      </c>
      <c r="AI506" s="171">
        <v>0</v>
      </c>
      <c r="AJ506" s="72" t="s">
        <v>419</v>
      </c>
      <c r="AK506" s="97">
        <f>IF(Q506="SOPORTE_TELEFÓNICO",'BASE LIQUIDACION REDEBAN 2025'!$B$19,IF(Q506="ENVÍO",'BASE LIQUIDACION REDEBAN 2025'!$C$2,IF(AF506="TIPO I",'BASE LIQUIDACION REDEBAN 2025'!$C$2,IF(AF506="TIPO II",'BASE LIQUIDACION REDEBAN 2025'!$C$3,IF(AF506="TIPO III",'BASE LIQUIDACION REDEBAN 2025'!$C$4,IF(AF506="TIPO IV",'BASE LIQUIDACION REDEBAN 2025'!$C$5,IF(AG506="AEREO",'BASE LIQUIDACION REDEBAN 2025'!$B$6,'BASE LIQUIDACION REDEBAN 2025'!$C$5)))))))</f>
        <v>65960.072302</v>
      </c>
      <c r="AL506" s="97">
        <f>IF(OR(Q506="SOPORTE_TELEFÓNICO",Q506="ENVÍO"),0,IF(AF506="TIPO I",'BASE LIQUIDACION REDEBAN 2025'!$B$10,IF(AF506="TIPO II",'BASE LIQUIDACION REDEBAN 2025'!$B$11,IF(AF506="TIPO III",'BASE LIQUIDACION REDEBAN 2025'!$B$12,'BASE LIQUIDACION REDEBAN 2025'!$B$13))))</f>
        <v>75096.394270399993</v>
      </c>
      <c r="AM506" s="97">
        <f t="shared" si="7"/>
        <v>65960.072302</v>
      </c>
    </row>
    <row r="507" spans="1:39" s="85" customFormat="1" ht="13.15">
      <c r="A507" s="171" t="s">
        <v>90</v>
      </c>
      <c r="B507" s="10" t="str">
        <f>VLOOKUP(A507,'CENTRO DE COSTOS'!A:D,4,FALSE)</f>
        <v>JUAN SEBASTIÁN RÍOS CASTRILLÓN</v>
      </c>
      <c r="C507" s="10" t="str">
        <f>VLOOKUP(A507,'CENTRO DE COSTOS'!A:D,2,FALSE)</f>
        <v>0004-0005</v>
      </c>
      <c r="D507" s="171">
        <v>5858</v>
      </c>
      <c r="E507" s="171">
        <v>2300708</v>
      </c>
      <c r="F507" s="171">
        <v>29641</v>
      </c>
      <c r="G507" s="171" t="s">
        <v>290</v>
      </c>
      <c r="H507" s="171" t="s">
        <v>6041</v>
      </c>
      <c r="I507" s="171" t="s">
        <v>6042</v>
      </c>
      <c r="J507" s="10" t="s">
        <v>167</v>
      </c>
      <c r="K507" s="171">
        <v>2300708</v>
      </c>
      <c r="L507" s="171" t="s">
        <v>6071</v>
      </c>
      <c r="M507" s="172">
        <v>45821.432638888888</v>
      </c>
      <c r="N507" s="172">
        <v>45821.482627314814</v>
      </c>
      <c r="O507" s="171" t="s">
        <v>3171</v>
      </c>
      <c r="P507" s="171" t="s">
        <v>3172</v>
      </c>
      <c r="Q507" s="171" t="s">
        <v>177</v>
      </c>
      <c r="R507" s="72" t="s">
        <v>6072</v>
      </c>
      <c r="S507" s="178" t="s">
        <v>3174</v>
      </c>
      <c r="T507" s="187" t="s">
        <v>3190</v>
      </c>
      <c r="U507" s="187" t="s">
        <v>3331</v>
      </c>
      <c r="V507" s="187" t="s">
        <v>3192</v>
      </c>
      <c r="W507" s="187" t="s">
        <v>3215</v>
      </c>
      <c r="X507" s="187">
        <v>0</v>
      </c>
      <c r="Y507" s="187">
        <v>0</v>
      </c>
      <c r="Z507" s="187">
        <v>0</v>
      </c>
      <c r="AA507" s="187" t="s">
        <v>4501</v>
      </c>
      <c r="AB507" s="200">
        <v>0</v>
      </c>
      <c r="AC507" s="72" t="s">
        <v>6045</v>
      </c>
      <c r="AD507" s="72" t="s">
        <v>6073</v>
      </c>
      <c r="AE507" s="72" t="s">
        <v>6074</v>
      </c>
      <c r="AF507" s="171" t="s">
        <v>30</v>
      </c>
      <c r="AG507" s="171" t="s">
        <v>189</v>
      </c>
      <c r="AH507" s="171">
        <v>1</v>
      </c>
      <c r="AI507" s="171">
        <v>0</v>
      </c>
      <c r="AJ507" s="72" t="s">
        <v>294</v>
      </c>
      <c r="AK507" s="97">
        <f>IF(Q507="SOPORTE_TELEFÓNICO",'BASE LIQUIDACION REDEBAN 2025'!$B$19,IF(Q507="ENVÍO",'BASE LIQUIDACION REDEBAN 2025'!$C$2,IF(AF507="TIPO I",'BASE LIQUIDACION REDEBAN 2025'!$C$2,IF(AF507="TIPO II",'BASE LIQUIDACION REDEBAN 2025'!$C$3,IF(AF507="TIPO III",'BASE LIQUIDACION REDEBAN 2025'!$C$4,IF(AF507="TIPO IV",'BASE LIQUIDACION REDEBAN 2025'!$C$5,IF(AG507="AEREO",'BASE LIQUIDACION REDEBAN 2025'!$B$6,'BASE LIQUIDACION REDEBAN 2025'!$C$5)))))))</f>
        <v>275728.78077800001</v>
      </c>
      <c r="AL507" s="97">
        <f>IF(OR(Q507="SOPORTE_TELEFÓNICO",Q507="ENVÍO"),0,IF(AF507="TIPO I",'BASE LIQUIDACION REDEBAN 2025'!$B$10,IF(AF507="TIPO II",'BASE LIQUIDACION REDEBAN 2025'!$B$11,IF(AF507="TIPO III",'BASE LIQUIDACION REDEBAN 2025'!$B$12,'BASE LIQUIDACION REDEBAN 2025'!$B$13))))</f>
        <v>196536.5258152</v>
      </c>
      <c r="AM507" s="97">
        <f t="shared" si="7"/>
        <v>275728.78077800001</v>
      </c>
    </row>
    <row r="508" spans="1:39" s="85" customFormat="1" ht="13.15">
      <c r="A508" s="171" t="s">
        <v>86</v>
      </c>
      <c r="B508" s="10" t="str">
        <f>VLOOKUP(A508,'CENTRO DE COSTOS'!A:D,4,FALSE)</f>
        <v>KEVIN ALEXIS CORZO BUSTOS</v>
      </c>
      <c r="C508" s="10" t="str">
        <f>VLOOKUP(A508,'CENTRO DE COSTOS'!A:D,2,FALSE)</f>
        <v>0004-0007</v>
      </c>
      <c r="D508" s="171">
        <v>73001</v>
      </c>
      <c r="E508" s="171">
        <v>2296532</v>
      </c>
      <c r="F508" s="171">
        <v>41526</v>
      </c>
      <c r="G508" s="171" t="s">
        <v>870</v>
      </c>
      <c r="H508" s="171" t="s">
        <v>86</v>
      </c>
      <c r="I508" s="171" t="s">
        <v>6075</v>
      </c>
      <c r="J508" s="10" t="s">
        <v>167</v>
      </c>
      <c r="K508" s="171">
        <v>2296532</v>
      </c>
      <c r="L508" s="171" t="s">
        <v>6076</v>
      </c>
      <c r="M508" s="172">
        <v>45820.60833333333</v>
      </c>
      <c r="N508" s="172">
        <v>45821.492361111108</v>
      </c>
      <c r="O508" s="171" t="s">
        <v>3171</v>
      </c>
      <c r="P508" s="171" t="s">
        <v>3172</v>
      </c>
      <c r="Q508" s="171" t="s">
        <v>177</v>
      </c>
      <c r="R508" s="72" t="s">
        <v>6077</v>
      </c>
      <c r="S508" s="178" t="s">
        <v>3174</v>
      </c>
      <c r="T508" s="187" t="s">
        <v>3190</v>
      </c>
      <c r="U508" s="187" t="s">
        <v>3839</v>
      </c>
      <c r="V508" s="187" t="s">
        <v>3840</v>
      </c>
      <c r="W508" s="187" t="s">
        <v>3215</v>
      </c>
      <c r="X508" s="187" t="s">
        <v>6078</v>
      </c>
      <c r="Y508" s="187" t="s">
        <v>3425</v>
      </c>
      <c r="Z508" s="187">
        <v>0</v>
      </c>
      <c r="AA508" s="187">
        <v>0</v>
      </c>
      <c r="AB508" s="200">
        <v>0</v>
      </c>
      <c r="AC508" s="72" t="s">
        <v>6079</v>
      </c>
      <c r="AD508" s="72" t="s">
        <v>6080</v>
      </c>
      <c r="AE508" s="72" t="s">
        <v>6081</v>
      </c>
      <c r="AF508" s="171" t="s">
        <v>25</v>
      </c>
      <c r="AG508" s="171" t="s">
        <v>189</v>
      </c>
      <c r="AH508" s="171">
        <v>1</v>
      </c>
      <c r="AI508" s="171">
        <v>0</v>
      </c>
      <c r="AJ508" s="72" t="s">
        <v>1632</v>
      </c>
      <c r="AK508" s="97">
        <f>IF(Q508="SOPORTE_TELEFÓNICO",'BASE LIQUIDACION REDEBAN 2025'!$B$19,IF(Q508="ENVÍO",'BASE LIQUIDACION REDEBAN 2025'!$C$2,IF(AF508="TIPO I",'BASE LIQUIDACION REDEBAN 2025'!$C$2,IF(AF508="TIPO II",'BASE LIQUIDACION REDEBAN 2025'!$C$3,IF(AF508="TIPO III",'BASE LIQUIDACION REDEBAN 2025'!$C$4,IF(AF508="TIPO IV",'BASE LIQUIDACION REDEBAN 2025'!$C$5,IF(AG508="AEREO",'BASE LIQUIDACION REDEBAN 2025'!$B$6,'BASE LIQUIDACION REDEBAN 2025'!$C$5)))))))</f>
        <v>65960.072302</v>
      </c>
      <c r="AL508" s="97">
        <f>IF(OR(Q508="SOPORTE_TELEFÓNICO",Q508="ENVÍO"),0,IF(AF508="TIPO I",'BASE LIQUIDACION REDEBAN 2025'!$B$10,IF(AF508="TIPO II",'BASE LIQUIDACION REDEBAN 2025'!$B$11,IF(AF508="TIPO III",'BASE LIQUIDACION REDEBAN 2025'!$B$12,'BASE LIQUIDACION REDEBAN 2025'!$B$13))))</f>
        <v>75096.394270399993</v>
      </c>
      <c r="AM508" s="97">
        <f t="shared" si="7"/>
        <v>65960.072302</v>
      </c>
    </row>
    <row r="509" spans="1:39" s="85" customFormat="1" ht="13.15">
      <c r="A509" s="171" t="s">
        <v>97</v>
      </c>
      <c r="B509" s="10" t="str">
        <f>VLOOKUP(A509,'CENTRO DE COSTOS'!A:D,4,FALSE)</f>
        <v>JOSE MAURICIO HERNANDEZ ROJAS</v>
      </c>
      <c r="C509" s="10" t="str">
        <f>VLOOKUP(A509,'CENTRO DE COSTOS'!A:D,2,FALSE)</f>
        <v>0004-0001</v>
      </c>
      <c r="D509" s="171">
        <v>70717</v>
      </c>
      <c r="E509" s="171">
        <v>2290822</v>
      </c>
      <c r="F509" s="171">
        <v>36605</v>
      </c>
      <c r="G509" s="171" t="s">
        <v>730</v>
      </c>
      <c r="H509" s="171" t="s">
        <v>760</v>
      </c>
      <c r="I509" s="171" t="s">
        <v>6082</v>
      </c>
      <c r="J509" s="10" t="s">
        <v>167</v>
      </c>
      <c r="K509" s="171">
        <v>2290822</v>
      </c>
      <c r="L509" s="171" t="s">
        <v>6083</v>
      </c>
      <c r="M509" s="172">
        <v>45819.675000000003</v>
      </c>
      <c r="N509" s="172">
        <v>45821.498611111114</v>
      </c>
      <c r="O509" s="171" t="s">
        <v>3171</v>
      </c>
      <c r="P509" s="171" t="s">
        <v>3172</v>
      </c>
      <c r="Q509" s="171" t="s">
        <v>177</v>
      </c>
      <c r="R509" s="72" t="s">
        <v>6084</v>
      </c>
      <c r="S509" s="178" t="s">
        <v>3174</v>
      </c>
      <c r="T509" s="187" t="s">
        <v>3190</v>
      </c>
      <c r="U509" s="187" t="s">
        <v>3191</v>
      </c>
      <c r="V509" s="187" t="s">
        <v>3192</v>
      </c>
      <c r="W509" s="187" t="s">
        <v>3215</v>
      </c>
      <c r="X509" s="187" t="s">
        <v>3489</v>
      </c>
      <c r="Y509" s="187">
        <v>0</v>
      </c>
      <c r="Z509" s="187">
        <v>0</v>
      </c>
      <c r="AA509" s="187">
        <v>0</v>
      </c>
      <c r="AB509" s="200">
        <v>0</v>
      </c>
      <c r="AC509" s="72" t="s">
        <v>6085</v>
      </c>
      <c r="AD509" s="72" t="s">
        <v>6086</v>
      </c>
      <c r="AE509" s="72" t="s">
        <v>6087</v>
      </c>
      <c r="AF509" s="171" t="s">
        <v>28</v>
      </c>
      <c r="AG509" s="171" t="s">
        <v>189</v>
      </c>
      <c r="AH509" s="171">
        <v>1</v>
      </c>
      <c r="AI509" s="171">
        <v>0</v>
      </c>
      <c r="AJ509" s="72" t="s">
        <v>733</v>
      </c>
      <c r="AK509" s="97">
        <f>IF(Q509="SOPORTE_TELEFÓNICO",'BASE LIQUIDACION REDEBAN 2025'!$B$19,IF(Q509="ENVÍO",'BASE LIQUIDACION REDEBAN 2025'!$C$2,IF(AF509="TIPO I",'BASE LIQUIDACION REDEBAN 2025'!$C$2,IF(AF509="TIPO II",'BASE LIQUIDACION REDEBAN 2025'!$C$3,IF(AF509="TIPO III",'BASE LIQUIDACION REDEBAN 2025'!$C$4,IF(AF509="TIPO IV",'BASE LIQUIDACION REDEBAN 2025'!$C$5,IF(AG509="AEREO",'BASE LIQUIDACION REDEBAN 2025'!$B$6,'BASE LIQUIDACION REDEBAN 2025'!$C$5)))))))</f>
        <v>144967.87232000002</v>
      </c>
      <c r="AL509" s="97">
        <f>IF(OR(Q509="SOPORTE_TELEFÓNICO",Q509="ENVÍO"),0,IF(AF509="TIPO I",'BASE LIQUIDACION REDEBAN 2025'!$B$10,IF(AF509="TIPO II",'BASE LIQUIDACION REDEBAN 2025'!$B$11,IF(AF509="TIPO III",'BASE LIQUIDACION REDEBAN 2025'!$B$12,'BASE LIQUIDACION REDEBAN 2025'!$B$13))))</f>
        <v>140395.6348884</v>
      </c>
      <c r="AM509" s="97">
        <f t="shared" si="7"/>
        <v>144967.87232000002</v>
      </c>
    </row>
    <row r="510" spans="1:39" s="85" customFormat="1" ht="13.15">
      <c r="A510" s="171" t="s">
        <v>76</v>
      </c>
      <c r="B510" s="10" t="str">
        <f>VLOOKUP(A510,'CENTRO DE COSTOS'!A:D,4,FALSE)</f>
        <v>DIEGO FERNANDO HENAO CARDONA</v>
      </c>
      <c r="C510" s="10" t="str">
        <f>VLOOKUP(A510,'CENTRO DE COSTOS'!A:D,2,FALSE)</f>
        <v>0004-0003</v>
      </c>
      <c r="D510" s="171">
        <v>76001</v>
      </c>
      <c r="E510" s="171">
        <v>2295952</v>
      </c>
      <c r="F510" s="171">
        <v>32416</v>
      </c>
      <c r="G510" s="171" t="s">
        <v>230</v>
      </c>
      <c r="H510" s="171" t="s">
        <v>76</v>
      </c>
      <c r="I510" s="171" t="s">
        <v>6088</v>
      </c>
      <c r="J510" s="10" t="s">
        <v>167</v>
      </c>
      <c r="K510" s="171">
        <v>2295952</v>
      </c>
      <c r="L510" s="171" t="s">
        <v>6089</v>
      </c>
      <c r="M510" s="172">
        <v>45820.576388888891</v>
      </c>
      <c r="N510" s="172">
        <v>45821.501388888886</v>
      </c>
      <c r="O510" s="171" t="s">
        <v>3171</v>
      </c>
      <c r="P510" s="171" t="s">
        <v>3172</v>
      </c>
      <c r="Q510" s="171" t="s">
        <v>177</v>
      </c>
      <c r="R510" s="72" t="s">
        <v>6090</v>
      </c>
      <c r="S510" s="178" t="s">
        <v>3174</v>
      </c>
      <c r="T510" s="187" t="s">
        <v>3190</v>
      </c>
      <c r="U510" s="187" t="s">
        <v>3357</v>
      </c>
      <c r="V510" s="187" t="s">
        <v>3192</v>
      </c>
      <c r="W510" s="187" t="s">
        <v>3215</v>
      </c>
      <c r="X510" s="187" t="s">
        <v>3503</v>
      </c>
      <c r="Y510" s="187">
        <v>0</v>
      </c>
      <c r="Z510" s="187">
        <v>0</v>
      </c>
      <c r="AA510" s="187">
        <v>0</v>
      </c>
      <c r="AB510" s="200">
        <v>0</v>
      </c>
      <c r="AC510" s="72" t="s">
        <v>6091</v>
      </c>
      <c r="AD510" s="72" t="s">
        <v>6092</v>
      </c>
      <c r="AE510" s="72" t="s">
        <v>6093</v>
      </c>
      <c r="AF510" s="171" t="s">
        <v>25</v>
      </c>
      <c r="AG510" s="171" t="s">
        <v>189</v>
      </c>
      <c r="AH510" s="171">
        <v>1</v>
      </c>
      <c r="AI510" s="171">
        <v>0</v>
      </c>
      <c r="AJ510" s="72" t="s">
        <v>1025</v>
      </c>
      <c r="AK510" s="97">
        <f>IF(Q510="SOPORTE_TELEFÓNICO",'BASE LIQUIDACION REDEBAN 2025'!$B$19,IF(Q510="ENVÍO",'BASE LIQUIDACION REDEBAN 2025'!$C$2,IF(AF510="TIPO I",'BASE LIQUIDACION REDEBAN 2025'!$C$2,IF(AF510="TIPO II",'BASE LIQUIDACION REDEBAN 2025'!$C$3,IF(AF510="TIPO III",'BASE LIQUIDACION REDEBAN 2025'!$C$4,IF(AF510="TIPO IV",'BASE LIQUIDACION REDEBAN 2025'!$C$5,IF(AG510="AEREO",'BASE LIQUIDACION REDEBAN 2025'!$B$6,'BASE LIQUIDACION REDEBAN 2025'!$C$5)))))))</f>
        <v>65960.072302</v>
      </c>
      <c r="AL510" s="97">
        <f>IF(OR(Q510="SOPORTE_TELEFÓNICO",Q510="ENVÍO"),0,IF(AF510="TIPO I",'BASE LIQUIDACION REDEBAN 2025'!$B$10,IF(AF510="TIPO II",'BASE LIQUIDACION REDEBAN 2025'!$B$11,IF(AF510="TIPO III",'BASE LIQUIDACION REDEBAN 2025'!$B$12,'BASE LIQUIDACION REDEBAN 2025'!$B$13))))</f>
        <v>75096.394270399993</v>
      </c>
      <c r="AM510" s="97">
        <f t="shared" si="7"/>
        <v>65960.072302</v>
      </c>
    </row>
    <row r="511" spans="1:39" s="85" customFormat="1" ht="13.15">
      <c r="A511" s="171" t="s">
        <v>90</v>
      </c>
      <c r="B511" s="10" t="str">
        <f>VLOOKUP(A511,'CENTRO DE COSTOS'!A:D,4,FALSE)</f>
        <v>JUAN SEBASTIÁN RÍOS CASTRILLÓN</v>
      </c>
      <c r="C511" s="10" t="str">
        <f>VLOOKUP(A511,'CENTRO DE COSTOS'!A:D,2,FALSE)</f>
        <v>0004-0005</v>
      </c>
      <c r="D511" s="171">
        <v>5001</v>
      </c>
      <c r="E511" s="171">
        <v>2296710</v>
      </c>
      <c r="F511" s="171">
        <v>79006</v>
      </c>
      <c r="G511" s="171" t="s">
        <v>290</v>
      </c>
      <c r="H511" s="171" t="s">
        <v>90</v>
      </c>
      <c r="I511" s="171" t="s">
        <v>6094</v>
      </c>
      <c r="J511" s="10" t="s">
        <v>167</v>
      </c>
      <c r="K511" s="171">
        <v>2296710</v>
      </c>
      <c r="L511" s="171" t="s">
        <v>6095</v>
      </c>
      <c r="M511" s="172">
        <v>45820.620833333334</v>
      </c>
      <c r="N511" s="172">
        <v>45821.509722222225</v>
      </c>
      <c r="O511" s="171" t="s">
        <v>3171</v>
      </c>
      <c r="P511" s="171" t="s">
        <v>3172</v>
      </c>
      <c r="Q511" s="171" t="s">
        <v>177</v>
      </c>
      <c r="R511" s="72" t="s">
        <v>6096</v>
      </c>
      <c r="S511" s="178" t="s">
        <v>3174</v>
      </c>
      <c r="T511" s="187" t="s">
        <v>3190</v>
      </c>
      <c r="U511" s="187" t="s">
        <v>3176</v>
      </c>
      <c r="V511" s="187" t="s">
        <v>3192</v>
      </c>
      <c r="W511" s="187" t="s">
        <v>3215</v>
      </c>
      <c r="X511" s="187" t="s">
        <v>3917</v>
      </c>
      <c r="Y511" s="187">
        <v>0</v>
      </c>
      <c r="Z511" s="187">
        <v>0</v>
      </c>
      <c r="AA511" s="187">
        <v>0</v>
      </c>
      <c r="AB511" s="200">
        <v>0</v>
      </c>
      <c r="AC511" s="72" t="s">
        <v>6097</v>
      </c>
      <c r="AD511" s="72" t="s">
        <v>6098</v>
      </c>
      <c r="AE511" s="72" t="s">
        <v>6099</v>
      </c>
      <c r="AF511" s="171" t="s">
        <v>25</v>
      </c>
      <c r="AG511" s="171" t="s">
        <v>189</v>
      </c>
      <c r="AH511" s="171">
        <v>1</v>
      </c>
      <c r="AI511" s="171">
        <v>0</v>
      </c>
      <c r="AJ511" s="72" t="s">
        <v>3303</v>
      </c>
      <c r="AK511" s="97">
        <f>IF(Q511="SOPORTE_TELEFÓNICO",'BASE LIQUIDACION REDEBAN 2025'!$B$19,IF(Q511="ENVÍO",'BASE LIQUIDACION REDEBAN 2025'!$C$2,IF(AF511="TIPO I",'BASE LIQUIDACION REDEBAN 2025'!$C$2,IF(AF511="TIPO II",'BASE LIQUIDACION REDEBAN 2025'!$C$3,IF(AF511="TIPO III",'BASE LIQUIDACION REDEBAN 2025'!$C$4,IF(AF511="TIPO IV",'BASE LIQUIDACION REDEBAN 2025'!$C$5,IF(AG511="AEREO",'BASE LIQUIDACION REDEBAN 2025'!$B$6,'BASE LIQUIDACION REDEBAN 2025'!$C$5)))))))</f>
        <v>65960.072302</v>
      </c>
      <c r="AL511" s="97">
        <f>IF(OR(Q511="SOPORTE_TELEFÓNICO",Q511="ENVÍO"),0,IF(AF511="TIPO I",'BASE LIQUIDACION REDEBAN 2025'!$B$10,IF(AF511="TIPO II",'BASE LIQUIDACION REDEBAN 2025'!$B$11,IF(AF511="TIPO III",'BASE LIQUIDACION REDEBAN 2025'!$B$12,'BASE LIQUIDACION REDEBAN 2025'!$B$13))))</f>
        <v>75096.394270399993</v>
      </c>
      <c r="AM511" s="97">
        <f t="shared" si="7"/>
        <v>65960.072302</v>
      </c>
    </row>
    <row r="512" spans="1:39" s="85" customFormat="1" ht="13.15">
      <c r="A512" s="171" t="s">
        <v>72</v>
      </c>
      <c r="B512" s="10" t="str">
        <f>VLOOKUP(A512,'CENTRO DE COSTOS'!A:D,4,FALSE)</f>
        <v>MIGUEL JULIÁN HERNÁNDEZ GUARÍN</v>
      </c>
      <c r="C512" s="10" t="str">
        <f>VLOOKUP(A512,'CENTRO DE COSTOS'!A:D,2,FALSE)</f>
        <v>0004-0008</v>
      </c>
      <c r="D512" s="171">
        <v>68320</v>
      </c>
      <c r="E512" s="171">
        <v>2287618</v>
      </c>
      <c r="F512" s="171">
        <v>63339</v>
      </c>
      <c r="G512" s="171" t="s">
        <v>180</v>
      </c>
      <c r="H512" s="171" t="s">
        <v>6100</v>
      </c>
      <c r="I512" s="171" t="s">
        <v>6101</v>
      </c>
      <c r="J512" s="10" t="s">
        <v>167</v>
      </c>
      <c r="K512" s="171">
        <v>2287618</v>
      </c>
      <c r="L512" s="171" t="s">
        <v>6102</v>
      </c>
      <c r="M512" s="172">
        <v>45819.432638888888</v>
      </c>
      <c r="N512" s="172">
        <v>45821.51666666667</v>
      </c>
      <c r="O512" s="171" t="s">
        <v>3171</v>
      </c>
      <c r="P512" s="171" t="s">
        <v>3172</v>
      </c>
      <c r="Q512" s="171" t="s">
        <v>177</v>
      </c>
      <c r="R512" s="72" t="s">
        <v>6103</v>
      </c>
      <c r="S512" s="178" t="s">
        <v>3174</v>
      </c>
      <c r="T512" s="187" t="s">
        <v>3190</v>
      </c>
      <c r="U512" s="187" t="s">
        <v>3284</v>
      </c>
      <c r="V512" s="187" t="s">
        <v>3284</v>
      </c>
      <c r="W512" s="187" t="s">
        <v>3215</v>
      </c>
      <c r="X512" s="187" t="s">
        <v>3267</v>
      </c>
      <c r="Y512" s="187">
        <v>0</v>
      </c>
      <c r="Z512" s="187">
        <v>0</v>
      </c>
      <c r="AA512" s="187">
        <v>0</v>
      </c>
      <c r="AB512" s="200">
        <v>0</v>
      </c>
      <c r="AC512" s="72" t="s">
        <v>6104</v>
      </c>
      <c r="AD512" s="72" t="s">
        <v>6105</v>
      </c>
      <c r="AE512" s="72" t="s">
        <v>6106</v>
      </c>
      <c r="AF512" s="171" t="s">
        <v>32</v>
      </c>
      <c r="AG512" s="171" t="s">
        <v>189</v>
      </c>
      <c r="AH512" s="171">
        <v>1</v>
      </c>
      <c r="AI512" s="171">
        <v>0</v>
      </c>
      <c r="AJ512" s="72" t="s">
        <v>3310</v>
      </c>
      <c r="AK512" s="97">
        <f>IF(Q512="SOPORTE_TELEFÓNICO",'BASE LIQUIDACION REDEBAN 2025'!$B$19,IF(Q512="ENVÍO",'BASE LIQUIDACION REDEBAN 2025'!$C$2,IF(AF512="TIPO I",'BASE LIQUIDACION REDEBAN 2025'!$C$2,IF(AF512="TIPO II",'BASE LIQUIDACION REDEBAN 2025'!$C$3,IF(AF512="TIPO III",'BASE LIQUIDACION REDEBAN 2025'!$C$4,IF(AF512="TIPO IV",'BASE LIQUIDACION REDEBAN 2025'!$C$5,IF(AG512="AEREO",'BASE LIQUIDACION REDEBAN 2025'!$B$6,'BASE LIQUIDACION REDEBAN 2025'!$C$5)))))))</f>
        <v>479588.87655000004</v>
      </c>
      <c r="AL512" s="97">
        <f>IF(OR(Q512="SOPORTE_TELEFÓNICO",Q512="ENVÍO"),0,IF(AF512="TIPO I",'BASE LIQUIDACION REDEBAN 2025'!$B$10,IF(AF512="TIPO II",'BASE LIQUIDACION REDEBAN 2025'!$B$11,IF(AF512="TIPO III",'BASE LIQUIDACION REDEBAN 2025'!$B$12,'BASE LIQUIDACION REDEBAN 2025'!$B$13))))</f>
        <v>196536.5258152</v>
      </c>
      <c r="AM512" s="97">
        <f t="shared" si="7"/>
        <v>479588.87655000004</v>
      </c>
    </row>
    <row r="513" spans="1:39" s="85" customFormat="1" ht="13.15">
      <c r="A513" s="171" t="s">
        <v>96</v>
      </c>
      <c r="B513" s="10" t="str">
        <f>VLOOKUP(A513,'CENTRO DE COSTOS'!A:D,4,FALSE)</f>
        <v>JOSE MAURICIO HERNANDEZ ROJAS</v>
      </c>
      <c r="C513" s="10" t="str">
        <f>VLOOKUP(A513,'CENTRO DE COSTOS'!A:D,2,FALSE)</f>
        <v>0004-0001</v>
      </c>
      <c r="D513" s="171">
        <v>44001</v>
      </c>
      <c r="E513" s="171">
        <v>2289143</v>
      </c>
      <c r="F513" s="171">
        <v>39382</v>
      </c>
      <c r="G513" s="171" t="s">
        <v>566</v>
      </c>
      <c r="H513" s="171" t="s">
        <v>2105</v>
      </c>
      <c r="I513" s="171" t="s">
        <v>6107</v>
      </c>
      <c r="J513" s="10" t="s">
        <v>167</v>
      </c>
      <c r="K513" s="171">
        <v>2289143</v>
      </c>
      <c r="L513" s="171" t="s">
        <v>6108</v>
      </c>
      <c r="M513" s="172">
        <v>45819.556250000001</v>
      </c>
      <c r="N513" s="172">
        <v>45821.518055555556</v>
      </c>
      <c r="O513" s="171" t="s">
        <v>3171</v>
      </c>
      <c r="P513" s="171" t="s">
        <v>3172</v>
      </c>
      <c r="Q513" s="171" t="s">
        <v>177</v>
      </c>
      <c r="R513" s="72" t="s">
        <v>6109</v>
      </c>
      <c r="S513" s="178" t="s">
        <v>3174</v>
      </c>
      <c r="T513" s="187" t="s">
        <v>3190</v>
      </c>
      <c r="U513" s="187" t="s">
        <v>3213</v>
      </c>
      <c r="V513" s="187" t="s">
        <v>3372</v>
      </c>
      <c r="W513" s="187" t="s">
        <v>3185</v>
      </c>
      <c r="X513" s="187">
        <v>0</v>
      </c>
      <c r="Y513" s="187">
        <v>0</v>
      </c>
      <c r="Z513" s="187">
        <v>0</v>
      </c>
      <c r="AA513" s="187">
        <v>0</v>
      </c>
      <c r="AB513" s="200" t="s">
        <v>6110</v>
      </c>
      <c r="AC513" s="72" t="s">
        <v>6111</v>
      </c>
      <c r="AD513" s="72">
        <v>0</v>
      </c>
      <c r="AE513" s="72">
        <v>0</v>
      </c>
      <c r="AF513" s="171" t="s">
        <v>30</v>
      </c>
      <c r="AG513" s="171" t="s">
        <v>189</v>
      </c>
      <c r="AH513" s="171">
        <v>1</v>
      </c>
      <c r="AI513" s="171">
        <v>0</v>
      </c>
      <c r="AJ513" s="72" t="s">
        <v>1174</v>
      </c>
      <c r="AK513" s="97">
        <f>IF(Q513="SOPORTE_TELEFÓNICO",'BASE LIQUIDACION REDEBAN 2025'!$B$19,IF(Q513="ENVÍO",'BASE LIQUIDACION REDEBAN 2025'!$C$2,IF(AF513="TIPO I",'BASE LIQUIDACION REDEBAN 2025'!$C$2,IF(AF513="TIPO II",'BASE LIQUIDACION REDEBAN 2025'!$C$3,IF(AF513="TIPO III",'BASE LIQUIDACION REDEBAN 2025'!$C$4,IF(AF513="TIPO IV",'BASE LIQUIDACION REDEBAN 2025'!$C$5,IF(AG513="AEREO",'BASE LIQUIDACION REDEBAN 2025'!$B$6,'BASE LIQUIDACION REDEBAN 2025'!$C$5)))))))</f>
        <v>275728.78077800001</v>
      </c>
      <c r="AL513" s="97">
        <f>IF(OR(Q513="SOPORTE_TELEFÓNICO",Q513="ENVÍO"),0,IF(AF513="TIPO I",'BASE LIQUIDACION REDEBAN 2025'!$B$10,IF(AF513="TIPO II",'BASE LIQUIDACION REDEBAN 2025'!$B$11,IF(AF513="TIPO III",'BASE LIQUIDACION REDEBAN 2025'!$B$12,'BASE LIQUIDACION REDEBAN 2025'!$B$13))))</f>
        <v>196536.5258152</v>
      </c>
      <c r="AM513" s="97">
        <f t="shared" si="7"/>
        <v>275728.78077800001</v>
      </c>
    </row>
    <row r="514" spans="1:39" s="85" customFormat="1" ht="13.15">
      <c r="A514" s="171" t="s">
        <v>90</v>
      </c>
      <c r="B514" s="10" t="str">
        <f>VLOOKUP(A514,'CENTRO DE COSTOS'!A:D,4,FALSE)</f>
        <v>JUAN SEBASTIÁN RÍOS CASTRILLÓN</v>
      </c>
      <c r="C514" s="10" t="str">
        <f>VLOOKUP(A514,'CENTRO DE COSTOS'!A:D,2,FALSE)</f>
        <v>0004-0005</v>
      </c>
      <c r="D514" s="171">
        <v>5079</v>
      </c>
      <c r="E514" s="171">
        <v>2295854</v>
      </c>
      <c r="F514" s="171">
        <v>41408</v>
      </c>
      <c r="G514" s="171" t="s">
        <v>290</v>
      </c>
      <c r="H514" s="171" t="s">
        <v>337</v>
      </c>
      <c r="I514" s="171" t="s">
        <v>6112</v>
      </c>
      <c r="J514" s="10" t="s">
        <v>167</v>
      </c>
      <c r="K514" s="171">
        <v>2295854</v>
      </c>
      <c r="L514" s="171" t="s">
        <v>6113</v>
      </c>
      <c r="M514" s="172">
        <v>45820.566666666666</v>
      </c>
      <c r="N514" s="172">
        <v>45821.519444444442</v>
      </c>
      <c r="O514" s="171" t="s">
        <v>3171</v>
      </c>
      <c r="P514" s="171" t="s">
        <v>3172</v>
      </c>
      <c r="Q514" s="171" t="s">
        <v>177</v>
      </c>
      <c r="R514" s="72" t="s">
        <v>6114</v>
      </c>
      <c r="S514" s="178" t="s">
        <v>3174</v>
      </c>
      <c r="T514" s="187" t="s">
        <v>3190</v>
      </c>
      <c r="U514" s="187" t="s">
        <v>3357</v>
      </c>
      <c r="V514" s="187" t="s">
        <v>3192</v>
      </c>
      <c r="W514" s="187" t="s">
        <v>3215</v>
      </c>
      <c r="X514" s="187" t="s">
        <v>3503</v>
      </c>
      <c r="Y514" s="187">
        <v>0</v>
      </c>
      <c r="Z514" s="187">
        <v>0</v>
      </c>
      <c r="AA514" s="187">
        <v>0</v>
      </c>
      <c r="AB514" s="200">
        <v>0</v>
      </c>
      <c r="AC514" s="72" t="s">
        <v>6115</v>
      </c>
      <c r="AD514" s="72" t="s">
        <v>6116</v>
      </c>
      <c r="AE514" s="72" t="s">
        <v>6117</v>
      </c>
      <c r="AF514" s="171" t="s">
        <v>28</v>
      </c>
      <c r="AG514" s="171" t="s">
        <v>189</v>
      </c>
      <c r="AH514" s="171">
        <v>1</v>
      </c>
      <c r="AI514" s="171">
        <v>0</v>
      </c>
      <c r="AJ514" s="72" t="s">
        <v>3666</v>
      </c>
      <c r="AK514" s="97">
        <f>IF(Q514="SOPORTE_TELEFÓNICO",'BASE LIQUIDACION REDEBAN 2025'!$B$19,IF(Q514="ENVÍO",'BASE LIQUIDACION REDEBAN 2025'!$C$2,IF(AF514="TIPO I",'BASE LIQUIDACION REDEBAN 2025'!$C$2,IF(AF514="TIPO II",'BASE LIQUIDACION REDEBAN 2025'!$C$3,IF(AF514="TIPO III",'BASE LIQUIDACION REDEBAN 2025'!$C$4,IF(AF514="TIPO IV",'BASE LIQUIDACION REDEBAN 2025'!$C$5,IF(AG514="AEREO",'BASE LIQUIDACION REDEBAN 2025'!$B$6,'BASE LIQUIDACION REDEBAN 2025'!$C$5)))))))</f>
        <v>144967.87232000002</v>
      </c>
      <c r="AL514" s="97">
        <f>IF(OR(Q514="SOPORTE_TELEFÓNICO",Q514="ENVÍO"),0,IF(AF514="TIPO I",'BASE LIQUIDACION REDEBAN 2025'!$B$10,IF(AF514="TIPO II",'BASE LIQUIDACION REDEBAN 2025'!$B$11,IF(AF514="TIPO III",'BASE LIQUIDACION REDEBAN 2025'!$B$12,'BASE LIQUIDACION REDEBAN 2025'!$B$13))))</f>
        <v>140395.6348884</v>
      </c>
      <c r="AM514" s="97">
        <f t="shared" si="7"/>
        <v>144967.87232000002</v>
      </c>
    </row>
    <row r="515" spans="1:39" s="85" customFormat="1" ht="13.15">
      <c r="A515" s="171" t="s">
        <v>90</v>
      </c>
      <c r="B515" s="10" t="str">
        <f>VLOOKUP(A515,'CENTRO DE COSTOS'!A:D,4,FALSE)</f>
        <v>JUAN SEBASTIÁN RÍOS CASTRILLÓN</v>
      </c>
      <c r="C515" s="10" t="str">
        <f>VLOOKUP(A515,'CENTRO DE COSTOS'!A:D,2,FALSE)</f>
        <v>0004-0005</v>
      </c>
      <c r="D515" s="171">
        <v>5360</v>
      </c>
      <c r="E515" s="171">
        <v>2299870</v>
      </c>
      <c r="F515" s="171">
        <v>35259</v>
      </c>
      <c r="G515" s="171" t="s">
        <v>290</v>
      </c>
      <c r="H515" s="171" t="s">
        <v>464</v>
      </c>
      <c r="I515" s="171" t="s">
        <v>5182</v>
      </c>
      <c r="J515" s="10" t="s">
        <v>167</v>
      </c>
      <c r="K515" s="171">
        <v>2299870</v>
      </c>
      <c r="L515" s="171" t="s">
        <v>6118</v>
      </c>
      <c r="M515" s="172">
        <v>45821.385416666664</v>
      </c>
      <c r="N515" s="172">
        <v>45821.525000000001</v>
      </c>
      <c r="O515" s="171" t="s">
        <v>3171</v>
      </c>
      <c r="P515" s="171" t="s">
        <v>3172</v>
      </c>
      <c r="Q515" s="171" t="s">
        <v>177</v>
      </c>
      <c r="R515" s="72" t="s">
        <v>6119</v>
      </c>
      <c r="S515" s="178" t="s">
        <v>3174</v>
      </c>
      <c r="T515" s="187" t="s">
        <v>3190</v>
      </c>
      <c r="U515" s="187" t="s">
        <v>3331</v>
      </c>
      <c r="V515" s="187" t="s">
        <v>3192</v>
      </c>
      <c r="W515" s="187" t="s">
        <v>3215</v>
      </c>
      <c r="X515" s="187">
        <v>0</v>
      </c>
      <c r="Y515" s="187">
        <v>0</v>
      </c>
      <c r="Z515" s="187">
        <v>0</v>
      </c>
      <c r="AA515" s="187" t="s">
        <v>6120</v>
      </c>
      <c r="AB515" s="200">
        <v>0</v>
      </c>
      <c r="AC515" s="72" t="s">
        <v>6121</v>
      </c>
      <c r="AD515" s="72" t="s">
        <v>6122</v>
      </c>
      <c r="AE515" s="72" t="s">
        <v>6123</v>
      </c>
      <c r="AF515" s="171" t="s">
        <v>25</v>
      </c>
      <c r="AG515" s="171" t="s">
        <v>189</v>
      </c>
      <c r="AH515" s="171">
        <v>1</v>
      </c>
      <c r="AI515" s="171">
        <v>0</v>
      </c>
      <c r="AJ515" s="72" t="s">
        <v>3341</v>
      </c>
      <c r="AK515" s="97">
        <f>IF(Q515="SOPORTE_TELEFÓNICO",'BASE LIQUIDACION REDEBAN 2025'!$B$19,IF(Q515="ENVÍO",'BASE LIQUIDACION REDEBAN 2025'!$C$2,IF(AF515="TIPO I",'BASE LIQUIDACION REDEBAN 2025'!$C$2,IF(AF515="TIPO II",'BASE LIQUIDACION REDEBAN 2025'!$C$3,IF(AF515="TIPO III",'BASE LIQUIDACION REDEBAN 2025'!$C$4,IF(AF515="TIPO IV",'BASE LIQUIDACION REDEBAN 2025'!$C$5,IF(AG515="AEREO",'BASE LIQUIDACION REDEBAN 2025'!$B$6,'BASE LIQUIDACION REDEBAN 2025'!$C$5)))))))</f>
        <v>65960.072302</v>
      </c>
      <c r="AL515" s="97">
        <f>IF(OR(Q515="SOPORTE_TELEFÓNICO",Q515="ENVÍO"),0,IF(AF515="TIPO I",'BASE LIQUIDACION REDEBAN 2025'!$B$10,IF(AF515="TIPO II",'BASE LIQUIDACION REDEBAN 2025'!$B$11,IF(AF515="TIPO III",'BASE LIQUIDACION REDEBAN 2025'!$B$12,'BASE LIQUIDACION REDEBAN 2025'!$B$13))))</f>
        <v>75096.394270399993</v>
      </c>
      <c r="AM515" s="97">
        <f t="shared" ref="AM515:AM578" si="8">IF(OR(Q515="SOPORTE_TELEFÓNICO",Q515="ENVÍO"),AK515,(AK515*AH515+AL515*AI515))</f>
        <v>65960.072302</v>
      </c>
    </row>
    <row r="516" spans="1:39" s="85" customFormat="1" ht="13.15">
      <c r="A516" s="171" t="s">
        <v>87</v>
      </c>
      <c r="B516" s="10" t="str">
        <f>VLOOKUP(A516,'CENTRO DE COSTOS'!A:D,4,FALSE)</f>
        <v>DIEGO FERNANDO HENAO CARDONA</v>
      </c>
      <c r="C516" s="10" t="str">
        <f>VLOOKUP(A516,'CENTRO DE COSTOS'!A:D,2,FALSE)</f>
        <v>0004-0002</v>
      </c>
      <c r="D516" s="171">
        <v>17513</v>
      </c>
      <c r="E516" s="171">
        <v>2293424</v>
      </c>
      <c r="F516" s="171">
        <v>36327</v>
      </c>
      <c r="G516" s="171" t="s">
        <v>827</v>
      </c>
      <c r="H516" s="171" t="s">
        <v>6124</v>
      </c>
      <c r="I516" s="171" t="s">
        <v>6125</v>
      </c>
      <c r="J516" s="10" t="s">
        <v>167</v>
      </c>
      <c r="K516" s="171">
        <v>2293424</v>
      </c>
      <c r="L516" s="171" t="s">
        <v>6126</v>
      </c>
      <c r="M516" s="172">
        <v>45820.386805555558</v>
      </c>
      <c r="N516" s="172">
        <v>45821.538194444445</v>
      </c>
      <c r="O516" s="171" t="s">
        <v>3171</v>
      </c>
      <c r="P516" s="171" t="s">
        <v>3172</v>
      </c>
      <c r="Q516" s="171" t="s">
        <v>177</v>
      </c>
      <c r="R516" s="72" t="s">
        <v>6127</v>
      </c>
      <c r="S516" s="178" t="s">
        <v>3174</v>
      </c>
      <c r="T516" s="187" t="s">
        <v>3190</v>
      </c>
      <c r="U516" s="187" t="s">
        <v>3276</v>
      </c>
      <c r="V516" s="187" t="s">
        <v>3277</v>
      </c>
      <c r="W516" s="187" t="s">
        <v>3185</v>
      </c>
      <c r="X516" s="187">
        <v>0</v>
      </c>
      <c r="Y516" s="187">
        <v>0</v>
      </c>
      <c r="Z516" s="187">
        <v>0</v>
      </c>
      <c r="AA516" s="187">
        <v>0</v>
      </c>
      <c r="AB516" s="200" t="s">
        <v>3278</v>
      </c>
      <c r="AC516" s="72" t="s">
        <v>6128</v>
      </c>
      <c r="AD516" s="72">
        <v>0</v>
      </c>
      <c r="AE516" s="72">
        <v>0</v>
      </c>
      <c r="AF516" s="171" t="s">
        <v>30</v>
      </c>
      <c r="AG516" s="171" t="s">
        <v>189</v>
      </c>
      <c r="AH516" s="171">
        <v>1</v>
      </c>
      <c r="AI516" s="171">
        <v>0</v>
      </c>
      <c r="AJ516" s="72" t="s">
        <v>829</v>
      </c>
      <c r="AK516" s="97">
        <f>IF(Q516="SOPORTE_TELEFÓNICO",'BASE LIQUIDACION REDEBAN 2025'!$B$19,IF(Q516="ENVÍO",'BASE LIQUIDACION REDEBAN 2025'!$C$2,IF(AF516="TIPO I",'BASE LIQUIDACION REDEBAN 2025'!$C$2,IF(AF516="TIPO II",'BASE LIQUIDACION REDEBAN 2025'!$C$3,IF(AF516="TIPO III",'BASE LIQUIDACION REDEBAN 2025'!$C$4,IF(AF516="TIPO IV",'BASE LIQUIDACION REDEBAN 2025'!$C$5,IF(AG516="AEREO",'BASE LIQUIDACION REDEBAN 2025'!$B$6,'BASE LIQUIDACION REDEBAN 2025'!$C$5)))))))</f>
        <v>275728.78077800001</v>
      </c>
      <c r="AL516" s="97">
        <f>IF(OR(Q516="SOPORTE_TELEFÓNICO",Q516="ENVÍO"),0,IF(AF516="TIPO I",'BASE LIQUIDACION REDEBAN 2025'!$B$10,IF(AF516="TIPO II",'BASE LIQUIDACION REDEBAN 2025'!$B$11,IF(AF516="TIPO III",'BASE LIQUIDACION REDEBAN 2025'!$B$12,'BASE LIQUIDACION REDEBAN 2025'!$B$13))))</f>
        <v>196536.5258152</v>
      </c>
      <c r="AM516" s="97">
        <f t="shared" si="8"/>
        <v>275728.78077800001</v>
      </c>
    </row>
    <row r="517" spans="1:39" s="85" customFormat="1" ht="13.15">
      <c r="A517" s="171" t="s">
        <v>86</v>
      </c>
      <c r="B517" s="10" t="str">
        <f>VLOOKUP(A517,'CENTRO DE COSTOS'!A:D,4,FALSE)</f>
        <v>KEVIN ALEXIS CORZO BUSTOS</v>
      </c>
      <c r="C517" s="10" t="str">
        <f>VLOOKUP(A517,'CENTRO DE COSTOS'!A:D,2,FALSE)</f>
        <v>0004-0007</v>
      </c>
      <c r="D517" s="171">
        <v>73408</v>
      </c>
      <c r="E517" s="171">
        <v>2298471</v>
      </c>
      <c r="F517" s="171">
        <v>10468</v>
      </c>
      <c r="G517" s="171" t="s">
        <v>870</v>
      </c>
      <c r="H517" s="171" t="s">
        <v>6129</v>
      </c>
      <c r="I517" s="171" t="s">
        <v>6130</v>
      </c>
      <c r="J517" s="10" t="s">
        <v>167</v>
      </c>
      <c r="K517" s="171">
        <v>2298471</v>
      </c>
      <c r="L517" s="171" t="s">
        <v>6131</v>
      </c>
      <c r="M517" s="172">
        <v>45821.333333333336</v>
      </c>
      <c r="N517" s="172">
        <v>45821.540277777778</v>
      </c>
      <c r="O517" s="171" t="s">
        <v>3171</v>
      </c>
      <c r="P517" s="171" t="s">
        <v>3172</v>
      </c>
      <c r="Q517" s="171" t="s">
        <v>177</v>
      </c>
      <c r="R517" s="72" t="s">
        <v>6132</v>
      </c>
      <c r="S517" s="178" t="s">
        <v>3174</v>
      </c>
      <c r="T517" s="187" t="s">
        <v>3190</v>
      </c>
      <c r="U517" s="187" t="s">
        <v>3213</v>
      </c>
      <c r="V517" s="187" t="s">
        <v>3192</v>
      </c>
      <c r="W517" s="187" t="s">
        <v>3215</v>
      </c>
      <c r="X517" s="187" t="s">
        <v>3417</v>
      </c>
      <c r="Y517" s="187">
        <v>0</v>
      </c>
      <c r="Z517" s="187">
        <v>0</v>
      </c>
      <c r="AA517" s="187">
        <v>0</v>
      </c>
      <c r="AB517" s="200">
        <v>0</v>
      </c>
      <c r="AC517" s="72" t="s">
        <v>6133</v>
      </c>
      <c r="AD517" s="72" t="s">
        <v>6134</v>
      </c>
      <c r="AE517" s="72" t="s">
        <v>6135</v>
      </c>
      <c r="AF517" s="171" t="s">
        <v>28</v>
      </c>
      <c r="AG517" s="171" t="s">
        <v>189</v>
      </c>
      <c r="AH517" s="171">
        <v>1</v>
      </c>
      <c r="AI517" s="171">
        <v>0</v>
      </c>
      <c r="AJ517" s="72" t="s">
        <v>873</v>
      </c>
      <c r="AK517" s="97">
        <f>IF(Q517="SOPORTE_TELEFÓNICO",'BASE LIQUIDACION REDEBAN 2025'!$B$19,IF(Q517="ENVÍO",'BASE LIQUIDACION REDEBAN 2025'!$C$2,IF(AF517="TIPO I",'BASE LIQUIDACION REDEBAN 2025'!$C$2,IF(AF517="TIPO II",'BASE LIQUIDACION REDEBAN 2025'!$C$3,IF(AF517="TIPO III",'BASE LIQUIDACION REDEBAN 2025'!$C$4,IF(AF517="TIPO IV",'BASE LIQUIDACION REDEBAN 2025'!$C$5,IF(AG517="AEREO",'BASE LIQUIDACION REDEBAN 2025'!$B$6,'BASE LIQUIDACION REDEBAN 2025'!$C$5)))))))</f>
        <v>144967.87232000002</v>
      </c>
      <c r="AL517" s="97">
        <f>IF(OR(Q517="SOPORTE_TELEFÓNICO",Q517="ENVÍO"),0,IF(AF517="TIPO I",'BASE LIQUIDACION REDEBAN 2025'!$B$10,IF(AF517="TIPO II",'BASE LIQUIDACION REDEBAN 2025'!$B$11,IF(AF517="TIPO III",'BASE LIQUIDACION REDEBAN 2025'!$B$12,'BASE LIQUIDACION REDEBAN 2025'!$B$13))))</f>
        <v>140395.6348884</v>
      </c>
      <c r="AM517" s="97">
        <f t="shared" si="8"/>
        <v>144967.87232000002</v>
      </c>
    </row>
    <row r="518" spans="1:39" s="85" customFormat="1" ht="13.15">
      <c r="A518" s="171" t="s">
        <v>76</v>
      </c>
      <c r="B518" s="10" t="str">
        <f>VLOOKUP(A518,'CENTRO DE COSTOS'!A:D,4,FALSE)</f>
        <v>DIEGO FERNANDO HENAO CARDONA</v>
      </c>
      <c r="C518" s="10" t="str">
        <f>VLOOKUP(A518,'CENTRO DE COSTOS'!A:D,2,FALSE)</f>
        <v>0004-0003</v>
      </c>
      <c r="D518" s="171">
        <v>76130</v>
      </c>
      <c r="E518" s="171">
        <v>2295170</v>
      </c>
      <c r="F518" s="171">
        <v>77891</v>
      </c>
      <c r="G518" s="171" t="s">
        <v>230</v>
      </c>
      <c r="H518" s="171" t="s">
        <v>527</v>
      </c>
      <c r="I518" s="171" t="s">
        <v>6136</v>
      </c>
      <c r="J518" s="10" t="s">
        <v>167</v>
      </c>
      <c r="K518" s="171">
        <v>2295170</v>
      </c>
      <c r="L518" s="171" t="s">
        <v>6137</v>
      </c>
      <c r="M518" s="172">
        <v>45820.493750000001</v>
      </c>
      <c r="N518" s="172">
        <v>45821.544444444444</v>
      </c>
      <c r="O518" s="171" t="s">
        <v>3171</v>
      </c>
      <c r="P518" s="171" t="s">
        <v>3172</v>
      </c>
      <c r="Q518" s="171" t="s">
        <v>177</v>
      </c>
      <c r="R518" s="72" t="s">
        <v>6138</v>
      </c>
      <c r="S518" s="178" t="s">
        <v>3174</v>
      </c>
      <c r="T518" s="187" t="s">
        <v>3190</v>
      </c>
      <c r="U518" s="187" t="s">
        <v>3176</v>
      </c>
      <c r="V518" s="187" t="s">
        <v>3184</v>
      </c>
      <c r="W518" s="187" t="s">
        <v>3215</v>
      </c>
      <c r="X518" s="187" t="s">
        <v>3917</v>
      </c>
      <c r="Y518" s="187">
        <v>0</v>
      </c>
      <c r="Z518" s="187">
        <v>0</v>
      </c>
      <c r="AA518" s="187">
        <v>0</v>
      </c>
      <c r="AB518" s="200">
        <v>0</v>
      </c>
      <c r="AC518" s="72" t="s">
        <v>6139</v>
      </c>
      <c r="AD518" s="72" t="s">
        <v>6140</v>
      </c>
      <c r="AE518" s="72" t="s">
        <v>6141</v>
      </c>
      <c r="AF518" s="171" t="s">
        <v>28</v>
      </c>
      <c r="AG518" s="171" t="s">
        <v>189</v>
      </c>
      <c r="AH518" s="171">
        <v>1</v>
      </c>
      <c r="AI518" s="171">
        <v>0</v>
      </c>
      <c r="AJ518" s="72" t="s">
        <v>171</v>
      </c>
      <c r="AK518" s="97">
        <f>IF(Q518="SOPORTE_TELEFÓNICO",'BASE LIQUIDACION REDEBAN 2025'!$B$19,IF(Q518="ENVÍO",'BASE LIQUIDACION REDEBAN 2025'!$C$2,IF(AF518="TIPO I",'BASE LIQUIDACION REDEBAN 2025'!$C$2,IF(AF518="TIPO II",'BASE LIQUIDACION REDEBAN 2025'!$C$3,IF(AF518="TIPO III",'BASE LIQUIDACION REDEBAN 2025'!$C$4,IF(AF518="TIPO IV",'BASE LIQUIDACION REDEBAN 2025'!$C$5,IF(AG518="AEREO",'BASE LIQUIDACION REDEBAN 2025'!$B$6,'BASE LIQUIDACION REDEBAN 2025'!$C$5)))))))</f>
        <v>144967.87232000002</v>
      </c>
      <c r="AL518" s="97">
        <f>IF(OR(Q518="SOPORTE_TELEFÓNICO",Q518="ENVÍO"),0,IF(AF518="TIPO I",'BASE LIQUIDACION REDEBAN 2025'!$B$10,IF(AF518="TIPO II",'BASE LIQUIDACION REDEBAN 2025'!$B$11,IF(AF518="TIPO III",'BASE LIQUIDACION REDEBAN 2025'!$B$12,'BASE LIQUIDACION REDEBAN 2025'!$B$13))))</f>
        <v>140395.6348884</v>
      </c>
      <c r="AM518" s="97">
        <f t="shared" si="8"/>
        <v>144967.87232000002</v>
      </c>
    </row>
    <row r="519" spans="1:39" s="85" customFormat="1" ht="13.15">
      <c r="A519" s="171" t="s">
        <v>81</v>
      </c>
      <c r="B519" s="10" t="str">
        <f>VLOOKUP(A519,'CENTRO DE COSTOS'!A:D,4,FALSE)</f>
        <v>MIGUEL JULIÁN HERNÁNDEZ GUARÍN</v>
      </c>
      <c r="C519" s="10" t="str">
        <f>VLOOKUP(A519,'CENTRO DE COSTOS'!A:D,2,FALSE)</f>
        <v>0004-0008</v>
      </c>
      <c r="D519" s="171">
        <v>54498</v>
      </c>
      <c r="E519" s="171">
        <v>2298489</v>
      </c>
      <c r="F519" s="171">
        <v>63118</v>
      </c>
      <c r="G519" s="171" t="s">
        <v>408</v>
      </c>
      <c r="H519" s="171" t="s">
        <v>1109</v>
      </c>
      <c r="I519" s="171" t="s">
        <v>6142</v>
      </c>
      <c r="J519" s="10" t="s">
        <v>167</v>
      </c>
      <c r="K519" s="171">
        <v>2298489</v>
      </c>
      <c r="L519" s="171" t="s">
        <v>6143</v>
      </c>
      <c r="M519" s="172">
        <v>45821.333333333336</v>
      </c>
      <c r="N519" s="172">
        <v>45821.546527777777</v>
      </c>
      <c r="O519" s="171" t="s">
        <v>3171</v>
      </c>
      <c r="P519" s="171" t="s">
        <v>3172</v>
      </c>
      <c r="Q519" s="171" t="s">
        <v>177</v>
      </c>
      <c r="R519" s="72" t="s">
        <v>6144</v>
      </c>
      <c r="S519" s="178" t="s">
        <v>3174</v>
      </c>
      <c r="T519" s="187" t="s">
        <v>3175</v>
      </c>
      <c r="U519" s="187" t="s">
        <v>3438</v>
      </c>
      <c r="V519" s="187" t="s">
        <v>3439</v>
      </c>
      <c r="W519" s="187" t="s">
        <v>3185</v>
      </c>
      <c r="X519" s="187">
        <v>0</v>
      </c>
      <c r="Y519" s="187">
        <v>0</v>
      </c>
      <c r="Z519" s="187">
        <v>0</v>
      </c>
      <c r="AA519" s="187">
        <v>0</v>
      </c>
      <c r="AB519" s="200">
        <v>0</v>
      </c>
      <c r="AC519" s="72" t="s">
        <v>6145</v>
      </c>
      <c r="AD519" s="72">
        <v>0</v>
      </c>
      <c r="AE519" s="72">
        <v>0</v>
      </c>
      <c r="AF519" s="171" t="s">
        <v>32</v>
      </c>
      <c r="AG519" s="171" t="s">
        <v>189</v>
      </c>
      <c r="AH519" s="171">
        <v>1</v>
      </c>
      <c r="AI519" s="171">
        <v>0</v>
      </c>
      <c r="AJ519" s="72" t="s">
        <v>846</v>
      </c>
      <c r="AK519" s="97">
        <f>IF(Q519="SOPORTE_TELEFÓNICO",'BASE LIQUIDACION REDEBAN 2025'!$B$19,IF(Q519="ENVÍO",'BASE LIQUIDACION REDEBAN 2025'!$C$2,IF(AF519="TIPO I",'BASE LIQUIDACION REDEBAN 2025'!$C$2,IF(AF519="TIPO II",'BASE LIQUIDACION REDEBAN 2025'!$C$3,IF(AF519="TIPO III",'BASE LIQUIDACION REDEBAN 2025'!$C$4,IF(AF519="TIPO IV",'BASE LIQUIDACION REDEBAN 2025'!$C$5,IF(AG519="AEREO",'BASE LIQUIDACION REDEBAN 2025'!$B$6,'BASE LIQUIDACION REDEBAN 2025'!$C$5)))))))</f>
        <v>479588.87655000004</v>
      </c>
      <c r="AL519" s="97">
        <f>IF(OR(Q519="SOPORTE_TELEFÓNICO",Q519="ENVÍO"),0,IF(AF519="TIPO I",'BASE LIQUIDACION REDEBAN 2025'!$B$10,IF(AF519="TIPO II",'BASE LIQUIDACION REDEBAN 2025'!$B$11,IF(AF519="TIPO III",'BASE LIQUIDACION REDEBAN 2025'!$B$12,'BASE LIQUIDACION REDEBAN 2025'!$B$13))))</f>
        <v>196536.5258152</v>
      </c>
      <c r="AM519" s="97">
        <f t="shared" si="8"/>
        <v>479588.87655000004</v>
      </c>
    </row>
    <row r="520" spans="1:39" s="85" customFormat="1" ht="13.15">
      <c r="A520" s="171" t="s">
        <v>98</v>
      </c>
      <c r="B520" s="10" t="str">
        <f>VLOOKUP(A520,'CENTRO DE COSTOS'!A:D,4,FALSE)</f>
        <v>MIGUEL JULIÁN HERNÁNDEZ GUARÍN</v>
      </c>
      <c r="C520" s="10" t="str">
        <f>VLOOKUP(A520,'CENTRO DE COSTOS'!A:D,2,FALSE)</f>
        <v>0004-0008</v>
      </c>
      <c r="D520" s="171">
        <v>15759</v>
      </c>
      <c r="E520" s="171">
        <v>2299806</v>
      </c>
      <c r="F520" s="171">
        <v>36457</v>
      </c>
      <c r="G520" s="171" t="s">
        <v>371</v>
      </c>
      <c r="H520" s="171" t="s">
        <v>372</v>
      </c>
      <c r="I520" s="171" t="s">
        <v>6146</v>
      </c>
      <c r="J520" s="10" t="s">
        <v>167</v>
      </c>
      <c r="K520" s="171">
        <v>2299806</v>
      </c>
      <c r="L520" s="171" t="s">
        <v>6147</v>
      </c>
      <c r="M520" s="172">
        <v>45821.372916666667</v>
      </c>
      <c r="N520" s="172">
        <v>45821.548611111109</v>
      </c>
      <c r="O520" s="171" t="s">
        <v>3171</v>
      </c>
      <c r="P520" s="171" t="s">
        <v>3172</v>
      </c>
      <c r="Q520" s="171" t="s">
        <v>177</v>
      </c>
      <c r="R520" s="72" t="s">
        <v>6148</v>
      </c>
      <c r="S520" s="178" t="s">
        <v>3174</v>
      </c>
      <c r="T520" s="187" t="s">
        <v>3190</v>
      </c>
      <c r="U520" s="187" t="s">
        <v>3357</v>
      </c>
      <c r="V520" s="187" t="s">
        <v>3192</v>
      </c>
      <c r="W520" s="187" t="s">
        <v>3215</v>
      </c>
      <c r="X520" s="187" t="s">
        <v>3503</v>
      </c>
      <c r="Y520" s="187">
        <v>0</v>
      </c>
      <c r="Z520" s="187">
        <v>0</v>
      </c>
      <c r="AA520" s="187">
        <v>0</v>
      </c>
      <c r="AB520" s="200">
        <v>0</v>
      </c>
      <c r="AC520" s="72" t="s">
        <v>6149</v>
      </c>
      <c r="AD520" s="72" t="s">
        <v>6150</v>
      </c>
      <c r="AE520" s="72" t="s">
        <v>6151</v>
      </c>
      <c r="AF520" s="171" t="s">
        <v>28</v>
      </c>
      <c r="AG520" s="171" t="s">
        <v>189</v>
      </c>
      <c r="AH520" s="171">
        <v>1</v>
      </c>
      <c r="AI520" s="171">
        <v>0</v>
      </c>
      <c r="AJ520" s="72" t="s">
        <v>967</v>
      </c>
      <c r="AK520" s="97">
        <f>IF(Q520="SOPORTE_TELEFÓNICO",'BASE LIQUIDACION REDEBAN 2025'!$B$19,IF(Q520="ENVÍO",'BASE LIQUIDACION REDEBAN 2025'!$C$2,IF(AF520="TIPO I",'BASE LIQUIDACION REDEBAN 2025'!$C$2,IF(AF520="TIPO II",'BASE LIQUIDACION REDEBAN 2025'!$C$3,IF(AF520="TIPO III",'BASE LIQUIDACION REDEBAN 2025'!$C$4,IF(AF520="TIPO IV",'BASE LIQUIDACION REDEBAN 2025'!$C$5,IF(AG520="AEREO",'BASE LIQUIDACION REDEBAN 2025'!$B$6,'BASE LIQUIDACION REDEBAN 2025'!$C$5)))))))</f>
        <v>144967.87232000002</v>
      </c>
      <c r="AL520" s="97">
        <f>IF(OR(Q520="SOPORTE_TELEFÓNICO",Q520="ENVÍO"),0,IF(AF520="TIPO I",'BASE LIQUIDACION REDEBAN 2025'!$B$10,IF(AF520="TIPO II",'BASE LIQUIDACION REDEBAN 2025'!$B$11,IF(AF520="TIPO III",'BASE LIQUIDACION REDEBAN 2025'!$B$12,'BASE LIQUIDACION REDEBAN 2025'!$B$13))))</f>
        <v>140395.6348884</v>
      </c>
      <c r="AM520" s="97">
        <f t="shared" si="8"/>
        <v>144967.87232000002</v>
      </c>
    </row>
    <row r="521" spans="1:39" s="85" customFormat="1" ht="13.15">
      <c r="A521" s="171" t="s">
        <v>96</v>
      </c>
      <c r="B521" s="10" t="str">
        <f>VLOOKUP(A521,'CENTRO DE COSTOS'!A:D,4,FALSE)</f>
        <v>JOSE MAURICIO HERNANDEZ ROJAS</v>
      </c>
      <c r="C521" s="10" t="str">
        <f>VLOOKUP(A521,'CENTRO DE COSTOS'!A:D,2,FALSE)</f>
        <v>0004-0001</v>
      </c>
      <c r="D521" s="171">
        <v>44001</v>
      </c>
      <c r="E521" s="171">
        <v>2293241</v>
      </c>
      <c r="F521" s="171">
        <v>72877</v>
      </c>
      <c r="G521" s="171" t="s">
        <v>566</v>
      </c>
      <c r="H521" s="171" t="s">
        <v>2105</v>
      </c>
      <c r="I521" s="171" t="s">
        <v>6152</v>
      </c>
      <c r="J521" s="10" t="s">
        <v>167</v>
      </c>
      <c r="K521" s="171">
        <v>2293241</v>
      </c>
      <c r="L521" s="171" t="s">
        <v>6153</v>
      </c>
      <c r="M521" s="172">
        <v>45820.372916666667</v>
      </c>
      <c r="N521" s="172">
        <v>45821.561111111114</v>
      </c>
      <c r="O521" s="171" t="s">
        <v>3171</v>
      </c>
      <c r="P521" s="171" t="s">
        <v>3172</v>
      </c>
      <c r="Q521" s="171" t="s">
        <v>177</v>
      </c>
      <c r="R521" s="72" t="s">
        <v>6154</v>
      </c>
      <c r="S521" s="178" t="s">
        <v>3174</v>
      </c>
      <c r="T521" s="187" t="s">
        <v>3190</v>
      </c>
      <c r="U521" s="187" t="s">
        <v>3331</v>
      </c>
      <c r="V521" s="187" t="s">
        <v>3192</v>
      </c>
      <c r="W521" s="187" t="s">
        <v>3215</v>
      </c>
      <c r="X521" s="187">
        <v>0</v>
      </c>
      <c r="Y521" s="187">
        <v>0</v>
      </c>
      <c r="Z521" s="187">
        <v>0</v>
      </c>
      <c r="AA521" s="187" t="s">
        <v>3332</v>
      </c>
      <c r="AB521" s="200">
        <v>0</v>
      </c>
      <c r="AC521" s="72" t="s">
        <v>6155</v>
      </c>
      <c r="AD521" s="72" t="s">
        <v>6156</v>
      </c>
      <c r="AE521" s="72" t="s">
        <v>6157</v>
      </c>
      <c r="AF521" s="171" t="s">
        <v>30</v>
      </c>
      <c r="AG521" s="171" t="s">
        <v>189</v>
      </c>
      <c r="AH521" s="171">
        <v>1</v>
      </c>
      <c r="AI521" s="171">
        <v>0</v>
      </c>
      <c r="AJ521" s="72" t="s">
        <v>1174</v>
      </c>
      <c r="AK521" s="97">
        <f>IF(Q521="SOPORTE_TELEFÓNICO",'BASE LIQUIDACION REDEBAN 2025'!$B$19,IF(Q521="ENVÍO",'BASE LIQUIDACION REDEBAN 2025'!$C$2,IF(AF521="TIPO I",'BASE LIQUIDACION REDEBAN 2025'!$C$2,IF(AF521="TIPO II",'BASE LIQUIDACION REDEBAN 2025'!$C$3,IF(AF521="TIPO III",'BASE LIQUIDACION REDEBAN 2025'!$C$4,IF(AF521="TIPO IV",'BASE LIQUIDACION REDEBAN 2025'!$C$5,IF(AG521="AEREO",'BASE LIQUIDACION REDEBAN 2025'!$B$6,'BASE LIQUIDACION REDEBAN 2025'!$C$5)))))))</f>
        <v>275728.78077800001</v>
      </c>
      <c r="AL521" s="97">
        <f>IF(OR(Q521="SOPORTE_TELEFÓNICO",Q521="ENVÍO"),0,IF(AF521="TIPO I",'BASE LIQUIDACION REDEBAN 2025'!$B$10,IF(AF521="TIPO II",'BASE LIQUIDACION REDEBAN 2025'!$B$11,IF(AF521="TIPO III",'BASE LIQUIDACION REDEBAN 2025'!$B$12,'BASE LIQUIDACION REDEBAN 2025'!$B$13))))</f>
        <v>196536.5258152</v>
      </c>
      <c r="AM521" s="97">
        <f t="shared" si="8"/>
        <v>275728.78077800001</v>
      </c>
    </row>
    <row r="522" spans="1:39" s="85" customFormat="1" ht="13.15">
      <c r="A522" s="171" t="s">
        <v>80</v>
      </c>
      <c r="B522" s="10" t="str">
        <f>VLOOKUP(A522,'CENTRO DE COSTOS'!A:D,4,FALSE)</f>
        <v>JOSE MAURICIO HERNANDEZ ROJAS</v>
      </c>
      <c r="C522" s="10" t="str">
        <f>VLOOKUP(A522,'CENTRO DE COSTOS'!A:D,2,FALSE)</f>
        <v>0004-0001</v>
      </c>
      <c r="D522" s="171">
        <v>13001</v>
      </c>
      <c r="E522" s="171">
        <v>2300740</v>
      </c>
      <c r="F522" s="171">
        <v>69104</v>
      </c>
      <c r="G522" s="171" t="s">
        <v>364</v>
      </c>
      <c r="H522" s="171" t="s">
        <v>80</v>
      </c>
      <c r="I522" s="171" t="s">
        <v>6158</v>
      </c>
      <c r="J522" s="10" t="s">
        <v>167</v>
      </c>
      <c r="K522" s="171">
        <v>2300740</v>
      </c>
      <c r="L522" s="171" t="s">
        <v>6159</v>
      </c>
      <c r="M522" s="172">
        <v>45821.4375</v>
      </c>
      <c r="N522" s="172">
        <v>45821.598287037035</v>
      </c>
      <c r="O522" s="171" t="s">
        <v>3171</v>
      </c>
      <c r="P522" s="171" t="s">
        <v>3172</v>
      </c>
      <c r="Q522" s="171" t="s">
        <v>177</v>
      </c>
      <c r="R522" s="72" t="s">
        <v>6160</v>
      </c>
      <c r="S522" s="178" t="s">
        <v>3174</v>
      </c>
      <c r="T522" s="187" t="s">
        <v>3175</v>
      </c>
      <c r="U522" s="187" t="s">
        <v>3176</v>
      </c>
      <c r="V522" s="187" t="s">
        <v>3240</v>
      </c>
      <c r="W522" s="187" t="s">
        <v>3185</v>
      </c>
      <c r="X522" s="187">
        <v>0</v>
      </c>
      <c r="Y522" s="187">
        <v>0</v>
      </c>
      <c r="Z522" s="187">
        <v>0</v>
      </c>
      <c r="AA522" s="187">
        <v>0</v>
      </c>
      <c r="AB522" s="200">
        <v>0</v>
      </c>
      <c r="AC522" s="72" t="s">
        <v>6161</v>
      </c>
      <c r="AD522" s="72" t="s">
        <v>3180</v>
      </c>
      <c r="AE522" s="72" t="s">
        <v>3180</v>
      </c>
      <c r="AF522" s="171" t="s">
        <v>25</v>
      </c>
      <c r="AG522" s="171" t="s">
        <v>189</v>
      </c>
      <c r="AH522" s="171">
        <v>1</v>
      </c>
      <c r="AI522" s="171">
        <v>0</v>
      </c>
      <c r="AJ522" s="72" t="s">
        <v>367</v>
      </c>
      <c r="AK522" s="97">
        <f>IF(Q522="SOPORTE_TELEFÓNICO",'BASE LIQUIDACION REDEBAN 2025'!$B$19,IF(Q522="ENVÍO",'BASE LIQUIDACION REDEBAN 2025'!$C$2,IF(AF522="TIPO I",'BASE LIQUIDACION REDEBAN 2025'!$C$2,IF(AF522="TIPO II",'BASE LIQUIDACION REDEBAN 2025'!$C$3,IF(AF522="TIPO III",'BASE LIQUIDACION REDEBAN 2025'!$C$4,IF(AF522="TIPO IV",'BASE LIQUIDACION REDEBAN 2025'!$C$5,IF(AG522="AEREO",'BASE LIQUIDACION REDEBAN 2025'!$B$6,'BASE LIQUIDACION REDEBAN 2025'!$C$5)))))))</f>
        <v>65960.072302</v>
      </c>
      <c r="AL522" s="97">
        <f>IF(OR(Q522="SOPORTE_TELEFÓNICO",Q522="ENVÍO"),0,IF(AF522="TIPO I",'BASE LIQUIDACION REDEBAN 2025'!$B$10,IF(AF522="TIPO II",'BASE LIQUIDACION REDEBAN 2025'!$B$11,IF(AF522="TIPO III",'BASE LIQUIDACION REDEBAN 2025'!$B$12,'BASE LIQUIDACION REDEBAN 2025'!$B$13))))</f>
        <v>75096.394270399993</v>
      </c>
      <c r="AM522" s="97">
        <f t="shared" si="8"/>
        <v>65960.072302</v>
      </c>
    </row>
    <row r="523" spans="1:39" s="85" customFormat="1" ht="13.15">
      <c r="A523" s="171" t="s">
        <v>76</v>
      </c>
      <c r="B523" s="10" t="str">
        <f>VLOOKUP(A523,'CENTRO DE COSTOS'!A:D,4,FALSE)</f>
        <v>DIEGO FERNANDO HENAO CARDONA</v>
      </c>
      <c r="C523" s="10" t="str">
        <f>VLOOKUP(A523,'CENTRO DE COSTOS'!A:D,2,FALSE)</f>
        <v>0004-0003</v>
      </c>
      <c r="D523" s="171">
        <v>76001</v>
      </c>
      <c r="E523" s="171">
        <v>2300785</v>
      </c>
      <c r="F523" s="171">
        <v>65776</v>
      </c>
      <c r="G523" s="171" t="s">
        <v>230</v>
      </c>
      <c r="H523" s="171" t="s">
        <v>76</v>
      </c>
      <c r="I523" s="171" t="s">
        <v>6162</v>
      </c>
      <c r="J523" s="10" t="s">
        <v>167</v>
      </c>
      <c r="K523" s="171">
        <v>2300785</v>
      </c>
      <c r="L523" s="171" t="s">
        <v>6163</v>
      </c>
      <c r="M523" s="172">
        <v>45821.445833333331</v>
      </c>
      <c r="N523" s="172">
        <v>45821.599699074075</v>
      </c>
      <c r="O523" s="171" t="s">
        <v>3171</v>
      </c>
      <c r="P523" s="171" t="s">
        <v>3172</v>
      </c>
      <c r="Q523" s="171" t="s">
        <v>177</v>
      </c>
      <c r="R523" s="72" t="s">
        <v>6164</v>
      </c>
      <c r="S523" s="178" t="s">
        <v>3174</v>
      </c>
      <c r="T523" s="187" t="s">
        <v>3190</v>
      </c>
      <c r="U523" s="187" t="s">
        <v>3331</v>
      </c>
      <c r="V523" s="187" t="s">
        <v>3252</v>
      </c>
      <c r="W523" s="187" t="s">
        <v>3215</v>
      </c>
      <c r="X523" s="187">
        <v>0</v>
      </c>
      <c r="Y523" s="187">
        <v>0</v>
      </c>
      <c r="Z523" s="187" t="s">
        <v>3403</v>
      </c>
      <c r="AA523" s="187">
        <v>0</v>
      </c>
      <c r="AB523" s="200" t="s">
        <v>6165</v>
      </c>
      <c r="AC523" s="72" t="s">
        <v>6166</v>
      </c>
      <c r="AD523" s="72" t="s">
        <v>5143</v>
      </c>
      <c r="AE523" s="72" t="s">
        <v>6167</v>
      </c>
      <c r="AF523" s="171" t="s">
        <v>25</v>
      </c>
      <c r="AG523" s="171" t="s">
        <v>189</v>
      </c>
      <c r="AH523" s="171">
        <v>1</v>
      </c>
      <c r="AI523" s="171">
        <v>0</v>
      </c>
      <c r="AJ523" s="72" t="s">
        <v>313</v>
      </c>
      <c r="AK523" s="97">
        <f>IF(Q523="SOPORTE_TELEFÓNICO",'BASE LIQUIDACION REDEBAN 2025'!$B$19,IF(Q523="ENVÍO",'BASE LIQUIDACION REDEBAN 2025'!$C$2,IF(AF523="TIPO I",'BASE LIQUIDACION REDEBAN 2025'!$C$2,IF(AF523="TIPO II",'BASE LIQUIDACION REDEBAN 2025'!$C$3,IF(AF523="TIPO III",'BASE LIQUIDACION REDEBAN 2025'!$C$4,IF(AF523="TIPO IV",'BASE LIQUIDACION REDEBAN 2025'!$C$5,IF(AG523="AEREO",'BASE LIQUIDACION REDEBAN 2025'!$B$6,'BASE LIQUIDACION REDEBAN 2025'!$C$5)))))))</f>
        <v>65960.072302</v>
      </c>
      <c r="AL523" s="97">
        <f>IF(OR(Q523="SOPORTE_TELEFÓNICO",Q523="ENVÍO"),0,IF(AF523="TIPO I",'BASE LIQUIDACION REDEBAN 2025'!$B$10,IF(AF523="TIPO II",'BASE LIQUIDACION REDEBAN 2025'!$B$11,IF(AF523="TIPO III",'BASE LIQUIDACION REDEBAN 2025'!$B$12,'BASE LIQUIDACION REDEBAN 2025'!$B$13))))</f>
        <v>75096.394270399993</v>
      </c>
      <c r="AM523" s="97">
        <f t="shared" si="8"/>
        <v>65960.072302</v>
      </c>
    </row>
    <row r="524" spans="1:39" s="85" customFormat="1" ht="13.15">
      <c r="A524" s="171" t="s">
        <v>90</v>
      </c>
      <c r="B524" s="10" t="str">
        <f>VLOOKUP(A524,'CENTRO DE COSTOS'!A:D,4,FALSE)</f>
        <v>JUAN SEBASTIÁN RÍOS CASTRILLÓN</v>
      </c>
      <c r="C524" s="10" t="str">
        <f>VLOOKUP(A524,'CENTRO DE COSTOS'!A:D,2,FALSE)</f>
        <v>0004-0005</v>
      </c>
      <c r="D524" s="171">
        <v>5079</v>
      </c>
      <c r="E524" s="171">
        <v>2297247</v>
      </c>
      <c r="F524" s="171">
        <v>19653</v>
      </c>
      <c r="G524" s="171" t="s">
        <v>290</v>
      </c>
      <c r="H524" s="171" t="s">
        <v>337</v>
      </c>
      <c r="I524" s="171" t="s">
        <v>6168</v>
      </c>
      <c r="J524" s="10" t="s">
        <v>167</v>
      </c>
      <c r="K524" s="171">
        <v>2297247</v>
      </c>
      <c r="L524" s="171" t="s">
        <v>6169</v>
      </c>
      <c r="M524" s="172">
        <v>45820.652083333334</v>
      </c>
      <c r="N524" s="172">
        <v>45821.601678240739</v>
      </c>
      <c r="O524" s="171" t="s">
        <v>3171</v>
      </c>
      <c r="P524" s="171" t="s">
        <v>3172</v>
      </c>
      <c r="Q524" s="171" t="s">
        <v>177</v>
      </c>
      <c r="R524" s="72" t="s">
        <v>6170</v>
      </c>
      <c r="S524" s="178" t="s">
        <v>3174</v>
      </c>
      <c r="T524" s="187" t="s">
        <v>3190</v>
      </c>
      <c r="U524" s="187" t="s">
        <v>3191</v>
      </c>
      <c r="V524" s="187" t="s">
        <v>3235</v>
      </c>
      <c r="W524" s="187" t="s">
        <v>3215</v>
      </c>
      <c r="X524" s="187" t="s">
        <v>3245</v>
      </c>
      <c r="Y524" s="187">
        <v>0</v>
      </c>
      <c r="Z524" s="187">
        <v>0</v>
      </c>
      <c r="AA524" s="187">
        <v>0</v>
      </c>
      <c r="AB524" s="200">
        <v>0</v>
      </c>
      <c r="AC524" s="72" t="s">
        <v>6171</v>
      </c>
      <c r="AD524" s="72" t="s">
        <v>6172</v>
      </c>
      <c r="AE524" s="72" t="s">
        <v>6173</v>
      </c>
      <c r="AF524" s="171" t="s">
        <v>28</v>
      </c>
      <c r="AG524" s="171" t="s">
        <v>189</v>
      </c>
      <c r="AH524" s="171">
        <v>1</v>
      </c>
      <c r="AI524" s="171">
        <v>0</v>
      </c>
      <c r="AJ524" s="72" t="s">
        <v>3666</v>
      </c>
      <c r="AK524" s="97">
        <f>IF(Q524="SOPORTE_TELEFÓNICO",'BASE LIQUIDACION REDEBAN 2025'!$B$19,IF(Q524="ENVÍO",'BASE LIQUIDACION REDEBAN 2025'!$C$2,IF(AF524="TIPO I",'BASE LIQUIDACION REDEBAN 2025'!$C$2,IF(AF524="TIPO II",'BASE LIQUIDACION REDEBAN 2025'!$C$3,IF(AF524="TIPO III",'BASE LIQUIDACION REDEBAN 2025'!$C$4,IF(AF524="TIPO IV",'BASE LIQUIDACION REDEBAN 2025'!$C$5,IF(AG524="AEREO",'BASE LIQUIDACION REDEBAN 2025'!$B$6,'BASE LIQUIDACION REDEBAN 2025'!$C$5)))))))</f>
        <v>144967.87232000002</v>
      </c>
      <c r="AL524" s="97">
        <f>IF(OR(Q524="SOPORTE_TELEFÓNICO",Q524="ENVÍO"),0,IF(AF524="TIPO I",'BASE LIQUIDACION REDEBAN 2025'!$B$10,IF(AF524="TIPO II",'BASE LIQUIDACION REDEBAN 2025'!$B$11,IF(AF524="TIPO III",'BASE LIQUIDACION REDEBAN 2025'!$B$12,'BASE LIQUIDACION REDEBAN 2025'!$B$13))))</f>
        <v>140395.6348884</v>
      </c>
      <c r="AM524" s="97">
        <f t="shared" si="8"/>
        <v>144967.87232000002</v>
      </c>
    </row>
    <row r="525" spans="1:39" s="85" customFormat="1" ht="13.15">
      <c r="A525" s="171" t="s">
        <v>68</v>
      </c>
      <c r="B525" s="10" t="str">
        <f>VLOOKUP(A525,'CENTRO DE COSTOS'!A:D,4,FALSE)</f>
        <v>WILLIAM ASDRUBAL ROZO ROZO</v>
      </c>
      <c r="C525" s="10" t="str">
        <f>VLOOKUP(A525,'CENTRO DE COSTOS'!A:D,2,FALSE)</f>
        <v>0004-0004</v>
      </c>
      <c r="D525" s="171">
        <v>11001</v>
      </c>
      <c r="E525" s="171">
        <v>2298470</v>
      </c>
      <c r="F525" s="171">
        <v>50102</v>
      </c>
      <c r="G525" s="171" t="s">
        <v>298</v>
      </c>
      <c r="H525" s="171" t="s">
        <v>68</v>
      </c>
      <c r="I525" s="171" t="s">
        <v>6174</v>
      </c>
      <c r="J525" s="10" t="s">
        <v>167</v>
      </c>
      <c r="K525" s="171">
        <v>2298470</v>
      </c>
      <c r="L525" s="171" t="s">
        <v>6175</v>
      </c>
      <c r="M525" s="172">
        <v>45821.333333333336</v>
      </c>
      <c r="N525" s="172">
        <v>45821.60355324074</v>
      </c>
      <c r="O525" s="171" t="s">
        <v>3171</v>
      </c>
      <c r="P525" s="171" t="s">
        <v>3172</v>
      </c>
      <c r="Q525" s="171" t="s">
        <v>177</v>
      </c>
      <c r="R525" s="72" t="s">
        <v>6176</v>
      </c>
      <c r="S525" s="178" t="s">
        <v>3174</v>
      </c>
      <c r="T525" s="187" t="s">
        <v>3190</v>
      </c>
      <c r="U525" s="187" t="s">
        <v>3284</v>
      </c>
      <c r="V525" s="187" t="s">
        <v>3284</v>
      </c>
      <c r="W525" s="187" t="s">
        <v>3215</v>
      </c>
      <c r="X525" s="187" t="s">
        <v>3615</v>
      </c>
      <c r="Y525" s="187">
        <v>0</v>
      </c>
      <c r="Z525" s="187">
        <v>0</v>
      </c>
      <c r="AA525" s="187">
        <v>0</v>
      </c>
      <c r="AB525" s="200">
        <v>0</v>
      </c>
      <c r="AC525" s="72" t="s">
        <v>6177</v>
      </c>
      <c r="AD525" s="72" t="s">
        <v>6178</v>
      </c>
      <c r="AE525" s="72" t="s">
        <v>6179</v>
      </c>
      <c r="AF525" s="171" t="s">
        <v>25</v>
      </c>
      <c r="AG525" s="171" t="s">
        <v>189</v>
      </c>
      <c r="AH525" s="171">
        <v>1</v>
      </c>
      <c r="AI525" s="171">
        <v>0</v>
      </c>
      <c r="AJ525" s="72" t="s">
        <v>595</v>
      </c>
      <c r="AK525" s="97">
        <f>IF(Q525="SOPORTE_TELEFÓNICO",'BASE LIQUIDACION REDEBAN 2025'!$B$19,IF(Q525="ENVÍO",'BASE LIQUIDACION REDEBAN 2025'!$C$2,IF(AF525="TIPO I",'BASE LIQUIDACION REDEBAN 2025'!$C$2,IF(AF525="TIPO II",'BASE LIQUIDACION REDEBAN 2025'!$C$3,IF(AF525="TIPO III",'BASE LIQUIDACION REDEBAN 2025'!$C$4,IF(AF525="TIPO IV",'BASE LIQUIDACION REDEBAN 2025'!$C$5,IF(AG525="AEREO",'BASE LIQUIDACION REDEBAN 2025'!$B$6,'BASE LIQUIDACION REDEBAN 2025'!$C$5)))))))</f>
        <v>65960.072302</v>
      </c>
      <c r="AL525" s="97">
        <f>IF(OR(Q525="SOPORTE_TELEFÓNICO",Q525="ENVÍO"),0,IF(AF525="TIPO I",'BASE LIQUIDACION REDEBAN 2025'!$B$10,IF(AF525="TIPO II",'BASE LIQUIDACION REDEBAN 2025'!$B$11,IF(AF525="TIPO III",'BASE LIQUIDACION REDEBAN 2025'!$B$12,'BASE LIQUIDACION REDEBAN 2025'!$B$13))))</f>
        <v>75096.394270399993</v>
      </c>
      <c r="AM525" s="97">
        <f t="shared" si="8"/>
        <v>65960.072302</v>
      </c>
    </row>
    <row r="526" spans="1:39" s="85" customFormat="1" ht="13.15">
      <c r="A526" s="171" t="s">
        <v>100</v>
      </c>
      <c r="B526" s="10" t="str">
        <f>VLOOKUP(A526,'CENTRO DE COSTOS'!A:D,4,FALSE)</f>
        <v>KEVIN ALEXIS CORZO BUSTOS</v>
      </c>
      <c r="C526" s="10" t="str">
        <f>VLOOKUP(A526,'CENTRO DE COSTOS'!A:D,2,FALSE)</f>
        <v>0004-0007</v>
      </c>
      <c r="D526" s="171">
        <v>50287</v>
      </c>
      <c r="E526" s="171">
        <v>2300478</v>
      </c>
      <c r="F526" s="171">
        <v>59514</v>
      </c>
      <c r="G526" s="171" t="s">
        <v>192</v>
      </c>
      <c r="H526" s="171" t="s">
        <v>6180</v>
      </c>
      <c r="I526" s="171" t="s">
        <v>6181</v>
      </c>
      <c r="J526" s="10" t="s">
        <v>167</v>
      </c>
      <c r="K526" s="171">
        <v>2300478</v>
      </c>
      <c r="L526" s="171" t="s">
        <v>6182</v>
      </c>
      <c r="M526" s="172">
        <v>45821.427083333336</v>
      </c>
      <c r="N526" s="172">
        <v>45821.606423611112</v>
      </c>
      <c r="O526" s="171" t="s">
        <v>3171</v>
      </c>
      <c r="P526" s="171" t="s">
        <v>3172</v>
      </c>
      <c r="Q526" s="171" t="s">
        <v>177</v>
      </c>
      <c r="R526" s="72" t="s">
        <v>6183</v>
      </c>
      <c r="S526" s="178" t="s">
        <v>3174</v>
      </c>
      <c r="T526" s="187" t="s">
        <v>3190</v>
      </c>
      <c r="U526" s="187" t="s">
        <v>3357</v>
      </c>
      <c r="V526" s="187" t="s">
        <v>3192</v>
      </c>
      <c r="W526" s="187" t="s">
        <v>3215</v>
      </c>
      <c r="X526" s="187" t="s">
        <v>3503</v>
      </c>
      <c r="Y526" s="187">
        <v>0</v>
      </c>
      <c r="Z526" s="187">
        <v>0</v>
      </c>
      <c r="AA526" s="187">
        <v>0</v>
      </c>
      <c r="AB526" s="200">
        <v>0</v>
      </c>
      <c r="AC526" s="72" t="s">
        <v>6184</v>
      </c>
      <c r="AD526" s="72" t="s">
        <v>6185</v>
      </c>
      <c r="AE526" s="72" t="s">
        <v>6186</v>
      </c>
      <c r="AF526" s="171" t="s">
        <v>30</v>
      </c>
      <c r="AG526" s="171" t="s">
        <v>189</v>
      </c>
      <c r="AH526" s="171">
        <v>1</v>
      </c>
      <c r="AI526" s="171">
        <v>0</v>
      </c>
      <c r="AJ526" s="72" t="s">
        <v>196</v>
      </c>
      <c r="AK526" s="97">
        <f>IF(Q526="SOPORTE_TELEFÓNICO",'BASE LIQUIDACION REDEBAN 2025'!$B$19,IF(Q526="ENVÍO",'BASE LIQUIDACION REDEBAN 2025'!$C$2,IF(AF526="TIPO I",'BASE LIQUIDACION REDEBAN 2025'!$C$2,IF(AF526="TIPO II",'BASE LIQUIDACION REDEBAN 2025'!$C$3,IF(AF526="TIPO III",'BASE LIQUIDACION REDEBAN 2025'!$C$4,IF(AF526="TIPO IV",'BASE LIQUIDACION REDEBAN 2025'!$C$5,IF(AG526="AEREO",'BASE LIQUIDACION REDEBAN 2025'!$B$6,'BASE LIQUIDACION REDEBAN 2025'!$C$5)))))))</f>
        <v>275728.78077800001</v>
      </c>
      <c r="AL526" s="97">
        <f>IF(OR(Q526="SOPORTE_TELEFÓNICO",Q526="ENVÍO"),0,IF(AF526="TIPO I",'BASE LIQUIDACION REDEBAN 2025'!$B$10,IF(AF526="TIPO II",'BASE LIQUIDACION REDEBAN 2025'!$B$11,IF(AF526="TIPO III",'BASE LIQUIDACION REDEBAN 2025'!$B$12,'BASE LIQUIDACION REDEBAN 2025'!$B$13))))</f>
        <v>196536.5258152</v>
      </c>
      <c r="AM526" s="97">
        <f t="shared" si="8"/>
        <v>275728.78077800001</v>
      </c>
    </row>
    <row r="527" spans="1:39" s="85" customFormat="1" ht="13.15">
      <c r="A527" s="171" t="s">
        <v>98</v>
      </c>
      <c r="B527" s="10" t="str">
        <f>VLOOKUP(A527,'CENTRO DE COSTOS'!A:D,4,FALSE)</f>
        <v>MIGUEL JULIÁN HERNÁNDEZ GUARÍN</v>
      </c>
      <c r="C527" s="10" t="str">
        <f>VLOOKUP(A527,'CENTRO DE COSTOS'!A:D,2,FALSE)</f>
        <v>0004-0008</v>
      </c>
      <c r="D527" s="171">
        <v>68179</v>
      </c>
      <c r="E527" s="171">
        <v>2298057</v>
      </c>
      <c r="F527" s="171">
        <v>34927</v>
      </c>
      <c r="G527" s="171" t="s">
        <v>180</v>
      </c>
      <c r="H527" s="171" t="s">
        <v>6187</v>
      </c>
      <c r="I527" s="171" t="s">
        <v>6188</v>
      </c>
      <c r="J527" s="10" t="s">
        <v>167</v>
      </c>
      <c r="K527" s="171">
        <v>2298057</v>
      </c>
      <c r="L527" s="171" t="s">
        <v>6189</v>
      </c>
      <c r="M527" s="172">
        <v>45820.714583333334</v>
      </c>
      <c r="N527" s="172">
        <v>45821.612916666665</v>
      </c>
      <c r="O527" s="171" t="s">
        <v>3171</v>
      </c>
      <c r="P527" s="171" t="s">
        <v>3172</v>
      </c>
      <c r="Q527" s="171" t="s">
        <v>177</v>
      </c>
      <c r="R527" s="72" t="s">
        <v>6190</v>
      </c>
      <c r="S527" s="178" t="s">
        <v>3174</v>
      </c>
      <c r="T527" s="187" t="s">
        <v>3190</v>
      </c>
      <c r="U527" s="187" t="s">
        <v>3357</v>
      </c>
      <c r="V527" s="187" t="s">
        <v>3192</v>
      </c>
      <c r="W527" s="187" t="s">
        <v>3215</v>
      </c>
      <c r="X527" s="187" t="s">
        <v>6191</v>
      </c>
      <c r="Y527" s="187">
        <v>0</v>
      </c>
      <c r="Z527" s="187">
        <v>0</v>
      </c>
      <c r="AA527" s="187">
        <v>0</v>
      </c>
      <c r="AB527" s="200">
        <v>0</v>
      </c>
      <c r="AC527" s="72" t="s">
        <v>6192</v>
      </c>
      <c r="AD527" s="72" t="s">
        <v>6193</v>
      </c>
      <c r="AE527" s="72" t="s">
        <v>6194</v>
      </c>
      <c r="AF527" s="171" t="s">
        <v>32</v>
      </c>
      <c r="AG527" s="171" t="s">
        <v>189</v>
      </c>
      <c r="AH527" s="171">
        <v>1</v>
      </c>
      <c r="AI527" s="171">
        <v>0</v>
      </c>
      <c r="AJ527" s="72" t="s">
        <v>1354</v>
      </c>
      <c r="AK527" s="97">
        <f>IF(Q527="SOPORTE_TELEFÓNICO",'BASE LIQUIDACION REDEBAN 2025'!$B$19,IF(Q527="ENVÍO",'BASE LIQUIDACION REDEBAN 2025'!$C$2,IF(AF527="TIPO I",'BASE LIQUIDACION REDEBAN 2025'!$C$2,IF(AF527="TIPO II",'BASE LIQUIDACION REDEBAN 2025'!$C$3,IF(AF527="TIPO III",'BASE LIQUIDACION REDEBAN 2025'!$C$4,IF(AF527="TIPO IV",'BASE LIQUIDACION REDEBAN 2025'!$C$5,IF(AG527="AEREO",'BASE LIQUIDACION REDEBAN 2025'!$B$6,'BASE LIQUIDACION REDEBAN 2025'!$C$5)))))))</f>
        <v>479588.87655000004</v>
      </c>
      <c r="AL527" s="97">
        <f>IF(OR(Q527="SOPORTE_TELEFÓNICO",Q527="ENVÍO"),0,IF(AF527="TIPO I",'BASE LIQUIDACION REDEBAN 2025'!$B$10,IF(AF527="TIPO II",'BASE LIQUIDACION REDEBAN 2025'!$B$11,IF(AF527="TIPO III",'BASE LIQUIDACION REDEBAN 2025'!$B$12,'BASE LIQUIDACION REDEBAN 2025'!$B$13))))</f>
        <v>196536.5258152</v>
      </c>
      <c r="AM527" s="97">
        <f t="shared" si="8"/>
        <v>479588.87655000004</v>
      </c>
    </row>
    <row r="528" spans="1:39" s="85" customFormat="1" ht="13.15">
      <c r="A528" s="171" t="s">
        <v>72</v>
      </c>
      <c r="B528" s="10" t="str">
        <f>VLOOKUP(A528,'CENTRO DE COSTOS'!A:D,4,FALSE)</f>
        <v>MIGUEL JULIÁN HERNÁNDEZ GUARÍN</v>
      </c>
      <c r="C528" s="10" t="str">
        <f>VLOOKUP(A528,'CENTRO DE COSTOS'!A:D,2,FALSE)</f>
        <v>0004-0008</v>
      </c>
      <c r="D528" s="171">
        <v>20770</v>
      </c>
      <c r="E528" s="171">
        <v>2301996</v>
      </c>
      <c r="F528" s="171">
        <v>70052</v>
      </c>
      <c r="G528" s="171" t="s">
        <v>269</v>
      </c>
      <c r="H528" s="171" t="s">
        <v>5538</v>
      </c>
      <c r="I528" s="171" t="s">
        <v>6195</v>
      </c>
      <c r="J528" s="10" t="s">
        <v>167</v>
      </c>
      <c r="K528" s="171">
        <v>2301996</v>
      </c>
      <c r="L528" s="171" t="s">
        <v>6196</v>
      </c>
      <c r="M528" s="172">
        <v>45821.543055555558</v>
      </c>
      <c r="N528" s="172">
        <v>45821.614722222221</v>
      </c>
      <c r="O528" s="171" t="s">
        <v>3171</v>
      </c>
      <c r="P528" s="171" t="s">
        <v>3172</v>
      </c>
      <c r="Q528" s="171" t="s">
        <v>177</v>
      </c>
      <c r="R528" s="72" t="s">
        <v>6197</v>
      </c>
      <c r="S528" s="178" t="s">
        <v>3174</v>
      </c>
      <c r="T528" s="187" t="s">
        <v>3190</v>
      </c>
      <c r="U528" s="187" t="s">
        <v>3197</v>
      </c>
      <c r="V528" s="187" t="s">
        <v>3753</v>
      </c>
      <c r="W528" s="187" t="s">
        <v>3215</v>
      </c>
      <c r="X528" s="187">
        <v>0</v>
      </c>
      <c r="Y528" s="187" t="s">
        <v>3402</v>
      </c>
      <c r="Z528" s="187">
        <v>0</v>
      </c>
      <c r="AA528" s="187">
        <v>0</v>
      </c>
      <c r="AB528" s="200">
        <v>0</v>
      </c>
      <c r="AC528" s="72" t="s">
        <v>6198</v>
      </c>
      <c r="AD528" s="72" t="s">
        <v>6199</v>
      </c>
      <c r="AE528" s="72" t="s">
        <v>6200</v>
      </c>
      <c r="AF528" s="171" t="s">
        <v>30</v>
      </c>
      <c r="AG528" s="171" t="s">
        <v>189</v>
      </c>
      <c r="AH528" s="171">
        <v>1</v>
      </c>
      <c r="AI528" s="171">
        <v>0</v>
      </c>
      <c r="AJ528" s="72" t="s">
        <v>855</v>
      </c>
      <c r="AK528" s="97">
        <f>IF(Q528="SOPORTE_TELEFÓNICO",'BASE LIQUIDACION REDEBAN 2025'!$B$19,IF(Q528="ENVÍO",'BASE LIQUIDACION REDEBAN 2025'!$C$2,IF(AF528="TIPO I",'BASE LIQUIDACION REDEBAN 2025'!$C$2,IF(AF528="TIPO II",'BASE LIQUIDACION REDEBAN 2025'!$C$3,IF(AF528="TIPO III",'BASE LIQUIDACION REDEBAN 2025'!$C$4,IF(AF528="TIPO IV",'BASE LIQUIDACION REDEBAN 2025'!$C$5,IF(AG528="AEREO",'BASE LIQUIDACION REDEBAN 2025'!$B$6,'BASE LIQUIDACION REDEBAN 2025'!$C$5)))))))</f>
        <v>275728.78077800001</v>
      </c>
      <c r="AL528" s="97">
        <f>IF(OR(Q528="SOPORTE_TELEFÓNICO",Q528="ENVÍO"),0,IF(AF528="TIPO I",'BASE LIQUIDACION REDEBAN 2025'!$B$10,IF(AF528="TIPO II",'BASE LIQUIDACION REDEBAN 2025'!$B$11,IF(AF528="TIPO III",'BASE LIQUIDACION REDEBAN 2025'!$B$12,'BASE LIQUIDACION REDEBAN 2025'!$B$13))))</f>
        <v>196536.5258152</v>
      </c>
      <c r="AM528" s="97">
        <f t="shared" si="8"/>
        <v>275728.78077800001</v>
      </c>
    </row>
    <row r="529" spans="1:39" s="85" customFormat="1" ht="13.15">
      <c r="A529" s="171" t="s">
        <v>68</v>
      </c>
      <c r="B529" s="10" t="str">
        <f>VLOOKUP(A529,'CENTRO DE COSTOS'!A:D,4,FALSE)</f>
        <v>WILLIAM ASDRUBAL ROZO ROZO</v>
      </c>
      <c r="C529" s="10" t="str">
        <f>VLOOKUP(A529,'CENTRO DE COSTOS'!A:D,2,FALSE)</f>
        <v>0004-0004</v>
      </c>
      <c r="D529" s="171">
        <v>11001</v>
      </c>
      <c r="E529" s="171">
        <v>2301635</v>
      </c>
      <c r="F529" s="171">
        <v>34392</v>
      </c>
      <c r="G529" s="171" t="s">
        <v>298</v>
      </c>
      <c r="H529" s="171" t="s">
        <v>68</v>
      </c>
      <c r="I529" s="171" t="s">
        <v>6201</v>
      </c>
      <c r="J529" s="10" t="s">
        <v>167</v>
      </c>
      <c r="K529" s="171">
        <v>2301635</v>
      </c>
      <c r="L529" s="171" t="s">
        <v>6202</v>
      </c>
      <c r="M529" s="172">
        <v>45821.490277777775</v>
      </c>
      <c r="N529" s="172">
        <v>45821.619247685187</v>
      </c>
      <c r="O529" s="171" t="s">
        <v>3171</v>
      </c>
      <c r="P529" s="171" t="s">
        <v>3172</v>
      </c>
      <c r="Q529" s="171" t="s">
        <v>177</v>
      </c>
      <c r="R529" s="72" t="s">
        <v>6203</v>
      </c>
      <c r="S529" s="178" t="s">
        <v>3174</v>
      </c>
      <c r="T529" s="187" t="s">
        <v>3190</v>
      </c>
      <c r="U529" s="187" t="s">
        <v>3197</v>
      </c>
      <c r="V529" s="187" t="s">
        <v>3424</v>
      </c>
      <c r="W529" s="187" t="s">
        <v>3215</v>
      </c>
      <c r="X529" s="187">
        <v>0</v>
      </c>
      <c r="Y529" s="187" t="s">
        <v>3402</v>
      </c>
      <c r="Z529" s="187">
        <v>0</v>
      </c>
      <c r="AA529" s="187">
        <v>0</v>
      </c>
      <c r="AB529" s="200">
        <v>0</v>
      </c>
      <c r="AC529" s="72" t="s">
        <v>6204</v>
      </c>
      <c r="AD529" s="72" t="s">
        <v>6205</v>
      </c>
      <c r="AE529" s="72" t="s">
        <v>6206</v>
      </c>
      <c r="AF529" s="171" t="s">
        <v>25</v>
      </c>
      <c r="AG529" s="171" t="s">
        <v>189</v>
      </c>
      <c r="AH529" s="171">
        <v>1</v>
      </c>
      <c r="AI529" s="171">
        <v>0</v>
      </c>
      <c r="AJ529" s="72" t="s">
        <v>332</v>
      </c>
      <c r="AK529" s="97">
        <f>IF(Q529="SOPORTE_TELEFÓNICO",'BASE LIQUIDACION REDEBAN 2025'!$B$19,IF(Q529="ENVÍO",'BASE LIQUIDACION REDEBAN 2025'!$C$2,IF(AF529="TIPO I",'BASE LIQUIDACION REDEBAN 2025'!$C$2,IF(AF529="TIPO II",'BASE LIQUIDACION REDEBAN 2025'!$C$3,IF(AF529="TIPO III",'BASE LIQUIDACION REDEBAN 2025'!$C$4,IF(AF529="TIPO IV",'BASE LIQUIDACION REDEBAN 2025'!$C$5,IF(AG529="AEREO",'BASE LIQUIDACION REDEBAN 2025'!$B$6,'BASE LIQUIDACION REDEBAN 2025'!$C$5)))))))</f>
        <v>65960.072302</v>
      </c>
      <c r="AL529" s="97">
        <f>IF(OR(Q529="SOPORTE_TELEFÓNICO",Q529="ENVÍO"),0,IF(AF529="TIPO I",'BASE LIQUIDACION REDEBAN 2025'!$B$10,IF(AF529="TIPO II",'BASE LIQUIDACION REDEBAN 2025'!$B$11,IF(AF529="TIPO III",'BASE LIQUIDACION REDEBAN 2025'!$B$12,'BASE LIQUIDACION REDEBAN 2025'!$B$13))))</f>
        <v>75096.394270399993</v>
      </c>
      <c r="AM529" s="97">
        <f t="shared" si="8"/>
        <v>65960.072302</v>
      </c>
    </row>
    <row r="530" spans="1:39" s="85" customFormat="1" ht="13.15">
      <c r="A530" s="171" t="s">
        <v>81</v>
      </c>
      <c r="B530" s="10" t="str">
        <f>VLOOKUP(A530,'CENTRO DE COSTOS'!A:D,4,FALSE)</f>
        <v>MIGUEL JULIÁN HERNÁNDEZ GUARÍN</v>
      </c>
      <c r="C530" s="10" t="str">
        <f>VLOOKUP(A530,'CENTRO DE COSTOS'!A:D,2,FALSE)</f>
        <v>0004-0008</v>
      </c>
      <c r="D530" s="171">
        <v>54498</v>
      </c>
      <c r="E530" s="171">
        <v>2296740</v>
      </c>
      <c r="F530" s="171">
        <v>52424</v>
      </c>
      <c r="G530" s="171" t="s">
        <v>408</v>
      </c>
      <c r="H530" s="171" t="s">
        <v>1109</v>
      </c>
      <c r="I530" s="171" t="s">
        <v>6207</v>
      </c>
      <c r="J530" s="10" t="s">
        <v>167</v>
      </c>
      <c r="K530" s="171">
        <v>2296740</v>
      </c>
      <c r="L530" s="171" t="s">
        <v>6208</v>
      </c>
      <c r="M530" s="172">
        <v>45820.624305555553</v>
      </c>
      <c r="N530" s="172">
        <v>45821.625</v>
      </c>
      <c r="O530" s="171" t="s">
        <v>3171</v>
      </c>
      <c r="P530" s="171" t="s">
        <v>3172</v>
      </c>
      <c r="Q530" s="171" t="s">
        <v>177</v>
      </c>
      <c r="R530" s="72" t="s">
        <v>6144</v>
      </c>
      <c r="S530" s="178" t="s">
        <v>3174</v>
      </c>
      <c r="T530" s="187" t="s">
        <v>3175</v>
      </c>
      <c r="U530" s="187" t="s">
        <v>3438</v>
      </c>
      <c r="V530" s="187" t="s">
        <v>3439</v>
      </c>
      <c r="W530" s="187" t="s">
        <v>3185</v>
      </c>
      <c r="X530" s="187">
        <v>0</v>
      </c>
      <c r="Y530" s="187">
        <v>0</v>
      </c>
      <c r="Z530" s="187">
        <v>0</v>
      </c>
      <c r="AA530" s="187">
        <v>0</v>
      </c>
      <c r="AB530" s="200">
        <v>0</v>
      </c>
      <c r="AC530" s="72" t="s">
        <v>6209</v>
      </c>
      <c r="AD530" s="72">
        <v>0</v>
      </c>
      <c r="AE530" s="72">
        <v>0</v>
      </c>
      <c r="AF530" s="171" t="s">
        <v>32</v>
      </c>
      <c r="AG530" s="171" t="s">
        <v>189</v>
      </c>
      <c r="AH530" s="171">
        <v>1</v>
      </c>
      <c r="AI530" s="171">
        <v>0</v>
      </c>
      <c r="AJ530" s="72" t="s">
        <v>846</v>
      </c>
      <c r="AK530" s="97">
        <f>IF(Q530="SOPORTE_TELEFÓNICO",'BASE LIQUIDACION REDEBAN 2025'!$B$19,IF(Q530="ENVÍO",'BASE LIQUIDACION REDEBAN 2025'!$C$2,IF(AF530="TIPO I",'BASE LIQUIDACION REDEBAN 2025'!$C$2,IF(AF530="TIPO II",'BASE LIQUIDACION REDEBAN 2025'!$C$3,IF(AF530="TIPO III",'BASE LIQUIDACION REDEBAN 2025'!$C$4,IF(AF530="TIPO IV",'BASE LIQUIDACION REDEBAN 2025'!$C$5,IF(AG530="AEREO",'BASE LIQUIDACION REDEBAN 2025'!$B$6,'BASE LIQUIDACION REDEBAN 2025'!$C$5)))))))</f>
        <v>479588.87655000004</v>
      </c>
      <c r="AL530" s="97">
        <f>IF(OR(Q530="SOPORTE_TELEFÓNICO",Q530="ENVÍO"),0,IF(AF530="TIPO I",'BASE LIQUIDACION REDEBAN 2025'!$B$10,IF(AF530="TIPO II",'BASE LIQUIDACION REDEBAN 2025'!$B$11,IF(AF530="TIPO III",'BASE LIQUIDACION REDEBAN 2025'!$B$12,'BASE LIQUIDACION REDEBAN 2025'!$B$13))))</f>
        <v>196536.5258152</v>
      </c>
      <c r="AM530" s="97">
        <f t="shared" si="8"/>
        <v>479588.87655000004</v>
      </c>
    </row>
    <row r="531" spans="1:39" s="85" customFormat="1" ht="13.15">
      <c r="A531" s="171" t="s">
        <v>64</v>
      </c>
      <c r="B531" s="10" t="str">
        <f>VLOOKUP(A531,'CENTRO DE COSTOS'!A:D,4,FALSE)</f>
        <v>JOSE MAURICIO HERNANDEZ ROJAS</v>
      </c>
      <c r="C531" s="10" t="str">
        <f>VLOOKUP(A531,'CENTRO DE COSTOS'!A:D,2,FALSE)</f>
        <v>0004-0001</v>
      </c>
      <c r="D531" s="171">
        <v>8001</v>
      </c>
      <c r="E531" s="171">
        <v>2298414</v>
      </c>
      <c r="F531" s="171">
        <v>65045</v>
      </c>
      <c r="G531" s="171" t="s">
        <v>277</v>
      </c>
      <c r="H531" s="171" t="s">
        <v>64</v>
      </c>
      <c r="I531" s="171" t="s">
        <v>4486</v>
      </c>
      <c r="J531" s="10" t="s">
        <v>167</v>
      </c>
      <c r="K531" s="171">
        <v>2298414</v>
      </c>
      <c r="L531" s="171" t="s">
        <v>6210</v>
      </c>
      <c r="M531" s="172">
        <v>45820.736111111109</v>
      </c>
      <c r="N531" s="172">
        <v>45821.642361111109</v>
      </c>
      <c r="O531" s="171" t="s">
        <v>3171</v>
      </c>
      <c r="P531" s="171" t="s">
        <v>3172</v>
      </c>
      <c r="Q531" s="171" t="s">
        <v>177</v>
      </c>
      <c r="R531" s="72" t="s">
        <v>6211</v>
      </c>
      <c r="S531" s="178" t="s">
        <v>3174</v>
      </c>
      <c r="T531" s="187" t="s">
        <v>3190</v>
      </c>
      <c r="U531" s="187" t="s">
        <v>3197</v>
      </c>
      <c r="V531" s="187" t="s">
        <v>3424</v>
      </c>
      <c r="W531" s="187" t="s">
        <v>3215</v>
      </c>
      <c r="X531" s="187">
        <v>0</v>
      </c>
      <c r="Y531" s="187" t="s">
        <v>3425</v>
      </c>
      <c r="Z531" s="187">
        <v>0</v>
      </c>
      <c r="AA531" s="187">
        <v>0</v>
      </c>
      <c r="AB531" s="200">
        <v>0</v>
      </c>
      <c r="AC531" s="72" t="s">
        <v>6212</v>
      </c>
      <c r="AD531" s="72" t="s">
        <v>6213</v>
      </c>
      <c r="AE531" s="72" t="s">
        <v>6214</v>
      </c>
      <c r="AF531" s="171" t="s">
        <v>25</v>
      </c>
      <c r="AG531" s="171" t="s">
        <v>189</v>
      </c>
      <c r="AH531" s="171">
        <v>1</v>
      </c>
      <c r="AI531" s="171">
        <v>0</v>
      </c>
      <c r="AJ531" s="72" t="s">
        <v>2236</v>
      </c>
      <c r="AK531" s="97">
        <f>IF(Q531="SOPORTE_TELEFÓNICO",'BASE LIQUIDACION REDEBAN 2025'!$B$19,IF(Q531="ENVÍO",'BASE LIQUIDACION REDEBAN 2025'!$C$2,IF(AF531="TIPO I",'BASE LIQUIDACION REDEBAN 2025'!$C$2,IF(AF531="TIPO II",'BASE LIQUIDACION REDEBAN 2025'!$C$3,IF(AF531="TIPO III",'BASE LIQUIDACION REDEBAN 2025'!$C$4,IF(AF531="TIPO IV",'BASE LIQUIDACION REDEBAN 2025'!$C$5,IF(AG531="AEREO",'BASE LIQUIDACION REDEBAN 2025'!$B$6,'BASE LIQUIDACION REDEBAN 2025'!$C$5)))))))</f>
        <v>65960.072302</v>
      </c>
      <c r="AL531" s="97">
        <f>IF(OR(Q531="SOPORTE_TELEFÓNICO",Q531="ENVÍO"),0,IF(AF531="TIPO I",'BASE LIQUIDACION REDEBAN 2025'!$B$10,IF(AF531="TIPO II",'BASE LIQUIDACION REDEBAN 2025'!$B$11,IF(AF531="TIPO III",'BASE LIQUIDACION REDEBAN 2025'!$B$12,'BASE LIQUIDACION REDEBAN 2025'!$B$13))))</f>
        <v>75096.394270399993</v>
      </c>
      <c r="AM531" s="97">
        <f t="shared" si="8"/>
        <v>65960.072302</v>
      </c>
    </row>
    <row r="532" spans="1:39" s="85" customFormat="1" ht="13.15">
      <c r="A532" s="171" t="s">
        <v>68</v>
      </c>
      <c r="B532" s="10" t="str">
        <f>VLOOKUP(A532,'CENTRO DE COSTOS'!A:D,4,FALSE)</f>
        <v>WILLIAM ASDRUBAL ROZO ROZO</v>
      </c>
      <c r="C532" s="10" t="str">
        <f>VLOOKUP(A532,'CENTRO DE COSTOS'!A:D,2,FALSE)</f>
        <v>0004-0004</v>
      </c>
      <c r="D532" s="171">
        <v>11001</v>
      </c>
      <c r="E532" s="171">
        <v>2300164</v>
      </c>
      <c r="F532" s="171">
        <v>25523</v>
      </c>
      <c r="G532" s="171" t="s">
        <v>298</v>
      </c>
      <c r="H532" s="171" t="s">
        <v>68</v>
      </c>
      <c r="I532" s="171" t="s">
        <v>3865</v>
      </c>
      <c r="J532" s="10" t="s">
        <v>167</v>
      </c>
      <c r="K532" s="171">
        <v>2300164</v>
      </c>
      <c r="L532" s="171" t="s">
        <v>6215</v>
      </c>
      <c r="M532" s="172">
        <v>45821.404861111114</v>
      </c>
      <c r="N532" s="172">
        <v>45821.647916666669</v>
      </c>
      <c r="O532" s="171" t="s">
        <v>3171</v>
      </c>
      <c r="P532" s="171" t="s">
        <v>3172</v>
      </c>
      <c r="Q532" s="171" t="s">
        <v>177</v>
      </c>
      <c r="R532" s="72" t="s">
        <v>6216</v>
      </c>
      <c r="S532" s="178" t="s">
        <v>3174</v>
      </c>
      <c r="T532" s="187" t="s">
        <v>3175</v>
      </c>
      <c r="U532" s="187" t="s">
        <v>3438</v>
      </c>
      <c r="V532" s="187" t="s">
        <v>3439</v>
      </c>
      <c r="W532" s="187" t="s">
        <v>3185</v>
      </c>
      <c r="X532" s="187">
        <v>0</v>
      </c>
      <c r="Y532" s="187">
        <v>0</v>
      </c>
      <c r="Z532" s="187">
        <v>0</v>
      </c>
      <c r="AA532" s="200">
        <v>0</v>
      </c>
      <c r="AB532" s="72">
        <v>0</v>
      </c>
      <c r="AC532" s="72" t="s">
        <v>3869</v>
      </c>
      <c r="AD532" s="72">
        <v>0</v>
      </c>
      <c r="AE532" s="72">
        <v>0</v>
      </c>
      <c r="AF532" s="171" t="s">
        <v>25</v>
      </c>
      <c r="AG532" s="171" t="s">
        <v>189</v>
      </c>
      <c r="AH532" s="171">
        <v>1</v>
      </c>
      <c r="AI532" s="171">
        <v>0</v>
      </c>
      <c r="AJ532" s="72" t="s">
        <v>435</v>
      </c>
      <c r="AK532" s="97">
        <f>IF(Q532="SOPORTE_TELEFÓNICO",'BASE LIQUIDACION REDEBAN 2025'!$B$19,IF(Q532="ENVÍO",'BASE LIQUIDACION REDEBAN 2025'!$C$2,IF(AF532="TIPO I",'BASE LIQUIDACION REDEBAN 2025'!$C$2,IF(AF532="TIPO II",'BASE LIQUIDACION REDEBAN 2025'!$C$3,IF(AF532="TIPO III",'BASE LIQUIDACION REDEBAN 2025'!$C$4,IF(AF532="TIPO IV",'BASE LIQUIDACION REDEBAN 2025'!$C$5,IF(AG532="AEREO",'BASE LIQUIDACION REDEBAN 2025'!$B$6,'BASE LIQUIDACION REDEBAN 2025'!$C$5)))))))</f>
        <v>65960.072302</v>
      </c>
      <c r="AL532" s="97">
        <f>IF(OR(Q532="SOPORTE_TELEFÓNICO",Q532="ENVÍO"),0,IF(AF532="TIPO I",'BASE LIQUIDACION REDEBAN 2025'!$B$10,IF(AF532="TIPO II",'BASE LIQUIDACION REDEBAN 2025'!$B$11,IF(AF532="TIPO III",'BASE LIQUIDACION REDEBAN 2025'!$B$12,'BASE LIQUIDACION REDEBAN 2025'!$B$13))))</f>
        <v>75096.394270399993</v>
      </c>
      <c r="AM532" s="97">
        <f t="shared" si="8"/>
        <v>65960.072302</v>
      </c>
    </row>
    <row r="533" spans="1:39" s="85" customFormat="1" ht="13.15">
      <c r="A533" s="171" t="s">
        <v>90</v>
      </c>
      <c r="B533" s="10" t="str">
        <f>VLOOKUP(A533,'CENTRO DE COSTOS'!A:D,4,FALSE)</f>
        <v>JUAN SEBASTIÁN RÍOS CASTRILLÓN</v>
      </c>
      <c r="C533" s="10" t="str">
        <f>VLOOKUP(A533,'CENTRO DE COSTOS'!A:D,2,FALSE)</f>
        <v>0004-0005</v>
      </c>
      <c r="D533" s="171">
        <v>5088</v>
      </c>
      <c r="E533" s="171">
        <v>2301832</v>
      </c>
      <c r="F533" s="171">
        <v>75938</v>
      </c>
      <c r="G533" s="171" t="s">
        <v>290</v>
      </c>
      <c r="H533" s="171" t="s">
        <v>291</v>
      </c>
      <c r="I533" s="171" t="s">
        <v>6217</v>
      </c>
      <c r="J533" s="10" t="s">
        <v>167</v>
      </c>
      <c r="K533" s="171">
        <v>2301832</v>
      </c>
      <c r="L533" s="171" t="s">
        <v>6218</v>
      </c>
      <c r="M533" s="172">
        <v>45821.510416666664</v>
      </c>
      <c r="N533" s="172">
        <v>45821.65</v>
      </c>
      <c r="O533" s="171" t="s">
        <v>3171</v>
      </c>
      <c r="P533" s="171" t="s">
        <v>3172</v>
      </c>
      <c r="Q533" s="171" t="s">
        <v>177</v>
      </c>
      <c r="R533" s="72" t="s">
        <v>6219</v>
      </c>
      <c r="S533" s="178" t="s">
        <v>3174</v>
      </c>
      <c r="T533" s="187" t="s">
        <v>3175</v>
      </c>
      <c r="U533" s="187" t="s">
        <v>3176</v>
      </c>
      <c r="V533" s="187" t="s">
        <v>3240</v>
      </c>
      <c r="W533" s="187" t="s">
        <v>3215</v>
      </c>
      <c r="X533" s="187" t="s">
        <v>6220</v>
      </c>
      <c r="Y533" s="187">
        <v>0</v>
      </c>
      <c r="Z533" s="187">
        <v>0</v>
      </c>
      <c r="AA533" s="187">
        <v>0</v>
      </c>
      <c r="AB533" s="200">
        <v>0</v>
      </c>
      <c r="AC533" s="72" t="s">
        <v>6221</v>
      </c>
      <c r="AD533" s="72" t="s">
        <v>6222</v>
      </c>
      <c r="AE533" s="72" t="s">
        <v>6223</v>
      </c>
      <c r="AF533" s="171" t="s">
        <v>25</v>
      </c>
      <c r="AG533" s="171" t="s">
        <v>189</v>
      </c>
      <c r="AH533" s="171">
        <v>1</v>
      </c>
      <c r="AI533" s="171">
        <v>0</v>
      </c>
      <c r="AJ533" s="72" t="s">
        <v>3303</v>
      </c>
      <c r="AK533" s="97">
        <f>IF(Q533="SOPORTE_TELEFÓNICO",'BASE LIQUIDACION REDEBAN 2025'!$B$19,IF(Q533="ENVÍO",'BASE LIQUIDACION REDEBAN 2025'!$C$2,IF(AF533="TIPO I",'BASE LIQUIDACION REDEBAN 2025'!$C$2,IF(AF533="TIPO II",'BASE LIQUIDACION REDEBAN 2025'!$C$3,IF(AF533="TIPO III",'BASE LIQUIDACION REDEBAN 2025'!$C$4,IF(AF533="TIPO IV",'BASE LIQUIDACION REDEBAN 2025'!$C$5,IF(AG533="AEREO",'BASE LIQUIDACION REDEBAN 2025'!$B$6,'BASE LIQUIDACION REDEBAN 2025'!$C$5)))))))</f>
        <v>65960.072302</v>
      </c>
      <c r="AL533" s="97">
        <f>IF(OR(Q533="SOPORTE_TELEFÓNICO",Q533="ENVÍO"),0,IF(AF533="TIPO I",'BASE LIQUIDACION REDEBAN 2025'!$B$10,IF(AF533="TIPO II",'BASE LIQUIDACION REDEBAN 2025'!$B$11,IF(AF533="TIPO III",'BASE LIQUIDACION REDEBAN 2025'!$B$12,'BASE LIQUIDACION REDEBAN 2025'!$B$13))))</f>
        <v>75096.394270399993</v>
      </c>
      <c r="AM533" s="97">
        <f t="shared" si="8"/>
        <v>65960.072302</v>
      </c>
    </row>
    <row r="534" spans="1:39" s="85" customFormat="1" ht="13.15">
      <c r="A534" s="171" t="s">
        <v>68</v>
      </c>
      <c r="B534" s="10" t="str">
        <f>VLOOKUP(A534,'CENTRO DE COSTOS'!A:D,4,FALSE)</f>
        <v>WILLIAM ASDRUBAL ROZO ROZO</v>
      </c>
      <c r="C534" s="10" t="str">
        <f>VLOOKUP(A534,'CENTRO DE COSTOS'!A:D,2,FALSE)</f>
        <v>0004-0004</v>
      </c>
      <c r="D534" s="171">
        <v>11001</v>
      </c>
      <c r="E534" s="171">
        <v>2300169</v>
      </c>
      <c r="F534" s="171">
        <v>62051</v>
      </c>
      <c r="G534" s="171" t="s">
        <v>298</v>
      </c>
      <c r="H534" s="171" t="s">
        <v>68</v>
      </c>
      <c r="I534" s="171" t="s">
        <v>6224</v>
      </c>
      <c r="J534" s="10" t="s">
        <v>167</v>
      </c>
      <c r="K534" s="171">
        <v>2300169</v>
      </c>
      <c r="L534" s="171" t="s">
        <v>6225</v>
      </c>
      <c r="M534" s="172">
        <v>45821.415277777778</v>
      </c>
      <c r="N534" s="172">
        <v>45821.656944444447</v>
      </c>
      <c r="O534" s="171" t="s">
        <v>3171</v>
      </c>
      <c r="P534" s="171" t="s">
        <v>3172</v>
      </c>
      <c r="Q534" s="171" t="s">
        <v>177</v>
      </c>
      <c r="R534" s="72" t="s">
        <v>6176</v>
      </c>
      <c r="S534" s="178" t="s">
        <v>3174</v>
      </c>
      <c r="T534" s="187" t="s">
        <v>3190</v>
      </c>
      <c r="U534" s="187" t="s">
        <v>3284</v>
      </c>
      <c r="V534" s="187" t="s">
        <v>3284</v>
      </c>
      <c r="W534" s="187" t="s">
        <v>3215</v>
      </c>
      <c r="X534" s="187" t="s">
        <v>3615</v>
      </c>
      <c r="Y534" s="187">
        <v>0</v>
      </c>
      <c r="Z534" s="187">
        <v>0</v>
      </c>
      <c r="AA534" s="187">
        <v>0</v>
      </c>
      <c r="AB534" s="200">
        <v>0</v>
      </c>
      <c r="AC534" s="72" t="s">
        <v>6226</v>
      </c>
      <c r="AD534" s="72" t="s">
        <v>6227</v>
      </c>
      <c r="AE534" s="72" t="s">
        <v>6228</v>
      </c>
      <c r="AF534" s="171" t="s">
        <v>25</v>
      </c>
      <c r="AG534" s="171" t="s">
        <v>189</v>
      </c>
      <c r="AH534" s="171">
        <v>1</v>
      </c>
      <c r="AI534" s="171">
        <v>0</v>
      </c>
      <c r="AJ534" s="72" t="s">
        <v>595</v>
      </c>
      <c r="AK534" s="97">
        <f>IF(Q534="SOPORTE_TELEFÓNICO",'BASE LIQUIDACION REDEBAN 2025'!$B$19,IF(Q534="ENVÍO",'BASE LIQUIDACION REDEBAN 2025'!$C$2,IF(AF534="TIPO I",'BASE LIQUIDACION REDEBAN 2025'!$C$2,IF(AF534="TIPO II",'BASE LIQUIDACION REDEBAN 2025'!$C$3,IF(AF534="TIPO III",'BASE LIQUIDACION REDEBAN 2025'!$C$4,IF(AF534="TIPO IV",'BASE LIQUIDACION REDEBAN 2025'!$C$5,IF(AG534="AEREO",'BASE LIQUIDACION REDEBAN 2025'!$B$6,'BASE LIQUIDACION REDEBAN 2025'!$C$5)))))))</f>
        <v>65960.072302</v>
      </c>
      <c r="AL534" s="97">
        <f>IF(OR(Q534="SOPORTE_TELEFÓNICO",Q534="ENVÍO"),0,IF(AF534="TIPO I",'BASE LIQUIDACION REDEBAN 2025'!$B$10,IF(AF534="TIPO II",'BASE LIQUIDACION REDEBAN 2025'!$B$11,IF(AF534="TIPO III",'BASE LIQUIDACION REDEBAN 2025'!$B$12,'BASE LIQUIDACION REDEBAN 2025'!$B$13))))</f>
        <v>75096.394270399993</v>
      </c>
      <c r="AM534" s="97">
        <f t="shared" si="8"/>
        <v>65960.072302</v>
      </c>
    </row>
    <row r="535" spans="1:39" s="85" customFormat="1" ht="13.15">
      <c r="A535" s="171" t="s">
        <v>76</v>
      </c>
      <c r="B535" s="10" t="str">
        <f>VLOOKUP(A535,'CENTRO DE COSTOS'!A:D,4,FALSE)</f>
        <v>DIEGO FERNANDO HENAO CARDONA</v>
      </c>
      <c r="C535" s="10" t="str">
        <f>VLOOKUP(A535,'CENTRO DE COSTOS'!A:D,2,FALSE)</f>
        <v>0004-0003</v>
      </c>
      <c r="D535" s="171">
        <v>76001</v>
      </c>
      <c r="E535" s="171">
        <v>2301363</v>
      </c>
      <c r="F535" s="171">
        <v>50807</v>
      </c>
      <c r="G535" s="171" t="s">
        <v>230</v>
      </c>
      <c r="H535" s="171" t="s">
        <v>76</v>
      </c>
      <c r="I535" s="171" t="s">
        <v>5585</v>
      </c>
      <c r="J535" s="10" t="s">
        <v>167</v>
      </c>
      <c r="K535" s="171">
        <v>2301363</v>
      </c>
      <c r="L535" s="171" t="s">
        <v>6229</v>
      </c>
      <c r="M535" s="172">
        <v>45821.474999999999</v>
      </c>
      <c r="N535" s="172">
        <v>45821.658333333333</v>
      </c>
      <c r="O535" s="171" t="s">
        <v>3171</v>
      </c>
      <c r="P535" s="171" t="s">
        <v>3172</v>
      </c>
      <c r="Q535" s="171" t="s">
        <v>177</v>
      </c>
      <c r="R535" s="72" t="s">
        <v>6230</v>
      </c>
      <c r="S535" s="178" t="s">
        <v>3174</v>
      </c>
      <c r="T535" s="187" t="s">
        <v>3190</v>
      </c>
      <c r="U535" s="187" t="s">
        <v>3191</v>
      </c>
      <c r="V535" s="187" t="s">
        <v>3235</v>
      </c>
      <c r="W535" s="187" t="s">
        <v>3185</v>
      </c>
      <c r="X535" s="187">
        <v>0</v>
      </c>
      <c r="Y535" s="187">
        <v>0</v>
      </c>
      <c r="Z535" s="187">
        <v>0</v>
      </c>
      <c r="AA535" s="187">
        <v>0</v>
      </c>
      <c r="AB535" s="200">
        <v>0</v>
      </c>
      <c r="AC535" s="72" t="s">
        <v>5588</v>
      </c>
      <c r="AD535" s="72">
        <v>0</v>
      </c>
      <c r="AE535" s="72">
        <v>0</v>
      </c>
      <c r="AF535" s="171" t="s">
        <v>25</v>
      </c>
      <c r="AG535" s="171" t="s">
        <v>189</v>
      </c>
      <c r="AH535" s="171">
        <v>1</v>
      </c>
      <c r="AI535" s="171">
        <v>0</v>
      </c>
      <c r="AJ535" s="72" t="s">
        <v>1025</v>
      </c>
      <c r="AK535" s="97">
        <f>IF(Q535="SOPORTE_TELEFÓNICO",'BASE LIQUIDACION REDEBAN 2025'!$B$19,IF(Q535="ENVÍO",'BASE LIQUIDACION REDEBAN 2025'!$C$2,IF(AF535="TIPO I",'BASE LIQUIDACION REDEBAN 2025'!$C$2,IF(AF535="TIPO II",'BASE LIQUIDACION REDEBAN 2025'!$C$3,IF(AF535="TIPO III",'BASE LIQUIDACION REDEBAN 2025'!$C$4,IF(AF535="TIPO IV",'BASE LIQUIDACION REDEBAN 2025'!$C$5,IF(AG535="AEREO",'BASE LIQUIDACION REDEBAN 2025'!$B$6,'BASE LIQUIDACION REDEBAN 2025'!$C$5)))))))</f>
        <v>65960.072302</v>
      </c>
      <c r="AL535" s="97">
        <f>IF(OR(Q535="SOPORTE_TELEFÓNICO",Q535="ENVÍO"),0,IF(AF535="TIPO I",'BASE LIQUIDACION REDEBAN 2025'!$B$10,IF(AF535="TIPO II",'BASE LIQUIDACION REDEBAN 2025'!$B$11,IF(AF535="TIPO III",'BASE LIQUIDACION REDEBAN 2025'!$B$12,'BASE LIQUIDACION REDEBAN 2025'!$B$13))))</f>
        <v>75096.394270399993</v>
      </c>
      <c r="AM535" s="97">
        <f t="shared" si="8"/>
        <v>65960.072302</v>
      </c>
    </row>
    <row r="536" spans="1:39" s="85" customFormat="1" ht="13.15">
      <c r="A536" s="171" t="s">
        <v>64</v>
      </c>
      <c r="B536" s="10" t="str">
        <f>VLOOKUP(A536,'CENTRO DE COSTOS'!A:D,4,FALSE)</f>
        <v>JOSE MAURICIO HERNANDEZ ROJAS</v>
      </c>
      <c r="C536" s="10" t="str">
        <f>VLOOKUP(A536,'CENTRO DE COSTOS'!A:D,2,FALSE)</f>
        <v>0004-0001</v>
      </c>
      <c r="D536" s="171">
        <v>8078</v>
      </c>
      <c r="E536" s="171">
        <v>2295812</v>
      </c>
      <c r="F536" s="171">
        <v>28002</v>
      </c>
      <c r="G536" s="171" t="s">
        <v>277</v>
      </c>
      <c r="H536" s="171" t="s">
        <v>6231</v>
      </c>
      <c r="I536" s="171" t="s">
        <v>6232</v>
      </c>
      <c r="J536" s="10" t="s">
        <v>167</v>
      </c>
      <c r="K536" s="171">
        <v>2295812</v>
      </c>
      <c r="L536" s="171" t="s">
        <v>6233</v>
      </c>
      <c r="M536" s="172">
        <v>45820.548611111109</v>
      </c>
      <c r="N536" s="172">
        <v>45821.669444444444</v>
      </c>
      <c r="O536" s="171" t="s">
        <v>3171</v>
      </c>
      <c r="P536" s="171" t="s">
        <v>3172</v>
      </c>
      <c r="Q536" s="171" t="s">
        <v>177</v>
      </c>
      <c r="R536" s="72" t="s">
        <v>6234</v>
      </c>
      <c r="S536" s="178" t="s">
        <v>3174</v>
      </c>
      <c r="T536" s="187" t="s">
        <v>3190</v>
      </c>
      <c r="U536" s="187" t="s">
        <v>3839</v>
      </c>
      <c r="V536" s="187" t="s">
        <v>3840</v>
      </c>
      <c r="W536" s="187" t="s">
        <v>3215</v>
      </c>
      <c r="X536" s="187" t="s">
        <v>3503</v>
      </c>
      <c r="Y536" s="187">
        <v>0</v>
      </c>
      <c r="Z536" s="187">
        <v>0</v>
      </c>
      <c r="AA536" s="187">
        <v>0</v>
      </c>
      <c r="AB536" s="200">
        <v>0</v>
      </c>
      <c r="AC536" s="72" t="s">
        <v>6235</v>
      </c>
      <c r="AD536" s="72" t="s">
        <v>6236</v>
      </c>
      <c r="AE536" s="72" t="s">
        <v>6237</v>
      </c>
      <c r="AF536" s="171" t="s">
        <v>28</v>
      </c>
      <c r="AG536" s="171" t="s">
        <v>189</v>
      </c>
      <c r="AH536" s="171">
        <v>1</v>
      </c>
      <c r="AI536" s="171">
        <v>0</v>
      </c>
      <c r="AJ536" s="72" t="s">
        <v>280</v>
      </c>
      <c r="AK536" s="97">
        <f>IF(Q536="SOPORTE_TELEFÓNICO",'BASE LIQUIDACION REDEBAN 2025'!$B$19,IF(Q536="ENVÍO",'BASE LIQUIDACION REDEBAN 2025'!$C$2,IF(AF536="TIPO I",'BASE LIQUIDACION REDEBAN 2025'!$C$2,IF(AF536="TIPO II",'BASE LIQUIDACION REDEBAN 2025'!$C$3,IF(AF536="TIPO III",'BASE LIQUIDACION REDEBAN 2025'!$C$4,IF(AF536="TIPO IV",'BASE LIQUIDACION REDEBAN 2025'!$C$5,IF(AG536="AEREO",'BASE LIQUIDACION REDEBAN 2025'!$B$6,'BASE LIQUIDACION REDEBAN 2025'!$C$5)))))))</f>
        <v>144967.87232000002</v>
      </c>
      <c r="AL536" s="97">
        <f>IF(OR(Q536="SOPORTE_TELEFÓNICO",Q536="ENVÍO"),0,IF(AF536="TIPO I",'BASE LIQUIDACION REDEBAN 2025'!$B$10,IF(AF536="TIPO II",'BASE LIQUIDACION REDEBAN 2025'!$B$11,IF(AF536="TIPO III",'BASE LIQUIDACION REDEBAN 2025'!$B$12,'BASE LIQUIDACION REDEBAN 2025'!$B$13))))</f>
        <v>140395.6348884</v>
      </c>
      <c r="AM536" s="97">
        <f t="shared" si="8"/>
        <v>144967.87232000002</v>
      </c>
    </row>
    <row r="537" spans="1:39" s="85" customFormat="1" ht="13.15">
      <c r="A537" s="171" t="s">
        <v>68</v>
      </c>
      <c r="B537" s="10" t="str">
        <f>VLOOKUP(A537,'CENTRO DE COSTOS'!A:D,4,FALSE)</f>
        <v>WILLIAM ASDRUBAL ROZO ROZO</v>
      </c>
      <c r="C537" s="10" t="str">
        <f>VLOOKUP(A537,'CENTRO DE COSTOS'!A:D,2,FALSE)</f>
        <v>0004-0004</v>
      </c>
      <c r="D537" s="171">
        <v>11001</v>
      </c>
      <c r="E537" s="171">
        <v>2300469</v>
      </c>
      <c r="F537" s="171">
        <v>39945</v>
      </c>
      <c r="G537" s="171" t="s">
        <v>298</v>
      </c>
      <c r="H537" s="171" t="s">
        <v>68</v>
      </c>
      <c r="I537" s="171" t="s">
        <v>6238</v>
      </c>
      <c r="J537" s="10" t="s">
        <v>167</v>
      </c>
      <c r="K537" s="171">
        <v>2300469</v>
      </c>
      <c r="L537" s="171" t="s">
        <v>6239</v>
      </c>
      <c r="M537" s="172">
        <v>45821.425694444442</v>
      </c>
      <c r="N537" s="172">
        <v>45821.67291666667</v>
      </c>
      <c r="O537" s="171" t="s">
        <v>3171</v>
      </c>
      <c r="P537" s="171" t="s">
        <v>3172</v>
      </c>
      <c r="Q537" s="171" t="s">
        <v>177</v>
      </c>
      <c r="R537" s="72" t="s">
        <v>6240</v>
      </c>
      <c r="S537" s="178" t="s">
        <v>3174</v>
      </c>
      <c r="T537" s="187" t="s">
        <v>3190</v>
      </c>
      <c r="U537" s="187" t="s">
        <v>3213</v>
      </c>
      <c r="V537" s="187" t="s">
        <v>3372</v>
      </c>
      <c r="W537" s="187" t="s">
        <v>3215</v>
      </c>
      <c r="X537" s="187" t="s">
        <v>3228</v>
      </c>
      <c r="Y537" s="187">
        <v>0</v>
      </c>
      <c r="Z537" s="187">
        <v>0</v>
      </c>
      <c r="AA537" s="187">
        <v>0</v>
      </c>
      <c r="AB537" s="200">
        <v>0</v>
      </c>
      <c r="AC537" s="72" t="s">
        <v>6241</v>
      </c>
      <c r="AD537" s="72" t="s">
        <v>6242</v>
      </c>
      <c r="AE537" s="72" t="s">
        <v>6243</v>
      </c>
      <c r="AF537" s="171" t="s">
        <v>25</v>
      </c>
      <c r="AG537" s="171" t="s">
        <v>189</v>
      </c>
      <c r="AH537" s="171">
        <v>1</v>
      </c>
      <c r="AI537" s="171">
        <v>0</v>
      </c>
      <c r="AJ537" s="72" t="s">
        <v>435</v>
      </c>
      <c r="AK537" s="97">
        <f>IF(Q537="SOPORTE_TELEFÓNICO",'BASE LIQUIDACION REDEBAN 2025'!$B$19,IF(Q537="ENVÍO",'BASE LIQUIDACION REDEBAN 2025'!$C$2,IF(AF537="TIPO I",'BASE LIQUIDACION REDEBAN 2025'!$C$2,IF(AF537="TIPO II",'BASE LIQUIDACION REDEBAN 2025'!$C$3,IF(AF537="TIPO III",'BASE LIQUIDACION REDEBAN 2025'!$C$4,IF(AF537="TIPO IV",'BASE LIQUIDACION REDEBAN 2025'!$C$5,IF(AG537="AEREO",'BASE LIQUIDACION REDEBAN 2025'!$B$6,'BASE LIQUIDACION REDEBAN 2025'!$C$5)))))))</f>
        <v>65960.072302</v>
      </c>
      <c r="AL537" s="97">
        <f>IF(OR(Q537="SOPORTE_TELEFÓNICO",Q537="ENVÍO"),0,IF(AF537="TIPO I",'BASE LIQUIDACION REDEBAN 2025'!$B$10,IF(AF537="TIPO II",'BASE LIQUIDACION REDEBAN 2025'!$B$11,IF(AF537="TIPO III",'BASE LIQUIDACION REDEBAN 2025'!$B$12,'BASE LIQUIDACION REDEBAN 2025'!$B$13))))</f>
        <v>75096.394270399993</v>
      </c>
      <c r="AM537" s="97">
        <f t="shared" si="8"/>
        <v>65960.072302</v>
      </c>
    </row>
    <row r="538" spans="1:39" s="85" customFormat="1" ht="13.15">
      <c r="A538" s="171" t="s">
        <v>76</v>
      </c>
      <c r="B538" s="10" t="str">
        <f>VLOOKUP(A538,'CENTRO DE COSTOS'!A:D,4,FALSE)</f>
        <v>DIEGO FERNANDO HENAO CARDONA</v>
      </c>
      <c r="C538" s="10" t="str">
        <f>VLOOKUP(A538,'CENTRO DE COSTOS'!A:D,2,FALSE)</f>
        <v>0004-0003</v>
      </c>
      <c r="D538" s="171">
        <v>19001</v>
      </c>
      <c r="E538" s="171">
        <v>2295811</v>
      </c>
      <c r="F538" s="171">
        <v>12960</v>
      </c>
      <c r="G538" s="171" t="s">
        <v>200</v>
      </c>
      <c r="H538" s="171" t="s">
        <v>95</v>
      </c>
      <c r="I538" s="171" t="s">
        <v>6244</v>
      </c>
      <c r="J538" s="10" t="s">
        <v>167</v>
      </c>
      <c r="K538" s="171">
        <v>2295811</v>
      </c>
      <c r="L538" s="171" t="s">
        <v>6245</v>
      </c>
      <c r="M538" s="172">
        <v>45820.548611111109</v>
      </c>
      <c r="N538" s="172">
        <v>45821.692361111112</v>
      </c>
      <c r="O538" s="171" t="s">
        <v>3171</v>
      </c>
      <c r="P538" s="171" t="s">
        <v>3172</v>
      </c>
      <c r="Q538" s="171" t="s">
        <v>177</v>
      </c>
      <c r="R538" s="72" t="s">
        <v>6246</v>
      </c>
      <c r="S538" s="178" t="s">
        <v>3174</v>
      </c>
      <c r="T538" s="187" t="s">
        <v>3190</v>
      </c>
      <c r="U538" s="187" t="s">
        <v>3176</v>
      </c>
      <c r="V538" s="187" t="s">
        <v>3184</v>
      </c>
      <c r="W538" s="187" t="s">
        <v>3185</v>
      </c>
      <c r="X538" s="187">
        <v>0</v>
      </c>
      <c r="Y538" s="187">
        <v>0</v>
      </c>
      <c r="Z538" s="187">
        <v>0</v>
      </c>
      <c r="AA538" s="187">
        <v>0</v>
      </c>
      <c r="AB538" s="200">
        <v>0</v>
      </c>
      <c r="AC538" s="72" t="s">
        <v>6247</v>
      </c>
      <c r="AD538" s="72">
        <v>0</v>
      </c>
      <c r="AE538" s="72">
        <v>0</v>
      </c>
      <c r="AF538" s="171" t="s">
        <v>30</v>
      </c>
      <c r="AG538" s="171" t="s">
        <v>189</v>
      </c>
      <c r="AH538" s="171">
        <v>1</v>
      </c>
      <c r="AI538" s="171">
        <v>0</v>
      </c>
      <c r="AJ538" s="72" t="s">
        <v>204</v>
      </c>
      <c r="AK538" s="97">
        <f>IF(Q538="SOPORTE_TELEFÓNICO",'BASE LIQUIDACION REDEBAN 2025'!$B$19,IF(Q538="ENVÍO",'BASE LIQUIDACION REDEBAN 2025'!$C$2,IF(AF538="TIPO I",'BASE LIQUIDACION REDEBAN 2025'!$C$2,IF(AF538="TIPO II",'BASE LIQUIDACION REDEBAN 2025'!$C$3,IF(AF538="TIPO III",'BASE LIQUIDACION REDEBAN 2025'!$C$4,IF(AF538="TIPO IV",'BASE LIQUIDACION REDEBAN 2025'!$C$5,IF(AG538="AEREO",'BASE LIQUIDACION REDEBAN 2025'!$B$6,'BASE LIQUIDACION REDEBAN 2025'!$C$5)))))))</f>
        <v>275728.78077800001</v>
      </c>
      <c r="AL538" s="97">
        <f>IF(OR(Q538="SOPORTE_TELEFÓNICO",Q538="ENVÍO"),0,IF(AF538="TIPO I",'BASE LIQUIDACION REDEBAN 2025'!$B$10,IF(AF538="TIPO II",'BASE LIQUIDACION REDEBAN 2025'!$B$11,IF(AF538="TIPO III",'BASE LIQUIDACION REDEBAN 2025'!$B$12,'BASE LIQUIDACION REDEBAN 2025'!$B$13))))</f>
        <v>196536.5258152</v>
      </c>
      <c r="AM538" s="97">
        <f t="shared" si="8"/>
        <v>275728.78077800001</v>
      </c>
    </row>
    <row r="539" spans="1:39" s="85" customFormat="1" ht="13.15">
      <c r="A539" s="171" t="s">
        <v>68</v>
      </c>
      <c r="B539" s="10" t="str">
        <f>VLOOKUP(A539,'CENTRO DE COSTOS'!A:D,4,FALSE)</f>
        <v>WILLIAM ASDRUBAL ROZO ROZO</v>
      </c>
      <c r="C539" s="10" t="str">
        <f>VLOOKUP(A539,'CENTRO DE COSTOS'!A:D,2,FALSE)</f>
        <v>0004-0004</v>
      </c>
      <c r="D539" s="171">
        <v>11001</v>
      </c>
      <c r="E539" s="171">
        <v>2296855</v>
      </c>
      <c r="F539" s="171">
        <v>62357</v>
      </c>
      <c r="G539" s="171" t="s">
        <v>298</v>
      </c>
      <c r="H539" s="171" t="s">
        <v>68</v>
      </c>
      <c r="I539" s="171" t="s">
        <v>6248</v>
      </c>
      <c r="J539" s="10" t="s">
        <v>167</v>
      </c>
      <c r="K539" s="171">
        <v>2296855</v>
      </c>
      <c r="L539" s="171" t="s">
        <v>6249</v>
      </c>
      <c r="M539" s="172">
        <v>45820.629166666666</v>
      </c>
      <c r="N539" s="172">
        <v>45821.74722222222</v>
      </c>
      <c r="O539" s="171" t="s">
        <v>3171</v>
      </c>
      <c r="P539" s="171" t="s">
        <v>3172</v>
      </c>
      <c r="Q539" s="171" t="s">
        <v>177</v>
      </c>
      <c r="R539" s="72" t="s">
        <v>6250</v>
      </c>
      <c r="S539" s="178" t="s">
        <v>3174</v>
      </c>
      <c r="T539" s="187" t="s">
        <v>3190</v>
      </c>
      <c r="U539" s="187" t="s">
        <v>3252</v>
      </c>
      <c r="V539" s="187" t="s">
        <v>3192</v>
      </c>
      <c r="W539" s="187" t="s">
        <v>3215</v>
      </c>
      <c r="X539" s="187" t="s">
        <v>6251</v>
      </c>
      <c r="Y539" s="187">
        <v>0</v>
      </c>
      <c r="Z539" s="187">
        <v>0</v>
      </c>
      <c r="AA539" s="187">
        <v>0</v>
      </c>
      <c r="AB539" s="200">
        <v>0</v>
      </c>
      <c r="AC539" s="72" t="s">
        <v>6252</v>
      </c>
      <c r="AD539" s="72" t="s">
        <v>6253</v>
      </c>
      <c r="AE539" s="72" t="s">
        <v>6254</v>
      </c>
      <c r="AF539" s="171" t="s">
        <v>25</v>
      </c>
      <c r="AG539" s="171" t="s">
        <v>189</v>
      </c>
      <c r="AH539" s="171">
        <v>2</v>
      </c>
      <c r="AI539" s="171">
        <v>0</v>
      </c>
      <c r="AJ539" s="72" t="s">
        <v>301</v>
      </c>
      <c r="AK539" s="97">
        <f>IF(Q539="SOPORTE_TELEFÓNICO",'BASE LIQUIDACION REDEBAN 2025'!$B$19,IF(Q539="ENVÍO",'BASE LIQUIDACION REDEBAN 2025'!$C$2,IF(AF539="TIPO I",'BASE LIQUIDACION REDEBAN 2025'!$C$2,IF(AF539="TIPO II",'BASE LIQUIDACION REDEBAN 2025'!$C$3,IF(AF539="TIPO III",'BASE LIQUIDACION REDEBAN 2025'!$C$4,IF(AF539="TIPO IV",'BASE LIQUIDACION REDEBAN 2025'!$C$5,IF(AG539="AEREO",'BASE LIQUIDACION REDEBAN 2025'!$B$6,'BASE LIQUIDACION REDEBAN 2025'!$C$5)))))))</f>
        <v>65960.072302</v>
      </c>
      <c r="AL539" s="97">
        <f>IF(OR(Q539="SOPORTE_TELEFÓNICO",Q539="ENVÍO"),0,IF(AF539="TIPO I",'BASE LIQUIDACION REDEBAN 2025'!$B$10,IF(AF539="TIPO II",'BASE LIQUIDACION REDEBAN 2025'!$B$11,IF(AF539="TIPO III",'BASE LIQUIDACION REDEBAN 2025'!$B$12,'BASE LIQUIDACION REDEBAN 2025'!$B$13))))</f>
        <v>75096.394270399993</v>
      </c>
      <c r="AM539" s="97">
        <f t="shared" si="8"/>
        <v>131920.144604</v>
      </c>
    </row>
    <row r="540" spans="1:39" s="85" customFormat="1" ht="13.15">
      <c r="A540" s="171" t="s">
        <v>64</v>
      </c>
      <c r="B540" s="10" t="str">
        <f>VLOOKUP(A540,'CENTRO DE COSTOS'!A:D,4,FALSE)</f>
        <v>JOSE MAURICIO HERNANDEZ ROJAS</v>
      </c>
      <c r="C540" s="10" t="str">
        <f>VLOOKUP(A540,'CENTRO DE COSTOS'!A:D,2,FALSE)</f>
        <v>0004-0001</v>
      </c>
      <c r="D540" s="171">
        <v>8758</v>
      </c>
      <c r="E540" s="171">
        <v>2302779</v>
      </c>
      <c r="F540" s="171">
        <v>65862</v>
      </c>
      <c r="G540" s="171" t="s">
        <v>277</v>
      </c>
      <c r="H540" s="171" t="s">
        <v>3966</v>
      </c>
      <c r="I540" s="171" t="s">
        <v>6255</v>
      </c>
      <c r="J540" s="10" t="s">
        <v>167</v>
      </c>
      <c r="K540" s="171">
        <v>2302779</v>
      </c>
      <c r="L540" s="171" t="s">
        <v>6256</v>
      </c>
      <c r="M540" s="172">
        <v>45821.636805555558</v>
      </c>
      <c r="N540" s="172">
        <v>45821.748611111114</v>
      </c>
      <c r="O540" s="171" t="s">
        <v>3171</v>
      </c>
      <c r="P540" s="171" t="s">
        <v>3172</v>
      </c>
      <c r="Q540" s="171" t="s">
        <v>177</v>
      </c>
      <c r="R540" s="72" t="s">
        <v>6257</v>
      </c>
      <c r="S540" s="178" t="s">
        <v>3174</v>
      </c>
      <c r="T540" s="187" t="s">
        <v>3190</v>
      </c>
      <c r="U540" s="187" t="s">
        <v>3202</v>
      </c>
      <c r="V540" s="187" t="s">
        <v>3203</v>
      </c>
      <c r="W540" s="187" t="s">
        <v>3185</v>
      </c>
      <c r="X540" s="187">
        <v>0</v>
      </c>
      <c r="Y540" s="187">
        <v>0</v>
      </c>
      <c r="Z540" s="187">
        <v>0</v>
      </c>
      <c r="AA540" s="187">
        <v>0</v>
      </c>
      <c r="AB540" s="200" t="s">
        <v>3203</v>
      </c>
      <c r="AC540" s="72" t="s">
        <v>6258</v>
      </c>
      <c r="AD540" s="72">
        <v>0</v>
      </c>
      <c r="AE540" s="72">
        <v>0</v>
      </c>
      <c r="AF540" s="171" t="s">
        <v>25</v>
      </c>
      <c r="AG540" s="171" t="s">
        <v>189</v>
      </c>
      <c r="AH540" s="171">
        <v>1</v>
      </c>
      <c r="AI540" s="171">
        <v>0</v>
      </c>
      <c r="AJ540" s="72" t="s">
        <v>2236</v>
      </c>
      <c r="AK540" s="97">
        <f>IF(Q540="SOPORTE_TELEFÓNICO",'BASE LIQUIDACION REDEBAN 2025'!$B$19,IF(Q540="ENVÍO",'BASE LIQUIDACION REDEBAN 2025'!$C$2,IF(AF540="TIPO I",'BASE LIQUIDACION REDEBAN 2025'!$C$2,IF(AF540="TIPO II",'BASE LIQUIDACION REDEBAN 2025'!$C$3,IF(AF540="TIPO III",'BASE LIQUIDACION REDEBAN 2025'!$C$4,IF(AF540="TIPO IV",'BASE LIQUIDACION REDEBAN 2025'!$C$5,IF(AG540="AEREO",'BASE LIQUIDACION REDEBAN 2025'!$B$6,'BASE LIQUIDACION REDEBAN 2025'!$C$5)))))))</f>
        <v>65960.072302</v>
      </c>
      <c r="AL540" s="97">
        <f>IF(OR(Q540="SOPORTE_TELEFÓNICO",Q540="ENVÍO"),0,IF(AF540="TIPO I",'BASE LIQUIDACION REDEBAN 2025'!$B$10,IF(AF540="TIPO II",'BASE LIQUIDACION REDEBAN 2025'!$B$11,IF(AF540="TIPO III",'BASE LIQUIDACION REDEBAN 2025'!$B$12,'BASE LIQUIDACION REDEBAN 2025'!$B$13))))</f>
        <v>75096.394270399993</v>
      </c>
      <c r="AM540" s="97">
        <f t="shared" si="8"/>
        <v>65960.072302</v>
      </c>
    </row>
    <row r="541" spans="1:39" s="85" customFormat="1" ht="13.15">
      <c r="A541" s="171" t="s">
        <v>90</v>
      </c>
      <c r="B541" s="10" t="str">
        <f>VLOOKUP(A541,'CENTRO DE COSTOS'!A:D,4,FALSE)</f>
        <v>JUAN SEBASTIÁN RÍOS CASTRILLÓN</v>
      </c>
      <c r="C541" s="10" t="str">
        <f>VLOOKUP(A541,'CENTRO DE COSTOS'!A:D,2,FALSE)</f>
        <v>0004-0005</v>
      </c>
      <c r="D541" s="171">
        <v>5615</v>
      </c>
      <c r="E541" s="171">
        <v>2303816</v>
      </c>
      <c r="F541" s="171">
        <v>27996</v>
      </c>
      <c r="G541" s="171" t="s">
        <v>290</v>
      </c>
      <c r="H541" s="171" t="s">
        <v>1015</v>
      </c>
      <c r="I541" s="171" t="s">
        <v>6259</v>
      </c>
      <c r="J541" s="10" t="s">
        <v>167</v>
      </c>
      <c r="K541" s="171">
        <v>2303816</v>
      </c>
      <c r="L541" s="171" t="s">
        <v>6260</v>
      </c>
      <c r="M541" s="172">
        <v>45821.700694444444</v>
      </c>
      <c r="N541" s="172">
        <v>45822.665810185186</v>
      </c>
      <c r="O541" s="171" t="s">
        <v>3171</v>
      </c>
      <c r="P541" s="171" t="s">
        <v>3172</v>
      </c>
      <c r="Q541" s="171" t="s">
        <v>177</v>
      </c>
      <c r="R541" s="72" t="s">
        <v>6261</v>
      </c>
      <c r="S541" s="178" t="s">
        <v>3174</v>
      </c>
      <c r="T541" s="187" t="s">
        <v>3190</v>
      </c>
      <c r="U541" s="187" t="s">
        <v>3213</v>
      </c>
      <c r="V541" s="187" t="s">
        <v>3372</v>
      </c>
      <c r="W541" s="187" t="s">
        <v>3215</v>
      </c>
      <c r="X541" s="187" t="s">
        <v>3228</v>
      </c>
      <c r="Y541" s="187">
        <v>0</v>
      </c>
      <c r="Z541" s="187">
        <v>0</v>
      </c>
      <c r="AA541" s="187">
        <v>0</v>
      </c>
      <c r="AB541" s="200">
        <v>0</v>
      </c>
      <c r="AC541" s="72" t="s">
        <v>6262</v>
      </c>
      <c r="AD541" s="72" t="s">
        <v>6263</v>
      </c>
      <c r="AE541" s="72" t="s">
        <v>6264</v>
      </c>
      <c r="AF541" s="171" t="s">
        <v>28</v>
      </c>
      <c r="AG541" s="171" t="s">
        <v>189</v>
      </c>
      <c r="AH541" s="171">
        <v>1</v>
      </c>
      <c r="AI541" s="171">
        <v>0</v>
      </c>
      <c r="AJ541" s="72" t="s">
        <v>307</v>
      </c>
      <c r="AK541" s="97">
        <f>IF(Q541="SOPORTE_TELEFÓNICO",'BASE LIQUIDACION REDEBAN 2025'!$B$19,IF(Q541="ENVÍO",'BASE LIQUIDACION REDEBAN 2025'!$C$2,IF(AF541="TIPO I",'BASE LIQUIDACION REDEBAN 2025'!$C$2,IF(AF541="TIPO II",'BASE LIQUIDACION REDEBAN 2025'!$C$3,IF(AF541="TIPO III",'BASE LIQUIDACION REDEBAN 2025'!$C$4,IF(AF541="TIPO IV",'BASE LIQUIDACION REDEBAN 2025'!$C$5,IF(AG541="AEREO",'BASE LIQUIDACION REDEBAN 2025'!$B$6,'BASE LIQUIDACION REDEBAN 2025'!$C$5)))))))</f>
        <v>144967.87232000002</v>
      </c>
      <c r="AL541" s="97">
        <f>IF(OR(Q541="SOPORTE_TELEFÓNICO",Q541="ENVÍO"),0,IF(AF541="TIPO I",'BASE LIQUIDACION REDEBAN 2025'!$B$10,IF(AF541="TIPO II",'BASE LIQUIDACION REDEBAN 2025'!$B$11,IF(AF541="TIPO III",'BASE LIQUIDACION REDEBAN 2025'!$B$12,'BASE LIQUIDACION REDEBAN 2025'!$B$13))))</f>
        <v>140395.6348884</v>
      </c>
      <c r="AM541" s="97">
        <f t="shared" si="8"/>
        <v>144967.87232000002</v>
      </c>
    </row>
    <row r="542" spans="1:39" s="85" customFormat="1" ht="13.15">
      <c r="A542" s="171" t="s">
        <v>64</v>
      </c>
      <c r="B542" s="10" t="str">
        <f>VLOOKUP(A542,'CENTRO DE COSTOS'!A:D,4,FALSE)</f>
        <v>JOSE MAURICIO HERNANDEZ ROJAS</v>
      </c>
      <c r="C542" s="10" t="str">
        <f>VLOOKUP(A542,'CENTRO DE COSTOS'!A:D,2,FALSE)</f>
        <v>0004-0001</v>
      </c>
      <c r="D542" s="171">
        <v>8685</v>
      </c>
      <c r="E542" s="171">
        <v>2300722</v>
      </c>
      <c r="F542" s="171">
        <v>68346</v>
      </c>
      <c r="G542" s="171" t="s">
        <v>277</v>
      </c>
      <c r="H542" s="171" t="s">
        <v>3224</v>
      </c>
      <c r="I542" s="171" t="s">
        <v>6265</v>
      </c>
      <c r="J542" s="10" t="s">
        <v>167</v>
      </c>
      <c r="K542" s="171">
        <v>2300722</v>
      </c>
      <c r="L542" s="171" t="s">
        <v>6266</v>
      </c>
      <c r="M542" s="172">
        <v>45821.43472222222</v>
      </c>
      <c r="N542" s="172">
        <v>45822.427581018521</v>
      </c>
      <c r="O542" s="171" t="s">
        <v>3171</v>
      </c>
      <c r="P542" s="171" t="s">
        <v>3172</v>
      </c>
      <c r="Q542" s="171" t="s">
        <v>177</v>
      </c>
      <c r="R542" s="72" t="s">
        <v>6267</v>
      </c>
      <c r="S542" s="178" t="s">
        <v>3174</v>
      </c>
      <c r="T542" s="187" t="s">
        <v>3190</v>
      </c>
      <c r="U542" s="187" t="s">
        <v>3213</v>
      </c>
      <c r="V542" s="187" t="s">
        <v>3314</v>
      </c>
      <c r="W542" s="187" t="s">
        <v>3215</v>
      </c>
      <c r="X542" s="187" t="s">
        <v>3315</v>
      </c>
      <c r="Y542" s="187">
        <v>0</v>
      </c>
      <c r="Z542" s="187">
        <v>0</v>
      </c>
      <c r="AA542" s="187">
        <v>0</v>
      </c>
      <c r="AB542" s="200">
        <v>0</v>
      </c>
      <c r="AC542" s="72" t="s">
        <v>6268</v>
      </c>
      <c r="AD542" s="72" t="s">
        <v>6269</v>
      </c>
      <c r="AE542" s="72" t="s">
        <v>6270</v>
      </c>
      <c r="AF542" s="171" t="s">
        <v>28</v>
      </c>
      <c r="AG542" s="171" t="s">
        <v>189</v>
      </c>
      <c r="AH542" s="171">
        <v>1</v>
      </c>
      <c r="AI542" s="171">
        <v>0</v>
      </c>
      <c r="AJ542" s="72" t="s">
        <v>1049</v>
      </c>
      <c r="AK542" s="97">
        <f>IF(Q542="SOPORTE_TELEFÓNICO",'BASE LIQUIDACION REDEBAN 2025'!$B$19,IF(Q542="ENVÍO",'BASE LIQUIDACION REDEBAN 2025'!$C$2,IF(AF542="TIPO I",'BASE LIQUIDACION REDEBAN 2025'!$C$2,IF(AF542="TIPO II",'BASE LIQUIDACION REDEBAN 2025'!$C$3,IF(AF542="TIPO III",'BASE LIQUIDACION REDEBAN 2025'!$C$4,IF(AF542="TIPO IV",'BASE LIQUIDACION REDEBAN 2025'!$C$5,IF(AG542="AEREO",'BASE LIQUIDACION REDEBAN 2025'!$B$6,'BASE LIQUIDACION REDEBAN 2025'!$C$5)))))))</f>
        <v>144967.87232000002</v>
      </c>
      <c r="AL542" s="97">
        <f>IF(OR(Q542="SOPORTE_TELEFÓNICO",Q542="ENVÍO"),0,IF(AF542="TIPO I",'BASE LIQUIDACION REDEBAN 2025'!$B$10,IF(AF542="TIPO II",'BASE LIQUIDACION REDEBAN 2025'!$B$11,IF(AF542="TIPO III",'BASE LIQUIDACION REDEBAN 2025'!$B$12,'BASE LIQUIDACION REDEBAN 2025'!$B$13))))</f>
        <v>140395.6348884</v>
      </c>
      <c r="AM542" s="97">
        <f t="shared" si="8"/>
        <v>144967.87232000002</v>
      </c>
    </row>
    <row r="543" spans="1:39" s="85" customFormat="1" ht="13.15">
      <c r="A543" s="171" t="s">
        <v>72</v>
      </c>
      <c r="B543" s="10" t="str">
        <f>VLOOKUP(A543,'CENTRO DE COSTOS'!A:D,4,FALSE)</f>
        <v>MIGUEL JULIÁN HERNÁNDEZ GUARÍN</v>
      </c>
      <c r="C543" s="10" t="str">
        <f>VLOOKUP(A543,'CENTRO DE COSTOS'!A:D,2,FALSE)</f>
        <v>0004-0008</v>
      </c>
      <c r="D543" s="171">
        <v>68406</v>
      </c>
      <c r="E543" s="171">
        <v>2300794</v>
      </c>
      <c r="F543" s="171">
        <v>37246</v>
      </c>
      <c r="G543" s="171" t="s">
        <v>180</v>
      </c>
      <c r="H543" s="171" t="s">
        <v>859</v>
      </c>
      <c r="I543" s="171" t="s">
        <v>6271</v>
      </c>
      <c r="J543" s="10" t="s">
        <v>167</v>
      </c>
      <c r="K543" s="171">
        <v>2300794</v>
      </c>
      <c r="L543" s="171" t="s">
        <v>6272</v>
      </c>
      <c r="M543" s="172">
        <v>45821.446527777778</v>
      </c>
      <c r="N543" s="172">
        <v>45822.437557870369</v>
      </c>
      <c r="O543" s="171" t="s">
        <v>3171</v>
      </c>
      <c r="P543" s="171" t="s">
        <v>3172</v>
      </c>
      <c r="Q543" s="171" t="s">
        <v>177</v>
      </c>
      <c r="R543" s="72" t="s">
        <v>6273</v>
      </c>
      <c r="S543" s="178" t="s">
        <v>3174</v>
      </c>
      <c r="T543" s="187" t="s">
        <v>3175</v>
      </c>
      <c r="U543" s="187" t="s">
        <v>3438</v>
      </c>
      <c r="V543" s="187" t="s">
        <v>3439</v>
      </c>
      <c r="W543" s="187" t="s">
        <v>3185</v>
      </c>
      <c r="X543" s="187">
        <v>0</v>
      </c>
      <c r="Y543" s="187">
        <v>0</v>
      </c>
      <c r="Z543" s="187">
        <v>0</v>
      </c>
      <c r="AA543" s="187">
        <v>0</v>
      </c>
      <c r="AB543" s="200">
        <v>0</v>
      </c>
      <c r="AC543" s="72" t="s">
        <v>6274</v>
      </c>
      <c r="AD543" s="72">
        <v>0</v>
      </c>
      <c r="AE543" s="72">
        <v>0</v>
      </c>
      <c r="AF543" s="171" t="s">
        <v>28</v>
      </c>
      <c r="AG543" s="171" t="s">
        <v>189</v>
      </c>
      <c r="AH543" s="171">
        <v>1</v>
      </c>
      <c r="AI543" s="171">
        <v>0</v>
      </c>
      <c r="AJ543" s="72" t="s">
        <v>1886</v>
      </c>
      <c r="AK543" s="97">
        <f>IF(Q543="SOPORTE_TELEFÓNICO",'BASE LIQUIDACION REDEBAN 2025'!$B$19,IF(Q543="ENVÍO",'BASE LIQUIDACION REDEBAN 2025'!$C$2,IF(AF543="TIPO I",'BASE LIQUIDACION REDEBAN 2025'!$C$2,IF(AF543="TIPO II",'BASE LIQUIDACION REDEBAN 2025'!$C$3,IF(AF543="TIPO III",'BASE LIQUIDACION REDEBAN 2025'!$C$4,IF(AF543="TIPO IV",'BASE LIQUIDACION REDEBAN 2025'!$C$5,IF(AG543="AEREO",'BASE LIQUIDACION REDEBAN 2025'!$B$6,'BASE LIQUIDACION REDEBAN 2025'!$C$5)))))))</f>
        <v>144967.87232000002</v>
      </c>
      <c r="AL543" s="97">
        <f>IF(OR(Q543="SOPORTE_TELEFÓNICO",Q543="ENVÍO"),0,IF(AF543="TIPO I",'BASE LIQUIDACION REDEBAN 2025'!$B$10,IF(AF543="TIPO II",'BASE LIQUIDACION REDEBAN 2025'!$B$11,IF(AF543="TIPO III",'BASE LIQUIDACION REDEBAN 2025'!$B$12,'BASE LIQUIDACION REDEBAN 2025'!$B$13))))</f>
        <v>140395.6348884</v>
      </c>
      <c r="AM543" s="97">
        <f t="shared" si="8"/>
        <v>144967.87232000002</v>
      </c>
    </row>
    <row r="544" spans="1:39" s="85" customFormat="1" ht="13.15">
      <c r="A544" s="171" t="s">
        <v>76</v>
      </c>
      <c r="B544" s="10" t="str">
        <f>VLOOKUP(A544,'CENTRO DE COSTOS'!A:D,4,FALSE)</f>
        <v>DIEGO FERNANDO HENAO CARDONA</v>
      </c>
      <c r="C544" s="10" t="str">
        <f>VLOOKUP(A544,'CENTRO DE COSTOS'!A:D,2,FALSE)</f>
        <v>0004-0003</v>
      </c>
      <c r="D544" s="171">
        <v>76001</v>
      </c>
      <c r="E544" s="171">
        <v>2303486</v>
      </c>
      <c r="F544" s="171">
        <v>53946</v>
      </c>
      <c r="G544" s="171" t="s">
        <v>230</v>
      </c>
      <c r="H544" s="171" t="s">
        <v>76</v>
      </c>
      <c r="I544" s="171" t="s">
        <v>6275</v>
      </c>
      <c r="J544" s="10" t="s">
        <v>167</v>
      </c>
      <c r="K544" s="171">
        <v>2303486</v>
      </c>
      <c r="L544" s="171" t="s">
        <v>6276</v>
      </c>
      <c r="M544" s="172">
        <v>45821.693206018521</v>
      </c>
      <c r="N544" s="172">
        <v>45822.443391203706</v>
      </c>
      <c r="O544" s="171" t="s">
        <v>3171</v>
      </c>
      <c r="P544" s="171" t="s">
        <v>3172</v>
      </c>
      <c r="Q544" s="171" t="s">
        <v>177</v>
      </c>
      <c r="R544" s="72" t="s">
        <v>6277</v>
      </c>
      <c r="S544" s="178" t="s">
        <v>3174</v>
      </c>
      <c r="T544" s="187" t="s">
        <v>3190</v>
      </c>
      <c r="U544" s="187" t="s">
        <v>3197</v>
      </c>
      <c r="V544" s="187" t="s">
        <v>3424</v>
      </c>
      <c r="W544" s="187" t="s">
        <v>3215</v>
      </c>
      <c r="X544" s="187">
        <v>0</v>
      </c>
      <c r="Y544" s="187" t="s">
        <v>3425</v>
      </c>
      <c r="Z544" s="187">
        <v>0</v>
      </c>
      <c r="AA544" s="187">
        <v>0</v>
      </c>
      <c r="AB544" s="200">
        <v>0</v>
      </c>
      <c r="AC544" s="72" t="s">
        <v>6278</v>
      </c>
      <c r="AD544" s="72" t="s">
        <v>6279</v>
      </c>
      <c r="AE544" s="72" t="s">
        <v>6280</v>
      </c>
      <c r="AF544" s="171" t="s">
        <v>25</v>
      </c>
      <c r="AG544" s="171" t="s">
        <v>189</v>
      </c>
      <c r="AH544" s="171">
        <v>1</v>
      </c>
      <c r="AI544" s="171">
        <v>0</v>
      </c>
      <c r="AJ544" s="72" t="s">
        <v>219</v>
      </c>
      <c r="AK544" s="97">
        <f>IF(Q544="SOPORTE_TELEFÓNICO",'BASE LIQUIDACION REDEBAN 2025'!$B$19,IF(Q544="ENVÍO",'BASE LIQUIDACION REDEBAN 2025'!$C$2,IF(AF544="TIPO I",'BASE LIQUIDACION REDEBAN 2025'!$C$2,IF(AF544="TIPO II",'BASE LIQUIDACION REDEBAN 2025'!$C$3,IF(AF544="TIPO III",'BASE LIQUIDACION REDEBAN 2025'!$C$4,IF(AF544="TIPO IV",'BASE LIQUIDACION REDEBAN 2025'!$C$5,IF(AG544="AEREO",'BASE LIQUIDACION REDEBAN 2025'!$B$6,'BASE LIQUIDACION REDEBAN 2025'!$C$5)))))))</f>
        <v>65960.072302</v>
      </c>
      <c r="AL544" s="97">
        <f>IF(OR(Q544="SOPORTE_TELEFÓNICO",Q544="ENVÍO"),0,IF(AF544="TIPO I",'BASE LIQUIDACION REDEBAN 2025'!$B$10,IF(AF544="TIPO II",'BASE LIQUIDACION REDEBAN 2025'!$B$11,IF(AF544="TIPO III",'BASE LIQUIDACION REDEBAN 2025'!$B$12,'BASE LIQUIDACION REDEBAN 2025'!$B$13))))</f>
        <v>75096.394270399993</v>
      </c>
      <c r="AM544" s="97">
        <f t="shared" si="8"/>
        <v>65960.072302</v>
      </c>
    </row>
    <row r="545" spans="1:39" s="85" customFormat="1" ht="13.15">
      <c r="A545" s="171" t="s">
        <v>68</v>
      </c>
      <c r="B545" s="10" t="str">
        <f>VLOOKUP(A545,'CENTRO DE COSTOS'!A:D,4,FALSE)</f>
        <v>WILLIAM ASDRUBAL ROZO ROZO</v>
      </c>
      <c r="C545" s="10" t="str">
        <f>VLOOKUP(A545,'CENTRO DE COSTOS'!A:D,2,FALSE)</f>
        <v>0004-0004</v>
      </c>
      <c r="D545" s="171">
        <v>11001</v>
      </c>
      <c r="E545" s="171">
        <v>2304115</v>
      </c>
      <c r="F545" s="171">
        <v>66166</v>
      </c>
      <c r="G545" s="171" t="s">
        <v>298</v>
      </c>
      <c r="H545" s="171" t="s">
        <v>68</v>
      </c>
      <c r="I545" s="171" t="s">
        <v>6281</v>
      </c>
      <c r="J545" s="10" t="s">
        <v>167</v>
      </c>
      <c r="K545" s="171">
        <v>2304115</v>
      </c>
      <c r="L545" s="171" t="s">
        <v>6282</v>
      </c>
      <c r="M545" s="172">
        <v>45821.738194444442</v>
      </c>
      <c r="N545" s="172">
        <v>45822.465636574074</v>
      </c>
      <c r="O545" s="171" t="s">
        <v>3171</v>
      </c>
      <c r="P545" s="171" t="s">
        <v>3172</v>
      </c>
      <c r="Q545" s="171" t="s">
        <v>177</v>
      </c>
      <c r="R545" s="72" t="s">
        <v>6283</v>
      </c>
      <c r="S545" s="178" t="s">
        <v>3174</v>
      </c>
      <c r="T545" s="187" t="s">
        <v>3190</v>
      </c>
      <c r="U545" s="187" t="s">
        <v>3284</v>
      </c>
      <c r="V545" s="187" t="s">
        <v>3284</v>
      </c>
      <c r="W545" s="187" t="s">
        <v>3215</v>
      </c>
      <c r="X545" s="187" t="s">
        <v>3267</v>
      </c>
      <c r="Y545" s="187">
        <v>0</v>
      </c>
      <c r="Z545" s="187">
        <v>0</v>
      </c>
      <c r="AA545" s="187">
        <v>0</v>
      </c>
      <c r="AB545" s="200">
        <v>0</v>
      </c>
      <c r="AC545" s="72" t="s">
        <v>6284</v>
      </c>
      <c r="AD545" s="72" t="s">
        <v>6285</v>
      </c>
      <c r="AE545" s="72" t="s">
        <v>6286</v>
      </c>
      <c r="AF545" s="171" t="s">
        <v>25</v>
      </c>
      <c r="AG545" s="171" t="s">
        <v>189</v>
      </c>
      <c r="AH545" s="171">
        <v>1</v>
      </c>
      <c r="AI545" s="171">
        <v>0</v>
      </c>
      <c r="AJ545" s="72" t="s">
        <v>435</v>
      </c>
      <c r="AK545" s="97">
        <f>IF(Q545="SOPORTE_TELEFÓNICO",'BASE LIQUIDACION REDEBAN 2025'!$B$19,IF(Q545="ENVÍO",'BASE LIQUIDACION REDEBAN 2025'!$C$2,IF(AF545="TIPO I",'BASE LIQUIDACION REDEBAN 2025'!$C$2,IF(AF545="TIPO II",'BASE LIQUIDACION REDEBAN 2025'!$C$3,IF(AF545="TIPO III",'BASE LIQUIDACION REDEBAN 2025'!$C$4,IF(AF545="TIPO IV",'BASE LIQUIDACION REDEBAN 2025'!$C$5,IF(AG545="AEREO",'BASE LIQUIDACION REDEBAN 2025'!$B$6,'BASE LIQUIDACION REDEBAN 2025'!$C$5)))))))</f>
        <v>65960.072302</v>
      </c>
      <c r="AL545" s="97">
        <f>IF(OR(Q545="SOPORTE_TELEFÓNICO",Q545="ENVÍO"),0,IF(AF545="TIPO I",'BASE LIQUIDACION REDEBAN 2025'!$B$10,IF(AF545="TIPO II",'BASE LIQUIDACION REDEBAN 2025'!$B$11,IF(AF545="TIPO III",'BASE LIQUIDACION REDEBAN 2025'!$B$12,'BASE LIQUIDACION REDEBAN 2025'!$B$13))))</f>
        <v>75096.394270399993</v>
      </c>
      <c r="AM545" s="97">
        <f t="shared" si="8"/>
        <v>65960.072302</v>
      </c>
    </row>
    <row r="546" spans="1:39" s="85" customFormat="1" ht="13.15">
      <c r="A546" s="171" t="s">
        <v>64</v>
      </c>
      <c r="B546" s="10" t="str">
        <f>VLOOKUP(A546,'CENTRO DE COSTOS'!A:D,4,FALSE)</f>
        <v>JOSE MAURICIO HERNANDEZ ROJAS</v>
      </c>
      <c r="C546" s="10" t="str">
        <f>VLOOKUP(A546,'CENTRO DE COSTOS'!A:D,2,FALSE)</f>
        <v>0004-0001</v>
      </c>
      <c r="D546" s="171">
        <v>8001</v>
      </c>
      <c r="E546" s="171">
        <v>2301676</v>
      </c>
      <c r="F546" s="171">
        <v>50448</v>
      </c>
      <c r="G546" s="171" t="s">
        <v>277</v>
      </c>
      <c r="H546" s="171" t="s">
        <v>64</v>
      </c>
      <c r="I546" s="171" t="s">
        <v>6287</v>
      </c>
      <c r="J546" s="10" t="s">
        <v>167</v>
      </c>
      <c r="K546" s="171">
        <v>2301676</v>
      </c>
      <c r="L546" s="171" t="s">
        <v>6288</v>
      </c>
      <c r="M546" s="172">
        <v>45821.498611111114</v>
      </c>
      <c r="N546" s="172">
        <v>45822.486319444448</v>
      </c>
      <c r="O546" s="171" t="s">
        <v>3171</v>
      </c>
      <c r="P546" s="171" t="s">
        <v>3172</v>
      </c>
      <c r="Q546" s="171" t="s">
        <v>177</v>
      </c>
      <c r="R546" s="72" t="s">
        <v>6289</v>
      </c>
      <c r="S546" s="178" t="s">
        <v>3174</v>
      </c>
      <c r="T546" s="187" t="s">
        <v>3190</v>
      </c>
      <c r="U546" s="187" t="s">
        <v>3191</v>
      </c>
      <c r="V546" s="187" t="s">
        <v>3235</v>
      </c>
      <c r="W546" s="187" t="s">
        <v>3215</v>
      </c>
      <c r="X546" s="187" t="s">
        <v>3245</v>
      </c>
      <c r="Y546" s="187">
        <v>0</v>
      </c>
      <c r="Z546" s="187">
        <v>0</v>
      </c>
      <c r="AA546" s="187">
        <v>0</v>
      </c>
      <c r="AB546" s="200">
        <v>0</v>
      </c>
      <c r="AC546" s="72" t="s">
        <v>6290</v>
      </c>
      <c r="AD546" s="72" t="s">
        <v>6291</v>
      </c>
      <c r="AE546" s="72" t="s">
        <v>6292</v>
      </c>
      <c r="AF546" s="171" t="s">
        <v>25</v>
      </c>
      <c r="AG546" s="171" t="s">
        <v>189</v>
      </c>
      <c r="AH546" s="171">
        <v>1</v>
      </c>
      <c r="AI546" s="171">
        <v>0</v>
      </c>
      <c r="AJ546" s="72" t="s">
        <v>280</v>
      </c>
      <c r="AK546" s="97">
        <f>IF(Q546="SOPORTE_TELEFÓNICO",'BASE LIQUIDACION REDEBAN 2025'!$B$19,IF(Q546="ENVÍO",'BASE LIQUIDACION REDEBAN 2025'!$C$2,IF(AF546="TIPO I",'BASE LIQUIDACION REDEBAN 2025'!$C$2,IF(AF546="TIPO II",'BASE LIQUIDACION REDEBAN 2025'!$C$3,IF(AF546="TIPO III",'BASE LIQUIDACION REDEBAN 2025'!$C$4,IF(AF546="TIPO IV",'BASE LIQUIDACION REDEBAN 2025'!$C$5,IF(AG546="AEREO",'BASE LIQUIDACION REDEBAN 2025'!$B$6,'BASE LIQUIDACION REDEBAN 2025'!$C$5)))))))</f>
        <v>65960.072302</v>
      </c>
      <c r="AL546" s="97">
        <f>IF(OR(Q546="SOPORTE_TELEFÓNICO",Q546="ENVÍO"),0,IF(AF546="TIPO I",'BASE LIQUIDACION REDEBAN 2025'!$B$10,IF(AF546="TIPO II",'BASE LIQUIDACION REDEBAN 2025'!$B$11,IF(AF546="TIPO III",'BASE LIQUIDACION REDEBAN 2025'!$B$12,'BASE LIQUIDACION REDEBAN 2025'!$B$13))))</f>
        <v>75096.394270399993</v>
      </c>
      <c r="AM546" s="97">
        <f t="shared" si="8"/>
        <v>65960.072302</v>
      </c>
    </row>
    <row r="547" spans="1:39" s="85" customFormat="1" ht="13.15">
      <c r="A547" s="171" t="s">
        <v>99</v>
      </c>
      <c r="B547" s="10" t="str">
        <f>VLOOKUP(A547,'CENTRO DE COSTOS'!A:D,4,FALSE)</f>
        <v>JOSE MAURICIO HERNANDEZ ROJAS</v>
      </c>
      <c r="C547" s="10" t="str">
        <f>VLOOKUP(A547,'CENTRO DE COSTOS'!A:D,2,FALSE)</f>
        <v>0004-0001</v>
      </c>
      <c r="D547" s="171">
        <v>20614</v>
      </c>
      <c r="E547" s="171">
        <v>2295591</v>
      </c>
      <c r="F547" s="171">
        <v>71282</v>
      </c>
      <c r="G547" s="171" t="s">
        <v>269</v>
      </c>
      <c r="H547" s="171" t="s">
        <v>6293</v>
      </c>
      <c r="I547" s="171" t="s">
        <v>6294</v>
      </c>
      <c r="J547" s="10" t="s">
        <v>167</v>
      </c>
      <c r="K547" s="171">
        <v>2295591</v>
      </c>
      <c r="L547" s="171" t="s">
        <v>6295</v>
      </c>
      <c r="M547" s="172">
        <v>45820.533333333333</v>
      </c>
      <c r="N547" s="172">
        <v>45822.495937500003</v>
      </c>
      <c r="O547" s="171" t="s">
        <v>3171</v>
      </c>
      <c r="P547" s="171" t="s">
        <v>3172</v>
      </c>
      <c r="Q547" s="171" t="s">
        <v>177</v>
      </c>
      <c r="R547" s="72" t="s">
        <v>6296</v>
      </c>
      <c r="S547" s="178" t="s">
        <v>3174</v>
      </c>
      <c r="T547" s="187" t="s">
        <v>3190</v>
      </c>
      <c r="U547" s="187" t="s">
        <v>3252</v>
      </c>
      <c r="V547" s="187" t="s">
        <v>3192</v>
      </c>
      <c r="W547" s="187" t="s">
        <v>3215</v>
      </c>
      <c r="X547" s="187" t="s">
        <v>3401</v>
      </c>
      <c r="Y547" s="187">
        <v>0</v>
      </c>
      <c r="Z547" s="187">
        <v>0</v>
      </c>
      <c r="AA547" s="187">
        <v>0</v>
      </c>
      <c r="AB547" s="200">
        <v>0</v>
      </c>
      <c r="AC547" s="72" t="s">
        <v>6297</v>
      </c>
      <c r="AD547" s="72" t="s">
        <v>6298</v>
      </c>
      <c r="AE547" s="72" t="s">
        <v>6299</v>
      </c>
      <c r="AF547" s="171" t="s">
        <v>32</v>
      </c>
      <c r="AG547" s="171" t="s">
        <v>189</v>
      </c>
      <c r="AH547" s="171">
        <v>1</v>
      </c>
      <c r="AI547" s="171">
        <v>0</v>
      </c>
      <c r="AJ547" s="72" t="s">
        <v>273</v>
      </c>
      <c r="AK547" s="97">
        <f>IF(Q547="SOPORTE_TELEFÓNICO",'BASE LIQUIDACION REDEBAN 2025'!$B$19,IF(Q547="ENVÍO",'BASE LIQUIDACION REDEBAN 2025'!$C$2,IF(AF547="TIPO I",'BASE LIQUIDACION REDEBAN 2025'!$C$2,IF(AF547="TIPO II",'BASE LIQUIDACION REDEBAN 2025'!$C$3,IF(AF547="TIPO III",'BASE LIQUIDACION REDEBAN 2025'!$C$4,IF(AF547="TIPO IV",'BASE LIQUIDACION REDEBAN 2025'!$C$5,IF(AG547="AEREO",'BASE LIQUIDACION REDEBAN 2025'!$B$6,'BASE LIQUIDACION REDEBAN 2025'!$C$5)))))))</f>
        <v>479588.87655000004</v>
      </c>
      <c r="AL547" s="97">
        <f>IF(OR(Q547="SOPORTE_TELEFÓNICO",Q547="ENVÍO"),0,IF(AF547="TIPO I",'BASE LIQUIDACION REDEBAN 2025'!$B$10,IF(AF547="TIPO II",'BASE LIQUIDACION REDEBAN 2025'!$B$11,IF(AF547="TIPO III",'BASE LIQUIDACION REDEBAN 2025'!$B$12,'BASE LIQUIDACION REDEBAN 2025'!$B$13))))</f>
        <v>196536.5258152</v>
      </c>
      <c r="AM547" s="97">
        <f t="shared" si="8"/>
        <v>479588.87655000004</v>
      </c>
    </row>
    <row r="548" spans="1:39" s="85" customFormat="1" ht="13.15">
      <c r="A548" s="171" t="s">
        <v>60</v>
      </c>
      <c r="B548" s="10" t="str">
        <f>VLOOKUP(A548,'CENTRO DE COSTOS'!A:D,4,FALSE)</f>
        <v>JUAN SEBASTIÁN RÍOS CASTRILLÓN</v>
      </c>
      <c r="C548" s="10" t="str">
        <f>VLOOKUP(A548,'CENTRO DE COSTOS'!A:D,2,FALSE)</f>
        <v>0004-0005</v>
      </c>
      <c r="D548" s="171">
        <v>5172</v>
      </c>
      <c r="E548" s="171">
        <v>2300456</v>
      </c>
      <c r="F548" s="171">
        <v>79625</v>
      </c>
      <c r="G548" s="171" t="s">
        <v>290</v>
      </c>
      <c r="H548" s="171" t="s">
        <v>471</v>
      </c>
      <c r="I548" s="171" t="s">
        <v>472</v>
      </c>
      <c r="J548" s="10" t="s">
        <v>167</v>
      </c>
      <c r="K548" s="171">
        <v>2300456</v>
      </c>
      <c r="L548" s="171" t="s">
        <v>6300</v>
      </c>
      <c r="M548" s="172">
        <v>45821.42291666667</v>
      </c>
      <c r="N548" s="172">
        <v>45822.506053240744</v>
      </c>
      <c r="O548" s="171" t="s">
        <v>3171</v>
      </c>
      <c r="P548" s="171" t="s">
        <v>3172</v>
      </c>
      <c r="Q548" s="171" t="s">
        <v>177</v>
      </c>
      <c r="R548" s="72" t="s">
        <v>6301</v>
      </c>
      <c r="S548" s="178" t="s">
        <v>3174</v>
      </c>
      <c r="T548" s="187" t="s">
        <v>3190</v>
      </c>
      <c r="U548" s="187" t="s">
        <v>3284</v>
      </c>
      <c r="V548" s="187" t="s">
        <v>3284</v>
      </c>
      <c r="W548" s="187" t="s">
        <v>3215</v>
      </c>
      <c r="X548" s="187" t="s">
        <v>3267</v>
      </c>
      <c r="Y548" s="187">
        <v>0</v>
      </c>
      <c r="Z548" s="187">
        <v>0</v>
      </c>
      <c r="AA548" s="187">
        <v>0</v>
      </c>
      <c r="AB548" s="200">
        <v>0</v>
      </c>
      <c r="AC548" s="72" t="s">
        <v>474</v>
      </c>
      <c r="AD548" s="72" t="s">
        <v>6302</v>
      </c>
      <c r="AE548" s="72" t="s">
        <v>6303</v>
      </c>
      <c r="AF548" s="171" t="s">
        <v>28</v>
      </c>
      <c r="AG548" s="171" t="s">
        <v>189</v>
      </c>
      <c r="AH548" s="171">
        <v>1</v>
      </c>
      <c r="AI548" s="171">
        <v>0</v>
      </c>
      <c r="AJ548" s="72" t="s">
        <v>1943</v>
      </c>
      <c r="AK548" s="97">
        <f>IF(Q548="SOPORTE_TELEFÓNICO",'BASE LIQUIDACION REDEBAN 2025'!$B$19,IF(Q548="ENVÍO",'BASE LIQUIDACION REDEBAN 2025'!$C$2,IF(AF548="TIPO I",'BASE LIQUIDACION REDEBAN 2025'!$C$2,IF(AF548="TIPO II",'BASE LIQUIDACION REDEBAN 2025'!$C$3,IF(AF548="TIPO III",'BASE LIQUIDACION REDEBAN 2025'!$C$4,IF(AF548="TIPO IV",'BASE LIQUIDACION REDEBAN 2025'!$C$5,IF(AG548="AEREO",'BASE LIQUIDACION REDEBAN 2025'!$B$6,'BASE LIQUIDACION REDEBAN 2025'!$C$5)))))))</f>
        <v>144967.87232000002</v>
      </c>
      <c r="AL548" s="97">
        <f>IF(OR(Q548="SOPORTE_TELEFÓNICO",Q548="ENVÍO"),0,IF(AF548="TIPO I",'BASE LIQUIDACION REDEBAN 2025'!$B$10,IF(AF548="TIPO II",'BASE LIQUIDACION REDEBAN 2025'!$B$11,IF(AF548="TIPO III",'BASE LIQUIDACION REDEBAN 2025'!$B$12,'BASE LIQUIDACION REDEBAN 2025'!$B$13))))</f>
        <v>140395.6348884</v>
      </c>
      <c r="AM548" s="97">
        <f t="shared" si="8"/>
        <v>144967.87232000002</v>
      </c>
    </row>
    <row r="549" spans="1:39" s="85" customFormat="1" ht="13.15">
      <c r="A549" s="171" t="s">
        <v>90</v>
      </c>
      <c r="B549" s="10" t="str">
        <f>VLOOKUP(A549,'CENTRO DE COSTOS'!A:D,4,FALSE)</f>
        <v>JUAN SEBASTIÁN RÍOS CASTRILLÓN</v>
      </c>
      <c r="C549" s="10" t="str">
        <f>VLOOKUP(A549,'CENTRO DE COSTOS'!A:D,2,FALSE)</f>
        <v>0004-0005</v>
      </c>
      <c r="D549" s="171">
        <v>5541</v>
      </c>
      <c r="E549" s="171">
        <v>2295542</v>
      </c>
      <c r="F549" s="171">
        <v>10725</v>
      </c>
      <c r="G549" s="171" t="s">
        <v>290</v>
      </c>
      <c r="H549" s="171" t="s">
        <v>4410</v>
      </c>
      <c r="I549" s="171" t="s">
        <v>6304</v>
      </c>
      <c r="J549" s="10" t="s">
        <v>167</v>
      </c>
      <c r="K549" s="171">
        <v>2295542</v>
      </c>
      <c r="L549" s="171" t="s">
        <v>6305</v>
      </c>
      <c r="M549" s="172">
        <v>45820.512499999997</v>
      </c>
      <c r="N549" s="172">
        <v>45822.512326388889</v>
      </c>
      <c r="O549" s="171" t="s">
        <v>3171</v>
      </c>
      <c r="P549" s="171" t="s">
        <v>3172</v>
      </c>
      <c r="Q549" s="171" t="s">
        <v>177</v>
      </c>
      <c r="R549" s="72" t="s">
        <v>6306</v>
      </c>
      <c r="S549" s="178" t="s">
        <v>3174</v>
      </c>
      <c r="T549" s="187" t="s">
        <v>3190</v>
      </c>
      <c r="U549" s="187" t="s">
        <v>3660</v>
      </c>
      <c r="V549" s="187" t="s">
        <v>5247</v>
      </c>
      <c r="W549" s="187" t="s">
        <v>3215</v>
      </c>
      <c r="X549" s="187">
        <v>0</v>
      </c>
      <c r="Y549" s="187">
        <v>0</v>
      </c>
      <c r="Z549" s="187" t="s">
        <v>3482</v>
      </c>
      <c r="AA549" s="187">
        <v>0</v>
      </c>
      <c r="AB549" s="200">
        <v>0</v>
      </c>
      <c r="AC549" s="72" t="s">
        <v>6307</v>
      </c>
      <c r="AD549" s="72" t="s">
        <v>4256</v>
      </c>
      <c r="AE549" s="72" t="s">
        <v>4891</v>
      </c>
      <c r="AF549" s="171" t="s">
        <v>28</v>
      </c>
      <c r="AG549" s="171" t="s">
        <v>189</v>
      </c>
      <c r="AH549" s="171">
        <v>1</v>
      </c>
      <c r="AI549" s="171">
        <v>0</v>
      </c>
      <c r="AJ549" s="72" t="s">
        <v>818</v>
      </c>
      <c r="AK549" s="97">
        <f>IF(Q549="SOPORTE_TELEFÓNICO",'BASE LIQUIDACION REDEBAN 2025'!$B$19,IF(Q549="ENVÍO",'BASE LIQUIDACION REDEBAN 2025'!$C$2,IF(AF549="TIPO I",'BASE LIQUIDACION REDEBAN 2025'!$C$2,IF(AF549="TIPO II",'BASE LIQUIDACION REDEBAN 2025'!$C$3,IF(AF549="TIPO III",'BASE LIQUIDACION REDEBAN 2025'!$C$4,IF(AF549="TIPO IV",'BASE LIQUIDACION REDEBAN 2025'!$C$5,IF(AG549="AEREO",'BASE LIQUIDACION REDEBAN 2025'!$B$6,'BASE LIQUIDACION REDEBAN 2025'!$C$5)))))))</f>
        <v>144967.87232000002</v>
      </c>
      <c r="AL549" s="97">
        <f>IF(OR(Q549="SOPORTE_TELEFÓNICO",Q549="ENVÍO"),0,IF(AF549="TIPO I",'BASE LIQUIDACION REDEBAN 2025'!$B$10,IF(AF549="TIPO II",'BASE LIQUIDACION REDEBAN 2025'!$B$11,IF(AF549="TIPO III",'BASE LIQUIDACION REDEBAN 2025'!$B$12,'BASE LIQUIDACION REDEBAN 2025'!$B$13))))</f>
        <v>140395.6348884</v>
      </c>
      <c r="AM549" s="97">
        <f t="shared" si="8"/>
        <v>144967.87232000002</v>
      </c>
    </row>
    <row r="550" spans="1:39" s="85" customFormat="1" ht="13.15">
      <c r="A550" s="171" t="s">
        <v>94</v>
      </c>
      <c r="B550" s="10" t="str">
        <f>VLOOKUP(A550,'CENTRO DE COSTOS'!A:D,4,FALSE)</f>
        <v>DIEGO FERNANDO HENAO CARDONA</v>
      </c>
      <c r="C550" s="10" t="str">
        <f>VLOOKUP(A550,'CENTRO DE COSTOS'!A:D,2,FALSE)</f>
        <v>0004-0002</v>
      </c>
      <c r="D550" s="171">
        <v>76400</v>
      </c>
      <c r="E550" s="171">
        <v>2301371</v>
      </c>
      <c r="F550" s="171">
        <v>18753</v>
      </c>
      <c r="G550" s="171" t="s">
        <v>230</v>
      </c>
      <c r="H550" s="171" t="s">
        <v>599</v>
      </c>
      <c r="I550" s="171" t="s">
        <v>6308</v>
      </c>
      <c r="J550" s="10" t="s">
        <v>167</v>
      </c>
      <c r="K550" s="171">
        <v>2301371</v>
      </c>
      <c r="L550" s="171" t="s">
        <v>6309</v>
      </c>
      <c r="M550" s="172">
        <v>45821.476388888892</v>
      </c>
      <c r="N550" s="172">
        <v>45822.519224537034</v>
      </c>
      <c r="O550" s="171" t="s">
        <v>3171</v>
      </c>
      <c r="P550" s="171" t="s">
        <v>3172</v>
      </c>
      <c r="Q550" s="171" t="s">
        <v>177</v>
      </c>
      <c r="R550" s="72" t="s">
        <v>6310</v>
      </c>
      <c r="S550" s="178" t="s">
        <v>3174</v>
      </c>
      <c r="T550" s="187" t="s">
        <v>3190</v>
      </c>
      <c r="U550" s="187" t="s">
        <v>3213</v>
      </c>
      <c r="V550" s="187" t="s">
        <v>3314</v>
      </c>
      <c r="W550" s="187" t="s">
        <v>3215</v>
      </c>
      <c r="X550" s="187" t="s">
        <v>3228</v>
      </c>
      <c r="Y550" s="187">
        <v>0</v>
      </c>
      <c r="Z550" s="187">
        <v>0</v>
      </c>
      <c r="AA550" s="187">
        <v>0</v>
      </c>
      <c r="AB550" s="200">
        <v>0</v>
      </c>
      <c r="AC550" s="72" t="s">
        <v>6311</v>
      </c>
      <c r="AD550" s="72" t="s">
        <v>6312</v>
      </c>
      <c r="AE550" s="72" t="s">
        <v>6313</v>
      </c>
      <c r="AF550" s="171" t="s">
        <v>28</v>
      </c>
      <c r="AG550" s="171" t="s">
        <v>189</v>
      </c>
      <c r="AH550" s="171">
        <v>1</v>
      </c>
      <c r="AI550" s="171">
        <v>0</v>
      </c>
      <c r="AJ550" s="72" t="s">
        <v>453</v>
      </c>
      <c r="AK550" s="97">
        <f>IF(Q550="SOPORTE_TELEFÓNICO",'BASE LIQUIDACION REDEBAN 2025'!$B$19,IF(Q550="ENVÍO",'BASE LIQUIDACION REDEBAN 2025'!$C$2,IF(AF550="TIPO I",'BASE LIQUIDACION REDEBAN 2025'!$C$2,IF(AF550="TIPO II",'BASE LIQUIDACION REDEBAN 2025'!$C$3,IF(AF550="TIPO III",'BASE LIQUIDACION REDEBAN 2025'!$C$4,IF(AF550="TIPO IV",'BASE LIQUIDACION REDEBAN 2025'!$C$5,IF(AG550="AEREO",'BASE LIQUIDACION REDEBAN 2025'!$B$6,'BASE LIQUIDACION REDEBAN 2025'!$C$5)))))))</f>
        <v>144967.87232000002</v>
      </c>
      <c r="AL550" s="97">
        <f>IF(OR(Q550="SOPORTE_TELEFÓNICO",Q550="ENVÍO"),0,IF(AF550="TIPO I",'BASE LIQUIDACION REDEBAN 2025'!$B$10,IF(AF550="TIPO II",'BASE LIQUIDACION REDEBAN 2025'!$B$11,IF(AF550="TIPO III",'BASE LIQUIDACION REDEBAN 2025'!$B$12,'BASE LIQUIDACION REDEBAN 2025'!$B$13))))</f>
        <v>140395.6348884</v>
      </c>
      <c r="AM550" s="97">
        <f t="shared" si="8"/>
        <v>144967.87232000002</v>
      </c>
    </row>
    <row r="551" spans="1:39" s="85" customFormat="1" ht="13.15">
      <c r="A551" s="171" t="s">
        <v>76</v>
      </c>
      <c r="B551" s="10" t="str">
        <f>VLOOKUP(A551,'CENTRO DE COSTOS'!A:D,4,FALSE)</f>
        <v>DIEGO FERNANDO HENAO CARDONA</v>
      </c>
      <c r="C551" s="10" t="str">
        <f>VLOOKUP(A551,'CENTRO DE COSTOS'!A:D,2,FALSE)</f>
        <v>0004-0003</v>
      </c>
      <c r="D551" s="171">
        <v>76001</v>
      </c>
      <c r="E551" s="171">
        <v>2302287</v>
      </c>
      <c r="F551" s="171">
        <v>70126</v>
      </c>
      <c r="G551" s="171" t="s">
        <v>230</v>
      </c>
      <c r="H551" s="171" t="s">
        <v>76</v>
      </c>
      <c r="I551" s="171" t="s">
        <v>6314</v>
      </c>
      <c r="J551" s="10" t="s">
        <v>167</v>
      </c>
      <c r="K551" s="171">
        <v>2302287</v>
      </c>
      <c r="L551" s="171" t="s">
        <v>6315</v>
      </c>
      <c r="M551" s="172">
        <v>45821.590277777781</v>
      </c>
      <c r="N551" s="172">
        <v>45822.522314814814</v>
      </c>
      <c r="O551" s="171" t="s">
        <v>3171</v>
      </c>
      <c r="P551" s="171" t="s">
        <v>3172</v>
      </c>
      <c r="Q551" s="171" t="s">
        <v>177</v>
      </c>
      <c r="R551" s="72" t="s">
        <v>6316</v>
      </c>
      <c r="S551" s="178" t="s">
        <v>3174</v>
      </c>
      <c r="T551" s="187" t="s">
        <v>3190</v>
      </c>
      <c r="U551" s="187" t="s">
        <v>3191</v>
      </c>
      <c r="V551" s="187" t="s">
        <v>3235</v>
      </c>
      <c r="W551" s="187" t="s">
        <v>3215</v>
      </c>
      <c r="X551" s="187" t="s">
        <v>3388</v>
      </c>
      <c r="Y551" s="187">
        <v>0</v>
      </c>
      <c r="Z551" s="187">
        <v>0</v>
      </c>
      <c r="AA551" s="187">
        <v>0</v>
      </c>
      <c r="AB551" s="200">
        <v>0</v>
      </c>
      <c r="AC551" s="72" t="s">
        <v>6317</v>
      </c>
      <c r="AD551" s="72" t="s">
        <v>6318</v>
      </c>
      <c r="AE551" s="72" t="s">
        <v>6319</v>
      </c>
      <c r="AF551" s="171" t="s">
        <v>25</v>
      </c>
      <c r="AG551" s="171" t="s">
        <v>189</v>
      </c>
      <c r="AH551" s="171">
        <v>1</v>
      </c>
      <c r="AI551" s="171">
        <v>0</v>
      </c>
      <c r="AJ551" s="72" t="s">
        <v>320</v>
      </c>
      <c r="AK551" s="97">
        <f>IF(Q551="SOPORTE_TELEFÓNICO",'BASE LIQUIDACION REDEBAN 2025'!$B$19,IF(Q551="ENVÍO",'BASE LIQUIDACION REDEBAN 2025'!$C$2,IF(AF551="TIPO I",'BASE LIQUIDACION REDEBAN 2025'!$C$2,IF(AF551="TIPO II",'BASE LIQUIDACION REDEBAN 2025'!$C$3,IF(AF551="TIPO III",'BASE LIQUIDACION REDEBAN 2025'!$C$4,IF(AF551="TIPO IV",'BASE LIQUIDACION REDEBAN 2025'!$C$5,IF(AG551="AEREO",'BASE LIQUIDACION REDEBAN 2025'!$B$6,'BASE LIQUIDACION REDEBAN 2025'!$C$5)))))))</f>
        <v>65960.072302</v>
      </c>
      <c r="AL551" s="97">
        <f>IF(OR(Q551="SOPORTE_TELEFÓNICO",Q551="ENVÍO"),0,IF(AF551="TIPO I",'BASE LIQUIDACION REDEBAN 2025'!$B$10,IF(AF551="TIPO II",'BASE LIQUIDACION REDEBAN 2025'!$B$11,IF(AF551="TIPO III",'BASE LIQUIDACION REDEBAN 2025'!$B$12,'BASE LIQUIDACION REDEBAN 2025'!$B$13))))</f>
        <v>75096.394270399993</v>
      </c>
      <c r="AM551" s="97">
        <f t="shared" si="8"/>
        <v>65960.072302</v>
      </c>
    </row>
    <row r="552" spans="1:39" s="85" customFormat="1" ht="13.15">
      <c r="A552" s="171" t="s">
        <v>86</v>
      </c>
      <c r="B552" s="10" t="str">
        <f>VLOOKUP(A552,'CENTRO DE COSTOS'!A:D,4,FALSE)</f>
        <v>KEVIN ALEXIS CORZO BUSTOS</v>
      </c>
      <c r="C552" s="10" t="str">
        <f>VLOOKUP(A552,'CENTRO DE COSTOS'!A:D,2,FALSE)</f>
        <v>0004-0007</v>
      </c>
      <c r="D552" s="171">
        <v>73001</v>
      </c>
      <c r="E552" s="171">
        <v>2303130</v>
      </c>
      <c r="F552" s="171">
        <v>73280</v>
      </c>
      <c r="G552" s="171" t="s">
        <v>870</v>
      </c>
      <c r="H552" s="171" t="s">
        <v>86</v>
      </c>
      <c r="I552" s="171" t="s">
        <v>6320</v>
      </c>
      <c r="J552" s="10" t="s">
        <v>167</v>
      </c>
      <c r="K552" s="171">
        <v>2303130</v>
      </c>
      <c r="L552" s="171" t="s">
        <v>6321</v>
      </c>
      <c r="M552" s="172">
        <v>45821.646527777775</v>
      </c>
      <c r="N552" s="172">
        <v>45822.528900462959</v>
      </c>
      <c r="O552" s="171" t="s">
        <v>3171</v>
      </c>
      <c r="P552" s="171" t="s">
        <v>3172</v>
      </c>
      <c r="Q552" s="171" t="s">
        <v>177</v>
      </c>
      <c r="R552" s="72" t="s">
        <v>6322</v>
      </c>
      <c r="S552" s="178" t="s">
        <v>3174</v>
      </c>
      <c r="T552" s="187" t="s">
        <v>3190</v>
      </c>
      <c r="U552" s="187" t="s">
        <v>3438</v>
      </c>
      <c r="V552" s="187" t="s">
        <v>4191</v>
      </c>
      <c r="W552" s="187" t="s">
        <v>3185</v>
      </c>
      <c r="X552" s="187">
        <v>0</v>
      </c>
      <c r="Y552" s="187">
        <v>0</v>
      </c>
      <c r="Z552" s="187">
        <v>0</v>
      </c>
      <c r="AA552" s="187">
        <v>0</v>
      </c>
      <c r="AB552" s="200">
        <v>0</v>
      </c>
      <c r="AC552" s="72" t="s">
        <v>6323</v>
      </c>
      <c r="AD552" s="72">
        <v>0</v>
      </c>
      <c r="AE552" s="72">
        <v>0</v>
      </c>
      <c r="AF552" s="171" t="s">
        <v>25</v>
      </c>
      <c r="AG552" s="171" t="s">
        <v>189</v>
      </c>
      <c r="AH552" s="171">
        <v>1</v>
      </c>
      <c r="AI552" s="171">
        <v>0</v>
      </c>
      <c r="AJ552" s="72" t="s">
        <v>873</v>
      </c>
      <c r="AK552" s="97">
        <f>IF(Q552="SOPORTE_TELEFÓNICO",'BASE LIQUIDACION REDEBAN 2025'!$B$19,IF(Q552="ENVÍO",'BASE LIQUIDACION REDEBAN 2025'!$C$2,IF(AF552="TIPO I",'BASE LIQUIDACION REDEBAN 2025'!$C$2,IF(AF552="TIPO II",'BASE LIQUIDACION REDEBAN 2025'!$C$3,IF(AF552="TIPO III",'BASE LIQUIDACION REDEBAN 2025'!$C$4,IF(AF552="TIPO IV",'BASE LIQUIDACION REDEBAN 2025'!$C$5,IF(AG552="AEREO",'BASE LIQUIDACION REDEBAN 2025'!$B$6,'BASE LIQUIDACION REDEBAN 2025'!$C$5)))))))</f>
        <v>65960.072302</v>
      </c>
      <c r="AL552" s="97">
        <f>IF(OR(Q552="SOPORTE_TELEFÓNICO",Q552="ENVÍO"),0,IF(AF552="TIPO I",'BASE LIQUIDACION REDEBAN 2025'!$B$10,IF(AF552="TIPO II",'BASE LIQUIDACION REDEBAN 2025'!$B$11,IF(AF552="TIPO III",'BASE LIQUIDACION REDEBAN 2025'!$B$12,'BASE LIQUIDACION REDEBAN 2025'!$B$13))))</f>
        <v>75096.394270399993</v>
      </c>
      <c r="AM552" s="97">
        <f t="shared" si="8"/>
        <v>65960.072302</v>
      </c>
    </row>
    <row r="553" spans="1:39" s="85" customFormat="1" ht="13.15">
      <c r="A553" s="171" t="s">
        <v>86</v>
      </c>
      <c r="B553" s="10" t="str">
        <f>VLOOKUP(A553,'CENTRO DE COSTOS'!A:D,4,FALSE)</f>
        <v>KEVIN ALEXIS CORZO BUSTOS</v>
      </c>
      <c r="C553" s="10" t="str">
        <f>VLOOKUP(A553,'CENTRO DE COSTOS'!A:D,2,FALSE)</f>
        <v>0004-0007</v>
      </c>
      <c r="D553" s="171">
        <v>73001</v>
      </c>
      <c r="E553" s="171">
        <v>2303566</v>
      </c>
      <c r="F553" s="171">
        <v>13026</v>
      </c>
      <c r="G553" s="171" t="s">
        <v>870</v>
      </c>
      <c r="H553" s="171" t="s">
        <v>86</v>
      </c>
      <c r="I553" s="171" t="s">
        <v>6324</v>
      </c>
      <c r="J553" s="10" t="s">
        <v>167</v>
      </c>
      <c r="K553" s="171">
        <v>2303566</v>
      </c>
      <c r="L553" s="171" t="s">
        <v>6325</v>
      </c>
      <c r="M553" s="172">
        <v>45821.673611111109</v>
      </c>
      <c r="N553" s="172">
        <v>45822.531030092592</v>
      </c>
      <c r="O553" s="171" t="s">
        <v>3171</v>
      </c>
      <c r="P553" s="171" t="s">
        <v>3172</v>
      </c>
      <c r="Q553" s="171" t="s">
        <v>177</v>
      </c>
      <c r="R553" s="72" t="s">
        <v>6326</v>
      </c>
      <c r="S553" s="178" t="s">
        <v>3174</v>
      </c>
      <c r="T553" s="187" t="s">
        <v>3190</v>
      </c>
      <c r="U553" s="187" t="s">
        <v>3213</v>
      </c>
      <c r="V553" s="187" t="s">
        <v>3372</v>
      </c>
      <c r="W553" s="187" t="s">
        <v>3215</v>
      </c>
      <c r="X553" s="187" t="s">
        <v>3228</v>
      </c>
      <c r="Y553" s="187">
        <v>0</v>
      </c>
      <c r="Z553" s="187">
        <v>0</v>
      </c>
      <c r="AA553" s="187">
        <v>0</v>
      </c>
      <c r="AB553" s="200">
        <v>0</v>
      </c>
      <c r="AC553" s="72" t="s">
        <v>6327</v>
      </c>
      <c r="AD553" s="72" t="s">
        <v>6328</v>
      </c>
      <c r="AE553" s="72" t="s">
        <v>6329</v>
      </c>
      <c r="AF553" s="171" t="s">
        <v>25</v>
      </c>
      <c r="AG553" s="171" t="s">
        <v>189</v>
      </c>
      <c r="AH553" s="171">
        <v>1</v>
      </c>
      <c r="AI553" s="171">
        <v>0</v>
      </c>
      <c r="AJ553" s="72" t="s">
        <v>1099</v>
      </c>
      <c r="AK553" s="97">
        <f>IF(Q553="SOPORTE_TELEFÓNICO",'BASE LIQUIDACION REDEBAN 2025'!$B$19,IF(Q553="ENVÍO",'BASE LIQUIDACION REDEBAN 2025'!$C$2,IF(AF553="TIPO I",'BASE LIQUIDACION REDEBAN 2025'!$C$2,IF(AF553="TIPO II",'BASE LIQUIDACION REDEBAN 2025'!$C$3,IF(AF553="TIPO III",'BASE LIQUIDACION REDEBAN 2025'!$C$4,IF(AF553="TIPO IV",'BASE LIQUIDACION REDEBAN 2025'!$C$5,IF(AG553="AEREO",'BASE LIQUIDACION REDEBAN 2025'!$B$6,'BASE LIQUIDACION REDEBAN 2025'!$C$5)))))))</f>
        <v>65960.072302</v>
      </c>
      <c r="AL553" s="97">
        <f>IF(OR(Q553="SOPORTE_TELEFÓNICO",Q553="ENVÍO"),0,IF(AF553="TIPO I",'BASE LIQUIDACION REDEBAN 2025'!$B$10,IF(AF553="TIPO II",'BASE LIQUIDACION REDEBAN 2025'!$B$11,IF(AF553="TIPO III",'BASE LIQUIDACION REDEBAN 2025'!$B$12,'BASE LIQUIDACION REDEBAN 2025'!$B$13))))</f>
        <v>75096.394270399993</v>
      </c>
      <c r="AM553" s="97">
        <f t="shared" si="8"/>
        <v>65960.072302</v>
      </c>
    </row>
    <row r="554" spans="1:39" s="85" customFormat="1" ht="13.15">
      <c r="A554" s="171" t="s">
        <v>90</v>
      </c>
      <c r="B554" s="10" t="str">
        <f>VLOOKUP(A554,'CENTRO DE COSTOS'!A:D,4,FALSE)</f>
        <v>JUAN SEBASTIÁN RÍOS CASTRILLÓN</v>
      </c>
      <c r="C554" s="10" t="str">
        <f>VLOOKUP(A554,'CENTRO DE COSTOS'!A:D,2,FALSE)</f>
        <v>0004-0005</v>
      </c>
      <c r="D554" s="171">
        <v>5079</v>
      </c>
      <c r="E554" s="171">
        <v>2303808</v>
      </c>
      <c r="F554" s="171">
        <v>30854</v>
      </c>
      <c r="G554" s="171" t="s">
        <v>290</v>
      </c>
      <c r="H554" s="171" t="s">
        <v>337</v>
      </c>
      <c r="I554" s="171" t="s">
        <v>6330</v>
      </c>
      <c r="J554" s="10" t="s">
        <v>167</v>
      </c>
      <c r="K554" s="171">
        <v>2303808</v>
      </c>
      <c r="L554" s="171" t="s">
        <v>6331</v>
      </c>
      <c r="M554" s="172">
        <v>45821.699305555558</v>
      </c>
      <c r="N554" s="172">
        <v>45822.548125000001</v>
      </c>
      <c r="O554" s="171" t="s">
        <v>3171</v>
      </c>
      <c r="P554" s="171" t="s">
        <v>3172</v>
      </c>
      <c r="Q554" s="171" t="s">
        <v>177</v>
      </c>
      <c r="R554" s="72" t="s">
        <v>6332</v>
      </c>
      <c r="S554" s="178" t="s">
        <v>3174</v>
      </c>
      <c r="T554" s="187" t="s">
        <v>3190</v>
      </c>
      <c r="U554" s="187" t="s">
        <v>3191</v>
      </c>
      <c r="V554" s="187" t="s">
        <v>3235</v>
      </c>
      <c r="W554" s="187" t="s">
        <v>3215</v>
      </c>
      <c r="X554" s="187" t="s">
        <v>3245</v>
      </c>
      <c r="Y554" s="187">
        <v>0</v>
      </c>
      <c r="Z554" s="187">
        <v>0</v>
      </c>
      <c r="AA554" s="187">
        <v>0</v>
      </c>
      <c r="AB554" s="200">
        <v>0</v>
      </c>
      <c r="AC554" s="72" t="s">
        <v>6333</v>
      </c>
      <c r="AD554" s="72" t="s">
        <v>6334</v>
      </c>
      <c r="AE554" s="72" t="s">
        <v>6335</v>
      </c>
      <c r="AF554" s="171" t="s">
        <v>28</v>
      </c>
      <c r="AG554" s="171" t="s">
        <v>189</v>
      </c>
      <c r="AH554" s="171">
        <v>1</v>
      </c>
      <c r="AI554" s="171">
        <v>0</v>
      </c>
      <c r="AJ554" s="72" t="s">
        <v>467</v>
      </c>
      <c r="AK554" s="97">
        <f>IF(Q554="SOPORTE_TELEFÓNICO",'BASE LIQUIDACION REDEBAN 2025'!$B$19,IF(Q554="ENVÍO",'BASE LIQUIDACION REDEBAN 2025'!$C$2,IF(AF554="TIPO I",'BASE LIQUIDACION REDEBAN 2025'!$C$2,IF(AF554="TIPO II",'BASE LIQUIDACION REDEBAN 2025'!$C$3,IF(AF554="TIPO III",'BASE LIQUIDACION REDEBAN 2025'!$C$4,IF(AF554="TIPO IV",'BASE LIQUIDACION REDEBAN 2025'!$C$5,IF(AG554="AEREO",'BASE LIQUIDACION REDEBAN 2025'!$B$6,'BASE LIQUIDACION REDEBAN 2025'!$C$5)))))))</f>
        <v>144967.87232000002</v>
      </c>
      <c r="AL554" s="97">
        <f>IF(OR(Q554="SOPORTE_TELEFÓNICO",Q554="ENVÍO"),0,IF(AF554="TIPO I",'BASE LIQUIDACION REDEBAN 2025'!$B$10,IF(AF554="TIPO II",'BASE LIQUIDACION REDEBAN 2025'!$B$11,IF(AF554="TIPO III",'BASE LIQUIDACION REDEBAN 2025'!$B$12,'BASE LIQUIDACION REDEBAN 2025'!$B$13))))</f>
        <v>140395.6348884</v>
      </c>
      <c r="AM554" s="97">
        <f t="shared" si="8"/>
        <v>144967.87232000002</v>
      </c>
    </row>
    <row r="555" spans="1:39" s="85" customFormat="1" ht="13.15">
      <c r="A555" s="171" t="s">
        <v>76</v>
      </c>
      <c r="B555" s="10" t="str">
        <f>VLOOKUP(A555,'CENTRO DE COSTOS'!A:D,4,FALSE)</f>
        <v>DIEGO FERNANDO HENAO CARDONA</v>
      </c>
      <c r="C555" s="10" t="str">
        <f>VLOOKUP(A555,'CENTRO DE COSTOS'!A:D,2,FALSE)</f>
        <v>0004-0003</v>
      </c>
      <c r="D555" s="171">
        <v>19001</v>
      </c>
      <c r="E555" s="171">
        <v>2303802</v>
      </c>
      <c r="F555" s="171">
        <v>66021</v>
      </c>
      <c r="G555" s="171" t="s">
        <v>200</v>
      </c>
      <c r="H555" s="171" t="s">
        <v>95</v>
      </c>
      <c r="I555" s="171" t="s">
        <v>4881</v>
      </c>
      <c r="J555" s="10" t="s">
        <v>167</v>
      </c>
      <c r="K555" s="171">
        <v>2303802</v>
      </c>
      <c r="L555" s="171" t="s">
        <v>6336</v>
      </c>
      <c r="M555" s="172">
        <v>45821.697916666664</v>
      </c>
      <c r="N555" s="172">
        <v>45822.559421296297</v>
      </c>
      <c r="O555" s="171" t="s">
        <v>3171</v>
      </c>
      <c r="P555" s="171" t="s">
        <v>3172</v>
      </c>
      <c r="Q555" s="171" t="s">
        <v>177</v>
      </c>
      <c r="R555" s="72" t="s">
        <v>6337</v>
      </c>
      <c r="S555" s="178" t="s">
        <v>3174</v>
      </c>
      <c r="T555" s="187" t="s">
        <v>3190</v>
      </c>
      <c r="U555" s="187" t="s">
        <v>3284</v>
      </c>
      <c r="V555" s="187" t="s">
        <v>3284</v>
      </c>
      <c r="W555" s="187" t="s">
        <v>3215</v>
      </c>
      <c r="X555" s="187" t="s">
        <v>3461</v>
      </c>
      <c r="Y555" s="187">
        <v>0</v>
      </c>
      <c r="Z555" s="187">
        <v>0</v>
      </c>
      <c r="AA555" s="187">
        <v>0</v>
      </c>
      <c r="AB555" s="200">
        <v>0</v>
      </c>
      <c r="AC555" s="72" t="s">
        <v>4884</v>
      </c>
      <c r="AD555" s="72" t="s">
        <v>6338</v>
      </c>
      <c r="AE555" s="72" t="s">
        <v>4885</v>
      </c>
      <c r="AF555" s="171" t="s">
        <v>30</v>
      </c>
      <c r="AG555" s="171" t="s">
        <v>189</v>
      </c>
      <c r="AH555" s="171">
        <v>1</v>
      </c>
      <c r="AI555" s="171">
        <v>0</v>
      </c>
      <c r="AJ555" s="72" t="s">
        <v>204</v>
      </c>
      <c r="AK555" s="97">
        <f>IF(Q555="SOPORTE_TELEFÓNICO",'BASE LIQUIDACION REDEBAN 2025'!$B$19,IF(Q555="ENVÍO",'BASE LIQUIDACION REDEBAN 2025'!$C$2,IF(AF555="TIPO I",'BASE LIQUIDACION REDEBAN 2025'!$C$2,IF(AF555="TIPO II",'BASE LIQUIDACION REDEBAN 2025'!$C$3,IF(AF555="TIPO III",'BASE LIQUIDACION REDEBAN 2025'!$C$4,IF(AF555="TIPO IV",'BASE LIQUIDACION REDEBAN 2025'!$C$5,IF(AG555="AEREO",'BASE LIQUIDACION REDEBAN 2025'!$B$6,'BASE LIQUIDACION REDEBAN 2025'!$C$5)))))))</f>
        <v>275728.78077800001</v>
      </c>
      <c r="AL555" s="97">
        <f>IF(OR(Q555="SOPORTE_TELEFÓNICO",Q555="ENVÍO"),0,IF(AF555="TIPO I",'BASE LIQUIDACION REDEBAN 2025'!$B$10,IF(AF555="TIPO II",'BASE LIQUIDACION REDEBAN 2025'!$B$11,IF(AF555="TIPO III",'BASE LIQUIDACION REDEBAN 2025'!$B$12,'BASE LIQUIDACION REDEBAN 2025'!$B$13))))</f>
        <v>196536.5258152</v>
      </c>
      <c r="AM555" s="97">
        <f t="shared" si="8"/>
        <v>275728.78077800001</v>
      </c>
    </row>
    <row r="556" spans="1:39" s="85" customFormat="1" ht="13.15">
      <c r="A556" s="171" t="s">
        <v>90</v>
      </c>
      <c r="B556" s="10" t="str">
        <f>VLOOKUP(A556,'CENTRO DE COSTOS'!A:D,4,FALSE)</f>
        <v>JUAN SEBASTIÁN RÍOS CASTRILLÓN</v>
      </c>
      <c r="C556" s="10" t="str">
        <f>VLOOKUP(A556,'CENTRO DE COSTOS'!A:D,2,FALSE)</f>
        <v>0004-0005</v>
      </c>
      <c r="D556" s="171">
        <v>5001</v>
      </c>
      <c r="E556" s="171">
        <v>2303897</v>
      </c>
      <c r="F556" s="171">
        <v>38948</v>
      </c>
      <c r="G556" s="171" t="s">
        <v>290</v>
      </c>
      <c r="H556" s="171" t="s">
        <v>90</v>
      </c>
      <c r="I556" s="171" t="s">
        <v>6339</v>
      </c>
      <c r="J556" s="10" t="s">
        <v>167</v>
      </c>
      <c r="K556" s="171">
        <v>2303897</v>
      </c>
      <c r="L556" s="171" t="s">
        <v>6340</v>
      </c>
      <c r="M556" s="172">
        <v>45821.729166666664</v>
      </c>
      <c r="N556" s="172">
        <v>45822.562905092593</v>
      </c>
      <c r="O556" s="171" t="s">
        <v>3171</v>
      </c>
      <c r="P556" s="171" t="s">
        <v>3172</v>
      </c>
      <c r="Q556" s="171" t="s">
        <v>177</v>
      </c>
      <c r="R556" s="72" t="s">
        <v>6341</v>
      </c>
      <c r="S556" s="178" t="s">
        <v>3174</v>
      </c>
      <c r="T556" s="187" t="s">
        <v>3190</v>
      </c>
      <c r="U556" s="187" t="s">
        <v>3252</v>
      </c>
      <c r="V556" s="187" t="s">
        <v>3192</v>
      </c>
      <c r="W556" s="187" t="s">
        <v>3215</v>
      </c>
      <c r="X556" s="187" t="s">
        <v>3401</v>
      </c>
      <c r="Y556" s="187">
        <v>0</v>
      </c>
      <c r="Z556" s="187">
        <v>0</v>
      </c>
      <c r="AA556" s="187">
        <v>0</v>
      </c>
      <c r="AB556" s="200">
        <v>0</v>
      </c>
      <c r="AC556" s="72" t="s">
        <v>6342</v>
      </c>
      <c r="AD556" s="72" t="s">
        <v>6343</v>
      </c>
      <c r="AE556" s="72" t="s">
        <v>6344</v>
      </c>
      <c r="AF556" s="171" t="s">
        <v>25</v>
      </c>
      <c r="AG556" s="171" t="s">
        <v>189</v>
      </c>
      <c r="AH556" s="171">
        <v>1</v>
      </c>
      <c r="AI556" s="171">
        <v>0</v>
      </c>
      <c r="AJ556" s="72" t="s">
        <v>557</v>
      </c>
      <c r="AK556" s="97">
        <f>IF(Q556="SOPORTE_TELEFÓNICO",'BASE LIQUIDACION REDEBAN 2025'!$B$19,IF(Q556="ENVÍO",'BASE LIQUIDACION REDEBAN 2025'!$C$2,IF(AF556="TIPO I",'BASE LIQUIDACION REDEBAN 2025'!$C$2,IF(AF556="TIPO II",'BASE LIQUIDACION REDEBAN 2025'!$C$3,IF(AF556="TIPO III",'BASE LIQUIDACION REDEBAN 2025'!$C$4,IF(AF556="TIPO IV",'BASE LIQUIDACION REDEBAN 2025'!$C$5,IF(AG556="AEREO",'BASE LIQUIDACION REDEBAN 2025'!$B$6,'BASE LIQUIDACION REDEBAN 2025'!$C$5)))))))</f>
        <v>65960.072302</v>
      </c>
      <c r="AL556" s="97">
        <f>IF(OR(Q556="SOPORTE_TELEFÓNICO",Q556="ENVÍO"),0,IF(AF556="TIPO I",'BASE LIQUIDACION REDEBAN 2025'!$B$10,IF(AF556="TIPO II",'BASE LIQUIDACION REDEBAN 2025'!$B$11,IF(AF556="TIPO III",'BASE LIQUIDACION REDEBAN 2025'!$B$12,'BASE LIQUIDACION REDEBAN 2025'!$B$13))))</f>
        <v>75096.394270399993</v>
      </c>
      <c r="AM556" s="97">
        <f t="shared" si="8"/>
        <v>65960.072302</v>
      </c>
    </row>
    <row r="557" spans="1:39" s="85" customFormat="1" ht="13.15">
      <c r="A557" s="171" t="s">
        <v>68</v>
      </c>
      <c r="B557" s="10" t="str">
        <f>VLOOKUP(A557,'CENTRO DE COSTOS'!A:D,4,FALSE)</f>
        <v>WILLIAM ASDRUBAL ROZO ROZO</v>
      </c>
      <c r="C557" s="10" t="str">
        <f>VLOOKUP(A557,'CENTRO DE COSTOS'!A:D,2,FALSE)</f>
        <v>0004-0004</v>
      </c>
      <c r="D557" s="171">
        <v>25126</v>
      </c>
      <c r="E557" s="171">
        <v>2304114</v>
      </c>
      <c r="F557" s="171">
        <v>24381</v>
      </c>
      <c r="G557" s="171" t="s">
        <v>298</v>
      </c>
      <c r="H557" s="171" t="s">
        <v>5177</v>
      </c>
      <c r="I557" s="171" t="s">
        <v>6345</v>
      </c>
      <c r="J557" s="10" t="s">
        <v>167</v>
      </c>
      <c r="K557" s="171">
        <v>2304114</v>
      </c>
      <c r="L557" s="171" t="s">
        <v>6346</v>
      </c>
      <c r="M557" s="172">
        <v>45821.737500000003</v>
      </c>
      <c r="N557" s="172">
        <v>45822.568159722221</v>
      </c>
      <c r="O557" s="171" t="s">
        <v>3171</v>
      </c>
      <c r="P557" s="171" t="s">
        <v>3172</v>
      </c>
      <c r="Q557" s="171" t="s">
        <v>177</v>
      </c>
      <c r="R557" s="72" t="s">
        <v>6347</v>
      </c>
      <c r="S557" s="178" t="s">
        <v>3174</v>
      </c>
      <c r="T557" s="187" t="s">
        <v>3190</v>
      </c>
      <c r="U557" s="187" t="s">
        <v>3284</v>
      </c>
      <c r="V557" s="187" t="s">
        <v>3284</v>
      </c>
      <c r="W557" s="187" t="s">
        <v>3215</v>
      </c>
      <c r="X557" s="187" t="s">
        <v>3615</v>
      </c>
      <c r="Y557" s="187">
        <v>0</v>
      </c>
      <c r="Z557" s="187" t="s">
        <v>3268</v>
      </c>
      <c r="AA557" s="187">
        <v>0</v>
      </c>
      <c r="AB557" s="200">
        <v>0</v>
      </c>
      <c r="AC557" s="72" t="s">
        <v>6348</v>
      </c>
      <c r="AD557" s="72" t="s">
        <v>6349</v>
      </c>
      <c r="AE557" s="72" t="s">
        <v>6350</v>
      </c>
      <c r="AF557" s="171" t="s">
        <v>28</v>
      </c>
      <c r="AG557" s="171" t="s">
        <v>189</v>
      </c>
      <c r="AH557" s="171">
        <v>1</v>
      </c>
      <c r="AI557" s="171">
        <v>0</v>
      </c>
      <c r="AJ557" s="72" t="s">
        <v>778</v>
      </c>
      <c r="AK557" s="97">
        <f>IF(Q557="SOPORTE_TELEFÓNICO",'BASE LIQUIDACION REDEBAN 2025'!$B$19,IF(Q557="ENVÍO",'BASE LIQUIDACION REDEBAN 2025'!$C$2,IF(AF557="TIPO I",'BASE LIQUIDACION REDEBAN 2025'!$C$2,IF(AF557="TIPO II",'BASE LIQUIDACION REDEBAN 2025'!$C$3,IF(AF557="TIPO III",'BASE LIQUIDACION REDEBAN 2025'!$C$4,IF(AF557="TIPO IV",'BASE LIQUIDACION REDEBAN 2025'!$C$5,IF(AG557="AEREO",'BASE LIQUIDACION REDEBAN 2025'!$B$6,'BASE LIQUIDACION REDEBAN 2025'!$C$5)))))))</f>
        <v>144967.87232000002</v>
      </c>
      <c r="AL557" s="97">
        <f>IF(OR(Q557="SOPORTE_TELEFÓNICO",Q557="ENVÍO"),0,IF(AF557="TIPO I",'BASE LIQUIDACION REDEBAN 2025'!$B$10,IF(AF557="TIPO II",'BASE LIQUIDACION REDEBAN 2025'!$B$11,IF(AF557="TIPO III",'BASE LIQUIDACION REDEBAN 2025'!$B$12,'BASE LIQUIDACION REDEBAN 2025'!$B$13))))</f>
        <v>140395.6348884</v>
      </c>
      <c r="AM557" s="97">
        <f t="shared" si="8"/>
        <v>144967.87232000002</v>
      </c>
    </row>
    <row r="558" spans="1:39" s="85" customFormat="1" ht="13.15">
      <c r="A558" s="171" t="s">
        <v>90</v>
      </c>
      <c r="B558" s="10" t="str">
        <f>VLOOKUP(A558,'CENTRO DE COSTOS'!A:D,4,FALSE)</f>
        <v>JUAN SEBASTIÁN RÍOS CASTRILLÓN</v>
      </c>
      <c r="C558" s="10" t="str">
        <f>VLOOKUP(A558,'CENTRO DE COSTOS'!A:D,2,FALSE)</f>
        <v>0004-0005</v>
      </c>
      <c r="D558" s="171">
        <v>5360</v>
      </c>
      <c r="E558" s="171">
        <v>2304754</v>
      </c>
      <c r="F558" s="171">
        <v>10364</v>
      </c>
      <c r="G558" s="171" t="s">
        <v>290</v>
      </c>
      <c r="H558" s="171" t="s">
        <v>464</v>
      </c>
      <c r="I558" s="171" t="s">
        <v>6351</v>
      </c>
      <c r="J558" s="10" t="s">
        <v>167</v>
      </c>
      <c r="K558" s="171">
        <v>2304754</v>
      </c>
      <c r="L558" s="171" t="s">
        <v>6352</v>
      </c>
      <c r="M558" s="172">
        <v>45822.364583333336</v>
      </c>
      <c r="N558" s="172">
        <v>45822.578460648147</v>
      </c>
      <c r="O558" s="171" t="s">
        <v>3171</v>
      </c>
      <c r="P558" s="171" t="s">
        <v>3172</v>
      </c>
      <c r="Q558" s="171" t="s">
        <v>177</v>
      </c>
      <c r="R558" s="72" t="s">
        <v>6353</v>
      </c>
      <c r="S558" s="178" t="s">
        <v>3174</v>
      </c>
      <c r="T558" s="187" t="s">
        <v>3175</v>
      </c>
      <c r="U558" s="187" t="s">
        <v>3438</v>
      </c>
      <c r="V558" s="187" t="s">
        <v>3511</v>
      </c>
      <c r="W558" s="187" t="s">
        <v>3185</v>
      </c>
      <c r="X558" s="187">
        <v>0</v>
      </c>
      <c r="Y558" s="187">
        <v>0</v>
      </c>
      <c r="Z558" s="187">
        <v>0</v>
      </c>
      <c r="AA558" s="187">
        <v>0</v>
      </c>
      <c r="AB558" s="200">
        <v>0</v>
      </c>
      <c r="AC558" s="72" t="s">
        <v>6354</v>
      </c>
      <c r="AD558" s="72">
        <v>0</v>
      </c>
      <c r="AE558" s="72">
        <v>0</v>
      </c>
      <c r="AF558" s="171" t="s">
        <v>25</v>
      </c>
      <c r="AG558" s="171" t="s">
        <v>189</v>
      </c>
      <c r="AH558" s="171">
        <v>1</v>
      </c>
      <c r="AI558" s="171">
        <v>0</v>
      </c>
      <c r="AJ558" s="72" t="s">
        <v>3341</v>
      </c>
      <c r="AK558" s="97">
        <f>IF(Q558="SOPORTE_TELEFÓNICO",'BASE LIQUIDACION REDEBAN 2025'!$B$19,IF(Q558="ENVÍO",'BASE LIQUIDACION REDEBAN 2025'!$C$2,IF(AF558="TIPO I",'BASE LIQUIDACION REDEBAN 2025'!$C$2,IF(AF558="TIPO II",'BASE LIQUIDACION REDEBAN 2025'!$C$3,IF(AF558="TIPO III",'BASE LIQUIDACION REDEBAN 2025'!$C$4,IF(AF558="TIPO IV",'BASE LIQUIDACION REDEBAN 2025'!$C$5,IF(AG558="AEREO",'BASE LIQUIDACION REDEBAN 2025'!$B$6,'BASE LIQUIDACION REDEBAN 2025'!$C$5)))))))</f>
        <v>65960.072302</v>
      </c>
      <c r="AL558" s="97">
        <f>IF(OR(Q558="SOPORTE_TELEFÓNICO",Q558="ENVÍO"),0,IF(AF558="TIPO I",'BASE LIQUIDACION REDEBAN 2025'!$B$10,IF(AF558="TIPO II",'BASE LIQUIDACION REDEBAN 2025'!$B$11,IF(AF558="TIPO III",'BASE LIQUIDACION REDEBAN 2025'!$B$12,'BASE LIQUIDACION REDEBAN 2025'!$B$13))))</f>
        <v>75096.394270399993</v>
      </c>
      <c r="AM558" s="97">
        <f t="shared" si="8"/>
        <v>65960.072302</v>
      </c>
    </row>
    <row r="559" spans="1:39" s="85" customFormat="1" ht="13.15">
      <c r="A559" s="171" t="s">
        <v>90</v>
      </c>
      <c r="B559" s="10" t="str">
        <f>VLOOKUP(A559,'CENTRO DE COSTOS'!A:D,4,FALSE)</f>
        <v>JUAN SEBASTIÁN RÍOS CASTRILLÓN</v>
      </c>
      <c r="C559" s="10" t="str">
        <f>VLOOKUP(A559,'CENTRO DE COSTOS'!A:D,2,FALSE)</f>
        <v>0004-0005</v>
      </c>
      <c r="D559" s="171">
        <v>5266</v>
      </c>
      <c r="E559" s="171">
        <v>2304969</v>
      </c>
      <c r="F559" s="171">
        <v>39184</v>
      </c>
      <c r="G559" s="171" t="s">
        <v>290</v>
      </c>
      <c r="H559" s="171" t="s">
        <v>4551</v>
      </c>
      <c r="I559" s="171" t="s">
        <v>6355</v>
      </c>
      <c r="J559" s="10" t="s">
        <v>167</v>
      </c>
      <c r="K559" s="171">
        <v>2304969</v>
      </c>
      <c r="L559" s="171" t="s">
        <v>6356</v>
      </c>
      <c r="M559" s="172">
        <v>45822.441666666666</v>
      </c>
      <c r="N559" s="172">
        <v>45822.583402777775</v>
      </c>
      <c r="O559" s="171" t="s">
        <v>3171</v>
      </c>
      <c r="P559" s="171" t="s">
        <v>3172</v>
      </c>
      <c r="Q559" s="171" t="s">
        <v>177</v>
      </c>
      <c r="R559" s="72" t="s">
        <v>6357</v>
      </c>
      <c r="S559" s="178" t="s">
        <v>3174</v>
      </c>
      <c r="T559" s="187" t="s">
        <v>3190</v>
      </c>
      <c r="U559" s="187" t="s">
        <v>3191</v>
      </c>
      <c r="V559" s="187" t="s">
        <v>3192</v>
      </c>
      <c r="W559" s="187" t="s">
        <v>3215</v>
      </c>
      <c r="X559" s="187" t="s">
        <v>3388</v>
      </c>
      <c r="Y559" s="187">
        <v>0</v>
      </c>
      <c r="Z559" s="187">
        <v>0</v>
      </c>
      <c r="AA559" s="187">
        <v>0</v>
      </c>
      <c r="AB559" s="200">
        <v>0</v>
      </c>
      <c r="AC559" s="72" t="s">
        <v>6358</v>
      </c>
      <c r="AD559" s="72" t="s">
        <v>6359</v>
      </c>
      <c r="AE559" s="72" t="s">
        <v>6360</v>
      </c>
      <c r="AF559" s="171" t="s">
        <v>25</v>
      </c>
      <c r="AG559" s="171" t="s">
        <v>189</v>
      </c>
      <c r="AH559" s="171">
        <v>1</v>
      </c>
      <c r="AI559" s="171">
        <v>0</v>
      </c>
      <c r="AJ559" s="72" t="s">
        <v>3341</v>
      </c>
      <c r="AK559" s="97">
        <f>IF(Q559="SOPORTE_TELEFÓNICO",'BASE LIQUIDACION REDEBAN 2025'!$B$19,IF(Q559="ENVÍO",'BASE LIQUIDACION REDEBAN 2025'!$C$2,IF(AF559="TIPO I",'BASE LIQUIDACION REDEBAN 2025'!$C$2,IF(AF559="TIPO II",'BASE LIQUIDACION REDEBAN 2025'!$C$3,IF(AF559="TIPO III",'BASE LIQUIDACION REDEBAN 2025'!$C$4,IF(AF559="TIPO IV",'BASE LIQUIDACION REDEBAN 2025'!$C$5,IF(AG559="AEREO",'BASE LIQUIDACION REDEBAN 2025'!$B$6,'BASE LIQUIDACION REDEBAN 2025'!$C$5)))))))</f>
        <v>65960.072302</v>
      </c>
      <c r="AL559" s="97">
        <f>IF(OR(Q559="SOPORTE_TELEFÓNICO",Q559="ENVÍO"),0,IF(AF559="TIPO I",'BASE LIQUIDACION REDEBAN 2025'!$B$10,IF(AF559="TIPO II",'BASE LIQUIDACION REDEBAN 2025'!$B$11,IF(AF559="TIPO III",'BASE LIQUIDACION REDEBAN 2025'!$B$12,'BASE LIQUIDACION REDEBAN 2025'!$B$13))))</f>
        <v>75096.394270399993</v>
      </c>
      <c r="AM559" s="97">
        <f t="shared" si="8"/>
        <v>65960.072302</v>
      </c>
    </row>
    <row r="560" spans="1:39" s="85" customFormat="1" ht="13.15">
      <c r="A560" s="171" t="s">
        <v>90</v>
      </c>
      <c r="B560" s="10" t="str">
        <f>VLOOKUP(A560,'CENTRO DE COSTOS'!A:D,4,FALSE)</f>
        <v>JUAN SEBASTIÁN RÍOS CASTRILLÓN</v>
      </c>
      <c r="C560" s="10" t="str">
        <f>VLOOKUP(A560,'CENTRO DE COSTOS'!A:D,2,FALSE)</f>
        <v>0004-0005</v>
      </c>
      <c r="D560" s="171">
        <v>5001</v>
      </c>
      <c r="E560" s="171">
        <v>2304970</v>
      </c>
      <c r="F560" s="171">
        <v>17517</v>
      </c>
      <c r="G560" s="171" t="s">
        <v>290</v>
      </c>
      <c r="H560" s="171" t="s">
        <v>90</v>
      </c>
      <c r="I560" s="171" t="s">
        <v>6361</v>
      </c>
      <c r="J560" s="10" t="s">
        <v>167</v>
      </c>
      <c r="K560" s="171">
        <v>2304970</v>
      </c>
      <c r="L560" s="171" t="s">
        <v>6362</v>
      </c>
      <c r="M560" s="172">
        <v>45822.442361111112</v>
      </c>
      <c r="N560" s="172">
        <v>45822.587141203701</v>
      </c>
      <c r="O560" s="171" t="s">
        <v>3171</v>
      </c>
      <c r="P560" s="171" t="s">
        <v>3172</v>
      </c>
      <c r="Q560" s="171" t="s">
        <v>177</v>
      </c>
      <c r="R560" s="72" t="s">
        <v>6363</v>
      </c>
      <c r="S560" s="178" t="s">
        <v>3174</v>
      </c>
      <c r="T560" s="187" t="s">
        <v>3190</v>
      </c>
      <c r="U560" s="187" t="s">
        <v>3191</v>
      </c>
      <c r="V560" s="187" t="s">
        <v>3235</v>
      </c>
      <c r="W560" s="187" t="s">
        <v>3215</v>
      </c>
      <c r="X560" s="187" t="s">
        <v>3245</v>
      </c>
      <c r="Y560" s="187">
        <v>0</v>
      </c>
      <c r="Z560" s="187">
        <v>0</v>
      </c>
      <c r="AA560" s="187" t="s">
        <v>3332</v>
      </c>
      <c r="AB560" s="200">
        <v>0</v>
      </c>
      <c r="AC560" s="72" t="s">
        <v>6364</v>
      </c>
      <c r="AD560" s="72" t="s">
        <v>6365</v>
      </c>
      <c r="AE560" s="72" t="s">
        <v>6366</v>
      </c>
      <c r="AF560" s="171" t="s">
        <v>25</v>
      </c>
      <c r="AG560" s="171" t="s">
        <v>189</v>
      </c>
      <c r="AH560" s="171">
        <v>1</v>
      </c>
      <c r="AI560" s="171">
        <v>0</v>
      </c>
      <c r="AJ560" s="72" t="s">
        <v>294</v>
      </c>
      <c r="AK560" s="97">
        <f>IF(Q560="SOPORTE_TELEFÓNICO",'BASE LIQUIDACION REDEBAN 2025'!$B$19,IF(Q560="ENVÍO",'BASE LIQUIDACION REDEBAN 2025'!$C$2,IF(AF560="TIPO I",'BASE LIQUIDACION REDEBAN 2025'!$C$2,IF(AF560="TIPO II",'BASE LIQUIDACION REDEBAN 2025'!$C$3,IF(AF560="TIPO III",'BASE LIQUIDACION REDEBAN 2025'!$C$4,IF(AF560="TIPO IV",'BASE LIQUIDACION REDEBAN 2025'!$C$5,IF(AG560="AEREO",'BASE LIQUIDACION REDEBAN 2025'!$B$6,'BASE LIQUIDACION REDEBAN 2025'!$C$5)))))))</f>
        <v>65960.072302</v>
      </c>
      <c r="AL560" s="97">
        <f>IF(OR(Q560="SOPORTE_TELEFÓNICO",Q560="ENVÍO"),0,IF(AF560="TIPO I",'BASE LIQUIDACION REDEBAN 2025'!$B$10,IF(AF560="TIPO II",'BASE LIQUIDACION REDEBAN 2025'!$B$11,IF(AF560="TIPO III",'BASE LIQUIDACION REDEBAN 2025'!$B$12,'BASE LIQUIDACION REDEBAN 2025'!$B$13))))</f>
        <v>75096.394270399993</v>
      </c>
      <c r="AM560" s="97">
        <f t="shared" si="8"/>
        <v>65960.072302</v>
      </c>
    </row>
    <row r="561" spans="1:39" s="85" customFormat="1" ht="13.15">
      <c r="A561" s="171" t="s">
        <v>76</v>
      </c>
      <c r="B561" s="10" t="str">
        <f>VLOOKUP(A561,'CENTRO DE COSTOS'!A:D,4,FALSE)</f>
        <v>DIEGO FERNANDO HENAO CARDONA</v>
      </c>
      <c r="C561" s="10" t="str">
        <f>VLOOKUP(A561,'CENTRO DE COSTOS'!A:D,2,FALSE)</f>
        <v>0004-0003</v>
      </c>
      <c r="D561" s="171">
        <v>76520</v>
      </c>
      <c r="E561" s="171">
        <v>2304932</v>
      </c>
      <c r="F561" s="171">
        <v>62469</v>
      </c>
      <c r="G561" s="171" t="s">
        <v>230</v>
      </c>
      <c r="H561" s="171" t="s">
        <v>754</v>
      </c>
      <c r="I561" s="171" t="s">
        <v>6367</v>
      </c>
      <c r="J561" s="10" t="s">
        <v>167</v>
      </c>
      <c r="K561" s="171">
        <v>2304932</v>
      </c>
      <c r="L561" s="171" t="s">
        <v>6368</v>
      </c>
      <c r="M561" s="172">
        <v>45822.409722222219</v>
      </c>
      <c r="N561" s="172">
        <v>45822.59170138889</v>
      </c>
      <c r="O561" s="171" t="s">
        <v>3171</v>
      </c>
      <c r="P561" s="171" t="s">
        <v>3172</v>
      </c>
      <c r="Q561" s="171" t="s">
        <v>177</v>
      </c>
      <c r="R561" s="72" t="s">
        <v>6369</v>
      </c>
      <c r="S561" s="178" t="s">
        <v>3174</v>
      </c>
      <c r="T561" s="187" t="s">
        <v>3190</v>
      </c>
      <c r="U561" s="187" t="s">
        <v>3213</v>
      </c>
      <c r="V561" s="187" t="s">
        <v>3214</v>
      </c>
      <c r="W561" s="187" t="s">
        <v>3215</v>
      </c>
      <c r="X561" s="187" t="s">
        <v>3216</v>
      </c>
      <c r="Y561" s="187">
        <v>0</v>
      </c>
      <c r="Z561" s="187">
        <v>0</v>
      </c>
      <c r="AA561" s="187">
        <v>0</v>
      </c>
      <c r="AB561" s="200" t="s">
        <v>4377</v>
      </c>
      <c r="AC561" s="72" t="s">
        <v>6370</v>
      </c>
      <c r="AD561" s="72" t="s">
        <v>6371</v>
      </c>
      <c r="AE561" s="72" t="s">
        <v>6372</v>
      </c>
      <c r="AF561" s="171" t="s">
        <v>25</v>
      </c>
      <c r="AG561" s="171" t="s">
        <v>189</v>
      </c>
      <c r="AH561" s="171">
        <v>1</v>
      </c>
      <c r="AI561" s="171">
        <v>0</v>
      </c>
      <c r="AJ561" s="72" t="s">
        <v>2428</v>
      </c>
      <c r="AK561" s="97">
        <f>IF(Q561="SOPORTE_TELEFÓNICO",'BASE LIQUIDACION REDEBAN 2025'!$B$19,IF(Q561="ENVÍO",'BASE LIQUIDACION REDEBAN 2025'!$C$2,IF(AF561="TIPO I",'BASE LIQUIDACION REDEBAN 2025'!$C$2,IF(AF561="TIPO II",'BASE LIQUIDACION REDEBAN 2025'!$C$3,IF(AF561="TIPO III",'BASE LIQUIDACION REDEBAN 2025'!$C$4,IF(AF561="TIPO IV",'BASE LIQUIDACION REDEBAN 2025'!$C$5,IF(AG561="AEREO",'BASE LIQUIDACION REDEBAN 2025'!$B$6,'BASE LIQUIDACION REDEBAN 2025'!$C$5)))))))</f>
        <v>65960.072302</v>
      </c>
      <c r="AL561" s="97">
        <f>IF(OR(Q561="SOPORTE_TELEFÓNICO",Q561="ENVÍO"),0,IF(AF561="TIPO I",'BASE LIQUIDACION REDEBAN 2025'!$B$10,IF(AF561="TIPO II",'BASE LIQUIDACION REDEBAN 2025'!$B$11,IF(AF561="TIPO III",'BASE LIQUIDACION REDEBAN 2025'!$B$12,'BASE LIQUIDACION REDEBAN 2025'!$B$13))))</f>
        <v>75096.394270399993</v>
      </c>
      <c r="AM561" s="97">
        <f t="shared" si="8"/>
        <v>65960.072302</v>
      </c>
    </row>
    <row r="562" spans="1:39" s="85" customFormat="1" ht="13.15">
      <c r="A562" s="171" t="s">
        <v>90</v>
      </c>
      <c r="B562" s="10" t="str">
        <f>VLOOKUP(A562,'CENTRO DE COSTOS'!A:D,4,FALSE)</f>
        <v>JUAN SEBASTIÁN RÍOS CASTRILLÓN</v>
      </c>
      <c r="C562" s="10" t="str">
        <f>VLOOKUP(A562,'CENTRO DE COSTOS'!A:D,2,FALSE)</f>
        <v>0004-0005</v>
      </c>
      <c r="D562" s="171">
        <v>5001</v>
      </c>
      <c r="E562" s="171">
        <v>2304788</v>
      </c>
      <c r="F562" s="171">
        <v>56908</v>
      </c>
      <c r="G562" s="171" t="s">
        <v>290</v>
      </c>
      <c r="H562" s="171" t="s">
        <v>90</v>
      </c>
      <c r="I562" s="171" t="s">
        <v>6373</v>
      </c>
      <c r="J562" s="10" t="s">
        <v>167</v>
      </c>
      <c r="K562" s="171">
        <v>2304788</v>
      </c>
      <c r="L562" s="171" t="s">
        <v>6374</v>
      </c>
      <c r="M562" s="172">
        <v>45822.386805555558</v>
      </c>
      <c r="N562" s="172">
        <v>45822.595451388886</v>
      </c>
      <c r="O562" s="171" t="s">
        <v>3171</v>
      </c>
      <c r="P562" s="171" t="s">
        <v>3172</v>
      </c>
      <c r="Q562" s="171" t="s">
        <v>177</v>
      </c>
      <c r="R562" s="72" t="s">
        <v>6375</v>
      </c>
      <c r="S562" s="178" t="s">
        <v>3174</v>
      </c>
      <c r="T562" s="187" t="s">
        <v>3190</v>
      </c>
      <c r="U562" s="187" t="s">
        <v>3191</v>
      </c>
      <c r="V562" s="187" t="s">
        <v>3192</v>
      </c>
      <c r="W562" s="187" t="s">
        <v>3185</v>
      </c>
      <c r="X562" s="187">
        <v>0</v>
      </c>
      <c r="Y562" s="187">
        <v>0</v>
      </c>
      <c r="Z562" s="187">
        <v>0</v>
      </c>
      <c r="AA562" s="187">
        <v>0</v>
      </c>
      <c r="AB562" s="200">
        <v>0</v>
      </c>
      <c r="AC562" s="72" t="s">
        <v>6376</v>
      </c>
      <c r="AD562" s="72">
        <v>0</v>
      </c>
      <c r="AE562" s="72">
        <v>0</v>
      </c>
      <c r="AF562" s="171" t="s">
        <v>25</v>
      </c>
      <c r="AG562" s="171" t="s">
        <v>189</v>
      </c>
      <c r="AH562" s="171">
        <v>1</v>
      </c>
      <c r="AI562" s="171">
        <v>0</v>
      </c>
      <c r="AJ562" s="72" t="s">
        <v>340</v>
      </c>
      <c r="AK562" s="97">
        <f>IF(Q562="SOPORTE_TELEFÓNICO",'BASE LIQUIDACION REDEBAN 2025'!$B$19,IF(Q562="ENVÍO",'BASE LIQUIDACION REDEBAN 2025'!$C$2,IF(AF562="TIPO I",'BASE LIQUIDACION REDEBAN 2025'!$C$2,IF(AF562="TIPO II",'BASE LIQUIDACION REDEBAN 2025'!$C$3,IF(AF562="TIPO III",'BASE LIQUIDACION REDEBAN 2025'!$C$4,IF(AF562="TIPO IV",'BASE LIQUIDACION REDEBAN 2025'!$C$5,IF(AG562="AEREO",'BASE LIQUIDACION REDEBAN 2025'!$B$6,'BASE LIQUIDACION REDEBAN 2025'!$C$5)))))))</f>
        <v>65960.072302</v>
      </c>
      <c r="AL562" s="97">
        <f>IF(OR(Q562="SOPORTE_TELEFÓNICO",Q562="ENVÍO"),0,IF(AF562="TIPO I",'BASE LIQUIDACION REDEBAN 2025'!$B$10,IF(AF562="TIPO II",'BASE LIQUIDACION REDEBAN 2025'!$B$11,IF(AF562="TIPO III",'BASE LIQUIDACION REDEBAN 2025'!$B$12,'BASE LIQUIDACION REDEBAN 2025'!$B$13))))</f>
        <v>75096.394270399993</v>
      </c>
      <c r="AM562" s="97">
        <f t="shared" si="8"/>
        <v>65960.072302</v>
      </c>
    </row>
    <row r="563" spans="1:39" s="85" customFormat="1" ht="13.15">
      <c r="A563" s="171" t="s">
        <v>98</v>
      </c>
      <c r="B563" s="10" t="str">
        <f>VLOOKUP(A563,'CENTRO DE COSTOS'!A:D,4,FALSE)</f>
        <v>MIGUEL JULIÁN HERNÁNDEZ GUARÍN</v>
      </c>
      <c r="C563" s="10" t="str">
        <f>VLOOKUP(A563,'CENTRO DE COSTOS'!A:D,2,FALSE)</f>
        <v>0004-0008</v>
      </c>
      <c r="D563" s="171">
        <v>15804</v>
      </c>
      <c r="E563" s="171">
        <v>2304747</v>
      </c>
      <c r="F563" s="171">
        <v>50874</v>
      </c>
      <c r="G563" s="171" t="s">
        <v>371</v>
      </c>
      <c r="H563" s="171" t="s">
        <v>2785</v>
      </c>
      <c r="I563" s="171" t="s">
        <v>6377</v>
      </c>
      <c r="J563" s="10" t="s">
        <v>167</v>
      </c>
      <c r="K563" s="171">
        <v>2304747</v>
      </c>
      <c r="L563" s="171" t="s">
        <v>6378</v>
      </c>
      <c r="M563" s="172">
        <v>45822.361111111109</v>
      </c>
      <c r="N563" s="172">
        <v>45822.599756944444</v>
      </c>
      <c r="O563" s="171" t="s">
        <v>3171</v>
      </c>
      <c r="P563" s="171" t="s">
        <v>3172</v>
      </c>
      <c r="Q563" s="171" t="s">
        <v>177</v>
      </c>
      <c r="R563" s="72" t="s">
        <v>6379</v>
      </c>
      <c r="S563" s="178" t="s">
        <v>3174</v>
      </c>
      <c r="T563" s="187" t="s">
        <v>3190</v>
      </c>
      <c r="U563" s="187" t="s">
        <v>3357</v>
      </c>
      <c r="V563" s="187" t="s">
        <v>3192</v>
      </c>
      <c r="W563" s="187" t="s">
        <v>3215</v>
      </c>
      <c r="X563" s="187" t="s">
        <v>3358</v>
      </c>
      <c r="Y563" s="187">
        <v>0</v>
      </c>
      <c r="Z563" s="187">
        <v>0</v>
      </c>
      <c r="AA563" s="187">
        <v>0</v>
      </c>
      <c r="AB563" s="200">
        <v>0</v>
      </c>
      <c r="AC563" s="72" t="s">
        <v>6380</v>
      </c>
      <c r="AD563" s="72" t="s">
        <v>6381</v>
      </c>
      <c r="AE563" s="72" t="s">
        <v>6382</v>
      </c>
      <c r="AF563" s="171" t="s">
        <v>28</v>
      </c>
      <c r="AG563" s="171" t="s">
        <v>189</v>
      </c>
      <c r="AH563" s="171">
        <v>1</v>
      </c>
      <c r="AI563" s="171">
        <v>0</v>
      </c>
      <c r="AJ563" s="72" t="s">
        <v>967</v>
      </c>
      <c r="AK563" s="97">
        <f>IF(Q563="SOPORTE_TELEFÓNICO",'BASE LIQUIDACION REDEBAN 2025'!$B$19,IF(Q563="ENVÍO",'BASE LIQUIDACION REDEBAN 2025'!$C$2,IF(AF563="TIPO I",'BASE LIQUIDACION REDEBAN 2025'!$C$2,IF(AF563="TIPO II",'BASE LIQUIDACION REDEBAN 2025'!$C$3,IF(AF563="TIPO III",'BASE LIQUIDACION REDEBAN 2025'!$C$4,IF(AF563="TIPO IV",'BASE LIQUIDACION REDEBAN 2025'!$C$5,IF(AG563="AEREO",'BASE LIQUIDACION REDEBAN 2025'!$B$6,'BASE LIQUIDACION REDEBAN 2025'!$C$5)))))))</f>
        <v>144967.87232000002</v>
      </c>
      <c r="AL563" s="97">
        <f>IF(OR(Q563="SOPORTE_TELEFÓNICO",Q563="ENVÍO"),0,IF(AF563="TIPO I",'BASE LIQUIDACION REDEBAN 2025'!$B$10,IF(AF563="TIPO II",'BASE LIQUIDACION REDEBAN 2025'!$B$11,IF(AF563="TIPO III",'BASE LIQUIDACION REDEBAN 2025'!$B$12,'BASE LIQUIDACION REDEBAN 2025'!$B$13))))</f>
        <v>140395.6348884</v>
      </c>
      <c r="AM563" s="97">
        <f t="shared" si="8"/>
        <v>144967.87232000002</v>
      </c>
    </row>
    <row r="564" spans="1:39" s="85" customFormat="1" ht="13.15">
      <c r="A564" s="171" t="s">
        <v>90</v>
      </c>
      <c r="B564" s="10" t="str">
        <f>VLOOKUP(A564,'CENTRO DE COSTOS'!A:D,4,FALSE)</f>
        <v>JUAN SEBASTIÁN RÍOS CASTRILLÓN</v>
      </c>
      <c r="C564" s="10" t="str">
        <f>VLOOKUP(A564,'CENTRO DE COSTOS'!A:D,2,FALSE)</f>
        <v>0004-0005</v>
      </c>
      <c r="D564" s="171">
        <v>5001</v>
      </c>
      <c r="E564" s="171">
        <v>2304763</v>
      </c>
      <c r="F564" s="171">
        <v>78727</v>
      </c>
      <c r="G564" s="171" t="s">
        <v>290</v>
      </c>
      <c r="H564" s="171" t="s">
        <v>90</v>
      </c>
      <c r="I564" s="171" t="s">
        <v>3596</v>
      </c>
      <c r="J564" s="10" t="s">
        <v>167</v>
      </c>
      <c r="K564" s="171">
        <v>2304763</v>
      </c>
      <c r="L564" s="171" t="s">
        <v>6383</v>
      </c>
      <c r="M564" s="172">
        <v>45822.369444444441</v>
      </c>
      <c r="N564" s="172">
        <v>45822.608148148145</v>
      </c>
      <c r="O564" s="171" t="s">
        <v>3171</v>
      </c>
      <c r="P564" s="171" t="s">
        <v>3172</v>
      </c>
      <c r="Q564" s="171" t="s">
        <v>177</v>
      </c>
      <c r="R564" s="72" t="s">
        <v>6384</v>
      </c>
      <c r="S564" s="178" t="s">
        <v>3174</v>
      </c>
      <c r="T564" s="187" t="s">
        <v>3190</v>
      </c>
      <c r="U564" s="187" t="s">
        <v>3213</v>
      </c>
      <c r="V564" s="187" t="s">
        <v>3192</v>
      </c>
      <c r="W564" s="187" t="s">
        <v>3215</v>
      </c>
      <c r="X564" s="187" t="s">
        <v>3315</v>
      </c>
      <c r="Y564" s="187">
        <v>0</v>
      </c>
      <c r="Z564" s="187">
        <v>0</v>
      </c>
      <c r="AA564" s="187">
        <v>0</v>
      </c>
      <c r="AB564" s="200">
        <v>0</v>
      </c>
      <c r="AC564" s="72" t="s">
        <v>6385</v>
      </c>
      <c r="AD564" s="72" t="s">
        <v>6386</v>
      </c>
      <c r="AE564" s="72" t="s">
        <v>6387</v>
      </c>
      <c r="AF564" s="171" t="s">
        <v>25</v>
      </c>
      <c r="AG564" s="171" t="s">
        <v>189</v>
      </c>
      <c r="AH564" s="171">
        <v>1</v>
      </c>
      <c r="AI564" s="171">
        <v>0</v>
      </c>
      <c r="AJ564" s="72" t="s">
        <v>557</v>
      </c>
      <c r="AK564" s="97">
        <f>IF(Q564="SOPORTE_TELEFÓNICO",'BASE LIQUIDACION REDEBAN 2025'!$B$19,IF(Q564="ENVÍO",'BASE LIQUIDACION REDEBAN 2025'!$C$2,IF(AF564="TIPO I",'BASE LIQUIDACION REDEBAN 2025'!$C$2,IF(AF564="TIPO II",'BASE LIQUIDACION REDEBAN 2025'!$C$3,IF(AF564="TIPO III",'BASE LIQUIDACION REDEBAN 2025'!$C$4,IF(AF564="TIPO IV",'BASE LIQUIDACION REDEBAN 2025'!$C$5,IF(AG564="AEREO",'BASE LIQUIDACION REDEBAN 2025'!$B$6,'BASE LIQUIDACION REDEBAN 2025'!$C$5)))))))</f>
        <v>65960.072302</v>
      </c>
      <c r="AL564" s="97">
        <f>IF(OR(Q564="SOPORTE_TELEFÓNICO",Q564="ENVÍO"),0,IF(AF564="TIPO I",'BASE LIQUIDACION REDEBAN 2025'!$B$10,IF(AF564="TIPO II",'BASE LIQUIDACION REDEBAN 2025'!$B$11,IF(AF564="TIPO III",'BASE LIQUIDACION REDEBAN 2025'!$B$12,'BASE LIQUIDACION REDEBAN 2025'!$B$13))))</f>
        <v>75096.394270399993</v>
      </c>
      <c r="AM564" s="97">
        <f t="shared" si="8"/>
        <v>65960.072302</v>
      </c>
    </row>
    <row r="565" spans="1:39" s="85" customFormat="1" ht="13.15">
      <c r="A565" s="171" t="s">
        <v>90</v>
      </c>
      <c r="B565" s="10" t="str">
        <f>VLOOKUP(A565,'CENTRO DE COSTOS'!A:D,4,FALSE)</f>
        <v>JUAN SEBASTIÁN RÍOS CASTRILLÓN</v>
      </c>
      <c r="C565" s="10" t="str">
        <f>VLOOKUP(A565,'CENTRO DE COSTOS'!A:D,2,FALSE)</f>
        <v>0004-0005</v>
      </c>
      <c r="D565" s="171">
        <v>5001</v>
      </c>
      <c r="E565" s="171">
        <v>2305201</v>
      </c>
      <c r="F565" s="171">
        <v>45966</v>
      </c>
      <c r="G565" s="171" t="s">
        <v>290</v>
      </c>
      <c r="H565" s="171" t="s">
        <v>90</v>
      </c>
      <c r="I565" s="171" t="s">
        <v>6388</v>
      </c>
      <c r="J565" s="10" t="s">
        <v>167</v>
      </c>
      <c r="K565" s="171">
        <v>2305201</v>
      </c>
      <c r="L565" s="171" t="s">
        <v>6389</v>
      </c>
      <c r="M565" s="172">
        <v>45822.49722222222</v>
      </c>
      <c r="N565" s="172">
        <v>45822.615706018521</v>
      </c>
      <c r="O565" s="171" t="s">
        <v>3171</v>
      </c>
      <c r="P565" s="171" t="s">
        <v>3172</v>
      </c>
      <c r="Q565" s="171" t="s">
        <v>177</v>
      </c>
      <c r="R565" s="72" t="s">
        <v>6390</v>
      </c>
      <c r="S565" s="178" t="s">
        <v>3174</v>
      </c>
      <c r="T565" s="187" t="s">
        <v>3190</v>
      </c>
      <c r="U565" s="187" t="s">
        <v>3331</v>
      </c>
      <c r="V565" s="187" t="s">
        <v>3192</v>
      </c>
      <c r="W565" s="187" t="s">
        <v>3215</v>
      </c>
      <c r="X565" s="187">
        <v>0</v>
      </c>
      <c r="Y565" s="187">
        <v>0</v>
      </c>
      <c r="Z565" s="187">
        <v>0</v>
      </c>
      <c r="AA565" s="187" t="s">
        <v>4328</v>
      </c>
      <c r="AB565" s="200">
        <v>0</v>
      </c>
      <c r="AC565" s="72" t="s">
        <v>6391</v>
      </c>
      <c r="AD565" s="72" t="s">
        <v>6392</v>
      </c>
      <c r="AE565" s="72" t="s">
        <v>6393</v>
      </c>
      <c r="AF565" s="171" t="s">
        <v>25</v>
      </c>
      <c r="AG565" s="171" t="s">
        <v>189</v>
      </c>
      <c r="AH565" s="171">
        <v>1</v>
      </c>
      <c r="AI565" s="171">
        <v>0</v>
      </c>
      <c r="AJ565" s="72" t="s">
        <v>340</v>
      </c>
      <c r="AK565" s="97">
        <f>IF(Q565="SOPORTE_TELEFÓNICO",'BASE LIQUIDACION REDEBAN 2025'!$B$19,IF(Q565="ENVÍO",'BASE LIQUIDACION REDEBAN 2025'!$C$2,IF(AF565="TIPO I",'BASE LIQUIDACION REDEBAN 2025'!$C$2,IF(AF565="TIPO II",'BASE LIQUIDACION REDEBAN 2025'!$C$3,IF(AF565="TIPO III",'BASE LIQUIDACION REDEBAN 2025'!$C$4,IF(AF565="TIPO IV",'BASE LIQUIDACION REDEBAN 2025'!$C$5,IF(AG565="AEREO",'BASE LIQUIDACION REDEBAN 2025'!$B$6,'BASE LIQUIDACION REDEBAN 2025'!$C$5)))))))</f>
        <v>65960.072302</v>
      </c>
      <c r="AL565" s="97">
        <f>IF(OR(Q565="SOPORTE_TELEFÓNICO",Q565="ENVÍO"),0,IF(AF565="TIPO I",'BASE LIQUIDACION REDEBAN 2025'!$B$10,IF(AF565="TIPO II",'BASE LIQUIDACION REDEBAN 2025'!$B$11,IF(AF565="TIPO III",'BASE LIQUIDACION REDEBAN 2025'!$B$12,'BASE LIQUIDACION REDEBAN 2025'!$B$13))))</f>
        <v>75096.394270399993</v>
      </c>
      <c r="AM565" s="97">
        <f t="shared" si="8"/>
        <v>65960.072302</v>
      </c>
    </row>
    <row r="566" spans="1:39" s="85" customFormat="1" ht="13.15">
      <c r="A566" s="171" t="s">
        <v>90</v>
      </c>
      <c r="B566" s="10" t="str">
        <f>VLOOKUP(A566,'CENTRO DE COSTOS'!A:D,4,FALSE)</f>
        <v>JUAN SEBASTIÁN RÍOS CASTRILLÓN</v>
      </c>
      <c r="C566" s="10" t="str">
        <f>VLOOKUP(A566,'CENTRO DE COSTOS'!A:D,2,FALSE)</f>
        <v>0004-0005</v>
      </c>
      <c r="D566" s="171">
        <v>5001</v>
      </c>
      <c r="E566" s="171">
        <v>2304164</v>
      </c>
      <c r="F566" s="171">
        <v>26798</v>
      </c>
      <c r="G566" s="171" t="s">
        <v>290</v>
      </c>
      <c r="H566" s="171" t="s">
        <v>90</v>
      </c>
      <c r="I566" s="171" t="s">
        <v>6394</v>
      </c>
      <c r="J566" s="10" t="s">
        <v>167</v>
      </c>
      <c r="K566" s="171">
        <v>2304164</v>
      </c>
      <c r="L566" s="171" t="s">
        <v>6395</v>
      </c>
      <c r="M566" s="172">
        <v>45822.333333333336</v>
      </c>
      <c r="N566" s="172">
        <v>45822.624143518522</v>
      </c>
      <c r="O566" s="171" t="s">
        <v>3171</v>
      </c>
      <c r="P566" s="171" t="s">
        <v>3172</v>
      </c>
      <c r="Q566" s="171" t="s">
        <v>177</v>
      </c>
      <c r="R566" s="72" t="s">
        <v>6396</v>
      </c>
      <c r="S566" s="178" t="s">
        <v>3174</v>
      </c>
      <c r="T566" s="187" t="s">
        <v>3190</v>
      </c>
      <c r="U566" s="187" t="s">
        <v>3284</v>
      </c>
      <c r="V566" s="187" t="s">
        <v>3284</v>
      </c>
      <c r="W566" s="187" t="s">
        <v>3215</v>
      </c>
      <c r="X566" s="187" t="s">
        <v>3267</v>
      </c>
      <c r="Y566" s="187">
        <v>0</v>
      </c>
      <c r="Z566" s="187">
        <v>0</v>
      </c>
      <c r="AA566" s="187">
        <v>0</v>
      </c>
      <c r="AB566" s="200">
        <v>0</v>
      </c>
      <c r="AC566" s="72" t="s">
        <v>6397</v>
      </c>
      <c r="AD566" s="72" t="s">
        <v>6398</v>
      </c>
      <c r="AE566" s="72" t="s">
        <v>6399</v>
      </c>
      <c r="AF566" s="171" t="s">
        <v>25</v>
      </c>
      <c r="AG566" s="171" t="s">
        <v>189</v>
      </c>
      <c r="AH566" s="171">
        <v>1</v>
      </c>
      <c r="AI566" s="171">
        <v>0</v>
      </c>
      <c r="AJ566" s="72" t="s">
        <v>3666</v>
      </c>
      <c r="AK566" s="97">
        <f>IF(Q566="SOPORTE_TELEFÓNICO",'BASE LIQUIDACION REDEBAN 2025'!$B$19,IF(Q566="ENVÍO",'BASE LIQUIDACION REDEBAN 2025'!$C$2,IF(AF566="TIPO I",'BASE LIQUIDACION REDEBAN 2025'!$C$2,IF(AF566="TIPO II",'BASE LIQUIDACION REDEBAN 2025'!$C$3,IF(AF566="TIPO III",'BASE LIQUIDACION REDEBAN 2025'!$C$4,IF(AF566="TIPO IV",'BASE LIQUIDACION REDEBAN 2025'!$C$5,IF(AG566="AEREO",'BASE LIQUIDACION REDEBAN 2025'!$B$6,'BASE LIQUIDACION REDEBAN 2025'!$C$5)))))))</f>
        <v>65960.072302</v>
      </c>
      <c r="AL566" s="97">
        <f>IF(OR(Q566="SOPORTE_TELEFÓNICO",Q566="ENVÍO"),0,IF(AF566="TIPO I",'BASE LIQUIDACION REDEBAN 2025'!$B$10,IF(AF566="TIPO II",'BASE LIQUIDACION REDEBAN 2025'!$B$11,IF(AF566="TIPO III",'BASE LIQUIDACION REDEBAN 2025'!$B$12,'BASE LIQUIDACION REDEBAN 2025'!$B$13))))</f>
        <v>75096.394270399993</v>
      </c>
      <c r="AM566" s="97">
        <f t="shared" si="8"/>
        <v>65960.072302</v>
      </c>
    </row>
    <row r="567" spans="1:39" s="85" customFormat="1" ht="13.15">
      <c r="A567" s="171" t="s">
        <v>97</v>
      </c>
      <c r="B567" s="10" t="str">
        <f>VLOOKUP(A567,'CENTRO DE COSTOS'!A:D,4,FALSE)</f>
        <v>JOSE MAURICIO HERNANDEZ ROJAS</v>
      </c>
      <c r="C567" s="10" t="str">
        <f>VLOOKUP(A567,'CENTRO DE COSTOS'!A:D,2,FALSE)</f>
        <v>0004-0001</v>
      </c>
      <c r="D567" s="171">
        <v>70713</v>
      </c>
      <c r="E567" s="171">
        <v>2300709</v>
      </c>
      <c r="F567" s="171">
        <v>65439</v>
      </c>
      <c r="G567" s="171" t="s">
        <v>730</v>
      </c>
      <c r="H567" s="171" t="s">
        <v>5946</v>
      </c>
      <c r="I567" s="171" t="s">
        <v>5947</v>
      </c>
      <c r="J567" s="10" t="s">
        <v>167</v>
      </c>
      <c r="K567" s="171">
        <v>2300709</v>
      </c>
      <c r="L567" s="171" t="s">
        <v>6400</v>
      </c>
      <c r="M567" s="172">
        <v>45821.432638888888</v>
      </c>
      <c r="N567" s="172">
        <v>45822.646967592591</v>
      </c>
      <c r="O567" s="171" t="s">
        <v>3171</v>
      </c>
      <c r="P567" s="171" t="s">
        <v>3172</v>
      </c>
      <c r="Q567" s="171" t="s">
        <v>177</v>
      </c>
      <c r="R567" s="72" t="s">
        <v>6401</v>
      </c>
      <c r="S567" s="178" t="s">
        <v>3174</v>
      </c>
      <c r="T567" s="187" t="s">
        <v>3190</v>
      </c>
      <c r="U567" s="187" t="s">
        <v>3284</v>
      </c>
      <c r="V567" s="187" t="s">
        <v>3284</v>
      </c>
      <c r="W567" s="187" t="s">
        <v>3215</v>
      </c>
      <c r="X567" s="187" t="s">
        <v>3267</v>
      </c>
      <c r="Y567" s="187">
        <v>0</v>
      </c>
      <c r="Z567" s="187">
        <v>0</v>
      </c>
      <c r="AA567" s="187">
        <v>0</v>
      </c>
      <c r="AB567" s="200">
        <v>0</v>
      </c>
      <c r="AC567" s="72" t="s">
        <v>6402</v>
      </c>
      <c r="AD567" s="72" t="s">
        <v>6403</v>
      </c>
      <c r="AE567" s="72" t="s">
        <v>6404</v>
      </c>
      <c r="AF567" s="171" t="s">
        <v>28</v>
      </c>
      <c r="AG567" s="171" t="s">
        <v>189</v>
      </c>
      <c r="AH567" s="171">
        <v>1</v>
      </c>
      <c r="AI567" s="171">
        <v>0</v>
      </c>
      <c r="AJ567" s="72" t="s">
        <v>733</v>
      </c>
      <c r="AK567" s="97">
        <f>IF(Q567="SOPORTE_TELEFÓNICO",'BASE LIQUIDACION REDEBAN 2025'!$B$19,IF(Q567="ENVÍO",'BASE LIQUIDACION REDEBAN 2025'!$C$2,IF(AF567="TIPO I",'BASE LIQUIDACION REDEBAN 2025'!$C$2,IF(AF567="TIPO II",'BASE LIQUIDACION REDEBAN 2025'!$C$3,IF(AF567="TIPO III",'BASE LIQUIDACION REDEBAN 2025'!$C$4,IF(AF567="TIPO IV",'BASE LIQUIDACION REDEBAN 2025'!$C$5,IF(AG567="AEREO",'BASE LIQUIDACION REDEBAN 2025'!$B$6,'BASE LIQUIDACION REDEBAN 2025'!$C$5)))))))</f>
        <v>144967.87232000002</v>
      </c>
      <c r="AL567" s="97">
        <f>IF(OR(Q567="SOPORTE_TELEFÓNICO",Q567="ENVÍO"),0,IF(AF567="TIPO I",'BASE LIQUIDACION REDEBAN 2025'!$B$10,IF(AF567="TIPO II",'BASE LIQUIDACION REDEBAN 2025'!$B$11,IF(AF567="TIPO III",'BASE LIQUIDACION REDEBAN 2025'!$B$12,'BASE LIQUIDACION REDEBAN 2025'!$B$13))))</f>
        <v>140395.6348884</v>
      </c>
      <c r="AM567" s="97">
        <f t="shared" si="8"/>
        <v>144967.87232000002</v>
      </c>
    </row>
    <row r="568" spans="1:39" s="85" customFormat="1" ht="13.15">
      <c r="A568" s="171" t="s">
        <v>86</v>
      </c>
      <c r="B568" s="10" t="str">
        <f>VLOOKUP(A568,'CENTRO DE COSTOS'!A:D,4,FALSE)</f>
        <v>KEVIN ALEXIS CORZO BUSTOS</v>
      </c>
      <c r="C568" s="10" t="str">
        <f>VLOOKUP(A568,'CENTRO DE COSTOS'!A:D,2,FALSE)</f>
        <v>0004-0007</v>
      </c>
      <c r="D568" s="171">
        <v>73055</v>
      </c>
      <c r="E568" s="171">
        <v>2301661</v>
      </c>
      <c r="F568" s="171">
        <v>77721</v>
      </c>
      <c r="G568" s="171" t="s">
        <v>870</v>
      </c>
      <c r="H568" s="171" t="s">
        <v>6405</v>
      </c>
      <c r="I568" s="171" t="s">
        <v>6406</v>
      </c>
      <c r="J568" s="10" t="s">
        <v>167</v>
      </c>
      <c r="K568" s="171">
        <v>2301661</v>
      </c>
      <c r="L568" s="171" t="s">
        <v>6407</v>
      </c>
      <c r="M568" s="172">
        <v>45821.493750000001</v>
      </c>
      <c r="N568" s="172">
        <v>45822.64806712963</v>
      </c>
      <c r="O568" s="171" t="s">
        <v>3171</v>
      </c>
      <c r="P568" s="171" t="s">
        <v>3172</v>
      </c>
      <c r="Q568" s="171" t="s">
        <v>177</v>
      </c>
      <c r="R568" s="72" t="s">
        <v>6408</v>
      </c>
      <c r="S568" s="178" t="s">
        <v>3174</v>
      </c>
      <c r="T568" s="187" t="s">
        <v>3190</v>
      </c>
      <c r="U568" s="187" t="s">
        <v>3202</v>
      </c>
      <c r="V568" s="187" t="s">
        <v>3203</v>
      </c>
      <c r="W568" s="187" t="s">
        <v>3185</v>
      </c>
      <c r="X568" s="187">
        <v>0</v>
      </c>
      <c r="Y568" s="187">
        <v>0</v>
      </c>
      <c r="Z568" s="187">
        <v>0</v>
      </c>
      <c r="AA568" s="187">
        <v>0</v>
      </c>
      <c r="AB568" s="200">
        <v>0</v>
      </c>
      <c r="AC568" s="72" t="s">
        <v>6409</v>
      </c>
      <c r="AD568" s="72" t="s">
        <v>3180</v>
      </c>
      <c r="AE568" s="72" t="s">
        <v>3180</v>
      </c>
      <c r="AF568" s="171" t="s">
        <v>28</v>
      </c>
      <c r="AG568" s="171" t="s">
        <v>189</v>
      </c>
      <c r="AH568" s="171">
        <v>1</v>
      </c>
      <c r="AI568" s="171">
        <v>0</v>
      </c>
      <c r="AJ568" s="72" t="s">
        <v>1099</v>
      </c>
      <c r="AK568" s="97">
        <f>IF(Q568="SOPORTE_TELEFÓNICO",'BASE LIQUIDACION REDEBAN 2025'!$B$19,IF(Q568="ENVÍO",'BASE LIQUIDACION REDEBAN 2025'!$C$2,IF(AF568="TIPO I",'BASE LIQUIDACION REDEBAN 2025'!$C$2,IF(AF568="TIPO II",'BASE LIQUIDACION REDEBAN 2025'!$C$3,IF(AF568="TIPO III",'BASE LIQUIDACION REDEBAN 2025'!$C$4,IF(AF568="TIPO IV",'BASE LIQUIDACION REDEBAN 2025'!$C$5,IF(AG568="AEREO",'BASE LIQUIDACION REDEBAN 2025'!$B$6,'BASE LIQUIDACION REDEBAN 2025'!$C$5)))))))</f>
        <v>144967.87232000002</v>
      </c>
      <c r="AL568" s="97">
        <f>IF(OR(Q568="SOPORTE_TELEFÓNICO",Q568="ENVÍO"),0,IF(AF568="TIPO I",'BASE LIQUIDACION REDEBAN 2025'!$B$10,IF(AF568="TIPO II",'BASE LIQUIDACION REDEBAN 2025'!$B$11,IF(AF568="TIPO III",'BASE LIQUIDACION REDEBAN 2025'!$B$12,'BASE LIQUIDACION REDEBAN 2025'!$B$13))))</f>
        <v>140395.6348884</v>
      </c>
      <c r="AM568" s="97">
        <f t="shared" si="8"/>
        <v>144967.87232000002</v>
      </c>
    </row>
    <row r="569" spans="1:39" s="85" customFormat="1" ht="13.15">
      <c r="A569" s="171" t="s">
        <v>98</v>
      </c>
      <c r="B569" s="10" t="str">
        <f>VLOOKUP(A569,'CENTRO DE COSTOS'!A:D,4,FALSE)</f>
        <v>MIGUEL JULIÁN HERNÁNDEZ GUARÍN</v>
      </c>
      <c r="C569" s="10" t="str">
        <f>VLOOKUP(A569,'CENTRO DE COSTOS'!A:D,2,FALSE)</f>
        <v>0004-0008</v>
      </c>
      <c r="D569" s="171">
        <v>15176</v>
      </c>
      <c r="E569" s="171">
        <v>2301879</v>
      </c>
      <c r="F569" s="171">
        <v>36451</v>
      </c>
      <c r="G569" s="171" t="s">
        <v>371</v>
      </c>
      <c r="H569" s="171" t="s">
        <v>1160</v>
      </c>
      <c r="I569" s="171" t="s">
        <v>6410</v>
      </c>
      <c r="J569" s="10" t="s">
        <v>167</v>
      </c>
      <c r="K569" s="171">
        <v>2301879</v>
      </c>
      <c r="L569" s="171" t="s">
        <v>6411</v>
      </c>
      <c r="M569" s="172">
        <v>45821.57916666667</v>
      </c>
      <c r="N569" s="172">
        <v>45822.649421296293</v>
      </c>
      <c r="O569" s="171" t="s">
        <v>3171</v>
      </c>
      <c r="P569" s="171" t="s">
        <v>3172</v>
      </c>
      <c r="Q569" s="171" t="s">
        <v>177</v>
      </c>
      <c r="R569" s="72" t="s">
        <v>6412</v>
      </c>
      <c r="S569" s="178" t="s">
        <v>3174</v>
      </c>
      <c r="T569" s="187" t="s">
        <v>3190</v>
      </c>
      <c r="U569" s="187" t="s">
        <v>3197</v>
      </c>
      <c r="V569" s="187" t="s">
        <v>3753</v>
      </c>
      <c r="W569" s="187" t="s">
        <v>3215</v>
      </c>
      <c r="X569" s="187">
        <v>0</v>
      </c>
      <c r="Y569" s="187" t="s">
        <v>3445</v>
      </c>
      <c r="Z569" s="187">
        <v>0</v>
      </c>
      <c r="AA569" s="187">
        <v>0</v>
      </c>
      <c r="AB569" s="200">
        <v>0</v>
      </c>
      <c r="AC569" s="72" t="s">
        <v>6413</v>
      </c>
      <c r="AD569" s="72" t="s">
        <v>6414</v>
      </c>
      <c r="AE569" s="72" t="s">
        <v>6415</v>
      </c>
      <c r="AF569" s="171" t="s">
        <v>30</v>
      </c>
      <c r="AG569" s="171" t="s">
        <v>189</v>
      </c>
      <c r="AH569" s="171">
        <v>1</v>
      </c>
      <c r="AI569" s="171">
        <v>0</v>
      </c>
      <c r="AJ569" s="72" t="s">
        <v>375</v>
      </c>
      <c r="AK569" s="97">
        <f>IF(Q569="SOPORTE_TELEFÓNICO",'BASE LIQUIDACION REDEBAN 2025'!$B$19,IF(Q569="ENVÍO",'BASE LIQUIDACION REDEBAN 2025'!$C$2,IF(AF569="TIPO I",'BASE LIQUIDACION REDEBAN 2025'!$C$2,IF(AF569="TIPO II",'BASE LIQUIDACION REDEBAN 2025'!$C$3,IF(AF569="TIPO III",'BASE LIQUIDACION REDEBAN 2025'!$C$4,IF(AF569="TIPO IV",'BASE LIQUIDACION REDEBAN 2025'!$C$5,IF(AG569="AEREO",'BASE LIQUIDACION REDEBAN 2025'!$B$6,'BASE LIQUIDACION REDEBAN 2025'!$C$5)))))))</f>
        <v>275728.78077800001</v>
      </c>
      <c r="AL569" s="97">
        <f>IF(OR(Q569="SOPORTE_TELEFÓNICO",Q569="ENVÍO"),0,IF(AF569="TIPO I",'BASE LIQUIDACION REDEBAN 2025'!$B$10,IF(AF569="TIPO II",'BASE LIQUIDACION REDEBAN 2025'!$B$11,IF(AF569="TIPO III",'BASE LIQUIDACION REDEBAN 2025'!$B$12,'BASE LIQUIDACION REDEBAN 2025'!$B$13))))</f>
        <v>196536.5258152</v>
      </c>
      <c r="AM569" s="97">
        <f t="shared" si="8"/>
        <v>275728.78077800001</v>
      </c>
    </row>
    <row r="570" spans="1:39" s="85" customFormat="1" ht="13.15">
      <c r="A570" s="171" t="s">
        <v>76</v>
      </c>
      <c r="B570" s="10" t="str">
        <f>VLOOKUP(A570,'CENTRO DE COSTOS'!A:D,4,FALSE)</f>
        <v>DIEGO FERNANDO HENAO CARDONA</v>
      </c>
      <c r="C570" s="10" t="str">
        <f>VLOOKUP(A570,'CENTRO DE COSTOS'!A:D,2,FALSE)</f>
        <v>0004-0003</v>
      </c>
      <c r="D570" s="171">
        <v>76233</v>
      </c>
      <c r="E570" s="171">
        <v>2303820</v>
      </c>
      <c r="F570" s="171">
        <v>13671</v>
      </c>
      <c r="G570" s="171" t="s">
        <v>230</v>
      </c>
      <c r="H570" s="171" t="s">
        <v>1239</v>
      </c>
      <c r="I570" s="171" t="s">
        <v>4476</v>
      </c>
      <c r="J570" s="10" t="s">
        <v>167</v>
      </c>
      <c r="K570" s="171">
        <v>2303820</v>
      </c>
      <c r="L570" s="171" t="s">
        <v>6416</v>
      </c>
      <c r="M570" s="172">
        <v>45821.70208333333</v>
      </c>
      <c r="N570" s="172">
        <v>45822.650740740741</v>
      </c>
      <c r="O570" s="171" t="s">
        <v>3171</v>
      </c>
      <c r="P570" s="171" t="s">
        <v>3172</v>
      </c>
      <c r="Q570" s="171" t="s">
        <v>177</v>
      </c>
      <c r="R570" s="72" t="s">
        <v>6417</v>
      </c>
      <c r="S570" s="178" t="s">
        <v>3174</v>
      </c>
      <c r="T570" s="187" t="s">
        <v>3190</v>
      </c>
      <c r="U570" s="187" t="s">
        <v>3191</v>
      </c>
      <c r="V570" s="187" t="s">
        <v>3192</v>
      </c>
      <c r="W570" s="187" t="s">
        <v>3215</v>
      </c>
      <c r="X570" s="187" t="s">
        <v>3489</v>
      </c>
      <c r="Y570" s="187">
        <v>0</v>
      </c>
      <c r="Z570" s="187">
        <v>0</v>
      </c>
      <c r="AA570" s="187">
        <v>0</v>
      </c>
      <c r="AB570" s="200">
        <v>0</v>
      </c>
      <c r="AC570" s="72" t="s">
        <v>4479</v>
      </c>
      <c r="AD570" s="72" t="s">
        <v>6418</v>
      </c>
      <c r="AE570" s="72" t="s">
        <v>6419</v>
      </c>
      <c r="AF570" s="171" t="s">
        <v>28</v>
      </c>
      <c r="AG570" s="171" t="s">
        <v>189</v>
      </c>
      <c r="AH570" s="171">
        <v>1</v>
      </c>
      <c r="AI570" s="171">
        <v>0</v>
      </c>
      <c r="AJ570" s="72" t="s">
        <v>171</v>
      </c>
      <c r="AK570" s="97">
        <f>IF(Q570="SOPORTE_TELEFÓNICO",'BASE LIQUIDACION REDEBAN 2025'!$B$19,IF(Q570="ENVÍO",'BASE LIQUIDACION REDEBAN 2025'!$C$2,IF(AF570="TIPO I",'BASE LIQUIDACION REDEBAN 2025'!$C$2,IF(AF570="TIPO II",'BASE LIQUIDACION REDEBAN 2025'!$C$3,IF(AF570="TIPO III",'BASE LIQUIDACION REDEBAN 2025'!$C$4,IF(AF570="TIPO IV",'BASE LIQUIDACION REDEBAN 2025'!$C$5,IF(AG570="AEREO",'BASE LIQUIDACION REDEBAN 2025'!$B$6,'BASE LIQUIDACION REDEBAN 2025'!$C$5)))))))</f>
        <v>144967.87232000002</v>
      </c>
      <c r="AL570" s="97">
        <f>IF(OR(Q570="SOPORTE_TELEFÓNICO",Q570="ENVÍO"),0,IF(AF570="TIPO I",'BASE LIQUIDACION REDEBAN 2025'!$B$10,IF(AF570="TIPO II",'BASE LIQUIDACION REDEBAN 2025'!$B$11,IF(AF570="TIPO III",'BASE LIQUIDACION REDEBAN 2025'!$B$12,'BASE LIQUIDACION REDEBAN 2025'!$B$13))))</f>
        <v>140395.6348884</v>
      </c>
      <c r="AM570" s="97">
        <f t="shared" si="8"/>
        <v>144967.87232000002</v>
      </c>
    </row>
    <row r="571" spans="1:39" s="85" customFormat="1" ht="13.15">
      <c r="A571" s="171" t="s">
        <v>72</v>
      </c>
      <c r="B571" s="10" t="str">
        <f>VLOOKUP(A571,'CENTRO DE COSTOS'!A:D,4,FALSE)</f>
        <v>MIGUEL JULIÁN HERNÁNDEZ GUARÍN</v>
      </c>
      <c r="C571" s="10" t="str">
        <f>VLOOKUP(A571,'CENTRO DE COSTOS'!A:D,2,FALSE)</f>
        <v>0004-0008</v>
      </c>
      <c r="D571" s="171">
        <v>68001</v>
      </c>
      <c r="E571" s="171">
        <v>2305217</v>
      </c>
      <c r="F571" s="171">
        <v>35267</v>
      </c>
      <c r="G571" s="171" t="s">
        <v>180</v>
      </c>
      <c r="H571" s="171" t="s">
        <v>72</v>
      </c>
      <c r="I571" s="171" t="s">
        <v>6420</v>
      </c>
      <c r="J571" s="10" t="s">
        <v>167</v>
      </c>
      <c r="K571" s="171">
        <v>2305217</v>
      </c>
      <c r="L571" s="171" t="s">
        <v>6421</v>
      </c>
      <c r="M571" s="172">
        <v>45822.505555555559</v>
      </c>
      <c r="N571" s="172">
        <v>45822.656168981484</v>
      </c>
      <c r="O571" s="171" t="s">
        <v>3171</v>
      </c>
      <c r="P571" s="171" t="s">
        <v>3172</v>
      </c>
      <c r="Q571" s="171" t="s">
        <v>177</v>
      </c>
      <c r="R571" s="72" t="s">
        <v>6422</v>
      </c>
      <c r="S571" s="178" t="s">
        <v>3174</v>
      </c>
      <c r="T571" s="187" t="s">
        <v>3190</v>
      </c>
      <c r="U571" s="187" t="s">
        <v>3197</v>
      </c>
      <c r="V571" s="187" t="s">
        <v>3753</v>
      </c>
      <c r="W571" s="187" t="s">
        <v>3185</v>
      </c>
      <c r="X571" s="187">
        <v>0</v>
      </c>
      <c r="Y571" s="187">
        <v>0</v>
      </c>
      <c r="Z571" s="187">
        <v>0</v>
      </c>
      <c r="AA571" s="187">
        <v>0</v>
      </c>
      <c r="AB571" s="200">
        <v>0</v>
      </c>
      <c r="AC571" s="72" t="s">
        <v>6423</v>
      </c>
      <c r="AD571" s="72" t="s">
        <v>3180</v>
      </c>
      <c r="AE571" s="72" t="s">
        <v>3180</v>
      </c>
      <c r="AF571" s="171" t="s">
        <v>25</v>
      </c>
      <c r="AG571" s="171" t="s">
        <v>189</v>
      </c>
      <c r="AH571" s="171">
        <v>1</v>
      </c>
      <c r="AI571" s="171">
        <v>0</v>
      </c>
      <c r="AJ571" s="72" t="s">
        <v>866</v>
      </c>
      <c r="AK571" s="97">
        <f>IF(Q571="SOPORTE_TELEFÓNICO",'BASE LIQUIDACION REDEBAN 2025'!$B$19,IF(Q571="ENVÍO",'BASE LIQUIDACION REDEBAN 2025'!$C$2,IF(AF571="TIPO I",'BASE LIQUIDACION REDEBAN 2025'!$C$2,IF(AF571="TIPO II",'BASE LIQUIDACION REDEBAN 2025'!$C$3,IF(AF571="TIPO III",'BASE LIQUIDACION REDEBAN 2025'!$C$4,IF(AF571="TIPO IV",'BASE LIQUIDACION REDEBAN 2025'!$C$5,IF(AG571="AEREO",'BASE LIQUIDACION REDEBAN 2025'!$B$6,'BASE LIQUIDACION REDEBAN 2025'!$C$5)))))))</f>
        <v>65960.072302</v>
      </c>
      <c r="AL571" s="97">
        <f>IF(OR(Q571="SOPORTE_TELEFÓNICO",Q571="ENVÍO"),0,IF(AF571="TIPO I",'BASE LIQUIDACION REDEBAN 2025'!$B$10,IF(AF571="TIPO II",'BASE LIQUIDACION REDEBAN 2025'!$B$11,IF(AF571="TIPO III",'BASE LIQUIDACION REDEBAN 2025'!$B$12,'BASE LIQUIDACION REDEBAN 2025'!$B$13))))</f>
        <v>75096.394270399993</v>
      </c>
      <c r="AM571" s="97">
        <f t="shared" si="8"/>
        <v>65960.072302</v>
      </c>
    </row>
    <row r="572" spans="1:39" s="85" customFormat="1" ht="13.15">
      <c r="A572" s="171" t="s">
        <v>92</v>
      </c>
      <c r="B572" s="10" t="str">
        <f>VLOOKUP(A572,'CENTRO DE COSTOS'!A:D,4,FALSE)</f>
        <v>KEVIN ALEXIS CORZO BUSTOS</v>
      </c>
      <c r="C572" s="10" t="str">
        <f>VLOOKUP(A572,'CENTRO DE COSTOS'!A:D,2,FALSE)</f>
        <v>0004-0007</v>
      </c>
      <c r="D572" s="171">
        <v>41001</v>
      </c>
      <c r="E572" s="171">
        <v>2304221</v>
      </c>
      <c r="F572" s="171">
        <v>13841</v>
      </c>
      <c r="G572" s="171" t="s">
        <v>256</v>
      </c>
      <c r="H572" s="171" t="s">
        <v>92</v>
      </c>
      <c r="I572" s="171" t="s">
        <v>6424</v>
      </c>
      <c r="J572" s="10" t="s">
        <v>167</v>
      </c>
      <c r="K572" s="171">
        <v>2304221</v>
      </c>
      <c r="L572" s="171" t="s">
        <v>6425</v>
      </c>
      <c r="M572" s="172">
        <v>45822.333333333336</v>
      </c>
      <c r="N572" s="172">
        <v>45822.657395833332</v>
      </c>
      <c r="O572" s="171" t="s">
        <v>3171</v>
      </c>
      <c r="P572" s="171" t="s">
        <v>3172</v>
      </c>
      <c r="Q572" s="171" t="s">
        <v>177</v>
      </c>
      <c r="R572" s="72" t="s">
        <v>6426</v>
      </c>
      <c r="S572" s="178" t="s">
        <v>3174</v>
      </c>
      <c r="T572" s="187" t="s">
        <v>3190</v>
      </c>
      <c r="U572" s="187" t="s">
        <v>3357</v>
      </c>
      <c r="V572" s="187" t="s">
        <v>3192</v>
      </c>
      <c r="W572" s="187" t="s">
        <v>3215</v>
      </c>
      <c r="X572" s="187" t="s">
        <v>3358</v>
      </c>
      <c r="Y572" s="187" t="s">
        <v>3402</v>
      </c>
      <c r="Z572" s="187">
        <v>0</v>
      </c>
      <c r="AA572" s="187">
        <v>0</v>
      </c>
      <c r="AB572" s="200">
        <v>0</v>
      </c>
      <c r="AC572" s="72" t="s">
        <v>6427</v>
      </c>
      <c r="AD572" s="72" t="s">
        <v>6428</v>
      </c>
      <c r="AE572" s="72" t="s">
        <v>6429</v>
      </c>
      <c r="AF572" s="171" t="s">
        <v>25</v>
      </c>
      <c r="AG572" s="171" t="s">
        <v>189</v>
      </c>
      <c r="AH572" s="171">
        <v>1</v>
      </c>
      <c r="AI572" s="171">
        <v>0</v>
      </c>
      <c r="AJ572" s="72" t="s">
        <v>726</v>
      </c>
      <c r="AK572" s="97">
        <f>IF(Q572="SOPORTE_TELEFÓNICO",'BASE LIQUIDACION REDEBAN 2025'!$B$19,IF(Q572="ENVÍO",'BASE LIQUIDACION REDEBAN 2025'!$C$2,IF(AF572="TIPO I",'BASE LIQUIDACION REDEBAN 2025'!$C$2,IF(AF572="TIPO II",'BASE LIQUIDACION REDEBAN 2025'!$C$3,IF(AF572="TIPO III",'BASE LIQUIDACION REDEBAN 2025'!$C$4,IF(AF572="TIPO IV",'BASE LIQUIDACION REDEBAN 2025'!$C$5,IF(AG572="AEREO",'BASE LIQUIDACION REDEBAN 2025'!$B$6,'BASE LIQUIDACION REDEBAN 2025'!$C$5)))))))</f>
        <v>65960.072302</v>
      </c>
      <c r="AL572" s="97">
        <f>IF(OR(Q572="SOPORTE_TELEFÓNICO",Q572="ENVÍO"),0,IF(AF572="TIPO I",'BASE LIQUIDACION REDEBAN 2025'!$B$10,IF(AF572="TIPO II",'BASE LIQUIDACION REDEBAN 2025'!$B$11,IF(AF572="TIPO III",'BASE LIQUIDACION REDEBAN 2025'!$B$12,'BASE LIQUIDACION REDEBAN 2025'!$B$13))))</f>
        <v>75096.394270399993</v>
      </c>
      <c r="AM572" s="97">
        <f t="shared" si="8"/>
        <v>65960.072302</v>
      </c>
    </row>
    <row r="573" spans="1:39" s="85" customFormat="1" ht="13.15">
      <c r="A573" s="171" t="s">
        <v>64</v>
      </c>
      <c r="B573" s="10" t="str">
        <f>VLOOKUP(A573,'CENTRO DE COSTOS'!A:D,4,FALSE)</f>
        <v>JOSE MAURICIO HERNANDEZ ROJAS</v>
      </c>
      <c r="C573" s="10" t="str">
        <f>VLOOKUP(A573,'CENTRO DE COSTOS'!A:D,2,FALSE)</f>
        <v>0004-0001</v>
      </c>
      <c r="D573" s="171">
        <v>8758</v>
      </c>
      <c r="E573" s="171">
        <v>2304956</v>
      </c>
      <c r="F573" s="171">
        <v>65862</v>
      </c>
      <c r="G573" s="171" t="s">
        <v>277</v>
      </c>
      <c r="H573" s="171" t="s">
        <v>3966</v>
      </c>
      <c r="I573" s="171" t="s">
        <v>6255</v>
      </c>
      <c r="J573" s="10" t="s">
        <v>167</v>
      </c>
      <c r="K573" s="171">
        <v>2304956</v>
      </c>
      <c r="L573" s="171" t="s">
        <v>6430</v>
      </c>
      <c r="M573" s="172">
        <v>45822.429861111108</v>
      </c>
      <c r="N573" s="172">
        <v>45822.66170138889</v>
      </c>
      <c r="O573" s="171" t="s">
        <v>3171</v>
      </c>
      <c r="P573" s="171" t="s">
        <v>3172</v>
      </c>
      <c r="Q573" s="171" t="s">
        <v>177</v>
      </c>
      <c r="R573" s="72" t="s">
        <v>6431</v>
      </c>
      <c r="S573" s="178" t="s">
        <v>3174</v>
      </c>
      <c r="T573" s="187" t="s">
        <v>3190</v>
      </c>
      <c r="U573" s="187" t="s">
        <v>3176</v>
      </c>
      <c r="V573" s="187" t="s">
        <v>3192</v>
      </c>
      <c r="W573" s="187" t="s">
        <v>3215</v>
      </c>
      <c r="X573" s="187" t="s">
        <v>3917</v>
      </c>
      <c r="Y573" s="187">
        <v>0</v>
      </c>
      <c r="Z573" s="187">
        <v>0</v>
      </c>
      <c r="AA573" s="187">
        <v>0</v>
      </c>
      <c r="AB573" s="200" t="s">
        <v>6432</v>
      </c>
      <c r="AC573" s="72" t="s">
        <v>6258</v>
      </c>
      <c r="AD573" s="72" t="s">
        <v>6433</v>
      </c>
      <c r="AE573" s="72" t="s">
        <v>6434</v>
      </c>
      <c r="AF573" s="171" t="s">
        <v>25</v>
      </c>
      <c r="AG573" s="171" t="s">
        <v>189</v>
      </c>
      <c r="AH573" s="171">
        <v>1</v>
      </c>
      <c r="AI573" s="171">
        <v>0</v>
      </c>
      <c r="AJ573" s="72" t="s">
        <v>2236</v>
      </c>
      <c r="AK573" s="97">
        <f>IF(Q573="SOPORTE_TELEFÓNICO",'BASE LIQUIDACION REDEBAN 2025'!$B$19,IF(Q573="ENVÍO",'BASE LIQUIDACION REDEBAN 2025'!$C$2,IF(AF573="TIPO I",'BASE LIQUIDACION REDEBAN 2025'!$C$2,IF(AF573="TIPO II",'BASE LIQUIDACION REDEBAN 2025'!$C$3,IF(AF573="TIPO III",'BASE LIQUIDACION REDEBAN 2025'!$C$4,IF(AF573="TIPO IV",'BASE LIQUIDACION REDEBAN 2025'!$C$5,IF(AG573="AEREO",'BASE LIQUIDACION REDEBAN 2025'!$B$6,'BASE LIQUIDACION REDEBAN 2025'!$C$5)))))))</f>
        <v>65960.072302</v>
      </c>
      <c r="AL573" s="97">
        <f>IF(OR(Q573="SOPORTE_TELEFÓNICO",Q573="ENVÍO"),0,IF(AF573="TIPO I",'BASE LIQUIDACION REDEBAN 2025'!$B$10,IF(AF573="TIPO II",'BASE LIQUIDACION REDEBAN 2025'!$B$11,IF(AF573="TIPO III",'BASE LIQUIDACION REDEBAN 2025'!$B$12,'BASE LIQUIDACION REDEBAN 2025'!$B$13))))</f>
        <v>75096.394270399993</v>
      </c>
      <c r="AM573" s="97">
        <f t="shared" si="8"/>
        <v>65960.072302</v>
      </c>
    </row>
    <row r="574" spans="1:39" s="85" customFormat="1" ht="13.15">
      <c r="A574" s="171" t="s">
        <v>99</v>
      </c>
      <c r="B574" s="10" t="str">
        <f>VLOOKUP(A574,'CENTRO DE COSTOS'!A:D,4,FALSE)</f>
        <v>JOSE MAURICIO HERNANDEZ ROJAS</v>
      </c>
      <c r="C574" s="10" t="str">
        <f>VLOOKUP(A574,'CENTRO DE COSTOS'!A:D,2,FALSE)</f>
        <v>0004-0001</v>
      </c>
      <c r="D574" s="171">
        <v>20383</v>
      </c>
      <c r="E574" s="171">
        <v>2297785</v>
      </c>
      <c r="F574" s="171">
        <v>48818</v>
      </c>
      <c r="G574" s="171" t="s">
        <v>269</v>
      </c>
      <c r="H574" s="171" t="s">
        <v>3907</v>
      </c>
      <c r="I574" s="171" t="s">
        <v>3908</v>
      </c>
      <c r="J574" s="10" t="s">
        <v>167</v>
      </c>
      <c r="K574" s="171">
        <v>2297785</v>
      </c>
      <c r="L574" s="171" t="s">
        <v>6435</v>
      </c>
      <c r="M574" s="172">
        <v>45820.698611111111</v>
      </c>
      <c r="N574" s="172">
        <v>45823.379861111112</v>
      </c>
      <c r="O574" s="171" t="s">
        <v>3171</v>
      </c>
      <c r="P574" s="171" t="s">
        <v>3172</v>
      </c>
      <c r="Q574" s="171" t="s">
        <v>3188</v>
      </c>
      <c r="R574" s="72" t="s">
        <v>6436</v>
      </c>
      <c r="S574" s="178" t="s">
        <v>3174</v>
      </c>
      <c r="T574" s="187" t="s">
        <v>3175</v>
      </c>
      <c r="U574" s="187" t="s">
        <v>3197</v>
      </c>
      <c r="V574" s="187" t="s">
        <v>3198</v>
      </c>
      <c r="W574" s="187" t="s">
        <v>3185</v>
      </c>
      <c r="X574" s="187">
        <v>0</v>
      </c>
      <c r="Y574" s="187">
        <v>0</v>
      </c>
      <c r="Z574" s="187">
        <v>0</v>
      </c>
      <c r="AA574" s="187">
        <v>0</v>
      </c>
      <c r="AB574" s="200">
        <v>0</v>
      </c>
      <c r="AC574" s="72">
        <v>0</v>
      </c>
      <c r="AD574" s="72">
        <v>0</v>
      </c>
      <c r="AE574" s="72">
        <v>0</v>
      </c>
      <c r="AF574" s="171" t="s">
        <v>32</v>
      </c>
      <c r="AG574" s="171" t="s">
        <v>189</v>
      </c>
      <c r="AH574" s="171">
        <v>0</v>
      </c>
      <c r="AI574" s="171">
        <v>0</v>
      </c>
      <c r="AJ574" s="72" t="s">
        <v>273</v>
      </c>
      <c r="AK574" s="97">
        <f>IF(Q574="SOPORTE_TELEFÓNICO",'BASE LIQUIDACION REDEBAN 2025'!$B$19,IF(Q574="ENVÍO",'BASE LIQUIDACION REDEBAN 2025'!$C$2,IF(AF574="TIPO I",'BASE LIQUIDACION REDEBAN 2025'!$C$2,IF(AF574="TIPO II",'BASE LIQUIDACION REDEBAN 2025'!$C$3,IF(AF574="TIPO III",'BASE LIQUIDACION REDEBAN 2025'!$C$4,IF(AF574="TIPO IV",'BASE LIQUIDACION REDEBAN 2025'!$C$5,IF(AG574="AEREO",'BASE LIQUIDACION REDEBAN 2025'!$B$6,'BASE LIQUIDACION REDEBAN 2025'!$C$5)))))))</f>
        <v>41241.0800752</v>
      </c>
      <c r="AL574" s="97">
        <f>IF(OR(Q574="SOPORTE_TELEFÓNICO",Q574="ENVÍO"),0,IF(AF574="TIPO I",'BASE LIQUIDACION REDEBAN 2025'!$B$10,IF(AF574="TIPO II",'BASE LIQUIDACION REDEBAN 2025'!$B$11,IF(AF574="TIPO III",'BASE LIQUIDACION REDEBAN 2025'!$B$12,'BASE LIQUIDACION REDEBAN 2025'!$B$13))))</f>
        <v>0</v>
      </c>
      <c r="AM574" s="97">
        <f t="shared" si="8"/>
        <v>41241.0800752</v>
      </c>
    </row>
    <row r="575" spans="1:39" s="85" customFormat="1" ht="13.15">
      <c r="A575" s="171" t="s">
        <v>76</v>
      </c>
      <c r="B575" s="10" t="str">
        <f>VLOOKUP(A575,'CENTRO DE COSTOS'!A:D,4,FALSE)</f>
        <v>DIEGO FERNANDO HENAO CARDONA</v>
      </c>
      <c r="C575" s="10" t="str">
        <f>VLOOKUP(A575,'CENTRO DE COSTOS'!A:D,2,FALSE)</f>
        <v>0004-0003</v>
      </c>
      <c r="D575" s="171">
        <v>19075</v>
      </c>
      <c r="E575" s="171">
        <v>2299581</v>
      </c>
      <c r="F575" s="171">
        <v>41982</v>
      </c>
      <c r="G575" s="171" t="s">
        <v>200</v>
      </c>
      <c r="H575" s="171" t="s">
        <v>6437</v>
      </c>
      <c r="I575" s="171" t="s">
        <v>6438</v>
      </c>
      <c r="J575" s="10" t="s">
        <v>167</v>
      </c>
      <c r="K575" s="171">
        <v>2299581</v>
      </c>
      <c r="L575" s="171" t="s">
        <v>6439</v>
      </c>
      <c r="M575" s="172">
        <v>45821.366666666669</v>
      </c>
      <c r="N575" s="172">
        <v>45823.383333333331</v>
      </c>
      <c r="O575" s="171" t="s">
        <v>3171</v>
      </c>
      <c r="P575" s="171" t="s">
        <v>3172</v>
      </c>
      <c r="Q575" s="171" t="s">
        <v>3188</v>
      </c>
      <c r="R575" s="72" t="s">
        <v>6440</v>
      </c>
      <c r="S575" s="178" t="s">
        <v>3174</v>
      </c>
      <c r="T575" s="187" t="s">
        <v>3190</v>
      </c>
      <c r="U575" s="187" t="s">
        <v>3176</v>
      </c>
      <c r="V575" s="187" t="s">
        <v>3184</v>
      </c>
      <c r="W575" s="187" t="s">
        <v>3185</v>
      </c>
      <c r="X575" s="187">
        <v>0</v>
      </c>
      <c r="Y575" s="187">
        <v>0</v>
      </c>
      <c r="Z575" s="187">
        <v>0</v>
      </c>
      <c r="AA575" s="187">
        <v>0</v>
      </c>
      <c r="AB575" s="200">
        <v>0</v>
      </c>
      <c r="AC575" s="72">
        <v>0</v>
      </c>
      <c r="AD575" s="72">
        <v>0</v>
      </c>
      <c r="AE575" s="72">
        <v>0</v>
      </c>
      <c r="AF575" s="171" t="s">
        <v>32</v>
      </c>
      <c r="AG575" s="171" t="s">
        <v>189</v>
      </c>
      <c r="AH575" s="171">
        <v>0</v>
      </c>
      <c r="AI575" s="171">
        <v>0</v>
      </c>
      <c r="AJ575" s="72" t="s">
        <v>204</v>
      </c>
      <c r="AK575" s="97">
        <f>IF(Q575="SOPORTE_TELEFÓNICO",'BASE LIQUIDACION REDEBAN 2025'!$B$19,IF(Q575="ENVÍO",'BASE LIQUIDACION REDEBAN 2025'!$C$2,IF(AF575="TIPO I",'BASE LIQUIDACION REDEBAN 2025'!$C$2,IF(AF575="TIPO II",'BASE LIQUIDACION REDEBAN 2025'!$C$3,IF(AF575="TIPO III",'BASE LIQUIDACION REDEBAN 2025'!$C$4,IF(AF575="TIPO IV",'BASE LIQUIDACION REDEBAN 2025'!$C$5,IF(AG575="AEREO",'BASE LIQUIDACION REDEBAN 2025'!$B$6,'BASE LIQUIDACION REDEBAN 2025'!$C$5)))))))</f>
        <v>41241.0800752</v>
      </c>
      <c r="AL575" s="97">
        <f>IF(OR(Q575="SOPORTE_TELEFÓNICO",Q575="ENVÍO"),0,IF(AF575="TIPO I",'BASE LIQUIDACION REDEBAN 2025'!$B$10,IF(AF575="TIPO II",'BASE LIQUIDACION REDEBAN 2025'!$B$11,IF(AF575="TIPO III",'BASE LIQUIDACION REDEBAN 2025'!$B$12,'BASE LIQUIDACION REDEBAN 2025'!$B$13))))</f>
        <v>0</v>
      </c>
      <c r="AM575" s="97">
        <f t="shared" si="8"/>
        <v>41241.0800752</v>
      </c>
    </row>
    <row r="576" spans="1:39" s="85" customFormat="1" ht="13.15">
      <c r="A576" s="171" t="s">
        <v>81</v>
      </c>
      <c r="B576" s="10" t="str">
        <f>VLOOKUP(A576,'CENTRO DE COSTOS'!A:D,4,FALSE)</f>
        <v>MIGUEL JULIÁN HERNÁNDEZ GUARÍN</v>
      </c>
      <c r="C576" s="10" t="str">
        <f>VLOOKUP(A576,'CENTRO DE COSTOS'!A:D,2,FALSE)</f>
        <v>0004-0008</v>
      </c>
      <c r="D576" s="171">
        <v>54810</v>
      </c>
      <c r="E576" s="171">
        <v>2307138</v>
      </c>
      <c r="F576" s="171">
        <v>66720</v>
      </c>
      <c r="G576" s="171" t="s">
        <v>408</v>
      </c>
      <c r="H576" s="171" t="s">
        <v>4673</v>
      </c>
      <c r="I576" s="171" t="s">
        <v>6441</v>
      </c>
      <c r="J576" s="10" t="s">
        <v>167</v>
      </c>
      <c r="K576" s="171">
        <v>2307138</v>
      </c>
      <c r="L576" s="171" t="s">
        <v>6442</v>
      </c>
      <c r="M576" s="172">
        <v>45824.356944444444</v>
      </c>
      <c r="N576" s="172">
        <v>45824.359444444446</v>
      </c>
      <c r="O576" s="171" t="s">
        <v>3171</v>
      </c>
      <c r="P576" s="171" t="s">
        <v>3172</v>
      </c>
      <c r="Q576" s="171" t="s">
        <v>177</v>
      </c>
      <c r="R576" s="72" t="s">
        <v>6443</v>
      </c>
      <c r="S576" s="178" t="s">
        <v>3174</v>
      </c>
      <c r="T576" s="187" t="s">
        <v>3190</v>
      </c>
      <c r="U576" s="187" t="s">
        <v>3176</v>
      </c>
      <c r="V576" s="187" t="s">
        <v>3184</v>
      </c>
      <c r="W576" s="187" t="s">
        <v>3215</v>
      </c>
      <c r="X576" s="187" t="s">
        <v>3892</v>
      </c>
      <c r="Y576" s="187">
        <v>0</v>
      </c>
      <c r="Z576" s="187">
        <v>0</v>
      </c>
      <c r="AA576" s="187">
        <v>0</v>
      </c>
      <c r="AB576" s="200">
        <v>0</v>
      </c>
      <c r="AC576" s="72" t="s">
        <v>6444</v>
      </c>
      <c r="AD576" s="72" t="s">
        <v>6445</v>
      </c>
      <c r="AE576" s="72" t="s">
        <v>6446</v>
      </c>
      <c r="AF576" s="171" t="s">
        <v>175</v>
      </c>
      <c r="AG576" s="171" t="s">
        <v>189</v>
      </c>
      <c r="AH576" s="171">
        <v>1</v>
      </c>
      <c r="AI576" s="171">
        <v>0</v>
      </c>
      <c r="AJ576" s="72" t="s">
        <v>513</v>
      </c>
      <c r="AK576" s="97">
        <f>IF(Q576="SOPORTE_TELEFÓNICO",'BASE LIQUIDACION REDEBAN 2025'!$B$19,IF(Q576="ENVÍO",'BASE LIQUIDACION REDEBAN 2025'!$C$2,IF(AF576="TIPO I",'BASE LIQUIDACION REDEBAN 2025'!$C$2,IF(AF576="TIPO II",'BASE LIQUIDACION REDEBAN 2025'!$C$3,IF(AF576="TIPO III",'BASE LIQUIDACION REDEBAN 2025'!$C$4,IF(AF576="TIPO IV",'BASE LIQUIDACION REDEBAN 2025'!$C$5,IF(AG576="AEREO",'BASE LIQUIDACION REDEBAN 2025'!$B$6,'BASE LIQUIDACION REDEBAN 2025'!$C$5)))))))</f>
        <v>479588.87655000004</v>
      </c>
      <c r="AL576" s="97">
        <f>IF(OR(Q576="SOPORTE_TELEFÓNICO",Q576="ENVÍO"),0,IF(AF576="TIPO I",'BASE LIQUIDACION REDEBAN 2025'!$B$10,IF(AF576="TIPO II",'BASE LIQUIDACION REDEBAN 2025'!$B$11,IF(AF576="TIPO III",'BASE LIQUIDACION REDEBAN 2025'!$B$12,'BASE LIQUIDACION REDEBAN 2025'!$B$13))))</f>
        <v>196536.5258152</v>
      </c>
      <c r="AM576" s="97">
        <f t="shared" si="8"/>
        <v>479588.87655000004</v>
      </c>
    </row>
    <row r="577" spans="1:39" s="85" customFormat="1" ht="13.15">
      <c r="A577" s="171" t="s">
        <v>100</v>
      </c>
      <c r="B577" s="10" t="str">
        <f>VLOOKUP(A577,'CENTRO DE COSTOS'!A:D,4,FALSE)</f>
        <v>KEVIN ALEXIS CORZO BUSTOS</v>
      </c>
      <c r="C577" s="10" t="str">
        <f>VLOOKUP(A577,'CENTRO DE COSTOS'!A:D,2,FALSE)</f>
        <v>0004-0007</v>
      </c>
      <c r="D577" s="171">
        <v>50001</v>
      </c>
      <c r="E577" s="171">
        <v>2305855</v>
      </c>
      <c r="F577" s="171">
        <v>31710</v>
      </c>
      <c r="G577" s="171" t="s">
        <v>192</v>
      </c>
      <c r="H577" s="171" t="s">
        <v>100</v>
      </c>
      <c r="I577" s="171" t="s">
        <v>3398</v>
      </c>
      <c r="J577" s="10" t="s">
        <v>167</v>
      </c>
      <c r="K577" s="171">
        <v>2305855</v>
      </c>
      <c r="L577" s="171" t="s">
        <v>6447</v>
      </c>
      <c r="M577" s="172">
        <v>45823.404166666667</v>
      </c>
      <c r="N577" s="172">
        <v>45824.361805555556</v>
      </c>
      <c r="O577" s="171" t="s">
        <v>3171</v>
      </c>
      <c r="P577" s="171" t="s">
        <v>3172</v>
      </c>
      <c r="Q577" s="171" t="s">
        <v>177</v>
      </c>
      <c r="R577" s="72" t="s">
        <v>6448</v>
      </c>
      <c r="S577" s="178" t="s">
        <v>3174</v>
      </c>
      <c r="T577" s="187" t="s">
        <v>3190</v>
      </c>
      <c r="U577" s="187" t="s">
        <v>3202</v>
      </c>
      <c r="V577" s="187" t="s">
        <v>3203</v>
      </c>
      <c r="W577" s="187" t="s">
        <v>3185</v>
      </c>
      <c r="X577" s="187">
        <v>0</v>
      </c>
      <c r="Y577" s="187">
        <v>0</v>
      </c>
      <c r="Z577" s="187">
        <v>0</v>
      </c>
      <c r="AA577" s="187">
        <v>0</v>
      </c>
      <c r="AB577" s="200" t="s">
        <v>6449</v>
      </c>
      <c r="AC577" s="72" t="s">
        <v>3404</v>
      </c>
      <c r="AD577" s="72">
        <v>0</v>
      </c>
      <c r="AE577" s="72">
        <v>0</v>
      </c>
      <c r="AF577" s="171" t="s">
        <v>25</v>
      </c>
      <c r="AG577" s="171" t="s">
        <v>189</v>
      </c>
      <c r="AH577" s="171">
        <v>1</v>
      </c>
      <c r="AI577" s="171">
        <v>0</v>
      </c>
      <c r="AJ577" s="72" t="s">
        <v>265</v>
      </c>
      <c r="AK577" s="97">
        <f>IF(Q577="SOPORTE_TELEFÓNICO",'BASE LIQUIDACION REDEBAN 2025'!$B$19,IF(Q577="ENVÍO",'BASE LIQUIDACION REDEBAN 2025'!$C$2,IF(AF577="TIPO I",'BASE LIQUIDACION REDEBAN 2025'!$C$2,IF(AF577="TIPO II",'BASE LIQUIDACION REDEBAN 2025'!$C$3,IF(AF577="TIPO III",'BASE LIQUIDACION REDEBAN 2025'!$C$4,IF(AF577="TIPO IV",'BASE LIQUIDACION REDEBAN 2025'!$C$5,IF(AG577="AEREO",'BASE LIQUIDACION REDEBAN 2025'!$B$6,'BASE LIQUIDACION REDEBAN 2025'!$C$5)))))))</f>
        <v>65960.072302</v>
      </c>
      <c r="AL577" s="97">
        <f>IF(OR(Q577="SOPORTE_TELEFÓNICO",Q577="ENVÍO"),0,IF(AF577="TIPO I",'BASE LIQUIDACION REDEBAN 2025'!$B$10,IF(AF577="TIPO II",'BASE LIQUIDACION REDEBAN 2025'!$B$11,IF(AF577="TIPO III",'BASE LIQUIDACION REDEBAN 2025'!$B$12,'BASE LIQUIDACION REDEBAN 2025'!$B$13))))</f>
        <v>75096.394270399993</v>
      </c>
      <c r="AM577" s="97">
        <f t="shared" si="8"/>
        <v>65960.072302</v>
      </c>
    </row>
    <row r="578" spans="1:39" s="85" customFormat="1" ht="13.15">
      <c r="A578" s="171" t="s">
        <v>97</v>
      </c>
      <c r="B578" s="10" t="str">
        <f>VLOOKUP(A578,'CENTRO DE COSTOS'!A:D,4,FALSE)</f>
        <v>JOSE MAURICIO HERNANDEZ ROJAS</v>
      </c>
      <c r="C578" s="10" t="str">
        <f>VLOOKUP(A578,'CENTRO DE COSTOS'!A:D,2,FALSE)</f>
        <v>0004-0001</v>
      </c>
      <c r="D578" s="171">
        <v>70215</v>
      </c>
      <c r="E578" s="171">
        <v>2304908</v>
      </c>
      <c r="F578" s="171">
        <v>58268</v>
      </c>
      <c r="G578" s="171" t="s">
        <v>730</v>
      </c>
      <c r="H578" s="171" t="s">
        <v>6450</v>
      </c>
      <c r="I578" s="171" t="s">
        <v>6451</v>
      </c>
      <c r="J578" s="10" t="s">
        <v>167</v>
      </c>
      <c r="K578" s="171">
        <v>2304908</v>
      </c>
      <c r="L578" s="171" t="s">
        <v>6452</v>
      </c>
      <c r="M578" s="172">
        <v>45822.395138888889</v>
      </c>
      <c r="N578" s="172">
        <v>45824.387673611112</v>
      </c>
      <c r="O578" s="171" t="s">
        <v>3171</v>
      </c>
      <c r="P578" s="171" t="s">
        <v>3172</v>
      </c>
      <c r="Q578" s="171" t="s">
        <v>177</v>
      </c>
      <c r="R578" s="72" t="s">
        <v>6453</v>
      </c>
      <c r="S578" s="178" t="s">
        <v>3174</v>
      </c>
      <c r="T578" s="187" t="s">
        <v>3190</v>
      </c>
      <c r="U578" s="187" t="s">
        <v>3357</v>
      </c>
      <c r="V578" s="187" t="s">
        <v>3192</v>
      </c>
      <c r="W578" s="187" t="s">
        <v>3215</v>
      </c>
      <c r="X578" s="187" t="s">
        <v>3358</v>
      </c>
      <c r="Y578" s="187">
        <v>0</v>
      </c>
      <c r="Z578" s="187">
        <v>0</v>
      </c>
      <c r="AA578" s="187">
        <v>0</v>
      </c>
      <c r="AB578" s="200">
        <v>0</v>
      </c>
      <c r="AC578" s="72" t="s">
        <v>6454</v>
      </c>
      <c r="AD578" s="72" t="s">
        <v>6455</v>
      </c>
      <c r="AE578" s="72" t="s">
        <v>6456</v>
      </c>
      <c r="AF578" s="171" t="s">
        <v>28</v>
      </c>
      <c r="AG578" s="171" t="s">
        <v>189</v>
      </c>
      <c r="AH578" s="171">
        <v>1</v>
      </c>
      <c r="AI578" s="171">
        <v>0</v>
      </c>
      <c r="AJ578" s="72" t="s">
        <v>733</v>
      </c>
      <c r="AK578" s="97">
        <f>IF(Q578="SOPORTE_TELEFÓNICO",'BASE LIQUIDACION REDEBAN 2025'!$B$19,IF(Q578="ENVÍO",'BASE LIQUIDACION REDEBAN 2025'!$C$2,IF(AF578="TIPO I",'BASE LIQUIDACION REDEBAN 2025'!$C$2,IF(AF578="TIPO II",'BASE LIQUIDACION REDEBAN 2025'!$C$3,IF(AF578="TIPO III",'BASE LIQUIDACION REDEBAN 2025'!$C$4,IF(AF578="TIPO IV",'BASE LIQUIDACION REDEBAN 2025'!$C$5,IF(AG578="AEREO",'BASE LIQUIDACION REDEBAN 2025'!$B$6,'BASE LIQUIDACION REDEBAN 2025'!$C$5)))))))</f>
        <v>144967.87232000002</v>
      </c>
      <c r="AL578" s="97">
        <f>IF(OR(Q578="SOPORTE_TELEFÓNICO",Q578="ENVÍO"),0,IF(AF578="TIPO I",'BASE LIQUIDACION REDEBAN 2025'!$B$10,IF(AF578="TIPO II",'BASE LIQUIDACION REDEBAN 2025'!$B$11,IF(AF578="TIPO III",'BASE LIQUIDACION REDEBAN 2025'!$B$12,'BASE LIQUIDACION REDEBAN 2025'!$B$13))))</f>
        <v>140395.6348884</v>
      </c>
      <c r="AM578" s="97">
        <f t="shared" si="8"/>
        <v>144967.87232000002</v>
      </c>
    </row>
    <row r="579" spans="1:39" s="85" customFormat="1" ht="13.15">
      <c r="A579" s="171" t="s">
        <v>76</v>
      </c>
      <c r="B579" s="10" t="str">
        <f>VLOOKUP(A579,'CENTRO DE COSTOS'!A:D,4,FALSE)</f>
        <v>DIEGO FERNANDO HENAO CARDONA</v>
      </c>
      <c r="C579" s="10" t="str">
        <f>VLOOKUP(A579,'CENTRO DE COSTOS'!A:D,2,FALSE)</f>
        <v>0004-0003</v>
      </c>
      <c r="D579" s="171">
        <v>19780</v>
      </c>
      <c r="E579" s="171">
        <v>2302261</v>
      </c>
      <c r="F579" s="171">
        <v>77258</v>
      </c>
      <c r="G579" s="171" t="s">
        <v>200</v>
      </c>
      <c r="H579" s="171" t="s">
        <v>6457</v>
      </c>
      <c r="I579" s="171" t="s">
        <v>6458</v>
      </c>
      <c r="J579" s="10" t="s">
        <v>167</v>
      </c>
      <c r="K579" s="171">
        <v>2302261</v>
      </c>
      <c r="L579" s="171" t="s">
        <v>6459</v>
      </c>
      <c r="M579" s="172">
        <v>45821.580555555556</v>
      </c>
      <c r="N579" s="172">
        <v>45824.406458333331</v>
      </c>
      <c r="O579" s="171" t="s">
        <v>3171</v>
      </c>
      <c r="P579" s="171" t="s">
        <v>3172</v>
      </c>
      <c r="Q579" s="171" t="s">
        <v>3188</v>
      </c>
      <c r="R579" s="72" t="s">
        <v>6460</v>
      </c>
      <c r="S579" s="178" t="s">
        <v>3174</v>
      </c>
      <c r="T579" s="187" t="s">
        <v>3190</v>
      </c>
      <c r="U579" s="187" t="s">
        <v>3176</v>
      </c>
      <c r="V579" s="187" t="s">
        <v>3184</v>
      </c>
      <c r="W579" s="187" t="s">
        <v>3185</v>
      </c>
      <c r="X579" s="187">
        <v>0</v>
      </c>
      <c r="Y579" s="187">
        <v>0</v>
      </c>
      <c r="Z579" s="187">
        <v>0</v>
      </c>
      <c r="AA579" s="187">
        <v>0</v>
      </c>
      <c r="AB579" s="200">
        <v>0</v>
      </c>
      <c r="AC579" s="72">
        <v>0</v>
      </c>
      <c r="AD579" s="72" t="s">
        <v>3180</v>
      </c>
      <c r="AE579" s="72" t="s">
        <v>3180</v>
      </c>
      <c r="AF579" s="171" t="s">
        <v>30</v>
      </c>
      <c r="AG579" s="171" t="s">
        <v>189</v>
      </c>
      <c r="AH579" s="171">
        <v>0</v>
      </c>
      <c r="AI579" s="171">
        <v>0</v>
      </c>
      <c r="AJ579" s="72" t="s">
        <v>204</v>
      </c>
      <c r="AK579" s="97">
        <f>IF(Q579="SOPORTE_TELEFÓNICO",'BASE LIQUIDACION REDEBAN 2025'!$B$19,IF(Q579="ENVÍO",'BASE LIQUIDACION REDEBAN 2025'!$C$2,IF(AF579="TIPO I",'BASE LIQUIDACION REDEBAN 2025'!$C$2,IF(AF579="TIPO II",'BASE LIQUIDACION REDEBAN 2025'!$C$3,IF(AF579="TIPO III",'BASE LIQUIDACION REDEBAN 2025'!$C$4,IF(AF579="TIPO IV",'BASE LIQUIDACION REDEBAN 2025'!$C$5,IF(AG579="AEREO",'BASE LIQUIDACION REDEBAN 2025'!$B$6,'BASE LIQUIDACION REDEBAN 2025'!$C$5)))))))</f>
        <v>41241.0800752</v>
      </c>
      <c r="AL579" s="97">
        <f>IF(OR(Q579="SOPORTE_TELEFÓNICO",Q579="ENVÍO"),0,IF(AF579="TIPO I",'BASE LIQUIDACION REDEBAN 2025'!$B$10,IF(AF579="TIPO II",'BASE LIQUIDACION REDEBAN 2025'!$B$11,IF(AF579="TIPO III",'BASE LIQUIDACION REDEBAN 2025'!$B$12,'BASE LIQUIDACION REDEBAN 2025'!$B$13))))</f>
        <v>0</v>
      </c>
      <c r="AM579" s="97">
        <f t="shared" ref="AM579:AM642" si="9">IF(OR(Q579="SOPORTE_TELEFÓNICO",Q579="ENVÍO"),AK579,(AK579*AH579+AL579*AI579))</f>
        <v>41241.0800752</v>
      </c>
    </row>
    <row r="580" spans="1:39" s="85" customFormat="1" ht="13.15">
      <c r="A580" s="171" t="s">
        <v>91</v>
      </c>
      <c r="B580" s="10" t="str">
        <f>VLOOKUP(A580,'CENTRO DE COSTOS'!A:D,4,FALSE)</f>
        <v>JOSE MAURICIO HERNANDEZ ROJAS</v>
      </c>
      <c r="C580" s="10" t="str">
        <f>VLOOKUP(A580,'CENTRO DE COSTOS'!A:D,2,FALSE)</f>
        <v>0004-0001</v>
      </c>
      <c r="D580" s="171">
        <v>23001</v>
      </c>
      <c r="E580" s="171">
        <v>2305362</v>
      </c>
      <c r="F580" s="171">
        <v>76964</v>
      </c>
      <c r="G580" s="171" t="s">
        <v>612</v>
      </c>
      <c r="H580" s="171" t="s">
        <v>91</v>
      </c>
      <c r="I580" s="171" t="s">
        <v>6461</v>
      </c>
      <c r="J580" s="10" t="s">
        <v>167</v>
      </c>
      <c r="K580" s="171">
        <v>2305362</v>
      </c>
      <c r="L580" s="171" t="s">
        <v>6462</v>
      </c>
      <c r="M580" s="172">
        <v>45823.333333333336</v>
      </c>
      <c r="N580" s="172">
        <v>45824.46020833333</v>
      </c>
      <c r="O580" s="171" t="s">
        <v>3171</v>
      </c>
      <c r="P580" s="171" t="s">
        <v>3172</v>
      </c>
      <c r="Q580" s="171" t="s">
        <v>177</v>
      </c>
      <c r="R580" s="72" t="s">
        <v>6463</v>
      </c>
      <c r="S580" s="178" t="s">
        <v>3174</v>
      </c>
      <c r="T580" s="187" t="s">
        <v>3190</v>
      </c>
      <c r="U580" s="187" t="s">
        <v>3276</v>
      </c>
      <c r="V580" s="187" t="s">
        <v>3277</v>
      </c>
      <c r="W580" s="187" t="s">
        <v>3185</v>
      </c>
      <c r="X580" s="187">
        <v>0</v>
      </c>
      <c r="Y580" s="187">
        <v>0</v>
      </c>
      <c r="Z580" s="187">
        <v>0</v>
      </c>
      <c r="AA580" s="187">
        <v>0</v>
      </c>
      <c r="AB580" s="200" t="s">
        <v>3636</v>
      </c>
      <c r="AC580" s="72" t="s">
        <v>6464</v>
      </c>
      <c r="AD580" s="72" t="s">
        <v>3180</v>
      </c>
      <c r="AE580" s="72" t="s">
        <v>3180</v>
      </c>
      <c r="AF580" s="171" t="s">
        <v>25</v>
      </c>
      <c r="AG580" s="171" t="s">
        <v>189</v>
      </c>
      <c r="AH580" s="171">
        <v>1</v>
      </c>
      <c r="AI580" s="171">
        <v>0</v>
      </c>
      <c r="AJ580" s="72" t="s">
        <v>616</v>
      </c>
      <c r="AK580" s="97">
        <f>IF(Q580="SOPORTE_TELEFÓNICO",'BASE LIQUIDACION REDEBAN 2025'!$B$19,IF(Q580="ENVÍO",'BASE LIQUIDACION REDEBAN 2025'!$C$2,IF(AF580="TIPO I",'BASE LIQUIDACION REDEBAN 2025'!$C$2,IF(AF580="TIPO II",'BASE LIQUIDACION REDEBAN 2025'!$C$3,IF(AF580="TIPO III",'BASE LIQUIDACION REDEBAN 2025'!$C$4,IF(AF580="TIPO IV",'BASE LIQUIDACION REDEBAN 2025'!$C$5,IF(AG580="AEREO",'BASE LIQUIDACION REDEBAN 2025'!$B$6,'BASE LIQUIDACION REDEBAN 2025'!$C$5)))))))</f>
        <v>65960.072302</v>
      </c>
      <c r="AL580" s="97">
        <f>IF(OR(Q580="SOPORTE_TELEFÓNICO",Q580="ENVÍO"),0,IF(AF580="TIPO I",'BASE LIQUIDACION REDEBAN 2025'!$B$10,IF(AF580="TIPO II",'BASE LIQUIDACION REDEBAN 2025'!$B$11,IF(AF580="TIPO III",'BASE LIQUIDACION REDEBAN 2025'!$B$12,'BASE LIQUIDACION REDEBAN 2025'!$B$13))))</f>
        <v>75096.394270399993</v>
      </c>
      <c r="AM580" s="97">
        <f t="shared" si="9"/>
        <v>65960.072302</v>
      </c>
    </row>
    <row r="581" spans="1:39" s="85" customFormat="1" ht="13.15">
      <c r="A581" s="171" t="s">
        <v>76</v>
      </c>
      <c r="B581" s="10" t="str">
        <f>VLOOKUP(A581,'CENTRO DE COSTOS'!A:D,4,FALSE)</f>
        <v>DIEGO FERNANDO HENAO CARDONA</v>
      </c>
      <c r="C581" s="10" t="str">
        <f>VLOOKUP(A581,'CENTRO DE COSTOS'!A:D,2,FALSE)</f>
        <v>0004-0003</v>
      </c>
      <c r="D581" s="171">
        <v>76001</v>
      </c>
      <c r="E581" s="171">
        <v>2305363</v>
      </c>
      <c r="F581" s="171">
        <v>50807</v>
      </c>
      <c r="G581" s="171" t="s">
        <v>230</v>
      </c>
      <c r="H581" s="171" t="s">
        <v>76</v>
      </c>
      <c r="I581" s="171" t="s">
        <v>5585</v>
      </c>
      <c r="J581" s="10" t="s">
        <v>167</v>
      </c>
      <c r="K581" s="171">
        <v>2305363</v>
      </c>
      <c r="L581" s="171" t="s">
        <v>6465</v>
      </c>
      <c r="M581" s="172">
        <v>45823.333333333336</v>
      </c>
      <c r="N581" s="172">
        <v>45824.462372685186</v>
      </c>
      <c r="O581" s="171" t="s">
        <v>3171</v>
      </c>
      <c r="P581" s="171" t="s">
        <v>3172</v>
      </c>
      <c r="Q581" s="171" t="s">
        <v>177</v>
      </c>
      <c r="R581" s="72" t="s">
        <v>6466</v>
      </c>
      <c r="S581" s="178" t="s">
        <v>3174</v>
      </c>
      <c r="T581" s="187" t="s">
        <v>3190</v>
      </c>
      <c r="U581" s="187" t="s">
        <v>3191</v>
      </c>
      <c r="V581" s="187" t="s">
        <v>3192</v>
      </c>
      <c r="W581" s="187" t="s">
        <v>3215</v>
      </c>
      <c r="X581" s="187" t="s">
        <v>4585</v>
      </c>
      <c r="Y581" s="187" t="s">
        <v>3425</v>
      </c>
      <c r="Z581" s="187">
        <v>0</v>
      </c>
      <c r="AA581" s="187">
        <v>0</v>
      </c>
      <c r="AB581" s="200">
        <v>0</v>
      </c>
      <c r="AC581" s="72" t="s">
        <v>5588</v>
      </c>
      <c r="AD581" s="72" t="s">
        <v>6467</v>
      </c>
      <c r="AE581" s="72" t="s">
        <v>5589</v>
      </c>
      <c r="AF581" s="171" t="s">
        <v>25</v>
      </c>
      <c r="AG581" s="171" t="s">
        <v>189</v>
      </c>
      <c r="AH581" s="171">
        <v>1</v>
      </c>
      <c r="AI581" s="171">
        <v>0</v>
      </c>
      <c r="AJ581" s="72" t="s">
        <v>219</v>
      </c>
      <c r="AK581" s="97">
        <f>IF(Q581="SOPORTE_TELEFÓNICO",'BASE LIQUIDACION REDEBAN 2025'!$B$19,IF(Q581="ENVÍO",'BASE LIQUIDACION REDEBAN 2025'!$C$2,IF(AF581="TIPO I",'BASE LIQUIDACION REDEBAN 2025'!$C$2,IF(AF581="TIPO II",'BASE LIQUIDACION REDEBAN 2025'!$C$3,IF(AF581="TIPO III",'BASE LIQUIDACION REDEBAN 2025'!$C$4,IF(AF581="TIPO IV",'BASE LIQUIDACION REDEBAN 2025'!$C$5,IF(AG581="AEREO",'BASE LIQUIDACION REDEBAN 2025'!$B$6,'BASE LIQUIDACION REDEBAN 2025'!$C$5)))))))</f>
        <v>65960.072302</v>
      </c>
      <c r="AL581" s="97">
        <f>IF(OR(Q581="SOPORTE_TELEFÓNICO",Q581="ENVÍO"),0,IF(AF581="TIPO I",'BASE LIQUIDACION REDEBAN 2025'!$B$10,IF(AF581="TIPO II",'BASE LIQUIDACION REDEBAN 2025'!$B$11,IF(AF581="TIPO III",'BASE LIQUIDACION REDEBAN 2025'!$B$12,'BASE LIQUIDACION REDEBAN 2025'!$B$13))))</f>
        <v>75096.394270399993</v>
      </c>
      <c r="AM581" s="97">
        <f t="shared" si="9"/>
        <v>65960.072302</v>
      </c>
    </row>
    <row r="582" spans="1:39" s="85" customFormat="1" ht="13.15">
      <c r="A582" s="171" t="s">
        <v>90</v>
      </c>
      <c r="B582" s="10" t="str">
        <f>VLOOKUP(A582,'CENTRO DE COSTOS'!A:D,4,FALSE)</f>
        <v>JUAN SEBASTIÁN RÍOS CASTRILLÓN</v>
      </c>
      <c r="C582" s="10" t="str">
        <f>VLOOKUP(A582,'CENTRO DE COSTOS'!A:D,2,FALSE)</f>
        <v>0004-0005</v>
      </c>
      <c r="D582" s="171">
        <v>5001</v>
      </c>
      <c r="E582" s="171">
        <v>2305931</v>
      </c>
      <c r="F582" s="171">
        <v>55662</v>
      </c>
      <c r="G582" s="171" t="s">
        <v>290</v>
      </c>
      <c r="H582" s="171" t="s">
        <v>90</v>
      </c>
      <c r="I582" s="171" t="s">
        <v>6468</v>
      </c>
      <c r="J582" s="10" t="s">
        <v>167</v>
      </c>
      <c r="K582" s="171">
        <v>2305931</v>
      </c>
      <c r="L582" s="171" t="s">
        <v>6469</v>
      </c>
      <c r="M582" s="172">
        <v>45823.490972222222</v>
      </c>
      <c r="N582" s="172">
        <v>45824.482974537037</v>
      </c>
      <c r="O582" s="171" t="s">
        <v>3171</v>
      </c>
      <c r="P582" s="171" t="s">
        <v>3172</v>
      </c>
      <c r="Q582" s="171" t="s">
        <v>177</v>
      </c>
      <c r="R582" s="72" t="s">
        <v>6470</v>
      </c>
      <c r="S582" s="178" t="s">
        <v>3174</v>
      </c>
      <c r="T582" s="187" t="s">
        <v>3190</v>
      </c>
      <c r="U582" s="187" t="s">
        <v>3252</v>
      </c>
      <c r="V582" s="187" t="s">
        <v>3192</v>
      </c>
      <c r="W582" s="187" t="s">
        <v>3185</v>
      </c>
      <c r="X582" s="187">
        <v>0</v>
      </c>
      <c r="Y582" s="187">
        <v>0</v>
      </c>
      <c r="Z582" s="187">
        <v>0</v>
      </c>
      <c r="AA582" s="187">
        <v>0</v>
      </c>
      <c r="AB582" s="200">
        <v>0</v>
      </c>
      <c r="AC582" s="72" t="s">
        <v>6471</v>
      </c>
      <c r="AD582" s="72" t="s">
        <v>3180</v>
      </c>
      <c r="AE582" s="72" t="s">
        <v>3180</v>
      </c>
      <c r="AF582" s="171" t="s">
        <v>25</v>
      </c>
      <c r="AG582" s="171" t="s">
        <v>189</v>
      </c>
      <c r="AH582" s="171">
        <v>1</v>
      </c>
      <c r="AI582" s="171">
        <v>0</v>
      </c>
      <c r="AJ582" s="72" t="s">
        <v>360</v>
      </c>
      <c r="AK582" s="97">
        <f>IF(Q582="SOPORTE_TELEFÓNICO",'BASE LIQUIDACION REDEBAN 2025'!$B$19,IF(Q582="ENVÍO",'BASE LIQUIDACION REDEBAN 2025'!$C$2,IF(AF582="TIPO I",'BASE LIQUIDACION REDEBAN 2025'!$C$2,IF(AF582="TIPO II",'BASE LIQUIDACION REDEBAN 2025'!$C$3,IF(AF582="TIPO III",'BASE LIQUIDACION REDEBAN 2025'!$C$4,IF(AF582="TIPO IV",'BASE LIQUIDACION REDEBAN 2025'!$C$5,IF(AG582="AEREO",'BASE LIQUIDACION REDEBAN 2025'!$B$6,'BASE LIQUIDACION REDEBAN 2025'!$C$5)))))))</f>
        <v>65960.072302</v>
      </c>
      <c r="AL582" s="97">
        <f>IF(OR(Q582="SOPORTE_TELEFÓNICO",Q582="ENVÍO"),0,IF(AF582="TIPO I",'BASE LIQUIDACION REDEBAN 2025'!$B$10,IF(AF582="TIPO II",'BASE LIQUIDACION REDEBAN 2025'!$B$11,IF(AF582="TIPO III",'BASE LIQUIDACION REDEBAN 2025'!$B$12,'BASE LIQUIDACION REDEBAN 2025'!$B$13))))</f>
        <v>75096.394270399993</v>
      </c>
      <c r="AM582" s="97">
        <f t="shared" si="9"/>
        <v>65960.072302</v>
      </c>
    </row>
    <row r="583" spans="1:39" s="85" customFormat="1" ht="13.15">
      <c r="A583" s="171" t="s">
        <v>60</v>
      </c>
      <c r="B583" s="10" t="str">
        <f>VLOOKUP(A583,'CENTRO DE COSTOS'!A:D,4,FALSE)</f>
        <v>JUAN SEBASTIÁN RÍOS CASTRILLÓN</v>
      </c>
      <c r="C583" s="10" t="str">
        <f>VLOOKUP(A583,'CENTRO DE COSTOS'!A:D,2,FALSE)</f>
        <v>0004-0005</v>
      </c>
      <c r="D583" s="171">
        <v>27810</v>
      </c>
      <c r="E583" s="171">
        <v>2302263</v>
      </c>
      <c r="F583" s="171">
        <v>77253</v>
      </c>
      <c r="G583" s="171" t="s">
        <v>208</v>
      </c>
      <c r="H583" s="171" t="s">
        <v>208</v>
      </c>
      <c r="I583" s="171" t="s">
        <v>6472</v>
      </c>
      <c r="J583" s="10" t="s">
        <v>167</v>
      </c>
      <c r="K583" s="171">
        <v>2302263</v>
      </c>
      <c r="L583" s="171" t="s">
        <v>6473</v>
      </c>
      <c r="M583" s="172">
        <v>45821.581250000003</v>
      </c>
      <c r="N583" s="172">
        <v>45824.485995370371</v>
      </c>
      <c r="O583" s="171" t="s">
        <v>3171</v>
      </c>
      <c r="P583" s="171" t="s">
        <v>3172</v>
      </c>
      <c r="Q583" s="171" t="s">
        <v>177</v>
      </c>
      <c r="R583" s="72" t="s">
        <v>6474</v>
      </c>
      <c r="S583" s="178" t="s">
        <v>3174</v>
      </c>
      <c r="T583" s="187" t="s">
        <v>3190</v>
      </c>
      <c r="U583" s="187" t="s">
        <v>3176</v>
      </c>
      <c r="V583" s="187" t="s">
        <v>3192</v>
      </c>
      <c r="W583" s="187" t="s">
        <v>3215</v>
      </c>
      <c r="X583" s="187" t="s">
        <v>3892</v>
      </c>
      <c r="Y583" s="187">
        <v>0</v>
      </c>
      <c r="Z583" s="187">
        <v>0</v>
      </c>
      <c r="AA583" s="187">
        <v>0</v>
      </c>
      <c r="AB583" s="200">
        <v>0</v>
      </c>
      <c r="AC583" s="72" t="s">
        <v>6475</v>
      </c>
      <c r="AD583" s="72" t="s">
        <v>6476</v>
      </c>
      <c r="AE583" s="72" t="s">
        <v>6477</v>
      </c>
      <c r="AF583" s="171" t="s">
        <v>32</v>
      </c>
      <c r="AG583" s="171" t="s">
        <v>189</v>
      </c>
      <c r="AH583" s="171">
        <v>1</v>
      </c>
      <c r="AI583" s="171">
        <v>0</v>
      </c>
      <c r="AJ583" s="72" t="s">
        <v>212</v>
      </c>
      <c r="AK583" s="97">
        <f>IF(Q583="SOPORTE_TELEFÓNICO",'BASE LIQUIDACION REDEBAN 2025'!$B$19,IF(Q583="ENVÍO",'BASE LIQUIDACION REDEBAN 2025'!$C$2,IF(AF583="TIPO I",'BASE LIQUIDACION REDEBAN 2025'!$C$2,IF(AF583="TIPO II",'BASE LIQUIDACION REDEBAN 2025'!$C$3,IF(AF583="TIPO III",'BASE LIQUIDACION REDEBAN 2025'!$C$4,IF(AF583="TIPO IV",'BASE LIQUIDACION REDEBAN 2025'!$C$5,IF(AG583="AEREO",'BASE LIQUIDACION REDEBAN 2025'!$B$6,'BASE LIQUIDACION REDEBAN 2025'!$C$5)))))))</f>
        <v>479588.87655000004</v>
      </c>
      <c r="AL583" s="97">
        <f>IF(OR(Q583="SOPORTE_TELEFÓNICO",Q583="ENVÍO"),0,IF(AF583="TIPO I",'BASE LIQUIDACION REDEBAN 2025'!$B$10,IF(AF583="TIPO II",'BASE LIQUIDACION REDEBAN 2025'!$B$11,IF(AF583="TIPO III",'BASE LIQUIDACION REDEBAN 2025'!$B$12,'BASE LIQUIDACION REDEBAN 2025'!$B$13))))</f>
        <v>196536.5258152</v>
      </c>
      <c r="AM583" s="97">
        <f t="shared" si="9"/>
        <v>479588.87655000004</v>
      </c>
    </row>
    <row r="584" spans="1:39" s="85" customFormat="1" ht="13.15">
      <c r="A584" s="171" t="s">
        <v>68</v>
      </c>
      <c r="B584" s="10" t="str">
        <f>VLOOKUP(A584,'CENTRO DE COSTOS'!A:D,4,FALSE)</f>
        <v>WILLIAM ASDRUBAL ROZO ROZO</v>
      </c>
      <c r="C584" s="10" t="str">
        <f>VLOOKUP(A584,'CENTRO DE COSTOS'!A:D,2,FALSE)</f>
        <v>0004-0004</v>
      </c>
      <c r="D584" s="171">
        <v>25295</v>
      </c>
      <c r="E584" s="171">
        <v>2304280</v>
      </c>
      <c r="F584" s="171">
        <v>72689</v>
      </c>
      <c r="G584" s="171" t="s">
        <v>298</v>
      </c>
      <c r="H584" s="171" t="s">
        <v>2298</v>
      </c>
      <c r="I584" s="171" t="s">
        <v>6478</v>
      </c>
      <c r="J584" s="10" t="s">
        <v>167</v>
      </c>
      <c r="K584" s="171">
        <v>2304280</v>
      </c>
      <c r="L584" s="171" t="s">
        <v>6479</v>
      </c>
      <c r="M584" s="172">
        <v>45822.333333333336</v>
      </c>
      <c r="N584" s="172">
        <v>45824.488587962966</v>
      </c>
      <c r="O584" s="171" t="s">
        <v>3171</v>
      </c>
      <c r="P584" s="171" t="s">
        <v>3172</v>
      </c>
      <c r="Q584" s="171" t="s">
        <v>177</v>
      </c>
      <c r="R584" s="72" t="s">
        <v>6480</v>
      </c>
      <c r="S584" s="178" t="s">
        <v>3174</v>
      </c>
      <c r="T584" s="187" t="s">
        <v>3190</v>
      </c>
      <c r="U584" s="187" t="s">
        <v>3839</v>
      </c>
      <c r="V584" s="187" t="s">
        <v>3840</v>
      </c>
      <c r="W584" s="187" t="s">
        <v>3215</v>
      </c>
      <c r="X584" s="187" t="s">
        <v>3662</v>
      </c>
      <c r="Y584" s="187">
        <v>0</v>
      </c>
      <c r="Z584" s="187">
        <v>0</v>
      </c>
      <c r="AA584" s="187">
        <v>0</v>
      </c>
      <c r="AB584" s="200">
        <v>0</v>
      </c>
      <c r="AC584" s="72" t="s">
        <v>6481</v>
      </c>
      <c r="AD584" s="72" t="s">
        <v>6482</v>
      </c>
      <c r="AE584" s="72" t="s">
        <v>6483</v>
      </c>
      <c r="AF584" s="171" t="s">
        <v>28</v>
      </c>
      <c r="AG584" s="171" t="s">
        <v>189</v>
      </c>
      <c r="AH584" s="171">
        <v>1</v>
      </c>
      <c r="AI584" s="171">
        <v>0</v>
      </c>
      <c r="AJ584" s="72" t="s">
        <v>608</v>
      </c>
      <c r="AK584" s="97">
        <f>IF(Q584="SOPORTE_TELEFÓNICO",'BASE LIQUIDACION REDEBAN 2025'!$B$19,IF(Q584="ENVÍO",'BASE LIQUIDACION REDEBAN 2025'!$C$2,IF(AF584="TIPO I",'BASE LIQUIDACION REDEBAN 2025'!$C$2,IF(AF584="TIPO II",'BASE LIQUIDACION REDEBAN 2025'!$C$3,IF(AF584="TIPO III",'BASE LIQUIDACION REDEBAN 2025'!$C$4,IF(AF584="TIPO IV",'BASE LIQUIDACION REDEBAN 2025'!$C$5,IF(AG584="AEREO",'BASE LIQUIDACION REDEBAN 2025'!$B$6,'BASE LIQUIDACION REDEBAN 2025'!$C$5)))))))</f>
        <v>144967.87232000002</v>
      </c>
      <c r="AL584" s="97">
        <f>IF(OR(Q584="SOPORTE_TELEFÓNICO",Q584="ENVÍO"),0,IF(AF584="TIPO I",'BASE LIQUIDACION REDEBAN 2025'!$B$10,IF(AF584="TIPO II",'BASE LIQUIDACION REDEBAN 2025'!$B$11,IF(AF584="TIPO III",'BASE LIQUIDACION REDEBAN 2025'!$B$12,'BASE LIQUIDACION REDEBAN 2025'!$B$13))))</f>
        <v>140395.6348884</v>
      </c>
      <c r="AM584" s="97">
        <f t="shared" si="9"/>
        <v>144967.87232000002</v>
      </c>
    </row>
    <row r="585" spans="1:39" s="85" customFormat="1" ht="13.15">
      <c r="A585" s="171" t="s">
        <v>91</v>
      </c>
      <c r="B585" s="10" t="str">
        <f>VLOOKUP(A585,'CENTRO DE COSTOS'!A:D,4,FALSE)</f>
        <v>JOSE MAURICIO HERNANDEZ ROJAS</v>
      </c>
      <c r="C585" s="10" t="str">
        <f>VLOOKUP(A585,'CENTRO DE COSTOS'!A:D,2,FALSE)</f>
        <v>0004-0001</v>
      </c>
      <c r="D585" s="171">
        <v>23672</v>
      </c>
      <c r="E585" s="171">
        <v>2305225</v>
      </c>
      <c r="F585" s="171">
        <v>23817</v>
      </c>
      <c r="G585" s="171" t="s">
        <v>612</v>
      </c>
      <c r="H585" s="171" t="s">
        <v>6484</v>
      </c>
      <c r="I585" s="171" t="s">
        <v>6485</v>
      </c>
      <c r="J585" s="10" t="s">
        <v>167</v>
      </c>
      <c r="K585" s="171">
        <v>2305225</v>
      </c>
      <c r="L585" s="171" t="s">
        <v>6486</v>
      </c>
      <c r="M585" s="172">
        <v>45822.510416666664</v>
      </c>
      <c r="N585" s="172">
        <v>45824.494814814818</v>
      </c>
      <c r="O585" s="171" t="s">
        <v>3171</v>
      </c>
      <c r="P585" s="171" t="s">
        <v>3172</v>
      </c>
      <c r="Q585" s="171" t="s">
        <v>177</v>
      </c>
      <c r="R585" s="72" t="s">
        <v>6487</v>
      </c>
      <c r="S585" s="178" t="s">
        <v>3174</v>
      </c>
      <c r="T585" s="187" t="s">
        <v>3190</v>
      </c>
      <c r="U585" s="187" t="s">
        <v>3357</v>
      </c>
      <c r="V585" s="187" t="s">
        <v>3192</v>
      </c>
      <c r="W585" s="187" t="s">
        <v>3215</v>
      </c>
      <c r="X585" s="187" t="s">
        <v>3503</v>
      </c>
      <c r="Y585" s="187">
        <v>0</v>
      </c>
      <c r="Z585" s="187">
        <v>0</v>
      </c>
      <c r="AA585" s="187">
        <v>0</v>
      </c>
      <c r="AB585" s="200">
        <v>0</v>
      </c>
      <c r="AC585" s="72" t="s">
        <v>6488</v>
      </c>
      <c r="AD585" s="72" t="s">
        <v>6489</v>
      </c>
      <c r="AE585" s="72" t="s">
        <v>6490</v>
      </c>
      <c r="AF585" s="171" t="s">
        <v>28</v>
      </c>
      <c r="AG585" s="171" t="s">
        <v>189</v>
      </c>
      <c r="AH585" s="171">
        <v>1</v>
      </c>
      <c r="AI585" s="171">
        <v>0</v>
      </c>
      <c r="AJ585" s="72" t="s">
        <v>841</v>
      </c>
      <c r="AK585" s="97">
        <f>IF(Q585="SOPORTE_TELEFÓNICO",'BASE LIQUIDACION REDEBAN 2025'!$B$19,IF(Q585="ENVÍO",'BASE LIQUIDACION REDEBAN 2025'!$C$2,IF(AF585="TIPO I",'BASE LIQUIDACION REDEBAN 2025'!$C$2,IF(AF585="TIPO II",'BASE LIQUIDACION REDEBAN 2025'!$C$3,IF(AF585="TIPO III",'BASE LIQUIDACION REDEBAN 2025'!$C$4,IF(AF585="TIPO IV",'BASE LIQUIDACION REDEBAN 2025'!$C$5,IF(AG585="AEREO",'BASE LIQUIDACION REDEBAN 2025'!$B$6,'BASE LIQUIDACION REDEBAN 2025'!$C$5)))))))</f>
        <v>144967.87232000002</v>
      </c>
      <c r="AL585" s="97">
        <f>IF(OR(Q585="SOPORTE_TELEFÓNICO",Q585="ENVÍO"),0,IF(AF585="TIPO I",'BASE LIQUIDACION REDEBAN 2025'!$B$10,IF(AF585="TIPO II",'BASE LIQUIDACION REDEBAN 2025'!$B$11,IF(AF585="TIPO III",'BASE LIQUIDACION REDEBAN 2025'!$B$12,'BASE LIQUIDACION REDEBAN 2025'!$B$13))))</f>
        <v>140395.6348884</v>
      </c>
      <c r="AM585" s="97">
        <f t="shared" si="9"/>
        <v>144967.87232000002</v>
      </c>
    </row>
    <row r="586" spans="1:39" s="85" customFormat="1" ht="13.15">
      <c r="A586" s="171" t="s">
        <v>94</v>
      </c>
      <c r="B586" s="10" t="str">
        <f>VLOOKUP(A586,'CENTRO DE COSTOS'!A:D,4,FALSE)</f>
        <v>DIEGO FERNANDO HENAO CARDONA</v>
      </c>
      <c r="C586" s="10" t="str">
        <f>VLOOKUP(A586,'CENTRO DE COSTOS'!A:D,2,FALSE)</f>
        <v>0004-0002</v>
      </c>
      <c r="D586" s="171">
        <v>63690</v>
      </c>
      <c r="E586" s="171">
        <v>2305239</v>
      </c>
      <c r="F586" s="171">
        <v>78460</v>
      </c>
      <c r="G586" s="171" t="s">
        <v>578</v>
      </c>
      <c r="H586" s="171" t="s">
        <v>6491</v>
      </c>
      <c r="I586" s="171" t="s">
        <v>6492</v>
      </c>
      <c r="J586" s="10" t="s">
        <v>167</v>
      </c>
      <c r="K586" s="171">
        <v>2305239</v>
      </c>
      <c r="L586" s="171" t="s">
        <v>6493</v>
      </c>
      <c r="M586" s="172">
        <v>45822.529861111114</v>
      </c>
      <c r="N586" s="172">
        <v>45824.497789351852</v>
      </c>
      <c r="O586" s="171" t="s">
        <v>3171</v>
      </c>
      <c r="P586" s="171" t="s">
        <v>3172</v>
      </c>
      <c r="Q586" s="171" t="s">
        <v>177</v>
      </c>
      <c r="R586" s="72" t="s">
        <v>6494</v>
      </c>
      <c r="S586" s="178" t="s">
        <v>3174</v>
      </c>
      <c r="T586" s="187" t="s">
        <v>3190</v>
      </c>
      <c r="U586" s="187" t="s">
        <v>3252</v>
      </c>
      <c r="V586" s="187" t="s">
        <v>3192</v>
      </c>
      <c r="W586" s="187" t="s">
        <v>3215</v>
      </c>
      <c r="X586" s="187" t="s">
        <v>3401</v>
      </c>
      <c r="Y586" s="187">
        <v>0</v>
      </c>
      <c r="Z586" s="187">
        <v>0</v>
      </c>
      <c r="AA586" s="187">
        <v>0</v>
      </c>
      <c r="AB586" s="200">
        <v>0</v>
      </c>
      <c r="AC586" s="72" t="s">
        <v>6495</v>
      </c>
      <c r="AD586" s="72" t="s">
        <v>6496</v>
      </c>
      <c r="AE586" s="72" t="s">
        <v>6497</v>
      </c>
      <c r="AF586" s="171" t="s">
        <v>28</v>
      </c>
      <c r="AG586" s="171" t="s">
        <v>189</v>
      </c>
      <c r="AH586" s="171">
        <v>1</v>
      </c>
      <c r="AI586" s="171">
        <v>0</v>
      </c>
      <c r="AJ586" s="72" t="s">
        <v>582</v>
      </c>
      <c r="AK586" s="97">
        <f>IF(Q586="SOPORTE_TELEFÓNICO",'BASE LIQUIDACION REDEBAN 2025'!$B$19,IF(Q586="ENVÍO",'BASE LIQUIDACION REDEBAN 2025'!$C$2,IF(AF586="TIPO I",'BASE LIQUIDACION REDEBAN 2025'!$C$2,IF(AF586="TIPO II",'BASE LIQUIDACION REDEBAN 2025'!$C$3,IF(AF586="TIPO III",'BASE LIQUIDACION REDEBAN 2025'!$C$4,IF(AF586="TIPO IV",'BASE LIQUIDACION REDEBAN 2025'!$C$5,IF(AG586="AEREO",'BASE LIQUIDACION REDEBAN 2025'!$B$6,'BASE LIQUIDACION REDEBAN 2025'!$C$5)))))))</f>
        <v>144967.87232000002</v>
      </c>
      <c r="AL586" s="97">
        <f>IF(OR(Q586="SOPORTE_TELEFÓNICO",Q586="ENVÍO"),0,IF(AF586="TIPO I",'BASE LIQUIDACION REDEBAN 2025'!$B$10,IF(AF586="TIPO II",'BASE LIQUIDACION REDEBAN 2025'!$B$11,IF(AF586="TIPO III",'BASE LIQUIDACION REDEBAN 2025'!$B$12,'BASE LIQUIDACION REDEBAN 2025'!$B$13))))</f>
        <v>140395.6348884</v>
      </c>
      <c r="AM586" s="97">
        <f t="shared" si="9"/>
        <v>144967.87232000002</v>
      </c>
    </row>
    <row r="587" spans="1:39" s="85" customFormat="1" ht="13.15">
      <c r="A587" s="171" t="s">
        <v>81</v>
      </c>
      <c r="B587" s="10" t="str">
        <f>VLOOKUP(A587,'CENTRO DE COSTOS'!A:D,4,FALSE)</f>
        <v>MIGUEL JULIÁN HERNÁNDEZ GUARÍN</v>
      </c>
      <c r="C587" s="10" t="str">
        <f>VLOOKUP(A587,'CENTRO DE COSTOS'!A:D,2,FALSE)</f>
        <v>0004-0008</v>
      </c>
      <c r="D587" s="171">
        <v>54001</v>
      </c>
      <c r="E587" s="171">
        <v>2305253</v>
      </c>
      <c r="F587" s="171">
        <v>62052</v>
      </c>
      <c r="G587" s="171" t="s">
        <v>408</v>
      </c>
      <c r="H587" s="171" t="s">
        <v>81</v>
      </c>
      <c r="I587" s="171" t="s">
        <v>5561</v>
      </c>
      <c r="J587" s="10" t="s">
        <v>167</v>
      </c>
      <c r="K587" s="171">
        <v>2305253</v>
      </c>
      <c r="L587" s="171" t="s">
        <v>6498</v>
      </c>
      <c r="M587" s="172">
        <v>45822.556250000001</v>
      </c>
      <c r="N587" s="172">
        <v>45824.499710648146</v>
      </c>
      <c r="O587" s="171" t="s">
        <v>3171</v>
      </c>
      <c r="P587" s="171" t="s">
        <v>3172</v>
      </c>
      <c r="Q587" s="171" t="s">
        <v>177</v>
      </c>
      <c r="R587" s="72" t="s">
        <v>6499</v>
      </c>
      <c r="S587" s="178" t="s">
        <v>3174</v>
      </c>
      <c r="T587" s="187" t="s">
        <v>3190</v>
      </c>
      <c r="U587" s="187" t="s">
        <v>3202</v>
      </c>
      <c r="V587" s="187" t="s">
        <v>3203</v>
      </c>
      <c r="W587" s="187" t="s">
        <v>3185</v>
      </c>
      <c r="X587" s="187">
        <v>0</v>
      </c>
      <c r="Y587" s="187">
        <v>0</v>
      </c>
      <c r="Z587" s="187">
        <v>0</v>
      </c>
      <c r="AA587" s="187">
        <v>0</v>
      </c>
      <c r="AB587" s="200" t="s">
        <v>6500</v>
      </c>
      <c r="AC587" s="72" t="s">
        <v>5564</v>
      </c>
      <c r="AD587" s="72" t="s">
        <v>3180</v>
      </c>
      <c r="AE587" s="72" t="s">
        <v>3180</v>
      </c>
      <c r="AF587" s="171" t="s">
        <v>25</v>
      </c>
      <c r="AG587" s="171" t="s">
        <v>189</v>
      </c>
      <c r="AH587" s="171">
        <v>1</v>
      </c>
      <c r="AI587" s="171">
        <v>0</v>
      </c>
      <c r="AJ587" s="72" t="s">
        <v>987</v>
      </c>
      <c r="AK587" s="97">
        <f>IF(Q587="SOPORTE_TELEFÓNICO",'BASE LIQUIDACION REDEBAN 2025'!$B$19,IF(Q587="ENVÍO",'BASE LIQUIDACION REDEBAN 2025'!$C$2,IF(AF587="TIPO I",'BASE LIQUIDACION REDEBAN 2025'!$C$2,IF(AF587="TIPO II",'BASE LIQUIDACION REDEBAN 2025'!$C$3,IF(AF587="TIPO III",'BASE LIQUIDACION REDEBAN 2025'!$C$4,IF(AF587="TIPO IV",'BASE LIQUIDACION REDEBAN 2025'!$C$5,IF(AG587="AEREO",'BASE LIQUIDACION REDEBAN 2025'!$B$6,'BASE LIQUIDACION REDEBAN 2025'!$C$5)))))))</f>
        <v>65960.072302</v>
      </c>
      <c r="AL587" s="97">
        <f>IF(OR(Q587="SOPORTE_TELEFÓNICO",Q587="ENVÍO"),0,IF(AF587="TIPO I",'BASE LIQUIDACION REDEBAN 2025'!$B$10,IF(AF587="TIPO II",'BASE LIQUIDACION REDEBAN 2025'!$B$11,IF(AF587="TIPO III",'BASE LIQUIDACION REDEBAN 2025'!$B$12,'BASE LIQUIDACION REDEBAN 2025'!$B$13))))</f>
        <v>75096.394270399993</v>
      </c>
      <c r="AM587" s="97">
        <f t="shared" si="9"/>
        <v>65960.072302</v>
      </c>
    </row>
    <row r="588" spans="1:39" s="85" customFormat="1" ht="13.15">
      <c r="A588" s="171" t="s">
        <v>90</v>
      </c>
      <c r="B588" s="10" t="str">
        <f>VLOOKUP(A588,'CENTRO DE COSTOS'!A:D,4,FALSE)</f>
        <v>JUAN SEBASTIÁN RÍOS CASTRILLÓN</v>
      </c>
      <c r="C588" s="10" t="str">
        <f>VLOOKUP(A588,'CENTRO DE COSTOS'!A:D,2,FALSE)</f>
        <v>0004-0005</v>
      </c>
      <c r="D588" s="171">
        <v>12519</v>
      </c>
      <c r="E588" s="171">
        <v>2306307</v>
      </c>
      <c r="F588" s="171">
        <v>12519</v>
      </c>
      <c r="G588" s="171" t="s">
        <v>290</v>
      </c>
      <c r="H588" s="171" t="s">
        <v>4187</v>
      </c>
      <c r="I588" s="171" t="s">
        <v>6501</v>
      </c>
      <c r="J588" s="10" t="s">
        <v>167</v>
      </c>
      <c r="K588" s="171">
        <v>2306307</v>
      </c>
      <c r="L588" s="171" t="s">
        <v>6502</v>
      </c>
      <c r="M588" s="172">
        <v>45824.333333333336</v>
      </c>
      <c r="N588" s="172">
        <v>45824.502615740741</v>
      </c>
      <c r="O588" s="171" t="s">
        <v>3171</v>
      </c>
      <c r="P588" s="171" t="s">
        <v>3172</v>
      </c>
      <c r="Q588" s="171" t="s">
        <v>177</v>
      </c>
      <c r="R588" s="72" t="s">
        <v>6503</v>
      </c>
      <c r="S588" s="178" t="s">
        <v>3174</v>
      </c>
      <c r="T588" s="187" t="s">
        <v>3190</v>
      </c>
      <c r="U588" s="187" t="s">
        <v>3197</v>
      </c>
      <c r="V588" s="187" t="s">
        <v>3192</v>
      </c>
      <c r="W588" s="187" t="s">
        <v>3215</v>
      </c>
      <c r="X588" s="187">
        <v>0</v>
      </c>
      <c r="Y588" s="187" t="s">
        <v>3536</v>
      </c>
      <c r="Z588" s="187">
        <v>0</v>
      </c>
      <c r="AA588" s="187">
        <v>0</v>
      </c>
      <c r="AB588" s="200">
        <v>0</v>
      </c>
      <c r="AC588" s="72" t="s">
        <v>6504</v>
      </c>
      <c r="AD588" s="72" t="s">
        <v>6505</v>
      </c>
      <c r="AE588" s="72" t="s">
        <v>6506</v>
      </c>
      <c r="AF588" s="171" t="s">
        <v>28</v>
      </c>
      <c r="AG588" s="171" t="s">
        <v>189</v>
      </c>
      <c r="AH588" s="171">
        <v>1</v>
      </c>
      <c r="AI588" s="171">
        <v>0</v>
      </c>
      <c r="AJ588" s="72" t="s">
        <v>354</v>
      </c>
      <c r="AK588" s="97">
        <f>IF(Q588="SOPORTE_TELEFÓNICO",'BASE LIQUIDACION REDEBAN 2025'!$B$19,IF(Q588="ENVÍO",'BASE LIQUIDACION REDEBAN 2025'!$C$2,IF(AF588="TIPO I",'BASE LIQUIDACION REDEBAN 2025'!$C$2,IF(AF588="TIPO II",'BASE LIQUIDACION REDEBAN 2025'!$C$3,IF(AF588="TIPO III",'BASE LIQUIDACION REDEBAN 2025'!$C$4,IF(AF588="TIPO IV",'BASE LIQUIDACION REDEBAN 2025'!$C$5,IF(AG588="AEREO",'BASE LIQUIDACION REDEBAN 2025'!$B$6,'BASE LIQUIDACION REDEBAN 2025'!$C$5)))))))</f>
        <v>144967.87232000002</v>
      </c>
      <c r="AL588" s="97">
        <f>IF(OR(Q588="SOPORTE_TELEFÓNICO",Q588="ENVÍO"),0,IF(AF588="TIPO I",'BASE LIQUIDACION REDEBAN 2025'!$B$10,IF(AF588="TIPO II",'BASE LIQUIDACION REDEBAN 2025'!$B$11,IF(AF588="TIPO III",'BASE LIQUIDACION REDEBAN 2025'!$B$12,'BASE LIQUIDACION REDEBAN 2025'!$B$13))))</f>
        <v>140395.6348884</v>
      </c>
      <c r="AM588" s="97">
        <f t="shared" si="9"/>
        <v>144967.87232000002</v>
      </c>
    </row>
    <row r="589" spans="1:39" s="85" customFormat="1" ht="13.15">
      <c r="A589" s="171" t="s">
        <v>72</v>
      </c>
      <c r="B589" s="10" t="str">
        <f>VLOOKUP(A589,'CENTRO DE COSTOS'!A:D,4,FALSE)</f>
        <v>MIGUEL JULIÁN HERNÁNDEZ GUARÍN</v>
      </c>
      <c r="C589" s="10" t="str">
        <f>VLOOKUP(A589,'CENTRO DE COSTOS'!A:D,2,FALSE)</f>
        <v>0004-0008</v>
      </c>
      <c r="D589" s="171">
        <v>68276</v>
      </c>
      <c r="E589" s="171">
        <v>2306982</v>
      </c>
      <c r="F589" s="171">
        <v>47903</v>
      </c>
      <c r="G589" s="171" t="s">
        <v>180</v>
      </c>
      <c r="H589" s="171" t="s">
        <v>181</v>
      </c>
      <c r="I589" s="171" t="s">
        <v>6507</v>
      </c>
      <c r="J589" s="10" t="s">
        <v>167</v>
      </c>
      <c r="K589" s="171">
        <v>2306982</v>
      </c>
      <c r="L589" s="171" t="s">
        <v>6508</v>
      </c>
      <c r="M589" s="172">
        <v>45824.349305555559</v>
      </c>
      <c r="N589" s="172">
        <v>45824.504479166666</v>
      </c>
      <c r="O589" s="171" t="s">
        <v>3171</v>
      </c>
      <c r="P589" s="171" t="s">
        <v>3172</v>
      </c>
      <c r="Q589" s="171" t="s">
        <v>177</v>
      </c>
      <c r="R589" s="72" t="s">
        <v>6509</v>
      </c>
      <c r="S589" s="178" t="s">
        <v>3174</v>
      </c>
      <c r="T589" s="187" t="s">
        <v>3190</v>
      </c>
      <c r="U589" s="187" t="s">
        <v>3252</v>
      </c>
      <c r="V589" s="187" t="s">
        <v>3192</v>
      </c>
      <c r="W589" s="187" t="s">
        <v>3215</v>
      </c>
      <c r="X589" s="187" t="s">
        <v>3592</v>
      </c>
      <c r="Y589" s="187">
        <v>0</v>
      </c>
      <c r="Z589" s="187">
        <v>0</v>
      </c>
      <c r="AA589" s="187">
        <v>0</v>
      </c>
      <c r="AB589" s="200">
        <v>0</v>
      </c>
      <c r="AC589" s="72" t="s">
        <v>6510</v>
      </c>
      <c r="AD589" s="72" t="s">
        <v>6511</v>
      </c>
      <c r="AE589" s="72" t="s">
        <v>6512</v>
      </c>
      <c r="AF589" s="171" t="s">
        <v>25</v>
      </c>
      <c r="AG589" s="171" t="s">
        <v>189</v>
      </c>
      <c r="AH589" s="171">
        <v>1</v>
      </c>
      <c r="AI589" s="171">
        <v>0</v>
      </c>
      <c r="AJ589" s="72" t="s">
        <v>1139</v>
      </c>
      <c r="AK589" s="97">
        <f>IF(Q589="SOPORTE_TELEFÓNICO",'BASE LIQUIDACION REDEBAN 2025'!$B$19,IF(Q589="ENVÍO",'BASE LIQUIDACION REDEBAN 2025'!$C$2,IF(AF589="TIPO I",'BASE LIQUIDACION REDEBAN 2025'!$C$2,IF(AF589="TIPO II",'BASE LIQUIDACION REDEBAN 2025'!$C$3,IF(AF589="TIPO III",'BASE LIQUIDACION REDEBAN 2025'!$C$4,IF(AF589="TIPO IV",'BASE LIQUIDACION REDEBAN 2025'!$C$5,IF(AG589="AEREO",'BASE LIQUIDACION REDEBAN 2025'!$B$6,'BASE LIQUIDACION REDEBAN 2025'!$C$5)))))))</f>
        <v>65960.072302</v>
      </c>
      <c r="AL589" s="97">
        <f>IF(OR(Q589="SOPORTE_TELEFÓNICO",Q589="ENVÍO"),0,IF(AF589="TIPO I",'BASE LIQUIDACION REDEBAN 2025'!$B$10,IF(AF589="TIPO II",'BASE LIQUIDACION REDEBAN 2025'!$B$11,IF(AF589="TIPO III",'BASE LIQUIDACION REDEBAN 2025'!$B$12,'BASE LIQUIDACION REDEBAN 2025'!$B$13))))</f>
        <v>75096.394270399993</v>
      </c>
      <c r="AM589" s="97">
        <f t="shared" si="9"/>
        <v>65960.072302</v>
      </c>
    </row>
    <row r="590" spans="1:39" s="85" customFormat="1" ht="13.15">
      <c r="A590" s="171" t="s">
        <v>91</v>
      </c>
      <c r="B590" s="10" t="str">
        <f>VLOOKUP(A590,'CENTRO DE COSTOS'!A:D,4,FALSE)</f>
        <v>JOSE MAURICIO HERNANDEZ ROJAS</v>
      </c>
      <c r="C590" s="10" t="str">
        <f>VLOOKUP(A590,'CENTRO DE COSTOS'!A:D,2,FALSE)</f>
        <v>0004-0001</v>
      </c>
      <c r="D590" s="171">
        <v>23672</v>
      </c>
      <c r="E590" s="171">
        <v>2305229</v>
      </c>
      <c r="F590" s="171">
        <v>61102</v>
      </c>
      <c r="G590" s="171" t="s">
        <v>612</v>
      </c>
      <c r="H590" s="171" t="s">
        <v>6484</v>
      </c>
      <c r="I590" s="171" t="s">
        <v>6513</v>
      </c>
      <c r="J590" s="10" t="s">
        <v>167</v>
      </c>
      <c r="K590" s="171">
        <v>2305229</v>
      </c>
      <c r="L590" s="171" t="s">
        <v>6514</v>
      </c>
      <c r="M590" s="172">
        <v>45822.51458333333</v>
      </c>
      <c r="N590" s="172">
        <v>45824.514398148145</v>
      </c>
      <c r="O590" s="171" t="s">
        <v>3171</v>
      </c>
      <c r="P590" s="171" t="s">
        <v>3172</v>
      </c>
      <c r="Q590" s="171" t="s">
        <v>177</v>
      </c>
      <c r="R590" s="72" t="s">
        <v>6515</v>
      </c>
      <c r="S590" s="178" t="s">
        <v>3174</v>
      </c>
      <c r="T590" s="187" t="s">
        <v>3190</v>
      </c>
      <c r="U590" s="187" t="s">
        <v>3197</v>
      </c>
      <c r="V590" s="187" t="s">
        <v>3424</v>
      </c>
      <c r="W590" s="187" t="s">
        <v>3215</v>
      </c>
      <c r="X590" s="187">
        <v>0</v>
      </c>
      <c r="Y590" s="187" t="s">
        <v>3536</v>
      </c>
      <c r="Z590" s="187">
        <v>0</v>
      </c>
      <c r="AA590" s="187">
        <v>0</v>
      </c>
      <c r="AB590" s="200">
        <v>0</v>
      </c>
      <c r="AC590" s="72" t="s">
        <v>6516</v>
      </c>
      <c r="AD590" s="72" t="s">
        <v>6517</v>
      </c>
      <c r="AE590" s="72" t="s">
        <v>6518</v>
      </c>
      <c r="AF590" s="171" t="s">
        <v>28</v>
      </c>
      <c r="AG590" s="171" t="s">
        <v>189</v>
      </c>
      <c r="AH590" s="171">
        <v>1</v>
      </c>
      <c r="AI590" s="171">
        <v>0</v>
      </c>
      <c r="AJ590" s="72" t="s">
        <v>841</v>
      </c>
      <c r="AK590" s="97">
        <f>IF(Q590="SOPORTE_TELEFÓNICO",'BASE LIQUIDACION REDEBAN 2025'!$B$19,IF(Q590="ENVÍO",'BASE LIQUIDACION REDEBAN 2025'!$C$2,IF(AF590="TIPO I",'BASE LIQUIDACION REDEBAN 2025'!$C$2,IF(AF590="TIPO II",'BASE LIQUIDACION REDEBAN 2025'!$C$3,IF(AF590="TIPO III",'BASE LIQUIDACION REDEBAN 2025'!$C$4,IF(AF590="TIPO IV",'BASE LIQUIDACION REDEBAN 2025'!$C$5,IF(AG590="AEREO",'BASE LIQUIDACION REDEBAN 2025'!$B$6,'BASE LIQUIDACION REDEBAN 2025'!$C$5)))))))</f>
        <v>144967.87232000002</v>
      </c>
      <c r="AL590" s="97">
        <f>IF(OR(Q590="SOPORTE_TELEFÓNICO",Q590="ENVÍO"),0,IF(AF590="TIPO I",'BASE LIQUIDACION REDEBAN 2025'!$B$10,IF(AF590="TIPO II",'BASE LIQUIDACION REDEBAN 2025'!$B$11,IF(AF590="TIPO III",'BASE LIQUIDACION REDEBAN 2025'!$B$12,'BASE LIQUIDACION REDEBAN 2025'!$B$13))))</f>
        <v>140395.6348884</v>
      </c>
      <c r="AM590" s="97">
        <f t="shared" si="9"/>
        <v>144967.87232000002</v>
      </c>
    </row>
    <row r="591" spans="1:39" s="85" customFormat="1" ht="13.15">
      <c r="A591" s="171" t="s">
        <v>91</v>
      </c>
      <c r="B591" s="10" t="str">
        <f>VLOOKUP(A591,'CENTRO DE COSTOS'!A:D,4,FALSE)</f>
        <v>JOSE MAURICIO HERNANDEZ ROJAS</v>
      </c>
      <c r="C591" s="10" t="str">
        <f>VLOOKUP(A591,'CENTRO DE COSTOS'!A:D,2,FALSE)</f>
        <v>0004-0001</v>
      </c>
      <c r="D591" s="171">
        <v>5154</v>
      </c>
      <c r="E591" s="171">
        <v>2305347</v>
      </c>
      <c r="F591" s="171">
        <v>79760</v>
      </c>
      <c r="G591" s="171" t="s">
        <v>290</v>
      </c>
      <c r="H591" s="171" t="s">
        <v>1103</v>
      </c>
      <c r="I591" s="171" t="s">
        <v>1297</v>
      </c>
      <c r="J591" s="10" t="s">
        <v>167</v>
      </c>
      <c r="K591" s="171">
        <v>2305347</v>
      </c>
      <c r="L591" s="171" t="s">
        <v>6519</v>
      </c>
      <c r="M591" s="172">
        <v>45822.704861111109</v>
      </c>
      <c r="N591" s="172">
        <v>45824.52039351852</v>
      </c>
      <c r="O591" s="171" t="s">
        <v>3171</v>
      </c>
      <c r="P591" s="171" t="s">
        <v>3172</v>
      </c>
      <c r="Q591" s="171" t="s">
        <v>177</v>
      </c>
      <c r="R591" s="72" t="s">
        <v>6520</v>
      </c>
      <c r="S591" s="178" t="s">
        <v>3174</v>
      </c>
      <c r="T591" s="187" t="s">
        <v>3190</v>
      </c>
      <c r="U591" s="187" t="s">
        <v>3191</v>
      </c>
      <c r="V591" s="187" t="s">
        <v>3192</v>
      </c>
      <c r="W591" s="187" t="s">
        <v>3185</v>
      </c>
      <c r="X591" s="187">
        <v>0</v>
      </c>
      <c r="Y591" s="187">
        <v>0</v>
      </c>
      <c r="Z591" s="187">
        <v>0</v>
      </c>
      <c r="AA591" s="187">
        <v>0</v>
      </c>
      <c r="AB591" s="200">
        <v>0</v>
      </c>
      <c r="AC591" s="72" t="s">
        <v>1299</v>
      </c>
      <c r="AD591" s="72" t="s">
        <v>3180</v>
      </c>
      <c r="AE591" s="72" t="s">
        <v>3180</v>
      </c>
      <c r="AF591" s="171" t="s">
        <v>28</v>
      </c>
      <c r="AG591" s="171" t="s">
        <v>189</v>
      </c>
      <c r="AH591" s="171">
        <v>1</v>
      </c>
      <c r="AI591" s="171">
        <v>0</v>
      </c>
      <c r="AJ591" s="72" t="s">
        <v>2090</v>
      </c>
      <c r="AK591" s="97">
        <f>IF(Q591="SOPORTE_TELEFÓNICO",'BASE LIQUIDACION REDEBAN 2025'!$B$19,IF(Q591="ENVÍO",'BASE LIQUIDACION REDEBAN 2025'!$C$2,IF(AF591="TIPO I",'BASE LIQUIDACION REDEBAN 2025'!$C$2,IF(AF591="TIPO II",'BASE LIQUIDACION REDEBAN 2025'!$C$3,IF(AF591="TIPO III",'BASE LIQUIDACION REDEBAN 2025'!$C$4,IF(AF591="TIPO IV",'BASE LIQUIDACION REDEBAN 2025'!$C$5,IF(AG591="AEREO",'BASE LIQUIDACION REDEBAN 2025'!$B$6,'BASE LIQUIDACION REDEBAN 2025'!$C$5)))))))</f>
        <v>144967.87232000002</v>
      </c>
      <c r="AL591" s="97">
        <f>IF(OR(Q591="SOPORTE_TELEFÓNICO",Q591="ENVÍO"),0,IF(AF591="TIPO I",'BASE LIQUIDACION REDEBAN 2025'!$B$10,IF(AF591="TIPO II",'BASE LIQUIDACION REDEBAN 2025'!$B$11,IF(AF591="TIPO III",'BASE LIQUIDACION REDEBAN 2025'!$B$12,'BASE LIQUIDACION REDEBAN 2025'!$B$13))))</f>
        <v>140395.6348884</v>
      </c>
      <c r="AM591" s="97">
        <f t="shared" si="9"/>
        <v>144967.87232000002</v>
      </c>
    </row>
    <row r="592" spans="1:39" s="85" customFormat="1" ht="13.15">
      <c r="A592" s="171" t="s">
        <v>76</v>
      </c>
      <c r="B592" s="10" t="str">
        <f>VLOOKUP(A592,'CENTRO DE COSTOS'!A:D,4,FALSE)</f>
        <v>DIEGO FERNANDO HENAO CARDONA</v>
      </c>
      <c r="C592" s="10" t="str">
        <f>VLOOKUP(A592,'CENTRO DE COSTOS'!A:D,2,FALSE)</f>
        <v>0004-0003</v>
      </c>
      <c r="D592" s="171">
        <v>76001</v>
      </c>
      <c r="E592" s="171">
        <v>2307904</v>
      </c>
      <c r="F592" s="171">
        <v>22045</v>
      </c>
      <c r="G592" s="171" t="s">
        <v>230</v>
      </c>
      <c r="H592" s="171" t="s">
        <v>76</v>
      </c>
      <c r="I592" s="171" t="s">
        <v>6521</v>
      </c>
      <c r="J592" s="10" t="s">
        <v>167</v>
      </c>
      <c r="K592" s="171">
        <v>2307904</v>
      </c>
      <c r="L592" s="171" t="s">
        <v>6522</v>
      </c>
      <c r="M592" s="172">
        <v>45824.393750000003</v>
      </c>
      <c r="N592" s="172">
        <v>45824.523148148146</v>
      </c>
      <c r="O592" s="171" t="s">
        <v>3171</v>
      </c>
      <c r="P592" s="171" t="s">
        <v>3172</v>
      </c>
      <c r="Q592" s="171" t="s">
        <v>177</v>
      </c>
      <c r="R592" s="72" t="s">
        <v>6523</v>
      </c>
      <c r="S592" s="178" t="s">
        <v>3174</v>
      </c>
      <c r="T592" s="187" t="s">
        <v>3190</v>
      </c>
      <c r="U592" s="187" t="s">
        <v>3276</v>
      </c>
      <c r="V592" s="187" t="s">
        <v>3277</v>
      </c>
      <c r="W592" s="187" t="s">
        <v>3185</v>
      </c>
      <c r="X592" s="187">
        <v>0</v>
      </c>
      <c r="Y592" s="187">
        <v>0</v>
      </c>
      <c r="Z592" s="187">
        <v>0</v>
      </c>
      <c r="AA592" s="187">
        <v>0</v>
      </c>
      <c r="AB592" s="200" t="s">
        <v>3636</v>
      </c>
      <c r="AC592" s="72" t="s">
        <v>6524</v>
      </c>
      <c r="AD592" s="72" t="s">
        <v>3180</v>
      </c>
      <c r="AE592" s="72" t="s">
        <v>3180</v>
      </c>
      <c r="AF592" s="171" t="s">
        <v>25</v>
      </c>
      <c r="AG592" s="171" t="s">
        <v>189</v>
      </c>
      <c r="AH592" s="171">
        <v>1</v>
      </c>
      <c r="AI592" s="171">
        <v>0</v>
      </c>
      <c r="AJ592" s="72" t="s">
        <v>219</v>
      </c>
      <c r="AK592" s="97">
        <f>IF(Q592="SOPORTE_TELEFÓNICO",'BASE LIQUIDACION REDEBAN 2025'!$B$19,IF(Q592="ENVÍO",'BASE LIQUIDACION REDEBAN 2025'!$C$2,IF(AF592="TIPO I",'BASE LIQUIDACION REDEBAN 2025'!$C$2,IF(AF592="TIPO II",'BASE LIQUIDACION REDEBAN 2025'!$C$3,IF(AF592="TIPO III",'BASE LIQUIDACION REDEBAN 2025'!$C$4,IF(AF592="TIPO IV",'BASE LIQUIDACION REDEBAN 2025'!$C$5,IF(AG592="AEREO",'BASE LIQUIDACION REDEBAN 2025'!$B$6,'BASE LIQUIDACION REDEBAN 2025'!$C$5)))))))</f>
        <v>65960.072302</v>
      </c>
      <c r="AL592" s="97">
        <f>IF(OR(Q592="SOPORTE_TELEFÓNICO",Q592="ENVÍO"),0,IF(AF592="TIPO I",'BASE LIQUIDACION REDEBAN 2025'!$B$10,IF(AF592="TIPO II",'BASE LIQUIDACION REDEBAN 2025'!$B$11,IF(AF592="TIPO III",'BASE LIQUIDACION REDEBAN 2025'!$B$12,'BASE LIQUIDACION REDEBAN 2025'!$B$13))))</f>
        <v>75096.394270399993</v>
      </c>
      <c r="AM592" s="97">
        <f t="shared" si="9"/>
        <v>65960.072302</v>
      </c>
    </row>
    <row r="593" spans="1:39" s="85" customFormat="1" ht="13.15">
      <c r="A593" s="171" t="s">
        <v>90</v>
      </c>
      <c r="B593" s="10" t="str">
        <f>VLOOKUP(A593,'CENTRO DE COSTOS'!A:D,4,FALSE)</f>
        <v>JUAN SEBASTIÁN RÍOS CASTRILLÓN</v>
      </c>
      <c r="C593" s="10" t="str">
        <f>VLOOKUP(A593,'CENTRO DE COSTOS'!A:D,2,FALSE)</f>
        <v>0004-0005</v>
      </c>
      <c r="D593" s="171">
        <v>5001</v>
      </c>
      <c r="E593" s="171">
        <v>2308516</v>
      </c>
      <c r="F593" s="171">
        <v>30890</v>
      </c>
      <c r="G593" s="171" t="s">
        <v>290</v>
      </c>
      <c r="H593" s="171" t="s">
        <v>90</v>
      </c>
      <c r="I593" s="171" t="s">
        <v>6525</v>
      </c>
      <c r="J593" s="10" t="s">
        <v>167</v>
      </c>
      <c r="K593" s="171">
        <v>2308516</v>
      </c>
      <c r="L593" s="171" t="s">
        <v>6526</v>
      </c>
      <c r="M593" s="172">
        <v>45824.42083333333</v>
      </c>
      <c r="N593" s="172">
        <v>45824.525208333333</v>
      </c>
      <c r="O593" s="171" t="s">
        <v>3171</v>
      </c>
      <c r="P593" s="171" t="s">
        <v>3172</v>
      </c>
      <c r="Q593" s="171" t="s">
        <v>3188</v>
      </c>
      <c r="R593" s="72" t="s">
        <v>6527</v>
      </c>
      <c r="S593" s="178" t="s">
        <v>3174</v>
      </c>
      <c r="T593" s="187" t="s">
        <v>3190</v>
      </c>
      <c r="U593" s="187" t="s">
        <v>3213</v>
      </c>
      <c r="V593" s="187" t="s">
        <v>3345</v>
      </c>
      <c r="W593" s="187" t="s">
        <v>3185</v>
      </c>
      <c r="X593" s="187">
        <v>0</v>
      </c>
      <c r="Y593" s="187">
        <v>0</v>
      </c>
      <c r="Z593" s="187">
        <v>0</v>
      </c>
      <c r="AA593" s="187">
        <v>0</v>
      </c>
      <c r="AB593" s="200">
        <v>0</v>
      </c>
      <c r="AC593" s="72">
        <v>0</v>
      </c>
      <c r="AD593" s="72" t="s">
        <v>3180</v>
      </c>
      <c r="AE593" s="72" t="s">
        <v>3180</v>
      </c>
      <c r="AF593" s="171" t="s">
        <v>25</v>
      </c>
      <c r="AG593" s="171" t="s">
        <v>189</v>
      </c>
      <c r="AH593" s="171">
        <v>0</v>
      </c>
      <c r="AI593" s="171">
        <v>0</v>
      </c>
      <c r="AJ593" s="72" t="s">
        <v>467</v>
      </c>
      <c r="AK593" s="97">
        <f>IF(Q593="SOPORTE_TELEFÓNICO",'BASE LIQUIDACION REDEBAN 2025'!$B$19,IF(Q593="ENVÍO",'BASE LIQUIDACION REDEBAN 2025'!$C$2,IF(AF593="TIPO I",'BASE LIQUIDACION REDEBAN 2025'!$C$2,IF(AF593="TIPO II",'BASE LIQUIDACION REDEBAN 2025'!$C$3,IF(AF593="TIPO III",'BASE LIQUIDACION REDEBAN 2025'!$C$4,IF(AF593="TIPO IV",'BASE LIQUIDACION REDEBAN 2025'!$C$5,IF(AG593="AEREO",'BASE LIQUIDACION REDEBAN 2025'!$B$6,'BASE LIQUIDACION REDEBAN 2025'!$C$5)))))))</f>
        <v>41241.0800752</v>
      </c>
      <c r="AL593" s="97">
        <f>IF(OR(Q593="SOPORTE_TELEFÓNICO",Q593="ENVÍO"),0,IF(AF593="TIPO I",'BASE LIQUIDACION REDEBAN 2025'!$B$10,IF(AF593="TIPO II",'BASE LIQUIDACION REDEBAN 2025'!$B$11,IF(AF593="TIPO III",'BASE LIQUIDACION REDEBAN 2025'!$B$12,'BASE LIQUIDACION REDEBAN 2025'!$B$13))))</f>
        <v>0</v>
      </c>
      <c r="AM593" s="97">
        <f t="shared" si="9"/>
        <v>41241.0800752</v>
      </c>
    </row>
    <row r="594" spans="1:39" s="85" customFormat="1" ht="13.15">
      <c r="A594" s="171" t="s">
        <v>98</v>
      </c>
      <c r="B594" s="10" t="str">
        <f>VLOOKUP(A594,'CENTRO DE COSTOS'!A:D,4,FALSE)</f>
        <v>MIGUEL JULIÁN HERNÁNDEZ GUARÍN</v>
      </c>
      <c r="C594" s="10" t="str">
        <f>VLOOKUP(A594,'CENTRO DE COSTOS'!A:D,2,FALSE)</f>
        <v>0004-0008</v>
      </c>
      <c r="D594" s="171">
        <v>15001</v>
      </c>
      <c r="E594" s="171">
        <v>2305557</v>
      </c>
      <c r="F594" s="171">
        <v>34559</v>
      </c>
      <c r="G594" s="171" t="s">
        <v>371</v>
      </c>
      <c r="H594" s="171" t="s">
        <v>98</v>
      </c>
      <c r="I594" s="171" t="s">
        <v>6528</v>
      </c>
      <c r="J594" s="10" t="s">
        <v>167</v>
      </c>
      <c r="K594" s="171">
        <v>2305557</v>
      </c>
      <c r="L594" s="171" t="s">
        <v>6529</v>
      </c>
      <c r="M594" s="172">
        <v>45823.333333333336</v>
      </c>
      <c r="N594" s="172">
        <v>45824.526550925926</v>
      </c>
      <c r="O594" s="171" t="s">
        <v>3171</v>
      </c>
      <c r="P594" s="171" t="s">
        <v>3172</v>
      </c>
      <c r="Q594" s="171" t="s">
        <v>177</v>
      </c>
      <c r="R594" s="72" t="s">
        <v>6530</v>
      </c>
      <c r="S594" s="178" t="s">
        <v>3174</v>
      </c>
      <c r="T594" s="187" t="s">
        <v>3190</v>
      </c>
      <c r="U594" s="187" t="s">
        <v>3252</v>
      </c>
      <c r="V594" s="187" t="s">
        <v>3192</v>
      </c>
      <c r="W594" s="187" t="s">
        <v>3215</v>
      </c>
      <c r="X594" s="187" t="s">
        <v>3401</v>
      </c>
      <c r="Y594" s="187">
        <v>0</v>
      </c>
      <c r="Z594" s="187">
        <v>0</v>
      </c>
      <c r="AA594" s="187">
        <v>0</v>
      </c>
      <c r="AB594" s="200">
        <v>0</v>
      </c>
      <c r="AC594" s="72" t="s">
        <v>6531</v>
      </c>
      <c r="AD594" s="72" t="s">
        <v>6532</v>
      </c>
      <c r="AE594" s="72" t="s">
        <v>6533</v>
      </c>
      <c r="AF594" s="171" t="s">
        <v>25</v>
      </c>
      <c r="AG594" s="171" t="s">
        <v>189</v>
      </c>
      <c r="AH594" s="171">
        <v>1</v>
      </c>
      <c r="AI594" s="171">
        <v>0</v>
      </c>
      <c r="AJ594" s="72" t="s">
        <v>1163</v>
      </c>
      <c r="AK594" s="97">
        <f>IF(Q594="SOPORTE_TELEFÓNICO",'BASE LIQUIDACION REDEBAN 2025'!$B$19,IF(Q594="ENVÍO",'BASE LIQUIDACION REDEBAN 2025'!$C$2,IF(AF594="TIPO I",'BASE LIQUIDACION REDEBAN 2025'!$C$2,IF(AF594="TIPO II",'BASE LIQUIDACION REDEBAN 2025'!$C$3,IF(AF594="TIPO III",'BASE LIQUIDACION REDEBAN 2025'!$C$4,IF(AF594="TIPO IV",'BASE LIQUIDACION REDEBAN 2025'!$C$5,IF(AG594="AEREO",'BASE LIQUIDACION REDEBAN 2025'!$B$6,'BASE LIQUIDACION REDEBAN 2025'!$C$5)))))))</f>
        <v>65960.072302</v>
      </c>
      <c r="AL594" s="97">
        <f>IF(OR(Q594="SOPORTE_TELEFÓNICO",Q594="ENVÍO"),0,IF(AF594="TIPO I",'BASE LIQUIDACION REDEBAN 2025'!$B$10,IF(AF594="TIPO II",'BASE LIQUIDACION REDEBAN 2025'!$B$11,IF(AF594="TIPO III",'BASE LIQUIDACION REDEBAN 2025'!$B$12,'BASE LIQUIDACION REDEBAN 2025'!$B$13))))</f>
        <v>75096.394270399993</v>
      </c>
      <c r="AM594" s="97">
        <f t="shared" si="9"/>
        <v>65960.072302</v>
      </c>
    </row>
    <row r="595" spans="1:39" s="85" customFormat="1" ht="13.15">
      <c r="A595" s="171" t="s">
        <v>86</v>
      </c>
      <c r="B595" s="10" t="str">
        <f>VLOOKUP(A595,'CENTRO DE COSTOS'!A:D,4,FALSE)</f>
        <v>KEVIN ALEXIS CORZO BUSTOS</v>
      </c>
      <c r="C595" s="10" t="str">
        <f>VLOOKUP(A595,'CENTRO DE COSTOS'!A:D,2,FALSE)</f>
        <v>0004-0007</v>
      </c>
      <c r="D595" s="171">
        <v>73124</v>
      </c>
      <c r="E595" s="171">
        <v>2305857</v>
      </c>
      <c r="F595" s="171">
        <v>71227</v>
      </c>
      <c r="G595" s="171" t="s">
        <v>870</v>
      </c>
      <c r="H595" s="171" t="s">
        <v>6534</v>
      </c>
      <c r="I595" s="171" t="s">
        <v>6535</v>
      </c>
      <c r="J595" s="10" t="s">
        <v>167</v>
      </c>
      <c r="K595" s="171">
        <v>2305857</v>
      </c>
      <c r="L595" s="171" t="s">
        <v>6536</v>
      </c>
      <c r="M595" s="172">
        <v>45823.404861111114</v>
      </c>
      <c r="N595" s="172">
        <v>45824.531481481485</v>
      </c>
      <c r="O595" s="171" t="s">
        <v>3171</v>
      </c>
      <c r="P595" s="171" t="s">
        <v>3172</v>
      </c>
      <c r="Q595" s="171" t="s">
        <v>177</v>
      </c>
      <c r="R595" s="72" t="s">
        <v>6537</v>
      </c>
      <c r="S595" s="178" t="s">
        <v>3174</v>
      </c>
      <c r="T595" s="187" t="s">
        <v>3190</v>
      </c>
      <c r="U595" s="187" t="s">
        <v>3284</v>
      </c>
      <c r="V595" s="187" t="s">
        <v>3284</v>
      </c>
      <c r="W595" s="187" t="s">
        <v>3215</v>
      </c>
      <c r="X595" s="187" t="s">
        <v>3267</v>
      </c>
      <c r="Y595" s="187">
        <v>0</v>
      </c>
      <c r="Z595" s="187">
        <v>0</v>
      </c>
      <c r="AA595" s="187">
        <v>0</v>
      </c>
      <c r="AB595" s="200">
        <v>0</v>
      </c>
      <c r="AC595" s="72" t="s">
        <v>6538</v>
      </c>
      <c r="AD595" s="72" t="s">
        <v>6539</v>
      </c>
      <c r="AE595" s="72" t="s">
        <v>6540</v>
      </c>
      <c r="AF595" s="171" t="s">
        <v>28</v>
      </c>
      <c r="AG595" s="171" t="s">
        <v>189</v>
      </c>
      <c r="AH595" s="171">
        <v>1</v>
      </c>
      <c r="AI595" s="171">
        <v>0</v>
      </c>
      <c r="AJ595" s="72" t="s">
        <v>1099</v>
      </c>
      <c r="AK595" s="97">
        <f>IF(Q595="SOPORTE_TELEFÓNICO",'BASE LIQUIDACION REDEBAN 2025'!$B$19,IF(Q595="ENVÍO",'BASE LIQUIDACION REDEBAN 2025'!$C$2,IF(AF595="TIPO I",'BASE LIQUIDACION REDEBAN 2025'!$C$2,IF(AF595="TIPO II",'BASE LIQUIDACION REDEBAN 2025'!$C$3,IF(AF595="TIPO III",'BASE LIQUIDACION REDEBAN 2025'!$C$4,IF(AF595="TIPO IV",'BASE LIQUIDACION REDEBAN 2025'!$C$5,IF(AG595="AEREO",'BASE LIQUIDACION REDEBAN 2025'!$B$6,'BASE LIQUIDACION REDEBAN 2025'!$C$5)))))))</f>
        <v>144967.87232000002</v>
      </c>
      <c r="AL595" s="97">
        <f>IF(OR(Q595="SOPORTE_TELEFÓNICO",Q595="ENVÍO"),0,IF(AF595="TIPO I",'BASE LIQUIDACION REDEBAN 2025'!$B$10,IF(AF595="TIPO II",'BASE LIQUIDACION REDEBAN 2025'!$B$11,IF(AF595="TIPO III",'BASE LIQUIDACION REDEBAN 2025'!$B$12,'BASE LIQUIDACION REDEBAN 2025'!$B$13))))</f>
        <v>140395.6348884</v>
      </c>
      <c r="AM595" s="97">
        <f t="shared" si="9"/>
        <v>144967.87232000002</v>
      </c>
    </row>
    <row r="596" spans="1:39" s="85" customFormat="1" ht="13.15">
      <c r="A596" s="171" t="s">
        <v>90</v>
      </c>
      <c r="B596" s="10" t="str">
        <f>VLOOKUP(A596,'CENTRO DE COSTOS'!A:D,4,FALSE)</f>
        <v>JUAN SEBASTIÁN RÍOS CASTRILLÓN</v>
      </c>
      <c r="C596" s="10" t="str">
        <f>VLOOKUP(A596,'CENTRO DE COSTOS'!A:D,2,FALSE)</f>
        <v>0004-0005</v>
      </c>
      <c r="D596" s="171">
        <v>5001</v>
      </c>
      <c r="E596" s="171">
        <v>2308505</v>
      </c>
      <c r="F596" s="171">
        <v>79439</v>
      </c>
      <c r="G596" s="171" t="s">
        <v>290</v>
      </c>
      <c r="H596" s="171" t="s">
        <v>90</v>
      </c>
      <c r="I596" s="171" t="s">
        <v>6541</v>
      </c>
      <c r="J596" s="10" t="s">
        <v>167</v>
      </c>
      <c r="K596" s="171">
        <v>2308505</v>
      </c>
      <c r="L596" s="171" t="s">
        <v>6542</v>
      </c>
      <c r="M596" s="172">
        <v>45824.419444444444</v>
      </c>
      <c r="N596" s="172">
        <v>45824.533483796295</v>
      </c>
      <c r="O596" s="171" t="s">
        <v>3171</v>
      </c>
      <c r="P596" s="171" t="s">
        <v>3172</v>
      </c>
      <c r="Q596" s="171" t="s">
        <v>177</v>
      </c>
      <c r="R596" s="72" t="s">
        <v>6543</v>
      </c>
      <c r="S596" s="178" t="s">
        <v>3174</v>
      </c>
      <c r="T596" s="187" t="s">
        <v>3190</v>
      </c>
      <c r="U596" s="187" t="s">
        <v>3839</v>
      </c>
      <c r="V596" s="187" t="s">
        <v>3840</v>
      </c>
      <c r="W596" s="187" t="s">
        <v>3215</v>
      </c>
      <c r="X596" s="187" t="s">
        <v>3662</v>
      </c>
      <c r="Y596" s="187">
        <v>0</v>
      </c>
      <c r="Z596" s="187">
        <v>0</v>
      </c>
      <c r="AA596" s="187">
        <v>0</v>
      </c>
      <c r="AB596" s="200">
        <v>0</v>
      </c>
      <c r="AC596" s="72" t="s">
        <v>6544</v>
      </c>
      <c r="AD596" s="72" t="s">
        <v>6545</v>
      </c>
      <c r="AE596" s="72" t="s">
        <v>6546</v>
      </c>
      <c r="AF596" s="171" t="s">
        <v>25</v>
      </c>
      <c r="AG596" s="171" t="s">
        <v>189</v>
      </c>
      <c r="AH596" s="171">
        <v>1</v>
      </c>
      <c r="AI596" s="171">
        <v>0</v>
      </c>
      <c r="AJ596" s="72" t="s">
        <v>3341</v>
      </c>
      <c r="AK596" s="97">
        <f>IF(Q596="SOPORTE_TELEFÓNICO",'BASE LIQUIDACION REDEBAN 2025'!$B$19,IF(Q596="ENVÍO",'BASE LIQUIDACION REDEBAN 2025'!$C$2,IF(AF596="TIPO I",'BASE LIQUIDACION REDEBAN 2025'!$C$2,IF(AF596="TIPO II",'BASE LIQUIDACION REDEBAN 2025'!$C$3,IF(AF596="TIPO III",'BASE LIQUIDACION REDEBAN 2025'!$C$4,IF(AF596="TIPO IV",'BASE LIQUIDACION REDEBAN 2025'!$C$5,IF(AG596="AEREO",'BASE LIQUIDACION REDEBAN 2025'!$B$6,'BASE LIQUIDACION REDEBAN 2025'!$C$5)))))))</f>
        <v>65960.072302</v>
      </c>
      <c r="AL596" s="97">
        <f>IF(OR(Q596="SOPORTE_TELEFÓNICO",Q596="ENVÍO"),0,IF(AF596="TIPO I",'BASE LIQUIDACION REDEBAN 2025'!$B$10,IF(AF596="TIPO II",'BASE LIQUIDACION REDEBAN 2025'!$B$11,IF(AF596="TIPO III",'BASE LIQUIDACION REDEBAN 2025'!$B$12,'BASE LIQUIDACION REDEBAN 2025'!$B$13))))</f>
        <v>75096.394270399993</v>
      </c>
      <c r="AM596" s="97">
        <f t="shared" si="9"/>
        <v>65960.072302</v>
      </c>
    </row>
    <row r="597" spans="1:39" s="85" customFormat="1" ht="13.15">
      <c r="A597" s="171" t="s">
        <v>90</v>
      </c>
      <c r="B597" s="10" t="str">
        <f>VLOOKUP(A597,'CENTRO DE COSTOS'!A:D,4,FALSE)</f>
        <v>JUAN SEBASTIÁN RÍOS CASTRILLÓN</v>
      </c>
      <c r="C597" s="10" t="str">
        <f>VLOOKUP(A597,'CENTRO DE COSTOS'!A:D,2,FALSE)</f>
        <v>0004-0005</v>
      </c>
      <c r="D597" s="171">
        <v>5001</v>
      </c>
      <c r="E597" s="171">
        <v>2305284</v>
      </c>
      <c r="F597" s="171">
        <v>17517</v>
      </c>
      <c r="G597" s="171" t="s">
        <v>290</v>
      </c>
      <c r="H597" s="171" t="s">
        <v>90</v>
      </c>
      <c r="I597" s="171" t="s">
        <v>6361</v>
      </c>
      <c r="J597" s="10" t="s">
        <v>167</v>
      </c>
      <c r="K597" s="171">
        <v>2305284</v>
      </c>
      <c r="L597" s="171" t="s">
        <v>6547</v>
      </c>
      <c r="M597" s="172">
        <v>45822.590277777781</v>
      </c>
      <c r="N597" s="172">
        <v>45824.535254629627</v>
      </c>
      <c r="O597" s="171" t="s">
        <v>3171</v>
      </c>
      <c r="P597" s="171" t="s">
        <v>3172</v>
      </c>
      <c r="Q597" s="171" t="s">
        <v>177</v>
      </c>
      <c r="R597" s="72" t="s">
        <v>6548</v>
      </c>
      <c r="S597" s="178" t="s">
        <v>3174</v>
      </c>
      <c r="T597" s="187" t="s">
        <v>3190</v>
      </c>
      <c r="U597" s="187" t="s">
        <v>3660</v>
      </c>
      <c r="V597" s="187" t="s">
        <v>3192</v>
      </c>
      <c r="W597" s="187" t="s">
        <v>3215</v>
      </c>
      <c r="X597" s="187">
        <v>0</v>
      </c>
      <c r="Y597" s="187">
        <v>0</v>
      </c>
      <c r="Z597" s="187" t="s">
        <v>3403</v>
      </c>
      <c r="AA597" s="187">
        <v>0</v>
      </c>
      <c r="AB597" s="200" t="s">
        <v>6549</v>
      </c>
      <c r="AC597" s="72" t="s">
        <v>6550</v>
      </c>
      <c r="AD597" s="72" t="s">
        <v>4915</v>
      </c>
      <c r="AE597" s="72" t="s">
        <v>6551</v>
      </c>
      <c r="AF597" s="171" t="s">
        <v>25</v>
      </c>
      <c r="AG597" s="171" t="s">
        <v>189</v>
      </c>
      <c r="AH597" s="171">
        <v>1</v>
      </c>
      <c r="AI597" s="171">
        <v>0</v>
      </c>
      <c r="AJ597" s="72" t="s">
        <v>360</v>
      </c>
      <c r="AK597" s="97">
        <f>IF(Q597="SOPORTE_TELEFÓNICO",'BASE LIQUIDACION REDEBAN 2025'!$B$19,IF(Q597="ENVÍO",'BASE LIQUIDACION REDEBAN 2025'!$C$2,IF(AF597="TIPO I",'BASE LIQUIDACION REDEBAN 2025'!$C$2,IF(AF597="TIPO II",'BASE LIQUIDACION REDEBAN 2025'!$C$3,IF(AF597="TIPO III",'BASE LIQUIDACION REDEBAN 2025'!$C$4,IF(AF597="TIPO IV",'BASE LIQUIDACION REDEBAN 2025'!$C$5,IF(AG597="AEREO",'BASE LIQUIDACION REDEBAN 2025'!$B$6,'BASE LIQUIDACION REDEBAN 2025'!$C$5)))))))</f>
        <v>65960.072302</v>
      </c>
      <c r="AL597" s="97">
        <f>IF(OR(Q597="SOPORTE_TELEFÓNICO",Q597="ENVÍO"),0,IF(AF597="TIPO I",'BASE LIQUIDACION REDEBAN 2025'!$B$10,IF(AF597="TIPO II",'BASE LIQUIDACION REDEBAN 2025'!$B$11,IF(AF597="TIPO III",'BASE LIQUIDACION REDEBAN 2025'!$B$12,'BASE LIQUIDACION REDEBAN 2025'!$B$13))))</f>
        <v>75096.394270399993</v>
      </c>
      <c r="AM597" s="97">
        <f t="shared" si="9"/>
        <v>65960.072302</v>
      </c>
    </row>
    <row r="598" spans="1:39" s="85" customFormat="1" ht="13.15">
      <c r="A598" s="171" t="s">
        <v>90</v>
      </c>
      <c r="B598" s="10" t="str">
        <f>VLOOKUP(A598,'CENTRO DE COSTOS'!A:D,4,FALSE)</f>
        <v>JUAN SEBASTIÁN RÍOS CASTRILLÓN</v>
      </c>
      <c r="C598" s="10" t="str">
        <f>VLOOKUP(A598,'CENTRO DE COSTOS'!A:D,2,FALSE)</f>
        <v>0004-0005</v>
      </c>
      <c r="D598" s="171">
        <v>5001</v>
      </c>
      <c r="E598" s="171">
        <v>2309254</v>
      </c>
      <c r="F598" s="171">
        <v>31531</v>
      </c>
      <c r="G598" s="171" t="s">
        <v>290</v>
      </c>
      <c r="H598" s="171" t="s">
        <v>90</v>
      </c>
      <c r="I598" s="171" t="s">
        <v>6552</v>
      </c>
      <c r="J598" s="10" t="s">
        <v>167</v>
      </c>
      <c r="K598" s="171">
        <v>2309254</v>
      </c>
      <c r="L598" s="171" t="s">
        <v>6553</v>
      </c>
      <c r="M598" s="172">
        <v>45824.467361111114</v>
      </c>
      <c r="N598" s="172">
        <v>45824.53733796296</v>
      </c>
      <c r="O598" s="171" t="s">
        <v>3171</v>
      </c>
      <c r="P598" s="171" t="s">
        <v>3172</v>
      </c>
      <c r="Q598" s="171" t="s">
        <v>177</v>
      </c>
      <c r="R598" s="72" t="s">
        <v>6554</v>
      </c>
      <c r="S598" s="178" t="s">
        <v>3174</v>
      </c>
      <c r="T598" s="187" t="s">
        <v>3190</v>
      </c>
      <c r="U598" s="187" t="s">
        <v>3197</v>
      </c>
      <c r="V598" s="187" t="s">
        <v>3424</v>
      </c>
      <c r="W598" s="187" t="s">
        <v>3215</v>
      </c>
      <c r="X598" s="187">
        <v>0</v>
      </c>
      <c r="Y598" s="187" t="s">
        <v>3425</v>
      </c>
      <c r="Z598" s="187">
        <v>0</v>
      </c>
      <c r="AA598" s="187">
        <v>0</v>
      </c>
      <c r="AB598" s="200">
        <v>0</v>
      </c>
      <c r="AC598" s="72" t="s">
        <v>6555</v>
      </c>
      <c r="AD598" s="72" t="s">
        <v>6556</v>
      </c>
      <c r="AE598" s="72" t="s">
        <v>6557</v>
      </c>
      <c r="AF598" s="171" t="s">
        <v>25</v>
      </c>
      <c r="AG598" s="171" t="s">
        <v>189</v>
      </c>
      <c r="AH598" s="171">
        <v>1</v>
      </c>
      <c r="AI598" s="171">
        <v>0</v>
      </c>
      <c r="AJ598" s="72" t="s">
        <v>467</v>
      </c>
      <c r="AK598" s="97">
        <f>IF(Q598="SOPORTE_TELEFÓNICO",'BASE LIQUIDACION REDEBAN 2025'!$B$19,IF(Q598="ENVÍO",'BASE LIQUIDACION REDEBAN 2025'!$C$2,IF(AF598="TIPO I",'BASE LIQUIDACION REDEBAN 2025'!$C$2,IF(AF598="TIPO II",'BASE LIQUIDACION REDEBAN 2025'!$C$3,IF(AF598="TIPO III",'BASE LIQUIDACION REDEBAN 2025'!$C$4,IF(AF598="TIPO IV",'BASE LIQUIDACION REDEBAN 2025'!$C$5,IF(AG598="AEREO",'BASE LIQUIDACION REDEBAN 2025'!$B$6,'BASE LIQUIDACION REDEBAN 2025'!$C$5)))))))</f>
        <v>65960.072302</v>
      </c>
      <c r="AL598" s="97">
        <f>IF(OR(Q598="SOPORTE_TELEFÓNICO",Q598="ENVÍO"),0,IF(AF598="TIPO I",'BASE LIQUIDACION REDEBAN 2025'!$B$10,IF(AF598="TIPO II",'BASE LIQUIDACION REDEBAN 2025'!$B$11,IF(AF598="TIPO III",'BASE LIQUIDACION REDEBAN 2025'!$B$12,'BASE LIQUIDACION REDEBAN 2025'!$B$13))))</f>
        <v>75096.394270399993</v>
      </c>
      <c r="AM598" s="97">
        <f t="shared" si="9"/>
        <v>65960.072302</v>
      </c>
    </row>
    <row r="599" spans="1:39" s="85" customFormat="1" ht="13.15">
      <c r="A599" s="171" t="s">
        <v>68</v>
      </c>
      <c r="B599" s="10" t="str">
        <f>VLOOKUP(A599,'CENTRO DE COSTOS'!A:D,4,FALSE)</f>
        <v>WILLIAM ASDRUBAL ROZO ROZO</v>
      </c>
      <c r="C599" s="10" t="str">
        <f>VLOOKUP(A599,'CENTRO DE COSTOS'!A:D,2,FALSE)</f>
        <v>0004-0004</v>
      </c>
      <c r="D599" s="171">
        <v>11001</v>
      </c>
      <c r="E599" s="171">
        <v>2309100</v>
      </c>
      <c r="F599" s="171">
        <v>37531</v>
      </c>
      <c r="G599" s="171" t="s">
        <v>298</v>
      </c>
      <c r="H599" s="171" t="s">
        <v>68</v>
      </c>
      <c r="I599" s="171" t="s">
        <v>6558</v>
      </c>
      <c r="J599" s="10" t="s">
        <v>167</v>
      </c>
      <c r="K599" s="171">
        <v>2309100</v>
      </c>
      <c r="L599" s="171" t="s">
        <v>6559</v>
      </c>
      <c r="M599" s="172">
        <v>45824.446527777778</v>
      </c>
      <c r="N599" s="172">
        <v>45824.541631944441</v>
      </c>
      <c r="O599" s="171" t="s">
        <v>3171</v>
      </c>
      <c r="P599" s="171" t="s">
        <v>3172</v>
      </c>
      <c r="Q599" s="171" t="s">
        <v>177</v>
      </c>
      <c r="R599" s="72" t="s">
        <v>6560</v>
      </c>
      <c r="S599" s="178" t="s">
        <v>3174</v>
      </c>
      <c r="T599" s="187" t="s">
        <v>3190</v>
      </c>
      <c r="U599" s="187" t="s">
        <v>3202</v>
      </c>
      <c r="V599" s="187" t="s">
        <v>3203</v>
      </c>
      <c r="W599" s="187" t="s">
        <v>3185</v>
      </c>
      <c r="X599" s="187">
        <v>0</v>
      </c>
      <c r="Y599" s="187">
        <v>0</v>
      </c>
      <c r="Z599" s="187">
        <v>0</v>
      </c>
      <c r="AA599" s="187">
        <v>0</v>
      </c>
      <c r="AB599" s="200">
        <v>0</v>
      </c>
      <c r="AC599" s="72" t="s">
        <v>6561</v>
      </c>
      <c r="AD599" s="72" t="s">
        <v>3180</v>
      </c>
      <c r="AE599" s="72" t="s">
        <v>3180</v>
      </c>
      <c r="AF599" s="171" t="s">
        <v>25</v>
      </c>
      <c r="AG599" s="171" t="s">
        <v>189</v>
      </c>
      <c r="AH599" s="171">
        <v>1</v>
      </c>
      <c r="AI599" s="171">
        <v>0</v>
      </c>
      <c r="AJ599" s="72" t="s">
        <v>301</v>
      </c>
      <c r="AK599" s="97">
        <f>IF(Q599="SOPORTE_TELEFÓNICO",'BASE LIQUIDACION REDEBAN 2025'!$B$19,IF(Q599="ENVÍO",'BASE LIQUIDACION REDEBAN 2025'!$C$2,IF(AF599="TIPO I",'BASE LIQUIDACION REDEBAN 2025'!$C$2,IF(AF599="TIPO II",'BASE LIQUIDACION REDEBAN 2025'!$C$3,IF(AF599="TIPO III",'BASE LIQUIDACION REDEBAN 2025'!$C$4,IF(AF599="TIPO IV",'BASE LIQUIDACION REDEBAN 2025'!$C$5,IF(AG599="AEREO",'BASE LIQUIDACION REDEBAN 2025'!$B$6,'BASE LIQUIDACION REDEBAN 2025'!$C$5)))))))</f>
        <v>65960.072302</v>
      </c>
      <c r="AL599" s="97">
        <f>IF(OR(Q599="SOPORTE_TELEFÓNICO",Q599="ENVÍO"),0,IF(AF599="TIPO I",'BASE LIQUIDACION REDEBAN 2025'!$B$10,IF(AF599="TIPO II",'BASE LIQUIDACION REDEBAN 2025'!$B$11,IF(AF599="TIPO III",'BASE LIQUIDACION REDEBAN 2025'!$B$12,'BASE LIQUIDACION REDEBAN 2025'!$B$13))))</f>
        <v>75096.394270399993</v>
      </c>
      <c r="AM599" s="97">
        <f t="shared" si="9"/>
        <v>65960.072302</v>
      </c>
    </row>
    <row r="600" spans="1:39" s="85" customFormat="1" ht="13.15">
      <c r="A600" s="171" t="s">
        <v>76</v>
      </c>
      <c r="B600" s="10" t="str">
        <f>VLOOKUP(A600,'CENTRO DE COSTOS'!A:D,4,FALSE)</f>
        <v>DIEGO FERNANDO HENAO CARDONA</v>
      </c>
      <c r="C600" s="10" t="str">
        <f>VLOOKUP(A600,'CENTRO DE COSTOS'!A:D,2,FALSE)</f>
        <v>0004-0003</v>
      </c>
      <c r="D600" s="171">
        <v>19110</v>
      </c>
      <c r="E600" s="171">
        <v>2301393</v>
      </c>
      <c r="F600" s="171">
        <v>16913</v>
      </c>
      <c r="G600" s="171" t="s">
        <v>200</v>
      </c>
      <c r="H600" s="171" t="s">
        <v>6562</v>
      </c>
      <c r="I600" s="171" t="s">
        <v>6563</v>
      </c>
      <c r="J600" s="10" t="s">
        <v>167</v>
      </c>
      <c r="K600" s="171">
        <v>2301393</v>
      </c>
      <c r="L600" s="171" t="s">
        <v>6564</v>
      </c>
      <c r="M600" s="172">
        <v>45821.480555555558</v>
      </c>
      <c r="N600" s="172">
        <v>45824.561689814815</v>
      </c>
      <c r="O600" s="171" t="s">
        <v>3171</v>
      </c>
      <c r="P600" s="171" t="s">
        <v>3172</v>
      </c>
      <c r="Q600" s="171" t="s">
        <v>177</v>
      </c>
      <c r="R600" s="72" t="s">
        <v>6565</v>
      </c>
      <c r="S600" s="178" t="s">
        <v>3174</v>
      </c>
      <c r="T600" s="187" t="s">
        <v>3190</v>
      </c>
      <c r="U600" s="187" t="s">
        <v>3276</v>
      </c>
      <c r="V600" s="187" t="s">
        <v>3277</v>
      </c>
      <c r="W600" s="187" t="s">
        <v>3185</v>
      </c>
      <c r="X600" s="187">
        <v>0</v>
      </c>
      <c r="Y600" s="187">
        <v>0</v>
      </c>
      <c r="Z600" s="187">
        <v>0</v>
      </c>
      <c r="AA600" s="187">
        <v>0</v>
      </c>
      <c r="AB600" s="200" t="s">
        <v>5574</v>
      </c>
      <c r="AC600" s="72" t="s">
        <v>6566</v>
      </c>
      <c r="AD600" s="72" t="s">
        <v>3180</v>
      </c>
      <c r="AE600" s="72" t="s">
        <v>3180</v>
      </c>
      <c r="AF600" s="171" t="s">
        <v>28</v>
      </c>
      <c r="AG600" s="171" t="s">
        <v>189</v>
      </c>
      <c r="AH600" s="171">
        <v>1</v>
      </c>
      <c r="AI600" s="171">
        <v>0</v>
      </c>
      <c r="AJ600" s="72" t="s">
        <v>171</v>
      </c>
      <c r="AK600" s="97">
        <f>IF(Q600="SOPORTE_TELEFÓNICO",'BASE LIQUIDACION REDEBAN 2025'!$B$19,IF(Q600="ENVÍO",'BASE LIQUIDACION REDEBAN 2025'!$C$2,IF(AF600="TIPO I",'BASE LIQUIDACION REDEBAN 2025'!$C$2,IF(AF600="TIPO II",'BASE LIQUIDACION REDEBAN 2025'!$C$3,IF(AF600="TIPO III",'BASE LIQUIDACION REDEBAN 2025'!$C$4,IF(AF600="TIPO IV",'BASE LIQUIDACION REDEBAN 2025'!$C$5,IF(AG600="AEREO",'BASE LIQUIDACION REDEBAN 2025'!$B$6,'BASE LIQUIDACION REDEBAN 2025'!$C$5)))))))</f>
        <v>144967.87232000002</v>
      </c>
      <c r="AL600" s="97">
        <f>IF(OR(Q600="SOPORTE_TELEFÓNICO",Q600="ENVÍO"),0,IF(AF600="TIPO I",'BASE LIQUIDACION REDEBAN 2025'!$B$10,IF(AF600="TIPO II",'BASE LIQUIDACION REDEBAN 2025'!$B$11,IF(AF600="TIPO III",'BASE LIQUIDACION REDEBAN 2025'!$B$12,'BASE LIQUIDACION REDEBAN 2025'!$B$13))))</f>
        <v>140395.6348884</v>
      </c>
      <c r="AM600" s="97">
        <f t="shared" si="9"/>
        <v>144967.87232000002</v>
      </c>
    </row>
    <row r="601" spans="1:39" s="85" customFormat="1" ht="13.15">
      <c r="A601" s="171" t="s">
        <v>90</v>
      </c>
      <c r="B601" s="10" t="str">
        <f>VLOOKUP(A601,'CENTRO DE COSTOS'!A:D,4,FALSE)</f>
        <v>JUAN SEBASTIÁN RÍOS CASTRILLÓN</v>
      </c>
      <c r="C601" s="10" t="str">
        <f>VLOOKUP(A601,'CENTRO DE COSTOS'!A:D,2,FALSE)</f>
        <v>0004-0005</v>
      </c>
      <c r="D601" s="171">
        <v>5001</v>
      </c>
      <c r="E601" s="171">
        <v>2308832</v>
      </c>
      <c r="F601" s="171">
        <v>16358</v>
      </c>
      <c r="G601" s="171" t="s">
        <v>290</v>
      </c>
      <c r="H601" s="171" t="s">
        <v>90</v>
      </c>
      <c r="I601" s="171" t="s">
        <v>6567</v>
      </c>
      <c r="J601" s="10" t="s">
        <v>167</v>
      </c>
      <c r="K601" s="171">
        <v>2308832</v>
      </c>
      <c r="L601" s="171" t="s">
        <v>6568</v>
      </c>
      <c r="M601" s="172">
        <v>45824.438888888886</v>
      </c>
      <c r="N601" s="172">
        <v>45824.563275462962</v>
      </c>
      <c r="O601" s="171" t="s">
        <v>3171</v>
      </c>
      <c r="P601" s="171" t="s">
        <v>3172</v>
      </c>
      <c r="Q601" s="171" t="s">
        <v>177</v>
      </c>
      <c r="R601" s="72" t="s">
        <v>6569</v>
      </c>
      <c r="S601" s="178" t="s">
        <v>3174</v>
      </c>
      <c r="T601" s="187" t="s">
        <v>3190</v>
      </c>
      <c r="U601" s="187" t="s">
        <v>3213</v>
      </c>
      <c r="V601" s="187" t="s">
        <v>3345</v>
      </c>
      <c r="W601" s="187" t="s">
        <v>3185</v>
      </c>
      <c r="X601" s="187">
        <v>0</v>
      </c>
      <c r="Y601" s="187">
        <v>0</v>
      </c>
      <c r="Z601" s="187">
        <v>0</v>
      </c>
      <c r="AA601" s="187">
        <v>0</v>
      </c>
      <c r="AB601" s="200">
        <v>0</v>
      </c>
      <c r="AC601" s="72" t="s">
        <v>6570</v>
      </c>
      <c r="AD601" s="72" t="s">
        <v>3180</v>
      </c>
      <c r="AE601" s="72" t="s">
        <v>3180</v>
      </c>
      <c r="AF601" s="171" t="s">
        <v>25</v>
      </c>
      <c r="AG601" s="171" t="s">
        <v>189</v>
      </c>
      <c r="AH601" s="171">
        <v>1</v>
      </c>
      <c r="AI601" s="171">
        <v>0</v>
      </c>
      <c r="AJ601" s="72" t="s">
        <v>3666</v>
      </c>
      <c r="AK601" s="97">
        <f>IF(Q601="SOPORTE_TELEFÓNICO",'BASE LIQUIDACION REDEBAN 2025'!$B$19,IF(Q601="ENVÍO",'BASE LIQUIDACION REDEBAN 2025'!$C$2,IF(AF601="TIPO I",'BASE LIQUIDACION REDEBAN 2025'!$C$2,IF(AF601="TIPO II",'BASE LIQUIDACION REDEBAN 2025'!$C$3,IF(AF601="TIPO III",'BASE LIQUIDACION REDEBAN 2025'!$C$4,IF(AF601="TIPO IV",'BASE LIQUIDACION REDEBAN 2025'!$C$5,IF(AG601="AEREO",'BASE LIQUIDACION REDEBAN 2025'!$B$6,'BASE LIQUIDACION REDEBAN 2025'!$C$5)))))))</f>
        <v>65960.072302</v>
      </c>
      <c r="AL601" s="97">
        <f>IF(OR(Q601="SOPORTE_TELEFÓNICO",Q601="ENVÍO"),0,IF(AF601="TIPO I",'BASE LIQUIDACION REDEBAN 2025'!$B$10,IF(AF601="TIPO II",'BASE LIQUIDACION REDEBAN 2025'!$B$11,IF(AF601="TIPO III",'BASE LIQUIDACION REDEBAN 2025'!$B$12,'BASE LIQUIDACION REDEBAN 2025'!$B$13))))</f>
        <v>75096.394270399993</v>
      </c>
      <c r="AM601" s="97">
        <f t="shared" si="9"/>
        <v>65960.072302</v>
      </c>
    </row>
    <row r="602" spans="1:39" s="85" customFormat="1" ht="13.15">
      <c r="A602" s="171" t="s">
        <v>60</v>
      </c>
      <c r="B602" s="10" t="str">
        <f>VLOOKUP(A602,'CENTRO DE COSTOS'!A:D,4,FALSE)</f>
        <v>JUAN SEBASTIÁN RÍOS CASTRILLÓN</v>
      </c>
      <c r="C602" s="10" t="str">
        <f>VLOOKUP(A602,'CENTRO DE COSTOS'!A:D,2,FALSE)</f>
        <v>0004-0005</v>
      </c>
      <c r="D602" s="171">
        <v>5665</v>
      </c>
      <c r="E602" s="171">
        <v>2268941</v>
      </c>
      <c r="F602" s="171">
        <v>66788</v>
      </c>
      <c r="G602" s="171" t="s">
        <v>290</v>
      </c>
      <c r="H602" s="171" t="s">
        <v>3794</v>
      </c>
      <c r="I602" s="171" t="s">
        <v>6571</v>
      </c>
      <c r="J602" s="10" t="s">
        <v>167</v>
      </c>
      <c r="K602" s="171">
        <v>2268941</v>
      </c>
      <c r="L602" s="171" t="s">
        <v>6572</v>
      </c>
      <c r="M602" s="172">
        <v>45816.333333333336</v>
      </c>
      <c r="N602" s="172">
        <v>45824.569884259261</v>
      </c>
      <c r="O602" s="171" t="s">
        <v>3171</v>
      </c>
      <c r="P602" s="171" t="s">
        <v>3172</v>
      </c>
      <c r="Q602" s="171" t="s">
        <v>177</v>
      </c>
      <c r="R602" s="72" t="s">
        <v>6573</v>
      </c>
      <c r="S602" s="178" t="s">
        <v>3174</v>
      </c>
      <c r="T602" s="187" t="s">
        <v>3190</v>
      </c>
      <c r="U602" s="187" t="s">
        <v>3191</v>
      </c>
      <c r="V602" s="187" t="s">
        <v>3192</v>
      </c>
      <c r="W602" s="187" t="s">
        <v>3215</v>
      </c>
      <c r="X602" s="187" t="s">
        <v>3388</v>
      </c>
      <c r="Y602" s="187">
        <v>0</v>
      </c>
      <c r="Z602" s="187">
        <v>0</v>
      </c>
      <c r="AA602" s="187">
        <v>0</v>
      </c>
      <c r="AB602" s="200">
        <v>0</v>
      </c>
      <c r="AC602" s="72" t="s">
        <v>6574</v>
      </c>
      <c r="AD602" s="72" t="s">
        <v>6575</v>
      </c>
      <c r="AE602" s="72" t="s">
        <v>6576</v>
      </c>
      <c r="AF602" s="171" t="s">
        <v>30</v>
      </c>
      <c r="AG602" s="171" t="s">
        <v>189</v>
      </c>
      <c r="AH602" s="171">
        <v>1</v>
      </c>
      <c r="AI602" s="171">
        <v>0</v>
      </c>
      <c r="AJ602" s="72" t="s">
        <v>1943</v>
      </c>
      <c r="AK602" s="97">
        <f>IF(Q602="SOPORTE_TELEFÓNICO",'BASE LIQUIDACION REDEBAN 2025'!$B$19,IF(Q602="ENVÍO",'BASE LIQUIDACION REDEBAN 2025'!$C$2,IF(AF602="TIPO I",'BASE LIQUIDACION REDEBAN 2025'!$C$2,IF(AF602="TIPO II",'BASE LIQUIDACION REDEBAN 2025'!$C$3,IF(AF602="TIPO III",'BASE LIQUIDACION REDEBAN 2025'!$C$4,IF(AF602="TIPO IV",'BASE LIQUIDACION REDEBAN 2025'!$C$5,IF(AG602="AEREO",'BASE LIQUIDACION REDEBAN 2025'!$B$6,'BASE LIQUIDACION REDEBAN 2025'!$C$5)))))))</f>
        <v>275728.78077800001</v>
      </c>
      <c r="AL602" s="97">
        <f>IF(OR(Q602="SOPORTE_TELEFÓNICO",Q602="ENVÍO"),0,IF(AF602="TIPO I",'BASE LIQUIDACION REDEBAN 2025'!$B$10,IF(AF602="TIPO II",'BASE LIQUIDACION REDEBAN 2025'!$B$11,IF(AF602="TIPO III",'BASE LIQUIDACION REDEBAN 2025'!$B$12,'BASE LIQUIDACION REDEBAN 2025'!$B$13))))</f>
        <v>196536.5258152</v>
      </c>
      <c r="AM602" s="97">
        <f t="shared" si="9"/>
        <v>275728.78077800001</v>
      </c>
    </row>
    <row r="603" spans="1:39" s="85" customFormat="1" ht="13.15">
      <c r="A603" s="171" t="s">
        <v>90</v>
      </c>
      <c r="B603" s="10" t="str">
        <f>VLOOKUP(A603,'CENTRO DE COSTOS'!A:D,4,FALSE)</f>
        <v>JUAN SEBASTIÁN RÍOS CASTRILLÓN</v>
      </c>
      <c r="C603" s="10" t="str">
        <f>VLOOKUP(A603,'CENTRO DE COSTOS'!A:D,2,FALSE)</f>
        <v>0004-0005</v>
      </c>
      <c r="D603" s="171">
        <v>5088</v>
      </c>
      <c r="E603" s="171">
        <v>2305964</v>
      </c>
      <c r="F603" s="171">
        <v>30299</v>
      </c>
      <c r="G603" s="171" t="s">
        <v>290</v>
      </c>
      <c r="H603" s="171" t="s">
        <v>291</v>
      </c>
      <c r="I603" s="171" t="s">
        <v>6577</v>
      </c>
      <c r="J603" s="10" t="s">
        <v>167</v>
      </c>
      <c r="K603" s="171">
        <v>2305964</v>
      </c>
      <c r="L603" s="171" t="s">
        <v>6578</v>
      </c>
      <c r="M603" s="172">
        <v>45823.578472222223</v>
      </c>
      <c r="N603" s="172">
        <v>45824.572002314817</v>
      </c>
      <c r="O603" s="171" t="s">
        <v>3171</v>
      </c>
      <c r="P603" s="171" t="s">
        <v>3172</v>
      </c>
      <c r="Q603" s="171" t="s">
        <v>177</v>
      </c>
      <c r="R603" s="72" t="s">
        <v>6579</v>
      </c>
      <c r="S603" s="178" t="s">
        <v>3174</v>
      </c>
      <c r="T603" s="187" t="s">
        <v>3190</v>
      </c>
      <c r="U603" s="187" t="s">
        <v>3357</v>
      </c>
      <c r="V603" s="187" t="s">
        <v>3192</v>
      </c>
      <c r="W603" s="187" t="s">
        <v>3215</v>
      </c>
      <c r="X603" s="187" t="s">
        <v>3358</v>
      </c>
      <c r="Y603" s="187">
        <v>0</v>
      </c>
      <c r="Z603" s="187">
        <v>0</v>
      </c>
      <c r="AA603" s="187">
        <v>0</v>
      </c>
      <c r="AB603" s="200">
        <v>0</v>
      </c>
      <c r="AC603" s="72" t="s">
        <v>6580</v>
      </c>
      <c r="AD603" s="72" t="s">
        <v>6581</v>
      </c>
      <c r="AE603" s="72" t="s">
        <v>6582</v>
      </c>
      <c r="AF603" s="171" t="s">
        <v>25</v>
      </c>
      <c r="AG603" s="171" t="s">
        <v>189</v>
      </c>
      <c r="AH603" s="171">
        <v>1</v>
      </c>
      <c r="AI603" s="171">
        <v>0</v>
      </c>
      <c r="AJ603" s="72" t="s">
        <v>294</v>
      </c>
      <c r="AK603" s="97">
        <f>IF(Q603="SOPORTE_TELEFÓNICO",'BASE LIQUIDACION REDEBAN 2025'!$B$19,IF(Q603="ENVÍO",'BASE LIQUIDACION REDEBAN 2025'!$C$2,IF(AF603="TIPO I",'BASE LIQUIDACION REDEBAN 2025'!$C$2,IF(AF603="TIPO II",'BASE LIQUIDACION REDEBAN 2025'!$C$3,IF(AF603="TIPO III",'BASE LIQUIDACION REDEBAN 2025'!$C$4,IF(AF603="TIPO IV",'BASE LIQUIDACION REDEBAN 2025'!$C$5,IF(AG603="AEREO",'BASE LIQUIDACION REDEBAN 2025'!$B$6,'BASE LIQUIDACION REDEBAN 2025'!$C$5)))))))</f>
        <v>65960.072302</v>
      </c>
      <c r="AL603" s="97">
        <f>IF(OR(Q603="SOPORTE_TELEFÓNICO",Q603="ENVÍO"),0,IF(AF603="TIPO I",'BASE LIQUIDACION REDEBAN 2025'!$B$10,IF(AF603="TIPO II",'BASE LIQUIDACION REDEBAN 2025'!$B$11,IF(AF603="TIPO III",'BASE LIQUIDACION REDEBAN 2025'!$B$12,'BASE LIQUIDACION REDEBAN 2025'!$B$13))))</f>
        <v>75096.394270399993</v>
      </c>
      <c r="AM603" s="97">
        <f t="shared" si="9"/>
        <v>65960.072302</v>
      </c>
    </row>
    <row r="604" spans="1:39" s="85" customFormat="1" ht="13.15">
      <c r="A604" s="171" t="s">
        <v>76</v>
      </c>
      <c r="B604" s="10" t="str">
        <f>VLOOKUP(A604,'CENTRO DE COSTOS'!A:D,4,FALSE)</f>
        <v>DIEGO FERNANDO HENAO CARDONA</v>
      </c>
      <c r="C604" s="10" t="str">
        <f>VLOOKUP(A604,'CENTRO DE COSTOS'!A:D,2,FALSE)</f>
        <v>0004-0003</v>
      </c>
      <c r="D604" s="171">
        <v>19698</v>
      </c>
      <c r="E604" s="171">
        <v>2309159</v>
      </c>
      <c r="F604" s="171">
        <v>53647</v>
      </c>
      <c r="G604" s="171" t="s">
        <v>200</v>
      </c>
      <c r="H604" s="171" t="s">
        <v>1232</v>
      </c>
      <c r="I604" s="171" t="s">
        <v>3646</v>
      </c>
      <c r="J604" s="10" t="s">
        <v>167</v>
      </c>
      <c r="K604" s="171">
        <v>2309159</v>
      </c>
      <c r="L604" s="171" t="s">
        <v>6583</v>
      </c>
      <c r="M604" s="172">
        <v>45824.452777777777</v>
      </c>
      <c r="N604" s="172">
        <v>45824.601388888892</v>
      </c>
      <c r="O604" s="171" t="s">
        <v>3171</v>
      </c>
      <c r="P604" s="171" t="s">
        <v>3172</v>
      </c>
      <c r="Q604" s="171" t="s">
        <v>177</v>
      </c>
      <c r="R604" s="72" t="s">
        <v>6584</v>
      </c>
      <c r="S604" s="178" t="s">
        <v>3174</v>
      </c>
      <c r="T604" s="187" t="s">
        <v>3190</v>
      </c>
      <c r="U604" s="187" t="s">
        <v>3176</v>
      </c>
      <c r="V604" s="187" t="s">
        <v>3184</v>
      </c>
      <c r="W604" s="187" t="s">
        <v>3185</v>
      </c>
      <c r="X604" s="187">
        <v>0</v>
      </c>
      <c r="Y604" s="187">
        <v>0</v>
      </c>
      <c r="Z604" s="187">
        <v>0</v>
      </c>
      <c r="AA604" s="187">
        <v>0</v>
      </c>
      <c r="AB604" s="200" t="s">
        <v>5022</v>
      </c>
      <c r="AC604" s="72" t="s">
        <v>3650</v>
      </c>
      <c r="AD604" s="72">
        <v>0</v>
      </c>
      <c r="AE604" s="72">
        <v>0</v>
      </c>
      <c r="AF604" s="171" t="s">
        <v>28</v>
      </c>
      <c r="AG604" s="171" t="s">
        <v>189</v>
      </c>
      <c r="AH604" s="171">
        <v>1</v>
      </c>
      <c r="AI604" s="171">
        <v>0</v>
      </c>
      <c r="AJ604" s="72" t="s">
        <v>1025</v>
      </c>
      <c r="AK604" s="97">
        <f>IF(Q604="SOPORTE_TELEFÓNICO",'BASE LIQUIDACION REDEBAN 2025'!$B$19,IF(Q604="ENVÍO",'BASE LIQUIDACION REDEBAN 2025'!$C$2,IF(AF604="TIPO I",'BASE LIQUIDACION REDEBAN 2025'!$C$2,IF(AF604="TIPO II",'BASE LIQUIDACION REDEBAN 2025'!$C$3,IF(AF604="TIPO III",'BASE LIQUIDACION REDEBAN 2025'!$C$4,IF(AF604="TIPO IV",'BASE LIQUIDACION REDEBAN 2025'!$C$5,IF(AG604="AEREO",'BASE LIQUIDACION REDEBAN 2025'!$B$6,'BASE LIQUIDACION REDEBAN 2025'!$C$5)))))))</f>
        <v>144967.87232000002</v>
      </c>
      <c r="AL604" s="97">
        <f>IF(OR(Q604="SOPORTE_TELEFÓNICO",Q604="ENVÍO"),0,IF(AF604="TIPO I",'BASE LIQUIDACION REDEBAN 2025'!$B$10,IF(AF604="TIPO II",'BASE LIQUIDACION REDEBAN 2025'!$B$11,IF(AF604="TIPO III",'BASE LIQUIDACION REDEBAN 2025'!$B$12,'BASE LIQUIDACION REDEBAN 2025'!$B$13))))</f>
        <v>140395.6348884</v>
      </c>
      <c r="AM604" s="97">
        <f t="shared" si="9"/>
        <v>144967.87232000002</v>
      </c>
    </row>
    <row r="605" spans="1:39" s="85" customFormat="1" ht="13.15">
      <c r="A605" s="171" t="s">
        <v>68</v>
      </c>
      <c r="B605" s="10" t="str">
        <f>VLOOKUP(A605,'CENTRO DE COSTOS'!A:D,4,FALSE)</f>
        <v>WILLIAM ASDRUBAL ROZO ROZO</v>
      </c>
      <c r="C605" s="10" t="str">
        <f>VLOOKUP(A605,'CENTRO DE COSTOS'!A:D,2,FALSE)</f>
        <v>0004-0004</v>
      </c>
      <c r="D605" s="171">
        <v>11001</v>
      </c>
      <c r="E605" s="171">
        <v>2307494</v>
      </c>
      <c r="F605" s="171">
        <v>26494</v>
      </c>
      <c r="G605" s="171" t="s">
        <v>298</v>
      </c>
      <c r="H605" s="171" t="s">
        <v>68</v>
      </c>
      <c r="I605" s="171" t="s">
        <v>6585</v>
      </c>
      <c r="J605" s="10" t="s">
        <v>167</v>
      </c>
      <c r="K605" s="171">
        <v>2307494</v>
      </c>
      <c r="L605" s="171" t="s">
        <v>6586</v>
      </c>
      <c r="M605" s="172">
        <v>45824.376388888886</v>
      </c>
      <c r="N605" s="172">
        <v>45824.606249999997</v>
      </c>
      <c r="O605" s="171" t="s">
        <v>3171</v>
      </c>
      <c r="P605" s="171" t="s">
        <v>3172</v>
      </c>
      <c r="Q605" s="171" t="s">
        <v>177</v>
      </c>
      <c r="R605" s="72" t="s">
        <v>6587</v>
      </c>
      <c r="S605" s="178" t="s">
        <v>3174</v>
      </c>
      <c r="T605" s="187" t="s">
        <v>3190</v>
      </c>
      <c r="U605" s="187" t="s">
        <v>3839</v>
      </c>
      <c r="V605" s="187" t="s">
        <v>3840</v>
      </c>
      <c r="W605" s="187" t="s">
        <v>3215</v>
      </c>
      <c r="X605" s="187" t="s">
        <v>3503</v>
      </c>
      <c r="Y605" s="187">
        <v>0</v>
      </c>
      <c r="Z605" s="187">
        <v>0</v>
      </c>
      <c r="AA605" s="187">
        <v>0</v>
      </c>
      <c r="AB605" s="200">
        <v>0</v>
      </c>
      <c r="AC605" s="72" t="s">
        <v>6588</v>
      </c>
      <c r="AD605" s="72" t="s">
        <v>6589</v>
      </c>
      <c r="AE605" s="72" t="s">
        <v>6590</v>
      </c>
      <c r="AF605" s="171" t="s">
        <v>25</v>
      </c>
      <c r="AG605" s="171" t="s">
        <v>189</v>
      </c>
      <c r="AH605" s="171">
        <v>1</v>
      </c>
      <c r="AI605" s="171">
        <v>0</v>
      </c>
      <c r="AJ605" s="72" t="s">
        <v>3413</v>
      </c>
      <c r="AK605" s="97">
        <f>IF(Q605="SOPORTE_TELEFÓNICO",'BASE LIQUIDACION REDEBAN 2025'!$B$19,IF(Q605="ENVÍO",'BASE LIQUIDACION REDEBAN 2025'!$C$2,IF(AF605="TIPO I",'BASE LIQUIDACION REDEBAN 2025'!$C$2,IF(AF605="TIPO II",'BASE LIQUIDACION REDEBAN 2025'!$C$3,IF(AF605="TIPO III",'BASE LIQUIDACION REDEBAN 2025'!$C$4,IF(AF605="TIPO IV",'BASE LIQUIDACION REDEBAN 2025'!$C$5,IF(AG605="AEREO",'BASE LIQUIDACION REDEBAN 2025'!$B$6,'BASE LIQUIDACION REDEBAN 2025'!$C$5)))))))</f>
        <v>65960.072302</v>
      </c>
      <c r="AL605" s="97">
        <f>IF(OR(Q605="SOPORTE_TELEFÓNICO",Q605="ENVÍO"),0,IF(AF605="TIPO I",'BASE LIQUIDACION REDEBAN 2025'!$B$10,IF(AF605="TIPO II",'BASE LIQUIDACION REDEBAN 2025'!$B$11,IF(AF605="TIPO III",'BASE LIQUIDACION REDEBAN 2025'!$B$12,'BASE LIQUIDACION REDEBAN 2025'!$B$13))))</f>
        <v>75096.394270399993</v>
      </c>
      <c r="AM605" s="97">
        <f t="shared" si="9"/>
        <v>65960.072302</v>
      </c>
    </row>
    <row r="606" spans="1:39" s="85" customFormat="1" ht="13.15">
      <c r="A606" s="171" t="s">
        <v>76</v>
      </c>
      <c r="B606" s="10" t="str">
        <f>VLOOKUP(A606,'CENTRO DE COSTOS'!A:D,4,FALSE)</f>
        <v>DIEGO FERNANDO HENAO CARDONA</v>
      </c>
      <c r="C606" s="10" t="str">
        <f>VLOOKUP(A606,'CENTRO DE COSTOS'!A:D,2,FALSE)</f>
        <v>0004-0003</v>
      </c>
      <c r="D606" s="171">
        <v>76001</v>
      </c>
      <c r="E606" s="171">
        <v>2308822</v>
      </c>
      <c r="F606" s="171">
        <v>23595</v>
      </c>
      <c r="G606" s="171" t="s">
        <v>230</v>
      </c>
      <c r="H606" s="171" t="s">
        <v>76</v>
      </c>
      <c r="I606" s="171" t="s">
        <v>6591</v>
      </c>
      <c r="J606" s="10" t="s">
        <v>167</v>
      </c>
      <c r="K606" s="171">
        <v>2308822</v>
      </c>
      <c r="L606" s="171" t="s">
        <v>6592</v>
      </c>
      <c r="M606" s="172">
        <v>45824.4375</v>
      </c>
      <c r="N606" s="172">
        <v>45824.609027777777</v>
      </c>
      <c r="O606" s="171" t="s">
        <v>3171</v>
      </c>
      <c r="P606" s="171" t="s">
        <v>3172</v>
      </c>
      <c r="Q606" s="171" t="s">
        <v>177</v>
      </c>
      <c r="R606" s="72" t="s">
        <v>6593</v>
      </c>
      <c r="S606" s="178" t="s">
        <v>3174</v>
      </c>
      <c r="T606" s="187" t="s">
        <v>3175</v>
      </c>
      <c r="U606" s="187" t="s">
        <v>3176</v>
      </c>
      <c r="V606" s="187" t="s">
        <v>3177</v>
      </c>
      <c r="W606" s="187" t="s">
        <v>3185</v>
      </c>
      <c r="X606" s="187">
        <v>0</v>
      </c>
      <c r="Y606" s="187">
        <v>0</v>
      </c>
      <c r="Z606" s="187">
        <v>0</v>
      </c>
      <c r="AA606" s="187">
        <v>0</v>
      </c>
      <c r="AB606" s="200">
        <v>0</v>
      </c>
      <c r="AC606" s="72" t="s">
        <v>6594</v>
      </c>
      <c r="AD606" s="72">
        <v>0</v>
      </c>
      <c r="AE606" s="72">
        <v>0</v>
      </c>
      <c r="AF606" s="171" t="s">
        <v>25</v>
      </c>
      <c r="AG606" s="171" t="s">
        <v>189</v>
      </c>
      <c r="AH606" s="171">
        <v>1</v>
      </c>
      <c r="AI606" s="171">
        <v>0</v>
      </c>
      <c r="AJ606" s="72" t="s">
        <v>320</v>
      </c>
      <c r="AK606" s="97">
        <f>IF(Q606="SOPORTE_TELEFÓNICO",'BASE LIQUIDACION REDEBAN 2025'!$B$19,IF(Q606="ENVÍO",'BASE LIQUIDACION REDEBAN 2025'!$C$2,IF(AF606="TIPO I",'BASE LIQUIDACION REDEBAN 2025'!$C$2,IF(AF606="TIPO II",'BASE LIQUIDACION REDEBAN 2025'!$C$3,IF(AF606="TIPO III",'BASE LIQUIDACION REDEBAN 2025'!$C$4,IF(AF606="TIPO IV",'BASE LIQUIDACION REDEBAN 2025'!$C$5,IF(AG606="AEREO",'BASE LIQUIDACION REDEBAN 2025'!$B$6,'BASE LIQUIDACION REDEBAN 2025'!$C$5)))))))</f>
        <v>65960.072302</v>
      </c>
      <c r="AL606" s="97">
        <f>IF(OR(Q606="SOPORTE_TELEFÓNICO",Q606="ENVÍO"),0,IF(AF606="TIPO I",'BASE LIQUIDACION REDEBAN 2025'!$B$10,IF(AF606="TIPO II",'BASE LIQUIDACION REDEBAN 2025'!$B$11,IF(AF606="TIPO III",'BASE LIQUIDACION REDEBAN 2025'!$B$12,'BASE LIQUIDACION REDEBAN 2025'!$B$13))))</f>
        <v>75096.394270399993</v>
      </c>
      <c r="AM606" s="97">
        <f t="shared" si="9"/>
        <v>65960.072302</v>
      </c>
    </row>
    <row r="607" spans="1:39" s="85" customFormat="1" ht="13.15">
      <c r="A607" s="171" t="s">
        <v>81</v>
      </c>
      <c r="B607" s="10" t="str">
        <f>VLOOKUP(A607,'CENTRO DE COSTOS'!A:D,4,FALSE)</f>
        <v>MIGUEL JULIÁN HERNÁNDEZ GUARÍN</v>
      </c>
      <c r="C607" s="10" t="str">
        <f>VLOOKUP(A607,'CENTRO DE COSTOS'!A:D,2,FALSE)</f>
        <v>0004-0008</v>
      </c>
      <c r="D607" s="171">
        <v>54001</v>
      </c>
      <c r="E607" s="171">
        <v>2309126</v>
      </c>
      <c r="F607" s="171">
        <v>17881</v>
      </c>
      <c r="G607" s="171" t="s">
        <v>408</v>
      </c>
      <c r="H607" s="171" t="s">
        <v>81</v>
      </c>
      <c r="I607" s="171" t="s">
        <v>6595</v>
      </c>
      <c r="J607" s="10" t="s">
        <v>167</v>
      </c>
      <c r="K607" s="171">
        <v>2309126</v>
      </c>
      <c r="L607" s="171" t="s">
        <v>6596</v>
      </c>
      <c r="M607" s="172">
        <v>45824.45</v>
      </c>
      <c r="N607" s="172">
        <v>45824.611111111109</v>
      </c>
      <c r="O607" s="171" t="s">
        <v>3171</v>
      </c>
      <c r="P607" s="171" t="s">
        <v>3172</v>
      </c>
      <c r="Q607" s="171" t="s">
        <v>177</v>
      </c>
      <c r="R607" s="72" t="s">
        <v>6597</v>
      </c>
      <c r="S607" s="178" t="s">
        <v>3174</v>
      </c>
      <c r="T607" s="187" t="s">
        <v>3190</v>
      </c>
      <c r="U607" s="187" t="s">
        <v>3660</v>
      </c>
      <c r="V607" s="187" t="s">
        <v>3192</v>
      </c>
      <c r="W607" s="187" t="s">
        <v>3215</v>
      </c>
      <c r="X607" s="187">
        <v>0</v>
      </c>
      <c r="Y607" s="187">
        <v>0</v>
      </c>
      <c r="Z607" s="187" t="s">
        <v>3268</v>
      </c>
      <c r="AA607" s="187">
        <v>0</v>
      </c>
      <c r="AB607" s="200">
        <v>0</v>
      </c>
      <c r="AC607" s="72" t="s">
        <v>6598</v>
      </c>
      <c r="AD607" s="72" t="s">
        <v>6599</v>
      </c>
      <c r="AE607" s="72" t="s">
        <v>6600</v>
      </c>
      <c r="AF607" s="171" t="s">
        <v>25</v>
      </c>
      <c r="AG607" s="171" t="s">
        <v>189</v>
      </c>
      <c r="AH607" s="171">
        <v>1</v>
      </c>
      <c r="AI607" s="171">
        <v>0</v>
      </c>
      <c r="AJ607" s="72" t="s">
        <v>3735</v>
      </c>
      <c r="AK607" s="97">
        <f>IF(Q607="SOPORTE_TELEFÓNICO",'BASE LIQUIDACION REDEBAN 2025'!$B$19,IF(Q607="ENVÍO",'BASE LIQUIDACION REDEBAN 2025'!$C$2,IF(AF607="TIPO I",'BASE LIQUIDACION REDEBAN 2025'!$C$2,IF(AF607="TIPO II",'BASE LIQUIDACION REDEBAN 2025'!$C$3,IF(AF607="TIPO III",'BASE LIQUIDACION REDEBAN 2025'!$C$4,IF(AF607="TIPO IV",'BASE LIQUIDACION REDEBAN 2025'!$C$5,IF(AG607="AEREO",'BASE LIQUIDACION REDEBAN 2025'!$B$6,'BASE LIQUIDACION REDEBAN 2025'!$C$5)))))))</f>
        <v>65960.072302</v>
      </c>
      <c r="AL607" s="97">
        <f>IF(OR(Q607="SOPORTE_TELEFÓNICO",Q607="ENVÍO"),0,IF(AF607="TIPO I",'BASE LIQUIDACION REDEBAN 2025'!$B$10,IF(AF607="TIPO II",'BASE LIQUIDACION REDEBAN 2025'!$B$11,IF(AF607="TIPO III",'BASE LIQUIDACION REDEBAN 2025'!$B$12,'BASE LIQUIDACION REDEBAN 2025'!$B$13))))</f>
        <v>75096.394270399993</v>
      </c>
      <c r="AM607" s="97">
        <f t="shared" si="9"/>
        <v>65960.072302</v>
      </c>
    </row>
    <row r="608" spans="1:39" s="85" customFormat="1" ht="13.15">
      <c r="A608" s="171" t="s">
        <v>93</v>
      </c>
      <c r="B608" s="10" t="str">
        <f>VLOOKUP(A608,'CENTRO DE COSTOS'!A:D,4,FALSE)</f>
        <v>DIEGO FERNANDO HENAO CARDONA</v>
      </c>
      <c r="C608" s="10" t="str">
        <f>VLOOKUP(A608,'CENTRO DE COSTOS'!A:D,2,FALSE)</f>
        <v>0004-0003</v>
      </c>
      <c r="D608" s="171">
        <v>52678</v>
      </c>
      <c r="E608" s="171">
        <v>2304760</v>
      </c>
      <c r="F608" s="171">
        <v>50094</v>
      </c>
      <c r="G608" s="171" t="s">
        <v>162</v>
      </c>
      <c r="H608" s="171" t="s">
        <v>6601</v>
      </c>
      <c r="I608" s="171" t="s">
        <v>6602</v>
      </c>
      <c r="J608" s="10" t="s">
        <v>167</v>
      </c>
      <c r="K608" s="171">
        <v>2304760</v>
      </c>
      <c r="L608" s="171" t="s">
        <v>6603</v>
      </c>
      <c r="M608" s="172">
        <v>45822.368750000001</v>
      </c>
      <c r="N608" s="172">
        <v>45824.621527777781</v>
      </c>
      <c r="O608" s="171" t="s">
        <v>3171</v>
      </c>
      <c r="P608" s="171" t="s">
        <v>3172</v>
      </c>
      <c r="Q608" s="171" t="s">
        <v>177</v>
      </c>
      <c r="R608" s="72" t="s">
        <v>6604</v>
      </c>
      <c r="S608" s="178" t="s">
        <v>3174</v>
      </c>
      <c r="T608" s="187" t="s">
        <v>3190</v>
      </c>
      <c r="U608" s="187" t="s">
        <v>3357</v>
      </c>
      <c r="V608" s="187" t="s">
        <v>3192</v>
      </c>
      <c r="W608" s="187" t="s">
        <v>3215</v>
      </c>
      <c r="X608" s="187" t="s">
        <v>3503</v>
      </c>
      <c r="Y608" s="187">
        <v>0</v>
      </c>
      <c r="Z608" s="187">
        <v>0</v>
      </c>
      <c r="AA608" s="187">
        <v>0</v>
      </c>
      <c r="AB608" s="200">
        <v>0</v>
      </c>
      <c r="AC608" s="72" t="s">
        <v>6605</v>
      </c>
      <c r="AD608" s="72" t="s">
        <v>6606</v>
      </c>
      <c r="AE608" s="72" t="s">
        <v>6607</v>
      </c>
      <c r="AF608" s="171" t="s">
        <v>30</v>
      </c>
      <c r="AG608" s="171" t="s">
        <v>189</v>
      </c>
      <c r="AH608" s="171">
        <v>1</v>
      </c>
      <c r="AI608" s="171">
        <v>0</v>
      </c>
      <c r="AJ608" s="72" t="s">
        <v>5957</v>
      </c>
      <c r="AK608" s="97">
        <f>IF(Q608="SOPORTE_TELEFÓNICO",'BASE LIQUIDACION REDEBAN 2025'!$B$19,IF(Q608="ENVÍO",'BASE LIQUIDACION REDEBAN 2025'!$C$2,IF(AF608="TIPO I",'BASE LIQUIDACION REDEBAN 2025'!$C$2,IF(AF608="TIPO II",'BASE LIQUIDACION REDEBAN 2025'!$C$3,IF(AF608="TIPO III",'BASE LIQUIDACION REDEBAN 2025'!$C$4,IF(AF608="TIPO IV",'BASE LIQUIDACION REDEBAN 2025'!$C$5,IF(AG608="AEREO",'BASE LIQUIDACION REDEBAN 2025'!$B$6,'BASE LIQUIDACION REDEBAN 2025'!$C$5)))))))</f>
        <v>275728.78077800001</v>
      </c>
      <c r="AL608" s="97">
        <f>IF(OR(Q608="SOPORTE_TELEFÓNICO",Q608="ENVÍO"),0,IF(AF608="TIPO I",'BASE LIQUIDACION REDEBAN 2025'!$B$10,IF(AF608="TIPO II",'BASE LIQUIDACION REDEBAN 2025'!$B$11,IF(AF608="TIPO III",'BASE LIQUIDACION REDEBAN 2025'!$B$12,'BASE LIQUIDACION REDEBAN 2025'!$B$13))))</f>
        <v>196536.5258152</v>
      </c>
      <c r="AM608" s="97">
        <f t="shared" si="9"/>
        <v>275728.78077800001</v>
      </c>
    </row>
    <row r="609" spans="1:39" s="85" customFormat="1" ht="13.15">
      <c r="A609" s="171" t="s">
        <v>64</v>
      </c>
      <c r="B609" s="10" t="str">
        <f>VLOOKUP(A609,'CENTRO DE COSTOS'!A:D,4,FALSE)</f>
        <v>JOSE MAURICIO HERNANDEZ ROJAS</v>
      </c>
      <c r="C609" s="10" t="str">
        <f>VLOOKUP(A609,'CENTRO DE COSTOS'!A:D,2,FALSE)</f>
        <v>0004-0001</v>
      </c>
      <c r="D609" s="171">
        <v>88564</v>
      </c>
      <c r="E609" s="171">
        <v>2251987</v>
      </c>
      <c r="F609" s="171">
        <v>11195</v>
      </c>
      <c r="G609" s="171" t="s">
        <v>6608</v>
      </c>
      <c r="H609" s="171" t="s">
        <v>6609</v>
      </c>
      <c r="I609" s="171" t="s">
        <v>6610</v>
      </c>
      <c r="J609" s="10" t="s">
        <v>167</v>
      </c>
      <c r="K609" s="171">
        <v>2251987</v>
      </c>
      <c r="L609" s="171" t="s">
        <v>6611</v>
      </c>
      <c r="M609" s="172">
        <v>45812.445833333331</v>
      </c>
      <c r="N609" s="172">
        <v>45824.625243055554</v>
      </c>
      <c r="O609" s="171" t="s">
        <v>3171</v>
      </c>
      <c r="P609" s="171" t="s">
        <v>3172</v>
      </c>
      <c r="Q609" s="171" t="s">
        <v>177</v>
      </c>
      <c r="R609" s="72" t="s">
        <v>6612</v>
      </c>
      <c r="S609" s="178" t="s">
        <v>3174</v>
      </c>
      <c r="T609" s="187" t="s">
        <v>3190</v>
      </c>
      <c r="U609" s="187" t="s">
        <v>3191</v>
      </c>
      <c r="V609" s="187" t="s">
        <v>3235</v>
      </c>
      <c r="W609" s="187" t="s">
        <v>3215</v>
      </c>
      <c r="X609" s="187" t="s">
        <v>3388</v>
      </c>
      <c r="Y609" s="187">
        <v>0</v>
      </c>
      <c r="Z609" s="187">
        <v>0</v>
      </c>
      <c r="AA609" s="187">
        <v>0</v>
      </c>
      <c r="AB609" s="200">
        <v>0</v>
      </c>
      <c r="AC609" s="72" t="s">
        <v>6613</v>
      </c>
      <c r="AD609" s="72" t="s">
        <v>6614</v>
      </c>
      <c r="AE609" s="72" t="s">
        <v>6615</v>
      </c>
      <c r="AF609" s="171" t="s">
        <v>175</v>
      </c>
      <c r="AG609" s="171" t="s">
        <v>227</v>
      </c>
      <c r="AH609" s="171">
        <v>1</v>
      </c>
      <c r="AI609" s="171">
        <v>0</v>
      </c>
      <c r="AJ609" s="72" t="s">
        <v>1180</v>
      </c>
      <c r="AK609" s="97">
        <f>IF(Q609="SOPORTE_TELEFÓNICO",'BASE LIQUIDACION REDEBAN 2025'!$B$19,IF(Q609="ENVÍO",'BASE LIQUIDACION REDEBAN 2025'!$C$2,IF(AF609="TIPO I",'BASE LIQUIDACION REDEBAN 2025'!$C$2,IF(AF609="TIPO II",'BASE LIQUIDACION REDEBAN 2025'!$C$3,IF(AF609="TIPO III",'BASE LIQUIDACION REDEBAN 2025'!$C$4,IF(AF609="TIPO IV",'BASE LIQUIDACION REDEBAN 2025'!$C$5,IF(AG609="AEREO",'BASE LIQUIDACION REDEBAN 2025'!$B$6,'BASE LIQUIDACION REDEBAN 2025'!$C$5)))))))</f>
        <v>988462.96268840006</v>
      </c>
      <c r="AL609" s="97">
        <f>IF(OR(Q609="SOPORTE_TELEFÓNICO",Q609="ENVÍO"),0,IF(AF609="TIPO I",'BASE LIQUIDACION REDEBAN 2025'!$B$10,IF(AF609="TIPO II",'BASE LIQUIDACION REDEBAN 2025'!$B$11,IF(AF609="TIPO III",'BASE LIQUIDACION REDEBAN 2025'!$B$12,'BASE LIQUIDACION REDEBAN 2025'!$B$13))))</f>
        <v>196536.5258152</v>
      </c>
      <c r="AM609" s="97">
        <f t="shared" si="9"/>
        <v>988462.96268840006</v>
      </c>
    </row>
    <row r="610" spans="1:39" s="85" customFormat="1" ht="13.15">
      <c r="A610" s="171" t="s">
        <v>100</v>
      </c>
      <c r="B610" s="10" t="str">
        <f>VLOOKUP(A610,'CENTRO DE COSTOS'!A:D,4,FALSE)</f>
        <v>KEVIN ALEXIS CORZO BUSTOS</v>
      </c>
      <c r="C610" s="10" t="str">
        <f>VLOOKUP(A610,'CENTRO DE COSTOS'!A:D,2,FALSE)</f>
        <v>0004-0007</v>
      </c>
      <c r="D610" s="171">
        <v>50001</v>
      </c>
      <c r="E610" s="171">
        <v>2305124</v>
      </c>
      <c r="F610" s="171">
        <v>17692</v>
      </c>
      <c r="G610" s="171" t="s">
        <v>192</v>
      </c>
      <c r="H610" s="171" t="s">
        <v>100</v>
      </c>
      <c r="I610" s="171" t="s">
        <v>6616</v>
      </c>
      <c r="J610" s="10" t="s">
        <v>167</v>
      </c>
      <c r="K610" s="171">
        <v>2305124</v>
      </c>
      <c r="L610" s="171" t="s">
        <v>6617</v>
      </c>
      <c r="M610" s="172">
        <v>45822.482638888891</v>
      </c>
      <c r="N610" s="172">
        <v>45824.628136574072</v>
      </c>
      <c r="O610" s="171" t="s">
        <v>3171</v>
      </c>
      <c r="P610" s="171" t="s">
        <v>3172</v>
      </c>
      <c r="Q610" s="171" t="s">
        <v>177</v>
      </c>
      <c r="R610" s="72" t="s">
        <v>6618</v>
      </c>
      <c r="S610" s="178" t="s">
        <v>3174</v>
      </c>
      <c r="T610" s="187" t="s">
        <v>3190</v>
      </c>
      <c r="U610" s="187" t="s">
        <v>3660</v>
      </c>
      <c r="V610" s="187" t="s">
        <v>3252</v>
      </c>
      <c r="W610" s="187" t="s">
        <v>3215</v>
      </c>
      <c r="X610" s="187">
        <v>0</v>
      </c>
      <c r="Y610" s="187" t="s">
        <v>3635</v>
      </c>
      <c r="Z610" s="187" t="s">
        <v>3268</v>
      </c>
      <c r="AA610" s="187">
        <v>0</v>
      </c>
      <c r="AB610" s="200">
        <v>0</v>
      </c>
      <c r="AC610" s="72" t="s">
        <v>6619</v>
      </c>
      <c r="AD610" s="72" t="s">
        <v>6620</v>
      </c>
      <c r="AE610" s="72" t="s">
        <v>6621</v>
      </c>
      <c r="AF610" s="171" t="s">
        <v>25</v>
      </c>
      <c r="AG610" s="171" t="s">
        <v>189</v>
      </c>
      <c r="AH610" s="171">
        <v>1</v>
      </c>
      <c r="AI610" s="171">
        <v>0</v>
      </c>
      <c r="AJ610" s="72" t="s">
        <v>3368</v>
      </c>
      <c r="AK610" s="97">
        <f>IF(Q610="SOPORTE_TELEFÓNICO",'BASE LIQUIDACION REDEBAN 2025'!$B$19,IF(Q610="ENVÍO",'BASE LIQUIDACION REDEBAN 2025'!$C$2,IF(AF610="TIPO I",'BASE LIQUIDACION REDEBAN 2025'!$C$2,IF(AF610="TIPO II",'BASE LIQUIDACION REDEBAN 2025'!$C$3,IF(AF610="TIPO III",'BASE LIQUIDACION REDEBAN 2025'!$C$4,IF(AF610="TIPO IV",'BASE LIQUIDACION REDEBAN 2025'!$C$5,IF(AG610="AEREO",'BASE LIQUIDACION REDEBAN 2025'!$B$6,'BASE LIQUIDACION REDEBAN 2025'!$C$5)))))))</f>
        <v>65960.072302</v>
      </c>
      <c r="AL610" s="97">
        <f>IF(OR(Q610="SOPORTE_TELEFÓNICO",Q610="ENVÍO"),0,IF(AF610="TIPO I",'BASE LIQUIDACION REDEBAN 2025'!$B$10,IF(AF610="TIPO II",'BASE LIQUIDACION REDEBAN 2025'!$B$11,IF(AF610="TIPO III",'BASE LIQUIDACION REDEBAN 2025'!$B$12,'BASE LIQUIDACION REDEBAN 2025'!$B$13))))</f>
        <v>75096.394270399993</v>
      </c>
      <c r="AM610" s="97">
        <f t="shared" si="9"/>
        <v>65960.072302</v>
      </c>
    </row>
    <row r="611" spans="1:39" s="85" customFormat="1" ht="13.15">
      <c r="A611" s="171" t="s">
        <v>90</v>
      </c>
      <c r="B611" s="10" t="str">
        <f>VLOOKUP(A611,'CENTRO DE COSTOS'!A:D,4,FALSE)</f>
        <v>JUAN SEBASTIÁN RÍOS CASTRILLÓN</v>
      </c>
      <c r="C611" s="10" t="str">
        <f>VLOOKUP(A611,'CENTRO DE COSTOS'!A:D,2,FALSE)</f>
        <v>0004-0005</v>
      </c>
      <c r="D611" s="171">
        <v>5088</v>
      </c>
      <c r="E611" s="171">
        <v>2308231</v>
      </c>
      <c r="F611" s="171">
        <v>23663</v>
      </c>
      <c r="G611" s="171" t="s">
        <v>290</v>
      </c>
      <c r="H611" s="171" t="s">
        <v>291</v>
      </c>
      <c r="I611" s="171" t="s">
        <v>6622</v>
      </c>
      <c r="J611" s="10" t="s">
        <v>167</v>
      </c>
      <c r="K611" s="171">
        <v>2308231</v>
      </c>
      <c r="L611" s="171" t="s">
        <v>6623</v>
      </c>
      <c r="M611" s="172">
        <v>45824.408333333333</v>
      </c>
      <c r="N611" s="172">
        <v>45824.628472222219</v>
      </c>
      <c r="O611" s="171" t="s">
        <v>3171</v>
      </c>
      <c r="P611" s="171" t="s">
        <v>3172</v>
      </c>
      <c r="Q611" s="171" t="s">
        <v>177</v>
      </c>
      <c r="R611" s="72" t="s">
        <v>6624</v>
      </c>
      <c r="S611" s="178" t="s">
        <v>3174</v>
      </c>
      <c r="T611" s="187" t="s">
        <v>3190</v>
      </c>
      <c r="U611" s="187" t="s">
        <v>3213</v>
      </c>
      <c r="V611" s="187" t="s">
        <v>3314</v>
      </c>
      <c r="W611" s="187" t="s">
        <v>3185</v>
      </c>
      <c r="X611" s="187">
        <v>0</v>
      </c>
      <c r="Y611" s="187">
        <v>0</v>
      </c>
      <c r="Z611" s="187">
        <v>0</v>
      </c>
      <c r="AA611" s="187">
        <v>0</v>
      </c>
      <c r="AB611" s="200">
        <v>0</v>
      </c>
      <c r="AC611" s="72" t="s">
        <v>6625</v>
      </c>
      <c r="AD611" s="72">
        <v>0</v>
      </c>
      <c r="AE611" s="72">
        <v>0</v>
      </c>
      <c r="AF611" s="171" t="s">
        <v>25</v>
      </c>
      <c r="AG611" s="171" t="s">
        <v>189</v>
      </c>
      <c r="AH611" s="171">
        <v>1</v>
      </c>
      <c r="AI611" s="171">
        <v>0</v>
      </c>
      <c r="AJ611" s="72" t="s">
        <v>294</v>
      </c>
      <c r="AK611" s="97">
        <f>IF(Q611="SOPORTE_TELEFÓNICO",'BASE LIQUIDACION REDEBAN 2025'!$B$19,IF(Q611="ENVÍO",'BASE LIQUIDACION REDEBAN 2025'!$C$2,IF(AF611="TIPO I",'BASE LIQUIDACION REDEBAN 2025'!$C$2,IF(AF611="TIPO II",'BASE LIQUIDACION REDEBAN 2025'!$C$3,IF(AF611="TIPO III",'BASE LIQUIDACION REDEBAN 2025'!$C$4,IF(AF611="TIPO IV",'BASE LIQUIDACION REDEBAN 2025'!$C$5,IF(AG611="AEREO",'BASE LIQUIDACION REDEBAN 2025'!$B$6,'BASE LIQUIDACION REDEBAN 2025'!$C$5)))))))</f>
        <v>65960.072302</v>
      </c>
      <c r="AL611" s="97">
        <f>IF(OR(Q611="SOPORTE_TELEFÓNICO",Q611="ENVÍO"),0,IF(AF611="TIPO I",'BASE LIQUIDACION REDEBAN 2025'!$B$10,IF(AF611="TIPO II",'BASE LIQUIDACION REDEBAN 2025'!$B$11,IF(AF611="TIPO III",'BASE LIQUIDACION REDEBAN 2025'!$B$12,'BASE LIQUIDACION REDEBAN 2025'!$B$13))))</f>
        <v>75096.394270399993</v>
      </c>
      <c r="AM611" s="97">
        <f t="shared" si="9"/>
        <v>65960.072302</v>
      </c>
    </row>
    <row r="612" spans="1:39" s="85" customFormat="1" ht="13.15">
      <c r="A612" s="171" t="s">
        <v>94</v>
      </c>
      <c r="B612" s="10" t="str">
        <f>VLOOKUP(A612,'CENTRO DE COSTOS'!A:D,4,FALSE)</f>
        <v>DIEGO FERNANDO HENAO CARDONA</v>
      </c>
      <c r="C612" s="10" t="str">
        <f>VLOOKUP(A612,'CENTRO DE COSTOS'!A:D,2,FALSE)</f>
        <v>0004-0002</v>
      </c>
      <c r="D612" s="171">
        <v>59182</v>
      </c>
      <c r="E612" s="171">
        <v>2306652</v>
      </c>
      <c r="F612" s="171">
        <v>59182</v>
      </c>
      <c r="G612" s="171" t="s">
        <v>230</v>
      </c>
      <c r="H612" s="171" t="s">
        <v>991</v>
      </c>
      <c r="I612" s="171" t="s">
        <v>6626</v>
      </c>
      <c r="J612" s="10" t="s">
        <v>167</v>
      </c>
      <c r="K612" s="171">
        <v>2306652</v>
      </c>
      <c r="L612" s="171" t="s">
        <v>6627</v>
      </c>
      <c r="M612" s="172">
        <v>45824.333333333336</v>
      </c>
      <c r="N612" s="172">
        <v>45824.630555555559</v>
      </c>
      <c r="O612" s="171" t="s">
        <v>3171</v>
      </c>
      <c r="P612" s="171" t="s">
        <v>3172</v>
      </c>
      <c r="Q612" s="171" t="s">
        <v>177</v>
      </c>
      <c r="R612" s="72" t="s">
        <v>6628</v>
      </c>
      <c r="S612" s="178" t="s">
        <v>3174</v>
      </c>
      <c r="T612" s="187" t="s">
        <v>3190</v>
      </c>
      <c r="U612" s="187" t="s">
        <v>3331</v>
      </c>
      <c r="V612" s="187" t="s">
        <v>3480</v>
      </c>
      <c r="W612" s="187" t="s">
        <v>3215</v>
      </c>
      <c r="X612" s="187" t="s">
        <v>3481</v>
      </c>
      <c r="Y612" s="187">
        <v>0</v>
      </c>
      <c r="Z612" s="187" t="s">
        <v>3482</v>
      </c>
      <c r="AA612" s="187" t="s">
        <v>3269</v>
      </c>
      <c r="AB612" s="200">
        <v>0</v>
      </c>
      <c r="AC612" s="72" t="s">
        <v>6629</v>
      </c>
      <c r="AD612" s="72" t="s">
        <v>6630</v>
      </c>
      <c r="AE612" s="72" t="s">
        <v>6631</v>
      </c>
      <c r="AF612" s="171" t="s">
        <v>25</v>
      </c>
      <c r="AG612" s="171" t="s">
        <v>189</v>
      </c>
      <c r="AH612" s="171">
        <v>1</v>
      </c>
      <c r="AI612" s="171">
        <v>0</v>
      </c>
      <c r="AJ612" s="72" t="s">
        <v>453</v>
      </c>
      <c r="AK612" s="97">
        <f>IF(Q612="SOPORTE_TELEFÓNICO",'BASE LIQUIDACION REDEBAN 2025'!$B$19,IF(Q612="ENVÍO",'BASE LIQUIDACION REDEBAN 2025'!$C$2,IF(AF612="TIPO I",'BASE LIQUIDACION REDEBAN 2025'!$C$2,IF(AF612="TIPO II",'BASE LIQUIDACION REDEBAN 2025'!$C$3,IF(AF612="TIPO III",'BASE LIQUIDACION REDEBAN 2025'!$C$4,IF(AF612="TIPO IV",'BASE LIQUIDACION REDEBAN 2025'!$C$5,IF(AG612="AEREO",'BASE LIQUIDACION REDEBAN 2025'!$B$6,'BASE LIQUIDACION REDEBAN 2025'!$C$5)))))))</f>
        <v>65960.072302</v>
      </c>
      <c r="AL612" s="97">
        <f>IF(OR(Q612="SOPORTE_TELEFÓNICO",Q612="ENVÍO"),0,IF(AF612="TIPO I",'BASE LIQUIDACION REDEBAN 2025'!$B$10,IF(AF612="TIPO II",'BASE LIQUIDACION REDEBAN 2025'!$B$11,IF(AF612="TIPO III",'BASE LIQUIDACION REDEBAN 2025'!$B$12,'BASE LIQUIDACION REDEBAN 2025'!$B$13))))</f>
        <v>75096.394270399993</v>
      </c>
      <c r="AM612" s="97">
        <f t="shared" si="9"/>
        <v>65960.072302</v>
      </c>
    </row>
    <row r="613" spans="1:39" s="85" customFormat="1" ht="13.15">
      <c r="A613" s="171" t="s">
        <v>76</v>
      </c>
      <c r="B613" s="10" t="str">
        <f>VLOOKUP(A613,'CENTRO DE COSTOS'!A:D,4,FALSE)</f>
        <v>DIEGO FERNANDO HENAO CARDONA</v>
      </c>
      <c r="C613" s="10" t="str">
        <f>VLOOKUP(A613,'CENTRO DE COSTOS'!A:D,2,FALSE)</f>
        <v>0004-0003</v>
      </c>
      <c r="D613" s="171">
        <v>19548</v>
      </c>
      <c r="E613" s="171">
        <v>2307158</v>
      </c>
      <c r="F613" s="171">
        <v>41804</v>
      </c>
      <c r="G613" s="171" t="s">
        <v>200</v>
      </c>
      <c r="H613" s="171" t="s">
        <v>1491</v>
      </c>
      <c r="I613" s="171" t="s">
        <v>6632</v>
      </c>
      <c r="J613" s="10" t="s">
        <v>167</v>
      </c>
      <c r="K613" s="171">
        <v>2307158</v>
      </c>
      <c r="L613" s="171" t="s">
        <v>6633</v>
      </c>
      <c r="M613" s="172">
        <v>45824.359722222223</v>
      </c>
      <c r="N613" s="172">
        <v>45824.638831018521</v>
      </c>
      <c r="O613" s="171" t="s">
        <v>3171</v>
      </c>
      <c r="P613" s="171" t="s">
        <v>3172</v>
      </c>
      <c r="Q613" s="171" t="s">
        <v>177</v>
      </c>
      <c r="R613" s="72" t="s">
        <v>6634</v>
      </c>
      <c r="S613" s="178" t="s">
        <v>3174</v>
      </c>
      <c r="T613" s="187" t="s">
        <v>3190</v>
      </c>
      <c r="U613" s="187" t="s">
        <v>3252</v>
      </c>
      <c r="V613" s="187" t="s">
        <v>3192</v>
      </c>
      <c r="W613" s="187" t="s">
        <v>3215</v>
      </c>
      <c r="X613" s="187">
        <v>0</v>
      </c>
      <c r="Y613" s="187">
        <v>0</v>
      </c>
      <c r="Z613" s="187" t="s">
        <v>3482</v>
      </c>
      <c r="AA613" s="187">
        <v>0</v>
      </c>
      <c r="AB613" s="200">
        <v>0</v>
      </c>
      <c r="AC613" s="72" t="s">
        <v>6635</v>
      </c>
      <c r="AD613" s="72" t="s">
        <v>6636</v>
      </c>
      <c r="AE613" s="72" t="s">
        <v>6637</v>
      </c>
      <c r="AF613" s="171" t="s">
        <v>30</v>
      </c>
      <c r="AG613" s="171" t="s">
        <v>189</v>
      </c>
      <c r="AH613" s="171">
        <v>1</v>
      </c>
      <c r="AI613" s="171">
        <v>0</v>
      </c>
      <c r="AJ613" s="72" t="s">
        <v>204</v>
      </c>
      <c r="AK613" s="97">
        <f>IF(Q613="SOPORTE_TELEFÓNICO",'BASE LIQUIDACION REDEBAN 2025'!$B$19,IF(Q613="ENVÍO",'BASE LIQUIDACION REDEBAN 2025'!$C$2,IF(AF613="TIPO I",'BASE LIQUIDACION REDEBAN 2025'!$C$2,IF(AF613="TIPO II",'BASE LIQUIDACION REDEBAN 2025'!$C$3,IF(AF613="TIPO III",'BASE LIQUIDACION REDEBAN 2025'!$C$4,IF(AF613="TIPO IV",'BASE LIQUIDACION REDEBAN 2025'!$C$5,IF(AG613="AEREO",'BASE LIQUIDACION REDEBAN 2025'!$B$6,'BASE LIQUIDACION REDEBAN 2025'!$C$5)))))))</f>
        <v>275728.78077800001</v>
      </c>
      <c r="AL613" s="97">
        <f>IF(OR(Q613="SOPORTE_TELEFÓNICO",Q613="ENVÍO"),0,IF(AF613="TIPO I",'BASE LIQUIDACION REDEBAN 2025'!$B$10,IF(AF613="TIPO II",'BASE LIQUIDACION REDEBAN 2025'!$B$11,IF(AF613="TIPO III",'BASE LIQUIDACION REDEBAN 2025'!$B$12,'BASE LIQUIDACION REDEBAN 2025'!$B$13))))</f>
        <v>196536.5258152</v>
      </c>
      <c r="AM613" s="97">
        <f t="shared" si="9"/>
        <v>275728.78077800001</v>
      </c>
    </row>
    <row r="614" spans="1:39" s="85" customFormat="1" ht="13.15">
      <c r="A614" s="171" t="s">
        <v>91</v>
      </c>
      <c r="B614" s="10" t="str">
        <f>VLOOKUP(A614,'CENTRO DE COSTOS'!A:D,4,FALSE)</f>
        <v>JOSE MAURICIO HERNANDEZ ROJAS</v>
      </c>
      <c r="C614" s="10" t="str">
        <f>VLOOKUP(A614,'CENTRO DE COSTOS'!A:D,2,FALSE)</f>
        <v>0004-0001</v>
      </c>
      <c r="D614" s="171">
        <v>23417</v>
      </c>
      <c r="E614" s="171">
        <v>2308827</v>
      </c>
      <c r="F614" s="171">
        <v>24621</v>
      </c>
      <c r="G614" s="171" t="s">
        <v>612</v>
      </c>
      <c r="H614" s="171" t="s">
        <v>6638</v>
      </c>
      <c r="I614" s="171" t="s">
        <v>6639</v>
      </c>
      <c r="J614" s="10" t="s">
        <v>167</v>
      </c>
      <c r="K614" s="171">
        <v>2308827</v>
      </c>
      <c r="L614" s="171" t="s">
        <v>6640</v>
      </c>
      <c r="M614" s="172">
        <v>45824.438194444447</v>
      </c>
      <c r="N614" s="172">
        <v>45824.643414351849</v>
      </c>
      <c r="O614" s="171" t="s">
        <v>3171</v>
      </c>
      <c r="P614" s="171" t="s">
        <v>3172</v>
      </c>
      <c r="Q614" s="171" t="s">
        <v>177</v>
      </c>
      <c r="R614" s="72" t="s">
        <v>6641</v>
      </c>
      <c r="S614" s="178" t="s">
        <v>3174</v>
      </c>
      <c r="T614" s="187" t="s">
        <v>3190</v>
      </c>
      <c r="U614" s="187" t="s">
        <v>3213</v>
      </c>
      <c r="V614" s="187" t="s">
        <v>3314</v>
      </c>
      <c r="W614" s="187" t="s">
        <v>3215</v>
      </c>
      <c r="X614" s="187" t="s">
        <v>3315</v>
      </c>
      <c r="Y614" s="187">
        <v>0</v>
      </c>
      <c r="Z614" s="187" t="s">
        <v>3482</v>
      </c>
      <c r="AA614" s="187" t="s">
        <v>5149</v>
      </c>
      <c r="AB614" s="200">
        <v>0</v>
      </c>
      <c r="AC614" s="72" t="s">
        <v>6642</v>
      </c>
      <c r="AD614" s="72" t="s">
        <v>6643</v>
      </c>
      <c r="AE614" s="72" t="s">
        <v>6644</v>
      </c>
      <c r="AF614" s="171" t="s">
        <v>28</v>
      </c>
      <c r="AG614" s="171" t="s">
        <v>189</v>
      </c>
      <c r="AH614" s="171">
        <v>1</v>
      </c>
      <c r="AI614" s="171">
        <v>0</v>
      </c>
      <c r="AJ614" s="72" t="s">
        <v>841</v>
      </c>
      <c r="AK614" s="97">
        <f>IF(Q614="SOPORTE_TELEFÓNICO",'BASE LIQUIDACION REDEBAN 2025'!$B$19,IF(Q614="ENVÍO",'BASE LIQUIDACION REDEBAN 2025'!$C$2,IF(AF614="TIPO I",'BASE LIQUIDACION REDEBAN 2025'!$C$2,IF(AF614="TIPO II",'BASE LIQUIDACION REDEBAN 2025'!$C$3,IF(AF614="TIPO III",'BASE LIQUIDACION REDEBAN 2025'!$C$4,IF(AF614="TIPO IV",'BASE LIQUIDACION REDEBAN 2025'!$C$5,IF(AG614="AEREO",'BASE LIQUIDACION REDEBAN 2025'!$B$6,'BASE LIQUIDACION REDEBAN 2025'!$C$5)))))))</f>
        <v>144967.87232000002</v>
      </c>
      <c r="AL614" s="97">
        <f>IF(OR(Q614="SOPORTE_TELEFÓNICO",Q614="ENVÍO"),0,IF(AF614="TIPO I",'BASE LIQUIDACION REDEBAN 2025'!$B$10,IF(AF614="TIPO II",'BASE LIQUIDACION REDEBAN 2025'!$B$11,IF(AF614="TIPO III",'BASE LIQUIDACION REDEBAN 2025'!$B$12,'BASE LIQUIDACION REDEBAN 2025'!$B$13))))</f>
        <v>140395.6348884</v>
      </c>
      <c r="AM614" s="97">
        <f t="shared" si="9"/>
        <v>144967.87232000002</v>
      </c>
    </row>
    <row r="615" spans="1:39" s="85" customFormat="1" ht="13.15">
      <c r="A615" s="171" t="s">
        <v>68</v>
      </c>
      <c r="B615" s="10" t="str">
        <f>VLOOKUP(A615,'CENTRO DE COSTOS'!A:D,4,FALSE)</f>
        <v>WILLIAM ASDRUBAL ROZO ROZO</v>
      </c>
      <c r="C615" s="10" t="str">
        <f>VLOOKUP(A615,'CENTRO DE COSTOS'!A:D,2,FALSE)</f>
        <v>0004-0004</v>
      </c>
      <c r="D615" s="171">
        <v>11001</v>
      </c>
      <c r="E615" s="171">
        <v>2309828</v>
      </c>
      <c r="F615" s="171">
        <v>76497</v>
      </c>
      <c r="G615" s="171" t="s">
        <v>298</v>
      </c>
      <c r="H615" s="171" t="s">
        <v>68</v>
      </c>
      <c r="I615" s="171" t="s">
        <v>6645</v>
      </c>
      <c r="J615" s="10" t="s">
        <v>167</v>
      </c>
      <c r="K615" s="171">
        <v>2309828</v>
      </c>
      <c r="L615" s="171" t="s">
        <v>6646</v>
      </c>
      <c r="M615" s="172">
        <v>45824.497916666667</v>
      </c>
      <c r="N615" s="172">
        <v>45824.645798611113</v>
      </c>
      <c r="O615" s="171" t="s">
        <v>3171</v>
      </c>
      <c r="P615" s="171" t="s">
        <v>3172</v>
      </c>
      <c r="Q615" s="171" t="s">
        <v>177</v>
      </c>
      <c r="R615" s="72" t="s">
        <v>6647</v>
      </c>
      <c r="S615" s="178" t="s">
        <v>3174</v>
      </c>
      <c r="T615" s="187" t="s">
        <v>3190</v>
      </c>
      <c r="U615" s="187" t="s">
        <v>3213</v>
      </c>
      <c r="V615" s="187" t="s">
        <v>3314</v>
      </c>
      <c r="W615" s="187" t="s">
        <v>3185</v>
      </c>
      <c r="X615" s="187">
        <v>0</v>
      </c>
      <c r="Y615" s="187">
        <v>0</v>
      </c>
      <c r="Z615" s="187">
        <v>0</v>
      </c>
      <c r="AA615" s="187">
        <v>0</v>
      </c>
      <c r="AB615" s="200">
        <v>0</v>
      </c>
      <c r="AC615" s="72" t="s">
        <v>3174</v>
      </c>
      <c r="AD615" s="72" t="s">
        <v>3180</v>
      </c>
      <c r="AE615" s="72" t="s">
        <v>3180</v>
      </c>
      <c r="AF615" s="171" t="s">
        <v>25</v>
      </c>
      <c r="AG615" s="171" t="s">
        <v>189</v>
      </c>
      <c r="AH615" s="171">
        <v>1</v>
      </c>
      <c r="AI615" s="171">
        <v>0</v>
      </c>
      <c r="AJ615" s="72" t="s">
        <v>435</v>
      </c>
      <c r="AK615" s="97">
        <f>IF(Q615="SOPORTE_TELEFÓNICO",'BASE LIQUIDACION REDEBAN 2025'!$B$19,IF(Q615="ENVÍO",'BASE LIQUIDACION REDEBAN 2025'!$C$2,IF(AF615="TIPO I",'BASE LIQUIDACION REDEBAN 2025'!$C$2,IF(AF615="TIPO II",'BASE LIQUIDACION REDEBAN 2025'!$C$3,IF(AF615="TIPO III",'BASE LIQUIDACION REDEBAN 2025'!$C$4,IF(AF615="TIPO IV",'BASE LIQUIDACION REDEBAN 2025'!$C$5,IF(AG615="AEREO",'BASE LIQUIDACION REDEBAN 2025'!$B$6,'BASE LIQUIDACION REDEBAN 2025'!$C$5)))))))</f>
        <v>65960.072302</v>
      </c>
      <c r="AL615" s="97">
        <f>IF(OR(Q615="SOPORTE_TELEFÓNICO",Q615="ENVÍO"),0,IF(AF615="TIPO I",'BASE LIQUIDACION REDEBAN 2025'!$B$10,IF(AF615="TIPO II",'BASE LIQUIDACION REDEBAN 2025'!$B$11,IF(AF615="TIPO III",'BASE LIQUIDACION REDEBAN 2025'!$B$12,'BASE LIQUIDACION REDEBAN 2025'!$B$13))))</f>
        <v>75096.394270399993</v>
      </c>
      <c r="AM615" s="97">
        <f t="shared" si="9"/>
        <v>65960.072302</v>
      </c>
    </row>
    <row r="616" spans="1:39" s="85" customFormat="1" ht="13.15">
      <c r="A616" s="171" t="s">
        <v>86</v>
      </c>
      <c r="B616" s="10" t="str">
        <f>VLOOKUP(A616,'CENTRO DE COSTOS'!A:D,4,FALSE)</f>
        <v>KEVIN ALEXIS CORZO BUSTOS</v>
      </c>
      <c r="C616" s="10" t="str">
        <f>VLOOKUP(A616,'CENTRO DE COSTOS'!A:D,2,FALSE)</f>
        <v>0004-0007</v>
      </c>
      <c r="D616" s="171">
        <v>73001</v>
      </c>
      <c r="E616" s="171">
        <v>2305266</v>
      </c>
      <c r="F616" s="171">
        <v>75629</v>
      </c>
      <c r="G616" s="171" t="s">
        <v>870</v>
      </c>
      <c r="H616" s="171" t="s">
        <v>86</v>
      </c>
      <c r="I616" s="171" t="s">
        <v>6648</v>
      </c>
      <c r="J616" s="10" t="s">
        <v>167</v>
      </c>
      <c r="K616" s="171">
        <v>2305266</v>
      </c>
      <c r="L616" s="171" t="s">
        <v>6649</v>
      </c>
      <c r="M616" s="172">
        <v>45822.568055555559</v>
      </c>
      <c r="N616" s="172">
        <v>45824.647048611114</v>
      </c>
      <c r="O616" s="171" t="s">
        <v>3171</v>
      </c>
      <c r="P616" s="171" t="s">
        <v>3172</v>
      </c>
      <c r="Q616" s="171" t="s">
        <v>177</v>
      </c>
      <c r="R616" s="72" t="s">
        <v>6650</v>
      </c>
      <c r="S616" s="178" t="s">
        <v>3174</v>
      </c>
      <c r="T616" s="187" t="s">
        <v>3190</v>
      </c>
      <c r="U616" s="187" t="s">
        <v>3839</v>
      </c>
      <c r="V616" s="187" t="s">
        <v>3840</v>
      </c>
      <c r="W616" s="187" t="s">
        <v>3215</v>
      </c>
      <c r="X616" s="187" t="s">
        <v>3662</v>
      </c>
      <c r="Y616" s="187">
        <v>0</v>
      </c>
      <c r="Z616" s="187">
        <v>0</v>
      </c>
      <c r="AA616" s="187">
        <v>0</v>
      </c>
      <c r="AB616" s="200">
        <v>0</v>
      </c>
      <c r="AC616" s="72" t="s">
        <v>6651</v>
      </c>
      <c r="AD616" s="72" t="s">
        <v>6652</v>
      </c>
      <c r="AE616" s="72" t="s">
        <v>6653</v>
      </c>
      <c r="AF616" s="171" t="s">
        <v>25</v>
      </c>
      <c r="AG616" s="171" t="s">
        <v>189</v>
      </c>
      <c r="AH616" s="171">
        <v>1</v>
      </c>
      <c r="AI616" s="171">
        <v>0</v>
      </c>
      <c r="AJ616" s="72" t="s">
        <v>1632</v>
      </c>
      <c r="AK616" s="97">
        <f>IF(Q616="SOPORTE_TELEFÓNICO",'BASE LIQUIDACION REDEBAN 2025'!$B$19,IF(Q616="ENVÍO",'BASE LIQUIDACION REDEBAN 2025'!$C$2,IF(AF616="TIPO I",'BASE LIQUIDACION REDEBAN 2025'!$C$2,IF(AF616="TIPO II",'BASE LIQUIDACION REDEBAN 2025'!$C$3,IF(AF616="TIPO III",'BASE LIQUIDACION REDEBAN 2025'!$C$4,IF(AF616="TIPO IV",'BASE LIQUIDACION REDEBAN 2025'!$C$5,IF(AG616="AEREO",'BASE LIQUIDACION REDEBAN 2025'!$B$6,'BASE LIQUIDACION REDEBAN 2025'!$C$5)))))))</f>
        <v>65960.072302</v>
      </c>
      <c r="AL616" s="97">
        <f>IF(OR(Q616="SOPORTE_TELEFÓNICO",Q616="ENVÍO"),0,IF(AF616="TIPO I",'BASE LIQUIDACION REDEBAN 2025'!$B$10,IF(AF616="TIPO II",'BASE LIQUIDACION REDEBAN 2025'!$B$11,IF(AF616="TIPO III",'BASE LIQUIDACION REDEBAN 2025'!$B$12,'BASE LIQUIDACION REDEBAN 2025'!$B$13))))</f>
        <v>75096.394270399993</v>
      </c>
      <c r="AM616" s="97">
        <f t="shared" si="9"/>
        <v>65960.072302</v>
      </c>
    </row>
    <row r="617" spans="1:39" s="85" customFormat="1" ht="13.15">
      <c r="A617" s="171" t="s">
        <v>100</v>
      </c>
      <c r="B617" s="10" t="str">
        <f>VLOOKUP(A617,'CENTRO DE COSTOS'!A:D,4,FALSE)</f>
        <v>KEVIN ALEXIS CORZO BUSTOS</v>
      </c>
      <c r="C617" s="10" t="str">
        <f>VLOOKUP(A617,'CENTRO DE COSTOS'!A:D,2,FALSE)</f>
        <v>0004-0007</v>
      </c>
      <c r="D617" s="171">
        <v>50124</v>
      </c>
      <c r="E617" s="171">
        <v>2305352</v>
      </c>
      <c r="F617" s="171">
        <v>77058</v>
      </c>
      <c r="G617" s="171" t="s">
        <v>192</v>
      </c>
      <c r="H617" s="171" t="s">
        <v>193</v>
      </c>
      <c r="I617" s="171" t="s">
        <v>3821</v>
      </c>
      <c r="J617" s="10" t="s">
        <v>167</v>
      </c>
      <c r="K617" s="171">
        <v>2305352</v>
      </c>
      <c r="L617" s="171" t="s">
        <v>6654</v>
      </c>
      <c r="M617" s="172">
        <v>45822.715277777781</v>
      </c>
      <c r="N617" s="172">
        <v>45824.654814814814</v>
      </c>
      <c r="O617" s="171" t="s">
        <v>3171</v>
      </c>
      <c r="P617" s="171" t="s">
        <v>3172</v>
      </c>
      <c r="Q617" s="171" t="s">
        <v>177</v>
      </c>
      <c r="R617" s="72" t="s">
        <v>6655</v>
      </c>
      <c r="S617" s="178" t="s">
        <v>3174</v>
      </c>
      <c r="T617" s="187" t="s">
        <v>3190</v>
      </c>
      <c r="U617" s="187" t="s">
        <v>3284</v>
      </c>
      <c r="V617" s="187" t="s">
        <v>3284</v>
      </c>
      <c r="W617" s="187" t="s">
        <v>3215</v>
      </c>
      <c r="X617" s="187" t="s">
        <v>3267</v>
      </c>
      <c r="Y617" s="187">
        <v>0</v>
      </c>
      <c r="Z617" s="187">
        <v>0</v>
      </c>
      <c r="AA617" s="187">
        <v>0</v>
      </c>
      <c r="AB617" s="200">
        <v>0</v>
      </c>
      <c r="AC617" s="72" t="s">
        <v>3824</v>
      </c>
      <c r="AD617" s="72" t="s">
        <v>6656</v>
      </c>
      <c r="AE617" s="72" t="s">
        <v>3825</v>
      </c>
      <c r="AF617" s="171" t="s">
        <v>30</v>
      </c>
      <c r="AG617" s="171" t="s">
        <v>189</v>
      </c>
      <c r="AH617" s="171">
        <v>1</v>
      </c>
      <c r="AI617" s="171">
        <v>0</v>
      </c>
      <c r="AJ617" s="72" t="s">
        <v>265</v>
      </c>
      <c r="AK617" s="97">
        <f>IF(Q617="SOPORTE_TELEFÓNICO",'BASE LIQUIDACION REDEBAN 2025'!$B$19,IF(Q617="ENVÍO",'BASE LIQUIDACION REDEBAN 2025'!$C$2,IF(AF617="TIPO I",'BASE LIQUIDACION REDEBAN 2025'!$C$2,IF(AF617="TIPO II",'BASE LIQUIDACION REDEBAN 2025'!$C$3,IF(AF617="TIPO III",'BASE LIQUIDACION REDEBAN 2025'!$C$4,IF(AF617="TIPO IV",'BASE LIQUIDACION REDEBAN 2025'!$C$5,IF(AG617="AEREO",'BASE LIQUIDACION REDEBAN 2025'!$B$6,'BASE LIQUIDACION REDEBAN 2025'!$C$5)))))))</f>
        <v>275728.78077800001</v>
      </c>
      <c r="AL617" s="97">
        <f>IF(OR(Q617="SOPORTE_TELEFÓNICO",Q617="ENVÍO"),0,IF(AF617="TIPO I",'BASE LIQUIDACION REDEBAN 2025'!$B$10,IF(AF617="TIPO II",'BASE LIQUIDACION REDEBAN 2025'!$B$11,IF(AF617="TIPO III",'BASE LIQUIDACION REDEBAN 2025'!$B$12,'BASE LIQUIDACION REDEBAN 2025'!$B$13))))</f>
        <v>196536.5258152</v>
      </c>
      <c r="AM617" s="97">
        <f t="shared" si="9"/>
        <v>275728.78077800001</v>
      </c>
    </row>
    <row r="618" spans="1:39" s="85" customFormat="1" ht="13.15">
      <c r="A618" s="171" t="s">
        <v>94</v>
      </c>
      <c r="B618" s="10" t="str">
        <f>VLOOKUP(A618,'CENTRO DE COSTOS'!A:D,4,FALSE)</f>
        <v>DIEGO FERNANDO HENAO CARDONA</v>
      </c>
      <c r="C618" s="10" t="str">
        <f>VLOOKUP(A618,'CENTRO DE COSTOS'!A:D,2,FALSE)</f>
        <v>0004-0002</v>
      </c>
      <c r="D618" s="171">
        <v>63001</v>
      </c>
      <c r="E618" s="171">
        <v>2306087</v>
      </c>
      <c r="F618" s="171">
        <v>66521</v>
      </c>
      <c r="G618" s="171" t="s">
        <v>578</v>
      </c>
      <c r="H618" s="171" t="s">
        <v>579</v>
      </c>
      <c r="I618" s="171" t="s">
        <v>6657</v>
      </c>
      <c r="J618" s="10" t="s">
        <v>167</v>
      </c>
      <c r="K618" s="171">
        <v>2306087</v>
      </c>
      <c r="L618" s="171" t="s">
        <v>6658</v>
      </c>
      <c r="M618" s="172">
        <v>45823.652083333334</v>
      </c>
      <c r="N618" s="172">
        <v>45824.656724537039</v>
      </c>
      <c r="O618" s="171" t="s">
        <v>3171</v>
      </c>
      <c r="P618" s="171" t="s">
        <v>3172</v>
      </c>
      <c r="Q618" s="171" t="s">
        <v>177</v>
      </c>
      <c r="R618" s="72" t="s">
        <v>6659</v>
      </c>
      <c r="S618" s="178" t="s">
        <v>3174</v>
      </c>
      <c r="T618" s="187" t="s">
        <v>3190</v>
      </c>
      <c r="U618" s="187" t="s">
        <v>3213</v>
      </c>
      <c r="V618" s="187" t="s">
        <v>3345</v>
      </c>
      <c r="W618" s="187" t="s">
        <v>3185</v>
      </c>
      <c r="X618" s="187">
        <v>0</v>
      </c>
      <c r="Y618" s="187">
        <v>0</v>
      </c>
      <c r="Z618" s="187">
        <v>0</v>
      </c>
      <c r="AA618" s="187">
        <v>0</v>
      </c>
      <c r="AB618" s="200">
        <v>0</v>
      </c>
      <c r="AC618" s="72" t="s">
        <v>6660</v>
      </c>
      <c r="AD618" s="72" t="s">
        <v>3180</v>
      </c>
      <c r="AE618" s="72" t="s">
        <v>3180</v>
      </c>
      <c r="AF618" s="171" t="s">
        <v>28</v>
      </c>
      <c r="AG618" s="171" t="s">
        <v>189</v>
      </c>
      <c r="AH618" s="171">
        <v>1</v>
      </c>
      <c r="AI618" s="171">
        <v>0</v>
      </c>
      <c r="AJ618" s="72" t="s">
        <v>582</v>
      </c>
      <c r="AK618" s="97">
        <f>IF(Q618="SOPORTE_TELEFÓNICO",'BASE LIQUIDACION REDEBAN 2025'!$B$19,IF(Q618="ENVÍO",'BASE LIQUIDACION REDEBAN 2025'!$C$2,IF(AF618="TIPO I",'BASE LIQUIDACION REDEBAN 2025'!$C$2,IF(AF618="TIPO II",'BASE LIQUIDACION REDEBAN 2025'!$C$3,IF(AF618="TIPO III",'BASE LIQUIDACION REDEBAN 2025'!$C$4,IF(AF618="TIPO IV",'BASE LIQUIDACION REDEBAN 2025'!$C$5,IF(AG618="AEREO",'BASE LIQUIDACION REDEBAN 2025'!$B$6,'BASE LIQUIDACION REDEBAN 2025'!$C$5)))))))</f>
        <v>144967.87232000002</v>
      </c>
      <c r="AL618" s="97">
        <f>IF(OR(Q618="SOPORTE_TELEFÓNICO",Q618="ENVÍO"),0,IF(AF618="TIPO I",'BASE LIQUIDACION REDEBAN 2025'!$B$10,IF(AF618="TIPO II",'BASE LIQUIDACION REDEBAN 2025'!$B$11,IF(AF618="TIPO III",'BASE LIQUIDACION REDEBAN 2025'!$B$12,'BASE LIQUIDACION REDEBAN 2025'!$B$13))))</f>
        <v>140395.6348884</v>
      </c>
      <c r="AM618" s="97">
        <f t="shared" si="9"/>
        <v>144967.87232000002</v>
      </c>
    </row>
    <row r="619" spans="1:39" s="85" customFormat="1" ht="13.15">
      <c r="A619" s="171" t="s">
        <v>91</v>
      </c>
      <c r="B619" s="10" t="str">
        <f>VLOOKUP(A619,'CENTRO DE COSTOS'!A:D,4,FALSE)</f>
        <v>JOSE MAURICIO HERNANDEZ ROJAS</v>
      </c>
      <c r="C619" s="10" t="str">
        <f>VLOOKUP(A619,'CENTRO DE COSTOS'!A:D,2,FALSE)</f>
        <v>0004-0001</v>
      </c>
      <c r="D619" s="171">
        <v>23162</v>
      </c>
      <c r="E619" s="171">
        <v>2306969</v>
      </c>
      <c r="F619" s="171">
        <v>62227</v>
      </c>
      <c r="G619" s="171" t="s">
        <v>612</v>
      </c>
      <c r="H619" s="171" t="s">
        <v>1497</v>
      </c>
      <c r="I619" s="171" t="s">
        <v>6661</v>
      </c>
      <c r="J619" s="10" t="s">
        <v>167</v>
      </c>
      <c r="K619" s="171">
        <v>2306969</v>
      </c>
      <c r="L619" s="171" t="s">
        <v>6662</v>
      </c>
      <c r="M619" s="172">
        <v>45824.347916666666</v>
      </c>
      <c r="N619" s="172">
        <v>45824.659409722219</v>
      </c>
      <c r="O619" s="171" t="s">
        <v>3171</v>
      </c>
      <c r="P619" s="171" t="s">
        <v>3172</v>
      </c>
      <c r="Q619" s="171" t="s">
        <v>177</v>
      </c>
      <c r="R619" s="72" t="s">
        <v>6663</v>
      </c>
      <c r="S619" s="178" t="s">
        <v>3174</v>
      </c>
      <c r="T619" s="187" t="s">
        <v>3190</v>
      </c>
      <c r="U619" s="187" t="s">
        <v>3284</v>
      </c>
      <c r="V619" s="187" t="s">
        <v>3284</v>
      </c>
      <c r="W619" s="187" t="s">
        <v>3215</v>
      </c>
      <c r="X619" s="187" t="s">
        <v>3267</v>
      </c>
      <c r="Y619" s="187">
        <v>0</v>
      </c>
      <c r="Z619" s="187">
        <v>0</v>
      </c>
      <c r="AA619" s="187">
        <v>0</v>
      </c>
      <c r="AB619" s="200">
        <v>0</v>
      </c>
      <c r="AC619" s="72" t="s">
        <v>6664</v>
      </c>
      <c r="AD619" s="72" t="s">
        <v>6665</v>
      </c>
      <c r="AE619" s="72" t="s">
        <v>6666</v>
      </c>
      <c r="AF619" s="171" t="s">
        <v>25</v>
      </c>
      <c r="AG619" s="171" t="s">
        <v>189</v>
      </c>
      <c r="AH619" s="171">
        <v>1</v>
      </c>
      <c r="AI619" s="171">
        <v>0</v>
      </c>
      <c r="AJ619" s="72" t="s">
        <v>616</v>
      </c>
      <c r="AK619" s="97">
        <f>IF(Q619="SOPORTE_TELEFÓNICO",'BASE LIQUIDACION REDEBAN 2025'!$B$19,IF(Q619="ENVÍO",'BASE LIQUIDACION REDEBAN 2025'!$C$2,IF(AF619="TIPO I",'BASE LIQUIDACION REDEBAN 2025'!$C$2,IF(AF619="TIPO II",'BASE LIQUIDACION REDEBAN 2025'!$C$3,IF(AF619="TIPO III",'BASE LIQUIDACION REDEBAN 2025'!$C$4,IF(AF619="TIPO IV",'BASE LIQUIDACION REDEBAN 2025'!$C$5,IF(AG619="AEREO",'BASE LIQUIDACION REDEBAN 2025'!$B$6,'BASE LIQUIDACION REDEBAN 2025'!$C$5)))))))</f>
        <v>65960.072302</v>
      </c>
      <c r="AL619" s="97">
        <f>IF(OR(Q619="SOPORTE_TELEFÓNICO",Q619="ENVÍO"),0,IF(AF619="TIPO I",'BASE LIQUIDACION REDEBAN 2025'!$B$10,IF(AF619="TIPO II",'BASE LIQUIDACION REDEBAN 2025'!$B$11,IF(AF619="TIPO III",'BASE LIQUIDACION REDEBAN 2025'!$B$12,'BASE LIQUIDACION REDEBAN 2025'!$B$13))))</f>
        <v>75096.394270399993</v>
      </c>
      <c r="AM619" s="97">
        <f t="shared" si="9"/>
        <v>65960.072302</v>
      </c>
    </row>
    <row r="620" spans="1:39" s="85" customFormat="1" ht="13.15">
      <c r="A620" s="171" t="s">
        <v>76</v>
      </c>
      <c r="B620" s="10" t="str">
        <f>VLOOKUP(A620,'CENTRO DE COSTOS'!A:D,4,FALSE)</f>
        <v>DIEGO FERNANDO HENAO CARDONA</v>
      </c>
      <c r="C620" s="10" t="str">
        <f>VLOOKUP(A620,'CENTRO DE COSTOS'!A:D,2,FALSE)</f>
        <v>0004-0003</v>
      </c>
      <c r="D620" s="171">
        <v>76111</v>
      </c>
      <c r="E620" s="171">
        <v>2307989</v>
      </c>
      <c r="F620" s="171">
        <v>28677</v>
      </c>
      <c r="G620" s="171" t="s">
        <v>230</v>
      </c>
      <c r="H620" s="171" t="s">
        <v>1673</v>
      </c>
      <c r="I620" s="171" t="s">
        <v>6667</v>
      </c>
      <c r="J620" s="10" t="s">
        <v>167</v>
      </c>
      <c r="K620" s="171">
        <v>2307989</v>
      </c>
      <c r="L620" s="171" t="s">
        <v>6668</v>
      </c>
      <c r="M620" s="172">
        <v>45824.402777777781</v>
      </c>
      <c r="N620" s="172">
        <v>45824.664085648146</v>
      </c>
      <c r="O620" s="171" t="s">
        <v>3171</v>
      </c>
      <c r="P620" s="171" t="s">
        <v>3172</v>
      </c>
      <c r="Q620" s="171" t="s">
        <v>177</v>
      </c>
      <c r="R620" s="72" t="s">
        <v>6669</v>
      </c>
      <c r="S620" s="178" t="s">
        <v>3174</v>
      </c>
      <c r="T620" s="187" t="s">
        <v>3190</v>
      </c>
      <c r="U620" s="187" t="s">
        <v>3252</v>
      </c>
      <c r="V620" s="187" t="s">
        <v>3192</v>
      </c>
      <c r="W620" s="187" t="s">
        <v>3185</v>
      </c>
      <c r="X620" s="187">
        <v>0</v>
      </c>
      <c r="Y620" s="187">
        <v>0</v>
      </c>
      <c r="Z620" s="187">
        <v>0</v>
      </c>
      <c r="AA620" s="187">
        <v>0</v>
      </c>
      <c r="AB620" s="200">
        <v>0</v>
      </c>
      <c r="AC620" s="72" t="s">
        <v>6670</v>
      </c>
      <c r="AD620" s="72" t="s">
        <v>3180</v>
      </c>
      <c r="AE620" s="72" t="s">
        <v>3180</v>
      </c>
      <c r="AF620" s="171" t="s">
        <v>28</v>
      </c>
      <c r="AG620" s="171" t="s">
        <v>189</v>
      </c>
      <c r="AH620" s="171">
        <v>1</v>
      </c>
      <c r="AI620" s="171">
        <v>0</v>
      </c>
      <c r="AJ620" s="72" t="s">
        <v>2428</v>
      </c>
      <c r="AK620" s="97">
        <f>IF(Q620="SOPORTE_TELEFÓNICO",'BASE LIQUIDACION REDEBAN 2025'!$B$19,IF(Q620="ENVÍO",'BASE LIQUIDACION REDEBAN 2025'!$C$2,IF(AF620="TIPO I",'BASE LIQUIDACION REDEBAN 2025'!$C$2,IF(AF620="TIPO II",'BASE LIQUIDACION REDEBAN 2025'!$C$3,IF(AF620="TIPO III",'BASE LIQUIDACION REDEBAN 2025'!$C$4,IF(AF620="TIPO IV",'BASE LIQUIDACION REDEBAN 2025'!$C$5,IF(AG620="AEREO",'BASE LIQUIDACION REDEBAN 2025'!$B$6,'BASE LIQUIDACION REDEBAN 2025'!$C$5)))))))</f>
        <v>144967.87232000002</v>
      </c>
      <c r="AL620" s="97">
        <f>IF(OR(Q620="SOPORTE_TELEFÓNICO",Q620="ENVÍO"),0,IF(AF620="TIPO I",'BASE LIQUIDACION REDEBAN 2025'!$B$10,IF(AF620="TIPO II",'BASE LIQUIDACION REDEBAN 2025'!$B$11,IF(AF620="TIPO III",'BASE LIQUIDACION REDEBAN 2025'!$B$12,'BASE LIQUIDACION REDEBAN 2025'!$B$13))))</f>
        <v>140395.6348884</v>
      </c>
      <c r="AM620" s="97">
        <f t="shared" si="9"/>
        <v>144967.87232000002</v>
      </c>
    </row>
    <row r="621" spans="1:39" s="85" customFormat="1" ht="13.15">
      <c r="A621" s="171" t="s">
        <v>90</v>
      </c>
      <c r="B621" s="10" t="str">
        <f>VLOOKUP(A621,'CENTRO DE COSTOS'!A:D,4,FALSE)</f>
        <v>JUAN SEBASTIÁN RÍOS CASTRILLÓN</v>
      </c>
      <c r="C621" s="10" t="str">
        <f>VLOOKUP(A621,'CENTRO DE COSTOS'!A:D,2,FALSE)</f>
        <v>0004-0005</v>
      </c>
      <c r="D621" s="171">
        <v>5360</v>
      </c>
      <c r="E621" s="171">
        <v>2310515</v>
      </c>
      <c r="F621" s="171">
        <v>40111</v>
      </c>
      <c r="G621" s="171" t="s">
        <v>290</v>
      </c>
      <c r="H621" s="171" t="s">
        <v>464</v>
      </c>
      <c r="I621" s="171" t="s">
        <v>6671</v>
      </c>
      <c r="J621" s="10" t="s">
        <v>167</v>
      </c>
      <c r="K621" s="171">
        <v>2310515</v>
      </c>
      <c r="L621" s="171" t="s">
        <v>6672</v>
      </c>
      <c r="M621" s="172">
        <v>45824.572916666664</v>
      </c>
      <c r="N621" s="172">
        <v>45824.667361111111</v>
      </c>
      <c r="O621" s="171" t="s">
        <v>3171</v>
      </c>
      <c r="P621" s="171" t="s">
        <v>3172</v>
      </c>
      <c r="Q621" s="171" t="s">
        <v>177</v>
      </c>
      <c r="R621" s="72" t="s">
        <v>6673</v>
      </c>
      <c r="S621" s="178" t="s">
        <v>3174</v>
      </c>
      <c r="T621" s="187" t="s">
        <v>3190</v>
      </c>
      <c r="U621" s="187" t="s">
        <v>3197</v>
      </c>
      <c r="V621" s="187" t="s">
        <v>3192</v>
      </c>
      <c r="W621" s="187" t="s">
        <v>3215</v>
      </c>
      <c r="X621" s="187">
        <v>0</v>
      </c>
      <c r="Y621" s="187" t="s">
        <v>3425</v>
      </c>
      <c r="Z621" s="187">
        <v>0</v>
      </c>
      <c r="AA621" s="187">
        <v>0</v>
      </c>
      <c r="AB621" s="200">
        <v>0</v>
      </c>
      <c r="AC621" s="72" t="s">
        <v>6674</v>
      </c>
      <c r="AD621" s="72" t="s">
        <v>6675</v>
      </c>
      <c r="AE621" s="72" t="s">
        <v>6676</v>
      </c>
      <c r="AF621" s="171" t="s">
        <v>25</v>
      </c>
      <c r="AG621" s="171" t="s">
        <v>189</v>
      </c>
      <c r="AH621" s="171">
        <v>1</v>
      </c>
      <c r="AI621" s="171">
        <v>0</v>
      </c>
      <c r="AJ621" s="72" t="s">
        <v>3341</v>
      </c>
      <c r="AK621" s="97">
        <f>IF(Q621="SOPORTE_TELEFÓNICO",'BASE LIQUIDACION REDEBAN 2025'!$B$19,IF(Q621="ENVÍO",'BASE LIQUIDACION REDEBAN 2025'!$C$2,IF(AF621="TIPO I",'BASE LIQUIDACION REDEBAN 2025'!$C$2,IF(AF621="TIPO II",'BASE LIQUIDACION REDEBAN 2025'!$C$3,IF(AF621="TIPO III",'BASE LIQUIDACION REDEBAN 2025'!$C$4,IF(AF621="TIPO IV",'BASE LIQUIDACION REDEBAN 2025'!$C$5,IF(AG621="AEREO",'BASE LIQUIDACION REDEBAN 2025'!$B$6,'BASE LIQUIDACION REDEBAN 2025'!$C$5)))))))</f>
        <v>65960.072302</v>
      </c>
      <c r="AL621" s="97">
        <f>IF(OR(Q621="SOPORTE_TELEFÓNICO",Q621="ENVÍO"),0,IF(AF621="TIPO I",'BASE LIQUIDACION REDEBAN 2025'!$B$10,IF(AF621="TIPO II",'BASE LIQUIDACION REDEBAN 2025'!$B$11,IF(AF621="TIPO III",'BASE LIQUIDACION REDEBAN 2025'!$B$12,'BASE LIQUIDACION REDEBAN 2025'!$B$13))))</f>
        <v>75096.394270399993</v>
      </c>
      <c r="AM621" s="97">
        <f t="shared" si="9"/>
        <v>65960.072302</v>
      </c>
    </row>
    <row r="622" spans="1:39" s="85" customFormat="1" ht="13.15">
      <c r="A622" s="171" t="s">
        <v>100</v>
      </c>
      <c r="B622" s="10" t="str">
        <f>VLOOKUP(A622,'CENTRO DE COSTOS'!A:D,4,FALSE)</f>
        <v>KEVIN ALEXIS CORZO BUSTOS</v>
      </c>
      <c r="C622" s="10" t="str">
        <f>VLOOKUP(A622,'CENTRO DE COSTOS'!A:D,2,FALSE)</f>
        <v>0004-0007</v>
      </c>
      <c r="D622" s="171">
        <v>50124</v>
      </c>
      <c r="E622" s="171">
        <v>2304765</v>
      </c>
      <c r="F622" s="171">
        <v>17354</v>
      </c>
      <c r="G622" s="171" t="s">
        <v>192</v>
      </c>
      <c r="H622" s="171" t="s">
        <v>193</v>
      </c>
      <c r="I622" s="171" t="s">
        <v>6677</v>
      </c>
      <c r="J622" s="10" t="s">
        <v>167</v>
      </c>
      <c r="K622" s="171">
        <v>2304765</v>
      </c>
      <c r="L622" s="171" t="s">
        <v>6678</v>
      </c>
      <c r="M622" s="172">
        <v>45822.370138888888</v>
      </c>
      <c r="N622" s="172">
        <v>45824.668749999997</v>
      </c>
      <c r="O622" s="171" t="s">
        <v>3171</v>
      </c>
      <c r="P622" s="171" t="s">
        <v>3172</v>
      </c>
      <c r="Q622" s="171" t="s">
        <v>177</v>
      </c>
      <c r="R622" s="72" t="s">
        <v>6679</v>
      </c>
      <c r="S622" s="178" t="s">
        <v>3174</v>
      </c>
      <c r="T622" s="187" t="s">
        <v>3190</v>
      </c>
      <c r="U622" s="187" t="s">
        <v>3276</v>
      </c>
      <c r="V622" s="187" t="s">
        <v>3277</v>
      </c>
      <c r="W622" s="187" t="s">
        <v>3185</v>
      </c>
      <c r="X622" s="187">
        <v>0</v>
      </c>
      <c r="Y622" s="187">
        <v>0</v>
      </c>
      <c r="Z622" s="187">
        <v>0</v>
      </c>
      <c r="AA622" s="187">
        <v>0</v>
      </c>
      <c r="AB622" s="200" t="s">
        <v>3636</v>
      </c>
      <c r="AC622" s="72" t="s">
        <v>6680</v>
      </c>
      <c r="AD622" s="72">
        <v>0</v>
      </c>
      <c r="AE622" s="72">
        <v>0</v>
      </c>
      <c r="AF622" s="171" t="s">
        <v>30</v>
      </c>
      <c r="AG622" s="171" t="s">
        <v>189</v>
      </c>
      <c r="AH622" s="171">
        <v>1</v>
      </c>
      <c r="AI622" s="171">
        <v>0</v>
      </c>
      <c r="AJ622" s="72" t="s">
        <v>265</v>
      </c>
      <c r="AK622" s="97">
        <f>IF(Q622="SOPORTE_TELEFÓNICO",'BASE LIQUIDACION REDEBAN 2025'!$B$19,IF(Q622="ENVÍO",'BASE LIQUIDACION REDEBAN 2025'!$C$2,IF(AF622="TIPO I",'BASE LIQUIDACION REDEBAN 2025'!$C$2,IF(AF622="TIPO II",'BASE LIQUIDACION REDEBAN 2025'!$C$3,IF(AF622="TIPO III",'BASE LIQUIDACION REDEBAN 2025'!$C$4,IF(AF622="TIPO IV",'BASE LIQUIDACION REDEBAN 2025'!$C$5,IF(AG622="AEREO",'BASE LIQUIDACION REDEBAN 2025'!$B$6,'BASE LIQUIDACION REDEBAN 2025'!$C$5)))))))</f>
        <v>275728.78077800001</v>
      </c>
      <c r="AL622" s="97">
        <f>IF(OR(Q622="SOPORTE_TELEFÓNICO",Q622="ENVÍO"),0,IF(AF622="TIPO I",'BASE LIQUIDACION REDEBAN 2025'!$B$10,IF(AF622="TIPO II",'BASE LIQUIDACION REDEBAN 2025'!$B$11,IF(AF622="TIPO III",'BASE LIQUIDACION REDEBAN 2025'!$B$12,'BASE LIQUIDACION REDEBAN 2025'!$B$13))))</f>
        <v>196536.5258152</v>
      </c>
      <c r="AM622" s="97">
        <f t="shared" si="9"/>
        <v>275728.78077800001</v>
      </c>
    </row>
    <row r="623" spans="1:39" s="85" customFormat="1" ht="13.15">
      <c r="A623" s="171" t="s">
        <v>76</v>
      </c>
      <c r="B623" s="10" t="str">
        <f>VLOOKUP(A623,'CENTRO DE COSTOS'!A:D,4,FALSE)</f>
        <v>DIEGO FERNANDO HENAO CARDONA</v>
      </c>
      <c r="C623" s="10" t="str">
        <f>VLOOKUP(A623,'CENTRO DE COSTOS'!A:D,2,FALSE)</f>
        <v>0004-0003</v>
      </c>
      <c r="D623" s="171">
        <v>76001</v>
      </c>
      <c r="E623" s="171">
        <v>2308835</v>
      </c>
      <c r="F623" s="171">
        <v>16653</v>
      </c>
      <c r="G623" s="171" t="s">
        <v>230</v>
      </c>
      <c r="H623" s="171" t="s">
        <v>76</v>
      </c>
      <c r="I623" s="171" t="s">
        <v>6016</v>
      </c>
      <c r="J623" s="10" t="s">
        <v>167</v>
      </c>
      <c r="K623" s="171">
        <v>2308835</v>
      </c>
      <c r="L623" s="171" t="s">
        <v>6681</v>
      </c>
      <c r="M623" s="172">
        <v>45824.439583333333</v>
      </c>
      <c r="N623" s="172">
        <v>45824.674907407411</v>
      </c>
      <c r="O623" s="171" t="s">
        <v>3171</v>
      </c>
      <c r="P623" s="171" t="s">
        <v>3172</v>
      </c>
      <c r="Q623" s="171" t="s">
        <v>177</v>
      </c>
      <c r="R623" s="72" t="s">
        <v>6682</v>
      </c>
      <c r="S623" s="178" t="s">
        <v>3174</v>
      </c>
      <c r="T623" s="187" t="s">
        <v>3190</v>
      </c>
      <c r="U623" s="187" t="s">
        <v>3202</v>
      </c>
      <c r="V623" s="187" t="s">
        <v>5622</v>
      </c>
      <c r="W623" s="187" t="s">
        <v>3185</v>
      </c>
      <c r="X623" s="187">
        <v>0</v>
      </c>
      <c r="Y623" s="187">
        <v>0</v>
      </c>
      <c r="Z623" s="187">
        <v>0</v>
      </c>
      <c r="AA623" s="187">
        <v>0</v>
      </c>
      <c r="AB623" s="200">
        <v>0</v>
      </c>
      <c r="AC623" s="72" t="s">
        <v>6020</v>
      </c>
      <c r="AD623" s="72" t="s">
        <v>3180</v>
      </c>
      <c r="AE623" s="72" t="s">
        <v>3180</v>
      </c>
      <c r="AF623" s="171" t="s">
        <v>25</v>
      </c>
      <c r="AG623" s="171" t="s">
        <v>189</v>
      </c>
      <c r="AH623" s="171">
        <v>1</v>
      </c>
      <c r="AI623" s="171">
        <v>0</v>
      </c>
      <c r="AJ623" s="72" t="s">
        <v>320</v>
      </c>
      <c r="AK623" s="97">
        <f>IF(Q623="SOPORTE_TELEFÓNICO",'BASE LIQUIDACION REDEBAN 2025'!$B$19,IF(Q623="ENVÍO",'BASE LIQUIDACION REDEBAN 2025'!$C$2,IF(AF623="TIPO I",'BASE LIQUIDACION REDEBAN 2025'!$C$2,IF(AF623="TIPO II",'BASE LIQUIDACION REDEBAN 2025'!$C$3,IF(AF623="TIPO III",'BASE LIQUIDACION REDEBAN 2025'!$C$4,IF(AF623="TIPO IV",'BASE LIQUIDACION REDEBAN 2025'!$C$5,IF(AG623="AEREO",'BASE LIQUIDACION REDEBAN 2025'!$B$6,'BASE LIQUIDACION REDEBAN 2025'!$C$5)))))))</f>
        <v>65960.072302</v>
      </c>
      <c r="AL623" s="97">
        <f>IF(OR(Q623="SOPORTE_TELEFÓNICO",Q623="ENVÍO"),0,IF(AF623="TIPO I",'BASE LIQUIDACION REDEBAN 2025'!$B$10,IF(AF623="TIPO II",'BASE LIQUIDACION REDEBAN 2025'!$B$11,IF(AF623="TIPO III",'BASE LIQUIDACION REDEBAN 2025'!$B$12,'BASE LIQUIDACION REDEBAN 2025'!$B$13))))</f>
        <v>75096.394270399993</v>
      </c>
      <c r="AM623" s="97">
        <f t="shared" si="9"/>
        <v>65960.072302</v>
      </c>
    </row>
    <row r="624" spans="1:39" s="85" customFormat="1" ht="13.15">
      <c r="A624" s="171" t="s">
        <v>96</v>
      </c>
      <c r="B624" s="10" t="str">
        <f>VLOOKUP(A624,'CENTRO DE COSTOS'!A:D,4,FALSE)</f>
        <v>JOSE MAURICIO HERNANDEZ ROJAS</v>
      </c>
      <c r="C624" s="10" t="str">
        <f>VLOOKUP(A624,'CENTRO DE COSTOS'!A:D,2,FALSE)</f>
        <v>0004-0001</v>
      </c>
      <c r="D624" s="171">
        <v>47001</v>
      </c>
      <c r="E624" s="171">
        <v>2309104</v>
      </c>
      <c r="F624" s="171">
        <v>77141</v>
      </c>
      <c r="G624" s="171" t="s">
        <v>683</v>
      </c>
      <c r="H624" s="171" t="s">
        <v>96</v>
      </c>
      <c r="I624" s="171" t="s">
        <v>6683</v>
      </c>
      <c r="J624" s="10" t="s">
        <v>167</v>
      </c>
      <c r="K624" s="171">
        <v>2309104</v>
      </c>
      <c r="L624" s="171" t="s">
        <v>6684</v>
      </c>
      <c r="M624" s="172">
        <v>45824.447916666664</v>
      </c>
      <c r="N624" s="172">
        <v>45824.694004629629</v>
      </c>
      <c r="O624" s="171" t="s">
        <v>3171</v>
      </c>
      <c r="P624" s="171" t="s">
        <v>3172</v>
      </c>
      <c r="Q624" s="171" t="s">
        <v>177</v>
      </c>
      <c r="R624" s="72" t="s">
        <v>6685</v>
      </c>
      <c r="S624" s="178" t="s">
        <v>3174</v>
      </c>
      <c r="T624" s="187" t="s">
        <v>3175</v>
      </c>
      <c r="U624" s="187" t="s">
        <v>6686</v>
      </c>
      <c r="V624" s="187" t="s">
        <v>6687</v>
      </c>
      <c r="W624" s="187" t="s">
        <v>3185</v>
      </c>
      <c r="X624" s="187">
        <v>0</v>
      </c>
      <c r="Y624" s="187">
        <v>0</v>
      </c>
      <c r="Z624" s="187">
        <v>0</v>
      </c>
      <c r="AA624" s="187">
        <v>0</v>
      </c>
      <c r="AB624" s="200">
        <v>0</v>
      </c>
      <c r="AC624" s="72" t="s">
        <v>6688</v>
      </c>
      <c r="AD624" s="72" t="s">
        <v>3180</v>
      </c>
      <c r="AE624" s="72" t="s">
        <v>3180</v>
      </c>
      <c r="AF624" s="171" t="s">
        <v>25</v>
      </c>
      <c r="AG624" s="171" t="s">
        <v>189</v>
      </c>
      <c r="AH624" s="171">
        <v>1</v>
      </c>
      <c r="AI624" s="171">
        <v>0</v>
      </c>
      <c r="AJ624" s="72" t="s">
        <v>1174</v>
      </c>
      <c r="AK624" s="97">
        <f>IF(Q624="SOPORTE_TELEFÓNICO",'BASE LIQUIDACION REDEBAN 2025'!$B$19,IF(Q624="ENVÍO",'BASE LIQUIDACION REDEBAN 2025'!$C$2,IF(AF624="TIPO I",'BASE LIQUIDACION REDEBAN 2025'!$C$2,IF(AF624="TIPO II",'BASE LIQUIDACION REDEBAN 2025'!$C$3,IF(AF624="TIPO III",'BASE LIQUIDACION REDEBAN 2025'!$C$4,IF(AF624="TIPO IV",'BASE LIQUIDACION REDEBAN 2025'!$C$5,IF(AG624="AEREO",'BASE LIQUIDACION REDEBAN 2025'!$B$6,'BASE LIQUIDACION REDEBAN 2025'!$C$5)))))))</f>
        <v>65960.072302</v>
      </c>
      <c r="AL624" s="97">
        <f>IF(OR(Q624="SOPORTE_TELEFÓNICO",Q624="ENVÍO"),0,IF(AF624="TIPO I",'BASE LIQUIDACION REDEBAN 2025'!$B$10,IF(AF624="TIPO II",'BASE LIQUIDACION REDEBAN 2025'!$B$11,IF(AF624="TIPO III",'BASE LIQUIDACION REDEBAN 2025'!$B$12,'BASE LIQUIDACION REDEBAN 2025'!$B$13))))</f>
        <v>75096.394270399993</v>
      </c>
      <c r="AM624" s="97">
        <f t="shared" si="9"/>
        <v>65960.072302</v>
      </c>
    </row>
    <row r="625" spans="1:39" s="85" customFormat="1" ht="13.15">
      <c r="A625" s="171" t="s">
        <v>64</v>
      </c>
      <c r="B625" s="10" t="str">
        <f>VLOOKUP(A625,'CENTRO DE COSTOS'!A:D,4,FALSE)</f>
        <v>JOSE MAURICIO HERNANDEZ ROJAS</v>
      </c>
      <c r="C625" s="10" t="str">
        <f>VLOOKUP(A625,'CENTRO DE COSTOS'!A:D,2,FALSE)</f>
        <v>0004-0001</v>
      </c>
      <c r="D625" s="171">
        <v>88001</v>
      </c>
      <c r="E625" s="171">
        <v>2308287</v>
      </c>
      <c r="F625" s="171">
        <v>65080</v>
      </c>
      <c r="G625" s="171" t="s">
        <v>6608</v>
      </c>
      <c r="H625" s="171" t="s">
        <v>6689</v>
      </c>
      <c r="I625" s="171" t="s">
        <v>6690</v>
      </c>
      <c r="J625" s="10" t="s">
        <v>167</v>
      </c>
      <c r="K625" s="171">
        <v>2308287</v>
      </c>
      <c r="L625" s="171" t="s">
        <v>6691</v>
      </c>
      <c r="M625" s="172">
        <v>45824.415972222225</v>
      </c>
      <c r="N625" s="172">
        <v>45824.707638888889</v>
      </c>
      <c r="O625" s="171" t="s">
        <v>3171</v>
      </c>
      <c r="P625" s="171" t="s">
        <v>3172</v>
      </c>
      <c r="Q625" s="171" t="s">
        <v>3188</v>
      </c>
      <c r="R625" s="72">
        <v>0</v>
      </c>
      <c r="S625" s="178" t="s">
        <v>3174</v>
      </c>
      <c r="T625" s="187" t="s">
        <v>3190</v>
      </c>
      <c r="U625" s="187" t="s">
        <v>3197</v>
      </c>
      <c r="V625" s="187" t="s">
        <v>3192</v>
      </c>
      <c r="W625" s="187" t="s">
        <v>3185</v>
      </c>
      <c r="X625" s="187">
        <v>0</v>
      </c>
      <c r="Y625" s="187">
        <v>0</v>
      </c>
      <c r="Z625" s="187">
        <v>0</v>
      </c>
      <c r="AA625" s="187">
        <v>0</v>
      </c>
      <c r="AB625" s="200">
        <v>0</v>
      </c>
      <c r="AC625" s="72">
        <v>0</v>
      </c>
      <c r="AD625" s="72">
        <v>0</v>
      </c>
      <c r="AE625" s="72">
        <v>0</v>
      </c>
      <c r="AF625" s="171" t="s">
        <v>175</v>
      </c>
      <c r="AG625" s="171" t="s">
        <v>227</v>
      </c>
      <c r="AH625" s="171">
        <v>0</v>
      </c>
      <c r="AI625" s="171">
        <v>0</v>
      </c>
      <c r="AJ625" s="72">
        <v>0</v>
      </c>
      <c r="AK625" s="97">
        <f>IF(Q625="SOPORTE_TELEFÓNICO",'BASE LIQUIDACION REDEBAN 2025'!$B$19,IF(Q625="ENVÍO",'BASE LIQUIDACION REDEBAN 2025'!$C$2,IF(AF625="TIPO I",'BASE LIQUIDACION REDEBAN 2025'!$C$2,IF(AF625="TIPO II",'BASE LIQUIDACION REDEBAN 2025'!$C$3,IF(AF625="TIPO III",'BASE LIQUIDACION REDEBAN 2025'!$C$4,IF(AF625="TIPO IV",'BASE LIQUIDACION REDEBAN 2025'!$C$5,IF(AG625="AEREO",'BASE LIQUIDACION REDEBAN 2025'!$B$6,'BASE LIQUIDACION REDEBAN 2025'!$C$5)))))))</f>
        <v>41241.0800752</v>
      </c>
      <c r="AL625" s="97">
        <f>IF(OR(Q625="SOPORTE_TELEFÓNICO",Q625="ENVÍO"),0,IF(AF625="TIPO I",'BASE LIQUIDACION REDEBAN 2025'!$B$10,IF(AF625="TIPO II",'BASE LIQUIDACION REDEBAN 2025'!$B$11,IF(AF625="TIPO III",'BASE LIQUIDACION REDEBAN 2025'!$B$12,'BASE LIQUIDACION REDEBAN 2025'!$B$13))))</f>
        <v>0</v>
      </c>
      <c r="AM625" s="97">
        <f t="shared" si="9"/>
        <v>41241.0800752</v>
      </c>
    </row>
    <row r="626" spans="1:39" s="85" customFormat="1" ht="13.15">
      <c r="A626" s="171" t="s">
        <v>90</v>
      </c>
      <c r="B626" s="10" t="str">
        <f>VLOOKUP(A626,'CENTRO DE COSTOS'!A:D,4,FALSE)</f>
        <v>JUAN SEBASTIÁN RÍOS CASTRILLÓN</v>
      </c>
      <c r="C626" s="10" t="str">
        <f>VLOOKUP(A626,'CENTRO DE COSTOS'!A:D,2,FALSE)</f>
        <v>0004-0005</v>
      </c>
      <c r="D626" s="171">
        <v>5360</v>
      </c>
      <c r="E626" s="171">
        <v>2312135</v>
      </c>
      <c r="F626" s="171">
        <v>40111</v>
      </c>
      <c r="G626" s="171" t="s">
        <v>290</v>
      </c>
      <c r="H626" s="171" t="s">
        <v>464</v>
      </c>
      <c r="I626" s="171" t="s">
        <v>6671</v>
      </c>
      <c r="J626" s="10" t="s">
        <v>167</v>
      </c>
      <c r="K626" s="171">
        <v>2312135</v>
      </c>
      <c r="L626" s="171" t="s">
        <v>6692</v>
      </c>
      <c r="M626" s="172">
        <v>45824.668749999997</v>
      </c>
      <c r="N626" s="172">
        <v>45824.711805555555</v>
      </c>
      <c r="O626" s="171" t="s">
        <v>3171</v>
      </c>
      <c r="P626" s="171" t="s">
        <v>3172</v>
      </c>
      <c r="Q626" s="171" t="s">
        <v>3188</v>
      </c>
      <c r="R626" s="72">
        <v>0</v>
      </c>
      <c r="S626" s="178" t="s">
        <v>3174</v>
      </c>
      <c r="T626" s="187" t="s">
        <v>3190</v>
      </c>
      <c r="U626" s="187" t="s">
        <v>3197</v>
      </c>
      <c r="V626" s="187" t="s">
        <v>3424</v>
      </c>
      <c r="W626" s="187" t="s">
        <v>3185</v>
      </c>
      <c r="X626" s="187">
        <v>0</v>
      </c>
      <c r="Y626" s="187">
        <v>0</v>
      </c>
      <c r="Z626" s="187">
        <v>0</v>
      </c>
      <c r="AA626" s="187">
        <v>0</v>
      </c>
      <c r="AB626" s="200">
        <v>0</v>
      </c>
      <c r="AC626" s="72">
        <v>0</v>
      </c>
      <c r="AD626" s="72">
        <v>0</v>
      </c>
      <c r="AE626" s="72">
        <v>0</v>
      </c>
      <c r="AF626" s="171" t="s">
        <v>25</v>
      </c>
      <c r="AG626" s="171" t="s">
        <v>189</v>
      </c>
      <c r="AH626" s="171">
        <v>0</v>
      </c>
      <c r="AI626" s="171">
        <v>0</v>
      </c>
      <c r="AJ626" s="72">
        <v>0</v>
      </c>
      <c r="AK626" s="97">
        <f>IF(Q626="SOPORTE_TELEFÓNICO",'BASE LIQUIDACION REDEBAN 2025'!$B$19,IF(Q626="ENVÍO",'BASE LIQUIDACION REDEBAN 2025'!$C$2,IF(AF626="TIPO I",'BASE LIQUIDACION REDEBAN 2025'!$C$2,IF(AF626="TIPO II",'BASE LIQUIDACION REDEBAN 2025'!$C$3,IF(AF626="TIPO III",'BASE LIQUIDACION REDEBAN 2025'!$C$4,IF(AF626="TIPO IV",'BASE LIQUIDACION REDEBAN 2025'!$C$5,IF(AG626="AEREO",'BASE LIQUIDACION REDEBAN 2025'!$B$6,'BASE LIQUIDACION REDEBAN 2025'!$C$5)))))))</f>
        <v>41241.0800752</v>
      </c>
      <c r="AL626" s="97">
        <f>IF(OR(Q626="SOPORTE_TELEFÓNICO",Q626="ENVÍO"),0,IF(AF626="TIPO I",'BASE LIQUIDACION REDEBAN 2025'!$B$10,IF(AF626="TIPO II",'BASE LIQUIDACION REDEBAN 2025'!$B$11,IF(AF626="TIPO III",'BASE LIQUIDACION REDEBAN 2025'!$B$12,'BASE LIQUIDACION REDEBAN 2025'!$B$13))))</f>
        <v>0</v>
      </c>
      <c r="AM626" s="97">
        <f t="shared" si="9"/>
        <v>41241.0800752</v>
      </c>
    </row>
    <row r="627" spans="1:39" s="85" customFormat="1" ht="13.15">
      <c r="A627" s="171" t="s">
        <v>72</v>
      </c>
      <c r="B627" s="10" t="str">
        <f>VLOOKUP(A627,'CENTRO DE COSTOS'!A:D,4,FALSE)</f>
        <v>MIGUEL JULIÁN HERNÁNDEZ GUARÍN</v>
      </c>
      <c r="C627" s="10" t="str">
        <f>VLOOKUP(A627,'CENTRO DE COSTOS'!A:D,2,FALSE)</f>
        <v>0004-0008</v>
      </c>
      <c r="D627" s="171">
        <v>20710</v>
      </c>
      <c r="E627" s="171">
        <v>2304620</v>
      </c>
      <c r="F627" s="171">
        <v>26637</v>
      </c>
      <c r="G627" s="171" t="s">
        <v>269</v>
      </c>
      <c r="H627" s="171" t="s">
        <v>833</v>
      </c>
      <c r="I627" s="171" t="s">
        <v>6693</v>
      </c>
      <c r="J627" s="10" t="s">
        <v>167</v>
      </c>
      <c r="K627" s="171">
        <v>2304620</v>
      </c>
      <c r="L627" s="171" t="s">
        <v>6694</v>
      </c>
      <c r="M627" s="172">
        <v>45822.333333333336</v>
      </c>
      <c r="N627" s="172">
        <v>45824.718206018515</v>
      </c>
      <c r="O627" s="171" t="s">
        <v>3171</v>
      </c>
      <c r="P627" s="171" t="s">
        <v>3172</v>
      </c>
      <c r="Q627" s="171" t="s">
        <v>177</v>
      </c>
      <c r="R627" s="72" t="s">
        <v>6695</v>
      </c>
      <c r="S627" s="178" t="s">
        <v>3174</v>
      </c>
      <c r="T627" s="187" t="s">
        <v>3190</v>
      </c>
      <c r="U627" s="187" t="s">
        <v>3300</v>
      </c>
      <c r="V627" s="187" t="s">
        <v>3192</v>
      </c>
      <c r="W627" s="187" t="s">
        <v>3215</v>
      </c>
      <c r="X627" s="187" t="s">
        <v>3615</v>
      </c>
      <c r="Y627" s="187">
        <v>0</v>
      </c>
      <c r="Z627" s="187">
        <v>0</v>
      </c>
      <c r="AA627" s="187">
        <v>0</v>
      </c>
      <c r="AB627" s="200">
        <v>0</v>
      </c>
      <c r="AC627" s="72" t="s">
        <v>6696</v>
      </c>
      <c r="AD627" s="72" t="s">
        <v>6697</v>
      </c>
      <c r="AE627" s="72" t="s">
        <v>6698</v>
      </c>
      <c r="AF627" s="171" t="s">
        <v>30</v>
      </c>
      <c r="AG627" s="171" t="s">
        <v>189</v>
      </c>
      <c r="AH627" s="171">
        <v>1</v>
      </c>
      <c r="AI627" s="171">
        <v>0</v>
      </c>
      <c r="AJ627" s="72" t="s">
        <v>855</v>
      </c>
      <c r="AK627" s="97">
        <f>IF(Q627="SOPORTE_TELEFÓNICO",'BASE LIQUIDACION REDEBAN 2025'!$B$19,IF(Q627="ENVÍO",'BASE LIQUIDACION REDEBAN 2025'!$C$2,IF(AF627="TIPO I",'BASE LIQUIDACION REDEBAN 2025'!$C$2,IF(AF627="TIPO II",'BASE LIQUIDACION REDEBAN 2025'!$C$3,IF(AF627="TIPO III",'BASE LIQUIDACION REDEBAN 2025'!$C$4,IF(AF627="TIPO IV",'BASE LIQUIDACION REDEBAN 2025'!$C$5,IF(AG627="AEREO",'BASE LIQUIDACION REDEBAN 2025'!$B$6,'BASE LIQUIDACION REDEBAN 2025'!$C$5)))))))</f>
        <v>275728.78077800001</v>
      </c>
      <c r="AL627" s="97">
        <f>IF(OR(Q627="SOPORTE_TELEFÓNICO",Q627="ENVÍO"),0,IF(AF627="TIPO I",'BASE LIQUIDACION REDEBAN 2025'!$B$10,IF(AF627="TIPO II",'BASE LIQUIDACION REDEBAN 2025'!$B$11,IF(AF627="TIPO III",'BASE LIQUIDACION REDEBAN 2025'!$B$12,'BASE LIQUIDACION REDEBAN 2025'!$B$13))))</f>
        <v>196536.5258152</v>
      </c>
      <c r="AM627" s="97">
        <f t="shared" si="9"/>
        <v>275728.78077800001</v>
      </c>
    </row>
    <row r="628" spans="1:39" s="85" customFormat="1" ht="13.15">
      <c r="A628" s="171" t="s">
        <v>72</v>
      </c>
      <c r="B628" s="10" t="str">
        <f>VLOOKUP(A628,'CENTRO DE COSTOS'!A:D,4,FALSE)</f>
        <v>MIGUEL JULIÁN HERNÁNDEZ GUARÍN</v>
      </c>
      <c r="C628" s="10" t="str">
        <f>VLOOKUP(A628,'CENTRO DE COSTOS'!A:D,2,FALSE)</f>
        <v>0004-0008</v>
      </c>
      <c r="D628" s="171">
        <v>68001</v>
      </c>
      <c r="E628" s="171">
        <v>2309832</v>
      </c>
      <c r="F628" s="171">
        <v>41440</v>
      </c>
      <c r="G628" s="171" t="s">
        <v>180</v>
      </c>
      <c r="H628" s="171" t="s">
        <v>72</v>
      </c>
      <c r="I628" s="171" t="s">
        <v>6699</v>
      </c>
      <c r="J628" s="10" t="s">
        <v>167</v>
      </c>
      <c r="K628" s="171">
        <v>2309832</v>
      </c>
      <c r="L628" s="171" t="s">
        <v>6700</v>
      </c>
      <c r="M628" s="172">
        <v>45824.498611111114</v>
      </c>
      <c r="N628" s="172">
        <v>45824.729224537034</v>
      </c>
      <c r="O628" s="171" t="s">
        <v>3171</v>
      </c>
      <c r="P628" s="171" t="s">
        <v>3172</v>
      </c>
      <c r="Q628" s="171" t="s">
        <v>177</v>
      </c>
      <c r="R628" s="72" t="s">
        <v>6701</v>
      </c>
      <c r="S628" s="178" t="s">
        <v>3174</v>
      </c>
      <c r="T628" s="187" t="s">
        <v>3190</v>
      </c>
      <c r="U628" s="187" t="s">
        <v>3284</v>
      </c>
      <c r="V628" s="187" t="s">
        <v>3284</v>
      </c>
      <c r="W628" s="187" t="s">
        <v>3215</v>
      </c>
      <c r="X628" s="187" t="s">
        <v>3481</v>
      </c>
      <c r="Y628" s="187">
        <v>0</v>
      </c>
      <c r="Z628" s="187">
        <v>0</v>
      </c>
      <c r="AA628" s="187" t="s">
        <v>3269</v>
      </c>
      <c r="AB628" s="200">
        <v>0</v>
      </c>
      <c r="AC628" s="72" t="s">
        <v>6702</v>
      </c>
      <c r="AD628" s="72" t="s">
        <v>6703</v>
      </c>
      <c r="AE628" s="72" t="s">
        <v>6704</v>
      </c>
      <c r="AF628" s="171" t="s">
        <v>25</v>
      </c>
      <c r="AG628" s="171" t="s">
        <v>189</v>
      </c>
      <c r="AH628" s="171">
        <v>1</v>
      </c>
      <c r="AI628" s="171">
        <v>0</v>
      </c>
      <c r="AJ628" s="72" t="s">
        <v>1139</v>
      </c>
      <c r="AK628" s="97">
        <f>IF(Q628="SOPORTE_TELEFÓNICO",'BASE LIQUIDACION REDEBAN 2025'!$B$19,IF(Q628="ENVÍO",'BASE LIQUIDACION REDEBAN 2025'!$C$2,IF(AF628="TIPO I",'BASE LIQUIDACION REDEBAN 2025'!$C$2,IF(AF628="TIPO II",'BASE LIQUIDACION REDEBAN 2025'!$C$3,IF(AF628="TIPO III",'BASE LIQUIDACION REDEBAN 2025'!$C$4,IF(AF628="TIPO IV",'BASE LIQUIDACION REDEBAN 2025'!$C$5,IF(AG628="AEREO",'BASE LIQUIDACION REDEBAN 2025'!$B$6,'BASE LIQUIDACION REDEBAN 2025'!$C$5)))))))</f>
        <v>65960.072302</v>
      </c>
      <c r="AL628" s="97">
        <f>IF(OR(Q628="SOPORTE_TELEFÓNICO",Q628="ENVÍO"),0,IF(AF628="TIPO I",'BASE LIQUIDACION REDEBAN 2025'!$B$10,IF(AF628="TIPO II",'BASE LIQUIDACION REDEBAN 2025'!$B$11,IF(AF628="TIPO III",'BASE LIQUIDACION REDEBAN 2025'!$B$12,'BASE LIQUIDACION REDEBAN 2025'!$B$13))))</f>
        <v>75096.394270399993</v>
      </c>
      <c r="AM628" s="97">
        <f t="shared" si="9"/>
        <v>65960.072302</v>
      </c>
    </row>
    <row r="629" spans="1:39" s="85" customFormat="1" ht="13.15">
      <c r="A629" s="171" t="s">
        <v>72</v>
      </c>
      <c r="B629" s="10" t="str">
        <f>VLOOKUP(A629,'CENTRO DE COSTOS'!A:D,4,FALSE)</f>
        <v>MIGUEL JULIÁN HERNÁNDEZ GUARÍN</v>
      </c>
      <c r="C629" s="10" t="str">
        <f>VLOOKUP(A629,'CENTRO DE COSTOS'!A:D,2,FALSE)</f>
        <v>0004-0008</v>
      </c>
      <c r="D629" s="171">
        <v>68755</v>
      </c>
      <c r="E629" s="171">
        <v>2307743</v>
      </c>
      <c r="F629" s="171">
        <v>78892</v>
      </c>
      <c r="G629" s="171" t="s">
        <v>180</v>
      </c>
      <c r="H629" s="171" t="s">
        <v>6705</v>
      </c>
      <c r="I629" s="171" t="s">
        <v>6706</v>
      </c>
      <c r="J629" s="10" t="s">
        <v>167</v>
      </c>
      <c r="K629" s="171">
        <v>2307743</v>
      </c>
      <c r="L629" s="171" t="s">
        <v>6707</v>
      </c>
      <c r="M629" s="172">
        <v>45824.382638888892</v>
      </c>
      <c r="N629" s="172">
        <v>45825.318749999999</v>
      </c>
      <c r="O629" s="171" t="s">
        <v>3171</v>
      </c>
      <c r="P629" s="171" t="s">
        <v>3172</v>
      </c>
      <c r="Q629" s="171" t="s">
        <v>177</v>
      </c>
      <c r="R629" s="72" t="s">
        <v>6708</v>
      </c>
      <c r="S629" s="178" t="s">
        <v>3174</v>
      </c>
      <c r="T629" s="187" t="s">
        <v>3190</v>
      </c>
      <c r="U629" s="187" t="s">
        <v>3300</v>
      </c>
      <c r="V629" s="187" t="s">
        <v>3192</v>
      </c>
      <c r="W629" s="187" t="s">
        <v>3215</v>
      </c>
      <c r="X629" s="187" t="s">
        <v>3615</v>
      </c>
      <c r="Y629" s="187">
        <v>0</v>
      </c>
      <c r="Z629" s="187">
        <v>0</v>
      </c>
      <c r="AA629" s="187">
        <v>0</v>
      </c>
      <c r="AB629" s="200">
        <v>0</v>
      </c>
      <c r="AC629" s="72" t="s">
        <v>6709</v>
      </c>
      <c r="AD629" s="72" t="s">
        <v>6710</v>
      </c>
      <c r="AE629" s="72" t="s">
        <v>6711</v>
      </c>
      <c r="AF629" s="171" t="s">
        <v>30</v>
      </c>
      <c r="AG629" s="171" t="s">
        <v>189</v>
      </c>
      <c r="AH629" s="171">
        <v>1</v>
      </c>
      <c r="AI629" s="171">
        <v>0</v>
      </c>
      <c r="AJ629" s="72" t="s">
        <v>1645</v>
      </c>
      <c r="AK629" s="97">
        <f>IF(Q629="SOPORTE_TELEFÓNICO",'BASE LIQUIDACION REDEBAN 2025'!$B$19,IF(Q629="ENVÍO",'BASE LIQUIDACION REDEBAN 2025'!$C$2,IF(AF629="TIPO I",'BASE LIQUIDACION REDEBAN 2025'!$C$2,IF(AF629="TIPO II",'BASE LIQUIDACION REDEBAN 2025'!$C$3,IF(AF629="TIPO III",'BASE LIQUIDACION REDEBAN 2025'!$C$4,IF(AF629="TIPO IV",'BASE LIQUIDACION REDEBAN 2025'!$C$5,IF(AG629="AEREO",'BASE LIQUIDACION REDEBAN 2025'!$B$6,'BASE LIQUIDACION REDEBAN 2025'!$C$5)))))))</f>
        <v>275728.78077800001</v>
      </c>
      <c r="AL629" s="97">
        <f>IF(OR(Q629="SOPORTE_TELEFÓNICO",Q629="ENVÍO"),0,IF(AF629="TIPO I",'BASE LIQUIDACION REDEBAN 2025'!$B$10,IF(AF629="TIPO II",'BASE LIQUIDACION REDEBAN 2025'!$B$11,IF(AF629="TIPO III",'BASE LIQUIDACION REDEBAN 2025'!$B$12,'BASE LIQUIDACION REDEBAN 2025'!$B$13))))</f>
        <v>196536.5258152</v>
      </c>
      <c r="AM629" s="97">
        <f t="shared" si="9"/>
        <v>275728.78077800001</v>
      </c>
    </row>
    <row r="630" spans="1:39" s="85" customFormat="1" ht="13.15">
      <c r="A630" s="171" t="s">
        <v>90</v>
      </c>
      <c r="B630" s="10" t="str">
        <f>VLOOKUP(A630,'CENTRO DE COSTOS'!A:D,4,FALSE)</f>
        <v>JUAN SEBASTIÁN RÍOS CASTRILLÓN</v>
      </c>
      <c r="C630" s="10" t="str">
        <f>VLOOKUP(A630,'CENTRO DE COSTOS'!A:D,2,FALSE)</f>
        <v>0004-0005</v>
      </c>
      <c r="D630" s="171">
        <v>5361</v>
      </c>
      <c r="E630" s="171">
        <v>2301993</v>
      </c>
      <c r="F630" s="171">
        <v>45544</v>
      </c>
      <c r="G630" s="171" t="s">
        <v>290</v>
      </c>
      <c r="H630" s="171" t="s">
        <v>5684</v>
      </c>
      <c r="I630" s="171" t="s">
        <v>5685</v>
      </c>
      <c r="J630" s="10" t="s">
        <v>167</v>
      </c>
      <c r="K630" s="171">
        <v>2301993</v>
      </c>
      <c r="L630" s="171" t="s">
        <v>6712</v>
      </c>
      <c r="M630" s="172">
        <v>45821.57916666667</v>
      </c>
      <c r="N630" s="172">
        <v>45825.373611111114</v>
      </c>
      <c r="O630" s="171" t="s">
        <v>3171</v>
      </c>
      <c r="P630" s="171" t="s">
        <v>3172</v>
      </c>
      <c r="Q630" s="171" t="s">
        <v>177</v>
      </c>
      <c r="R630" s="72" t="s">
        <v>6713</v>
      </c>
      <c r="S630" s="178" t="s">
        <v>3174</v>
      </c>
      <c r="T630" s="187" t="s">
        <v>3190</v>
      </c>
      <c r="U630" s="187" t="s">
        <v>3276</v>
      </c>
      <c r="V630" s="187" t="s">
        <v>3277</v>
      </c>
      <c r="W630" s="187" t="s">
        <v>3185</v>
      </c>
      <c r="X630" s="187">
        <v>0</v>
      </c>
      <c r="Y630" s="187">
        <v>0</v>
      </c>
      <c r="Z630" s="187">
        <v>0</v>
      </c>
      <c r="AA630" s="187">
        <v>0</v>
      </c>
      <c r="AB630" s="200" t="s">
        <v>6714</v>
      </c>
      <c r="AC630" s="72" t="s">
        <v>5688</v>
      </c>
      <c r="AD630" s="72">
        <v>0</v>
      </c>
      <c r="AE630" s="72">
        <v>0</v>
      </c>
      <c r="AF630" s="171" t="s">
        <v>32</v>
      </c>
      <c r="AG630" s="171" t="s">
        <v>189</v>
      </c>
      <c r="AH630" s="171">
        <v>1</v>
      </c>
      <c r="AI630" s="171">
        <v>0</v>
      </c>
      <c r="AJ630" s="72" t="s">
        <v>557</v>
      </c>
      <c r="AK630" s="97">
        <f>IF(Q630="SOPORTE_TELEFÓNICO",'BASE LIQUIDACION REDEBAN 2025'!$B$19,IF(Q630="ENVÍO",'BASE LIQUIDACION REDEBAN 2025'!$C$2,IF(AF630="TIPO I",'BASE LIQUIDACION REDEBAN 2025'!$C$2,IF(AF630="TIPO II",'BASE LIQUIDACION REDEBAN 2025'!$C$3,IF(AF630="TIPO III",'BASE LIQUIDACION REDEBAN 2025'!$C$4,IF(AF630="TIPO IV",'BASE LIQUIDACION REDEBAN 2025'!$C$5,IF(AG630="AEREO",'BASE LIQUIDACION REDEBAN 2025'!$B$6,'BASE LIQUIDACION REDEBAN 2025'!$C$5)))))))</f>
        <v>479588.87655000004</v>
      </c>
      <c r="AL630" s="97">
        <f>IF(OR(Q630="SOPORTE_TELEFÓNICO",Q630="ENVÍO"),0,IF(AF630="TIPO I",'BASE LIQUIDACION REDEBAN 2025'!$B$10,IF(AF630="TIPO II",'BASE LIQUIDACION REDEBAN 2025'!$B$11,IF(AF630="TIPO III",'BASE LIQUIDACION REDEBAN 2025'!$B$12,'BASE LIQUIDACION REDEBAN 2025'!$B$13))))</f>
        <v>196536.5258152</v>
      </c>
      <c r="AM630" s="97">
        <f t="shared" si="9"/>
        <v>479588.87655000004</v>
      </c>
    </row>
    <row r="631" spans="1:39" s="85" customFormat="1" ht="13.15">
      <c r="A631" s="171" t="s">
        <v>72</v>
      </c>
      <c r="B631" s="10" t="str">
        <f>VLOOKUP(A631,'CENTRO DE COSTOS'!A:D,4,FALSE)</f>
        <v>MIGUEL JULIÁN HERNÁNDEZ GUARÍN</v>
      </c>
      <c r="C631" s="10" t="str">
        <f>VLOOKUP(A631,'CENTRO DE COSTOS'!A:D,2,FALSE)</f>
        <v>0004-0008</v>
      </c>
      <c r="D631" s="171">
        <v>20710</v>
      </c>
      <c r="E631" s="171">
        <v>2305889</v>
      </c>
      <c r="F631" s="171">
        <v>64928</v>
      </c>
      <c r="G631" s="171" t="s">
        <v>269</v>
      </c>
      <c r="H631" s="171" t="s">
        <v>833</v>
      </c>
      <c r="I631" s="171" t="s">
        <v>6715</v>
      </c>
      <c r="J631" s="10" t="s">
        <v>167</v>
      </c>
      <c r="K631" s="171">
        <v>2305889</v>
      </c>
      <c r="L631" s="171" t="s">
        <v>6716</v>
      </c>
      <c r="M631" s="172">
        <v>45823.520833333336</v>
      </c>
      <c r="N631" s="172">
        <v>45825.386157407411</v>
      </c>
      <c r="O631" s="171" t="s">
        <v>3171</v>
      </c>
      <c r="P631" s="171" t="s">
        <v>3172</v>
      </c>
      <c r="Q631" s="171" t="s">
        <v>177</v>
      </c>
      <c r="R631" s="72" t="s">
        <v>6717</v>
      </c>
      <c r="S631" s="178" t="s">
        <v>3174</v>
      </c>
      <c r="T631" s="187" t="s">
        <v>3190</v>
      </c>
      <c r="U631" s="187" t="s">
        <v>3252</v>
      </c>
      <c r="V631" s="187" t="s">
        <v>6718</v>
      </c>
      <c r="W631" s="187" t="s">
        <v>3215</v>
      </c>
      <c r="X631" s="187">
        <v>0</v>
      </c>
      <c r="Y631" s="187" t="s">
        <v>3604</v>
      </c>
      <c r="Z631" s="187">
        <v>0</v>
      </c>
      <c r="AA631" s="187">
        <v>0</v>
      </c>
      <c r="AB631" s="200" t="s">
        <v>6719</v>
      </c>
      <c r="AC631" s="72" t="s">
        <v>6720</v>
      </c>
      <c r="AD631" s="72" t="s">
        <v>6721</v>
      </c>
      <c r="AE631" s="72" t="s">
        <v>6722</v>
      </c>
      <c r="AF631" s="171" t="s">
        <v>30</v>
      </c>
      <c r="AG631" s="171" t="s">
        <v>189</v>
      </c>
      <c r="AH631" s="171">
        <v>1</v>
      </c>
      <c r="AI631" s="171">
        <v>0</v>
      </c>
      <c r="AJ631" s="72" t="s">
        <v>855</v>
      </c>
      <c r="AK631" s="97">
        <f>IF(Q631="SOPORTE_TELEFÓNICO",'BASE LIQUIDACION REDEBAN 2025'!$B$19,IF(Q631="ENVÍO",'BASE LIQUIDACION REDEBAN 2025'!$C$2,IF(AF631="TIPO I",'BASE LIQUIDACION REDEBAN 2025'!$C$2,IF(AF631="TIPO II",'BASE LIQUIDACION REDEBAN 2025'!$C$3,IF(AF631="TIPO III",'BASE LIQUIDACION REDEBAN 2025'!$C$4,IF(AF631="TIPO IV",'BASE LIQUIDACION REDEBAN 2025'!$C$5,IF(AG631="AEREO",'BASE LIQUIDACION REDEBAN 2025'!$B$6,'BASE LIQUIDACION REDEBAN 2025'!$C$5)))))))</f>
        <v>275728.78077800001</v>
      </c>
      <c r="AL631" s="97">
        <f>IF(OR(Q631="SOPORTE_TELEFÓNICO",Q631="ENVÍO"),0,IF(AF631="TIPO I",'BASE LIQUIDACION REDEBAN 2025'!$B$10,IF(AF631="TIPO II",'BASE LIQUIDACION REDEBAN 2025'!$B$11,IF(AF631="TIPO III",'BASE LIQUIDACION REDEBAN 2025'!$B$12,'BASE LIQUIDACION REDEBAN 2025'!$B$13))))</f>
        <v>196536.5258152</v>
      </c>
      <c r="AM631" s="97">
        <f t="shared" si="9"/>
        <v>275728.78077800001</v>
      </c>
    </row>
    <row r="632" spans="1:39" s="85" customFormat="1" ht="13.15">
      <c r="A632" s="171" t="s">
        <v>76</v>
      </c>
      <c r="B632" s="10" t="str">
        <f>VLOOKUP(A632,'CENTRO DE COSTOS'!A:D,4,FALSE)</f>
        <v>DIEGO FERNANDO HENAO CARDONA</v>
      </c>
      <c r="C632" s="10" t="str">
        <f>VLOOKUP(A632,'CENTRO DE COSTOS'!A:D,2,FALSE)</f>
        <v>0004-0003</v>
      </c>
      <c r="D632" s="171">
        <v>19110</v>
      </c>
      <c r="E632" s="171">
        <v>2309290</v>
      </c>
      <c r="F632" s="171">
        <v>70402</v>
      </c>
      <c r="G632" s="171" t="s">
        <v>200</v>
      </c>
      <c r="H632" s="171" t="s">
        <v>6562</v>
      </c>
      <c r="I632" s="171" t="s">
        <v>6723</v>
      </c>
      <c r="J632" s="10" t="s">
        <v>167</v>
      </c>
      <c r="K632" s="171">
        <v>2309290</v>
      </c>
      <c r="L632" s="171" t="s">
        <v>6724</v>
      </c>
      <c r="M632" s="172">
        <v>45824.47152777778</v>
      </c>
      <c r="N632" s="172">
        <v>45825.389108796298</v>
      </c>
      <c r="O632" s="171" t="s">
        <v>3171</v>
      </c>
      <c r="P632" s="171" t="s">
        <v>3172</v>
      </c>
      <c r="Q632" s="171" t="s">
        <v>177</v>
      </c>
      <c r="R632" s="72" t="s">
        <v>6725</v>
      </c>
      <c r="S632" s="178" t="s">
        <v>3174</v>
      </c>
      <c r="T632" s="187" t="s">
        <v>3190</v>
      </c>
      <c r="U632" s="187" t="s">
        <v>3176</v>
      </c>
      <c r="V632" s="187" t="s">
        <v>3184</v>
      </c>
      <c r="W632" s="187" t="s">
        <v>3185</v>
      </c>
      <c r="X632" s="187">
        <v>0</v>
      </c>
      <c r="Y632" s="187">
        <v>0</v>
      </c>
      <c r="Z632" s="187">
        <v>0</v>
      </c>
      <c r="AA632" s="187">
        <v>0</v>
      </c>
      <c r="AB632" s="200" t="s">
        <v>5022</v>
      </c>
      <c r="AC632" s="72" t="s">
        <v>6726</v>
      </c>
      <c r="AD632" s="72" t="s">
        <v>3180</v>
      </c>
      <c r="AE632" s="72" t="s">
        <v>3180</v>
      </c>
      <c r="AF632" s="171" t="s">
        <v>28</v>
      </c>
      <c r="AG632" s="171" t="s">
        <v>189</v>
      </c>
      <c r="AH632" s="171">
        <v>1</v>
      </c>
      <c r="AI632" s="171">
        <v>0</v>
      </c>
      <c r="AJ632" s="72" t="s">
        <v>171</v>
      </c>
      <c r="AK632" s="97">
        <f>IF(Q632="SOPORTE_TELEFÓNICO",'BASE LIQUIDACION REDEBAN 2025'!$B$19,IF(Q632="ENVÍO",'BASE LIQUIDACION REDEBAN 2025'!$C$2,IF(AF632="TIPO I",'BASE LIQUIDACION REDEBAN 2025'!$C$2,IF(AF632="TIPO II",'BASE LIQUIDACION REDEBAN 2025'!$C$3,IF(AF632="TIPO III",'BASE LIQUIDACION REDEBAN 2025'!$C$4,IF(AF632="TIPO IV",'BASE LIQUIDACION REDEBAN 2025'!$C$5,IF(AG632="AEREO",'BASE LIQUIDACION REDEBAN 2025'!$B$6,'BASE LIQUIDACION REDEBAN 2025'!$C$5)))))))</f>
        <v>144967.87232000002</v>
      </c>
      <c r="AL632" s="97">
        <f>IF(OR(Q632="SOPORTE_TELEFÓNICO",Q632="ENVÍO"),0,IF(AF632="TIPO I",'BASE LIQUIDACION REDEBAN 2025'!$B$10,IF(AF632="TIPO II",'BASE LIQUIDACION REDEBAN 2025'!$B$11,IF(AF632="TIPO III",'BASE LIQUIDACION REDEBAN 2025'!$B$12,'BASE LIQUIDACION REDEBAN 2025'!$B$13))))</f>
        <v>140395.6348884</v>
      </c>
      <c r="AM632" s="97">
        <f t="shared" si="9"/>
        <v>144967.87232000002</v>
      </c>
    </row>
    <row r="633" spans="1:39" s="85" customFormat="1" ht="13.15">
      <c r="A633" s="171" t="s">
        <v>72</v>
      </c>
      <c r="B633" s="10" t="str">
        <f>VLOOKUP(A633,'CENTRO DE COSTOS'!A:D,4,FALSE)</f>
        <v>MIGUEL JULIÁN HERNÁNDEZ GUARÍN</v>
      </c>
      <c r="C633" s="10" t="str">
        <f>VLOOKUP(A633,'CENTRO DE COSTOS'!A:D,2,FALSE)</f>
        <v>0004-0008</v>
      </c>
      <c r="D633" s="171">
        <v>68498</v>
      </c>
      <c r="E633" s="171">
        <v>2305334</v>
      </c>
      <c r="F633" s="171">
        <v>16347</v>
      </c>
      <c r="G633" s="171" t="s">
        <v>180</v>
      </c>
      <c r="H633" s="171" t="s">
        <v>6727</v>
      </c>
      <c r="I633" s="171" t="s">
        <v>6728</v>
      </c>
      <c r="J633" s="10" t="s">
        <v>167</v>
      </c>
      <c r="K633" s="171">
        <v>2305334</v>
      </c>
      <c r="L633" s="171" t="s">
        <v>6729</v>
      </c>
      <c r="M633" s="172">
        <v>45822.677083333336</v>
      </c>
      <c r="N633" s="172">
        <v>45825.390752314815</v>
      </c>
      <c r="O633" s="171" t="s">
        <v>3171</v>
      </c>
      <c r="P633" s="171" t="s">
        <v>3172</v>
      </c>
      <c r="Q633" s="171" t="s">
        <v>177</v>
      </c>
      <c r="R633" s="72" t="s">
        <v>6730</v>
      </c>
      <c r="S633" s="178" t="s">
        <v>3174</v>
      </c>
      <c r="T633" s="187" t="s">
        <v>3190</v>
      </c>
      <c r="U633" s="187" t="s">
        <v>6731</v>
      </c>
      <c r="V633" s="187" t="s">
        <v>3192</v>
      </c>
      <c r="W633" s="187" t="s">
        <v>3215</v>
      </c>
      <c r="X633" s="187" t="s">
        <v>6732</v>
      </c>
      <c r="Y633" s="187">
        <v>0</v>
      </c>
      <c r="Z633" s="187">
        <v>0</v>
      </c>
      <c r="AA633" s="187">
        <v>0</v>
      </c>
      <c r="AB633" s="200">
        <v>0</v>
      </c>
      <c r="AC633" s="72" t="s">
        <v>6733</v>
      </c>
      <c r="AD633" s="72" t="s">
        <v>6734</v>
      </c>
      <c r="AE633" s="72" t="s">
        <v>6735</v>
      </c>
      <c r="AF633" s="171" t="s">
        <v>32</v>
      </c>
      <c r="AG633" s="171" t="s">
        <v>189</v>
      </c>
      <c r="AH633" s="171">
        <v>1</v>
      </c>
      <c r="AI633" s="171">
        <v>0</v>
      </c>
      <c r="AJ633" s="72" t="s">
        <v>1645</v>
      </c>
      <c r="AK633" s="97">
        <f>IF(Q633="SOPORTE_TELEFÓNICO",'BASE LIQUIDACION REDEBAN 2025'!$B$19,IF(Q633="ENVÍO",'BASE LIQUIDACION REDEBAN 2025'!$C$2,IF(AF633="TIPO I",'BASE LIQUIDACION REDEBAN 2025'!$C$2,IF(AF633="TIPO II",'BASE LIQUIDACION REDEBAN 2025'!$C$3,IF(AF633="TIPO III",'BASE LIQUIDACION REDEBAN 2025'!$C$4,IF(AF633="TIPO IV",'BASE LIQUIDACION REDEBAN 2025'!$C$5,IF(AG633="AEREO",'BASE LIQUIDACION REDEBAN 2025'!$B$6,'BASE LIQUIDACION REDEBAN 2025'!$C$5)))))))</f>
        <v>479588.87655000004</v>
      </c>
      <c r="AL633" s="97">
        <f>IF(OR(Q633="SOPORTE_TELEFÓNICO",Q633="ENVÍO"),0,IF(AF633="TIPO I",'BASE LIQUIDACION REDEBAN 2025'!$B$10,IF(AF633="TIPO II",'BASE LIQUIDACION REDEBAN 2025'!$B$11,IF(AF633="TIPO III",'BASE LIQUIDACION REDEBAN 2025'!$B$12,'BASE LIQUIDACION REDEBAN 2025'!$B$13))))</f>
        <v>196536.5258152</v>
      </c>
      <c r="AM633" s="97">
        <f t="shared" si="9"/>
        <v>479588.87655000004</v>
      </c>
    </row>
    <row r="634" spans="1:39" s="85" customFormat="1" ht="13.15">
      <c r="A634" s="171" t="s">
        <v>100</v>
      </c>
      <c r="B634" s="10" t="str">
        <f>VLOOKUP(A634,'CENTRO DE COSTOS'!A:D,4,FALSE)</f>
        <v>KEVIN ALEXIS CORZO BUSTOS</v>
      </c>
      <c r="C634" s="10" t="str">
        <f>VLOOKUP(A634,'CENTRO DE COSTOS'!A:D,2,FALSE)</f>
        <v>0004-0007</v>
      </c>
      <c r="D634" s="171">
        <v>95001</v>
      </c>
      <c r="E634" s="171">
        <v>2305207</v>
      </c>
      <c r="F634" s="171">
        <v>26843</v>
      </c>
      <c r="G634" s="171" t="s">
        <v>1115</v>
      </c>
      <c r="H634" s="171" t="s">
        <v>1116</v>
      </c>
      <c r="I634" s="171" t="s">
        <v>6736</v>
      </c>
      <c r="J634" s="10" t="s">
        <v>167</v>
      </c>
      <c r="K634" s="171">
        <v>2305207</v>
      </c>
      <c r="L634" s="171" t="s">
        <v>6737</v>
      </c>
      <c r="M634" s="172">
        <v>45822.498611111114</v>
      </c>
      <c r="N634" s="172">
        <v>45825.414317129631</v>
      </c>
      <c r="O634" s="171" t="s">
        <v>3171</v>
      </c>
      <c r="P634" s="171" t="s">
        <v>3172</v>
      </c>
      <c r="Q634" s="171" t="s">
        <v>177</v>
      </c>
      <c r="R634" s="72" t="s">
        <v>6738</v>
      </c>
      <c r="S634" s="178" t="s">
        <v>3174</v>
      </c>
      <c r="T634" s="187" t="s">
        <v>3190</v>
      </c>
      <c r="U634" s="187" t="s">
        <v>3191</v>
      </c>
      <c r="V634" s="187" t="s">
        <v>3235</v>
      </c>
      <c r="W634" s="187" t="s">
        <v>3215</v>
      </c>
      <c r="X634" s="187" t="s">
        <v>3245</v>
      </c>
      <c r="Y634" s="187">
        <v>0</v>
      </c>
      <c r="Z634" s="187">
        <v>0</v>
      </c>
      <c r="AA634" s="187">
        <v>0</v>
      </c>
      <c r="AB634" s="200">
        <v>0</v>
      </c>
      <c r="AC634" s="72" t="s">
        <v>6739</v>
      </c>
      <c r="AD634" s="72" t="s">
        <v>6740</v>
      </c>
      <c r="AE634" s="72" t="s">
        <v>6741</v>
      </c>
      <c r="AF634" s="171" t="s">
        <v>32</v>
      </c>
      <c r="AG634" s="171" t="s">
        <v>189</v>
      </c>
      <c r="AH634" s="171">
        <v>1</v>
      </c>
      <c r="AI634" s="171">
        <v>0</v>
      </c>
      <c r="AJ634" s="72" t="s">
        <v>265</v>
      </c>
      <c r="AK634" s="97">
        <f>IF(Q634="SOPORTE_TELEFÓNICO",'BASE LIQUIDACION REDEBAN 2025'!$B$19,IF(Q634="ENVÍO",'BASE LIQUIDACION REDEBAN 2025'!$C$2,IF(AF634="TIPO I",'BASE LIQUIDACION REDEBAN 2025'!$C$2,IF(AF634="TIPO II",'BASE LIQUIDACION REDEBAN 2025'!$C$3,IF(AF634="TIPO III",'BASE LIQUIDACION REDEBAN 2025'!$C$4,IF(AF634="TIPO IV",'BASE LIQUIDACION REDEBAN 2025'!$C$5,IF(AG634="AEREO",'BASE LIQUIDACION REDEBAN 2025'!$B$6,'BASE LIQUIDACION REDEBAN 2025'!$C$5)))))))</f>
        <v>479588.87655000004</v>
      </c>
      <c r="AL634" s="97">
        <f>IF(OR(Q634="SOPORTE_TELEFÓNICO",Q634="ENVÍO"),0,IF(AF634="TIPO I",'BASE LIQUIDACION REDEBAN 2025'!$B$10,IF(AF634="TIPO II",'BASE LIQUIDACION REDEBAN 2025'!$B$11,IF(AF634="TIPO III",'BASE LIQUIDACION REDEBAN 2025'!$B$12,'BASE LIQUIDACION REDEBAN 2025'!$B$13))))</f>
        <v>196536.5258152</v>
      </c>
      <c r="AM634" s="97">
        <f t="shared" si="9"/>
        <v>479588.87655000004</v>
      </c>
    </row>
    <row r="635" spans="1:39" s="85" customFormat="1" ht="13.15">
      <c r="A635" s="171" t="s">
        <v>101</v>
      </c>
      <c r="B635" s="10" t="str">
        <f>VLOOKUP(A635,'CENTRO DE COSTOS'!A:D,4,FALSE)</f>
        <v>KEVIN ALEXIS CORZO BUSTOS</v>
      </c>
      <c r="C635" s="10" t="str">
        <f>VLOOKUP(A635,'CENTRO DE COSTOS'!A:D,2,FALSE)</f>
        <v>0004-0007</v>
      </c>
      <c r="D635" s="171">
        <v>85001</v>
      </c>
      <c r="E635" s="171">
        <v>2308806</v>
      </c>
      <c r="F635" s="171">
        <v>34913</v>
      </c>
      <c r="G635" s="171" t="s">
        <v>1934</v>
      </c>
      <c r="H635" s="171" t="s">
        <v>101</v>
      </c>
      <c r="I635" s="171" t="s">
        <v>6742</v>
      </c>
      <c r="J635" s="10" t="s">
        <v>167</v>
      </c>
      <c r="K635" s="171">
        <v>2308806</v>
      </c>
      <c r="L635" s="171" t="s">
        <v>6743</v>
      </c>
      <c r="M635" s="172">
        <v>45824.435416666667</v>
      </c>
      <c r="N635" s="172">
        <v>45825.417754629627</v>
      </c>
      <c r="O635" s="171" t="s">
        <v>3171</v>
      </c>
      <c r="P635" s="171" t="s">
        <v>3172</v>
      </c>
      <c r="Q635" s="171" t="s">
        <v>177</v>
      </c>
      <c r="R635" s="72" t="s">
        <v>6744</v>
      </c>
      <c r="S635" s="178" t="s">
        <v>3174</v>
      </c>
      <c r="T635" s="187" t="s">
        <v>3190</v>
      </c>
      <c r="U635" s="187" t="s">
        <v>3839</v>
      </c>
      <c r="V635" s="187" t="s">
        <v>3840</v>
      </c>
      <c r="W635" s="187" t="s">
        <v>3215</v>
      </c>
      <c r="X635" s="187" t="s">
        <v>3503</v>
      </c>
      <c r="Y635" s="187">
        <v>0</v>
      </c>
      <c r="Z635" s="187">
        <v>0</v>
      </c>
      <c r="AA635" s="187">
        <v>0</v>
      </c>
      <c r="AB635" s="200">
        <v>0</v>
      </c>
      <c r="AC635" s="72" t="s">
        <v>6745</v>
      </c>
      <c r="AD635" s="72" t="s">
        <v>6746</v>
      </c>
      <c r="AE635" s="72" t="s">
        <v>6747</v>
      </c>
      <c r="AF635" s="171" t="s">
        <v>25</v>
      </c>
      <c r="AG635" s="171" t="s">
        <v>189</v>
      </c>
      <c r="AH635" s="171">
        <v>1</v>
      </c>
      <c r="AI635" s="171">
        <v>0</v>
      </c>
      <c r="AJ635" s="72" t="s">
        <v>2183</v>
      </c>
      <c r="AK635" s="97">
        <f>IF(Q635="SOPORTE_TELEFÓNICO",'BASE LIQUIDACION REDEBAN 2025'!$B$19,IF(Q635="ENVÍO",'BASE LIQUIDACION REDEBAN 2025'!$C$2,IF(AF635="TIPO I",'BASE LIQUIDACION REDEBAN 2025'!$C$2,IF(AF635="TIPO II",'BASE LIQUIDACION REDEBAN 2025'!$C$3,IF(AF635="TIPO III",'BASE LIQUIDACION REDEBAN 2025'!$C$4,IF(AF635="TIPO IV",'BASE LIQUIDACION REDEBAN 2025'!$C$5,IF(AG635="AEREO",'BASE LIQUIDACION REDEBAN 2025'!$B$6,'BASE LIQUIDACION REDEBAN 2025'!$C$5)))))))</f>
        <v>65960.072302</v>
      </c>
      <c r="AL635" s="97">
        <f>IF(OR(Q635="SOPORTE_TELEFÓNICO",Q635="ENVÍO"),0,IF(AF635="TIPO I",'BASE LIQUIDACION REDEBAN 2025'!$B$10,IF(AF635="TIPO II",'BASE LIQUIDACION REDEBAN 2025'!$B$11,IF(AF635="TIPO III",'BASE LIQUIDACION REDEBAN 2025'!$B$12,'BASE LIQUIDACION REDEBAN 2025'!$B$13))))</f>
        <v>75096.394270399993</v>
      </c>
      <c r="AM635" s="97">
        <f t="shared" si="9"/>
        <v>65960.072302</v>
      </c>
    </row>
    <row r="636" spans="1:39" s="85" customFormat="1" ht="13.15">
      <c r="A636" s="171" t="s">
        <v>87</v>
      </c>
      <c r="B636" s="10" t="str">
        <f>VLOOKUP(A636,'CENTRO DE COSTOS'!A:D,4,FALSE)</f>
        <v>DIEGO FERNANDO HENAO CARDONA</v>
      </c>
      <c r="C636" s="10" t="str">
        <f>VLOOKUP(A636,'CENTRO DE COSTOS'!A:D,2,FALSE)</f>
        <v>0004-0002</v>
      </c>
      <c r="D636" s="171">
        <v>17001</v>
      </c>
      <c r="E636" s="171">
        <v>2311804</v>
      </c>
      <c r="F636" s="171">
        <v>39701</v>
      </c>
      <c r="G636" s="171" t="s">
        <v>827</v>
      </c>
      <c r="H636" s="171" t="s">
        <v>87</v>
      </c>
      <c r="I636" s="171" t="s">
        <v>6748</v>
      </c>
      <c r="J636" s="10" t="s">
        <v>167</v>
      </c>
      <c r="K636" s="171">
        <v>2311804</v>
      </c>
      <c r="L636" s="171" t="s">
        <v>6749</v>
      </c>
      <c r="M636" s="172">
        <v>45824.647916666669</v>
      </c>
      <c r="N636" s="172">
        <v>45825.421215277776</v>
      </c>
      <c r="O636" s="171" t="s">
        <v>3171</v>
      </c>
      <c r="P636" s="171" t="s">
        <v>3172</v>
      </c>
      <c r="Q636" s="171" t="s">
        <v>177</v>
      </c>
      <c r="R636" s="72" t="s">
        <v>6750</v>
      </c>
      <c r="S636" s="178" t="s">
        <v>3174</v>
      </c>
      <c r="T636" s="187" t="s">
        <v>3190</v>
      </c>
      <c r="U636" s="187" t="s">
        <v>3357</v>
      </c>
      <c r="V636" s="187" t="s">
        <v>3192</v>
      </c>
      <c r="W636" s="187" t="s">
        <v>3215</v>
      </c>
      <c r="X636" s="187" t="s">
        <v>3267</v>
      </c>
      <c r="Y636" s="187">
        <v>0</v>
      </c>
      <c r="Z636" s="187">
        <v>0</v>
      </c>
      <c r="AA636" s="187">
        <v>0</v>
      </c>
      <c r="AB636" s="200">
        <v>0</v>
      </c>
      <c r="AC636" s="72" t="s">
        <v>6751</v>
      </c>
      <c r="AD636" s="72" t="s">
        <v>6752</v>
      </c>
      <c r="AE636" s="72" t="s">
        <v>6753</v>
      </c>
      <c r="AF636" s="171" t="s">
        <v>25</v>
      </c>
      <c r="AG636" s="171" t="s">
        <v>189</v>
      </c>
      <c r="AH636" s="171">
        <v>1</v>
      </c>
      <c r="AI636" s="171">
        <v>0</v>
      </c>
      <c r="AJ636" s="72" t="s">
        <v>829</v>
      </c>
      <c r="AK636" s="97">
        <f>IF(Q636="SOPORTE_TELEFÓNICO",'BASE LIQUIDACION REDEBAN 2025'!$B$19,IF(Q636="ENVÍO",'BASE LIQUIDACION REDEBAN 2025'!$C$2,IF(AF636="TIPO I",'BASE LIQUIDACION REDEBAN 2025'!$C$2,IF(AF636="TIPO II",'BASE LIQUIDACION REDEBAN 2025'!$C$3,IF(AF636="TIPO III",'BASE LIQUIDACION REDEBAN 2025'!$C$4,IF(AF636="TIPO IV",'BASE LIQUIDACION REDEBAN 2025'!$C$5,IF(AG636="AEREO",'BASE LIQUIDACION REDEBAN 2025'!$B$6,'BASE LIQUIDACION REDEBAN 2025'!$C$5)))))))</f>
        <v>65960.072302</v>
      </c>
      <c r="AL636" s="97">
        <f>IF(OR(Q636="SOPORTE_TELEFÓNICO",Q636="ENVÍO"),0,IF(AF636="TIPO I",'BASE LIQUIDACION REDEBAN 2025'!$B$10,IF(AF636="TIPO II",'BASE LIQUIDACION REDEBAN 2025'!$B$11,IF(AF636="TIPO III",'BASE LIQUIDACION REDEBAN 2025'!$B$12,'BASE LIQUIDACION REDEBAN 2025'!$B$13))))</f>
        <v>75096.394270399993</v>
      </c>
      <c r="AM636" s="97">
        <f t="shared" si="9"/>
        <v>65960.072302</v>
      </c>
    </row>
    <row r="637" spans="1:39" s="85" customFormat="1" ht="13.15">
      <c r="A637" s="171" t="s">
        <v>100</v>
      </c>
      <c r="B637" s="10" t="str">
        <f>VLOOKUP(A637,'CENTRO DE COSTOS'!A:D,4,FALSE)</f>
        <v>KEVIN ALEXIS CORZO BUSTOS</v>
      </c>
      <c r="C637" s="10" t="str">
        <f>VLOOKUP(A637,'CENTRO DE COSTOS'!A:D,2,FALSE)</f>
        <v>0004-0007</v>
      </c>
      <c r="D637" s="171">
        <v>50330</v>
      </c>
      <c r="E637" s="171">
        <v>2308238</v>
      </c>
      <c r="F637" s="171">
        <v>56857</v>
      </c>
      <c r="G637" s="171" t="s">
        <v>192</v>
      </c>
      <c r="H637" s="171" t="s">
        <v>6754</v>
      </c>
      <c r="I637" s="171" t="s">
        <v>6755</v>
      </c>
      <c r="J637" s="10" t="s">
        <v>167</v>
      </c>
      <c r="K637" s="171">
        <v>2308238</v>
      </c>
      <c r="L637" s="171" t="s">
        <v>6756</v>
      </c>
      <c r="M637" s="172">
        <v>45824.40902777778</v>
      </c>
      <c r="N637" s="172">
        <v>45825.430810185186</v>
      </c>
      <c r="O637" s="171" t="s">
        <v>3171</v>
      </c>
      <c r="P637" s="171" t="s">
        <v>3172</v>
      </c>
      <c r="Q637" s="171" t="s">
        <v>177</v>
      </c>
      <c r="R637" s="72" t="s">
        <v>6757</v>
      </c>
      <c r="S637" s="178" t="s">
        <v>3174</v>
      </c>
      <c r="T637" s="187" t="s">
        <v>3175</v>
      </c>
      <c r="U637" s="187" t="s">
        <v>3438</v>
      </c>
      <c r="V637" s="187" t="s">
        <v>3439</v>
      </c>
      <c r="W637" s="187" t="s">
        <v>3185</v>
      </c>
      <c r="X637" s="187">
        <v>0</v>
      </c>
      <c r="Y637" s="187">
        <v>0</v>
      </c>
      <c r="Z637" s="187">
        <v>0</v>
      </c>
      <c r="AA637" s="187">
        <v>0</v>
      </c>
      <c r="AB637" s="200">
        <v>0</v>
      </c>
      <c r="AC637" s="72" t="s">
        <v>6758</v>
      </c>
      <c r="AD637" s="72" t="s">
        <v>3180</v>
      </c>
      <c r="AE637" s="72" t="s">
        <v>3180</v>
      </c>
      <c r="AF637" s="171" t="s">
        <v>30</v>
      </c>
      <c r="AG637" s="171" t="s">
        <v>189</v>
      </c>
      <c r="AH637" s="171">
        <v>1</v>
      </c>
      <c r="AI637" s="171">
        <v>0</v>
      </c>
      <c r="AJ637" s="72" t="s">
        <v>246</v>
      </c>
      <c r="AK637" s="97">
        <f>IF(Q637="SOPORTE_TELEFÓNICO",'BASE LIQUIDACION REDEBAN 2025'!$B$19,IF(Q637="ENVÍO",'BASE LIQUIDACION REDEBAN 2025'!$C$2,IF(AF637="TIPO I",'BASE LIQUIDACION REDEBAN 2025'!$C$2,IF(AF637="TIPO II",'BASE LIQUIDACION REDEBAN 2025'!$C$3,IF(AF637="TIPO III",'BASE LIQUIDACION REDEBAN 2025'!$C$4,IF(AF637="TIPO IV",'BASE LIQUIDACION REDEBAN 2025'!$C$5,IF(AG637="AEREO",'BASE LIQUIDACION REDEBAN 2025'!$B$6,'BASE LIQUIDACION REDEBAN 2025'!$C$5)))))))</f>
        <v>275728.78077800001</v>
      </c>
      <c r="AL637" s="97">
        <f>IF(OR(Q637="SOPORTE_TELEFÓNICO",Q637="ENVÍO"),0,IF(AF637="TIPO I",'BASE LIQUIDACION REDEBAN 2025'!$B$10,IF(AF637="TIPO II",'BASE LIQUIDACION REDEBAN 2025'!$B$11,IF(AF637="TIPO III",'BASE LIQUIDACION REDEBAN 2025'!$B$12,'BASE LIQUIDACION REDEBAN 2025'!$B$13))))</f>
        <v>196536.5258152</v>
      </c>
      <c r="AM637" s="97">
        <f t="shared" si="9"/>
        <v>275728.78077800001</v>
      </c>
    </row>
    <row r="638" spans="1:39" s="85" customFormat="1" ht="13.15">
      <c r="A638" s="171" t="s">
        <v>76</v>
      </c>
      <c r="B638" s="10" t="str">
        <f>VLOOKUP(A638,'CENTRO DE COSTOS'!A:D,4,FALSE)</f>
        <v>DIEGO FERNANDO HENAO CARDONA</v>
      </c>
      <c r="C638" s="10" t="str">
        <f>VLOOKUP(A638,'CENTRO DE COSTOS'!A:D,2,FALSE)</f>
        <v>0004-0003</v>
      </c>
      <c r="D638" s="171">
        <v>76001</v>
      </c>
      <c r="E638" s="171">
        <v>2312579</v>
      </c>
      <c r="F638" s="171">
        <v>75789</v>
      </c>
      <c r="G638" s="171" t="s">
        <v>230</v>
      </c>
      <c r="H638" s="171" t="s">
        <v>76</v>
      </c>
      <c r="I638" s="171" t="s">
        <v>6759</v>
      </c>
      <c r="J638" s="10" t="s">
        <v>167</v>
      </c>
      <c r="K638" s="171">
        <v>2312579</v>
      </c>
      <c r="L638" s="171" t="s">
        <v>6760</v>
      </c>
      <c r="M638" s="172">
        <v>45824.706250000003</v>
      </c>
      <c r="N638" s="172">
        <v>45825.434050925927</v>
      </c>
      <c r="O638" s="171" t="s">
        <v>3171</v>
      </c>
      <c r="P638" s="171" t="s">
        <v>3172</v>
      </c>
      <c r="Q638" s="171" t="s">
        <v>177</v>
      </c>
      <c r="R638" s="72" t="s">
        <v>6761</v>
      </c>
      <c r="S638" s="178" t="s">
        <v>3174</v>
      </c>
      <c r="T638" s="187" t="s">
        <v>3190</v>
      </c>
      <c r="U638" s="187" t="s">
        <v>3197</v>
      </c>
      <c r="V638" s="187" t="s">
        <v>3192</v>
      </c>
      <c r="W638" s="187" t="s">
        <v>3215</v>
      </c>
      <c r="X638" s="187">
        <v>0</v>
      </c>
      <c r="Y638" s="187" t="s">
        <v>3604</v>
      </c>
      <c r="Z638" s="187">
        <v>0</v>
      </c>
      <c r="AA638" s="187">
        <v>0</v>
      </c>
      <c r="AB638" s="200">
        <v>0</v>
      </c>
      <c r="AC638" s="72" t="s">
        <v>6762</v>
      </c>
      <c r="AD638" s="72" t="s">
        <v>6763</v>
      </c>
      <c r="AE638" s="72" t="s">
        <v>6764</v>
      </c>
      <c r="AF638" s="171" t="s">
        <v>25</v>
      </c>
      <c r="AG638" s="171" t="s">
        <v>189</v>
      </c>
      <c r="AH638" s="171">
        <v>1</v>
      </c>
      <c r="AI638" s="171">
        <v>0</v>
      </c>
      <c r="AJ638" s="72" t="s">
        <v>171</v>
      </c>
      <c r="AK638" s="97">
        <f>IF(Q638="SOPORTE_TELEFÓNICO",'BASE LIQUIDACION REDEBAN 2025'!$B$19,IF(Q638="ENVÍO",'BASE LIQUIDACION REDEBAN 2025'!$C$2,IF(AF638="TIPO I",'BASE LIQUIDACION REDEBAN 2025'!$C$2,IF(AF638="TIPO II",'BASE LIQUIDACION REDEBAN 2025'!$C$3,IF(AF638="TIPO III",'BASE LIQUIDACION REDEBAN 2025'!$C$4,IF(AF638="TIPO IV",'BASE LIQUIDACION REDEBAN 2025'!$C$5,IF(AG638="AEREO",'BASE LIQUIDACION REDEBAN 2025'!$B$6,'BASE LIQUIDACION REDEBAN 2025'!$C$5)))))))</f>
        <v>65960.072302</v>
      </c>
      <c r="AL638" s="97">
        <f>IF(OR(Q638="SOPORTE_TELEFÓNICO",Q638="ENVÍO"),0,IF(AF638="TIPO I",'BASE LIQUIDACION REDEBAN 2025'!$B$10,IF(AF638="TIPO II",'BASE LIQUIDACION REDEBAN 2025'!$B$11,IF(AF638="TIPO III",'BASE LIQUIDACION REDEBAN 2025'!$B$12,'BASE LIQUIDACION REDEBAN 2025'!$B$13))))</f>
        <v>75096.394270399993</v>
      </c>
      <c r="AM638" s="97">
        <f t="shared" si="9"/>
        <v>65960.072302</v>
      </c>
    </row>
    <row r="639" spans="1:39" s="85" customFormat="1" ht="13.15">
      <c r="A639" s="171" t="s">
        <v>90</v>
      </c>
      <c r="B639" s="10" t="str">
        <f>VLOOKUP(A639,'CENTRO DE COSTOS'!A:D,4,FALSE)</f>
        <v>JUAN SEBASTIÁN RÍOS CASTRILLÓN</v>
      </c>
      <c r="C639" s="10" t="str">
        <f>VLOOKUP(A639,'CENTRO DE COSTOS'!A:D,2,FALSE)</f>
        <v>0004-0005</v>
      </c>
      <c r="D639" s="171">
        <v>5088</v>
      </c>
      <c r="E639" s="171">
        <v>2310143</v>
      </c>
      <c r="F639" s="171">
        <v>66864</v>
      </c>
      <c r="G639" s="171" t="s">
        <v>290</v>
      </c>
      <c r="H639" s="171" t="s">
        <v>291</v>
      </c>
      <c r="I639" s="171" t="s">
        <v>6765</v>
      </c>
      <c r="J639" s="10" t="s">
        <v>167</v>
      </c>
      <c r="K639" s="171">
        <v>2310143</v>
      </c>
      <c r="L639" s="171" t="s">
        <v>6766</v>
      </c>
      <c r="M639" s="172">
        <v>45824.525694444441</v>
      </c>
      <c r="N639" s="172">
        <v>45825.436759259261</v>
      </c>
      <c r="O639" s="171" t="s">
        <v>3171</v>
      </c>
      <c r="P639" s="171" t="s">
        <v>3172</v>
      </c>
      <c r="Q639" s="171" t="s">
        <v>177</v>
      </c>
      <c r="R639" s="72" t="s">
        <v>6767</v>
      </c>
      <c r="S639" s="178" t="s">
        <v>3174</v>
      </c>
      <c r="T639" s="187" t="s">
        <v>3190</v>
      </c>
      <c r="U639" s="187" t="s">
        <v>3213</v>
      </c>
      <c r="V639" s="187" t="s">
        <v>3314</v>
      </c>
      <c r="W639" s="187" t="s">
        <v>3215</v>
      </c>
      <c r="X639" s="187" t="s">
        <v>3417</v>
      </c>
      <c r="Y639" s="187">
        <v>0</v>
      </c>
      <c r="Z639" s="187">
        <v>0</v>
      </c>
      <c r="AA639" s="187">
        <v>0</v>
      </c>
      <c r="AB639" s="200">
        <v>0</v>
      </c>
      <c r="AC639" s="72" t="s">
        <v>6768</v>
      </c>
      <c r="AD639" s="72" t="s">
        <v>6769</v>
      </c>
      <c r="AE639" s="72" t="s">
        <v>6770</v>
      </c>
      <c r="AF639" s="171" t="s">
        <v>25</v>
      </c>
      <c r="AG639" s="171" t="s">
        <v>189</v>
      </c>
      <c r="AH639" s="171">
        <v>1</v>
      </c>
      <c r="AI639" s="171">
        <v>0</v>
      </c>
      <c r="AJ639" s="72" t="s">
        <v>294</v>
      </c>
      <c r="AK639" s="97">
        <f>IF(Q639="SOPORTE_TELEFÓNICO",'BASE LIQUIDACION REDEBAN 2025'!$B$19,IF(Q639="ENVÍO",'BASE LIQUIDACION REDEBAN 2025'!$C$2,IF(AF639="TIPO I",'BASE LIQUIDACION REDEBAN 2025'!$C$2,IF(AF639="TIPO II",'BASE LIQUIDACION REDEBAN 2025'!$C$3,IF(AF639="TIPO III",'BASE LIQUIDACION REDEBAN 2025'!$C$4,IF(AF639="TIPO IV",'BASE LIQUIDACION REDEBAN 2025'!$C$5,IF(AG639="AEREO",'BASE LIQUIDACION REDEBAN 2025'!$B$6,'BASE LIQUIDACION REDEBAN 2025'!$C$5)))))))</f>
        <v>65960.072302</v>
      </c>
      <c r="AL639" s="97">
        <f>IF(OR(Q639="SOPORTE_TELEFÓNICO",Q639="ENVÍO"),0,IF(AF639="TIPO I",'BASE LIQUIDACION REDEBAN 2025'!$B$10,IF(AF639="TIPO II",'BASE LIQUIDACION REDEBAN 2025'!$B$11,IF(AF639="TIPO III",'BASE LIQUIDACION REDEBAN 2025'!$B$12,'BASE LIQUIDACION REDEBAN 2025'!$B$13))))</f>
        <v>75096.394270399993</v>
      </c>
      <c r="AM639" s="97">
        <f t="shared" si="9"/>
        <v>65960.072302</v>
      </c>
    </row>
    <row r="640" spans="1:39" s="85" customFormat="1" ht="13.15">
      <c r="A640" s="171" t="s">
        <v>90</v>
      </c>
      <c r="B640" s="10" t="str">
        <f>VLOOKUP(A640,'CENTRO DE COSTOS'!A:D,4,FALSE)</f>
        <v>JUAN SEBASTIÁN RÍOS CASTRILLÓN</v>
      </c>
      <c r="C640" s="10" t="str">
        <f>VLOOKUP(A640,'CENTRO DE COSTOS'!A:D,2,FALSE)</f>
        <v>0004-0005</v>
      </c>
      <c r="D640" s="171">
        <v>5664</v>
      </c>
      <c r="E640" s="171">
        <v>2310279</v>
      </c>
      <c r="F640" s="171">
        <v>55331</v>
      </c>
      <c r="G640" s="171" t="s">
        <v>290</v>
      </c>
      <c r="H640" s="171" t="s">
        <v>2707</v>
      </c>
      <c r="I640" s="171" t="s">
        <v>6771</v>
      </c>
      <c r="J640" s="10" t="s">
        <v>167</v>
      </c>
      <c r="K640" s="171">
        <v>2310279</v>
      </c>
      <c r="L640" s="171" t="s">
        <v>6772</v>
      </c>
      <c r="M640" s="172">
        <v>45824.559027777781</v>
      </c>
      <c r="N640" s="172">
        <v>45825.449097222219</v>
      </c>
      <c r="O640" s="171" t="s">
        <v>3171</v>
      </c>
      <c r="P640" s="171" t="s">
        <v>3172</v>
      </c>
      <c r="Q640" s="171" t="s">
        <v>177</v>
      </c>
      <c r="R640" s="72" t="s">
        <v>6773</v>
      </c>
      <c r="S640" s="178" t="s">
        <v>3174</v>
      </c>
      <c r="T640" s="187" t="s">
        <v>3190</v>
      </c>
      <c r="U640" s="187" t="s">
        <v>3197</v>
      </c>
      <c r="V640" s="187" t="s">
        <v>3192</v>
      </c>
      <c r="W640" s="187" t="s">
        <v>3215</v>
      </c>
      <c r="X640" s="187">
        <v>0</v>
      </c>
      <c r="Y640" s="187" t="s">
        <v>3445</v>
      </c>
      <c r="Z640" s="187">
        <v>0</v>
      </c>
      <c r="AA640" s="187">
        <v>0</v>
      </c>
      <c r="AB640" s="200">
        <v>0</v>
      </c>
      <c r="AC640" s="72" t="s">
        <v>6774</v>
      </c>
      <c r="AD640" s="72" t="s">
        <v>6775</v>
      </c>
      <c r="AE640" s="72" t="s">
        <v>6776</v>
      </c>
      <c r="AF640" s="171" t="s">
        <v>28</v>
      </c>
      <c r="AG640" s="171" t="s">
        <v>189</v>
      </c>
      <c r="AH640" s="171">
        <v>1</v>
      </c>
      <c r="AI640" s="171">
        <v>0</v>
      </c>
      <c r="AJ640" s="72" t="s">
        <v>354</v>
      </c>
      <c r="AK640" s="97">
        <f>IF(Q640="SOPORTE_TELEFÓNICO",'BASE LIQUIDACION REDEBAN 2025'!$B$19,IF(Q640="ENVÍO",'BASE LIQUIDACION REDEBAN 2025'!$C$2,IF(AF640="TIPO I",'BASE LIQUIDACION REDEBAN 2025'!$C$2,IF(AF640="TIPO II",'BASE LIQUIDACION REDEBAN 2025'!$C$3,IF(AF640="TIPO III",'BASE LIQUIDACION REDEBAN 2025'!$C$4,IF(AF640="TIPO IV",'BASE LIQUIDACION REDEBAN 2025'!$C$5,IF(AG640="AEREO",'BASE LIQUIDACION REDEBAN 2025'!$B$6,'BASE LIQUIDACION REDEBAN 2025'!$C$5)))))))</f>
        <v>144967.87232000002</v>
      </c>
      <c r="AL640" s="97">
        <f>IF(OR(Q640="SOPORTE_TELEFÓNICO",Q640="ENVÍO"),0,IF(AF640="TIPO I",'BASE LIQUIDACION REDEBAN 2025'!$B$10,IF(AF640="TIPO II",'BASE LIQUIDACION REDEBAN 2025'!$B$11,IF(AF640="TIPO III",'BASE LIQUIDACION REDEBAN 2025'!$B$12,'BASE LIQUIDACION REDEBAN 2025'!$B$13))))</f>
        <v>140395.6348884</v>
      </c>
      <c r="AM640" s="97">
        <f t="shared" si="9"/>
        <v>144967.87232000002</v>
      </c>
    </row>
    <row r="641" spans="1:39" s="85" customFormat="1" ht="13.15">
      <c r="A641" s="171" t="s">
        <v>94</v>
      </c>
      <c r="B641" s="10" t="str">
        <f>VLOOKUP(A641,'CENTRO DE COSTOS'!A:D,4,FALSE)</f>
        <v>DIEGO FERNANDO HENAO CARDONA</v>
      </c>
      <c r="C641" s="10" t="str">
        <f>VLOOKUP(A641,'CENTRO DE COSTOS'!A:D,2,FALSE)</f>
        <v>0004-0002</v>
      </c>
      <c r="D641" s="171">
        <v>76147</v>
      </c>
      <c r="E641" s="171">
        <v>2313246</v>
      </c>
      <c r="F641" s="171">
        <v>65769</v>
      </c>
      <c r="G641" s="171" t="s">
        <v>230</v>
      </c>
      <c r="H641" s="171" t="s">
        <v>991</v>
      </c>
      <c r="I641" s="171" t="s">
        <v>6777</v>
      </c>
      <c r="J641" s="10" t="s">
        <v>167</v>
      </c>
      <c r="K641" s="171">
        <v>2313246</v>
      </c>
      <c r="L641" s="171" t="s">
        <v>6778</v>
      </c>
      <c r="M641" s="172">
        <v>45825.333333333336</v>
      </c>
      <c r="N641" s="172">
        <v>45825.452777777777</v>
      </c>
      <c r="O641" s="171" t="s">
        <v>3171</v>
      </c>
      <c r="P641" s="171" t="s">
        <v>3172</v>
      </c>
      <c r="Q641" s="171" t="s">
        <v>177</v>
      </c>
      <c r="R641" s="72" t="s">
        <v>6779</v>
      </c>
      <c r="S641" s="178" t="s">
        <v>3174</v>
      </c>
      <c r="T641" s="187" t="s">
        <v>3190</v>
      </c>
      <c r="U641" s="187" t="s">
        <v>3300</v>
      </c>
      <c r="V641" s="187" t="s">
        <v>3192</v>
      </c>
      <c r="W641" s="187" t="s">
        <v>3215</v>
      </c>
      <c r="X641" s="187" t="s">
        <v>3615</v>
      </c>
      <c r="Y641" s="187">
        <v>0</v>
      </c>
      <c r="Z641" s="187">
        <v>0</v>
      </c>
      <c r="AA641" s="187">
        <v>0</v>
      </c>
      <c r="AB641" s="200">
        <v>0</v>
      </c>
      <c r="AC641" s="72" t="s">
        <v>6780</v>
      </c>
      <c r="AD641" s="72" t="s">
        <v>6781</v>
      </c>
      <c r="AE641" s="72" t="s">
        <v>6782</v>
      </c>
      <c r="AF641" s="171" t="s">
        <v>25</v>
      </c>
      <c r="AG641" s="171" t="s">
        <v>189</v>
      </c>
      <c r="AH641" s="171">
        <v>1</v>
      </c>
      <c r="AI641" s="171">
        <v>0</v>
      </c>
      <c r="AJ641" s="72" t="s">
        <v>453</v>
      </c>
      <c r="AK641" s="97">
        <f>IF(Q641="SOPORTE_TELEFÓNICO",'BASE LIQUIDACION REDEBAN 2025'!$B$19,IF(Q641="ENVÍO",'BASE LIQUIDACION REDEBAN 2025'!$C$2,IF(AF641="TIPO I",'BASE LIQUIDACION REDEBAN 2025'!$C$2,IF(AF641="TIPO II",'BASE LIQUIDACION REDEBAN 2025'!$C$3,IF(AF641="TIPO III",'BASE LIQUIDACION REDEBAN 2025'!$C$4,IF(AF641="TIPO IV",'BASE LIQUIDACION REDEBAN 2025'!$C$5,IF(AG641="AEREO",'BASE LIQUIDACION REDEBAN 2025'!$B$6,'BASE LIQUIDACION REDEBAN 2025'!$C$5)))))))</f>
        <v>65960.072302</v>
      </c>
      <c r="AL641" s="97">
        <f>IF(OR(Q641="SOPORTE_TELEFÓNICO",Q641="ENVÍO"),0,IF(AF641="TIPO I",'BASE LIQUIDACION REDEBAN 2025'!$B$10,IF(AF641="TIPO II",'BASE LIQUIDACION REDEBAN 2025'!$B$11,IF(AF641="TIPO III",'BASE LIQUIDACION REDEBAN 2025'!$B$12,'BASE LIQUIDACION REDEBAN 2025'!$B$13))))</f>
        <v>75096.394270399993</v>
      </c>
      <c r="AM641" s="97">
        <f t="shared" si="9"/>
        <v>65960.072302</v>
      </c>
    </row>
    <row r="642" spans="1:39" s="85" customFormat="1" ht="13.15">
      <c r="A642" s="171" t="s">
        <v>90</v>
      </c>
      <c r="B642" s="10" t="str">
        <f>VLOOKUP(A642,'CENTRO DE COSTOS'!A:D,4,FALSE)</f>
        <v>JUAN SEBASTIÁN RÍOS CASTRILLÓN</v>
      </c>
      <c r="C642" s="10" t="str">
        <f>VLOOKUP(A642,'CENTRO DE COSTOS'!A:D,2,FALSE)</f>
        <v>0004-0005</v>
      </c>
      <c r="D642" s="171">
        <v>5847</v>
      </c>
      <c r="E642" s="171">
        <v>2305260</v>
      </c>
      <c r="F642" s="171">
        <v>38393</v>
      </c>
      <c r="G642" s="171" t="s">
        <v>290</v>
      </c>
      <c r="H642" s="171" t="s">
        <v>6783</v>
      </c>
      <c r="I642" s="171" t="s">
        <v>6784</v>
      </c>
      <c r="J642" s="10" t="s">
        <v>167</v>
      </c>
      <c r="K642" s="171">
        <v>2305260</v>
      </c>
      <c r="L642" s="171" t="s">
        <v>6785</v>
      </c>
      <c r="M642" s="172">
        <v>45822.566666666666</v>
      </c>
      <c r="N642" s="172">
        <v>45825.45516203704</v>
      </c>
      <c r="O642" s="171" t="s">
        <v>3171</v>
      </c>
      <c r="P642" s="171" t="s">
        <v>3172</v>
      </c>
      <c r="Q642" s="171" t="s">
        <v>177</v>
      </c>
      <c r="R642" s="72" t="s">
        <v>6786</v>
      </c>
      <c r="S642" s="178" t="s">
        <v>3174</v>
      </c>
      <c r="T642" s="187" t="s">
        <v>3190</v>
      </c>
      <c r="U642" s="187" t="s">
        <v>3191</v>
      </c>
      <c r="V642" s="187" t="s">
        <v>3192</v>
      </c>
      <c r="W642" s="187" t="s">
        <v>3215</v>
      </c>
      <c r="X642" s="187" t="s">
        <v>3489</v>
      </c>
      <c r="Y642" s="187">
        <v>0</v>
      </c>
      <c r="Z642" s="187">
        <v>0</v>
      </c>
      <c r="AA642" s="187">
        <v>0</v>
      </c>
      <c r="AB642" s="200">
        <v>0</v>
      </c>
      <c r="AC642" s="72" t="s">
        <v>6787</v>
      </c>
      <c r="AD642" s="72" t="s">
        <v>6788</v>
      </c>
      <c r="AE642" s="72" t="s">
        <v>6789</v>
      </c>
      <c r="AF642" s="171" t="s">
        <v>32</v>
      </c>
      <c r="AG642" s="171" t="s">
        <v>189</v>
      </c>
      <c r="AH642" s="171">
        <v>1</v>
      </c>
      <c r="AI642" s="171">
        <v>0</v>
      </c>
      <c r="AJ642" s="72" t="s">
        <v>419</v>
      </c>
      <c r="AK642" s="97">
        <f>IF(Q642="SOPORTE_TELEFÓNICO",'BASE LIQUIDACION REDEBAN 2025'!$B$19,IF(Q642="ENVÍO",'BASE LIQUIDACION REDEBAN 2025'!$C$2,IF(AF642="TIPO I",'BASE LIQUIDACION REDEBAN 2025'!$C$2,IF(AF642="TIPO II",'BASE LIQUIDACION REDEBAN 2025'!$C$3,IF(AF642="TIPO III",'BASE LIQUIDACION REDEBAN 2025'!$C$4,IF(AF642="TIPO IV",'BASE LIQUIDACION REDEBAN 2025'!$C$5,IF(AG642="AEREO",'BASE LIQUIDACION REDEBAN 2025'!$B$6,'BASE LIQUIDACION REDEBAN 2025'!$C$5)))))))</f>
        <v>479588.87655000004</v>
      </c>
      <c r="AL642" s="97">
        <f>IF(OR(Q642="SOPORTE_TELEFÓNICO",Q642="ENVÍO"),0,IF(AF642="TIPO I",'BASE LIQUIDACION REDEBAN 2025'!$B$10,IF(AF642="TIPO II",'BASE LIQUIDACION REDEBAN 2025'!$B$11,IF(AF642="TIPO III",'BASE LIQUIDACION REDEBAN 2025'!$B$12,'BASE LIQUIDACION REDEBAN 2025'!$B$13))))</f>
        <v>196536.5258152</v>
      </c>
      <c r="AM642" s="97">
        <f t="shared" si="9"/>
        <v>479588.87655000004</v>
      </c>
    </row>
    <row r="643" spans="1:39" s="85" customFormat="1" ht="13.15">
      <c r="A643" s="171" t="s">
        <v>90</v>
      </c>
      <c r="B643" s="10" t="str">
        <f>VLOOKUP(A643,'CENTRO DE COSTOS'!A:D,4,FALSE)</f>
        <v>JUAN SEBASTIÁN RÍOS CASTRILLÓN</v>
      </c>
      <c r="C643" s="10" t="str">
        <f>VLOOKUP(A643,'CENTRO DE COSTOS'!A:D,2,FALSE)</f>
        <v>0004-0005</v>
      </c>
      <c r="D643" s="171">
        <v>5001</v>
      </c>
      <c r="E643" s="171">
        <v>2314323</v>
      </c>
      <c r="F643" s="171">
        <v>69525</v>
      </c>
      <c r="G643" s="171" t="s">
        <v>290</v>
      </c>
      <c r="H643" s="171" t="s">
        <v>90</v>
      </c>
      <c r="I643" s="171" t="s">
        <v>6790</v>
      </c>
      <c r="J643" s="10" t="s">
        <v>167</v>
      </c>
      <c r="K643" s="171">
        <v>2314323</v>
      </c>
      <c r="L643" s="171" t="s">
        <v>6791</v>
      </c>
      <c r="M643" s="172">
        <v>45825.377083333333</v>
      </c>
      <c r="N643" s="172">
        <v>45825.458252314813</v>
      </c>
      <c r="O643" s="171" t="s">
        <v>3171</v>
      </c>
      <c r="P643" s="171" t="s">
        <v>3172</v>
      </c>
      <c r="Q643" s="171" t="s">
        <v>177</v>
      </c>
      <c r="R643" s="72" t="s">
        <v>6792</v>
      </c>
      <c r="S643" s="178" t="s">
        <v>3174</v>
      </c>
      <c r="T643" s="187" t="s">
        <v>3190</v>
      </c>
      <c r="U643" s="187" t="s">
        <v>3839</v>
      </c>
      <c r="V643" s="187" t="s">
        <v>3840</v>
      </c>
      <c r="W643" s="187" t="s">
        <v>3215</v>
      </c>
      <c r="X643" s="187" t="s">
        <v>3662</v>
      </c>
      <c r="Y643" s="187">
        <v>0</v>
      </c>
      <c r="Z643" s="187">
        <v>0</v>
      </c>
      <c r="AA643" s="187">
        <v>0</v>
      </c>
      <c r="AB643" s="200">
        <v>0</v>
      </c>
      <c r="AC643" s="72" t="s">
        <v>6793</v>
      </c>
      <c r="AD643" s="72" t="s">
        <v>6794</v>
      </c>
      <c r="AE643" s="72" t="s">
        <v>6795</v>
      </c>
      <c r="AF643" s="171" t="s">
        <v>25</v>
      </c>
      <c r="AG643" s="171" t="s">
        <v>189</v>
      </c>
      <c r="AH643" s="171">
        <v>1</v>
      </c>
      <c r="AI643" s="171">
        <v>0</v>
      </c>
      <c r="AJ643" s="72" t="s">
        <v>467</v>
      </c>
      <c r="AK643" s="97">
        <f>IF(Q643="SOPORTE_TELEFÓNICO",'BASE LIQUIDACION REDEBAN 2025'!$B$19,IF(Q643="ENVÍO",'BASE LIQUIDACION REDEBAN 2025'!$C$2,IF(AF643="TIPO I",'BASE LIQUIDACION REDEBAN 2025'!$C$2,IF(AF643="TIPO II",'BASE LIQUIDACION REDEBAN 2025'!$C$3,IF(AF643="TIPO III",'BASE LIQUIDACION REDEBAN 2025'!$C$4,IF(AF643="TIPO IV",'BASE LIQUIDACION REDEBAN 2025'!$C$5,IF(AG643="AEREO",'BASE LIQUIDACION REDEBAN 2025'!$B$6,'BASE LIQUIDACION REDEBAN 2025'!$C$5)))))))</f>
        <v>65960.072302</v>
      </c>
      <c r="AL643" s="97">
        <f>IF(OR(Q643="SOPORTE_TELEFÓNICO",Q643="ENVÍO"),0,IF(AF643="TIPO I",'BASE LIQUIDACION REDEBAN 2025'!$B$10,IF(AF643="TIPO II",'BASE LIQUIDACION REDEBAN 2025'!$B$11,IF(AF643="TIPO III",'BASE LIQUIDACION REDEBAN 2025'!$B$12,'BASE LIQUIDACION REDEBAN 2025'!$B$13))))</f>
        <v>75096.394270399993</v>
      </c>
      <c r="AM643" s="97">
        <f t="shared" ref="AM643:AM706" si="10">IF(OR(Q643="SOPORTE_TELEFÓNICO",Q643="ENVÍO"),AK643,(AK643*AH643+AL643*AI643))</f>
        <v>65960.072302</v>
      </c>
    </row>
    <row r="644" spans="1:39" s="85" customFormat="1" ht="13.15">
      <c r="A644" s="171" t="s">
        <v>94</v>
      </c>
      <c r="B644" s="10" t="str">
        <f>VLOOKUP(A644,'CENTRO DE COSTOS'!A:D,4,FALSE)</f>
        <v>DIEGO FERNANDO HENAO CARDONA</v>
      </c>
      <c r="C644" s="10" t="str">
        <f>VLOOKUP(A644,'CENTRO DE COSTOS'!A:D,2,FALSE)</f>
        <v>0004-0002</v>
      </c>
      <c r="D644" s="171">
        <v>76736</v>
      </c>
      <c r="E644" s="171">
        <v>2312831</v>
      </c>
      <c r="F644" s="171">
        <v>62347</v>
      </c>
      <c r="G644" s="171" t="s">
        <v>230</v>
      </c>
      <c r="H644" s="171" t="s">
        <v>4943</v>
      </c>
      <c r="I644" s="171" t="s">
        <v>6796</v>
      </c>
      <c r="J644" s="10" t="s">
        <v>167</v>
      </c>
      <c r="K644" s="171">
        <v>2312831</v>
      </c>
      <c r="L644" s="171" t="s">
        <v>6797</v>
      </c>
      <c r="M644" s="172">
        <v>45824.725694444445</v>
      </c>
      <c r="N644" s="172">
        <v>45825.463599537034</v>
      </c>
      <c r="O644" s="171" t="s">
        <v>3171</v>
      </c>
      <c r="P644" s="171" t="s">
        <v>3172</v>
      </c>
      <c r="Q644" s="171" t="s">
        <v>177</v>
      </c>
      <c r="R644" s="72" t="s">
        <v>6798</v>
      </c>
      <c r="S644" s="178" t="s">
        <v>3174</v>
      </c>
      <c r="T644" s="187" t="s">
        <v>3175</v>
      </c>
      <c r="U644" s="187" t="s">
        <v>3176</v>
      </c>
      <c r="V644" s="187" t="s">
        <v>3177</v>
      </c>
      <c r="W644" s="187" t="s">
        <v>3185</v>
      </c>
      <c r="X644" s="187">
        <v>0</v>
      </c>
      <c r="Y644" s="187">
        <v>0</v>
      </c>
      <c r="Z644" s="187">
        <v>0</v>
      </c>
      <c r="AA644" s="187">
        <v>0</v>
      </c>
      <c r="AB644" s="200">
        <v>0</v>
      </c>
      <c r="AC644" s="72" t="s">
        <v>6799</v>
      </c>
      <c r="AD644" s="72" t="s">
        <v>3180</v>
      </c>
      <c r="AE644" s="72" t="s">
        <v>3180</v>
      </c>
      <c r="AF644" s="171" t="s">
        <v>28</v>
      </c>
      <c r="AG644" s="171" t="s">
        <v>189</v>
      </c>
      <c r="AH644" s="171">
        <v>1</v>
      </c>
      <c r="AI644" s="171">
        <v>0</v>
      </c>
      <c r="AJ644" s="72" t="s">
        <v>582</v>
      </c>
      <c r="AK644" s="97">
        <f>IF(Q644="SOPORTE_TELEFÓNICO",'BASE LIQUIDACION REDEBAN 2025'!$B$19,IF(Q644="ENVÍO",'BASE LIQUIDACION REDEBAN 2025'!$C$2,IF(AF644="TIPO I",'BASE LIQUIDACION REDEBAN 2025'!$C$2,IF(AF644="TIPO II",'BASE LIQUIDACION REDEBAN 2025'!$C$3,IF(AF644="TIPO III",'BASE LIQUIDACION REDEBAN 2025'!$C$4,IF(AF644="TIPO IV",'BASE LIQUIDACION REDEBAN 2025'!$C$5,IF(AG644="AEREO",'BASE LIQUIDACION REDEBAN 2025'!$B$6,'BASE LIQUIDACION REDEBAN 2025'!$C$5)))))))</f>
        <v>144967.87232000002</v>
      </c>
      <c r="AL644" s="97">
        <f>IF(OR(Q644="SOPORTE_TELEFÓNICO",Q644="ENVÍO"),0,IF(AF644="TIPO I",'BASE LIQUIDACION REDEBAN 2025'!$B$10,IF(AF644="TIPO II",'BASE LIQUIDACION REDEBAN 2025'!$B$11,IF(AF644="TIPO III",'BASE LIQUIDACION REDEBAN 2025'!$B$12,'BASE LIQUIDACION REDEBAN 2025'!$B$13))))</f>
        <v>140395.6348884</v>
      </c>
      <c r="AM644" s="97">
        <f t="shared" si="10"/>
        <v>144967.87232000002</v>
      </c>
    </row>
    <row r="645" spans="1:39" s="85" customFormat="1" ht="13.15">
      <c r="A645" s="171" t="s">
        <v>90</v>
      </c>
      <c r="B645" s="10" t="str">
        <f>VLOOKUP(A645,'CENTRO DE COSTOS'!A:D,4,FALSE)</f>
        <v>JUAN SEBASTIÁN RÍOS CASTRILLÓN</v>
      </c>
      <c r="C645" s="10" t="str">
        <f>VLOOKUP(A645,'CENTRO DE COSTOS'!A:D,2,FALSE)</f>
        <v>0004-0005</v>
      </c>
      <c r="D645" s="171">
        <v>5088</v>
      </c>
      <c r="E645" s="171">
        <v>2310753</v>
      </c>
      <c r="F645" s="171">
        <v>38647</v>
      </c>
      <c r="G645" s="171" t="s">
        <v>290</v>
      </c>
      <c r="H645" s="171" t="s">
        <v>291</v>
      </c>
      <c r="I645" s="171" t="s">
        <v>6800</v>
      </c>
      <c r="J645" s="10" t="s">
        <v>167</v>
      </c>
      <c r="K645" s="171">
        <v>2310753</v>
      </c>
      <c r="L645" s="171" t="s">
        <v>6801</v>
      </c>
      <c r="M645" s="172">
        <v>45824.597916666666</v>
      </c>
      <c r="N645" s="172">
        <v>45825.46634259259</v>
      </c>
      <c r="O645" s="171" t="s">
        <v>3171</v>
      </c>
      <c r="P645" s="171" t="s">
        <v>3172</v>
      </c>
      <c r="Q645" s="171" t="s">
        <v>177</v>
      </c>
      <c r="R645" s="72" t="s">
        <v>6802</v>
      </c>
      <c r="S645" s="178" t="s">
        <v>3174</v>
      </c>
      <c r="T645" s="187" t="s">
        <v>3190</v>
      </c>
      <c r="U645" s="187" t="s">
        <v>3213</v>
      </c>
      <c r="V645" s="187" t="s">
        <v>3345</v>
      </c>
      <c r="W645" s="187" t="s">
        <v>3185</v>
      </c>
      <c r="X645" s="187">
        <v>0</v>
      </c>
      <c r="Y645" s="187">
        <v>0</v>
      </c>
      <c r="Z645" s="187">
        <v>0</v>
      </c>
      <c r="AA645" s="187">
        <v>0</v>
      </c>
      <c r="AB645" s="200">
        <v>0</v>
      </c>
      <c r="AC645" s="72" t="s">
        <v>6803</v>
      </c>
      <c r="AD645" s="72" t="s">
        <v>3180</v>
      </c>
      <c r="AE645" s="72" t="s">
        <v>3180</v>
      </c>
      <c r="AF645" s="171" t="s">
        <v>25</v>
      </c>
      <c r="AG645" s="171" t="s">
        <v>189</v>
      </c>
      <c r="AH645" s="171">
        <v>1</v>
      </c>
      <c r="AI645" s="171">
        <v>0</v>
      </c>
      <c r="AJ645" s="72" t="s">
        <v>294</v>
      </c>
      <c r="AK645" s="97">
        <f>IF(Q645="SOPORTE_TELEFÓNICO",'BASE LIQUIDACION REDEBAN 2025'!$B$19,IF(Q645="ENVÍO",'BASE LIQUIDACION REDEBAN 2025'!$C$2,IF(AF645="TIPO I",'BASE LIQUIDACION REDEBAN 2025'!$C$2,IF(AF645="TIPO II",'BASE LIQUIDACION REDEBAN 2025'!$C$3,IF(AF645="TIPO III",'BASE LIQUIDACION REDEBAN 2025'!$C$4,IF(AF645="TIPO IV",'BASE LIQUIDACION REDEBAN 2025'!$C$5,IF(AG645="AEREO",'BASE LIQUIDACION REDEBAN 2025'!$B$6,'BASE LIQUIDACION REDEBAN 2025'!$C$5)))))))</f>
        <v>65960.072302</v>
      </c>
      <c r="AL645" s="97">
        <f>IF(OR(Q645="SOPORTE_TELEFÓNICO",Q645="ENVÍO"),0,IF(AF645="TIPO I",'BASE LIQUIDACION REDEBAN 2025'!$B$10,IF(AF645="TIPO II",'BASE LIQUIDACION REDEBAN 2025'!$B$11,IF(AF645="TIPO III",'BASE LIQUIDACION REDEBAN 2025'!$B$12,'BASE LIQUIDACION REDEBAN 2025'!$B$13))))</f>
        <v>75096.394270399993</v>
      </c>
      <c r="AM645" s="97">
        <f t="shared" si="10"/>
        <v>65960.072302</v>
      </c>
    </row>
    <row r="646" spans="1:39" s="85" customFormat="1" ht="13.15">
      <c r="A646" s="171" t="s">
        <v>68</v>
      </c>
      <c r="B646" s="10" t="str">
        <f>VLOOKUP(A646,'CENTRO DE COSTOS'!A:D,4,FALSE)</f>
        <v>WILLIAM ASDRUBAL ROZO ROZO</v>
      </c>
      <c r="C646" s="10" t="str">
        <f>VLOOKUP(A646,'CENTRO DE COSTOS'!A:D,2,FALSE)</f>
        <v>0004-0004</v>
      </c>
      <c r="D646" s="171">
        <v>11001</v>
      </c>
      <c r="E646" s="171">
        <v>2312593</v>
      </c>
      <c r="F646" s="171">
        <v>47421</v>
      </c>
      <c r="G646" s="171" t="s">
        <v>298</v>
      </c>
      <c r="H646" s="171" t="s">
        <v>68</v>
      </c>
      <c r="I646" s="171" t="s">
        <v>6804</v>
      </c>
      <c r="J646" s="10" t="s">
        <v>167</v>
      </c>
      <c r="K646" s="171">
        <v>2312593</v>
      </c>
      <c r="L646" s="171" t="s">
        <v>6805</v>
      </c>
      <c r="M646" s="172">
        <v>45824.709027777775</v>
      </c>
      <c r="N646" s="172">
        <v>45825.475057870368</v>
      </c>
      <c r="O646" s="171" t="s">
        <v>3171</v>
      </c>
      <c r="P646" s="171" t="s">
        <v>3172</v>
      </c>
      <c r="Q646" s="171" t="s">
        <v>177</v>
      </c>
      <c r="R646" s="72" t="s">
        <v>6806</v>
      </c>
      <c r="S646" s="178" t="s">
        <v>3174</v>
      </c>
      <c r="T646" s="187" t="s">
        <v>3175</v>
      </c>
      <c r="U646" s="187" t="s">
        <v>3586</v>
      </c>
      <c r="V646" s="187" t="s">
        <v>3587</v>
      </c>
      <c r="W646" s="187" t="s">
        <v>3185</v>
      </c>
      <c r="X646" s="187">
        <v>0</v>
      </c>
      <c r="Y646" s="187">
        <v>0</v>
      </c>
      <c r="Z646" s="187">
        <v>0</v>
      </c>
      <c r="AA646" s="187">
        <v>0</v>
      </c>
      <c r="AB646" s="200">
        <v>0</v>
      </c>
      <c r="AC646" s="72" t="s">
        <v>6807</v>
      </c>
      <c r="AD646" s="72" t="s">
        <v>3180</v>
      </c>
      <c r="AE646" s="72" t="s">
        <v>3180</v>
      </c>
      <c r="AF646" s="171" t="s">
        <v>25</v>
      </c>
      <c r="AG646" s="171" t="s">
        <v>189</v>
      </c>
      <c r="AH646" s="171">
        <v>1</v>
      </c>
      <c r="AI646" s="171">
        <v>0</v>
      </c>
      <c r="AJ646" s="72" t="s">
        <v>3413</v>
      </c>
      <c r="AK646" s="97">
        <f>IF(Q646="SOPORTE_TELEFÓNICO",'BASE LIQUIDACION REDEBAN 2025'!$B$19,IF(Q646="ENVÍO",'BASE LIQUIDACION REDEBAN 2025'!$C$2,IF(AF646="TIPO I",'BASE LIQUIDACION REDEBAN 2025'!$C$2,IF(AF646="TIPO II",'BASE LIQUIDACION REDEBAN 2025'!$C$3,IF(AF646="TIPO III",'BASE LIQUIDACION REDEBAN 2025'!$C$4,IF(AF646="TIPO IV",'BASE LIQUIDACION REDEBAN 2025'!$C$5,IF(AG646="AEREO",'BASE LIQUIDACION REDEBAN 2025'!$B$6,'BASE LIQUIDACION REDEBAN 2025'!$C$5)))))))</f>
        <v>65960.072302</v>
      </c>
      <c r="AL646" s="97">
        <f>IF(OR(Q646="SOPORTE_TELEFÓNICO",Q646="ENVÍO"),0,IF(AF646="TIPO I",'BASE LIQUIDACION REDEBAN 2025'!$B$10,IF(AF646="TIPO II",'BASE LIQUIDACION REDEBAN 2025'!$B$11,IF(AF646="TIPO III",'BASE LIQUIDACION REDEBAN 2025'!$B$12,'BASE LIQUIDACION REDEBAN 2025'!$B$13))))</f>
        <v>75096.394270399993</v>
      </c>
      <c r="AM646" s="97">
        <f t="shared" si="10"/>
        <v>65960.072302</v>
      </c>
    </row>
    <row r="647" spans="1:39" s="85" customFormat="1" ht="13.15">
      <c r="A647" s="171" t="s">
        <v>99</v>
      </c>
      <c r="B647" s="10" t="str">
        <f>VLOOKUP(A647,'CENTRO DE COSTOS'!A:D,4,FALSE)</f>
        <v>JOSE MAURICIO HERNANDEZ ROJAS</v>
      </c>
      <c r="C647" s="10" t="str">
        <f>VLOOKUP(A647,'CENTRO DE COSTOS'!A:D,2,FALSE)</f>
        <v>0004-0001</v>
      </c>
      <c r="D647" s="171">
        <v>20011</v>
      </c>
      <c r="E647" s="171">
        <v>2304744</v>
      </c>
      <c r="F647" s="171">
        <v>46546</v>
      </c>
      <c r="G647" s="171" t="s">
        <v>269</v>
      </c>
      <c r="H647" s="171" t="s">
        <v>1714</v>
      </c>
      <c r="I647" s="171" t="s">
        <v>6808</v>
      </c>
      <c r="J647" s="10" t="s">
        <v>167</v>
      </c>
      <c r="K647" s="171">
        <v>2304744</v>
      </c>
      <c r="L647" s="171" t="s">
        <v>6809</v>
      </c>
      <c r="M647" s="172">
        <v>45822.36041666667</v>
      </c>
      <c r="N647" s="172">
        <v>45825.478506944448</v>
      </c>
      <c r="O647" s="171" t="s">
        <v>3171</v>
      </c>
      <c r="P647" s="171" t="s">
        <v>3172</v>
      </c>
      <c r="Q647" s="171" t="s">
        <v>177</v>
      </c>
      <c r="R647" s="72" t="s">
        <v>6810</v>
      </c>
      <c r="S647" s="178" t="s">
        <v>3174</v>
      </c>
      <c r="T647" s="187" t="s">
        <v>3190</v>
      </c>
      <c r="U647" s="187" t="s">
        <v>3300</v>
      </c>
      <c r="V647" s="187" t="s">
        <v>3192</v>
      </c>
      <c r="W647" s="187" t="s">
        <v>3215</v>
      </c>
      <c r="X647" s="187" t="s">
        <v>3615</v>
      </c>
      <c r="Y647" s="187">
        <v>0</v>
      </c>
      <c r="Z647" s="187">
        <v>0</v>
      </c>
      <c r="AA647" s="187">
        <v>0</v>
      </c>
      <c r="AB647" s="200">
        <v>0</v>
      </c>
      <c r="AC647" s="72" t="s">
        <v>6811</v>
      </c>
      <c r="AD647" s="72" t="s">
        <v>6812</v>
      </c>
      <c r="AE647" s="72" t="s">
        <v>6813</v>
      </c>
      <c r="AF647" s="171" t="s">
        <v>32</v>
      </c>
      <c r="AG647" s="171" t="s">
        <v>189</v>
      </c>
      <c r="AH647" s="171">
        <v>1</v>
      </c>
      <c r="AI647" s="171">
        <v>0</v>
      </c>
      <c r="AJ647" s="72" t="s">
        <v>855</v>
      </c>
      <c r="AK647" s="97">
        <f>IF(Q647="SOPORTE_TELEFÓNICO",'BASE LIQUIDACION REDEBAN 2025'!$B$19,IF(Q647="ENVÍO",'BASE LIQUIDACION REDEBAN 2025'!$C$2,IF(AF647="TIPO I",'BASE LIQUIDACION REDEBAN 2025'!$C$2,IF(AF647="TIPO II",'BASE LIQUIDACION REDEBAN 2025'!$C$3,IF(AF647="TIPO III",'BASE LIQUIDACION REDEBAN 2025'!$C$4,IF(AF647="TIPO IV",'BASE LIQUIDACION REDEBAN 2025'!$C$5,IF(AG647="AEREO",'BASE LIQUIDACION REDEBAN 2025'!$B$6,'BASE LIQUIDACION REDEBAN 2025'!$C$5)))))))</f>
        <v>479588.87655000004</v>
      </c>
      <c r="AL647" s="97">
        <f>IF(OR(Q647="SOPORTE_TELEFÓNICO",Q647="ENVÍO"),0,IF(AF647="TIPO I",'BASE LIQUIDACION REDEBAN 2025'!$B$10,IF(AF647="TIPO II",'BASE LIQUIDACION REDEBAN 2025'!$B$11,IF(AF647="TIPO III",'BASE LIQUIDACION REDEBAN 2025'!$B$12,'BASE LIQUIDACION REDEBAN 2025'!$B$13))))</f>
        <v>196536.5258152</v>
      </c>
      <c r="AM647" s="97">
        <f t="shared" si="10"/>
        <v>479588.87655000004</v>
      </c>
    </row>
    <row r="648" spans="1:39" s="85" customFormat="1" ht="13.15">
      <c r="A648" s="171" t="s">
        <v>72</v>
      </c>
      <c r="B648" s="10" t="str">
        <f>VLOOKUP(A648,'CENTRO DE COSTOS'!A:D,4,FALSE)</f>
        <v>MIGUEL JULIÁN HERNÁNDEZ GUARÍN</v>
      </c>
      <c r="C648" s="10" t="str">
        <f>VLOOKUP(A648,'CENTRO DE COSTOS'!A:D,2,FALSE)</f>
        <v>0004-0008</v>
      </c>
      <c r="D648" s="171">
        <v>68081</v>
      </c>
      <c r="E648" s="171">
        <v>2308857</v>
      </c>
      <c r="F648" s="171">
        <v>54036</v>
      </c>
      <c r="G648" s="171" t="s">
        <v>180</v>
      </c>
      <c r="H648" s="171" t="s">
        <v>4156</v>
      </c>
      <c r="I648" s="171" t="s">
        <v>6814</v>
      </c>
      <c r="J648" s="10" t="s">
        <v>167</v>
      </c>
      <c r="K648" s="171">
        <v>2308857</v>
      </c>
      <c r="L648" s="171" t="s">
        <v>6815</v>
      </c>
      <c r="M648" s="172">
        <v>45824.443055555559</v>
      </c>
      <c r="N648" s="172">
        <v>45825.480694444443</v>
      </c>
      <c r="O648" s="171" t="s">
        <v>3171</v>
      </c>
      <c r="P648" s="171" t="s">
        <v>3172</v>
      </c>
      <c r="Q648" s="171" t="s">
        <v>177</v>
      </c>
      <c r="R648" s="72" t="s">
        <v>6816</v>
      </c>
      <c r="S648" s="178" t="s">
        <v>3174</v>
      </c>
      <c r="T648" s="187" t="s">
        <v>3190</v>
      </c>
      <c r="U648" s="187" t="s">
        <v>3331</v>
      </c>
      <c r="V648" s="187" t="s">
        <v>3192</v>
      </c>
      <c r="W648" s="187" t="s">
        <v>3215</v>
      </c>
      <c r="X648" s="187" t="s">
        <v>3481</v>
      </c>
      <c r="Y648" s="187">
        <v>0</v>
      </c>
      <c r="Z648" s="187" t="s">
        <v>3268</v>
      </c>
      <c r="AA648" s="187" t="s">
        <v>4328</v>
      </c>
      <c r="AB648" s="200">
        <v>0</v>
      </c>
      <c r="AC648" s="72" t="s">
        <v>6817</v>
      </c>
      <c r="AD648" s="72" t="s">
        <v>6818</v>
      </c>
      <c r="AE648" s="72" t="s">
        <v>6819</v>
      </c>
      <c r="AF648" s="171" t="s">
        <v>30</v>
      </c>
      <c r="AG648" s="171" t="s">
        <v>189</v>
      </c>
      <c r="AH648" s="171">
        <v>1</v>
      </c>
      <c r="AI648" s="171">
        <v>0</v>
      </c>
      <c r="AJ648" s="72" t="s">
        <v>1886</v>
      </c>
      <c r="AK648" s="97">
        <f>IF(Q648="SOPORTE_TELEFÓNICO",'BASE LIQUIDACION REDEBAN 2025'!$B$19,IF(Q648="ENVÍO",'BASE LIQUIDACION REDEBAN 2025'!$C$2,IF(AF648="TIPO I",'BASE LIQUIDACION REDEBAN 2025'!$C$2,IF(AF648="TIPO II",'BASE LIQUIDACION REDEBAN 2025'!$C$3,IF(AF648="TIPO III",'BASE LIQUIDACION REDEBAN 2025'!$C$4,IF(AF648="TIPO IV",'BASE LIQUIDACION REDEBAN 2025'!$C$5,IF(AG648="AEREO",'BASE LIQUIDACION REDEBAN 2025'!$B$6,'BASE LIQUIDACION REDEBAN 2025'!$C$5)))))))</f>
        <v>275728.78077800001</v>
      </c>
      <c r="AL648" s="97">
        <f>IF(OR(Q648="SOPORTE_TELEFÓNICO",Q648="ENVÍO"),0,IF(AF648="TIPO I",'BASE LIQUIDACION REDEBAN 2025'!$B$10,IF(AF648="TIPO II",'BASE LIQUIDACION REDEBAN 2025'!$B$11,IF(AF648="TIPO III",'BASE LIQUIDACION REDEBAN 2025'!$B$12,'BASE LIQUIDACION REDEBAN 2025'!$B$13))))</f>
        <v>196536.5258152</v>
      </c>
      <c r="AM648" s="97">
        <f t="shared" si="10"/>
        <v>275728.78077800001</v>
      </c>
    </row>
    <row r="649" spans="1:39" s="85" customFormat="1" ht="13.15">
      <c r="A649" s="171" t="s">
        <v>94</v>
      </c>
      <c r="B649" s="10" t="str">
        <f>VLOOKUP(A649,'CENTRO DE COSTOS'!A:D,4,FALSE)</f>
        <v>DIEGO FERNANDO HENAO CARDONA</v>
      </c>
      <c r="C649" s="10" t="str">
        <f>VLOOKUP(A649,'CENTRO DE COSTOS'!A:D,2,FALSE)</f>
        <v>0004-0002</v>
      </c>
      <c r="D649" s="171">
        <v>76147</v>
      </c>
      <c r="E649" s="171">
        <v>2312272</v>
      </c>
      <c r="F649" s="171">
        <v>59182</v>
      </c>
      <c r="G649" s="171" t="s">
        <v>230</v>
      </c>
      <c r="H649" s="171" t="s">
        <v>991</v>
      </c>
      <c r="I649" s="171" t="s">
        <v>6626</v>
      </c>
      <c r="J649" s="10" t="s">
        <v>167</v>
      </c>
      <c r="K649" s="171">
        <v>2312272</v>
      </c>
      <c r="L649" s="171" t="s">
        <v>6820</v>
      </c>
      <c r="M649" s="172">
        <v>45824.679166666669</v>
      </c>
      <c r="N649" s="172">
        <v>45825.482916666668</v>
      </c>
      <c r="O649" s="171" t="s">
        <v>3171</v>
      </c>
      <c r="P649" s="171" t="s">
        <v>3172</v>
      </c>
      <c r="Q649" s="171" t="s">
        <v>177</v>
      </c>
      <c r="R649" s="72" t="s">
        <v>6821</v>
      </c>
      <c r="S649" s="178" t="s">
        <v>3174</v>
      </c>
      <c r="T649" s="187" t="s">
        <v>3175</v>
      </c>
      <c r="U649" s="187" t="s">
        <v>3260</v>
      </c>
      <c r="V649" s="187" t="s">
        <v>3261</v>
      </c>
      <c r="W649" s="187" t="s">
        <v>3185</v>
      </c>
      <c r="X649" s="187">
        <v>0</v>
      </c>
      <c r="Y649" s="187">
        <v>0</v>
      </c>
      <c r="Z649" s="187">
        <v>0</v>
      </c>
      <c r="AA649" s="187">
        <v>0</v>
      </c>
      <c r="AB649" s="200">
        <v>0</v>
      </c>
      <c r="AC649" s="72" t="s">
        <v>6629</v>
      </c>
      <c r="AD649" s="72" t="s">
        <v>3180</v>
      </c>
      <c r="AE649" s="72" t="s">
        <v>3180</v>
      </c>
      <c r="AF649" s="171" t="s">
        <v>25</v>
      </c>
      <c r="AG649" s="171" t="s">
        <v>189</v>
      </c>
      <c r="AH649" s="171">
        <v>1</v>
      </c>
      <c r="AI649" s="171">
        <v>0</v>
      </c>
      <c r="AJ649" s="72" t="s">
        <v>453</v>
      </c>
      <c r="AK649" s="97">
        <f>IF(Q649="SOPORTE_TELEFÓNICO",'BASE LIQUIDACION REDEBAN 2025'!$B$19,IF(Q649="ENVÍO",'BASE LIQUIDACION REDEBAN 2025'!$C$2,IF(AF649="TIPO I",'BASE LIQUIDACION REDEBAN 2025'!$C$2,IF(AF649="TIPO II",'BASE LIQUIDACION REDEBAN 2025'!$C$3,IF(AF649="TIPO III",'BASE LIQUIDACION REDEBAN 2025'!$C$4,IF(AF649="TIPO IV",'BASE LIQUIDACION REDEBAN 2025'!$C$5,IF(AG649="AEREO",'BASE LIQUIDACION REDEBAN 2025'!$B$6,'BASE LIQUIDACION REDEBAN 2025'!$C$5)))))))</f>
        <v>65960.072302</v>
      </c>
      <c r="AL649" s="97">
        <f>IF(OR(Q649="SOPORTE_TELEFÓNICO",Q649="ENVÍO"),0,IF(AF649="TIPO I",'BASE LIQUIDACION REDEBAN 2025'!$B$10,IF(AF649="TIPO II",'BASE LIQUIDACION REDEBAN 2025'!$B$11,IF(AF649="TIPO III",'BASE LIQUIDACION REDEBAN 2025'!$B$12,'BASE LIQUIDACION REDEBAN 2025'!$B$13))))</f>
        <v>75096.394270399993</v>
      </c>
      <c r="AM649" s="97">
        <f t="shared" si="10"/>
        <v>65960.072302</v>
      </c>
    </row>
    <row r="650" spans="1:39" s="85" customFormat="1" ht="13.15">
      <c r="A650" s="171" t="s">
        <v>96</v>
      </c>
      <c r="B650" s="10" t="str">
        <f>VLOOKUP(A650,'CENTRO DE COSTOS'!A:D,4,FALSE)</f>
        <v>JOSE MAURICIO HERNANDEZ ROJAS</v>
      </c>
      <c r="C650" s="10" t="str">
        <f>VLOOKUP(A650,'CENTRO DE COSTOS'!A:D,2,FALSE)</f>
        <v>0004-0001</v>
      </c>
      <c r="D650" s="171">
        <v>47001</v>
      </c>
      <c r="E650" s="171">
        <v>2312531</v>
      </c>
      <c r="F650" s="171">
        <v>64935</v>
      </c>
      <c r="G650" s="171" t="s">
        <v>683</v>
      </c>
      <c r="H650" s="171" t="s">
        <v>96</v>
      </c>
      <c r="I650" s="171" t="s">
        <v>6822</v>
      </c>
      <c r="J650" s="10" t="s">
        <v>167</v>
      </c>
      <c r="K650" s="171">
        <v>2312531</v>
      </c>
      <c r="L650" s="171" t="s">
        <v>6823</v>
      </c>
      <c r="M650" s="172">
        <v>45824.692361111112</v>
      </c>
      <c r="N650" s="172">
        <v>45825.48574074074</v>
      </c>
      <c r="O650" s="171" t="s">
        <v>3171</v>
      </c>
      <c r="P650" s="171" t="s">
        <v>3172</v>
      </c>
      <c r="Q650" s="171" t="s">
        <v>177</v>
      </c>
      <c r="R650" s="72" t="s">
        <v>6824</v>
      </c>
      <c r="S650" s="178" t="s">
        <v>3174</v>
      </c>
      <c r="T650" s="187" t="s">
        <v>3175</v>
      </c>
      <c r="U650" s="187" t="s">
        <v>3176</v>
      </c>
      <c r="V650" s="187" t="s">
        <v>3177</v>
      </c>
      <c r="W650" s="187" t="s">
        <v>3185</v>
      </c>
      <c r="X650" s="187">
        <v>0</v>
      </c>
      <c r="Y650" s="187">
        <v>0</v>
      </c>
      <c r="Z650" s="187">
        <v>0</v>
      </c>
      <c r="AA650" s="187">
        <v>0</v>
      </c>
      <c r="AB650" s="200">
        <v>0</v>
      </c>
      <c r="AC650" s="72" t="s">
        <v>6825</v>
      </c>
      <c r="AD650" s="72" t="s">
        <v>3180</v>
      </c>
      <c r="AE650" s="72" t="s">
        <v>3180</v>
      </c>
      <c r="AF650" s="171" t="s">
        <v>25</v>
      </c>
      <c r="AG650" s="171" t="s">
        <v>189</v>
      </c>
      <c r="AH650" s="171">
        <v>1</v>
      </c>
      <c r="AI650" s="171">
        <v>0</v>
      </c>
      <c r="AJ650" s="72" t="s">
        <v>1174</v>
      </c>
      <c r="AK650" s="97">
        <f>IF(Q650="SOPORTE_TELEFÓNICO",'BASE LIQUIDACION REDEBAN 2025'!$B$19,IF(Q650="ENVÍO",'BASE LIQUIDACION REDEBAN 2025'!$C$2,IF(AF650="TIPO I",'BASE LIQUIDACION REDEBAN 2025'!$C$2,IF(AF650="TIPO II",'BASE LIQUIDACION REDEBAN 2025'!$C$3,IF(AF650="TIPO III",'BASE LIQUIDACION REDEBAN 2025'!$C$4,IF(AF650="TIPO IV",'BASE LIQUIDACION REDEBAN 2025'!$C$5,IF(AG650="AEREO",'BASE LIQUIDACION REDEBAN 2025'!$B$6,'BASE LIQUIDACION REDEBAN 2025'!$C$5)))))))</f>
        <v>65960.072302</v>
      </c>
      <c r="AL650" s="97">
        <f>IF(OR(Q650="SOPORTE_TELEFÓNICO",Q650="ENVÍO"),0,IF(AF650="TIPO I",'BASE LIQUIDACION REDEBAN 2025'!$B$10,IF(AF650="TIPO II",'BASE LIQUIDACION REDEBAN 2025'!$B$11,IF(AF650="TIPO III",'BASE LIQUIDACION REDEBAN 2025'!$B$12,'BASE LIQUIDACION REDEBAN 2025'!$B$13))))</f>
        <v>75096.394270399993</v>
      </c>
      <c r="AM650" s="97">
        <f t="shared" si="10"/>
        <v>65960.072302</v>
      </c>
    </row>
    <row r="651" spans="1:39" s="85" customFormat="1" ht="13.15">
      <c r="A651" s="171" t="s">
        <v>76</v>
      </c>
      <c r="B651" s="10" t="str">
        <f>VLOOKUP(A651,'CENTRO DE COSTOS'!A:D,4,FALSE)</f>
        <v>DIEGO FERNANDO HENAO CARDONA</v>
      </c>
      <c r="C651" s="10" t="str">
        <f>VLOOKUP(A651,'CENTRO DE COSTOS'!A:D,2,FALSE)</f>
        <v>0004-0003</v>
      </c>
      <c r="D651" s="171">
        <v>76520</v>
      </c>
      <c r="E651" s="171">
        <v>2313047</v>
      </c>
      <c r="F651" s="171">
        <v>64131</v>
      </c>
      <c r="G651" s="171" t="s">
        <v>230</v>
      </c>
      <c r="H651" s="171" t="s">
        <v>754</v>
      </c>
      <c r="I651" s="171" t="s">
        <v>6826</v>
      </c>
      <c r="J651" s="10" t="s">
        <v>167</v>
      </c>
      <c r="K651" s="171">
        <v>2313047</v>
      </c>
      <c r="L651" s="171" t="s">
        <v>6827</v>
      </c>
      <c r="M651" s="172">
        <v>45825.333333333336</v>
      </c>
      <c r="N651" s="172">
        <v>45825.501111111109</v>
      </c>
      <c r="O651" s="171" t="s">
        <v>3171</v>
      </c>
      <c r="P651" s="171" t="s">
        <v>3172</v>
      </c>
      <c r="Q651" s="171" t="s">
        <v>177</v>
      </c>
      <c r="R651" s="72" t="s">
        <v>6828</v>
      </c>
      <c r="S651" s="178" t="s">
        <v>3174</v>
      </c>
      <c r="T651" s="187" t="s">
        <v>3190</v>
      </c>
      <c r="U651" s="187" t="s">
        <v>3202</v>
      </c>
      <c r="V651" s="187" t="s">
        <v>3192</v>
      </c>
      <c r="W651" s="187" t="s">
        <v>3215</v>
      </c>
      <c r="X651" s="187">
        <v>0</v>
      </c>
      <c r="Y651" s="187" t="s">
        <v>3604</v>
      </c>
      <c r="Z651" s="187">
        <v>0</v>
      </c>
      <c r="AA651" s="187">
        <v>0</v>
      </c>
      <c r="AB651" s="200" t="s">
        <v>6829</v>
      </c>
      <c r="AC651" s="72" t="s">
        <v>6830</v>
      </c>
      <c r="AD651" s="72" t="s">
        <v>6831</v>
      </c>
      <c r="AE651" s="72" t="s">
        <v>6832</v>
      </c>
      <c r="AF651" s="171" t="s">
        <v>25</v>
      </c>
      <c r="AG651" s="171" t="s">
        <v>189</v>
      </c>
      <c r="AH651" s="171">
        <v>1</v>
      </c>
      <c r="AI651" s="171">
        <v>0</v>
      </c>
      <c r="AJ651" s="72" t="s">
        <v>2428</v>
      </c>
      <c r="AK651" s="97">
        <f>IF(Q651="SOPORTE_TELEFÓNICO",'BASE LIQUIDACION REDEBAN 2025'!$B$19,IF(Q651="ENVÍO",'BASE LIQUIDACION REDEBAN 2025'!$C$2,IF(AF651="TIPO I",'BASE LIQUIDACION REDEBAN 2025'!$C$2,IF(AF651="TIPO II",'BASE LIQUIDACION REDEBAN 2025'!$C$3,IF(AF651="TIPO III",'BASE LIQUIDACION REDEBAN 2025'!$C$4,IF(AF651="TIPO IV",'BASE LIQUIDACION REDEBAN 2025'!$C$5,IF(AG651="AEREO",'BASE LIQUIDACION REDEBAN 2025'!$B$6,'BASE LIQUIDACION REDEBAN 2025'!$C$5)))))))</f>
        <v>65960.072302</v>
      </c>
      <c r="AL651" s="97">
        <f>IF(OR(Q651="SOPORTE_TELEFÓNICO",Q651="ENVÍO"),0,IF(AF651="TIPO I",'BASE LIQUIDACION REDEBAN 2025'!$B$10,IF(AF651="TIPO II",'BASE LIQUIDACION REDEBAN 2025'!$B$11,IF(AF651="TIPO III",'BASE LIQUIDACION REDEBAN 2025'!$B$12,'BASE LIQUIDACION REDEBAN 2025'!$B$13))))</f>
        <v>75096.394270399993</v>
      </c>
      <c r="AM651" s="97">
        <f t="shared" si="10"/>
        <v>65960.072302</v>
      </c>
    </row>
    <row r="652" spans="1:39" s="85" customFormat="1" ht="13.15">
      <c r="A652" s="171" t="s">
        <v>91</v>
      </c>
      <c r="B652" s="10" t="str">
        <f>VLOOKUP(A652,'CENTRO DE COSTOS'!A:D,4,FALSE)</f>
        <v>JOSE MAURICIO HERNANDEZ ROJAS</v>
      </c>
      <c r="C652" s="10" t="str">
        <f>VLOOKUP(A652,'CENTRO DE COSTOS'!A:D,2,FALSE)</f>
        <v>0004-0001</v>
      </c>
      <c r="D652" s="171">
        <v>23500</v>
      </c>
      <c r="E652" s="171">
        <v>2309258</v>
      </c>
      <c r="F652" s="171">
        <v>48758</v>
      </c>
      <c r="G652" s="171" t="s">
        <v>612</v>
      </c>
      <c r="H652" s="171" t="s">
        <v>6833</v>
      </c>
      <c r="I652" s="171" t="s">
        <v>6834</v>
      </c>
      <c r="J652" s="10" t="s">
        <v>167</v>
      </c>
      <c r="K652" s="171">
        <v>2309258</v>
      </c>
      <c r="L652" s="171" t="s">
        <v>6835</v>
      </c>
      <c r="M652" s="172">
        <v>45824.468055555553</v>
      </c>
      <c r="N652" s="172">
        <v>45825.505497685182</v>
      </c>
      <c r="O652" s="171" t="s">
        <v>3171</v>
      </c>
      <c r="P652" s="171" t="s">
        <v>3172</v>
      </c>
      <c r="Q652" s="171" t="s">
        <v>177</v>
      </c>
      <c r="R652" s="72" t="s">
        <v>6836</v>
      </c>
      <c r="S652" s="178" t="s">
        <v>3174</v>
      </c>
      <c r="T652" s="187" t="s">
        <v>3190</v>
      </c>
      <c r="U652" s="187" t="s">
        <v>3276</v>
      </c>
      <c r="V652" s="187" t="s">
        <v>3277</v>
      </c>
      <c r="W652" s="187" t="s">
        <v>3185</v>
      </c>
      <c r="X652" s="187">
        <v>0</v>
      </c>
      <c r="Y652" s="187">
        <v>0</v>
      </c>
      <c r="Z652" s="187">
        <v>0</v>
      </c>
      <c r="AA652" s="187">
        <v>0</v>
      </c>
      <c r="AB652" s="200" t="s">
        <v>3278</v>
      </c>
      <c r="AC652" s="72" t="s">
        <v>6837</v>
      </c>
      <c r="AD652" s="72" t="s">
        <v>3180</v>
      </c>
      <c r="AE652" s="72" t="s">
        <v>3180</v>
      </c>
      <c r="AF652" s="171" t="s">
        <v>30</v>
      </c>
      <c r="AG652" s="171" t="s">
        <v>189</v>
      </c>
      <c r="AH652" s="171">
        <v>1</v>
      </c>
      <c r="AI652" s="171">
        <v>0</v>
      </c>
      <c r="AJ652" s="72" t="s">
        <v>2090</v>
      </c>
      <c r="AK652" s="97">
        <f>IF(Q652="SOPORTE_TELEFÓNICO",'BASE LIQUIDACION REDEBAN 2025'!$B$19,IF(Q652="ENVÍO",'BASE LIQUIDACION REDEBAN 2025'!$C$2,IF(AF652="TIPO I",'BASE LIQUIDACION REDEBAN 2025'!$C$2,IF(AF652="TIPO II",'BASE LIQUIDACION REDEBAN 2025'!$C$3,IF(AF652="TIPO III",'BASE LIQUIDACION REDEBAN 2025'!$C$4,IF(AF652="TIPO IV",'BASE LIQUIDACION REDEBAN 2025'!$C$5,IF(AG652="AEREO",'BASE LIQUIDACION REDEBAN 2025'!$B$6,'BASE LIQUIDACION REDEBAN 2025'!$C$5)))))))</f>
        <v>275728.78077800001</v>
      </c>
      <c r="AL652" s="97">
        <f>IF(OR(Q652="SOPORTE_TELEFÓNICO",Q652="ENVÍO"),0,IF(AF652="TIPO I",'BASE LIQUIDACION REDEBAN 2025'!$B$10,IF(AF652="TIPO II",'BASE LIQUIDACION REDEBAN 2025'!$B$11,IF(AF652="TIPO III",'BASE LIQUIDACION REDEBAN 2025'!$B$12,'BASE LIQUIDACION REDEBAN 2025'!$B$13))))</f>
        <v>196536.5258152</v>
      </c>
      <c r="AM652" s="97">
        <f t="shared" si="10"/>
        <v>275728.78077800001</v>
      </c>
    </row>
    <row r="653" spans="1:39" s="85" customFormat="1" ht="13.15">
      <c r="A653" s="171" t="s">
        <v>76</v>
      </c>
      <c r="B653" s="10" t="str">
        <f>VLOOKUP(A653,'CENTRO DE COSTOS'!A:D,4,FALSE)</f>
        <v>DIEGO FERNANDO HENAO CARDONA</v>
      </c>
      <c r="C653" s="10" t="str">
        <f>VLOOKUP(A653,'CENTRO DE COSTOS'!A:D,2,FALSE)</f>
        <v>0004-0003</v>
      </c>
      <c r="D653" s="171">
        <v>19698</v>
      </c>
      <c r="E653" s="171">
        <v>2311276</v>
      </c>
      <c r="F653" s="171">
        <v>28132</v>
      </c>
      <c r="G653" s="171" t="s">
        <v>200</v>
      </c>
      <c r="H653" s="171" t="s">
        <v>1232</v>
      </c>
      <c r="I653" s="171" t="s">
        <v>6838</v>
      </c>
      <c r="J653" s="10" t="s">
        <v>167</v>
      </c>
      <c r="K653" s="171">
        <v>2311276</v>
      </c>
      <c r="L653" s="171" t="s">
        <v>6839</v>
      </c>
      <c r="M653" s="172">
        <v>45824.629861111112</v>
      </c>
      <c r="N653" s="172">
        <v>45825.506967592592</v>
      </c>
      <c r="O653" s="171" t="s">
        <v>3171</v>
      </c>
      <c r="P653" s="171" t="s">
        <v>3172</v>
      </c>
      <c r="Q653" s="171" t="s">
        <v>177</v>
      </c>
      <c r="R653" s="72" t="s">
        <v>6840</v>
      </c>
      <c r="S653" s="178" t="s">
        <v>3174</v>
      </c>
      <c r="T653" s="187" t="s">
        <v>3190</v>
      </c>
      <c r="U653" s="187" t="s">
        <v>3191</v>
      </c>
      <c r="V653" s="187" t="s">
        <v>3235</v>
      </c>
      <c r="W653" s="187" t="s">
        <v>3185</v>
      </c>
      <c r="X653" s="187">
        <v>0</v>
      </c>
      <c r="Y653" s="187">
        <v>0</v>
      </c>
      <c r="Z653" s="187">
        <v>0</v>
      </c>
      <c r="AA653" s="187">
        <v>0</v>
      </c>
      <c r="AB653" s="200">
        <v>0</v>
      </c>
      <c r="AC653" s="72" t="s">
        <v>6841</v>
      </c>
      <c r="AD653" s="72" t="s">
        <v>3180</v>
      </c>
      <c r="AE653" s="72" t="s">
        <v>3180</v>
      </c>
      <c r="AF653" s="171" t="s">
        <v>28</v>
      </c>
      <c r="AG653" s="171" t="s">
        <v>189</v>
      </c>
      <c r="AH653" s="171">
        <v>1</v>
      </c>
      <c r="AI653" s="171">
        <v>0</v>
      </c>
      <c r="AJ653" s="72" t="s">
        <v>320</v>
      </c>
      <c r="AK653" s="97">
        <f>IF(Q653="SOPORTE_TELEFÓNICO",'BASE LIQUIDACION REDEBAN 2025'!$B$19,IF(Q653="ENVÍO",'BASE LIQUIDACION REDEBAN 2025'!$C$2,IF(AF653="TIPO I",'BASE LIQUIDACION REDEBAN 2025'!$C$2,IF(AF653="TIPO II",'BASE LIQUIDACION REDEBAN 2025'!$C$3,IF(AF653="TIPO III",'BASE LIQUIDACION REDEBAN 2025'!$C$4,IF(AF653="TIPO IV",'BASE LIQUIDACION REDEBAN 2025'!$C$5,IF(AG653="AEREO",'BASE LIQUIDACION REDEBAN 2025'!$B$6,'BASE LIQUIDACION REDEBAN 2025'!$C$5)))))))</f>
        <v>144967.87232000002</v>
      </c>
      <c r="AL653" s="97">
        <f>IF(OR(Q653="SOPORTE_TELEFÓNICO",Q653="ENVÍO"),0,IF(AF653="TIPO I",'BASE LIQUIDACION REDEBAN 2025'!$B$10,IF(AF653="TIPO II",'BASE LIQUIDACION REDEBAN 2025'!$B$11,IF(AF653="TIPO III",'BASE LIQUIDACION REDEBAN 2025'!$B$12,'BASE LIQUIDACION REDEBAN 2025'!$B$13))))</f>
        <v>140395.6348884</v>
      </c>
      <c r="AM653" s="97">
        <f t="shared" si="10"/>
        <v>144967.87232000002</v>
      </c>
    </row>
    <row r="654" spans="1:39" s="85" customFormat="1" ht="13.15">
      <c r="A654" s="171" t="s">
        <v>72</v>
      </c>
      <c r="B654" s="10" t="str">
        <f>VLOOKUP(A654,'CENTRO DE COSTOS'!A:D,4,FALSE)</f>
        <v>MIGUEL JULIÁN HERNÁNDEZ GUARÍN</v>
      </c>
      <c r="C654" s="10" t="str">
        <f>VLOOKUP(A654,'CENTRO DE COSTOS'!A:D,2,FALSE)</f>
        <v>0004-0008</v>
      </c>
      <c r="D654" s="171">
        <v>68001</v>
      </c>
      <c r="E654" s="171">
        <v>2312867</v>
      </c>
      <c r="F654" s="171">
        <v>35267</v>
      </c>
      <c r="G654" s="171" t="s">
        <v>180</v>
      </c>
      <c r="H654" s="171" t="s">
        <v>72</v>
      </c>
      <c r="I654" s="171" t="s">
        <v>6420</v>
      </c>
      <c r="J654" s="10" t="s">
        <v>167</v>
      </c>
      <c r="K654" s="171">
        <v>2312867</v>
      </c>
      <c r="L654" s="171" t="s">
        <v>6842</v>
      </c>
      <c r="M654" s="172">
        <v>45825.333333333336</v>
      </c>
      <c r="N654" s="172">
        <v>45825.508449074077</v>
      </c>
      <c r="O654" s="171" t="s">
        <v>3171</v>
      </c>
      <c r="P654" s="171" t="s">
        <v>3172</v>
      </c>
      <c r="Q654" s="171" t="s">
        <v>177</v>
      </c>
      <c r="R654" s="72" t="s">
        <v>6843</v>
      </c>
      <c r="S654" s="178" t="s">
        <v>3174</v>
      </c>
      <c r="T654" s="187" t="s">
        <v>3190</v>
      </c>
      <c r="U654" s="187" t="s">
        <v>3252</v>
      </c>
      <c r="V654" s="187" t="s">
        <v>3192</v>
      </c>
      <c r="W654" s="187" t="s">
        <v>3215</v>
      </c>
      <c r="X654" s="187" t="s">
        <v>3662</v>
      </c>
      <c r="Y654" s="187">
        <v>0</v>
      </c>
      <c r="Z654" s="187">
        <v>0</v>
      </c>
      <c r="AA654" s="187">
        <v>0</v>
      </c>
      <c r="AB654" s="200">
        <v>0</v>
      </c>
      <c r="AC654" s="72" t="s">
        <v>6844</v>
      </c>
      <c r="AD654" s="72" t="s">
        <v>6845</v>
      </c>
      <c r="AE654" s="72" t="s">
        <v>6846</v>
      </c>
      <c r="AF654" s="171" t="s">
        <v>25</v>
      </c>
      <c r="AG654" s="171" t="s">
        <v>189</v>
      </c>
      <c r="AH654" s="171">
        <v>1</v>
      </c>
      <c r="AI654" s="171">
        <v>0</v>
      </c>
      <c r="AJ654" s="72" t="s">
        <v>3310</v>
      </c>
      <c r="AK654" s="97">
        <f>IF(Q654="SOPORTE_TELEFÓNICO",'BASE LIQUIDACION REDEBAN 2025'!$B$19,IF(Q654="ENVÍO",'BASE LIQUIDACION REDEBAN 2025'!$C$2,IF(AF654="TIPO I",'BASE LIQUIDACION REDEBAN 2025'!$C$2,IF(AF654="TIPO II",'BASE LIQUIDACION REDEBAN 2025'!$C$3,IF(AF654="TIPO III",'BASE LIQUIDACION REDEBAN 2025'!$C$4,IF(AF654="TIPO IV",'BASE LIQUIDACION REDEBAN 2025'!$C$5,IF(AG654="AEREO",'BASE LIQUIDACION REDEBAN 2025'!$B$6,'BASE LIQUIDACION REDEBAN 2025'!$C$5)))))))</f>
        <v>65960.072302</v>
      </c>
      <c r="AL654" s="97">
        <f>IF(OR(Q654="SOPORTE_TELEFÓNICO",Q654="ENVÍO"),0,IF(AF654="TIPO I",'BASE LIQUIDACION REDEBAN 2025'!$B$10,IF(AF654="TIPO II",'BASE LIQUIDACION REDEBAN 2025'!$B$11,IF(AF654="TIPO III",'BASE LIQUIDACION REDEBAN 2025'!$B$12,'BASE LIQUIDACION REDEBAN 2025'!$B$13))))</f>
        <v>75096.394270399993</v>
      </c>
      <c r="AM654" s="97">
        <f t="shared" si="10"/>
        <v>65960.072302</v>
      </c>
    </row>
    <row r="655" spans="1:39" s="85" customFormat="1" ht="13.15">
      <c r="A655" s="171" t="s">
        <v>76</v>
      </c>
      <c r="B655" s="10" t="str">
        <f>VLOOKUP(A655,'CENTRO DE COSTOS'!A:D,4,FALSE)</f>
        <v>DIEGO FERNANDO HENAO CARDONA</v>
      </c>
      <c r="C655" s="10" t="str">
        <f>VLOOKUP(A655,'CENTRO DE COSTOS'!A:D,2,FALSE)</f>
        <v>0004-0003</v>
      </c>
      <c r="D655" s="171">
        <v>76001</v>
      </c>
      <c r="E655" s="171">
        <v>2315097</v>
      </c>
      <c r="F655" s="171">
        <v>50663</v>
      </c>
      <c r="G655" s="171" t="s">
        <v>230</v>
      </c>
      <c r="H655" s="171" t="s">
        <v>76</v>
      </c>
      <c r="I655" s="171" t="s">
        <v>6847</v>
      </c>
      <c r="J655" s="10" t="s">
        <v>167</v>
      </c>
      <c r="K655" s="171">
        <v>2315097</v>
      </c>
      <c r="L655" s="171" t="s">
        <v>6848</v>
      </c>
      <c r="M655" s="172">
        <v>45825.422222222223</v>
      </c>
      <c r="N655" s="172">
        <v>45825.510254629633</v>
      </c>
      <c r="O655" s="171" t="s">
        <v>3171</v>
      </c>
      <c r="P655" s="171" t="s">
        <v>3172</v>
      </c>
      <c r="Q655" s="171" t="s">
        <v>177</v>
      </c>
      <c r="R655" s="72" t="s">
        <v>6849</v>
      </c>
      <c r="S655" s="178" t="s">
        <v>3174</v>
      </c>
      <c r="T655" s="187" t="s">
        <v>3190</v>
      </c>
      <c r="U655" s="187" t="s">
        <v>3176</v>
      </c>
      <c r="V655" s="187" t="s">
        <v>3184</v>
      </c>
      <c r="W655" s="187" t="s">
        <v>3185</v>
      </c>
      <c r="X655" s="187">
        <v>0</v>
      </c>
      <c r="Y655" s="187">
        <v>0</v>
      </c>
      <c r="Z655" s="187">
        <v>0</v>
      </c>
      <c r="AA655" s="187">
        <v>0</v>
      </c>
      <c r="AB655" s="200" t="s">
        <v>6850</v>
      </c>
      <c r="AC655" s="72" t="s">
        <v>6851</v>
      </c>
      <c r="AD655" s="72" t="s">
        <v>3180</v>
      </c>
      <c r="AE655" s="72" t="s">
        <v>3180</v>
      </c>
      <c r="AF655" s="171" t="s">
        <v>25</v>
      </c>
      <c r="AG655" s="171" t="s">
        <v>189</v>
      </c>
      <c r="AH655" s="171">
        <v>1</v>
      </c>
      <c r="AI655" s="171">
        <v>0</v>
      </c>
      <c r="AJ655" s="72" t="s">
        <v>1025</v>
      </c>
      <c r="AK655" s="97">
        <f>IF(Q655="SOPORTE_TELEFÓNICO",'BASE LIQUIDACION REDEBAN 2025'!$B$19,IF(Q655="ENVÍO",'BASE LIQUIDACION REDEBAN 2025'!$C$2,IF(AF655="TIPO I",'BASE LIQUIDACION REDEBAN 2025'!$C$2,IF(AF655="TIPO II",'BASE LIQUIDACION REDEBAN 2025'!$C$3,IF(AF655="TIPO III",'BASE LIQUIDACION REDEBAN 2025'!$C$4,IF(AF655="TIPO IV",'BASE LIQUIDACION REDEBAN 2025'!$C$5,IF(AG655="AEREO",'BASE LIQUIDACION REDEBAN 2025'!$B$6,'BASE LIQUIDACION REDEBAN 2025'!$C$5)))))))</f>
        <v>65960.072302</v>
      </c>
      <c r="AL655" s="97">
        <f>IF(OR(Q655="SOPORTE_TELEFÓNICO",Q655="ENVÍO"),0,IF(AF655="TIPO I",'BASE LIQUIDACION REDEBAN 2025'!$B$10,IF(AF655="TIPO II",'BASE LIQUIDACION REDEBAN 2025'!$B$11,IF(AF655="TIPO III",'BASE LIQUIDACION REDEBAN 2025'!$B$12,'BASE LIQUIDACION REDEBAN 2025'!$B$13))))</f>
        <v>75096.394270399993</v>
      </c>
      <c r="AM655" s="97">
        <f t="shared" si="10"/>
        <v>65960.072302</v>
      </c>
    </row>
    <row r="656" spans="1:39" s="85" customFormat="1" ht="13.15">
      <c r="A656" s="171" t="s">
        <v>94</v>
      </c>
      <c r="B656" s="10" t="str">
        <f>VLOOKUP(A656,'CENTRO DE COSTOS'!A:D,4,FALSE)</f>
        <v>DIEGO FERNANDO HENAO CARDONA</v>
      </c>
      <c r="C656" s="10" t="str">
        <f>VLOOKUP(A656,'CENTRO DE COSTOS'!A:D,2,FALSE)</f>
        <v>0004-0002</v>
      </c>
      <c r="D656" s="171">
        <v>76147</v>
      </c>
      <c r="E656" s="171">
        <v>2315943</v>
      </c>
      <c r="F656" s="171">
        <v>79718</v>
      </c>
      <c r="G656" s="171" t="s">
        <v>230</v>
      </c>
      <c r="H656" s="171" t="s">
        <v>991</v>
      </c>
      <c r="I656" s="171" t="s">
        <v>998</v>
      </c>
      <c r="J656" s="10" t="s">
        <v>167</v>
      </c>
      <c r="K656" s="171">
        <v>2315943</v>
      </c>
      <c r="L656" s="171" t="s">
        <v>6852</v>
      </c>
      <c r="M656" s="172">
        <v>45825.467361111114</v>
      </c>
      <c r="N656" s="172">
        <v>45825.513553240744</v>
      </c>
      <c r="O656" s="171" t="s">
        <v>3171</v>
      </c>
      <c r="P656" s="171" t="s">
        <v>3172</v>
      </c>
      <c r="Q656" s="171" t="s">
        <v>177</v>
      </c>
      <c r="R656" s="72" t="s">
        <v>6853</v>
      </c>
      <c r="S656" s="178" t="s">
        <v>3174</v>
      </c>
      <c r="T656" s="187" t="s">
        <v>3190</v>
      </c>
      <c r="U656" s="187" t="s">
        <v>3197</v>
      </c>
      <c r="V656" s="187" t="s">
        <v>3192</v>
      </c>
      <c r="W656" s="187" t="s">
        <v>3215</v>
      </c>
      <c r="X656" s="187">
        <v>0</v>
      </c>
      <c r="Y656" s="187" t="s">
        <v>3604</v>
      </c>
      <c r="Z656" s="187">
        <v>0</v>
      </c>
      <c r="AA656" s="187">
        <v>0</v>
      </c>
      <c r="AB656" s="200">
        <v>0</v>
      </c>
      <c r="AC656" s="72" t="s">
        <v>999</v>
      </c>
      <c r="AD656" s="72" t="s">
        <v>6854</v>
      </c>
      <c r="AE656" s="72" t="s">
        <v>6855</v>
      </c>
      <c r="AF656" s="171" t="s">
        <v>25</v>
      </c>
      <c r="AG656" s="171" t="s">
        <v>189</v>
      </c>
      <c r="AH656" s="171">
        <v>1</v>
      </c>
      <c r="AI656" s="171">
        <v>0</v>
      </c>
      <c r="AJ656" s="72" t="s">
        <v>453</v>
      </c>
      <c r="AK656" s="97">
        <f>IF(Q656="SOPORTE_TELEFÓNICO",'BASE LIQUIDACION REDEBAN 2025'!$B$19,IF(Q656="ENVÍO",'BASE LIQUIDACION REDEBAN 2025'!$C$2,IF(AF656="TIPO I",'BASE LIQUIDACION REDEBAN 2025'!$C$2,IF(AF656="TIPO II",'BASE LIQUIDACION REDEBAN 2025'!$C$3,IF(AF656="TIPO III",'BASE LIQUIDACION REDEBAN 2025'!$C$4,IF(AF656="TIPO IV",'BASE LIQUIDACION REDEBAN 2025'!$C$5,IF(AG656="AEREO",'BASE LIQUIDACION REDEBAN 2025'!$B$6,'BASE LIQUIDACION REDEBAN 2025'!$C$5)))))))</f>
        <v>65960.072302</v>
      </c>
      <c r="AL656" s="97">
        <f>IF(OR(Q656="SOPORTE_TELEFÓNICO",Q656="ENVÍO"),0,IF(AF656="TIPO I",'BASE LIQUIDACION REDEBAN 2025'!$B$10,IF(AF656="TIPO II",'BASE LIQUIDACION REDEBAN 2025'!$B$11,IF(AF656="TIPO III",'BASE LIQUIDACION REDEBAN 2025'!$B$12,'BASE LIQUIDACION REDEBAN 2025'!$B$13))))</f>
        <v>75096.394270399993</v>
      </c>
      <c r="AM656" s="97">
        <f t="shared" si="10"/>
        <v>65960.072302</v>
      </c>
    </row>
    <row r="657" spans="1:39" s="85" customFormat="1" ht="13.15">
      <c r="A657" s="171" t="s">
        <v>68</v>
      </c>
      <c r="B657" s="10" t="str">
        <f>VLOOKUP(A657,'CENTRO DE COSTOS'!A:D,4,FALSE)</f>
        <v>WILLIAM ASDRUBAL ROZO ROZO</v>
      </c>
      <c r="C657" s="10" t="str">
        <f>VLOOKUP(A657,'CENTRO DE COSTOS'!A:D,2,FALSE)</f>
        <v>0004-0004</v>
      </c>
      <c r="D657" s="171">
        <v>11001</v>
      </c>
      <c r="E657" s="171">
        <v>2310134</v>
      </c>
      <c r="F657" s="171">
        <v>18233</v>
      </c>
      <c r="G657" s="171" t="s">
        <v>298</v>
      </c>
      <c r="H657" s="171" t="s">
        <v>68</v>
      </c>
      <c r="I657" s="171" t="s">
        <v>6856</v>
      </c>
      <c r="J657" s="10" t="s">
        <v>167</v>
      </c>
      <c r="K657" s="171">
        <v>2310134</v>
      </c>
      <c r="L657" s="171" t="s">
        <v>6857</v>
      </c>
      <c r="M657" s="172">
        <v>45824.524305555555</v>
      </c>
      <c r="N657" s="172">
        <v>45825.514502314814</v>
      </c>
      <c r="O657" s="171" t="s">
        <v>3171</v>
      </c>
      <c r="P657" s="171" t="s">
        <v>3172</v>
      </c>
      <c r="Q657" s="171" t="s">
        <v>177</v>
      </c>
      <c r="R657" s="72" t="s">
        <v>6858</v>
      </c>
      <c r="S657" s="178" t="s">
        <v>3174</v>
      </c>
      <c r="T657" s="187" t="s">
        <v>3190</v>
      </c>
      <c r="U657" s="187" t="s">
        <v>3839</v>
      </c>
      <c r="V657" s="187" t="s">
        <v>3840</v>
      </c>
      <c r="W657" s="187" t="s">
        <v>3215</v>
      </c>
      <c r="X657" s="187" t="s">
        <v>3358</v>
      </c>
      <c r="Y657" s="187">
        <v>0</v>
      </c>
      <c r="Z657" s="187" t="s">
        <v>3482</v>
      </c>
      <c r="AA657" s="187" t="s">
        <v>4501</v>
      </c>
      <c r="AB657" s="200">
        <v>0</v>
      </c>
      <c r="AC657" s="72" t="s">
        <v>6859</v>
      </c>
      <c r="AD657" s="72" t="s">
        <v>6860</v>
      </c>
      <c r="AE657" s="72" t="s">
        <v>6861</v>
      </c>
      <c r="AF657" s="171" t="s">
        <v>25</v>
      </c>
      <c r="AG657" s="171" t="s">
        <v>189</v>
      </c>
      <c r="AH657" s="171">
        <v>1</v>
      </c>
      <c r="AI657" s="171">
        <v>0</v>
      </c>
      <c r="AJ657" s="72" t="s">
        <v>301</v>
      </c>
      <c r="AK657" s="97">
        <f>IF(Q657="SOPORTE_TELEFÓNICO",'BASE LIQUIDACION REDEBAN 2025'!$B$19,IF(Q657="ENVÍO",'BASE LIQUIDACION REDEBAN 2025'!$C$2,IF(AF657="TIPO I",'BASE LIQUIDACION REDEBAN 2025'!$C$2,IF(AF657="TIPO II",'BASE LIQUIDACION REDEBAN 2025'!$C$3,IF(AF657="TIPO III",'BASE LIQUIDACION REDEBAN 2025'!$C$4,IF(AF657="TIPO IV",'BASE LIQUIDACION REDEBAN 2025'!$C$5,IF(AG657="AEREO",'BASE LIQUIDACION REDEBAN 2025'!$B$6,'BASE LIQUIDACION REDEBAN 2025'!$C$5)))))))</f>
        <v>65960.072302</v>
      </c>
      <c r="AL657" s="97">
        <f>IF(OR(Q657="SOPORTE_TELEFÓNICO",Q657="ENVÍO"),0,IF(AF657="TIPO I",'BASE LIQUIDACION REDEBAN 2025'!$B$10,IF(AF657="TIPO II",'BASE LIQUIDACION REDEBAN 2025'!$B$11,IF(AF657="TIPO III",'BASE LIQUIDACION REDEBAN 2025'!$B$12,'BASE LIQUIDACION REDEBAN 2025'!$B$13))))</f>
        <v>75096.394270399993</v>
      </c>
      <c r="AM657" s="97">
        <f t="shared" si="10"/>
        <v>65960.072302</v>
      </c>
    </row>
    <row r="658" spans="1:39" s="85" customFormat="1" ht="13.15">
      <c r="A658" s="171" t="s">
        <v>91</v>
      </c>
      <c r="B658" s="10" t="str">
        <f>VLOOKUP(A658,'CENTRO DE COSTOS'!A:D,4,FALSE)</f>
        <v>JOSE MAURICIO HERNANDEZ ROJAS</v>
      </c>
      <c r="C658" s="10" t="str">
        <f>VLOOKUP(A658,'CENTRO DE COSTOS'!A:D,2,FALSE)</f>
        <v>0004-0001</v>
      </c>
      <c r="D658" s="171">
        <v>23466</v>
      </c>
      <c r="E658" s="171">
        <v>2304924</v>
      </c>
      <c r="F658" s="171">
        <v>45165</v>
      </c>
      <c r="G658" s="171" t="s">
        <v>612</v>
      </c>
      <c r="H658" s="171" t="s">
        <v>6862</v>
      </c>
      <c r="I658" s="171" t="s">
        <v>6863</v>
      </c>
      <c r="J658" s="10" t="s">
        <v>167</v>
      </c>
      <c r="K658" s="171">
        <v>2304924</v>
      </c>
      <c r="L658" s="171" t="s">
        <v>6864</v>
      </c>
      <c r="M658" s="172">
        <v>45822.404166666667</v>
      </c>
      <c r="N658" s="172">
        <v>45825.515335648146</v>
      </c>
      <c r="O658" s="171" t="s">
        <v>3171</v>
      </c>
      <c r="P658" s="171" t="s">
        <v>3172</v>
      </c>
      <c r="Q658" s="171" t="s">
        <v>177</v>
      </c>
      <c r="R658" s="72" t="s">
        <v>6865</v>
      </c>
      <c r="S658" s="178" t="s">
        <v>3174</v>
      </c>
      <c r="T658" s="187" t="s">
        <v>3190</v>
      </c>
      <c r="U658" s="187" t="s">
        <v>3357</v>
      </c>
      <c r="V658" s="187" t="s">
        <v>3192</v>
      </c>
      <c r="W658" s="187" t="s">
        <v>3215</v>
      </c>
      <c r="X658" s="187" t="s">
        <v>3358</v>
      </c>
      <c r="Y658" s="187">
        <v>0</v>
      </c>
      <c r="Z658" s="187">
        <v>0</v>
      </c>
      <c r="AA658" s="187">
        <v>0</v>
      </c>
      <c r="AB658" s="200">
        <v>0</v>
      </c>
      <c r="AC658" s="72" t="s">
        <v>6866</v>
      </c>
      <c r="AD658" s="72" t="s">
        <v>6867</v>
      </c>
      <c r="AE658" s="72" t="s">
        <v>6868</v>
      </c>
      <c r="AF658" s="171" t="s">
        <v>32</v>
      </c>
      <c r="AG658" s="171" t="s">
        <v>189</v>
      </c>
      <c r="AH658" s="171">
        <v>1</v>
      </c>
      <c r="AI658" s="171">
        <v>0</v>
      </c>
      <c r="AJ658" s="72" t="s">
        <v>616</v>
      </c>
      <c r="AK658" s="97">
        <f>IF(Q658="SOPORTE_TELEFÓNICO",'BASE LIQUIDACION REDEBAN 2025'!$B$19,IF(Q658="ENVÍO",'BASE LIQUIDACION REDEBAN 2025'!$C$2,IF(AF658="TIPO I",'BASE LIQUIDACION REDEBAN 2025'!$C$2,IF(AF658="TIPO II",'BASE LIQUIDACION REDEBAN 2025'!$C$3,IF(AF658="TIPO III",'BASE LIQUIDACION REDEBAN 2025'!$C$4,IF(AF658="TIPO IV",'BASE LIQUIDACION REDEBAN 2025'!$C$5,IF(AG658="AEREO",'BASE LIQUIDACION REDEBAN 2025'!$B$6,'BASE LIQUIDACION REDEBAN 2025'!$C$5)))))))</f>
        <v>479588.87655000004</v>
      </c>
      <c r="AL658" s="97">
        <f>IF(OR(Q658="SOPORTE_TELEFÓNICO",Q658="ENVÍO"),0,IF(AF658="TIPO I",'BASE LIQUIDACION REDEBAN 2025'!$B$10,IF(AF658="TIPO II",'BASE LIQUIDACION REDEBAN 2025'!$B$11,IF(AF658="TIPO III",'BASE LIQUIDACION REDEBAN 2025'!$B$12,'BASE LIQUIDACION REDEBAN 2025'!$B$13))))</f>
        <v>196536.5258152</v>
      </c>
      <c r="AM658" s="97">
        <f t="shared" si="10"/>
        <v>479588.87655000004</v>
      </c>
    </row>
    <row r="659" spans="1:39" s="85" customFormat="1" ht="13.15">
      <c r="A659" s="171" t="s">
        <v>76</v>
      </c>
      <c r="B659" s="10" t="str">
        <f>VLOOKUP(A659,'CENTRO DE COSTOS'!A:D,4,FALSE)</f>
        <v>DIEGO FERNANDO HENAO CARDONA</v>
      </c>
      <c r="C659" s="10" t="str">
        <f>VLOOKUP(A659,'CENTRO DE COSTOS'!A:D,2,FALSE)</f>
        <v>0004-0003</v>
      </c>
      <c r="D659" s="171">
        <v>19780</v>
      </c>
      <c r="E659" s="171">
        <v>2312811</v>
      </c>
      <c r="F659" s="171">
        <v>77258</v>
      </c>
      <c r="G659" s="171" t="s">
        <v>200</v>
      </c>
      <c r="H659" s="171" t="s">
        <v>6457</v>
      </c>
      <c r="I659" s="171" t="s">
        <v>6458</v>
      </c>
      <c r="J659" s="10" t="s">
        <v>167</v>
      </c>
      <c r="K659" s="171">
        <v>2312811</v>
      </c>
      <c r="L659" s="171" t="s">
        <v>6869</v>
      </c>
      <c r="M659" s="172">
        <v>45824.717361111114</v>
      </c>
      <c r="N659" s="172">
        <v>45825.51971064815</v>
      </c>
      <c r="O659" s="171" t="s">
        <v>3171</v>
      </c>
      <c r="P659" s="171" t="s">
        <v>3172</v>
      </c>
      <c r="Q659" s="171" t="s">
        <v>177</v>
      </c>
      <c r="R659" s="72" t="s">
        <v>6870</v>
      </c>
      <c r="S659" s="178" t="s">
        <v>3174</v>
      </c>
      <c r="T659" s="187" t="s">
        <v>3190</v>
      </c>
      <c r="U659" s="187" t="s">
        <v>3176</v>
      </c>
      <c r="V659" s="187" t="s">
        <v>3184</v>
      </c>
      <c r="W659" s="187" t="s">
        <v>3185</v>
      </c>
      <c r="X659" s="187">
        <v>0</v>
      </c>
      <c r="Y659" s="187">
        <v>0</v>
      </c>
      <c r="Z659" s="187">
        <v>0</v>
      </c>
      <c r="AA659" s="187">
        <v>0</v>
      </c>
      <c r="AB659" s="200">
        <v>0</v>
      </c>
      <c r="AC659" s="72" t="s">
        <v>6871</v>
      </c>
      <c r="AD659" s="72" t="s">
        <v>3180</v>
      </c>
      <c r="AE659" s="72" t="s">
        <v>3180</v>
      </c>
      <c r="AF659" s="171" t="s">
        <v>30</v>
      </c>
      <c r="AG659" s="171" t="s">
        <v>189</v>
      </c>
      <c r="AH659" s="171">
        <v>1</v>
      </c>
      <c r="AI659" s="171">
        <v>0</v>
      </c>
      <c r="AJ659" s="72" t="s">
        <v>204</v>
      </c>
      <c r="AK659" s="97">
        <f>IF(Q659="SOPORTE_TELEFÓNICO",'BASE LIQUIDACION REDEBAN 2025'!$B$19,IF(Q659="ENVÍO",'BASE LIQUIDACION REDEBAN 2025'!$C$2,IF(AF659="TIPO I",'BASE LIQUIDACION REDEBAN 2025'!$C$2,IF(AF659="TIPO II",'BASE LIQUIDACION REDEBAN 2025'!$C$3,IF(AF659="TIPO III",'BASE LIQUIDACION REDEBAN 2025'!$C$4,IF(AF659="TIPO IV",'BASE LIQUIDACION REDEBAN 2025'!$C$5,IF(AG659="AEREO",'BASE LIQUIDACION REDEBAN 2025'!$B$6,'BASE LIQUIDACION REDEBAN 2025'!$C$5)))))))</f>
        <v>275728.78077800001</v>
      </c>
      <c r="AL659" s="97">
        <f>IF(OR(Q659="SOPORTE_TELEFÓNICO",Q659="ENVÍO"),0,IF(AF659="TIPO I",'BASE LIQUIDACION REDEBAN 2025'!$B$10,IF(AF659="TIPO II",'BASE LIQUIDACION REDEBAN 2025'!$B$11,IF(AF659="TIPO III",'BASE LIQUIDACION REDEBAN 2025'!$B$12,'BASE LIQUIDACION REDEBAN 2025'!$B$13))))</f>
        <v>196536.5258152</v>
      </c>
      <c r="AM659" s="97">
        <f t="shared" si="10"/>
        <v>275728.78077800001</v>
      </c>
    </row>
    <row r="660" spans="1:39" s="85" customFormat="1" ht="13.15">
      <c r="A660" s="171" t="s">
        <v>64</v>
      </c>
      <c r="B660" s="10" t="str">
        <f>VLOOKUP(A660,'CENTRO DE COSTOS'!A:D,4,FALSE)</f>
        <v>JOSE MAURICIO HERNANDEZ ROJAS</v>
      </c>
      <c r="C660" s="10" t="str">
        <f>VLOOKUP(A660,'CENTRO DE COSTOS'!A:D,2,FALSE)</f>
        <v>0004-0001</v>
      </c>
      <c r="D660" s="171">
        <v>8001</v>
      </c>
      <c r="E660" s="171">
        <v>2312880</v>
      </c>
      <c r="F660" s="171">
        <v>78412</v>
      </c>
      <c r="G660" s="171" t="s">
        <v>277</v>
      </c>
      <c r="H660" s="171" t="s">
        <v>64</v>
      </c>
      <c r="I660" s="171" t="s">
        <v>6872</v>
      </c>
      <c r="J660" s="10" t="s">
        <v>167</v>
      </c>
      <c r="K660" s="171">
        <v>2312880</v>
      </c>
      <c r="L660" s="171" t="s">
        <v>6873</v>
      </c>
      <c r="M660" s="172">
        <v>45825.333333333336</v>
      </c>
      <c r="N660" s="172">
        <v>45825.535509259258</v>
      </c>
      <c r="O660" s="171" t="s">
        <v>3171</v>
      </c>
      <c r="P660" s="171" t="s">
        <v>3172</v>
      </c>
      <c r="Q660" s="171" t="s">
        <v>177</v>
      </c>
      <c r="R660" s="72" t="s">
        <v>6874</v>
      </c>
      <c r="S660" s="178" t="s">
        <v>3174</v>
      </c>
      <c r="T660" s="187" t="s">
        <v>3190</v>
      </c>
      <c r="U660" s="187" t="s">
        <v>3176</v>
      </c>
      <c r="V660" s="187" t="s">
        <v>3192</v>
      </c>
      <c r="W660" s="187" t="s">
        <v>3215</v>
      </c>
      <c r="X660" s="187" t="s">
        <v>3917</v>
      </c>
      <c r="Y660" s="187" t="s">
        <v>3425</v>
      </c>
      <c r="Z660" s="187">
        <v>0</v>
      </c>
      <c r="AA660" s="187">
        <v>0</v>
      </c>
      <c r="AB660" s="200">
        <v>0</v>
      </c>
      <c r="AC660" s="72" t="s">
        <v>6875</v>
      </c>
      <c r="AD660" s="72" t="s">
        <v>6876</v>
      </c>
      <c r="AE660" s="72" t="s">
        <v>6877</v>
      </c>
      <c r="AF660" s="171" t="s">
        <v>25</v>
      </c>
      <c r="AG660" s="171" t="s">
        <v>189</v>
      </c>
      <c r="AH660" s="171">
        <v>1</v>
      </c>
      <c r="AI660" s="171">
        <v>0</v>
      </c>
      <c r="AJ660" s="72" t="s">
        <v>2236</v>
      </c>
      <c r="AK660" s="97">
        <f>IF(Q660="SOPORTE_TELEFÓNICO",'BASE LIQUIDACION REDEBAN 2025'!$B$19,IF(Q660="ENVÍO",'BASE LIQUIDACION REDEBAN 2025'!$C$2,IF(AF660="TIPO I",'BASE LIQUIDACION REDEBAN 2025'!$C$2,IF(AF660="TIPO II",'BASE LIQUIDACION REDEBAN 2025'!$C$3,IF(AF660="TIPO III",'BASE LIQUIDACION REDEBAN 2025'!$C$4,IF(AF660="TIPO IV",'BASE LIQUIDACION REDEBAN 2025'!$C$5,IF(AG660="AEREO",'BASE LIQUIDACION REDEBAN 2025'!$B$6,'BASE LIQUIDACION REDEBAN 2025'!$C$5)))))))</f>
        <v>65960.072302</v>
      </c>
      <c r="AL660" s="97">
        <f>IF(OR(Q660="SOPORTE_TELEFÓNICO",Q660="ENVÍO"),0,IF(AF660="TIPO I",'BASE LIQUIDACION REDEBAN 2025'!$B$10,IF(AF660="TIPO II",'BASE LIQUIDACION REDEBAN 2025'!$B$11,IF(AF660="TIPO III",'BASE LIQUIDACION REDEBAN 2025'!$B$12,'BASE LIQUIDACION REDEBAN 2025'!$B$13))))</f>
        <v>75096.394270399993</v>
      </c>
      <c r="AM660" s="97">
        <f t="shared" si="10"/>
        <v>65960.072302</v>
      </c>
    </row>
    <row r="661" spans="1:39" s="85" customFormat="1" ht="13.15">
      <c r="A661" s="171" t="s">
        <v>90</v>
      </c>
      <c r="B661" s="10" t="str">
        <f>VLOOKUP(A661,'CENTRO DE COSTOS'!A:D,4,FALSE)</f>
        <v>JUAN SEBASTIÁN RÍOS CASTRILLÓN</v>
      </c>
      <c r="C661" s="10" t="str">
        <f>VLOOKUP(A661,'CENTRO DE COSTOS'!A:D,2,FALSE)</f>
        <v>0004-0005</v>
      </c>
      <c r="D661" s="171">
        <v>5360</v>
      </c>
      <c r="E661" s="171">
        <v>2314679</v>
      </c>
      <c r="F661" s="171">
        <v>15190</v>
      </c>
      <c r="G661" s="171" t="s">
        <v>290</v>
      </c>
      <c r="H661" s="171" t="s">
        <v>464</v>
      </c>
      <c r="I661" s="171" t="s">
        <v>6878</v>
      </c>
      <c r="J661" s="10" t="s">
        <v>167</v>
      </c>
      <c r="K661" s="171">
        <v>2314679</v>
      </c>
      <c r="L661" s="171" t="s">
        <v>6879</v>
      </c>
      <c r="M661" s="172">
        <v>45825.404166666667</v>
      </c>
      <c r="N661" s="172">
        <v>45825.538888888892</v>
      </c>
      <c r="O661" s="171" t="s">
        <v>3171</v>
      </c>
      <c r="P661" s="171" t="s">
        <v>3172</v>
      </c>
      <c r="Q661" s="171" t="s">
        <v>177</v>
      </c>
      <c r="R661" s="72" t="s">
        <v>6880</v>
      </c>
      <c r="S661" s="178" t="s">
        <v>3174</v>
      </c>
      <c r="T661" s="187" t="s">
        <v>3190</v>
      </c>
      <c r="U661" s="187" t="s">
        <v>3357</v>
      </c>
      <c r="V661" s="187" t="s">
        <v>3192</v>
      </c>
      <c r="W661" s="187" t="s">
        <v>3215</v>
      </c>
      <c r="X661" s="187" t="s">
        <v>3358</v>
      </c>
      <c r="Y661" s="187">
        <v>0</v>
      </c>
      <c r="Z661" s="187">
        <v>0</v>
      </c>
      <c r="AA661" s="187">
        <v>0</v>
      </c>
      <c r="AB661" s="200">
        <v>0</v>
      </c>
      <c r="AC661" s="72" t="s">
        <v>6881</v>
      </c>
      <c r="AD661" s="72" t="s">
        <v>6882</v>
      </c>
      <c r="AE661" s="72" t="s">
        <v>6883</v>
      </c>
      <c r="AF661" s="171" t="s">
        <v>25</v>
      </c>
      <c r="AG661" s="171" t="s">
        <v>189</v>
      </c>
      <c r="AH661" s="171">
        <v>1</v>
      </c>
      <c r="AI661" s="171">
        <v>0</v>
      </c>
      <c r="AJ661" s="72" t="s">
        <v>2680</v>
      </c>
      <c r="AK661" s="97">
        <f>IF(Q661="SOPORTE_TELEFÓNICO",'BASE LIQUIDACION REDEBAN 2025'!$B$19,IF(Q661="ENVÍO",'BASE LIQUIDACION REDEBAN 2025'!$C$2,IF(AF661="TIPO I",'BASE LIQUIDACION REDEBAN 2025'!$C$2,IF(AF661="TIPO II",'BASE LIQUIDACION REDEBAN 2025'!$C$3,IF(AF661="TIPO III",'BASE LIQUIDACION REDEBAN 2025'!$C$4,IF(AF661="TIPO IV",'BASE LIQUIDACION REDEBAN 2025'!$C$5,IF(AG661="AEREO",'BASE LIQUIDACION REDEBAN 2025'!$B$6,'BASE LIQUIDACION REDEBAN 2025'!$C$5)))))))</f>
        <v>65960.072302</v>
      </c>
      <c r="AL661" s="97">
        <f>IF(OR(Q661="SOPORTE_TELEFÓNICO",Q661="ENVÍO"),0,IF(AF661="TIPO I",'BASE LIQUIDACION REDEBAN 2025'!$B$10,IF(AF661="TIPO II",'BASE LIQUIDACION REDEBAN 2025'!$B$11,IF(AF661="TIPO III",'BASE LIQUIDACION REDEBAN 2025'!$B$12,'BASE LIQUIDACION REDEBAN 2025'!$B$13))))</f>
        <v>75096.394270399993</v>
      </c>
      <c r="AM661" s="97">
        <f t="shared" si="10"/>
        <v>65960.072302</v>
      </c>
    </row>
    <row r="662" spans="1:39" s="85" customFormat="1" ht="13.15">
      <c r="A662" s="171" t="s">
        <v>80</v>
      </c>
      <c r="B662" s="10" t="str">
        <f>VLOOKUP(A662,'CENTRO DE COSTOS'!A:D,4,FALSE)</f>
        <v>JOSE MAURICIO HERNANDEZ ROJAS</v>
      </c>
      <c r="C662" s="10" t="str">
        <f>VLOOKUP(A662,'CENTRO DE COSTOS'!A:D,2,FALSE)</f>
        <v>0004-0001</v>
      </c>
      <c r="D662" s="171">
        <v>13836</v>
      </c>
      <c r="E662" s="171">
        <v>2314645</v>
      </c>
      <c r="F662" s="171">
        <v>74451</v>
      </c>
      <c r="G662" s="171" t="s">
        <v>364</v>
      </c>
      <c r="H662" s="171" t="s">
        <v>1527</v>
      </c>
      <c r="I662" s="171" t="s">
        <v>6884</v>
      </c>
      <c r="J662" s="10" t="s">
        <v>167</v>
      </c>
      <c r="K662" s="171">
        <v>2314645</v>
      </c>
      <c r="L662" s="171" t="s">
        <v>6885</v>
      </c>
      <c r="M662" s="172">
        <v>45825.4</v>
      </c>
      <c r="N662" s="172">
        <v>45825.540370370371</v>
      </c>
      <c r="O662" s="171" t="s">
        <v>3171</v>
      </c>
      <c r="P662" s="171" t="s">
        <v>3172</v>
      </c>
      <c r="Q662" s="171" t="s">
        <v>177</v>
      </c>
      <c r="R662" s="72" t="s">
        <v>6886</v>
      </c>
      <c r="S662" s="178" t="s">
        <v>3174</v>
      </c>
      <c r="T662" s="187" t="s">
        <v>3190</v>
      </c>
      <c r="U662" s="187" t="s">
        <v>3213</v>
      </c>
      <c r="V662" s="187" t="s">
        <v>3345</v>
      </c>
      <c r="W662" s="187" t="s">
        <v>3185</v>
      </c>
      <c r="X662" s="187">
        <v>0</v>
      </c>
      <c r="Y662" s="187">
        <v>0</v>
      </c>
      <c r="Z662" s="187">
        <v>0</v>
      </c>
      <c r="AA662" s="187">
        <v>0</v>
      </c>
      <c r="AB662" s="200" t="s">
        <v>5237</v>
      </c>
      <c r="AC662" s="72" t="s">
        <v>6887</v>
      </c>
      <c r="AD662" s="72" t="s">
        <v>3180</v>
      </c>
      <c r="AE662" s="72" t="s">
        <v>3180</v>
      </c>
      <c r="AF662" s="171" t="s">
        <v>28</v>
      </c>
      <c r="AG662" s="171" t="s">
        <v>189</v>
      </c>
      <c r="AH662" s="171">
        <v>1</v>
      </c>
      <c r="AI662" s="171">
        <v>0</v>
      </c>
      <c r="AJ662" s="72" t="s">
        <v>367</v>
      </c>
      <c r="AK662" s="97">
        <f>IF(Q662="SOPORTE_TELEFÓNICO",'BASE LIQUIDACION REDEBAN 2025'!$B$19,IF(Q662="ENVÍO",'BASE LIQUIDACION REDEBAN 2025'!$C$2,IF(AF662="TIPO I",'BASE LIQUIDACION REDEBAN 2025'!$C$2,IF(AF662="TIPO II",'BASE LIQUIDACION REDEBAN 2025'!$C$3,IF(AF662="TIPO III",'BASE LIQUIDACION REDEBAN 2025'!$C$4,IF(AF662="TIPO IV",'BASE LIQUIDACION REDEBAN 2025'!$C$5,IF(AG662="AEREO",'BASE LIQUIDACION REDEBAN 2025'!$B$6,'BASE LIQUIDACION REDEBAN 2025'!$C$5)))))))</f>
        <v>144967.87232000002</v>
      </c>
      <c r="AL662" s="97">
        <f>IF(OR(Q662="SOPORTE_TELEFÓNICO",Q662="ENVÍO"),0,IF(AF662="TIPO I",'BASE LIQUIDACION REDEBAN 2025'!$B$10,IF(AF662="TIPO II",'BASE LIQUIDACION REDEBAN 2025'!$B$11,IF(AF662="TIPO III",'BASE LIQUIDACION REDEBAN 2025'!$B$12,'BASE LIQUIDACION REDEBAN 2025'!$B$13))))</f>
        <v>140395.6348884</v>
      </c>
      <c r="AM662" s="97">
        <f t="shared" si="10"/>
        <v>144967.87232000002</v>
      </c>
    </row>
    <row r="663" spans="1:39" s="85" customFormat="1" ht="13.15">
      <c r="A663" s="171" t="s">
        <v>99</v>
      </c>
      <c r="B663" s="10" t="str">
        <f>VLOOKUP(A663,'CENTRO DE COSTOS'!A:D,4,FALSE)</f>
        <v>JOSE MAURICIO HERNANDEZ ROJAS</v>
      </c>
      <c r="C663" s="10" t="str">
        <f>VLOOKUP(A663,'CENTRO DE COSTOS'!A:D,2,FALSE)</f>
        <v>0004-0001</v>
      </c>
      <c r="D663" s="171">
        <v>20045</v>
      </c>
      <c r="E663" s="171">
        <v>2305336</v>
      </c>
      <c r="F663" s="171">
        <v>64265</v>
      </c>
      <c r="G663" s="171" t="s">
        <v>269</v>
      </c>
      <c r="H663" s="171" t="s">
        <v>6888</v>
      </c>
      <c r="I663" s="171" t="s">
        <v>6889</v>
      </c>
      <c r="J663" s="10" t="s">
        <v>167</v>
      </c>
      <c r="K663" s="171">
        <v>2305336</v>
      </c>
      <c r="L663" s="171" t="s">
        <v>6890</v>
      </c>
      <c r="M663" s="172">
        <v>45822.677777777775</v>
      </c>
      <c r="N663" s="172">
        <v>45825.549259259256</v>
      </c>
      <c r="O663" s="171" t="s">
        <v>3171</v>
      </c>
      <c r="P663" s="171" t="s">
        <v>3172</v>
      </c>
      <c r="Q663" s="171" t="s">
        <v>177</v>
      </c>
      <c r="R663" s="72" t="s">
        <v>6891</v>
      </c>
      <c r="S663" s="178" t="s">
        <v>3174</v>
      </c>
      <c r="T663" s="187" t="s">
        <v>3190</v>
      </c>
      <c r="U663" s="187" t="s">
        <v>3839</v>
      </c>
      <c r="V663" s="187" t="s">
        <v>3840</v>
      </c>
      <c r="W663" s="187" t="s">
        <v>3215</v>
      </c>
      <c r="X663" s="187" t="s">
        <v>3358</v>
      </c>
      <c r="Y663" s="187">
        <v>0</v>
      </c>
      <c r="Z663" s="187">
        <v>0</v>
      </c>
      <c r="AA663" s="187">
        <v>0</v>
      </c>
      <c r="AB663" s="200">
        <v>0</v>
      </c>
      <c r="AC663" s="72" t="s">
        <v>6892</v>
      </c>
      <c r="AD663" s="72" t="s">
        <v>6893</v>
      </c>
      <c r="AE663" s="72" t="s">
        <v>6894</v>
      </c>
      <c r="AF663" s="171" t="s">
        <v>28</v>
      </c>
      <c r="AG663" s="171" t="s">
        <v>189</v>
      </c>
      <c r="AH663" s="171">
        <v>1</v>
      </c>
      <c r="AI663" s="171">
        <v>0</v>
      </c>
      <c r="AJ663" s="72" t="s">
        <v>273</v>
      </c>
      <c r="AK663" s="97">
        <f>IF(Q663="SOPORTE_TELEFÓNICO",'BASE LIQUIDACION REDEBAN 2025'!$B$19,IF(Q663="ENVÍO",'BASE LIQUIDACION REDEBAN 2025'!$C$2,IF(AF663="TIPO I",'BASE LIQUIDACION REDEBAN 2025'!$C$2,IF(AF663="TIPO II",'BASE LIQUIDACION REDEBAN 2025'!$C$3,IF(AF663="TIPO III",'BASE LIQUIDACION REDEBAN 2025'!$C$4,IF(AF663="TIPO IV",'BASE LIQUIDACION REDEBAN 2025'!$C$5,IF(AG663="AEREO",'BASE LIQUIDACION REDEBAN 2025'!$B$6,'BASE LIQUIDACION REDEBAN 2025'!$C$5)))))))</f>
        <v>144967.87232000002</v>
      </c>
      <c r="AL663" s="97">
        <f>IF(OR(Q663="SOPORTE_TELEFÓNICO",Q663="ENVÍO"),0,IF(AF663="TIPO I",'BASE LIQUIDACION REDEBAN 2025'!$B$10,IF(AF663="TIPO II",'BASE LIQUIDACION REDEBAN 2025'!$B$11,IF(AF663="TIPO III",'BASE LIQUIDACION REDEBAN 2025'!$B$12,'BASE LIQUIDACION REDEBAN 2025'!$B$13))))</f>
        <v>140395.6348884</v>
      </c>
      <c r="AM663" s="97">
        <f t="shared" si="10"/>
        <v>144967.87232000002</v>
      </c>
    </row>
    <row r="664" spans="1:39" s="85" customFormat="1" ht="13.15">
      <c r="A664" s="171" t="s">
        <v>99</v>
      </c>
      <c r="B664" s="10" t="str">
        <f>VLOOKUP(A664,'CENTRO DE COSTOS'!A:D,4,FALSE)</f>
        <v>JOSE MAURICIO HERNANDEZ ROJAS</v>
      </c>
      <c r="C664" s="10" t="str">
        <f>VLOOKUP(A664,'CENTRO DE COSTOS'!A:D,2,FALSE)</f>
        <v>0004-0001</v>
      </c>
      <c r="D664" s="171">
        <v>20011</v>
      </c>
      <c r="E664" s="171">
        <v>2312277</v>
      </c>
      <c r="F664" s="171">
        <v>79026</v>
      </c>
      <c r="G664" s="171" t="s">
        <v>269</v>
      </c>
      <c r="H664" s="171" t="s">
        <v>1714</v>
      </c>
      <c r="I664" s="171" t="s">
        <v>6895</v>
      </c>
      <c r="J664" s="10" t="s">
        <v>167</v>
      </c>
      <c r="K664" s="171">
        <v>2312277</v>
      </c>
      <c r="L664" s="171" t="s">
        <v>6896</v>
      </c>
      <c r="M664" s="172">
        <v>45824.680555555555</v>
      </c>
      <c r="N664" s="172">
        <v>45825.5546412037</v>
      </c>
      <c r="O664" s="171" t="s">
        <v>3171</v>
      </c>
      <c r="P664" s="171" t="s">
        <v>3172</v>
      </c>
      <c r="Q664" s="171" t="s">
        <v>177</v>
      </c>
      <c r="R664" s="72" t="s">
        <v>6897</v>
      </c>
      <c r="S664" s="178" t="s">
        <v>3174</v>
      </c>
      <c r="T664" s="187" t="s">
        <v>3175</v>
      </c>
      <c r="U664" s="187" t="s">
        <v>3252</v>
      </c>
      <c r="V664" s="187" t="s">
        <v>3569</v>
      </c>
      <c r="W664" s="187" t="s">
        <v>3185</v>
      </c>
      <c r="X664" s="187">
        <v>0</v>
      </c>
      <c r="Y664" s="187">
        <v>0</v>
      </c>
      <c r="Z664" s="187">
        <v>0</v>
      </c>
      <c r="AA664" s="187">
        <v>0</v>
      </c>
      <c r="AB664" s="200">
        <v>0</v>
      </c>
      <c r="AC664" s="72" t="s">
        <v>6898</v>
      </c>
      <c r="AD664" s="72" t="s">
        <v>3180</v>
      </c>
      <c r="AE664" s="72" t="s">
        <v>3180</v>
      </c>
      <c r="AF664" s="171" t="s">
        <v>32</v>
      </c>
      <c r="AG664" s="171" t="s">
        <v>189</v>
      </c>
      <c r="AH664" s="171">
        <v>1</v>
      </c>
      <c r="AI664" s="171">
        <v>0</v>
      </c>
      <c r="AJ664" s="72" t="s">
        <v>855</v>
      </c>
      <c r="AK664" s="97">
        <f>IF(Q664="SOPORTE_TELEFÓNICO",'BASE LIQUIDACION REDEBAN 2025'!$B$19,IF(Q664="ENVÍO",'BASE LIQUIDACION REDEBAN 2025'!$C$2,IF(AF664="TIPO I",'BASE LIQUIDACION REDEBAN 2025'!$C$2,IF(AF664="TIPO II",'BASE LIQUIDACION REDEBAN 2025'!$C$3,IF(AF664="TIPO III",'BASE LIQUIDACION REDEBAN 2025'!$C$4,IF(AF664="TIPO IV",'BASE LIQUIDACION REDEBAN 2025'!$C$5,IF(AG664="AEREO",'BASE LIQUIDACION REDEBAN 2025'!$B$6,'BASE LIQUIDACION REDEBAN 2025'!$C$5)))))))</f>
        <v>479588.87655000004</v>
      </c>
      <c r="AL664" s="97">
        <f>IF(OR(Q664="SOPORTE_TELEFÓNICO",Q664="ENVÍO"),0,IF(AF664="TIPO I",'BASE LIQUIDACION REDEBAN 2025'!$B$10,IF(AF664="TIPO II",'BASE LIQUIDACION REDEBAN 2025'!$B$11,IF(AF664="TIPO III",'BASE LIQUIDACION REDEBAN 2025'!$B$12,'BASE LIQUIDACION REDEBAN 2025'!$B$13))))</f>
        <v>196536.5258152</v>
      </c>
      <c r="AM664" s="97">
        <f t="shared" si="10"/>
        <v>479588.87655000004</v>
      </c>
    </row>
    <row r="665" spans="1:39" s="85" customFormat="1" ht="13.15">
      <c r="A665" s="171" t="s">
        <v>101</v>
      </c>
      <c r="B665" s="10" t="str">
        <f>VLOOKUP(A665,'CENTRO DE COSTOS'!A:D,4,FALSE)</f>
        <v>KEVIN ALEXIS CORZO BUSTOS</v>
      </c>
      <c r="C665" s="10" t="str">
        <f>VLOOKUP(A665,'CENTRO DE COSTOS'!A:D,2,FALSE)</f>
        <v>0004-0007</v>
      </c>
      <c r="D665" s="171">
        <v>85230</v>
      </c>
      <c r="E665" s="171">
        <v>2298026</v>
      </c>
      <c r="F665" s="171">
        <v>54326</v>
      </c>
      <c r="G665" s="171" t="s">
        <v>1934</v>
      </c>
      <c r="H665" s="171" t="s">
        <v>6899</v>
      </c>
      <c r="I665" s="171" t="s">
        <v>6900</v>
      </c>
      <c r="J665" s="10" t="s">
        <v>167</v>
      </c>
      <c r="K665" s="171">
        <v>2298026</v>
      </c>
      <c r="L665" s="171" t="s">
        <v>6901</v>
      </c>
      <c r="M665" s="172">
        <v>45820.713194444441</v>
      </c>
      <c r="N665" s="172">
        <v>45825.561990740738</v>
      </c>
      <c r="O665" s="171" t="s">
        <v>3171</v>
      </c>
      <c r="P665" s="171" t="s">
        <v>3172</v>
      </c>
      <c r="Q665" s="171" t="s">
        <v>177</v>
      </c>
      <c r="R665" s="72" t="s">
        <v>6902</v>
      </c>
      <c r="S665" s="178" t="s">
        <v>3174</v>
      </c>
      <c r="T665" s="187" t="s">
        <v>3190</v>
      </c>
      <c r="U665" s="187" t="s">
        <v>3252</v>
      </c>
      <c r="V665" s="187" t="s">
        <v>3192</v>
      </c>
      <c r="W665" s="187" t="s">
        <v>3215</v>
      </c>
      <c r="X665" s="187" t="s">
        <v>3592</v>
      </c>
      <c r="Y665" s="187">
        <v>0</v>
      </c>
      <c r="Z665" s="187">
        <v>0</v>
      </c>
      <c r="AA665" s="187">
        <v>0</v>
      </c>
      <c r="AB665" s="200">
        <v>0</v>
      </c>
      <c r="AC665" s="72" t="s">
        <v>6903</v>
      </c>
      <c r="AD665" s="72" t="s">
        <v>6904</v>
      </c>
      <c r="AE665" s="72" t="s">
        <v>6905</v>
      </c>
      <c r="AF665" s="171" t="s">
        <v>175</v>
      </c>
      <c r="AG665" s="171" t="s">
        <v>2059</v>
      </c>
      <c r="AH665" s="171">
        <v>1</v>
      </c>
      <c r="AI665" s="171">
        <v>0</v>
      </c>
      <c r="AJ665" s="72" t="s">
        <v>2183</v>
      </c>
      <c r="AK665" s="97">
        <f>IF(Q665="SOPORTE_TELEFÓNICO",'BASE LIQUIDACION REDEBAN 2025'!$B$19,IF(Q665="ENVÍO",'BASE LIQUIDACION REDEBAN 2025'!$C$2,IF(AF665="TIPO I",'BASE LIQUIDACION REDEBAN 2025'!$C$2,IF(AF665="TIPO II",'BASE LIQUIDACION REDEBAN 2025'!$C$3,IF(AF665="TIPO III",'BASE LIQUIDACION REDEBAN 2025'!$C$4,IF(AF665="TIPO IV",'BASE LIQUIDACION REDEBAN 2025'!$C$5,IF(AG665="AEREO",'BASE LIQUIDACION REDEBAN 2025'!$B$6,'BASE LIQUIDACION REDEBAN 2025'!$C$5)))))))</f>
        <v>479588.87655000004</v>
      </c>
      <c r="AL665" s="97">
        <f>IF(OR(Q665="SOPORTE_TELEFÓNICO",Q665="ENVÍO"),0,IF(AF665="TIPO I",'BASE LIQUIDACION REDEBAN 2025'!$B$10,IF(AF665="TIPO II",'BASE LIQUIDACION REDEBAN 2025'!$B$11,IF(AF665="TIPO III",'BASE LIQUIDACION REDEBAN 2025'!$B$12,'BASE LIQUIDACION REDEBAN 2025'!$B$13))))</f>
        <v>196536.5258152</v>
      </c>
      <c r="AM665" s="97">
        <f t="shared" si="10"/>
        <v>479588.87655000004</v>
      </c>
    </row>
    <row r="666" spans="1:39" s="85" customFormat="1" ht="13.15">
      <c r="A666" s="171" t="s">
        <v>68</v>
      </c>
      <c r="B666" s="10" t="str">
        <f>VLOOKUP(A666,'CENTRO DE COSTOS'!A:D,4,FALSE)</f>
        <v>WILLIAM ASDRUBAL ROZO ROZO</v>
      </c>
      <c r="C666" s="10" t="str">
        <f>VLOOKUP(A666,'CENTRO DE COSTOS'!A:D,2,FALSE)</f>
        <v>0004-0004</v>
      </c>
      <c r="D666" s="171">
        <v>25483</v>
      </c>
      <c r="E666" s="171">
        <v>2312863</v>
      </c>
      <c r="F666" s="171">
        <v>68889</v>
      </c>
      <c r="G666" s="171" t="s">
        <v>298</v>
      </c>
      <c r="H666" s="171" t="s">
        <v>162</v>
      </c>
      <c r="I666" s="171" t="s">
        <v>6906</v>
      </c>
      <c r="J666" s="10" t="s">
        <v>167</v>
      </c>
      <c r="K666" s="171">
        <v>2312863</v>
      </c>
      <c r="L666" s="171" t="s">
        <v>6907</v>
      </c>
      <c r="M666" s="172">
        <v>45825.333333333336</v>
      </c>
      <c r="N666" s="172">
        <v>45825.567372685182</v>
      </c>
      <c r="O666" s="171" t="s">
        <v>3171</v>
      </c>
      <c r="P666" s="171" t="s">
        <v>3172</v>
      </c>
      <c r="Q666" s="171" t="s">
        <v>177</v>
      </c>
      <c r="R666" s="72" t="s">
        <v>6908</v>
      </c>
      <c r="S666" s="178" t="s">
        <v>3174</v>
      </c>
      <c r="T666" s="187" t="s">
        <v>3190</v>
      </c>
      <c r="U666" s="187" t="s">
        <v>3197</v>
      </c>
      <c r="V666" s="187" t="s">
        <v>3192</v>
      </c>
      <c r="W666" s="187" t="s">
        <v>3215</v>
      </c>
      <c r="X666" s="187" t="s">
        <v>3662</v>
      </c>
      <c r="Y666" s="187">
        <v>0</v>
      </c>
      <c r="Z666" s="187">
        <v>0</v>
      </c>
      <c r="AA666" s="187">
        <v>0</v>
      </c>
      <c r="AB666" s="200">
        <v>0</v>
      </c>
      <c r="AC666" s="72" t="s">
        <v>6909</v>
      </c>
      <c r="AD666" s="72" t="s">
        <v>6910</v>
      </c>
      <c r="AE666" s="72" t="s">
        <v>6911</v>
      </c>
      <c r="AF666" s="171" t="s">
        <v>30</v>
      </c>
      <c r="AG666" s="171" t="s">
        <v>189</v>
      </c>
      <c r="AH666" s="171">
        <v>1</v>
      </c>
      <c r="AI666" s="171">
        <v>0</v>
      </c>
      <c r="AJ666" s="72" t="s">
        <v>656</v>
      </c>
      <c r="AK666" s="97">
        <f>IF(Q666="SOPORTE_TELEFÓNICO",'BASE LIQUIDACION REDEBAN 2025'!$B$19,IF(Q666="ENVÍO",'BASE LIQUIDACION REDEBAN 2025'!$C$2,IF(AF666="TIPO I",'BASE LIQUIDACION REDEBAN 2025'!$C$2,IF(AF666="TIPO II",'BASE LIQUIDACION REDEBAN 2025'!$C$3,IF(AF666="TIPO III",'BASE LIQUIDACION REDEBAN 2025'!$C$4,IF(AF666="TIPO IV",'BASE LIQUIDACION REDEBAN 2025'!$C$5,IF(AG666="AEREO",'BASE LIQUIDACION REDEBAN 2025'!$B$6,'BASE LIQUIDACION REDEBAN 2025'!$C$5)))))))</f>
        <v>275728.78077800001</v>
      </c>
      <c r="AL666" s="97">
        <f>IF(OR(Q666="SOPORTE_TELEFÓNICO",Q666="ENVÍO"),0,IF(AF666="TIPO I",'BASE LIQUIDACION REDEBAN 2025'!$B$10,IF(AF666="TIPO II",'BASE LIQUIDACION REDEBAN 2025'!$B$11,IF(AF666="TIPO III",'BASE LIQUIDACION REDEBAN 2025'!$B$12,'BASE LIQUIDACION REDEBAN 2025'!$B$13))))</f>
        <v>196536.5258152</v>
      </c>
      <c r="AM666" s="97">
        <f t="shared" si="10"/>
        <v>275728.78077800001</v>
      </c>
    </row>
    <row r="667" spans="1:39" s="85" customFormat="1" ht="13.15">
      <c r="A667" s="171" t="s">
        <v>100</v>
      </c>
      <c r="B667" s="10" t="str">
        <f>VLOOKUP(A667,'CENTRO DE COSTOS'!A:D,4,FALSE)</f>
        <v>KEVIN ALEXIS CORZO BUSTOS</v>
      </c>
      <c r="C667" s="10" t="str">
        <f>VLOOKUP(A667,'CENTRO DE COSTOS'!A:D,2,FALSE)</f>
        <v>0004-0007</v>
      </c>
      <c r="D667" s="171">
        <v>43189</v>
      </c>
      <c r="E667" s="171">
        <v>2306308</v>
      </c>
      <c r="F667" s="171">
        <v>43189</v>
      </c>
      <c r="G667" s="171" t="s">
        <v>192</v>
      </c>
      <c r="H667" s="171" t="s">
        <v>1741</v>
      </c>
      <c r="I667" s="171" t="s">
        <v>6912</v>
      </c>
      <c r="J667" s="10" t="s">
        <v>167</v>
      </c>
      <c r="K667" s="171">
        <v>2306308</v>
      </c>
      <c r="L667" s="171" t="s">
        <v>6913</v>
      </c>
      <c r="M667" s="172">
        <v>45824.333333333336</v>
      </c>
      <c r="N667" s="172">
        <v>45825.577800925923</v>
      </c>
      <c r="O667" s="171" t="s">
        <v>3171</v>
      </c>
      <c r="P667" s="171" t="s">
        <v>3172</v>
      </c>
      <c r="Q667" s="171" t="s">
        <v>177</v>
      </c>
      <c r="R667" s="72" t="s">
        <v>6914</v>
      </c>
      <c r="S667" s="178" t="s">
        <v>3174</v>
      </c>
      <c r="T667" s="187" t="s">
        <v>3190</v>
      </c>
      <c r="U667" s="187" t="s">
        <v>3276</v>
      </c>
      <c r="V667" s="187" t="s">
        <v>3277</v>
      </c>
      <c r="W667" s="187" t="s">
        <v>3185</v>
      </c>
      <c r="X667" s="187">
        <v>0</v>
      </c>
      <c r="Y667" s="187">
        <v>0</v>
      </c>
      <c r="Z667" s="187">
        <v>0</v>
      </c>
      <c r="AA667" s="187">
        <v>0</v>
      </c>
      <c r="AB667" s="200" t="s">
        <v>3278</v>
      </c>
      <c r="AC667" s="72" t="s">
        <v>6915</v>
      </c>
      <c r="AD667" s="72" t="s">
        <v>3180</v>
      </c>
      <c r="AE667" s="72" t="s">
        <v>3180</v>
      </c>
      <c r="AF667" s="171" t="s">
        <v>28</v>
      </c>
      <c r="AG667" s="171" t="s">
        <v>189</v>
      </c>
      <c r="AH667" s="171">
        <v>1</v>
      </c>
      <c r="AI667" s="171">
        <v>0</v>
      </c>
      <c r="AJ667" s="72" t="s">
        <v>3368</v>
      </c>
      <c r="AK667" s="97">
        <f>IF(Q667="SOPORTE_TELEFÓNICO",'BASE LIQUIDACION REDEBAN 2025'!$B$19,IF(Q667="ENVÍO",'BASE LIQUIDACION REDEBAN 2025'!$C$2,IF(AF667="TIPO I",'BASE LIQUIDACION REDEBAN 2025'!$C$2,IF(AF667="TIPO II",'BASE LIQUIDACION REDEBAN 2025'!$C$3,IF(AF667="TIPO III",'BASE LIQUIDACION REDEBAN 2025'!$C$4,IF(AF667="TIPO IV",'BASE LIQUIDACION REDEBAN 2025'!$C$5,IF(AG667="AEREO",'BASE LIQUIDACION REDEBAN 2025'!$B$6,'BASE LIQUIDACION REDEBAN 2025'!$C$5)))))))</f>
        <v>144967.87232000002</v>
      </c>
      <c r="AL667" s="97">
        <f>IF(OR(Q667="SOPORTE_TELEFÓNICO",Q667="ENVÍO"),0,IF(AF667="TIPO I",'BASE LIQUIDACION REDEBAN 2025'!$B$10,IF(AF667="TIPO II",'BASE LIQUIDACION REDEBAN 2025'!$B$11,IF(AF667="TIPO III",'BASE LIQUIDACION REDEBAN 2025'!$B$12,'BASE LIQUIDACION REDEBAN 2025'!$B$13))))</f>
        <v>140395.6348884</v>
      </c>
      <c r="AM667" s="97">
        <f t="shared" si="10"/>
        <v>144967.87232000002</v>
      </c>
    </row>
    <row r="668" spans="1:39" s="85" customFormat="1" ht="13.15">
      <c r="A668" s="171" t="s">
        <v>68</v>
      </c>
      <c r="B668" s="10" t="str">
        <f>VLOOKUP(A668,'CENTRO DE COSTOS'!A:D,4,FALSE)</f>
        <v>WILLIAM ASDRUBAL ROZO ROZO</v>
      </c>
      <c r="C668" s="10" t="str">
        <f>VLOOKUP(A668,'CENTRO DE COSTOS'!A:D,2,FALSE)</f>
        <v>0004-0004</v>
      </c>
      <c r="D668" s="171">
        <v>11001</v>
      </c>
      <c r="E668" s="171">
        <v>2315615</v>
      </c>
      <c r="F668" s="171">
        <v>45178</v>
      </c>
      <c r="G668" s="171" t="s">
        <v>298</v>
      </c>
      <c r="H668" s="171" t="s">
        <v>68</v>
      </c>
      <c r="I668" s="171" t="s">
        <v>6916</v>
      </c>
      <c r="J668" s="10" t="s">
        <v>167</v>
      </c>
      <c r="K668" s="171">
        <v>2315615</v>
      </c>
      <c r="L668" s="171" t="s">
        <v>6917</v>
      </c>
      <c r="M668" s="172">
        <v>45825.443749999999</v>
      </c>
      <c r="N668" s="172">
        <v>45825.588888888888</v>
      </c>
      <c r="O668" s="171" t="s">
        <v>3171</v>
      </c>
      <c r="P668" s="171" t="s">
        <v>3172</v>
      </c>
      <c r="Q668" s="171" t="s">
        <v>177</v>
      </c>
      <c r="R668" s="72" t="s">
        <v>6918</v>
      </c>
      <c r="S668" s="178" t="s">
        <v>3174</v>
      </c>
      <c r="T668" s="187" t="s">
        <v>3190</v>
      </c>
      <c r="U668" s="187" t="s">
        <v>3202</v>
      </c>
      <c r="V668" s="187" t="s">
        <v>3203</v>
      </c>
      <c r="W668" s="187" t="s">
        <v>3185</v>
      </c>
      <c r="X668" s="187">
        <v>0</v>
      </c>
      <c r="Y668" s="187">
        <v>0</v>
      </c>
      <c r="Z668" s="187">
        <v>0</v>
      </c>
      <c r="AA668" s="187">
        <v>0</v>
      </c>
      <c r="AB668" s="200" t="s">
        <v>5574</v>
      </c>
      <c r="AC668" s="72" t="s">
        <v>6919</v>
      </c>
      <c r="AD668" s="72">
        <v>0</v>
      </c>
      <c r="AE668" s="72">
        <v>0</v>
      </c>
      <c r="AF668" s="171" t="s">
        <v>25</v>
      </c>
      <c r="AG668" s="171" t="s">
        <v>189</v>
      </c>
      <c r="AH668" s="171">
        <v>1</v>
      </c>
      <c r="AI668" s="171">
        <v>0</v>
      </c>
      <c r="AJ668" s="72" t="s">
        <v>608</v>
      </c>
      <c r="AK668" s="97">
        <f>IF(Q668="SOPORTE_TELEFÓNICO",'BASE LIQUIDACION REDEBAN 2025'!$B$19,IF(Q668="ENVÍO",'BASE LIQUIDACION REDEBAN 2025'!$C$2,IF(AF668="TIPO I",'BASE LIQUIDACION REDEBAN 2025'!$C$2,IF(AF668="TIPO II",'BASE LIQUIDACION REDEBAN 2025'!$C$3,IF(AF668="TIPO III",'BASE LIQUIDACION REDEBAN 2025'!$C$4,IF(AF668="TIPO IV",'BASE LIQUIDACION REDEBAN 2025'!$C$5,IF(AG668="AEREO",'BASE LIQUIDACION REDEBAN 2025'!$B$6,'BASE LIQUIDACION REDEBAN 2025'!$C$5)))))))</f>
        <v>65960.072302</v>
      </c>
      <c r="AL668" s="97">
        <f>IF(OR(Q668="SOPORTE_TELEFÓNICO",Q668="ENVÍO"),0,IF(AF668="TIPO I",'BASE LIQUIDACION REDEBAN 2025'!$B$10,IF(AF668="TIPO II",'BASE LIQUIDACION REDEBAN 2025'!$B$11,IF(AF668="TIPO III",'BASE LIQUIDACION REDEBAN 2025'!$B$12,'BASE LIQUIDACION REDEBAN 2025'!$B$13))))</f>
        <v>75096.394270399993</v>
      </c>
      <c r="AM668" s="97">
        <f t="shared" si="10"/>
        <v>65960.072302</v>
      </c>
    </row>
    <row r="669" spans="1:39" s="85" customFormat="1" ht="13.15">
      <c r="A669" s="171" t="s">
        <v>60</v>
      </c>
      <c r="B669" s="10" t="str">
        <f>VLOOKUP(A669,'CENTRO DE COSTOS'!A:D,4,FALSE)</f>
        <v>JUAN SEBASTIÁN RÍOS CASTRILLÓN</v>
      </c>
      <c r="C669" s="10" t="str">
        <f>VLOOKUP(A669,'CENTRO DE COSTOS'!A:D,2,FALSE)</f>
        <v>0004-0005</v>
      </c>
      <c r="D669" s="171">
        <v>5045</v>
      </c>
      <c r="E669" s="171">
        <v>2305930</v>
      </c>
      <c r="F669" s="171">
        <v>10035</v>
      </c>
      <c r="G669" s="171" t="s">
        <v>290</v>
      </c>
      <c r="H669" s="171" t="s">
        <v>60</v>
      </c>
      <c r="I669" s="171" t="s">
        <v>6920</v>
      </c>
      <c r="J669" s="10" t="s">
        <v>167</v>
      </c>
      <c r="K669" s="171">
        <v>2305930</v>
      </c>
      <c r="L669" s="171" t="s">
        <v>6921</v>
      </c>
      <c r="M669" s="172">
        <v>45823.490277777775</v>
      </c>
      <c r="N669" s="172">
        <v>45825.627858796295</v>
      </c>
      <c r="O669" s="171" t="s">
        <v>3171</v>
      </c>
      <c r="P669" s="171" t="s">
        <v>3172</v>
      </c>
      <c r="Q669" s="171" t="s">
        <v>177</v>
      </c>
      <c r="R669" s="72" t="s">
        <v>6922</v>
      </c>
      <c r="S669" s="178" t="s">
        <v>3174</v>
      </c>
      <c r="T669" s="187" t="s">
        <v>3190</v>
      </c>
      <c r="U669" s="187" t="s">
        <v>3176</v>
      </c>
      <c r="V669" s="187" t="s">
        <v>3192</v>
      </c>
      <c r="W669" s="187" t="s">
        <v>3215</v>
      </c>
      <c r="X669" s="187" t="s">
        <v>3917</v>
      </c>
      <c r="Y669" s="187">
        <v>0</v>
      </c>
      <c r="Z669" s="187">
        <v>0</v>
      </c>
      <c r="AA669" s="187">
        <v>0</v>
      </c>
      <c r="AB669" s="200">
        <v>0</v>
      </c>
      <c r="AC669" s="72" t="s">
        <v>6923</v>
      </c>
      <c r="AD669" s="72" t="s">
        <v>6924</v>
      </c>
      <c r="AE669" s="72" t="s">
        <v>6925</v>
      </c>
      <c r="AF669" s="171" t="s">
        <v>25</v>
      </c>
      <c r="AG669" s="171" t="s">
        <v>189</v>
      </c>
      <c r="AH669" s="171">
        <v>1</v>
      </c>
      <c r="AI669" s="171">
        <v>0</v>
      </c>
      <c r="AJ669" s="72" t="s">
        <v>1943</v>
      </c>
      <c r="AK669" s="97">
        <f>IF(Q669="SOPORTE_TELEFÓNICO",'BASE LIQUIDACION REDEBAN 2025'!$B$19,IF(Q669="ENVÍO",'BASE LIQUIDACION REDEBAN 2025'!$C$2,IF(AF669="TIPO I",'BASE LIQUIDACION REDEBAN 2025'!$C$2,IF(AF669="TIPO II",'BASE LIQUIDACION REDEBAN 2025'!$C$3,IF(AF669="TIPO III",'BASE LIQUIDACION REDEBAN 2025'!$C$4,IF(AF669="TIPO IV",'BASE LIQUIDACION REDEBAN 2025'!$C$5,IF(AG669="AEREO",'BASE LIQUIDACION REDEBAN 2025'!$B$6,'BASE LIQUIDACION REDEBAN 2025'!$C$5)))))))</f>
        <v>65960.072302</v>
      </c>
      <c r="AL669" s="97">
        <f>IF(OR(Q669="SOPORTE_TELEFÓNICO",Q669="ENVÍO"),0,IF(AF669="TIPO I",'BASE LIQUIDACION REDEBAN 2025'!$B$10,IF(AF669="TIPO II",'BASE LIQUIDACION REDEBAN 2025'!$B$11,IF(AF669="TIPO III",'BASE LIQUIDACION REDEBAN 2025'!$B$12,'BASE LIQUIDACION REDEBAN 2025'!$B$13))))</f>
        <v>75096.394270399993</v>
      </c>
      <c r="AM669" s="97">
        <f t="shared" si="10"/>
        <v>65960.072302</v>
      </c>
    </row>
    <row r="670" spans="1:39" s="85" customFormat="1" ht="13.15">
      <c r="A670" s="171" t="s">
        <v>94</v>
      </c>
      <c r="B670" s="10" t="str">
        <f>VLOOKUP(A670,'CENTRO DE COSTOS'!A:D,4,FALSE)</f>
        <v>DIEGO FERNANDO HENAO CARDONA</v>
      </c>
      <c r="C670" s="10" t="str">
        <f>VLOOKUP(A670,'CENTRO DE COSTOS'!A:D,2,FALSE)</f>
        <v>0004-0002</v>
      </c>
      <c r="D670" s="171">
        <v>66170</v>
      </c>
      <c r="E670" s="171">
        <v>2312148</v>
      </c>
      <c r="F670" s="171">
        <v>49524</v>
      </c>
      <c r="G670" s="171" t="s">
        <v>450</v>
      </c>
      <c r="H670" s="171" t="s">
        <v>2856</v>
      </c>
      <c r="I670" s="171" t="s">
        <v>6926</v>
      </c>
      <c r="J670" s="10" t="s">
        <v>167</v>
      </c>
      <c r="K670" s="171">
        <v>2312148</v>
      </c>
      <c r="L670" s="171" t="s">
        <v>6927</v>
      </c>
      <c r="M670" s="172">
        <v>45824.67083333333</v>
      </c>
      <c r="N670" s="172">
        <v>45825.630289351851</v>
      </c>
      <c r="O670" s="171" t="s">
        <v>3171</v>
      </c>
      <c r="P670" s="171" t="s">
        <v>3172</v>
      </c>
      <c r="Q670" s="171" t="s">
        <v>177</v>
      </c>
      <c r="R670" s="72" t="s">
        <v>6928</v>
      </c>
      <c r="S670" s="178" t="s">
        <v>3174</v>
      </c>
      <c r="T670" s="187" t="s">
        <v>3175</v>
      </c>
      <c r="U670" s="187" t="s">
        <v>3176</v>
      </c>
      <c r="V670" s="187" t="s">
        <v>3240</v>
      </c>
      <c r="W670" s="187" t="s">
        <v>3185</v>
      </c>
      <c r="X670" s="187">
        <v>0</v>
      </c>
      <c r="Y670" s="187">
        <v>0</v>
      </c>
      <c r="Z670" s="187">
        <v>0</v>
      </c>
      <c r="AA670" s="187">
        <v>0</v>
      </c>
      <c r="AB670" s="200">
        <v>0</v>
      </c>
      <c r="AC670" s="72" t="s">
        <v>6929</v>
      </c>
      <c r="AD670" s="72" t="s">
        <v>3180</v>
      </c>
      <c r="AE670" s="72" t="s">
        <v>3180</v>
      </c>
      <c r="AF670" s="171" t="s">
        <v>25</v>
      </c>
      <c r="AG670" s="171" t="s">
        <v>189</v>
      </c>
      <c r="AH670" s="171">
        <v>1</v>
      </c>
      <c r="AI670" s="171">
        <v>0</v>
      </c>
      <c r="AJ670" s="72" t="s">
        <v>453</v>
      </c>
      <c r="AK670" s="97">
        <f>IF(Q670="SOPORTE_TELEFÓNICO",'BASE LIQUIDACION REDEBAN 2025'!$B$19,IF(Q670="ENVÍO",'BASE LIQUIDACION REDEBAN 2025'!$C$2,IF(AF670="TIPO I",'BASE LIQUIDACION REDEBAN 2025'!$C$2,IF(AF670="TIPO II",'BASE LIQUIDACION REDEBAN 2025'!$C$3,IF(AF670="TIPO III",'BASE LIQUIDACION REDEBAN 2025'!$C$4,IF(AF670="TIPO IV",'BASE LIQUIDACION REDEBAN 2025'!$C$5,IF(AG670="AEREO",'BASE LIQUIDACION REDEBAN 2025'!$B$6,'BASE LIQUIDACION REDEBAN 2025'!$C$5)))))))</f>
        <v>65960.072302</v>
      </c>
      <c r="AL670" s="97">
        <f>IF(OR(Q670="SOPORTE_TELEFÓNICO",Q670="ENVÍO"),0,IF(AF670="TIPO I",'BASE LIQUIDACION REDEBAN 2025'!$B$10,IF(AF670="TIPO II",'BASE LIQUIDACION REDEBAN 2025'!$B$11,IF(AF670="TIPO III",'BASE LIQUIDACION REDEBAN 2025'!$B$12,'BASE LIQUIDACION REDEBAN 2025'!$B$13))))</f>
        <v>75096.394270399993</v>
      </c>
      <c r="AM670" s="97">
        <f t="shared" si="10"/>
        <v>65960.072302</v>
      </c>
    </row>
    <row r="671" spans="1:39" s="85" customFormat="1" ht="13.15">
      <c r="A671" s="171" t="s">
        <v>68</v>
      </c>
      <c r="B671" s="10" t="str">
        <f>VLOOKUP(A671,'CENTRO DE COSTOS'!A:D,4,FALSE)</f>
        <v>WILLIAM ASDRUBAL ROZO ROZO</v>
      </c>
      <c r="C671" s="10" t="str">
        <f>VLOOKUP(A671,'CENTRO DE COSTOS'!A:D,2,FALSE)</f>
        <v>0004-0004</v>
      </c>
      <c r="D671" s="171">
        <v>25754</v>
      </c>
      <c r="E671" s="171">
        <v>2314634</v>
      </c>
      <c r="F671" s="171">
        <v>39504</v>
      </c>
      <c r="G671" s="171" t="s">
        <v>298</v>
      </c>
      <c r="H671" s="171" t="s">
        <v>457</v>
      </c>
      <c r="I671" s="171" t="s">
        <v>6930</v>
      </c>
      <c r="J671" s="10" t="s">
        <v>167</v>
      </c>
      <c r="K671" s="171">
        <v>2314634</v>
      </c>
      <c r="L671" s="171" t="s">
        <v>6931</v>
      </c>
      <c r="M671" s="172">
        <v>45825.397222222222</v>
      </c>
      <c r="N671" s="172">
        <v>45825.631249999999</v>
      </c>
      <c r="O671" s="171" t="s">
        <v>3171</v>
      </c>
      <c r="P671" s="171" t="s">
        <v>3172</v>
      </c>
      <c r="Q671" s="171" t="s">
        <v>177</v>
      </c>
      <c r="R671" s="72" t="s">
        <v>6932</v>
      </c>
      <c r="S671" s="178" t="s">
        <v>3174</v>
      </c>
      <c r="T671" s="187" t="s">
        <v>3190</v>
      </c>
      <c r="U671" s="187" t="s">
        <v>3252</v>
      </c>
      <c r="V671" s="187" t="s">
        <v>3192</v>
      </c>
      <c r="W671" s="187" t="s">
        <v>3215</v>
      </c>
      <c r="X671" s="187" t="s">
        <v>3401</v>
      </c>
      <c r="Y671" s="187">
        <v>0</v>
      </c>
      <c r="Z671" s="187" t="s">
        <v>3403</v>
      </c>
      <c r="AA671" s="187" t="s">
        <v>3332</v>
      </c>
      <c r="AB671" s="200">
        <v>0</v>
      </c>
      <c r="AC671" s="72" t="s">
        <v>6933</v>
      </c>
      <c r="AD671" s="72" t="s">
        <v>6934</v>
      </c>
      <c r="AE671" s="72" t="s">
        <v>6935</v>
      </c>
      <c r="AF671" s="171" t="s">
        <v>25</v>
      </c>
      <c r="AG671" s="171" t="s">
        <v>189</v>
      </c>
      <c r="AH671" s="171">
        <v>1</v>
      </c>
      <c r="AI671" s="171">
        <v>0</v>
      </c>
      <c r="AJ671" s="72" t="s">
        <v>1288</v>
      </c>
      <c r="AK671" s="97">
        <f>IF(Q671="SOPORTE_TELEFÓNICO",'BASE LIQUIDACION REDEBAN 2025'!$B$19,IF(Q671="ENVÍO",'BASE LIQUIDACION REDEBAN 2025'!$C$2,IF(AF671="TIPO I",'BASE LIQUIDACION REDEBAN 2025'!$C$2,IF(AF671="TIPO II",'BASE LIQUIDACION REDEBAN 2025'!$C$3,IF(AF671="TIPO III",'BASE LIQUIDACION REDEBAN 2025'!$C$4,IF(AF671="TIPO IV",'BASE LIQUIDACION REDEBAN 2025'!$C$5,IF(AG671="AEREO",'BASE LIQUIDACION REDEBAN 2025'!$B$6,'BASE LIQUIDACION REDEBAN 2025'!$C$5)))))))</f>
        <v>65960.072302</v>
      </c>
      <c r="AL671" s="97">
        <f>IF(OR(Q671="SOPORTE_TELEFÓNICO",Q671="ENVÍO"),0,IF(AF671="TIPO I",'BASE LIQUIDACION REDEBAN 2025'!$B$10,IF(AF671="TIPO II",'BASE LIQUIDACION REDEBAN 2025'!$B$11,IF(AF671="TIPO III",'BASE LIQUIDACION REDEBAN 2025'!$B$12,'BASE LIQUIDACION REDEBAN 2025'!$B$13))))</f>
        <v>75096.394270399993</v>
      </c>
      <c r="AM671" s="97">
        <f t="shared" si="10"/>
        <v>65960.072302</v>
      </c>
    </row>
    <row r="672" spans="1:39" s="85" customFormat="1" ht="13.15">
      <c r="A672" s="171" t="s">
        <v>68</v>
      </c>
      <c r="B672" s="10" t="str">
        <f>VLOOKUP(A672,'CENTRO DE COSTOS'!A:D,4,FALSE)</f>
        <v>WILLIAM ASDRUBAL ROZO ROZO</v>
      </c>
      <c r="C672" s="10" t="str">
        <f>VLOOKUP(A672,'CENTRO DE COSTOS'!A:D,2,FALSE)</f>
        <v>0004-0004</v>
      </c>
      <c r="D672" s="171">
        <v>11001</v>
      </c>
      <c r="E672" s="171">
        <v>2315585</v>
      </c>
      <c r="F672" s="171">
        <v>78208</v>
      </c>
      <c r="G672" s="171" t="s">
        <v>298</v>
      </c>
      <c r="H672" s="171" t="s">
        <v>68</v>
      </c>
      <c r="I672" s="171" t="s">
        <v>6936</v>
      </c>
      <c r="J672" s="10" t="s">
        <v>167</v>
      </c>
      <c r="K672" s="171">
        <v>2315585</v>
      </c>
      <c r="L672" s="171" t="s">
        <v>6937</v>
      </c>
      <c r="M672" s="172">
        <v>45825.458333333336</v>
      </c>
      <c r="N672" s="172">
        <v>45825.632986111108</v>
      </c>
      <c r="O672" s="171" t="s">
        <v>3171</v>
      </c>
      <c r="P672" s="171" t="s">
        <v>3172</v>
      </c>
      <c r="Q672" s="171" t="s">
        <v>177</v>
      </c>
      <c r="R672" s="72" t="s">
        <v>6938</v>
      </c>
      <c r="S672" s="178" t="s">
        <v>3174</v>
      </c>
      <c r="T672" s="187" t="s">
        <v>3190</v>
      </c>
      <c r="U672" s="187" t="s">
        <v>3197</v>
      </c>
      <c r="V672" s="187" t="s">
        <v>3424</v>
      </c>
      <c r="W672" s="187" t="s">
        <v>3215</v>
      </c>
      <c r="X672" s="187">
        <v>0</v>
      </c>
      <c r="Y672" s="187" t="s">
        <v>3536</v>
      </c>
      <c r="Z672" s="187">
        <v>0</v>
      </c>
      <c r="AA672" s="187">
        <v>0</v>
      </c>
      <c r="AB672" s="200">
        <v>0</v>
      </c>
      <c r="AC672" s="72" t="s">
        <v>6939</v>
      </c>
      <c r="AD672" s="72" t="s">
        <v>6940</v>
      </c>
      <c r="AE672" s="72" t="s">
        <v>6941</v>
      </c>
      <c r="AF672" s="171" t="s">
        <v>25</v>
      </c>
      <c r="AG672" s="171" t="s">
        <v>189</v>
      </c>
      <c r="AH672" s="171">
        <v>1</v>
      </c>
      <c r="AI672" s="171">
        <v>0</v>
      </c>
      <c r="AJ672" s="72" t="s">
        <v>595</v>
      </c>
      <c r="AK672" s="97">
        <f>IF(Q672="SOPORTE_TELEFÓNICO",'BASE LIQUIDACION REDEBAN 2025'!$B$19,IF(Q672="ENVÍO",'BASE LIQUIDACION REDEBAN 2025'!$C$2,IF(AF672="TIPO I",'BASE LIQUIDACION REDEBAN 2025'!$C$2,IF(AF672="TIPO II",'BASE LIQUIDACION REDEBAN 2025'!$C$3,IF(AF672="TIPO III",'BASE LIQUIDACION REDEBAN 2025'!$C$4,IF(AF672="TIPO IV",'BASE LIQUIDACION REDEBAN 2025'!$C$5,IF(AG672="AEREO",'BASE LIQUIDACION REDEBAN 2025'!$B$6,'BASE LIQUIDACION REDEBAN 2025'!$C$5)))))))</f>
        <v>65960.072302</v>
      </c>
      <c r="AL672" s="97">
        <f>IF(OR(Q672="SOPORTE_TELEFÓNICO",Q672="ENVÍO"),0,IF(AF672="TIPO I",'BASE LIQUIDACION REDEBAN 2025'!$B$10,IF(AF672="TIPO II",'BASE LIQUIDACION REDEBAN 2025'!$B$11,IF(AF672="TIPO III",'BASE LIQUIDACION REDEBAN 2025'!$B$12,'BASE LIQUIDACION REDEBAN 2025'!$B$13))))</f>
        <v>75096.394270399993</v>
      </c>
      <c r="AM672" s="97">
        <f t="shared" si="10"/>
        <v>65960.072302</v>
      </c>
    </row>
    <row r="673" spans="1:39" s="85" customFormat="1" ht="13.15">
      <c r="A673" s="171" t="s">
        <v>98</v>
      </c>
      <c r="B673" s="10" t="str">
        <f>VLOOKUP(A673,'CENTRO DE COSTOS'!A:D,4,FALSE)</f>
        <v>MIGUEL JULIÁN HERNÁNDEZ GUARÍN</v>
      </c>
      <c r="C673" s="10" t="str">
        <f>VLOOKUP(A673,'CENTRO DE COSTOS'!A:D,2,FALSE)</f>
        <v>0004-0008</v>
      </c>
      <c r="D673" s="171">
        <v>15759</v>
      </c>
      <c r="E673" s="171">
        <v>2309817</v>
      </c>
      <c r="F673" s="171">
        <v>39785</v>
      </c>
      <c r="G673" s="171" t="s">
        <v>371</v>
      </c>
      <c r="H673" s="171" t="s">
        <v>372</v>
      </c>
      <c r="I673" s="171" t="s">
        <v>6942</v>
      </c>
      <c r="J673" s="10" t="s">
        <v>167</v>
      </c>
      <c r="K673" s="171">
        <v>2309817</v>
      </c>
      <c r="L673" s="171" t="s">
        <v>6943</v>
      </c>
      <c r="M673" s="172">
        <v>45824.495833333334</v>
      </c>
      <c r="N673" s="172">
        <v>45825.638425925928</v>
      </c>
      <c r="O673" s="171" t="s">
        <v>3171</v>
      </c>
      <c r="P673" s="171" t="s">
        <v>3172</v>
      </c>
      <c r="Q673" s="171" t="s">
        <v>177</v>
      </c>
      <c r="R673" s="72" t="s">
        <v>6944</v>
      </c>
      <c r="S673" s="178" t="s">
        <v>3174</v>
      </c>
      <c r="T673" s="187" t="s">
        <v>3190</v>
      </c>
      <c r="U673" s="187" t="s">
        <v>3213</v>
      </c>
      <c r="V673" s="187" t="s">
        <v>3214</v>
      </c>
      <c r="W673" s="187" t="s">
        <v>3185</v>
      </c>
      <c r="X673" s="187">
        <v>0</v>
      </c>
      <c r="Y673" s="187">
        <v>0</v>
      </c>
      <c r="Z673" s="187">
        <v>0</v>
      </c>
      <c r="AA673" s="187">
        <v>0</v>
      </c>
      <c r="AB673" s="200" t="s">
        <v>5237</v>
      </c>
      <c r="AC673" s="72" t="s">
        <v>6945</v>
      </c>
      <c r="AD673" s="72" t="s">
        <v>3180</v>
      </c>
      <c r="AE673" s="72" t="s">
        <v>3180</v>
      </c>
      <c r="AF673" s="171" t="s">
        <v>28</v>
      </c>
      <c r="AG673" s="171" t="s">
        <v>189</v>
      </c>
      <c r="AH673" s="171">
        <v>1</v>
      </c>
      <c r="AI673" s="171">
        <v>0</v>
      </c>
      <c r="AJ673" s="72" t="s">
        <v>1163</v>
      </c>
      <c r="AK673" s="97">
        <f>IF(Q673="SOPORTE_TELEFÓNICO",'BASE LIQUIDACION REDEBAN 2025'!$B$19,IF(Q673="ENVÍO",'BASE LIQUIDACION REDEBAN 2025'!$C$2,IF(AF673="TIPO I",'BASE LIQUIDACION REDEBAN 2025'!$C$2,IF(AF673="TIPO II",'BASE LIQUIDACION REDEBAN 2025'!$C$3,IF(AF673="TIPO III",'BASE LIQUIDACION REDEBAN 2025'!$C$4,IF(AF673="TIPO IV",'BASE LIQUIDACION REDEBAN 2025'!$C$5,IF(AG673="AEREO",'BASE LIQUIDACION REDEBAN 2025'!$B$6,'BASE LIQUIDACION REDEBAN 2025'!$C$5)))))))</f>
        <v>144967.87232000002</v>
      </c>
      <c r="AL673" s="97">
        <f>IF(OR(Q673="SOPORTE_TELEFÓNICO",Q673="ENVÍO"),0,IF(AF673="TIPO I",'BASE LIQUIDACION REDEBAN 2025'!$B$10,IF(AF673="TIPO II",'BASE LIQUIDACION REDEBAN 2025'!$B$11,IF(AF673="TIPO III",'BASE LIQUIDACION REDEBAN 2025'!$B$12,'BASE LIQUIDACION REDEBAN 2025'!$B$13))))</f>
        <v>140395.6348884</v>
      </c>
      <c r="AM673" s="97">
        <f t="shared" si="10"/>
        <v>144967.87232000002</v>
      </c>
    </row>
    <row r="674" spans="1:39" s="85" customFormat="1" ht="13.15">
      <c r="A674" s="171" t="s">
        <v>100</v>
      </c>
      <c r="B674" s="10" t="str">
        <f>VLOOKUP(A674,'CENTRO DE COSTOS'!A:D,4,FALSE)</f>
        <v>KEVIN ALEXIS CORZO BUSTOS</v>
      </c>
      <c r="C674" s="10" t="str">
        <f>VLOOKUP(A674,'CENTRO DE COSTOS'!A:D,2,FALSE)</f>
        <v>0004-0007</v>
      </c>
      <c r="D674" s="171">
        <v>50313</v>
      </c>
      <c r="E674" s="171">
        <v>2312877</v>
      </c>
      <c r="F674" s="171">
        <v>68059</v>
      </c>
      <c r="G674" s="171" t="s">
        <v>192</v>
      </c>
      <c r="H674" s="171" t="s">
        <v>250</v>
      </c>
      <c r="I674" s="171" t="s">
        <v>6946</v>
      </c>
      <c r="J674" s="10" t="s">
        <v>167</v>
      </c>
      <c r="K674" s="171">
        <v>2312877</v>
      </c>
      <c r="L674" s="171" t="s">
        <v>6947</v>
      </c>
      <c r="M674" s="172">
        <v>45825.333333333336</v>
      </c>
      <c r="N674" s="172">
        <v>45825.640162037038</v>
      </c>
      <c r="O674" s="171" t="s">
        <v>3171</v>
      </c>
      <c r="P674" s="171" t="s">
        <v>3172</v>
      </c>
      <c r="Q674" s="171" t="s">
        <v>177</v>
      </c>
      <c r="R674" s="72" t="s">
        <v>6948</v>
      </c>
      <c r="S674" s="178" t="s">
        <v>3174</v>
      </c>
      <c r="T674" s="187" t="s">
        <v>3190</v>
      </c>
      <c r="U674" s="187" t="s">
        <v>3660</v>
      </c>
      <c r="V674" s="187" t="s">
        <v>3252</v>
      </c>
      <c r="W674" s="187" t="s">
        <v>3215</v>
      </c>
      <c r="X674" s="187">
        <v>0</v>
      </c>
      <c r="Y674" s="187">
        <v>0</v>
      </c>
      <c r="Z674" s="187" t="s">
        <v>3403</v>
      </c>
      <c r="AA674" s="187">
        <v>0</v>
      </c>
      <c r="AB674" s="200">
        <v>0</v>
      </c>
      <c r="AC674" s="72" t="s">
        <v>6949</v>
      </c>
      <c r="AD674" s="72" t="s">
        <v>6599</v>
      </c>
      <c r="AE674" s="72" t="s">
        <v>6600</v>
      </c>
      <c r="AF674" s="171" t="s">
        <v>28</v>
      </c>
      <c r="AG674" s="171" t="s">
        <v>189</v>
      </c>
      <c r="AH674" s="171">
        <v>1</v>
      </c>
      <c r="AI674" s="171">
        <v>0</v>
      </c>
      <c r="AJ674" s="72" t="s">
        <v>265</v>
      </c>
      <c r="AK674" s="97">
        <f>IF(Q674="SOPORTE_TELEFÓNICO",'BASE LIQUIDACION REDEBAN 2025'!$B$19,IF(Q674="ENVÍO",'BASE LIQUIDACION REDEBAN 2025'!$C$2,IF(AF674="TIPO I",'BASE LIQUIDACION REDEBAN 2025'!$C$2,IF(AF674="TIPO II",'BASE LIQUIDACION REDEBAN 2025'!$C$3,IF(AF674="TIPO III",'BASE LIQUIDACION REDEBAN 2025'!$C$4,IF(AF674="TIPO IV",'BASE LIQUIDACION REDEBAN 2025'!$C$5,IF(AG674="AEREO",'BASE LIQUIDACION REDEBAN 2025'!$B$6,'BASE LIQUIDACION REDEBAN 2025'!$C$5)))))))</f>
        <v>144967.87232000002</v>
      </c>
      <c r="AL674" s="97">
        <f>IF(OR(Q674="SOPORTE_TELEFÓNICO",Q674="ENVÍO"),0,IF(AF674="TIPO I",'BASE LIQUIDACION REDEBAN 2025'!$B$10,IF(AF674="TIPO II",'BASE LIQUIDACION REDEBAN 2025'!$B$11,IF(AF674="TIPO III",'BASE LIQUIDACION REDEBAN 2025'!$B$12,'BASE LIQUIDACION REDEBAN 2025'!$B$13))))</f>
        <v>140395.6348884</v>
      </c>
      <c r="AM674" s="97">
        <f t="shared" si="10"/>
        <v>144967.87232000002</v>
      </c>
    </row>
    <row r="675" spans="1:39" s="85" customFormat="1" ht="13.15">
      <c r="A675" s="171" t="s">
        <v>81</v>
      </c>
      <c r="B675" s="10" t="str">
        <f>VLOOKUP(A675,'CENTRO DE COSTOS'!A:D,4,FALSE)</f>
        <v>MIGUEL JULIÁN HERNÁNDEZ GUARÍN</v>
      </c>
      <c r="C675" s="10" t="str">
        <f>VLOOKUP(A675,'CENTRO DE COSTOS'!A:D,2,FALSE)</f>
        <v>0004-0008</v>
      </c>
      <c r="D675" s="171">
        <v>54001</v>
      </c>
      <c r="E675" s="171">
        <v>2315582</v>
      </c>
      <c r="F675" s="171">
        <v>34262</v>
      </c>
      <c r="G675" s="171" t="s">
        <v>408</v>
      </c>
      <c r="H675" s="171" t="s">
        <v>81</v>
      </c>
      <c r="I675" s="171" t="s">
        <v>6950</v>
      </c>
      <c r="J675" s="10" t="s">
        <v>167</v>
      </c>
      <c r="K675" s="171">
        <v>2315582</v>
      </c>
      <c r="L675" s="171" t="s">
        <v>6951</v>
      </c>
      <c r="M675" s="172">
        <v>45825.457638888889</v>
      </c>
      <c r="N675" s="172">
        <v>45825.641840277778</v>
      </c>
      <c r="O675" s="171" t="s">
        <v>3171</v>
      </c>
      <c r="P675" s="171" t="s">
        <v>3172</v>
      </c>
      <c r="Q675" s="171" t="s">
        <v>177</v>
      </c>
      <c r="R675" s="72" t="s">
        <v>6952</v>
      </c>
      <c r="S675" s="178" t="s">
        <v>3174</v>
      </c>
      <c r="T675" s="187" t="s">
        <v>3190</v>
      </c>
      <c r="U675" s="187" t="s">
        <v>3660</v>
      </c>
      <c r="V675" s="187" t="s">
        <v>3252</v>
      </c>
      <c r="W675" s="187" t="s">
        <v>3215</v>
      </c>
      <c r="X675" s="187">
        <v>0</v>
      </c>
      <c r="Y675" s="187">
        <v>0</v>
      </c>
      <c r="Z675" s="187" t="s">
        <v>3482</v>
      </c>
      <c r="AA675" s="187">
        <v>0</v>
      </c>
      <c r="AB675" s="200" t="s">
        <v>6953</v>
      </c>
      <c r="AC675" s="72" t="s">
        <v>6954</v>
      </c>
      <c r="AD675" s="72" t="s">
        <v>4256</v>
      </c>
      <c r="AE675" s="72" t="s">
        <v>4891</v>
      </c>
      <c r="AF675" s="171" t="s">
        <v>25</v>
      </c>
      <c r="AG675" s="171" t="s">
        <v>189</v>
      </c>
      <c r="AH675" s="171">
        <v>1</v>
      </c>
      <c r="AI675" s="171">
        <v>0</v>
      </c>
      <c r="AJ675" s="72" t="s">
        <v>846</v>
      </c>
      <c r="AK675" s="97">
        <f>IF(Q675="SOPORTE_TELEFÓNICO",'BASE LIQUIDACION REDEBAN 2025'!$B$19,IF(Q675="ENVÍO",'BASE LIQUIDACION REDEBAN 2025'!$C$2,IF(AF675="TIPO I",'BASE LIQUIDACION REDEBAN 2025'!$C$2,IF(AF675="TIPO II",'BASE LIQUIDACION REDEBAN 2025'!$C$3,IF(AF675="TIPO III",'BASE LIQUIDACION REDEBAN 2025'!$C$4,IF(AF675="TIPO IV",'BASE LIQUIDACION REDEBAN 2025'!$C$5,IF(AG675="AEREO",'BASE LIQUIDACION REDEBAN 2025'!$B$6,'BASE LIQUIDACION REDEBAN 2025'!$C$5)))))))</f>
        <v>65960.072302</v>
      </c>
      <c r="AL675" s="97">
        <f>IF(OR(Q675="SOPORTE_TELEFÓNICO",Q675="ENVÍO"),0,IF(AF675="TIPO I",'BASE LIQUIDACION REDEBAN 2025'!$B$10,IF(AF675="TIPO II",'BASE LIQUIDACION REDEBAN 2025'!$B$11,IF(AF675="TIPO III",'BASE LIQUIDACION REDEBAN 2025'!$B$12,'BASE LIQUIDACION REDEBAN 2025'!$B$13))))</f>
        <v>75096.394270399993</v>
      </c>
      <c r="AM675" s="97">
        <f t="shared" si="10"/>
        <v>65960.072302</v>
      </c>
    </row>
    <row r="676" spans="1:39" s="85" customFormat="1" ht="13.15">
      <c r="A676" s="171" t="s">
        <v>90</v>
      </c>
      <c r="B676" s="10" t="str">
        <f>VLOOKUP(A676,'CENTRO DE COSTOS'!A:D,4,FALSE)</f>
        <v>JUAN SEBASTIÁN RÍOS CASTRILLÓN</v>
      </c>
      <c r="C676" s="10" t="str">
        <f>VLOOKUP(A676,'CENTRO DE COSTOS'!A:D,2,FALSE)</f>
        <v>0004-0005</v>
      </c>
      <c r="D676" s="171">
        <v>5001</v>
      </c>
      <c r="E676" s="171">
        <v>2316641</v>
      </c>
      <c r="F676" s="171">
        <v>21950</v>
      </c>
      <c r="G676" s="171" t="s">
        <v>290</v>
      </c>
      <c r="H676" s="171" t="s">
        <v>90</v>
      </c>
      <c r="I676" s="171" t="s">
        <v>6955</v>
      </c>
      <c r="J676" s="10" t="s">
        <v>167</v>
      </c>
      <c r="K676" s="171">
        <v>2316641</v>
      </c>
      <c r="L676" s="171" t="s">
        <v>6956</v>
      </c>
      <c r="M676" s="172">
        <v>45825.508333333331</v>
      </c>
      <c r="N676" s="172">
        <v>45825.654131944444</v>
      </c>
      <c r="O676" s="171" t="s">
        <v>3171</v>
      </c>
      <c r="P676" s="171" t="s">
        <v>3172</v>
      </c>
      <c r="Q676" s="171" t="s">
        <v>177</v>
      </c>
      <c r="R676" s="72" t="s">
        <v>6957</v>
      </c>
      <c r="S676" s="178" t="s">
        <v>3174</v>
      </c>
      <c r="T676" s="187" t="s">
        <v>3190</v>
      </c>
      <c r="U676" s="187" t="s">
        <v>3213</v>
      </c>
      <c r="V676" s="187" t="s">
        <v>3372</v>
      </c>
      <c r="W676" s="187" t="s">
        <v>3185</v>
      </c>
      <c r="X676" s="187">
        <v>0</v>
      </c>
      <c r="Y676" s="187">
        <v>0</v>
      </c>
      <c r="Z676" s="187">
        <v>0</v>
      </c>
      <c r="AA676" s="187">
        <v>0</v>
      </c>
      <c r="AB676" s="200" t="s">
        <v>3599</v>
      </c>
      <c r="AC676" s="72" t="s">
        <v>6958</v>
      </c>
      <c r="AD676" s="72" t="s">
        <v>3180</v>
      </c>
      <c r="AE676" s="72" t="s">
        <v>3180</v>
      </c>
      <c r="AF676" s="171" t="s">
        <v>25</v>
      </c>
      <c r="AG676" s="171" t="s">
        <v>189</v>
      </c>
      <c r="AH676" s="171">
        <v>1</v>
      </c>
      <c r="AI676" s="171">
        <v>0</v>
      </c>
      <c r="AJ676" s="72" t="s">
        <v>354</v>
      </c>
      <c r="AK676" s="97">
        <f>IF(Q676="SOPORTE_TELEFÓNICO",'BASE LIQUIDACION REDEBAN 2025'!$B$19,IF(Q676="ENVÍO",'BASE LIQUIDACION REDEBAN 2025'!$C$2,IF(AF676="TIPO I",'BASE LIQUIDACION REDEBAN 2025'!$C$2,IF(AF676="TIPO II",'BASE LIQUIDACION REDEBAN 2025'!$C$3,IF(AF676="TIPO III",'BASE LIQUIDACION REDEBAN 2025'!$C$4,IF(AF676="TIPO IV",'BASE LIQUIDACION REDEBAN 2025'!$C$5,IF(AG676="AEREO",'BASE LIQUIDACION REDEBAN 2025'!$B$6,'BASE LIQUIDACION REDEBAN 2025'!$C$5)))))))</f>
        <v>65960.072302</v>
      </c>
      <c r="AL676" s="97">
        <f>IF(OR(Q676="SOPORTE_TELEFÓNICO",Q676="ENVÍO"),0,IF(AF676="TIPO I",'BASE LIQUIDACION REDEBAN 2025'!$B$10,IF(AF676="TIPO II",'BASE LIQUIDACION REDEBAN 2025'!$B$11,IF(AF676="TIPO III",'BASE LIQUIDACION REDEBAN 2025'!$B$12,'BASE LIQUIDACION REDEBAN 2025'!$B$13))))</f>
        <v>75096.394270399993</v>
      </c>
      <c r="AM676" s="97">
        <f t="shared" si="10"/>
        <v>65960.072302</v>
      </c>
    </row>
    <row r="677" spans="1:39" s="85" customFormat="1" ht="13.15">
      <c r="A677" s="171" t="s">
        <v>76</v>
      </c>
      <c r="B677" s="10" t="str">
        <f>VLOOKUP(A677,'CENTRO DE COSTOS'!A:D,4,FALSE)</f>
        <v>DIEGO FERNANDO HENAO CARDONA</v>
      </c>
      <c r="C677" s="10" t="str">
        <f>VLOOKUP(A677,'CENTRO DE COSTOS'!A:D,2,FALSE)</f>
        <v>0004-0003</v>
      </c>
      <c r="D677" s="171">
        <v>76248</v>
      </c>
      <c r="E677" s="171">
        <v>2312278</v>
      </c>
      <c r="F677" s="171">
        <v>34820</v>
      </c>
      <c r="G677" s="171" t="s">
        <v>230</v>
      </c>
      <c r="H677" s="171" t="s">
        <v>2425</v>
      </c>
      <c r="I677" s="171" t="s">
        <v>6959</v>
      </c>
      <c r="J677" s="10" t="s">
        <v>167</v>
      </c>
      <c r="K677" s="171">
        <v>2312278</v>
      </c>
      <c r="L677" s="171" t="s">
        <v>6960</v>
      </c>
      <c r="M677" s="172">
        <v>45824.681250000001</v>
      </c>
      <c r="N677" s="172">
        <v>45825.662523148145</v>
      </c>
      <c r="O677" s="171" t="s">
        <v>3171</v>
      </c>
      <c r="P677" s="171" t="s">
        <v>3172</v>
      </c>
      <c r="Q677" s="171" t="s">
        <v>177</v>
      </c>
      <c r="R677" s="72" t="s">
        <v>6961</v>
      </c>
      <c r="S677" s="178" t="s">
        <v>3174</v>
      </c>
      <c r="T677" s="187" t="s">
        <v>3190</v>
      </c>
      <c r="U677" s="187" t="s">
        <v>3176</v>
      </c>
      <c r="V677" s="187" t="s">
        <v>3192</v>
      </c>
      <c r="W677" s="187" t="s">
        <v>3215</v>
      </c>
      <c r="X677" s="187" t="s">
        <v>3917</v>
      </c>
      <c r="Y677" s="187">
        <v>0</v>
      </c>
      <c r="Z677" s="187">
        <v>0</v>
      </c>
      <c r="AA677" s="187">
        <v>0</v>
      </c>
      <c r="AB677" s="200">
        <v>0</v>
      </c>
      <c r="AC677" s="72" t="s">
        <v>6962</v>
      </c>
      <c r="AD677" s="72" t="s">
        <v>6963</v>
      </c>
      <c r="AE677" s="72" t="s">
        <v>6964</v>
      </c>
      <c r="AF677" s="171" t="s">
        <v>28</v>
      </c>
      <c r="AG677" s="171" t="s">
        <v>189</v>
      </c>
      <c r="AH677" s="171">
        <v>1</v>
      </c>
      <c r="AI677" s="171">
        <v>0</v>
      </c>
      <c r="AJ677" s="72" t="s">
        <v>219</v>
      </c>
      <c r="AK677" s="97">
        <f>IF(Q677="SOPORTE_TELEFÓNICO",'BASE LIQUIDACION REDEBAN 2025'!$B$19,IF(Q677="ENVÍO",'BASE LIQUIDACION REDEBAN 2025'!$C$2,IF(AF677="TIPO I",'BASE LIQUIDACION REDEBAN 2025'!$C$2,IF(AF677="TIPO II",'BASE LIQUIDACION REDEBAN 2025'!$C$3,IF(AF677="TIPO III",'BASE LIQUIDACION REDEBAN 2025'!$C$4,IF(AF677="TIPO IV",'BASE LIQUIDACION REDEBAN 2025'!$C$5,IF(AG677="AEREO",'BASE LIQUIDACION REDEBAN 2025'!$B$6,'BASE LIQUIDACION REDEBAN 2025'!$C$5)))))))</f>
        <v>144967.87232000002</v>
      </c>
      <c r="AL677" s="97">
        <f>IF(OR(Q677="SOPORTE_TELEFÓNICO",Q677="ENVÍO"),0,IF(AF677="TIPO I",'BASE LIQUIDACION REDEBAN 2025'!$B$10,IF(AF677="TIPO II",'BASE LIQUIDACION REDEBAN 2025'!$B$11,IF(AF677="TIPO III",'BASE LIQUIDACION REDEBAN 2025'!$B$12,'BASE LIQUIDACION REDEBAN 2025'!$B$13))))</f>
        <v>140395.6348884</v>
      </c>
      <c r="AM677" s="97">
        <f t="shared" si="10"/>
        <v>144967.87232000002</v>
      </c>
    </row>
    <row r="678" spans="1:39" s="85" customFormat="1" ht="13.15">
      <c r="A678" s="171" t="s">
        <v>68</v>
      </c>
      <c r="B678" s="10" t="str">
        <f>VLOOKUP(A678,'CENTRO DE COSTOS'!A:D,4,FALSE)</f>
        <v>WILLIAM ASDRUBAL ROZO ROZO</v>
      </c>
      <c r="C678" s="10" t="str">
        <f>VLOOKUP(A678,'CENTRO DE COSTOS'!A:D,2,FALSE)</f>
        <v>0004-0004</v>
      </c>
      <c r="D678" s="171">
        <v>11001</v>
      </c>
      <c r="E678" s="171">
        <v>2315576</v>
      </c>
      <c r="F678" s="171">
        <v>79535</v>
      </c>
      <c r="G678" s="171" t="s">
        <v>298</v>
      </c>
      <c r="H678" s="171" t="s">
        <v>68</v>
      </c>
      <c r="I678" s="171" t="s">
        <v>6965</v>
      </c>
      <c r="J678" s="10" t="s">
        <v>167</v>
      </c>
      <c r="K678" s="171">
        <v>2315576</v>
      </c>
      <c r="L678" s="171" t="s">
        <v>6966</v>
      </c>
      <c r="M678" s="172">
        <v>45825.456944444442</v>
      </c>
      <c r="N678" s="172">
        <v>45825.668090277781</v>
      </c>
      <c r="O678" s="171" t="s">
        <v>3171</v>
      </c>
      <c r="P678" s="171" t="s">
        <v>3172</v>
      </c>
      <c r="Q678" s="171" t="s">
        <v>177</v>
      </c>
      <c r="R678" s="72" t="s">
        <v>6967</v>
      </c>
      <c r="S678" s="178" t="s">
        <v>3174</v>
      </c>
      <c r="T678" s="187" t="s">
        <v>3175</v>
      </c>
      <c r="U678" s="187" t="s">
        <v>3197</v>
      </c>
      <c r="V678" s="187" t="s">
        <v>3198</v>
      </c>
      <c r="W678" s="187" t="s">
        <v>3185</v>
      </c>
      <c r="X678" s="187">
        <v>0</v>
      </c>
      <c r="Y678" s="187">
        <v>0</v>
      </c>
      <c r="Z678" s="187">
        <v>0</v>
      </c>
      <c r="AA678" s="187">
        <v>0</v>
      </c>
      <c r="AB678" s="200">
        <v>0</v>
      </c>
      <c r="AC678" s="72" t="s">
        <v>6968</v>
      </c>
      <c r="AD678" s="72" t="s">
        <v>3180</v>
      </c>
      <c r="AE678" s="72" t="s">
        <v>3180</v>
      </c>
      <c r="AF678" s="171" t="s">
        <v>25</v>
      </c>
      <c r="AG678" s="171" t="s">
        <v>189</v>
      </c>
      <c r="AH678" s="171">
        <v>1</v>
      </c>
      <c r="AI678" s="171">
        <v>0</v>
      </c>
      <c r="AJ678" s="72" t="s">
        <v>595</v>
      </c>
      <c r="AK678" s="97">
        <f>IF(Q678="SOPORTE_TELEFÓNICO",'BASE LIQUIDACION REDEBAN 2025'!$B$19,IF(Q678="ENVÍO",'BASE LIQUIDACION REDEBAN 2025'!$C$2,IF(AF678="TIPO I",'BASE LIQUIDACION REDEBAN 2025'!$C$2,IF(AF678="TIPO II",'BASE LIQUIDACION REDEBAN 2025'!$C$3,IF(AF678="TIPO III",'BASE LIQUIDACION REDEBAN 2025'!$C$4,IF(AF678="TIPO IV",'BASE LIQUIDACION REDEBAN 2025'!$C$5,IF(AG678="AEREO",'BASE LIQUIDACION REDEBAN 2025'!$B$6,'BASE LIQUIDACION REDEBAN 2025'!$C$5)))))))</f>
        <v>65960.072302</v>
      </c>
      <c r="AL678" s="97">
        <f>IF(OR(Q678="SOPORTE_TELEFÓNICO",Q678="ENVÍO"),0,IF(AF678="TIPO I",'BASE LIQUIDACION REDEBAN 2025'!$B$10,IF(AF678="TIPO II",'BASE LIQUIDACION REDEBAN 2025'!$B$11,IF(AF678="TIPO III",'BASE LIQUIDACION REDEBAN 2025'!$B$12,'BASE LIQUIDACION REDEBAN 2025'!$B$13))))</f>
        <v>75096.394270399993</v>
      </c>
      <c r="AM678" s="97">
        <f t="shared" si="10"/>
        <v>65960.072302</v>
      </c>
    </row>
    <row r="679" spans="1:39" s="85" customFormat="1" ht="13.15">
      <c r="A679" s="171" t="s">
        <v>68</v>
      </c>
      <c r="B679" s="10" t="str">
        <f>VLOOKUP(A679,'CENTRO DE COSTOS'!A:D,4,FALSE)</f>
        <v>WILLIAM ASDRUBAL ROZO ROZO</v>
      </c>
      <c r="C679" s="10" t="str">
        <f>VLOOKUP(A679,'CENTRO DE COSTOS'!A:D,2,FALSE)</f>
        <v>0004-0004</v>
      </c>
      <c r="D679" s="171">
        <v>25320</v>
      </c>
      <c r="E679" s="171">
        <v>2308815</v>
      </c>
      <c r="F679" s="171">
        <v>29161</v>
      </c>
      <c r="G679" s="171" t="s">
        <v>298</v>
      </c>
      <c r="H679" s="171" t="s">
        <v>6969</v>
      </c>
      <c r="I679" s="171" t="s">
        <v>6970</v>
      </c>
      <c r="J679" s="10" t="s">
        <v>167</v>
      </c>
      <c r="K679" s="171">
        <v>2308815</v>
      </c>
      <c r="L679" s="171" t="s">
        <v>6971</v>
      </c>
      <c r="M679" s="172">
        <v>45824.436111111114</v>
      </c>
      <c r="N679" s="172">
        <v>45825.68408564815</v>
      </c>
      <c r="O679" s="171" t="s">
        <v>3171</v>
      </c>
      <c r="P679" s="171" t="s">
        <v>3172</v>
      </c>
      <c r="Q679" s="171" t="s">
        <v>177</v>
      </c>
      <c r="R679" s="72" t="s">
        <v>6972</v>
      </c>
      <c r="S679" s="178" t="s">
        <v>3174</v>
      </c>
      <c r="T679" s="187" t="s">
        <v>3190</v>
      </c>
      <c r="U679" s="187" t="s">
        <v>3213</v>
      </c>
      <c r="V679" s="187" t="s">
        <v>3345</v>
      </c>
      <c r="W679" s="187" t="s">
        <v>3215</v>
      </c>
      <c r="X679" s="187" t="s">
        <v>4659</v>
      </c>
      <c r="Y679" s="187">
        <v>0</v>
      </c>
      <c r="Z679" s="187">
        <v>0</v>
      </c>
      <c r="AA679" s="187">
        <v>0</v>
      </c>
      <c r="AB679" s="200">
        <v>0</v>
      </c>
      <c r="AC679" s="72" t="s">
        <v>6973</v>
      </c>
      <c r="AD679" s="72" t="s">
        <v>6974</v>
      </c>
      <c r="AE679" s="72" t="s">
        <v>6975</v>
      </c>
      <c r="AF679" s="171" t="s">
        <v>30</v>
      </c>
      <c r="AG679" s="171" t="s">
        <v>189</v>
      </c>
      <c r="AH679" s="171">
        <v>1</v>
      </c>
      <c r="AI679" s="171">
        <v>0</v>
      </c>
      <c r="AJ679" s="72" t="s">
        <v>326</v>
      </c>
      <c r="AK679" s="97">
        <f>IF(Q679="SOPORTE_TELEFÓNICO",'BASE LIQUIDACION REDEBAN 2025'!$B$19,IF(Q679="ENVÍO",'BASE LIQUIDACION REDEBAN 2025'!$C$2,IF(AF679="TIPO I",'BASE LIQUIDACION REDEBAN 2025'!$C$2,IF(AF679="TIPO II",'BASE LIQUIDACION REDEBAN 2025'!$C$3,IF(AF679="TIPO III",'BASE LIQUIDACION REDEBAN 2025'!$C$4,IF(AF679="TIPO IV",'BASE LIQUIDACION REDEBAN 2025'!$C$5,IF(AG679="AEREO",'BASE LIQUIDACION REDEBAN 2025'!$B$6,'BASE LIQUIDACION REDEBAN 2025'!$C$5)))))))</f>
        <v>275728.78077800001</v>
      </c>
      <c r="AL679" s="97">
        <f>IF(OR(Q679="SOPORTE_TELEFÓNICO",Q679="ENVÍO"),0,IF(AF679="TIPO I",'BASE LIQUIDACION REDEBAN 2025'!$B$10,IF(AF679="TIPO II",'BASE LIQUIDACION REDEBAN 2025'!$B$11,IF(AF679="TIPO III",'BASE LIQUIDACION REDEBAN 2025'!$B$12,'BASE LIQUIDACION REDEBAN 2025'!$B$13))))</f>
        <v>196536.5258152</v>
      </c>
      <c r="AM679" s="97">
        <f t="shared" si="10"/>
        <v>275728.78077800001</v>
      </c>
    </row>
    <row r="680" spans="1:39" s="85" customFormat="1" ht="13.15">
      <c r="A680" s="171" t="s">
        <v>76</v>
      </c>
      <c r="B680" s="10" t="str">
        <f>VLOOKUP(A680,'CENTRO DE COSTOS'!A:D,4,FALSE)</f>
        <v>DIEGO FERNANDO HENAO CARDONA</v>
      </c>
      <c r="C680" s="10" t="str">
        <f>VLOOKUP(A680,'CENTRO DE COSTOS'!A:D,2,FALSE)</f>
        <v>0004-0003</v>
      </c>
      <c r="D680" s="171">
        <v>19548</v>
      </c>
      <c r="E680" s="171">
        <v>2311844</v>
      </c>
      <c r="F680" s="171">
        <v>57115</v>
      </c>
      <c r="G680" s="171" t="s">
        <v>200</v>
      </c>
      <c r="H680" s="171" t="s">
        <v>1491</v>
      </c>
      <c r="I680" s="171" t="s">
        <v>6976</v>
      </c>
      <c r="J680" s="10" t="s">
        <v>167</v>
      </c>
      <c r="K680" s="171">
        <v>2311844</v>
      </c>
      <c r="L680" s="171" t="s">
        <v>6977</v>
      </c>
      <c r="M680" s="172">
        <v>45824.654166666667</v>
      </c>
      <c r="N680" s="172">
        <v>45825.688020833331</v>
      </c>
      <c r="O680" s="171" t="s">
        <v>3171</v>
      </c>
      <c r="P680" s="171" t="s">
        <v>3172</v>
      </c>
      <c r="Q680" s="171" t="s">
        <v>177</v>
      </c>
      <c r="R680" s="72" t="s">
        <v>6978</v>
      </c>
      <c r="S680" s="178" t="s">
        <v>3174</v>
      </c>
      <c r="T680" s="187" t="s">
        <v>3190</v>
      </c>
      <c r="U680" s="187" t="s">
        <v>3964</v>
      </c>
      <c r="V680" s="187" t="s">
        <v>5281</v>
      </c>
      <c r="W680" s="187" t="s">
        <v>3185</v>
      </c>
      <c r="X680" s="187">
        <v>0</v>
      </c>
      <c r="Y680" s="187">
        <v>0</v>
      </c>
      <c r="Z680" s="187">
        <v>0</v>
      </c>
      <c r="AA680" s="187">
        <v>0</v>
      </c>
      <c r="AB680" s="200">
        <v>0</v>
      </c>
      <c r="AC680" s="72" t="s">
        <v>6979</v>
      </c>
      <c r="AD680" s="72" t="s">
        <v>3180</v>
      </c>
      <c r="AE680" s="72" t="s">
        <v>3180</v>
      </c>
      <c r="AF680" s="171" t="s">
        <v>30</v>
      </c>
      <c r="AG680" s="171" t="s">
        <v>189</v>
      </c>
      <c r="AH680" s="171">
        <v>1</v>
      </c>
      <c r="AI680" s="171">
        <v>0</v>
      </c>
      <c r="AJ680" s="72" t="s">
        <v>204</v>
      </c>
      <c r="AK680" s="97">
        <f>IF(Q680="SOPORTE_TELEFÓNICO",'BASE LIQUIDACION REDEBAN 2025'!$B$19,IF(Q680="ENVÍO",'BASE LIQUIDACION REDEBAN 2025'!$C$2,IF(AF680="TIPO I",'BASE LIQUIDACION REDEBAN 2025'!$C$2,IF(AF680="TIPO II",'BASE LIQUIDACION REDEBAN 2025'!$C$3,IF(AF680="TIPO III",'BASE LIQUIDACION REDEBAN 2025'!$C$4,IF(AF680="TIPO IV",'BASE LIQUIDACION REDEBAN 2025'!$C$5,IF(AG680="AEREO",'BASE LIQUIDACION REDEBAN 2025'!$B$6,'BASE LIQUIDACION REDEBAN 2025'!$C$5)))))))</f>
        <v>275728.78077800001</v>
      </c>
      <c r="AL680" s="97">
        <f>IF(OR(Q680="SOPORTE_TELEFÓNICO",Q680="ENVÍO"),0,IF(AF680="TIPO I",'BASE LIQUIDACION REDEBAN 2025'!$B$10,IF(AF680="TIPO II",'BASE LIQUIDACION REDEBAN 2025'!$B$11,IF(AF680="TIPO III",'BASE LIQUIDACION REDEBAN 2025'!$B$12,'BASE LIQUIDACION REDEBAN 2025'!$B$13))))</f>
        <v>196536.5258152</v>
      </c>
      <c r="AM680" s="97">
        <f t="shared" si="10"/>
        <v>275728.78077800001</v>
      </c>
    </row>
    <row r="681" spans="1:39" s="85" customFormat="1" ht="13.15">
      <c r="A681" s="171" t="s">
        <v>68</v>
      </c>
      <c r="B681" s="10" t="str">
        <f>VLOOKUP(A681,'CENTRO DE COSTOS'!A:D,4,FALSE)</f>
        <v>WILLIAM ASDRUBAL ROZO ROZO</v>
      </c>
      <c r="C681" s="10" t="str">
        <f>VLOOKUP(A681,'CENTRO DE COSTOS'!A:D,2,FALSE)</f>
        <v>0004-0004</v>
      </c>
      <c r="D681" s="171">
        <v>11001</v>
      </c>
      <c r="E681" s="171">
        <v>2313060</v>
      </c>
      <c r="F681" s="171">
        <v>49904</v>
      </c>
      <c r="G681" s="171" t="s">
        <v>298</v>
      </c>
      <c r="H681" s="171" t="s">
        <v>68</v>
      </c>
      <c r="I681" s="171" t="s">
        <v>6980</v>
      </c>
      <c r="J681" s="10" t="s">
        <v>167</v>
      </c>
      <c r="K681" s="171">
        <v>2313060</v>
      </c>
      <c r="L681" s="171" t="s">
        <v>6981</v>
      </c>
      <c r="M681" s="172">
        <v>45825.333333333336</v>
      </c>
      <c r="N681" s="172">
        <v>45825.689467592594</v>
      </c>
      <c r="O681" s="171" t="s">
        <v>3171</v>
      </c>
      <c r="P681" s="171" t="s">
        <v>3172</v>
      </c>
      <c r="Q681" s="171" t="s">
        <v>177</v>
      </c>
      <c r="R681" s="72" t="s">
        <v>6982</v>
      </c>
      <c r="S681" s="178" t="s">
        <v>3174</v>
      </c>
      <c r="T681" s="187" t="s">
        <v>3190</v>
      </c>
      <c r="U681" s="187" t="s">
        <v>3176</v>
      </c>
      <c r="V681" s="187" t="s">
        <v>3184</v>
      </c>
      <c r="W681" s="187" t="s">
        <v>3215</v>
      </c>
      <c r="X681" s="187" t="s">
        <v>6983</v>
      </c>
      <c r="Y681" s="187">
        <v>0</v>
      </c>
      <c r="Z681" s="187">
        <v>0</v>
      </c>
      <c r="AA681" s="187">
        <v>0</v>
      </c>
      <c r="AB681" s="200">
        <v>0</v>
      </c>
      <c r="AC681" s="72" t="s">
        <v>6984</v>
      </c>
      <c r="AD681" s="72" t="s">
        <v>6985</v>
      </c>
      <c r="AE681" s="72" t="s">
        <v>6986</v>
      </c>
      <c r="AF681" s="171" t="s">
        <v>25</v>
      </c>
      <c r="AG681" s="171" t="s">
        <v>189</v>
      </c>
      <c r="AH681" s="171">
        <v>1</v>
      </c>
      <c r="AI681" s="171">
        <v>0</v>
      </c>
      <c r="AJ681" s="72" t="s">
        <v>5754</v>
      </c>
      <c r="AK681" s="97">
        <f>IF(Q681="SOPORTE_TELEFÓNICO",'BASE LIQUIDACION REDEBAN 2025'!$B$19,IF(Q681="ENVÍO",'BASE LIQUIDACION REDEBAN 2025'!$C$2,IF(AF681="TIPO I",'BASE LIQUIDACION REDEBAN 2025'!$C$2,IF(AF681="TIPO II",'BASE LIQUIDACION REDEBAN 2025'!$C$3,IF(AF681="TIPO III",'BASE LIQUIDACION REDEBAN 2025'!$C$4,IF(AF681="TIPO IV",'BASE LIQUIDACION REDEBAN 2025'!$C$5,IF(AG681="AEREO",'BASE LIQUIDACION REDEBAN 2025'!$B$6,'BASE LIQUIDACION REDEBAN 2025'!$C$5)))))))</f>
        <v>65960.072302</v>
      </c>
      <c r="AL681" s="97">
        <f>IF(OR(Q681="SOPORTE_TELEFÓNICO",Q681="ENVÍO"),0,IF(AF681="TIPO I",'BASE LIQUIDACION REDEBAN 2025'!$B$10,IF(AF681="TIPO II",'BASE LIQUIDACION REDEBAN 2025'!$B$11,IF(AF681="TIPO III",'BASE LIQUIDACION REDEBAN 2025'!$B$12,'BASE LIQUIDACION REDEBAN 2025'!$B$13))))</f>
        <v>75096.394270399993</v>
      </c>
      <c r="AM681" s="97">
        <f t="shared" si="10"/>
        <v>65960.072302</v>
      </c>
    </row>
    <row r="682" spans="1:39" s="85" customFormat="1" ht="13.15">
      <c r="A682" s="171" t="s">
        <v>90</v>
      </c>
      <c r="B682" s="10" t="str">
        <f>VLOOKUP(A682,'CENTRO DE COSTOS'!A:D,4,FALSE)</f>
        <v>JUAN SEBASTIÁN RÍOS CASTRILLÓN</v>
      </c>
      <c r="C682" s="10" t="str">
        <f>VLOOKUP(A682,'CENTRO DE COSTOS'!A:D,2,FALSE)</f>
        <v>0004-0005</v>
      </c>
      <c r="D682" s="171">
        <v>5120</v>
      </c>
      <c r="E682" s="171">
        <v>2279685</v>
      </c>
      <c r="F682" s="171">
        <v>38799</v>
      </c>
      <c r="G682" s="171" t="s">
        <v>290</v>
      </c>
      <c r="H682" s="171" t="s">
        <v>6987</v>
      </c>
      <c r="I682" s="171" t="s">
        <v>6988</v>
      </c>
      <c r="J682" s="10" t="s">
        <v>167</v>
      </c>
      <c r="K682" s="171">
        <v>2279685</v>
      </c>
      <c r="L682" s="171" t="s">
        <v>6989</v>
      </c>
      <c r="M682" s="172">
        <v>45818.411805555559</v>
      </c>
      <c r="N682" s="172">
        <v>45825.695104166669</v>
      </c>
      <c r="O682" s="171" t="s">
        <v>3171</v>
      </c>
      <c r="P682" s="171" t="s">
        <v>3172</v>
      </c>
      <c r="Q682" s="171" t="s">
        <v>177</v>
      </c>
      <c r="R682" s="72" t="s">
        <v>6990</v>
      </c>
      <c r="S682" s="178" t="s">
        <v>3174</v>
      </c>
      <c r="T682" s="187" t="s">
        <v>3190</v>
      </c>
      <c r="U682" s="187" t="s">
        <v>3202</v>
      </c>
      <c r="V682" s="187" t="s">
        <v>5622</v>
      </c>
      <c r="W682" s="187" t="s">
        <v>3185</v>
      </c>
      <c r="X682" s="187">
        <v>0</v>
      </c>
      <c r="Y682" s="187">
        <v>0</v>
      </c>
      <c r="Z682" s="187">
        <v>0</v>
      </c>
      <c r="AA682" s="187">
        <v>0</v>
      </c>
      <c r="AB682" s="200" t="s">
        <v>6991</v>
      </c>
      <c r="AC682" s="72" t="s">
        <v>6992</v>
      </c>
      <c r="AD682" s="72" t="s">
        <v>3180</v>
      </c>
      <c r="AE682" s="72" t="s">
        <v>3180</v>
      </c>
      <c r="AF682" s="171" t="s">
        <v>32</v>
      </c>
      <c r="AG682" s="171" t="s">
        <v>189</v>
      </c>
      <c r="AH682" s="171">
        <v>1</v>
      </c>
      <c r="AI682" s="171">
        <v>0</v>
      </c>
      <c r="AJ682" s="72" t="s">
        <v>360</v>
      </c>
      <c r="AK682" s="97">
        <f>IF(Q682="SOPORTE_TELEFÓNICO",'BASE LIQUIDACION REDEBAN 2025'!$B$19,IF(Q682="ENVÍO",'BASE LIQUIDACION REDEBAN 2025'!$C$2,IF(AF682="TIPO I",'BASE LIQUIDACION REDEBAN 2025'!$C$2,IF(AF682="TIPO II",'BASE LIQUIDACION REDEBAN 2025'!$C$3,IF(AF682="TIPO III",'BASE LIQUIDACION REDEBAN 2025'!$C$4,IF(AF682="TIPO IV",'BASE LIQUIDACION REDEBAN 2025'!$C$5,IF(AG682="AEREO",'BASE LIQUIDACION REDEBAN 2025'!$B$6,'BASE LIQUIDACION REDEBAN 2025'!$C$5)))))))</f>
        <v>479588.87655000004</v>
      </c>
      <c r="AL682" s="97">
        <f>IF(OR(Q682="SOPORTE_TELEFÓNICO",Q682="ENVÍO"),0,IF(AF682="TIPO I",'BASE LIQUIDACION REDEBAN 2025'!$B$10,IF(AF682="TIPO II",'BASE LIQUIDACION REDEBAN 2025'!$B$11,IF(AF682="TIPO III",'BASE LIQUIDACION REDEBAN 2025'!$B$12,'BASE LIQUIDACION REDEBAN 2025'!$B$13))))</f>
        <v>196536.5258152</v>
      </c>
      <c r="AM682" s="97">
        <f t="shared" si="10"/>
        <v>479588.87655000004</v>
      </c>
    </row>
    <row r="683" spans="1:39" s="85" customFormat="1" ht="13.15">
      <c r="A683" s="171" t="s">
        <v>99</v>
      </c>
      <c r="B683" s="10" t="str">
        <f>VLOOKUP(A683,'CENTRO DE COSTOS'!A:D,4,FALSE)</f>
        <v>JOSE MAURICIO HERNANDEZ ROJAS</v>
      </c>
      <c r="C683" s="10" t="str">
        <f>VLOOKUP(A683,'CENTRO DE COSTOS'!A:D,2,FALSE)</f>
        <v>0004-0001</v>
      </c>
      <c r="D683" s="171">
        <v>20750</v>
      </c>
      <c r="E683" s="171">
        <v>2309200</v>
      </c>
      <c r="F683" s="171">
        <v>29150</v>
      </c>
      <c r="G683" s="171" t="s">
        <v>269</v>
      </c>
      <c r="H683" s="171" t="s">
        <v>3081</v>
      </c>
      <c r="I683" s="171" t="s">
        <v>3082</v>
      </c>
      <c r="J683" s="10" t="s">
        <v>167</v>
      </c>
      <c r="K683" s="171">
        <v>2309200</v>
      </c>
      <c r="L683" s="171" t="s">
        <v>6993</v>
      </c>
      <c r="M683" s="172">
        <v>45824.460416666669</v>
      </c>
      <c r="N683" s="172">
        <v>45825.696759259263</v>
      </c>
      <c r="O683" s="171" t="s">
        <v>3171</v>
      </c>
      <c r="P683" s="171" t="s">
        <v>3172</v>
      </c>
      <c r="Q683" s="171" t="s">
        <v>177</v>
      </c>
      <c r="R683" s="72" t="s">
        <v>6994</v>
      </c>
      <c r="S683" s="178" t="s">
        <v>3174</v>
      </c>
      <c r="T683" s="187" t="s">
        <v>3190</v>
      </c>
      <c r="U683" s="187" t="s">
        <v>3191</v>
      </c>
      <c r="V683" s="187" t="s">
        <v>3235</v>
      </c>
      <c r="W683" s="187" t="s">
        <v>3215</v>
      </c>
      <c r="X683" s="187" t="s">
        <v>3489</v>
      </c>
      <c r="Y683" s="187">
        <v>0</v>
      </c>
      <c r="Z683" s="187">
        <v>0</v>
      </c>
      <c r="AA683" s="187">
        <v>0</v>
      </c>
      <c r="AB683" s="200">
        <v>0</v>
      </c>
      <c r="AC683" s="72" t="s">
        <v>6995</v>
      </c>
      <c r="AD683" s="72" t="s">
        <v>6996</v>
      </c>
      <c r="AE683" s="72" t="s">
        <v>6997</v>
      </c>
      <c r="AF683" s="171" t="s">
        <v>28</v>
      </c>
      <c r="AG683" s="171" t="s">
        <v>189</v>
      </c>
      <c r="AH683" s="171">
        <v>1</v>
      </c>
      <c r="AI683" s="171">
        <v>0</v>
      </c>
      <c r="AJ683" s="72" t="s">
        <v>273</v>
      </c>
      <c r="AK683" s="97">
        <f>IF(Q683="SOPORTE_TELEFÓNICO",'BASE LIQUIDACION REDEBAN 2025'!$B$19,IF(Q683="ENVÍO",'BASE LIQUIDACION REDEBAN 2025'!$C$2,IF(AF683="TIPO I",'BASE LIQUIDACION REDEBAN 2025'!$C$2,IF(AF683="TIPO II",'BASE LIQUIDACION REDEBAN 2025'!$C$3,IF(AF683="TIPO III",'BASE LIQUIDACION REDEBAN 2025'!$C$4,IF(AF683="TIPO IV",'BASE LIQUIDACION REDEBAN 2025'!$C$5,IF(AG683="AEREO",'BASE LIQUIDACION REDEBAN 2025'!$B$6,'BASE LIQUIDACION REDEBAN 2025'!$C$5)))))))</f>
        <v>144967.87232000002</v>
      </c>
      <c r="AL683" s="97">
        <f>IF(OR(Q683="SOPORTE_TELEFÓNICO",Q683="ENVÍO"),0,IF(AF683="TIPO I",'BASE LIQUIDACION REDEBAN 2025'!$B$10,IF(AF683="TIPO II",'BASE LIQUIDACION REDEBAN 2025'!$B$11,IF(AF683="TIPO III",'BASE LIQUIDACION REDEBAN 2025'!$B$12,'BASE LIQUIDACION REDEBAN 2025'!$B$13))))</f>
        <v>140395.6348884</v>
      </c>
      <c r="AM683" s="97">
        <f t="shared" si="10"/>
        <v>144967.87232000002</v>
      </c>
    </row>
    <row r="684" spans="1:39" s="85" customFormat="1" ht="13.15">
      <c r="A684" s="171" t="s">
        <v>90</v>
      </c>
      <c r="B684" s="10" t="str">
        <f>VLOOKUP(A684,'CENTRO DE COSTOS'!A:D,4,FALSE)</f>
        <v>JUAN SEBASTIÁN RÍOS CASTRILLÓN</v>
      </c>
      <c r="C684" s="10" t="str">
        <f>VLOOKUP(A684,'CENTRO DE COSTOS'!A:D,2,FALSE)</f>
        <v>0004-0005</v>
      </c>
      <c r="D684" s="171">
        <v>5212</v>
      </c>
      <c r="E684" s="171">
        <v>2317915</v>
      </c>
      <c r="F684" s="171">
        <v>74503</v>
      </c>
      <c r="G684" s="171" t="s">
        <v>290</v>
      </c>
      <c r="H684" s="171" t="s">
        <v>6998</v>
      </c>
      <c r="I684" s="171" t="s">
        <v>6999</v>
      </c>
      <c r="J684" s="10" t="s">
        <v>167</v>
      </c>
      <c r="K684" s="171">
        <v>2317915</v>
      </c>
      <c r="L684" s="171" t="s">
        <v>7000</v>
      </c>
      <c r="M684" s="172">
        <v>45825.62222222222</v>
      </c>
      <c r="N684" s="172">
        <v>45825.698611111111</v>
      </c>
      <c r="O684" s="171" t="s">
        <v>3171</v>
      </c>
      <c r="P684" s="171" t="s">
        <v>3172</v>
      </c>
      <c r="Q684" s="171" t="s">
        <v>177</v>
      </c>
      <c r="R684" s="72" t="s">
        <v>7001</v>
      </c>
      <c r="S684" s="178" t="s">
        <v>3174</v>
      </c>
      <c r="T684" s="187" t="s">
        <v>3190</v>
      </c>
      <c r="U684" s="187" t="s">
        <v>3357</v>
      </c>
      <c r="V684" s="187" t="s">
        <v>3192</v>
      </c>
      <c r="W684" s="187" t="s">
        <v>3185</v>
      </c>
      <c r="X684" s="187">
        <v>0</v>
      </c>
      <c r="Y684" s="187">
        <v>0</v>
      </c>
      <c r="Z684" s="187">
        <v>0</v>
      </c>
      <c r="AA684" s="187">
        <v>0</v>
      </c>
      <c r="AB684" s="200">
        <v>0</v>
      </c>
      <c r="AC684" s="72" t="s">
        <v>7002</v>
      </c>
      <c r="AD684" s="72" t="s">
        <v>3180</v>
      </c>
      <c r="AE684" s="72" t="s">
        <v>3180</v>
      </c>
      <c r="AF684" s="171" t="s">
        <v>25</v>
      </c>
      <c r="AG684" s="171" t="s">
        <v>189</v>
      </c>
      <c r="AH684" s="171">
        <v>1</v>
      </c>
      <c r="AI684" s="171">
        <v>0</v>
      </c>
      <c r="AJ684" s="72" t="s">
        <v>294</v>
      </c>
      <c r="AK684" s="97">
        <f>IF(Q684="SOPORTE_TELEFÓNICO",'BASE LIQUIDACION REDEBAN 2025'!$B$19,IF(Q684="ENVÍO",'BASE LIQUIDACION REDEBAN 2025'!$C$2,IF(AF684="TIPO I",'BASE LIQUIDACION REDEBAN 2025'!$C$2,IF(AF684="TIPO II",'BASE LIQUIDACION REDEBAN 2025'!$C$3,IF(AF684="TIPO III",'BASE LIQUIDACION REDEBAN 2025'!$C$4,IF(AF684="TIPO IV",'BASE LIQUIDACION REDEBAN 2025'!$C$5,IF(AG684="AEREO",'BASE LIQUIDACION REDEBAN 2025'!$B$6,'BASE LIQUIDACION REDEBAN 2025'!$C$5)))))))</f>
        <v>65960.072302</v>
      </c>
      <c r="AL684" s="97">
        <f>IF(OR(Q684="SOPORTE_TELEFÓNICO",Q684="ENVÍO"),0,IF(AF684="TIPO I",'BASE LIQUIDACION REDEBAN 2025'!$B$10,IF(AF684="TIPO II",'BASE LIQUIDACION REDEBAN 2025'!$B$11,IF(AF684="TIPO III",'BASE LIQUIDACION REDEBAN 2025'!$B$12,'BASE LIQUIDACION REDEBAN 2025'!$B$13))))</f>
        <v>75096.394270399993</v>
      </c>
      <c r="AM684" s="97">
        <f t="shared" si="10"/>
        <v>65960.072302</v>
      </c>
    </row>
    <row r="685" spans="1:39" s="85" customFormat="1" ht="13.15">
      <c r="A685" s="171" t="s">
        <v>91</v>
      </c>
      <c r="B685" s="10" t="str">
        <f>VLOOKUP(A685,'CENTRO DE COSTOS'!A:D,4,FALSE)</f>
        <v>JOSE MAURICIO HERNANDEZ ROJAS</v>
      </c>
      <c r="C685" s="10" t="str">
        <f>VLOOKUP(A685,'CENTRO DE COSTOS'!A:D,2,FALSE)</f>
        <v>0004-0001</v>
      </c>
      <c r="D685" s="171">
        <v>23162</v>
      </c>
      <c r="E685" s="171">
        <v>2314630</v>
      </c>
      <c r="F685" s="171">
        <v>76304</v>
      </c>
      <c r="G685" s="171" t="s">
        <v>612</v>
      </c>
      <c r="H685" s="171" t="s">
        <v>1497</v>
      </c>
      <c r="I685" s="171" t="s">
        <v>7003</v>
      </c>
      <c r="J685" s="10" t="s">
        <v>167</v>
      </c>
      <c r="K685" s="171">
        <v>2314630</v>
      </c>
      <c r="L685" s="171" t="s">
        <v>7004</v>
      </c>
      <c r="M685" s="172">
        <v>45825.395833333336</v>
      </c>
      <c r="N685" s="172">
        <v>45825.700138888889</v>
      </c>
      <c r="O685" s="171" t="s">
        <v>3171</v>
      </c>
      <c r="P685" s="171" t="s">
        <v>3172</v>
      </c>
      <c r="Q685" s="171" t="s">
        <v>177</v>
      </c>
      <c r="R685" s="72" t="s">
        <v>7005</v>
      </c>
      <c r="S685" s="178" t="s">
        <v>3174</v>
      </c>
      <c r="T685" s="187" t="s">
        <v>3190</v>
      </c>
      <c r="U685" s="187" t="s">
        <v>3855</v>
      </c>
      <c r="V685" s="187" t="s">
        <v>3192</v>
      </c>
      <c r="W685" s="187" t="s">
        <v>3215</v>
      </c>
      <c r="X685" s="187" t="s">
        <v>3856</v>
      </c>
      <c r="Y685" s="187">
        <v>0</v>
      </c>
      <c r="Z685" s="187">
        <v>0</v>
      </c>
      <c r="AA685" s="187">
        <v>0</v>
      </c>
      <c r="AB685" s="200">
        <v>0</v>
      </c>
      <c r="AC685" s="72" t="s">
        <v>7006</v>
      </c>
      <c r="AD685" s="72" t="s">
        <v>7007</v>
      </c>
      <c r="AE685" s="72" t="s">
        <v>7008</v>
      </c>
      <c r="AF685" s="171" t="s">
        <v>25</v>
      </c>
      <c r="AG685" s="171" t="s">
        <v>189</v>
      </c>
      <c r="AH685" s="171">
        <v>1</v>
      </c>
      <c r="AI685" s="171">
        <v>0</v>
      </c>
      <c r="AJ685" s="72" t="s">
        <v>841</v>
      </c>
      <c r="AK685" s="97">
        <f>IF(Q685="SOPORTE_TELEFÓNICO",'BASE LIQUIDACION REDEBAN 2025'!$B$19,IF(Q685="ENVÍO",'BASE LIQUIDACION REDEBAN 2025'!$C$2,IF(AF685="TIPO I",'BASE LIQUIDACION REDEBAN 2025'!$C$2,IF(AF685="TIPO II",'BASE LIQUIDACION REDEBAN 2025'!$C$3,IF(AF685="TIPO III",'BASE LIQUIDACION REDEBAN 2025'!$C$4,IF(AF685="TIPO IV",'BASE LIQUIDACION REDEBAN 2025'!$C$5,IF(AG685="AEREO",'BASE LIQUIDACION REDEBAN 2025'!$B$6,'BASE LIQUIDACION REDEBAN 2025'!$C$5)))))))</f>
        <v>65960.072302</v>
      </c>
      <c r="AL685" s="97">
        <f>IF(OR(Q685="SOPORTE_TELEFÓNICO",Q685="ENVÍO"),0,IF(AF685="TIPO I",'BASE LIQUIDACION REDEBAN 2025'!$B$10,IF(AF685="TIPO II",'BASE LIQUIDACION REDEBAN 2025'!$B$11,IF(AF685="TIPO III",'BASE LIQUIDACION REDEBAN 2025'!$B$12,'BASE LIQUIDACION REDEBAN 2025'!$B$13))))</f>
        <v>75096.394270399993</v>
      </c>
      <c r="AM685" s="97">
        <f t="shared" si="10"/>
        <v>65960.072302</v>
      </c>
    </row>
    <row r="686" spans="1:39" s="85" customFormat="1" ht="13.15">
      <c r="A686" s="171" t="s">
        <v>72</v>
      </c>
      <c r="B686" s="10" t="str">
        <f>VLOOKUP(A686,'CENTRO DE COSTOS'!A:D,4,FALSE)</f>
        <v>MIGUEL JULIÁN HERNÁNDEZ GUARÍN</v>
      </c>
      <c r="C686" s="10" t="str">
        <f>VLOOKUP(A686,'CENTRO DE COSTOS'!A:D,2,FALSE)</f>
        <v>0004-0008</v>
      </c>
      <c r="D686" s="171">
        <v>68081</v>
      </c>
      <c r="E686" s="171">
        <v>2317602</v>
      </c>
      <c r="F686" s="171">
        <v>41478</v>
      </c>
      <c r="G686" s="171" t="s">
        <v>180</v>
      </c>
      <c r="H686" s="171" t="s">
        <v>4156</v>
      </c>
      <c r="I686" s="171" t="s">
        <v>7009</v>
      </c>
      <c r="J686" s="10" t="s">
        <v>167</v>
      </c>
      <c r="K686" s="171">
        <v>2317602</v>
      </c>
      <c r="L686" s="171" t="s">
        <v>7010</v>
      </c>
      <c r="M686" s="172">
        <v>45825.60833333333</v>
      </c>
      <c r="N686" s="172">
        <v>45825.713645833333</v>
      </c>
      <c r="O686" s="171" t="s">
        <v>3171</v>
      </c>
      <c r="P686" s="171" t="s">
        <v>3172</v>
      </c>
      <c r="Q686" s="171" t="s">
        <v>177</v>
      </c>
      <c r="R686" s="72" t="s">
        <v>7011</v>
      </c>
      <c r="S686" s="178" t="s">
        <v>3174</v>
      </c>
      <c r="T686" s="187" t="s">
        <v>3190</v>
      </c>
      <c r="U686" s="187" t="s">
        <v>3213</v>
      </c>
      <c r="V686" s="187" t="s">
        <v>3372</v>
      </c>
      <c r="W686" s="187" t="s">
        <v>3215</v>
      </c>
      <c r="X686" s="187" t="s">
        <v>3228</v>
      </c>
      <c r="Y686" s="187">
        <v>0</v>
      </c>
      <c r="Z686" s="187">
        <v>0</v>
      </c>
      <c r="AA686" s="187">
        <v>0</v>
      </c>
      <c r="AB686" s="200">
        <v>0</v>
      </c>
      <c r="AC686" s="72" t="s">
        <v>7012</v>
      </c>
      <c r="AD686" s="72" t="s">
        <v>7013</v>
      </c>
      <c r="AE686" s="72" t="s">
        <v>7014</v>
      </c>
      <c r="AF686" s="171" t="s">
        <v>30</v>
      </c>
      <c r="AG686" s="171" t="s">
        <v>189</v>
      </c>
      <c r="AH686" s="171">
        <v>1</v>
      </c>
      <c r="AI686" s="171">
        <v>0</v>
      </c>
      <c r="AJ686" s="72" t="s">
        <v>1886</v>
      </c>
      <c r="AK686" s="97">
        <f>IF(Q686="SOPORTE_TELEFÓNICO",'BASE LIQUIDACION REDEBAN 2025'!$B$19,IF(Q686="ENVÍO",'BASE LIQUIDACION REDEBAN 2025'!$C$2,IF(AF686="TIPO I",'BASE LIQUIDACION REDEBAN 2025'!$C$2,IF(AF686="TIPO II",'BASE LIQUIDACION REDEBAN 2025'!$C$3,IF(AF686="TIPO III",'BASE LIQUIDACION REDEBAN 2025'!$C$4,IF(AF686="TIPO IV",'BASE LIQUIDACION REDEBAN 2025'!$C$5,IF(AG686="AEREO",'BASE LIQUIDACION REDEBAN 2025'!$B$6,'BASE LIQUIDACION REDEBAN 2025'!$C$5)))))))</f>
        <v>275728.78077800001</v>
      </c>
      <c r="AL686" s="97">
        <f>IF(OR(Q686="SOPORTE_TELEFÓNICO",Q686="ENVÍO"),0,IF(AF686="TIPO I",'BASE LIQUIDACION REDEBAN 2025'!$B$10,IF(AF686="TIPO II",'BASE LIQUIDACION REDEBAN 2025'!$B$11,IF(AF686="TIPO III",'BASE LIQUIDACION REDEBAN 2025'!$B$12,'BASE LIQUIDACION REDEBAN 2025'!$B$13))))</f>
        <v>196536.5258152</v>
      </c>
      <c r="AM686" s="97">
        <f t="shared" si="10"/>
        <v>275728.78077800001</v>
      </c>
    </row>
    <row r="687" spans="1:39" s="85" customFormat="1" ht="13.15">
      <c r="A687" s="171" t="s">
        <v>86</v>
      </c>
      <c r="B687" s="10" t="str">
        <f>VLOOKUP(A687,'CENTRO DE COSTOS'!A:D,4,FALSE)</f>
        <v>KEVIN ALEXIS CORZO BUSTOS</v>
      </c>
      <c r="C687" s="10" t="str">
        <f>VLOOKUP(A687,'CENTRO DE COSTOS'!A:D,2,FALSE)</f>
        <v>0004-0007</v>
      </c>
      <c r="D687" s="171">
        <v>17380</v>
      </c>
      <c r="E687" s="171">
        <v>2315608</v>
      </c>
      <c r="F687" s="171">
        <v>78708</v>
      </c>
      <c r="G687" s="171" t="s">
        <v>827</v>
      </c>
      <c r="H687" s="171" t="s">
        <v>918</v>
      </c>
      <c r="I687" s="171" t="s">
        <v>7015</v>
      </c>
      <c r="J687" s="10" t="s">
        <v>167</v>
      </c>
      <c r="K687" s="171">
        <v>2315608</v>
      </c>
      <c r="L687" s="171" t="s">
        <v>7016</v>
      </c>
      <c r="M687" s="172">
        <v>45825.442361111112</v>
      </c>
      <c r="N687" s="172">
        <v>45826.322222222225</v>
      </c>
      <c r="O687" s="171" t="s">
        <v>3171</v>
      </c>
      <c r="P687" s="171" t="s">
        <v>3172</v>
      </c>
      <c r="Q687" s="171" t="s">
        <v>177</v>
      </c>
      <c r="R687" s="72" t="s">
        <v>7017</v>
      </c>
      <c r="S687" s="178" t="s">
        <v>3174</v>
      </c>
      <c r="T687" s="187" t="s">
        <v>3175</v>
      </c>
      <c r="U687" s="187" t="s">
        <v>3438</v>
      </c>
      <c r="V687" s="187" t="s">
        <v>3439</v>
      </c>
      <c r="W687" s="187" t="s">
        <v>3185</v>
      </c>
      <c r="X687" s="187">
        <v>0</v>
      </c>
      <c r="Y687" s="187">
        <v>0</v>
      </c>
      <c r="Z687" s="187">
        <v>0</v>
      </c>
      <c r="AA687" s="187">
        <v>0</v>
      </c>
      <c r="AB687" s="200">
        <v>0</v>
      </c>
      <c r="AC687" s="72" t="s">
        <v>7018</v>
      </c>
      <c r="AD687" s="72">
        <v>0</v>
      </c>
      <c r="AE687" s="72">
        <v>0</v>
      </c>
      <c r="AF687" s="171" t="s">
        <v>30</v>
      </c>
      <c r="AG687" s="171" t="s">
        <v>189</v>
      </c>
      <c r="AH687" s="171">
        <v>1</v>
      </c>
      <c r="AI687" s="171">
        <v>0</v>
      </c>
      <c r="AJ687" s="72" t="s">
        <v>326</v>
      </c>
      <c r="AK687" s="97">
        <f>IF(Q687="SOPORTE_TELEFÓNICO",'BASE LIQUIDACION REDEBAN 2025'!$B$19,IF(Q687="ENVÍO",'BASE LIQUIDACION REDEBAN 2025'!$C$2,IF(AF687="TIPO I",'BASE LIQUIDACION REDEBAN 2025'!$C$2,IF(AF687="TIPO II",'BASE LIQUIDACION REDEBAN 2025'!$C$3,IF(AF687="TIPO III",'BASE LIQUIDACION REDEBAN 2025'!$C$4,IF(AF687="TIPO IV",'BASE LIQUIDACION REDEBAN 2025'!$C$5,IF(AG687="AEREO",'BASE LIQUIDACION REDEBAN 2025'!$B$6,'BASE LIQUIDACION REDEBAN 2025'!$C$5)))))))</f>
        <v>275728.78077800001</v>
      </c>
      <c r="AL687" s="97">
        <f>IF(OR(Q687="SOPORTE_TELEFÓNICO",Q687="ENVÍO"),0,IF(AF687="TIPO I",'BASE LIQUIDACION REDEBAN 2025'!$B$10,IF(AF687="TIPO II",'BASE LIQUIDACION REDEBAN 2025'!$B$11,IF(AF687="TIPO III",'BASE LIQUIDACION REDEBAN 2025'!$B$12,'BASE LIQUIDACION REDEBAN 2025'!$B$13))))</f>
        <v>196536.5258152</v>
      </c>
      <c r="AM687" s="97">
        <f t="shared" si="10"/>
        <v>275728.78077800001</v>
      </c>
    </row>
    <row r="688" spans="1:39" s="85" customFormat="1" ht="13.15">
      <c r="A688" s="171" t="s">
        <v>92</v>
      </c>
      <c r="B688" s="10" t="str">
        <f>VLOOKUP(A688,'CENTRO DE COSTOS'!A:D,4,FALSE)</f>
        <v>KEVIN ALEXIS CORZO BUSTOS</v>
      </c>
      <c r="C688" s="10" t="str">
        <f>VLOOKUP(A688,'CENTRO DE COSTOS'!A:D,2,FALSE)</f>
        <v>0004-0007</v>
      </c>
      <c r="D688" s="171">
        <v>41770</v>
      </c>
      <c r="E688" s="171">
        <v>2312128</v>
      </c>
      <c r="F688" s="171">
        <v>73575</v>
      </c>
      <c r="G688" s="171" t="s">
        <v>256</v>
      </c>
      <c r="H688" s="171" t="s">
        <v>5923</v>
      </c>
      <c r="I688" s="171" t="s">
        <v>7019</v>
      </c>
      <c r="J688" s="10" t="s">
        <v>167</v>
      </c>
      <c r="K688" s="171">
        <v>2312128</v>
      </c>
      <c r="L688" s="171" t="s">
        <v>7020</v>
      </c>
      <c r="M688" s="172">
        <v>45824.667361111111</v>
      </c>
      <c r="N688" s="172">
        <v>45826.389074074075</v>
      </c>
      <c r="O688" s="171" t="s">
        <v>3171</v>
      </c>
      <c r="P688" s="171" t="s">
        <v>3172</v>
      </c>
      <c r="Q688" s="171" t="s">
        <v>177</v>
      </c>
      <c r="R688" s="72" t="s">
        <v>7021</v>
      </c>
      <c r="S688" s="178" t="s">
        <v>3174</v>
      </c>
      <c r="T688" s="187" t="s">
        <v>3190</v>
      </c>
      <c r="U688" s="187" t="s">
        <v>3276</v>
      </c>
      <c r="V688" s="187" t="s">
        <v>3277</v>
      </c>
      <c r="W688" s="187" t="s">
        <v>3185</v>
      </c>
      <c r="X688" s="187">
        <v>0</v>
      </c>
      <c r="Y688" s="187">
        <v>0</v>
      </c>
      <c r="Z688" s="187">
        <v>0</v>
      </c>
      <c r="AA688" s="187">
        <v>0</v>
      </c>
      <c r="AB688" s="200">
        <v>0</v>
      </c>
      <c r="AC688" s="72" t="s">
        <v>7022</v>
      </c>
      <c r="AD688" s="72" t="s">
        <v>3180</v>
      </c>
      <c r="AE688" s="72" t="s">
        <v>3180</v>
      </c>
      <c r="AF688" s="171" t="s">
        <v>30</v>
      </c>
      <c r="AG688" s="171" t="s">
        <v>189</v>
      </c>
      <c r="AH688" s="171">
        <v>1</v>
      </c>
      <c r="AI688" s="171">
        <v>0</v>
      </c>
      <c r="AJ688" s="72" t="s">
        <v>726</v>
      </c>
      <c r="AK688" s="97">
        <f>IF(Q688="SOPORTE_TELEFÓNICO",'BASE LIQUIDACION REDEBAN 2025'!$B$19,IF(Q688="ENVÍO",'BASE LIQUIDACION REDEBAN 2025'!$C$2,IF(AF688="TIPO I",'BASE LIQUIDACION REDEBAN 2025'!$C$2,IF(AF688="TIPO II",'BASE LIQUIDACION REDEBAN 2025'!$C$3,IF(AF688="TIPO III",'BASE LIQUIDACION REDEBAN 2025'!$C$4,IF(AF688="TIPO IV",'BASE LIQUIDACION REDEBAN 2025'!$C$5,IF(AG688="AEREO",'BASE LIQUIDACION REDEBAN 2025'!$B$6,'BASE LIQUIDACION REDEBAN 2025'!$C$5)))))))</f>
        <v>275728.78077800001</v>
      </c>
      <c r="AL688" s="97">
        <f>IF(OR(Q688="SOPORTE_TELEFÓNICO",Q688="ENVÍO"),0,IF(AF688="TIPO I",'BASE LIQUIDACION REDEBAN 2025'!$B$10,IF(AF688="TIPO II",'BASE LIQUIDACION REDEBAN 2025'!$B$11,IF(AF688="TIPO III",'BASE LIQUIDACION REDEBAN 2025'!$B$12,'BASE LIQUIDACION REDEBAN 2025'!$B$13))))</f>
        <v>196536.5258152</v>
      </c>
      <c r="AM688" s="97">
        <f t="shared" si="10"/>
        <v>275728.78077800001</v>
      </c>
    </row>
    <row r="689" spans="1:39" s="85" customFormat="1" ht="13.15">
      <c r="A689" s="171" t="s">
        <v>93</v>
      </c>
      <c r="B689" s="10" t="str">
        <f>VLOOKUP(A689,'CENTRO DE COSTOS'!A:D,4,FALSE)</f>
        <v>DIEGO FERNANDO HENAO CARDONA</v>
      </c>
      <c r="C689" s="10" t="str">
        <f>VLOOKUP(A689,'CENTRO DE COSTOS'!A:D,2,FALSE)</f>
        <v>0004-0003</v>
      </c>
      <c r="D689" s="171">
        <v>86320</v>
      </c>
      <c r="E689" s="171">
        <v>2306952</v>
      </c>
      <c r="F689" s="171">
        <v>38255</v>
      </c>
      <c r="G689" s="171" t="s">
        <v>7023</v>
      </c>
      <c r="H689" s="171" t="s">
        <v>7024</v>
      </c>
      <c r="I689" s="171" t="s">
        <v>7025</v>
      </c>
      <c r="J689" s="10" t="s">
        <v>167</v>
      </c>
      <c r="K689" s="171">
        <v>2306952</v>
      </c>
      <c r="L689" s="171" t="s">
        <v>7026</v>
      </c>
      <c r="M689" s="172">
        <v>45824.345833333333</v>
      </c>
      <c r="N689" s="172">
        <v>45826.393576388888</v>
      </c>
      <c r="O689" s="171" t="s">
        <v>3171</v>
      </c>
      <c r="P689" s="171" t="s">
        <v>3172</v>
      </c>
      <c r="Q689" s="171" t="s">
        <v>177</v>
      </c>
      <c r="R689" s="72" t="s">
        <v>7027</v>
      </c>
      <c r="S689" s="178" t="s">
        <v>3174</v>
      </c>
      <c r="T689" s="187" t="s">
        <v>3190</v>
      </c>
      <c r="U689" s="187" t="s">
        <v>3284</v>
      </c>
      <c r="V689" s="187" t="s">
        <v>3284</v>
      </c>
      <c r="W689" s="187" t="s">
        <v>3215</v>
      </c>
      <c r="X689" s="187" t="s">
        <v>3267</v>
      </c>
      <c r="Y689" s="187">
        <v>0</v>
      </c>
      <c r="Z689" s="187">
        <v>0</v>
      </c>
      <c r="AA689" s="187">
        <v>0</v>
      </c>
      <c r="AB689" s="200" t="s">
        <v>7028</v>
      </c>
      <c r="AC689" s="72" t="s">
        <v>7029</v>
      </c>
      <c r="AD689" s="72" t="s">
        <v>7030</v>
      </c>
      <c r="AE689" s="72" t="s">
        <v>7031</v>
      </c>
      <c r="AF689" s="171" t="s">
        <v>32</v>
      </c>
      <c r="AG689" s="171" t="s">
        <v>189</v>
      </c>
      <c r="AH689" s="171">
        <v>1</v>
      </c>
      <c r="AI689" s="171">
        <v>0</v>
      </c>
      <c r="AJ689" s="72" t="s">
        <v>1218</v>
      </c>
      <c r="AK689" s="97">
        <f>IF(Q689="SOPORTE_TELEFÓNICO",'BASE LIQUIDACION REDEBAN 2025'!$B$19,IF(Q689="ENVÍO",'BASE LIQUIDACION REDEBAN 2025'!$C$2,IF(AF689="TIPO I",'BASE LIQUIDACION REDEBAN 2025'!$C$2,IF(AF689="TIPO II",'BASE LIQUIDACION REDEBAN 2025'!$C$3,IF(AF689="TIPO III",'BASE LIQUIDACION REDEBAN 2025'!$C$4,IF(AF689="TIPO IV",'BASE LIQUIDACION REDEBAN 2025'!$C$5,IF(AG689="AEREO",'BASE LIQUIDACION REDEBAN 2025'!$B$6,'BASE LIQUIDACION REDEBAN 2025'!$C$5)))))))</f>
        <v>479588.87655000004</v>
      </c>
      <c r="AL689" s="97">
        <f>IF(OR(Q689="SOPORTE_TELEFÓNICO",Q689="ENVÍO"),0,IF(AF689="TIPO I",'BASE LIQUIDACION REDEBAN 2025'!$B$10,IF(AF689="TIPO II",'BASE LIQUIDACION REDEBAN 2025'!$B$11,IF(AF689="TIPO III",'BASE LIQUIDACION REDEBAN 2025'!$B$12,'BASE LIQUIDACION REDEBAN 2025'!$B$13))))</f>
        <v>196536.5258152</v>
      </c>
      <c r="AM689" s="97">
        <f t="shared" si="10"/>
        <v>479588.87655000004</v>
      </c>
    </row>
    <row r="690" spans="1:39" s="85" customFormat="1" ht="13.15">
      <c r="A690" s="171" t="s">
        <v>90</v>
      </c>
      <c r="B690" s="10" t="str">
        <f>VLOOKUP(A690,'CENTRO DE COSTOS'!A:D,4,FALSE)</f>
        <v>JUAN SEBASTIÁN RÍOS CASTRILLÓN</v>
      </c>
      <c r="C690" s="10" t="str">
        <f>VLOOKUP(A690,'CENTRO DE COSTOS'!A:D,2,FALSE)</f>
        <v>0004-0005</v>
      </c>
      <c r="D690" s="171">
        <v>5001</v>
      </c>
      <c r="E690" s="171">
        <v>2316904</v>
      </c>
      <c r="F690" s="171">
        <v>77592</v>
      </c>
      <c r="G690" s="171" t="s">
        <v>290</v>
      </c>
      <c r="H690" s="171" t="s">
        <v>90</v>
      </c>
      <c r="I690" s="171" t="s">
        <v>7032</v>
      </c>
      <c r="J690" s="10" t="s">
        <v>167</v>
      </c>
      <c r="K690" s="171">
        <v>2316904</v>
      </c>
      <c r="L690" s="171" t="s">
        <v>7033</v>
      </c>
      <c r="M690" s="172">
        <v>45825.536805555559</v>
      </c>
      <c r="N690" s="202">
        <v>45826.414166666669</v>
      </c>
      <c r="O690" s="171" t="s">
        <v>3171</v>
      </c>
      <c r="P690" s="171" t="s">
        <v>3172</v>
      </c>
      <c r="Q690" s="171" t="s">
        <v>177</v>
      </c>
      <c r="R690" s="72" t="s">
        <v>7034</v>
      </c>
      <c r="S690" s="178" t="s">
        <v>3174</v>
      </c>
      <c r="T690" s="187" t="s">
        <v>3190</v>
      </c>
      <c r="U690" s="187" t="s">
        <v>3331</v>
      </c>
      <c r="V690" s="187" t="s">
        <v>3252</v>
      </c>
      <c r="W690" s="187" t="s">
        <v>3215</v>
      </c>
      <c r="X690" s="187">
        <v>0</v>
      </c>
      <c r="Y690" s="187">
        <v>0</v>
      </c>
      <c r="Z690" s="187">
        <v>0</v>
      </c>
      <c r="AA690" s="187" t="s">
        <v>3616</v>
      </c>
      <c r="AB690" s="200">
        <v>0</v>
      </c>
      <c r="AC690" s="72" t="s">
        <v>7035</v>
      </c>
      <c r="AD690" s="72" t="s">
        <v>7036</v>
      </c>
      <c r="AE690" s="72" t="s">
        <v>7037</v>
      </c>
      <c r="AF690" s="171" t="s">
        <v>25</v>
      </c>
      <c r="AG690" s="171" t="s">
        <v>189</v>
      </c>
      <c r="AH690" s="171">
        <v>1</v>
      </c>
      <c r="AI690" s="171">
        <v>0</v>
      </c>
      <c r="AJ690" s="72" t="s">
        <v>557</v>
      </c>
      <c r="AK690" s="97">
        <f>IF(Q690="SOPORTE_TELEFÓNICO",'BASE LIQUIDACION REDEBAN 2025'!$B$19,IF(Q690="ENVÍO",'BASE LIQUIDACION REDEBAN 2025'!$C$2,IF(AF690="TIPO I",'BASE LIQUIDACION REDEBAN 2025'!$C$2,IF(AF690="TIPO II",'BASE LIQUIDACION REDEBAN 2025'!$C$3,IF(AF690="TIPO III",'BASE LIQUIDACION REDEBAN 2025'!$C$4,IF(AF690="TIPO IV",'BASE LIQUIDACION REDEBAN 2025'!$C$5,IF(AG690="AEREO",'BASE LIQUIDACION REDEBAN 2025'!$B$6,'BASE LIQUIDACION REDEBAN 2025'!$C$5)))))))</f>
        <v>65960.072302</v>
      </c>
      <c r="AL690" s="97">
        <f>IF(OR(Q690="SOPORTE_TELEFÓNICO",Q690="ENVÍO"),0,IF(AF690="TIPO I",'BASE LIQUIDACION REDEBAN 2025'!$B$10,IF(AF690="TIPO II",'BASE LIQUIDACION REDEBAN 2025'!$B$11,IF(AF690="TIPO III",'BASE LIQUIDACION REDEBAN 2025'!$B$12,'BASE LIQUIDACION REDEBAN 2025'!$B$13))))</f>
        <v>75096.394270399993</v>
      </c>
      <c r="AM690" s="97">
        <f t="shared" si="10"/>
        <v>65960.072302</v>
      </c>
    </row>
    <row r="691" spans="1:39" s="85" customFormat="1" ht="13.15">
      <c r="A691" s="171" t="s">
        <v>81</v>
      </c>
      <c r="B691" s="10" t="str">
        <f>VLOOKUP(A691,'CENTRO DE COSTOS'!A:D,4,FALSE)</f>
        <v>MIGUEL JULIÁN HERNÁNDEZ GUARÍN</v>
      </c>
      <c r="C691" s="10" t="str">
        <f>VLOOKUP(A691,'CENTRO DE COSTOS'!A:D,2,FALSE)</f>
        <v>0004-0008</v>
      </c>
      <c r="D691" s="171">
        <v>54553</v>
      </c>
      <c r="E691" s="171">
        <v>2316646</v>
      </c>
      <c r="F691" s="171">
        <v>19724</v>
      </c>
      <c r="G691" s="171" t="s">
        <v>408</v>
      </c>
      <c r="H691" s="171" t="s">
        <v>7038</v>
      </c>
      <c r="I691" s="171" t="s">
        <v>7039</v>
      </c>
      <c r="J691" s="10" t="s">
        <v>167</v>
      </c>
      <c r="K691" s="171">
        <v>2316646</v>
      </c>
      <c r="L691" s="171" t="s">
        <v>7040</v>
      </c>
      <c r="M691" s="172">
        <v>45825.510416666664</v>
      </c>
      <c r="N691" s="172">
        <v>45826.431215277778</v>
      </c>
      <c r="O691" s="171" t="s">
        <v>3171</v>
      </c>
      <c r="P691" s="171" t="s">
        <v>3172</v>
      </c>
      <c r="Q691" s="171" t="s">
        <v>177</v>
      </c>
      <c r="R691" s="72" t="s">
        <v>7041</v>
      </c>
      <c r="S691" s="178" t="s">
        <v>3174</v>
      </c>
      <c r="T691" s="187" t="s">
        <v>3190</v>
      </c>
      <c r="U691" s="187" t="s">
        <v>3839</v>
      </c>
      <c r="V691" s="187" t="s">
        <v>3840</v>
      </c>
      <c r="W691" s="187" t="s">
        <v>3215</v>
      </c>
      <c r="X691" s="187" t="s">
        <v>6019</v>
      </c>
      <c r="Y691" s="187">
        <v>0</v>
      </c>
      <c r="Z691" s="187">
        <v>0</v>
      </c>
      <c r="AA691" s="187">
        <v>0</v>
      </c>
      <c r="AB691" s="200">
        <v>0</v>
      </c>
      <c r="AC691" s="72" t="s">
        <v>7042</v>
      </c>
      <c r="AD691" s="72" t="s">
        <v>7043</v>
      </c>
      <c r="AE691" s="72" t="s">
        <v>7044</v>
      </c>
      <c r="AF691" s="171" t="s">
        <v>28</v>
      </c>
      <c r="AG691" s="171" t="s">
        <v>189</v>
      </c>
      <c r="AH691" s="171">
        <v>1</v>
      </c>
      <c r="AI691" s="171">
        <v>0</v>
      </c>
      <c r="AJ691" s="72" t="s">
        <v>3735</v>
      </c>
      <c r="AK691" s="97">
        <f>IF(Q691="SOPORTE_TELEFÓNICO",'BASE LIQUIDACION REDEBAN 2025'!$B$19,IF(Q691="ENVÍO",'BASE LIQUIDACION REDEBAN 2025'!$C$2,IF(AF691="TIPO I",'BASE LIQUIDACION REDEBAN 2025'!$C$2,IF(AF691="TIPO II",'BASE LIQUIDACION REDEBAN 2025'!$C$3,IF(AF691="TIPO III",'BASE LIQUIDACION REDEBAN 2025'!$C$4,IF(AF691="TIPO IV",'BASE LIQUIDACION REDEBAN 2025'!$C$5,IF(AG691="AEREO",'BASE LIQUIDACION REDEBAN 2025'!$B$6,'BASE LIQUIDACION REDEBAN 2025'!$C$5)))))))</f>
        <v>144967.87232000002</v>
      </c>
      <c r="AL691" s="97">
        <f>IF(OR(Q691="SOPORTE_TELEFÓNICO",Q691="ENVÍO"),0,IF(AF691="TIPO I",'BASE LIQUIDACION REDEBAN 2025'!$B$10,IF(AF691="TIPO II",'BASE LIQUIDACION REDEBAN 2025'!$B$11,IF(AF691="TIPO III",'BASE LIQUIDACION REDEBAN 2025'!$B$12,'BASE LIQUIDACION REDEBAN 2025'!$B$13))))</f>
        <v>140395.6348884</v>
      </c>
      <c r="AM691" s="97">
        <f t="shared" si="10"/>
        <v>144967.87232000002</v>
      </c>
    </row>
    <row r="692" spans="1:39" s="85" customFormat="1" ht="13.15">
      <c r="A692" s="171" t="s">
        <v>90</v>
      </c>
      <c r="B692" s="10" t="str">
        <f>VLOOKUP(A692,'CENTRO DE COSTOS'!A:D,4,FALSE)</f>
        <v>JUAN SEBASTIÁN RÍOS CASTRILLÓN</v>
      </c>
      <c r="C692" s="10" t="str">
        <f>VLOOKUP(A692,'CENTRO DE COSTOS'!A:D,2,FALSE)</f>
        <v>0004-0005</v>
      </c>
      <c r="D692" s="171">
        <v>5001</v>
      </c>
      <c r="E692" s="171">
        <v>2318045</v>
      </c>
      <c r="F692" s="171">
        <v>20664</v>
      </c>
      <c r="G692" s="171" t="s">
        <v>290</v>
      </c>
      <c r="H692" s="171" t="s">
        <v>90</v>
      </c>
      <c r="I692" s="171" t="s">
        <v>7045</v>
      </c>
      <c r="J692" s="10" t="s">
        <v>167</v>
      </c>
      <c r="K692" s="171">
        <v>2318045</v>
      </c>
      <c r="L692" s="171" t="s">
        <v>7046</v>
      </c>
      <c r="M692" s="172">
        <v>45825.638888888891</v>
      </c>
      <c r="N692" s="172">
        <v>45826.441412037035</v>
      </c>
      <c r="O692" s="171" t="s">
        <v>3171</v>
      </c>
      <c r="P692" s="171" t="s">
        <v>3172</v>
      </c>
      <c r="Q692" s="171" t="s">
        <v>177</v>
      </c>
      <c r="R692" s="72" t="s">
        <v>7047</v>
      </c>
      <c r="S692" s="178" t="s">
        <v>3174</v>
      </c>
      <c r="T692" s="187" t="s">
        <v>3190</v>
      </c>
      <c r="U692" s="187" t="s">
        <v>3197</v>
      </c>
      <c r="V692" s="187" t="s">
        <v>3192</v>
      </c>
      <c r="W692" s="187" t="s">
        <v>3215</v>
      </c>
      <c r="X692" s="187">
        <v>0</v>
      </c>
      <c r="Y692" s="187" t="s">
        <v>3536</v>
      </c>
      <c r="Z692" s="187">
        <v>0</v>
      </c>
      <c r="AA692" s="187">
        <v>0</v>
      </c>
      <c r="AB692" s="200">
        <v>0</v>
      </c>
      <c r="AC692" s="72" t="s">
        <v>7048</v>
      </c>
      <c r="AD692" s="72" t="s">
        <v>7049</v>
      </c>
      <c r="AE692" s="72" t="s">
        <v>7050</v>
      </c>
      <c r="AF692" s="171" t="s">
        <v>25</v>
      </c>
      <c r="AG692" s="171" t="s">
        <v>189</v>
      </c>
      <c r="AH692" s="171">
        <v>1</v>
      </c>
      <c r="AI692" s="171">
        <v>0</v>
      </c>
      <c r="AJ692" s="72" t="s">
        <v>557</v>
      </c>
      <c r="AK692" s="97">
        <f>IF(Q692="SOPORTE_TELEFÓNICO",'BASE LIQUIDACION REDEBAN 2025'!$B$19,IF(Q692="ENVÍO",'BASE LIQUIDACION REDEBAN 2025'!$C$2,IF(AF692="TIPO I",'BASE LIQUIDACION REDEBAN 2025'!$C$2,IF(AF692="TIPO II",'BASE LIQUIDACION REDEBAN 2025'!$C$3,IF(AF692="TIPO III",'BASE LIQUIDACION REDEBAN 2025'!$C$4,IF(AF692="TIPO IV",'BASE LIQUIDACION REDEBAN 2025'!$C$5,IF(AG692="AEREO",'BASE LIQUIDACION REDEBAN 2025'!$B$6,'BASE LIQUIDACION REDEBAN 2025'!$C$5)))))))</f>
        <v>65960.072302</v>
      </c>
      <c r="AL692" s="97">
        <f>IF(OR(Q692="SOPORTE_TELEFÓNICO",Q692="ENVÍO"),0,IF(AF692="TIPO I",'BASE LIQUIDACION REDEBAN 2025'!$B$10,IF(AF692="TIPO II",'BASE LIQUIDACION REDEBAN 2025'!$B$11,IF(AF692="TIPO III",'BASE LIQUIDACION REDEBAN 2025'!$B$12,'BASE LIQUIDACION REDEBAN 2025'!$B$13))))</f>
        <v>75096.394270399993</v>
      </c>
      <c r="AM692" s="97">
        <f t="shared" si="10"/>
        <v>65960.072302</v>
      </c>
    </row>
    <row r="693" spans="1:39" s="85" customFormat="1" ht="13.15">
      <c r="A693" s="171" t="s">
        <v>90</v>
      </c>
      <c r="B693" s="10" t="str">
        <f>VLOOKUP(A693,'CENTRO DE COSTOS'!A:D,4,FALSE)</f>
        <v>JUAN SEBASTIÁN RÍOS CASTRILLÓN</v>
      </c>
      <c r="C693" s="10" t="str">
        <f>VLOOKUP(A693,'CENTRO DE COSTOS'!A:D,2,FALSE)</f>
        <v>0004-0005</v>
      </c>
      <c r="D693" s="171">
        <v>5266</v>
      </c>
      <c r="E693" s="171">
        <v>2317762</v>
      </c>
      <c r="F693" s="171">
        <v>33060</v>
      </c>
      <c r="G693" s="171" t="s">
        <v>290</v>
      </c>
      <c r="H693" s="171" t="s">
        <v>4551</v>
      </c>
      <c r="I693" s="171" t="s">
        <v>7051</v>
      </c>
      <c r="J693" s="10" t="s">
        <v>167</v>
      </c>
      <c r="K693" s="171">
        <v>2317762</v>
      </c>
      <c r="L693" s="171" t="s">
        <v>7052</v>
      </c>
      <c r="M693" s="172">
        <v>45825.626388888886</v>
      </c>
      <c r="N693" s="172">
        <v>45826.452106481483</v>
      </c>
      <c r="O693" s="171" t="s">
        <v>3171</v>
      </c>
      <c r="P693" s="171" t="s">
        <v>3172</v>
      </c>
      <c r="Q693" s="171" t="s">
        <v>177</v>
      </c>
      <c r="R693" s="72" t="s">
        <v>7053</v>
      </c>
      <c r="S693" s="178" t="s">
        <v>3174</v>
      </c>
      <c r="T693" s="187" t="s">
        <v>3190</v>
      </c>
      <c r="U693" s="187" t="s">
        <v>3197</v>
      </c>
      <c r="V693" s="187" t="s">
        <v>3424</v>
      </c>
      <c r="W693" s="187" t="s">
        <v>3215</v>
      </c>
      <c r="X693" s="187">
        <v>0</v>
      </c>
      <c r="Y693" s="187" t="s">
        <v>3425</v>
      </c>
      <c r="Z693" s="187">
        <v>0</v>
      </c>
      <c r="AA693" s="187">
        <v>0</v>
      </c>
      <c r="AB693" s="200">
        <v>0</v>
      </c>
      <c r="AC693" s="72" t="s">
        <v>7054</v>
      </c>
      <c r="AD693" s="72" t="s">
        <v>7055</v>
      </c>
      <c r="AE693" s="72" t="s">
        <v>7056</v>
      </c>
      <c r="AF693" s="171" t="s">
        <v>25</v>
      </c>
      <c r="AG693" s="171" t="s">
        <v>189</v>
      </c>
      <c r="AH693" s="171">
        <v>1</v>
      </c>
      <c r="AI693" s="171">
        <v>0</v>
      </c>
      <c r="AJ693" s="72" t="s">
        <v>2680</v>
      </c>
      <c r="AK693" s="97">
        <f>IF(Q693="SOPORTE_TELEFÓNICO",'BASE LIQUIDACION REDEBAN 2025'!$B$19,IF(Q693="ENVÍO",'BASE LIQUIDACION REDEBAN 2025'!$C$2,IF(AF693="TIPO I",'BASE LIQUIDACION REDEBAN 2025'!$C$2,IF(AF693="TIPO II",'BASE LIQUIDACION REDEBAN 2025'!$C$3,IF(AF693="TIPO III",'BASE LIQUIDACION REDEBAN 2025'!$C$4,IF(AF693="TIPO IV",'BASE LIQUIDACION REDEBAN 2025'!$C$5,IF(AG693="AEREO",'BASE LIQUIDACION REDEBAN 2025'!$B$6,'BASE LIQUIDACION REDEBAN 2025'!$C$5)))))))</f>
        <v>65960.072302</v>
      </c>
      <c r="AL693" s="97">
        <f>IF(OR(Q693="SOPORTE_TELEFÓNICO",Q693="ENVÍO"),0,IF(AF693="TIPO I",'BASE LIQUIDACION REDEBAN 2025'!$B$10,IF(AF693="TIPO II",'BASE LIQUIDACION REDEBAN 2025'!$B$11,IF(AF693="TIPO III",'BASE LIQUIDACION REDEBAN 2025'!$B$12,'BASE LIQUIDACION REDEBAN 2025'!$B$13))))</f>
        <v>75096.394270399993</v>
      </c>
      <c r="AM693" s="97">
        <f t="shared" si="10"/>
        <v>65960.072302</v>
      </c>
    </row>
    <row r="694" spans="1:39" s="85" customFormat="1" ht="13.15">
      <c r="A694" s="171" t="s">
        <v>68</v>
      </c>
      <c r="B694" s="10" t="str">
        <f>VLOOKUP(A694,'CENTRO DE COSTOS'!A:D,4,FALSE)</f>
        <v>WILLIAM ASDRUBAL ROZO ROZO</v>
      </c>
      <c r="C694" s="10" t="str">
        <f>VLOOKUP(A694,'CENTRO DE COSTOS'!A:D,2,FALSE)</f>
        <v>0004-0004</v>
      </c>
      <c r="D694" s="171">
        <v>11001</v>
      </c>
      <c r="E694" s="171">
        <v>2318087</v>
      </c>
      <c r="F694" s="171">
        <v>52325</v>
      </c>
      <c r="G694" s="171" t="s">
        <v>298</v>
      </c>
      <c r="H694" s="171" t="s">
        <v>68</v>
      </c>
      <c r="I694" s="171" t="s">
        <v>7057</v>
      </c>
      <c r="J694" s="10" t="s">
        <v>167</v>
      </c>
      <c r="K694" s="171">
        <v>2318087</v>
      </c>
      <c r="L694" s="171" t="s">
        <v>7058</v>
      </c>
      <c r="M694" s="172">
        <v>45825.647222222222</v>
      </c>
      <c r="N694" s="172">
        <v>45826.477384259262</v>
      </c>
      <c r="O694" s="171" t="s">
        <v>3171</v>
      </c>
      <c r="P694" s="171" t="s">
        <v>3172</v>
      </c>
      <c r="Q694" s="171" t="s">
        <v>177</v>
      </c>
      <c r="R694" s="72" t="s">
        <v>7059</v>
      </c>
      <c r="S694" s="178" t="s">
        <v>3174</v>
      </c>
      <c r="T694" s="187" t="s">
        <v>3190</v>
      </c>
      <c r="U694" s="187" t="s">
        <v>3213</v>
      </c>
      <c r="V694" s="187" t="s">
        <v>3314</v>
      </c>
      <c r="W694" s="187" t="s">
        <v>3215</v>
      </c>
      <c r="X694" s="187" t="s">
        <v>3315</v>
      </c>
      <c r="Y694" s="187">
        <v>0</v>
      </c>
      <c r="Z694" s="187">
        <v>0</v>
      </c>
      <c r="AA694" s="187">
        <v>0</v>
      </c>
      <c r="AB694" s="200">
        <v>0</v>
      </c>
      <c r="AC694" s="72" t="s">
        <v>7060</v>
      </c>
      <c r="AD694" s="72" t="s">
        <v>7061</v>
      </c>
      <c r="AE694" s="72" t="s">
        <v>7062</v>
      </c>
      <c r="AF694" s="171" t="s">
        <v>25</v>
      </c>
      <c r="AG694" s="171" t="s">
        <v>189</v>
      </c>
      <c r="AH694" s="171">
        <v>1</v>
      </c>
      <c r="AI694" s="171">
        <v>0</v>
      </c>
      <c r="AJ694" s="72" t="s">
        <v>301</v>
      </c>
      <c r="AK694" s="97">
        <f>IF(Q694="SOPORTE_TELEFÓNICO",'BASE LIQUIDACION REDEBAN 2025'!$B$19,IF(Q694="ENVÍO",'BASE LIQUIDACION REDEBAN 2025'!$C$2,IF(AF694="TIPO I",'BASE LIQUIDACION REDEBAN 2025'!$C$2,IF(AF694="TIPO II",'BASE LIQUIDACION REDEBAN 2025'!$C$3,IF(AF694="TIPO III",'BASE LIQUIDACION REDEBAN 2025'!$C$4,IF(AF694="TIPO IV",'BASE LIQUIDACION REDEBAN 2025'!$C$5,IF(AG694="AEREO",'BASE LIQUIDACION REDEBAN 2025'!$B$6,'BASE LIQUIDACION REDEBAN 2025'!$C$5)))))))</f>
        <v>65960.072302</v>
      </c>
      <c r="AL694" s="97">
        <f>IF(OR(Q694="SOPORTE_TELEFÓNICO",Q694="ENVÍO"),0,IF(AF694="TIPO I",'BASE LIQUIDACION REDEBAN 2025'!$B$10,IF(AF694="TIPO II",'BASE LIQUIDACION REDEBAN 2025'!$B$11,IF(AF694="TIPO III",'BASE LIQUIDACION REDEBAN 2025'!$B$12,'BASE LIQUIDACION REDEBAN 2025'!$B$13))))</f>
        <v>75096.394270399993</v>
      </c>
      <c r="AM694" s="97">
        <f t="shared" si="10"/>
        <v>65960.072302</v>
      </c>
    </row>
    <row r="695" spans="1:39" s="85" customFormat="1" ht="13.15">
      <c r="A695" s="171" t="s">
        <v>92</v>
      </c>
      <c r="B695" s="10" t="str">
        <f>VLOOKUP(A695,'CENTRO DE COSTOS'!A:D,4,FALSE)</f>
        <v>KEVIN ALEXIS CORZO BUSTOS</v>
      </c>
      <c r="C695" s="10" t="str">
        <f>VLOOKUP(A695,'CENTRO DE COSTOS'!A:D,2,FALSE)</f>
        <v>0004-0007</v>
      </c>
      <c r="D695" s="171">
        <v>41551</v>
      </c>
      <c r="E695" s="171">
        <v>2308220</v>
      </c>
      <c r="F695" s="171">
        <v>55932</v>
      </c>
      <c r="G695" s="171" t="s">
        <v>256</v>
      </c>
      <c r="H695" s="171" t="s">
        <v>723</v>
      </c>
      <c r="I695" s="171" t="s">
        <v>7063</v>
      </c>
      <c r="J695" s="10" t="s">
        <v>167</v>
      </c>
      <c r="K695" s="171">
        <v>2308220</v>
      </c>
      <c r="L695" s="171" t="s">
        <v>7064</v>
      </c>
      <c r="M695" s="172">
        <v>45824.407638888886</v>
      </c>
      <c r="N695" s="172">
        <v>45826.486597222225</v>
      </c>
      <c r="O695" s="171" t="s">
        <v>3171</v>
      </c>
      <c r="P695" s="171" t="s">
        <v>3172</v>
      </c>
      <c r="Q695" s="171" t="s">
        <v>177</v>
      </c>
      <c r="R695" s="72" t="s">
        <v>7065</v>
      </c>
      <c r="S695" s="178" t="s">
        <v>3174</v>
      </c>
      <c r="T695" s="187" t="s">
        <v>3190</v>
      </c>
      <c r="U695" s="187" t="s">
        <v>3213</v>
      </c>
      <c r="V695" s="187" t="s">
        <v>3372</v>
      </c>
      <c r="W695" s="187" t="s">
        <v>3215</v>
      </c>
      <c r="X695" s="187" t="s">
        <v>7066</v>
      </c>
      <c r="Y695" s="187">
        <v>0</v>
      </c>
      <c r="Z695" s="187">
        <v>0</v>
      </c>
      <c r="AA695" s="187">
        <v>0</v>
      </c>
      <c r="AB695" s="200">
        <v>0</v>
      </c>
      <c r="AC695" s="72" t="s">
        <v>7067</v>
      </c>
      <c r="AD695" s="72" t="s">
        <v>7068</v>
      </c>
      <c r="AE695" s="72" t="s">
        <v>7069</v>
      </c>
      <c r="AF695" s="171" t="s">
        <v>30</v>
      </c>
      <c r="AG695" s="171" t="s">
        <v>189</v>
      </c>
      <c r="AH695" s="171">
        <v>1</v>
      </c>
      <c r="AI695" s="171">
        <v>0</v>
      </c>
      <c r="AJ695" s="72" t="s">
        <v>726</v>
      </c>
      <c r="AK695" s="97">
        <f>IF(Q695="SOPORTE_TELEFÓNICO",'BASE LIQUIDACION REDEBAN 2025'!$B$19,IF(Q695="ENVÍO",'BASE LIQUIDACION REDEBAN 2025'!$C$2,IF(AF695="TIPO I",'BASE LIQUIDACION REDEBAN 2025'!$C$2,IF(AF695="TIPO II",'BASE LIQUIDACION REDEBAN 2025'!$C$3,IF(AF695="TIPO III",'BASE LIQUIDACION REDEBAN 2025'!$C$4,IF(AF695="TIPO IV",'BASE LIQUIDACION REDEBAN 2025'!$C$5,IF(AG695="AEREO",'BASE LIQUIDACION REDEBAN 2025'!$B$6,'BASE LIQUIDACION REDEBAN 2025'!$C$5)))))))</f>
        <v>275728.78077800001</v>
      </c>
      <c r="AL695" s="97">
        <f>IF(OR(Q695="SOPORTE_TELEFÓNICO",Q695="ENVÍO"),0,IF(AF695="TIPO I",'BASE LIQUIDACION REDEBAN 2025'!$B$10,IF(AF695="TIPO II",'BASE LIQUIDACION REDEBAN 2025'!$B$11,IF(AF695="TIPO III",'BASE LIQUIDACION REDEBAN 2025'!$B$12,'BASE LIQUIDACION REDEBAN 2025'!$B$13))))</f>
        <v>196536.5258152</v>
      </c>
      <c r="AM695" s="97">
        <f t="shared" si="10"/>
        <v>275728.78077800001</v>
      </c>
    </row>
    <row r="696" spans="1:39" s="85" customFormat="1" ht="13.15">
      <c r="A696" s="171" t="s">
        <v>99</v>
      </c>
      <c r="B696" s="10" t="str">
        <f>VLOOKUP(A696,'CENTRO DE COSTOS'!A:D,4,FALSE)</f>
        <v>JOSE MAURICIO HERNANDEZ ROJAS</v>
      </c>
      <c r="C696" s="10" t="str">
        <f>VLOOKUP(A696,'CENTRO DE COSTOS'!A:D,2,FALSE)</f>
        <v>0004-0001</v>
      </c>
      <c r="D696" s="171">
        <v>20001</v>
      </c>
      <c r="E696" s="171">
        <v>2299864</v>
      </c>
      <c r="F696" s="171">
        <v>23934</v>
      </c>
      <c r="G696" s="171" t="s">
        <v>269</v>
      </c>
      <c r="H696" s="171" t="s">
        <v>99</v>
      </c>
      <c r="I696" s="171" t="s">
        <v>7070</v>
      </c>
      <c r="J696" s="10" t="s">
        <v>167</v>
      </c>
      <c r="K696" s="171">
        <v>2299864</v>
      </c>
      <c r="L696" s="171" t="s">
        <v>7071</v>
      </c>
      <c r="M696" s="172">
        <v>45821.384027777778</v>
      </c>
      <c r="N696" s="172">
        <v>45826.490023148152</v>
      </c>
      <c r="O696" s="171" t="s">
        <v>3171</v>
      </c>
      <c r="P696" s="171" t="s">
        <v>3172</v>
      </c>
      <c r="Q696" s="171" t="s">
        <v>177</v>
      </c>
      <c r="R696" s="72" t="s">
        <v>7072</v>
      </c>
      <c r="S696" s="178" t="s">
        <v>3174</v>
      </c>
      <c r="T696" s="187" t="s">
        <v>3175</v>
      </c>
      <c r="U696" s="187" t="s">
        <v>3438</v>
      </c>
      <c r="V696" s="187" t="s">
        <v>3439</v>
      </c>
      <c r="W696" s="187" t="s">
        <v>3185</v>
      </c>
      <c r="X696" s="187">
        <v>0</v>
      </c>
      <c r="Y696" s="187">
        <v>0</v>
      </c>
      <c r="Z696" s="187">
        <v>0</v>
      </c>
      <c r="AA696" s="187">
        <v>0</v>
      </c>
      <c r="AB696" s="200">
        <v>0</v>
      </c>
      <c r="AC696" s="72" t="s">
        <v>7073</v>
      </c>
      <c r="AD696" s="72" t="s">
        <v>3180</v>
      </c>
      <c r="AE696" s="72" t="s">
        <v>3180</v>
      </c>
      <c r="AF696" s="171" t="s">
        <v>25</v>
      </c>
      <c r="AG696" s="171" t="s">
        <v>189</v>
      </c>
      <c r="AH696" s="171">
        <v>1</v>
      </c>
      <c r="AI696" s="171">
        <v>0</v>
      </c>
      <c r="AJ696" s="72" t="s">
        <v>506</v>
      </c>
      <c r="AK696" s="97">
        <f>IF(Q696="SOPORTE_TELEFÓNICO",'BASE LIQUIDACION REDEBAN 2025'!$B$19,IF(Q696="ENVÍO",'BASE LIQUIDACION REDEBAN 2025'!$C$2,IF(AF696="TIPO I",'BASE LIQUIDACION REDEBAN 2025'!$C$2,IF(AF696="TIPO II",'BASE LIQUIDACION REDEBAN 2025'!$C$3,IF(AF696="TIPO III",'BASE LIQUIDACION REDEBAN 2025'!$C$4,IF(AF696="TIPO IV",'BASE LIQUIDACION REDEBAN 2025'!$C$5,IF(AG696="AEREO",'BASE LIQUIDACION REDEBAN 2025'!$B$6,'BASE LIQUIDACION REDEBAN 2025'!$C$5)))))))</f>
        <v>65960.072302</v>
      </c>
      <c r="AL696" s="97">
        <f>IF(OR(Q696="SOPORTE_TELEFÓNICO",Q696="ENVÍO"),0,IF(AF696="TIPO I",'BASE LIQUIDACION REDEBAN 2025'!$B$10,IF(AF696="TIPO II",'BASE LIQUIDACION REDEBAN 2025'!$B$11,IF(AF696="TIPO III",'BASE LIQUIDACION REDEBAN 2025'!$B$12,'BASE LIQUIDACION REDEBAN 2025'!$B$13))))</f>
        <v>75096.394270399993</v>
      </c>
      <c r="AM696" s="97">
        <f t="shared" si="10"/>
        <v>65960.072302</v>
      </c>
    </row>
    <row r="697" spans="1:39" s="85" customFormat="1" ht="13.15">
      <c r="A697" s="171" t="s">
        <v>90</v>
      </c>
      <c r="B697" s="10" t="str">
        <f>VLOOKUP(A697,'CENTRO DE COSTOS'!A:D,4,FALSE)</f>
        <v>JUAN SEBASTIÁN RÍOS CASTRILLÓN</v>
      </c>
      <c r="C697" s="10" t="str">
        <f>VLOOKUP(A697,'CENTRO DE COSTOS'!A:D,2,FALSE)</f>
        <v>0004-0005</v>
      </c>
      <c r="D697" s="171">
        <v>5148</v>
      </c>
      <c r="E697" s="171">
        <v>2316699</v>
      </c>
      <c r="F697" s="171">
        <v>21264</v>
      </c>
      <c r="G697" s="171" t="s">
        <v>290</v>
      </c>
      <c r="H697" s="171" t="s">
        <v>7074</v>
      </c>
      <c r="I697" s="171" t="s">
        <v>7075</v>
      </c>
      <c r="J697" s="10" t="s">
        <v>167</v>
      </c>
      <c r="K697" s="171">
        <v>2316699</v>
      </c>
      <c r="L697" s="171" t="s">
        <v>7076</v>
      </c>
      <c r="M697" s="172">
        <v>45825.533333333333</v>
      </c>
      <c r="N697" s="172">
        <v>45826.491805555554</v>
      </c>
      <c r="O697" s="171" t="s">
        <v>3171</v>
      </c>
      <c r="P697" s="171" t="s">
        <v>3172</v>
      </c>
      <c r="Q697" s="171" t="s">
        <v>177</v>
      </c>
      <c r="R697" s="72" t="s">
        <v>7077</v>
      </c>
      <c r="S697" s="178" t="s">
        <v>3174</v>
      </c>
      <c r="T697" s="187" t="s">
        <v>3190</v>
      </c>
      <c r="U697" s="187" t="s">
        <v>3357</v>
      </c>
      <c r="V697" s="187" t="s">
        <v>3192</v>
      </c>
      <c r="W697" s="187" t="s">
        <v>3215</v>
      </c>
      <c r="X697" s="187" t="s">
        <v>3503</v>
      </c>
      <c r="Y697" s="187">
        <v>0</v>
      </c>
      <c r="Z697" s="187">
        <v>0</v>
      </c>
      <c r="AA697" s="187">
        <v>0</v>
      </c>
      <c r="AB697" s="200">
        <v>0</v>
      </c>
      <c r="AC697" s="72" t="s">
        <v>7078</v>
      </c>
      <c r="AD697" s="72" t="s">
        <v>7079</v>
      </c>
      <c r="AE697" s="72" t="s">
        <v>7080</v>
      </c>
      <c r="AF697" s="171" t="s">
        <v>28</v>
      </c>
      <c r="AG697" s="171" t="s">
        <v>189</v>
      </c>
      <c r="AH697" s="171">
        <v>1</v>
      </c>
      <c r="AI697" s="171">
        <v>0</v>
      </c>
      <c r="AJ697" s="72" t="s">
        <v>818</v>
      </c>
      <c r="AK697" s="97">
        <f>IF(Q697="SOPORTE_TELEFÓNICO",'BASE LIQUIDACION REDEBAN 2025'!$B$19,IF(Q697="ENVÍO",'BASE LIQUIDACION REDEBAN 2025'!$C$2,IF(AF697="TIPO I",'BASE LIQUIDACION REDEBAN 2025'!$C$2,IF(AF697="TIPO II",'BASE LIQUIDACION REDEBAN 2025'!$C$3,IF(AF697="TIPO III",'BASE LIQUIDACION REDEBAN 2025'!$C$4,IF(AF697="TIPO IV",'BASE LIQUIDACION REDEBAN 2025'!$C$5,IF(AG697="AEREO",'BASE LIQUIDACION REDEBAN 2025'!$B$6,'BASE LIQUIDACION REDEBAN 2025'!$C$5)))))))</f>
        <v>144967.87232000002</v>
      </c>
      <c r="AL697" s="97">
        <f>IF(OR(Q697="SOPORTE_TELEFÓNICO",Q697="ENVÍO"),0,IF(AF697="TIPO I",'BASE LIQUIDACION REDEBAN 2025'!$B$10,IF(AF697="TIPO II",'BASE LIQUIDACION REDEBAN 2025'!$B$11,IF(AF697="TIPO III",'BASE LIQUIDACION REDEBAN 2025'!$B$12,'BASE LIQUIDACION REDEBAN 2025'!$B$13))))</f>
        <v>140395.6348884</v>
      </c>
      <c r="AM697" s="97">
        <f t="shared" si="10"/>
        <v>144967.87232000002</v>
      </c>
    </row>
    <row r="698" spans="1:39" s="85" customFormat="1" ht="13.15">
      <c r="A698" s="171" t="s">
        <v>90</v>
      </c>
      <c r="B698" s="10" t="str">
        <f>VLOOKUP(A698,'CENTRO DE COSTOS'!A:D,4,FALSE)</f>
        <v>JUAN SEBASTIÁN RÍOS CASTRILLÓN</v>
      </c>
      <c r="C698" s="10" t="str">
        <f>VLOOKUP(A698,'CENTRO DE COSTOS'!A:D,2,FALSE)</f>
        <v>0004-0005</v>
      </c>
      <c r="D698" s="171">
        <v>5197</v>
      </c>
      <c r="E698" s="171">
        <v>2314319</v>
      </c>
      <c r="F698" s="171">
        <v>28087</v>
      </c>
      <c r="G698" s="171" t="s">
        <v>290</v>
      </c>
      <c r="H698" s="171" t="s">
        <v>2399</v>
      </c>
      <c r="I698" s="171" t="s">
        <v>7081</v>
      </c>
      <c r="J698" s="10" t="s">
        <v>167</v>
      </c>
      <c r="K698" s="171">
        <v>2314319</v>
      </c>
      <c r="L698" s="171" t="s">
        <v>7082</v>
      </c>
      <c r="M698" s="172">
        <v>45825.376388888886</v>
      </c>
      <c r="N698" s="172">
        <v>45826.499374999999</v>
      </c>
      <c r="O698" s="171" t="s">
        <v>3171</v>
      </c>
      <c r="P698" s="171" t="s">
        <v>3172</v>
      </c>
      <c r="Q698" s="171" t="s">
        <v>177</v>
      </c>
      <c r="R698" s="72" t="s">
        <v>7083</v>
      </c>
      <c r="S698" s="178" t="s">
        <v>3174</v>
      </c>
      <c r="T698" s="187" t="s">
        <v>3190</v>
      </c>
      <c r="U698" s="187" t="s">
        <v>3213</v>
      </c>
      <c r="V698" s="187" t="s">
        <v>3372</v>
      </c>
      <c r="W698" s="187" t="s">
        <v>3185</v>
      </c>
      <c r="X698" s="187">
        <v>0</v>
      </c>
      <c r="Y698" s="187">
        <v>0</v>
      </c>
      <c r="Z698" s="187">
        <v>0</v>
      </c>
      <c r="AA698" s="187">
        <v>0</v>
      </c>
      <c r="AB698" s="200" t="s">
        <v>5237</v>
      </c>
      <c r="AC698" s="72" t="s">
        <v>7084</v>
      </c>
      <c r="AD698" s="72" t="s">
        <v>3180</v>
      </c>
      <c r="AE698" s="72" t="s">
        <v>3180</v>
      </c>
      <c r="AF698" s="171" t="s">
        <v>28</v>
      </c>
      <c r="AG698" s="171" t="s">
        <v>189</v>
      </c>
      <c r="AH698" s="171">
        <v>1</v>
      </c>
      <c r="AI698" s="171">
        <v>0</v>
      </c>
      <c r="AJ698" s="72" t="s">
        <v>3303</v>
      </c>
      <c r="AK698" s="97">
        <f>IF(Q698="SOPORTE_TELEFÓNICO",'BASE LIQUIDACION REDEBAN 2025'!$B$19,IF(Q698="ENVÍO",'BASE LIQUIDACION REDEBAN 2025'!$C$2,IF(AF698="TIPO I",'BASE LIQUIDACION REDEBAN 2025'!$C$2,IF(AF698="TIPO II",'BASE LIQUIDACION REDEBAN 2025'!$C$3,IF(AF698="TIPO III",'BASE LIQUIDACION REDEBAN 2025'!$C$4,IF(AF698="TIPO IV",'BASE LIQUIDACION REDEBAN 2025'!$C$5,IF(AG698="AEREO",'BASE LIQUIDACION REDEBAN 2025'!$B$6,'BASE LIQUIDACION REDEBAN 2025'!$C$5)))))))</f>
        <v>144967.87232000002</v>
      </c>
      <c r="AL698" s="97">
        <f>IF(OR(Q698="SOPORTE_TELEFÓNICO",Q698="ENVÍO"),0,IF(AF698="TIPO I",'BASE LIQUIDACION REDEBAN 2025'!$B$10,IF(AF698="TIPO II",'BASE LIQUIDACION REDEBAN 2025'!$B$11,IF(AF698="TIPO III",'BASE LIQUIDACION REDEBAN 2025'!$B$12,'BASE LIQUIDACION REDEBAN 2025'!$B$13))))</f>
        <v>140395.6348884</v>
      </c>
      <c r="AM698" s="97">
        <f t="shared" si="10"/>
        <v>144967.87232000002</v>
      </c>
    </row>
    <row r="699" spans="1:39" s="85" customFormat="1" ht="13.15">
      <c r="A699" s="171" t="s">
        <v>86</v>
      </c>
      <c r="B699" s="10" t="str">
        <f>VLOOKUP(A699,'CENTRO DE COSTOS'!A:D,4,FALSE)</f>
        <v>KEVIN ALEXIS CORZO BUSTOS</v>
      </c>
      <c r="C699" s="10" t="str">
        <f>VLOOKUP(A699,'CENTRO DE COSTOS'!A:D,2,FALSE)</f>
        <v>0004-0007</v>
      </c>
      <c r="D699" s="171">
        <v>73585</v>
      </c>
      <c r="E699" s="171">
        <v>2319160</v>
      </c>
      <c r="F699" s="171">
        <v>79785</v>
      </c>
      <c r="G699" s="171" t="s">
        <v>870</v>
      </c>
      <c r="H699" s="171" t="s">
        <v>1096</v>
      </c>
      <c r="I699" s="171" t="s">
        <v>1336</v>
      </c>
      <c r="J699" s="10" t="s">
        <v>167</v>
      </c>
      <c r="K699" s="171">
        <v>2319160</v>
      </c>
      <c r="L699" s="171" t="s">
        <v>7085</v>
      </c>
      <c r="M699" s="172">
        <v>45825.731249999997</v>
      </c>
      <c r="N699" s="172">
        <v>45826.501655092594</v>
      </c>
      <c r="O699" s="171" t="s">
        <v>3171</v>
      </c>
      <c r="P699" s="171" t="s">
        <v>3172</v>
      </c>
      <c r="Q699" s="171" t="s">
        <v>177</v>
      </c>
      <c r="R699" s="72" t="s">
        <v>7086</v>
      </c>
      <c r="S699" s="178" t="s">
        <v>3174</v>
      </c>
      <c r="T699" s="187" t="s">
        <v>3190</v>
      </c>
      <c r="U699" s="187" t="s">
        <v>3197</v>
      </c>
      <c r="V699" s="187" t="s">
        <v>3424</v>
      </c>
      <c r="W699" s="187" t="s">
        <v>3215</v>
      </c>
      <c r="X699" s="187">
        <v>0</v>
      </c>
      <c r="Y699" s="187" t="s">
        <v>3402</v>
      </c>
      <c r="Z699" s="187">
        <v>0</v>
      </c>
      <c r="AA699" s="187">
        <v>0</v>
      </c>
      <c r="AB699" s="200">
        <v>0</v>
      </c>
      <c r="AC699" s="72" t="s">
        <v>1338</v>
      </c>
      <c r="AD699" s="72" t="s">
        <v>7087</v>
      </c>
      <c r="AE699" s="72" t="s">
        <v>7088</v>
      </c>
      <c r="AF699" s="171" t="s">
        <v>28</v>
      </c>
      <c r="AG699" s="171" t="s">
        <v>189</v>
      </c>
      <c r="AH699" s="171">
        <v>1</v>
      </c>
      <c r="AI699" s="171">
        <v>0</v>
      </c>
      <c r="AJ699" s="72" t="s">
        <v>873</v>
      </c>
      <c r="AK699" s="97">
        <f>IF(Q699="SOPORTE_TELEFÓNICO",'BASE LIQUIDACION REDEBAN 2025'!$B$19,IF(Q699="ENVÍO",'BASE LIQUIDACION REDEBAN 2025'!$C$2,IF(AF699="TIPO I",'BASE LIQUIDACION REDEBAN 2025'!$C$2,IF(AF699="TIPO II",'BASE LIQUIDACION REDEBAN 2025'!$C$3,IF(AF699="TIPO III",'BASE LIQUIDACION REDEBAN 2025'!$C$4,IF(AF699="TIPO IV",'BASE LIQUIDACION REDEBAN 2025'!$C$5,IF(AG699="AEREO",'BASE LIQUIDACION REDEBAN 2025'!$B$6,'BASE LIQUIDACION REDEBAN 2025'!$C$5)))))))</f>
        <v>144967.87232000002</v>
      </c>
      <c r="AL699" s="97">
        <f>IF(OR(Q699="SOPORTE_TELEFÓNICO",Q699="ENVÍO"),0,IF(AF699="TIPO I",'BASE LIQUIDACION REDEBAN 2025'!$B$10,IF(AF699="TIPO II",'BASE LIQUIDACION REDEBAN 2025'!$B$11,IF(AF699="TIPO III",'BASE LIQUIDACION REDEBAN 2025'!$B$12,'BASE LIQUIDACION REDEBAN 2025'!$B$13))))</f>
        <v>140395.6348884</v>
      </c>
      <c r="AM699" s="97">
        <f t="shared" si="10"/>
        <v>144967.87232000002</v>
      </c>
    </row>
    <row r="700" spans="1:39" s="85" customFormat="1" ht="13.15">
      <c r="A700" s="171" t="s">
        <v>93</v>
      </c>
      <c r="B700" s="10" t="str">
        <f>VLOOKUP(A700,'CENTRO DE COSTOS'!A:D,4,FALSE)</f>
        <v>DIEGO FERNANDO HENAO CARDONA</v>
      </c>
      <c r="C700" s="10" t="str">
        <f>VLOOKUP(A700,'CENTRO DE COSTOS'!A:D,2,FALSE)</f>
        <v>0004-0003</v>
      </c>
      <c r="D700" s="171">
        <v>52260</v>
      </c>
      <c r="E700" s="171">
        <v>2319495</v>
      </c>
      <c r="F700" s="171">
        <v>51951</v>
      </c>
      <c r="G700" s="171" t="s">
        <v>162</v>
      </c>
      <c r="H700" s="171" t="s">
        <v>2348</v>
      </c>
      <c r="I700" s="171" t="s">
        <v>7089</v>
      </c>
      <c r="J700" s="10" t="s">
        <v>167</v>
      </c>
      <c r="K700" s="171">
        <v>2319495</v>
      </c>
      <c r="L700" s="171" t="s">
        <v>7090</v>
      </c>
      <c r="M700" s="172">
        <v>45826.333333333336</v>
      </c>
      <c r="N700" s="172">
        <v>45826.509201388886</v>
      </c>
      <c r="O700" s="171" t="s">
        <v>3171</v>
      </c>
      <c r="P700" s="171" t="s">
        <v>3172</v>
      </c>
      <c r="Q700" s="171" t="s">
        <v>177</v>
      </c>
      <c r="R700" s="72" t="s">
        <v>7091</v>
      </c>
      <c r="S700" s="178" t="s">
        <v>3174</v>
      </c>
      <c r="T700" s="187" t="s">
        <v>3190</v>
      </c>
      <c r="U700" s="187" t="s">
        <v>3197</v>
      </c>
      <c r="V700" s="187" t="s">
        <v>3192</v>
      </c>
      <c r="W700" s="187" t="s">
        <v>3215</v>
      </c>
      <c r="X700" s="187">
        <v>0</v>
      </c>
      <c r="Y700" s="187" t="s">
        <v>3689</v>
      </c>
      <c r="Z700" s="187">
        <v>0</v>
      </c>
      <c r="AA700" s="187">
        <v>0</v>
      </c>
      <c r="AB700" s="200">
        <v>0</v>
      </c>
      <c r="AC700" s="72" t="s">
        <v>7092</v>
      </c>
      <c r="AD700" s="72" t="s">
        <v>7093</v>
      </c>
      <c r="AE700" s="72" t="s">
        <v>7094</v>
      </c>
      <c r="AF700" s="171" t="s">
        <v>28</v>
      </c>
      <c r="AG700" s="171" t="s">
        <v>189</v>
      </c>
      <c r="AH700" s="171">
        <v>1</v>
      </c>
      <c r="AI700" s="171">
        <v>0</v>
      </c>
      <c r="AJ700" s="72" t="s">
        <v>639</v>
      </c>
      <c r="AK700" s="97">
        <f>IF(Q700="SOPORTE_TELEFÓNICO",'BASE LIQUIDACION REDEBAN 2025'!$B$19,IF(Q700="ENVÍO",'BASE LIQUIDACION REDEBAN 2025'!$C$2,IF(AF700="TIPO I",'BASE LIQUIDACION REDEBAN 2025'!$C$2,IF(AF700="TIPO II",'BASE LIQUIDACION REDEBAN 2025'!$C$3,IF(AF700="TIPO III",'BASE LIQUIDACION REDEBAN 2025'!$C$4,IF(AF700="TIPO IV",'BASE LIQUIDACION REDEBAN 2025'!$C$5,IF(AG700="AEREO",'BASE LIQUIDACION REDEBAN 2025'!$B$6,'BASE LIQUIDACION REDEBAN 2025'!$C$5)))))))</f>
        <v>144967.87232000002</v>
      </c>
      <c r="AL700" s="97">
        <f>IF(OR(Q700="SOPORTE_TELEFÓNICO",Q700="ENVÍO"),0,IF(AF700="TIPO I",'BASE LIQUIDACION REDEBAN 2025'!$B$10,IF(AF700="TIPO II",'BASE LIQUIDACION REDEBAN 2025'!$B$11,IF(AF700="TIPO III",'BASE LIQUIDACION REDEBAN 2025'!$B$12,'BASE LIQUIDACION REDEBAN 2025'!$B$13))))</f>
        <v>140395.6348884</v>
      </c>
      <c r="AM700" s="97">
        <f t="shared" si="10"/>
        <v>144967.87232000002</v>
      </c>
    </row>
    <row r="701" spans="1:39" s="85" customFormat="1" ht="13.15">
      <c r="A701" s="171" t="s">
        <v>90</v>
      </c>
      <c r="B701" s="10" t="str">
        <f>VLOOKUP(A701,'CENTRO DE COSTOS'!A:D,4,FALSE)</f>
        <v>JUAN SEBASTIÁN RÍOS CASTRILLÓN</v>
      </c>
      <c r="C701" s="10" t="str">
        <f>VLOOKUP(A701,'CENTRO DE COSTOS'!A:D,2,FALSE)</f>
        <v>0004-0005</v>
      </c>
      <c r="D701" s="171">
        <v>5001</v>
      </c>
      <c r="E701" s="171">
        <v>2319498</v>
      </c>
      <c r="F701" s="171">
        <v>37540</v>
      </c>
      <c r="G701" s="171" t="s">
        <v>290</v>
      </c>
      <c r="H701" s="171" t="s">
        <v>90</v>
      </c>
      <c r="I701" s="171" t="s">
        <v>7095</v>
      </c>
      <c r="J701" s="10" t="s">
        <v>167</v>
      </c>
      <c r="K701" s="171">
        <v>2319498</v>
      </c>
      <c r="L701" s="171" t="s">
        <v>7096</v>
      </c>
      <c r="M701" s="172">
        <v>45826.333333333336</v>
      </c>
      <c r="N701" s="172">
        <v>45826.512835648151</v>
      </c>
      <c r="O701" s="171" t="s">
        <v>3171</v>
      </c>
      <c r="P701" s="171" t="s">
        <v>3172</v>
      </c>
      <c r="Q701" s="171" t="s">
        <v>177</v>
      </c>
      <c r="R701" s="72" t="s">
        <v>7097</v>
      </c>
      <c r="S701" s="178" t="s">
        <v>3174</v>
      </c>
      <c r="T701" s="187" t="s">
        <v>3190</v>
      </c>
      <c r="U701" s="187" t="s">
        <v>3213</v>
      </c>
      <c r="V701" s="187" t="s">
        <v>3372</v>
      </c>
      <c r="W701" s="187" t="s">
        <v>3215</v>
      </c>
      <c r="X701" s="187" t="s">
        <v>3228</v>
      </c>
      <c r="Y701" s="187">
        <v>0</v>
      </c>
      <c r="Z701" s="187">
        <v>0</v>
      </c>
      <c r="AA701" s="187">
        <v>0</v>
      </c>
      <c r="AB701" s="200">
        <v>0</v>
      </c>
      <c r="AC701" s="72" t="s">
        <v>7098</v>
      </c>
      <c r="AD701" s="72" t="s">
        <v>7099</v>
      </c>
      <c r="AE701" s="72" t="s">
        <v>7100</v>
      </c>
      <c r="AF701" s="171" t="s">
        <v>25</v>
      </c>
      <c r="AG701" s="171" t="s">
        <v>189</v>
      </c>
      <c r="AH701" s="171">
        <v>1</v>
      </c>
      <c r="AI701" s="171">
        <v>0</v>
      </c>
      <c r="AJ701" s="72" t="s">
        <v>340</v>
      </c>
      <c r="AK701" s="97">
        <f>IF(Q701="SOPORTE_TELEFÓNICO",'BASE LIQUIDACION REDEBAN 2025'!$B$19,IF(Q701="ENVÍO",'BASE LIQUIDACION REDEBAN 2025'!$C$2,IF(AF701="TIPO I",'BASE LIQUIDACION REDEBAN 2025'!$C$2,IF(AF701="TIPO II",'BASE LIQUIDACION REDEBAN 2025'!$C$3,IF(AF701="TIPO III",'BASE LIQUIDACION REDEBAN 2025'!$C$4,IF(AF701="TIPO IV",'BASE LIQUIDACION REDEBAN 2025'!$C$5,IF(AG701="AEREO",'BASE LIQUIDACION REDEBAN 2025'!$B$6,'BASE LIQUIDACION REDEBAN 2025'!$C$5)))))))</f>
        <v>65960.072302</v>
      </c>
      <c r="AL701" s="97">
        <f>IF(OR(Q701="SOPORTE_TELEFÓNICO",Q701="ENVÍO"),0,IF(AF701="TIPO I",'BASE LIQUIDACION REDEBAN 2025'!$B$10,IF(AF701="TIPO II",'BASE LIQUIDACION REDEBAN 2025'!$B$11,IF(AF701="TIPO III",'BASE LIQUIDACION REDEBAN 2025'!$B$12,'BASE LIQUIDACION REDEBAN 2025'!$B$13))))</f>
        <v>75096.394270399993</v>
      </c>
      <c r="AM701" s="97">
        <f t="shared" si="10"/>
        <v>65960.072302</v>
      </c>
    </row>
    <row r="702" spans="1:39" s="85" customFormat="1" ht="13.15">
      <c r="A702" s="171" t="s">
        <v>76</v>
      </c>
      <c r="B702" s="10" t="str">
        <f>VLOOKUP(A702,'CENTRO DE COSTOS'!A:D,4,FALSE)</f>
        <v>DIEGO FERNANDO HENAO CARDONA</v>
      </c>
      <c r="C702" s="10" t="str">
        <f>VLOOKUP(A702,'CENTRO DE COSTOS'!A:D,2,FALSE)</f>
        <v>0004-0003</v>
      </c>
      <c r="D702" s="171">
        <v>76001</v>
      </c>
      <c r="E702" s="171">
        <v>2321837</v>
      </c>
      <c r="F702" s="171">
        <v>66594</v>
      </c>
      <c r="G702" s="171" t="s">
        <v>230</v>
      </c>
      <c r="H702" s="171" t="s">
        <v>76</v>
      </c>
      <c r="I702" s="171" t="s">
        <v>7101</v>
      </c>
      <c r="J702" s="10" t="s">
        <v>167</v>
      </c>
      <c r="K702" s="171">
        <v>2321837</v>
      </c>
      <c r="L702" s="171" t="s">
        <v>7102</v>
      </c>
      <c r="M702" s="172">
        <v>45826.361805555556</v>
      </c>
      <c r="N702" s="172">
        <v>45826.52416666667</v>
      </c>
      <c r="O702" s="171" t="s">
        <v>3171</v>
      </c>
      <c r="P702" s="171" t="s">
        <v>3172</v>
      </c>
      <c r="Q702" s="171" t="s">
        <v>177</v>
      </c>
      <c r="R702" s="72" t="s">
        <v>7103</v>
      </c>
      <c r="S702" s="178" t="s">
        <v>3174</v>
      </c>
      <c r="T702" s="187" t="s">
        <v>3190</v>
      </c>
      <c r="U702" s="187" t="s">
        <v>3197</v>
      </c>
      <c r="V702" s="187" t="s">
        <v>3424</v>
      </c>
      <c r="W702" s="187" t="s">
        <v>3215</v>
      </c>
      <c r="X702" s="187">
        <v>0</v>
      </c>
      <c r="Y702" s="187" t="s">
        <v>3425</v>
      </c>
      <c r="Z702" s="187">
        <v>0</v>
      </c>
      <c r="AA702" s="187">
        <v>0</v>
      </c>
      <c r="AB702" s="200">
        <v>0</v>
      </c>
      <c r="AC702" s="72" t="s">
        <v>7104</v>
      </c>
      <c r="AD702" s="72" t="s">
        <v>7105</v>
      </c>
      <c r="AE702" s="72" t="s">
        <v>7106</v>
      </c>
      <c r="AF702" s="171" t="s">
        <v>25</v>
      </c>
      <c r="AG702" s="171" t="s">
        <v>189</v>
      </c>
      <c r="AH702" s="171">
        <v>1</v>
      </c>
      <c r="AI702" s="171">
        <v>0</v>
      </c>
      <c r="AJ702" s="72" t="s">
        <v>313</v>
      </c>
      <c r="AK702" s="97">
        <f>IF(Q702="SOPORTE_TELEFÓNICO",'BASE LIQUIDACION REDEBAN 2025'!$B$19,IF(Q702="ENVÍO",'BASE LIQUIDACION REDEBAN 2025'!$C$2,IF(AF702="TIPO I",'BASE LIQUIDACION REDEBAN 2025'!$C$2,IF(AF702="TIPO II",'BASE LIQUIDACION REDEBAN 2025'!$C$3,IF(AF702="TIPO III",'BASE LIQUIDACION REDEBAN 2025'!$C$4,IF(AF702="TIPO IV",'BASE LIQUIDACION REDEBAN 2025'!$C$5,IF(AG702="AEREO",'BASE LIQUIDACION REDEBAN 2025'!$B$6,'BASE LIQUIDACION REDEBAN 2025'!$C$5)))))))</f>
        <v>65960.072302</v>
      </c>
      <c r="AL702" s="97">
        <f>IF(OR(Q702="SOPORTE_TELEFÓNICO",Q702="ENVÍO"),0,IF(AF702="TIPO I",'BASE LIQUIDACION REDEBAN 2025'!$B$10,IF(AF702="TIPO II",'BASE LIQUIDACION REDEBAN 2025'!$B$11,IF(AF702="TIPO III",'BASE LIQUIDACION REDEBAN 2025'!$B$12,'BASE LIQUIDACION REDEBAN 2025'!$B$13))))</f>
        <v>75096.394270399993</v>
      </c>
      <c r="AM702" s="97">
        <f t="shared" si="10"/>
        <v>65960.072302</v>
      </c>
    </row>
    <row r="703" spans="1:39" s="85" customFormat="1" ht="13.15">
      <c r="A703" s="171" t="s">
        <v>76</v>
      </c>
      <c r="B703" s="10" t="str">
        <f>VLOOKUP(A703,'CENTRO DE COSTOS'!A:D,4,FALSE)</f>
        <v>DIEGO FERNANDO HENAO CARDONA</v>
      </c>
      <c r="C703" s="10" t="str">
        <f>VLOOKUP(A703,'CENTRO DE COSTOS'!A:D,2,FALSE)</f>
        <v>0004-0003</v>
      </c>
      <c r="D703" s="171">
        <v>19845</v>
      </c>
      <c r="E703" s="171">
        <v>2316937</v>
      </c>
      <c r="F703" s="171">
        <v>31870</v>
      </c>
      <c r="G703" s="171" t="s">
        <v>200</v>
      </c>
      <c r="H703" s="171" t="s">
        <v>7107</v>
      </c>
      <c r="I703" s="171" t="s">
        <v>7108</v>
      </c>
      <c r="J703" s="10" t="s">
        <v>167</v>
      </c>
      <c r="K703" s="171">
        <v>2316937</v>
      </c>
      <c r="L703" s="171" t="s">
        <v>7109</v>
      </c>
      <c r="M703" s="172">
        <v>45825.556944444441</v>
      </c>
      <c r="N703" s="172">
        <v>45826.52952546296</v>
      </c>
      <c r="O703" s="171" t="s">
        <v>3171</v>
      </c>
      <c r="P703" s="171" t="s">
        <v>3172</v>
      </c>
      <c r="Q703" s="171" t="s">
        <v>177</v>
      </c>
      <c r="R703" s="72" t="s">
        <v>7110</v>
      </c>
      <c r="S703" s="178" t="s">
        <v>3174</v>
      </c>
      <c r="T703" s="187" t="s">
        <v>3190</v>
      </c>
      <c r="U703" s="187" t="s">
        <v>3284</v>
      </c>
      <c r="V703" s="187" t="s">
        <v>3284</v>
      </c>
      <c r="W703" s="187" t="s">
        <v>3215</v>
      </c>
      <c r="X703" s="187" t="s">
        <v>3267</v>
      </c>
      <c r="Y703" s="187">
        <v>0</v>
      </c>
      <c r="Z703" s="187" t="s">
        <v>3268</v>
      </c>
      <c r="AA703" s="187" t="s">
        <v>3269</v>
      </c>
      <c r="AB703" s="200">
        <v>0</v>
      </c>
      <c r="AC703" s="72" t="s">
        <v>7111</v>
      </c>
      <c r="AD703" s="72" t="s">
        <v>7112</v>
      </c>
      <c r="AE703" s="72" t="s">
        <v>7113</v>
      </c>
      <c r="AF703" s="171" t="s">
        <v>32</v>
      </c>
      <c r="AG703" s="171" t="s">
        <v>189</v>
      </c>
      <c r="AH703" s="171">
        <v>1</v>
      </c>
      <c r="AI703" s="171">
        <v>0</v>
      </c>
      <c r="AJ703" s="72" t="s">
        <v>2428</v>
      </c>
      <c r="AK703" s="97">
        <f>IF(Q703="SOPORTE_TELEFÓNICO",'BASE LIQUIDACION REDEBAN 2025'!$B$19,IF(Q703="ENVÍO",'BASE LIQUIDACION REDEBAN 2025'!$C$2,IF(AF703="TIPO I",'BASE LIQUIDACION REDEBAN 2025'!$C$2,IF(AF703="TIPO II",'BASE LIQUIDACION REDEBAN 2025'!$C$3,IF(AF703="TIPO III",'BASE LIQUIDACION REDEBAN 2025'!$C$4,IF(AF703="TIPO IV",'BASE LIQUIDACION REDEBAN 2025'!$C$5,IF(AG703="AEREO",'BASE LIQUIDACION REDEBAN 2025'!$B$6,'BASE LIQUIDACION REDEBAN 2025'!$C$5)))))))</f>
        <v>479588.87655000004</v>
      </c>
      <c r="AL703" s="97">
        <f>IF(OR(Q703="SOPORTE_TELEFÓNICO",Q703="ENVÍO"),0,IF(AF703="TIPO I",'BASE LIQUIDACION REDEBAN 2025'!$B$10,IF(AF703="TIPO II",'BASE LIQUIDACION REDEBAN 2025'!$B$11,IF(AF703="TIPO III",'BASE LIQUIDACION REDEBAN 2025'!$B$12,'BASE LIQUIDACION REDEBAN 2025'!$B$13))))</f>
        <v>196536.5258152</v>
      </c>
      <c r="AM703" s="97">
        <f t="shared" si="10"/>
        <v>479588.87655000004</v>
      </c>
    </row>
    <row r="704" spans="1:39" s="85" customFormat="1" ht="13.15">
      <c r="A704" s="171" t="s">
        <v>76</v>
      </c>
      <c r="B704" s="10" t="str">
        <f>VLOOKUP(A704,'CENTRO DE COSTOS'!A:D,4,FALSE)</f>
        <v>DIEGO FERNANDO HENAO CARDONA</v>
      </c>
      <c r="C704" s="10" t="str">
        <f>VLOOKUP(A704,'CENTRO DE COSTOS'!A:D,2,FALSE)</f>
        <v>0004-0003</v>
      </c>
      <c r="D704" s="171">
        <v>19318</v>
      </c>
      <c r="E704" s="171">
        <v>2268563</v>
      </c>
      <c r="F704" s="171">
        <v>41932</v>
      </c>
      <c r="G704" s="171" t="s">
        <v>200</v>
      </c>
      <c r="H704" s="171" t="s">
        <v>7114</v>
      </c>
      <c r="I704" s="171" t="s">
        <v>7115</v>
      </c>
      <c r="J704" s="10" t="s">
        <v>167</v>
      </c>
      <c r="K704" s="171">
        <v>2268563</v>
      </c>
      <c r="L704" s="171" t="s">
        <v>7116</v>
      </c>
      <c r="M704" s="172">
        <v>45815.547222222223</v>
      </c>
      <c r="N704" s="172">
        <v>45826.550428240742</v>
      </c>
      <c r="O704" s="171" t="s">
        <v>3171</v>
      </c>
      <c r="P704" s="171" t="s">
        <v>3172</v>
      </c>
      <c r="Q704" s="171" t="s">
        <v>177</v>
      </c>
      <c r="R704" s="72" t="s">
        <v>7117</v>
      </c>
      <c r="S704" s="178" t="s">
        <v>3174</v>
      </c>
      <c r="T704" s="187" t="s">
        <v>3190</v>
      </c>
      <c r="U704" s="187" t="s">
        <v>3197</v>
      </c>
      <c r="V704" s="187" t="s">
        <v>3753</v>
      </c>
      <c r="W704" s="187" t="s">
        <v>3215</v>
      </c>
      <c r="X704" s="187">
        <v>0</v>
      </c>
      <c r="Y704" s="187" t="s">
        <v>7118</v>
      </c>
      <c r="Z704" s="187">
        <v>0</v>
      </c>
      <c r="AA704" s="187">
        <v>0</v>
      </c>
      <c r="AB704" s="200">
        <v>0</v>
      </c>
      <c r="AC704" s="72" t="s">
        <v>7119</v>
      </c>
      <c r="AD704" s="72" t="s">
        <v>7120</v>
      </c>
      <c r="AE704" s="72" t="s">
        <v>7121</v>
      </c>
      <c r="AF704" s="171" t="s">
        <v>175</v>
      </c>
      <c r="AG704" s="171" t="s">
        <v>227</v>
      </c>
      <c r="AH704" s="171">
        <v>1</v>
      </c>
      <c r="AI704" s="171">
        <v>0</v>
      </c>
      <c r="AJ704" s="72" t="s">
        <v>171</v>
      </c>
      <c r="AK704" s="97">
        <f>IF(Q704="SOPORTE_TELEFÓNICO",'BASE LIQUIDACION REDEBAN 2025'!$B$19,IF(Q704="ENVÍO",'BASE LIQUIDACION REDEBAN 2025'!$C$2,IF(AF704="TIPO I",'BASE LIQUIDACION REDEBAN 2025'!$C$2,IF(AF704="TIPO II",'BASE LIQUIDACION REDEBAN 2025'!$C$3,IF(AF704="TIPO III",'BASE LIQUIDACION REDEBAN 2025'!$C$4,IF(AF704="TIPO IV",'BASE LIQUIDACION REDEBAN 2025'!$C$5,IF(AG704="AEREO",'BASE LIQUIDACION REDEBAN 2025'!$B$6,'BASE LIQUIDACION REDEBAN 2025'!$C$5)))))))</f>
        <v>988462.96268840006</v>
      </c>
      <c r="AL704" s="97">
        <f>IF(OR(Q704="SOPORTE_TELEFÓNICO",Q704="ENVÍO"),0,IF(AF704="TIPO I",'BASE LIQUIDACION REDEBAN 2025'!$B$10,IF(AF704="TIPO II",'BASE LIQUIDACION REDEBAN 2025'!$B$11,IF(AF704="TIPO III",'BASE LIQUIDACION REDEBAN 2025'!$B$12,'BASE LIQUIDACION REDEBAN 2025'!$B$13))))</f>
        <v>196536.5258152</v>
      </c>
      <c r="AM704" s="97">
        <f t="shared" si="10"/>
        <v>988462.96268840006</v>
      </c>
    </row>
    <row r="705" spans="1:39" s="85" customFormat="1" ht="13.15">
      <c r="A705" s="171" t="s">
        <v>68</v>
      </c>
      <c r="B705" s="10" t="str">
        <f>VLOOKUP(A705,'CENTRO DE COSTOS'!A:D,4,FALSE)</f>
        <v>WILLIAM ASDRUBAL ROZO ROZO</v>
      </c>
      <c r="C705" s="10" t="str">
        <f>VLOOKUP(A705,'CENTRO DE COSTOS'!A:D,2,FALSE)</f>
        <v>0004-0004</v>
      </c>
      <c r="D705" s="171">
        <v>11001</v>
      </c>
      <c r="E705" s="171">
        <v>2322805</v>
      </c>
      <c r="F705" s="171">
        <v>28830</v>
      </c>
      <c r="G705" s="171" t="s">
        <v>298</v>
      </c>
      <c r="H705" s="171" t="s">
        <v>68</v>
      </c>
      <c r="I705" s="171" t="s">
        <v>7122</v>
      </c>
      <c r="J705" s="10" t="s">
        <v>167</v>
      </c>
      <c r="K705" s="171">
        <v>2322805</v>
      </c>
      <c r="L705" s="171" t="s">
        <v>7123</v>
      </c>
      <c r="M705" s="172">
        <v>45826.42291666667</v>
      </c>
      <c r="N705" s="172">
        <v>45826.552222222221</v>
      </c>
      <c r="O705" s="171" t="s">
        <v>3171</v>
      </c>
      <c r="P705" s="171" t="s">
        <v>3172</v>
      </c>
      <c r="Q705" s="171" t="s">
        <v>177</v>
      </c>
      <c r="R705" s="72" t="s">
        <v>7124</v>
      </c>
      <c r="S705" s="178" t="s">
        <v>3174</v>
      </c>
      <c r="T705" s="187" t="s">
        <v>3190</v>
      </c>
      <c r="U705" s="187" t="s">
        <v>3197</v>
      </c>
      <c r="V705" s="187" t="s">
        <v>3192</v>
      </c>
      <c r="W705" s="187" t="s">
        <v>3215</v>
      </c>
      <c r="X705" s="187">
        <v>0</v>
      </c>
      <c r="Y705" s="187" t="s">
        <v>3445</v>
      </c>
      <c r="Z705" s="187">
        <v>0</v>
      </c>
      <c r="AA705" s="187">
        <v>0</v>
      </c>
      <c r="AB705" s="200">
        <v>0</v>
      </c>
      <c r="AC705" s="72" t="s">
        <v>7125</v>
      </c>
      <c r="AD705" s="72" t="s">
        <v>7126</v>
      </c>
      <c r="AE705" s="72" t="s">
        <v>7127</v>
      </c>
      <c r="AF705" s="171" t="s">
        <v>25</v>
      </c>
      <c r="AG705" s="171" t="s">
        <v>189</v>
      </c>
      <c r="AH705" s="171">
        <v>1</v>
      </c>
      <c r="AI705" s="171">
        <v>0</v>
      </c>
      <c r="AJ705" s="72" t="s">
        <v>1288</v>
      </c>
      <c r="AK705" s="97">
        <f>IF(Q705="SOPORTE_TELEFÓNICO",'BASE LIQUIDACION REDEBAN 2025'!$B$19,IF(Q705="ENVÍO",'BASE LIQUIDACION REDEBAN 2025'!$C$2,IF(AF705="TIPO I",'BASE LIQUIDACION REDEBAN 2025'!$C$2,IF(AF705="TIPO II",'BASE LIQUIDACION REDEBAN 2025'!$C$3,IF(AF705="TIPO III",'BASE LIQUIDACION REDEBAN 2025'!$C$4,IF(AF705="TIPO IV",'BASE LIQUIDACION REDEBAN 2025'!$C$5,IF(AG705="AEREO",'BASE LIQUIDACION REDEBAN 2025'!$B$6,'BASE LIQUIDACION REDEBAN 2025'!$C$5)))))))</f>
        <v>65960.072302</v>
      </c>
      <c r="AL705" s="97">
        <f>IF(OR(Q705="SOPORTE_TELEFÓNICO",Q705="ENVÍO"),0,IF(AF705="TIPO I",'BASE LIQUIDACION REDEBAN 2025'!$B$10,IF(AF705="TIPO II",'BASE LIQUIDACION REDEBAN 2025'!$B$11,IF(AF705="TIPO III",'BASE LIQUIDACION REDEBAN 2025'!$B$12,'BASE LIQUIDACION REDEBAN 2025'!$B$13))))</f>
        <v>75096.394270399993</v>
      </c>
      <c r="AM705" s="97">
        <f t="shared" si="10"/>
        <v>65960.072302</v>
      </c>
    </row>
    <row r="706" spans="1:39" s="85" customFormat="1" ht="13.15">
      <c r="A706" s="171" t="s">
        <v>68</v>
      </c>
      <c r="B706" s="10" t="str">
        <f>VLOOKUP(A706,'CENTRO DE COSTOS'!A:D,4,FALSE)</f>
        <v>WILLIAM ASDRUBAL ROZO ROZO</v>
      </c>
      <c r="C706" s="10" t="str">
        <f>VLOOKUP(A706,'CENTRO DE COSTOS'!A:D,2,FALSE)</f>
        <v>0004-0004</v>
      </c>
      <c r="D706" s="171">
        <v>25430</v>
      </c>
      <c r="E706" s="171">
        <v>2318012</v>
      </c>
      <c r="F706" s="171">
        <v>30776</v>
      </c>
      <c r="G706" s="171" t="s">
        <v>298</v>
      </c>
      <c r="H706" s="171" t="s">
        <v>2665</v>
      </c>
      <c r="I706" s="171" t="s">
        <v>7128</v>
      </c>
      <c r="J706" s="10" t="s">
        <v>167</v>
      </c>
      <c r="K706" s="171">
        <v>2318012</v>
      </c>
      <c r="L706" s="171" t="s">
        <v>7129</v>
      </c>
      <c r="M706" s="172">
        <v>45825.636111111111</v>
      </c>
      <c r="N706" s="172">
        <v>45826.554328703707</v>
      </c>
      <c r="O706" s="171" t="s">
        <v>3171</v>
      </c>
      <c r="P706" s="171" t="s">
        <v>3172</v>
      </c>
      <c r="Q706" s="171" t="s">
        <v>177</v>
      </c>
      <c r="R706" s="72" t="s">
        <v>7130</v>
      </c>
      <c r="S706" s="178" t="s">
        <v>3174</v>
      </c>
      <c r="T706" s="187" t="s">
        <v>3190</v>
      </c>
      <c r="U706" s="187" t="s">
        <v>3202</v>
      </c>
      <c r="V706" s="187" t="s">
        <v>3203</v>
      </c>
      <c r="W706" s="187" t="s">
        <v>3185</v>
      </c>
      <c r="X706" s="187">
        <v>0</v>
      </c>
      <c r="Y706" s="187">
        <v>0</v>
      </c>
      <c r="Z706" s="187">
        <v>0</v>
      </c>
      <c r="AA706" s="187">
        <v>0</v>
      </c>
      <c r="AB706" s="200">
        <v>0</v>
      </c>
      <c r="AC706" s="72" t="s">
        <v>7131</v>
      </c>
      <c r="AD706" s="72" t="s">
        <v>3180</v>
      </c>
      <c r="AE706" s="72" t="s">
        <v>3180</v>
      </c>
      <c r="AF706" s="171" t="s">
        <v>28</v>
      </c>
      <c r="AG706" s="171" t="s">
        <v>189</v>
      </c>
      <c r="AH706" s="171">
        <v>1</v>
      </c>
      <c r="AI706" s="171">
        <v>0</v>
      </c>
      <c r="AJ706" s="72" t="s">
        <v>301</v>
      </c>
      <c r="AK706" s="97">
        <f>IF(Q706="SOPORTE_TELEFÓNICO",'BASE LIQUIDACION REDEBAN 2025'!$B$19,IF(Q706="ENVÍO",'BASE LIQUIDACION REDEBAN 2025'!$C$2,IF(AF706="TIPO I",'BASE LIQUIDACION REDEBAN 2025'!$C$2,IF(AF706="TIPO II",'BASE LIQUIDACION REDEBAN 2025'!$C$3,IF(AF706="TIPO III",'BASE LIQUIDACION REDEBAN 2025'!$C$4,IF(AF706="TIPO IV",'BASE LIQUIDACION REDEBAN 2025'!$C$5,IF(AG706="AEREO",'BASE LIQUIDACION REDEBAN 2025'!$B$6,'BASE LIQUIDACION REDEBAN 2025'!$C$5)))))))</f>
        <v>144967.87232000002</v>
      </c>
      <c r="AL706" s="97">
        <f>IF(OR(Q706="SOPORTE_TELEFÓNICO",Q706="ENVÍO"),0,IF(AF706="TIPO I",'BASE LIQUIDACION REDEBAN 2025'!$B$10,IF(AF706="TIPO II",'BASE LIQUIDACION REDEBAN 2025'!$B$11,IF(AF706="TIPO III",'BASE LIQUIDACION REDEBAN 2025'!$B$12,'BASE LIQUIDACION REDEBAN 2025'!$B$13))))</f>
        <v>140395.6348884</v>
      </c>
      <c r="AM706" s="97">
        <f t="shared" si="10"/>
        <v>144967.87232000002</v>
      </c>
    </row>
    <row r="707" spans="1:39" s="85" customFormat="1" ht="13.15">
      <c r="A707" s="171" t="s">
        <v>101</v>
      </c>
      <c r="B707" s="10" t="str">
        <f>VLOOKUP(A707,'CENTRO DE COSTOS'!A:D,4,FALSE)</f>
        <v>KEVIN ALEXIS CORZO BUSTOS</v>
      </c>
      <c r="C707" s="10" t="str">
        <f>VLOOKUP(A707,'CENTRO DE COSTOS'!A:D,2,FALSE)</f>
        <v>0004-0007</v>
      </c>
      <c r="D707" s="171">
        <v>85162</v>
      </c>
      <c r="E707" s="171">
        <v>2309120</v>
      </c>
      <c r="F707" s="171">
        <v>35873</v>
      </c>
      <c r="G707" s="171" t="s">
        <v>1934</v>
      </c>
      <c r="H707" s="171" t="s">
        <v>7132</v>
      </c>
      <c r="I707" s="171" t="s">
        <v>7133</v>
      </c>
      <c r="J707" s="10" t="s">
        <v>167</v>
      </c>
      <c r="K707" s="171">
        <v>2309120</v>
      </c>
      <c r="L707" s="171" t="s">
        <v>7134</v>
      </c>
      <c r="M707" s="172">
        <v>45824.45</v>
      </c>
      <c r="N707" s="172">
        <v>45826.55609953704</v>
      </c>
      <c r="O707" s="171" t="s">
        <v>3171</v>
      </c>
      <c r="P707" s="171" t="s">
        <v>3172</v>
      </c>
      <c r="Q707" s="171" t="s">
        <v>177</v>
      </c>
      <c r="R707" s="72" t="s">
        <v>7135</v>
      </c>
      <c r="S707" s="178" t="s">
        <v>3174</v>
      </c>
      <c r="T707" s="187" t="s">
        <v>3190</v>
      </c>
      <c r="U707" s="187" t="s">
        <v>3213</v>
      </c>
      <c r="V707" s="187" t="s">
        <v>3345</v>
      </c>
      <c r="W707" s="187" t="s">
        <v>3185</v>
      </c>
      <c r="X707" s="187">
        <v>0</v>
      </c>
      <c r="Y707" s="187">
        <v>0</v>
      </c>
      <c r="Z707" s="187">
        <v>0</v>
      </c>
      <c r="AA707" s="187">
        <v>0</v>
      </c>
      <c r="AB707" s="200">
        <v>0</v>
      </c>
      <c r="AC707" s="72" t="s">
        <v>7136</v>
      </c>
      <c r="AD707" s="72" t="s">
        <v>3180</v>
      </c>
      <c r="AE707" s="72" t="s">
        <v>3180</v>
      </c>
      <c r="AF707" s="171" t="s">
        <v>28</v>
      </c>
      <c r="AG707" s="171" t="s">
        <v>189</v>
      </c>
      <c r="AH707" s="171">
        <v>1</v>
      </c>
      <c r="AI707" s="171">
        <v>0</v>
      </c>
      <c r="AJ707" s="72" t="s">
        <v>2183</v>
      </c>
      <c r="AK707" s="97">
        <f>IF(Q707="SOPORTE_TELEFÓNICO",'BASE LIQUIDACION REDEBAN 2025'!$B$19,IF(Q707="ENVÍO",'BASE LIQUIDACION REDEBAN 2025'!$C$2,IF(AF707="TIPO I",'BASE LIQUIDACION REDEBAN 2025'!$C$2,IF(AF707="TIPO II",'BASE LIQUIDACION REDEBAN 2025'!$C$3,IF(AF707="TIPO III",'BASE LIQUIDACION REDEBAN 2025'!$C$4,IF(AF707="TIPO IV",'BASE LIQUIDACION REDEBAN 2025'!$C$5,IF(AG707="AEREO",'BASE LIQUIDACION REDEBAN 2025'!$B$6,'BASE LIQUIDACION REDEBAN 2025'!$C$5)))))))</f>
        <v>144967.87232000002</v>
      </c>
      <c r="AL707" s="97">
        <f>IF(OR(Q707="SOPORTE_TELEFÓNICO",Q707="ENVÍO"),0,IF(AF707="TIPO I",'BASE LIQUIDACION REDEBAN 2025'!$B$10,IF(AF707="TIPO II",'BASE LIQUIDACION REDEBAN 2025'!$B$11,IF(AF707="TIPO III",'BASE LIQUIDACION REDEBAN 2025'!$B$12,'BASE LIQUIDACION REDEBAN 2025'!$B$13))))</f>
        <v>140395.6348884</v>
      </c>
      <c r="AM707" s="97">
        <f t="shared" ref="AM707:AM770" si="11">IF(OR(Q707="SOPORTE_TELEFÓNICO",Q707="ENVÍO"),AK707,(AK707*AH707+AL707*AI707))</f>
        <v>144967.87232000002</v>
      </c>
    </row>
    <row r="708" spans="1:39" s="85" customFormat="1" ht="13.15">
      <c r="A708" s="171" t="s">
        <v>92</v>
      </c>
      <c r="B708" s="10" t="str">
        <f>VLOOKUP(A708,'CENTRO DE COSTOS'!A:D,4,FALSE)</f>
        <v>KEVIN ALEXIS CORZO BUSTOS</v>
      </c>
      <c r="C708" s="10" t="str">
        <f>VLOOKUP(A708,'CENTRO DE COSTOS'!A:D,2,FALSE)</f>
        <v>0004-0007</v>
      </c>
      <c r="D708" s="171">
        <v>41551</v>
      </c>
      <c r="E708" s="171">
        <v>2322299</v>
      </c>
      <c r="F708" s="171">
        <v>30521</v>
      </c>
      <c r="G708" s="171" t="s">
        <v>256</v>
      </c>
      <c r="H708" s="171" t="s">
        <v>723</v>
      </c>
      <c r="I708" s="171" t="s">
        <v>7137</v>
      </c>
      <c r="J708" s="10" t="s">
        <v>167</v>
      </c>
      <c r="K708" s="171">
        <v>2322299</v>
      </c>
      <c r="L708" s="171" t="s">
        <v>7138</v>
      </c>
      <c r="M708" s="172">
        <v>45826.401388888888</v>
      </c>
      <c r="N708" s="172">
        <v>45826.558356481481</v>
      </c>
      <c r="O708" s="171" t="s">
        <v>3171</v>
      </c>
      <c r="P708" s="171" t="s">
        <v>3172</v>
      </c>
      <c r="Q708" s="171" t="s">
        <v>177</v>
      </c>
      <c r="R708" s="72" t="s">
        <v>7139</v>
      </c>
      <c r="S708" s="178" t="s">
        <v>3174</v>
      </c>
      <c r="T708" s="187" t="s">
        <v>3190</v>
      </c>
      <c r="U708" s="187" t="s">
        <v>3213</v>
      </c>
      <c r="V708" s="187" t="s">
        <v>3214</v>
      </c>
      <c r="W708" s="187" t="s">
        <v>3215</v>
      </c>
      <c r="X708" s="187" t="s">
        <v>3315</v>
      </c>
      <c r="Y708" s="187">
        <v>0</v>
      </c>
      <c r="Z708" s="187">
        <v>0</v>
      </c>
      <c r="AA708" s="187">
        <v>0</v>
      </c>
      <c r="AB708" s="200">
        <v>0</v>
      </c>
      <c r="AC708" s="72" t="s">
        <v>7140</v>
      </c>
      <c r="AD708" s="72" t="s">
        <v>7141</v>
      </c>
      <c r="AE708" s="72" t="s">
        <v>7142</v>
      </c>
      <c r="AF708" s="171" t="s">
        <v>30</v>
      </c>
      <c r="AG708" s="171" t="s">
        <v>189</v>
      </c>
      <c r="AH708" s="171">
        <v>1</v>
      </c>
      <c r="AI708" s="171">
        <v>0</v>
      </c>
      <c r="AJ708" s="72" t="s">
        <v>726</v>
      </c>
      <c r="AK708" s="97">
        <f>IF(Q708="SOPORTE_TELEFÓNICO",'BASE LIQUIDACION REDEBAN 2025'!$B$19,IF(Q708="ENVÍO",'BASE LIQUIDACION REDEBAN 2025'!$C$2,IF(AF708="TIPO I",'BASE LIQUIDACION REDEBAN 2025'!$C$2,IF(AF708="TIPO II",'BASE LIQUIDACION REDEBAN 2025'!$C$3,IF(AF708="TIPO III",'BASE LIQUIDACION REDEBAN 2025'!$C$4,IF(AF708="TIPO IV",'BASE LIQUIDACION REDEBAN 2025'!$C$5,IF(AG708="AEREO",'BASE LIQUIDACION REDEBAN 2025'!$B$6,'BASE LIQUIDACION REDEBAN 2025'!$C$5)))))))</f>
        <v>275728.78077800001</v>
      </c>
      <c r="AL708" s="97">
        <f>IF(OR(Q708="SOPORTE_TELEFÓNICO",Q708="ENVÍO"),0,IF(AF708="TIPO I",'BASE LIQUIDACION REDEBAN 2025'!$B$10,IF(AF708="TIPO II",'BASE LIQUIDACION REDEBAN 2025'!$B$11,IF(AF708="TIPO III",'BASE LIQUIDACION REDEBAN 2025'!$B$12,'BASE LIQUIDACION REDEBAN 2025'!$B$13))))</f>
        <v>196536.5258152</v>
      </c>
      <c r="AM708" s="97">
        <f t="shared" si="11"/>
        <v>275728.78077800001</v>
      </c>
    </row>
    <row r="709" spans="1:39" s="85" customFormat="1" ht="13.15">
      <c r="A709" s="171" t="s">
        <v>76</v>
      </c>
      <c r="B709" s="10" t="str">
        <f>VLOOKUP(A709,'CENTRO DE COSTOS'!A:D,4,FALSE)</f>
        <v>DIEGO FERNANDO HENAO CARDONA</v>
      </c>
      <c r="C709" s="10" t="str">
        <f>VLOOKUP(A709,'CENTRO DE COSTOS'!A:D,2,FALSE)</f>
        <v>0004-0003</v>
      </c>
      <c r="D709" s="171">
        <v>19001</v>
      </c>
      <c r="E709" s="171">
        <v>2319444</v>
      </c>
      <c r="F709" s="171">
        <v>31992</v>
      </c>
      <c r="G709" s="171" t="s">
        <v>200</v>
      </c>
      <c r="H709" s="171" t="s">
        <v>95</v>
      </c>
      <c r="I709" s="171" t="s">
        <v>7143</v>
      </c>
      <c r="J709" s="10" t="s">
        <v>167</v>
      </c>
      <c r="K709" s="171">
        <v>2319444</v>
      </c>
      <c r="L709" s="171" t="s">
        <v>7144</v>
      </c>
      <c r="M709" s="172">
        <v>45826.333333333336</v>
      </c>
      <c r="N709" s="172">
        <v>45826.561724537038</v>
      </c>
      <c r="O709" s="171" t="s">
        <v>3171</v>
      </c>
      <c r="P709" s="171" t="s">
        <v>3172</v>
      </c>
      <c r="Q709" s="171" t="s">
        <v>177</v>
      </c>
      <c r="R709" s="72" t="s">
        <v>7145</v>
      </c>
      <c r="S709" s="178" t="s">
        <v>3174</v>
      </c>
      <c r="T709" s="187" t="s">
        <v>3190</v>
      </c>
      <c r="U709" s="187" t="s">
        <v>3191</v>
      </c>
      <c r="V709" s="187" t="s">
        <v>3235</v>
      </c>
      <c r="W709" s="187" t="s">
        <v>3215</v>
      </c>
      <c r="X709" s="187" t="s">
        <v>3489</v>
      </c>
      <c r="Y709" s="187">
        <v>0</v>
      </c>
      <c r="Z709" s="187">
        <v>0</v>
      </c>
      <c r="AA709" s="187">
        <v>0</v>
      </c>
      <c r="AB709" s="200">
        <v>0</v>
      </c>
      <c r="AC709" s="72" t="s">
        <v>7146</v>
      </c>
      <c r="AD709" s="72" t="s">
        <v>7147</v>
      </c>
      <c r="AE709" s="72" t="s">
        <v>7148</v>
      </c>
      <c r="AF709" s="171" t="s">
        <v>30</v>
      </c>
      <c r="AG709" s="171" t="s">
        <v>189</v>
      </c>
      <c r="AH709" s="171">
        <v>1</v>
      </c>
      <c r="AI709" s="171">
        <v>0</v>
      </c>
      <c r="AJ709" s="72" t="s">
        <v>204</v>
      </c>
      <c r="AK709" s="97">
        <f>IF(Q709="SOPORTE_TELEFÓNICO",'BASE LIQUIDACION REDEBAN 2025'!$B$19,IF(Q709="ENVÍO",'BASE LIQUIDACION REDEBAN 2025'!$C$2,IF(AF709="TIPO I",'BASE LIQUIDACION REDEBAN 2025'!$C$2,IF(AF709="TIPO II",'BASE LIQUIDACION REDEBAN 2025'!$C$3,IF(AF709="TIPO III",'BASE LIQUIDACION REDEBAN 2025'!$C$4,IF(AF709="TIPO IV",'BASE LIQUIDACION REDEBAN 2025'!$C$5,IF(AG709="AEREO",'BASE LIQUIDACION REDEBAN 2025'!$B$6,'BASE LIQUIDACION REDEBAN 2025'!$C$5)))))))</f>
        <v>275728.78077800001</v>
      </c>
      <c r="AL709" s="97">
        <f>IF(OR(Q709="SOPORTE_TELEFÓNICO",Q709="ENVÍO"),0,IF(AF709="TIPO I",'BASE LIQUIDACION REDEBAN 2025'!$B$10,IF(AF709="TIPO II",'BASE LIQUIDACION REDEBAN 2025'!$B$11,IF(AF709="TIPO III",'BASE LIQUIDACION REDEBAN 2025'!$B$12,'BASE LIQUIDACION REDEBAN 2025'!$B$13))))</f>
        <v>196536.5258152</v>
      </c>
      <c r="AM709" s="97">
        <f t="shared" si="11"/>
        <v>275728.78077800001</v>
      </c>
    </row>
    <row r="710" spans="1:39" s="85" customFormat="1" ht="13.15">
      <c r="A710" s="171" t="s">
        <v>97</v>
      </c>
      <c r="B710" s="10" t="str">
        <f>VLOOKUP(A710,'CENTRO DE COSTOS'!A:D,4,FALSE)</f>
        <v>JOSE MAURICIO HERNANDEZ ROJAS</v>
      </c>
      <c r="C710" s="10" t="str">
        <f>VLOOKUP(A710,'CENTRO DE COSTOS'!A:D,2,FALSE)</f>
        <v>0004-0001</v>
      </c>
      <c r="D710" s="171">
        <v>70742</v>
      </c>
      <c r="E710" s="171">
        <v>2318000</v>
      </c>
      <c r="F710" s="171">
        <v>38627</v>
      </c>
      <c r="G710" s="171" t="s">
        <v>730</v>
      </c>
      <c r="H710" s="171" t="s">
        <v>7149</v>
      </c>
      <c r="I710" s="171" t="s">
        <v>7150</v>
      </c>
      <c r="J710" s="10" t="s">
        <v>167</v>
      </c>
      <c r="K710" s="171">
        <v>2318000</v>
      </c>
      <c r="L710" s="171" t="s">
        <v>7151</v>
      </c>
      <c r="M710" s="172">
        <v>45825.632638888892</v>
      </c>
      <c r="N710" s="172">
        <v>45826.569641203707</v>
      </c>
      <c r="O710" s="171" t="s">
        <v>3171</v>
      </c>
      <c r="P710" s="171" t="s">
        <v>3172</v>
      </c>
      <c r="Q710" s="171" t="s">
        <v>177</v>
      </c>
      <c r="R710" s="72" t="s">
        <v>7152</v>
      </c>
      <c r="S710" s="178" t="s">
        <v>3174</v>
      </c>
      <c r="T710" s="187" t="s">
        <v>3175</v>
      </c>
      <c r="U710" s="187" t="s">
        <v>3438</v>
      </c>
      <c r="V710" s="187" t="s">
        <v>3439</v>
      </c>
      <c r="W710" s="187" t="s">
        <v>3185</v>
      </c>
      <c r="X710" s="187">
        <v>0</v>
      </c>
      <c r="Y710" s="187">
        <v>0</v>
      </c>
      <c r="Z710" s="187">
        <v>0</v>
      </c>
      <c r="AA710" s="187">
        <v>0</v>
      </c>
      <c r="AB710" s="200">
        <v>0</v>
      </c>
      <c r="AC710" s="72" t="s">
        <v>7153</v>
      </c>
      <c r="AD710" s="72" t="s">
        <v>3180</v>
      </c>
      <c r="AE710" s="72" t="s">
        <v>3180</v>
      </c>
      <c r="AF710" s="171" t="s">
        <v>28</v>
      </c>
      <c r="AG710" s="171" t="s">
        <v>189</v>
      </c>
      <c r="AH710" s="171">
        <v>1</v>
      </c>
      <c r="AI710" s="171">
        <v>0</v>
      </c>
      <c r="AJ710" s="72" t="s">
        <v>733</v>
      </c>
      <c r="AK710" s="97">
        <f>IF(Q710="SOPORTE_TELEFÓNICO",'BASE LIQUIDACION REDEBAN 2025'!$B$19,IF(Q710="ENVÍO",'BASE LIQUIDACION REDEBAN 2025'!$C$2,IF(AF710="TIPO I",'BASE LIQUIDACION REDEBAN 2025'!$C$2,IF(AF710="TIPO II",'BASE LIQUIDACION REDEBAN 2025'!$C$3,IF(AF710="TIPO III",'BASE LIQUIDACION REDEBAN 2025'!$C$4,IF(AF710="TIPO IV",'BASE LIQUIDACION REDEBAN 2025'!$C$5,IF(AG710="AEREO",'BASE LIQUIDACION REDEBAN 2025'!$B$6,'BASE LIQUIDACION REDEBAN 2025'!$C$5)))))))</f>
        <v>144967.87232000002</v>
      </c>
      <c r="AL710" s="97">
        <f>IF(OR(Q710="SOPORTE_TELEFÓNICO",Q710="ENVÍO"),0,IF(AF710="TIPO I",'BASE LIQUIDACION REDEBAN 2025'!$B$10,IF(AF710="TIPO II",'BASE LIQUIDACION REDEBAN 2025'!$B$11,IF(AF710="TIPO III",'BASE LIQUIDACION REDEBAN 2025'!$B$12,'BASE LIQUIDACION REDEBAN 2025'!$B$13))))</f>
        <v>140395.6348884</v>
      </c>
      <c r="AM710" s="97">
        <f t="shared" si="11"/>
        <v>144967.87232000002</v>
      </c>
    </row>
    <row r="711" spans="1:39" s="85" customFormat="1" ht="13.15">
      <c r="A711" s="171" t="s">
        <v>64</v>
      </c>
      <c r="B711" s="10" t="str">
        <f>VLOOKUP(A711,'CENTRO DE COSTOS'!A:D,4,FALSE)</f>
        <v>JOSE MAURICIO HERNANDEZ ROJAS</v>
      </c>
      <c r="C711" s="10" t="str">
        <f>VLOOKUP(A711,'CENTRO DE COSTOS'!A:D,2,FALSE)</f>
        <v>0004-0001</v>
      </c>
      <c r="D711" s="171">
        <v>8758</v>
      </c>
      <c r="E711" s="171">
        <v>2318368</v>
      </c>
      <c r="F711" s="171">
        <v>26991</v>
      </c>
      <c r="G711" s="171" t="s">
        <v>277</v>
      </c>
      <c r="H711" s="171" t="s">
        <v>3966</v>
      </c>
      <c r="I711" s="171" t="s">
        <v>7154</v>
      </c>
      <c r="J711" s="10" t="s">
        <v>167</v>
      </c>
      <c r="K711" s="171">
        <v>2318368</v>
      </c>
      <c r="L711" s="171" t="s">
        <v>7155</v>
      </c>
      <c r="M711" s="172">
        <v>45825.663888888892</v>
      </c>
      <c r="N711" s="172">
        <v>45826.595833333333</v>
      </c>
      <c r="O711" s="171" t="s">
        <v>3171</v>
      </c>
      <c r="P711" s="171" t="s">
        <v>3172</v>
      </c>
      <c r="Q711" s="171" t="s">
        <v>177</v>
      </c>
      <c r="R711" s="72" t="s">
        <v>7156</v>
      </c>
      <c r="S711" s="178" t="s">
        <v>3174</v>
      </c>
      <c r="T711" s="187" t="s">
        <v>3190</v>
      </c>
      <c r="U711" s="187" t="s">
        <v>3213</v>
      </c>
      <c r="V711" s="187" t="s">
        <v>3314</v>
      </c>
      <c r="W711" s="187" t="s">
        <v>3215</v>
      </c>
      <c r="X711" s="187" t="s">
        <v>3315</v>
      </c>
      <c r="Y711" s="187">
        <v>0</v>
      </c>
      <c r="Z711" s="187">
        <v>0</v>
      </c>
      <c r="AA711" s="187">
        <v>0</v>
      </c>
      <c r="AB711" s="200">
        <v>0</v>
      </c>
      <c r="AC711" s="72" t="s">
        <v>7157</v>
      </c>
      <c r="AD711" s="72" t="s">
        <v>7158</v>
      </c>
      <c r="AE711" s="72" t="s">
        <v>7159</v>
      </c>
      <c r="AF711" s="171" t="s">
        <v>25</v>
      </c>
      <c r="AG711" s="171" t="s">
        <v>189</v>
      </c>
      <c r="AH711" s="171">
        <v>1</v>
      </c>
      <c r="AI711" s="171">
        <v>0</v>
      </c>
      <c r="AJ711" s="72" t="s">
        <v>1049</v>
      </c>
      <c r="AK711" s="97">
        <f>IF(Q711="SOPORTE_TELEFÓNICO",'BASE LIQUIDACION REDEBAN 2025'!$B$19,IF(Q711="ENVÍO",'BASE LIQUIDACION REDEBAN 2025'!$C$2,IF(AF711="TIPO I",'BASE LIQUIDACION REDEBAN 2025'!$C$2,IF(AF711="TIPO II",'BASE LIQUIDACION REDEBAN 2025'!$C$3,IF(AF711="TIPO III",'BASE LIQUIDACION REDEBAN 2025'!$C$4,IF(AF711="TIPO IV",'BASE LIQUIDACION REDEBAN 2025'!$C$5,IF(AG711="AEREO",'BASE LIQUIDACION REDEBAN 2025'!$B$6,'BASE LIQUIDACION REDEBAN 2025'!$C$5)))))))</f>
        <v>65960.072302</v>
      </c>
      <c r="AL711" s="97">
        <f>IF(OR(Q711="SOPORTE_TELEFÓNICO",Q711="ENVÍO"),0,IF(AF711="TIPO I",'BASE LIQUIDACION REDEBAN 2025'!$B$10,IF(AF711="TIPO II",'BASE LIQUIDACION REDEBAN 2025'!$B$11,IF(AF711="TIPO III",'BASE LIQUIDACION REDEBAN 2025'!$B$12,'BASE LIQUIDACION REDEBAN 2025'!$B$13))))</f>
        <v>75096.394270399993</v>
      </c>
      <c r="AM711" s="97">
        <f t="shared" si="11"/>
        <v>65960.072302</v>
      </c>
    </row>
    <row r="712" spans="1:39" s="85" customFormat="1" ht="13.15">
      <c r="A712" s="171" t="s">
        <v>93</v>
      </c>
      <c r="B712" s="10" t="str">
        <f>VLOOKUP(A712,'CENTRO DE COSTOS'!A:D,4,FALSE)</f>
        <v>DIEGO FERNANDO HENAO CARDONA</v>
      </c>
      <c r="C712" s="10" t="str">
        <f>VLOOKUP(A712,'CENTRO DE COSTOS'!A:D,2,FALSE)</f>
        <v>0004-0003</v>
      </c>
      <c r="D712" s="171">
        <v>52678</v>
      </c>
      <c r="E712" s="171">
        <v>2311546</v>
      </c>
      <c r="F712" s="171">
        <v>50094</v>
      </c>
      <c r="G712" s="171" t="s">
        <v>162</v>
      </c>
      <c r="H712" s="171" t="s">
        <v>6601</v>
      </c>
      <c r="I712" s="171" t="s">
        <v>6602</v>
      </c>
      <c r="J712" s="10" t="s">
        <v>167</v>
      </c>
      <c r="K712" s="171">
        <v>2311546</v>
      </c>
      <c r="L712" s="171" t="s">
        <v>7160</v>
      </c>
      <c r="M712" s="172">
        <v>45824.638194444444</v>
      </c>
      <c r="N712" s="172">
        <v>45826.604166666664</v>
      </c>
      <c r="O712" s="171" t="s">
        <v>3171</v>
      </c>
      <c r="P712" s="171" t="s">
        <v>3172</v>
      </c>
      <c r="Q712" s="171" t="s">
        <v>177</v>
      </c>
      <c r="R712" s="72" t="s">
        <v>7161</v>
      </c>
      <c r="S712" s="178" t="s">
        <v>3174</v>
      </c>
      <c r="T712" s="187" t="s">
        <v>3190</v>
      </c>
      <c r="U712" s="187" t="s">
        <v>3213</v>
      </c>
      <c r="V712" s="187" t="s">
        <v>3372</v>
      </c>
      <c r="W712" s="187" t="s">
        <v>3215</v>
      </c>
      <c r="X712" s="187" t="s">
        <v>3228</v>
      </c>
      <c r="Y712" s="187">
        <v>0</v>
      </c>
      <c r="Z712" s="187">
        <v>0</v>
      </c>
      <c r="AA712" s="187">
        <v>0</v>
      </c>
      <c r="AB712" s="200" t="s">
        <v>7162</v>
      </c>
      <c r="AC712" s="72" t="s">
        <v>6605</v>
      </c>
      <c r="AD712" s="72" t="s">
        <v>7163</v>
      </c>
      <c r="AE712" s="72" t="s">
        <v>6606</v>
      </c>
      <c r="AF712" s="171" t="s">
        <v>30</v>
      </c>
      <c r="AG712" s="171" t="s">
        <v>189</v>
      </c>
      <c r="AH712" s="171">
        <v>1</v>
      </c>
      <c r="AI712" s="171">
        <v>0</v>
      </c>
      <c r="AJ712" s="72" t="s">
        <v>5957</v>
      </c>
      <c r="AK712" s="97">
        <f>IF(Q712="SOPORTE_TELEFÓNICO",'BASE LIQUIDACION REDEBAN 2025'!$B$19,IF(Q712="ENVÍO",'BASE LIQUIDACION REDEBAN 2025'!$C$2,IF(AF712="TIPO I",'BASE LIQUIDACION REDEBAN 2025'!$C$2,IF(AF712="TIPO II",'BASE LIQUIDACION REDEBAN 2025'!$C$3,IF(AF712="TIPO III",'BASE LIQUIDACION REDEBAN 2025'!$C$4,IF(AF712="TIPO IV",'BASE LIQUIDACION REDEBAN 2025'!$C$5,IF(AG712="AEREO",'BASE LIQUIDACION REDEBAN 2025'!$B$6,'BASE LIQUIDACION REDEBAN 2025'!$C$5)))))))</f>
        <v>275728.78077800001</v>
      </c>
      <c r="AL712" s="97">
        <f>IF(OR(Q712="SOPORTE_TELEFÓNICO",Q712="ENVÍO"),0,IF(AF712="TIPO I",'BASE LIQUIDACION REDEBAN 2025'!$B$10,IF(AF712="TIPO II",'BASE LIQUIDACION REDEBAN 2025'!$B$11,IF(AF712="TIPO III",'BASE LIQUIDACION REDEBAN 2025'!$B$12,'BASE LIQUIDACION REDEBAN 2025'!$B$13))))</f>
        <v>196536.5258152</v>
      </c>
      <c r="AM712" s="97">
        <f t="shared" si="11"/>
        <v>275728.78077800001</v>
      </c>
    </row>
    <row r="713" spans="1:39" s="85" customFormat="1" ht="13.15">
      <c r="A713" s="171" t="s">
        <v>90</v>
      </c>
      <c r="B713" s="10" t="str">
        <f>VLOOKUP(A713,'CENTRO DE COSTOS'!A:D,4,FALSE)</f>
        <v>JUAN SEBASTIÁN RÍOS CASTRILLÓN</v>
      </c>
      <c r="C713" s="10" t="str">
        <f>VLOOKUP(A713,'CENTRO DE COSTOS'!A:D,2,FALSE)</f>
        <v>0004-0005</v>
      </c>
      <c r="D713" s="171">
        <v>5318</v>
      </c>
      <c r="E713" s="171">
        <v>2322283</v>
      </c>
      <c r="F713" s="171">
        <v>63189</v>
      </c>
      <c r="G713" s="171" t="s">
        <v>290</v>
      </c>
      <c r="H713" s="171" t="s">
        <v>4187</v>
      </c>
      <c r="I713" s="171" t="s">
        <v>7164</v>
      </c>
      <c r="J713" s="10" t="s">
        <v>167</v>
      </c>
      <c r="K713" s="171">
        <v>2322283</v>
      </c>
      <c r="L713" s="171" t="s">
        <v>7165</v>
      </c>
      <c r="M713" s="172">
        <v>45826.397916666669</v>
      </c>
      <c r="N713" s="172">
        <v>45826.61041666667</v>
      </c>
      <c r="O713" s="171" t="s">
        <v>3171</v>
      </c>
      <c r="P713" s="171" t="s">
        <v>3172</v>
      </c>
      <c r="Q713" s="171" t="s">
        <v>177</v>
      </c>
      <c r="R713" s="72" t="s">
        <v>7166</v>
      </c>
      <c r="S713" s="178" t="s">
        <v>3174</v>
      </c>
      <c r="T713" s="187" t="s">
        <v>3190</v>
      </c>
      <c r="U713" s="187" t="s">
        <v>3176</v>
      </c>
      <c r="V713" s="187" t="s">
        <v>3184</v>
      </c>
      <c r="W713" s="187" t="s">
        <v>3215</v>
      </c>
      <c r="X713" s="187" t="s">
        <v>3917</v>
      </c>
      <c r="Y713" s="187">
        <v>0</v>
      </c>
      <c r="Z713" s="187">
        <v>0</v>
      </c>
      <c r="AA713" s="187">
        <v>0</v>
      </c>
      <c r="AB713" s="200">
        <v>0</v>
      </c>
      <c r="AC713" s="72" t="s">
        <v>7167</v>
      </c>
      <c r="AD713" s="72" t="s">
        <v>7168</v>
      </c>
      <c r="AE713" s="72" t="s">
        <v>7169</v>
      </c>
      <c r="AF713" s="171" t="s">
        <v>28</v>
      </c>
      <c r="AG713" s="171" t="s">
        <v>189</v>
      </c>
      <c r="AH713" s="171">
        <v>1</v>
      </c>
      <c r="AI713" s="171">
        <v>0</v>
      </c>
      <c r="AJ713" s="72" t="s">
        <v>3303</v>
      </c>
      <c r="AK713" s="97">
        <f>IF(Q713="SOPORTE_TELEFÓNICO",'BASE LIQUIDACION REDEBAN 2025'!$B$19,IF(Q713="ENVÍO",'BASE LIQUIDACION REDEBAN 2025'!$C$2,IF(AF713="TIPO I",'BASE LIQUIDACION REDEBAN 2025'!$C$2,IF(AF713="TIPO II",'BASE LIQUIDACION REDEBAN 2025'!$C$3,IF(AF713="TIPO III",'BASE LIQUIDACION REDEBAN 2025'!$C$4,IF(AF713="TIPO IV",'BASE LIQUIDACION REDEBAN 2025'!$C$5,IF(AG713="AEREO",'BASE LIQUIDACION REDEBAN 2025'!$B$6,'BASE LIQUIDACION REDEBAN 2025'!$C$5)))))))</f>
        <v>144967.87232000002</v>
      </c>
      <c r="AL713" s="97">
        <f>IF(OR(Q713="SOPORTE_TELEFÓNICO",Q713="ENVÍO"),0,IF(AF713="TIPO I",'BASE LIQUIDACION REDEBAN 2025'!$B$10,IF(AF713="TIPO II",'BASE LIQUIDACION REDEBAN 2025'!$B$11,IF(AF713="TIPO III",'BASE LIQUIDACION REDEBAN 2025'!$B$12,'BASE LIQUIDACION REDEBAN 2025'!$B$13))))</f>
        <v>140395.6348884</v>
      </c>
      <c r="AM713" s="97">
        <f t="shared" si="11"/>
        <v>144967.87232000002</v>
      </c>
    </row>
    <row r="714" spans="1:39" s="85" customFormat="1" ht="13.15">
      <c r="A714" s="171" t="s">
        <v>90</v>
      </c>
      <c r="B714" s="10" t="str">
        <f>VLOOKUP(A714,'CENTRO DE COSTOS'!A:D,4,FALSE)</f>
        <v>JUAN SEBASTIÁN RÍOS CASTRILLÓN</v>
      </c>
      <c r="C714" s="10" t="str">
        <f>VLOOKUP(A714,'CENTRO DE COSTOS'!A:D,2,FALSE)</f>
        <v>0004-0005</v>
      </c>
      <c r="D714" s="171">
        <v>5001</v>
      </c>
      <c r="E714" s="171">
        <v>2318476</v>
      </c>
      <c r="F714" s="171">
        <v>40222</v>
      </c>
      <c r="G714" s="171" t="s">
        <v>290</v>
      </c>
      <c r="H714" s="171" t="s">
        <v>90</v>
      </c>
      <c r="I714" s="171" t="s">
        <v>7170</v>
      </c>
      <c r="J714" s="10" t="s">
        <v>167</v>
      </c>
      <c r="K714" s="171">
        <v>2318476</v>
      </c>
      <c r="L714" s="171" t="s">
        <v>7171</v>
      </c>
      <c r="M714" s="172">
        <v>45825.668749999997</v>
      </c>
      <c r="N714" s="172">
        <v>45826.621840277781</v>
      </c>
      <c r="O714" s="171" t="s">
        <v>3171</v>
      </c>
      <c r="P714" s="171" t="s">
        <v>3172</v>
      </c>
      <c r="Q714" s="171" t="s">
        <v>177</v>
      </c>
      <c r="R714" s="72" t="s">
        <v>7172</v>
      </c>
      <c r="S714" s="178" t="s">
        <v>3174</v>
      </c>
      <c r="T714" s="187" t="s">
        <v>3190</v>
      </c>
      <c r="U714" s="187" t="s">
        <v>3284</v>
      </c>
      <c r="V714" s="187" t="s">
        <v>3284</v>
      </c>
      <c r="W714" s="187" t="s">
        <v>3215</v>
      </c>
      <c r="X714" s="187" t="s">
        <v>3267</v>
      </c>
      <c r="Y714" s="187">
        <v>0</v>
      </c>
      <c r="Z714" s="187">
        <v>0</v>
      </c>
      <c r="AA714" s="187">
        <v>0</v>
      </c>
      <c r="AB714" s="200">
        <v>0</v>
      </c>
      <c r="AC714" s="72" t="s">
        <v>7173</v>
      </c>
      <c r="AD714" s="72" t="s">
        <v>7174</v>
      </c>
      <c r="AE714" s="72" t="s">
        <v>7175</v>
      </c>
      <c r="AF714" s="171" t="s">
        <v>25</v>
      </c>
      <c r="AG714" s="171" t="s">
        <v>189</v>
      </c>
      <c r="AH714" s="171">
        <v>1</v>
      </c>
      <c r="AI714" s="171">
        <v>0</v>
      </c>
      <c r="AJ714" s="72" t="s">
        <v>557</v>
      </c>
      <c r="AK714" s="97">
        <f>IF(Q714="SOPORTE_TELEFÓNICO",'BASE LIQUIDACION REDEBAN 2025'!$B$19,IF(Q714="ENVÍO",'BASE LIQUIDACION REDEBAN 2025'!$C$2,IF(AF714="TIPO I",'BASE LIQUIDACION REDEBAN 2025'!$C$2,IF(AF714="TIPO II",'BASE LIQUIDACION REDEBAN 2025'!$C$3,IF(AF714="TIPO III",'BASE LIQUIDACION REDEBAN 2025'!$C$4,IF(AF714="TIPO IV",'BASE LIQUIDACION REDEBAN 2025'!$C$5,IF(AG714="AEREO",'BASE LIQUIDACION REDEBAN 2025'!$B$6,'BASE LIQUIDACION REDEBAN 2025'!$C$5)))))))</f>
        <v>65960.072302</v>
      </c>
      <c r="AL714" s="97">
        <f>IF(OR(Q714="SOPORTE_TELEFÓNICO",Q714="ENVÍO"),0,IF(AF714="TIPO I",'BASE LIQUIDACION REDEBAN 2025'!$B$10,IF(AF714="TIPO II",'BASE LIQUIDACION REDEBAN 2025'!$B$11,IF(AF714="TIPO III",'BASE LIQUIDACION REDEBAN 2025'!$B$12,'BASE LIQUIDACION REDEBAN 2025'!$B$13))))</f>
        <v>75096.394270399993</v>
      </c>
      <c r="AM714" s="97">
        <f t="shared" si="11"/>
        <v>65960.072302</v>
      </c>
    </row>
    <row r="715" spans="1:39" s="85" customFormat="1" ht="13.15">
      <c r="A715" s="171" t="s">
        <v>76</v>
      </c>
      <c r="B715" s="10" t="str">
        <f>VLOOKUP(A715,'CENTRO DE COSTOS'!A:D,4,FALSE)</f>
        <v>DIEGO FERNANDO HENAO CARDONA</v>
      </c>
      <c r="C715" s="10" t="str">
        <f>VLOOKUP(A715,'CENTRO DE COSTOS'!A:D,2,FALSE)</f>
        <v>0004-0003</v>
      </c>
      <c r="D715" s="171">
        <v>76001</v>
      </c>
      <c r="E715" s="171">
        <v>2322553</v>
      </c>
      <c r="F715" s="171">
        <v>79182</v>
      </c>
      <c r="G715" s="171" t="s">
        <v>230</v>
      </c>
      <c r="H715" s="171" t="s">
        <v>76</v>
      </c>
      <c r="I715" s="171" t="s">
        <v>7176</v>
      </c>
      <c r="J715" s="10" t="s">
        <v>167</v>
      </c>
      <c r="K715" s="171">
        <v>2322553</v>
      </c>
      <c r="L715" s="171" t="s">
        <v>7177</v>
      </c>
      <c r="M715" s="172">
        <v>45826.413194444445</v>
      </c>
      <c r="N715" s="172">
        <v>45826.627812500003</v>
      </c>
      <c r="O715" s="171" t="s">
        <v>3171</v>
      </c>
      <c r="P715" s="171" t="s">
        <v>3172</v>
      </c>
      <c r="Q715" s="171" t="s">
        <v>177</v>
      </c>
      <c r="R715" s="72" t="s">
        <v>7178</v>
      </c>
      <c r="S715" s="178" t="s">
        <v>3174</v>
      </c>
      <c r="T715" s="187" t="s">
        <v>3190</v>
      </c>
      <c r="U715" s="187" t="s">
        <v>3284</v>
      </c>
      <c r="V715" s="187" t="s">
        <v>3284</v>
      </c>
      <c r="W715" s="187" t="s">
        <v>3215</v>
      </c>
      <c r="X715" s="187" t="s">
        <v>3267</v>
      </c>
      <c r="Y715" s="187">
        <v>0</v>
      </c>
      <c r="Z715" s="187">
        <v>0</v>
      </c>
      <c r="AA715" s="187">
        <v>0</v>
      </c>
      <c r="AB715" s="200">
        <v>0</v>
      </c>
      <c r="AC715" s="72" t="s">
        <v>7179</v>
      </c>
      <c r="AD715" s="72" t="s">
        <v>7180</v>
      </c>
      <c r="AE715" s="72" t="s">
        <v>7181</v>
      </c>
      <c r="AF715" s="171" t="s">
        <v>25</v>
      </c>
      <c r="AG715" s="171" t="s">
        <v>189</v>
      </c>
      <c r="AH715" s="171">
        <v>1</v>
      </c>
      <c r="AI715" s="171">
        <v>0</v>
      </c>
      <c r="AJ715" s="72" t="s">
        <v>2428</v>
      </c>
      <c r="AK715" s="97">
        <f>IF(Q715="SOPORTE_TELEFÓNICO",'BASE LIQUIDACION REDEBAN 2025'!$B$19,IF(Q715="ENVÍO",'BASE LIQUIDACION REDEBAN 2025'!$C$2,IF(AF715="TIPO I",'BASE LIQUIDACION REDEBAN 2025'!$C$2,IF(AF715="TIPO II",'BASE LIQUIDACION REDEBAN 2025'!$C$3,IF(AF715="TIPO III",'BASE LIQUIDACION REDEBAN 2025'!$C$4,IF(AF715="TIPO IV",'BASE LIQUIDACION REDEBAN 2025'!$C$5,IF(AG715="AEREO",'BASE LIQUIDACION REDEBAN 2025'!$B$6,'BASE LIQUIDACION REDEBAN 2025'!$C$5)))))))</f>
        <v>65960.072302</v>
      </c>
      <c r="AL715" s="97">
        <f>IF(OR(Q715="SOPORTE_TELEFÓNICO",Q715="ENVÍO"),0,IF(AF715="TIPO I",'BASE LIQUIDACION REDEBAN 2025'!$B$10,IF(AF715="TIPO II",'BASE LIQUIDACION REDEBAN 2025'!$B$11,IF(AF715="TIPO III",'BASE LIQUIDACION REDEBAN 2025'!$B$12,'BASE LIQUIDACION REDEBAN 2025'!$B$13))))</f>
        <v>75096.394270399993</v>
      </c>
      <c r="AM715" s="97">
        <f t="shared" si="11"/>
        <v>65960.072302</v>
      </c>
    </row>
    <row r="716" spans="1:39" s="85" customFormat="1" ht="13.15">
      <c r="A716" s="171" t="s">
        <v>68</v>
      </c>
      <c r="B716" s="10" t="str">
        <f>VLOOKUP(A716,'CENTRO DE COSTOS'!A:D,4,FALSE)</f>
        <v>WILLIAM ASDRUBAL ROZO ROZO</v>
      </c>
      <c r="C716" s="10" t="str">
        <f>VLOOKUP(A716,'CENTRO DE COSTOS'!A:D,2,FALSE)</f>
        <v>0004-0004</v>
      </c>
      <c r="D716" s="171">
        <v>25307</v>
      </c>
      <c r="E716" s="171">
        <v>2315593</v>
      </c>
      <c r="F716" s="171">
        <v>57853</v>
      </c>
      <c r="G716" s="171" t="s">
        <v>298</v>
      </c>
      <c r="H716" s="171" t="s">
        <v>1916</v>
      </c>
      <c r="I716" s="171" t="s">
        <v>7182</v>
      </c>
      <c r="J716" s="10" t="s">
        <v>167</v>
      </c>
      <c r="K716" s="171">
        <v>2315593</v>
      </c>
      <c r="L716" s="171" t="s">
        <v>7183</v>
      </c>
      <c r="M716" s="172">
        <v>45825.460416666669</v>
      </c>
      <c r="N716" s="172">
        <v>45826.631030092591</v>
      </c>
      <c r="O716" s="171" t="s">
        <v>3171</v>
      </c>
      <c r="P716" s="171" t="s">
        <v>3172</v>
      </c>
      <c r="Q716" s="171" t="s">
        <v>177</v>
      </c>
      <c r="R716" s="72" t="s">
        <v>7184</v>
      </c>
      <c r="S716" s="178" t="s">
        <v>3174</v>
      </c>
      <c r="T716" s="187" t="s">
        <v>3190</v>
      </c>
      <c r="U716" s="187" t="s">
        <v>3213</v>
      </c>
      <c r="V716" s="187" t="s">
        <v>3214</v>
      </c>
      <c r="W716" s="187" t="s">
        <v>3215</v>
      </c>
      <c r="X716" s="187" t="s">
        <v>3228</v>
      </c>
      <c r="Y716" s="187">
        <v>0</v>
      </c>
      <c r="Z716" s="187">
        <v>0</v>
      </c>
      <c r="AA716" s="187">
        <v>0</v>
      </c>
      <c r="AB716" s="200">
        <v>0</v>
      </c>
      <c r="AC716" s="72" t="s">
        <v>7185</v>
      </c>
      <c r="AD716" s="72" t="s">
        <v>7186</v>
      </c>
      <c r="AE716" s="72" t="s">
        <v>7187</v>
      </c>
      <c r="AF716" s="171" t="s">
        <v>30</v>
      </c>
      <c r="AG716" s="171" t="s">
        <v>189</v>
      </c>
      <c r="AH716" s="171">
        <v>1</v>
      </c>
      <c r="AI716" s="171">
        <v>0</v>
      </c>
      <c r="AJ716" s="72" t="s">
        <v>608</v>
      </c>
      <c r="AK716" s="97">
        <f>IF(Q716="SOPORTE_TELEFÓNICO",'BASE LIQUIDACION REDEBAN 2025'!$B$19,IF(Q716="ENVÍO",'BASE LIQUIDACION REDEBAN 2025'!$C$2,IF(AF716="TIPO I",'BASE LIQUIDACION REDEBAN 2025'!$C$2,IF(AF716="TIPO II",'BASE LIQUIDACION REDEBAN 2025'!$C$3,IF(AF716="TIPO III",'BASE LIQUIDACION REDEBAN 2025'!$C$4,IF(AF716="TIPO IV",'BASE LIQUIDACION REDEBAN 2025'!$C$5,IF(AG716="AEREO",'BASE LIQUIDACION REDEBAN 2025'!$B$6,'BASE LIQUIDACION REDEBAN 2025'!$C$5)))))))</f>
        <v>275728.78077800001</v>
      </c>
      <c r="AL716" s="97">
        <f>IF(OR(Q716="SOPORTE_TELEFÓNICO",Q716="ENVÍO"),0,IF(AF716="TIPO I",'BASE LIQUIDACION REDEBAN 2025'!$B$10,IF(AF716="TIPO II",'BASE LIQUIDACION REDEBAN 2025'!$B$11,IF(AF716="TIPO III",'BASE LIQUIDACION REDEBAN 2025'!$B$12,'BASE LIQUIDACION REDEBAN 2025'!$B$13))))</f>
        <v>196536.5258152</v>
      </c>
      <c r="AM716" s="97">
        <f t="shared" si="11"/>
        <v>275728.78077800001</v>
      </c>
    </row>
    <row r="717" spans="1:39" s="85" customFormat="1" ht="13.15">
      <c r="A717" s="171" t="s">
        <v>86</v>
      </c>
      <c r="B717" s="10" t="str">
        <f>VLOOKUP(A717,'CENTRO DE COSTOS'!A:D,4,FALSE)</f>
        <v>KEVIN ALEXIS CORZO BUSTOS</v>
      </c>
      <c r="C717" s="10" t="str">
        <f>VLOOKUP(A717,'CENTRO DE COSTOS'!A:D,2,FALSE)</f>
        <v>0004-0007</v>
      </c>
      <c r="D717" s="171">
        <v>73001</v>
      </c>
      <c r="E717" s="171">
        <v>2321832</v>
      </c>
      <c r="F717" s="171">
        <v>50515</v>
      </c>
      <c r="G717" s="171" t="s">
        <v>870</v>
      </c>
      <c r="H717" s="171" t="s">
        <v>86</v>
      </c>
      <c r="I717" s="171" t="s">
        <v>7188</v>
      </c>
      <c r="J717" s="10" t="s">
        <v>167</v>
      </c>
      <c r="K717" s="171">
        <v>2321832</v>
      </c>
      <c r="L717" s="171" t="s">
        <v>7189</v>
      </c>
      <c r="M717" s="172">
        <v>45826.361111111109</v>
      </c>
      <c r="N717" s="172">
        <v>45826.632094907407</v>
      </c>
      <c r="O717" s="171" t="s">
        <v>3171</v>
      </c>
      <c r="P717" s="171" t="s">
        <v>3172</v>
      </c>
      <c r="Q717" s="171" t="s">
        <v>177</v>
      </c>
      <c r="R717" s="72" t="s">
        <v>7190</v>
      </c>
      <c r="S717" s="178" t="s">
        <v>3174</v>
      </c>
      <c r="T717" s="187" t="s">
        <v>3190</v>
      </c>
      <c r="U717" s="187" t="s">
        <v>3213</v>
      </c>
      <c r="V717" s="187" t="s">
        <v>3372</v>
      </c>
      <c r="W717" s="187" t="s">
        <v>3215</v>
      </c>
      <c r="X717" s="187" t="s">
        <v>3228</v>
      </c>
      <c r="Y717" s="187">
        <v>0</v>
      </c>
      <c r="Z717" s="187" t="s">
        <v>3268</v>
      </c>
      <c r="AA717" s="187" t="s">
        <v>7191</v>
      </c>
      <c r="AB717" s="200">
        <v>0</v>
      </c>
      <c r="AC717" s="72" t="s">
        <v>7192</v>
      </c>
      <c r="AD717" s="72" t="s">
        <v>7193</v>
      </c>
      <c r="AE717" s="72" t="s">
        <v>7194</v>
      </c>
      <c r="AF717" s="171" t="s">
        <v>25</v>
      </c>
      <c r="AG717" s="171" t="s">
        <v>189</v>
      </c>
      <c r="AH717" s="171">
        <v>1</v>
      </c>
      <c r="AI717" s="171">
        <v>0</v>
      </c>
      <c r="AJ717" s="72" t="s">
        <v>1632</v>
      </c>
      <c r="AK717" s="97">
        <f>IF(Q717="SOPORTE_TELEFÓNICO",'BASE LIQUIDACION REDEBAN 2025'!$B$19,IF(Q717="ENVÍO",'BASE LIQUIDACION REDEBAN 2025'!$C$2,IF(AF717="TIPO I",'BASE LIQUIDACION REDEBAN 2025'!$C$2,IF(AF717="TIPO II",'BASE LIQUIDACION REDEBAN 2025'!$C$3,IF(AF717="TIPO III",'BASE LIQUIDACION REDEBAN 2025'!$C$4,IF(AF717="TIPO IV",'BASE LIQUIDACION REDEBAN 2025'!$C$5,IF(AG717="AEREO",'BASE LIQUIDACION REDEBAN 2025'!$B$6,'BASE LIQUIDACION REDEBAN 2025'!$C$5)))))))</f>
        <v>65960.072302</v>
      </c>
      <c r="AL717" s="97">
        <f>IF(OR(Q717="SOPORTE_TELEFÓNICO",Q717="ENVÍO"),0,IF(AF717="TIPO I",'BASE LIQUIDACION REDEBAN 2025'!$B$10,IF(AF717="TIPO II",'BASE LIQUIDACION REDEBAN 2025'!$B$11,IF(AF717="TIPO III",'BASE LIQUIDACION REDEBAN 2025'!$B$12,'BASE LIQUIDACION REDEBAN 2025'!$B$13))))</f>
        <v>75096.394270399993</v>
      </c>
      <c r="AM717" s="97">
        <f t="shared" si="11"/>
        <v>65960.072302</v>
      </c>
    </row>
    <row r="718" spans="1:39" s="85" customFormat="1" ht="13.15">
      <c r="A718" s="171" t="s">
        <v>68</v>
      </c>
      <c r="B718" s="10" t="str">
        <f>VLOOKUP(A718,'CENTRO DE COSTOS'!A:D,4,FALSE)</f>
        <v>WILLIAM ASDRUBAL ROZO ROZO</v>
      </c>
      <c r="C718" s="10" t="str">
        <f>VLOOKUP(A718,'CENTRO DE COSTOS'!A:D,2,FALSE)</f>
        <v>0004-0004</v>
      </c>
      <c r="D718" s="171">
        <v>25769</v>
      </c>
      <c r="E718" s="171">
        <v>2321819</v>
      </c>
      <c r="F718" s="171">
        <v>10552</v>
      </c>
      <c r="G718" s="171" t="s">
        <v>298</v>
      </c>
      <c r="H718" s="171" t="s">
        <v>7195</v>
      </c>
      <c r="I718" s="171" t="s">
        <v>7195</v>
      </c>
      <c r="J718" s="10" t="s">
        <v>167</v>
      </c>
      <c r="K718" s="171">
        <v>2321819</v>
      </c>
      <c r="L718" s="171" t="s">
        <v>7196</v>
      </c>
      <c r="M718" s="172">
        <v>45826.359722222223</v>
      </c>
      <c r="N718" s="172">
        <v>45826.635046296295</v>
      </c>
      <c r="O718" s="171" t="s">
        <v>3171</v>
      </c>
      <c r="P718" s="171" t="s">
        <v>3172</v>
      </c>
      <c r="Q718" s="171" t="s">
        <v>177</v>
      </c>
      <c r="R718" s="72" t="s">
        <v>7197</v>
      </c>
      <c r="S718" s="178" t="s">
        <v>3174</v>
      </c>
      <c r="T718" s="187" t="s">
        <v>3190</v>
      </c>
      <c r="U718" s="187" t="s">
        <v>3213</v>
      </c>
      <c r="V718" s="187" t="s">
        <v>3372</v>
      </c>
      <c r="W718" s="187" t="s">
        <v>3215</v>
      </c>
      <c r="X718" s="187" t="s">
        <v>3315</v>
      </c>
      <c r="Y718" s="187">
        <v>0</v>
      </c>
      <c r="Z718" s="187">
        <v>0</v>
      </c>
      <c r="AA718" s="187">
        <v>0</v>
      </c>
      <c r="AB718" s="200">
        <v>0</v>
      </c>
      <c r="AC718" s="72" t="s">
        <v>7198</v>
      </c>
      <c r="AD718" s="72" t="s">
        <v>7199</v>
      </c>
      <c r="AE718" s="72" t="s">
        <v>7200</v>
      </c>
      <c r="AF718" s="171" t="s">
        <v>28</v>
      </c>
      <c r="AG718" s="171" t="s">
        <v>189</v>
      </c>
      <c r="AH718" s="171">
        <v>1</v>
      </c>
      <c r="AI718" s="171">
        <v>0</v>
      </c>
      <c r="AJ718" s="72" t="s">
        <v>5754</v>
      </c>
      <c r="AK718" s="97">
        <f>IF(Q718="SOPORTE_TELEFÓNICO",'BASE LIQUIDACION REDEBAN 2025'!$B$19,IF(Q718="ENVÍO",'BASE LIQUIDACION REDEBAN 2025'!$C$2,IF(AF718="TIPO I",'BASE LIQUIDACION REDEBAN 2025'!$C$2,IF(AF718="TIPO II",'BASE LIQUIDACION REDEBAN 2025'!$C$3,IF(AF718="TIPO III",'BASE LIQUIDACION REDEBAN 2025'!$C$4,IF(AF718="TIPO IV",'BASE LIQUIDACION REDEBAN 2025'!$C$5,IF(AG718="AEREO",'BASE LIQUIDACION REDEBAN 2025'!$B$6,'BASE LIQUIDACION REDEBAN 2025'!$C$5)))))))</f>
        <v>144967.87232000002</v>
      </c>
      <c r="AL718" s="97">
        <f>IF(OR(Q718="SOPORTE_TELEFÓNICO",Q718="ENVÍO"),0,IF(AF718="TIPO I",'BASE LIQUIDACION REDEBAN 2025'!$B$10,IF(AF718="TIPO II",'BASE LIQUIDACION REDEBAN 2025'!$B$11,IF(AF718="TIPO III",'BASE LIQUIDACION REDEBAN 2025'!$B$12,'BASE LIQUIDACION REDEBAN 2025'!$B$13))))</f>
        <v>140395.6348884</v>
      </c>
      <c r="AM718" s="97">
        <f t="shared" si="11"/>
        <v>144967.87232000002</v>
      </c>
    </row>
    <row r="719" spans="1:39" s="85" customFormat="1" ht="13.15">
      <c r="A719" s="171" t="s">
        <v>90</v>
      </c>
      <c r="B719" s="10" t="str">
        <f>VLOOKUP(A719,'CENTRO DE COSTOS'!A:D,4,FALSE)</f>
        <v>JUAN SEBASTIÁN RÍOS CASTRILLÓN</v>
      </c>
      <c r="C719" s="10" t="str">
        <f>VLOOKUP(A719,'CENTRO DE COSTOS'!A:D,2,FALSE)</f>
        <v>0004-0005</v>
      </c>
      <c r="D719" s="171">
        <v>5001</v>
      </c>
      <c r="E719" s="171">
        <v>2324121</v>
      </c>
      <c r="F719" s="171">
        <v>21950</v>
      </c>
      <c r="G719" s="171" t="s">
        <v>290</v>
      </c>
      <c r="H719" s="171" t="s">
        <v>90</v>
      </c>
      <c r="I719" s="171" t="s">
        <v>6955</v>
      </c>
      <c r="J719" s="10" t="s">
        <v>167</v>
      </c>
      <c r="K719" s="171">
        <v>2324121</v>
      </c>
      <c r="L719" s="171" t="s">
        <v>7201</v>
      </c>
      <c r="M719" s="172">
        <v>45826.506249999999</v>
      </c>
      <c r="N719" s="172">
        <v>45826.636342592596</v>
      </c>
      <c r="O719" s="171" t="s">
        <v>3171</v>
      </c>
      <c r="P719" s="171" t="s">
        <v>3172</v>
      </c>
      <c r="Q719" s="171" t="s">
        <v>177</v>
      </c>
      <c r="R719" s="72" t="s">
        <v>7202</v>
      </c>
      <c r="S719" s="178" t="s">
        <v>3174</v>
      </c>
      <c r="T719" s="187" t="s">
        <v>3190</v>
      </c>
      <c r="U719" s="187" t="s">
        <v>3276</v>
      </c>
      <c r="V719" s="187" t="s">
        <v>3277</v>
      </c>
      <c r="W719" s="187" t="s">
        <v>3185</v>
      </c>
      <c r="X719" s="187">
        <v>0</v>
      </c>
      <c r="Y719" s="187">
        <v>0</v>
      </c>
      <c r="Z719" s="187">
        <v>0</v>
      </c>
      <c r="AA719" s="187">
        <v>0</v>
      </c>
      <c r="AB719" s="200" t="s">
        <v>6714</v>
      </c>
      <c r="AC719" s="72" t="s">
        <v>7203</v>
      </c>
      <c r="AD719" s="72" t="s">
        <v>3180</v>
      </c>
      <c r="AE719" s="72" t="s">
        <v>3180</v>
      </c>
      <c r="AF719" s="171" t="s">
        <v>25</v>
      </c>
      <c r="AG719" s="171" t="s">
        <v>189</v>
      </c>
      <c r="AH719" s="171">
        <v>1</v>
      </c>
      <c r="AI719" s="171">
        <v>0</v>
      </c>
      <c r="AJ719" s="72" t="s">
        <v>557</v>
      </c>
      <c r="AK719" s="97">
        <f>IF(Q719="SOPORTE_TELEFÓNICO",'BASE LIQUIDACION REDEBAN 2025'!$B$19,IF(Q719="ENVÍO",'BASE LIQUIDACION REDEBAN 2025'!$C$2,IF(AF719="TIPO I",'BASE LIQUIDACION REDEBAN 2025'!$C$2,IF(AF719="TIPO II",'BASE LIQUIDACION REDEBAN 2025'!$C$3,IF(AF719="TIPO III",'BASE LIQUIDACION REDEBAN 2025'!$C$4,IF(AF719="TIPO IV",'BASE LIQUIDACION REDEBAN 2025'!$C$5,IF(AG719="AEREO",'BASE LIQUIDACION REDEBAN 2025'!$B$6,'BASE LIQUIDACION REDEBAN 2025'!$C$5)))))))</f>
        <v>65960.072302</v>
      </c>
      <c r="AL719" s="97">
        <f>IF(OR(Q719="SOPORTE_TELEFÓNICO",Q719="ENVÍO"),0,IF(AF719="TIPO I",'BASE LIQUIDACION REDEBAN 2025'!$B$10,IF(AF719="TIPO II",'BASE LIQUIDACION REDEBAN 2025'!$B$11,IF(AF719="TIPO III",'BASE LIQUIDACION REDEBAN 2025'!$B$12,'BASE LIQUIDACION REDEBAN 2025'!$B$13))))</f>
        <v>75096.394270399993</v>
      </c>
      <c r="AM719" s="97">
        <f t="shared" si="11"/>
        <v>65960.072302</v>
      </c>
    </row>
    <row r="720" spans="1:39" s="85" customFormat="1" ht="13.15">
      <c r="A720" s="171" t="s">
        <v>72</v>
      </c>
      <c r="B720" s="10" t="str">
        <f>VLOOKUP(A720,'CENTRO DE COSTOS'!A:D,4,FALSE)</f>
        <v>MIGUEL JULIÁN HERNÁNDEZ GUARÍN</v>
      </c>
      <c r="C720" s="10" t="str">
        <f>VLOOKUP(A720,'CENTRO DE COSTOS'!A:D,2,FALSE)</f>
        <v>0004-0008</v>
      </c>
      <c r="D720" s="171">
        <v>68895</v>
      </c>
      <c r="E720" s="171">
        <v>2321841</v>
      </c>
      <c r="F720" s="171">
        <v>67336</v>
      </c>
      <c r="G720" s="171" t="s">
        <v>180</v>
      </c>
      <c r="H720" s="171" t="s">
        <v>864</v>
      </c>
      <c r="I720" s="171" t="s">
        <v>7204</v>
      </c>
      <c r="J720" s="10" t="s">
        <v>167</v>
      </c>
      <c r="K720" s="171">
        <v>2321841</v>
      </c>
      <c r="L720" s="171" t="s">
        <v>7205</v>
      </c>
      <c r="M720" s="172">
        <v>45826.362500000003</v>
      </c>
      <c r="N720" s="172">
        <v>45826.642280092594</v>
      </c>
      <c r="O720" s="171" t="s">
        <v>3171</v>
      </c>
      <c r="P720" s="171" t="s">
        <v>3172</v>
      </c>
      <c r="Q720" s="171" t="s">
        <v>177</v>
      </c>
      <c r="R720" s="72" t="s">
        <v>7206</v>
      </c>
      <c r="S720" s="178" t="s">
        <v>3174</v>
      </c>
      <c r="T720" s="187" t="s">
        <v>3190</v>
      </c>
      <c r="U720" s="187" t="s">
        <v>3191</v>
      </c>
      <c r="V720" s="187" t="s">
        <v>3192</v>
      </c>
      <c r="W720" s="187" t="s">
        <v>3215</v>
      </c>
      <c r="X720" s="187" t="s">
        <v>3245</v>
      </c>
      <c r="Y720" s="187" t="s">
        <v>3604</v>
      </c>
      <c r="Z720" s="187">
        <v>0</v>
      </c>
      <c r="AA720" s="187">
        <v>0</v>
      </c>
      <c r="AB720" s="200">
        <v>0</v>
      </c>
      <c r="AC720" s="72" t="s">
        <v>7207</v>
      </c>
      <c r="AD720" s="72" t="s">
        <v>7208</v>
      </c>
      <c r="AE720" s="72" t="s">
        <v>7209</v>
      </c>
      <c r="AF720" s="171" t="s">
        <v>30</v>
      </c>
      <c r="AG720" s="171" t="s">
        <v>189</v>
      </c>
      <c r="AH720" s="171">
        <v>1</v>
      </c>
      <c r="AI720" s="171">
        <v>0</v>
      </c>
      <c r="AJ720" s="72" t="s">
        <v>1139</v>
      </c>
      <c r="AK720" s="97">
        <f>IF(Q720="SOPORTE_TELEFÓNICO",'BASE LIQUIDACION REDEBAN 2025'!$B$19,IF(Q720="ENVÍO",'BASE LIQUIDACION REDEBAN 2025'!$C$2,IF(AF720="TIPO I",'BASE LIQUIDACION REDEBAN 2025'!$C$2,IF(AF720="TIPO II",'BASE LIQUIDACION REDEBAN 2025'!$C$3,IF(AF720="TIPO III",'BASE LIQUIDACION REDEBAN 2025'!$C$4,IF(AF720="TIPO IV",'BASE LIQUIDACION REDEBAN 2025'!$C$5,IF(AG720="AEREO",'BASE LIQUIDACION REDEBAN 2025'!$B$6,'BASE LIQUIDACION REDEBAN 2025'!$C$5)))))))</f>
        <v>275728.78077800001</v>
      </c>
      <c r="AL720" s="97">
        <f>IF(OR(Q720="SOPORTE_TELEFÓNICO",Q720="ENVÍO"),0,IF(AF720="TIPO I",'BASE LIQUIDACION REDEBAN 2025'!$B$10,IF(AF720="TIPO II",'BASE LIQUIDACION REDEBAN 2025'!$B$11,IF(AF720="TIPO III",'BASE LIQUIDACION REDEBAN 2025'!$B$12,'BASE LIQUIDACION REDEBAN 2025'!$B$13))))</f>
        <v>196536.5258152</v>
      </c>
      <c r="AM720" s="97">
        <f t="shared" si="11"/>
        <v>275728.78077800001</v>
      </c>
    </row>
    <row r="721" spans="1:39" s="85" customFormat="1" ht="13.15">
      <c r="A721" s="171" t="s">
        <v>64</v>
      </c>
      <c r="B721" s="10" t="str">
        <f>VLOOKUP(A721,'CENTRO DE COSTOS'!A:D,4,FALSE)</f>
        <v>JOSE MAURICIO HERNANDEZ ROJAS</v>
      </c>
      <c r="C721" s="10" t="str">
        <f>VLOOKUP(A721,'CENTRO DE COSTOS'!A:D,2,FALSE)</f>
        <v>0004-0001</v>
      </c>
      <c r="D721" s="171">
        <v>8758</v>
      </c>
      <c r="E721" s="171">
        <v>2323857</v>
      </c>
      <c r="F721" s="171">
        <v>79419</v>
      </c>
      <c r="G721" s="171" t="s">
        <v>277</v>
      </c>
      <c r="H721" s="171" t="s">
        <v>3966</v>
      </c>
      <c r="I721" s="171" t="s">
        <v>7210</v>
      </c>
      <c r="J721" s="10" t="s">
        <v>167</v>
      </c>
      <c r="K721" s="171">
        <v>2323857</v>
      </c>
      <c r="L721" s="171" t="s">
        <v>7211</v>
      </c>
      <c r="M721" s="172">
        <v>45826.488888888889</v>
      </c>
      <c r="N721" s="172">
        <v>45826.646631944444</v>
      </c>
      <c r="O721" s="171" t="s">
        <v>3171</v>
      </c>
      <c r="P721" s="171" t="s">
        <v>3172</v>
      </c>
      <c r="Q721" s="171" t="s">
        <v>177</v>
      </c>
      <c r="R721" s="72" t="s">
        <v>7212</v>
      </c>
      <c r="S721" s="178" t="s">
        <v>3174</v>
      </c>
      <c r="T721" s="187" t="s">
        <v>3190</v>
      </c>
      <c r="U721" s="187" t="s">
        <v>3176</v>
      </c>
      <c r="V721" s="187" t="s">
        <v>3184</v>
      </c>
      <c r="W721" s="187" t="s">
        <v>3185</v>
      </c>
      <c r="X721" s="187">
        <v>0</v>
      </c>
      <c r="Y721" s="187">
        <v>0</v>
      </c>
      <c r="Z721" s="187">
        <v>0</v>
      </c>
      <c r="AA721" s="187">
        <v>0</v>
      </c>
      <c r="AB721" s="200">
        <v>0</v>
      </c>
      <c r="AC721" s="72" t="s">
        <v>7213</v>
      </c>
      <c r="AD721" s="72" t="s">
        <v>3180</v>
      </c>
      <c r="AE721" s="72" t="s">
        <v>3180</v>
      </c>
      <c r="AF721" s="171" t="s">
        <v>25</v>
      </c>
      <c r="AG721" s="171" t="s">
        <v>189</v>
      </c>
      <c r="AH721" s="171">
        <v>1</v>
      </c>
      <c r="AI721" s="171">
        <v>0</v>
      </c>
      <c r="AJ721" s="72" t="s">
        <v>1049</v>
      </c>
      <c r="AK721" s="97">
        <f>IF(Q721="SOPORTE_TELEFÓNICO",'BASE LIQUIDACION REDEBAN 2025'!$B$19,IF(Q721="ENVÍO",'BASE LIQUIDACION REDEBAN 2025'!$C$2,IF(AF721="TIPO I",'BASE LIQUIDACION REDEBAN 2025'!$C$2,IF(AF721="TIPO II",'BASE LIQUIDACION REDEBAN 2025'!$C$3,IF(AF721="TIPO III",'BASE LIQUIDACION REDEBAN 2025'!$C$4,IF(AF721="TIPO IV",'BASE LIQUIDACION REDEBAN 2025'!$C$5,IF(AG721="AEREO",'BASE LIQUIDACION REDEBAN 2025'!$B$6,'BASE LIQUIDACION REDEBAN 2025'!$C$5)))))))</f>
        <v>65960.072302</v>
      </c>
      <c r="AL721" s="97">
        <f>IF(OR(Q721="SOPORTE_TELEFÓNICO",Q721="ENVÍO"),0,IF(AF721="TIPO I",'BASE LIQUIDACION REDEBAN 2025'!$B$10,IF(AF721="TIPO II",'BASE LIQUIDACION REDEBAN 2025'!$B$11,IF(AF721="TIPO III",'BASE LIQUIDACION REDEBAN 2025'!$B$12,'BASE LIQUIDACION REDEBAN 2025'!$B$13))))</f>
        <v>75096.394270399993</v>
      </c>
      <c r="AM721" s="97">
        <f t="shared" si="11"/>
        <v>65960.072302</v>
      </c>
    </row>
    <row r="722" spans="1:39" s="85" customFormat="1" ht="13.15">
      <c r="A722" s="171" t="s">
        <v>76</v>
      </c>
      <c r="B722" s="10" t="str">
        <f>VLOOKUP(A722,'CENTRO DE COSTOS'!A:D,4,FALSE)</f>
        <v>DIEGO FERNANDO HENAO CARDONA</v>
      </c>
      <c r="C722" s="10" t="str">
        <f>VLOOKUP(A722,'CENTRO DE COSTOS'!A:D,2,FALSE)</f>
        <v>0004-0003</v>
      </c>
      <c r="D722" s="171">
        <v>76001</v>
      </c>
      <c r="E722" s="171">
        <v>2324196</v>
      </c>
      <c r="F722" s="171">
        <v>71390</v>
      </c>
      <c r="G722" s="171" t="s">
        <v>230</v>
      </c>
      <c r="H722" s="171" t="s">
        <v>76</v>
      </c>
      <c r="I722" s="171" t="s">
        <v>7214</v>
      </c>
      <c r="J722" s="10" t="s">
        <v>167</v>
      </c>
      <c r="K722" s="171">
        <v>2324196</v>
      </c>
      <c r="L722" s="171" t="s">
        <v>7215</v>
      </c>
      <c r="M722" s="172">
        <v>45826.527777777781</v>
      </c>
      <c r="N722" s="172">
        <v>45826.665937500002</v>
      </c>
      <c r="O722" s="171" t="s">
        <v>3171</v>
      </c>
      <c r="P722" s="171" t="s">
        <v>3172</v>
      </c>
      <c r="Q722" s="171" t="s">
        <v>177</v>
      </c>
      <c r="R722" s="72" t="s">
        <v>7216</v>
      </c>
      <c r="S722" s="178" t="s">
        <v>3174</v>
      </c>
      <c r="T722" s="187" t="s">
        <v>3190</v>
      </c>
      <c r="U722" s="187" t="s">
        <v>3191</v>
      </c>
      <c r="V722" s="187" t="s">
        <v>3192</v>
      </c>
      <c r="W722" s="187" t="s">
        <v>3215</v>
      </c>
      <c r="X722" s="187" t="s">
        <v>3388</v>
      </c>
      <c r="Y722" s="187">
        <v>0</v>
      </c>
      <c r="Z722" s="187">
        <v>0</v>
      </c>
      <c r="AA722" s="187">
        <v>0</v>
      </c>
      <c r="AB722" s="200">
        <v>0</v>
      </c>
      <c r="AC722" s="72" t="s">
        <v>7217</v>
      </c>
      <c r="AD722" s="72" t="s">
        <v>7218</v>
      </c>
      <c r="AE722" s="72" t="s">
        <v>7219</v>
      </c>
      <c r="AF722" s="171" t="s">
        <v>25</v>
      </c>
      <c r="AG722" s="171" t="s">
        <v>189</v>
      </c>
      <c r="AH722" s="171">
        <v>1</v>
      </c>
      <c r="AI722" s="171">
        <v>0</v>
      </c>
      <c r="AJ722" s="72" t="s">
        <v>219</v>
      </c>
      <c r="AK722" s="97">
        <f>IF(Q722="SOPORTE_TELEFÓNICO",'BASE LIQUIDACION REDEBAN 2025'!$B$19,IF(Q722="ENVÍO",'BASE LIQUIDACION REDEBAN 2025'!$C$2,IF(AF722="TIPO I",'BASE LIQUIDACION REDEBAN 2025'!$C$2,IF(AF722="TIPO II",'BASE LIQUIDACION REDEBAN 2025'!$C$3,IF(AF722="TIPO III",'BASE LIQUIDACION REDEBAN 2025'!$C$4,IF(AF722="TIPO IV",'BASE LIQUIDACION REDEBAN 2025'!$C$5,IF(AG722="AEREO",'BASE LIQUIDACION REDEBAN 2025'!$B$6,'BASE LIQUIDACION REDEBAN 2025'!$C$5)))))))</f>
        <v>65960.072302</v>
      </c>
      <c r="AL722" s="97">
        <f>IF(OR(Q722="SOPORTE_TELEFÓNICO",Q722="ENVÍO"),0,IF(AF722="TIPO I",'BASE LIQUIDACION REDEBAN 2025'!$B$10,IF(AF722="TIPO II",'BASE LIQUIDACION REDEBAN 2025'!$B$11,IF(AF722="TIPO III",'BASE LIQUIDACION REDEBAN 2025'!$B$12,'BASE LIQUIDACION REDEBAN 2025'!$B$13))))</f>
        <v>75096.394270399993</v>
      </c>
      <c r="AM722" s="97">
        <f t="shared" si="11"/>
        <v>65960.072302</v>
      </c>
    </row>
    <row r="723" spans="1:39" s="85" customFormat="1" ht="13.15">
      <c r="A723" s="171" t="s">
        <v>92</v>
      </c>
      <c r="B723" s="10" t="str">
        <f>VLOOKUP(A723,'CENTRO DE COSTOS'!A:D,4,FALSE)</f>
        <v>KEVIN ALEXIS CORZO BUSTOS</v>
      </c>
      <c r="C723" s="10" t="str">
        <f>VLOOKUP(A723,'CENTRO DE COSTOS'!A:D,2,FALSE)</f>
        <v>0004-0007</v>
      </c>
      <c r="D723" s="171">
        <v>41668</v>
      </c>
      <c r="E723" s="171">
        <v>2323110</v>
      </c>
      <c r="F723" s="171">
        <v>56152</v>
      </c>
      <c r="G723" s="171" t="s">
        <v>256</v>
      </c>
      <c r="H723" s="171" t="s">
        <v>2564</v>
      </c>
      <c r="I723" s="171" t="s">
        <v>3626</v>
      </c>
      <c r="J723" s="10" t="s">
        <v>167</v>
      </c>
      <c r="K723" s="171">
        <v>2323110</v>
      </c>
      <c r="L723" s="171" t="s">
        <v>7220</v>
      </c>
      <c r="M723" s="172">
        <v>45826.445833333331</v>
      </c>
      <c r="N723" s="172">
        <v>45826.681747685187</v>
      </c>
      <c r="O723" s="171" t="s">
        <v>3171</v>
      </c>
      <c r="P723" s="171" t="s">
        <v>3172</v>
      </c>
      <c r="Q723" s="171" t="s">
        <v>177</v>
      </c>
      <c r="R723" s="72" t="s">
        <v>7221</v>
      </c>
      <c r="S723" s="178" t="s">
        <v>3174</v>
      </c>
      <c r="T723" s="187" t="s">
        <v>3190</v>
      </c>
      <c r="U723" s="187" t="s">
        <v>3357</v>
      </c>
      <c r="V723" s="187" t="s">
        <v>3192</v>
      </c>
      <c r="W723" s="187" t="s">
        <v>3215</v>
      </c>
      <c r="X723" s="187" t="s">
        <v>7222</v>
      </c>
      <c r="Y723" s="187">
        <v>0</v>
      </c>
      <c r="Z723" s="187" t="s">
        <v>3268</v>
      </c>
      <c r="AA723" s="187" t="s">
        <v>5149</v>
      </c>
      <c r="AB723" s="200">
        <v>0</v>
      </c>
      <c r="AC723" s="72" t="s">
        <v>7223</v>
      </c>
      <c r="AD723" s="72" t="s">
        <v>7224</v>
      </c>
      <c r="AE723" s="72" t="s">
        <v>7225</v>
      </c>
      <c r="AF723" s="171" t="s">
        <v>32</v>
      </c>
      <c r="AG723" s="171" t="s">
        <v>189</v>
      </c>
      <c r="AH723" s="171">
        <v>1</v>
      </c>
      <c r="AI723" s="171">
        <v>0</v>
      </c>
      <c r="AJ723" s="72" t="s">
        <v>726</v>
      </c>
      <c r="AK723" s="97">
        <f>IF(Q723="SOPORTE_TELEFÓNICO",'BASE LIQUIDACION REDEBAN 2025'!$B$19,IF(Q723="ENVÍO",'BASE LIQUIDACION REDEBAN 2025'!$C$2,IF(AF723="TIPO I",'BASE LIQUIDACION REDEBAN 2025'!$C$2,IF(AF723="TIPO II",'BASE LIQUIDACION REDEBAN 2025'!$C$3,IF(AF723="TIPO III",'BASE LIQUIDACION REDEBAN 2025'!$C$4,IF(AF723="TIPO IV",'BASE LIQUIDACION REDEBAN 2025'!$C$5,IF(AG723="AEREO",'BASE LIQUIDACION REDEBAN 2025'!$B$6,'BASE LIQUIDACION REDEBAN 2025'!$C$5)))))))</f>
        <v>479588.87655000004</v>
      </c>
      <c r="AL723" s="97">
        <f>IF(OR(Q723="SOPORTE_TELEFÓNICO",Q723="ENVÍO"),0,IF(AF723="TIPO I",'BASE LIQUIDACION REDEBAN 2025'!$B$10,IF(AF723="TIPO II",'BASE LIQUIDACION REDEBAN 2025'!$B$11,IF(AF723="TIPO III",'BASE LIQUIDACION REDEBAN 2025'!$B$12,'BASE LIQUIDACION REDEBAN 2025'!$B$13))))</f>
        <v>196536.5258152</v>
      </c>
      <c r="AM723" s="97">
        <f t="shared" si="11"/>
        <v>479588.87655000004</v>
      </c>
    </row>
    <row r="724" spans="1:39" s="85" customFormat="1" ht="13.15">
      <c r="A724" s="171" t="s">
        <v>76</v>
      </c>
      <c r="B724" s="10" t="str">
        <f>VLOOKUP(A724,'CENTRO DE COSTOS'!A:D,4,FALSE)</f>
        <v>DIEGO FERNANDO HENAO CARDONA</v>
      </c>
      <c r="C724" s="10" t="str">
        <f>VLOOKUP(A724,'CENTRO DE COSTOS'!A:D,2,FALSE)</f>
        <v>0004-0003</v>
      </c>
      <c r="D724" s="171">
        <v>76001</v>
      </c>
      <c r="E724" s="171">
        <v>2324183</v>
      </c>
      <c r="F724" s="171">
        <v>35125</v>
      </c>
      <c r="G724" s="171" t="s">
        <v>230</v>
      </c>
      <c r="H724" s="171" t="s">
        <v>76</v>
      </c>
      <c r="I724" s="171" t="s">
        <v>7226</v>
      </c>
      <c r="J724" s="10" t="s">
        <v>167</v>
      </c>
      <c r="K724" s="171">
        <v>2324183</v>
      </c>
      <c r="L724" s="171" t="s">
        <v>7227</v>
      </c>
      <c r="M724" s="172">
        <v>45826.524305555555</v>
      </c>
      <c r="N724" s="172">
        <v>45826.681944444441</v>
      </c>
      <c r="O724" s="171" t="s">
        <v>3171</v>
      </c>
      <c r="P724" s="171" t="s">
        <v>3172</v>
      </c>
      <c r="Q724" s="171" t="s">
        <v>177</v>
      </c>
      <c r="R724" s="72" t="s">
        <v>7228</v>
      </c>
      <c r="S724" s="178" t="s">
        <v>3174</v>
      </c>
      <c r="T724" s="187" t="s">
        <v>3175</v>
      </c>
      <c r="U724" s="187" t="s">
        <v>3438</v>
      </c>
      <c r="V724" s="187" t="s">
        <v>3439</v>
      </c>
      <c r="W724" s="187" t="s">
        <v>3185</v>
      </c>
      <c r="X724" s="187">
        <v>0</v>
      </c>
      <c r="Y724" s="187">
        <v>0</v>
      </c>
      <c r="Z724" s="187">
        <v>0</v>
      </c>
      <c r="AA724" s="187">
        <v>0</v>
      </c>
      <c r="AB724" s="200" t="s">
        <v>7229</v>
      </c>
      <c r="AC724" s="72" t="s">
        <v>7230</v>
      </c>
      <c r="AD724" s="72">
        <v>0</v>
      </c>
      <c r="AE724" s="72">
        <v>0</v>
      </c>
      <c r="AF724" s="171" t="s">
        <v>25</v>
      </c>
      <c r="AG724" s="171" t="s">
        <v>189</v>
      </c>
      <c r="AH724" s="171">
        <v>1</v>
      </c>
      <c r="AI724" s="171">
        <v>0</v>
      </c>
      <c r="AJ724" s="72" t="s">
        <v>2428</v>
      </c>
      <c r="AK724" s="97">
        <f>IF(Q724="SOPORTE_TELEFÓNICO",'BASE LIQUIDACION REDEBAN 2025'!$B$19,IF(Q724="ENVÍO",'BASE LIQUIDACION REDEBAN 2025'!$C$2,IF(AF724="TIPO I",'BASE LIQUIDACION REDEBAN 2025'!$C$2,IF(AF724="TIPO II",'BASE LIQUIDACION REDEBAN 2025'!$C$3,IF(AF724="TIPO III",'BASE LIQUIDACION REDEBAN 2025'!$C$4,IF(AF724="TIPO IV",'BASE LIQUIDACION REDEBAN 2025'!$C$5,IF(AG724="AEREO",'BASE LIQUIDACION REDEBAN 2025'!$B$6,'BASE LIQUIDACION REDEBAN 2025'!$C$5)))))))</f>
        <v>65960.072302</v>
      </c>
      <c r="AL724" s="97">
        <f>IF(OR(Q724="SOPORTE_TELEFÓNICO",Q724="ENVÍO"),0,IF(AF724="TIPO I",'BASE LIQUIDACION REDEBAN 2025'!$B$10,IF(AF724="TIPO II",'BASE LIQUIDACION REDEBAN 2025'!$B$11,IF(AF724="TIPO III",'BASE LIQUIDACION REDEBAN 2025'!$B$12,'BASE LIQUIDACION REDEBAN 2025'!$B$13))))</f>
        <v>75096.394270399993</v>
      </c>
      <c r="AM724" s="97">
        <f t="shared" si="11"/>
        <v>65960.072302</v>
      </c>
    </row>
    <row r="725" spans="1:39" s="85" customFormat="1" ht="13.15">
      <c r="A725" s="171" t="s">
        <v>90</v>
      </c>
      <c r="B725" s="10" t="str">
        <f>VLOOKUP(A725,'CENTRO DE COSTOS'!A:D,4,FALSE)</f>
        <v>JUAN SEBASTIÁN RÍOS CASTRILLÓN</v>
      </c>
      <c r="C725" s="10" t="str">
        <f>VLOOKUP(A725,'CENTRO DE COSTOS'!A:D,2,FALSE)</f>
        <v>0004-0005</v>
      </c>
      <c r="D725" s="171">
        <v>5088</v>
      </c>
      <c r="E725" s="171">
        <v>2322539</v>
      </c>
      <c r="F725" s="171">
        <v>36434</v>
      </c>
      <c r="G725" s="171" t="s">
        <v>290</v>
      </c>
      <c r="H725" s="171" t="s">
        <v>291</v>
      </c>
      <c r="I725" s="171" t="s">
        <v>7231</v>
      </c>
      <c r="J725" s="10" t="s">
        <v>167</v>
      </c>
      <c r="K725" s="171">
        <v>2322539</v>
      </c>
      <c r="L725" s="171" t="s">
        <v>7232</v>
      </c>
      <c r="M725" s="172">
        <v>45826.410416666666</v>
      </c>
      <c r="N725" s="172">
        <v>45826.694490740738</v>
      </c>
      <c r="O725" s="171" t="s">
        <v>3171</v>
      </c>
      <c r="P725" s="171" t="s">
        <v>3172</v>
      </c>
      <c r="Q725" s="171" t="s">
        <v>177</v>
      </c>
      <c r="R725" s="72" t="s">
        <v>7233</v>
      </c>
      <c r="S725" s="178" t="s">
        <v>3174</v>
      </c>
      <c r="T725" s="187" t="s">
        <v>3190</v>
      </c>
      <c r="U725" s="187" t="s">
        <v>3284</v>
      </c>
      <c r="V725" s="187" t="s">
        <v>3284</v>
      </c>
      <c r="W725" s="187" t="s">
        <v>3215</v>
      </c>
      <c r="X725" s="187" t="s">
        <v>3267</v>
      </c>
      <c r="Y725" s="187">
        <v>0</v>
      </c>
      <c r="Z725" s="187">
        <v>0</v>
      </c>
      <c r="AA725" s="187">
        <v>0</v>
      </c>
      <c r="AB725" s="200">
        <v>0</v>
      </c>
      <c r="AC725" s="72" t="s">
        <v>7234</v>
      </c>
      <c r="AD725" s="72" t="s">
        <v>7235</v>
      </c>
      <c r="AE725" s="72" t="s">
        <v>7236</v>
      </c>
      <c r="AF725" s="171" t="s">
        <v>25</v>
      </c>
      <c r="AG725" s="171" t="s">
        <v>189</v>
      </c>
      <c r="AH725" s="171">
        <v>1</v>
      </c>
      <c r="AI725" s="171">
        <v>0</v>
      </c>
      <c r="AJ725" s="72" t="s">
        <v>294</v>
      </c>
      <c r="AK725" s="97">
        <f>IF(Q725="SOPORTE_TELEFÓNICO",'BASE LIQUIDACION REDEBAN 2025'!$B$19,IF(Q725="ENVÍO",'BASE LIQUIDACION REDEBAN 2025'!$C$2,IF(AF725="TIPO I",'BASE LIQUIDACION REDEBAN 2025'!$C$2,IF(AF725="TIPO II",'BASE LIQUIDACION REDEBAN 2025'!$C$3,IF(AF725="TIPO III",'BASE LIQUIDACION REDEBAN 2025'!$C$4,IF(AF725="TIPO IV",'BASE LIQUIDACION REDEBAN 2025'!$C$5,IF(AG725="AEREO",'BASE LIQUIDACION REDEBAN 2025'!$B$6,'BASE LIQUIDACION REDEBAN 2025'!$C$5)))))))</f>
        <v>65960.072302</v>
      </c>
      <c r="AL725" s="97">
        <f>IF(OR(Q725="SOPORTE_TELEFÓNICO",Q725="ENVÍO"),0,IF(AF725="TIPO I",'BASE LIQUIDACION REDEBAN 2025'!$B$10,IF(AF725="TIPO II",'BASE LIQUIDACION REDEBAN 2025'!$B$11,IF(AF725="TIPO III",'BASE LIQUIDACION REDEBAN 2025'!$B$12,'BASE LIQUIDACION REDEBAN 2025'!$B$13))))</f>
        <v>75096.394270399993</v>
      </c>
      <c r="AM725" s="97">
        <f t="shared" si="11"/>
        <v>65960.072302</v>
      </c>
    </row>
    <row r="726" spans="1:39" s="85" customFormat="1" ht="13.15">
      <c r="A726" s="171" t="s">
        <v>68</v>
      </c>
      <c r="B726" s="10" t="str">
        <f>VLOOKUP(A726,'CENTRO DE COSTOS'!A:D,4,FALSE)</f>
        <v>WILLIAM ASDRUBAL ROZO ROZO</v>
      </c>
      <c r="C726" s="10" t="str">
        <f>VLOOKUP(A726,'CENTRO DE COSTOS'!A:D,2,FALSE)</f>
        <v>0004-0004</v>
      </c>
      <c r="D726" s="171">
        <v>25754</v>
      </c>
      <c r="E726" s="171">
        <v>2322868</v>
      </c>
      <c r="F726" s="171">
        <v>74653</v>
      </c>
      <c r="G726" s="171" t="s">
        <v>298</v>
      </c>
      <c r="H726" s="171" t="s">
        <v>457</v>
      </c>
      <c r="I726" s="171" t="s">
        <v>7237</v>
      </c>
      <c r="J726" s="10" t="s">
        <v>167</v>
      </c>
      <c r="K726" s="171">
        <v>2322868</v>
      </c>
      <c r="L726" s="171" t="s">
        <v>7238</v>
      </c>
      <c r="M726" s="172">
        <v>45826.438888888886</v>
      </c>
      <c r="N726" s="172">
        <v>45826.719629629632</v>
      </c>
      <c r="O726" s="171" t="s">
        <v>3171</v>
      </c>
      <c r="P726" s="171" t="s">
        <v>3172</v>
      </c>
      <c r="Q726" s="171" t="s">
        <v>177</v>
      </c>
      <c r="R726" s="72" t="s">
        <v>7239</v>
      </c>
      <c r="S726" s="178" t="s">
        <v>3174</v>
      </c>
      <c r="T726" s="187" t="s">
        <v>3190</v>
      </c>
      <c r="U726" s="187" t="s">
        <v>3197</v>
      </c>
      <c r="V726" s="187" t="s">
        <v>3753</v>
      </c>
      <c r="W726" s="187" t="s">
        <v>3215</v>
      </c>
      <c r="X726" s="187">
        <v>0</v>
      </c>
      <c r="Y726" s="187" t="s">
        <v>3445</v>
      </c>
      <c r="Z726" s="187">
        <v>0</v>
      </c>
      <c r="AA726" s="187">
        <v>0</v>
      </c>
      <c r="AB726" s="200">
        <v>0</v>
      </c>
      <c r="AC726" s="72" t="s">
        <v>7240</v>
      </c>
      <c r="AD726" s="72">
        <v>1238747</v>
      </c>
      <c r="AE726" s="72">
        <v>522197</v>
      </c>
      <c r="AF726" s="171" t="s">
        <v>25</v>
      </c>
      <c r="AG726" s="171" t="s">
        <v>189</v>
      </c>
      <c r="AH726" s="171">
        <v>1</v>
      </c>
      <c r="AI726" s="171">
        <v>0</v>
      </c>
      <c r="AJ726" s="72" t="s">
        <v>435</v>
      </c>
      <c r="AK726" s="97">
        <f>IF(Q726="SOPORTE_TELEFÓNICO",'BASE LIQUIDACION REDEBAN 2025'!$B$19,IF(Q726="ENVÍO",'BASE LIQUIDACION REDEBAN 2025'!$C$2,IF(AF726="TIPO I",'BASE LIQUIDACION REDEBAN 2025'!$C$2,IF(AF726="TIPO II",'BASE LIQUIDACION REDEBAN 2025'!$C$3,IF(AF726="TIPO III",'BASE LIQUIDACION REDEBAN 2025'!$C$4,IF(AF726="TIPO IV",'BASE LIQUIDACION REDEBAN 2025'!$C$5,IF(AG726="AEREO",'BASE LIQUIDACION REDEBAN 2025'!$B$6,'BASE LIQUIDACION REDEBAN 2025'!$C$5)))))))</f>
        <v>65960.072302</v>
      </c>
      <c r="AL726" s="97">
        <f>IF(OR(Q726="SOPORTE_TELEFÓNICO",Q726="ENVÍO"),0,IF(AF726="TIPO I",'BASE LIQUIDACION REDEBAN 2025'!$B$10,IF(AF726="TIPO II",'BASE LIQUIDACION REDEBAN 2025'!$B$11,IF(AF726="TIPO III",'BASE LIQUIDACION REDEBAN 2025'!$B$12,'BASE LIQUIDACION REDEBAN 2025'!$B$13))))</f>
        <v>75096.394270399993</v>
      </c>
      <c r="AM726" s="97">
        <f t="shared" si="11"/>
        <v>65960.072302</v>
      </c>
    </row>
    <row r="727" spans="1:39" s="85" customFormat="1" ht="13.15">
      <c r="A727" s="171" t="s">
        <v>68</v>
      </c>
      <c r="B727" s="10" t="str">
        <f>VLOOKUP(A727,'CENTRO DE COSTOS'!A:D,4,FALSE)</f>
        <v>WILLIAM ASDRUBAL ROZO ROZO</v>
      </c>
      <c r="C727" s="10" t="str">
        <f>VLOOKUP(A727,'CENTRO DE COSTOS'!A:D,2,FALSE)</f>
        <v>0004-0004</v>
      </c>
      <c r="D727" s="171">
        <v>11001</v>
      </c>
      <c r="E727" s="171" t="s">
        <v>5414</v>
      </c>
      <c r="F727" s="171">
        <v>39869</v>
      </c>
      <c r="G727" s="171" t="s">
        <v>298</v>
      </c>
      <c r="H727" s="171" t="s">
        <v>68</v>
      </c>
      <c r="I727" s="171" t="s">
        <v>7241</v>
      </c>
      <c r="J727" s="10" t="s">
        <v>167</v>
      </c>
      <c r="K727" s="171" t="s">
        <v>7242</v>
      </c>
      <c r="L727" s="171" t="s">
        <v>7243</v>
      </c>
      <c r="M727" s="172">
        <v>45826.690972222219</v>
      </c>
      <c r="N727" s="203">
        <v>45826.729166666664</v>
      </c>
      <c r="O727" s="171" t="s">
        <v>3171</v>
      </c>
      <c r="P727" s="171" t="s">
        <v>3172</v>
      </c>
      <c r="Q727" s="171" t="s">
        <v>177</v>
      </c>
      <c r="R727" s="72" t="s">
        <v>7244</v>
      </c>
      <c r="S727" s="178" t="s">
        <v>3174</v>
      </c>
      <c r="T727" s="187" t="s">
        <v>3190</v>
      </c>
      <c r="U727" s="187" t="s">
        <v>3357</v>
      </c>
      <c r="V727" s="187" t="s">
        <v>3192</v>
      </c>
      <c r="W727" s="187" t="s">
        <v>3215</v>
      </c>
      <c r="X727" s="187" t="s">
        <v>4704</v>
      </c>
      <c r="Y727" s="187">
        <v>0</v>
      </c>
      <c r="Z727" s="187">
        <v>0</v>
      </c>
      <c r="AA727" s="187">
        <v>0</v>
      </c>
      <c r="AB727" s="200">
        <v>0</v>
      </c>
      <c r="AC727" s="72" t="s">
        <v>7245</v>
      </c>
      <c r="AD727" s="72">
        <v>768650</v>
      </c>
      <c r="AE727" s="72">
        <v>942342</v>
      </c>
      <c r="AF727" s="171" t="s">
        <v>25</v>
      </c>
      <c r="AG727" s="171" t="s">
        <v>189</v>
      </c>
      <c r="AH727" s="171">
        <v>1</v>
      </c>
      <c r="AI727" s="171">
        <v>0</v>
      </c>
      <c r="AJ727" s="72" t="s">
        <v>301</v>
      </c>
      <c r="AK727" s="97">
        <f>IF(Q727="SOPORTE_TELEFÓNICO",'BASE LIQUIDACION REDEBAN 2025'!$B$19,IF(Q727="ENVÍO",'BASE LIQUIDACION REDEBAN 2025'!$C$2,IF(AF727="TIPO I",'BASE LIQUIDACION REDEBAN 2025'!$C$2,IF(AF727="TIPO II",'BASE LIQUIDACION REDEBAN 2025'!$C$3,IF(AF727="TIPO III",'BASE LIQUIDACION REDEBAN 2025'!$C$4,IF(AF727="TIPO IV",'BASE LIQUIDACION REDEBAN 2025'!$C$5,IF(AG727="AEREO",'BASE LIQUIDACION REDEBAN 2025'!$B$6,'BASE LIQUIDACION REDEBAN 2025'!$C$5)))))))</f>
        <v>65960.072302</v>
      </c>
      <c r="AL727" s="97">
        <f>IF(OR(Q727="SOPORTE_TELEFÓNICO",Q727="ENVÍO"),0,IF(AF727="TIPO I",'BASE LIQUIDACION REDEBAN 2025'!$B$10,IF(AF727="TIPO II",'BASE LIQUIDACION REDEBAN 2025'!$B$11,IF(AF727="TIPO III",'BASE LIQUIDACION REDEBAN 2025'!$B$12,'BASE LIQUIDACION REDEBAN 2025'!$B$13))))</f>
        <v>75096.394270399993</v>
      </c>
      <c r="AM727" s="97">
        <f t="shared" si="11"/>
        <v>65960.072302</v>
      </c>
    </row>
    <row r="728" spans="1:39" s="85" customFormat="1" ht="13.15">
      <c r="A728" s="171" t="s">
        <v>93</v>
      </c>
      <c r="B728" s="10" t="str">
        <f>VLOOKUP(A728,'CENTRO DE COSTOS'!A:D,4,FALSE)</f>
        <v>DIEGO FERNANDO HENAO CARDONA</v>
      </c>
      <c r="C728" s="10" t="str">
        <f>VLOOKUP(A728,'CENTRO DE COSTOS'!A:D,2,FALSE)</f>
        <v>0004-0003</v>
      </c>
      <c r="D728" s="171">
        <v>52001</v>
      </c>
      <c r="E728" s="171">
        <v>2322860</v>
      </c>
      <c r="F728" s="171">
        <v>61700</v>
      </c>
      <c r="G728" s="171" t="s">
        <v>162</v>
      </c>
      <c r="H728" s="171" t="s">
        <v>93</v>
      </c>
      <c r="I728" s="171" t="s">
        <v>7246</v>
      </c>
      <c r="J728" s="10" t="s">
        <v>167</v>
      </c>
      <c r="K728" s="171">
        <v>2322860</v>
      </c>
      <c r="L728" s="171" t="s">
        <v>7247</v>
      </c>
      <c r="M728" s="172">
        <v>45826.435416666667</v>
      </c>
      <c r="N728" s="172">
        <v>45826.737500000003</v>
      </c>
      <c r="O728" s="171" t="s">
        <v>3171</v>
      </c>
      <c r="P728" s="171" t="s">
        <v>3172</v>
      </c>
      <c r="Q728" s="171" t="s">
        <v>177</v>
      </c>
      <c r="R728" s="72" t="s">
        <v>7248</v>
      </c>
      <c r="S728" s="178" t="s">
        <v>3174</v>
      </c>
      <c r="T728" s="187" t="s">
        <v>3175</v>
      </c>
      <c r="U728" s="187" t="s">
        <v>3176</v>
      </c>
      <c r="V728" s="187" t="s">
        <v>3177</v>
      </c>
      <c r="W728" s="187" t="s">
        <v>3185</v>
      </c>
      <c r="X728" s="187">
        <v>0</v>
      </c>
      <c r="Y728" s="187">
        <v>0</v>
      </c>
      <c r="Z728" s="187">
        <v>0</v>
      </c>
      <c r="AA728" s="187">
        <v>0</v>
      </c>
      <c r="AB728" s="200">
        <v>0</v>
      </c>
      <c r="AC728" s="72" t="s">
        <v>7249</v>
      </c>
      <c r="AD728" s="72" t="s">
        <v>3180</v>
      </c>
      <c r="AE728" s="72" t="s">
        <v>3180</v>
      </c>
      <c r="AF728" s="171" t="s">
        <v>25</v>
      </c>
      <c r="AG728" s="171" t="s">
        <v>189</v>
      </c>
      <c r="AH728" s="171">
        <v>1</v>
      </c>
      <c r="AI728" s="171">
        <v>0</v>
      </c>
      <c r="AJ728" s="72" t="s">
        <v>639</v>
      </c>
      <c r="AK728" s="97">
        <f>IF(Q728="SOPORTE_TELEFÓNICO",'BASE LIQUIDACION REDEBAN 2025'!$B$19,IF(Q728="ENVÍO",'BASE LIQUIDACION REDEBAN 2025'!$C$2,IF(AF728="TIPO I",'BASE LIQUIDACION REDEBAN 2025'!$C$2,IF(AF728="TIPO II",'BASE LIQUIDACION REDEBAN 2025'!$C$3,IF(AF728="TIPO III",'BASE LIQUIDACION REDEBAN 2025'!$C$4,IF(AF728="TIPO IV",'BASE LIQUIDACION REDEBAN 2025'!$C$5,IF(AG728="AEREO",'BASE LIQUIDACION REDEBAN 2025'!$B$6,'BASE LIQUIDACION REDEBAN 2025'!$C$5)))))))</f>
        <v>65960.072302</v>
      </c>
      <c r="AL728" s="97">
        <f>IF(OR(Q728="SOPORTE_TELEFÓNICO",Q728="ENVÍO"),0,IF(AF728="TIPO I",'BASE LIQUIDACION REDEBAN 2025'!$B$10,IF(AF728="TIPO II",'BASE LIQUIDACION REDEBAN 2025'!$B$11,IF(AF728="TIPO III",'BASE LIQUIDACION REDEBAN 2025'!$B$12,'BASE LIQUIDACION REDEBAN 2025'!$B$13))))</f>
        <v>75096.394270399993</v>
      </c>
      <c r="AM728" s="97">
        <f t="shared" si="11"/>
        <v>65960.072302</v>
      </c>
    </row>
    <row r="729" spans="1:39" s="85" customFormat="1" ht="13.15">
      <c r="A729" s="171" t="s">
        <v>90</v>
      </c>
      <c r="B729" s="10" t="str">
        <f>VLOOKUP(A729,'CENTRO DE COSTOS'!A:D,4,FALSE)</f>
        <v>JUAN SEBASTIÁN RÍOS CASTRILLÓN</v>
      </c>
      <c r="C729" s="10" t="str">
        <f>VLOOKUP(A729,'CENTRO DE COSTOS'!A:D,2,FALSE)</f>
        <v>0004-0005</v>
      </c>
      <c r="D729" s="171">
        <v>5004</v>
      </c>
      <c r="E729" s="171">
        <v>2314313</v>
      </c>
      <c r="F729" s="171">
        <v>10263</v>
      </c>
      <c r="G729" s="171" t="s">
        <v>290</v>
      </c>
      <c r="H729" s="171" t="s">
        <v>7250</v>
      </c>
      <c r="I729" s="171" t="s">
        <v>7251</v>
      </c>
      <c r="J729" s="10" t="s">
        <v>167</v>
      </c>
      <c r="K729" s="171">
        <v>2314313</v>
      </c>
      <c r="L729" s="171" t="s">
        <v>7252</v>
      </c>
      <c r="M729" s="172">
        <v>45825.375</v>
      </c>
      <c r="N729" s="172">
        <v>45826.746759259258</v>
      </c>
      <c r="O729" s="171" t="s">
        <v>3171</v>
      </c>
      <c r="P729" s="171" t="s">
        <v>3172</v>
      </c>
      <c r="Q729" s="171" t="s">
        <v>177</v>
      </c>
      <c r="R729" s="204" t="s">
        <v>7253</v>
      </c>
      <c r="S729" s="178" t="s">
        <v>3174</v>
      </c>
      <c r="T729" s="187" t="s">
        <v>3190</v>
      </c>
      <c r="U729" s="187" t="s">
        <v>3357</v>
      </c>
      <c r="V729" s="187" t="s">
        <v>3192</v>
      </c>
      <c r="W729" s="187" t="s">
        <v>3215</v>
      </c>
      <c r="X729" s="187" t="s">
        <v>3358</v>
      </c>
      <c r="Y729" s="187">
        <v>0</v>
      </c>
      <c r="Z729" s="187">
        <v>0</v>
      </c>
      <c r="AA729" s="187">
        <v>0</v>
      </c>
      <c r="AB729" s="200">
        <v>0</v>
      </c>
      <c r="AC729" s="72" t="s">
        <v>7254</v>
      </c>
      <c r="AD729" s="72">
        <v>1171810</v>
      </c>
      <c r="AE729" s="72">
        <v>888382</v>
      </c>
      <c r="AF729" s="171" t="s">
        <v>32</v>
      </c>
      <c r="AG729" s="171" t="s">
        <v>189</v>
      </c>
      <c r="AH729" s="171">
        <v>1</v>
      </c>
      <c r="AI729" s="171">
        <v>0</v>
      </c>
      <c r="AJ729" s="72" t="s">
        <v>354</v>
      </c>
      <c r="AK729" s="97">
        <f>IF(Q729="SOPORTE_TELEFÓNICO",'BASE LIQUIDACION REDEBAN 2025'!$B$19,IF(Q729="ENVÍO",'BASE LIQUIDACION REDEBAN 2025'!$C$2,IF(AF729="TIPO I",'BASE LIQUIDACION REDEBAN 2025'!$C$2,IF(AF729="TIPO II",'BASE LIQUIDACION REDEBAN 2025'!$C$3,IF(AF729="TIPO III",'BASE LIQUIDACION REDEBAN 2025'!$C$4,IF(AF729="TIPO IV",'BASE LIQUIDACION REDEBAN 2025'!$C$5,IF(AG729="AEREO",'BASE LIQUIDACION REDEBAN 2025'!$B$6,'BASE LIQUIDACION REDEBAN 2025'!$C$5)))))))</f>
        <v>479588.87655000004</v>
      </c>
      <c r="AL729" s="97">
        <f>IF(OR(Q729="SOPORTE_TELEFÓNICO",Q729="ENVÍO"),0,IF(AF729="TIPO I",'BASE LIQUIDACION REDEBAN 2025'!$B$10,IF(AF729="TIPO II",'BASE LIQUIDACION REDEBAN 2025'!$B$11,IF(AF729="TIPO III",'BASE LIQUIDACION REDEBAN 2025'!$B$12,'BASE LIQUIDACION REDEBAN 2025'!$B$13))))</f>
        <v>196536.5258152</v>
      </c>
      <c r="AM729" s="97">
        <f t="shared" si="11"/>
        <v>479588.87655000004</v>
      </c>
    </row>
    <row r="730" spans="1:39" s="85" customFormat="1" ht="13.15">
      <c r="A730" s="171" t="s">
        <v>90</v>
      </c>
      <c r="B730" s="10" t="str">
        <f>VLOOKUP(A730,'CENTRO DE COSTOS'!A:D,4,FALSE)</f>
        <v>JUAN SEBASTIÁN RÍOS CASTRILLÓN</v>
      </c>
      <c r="C730" s="10" t="str">
        <f>VLOOKUP(A730,'CENTRO DE COSTOS'!A:D,2,FALSE)</f>
        <v>0004-0005</v>
      </c>
      <c r="D730" s="171">
        <v>5212</v>
      </c>
      <c r="E730" s="171">
        <v>2319443</v>
      </c>
      <c r="F730" s="171">
        <v>40686</v>
      </c>
      <c r="G730" s="171" t="s">
        <v>290</v>
      </c>
      <c r="H730" s="171" t="s">
        <v>6998</v>
      </c>
      <c r="I730" s="171" t="s">
        <v>7255</v>
      </c>
      <c r="J730" s="10" t="s">
        <v>167</v>
      </c>
      <c r="K730" s="171">
        <v>2319443</v>
      </c>
      <c r="L730" s="171" t="s">
        <v>7256</v>
      </c>
      <c r="M730" s="172">
        <v>45826.333333333336</v>
      </c>
      <c r="N730" s="172">
        <v>45826.751585648148</v>
      </c>
      <c r="O730" s="171" t="s">
        <v>3171</v>
      </c>
      <c r="P730" s="171" t="s">
        <v>3172</v>
      </c>
      <c r="Q730" s="171" t="s">
        <v>177</v>
      </c>
      <c r="R730" s="204" t="s">
        <v>7257</v>
      </c>
      <c r="S730" s="178" t="s">
        <v>3174</v>
      </c>
      <c r="T730" s="187" t="s">
        <v>3190</v>
      </c>
      <c r="U730" s="187" t="s">
        <v>3284</v>
      </c>
      <c r="V730" s="187" t="s">
        <v>3284</v>
      </c>
      <c r="W730" s="187" t="s">
        <v>3215</v>
      </c>
      <c r="X730" s="187" t="s">
        <v>3267</v>
      </c>
      <c r="Y730" s="187">
        <v>0</v>
      </c>
      <c r="Z730" s="187">
        <v>0</v>
      </c>
      <c r="AA730" s="187">
        <v>0</v>
      </c>
      <c r="AB730" s="200">
        <v>0</v>
      </c>
      <c r="AC730" s="72" t="s">
        <v>7258</v>
      </c>
      <c r="AD730" s="72">
        <v>1040729</v>
      </c>
      <c r="AE730" s="72">
        <v>766129</v>
      </c>
      <c r="AF730" s="171" t="s">
        <v>25</v>
      </c>
      <c r="AG730" s="171" t="s">
        <v>189</v>
      </c>
      <c r="AH730" s="171">
        <v>1</v>
      </c>
      <c r="AI730" s="171">
        <v>0</v>
      </c>
      <c r="AJ730" s="72" t="s">
        <v>294</v>
      </c>
      <c r="AK730" s="97">
        <f>IF(Q730="SOPORTE_TELEFÓNICO",'BASE LIQUIDACION REDEBAN 2025'!$B$19,IF(Q730="ENVÍO",'BASE LIQUIDACION REDEBAN 2025'!$C$2,IF(AF730="TIPO I",'BASE LIQUIDACION REDEBAN 2025'!$C$2,IF(AF730="TIPO II",'BASE LIQUIDACION REDEBAN 2025'!$C$3,IF(AF730="TIPO III",'BASE LIQUIDACION REDEBAN 2025'!$C$4,IF(AF730="TIPO IV",'BASE LIQUIDACION REDEBAN 2025'!$C$5,IF(AG730="AEREO",'BASE LIQUIDACION REDEBAN 2025'!$B$6,'BASE LIQUIDACION REDEBAN 2025'!$C$5)))))))</f>
        <v>65960.072302</v>
      </c>
      <c r="AL730" s="97">
        <f>IF(OR(Q730="SOPORTE_TELEFÓNICO",Q730="ENVÍO"),0,IF(AF730="TIPO I",'BASE LIQUIDACION REDEBAN 2025'!$B$10,IF(AF730="TIPO II",'BASE LIQUIDACION REDEBAN 2025'!$B$11,IF(AF730="TIPO III",'BASE LIQUIDACION REDEBAN 2025'!$B$12,'BASE LIQUIDACION REDEBAN 2025'!$B$13))))</f>
        <v>75096.394270399993</v>
      </c>
      <c r="AM730" s="97">
        <f t="shared" si="11"/>
        <v>65960.072302</v>
      </c>
    </row>
    <row r="731" spans="1:39" s="85" customFormat="1" ht="13.15">
      <c r="A731" s="171" t="s">
        <v>72</v>
      </c>
      <c r="B731" s="10" t="str">
        <f>VLOOKUP(A731,'CENTRO DE COSTOS'!A:D,4,FALSE)</f>
        <v>MIGUEL JULIÁN HERNÁNDEZ GUARÍN</v>
      </c>
      <c r="C731" s="10" t="str">
        <f>VLOOKUP(A731,'CENTRO DE COSTOS'!A:D,2,FALSE)</f>
        <v>0004-0008</v>
      </c>
      <c r="D731" s="171">
        <v>68001</v>
      </c>
      <c r="E731" s="171">
        <v>2324768</v>
      </c>
      <c r="F731" s="171">
        <v>36257</v>
      </c>
      <c r="G731" s="171" t="s">
        <v>180</v>
      </c>
      <c r="H731" s="171" t="s">
        <v>72</v>
      </c>
      <c r="I731" s="171" t="s">
        <v>7259</v>
      </c>
      <c r="J731" s="10" t="s">
        <v>167</v>
      </c>
      <c r="K731" s="171">
        <v>2324768</v>
      </c>
      <c r="L731" s="171" t="s">
        <v>7260</v>
      </c>
      <c r="M731" s="172">
        <v>45826.597222222219</v>
      </c>
      <c r="N731" s="172">
        <v>45826.754710648151</v>
      </c>
      <c r="O731" s="171" t="s">
        <v>3171</v>
      </c>
      <c r="P731" s="171" t="s">
        <v>3172</v>
      </c>
      <c r="Q731" s="171" t="s">
        <v>177</v>
      </c>
      <c r="R731" s="72" t="s">
        <v>7261</v>
      </c>
      <c r="S731" s="178" t="s">
        <v>3174</v>
      </c>
      <c r="T731" s="187" t="s">
        <v>3190</v>
      </c>
      <c r="U731" s="187" t="s">
        <v>3284</v>
      </c>
      <c r="V731" s="187" t="s">
        <v>3284</v>
      </c>
      <c r="W731" s="187" t="s">
        <v>3215</v>
      </c>
      <c r="X731" s="187" t="s">
        <v>3267</v>
      </c>
      <c r="Y731" s="187">
        <v>0</v>
      </c>
      <c r="Z731" s="187">
        <v>0</v>
      </c>
      <c r="AA731" s="187" t="s">
        <v>5149</v>
      </c>
      <c r="AB731" s="200" t="s">
        <v>5391</v>
      </c>
      <c r="AC731" s="72" t="s">
        <v>7262</v>
      </c>
      <c r="AD731" s="72" t="s">
        <v>7263</v>
      </c>
      <c r="AE731" s="72" t="s">
        <v>7264</v>
      </c>
      <c r="AF731" s="171" t="s">
        <v>25</v>
      </c>
      <c r="AG731" s="171" t="s">
        <v>189</v>
      </c>
      <c r="AH731" s="171">
        <v>1</v>
      </c>
      <c r="AI731" s="171">
        <v>0</v>
      </c>
      <c r="AJ731" s="72" t="s">
        <v>3310</v>
      </c>
      <c r="AK731" s="97">
        <f>IF(Q731="SOPORTE_TELEFÓNICO",'BASE LIQUIDACION REDEBAN 2025'!$B$19,IF(Q731="ENVÍO",'BASE LIQUIDACION REDEBAN 2025'!$C$2,IF(AF731="TIPO I",'BASE LIQUIDACION REDEBAN 2025'!$C$2,IF(AF731="TIPO II",'BASE LIQUIDACION REDEBAN 2025'!$C$3,IF(AF731="TIPO III",'BASE LIQUIDACION REDEBAN 2025'!$C$4,IF(AF731="TIPO IV",'BASE LIQUIDACION REDEBAN 2025'!$C$5,IF(AG731="AEREO",'BASE LIQUIDACION REDEBAN 2025'!$B$6,'BASE LIQUIDACION REDEBAN 2025'!$C$5)))))))</f>
        <v>65960.072302</v>
      </c>
      <c r="AL731" s="97">
        <f>IF(OR(Q731="SOPORTE_TELEFÓNICO",Q731="ENVÍO"),0,IF(AF731="TIPO I",'BASE LIQUIDACION REDEBAN 2025'!$B$10,IF(AF731="TIPO II",'BASE LIQUIDACION REDEBAN 2025'!$B$11,IF(AF731="TIPO III",'BASE LIQUIDACION REDEBAN 2025'!$B$12,'BASE LIQUIDACION REDEBAN 2025'!$B$13))))</f>
        <v>75096.394270399993</v>
      </c>
      <c r="AM731" s="97">
        <f t="shared" si="11"/>
        <v>65960.072302</v>
      </c>
    </row>
    <row r="732" spans="1:39" s="85" customFormat="1" ht="13.15">
      <c r="A732" s="171" t="s">
        <v>86</v>
      </c>
      <c r="B732" s="10" t="str">
        <f>VLOOKUP(A732,'CENTRO DE COSTOS'!A:D,4,FALSE)</f>
        <v>KEVIN ALEXIS CORZO BUSTOS</v>
      </c>
      <c r="C732" s="10" t="str">
        <f>VLOOKUP(A732,'CENTRO DE COSTOS'!A:D,2,FALSE)</f>
        <v>0004-0007</v>
      </c>
      <c r="D732" s="171">
        <v>73268</v>
      </c>
      <c r="E732" s="171">
        <v>2306679</v>
      </c>
      <c r="F732" s="171">
        <v>42848</v>
      </c>
      <c r="G732" s="171" t="s">
        <v>870</v>
      </c>
      <c r="H732" s="171" t="s">
        <v>5087</v>
      </c>
      <c r="I732" s="171" t="s">
        <v>5088</v>
      </c>
      <c r="J732" s="10" t="s">
        <v>167</v>
      </c>
      <c r="K732" s="171">
        <v>2306679</v>
      </c>
      <c r="L732" s="171" t="s">
        <v>7265</v>
      </c>
      <c r="M732" s="172">
        <v>45824.333333333336</v>
      </c>
      <c r="N732" s="172">
        <v>45827.314583333333</v>
      </c>
      <c r="O732" s="171" t="s">
        <v>3171</v>
      </c>
      <c r="P732" s="171" t="s">
        <v>3172</v>
      </c>
      <c r="Q732" s="171" t="s">
        <v>177</v>
      </c>
      <c r="R732" s="72" t="s">
        <v>7266</v>
      </c>
      <c r="S732" s="178" t="s">
        <v>3174</v>
      </c>
      <c r="T732" s="187" t="s">
        <v>3190</v>
      </c>
      <c r="U732" s="187" t="s">
        <v>7267</v>
      </c>
      <c r="V732" s="187" t="s">
        <v>7268</v>
      </c>
      <c r="W732" s="187" t="s">
        <v>3215</v>
      </c>
      <c r="X732" s="187" t="s">
        <v>7269</v>
      </c>
      <c r="Y732" s="187" t="s">
        <v>3536</v>
      </c>
      <c r="Z732" s="187">
        <v>0</v>
      </c>
      <c r="AA732" s="187">
        <v>0</v>
      </c>
      <c r="AB732" s="200">
        <v>0</v>
      </c>
      <c r="AC732" s="72" t="s">
        <v>7270</v>
      </c>
      <c r="AD732" s="72" t="s">
        <v>7271</v>
      </c>
      <c r="AE732" s="72">
        <v>0</v>
      </c>
      <c r="AF732" s="171" t="s">
        <v>28</v>
      </c>
      <c r="AG732" s="171" t="s">
        <v>189</v>
      </c>
      <c r="AH732" s="171">
        <v>1</v>
      </c>
      <c r="AI732" s="171">
        <v>0</v>
      </c>
      <c r="AJ732" s="72" t="s">
        <v>1099</v>
      </c>
      <c r="AK732" s="97">
        <f>IF(Q732="SOPORTE_TELEFÓNICO",'BASE LIQUIDACION REDEBAN 2025'!$B$19,IF(Q732="ENVÍO",'BASE LIQUIDACION REDEBAN 2025'!$C$2,IF(AF732="TIPO I",'BASE LIQUIDACION REDEBAN 2025'!$C$2,IF(AF732="TIPO II",'BASE LIQUIDACION REDEBAN 2025'!$C$3,IF(AF732="TIPO III",'BASE LIQUIDACION REDEBAN 2025'!$C$4,IF(AF732="TIPO IV",'BASE LIQUIDACION REDEBAN 2025'!$C$5,IF(AG732="AEREO",'BASE LIQUIDACION REDEBAN 2025'!$B$6,'BASE LIQUIDACION REDEBAN 2025'!$C$5)))))))</f>
        <v>144967.87232000002</v>
      </c>
      <c r="AL732" s="97">
        <f>IF(OR(Q732="SOPORTE_TELEFÓNICO",Q732="ENVÍO"),0,IF(AF732="TIPO I",'BASE LIQUIDACION REDEBAN 2025'!$B$10,IF(AF732="TIPO II",'BASE LIQUIDACION REDEBAN 2025'!$B$11,IF(AF732="TIPO III",'BASE LIQUIDACION REDEBAN 2025'!$B$12,'BASE LIQUIDACION REDEBAN 2025'!$B$13))))</f>
        <v>140395.6348884</v>
      </c>
      <c r="AM732" s="97">
        <f t="shared" si="11"/>
        <v>144967.87232000002</v>
      </c>
    </row>
    <row r="733" spans="1:39" s="85" customFormat="1" ht="13.15">
      <c r="A733" s="171" t="s">
        <v>90</v>
      </c>
      <c r="B733" s="10" t="str">
        <f>VLOOKUP(A733,'CENTRO DE COSTOS'!A:D,4,FALSE)</f>
        <v>JUAN SEBASTIÁN RÍOS CASTRILLÓN</v>
      </c>
      <c r="C733" s="10" t="str">
        <f>VLOOKUP(A733,'CENTRO DE COSTOS'!A:D,2,FALSE)</f>
        <v>0004-0005</v>
      </c>
      <c r="D733" s="171">
        <v>5001</v>
      </c>
      <c r="E733" s="171" t="s">
        <v>5414</v>
      </c>
      <c r="F733" s="171">
        <v>42362</v>
      </c>
      <c r="G733" s="171" t="s">
        <v>290</v>
      </c>
      <c r="H733" s="171" t="s">
        <v>90</v>
      </c>
      <c r="I733" s="171" t="s">
        <v>7272</v>
      </c>
      <c r="J733" s="10" t="s">
        <v>167</v>
      </c>
      <c r="K733" s="171" t="s">
        <v>7273</v>
      </c>
      <c r="L733" s="171" t="s">
        <v>7274</v>
      </c>
      <c r="M733" s="172">
        <v>45827.333333333336</v>
      </c>
      <c r="N733" s="172">
        <v>45827.390972222223</v>
      </c>
      <c r="O733" s="171" t="s">
        <v>3171</v>
      </c>
      <c r="P733" s="171" t="s">
        <v>3172</v>
      </c>
      <c r="Q733" s="171" t="s">
        <v>3188</v>
      </c>
      <c r="R733" s="72" t="s">
        <v>7275</v>
      </c>
      <c r="S733" s="178" t="s">
        <v>3174</v>
      </c>
      <c r="T733" s="187" t="s">
        <v>3175</v>
      </c>
      <c r="U733" s="187" t="s">
        <v>3438</v>
      </c>
      <c r="V733" s="187" t="s">
        <v>3439</v>
      </c>
      <c r="W733" s="187" t="s">
        <v>3185</v>
      </c>
      <c r="X733" s="187">
        <v>0</v>
      </c>
      <c r="Y733" s="187">
        <v>0</v>
      </c>
      <c r="Z733" s="187">
        <v>0</v>
      </c>
      <c r="AA733" s="187">
        <v>0</v>
      </c>
      <c r="AB733" s="200">
        <v>0</v>
      </c>
      <c r="AC733" s="72">
        <v>0</v>
      </c>
      <c r="AD733" s="72" t="s">
        <v>3180</v>
      </c>
      <c r="AE733" s="72" t="s">
        <v>3180</v>
      </c>
      <c r="AF733" s="171" t="s">
        <v>25</v>
      </c>
      <c r="AG733" s="171" t="s">
        <v>189</v>
      </c>
      <c r="AH733" s="171">
        <v>0</v>
      </c>
      <c r="AI733" s="171">
        <v>0</v>
      </c>
      <c r="AJ733" s="72" t="s">
        <v>3310</v>
      </c>
      <c r="AK733" s="97">
        <f>IF(Q733="SOPORTE_TELEFÓNICO",'BASE LIQUIDACION REDEBAN 2025'!$B$19,IF(Q733="ENVÍO",'BASE LIQUIDACION REDEBAN 2025'!$C$2,IF(AF733="TIPO I",'BASE LIQUIDACION REDEBAN 2025'!$C$2,IF(AF733="TIPO II",'BASE LIQUIDACION REDEBAN 2025'!$C$3,IF(AF733="TIPO III",'BASE LIQUIDACION REDEBAN 2025'!$C$4,IF(AF733="TIPO IV",'BASE LIQUIDACION REDEBAN 2025'!$C$5,IF(AG733="AEREO",'BASE LIQUIDACION REDEBAN 2025'!$B$6,'BASE LIQUIDACION REDEBAN 2025'!$C$5)))))))</f>
        <v>41241.0800752</v>
      </c>
      <c r="AL733" s="97">
        <f>IF(OR(Q733="SOPORTE_TELEFÓNICO",Q733="ENVÍO"),0,IF(AF733="TIPO I",'BASE LIQUIDACION REDEBAN 2025'!$B$10,IF(AF733="TIPO II",'BASE LIQUIDACION REDEBAN 2025'!$B$11,IF(AF733="TIPO III",'BASE LIQUIDACION REDEBAN 2025'!$B$12,'BASE LIQUIDACION REDEBAN 2025'!$B$13))))</f>
        <v>0</v>
      </c>
      <c r="AM733" s="97">
        <f t="shared" si="11"/>
        <v>41241.0800752</v>
      </c>
    </row>
    <row r="734" spans="1:39" s="85" customFormat="1" ht="13.15">
      <c r="A734" s="171" t="s">
        <v>100</v>
      </c>
      <c r="B734" s="10" t="str">
        <f>VLOOKUP(A734,'CENTRO DE COSTOS'!A:D,4,FALSE)</f>
        <v>KEVIN ALEXIS CORZO BUSTOS</v>
      </c>
      <c r="C734" s="10" t="str">
        <f>VLOOKUP(A734,'CENTRO DE COSTOS'!A:D,2,FALSE)</f>
        <v>0004-0007</v>
      </c>
      <c r="D734" s="171">
        <v>95001</v>
      </c>
      <c r="E734" s="171">
        <v>2315443</v>
      </c>
      <c r="F734" s="171">
        <v>52483</v>
      </c>
      <c r="G734" s="171" t="s">
        <v>1115</v>
      </c>
      <c r="H734" s="171" t="s">
        <v>1116</v>
      </c>
      <c r="I734" s="171" t="s">
        <v>7276</v>
      </c>
      <c r="J734" s="10" t="s">
        <v>167</v>
      </c>
      <c r="K734" s="171">
        <v>2315443</v>
      </c>
      <c r="L734" s="171" t="s">
        <v>7277</v>
      </c>
      <c r="M734" s="172">
        <v>45825.429861111108</v>
      </c>
      <c r="N734" s="172">
        <v>45827.392384259256</v>
      </c>
      <c r="O734" s="171" t="s">
        <v>3171</v>
      </c>
      <c r="P734" s="171" t="s">
        <v>3172</v>
      </c>
      <c r="Q734" s="171" t="s">
        <v>177</v>
      </c>
      <c r="R734" s="72" t="s">
        <v>7278</v>
      </c>
      <c r="S734" s="178" t="s">
        <v>3174</v>
      </c>
      <c r="T734" s="187" t="s">
        <v>3190</v>
      </c>
      <c r="U734" s="187" t="s">
        <v>3252</v>
      </c>
      <c r="V734" s="187" t="s">
        <v>3192</v>
      </c>
      <c r="W734" s="187" t="s">
        <v>3215</v>
      </c>
      <c r="X734" s="187" t="s">
        <v>4431</v>
      </c>
      <c r="Y734" s="187">
        <v>0</v>
      </c>
      <c r="Z734" s="187">
        <v>0</v>
      </c>
      <c r="AA734" s="187">
        <v>0</v>
      </c>
      <c r="AB734" s="200">
        <v>0</v>
      </c>
      <c r="AC734" s="72" t="s">
        <v>7279</v>
      </c>
      <c r="AD734" s="72" t="s">
        <v>7280</v>
      </c>
      <c r="AE734" s="72" t="s">
        <v>7281</v>
      </c>
      <c r="AF734" s="171" t="s">
        <v>32</v>
      </c>
      <c r="AG734" s="171" t="s">
        <v>189</v>
      </c>
      <c r="AH734" s="171">
        <v>1</v>
      </c>
      <c r="AI734" s="171">
        <v>0</v>
      </c>
      <c r="AJ734" s="72" t="s">
        <v>265</v>
      </c>
      <c r="AK734" s="97">
        <f>IF(Q734="SOPORTE_TELEFÓNICO",'BASE LIQUIDACION REDEBAN 2025'!$B$19,IF(Q734="ENVÍO",'BASE LIQUIDACION REDEBAN 2025'!$C$2,IF(AF734="TIPO I",'BASE LIQUIDACION REDEBAN 2025'!$C$2,IF(AF734="TIPO II",'BASE LIQUIDACION REDEBAN 2025'!$C$3,IF(AF734="TIPO III",'BASE LIQUIDACION REDEBAN 2025'!$C$4,IF(AF734="TIPO IV",'BASE LIQUIDACION REDEBAN 2025'!$C$5,IF(AG734="AEREO",'BASE LIQUIDACION REDEBAN 2025'!$B$6,'BASE LIQUIDACION REDEBAN 2025'!$C$5)))))))</f>
        <v>479588.87655000004</v>
      </c>
      <c r="AL734" s="97">
        <f>IF(OR(Q734="SOPORTE_TELEFÓNICO",Q734="ENVÍO"),0,IF(AF734="TIPO I",'BASE LIQUIDACION REDEBAN 2025'!$B$10,IF(AF734="TIPO II",'BASE LIQUIDACION REDEBAN 2025'!$B$11,IF(AF734="TIPO III",'BASE LIQUIDACION REDEBAN 2025'!$B$12,'BASE LIQUIDACION REDEBAN 2025'!$B$13))))</f>
        <v>196536.5258152</v>
      </c>
      <c r="AM734" s="97">
        <f t="shared" si="11"/>
        <v>479588.87655000004</v>
      </c>
    </row>
    <row r="735" spans="1:39" s="85" customFormat="1" ht="13.15">
      <c r="A735" s="171" t="s">
        <v>91</v>
      </c>
      <c r="B735" s="10" t="str">
        <f>VLOOKUP(A735,'CENTRO DE COSTOS'!A:D,4,FALSE)</f>
        <v>JOSE MAURICIO HERNANDEZ ROJAS</v>
      </c>
      <c r="C735" s="10" t="str">
        <f>VLOOKUP(A735,'CENTRO DE COSTOS'!A:D,2,FALSE)</f>
        <v>0004-0001</v>
      </c>
      <c r="D735" s="171">
        <v>23001</v>
      </c>
      <c r="E735" s="171">
        <v>2322593</v>
      </c>
      <c r="F735" s="171">
        <v>20874</v>
      </c>
      <c r="G735" s="171" t="s">
        <v>612</v>
      </c>
      <c r="H735" s="171" t="s">
        <v>91</v>
      </c>
      <c r="I735" s="171" t="s">
        <v>5800</v>
      </c>
      <c r="J735" s="10" t="s">
        <v>167</v>
      </c>
      <c r="K735" s="171">
        <v>2322593</v>
      </c>
      <c r="L735" s="171" t="s">
        <v>7282</v>
      </c>
      <c r="M735" s="172">
        <v>45826.420138888891</v>
      </c>
      <c r="N735" s="172">
        <v>45827.413634259261</v>
      </c>
      <c r="O735" s="171" t="s">
        <v>3171</v>
      </c>
      <c r="P735" s="171" t="s">
        <v>3172</v>
      </c>
      <c r="Q735" s="171" t="s">
        <v>177</v>
      </c>
      <c r="R735" s="72" t="s">
        <v>7283</v>
      </c>
      <c r="S735" s="178" t="s">
        <v>3174</v>
      </c>
      <c r="T735" s="187" t="s">
        <v>3190</v>
      </c>
      <c r="U735" s="187" t="s">
        <v>3357</v>
      </c>
      <c r="V735" s="187" t="s">
        <v>3192</v>
      </c>
      <c r="W735" s="187" t="s">
        <v>3215</v>
      </c>
      <c r="X735" s="187" t="s">
        <v>3358</v>
      </c>
      <c r="Y735" s="187">
        <v>0</v>
      </c>
      <c r="Z735" s="187" t="s">
        <v>3482</v>
      </c>
      <c r="AA735" s="187" t="s">
        <v>5149</v>
      </c>
      <c r="AB735" s="200">
        <v>0</v>
      </c>
      <c r="AC735" s="72" t="s">
        <v>7284</v>
      </c>
      <c r="AD735" s="72" t="s">
        <v>7285</v>
      </c>
      <c r="AE735" s="72" t="s">
        <v>7286</v>
      </c>
      <c r="AF735" s="171" t="s">
        <v>25</v>
      </c>
      <c r="AG735" s="171" t="s">
        <v>189</v>
      </c>
      <c r="AH735" s="171">
        <v>1</v>
      </c>
      <c r="AI735" s="171">
        <v>0</v>
      </c>
      <c r="AJ735" s="72" t="s">
        <v>841</v>
      </c>
      <c r="AK735" s="97">
        <f>IF(Q735="SOPORTE_TELEFÓNICO",'BASE LIQUIDACION REDEBAN 2025'!$B$19,IF(Q735="ENVÍO",'BASE LIQUIDACION REDEBAN 2025'!$C$2,IF(AF735="TIPO I",'BASE LIQUIDACION REDEBAN 2025'!$C$2,IF(AF735="TIPO II",'BASE LIQUIDACION REDEBAN 2025'!$C$3,IF(AF735="TIPO III",'BASE LIQUIDACION REDEBAN 2025'!$C$4,IF(AF735="TIPO IV",'BASE LIQUIDACION REDEBAN 2025'!$C$5,IF(AG735="AEREO",'BASE LIQUIDACION REDEBAN 2025'!$B$6,'BASE LIQUIDACION REDEBAN 2025'!$C$5)))))))</f>
        <v>65960.072302</v>
      </c>
      <c r="AL735" s="97">
        <f>IF(OR(Q735="SOPORTE_TELEFÓNICO",Q735="ENVÍO"),0,IF(AF735="TIPO I",'BASE LIQUIDACION REDEBAN 2025'!$B$10,IF(AF735="TIPO II",'BASE LIQUIDACION REDEBAN 2025'!$B$11,IF(AF735="TIPO III",'BASE LIQUIDACION REDEBAN 2025'!$B$12,'BASE LIQUIDACION REDEBAN 2025'!$B$13))))</f>
        <v>75096.394270399993</v>
      </c>
      <c r="AM735" s="97">
        <f t="shared" si="11"/>
        <v>65960.072302</v>
      </c>
    </row>
    <row r="736" spans="1:39" s="85" customFormat="1" ht="13.15">
      <c r="A736" s="171" t="s">
        <v>93</v>
      </c>
      <c r="B736" s="10" t="str">
        <f>VLOOKUP(A736,'CENTRO DE COSTOS'!A:D,4,FALSE)</f>
        <v>DIEGO FERNANDO HENAO CARDONA</v>
      </c>
      <c r="C736" s="10" t="str">
        <f>VLOOKUP(A736,'CENTRO DE COSTOS'!A:D,2,FALSE)</f>
        <v>0004-0003</v>
      </c>
      <c r="D736" s="171">
        <v>52001</v>
      </c>
      <c r="E736" s="171">
        <v>2324760</v>
      </c>
      <c r="F736" s="171">
        <v>25902</v>
      </c>
      <c r="G736" s="171" t="s">
        <v>162</v>
      </c>
      <c r="H736" s="171" t="s">
        <v>93</v>
      </c>
      <c r="I736" s="171" t="s">
        <v>5954</v>
      </c>
      <c r="J736" s="10" t="s">
        <v>167</v>
      </c>
      <c r="K736" s="171">
        <v>2324760</v>
      </c>
      <c r="L736" s="171" t="s">
        <v>7287</v>
      </c>
      <c r="M736" s="172">
        <v>45826.595833333333</v>
      </c>
      <c r="N736" s="172">
        <v>45827.417592592596</v>
      </c>
      <c r="O736" s="171" t="s">
        <v>3171</v>
      </c>
      <c r="P736" s="171" t="s">
        <v>3172</v>
      </c>
      <c r="Q736" s="171" t="s">
        <v>177</v>
      </c>
      <c r="R736" s="72" t="s">
        <v>7288</v>
      </c>
      <c r="S736" s="178" t="s">
        <v>3174</v>
      </c>
      <c r="T736" s="187" t="s">
        <v>3190</v>
      </c>
      <c r="U736" s="187" t="s">
        <v>3197</v>
      </c>
      <c r="V736" s="187" t="s">
        <v>3424</v>
      </c>
      <c r="W736" s="187" t="s">
        <v>3215</v>
      </c>
      <c r="X736" s="187">
        <v>0</v>
      </c>
      <c r="Y736" s="187" t="s">
        <v>3425</v>
      </c>
      <c r="Z736" s="187">
        <v>0</v>
      </c>
      <c r="AA736" s="187">
        <v>0</v>
      </c>
      <c r="AB736" s="200">
        <v>0</v>
      </c>
      <c r="AC736" s="72" t="s">
        <v>7289</v>
      </c>
      <c r="AD736" s="72" t="s">
        <v>7290</v>
      </c>
      <c r="AE736" s="72" t="s">
        <v>7291</v>
      </c>
      <c r="AF736" s="171" t="s">
        <v>25</v>
      </c>
      <c r="AG736" s="171" t="s">
        <v>189</v>
      </c>
      <c r="AH736" s="171">
        <v>1</v>
      </c>
      <c r="AI736" s="171">
        <v>0</v>
      </c>
      <c r="AJ736" s="72" t="s">
        <v>5957</v>
      </c>
      <c r="AK736" s="97">
        <f>IF(Q736="SOPORTE_TELEFÓNICO",'BASE LIQUIDACION REDEBAN 2025'!$B$19,IF(Q736="ENVÍO",'BASE LIQUIDACION REDEBAN 2025'!$C$2,IF(AF736="TIPO I",'BASE LIQUIDACION REDEBAN 2025'!$C$2,IF(AF736="TIPO II",'BASE LIQUIDACION REDEBAN 2025'!$C$3,IF(AF736="TIPO III",'BASE LIQUIDACION REDEBAN 2025'!$C$4,IF(AF736="TIPO IV",'BASE LIQUIDACION REDEBAN 2025'!$C$5,IF(AG736="AEREO",'BASE LIQUIDACION REDEBAN 2025'!$B$6,'BASE LIQUIDACION REDEBAN 2025'!$C$5)))))))</f>
        <v>65960.072302</v>
      </c>
      <c r="AL736" s="97">
        <f>IF(OR(Q736="SOPORTE_TELEFÓNICO",Q736="ENVÍO"),0,IF(AF736="TIPO I",'BASE LIQUIDACION REDEBAN 2025'!$B$10,IF(AF736="TIPO II",'BASE LIQUIDACION REDEBAN 2025'!$B$11,IF(AF736="TIPO III",'BASE LIQUIDACION REDEBAN 2025'!$B$12,'BASE LIQUIDACION REDEBAN 2025'!$B$13))))</f>
        <v>75096.394270399993</v>
      </c>
      <c r="AM736" s="97">
        <f t="shared" si="11"/>
        <v>65960.072302</v>
      </c>
    </row>
    <row r="737" spans="1:39" s="85" customFormat="1" ht="13.15">
      <c r="A737" s="171" t="s">
        <v>76</v>
      </c>
      <c r="B737" s="10" t="str">
        <f>VLOOKUP(A737,'CENTRO DE COSTOS'!A:D,4,FALSE)</f>
        <v>DIEGO FERNANDO HENAO CARDONA</v>
      </c>
      <c r="C737" s="10" t="str">
        <f>VLOOKUP(A737,'CENTRO DE COSTOS'!A:D,2,FALSE)</f>
        <v>0004-0003</v>
      </c>
      <c r="D737" s="171">
        <v>76001</v>
      </c>
      <c r="E737" s="171">
        <v>2326536</v>
      </c>
      <c r="F737" s="171">
        <v>52695</v>
      </c>
      <c r="G737" s="171" t="s">
        <v>230</v>
      </c>
      <c r="H737" s="171" t="s">
        <v>76</v>
      </c>
      <c r="I737" s="171" t="s">
        <v>7292</v>
      </c>
      <c r="J737" s="10" t="s">
        <v>167</v>
      </c>
      <c r="K737" s="171">
        <v>2326536</v>
      </c>
      <c r="L737" s="171" t="s">
        <v>7293</v>
      </c>
      <c r="M737" s="172">
        <v>45826.713194444441</v>
      </c>
      <c r="N737" s="172">
        <v>45827.421863425923</v>
      </c>
      <c r="O737" s="171" t="s">
        <v>3171</v>
      </c>
      <c r="P737" s="171" t="s">
        <v>3172</v>
      </c>
      <c r="Q737" s="171" t="s">
        <v>177</v>
      </c>
      <c r="R737" s="72" t="s">
        <v>7294</v>
      </c>
      <c r="S737" s="178" t="s">
        <v>3174</v>
      </c>
      <c r="T737" s="187" t="s">
        <v>3190</v>
      </c>
      <c r="U737" s="187" t="s">
        <v>3300</v>
      </c>
      <c r="V737" s="187" t="s">
        <v>3192</v>
      </c>
      <c r="W737" s="187" t="s">
        <v>3215</v>
      </c>
      <c r="X737" s="187">
        <v>0</v>
      </c>
      <c r="Y737" s="187" t="s">
        <v>3425</v>
      </c>
      <c r="Z737" s="187">
        <v>0</v>
      </c>
      <c r="AA737" s="187">
        <v>0</v>
      </c>
      <c r="AB737" s="200" t="s">
        <v>5574</v>
      </c>
      <c r="AC737" s="72" t="s">
        <v>7295</v>
      </c>
      <c r="AD737" s="72" t="s">
        <v>7296</v>
      </c>
      <c r="AE737" s="72" t="s">
        <v>7297</v>
      </c>
      <c r="AF737" s="171" t="s">
        <v>25</v>
      </c>
      <c r="AG737" s="171" t="s">
        <v>189</v>
      </c>
      <c r="AH737" s="171">
        <v>1</v>
      </c>
      <c r="AI737" s="171">
        <v>0</v>
      </c>
      <c r="AJ737" s="72" t="s">
        <v>1025</v>
      </c>
      <c r="AK737" s="97">
        <f>IF(Q737="SOPORTE_TELEFÓNICO",'BASE LIQUIDACION REDEBAN 2025'!$B$19,IF(Q737="ENVÍO",'BASE LIQUIDACION REDEBAN 2025'!$C$2,IF(AF737="TIPO I",'BASE LIQUIDACION REDEBAN 2025'!$C$2,IF(AF737="TIPO II",'BASE LIQUIDACION REDEBAN 2025'!$C$3,IF(AF737="TIPO III",'BASE LIQUIDACION REDEBAN 2025'!$C$4,IF(AF737="TIPO IV",'BASE LIQUIDACION REDEBAN 2025'!$C$5,IF(AG737="AEREO",'BASE LIQUIDACION REDEBAN 2025'!$B$6,'BASE LIQUIDACION REDEBAN 2025'!$C$5)))))))</f>
        <v>65960.072302</v>
      </c>
      <c r="AL737" s="97">
        <f>IF(OR(Q737="SOPORTE_TELEFÓNICO",Q737="ENVÍO"),0,IF(AF737="TIPO I",'BASE LIQUIDACION REDEBAN 2025'!$B$10,IF(AF737="TIPO II",'BASE LIQUIDACION REDEBAN 2025'!$B$11,IF(AF737="TIPO III",'BASE LIQUIDACION REDEBAN 2025'!$B$12,'BASE LIQUIDACION REDEBAN 2025'!$B$13))))</f>
        <v>75096.394270399993</v>
      </c>
      <c r="AM737" s="97">
        <f t="shared" si="11"/>
        <v>65960.072302</v>
      </c>
    </row>
    <row r="738" spans="1:39" s="85" customFormat="1" ht="13.15">
      <c r="A738" s="171" t="s">
        <v>91</v>
      </c>
      <c r="B738" s="10" t="str">
        <f>VLOOKUP(A738,'CENTRO DE COSTOS'!A:D,4,FALSE)</f>
        <v>JOSE MAURICIO HERNANDEZ ROJAS</v>
      </c>
      <c r="C738" s="10" t="str">
        <f>VLOOKUP(A738,'CENTRO DE COSTOS'!A:D,2,FALSE)</f>
        <v>0004-0001</v>
      </c>
      <c r="D738" s="171">
        <v>23001</v>
      </c>
      <c r="E738" s="171">
        <v>2323454</v>
      </c>
      <c r="F738" s="171">
        <v>59363</v>
      </c>
      <c r="G738" s="171" t="s">
        <v>612</v>
      </c>
      <c r="H738" s="171" t="s">
        <v>91</v>
      </c>
      <c r="I738" s="171" t="s">
        <v>7298</v>
      </c>
      <c r="J738" s="10" t="s">
        <v>167</v>
      </c>
      <c r="K738" s="171">
        <v>2323454</v>
      </c>
      <c r="L738" s="171" t="s">
        <v>7299</v>
      </c>
      <c r="M738" s="172">
        <v>45826.470833333333</v>
      </c>
      <c r="N738" s="172">
        <v>45827.427731481483</v>
      </c>
      <c r="O738" s="171" t="s">
        <v>3171</v>
      </c>
      <c r="P738" s="171" t="s">
        <v>3172</v>
      </c>
      <c r="Q738" s="171" t="s">
        <v>177</v>
      </c>
      <c r="R738" s="72" t="s">
        <v>7300</v>
      </c>
      <c r="S738" s="178" t="s">
        <v>3174</v>
      </c>
      <c r="T738" s="187" t="s">
        <v>3190</v>
      </c>
      <c r="U738" s="187" t="s">
        <v>3197</v>
      </c>
      <c r="V738" s="187" t="s">
        <v>3192</v>
      </c>
      <c r="W738" s="187" t="s">
        <v>3215</v>
      </c>
      <c r="X738" s="187">
        <v>0</v>
      </c>
      <c r="Y738" s="187" t="s">
        <v>3689</v>
      </c>
      <c r="Z738" s="187">
        <v>0</v>
      </c>
      <c r="AA738" s="187">
        <v>0</v>
      </c>
      <c r="AB738" s="200">
        <v>0</v>
      </c>
      <c r="AC738" s="72" t="s">
        <v>7301</v>
      </c>
      <c r="AD738" s="72" t="s">
        <v>7302</v>
      </c>
      <c r="AE738" s="72" t="s">
        <v>7303</v>
      </c>
      <c r="AF738" s="171" t="s">
        <v>25</v>
      </c>
      <c r="AG738" s="171" t="s">
        <v>189</v>
      </c>
      <c r="AH738" s="171">
        <v>1</v>
      </c>
      <c r="AI738" s="171">
        <v>0</v>
      </c>
      <c r="AJ738" s="72" t="s">
        <v>616</v>
      </c>
      <c r="AK738" s="97">
        <f>IF(Q738="SOPORTE_TELEFÓNICO",'BASE LIQUIDACION REDEBAN 2025'!$B$19,IF(Q738="ENVÍO",'BASE LIQUIDACION REDEBAN 2025'!$C$2,IF(AF738="TIPO I",'BASE LIQUIDACION REDEBAN 2025'!$C$2,IF(AF738="TIPO II",'BASE LIQUIDACION REDEBAN 2025'!$C$3,IF(AF738="TIPO III",'BASE LIQUIDACION REDEBAN 2025'!$C$4,IF(AF738="TIPO IV",'BASE LIQUIDACION REDEBAN 2025'!$C$5,IF(AG738="AEREO",'BASE LIQUIDACION REDEBAN 2025'!$B$6,'BASE LIQUIDACION REDEBAN 2025'!$C$5)))))))</f>
        <v>65960.072302</v>
      </c>
      <c r="AL738" s="97">
        <f>IF(OR(Q738="SOPORTE_TELEFÓNICO",Q738="ENVÍO"),0,IF(AF738="TIPO I",'BASE LIQUIDACION REDEBAN 2025'!$B$10,IF(AF738="TIPO II",'BASE LIQUIDACION REDEBAN 2025'!$B$11,IF(AF738="TIPO III",'BASE LIQUIDACION REDEBAN 2025'!$B$12,'BASE LIQUIDACION REDEBAN 2025'!$B$13))))</f>
        <v>75096.394270399993</v>
      </c>
      <c r="AM738" s="97">
        <f t="shared" si="11"/>
        <v>65960.072302</v>
      </c>
    </row>
    <row r="739" spans="1:39" s="85" customFormat="1" ht="13.15">
      <c r="A739" s="171" t="s">
        <v>90</v>
      </c>
      <c r="B739" s="10" t="str">
        <f>VLOOKUP(A739,'CENTRO DE COSTOS'!A:D,4,FALSE)</f>
        <v>JUAN SEBASTIÁN RÍOS CASTRILLÓN</v>
      </c>
      <c r="C739" s="10" t="str">
        <f>VLOOKUP(A739,'CENTRO DE COSTOS'!A:D,2,FALSE)</f>
        <v>0004-0005</v>
      </c>
      <c r="D739" s="171">
        <v>5615</v>
      </c>
      <c r="E739" s="171">
        <v>2328437</v>
      </c>
      <c r="F739" s="171">
        <v>49935</v>
      </c>
      <c r="G739" s="171" t="s">
        <v>290</v>
      </c>
      <c r="H739" s="171" t="s">
        <v>1015</v>
      </c>
      <c r="I739" s="171" t="s">
        <v>7304</v>
      </c>
      <c r="J739" s="10" t="s">
        <v>167</v>
      </c>
      <c r="K739" s="171">
        <v>2328437</v>
      </c>
      <c r="L739" s="171" t="s">
        <v>7305</v>
      </c>
      <c r="M739" s="172">
        <v>45827.393750000003</v>
      </c>
      <c r="N739" s="172">
        <v>45827.439791666664</v>
      </c>
      <c r="O739" s="171" t="s">
        <v>3171</v>
      </c>
      <c r="P739" s="171" t="s">
        <v>3172</v>
      </c>
      <c r="Q739" s="171" t="s">
        <v>177</v>
      </c>
      <c r="R739" s="72" t="s">
        <v>7306</v>
      </c>
      <c r="S739" s="178" t="s">
        <v>3174</v>
      </c>
      <c r="T739" s="187" t="s">
        <v>3190</v>
      </c>
      <c r="U739" s="187" t="s">
        <v>3213</v>
      </c>
      <c r="V739" s="187" t="s">
        <v>3214</v>
      </c>
      <c r="W739" s="187" t="s">
        <v>3185</v>
      </c>
      <c r="X739" s="187">
        <v>0</v>
      </c>
      <c r="Y739" s="187">
        <v>0</v>
      </c>
      <c r="Z739" s="187">
        <v>0</v>
      </c>
      <c r="AA739" s="187">
        <v>0</v>
      </c>
      <c r="AB739" s="200" t="s">
        <v>7307</v>
      </c>
      <c r="AC739" s="72" t="s">
        <v>7308</v>
      </c>
      <c r="AD739" s="72" t="s">
        <v>3180</v>
      </c>
      <c r="AE739" s="72" t="s">
        <v>3180</v>
      </c>
      <c r="AF739" s="171" t="s">
        <v>28</v>
      </c>
      <c r="AG739" s="171" t="s">
        <v>189</v>
      </c>
      <c r="AH739" s="171">
        <v>1</v>
      </c>
      <c r="AI739" s="171">
        <v>0</v>
      </c>
      <c r="AJ739" s="72" t="s">
        <v>3303</v>
      </c>
      <c r="AK739" s="97">
        <f>IF(Q739="SOPORTE_TELEFÓNICO",'BASE LIQUIDACION REDEBAN 2025'!$B$19,IF(Q739="ENVÍO",'BASE LIQUIDACION REDEBAN 2025'!$C$2,IF(AF739="TIPO I",'BASE LIQUIDACION REDEBAN 2025'!$C$2,IF(AF739="TIPO II",'BASE LIQUIDACION REDEBAN 2025'!$C$3,IF(AF739="TIPO III",'BASE LIQUIDACION REDEBAN 2025'!$C$4,IF(AF739="TIPO IV",'BASE LIQUIDACION REDEBAN 2025'!$C$5,IF(AG739="AEREO",'BASE LIQUIDACION REDEBAN 2025'!$B$6,'BASE LIQUIDACION REDEBAN 2025'!$C$5)))))))</f>
        <v>144967.87232000002</v>
      </c>
      <c r="AL739" s="97">
        <f>IF(OR(Q739="SOPORTE_TELEFÓNICO",Q739="ENVÍO"),0,IF(AF739="TIPO I",'BASE LIQUIDACION REDEBAN 2025'!$B$10,IF(AF739="TIPO II",'BASE LIQUIDACION REDEBAN 2025'!$B$11,IF(AF739="TIPO III",'BASE LIQUIDACION REDEBAN 2025'!$B$12,'BASE LIQUIDACION REDEBAN 2025'!$B$13))))</f>
        <v>140395.6348884</v>
      </c>
      <c r="AM739" s="97">
        <f t="shared" si="11"/>
        <v>144967.87232000002</v>
      </c>
    </row>
    <row r="740" spans="1:39" s="85" customFormat="1" ht="13.15">
      <c r="A740" s="171" t="s">
        <v>101</v>
      </c>
      <c r="B740" s="10" t="str">
        <f>VLOOKUP(A740,'CENTRO DE COSTOS'!A:D,4,FALSE)</f>
        <v>KEVIN ALEXIS CORZO BUSTOS</v>
      </c>
      <c r="C740" s="10" t="str">
        <f>VLOOKUP(A740,'CENTRO DE COSTOS'!A:D,2,FALSE)</f>
        <v>0004-0007</v>
      </c>
      <c r="D740" s="171">
        <v>85001</v>
      </c>
      <c r="E740" s="171">
        <v>2323880</v>
      </c>
      <c r="F740" s="171">
        <v>70428</v>
      </c>
      <c r="G740" s="171" t="s">
        <v>1934</v>
      </c>
      <c r="H740" s="171" t="s">
        <v>101</v>
      </c>
      <c r="I740" s="171" t="s">
        <v>7309</v>
      </c>
      <c r="J740" s="10" t="s">
        <v>167</v>
      </c>
      <c r="K740" s="171">
        <v>2323880</v>
      </c>
      <c r="L740" s="171" t="s">
        <v>7310</v>
      </c>
      <c r="M740" s="172">
        <v>45826.493750000001</v>
      </c>
      <c r="N740" s="172">
        <v>45827.457071759258</v>
      </c>
      <c r="O740" s="171" t="s">
        <v>3171</v>
      </c>
      <c r="P740" s="171" t="s">
        <v>3172</v>
      </c>
      <c r="Q740" s="171" t="s">
        <v>177</v>
      </c>
      <c r="R740" s="72" t="s">
        <v>7311</v>
      </c>
      <c r="S740" s="178" t="s">
        <v>3174</v>
      </c>
      <c r="T740" s="187" t="s">
        <v>3175</v>
      </c>
      <c r="U740" s="187" t="s">
        <v>3197</v>
      </c>
      <c r="V740" s="187" t="s">
        <v>3198</v>
      </c>
      <c r="W740" s="187" t="s">
        <v>3185</v>
      </c>
      <c r="X740" s="187">
        <v>0</v>
      </c>
      <c r="Y740" s="187">
        <v>0</v>
      </c>
      <c r="Z740" s="187">
        <v>0</v>
      </c>
      <c r="AA740" s="187">
        <v>0</v>
      </c>
      <c r="AB740" s="200">
        <v>0</v>
      </c>
      <c r="AC740" s="72" t="s">
        <v>7312</v>
      </c>
      <c r="AD740" s="72" t="s">
        <v>3180</v>
      </c>
      <c r="AE740" s="72" t="s">
        <v>3180</v>
      </c>
      <c r="AF740" s="171" t="s">
        <v>25</v>
      </c>
      <c r="AG740" s="171" t="s">
        <v>189</v>
      </c>
      <c r="AH740" s="171">
        <v>1</v>
      </c>
      <c r="AI740" s="171">
        <v>0</v>
      </c>
      <c r="AJ740" s="72" t="s">
        <v>196</v>
      </c>
      <c r="AK740" s="97">
        <f>IF(Q740="SOPORTE_TELEFÓNICO",'BASE LIQUIDACION REDEBAN 2025'!$B$19,IF(Q740="ENVÍO",'BASE LIQUIDACION REDEBAN 2025'!$C$2,IF(AF740="TIPO I",'BASE LIQUIDACION REDEBAN 2025'!$C$2,IF(AF740="TIPO II",'BASE LIQUIDACION REDEBAN 2025'!$C$3,IF(AF740="TIPO III",'BASE LIQUIDACION REDEBAN 2025'!$C$4,IF(AF740="TIPO IV",'BASE LIQUIDACION REDEBAN 2025'!$C$5,IF(AG740="AEREO",'BASE LIQUIDACION REDEBAN 2025'!$B$6,'BASE LIQUIDACION REDEBAN 2025'!$C$5)))))))</f>
        <v>65960.072302</v>
      </c>
      <c r="AL740" s="97">
        <f>IF(OR(Q740="SOPORTE_TELEFÓNICO",Q740="ENVÍO"),0,IF(AF740="TIPO I",'BASE LIQUIDACION REDEBAN 2025'!$B$10,IF(AF740="TIPO II",'BASE LIQUIDACION REDEBAN 2025'!$B$11,IF(AF740="TIPO III",'BASE LIQUIDACION REDEBAN 2025'!$B$12,'BASE LIQUIDACION REDEBAN 2025'!$B$13))))</f>
        <v>75096.394270399993</v>
      </c>
      <c r="AM740" s="97">
        <f t="shared" si="11"/>
        <v>65960.072302</v>
      </c>
    </row>
    <row r="741" spans="1:39" s="85" customFormat="1" ht="13.15">
      <c r="A741" s="171" t="s">
        <v>68</v>
      </c>
      <c r="B741" s="10" t="str">
        <f>VLOOKUP(A741,'CENTRO DE COSTOS'!A:D,4,FALSE)</f>
        <v>WILLIAM ASDRUBAL ROZO ROZO</v>
      </c>
      <c r="C741" s="10" t="str">
        <f>VLOOKUP(A741,'CENTRO DE COSTOS'!A:D,2,FALSE)</f>
        <v>0004-0004</v>
      </c>
      <c r="D741" s="171">
        <v>11001</v>
      </c>
      <c r="E741" s="171">
        <v>2324433</v>
      </c>
      <c r="F741" s="171">
        <v>38319</v>
      </c>
      <c r="G741" s="171" t="s">
        <v>298</v>
      </c>
      <c r="H741" s="171" t="s">
        <v>68</v>
      </c>
      <c r="I741" s="171" t="s">
        <v>7313</v>
      </c>
      <c r="J741" s="10" t="s">
        <v>167</v>
      </c>
      <c r="K741" s="171">
        <v>2324433</v>
      </c>
      <c r="L741" s="171" t="s">
        <v>7314</v>
      </c>
      <c r="M741" s="172">
        <v>45826.55</v>
      </c>
      <c r="N741" s="172">
        <v>45827.458715277775</v>
      </c>
      <c r="O741" s="171" t="s">
        <v>3171</v>
      </c>
      <c r="P741" s="171" t="s">
        <v>3172</v>
      </c>
      <c r="Q741" s="171" t="s">
        <v>177</v>
      </c>
      <c r="R741" s="72" t="s">
        <v>7315</v>
      </c>
      <c r="S741" s="178" t="s">
        <v>3174</v>
      </c>
      <c r="T741" s="187" t="s">
        <v>3190</v>
      </c>
      <c r="U741" s="187" t="s">
        <v>3202</v>
      </c>
      <c r="V741" s="187" t="s">
        <v>3203</v>
      </c>
      <c r="W741" s="187" t="s">
        <v>3185</v>
      </c>
      <c r="X741" s="187">
        <v>0</v>
      </c>
      <c r="Y741" s="187">
        <v>0</v>
      </c>
      <c r="Z741" s="187">
        <v>0</v>
      </c>
      <c r="AA741" s="187">
        <v>0</v>
      </c>
      <c r="AB741" s="200">
        <v>0</v>
      </c>
      <c r="AC741" s="72" t="s">
        <v>7316</v>
      </c>
      <c r="AD741" s="72" t="s">
        <v>3180</v>
      </c>
      <c r="AE741" s="72" t="s">
        <v>3180</v>
      </c>
      <c r="AF741" s="171" t="s">
        <v>25</v>
      </c>
      <c r="AG741" s="171" t="s">
        <v>189</v>
      </c>
      <c r="AH741" s="171">
        <v>1</v>
      </c>
      <c r="AI741" s="171">
        <v>0</v>
      </c>
      <c r="AJ741" s="72" t="s">
        <v>397</v>
      </c>
      <c r="AK741" s="97">
        <f>IF(Q741="SOPORTE_TELEFÓNICO",'BASE LIQUIDACION REDEBAN 2025'!$B$19,IF(Q741="ENVÍO",'BASE LIQUIDACION REDEBAN 2025'!$C$2,IF(AF741="TIPO I",'BASE LIQUIDACION REDEBAN 2025'!$C$2,IF(AF741="TIPO II",'BASE LIQUIDACION REDEBAN 2025'!$C$3,IF(AF741="TIPO III",'BASE LIQUIDACION REDEBAN 2025'!$C$4,IF(AF741="TIPO IV",'BASE LIQUIDACION REDEBAN 2025'!$C$5,IF(AG741="AEREO",'BASE LIQUIDACION REDEBAN 2025'!$B$6,'BASE LIQUIDACION REDEBAN 2025'!$C$5)))))))</f>
        <v>65960.072302</v>
      </c>
      <c r="AL741" s="97">
        <f>IF(OR(Q741="SOPORTE_TELEFÓNICO",Q741="ENVÍO"),0,IF(AF741="TIPO I",'BASE LIQUIDACION REDEBAN 2025'!$B$10,IF(AF741="TIPO II",'BASE LIQUIDACION REDEBAN 2025'!$B$11,IF(AF741="TIPO III",'BASE LIQUIDACION REDEBAN 2025'!$B$12,'BASE LIQUIDACION REDEBAN 2025'!$B$13))))</f>
        <v>75096.394270399993</v>
      </c>
      <c r="AM741" s="97">
        <f t="shared" si="11"/>
        <v>65960.072302</v>
      </c>
    </row>
    <row r="742" spans="1:39" s="85" customFormat="1" ht="13.15">
      <c r="A742" s="171" t="s">
        <v>99</v>
      </c>
      <c r="B742" s="10" t="str">
        <f>VLOOKUP(A742,'CENTRO DE COSTOS'!A:D,4,FALSE)</f>
        <v>JOSE MAURICIO HERNANDEZ ROJAS</v>
      </c>
      <c r="C742" s="10" t="str">
        <f>VLOOKUP(A742,'CENTRO DE COSTOS'!A:D,2,FALSE)</f>
        <v>0004-0001</v>
      </c>
      <c r="D742" s="171">
        <v>44098</v>
      </c>
      <c r="E742" s="171">
        <v>2305127</v>
      </c>
      <c r="F742" s="171">
        <v>68368</v>
      </c>
      <c r="G742" s="171" t="s">
        <v>566</v>
      </c>
      <c r="H742" s="171" t="s">
        <v>7317</v>
      </c>
      <c r="I742" s="171" t="s">
        <v>7318</v>
      </c>
      <c r="J742" s="10" t="s">
        <v>167</v>
      </c>
      <c r="K742" s="171">
        <v>2305127</v>
      </c>
      <c r="L742" s="171" t="s">
        <v>7319</v>
      </c>
      <c r="M742" s="172">
        <v>45822.482638888891</v>
      </c>
      <c r="N742" s="172">
        <v>45827.4609837963</v>
      </c>
      <c r="O742" s="171" t="s">
        <v>3171</v>
      </c>
      <c r="P742" s="171" t="s">
        <v>3172</v>
      </c>
      <c r="Q742" s="171" t="s">
        <v>177</v>
      </c>
      <c r="R742" s="72" t="s">
        <v>7320</v>
      </c>
      <c r="S742" s="178" t="s">
        <v>3174</v>
      </c>
      <c r="T742" s="187" t="s">
        <v>3190</v>
      </c>
      <c r="U742" s="187" t="s">
        <v>3357</v>
      </c>
      <c r="V742" s="187" t="s">
        <v>3192</v>
      </c>
      <c r="W742" s="187" t="s">
        <v>3215</v>
      </c>
      <c r="X742" s="187" t="s">
        <v>3358</v>
      </c>
      <c r="Y742" s="187">
        <v>0</v>
      </c>
      <c r="Z742" s="187">
        <v>0</v>
      </c>
      <c r="AA742" s="187">
        <v>0</v>
      </c>
      <c r="AB742" s="200">
        <v>0</v>
      </c>
      <c r="AC742" s="72" t="s">
        <v>7321</v>
      </c>
      <c r="AD742" s="72" t="s">
        <v>7322</v>
      </c>
      <c r="AE742" s="72" t="s">
        <v>7323</v>
      </c>
      <c r="AF742" s="171" t="s">
        <v>28</v>
      </c>
      <c r="AG742" s="171" t="s">
        <v>189</v>
      </c>
      <c r="AH742" s="171">
        <v>1</v>
      </c>
      <c r="AI742" s="171">
        <v>0</v>
      </c>
      <c r="AJ742" s="72" t="s">
        <v>506</v>
      </c>
      <c r="AK742" s="97">
        <f>IF(Q742="SOPORTE_TELEFÓNICO",'BASE LIQUIDACION REDEBAN 2025'!$B$19,IF(Q742="ENVÍO",'BASE LIQUIDACION REDEBAN 2025'!$C$2,IF(AF742="TIPO I",'BASE LIQUIDACION REDEBAN 2025'!$C$2,IF(AF742="TIPO II",'BASE LIQUIDACION REDEBAN 2025'!$C$3,IF(AF742="TIPO III",'BASE LIQUIDACION REDEBAN 2025'!$C$4,IF(AF742="TIPO IV",'BASE LIQUIDACION REDEBAN 2025'!$C$5,IF(AG742="AEREO",'BASE LIQUIDACION REDEBAN 2025'!$B$6,'BASE LIQUIDACION REDEBAN 2025'!$C$5)))))))</f>
        <v>144967.87232000002</v>
      </c>
      <c r="AL742" s="97">
        <f>IF(OR(Q742="SOPORTE_TELEFÓNICO",Q742="ENVÍO"),0,IF(AF742="TIPO I",'BASE LIQUIDACION REDEBAN 2025'!$B$10,IF(AF742="TIPO II",'BASE LIQUIDACION REDEBAN 2025'!$B$11,IF(AF742="TIPO III",'BASE LIQUIDACION REDEBAN 2025'!$B$12,'BASE LIQUIDACION REDEBAN 2025'!$B$13))))</f>
        <v>140395.6348884</v>
      </c>
      <c r="AM742" s="97">
        <f t="shared" si="11"/>
        <v>144967.87232000002</v>
      </c>
    </row>
    <row r="743" spans="1:39" s="85" customFormat="1" ht="13.15">
      <c r="A743" s="171" t="s">
        <v>90</v>
      </c>
      <c r="B743" s="10" t="str">
        <f>VLOOKUP(A743,'CENTRO DE COSTOS'!A:D,4,FALSE)</f>
        <v>JUAN SEBASTIÁN RÍOS CASTRILLÓN</v>
      </c>
      <c r="C743" s="10" t="str">
        <f>VLOOKUP(A743,'CENTRO DE COSTOS'!A:D,2,FALSE)</f>
        <v>0004-0005</v>
      </c>
      <c r="D743" s="171">
        <v>5649</v>
      </c>
      <c r="E743" s="171">
        <v>2317315</v>
      </c>
      <c r="F743" s="171">
        <v>74674</v>
      </c>
      <c r="G743" s="171" t="s">
        <v>290</v>
      </c>
      <c r="H743" s="171" t="s">
        <v>1258</v>
      </c>
      <c r="I743" s="171" t="s">
        <v>7324</v>
      </c>
      <c r="J743" s="10" t="s">
        <v>167</v>
      </c>
      <c r="K743" s="171">
        <v>2317315</v>
      </c>
      <c r="L743" s="171" t="s">
        <v>7325</v>
      </c>
      <c r="M743" s="172">
        <v>45825.593055555553</v>
      </c>
      <c r="N743" s="172">
        <v>45827.463761574072</v>
      </c>
      <c r="O743" s="171" t="s">
        <v>3171</v>
      </c>
      <c r="P743" s="171" t="s">
        <v>3172</v>
      </c>
      <c r="Q743" s="171" t="s">
        <v>177</v>
      </c>
      <c r="R743" s="72" t="s">
        <v>7326</v>
      </c>
      <c r="S743" s="178" t="s">
        <v>3174</v>
      </c>
      <c r="T743" s="187" t="s">
        <v>3190</v>
      </c>
      <c r="U743" s="187" t="s">
        <v>3197</v>
      </c>
      <c r="V743" s="187" t="s">
        <v>3424</v>
      </c>
      <c r="W743" s="187" t="s">
        <v>3215</v>
      </c>
      <c r="X743" s="187">
        <v>0</v>
      </c>
      <c r="Y743" s="187" t="s">
        <v>3425</v>
      </c>
      <c r="Z743" s="187">
        <v>0</v>
      </c>
      <c r="AA743" s="187">
        <v>0</v>
      </c>
      <c r="AB743" s="200">
        <v>0</v>
      </c>
      <c r="AC743" s="72" t="s">
        <v>7327</v>
      </c>
      <c r="AD743" s="72" t="s">
        <v>7328</v>
      </c>
      <c r="AE743" s="72" t="s">
        <v>7329</v>
      </c>
      <c r="AF743" s="171" t="s">
        <v>30</v>
      </c>
      <c r="AG743" s="171" t="s">
        <v>189</v>
      </c>
      <c r="AH743" s="171">
        <v>1</v>
      </c>
      <c r="AI743" s="171">
        <v>0</v>
      </c>
      <c r="AJ743" s="72" t="s">
        <v>419</v>
      </c>
      <c r="AK743" s="97">
        <f>IF(Q743="SOPORTE_TELEFÓNICO",'BASE LIQUIDACION REDEBAN 2025'!$B$19,IF(Q743="ENVÍO",'BASE LIQUIDACION REDEBAN 2025'!$C$2,IF(AF743="TIPO I",'BASE LIQUIDACION REDEBAN 2025'!$C$2,IF(AF743="TIPO II",'BASE LIQUIDACION REDEBAN 2025'!$C$3,IF(AF743="TIPO III",'BASE LIQUIDACION REDEBAN 2025'!$C$4,IF(AF743="TIPO IV",'BASE LIQUIDACION REDEBAN 2025'!$C$5,IF(AG743="AEREO",'BASE LIQUIDACION REDEBAN 2025'!$B$6,'BASE LIQUIDACION REDEBAN 2025'!$C$5)))))))</f>
        <v>275728.78077800001</v>
      </c>
      <c r="AL743" s="97">
        <f>IF(OR(Q743="SOPORTE_TELEFÓNICO",Q743="ENVÍO"),0,IF(AF743="TIPO I",'BASE LIQUIDACION REDEBAN 2025'!$B$10,IF(AF743="TIPO II",'BASE LIQUIDACION REDEBAN 2025'!$B$11,IF(AF743="TIPO III",'BASE LIQUIDACION REDEBAN 2025'!$B$12,'BASE LIQUIDACION REDEBAN 2025'!$B$13))))</f>
        <v>196536.5258152</v>
      </c>
      <c r="AM743" s="97">
        <f t="shared" si="11"/>
        <v>275728.78077800001</v>
      </c>
    </row>
    <row r="744" spans="1:39" s="85" customFormat="1" ht="13.15">
      <c r="A744" s="171" t="s">
        <v>76</v>
      </c>
      <c r="B744" s="10" t="str">
        <f>VLOOKUP(A744,'CENTRO DE COSTOS'!A:D,4,FALSE)</f>
        <v>DIEGO FERNANDO HENAO CARDONA</v>
      </c>
      <c r="C744" s="10" t="str">
        <f>VLOOKUP(A744,'CENTRO DE COSTOS'!A:D,2,FALSE)</f>
        <v>0004-0003</v>
      </c>
      <c r="D744" s="171">
        <v>76520</v>
      </c>
      <c r="E744" s="171">
        <v>2325076</v>
      </c>
      <c r="F744" s="171">
        <v>19210</v>
      </c>
      <c r="G744" s="171" t="s">
        <v>230</v>
      </c>
      <c r="H744" s="171" t="s">
        <v>754</v>
      </c>
      <c r="I744" s="171" t="s">
        <v>7330</v>
      </c>
      <c r="J744" s="10" t="s">
        <v>167</v>
      </c>
      <c r="K744" s="171">
        <v>2325076</v>
      </c>
      <c r="L744" s="171" t="s">
        <v>7331</v>
      </c>
      <c r="M744" s="172">
        <v>45826.618055555555</v>
      </c>
      <c r="N744" s="172">
        <v>45827.466863425929</v>
      </c>
      <c r="O744" s="171" t="s">
        <v>3171</v>
      </c>
      <c r="P744" s="171" t="s">
        <v>3172</v>
      </c>
      <c r="Q744" s="171" t="s">
        <v>177</v>
      </c>
      <c r="R744" s="72" t="s">
        <v>7332</v>
      </c>
      <c r="S744" s="178" t="s">
        <v>3174</v>
      </c>
      <c r="T744" s="187" t="s">
        <v>3190</v>
      </c>
      <c r="U744" s="187" t="s">
        <v>3197</v>
      </c>
      <c r="V744" s="187" t="s">
        <v>3192</v>
      </c>
      <c r="W744" s="187" t="s">
        <v>3215</v>
      </c>
      <c r="X744" s="187" t="s">
        <v>3216</v>
      </c>
      <c r="Y744" s="187" t="s">
        <v>3689</v>
      </c>
      <c r="Z744" s="187" t="s">
        <v>3268</v>
      </c>
      <c r="AA744" s="187" t="s">
        <v>5149</v>
      </c>
      <c r="AB744" s="200">
        <v>0</v>
      </c>
      <c r="AC744" s="72" t="s">
        <v>7333</v>
      </c>
      <c r="AD744" s="72" t="s">
        <v>7334</v>
      </c>
      <c r="AE744" s="72" t="s">
        <v>7335</v>
      </c>
      <c r="AF744" s="171" t="s">
        <v>25</v>
      </c>
      <c r="AG744" s="171" t="s">
        <v>189</v>
      </c>
      <c r="AH744" s="171">
        <v>1</v>
      </c>
      <c r="AI744" s="171">
        <v>0</v>
      </c>
      <c r="AJ744" s="72" t="s">
        <v>2428</v>
      </c>
      <c r="AK744" s="97">
        <f>IF(Q744="SOPORTE_TELEFÓNICO",'BASE LIQUIDACION REDEBAN 2025'!$B$19,IF(Q744="ENVÍO",'BASE LIQUIDACION REDEBAN 2025'!$C$2,IF(AF744="TIPO I",'BASE LIQUIDACION REDEBAN 2025'!$C$2,IF(AF744="TIPO II",'BASE LIQUIDACION REDEBAN 2025'!$C$3,IF(AF744="TIPO III",'BASE LIQUIDACION REDEBAN 2025'!$C$4,IF(AF744="TIPO IV",'BASE LIQUIDACION REDEBAN 2025'!$C$5,IF(AG744="AEREO",'BASE LIQUIDACION REDEBAN 2025'!$B$6,'BASE LIQUIDACION REDEBAN 2025'!$C$5)))))))</f>
        <v>65960.072302</v>
      </c>
      <c r="AL744" s="97">
        <f>IF(OR(Q744="SOPORTE_TELEFÓNICO",Q744="ENVÍO"),0,IF(AF744="TIPO I",'BASE LIQUIDACION REDEBAN 2025'!$B$10,IF(AF744="TIPO II",'BASE LIQUIDACION REDEBAN 2025'!$B$11,IF(AF744="TIPO III",'BASE LIQUIDACION REDEBAN 2025'!$B$12,'BASE LIQUIDACION REDEBAN 2025'!$B$13))))</f>
        <v>75096.394270399993</v>
      </c>
      <c r="AM744" s="97">
        <f t="shared" si="11"/>
        <v>65960.072302</v>
      </c>
    </row>
    <row r="745" spans="1:39" s="85" customFormat="1" ht="13.15">
      <c r="A745" s="171" t="s">
        <v>86</v>
      </c>
      <c r="B745" s="10" t="str">
        <f>VLOOKUP(A745,'CENTRO DE COSTOS'!A:D,4,FALSE)</f>
        <v>KEVIN ALEXIS CORZO BUSTOS</v>
      </c>
      <c r="C745" s="10" t="str">
        <f>VLOOKUP(A745,'CENTRO DE COSTOS'!A:D,2,FALSE)</f>
        <v>0004-0007</v>
      </c>
      <c r="D745" s="171">
        <v>73001</v>
      </c>
      <c r="E745" s="171">
        <v>2326064</v>
      </c>
      <c r="F745" s="171">
        <v>23580</v>
      </c>
      <c r="G745" s="171" t="s">
        <v>870</v>
      </c>
      <c r="H745" s="171" t="s">
        <v>86</v>
      </c>
      <c r="I745" s="171" t="s">
        <v>7336</v>
      </c>
      <c r="J745" s="10" t="s">
        <v>167</v>
      </c>
      <c r="K745" s="171">
        <v>2326064</v>
      </c>
      <c r="L745" s="171" t="s">
        <v>7337</v>
      </c>
      <c r="M745" s="172">
        <v>45826.673611111109</v>
      </c>
      <c r="N745" s="172">
        <v>45827.469826388886</v>
      </c>
      <c r="O745" s="171" t="s">
        <v>3171</v>
      </c>
      <c r="P745" s="171" t="s">
        <v>3172</v>
      </c>
      <c r="Q745" s="171" t="s">
        <v>177</v>
      </c>
      <c r="R745" s="72" t="s">
        <v>7338</v>
      </c>
      <c r="S745" s="178" t="s">
        <v>3174</v>
      </c>
      <c r="T745" s="187" t="s">
        <v>3190</v>
      </c>
      <c r="U745" s="187" t="s">
        <v>3839</v>
      </c>
      <c r="V745" s="187" t="s">
        <v>3840</v>
      </c>
      <c r="W745" s="187" t="s">
        <v>3215</v>
      </c>
      <c r="X745" s="187" t="s">
        <v>7339</v>
      </c>
      <c r="Y745" s="187" t="s">
        <v>3445</v>
      </c>
      <c r="Z745" s="187" t="s">
        <v>5248</v>
      </c>
      <c r="AA745" s="187" t="s">
        <v>7340</v>
      </c>
      <c r="AB745" s="200">
        <v>0</v>
      </c>
      <c r="AC745" s="72" t="s">
        <v>7341</v>
      </c>
      <c r="AD745" s="72" t="s">
        <v>7342</v>
      </c>
      <c r="AE745" s="72" t="s">
        <v>7343</v>
      </c>
      <c r="AF745" s="171" t="s">
        <v>25</v>
      </c>
      <c r="AG745" s="171" t="s">
        <v>189</v>
      </c>
      <c r="AH745" s="171">
        <v>1</v>
      </c>
      <c r="AI745" s="171">
        <v>0</v>
      </c>
      <c r="AJ745" s="72" t="s">
        <v>1632</v>
      </c>
      <c r="AK745" s="97">
        <f>IF(Q745="SOPORTE_TELEFÓNICO",'BASE LIQUIDACION REDEBAN 2025'!$B$19,IF(Q745="ENVÍO",'BASE LIQUIDACION REDEBAN 2025'!$C$2,IF(AF745="TIPO I",'BASE LIQUIDACION REDEBAN 2025'!$C$2,IF(AF745="TIPO II",'BASE LIQUIDACION REDEBAN 2025'!$C$3,IF(AF745="TIPO III",'BASE LIQUIDACION REDEBAN 2025'!$C$4,IF(AF745="TIPO IV",'BASE LIQUIDACION REDEBAN 2025'!$C$5,IF(AG745="AEREO",'BASE LIQUIDACION REDEBAN 2025'!$B$6,'BASE LIQUIDACION REDEBAN 2025'!$C$5)))))))</f>
        <v>65960.072302</v>
      </c>
      <c r="AL745" s="97">
        <f>IF(OR(Q745="SOPORTE_TELEFÓNICO",Q745="ENVÍO"),0,IF(AF745="TIPO I",'BASE LIQUIDACION REDEBAN 2025'!$B$10,IF(AF745="TIPO II",'BASE LIQUIDACION REDEBAN 2025'!$B$11,IF(AF745="TIPO III",'BASE LIQUIDACION REDEBAN 2025'!$B$12,'BASE LIQUIDACION REDEBAN 2025'!$B$13))))</f>
        <v>75096.394270399993</v>
      </c>
      <c r="AM745" s="97">
        <f t="shared" si="11"/>
        <v>65960.072302</v>
      </c>
    </row>
    <row r="746" spans="1:39" s="85" customFormat="1" ht="13.15">
      <c r="A746" s="171" t="s">
        <v>90</v>
      </c>
      <c r="B746" s="10" t="str">
        <f>VLOOKUP(A746,'CENTRO DE COSTOS'!A:D,4,FALSE)</f>
        <v>JUAN SEBASTIÁN RÍOS CASTRILLÓN</v>
      </c>
      <c r="C746" s="10" t="str">
        <f>VLOOKUP(A746,'CENTRO DE COSTOS'!A:D,2,FALSE)</f>
        <v>0004-0005</v>
      </c>
      <c r="D746" s="171">
        <v>5001</v>
      </c>
      <c r="E746" s="171">
        <v>2326669</v>
      </c>
      <c r="F746" s="171">
        <v>74441</v>
      </c>
      <c r="G746" s="171" t="s">
        <v>290</v>
      </c>
      <c r="H746" s="171" t="s">
        <v>90</v>
      </c>
      <c r="I746" s="171" t="s">
        <v>7344</v>
      </c>
      <c r="J746" s="10" t="s">
        <v>167</v>
      </c>
      <c r="K746" s="171">
        <v>2326669</v>
      </c>
      <c r="L746" s="171" t="s">
        <v>7345</v>
      </c>
      <c r="M746" s="172">
        <v>45826.742361111108</v>
      </c>
      <c r="N746" s="172">
        <v>45827.472685185188</v>
      </c>
      <c r="O746" s="171" t="s">
        <v>3171</v>
      </c>
      <c r="P746" s="171" t="s">
        <v>3172</v>
      </c>
      <c r="Q746" s="171" t="s">
        <v>177</v>
      </c>
      <c r="R746" s="72" t="s">
        <v>7346</v>
      </c>
      <c r="S746" s="178" t="s">
        <v>3174</v>
      </c>
      <c r="T746" s="187" t="s">
        <v>3190</v>
      </c>
      <c r="U746" s="187" t="s">
        <v>3197</v>
      </c>
      <c r="V746" s="187" t="s">
        <v>3192</v>
      </c>
      <c r="W746" s="187" t="s">
        <v>3215</v>
      </c>
      <c r="X746" s="187">
        <v>0</v>
      </c>
      <c r="Y746" s="187" t="s">
        <v>3536</v>
      </c>
      <c r="Z746" s="187">
        <v>0</v>
      </c>
      <c r="AA746" s="187">
        <v>0</v>
      </c>
      <c r="AB746" s="200">
        <v>0</v>
      </c>
      <c r="AC746" s="72" t="s">
        <v>7347</v>
      </c>
      <c r="AD746" s="72" t="s">
        <v>7348</v>
      </c>
      <c r="AE746" s="72" t="s">
        <v>7349</v>
      </c>
      <c r="AF746" s="171" t="s">
        <v>25</v>
      </c>
      <c r="AG746" s="171" t="s">
        <v>189</v>
      </c>
      <c r="AH746" s="171">
        <v>1</v>
      </c>
      <c r="AI746" s="171">
        <v>0</v>
      </c>
      <c r="AJ746" s="72" t="s">
        <v>3341</v>
      </c>
      <c r="AK746" s="97">
        <f>IF(Q746="SOPORTE_TELEFÓNICO",'BASE LIQUIDACION REDEBAN 2025'!$B$19,IF(Q746="ENVÍO",'BASE LIQUIDACION REDEBAN 2025'!$C$2,IF(AF746="TIPO I",'BASE LIQUIDACION REDEBAN 2025'!$C$2,IF(AF746="TIPO II",'BASE LIQUIDACION REDEBAN 2025'!$C$3,IF(AF746="TIPO III",'BASE LIQUIDACION REDEBAN 2025'!$C$4,IF(AF746="TIPO IV",'BASE LIQUIDACION REDEBAN 2025'!$C$5,IF(AG746="AEREO",'BASE LIQUIDACION REDEBAN 2025'!$B$6,'BASE LIQUIDACION REDEBAN 2025'!$C$5)))))))</f>
        <v>65960.072302</v>
      </c>
      <c r="AL746" s="97">
        <f>IF(OR(Q746="SOPORTE_TELEFÓNICO",Q746="ENVÍO"),0,IF(AF746="TIPO I",'BASE LIQUIDACION REDEBAN 2025'!$B$10,IF(AF746="TIPO II",'BASE LIQUIDACION REDEBAN 2025'!$B$11,IF(AF746="TIPO III",'BASE LIQUIDACION REDEBAN 2025'!$B$12,'BASE LIQUIDACION REDEBAN 2025'!$B$13))))</f>
        <v>75096.394270399993</v>
      </c>
      <c r="AM746" s="97">
        <f t="shared" si="11"/>
        <v>65960.072302</v>
      </c>
    </row>
    <row r="747" spans="1:39" s="85" customFormat="1" ht="13.15">
      <c r="A747" s="171" t="s">
        <v>90</v>
      </c>
      <c r="B747" s="10" t="str">
        <f>VLOOKUP(A747,'CENTRO DE COSTOS'!A:D,4,FALSE)</f>
        <v>JUAN SEBASTIÁN RÍOS CASTRILLÓN</v>
      </c>
      <c r="C747" s="10" t="str">
        <f>VLOOKUP(A747,'CENTRO DE COSTOS'!A:D,2,FALSE)</f>
        <v>0004-0005</v>
      </c>
      <c r="D747" s="171">
        <v>5088</v>
      </c>
      <c r="E747" s="171">
        <v>2326666</v>
      </c>
      <c r="F747" s="171">
        <v>45785</v>
      </c>
      <c r="G747" s="171" t="s">
        <v>290</v>
      </c>
      <c r="H747" s="171" t="s">
        <v>291</v>
      </c>
      <c r="I747" s="171" t="s">
        <v>7350</v>
      </c>
      <c r="J747" s="10" t="s">
        <v>167</v>
      </c>
      <c r="K747" s="171">
        <v>2326666</v>
      </c>
      <c r="L747" s="171" t="s">
        <v>7351</v>
      </c>
      <c r="M747" s="172">
        <v>45826.740972222222</v>
      </c>
      <c r="N747" s="172">
        <v>45827.474398148152</v>
      </c>
      <c r="O747" s="171" t="s">
        <v>3171</v>
      </c>
      <c r="P747" s="171" t="s">
        <v>3172</v>
      </c>
      <c r="Q747" s="171" t="s">
        <v>177</v>
      </c>
      <c r="R747" s="72" t="s">
        <v>7352</v>
      </c>
      <c r="S747" s="178" t="s">
        <v>3174</v>
      </c>
      <c r="T747" s="187" t="s">
        <v>3190</v>
      </c>
      <c r="U747" s="187" t="s">
        <v>3197</v>
      </c>
      <c r="V747" s="187" t="s">
        <v>3192</v>
      </c>
      <c r="W747" s="187" t="s">
        <v>3215</v>
      </c>
      <c r="X747" s="187">
        <v>0</v>
      </c>
      <c r="Y747" s="187" t="s">
        <v>3604</v>
      </c>
      <c r="Z747" s="187">
        <v>0</v>
      </c>
      <c r="AA747" s="187">
        <v>0</v>
      </c>
      <c r="AB747" s="200">
        <v>0</v>
      </c>
      <c r="AC747" s="72" t="s">
        <v>7353</v>
      </c>
      <c r="AD747" s="72" t="s">
        <v>7354</v>
      </c>
      <c r="AE747" s="72" t="s">
        <v>7355</v>
      </c>
      <c r="AF747" s="171" t="s">
        <v>25</v>
      </c>
      <c r="AG747" s="171" t="s">
        <v>189</v>
      </c>
      <c r="AH747" s="171">
        <v>1</v>
      </c>
      <c r="AI747" s="171">
        <v>0</v>
      </c>
      <c r="AJ747" s="72" t="s">
        <v>294</v>
      </c>
      <c r="AK747" s="97">
        <f>IF(Q747="SOPORTE_TELEFÓNICO",'BASE LIQUIDACION REDEBAN 2025'!$B$19,IF(Q747="ENVÍO",'BASE LIQUIDACION REDEBAN 2025'!$C$2,IF(AF747="TIPO I",'BASE LIQUIDACION REDEBAN 2025'!$C$2,IF(AF747="TIPO II",'BASE LIQUIDACION REDEBAN 2025'!$C$3,IF(AF747="TIPO III",'BASE LIQUIDACION REDEBAN 2025'!$C$4,IF(AF747="TIPO IV",'BASE LIQUIDACION REDEBAN 2025'!$C$5,IF(AG747="AEREO",'BASE LIQUIDACION REDEBAN 2025'!$B$6,'BASE LIQUIDACION REDEBAN 2025'!$C$5)))))))</f>
        <v>65960.072302</v>
      </c>
      <c r="AL747" s="97">
        <f>IF(OR(Q747="SOPORTE_TELEFÓNICO",Q747="ENVÍO"),0,IF(AF747="TIPO I",'BASE LIQUIDACION REDEBAN 2025'!$B$10,IF(AF747="TIPO II",'BASE LIQUIDACION REDEBAN 2025'!$B$11,IF(AF747="TIPO III",'BASE LIQUIDACION REDEBAN 2025'!$B$12,'BASE LIQUIDACION REDEBAN 2025'!$B$13))))</f>
        <v>75096.394270399993</v>
      </c>
      <c r="AM747" s="97">
        <f t="shared" si="11"/>
        <v>65960.072302</v>
      </c>
    </row>
    <row r="748" spans="1:39" s="85" customFormat="1" ht="13.15">
      <c r="A748" s="171" t="s">
        <v>90</v>
      </c>
      <c r="B748" s="10" t="str">
        <f>VLOOKUP(A748,'CENTRO DE COSTOS'!A:D,4,FALSE)</f>
        <v>JUAN SEBASTIÁN RÍOS CASTRILLÓN</v>
      </c>
      <c r="C748" s="10" t="str">
        <f>VLOOKUP(A748,'CENTRO DE COSTOS'!A:D,2,FALSE)</f>
        <v>0004-0005</v>
      </c>
      <c r="D748" s="171">
        <v>5234</v>
      </c>
      <c r="E748" s="171">
        <v>2321849</v>
      </c>
      <c r="F748" s="171">
        <v>10420</v>
      </c>
      <c r="G748" s="171" t="s">
        <v>290</v>
      </c>
      <c r="H748" s="171" t="s">
        <v>7356</v>
      </c>
      <c r="I748" s="171" t="s">
        <v>7357</v>
      </c>
      <c r="J748" s="10" t="s">
        <v>167</v>
      </c>
      <c r="K748" s="171">
        <v>2321849</v>
      </c>
      <c r="L748" s="171" t="s">
        <v>7358</v>
      </c>
      <c r="M748" s="172">
        <v>45826.363194444442</v>
      </c>
      <c r="N748" s="172">
        <v>45827.481273148151</v>
      </c>
      <c r="O748" s="171" t="s">
        <v>3171</v>
      </c>
      <c r="P748" s="171" t="s">
        <v>3172</v>
      </c>
      <c r="Q748" s="171" t="s">
        <v>177</v>
      </c>
      <c r="R748" s="72" t="s">
        <v>7359</v>
      </c>
      <c r="S748" s="178" t="s">
        <v>3174</v>
      </c>
      <c r="T748" s="187" t="s">
        <v>3190</v>
      </c>
      <c r="U748" s="187" t="s">
        <v>3191</v>
      </c>
      <c r="V748" s="187" t="s">
        <v>3235</v>
      </c>
      <c r="W748" s="187" t="s">
        <v>3215</v>
      </c>
      <c r="X748" s="187" t="s">
        <v>3245</v>
      </c>
      <c r="Y748" s="187">
        <v>0</v>
      </c>
      <c r="Z748" s="187">
        <v>0</v>
      </c>
      <c r="AA748" s="187">
        <v>0</v>
      </c>
      <c r="AB748" s="200">
        <v>0</v>
      </c>
      <c r="AC748" s="72" t="s">
        <v>7360</v>
      </c>
      <c r="AD748" s="72" t="s">
        <v>7361</v>
      </c>
      <c r="AE748" s="72" t="s">
        <v>7362</v>
      </c>
      <c r="AF748" s="171" t="s">
        <v>32</v>
      </c>
      <c r="AG748" s="171" t="s">
        <v>189</v>
      </c>
      <c r="AH748" s="171">
        <v>1</v>
      </c>
      <c r="AI748" s="171">
        <v>0</v>
      </c>
      <c r="AJ748" s="72" t="s">
        <v>354</v>
      </c>
      <c r="AK748" s="97">
        <f>IF(Q748="SOPORTE_TELEFÓNICO",'BASE LIQUIDACION REDEBAN 2025'!$B$19,IF(Q748="ENVÍO",'BASE LIQUIDACION REDEBAN 2025'!$C$2,IF(AF748="TIPO I",'BASE LIQUIDACION REDEBAN 2025'!$C$2,IF(AF748="TIPO II",'BASE LIQUIDACION REDEBAN 2025'!$C$3,IF(AF748="TIPO III",'BASE LIQUIDACION REDEBAN 2025'!$C$4,IF(AF748="TIPO IV",'BASE LIQUIDACION REDEBAN 2025'!$C$5,IF(AG748="AEREO",'BASE LIQUIDACION REDEBAN 2025'!$B$6,'BASE LIQUIDACION REDEBAN 2025'!$C$5)))))))</f>
        <v>479588.87655000004</v>
      </c>
      <c r="AL748" s="97">
        <f>IF(OR(Q748="SOPORTE_TELEFÓNICO",Q748="ENVÍO"),0,IF(AF748="TIPO I",'BASE LIQUIDACION REDEBAN 2025'!$B$10,IF(AF748="TIPO II",'BASE LIQUIDACION REDEBAN 2025'!$B$11,IF(AF748="TIPO III",'BASE LIQUIDACION REDEBAN 2025'!$B$12,'BASE LIQUIDACION REDEBAN 2025'!$B$13))))</f>
        <v>196536.5258152</v>
      </c>
      <c r="AM748" s="97">
        <f t="shared" si="11"/>
        <v>479588.87655000004</v>
      </c>
    </row>
    <row r="749" spans="1:39" s="85" customFormat="1" ht="13.15">
      <c r="A749" s="171" t="s">
        <v>94</v>
      </c>
      <c r="B749" s="10" t="str">
        <f>VLOOKUP(A749,'CENTRO DE COSTOS'!A:D,4,FALSE)</f>
        <v>DIEGO FERNANDO HENAO CARDONA</v>
      </c>
      <c r="C749" s="10" t="str">
        <f>VLOOKUP(A749,'CENTRO DE COSTOS'!A:D,2,FALSE)</f>
        <v>0004-0002</v>
      </c>
      <c r="D749" s="171">
        <v>76147</v>
      </c>
      <c r="E749" s="171">
        <v>2328465</v>
      </c>
      <c r="F749" s="171">
        <v>74063</v>
      </c>
      <c r="G749" s="171" t="s">
        <v>230</v>
      </c>
      <c r="H749" s="171" t="s">
        <v>991</v>
      </c>
      <c r="I749" s="171" t="s">
        <v>7363</v>
      </c>
      <c r="J749" s="10" t="s">
        <v>167</v>
      </c>
      <c r="K749" s="171">
        <v>2328465</v>
      </c>
      <c r="L749" s="171" t="s">
        <v>7364</v>
      </c>
      <c r="M749" s="172">
        <v>45827.398611111108</v>
      </c>
      <c r="N749" s="172">
        <v>45827.486666666664</v>
      </c>
      <c r="O749" s="171" t="s">
        <v>3171</v>
      </c>
      <c r="P749" s="171" t="s">
        <v>3172</v>
      </c>
      <c r="Q749" s="171" t="s">
        <v>177</v>
      </c>
      <c r="R749" s="72" t="s">
        <v>7365</v>
      </c>
      <c r="S749" s="178" t="s">
        <v>3174</v>
      </c>
      <c r="T749" s="187" t="s">
        <v>3175</v>
      </c>
      <c r="U749" s="187" t="s">
        <v>3176</v>
      </c>
      <c r="V749" s="187" t="s">
        <v>3177</v>
      </c>
      <c r="W749" s="187" t="s">
        <v>3185</v>
      </c>
      <c r="X749" s="187">
        <v>0</v>
      </c>
      <c r="Y749" s="187">
        <v>0</v>
      </c>
      <c r="Z749" s="187">
        <v>0</v>
      </c>
      <c r="AA749" s="187">
        <v>0</v>
      </c>
      <c r="AB749" s="200">
        <v>0</v>
      </c>
      <c r="AC749" s="72" t="s">
        <v>7366</v>
      </c>
      <c r="AD749" s="72" t="s">
        <v>3180</v>
      </c>
      <c r="AE749" s="72" t="s">
        <v>3180</v>
      </c>
      <c r="AF749" s="171" t="s">
        <v>25</v>
      </c>
      <c r="AG749" s="171" t="s">
        <v>189</v>
      </c>
      <c r="AH749" s="171">
        <v>1</v>
      </c>
      <c r="AI749" s="171">
        <v>0</v>
      </c>
      <c r="AJ749" s="72" t="s">
        <v>2142</v>
      </c>
      <c r="AK749" s="97">
        <f>IF(Q749="SOPORTE_TELEFÓNICO",'BASE LIQUIDACION REDEBAN 2025'!$B$19,IF(Q749="ENVÍO",'BASE LIQUIDACION REDEBAN 2025'!$C$2,IF(AF749="TIPO I",'BASE LIQUIDACION REDEBAN 2025'!$C$2,IF(AF749="TIPO II",'BASE LIQUIDACION REDEBAN 2025'!$C$3,IF(AF749="TIPO III",'BASE LIQUIDACION REDEBAN 2025'!$C$4,IF(AF749="TIPO IV",'BASE LIQUIDACION REDEBAN 2025'!$C$5,IF(AG749="AEREO",'BASE LIQUIDACION REDEBAN 2025'!$B$6,'BASE LIQUIDACION REDEBAN 2025'!$C$5)))))))</f>
        <v>65960.072302</v>
      </c>
      <c r="AL749" s="97">
        <f>IF(OR(Q749="SOPORTE_TELEFÓNICO",Q749="ENVÍO"),0,IF(AF749="TIPO I",'BASE LIQUIDACION REDEBAN 2025'!$B$10,IF(AF749="TIPO II",'BASE LIQUIDACION REDEBAN 2025'!$B$11,IF(AF749="TIPO III",'BASE LIQUIDACION REDEBAN 2025'!$B$12,'BASE LIQUIDACION REDEBAN 2025'!$B$13))))</f>
        <v>75096.394270399993</v>
      </c>
      <c r="AM749" s="97">
        <f t="shared" si="11"/>
        <v>65960.072302</v>
      </c>
    </row>
    <row r="750" spans="1:39" s="85" customFormat="1" ht="13.15">
      <c r="A750" s="171" t="s">
        <v>60</v>
      </c>
      <c r="B750" s="10" t="str">
        <f>VLOOKUP(A750,'CENTRO DE COSTOS'!A:D,4,FALSE)</f>
        <v>JUAN SEBASTIÁN RÍOS CASTRILLÓN</v>
      </c>
      <c r="C750" s="10" t="str">
        <f>VLOOKUP(A750,'CENTRO DE COSTOS'!A:D,2,FALSE)</f>
        <v>0004-0005</v>
      </c>
      <c r="D750" s="171">
        <v>27810</v>
      </c>
      <c r="E750" s="171">
        <v>2316697</v>
      </c>
      <c r="F750" s="171">
        <v>76746</v>
      </c>
      <c r="G750" s="171" t="s">
        <v>208</v>
      </c>
      <c r="H750" s="171" t="s">
        <v>3507</v>
      </c>
      <c r="I750" s="171" t="s">
        <v>3508</v>
      </c>
      <c r="J750" s="10" t="s">
        <v>167</v>
      </c>
      <c r="K750" s="171">
        <v>2316697</v>
      </c>
      <c r="L750" s="171" t="s">
        <v>7367</v>
      </c>
      <c r="M750" s="172">
        <v>45825.532638888886</v>
      </c>
      <c r="N750" s="172">
        <v>45827.488749999997</v>
      </c>
      <c r="O750" s="171" t="s">
        <v>3171</v>
      </c>
      <c r="P750" s="171" t="s">
        <v>3172</v>
      </c>
      <c r="Q750" s="171" t="s">
        <v>177</v>
      </c>
      <c r="R750" s="72" t="s">
        <v>7368</v>
      </c>
      <c r="S750" s="178" t="s">
        <v>3174</v>
      </c>
      <c r="T750" s="187" t="s">
        <v>3175</v>
      </c>
      <c r="U750" s="187" t="s">
        <v>3460</v>
      </c>
      <c r="V750" s="187" t="s">
        <v>3460</v>
      </c>
      <c r="W750" s="187" t="s">
        <v>3215</v>
      </c>
      <c r="X750" s="187" t="s">
        <v>7369</v>
      </c>
      <c r="Y750" s="187">
        <v>0</v>
      </c>
      <c r="Z750" s="187">
        <v>0</v>
      </c>
      <c r="AA750" s="187">
        <v>0</v>
      </c>
      <c r="AB750" s="200">
        <v>0</v>
      </c>
      <c r="AC750" s="72" t="s">
        <v>3512</v>
      </c>
      <c r="AD750" s="72" t="s">
        <v>7370</v>
      </c>
      <c r="AE750" s="72" t="s">
        <v>7371</v>
      </c>
      <c r="AF750" s="171" t="s">
        <v>32</v>
      </c>
      <c r="AG750" s="171" t="s">
        <v>189</v>
      </c>
      <c r="AH750" s="171">
        <v>1</v>
      </c>
      <c r="AI750" s="171">
        <v>0</v>
      </c>
      <c r="AJ750" s="72" t="s">
        <v>212</v>
      </c>
      <c r="AK750" s="97">
        <f>IF(Q750="SOPORTE_TELEFÓNICO",'BASE LIQUIDACION REDEBAN 2025'!$B$19,IF(Q750="ENVÍO",'BASE LIQUIDACION REDEBAN 2025'!$C$2,IF(AF750="TIPO I",'BASE LIQUIDACION REDEBAN 2025'!$C$2,IF(AF750="TIPO II",'BASE LIQUIDACION REDEBAN 2025'!$C$3,IF(AF750="TIPO III",'BASE LIQUIDACION REDEBAN 2025'!$C$4,IF(AF750="TIPO IV",'BASE LIQUIDACION REDEBAN 2025'!$C$5,IF(AG750="AEREO",'BASE LIQUIDACION REDEBAN 2025'!$B$6,'BASE LIQUIDACION REDEBAN 2025'!$C$5)))))))</f>
        <v>479588.87655000004</v>
      </c>
      <c r="AL750" s="97">
        <f>IF(OR(Q750="SOPORTE_TELEFÓNICO",Q750="ENVÍO"),0,IF(AF750="TIPO I",'BASE LIQUIDACION REDEBAN 2025'!$B$10,IF(AF750="TIPO II",'BASE LIQUIDACION REDEBAN 2025'!$B$11,IF(AF750="TIPO III",'BASE LIQUIDACION REDEBAN 2025'!$B$12,'BASE LIQUIDACION REDEBAN 2025'!$B$13))))</f>
        <v>196536.5258152</v>
      </c>
      <c r="AM750" s="97">
        <f t="shared" si="11"/>
        <v>479588.87655000004</v>
      </c>
    </row>
    <row r="751" spans="1:39" s="85" customFormat="1" ht="13.15">
      <c r="A751" s="171" t="s">
        <v>76</v>
      </c>
      <c r="B751" s="10" t="str">
        <f>VLOOKUP(A751,'CENTRO DE COSTOS'!A:D,4,FALSE)</f>
        <v>DIEGO FERNANDO HENAO CARDONA</v>
      </c>
      <c r="C751" s="10" t="str">
        <f>VLOOKUP(A751,'CENTRO DE COSTOS'!A:D,2,FALSE)</f>
        <v>0004-0003</v>
      </c>
      <c r="D751" s="171">
        <v>76306</v>
      </c>
      <c r="E751" s="171">
        <v>2326541</v>
      </c>
      <c r="F751" s="171">
        <v>23868</v>
      </c>
      <c r="G751" s="171" t="s">
        <v>230</v>
      </c>
      <c r="H751" s="171" t="s">
        <v>7372</v>
      </c>
      <c r="I751" s="171" t="s">
        <v>7373</v>
      </c>
      <c r="J751" s="10" t="s">
        <v>167</v>
      </c>
      <c r="K751" s="171">
        <v>2326541</v>
      </c>
      <c r="L751" s="171" t="s">
        <v>7374</v>
      </c>
      <c r="M751" s="172">
        <v>45826.713888888888</v>
      </c>
      <c r="N751" s="172">
        <v>45827.510011574072</v>
      </c>
      <c r="O751" s="171" t="s">
        <v>3171</v>
      </c>
      <c r="P751" s="171" t="s">
        <v>3172</v>
      </c>
      <c r="Q751" s="171" t="s">
        <v>177</v>
      </c>
      <c r="R751" s="72" t="s">
        <v>7375</v>
      </c>
      <c r="S751" s="178" t="s">
        <v>3174</v>
      </c>
      <c r="T751" s="187" t="s">
        <v>3190</v>
      </c>
      <c r="U751" s="187" t="s">
        <v>3331</v>
      </c>
      <c r="V751" s="187" t="s">
        <v>3480</v>
      </c>
      <c r="W751" s="187" t="s">
        <v>3215</v>
      </c>
      <c r="X751" s="187">
        <v>0</v>
      </c>
      <c r="Y751" s="187" t="s">
        <v>3425</v>
      </c>
      <c r="Z751" s="187">
        <v>0</v>
      </c>
      <c r="AA751" s="187" t="s">
        <v>3269</v>
      </c>
      <c r="AB751" s="200">
        <v>0</v>
      </c>
      <c r="AC751" s="72" t="s">
        <v>7376</v>
      </c>
      <c r="AD751" s="72" t="s">
        <v>7377</v>
      </c>
      <c r="AE751" s="72" t="s">
        <v>7378</v>
      </c>
      <c r="AF751" s="171" t="s">
        <v>28</v>
      </c>
      <c r="AG751" s="171" t="s">
        <v>189</v>
      </c>
      <c r="AH751" s="171">
        <v>1</v>
      </c>
      <c r="AI751" s="171">
        <v>0</v>
      </c>
      <c r="AJ751" s="72" t="s">
        <v>313</v>
      </c>
      <c r="AK751" s="97">
        <f>IF(Q751="SOPORTE_TELEFÓNICO",'BASE LIQUIDACION REDEBAN 2025'!$B$19,IF(Q751="ENVÍO",'BASE LIQUIDACION REDEBAN 2025'!$C$2,IF(AF751="TIPO I",'BASE LIQUIDACION REDEBAN 2025'!$C$2,IF(AF751="TIPO II",'BASE LIQUIDACION REDEBAN 2025'!$C$3,IF(AF751="TIPO III",'BASE LIQUIDACION REDEBAN 2025'!$C$4,IF(AF751="TIPO IV",'BASE LIQUIDACION REDEBAN 2025'!$C$5,IF(AG751="AEREO",'BASE LIQUIDACION REDEBAN 2025'!$B$6,'BASE LIQUIDACION REDEBAN 2025'!$C$5)))))))</f>
        <v>144967.87232000002</v>
      </c>
      <c r="AL751" s="97">
        <f>IF(OR(Q751="SOPORTE_TELEFÓNICO",Q751="ENVÍO"),0,IF(AF751="TIPO I",'BASE LIQUIDACION REDEBAN 2025'!$B$10,IF(AF751="TIPO II",'BASE LIQUIDACION REDEBAN 2025'!$B$11,IF(AF751="TIPO III",'BASE LIQUIDACION REDEBAN 2025'!$B$12,'BASE LIQUIDACION REDEBAN 2025'!$B$13))))</f>
        <v>140395.6348884</v>
      </c>
      <c r="AM751" s="97">
        <f t="shared" si="11"/>
        <v>144967.87232000002</v>
      </c>
    </row>
    <row r="752" spans="1:39" s="85" customFormat="1" ht="13.15">
      <c r="A752" s="171" t="s">
        <v>91</v>
      </c>
      <c r="B752" s="10" t="str">
        <f>VLOOKUP(A752,'CENTRO DE COSTOS'!A:D,4,FALSE)</f>
        <v>JOSE MAURICIO HERNANDEZ ROJAS</v>
      </c>
      <c r="C752" s="10" t="str">
        <f>VLOOKUP(A752,'CENTRO DE COSTOS'!A:D,2,FALSE)</f>
        <v>0004-0001</v>
      </c>
      <c r="D752" s="171">
        <v>23090</v>
      </c>
      <c r="E752" s="171">
        <v>2326531</v>
      </c>
      <c r="F752" s="171">
        <v>44548</v>
      </c>
      <c r="G752" s="171" t="s">
        <v>612</v>
      </c>
      <c r="H752" s="171" t="s">
        <v>7379</v>
      </c>
      <c r="I752" s="171" t="s">
        <v>7380</v>
      </c>
      <c r="J752" s="10" t="s">
        <v>167</v>
      </c>
      <c r="K752" s="171">
        <v>2326531</v>
      </c>
      <c r="L752" s="171" t="s">
        <v>7381</v>
      </c>
      <c r="M752" s="172">
        <v>45826.712500000001</v>
      </c>
      <c r="N752" s="172">
        <v>45827.512395833335</v>
      </c>
      <c r="O752" s="171" t="s">
        <v>3171</v>
      </c>
      <c r="P752" s="171" t="s">
        <v>3172</v>
      </c>
      <c r="Q752" s="171" t="s">
        <v>177</v>
      </c>
      <c r="R752" s="72" t="s">
        <v>7382</v>
      </c>
      <c r="S752" s="178" t="s">
        <v>3174</v>
      </c>
      <c r="T752" s="187" t="s">
        <v>3190</v>
      </c>
      <c r="U752" s="187" t="s">
        <v>3284</v>
      </c>
      <c r="V752" s="187" t="s">
        <v>3284</v>
      </c>
      <c r="W752" s="187" t="s">
        <v>3215</v>
      </c>
      <c r="X752" s="187" t="s">
        <v>3267</v>
      </c>
      <c r="Y752" s="187">
        <v>0</v>
      </c>
      <c r="Z752" s="187">
        <v>0</v>
      </c>
      <c r="AA752" s="187">
        <v>0</v>
      </c>
      <c r="AB752" s="200">
        <v>0</v>
      </c>
      <c r="AC752" s="72" t="s">
        <v>7383</v>
      </c>
      <c r="AD752" s="72" t="s">
        <v>7384</v>
      </c>
      <c r="AE752" s="72" t="s">
        <v>7385</v>
      </c>
      <c r="AF752" s="171" t="s">
        <v>28</v>
      </c>
      <c r="AG752" s="171" t="s">
        <v>189</v>
      </c>
      <c r="AH752" s="171">
        <v>1</v>
      </c>
      <c r="AI752" s="171">
        <v>0</v>
      </c>
      <c r="AJ752" s="72" t="s">
        <v>616</v>
      </c>
      <c r="AK752" s="97">
        <f>IF(Q752="SOPORTE_TELEFÓNICO",'BASE LIQUIDACION REDEBAN 2025'!$B$19,IF(Q752="ENVÍO",'BASE LIQUIDACION REDEBAN 2025'!$C$2,IF(AF752="TIPO I",'BASE LIQUIDACION REDEBAN 2025'!$C$2,IF(AF752="TIPO II",'BASE LIQUIDACION REDEBAN 2025'!$C$3,IF(AF752="TIPO III",'BASE LIQUIDACION REDEBAN 2025'!$C$4,IF(AF752="TIPO IV",'BASE LIQUIDACION REDEBAN 2025'!$C$5,IF(AG752="AEREO",'BASE LIQUIDACION REDEBAN 2025'!$B$6,'BASE LIQUIDACION REDEBAN 2025'!$C$5)))))))</f>
        <v>144967.87232000002</v>
      </c>
      <c r="AL752" s="97">
        <f>IF(OR(Q752="SOPORTE_TELEFÓNICO",Q752="ENVÍO"),0,IF(AF752="TIPO I",'BASE LIQUIDACION REDEBAN 2025'!$B$10,IF(AF752="TIPO II",'BASE LIQUIDACION REDEBAN 2025'!$B$11,IF(AF752="TIPO III",'BASE LIQUIDACION REDEBAN 2025'!$B$12,'BASE LIQUIDACION REDEBAN 2025'!$B$13))))</f>
        <v>140395.6348884</v>
      </c>
      <c r="AM752" s="97">
        <f t="shared" si="11"/>
        <v>144967.87232000002</v>
      </c>
    </row>
    <row r="753" spans="1:39" s="85" customFormat="1" ht="13.15">
      <c r="A753" s="171" t="s">
        <v>86</v>
      </c>
      <c r="B753" s="10" t="str">
        <f>VLOOKUP(A753,'CENTRO DE COSTOS'!A:D,4,FALSE)</f>
        <v>KEVIN ALEXIS CORZO BUSTOS</v>
      </c>
      <c r="C753" s="10" t="str">
        <f>VLOOKUP(A753,'CENTRO DE COSTOS'!A:D,2,FALSE)</f>
        <v>0004-0007</v>
      </c>
      <c r="D753" s="171">
        <v>73678</v>
      </c>
      <c r="E753" s="171">
        <v>2316235</v>
      </c>
      <c r="F753" s="171">
        <v>78614</v>
      </c>
      <c r="G753" s="171" t="s">
        <v>870</v>
      </c>
      <c r="H753" s="171" t="s">
        <v>7386</v>
      </c>
      <c r="I753" s="171" t="s">
        <v>7387</v>
      </c>
      <c r="J753" s="10" t="s">
        <v>167</v>
      </c>
      <c r="K753" s="171">
        <v>2316235</v>
      </c>
      <c r="L753" s="171" t="s">
        <v>7388</v>
      </c>
      <c r="M753" s="172">
        <v>45825.484722222223</v>
      </c>
      <c r="N753" s="172">
        <v>45827.515856481485</v>
      </c>
      <c r="O753" s="171" t="s">
        <v>3171</v>
      </c>
      <c r="P753" s="171" t="s">
        <v>3172</v>
      </c>
      <c r="Q753" s="171" t="s">
        <v>177</v>
      </c>
      <c r="R753" s="72" t="s">
        <v>7389</v>
      </c>
      <c r="S753" s="178" t="s">
        <v>3174</v>
      </c>
      <c r="T753" s="187" t="s">
        <v>3190</v>
      </c>
      <c r="U753" s="187" t="s">
        <v>3213</v>
      </c>
      <c r="V753" s="187" t="s">
        <v>3372</v>
      </c>
      <c r="W753" s="187" t="s">
        <v>3215</v>
      </c>
      <c r="X753" s="187" t="s">
        <v>3228</v>
      </c>
      <c r="Y753" s="187">
        <v>0</v>
      </c>
      <c r="Z753" s="187">
        <v>0</v>
      </c>
      <c r="AA753" s="187">
        <v>0</v>
      </c>
      <c r="AB753" s="200">
        <v>0</v>
      </c>
      <c r="AC753" s="72" t="s">
        <v>7390</v>
      </c>
      <c r="AD753" s="72" t="s">
        <v>7391</v>
      </c>
      <c r="AE753" s="72" t="s">
        <v>7392</v>
      </c>
      <c r="AF753" s="171" t="s">
        <v>28</v>
      </c>
      <c r="AG753" s="171" t="s">
        <v>189</v>
      </c>
      <c r="AH753" s="171">
        <v>1</v>
      </c>
      <c r="AI753" s="171">
        <v>0</v>
      </c>
      <c r="AJ753" s="72" t="s">
        <v>1099</v>
      </c>
      <c r="AK753" s="97">
        <f>IF(Q753="SOPORTE_TELEFÓNICO",'BASE LIQUIDACION REDEBAN 2025'!$B$19,IF(Q753="ENVÍO",'BASE LIQUIDACION REDEBAN 2025'!$C$2,IF(AF753="TIPO I",'BASE LIQUIDACION REDEBAN 2025'!$C$2,IF(AF753="TIPO II",'BASE LIQUIDACION REDEBAN 2025'!$C$3,IF(AF753="TIPO III",'BASE LIQUIDACION REDEBAN 2025'!$C$4,IF(AF753="TIPO IV",'BASE LIQUIDACION REDEBAN 2025'!$C$5,IF(AG753="AEREO",'BASE LIQUIDACION REDEBAN 2025'!$B$6,'BASE LIQUIDACION REDEBAN 2025'!$C$5)))))))</f>
        <v>144967.87232000002</v>
      </c>
      <c r="AL753" s="97">
        <f>IF(OR(Q753="SOPORTE_TELEFÓNICO",Q753="ENVÍO"),0,IF(AF753="TIPO I",'BASE LIQUIDACION REDEBAN 2025'!$B$10,IF(AF753="TIPO II",'BASE LIQUIDACION REDEBAN 2025'!$B$11,IF(AF753="TIPO III",'BASE LIQUIDACION REDEBAN 2025'!$B$12,'BASE LIQUIDACION REDEBAN 2025'!$B$13))))</f>
        <v>140395.6348884</v>
      </c>
      <c r="AM753" s="97">
        <f t="shared" si="11"/>
        <v>144967.87232000002</v>
      </c>
    </row>
    <row r="754" spans="1:39" s="85" customFormat="1" ht="13.15">
      <c r="A754" s="171" t="s">
        <v>96</v>
      </c>
      <c r="B754" s="10" t="str">
        <f>VLOOKUP(A754,'CENTRO DE COSTOS'!A:D,4,FALSE)</f>
        <v>JOSE MAURICIO HERNANDEZ ROJAS</v>
      </c>
      <c r="C754" s="10" t="str">
        <f>VLOOKUP(A754,'CENTRO DE COSTOS'!A:D,2,FALSE)</f>
        <v>0004-0001</v>
      </c>
      <c r="D754" s="171">
        <v>47980</v>
      </c>
      <c r="E754" s="171">
        <v>2317380</v>
      </c>
      <c r="F754" s="171">
        <v>60848</v>
      </c>
      <c r="G754" s="171" t="s">
        <v>683</v>
      </c>
      <c r="H754" s="171" t="s">
        <v>7393</v>
      </c>
      <c r="I754" s="171" t="s">
        <v>7394</v>
      </c>
      <c r="J754" s="10" t="s">
        <v>167</v>
      </c>
      <c r="K754" s="171">
        <v>2317380</v>
      </c>
      <c r="L754" s="171" t="s">
        <v>7395</v>
      </c>
      <c r="M754" s="172">
        <v>45825.605555555558</v>
      </c>
      <c r="N754" s="172">
        <v>45827.522488425922</v>
      </c>
      <c r="O754" s="171" t="s">
        <v>3171</v>
      </c>
      <c r="P754" s="171" t="s">
        <v>3172</v>
      </c>
      <c r="Q754" s="171" t="s">
        <v>177</v>
      </c>
      <c r="R754" s="72" t="s">
        <v>7396</v>
      </c>
      <c r="S754" s="178" t="s">
        <v>3174</v>
      </c>
      <c r="T754" s="187" t="s">
        <v>3190</v>
      </c>
      <c r="U754" s="187" t="s">
        <v>3191</v>
      </c>
      <c r="V754" s="187" t="s">
        <v>3192</v>
      </c>
      <c r="W754" s="187" t="s">
        <v>3215</v>
      </c>
      <c r="X754" s="187" t="s">
        <v>3388</v>
      </c>
      <c r="Y754" s="187">
        <v>0</v>
      </c>
      <c r="Z754" s="187">
        <v>0</v>
      </c>
      <c r="AA754" s="187">
        <v>0</v>
      </c>
      <c r="AB754" s="200">
        <v>0</v>
      </c>
      <c r="AC754" s="72" t="s">
        <v>7397</v>
      </c>
      <c r="AD754" s="72" t="s">
        <v>7398</v>
      </c>
      <c r="AE754" s="72" t="s">
        <v>7399</v>
      </c>
      <c r="AF754" s="171" t="s">
        <v>28</v>
      </c>
      <c r="AG754" s="171" t="s">
        <v>189</v>
      </c>
      <c r="AH754" s="171">
        <v>1</v>
      </c>
      <c r="AI754" s="171">
        <v>0</v>
      </c>
      <c r="AJ754" s="72" t="s">
        <v>1174</v>
      </c>
      <c r="AK754" s="97">
        <f>IF(Q754="SOPORTE_TELEFÓNICO",'BASE LIQUIDACION REDEBAN 2025'!$B$19,IF(Q754="ENVÍO",'BASE LIQUIDACION REDEBAN 2025'!$C$2,IF(AF754="TIPO I",'BASE LIQUIDACION REDEBAN 2025'!$C$2,IF(AF754="TIPO II",'BASE LIQUIDACION REDEBAN 2025'!$C$3,IF(AF754="TIPO III",'BASE LIQUIDACION REDEBAN 2025'!$C$4,IF(AF754="TIPO IV",'BASE LIQUIDACION REDEBAN 2025'!$C$5,IF(AG754="AEREO",'BASE LIQUIDACION REDEBAN 2025'!$B$6,'BASE LIQUIDACION REDEBAN 2025'!$C$5)))))))</f>
        <v>144967.87232000002</v>
      </c>
      <c r="AL754" s="97">
        <f>IF(OR(Q754="SOPORTE_TELEFÓNICO",Q754="ENVÍO"),0,IF(AF754="TIPO I",'BASE LIQUIDACION REDEBAN 2025'!$B$10,IF(AF754="TIPO II",'BASE LIQUIDACION REDEBAN 2025'!$B$11,IF(AF754="TIPO III",'BASE LIQUIDACION REDEBAN 2025'!$B$12,'BASE LIQUIDACION REDEBAN 2025'!$B$13))))</f>
        <v>140395.6348884</v>
      </c>
      <c r="AM754" s="97">
        <f t="shared" si="11"/>
        <v>144967.87232000002</v>
      </c>
    </row>
    <row r="755" spans="1:39" s="85" customFormat="1" ht="13.15">
      <c r="A755" s="171" t="s">
        <v>68</v>
      </c>
      <c r="B755" s="10" t="str">
        <f>VLOOKUP(A755,'CENTRO DE COSTOS'!A:D,4,FALSE)</f>
        <v>WILLIAM ASDRUBAL ROZO ROZO</v>
      </c>
      <c r="C755" s="10" t="str">
        <f>VLOOKUP(A755,'CENTRO DE COSTOS'!A:D,2,FALSE)</f>
        <v>0004-0004</v>
      </c>
      <c r="D755" s="171">
        <v>11001</v>
      </c>
      <c r="E755" s="171">
        <v>2328641</v>
      </c>
      <c r="F755" s="171">
        <v>74949</v>
      </c>
      <c r="G755" s="171" t="s">
        <v>298</v>
      </c>
      <c r="H755" s="171" t="s">
        <v>68</v>
      </c>
      <c r="I755" s="171" t="s">
        <v>7400</v>
      </c>
      <c r="J755" s="10" t="s">
        <v>167</v>
      </c>
      <c r="K755" s="171">
        <v>2328641</v>
      </c>
      <c r="L755" s="171" t="s">
        <v>7401</v>
      </c>
      <c r="M755" s="172">
        <v>45827.40625</v>
      </c>
      <c r="N755" s="172">
        <v>45827.525497685187</v>
      </c>
      <c r="O755" s="171" t="s">
        <v>3171</v>
      </c>
      <c r="P755" s="171" t="s">
        <v>3172</v>
      </c>
      <c r="Q755" s="171" t="s">
        <v>177</v>
      </c>
      <c r="R755" s="72" t="s">
        <v>7402</v>
      </c>
      <c r="S755" s="178" t="s">
        <v>3174</v>
      </c>
      <c r="T755" s="187" t="s">
        <v>3175</v>
      </c>
      <c r="U755" s="187" t="s">
        <v>3438</v>
      </c>
      <c r="V755" s="187" t="s">
        <v>3439</v>
      </c>
      <c r="W755" s="187" t="s">
        <v>3185</v>
      </c>
      <c r="X755" s="187">
        <v>0</v>
      </c>
      <c r="Y755" s="187">
        <v>0</v>
      </c>
      <c r="Z755" s="187">
        <v>0</v>
      </c>
      <c r="AA755" s="187">
        <v>0</v>
      </c>
      <c r="AB755" s="200">
        <v>0</v>
      </c>
      <c r="AC755" s="72" t="s">
        <v>7403</v>
      </c>
      <c r="AD755" s="72" t="s">
        <v>3180</v>
      </c>
      <c r="AE755" s="72" t="s">
        <v>3180</v>
      </c>
      <c r="AF755" s="171" t="s">
        <v>25</v>
      </c>
      <c r="AG755" s="171" t="s">
        <v>189</v>
      </c>
      <c r="AH755" s="171">
        <v>1</v>
      </c>
      <c r="AI755" s="171">
        <v>0</v>
      </c>
      <c r="AJ755" s="72" t="s">
        <v>326</v>
      </c>
      <c r="AK755" s="97">
        <f>IF(Q755="SOPORTE_TELEFÓNICO",'BASE LIQUIDACION REDEBAN 2025'!$B$19,IF(Q755="ENVÍO",'BASE LIQUIDACION REDEBAN 2025'!$C$2,IF(AF755="TIPO I",'BASE LIQUIDACION REDEBAN 2025'!$C$2,IF(AF755="TIPO II",'BASE LIQUIDACION REDEBAN 2025'!$C$3,IF(AF755="TIPO III",'BASE LIQUIDACION REDEBAN 2025'!$C$4,IF(AF755="TIPO IV",'BASE LIQUIDACION REDEBAN 2025'!$C$5,IF(AG755="AEREO",'BASE LIQUIDACION REDEBAN 2025'!$B$6,'BASE LIQUIDACION REDEBAN 2025'!$C$5)))))))</f>
        <v>65960.072302</v>
      </c>
      <c r="AL755" s="97">
        <f>IF(OR(Q755="SOPORTE_TELEFÓNICO",Q755="ENVÍO"),0,IF(AF755="TIPO I",'BASE LIQUIDACION REDEBAN 2025'!$B$10,IF(AF755="TIPO II",'BASE LIQUIDACION REDEBAN 2025'!$B$11,IF(AF755="TIPO III",'BASE LIQUIDACION REDEBAN 2025'!$B$12,'BASE LIQUIDACION REDEBAN 2025'!$B$13))))</f>
        <v>75096.394270399993</v>
      </c>
      <c r="AM755" s="97">
        <f t="shared" si="11"/>
        <v>65960.072302</v>
      </c>
    </row>
    <row r="756" spans="1:39" s="85" customFormat="1" ht="13.15">
      <c r="A756" s="171" t="s">
        <v>72</v>
      </c>
      <c r="B756" s="10" t="str">
        <f>VLOOKUP(A756,'CENTRO DE COSTOS'!A:D,4,FALSE)</f>
        <v>MIGUEL JULIÁN HERNÁNDEZ GUARÍN</v>
      </c>
      <c r="C756" s="10" t="str">
        <f>VLOOKUP(A756,'CENTRO DE COSTOS'!A:D,2,FALSE)</f>
        <v>0004-0008</v>
      </c>
      <c r="D756" s="171">
        <v>68001</v>
      </c>
      <c r="E756" s="171">
        <v>2324472</v>
      </c>
      <c r="F756" s="171">
        <v>47789</v>
      </c>
      <c r="G756" s="171" t="s">
        <v>180</v>
      </c>
      <c r="H756" s="171" t="s">
        <v>72</v>
      </c>
      <c r="I756" s="171" t="s">
        <v>7404</v>
      </c>
      <c r="J756" s="10" t="s">
        <v>167</v>
      </c>
      <c r="K756" s="171">
        <v>2324472</v>
      </c>
      <c r="L756" s="171" t="s">
        <v>7405</v>
      </c>
      <c r="M756" s="172">
        <v>45826.568749999999</v>
      </c>
      <c r="N756" s="172">
        <v>45827.552118055559</v>
      </c>
      <c r="O756" s="171" t="s">
        <v>3171</v>
      </c>
      <c r="P756" s="171" t="s">
        <v>3172</v>
      </c>
      <c r="Q756" s="171" t="s">
        <v>177</v>
      </c>
      <c r="R756" s="72" t="s">
        <v>7406</v>
      </c>
      <c r="S756" s="178" t="s">
        <v>3174</v>
      </c>
      <c r="T756" s="187" t="s">
        <v>3190</v>
      </c>
      <c r="U756" s="187" t="s">
        <v>3213</v>
      </c>
      <c r="V756" s="187" t="s">
        <v>3314</v>
      </c>
      <c r="W756" s="187" t="s">
        <v>3215</v>
      </c>
      <c r="X756" s="187" t="s">
        <v>3315</v>
      </c>
      <c r="Y756" s="187">
        <v>0</v>
      </c>
      <c r="Z756" s="187">
        <v>0</v>
      </c>
      <c r="AA756" s="187">
        <v>0</v>
      </c>
      <c r="AB756" s="200">
        <v>0</v>
      </c>
      <c r="AC756" s="72" t="s">
        <v>7407</v>
      </c>
      <c r="AD756" s="72" t="s">
        <v>7408</v>
      </c>
      <c r="AE756" s="72" t="s">
        <v>7409</v>
      </c>
      <c r="AF756" s="171" t="s">
        <v>25</v>
      </c>
      <c r="AG756" s="171" t="s">
        <v>189</v>
      </c>
      <c r="AH756" s="171">
        <v>1</v>
      </c>
      <c r="AI756" s="171">
        <v>0</v>
      </c>
      <c r="AJ756" s="72" t="s">
        <v>404</v>
      </c>
      <c r="AK756" s="97">
        <f>IF(Q756="SOPORTE_TELEFÓNICO",'BASE LIQUIDACION REDEBAN 2025'!$B$19,IF(Q756="ENVÍO",'BASE LIQUIDACION REDEBAN 2025'!$C$2,IF(AF756="TIPO I",'BASE LIQUIDACION REDEBAN 2025'!$C$2,IF(AF756="TIPO II",'BASE LIQUIDACION REDEBAN 2025'!$C$3,IF(AF756="TIPO III",'BASE LIQUIDACION REDEBAN 2025'!$C$4,IF(AF756="TIPO IV",'BASE LIQUIDACION REDEBAN 2025'!$C$5,IF(AG756="AEREO",'BASE LIQUIDACION REDEBAN 2025'!$B$6,'BASE LIQUIDACION REDEBAN 2025'!$C$5)))))))</f>
        <v>65960.072302</v>
      </c>
      <c r="AL756" s="97">
        <f>IF(OR(Q756="SOPORTE_TELEFÓNICO",Q756="ENVÍO"),0,IF(AF756="TIPO I",'BASE LIQUIDACION REDEBAN 2025'!$B$10,IF(AF756="TIPO II",'BASE LIQUIDACION REDEBAN 2025'!$B$11,IF(AF756="TIPO III",'BASE LIQUIDACION REDEBAN 2025'!$B$12,'BASE LIQUIDACION REDEBAN 2025'!$B$13))))</f>
        <v>75096.394270399993</v>
      </c>
      <c r="AM756" s="97">
        <f t="shared" si="11"/>
        <v>65960.072302</v>
      </c>
    </row>
    <row r="757" spans="1:39" s="85" customFormat="1" ht="13.15">
      <c r="A757" s="171" t="s">
        <v>90</v>
      </c>
      <c r="B757" s="10" t="str">
        <f>VLOOKUP(A757,'CENTRO DE COSTOS'!A:D,4,FALSE)</f>
        <v>JUAN SEBASTIÁN RÍOS CASTRILLÓN</v>
      </c>
      <c r="C757" s="10" t="str">
        <f>VLOOKUP(A757,'CENTRO DE COSTOS'!A:D,2,FALSE)</f>
        <v>0004-0005</v>
      </c>
      <c r="D757" s="171">
        <v>5376</v>
      </c>
      <c r="E757" s="171">
        <v>2316986</v>
      </c>
      <c r="F757" s="171">
        <v>69866</v>
      </c>
      <c r="G757" s="171" t="s">
        <v>290</v>
      </c>
      <c r="H757" s="171" t="s">
        <v>4968</v>
      </c>
      <c r="I757" s="171" t="s">
        <v>7410</v>
      </c>
      <c r="J757" s="10" t="s">
        <v>167</v>
      </c>
      <c r="K757" s="171">
        <v>2316986</v>
      </c>
      <c r="L757" s="171" t="s">
        <v>7411</v>
      </c>
      <c r="M757" s="172">
        <v>45825.585763888892</v>
      </c>
      <c r="N757" s="172">
        <v>45827.561354166668</v>
      </c>
      <c r="O757" s="171" t="s">
        <v>3171</v>
      </c>
      <c r="P757" s="171" t="s">
        <v>3172</v>
      </c>
      <c r="Q757" s="171" t="s">
        <v>177</v>
      </c>
      <c r="R757" s="72" t="s">
        <v>7412</v>
      </c>
      <c r="S757" s="178" t="s">
        <v>3174</v>
      </c>
      <c r="T757" s="187" t="s">
        <v>3190</v>
      </c>
      <c r="U757" s="187" t="s">
        <v>3213</v>
      </c>
      <c r="V757" s="187" t="s">
        <v>3314</v>
      </c>
      <c r="W757" s="187" t="s">
        <v>3185</v>
      </c>
      <c r="X757" s="187">
        <v>0</v>
      </c>
      <c r="Y757" s="187">
        <v>0</v>
      </c>
      <c r="Z757" s="187">
        <v>0</v>
      </c>
      <c r="AA757" s="187">
        <v>0</v>
      </c>
      <c r="AB757" s="200">
        <v>0</v>
      </c>
      <c r="AC757" s="72" t="s">
        <v>7413</v>
      </c>
      <c r="AD757" s="72" t="s">
        <v>3180</v>
      </c>
      <c r="AE757" s="72" t="s">
        <v>3180</v>
      </c>
      <c r="AF757" s="171" t="s">
        <v>28</v>
      </c>
      <c r="AG757" s="171" t="s">
        <v>189</v>
      </c>
      <c r="AH757" s="171">
        <v>1</v>
      </c>
      <c r="AI757" s="171">
        <v>0</v>
      </c>
      <c r="AJ757" s="72" t="s">
        <v>3303</v>
      </c>
      <c r="AK757" s="97">
        <f>IF(Q757="SOPORTE_TELEFÓNICO",'BASE LIQUIDACION REDEBAN 2025'!$B$19,IF(Q757="ENVÍO",'BASE LIQUIDACION REDEBAN 2025'!$C$2,IF(AF757="TIPO I",'BASE LIQUIDACION REDEBAN 2025'!$C$2,IF(AF757="TIPO II",'BASE LIQUIDACION REDEBAN 2025'!$C$3,IF(AF757="TIPO III",'BASE LIQUIDACION REDEBAN 2025'!$C$4,IF(AF757="TIPO IV",'BASE LIQUIDACION REDEBAN 2025'!$C$5,IF(AG757="AEREO",'BASE LIQUIDACION REDEBAN 2025'!$B$6,'BASE LIQUIDACION REDEBAN 2025'!$C$5)))))))</f>
        <v>144967.87232000002</v>
      </c>
      <c r="AL757" s="97">
        <f>IF(OR(Q757="SOPORTE_TELEFÓNICO",Q757="ENVÍO"),0,IF(AF757="TIPO I",'BASE LIQUIDACION REDEBAN 2025'!$B$10,IF(AF757="TIPO II",'BASE LIQUIDACION REDEBAN 2025'!$B$11,IF(AF757="TIPO III",'BASE LIQUIDACION REDEBAN 2025'!$B$12,'BASE LIQUIDACION REDEBAN 2025'!$B$13))))</f>
        <v>140395.6348884</v>
      </c>
      <c r="AM757" s="97">
        <f t="shared" si="11"/>
        <v>144967.87232000002</v>
      </c>
    </row>
    <row r="758" spans="1:39" s="85" customFormat="1" ht="13.15">
      <c r="A758" s="171" t="s">
        <v>91</v>
      </c>
      <c r="B758" s="10" t="str">
        <f>VLOOKUP(A758,'CENTRO DE COSTOS'!A:D,4,FALSE)</f>
        <v>JOSE MAURICIO HERNANDEZ ROJAS</v>
      </c>
      <c r="C758" s="10" t="str">
        <f>VLOOKUP(A758,'CENTRO DE COSTOS'!A:D,2,FALSE)</f>
        <v>0004-0001</v>
      </c>
      <c r="D758" s="171">
        <v>23001</v>
      </c>
      <c r="E758" s="171">
        <v>2329901</v>
      </c>
      <c r="F758" s="171">
        <v>35084</v>
      </c>
      <c r="G758" s="171" t="s">
        <v>612</v>
      </c>
      <c r="H758" s="171" t="s">
        <v>91</v>
      </c>
      <c r="I758" s="171" t="s">
        <v>7414</v>
      </c>
      <c r="J758" s="10" t="s">
        <v>167</v>
      </c>
      <c r="K758" s="171">
        <v>2329901</v>
      </c>
      <c r="L758" s="171" t="s">
        <v>7415</v>
      </c>
      <c r="M758" s="172">
        <v>45827.477777777778</v>
      </c>
      <c r="N758" s="172">
        <v>45827.570219907408</v>
      </c>
      <c r="O758" s="171" t="s">
        <v>3171</v>
      </c>
      <c r="P758" s="171" t="s">
        <v>3172</v>
      </c>
      <c r="Q758" s="171" t="s">
        <v>177</v>
      </c>
      <c r="R758" s="72" t="s">
        <v>7416</v>
      </c>
      <c r="S758" s="178" t="s">
        <v>3174</v>
      </c>
      <c r="T758" s="187" t="s">
        <v>3190</v>
      </c>
      <c r="U758" s="187" t="s">
        <v>3839</v>
      </c>
      <c r="V758" s="187" t="s">
        <v>3840</v>
      </c>
      <c r="W758" s="187" t="s">
        <v>3215</v>
      </c>
      <c r="X758" s="187" t="s">
        <v>3388</v>
      </c>
      <c r="Y758" s="187">
        <v>0</v>
      </c>
      <c r="Z758" s="187">
        <v>0</v>
      </c>
      <c r="AA758" s="187">
        <v>0</v>
      </c>
      <c r="AB758" s="200">
        <v>0</v>
      </c>
      <c r="AC758" s="72" t="s">
        <v>7417</v>
      </c>
      <c r="AD758" s="72" t="s">
        <v>7418</v>
      </c>
      <c r="AE758" s="72" t="s">
        <v>7419</v>
      </c>
      <c r="AF758" s="171" t="s">
        <v>25</v>
      </c>
      <c r="AG758" s="171" t="s">
        <v>189</v>
      </c>
      <c r="AH758" s="171">
        <v>1</v>
      </c>
      <c r="AI758" s="171">
        <v>0</v>
      </c>
      <c r="AJ758" s="72" t="s">
        <v>841</v>
      </c>
      <c r="AK758" s="97">
        <f>IF(Q758="SOPORTE_TELEFÓNICO",'BASE LIQUIDACION REDEBAN 2025'!$B$19,IF(Q758="ENVÍO",'BASE LIQUIDACION REDEBAN 2025'!$C$2,IF(AF758="TIPO I",'BASE LIQUIDACION REDEBAN 2025'!$C$2,IF(AF758="TIPO II",'BASE LIQUIDACION REDEBAN 2025'!$C$3,IF(AF758="TIPO III",'BASE LIQUIDACION REDEBAN 2025'!$C$4,IF(AF758="TIPO IV",'BASE LIQUIDACION REDEBAN 2025'!$C$5,IF(AG758="AEREO",'BASE LIQUIDACION REDEBAN 2025'!$B$6,'BASE LIQUIDACION REDEBAN 2025'!$C$5)))))))</f>
        <v>65960.072302</v>
      </c>
      <c r="AL758" s="97">
        <f>IF(OR(Q758="SOPORTE_TELEFÓNICO",Q758="ENVÍO"),0,IF(AF758="TIPO I",'BASE LIQUIDACION REDEBAN 2025'!$B$10,IF(AF758="TIPO II",'BASE LIQUIDACION REDEBAN 2025'!$B$11,IF(AF758="TIPO III",'BASE LIQUIDACION REDEBAN 2025'!$B$12,'BASE LIQUIDACION REDEBAN 2025'!$B$13))))</f>
        <v>75096.394270399993</v>
      </c>
      <c r="AM758" s="97">
        <f t="shared" si="11"/>
        <v>65960.072302</v>
      </c>
    </row>
    <row r="759" spans="1:39" s="85" customFormat="1" ht="13.15">
      <c r="A759" s="171" t="s">
        <v>99</v>
      </c>
      <c r="B759" s="10" t="str">
        <f>VLOOKUP(A759,'CENTRO DE COSTOS'!A:D,4,FALSE)</f>
        <v>JOSE MAURICIO HERNANDEZ ROJAS</v>
      </c>
      <c r="C759" s="10" t="str">
        <f>VLOOKUP(A759,'CENTRO DE COSTOS'!A:D,2,FALSE)</f>
        <v>0004-0001</v>
      </c>
      <c r="D759" s="171">
        <v>20750</v>
      </c>
      <c r="E759" s="171">
        <v>2326610</v>
      </c>
      <c r="F759" s="171">
        <v>77321</v>
      </c>
      <c r="G759" s="171" t="s">
        <v>269</v>
      </c>
      <c r="H759" s="171" t="s">
        <v>3081</v>
      </c>
      <c r="I759" s="171" t="s">
        <v>7420</v>
      </c>
      <c r="J759" s="10" t="s">
        <v>167</v>
      </c>
      <c r="K759" s="171">
        <v>2326610</v>
      </c>
      <c r="L759" s="171" t="s">
        <v>7421</v>
      </c>
      <c r="M759" s="172">
        <v>45826.712500000001</v>
      </c>
      <c r="N759" s="172">
        <v>45827.590277777781</v>
      </c>
      <c r="O759" s="171" t="s">
        <v>3171</v>
      </c>
      <c r="P759" s="171" t="s">
        <v>3172</v>
      </c>
      <c r="Q759" s="171" t="s">
        <v>177</v>
      </c>
      <c r="R759" s="72" t="s">
        <v>7422</v>
      </c>
      <c r="S759" s="178" t="s">
        <v>3174</v>
      </c>
      <c r="T759" s="187" t="s">
        <v>3190</v>
      </c>
      <c r="U759" s="187" t="s">
        <v>3197</v>
      </c>
      <c r="V759" s="187" t="s">
        <v>3424</v>
      </c>
      <c r="W759" s="187" t="s">
        <v>3215</v>
      </c>
      <c r="X759" s="187">
        <v>0</v>
      </c>
      <c r="Y759" s="187" t="s">
        <v>3402</v>
      </c>
      <c r="Z759" s="187">
        <v>0</v>
      </c>
      <c r="AA759" s="187">
        <v>0</v>
      </c>
      <c r="AB759" s="200">
        <v>0</v>
      </c>
      <c r="AC759" s="72" t="s">
        <v>7423</v>
      </c>
      <c r="AD759" s="72" t="s">
        <v>7424</v>
      </c>
      <c r="AE759" s="72" t="s">
        <v>7425</v>
      </c>
      <c r="AF759" s="171" t="s">
        <v>28</v>
      </c>
      <c r="AG759" s="171" t="s">
        <v>189</v>
      </c>
      <c r="AH759" s="171">
        <v>1</v>
      </c>
      <c r="AI759" s="171">
        <v>0</v>
      </c>
      <c r="AJ759" s="72" t="s">
        <v>506</v>
      </c>
      <c r="AK759" s="97">
        <f>IF(Q759="SOPORTE_TELEFÓNICO",'BASE LIQUIDACION REDEBAN 2025'!$B$19,IF(Q759="ENVÍO",'BASE LIQUIDACION REDEBAN 2025'!$C$2,IF(AF759="TIPO I",'BASE LIQUIDACION REDEBAN 2025'!$C$2,IF(AF759="TIPO II",'BASE LIQUIDACION REDEBAN 2025'!$C$3,IF(AF759="TIPO III",'BASE LIQUIDACION REDEBAN 2025'!$C$4,IF(AF759="TIPO IV",'BASE LIQUIDACION REDEBAN 2025'!$C$5,IF(AG759="AEREO",'BASE LIQUIDACION REDEBAN 2025'!$B$6,'BASE LIQUIDACION REDEBAN 2025'!$C$5)))))))</f>
        <v>144967.87232000002</v>
      </c>
      <c r="AL759" s="97">
        <f>IF(OR(Q759="SOPORTE_TELEFÓNICO",Q759="ENVÍO"),0,IF(AF759="TIPO I",'BASE LIQUIDACION REDEBAN 2025'!$B$10,IF(AF759="TIPO II",'BASE LIQUIDACION REDEBAN 2025'!$B$11,IF(AF759="TIPO III",'BASE LIQUIDACION REDEBAN 2025'!$B$12,'BASE LIQUIDACION REDEBAN 2025'!$B$13))))</f>
        <v>140395.6348884</v>
      </c>
      <c r="AM759" s="97">
        <f t="shared" si="11"/>
        <v>144967.87232000002</v>
      </c>
    </row>
    <row r="760" spans="1:39" s="85" customFormat="1" ht="13.15">
      <c r="A760" s="171" t="s">
        <v>90</v>
      </c>
      <c r="B760" s="10" t="str">
        <f>VLOOKUP(A760,'CENTRO DE COSTOS'!A:D,4,FALSE)</f>
        <v>JUAN SEBASTIÁN RÍOS CASTRILLÓN</v>
      </c>
      <c r="C760" s="10" t="str">
        <f>VLOOKUP(A760,'CENTRO DE COSTOS'!A:D,2,FALSE)</f>
        <v>0004-0005</v>
      </c>
      <c r="D760" s="171">
        <v>5088</v>
      </c>
      <c r="E760" s="171">
        <v>2329152</v>
      </c>
      <c r="F760" s="171">
        <v>35462</v>
      </c>
      <c r="G760" s="171" t="s">
        <v>290</v>
      </c>
      <c r="H760" s="171" t="s">
        <v>291</v>
      </c>
      <c r="I760" s="171" t="s">
        <v>7426</v>
      </c>
      <c r="J760" s="10" t="s">
        <v>167</v>
      </c>
      <c r="K760" s="171">
        <v>2329152</v>
      </c>
      <c r="L760" s="171" t="s">
        <v>7427</v>
      </c>
      <c r="M760" s="172">
        <v>45827.441666666666</v>
      </c>
      <c r="N760" s="172">
        <v>45827.606944444444</v>
      </c>
      <c r="O760" s="171" t="s">
        <v>3171</v>
      </c>
      <c r="P760" s="171" t="s">
        <v>3172</v>
      </c>
      <c r="Q760" s="171" t="s">
        <v>177</v>
      </c>
      <c r="R760" s="72" t="s">
        <v>7428</v>
      </c>
      <c r="S760" s="178" t="s">
        <v>3174</v>
      </c>
      <c r="T760" s="187" t="s">
        <v>3190</v>
      </c>
      <c r="U760" s="187" t="s">
        <v>3197</v>
      </c>
      <c r="V760" s="187" t="s">
        <v>3424</v>
      </c>
      <c r="W760" s="187" t="s">
        <v>3215</v>
      </c>
      <c r="X760" s="187">
        <v>0</v>
      </c>
      <c r="Y760" s="187" t="s">
        <v>3425</v>
      </c>
      <c r="Z760" s="187">
        <v>0</v>
      </c>
      <c r="AA760" s="187">
        <v>0</v>
      </c>
      <c r="AB760" s="200">
        <v>0</v>
      </c>
      <c r="AC760" s="72" t="s">
        <v>7429</v>
      </c>
      <c r="AD760" s="72" t="s">
        <v>7430</v>
      </c>
      <c r="AE760" s="72" t="s">
        <v>7431</v>
      </c>
      <c r="AF760" s="171" t="s">
        <v>25</v>
      </c>
      <c r="AG760" s="171" t="s">
        <v>189</v>
      </c>
      <c r="AH760" s="171">
        <v>1</v>
      </c>
      <c r="AI760" s="171">
        <v>0</v>
      </c>
      <c r="AJ760" s="72" t="s">
        <v>294</v>
      </c>
      <c r="AK760" s="97">
        <f>IF(Q760="SOPORTE_TELEFÓNICO",'BASE LIQUIDACION REDEBAN 2025'!$B$19,IF(Q760="ENVÍO",'BASE LIQUIDACION REDEBAN 2025'!$C$2,IF(AF760="TIPO I",'BASE LIQUIDACION REDEBAN 2025'!$C$2,IF(AF760="TIPO II",'BASE LIQUIDACION REDEBAN 2025'!$C$3,IF(AF760="TIPO III",'BASE LIQUIDACION REDEBAN 2025'!$C$4,IF(AF760="TIPO IV",'BASE LIQUIDACION REDEBAN 2025'!$C$5,IF(AG760="AEREO",'BASE LIQUIDACION REDEBAN 2025'!$B$6,'BASE LIQUIDACION REDEBAN 2025'!$C$5)))))))</f>
        <v>65960.072302</v>
      </c>
      <c r="AL760" s="97">
        <f>IF(OR(Q760="SOPORTE_TELEFÓNICO",Q760="ENVÍO"),0,IF(AF760="TIPO I",'BASE LIQUIDACION REDEBAN 2025'!$B$10,IF(AF760="TIPO II",'BASE LIQUIDACION REDEBAN 2025'!$B$11,IF(AF760="TIPO III",'BASE LIQUIDACION REDEBAN 2025'!$B$12,'BASE LIQUIDACION REDEBAN 2025'!$B$13))))</f>
        <v>75096.394270399993</v>
      </c>
      <c r="AM760" s="97">
        <f t="shared" si="11"/>
        <v>65960.072302</v>
      </c>
    </row>
    <row r="761" spans="1:39" s="85" customFormat="1" ht="13.15">
      <c r="A761" s="171" t="s">
        <v>80</v>
      </c>
      <c r="B761" s="10" t="str">
        <f>VLOOKUP(A761,'CENTRO DE COSTOS'!A:D,4,FALSE)</f>
        <v>JOSE MAURICIO HERNANDEZ ROJAS</v>
      </c>
      <c r="C761" s="10" t="str">
        <f>VLOOKUP(A761,'CENTRO DE COSTOS'!A:D,2,FALSE)</f>
        <v>0004-0001</v>
      </c>
      <c r="D761" s="171">
        <v>13001</v>
      </c>
      <c r="E761" s="171">
        <v>2329703</v>
      </c>
      <c r="F761" s="171">
        <v>76119</v>
      </c>
      <c r="G761" s="171" t="s">
        <v>364</v>
      </c>
      <c r="H761" s="171" t="s">
        <v>80</v>
      </c>
      <c r="I761" s="171" t="s">
        <v>7432</v>
      </c>
      <c r="J761" s="10" t="s">
        <v>167</v>
      </c>
      <c r="K761" s="171">
        <v>2329703</v>
      </c>
      <c r="L761" s="171" t="s">
        <v>7433</v>
      </c>
      <c r="M761" s="172">
        <v>45827.463888888888</v>
      </c>
      <c r="N761" s="172">
        <v>45827.616377314815</v>
      </c>
      <c r="O761" s="171" t="s">
        <v>3171</v>
      </c>
      <c r="P761" s="171" t="s">
        <v>3172</v>
      </c>
      <c r="Q761" s="171" t="s">
        <v>177</v>
      </c>
      <c r="R761" s="72" t="s">
        <v>7434</v>
      </c>
      <c r="S761" s="178" t="s">
        <v>3174</v>
      </c>
      <c r="T761" s="187" t="s">
        <v>3190</v>
      </c>
      <c r="U761" s="187" t="s">
        <v>3213</v>
      </c>
      <c r="V761" s="187" t="s">
        <v>3345</v>
      </c>
      <c r="W761" s="187" t="s">
        <v>3185</v>
      </c>
      <c r="X761" s="187">
        <v>0</v>
      </c>
      <c r="Y761" s="187">
        <v>0</v>
      </c>
      <c r="Z761" s="187">
        <v>0</v>
      </c>
      <c r="AA761" s="187">
        <v>0</v>
      </c>
      <c r="AB761" s="200">
        <v>0</v>
      </c>
      <c r="AC761" s="72" t="s">
        <v>7435</v>
      </c>
      <c r="AD761" s="72" t="s">
        <v>3180</v>
      </c>
      <c r="AE761" s="72" t="s">
        <v>3180</v>
      </c>
      <c r="AF761" s="171" t="s">
        <v>25</v>
      </c>
      <c r="AG761" s="171" t="s">
        <v>189</v>
      </c>
      <c r="AH761" s="171">
        <v>1</v>
      </c>
      <c r="AI761" s="171">
        <v>0</v>
      </c>
      <c r="AJ761" s="72" t="s">
        <v>1180</v>
      </c>
      <c r="AK761" s="97">
        <f>IF(Q761="SOPORTE_TELEFÓNICO",'BASE LIQUIDACION REDEBAN 2025'!$B$19,IF(Q761="ENVÍO",'BASE LIQUIDACION REDEBAN 2025'!$C$2,IF(AF761="TIPO I",'BASE LIQUIDACION REDEBAN 2025'!$C$2,IF(AF761="TIPO II",'BASE LIQUIDACION REDEBAN 2025'!$C$3,IF(AF761="TIPO III",'BASE LIQUIDACION REDEBAN 2025'!$C$4,IF(AF761="TIPO IV",'BASE LIQUIDACION REDEBAN 2025'!$C$5,IF(AG761="AEREO",'BASE LIQUIDACION REDEBAN 2025'!$B$6,'BASE LIQUIDACION REDEBAN 2025'!$C$5)))))))</f>
        <v>65960.072302</v>
      </c>
      <c r="AL761" s="97">
        <f>IF(OR(Q761="SOPORTE_TELEFÓNICO",Q761="ENVÍO"),0,IF(AF761="TIPO I",'BASE LIQUIDACION REDEBAN 2025'!$B$10,IF(AF761="TIPO II",'BASE LIQUIDACION REDEBAN 2025'!$B$11,IF(AF761="TIPO III",'BASE LIQUIDACION REDEBAN 2025'!$B$12,'BASE LIQUIDACION REDEBAN 2025'!$B$13))))</f>
        <v>75096.394270399993</v>
      </c>
      <c r="AM761" s="97">
        <f t="shared" si="11"/>
        <v>65960.072302</v>
      </c>
    </row>
    <row r="762" spans="1:39" s="85" customFormat="1" ht="13.15">
      <c r="A762" s="171" t="s">
        <v>90</v>
      </c>
      <c r="B762" s="10" t="str">
        <f>VLOOKUP(A762,'CENTRO DE COSTOS'!A:D,4,FALSE)</f>
        <v>JUAN SEBASTIÁN RÍOS CASTRILLÓN</v>
      </c>
      <c r="C762" s="10" t="str">
        <f>VLOOKUP(A762,'CENTRO DE COSTOS'!A:D,2,FALSE)</f>
        <v>0004-0005</v>
      </c>
      <c r="D762" s="171">
        <v>5001</v>
      </c>
      <c r="E762" s="171">
        <v>2330642</v>
      </c>
      <c r="F762" s="171">
        <v>16758</v>
      </c>
      <c r="G762" s="171" t="s">
        <v>290</v>
      </c>
      <c r="H762" s="171" t="s">
        <v>90</v>
      </c>
      <c r="I762" s="171" t="s">
        <v>7436</v>
      </c>
      <c r="J762" s="10" t="s">
        <v>167</v>
      </c>
      <c r="K762" s="171">
        <v>2330642</v>
      </c>
      <c r="L762" s="171" t="s">
        <v>7437</v>
      </c>
      <c r="M762" s="172">
        <v>45827.54583333333</v>
      </c>
      <c r="N762" s="172">
        <v>45827.621828703705</v>
      </c>
      <c r="O762" s="171" t="s">
        <v>3171</v>
      </c>
      <c r="P762" s="171" t="s">
        <v>3172</v>
      </c>
      <c r="Q762" s="171" t="s">
        <v>177</v>
      </c>
      <c r="R762" s="72" t="s">
        <v>7438</v>
      </c>
      <c r="S762" s="178" t="s">
        <v>3174</v>
      </c>
      <c r="T762" s="187" t="s">
        <v>3175</v>
      </c>
      <c r="U762" s="187" t="s">
        <v>3176</v>
      </c>
      <c r="V762" s="187" t="s">
        <v>3177</v>
      </c>
      <c r="W762" s="187" t="s">
        <v>3185</v>
      </c>
      <c r="X762" s="187">
        <v>0</v>
      </c>
      <c r="Y762" s="187">
        <v>0</v>
      </c>
      <c r="Z762" s="187">
        <v>0</v>
      </c>
      <c r="AA762" s="187">
        <v>0</v>
      </c>
      <c r="AB762" s="200">
        <v>0</v>
      </c>
      <c r="AC762" s="72" t="s">
        <v>7439</v>
      </c>
      <c r="AD762" s="72" t="s">
        <v>3180</v>
      </c>
      <c r="AE762" s="72" t="s">
        <v>3180</v>
      </c>
      <c r="AF762" s="171" t="s">
        <v>25</v>
      </c>
      <c r="AG762" s="171" t="s">
        <v>189</v>
      </c>
      <c r="AH762" s="171">
        <v>1</v>
      </c>
      <c r="AI762" s="171">
        <v>0</v>
      </c>
      <c r="AJ762" s="72" t="s">
        <v>307</v>
      </c>
      <c r="AK762" s="97">
        <f>IF(Q762="SOPORTE_TELEFÓNICO",'BASE LIQUIDACION REDEBAN 2025'!$B$19,IF(Q762="ENVÍO",'BASE LIQUIDACION REDEBAN 2025'!$C$2,IF(AF762="TIPO I",'BASE LIQUIDACION REDEBAN 2025'!$C$2,IF(AF762="TIPO II",'BASE LIQUIDACION REDEBAN 2025'!$C$3,IF(AF762="TIPO III",'BASE LIQUIDACION REDEBAN 2025'!$C$4,IF(AF762="TIPO IV",'BASE LIQUIDACION REDEBAN 2025'!$C$5,IF(AG762="AEREO",'BASE LIQUIDACION REDEBAN 2025'!$B$6,'BASE LIQUIDACION REDEBAN 2025'!$C$5)))))))</f>
        <v>65960.072302</v>
      </c>
      <c r="AL762" s="97">
        <f>IF(OR(Q762="SOPORTE_TELEFÓNICO",Q762="ENVÍO"),0,IF(AF762="TIPO I",'BASE LIQUIDACION REDEBAN 2025'!$B$10,IF(AF762="TIPO II",'BASE LIQUIDACION REDEBAN 2025'!$B$11,IF(AF762="TIPO III",'BASE LIQUIDACION REDEBAN 2025'!$B$12,'BASE LIQUIDACION REDEBAN 2025'!$B$13))))</f>
        <v>75096.394270399993</v>
      </c>
      <c r="AM762" s="97">
        <f t="shared" si="11"/>
        <v>65960.072302</v>
      </c>
    </row>
    <row r="763" spans="1:39" s="85" customFormat="1" ht="13.15">
      <c r="A763" s="171" t="s">
        <v>64</v>
      </c>
      <c r="B763" s="10" t="str">
        <f>VLOOKUP(A763,'CENTRO DE COSTOS'!A:D,4,FALSE)</f>
        <v>JOSE MAURICIO HERNANDEZ ROJAS</v>
      </c>
      <c r="C763" s="10" t="str">
        <f>VLOOKUP(A763,'CENTRO DE COSTOS'!A:D,2,FALSE)</f>
        <v>0004-0001</v>
      </c>
      <c r="D763" s="171">
        <v>8001</v>
      </c>
      <c r="E763" s="171">
        <v>2330650</v>
      </c>
      <c r="F763" s="171">
        <v>51870</v>
      </c>
      <c r="G763" s="171" t="s">
        <v>277</v>
      </c>
      <c r="H763" s="171" t="s">
        <v>64</v>
      </c>
      <c r="I763" s="171" t="s">
        <v>7440</v>
      </c>
      <c r="J763" s="10" t="s">
        <v>167</v>
      </c>
      <c r="K763" s="171">
        <v>2330650</v>
      </c>
      <c r="L763" s="171" t="s">
        <v>7441</v>
      </c>
      <c r="M763" s="172">
        <v>45827.552083333336</v>
      </c>
      <c r="N763" s="172">
        <v>45827.624178240738</v>
      </c>
      <c r="O763" s="171" t="s">
        <v>3171</v>
      </c>
      <c r="P763" s="171" t="s">
        <v>3172</v>
      </c>
      <c r="Q763" s="171" t="s">
        <v>177</v>
      </c>
      <c r="R763" s="72" t="s">
        <v>7442</v>
      </c>
      <c r="S763" s="178" t="s">
        <v>3174</v>
      </c>
      <c r="T763" s="187" t="s">
        <v>3190</v>
      </c>
      <c r="U763" s="187" t="s">
        <v>3331</v>
      </c>
      <c r="V763" s="187" t="s">
        <v>3480</v>
      </c>
      <c r="W763" s="187" t="s">
        <v>3215</v>
      </c>
      <c r="X763" s="187">
        <v>0</v>
      </c>
      <c r="Y763" s="187">
        <v>0</v>
      </c>
      <c r="Z763" s="187">
        <v>0</v>
      </c>
      <c r="AA763" s="187" t="s">
        <v>3269</v>
      </c>
      <c r="AB763" s="200">
        <v>0</v>
      </c>
      <c r="AC763" s="72" t="s">
        <v>7443</v>
      </c>
      <c r="AD763" s="72" t="s">
        <v>7444</v>
      </c>
      <c r="AE763" s="72" t="s">
        <v>7445</v>
      </c>
      <c r="AF763" s="171" t="s">
        <v>25</v>
      </c>
      <c r="AG763" s="171" t="s">
        <v>189</v>
      </c>
      <c r="AH763" s="171">
        <v>1</v>
      </c>
      <c r="AI763" s="171">
        <v>0</v>
      </c>
      <c r="AJ763" s="72" t="s">
        <v>1049</v>
      </c>
      <c r="AK763" s="97">
        <f>IF(Q763="SOPORTE_TELEFÓNICO",'BASE LIQUIDACION REDEBAN 2025'!$B$19,IF(Q763="ENVÍO",'BASE LIQUIDACION REDEBAN 2025'!$C$2,IF(AF763="TIPO I",'BASE LIQUIDACION REDEBAN 2025'!$C$2,IF(AF763="TIPO II",'BASE LIQUIDACION REDEBAN 2025'!$C$3,IF(AF763="TIPO III",'BASE LIQUIDACION REDEBAN 2025'!$C$4,IF(AF763="TIPO IV",'BASE LIQUIDACION REDEBAN 2025'!$C$5,IF(AG763="AEREO",'BASE LIQUIDACION REDEBAN 2025'!$B$6,'BASE LIQUIDACION REDEBAN 2025'!$C$5)))))))</f>
        <v>65960.072302</v>
      </c>
      <c r="AL763" s="97">
        <f>IF(OR(Q763="SOPORTE_TELEFÓNICO",Q763="ENVÍO"),0,IF(AF763="TIPO I",'BASE LIQUIDACION REDEBAN 2025'!$B$10,IF(AF763="TIPO II",'BASE LIQUIDACION REDEBAN 2025'!$B$11,IF(AF763="TIPO III",'BASE LIQUIDACION REDEBAN 2025'!$B$12,'BASE LIQUIDACION REDEBAN 2025'!$B$13))))</f>
        <v>75096.394270399993</v>
      </c>
      <c r="AM763" s="97">
        <f t="shared" si="11"/>
        <v>65960.072302</v>
      </c>
    </row>
    <row r="764" spans="1:39" s="85" customFormat="1" ht="13.15">
      <c r="A764" s="171" t="s">
        <v>87</v>
      </c>
      <c r="B764" s="10" t="str">
        <f>VLOOKUP(A764,'CENTRO DE COSTOS'!A:D,4,FALSE)</f>
        <v>DIEGO FERNANDO HENAO CARDONA</v>
      </c>
      <c r="C764" s="10" t="str">
        <f>VLOOKUP(A764,'CENTRO DE COSTOS'!A:D,2,FALSE)</f>
        <v>0004-0002</v>
      </c>
      <c r="D764" s="171">
        <v>17088</v>
      </c>
      <c r="E764" s="171">
        <v>2331240</v>
      </c>
      <c r="F764" s="171">
        <v>25304</v>
      </c>
      <c r="G764" s="171" t="s">
        <v>827</v>
      </c>
      <c r="H764" s="171" t="s">
        <v>7446</v>
      </c>
      <c r="I764" s="171" t="s">
        <v>7447</v>
      </c>
      <c r="J764" s="10" t="s">
        <v>167</v>
      </c>
      <c r="K764" s="171">
        <v>2331240</v>
      </c>
      <c r="L764" s="171" t="s">
        <v>7448</v>
      </c>
      <c r="M764" s="172">
        <v>45827.616666666669</v>
      </c>
      <c r="N764" s="172">
        <v>45827.632638888892</v>
      </c>
      <c r="O764" s="171" t="s">
        <v>3171</v>
      </c>
      <c r="P764" s="171" t="s">
        <v>3172</v>
      </c>
      <c r="Q764" s="171" t="s">
        <v>3188</v>
      </c>
      <c r="R764" s="72">
        <v>0</v>
      </c>
      <c r="S764" s="178" t="s">
        <v>3174</v>
      </c>
      <c r="T764" s="187" t="s">
        <v>3190</v>
      </c>
      <c r="U764" s="187" t="s">
        <v>3357</v>
      </c>
      <c r="V764" s="187" t="s">
        <v>3192</v>
      </c>
      <c r="W764" s="187" t="s">
        <v>3185</v>
      </c>
      <c r="X764" s="187"/>
      <c r="Y764" s="187">
        <v>0</v>
      </c>
      <c r="Z764" s="187">
        <v>0</v>
      </c>
      <c r="AA764" s="187">
        <v>0</v>
      </c>
      <c r="AB764" s="200">
        <v>0</v>
      </c>
      <c r="AC764" s="72">
        <v>0</v>
      </c>
      <c r="AD764" s="72">
        <v>0</v>
      </c>
      <c r="AE764" s="72">
        <v>0</v>
      </c>
      <c r="AF764" s="171" t="s">
        <v>28</v>
      </c>
      <c r="AG764" s="171" t="s">
        <v>189</v>
      </c>
      <c r="AH764" s="171">
        <v>0</v>
      </c>
      <c r="AI764" s="171">
        <v>0</v>
      </c>
      <c r="AJ764" s="72">
        <v>0</v>
      </c>
      <c r="AK764" s="97">
        <f>IF(Q764="SOPORTE_TELEFÓNICO",'BASE LIQUIDACION REDEBAN 2025'!$B$19,IF(Q764="ENVÍO",'BASE LIQUIDACION REDEBAN 2025'!$C$2,IF(AF764="TIPO I",'BASE LIQUIDACION REDEBAN 2025'!$C$2,IF(AF764="TIPO II",'BASE LIQUIDACION REDEBAN 2025'!$C$3,IF(AF764="TIPO III",'BASE LIQUIDACION REDEBAN 2025'!$C$4,IF(AF764="TIPO IV",'BASE LIQUIDACION REDEBAN 2025'!$C$5,IF(AG764="AEREO",'BASE LIQUIDACION REDEBAN 2025'!$B$6,'BASE LIQUIDACION REDEBAN 2025'!$C$5)))))))</f>
        <v>41241.0800752</v>
      </c>
      <c r="AL764" s="97">
        <f>IF(OR(Q764="SOPORTE_TELEFÓNICO",Q764="ENVÍO"),0,IF(AF764="TIPO I",'BASE LIQUIDACION REDEBAN 2025'!$B$10,IF(AF764="TIPO II",'BASE LIQUIDACION REDEBAN 2025'!$B$11,IF(AF764="TIPO III",'BASE LIQUIDACION REDEBAN 2025'!$B$12,'BASE LIQUIDACION REDEBAN 2025'!$B$13))))</f>
        <v>0</v>
      </c>
      <c r="AM764" s="97">
        <f t="shared" si="11"/>
        <v>41241.0800752</v>
      </c>
    </row>
    <row r="765" spans="1:39" s="85" customFormat="1" ht="13.15">
      <c r="A765" s="171" t="s">
        <v>90</v>
      </c>
      <c r="B765" s="10" t="str">
        <f>VLOOKUP(A765,'CENTRO DE COSTOS'!A:D,4,FALSE)</f>
        <v>JUAN SEBASTIÁN RÍOS CASTRILLÓN</v>
      </c>
      <c r="C765" s="10" t="str">
        <f>VLOOKUP(A765,'CENTRO DE COSTOS'!A:D,2,FALSE)</f>
        <v>0004-0005</v>
      </c>
      <c r="D765" s="171">
        <v>5088</v>
      </c>
      <c r="E765" s="171">
        <v>2330408</v>
      </c>
      <c r="F765" s="171">
        <v>51987</v>
      </c>
      <c r="G765" s="171" t="s">
        <v>290</v>
      </c>
      <c r="H765" s="171" t="s">
        <v>291</v>
      </c>
      <c r="I765" s="171" t="s">
        <v>7449</v>
      </c>
      <c r="J765" s="10" t="s">
        <v>167</v>
      </c>
      <c r="K765" s="171">
        <v>2330408</v>
      </c>
      <c r="L765" s="171" t="s">
        <v>7450</v>
      </c>
      <c r="M765" s="172">
        <v>45827.509722222225</v>
      </c>
      <c r="N765" s="172">
        <v>45827.649756944447</v>
      </c>
      <c r="O765" s="171" t="s">
        <v>3171</v>
      </c>
      <c r="P765" s="171" t="s">
        <v>3172</v>
      </c>
      <c r="Q765" s="171" t="s">
        <v>177</v>
      </c>
      <c r="R765" s="72" t="s">
        <v>7451</v>
      </c>
      <c r="S765" s="178" t="s">
        <v>3174</v>
      </c>
      <c r="T765" s="187" t="s">
        <v>3190</v>
      </c>
      <c r="U765" s="187" t="s">
        <v>3855</v>
      </c>
      <c r="V765" s="187" t="s">
        <v>3192</v>
      </c>
      <c r="W765" s="187" t="s">
        <v>3215</v>
      </c>
      <c r="X765" s="187" t="s">
        <v>7452</v>
      </c>
      <c r="Y765" s="187">
        <v>0</v>
      </c>
      <c r="Z765" s="187">
        <v>0</v>
      </c>
      <c r="AA765" s="187">
        <v>0</v>
      </c>
      <c r="AB765" s="200">
        <v>0</v>
      </c>
      <c r="AC765" s="72" t="s">
        <v>7453</v>
      </c>
      <c r="AD765" s="72" t="s">
        <v>7454</v>
      </c>
      <c r="AE765" s="72" t="s">
        <v>7455</v>
      </c>
      <c r="AF765" s="171" t="s">
        <v>25</v>
      </c>
      <c r="AG765" s="171" t="s">
        <v>189</v>
      </c>
      <c r="AH765" s="171">
        <v>1</v>
      </c>
      <c r="AI765" s="171">
        <v>0</v>
      </c>
      <c r="AJ765" s="72" t="s">
        <v>294</v>
      </c>
      <c r="AK765" s="97">
        <f>IF(Q765="SOPORTE_TELEFÓNICO",'BASE LIQUIDACION REDEBAN 2025'!$B$19,IF(Q765="ENVÍO",'BASE LIQUIDACION REDEBAN 2025'!$C$2,IF(AF765="TIPO I",'BASE LIQUIDACION REDEBAN 2025'!$C$2,IF(AF765="TIPO II",'BASE LIQUIDACION REDEBAN 2025'!$C$3,IF(AF765="TIPO III",'BASE LIQUIDACION REDEBAN 2025'!$C$4,IF(AF765="TIPO IV",'BASE LIQUIDACION REDEBAN 2025'!$C$5,IF(AG765="AEREO",'BASE LIQUIDACION REDEBAN 2025'!$B$6,'BASE LIQUIDACION REDEBAN 2025'!$C$5)))))))</f>
        <v>65960.072302</v>
      </c>
      <c r="AL765" s="97">
        <f>IF(OR(Q765="SOPORTE_TELEFÓNICO",Q765="ENVÍO"),0,IF(AF765="TIPO I",'BASE LIQUIDACION REDEBAN 2025'!$B$10,IF(AF765="TIPO II",'BASE LIQUIDACION REDEBAN 2025'!$B$11,IF(AF765="TIPO III",'BASE LIQUIDACION REDEBAN 2025'!$B$12,'BASE LIQUIDACION REDEBAN 2025'!$B$13))))</f>
        <v>75096.394270399993</v>
      </c>
      <c r="AM765" s="97">
        <f t="shared" si="11"/>
        <v>65960.072302</v>
      </c>
    </row>
    <row r="766" spans="1:39" s="85" customFormat="1" ht="13.15">
      <c r="A766" s="171" t="s">
        <v>90</v>
      </c>
      <c r="B766" s="10" t="str">
        <f>VLOOKUP(A766,'CENTRO DE COSTOS'!A:D,4,FALSE)</f>
        <v>JUAN SEBASTIÁN RÍOS CASTRILLÓN</v>
      </c>
      <c r="C766" s="10" t="str">
        <f>VLOOKUP(A766,'CENTRO DE COSTOS'!A:D,2,FALSE)</f>
        <v>0004-0005</v>
      </c>
      <c r="D766" s="171">
        <v>5001</v>
      </c>
      <c r="E766" s="171">
        <v>2329983</v>
      </c>
      <c r="F766" s="171">
        <v>66694</v>
      </c>
      <c r="G766" s="171" t="s">
        <v>290</v>
      </c>
      <c r="H766" s="171" t="s">
        <v>90</v>
      </c>
      <c r="I766" s="171" t="s">
        <v>7456</v>
      </c>
      <c r="J766" s="10" t="s">
        <v>167</v>
      </c>
      <c r="K766" s="171">
        <v>2329983</v>
      </c>
      <c r="L766" s="171" t="s">
        <v>7457</v>
      </c>
      <c r="M766" s="172">
        <v>45827.489583333336</v>
      </c>
      <c r="N766" s="172">
        <v>45827.652858796297</v>
      </c>
      <c r="O766" s="171" t="s">
        <v>3171</v>
      </c>
      <c r="P766" s="171" t="s">
        <v>3172</v>
      </c>
      <c r="Q766" s="171" t="s">
        <v>177</v>
      </c>
      <c r="R766" s="72" t="s">
        <v>7458</v>
      </c>
      <c r="S766" s="178" t="s">
        <v>3174</v>
      </c>
      <c r="T766" s="187" t="s">
        <v>3190</v>
      </c>
      <c r="U766" s="187" t="s">
        <v>3252</v>
      </c>
      <c r="V766" s="187" t="s">
        <v>3192</v>
      </c>
      <c r="W766" s="187" t="s">
        <v>3215</v>
      </c>
      <c r="X766" s="187" t="s">
        <v>3892</v>
      </c>
      <c r="Y766" s="187">
        <v>0</v>
      </c>
      <c r="Z766" s="187">
        <v>0</v>
      </c>
      <c r="AA766" s="187">
        <v>0</v>
      </c>
      <c r="AB766" s="200">
        <v>0</v>
      </c>
      <c r="AC766" s="72" t="s">
        <v>7459</v>
      </c>
      <c r="AD766" s="72" t="s">
        <v>7460</v>
      </c>
      <c r="AE766" s="72" t="s">
        <v>7461</v>
      </c>
      <c r="AF766" s="171" t="s">
        <v>25</v>
      </c>
      <c r="AG766" s="171" t="s">
        <v>189</v>
      </c>
      <c r="AH766" s="171">
        <v>1</v>
      </c>
      <c r="AI766" s="171">
        <v>0</v>
      </c>
      <c r="AJ766" s="72" t="s">
        <v>3341</v>
      </c>
      <c r="AK766" s="97">
        <f>IF(Q766="SOPORTE_TELEFÓNICO",'BASE LIQUIDACION REDEBAN 2025'!$B$19,IF(Q766="ENVÍO",'BASE LIQUIDACION REDEBAN 2025'!$C$2,IF(AF766="TIPO I",'BASE LIQUIDACION REDEBAN 2025'!$C$2,IF(AF766="TIPO II",'BASE LIQUIDACION REDEBAN 2025'!$C$3,IF(AF766="TIPO III",'BASE LIQUIDACION REDEBAN 2025'!$C$4,IF(AF766="TIPO IV",'BASE LIQUIDACION REDEBAN 2025'!$C$5,IF(AG766="AEREO",'BASE LIQUIDACION REDEBAN 2025'!$B$6,'BASE LIQUIDACION REDEBAN 2025'!$C$5)))))))</f>
        <v>65960.072302</v>
      </c>
      <c r="AL766" s="97">
        <f>IF(OR(Q766="SOPORTE_TELEFÓNICO",Q766="ENVÍO"),0,IF(AF766="TIPO I",'BASE LIQUIDACION REDEBAN 2025'!$B$10,IF(AF766="TIPO II",'BASE LIQUIDACION REDEBAN 2025'!$B$11,IF(AF766="TIPO III",'BASE LIQUIDACION REDEBAN 2025'!$B$12,'BASE LIQUIDACION REDEBAN 2025'!$B$13))))</f>
        <v>75096.394270399993</v>
      </c>
      <c r="AM766" s="97">
        <f t="shared" si="11"/>
        <v>65960.072302</v>
      </c>
    </row>
    <row r="767" spans="1:39" s="85" customFormat="1" ht="13.15">
      <c r="A767" s="171" t="s">
        <v>76</v>
      </c>
      <c r="B767" s="10" t="str">
        <f>VLOOKUP(A767,'CENTRO DE COSTOS'!A:D,4,FALSE)</f>
        <v>DIEGO FERNANDO HENAO CARDONA</v>
      </c>
      <c r="C767" s="10" t="str">
        <f>VLOOKUP(A767,'CENTRO DE COSTOS'!A:D,2,FALSE)</f>
        <v>0004-0003</v>
      </c>
      <c r="D767" s="171">
        <v>76248</v>
      </c>
      <c r="E767" s="171">
        <v>2330415</v>
      </c>
      <c r="F767" s="171">
        <v>33394</v>
      </c>
      <c r="G767" s="171" t="s">
        <v>230</v>
      </c>
      <c r="H767" s="171" t="s">
        <v>2425</v>
      </c>
      <c r="I767" s="171" t="s">
        <v>7462</v>
      </c>
      <c r="J767" s="10" t="s">
        <v>167</v>
      </c>
      <c r="K767" s="171">
        <v>2330415</v>
      </c>
      <c r="L767" s="171" t="s">
        <v>7463</v>
      </c>
      <c r="M767" s="172">
        <v>45827.512499999997</v>
      </c>
      <c r="N767" s="172">
        <v>45827.65730324074</v>
      </c>
      <c r="O767" s="171" t="s">
        <v>3171</v>
      </c>
      <c r="P767" s="171" t="s">
        <v>3172</v>
      </c>
      <c r="Q767" s="171" t="s">
        <v>177</v>
      </c>
      <c r="R767" s="72" t="s">
        <v>7464</v>
      </c>
      <c r="S767" s="178" t="s">
        <v>3174</v>
      </c>
      <c r="T767" s="187" t="s">
        <v>3190</v>
      </c>
      <c r="U767" s="187" t="s">
        <v>3357</v>
      </c>
      <c r="V767" s="187" t="s">
        <v>3192</v>
      </c>
      <c r="W767" s="187" t="s">
        <v>3215</v>
      </c>
      <c r="X767" s="187" t="s">
        <v>3358</v>
      </c>
      <c r="Y767" s="187">
        <v>0</v>
      </c>
      <c r="Z767" s="187">
        <v>0</v>
      </c>
      <c r="AA767" s="187">
        <v>0</v>
      </c>
      <c r="AB767" s="200">
        <v>0</v>
      </c>
      <c r="AC767" s="72" t="s">
        <v>7465</v>
      </c>
      <c r="AD767" s="72" t="s">
        <v>7466</v>
      </c>
      <c r="AE767" s="72" t="s">
        <v>7467</v>
      </c>
      <c r="AF767" s="171" t="s">
        <v>28</v>
      </c>
      <c r="AG767" s="171" t="s">
        <v>189</v>
      </c>
      <c r="AH767" s="171">
        <v>1</v>
      </c>
      <c r="AI767" s="171">
        <v>0</v>
      </c>
      <c r="AJ767" s="72" t="s">
        <v>1025</v>
      </c>
      <c r="AK767" s="97">
        <f>IF(Q767="SOPORTE_TELEFÓNICO",'BASE LIQUIDACION REDEBAN 2025'!$B$19,IF(Q767="ENVÍO",'BASE LIQUIDACION REDEBAN 2025'!$C$2,IF(AF767="TIPO I",'BASE LIQUIDACION REDEBAN 2025'!$C$2,IF(AF767="TIPO II",'BASE LIQUIDACION REDEBAN 2025'!$C$3,IF(AF767="TIPO III",'BASE LIQUIDACION REDEBAN 2025'!$C$4,IF(AF767="TIPO IV",'BASE LIQUIDACION REDEBAN 2025'!$C$5,IF(AG767="AEREO",'BASE LIQUIDACION REDEBAN 2025'!$B$6,'BASE LIQUIDACION REDEBAN 2025'!$C$5)))))))</f>
        <v>144967.87232000002</v>
      </c>
      <c r="AL767" s="97">
        <f>IF(OR(Q767="SOPORTE_TELEFÓNICO",Q767="ENVÍO"),0,IF(AF767="TIPO I",'BASE LIQUIDACION REDEBAN 2025'!$B$10,IF(AF767="TIPO II",'BASE LIQUIDACION REDEBAN 2025'!$B$11,IF(AF767="TIPO III",'BASE LIQUIDACION REDEBAN 2025'!$B$12,'BASE LIQUIDACION REDEBAN 2025'!$B$13))))</f>
        <v>140395.6348884</v>
      </c>
      <c r="AM767" s="97">
        <f t="shared" si="11"/>
        <v>144967.87232000002</v>
      </c>
    </row>
    <row r="768" spans="1:39" s="85" customFormat="1" ht="13.15">
      <c r="A768" s="171" t="s">
        <v>68</v>
      </c>
      <c r="B768" s="10" t="str">
        <f>VLOOKUP(A768,'CENTRO DE COSTOS'!A:D,4,FALSE)</f>
        <v>WILLIAM ASDRUBAL ROZO ROZO</v>
      </c>
      <c r="C768" s="10" t="str">
        <f>VLOOKUP(A768,'CENTRO DE COSTOS'!A:D,2,FALSE)</f>
        <v>0004-0004</v>
      </c>
      <c r="D768" s="171">
        <v>11001</v>
      </c>
      <c r="E768" s="171">
        <v>2329758</v>
      </c>
      <c r="F768" s="171">
        <v>41968</v>
      </c>
      <c r="G768" s="171" t="s">
        <v>298</v>
      </c>
      <c r="H768" s="171" t="s">
        <v>68</v>
      </c>
      <c r="I768" s="171" t="s">
        <v>7468</v>
      </c>
      <c r="J768" s="10" t="s">
        <v>167</v>
      </c>
      <c r="K768" s="171">
        <v>2329758</v>
      </c>
      <c r="L768" s="171" t="s">
        <v>7469</v>
      </c>
      <c r="M768" s="172">
        <v>45827.470833333333</v>
      </c>
      <c r="N768" s="172">
        <v>45827.659583333334</v>
      </c>
      <c r="O768" s="171" t="s">
        <v>3171</v>
      </c>
      <c r="P768" s="171" t="s">
        <v>3172</v>
      </c>
      <c r="Q768" s="171" t="s">
        <v>177</v>
      </c>
      <c r="R768" s="72" t="s">
        <v>7470</v>
      </c>
      <c r="S768" s="178" t="s">
        <v>3174</v>
      </c>
      <c r="T768" s="187" t="s">
        <v>3175</v>
      </c>
      <c r="U768" s="187" t="s">
        <v>3438</v>
      </c>
      <c r="V768" s="187" t="s">
        <v>3439</v>
      </c>
      <c r="W768" s="187" t="s">
        <v>3185</v>
      </c>
      <c r="X768" s="187">
        <v>0</v>
      </c>
      <c r="Y768" s="187">
        <v>0</v>
      </c>
      <c r="Z768" s="187">
        <v>0</v>
      </c>
      <c r="AA768" s="187">
        <v>0</v>
      </c>
      <c r="AB768" s="200">
        <v>0</v>
      </c>
      <c r="AC768" s="72" t="s">
        <v>7471</v>
      </c>
      <c r="AD768" s="72" t="s">
        <v>3180</v>
      </c>
      <c r="AE768" s="72" t="s">
        <v>3180</v>
      </c>
      <c r="AF768" s="171" t="s">
        <v>25</v>
      </c>
      <c r="AG768" s="171" t="s">
        <v>189</v>
      </c>
      <c r="AH768" s="171">
        <v>1</v>
      </c>
      <c r="AI768" s="171">
        <v>0</v>
      </c>
      <c r="AJ768" s="72" t="s">
        <v>5754</v>
      </c>
      <c r="AK768" s="97">
        <f>IF(Q768="SOPORTE_TELEFÓNICO",'BASE LIQUIDACION REDEBAN 2025'!$B$19,IF(Q768="ENVÍO",'BASE LIQUIDACION REDEBAN 2025'!$C$2,IF(AF768="TIPO I",'BASE LIQUIDACION REDEBAN 2025'!$C$2,IF(AF768="TIPO II",'BASE LIQUIDACION REDEBAN 2025'!$C$3,IF(AF768="TIPO III",'BASE LIQUIDACION REDEBAN 2025'!$C$4,IF(AF768="TIPO IV",'BASE LIQUIDACION REDEBAN 2025'!$C$5,IF(AG768="AEREO",'BASE LIQUIDACION REDEBAN 2025'!$B$6,'BASE LIQUIDACION REDEBAN 2025'!$C$5)))))))</f>
        <v>65960.072302</v>
      </c>
      <c r="AL768" s="97">
        <f>IF(OR(Q768="SOPORTE_TELEFÓNICO",Q768="ENVÍO"),0,IF(AF768="TIPO I",'BASE LIQUIDACION REDEBAN 2025'!$B$10,IF(AF768="TIPO II",'BASE LIQUIDACION REDEBAN 2025'!$B$11,IF(AF768="TIPO III",'BASE LIQUIDACION REDEBAN 2025'!$B$12,'BASE LIQUIDACION REDEBAN 2025'!$B$13))))</f>
        <v>75096.394270399993</v>
      </c>
      <c r="AM768" s="97">
        <f t="shared" si="11"/>
        <v>65960.072302</v>
      </c>
    </row>
    <row r="769" spans="1:39" s="85" customFormat="1" ht="13.15">
      <c r="A769" s="171" t="s">
        <v>64</v>
      </c>
      <c r="B769" s="10" t="str">
        <f>VLOOKUP(A769,'CENTRO DE COSTOS'!A:D,4,FALSE)</f>
        <v>JOSE MAURICIO HERNANDEZ ROJAS</v>
      </c>
      <c r="C769" s="10" t="str">
        <f>VLOOKUP(A769,'CENTRO DE COSTOS'!A:D,2,FALSE)</f>
        <v>0004-0001</v>
      </c>
      <c r="D769" s="171">
        <v>8001</v>
      </c>
      <c r="E769" s="171">
        <v>2330413</v>
      </c>
      <c r="F769" s="171">
        <v>46387</v>
      </c>
      <c r="G769" s="171" t="s">
        <v>277</v>
      </c>
      <c r="H769" s="171" t="s">
        <v>64</v>
      </c>
      <c r="I769" s="171" t="s">
        <v>7472</v>
      </c>
      <c r="J769" s="10" t="s">
        <v>167</v>
      </c>
      <c r="K769" s="171">
        <v>2330413</v>
      </c>
      <c r="L769" s="171" t="s">
        <v>7473</v>
      </c>
      <c r="M769" s="172">
        <v>45827.511111111111</v>
      </c>
      <c r="N769" s="172">
        <v>45827.676458333335</v>
      </c>
      <c r="O769" s="171" t="s">
        <v>3171</v>
      </c>
      <c r="P769" s="171" t="s">
        <v>3172</v>
      </c>
      <c r="Q769" s="171" t="s">
        <v>177</v>
      </c>
      <c r="R769" s="72" t="s">
        <v>7474</v>
      </c>
      <c r="S769" s="178" t="s">
        <v>3174</v>
      </c>
      <c r="T769" s="187" t="s">
        <v>3190</v>
      </c>
      <c r="U769" s="187" t="s">
        <v>3331</v>
      </c>
      <c r="V769" s="187" t="s">
        <v>3192</v>
      </c>
      <c r="W769" s="187" t="s">
        <v>3215</v>
      </c>
      <c r="X769" s="187">
        <v>0</v>
      </c>
      <c r="Y769" s="187">
        <v>0</v>
      </c>
      <c r="Z769" s="187">
        <v>0</v>
      </c>
      <c r="AA769" s="187" t="s">
        <v>3332</v>
      </c>
      <c r="AB769" s="200">
        <v>0</v>
      </c>
      <c r="AC769" s="72" t="s">
        <v>7475</v>
      </c>
      <c r="AD769" s="72" t="s">
        <v>7476</v>
      </c>
      <c r="AE769" s="72" t="s">
        <v>7477</v>
      </c>
      <c r="AF769" s="171" t="s">
        <v>25</v>
      </c>
      <c r="AG769" s="171" t="s">
        <v>189</v>
      </c>
      <c r="AH769" s="171">
        <v>1</v>
      </c>
      <c r="AI769" s="171">
        <v>0</v>
      </c>
      <c r="AJ769" s="72" t="s">
        <v>1788</v>
      </c>
      <c r="AK769" s="97">
        <f>IF(Q769="SOPORTE_TELEFÓNICO",'BASE LIQUIDACION REDEBAN 2025'!$B$19,IF(Q769="ENVÍO",'BASE LIQUIDACION REDEBAN 2025'!$C$2,IF(AF769="TIPO I",'BASE LIQUIDACION REDEBAN 2025'!$C$2,IF(AF769="TIPO II",'BASE LIQUIDACION REDEBAN 2025'!$C$3,IF(AF769="TIPO III",'BASE LIQUIDACION REDEBAN 2025'!$C$4,IF(AF769="TIPO IV",'BASE LIQUIDACION REDEBAN 2025'!$C$5,IF(AG769="AEREO",'BASE LIQUIDACION REDEBAN 2025'!$B$6,'BASE LIQUIDACION REDEBAN 2025'!$C$5)))))))</f>
        <v>65960.072302</v>
      </c>
      <c r="AL769" s="97">
        <f>IF(OR(Q769="SOPORTE_TELEFÓNICO",Q769="ENVÍO"),0,IF(AF769="TIPO I",'BASE LIQUIDACION REDEBAN 2025'!$B$10,IF(AF769="TIPO II",'BASE LIQUIDACION REDEBAN 2025'!$B$11,IF(AF769="TIPO III",'BASE LIQUIDACION REDEBAN 2025'!$B$12,'BASE LIQUIDACION REDEBAN 2025'!$B$13))))</f>
        <v>75096.394270399993</v>
      </c>
      <c r="AM769" s="97">
        <f t="shared" si="11"/>
        <v>65960.072302</v>
      </c>
    </row>
    <row r="770" spans="1:39" s="85" customFormat="1" ht="13.15">
      <c r="A770" s="171" t="s">
        <v>96</v>
      </c>
      <c r="B770" s="10" t="str">
        <f>VLOOKUP(A770,'CENTRO DE COSTOS'!A:D,4,FALSE)</f>
        <v>JOSE MAURICIO HERNANDEZ ROJAS</v>
      </c>
      <c r="C770" s="10" t="str">
        <f>VLOOKUP(A770,'CENTRO DE COSTOS'!A:D,2,FALSE)</f>
        <v>0004-0001</v>
      </c>
      <c r="D770" s="171">
        <v>44001</v>
      </c>
      <c r="E770" s="171">
        <v>2328135</v>
      </c>
      <c r="F770" s="171">
        <v>46064</v>
      </c>
      <c r="G770" s="171" t="s">
        <v>566</v>
      </c>
      <c r="H770" s="171" t="s">
        <v>2105</v>
      </c>
      <c r="I770" s="171" t="s">
        <v>7478</v>
      </c>
      <c r="J770" s="10" t="s">
        <v>167</v>
      </c>
      <c r="K770" s="171">
        <v>2328135</v>
      </c>
      <c r="L770" s="171" t="s">
        <v>7479</v>
      </c>
      <c r="M770" s="172">
        <v>45827.375694444447</v>
      </c>
      <c r="N770" s="172">
        <v>45827.689652777779</v>
      </c>
      <c r="O770" s="171" t="s">
        <v>3171</v>
      </c>
      <c r="P770" s="171" t="s">
        <v>3172</v>
      </c>
      <c r="Q770" s="171" t="s">
        <v>177</v>
      </c>
      <c r="R770" s="72" t="s">
        <v>7480</v>
      </c>
      <c r="S770" s="178" t="s">
        <v>3174</v>
      </c>
      <c r="T770" s="187" t="s">
        <v>3190</v>
      </c>
      <c r="U770" s="187" t="s">
        <v>3252</v>
      </c>
      <c r="V770" s="187" t="s">
        <v>3192</v>
      </c>
      <c r="W770" s="187" t="s">
        <v>3215</v>
      </c>
      <c r="X770" s="187">
        <v>0</v>
      </c>
      <c r="Y770" s="187">
        <v>0</v>
      </c>
      <c r="Z770" s="187" t="s">
        <v>3403</v>
      </c>
      <c r="AA770" s="187">
        <v>0</v>
      </c>
      <c r="AB770" s="200">
        <v>0</v>
      </c>
      <c r="AC770" s="72" t="s">
        <v>7481</v>
      </c>
      <c r="AD770" s="72" t="s">
        <v>5143</v>
      </c>
      <c r="AE770" s="72" t="s">
        <v>6167</v>
      </c>
      <c r="AF770" s="171" t="s">
        <v>30</v>
      </c>
      <c r="AG770" s="171" t="s">
        <v>189</v>
      </c>
      <c r="AH770" s="171">
        <v>1</v>
      </c>
      <c r="AI770" s="171">
        <v>0</v>
      </c>
      <c r="AJ770" s="72" t="s">
        <v>280</v>
      </c>
      <c r="AK770" s="97">
        <f>IF(Q770="SOPORTE_TELEFÓNICO",'BASE LIQUIDACION REDEBAN 2025'!$B$19,IF(Q770="ENVÍO",'BASE LIQUIDACION REDEBAN 2025'!$C$2,IF(AF770="TIPO I",'BASE LIQUIDACION REDEBAN 2025'!$C$2,IF(AF770="TIPO II",'BASE LIQUIDACION REDEBAN 2025'!$C$3,IF(AF770="TIPO III",'BASE LIQUIDACION REDEBAN 2025'!$C$4,IF(AF770="TIPO IV",'BASE LIQUIDACION REDEBAN 2025'!$C$5,IF(AG770="AEREO",'BASE LIQUIDACION REDEBAN 2025'!$B$6,'BASE LIQUIDACION REDEBAN 2025'!$C$5)))))))</f>
        <v>275728.78077800001</v>
      </c>
      <c r="AL770" s="97">
        <f>IF(OR(Q770="SOPORTE_TELEFÓNICO",Q770="ENVÍO"),0,IF(AF770="TIPO I",'BASE LIQUIDACION REDEBAN 2025'!$B$10,IF(AF770="TIPO II",'BASE LIQUIDACION REDEBAN 2025'!$B$11,IF(AF770="TIPO III",'BASE LIQUIDACION REDEBAN 2025'!$B$12,'BASE LIQUIDACION REDEBAN 2025'!$B$13))))</f>
        <v>196536.5258152</v>
      </c>
      <c r="AM770" s="97">
        <f t="shared" si="11"/>
        <v>275728.78077800001</v>
      </c>
    </row>
    <row r="771" spans="1:39" s="85" customFormat="1" ht="13.15">
      <c r="A771" s="171" t="s">
        <v>80</v>
      </c>
      <c r="B771" s="10" t="str">
        <f>VLOOKUP(A771,'CENTRO DE COSTOS'!A:D,4,FALSE)</f>
        <v>JOSE MAURICIO HERNANDEZ ROJAS</v>
      </c>
      <c r="C771" s="10" t="str">
        <f>VLOOKUP(A771,'CENTRO DE COSTOS'!A:D,2,FALSE)</f>
        <v>0004-0001</v>
      </c>
      <c r="D771" s="171">
        <v>13001</v>
      </c>
      <c r="E771" s="171">
        <v>2326674</v>
      </c>
      <c r="F771" s="171">
        <v>17203</v>
      </c>
      <c r="G771" s="171" t="s">
        <v>364</v>
      </c>
      <c r="H771" s="171" t="s">
        <v>80</v>
      </c>
      <c r="I771" s="171" t="s">
        <v>7482</v>
      </c>
      <c r="J771" s="10" t="s">
        <v>167</v>
      </c>
      <c r="K771" s="171">
        <v>2326674</v>
      </c>
      <c r="L771" s="171" t="s">
        <v>7483</v>
      </c>
      <c r="M771" s="172">
        <v>45826.745833333334</v>
      </c>
      <c r="N771" s="172">
        <v>45827.695300925923</v>
      </c>
      <c r="O771" s="171" t="s">
        <v>3171</v>
      </c>
      <c r="P771" s="171" t="s">
        <v>3172</v>
      </c>
      <c r="Q771" s="171" t="s">
        <v>177</v>
      </c>
      <c r="R771" s="72" t="s">
        <v>7484</v>
      </c>
      <c r="S771" s="178" t="s">
        <v>3174</v>
      </c>
      <c r="T771" s="187" t="s">
        <v>3190</v>
      </c>
      <c r="U771" s="187" t="s">
        <v>3855</v>
      </c>
      <c r="V771" s="187" t="s">
        <v>3192</v>
      </c>
      <c r="W771" s="187" t="s">
        <v>3215</v>
      </c>
      <c r="X771" s="187" t="s">
        <v>4037</v>
      </c>
      <c r="Y771" s="187">
        <v>0</v>
      </c>
      <c r="Z771" s="187">
        <v>0</v>
      </c>
      <c r="AA771" s="187">
        <v>0</v>
      </c>
      <c r="AB771" s="200">
        <v>0</v>
      </c>
      <c r="AC771" s="72" t="s">
        <v>7485</v>
      </c>
      <c r="AD771" s="72" t="s">
        <v>7486</v>
      </c>
      <c r="AE771" s="72" t="s">
        <v>7487</v>
      </c>
      <c r="AF771" s="171" t="s">
        <v>25</v>
      </c>
      <c r="AG771" s="171" t="s">
        <v>189</v>
      </c>
      <c r="AH771" s="171">
        <v>1</v>
      </c>
      <c r="AI771" s="171">
        <v>0</v>
      </c>
      <c r="AJ771" s="72" t="s">
        <v>1180</v>
      </c>
      <c r="AK771" s="97">
        <f>IF(Q771="SOPORTE_TELEFÓNICO",'BASE LIQUIDACION REDEBAN 2025'!$B$19,IF(Q771="ENVÍO",'BASE LIQUIDACION REDEBAN 2025'!$C$2,IF(AF771="TIPO I",'BASE LIQUIDACION REDEBAN 2025'!$C$2,IF(AF771="TIPO II",'BASE LIQUIDACION REDEBAN 2025'!$C$3,IF(AF771="TIPO III",'BASE LIQUIDACION REDEBAN 2025'!$C$4,IF(AF771="TIPO IV",'BASE LIQUIDACION REDEBAN 2025'!$C$5,IF(AG771="AEREO",'BASE LIQUIDACION REDEBAN 2025'!$B$6,'BASE LIQUIDACION REDEBAN 2025'!$C$5)))))))</f>
        <v>65960.072302</v>
      </c>
      <c r="AL771" s="97">
        <f>IF(OR(Q771="SOPORTE_TELEFÓNICO",Q771="ENVÍO"),0,IF(AF771="TIPO I",'BASE LIQUIDACION REDEBAN 2025'!$B$10,IF(AF771="TIPO II",'BASE LIQUIDACION REDEBAN 2025'!$B$11,IF(AF771="TIPO III",'BASE LIQUIDACION REDEBAN 2025'!$B$12,'BASE LIQUIDACION REDEBAN 2025'!$B$13))))</f>
        <v>75096.394270399993</v>
      </c>
      <c r="AM771" s="97">
        <f t="shared" ref="AM771:AM834" si="12">IF(OR(Q771="SOPORTE_TELEFÓNICO",Q771="ENVÍO"),AK771,(AK771*AH771+AL771*AI771))</f>
        <v>65960.072302</v>
      </c>
    </row>
    <row r="772" spans="1:39" s="85" customFormat="1" ht="13.15">
      <c r="A772" s="171" t="s">
        <v>76</v>
      </c>
      <c r="B772" s="10" t="str">
        <f>VLOOKUP(A772,'CENTRO DE COSTOS'!A:D,4,FALSE)</f>
        <v>DIEGO FERNANDO HENAO CARDONA</v>
      </c>
      <c r="C772" s="10" t="str">
        <f>VLOOKUP(A772,'CENTRO DE COSTOS'!A:D,2,FALSE)</f>
        <v>0004-0003</v>
      </c>
      <c r="D772" s="171">
        <v>76520</v>
      </c>
      <c r="E772" s="171">
        <v>2329969</v>
      </c>
      <c r="F772" s="171">
        <v>64131</v>
      </c>
      <c r="G772" s="171" t="s">
        <v>230</v>
      </c>
      <c r="H772" s="171" t="s">
        <v>754</v>
      </c>
      <c r="I772" s="171" t="s">
        <v>6826</v>
      </c>
      <c r="J772" s="10" t="s">
        <v>167</v>
      </c>
      <c r="K772" s="171">
        <v>2329969</v>
      </c>
      <c r="L772" s="171" t="s">
        <v>7488</v>
      </c>
      <c r="M772" s="172">
        <v>45827.488194444442</v>
      </c>
      <c r="N772" s="172">
        <v>45827.698958333334</v>
      </c>
      <c r="O772" s="171" t="s">
        <v>3171</v>
      </c>
      <c r="P772" s="171" t="s">
        <v>3172</v>
      </c>
      <c r="Q772" s="171" t="s">
        <v>177</v>
      </c>
      <c r="R772" s="72" t="s">
        <v>7489</v>
      </c>
      <c r="S772" s="178" t="s">
        <v>3174</v>
      </c>
      <c r="T772" s="187" t="s">
        <v>3190</v>
      </c>
      <c r="U772" s="187" t="s">
        <v>3284</v>
      </c>
      <c r="V772" s="187" t="s">
        <v>3284</v>
      </c>
      <c r="W772" s="187" t="s">
        <v>3215</v>
      </c>
      <c r="X772" s="187" t="s">
        <v>3267</v>
      </c>
      <c r="Y772" s="187">
        <v>0</v>
      </c>
      <c r="Z772" s="187">
        <v>0</v>
      </c>
      <c r="AA772" s="187">
        <v>0</v>
      </c>
      <c r="AB772" s="200">
        <v>0</v>
      </c>
      <c r="AC772" s="72" t="s">
        <v>6830</v>
      </c>
      <c r="AD772" s="72" t="s">
        <v>7490</v>
      </c>
      <c r="AE772" s="72" t="s">
        <v>7491</v>
      </c>
      <c r="AF772" s="171" t="s">
        <v>25</v>
      </c>
      <c r="AG772" s="171" t="s">
        <v>189</v>
      </c>
      <c r="AH772" s="171">
        <v>1</v>
      </c>
      <c r="AI772" s="171">
        <v>0</v>
      </c>
      <c r="AJ772" s="72" t="s">
        <v>1025</v>
      </c>
      <c r="AK772" s="97">
        <f>IF(Q772="SOPORTE_TELEFÓNICO",'BASE LIQUIDACION REDEBAN 2025'!$B$19,IF(Q772="ENVÍO",'BASE LIQUIDACION REDEBAN 2025'!$C$2,IF(AF772="TIPO I",'BASE LIQUIDACION REDEBAN 2025'!$C$2,IF(AF772="TIPO II",'BASE LIQUIDACION REDEBAN 2025'!$C$3,IF(AF772="TIPO III",'BASE LIQUIDACION REDEBAN 2025'!$C$4,IF(AF772="TIPO IV",'BASE LIQUIDACION REDEBAN 2025'!$C$5,IF(AG772="AEREO",'BASE LIQUIDACION REDEBAN 2025'!$B$6,'BASE LIQUIDACION REDEBAN 2025'!$C$5)))))))</f>
        <v>65960.072302</v>
      </c>
      <c r="AL772" s="97">
        <f>IF(OR(Q772="SOPORTE_TELEFÓNICO",Q772="ENVÍO"),0,IF(AF772="TIPO I",'BASE LIQUIDACION REDEBAN 2025'!$B$10,IF(AF772="TIPO II",'BASE LIQUIDACION REDEBAN 2025'!$B$11,IF(AF772="TIPO III",'BASE LIQUIDACION REDEBAN 2025'!$B$12,'BASE LIQUIDACION REDEBAN 2025'!$B$13))))</f>
        <v>75096.394270399993</v>
      </c>
      <c r="AM772" s="97">
        <f t="shared" si="12"/>
        <v>65960.072302</v>
      </c>
    </row>
    <row r="773" spans="1:39" s="85" customFormat="1" ht="13.15">
      <c r="A773" s="171" t="s">
        <v>72</v>
      </c>
      <c r="B773" s="10" t="str">
        <f>VLOOKUP(A773,'CENTRO DE COSTOS'!A:D,4,FALSE)</f>
        <v>MIGUEL JULIÁN HERNÁNDEZ GUARÍN</v>
      </c>
      <c r="C773" s="10" t="str">
        <f>VLOOKUP(A773,'CENTRO DE COSTOS'!A:D,2,FALSE)</f>
        <v>0004-0008</v>
      </c>
      <c r="D773" s="171">
        <v>20710</v>
      </c>
      <c r="E773" s="171">
        <v>2327666</v>
      </c>
      <c r="F773" s="171">
        <v>27068</v>
      </c>
      <c r="G773" s="171" t="s">
        <v>269</v>
      </c>
      <c r="H773" s="171" t="s">
        <v>833</v>
      </c>
      <c r="I773" s="171" t="s">
        <v>7492</v>
      </c>
      <c r="J773" s="10" t="s">
        <v>167</v>
      </c>
      <c r="K773" s="171">
        <v>2327666</v>
      </c>
      <c r="L773" s="171" t="s">
        <v>7493</v>
      </c>
      <c r="M773" s="172">
        <v>45827.34652777778</v>
      </c>
      <c r="N773" s="172">
        <v>45827.715694444443</v>
      </c>
      <c r="O773" s="171" t="s">
        <v>3171</v>
      </c>
      <c r="P773" s="171" t="s">
        <v>3172</v>
      </c>
      <c r="Q773" s="171" t="s">
        <v>177</v>
      </c>
      <c r="R773" s="72" t="s">
        <v>7494</v>
      </c>
      <c r="S773" s="178" t="s">
        <v>3174</v>
      </c>
      <c r="T773" s="187" t="s">
        <v>3190</v>
      </c>
      <c r="U773" s="187" t="s">
        <v>3197</v>
      </c>
      <c r="V773" s="187" t="s">
        <v>3192</v>
      </c>
      <c r="W773" s="187" t="s">
        <v>3215</v>
      </c>
      <c r="X773" s="187">
        <v>0</v>
      </c>
      <c r="Y773" s="187" t="s">
        <v>3689</v>
      </c>
      <c r="Z773" s="187">
        <v>0</v>
      </c>
      <c r="AA773" s="187">
        <v>0</v>
      </c>
      <c r="AB773" s="200">
        <v>0</v>
      </c>
      <c r="AC773" s="72" t="s">
        <v>7495</v>
      </c>
      <c r="AD773" s="72" t="s">
        <v>7496</v>
      </c>
      <c r="AE773" s="72" t="s">
        <v>7497</v>
      </c>
      <c r="AF773" s="171" t="s">
        <v>30</v>
      </c>
      <c r="AG773" s="171" t="s">
        <v>189</v>
      </c>
      <c r="AH773" s="171">
        <v>1</v>
      </c>
      <c r="AI773" s="171">
        <v>0</v>
      </c>
      <c r="AJ773" s="72" t="s">
        <v>185</v>
      </c>
      <c r="AK773" s="97">
        <f>IF(Q773="SOPORTE_TELEFÓNICO",'BASE LIQUIDACION REDEBAN 2025'!$B$19,IF(Q773="ENVÍO",'BASE LIQUIDACION REDEBAN 2025'!$C$2,IF(AF773="TIPO I",'BASE LIQUIDACION REDEBAN 2025'!$C$2,IF(AF773="TIPO II",'BASE LIQUIDACION REDEBAN 2025'!$C$3,IF(AF773="TIPO III",'BASE LIQUIDACION REDEBAN 2025'!$C$4,IF(AF773="TIPO IV",'BASE LIQUIDACION REDEBAN 2025'!$C$5,IF(AG773="AEREO",'BASE LIQUIDACION REDEBAN 2025'!$B$6,'BASE LIQUIDACION REDEBAN 2025'!$C$5)))))))</f>
        <v>275728.78077800001</v>
      </c>
      <c r="AL773" s="97">
        <f>IF(OR(Q773="SOPORTE_TELEFÓNICO",Q773="ENVÍO"),0,IF(AF773="TIPO I",'BASE LIQUIDACION REDEBAN 2025'!$B$10,IF(AF773="TIPO II",'BASE LIQUIDACION REDEBAN 2025'!$B$11,IF(AF773="TIPO III",'BASE LIQUIDACION REDEBAN 2025'!$B$12,'BASE LIQUIDACION REDEBAN 2025'!$B$13))))</f>
        <v>196536.5258152</v>
      </c>
      <c r="AM773" s="97">
        <f t="shared" si="12"/>
        <v>275728.78077800001</v>
      </c>
    </row>
    <row r="774" spans="1:39" s="85" customFormat="1" ht="13.15">
      <c r="A774" s="171" t="s">
        <v>81</v>
      </c>
      <c r="B774" s="10" t="str">
        <f>VLOOKUP(A774,'CENTRO DE COSTOS'!A:D,4,FALSE)</f>
        <v>MIGUEL JULIÁN HERNÁNDEZ GUARÍN</v>
      </c>
      <c r="C774" s="10" t="str">
        <f>VLOOKUP(A774,'CENTRO DE COSTOS'!A:D,2,FALSE)</f>
        <v>0004-0008</v>
      </c>
      <c r="D774" s="171">
        <v>54001</v>
      </c>
      <c r="E774" s="171">
        <v>2329178</v>
      </c>
      <c r="F774" s="171">
        <v>22693</v>
      </c>
      <c r="G774" s="171" t="s">
        <v>408</v>
      </c>
      <c r="H774" s="171" t="s">
        <v>81</v>
      </c>
      <c r="I774" s="171" t="s">
        <v>7498</v>
      </c>
      <c r="J774" s="10" t="s">
        <v>167</v>
      </c>
      <c r="K774" s="171">
        <v>2329178</v>
      </c>
      <c r="L774" s="171" t="s">
        <v>7499</v>
      </c>
      <c r="M774" s="172">
        <v>45827.447222222225</v>
      </c>
      <c r="N774" s="172">
        <v>45827.720486111109</v>
      </c>
      <c r="O774" s="171" t="s">
        <v>3171</v>
      </c>
      <c r="P774" s="171" t="s">
        <v>3172</v>
      </c>
      <c r="Q774" s="171" t="s">
        <v>177</v>
      </c>
      <c r="R774" s="72" t="s">
        <v>7500</v>
      </c>
      <c r="S774" s="178" t="s">
        <v>3174</v>
      </c>
      <c r="T774" s="187" t="s">
        <v>3190</v>
      </c>
      <c r="U774" s="187" t="s">
        <v>3202</v>
      </c>
      <c r="V774" s="187" t="s">
        <v>3203</v>
      </c>
      <c r="W774" s="187" t="s">
        <v>3185</v>
      </c>
      <c r="X774" s="187">
        <v>0</v>
      </c>
      <c r="Y774" s="187">
        <v>0</v>
      </c>
      <c r="Z774" s="187">
        <v>0</v>
      </c>
      <c r="AA774" s="187">
        <v>0</v>
      </c>
      <c r="AB774" s="200" t="s">
        <v>7501</v>
      </c>
      <c r="AC774" s="72" t="s">
        <v>7502</v>
      </c>
      <c r="AD774" s="72" t="s">
        <v>3180</v>
      </c>
      <c r="AE774" s="72" t="s">
        <v>3180</v>
      </c>
      <c r="AF774" s="171" t="s">
        <v>25</v>
      </c>
      <c r="AG774" s="171" t="s">
        <v>189</v>
      </c>
      <c r="AH774" s="171">
        <v>1</v>
      </c>
      <c r="AI774" s="171">
        <v>0</v>
      </c>
      <c r="AJ774" s="72" t="s">
        <v>513</v>
      </c>
      <c r="AK774" s="97">
        <f>IF(Q774="SOPORTE_TELEFÓNICO",'BASE LIQUIDACION REDEBAN 2025'!$B$19,IF(Q774="ENVÍO",'BASE LIQUIDACION REDEBAN 2025'!$C$2,IF(AF774="TIPO I",'BASE LIQUIDACION REDEBAN 2025'!$C$2,IF(AF774="TIPO II",'BASE LIQUIDACION REDEBAN 2025'!$C$3,IF(AF774="TIPO III",'BASE LIQUIDACION REDEBAN 2025'!$C$4,IF(AF774="TIPO IV",'BASE LIQUIDACION REDEBAN 2025'!$C$5,IF(AG774="AEREO",'BASE LIQUIDACION REDEBAN 2025'!$B$6,'BASE LIQUIDACION REDEBAN 2025'!$C$5)))))))</f>
        <v>65960.072302</v>
      </c>
      <c r="AL774" s="97">
        <f>IF(OR(Q774="SOPORTE_TELEFÓNICO",Q774="ENVÍO"),0,IF(AF774="TIPO I",'BASE LIQUIDACION REDEBAN 2025'!$B$10,IF(AF774="TIPO II",'BASE LIQUIDACION REDEBAN 2025'!$B$11,IF(AF774="TIPO III",'BASE LIQUIDACION REDEBAN 2025'!$B$12,'BASE LIQUIDACION REDEBAN 2025'!$B$13))))</f>
        <v>75096.394270399993</v>
      </c>
      <c r="AM774" s="97">
        <f t="shared" si="12"/>
        <v>65960.072302</v>
      </c>
    </row>
    <row r="775" spans="1:39" s="85" customFormat="1" ht="13.15">
      <c r="A775" s="171" t="s">
        <v>90</v>
      </c>
      <c r="B775" s="10" t="str">
        <f>VLOOKUP(A775,'CENTRO DE COSTOS'!A:D,4,FALSE)</f>
        <v>JUAN SEBASTIÁN RÍOS CASTRILLÓN</v>
      </c>
      <c r="C775" s="10" t="str">
        <f>VLOOKUP(A775,'CENTRO DE COSTOS'!A:D,2,FALSE)</f>
        <v>0004-0005</v>
      </c>
      <c r="D775" s="171">
        <v>5887</v>
      </c>
      <c r="E775" s="171">
        <v>2329933</v>
      </c>
      <c r="F775" s="171">
        <v>39564</v>
      </c>
      <c r="G775" s="171" t="s">
        <v>290</v>
      </c>
      <c r="H775" s="171" t="s">
        <v>1590</v>
      </c>
      <c r="I775" s="171" t="s">
        <v>7503</v>
      </c>
      <c r="J775" s="10" t="s">
        <v>167</v>
      </c>
      <c r="K775" s="171">
        <v>2329933</v>
      </c>
      <c r="L775" s="171" t="s">
        <v>7504</v>
      </c>
      <c r="M775" s="172">
        <v>45827.48333333333</v>
      </c>
      <c r="N775" s="172">
        <v>45828.412662037037</v>
      </c>
      <c r="O775" s="171" t="s">
        <v>3171</v>
      </c>
      <c r="P775" s="171" t="s">
        <v>3172</v>
      </c>
      <c r="Q775" s="171" t="s">
        <v>177</v>
      </c>
      <c r="R775" s="72" t="s">
        <v>7505</v>
      </c>
      <c r="S775" s="178" t="s">
        <v>3174</v>
      </c>
      <c r="T775" s="187" t="s">
        <v>3190</v>
      </c>
      <c r="U775" s="187" t="s">
        <v>3213</v>
      </c>
      <c r="V775" s="187" t="s">
        <v>3214</v>
      </c>
      <c r="W775" s="187" t="s">
        <v>3215</v>
      </c>
      <c r="X775" s="187" t="s">
        <v>3315</v>
      </c>
      <c r="Y775" s="187">
        <v>0</v>
      </c>
      <c r="Z775" s="187">
        <v>0</v>
      </c>
      <c r="AA775" s="187">
        <v>0</v>
      </c>
      <c r="AB775" s="200">
        <v>0</v>
      </c>
      <c r="AC775" s="72" t="s">
        <v>7506</v>
      </c>
      <c r="AD775" s="72" t="s">
        <v>7507</v>
      </c>
      <c r="AE775" s="72" t="s">
        <v>7508</v>
      </c>
      <c r="AF775" s="171" t="s">
        <v>30</v>
      </c>
      <c r="AG775" s="171" t="s">
        <v>189</v>
      </c>
      <c r="AH775" s="171">
        <v>1</v>
      </c>
      <c r="AI775" s="171">
        <v>0</v>
      </c>
      <c r="AJ775" s="72" t="s">
        <v>340</v>
      </c>
      <c r="AK775" s="97">
        <f>IF(Q775="SOPORTE_TELEFÓNICO",'BASE LIQUIDACION REDEBAN 2025'!$B$19,IF(Q775="ENVÍO",'BASE LIQUIDACION REDEBAN 2025'!$C$2,IF(AF775="TIPO I",'BASE LIQUIDACION REDEBAN 2025'!$C$2,IF(AF775="TIPO II",'BASE LIQUIDACION REDEBAN 2025'!$C$3,IF(AF775="TIPO III",'BASE LIQUIDACION REDEBAN 2025'!$C$4,IF(AF775="TIPO IV",'BASE LIQUIDACION REDEBAN 2025'!$C$5,IF(AG775="AEREO",'BASE LIQUIDACION REDEBAN 2025'!$B$6,'BASE LIQUIDACION REDEBAN 2025'!$C$5)))))))</f>
        <v>275728.78077800001</v>
      </c>
      <c r="AL775" s="97">
        <f>IF(OR(Q775="SOPORTE_TELEFÓNICO",Q775="ENVÍO"),0,IF(AF775="TIPO I",'BASE LIQUIDACION REDEBAN 2025'!$B$10,IF(AF775="TIPO II",'BASE LIQUIDACION REDEBAN 2025'!$B$11,IF(AF775="TIPO III",'BASE LIQUIDACION REDEBAN 2025'!$B$12,'BASE LIQUIDACION REDEBAN 2025'!$B$13))))</f>
        <v>196536.5258152</v>
      </c>
      <c r="AM775" s="97">
        <f t="shared" si="12"/>
        <v>275728.78077800001</v>
      </c>
    </row>
    <row r="776" spans="1:39" s="85" customFormat="1" ht="13.15">
      <c r="A776" s="171" t="s">
        <v>92</v>
      </c>
      <c r="B776" s="10" t="str">
        <f>VLOOKUP(A776,'CENTRO DE COSTOS'!A:D,4,FALSE)</f>
        <v>KEVIN ALEXIS CORZO BUSTOS</v>
      </c>
      <c r="C776" s="10" t="str">
        <f>VLOOKUP(A776,'CENTRO DE COSTOS'!A:D,2,FALSE)</f>
        <v>0004-0007</v>
      </c>
      <c r="D776" s="171">
        <v>18150</v>
      </c>
      <c r="E776" s="171">
        <v>2309296</v>
      </c>
      <c r="F776" s="171">
        <v>77650</v>
      </c>
      <c r="G776" s="171" t="s">
        <v>1649</v>
      </c>
      <c r="H776" s="171" t="s">
        <v>1650</v>
      </c>
      <c r="I776" s="171" t="s">
        <v>7509</v>
      </c>
      <c r="J776" s="10" t="s">
        <v>167</v>
      </c>
      <c r="K776" s="171">
        <v>2309296</v>
      </c>
      <c r="L776" s="171" t="s">
        <v>7510</v>
      </c>
      <c r="M776" s="172">
        <v>45824.472222222219</v>
      </c>
      <c r="N776" s="172">
        <v>45828.426319444443</v>
      </c>
      <c r="O776" s="171" t="s">
        <v>3171</v>
      </c>
      <c r="P776" s="171" t="s">
        <v>3172</v>
      </c>
      <c r="Q776" s="171" t="s">
        <v>177</v>
      </c>
      <c r="R776" s="72" t="s">
        <v>7511</v>
      </c>
      <c r="S776" s="178" t="s">
        <v>3174</v>
      </c>
      <c r="T776" s="187" t="s">
        <v>3190</v>
      </c>
      <c r="U776" s="187" t="s">
        <v>3300</v>
      </c>
      <c r="V776" s="187" t="s">
        <v>3192</v>
      </c>
      <c r="W776" s="187" t="s">
        <v>3215</v>
      </c>
      <c r="X776" s="187" t="s">
        <v>3615</v>
      </c>
      <c r="Y776" s="187">
        <v>0</v>
      </c>
      <c r="Z776" s="187">
        <v>0</v>
      </c>
      <c r="AA776" s="187">
        <v>0</v>
      </c>
      <c r="AB776" s="200">
        <v>0</v>
      </c>
      <c r="AC776" s="72" t="s">
        <v>7512</v>
      </c>
      <c r="AD776" s="72" t="s">
        <v>7513</v>
      </c>
      <c r="AE776" s="72" t="s">
        <v>7514</v>
      </c>
      <c r="AF776" s="171" t="s">
        <v>175</v>
      </c>
      <c r="AG776" s="171" t="s">
        <v>189</v>
      </c>
      <c r="AH776" s="171">
        <v>1</v>
      </c>
      <c r="AI776" s="171">
        <v>0</v>
      </c>
      <c r="AJ776" s="72" t="s">
        <v>1326</v>
      </c>
      <c r="AK776" s="97">
        <f>IF(Q776="SOPORTE_TELEFÓNICO",'BASE LIQUIDACION REDEBAN 2025'!$B$19,IF(Q776="ENVÍO",'BASE LIQUIDACION REDEBAN 2025'!$C$2,IF(AF776="TIPO I",'BASE LIQUIDACION REDEBAN 2025'!$C$2,IF(AF776="TIPO II",'BASE LIQUIDACION REDEBAN 2025'!$C$3,IF(AF776="TIPO III",'BASE LIQUIDACION REDEBAN 2025'!$C$4,IF(AF776="TIPO IV",'BASE LIQUIDACION REDEBAN 2025'!$C$5,IF(AG776="AEREO",'BASE LIQUIDACION REDEBAN 2025'!$B$6,'BASE LIQUIDACION REDEBAN 2025'!$C$5)))))))</f>
        <v>479588.87655000004</v>
      </c>
      <c r="AL776" s="97">
        <f>IF(OR(Q776="SOPORTE_TELEFÓNICO",Q776="ENVÍO"),0,IF(AF776="TIPO I",'BASE LIQUIDACION REDEBAN 2025'!$B$10,IF(AF776="TIPO II",'BASE LIQUIDACION REDEBAN 2025'!$B$11,IF(AF776="TIPO III",'BASE LIQUIDACION REDEBAN 2025'!$B$12,'BASE LIQUIDACION REDEBAN 2025'!$B$13))))</f>
        <v>196536.5258152</v>
      </c>
      <c r="AM776" s="97">
        <f t="shared" si="12"/>
        <v>479588.87655000004</v>
      </c>
    </row>
    <row r="777" spans="1:39" s="85" customFormat="1" ht="13.15">
      <c r="A777" s="171" t="s">
        <v>72</v>
      </c>
      <c r="B777" s="10" t="str">
        <f>VLOOKUP(A777,'CENTRO DE COSTOS'!A:D,4,FALSE)</f>
        <v>MIGUEL JULIÁN HERNÁNDEZ GUARÍN</v>
      </c>
      <c r="C777" s="10" t="str">
        <f>VLOOKUP(A777,'CENTRO DE COSTOS'!A:D,2,FALSE)</f>
        <v>0004-0008</v>
      </c>
      <c r="D777" s="171">
        <v>68001</v>
      </c>
      <c r="E777" s="171">
        <v>2329112</v>
      </c>
      <c r="F777" s="171">
        <v>44872</v>
      </c>
      <c r="G777" s="171" t="s">
        <v>180</v>
      </c>
      <c r="H777" s="171" t="s">
        <v>72</v>
      </c>
      <c r="I777" s="171" t="s">
        <v>7515</v>
      </c>
      <c r="J777" s="10" t="s">
        <v>167</v>
      </c>
      <c r="K777" s="171">
        <v>2329112</v>
      </c>
      <c r="L777" s="171" t="s">
        <v>7516</v>
      </c>
      <c r="M777" s="172">
        <v>45827.436805555553</v>
      </c>
      <c r="N777" s="172">
        <v>45828.435671296298</v>
      </c>
      <c r="O777" s="171" t="s">
        <v>3171</v>
      </c>
      <c r="P777" s="171" t="s">
        <v>3172</v>
      </c>
      <c r="Q777" s="171" t="s">
        <v>177</v>
      </c>
      <c r="R777" s="72" t="s">
        <v>7517</v>
      </c>
      <c r="S777" s="178" t="s">
        <v>3174</v>
      </c>
      <c r="T777" s="187" t="s">
        <v>3190</v>
      </c>
      <c r="U777" s="187" t="s">
        <v>3357</v>
      </c>
      <c r="V777" s="187" t="s">
        <v>3192</v>
      </c>
      <c r="W777" s="187" t="s">
        <v>3215</v>
      </c>
      <c r="X777" s="187" t="s">
        <v>3358</v>
      </c>
      <c r="Y777" s="187">
        <v>0</v>
      </c>
      <c r="Z777" s="187" t="s">
        <v>3268</v>
      </c>
      <c r="AA777" s="187" t="s">
        <v>5149</v>
      </c>
      <c r="AB777" s="200">
        <v>0</v>
      </c>
      <c r="AC777" s="72" t="s">
        <v>7518</v>
      </c>
      <c r="AD777" s="72" t="s">
        <v>7519</v>
      </c>
      <c r="AE777" s="72" t="s">
        <v>7520</v>
      </c>
      <c r="AF777" s="171" t="s">
        <v>25</v>
      </c>
      <c r="AG777" s="171" t="s">
        <v>189</v>
      </c>
      <c r="AH777" s="171">
        <v>1</v>
      </c>
      <c r="AI777" s="171">
        <v>0</v>
      </c>
      <c r="AJ777" s="72" t="s">
        <v>855</v>
      </c>
      <c r="AK777" s="97">
        <f>IF(Q777="SOPORTE_TELEFÓNICO",'BASE LIQUIDACION REDEBAN 2025'!$B$19,IF(Q777="ENVÍO",'BASE LIQUIDACION REDEBAN 2025'!$C$2,IF(AF777="TIPO I",'BASE LIQUIDACION REDEBAN 2025'!$C$2,IF(AF777="TIPO II",'BASE LIQUIDACION REDEBAN 2025'!$C$3,IF(AF777="TIPO III",'BASE LIQUIDACION REDEBAN 2025'!$C$4,IF(AF777="TIPO IV",'BASE LIQUIDACION REDEBAN 2025'!$C$5,IF(AG777="AEREO",'BASE LIQUIDACION REDEBAN 2025'!$B$6,'BASE LIQUIDACION REDEBAN 2025'!$C$5)))))))</f>
        <v>65960.072302</v>
      </c>
      <c r="AL777" s="97">
        <f>IF(OR(Q777="SOPORTE_TELEFÓNICO",Q777="ENVÍO"),0,IF(AF777="TIPO I",'BASE LIQUIDACION REDEBAN 2025'!$B$10,IF(AF777="TIPO II",'BASE LIQUIDACION REDEBAN 2025'!$B$11,IF(AF777="TIPO III",'BASE LIQUIDACION REDEBAN 2025'!$B$12,'BASE LIQUIDACION REDEBAN 2025'!$B$13))))</f>
        <v>75096.394270399993</v>
      </c>
      <c r="AM777" s="97">
        <f t="shared" si="12"/>
        <v>65960.072302</v>
      </c>
    </row>
    <row r="778" spans="1:39" s="85" customFormat="1" ht="13.15">
      <c r="A778" s="171" t="s">
        <v>90</v>
      </c>
      <c r="B778" s="10" t="str">
        <f>VLOOKUP(A778,'CENTRO DE COSTOS'!A:D,4,FALSE)</f>
        <v>JUAN SEBASTIÁN RÍOS CASTRILLÓN</v>
      </c>
      <c r="C778" s="10" t="str">
        <f>VLOOKUP(A778,'CENTRO DE COSTOS'!A:D,2,FALSE)</f>
        <v>0004-0005</v>
      </c>
      <c r="D778" s="171">
        <v>5660</v>
      </c>
      <c r="E778" s="171">
        <v>2333868</v>
      </c>
      <c r="F778" s="171">
        <v>44428</v>
      </c>
      <c r="G778" s="171" t="s">
        <v>290</v>
      </c>
      <c r="H778" s="171" t="s">
        <v>7386</v>
      </c>
      <c r="I778" s="171" t="s">
        <v>7521</v>
      </c>
      <c r="J778" s="10" t="s">
        <v>167</v>
      </c>
      <c r="K778" s="171">
        <v>2333868</v>
      </c>
      <c r="L778" s="171" t="s">
        <v>7522</v>
      </c>
      <c r="M778" s="172">
        <v>45828.348611111112</v>
      </c>
      <c r="N778" s="172">
        <v>45828.441400462965</v>
      </c>
      <c r="O778" s="171" t="s">
        <v>3171</v>
      </c>
      <c r="P778" s="171" t="s">
        <v>3172</v>
      </c>
      <c r="Q778" s="171" t="s">
        <v>177</v>
      </c>
      <c r="R778" s="72" t="s">
        <v>7523</v>
      </c>
      <c r="S778" s="178" t="s">
        <v>3174</v>
      </c>
      <c r="T778" s="187" t="s">
        <v>3190</v>
      </c>
      <c r="U778" s="187" t="s">
        <v>3176</v>
      </c>
      <c r="V778" s="187" t="s">
        <v>3192</v>
      </c>
      <c r="W778" s="187" t="s">
        <v>3215</v>
      </c>
      <c r="X778" s="187" t="s">
        <v>5423</v>
      </c>
      <c r="Y778" s="187">
        <v>0</v>
      </c>
      <c r="Z778" s="187">
        <v>0</v>
      </c>
      <c r="AA778" s="187">
        <v>0</v>
      </c>
      <c r="AB778" s="200">
        <v>0</v>
      </c>
      <c r="AC778" s="72" t="s">
        <v>7524</v>
      </c>
      <c r="AD778" s="72" t="s">
        <v>7525</v>
      </c>
      <c r="AE778" s="72" t="s">
        <v>7526</v>
      </c>
      <c r="AF778" s="171" t="s">
        <v>30</v>
      </c>
      <c r="AG778" s="171" t="s">
        <v>189</v>
      </c>
      <c r="AH778" s="171">
        <v>1</v>
      </c>
      <c r="AI778" s="171">
        <v>0</v>
      </c>
      <c r="AJ778" s="72" t="s">
        <v>3666</v>
      </c>
      <c r="AK778" s="97">
        <f>IF(Q778="SOPORTE_TELEFÓNICO",'BASE LIQUIDACION REDEBAN 2025'!$B$19,IF(Q778="ENVÍO",'BASE LIQUIDACION REDEBAN 2025'!$C$2,IF(AF778="TIPO I",'BASE LIQUIDACION REDEBAN 2025'!$C$2,IF(AF778="TIPO II",'BASE LIQUIDACION REDEBAN 2025'!$C$3,IF(AF778="TIPO III",'BASE LIQUIDACION REDEBAN 2025'!$C$4,IF(AF778="TIPO IV",'BASE LIQUIDACION REDEBAN 2025'!$C$5,IF(AG778="AEREO",'BASE LIQUIDACION REDEBAN 2025'!$B$6,'BASE LIQUIDACION REDEBAN 2025'!$C$5)))))))</f>
        <v>275728.78077800001</v>
      </c>
      <c r="AL778" s="97">
        <f>IF(OR(Q778="SOPORTE_TELEFÓNICO",Q778="ENVÍO"),0,IF(AF778="TIPO I",'BASE LIQUIDACION REDEBAN 2025'!$B$10,IF(AF778="TIPO II",'BASE LIQUIDACION REDEBAN 2025'!$B$11,IF(AF778="TIPO III",'BASE LIQUIDACION REDEBAN 2025'!$B$12,'BASE LIQUIDACION REDEBAN 2025'!$B$13))))</f>
        <v>196536.5258152</v>
      </c>
      <c r="AM778" s="97">
        <f t="shared" si="12"/>
        <v>275728.78077800001</v>
      </c>
    </row>
    <row r="779" spans="1:39" s="85" customFormat="1" ht="13.15">
      <c r="A779" s="171" t="s">
        <v>72</v>
      </c>
      <c r="B779" s="10" t="str">
        <f>VLOOKUP(A779,'CENTRO DE COSTOS'!A:D,4,FALSE)</f>
        <v>MIGUEL JULIÁN HERNÁNDEZ GUARÍN</v>
      </c>
      <c r="C779" s="10" t="str">
        <f>VLOOKUP(A779,'CENTRO DE COSTOS'!A:D,2,FALSE)</f>
        <v>0004-0008</v>
      </c>
      <c r="D779" s="171">
        <v>68001</v>
      </c>
      <c r="E779" s="171">
        <v>2332682</v>
      </c>
      <c r="F779" s="171">
        <v>31585</v>
      </c>
      <c r="G779" s="171" t="s">
        <v>180</v>
      </c>
      <c r="H779" s="171" t="s">
        <v>72</v>
      </c>
      <c r="I779" s="171" t="s">
        <v>7527</v>
      </c>
      <c r="J779" s="10" t="s">
        <v>167</v>
      </c>
      <c r="K779" s="171">
        <v>2332682</v>
      </c>
      <c r="L779" s="171" t="s">
        <v>7528</v>
      </c>
      <c r="M779" s="172">
        <v>45827.705555555556</v>
      </c>
      <c r="N779" s="172">
        <v>45828.447210648148</v>
      </c>
      <c r="O779" s="171" t="s">
        <v>3171</v>
      </c>
      <c r="P779" s="171" t="s">
        <v>3172</v>
      </c>
      <c r="Q779" s="171" t="s">
        <v>177</v>
      </c>
      <c r="R779" s="72" t="s">
        <v>7529</v>
      </c>
      <c r="S779" s="178" t="s">
        <v>3174</v>
      </c>
      <c r="T779" s="187" t="s">
        <v>3190</v>
      </c>
      <c r="U779" s="187" t="s">
        <v>3252</v>
      </c>
      <c r="V779" s="187" t="s">
        <v>3192</v>
      </c>
      <c r="W779" s="187" t="s">
        <v>3215</v>
      </c>
      <c r="X779" s="187" t="s">
        <v>3662</v>
      </c>
      <c r="Y779" s="187">
        <v>0</v>
      </c>
      <c r="Z779" s="187">
        <v>0</v>
      </c>
      <c r="AA779" s="187">
        <v>0</v>
      </c>
      <c r="AB779" s="200">
        <v>0</v>
      </c>
      <c r="AC779" s="72" t="s">
        <v>7530</v>
      </c>
      <c r="AD779" s="72" t="s">
        <v>7531</v>
      </c>
      <c r="AE779" s="72" t="s">
        <v>7532</v>
      </c>
      <c r="AF779" s="171" t="s">
        <v>25</v>
      </c>
      <c r="AG779" s="171" t="s">
        <v>189</v>
      </c>
      <c r="AH779" s="171">
        <v>1</v>
      </c>
      <c r="AI779" s="171">
        <v>0</v>
      </c>
      <c r="AJ779" s="72" t="s">
        <v>3310</v>
      </c>
      <c r="AK779" s="97">
        <f>IF(Q779="SOPORTE_TELEFÓNICO",'BASE LIQUIDACION REDEBAN 2025'!$B$19,IF(Q779="ENVÍO",'BASE LIQUIDACION REDEBAN 2025'!$C$2,IF(AF779="TIPO I",'BASE LIQUIDACION REDEBAN 2025'!$C$2,IF(AF779="TIPO II",'BASE LIQUIDACION REDEBAN 2025'!$C$3,IF(AF779="TIPO III",'BASE LIQUIDACION REDEBAN 2025'!$C$4,IF(AF779="TIPO IV",'BASE LIQUIDACION REDEBAN 2025'!$C$5,IF(AG779="AEREO",'BASE LIQUIDACION REDEBAN 2025'!$B$6,'BASE LIQUIDACION REDEBAN 2025'!$C$5)))))))</f>
        <v>65960.072302</v>
      </c>
      <c r="AL779" s="97">
        <f>IF(OR(Q779="SOPORTE_TELEFÓNICO",Q779="ENVÍO"),0,IF(AF779="TIPO I",'BASE LIQUIDACION REDEBAN 2025'!$B$10,IF(AF779="TIPO II",'BASE LIQUIDACION REDEBAN 2025'!$B$11,IF(AF779="TIPO III",'BASE LIQUIDACION REDEBAN 2025'!$B$12,'BASE LIQUIDACION REDEBAN 2025'!$B$13))))</f>
        <v>75096.394270399993</v>
      </c>
      <c r="AM779" s="97">
        <f t="shared" si="12"/>
        <v>65960.072302</v>
      </c>
    </row>
    <row r="780" spans="1:39" s="85" customFormat="1" ht="13.15">
      <c r="A780" s="171" t="s">
        <v>68</v>
      </c>
      <c r="B780" s="10" t="str">
        <f>VLOOKUP(A780,'CENTRO DE COSTOS'!A:D,4,FALSE)</f>
        <v>WILLIAM ASDRUBAL ROZO ROZO</v>
      </c>
      <c r="C780" s="10" t="str">
        <f>VLOOKUP(A780,'CENTRO DE COSTOS'!A:D,2,FALSE)</f>
        <v>0004-0004</v>
      </c>
      <c r="D780" s="171">
        <v>11001</v>
      </c>
      <c r="E780" s="171">
        <v>2330688</v>
      </c>
      <c r="F780" s="171">
        <v>25838</v>
      </c>
      <c r="G780" s="171" t="s">
        <v>298</v>
      </c>
      <c r="H780" s="171" t="s">
        <v>68</v>
      </c>
      <c r="I780" s="171" t="s">
        <v>7533</v>
      </c>
      <c r="J780" s="10" t="s">
        <v>167</v>
      </c>
      <c r="K780" s="171">
        <v>2330688</v>
      </c>
      <c r="L780" s="171" t="s">
        <v>7534</v>
      </c>
      <c r="M780" s="172">
        <v>45827.56527777778</v>
      </c>
      <c r="N780" s="172">
        <v>45828.451145833336</v>
      </c>
      <c r="O780" s="171" t="s">
        <v>3171</v>
      </c>
      <c r="P780" s="171" t="s">
        <v>3172</v>
      </c>
      <c r="Q780" s="171" t="s">
        <v>177</v>
      </c>
      <c r="R780" s="72" t="s">
        <v>7535</v>
      </c>
      <c r="S780" s="178" t="s">
        <v>3174</v>
      </c>
      <c r="T780" s="187" t="s">
        <v>3190</v>
      </c>
      <c r="U780" s="187" t="s">
        <v>3213</v>
      </c>
      <c r="V780" s="187" t="s">
        <v>3372</v>
      </c>
      <c r="W780" s="187" t="s">
        <v>3215</v>
      </c>
      <c r="X780" s="187" t="s">
        <v>3228</v>
      </c>
      <c r="Y780" s="187">
        <v>0</v>
      </c>
      <c r="Z780" s="187">
        <v>0</v>
      </c>
      <c r="AA780" s="187">
        <v>0</v>
      </c>
      <c r="AB780" s="200">
        <v>0</v>
      </c>
      <c r="AC780" s="72" t="s">
        <v>7536</v>
      </c>
      <c r="AD780" s="72" t="s">
        <v>7537</v>
      </c>
      <c r="AE780" s="72" t="s">
        <v>7538</v>
      </c>
      <c r="AF780" s="171" t="s">
        <v>25</v>
      </c>
      <c r="AG780" s="171" t="s">
        <v>189</v>
      </c>
      <c r="AH780" s="171">
        <v>1</v>
      </c>
      <c r="AI780" s="171">
        <v>0</v>
      </c>
      <c r="AJ780" s="72" t="s">
        <v>326</v>
      </c>
      <c r="AK780" s="97">
        <f>IF(Q780="SOPORTE_TELEFÓNICO",'BASE LIQUIDACION REDEBAN 2025'!$B$19,IF(Q780="ENVÍO",'BASE LIQUIDACION REDEBAN 2025'!$C$2,IF(AF780="TIPO I",'BASE LIQUIDACION REDEBAN 2025'!$C$2,IF(AF780="TIPO II",'BASE LIQUIDACION REDEBAN 2025'!$C$3,IF(AF780="TIPO III",'BASE LIQUIDACION REDEBAN 2025'!$C$4,IF(AF780="TIPO IV",'BASE LIQUIDACION REDEBAN 2025'!$C$5,IF(AG780="AEREO",'BASE LIQUIDACION REDEBAN 2025'!$B$6,'BASE LIQUIDACION REDEBAN 2025'!$C$5)))))))</f>
        <v>65960.072302</v>
      </c>
      <c r="AL780" s="97">
        <f>IF(OR(Q780="SOPORTE_TELEFÓNICO",Q780="ENVÍO"),0,IF(AF780="TIPO I",'BASE LIQUIDACION REDEBAN 2025'!$B$10,IF(AF780="TIPO II",'BASE LIQUIDACION REDEBAN 2025'!$B$11,IF(AF780="TIPO III",'BASE LIQUIDACION REDEBAN 2025'!$B$12,'BASE LIQUIDACION REDEBAN 2025'!$B$13))))</f>
        <v>75096.394270399993</v>
      </c>
      <c r="AM780" s="97">
        <f t="shared" si="12"/>
        <v>65960.072302</v>
      </c>
    </row>
    <row r="781" spans="1:39" s="85" customFormat="1" ht="13.15">
      <c r="A781" s="171" t="s">
        <v>87</v>
      </c>
      <c r="B781" s="10" t="str">
        <f>VLOOKUP(A781,'CENTRO DE COSTOS'!A:D,4,FALSE)</f>
        <v>DIEGO FERNANDO HENAO CARDONA</v>
      </c>
      <c r="C781" s="10" t="str">
        <f>VLOOKUP(A781,'CENTRO DE COSTOS'!A:D,2,FALSE)</f>
        <v>0004-0002</v>
      </c>
      <c r="D781" s="171">
        <v>17001</v>
      </c>
      <c r="E781" s="171">
        <v>2329765</v>
      </c>
      <c r="F781" s="171">
        <v>50020</v>
      </c>
      <c r="G781" s="171" t="s">
        <v>827</v>
      </c>
      <c r="H781" s="171" t="s">
        <v>87</v>
      </c>
      <c r="I781" s="171" t="s">
        <v>7539</v>
      </c>
      <c r="J781" s="10" t="s">
        <v>167</v>
      </c>
      <c r="K781" s="171">
        <v>2329765</v>
      </c>
      <c r="L781" s="171" t="s">
        <v>7540</v>
      </c>
      <c r="M781" s="172">
        <v>45827.472222222219</v>
      </c>
      <c r="N781" s="172">
        <v>45828.457141203704</v>
      </c>
      <c r="O781" s="171" t="s">
        <v>3171</v>
      </c>
      <c r="P781" s="171" t="s">
        <v>3172</v>
      </c>
      <c r="Q781" s="171" t="s">
        <v>177</v>
      </c>
      <c r="R781" s="72" t="s">
        <v>7541</v>
      </c>
      <c r="S781" s="178" t="s">
        <v>3174</v>
      </c>
      <c r="T781" s="187" t="s">
        <v>3190</v>
      </c>
      <c r="U781" s="187" t="s">
        <v>3357</v>
      </c>
      <c r="V781" s="187" t="s">
        <v>3192</v>
      </c>
      <c r="W781" s="187" t="s">
        <v>3215</v>
      </c>
      <c r="X781" s="187" t="s">
        <v>3358</v>
      </c>
      <c r="Y781" s="187" t="s">
        <v>3445</v>
      </c>
      <c r="Z781" s="187">
        <v>0</v>
      </c>
      <c r="AA781" s="187">
        <v>0</v>
      </c>
      <c r="AB781" s="200">
        <v>0</v>
      </c>
      <c r="AC781" s="72" t="s">
        <v>7542</v>
      </c>
      <c r="AD781" s="72" t="s">
        <v>7543</v>
      </c>
      <c r="AE781" s="72" t="s">
        <v>7544</v>
      </c>
      <c r="AF781" s="171" t="s">
        <v>25</v>
      </c>
      <c r="AG781" s="171" t="s">
        <v>189</v>
      </c>
      <c r="AH781" s="171">
        <v>1</v>
      </c>
      <c r="AI781" s="171">
        <v>0</v>
      </c>
      <c r="AJ781" s="72" t="s">
        <v>829</v>
      </c>
      <c r="AK781" s="97">
        <f>IF(Q781="SOPORTE_TELEFÓNICO",'BASE LIQUIDACION REDEBAN 2025'!$B$19,IF(Q781="ENVÍO",'BASE LIQUIDACION REDEBAN 2025'!$C$2,IF(AF781="TIPO I",'BASE LIQUIDACION REDEBAN 2025'!$C$2,IF(AF781="TIPO II",'BASE LIQUIDACION REDEBAN 2025'!$C$3,IF(AF781="TIPO III",'BASE LIQUIDACION REDEBAN 2025'!$C$4,IF(AF781="TIPO IV",'BASE LIQUIDACION REDEBAN 2025'!$C$5,IF(AG781="AEREO",'BASE LIQUIDACION REDEBAN 2025'!$B$6,'BASE LIQUIDACION REDEBAN 2025'!$C$5)))))))</f>
        <v>65960.072302</v>
      </c>
      <c r="AL781" s="97">
        <f>IF(OR(Q781="SOPORTE_TELEFÓNICO",Q781="ENVÍO"),0,IF(AF781="TIPO I",'BASE LIQUIDACION REDEBAN 2025'!$B$10,IF(AF781="TIPO II",'BASE LIQUIDACION REDEBAN 2025'!$B$11,IF(AF781="TIPO III",'BASE LIQUIDACION REDEBAN 2025'!$B$12,'BASE LIQUIDACION REDEBAN 2025'!$B$13))))</f>
        <v>75096.394270399993</v>
      </c>
      <c r="AM781" s="97">
        <f t="shared" si="12"/>
        <v>65960.072302</v>
      </c>
    </row>
    <row r="782" spans="1:39" s="85" customFormat="1" ht="13.15">
      <c r="A782" s="171" t="s">
        <v>90</v>
      </c>
      <c r="B782" s="10" t="str">
        <f>VLOOKUP(A782,'CENTRO DE COSTOS'!A:D,4,FALSE)</f>
        <v>JUAN SEBASTIÁN RÍOS CASTRILLÓN</v>
      </c>
      <c r="C782" s="10" t="str">
        <f>VLOOKUP(A782,'CENTRO DE COSTOS'!A:D,2,FALSE)</f>
        <v>0004-0005</v>
      </c>
      <c r="D782" s="171">
        <v>5887</v>
      </c>
      <c r="E782" s="171">
        <v>2325079</v>
      </c>
      <c r="F782" s="171">
        <v>24274</v>
      </c>
      <c r="G782" s="171" t="s">
        <v>290</v>
      </c>
      <c r="H782" s="171" t="s">
        <v>1590</v>
      </c>
      <c r="I782" s="171" t="s">
        <v>7545</v>
      </c>
      <c r="J782" s="10" t="s">
        <v>167</v>
      </c>
      <c r="K782" s="171">
        <v>2325079</v>
      </c>
      <c r="L782" s="171" t="s">
        <v>7546</v>
      </c>
      <c r="M782" s="172">
        <v>45826.619444444441</v>
      </c>
      <c r="N782" s="172">
        <v>45828.463194444441</v>
      </c>
      <c r="O782" s="171" t="s">
        <v>3171</v>
      </c>
      <c r="P782" s="171" t="s">
        <v>3172</v>
      </c>
      <c r="Q782" s="171" t="s">
        <v>177</v>
      </c>
      <c r="R782" s="72" t="s">
        <v>7547</v>
      </c>
      <c r="S782" s="178" t="s">
        <v>3174</v>
      </c>
      <c r="T782" s="187" t="s">
        <v>3175</v>
      </c>
      <c r="U782" s="187" t="s">
        <v>3197</v>
      </c>
      <c r="V782" s="187" t="s">
        <v>3198</v>
      </c>
      <c r="W782" s="187" t="s">
        <v>3185</v>
      </c>
      <c r="X782" s="187">
        <v>0</v>
      </c>
      <c r="Y782" s="187">
        <v>0</v>
      </c>
      <c r="Z782" s="187">
        <v>0</v>
      </c>
      <c r="AA782" s="187">
        <v>0</v>
      </c>
      <c r="AB782" s="200">
        <v>0</v>
      </c>
      <c r="AC782" s="72" t="s">
        <v>7548</v>
      </c>
      <c r="AD782" s="72">
        <v>0</v>
      </c>
      <c r="AE782" s="72">
        <v>0</v>
      </c>
      <c r="AF782" s="171" t="s">
        <v>30</v>
      </c>
      <c r="AG782" s="171" t="s">
        <v>189</v>
      </c>
      <c r="AH782" s="171">
        <v>1</v>
      </c>
      <c r="AI782" s="171">
        <v>0</v>
      </c>
      <c r="AJ782" s="72" t="s">
        <v>340</v>
      </c>
      <c r="AK782" s="97">
        <f>IF(Q782="SOPORTE_TELEFÓNICO",'BASE LIQUIDACION REDEBAN 2025'!$B$19,IF(Q782="ENVÍO",'BASE LIQUIDACION REDEBAN 2025'!$C$2,IF(AF782="TIPO I",'BASE LIQUIDACION REDEBAN 2025'!$C$2,IF(AF782="TIPO II",'BASE LIQUIDACION REDEBAN 2025'!$C$3,IF(AF782="TIPO III",'BASE LIQUIDACION REDEBAN 2025'!$C$4,IF(AF782="TIPO IV",'BASE LIQUIDACION REDEBAN 2025'!$C$5,IF(AG782="AEREO",'BASE LIQUIDACION REDEBAN 2025'!$B$6,'BASE LIQUIDACION REDEBAN 2025'!$C$5)))))))</f>
        <v>275728.78077800001</v>
      </c>
      <c r="AL782" s="97">
        <f>IF(OR(Q782="SOPORTE_TELEFÓNICO",Q782="ENVÍO"),0,IF(AF782="TIPO I",'BASE LIQUIDACION REDEBAN 2025'!$B$10,IF(AF782="TIPO II",'BASE LIQUIDACION REDEBAN 2025'!$B$11,IF(AF782="TIPO III",'BASE LIQUIDACION REDEBAN 2025'!$B$12,'BASE LIQUIDACION REDEBAN 2025'!$B$13))))</f>
        <v>196536.5258152</v>
      </c>
      <c r="AM782" s="97">
        <f t="shared" si="12"/>
        <v>275728.78077800001</v>
      </c>
    </row>
    <row r="783" spans="1:39" s="85" customFormat="1" ht="13.15">
      <c r="A783" s="171" t="s">
        <v>96</v>
      </c>
      <c r="B783" s="10" t="str">
        <f>VLOOKUP(A783,'CENTRO DE COSTOS'!A:D,4,FALSE)</f>
        <v>JOSE MAURICIO HERNANDEZ ROJAS</v>
      </c>
      <c r="C783" s="10" t="str">
        <f>VLOOKUP(A783,'CENTRO DE COSTOS'!A:D,2,FALSE)</f>
        <v>0004-0001</v>
      </c>
      <c r="D783" s="171">
        <v>47245</v>
      </c>
      <c r="E783" s="171">
        <v>2330149</v>
      </c>
      <c r="F783" s="171">
        <v>36421</v>
      </c>
      <c r="G783" s="171" t="s">
        <v>683</v>
      </c>
      <c r="H783" s="171" t="s">
        <v>684</v>
      </c>
      <c r="I783" s="171" t="s">
        <v>7549</v>
      </c>
      <c r="J783" s="10" t="s">
        <v>167</v>
      </c>
      <c r="K783" s="171">
        <v>2330149</v>
      </c>
      <c r="L783" s="171" t="s">
        <v>7550</v>
      </c>
      <c r="M783" s="172">
        <v>45827.498611111114</v>
      </c>
      <c r="N783" s="172">
        <v>45828.464305555557</v>
      </c>
      <c r="O783" s="171" t="s">
        <v>3171</v>
      </c>
      <c r="P783" s="171" t="s">
        <v>3172</v>
      </c>
      <c r="Q783" s="171" t="s">
        <v>177</v>
      </c>
      <c r="R783" s="72" t="s">
        <v>7551</v>
      </c>
      <c r="S783" s="178" t="s">
        <v>3174</v>
      </c>
      <c r="T783" s="187" t="s">
        <v>3190</v>
      </c>
      <c r="U783" s="187" t="s">
        <v>3176</v>
      </c>
      <c r="V783" s="187" t="s">
        <v>3192</v>
      </c>
      <c r="W783" s="187" t="s">
        <v>3215</v>
      </c>
      <c r="X783" s="187" t="s">
        <v>3892</v>
      </c>
      <c r="Y783" s="187">
        <v>0</v>
      </c>
      <c r="Z783" s="187" t="s">
        <v>3268</v>
      </c>
      <c r="AA783" s="187" t="s">
        <v>5149</v>
      </c>
      <c r="AB783" s="200">
        <v>0</v>
      </c>
      <c r="AC783" s="72" t="s">
        <v>7552</v>
      </c>
      <c r="AD783" s="72" t="s">
        <v>7553</v>
      </c>
      <c r="AE783" s="72" t="s">
        <v>7554</v>
      </c>
      <c r="AF783" s="171" t="s">
        <v>32</v>
      </c>
      <c r="AG783" s="171" t="s">
        <v>189</v>
      </c>
      <c r="AH783" s="171">
        <v>1</v>
      </c>
      <c r="AI783" s="171">
        <v>0</v>
      </c>
      <c r="AJ783" s="72" t="s">
        <v>506</v>
      </c>
      <c r="AK783" s="97">
        <f>IF(Q783="SOPORTE_TELEFÓNICO",'BASE LIQUIDACION REDEBAN 2025'!$B$19,IF(Q783="ENVÍO",'BASE LIQUIDACION REDEBAN 2025'!$C$2,IF(AF783="TIPO I",'BASE LIQUIDACION REDEBAN 2025'!$C$2,IF(AF783="TIPO II",'BASE LIQUIDACION REDEBAN 2025'!$C$3,IF(AF783="TIPO III",'BASE LIQUIDACION REDEBAN 2025'!$C$4,IF(AF783="TIPO IV",'BASE LIQUIDACION REDEBAN 2025'!$C$5,IF(AG783="AEREO",'BASE LIQUIDACION REDEBAN 2025'!$B$6,'BASE LIQUIDACION REDEBAN 2025'!$C$5)))))))</f>
        <v>479588.87655000004</v>
      </c>
      <c r="AL783" s="97">
        <f>IF(OR(Q783="SOPORTE_TELEFÓNICO",Q783="ENVÍO"),0,IF(AF783="TIPO I",'BASE LIQUIDACION REDEBAN 2025'!$B$10,IF(AF783="TIPO II",'BASE LIQUIDACION REDEBAN 2025'!$B$11,IF(AF783="TIPO III",'BASE LIQUIDACION REDEBAN 2025'!$B$12,'BASE LIQUIDACION REDEBAN 2025'!$B$13))))</f>
        <v>196536.5258152</v>
      </c>
      <c r="AM783" s="97">
        <f t="shared" si="12"/>
        <v>479588.87655000004</v>
      </c>
    </row>
    <row r="784" spans="1:39" s="85" customFormat="1" ht="13.15">
      <c r="A784" s="171" t="s">
        <v>98</v>
      </c>
      <c r="B784" s="10" t="str">
        <f>VLOOKUP(A784,'CENTRO DE COSTOS'!A:D,4,FALSE)</f>
        <v>MIGUEL JULIÁN HERNÁNDEZ GUARÍN</v>
      </c>
      <c r="C784" s="10" t="str">
        <f>VLOOKUP(A784,'CENTRO DE COSTOS'!A:D,2,FALSE)</f>
        <v>0004-0008</v>
      </c>
      <c r="D784" s="171">
        <v>15759</v>
      </c>
      <c r="E784" s="171">
        <v>2329493</v>
      </c>
      <c r="F784" s="171">
        <v>52292</v>
      </c>
      <c r="G784" s="171" t="s">
        <v>371</v>
      </c>
      <c r="H784" s="171" t="s">
        <v>372</v>
      </c>
      <c r="I784" s="171" t="s">
        <v>7555</v>
      </c>
      <c r="J784" s="10" t="s">
        <v>167</v>
      </c>
      <c r="K784" s="171">
        <v>2329493</v>
      </c>
      <c r="L784" s="171" t="s">
        <v>7556</v>
      </c>
      <c r="M784" s="172">
        <v>45827.461805555555</v>
      </c>
      <c r="N784" s="172">
        <v>45828.471550925926</v>
      </c>
      <c r="O784" s="171" t="s">
        <v>3171</v>
      </c>
      <c r="P784" s="171" t="s">
        <v>3172</v>
      </c>
      <c r="Q784" s="171" t="s">
        <v>177</v>
      </c>
      <c r="R784" s="72" t="s">
        <v>7557</v>
      </c>
      <c r="S784" s="178" t="s">
        <v>3174</v>
      </c>
      <c r="T784" s="187" t="s">
        <v>3175</v>
      </c>
      <c r="U784" s="187" t="s">
        <v>3260</v>
      </c>
      <c r="V784" s="187" t="s">
        <v>3261</v>
      </c>
      <c r="W784" s="187" t="s">
        <v>3185</v>
      </c>
      <c r="X784" s="187">
        <v>0</v>
      </c>
      <c r="Y784" s="187">
        <v>0</v>
      </c>
      <c r="Z784" s="187">
        <v>0</v>
      </c>
      <c r="AA784" s="187">
        <v>0</v>
      </c>
      <c r="AB784" s="200">
        <v>0</v>
      </c>
      <c r="AC784" s="72" t="s">
        <v>7558</v>
      </c>
      <c r="AD784" s="72" t="s">
        <v>3180</v>
      </c>
      <c r="AE784" s="72" t="s">
        <v>3180</v>
      </c>
      <c r="AF784" s="171" t="s">
        <v>28</v>
      </c>
      <c r="AG784" s="171" t="s">
        <v>189</v>
      </c>
      <c r="AH784" s="171">
        <v>1</v>
      </c>
      <c r="AI784" s="171">
        <v>0</v>
      </c>
      <c r="AJ784" s="72" t="s">
        <v>967</v>
      </c>
      <c r="AK784" s="97">
        <f>IF(Q784="SOPORTE_TELEFÓNICO",'BASE LIQUIDACION REDEBAN 2025'!$B$19,IF(Q784="ENVÍO",'BASE LIQUIDACION REDEBAN 2025'!$C$2,IF(AF784="TIPO I",'BASE LIQUIDACION REDEBAN 2025'!$C$2,IF(AF784="TIPO II",'BASE LIQUIDACION REDEBAN 2025'!$C$3,IF(AF784="TIPO III",'BASE LIQUIDACION REDEBAN 2025'!$C$4,IF(AF784="TIPO IV",'BASE LIQUIDACION REDEBAN 2025'!$C$5,IF(AG784="AEREO",'BASE LIQUIDACION REDEBAN 2025'!$B$6,'BASE LIQUIDACION REDEBAN 2025'!$C$5)))))))</f>
        <v>144967.87232000002</v>
      </c>
      <c r="AL784" s="97">
        <f>IF(OR(Q784="SOPORTE_TELEFÓNICO",Q784="ENVÍO"),0,IF(AF784="TIPO I",'BASE LIQUIDACION REDEBAN 2025'!$B$10,IF(AF784="TIPO II",'BASE LIQUIDACION REDEBAN 2025'!$B$11,IF(AF784="TIPO III",'BASE LIQUIDACION REDEBAN 2025'!$B$12,'BASE LIQUIDACION REDEBAN 2025'!$B$13))))</f>
        <v>140395.6348884</v>
      </c>
      <c r="AM784" s="97">
        <f t="shared" si="12"/>
        <v>144967.87232000002</v>
      </c>
    </row>
    <row r="785" spans="1:39" s="85" customFormat="1" ht="13.15">
      <c r="A785" s="171" t="s">
        <v>92</v>
      </c>
      <c r="B785" s="10" t="str">
        <f>VLOOKUP(A785,'CENTRO DE COSTOS'!A:D,4,FALSE)</f>
        <v>KEVIN ALEXIS CORZO BUSTOS</v>
      </c>
      <c r="C785" s="10" t="str">
        <f>VLOOKUP(A785,'CENTRO DE COSTOS'!A:D,2,FALSE)</f>
        <v>0004-0007</v>
      </c>
      <c r="D785" s="171">
        <v>41668</v>
      </c>
      <c r="E785" s="171">
        <v>2328446</v>
      </c>
      <c r="F785" s="171">
        <v>56152</v>
      </c>
      <c r="G785" s="171" t="s">
        <v>256</v>
      </c>
      <c r="H785" s="171" t="s">
        <v>2564</v>
      </c>
      <c r="I785" s="171" t="s">
        <v>3626</v>
      </c>
      <c r="J785" s="10" t="s">
        <v>167</v>
      </c>
      <c r="K785" s="171">
        <v>2328446</v>
      </c>
      <c r="L785" s="171" t="s">
        <v>7559</v>
      </c>
      <c r="M785" s="172">
        <v>45827.394444444442</v>
      </c>
      <c r="N785" s="172">
        <v>45828.499282407407</v>
      </c>
      <c r="O785" s="171" t="s">
        <v>3171</v>
      </c>
      <c r="P785" s="171" t="s">
        <v>3172</v>
      </c>
      <c r="Q785" s="171" t="s">
        <v>177</v>
      </c>
      <c r="R785" s="72" t="s">
        <v>7560</v>
      </c>
      <c r="S785" s="178" t="s">
        <v>3174</v>
      </c>
      <c r="T785" s="187" t="s">
        <v>3190</v>
      </c>
      <c r="U785" s="187" t="s">
        <v>3357</v>
      </c>
      <c r="V785" s="187" t="s">
        <v>3192</v>
      </c>
      <c r="W785" s="187" t="s">
        <v>3215</v>
      </c>
      <c r="X785" s="187" t="s">
        <v>4431</v>
      </c>
      <c r="Y785" s="187">
        <v>0</v>
      </c>
      <c r="Z785" s="187" t="s">
        <v>3482</v>
      </c>
      <c r="AA785" s="187" t="s">
        <v>5149</v>
      </c>
      <c r="AB785" s="200">
        <v>0</v>
      </c>
      <c r="AC785" s="72" t="s">
        <v>7561</v>
      </c>
      <c r="AD785" s="72" t="s">
        <v>7562</v>
      </c>
      <c r="AE785" s="72" t="s">
        <v>7563</v>
      </c>
      <c r="AF785" s="171" t="s">
        <v>32</v>
      </c>
      <c r="AG785" s="171" t="s">
        <v>189</v>
      </c>
      <c r="AH785" s="171">
        <v>1</v>
      </c>
      <c r="AI785" s="171">
        <v>0</v>
      </c>
      <c r="AJ785" s="72" t="s">
        <v>726</v>
      </c>
      <c r="AK785" s="97">
        <f>IF(Q785="SOPORTE_TELEFÓNICO",'BASE LIQUIDACION REDEBAN 2025'!$B$19,IF(Q785="ENVÍO",'BASE LIQUIDACION REDEBAN 2025'!$C$2,IF(AF785="TIPO I",'BASE LIQUIDACION REDEBAN 2025'!$C$2,IF(AF785="TIPO II",'BASE LIQUIDACION REDEBAN 2025'!$C$3,IF(AF785="TIPO III",'BASE LIQUIDACION REDEBAN 2025'!$C$4,IF(AF785="TIPO IV",'BASE LIQUIDACION REDEBAN 2025'!$C$5,IF(AG785="AEREO",'BASE LIQUIDACION REDEBAN 2025'!$B$6,'BASE LIQUIDACION REDEBAN 2025'!$C$5)))))))</f>
        <v>479588.87655000004</v>
      </c>
      <c r="AL785" s="97">
        <f>IF(OR(Q785="SOPORTE_TELEFÓNICO",Q785="ENVÍO"),0,IF(AF785="TIPO I",'BASE LIQUIDACION REDEBAN 2025'!$B$10,IF(AF785="TIPO II",'BASE LIQUIDACION REDEBAN 2025'!$B$11,IF(AF785="TIPO III",'BASE LIQUIDACION REDEBAN 2025'!$B$12,'BASE LIQUIDACION REDEBAN 2025'!$B$13))))</f>
        <v>196536.5258152</v>
      </c>
      <c r="AM785" s="97">
        <f t="shared" si="12"/>
        <v>479588.87655000004</v>
      </c>
    </row>
    <row r="786" spans="1:39" s="85" customFormat="1" ht="13.15">
      <c r="A786" s="171" t="s">
        <v>99</v>
      </c>
      <c r="B786" s="10" t="str">
        <f>VLOOKUP(A786,'CENTRO DE COSTOS'!A:D,4,FALSE)</f>
        <v>JOSE MAURICIO HERNANDEZ ROJAS</v>
      </c>
      <c r="C786" s="10" t="str">
        <f>VLOOKUP(A786,'CENTRO DE COSTOS'!A:D,2,FALSE)</f>
        <v>0004-0001</v>
      </c>
      <c r="D786" s="171">
        <v>20621</v>
      </c>
      <c r="E786" s="171">
        <v>2328116</v>
      </c>
      <c r="F786" s="171">
        <v>61191</v>
      </c>
      <c r="G786" s="171" t="s">
        <v>269</v>
      </c>
      <c r="H786" s="171" t="s">
        <v>7564</v>
      </c>
      <c r="I786" s="171" t="s">
        <v>7565</v>
      </c>
      <c r="J786" s="10" t="s">
        <v>167</v>
      </c>
      <c r="K786" s="171">
        <v>2328116</v>
      </c>
      <c r="L786" s="171" t="s">
        <v>7566</v>
      </c>
      <c r="M786" s="172">
        <v>45827.373611111114</v>
      </c>
      <c r="N786" s="172">
        <v>45828.501284722224</v>
      </c>
      <c r="O786" s="171" t="s">
        <v>3171</v>
      </c>
      <c r="P786" s="171" t="s">
        <v>3172</v>
      </c>
      <c r="Q786" s="171" t="s">
        <v>177</v>
      </c>
      <c r="R786" s="72" t="s">
        <v>7567</v>
      </c>
      <c r="S786" s="178" t="s">
        <v>3174</v>
      </c>
      <c r="T786" s="187" t="s">
        <v>3190</v>
      </c>
      <c r="U786" s="187" t="s">
        <v>3357</v>
      </c>
      <c r="V786" s="187" t="s">
        <v>3192</v>
      </c>
      <c r="W786" s="187" t="s">
        <v>3215</v>
      </c>
      <c r="X786" s="187" t="s">
        <v>3358</v>
      </c>
      <c r="Y786" s="187">
        <v>0</v>
      </c>
      <c r="Z786" s="187">
        <v>0</v>
      </c>
      <c r="AA786" s="187">
        <v>0</v>
      </c>
      <c r="AB786" s="200">
        <v>0</v>
      </c>
      <c r="AC786" s="72" t="s">
        <v>7568</v>
      </c>
      <c r="AD786" s="72" t="s">
        <v>7569</v>
      </c>
      <c r="AE786" s="72" t="s">
        <v>7570</v>
      </c>
      <c r="AF786" s="171" t="s">
        <v>28</v>
      </c>
      <c r="AG786" s="171" t="s">
        <v>189</v>
      </c>
      <c r="AH786" s="171">
        <v>1</v>
      </c>
      <c r="AI786" s="171">
        <v>0</v>
      </c>
      <c r="AJ786" s="72" t="s">
        <v>273</v>
      </c>
      <c r="AK786" s="97">
        <f>IF(Q786="SOPORTE_TELEFÓNICO",'BASE LIQUIDACION REDEBAN 2025'!$B$19,IF(Q786="ENVÍO",'BASE LIQUIDACION REDEBAN 2025'!$C$2,IF(AF786="TIPO I",'BASE LIQUIDACION REDEBAN 2025'!$C$2,IF(AF786="TIPO II",'BASE LIQUIDACION REDEBAN 2025'!$C$3,IF(AF786="TIPO III",'BASE LIQUIDACION REDEBAN 2025'!$C$4,IF(AF786="TIPO IV",'BASE LIQUIDACION REDEBAN 2025'!$C$5,IF(AG786="AEREO",'BASE LIQUIDACION REDEBAN 2025'!$B$6,'BASE LIQUIDACION REDEBAN 2025'!$C$5)))))))</f>
        <v>144967.87232000002</v>
      </c>
      <c r="AL786" s="97">
        <f>IF(OR(Q786="SOPORTE_TELEFÓNICO",Q786="ENVÍO"),0,IF(AF786="TIPO I",'BASE LIQUIDACION REDEBAN 2025'!$B$10,IF(AF786="TIPO II",'BASE LIQUIDACION REDEBAN 2025'!$B$11,IF(AF786="TIPO III",'BASE LIQUIDACION REDEBAN 2025'!$B$12,'BASE LIQUIDACION REDEBAN 2025'!$B$13))))</f>
        <v>140395.6348884</v>
      </c>
      <c r="AM786" s="97">
        <f t="shared" si="12"/>
        <v>144967.87232000002</v>
      </c>
    </row>
    <row r="787" spans="1:39" s="85" customFormat="1" ht="13.15">
      <c r="A787" s="171" t="s">
        <v>72</v>
      </c>
      <c r="B787" s="10" t="str">
        <f>VLOOKUP(A787,'CENTRO DE COSTOS'!A:D,4,FALSE)</f>
        <v>MIGUEL JULIÁN HERNÁNDEZ GUARÍN</v>
      </c>
      <c r="C787" s="10" t="str">
        <f>VLOOKUP(A787,'CENTRO DE COSTOS'!A:D,2,FALSE)</f>
        <v>0004-0008</v>
      </c>
      <c r="D787" s="171">
        <v>68001</v>
      </c>
      <c r="E787" s="171">
        <v>2332293</v>
      </c>
      <c r="F787" s="171">
        <v>35324</v>
      </c>
      <c r="G787" s="171" t="s">
        <v>180</v>
      </c>
      <c r="H787" s="171" t="s">
        <v>72</v>
      </c>
      <c r="I787" s="171" t="s">
        <v>7571</v>
      </c>
      <c r="J787" s="10" t="s">
        <v>167</v>
      </c>
      <c r="K787" s="171">
        <v>2332293</v>
      </c>
      <c r="L787" s="171" t="s">
        <v>7572</v>
      </c>
      <c r="M787" s="172">
        <v>45827.695833333331</v>
      </c>
      <c r="N787" s="172">
        <v>45828.514479166668</v>
      </c>
      <c r="O787" s="171" t="s">
        <v>3171</v>
      </c>
      <c r="P787" s="171" t="s">
        <v>3172</v>
      </c>
      <c r="Q787" s="171" t="s">
        <v>177</v>
      </c>
      <c r="R787" s="72" t="s">
        <v>7573</v>
      </c>
      <c r="S787" s="178" t="s">
        <v>3174</v>
      </c>
      <c r="T787" s="187" t="s">
        <v>3190</v>
      </c>
      <c r="U787" s="187" t="s">
        <v>3252</v>
      </c>
      <c r="V787" s="187" t="s">
        <v>3192</v>
      </c>
      <c r="W787" s="187" t="s">
        <v>3215</v>
      </c>
      <c r="X787" s="187" t="s">
        <v>3892</v>
      </c>
      <c r="Y787" s="187">
        <v>0</v>
      </c>
      <c r="Z787" s="187">
        <v>0</v>
      </c>
      <c r="AA787" s="187">
        <v>0</v>
      </c>
      <c r="AB787" s="200">
        <v>0</v>
      </c>
      <c r="AC787" s="72" t="s">
        <v>7574</v>
      </c>
      <c r="AD787" s="72" t="s">
        <v>7575</v>
      </c>
      <c r="AE787" s="72" t="s">
        <v>7576</v>
      </c>
      <c r="AF787" s="171" t="s">
        <v>25</v>
      </c>
      <c r="AG787" s="171" t="s">
        <v>189</v>
      </c>
      <c r="AH787" s="171">
        <v>1</v>
      </c>
      <c r="AI787" s="171">
        <v>0</v>
      </c>
      <c r="AJ787" s="72" t="s">
        <v>3310</v>
      </c>
      <c r="AK787" s="97">
        <f>IF(Q787="SOPORTE_TELEFÓNICO",'BASE LIQUIDACION REDEBAN 2025'!$B$19,IF(Q787="ENVÍO",'BASE LIQUIDACION REDEBAN 2025'!$C$2,IF(AF787="TIPO I",'BASE LIQUIDACION REDEBAN 2025'!$C$2,IF(AF787="TIPO II",'BASE LIQUIDACION REDEBAN 2025'!$C$3,IF(AF787="TIPO III",'BASE LIQUIDACION REDEBAN 2025'!$C$4,IF(AF787="TIPO IV",'BASE LIQUIDACION REDEBAN 2025'!$C$5,IF(AG787="AEREO",'BASE LIQUIDACION REDEBAN 2025'!$B$6,'BASE LIQUIDACION REDEBAN 2025'!$C$5)))))))</f>
        <v>65960.072302</v>
      </c>
      <c r="AL787" s="97">
        <f>IF(OR(Q787="SOPORTE_TELEFÓNICO",Q787="ENVÍO"),0,IF(AF787="TIPO I",'BASE LIQUIDACION REDEBAN 2025'!$B$10,IF(AF787="TIPO II",'BASE LIQUIDACION REDEBAN 2025'!$B$11,IF(AF787="TIPO III",'BASE LIQUIDACION REDEBAN 2025'!$B$12,'BASE LIQUIDACION REDEBAN 2025'!$B$13))))</f>
        <v>75096.394270399993</v>
      </c>
      <c r="AM787" s="97">
        <f t="shared" si="12"/>
        <v>65960.072302</v>
      </c>
    </row>
    <row r="788" spans="1:39" s="85" customFormat="1" ht="13.15">
      <c r="A788" s="171" t="s">
        <v>68</v>
      </c>
      <c r="B788" s="10" t="str">
        <f>VLOOKUP(A788,'CENTRO DE COSTOS'!A:D,4,FALSE)</f>
        <v>WILLIAM ASDRUBAL ROZO ROZO</v>
      </c>
      <c r="C788" s="10" t="str">
        <f>VLOOKUP(A788,'CENTRO DE COSTOS'!A:D,2,FALSE)</f>
        <v>0004-0004</v>
      </c>
      <c r="D788" s="171">
        <v>11001</v>
      </c>
      <c r="E788" s="171">
        <v>2330902</v>
      </c>
      <c r="F788" s="171">
        <v>51332</v>
      </c>
      <c r="G788" s="171" t="s">
        <v>298</v>
      </c>
      <c r="H788" s="171" t="s">
        <v>68</v>
      </c>
      <c r="I788" s="171" t="s">
        <v>7577</v>
      </c>
      <c r="J788" s="10" t="s">
        <v>167</v>
      </c>
      <c r="K788" s="171">
        <v>2330902</v>
      </c>
      <c r="L788" s="171" t="s">
        <v>7578</v>
      </c>
      <c r="M788" s="172">
        <v>45827.575694444444</v>
      </c>
      <c r="N788" s="172">
        <v>45828.523576388892</v>
      </c>
      <c r="O788" s="171" t="s">
        <v>3171</v>
      </c>
      <c r="P788" s="171" t="s">
        <v>3172</v>
      </c>
      <c r="Q788" s="171" t="s">
        <v>177</v>
      </c>
      <c r="R788" s="72" t="s">
        <v>7579</v>
      </c>
      <c r="S788" s="178" t="s">
        <v>3174</v>
      </c>
      <c r="T788" s="187" t="s">
        <v>3190</v>
      </c>
      <c r="U788" s="187" t="s">
        <v>3252</v>
      </c>
      <c r="V788" s="187" t="s">
        <v>3192</v>
      </c>
      <c r="W788" s="187" t="s">
        <v>3215</v>
      </c>
      <c r="X788" s="187" t="s">
        <v>7580</v>
      </c>
      <c r="Y788" s="187">
        <v>0</v>
      </c>
      <c r="Z788" s="187">
        <v>0</v>
      </c>
      <c r="AA788" s="187">
        <v>0</v>
      </c>
      <c r="AB788" s="200">
        <v>0</v>
      </c>
      <c r="AC788" s="72" t="s">
        <v>7581</v>
      </c>
      <c r="AD788" s="72" t="s">
        <v>7582</v>
      </c>
      <c r="AE788" s="72" t="s">
        <v>7583</v>
      </c>
      <c r="AF788" s="171" t="s">
        <v>25</v>
      </c>
      <c r="AG788" s="171" t="s">
        <v>189</v>
      </c>
      <c r="AH788" s="171">
        <v>1</v>
      </c>
      <c r="AI788" s="171">
        <v>0</v>
      </c>
      <c r="AJ788" s="72" t="s">
        <v>656</v>
      </c>
      <c r="AK788" s="97">
        <f>IF(Q788="SOPORTE_TELEFÓNICO",'BASE LIQUIDACION REDEBAN 2025'!$B$19,IF(Q788="ENVÍO",'BASE LIQUIDACION REDEBAN 2025'!$C$2,IF(AF788="TIPO I",'BASE LIQUIDACION REDEBAN 2025'!$C$2,IF(AF788="TIPO II",'BASE LIQUIDACION REDEBAN 2025'!$C$3,IF(AF788="TIPO III",'BASE LIQUIDACION REDEBAN 2025'!$C$4,IF(AF788="TIPO IV",'BASE LIQUIDACION REDEBAN 2025'!$C$5,IF(AG788="AEREO",'BASE LIQUIDACION REDEBAN 2025'!$B$6,'BASE LIQUIDACION REDEBAN 2025'!$C$5)))))))</f>
        <v>65960.072302</v>
      </c>
      <c r="AL788" s="97">
        <f>IF(OR(Q788="SOPORTE_TELEFÓNICO",Q788="ENVÍO"),0,IF(AF788="TIPO I",'BASE LIQUIDACION REDEBAN 2025'!$B$10,IF(AF788="TIPO II",'BASE LIQUIDACION REDEBAN 2025'!$B$11,IF(AF788="TIPO III",'BASE LIQUIDACION REDEBAN 2025'!$B$12,'BASE LIQUIDACION REDEBAN 2025'!$B$13))))</f>
        <v>75096.394270399993</v>
      </c>
      <c r="AM788" s="97">
        <f t="shared" si="12"/>
        <v>65960.072302</v>
      </c>
    </row>
    <row r="789" spans="1:39" s="85" customFormat="1" ht="13.15">
      <c r="A789" s="171" t="s">
        <v>68</v>
      </c>
      <c r="B789" s="10" t="str">
        <f>VLOOKUP(A789,'CENTRO DE COSTOS'!A:D,4,FALSE)</f>
        <v>WILLIAM ASDRUBAL ROZO ROZO</v>
      </c>
      <c r="C789" s="10" t="str">
        <f>VLOOKUP(A789,'CENTRO DE COSTOS'!A:D,2,FALSE)</f>
        <v>0004-0004</v>
      </c>
      <c r="D789" s="171">
        <v>25486</v>
      </c>
      <c r="E789" s="171">
        <v>2329751</v>
      </c>
      <c r="F789" s="171">
        <v>77905</v>
      </c>
      <c r="G789" s="171" t="s">
        <v>298</v>
      </c>
      <c r="H789" s="171" t="s">
        <v>4608</v>
      </c>
      <c r="I789" s="171" t="s">
        <v>7584</v>
      </c>
      <c r="J789" s="10" t="s">
        <v>167</v>
      </c>
      <c r="K789" s="171">
        <v>2329751</v>
      </c>
      <c r="L789" s="171" t="s">
        <v>7585</v>
      </c>
      <c r="M789" s="172">
        <v>45827.46875</v>
      </c>
      <c r="N789" s="172">
        <v>45828.525983796295</v>
      </c>
      <c r="O789" s="171" t="s">
        <v>3171</v>
      </c>
      <c r="P789" s="171" t="s">
        <v>3172</v>
      </c>
      <c r="Q789" s="171" t="s">
        <v>177</v>
      </c>
      <c r="R789" s="72" t="s">
        <v>7586</v>
      </c>
      <c r="S789" s="178" t="s">
        <v>3174</v>
      </c>
      <c r="T789" s="187" t="s">
        <v>3190</v>
      </c>
      <c r="U789" s="187" t="s">
        <v>3252</v>
      </c>
      <c r="V789" s="187" t="s">
        <v>3192</v>
      </c>
      <c r="W789" s="187" t="s">
        <v>3215</v>
      </c>
      <c r="X789" s="187" t="s">
        <v>3401</v>
      </c>
      <c r="Y789" s="187">
        <v>0</v>
      </c>
      <c r="Z789" s="187">
        <v>0</v>
      </c>
      <c r="AA789" s="187">
        <v>0</v>
      </c>
      <c r="AB789" s="200">
        <v>0</v>
      </c>
      <c r="AC789" s="72" t="s">
        <v>7587</v>
      </c>
      <c r="AD789" s="72" t="s">
        <v>7588</v>
      </c>
      <c r="AE789" s="72" t="s">
        <v>7589</v>
      </c>
      <c r="AF789" s="171" t="s">
        <v>28</v>
      </c>
      <c r="AG789" s="171" t="s">
        <v>189</v>
      </c>
      <c r="AH789" s="171">
        <v>1</v>
      </c>
      <c r="AI789" s="171">
        <v>0</v>
      </c>
      <c r="AJ789" s="72" t="s">
        <v>1288</v>
      </c>
      <c r="AK789" s="97">
        <f>IF(Q789="SOPORTE_TELEFÓNICO",'BASE LIQUIDACION REDEBAN 2025'!$B$19,IF(Q789="ENVÍO",'BASE LIQUIDACION REDEBAN 2025'!$C$2,IF(AF789="TIPO I",'BASE LIQUIDACION REDEBAN 2025'!$C$2,IF(AF789="TIPO II",'BASE LIQUIDACION REDEBAN 2025'!$C$3,IF(AF789="TIPO III",'BASE LIQUIDACION REDEBAN 2025'!$C$4,IF(AF789="TIPO IV",'BASE LIQUIDACION REDEBAN 2025'!$C$5,IF(AG789="AEREO",'BASE LIQUIDACION REDEBAN 2025'!$B$6,'BASE LIQUIDACION REDEBAN 2025'!$C$5)))))))</f>
        <v>144967.87232000002</v>
      </c>
      <c r="AL789" s="97">
        <f>IF(OR(Q789="SOPORTE_TELEFÓNICO",Q789="ENVÍO"),0,IF(AF789="TIPO I",'BASE LIQUIDACION REDEBAN 2025'!$B$10,IF(AF789="TIPO II",'BASE LIQUIDACION REDEBAN 2025'!$B$11,IF(AF789="TIPO III",'BASE LIQUIDACION REDEBAN 2025'!$B$12,'BASE LIQUIDACION REDEBAN 2025'!$B$13))))</f>
        <v>140395.6348884</v>
      </c>
      <c r="AM789" s="97">
        <f t="shared" si="12"/>
        <v>144967.87232000002</v>
      </c>
    </row>
    <row r="790" spans="1:39" s="85" customFormat="1" ht="13.15">
      <c r="A790" s="171" t="s">
        <v>90</v>
      </c>
      <c r="B790" s="10" t="str">
        <f>VLOOKUP(A790,'CENTRO DE COSTOS'!A:D,4,FALSE)</f>
        <v>JUAN SEBASTIÁN RÍOS CASTRILLÓN</v>
      </c>
      <c r="C790" s="10" t="str">
        <f>VLOOKUP(A790,'CENTRO DE COSTOS'!A:D,2,FALSE)</f>
        <v>0004-0005</v>
      </c>
      <c r="D790" s="171">
        <v>5001</v>
      </c>
      <c r="E790" s="171" t="s">
        <v>5414</v>
      </c>
      <c r="F790" s="171">
        <v>42362</v>
      </c>
      <c r="G790" s="171" t="s">
        <v>290</v>
      </c>
      <c r="H790" s="171" t="s">
        <v>90</v>
      </c>
      <c r="I790" s="171" t="s">
        <v>7272</v>
      </c>
      <c r="J790" s="10" t="s">
        <v>167</v>
      </c>
      <c r="K790" s="171" t="s">
        <v>7590</v>
      </c>
      <c r="L790" s="171" t="s">
        <v>7591</v>
      </c>
      <c r="M790" s="172">
        <v>45827.541666666664</v>
      </c>
      <c r="N790" s="172">
        <v>45828.53125</v>
      </c>
      <c r="O790" s="171" t="s">
        <v>3171</v>
      </c>
      <c r="P790" s="171" t="s">
        <v>3172</v>
      </c>
      <c r="Q790" s="171" t="s">
        <v>177</v>
      </c>
      <c r="R790" s="72" t="s">
        <v>7592</v>
      </c>
      <c r="S790" s="178" t="s">
        <v>3174</v>
      </c>
      <c r="T790" s="187" t="s">
        <v>3175</v>
      </c>
      <c r="U790" s="187" t="s">
        <v>3438</v>
      </c>
      <c r="V790" s="187" t="s">
        <v>3439</v>
      </c>
      <c r="W790" s="187" t="s">
        <v>3215</v>
      </c>
      <c r="X790" s="187" t="s">
        <v>6732</v>
      </c>
      <c r="Y790" s="187">
        <v>0</v>
      </c>
      <c r="Z790" s="187">
        <v>0</v>
      </c>
      <c r="AA790" s="187">
        <v>0</v>
      </c>
      <c r="AB790" s="200">
        <v>0</v>
      </c>
      <c r="AC790" s="72" t="s">
        <v>7593</v>
      </c>
      <c r="AD790" s="72" t="s">
        <v>7594</v>
      </c>
      <c r="AE790" s="72" t="s">
        <v>7595</v>
      </c>
      <c r="AF790" s="171" t="s">
        <v>25</v>
      </c>
      <c r="AG790" s="171" t="s">
        <v>189</v>
      </c>
      <c r="AH790" s="171">
        <v>1</v>
      </c>
      <c r="AI790" s="171">
        <v>0</v>
      </c>
      <c r="AJ790" s="72" t="s">
        <v>3341</v>
      </c>
      <c r="AK790" s="97">
        <f>IF(Q790="SOPORTE_TELEFÓNICO",'BASE LIQUIDACION REDEBAN 2025'!$B$19,IF(Q790="ENVÍO",'BASE LIQUIDACION REDEBAN 2025'!$C$2,IF(AF790="TIPO I",'BASE LIQUIDACION REDEBAN 2025'!$C$2,IF(AF790="TIPO II",'BASE LIQUIDACION REDEBAN 2025'!$C$3,IF(AF790="TIPO III",'BASE LIQUIDACION REDEBAN 2025'!$C$4,IF(AF790="TIPO IV",'BASE LIQUIDACION REDEBAN 2025'!$C$5,IF(AG790="AEREO",'BASE LIQUIDACION REDEBAN 2025'!$B$6,'BASE LIQUIDACION REDEBAN 2025'!$C$5)))))))</f>
        <v>65960.072302</v>
      </c>
      <c r="AL790" s="97">
        <f>IF(OR(Q790="SOPORTE_TELEFÓNICO",Q790="ENVÍO"),0,IF(AF790="TIPO I",'BASE LIQUIDACION REDEBAN 2025'!$B$10,IF(AF790="TIPO II",'BASE LIQUIDACION REDEBAN 2025'!$B$11,IF(AF790="TIPO III",'BASE LIQUIDACION REDEBAN 2025'!$B$12,'BASE LIQUIDACION REDEBAN 2025'!$B$13))))</f>
        <v>75096.394270399993</v>
      </c>
      <c r="AM790" s="97">
        <f t="shared" si="12"/>
        <v>65960.072302</v>
      </c>
    </row>
    <row r="791" spans="1:39" s="85" customFormat="1" ht="13.15">
      <c r="A791" s="171" t="s">
        <v>98</v>
      </c>
      <c r="B791" s="10" t="str">
        <f>VLOOKUP(A791,'CENTRO DE COSTOS'!A:D,4,FALSE)</f>
        <v>MIGUEL JULIÁN HERNÁNDEZ GUARÍN</v>
      </c>
      <c r="C791" s="10" t="str">
        <f>VLOOKUP(A791,'CENTRO DE COSTOS'!A:D,2,FALSE)</f>
        <v>0004-0008</v>
      </c>
      <c r="D791" s="171">
        <v>15407</v>
      </c>
      <c r="E791" s="171">
        <v>2333855</v>
      </c>
      <c r="F791" s="171">
        <v>71186</v>
      </c>
      <c r="G791" s="171" t="s">
        <v>371</v>
      </c>
      <c r="H791" s="171" t="s">
        <v>7596</v>
      </c>
      <c r="I791" s="171" t="s">
        <v>7597</v>
      </c>
      <c r="J791" s="10" t="s">
        <v>167</v>
      </c>
      <c r="K791" s="171">
        <v>2333855</v>
      </c>
      <c r="L791" s="171" t="s">
        <v>7598</v>
      </c>
      <c r="M791" s="172">
        <v>45828.347916666666</v>
      </c>
      <c r="N791" s="172">
        <v>45828.543321759258</v>
      </c>
      <c r="O791" s="171" t="s">
        <v>3171</v>
      </c>
      <c r="P791" s="171" t="s">
        <v>3172</v>
      </c>
      <c r="Q791" s="171" t="s">
        <v>177</v>
      </c>
      <c r="R791" s="72" t="s">
        <v>7599</v>
      </c>
      <c r="S791" s="178" t="s">
        <v>3174</v>
      </c>
      <c r="T791" s="187" t="s">
        <v>3175</v>
      </c>
      <c r="U791" s="187" t="s">
        <v>3260</v>
      </c>
      <c r="V791" s="187" t="s">
        <v>3261</v>
      </c>
      <c r="W791" s="187" t="s">
        <v>3185</v>
      </c>
      <c r="X791" s="187">
        <v>0</v>
      </c>
      <c r="Y791" s="187">
        <v>0</v>
      </c>
      <c r="Z791" s="187">
        <v>0</v>
      </c>
      <c r="AA791" s="187">
        <v>0</v>
      </c>
      <c r="AB791" s="200">
        <v>0</v>
      </c>
      <c r="AC791" s="72" t="s">
        <v>7600</v>
      </c>
      <c r="AD791" s="72" t="s">
        <v>3180</v>
      </c>
      <c r="AE791" s="72" t="s">
        <v>3180</v>
      </c>
      <c r="AF791" s="171" t="s">
        <v>28</v>
      </c>
      <c r="AG791" s="171" t="s">
        <v>189</v>
      </c>
      <c r="AH791" s="171">
        <v>1</v>
      </c>
      <c r="AI791" s="171">
        <v>0</v>
      </c>
      <c r="AJ791" s="72" t="s">
        <v>375</v>
      </c>
      <c r="AK791" s="97">
        <f>IF(Q791="SOPORTE_TELEFÓNICO",'BASE LIQUIDACION REDEBAN 2025'!$B$19,IF(Q791="ENVÍO",'BASE LIQUIDACION REDEBAN 2025'!$C$2,IF(AF791="TIPO I",'BASE LIQUIDACION REDEBAN 2025'!$C$2,IF(AF791="TIPO II",'BASE LIQUIDACION REDEBAN 2025'!$C$3,IF(AF791="TIPO III",'BASE LIQUIDACION REDEBAN 2025'!$C$4,IF(AF791="TIPO IV",'BASE LIQUIDACION REDEBAN 2025'!$C$5,IF(AG791="AEREO",'BASE LIQUIDACION REDEBAN 2025'!$B$6,'BASE LIQUIDACION REDEBAN 2025'!$C$5)))))))</f>
        <v>144967.87232000002</v>
      </c>
      <c r="AL791" s="97">
        <f>IF(OR(Q791="SOPORTE_TELEFÓNICO",Q791="ENVÍO"),0,IF(AF791="TIPO I",'BASE LIQUIDACION REDEBAN 2025'!$B$10,IF(AF791="TIPO II",'BASE LIQUIDACION REDEBAN 2025'!$B$11,IF(AF791="TIPO III",'BASE LIQUIDACION REDEBAN 2025'!$B$12,'BASE LIQUIDACION REDEBAN 2025'!$B$13))))</f>
        <v>140395.6348884</v>
      </c>
      <c r="AM791" s="97">
        <f t="shared" si="12"/>
        <v>144967.87232000002</v>
      </c>
    </row>
    <row r="792" spans="1:39" s="85" customFormat="1" ht="13.15">
      <c r="A792" s="171" t="s">
        <v>99</v>
      </c>
      <c r="B792" s="10" t="str">
        <f>VLOOKUP(A792,'CENTRO DE COSTOS'!A:D,4,FALSE)</f>
        <v>JOSE MAURICIO HERNANDEZ ROJAS</v>
      </c>
      <c r="C792" s="10" t="str">
        <f>VLOOKUP(A792,'CENTRO DE COSTOS'!A:D,2,FALSE)</f>
        <v>0004-0001</v>
      </c>
      <c r="D792" s="171">
        <v>20001</v>
      </c>
      <c r="E792" s="171">
        <v>2334404</v>
      </c>
      <c r="F792" s="171">
        <v>70222</v>
      </c>
      <c r="G792" s="171" t="s">
        <v>269</v>
      </c>
      <c r="H792" s="171" t="s">
        <v>99</v>
      </c>
      <c r="I792" s="171" t="s">
        <v>5697</v>
      </c>
      <c r="J792" s="10" t="s">
        <v>167</v>
      </c>
      <c r="K792" s="171">
        <v>2334404</v>
      </c>
      <c r="L792" s="171" t="s">
        <v>7601</v>
      </c>
      <c r="M792" s="172">
        <v>45828.369444444441</v>
      </c>
      <c r="N792" s="172">
        <v>45828.556388888886</v>
      </c>
      <c r="O792" s="171" t="s">
        <v>3171</v>
      </c>
      <c r="P792" s="171" t="s">
        <v>3172</v>
      </c>
      <c r="Q792" s="171" t="s">
        <v>177</v>
      </c>
      <c r="R792" s="72" t="s">
        <v>7602</v>
      </c>
      <c r="S792" s="178" t="s">
        <v>3174</v>
      </c>
      <c r="T792" s="187" t="s">
        <v>3190</v>
      </c>
      <c r="U792" s="187" t="s">
        <v>3176</v>
      </c>
      <c r="V792" s="187" t="s">
        <v>3184</v>
      </c>
      <c r="W792" s="187" t="s">
        <v>3185</v>
      </c>
      <c r="X792" s="187">
        <v>0</v>
      </c>
      <c r="Y792" s="187">
        <v>0</v>
      </c>
      <c r="Z792" s="187">
        <v>0</v>
      </c>
      <c r="AA792" s="187">
        <v>0</v>
      </c>
      <c r="AB792" s="200">
        <v>0</v>
      </c>
      <c r="AC792" s="72" t="s">
        <v>5700</v>
      </c>
      <c r="AD792" s="72" t="s">
        <v>3180</v>
      </c>
      <c r="AE792" s="72" t="s">
        <v>3180</v>
      </c>
      <c r="AF792" s="171" t="s">
        <v>25</v>
      </c>
      <c r="AG792" s="171" t="s">
        <v>189</v>
      </c>
      <c r="AH792" s="171">
        <v>1</v>
      </c>
      <c r="AI792" s="171">
        <v>0</v>
      </c>
      <c r="AJ792" s="72" t="s">
        <v>273</v>
      </c>
      <c r="AK792" s="97">
        <f>IF(Q792="SOPORTE_TELEFÓNICO",'BASE LIQUIDACION REDEBAN 2025'!$B$19,IF(Q792="ENVÍO",'BASE LIQUIDACION REDEBAN 2025'!$C$2,IF(AF792="TIPO I",'BASE LIQUIDACION REDEBAN 2025'!$C$2,IF(AF792="TIPO II",'BASE LIQUIDACION REDEBAN 2025'!$C$3,IF(AF792="TIPO III",'BASE LIQUIDACION REDEBAN 2025'!$C$4,IF(AF792="TIPO IV",'BASE LIQUIDACION REDEBAN 2025'!$C$5,IF(AG792="AEREO",'BASE LIQUIDACION REDEBAN 2025'!$B$6,'BASE LIQUIDACION REDEBAN 2025'!$C$5)))))))</f>
        <v>65960.072302</v>
      </c>
      <c r="AL792" s="97">
        <f>IF(OR(Q792="SOPORTE_TELEFÓNICO",Q792="ENVÍO"),0,IF(AF792="TIPO I",'BASE LIQUIDACION REDEBAN 2025'!$B$10,IF(AF792="TIPO II",'BASE LIQUIDACION REDEBAN 2025'!$B$11,IF(AF792="TIPO III",'BASE LIQUIDACION REDEBAN 2025'!$B$12,'BASE LIQUIDACION REDEBAN 2025'!$B$13))))</f>
        <v>75096.394270399993</v>
      </c>
      <c r="AM792" s="97">
        <f t="shared" si="12"/>
        <v>65960.072302</v>
      </c>
    </row>
    <row r="793" spans="1:39" s="85" customFormat="1" ht="13.15">
      <c r="A793" s="171" t="s">
        <v>100</v>
      </c>
      <c r="B793" s="10" t="str">
        <f>VLOOKUP(A793,'CENTRO DE COSTOS'!A:D,4,FALSE)</f>
        <v>KEVIN ALEXIS CORZO BUSTOS</v>
      </c>
      <c r="C793" s="10" t="str">
        <f>VLOOKUP(A793,'CENTRO DE COSTOS'!A:D,2,FALSE)</f>
        <v>0004-0007</v>
      </c>
      <c r="D793" s="171">
        <v>50124</v>
      </c>
      <c r="E793" s="171">
        <v>2326522</v>
      </c>
      <c r="F793" s="171">
        <v>48659</v>
      </c>
      <c r="G793" s="171" t="s">
        <v>192</v>
      </c>
      <c r="H793" s="171" t="s">
        <v>193</v>
      </c>
      <c r="I793" s="171" t="s">
        <v>7603</v>
      </c>
      <c r="J793" s="10" t="s">
        <v>167</v>
      </c>
      <c r="K793" s="171">
        <v>2326522</v>
      </c>
      <c r="L793" s="171" t="s">
        <v>7604</v>
      </c>
      <c r="M793" s="172">
        <v>45826.711111111108</v>
      </c>
      <c r="N793" s="172">
        <v>45828.559282407405</v>
      </c>
      <c r="O793" s="171" t="s">
        <v>3171</v>
      </c>
      <c r="P793" s="171" t="s">
        <v>3172</v>
      </c>
      <c r="Q793" s="171" t="s">
        <v>177</v>
      </c>
      <c r="R793" s="72" t="s">
        <v>7605</v>
      </c>
      <c r="S793" s="178" t="s">
        <v>3174</v>
      </c>
      <c r="T793" s="187" t="s">
        <v>3190</v>
      </c>
      <c r="U793" s="187" t="s">
        <v>3213</v>
      </c>
      <c r="V793" s="187" t="s">
        <v>3345</v>
      </c>
      <c r="W793" s="187" t="s">
        <v>3185</v>
      </c>
      <c r="X793" s="187">
        <v>0</v>
      </c>
      <c r="Y793" s="187">
        <v>0</v>
      </c>
      <c r="Z793" s="187">
        <v>0</v>
      </c>
      <c r="AA793" s="187">
        <v>0</v>
      </c>
      <c r="AB793" s="200">
        <v>0</v>
      </c>
      <c r="AC793" s="72" t="s">
        <v>7606</v>
      </c>
      <c r="AD793" s="72" t="s">
        <v>3180</v>
      </c>
      <c r="AE793" s="72" t="s">
        <v>3180</v>
      </c>
      <c r="AF793" s="171" t="s">
        <v>30</v>
      </c>
      <c r="AG793" s="171" t="s">
        <v>189</v>
      </c>
      <c r="AH793" s="171">
        <v>1</v>
      </c>
      <c r="AI793" s="171">
        <v>0</v>
      </c>
      <c r="AJ793" s="72" t="s">
        <v>196</v>
      </c>
      <c r="AK793" s="97">
        <f>IF(Q793="SOPORTE_TELEFÓNICO",'BASE LIQUIDACION REDEBAN 2025'!$B$19,IF(Q793="ENVÍO",'BASE LIQUIDACION REDEBAN 2025'!$C$2,IF(AF793="TIPO I",'BASE LIQUIDACION REDEBAN 2025'!$C$2,IF(AF793="TIPO II",'BASE LIQUIDACION REDEBAN 2025'!$C$3,IF(AF793="TIPO III",'BASE LIQUIDACION REDEBAN 2025'!$C$4,IF(AF793="TIPO IV",'BASE LIQUIDACION REDEBAN 2025'!$C$5,IF(AG793="AEREO",'BASE LIQUIDACION REDEBAN 2025'!$B$6,'BASE LIQUIDACION REDEBAN 2025'!$C$5)))))))</f>
        <v>275728.78077800001</v>
      </c>
      <c r="AL793" s="97">
        <f>IF(OR(Q793="SOPORTE_TELEFÓNICO",Q793="ENVÍO"),0,IF(AF793="TIPO I",'BASE LIQUIDACION REDEBAN 2025'!$B$10,IF(AF793="TIPO II",'BASE LIQUIDACION REDEBAN 2025'!$B$11,IF(AF793="TIPO III",'BASE LIQUIDACION REDEBAN 2025'!$B$12,'BASE LIQUIDACION REDEBAN 2025'!$B$13))))</f>
        <v>196536.5258152</v>
      </c>
      <c r="AM793" s="97">
        <f t="shared" si="12"/>
        <v>275728.78077800001</v>
      </c>
    </row>
    <row r="794" spans="1:39" s="85" customFormat="1" ht="13.15">
      <c r="A794" s="171" t="s">
        <v>81</v>
      </c>
      <c r="B794" s="10" t="str">
        <f>VLOOKUP(A794,'CENTRO DE COSTOS'!A:D,4,FALSE)</f>
        <v>MIGUEL JULIÁN HERNÁNDEZ GUARÍN</v>
      </c>
      <c r="C794" s="10" t="str">
        <f>VLOOKUP(A794,'CENTRO DE COSTOS'!A:D,2,FALSE)</f>
        <v>0004-0008</v>
      </c>
      <c r="D794" s="171">
        <v>54810</v>
      </c>
      <c r="E794" s="171">
        <v>2322351</v>
      </c>
      <c r="F794" s="171">
        <v>71626</v>
      </c>
      <c r="G794" s="171" t="s">
        <v>408</v>
      </c>
      <c r="H794" s="171" t="s">
        <v>4673</v>
      </c>
      <c r="I794" s="171" t="s">
        <v>7607</v>
      </c>
      <c r="J794" s="10" t="s">
        <v>167</v>
      </c>
      <c r="K794" s="171">
        <v>2322351</v>
      </c>
      <c r="L794" s="171" t="s">
        <v>7608</v>
      </c>
      <c r="M794" s="172">
        <v>45826.399305555555</v>
      </c>
      <c r="N794" s="172">
        <v>45828.604861111111</v>
      </c>
      <c r="O794" s="171" t="s">
        <v>3171</v>
      </c>
      <c r="P794" s="171" t="s">
        <v>3172</v>
      </c>
      <c r="Q794" s="171" t="s">
        <v>3188</v>
      </c>
      <c r="R794" s="72" t="s">
        <v>7609</v>
      </c>
      <c r="S794" s="178" t="s">
        <v>3174</v>
      </c>
      <c r="T794" s="187" t="s">
        <v>3190</v>
      </c>
      <c r="U794" s="187" t="s">
        <v>3202</v>
      </c>
      <c r="V794" s="187" t="s">
        <v>3203</v>
      </c>
      <c r="W794" s="187" t="s">
        <v>3185</v>
      </c>
      <c r="X794" s="187">
        <v>0</v>
      </c>
      <c r="Y794" s="187">
        <v>0</v>
      </c>
      <c r="Z794" s="187">
        <v>0</v>
      </c>
      <c r="AA794" s="187">
        <v>0</v>
      </c>
      <c r="AB794" s="200" t="s">
        <v>7610</v>
      </c>
      <c r="AC794" s="72">
        <v>0</v>
      </c>
      <c r="AD794" s="72">
        <v>0</v>
      </c>
      <c r="AE794" s="72">
        <v>0</v>
      </c>
      <c r="AF794" s="171" t="s">
        <v>175</v>
      </c>
      <c r="AG794" s="171" t="s">
        <v>189</v>
      </c>
      <c r="AH794" s="171">
        <v>0</v>
      </c>
      <c r="AI794" s="171">
        <v>0</v>
      </c>
      <c r="AJ794" s="72" t="s">
        <v>513</v>
      </c>
      <c r="AK794" s="97">
        <f>IF(Q794="SOPORTE_TELEFÓNICO",'BASE LIQUIDACION REDEBAN 2025'!$B$19,IF(Q794="ENVÍO",'BASE LIQUIDACION REDEBAN 2025'!$C$2,IF(AF794="TIPO I",'BASE LIQUIDACION REDEBAN 2025'!$C$2,IF(AF794="TIPO II",'BASE LIQUIDACION REDEBAN 2025'!$C$3,IF(AF794="TIPO III",'BASE LIQUIDACION REDEBAN 2025'!$C$4,IF(AF794="TIPO IV",'BASE LIQUIDACION REDEBAN 2025'!$C$5,IF(AG794="AEREO",'BASE LIQUIDACION REDEBAN 2025'!$B$6,'BASE LIQUIDACION REDEBAN 2025'!$C$5)))))))</f>
        <v>41241.0800752</v>
      </c>
      <c r="AL794" s="97">
        <f>IF(OR(Q794="SOPORTE_TELEFÓNICO",Q794="ENVÍO"),0,IF(AF794="TIPO I",'BASE LIQUIDACION REDEBAN 2025'!$B$10,IF(AF794="TIPO II",'BASE LIQUIDACION REDEBAN 2025'!$B$11,IF(AF794="TIPO III",'BASE LIQUIDACION REDEBAN 2025'!$B$12,'BASE LIQUIDACION REDEBAN 2025'!$B$13))))</f>
        <v>0</v>
      </c>
      <c r="AM794" s="97">
        <f t="shared" si="12"/>
        <v>41241.0800752</v>
      </c>
    </row>
    <row r="795" spans="1:39" s="85" customFormat="1" ht="13.15">
      <c r="A795" s="171" t="s">
        <v>68</v>
      </c>
      <c r="B795" s="10" t="str">
        <f>VLOOKUP(A795,'CENTRO DE COSTOS'!A:D,4,FALSE)</f>
        <v>WILLIAM ASDRUBAL ROZO ROZO</v>
      </c>
      <c r="C795" s="10" t="str">
        <f>VLOOKUP(A795,'CENTRO DE COSTOS'!A:D,2,FALSE)</f>
        <v>0004-0004</v>
      </c>
      <c r="D795" s="171">
        <v>25572</v>
      </c>
      <c r="E795" s="171">
        <v>2327495</v>
      </c>
      <c r="F795" s="171">
        <v>50304</v>
      </c>
      <c r="G795" s="171" t="s">
        <v>298</v>
      </c>
      <c r="H795" s="171" t="s">
        <v>5163</v>
      </c>
      <c r="I795" s="171" t="s">
        <v>5164</v>
      </c>
      <c r="J795" s="10" t="s">
        <v>167</v>
      </c>
      <c r="K795" s="171">
        <v>2327495</v>
      </c>
      <c r="L795" s="171" t="s">
        <v>7611</v>
      </c>
      <c r="M795" s="172">
        <v>45827.334027777775</v>
      </c>
      <c r="N795" s="172">
        <v>45828.607638888891</v>
      </c>
      <c r="O795" s="171" t="s">
        <v>3171</v>
      </c>
      <c r="P795" s="171" t="s">
        <v>3172</v>
      </c>
      <c r="Q795" s="171" t="s">
        <v>177</v>
      </c>
      <c r="R795" s="72" t="s">
        <v>7612</v>
      </c>
      <c r="S795" s="178" t="s">
        <v>3174</v>
      </c>
      <c r="T795" s="187" t="s">
        <v>3190</v>
      </c>
      <c r="U795" s="187" t="s">
        <v>3197</v>
      </c>
      <c r="V795" s="187" t="s">
        <v>3753</v>
      </c>
      <c r="W795" s="187" t="s">
        <v>3215</v>
      </c>
      <c r="X795" s="187">
        <v>0</v>
      </c>
      <c r="Y795" s="187" t="s">
        <v>3445</v>
      </c>
      <c r="Z795" s="187">
        <v>0</v>
      </c>
      <c r="AA795" s="187">
        <v>0</v>
      </c>
      <c r="AB795" s="200">
        <v>0</v>
      </c>
      <c r="AC795" s="72" t="s">
        <v>5167</v>
      </c>
      <c r="AD795" s="72" t="s">
        <v>7613</v>
      </c>
      <c r="AE795" s="72" t="s">
        <v>7614</v>
      </c>
      <c r="AF795" s="171" t="s">
        <v>32</v>
      </c>
      <c r="AG795" s="171" t="s">
        <v>189</v>
      </c>
      <c r="AH795" s="171">
        <v>1</v>
      </c>
      <c r="AI795" s="171">
        <v>0</v>
      </c>
      <c r="AJ795" s="72" t="s">
        <v>608</v>
      </c>
      <c r="AK795" s="97">
        <f>IF(Q795="SOPORTE_TELEFÓNICO",'BASE LIQUIDACION REDEBAN 2025'!$B$19,IF(Q795="ENVÍO",'BASE LIQUIDACION REDEBAN 2025'!$C$2,IF(AF795="TIPO I",'BASE LIQUIDACION REDEBAN 2025'!$C$2,IF(AF795="TIPO II",'BASE LIQUIDACION REDEBAN 2025'!$C$3,IF(AF795="TIPO III",'BASE LIQUIDACION REDEBAN 2025'!$C$4,IF(AF795="TIPO IV",'BASE LIQUIDACION REDEBAN 2025'!$C$5,IF(AG795="AEREO",'BASE LIQUIDACION REDEBAN 2025'!$B$6,'BASE LIQUIDACION REDEBAN 2025'!$C$5)))))))</f>
        <v>479588.87655000004</v>
      </c>
      <c r="AL795" s="97">
        <f>IF(OR(Q795="SOPORTE_TELEFÓNICO",Q795="ENVÍO"),0,IF(AF795="TIPO I",'BASE LIQUIDACION REDEBAN 2025'!$B$10,IF(AF795="TIPO II",'BASE LIQUIDACION REDEBAN 2025'!$B$11,IF(AF795="TIPO III",'BASE LIQUIDACION REDEBAN 2025'!$B$12,'BASE LIQUIDACION REDEBAN 2025'!$B$13))))</f>
        <v>196536.5258152</v>
      </c>
      <c r="AM795" s="97">
        <f t="shared" si="12"/>
        <v>479588.87655000004</v>
      </c>
    </row>
    <row r="796" spans="1:39" s="85" customFormat="1" ht="13.15">
      <c r="A796" s="171" t="s">
        <v>99</v>
      </c>
      <c r="B796" s="10" t="str">
        <f>VLOOKUP(A796,'CENTRO DE COSTOS'!A:D,4,FALSE)</f>
        <v>JOSE MAURICIO HERNANDEZ ROJAS</v>
      </c>
      <c r="C796" s="10" t="str">
        <f>VLOOKUP(A796,'CENTRO DE COSTOS'!A:D,2,FALSE)</f>
        <v>0004-0001</v>
      </c>
      <c r="D796" s="171">
        <v>20001</v>
      </c>
      <c r="E796" s="171">
        <v>2303857</v>
      </c>
      <c r="F796" s="171">
        <v>51939</v>
      </c>
      <c r="G796" s="171" t="s">
        <v>269</v>
      </c>
      <c r="H796" s="171" t="s">
        <v>99</v>
      </c>
      <c r="I796" s="171" t="s">
        <v>7615</v>
      </c>
      <c r="J796" s="10" t="s">
        <v>167</v>
      </c>
      <c r="K796" s="171">
        <v>2303857</v>
      </c>
      <c r="L796" s="171" t="s">
        <v>7616</v>
      </c>
      <c r="M796" s="172">
        <v>45821.711111111108</v>
      </c>
      <c r="N796" s="172">
        <v>45828.617812500001</v>
      </c>
      <c r="O796" s="171" t="s">
        <v>3171</v>
      </c>
      <c r="P796" s="171" t="s">
        <v>3172</v>
      </c>
      <c r="Q796" s="171" t="s">
        <v>177</v>
      </c>
      <c r="R796" s="72" t="s">
        <v>7617</v>
      </c>
      <c r="S796" s="178" t="s">
        <v>3174</v>
      </c>
      <c r="T796" s="187" t="s">
        <v>3190</v>
      </c>
      <c r="U796" s="187" t="s">
        <v>3331</v>
      </c>
      <c r="V796" s="187" t="s">
        <v>5148</v>
      </c>
      <c r="W796" s="187" t="s">
        <v>3215</v>
      </c>
      <c r="X796" s="187">
        <v>0</v>
      </c>
      <c r="Y796" s="187">
        <v>0</v>
      </c>
      <c r="Z796" s="187">
        <v>0</v>
      </c>
      <c r="AA796" s="187" t="s">
        <v>3841</v>
      </c>
      <c r="AB796" s="200">
        <v>0</v>
      </c>
      <c r="AC796" s="72" t="s">
        <v>7618</v>
      </c>
      <c r="AD796" s="72" t="s">
        <v>7619</v>
      </c>
      <c r="AE796" s="72" t="s">
        <v>7620</v>
      </c>
      <c r="AF796" s="171" t="s">
        <v>25</v>
      </c>
      <c r="AG796" s="171" t="s">
        <v>189</v>
      </c>
      <c r="AH796" s="171">
        <v>2</v>
      </c>
      <c r="AI796" s="171">
        <v>0</v>
      </c>
      <c r="AJ796" s="72" t="s">
        <v>273</v>
      </c>
      <c r="AK796" s="97">
        <f>IF(Q796="SOPORTE_TELEFÓNICO",'BASE LIQUIDACION REDEBAN 2025'!$B$19,IF(Q796="ENVÍO",'BASE LIQUIDACION REDEBAN 2025'!$C$2,IF(AF796="TIPO I",'BASE LIQUIDACION REDEBAN 2025'!$C$2,IF(AF796="TIPO II",'BASE LIQUIDACION REDEBAN 2025'!$C$3,IF(AF796="TIPO III",'BASE LIQUIDACION REDEBAN 2025'!$C$4,IF(AF796="TIPO IV",'BASE LIQUIDACION REDEBAN 2025'!$C$5,IF(AG796="AEREO",'BASE LIQUIDACION REDEBAN 2025'!$B$6,'BASE LIQUIDACION REDEBAN 2025'!$C$5)))))))</f>
        <v>65960.072302</v>
      </c>
      <c r="AL796" s="97">
        <f>IF(OR(Q796="SOPORTE_TELEFÓNICO",Q796="ENVÍO"),0,IF(AF796="TIPO I",'BASE LIQUIDACION REDEBAN 2025'!$B$10,IF(AF796="TIPO II",'BASE LIQUIDACION REDEBAN 2025'!$B$11,IF(AF796="TIPO III",'BASE LIQUIDACION REDEBAN 2025'!$B$12,'BASE LIQUIDACION REDEBAN 2025'!$B$13))))</f>
        <v>75096.394270399993</v>
      </c>
      <c r="AM796" s="97">
        <f t="shared" si="12"/>
        <v>131920.144604</v>
      </c>
    </row>
    <row r="797" spans="1:39" s="85" customFormat="1" ht="13.15">
      <c r="A797" s="171" t="s">
        <v>60</v>
      </c>
      <c r="B797" s="10" t="str">
        <f>VLOOKUP(A797,'CENTRO DE COSTOS'!A:D,4,FALSE)</f>
        <v>JUAN SEBASTIÁN RÍOS CASTRILLÓN</v>
      </c>
      <c r="C797" s="10" t="str">
        <f>VLOOKUP(A797,'CENTRO DE COSTOS'!A:D,2,FALSE)</f>
        <v>0004-0005</v>
      </c>
      <c r="D797" s="171">
        <v>5045</v>
      </c>
      <c r="E797" s="171">
        <v>2334195</v>
      </c>
      <c r="F797" s="171">
        <v>33048</v>
      </c>
      <c r="G797" s="171" t="s">
        <v>290</v>
      </c>
      <c r="H797" s="171" t="s">
        <v>60</v>
      </c>
      <c r="I797" s="171" t="s">
        <v>7621</v>
      </c>
      <c r="J797" s="10" t="s">
        <v>167</v>
      </c>
      <c r="K797" s="171">
        <v>2334195</v>
      </c>
      <c r="L797" s="171" t="s">
        <v>7622</v>
      </c>
      <c r="M797" s="172">
        <v>45828.368055555555</v>
      </c>
      <c r="N797" s="172">
        <v>45828.618055555555</v>
      </c>
      <c r="O797" s="171" t="s">
        <v>3171</v>
      </c>
      <c r="P797" s="171" t="s">
        <v>3172</v>
      </c>
      <c r="Q797" s="171" t="s">
        <v>177</v>
      </c>
      <c r="R797" s="72" t="s">
        <v>7623</v>
      </c>
      <c r="S797" s="178" t="s">
        <v>3174</v>
      </c>
      <c r="T797" s="187" t="s">
        <v>3190</v>
      </c>
      <c r="U797" s="187" t="s">
        <v>3197</v>
      </c>
      <c r="V797" s="187" t="s">
        <v>3424</v>
      </c>
      <c r="W797" s="187" t="s">
        <v>3215</v>
      </c>
      <c r="X797" s="187">
        <v>0</v>
      </c>
      <c r="Y797" s="187" t="s">
        <v>3425</v>
      </c>
      <c r="Z797" s="187">
        <v>0</v>
      </c>
      <c r="AA797" s="187">
        <v>0</v>
      </c>
      <c r="AB797" s="200">
        <v>0</v>
      </c>
      <c r="AC797" s="72" t="s">
        <v>7624</v>
      </c>
      <c r="AD797" s="72" t="s">
        <v>7625</v>
      </c>
      <c r="AE797" s="72" t="s">
        <v>7626</v>
      </c>
      <c r="AF797" s="171" t="s">
        <v>25</v>
      </c>
      <c r="AG797" s="171" t="s">
        <v>189</v>
      </c>
      <c r="AH797" s="171">
        <v>1</v>
      </c>
      <c r="AI797" s="171">
        <v>0</v>
      </c>
      <c r="AJ797" s="72" t="s">
        <v>1943</v>
      </c>
      <c r="AK797" s="97">
        <f>IF(Q797="SOPORTE_TELEFÓNICO",'BASE LIQUIDACION REDEBAN 2025'!$B$19,IF(Q797="ENVÍO",'BASE LIQUIDACION REDEBAN 2025'!$C$2,IF(AF797="TIPO I",'BASE LIQUIDACION REDEBAN 2025'!$C$2,IF(AF797="TIPO II",'BASE LIQUIDACION REDEBAN 2025'!$C$3,IF(AF797="TIPO III",'BASE LIQUIDACION REDEBAN 2025'!$C$4,IF(AF797="TIPO IV",'BASE LIQUIDACION REDEBAN 2025'!$C$5,IF(AG797="AEREO",'BASE LIQUIDACION REDEBAN 2025'!$B$6,'BASE LIQUIDACION REDEBAN 2025'!$C$5)))))))</f>
        <v>65960.072302</v>
      </c>
      <c r="AL797" s="97">
        <f>IF(OR(Q797="SOPORTE_TELEFÓNICO",Q797="ENVÍO"),0,IF(AF797="TIPO I",'BASE LIQUIDACION REDEBAN 2025'!$B$10,IF(AF797="TIPO II",'BASE LIQUIDACION REDEBAN 2025'!$B$11,IF(AF797="TIPO III",'BASE LIQUIDACION REDEBAN 2025'!$B$12,'BASE LIQUIDACION REDEBAN 2025'!$B$13))))</f>
        <v>75096.394270399993</v>
      </c>
      <c r="AM797" s="97">
        <f t="shared" si="12"/>
        <v>65960.072302</v>
      </c>
    </row>
    <row r="798" spans="1:39" s="85" customFormat="1" ht="13.15">
      <c r="A798" s="171" t="s">
        <v>76</v>
      </c>
      <c r="B798" s="10" t="str">
        <f>VLOOKUP(A798,'CENTRO DE COSTOS'!A:D,4,FALSE)</f>
        <v>DIEGO FERNANDO HENAO CARDONA</v>
      </c>
      <c r="C798" s="10" t="str">
        <f>VLOOKUP(A798,'CENTRO DE COSTOS'!A:D,2,FALSE)</f>
        <v>0004-0003</v>
      </c>
      <c r="D798" s="171">
        <v>76001</v>
      </c>
      <c r="E798" s="171">
        <v>2335916</v>
      </c>
      <c r="F798" s="171">
        <v>74058</v>
      </c>
      <c r="G798" s="171" t="s">
        <v>230</v>
      </c>
      <c r="H798" s="171" t="s">
        <v>76</v>
      </c>
      <c r="I798" s="171" t="s">
        <v>7627</v>
      </c>
      <c r="J798" s="10" t="s">
        <v>167</v>
      </c>
      <c r="K798" s="171">
        <v>2335916</v>
      </c>
      <c r="L798" s="171" t="s">
        <v>7628</v>
      </c>
      <c r="M798" s="172">
        <v>45828.463888888888</v>
      </c>
      <c r="N798" s="172">
        <v>45828.619537037041</v>
      </c>
      <c r="O798" s="171" t="s">
        <v>3171</v>
      </c>
      <c r="P798" s="171" t="s">
        <v>3172</v>
      </c>
      <c r="Q798" s="171" t="s">
        <v>177</v>
      </c>
      <c r="R798" s="72" t="s">
        <v>7629</v>
      </c>
      <c r="S798" s="178" t="s">
        <v>3174</v>
      </c>
      <c r="T798" s="187" t="s">
        <v>3175</v>
      </c>
      <c r="U798" s="187" t="s">
        <v>3260</v>
      </c>
      <c r="V798" s="187" t="s">
        <v>3261</v>
      </c>
      <c r="W798" s="187" t="s">
        <v>3185</v>
      </c>
      <c r="X798" s="187">
        <v>0</v>
      </c>
      <c r="Y798" s="187">
        <v>0</v>
      </c>
      <c r="Z798" s="187">
        <v>0</v>
      </c>
      <c r="AA798" s="187">
        <v>0</v>
      </c>
      <c r="AB798" s="200">
        <v>0</v>
      </c>
      <c r="AC798" s="72" t="s">
        <v>7630</v>
      </c>
      <c r="AD798" s="72" t="s">
        <v>3180</v>
      </c>
      <c r="AE798" s="72" t="s">
        <v>3180</v>
      </c>
      <c r="AF798" s="171" t="s">
        <v>25</v>
      </c>
      <c r="AG798" s="171" t="s">
        <v>189</v>
      </c>
      <c r="AH798" s="171">
        <v>1</v>
      </c>
      <c r="AI798" s="171">
        <v>0</v>
      </c>
      <c r="AJ798" s="72" t="s">
        <v>1025</v>
      </c>
      <c r="AK798" s="97">
        <f>IF(Q798="SOPORTE_TELEFÓNICO",'BASE LIQUIDACION REDEBAN 2025'!$B$19,IF(Q798="ENVÍO",'BASE LIQUIDACION REDEBAN 2025'!$C$2,IF(AF798="TIPO I",'BASE LIQUIDACION REDEBAN 2025'!$C$2,IF(AF798="TIPO II",'BASE LIQUIDACION REDEBAN 2025'!$C$3,IF(AF798="TIPO III",'BASE LIQUIDACION REDEBAN 2025'!$C$4,IF(AF798="TIPO IV",'BASE LIQUIDACION REDEBAN 2025'!$C$5,IF(AG798="AEREO",'BASE LIQUIDACION REDEBAN 2025'!$B$6,'BASE LIQUIDACION REDEBAN 2025'!$C$5)))))))</f>
        <v>65960.072302</v>
      </c>
      <c r="AL798" s="97">
        <f>IF(OR(Q798="SOPORTE_TELEFÓNICO",Q798="ENVÍO"),0,IF(AF798="TIPO I",'BASE LIQUIDACION REDEBAN 2025'!$B$10,IF(AF798="TIPO II",'BASE LIQUIDACION REDEBAN 2025'!$B$11,IF(AF798="TIPO III",'BASE LIQUIDACION REDEBAN 2025'!$B$12,'BASE LIQUIDACION REDEBAN 2025'!$B$13))))</f>
        <v>75096.394270399993</v>
      </c>
      <c r="AM798" s="97">
        <f t="shared" si="12"/>
        <v>65960.072302</v>
      </c>
    </row>
    <row r="799" spans="1:39" s="85" customFormat="1" ht="13.15">
      <c r="A799" s="171" t="s">
        <v>96</v>
      </c>
      <c r="B799" s="10" t="str">
        <f>VLOOKUP(A799,'CENTRO DE COSTOS'!A:D,4,FALSE)</f>
        <v>JOSE MAURICIO HERNANDEZ ROJAS</v>
      </c>
      <c r="C799" s="10" t="str">
        <f>VLOOKUP(A799,'CENTRO DE COSTOS'!A:D,2,FALSE)</f>
        <v>0004-0001</v>
      </c>
      <c r="D799" s="171">
        <v>47001</v>
      </c>
      <c r="E799" s="171">
        <v>2332884</v>
      </c>
      <c r="F799" s="171">
        <v>20894</v>
      </c>
      <c r="G799" s="171" t="s">
        <v>683</v>
      </c>
      <c r="H799" s="171" t="s">
        <v>96</v>
      </c>
      <c r="I799" s="171" t="s">
        <v>7631</v>
      </c>
      <c r="J799" s="10" t="s">
        <v>167</v>
      </c>
      <c r="K799" s="171">
        <v>2332884</v>
      </c>
      <c r="L799" s="171" t="s">
        <v>7632</v>
      </c>
      <c r="M799" s="172">
        <v>45827.734722222223</v>
      </c>
      <c r="N799" s="172">
        <v>45828.62605324074</v>
      </c>
      <c r="O799" s="171" t="s">
        <v>3171</v>
      </c>
      <c r="P799" s="171" t="s">
        <v>3172</v>
      </c>
      <c r="Q799" s="171" t="s">
        <v>177</v>
      </c>
      <c r="R799" s="72" t="s">
        <v>7633</v>
      </c>
      <c r="S799" s="178" t="s">
        <v>3174</v>
      </c>
      <c r="T799" s="187" t="s">
        <v>3190</v>
      </c>
      <c r="U799" s="187" t="s">
        <v>3357</v>
      </c>
      <c r="V799" s="187" t="s">
        <v>3192</v>
      </c>
      <c r="W799" s="187" t="s">
        <v>3215</v>
      </c>
      <c r="X799" s="187" t="s">
        <v>3358</v>
      </c>
      <c r="Y799" s="187">
        <v>0</v>
      </c>
      <c r="Z799" s="187">
        <v>0</v>
      </c>
      <c r="AA799" s="187">
        <v>0</v>
      </c>
      <c r="AB799" s="200">
        <v>0</v>
      </c>
      <c r="AC799" s="72" t="s">
        <v>7634</v>
      </c>
      <c r="AD799" s="72" t="s">
        <v>7635</v>
      </c>
      <c r="AE799" s="72" t="s">
        <v>7636</v>
      </c>
      <c r="AF799" s="171" t="s">
        <v>25</v>
      </c>
      <c r="AG799" s="171" t="s">
        <v>189</v>
      </c>
      <c r="AH799" s="171">
        <v>1</v>
      </c>
      <c r="AI799" s="171">
        <v>0</v>
      </c>
      <c r="AJ799" s="72" t="s">
        <v>1174</v>
      </c>
      <c r="AK799" s="97">
        <f>IF(Q799="SOPORTE_TELEFÓNICO",'BASE LIQUIDACION REDEBAN 2025'!$B$19,IF(Q799="ENVÍO",'BASE LIQUIDACION REDEBAN 2025'!$C$2,IF(AF799="TIPO I",'BASE LIQUIDACION REDEBAN 2025'!$C$2,IF(AF799="TIPO II",'BASE LIQUIDACION REDEBAN 2025'!$C$3,IF(AF799="TIPO III",'BASE LIQUIDACION REDEBAN 2025'!$C$4,IF(AF799="TIPO IV",'BASE LIQUIDACION REDEBAN 2025'!$C$5,IF(AG799="AEREO",'BASE LIQUIDACION REDEBAN 2025'!$B$6,'BASE LIQUIDACION REDEBAN 2025'!$C$5)))))))</f>
        <v>65960.072302</v>
      </c>
      <c r="AL799" s="97">
        <f>IF(OR(Q799="SOPORTE_TELEFÓNICO",Q799="ENVÍO"),0,IF(AF799="TIPO I",'BASE LIQUIDACION REDEBAN 2025'!$B$10,IF(AF799="TIPO II",'BASE LIQUIDACION REDEBAN 2025'!$B$11,IF(AF799="TIPO III",'BASE LIQUIDACION REDEBAN 2025'!$B$12,'BASE LIQUIDACION REDEBAN 2025'!$B$13))))</f>
        <v>75096.394270399993</v>
      </c>
      <c r="AM799" s="97">
        <f t="shared" si="12"/>
        <v>65960.072302</v>
      </c>
    </row>
    <row r="800" spans="1:39" s="85" customFormat="1" ht="13.15">
      <c r="A800" s="171" t="s">
        <v>76</v>
      </c>
      <c r="B800" s="10" t="str">
        <f>VLOOKUP(A800,'CENTRO DE COSTOS'!A:D,4,FALSE)</f>
        <v>DIEGO FERNANDO HENAO CARDONA</v>
      </c>
      <c r="C800" s="10" t="str">
        <f>VLOOKUP(A800,'CENTRO DE COSTOS'!A:D,2,FALSE)</f>
        <v>0004-0003</v>
      </c>
      <c r="D800" s="171">
        <v>76834</v>
      </c>
      <c r="E800" s="171">
        <v>2332889</v>
      </c>
      <c r="F800" s="171">
        <v>16349</v>
      </c>
      <c r="G800" s="171" t="s">
        <v>230</v>
      </c>
      <c r="H800" s="171" t="s">
        <v>5459</v>
      </c>
      <c r="I800" s="171" t="s">
        <v>7637</v>
      </c>
      <c r="J800" s="10" t="s">
        <v>167</v>
      </c>
      <c r="K800" s="171">
        <v>2332889</v>
      </c>
      <c r="L800" s="171" t="s">
        <v>7638</v>
      </c>
      <c r="M800" s="172">
        <v>45827.736805555556</v>
      </c>
      <c r="N800" s="172">
        <v>45828.627962962964</v>
      </c>
      <c r="O800" s="171" t="s">
        <v>3171</v>
      </c>
      <c r="P800" s="171" t="s">
        <v>3172</v>
      </c>
      <c r="Q800" s="171" t="s">
        <v>177</v>
      </c>
      <c r="R800" s="72" t="s">
        <v>7639</v>
      </c>
      <c r="S800" s="178" t="s">
        <v>3174</v>
      </c>
      <c r="T800" s="187" t="s">
        <v>3190</v>
      </c>
      <c r="U800" s="187" t="s">
        <v>3213</v>
      </c>
      <c r="V800" s="187" t="s">
        <v>3372</v>
      </c>
      <c r="W800" s="187" t="s">
        <v>3215</v>
      </c>
      <c r="X800" s="187" t="s">
        <v>3228</v>
      </c>
      <c r="Y800" s="187">
        <v>0</v>
      </c>
      <c r="Z800" s="187">
        <v>0</v>
      </c>
      <c r="AA800" s="187">
        <v>0</v>
      </c>
      <c r="AB800" s="200">
        <v>0</v>
      </c>
      <c r="AC800" s="72" t="s">
        <v>7640</v>
      </c>
      <c r="AD800" s="72" t="s">
        <v>7641</v>
      </c>
      <c r="AE800" s="72" t="s">
        <v>7642</v>
      </c>
      <c r="AF800" s="171" t="s">
        <v>28</v>
      </c>
      <c r="AG800" s="171" t="s">
        <v>189</v>
      </c>
      <c r="AH800" s="171">
        <v>1</v>
      </c>
      <c r="AI800" s="171">
        <v>0</v>
      </c>
      <c r="AJ800" s="72" t="s">
        <v>2428</v>
      </c>
      <c r="AK800" s="97">
        <f>IF(Q800="SOPORTE_TELEFÓNICO",'BASE LIQUIDACION REDEBAN 2025'!$B$19,IF(Q800="ENVÍO",'BASE LIQUIDACION REDEBAN 2025'!$C$2,IF(AF800="TIPO I",'BASE LIQUIDACION REDEBAN 2025'!$C$2,IF(AF800="TIPO II",'BASE LIQUIDACION REDEBAN 2025'!$C$3,IF(AF800="TIPO III",'BASE LIQUIDACION REDEBAN 2025'!$C$4,IF(AF800="TIPO IV",'BASE LIQUIDACION REDEBAN 2025'!$C$5,IF(AG800="AEREO",'BASE LIQUIDACION REDEBAN 2025'!$B$6,'BASE LIQUIDACION REDEBAN 2025'!$C$5)))))))</f>
        <v>144967.87232000002</v>
      </c>
      <c r="AL800" s="97">
        <f>IF(OR(Q800="SOPORTE_TELEFÓNICO",Q800="ENVÍO"),0,IF(AF800="TIPO I",'BASE LIQUIDACION REDEBAN 2025'!$B$10,IF(AF800="TIPO II",'BASE LIQUIDACION REDEBAN 2025'!$B$11,IF(AF800="TIPO III",'BASE LIQUIDACION REDEBAN 2025'!$B$12,'BASE LIQUIDACION REDEBAN 2025'!$B$13))))</f>
        <v>140395.6348884</v>
      </c>
      <c r="AM800" s="97">
        <f t="shared" si="12"/>
        <v>144967.87232000002</v>
      </c>
    </row>
    <row r="801" spans="1:39" s="85" customFormat="1" ht="13.15">
      <c r="A801" s="171" t="s">
        <v>90</v>
      </c>
      <c r="B801" s="10" t="str">
        <f>VLOOKUP(A801,'CENTRO DE COSTOS'!A:D,4,FALSE)</f>
        <v>JUAN SEBASTIÁN RÍOS CASTRILLÓN</v>
      </c>
      <c r="C801" s="10" t="str">
        <f>VLOOKUP(A801,'CENTRO DE COSTOS'!A:D,2,FALSE)</f>
        <v>0004-0005</v>
      </c>
      <c r="D801" s="171">
        <v>5001</v>
      </c>
      <c r="E801" s="171">
        <v>2336264</v>
      </c>
      <c r="F801" s="171">
        <v>48803</v>
      </c>
      <c r="G801" s="171" t="s">
        <v>290</v>
      </c>
      <c r="H801" s="171" t="s">
        <v>90</v>
      </c>
      <c r="I801" s="171" t="s">
        <v>7643</v>
      </c>
      <c r="J801" s="10" t="s">
        <v>167</v>
      </c>
      <c r="K801" s="171">
        <v>2336264</v>
      </c>
      <c r="L801" s="171" t="s">
        <v>7644</v>
      </c>
      <c r="M801" s="172">
        <v>45828.482638888891</v>
      </c>
      <c r="N801" s="172">
        <v>45828.631111111114</v>
      </c>
      <c r="O801" s="171" t="s">
        <v>3171</v>
      </c>
      <c r="P801" s="171" t="s">
        <v>3172</v>
      </c>
      <c r="Q801" s="171" t="s">
        <v>177</v>
      </c>
      <c r="R801" s="72" t="s">
        <v>7645</v>
      </c>
      <c r="S801" s="178" t="s">
        <v>3174</v>
      </c>
      <c r="T801" s="187" t="s">
        <v>3190</v>
      </c>
      <c r="U801" s="187" t="s">
        <v>3213</v>
      </c>
      <c r="V801" s="187" t="s">
        <v>3314</v>
      </c>
      <c r="W801" s="187" t="s">
        <v>3185</v>
      </c>
      <c r="X801" s="187">
        <v>0</v>
      </c>
      <c r="Y801" s="187">
        <v>0</v>
      </c>
      <c r="Z801" s="187">
        <v>0</v>
      </c>
      <c r="AA801" s="187">
        <v>0</v>
      </c>
      <c r="AB801" s="200" t="s">
        <v>5237</v>
      </c>
      <c r="AC801" s="72" t="s">
        <v>7646</v>
      </c>
      <c r="AD801" s="72" t="s">
        <v>3180</v>
      </c>
      <c r="AE801" s="72" t="s">
        <v>3180</v>
      </c>
      <c r="AF801" s="171" t="s">
        <v>25</v>
      </c>
      <c r="AG801" s="171" t="s">
        <v>189</v>
      </c>
      <c r="AH801" s="171">
        <v>1</v>
      </c>
      <c r="AI801" s="171">
        <v>0</v>
      </c>
      <c r="AJ801" s="72" t="s">
        <v>3303</v>
      </c>
      <c r="AK801" s="97">
        <f>IF(Q801="SOPORTE_TELEFÓNICO",'BASE LIQUIDACION REDEBAN 2025'!$B$19,IF(Q801="ENVÍO",'BASE LIQUIDACION REDEBAN 2025'!$C$2,IF(AF801="TIPO I",'BASE LIQUIDACION REDEBAN 2025'!$C$2,IF(AF801="TIPO II",'BASE LIQUIDACION REDEBAN 2025'!$C$3,IF(AF801="TIPO III",'BASE LIQUIDACION REDEBAN 2025'!$C$4,IF(AF801="TIPO IV",'BASE LIQUIDACION REDEBAN 2025'!$C$5,IF(AG801="AEREO",'BASE LIQUIDACION REDEBAN 2025'!$B$6,'BASE LIQUIDACION REDEBAN 2025'!$C$5)))))))</f>
        <v>65960.072302</v>
      </c>
      <c r="AL801" s="97">
        <f>IF(OR(Q801="SOPORTE_TELEFÓNICO",Q801="ENVÍO"),0,IF(AF801="TIPO I",'BASE LIQUIDACION REDEBAN 2025'!$B$10,IF(AF801="TIPO II",'BASE LIQUIDACION REDEBAN 2025'!$B$11,IF(AF801="TIPO III",'BASE LIQUIDACION REDEBAN 2025'!$B$12,'BASE LIQUIDACION REDEBAN 2025'!$B$13))))</f>
        <v>75096.394270399993</v>
      </c>
      <c r="AM801" s="97">
        <f t="shared" si="12"/>
        <v>65960.072302</v>
      </c>
    </row>
    <row r="802" spans="1:39" s="85" customFormat="1" ht="13.15">
      <c r="A802" s="171" t="s">
        <v>76</v>
      </c>
      <c r="B802" s="10" t="str">
        <f>VLOOKUP(A802,'CENTRO DE COSTOS'!A:D,4,FALSE)</f>
        <v>DIEGO FERNANDO HENAO CARDONA</v>
      </c>
      <c r="C802" s="10" t="str">
        <f>VLOOKUP(A802,'CENTRO DE COSTOS'!A:D,2,FALSE)</f>
        <v>0004-0003</v>
      </c>
      <c r="D802" s="171">
        <v>76275</v>
      </c>
      <c r="E802" s="171">
        <v>2330609</v>
      </c>
      <c r="F802" s="171">
        <v>65807</v>
      </c>
      <c r="G802" s="171" t="s">
        <v>230</v>
      </c>
      <c r="H802" s="171" t="s">
        <v>2895</v>
      </c>
      <c r="I802" s="171" t="s">
        <v>7647</v>
      </c>
      <c r="J802" s="10" t="s">
        <v>167</v>
      </c>
      <c r="K802" s="171">
        <v>2330609</v>
      </c>
      <c r="L802" s="171" t="s">
        <v>7648</v>
      </c>
      <c r="M802" s="172">
        <v>45827.536111111112</v>
      </c>
      <c r="N802" s="172">
        <v>45828.63685185185</v>
      </c>
      <c r="O802" s="171" t="s">
        <v>3171</v>
      </c>
      <c r="P802" s="171" t="s">
        <v>3172</v>
      </c>
      <c r="Q802" s="171" t="s">
        <v>177</v>
      </c>
      <c r="R802" s="72" t="s">
        <v>7649</v>
      </c>
      <c r="S802" s="178" t="s">
        <v>3174</v>
      </c>
      <c r="T802" s="187" t="s">
        <v>3190</v>
      </c>
      <c r="U802" s="187" t="s">
        <v>3197</v>
      </c>
      <c r="V802" s="187" t="s">
        <v>3424</v>
      </c>
      <c r="W802" s="187" t="s">
        <v>3215</v>
      </c>
      <c r="X802" s="187">
        <v>0</v>
      </c>
      <c r="Y802" s="187" t="s">
        <v>3536</v>
      </c>
      <c r="Z802" s="187">
        <v>0</v>
      </c>
      <c r="AA802" s="187">
        <v>0</v>
      </c>
      <c r="AB802" s="200">
        <v>0</v>
      </c>
      <c r="AC802" s="72" t="s">
        <v>7650</v>
      </c>
      <c r="AD802" s="72" t="s">
        <v>7651</v>
      </c>
      <c r="AE802" s="72" t="s">
        <v>7652</v>
      </c>
      <c r="AF802" s="171" t="s">
        <v>28</v>
      </c>
      <c r="AG802" s="171" t="s">
        <v>189</v>
      </c>
      <c r="AH802" s="171">
        <v>1</v>
      </c>
      <c r="AI802" s="171">
        <v>0</v>
      </c>
      <c r="AJ802" s="72" t="s">
        <v>320</v>
      </c>
      <c r="AK802" s="97">
        <f>IF(Q802="SOPORTE_TELEFÓNICO",'BASE LIQUIDACION REDEBAN 2025'!$B$19,IF(Q802="ENVÍO",'BASE LIQUIDACION REDEBAN 2025'!$C$2,IF(AF802="TIPO I",'BASE LIQUIDACION REDEBAN 2025'!$C$2,IF(AF802="TIPO II",'BASE LIQUIDACION REDEBAN 2025'!$C$3,IF(AF802="TIPO III",'BASE LIQUIDACION REDEBAN 2025'!$C$4,IF(AF802="TIPO IV",'BASE LIQUIDACION REDEBAN 2025'!$C$5,IF(AG802="AEREO",'BASE LIQUIDACION REDEBAN 2025'!$B$6,'BASE LIQUIDACION REDEBAN 2025'!$C$5)))))))</f>
        <v>144967.87232000002</v>
      </c>
      <c r="AL802" s="97">
        <f>IF(OR(Q802="SOPORTE_TELEFÓNICO",Q802="ENVÍO"),0,IF(AF802="TIPO I",'BASE LIQUIDACION REDEBAN 2025'!$B$10,IF(AF802="TIPO II",'BASE LIQUIDACION REDEBAN 2025'!$B$11,IF(AF802="TIPO III",'BASE LIQUIDACION REDEBAN 2025'!$B$12,'BASE LIQUIDACION REDEBAN 2025'!$B$13))))</f>
        <v>140395.6348884</v>
      </c>
      <c r="AM802" s="97">
        <f t="shared" si="12"/>
        <v>144967.87232000002</v>
      </c>
    </row>
    <row r="803" spans="1:39" s="85" customFormat="1" ht="13.15">
      <c r="A803" s="171" t="s">
        <v>81</v>
      </c>
      <c r="B803" s="10" t="str">
        <f>VLOOKUP(A803,'CENTRO DE COSTOS'!A:D,4,FALSE)</f>
        <v>MIGUEL JULIÁN HERNÁNDEZ GUARÍN</v>
      </c>
      <c r="C803" s="10" t="str">
        <f>VLOOKUP(A803,'CENTRO DE COSTOS'!A:D,2,FALSE)</f>
        <v>0004-0008</v>
      </c>
      <c r="D803" s="171">
        <v>54518</v>
      </c>
      <c r="E803" s="171">
        <v>2330117</v>
      </c>
      <c r="F803" s="171">
        <v>66058</v>
      </c>
      <c r="G803" s="171" t="s">
        <v>408</v>
      </c>
      <c r="H803" s="171" t="s">
        <v>409</v>
      </c>
      <c r="I803" s="171" t="s">
        <v>4804</v>
      </c>
      <c r="J803" s="10" t="s">
        <v>167</v>
      </c>
      <c r="K803" s="171">
        <v>2330117</v>
      </c>
      <c r="L803" s="171" t="s">
        <v>7653</v>
      </c>
      <c r="M803" s="172">
        <v>45827.494444444441</v>
      </c>
      <c r="N803" s="172">
        <v>45828.643738425926</v>
      </c>
      <c r="O803" s="171" t="s">
        <v>3171</v>
      </c>
      <c r="P803" s="171" t="s">
        <v>3172</v>
      </c>
      <c r="Q803" s="171" t="s">
        <v>177</v>
      </c>
      <c r="R803" s="72" t="s">
        <v>7654</v>
      </c>
      <c r="S803" s="178" t="s">
        <v>3174</v>
      </c>
      <c r="T803" s="187" t="s">
        <v>3190</v>
      </c>
      <c r="U803" s="187" t="s">
        <v>3331</v>
      </c>
      <c r="V803" s="187" t="s">
        <v>3192</v>
      </c>
      <c r="W803" s="187" t="s">
        <v>3215</v>
      </c>
      <c r="X803" s="187" t="s">
        <v>3358</v>
      </c>
      <c r="Y803" s="187">
        <v>0</v>
      </c>
      <c r="Z803" s="187">
        <v>0</v>
      </c>
      <c r="AA803" s="187" t="s">
        <v>7655</v>
      </c>
      <c r="AB803" s="200">
        <v>0</v>
      </c>
      <c r="AC803" s="72" t="s">
        <v>4808</v>
      </c>
      <c r="AD803" s="72" t="s">
        <v>7656</v>
      </c>
      <c r="AE803" s="72" t="s">
        <v>7657</v>
      </c>
      <c r="AF803" s="171" t="s">
        <v>30</v>
      </c>
      <c r="AG803" s="171" t="s">
        <v>189</v>
      </c>
      <c r="AH803" s="171">
        <v>1</v>
      </c>
      <c r="AI803" s="171">
        <v>0</v>
      </c>
      <c r="AJ803" s="72" t="s">
        <v>846</v>
      </c>
      <c r="AK803" s="97">
        <f>IF(Q803="SOPORTE_TELEFÓNICO",'BASE LIQUIDACION REDEBAN 2025'!$B$19,IF(Q803="ENVÍO",'BASE LIQUIDACION REDEBAN 2025'!$C$2,IF(AF803="TIPO I",'BASE LIQUIDACION REDEBAN 2025'!$C$2,IF(AF803="TIPO II",'BASE LIQUIDACION REDEBAN 2025'!$C$3,IF(AF803="TIPO III",'BASE LIQUIDACION REDEBAN 2025'!$C$4,IF(AF803="TIPO IV",'BASE LIQUIDACION REDEBAN 2025'!$C$5,IF(AG803="AEREO",'BASE LIQUIDACION REDEBAN 2025'!$B$6,'BASE LIQUIDACION REDEBAN 2025'!$C$5)))))))</f>
        <v>275728.78077800001</v>
      </c>
      <c r="AL803" s="97">
        <f>IF(OR(Q803="SOPORTE_TELEFÓNICO",Q803="ENVÍO"),0,IF(AF803="TIPO I",'BASE LIQUIDACION REDEBAN 2025'!$B$10,IF(AF803="TIPO II",'BASE LIQUIDACION REDEBAN 2025'!$B$11,IF(AF803="TIPO III",'BASE LIQUIDACION REDEBAN 2025'!$B$12,'BASE LIQUIDACION REDEBAN 2025'!$B$13))))</f>
        <v>196536.5258152</v>
      </c>
      <c r="AM803" s="97">
        <f t="shared" si="12"/>
        <v>275728.78077800001</v>
      </c>
    </row>
    <row r="804" spans="1:39" s="85" customFormat="1" ht="13.15">
      <c r="A804" s="171" t="s">
        <v>100</v>
      </c>
      <c r="B804" s="10" t="str">
        <f>VLOOKUP(A804,'CENTRO DE COSTOS'!A:D,4,FALSE)</f>
        <v>KEVIN ALEXIS CORZO BUSTOS</v>
      </c>
      <c r="C804" s="10" t="str">
        <f>VLOOKUP(A804,'CENTRO DE COSTOS'!A:D,2,FALSE)</f>
        <v>0004-0007</v>
      </c>
      <c r="D804" s="171">
        <v>50270</v>
      </c>
      <c r="E804" s="171">
        <v>2328629</v>
      </c>
      <c r="F804" s="171">
        <v>31068</v>
      </c>
      <c r="G804" s="171" t="s">
        <v>192</v>
      </c>
      <c r="H804" s="171" t="s">
        <v>7658</v>
      </c>
      <c r="I804" s="171" t="s">
        <v>7659</v>
      </c>
      <c r="J804" s="10" t="s">
        <v>167</v>
      </c>
      <c r="K804" s="171">
        <v>2328629</v>
      </c>
      <c r="L804" s="171" t="s">
        <v>7660</v>
      </c>
      <c r="M804" s="172">
        <v>45827.404861111114</v>
      </c>
      <c r="N804" s="172">
        <v>45828.658831018518</v>
      </c>
      <c r="O804" s="171" t="s">
        <v>3171</v>
      </c>
      <c r="P804" s="171" t="s">
        <v>3172</v>
      </c>
      <c r="Q804" s="171" t="s">
        <v>177</v>
      </c>
      <c r="R804" s="72" t="s">
        <v>7661</v>
      </c>
      <c r="S804" s="178" t="s">
        <v>3174</v>
      </c>
      <c r="T804" s="187" t="s">
        <v>3190</v>
      </c>
      <c r="U804" s="187" t="s">
        <v>3191</v>
      </c>
      <c r="V804" s="187" t="s">
        <v>3192</v>
      </c>
      <c r="W804" s="187" t="s">
        <v>3215</v>
      </c>
      <c r="X804" s="187" t="s">
        <v>3388</v>
      </c>
      <c r="Y804" s="187">
        <v>0</v>
      </c>
      <c r="Z804" s="187">
        <v>0</v>
      </c>
      <c r="AA804" s="187">
        <v>0</v>
      </c>
      <c r="AB804" s="200">
        <v>0</v>
      </c>
      <c r="AC804" s="72" t="s">
        <v>7662</v>
      </c>
      <c r="AD804" s="72" t="s">
        <v>7663</v>
      </c>
      <c r="AE804" s="72" t="s">
        <v>7664</v>
      </c>
      <c r="AF804" s="171" t="s">
        <v>28</v>
      </c>
      <c r="AG804" s="171" t="s">
        <v>189</v>
      </c>
      <c r="AH804" s="171">
        <v>1</v>
      </c>
      <c r="AI804" s="171">
        <v>0</v>
      </c>
      <c r="AJ804" s="72" t="s">
        <v>3368</v>
      </c>
      <c r="AK804" s="97">
        <f>IF(Q804="SOPORTE_TELEFÓNICO",'BASE LIQUIDACION REDEBAN 2025'!$B$19,IF(Q804="ENVÍO",'BASE LIQUIDACION REDEBAN 2025'!$C$2,IF(AF804="TIPO I",'BASE LIQUIDACION REDEBAN 2025'!$C$2,IF(AF804="TIPO II",'BASE LIQUIDACION REDEBAN 2025'!$C$3,IF(AF804="TIPO III",'BASE LIQUIDACION REDEBAN 2025'!$C$4,IF(AF804="TIPO IV",'BASE LIQUIDACION REDEBAN 2025'!$C$5,IF(AG804="AEREO",'BASE LIQUIDACION REDEBAN 2025'!$B$6,'BASE LIQUIDACION REDEBAN 2025'!$C$5)))))))</f>
        <v>144967.87232000002</v>
      </c>
      <c r="AL804" s="97">
        <f>IF(OR(Q804="SOPORTE_TELEFÓNICO",Q804="ENVÍO"),0,IF(AF804="TIPO I",'BASE LIQUIDACION REDEBAN 2025'!$B$10,IF(AF804="TIPO II",'BASE LIQUIDACION REDEBAN 2025'!$B$11,IF(AF804="TIPO III",'BASE LIQUIDACION REDEBAN 2025'!$B$12,'BASE LIQUIDACION REDEBAN 2025'!$B$13))))</f>
        <v>140395.6348884</v>
      </c>
      <c r="AM804" s="97">
        <f t="shared" si="12"/>
        <v>144967.87232000002</v>
      </c>
    </row>
    <row r="805" spans="1:39" s="85" customFormat="1" ht="13.15">
      <c r="A805" s="171" t="s">
        <v>68</v>
      </c>
      <c r="B805" s="10" t="str">
        <f>VLOOKUP(A805,'CENTRO DE COSTOS'!A:D,4,FALSE)</f>
        <v>WILLIAM ASDRUBAL ROZO ROZO</v>
      </c>
      <c r="C805" s="10" t="str">
        <f>VLOOKUP(A805,'CENTRO DE COSTOS'!A:D,2,FALSE)</f>
        <v>0004-0004</v>
      </c>
      <c r="D805" s="171">
        <v>25572</v>
      </c>
      <c r="E805" s="171">
        <v>2324100</v>
      </c>
      <c r="F805" s="171">
        <v>39791</v>
      </c>
      <c r="G805" s="171" t="s">
        <v>298</v>
      </c>
      <c r="H805" s="171" t="s">
        <v>5163</v>
      </c>
      <c r="I805" s="171" t="s">
        <v>7665</v>
      </c>
      <c r="J805" s="10" t="s">
        <v>167</v>
      </c>
      <c r="K805" s="171">
        <v>2324100</v>
      </c>
      <c r="L805" s="171" t="s">
        <v>7666</v>
      </c>
      <c r="M805" s="172">
        <v>45826.500694444447</v>
      </c>
      <c r="N805" s="172">
        <v>45828.661782407406</v>
      </c>
      <c r="O805" s="171" t="s">
        <v>3171</v>
      </c>
      <c r="P805" s="171" t="s">
        <v>3172</v>
      </c>
      <c r="Q805" s="171" t="s">
        <v>177</v>
      </c>
      <c r="R805" s="72" t="s">
        <v>7667</v>
      </c>
      <c r="S805" s="178" t="s">
        <v>3174</v>
      </c>
      <c r="T805" s="187" t="s">
        <v>3190</v>
      </c>
      <c r="U805" s="187" t="s">
        <v>3331</v>
      </c>
      <c r="V805" s="187" t="s">
        <v>3192</v>
      </c>
      <c r="W805" s="187" t="s">
        <v>3215</v>
      </c>
      <c r="X805" s="187">
        <v>0</v>
      </c>
      <c r="Y805" s="187">
        <v>0</v>
      </c>
      <c r="Z805" s="187">
        <v>0</v>
      </c>
      <c r="AA805" s="187" t="s">
        <v>4501</v>
      </c>
      <c r="AB805" s="200">
        <v>0</v>
      </c>
      <c r="AC805" s="72" t="s">
        <v>7668</v>
      </c>
      <c r="AD805" s="72" t="s">
        <v>7669</v>
      </c>
      <c r="AE805" s="72" t="s">
        <v>7670</v>
      </c>
      <c r="AF805" s="171" t="s">
        <v>32</v>
      </c>
      <c r="AG805" s="171" t="s">
        <v>189</v>
      </c>
      <c r="AH805" s="171">
        <v>1</v>
      </c>
      <c r="AI805" s="171">
        <v>0</v>
      </c>
      <c r="AJ805" s="72" t="s">
        <v>608</v>
      </c>
      <c r="AK805" s="97">
        <f>IF(Q805="SOPORTE_TELEFÓNICO",'BASE LIQUIDACION REDEBAN 2025'!$B$19,IF(Q805="ENVÍO",'BASE LIQUIDACION REDEBAN 2025'!$C$2,IF(AF805="TIPO I",'BASE LIQUIDACION REDEBAN 2025'!$C$2,IF(AF805="TIPO II",'BASE LIQUIDACION REDEBAN 2025'!$C$3,IF(AF805="TIPO III",'BASE LIQUIDACION REDEBAN 2025'!$C$4,IF(AF805="TIPO IV",'BASE LIQUIDACION REDEBAN 2025'!$C$5,IF(AG805="AEREO",'BASE LIQUIDACION REDEBAN 2025'!$B$6,'BASE LIQUIDACION REDEBAN 2025'!$C$5)))))))</f>
        <v>479588.87655000004</v>
      </c>
      <c r="AL805" s="97">
        <f>IF(OR(Q805="SOPORTE_TELEFÓNICO",Q805="ENVÍO"),0,IF(AF805="TIPO I",'BASE LIQUIDACION REDEBAN 2025'!$B$10,IF(AF805="TIPO II",'BASE LIQUIDACION REDEBAN 2025'!$B$11,IF(AF805="TIPO III",'BASE LIQUIDACION REDEBAN 2025'!$B$12,'BASE LIQUIDACION REDEBAN 2025'!$B$13))))</f>
        <v>196536.5258152</v>
      </c>
      <c r="AM805" s="97">
        <f t="shared" si="12"/>
        <v>479588.87655000004</v>
      </c>
    </row>
    <row r="806" spans="1:39" s="85" customFormat="1" ht="13.15">
      <c r="A806" s="171" t="s">
        <v>96</v>
      </c>
      <c r="B806" s="10" t="str">
        <f>VLOOKUP(A806,'CENTRO DE COSTOS'!A:D,4,FALSE)</f>
        <v>JOSE MAURICIO HERNANDEZ ROJAS</v>
      </c>
      <c r="C806" s="10" t="str">
        <f>VLOOKUP(A806,'CENTRO DE COSTOS'!A:D,2,FALSE)</f>
        <v>0004-0001</v>
      </c>
      <c r="D806" s="171">
        <v>47707</v>
      </c>
      <c r="E806" s="171">
        <v>2309234</v>
      </c>
      <c r="F806" s="171">
        <v>41561</v>
      </c>
      <c r="G806" s="171" t="s">
        <v>683</v>
      </c>
      <c r="H806" s="171" t="s">
        <v>5821</v>
      </c>
      <c r="I806" s="171" t="s">
        <v>7671</v>
      </c>
      <c r="J806" s="10" t="s">
        <v>167</v>
      </c>
      <c r="K806" s="171">
        <v>2309234</v>
      </c>
      <c r="L806" s="171" t="s">
        <v>7672</v>
      </c>
      <c r="M806" s="172">
        <v>45824.465277777781</v>
      </c>
      <c r="N806" s="172">
        <v>45828.673229166663</v>
      </c>
      <c r="O806" s="171" t="s">
        <v>3171</v>
      </c>
      <c r="P806" s="171" t="s">
        <v>3172</v>
      </c>
      <c r="Q806" s="171" t="s">
        <v>177</v>
      </c>
      <c r="R806" s="72" t="s">
        <v>7673</v>
      </c>
      <c r="S806" s="178" t="s">
        <v>3174</v>
      </c>
      <c r="T806" s="187" t="s">
        <v>3190</v>
      </c>
      <c r="U806" s="187" t="s">
        <v>3331</v>
      </c>
      <c r="V806" s="187" t="s">
        <v>3252</v>
      </c>
      <c r="W806" s="187" t="s">
        <v>3215</v>
      </c>
      <c r="X806" s="187" t="s">
        <v>3481</v>
      </c>
      <c r="Y806" s="187">
        <v>0</v>
      </c>
      <c r="Z806" s="187" t="s">
        <v>7674</v>
      </c>
      <c r="AA806" s="187" t="s">
        <v>7675</v>
      </c>
      <c r="AB806" s="200">
        <v>0</v>
      </c>
      <c r="AC806" s="72" t="s">
        <v>7676</v>
      </c>
      <c r="AD806" s="72" t="s">
        <v>7677</v>
      </c>
      <c r="AE806" s="72" t="s">
        <v>7678</v>
      </c>
      <c r="AF806" s="171" t="s">
        <v>32</v>
      </c>
      <c r="AG806" s="171" t="s">
        <v>189</v>
      </c>
      <c r="AH806" s="171">
        <v>1</v>
      </c>
      <c r="AI806" s="171">
        <v>0</v>
      </c>
      <c r="AJ806" s="72" t="s">
        <v>506</v>
      </c>
      <c r="AK806" s="97">
        <f>IF(Q806="SOPORTE_TELEFÓNICO",'BASE LIQUIDACION REDEBAN 2025'!$B$19,IF(Q806="ENVÍO",'BASE LIQUIDACION REDEBAN 2025'!$C$2,IF(AF806="TIPO I",'BASE LIQUIDACION REDEBAN 2025'!$C$2,IF(AF806="TIPO II",'BASE LIQUIDACION REDEBAN 2025'!$C$3,IF(AF806="TIPO III",'BASE LIQUIDACION REDEBAN 2025'!$C$4,IF(AF806="TIPO IV",'BASE LIQUIDACION REDEBAN 2025'!$C$5,IF(AG806="AEREO",'BASE LIQUIDACION REDEBAN 2025'!$B$6,'BASE LIQUIDACION REDEBAN 2025'!$C$5)))))))</f>
        <v>479588.87655000004</v>
      </c>
      <c r="AL806" s="97">
        <f>IF(OR(Q806="SOPORTE_TELEFÓNICO",Q806="ENVÍO"),0,IF(AF806="TIPO I",'BASE LIQUIDACION REDEBAN 2025'!$B$10,IF(AF806="TIPO II",'BASE LIQUIDACION REDEBAN 2025'!$B$11,IF(AF806="TIPO III",'BASE LIQUIDACION REDEBAN 2025'!$B$12,'BASE LIQUIDACION REDEBAN 2025'!$B$13))))</f>
        <v>196536.5258152</v>
      </c>
      <c r="AM806" s="97">
        <f t="shared" si="12"/>
        <v>479588.87655000004</v>
      </c>
    </row>
    <row r="807" spans="1:39" s="85" customFormat="1" ht="13.15">
      <c r="A807" s="171" t="s">
        <v>76</v>
      </c>
      <c r="B807" s="10" t="str">
        <f>VLOOKUP(A807,'CENTRO DE COSTOS'!A:D,4,FALSE)</f>
        <v>DIEGO FERNANDO HENAO CARDONA</v>
      </c>
      <c r="C807" s="10" t="str">
        <f>VLOOKUP(A807,'CENTRO DE COSTOS'!A:D,2,FALSE)</f>
        <v>0004-0003</v>
      </c>
      <c r="D807" s="171">
        <v>76364</v>
      </c>
      <c r="E807" s="171">
        <v>2329446</v>
      </c>
      <c r="F807" s="171">
        <v>45281</v>
      </c>
      <c r="G807" s="171" t="s">
        <v>230</v>
      </c>
      <c r="H807" s="171" t="s">
        <v>7679</v>
      </c>
      <c r="I807" s="171" t="s">
        <v>7680</v>
      </c>
      <c r="J807" s="10" t="s">
        <v>167</v>
      </c>
      <c r="K807" s="171">
        <v>2329446</v>
      </c>
      <c r="L807" s="171" t="s">
        <v>7681</v>
      </c>
      <c r="M807" s="172">
        <v>45827.456944444442</v>
      </c>
      <c r="N807" s="172">
        <v>45828.675266203703</v>
      </c>
      <c r="O807" s="171" t="s">
        <v>3171</v>
      </c>
      <c r="P807" s="171" t="s">
        <v>3172</v>
      </c>
      <c r="Q807" s="171" t="s">
        <v>177</v>
      </c>
      <c r="R807" s="72" t="s">
        <v>7682</v>
      </c>
      <c r="S807" s="178" t="s">
        <v>3174</v>
      </c>
      <c r="T807" s="187" t="s">
        <v>3190</v>
      </c>
      <c r="U807" s="187" t="s">
        <v>3839</v>
      </c>
      <c r="V807" s="187" t="s">
        <v>3840</v>
      </c>
      <c r="W807" s="187" t="s">
        <v>3215</v>
      </c>
      <c r="X807" s="187" t="s">
        <v>3503</v>
      </c>
      <c r="Y807" s="187" t="s">
        <v>3425</v>
      </c>
      <c r="Z807" s="187">
        <v>0</v>
      </c>
      <c r="AA807" s="187">
        <v>0</v>
      </c>
      <c r="AB807" s="200">
        <v>0</v>
      </c>
      <c r="AC807" s="72" t="s">
        <v>7683</v>
      </c>
      <c r="AD807" s="72" t="s">
        <v>7684</v>
      </c>
      <c r="AE807" s="72" t="s">
        <v>7685</v>
      </c>
      <c r="AF807" s="171" t="s">
        <v>28</v>
      </c>
      <c r="AG807" s="171" t="s">
        <v>189</v>
      </c>
      <c r="AH807" s="171">
        <v>1</v>
      </c>
      <c r="AI807" s="171">
        <v>0</v>
      </c>
      <c r="AJ807" s="72" t="s">
        <v>219</v>
      </c>
      <c r="AK807" s="97">
        <f>IF(Q807="SOPORTE_TELEFÓNICO",'BASE LIQUIDACION REDEBAN 2025'!$B$19,IF(Q807="ENVÍO",'BASE LIQUIDACION REDEBAN 2025'!$C$2,IF(AF807="TIPO I",'BASE LIQUIDACION REDEBAN 2025'!$C$2,IF(AF807="TIPO II",'BASE LIQUIDACION REDEBAN 2025'!$C$3,IF(AF807="TIPO III",'BASE LIQUIDACION REDEBAN 2025'!$C$4,IF(AF807="TIPO IV",'BASE LIQUIDACION REDEBAN 2025'!$C$5,IF(AG807="AEREO",'BASE LIQUIDACION REDEBAN 2025'!$B$6,'BASE LIQUIDACION REDEBAN 2025'!$C$5)))))))</f>
        <v>144967.87232000002</v>
      </c>
      <c r="AL807" s="97">
        <f>IF(OR(Q807="SOPORTE_TELEFÓNICO",Q807="ENVÍO"),0,IF(AF807="TIPO I",'BASE LIQUIDACION REDEBAN 2025'!$B$10,IF(AF807="TIPO II",'BASE LIQUIDACION REDEBAN 2025'!$B$11,IF(AF807="TIPO III",'BASE LIQUIDACION REDEBAN 2025'!$B$12,'BASE LIQUIDACION REDEBAN 2025'!$B$13))))</f>
        <v>140395.6348884</v>
      </c>
      <c r="AM807" s="97">
        <f t="shared" si="12"/>
        <v>144967.87232000002</v>
      </c>
    </row>
    <row r="808" spans="1:39" s="85" customFormat="1" ht="13.15">
      <c r="A808" s="171" t="s">
        <v>86</v>
      </c>
      <c r="B808" s="10" t="str">
        <f>VLOOKUP(A808,'CENTRO DE COSTOS'!A:D,4,FALSE)</f>
        <v>KEVIN ALEXIS CORZO BUSTOS</v>
      </c>
      <c r="C808" s="10" t="str">
        <f>VLOOKUP(A808,'CENTRO DE COSTOS'!A:D,2,FALSE)</f>
        <v>0004-0007</v>
      </c>
      <c r="D808" s="171">
        <v>73217</v>
      </c>
      <c r="E808" s="171">
        <v>2329951</v>
      </c>
      <c r="F808" s="171">
        <v>48554</v>
      </c>
      <c r="G808" s="171" t="s">
        <v>870</v>
      </c>
      <c r="H808" s="171" t="s">
        <v>7686</v>
      </c>
      <c r="I808" s="171" t="s">
        <v>7687</v>
      </c>
      <c r="J808" s="10" t="s">
        <v>167</v>
      </c>
      <c r="K808" s="171">
        <v>2329951</v>
      </c>
      <c r="L808" s="171" t="s">
        <v>7688</v>
      </c>
      <c r="M808" s="172">
        <v>45827.48541666667</v>
      </c>
      <c r="N808" s="172">
        <v>45828.676944444444</v>
      </c>
      <c r="O808" s="171" t="s">
        <v>3171</v>
      </c>
      <c r="P808" s="171" t="s">
        <v>3172</v>
      </c>
      <c r="Q808" s="171" t="s">
        <v>177</v>
      </c>
      <c r="R808" s="72" t="s">
        <v>7689</v>
      </c>
      <c r="S808" s="178" t="s">
        <v>3174</v>
      </c>
      <c r="T808" s="187" t="s">
        <v>3175</v>
      </c>
      <c r="U808" s="187" t="s">
        <v>3438</v>
      </c>
      <c r="V808" s="187" t="s">
        <v>3439</v>
      </c>
      <c r="W808" s="187" t="s">
        <v>3185</v>
      </c>
      <c r="X808" s="187">
        <v>0</v>
      </c>
      <c r="Y808" s="187">
        <v>0</v>
      </c>
      <c r="Z808" s="187">
        <v>0</v>
      </c>
      <c r="AA808" s="187">
        <v>0</v>
      </c>
      <c r="AB808" s="200">
        <v>0</v>
      </c>
      <c r="AC808" s="72" t="s">
        <v>7690</v>
      </c>
      <c r="AD808" s="72" t="s">
        <v>3180</v>
      </c>
      <c r="AE808" s="72" t="s">
        <v>3180</v>
      </c>
      <c r="AF808" s="171" t="s">
        <v>30</v>
      </c>
      <c r="AG808" s="171" t="s">
        <v>189</v>
      </c>
      <c r="AH808" s="171">
        <v>1</v>
      </c>
      <c r="AI808" s="171">
        <v>0</v>
      </c>
      <c r="AJ808" s="72" t="s">
        <v>1099</v>
      </c>
      <c r="AK808" s="97">
        <f>IF(Q808="SOPORTE_TELEFÓNICO",'BASE LIQUIDACION REDEBAN 2025'!$B$19,IF(Q808="ENVÍO",'BASE LIQUIDACION REDEBAN 2025'!$C$2,IF(AF808="TIPO I",'BASE LIQUIDACION REDEBAN 2025'!$C$2,IF(AF808="TIPO II",'BASE LIQUIDACION REDEBAN 2025'!$C$3,IF(AF808="TIPO III",'BASE LIQUIDACION REDEBAN 2025'!$C$4,IF(AF808="TIPO IV",'BASE LIQUIDACION REDEBAN 2025'!$C$5,IF(AG808="AEREO",'BASE LIQUIDACION REDEBAN 2025'!$B$6,'BASE LIQUIDACION REDEBAN 2025'!$C$5)))))))</f>
        <v>275728.78077800001</v>
      </c>
      <c r="AL808" s="97">
        <f>IF(OR(Q808="SOPORTE_TELEFÓNICO",Q808="ENVÍO"),0,IF(AF808="TIPO I",'BASE LIQUIDACION REDEBAN 2025'!$B$10,IF(AF808="TIPO II",'BASE LIQUIDACION REDEBAN 2025'!$B$11,IF(AF808="TIPO III",'BASE LIQUIDACION REDEBAN 2025'!$B$12,'BASE LIQUIDACION REDEBAN 2025'!$B$13))))</f>
        <v>196536.5258152</v>
      </c>
      <c r="AM808" s="97">
        <f t="shared" si="12"/>
        <v>275728.78077800001</v>
      </c>
    </row>
    <row r="809" spans="1:39" s="85" customFormat="1" ht="13.15">
      <c r="A809" s="171" t="s">
        <v>76</v>
      </c>
      <c r="B809" s="10" t="str">
        <f>VLOOKUP(A809,'CENTRO DE COSTOS'!A:D,4,FALSE)</f>
        <v>DIEGO FERNANDO HENAO CARDONA</v>
      </c>
      <c r="C809" s="10" t="str">
        <f>VLOOKUP(A809,'CENTRO DE COSTOS'!A:D,2,FALSE)</f>
        <v>0004-0003</v>
      </c>
      <c r="D809" s="171">
        <v>76001</v>
      </c>
      <c r="E809" s="171">
        <v>2333199</v>
      </c>
      <c r="F809" s="171">
        <v>72176</v>
      </c>
      <c r="G809" s="171" t="s">
        <v>230</v>
      </c>
      <c r="H809" s="171" t="s">
        <v>76</v>
      </c>
      <c r="I809" s="171" t="s">
        <v>7691</v>
      </c>
      <c r="J809" s="10" t="s">
        <v>167</v>
      </c>
      <c r="K809" s="171">
        <v>2333199</v>
      </c>
      <c r="L809" s="171" t="s">
        <v>7692</v>
      </c>
      <c r="M809" s="172">
        <v>45828.333333333336</v>
      </c>
      <c r="N809" s="172">
        <v>45828.678136574075</v>
      </c>
      <c r="O809" s="171" t="s">
        <v>3171</v>
      </c>
      <c r="P809" s="171" t="s">
        <v>3172</v>
      </c>
      <c r="Q809" s="171" t="s">
        <v>177</v>
      </c>
      <c r="R809" s="72" t="s">
        <v>7693</v>
      </c>
      <c r="S809" s="178" t="s">
        <v>3174</v>
      </c>
      <c r="T809" s="187" t="s">
        <v>3190</v>
      </c>
      <c r="U809" s="187" t="s">
        <v>3213</v>
      </c>
      <c r="V809" s="187" t="s">
        <v>3372</v>
      </c>
      <c r="W809" s="187" t="s">
        <v>3185</v>
      </c>
      <c r="X809" s="187">
        <v>0</v>
      </c>
      <c r="Y809" s="187">
        <v>0</v>
      </c>
      <c r="Z809" s="187">
        <v>0</v>
      </c>
      <c r="AA809" s="187">
        <v>0</v>
      </c>
      <c r="AB809" s="200">
        <v>0</v>
      </c>
      <c r="AC809" s="72" t="s">
        <v>7694</v>
      </c>
      <c r="AD809" s="72" t="s">
        <v>3180</v>
      </c>
      <c r="AE809" s="72" t="s">
        <v>3180</v>
      </c>
      <c r="AF809" s="171" t="s">
        <v>25</v>
      </c>
      <c r="AG809" s="171" t="s">
        <v>189</v>
      </c>
      <c r="AH809" s="171">
        <v>1</v>
      </c>
      <c r="AI809" s="171">
        <v>0</v>
      </c>
      <c r="AJ809" s="72" t="s">
        <v>1025</v>
      </c>
      <c r="AK809" s="97">
        <f>IF(Q809="SOPORTE_TELEFÓNICO",'BASE LIQUIDACION REDEBAN 2025'!$B$19,IF(Q809="ENVÍO",'BASE LIQUIDACION REDEBAN 2025'!$C$2,IF(AF809="TIPO I",'BASE LIQUIDACION REDEBAN 2025'!$C$2,IF(AF809="TIPO II",'BASE LIQUIDACION REDEBAN 2025'!$C$3,IF(AF809="TIPO III",'BASE LIQUIDACION REDEBAN 2025'!$C$4,IF(AF809="TIPO IV",'BASE LIQUIDACION REDEBAN 2025'!$C$5,IF(AG809="AEREO",'BASE LIQUIDACION REDEBAN 2025'!$B$6,'BASE LIQUIDACION REDEBAN 2025'!$C$5)))))))</f>
        <v>65960.072302</v>
      </c>
      <c r="AL809" s="97">
        <f>IF(OR(Q809="SOPORTE_TELEFÓNICO",Q809="ENVÍO"),0,IF(AF809="TIPO I",'BASE LIQUIDACION REDEBAN 2025'!$B$10,IF(AF809="TIPO II",'BASE LIQUIDACION REDEBAN 2025'!$B$11,IF(AF809="TIPO III",'BASE LIQUIDACION REDEBAN 2025'!$B$12,'BASE LIQUIDACION REDEBAN 2025'!$B$13))))</f>
        <v>75096.394270399993</v>
      </c>
      <c r="AM809" s="97">
        <f t="shared" si="12"/>
        <v>65960.072302</v>
      </c>
    </row>
    <row r="810" spans="1:39" s="85" customFormat="1" ht="13.15">
      <c r="A810" s="171" t="s">
        <v>76</v>
      </c>
      <c r="B810" s="10" t="str">
        <f>VLOOKUP(A810,'CENTRO DE COSTOS'!A:D,4,FALSE)</f>
        <v>DIEGO FERNANDO HENAO CARDONA</v>
      </c>
      <c r="C810" s="10" t="str">
        <f>VLOOKUP(A810,'CENTRO DE COSTOS'!A:D,2,FALSE)</f>
        <v>0004-0003</v>
      </c>
      <c r="D810" s="171">
        <v>76001</v>
      </c>
      <c r="E810" s="171">
        <v>2336276</v>
      </c>
      <c r="F810" s="171">
        <v>14732</v>
      </c>
      <c r="G810" s="171" t="s">
        <v>230</v>
      </c>
      <c r="H810" s="171" t="s">
        <v>76</v>
      </c>
      <c r="I810" s="171" t="s">
        <v>7695</v>
      </c>
      <c r="J810" s="10" t="s">
        <v>167</v>
      </c>
      <c r="K810" s="171">
        <v>2336276</v>
      </c>
      <c r="L810" s="171" t="s">
        <v>7696</v>
      </c>
      <c r="M810" s="172">
        <v>45828.484027777777</v>
      </c>
      <c r="N810" s="172">
        <v>45828.691388888888</v>
      </c>
      <c r="O810" s="171" t="s">
        <v>3171</v>
      </c>
      <c r="P810" s="171" t="s">
        <v>3172</v>
      </c>
      <c r="Q810" s="171" t="s">
        <v>177</v>
      </c>
      <c r="R810" s="72" t="s">
        <v>7697</v>
      </c>
      <c r="S810" s="178" t="s">
        <v>3174</v>
      </c>
      <c r="T810" s="187" t="s">
        <v>3190</v>
      </c>
      <c r="U810" s="187" t="s">
        <v>3213</v>
      </c>
      <c r="V810" s="187" t="s">
        <v>3372</v>
      </c>
      <c r="W810" s="187" t="s">
        <v>3185</v>
      </c>
      <c r="X810" s="187">
        <v>0</v>
      </c>
      <c r="Y810" s="187">
        <v>0</v>
      </c>
      <c r="Z810" s="187">
        <v>0</v>
      </c>
      <c r="AA810" s="187">
        <v>0</v>
      </c>
      <c r="AB810" s="200">
        <v>0</v>
      </c>
      <c r="AC810" s="72" t="s">
        <v>7698</v>
      </c>
      <c r="AD810" s="72" t="s">
        <v>3180</v>
      </c>
      <c r="AE810" s="72" t="s">
        <v>3180</v>
      </c>
      <c r="AF810" s="171" t="s">
        <v>25</v>
      </c>
      <c r="AG810" s="171" t="s">
        <v>189</v>
      </c>
      <c r="AH810" s="171">
        <v>1</v>
      </c>
      <c r="AI810" s="171">
        <v>0</v>
      </c>
      <c r="AJ810" s="72" t="s">
        <v>1025</v>
      </c>
      <c r="AK810" s="97">
        <f>IF(Q810="SOPORTE_TELEFÓNICO",'BASE LIQUIDACION REDEBAN 2025'!$B$19,IF(Q810="ENVÍO",'BASE LIQUIDACION REDEBAN 2025'!$C$2,IF(AF810="TIPO I",'BASE LIQUIDACION REDEBAN 2025'!$C$2,IF(AF810="TIPO II",'BASE LIQUIDACION REDEBAN 2025'!$C$3,IF(AF810="TIPO III",'BASE LIQUIDACION REDEBAN 2025'!$C$4,IF(AF810="TIPO IV",'BASE LIQUIDACION REDEBAN 2025'!$C$5,IF(AG810="AEREO",'BASE LIQUIDACION REDEBAN 2025'!$B$6,'BASE LIQUIDACION REDEBAN 2025'!$C$5)))))))</f>
        <v>65960.072302</v>
      </c>
      <c r="AL810" s="97">
        <f>IF(OR(Q810="SOPORTE_TELEFÓNICO",Q810="ENVÍO"),0,IF(AF810="TIPO I",'BASE LIQUIDACION REDEBAN 2025'!$B$10,IF(AF810="TIPO II",'BASE LIQUIDACION REDEBAN 2025'!$B$11,IF(AF810="TIPO III",'BASE LIQUIDACION REDEBAN 2025'!$B$12,'BASE LIQUIDACION REDEBAN 2025'!$B$13))))</f>
        <v>75096.394270399993</v>
      </c>
      <c r="AM810" s="97">
        <f t="shared" si="12"/>
        <v>65960.072302</v>
      </c>
    </row>
    <row r="811" spans="1:39" s="85" customFormat="1" ht="13.15">
      <c r="A811" s="171" t="s">
        <v>92</v>
      </c>
      <c r="B811" s="10" t="str">
        <f>VLOOKUP(A811,'CENTRO DE COSTOS'!A:D,4,FALSE)</f>
        <v>KEVIN ALEXIS CORZO BUSTOS</v>
      </c>
      <c r="C811" s="10" t="str">
        <f>VLOOKUP(A811,'CENTRO DE COSTOS'!A:D,2,FALSE)</f>
        <v>0004-0007</v>
      </c>
      <c r="D811" s="171">
        <v>18753</v>
      </c>
      <c r="E811" s="171">
        <v>2327853</v>
      </c>
      <c r="F811" s="171">
        <v>77630</v>
      </c>
      <c r="G811" s="171" t="s">
        <v>1649</v>
      </c>
      <c r="H811" s="171" t="s">
        <v>3673</v>
      </c>
      <c r="I811" s="171" t="s">
        <v>7699</v>
      </c>
      <c r="J811" s="10" t="s">
        <v>167</v>
      </c>
      <c r="K811" s="171">
        <v>2327853</v>
      </c>
      <c r="L811" s="171" t="s">
        <v>7700</v>
      </c>
      <c r="M811" s="172">
        <v>45827.361805555556</v>
      </c>
      <c r="N811" s="172">
        <v>45828.716215277775</v>
      </c>
      <c r="O811" s="171" t="s">
        <v>3171</v>
      </c>
      <c r="P811" s="171" t="s">
        <v>3172</v>
      </c>
      <c r="Q811" s="171" t="s">
        <v>177</v>
      </c>
      <c r="R811" s="72" t="s">
        <v>7701</v>
      </c>
      <c r="S811" s="178" t="s">
        <v>3174</v>
      </c>
      <c r="T811" s="187" t="s">
        <v>3190</v>
      </c>
      <c r="U811" s="187" t="s">
        <v>3252</v>
      </c>
      <c r="V811" s="187" t="s">
        <v>3192</v>
      </c>
      <c r="W811" s="187" t="s">
        <v>3185</v>
      </c>
      <c r="X811" s="187">
        <v>0</v>
      </c>
      <c r="Y811" s="187">
        <v>0</v>
      </c>
      <c r="Z811" s="187">
        <v>0</v>
      </c>
      <c r="AA811" s="187">
        <v>0</v>
      </c>
      <c r="AB811" s="200" t="s">
        <v>5574</v>
      </c>
      <c r="AC811" s="72" t="s">
        <v>7702</v>
      </c>
      <c r="AD811" s="72" t="s">
        <v>3180</v>
      </c>
      <c r="AE811" s="72" t="s">
        <v>3180</v>
      </c>
      <c r="AF811" s="171" t="s">
        <v>175</v>
      </c>
      <c r="AG811" s="171" t="s">
        <v>3681</v>
      </c>
      <c r="AH811" s="171">
        <v>1</v>
      </c>
      <c r="AI811" s="171">
        <v>0</v>
      </c>
      <c r="AJ811" s="72" t="s">
        <v>1326</v>
      </c>
      <c r="AK811" s="97">
        <f>IF(Q811="SOPORTE_TELEFÓNICO",'BASE LIQUIDACION REDEBAN 2025'!$B$19,IF(Q811="ENVÍO",'BASE LIQUIDACION REDEBAN 2025'!$C$2,IF(AF811="TIPO I",'BASE LIQUIDACION REDEBAN 2025'!$C$2,IF(AF811="TIPO II",'BASE LIQUIDACION REDEBAN 2025'!$C$3,IF(AF811="TIPO III",'BASE LIQUIDACION REDEBAN 2025'!$C$4,IF(AF811="TIPO IV",'BASE LIQUIDACION REDEBAN 2025'!$C$5,IF(AG811="AEREO",'BASE LIQUIDACION REDEBAN 2025'!$B$6,'BASE LIQUIDACION REDEBAN 2025'!$C$5)))))))</f>
        <v>479588.87655000004</v>
      </c>
      <c r="AL811" s="97">
        <f>IF(OR(Q811="SOPORTE_TELEFÓNICO",Q811="ENVÍO"),0,IF(AF811="TIPO I",'BASE LIQUIDACION REDEBAN 2025'!$B$10,IF(AF811="TIPO II",'BASE LIQUIDACION REDEBAN 2025'!$B$11,IF(AF811="TIPO III",'BASE LIQUIDACION REDEBAN 2025'!$B$12,'BASE LIQUIDACION REDEBAN 2025'!$B$13))))</f>
        <v>196536.5258152</v>
      </c>
      <c r="AM811" s="97">
        <f t="shared" si="12"/>
        <v>479588.87655000004</v>
      </c>
    </row>
    <row r="812" spans="1:39" s="85" customFormat="1" ht="13.15">
      <c r="A812" s="171" t="s">
        <v>94</v>
      </c>
      <c r="B812" s="10" t="str">
        <f>VLOOKUP(A812,'CENTRO DE COSTOS'!A:D,4,FALSE)</f>
        <v>DIEGO FERNANDO HENAO CARDONA</v>
      </c>
      <c r="C812" s="10" t="str">
        <f>VLOOKUP(A812,'CENTRO DE COSTOS'!A:D,2,FALSE)</f>
        <v>0004-0002</v>
      </c>
      <c r="D812" s="171">
        <v>66001</v>
      </c>
      <c r="E812" s="171">
        <v>2335912</v>
      </c>
      <c r="F812" s="171">
        <v>59950</v>
      </c>
      <c r="G812" s="171" t="s">
        <v>450</v>
      </c>
      <c r="H812" s="171" t="s">
        <v>94</v>
      </c>
      <c r="I812" s="171" t="s">
        <v>7703</v>
      </c>
      <c r="J812" s="10" t="s">
        <v>167</v>
      </c>
      <c r="K812" s="171">
        <v>2335912</v>
      </c>
      <c r="L812" s="171" t="s">
        <v>7704</v>
      </c>
      <c r="M812" s="172">
        <v>45828.460416666669</v>
      </c>
      <c r="N812" s="172">
        <v>45828.724733796298</v>
      </c>
      <c r="O812" s="171" t="s">
        <v>3171</v>
      </c>
      <c r="P812" s="171" t="s">
        <v>3172</v>
      </c>
      <c r="Q812" s="171" t="s">
        <v>177</v>
      </c>
      <c r="R812" s="72" t="s">
        <v>7705</v>
      </c>
      <c r="S812" s="178" t="s">
        <v>3174</v>
      </c>
      <c r="T812" s="187" t="s">
        <v>3175</v>
      </c>
      <c r="U812" s="187" t="s">
        <v>3586</v>
      </c>
      <c r="V812" s="187" t="s">
        <v>3587</v>
      </c>
      <c r="W812" s="187" t="s">
        <v>3185</v>
      </c>
      <c r="X812" s="187">
        <v>0</v>
      </c>
      <c r="Y812" s="187">
        <v>0</v>
      </c>
      <c r="Z812" s="187">
        <v>0</v>
      </c>
      <c r="AA812" s="187">
        <v>0</v>
      </c>
      <c r="AB812" s="200">
        <v>0</v>
      </c>
      <c r="AC812" s="72" t="s">
        <v>7706</v>
      </c>
      <c r="AD812" s="72" t="s">
        <v>3180</v>
      </c>
      <c r="AE812" s="72" t="s">
        <v>3180</v>
      </c>
      <c r="AF812" s="171" t="s">
        <v>25</v>
      </c>
      <c r="AG812" s="171" t="s">
        <v>189</v>
      </c>
      <c r="AH812" s="171">
        <v>1</v>
      </c>
      <c r="AI812" s="171">
        <v>0</v>
      </c>
      <c r="AJ812" s="72" t="s">
        <v>453</v>
      </c>
      <c r="AK812" s="97">
        <f>IF(Q812="SOPORTE_TELEFÓNICO",'BASE LIQUIDACION REDEBAN 2025'!$B$19,IF(Q812="ENVÍO",'BASE LIQUIDACION REDEBAN 2025'!$C$2,IF(AF812="TIPO I",'BASE LIQUIDACION REDEBAN 2025'!$C$2,IF(AF812="TIPO II",'BASE LIQUIDACION REDEBAN 2025'!$C$3,IF(AF812="TIPO III",'BASE LIQUIDACION REDEBAN 2025'!$C$4,IF(AF812="TIPO IV",'BASE LIQUIDACION REDEBAN 2025'!$C$5,IF(AG812="AEREO",'BASE LIQUIDACION REDEBAN 2025'!$B$6,'BASE LIQUIDACION REDEBAN 2025'!$C$5)))))))</f>
        <v>65960.072302</v>
      </c>
      <c r="AL812" s="97">
        <f>IF(OR(Q812="SOPORTE_TELEFÓNICO",Q812="ENVÍO"),0,IF(AF812="TIPO I",'BASE LIQUIDACION REDEBAN 2025'!$B$10,IF(AF812="TIPO II",'BASE LIQUIDACION REDEBAN 2025'!$B$11,IF(AF812="TIPO III",'BASE LIQUIDACION REDEBAN 2025'!$B$12,'BASE LIQUIDACION REDEBAN 2025'!$B$13))))</f>
        <v>75096.394270399993</v>
      </c>
      <c r="AM812" s="97">
        <f t="shared" si="12"/>
        <v>65960.072302</v>
      </c>
    </row>
    <row r="813" spans="1:39" s="85" customFormat="1" ht="13.15">
      <c r="A813" s="171" t="s">
        <v>86</v>
      </c>
      <c r="B813" s="10" t="str">
        <f>VLOOKUP(A813,'CENTRO DE COSTOS'!A:D,4,FALSE)</f>
        <v>KEVIN ALEXIS CORZO BUSTOS</v>
      </c>
      <c r="C813" s="10" t="str">
        <f>VLOOKUP(A813,'CENTRO DE COSTOS'!A:D,2,FALSE)</f>
        <v>0004-0007</v>
      </c>
      <c r="D813" s="171">
        <v>73411</v>
      </c>
      <c r="E813" s="171">
        <v>2336483</v>
      </c>
      <c r="F813" s="171">
        <v>59172</v>
      </c>
      <c r="G813" s="171" t="s">
        <v>870</v>
      </c>
      <c r="H813" s="171" t="s">
        <v>871</v>
      </c>
      <c r="I813" s="171" t="s">
        <v>7707</v>
      </c>
      <c r="J813" s="10" t="s">
        <v>167</v>
      </c>
      <c r="K813" s="171">
        <v>2336483</v>
      </c>
      <c r="L813" s="171" t="s">
        <v>7708</v>
      </c>
      <c r="M813" s="172">
        <v>45828.508333333331</v>
      </c>
      <c r="N813" s="172">
        <v>45828.728634259256</v>
      </c>
      <c r="O813" s="171" t="s">
        <v>3171</v>
      </c>
      <c r="P813" s="171" t="s">
        <v>3172</v>
      </c>
      <c r="Q813" s="171" t="s">
        <v>177</v>
      </c>
      <c r="R813" s="72" t="s">
        <v>7709</v>
      </c>
      <c r="S813" s="178" t="s">
        <v>3174</v>
      </c>
      <c r="T813" s="187" t="s">
        <v>3190</v>
      </c>
      <c r="U813" s="187" t="s">
        <v>3213</v>
      </c>
      <c r="V813" s="187" t="s">
        <v>3345</v>
      </c>
      <c r="W813" s="187" t="s">
        <v>3185</v>
      </c>
      <c r="X813" s="187">
        <v>0</v>
      </c>
      <c r="Y813" s="187">
        <v>0</v>
      </c>
      <c r="Z813" s="187">
        <v>0</v>
      </c>
      <c r="AA813" s="187">
        <v>0</v>
      </c>
      <c r="AB813" s="200">
        <v>0</v>
      </c>
      <c r="AC813" s="72" t="s">
        <v>7710</v>
      </c>
      <c r="AD813" s="72" t="s">
        <v>3180</v>
      </c>
      <c r="AE813" s="72" t="s">
        <v>3180</v>
      </c>
      <c r="AF813" s="171" t="s">
        <v>30</v>
      </c>
      <c r="AG813" s="171" t="s">
        <v>189</v>
      </c>
      <c r="AH813" s="171">
        <v>1</v>
      </c>
      <c r="AI813" s="171">
        <v>0</v>
      </c>
      <c r="AJ813" s="72" t="s">
        <v>873</v>
      </c>
      <c r="AK813" s="97">
        <f>IF(Q813="SOPORTE_TELEFÓNICO",'BASE LIQUIDACION REDEBAN 2025'!$B$19,IF(Q813="ENVÍO",'BASE LIQUIDACION REDEBAN 2025'!$C$2,IF(AF813="TIPO I",'BASE LIQUIDACION REDEBAN 2025'!$C$2,IF(AF813="TIPO II",'BASE LIQUIDACION REDEBAN 2025'!$C$3,IF(AF813="TIPO III",'BASE LIQUIDACION REDEBAN 2025'!$C$4,IF(AF813="TIPO IV",'BASE LIQUIDACION REDEBAN 2025'!$C$5,IF(AG813="AEREO",'BASE LIQUIDACION REDEBAN 2025'!$B$6,'BASE LIQUIDACION REDEBAN 2025'!$C$5)))))))</f>
        <v>275728.78077800001</v>
      </c>
      <c r="AL813" s="97">
        <f>IF(OR(Q813="SOPORTE_TELEFÓNICO",Q813="ENVÍO"),0,IF(AF813="TIPO I",'BASE LIQUIDACION REDEBAN 2025'!$B$10,IF(AF813="TIPO II",'BASE LIQUIDACION REDEBAN 2025'!$B$11,IF(AF813="TIPO III",'BASE LIQUIDACION REDEBAN 2025'!$B$12,'BASE LIQUIDACION REDEBAN 2025'!$B$13))))</f>
        <v>196536.5258152</v>
      </c>
      <c r="AM813" s="97">
        <f t="shared" si="12"/>
        <v>275728.78077800001</v>
      </c>
    </row>
    <row r="814" spans="1:39" s="85" customFormat="1" ht="13.15">
      <c r="A814" s="171" t="s">
        <v>91</v>
      </c>
      <c r="B814" s="10" t="str">
        <f>VLOOKUP(A814,'CENTRO DE COSTOS'!A:D,4,FALSE)</f>
        <v>JOSE MAURICIO HERNANDEZ ROJAS</v>
      </c>
      <c r="C814" s="10" t="str">
        <f>VLOOKUP(A814,'CENTRO DE COSTOS'!A:D,2,FALSE)</f>
        <v>0004-0001</v>
      </c>
      <c r="D814" s="171">
        <v>5250</v>
      </c>
      <c r="E814" s="171">
        <v>2322816</v>
      </c>
      <c r="F814" s="171">
        <v>70984</v>
      </c>
      <c r="G814" s="171" t="s">
        <v>290</v>
      </c>
      <c r="H814" s="171" t="s">
        <v>1154</v>
      </c>
      <c r="I814" s="171" t="s">
        <v>7711</v>
      </c>
      <c r="J814" s="10" t="s">
        <v>167</v>
      </c>
      <c r="K814" s="171">
        <v>2322816</v>
      </c>
      <c r="L814" s="171" t="s">
        <v>7712</v>
      </c>
      <c r="M814" s="172">
        <v>45826.425694444442</v>
      </c>
      <c r="N814" s="172">
        <v>45828.731041666666</v>
      </c>
      <c r="O814" s="171" t="s">
        <v>3171</v>
      </c>
      <c r="P814" s="171" t="s">
        <v>3172</v>
      </c>
      <c r="Q814" s="171" t="s">
        <v>177</v>
      </c>
      <c r="R814" s="72" t="s">
        <v>7713</v>
      </c>
      <c r="S814" s="178" t="s">
        <v>3174</v>
      </c>
      <c r="T814" s="187" t="s">
        <v>3190</v>
      </c>
      <c r="U814" s="187" t="s">
        <v>3839</v>
      </c>
      <c r="V814" s="187" t="s">
        <v>3840</v>
      </c>
      <c r="W814" s="187" t="s">
        <v>3215</v>
      </c>
      <c r="X814" s="187" t="s">
        <v>3662</v>
      </c>
      <c r="Y814" s="187">
        <v>0</v>
      </c>
      <c r="Z814" s="187">
        <v>0</v>
      </c>
      <c r="AA814" s="187">
        <v>0</v>
      </c>
      <c r="AB814" s="200">
        <v>0</v>
      </c>
      <c r="AC814" s="72" t="s">
        <v>7714</v>
      </c>
      <c r="AD814" s="72">
        <v>1227973</v>
      </c>
      <c r="AE814" s="72">
        <v>991440</v>
      </c>
      <c r="AF814" s="171" t="s">
        <v>32</v>
      </c>
      <c r="AG814" s="171" t="s">
        <v>189</v>
      </c>
      <c r="AH814" s="171">
        <v>1</v>
      </c>
      <c r="AI814" s="171">
        <v>0</v>
      </c>
      <c r="AJ814" s="72" t="s">
        <v>2090</v>
      </c>
      <c r="AK814" s="97">
        <f>IF(Q814="SOPORTE_TELEFÓNICO",'BASE LIQUIDACION REDEBAN 2025'!$B$19,IF(Q814="ENVÍO",'BASE LIQUIDACION REDEBAN 2025'!$C$2,IF(AF814="TIPO I",'BASE LIQUIDACION REDEBAN 2025'!$C$2,IF(AF814="TIPO II",'BASE LIQUIDACION REDEBAN 2025'!$C$3,IF(AF814="TIPO III",'BASE LIQUIDACION REDEBAN 2025'!$C$4,IF(AF814="TIPO IV",'BASE LIQUIDACION REDEBAN 2025'!$C$5,IF(AG814="AEREO",'BASE LIQUIDACION REDEBAN 2025'!$B$6,'BASE LIQUIDACION REDEBAN 2025'!$C$5)))))))</f>
        <v>479588.87655000004</v>
      </c>
      <c r="AL814" s="97">
        <f>IF(OR(Q814="SOPORTE_TELEFÓNICO",Q814="ENVÍO"),0,IF(AF814="TIPO I",'BASE LIQUIDACION REDEBAN 2025'!$B$10,IF(AF814="TIPO II",'BASE LIQUIDACION REDEBAN 2025'!$B$11,IF(AF814="TIPO III",'BASE LIQUIDACION REDEBAN 2025'!$B$12,'BASE LIQUIDACION REDEBAN 2025'!$B$13))))</f>
        <v>196536.5258152</v>
      </c>
      <c r="AM814" s="97">
        <f t="shared" si="12"/>
        <v>479588.87655000004</v>
      </c>
    </row>
    <row r="815" spans="1:39" s="85" customFormat="1" ht="13.15">
      <c r="A815" s="171" t="s">
        <v>92</v>
      </c>
      <c r="B815" s="10" t="str">
        <f>VLOOKUP(A815,'CENTRO DE COSTOS'!A:D,4,FALSE)</f>
        <v>KEVIN ALEXIS CORZO BUSTOS</v>
      </c>
      <c r="C815" s="10" t="str">
        <f>VLOOKUP(A815,'CENTRO DE COSTOS'!A:D,2,FALSE)</f>
        <v>0004-0007</v>
      </c>
      <c r="D815" s="171">
        <v>18753</v>
      </c>
      <c r="E815" s="171">
        <v>2337421</v>
      </c>
      <c r="F815" s="171">
        <v>35694</v>
      </c>
      <c r="G815" s="171" t="s">
        <v>1649</v>
      </c>
      <c r="H815" s="171" t="s">
        <v>3673</v>
      </c>
      <c r="I815" s="171" t="s">
        <v>7715</v>
      </c>
      <c r="J815" s="10" t="s">
        <v>167</v>
      </c>
      <c r="K815" s="171">
        <v>2337421</v>
      </c>
      <c r="L815" s="171" t="s">
        <v>7716</v>
      </c>
      <c r="M815" s="172">
        <v>45828.602777777778</v>
      </c>
      <c r="N815" s="172">
        <v>45828.743715277778</v>
      </c>
      <c r="O815" s="171" t="s">
        <v>3171</v>
      </c>
      <c r="P815" s="171" t="s">
        <v>3172</v>
      </c>
      <c r="Q815" s="171" t="s">
        <v>177</v>
      </c>
      <c r="R815" s="72" t="s">
        <v>7717</v>
      </c>
      <c r="S815" s="178" t="s">
        <v>3174</v>
      </c>
      <c r="T815" s="187" t="s">
        <v>3190</v>
      </c>
      <c r="U815" s="187" t="s">
        <v>3357</v>
      </c>
      <c r="V815" s="187" t="s">
        <v>3192</v>
      </c>
      <c r="W815" s="187" t="s">
        <v>3215</v>
      </c>
      <c r="X815" s="187" t="s">
        <v>3503</v>
      </c>
      <c r="Y815" s="187" t="s">
        <v>3425</v>
      </c>
      <c r="Z815" s="187">
        <v>0</v>
      </c>
      <c r="AA815" s="187">
        <v>0</v>
      </c>
      <c r="AB815" s="200">
        <v>0</v>
      </c>
      <c r="AC815" s="72" t="s">
        <v>7718</v>
      </c>
      <c r="AD815" s="72" t="s">
        <v>7719</v>
      </c>
      <c r="AE815" s="72" t="s">
        <v>7720</v>
      </c>
      <c r="AF815" s="171" t="s">
        <v>175</v>
      </c>
      <c r="AG815" s="171" t="s">
        <v>3681</v>
      </c>
      <c r="AH815" s="171">
        <v>1</v>
      </c>
      <c r="AI815" s="171">
        <v>0</v>
      </c>
      <c r="AJ815" s="72" t="s">
        <v>1326</v>
      </c>
      <c r="AK815" s="97">
        <f>IF(Q815="SOPORTE_TELEFÓNICO",'BASE LIQUIDACION REDEBAN 2025'!$B$19,IF(Q815="ENVÍO",'BASE LIQUIDACION REDEBAN 2025'!$C$2,IF(AF815="TIPO I",'BASE LIQUIDACION REDEBAN 2025'!$C$2,IF(AF815="TIPO II",'BASE LIQUIDACION REDEBAN 2025'!$C$3,IF(AF815="TIPO III",'BASE LIQUIDACION REDEBAN 2025'!$C$4,IF(AF815="TIPO IV",'BASE LIQUIDACION REDEBAN 2025'!$C$5,IF(AG815="AEREO",'BASE LIQUIDACION REDEBAN 2025'!$B$6,'BASE LIQUIDACION REDEBAN 2025'!$C$5)))))))</f>
        <v>479588.87655000004</v>
      </c>
      <c r="AL815" s="97">
        <f>IF(OR(Q815="SOPORTE_TELEFÓNICO",Q815="ENVÍO"),0,IF(AF815="TIPO I",'BASE LIQUIDACION REDEBAN 2025'!$B$10,IF(AF815="TIPO II",'BASE LIQUIDACION REDEBAN 2025'!$B$11,IF(AF815="TIPO III",'BASE LIQUIDACION REDEBAN 2025'!$B$12,'BASE LIQUIDACION REDEBAN 2025'!$B$13))))</f>
        <v>196536.5258152</v>
      </c>
      <c r="AM815" s="97">
        <f t="shared" si="12"/>
        <v>479588.87655000004</v>
      </c>
    </row>
    <row r="816" spans="1:39" s="85" customFormat="1" ht="13.15">
      <c r="A816" s="171" t="s">
        <v>76</v>
      </c>
      <c r="B816" s="10" t="str">
        <f>VLOOKUP(A816,'CENTRO DE COSTOS'!A:D,4,FALSE)</f>
        <v>DIEGO FERNANDO HENAO CARDONA</v>
      </c>
      <c r="C816" s="10" t="str">
        <f>VLOOKUP(A816,'CENTRO DE COSTOS'!A:D,2,FALSE)</f>
        <v>0004-0003</v>
      </c>
      <c r="D816" s="171">
        <v>19001</v>
      </c>
      <c r="E816" s="171">
        <v>2325336</v>
      </c>
      <c r="F816" s="171">
        <v>34191</v>
      </c>
      <c r="G816" s="171" t="s">
        <v>200</v>
      </c>
      <c r="H816" s="171" t="s">
        <v>95</v>
      </c>
      <c r="I816" s="171" t="s">
        <v>4275</v>
      </c>
      <c r="J816" s="10" t="s">
        <v>167</v>
      </c>
      <c r="K816" s="171">
        <v>2325336</v>
      </c>
      <c r="L816" s="171" t="s">
        <v>7721</v>
      </c>
      <c r="M816" s="172">
        <v>45826.629861111112</v>
      </c>
      <c r="N816" s="172">
        <v>45828.746423611112</v>
      </c>
      <c r="O816" s="171" t="s">
        <v>3171</v>
      </c>
      <c r="P816" s="171" t="s">
        <v>3172</v>
      </c>
      <c r="Q816" s="171" t="s">
        <v>177</v>
      </c>
      <c r="R816" s="72" t="s">
        <v>7722</v>
      </c>
      <c r="S816" s="178" t="s">
        <v>3174</v>
      </c>
      <c r="T816" s="187" t="s">
        <v>3190</v>
      </c>
      <c r="U816" s="187" t="s">
        <v>3357</v>
      </c>
      <c r="V816" s="187" t="s">
        <v>3192</v>
      </c>
      <c r="W816" s="187" t="s">
        <v>3215</v>
      </c>
      <c r="X816" s="187" t="s">
        <v>3503</v>
      </c>
      <c r="Y816" s="187">
        <v>0</v>
      </c>
      <c r="Z816" s="187">
        <v>0</v>
      </c>
      <c r="AA816" s="187">
        <v>0</v>
      </c>
      <c r="AB816" s="200">
        <v>0</v>
      </c>
      <c r="AC816" s="72" t="s">
        <v>7723</v>
      </c>
      <c r="AD816" s="72" t="s">
        <v>7724</v>
      </c>
      <c r="AE816" s="72" t="s">
        <v>7725</v>
      </c>
      <c r="AF816" s="171" t="s">
        <v>30</v>
      </c>
      <c r="AG816" s="171" t="s">
        <v>189</v>
      </c>
      <c r="AH816" s="171">
        <v>1</v>
      </c>
      <c r="AI816" s="171">
        <v>0</v>
      </c>
      <c r="AJ816" s="72" t="s">
        <v>204</v>
      </c>
      <c r="AK816" s="97">
        <f>IF(Q816="SOPORTE_TELEFÓNICO",'BASE LIQUIDACION REDEBAN 2025'!$B$19,IF(Q816="ENVÍO",'BASE LIQUIDACION REDEBAN 2025'!$C$2,IF(AF816="TIPO I",'BASE LIQUIDACION REDEBAN 2025'!$C$2,IF(AF816="TIPO II",'BASE LIQUIDACION REDEBAN 2025'!$C$3,IF(AF816="TIPO III",'BASE LIQUIDACION REDEBAN 2025'!$C$4,IF(AF816="TIPO IV",'BASE LIQUIDACION REDEBAN 2025'!$C$5,IF(AG816="AEREO",'BASE LIQUIDACION REDEBAN 2025'!$B$6,'BASE LIQUIDACION REDEBAN 2025'!$C$5)))))))</f>
        <v>275728.78077800001</v>
      </c>
      <c r="AL816" s="97">
        <f>IF(OR(Q816="SOPORTE_TELEFÓNICO",Q816="ENVÍO"),0,IF(AF816="TIPO I",'BASE LIQUIDACION REDEBAN 2025'!$B$10,IF(AF816="TIPO II",'BASE LIQUIDACION REDEBAN 2025'!$B$11,IF(AF816="TIPO III",'BASE LIQUIDACION REDEBAN 2025'!$B$12,'BASE LIQUIDACION REDEBAN 2025'!$B$13))))</f>
        <v>196536.5258152</v>
      </c>
      <c r="AM816" s="97">
        <f t="shared" si="12"/>
        <v>275728.78077800001</v>
      </c>
    </row>
    <row r="817" spans="1:39" s="85" customFormat="1" ht="13.15">
      <c r="A817" s="171" t="s">
        <v>93</v>
      </c>
      <c r="B817" s="10" t="str">
        <f>VLOOKUP(A817,'CENTRO DE COSTOS'!A:D,4,FALSE)</f>
        <v>DIEGO FERNANDO HENAO CARDONA</v>
      </c>
      <c r="C817" s="10" t="str">
        <f>VLOOKUP(A817,'CENTRO DE COSTOS'!A:D,2,FALSE)</f>
        <v>0004-0003</v>
      </c>
      <c r="D817" s="171">
        <v>52001</v>
      </c>
      <c r="E817" s="171">
        <v>2334188</v>
      </c>
      <c r="F817" s="171">
        <v>61700</v>
      </c>
      <c r="G817" s="171" t="s">
        <v>162</v>
      </c>
      <c r="H817" s="171" t="s">
        <v>93</v>
      </c>
      <c r="I817" s="171" t="s">
        <v>7246</v>
      </c>
      <c r="J817" s="10" t="s">
        <v>167</v>
      </c>
      <c r="K817" s="171">
        <v>2334188</v>
      </c>
      <c r="L817" s="171" t="s">
        <v>7726</v>
      </c>
      <c r="M817" s="172">
        <v>45828.366666666669</v>
      </c>
      <c r="N817" s="172">
        <v>45829.336631944447</v>
      </c>
      <c r="O817" s="171" t="s">
        <v>3171</v>
      </c>
      <c r="P817" s="171" t="s">
        <v>3172</v>
      </c>
      <c r="Q817" s="171" t="s">
        <v>177</v>
      </c>
      <c r="R817" s="72" t="s">
        <v>7727</v>
      </c>
      <c r="S817" s="178" t="s">
        <v>3174</v>
      </c>
      <c r="T817" s="187" t="s">
        <v>3175</v>
      </c>
      <c r="U817" s="187" t="s">
        <v>3260</v>
      </c>
      <c r="V817" s="187" t="s">
        <v>3261</v>
      </c>
      <c r="W817" s="187" t="s">
        <v>3185</v>
      </c>
      <c r="X817" s="187">
        <v>0</v>
      </c>
      <c r="Y817" s="187">
        <v>0</v>
      </c>
      <c r="Z817" s="187">
        <v>0</v>
      </c>
      <c r="AA817" s="187">
        <v>0</v>
      </c>
      <c r="AB817" s="200">
        <v>0</v>
      </c>
      <c r="AC817" s="72" t="s">
        <v>7728</v>
      </c>
      <c r="AD817" s="72" t="s">
        <v>3180</v>
      </c>
      <c r="AE817" s="72" t="s">
        <v>3180</v>
      </c>
      <c r="AF817" s="171" t="s">
        <v>25</v>
      </c>
      <c r="AG817" s="171" t="s">
        <v>189</v>
      </c>
      <c r="AH817" s="171">
        <v>1</v>
      </c>
      <c r="AI817" s="171">
        <v>0</v>
      </c>
      <c r="AJ817" s="72" t="s">
        <v>5957</v>
      </c>
      <c r="AK817" s="97">
        <f>IF(Q817="SOPORTE_TELEFÓNICO",'BASE LIQUIDACION REDEBAN 2025'!$B$19,IF(Q817="ENVÍO",'BASE LIQUIDACION REDEBAN 2025'!$C$2,IF(AF817="TIPO I",'BASE LIQUIDACION REDEBAN 2025'!$C$2,IF(AF817="TIPO II",'BASE LIQUIDACION REDEBAN 2025'!$C$3,IF(AF817="TIPO III",'BASE LIQUIDACION REDEBAN 2025'!$C$4,IF(AF817="TIPO IV",'BASE LIQUIDACION REDEBAN 2025'!$C$5,IF(AG817="AEREO",'BASE LIQUIDACION REDEBAN 2025'!$B$6,'BASE LIQUIDACION REDEBAN 2025'!$C$5)))))))</f>
        <v>65960.072302</v>
      </c>
      <c r="AL817" s="97">
        <f>IF(OR(Q817="SOPORTE_TELEFÓNICO",Q817="ENVÍO"),0,IF(AF817="TIPO I",'BASE LIQUIDACION REDEBAN 2025'!$B$10,IF(AF817="TIPO II",'BASE LIQUIDACION REDEBAN 2025'!$B$11,IF(AF817="TIPO III",'BASE LIQUIDACION REDEBAN 2025'!$B$12,'BASE LIQUIDACION REDEBAN 2025'!$B$13))))</f>
        <v>75096.394270399993</v>
      </c>
      <c r="AM817" s="97">
        <f t="shared" si="12"/>
        <v>65960.072302</v>
      </c>
    </row>
    <row r="818" spans="1:39" s="85" customFormat="1" ht="13.15">
      <c r="A818" s="171" t="s">
        <v>99</v>
      </c>
      <c r="B818" s="10" t="str">
        <f>VLOOKUP(A818,'CENTRO DE COSTOS'!A:D,4,FALSE)</f>
        <v>JOSE MAURICIO HERNANDEZ ROJAS</v>
      </c>
      <c r="C818" s="10" t="str">
        <f>VLOOKUP(A818,'CENTRO DE COSTOS'!A:D,2,FALSE)</f>
        <v>0004-0001</v>
      </c>
      <c r="D818" s="171">
        <v>20238</v>
      </c>
      <c r="E818" s="171">
        <v>2325322</v>
      </c>
      <c r="F818" s="171">
        <v>53121</v>
      </c>
      <c r="G818" s="171" t="s">
        <v>269</v>
      </c>
      <c r="H818" s="171" t="s">
        <v>270</v>
      </c>
      <c r="I818" s="171" t="s">
        <v>3088</v>
      </c>
      <c r="J818" s="10" t="s">
        <v>167</v>
      </c>
      <c r="K818" s="171">
        <v>2325322</v>
      </c>
      <c r="L818" s="171" t="s">
        <v>7729</v>
      </c>
      <c r="M818" s="172">
        <v>45826.627083333333</v>
      </c>
      <c r="N818" s="172">
        <v>45829.397037037037</v>
      </c>
      <c r="O818" s="171" t="s">
        <v>3171</v>
      </c>
      <c r="P818" s="171" t="s">
        <v>3172</v>
      </c>
      <c r="Q818" s="171" t="s">
        <v>177</v>
      </c>
      <c r="R818" s="72" t="s">
        <v>7730</v>
      </c>
      <c r="S818" s="178" t="s">
        <v>3174</v>
      </c>
      <c r="T818" s="187" t="s">
        <v>3190</v>
      </c>
      <c r="U818" s="187" t="s">
        <v>3202</v>
      </c>
      <c r="V818" s="187" t="s">
        <v>3203</v>
      </c>
      <c r="W818" s="187" t="s">
        <v>3174</v>
      </c>
      <c r="X818" s="187">
        <v>0</v>
      </c>
      <c r="Y818" s="187">
        <v>0</v>
      </c>
      <c r="Z818" s="187">
        <v>0</v>
      </c>
      <c r="AA818" s="187">
        <v>0</v>
      </c>
      <c r="AB818" s="200">
        <v>0</v>
      </c>
      <c r="AC818" s="72" t="s">
        <v>5974</v>
      </c>
      <c r="AD818" s="72" t="s">
        <v>3180</v>
      </c>
      <c r="AE818" s="72" t="s">
        <v>3180</v>
      </c>
      <c r="AF818" s="171" t="s">
        <v>28</v>
      </c>
      <c r="AG818" s="171" t="s">
        <v>189</v>
      </c>
      <c r="AH818" s="171">
        <v>1</v>
      </c>
      <c r="AI818" s="171">
        <v>0</v>
      </c>
      <c r="AJ818" s="72" t="s">
        <v>506</v>
      </c>
      <c r="AK818" s="97">
        <f>IF(Q818="SOPORTE_TELEFÓNICO",'BASE LIQUIDACION REDEBAN 2025'!$B$19,IF(Q818="ENVÍO",'BASE LIQUIDACION REDEBAN 2025'!$C$2,IF(AF818="TIPO I",'BASE LIQUIDACION REDEBAN 2025'!$C$2,IF(AF818="TIPO II",'BASE LIQUIDACION REDEBAN 2025'!$C$3,IF(AF818="TIPO III",'BASE LIQUIDACION REDEBAN 2025'!$C$4,IF(AF818="TIPO IV",'BASE LIQUIDACION REDEBAN 2025'!$C$5,IF(AG818="AEREO",'BASE LIQUIDACION REDEBAN 2025'!$B$6,'BASE LIQUIDACION REDEBAN 2025'!$C$5)))))))</f>
        <v>144967.87232000002</v>
      </c>
      <c r="AL818" s="97">
        <f>IF(OR(Q818="SOPORTE_TELEFÓNICO",Q818="ENVÍO"),0,IF(AF818="TIPO I",'BASE LIQUIDACION REDEBAN 2025'!$B$10,IF(AF818="TIPO II",'BASE LIQUIDACION REDEBAN 2025'!$B$11,IF(AF818="TIPO III",'BASE LIQUIDACION REDEBAN 2025'!$B$12,'BASE LIQUIDACION REDEBAN 2025'!$B$13))))</f>
        <v>140395.6348884</v>
      </c>
      <c r="AM818" s="97">
        <f t="shared" si="12"/>
        <v>144967.87232000002</v>
      </c>
    </row>
    <row r="819" spans="1:39" s="85" customFormat="1" ht="13.15">
      <c r="A819" s="171" t="s">
        <v>93</v>
      </c>
      <c r="B819" s="10" t="str">
        <f>VLOOKUP(A819,'CENTRO DE COSTOS'!A:D,4,FALSE)</f>
        <v>DIEGO FERNANDO HENAO CARDONA</v>
      </c>
      <c r="C819" s="10" t="str">
        <f>VLOOKUP(A819,'CENTRO DE COSTOS'!A:D,2,FALSE)</f>
        <v>0004-0003</v>
      </c>
      <c r="D819" s="171">
        <v>86568</v>
      </c>
      <c r="E819" s="171">
        <v>2328141</v>
      </c>
      <c r="F819" s="171">
        <v>57321</v>
      </c>
      <c r="G819" s="171" t="s">
        <v>7023</v>
      </c>
      <c r="H819" s="171" t="s">
        <v>7731</v>
      </c>
      <c r="I819" s="171" t="s">
        <v>7732</v>
      </c>
      <c r="J819" s="10" t="s">
        <v>167</v>
      </c>
      <c r="K819" s="171">
        <v>2328141</v>
      </c>
      <c r="L819" s="171" t="s">
        <v>7733</v>
      </c>
      <c r="M819" s="172">
        <v>45827.377083333333</v>
      </c>
      <c r="N819" s="172">
        <v>45829.424722222226</v>
      </c>
      <c r="O819" s="171" t="s">
        <v>3171</v>
      </c>
      <c r="P819" s="171" t="s">
        <v>3172</v>
      </c>
      <c r="Q819" s="171" t="s">
        <v>177</v>
      </c>
      <c r="R819" s="72" t="s">
        <v>7734</v>
      </c>
      <c r="S819" s="178" t="s">
        <v>3174</v>
      </c>
      <c r="T819" s="187" t="s">
        <v>3190</v>
      </c>
      <c r="U819" s="187" t="s">
        <v>3300</v>
      </c>
      <c r="V819" s="187" t="s">
        <v>3192</v>
      </c>
      <c r="W819" s="187" t="s">
        <v>3215</v>
      </c>
      <c r="X819" s="187" t="s">
        <v>3615</v>
      </c>
      <c r="Y819" s="187">
        <v>0</v>
      </c>
      <c r="Z819" s="187">
        <v>0</v>
      </c>
      <c r="AA819" s="187">
        <v>0</v>
      </c>
      <c r="AB819" s="200">
        <v>0</v>
      </c>
      <c r="AC819" s="72" t="s">
        <v>7735</v>
      </c>
      <c r="AD819" s="72" t="s">
        <v>7736</v>
      </c>
      <c r="AE819" s="72" t="s">
        <v>7737</v>
      </c>
      <c r="AF819" s="171" t="s">
        <v>32</v>
      </c>
      <c r="AG819" s="171" t="s">
        <v>189</v>
      </c>
      <c r="AH819" s="171">
        <v>1</v>
      </c>
      <c r="AI819" s="171">
        <v>0</v>
      </c>
      <c r="AJ819" s="72" t="s">
        <v>5957</v>
      </c>
      <c r="AK819" s="97">
        <f>IF(Q819="SOPORTE_TELEFÓNICO",'BASE LIQUIDACION REDEBAN 2025'!$B$19,IF(Q819="ENVÍO",'BASE LIQUIDACION REDEBAN 2025'!$C$2,IF(AF819="TIPO I",'BASE LIQUIDACION REDEBAN 2025'!$C$2,IF(AF819="TIPO II",'BASE LIQUIDACION REDEBAN 2025'!$C$3,IF(AF819="TIPO III",'BASE LIQUIDACION REDEBAN 2025'!$C$4,IF(AF819="TIPO IV",'BASE LIQUIDACION REDEBAN 2025'!$C$5,IF(AG819="AEREO",'BASE LIQUIDACION REDEBAN 2025'!$B$6,'BASE LIQUIDACION REDEBAN 2025'!$C$5)))))))</f>
        <v>479588.87655000004</v>
      </c>
      <c r="AL819" s="97">
        <f>IF(OR(Q819="SOPORTE_TELEFÓNICO",Q819="ENVÍO"),0,IF(AF819="TIPO I",'BASE LIQUIDACION REDEBAN 2025'!$B$10,IF(AF819="TIPO II",'BASE LIQUIDACION REDEBAN 2025'!$B$11,IF(AF819="TIPO III",'BASE LIQUIDACION REDEBAN 2025'!$B$12,'BASE LIQUIDACION REDEBAN 2025'!$B$13))))</f>
        <v>196536.5258152</v>
      </c>
      <c r="AM819" s="97">
        <f t="shared" si="12"/>
        <v>479588.87655000004</v>
      </c>
    </row>
    <row r="820" spans="1:39" s="85" customFormat="1" ht="13.15">
      <c r="A820" s="171" t="s">
        <v>90</v>
      </c>
      <c r="B820" s="10" t="str">
        <f>VLOOKUP(A820,'CENTRO DE COSTOS'!A:D,4,FALSE)</f>
        <v>JUAN SEBASTIÁN RÍOS CASTRILLÓN</v>
      </c>
      <c r="C820" s="10" t="str">
        <f>VLOOKUP(A820,'CENTRO DE COSTOS'!A:D,2,FALSE)</f>
        <v>0004-0005</v>
      </c>
      <c r="D820" s="171">
        <v>5282</v>
      </c>
      <c r="E820" s="171">
        <v>2331205</v>
      </c>
      <c r="F820" s="171">
        <v>27014</v>
      </c>
      <c r="G820" s="171" t="s">
        <v>290</v>
      </c>
      <c r="H820" s="171" t="s">
        <v>7738</v>
      </c>
      <c r="I820" s="171" t="s">
        <v>7739</v>
      </c>
      <c r="J820" s="10" t="s">
        <v>167</v>
      </c>
      <c r="K820" s="171">
        <v>2331205</v>
      </c>
      <c r="L820" s="171" t="s">
        <v>7740</v>
      </c>
      <c r="M820" s="172">
        <v>45827.60833333333</v>
      </c>
      <c r="N820" s="172">
        <v>45829.451226851852</v>
      </c>
      <c r="O820" s="171" t="s">
        <v>3171</v>
      </c>
      <c r="P820" s="171" t="s">
        <v>3172</v>
      </c>
      <c r="Q820" s="171" t="s">
        <v>177</v>
      </c>
      <c r="R820" s="72" t="s">
        <v>7741</v>
      </c>
      <c r="S820" s="178" t="s">
        <v>3174</v>
      </c>
      <c r="T820" s="187" t="s">
        <v>3190</v>
      </c>
      <c r="U820" s="187" t="s">
        <v>3213</v>
      </c>
      <c r="V820" s="187" t="s">
        <v>3345</v>
      </c>
      <c r="W820" s="187" t="s">
        <v>3185</v>
      </c>
      <c r="X820" s="187">
        <v>0</v>
      </c>
      <c r="Y820" s="187">
        <v>0</v>
      </c>
      <c r="Z820" s="187">
        <v>0</v>
      </c>
      <c r="AA820" s="187">
        <v>0</v>
      </c>
      <c r="AB820" s="200">
        <v>0</v>
      </c>
      <c r="AC820" s="72" t="s">
        <v>7742</v>
      </c>
      <c r="AD820" s="72" t="s">
        <v>3180</v>
      </c>
      <c r="AE820" s="72" t="s">
        <v>3180</v>
      </c>
      <c r="AF820" s="171" t="s">
        <v>28</v>
      </c>
      <c r="AG820" s="171" t="s">
        <v>189</v>
      </c>
      <c r="AH820" s="171">
        <v>1</v>
      </c>
      <c r="AI820" s="171">
        <v>0</v>
      </c>
      <c r="AJ820" s="72" t="s">
        <v>467</v>
      </c>
      <c r="AK820" s="97">
        <f>IF(Q820="SOPORTE_TELEFÓNICO",'BASE LIQUIDACION REDEBAN 2025'!$B$19,IF(Q820="ENVÍO",'BASE LIQUIDACION REDEBAN 2025'!$C$2,IF(AF820="TIPO I",'BASE LIQUIDACION REDEBAN 2025'!$C$2,IF(AF820="TIPO II",'BASE LIQUIDACION REDEBAN 2025'!$C$3,IF(AF820="TIPO III",'BASE LIQUIDACION REDEBAN 2025'!$C$4,IF(AF820="TIPO IV",'BASE LIQUIDACION REDEBAN 2025'!$C$5,IF(AG820="AEREO",'BASE LIQUIDACION REDEBAN 2025'!$B$6,'BASE LIQUIDACION REDEBAN 2025'!$C$5)))))))</f>
        <v>144967.87232000002</v>
      </c>
      <c r="AL820" s="97">
        <f>IF(OR(Q820="SOPORTE_TELEFÓNICO",Q820="ENVÍO"),0,IF(AF820="TIPO I",'BASE LIQUIDACION REDEBAN 2025'!$B$10,IF(AF820="TIPO II",'BASE LIQUIDACION REDEBAN 2025'!$B$11,IF(AF820="TIPO III",'BASE LIQUIDACION REDEBAN 2025'!$B$12,'BASE LIQUIDACION REDEBAN 2025'!$B$13))))</f>
        <v>140395.6348884</v>
      </c>
      <c r="AM820" s="97">
        <f t="shared" si="12"/>
        <v>144967.87232000002</v>
      </c>
    </row>
    <row r="821" spans="1:39" s="85" customFormat="1" ht="13.15">
      <c r="A821" s="171" t="s">
        <v>80</v>
      </c>
      <c r="B821" s="10" t="str">
        <f>VLOOKUP(A821,'CENTRO DE COSTOS'!A:D,4,FALSE)</f>
        <v>JOSE MAURICIO HERNANDEZ ROJAS</v>
      </c>
      <c r="C821" s="10" t="str">
        <f>VLOOKUP(A821,'CENTRO DE COSTOS'!A:D,2,FALSE)</f>
        <v>0004-0001</v>
      </c>
      <c r="D821" s="171">
        <v>13001</v>
      </c>
      <c r="E821" s="171">
        <v>2337725</v>
      </c>
      <c r="F821" s="171">
        <v>38270</v>
      </c>
      <c r="G821" s="171" t="s">
        <v>364</v>
      </c>
      <c r="H821" s="171" t="s">
        <v>80</v>
      </c>
      <c r="I821" s="171" t="s">
        <v>7743</v>
      </c>
      <c r="J821" s="10" t="s">
        <v>167</v>
      </c>
      <c r="K821" s="171">
        <v>2337725</v>
      </c>
      <c r="L821" s="171" t="s">
        <v>7744</v>
      </c>
      <c r="M821" s="172">
        <v>45828.620833333334</v>
      </c>
      <c r="N821" s="172">
        <v>45829.455277777779</v>
      </c>
      <c r="O821" s="171" t="s">
        <v>3171</v>
      </c>
      <c r="P821" s="171" t="s">
        <v>3172</v>
      </c>
      <c r="Q821" s="171" t="s">
        <v>177</v>
      </c>
      <c r="R821" s="72" t="s">
        <v>7745</v>
      </c>
      <c r="S821" s="178" t="s">
        <v>3174</v>
      </c>
      <c r="T821" s="187" t="s">
        <v>3190</v>
      </c>
      <c r="U821" s="187" t="s">
        <v>3357</v>
      </c>
      <c r="V821" s="187" t="s">
        <v>3192</v>
      </c>
      <c r="W821" s="187" t="s">
        <v>3215</v>
      </c>
      <c r="X821" s="187" t="s">
        <v>3358</v>
      </c>
      <c r="Y821" s="187">
        <v>0</v>
      </c>
      <c r="Z821" s="187">
        <v>0</v>
      </c>
      <c r="AA821" s="187">
        <v>0</v>
      </c>
      <c r="AB821" s="200">
        <v>0</v>
      </c>
      <c r="AC821" s="72" t="s">
        <v>7746</v>
      </c>
      <c r="AD821" s="72" t="s">
        <v>7747</v>
      </c>
      <c r="AE821" s="72" t="s">
        <v>7748</v>
      </c>
      <c r="AF821" s="171" t="s">
        <v>25</v>
      </c>
      <c r="AG821" s="171" t="s">
        <v>189</v>
      </c>
      <c r="AH821" s="171">
        <v>1</v>
      </c>
      <c r="AI821" s="171">
        <v>0</v>
      </c>
      <c r="AJ821" s="72" t="s">
        <v>367</v>
      </c>
      <c r="AK821" s="97">
        <f>IF(Q821="SOPORTE_TELEFÓNICO",'BASE LIQUIDACION REDEBAN 2025'!$B$19,IF(Q821="ENVÍO",'BASE LIQUIDACION REDEBAN 2025'!$C$2,IF(AF821="TIPO I",'BASE LIQUIDACION REDEBAN 2025'!$C$2,IF(AF821="TIPO II",'BASE LIQUIDACION REDEBAN 2025'!$C$3,IF(AF821="TIPO III",'BASE LIQUIDACION REDEBAN 2025'!$C$4,IF(AF821="TIPO IV",'BASE LIQUIDACION REDEBAN 2025'!$C$5,IF(AG821="AEREO",'BASE LIQUIDACION REDEBAN 2025'!$B$6,'BASE LIQUIDACION REDEBAN 2025'!$C$5)))))))</f>
        <v>65960.072302</v>
      </c>
      <c r="AL821" s="97">
        <f>IF(OR(Q821="SOPORTE_TELEFÓNICO",Q821="ENVÍO"),0,IF(AF821="TIPO I",'BASE LIQUIDACION REDEBAN 2025'!$B$10,IF(AF821="TIPO II",'BASE LIQUIDACION REDEBAN 2025'!$B$11,IF(AF821="TIPO III",'BASE LIQUIDACION REDEBAN 2025'!$B$12,'BASE LIQUIDACION REDEBAN 2025'!$B$13))))</f>
        <v>75096.394270399993</v>
      </c>
      <c r="AM821" s="97">
        <f t="shared" si="12"/>
        <v>65960.072302</v>
      </c>
    </row>
    <row r="822" spans="1:39" s="85" customFormat="1" ht="13.15">
      <c r="A822" s="171" t="s">
        <v>87</v>
      </c>
      <c r="B822" s="10" t="str">
        <f>VLOOKUP(A822,'CENTRO DE COSTOS'!A:D,4,FALSE)</f>
        <v>DIEGO FERNANDO HENAO CARDONA</v>
      </c>
      <c r="C822" s="10" t="str">
        <f>VLOOKUP(A822,'CENTRO DE COSTOS'!A:D,2,FALSE)</f>
        <v>0004-0002</v>
      </c>
      <c r="D822" s="171">
        <v>17001</v>
      </c>
      <c r="E822" s="171">
        <v>2338572</v>
      </c>
      <c r="F822" s="171">
        <v>46202</v>
      </c>
      <c r="G822" s="171" t="s">
        <v>827</v>
      </c>
      <c r="H822" s="171" t="s">
        <v>87</v>
      </c>
      <c r="I822" s="171" t="s">
        <v>7749</v>
      </c>
      <c r="J822" s="10" t="s">
        <v>167</v>
      </c>
      <c r="K822" s="171">
        <v>2338572</v>
      </c>
      <c r="L822" s="171" t="s">
        <v>7750</v>
      </c>
      <c r="M822" s="172">
        <v>45828.693749999999</v>
      </c>
      <c r="N822" s="172">
        <v>45829.465601851851</v>
      </c>
      <c r="O822" s="171" t="s">
        <v>3171</v>
      </c>
      <c r="P822" s="171" t="s">
        <v>3172</v>
      </c>
      <c r="Q822" s="171" t="s">
        <v>177</v>
      </c>
      <c r="R822" s="72" t="s">
        <v>7751</v>
      </c>
      <c r="S822" s="178" t="s">
        <v>3174</v>
      </c>
      <c r="T822" s="187" t="s">
        <v>3190</v>
      </c>
      <c r="U822" s="187" t="s">
        <v>3357</v>
      </c>
      <c r="V822" s="187" t="s">
        <v>3192</v>
      </c>
      <c r="W822" s="187" t="s">
        <v>3215</v>
      </c>
      <c r="X822" s="187" t="s">
        <v>3358</v>
      </c>
      <c r="Y822" s="187">
        <v>0</v>
      </c>
      <c r="Z822" s="187">
        <v>0</v>
      </c>
      <c r="AA822" s="187">
        <v>0</v>
      </c>
      <c r="AB822" s="200">
        <v>0</v>
      </c>
      <c r="AC822" s="72" t="s">
        <v>7752</v>
      </c>
      <c r="AD822" s="72" t="s">
        <v>7753</v>
      </c>
      <c r="AE822" s="72" t="s">
        <v>7754</v>
      </c>
      <c r="AF822" s="171" t="s">
        <v>25</v>
      </c>
      <c r="AG822" s="171" t="s">
        <v>189</v>
      </c>
      <c r="AH822" s="171">
        <v>1</v>
      </c>
      <c r="AI822" s="171">
        <v>0</v>
      </c>
      <c r="AJ822" s="72" t="s">
        <v>829</v>
      </c>
      <c r="AK822" s="97">
        <f>IF(Q822="SOPORTE_TELEFÓNICO",'BASE LIQUIDACION REDEBAN 2025'!$B$19,IF(Q822="ENVÍO",'BASE LIQUIDACION REDEBAN 2025'!$C$2,IF(AF822="TIPO I",'BASE LIQUIDACION REDEBAN 2025'!$C$2,IF(AF822="TIPO II",'BASE LIQUIDACION REDEBAN 2025'!$C$3,IF(AF822="TIPO III",'BASE LIQUIDACION REDEBAN 2025'!$C$4,IF(AF822="TIPO IV",'BASE LIQUIDACION REDEBAN 2025'!$C$5,IF(AG822="AEREO",'BASE LIQUIDACION REDEBAN 2025'!$B$6,'BASE LIQUIDACION REDEBAN 2025'!$C$5)))))))</f>
        <v>65960.072302</v>
      </c>
      <c r="AL822" s="97">
        <f>IF(OR(Q822="SOPORTE_TELEFÓNICO",Q822="ENVÍO"),0,IF(AF822="TIPO I",'BASE LIQUIDACION REDEBAN 2025'!$B$10,IF(AF822="TIPO II",'BASE LIQUIDACION REDEBAN 2025'!$B$11,IF(AF822="TIPO III",'BASE LIQUIDACION REDEBAN 2025'!$B$12,'BASE LIQUIDACION REDEBAN 2025'!$B$13))))</f>
        <v>75096.394270399993</v>
      </c>
      <c r="AM822" s="97">
        <f t="shared" si="12"/>
        <v>65960.072302</v>
      </c>
    </row>
    <row r="823" spans="1:39" s="85" customFormat="1" ht="13.15">
      <c r="A823" s="171" t="s">
        <v>86</v>
      </c>
      <c r="B823" s="10" t="str">
        <f>VLOOKUP(A823,'CENTRO DE COSTOS'!A:D,4,FALSE)</f>
        <v>KEVIN ALEXIS CORZO BUSTOS</v>
      </c>
      <c r="C823" s="10" t="str">
        <f>VLOOKUP(A823,'CENTRO DE COSTOS'!A:D,2,FALSE)</f>
        <v>0004-0007</v>
      </c>
      <c r="D823" s="171">
        <v>73268</v>
      </c>
      <c r="E823" s="171">
        <v>2330158</v>
      </c>
      <c r="F823" s="171">
        <v>68077</v>
      </c>
      <c r="G823" s="171" t="s">
        <v>870</v>
      </c>
      <c r="H823" s="171" t="s">
        <v>5087</v>
      </c>
      <c r="I823" s="171" t="s">
        <v>7755</v>
      </c>
      <c r="J823" s="10" t="s">
        <v>167</v>
      </c>
      <c r="K823" s="171">
        <v>2330158</v>
      </c>
      <c r="L823" s="171" t="s">
        <v>7756</v>
      </c>
      <c r="M823" s="172">
        <v>45827.5</v>
      </c>
      <c r="N823" s="172">
        <v>45829.476863425924</v>
      </c>
      <c r="O823" s="171" t="s">
        <v>3171</v>
      </c>
      <c r="P823" s="171" t="s">
        <v>3172</v>
      </c>
      <c r="Q823" s="171" t="s">
        <v>177</v>
      </c>
      <c r="R823" s="72" t="s">
        <v>7757</v>
      </c>
      <c r="S823" s="178" t="s">
        <v>3174</v>
      </c>
      <c r="T823" s="187" t="s">
        <v>3190</v>
      </c>
      <c r="U823" s="187" t="s">
        <v>3191</v>
      </c>
      <c r="V823" s="187" t="s">
        <v>3235</v>
      </c>
      <c r="W823" s="187" t="s">
        <v>3215</v>
      </c>
      <c r="X823" s="187" t="s">
        <v>3489</v>
      </c>
      <c r="Y823" s="187" t="s">
        <v>3445</v>
      </c>
      <c r="Z823" s="187">
        <v>0</v>
      </c>
      <c r="AA823" s="187">
        <v>0</v>
      </c>
      <c r="AB823" s="200">
        <v>0</v>
      </c>
      <c r="AC823" s="72" t="s">
        <v>7758</v>
      </c>
      <c r="AD823" s="72" t="s">
        <v>7759</v>
      </c>
      <c r="AE823" s="72" t="s">
        <v>7760</v>
      </c>
      <c r="AF823" s="171" t="s">
        <v>28</v>
      </c>
      <c r="AG823" s="171" t="s">
        <v>189</v>
      </c>
      <c r="AH823" s="171">
        <v>1</v>
      </c>
      <c r="AI823" s="171">
        <v>0</v>
      </c>
      <c r="AJ823" s="72" t="s">
        <v>1099</v>
      </c>
      <c r="AK823" s="97">
        <f>IF(Q823="SOPORTE_TELEFÓNICO",'BASE LIQUIDACION REDEBAN 2025'!$B$19,IF(Q823="ENVÍO",'BASE LIQUIDACION REDEBAN 2025'!$C$2,IF(AF823="TIPO I",'BASE LIQUIDACION REDEBAN 2025'!$C$2,IF(AF823="TIPO II",'BASE LIQUIDACION REDEBAN 2025'!$C$3,IF(AF823="TIPO III",'BASE LIQUIDACION REDEBAN 2025'!$C$4,IF(AF823="TIPO IV",'BASE LIQUIDACION REDEBAN 2025'!$C$5,IF(AG823="AEREO",'BASE LIQUIDACION REDEBAN 2025'!$B$6,'BASE LIQUIDACION REDEBAN 2025'!$C$5)))))))</f>
        <v>144967.87232000002</v>
      </c>
      <c r="AL823" s="97">
        <f>IF(OR(Q823="SOPORTE_TELEFÓNICO",Q823="ENVÍO"),0,IF(AF823="TIPO I",'BASE LIQUIDACION REDEBAN 2025'!$B$10,IF(AF823="TIPO II",'BASE LIQUIDACION REDEBAN 2025'!$B$11,IF(AF823="TIPO III",'BASE LIQUIDACION REDEBAN 2025'!$B$12,'BASE LIQUIDACION REDEBAN 2025'!$B$13))))</f>
        <v>140395.6348884</v>
      </c>
      <c r="AM823" s="97">
        <f t="shared" si="12"/>
        <v>144967.87232000002</v>
      </c>
    </row>
    <row r="824" spans="1:39" s="85" customFormat="1" ht="13.15">
      <c r="A824" s="171" t="s">
        <v>92</v>
      </c>
      <c r="B824" s="10" t="str">
        <f>VLOOKUP(A824,'CENTRO DE COSTOS'!A:D,4,FALSE)</f>
        <v>KEVIN ALEXIS CORZO BUSTOS</v>
      </c>
      <c r="C824" s="10" t="str">
        <f>VLOOKUP(A824,'CENTRO DE COSTOS'!A:D,2,FALSE)</f>
        <v>0004-0007</v>
      </c>
      <c r="D824" s="171">
        <v>18001</v>
      </c>
      <c r="E824" s="171">
        <v>2326638</v>
      </c>
      <c r="F824" s="171">
        <v>53542</v>
      </c>
      <c r="G824" s="171" t="s">
        <v>1649</v>
      </c>
      <c r="H824" s="171" t="s">
        <v>82</v>
      </c>
      <c r="I824" s="171" t="s">
        <v>7761</v>
      </c>
      <c r="J824" s="10" t="s">
        <v>167</v>
      </c>
      <c r="K824" s="171">
        <v>2326638</v>
      </c>
      <c r="L824" s="171" t="s">
        <v>7762</v>
      </c>
      <c r="M824" s="172">
        <v>45826.724999999999</v>
      </c>
      <c r="N824" s="172">
        <v>45829.483159722222</v>
      </c>
      <c r="O824" s="171" t="s">
        <v>3171</v>
      </c>
      <c r="P824" s="171" t="s">
        <v>3172</v>
      </c>
      <c r="Q824" s="171" t="s">
        <v>177</v>
      </c>
      <c r="R824" s="72" t="s">
        <v>7763</v>
      </c>
      <c r="S824" s="178" t="s">
        <v>3174</v>
      </c>
      <c r="T824" s="187" t="s">
        <v>3190</v>
      </c>
      <c r="U824" s="187" t="s">
        <v>3202</v>
      </c>
      <c r="V824" s="187" t="s">
        <v>3203</v>
      </c>
      <c r="W824" s="187" t="s">
        <v>3174</v>
      </c>
      <c r="X824" s="187">
        <v>0</v>
      </c>
      <c r="Y824" s="187">
        <v>0</v>
      </c>
      <c r="Z824" s="187">
        <v>0</v>
      </c>
      <c r="AA824" s="187">
        <v>0</v>
      </c>
      <c r="AB824" s="200" t="s">
        <v>7764</v>
      </c>
      <c r="AC824" s="72" t="s">
        <v>7765</v>
      </c>
      <c r="AD824" s="72" t="s">
        <v>3180</v>
      </c>
      <c r="AE824" s="72" t="s">
        <v>3180</v>
      </c>
      <c r="AF824" s="171" t="s">
        <v>32</v>
      </c>
      <c r="AG824" s="171" t="s">
        <v>189</v>
      </c>
      <c r="AH824" s="171">
        <v>1</v>
      </c>
      <c r="AI824" s="171">
        <v>0</v>
      </c>
      <c r="AJ824" s="72" t="s">
        <v>1326</v>
      </c>
      <c r="AK824" s="97">
        <f>IF(Q824="SOPORTE_TELEFÓNICO",'BASE LIQUIDACION REDEBAN 2025'!$B$19,IF(Q824="ENVÍO",'BASE LIQUIDACION REDEBAN 2025'!$C$2,IF(AF824="TIPO I",'BASE LIQUIDACION REDEBAN 2025'!$C$2,IF(AF824="TIPO II",'BASE LIQUIDACION REDEBAN 2025'!$C$3,IF(AF824="TIPO III",'BASE LIQUIDACION REDEBAN 2025'!$C$4,IF(AF824="TIPO IV",'BASE LIQUIDACION REDEBAN 2025'!$C$5,IF(AG824="AEREO",'BASE LIQUIDACION REDEBAN 2025'!$B$6,'BASE LIQUIDACION REDEBAN 2025'!$C$5)))))))</f>
        <v>479588.87655000004</v>
      </c>
      <c r="AL824" s="97">
        <f>IF(OR(Q824="SOPORTE_TELEFÓNICO",Q824="ENVÍO"),0,IF(AF824="TIPO I",'BASE LIQUIDACION REDEBAN 2025'!$B$10,IF(AF824="TIPO II",'BASE LIQUIDACION REDEBAN 2025'!$B$11,IF(AF824="TIPO III",'BASE LIQUIDACION REDEBAN 2025'!$B$12,'BASE LIQUIDACION REDEBAN 2025'!$B$13))))</f>
        <v>196536.5258152</v>
      </c>
      <c r="AM824" s="97">
        <f t="shared" si="12"/>
        <v>479588.87655000004</v>
      </c>
    </row>
    <row r="825" spans="1:39" s="85" customFormat="1" ht="13.15">
      <c r="A825" s="171" t="s">
        <v>97</v>
      </c>
      <c r="B825" s="10" t="str">
        <f>VLOOKUP(A825,'CENTRO DE COSTOS'!A:D,4,FALSE)</f>
        <v>JOSE MAURICIO HERNANDEZ ROJAS</v>
      </c>
      <c r="C825" s="10" t="str">
        <f>VLOOKUP(A825,'CENTRO DE COSTOS'!A:D,2,FALSE)</f>
        <v>0004-0001</v>
      </c>
      <c r="D825" s="171">
        <v>70204</v>
      </c>
      <c r="E825" s="171">
        <v>2325792</v>
      </c>
      <c r="F825" s="171">
        <v>60665</v>
      </c>
      <c r="G825" s="171" t="s">
        <v>730</v>
      </c>
      <c r="H825" s="171" t="s">
        <v>7766</v>
      </c>
      <c r="I825" s="171" t="s">
        <v>7767</v>
      </c>
      <c r="J825" s="10" t="s">
        <v>167</v>
      </c>
      <c r="K825" s="171">
        <v>2325792</v>
      </c>
      <c r="L825" s="171" t="s">
        <v>7768</v>
      </c>
      <c r="M825" s="172">
        <v>45826.660416666666</v>
      </c>
      <c r="N825" s="172">
        <v>45829.486111111109</v>
      </c>
      <c r="O825" s="171" t="s">
        <v>3171</v>
      </c>
      <c r="P825" s="171" t="s">
        <v>3172</v>
      </c>
      <c r="Q825" s="171" t="s">
        <v>177</v>
      </c>
      <c r="R825" s="72" t="s">
        <v>7769</v>
      </c>
      <c r="S825" s="178" t="s">
        <v>3174</v>
      </c>
      <c r="T825" s="187" t="s">
        <v>3190</v>
      </c>
      <c r="U825" s="187" t="s">
        <v>3357</v>
      </c>
      <c r="V825" s="187" t="s">
        <v>3192</v>
      </c>
      <c r="W825" s="187" t="s">
        <v>3215</v>
      </c>
      <c r="X825" s="187" t="s">
        <v>3503</v>
      </c>
      <c r="Y825" s="187">
        <v>0</v>
      </c>
      <c r="Z825" s="187">
        <v>0</v>
      </c>
      <c r="AA825" s="187">
        <v>0</v>
      </c>
      <c r="AB825" s="200">
        <v>0</v>
      </c>
      <c r="AC825" s="72" t="s">
        <v>7770</v>
      </c>
      <c r="AD825" s="72" t="s">
        <v>7771</v>
      </c>
      <c r="AE825" s="72" t="s">
        <v>7772</v>
      </c>
      <c r="AF825" s="171" t="s">
        <v>30</v>
      </c>
      <c r="AG825" s="171" t="s">
        <v>189</v>
      </c>
      <c r="AH825" s="171">
        <v>1</v>
      </c>
      <c r="AI825" s="171">
        <v>0</v>
      </c>
      <c r="AJ825" s="72" t="s">
        <v>2153</v>
      </c>
      <c r="AK825" s="97">
        <f>IF(Q825="SOPORTE_TELEFÓNICO",'BASE LIQUIDACION REDEBAN 2025'!$B$19,IF(Q825="ENVÍO",'BASE LIQUIDACION REDEBAN 2025'!$C$2,IF(AF825="TIPO I",'BASE LIQUIDACION REDEBAN 2025'!$C$2,IF(AF825="TIPO II",'BASE LIQUIDACION REDEBAN 2025'!$C$3,IF(AF825="TIPO III",'BASE LIQUIDACION REDEBAN 2025'!$C$4,IF(AF825="TIPO IV",'BASE LIQUIDACION REDEBAN 2025'!$C$5,IF(AG825="AEREO",'BASE LIQUIDACION REDEBAN 2025'!$B$6,'BASE LIQUIDACION REDEBAN 2025'!$C$5)))))))</f>
        <v>275728.78077800001</v>
      </c>
      <c r="AL825" s="97">
        <f>IF(OR(Q825="SOPORTE_TELEFÓNICO",Q825="ENVÍO"),0,IF(AF825="TIPO I",'BASE LIQUIDACION REDEBAN 2025'!$B$10,IF(AF825="TIPO II",'BASE LIQUIDACION REDEBAN 2025'!$B$11,IF(AF825="TIPO III",'BASE LIQUIDACION REDEBAN 2025'!$B$12,'BASE LIQUIDACION REDEBAN 2025'!$B$13))))</f>
        <v>196536.5258152</v>
      </c>
      <c r="AM825" s="97">
        <f t="shared" si="12"/>
        <v>275728.78077800001</v>
      </c>
    </row>
    <row r="826" spans="1:39" s="85" customFormat="1" ht="13.15">
      <c r="A826" s="171" t="s">
        <v>90</v>
      </c>
      <c r="B826" s="10" t="str">
        <f>VLOOKUP(A826,'CENTRO DE COSTOS'!A:D,4,FALSE)</f>
        <v>JUAN SEBASTIÁN RÍOS CASTRILLÓN</v>
      </c>
      <c r="C826" s="10" t="str">
        <f>VLOOKUP(A826,'CENTRO DE COSTOS'!A:D,2,FALSE)</f>
        <v>0004-0005</v>
      </c>
      <c r="D826" s="171">
        <v>5674</v>
      </c>
      <c r="E826" s="171">
        <v>2334405</v>
      </c>
      <c r="F826" s="171">
        <v>68771</v>
      </c>
      <c r="G826" s="171" t="s">
        <v>290</v>
      </c>
      <c r="H826" s="171" t="s">
        <v>7773</v>
      </c>
      <c r="I826" s="171" t="s">
        <v>7774</v>
      </c>
      <c r="J826" s="10" t="s">
        <v>167</v>
      </c>
      <c r="K826" s="171">
        <v>2334405</v>
      </c>
      <c r="L826" s="171" t="s">
        <v>7775</v>
      </c>
      <c r="M826" s="172">
        <v>45828.370833333334</v>
      </c>
      <c r="N826" s="172">
        <v>45829.488668981481</v>
      </c>
      <c r="O826" s="171" t="s">
        <v>3171</v>
      </c>
      <c r="P826" s="171" t="s">
        <v>3172</v>
      </c>
      <c r="Q826" s="171" t="s">
        <v>177</v>
      </c>
      <c r="R826" s="72" t="s">
        <v>7776</v>
      </c>
      <c r="S826" s="178" t="s">
        <v>3174</v>
      </c>
      <c r="T826" s="187" t="s">
        <v>3190</v>
      </c>
      <c r="U826" s="187" t="s">
        <v>3191</v>
      </c>
      <c r="V826" s="187" t="s">
        <v>3192</v>
      </c>
      <c r="W826" s="187" t="s">
        <v>3215</v>
      </c>
      <c r="X826" s="187" t="s">
        <v>3489</v>
      </c>
      <c r="Y826" s="187">
        <v>0</v>
      </c>
      <c r="Z826" s="187">
        <v>0</v>
      </c>
      <c r="AA826" s="187">
        <v>0</v>
      </c>
      <c r="AB826" s="200">
        <v>0</v>
      </c>
      <c r="AC826" s="72" t="s">
        <v>7777</v>
      </c>
      <c r="AD826" s="72">
        <v>1106047</v>
      </c>
      <c r="AE826" s="72">
        <v>991291</v>
      </c>
      <c r="AF826" s="171" t="s">
        <v>28</v>
      </c>
      <c r="AG826" s="171" t="s">
        <v>189</v>
      </c>
      <c r="AH826" s="171">
        <v>1</v>
      </c>
      <c r="AI826" s="171">
        <v>0</v>
      </c>
      <c r="AJ826" s="72" t="s">
        <v>360</v>
      </c>
      <c r="AK826" s="97">
        <f>IF(Q826="SOPORTE_TELEFÓNICO",'BASE LIQUIDACION REDEBAN 2025'!$B$19,IF(Q826="ENVÍO",'BASE LIQUIDACION REDEBAN 2025'!$C$2,IF(AF826="TIPO I",'BASE LIQUIDACION REDEBAN 2025'!$C$2,IF(AF826="TIPO II",'BASE LIQUIDACION REDEBAN 2025'!$C$3,IF(AF826="TIPO III",'BASE LIQUIDACION REDEBAN 2025'!$C$4,IF(AF826="TIPO IV",'BASE LIQUIDACION REDEBAN 2025'!$C$5,IF(AG826="AEREO",'BASE LIQUIDACION REDEBAN 2025'!$B$6,'BASE LIQUIDACION REDEBAN 2025'!$C$5)))))))</f>
        <v>144967.87232000002</v>
      </c>
      <c r="AL826" s="97">
        <f>IF(OR(Q826="SOPORTE_TELEFÓNICO",Q826="ENVÍO"),0,IF(AF826="TIPO I",'BASE LIQUIDACION REDEBAN 2025'!$B$10,IF(AF826="TIPO II",'BASE LIQUIDACION REDEBAN 2025'!$B$11,IF(AF826="TIPO III",'BASE LIQUIDACION REDEBAN 2025'!$B$12,'BASE LIQUIDACION REDEBAN 2025'!$B$13))))</f>
        <v>140395.6348884</v>
      </c>
      <c r="AM826" s="97">
        <f t="shared" si="12"/>
        <v>144967.87232000002</v>
      </c>
    </row>
    <row r="827" spans="1:39" s="85" customFormat="1" ht="13.15">
      <c r="A827" s="171" t="s">
        <v>92</v>
      </c>
      <c r="B827" s="10" t="str">
        <f>VLOOKUP(A827,'CENTRO DE COSTOS'!A:D,4,FALSE)</f>
        <v>KEVIN ALEXIS CORZO BUSTOS</v>
      </c>
      <c r="C827" s="10" t="str">
        <f>VLOOKUP(A827,'CENTRO DE COSTOS'!A:D,2,FALSE)</f>
        <v>0004-0007</v>
      </c>
      <c r="D827" s="171">
        <v>18001</v>
      </c>
      <c r="E827" s="171">
        <v>2328453</v>
      </c>
      <c r="F827" s="171">
        <v>65542</v>
      </c>
      <c r="G827" s="171" t="s">
        <v>1649</v>
      </c>
      <c r="H827" s="171" t="s">
        <v>82</v>
      </c>
      <c r="I827" s="171" t="s">
        <v>7778</v>
      </c>
      <c r="J827" s="10" t="s">
        <v>167</v>
      </c>
      <c r="K827" s="171">
        <v>2328453</v>
      </c>
      <c r="L827" s="171" t="s">
        <v>7779</v>
      </c>
      <c r="M827" s="172">
        <v>45827.395833333336</v>
      </c>
      <c r="N827" s="172">
        <v>45829.493750000001</v>
      </c>
      <c r="O827" s="171" t="s">
        <v>3171</v>
      </c>
      <c r="P827" s="171" t="s">
        <v>3172</v>
      </c>
      <c r="Q827" s="171" t="s">
        <v>177</v>
      </c>
      <c r="R827" s="72" t="s">
        <v>7780</v>
      </c>
      <c r="S827" s="178" t="s">
        <v>3174</v>
      </c>
      <c r="T827" s="187" t="s">
        <v>3190</v>
      </c>
      <c r="U827" s="187" t="s">
        <v>3191</v>
      </c>
      <c r="V827" s="187" t="s">
        <v>3192</v>
      </c>
      <c r="W827" s="187" t="s">
        <v>3215</v>
      </c>
      <c r="X827" s="187" t="s">
        <v>3388</v>
      </c>
      <c r="Y827" s="187">
        <v>0</v>
      </c>
      <c r="Z827" s="187">
        <v>0</v>
      </c>
      <c r="AA827" s="187">
        <v>0</v>
      </c>
      <c r="AB827" s="200">
        <v>0</v>
      </c>
      <c r="AC827" s="72" t="s">
        <v>7781</v>
      </c>
      <c r="AD827" s="72" t="s">
        <v>7782</v>
      </c>
      <c r="AE827" s="72" t="s">
        <v>7783</v>
      </c>
      <c r="AF827" s="171" t="s">
        <v>32</v>
      </c>
      <c r="AG827" s="171" t="s">
        <v>189</v>
      </c>
      <c r="AH827" s="171">
        <v>1</v>
      </c>
      <c r="AI827" s="171">
        <v>0</v>
      </c>
      <c r="AJ827" s="72" t="s">
        <v>1326</v>
      </c>
      <c r="AK827" s="97">
        <f>IF(Q827="SOPORTE_TELEFÓNICO",'BASE LIQUIDACION REDEBAN 2025'!$B$19,IF(Q827="ENVÍO",'BASE LIQUIDACION REDEBAN 2025'!$C$2,IF(AF827="TIPO I",'BASE LIQUIDACION REDEBAN 2025'!$C$2,IF(AF827="TIPO II",'BASE LIQUIDACION REDEBAN 2025'!$C$3,IF(AF827="TIPO III",'BASE LIQUIDACION REDEBAN 2025'!$C$4,IF(AF827="TIPO IV",'BASE LIQUIDACION REDEBAN 2025'!$C$5,IF(AG827="AEREO",'BASE LIQUIDACION REDEBAN 2025'!$B$6,'BASE LIQUIDACION REDEBAN 2025'!$C$5)))))))</f>
        <v>479588.87655000004</v>
      </c>
      <c r="AL827" s="97">
        <f>IF(OR(Q827="SOPORTE_TELEFÓNICO",Q827="ENVÍO"),0,IF(AF827="TIPO I",'BASE LIQUIDACION REDEBAN 2025'!$B$10,IF(AF827="TIPO II",'BASE LIQUIDACION REDEBAN 2025'!$B$11,IF(AF827="TIPO III",'BASE LIQUIDACION REDEBAN 2025'!$B$12,'BASE LIQUIDACION REDEBAN 2025'!$B$13))))</f>
        <v>196536.5258152</v>
      </c>
      <c r="AM827" s="97">
        <f t="shared" si="12"/>
        <v>479588.87655000004</v>
      </c>
    </row>
    <row r="828" spans="1:39" s="85" customFormat="1" ht="13.15">
      <c r="A828" s="171" t="s">
        <v>90</v>
      </c>
      <c r="B828" s="10" t="str">
        <f>VLOOKUP(A828,'CENTRO DE COSTOS'!A:D,4,FALSE)</f>
        <v>JUAN SEBASTIÁN RÍOS CASTRILLÓN</v>
      </c>
      <c r="C828" s="10" t="str">
        <f>VLOOKUP(A828,'CENTRO DE COSTOS'!A:D,2,FALSE)</f>
        <v>0004-0005</v>
      </c>
      <c r="D828" s="171">
        <v>5001</v>
      </c>
      <c r="E828" s="171">
        <v>2336754</v>
      </c>
      <c r="F828" s="171">
        <v>79021</v>
      </c>
      <c r="G828" s="171" t="s">
        <v>290</v>
      </c>
      <c r="H828" s="171" t="s">
        <v>90</v>
      </c>
      <c r="I828" s="171" t="s">
        <v>7784</v>
      </c>
      <c r="J828" s="10" t="s">
        <v>167</v>
      </c>
      <c r="K828" s="171">
        <v>2336754</v>
      </c>
      <c r="L828" s="171" t="s">
        <v>7785</v>
      </c>
      <c r="M828" s="172">
        <v>45828.526388888888</v>
      </c>
      <c r="N828" s="172">
        <v>45829.494583333333</v>
      </c>
      <c r="O828" s="171" t="s">
        <v>3171</v>
      </c>
      <c r="P828" s="171" t="s">
        <v>3172</v>
      </c>
      <c r="Q828" s="171" t="s">
        <v>3188</v>
      </c>
      <c r="R828" s="72" t="s">
        <v>7786</v>
      </c>
      <c r="S828" s="178" t="s">
        <v>3174</v>
      </c>
      <c r="T828" s="187" t="s">
        <v>3175</v>
      </c>
      <c r="U828" s="187" t="s">
        <v>3197</v>
      </c>
      <c r="V828" s="187" t="s">
        <v>3198</v>
      </c>
      <c r="W828" s="187" t="s">
        <v>3174</v>
      </c>
      <c r="X828" s="187">
        <v>0</v>
      </c>
      <c r="Y828" s="187">
        <v>0</v>
      </c>
      <c r="Z828" s="187">
        <v>0</v>
      </c>
      <c r="AA828" s="187">
        <v>0</v>
      </c>
      <c r="AB828" s="200">
        <v>0</v>
      </c>
      <c r="AC828" s="72">
        <v>0</v>
      </c>
      <c r="AD828" s="72" t="s">
        <v>3180</v>
      </c>
      <c r="AE828" s="72" t="s">
        <v>3180</v>
      </c>
      <c r="AF828" s="171" t="s">
        <v>25</v>
      </c>
      <c r="AG828" s="171" t="s">
        <v>189</v>
      </c>
      <c r="AH828" s="171">
        <v>0</v>
      </c>
      <c r="AI828" s="171">
        <v>0</v>
      </c>
      <c r="AJ828" s="72" t="s">
        <v>307</v>
      </c>
      <c r="AK828" s="97">
        <f>IF(Q828="SOPORTE_TELEFÓNICO",'BASE LIQUIDACION REDEBAN 2025'!$B$19,IF(Q828="ENVÍO",'BASE LIQUIDACION REDEBAN 2025'!$C$2,IF(AF828="TIPO I",'BASE LIQUIDACION REDEBAN 2025'!$C$2,IF(AF828="TIPO II",'BASE LIQUIDACION REDEBAN 2025'!$C$3,IF(AF828="TIPO III",'BASE LIQUIDACION REDEBAN 2025'!$C$4,IF(AF828="TIPO IV",'BASE LIQUIDACION REDEBAN 2025'!$C$5,IF(AG828="AEREO",'BASE LIQUIDACION REDEBAN 2025'!$B$6,'BASE LIQUIDACION REDEBAN 2025'!$C$5)))))))</f>
        <v>41241.0800752</v>
      </c>
      <c r="AL828" s="97">
        <f>IF(OR(Q828="SOPORTE_TELEFÓNICO",Q828="ENVÍO"),0,IF(AF828="TIPO I",'BASE LIQUIDACION REDEBAN 2025'!$B$10,IF(AF828="TIPO II",'BASE LIQUIDACION REDEBAN 2025'!$B$11,IF(AF828="TIPO III",'BASE LIQUIDACION REDEBAN 2025'!$B$12,'BASE LIQUIDACION REDEBAN 2025'!$B$13))))</f>
        <v>0</v>
      </c>
      <c r="AM828" s="97">
        <f t="shared" si="12"/>
        <v>41241.0800752</v>
      </c>
    </row>
    <row r="829" spans="1:39" s="85" customFormat="1" ht="13.15">
      <c r="A829" s="171" t="s">
        <v>90</v>
      </c>
      <c r="B829" s="10" t="str">
        <f>VLOOKUP(A829,'CENTRO DE COSTOS'!A:D,4,FALSE)</f>
        <v>JUAN SEBASTIÁN RÍOS CASTRILLÓN</v>
      </c>
      <c r="C829" s="10" t="str">
        <f>VLOOKUP(A829,'CENTRO DE COSTOS'!A:D,2,FALSE)</f>
        <v>0004-0005</v>
      </c>
      <c r="D829" s="171">
        <v>5088</v>
      </c>
      <c r="E829" s="171">
        <v>2337417</v>
      </c>
      <c r="F829" s="171">
        <v>70367</v>
      </c>
      <c r="G829" s="171" t="s">
        <v>290</v>
      </c>
      <c r="H829" s="171" t="s">
        <v>291</v>
      </c>
      <c r="I829" s="171" t="s">
        <v>7787</v>
      </c>
      <c r="J829" s="10" t="s">
        <v>167</v>
      </c>
      <c r="K829" s="171">
        <v>2337417</v>
      </c>
      <c r="L829" s="171" t="s">
        <v>7788</v>
      </c>
      <c r="M829" s="172">
        <v>45828.602083333331</v>
      </c>
      <c r="N829" s="172">
        <v>45829.496736111112</v>
      </c>
      <c r="O829" s="171" t="s">
        <v>3171</v>
      </c>
      <c r="P829" s="171" t="s">
        <v>3172</v>
      </c>
      <c r="Q829" s="171" t="s">
        <v>177</v>
      </c>
      <c r="R829" s="72" t="s">
        <v>7789</v>
      </c>
      <c r="S829" s="178" t="s">
        <v>3174</v>
      </c>
      <c r="T829" s="187" t="s">
        <v>3190</v>
      </c>
      <c r="U829" s="187" t="s">
        <v>3191</v>
      </c>
      <c r="V829" s="187" t="s">
        <v>3192</v>
      </c>
      <c r="W829" s="187" t="s">
        <v>3215</v>
      </c>
      <c r="X829" s="187" t="s">
        <v>3489</v>
      </c>
      <c r="Y829" s="187">
        <v>0</v>
      </c>
      <c r="Z829" s="187">
        <v>0</v>
      </c>
      <c r="AA829" s="187">
        <v>0</v>
      </c>
      <c r="AB829" s="200">
        <v>0</v>
      </c>
      <c r="AC829" s="72" t="s">
        <v>7790</v>
      </c>
      <c r="AD829" s="72" t="s">
        <v>7791</v>
      </c>
      <c r="AE829" s="72" t="s">
        <v>7792</v>
      </c>
      <c r="AF829" s="171" t="s">
        <v>25</v>
      </c>
      <c r="AG829" s="171" t="s">
        <v>189</v>
      </c>
      <c r="AH829" s="171">
        <v>1</v>
      </c>
      <c r="AI829" s="171">
        <v>0</v>
      </c>
      <c r="AJ829" s="72" t="s">
        <v>557</v>
      </c>
      <c r="AK829" s="97">
        <f>IF(Q829="SOPORTE_TELEFÓNICO",'BASE LIQUIDACION REDEBAN 2025'!$B$19,IF(Q829="ENVÍO",'BASE LIQUIDACION REDEBAN 2025'!$C$2,IF(AF829="TIPO I",'BASE LIQUIDACION REDEBAN 2025'!$C$2,IF(AF829="TIPO II",'BASE LIQUIDACION REDEBAN 2025'!$C$3,IF(AF829="TIPO III",'BASE LIQUIDACION REDEBAN 2025'!$C$4,IF(AF829="TIPO IV",'BASE LIQUIDACION REDEBAN 2025'!$C$5,IF(AG829="AEREO",'BASE LIQUIDACION REDEBAN 2025'!$B$6,'BASE LIQUIDACION REDEBAN 2025'!$C$5)))))))</f>
        <v>65960.072302</v>
      </c>
      <c r="AL829" s="97">
        <f>IF(OR(Q829="SOPORTE_TELEFÓNICO",Q829="ENVÍO"),0,IF(AF829="TIPO I",'BASE LIQUIDACION REDEBAN 2025'!$B$10,IF(AF829="TIPO II",'BASE LIQUIDACION REDEBAN 2025'!$B$11,IF(AF829="TIPO III",'BASE LIQUIDACION REDEBAN 2025'!$B$12,'BASE LIQUIDACION REDEBAN 2025'!$B$13))))</f>
        <v>75096.394270399993</v>
      </c>
      <c r="AM829" s="97">
        <f t="shared" si="12"/>
        <v>65960.072302</v>
      </c>
    </row>
    <row r="830" spans="1:39" s="85" customFormat="1" ht="13.15">
      <c r="A830" s="171" t="s">
        <v>90</v>
      </c>
      <c r="B830" s="10" t="str">
        <f>VLOOKUP(A830,'CENTRO DE COSTOS'!A:D,4,FALSE)</f>
        <v>JUAN SEBASTIÁN RÍOS CASTRILLÓN</v>
      </c>
      <c r="C830" s="10" t="str">
        <f>VLOOKUP(A830,'CENTRO DE COSTOS'!A:D,2,FALSE)</f>
        <v>0004-0005</v>
      </c>
      <c r="D830" s="171">
        <v>5079</v>
      </c>
      <c r="E830" s="171">
        <v>2332664</v>
      </c>
      <c r="F830" s="171">
        <v>31008</v>
      </c>
      <c r="G830" s="171" t="s">
        <v>290</v>
      </c>
      <c r="H830" s="171" t="s">
        <v>337</v>
      </c>
      <c r="I830" s="171" t="s">
        <v>7793</v>
      </c>
      <c r="J830" s="10" t="s">
        <v>167</v>
      </c>
      <c r="K830" s="171">
        <v>2332664</v>
      </c>
      <c r="L830" s="171" t="s">
        <v>7794</v>
      </c>
      <c r="M830" s="172">
        <v>45827.700694444444</v>
      </c>
      <c r="N830" s="172">
        <v>45829.499305555553</v>
      </c>
      <c r="O830" s="171" t="s">
        <v>3171</v>
      </c>
      <c r="P830" s="171" t="s">
        <v>3172</v>
      </c>
      <c r="Q830" s="171" t="s">
        <v>177</v>
      </c>
      <c r="R830" s="72" t="s">
        <v>7795</v>
      </c>
      <c r="S830" s="178" t="s">
        <v>3174</v>
      </c>
      <c r="T830" s="187" t="s">
        <v>3190</v>
      </c>
      <c r="U830" s="187" t="s">
        <v>3197</v>
      </c>
      <c r="V830" s="187" t="s">
        <v>3192</v>
      </c>
      <c r="W830" s="187" t="s">
        <v>3215</v>
      </c>
      <c r="X830" s="187">
        <v>0</v>
      </c>
      <c r="Y830" s="187" t="s">
        <v>3402</v>
      </c>
      <c r="Z830" s="187">
        <v>0</v>
      </c>
      <c r="AA830" s="187">
        <v>0</v>
      </c>
      <c r="AB830" s="200">
        <v>0</v>
      </c>
      <c r="AC830" s="72" t="s">
        <v>7796</v>
      </c>
      <c r="AD830" s="72" t="s">
        <v>7797</v>
      </c>
      <c r="AE830" s="72" t="s">
        <v>7798</v>
      </c>
      <c r="AF830" s="171" t="s">
        <v>28</v>
      </c>
      <c r="AG830" s="171" t="s">
        <v>189</v>
      </c>
      <c r="AH830" s="171">
        <v>1</v>
      </c>
      <c r="AI830" s="171">
        <v>0</v>
      </c>
      <c r="AJ830" s="72" t="s">
        <v>818</v>
      </c>
      <c r="AK830" s="97">
        <f>IF(Q830="SOPORTE_TELEFÓNICO",'BASE LIQUIDACION REDEBAN 2025'!$B$19,IF(Q830="ENVÍO",'BASE LIQUIDACION REDEBAN 2025'!$C$2,IF(AF830="TIPO I",'BASE LIQUIDACION REDEBAN 2025'!$C$2,IF(AF830="TIPO II",'BASE LIQUIDACION REDEBAN 2025'!$C$3,IF(AF830="TIPO III",'BASE LIQUIDACION REDEBAN 2025'!$C$4,IF(AF830="TIPO IV",'BASE LIQUIDACION REDEBAN 2025'!$C$5,IF(AG830="AEREO",'BASE LIQUIDACION REDEBAN 2025'!$B$6,'BASE LIQUIDACION REDEBAN 2025'!$C$5)))))))</f>
        <v>144967.87232000002</v>
      </c>
      <c r="AL830" s="97">
        <f>IF(OR(Q830="SOPORTE_TELEFÓNICO",Q830="ENVÍO"),0,IF(AF830="TIPO I",'BASE LIQUIDACION REDEBAN 2025'!$B$10,IF(AF830="TIPO II",'BASE LIQUIDACION REDEBAN 2025'!$B$11,IF(AF830="TIPO III",'BASE LIQUIDACION REDEBAN 2025'!$B$12,'BASE LIQUIDACION REDEBAN 2025'!$B$13))))</f>
        <v>140395.6348884</v>
      </c>
      <c r="AM830" s="97">
        <f t="shared" si="12"/>
        <v>144967.87232000002</v>
      </c>
    </row>
    <row r="831" spans="1:39" s="85" customFormat="1" ht="13.15">
      <c r="A831" s="171" t="s">
        <v>76</v>
      </c>
      <c r="B831" s="10" t="str">
        <f>VLOOKUP(A831,'CENTRO DE COSTOS'!A:D,4,FALSE)</f>
        <v>DIEGO FERNANDO HENAO CARDONA</v>
      </c>
      <c r="C831" s="10" t="str">
        <f>VLOOKUP(A831,'CENTRO DE COSTOS'!A:D,2,FALSE)</f>
        <v>0004-0003</v>
      </c>
      <c r="D831" s="171">
        <v>76001</v>
      </c>
      <c r="E831" s="171">
        <v>2338907</v>
      </c>
      <c r="F831" s="171">
        <v>22522</v>
      </c>
      <c r="G831" s="171" t="s">
        <v>230</v>
      </c>
      <c r="H831" s="171" t="s">
        <v>76</v>
      </c>
      <c r="I831" s="171" t="s">
        <v>7799</v>
      </c>
      <c r="J831" s="10" t="s">
        <v>167</v>
      </c>
      <c r="K831" s="171">
        <v>2338907</v>
      </c>
      <c r="L831" s="171" t="s">
        <v>7800</v>
      </c>
      <c r="M831" s="172">
        <v>45828.713194444441</v>
      </c>
      <c r="N831" s="172">
        <v>45829.500381944446</v>
      </c>
      <c r="O831" s="171" t="s">
        <v>3171</v>
      </c>
      <c r="P831" s="171" t="s">
        <v>3172</v>
      </c>
      <c r="Q831" s="171" t="s">
        <v>177</v>
      </c>
      <c r="R831" s="72" t="s">
        <v>7801</v>
      </c>
      <c r="S831" s="178" t="s">
        <v>3174</v>
      </c>
      <c r="T831" s="187" t="s">
        <v>3190</v>
      </c>
      <c r="U831" s="187" t="s">
        <v>3357</v>
      </c>
      <c r="V831" s="187" t="s">
        <v>3192</v>
      </c>
      <c r="W831" s="187" t="s">
        <v>3215</v>
      </c>
      <c r="X831" s="187" t="s">
        <v>3388</v>
      </c>
      <c r="Y831" s="187">
        <v>0</v>
      </c>
      <c r="Z831" s="187">
        <v>0</v>
      </c>
      <c r="AA831" s="187">
        <v>0</v>
      </c>
      <c r="AB831" s="200">
        <v>0</v>
      </c>
      <c r="AC831" s="72" t="s">
        <v>7802</v>
      </c>
      <c r="AD831" s="72" t="s">
        <v>7803</v>
      </c>
      <c r="AE831" s="72" t="s">
        <v>7804</v>
      </c>
      <c r="AF831" s="171" t="s">
        <v>25</v>
      </c>
      <c r="AG831" s="171" t="s">
        <v>189</v>
      </c>
      <c r="AH831" s="171">
        <v>1</v>
      </c>
      <c r="AI831" s="171">
        <v>0</v>
      </c>
      <c r="AJ831" s="72" t="s">
        <v>219</v>
      </c>
      <c r="AK831" s="97">
        <f>IF(Q831="SOPORTE_TELEFÓNICO",'BASE LIQUIDACION REDEBAN 2025'!$B$19,IF(Q831="ENVÍO",'BASE LIQUIDACION REDEBAN 2025'!$C$2,IF(AF831="TIPO I",'BASE LIQUIDACION REDEBAN 2025'!$C$2,IF(AF831="TIPO II",'BASE LIQUIDACION REDEBAN 2025'!$C$3,IF(AF831="TIPO III",'BASE LIQUIDACION REDEBAN 2025'!$C$4,IF(AF831="TIPO IV",'BASE LIQUIDACION REDEBAN 2025'!$C$5,IF(AG831="AEREO",'BASE LIQUIDACION REDEBAN 2025'!$B$6,'BASE LIQUIDACION REDEBAN 2025'!$C$5)))))))</f>
        <v>65960.072302</v>
      </c>
      <c r="AL831" s="97">
        <f>IF(OR(Q831="SOPORTE_TELEFÓNICO",Q831="ENVÍO"),0,IF(AF831="TIPO I",'BASE LIQUIDACION REDEBAN 2025'!$B$10,IF(AF831="TIPO II",'BASE LIQUIDACION REDEBAN 2025'!$B$11,IF(AF831="TIPO III",'BASE LIQUIDACION REDEBAN 2025'!$B$12,'BASE LIQUIDACION REDEBAN 2025'!$B$13))))</f>
        <v>75096.394270399993</v>
      </c>
      <c r="AM831" s="97">
        <f t="shared" si="12"/>
        <v>65960.072302</v>
      </c>
    </row>
    <row r="832" spans="1:39" s="85" customFormat="1" ht="13.15">
      <c r="A832" s="171" t="s">
        <v>100</v>
      </c>
      <c r="B832" s="10" t="str">
        <f>VLOOKUP(A832,'CENTRO DE COSTOS'!A:D,4,FALSE)</f>
        <v>KEVIN ALEXIS CORZO BUSTOS</v>
      </c>
      <c r="C832" s="10" t="str">
        <f>VLOOKUP(A832,'CENTRO DE COSTOS'!A:D,2,FALSE)</f>
        <v>0004-0007</v>
      </c>
      <c r="D832" s="171">
        <v>50606</v>
      </c>
      <c r="E832" s="171">
        <v>2333198</v>
      </c>
      <c r="F832" s="171">
        <v>31194</v>
      </c>
      <c r="G832" s="171" t="s">
        <v>192</v>
      </c>
      <c r="H832" s="171" t="s">
        <v>7805</v>
      </c>
      <c r="I832" s="171" t="s">
        <v>7806</v>
      </c>
      <c r="J832" s="10" t="s">
        <v>167</v>
      </c>
      <c r="K832" s="171">
        <v>2333198</v>
      </c>
      <c r="L832" s="171" t="s">
        <v>7807</v>
      </c>
      <c r="M832" s="172">
        <v>45828.333333333336</v>
      </c>
      <c r="N832" s="172">
        <v>45829.50277777778</v>
      </c>
      <c r="O832" s="171" t="s">
        <v>3171</v>
      </c>
      <c r="P832" s="171" t="s">
        <v>3172</v>
      </c>
      <c r="Q832" s="171" t="s">
        <v>177</v>
      </c>
      <c r="R832" s="72" t="s">
        <v>7808</v>
      </c>
      <c r="S832" s="178" t="s">
        <v>3174</v>
      </c>
      <c r="T832" s="187" t="s">
        <v>3175</v>
      </c>
      <c r="U832" s="187" t="s">
        <v>3438</v>
      </c>
      <c r="V832" s="187" t="s">
        <v>3439</v>
      </c>
      <c r="W832" s="187" t="s">
        <v>3185</v>
      </c>
      <c r="X832" s="187">
        <v>0</v>
      </c>
      <c r="Y832" s="187">
        <v>0</v>
      </c>
      <c r="Z832" s="187">
        <v>0</v>
      </c>
      <c r="AA832" s="187">
        <v>0</v>
      </c>
      <c r="AB832" s="200">
        <v>0</v>
      </c>
      <c r="AC832" s="72" t="s">
        <v>7809</v>
      </c>
      <c r="AD832" s="72">
        <v>0</v>
      </c>
      <c r="AE832" s="72">
        <v>0</v>
      </c>
      <c r="AF832" s="171" t="s">
        <v>28</v>
      </c>
      <c r="AG832" s="171" t="s">
        <v>189</v>
      </c>
      <c r="AH832" s="171">
        <v>1</v>
      </c>
      <c r="AI832" s="171">
        <v>0</v>
      </c>
      <c r="AJ832" s="72" t="s">
        <v>196</v>
      </c>
      <c r="AK832" s="97">
        <f>IF(Q832="SOPORTE_TELEFÓNICO",'BASE LIQUIDACION REDEBAN 2025'!$B$19,IF(Q832="ENVÍO",'BASE LIQUIDACION REDEBAN 2025'!$C$2,IF(AF832="TIPO I",'BASE LIQUIDACION REDEBAN 2025'!$C$2,IF(AF832="TIPO II",'BASE LIQUIDACION REDEBAN 2025'!$C$3,IF(AF832="TIPO III",'BASE LIQUIDACION REDEBAN 2025'!$C$4,IF(AF832="TIPO IV",'BASE LIQUIDACION REDEBAN 2025'!$C$5,IF(AG832="AEREO",'BASE LIQUIDACION REDEBAN 2025'!$B$6,'BASE LIQUIDACION REDEBAN 2025'!$C$5)))))))</f>
        <v>144967.87232000002</v>
      </c>
      <c r="AL832" s="97">
        <f>IF(OR(Q832="SOPORTE_TELEFÓNICO",Q832="ENVÍO"),0,IF(AF832="TIPO I",'BASE LIQUIDACION REDEBAN 2025'!$B$10,IF(AF832="TIPO II",'BASE LIQUIDACION REDEBAN 2025'!$B$11,IF(AF832="TIPO III",'BASE LIQUIDACION REDEBAN 2025'!$B$12,'BASE LIQUIDACION REDEBAN 2025'!$B$13))))</f>
        <v>140395.6348884</v>
      </c>
      <c r="AM832" s="97">
        <f t="shared" si="12"/>
        <v>144967.87232000002</v>
      </c>
    </row>
    <row r="833" spans="1:39" s="85" customFormat="1" ht="13.15">
      <c r="A833" s="171" t="s">
        <v>76</v>
      </c>
      <c r="B833" s="10" t="str">
        <f>VLOOKUP(A833,'CENTRO DE COSTOS'!A:D,4,FALSE)</f>
        <v>DIEGO FERNANDO HENAO CARDONA</v>
      </c>
      <c r="C833" s="10" t="str">
        <f>VLOOKUP(A833,'CENTRO DE COSTOS'!A:D,2,FALSE)</f>
        <v>0004-0003</v>
      </c>
      <c r="D833" s="171">
        <v>19548</v>
      </c>
      <c r="E833" s="171">
        <v>2335695</v>
      </c>
      <c r="F833" s="171">
        <v>57115</v>
      </c>
      <c r="G833" s="171" t="s">
        <v>200</v>
      </c>
      <c r="H833" s="171" t="s">
        <v>1491</v>
      </c>
      <c r="I833" s="171" t="s">
        <v>6976</v>
      </c>
      <c r="J833" s="10" t="s">
        <v>167</v>
      </c>
      <c r="K833" s="171">
        <v>2335695</v>
      </c>
      <c r="L833" s="171" t="s">
        <v>7810</v>
      </c>
      <c r="M833" s="172">
        <v>45828.455555555556</v>
      </c>
      <c r="N833" s="172">
        <v>45829.507638888892</v>
      </c>
      <c r="O833" s="171" t="s">
        <v>3171</v>
      </c>
      <c r="P833" s="171" t="s">
        <v>3172</v>
      </c>
      <c r="Q833" s="171" t="s">
        <v>3188</v>
      </c>
      <c r="R833" s="72" t="s">
        <v>7811</v>
      </c>
      <c r="S833" s="178" t="s">
        <v>3174</v>
      </c>
      <c r="T833" s="187" t="s">
        <v>3190</v>
      </c>
      <c r="U833" s="187" t="s">
        <v>3176</v>
      </c>
      <c r="V833" s="187" t="s">
        <v>3184</v>
      </c>
      <c r="W833" s="187" t="s">
        <v>3185</v>
      </c>
      <c r="X833" s="187">
        <v>0</v>
      </c>
      <c r="Y833" s="187">
        <v>0</v>
      </c>
      <c r="Z833" s="187">
        <v>0</v>
      </c>
      <c r="AA833" s="187">
        <v>0</v>
      </c>
      <c r="AB833" s="200">
        <v>0</v>
      </c>
      <c r="AC833" s="72">
        <v>0</v>
      </c>
      <c r="AD833" s="72">
        <v>0</v>
      </c>
      <c r="AE833" s="72">
        <v>0</v>
      </c>
      <c r="AF833" s="171" t="s">
        <v>30</v>
      </c>
      <c r="AG833" s="171" t="s">
        <v>189</v>
      </c>
      <c r="AH833" s="171">
        <v>0</v>
      </c>
      <c r="AI833" s="171">
        <v>0</v>
      </c>
      <c r="AJ833" s="72" t="s">
        <v>204</v>
      </c>
      <c r="AK833" s="97">
        <f>IF(Q833="SOPORTE_TELEFÓNICO",'BASE LIQUIDACION REDEBAN 2025'!$B$19,IF(Q833="ENVÍO",'BASE LIQUIDACION REDEBAN 2025'!$C$2,IF(AF833="TIPO I",'BASE LIQUIDACION REDEBAN 2025'!$C$2,IF(AF833="TIPO II",'BASE LIQUIDACION REDEBAN 2025'!$C$3,IF(AF833="TIPO III",'BASE LIQUIDACION REDEBAN 2025'!$C$4,IF(AF833="TIPO IV",'BASE LIQUIDACION REDEBAN 2025'!$C$5,IF(AG833="AEREO",'BASE LIQUIDACION REDEBAN 2025'!$B$6,'BASE LIQUIDACION REDEBAN 2025'!$C$5)))))))</f>
        <v>41241.0800752</v>
      </c>
      <c r="AL833" s="97">
        <f>IF(OR(Q833="SOPORTE_TELEFÓNICO",Q833="ENVÍO"),0,IF(AF833="TIPO I",'BASE LIQUIDACION REDEBAN 2025'!$B$10,IF(AF833="TIPO II",'BASE LIQUIDACION REDEBAN 2025'!$B$11,IF(AF833="TIPO III",'BASE LIQUIDACION REDEBAN 2025'!$B$12,'BASE LIQUIDACION REDEBAN 2025'!$B$13))))</f>
        <v>0</v>
      </c>
      <c r="AM833" s="97">
        <f t="shared" si="12"/>
        <v>41241.0800752</v>
      </c>
    </row>
    <row r="834" spans="1:39" s="85" customFormat="1" ht="13.15">
      <c r="A834" s="171" t="s">
        <v>90</v>
      </c>
      <c r="B834" s="10" t="str">
        <f>VLOOKUP(A834,'CENTRO DE COSTOS'!A:D,4,FALSE)</f>
        <v>JUAN SEBASTIÁN RÍOS CASTRILLÓN</v>
      </c>
      <c r="C834" s="10" t="str">
        <f>VLOOKUP(A834,'CENTRO DE COSTOS'!A:D,2,FALSE)</f>
        <v>0004-0005</v>
      </c>
      <c r="D834" s="171">
        <v>5376</v>
      </c>
      <c r="E834" s="171">
        <v>2336479</v>
      </c>
      <c r="F834" s="171">
        <v>35563</v>
      </c>
      <c r="G834" s="171" t="s">
        <v>290</v>
      </c>
      <c r="H834" s="171" t="s">
        <v>4968</v>
      </c>
      <c r="I834" s="171" t="s">
        <v>7812</v>
      </c>
      <c r="J834" s="10" t="s">
        <v>167</v>
      </c>
      <c r="K834" s="171">
        <v>2336479</v>
      </c>
      <c r="L834" s="171" t="s">
        <v>7813</v>
      </c>
      <c r="M834" s="172">
        <v>45828.506249999999</v>
      </c>
      <c r="N834" s="172">
        <v>45829.513194444444</v>
      </c>
      <c r="O834" s="171" t="s">
        <v>3171</v>
      </c>
      <c r="P834" s="171" t="s">
        <v>3172</v>
      </c>
      <c r="Q834" s="171" t="s">
        <v>177</v>
      </c>
      <c r="R834" s="72" t="s">
        <v>7814</v>
      </c>
      <c r="S834" s="178" t="s">
        <v>3174</v>
      </c>
      <c r="T834" s="187" t="s">
        <v>3190</v>
      </c>
      <c r="U834" s="187" t="s">
        <v>3191</v>
      </c>
      <c r="V834" s="187" t="s">
        <v>3235</v>
      </c>
      <c r="W834" s="187" t="s">
        <v>3215</v>
      </c>
      <c r="X834" s="187" t="s">
        <v>3245</v>
      </c>
      <c r="Y834" s="187">
        <v>0</v>
      </c>
      <c r="Z834" s="187">
        <v>0</v>
      </c>
      <c r="AA834" s="187">
        <v>0</v>
      </c>
      <c r="AB834" s="200">
        <v>0</v>
      </c>
      <c r="AC834" s="72" t="s">
        <v>7815</v>
      </c>
      <c r="AD834" s="72" t="s">
        <v>7816</v>
      </c>
      <c r="AE834" s="72" t="s">
        <v>7817</v>
      </c>
      <c r="AF834" s="171" t="s">
        <v>28</v>
      </c>
      <c r="AG834" s="171" t="s">
        <v>189</v>
      </c>
      <c r="AH834" s="171">
        <v>1</v>
      </c>
      <c r="AI834" s="171">
        <v>0</v>
      </c>
      <c r="AJ834" s="72" t="s">
        <v>3666</v>
      </c>
      <c r="AK834" s="97">
        <f>IF(Q834="SOPORTE_TELEFÓNICO",'BASE LIQUIDACION REDEBAN 2025'!$B$19,IF(Q834="ENVÍO",'BASE LIQUIDACION REDEBAN 2025'!$C$2,IF(AF834="TIPO I",'BASE LIQUIDACION REDEBAN 2025'!$C$2,IF(AF834="TIPO II",'BASE LIQUIDACION REDEBAN 2025'!$C$3,IF(AF834="TIPO III",'BASE LIQUIDACION REDEBAN 2025'!$C$4,IF(AF834="TIPO IV",'BASE LIQUIDACION REDEBAN 2025'!$C$5,IF(AG834="AEREO",'BASE LIQUIDACION REDEBAN 2025'!$B$6,'BASE LIQUIDACION REDEBAN 2025'!$C$5)))))))</f>
        <v>144967.87232000002</v>
      </c>
      <c r="AL834" s="97">
        <f>IF(OR(Q834="SOPORTE_TELEFÓNICO",Q834="ENVÍO"),0,IF(AF834="TIPO I",'BASE LIQUIDACION REDEBAN 2025'!$B$10,IF(AF834="TIPO II",'BASE LIQUIDACION REDEBAN 2025'!$B$11,IF(AF834="TIPO III",'BASE LIQUIDACION REDEBAN 2025'!$B$12,'BASE LIQUIDACION REDEBAN 2025'!$B$13))))</f>
        <v>140395.6348884</v>
      </c>
      <c r="AM834" s="97">
        <f t="shared" si="12"/>
        <v>144967.87232000002</v>
      </c>
    </row>
    <row r="835" spans="1:39" s="85" customFormat="1" ht="13.15">
      <c r="A835" s="171" t="s">
        <v>90</v>
      </c>
      <c r="B835" s="10" t="str">
        <f>VLOOKUP(A835,'CENTRO DE COSTOS'!A:D,4,FALSE)</f>
        <v>JUAN SEBASTIÁN RÍOS CASTRILLÓN</v>
      </c>
      <c r="C835" s="10" t="str">
        <f>VLOOKUP(A835,'CENTRO DE COSTOS'!A:D,2,FALSE)</f>
        <v>0004-0005</v>
      </c>
      <c r="D835" s="171">
        <v>5212</v>
      </c>
      <c r="E835" s="171">
        <v>2337745</v>
      </c>
      <c r="F835" s="171">
        <v>18092</v>
      </c>
      <c r="G835" s="171" t="s">
        <v>290</v>
      </c>
      <c r="H835" s="171" t="s">
        <v>6998</v>
      </c>
      <c r="I835" s="171" t="s">
        <v>7818</v>
      </c>
      <c r="J835" s="10" t="s">
        <v>167</v>
      </c>
      <c r="K835" s="171">
        <v>2337745</v>
      </c>
      <c r="L835" s="171" t="s">
        <v>7819</v>
      </c>
      <c r="M835" s="172">
        <v>45828.624305555553</v>
      </c>
      <c r="N835" s="172">
        <v>45829.524305555555</v>
      </c>
      <c r="O835" s="171" t="s">
        <v>3171</v>
      </c>
      <c r="P835" s="171" t="s">
        <v>3172</v>
      </c>
      <c r="Q835" s="171" t="s">
        <v>177</v>
      </c>
      <c r="R835" s="72" t="s">
        <v>7820</v>
      </c>
      <c r="S835" s="178" t="s">
        <v>3174</v>
      </c>
      <c r="T835" s="187" t="s">
        <v>3190</v>
      </c>
      <c r="U835" s="187" t="s">
        <v>3213</v>
      </c>
      <c r="V835" s="187" t="s">
        <v>3345</v>
      </c>
      <c r="W835" s="187" t="s">
        <v>3185</v>
      </c>
      <c r="X835" s="187">
        <v>0</v>
      </c>
      <c r="Y835" s="187">
        <v>0</v>
      </c>
      <c r="Z835" s="187">
        <v>0</v>
      </c>
      <c r="AA835" s="187">
        <v>0</v>
      </c>
      <c r="AB835" s="200">
        <v>0</v>
      </c>
      <c r="AC835" s="72" t="s">
        <v>7821</v>
      </c>
      <c r="AD835" s="72">
        <v>0</v>
      </c>
      <c r="AE835" s="72">
        <v>0</v>
      </c>
      <c r="AF835" s="171" t="s">
        <v>25</v>
      </c>
      <c r="AG835" s="171" t="s">
        <v>189</v>
      </c>
      <c r="AH835" s="171">
        <v>1</v>
      </c>
      <c r="AI835" s="171">
        <v>0</v>
      </c>
      <c r="AJ835" s="72" t="s">
        <v>557</v>
      </c>
      <c r="AK835" s="97">
        <f>IF(Q835="SOPORTE_TELEFÓNICO",'BASE LIQUIDACION REDEBAN 2025'!$B$19,IF(Q835="ENVÍO",'BASE LIQUIDACION REDEBAN 2025'!$C$2,IF(AF835="TIPO I",'BASE LIQUIDACION REDEBAN 2025'!$C$2,IF(AF835="TIPO II",'BASE LIQUIDACION REDEBAN 2025'!$C$3,IF(AF835="TIPO III",'BASE LIQUIDACION REDEBAN 2025'!$C$4,IF(AF835="TIPO IV",'BASE LIQUIDACION REDEBAN 2025'!$C$5,IF(AG835="AEREO",'BASE LIQUIDACION REDEBAN 2025'!$B$6,'BASE LIQUIDACION REDEBAN 2025'!$C$5)))))))</f>
        <v>65960.072302</v>
      </c>
      <c r="AL835" s="97">
        <f>IF(OR(Q835="SOPORTE_TELEFÓNICO",Q835="ENVÍO"),0,IF(AF835="TIPO I",'BASE LIQUIDACION REDEBAN 2025'!$B$10,IF(AF835="TIPO II",'BASE LIQUIDACION REDEBAN 2025'!$B$11,IF(AF835="TIPO III",'BASE LIQUIDACION REDEBAN 2025'!$B$12,'BASE LIQUIDACION REDEBAN 2025'!$B$13))))</f>
        <v>75096.394270399993</v>
      </c>
      <c r="AM835" s="97">
        <f t="shared" ref="AM835:AM898" si="13">IF(OR(Q835="SOPORTE_TELEFÓNICO",Q835="ENVÍO"),AK835,(AK835*AH835+AL835*AI835))</f>
        <v>65960.072302</v>
      </c>
    </row>
    <row r="836" spans="1:39" s="85" customFormat="1" ht="13.15">
      <c r="A836" s="171" t="s">
        <v>90</v>
      </c>
      <c r="B836" s="10" t="str">
        <f>VLOOKUP(A836,'CENTRO DE COSTOS'!A:D,4,FALSE)</f>
        <v>JUAN SEBASTIÁN RÍOS CASTRILLÓN</v>
      </c>
      <c r="C836" s="10" t="str">
        <f>VLOOKUP(A836,'CENTRO DE COSTOS'!A:D,2,FALSE)</f>
        <v>0004-0005</v>
      </c>
      <c r="D836" s="171">
        <v>5001</v>
      </c>
      <c r="E836" s="171">
        <v>2337966</v>
      </c>
      <c r="F836" s="171">
        <v>68702</v>
      </c>
      <c r="G836" s="171" t="s">
        <v>290</v>
      </c>
      <c r="H836" s="171" t="s">
        <v>90</v>
      </c>
      <c r="I836" s="171" t="s">
        <v>7822</v>
      </c>
      <c r="J836" s="10" t="s">
        <v>167</v>
      </c>
      <c r="K836" s="171">
        <v>2337966</v>
      </c>
      <c r="L836" s="171" t="s">
        <v>7823</v>
      </c>
      <c r="M836" s="172">
        <v>45828.652083333334</v>
      </c>
      <c r="N836" s="172">
        <v>45829.527777777781</v>
      </c>
      <c r="O836" s="171" t="s">
        <v>3171</v>
      </c>
      <c r="P836" s="171" t="s">
        <v>3172</v>
      </c>
      <c r="Q836" s="171" t="s">
        <v>177</v>
      </c>
      <c r="R836" s="72" t="s">
        <v>7824</v>
      </c>
      <c r="S836" s="178" t="s">
        <v>3174</v>
      </c>
      <c r="T836" s="187" t="s">
        <v>3190</v>
      </c>
      <c r="U836" s="187" t="s">
        <v>3284</v>
      </c>
      <c r="V836" s="187" t="s">
        <v>3284</v>
      </c>
      <c r="W836" s="187" t="s">
        <v>3215</v>
      </c>
      <c r="X836" s="187" t="s">
        <v>3267</v>
      </c>
      <c r="Y836" s="187">
        <v>0</v>
      </c>
      <c r="Z836" s="187">
        <v>0</v>
      </c>
      <c r="AA836" s="187">
        <v>0</v>
      </c>
      <c r="AB836" s="200">
        <v>0</v>
      </c>
      <c r="AC836" s="72" t="s">
        <v>7825</v>
      </c>
      <c r="AD836" s="72" t="s">
        <v>7826</v>
      </c>
      <c r="AE836" s="72" t="s">
        <v>7827</v>
      </c>
      <c r="AF836" s="171" t="s">
        <v>25</v>
      </c>
      <c r="AG836" s="171" t="s">
        <v>189</v>
      </c>
      <c r="AH836" s="171">
        <v>1</v>
      </c>
      <c r="AI836" s="171">
        <v>0</v>
      </c>
      <c r="AJ836" s="72" t="s">
        <v>307</v>
      </c>
      <c r="AK836" s="97">
        <f>IF(Q836="SOPORTE_TELEFÓNICO",'BASE LIQUIDACION REDEBAN 2025'!$B$19,IF(Q836="ENVÍO",'BASE LIQUIDACION REDEBAN 2025'!$C$2,IF(AF836="TIPO I",'BASE LIQUIDACION REDEBAN 2025'!$C$2,IF(AF836="TIPO II",'BASE LIQUIDACION REDEBAN 2025'!$C$3,IF(AF836="TIPO III",'BASE LIQUIDACION REDEBAN 2025'!$C$4,IF(AF836="TIPO IV",'BASE LIQUIDACION REDEBAN 2025'!$C$5,IF(AG836="AEREO",'BASE LIQUIDACION REDEBAN 2025'!$B$6,'BASE LIQUIDACION REDEBAN 2025'!$C$5)))))))</f>
        <v>65960.072302</v>
      </c>
      <c r="AL836" s="97">
        <f>IF(OR(Q836="SOPORTE_TELEFÓNICO",Q836="ENVÍO"),0,IF(AF836="TIPO I",'BASE LIQUIDACION REDEBAN 2025'!$B$10,IF(AF836="TIPO II",'BASE LIQUIDACION REDEBAN 2025'!$B$11,IF(AF836="TIPO III",'BASE LIQUIDACION REDEBAN 2025'!$B$12,'BASE LIQUIDACION REDEBAN 2025'!$B$13))))</f>
        <v>75096.394270399993</v>
      </c>
      <c r="AM836" s="97">
        <f t="shared" si="13"/>
        <v>65960.072302</v>
      </c>
    </row>
    <row r="837" spans="1:39" s="85" customFormat="1" ht="13.15">
      <c r="A837" s="171" t="s">
        <v>76</v>
      </c>
      <c r="B837" s="10" t="str">
        <f>VLOOKUP(A837,'CENTRO DE COSTOS'!A:D,4,FALSE)</f>
        <v>DIEGO FERNANDO HENAO CARDONA</v>
      </c>
      <c r="C837" s="10" t="str">
        <f>VLOOKUP(A837,'CENTRO DE COSTOS'!A:D,2,FALSE)</f>
        <v>0004-0003</v>
      </c>
      <c r="D837" s="171">
        <v>76001</v>
      </c>
      <c r="E837" s="171">
        <v>2337932</v>
      </c>
      <c r="F837" s="171">
        <v>77844</v>
      </c>
      <c r="G837" s="171" t="s">
        <v>230</v>
      </c>
      <c r="H837" s="171" t="s">
        <v>76</v>
      </c>
      <c r="I837" s="171" t="s">
        <v>7828</v>
      </c>
      <c r="J837" s="10" t="s">
        <v>167</v>
      </c>
      <c r="K837" s="171">
        <v>2337932</v>
      </c>
      <c r="L837" s="171" t="s">
        <v>7829</v>
      </c>
      <c r="M837" s="172">
        <v>45828.643750000003</v>
      </c>
      <c r="N837" s="172">
        <v>45829.530555555553</v>
      </c>
      <c r="O837" s="171" t="s">
        <v>3171</v>
      </c>
      <c r="P837" s="171" t="s">
        <v>3172</v>
      </c>
      <c r="Q837" s="171" t="s">
        <v>177</v>
      </c>
      <c r="R837" s="72" t="s">
        <v>7830</v>
      </c>
      <c r="S837" s="178" t="s">
        <v>3174</v>
      </c>
      <c r="T837" s="187" t="s">
        <v>3190</v>
      </c>
      <c r="U837" s="187" t="s">
        <v>3197</v>
      </c>
      <c r="V837" s="187" t="s">
        <v>3192</v>
      </c>
      <c r="W837" s="187" t="s">
        <v>3215</v>
      </c>
      <c r="X837" s="187">
        <v>0</v>
      </c>
      <c r="Y837" s="187" t="s">
        <v>3402</v>
      </c>
      <c r="Z837" s="187">
        <v>0</v>
      </c>
      <c r="AA837" s="187">
        <v>0</v>
      </c>
      <c r="AB837" s="200">
        <v>0</v>
      </c>
      <c r="AC837" s="72" t="s">
        <v>7831</v>
      </c>
      <c r="AD837" s="72" t="s">
        <v>7832</v>
      </c>
      <c r="AE837" s="72" t="s">
        <v>7833</v>
      </c>
      <c r="AF837" s="171" t="s">
        <v>25</v>
      </c>
      <c r="AG837" s="171" t="s">
        <v>189</v>
      </c>
      <c r="AH837" s="171">
        <v>1</v>
      </c>
      <c r="AI837" s="171">
        <v>0</v>
      </c>
      <c r="AJ837" s="72" t="s">
        <v>313</v>
      </c>
      <c r="AK837" s="97">
        <f>IF(Q837="SOPORTE_TELEFÓNICO",'BASE LIQUIDACION REDEBAN 2025'!$B$19,IF(Q837="ENVÍO",'BASE LIQUIDACION REDEBAN 2025'!$C$2,IF(AF837="TIPO I",'BASE LIQUIDACION REDEBAN 2025'!$C$2,IF(AF837="TIPO II",'BASE LIQUIDACION REDEBAN 2025'!$C$3,IF(AF837="TIPO III",'BASE LIQUIDACION REDEBAN 2025'!$C$4,IF(AF837="TIPO IV",'BASE LIQUIDACION REDEBAN 2025'!$C$5,IF(AG837="AEREO",'BASE LIQUIDACION REDEBAN 2025'!$B$6,'BASE LIQUIDACION REDEBAN 2025'!$C$5)))))))</f>
        <v>65960.072302</v>
      </c>
      <c r="AL837" s="97">
        <f>IF(OR(Q837="SOPORTE_TELEFÓNICO",Q837="ENVÍO"),0,IF(AF837="TIPO I",'BASE LIQUIDACION REDEBAN 2025'!$B$10,IF(AF837="TIPO II",'BASE LIQUIDACION REDEBAN 2025'!$B$11,IF(AF837="TIPO III",'BASE LIQUIDACION REDEBAN 2025'!$B$12,'BASE LIQUIDACION REDEBAN 2025'!$B$13))))</f>
        <v>75096.394270399993</v>
      </c>
      <c r="AM837" s="97">
        <f t="shared" si="13"/>
        <v>65960.072302</v>
      </c>
    </row>
    <row r="838" spans="1:39" s="85" customFormat="1" ht="13.15">
      <c r="A838" s="171" t="s">
        <v>90</v>
      </c>
      <c r="B838" s="10" t="str">
        <f>VLOOKUP(A838,'CENTRO DE COSTOS'!A:D,4,FALSE)</f>
        <v>JUAN SEBASTIÁN RÍOS CASTRILLÓN</v>
      </c>
      <c r="C838" s="10" t="str">
        <f>VLOOKUP(A838,'CENTRO DE COSTOS'!A:D,2,FALSE)</f>
        <v>0004-0005</v>
      </c>
      <c r="D838" s="171">
        <v>5001</v>
      </c>
      <c r="E838" s="171">
        <v>2338202</v>
      </c>
      <c r="F838" s="171">
        <v>67471</v>
      </c>
      <c r="G838" s="171" t="s">
        <v>290</v>
      </c>
      <c r="H838" s="171" t="s">
        <v>90</v>
      </c>
      <c r="I838" s="171" t="s">
        <v>4845</v>
      </c>
      <c r="J838" s="10" t="s">
        <v>167</v>
      </c>
      <c r="K838" s="171">
        <v>2338202</v>
      </c>
      <c r="L838" s="171" t="s">
        <v>7834</v>
      </c>
      <c r="M838" s="172">
        <v>45828.656944444447</v>
      </c>
      <c r="N838" s="172">
        <v>45829.534722222219</v>
      </c>
      <c r="O838" s="171" t="s">
        <v>3171</v>
      </c>
      <c r="P838" s="171" t="s">
        <v>3172</v>
      </c>
      <c r="Q838" s="171" t="s">
        <v>177</v>
      </c>
      <c r="R838" s="72" t="s">
        <v>7835</v>
      </c>
      <c r="S838" s="178" t="s">
        <v>3174</v>
      </c>
      <c r="T838" s="187" t="s">
        <v>3175</v>
      </c>
      <c r="U838" s="187" t="s">
        <v>3438</v>
      </c>
      <c r="V838" s="187" t="s">
        <v>3511</v>
      </c>
      <c r="W838" s="187" t="s">
        <v>3215</v>
      </c>
      <c r="X838" s="187" t="s">
        <v>7836</v>
      </c>
      <c r="Y838" s="187">
        <v>0</v>
      </c>
      <c r="Z838" s="187">
        <v>0</v>
      </c>
      <c r="AA838" s="187">
        <v>0</v>
      </c>
      <c r="AB838" s="200">
        <v>0</v>
      </c>
      <c r="AC838" s="72" t="s">
        <v>7837</v>
      </c>
      <c r="AD838" s="72" t="s">
        <v>7838</v>
      </c>
      <c r="AE838" s="72" t="s">
        <v>7839</v>
      </c>
      <c r="AF838" s="171" t="s">
        <v>25</v>
      </c>
      <c r="AG838" s="171" t="s">
        <v>189</v>
      </c>
      <c r="AH838" s="171">
        <v>1</v>
      </c>
      <c r="AI838" s="171">
        <v>0</v>
      </c>
      <c r="AJ838" s="72" t="s">
        <v>2680</v>
      </c>
      <c r="AK838" s="97">
        <f>IF(Q838="SOPORTE_TELEFÓNICO",'BASE LIQUIDACION REDEBAN 2025'!$B$19,IF(Q838="ENVÍO",'BASE LIQUIDACION REDEBAN 2025'!$C$2,IF(AF838="TIPO I",'BASE LIQUIDACION REDEBAN 2025'!$C$2,IF(AF838="TIPO II",'BASE LIQUIDACION REDEBAN 2025'!$C$3,IF(AF838="TIPO III",'BASE LIQUIDACION REDEBAN 2025'!$C$4,IF(AF838="TIPO IV",'BASE LIQUIDACION REDEBAN 2025'!$C$5,IF(AG838="AEREO",'BASE LIQUIDACION REDEBAN 2025'!$B$6,'BASE LIQUIDACION REDEBAN 2025'!$C$5)))))))</f>
        <v>65960.072302</v>
      </c>
      <c r="AL838" s="97">
        <f>IF(OR(Q838="SOPORTE_TELEFÓNICO",Q838="ENVÍO"),0,IF(AF838="TIPO I",'BASE LIQUIDACION REDEBAN 2025'!$B$10,IF(AF838="TIPO II",'BASE LIQUIDACION REDEBAN 2025'!$B$11,IF(AF838="TIPO III",'BASE LIQUIDACION REDEBAN 2025'!$B$12,'BASE LIQUIDACION REDEBAN 2025'!$B$13))))</f>
        <v>75096.394270399993</v>
      </c>
      <c r="AM838" s="97">
        <f t="shared" si="13"/>
        <v>65960.072302</v>
      </c>
    </row>
    <row r="839" spans="1:39" s="85" customFormat="1" ht="13.15">
      <c r="A839" s="171" t="s">
        <v>80</v>
      </c>
      <c r="B839" s="10" t="str">
        <f>VLOOKUP(A839,'CENTRO DE COSTOS'!A:D,4,FALSE)</f>
        <v>JOSE MAURICIO HERNANDEZ ROJAS</v>
      </c>
      <c r="C839" s="10" t="str">
        <f>VLOOKUP(A839,'CENTRO DE COSTOS'!A:D,2,FALSE)</f>
        <v>0004-0001</v>
      </c>
      <c r="D839" s="171">
        <v>13001</v>
      </c>
      <c r="E839" s="171">
        <v>2339949</v>
      </c>
      <c r="F839" s="171">
        <v>25275</v>
      </c>
      <c r="G839" s="171" t="s">
        <v>364</v>
      </c>
      <c r="H839" s="171" t="s">
        <v>80</v>
      </c>
      <c r="I839" s="171" t="s">
        <v>7840</v>
      </c>
      <c r="J839" s="10" t="s">
        <v>167</v>
      </c>
      <c r="K839" s="171">
        <v>2339949</v>
      </c>
      <c r="L839" s="171" t="s">
        <v>7841</v>
      </c>
      <c r="M839" s="172">
        <v>45829.465277777781</v>
      </c>
      <c r="N839" s="172">
        <v>45829.540439814817</v>
      </c>
      <c r="O839" s="171" t="s">
        <v>3171</v>
      </c>
      <c r="P839" s="171" t="s">
        <v>3172</v>
      </c>
      <c r="Q839" s="171" t="s">
        <v>3188</v>
      </c>
      <c r="R839" s="72" t="s">
        <v>7842</v>
      </c>
      <c r="S839" s="178" t="s">
        <v>3174</v>
      </c>
      <c r="T839" s="187" t="s">
        <v>3175</v>
      </c>
      <c r="U839" s="187" t="s">
        <v>3260</v>
      </c>
      <c r="V839" s="187" t="s">
        <v>3261</v>
      </c>
      <c r="W839" s="187" t="s">
        <v>3174</v>
      </c>
      <c r="X839" s="187">
        <v>0</v>
      </c>
      <c r="Y839" s="187">
        <v>0</v>
      </c>
      <c r="Z839" s="187">
        <v>0</v>
      </c>
      <c r="AA839" s="187">
        <v>0</v>
      </c>
      <c r="AB839" s="200">
        <v>0</v>
      </c>
      <c r="AC839" s="72">
        <v>0</v>
      </c>
      <c r="AD839" s="72">
        <v>0</v>
      </c>
      <c r="AE839" s="72">
        <v>0</v>
      </c>
      <c r="AF839" s="171" t="s">
        <v>25</v>
      </c>
      <c r="AG839" s="171" t="s">
        <v>189</v>
      </c>
      <c r="AH839" s="171">
        <v>0</v>
      </c>
      <c r="AI839" s="171">
        <v>0</v>
      </c>
      <c r="AJ839" s="72">
        <v>0</v>
      </c>
      <c r="AK839" s="97">
        <f>IF(Q839="SOPORTE_TELEFÓNICO",'BASE LIQUIDACION REDEBAN 2025'!$B$19,IF(Q839="ENVÍO",'BASE LIQUIDACION REDEBAN 2025'!$C$2,IF(AF839="TIPO I",'BASE LIQUIDACION REDEBAN 2025'!$C$2,IF(AF839="TIPO II",'BASE LIQUIDACION REDEBAN 2025'!$C$3,IF(AF839="TIPO III",'BASE LIQUIDACION REDEBAN 2025'!$C$4,IF(AF839="TIPO IV",'BASE LIQUIDACION REDEBAN 2025'!$C$5,IF(AG839="AEREO",'BASE LIQUIDACION REDEBAN 2025'!$B$6,'BASE LIQUIDACION REDEBAN 2025'!$C$5)))))))</f>
        <v>41241.0800752</v>
      </c>
      <c r="AL839" s="97">
        <f>IF(OR(Q839="SOPORTE_TELEFÓNICO",Q839="ENVÍO"),0,IF(AF839="TIPO I",'BASE LIQUIDACION REDEBAN 2025'!$B$10,IF(AF839="TIPO II",'BASE LIQUIDACION REDEBAN 2025'!$B$11,IF(AF839="TIPO III",'BASE LIQUIDACION REDEBAN 2025'!$B$12,'BASE LIQUIDACION REDEBAN 2025'!$B$13))))</f>
        <v>0</v>
      </c>
      <c r="AM839" s="97">
        <f t="shared" si="13"/>
        <v>41241.0800752</v>
      </c>
    </row>
    <row r="840" spans="1:39" s="85" customFormat="1" ht="13.15">
      <c r="A840" s="171" t="s">
        <v>68</v>
      </c>
      <c r="B840" s="10" t="str">
        <f>VLOOKUP(A840,'CENTRO DE COSTOS'!A:D,4,FALSE)</f>
        <v>WILLIAM ASDRUBAL ROZO ROZO</v>
      </c>
      <c r="C840" s="10" t="str">
        <f>VLOOKUP(A840,'CENTRO DE COSTOS'!A:D,2,FALSE)</f>
        <v>0004-0004</v>
      </c>
      <c r="D840" s="171">
        <v>11001</v>
      </c>
      <c r="E840" s="171">
        <v>2338937</v>
      </c>
      <c r="F840" s="171">
        <v>79536</v>
      </c>
      <c r="G840" s="171" t="s">
        <v>298</v>
      </c>
      <c r="H840" s="171" t="s">
        <v>68</v>
      </c>
      <c r="I840" s="171" t="s">
        <v>7843</v>
      </c>
      <c r="J840" s="10" t="s">
        <v>167</v>
      </c>
      <c r="K840" s="171">
        <v>2338937</v>
      </c>
      <c r="L840" s="171" t="s">
        <v>7844</v>
      </c>
      <c r="M840" s="172">
        <v>45828.727083333331</v>
      </c>
      <c r="N840" s="172">
        <v>45829.54755787037</v>
      </c>
      <c r="O840" s="171" t="s">
        <v>3171</v>
      </c>
      <c r="P840" s="171" t="s">
        <v>3172</v>
      </c>
      <c r="Q840" s="171" t="s">
        <v>177</v>
      </c>
      <c r="R840" s="72" t="s">
        <v>7845</v>
      </c>
      <c r="S840" s="178" t="s">
        <v>3174</v>
      </c>
      <c r="T840" s="187" t="s">
        <v>3190</v>
      </c>
      <c r="U840" s="187" t="s">
        <v>3197</v>
      </c>
      <c r="V840" s="187" t="s">
        <v>3192</v>
      </c>
      <c r="W840" s="187" t="s">
        <v>3215</v>
      </c>
      <c r="X840" s="187" t="s">
        <v>3662</v>
      </c>
      <c r="Y840" s="187" t="s">
        <v>3425</v>
      </c>
      <c r="Z840" s="187">
        <v>0</v>
      </c>
      <c r="AA840" s="187">
        <v>0</v>
      </c>
      <c r="AB840" s="200">
        <v>0</v>
      </c>
      <c r="AC840" s="72" t="s">
        <v>7846</v>
      </c>
      <c r="AD840" s="72" t="s">
        <v>7847</v>
      </c>
      <c r="AE840" s="72" t="s">
        <v>7848</v>
      </c>
      <c r="AF840" s="171" t="s">
        <v>25</v>
      </c>
      <c r="AG840" s="171" t="s">
        <v>189</v>
      </c>
      <c r="AH840" s="171">
        <v>1</v>
      </c>
      <c r="AI840" s="171">
        <v>0</v>
      </c>
      <c r="AJ840" s="72" t="s">
        <v>3413</v>
      </c>
      <c r="AK840" s="97">
        <f>IF(Q840="SOPORTE_TELEFÓNICO",'BASE LIQUIDACION REDEBAN 2025'!$B$19,IF(Q840="ENVÍO",'BASE LIQUIDACION REDEBAN 2025'!$C$2,IF(AF840="TIPO I",'BASE LIQUIDACION REDEBAN 2025'!$C$2,IF(AF840="TIPO II",'BASE LIQUIDACION REDEBAN 2025'!$C$3,IF(AF840="TIPO III",'BASE LIQUIDACION REDEBAN 2025'!$C$4,IF(AF840="TIPO IV",'BASE LIQUIDACION REDEBAN 2025'!$C$5,IF(AG840="AEREO",'BASE LIQUIDACION REDEBAN 2025'!$B$6,'BASE LIQUIDACION REDEBAN 2025'!$C$5)))))))</f>
        <v>65960.072302</v>
      </c>
      <c r="AL840" s="97">
        <f>IF(OR(Q840="SOPORTE_TELEFÓNICO",Q840="ENVÍO"),0,IF(AF840="TIPO I",'BASE LIQUIDACION REDEBAN 2025'!$B$10,IF(AF840="TIPO II",'BASE LIQUIDACION REDEBAN 2025'!$B$11,IF(AF840="TIPO III",'BASE LIQUIDACION REDEBAN 2025'!$B$12,'BASE LIQUIDACION REDEBAN 2025'!$B$13))))</f>
        <v>75096.394270399993</v>
      </c>
      <c r="AM840" s="97">
        <f t="shared" si="13"/>
        <v>65960.072302</v>
      </c>
    </row>
    <row r="841" spans="1:39" s="85" customFormat="1" ht="13.15">
      <c r="A841" s="171" t="s">
        <v>94</v>
      </c>
      <c r="B841" s="10" t="str">
        <f>VLOOKUP(A841,'CENTRO DE COSTOS'!A:D,4,FALSE)</f>
        <v>DIEGO FERNANDO HENAO CARDONA</v>
      </c>
      <c r="C841" s="10" t="str">
        <f>VLOOKUP(A841,'CENTRO DE COSTOS'!A:D,2,FALSE)</f>
        <v>0004-0002</v>
      </c>
      <c r="D841" s="171">
        <v>76622</v>
      </c>
      <c r="E841" s="171">
        <v>2337019</v>
      </c>
      <c r="F841" s="171">
        <v>29596</v>
      </c>
      <c r="G841" s="171" t="s">
        <v>230</v>
      </c>
      <c r="H841" s="171" t="s">
        <v>7849</v>
      </c>
      <c r="I841" s="171" t="s">
        <v>7850</v>
      </c>
      <c r="J841" s="10" t="s">
        <v>167</v>
      </c>
      <c r="K841" s="171">
        <v>2337019</v>
      </c>
      <c r="L841" s="171" t="s">
        <v>7851</v>
      </c>
      <c r="M841" s="172">
        <v>45828.555555555555</v>
      </c>
      <c r="N841" s="172">
        <v>45829.620150462964</v>
      </c>
      <c r="O841" s="171" t="s">
        <v>3171</v>
      </c>
      <c r="P841" s="171" t="s">
        <v>3172</v>
      </c>
      <c r="Q841" s="171" t="s">
        <v>177</v>
      </c>
      <c r="R841" s="72" t="s">
        <v>7852</v>
      </c>
      <c r="S841" s="178" t="s">
        <v>3174</v>
      </c>
      <c r="T841" s="187" t="s">
        <v>3190</v>
      </c>
      <c r="U841" s="187" t="s">
        <v>3357</v>
      </c>
      <c r="V841" s="187" t="s">
        <v>3192</v>
      </c>
      <c r="W841" s="187" t="s">
        <v>3215</v>
      </c>
      <c r="X841" s="187" t="s">
        <v>7853</v>
      </c>
      <c r="Y841" s="187">
        <v>0</v>
      </c>
      <c r="Z841" s="187">
        <v>0</v>
      </c>
      <c r="AA841" s="187">
        <v>0</v>
      </c>
      <c r="AB841" s="200">
        <v>0</v>
      </c>
      <c r="AC841" s="72" t="s">
        <v>7854</v>
      </c>
      <c r="AD841" s="72" t="s">
        <v>7855</v>
      </c>
      <c r="AE841" s="72" t="s">
        <v>7856</v>
      </c>
      <c r="AF841" s="171" t="s">
        <v>30</v>
      </c>
      <c r="AG841" s="171" t="s">
        <v>189</v>
      </c>
      <c r="AH841" s="171">
        <v>1</v>
      </c>
      <c r="AI841" s="171">
        <v>0</v>
      </c>
      <c r="AJ841" s="72" t="s">
        <v>2142</v>
      </c>
      <c r="AK841" s="97">
        <f>IF(Q841="SOPORTE_TELEFÓNICO",'BASE LIQUIDACION REDEBAN 2025'!$B$19,IF(Q841="ENVÍO",'BASE LIQUIDACION REDEBAN 2025'!$C$2,IF(AF841="TIPO I",'BASE LIQUIDACION REDEBAN 2025'!$C$2,IF(AF841="TIPO II",'BASE LIQUIDACION REDEBAN 2025'!$C$3,IF(AF841="TIPO III",'BASE LIQUIDACION REDEBAN 2025'!$C$4,IF(AF841="TIPO IV",'BASE LIQUIDACION REDEBAN 2025'!$C$5,IF(AG841="AEREO",'BASE LIQUIDACION REDEBAN 2025'!$B$6,'BASE LIQUIDACION REDEBAN 2025'!$C$5)))))))</f>
        <v>275728.78077800001</v>
      </c>
      <c r="AL841" s="97">
        <f>IF(OR(Q841="SOPORTE_TELEFÓNICO",Q841="ENVÍO"),0,IF(AF841="TIPO I",'BASE LIQUIDACION REDEBAN 2025'!$B$10,IF(AF841="TIPO II",'BASE LIQUIDACION REDEBAN 2025'!$B$11,IF(AF841="TIPO III",'BASE LIQUIDACION REDEBAN 2025'!$B$12,'BASE LIQUIDACION REDEBAN 2025'!$B$13))))</f>
        <v>196536.5258152</v>
      </c>
      <c r="AM841" s="97">
        <f t="shared" si="13"/>
        <v>275728.78077800001</v>
      </c>
    </row>
    <row r="842" spans="1:39" s="85" customFormat="1" ht="13.15">
      <c r="A842" s="171" t="s">
        <v>92</v>
      </c>
      <c r="B842" s="10" t="str">
        <f>VLOOKUP(A842,'CENTRO DE COSTOS'!A:D,4,FALSE)</f>
        <v>KEVIN ALEXIS CORZO BUSTOS</v>
      </c>
      <c r="C842" s="10" t="str">
        <f>VLOOKUP(A842,'CENTRO DE COSTOS'!A:D,2,FALSE)</f>
        <v>0004-0007</v>
      </c>
      <c r="D842" s="171">
        <v>41298</v>
      </c>
      <c r="E842" s="171">
        <v>2337946</v>
      </c>
      <c r="F842" s="171">
        <v>71532</v>
      </c>
      <c r="G842" s="171" t="s">
        <v>256</v>
      </c>
      <c r="H842" s="171" t="s">
        <v>2100</v>
      </c>
      <c r="I842" s="171" t="s">
        <v>7857</v>
      </c>
      <c r="J842" s="10" t="s">
        <v>167</v>
      </c>
      <c r="K842" s="171">
        <v>2337946</v>
      </c>
      <c r="L842" s="171" t="s">
        <v>7858</v>
      </c>
      <c r="M842" s="172">
        <v>45828.646527777775</v>
      </c>
      <c r="N842" s="172">
        <v>45829.626921296294</v>
      </c>
      <c r="O842" s="171" t="s">
        <v>3171</v>
      </c>
      <c r="P842" s="171" t="s">
        <v>3172</v>
      </c>
      <c r="Q842" s="171" t="s">
        <v>177</v>
      </c>
      <c r="R842" s="72" t="s">
        <v>7859</v>
      </c>
      <c r="S842" s="178" t="s">
        <v>3174</v>
      </c>
      <c r="T842" s="187" t="s">
        <v>3175</v>
      </c>
      <c r="U842" s="187" t="s">
        <v>3197</v>
      </c>
      <c r="V842" s="187" t="s">
        <v>3339</v>
      </c>
      <c r="W842" s="187" t="s">
        <v>3185</v>
      </c>
      <c r="X842" s="187">
        <v>0</v>
      </c>
      <c r="Y842" s="187">
        <v>0</v>
      </c>
      <c r="Z842" s="187">
        <v>0</v>
      </c>
      <c r="AA842" s="187">
        <v>0</v>
      </c>
      <c r="AB842" s="200">
        <v>0</v>
      </c>
      <c r="AC842" s="72" t="s">
        <v>7860</v>
      </c>
      <c r="AD842" s="72" t="s">
        <v>3180</v>
      </c>
      <c r="AE842" s="72" t="s">
        <v>3180</v>
      </c>
      <c r="AF842" s="171" t="s">
        <v>30</v>
      </c>
      <c r="AG842" s="171" t="s">
        <v>189</v>
      </c>
      <c r="AH842" s="171">
        <v>1</v>
      </c>
      <c r="AI842" s="171">
        <v>0</v>
      </c>
      <c r="AJ842" s="72" t="s">
        <v>259</v>
      </c>
      <c r="AK842" s="97">
        <f>IF(Q842="SOPORTE_TELEFÓNICO",'BASE LIQUIDACION REDEBAN 2025'!$B$19,IF(Q842="ENVÍO",'BASE LIQUIDACION REDEBAN 2025'!$C$2,IF(AF842="TIPO I",'BASE LIQUIDACION REDEBAN 2025'!$C$2,IF(AF842="TIPO II",'BASE LIQUIDACION REDEBAN 2025'!$C$3,IF(AF842="TIPO III",'BASE LIQUIDACION REDEBAN 2025'!$C$4,IF(AF842="TIPO IV",'BASE LIQUIDACION REDEBAN 2025'!$C$5,IF(AG842="AEREO",'BASE LIQUIDACION REDEBAN 2025'!$B$6,'BASE LIQUIDACION REDEBAN 2025'!$C$5)))))))</f>
        <v>275728.78077800001</v>
      </c>
      <c r="AL842" s="97">
        <f>IF(OR(Q842="SOPORTE_TELEFÓNICO",Q842="ENVÍO"),0,IF(AF842="TIPO I",'BASE LIQUIDACION REDEBAN 2025'!$B$10,IF(AF842="TIPO II",'BASE LIQUIDACION REDEBAN 2025'!$B$11,IF(AF842="TIPO III",'BASE LIQUIDACION REDEBAN 2025'!$B$12,'BASE LIQUIDACION REDEBAN 2025'!$B$13))))</f>
        <v>196536.5258152</v>
      </c>
      <c r="AM842" s="97">
        <f t="shared" si="13"/>
        <v>275728.78077800001</v>
      </c>
    </row>
    <row r="843" spans="1:39" s="85" customFormat="1" ht="13.15">
      <c r="A843" s="171" t="s">
        <v>76</v>
      </c>
      <c r="B843" s="10" t="str">
        <f>VLOOKUP(A843,'CENTRO DE COSTOS'!A:D,4,FALSE)</f>
        <v>DIEGO FERNANDO HENAO CARDONA</v>
      </c>
      <c r="C843" s="10" t="str">
        <f>VLOOKUP(A843,'CENTRO DE COSTOS'!A:D,2,FALSE)</f>
        <v>0004-0003</v>
      </c>
      <c r="D843" s="171">
        <v>19698</v>
      </c>
      <c r="E843" s="171">
        <v>2337997</v>
      </c>
      <c r="F843" s="171">
        <v>49091</v>
      </c>
      <c r="G843" s="171" t="s">
        <v>200</v>
      </c>
      <c r="H843" s="171" t="s">
        <v>1232</v>
      </c>
      <c r="I843" s="171" t="s">
        <v>7861</v>
      </c>
      <c r="J843" s="10" t="s">
        <v>167</v>
      </c>
      <c r="K843" s="171">
        <v>2337997</v>
      </c>
      <c r="L843" s="171" t="s">
        <v>7862</v>
      </c>
      <c r="M843" s="172">
        <v>45828.65625</v>
      </c>
      <c r="N843" s="172">
        <v>45829.630833333336</v>
      </c>
      <c r="O843" s="171" t="s">
        <v>3171</v>
      </c>
      <c r="P843" s="171" t="s">
        <v>3172</v>
      </c>
      <c r="Q843" s="171" t="s">
        <v>177</v>
      </c>
      <c r="R843" s="72" t="s">
        <v>7863</v>
      </c>
      <c r="S843" s="178" t="s">
        <v>3174</v>
      </c>
      <c r="T843" s="187" t="s">
        <v>3175</v>
      </c>
      <c r="U843" s="187" t="s">
        <v>6686</v>
      </c>
      <c r="V843" s="187" t="s">
        <v>6687</v>
      </c>
      <c r="W843" s="187" t="s">
        <v>3185</v>
      </c>
      <c r="X843" s="187">
        <v>0</v>
      </c>
      <c r="Y843" s="187">
        <v>0</v>
      </c>
      <c r="Z843" s="187">
        <v>0</v>
      </c>
      <c r="AA843" s="187">
        <v>0</v>
      </c>
      <c r="AB843" s="200">
        <v>0</v>
      </c>
      <c r="AC843" s="72" t="s">
        <v>7864</v>
      </c>
      <c r="AD843" s="72" t="s">
        <v>3180</v>
      </c>
      <c r="AE843" s="72" t="s">
        <v>3180</v>
      </c>
      <c r="AF843" s="171" t="s">
        <v>28</v>
      </c>
      <c r="AG843" s="171" t="s">
        <v>189</v>
      </c>
      <c r="AH843" s="171">
        <v>1</v>
      </c>
      <c r="AI843" s="171">
        <v>0</v>
      </c>
      <c r="AJ843" s="72" t="s">
        <v>171</v>
      </c>
      <c r="AK843" s="97">
        <f>IF(Q843="SOPORTE_TELEFÓNICO",'BASE LIQUIDACION REDEBAN 2025'!$B$19,IF(Q843="ENVÍO",'BASE LIQUIDACION REDEBAN 2025'!$C$2,IF(AF843="TIPO I",'BASE LIQUIDACION REDEBAN 2025'!$C$2,IF(AF843="TIPO II",'BASE LIQUIDACION REDEBAN 2025'!$C$3,IF(AF843="TIPO III",'BASE LIQUIDACION REDEBAN 2025'!$C$4,IF(AF843="TIPO IV",'BASE LIQUIDACION REDEBAN 2025'!$C$5,IF(AG843="AEREO",'BASE LIQUIDACION REDEBAN 2025'!$B$6,'BASE LIQUIDACION REDEBAN 2025'!$C$5)))))))</f>
        <v>144967.87232000002</v>
      </c>
      <c r="AL843" s="97">
        <f>IF(OR(Q843="SOPORTE_TELEFÓNICO",Q843="ENVÍO"),0,IF(AF843="TIPO I",'BASE LIQUIDACION REDEBAN 2025'!$B$10,IF(AF843="TIPO II",'BASE LIQUIDACION REDEBAN 2025'!$B$11,IF(AF843="TIPO III",'BASE LIQUIDACION REDEBAN 2025'!$B$12,'BASE LIQUIDACION REDEBAN 2025'!$B$13))))</f>
        <v>140395.6348884</v>
      </c>
      <c r="AM843" s="97">
        <f t="shared" si="13"/>
        <v>144967.87232000002</v>
      </c>
    </row>
    <row r="844" spans="1:39" s="85" customFormat="1" ht="13.15">
      <c r="A844" s="171" t="s">
        <v>76</v>
      </c>
      <c r="B844" s="10" t="str">
        <f>VLOOKUP(A844,'CENTRO DE COSTOS'!A:D,4,FALSE)</f>
        <v>DIEGO FERNANDO HENAO CARDONA</v>
      </c>
      <c r="C844" s="10" t="str">
        <f>VLOOKUP(A844,'CENTRO DE COSTOS'!A:D,2,FALSE)</f>
        <v>0004-0003</v>
      </c>
      <c r="D844" s="171">
        <v>76364</v>
      </c>
      <c r="E844" s="171">
        <v>2339578</v>
      </c>
      <c r="F844" s="171">
        <v>59661</v>
      </c>
      <c r="G844" s="171" t="s">
        <v>230</v>
      </c>
      <c r="H844" s="171" t="s">
        <v>7679</v>
      </c>
      <c r="I844" s="171" t="s">
        <v>7865</v>
      </c>
      <c r="J844" s="10" t="s">
        <v>167</v>
      </c>
      <c r="K844" s="171">
        <v>2339578</v>
      </c>
      <c r="L844" s="171" t="s">
        <v>7866</v>
      </c>
      <c r="M844" s="172">
        <v>45829.335416666669</v>
      </c>
      <c r="N844" s="172">
        <v>45829.639050925929</v>
      </c>
      <c r="O844" s="171" t="s">
        <v>3171</v>
      </c>
      <c r="P844" s="171" t="s">
        <v>3172</v>
      </c>
      <c r="Q844" s="171" t="s">
        <v>177</v>
      </c>
      <c r="R844" s="72" t="s">
        <v>7867</v>
      </c>
      <c r="S844" s="178" t="s">
        <v>3174</v>
      </c>
      <c r="T844" s="187" t="s">
        <v>3190</v>
      </c>
      <c r="U844" s="187" t="s">
        <v>3213</v>
      </c>
      <c r="V844" s="187" t="s">
        <v>3372</v>
      </c>
      <c r="W844" s="187" t="s">
        <v>3185</v>
      </c>
      <c r="X844" s="187">
        <v>0</v>
      </c>
      <c r="Y844" s="187">
        <v>0</v>
      </c>
      <c r="Z844" s="187">
        <v>0</v>
      </c>
      <c r="AA844" s="187">
        <v>0</v>
      </c>
      <c r="AB844" s="200">
        <v>0</v>
      </c>
      <c r="AC844" s="72" t="s">
        <v>7868</v>
      </c>
      <c r="AD844" s="72" t="s">
        <v>3180</v>
      </c>
      <c r="AE844" s="72" t="s">
        <v>3180</v>
      </c>
      <c r="AF844" s="171" t="s">
        <v>28</v>
      </c>
      <c r="AG844" s="171" t="s">
        <v>189</v>
      </c>
      <c r="AH844" s="171">
        <v>1</v>
      </c>
      <c r="AI844" s="171">
        <v>0</v>
      </c>
      <c r="AJ844" s="72" t="s">
        <v>320</v>
      </c>
      <c r="AK844" s="97">
        <f>IF(Q844="SOPORTE_TELEFÓNICO",'BASE LIQUIDACION REDEBAN 2025'!$B$19,IF(Q844="ENVÍO",'BASE LIQUIDACION REDEBAN 2025'!$C$2,IF(AF844="TIPO I",'BASE LIQUIDACION REDEBAN 2025'!$C$2,IF(AF844="TIPO II",'BASE LIQUIDACION REDEBAN 2025'!$C$3,IF(AF844="TIPO III",'BASE LIQUIDACION REDEBAN 2025'!$C$4,IF(AF844="TIPO IV",'BASE LIQUIDACION REDEBAN 2025'!$C$5,IF(AG844="AEREO",'BASE LIQUIDACION REDEBAN 2025'!$B$6,'BASE LIQUIDACION REDEBAN 2025'!$C$5)))))))</f>
        <v>144967.87232000002</v>
      </c>
      <c r="AL844" s="97">
        <f>IF(OR(Q844="SOPORTE_TELEFÓNICO",Q844="ENVÍO"),0,IF(AF844="TIPO I",'BASE LIQUIDACION REDEBAN 2025'!$B$10,IF(AF844="TIPO II",'BASE LIQUIDACION REDEBAN 2025'!$B$11,IF(AF844="TIPO III",'BASE LIQUIDACION REDEBAN 2025'!$B$12,'BASE LIQUIDACION REDEBAN 2025'!$B$13))))</f>
        <v>140395.6348884</v>
      </c>
      <c r="AM844" s="97">
        <f t="shared" si="13"/>
        <v>144967.87232000002</v>
      </c>
    </row>
    <row r="845" spans="1:39" s="85" customFormat="1" ht="13.15">
      <c r="A845" s="171" t="s">
        <v>90</v>
      </c>
      <c r="B845" s="10" t="str">
        <f>VLOOKUP(A845,'CENTRO DE COSTOS'!A:D,4,FALSE)</f>
        <v>JUAN SEBASTIÁN RÍOS CASTRILLÓN</v>
      </c>
      <c r="C845" s="10" t="str">
        <f>VLOOKUP(A845,'CENTRO DE COSTOS'!A:D,2,FALSE)</f>
        <v>0004-0005</v>
      </c>
      <c r="D845" s="171">
        <v>5360</v>
      </c>
      <c r="E845" s="171">
        <v>2339676</v>
      </c>
      <c r="F845" s="171">
        <v>10364</v>
      </c>
      <c r="G845" s="171" t="s">
        <v>290</v>
      </c>
      <c r="H845" s="171" t="s">
        <v>464</v>
      </c>
      <c r="I845" s="171" t="s">
        <v>6351</v>
      </c>
      <c r="J845" s="10" t="s">
        <v>167</v>
      </c>
      <c r="K845" s="171">
        <v>2339676</v>
      </c>
      <c r="L845" s="171" t="s">
        <v>7869</v>
      </c>
      <c r="M845" s="172">
        <v>45829.381944444445</v>
      </c>
      <c r="N845" s="172">
        <v>45829.651631944442</v>
      </c>
      <c r="O845" s="171" t="s">
        <v>3171</v>
      </c>
      <c r="P845" s="171" t="s">
        <v>3172</v>
      </c>
      <c r="Q845" s="171" t="s">
        <v>177</v>
      </c>
      <c r="R845" s="72" t="s">
        <v>7870</v>
      </c>
      <c r="S845" s="178" t="s">
        <v>3174</v>
      </c>
      <c r="T845" s="187" t="s">
        <v>3175</v>
      </c>
      <c r="U845" s="187" t="s">
        <v>3438</v>
      </c>
      <c r="V845" s="187" t="s">
        <v>3511</v>
      </c>
      <c r="W845" s="187" t="s">
        <v>3185</v>
      </c>
      <c r="X845" s="187">
        <v>0</v>
      </c>
      <c r="Y845" s="187">
        <v>0</v>
      </c>
      <c r="Z845" s="187">
        <v>0</v>
      </c>
      <c r="AA845" s="187">
        <v>0</v>
      </c>
      <c r="AB845" s="200">
        <v>0</v>
      </c>
      <c r="AC845" s="72" t="s">
        <v>7871</v>
      </c>
      <c r="AD845" s="72" t="s">
        <v>3180</v>
      </c>
      <c r="AE845" s="72" t="s">
        <v>3180</v>
      </c>
      <c r="AF845" s="171" t="s">
        <v>25</v>
      </c>
      <c r="AG845" s="171" t="s">
        <v>189</v>
      </c>
      <c r="AH845" s="171">
        <v>1</v>
      </c>
      <c r="AI845" s="171">
        <v>0</v>
      </c>
      <c r="AJ845" s="72" t="s">
        <v>3341</v>
      </c>
      <c r="AK845" s="97">
        <f>IF(Q845="SOPORTE_TELEFÓNICO",'BASE LIQUIDACION REDEBAN 2025'!$B$19,IF(Q845="ENVÍO",'BASE LIQUIDACION REDEBAN 2025'!$C$2,IF(AF845="TIPO I",'BASE LIQUIDACION REDEBAN 2025'!$C$2,IF(AF845="TIPO II",'BASE LIQUIDACION REDEBAN 2025'!$C$3,IF(AF845="TIPO III",'BASE LIQUIDACION REDEBAN 2025'!$C$4,IF(AF845="TIPO IV",'BASE LIQUIDACION REDEBAN 2025'!$C$5,IF(AG845="AEREO",'BASE LIQUIDACION REDEBAN 2025'!$B$6,'BASE LIQUIDACION REDEBAN 2025'!$C$5)))))))</f>
        <v>65960.072302</v>
      </c>
      <c r="AL845" s="97">
        <f>IF(OR(Q845="SOPORTE_TELEFÓNICO",Q845="ENVÍO"),0,IF(AF845="TIPO I",'BASE LIQUIDACION REDEBAN 2025'!$B$10,IF(AF845="TIPO II",'BASE LIQUIDACION REDEBAN 2025'!$B$11,IF(AF845="TIPO III",'BASE LIQUIDACION REDEBAN 2025'!$B$12,'BASE LIQUIDACION REDEBAN 2025'!$B$13))))</f>
        <v>75096.394270399993</v>
      </c>
      <c r="AM845" s="97">
        <f t="shared" si="13"/>
        <v>65960.072302</v>
      </c>
    </row>
    <row r="846" spans="1:39" s="85" customFormat="1" ht="13.15">
      <c r="A846" s="171" t="s">
        <v>90</v>
      </c>
      <c r="B846" s="10" t="str">
        <f>VLOOKUP(A846,'CENTRO DE COSTOS'!A:D,4,FALSE)</f>
        <v>JUAN SEBASTIÁN RÍOS CASTRILLÓN</v>
      </c>
      <c r="C846" s="10" t="str">
        <f>VLOOKUP(A846,'CENTRO DE COSTOS'!A:D,2,FALSE)</f>
        <v>0004-0005</v>
      </c>
      <c r="D846" s="171">
        <v>5001</v>
      </c>
      <c r="E846" s="171">
        <v>2339674</v>
      </c>
      <c r="F846" s="171">
        <v>69964</v>
      </c>
      <c r="G846" s="171" t="s">
        <v>290</v>
      </c>
      <c r="H846" s="171" t="s">
        <v>90</v>
      </c>
      <c r="I846" s="171" t="s">
        <v>7872</v>
      </c>
      <c r="J846" s="10" t="s">
        <v>167</v>
      </c>
      <c r="K846" s="171">
        <v>2339674</v>
      </c>
      <c r="L846" s="171" t="s">
        <v>7873</v>
      </c>
      <c r="M846" s="172">
        <v>45829.381249999999</v>
      </c>
      <c r="N846" s="172">
        <v>45829.654548611114</v>
      </c>
      <c r="O846" s="171" t="s">
        <v>3171</v>
      </c>
      <c r="P846" s="171" t="s">
        <v>3172</v>
      </c>
      <c r="Q846" s="171" t="s">
        <v>177</v>
      </c>
      <c r="R846" s="72" t="s">
        <v>7874</v>
      </c>
      <c r="S846" s="178" t="s">
        <v>3174</v>
      </c>
      <c r="T846" s="187" t="s">
        <v>3175</v>
      </c>
      <c r="U846" s="187" t="s">
        <v>3438</v>
      </c>
      <c r="V846" s="187" t="s">
        <v>3439</v>
      </c>
      <c r="W846" s="187" t="s">
        <v>3185</v>
      </c>
      <c r="X846" s="187">
        <v>0</v>
      </c>
      <c r="Y846" s="187">
        <v>0</v>
      </c>
      <c r="Z846" s="187">
        <v>0</v>
      </c>
      <c r="AA846" s="187">
        <v>0</v>
      </c>
      <c r="AB846" s="200">
        <v>0</v>
      </c>
      <c r="AC846" s="72" t="s">
        <v>7875</v>
      </c>
      <c r="AD846" s="72" t="s">
        <v>3180</v>
      </c>
      <c r="AE846" s="72" t="s">
        <v>3180</v>
      </c>
      <c r="AF846" s="171" t="s">
        <v>25</v>
      </c>
      <c r="AG846" s="171" t="s">
        <v>189</v>
      </c>
      <c r="AH846" s="171">
        <v>1</v>
      </c>
      <c r="AI846" s="171">
        <v>0</v>
      </c>
      <c r="AJ846" s="72" t="s">
        <v>307</v>
      </c>
      <c r="AK846" s="97">
        <f>IF(Q846="SOPORTE_TELEFÓNICO",'BASE LIQUIDACION REDEBAN 2025'!$B$19,IF(Q846="ENVÍO",'BASE LIQUIDACION REDEBAN 2025'!$C$2,IF(AF846="TIPO I",'BASE LIQUIDACION REDEBAN 2025'!$C$2,IF(AF846="TIPO II",'BASE LIQUIDACION REDEBAN 2025'!$C$3,IF(AF846="TIPO III",'BASE LIQUIDACION REDEBAN 2025'!$C$4,IF(AF846="TIPO IV",'BASE LIQUIDACION REDEBAN 2025'!$C$5,IF(AG846="AEREO",'BASE LIQUIDACION REDEBAN 2025'!$B$6,'BASE LIQUIDACION REDEBAN 2025'!$C$5)))))))</f>
        <v>65960.072302</v>
      </c>
      <c r="AL846" s="97">
        <f>IF(OR(Q846="SOPORTE_TELEFÓNICO",Q846="ENVÍO"),0,IF(AF846="TIPO I",'BASE LIQUIDACION REDEBAN 2025'!$B$10,IF(AF846="TIPO II",'BASE LIQUIDACION REDEBAN 2025'!$B$11,IF(AF846="TIPO III",'BASE LIQUIDACION REDEBAN 2025'!$B$12,'BASE LIQUIDACION REDEBAN 2025'!$B$13))))</f>
        <v>75096.394270399993</v>
      </c>
      <c r="AM846" s="97">
        <f t="shared" si="13"/>
        <v>65960.072302</v>
      </c>
    </row>
    <row r="847" spans="1:39" s="85" customFormat="1" ht="13.15">
      <c r="A847" s="171" t="s">
        <v>91</v>
      </c>
      <c r="B847" s="10" t="str">
        <f>VLOOKUP(A847,'CENTRO DE COSTOS'!A:D,4,FALSE)</f>
        <v>JOSE MAURICIO HERNANDEZ ROJAS</v>
      </c>
      <c r="C847" s="10" t="str">
        <f>VLOOKUP(A847,'CENTRO DE COSTOS'!A:D,2,FALSE)</f>
        <v>0004-0001</v>
      </c>
      <c r="D847" s="171">
        <v>23001</v>
      </c>
      <c r="E847" s="171">
        <v>2338727</v>
      </c>
      <c r="F847" s="171">
        <v>70246</v>
      </c>
      <c r="G847" s="171" t="s">
        <v>612</v>
      </c>
      <c r="H847" s="171" t="s">
        <v>91</v>
      </c>
      <c r="I847" s="171" t="s">
        <v>7876</v>
      </c>
      <c r="J847" s="10" t="s">
        <v>167</v>
      </c>
      <c r="K847" s="171">
        <v>2338727</v>
      </c>
      <c r="L847" s="171" t="s">
        <v>7877</v>
      </c>
      <c r="M847" s="172">
        <v>45828.702777777777</v>
      </c>
      <c r="N847" s="172">
        <v>45829.662708333337</v>
      </c>
      <c r="O847" s="171" t="s">
        <v>3171</v>
      </c>
      <c r="P847" s="171" t="s">
        <v>3172</v>
      </c>
      <c r="Q847" s="171" t="s">
        <v>3188</v>
      </c>
      <c r="R847" s="72" t="s">
        <v>7878</v>
      </c>
      <c r="S847" s="178" t="s">
        <v>3174</v>
      </c>
      <c r="T847" s="187" t="s">
        <v>3190</v>
      </c>
      <c r="U847" s="187" t="s">
        <v>3197</v>
      </c>
      <c r="V847" s="187" t="s">
        <v>3424</v>
      </c>
      <c r="W847" s="187" t="s">
        <v>3174</v>
      </c>
      <c r="X847" s="187">
        <v>0</v>
      </c>
      <c r="Y847" s="187">
        <v>0</v>
      </c>
      <c r="Z847" s="187">
        <v>0</v>
      </c>
      <c r="AA847" s="187">
        <v>0</v>
      </c>
      <c r="AB847" s="200">
        <v>0</v>
      </c>
      <c r="AC847" s="72">
        <v>0</v>
      </c>
      <c r="AD847" s="72" t="s">
        <v>3180</v>
      </c>
      <c r="AE847" s="72" t="s">
        <v>3180</v>
      </c>
      <c r="AF847" s="171" t="s">
        <v>25</v>
      </c>
      <c r="AG847" s="171" t="s">
        <v>189</v>
      </c>
      <c r="AH847" s="171">
        <v>0</v>
      </c>
      <c r="AI847" s="171">
        <v>0</v>
      </c>
      <c r="AJ847" s="72" t="s">
        <v>616</v>
      </c>
      <c r="AK847" s="97">
        <f>IF(Q847="SOPORTE_TELEFÓNICO",'BASE LIQUIDACION REDEBAN 2025'!$B$19,IF(Q847="ENVÍO",'BASE LIQUIDACION REDEBAN 2025'!$C$2,IF(AF847="TIPO I",'BASE LIQUIDACION REDEBAN 2025'!$C$2,IF(AF847="TIPO II",'BASE LIQUIDACION REDEBAN 2025'!$C$3,IF(AF847="TIPO III",'BASE LIQUIDACION REDEBAN 2025'!$C$4,IF(AF847="TIPO IV",'BASE LIQUIDACION REDEBAN 2025'!$C$5,IF(AG847="AEREO",'BASE LIQUIDACION REDEBAN 2025'!$B$6,'BASE LIQUIDACION REDEBAN 2025'!$C$5)))))))</f>
        <v>41241.0800752</v>
      </c>
      <c r="AL847" s="97">
        <f>IF(OR(Q847="SOPORTE_TELEFÓNICO",Q847="ENVÍO"),0,IF(AF847="TIPO I",'BASE LIQUIDACION REDEBAN 2025'!$B$10,IF(AF847="TIPO II",'BASE LIQUIDACION REDEBAN 2025'!$B$11,IF(AF847="TIPO III",'BASE LIQUIDACION REDEBAN 2025'!$B$12,'BASE LIQUIDACION REDEBAN 2025'!$B$13))))</f>
        <v>0</v>
      </c>
      <c r="AM847" s="97">
        <f t="shared" si="13"/>
        <v>41241.0800752</v>
      </c>
    </row>
    <row r="848" spans="1:39" s="85" customFormat="1" ht="13.15">
      <c r="A848" s="171" t="s">
        <v>76</v>
      </c>
      <c r="B848" s="10" t="str">
        <f>VLOOKUP(A848,'CENTRO DE COSTOS'!A:D,4,FALSE)</f>
        <v>DIEGO FERNANDO HENAO CARDONA</v>
      </c>
      <c r="C848" s="10" t="str">
        <f>VLOOKUP(A848,'CENTRO DE COSTOS'!A:D,2,FALSE)</f>
        <v>0004-0003</v>
      </c>
      <c r="D848" s="171">
        <v>19001</v>
      </c>
      <c r="E848" s="171">
        <v>2339141</v>
      </c>
      <c r="F848" s="171">
        <v>78991</v>
      </c>
      <c r="G848" s="171" t="s">
        <v>200</v>
      </c>
      <c r="H848" s="171" t="s">
        <v>95</v>
      </c>
      <c r="I848" s="171" t="s">
        <v>7879</v>
      </c>
      <c r="J848" s="10" t="s">
        <v>167</v>
      </c>
      <c r="K848" s="171">
        <v>2339141</v>
      </c>
      <c r="L848" s="171" t="s">
        <v>7880</v>
      </c>
      <c r="M848" s="172">
        <v>45829.333333333336</v>
      </c>
      <c r="N848" s="172">
        <v>45829.667604166665</v>
      </c>
      <c r="O848" s="171" t="s">
        <v>3171</v>
      </c>
      <c r="P848" s="171" t="s">
        <v>3172</v>
      </c>
      <c r="Q848" s="171" t="s">
        <v>3188</v>
      </c>
      <c r="R848" s="72" t="s">
        <v>7881</v>
      </c>
      <c r="S848" s="178" t="s">
        <v>3174</v>
      </c>
      <c r="T848" s="187" t="s">
        <v>3190</v>
      </c>
      <c r="U848" s="187" t="s">
        <v>3176</v>
      </c>
      <c r="V848" s="187" t="s">
        <v>3184</v>
      </c>
      <c r="W848" s="187" t="s">
        <v>3174</v>
      </c>
      <c r="X848" s="187">
        <v>0</v>
      </c>
      <c r="Y848" s="187">
        <v>0</v>
      </c>
      <c r="Z848" s="187">
        <v>0</v>
      </c>
      <c r="AA848" s="187">
        <v>0</v>
      </c>
      <c r="AB848" s="200">
        <v>0</v>
      </c>
      <c r="AC848" s="72">
        <v>0</v>
      </c>
      <c r="AD848" s="72" t="s">
        <v>3180</v>
      </c>
      <c r="AE848" s="72" t="s">
        <v>3180</v>
      </c>
      <c r="AF848" s="171" t="s">
        <v>30</v>
      </c>
      <c r="AG848" s="171" t="s">
        <v>189</v>
      </c>
      <c r="AH848" s="171">
        <v>0</v>
      </c>
      <c r="AI848" s="171">
        <v>0</v>
      </c>
      <c r="AJ848" s="72" t="s">
        <v>204</v>
      </c>
      <c r="AK848" s="97">
        <f>IF(Q848="SOPORTE_TELEFÓNICO",'BASE LIQUIDACION REDEBAN 2025'!$B$19,IF(Q848="ENVÍO",'BASE LIQUIDACION REDEBAN 2025'!$C$2,IF(AF848="TIPO I",'BASE LIQUIDACION REDEBAN 2025'!$C$2,IF(AF848="TIPO II",'BASE LIQUIDACION REDEBAN 2025'!$C$3,IF(AF848="TIPO III",'BASE LIQUIDACION REDEBAN 2025'!$C$4,IF(AF848="TIPO IV",'BASE LIQUIDACION REDEBAN 2025'!$C$5,IF(AG848="AEREO",'BASE LIQUIDACION REDEBAN 2025'!$B$6,'BASE LIQUIDACION REDEBAN 2025'!$C$5)))))))</f>
        <v>41241.0800752</v>
      </c>
      <c r="AL848" s="97">
        <f>IF(OR(Q848="SOPORTE_TELEFÓNICO",Q848="ENVÍO"),0,IF(AF848="TIPO I",'BASE LIQUIDACION REDEBAN 2025'!$B$10,IF(AF848="TIPO II",'BASE LIQUIDACION REDEBAN 2025'!$B$11,IF(AF848="TIPO III",'BASE LIQUIDACION REDEBAN 2025'!$B$12,'BASE LIQUIDACION REDEBAN 2025'!$B$13))))</f>
        <v>0</v>
      </c>
      <c r="AM848" s="97">
        <f t="shared" si="13"/>
        <v>41241.0800752</v>
      </c>
    </row>
    <row r="849" spans="1:39" s="85" customFormat="1" ht="13.15">
      <c r="A849" s="171" t="s">
        <v>68</v>
      </c>
      <c r="B849" s="10" t="str">
        <f>VLOOKUP(A849,'CENTRO DE COSTOS'!A:D,4,FALSE)</f>
        <v>WILLIAM ASDRUBAL ROZO ROZO</v>
      </c>
      <c r="C849" s="10" t="str">
        <f>VLOOKUP(A849,'CENTRO DE COSTOS'!A:D,2,FALSE)</f>
        <v>0004-0004</v>
      </c>
      <c r="D849" s="171">
        <v>11001</v>
      </c>
      <c r="E849" s="171">
        <v>2339213</v>
      </c>
      <c r="F849" s="171">
        <v>68417</v>
      </c>
      <c r="G849" s="171" t="s">
        <v>298</v>
      </c>
      <c r="H849" s="171" t="s">
        <v>68</v>
      </c>
      <c r="I849" s="171" t="s">
        <v>7882</v>
      </c>
      <c r="J849" s="10" t="s">
        <v>167</v>
      </c>
      <c r="K849" s="171">
        <v>2339213</v>
      </c>
      <c r="L849" s="171" t="s">
        <v>7883</v>
      </c>
      <c r="M849" s="172">
        <v>45829.333333333336</v>
      </c>
      <c r="N849" s="172">
        <v>45829.674629629626</v>
      </c>
      <c r="O849" s="171" t="s">
        <v>3171</v>
      </c>
      <c r="P849" s="171" t="s">
        <v>3172</v>
      </c>
      <c r="Q849" s="171" t="s">
        <v>177</v>
      </c>
      <c r="R849" s="72" t="s">
        <v>7884</v>
      </c>
      <c r="S849" s="178" t="s">
        <v>3174</v>
      </c>
      <c r="T849" s="187" t="s">
        <v>3190</v>
      </c>
      <c r="U849" s="187" t="s">
        <v>3213</v>
      </c>
      <c r="V849" s="187" t="s">
        <v>3314</v>
      </c>
      <c r="W849" s="187" t="s">
        <v>3215</v>
      </c>
      <c r="X849" s="187" t="s">
        <v>3315</v>
      </c>
      <c r="Y849" s="187">
        <v>0</v>
      </c>
      <c r="Z849" s="187">
        <v>0</v>
      </c>
      <c r="AA849" s="187">
        <v>0</v>
      </c>
      <c r="AB849" s="200">
        <v>0</v>
      </c>
      <c r="AC849" s="72" t="s">
        <v>7885</v>
      </c>
      <c r="AD849" s="72" t="s">
        <v>7886</v>
      </c>
      <c r="AE849" s="72" t="s">
        <v>7887</v>
      </c>
      <c r="AF849" s="171" t="s">
        <v>25</v>
      </c>
      <c r="AG849" s="171" t="s">
        <v>189</v>
      </c>
      <c r="AH849" s="171">
        <v>1</v>
      </c>
      <c r="AI849" s="171">
        <v>0</v>
      </c>
      <c r="AJ849" s="72" t="s">
        <v>435</v>
      </c>
      <c r="AK849" s="97">
        <f>IF(Q849="SOPORTE_TELEFÓNICO",'BASE LIQUIDACION REDEBAN 2025'!$B$19,IF(Q849="ENVÍO",'BASE LIQUIDACION REDEBAN 2025'!$C$2,IF(AF849="TIPO I",'BASE LIQUIDACION REDEBAN 2025'!$C$2,IF(AF849="TIPO II",'BASE LIQUIDACION REDEBAN 2025'!$C$3,IF(AF849="TIPO III",'BASE LIQUIDACION REDEBAN 2025'!$C$4,IF(AF849="TIPO IV",'BASE LIQUIDACION REDEBAN 2025'!$C$5,IF(AG849="AEREO",'BASE LIQUIDACION REDEBAN 2025'!$B$6,'BASE LIQUIDACION REDEBAN 2025'!$C$5)))))))</f>
        <v>65960.072302</v>
      </c>
      <c r="AL849" s="97">
        <f>IF(OR(Q849="SOPORTE_TELEFÓNICO",Q849="ENVÍO"),0,IF(AF849="TIPO I",'BASE LIQUIDACION REDEBAN 2025'!$B$10,IF(AF849="TIPO II",'BASE LIQUIDACION REDEBAN 2025'!$B$11,IF(AF849="TIPO III",'BASE LIQUIDACION REDEBAN 2025'!$B$12,'BASE LIQUIDACION REDEBAN 2025'!$B$13))))</f>
        <v>75096.394270399993</v>
      </c>
      <c r="AM849" s="97">
        <f t="shared" si="13"/>
        <v>65960.072302</v>
      </c>
    </row>
    <row r="850" spans="1:39" s="85" customFormat="1" ht="13.15">
      <c r="A850" s="171" t="s">
        <v>92</v>
      </c>
      <c r="B850" s="10" t="str">
        <f>VLOOKUP(A850,'CENTRO DE COSTOS'!A:D,4,FALSE)</f>
        <v>KEVIN ALEXIS CORZO BUSTOS</v>
      </c>
      <c r="C850" s="10" t="str">
        <f>VLOOKUP(A850,'CENTRO DE COSTOS'!A:D,2,FALSE)</f>
        <v>0004-0007</v>
      </c>
      <c r="D850" s="171">
        <v>41001</v>
      </c>
      <c r="E850" s="171">
        <v>2339698</v>
      </c>
      <c r="F850" s="171">
        <v>20590</v>
      </c>
      <c r="G850" s="171" t="s">
        <v>256</v>
      </c>
      <c r="H850" s="171" t="s">
        <v>92</v>
      </c>
      <c r="I850" s="171" t="s">
        <v>7888</v>
      </c>
      <c r="J850" s="10" t="s">
        <v>167</v>
      </c>
      <c r="K850" s="171">
        <v>2339698</v>
      </c>
      <c r="L850" s="171" t="s">
        <v>7889</v>
      </c>
      <c r="M850" s="172">
        <v>45829.407638888886</v>
      </c>
      <c r="N850" s="172">
        <v>45829.681967592594</v>
      </c>
      <c r="O850" s="171" t="s">
        <v>3171</v>
      </c>
      <c r="P850" s="171" t="s">
        <v>3172</v>
      </c>
      <c r="Q850" s="171" t="s">
        <v>177</v>
      </c>
      <c r="R850" s="72" t="s">
        <v>7890</v>
      </c>
      <c r="S850" s="178" t="s">
        <v>3174</v>
      </c>
      <c r="T850" s="187" t="s">
        <v>3190</v>
      </c>
      <c r="U850" s="187" t="s">
        <v>3197</v>
      </c>
      <c r="V850" s="187" t="s">
        <v>3424</v>
      </c>
      <c r="W850" s="187" t="s">
        <v>3215</v>
      </c>
      <c r="X850" s="187">
        <v>0</v>
      </c>
      <c r="Y850" s="187" t="s">
        <v>7891</v>
      </c>
      <c r="Z850" s="187">
        <v>0</v>
      </c>
      <c r="AA850" s="187">
        <v>0</v>
      </c>
      <c r="AB850" s="200">
        <v>0</v>
      </c>
      <c r="AC850" s="72" t="s">
        <v>7892</v>
      </c>
      <c r="AD850" s="72" t="s">
        <v>7893</v>
      </c>
      <c r="AE850" s="72" t="s">
        <v>7894</v>
      </c>
      <c r="AF850" s="171" t="s">
        <v>25</v>
      </c>
      <c r="AG850" s="171" t="s">
        <v>189</v>
      </c>
      <c r="AH850" s="171">
        <v>1</v>
      </c>
      <c r="AI850" s="171">
        <v>0</v>
      </c>
      <c r="AJ850" s="72" t="s">
        <v>726</v>
      </c>
      <c r="AK850" s="97">
        <f>IF(Q850="SOPORTE_TELEFÓNICO",'BASE LIQUIDACION REDEBAN 2025'!$B$19,IF(Q850="ENVÍO",'BASE LIQUIDACION REDEBAN 2025'!$C$2,IF(AF850="TIPO I",'BASE LIQUIDACION REDEBAN 2025'!$C$2,IF(AF850="TIPO II",'BASE LIQUIDACION REDEBAN 2025'!$C$3,IF(AF850="TIPO III",'BASE LIQUIDACION REDEBAN 2025'!$C$4,IF(AF850="TIPO IV",'BASE LIQUIDACION REDEBAN 2025'!$C$5,IF(AG850="AEREO",'BASE LIQUIDACION REDEBAN 2025'!$B$6,'BASE LIQUIDACION REDEBAN 2025'!$C$5)))))))</f>
        <v>65960.072302</v>
      </c>
      <c r="AL850" s="97">
        <f>IF(OR(Q850="SOPORTE_TELEFÓNICO",Q850="ENVÍO"),0,IF(AF850="TIPO I",'BASE LIQUIDACION REDEBAN 2025'!$B$10,IF(AF850="TIPO II",'BASE LIQUIDACION REDEBAN 2025'!$B$11,IF(AF850="TIPO III",'BASE LIQUIDACION REDEBAN 2025'!$B$12,'BASE LIQUIDACION REDEBAN 2025'!$B$13))))</f>
        <v>75096.394270399993</v>
      </c>
      <c r="AM850" s="97">
        <f t="shared" si="13"/>
        <v>65960.072302</v>
      </c>
    </row>
    <row r="851" spans="1:39" s="85" customFormat="1" ht="13.15">
      <c r="A851" s="171" t="s">
        <v>91</v>
      </c>
      <c r="B851" s="10" t="str">
        <f>VLOOKUP(A851,'CENTRO DE COSTOS'!A:D,4,FALSE)</f>
        <v>JOSE MAURICIO HERNANDEZ ROJAS</v>
      </c>
      <c r="C851" s="10" t="str">
        <f>VLOOKUP(A851,'CENTRO DE COSTOS'!A:D,2,FALSE)</f>
        <v>0004-0001</v>
      </c>
      <c r="D851" s="171">
        <v>23660</v>
      </c>
      <c r="E851" s="171">
        <v>2338274</v>
      </c>
      <c r="F851" s="171">
        <v>65150</v>
      </c>
      <c r="G851" s="171" t="s">
        <v>612</v>
      </c>
      <c r="H851" s="171" t="s">
        <v>4735</v>
      </c>
      <c r="I851" s="171" t="s">
        <v>7895</v>
      </c>
      <c r="J851" s="10" t="s">
        <v>167</v>
      </c>
      <c r="K851" s="171">
        <v>2338274</v>
      </c>
      <c r="L851" s="171" t="s">
        <v>7896</v>
      </c>
      <c r="M851" s="172">
        <v>45828.673611111109</v>
      </c>
      <c r="N851" s="172">
        <v>45829.689409722225</v>
      </c>
      <c r="O851" s="171" t="s">
        <v>3171</v>
      </c>
      <c r="P851" s="171" t="s">
        <v>3172</v>
      </c>
      <c r="Q851" s="171" t="s">
        <v>177</v>
      </c>
      <c r="R851" s="72" t="s">
        <v>7897</v>
      </c>
      <c r="S851" s="178" t="s">
        <v>3174</v>
      </c>
      <c r="T851" s="187" t="s">
        <v>3190</v>
      </c>
      <c r="U851" s="187" t="s">
        <v>3213</v>
      </c>
      <c r="V851" s="187" t="s">
        <v>3345</v>
      </c>
      <c r="W851" s="187" t="s">
        <v>3215</v>
      </c>
      <c r="X851" s="187" t="s">
        <v>3417</v>
      </c>
      <c r="Y851" s="187">
        <v>0</v>
      </c>
      <c r="Z851" s="187" t="s">
        <v>3482</v>
      </c>
      <c r="AA851" s="187" t="s">
        <v>5149</v>
      </c>
      <c r="AB851" s="200">
        <v>0</v>
      </c>
      <c r="AC851" s="72" t="s">
        <v>7898</v>
      </c>
      <c r="AD851" s="72" t="s">
        <v>7899</v>
      </c>
      <c r="AE851" s="72" t="s">
        <v>7900</v>
      </c>
      <c r="AF851" s="171" t="s">
        <v>28</v>
      </c>
      <c r="AG851" s="171" t="s">
        <v>189</v>
      </c>
      <c r="AH851" s="171">
        <v>1</v>
      </c>
      <c r="AI851" s="171">
        <v>0</v>
      </c>
      <c r="AJ851" s="72" t="s">
        <v>841</v>
      </c>
      <c r="AK851" s="97">
        <f>IF(Q851="SOPORTE_TELEFÓNICO",'BASE LIQUIDACION REDEBAN 2025'!$B$19,IF(Q851="ENVÍO",'BASE LIQUIDACION REDEBAN 2025'!$C$2,IF(AF851="TIPO I",'BASE LIQUIDACION REDEBAN 2025'!$C$2,IF(AF851="TIPO II",'BASE LIQUIDACION REDEBAN 2025'!$C$3,IF(AF851="TIPO III",'BASE LIQUIDACION REDEBAN 2025'!$C$4,IF(AF851="TIPO IV",'BASE LIQUIDACION REDEBAN 2025'!$C$5,IF(AG851="AEREO",'BASE LIQUIDACION REDEBAN 2025'!$B$6,'BASE LIQUIDACION REDEBAN 2025'!$C$5)))))))</f>
        <v>144967.87232000002</v>
      </c>
      <c r="AL851" s="97">
        <f>IF(OR(Q851="SOPORTE_TELEFÓNICO",Q851="ENVÍO"),0,IF(AF851="TIPO I",'BASE LIQUIDACION REDEBAN 2025'!$B$10,IF(AF851="TIPO II",'BASE LIQUIDACION REDEBAN 2025'!$B$11,IF(AF851="TIPO III",'BASE LIQUIDACION REDEBAN 2025'!$B$12,'BASE LIQUIDACION REDEBAN 2025'!$B$13))))</f>
        <v>140395.6348884</v>
      </c>
      <c r="AM851" s="97">
        <f t="shared" si="13"/>
        <v>144967.87232000002</v>
      </c>
    </row>
    <row r="852" spans="1:39" s="85" customFormat="1" ht="13.15">
      <c r="A852" s="171" t="s">
        <v>68</v>
      </c>
      <c r="B852" s="10" t="str">
        <f>VLOOKUP(A852,'CENTRO DE COSTOS'!A:D,4,FALSE)</f>
        <v>WILLIAM ASDRUBAL ROZO ROZO</v>
      </c>
      <c r="C852" s="10" t="str">
        <f>VLOOKUP(A852,'CENTRO DE COSTOS'!A:D,2,FALSE)</f>
        <v>0004-0004</v>
      </c>
      <c r="D852" s="171">
        <v>11001</v>
      </c>
      <c r="E852" s="171">
        <v>2339900</v>
      </c>
      <c r="F852" s="171">
        <v>68675</v>
      </c>
      <c r="G852" s="171" t="s">
        <v>298</v>
      </c>
      <c r="H852" s="171" t="s">
        <v>68</v>
      </c>
      <c r="I852" s="171" t="s">
        <v>7901</v>
      </c>
      <c r="J852" s="10" t="s">
        <v>167</v>
      </c>
      <c r="K852" s="171">
        <v>2339900</v>
      </c>
      <c r="L852" s="171" t="s">
        <v>7902</v>
      </c>
      <c r="M852" s="172">
        <v>45829.408333333333</v>
      </c>
      <c r="N852" s="172">
        <v>45830.383946759262</v>
      </c>
      <c r="O852" s="171" t="s">
        <v>3171</v>
      </c>
      <c r="P852" s="171" t="s">
        <v>3172</v>
      </c>
      <c r="Q852" s="171" t="s">
        <v>177</v>
      </c>
      <c r="R852" s="72" t="s">
        <v>7903</v>
      </c>
      <c r="S852" s="178" t="s">
        <v>3174</v>
      </c>
      <c r="T852" s="187" t="s">
        <v>3190</v>
      </c>
      <c r="U852" s="187" t="s">
        <v>3197</v>
      </c>
      <c r="V852" s="187" t="s">
        <v>3424</v>
      </c>
      <c r="W852" s="187" t="s">
        <v>3185</v>
      </c>
      <c r="X852" s="187">
        <v>0</v>
      </c>
      <c r="Y852" s="187">
        <v>0</v>
      </c>
      <c r="Z852" s="187">
        <v>0</v>
      </c>
      <c r="AA852" s="187">
        <v>0</v>
      </c>
      <c r="AB852" s="200">
        <v>0</v>
      </c>
      <c r="AC852" s="72" t="s">
        <v>5185</v>
      </c>
      <c r="AD852" s="72" t="s">
        <v>3180</v>
      </c>
      <c r="AE852" s="72" t="s">
        <v>3180</v>
      </c>
      <c r="AF852" s="171" t="s">
        <v>25</v>
      </c>
      <c r="AG852" s="171" t="s">
        <v>189</v>
      </c>
      <c r="AH852" s="171">
        <v>1</v>
      </c>
      <c r="AI852" s="171">
        <v>0</v>
      </c>
      <c r="AJ852" s="72" t="s">
        <v>2095</v>
      </c>
      <c r="AK852" s="97">
        <f>IF(Q852="SOPORTE_TELEFÓNICO",'BASE LIQUIDACION REDEBAN 2025'!$B$19,IF(Q852="ENVÍO",'BASE LIQUIDACION REDEBAN 2025'!$C$2,IF(AF852="TIPO I",'BASE LIQUIDACION REDEBAN 2025'!$C$2,IF(AF852="TIPO II",'BASE LIQUIDACION REDEBAN 2025'!$C$3,IF(AF852="TIPO III",'BASE LIQUIDACION REDEBAN 2025'!$C$4,IF(AF852="TIPO IV",'BASE LIQUIDACION REDEBAN 2025'!$C$5,IF(AG852="AEREO",'BASE LIQUIDACION REDEBAN 2025'!$B$6,'BASE LIQUIDACION REDEBAN 2025'!$C$5)))))))</f>
        <v>65960.072302</v>
      </c>
      <c r="AL852" s="97">
        <f>IF(OR(Q852="SOPORTE_TELEFÓNICO",Q852="ENVÍO"),0,IF(AF852="TIPO I",'BASE LIQUIDACION REDEBAN 2025'!$B$10,IF(AF852="TIPO II",'BASE LIQUIDACION REDEBAN 2025'!$B$11,IF(AF852="TIPO III",'BASE LIQUIDACION REDEBAN 2025'!$B$12,'BASE LIQUIDACION REDEBAN 2025'!$B$13))))</f>
        <v>75096.394270399993</v>
      </c>
      <c r="AM852" s="97">
        <f t="shared" si="13"/>
        <v>65960.072302</v>
      </c>
    </row>
    <row r="853" spans="1:39" s="85" customFormat="1" ht="13.15">
      <c r="A853" s="171" t="s">
        <v>90</v>
      </c>
      <c r="B853" s="10" t="str">
        <f>VLOOKUP(A853,'CENTRO DE COSTOS'!A:D,4,FALSE)</f>
        <v>JUAN SEBASTIÁN RÍOS CASTRILLÓN</v>
      </c>
      <c r="C853" s="10" t="str">
        <f>VLOOKUP(A853,'CENTRO DE COSTOS'!A:D,2,FALSE)</f>
        <v>0004-0005</v>
      </c>
      <c r="D853" s="171">
        <v>5088</v>
      </c>
      <c r="E853" s="171">
        <v>2340402</v>
      </c>
      <c r="F853" s="171">
        <v>75170</v>
      </c>
      <c r="G853" s="171" t="s">
        <v>290</v>
      </c>
      <c r="H853" s="171" t="s">
        <v>291</v>
      </c>
      <c r="I853" s="171" t="s">
        <v>5128</v>
      </c>
      <c r="J853" s="10" t="s">
        <v>167</v>
      </c>
      <c r="K853" s="171">
        <v>2340402</v>
      </c>
      <c r="L853" s="171" t="s">
        <v>7904</v>
      </c>
      <c r="M853" s="172">
        <v>45830.333333333336</v>
      </c>
      <c r="N853" s="172">
        <v>45830.415162037039</v>
      </c>
      <c r="O853" s="171" t="s">
        <v>3171</v>
      </c>
      <c r="P853" s="171" t="s">
        <v>3172</v>
      </c>
      <c r="Q853" s="171" t="s">
        <v>3188</v>
      </c>
      <c r="R853" s="72" t="s">
        <v>7905</v>
      </c>
      <c r="S853" s="178" t="s">
        <v>3174</v>
      </c>
      <c r="T853" s="187" t="s">
        <v>3190</v>
      </c>
      <c r="U853" s="187" t="s">
        <v>3438</v>
      </c>
      <c r="V853" s="187" t="s">
        <v>4191</v>
      </c>
      <c r="W853" s="187" t="s">
        <v>3185</v>
      </c>
      <c r="X853" s="187">
        <v>0</v>
      </c>
      <c r="Y853" s="187">
        <v>0</v>
      </c>
      <c r="Z853" s="187">
        <v>0</v>
      </c>
      <c r="AA853" s="187">
        <v>0</v>
      </c>
      <c r="AB853" s="200">
        <v>0</v>
      </c>
      <c r="AC853" s="72">
        <v>0</v>
      </c>
      <c r="AD853" s="72" t="s">
        <v>3180</v>
      </c>
      <c r="AE853" s="72" t="s">
        <v>3180</v>
      </c>
      <c r="AF853" s="171" t="s">
        <v>25</v>
      </c>
      <c r="AG853" s="171" t="s">
        <v>189</v>
      </c>
      <c r="AH853" s="171">
        <v>0</v>
      </c>
      <c r="AI853" s="171">
        <v>0</v>
      </c>
      <c r="AJ853" s="72" t="s">
        <v>354</v>
      </c>
      <c r="AK853" s="97">
        <f>IF(Q853="SOPORTE_TELEFÓNICO",'BASE LIQUIDACION REDEBAN 2025'!$B$19,IF(Q853="ENVÍO",'BASE LIQUIDACION REDEBAN 2025'!$C$2,IF(AF853="TIPO I",'BASE LIQUIDACION REDEBAN 2025'!$C$2,IF(AF853="TIPO II",'BASE LIQUIDACION REDEBAN 2025'!$C$3,IF(AF853="TIPO III",'BASE LIQUIDACION REDEBAN 2025'!$C$4,IF(AF853="TIPO IV",'BASE LIQUIDACION REDEBAN 2025'!$C$5,IF(AG853="AEREO",'BASE LIQUIDACION REDEBAN 2025'!$B$6,'BASE LIQUIDACION REDEBAN 2025'!$C$5)))))))</f>
        <v>41241.0800752</v>
      </c>
      <c r="AL853" s="97">
        <f>IF(OR(Q853="SOPORTE_TELEFÓNICO",Q853="ENVÍO"),0,IF(AF853="TIPO I",'BASE LIQUIDACION REDEBAN 2025'!$B$10,IF(AF853="TIPO II",'BASE LIQUIDACION REDEBAN 2025'!$B$11,IF(AF853="TIPO III",'BASE LIQUIDACION REDEBAN 2025'!$B$12,'BASE LIQUIDACION REDEBAN 2025'!$B$13))))</f>
        <v>0</v>
      </c>
      <c r="AM853" s="97">
        <f t="shared" si="13"/>
        <v>41241.0800752</v>
      </c>
    </row>
    <row r="854" spans="1:39" s="85" customFormat="1" ht="13.15">
      <c r="A854" s="171" t="s">
        <v>68</v>
      </c>
      <c r="B854" s="10" t="str">
        <f>VLOOKUP(A854,'CENTRO DE COSTOS'!A:D,4,FALSE)</f>
        <v>WILLIAM ASDRUBAL ROZO ROZO</v>
      </c>
      <c r="C854" s="10" t="str">
        <f>VLOOKUP(A854,'CENTRO DE COSTOS'!A:D,2,FALSE)</f>
        <v>0004-0004</v>
      </c>
      <c r="D854" s="171">
        <v>25817</v>
      </c>
      <c r="E854" s="171">
        <v>2340847</v>
      </c>
      <c r="F854" s="171">
        <v>25949</v>
      </c>
      <c r="G854" s="171" t="s">
        <v>298</v>
      </c>
      <c r="H854" s="171" t="s">
        <v>5403</v>
      </c>
      <c r="I854" s="171" t="s">
        <v>7906</v>
      </c>
      <c r="J854" s="10" t="s">
        <v>167</v>
      </c>
      <c r="K854" s="171">
        <v>2340847</v>
      </c>
      <c r="L854" s="171" t="s">
        <v>7907</v>
      </c>
      <c r="M854" s="172">
        <v>45830.4375</v>
      </c>
      <c r="N854" s="172">
        <v>45830.452291666668</v>
      </c>
      <c r="O854" s="171" t="s">
        <v>3171</v>
      </c>
      <c r="P854" s="171" t="s">
        <v>3172</v>
      </c>
      <c r="Q854" s="171" t="s">
        <v>3188</v>
      </c>
      <c r="R854" s="72">
        <v>0</v>
      </c>
      <c r="S854" s="178" t="s">
        <v>3174</v>
      </c>
      <c r="T854" s="187" t="s">
        <v>3175</v>
      </c>
      <c r="U854" s="187" t="s">
        <v>3260</v>
      </c>
      <c r="V854" s="187" t="s">
        <v>3261</v>
      </c>
      <c r="W854" s="187" t="s">
        <v>3185</v>
      </c>
      <c r="X854" s="187">
        <v>0</v>
      </c>
      <c r="Y854" s="187">
        <v>0</v>
      </c>
      <c r="Z854" s="187">
        <v>0</v>
      </c>
      <c r="AA854" s="187">
        <v>0</v>
      </c>
      <c r="AB854" s="200">
        <v>0</v>
      </c>
      <c r="AC854" s="72">
        <v>0</v>
      </c>
      <c r="AD854" s="72">
        <v>0</v>
      </c>
      <c r="AE854" s="72">
        <v>0</v>
      </c>
      <c r="AF854" s="171" t="s">
        <v>28</v>
      </c>
      <c r="AG854" s="171" t="s">
        <v>189</v>
      </c>
      <c r="AH854" s="171">
        <v>0</v>
      </c>
      <c r="AI854" s="171">
        <v>0</v>
      </c>
      <c r="AJ854" s="72">
        <v>0</v>
      </c>
      <c r="AK854" s="97">
        <f>IF(Q854="SOPORTE_TELEFÓNICO",'BASE LIQUIDACION REDEBAN 2025'!$B$19,IF(Q854="ENVÍO",'BASE LIQUIDACION REDEBAN 2025'!$C$2,IF(AF854="TIPO I",'BASE LIQUIDACION REDEBAN 2025'!$C$2,IF(AF854="TIPO II",'BASE LIQUIDACION REDEBAN 2025'!$C$3,IF(AF854="TIPO III",'BASE LIQUIDACION REDEBAN 2025'!$C$4,IF(AF854="TIPO IV",'BASE LIQUIDACION REDEBAN 2025'!$C$5,IF(AG854="AEREO",'BASE LIQUIDACION REDEBAN 2025'!$B$6,'BASE LIQUIDACION REDEBAN 2025'!$C$5)))))))</f>
        <v>41241.0800752</v>
      </c>
      <c r="AL854" s="97">
        <f>IF(OR(Q854="SOPORTE_TELEFÓNICO",Q854="ENVÍO"),0,IF(AF854="TIPO I",'BASE LIQUIDACION REDEBAN 2025'!$B$10,IF(AF854="TIPO II",'BASE LIQUIDACION REDEBAN 2025'!$B$11,IF(AF854="TIPO III",'BASE LIQUIDACION REDEBAN 2025'!$B$12,'BASE LIQUIDACION REDEBAN 2025'!$B$13))))</f>
        <v>0</v>
      </c>
      <c r="AM854" s="97">
        <f t="shared" si="13"/>
        <v>41241.0800752</v>
      </c>
    </row>
    <row r="855" spans="1:39" s="85" customFormat="1" ht="13.15">
      <c r="A855" s="171" t="s">
        <v>90</v>
      </c>
      <c r="B855" s="10" t="str">
        <f>VLOOKUP(A855,'CENTRO DE COSTOS'!A:D,4,FALSE)</f>
        <v>JUAN SEBASTIÁN RÍOS CASTRILLÓN</v>
      </c>
      <c r="C855" s="10" t="str">
        <f>VLOOKUP(A855,'CENTRO DE COSTOS'!A:D,2,FALSE)</f>
        <v>0004-0005</v>
      </c>
      <c r="D855" s="171">
        <v>5001</v>
      </c>
      <c r="E855" s="171">
        <v>2340008</v>
      </c>
      <c r="F855" s="171">
        <v>13893</v>
      </c>
      <c r="G855" s="171" t="s">
        <v>290</v>
      </c>
      <c r="H855" s="171" t="s">
        <v>90</v>
      </c>
      <c r="I855" s="171" t="s">
        <v>7908</v>
      </c>
      <c r="J855" s="10" t="s">
        <v>167</v>
      </c>
      <c r="K855" s="171">
        <v>2340008</v>
      </c>
      <c r="L855" s="171" t="s">
        <v>7909</v>
      </c>
      <c r="M855" s="172">
        <v>45829.487500000003</v>
      </c>
      <c r="N855" s="172">
        <v>45830.468344907407</v>
      </c>
      <c r="O855" s="171" t="s">
        <v>3171</v>
      </c>
      <c r="P855" s="171" t="s">
        <v>3172</v>
      </c>
      <c r="Q855" s="171" t="s">
        <v>3188</v>
      </c>
      <c r="R855" s="72" t="s">
        <v>7910</v>
      </c>
      <c r="S855" s="178" t="s">
        <v>3174</v>
      </c>
      <c r="T855" s="187" t="s">
        <v>3190</v>
      </c>
      <c r="U855" s="187" t="s">
        <v>3176</v>
      </c>
      <c r="V855" s="187" t="s">
        <v>3184</v>
      </c>
      <c r="W855" s="187" t="s">
        <v>3185</v>
      </c>
      <c r="X855" s="187">
        <v>0</v>
      </c>
      <c r="Y855" s="187">
        <v>0</v>
      </c>
      <c r="Z855" s="187">
        <v>0</v>
      </c>
      <c r="AA855" s="187">
        <v>0</v>
      </c>
      <c r="AB855" s="200">
        <v>0</v>
      </c>
      <c r="AC855" s="72">
        <v>0</v>
      </c>
      <c r="AD855" s="72" t="s">
        <v>3180</v>
      </c>
      <c r="AE855" s="72" t="s">
        <v>3180</v>
      </c>
      <c r="AF855" s="171" t="s">
        <v>25</v>
      </c>
      <c r="AG855" s="171" t="s">
        <v>189</v>
      </c>
      <c r="AH855" s="171">
        <v>0</v>
      </c>
      <c r="AI855" s="171">
        <v>0</v>
      </c>
      <c r="AJ855" s="72" t="s">
        <v>354</v>
      </c>
      <c r="AK855" s="97">
        <f>IF(Q855="SOPORTE_TELEFÓNICO",'BASE LIQUIDACION REDEBAN 2025'!$B$19,IF(Q855="ENVÍO",'BASE LIQUIDACION REDEBAN 2025'!$C$2,IF(AF855="TIPO I",'BASE LIQUIDACION REDEBAN 2025'!$C$2,IF(AF855="TIPO II",'BASE LIQUIDACION REDEBAN 2025'!$C$3,IF(AF855="TIPO III",'BASE LIQUIDACION REDEBAN 2025'!$C$4,IF(AF855="TIPO IV",'BASE LIQUIDACION REDEBAN 2025'!$C$5,IF(AG855="AEREO",'BASE LIQUIDACION REDEBAN 2025'!$B$6,'BASE LIQUIDACION REDEBAN 2025'!$C$5)))))))</f>
        <v>41241.0800752</v>
      </c>
      <c r="AL855" s="97">
        <f>IF(OR(Q855="SOPORTE_TELEFÓNICO",Q855="ENVÍO"),0,IF(AF855="TIPO I",'BASE LIQUIDACION REDEBAN 2025'!$B$10,IF(AF855="TIPO II",'BASE LIQUIDACION REDEBAN 2025'!$B$11,IF(AF855="TIPO III",'BASE LIQUIDACION REDEBAN 2025'!$B$12,'BASE LIQUIDACION REDEBAN 2025'!$B$13))))</f>
        <v>0</v>
      </c>
      <c r="AM855" s="97">
        <f t="shared" si="13"/>
        <v>41241.0800752</v>
      </c>
    </row>
    <row r="856" spans="1:39" s="85" customFormat="1" ht="13.15">
      <c r="A856" s="171" t="s">
        <v>68</v>
      </c>
      <c r="B856" s="10" t="str">
        <f>VLOOKUP(A856,'CENTRO DE COSTOS'!A:D,4,FALSE)</f>
        <v>WILLIAM ASDRUBAL ROZO ROZO</v>
      </c>
      <c r="C856" s="10" t="str">
        <f>VLOOKUP(A856,'CENTRO DE COSTOS'!A:D,2,FALSE)</f>
        <v>0004-0004</v>
      </c>
      <c r="D856" s="171">
        <v>11001</v>
      </c>
      <c r="E856" s="171">
        <v>2340234</v>
      </c>
      <c r="F856" s="171">
        <v>29968</v>
      </c>
      <c r="G856" s="171" t="s">
        <v>298</v>
      </c>
      <c r="H856" s="171" t="s">
        <v>68</v>
      </c>
      <c r="I856" s="171" t="s">
        <v>7911</v>
      </c>
      <c r="J856" s="10" t="s">
        <v>167</v>
      </c>
      <c r="K856" s="171">
        <v>2340234</v>
      </c>
      <c r="L856" s="171" t="s">
        <v>7912</v>
      </c>
      <c r="M856" s="172">
        <v>45829.612500000003</v>
      </c>
      <c r="N856" s="172">
        <v>45830.472708333335</v>
      </c>
      <c r="O856" s="171" t="s">
        <v>3171</v>
      </c>
      <c r="P856" s="171" t="s">
        <v>3172</v>
      </c>
      <c r="Q856" s="171" t="s">
        <v>177</v>
      </c>
      <c r="R856" s="72" t="s">
        <v>7913</v>
      </c>
      <c r="S856" s="178" t="s">
        <v>3174</v>
      </c>
      <c r="T856" s="187" t="s">
        <v>3190</v>
      </c>
      <c r="U856" s="187" t="s">
        <v>3197</v>
      </c>
      <c r="V856" s="187" t="s">
        <v>3424</v>
      </c>
      <c r="W856" s="187" t="s">
        <v>3215</v>
      </c>
      <c r="X856" s="187">
        <v>0</v>
      </c>
      <c r="Y856" s="187" t="s">
        <v>3425</v>
      </c>
      <c r="Z856" s="187">
        <v>0</v>
      </c>
      <c r="AA856" s="187">
        <v>0</v>
      </c>
      <c r="AB856" s="200">
        <v>0</v>
      </c>
      <c r="AC856" s="72" t="s">
        <v>7914</v>
      </c>
      <c r="AD856" s="72" t="s">
        <v>7915</v>
      </c>
      <c r="AE856" s="72" t="s">
        <v>7916</v>
      </c>
      <c r="AF856" s="171" t="s">
        <v>25</v>
      </c>
      <c r="AG856" s="171" t="s">
        <v>189</v>
      </c>
      <c r="AH856" s="171">
        <v>1</v>
      </c>
      <c r="AI856" s="171">
        <v>0</v>
      </c>
      <c r="AJ856" s="72" t="s">
        <v>2095</v>
      </c>
      <c r="AK856" s="97">
        <f>IF(Q856="SOPORTE_TELEFÓNICO",'BASE LIQUIDACION REDEBAN 2025'!$B$19,IF(Q856="ENVÍO",'BASE LIQUIDACION REDEBAN 2025'!$C$2,IF(AF856="TIPO I",'BASE LIQUIDACION REDEBAN 2025'!$C$2,IF(AF856="TIPO II",'BASE LIQUIDACION REDEBAN 2025'!$C$3,IF(AF856="TIPO III",'BASE LIQUIDACION REDEBAN 2025'!$C$4,IF(AF856="TIPO IV",'BASE LIQUIDACION REDEBAN 2025'!$C$5,IF(AG856="AEREO",'BASE LIQUIDACION REDEBAN 2025'!$B$6,'BASE LIQUIDACION REDEBAN 2025'!$C$5)))))))</f>
        <v>65960.072302</v>
      </c>
      <c r="AL856" s="97">
        <f>IF(OR(Q856="SOPORTE_TELEFÓNICO",Q856="ENVÍO"),0,IF(AF856="TIPO I",'BASE LIQUIDACION REDEBAN 2025'!$B$10,IF(AF856="TIPO II",'BASE LIQUIDACION REDEBAN 2025'!$B$11,IF(AF856="TIPO III",'BASE LIQUIDACION REDEBAN 2025'!$B$12,'BASE LIQUIDACION REDEBAN 2025'!$B$13))))</f>
        <v>75096.394270399993</v>
      </c>
      <c r="AM856" s="97">
        <f t="shared" si="13"/>
        <v>65960.072302</v>
      </c>
    </row>
    <row r="857" spans="1:39" s="85" customFormat="1" ht="13.15">
      <c r="A857" s="171" t="s">
        <v>90</v>
      </c>
      <c r="B857" s="10" t="str">
        <f>VLOOKUP(A857,'CENTRO DE COSTOS'!A:D,4,FALSE)</f>
        <v>JUAN SEBASTIÁN RÍOS CASTRILLÓN</v>
      </c>
      <c r="C857" s="10" t="str">
        <f>VLOOKUP(A857,'CENTRO DE COSTOS'!A:D,2,FALSE)</f>
        <v>0004-0005</v>
      </c>
      <c r="D857" s="171">
        <v>5001</v>
      </c>
      <c r="E857" s="171">
        <v>2340187</v>
      </c>
      <c r="F857" s="171">
        <v>56908</v>
      </c>
      <c r="G857" s="171" t="s">
        <v>290</v>
      </c>
      <c r="H857" s="171" t="s">
        <v>90</v>
      </c>
      <c r="I857" s="171" t="s">
        <v>6373</v>
      </c>
      <c r="J857" s="10" t="s">
        <v>167</v>
      </c>
      <c r="K857" s="171">
        <v>2340187</v>
      </c>
      <c r="L857" s="171" t="s">
        <v>7917</v>
      </c>
      <c r="M857" s="172">
        <v>45829.688194444447</v>
      </c>
      <c r="N857" s="172">
        <v>45830.489745370367</v>
      </c>
      <c r="O857" s="171" t="s">
        <v>3171</v>
      </c>
      <c r="P857" s="171" t="s">
        <v>3172</v>
      </c>
      <c r="Q857" s="171" t="s">
        <v>177</v>
      </c>
      <c r="R857" s="72" t="s">
        <v>7918</v>
      </c>
      <c r="S857" s="178" t="s">
        <v>3174</v>
      </c>
      <c r="T857" s="187" t="s">
        <v>3190</v>
      </c>
      <c r="U857" s="187" t="s">
        <v>3197</v>
      </c>
      <c r="V857" s="187" t="s">
        <v>3424</v>
      </c>
      <c r="W857" s="187" t="s">
        <v>3215</v>
      </c>
      <c r="X857" s="187">
        <v>0</v>
      </c>
      <c r="Y857" s="187" t="s">
        <v>3425</v>
      </c>
      <c r="Z857" s="187">
        <v>0</v>
      </c>
      <c r="AA857" s="187">
        <v>0</v>
      </c>
      <c r="AB857" s="200">
        <v>0</v>
      </c>
      <c r="AC857" s="72" t="s">
        <v>7919</v>
      </c>
      <c r="AD857" s="72" t="s">
        <v>7920</v>
      </c>
      <c r="AE857" s="72" t="s">
        <v>7921</v>
      </c>
      <c r="AF857" s="171" t="s">
        <v>25</v>
      </c>
      <c r="AG857" s="171" t="s">
        <v>189</v>
      </c>
      <c r="AH857" s="171">
        <v>1</v>
      </c>
      <c r="AI857" s="171">
        <v>0</v>
      </c>
      <c r="AJ857" s="72" t="s">
        <v>354</v>
      </c>
      <c r="AK857" s="97">
        <f>IF(Q857="SOPORTE_TELEFÓNICO",'BASE LIQUIDACION REDEBAN 2025'!$B$19,IF(Q857="ENVÍO",'BASE LIQUIDACION REDEBAN 2025'!$C$2,IF(AF857="TIPO I",'BASE LIQUIDACION REDEBAN 2025'!$C$2,IF(AF857="TIPO II",'BASE LIQUIDACION REDEBAN 2025'!$C$3,IF(AF857="TIPO III",'BASE LIQUIDACION REDEBAN 2025'!$C$4,IF(AF857="TIPO IV",'BASE LIQUIDACION REDEBAN 2025'!$C$5,IF(AG857="AEREO",'BASE LIQUIDACION REDEBAN 2025'!$B$6,'BASE LIQUIDACION REDEBAN 2025'!$C$5)))))))</f>
        <v>65960.072302</v>
      </c>
      <c r="AL857" s="97">
        <f>IF(OR(Q857="SOPORTE_TELEFÓNICO",Q857="ENVÍO"),0,IF(AF857="TIPO I",'BASE LIQUIDACION REDEBAN 2025'!$B$10,IF(AF857="TIPO II",'BASE LIQUIDACION REDEBAN 2025'!$B$11,IF(AF857="TIPO III",'BASE LIQUIDACION REDEBAN 2025'!$B$12,'BASE LIQUIDACION REDEBAN 2025'!$B$13))))</f>
        <v>75096.394270399993</v>
      </c>
      <c r="AM857" s="97">
        <f t="shared" si="13"/>
        <v>65960.072302</v>
      </c>
    </row>
    <row r="858" spans="1:39" s="85" customFormat="1" ht="13.15">
      <c r="A858" s="171" t="s">
        <v>99</v>
      </c>
      <c r="B858" s="10" t="str">
        <f>VLOOKUP(A858,'CENTRO DE COSTOS'!A:D,4,FALSE)</f>
        <v>JOSE MAURICIO HERNANDEZ ROJAS</v>
      </c>
      <c r="C858" s="10" t="str">
        <f>VLOOKUP(A858,'CENTRO DE COSTOS'!A:D,2,FALSE)</f>
        <v>0004-0001</v>
      </c>
      <c r="D858" s="171">
        <v>20178</v>
      </c>
      <c r="E858" s="171">
        <v>2339679</v>
      </c>
      <c r="F858" s="171">
        <v>31465</v>
      </c>
      <c r="G858" s="171" t="s">
        <v>269</v>
      </c>
      <c r="H858" s="171" t="s">
        <v>7922</v>
      </c>
      <c r="I858" s="171" t="s">
        <v>7923</v>
      </c>
      <c r="J858" s="10" t="s">
        <v>167</v>
      </c>
      <c r="K858" s="171">
        <v>2339679</v>
      </c>
      <c r="L858" s="171" t="s">
        <v>7924</v>
      </c>
      <c r="M858" s="172">
        <v>45829.384027777778</v>
      </c>
      <c r="N858" s="172">
        <v>45832.361076388886</v>
      </c>
      <c r="O858" s="171" t="s">
        <v>3171</v>
      </c>
      <c r="P858" s="171" t="s">
        <v>3172</v>
      </c>
      <c r="Q858" s="171" t="s">
        <v>3188</v>
      </c>
      <c r="R858" s="72" t="s">
        <v>7925</v>
      </c>
      <c r="S858" s="178" t="s">
        <v>3174</v>
      </c>
      <c r="T858" s="187" t="s">
        <v>3175</v>
      </c>
      <c r="U858" s="187" t="s">
        <v>3964</v>
      </c>
      <c r="V858" s="187" t="s">
        <v>4185</v>
      </c>
      <c r="W858" s="187" t="s">
        <v>3185</v>
      </c>
      <c r="X858" s="187">
        <v>0</v>
      </c>
      <c r="Y858" s="187">
        <v>0</v>
      </c>
      <c r="Z858" s="187">
        <v>0</v>
      </c>
      <c r="AA858" s="187">
        <v>0</v>
      </c>
      <c r="AB858" s="200">
        <v>0</v>
      </c>
      <c r="AC858" s="72">
        <v>0</v>
      </c>
      <c r="AD858" s="72">
        <v>0</v>
      </c>
      <c r="AE858" s="72">
        <v>0</v>
      </c>
      <c r="AF858" s="171" t="s">
        <v>30</v>
      </c>
      <c r="AG858" s="171" t="s">
        <v>189</v>
      </c>
      <c r="AH858" s="171">
        <v>0</v>
      </c>
      <c r="AI858" s="171">
        <v>0</v>
      </c>
      <c r="AJ858" s="72" t="s">
        <v>506</v>
      </c>
      <c r="AK858" s="97">
        <f>IF(Q858="SOPORTE_TELEFÓNICO",'BASE LIQUIDACION REDEBAN 2025'!$B$19,IF(Q858="ENVÍO",'BASE LIQUIDACION REDEBAN 2025'!$C$2,IF(AF858="TIPO I",'BASE LIQUIDACION REDEBAN 2025'!$C$2,IF(AF858="TIPO II",'BASE LIQUIDACION REDEBAN 2025'!$C$3,IF(AF858="TIPO III",'BASE LIQUIDACION REDEBAN 2025'!$C$4,IF(AF858="TIPO IV",'BASE LIQUIDACION REDEBAN 2025'!$C$5,IF(AG858="AEREO",'BASE LIQUIDACION REDEBAN 2025'!$B$6,'BASE LIQUIDACION REDEBAN 2025'!$C$5)))))))</f>
        <v>41241.0800752</v>
      </c>
      <c r="AL858" s="97">
        <f>IF(OR(Q858="SOPORTE_TELEFÓNICO",Q858="ENVÍO"),0,IF(AF858="TIPO I",'BASE LIQUIDACION REDEBAN 2025'!$B$10,IF(AF858="TIPO II",'BASE LIQUIDACION REDEBAN 2025'!$B$11,IF(AF858="TIPO III",'BASE LIQUIDACION REDEBAN 2025'!$B$12,'BASE LIQUIDACION REDEBAN 2025'!$B$13))))</f>
        <v>0</v>
      </c>
      <c r="AM858" s="97">
        <f t="shared" si="13"/>
        <v>41241.0800752</v>
      </c>
    </row>
    <row r="859" spans="1:39" s="85" customFormat="1" ht="13.15">
      <c r="A859" s="171" t="s">
        <v>68</v>
      </c>
      <c r="B859" s="10" t="str">
        <f>VLOOKUP(A859,'CENTRO DE COSTOS'!A:D,4,FALSE)</f>
        <v>WILLIAM ASDRUBAL ROZO ROZO</v>
      </c>
      <c r="C859" s="10" t="str">
        <f>VLOOKUP(A859,'CENTRO DE COSTOS'!A:D,2,FALSE)</f>
        <v>0004-0004</v>
      </c>
      <c r="D859" s="171">
        <v>11001</v>
      </c>
      <c r="E859" s="171">
        <v>2340404</v>
      </c>
      <c r="F859" s="171">
        <v>70959</v>
      </c>
      <c r="G859" s="171" t="s">
        <v>298</v>
      </c>
      <c r="H859" s="171" t="s">
        <v>68</v>
      </c>
      <c r="I859" s="171" t="s">
        <v>7926</v>
      </c>
      <c r="J859" s="10" t="s">
        <v>167</v>
      </c>
      <c r="K859" s="171">
        <v>2340404</v>
      </c>
      <c r="L859" s="171" t="s">
        <v>7927</v>
      </c>
      <c r="M859" s="172">
        <v>45830.333333333336</v>
      </c>
      <c r="N859" s="172">
        <v>45832.408090277779</v>
      </c>
      <c r="O859" s="171" t="s">
        <v>3171</v>
      </c>
      <c r="P859" s="171" t="s">
        <v>3172</v>
      </c>
      <c r="Q859" s="171" t="s">
        <v>177</v>
      </c>
      <c r="R859" s="72" t="s">
        <v>7928</v>
      </c>
      <c r="S859" s="178" t="s">
        <v>3174</v>
      </c>
      <c r="T859" s="187" t="s">
        <v>3190</v>
      </c>
      <c r="U859" s="187" t="s">
        <v>3300</v>
      </c>
      <c r="V859" s="187" t="s">
        <v>3192</v>
      </c>
      <c r="W859" s="187" t="s">
        <v>3215</v>
      </c>
      <c r="X859" s="187" t="s">
        <v>3615</v>
      </c>
      <c r="Y859" s="187">
        <v>0</v>
      </c>
      <c r="Z859" s="187">
        <v>0</v>
      </c>
      <c r="AA859" s="187">
        <v>0</v>
      </c>
      <c r="AB859" s="200">
        <v>0</v>
      </c>
      <c r="AC859" s="72" t="s">
        <v>7929</v>
      </c>
      <c r="AD859" s="72" t="s">
        <v>7930</v>
      </c>
      <c r="AE859" s="72" t="s">
        <v>7931</v>
      </c>
      <c r="AF859" s="171" t="s">
        <v>25</v>
      </c>
      <c r="AG859" s="171" t="s">
        <v>189</v>
      </c>
      <c r="AH859" s="171">
        <v>1</v>
      </c>
      <c r="AI859" s="171">
        <v>0</v>
      </c>
      <c r="AJ859" s="72" t="s">
        <v>5754</v>
      </c>
      <c r="AK859" s="97">
        <f>IF(Q859="SOPORTE_TELEFÓNICO",'BASE LIQUIDACION REDEBAN 2025'!$B$19,IF(Q859="ENVÍO",'BASE LIQUIDACION REDEBAN 2025'!$C$2,IF(AF859="TIPO I",'BASE LIQUIDACION REDEBAN 2025'!$C$2,IF(AF859="TIPO II",'BASE LIQUIDACION REDEBAN 2025'!$C$3,IF(AF859="TIPO III",'BASE LIQUIDACION REDEBAN 2025'!$C$4,IF(AF859="TIPO IV",'BASE LIQUIDACION REDEBAN 2025'!$C$5,IF(AG859="AEREO",'BASE LIQUIDACION REDEBAN 2025'!$B$6,'BASE LIQUIDACION REDEBAN 2025'!$C$5)))))))</f>
        <v>65960.072302</v>
      </c>
      <c r="AL859" s="97">
        <f>IF(OR(Q859="SOPORTE_TELEFÓNICO",Q859="ENVÍO"),0,IF(AF859="TIPO I",'BASE LIQUIDACION REDEBAN 2025'!$B$10,IF(AF859="TIPO II",'BASE LIQUIDACION REDEBAN 2025'!$B$11,IF(AF859="TIPO III",'BASE LIQUIDACION REDEBAN 2025'!$B$12,'BASE LIQUIDACION REDEBAN 2025'!$B$13))))</f>
        <v>75096.394270399993</v>
      </c>
      <c r="AM859" s="97">
        <f t="shared" si="13"/>
        <v>65960.072302</v>
      </c>
    </row>
    <row r="860" spans="1:39" s="85" customFormat="1" ht="13.15">
      <c r="A860" s="171" t="s">
        <v>99</v>
      </c>
      <c r="B860" s="10" t="str">
        <f>VLOOKUP(A860,'CENTRO DE COSTOS'!A:D,4,FALSE)</f>
        <v>JOSE MAURICIO HERNANDEZ ROJAS</v>
      </c>
      <c r="C860" s="10" t="str">
        <f>VLOOKUP(A860,'CENTRO DE COSTOS'!A:D,2,FALSE)</f>
        <v>0004-0001</v>
      </c>
      <c r="D860" s="171">
        <v>20013</v>
      </c>
      <c r="E860" s="171">
        <v>2340211</v>
      </c>
      <c r="F860" s="171">
        <v>71732</v>
      </c>
      <c r="G860" s="171" t="s">
        <v>269</v>
      </c>
      <c r="H860" s="171" t="s">
        <v>3851</v>
      </c>
      <c r="I860" s="171" t="s">
        <v>3852</v>
      </c>
      <c r="J860" s="10" t="s">
        <v>167</v>
      </c>
      <c r="K860" s="171">
        <v>2340211</v>
      </c>
      <c r="L860" s="171" t="s">
        <v>7932</v>
      </c>
      <c r="M860" s="172">
        <v>45829.539583333331</v>
      </c>
      <c r="N860" s="172">
        <v>45832.426493055558</v>
      </c>
      <c r="O860" s="171" t="s">
        <v>3171</v>
      </c>
      <c r="P860" s="171" t="s">
        <v>3172</v>
      </c>
      <c r="Q860" s="171" t="s">
        <v>177</v>
      </c>
      <c r="R860" s="72" t="s">
        <v>7933</v>
      </c>
      <c r="S860" s="178" t="s">
        <v>3174</v>
      </c>
      <c r="T860" s="187" t="s">
        <v>3175</v>
      </c>
      <c r="U860" s="187" t="s">
        <v>3331</v>
      </c>
      <c r="V860" s="187" t="s">
        <v>4205</v>
      </c>
      <c r="W860" s="187" t="s">
        <v>3185</v>
      </c>
      <c r="X860" s="187">
        <v>0</v>
      </c>
      <c r="Y860" s="187">
        <v>0</v>
      </c>
      <c r="Z860" s="187">
        <v>0</v>
      </c>
      <c r="AA860" s="187">
        <v>0</v>
      </c>
      <c r="AB860" s="200">
        <v>0</v>
      </c>
      <c r="AC860" s="72" t="s">
        <v>7934</v>
      </c>
      <c r="AD860" s="72" t="s">
        <v>3180</v>
      </c>
      <c r="AE860" s="72" t="s">
        <v>3180</v>
      </c>
      <c r="AF860" s="171" t="s">
        <v>28</v>
      </c>
      <c r="AG860" s="171" t="s">
        <v>189</v>
      </c>
      <c r="AH860" s="171">
        <v>1</v>
      </c>
      <c r="AI860" s="171">
        <v>0</v>
      </c>
      <c r="AJ860" s="72" t="s">
        <v>506</v>
      </c>
      <c r="AK860" s="97">
        <f>IF(Q860="SOPORTE_TELEFÓNICO",'BASE LIQUIDACION REDEBAN 2025'!$B$19,IF(Q860="ENVÍO",'BASE LIQUIDACION REDEBAN 2025'!$C$2,IF(AF860="TIPO I",'BASE LIQUIDACION REDEBAN 2025'!$C$2,IF(AF860="TIPO II",'BASE LIQUIDACION REDEBAN 2025'!$C$3,IF(AF860="TIPO III",'BASE LIQUIDACION REDEBAN 2025'!$C$4,IF(AF860="TIPO IV",'BASE LIQUIDACION REDEBAN 2025'!$C$5,IF(AG860="AEREO",'BASE LIQUIDACION REDEBAN 2025'!$B$6,'BASE LIQUIDACION REDEBAN 2025'!$C$5)))))))</f>
        <v>144967.87232000002</v>
      </c>
      <c r="AL860" s="97">
        <f>IF(OR(Q860="SOPORTE_TELEFÓNICO",Q860="ENVÍO"),0,IF(AF860="TIPO I",'BASE LIQUIDACION REDEBAN 2025'!$B$10,IF(AF860="TIPO II",'BASE LIQUIDACION REDEBAN 2025'!$B$11,IF(AF860="TIPO III",'BASE LIQUIDACION REDEBAN 2025'!$B$12,'BASE LIQUIDACION REDEBAN 2025'!$B$13))))</f>
        <v>140395.6348884</v>
      </c>
      <c r="AM860" s="97">
        <f t="shared" si="13"/>
        <v>144967.87232000002</v>
      </c>
    </row>
    <row r="861" spans="1:39" s="85" customFormat="1" ht="13.15">
      <c r="A861" s="171" t="s">
        <v>68</v>
      </c>
      <c r="B861" s="10" t="str">
        <f>VLOOKUP(A861,'CENTRO DE COSTOS'!A:D,4,FALSE)</f>
        <v>WILLIAM ASDRUBAL ROZO ROZO</v>
      </c>
      <c r="C861" s="10" t="str">
        <f>VLOOKUP(A861,'CENTRO DE COSTOS'!A:D,2,FALSE)</f>
        <v>0004-0004</v>
      </c>
      <c r="D861" s="171">
        <v>11001</v>
      </c>
      <c r="E861" s="171">
        <v>2341820</v>
      </c>
      <c r="F861" s="171">
        <v>68754</v>
      </c>
      <c r="G861" s="171" t="s">
        <v>298</v>
      </c>
      <c r="H861" s="171" t="s">
        <v>68</v>
      </c>
      <c r="I861" s="171" t="s">
        <v>7935</v>
      </c>
      <c r="J861" s="10" t="s">
        <v>167</v>
      </c>
      <c r="K861" s="171">
        <v>2341820</v>
      </c>
      <c r="L861" s="171" t="s">
        <v>7936</v>
      </c>
      <c r="M861" s="172">
        <v>45831.459722222222</v>
      </c>
      <c r="N861" s="172">
        <v>45832.456724537034</v>
      </c>
      <c r="O861" s="171" t="s">
        <v>3171</v>
      </c>
      <c r="P861" s="171" t="s">
        <v>3172</v>
      </c>
      <c r="Q861" s="171" t="s">
        <v>177</v>
      </c>
      <c r="R861" s="72" t="s">
        <v>7937</v>
      </c>
      <c r="S861" s="178" t="s">
        <v>3174</v>
      </c>
      <c r="T861" s="187" t="s">
        <v>3175</v>
      </c>
      <c r="U861" s="187" t="s">
        <v>3438</v>
      </c>
      <c r="V861" s="187" t="s">
        <v>3439</v>
      </c>
      <c r="W861" s="187" t="s">
        <v>3185</v>
      </c>
      <c r="X861" s="187">
        <v>0</v>
      </c>
      <c r="Y861" s="187">
        <v>0</v>
      </c>
      <c r="Z861" s="187">
        <v>0</v>
      </c>
      <c r="AA861" s="187">
        <v>0</v>
      </c>
      <c r="AB861" s="200">
        <v>0</v>
      </c>
      <c r="AC861" s="72" t="s">
        <v>7938</v>
      </c>
      <c r="AD861" s="72" t="s">
        <v>3180</v>
      </c>
      <c r="AE861" s="72" t="s">
        <v>3180</v>
      </c>
      <c r="AF861" s="171" t="s">
        <v>25</v>
      </c>
      <c r="AG861" s="171" t="s">
        <v>189</v>
      </c>
      <c r="AH861" s="171">
        <v>1</v>
      </c>
      <c r="AI861" s="171">
        <v>0</v>
      </c>
      <c r="AJ861" s="72" t="s">
        <v>5754</v>
      </c>
      <c r="AK861" s="97">
        <f>IF(Q861="SOPORTE_TELEFÓNICO",'BASE LIQUIDACION REDEBAN 2025'!$B$19,IF(Q861="ENVÍO",'BASE LIQUIDACION REDEBAN 2025'!$C$2,IF(AF861="TIPO I",'BASE LIQUIDACION REDEBAN 2025'!$C$2,IF(AF861="TIPO II",'BASE LIQUIDACION REDEBAN 2025'!$C$3,IF(AF861="TIPO III",'BASE LIQUIDACION REDEBAN 2025'!$C$4,IF(AF861="TIPO IV",'BASE LIQUIDACION REDEBAN 2025'!$C$5,IF(AG861="AEREO",'BASE LIQUIDACION REDEBAN 2025'!$B$6,'BASE LIQUIDACION REDEBAN 2025'!$C$5)))))))</f>
        <v>65960.072302</v>
      </c>
      <c r="AL861" s="97">
        <f>IF(OR(Q861="SOPORTE_TELEFÓNICO",Q861="ENVÍO"),0,IF(AF861="TIPO I",'BASE LIQUIDACION REDEBAN 2025'!$B$10,IF(AF861="TIPO II",'BASE LIQUIDACION REDEBAN 2025'!$B$11,IF(AF861="TIPO III",'BASE LIQUIDACION REDEBAN 2025'!$B$12,'BASE LIQUIDACION REDEBAN 2025'!$B$13))))</f>
        <v>75096.394270399993</v>
      </c>
      <c r="AM861" s="97">
        <f t="shared" si="13"/>
        <v>65960.072302</v>
      </c>
    </row>
    <row r="862" spans="1:39" s="85" customFormat="1" ht="13.15">
      <c r="A862" s="171" t="s">
        <v>68</v>
      </c>
      <c r="B862" s="10" t="str">
        <f>VLOOKUP(A862,'CENTRO DE COSTOS'!A:D,4,FALSE)</f>
        <v>WILLIAM ASDRUBAL ROZO ROZO</v>
      </c>
      <c r="C862" s="10" t="str">
        <f>VLOOKUP(A862,'CENTRO DE COSTOS'!A:D,2,FALSE)</f>
        <v>0004-0004</v>
      </c>
      <c r="D862" s="171">
        <v>25473</v>
      </c>
      <c r="E862" s="171">
        <v>2339680</v>
      </c>
      <c r="F862" s="171">
        <v>68159</v>
      </c>
      <c r="G862" s="171" t="s">
        <v>298</v>
      </c>
      <c r="H862" s="171" t="s">
        <v>2418</v>
      </c>
      <c r="I862" s="171" t="s">
        <v>7939</v>
      </c>
      <c r="J862" s="10" t="s">
        <v>167</v>
      </c>
      <c r="K862" s="171">
        <v>2339680</v>
      </c>
      <c r="L862" s="171" t="s">
        <v>7940</v>
      </c>
      <c r="M862" s="172">
        <v>45829.385416666664</v>
      </c>
      <c r="N862" s="172">
        <v>45832.463148148148</v>
      </c>
      <c r="O862" s="171" t="s">
        <v>3171</v>
      </c>
      <c r="P862" s="171" t="s">
        <v>3172</v>
      </c>
      <c r="Q862" s="171" t="s">
        <v>177</v>
      </c>
      <c r="R862" s="72" t="s">
        <v>7941</v>
      </c>
      <c r="S862" s="178" t="s">
        <v>3174</v>
      </c>
      <c r="T862" s="187" t="s">
        <v>3190</v>
      </c>
      <c r="U862" s="187" t="s">
        <v>3213</v>
      </c>
      <c r="V862" s="187" t="s">
        <v>3214</v>
      </c>
      <c r="W862" s="187" t="s">
        <v>3185</v>
      </c>
      <c r="X862" s="187">
        <v>0</v>
      </c>
      <c r="Y862" s="187">
        <v>0</v>
      </c>
      <c r="Z862" s="187">
        <v>0</v>
      </c>
      <c r="AA862" s="187">
        <v>0</v>
      </c>
      <c r="AB862" s="200" t="s">
        <v>5758</v>
      </c>
      <c r="AC862" s="72" t="s">
        <v>7942</v>
      </c>
      <c r="AD862" s="72" t="s">
        <v>3180</v>
      </c>
      <c r="AE862" s="72" t="s">
        <v>3180</v>
      </c>
      <c r="AF862" s="171" t="s">
        <v>25</v>
      </c>
      <c r="AG862" s="171" t="s">
        <v>189</v>
      </c>
      <c r="AH862" s="171">
        <v>1</v>
      </c>
      <c r="AI862" s="171">
        <v>0</v>
      </c>
      <c r="AJ862" s="72" t="s">
        <v>656</v>
      </c>
      <c r="AK862" s="97">
        <f>IF(Q862="SOPORTE_TELEFÓNICO",'BASE LIQUIDACION REDEBAN 2025'!$B$19,IF(Q862="ENVÍO",'BASE LIQUIDACION REDEBAN 2025'!$C$2,IF(AF862="TIPO I",'BASE LIQUIDACION REDEBAN 2025'!$C$2,IF(AF862="TIPO II",'BASE LIQUIDACION REDEBAN 2025'!$C$3,IF(AF862="TIPO III",'BASE LIQUIDACION REDEBAN 2025'!$C$4,IF(AF862="TIPO IV",'BASE LIQUIDACION REDEBAN 2025'!$C$5,IF(AG862="AEREO",'BASE LIQUIDACION REDEBAN 2025'!$B$6,'BASE LIQUIDACION REDEBAN 2025'!$C$5)))))))</f>
        <v>65960.072302</v>
      </c>
      <c r="AL862" s="97">
        <f>IF(OR(Q862="SOPORTE_TELEFÓNICO",Q862="ENVÍO"),0,IF(AF862="TIPO I",'BASE LIQUIDACION REDEBAN 2025'!$B$10,IF(AF862="TIPO II",'BASE LIQUIDACION REDEBAN 2025'!$B$11,IF(AF862="TIPO III",'BASE LIQUIDACION REDEBAN 2025'!$B$12,'BASE LIQUIDACION REDEBAN 2025'!$B$13))))</f>
        <v>75096.394270399993</v>
      </c>
      <c r="AM862" s="97">
        <f t="shared" si="13"/>
        <v>65960.072302</v>
      </c>
    </row>
    <row r="863" spans="1:39" s="85" customFormat="1" ht="13.15">
      <c r="A863" s="171" t="s">
        <v>68</v>
      </c>
      <c r="B863" s="10" t="str">
        <f>VLOOKUP(A863,'CENTRO DE COSTOS'!A:D,4,FALSE)</f>
        <v>WILLIAM ASDRUBAL ROZO ROZO</v>
      </c>
      <c r="C863" s="10" t="str">
        <f>VLOOKUP(A863,'CENTRO DE COSTOS'!A:D,2,FALSE)</f>
        <v>0004-0004</v>
      </c>
      <c r="D863" s="171">
        <v>11001</v>
      </c>
      <c r="E863" s="171">
        <v>2342118</v>
      </c>
      <c r="F863" s="171">
        <v>50544</v>
      </c>
      <c r="G863" s="171" t="s">
        <v>298</v>
      </c>
      <c r="H863" s="171" t="s">
        <v>68</v>
      </c>
      <c r="I863" s="171" t="s">
        <v>7943</v>
      </c>
      <c r="J863" s="10" t="s">
        <v>167</v>
      </c>
      <c r="K863" s="171">
        <v>2342118</v>
      </c>
      <c r="L863" s="171" t="s">
        <v>7944</v>
      </c>
      <c r="M863" s="172">
        <v>45831.616666666669</v>
      </c>
      <c r="N863" s="172">
        <v>45832.472500000003</v>
      </c>
      <c r="O863" s="171" t="s">
        <v>3171</v>
      </c>
      <c r="P863" s="171" t="s">
        <v>3172</v>
      </c>
      <c r="Q863" s="171" t="s">
        <v>177</v>
      </c>
      <c r="R863" s="72" t="s">
        <v>7945</v>
      </c>
      <c r="S863" s="178" t="s">
        <v>3174</v>
      </c>
      <c r="T863" s="187" t="s">
        <v>3175</v>
      </c>
      <c r="U863" s="187" t="s">
        <v>3438</v>
      </c>
      <c r="V863" s="187" t="s">
        <v>3439</v>
      </c>
      <c r="W863" s="187" t="s">
        <v>3185</v>
      </c>
      <c r="X863" s="187">
        <v>0</v>
      </c>
      <c r="Y863" s="187">
        <v>0</v>
      </c>
      <c r="Z863" s="187">
        <v>0</v>
      </c>
      <c r="AA863" s="187">
        <v>0</v>
      </c>
      <c r="AB863" s="200">
        <v>0</v>
      </c>
      <c r="AC863" s="72" t="s">
        <v>7946</v>
      </c>
      <c r="AD863" s="72" t="s">
        <v>3180</v>
      </c>
      <c r="AE863" s="72" t="s">
        <v>3180</v>
      </c>
      <c r="AF863" s="171" t="s">
        <v>25</v>
      </c>
      <c r="AG863" s="171" t="s">
        <v>189</v>
      </c>
      <c r="AH863" s="171">
        <v>1</v>
      </c>
      <c r="AI863" s="171">
        <v>0</v>
      </c>
      <c r="AJ863" s="72" t="s">
        <v>3413</v>
      </c>
      <c r="AK863" s="97">
        <f>IF(Q863="SOPORTE_TELEFÓNICO",'BASE LIQUIDACION REDEBAN 2025'!$B$19,IF(Q863="ENVÍO",'BASE LIQUIDACION REDEBAN 2025'!$C$2,IF(AF863="TIPO I",'BASE LIQUIDACION REDEBAN 2025'!$C$2,IF(AF863="TIPO II",'BASE LIQUIDACION REDEBAN 2025'!$C$3,IF(AF863="TIPO III",'BASE LIQUIDACION REDEBAN 2025'!$C$4,IF(AF863="TIPO IV",'BASE LIQUIDACION REDEBAN 2025'!$C$5,IF(AG863="AEREO",'BASE LIQUIDACION REDEBAN 2025'!$B$6,'BASE LIQUIDACION REDEBAN 2025'!$C$5)))))))</f>
        <v>65960.072302</v>
      </c>
      <c r="AL863" s="97">
        <f>IF(OR(Q863="SOPORTE_TELEFÓNICO",Q863="ENVÍO"),0,IF(AF863="TIPO I",'BASE LIQUIDACION REDEBAN 2025'!$B$10,IF(AF863="TIPO II",'BASE LIQUIDACION REDEBAN 2025'!$B$11,IF(AF863="TIPO III",'BASE LIQUIDACION REDEBAN 2025'!$B$12,'BASE LIQUIDACION REDEBAN 2025'!$B$13))))</f>
        <v>75096.394270399993</v>
      </c>
      <c r="AM863" s="97">
        <f t="shared" si="13"/>
        <v>65960.072302</v>
      </c>
    </row>
    <row r="864" spans="1:39" s="85" customFormat="1" ht="13.15">
      <c r="A864" s="171" t="s">
        <v>68</v>
      </c>
      <c r="B864" s="10" t="str">
        <f>VLOOKUP(A864,'CENTRO DE COSTOS'!A:D,4,FALSE)</f>
        <v>WILLIAM ASDRUBAL ROZO ROZO</v>
      </c>
      <c r="C864" s="10" t="str">
        <f>VLOOKUP(A864,'CENTRO DE COSTOS'!A:D,2,FALSE)</f>
        <v>0004-0004</v>
      </c>
      <c r="D864" s="171">
        <v>11001</v>
      </c>
      <c r="E864" s="171">
        <v>2341842</v>
      </c>
      <c r="F864" s="171">
        <v>49980</v>
      </c>
      <c r="G864" s="171" t="s">
        <v>298</v>
      </c>
      <c r="H864" s="171" t="s">
        <v>68</v>
      </c>
      <c r="I864" s="171" t="s">
        <v>7947</v>
      </c>
      <c r="J864" s="10" t="s">
        <v>167</v>
      </c>
      <c r="K864" s="171">
        <v>2341842</v>
      </c>
      <c r="L864" s="171" t="s">
        <v>7948</v>
      </c>
      <c r="M864" s="172">
        <v>45831.48541666667</v>
      </c>
      <c r="N864" s="172">
        <v>45832.481261574074</v>
      </c>
      <c r="O864" s="171" t="s">
        <v>3171</v>
      </c>
      <c r="P864" s="171" t="s">
        <v>3172</v>
      </c>
      <c r="Q864" s="171" t="s">
        <v>177</v>
      </c>
      <c r="R864" s="72" t="s">
        <v>7949</v>
      </c>
      <c r="S864" s="178" t="s">
        <v>3174</v>
      </c>
      <c r="T864" s="187" t="s">
        <v>3175</v>
      </c>
      <c r="U864" s="187" t="s">
        <v>3252</v>
      </c>
      <c r="V864" s="187" t="s">
        <v>3569</v>
      </c>
      <c r="W864" s="187" t="s">
        <v>3185</v>
      </c>
      <c r="X864" s="187">
        <v>0</v>
      </c>
      <c r="Y864" s="187">
        <v>0</v>
      </c>
      <c r="Z864" s="187">
        <v>0</v>
      </c>
      <c r="AA864" s="187">
        <v>0</v>
      </c>
      <c r="AB864" s="200">
        <v>0</v>
      </c>
      <c r="AC864" s="72" t="s">
        <v>7950</v>
      </c>
      <c r="AD864" s="72" t="s">
        <v>3180</v>
      </c>
      <c r="AE864" s="72" t="s">
        <v>3180</v>
      </c>
      <c r="AF864" s="171" t="s">
        <v>25</v>
      </c>
      <c r="AG864" s="171" t="s">
        <v>189</v>
      </c>
      <c r="AH864" s="171">
        <v>1</v>
      </c>
      <c r="AI864" s="171">
        <v>0</v>
      </c>
      <c r="AJ864" s="72" t="s">
        <v>656</v>
      </c>
      <c r="AK864" s="97">
        <f>IF(Q864="SOPORTE_TELEFÓNICO",'BASE LIQUIDACION REDEBAN 2025'!$B$19,IF(Q864="ENVÍO",'BASE LIQUIDACION REDEBAN 2025'!$C$2,IF(AF864="TIPO I",'BASE LIQUIDACION REDEBAN 2025'!$C$2,IF(AF864="TIPO II",'BASE LIQUIDACION REDEBAN 2025'!$C$3,IF(AF864="TIPO III",'BASE LIQUIDACION REDEBAN 2025'!$C$4,IF(AF864="TIPO IV",'BASE LIQUIDACION REDEBAN 2025'!$C$5,IF(AG864="AEREO",'BASE LIQUIDACION REDEBAN 2025'!$B$6,'BASE LIQUIDACION REDEBAN 2025'!$C$5)))))))</f>
        <v>65960.072302</v>
      </c>
      <c r="AL864" s="97">
        <f>IF(OR(Q864="SOPORTE_TELEFÓNICO",Q864="ENVÍO"),0,IF(AF864="TIPO I",'BASE LIQUIDACION REDEBAN 2025'!$B$10,IF(AF864="TIPO II",'BASE LIQUIDACION REDEBAN 2025'!$B$11,IF(AF864="TIPO III",'BASE LIQUIDACION REDEBAN 2025'!$B$12,'BASE LIQUIDACION REDEBAN 2025'!$B$13))))</f>
        <v>75096.394270399993</v>
      </c>
      <c r="AM864" s="97">
        <f t="shared" si="13"/>
        <v>65960.072302</v>
      </c>
    </row>
    <row r="865" spans="1:39" s="85" customFormat="1" ht="13.15">
      <c r="A865" s="171" t="s">
        <v>96</v>
      </c>
      <c r="B865" s="10" t="str">
        <f>VLOOKUP(A865,'CENTRO DE COSTOS'!A:D,4,FALSE)</f>
        <v>JOSE MAURICIO HERNANDEZ ROJAS</v>
      </c>
      <c r="C865" s="10" t="str">
        <f>VLOOKUP(A865,'CENTRO DE COSTOS'!A:D,2,FALSE)</f>
        <v>0004-0001</v>
      </c>
      <c r="D865" s="171">
        <v>47001</v>
      </c>
      <c r="E865" s="171">
        <v>2340017</v>
      </c>
      <c r="F865" s="171">
        <v>37742</v>
      </c>
      <c r="G865" s="171" t="s">
        <v>683</v>
      </c>
      <c r="H865" s="171" t="s">
        <v>96</v>
      </c>
      <c r="I865" s="171" t="s">
        <v>7951</v>
      </c>
      <c r="J865" s="10" t="s">
        <v>167</v>
      </c>
      <c r="K865" s="171">
        <v>2340017</v>
      </c>
      <c r="L865" s="171" t="s">
        <v>7952</v>
      </c>
      <c r="M865" s="172">
        <v>45829.495833333334</v>
      </c>
      <c r="N865" s="172">
        <v>45832.488668981481</v>
      </c>
      <c r="O865" s="171" t="s">
        <v>3171</v>
      </c>
      <c r="P865" s="171" t="s">
        <v>3172</v>
      </c>
      <c r="Q865" s="171" t="s">
        <v>177</v>
      </c>
      <c r="R865" s="72" t="s">
        <v>7953</v>
      </c>
      <c r="S865" s="178" t="s">
        <v>3174</v>
      </c>
      <c r="T865" s="187" t="s">
        <v>3175</v>
      </c>
      <c r="U865" s="187" t="s">
        <v>3460</v>
      </c>
      <c r="V865" s="187" t="s">
        <v>3460</v>
      </c>
      <c r="W865" s="187" t="s">
        <v>3215</v>
      </c>
      <c r="X865" s="187" t="s">
        <v>3267</v>
      </c>
      <c r="Y865" s="187">
        <v>0</v>
      </c>
      <c r="Z865" s="187">
        <v>0</v>
      </c>
      <c r="AA865" s="187">
        <v>0</v>
      </c>
      <c r="AB865" s="200">
        <v>0</v>
      </c>
      <c r="AC865" s="72" t="s">
        <v>7954</v>
      </c>
      <c r="AD865" s="72" t="s">
        <v>7955</v>
      </c>
      <c r="AE865" s="72" t="s">
        <v>7956</v>
      </c>
      <c r="AF865" s="171" t="s">
        <v>25</v>
      </c>
      <c r="AG865" s="171" t="s">
        <v>189</v>
      </c>
      <c r="AH865" s="171">
        <v>1</v>
      </c>
      <c r="AI865" s="171">
        <v>0</v>
      </c>
      <c r="AJ865" s="72" t="s">
        <v>1174</v>
      </c>
      <c r="AK865" s="97">
        <f>IF(Q865="SOPORTE_TELEFÓNICO",'BASE LIQUIDACION REDEBAN 2025'!$B$19,IF(Q865="ENVÍO",'BASE LIQUIDACION REDEBAN 2025'!$C$2,IF(AF865="TIPO I",'BASE LIQUIDACION REDEBAN 2025'!$C$2,IF(AF865="TIPO II",'BASE LIQUIDACION REDEBAN 2025'!$C$3,IF(AF865="TIPO III",'BASE LIQUIDACION REDEBAN 2025'!$C$4,IF(AF865="TIPO IV",'BASE LIQUIDACION REDEBAN 2025'!$C$5,IF(AG865="AEREO",'BASE LIQUIDACION REDEBAN 2025'!$B$6,'BASE LIQUIDACION REDEBAN 2025'!$C$5)))))))</f>
        <v>65960.072302</v>
      </c>
      <c r="AL865" s="97">
        <f>IF(OR(Q865="SOPORTE_TELEFÓNICO",Q865="ENVÍO"),0,IF(AF865="TIPO I",'BASE LIQUIDACION REDEBAN 2025'!$B$10,IF(AF865="TIPO II",'BASE LIQUIDACION REDEBAN 2025'!$B$11,IF(AF865="TIPO III",'BASE LIQUIDACION REDEBAN 2025'!$B$12,'BASE LIQUIDACION REDEBAN 2025'!$B$13))))</f>
        <v>75096.394270399993</v>
      </c>
      <c r="AM865" s="97">
        <f t="shared" si="13"/>
        <v>65960.072302</v>
      </c>
    </row>
    <row r="866" spans="1:39" s="85" customFormat="1" ht="13.15">
      <c r="A866" s="171" t="s">
        <v>90</v>
      </c>
      <c r="B866" s="10" t="str">
        <f>VLOOKUP(A866,'CENTRO DE COSTOS'!A:D,4,FALSE)</f>
        <v>JUAN SEBASTIÁN RÍOS CASTRILLÓN</v>
      </c>
      <c r="C866" s="10" t="str">
        <f>VLOOKUP(A866,'CENTRO DE COSTOS'!A:D,2,FALSE)</f>
        <v>0004-0005</v>
      </c>
      <c r="D866" s="171">
        <v>5001</v>
      </c>
      <c r="E866" s="171">
        <v>2341032</v>
      </c>
      <c r="F866" s="171">
        <v>24257</v>
      </c>
      <c r="G866" s="171" t="s">
        <v>290</v>
      </c>
      <c r="H866" s="171" t="s">
        <v>90</v>
      </c>
      <c r="I866" s="171" t="s">
        <v>7957</v>
      </c>
      <c r="J866" s="10" t="s">
        <v>167</v>
      </c>
      <c r="K866" s="171">
        <v>2341032</v>
      </c>
      <c r="L866" s="171" t="s">
        <v>7958</v>
      </c>
      <c r="M866" s="172">
        <v>45830.724305555559</v>
      </c>
      <c r="N866" s="172">
        <v>45832.491180555553</v>
      </c>
      <c r="O866" s="171" t="s">
        <v>3171</v>
      </c>
      <c r="P866" s="171" t="s">
        <v>3172</v>
      </c>
      <c r="Q866" s="171" t="s">
        <v>177</v>
      </c>
      <c r="R866" s="72" t="s">
        <v>7959</v>
      </c>
      <c r="S866" s="178" t="s">
        <v>3174</v>
      </c>
      <c r="T866" s="187" t="s">
        <v>3190</v>
      </c>
      <c r="U866" s="187" t="s">
        <v>3855</v>
      </c>
      <c r="V866" s="187" t="s">
        <v>3192</v>
      </c>
      <c r="W866" s="187" t="s">
        <v>3215</v>
      </c>
      <c r="X866" s="187" t="s">
        <v>3615</v>
      </c>
      <c r="Y866" s="187">
        <v>0</v>
      </c>
      <c r="Z866" s="187">
        <v>0</v>
      </c>
      <c r="AA866" s="187">
        <v>0</v>
      </c>
      <c r="AB866" s="200">
        <v>0</v>
      </c>
      <c r="AC866" s="72" t="s">
        <v>7960</v>
      </c>
      <c r="AD866" s="72" t="s">
        <v>7961</v>
      </c>
      <c r="AE866" s="72" t="s">
        <v>7962</v>
      </c>
      <c r="AF866" s="171" t="s">
        <v>25</v>
      </c>
      <c r="AG866" s="171" t="s">
        <v>189</v>
      </c>
      <c r="AH866" s="171">
        <v>1</v>
      </c>
      <c r="AI866" s="171">
        <v>0</v>
      </c>
      <c r="AJ866" s="72" t="s">
        <v>3263</v>
      </c>
      <c r="AK866" s="97">
        <f>IF(Q866="SOPORTE_TELEFÓNICO",'BASE LIQUIDACION REDEBAN 2025'!$B$19,IF(Q866="ENVÍO",'BASE LIQUIDACION REDEBAN 2025'!$C$2,IF(AF866="TIPO I",'BASE LIQUIDACION REDEBAN 2025'!$C$2,IF(AF866="TIPO II",'BASE LIQUIDACION REDEBAN 2025'!$C$3,IF(AF866="TIPO III",'BASE LIQUIDACION REDEBAN 2025'!$C$4,IF(AF866="TIPO IV",'BASE LIQUIDACION REDEBAN 2025'!$C$5,IF(AG866="AEREO",'BASE LIQUIDACION REDEBAN 2025'!$B$6,'BASE LIQUIDACION REDEBAN 2025'!$C$5)))))))</f>
        <v>65960.072302</v>
      </c>
      <c r="AL866" s="97">
        <f>IF(OR(Q866="SOPORTE_TELEFÓNICO",Q866="ENVÍO"),0,IF(AF866="TIPO I",'BASE LIQUIDACION REDEBAN 2025'!$B$10,IF(AF866="TIPO II",'BASE LIQUIDACION REDEBAN 2025'!$B$11,IF(AF866="TIPO III",'BASE LIQUIDACION REDEBAN 2025'!$B$12,'BASE LIQUIDACION REDEBAN 2025'!$B$13))))</f>
        <v>75096.394270399993</v>
      </c>
      <c r="AM866" s="97">
        <f t="shared" si="13"/>
        <v>65960.072302</v>
      </c>
    </row>
    <row r="867" spans="1:39" s="85" customFormat="1" ht="13.15">
      <c r="A867" s="171" t="s">
        <v>76</v>
      </c>
      <c r="B867" s="10" t="str">
        <f>VLOOKUP(A867,'CENTRO DE COSTOS'!A:D,4,FALSE)</f>
        <v>DIEGO FERNANDO HENAO CARDONA</v>
      </c>
      <c r="C867" s="10" t="str">
        <f>VLOOKUP(A867,'CENTRO DE COSTOS'!A:D,2,FALSE)</f>
        <v>0004-0003</v>
      </c>
      <c r="D867" s="171">
        <v>76001</v>
      </c>
      <c r="E867" s="171">
        <v>2344084</v>
      </c>
      <c r="F867" s="171">
        <v>74058</v>
      </c>
      <c r="G867" s="171" t="s">
        <v>230</v>
      </c>
      <c r="H867" s="171" t="s">
        <v>76</v>
      </c>
      <c r="I867" s="171" t="s">
        <v>7627</v>
      </c>
      <c r="J867" s="10" t="s">
        <v>167</v>
      </c>
      <c r="K867" s="171">
        <v>2344084</v>
      </c>
      <c r="L867" s="171" t="s">
        <v>7963</v>
      </c>
      <c r="M867" s="172">
        <v>45832.378472222219</v>
      </c>
      <c r="N867" s="172">
        <v>45832.498414351852</v>
      </c>
      <c r="O867" s="171" t="s">
        <v>3171</v>
      </c>
      <c r="P867" s="171" t="s">
        <v>3172</v>
      </c>
      <c r="Q867" s="171" t="s">
        <v>177</v>
      </c>
      <c r="R867" s="72" t="s">
        <v>7964</v>
      </c>
      <c r="S867" s="178" t="s">
        <v>3174</v>
      </c>
      <c r="T867" s="187" t="s">
        <v>3190</v>
      </c>
      <c r="U867" s="187" t="s">
        <v>3176</v>
      </c>
      <c r="V867" s="187" t="s">
        <v>3192</v>
      </c>
      <c r="W867" s="187" t="s">
        <v>3185</v>
      </c>
      <c r="X867" s="187">
        <v>0</v>
      </c>
      <c r="Y867" s="187">
        <v>0</v>
      </c>
      <c r="Z867" s="187">
        <v>0</v>
      </c>
      <c r="AA867" s="187">
        <v>0</v>
      </c>
      <c r="AB867" s="200">
        <v>0</v>
      </c>
      <c r="AC867" s="72" t="s">
        <v>7630</v>
      </c>
      <c r="AD867" s="72" t="s">
        <v>3180</v>
      </c>
      <c r="AE867" s="72" t="s">
        <v>3180</v>
      </c>
      <c r="AF867" s="171" t="s">
        <v>25</v>
      </c>
      <c r="AG867" s="171" t="s">
        <v>189</v>
      </c>
      <c r="AH867" s="171">
        <v>1</v>
      </c>
      <c r="AI867" s="171">
        <v>0</v>
      </c>
      <c r="AJ867" s="72" t="s">
        <v>1025</v>
      </c>
      <c r="AK867" s="97">
        <f>IF(Q867="SOPORTE_TELEFÓNICO",'BASE LIQUIDACION REDEBAN 2025'!$B$19,IF(Q867="ENVÍO",'BASE LIQUIDACION REDEBAN 2025'!$C$2,IF(AF867="TIPO I",'BASE LIQUIDACION REDEBAN 2025'!$C$2,IF(AF867="TIPO II",'BASE LIQUIDACION REDEBAN 2025'!$C$3,IF(AF867="TIPO III",'BASE LIQUIDACION REDEBAN 2025'!$C$4,IF(AF867="TIPO IV",'BASE LIQUIDACION REDEBAN 2025'!$C$5,IF(AG867="AEREO",'BASE LIQUIDACION REDEBAN 2025'!$B$6,'BASE LIQUIDACION REDEBAN 2025'!$C$5)))))))</f>
        <v>65960.072302</v>
      </c>
      <c r="AL867" s="97">
        <f>IF(OR(Q867="SOPORTE_TELEFÓNICO",Q867="ENVÍO"),0,IF(AF867="TIPO I",'BASE LIQUIDACION REDEBAN 2025'!$B$10,IF(AF867="TIPO II",'BASE LIQUIDACION REDEBAN 2025'!$B$11,IF(AF867="TIPO III",'BASE LIQUIDACION REDEBAN 2025'!$B$12,'BASE LIQUIDACION REDEBAN 2025'!$B$13))))</f>
        <v>75096.394270399993</v>
      </c>
      <c r="AM867" s="97">
        <f t="shared" si="13"/>
        <v>65960.072302</v>
      </c>
    </row>
    <row r="868" spans="1:39" s="85" customFormat="1" ht="13.15">
      <c r="A868" s="171" t="s">
        <v>90</v>
      </c>
      <c r="B868" s="10" t="str">
        <f>VLOOKUP(A868,'CENTRO DE COSTOS'!A:D,4,FALSE)</f>
        <v>JUAN SEBASTIÁN RÍOS CASTRILLÓN</v>
      </c>
      <c r="C868" s="10" t="str">
        <f>VLOOKUP(A868,'CENTRO DE COSTOS'!A:D,2,FALSE)</f>
        <v>0004-0005</v>
      </c>
      <c r="D868" s="171">
        <v>5541</v>
      </c>
      <c r="E868" s="171">
        <v>2342085</v>
      </c>
      <c r="F868" s="171">
        <v>55527</v>
      </c>
      <c r="G868" s="171" t="s">
        <v>290</v>
      </c>
      <c r="H868" s="171" t="s">
        <v>4410</v>
      </c>
      <c r="I868" s="171" t="s">
        <v>7965</v>
      </c>
      <c r="J868" s="10" t="s">
        <v>167</v>
      </c>
      <c r="K868" s="171">
        <v>2342085</v>
      </c>
      <c r="L868" s="171" t="s">
        <v>7966</v>
      </c>
      <c r="M868" s="172">
        <v>45831.579143518517</v>
      </c>
      <c r="N868" s="172">
        <v>45832.505543981482</v>
      </c>
      <c r="O868" s="171" t="s">
        <v>3171</v>
      </c>
      <c r="P868" s="171" t="s">
        <v>3172</v>
      </c>
      <c r="Q868" s="171" t="s">
        <v>177</v>
      </c>
      <c r="R868" s="72" t="s">
        <v>7967</v>
      </c>
      <c r="S868" s="178" t="s">
        <v>3174</v>
      </c>
      <c r="T868" s="187" t="s">
        <v>3190</v>
      </c>
      <c r="U868" s="187" t="s">
        <v>3197</v>
      </c>
      <c r="V868" s="187" t="s">
        <v>3424</v>
      </c>
      <c r="W868" s="187" t="s">
        <v>3215</v>
      </c>
      <c r="X868" s="187">
        <v>0</v>
      </c>
      <c r="Y868" s="187" t="s">
        <v>3635</v>
      </c>
      <c r="Z868" s="187">
        <v>0</v>
      </c>
      <c r="AA868" s="187">
        <v>0</v>
      </c>
      <c r="AB868" s="200">
        <v>0</v>
      </c>
      <c r="AC868" s="72" t="s">
        <v>7968</v>
      </c>
      <c r="AD868" s="72" t="s">
        <v>7969</v>
      </c>
      <c r="AE868" s="72" t="s">
        <v>7970</v>
      </c>
      <c r="AF868" s="171" t="s">
        <v>28</v>
      </c>
      <c r="AG868" s="171" t="s">
        <v>189</v>
      </c>
      <c r="AH868" s="171">
        <v>1</v>
      </c>
      <c r="AI868" s="171">
        <v>0</v>
      </c>
      <c r="AJ868" s="72" t="s">
        <v>3303</v>
      </c>
      <c r="AK868" s="97">
        <f>IF(Q868="SOPORTE_TELEFÓNICO",'BASE LIQUIDACION REDEBAN 2025'!$B$19,IF(Q868="ENVÍO",'BASE LIQUIDACION REDEBAN 2025'!$C$2,IF(AF868="TIPO I",'BASE LIQUIDACION REDEBAN 2025'!$C$2,IF(AF868="TIPO II",'BASE LIQUIDACION REDEBAN 2025'!$C$3,IF(AF868="TIPO III",'BASE LIQUIDACION REDEBAN 2025'!$C$4,IF(AF868="TIPO IV",'BASE LIQUIDACION REDEBAN 2025'!$C$5,IF(AG868="AEREO",'BASE LIQUIDACION REDEBAN 2025'!$B$6,'BASE LIQUIDACION REDEBAN 2025'!$C$5)))))))</f>
        <v>144967.87232000002</v>
      </c>
      <c r="AL868" s="97">
        <f>IF(OR(Q868="SOPORTE_TELEFÓNICO",Q868="ENVÍO"),0,IF(AF868="TIPO I",'BASE LIQUIDACION REDEBAN 2025'!$B$10,IF(AF868="TIPO II",'BASE LIQUIDACION REDEBAN 2025'!$B$11,IF(AF868="TIPO III",'BASE LIQUIDACION REDEBAN 2025'!$B$12,'BASE LIQUIDACION REDEBAN 2025'!$B$13))))</f>
        <v>140395.6348884</v>
      </c>
      <c r="AM868" s="97">
        <f t="shared" si="13"/>
        <v>144967.87232000002</v>
      </c>
    </row>
    <row r="869" spans="1:39" s="85" customFormat="1" ht="13.15">
      <c r="A869" s="171" t="s">
        <v>76</v>
      </c>
      <c r="B869" s="10" t="str">
        <f>VLOOKUP(A869,'CENTRO DE COSTOS'!A:D,4,FALSE)</f>
        <v>DIEGO FERNANDO HENAO CARDONA</v>
      </c>
      <c r="C869" s="10" t="str">
        <f>VLOOKUP(A869,'CENTRO DE COSTOS'!A:D,2,FALSE)</f>
        <v>0004-0003</v>
      </c>
      <c r="D869" s="171">
        <v>76001</v>
      </c>
      <c r="E869" s="171">
        <v>2339672</v>
      </c>
      <c r="F869" s="171">
        <v>14732</v>
      </c>
      <c r="G869" s="171" t="s">
        <v>230</v>
      </c>
      <c r="H869" s="171" t="s">
        <v>76</v>
      </c>
      <c r="I869" s="171" t="s">
        <v>7695</v>
      </c>
      <c r="J869" s="10" t="s">
        <v>167</v>
      </c>
      <c r="K869" s="171">
        <v>2339672</v>
      </c>
      <c r="L869" s="171" t="s">
        <v>7971</v>
      </c>
      <c r="M869" s="172">
        <v>45829.380555555559</v>
      </c>
      <c r="N869" s="172">
        <v>45832.509606481479</v>
      </c>
      <c r="O869" s="171" t="s">
        <v>3171</v>
      </c>
      <c r="P869" s="171" t="s">
        <v>3172</v>
      </c>
      <c r="Q869" s="171" t="s">
        <v>177</v>
      </c>
      <c r="R869" s="72" t="s">
        <v>7972</v>
      </c>
      <c r="S869" s="178" t="s">
        <v>3174</v>
      </c>
      <c r="T869" s="187" t="s">
        <v>3190</v>
      </c>
      <c r="U869" s="187" t="s">
        <v>3357</v>
      </c>
      <c r="V869" s="187" t="s">
        <v>3192</v>
      </c>
      <c r="W869" s="187" t="s">
        <v>3215</v>
      </c>
      <c r="X869" s="187" t="s">
        <v>3503</v>
      </c>
      <c r="Y869" s="187">
        <v>0</v>
      </c>
      <c r="Z869" s="187">
        <v>0</v>
      </c>
      <c r="AA869" s="187">
        <v>0</v>
      </c>
      <c r="AB869" s="200">
        <v>0</v>
      </c>
      <c r="AC869" s="72" t="s">
        <v>7698</v>
      </c>
      <c r="AD869" s="72" t="s">
        <v>5793</v>
      </c>
      <c r="AE869" s="72" t="s">
        <v>7973</v>
      </c>
      <c r="AF869" s="171" t="s">
        <v>25</v>
      </c>
      <c r="AG869" s="171" t="s">
        <v>189</v>
      </c>
      <c r="AH869" s="171">
        <v>2</v>
      </c>
      <c r="AI869" s="171">
        <v>0</v>
      </c>
      <c r="AJ869" s="72" t="s">
        <v>1025</v>
      </c>
      <c r="AK869" s="97">
        <f>IF(Q869="SOPORTE_TELEFÓNICO",'BASE LIQUIDACION REDEBAN 2025'!$B$19,IF(Q869="ENVÍO",'BASE LIQUIDACION REDEBAN 2025'!$C$2,IF(AF869="TIPO I",'BASE LIQUIDACION REDEBAN 2025'!$C$2,IF(AF869="TIPO II",'BASE LIQUIDACION REDEBAN 2025'!$C$3,IF(AF869="TIPO III",'BASE LIQUIDACION REDEBAN 2025'!$C$4,IF(AF869="TIPO IV",'BASE LIQUIDACION REDEBAN 2025'!$C$5,IF(AG869="AEREO",'BASE LIQUIDACION REDEBAN 2025'!$B$6,'BASE LIQUIDACION REDEBAN 2025'!$C$5)))))))</f>
        <v>65960.072302</v>
      </c>
      <c r="AL869" s="97">
        <f>IF(OR(Q869="SOPORTE_TELEFÓNICO",Q869="ENVÍO"),0,IF(AF869="TIPO I",'BASE LIQUIDACION REDEBAN 2025'!$B$10,IF(AF869="TIPO II",'BASE LIQUIDACION REDEBAN 2025'!$B$11,IF(AF869="TIPO III",'BASE LIQUIDACION REDEBAN 2025'!$B$12,'BASE LIQUIDACION REDEBAN 2025'!$B$13))))</f>
        <v>75096.394270399993</v>
      </c>
      <c r="AM869" s="97">
        <f t="shared" si="13"/>
        <v>131920.144604</v>
      </c>
    </row>
    <row r="870" spans="1:39" s="85" customFormat="1" ht="13.15">
      <c r="A870" s="171" t="s">
        <v>64</v>
      </c>
      <c r="B870" s="10" t="str">
        <f>VLOOKUP(A870,'CENTRO DE COSTOS'!A:D,4,FALSE)</f>
        <v>JOSE MAURICIO HERNANDEZ ROJAS</v>
      </c>
      <c r="C870" s="10" t="str">
        <f>VLOOKUP(A870,'CENTRO DE COSTOS'!A:D,2,FALSE)</f>
        <v>0004-0001</v>
      </c>
      <c r="D870" s="171">
        <v>8560</v>
      </c>
      <c r="E870" s="171">
        <v>2341040</v>
      </c>
      <c r="F870" s="171">
        <v>27129</v>
      </c>
      <c r="G870" s="171" t="s">
        <v>277</v>
      </c>
      <c r="H870" s="171" t="s">
        <v>7974</v>
      </c>
      <c r="I870" s="171" t="s">
        <v>7975</v>
      </c>
      <c r="J870" s="10" t="s">
        <v>167</v>
      </c>
      <c r="K870" s="171">
        <v>2341040</v>
      </c>
      <c r="L870" s="171" t="s">
        <v>7976</v>
      </c>
      <c r="M870" s="172">
        <v>45830.742361111108</v>
      </c>
      <c r="N870" s="172">
        <v>45832.519629629627</v>
      </c>
      <c r="O870" s="171" t="s">
        <v>3171</v>
      </c>
      <c r="P870" s="171" t="s">
        <v>3172</v>
      </c>
      <c r="Q870" s="171" t="s">
        <v>177</v>
      </c>
      <c r="R870" s="72" t="s">
        <v>7977</v>
      </c>
      <c r="S870" s="178" t="s">
        <v>3174</v>
      </c>
      <c r="T870" s="187" t="s">
        <v>3190</v>
      </c>
      <c r="U870" s="187" t="s">
        <v>3176</v>
      </c>
      <c r="V870" s="187" t="s">
        <v>3192</v>
      </c>
      <c r="W870" s="187" t="s">
        <v>3215</v>
      </c>
      <c r="X870" s="187" t="s">
        <v>3917</v>
      </c>
      <c r="Y870" s="187">
        <v>0</v>
      </c>
      <c r="Z870" s="187">
        <v>0</v>
      </c>
      <c r="AA870" s="187">
        <v>0</v>
      </c>
      <c r="AB870" s="200">
        <v>0</v>
      </c>
      <c r="AC870" s="72" t="s">
        <v>7978</v>
      </c>
      <c r="AD870" s="72" t="s">
        <v>7979</v>
      </c>
      <c r="AE870" s="72" t="s">
        <v>7980</v>
      </c>
      <c r="AF870" s="171" t="s">
        <v>28</v>
      </c>
      <c r="AG870" s="171" t="s">
        <v>189</v>
      </c>
      <c r="AH870" s="171">
        <v>1</v>
      </c>
      <c r="AI870" s="171">
        <v>0</v>
      </c>
      <c r="AJ870" s="72" t="s">
        <v>1049</v>
      </c>
      <c r="AK870" s="97">
        <f>IF(Q870="SOPORTE_TELEFÓNICO",'BASE LIQUIDACION REDEBAN 2025'!$B$19,IF(Q870="ENVÍO",'BASE LIQUIDACION REDEBAN 2025'!$C$2,IF(AF870="TIPO I",'BASE LIQUIDACION REDEBAN 2025'!$C$2,IF(AF870="TIPO II",'BASE LIQUIDACION REDEBAN 2025'!$C$3,IF(AF870="TIPO III",'BASE LIQUIDACION REDEBAN 2025'!$C$4,IF(AF870="TIPO IV",'BASE LIQUIDACION REDEBAN 2025'!$C$5,IF(AG870="AEREO",'BASE LIQUIDACION REDEBAN 2025'!$B$6,'BASE LIQUIDACION REDEBAN 2025'!$C$5)))))))</f>
        <v>144967.87232000002</v>
      </c>
      <c r="AL870" s="97">
        <f>IF(OR(Q870="SOPORTE_TELEFÓNICO",Q870="ENVÍO"),0,IF(AF870="TIPO I",'BASE LIQUIDACION REDEBAN 2025'!$B$10,IF(AF870="TIPO II",'BASE LIQUIDACION REDEBAN 2025'!$B$11,IF(AF870="TIPO III",'BASE LIQUIDACION REDEBAN 2025'!$B$12,'BASE LIQUIDACION REDEBAN 2025'!$B$13))))</f>
        <v>140395.6348884</v>
      </c>
      <c r="AM870" s="97">
        <f t="shared" si="13"/>
        <v>144967.87232000002</v>
      </c>
    </row>
    <row r="871" spans="1:39" s="85" customFormat="1" ht="13.15">
      <c r="A871" s="171" t="s">
        <v>92</v>
      </c>
      <c r="B871" s="10" t="str">
        <f>VLOOKUP(A871,'CENTRO DE COSTOS'!A:D,4,FALSE)</f>
        <v>KEVIN ALEXIS CORZO BUSTOS</v>
      </c>
      <c r="C871" s="10" t="str">
        <f>VLOOKUP(A871,'CENTRO DE COSTOS'!A:D,2,FALSE)</f>
        <v>0004-0007</v>
      </c>
      <c r="D871" s="171">
        <v>18001</v>
      </c>
      <c r="E871" s="171">
        <v>2330939</v>
      </c>
      <c r="F871" s="171">
        <v>76544</v>
      </c>
      <c r="G871" s="171" t="s">
        <v>1649</v>
      </c>
      <c r="H871" s="171" t="s">
        <v>82</v>
      </c>
      <c r="I871" s="171" t="s">
        <v>7981</v>
      </c>
      <c r="J871" s="10" t="s">
        <v>167</v>
      </c>
      <c r="K871" s="171">
        <v>2330939</v>
      </c>
      <c r="L871" s="171" t="s">
        <v>7982</v>
      </c>
      <c r="M871" s="172">
        <v>45827.59375</v>
      </c>
      <c r="N871" s="172">
        <v>45832.520497685182</v>
      </c>
      <c r="O871" s="171" t="s">
        <v>3171</v>
      </c>
      <c r="P871" s="171" t="s">
        <v>3172</v>
      </c>
      <c r="Q871" s="171" t="s">
        <v>177</v>
      </c>
      <c r="R871" s="72" t="s">
        <v>7983</v>
      </c>
      <c r="S871" s="178" t="s">
        <v>3174</v>
      </c>
      <c r="T871" s="187" t="s">
        <v>3190</v>
      </c>
      <c r="U871" s="187" t="s">
        <v>3964</v>
      </c>
      <c r="V871" s="187" t="s">
        <v>3252</v>
      </c>
      <c r="W871" s="187" t="s">
        <v>3185</v>
      </c>
      <c r="X871" s="187">
        <v>0</v>
      </c>
      <c r="Y871" s="187">
        <v>0</v>
      </c>
      <c r="Z871" s="187">
        <v>0</v>
      </c>
      <c r="AA871" s="187">
        <v>0</v>
      </c>
      <c r="AB871" s="200">
        <v>0</v>
      </c>
      <c r="AC871" s="72" t="s">
        <v>7984</v>
      </c>
      <c r="AD871" s="72">
        <v>0</v>
      </c>
      <c r="AE871" s="72">
        <v>0</v>
      </c>
      <c r="AF871" s="171" t="s">
        <v>32</v>
      </c>
      <c r="AG871" s="171" t="s">
        <v>189</v>
      </c>
      <c r="AH871" s="171">
        <v>1</v>
      </c>
      <c r="AI871" s="171">
        <v>0</v>
      </c>
      <c r="AJ871" s="72" t="s">
        <v>1653</v>
      </c>
      <c r="AK871" s="97">
        <f>IF(Q871="SOPORTE_TELEFÓNICO",'BASE LIQUIDACION REDEBAN 2025'!$B$19,IF(Q871="ENVÍO",'BASE LIQUIDACION REDEBAN 2025'!$C$2,IF(AF871="TIPO I",'BASE LIQUIDACION REDEBAN 2025'!$C$2,IF(AF871="TIPO II",'BASE LIQUIDACION REDEBAN 2025'!$C$3,IF(AF871="TIPO III",'BASE LIQUIDACION REDEBAN 2025'!$C$4,IF(AF871="TIPO IV",'BASE LIQUIDACION REDEBAN 2025'!$C$5,IF(AG871="AEREO",'BASE LIQUIDACION REDEBAN 2025'!$B$6,'BASE LIQUIDACION REDEBAN 2025'!$C$5)))))))</f>
        <v>479588.87655000004</v>
      </c>
      <c r="AL871" s="97">
        <f>IF(OR(Q871="SOPORTE_TELEFÓNICO",Q871="ENVÍO"),0,IF(AF871="TIPO I",'BASE LIQUIDACION REDEBAN 2025'!$B$10,IF(AF871="TIPO II",'BASE LIQUIDACION REDEBAN 2025'!$B$11,IF(AF871="TIPO III",'BASE LIQUIDACION REDEBAN 2025'!$B$12,'BASE LIQUIDACION REDEBAN 2025'!$B$13))))</f>
        <v>196536.5258152</v>
      </c>
      <c r="AM871" s="97">
        <f t="shared" si="13"/>
        <v>479588.87655000004</v>
      </c>
    </row>
    <row r="872" spans="1:39" s="85" customFormat="1" ht="13.15">
      <c r="A872" s="171" t="s">
        <v>98</v>
      </c>
      <c r="B872" s="10" t="str">
        <f>VLOOKUP(A872,'CENTRO DE COSTOS'!A:D,4,FALSE)</f>
        <v>MIGUEL JULIÁN HERNÁNDEZ GUARÍN</v>
      </c>
      <c r="C872" s="10" t="str">
        <f>VLOOKUP(A872,'CENTRO DE COSTOS'!A:D,2,FALSE)</f>
        <v>0004-0008</v>
      </c>
      <c r="D872" s="171">
        <v>15516</v>
      </c>
      <c r="E872" s="171">
        <v>2339937</v>
      </c>
      <c r="F872" s="171">
        <v>42197</v>
      </c>
      <c r="G872" s="171" t="s">
        <v>371</v>
      </c>
      <c r="H872" s="171" t="s">
        <v>7985</v>
      </c>
      <c r="I872" s="171" t="s">
        <v>7986</v>
      </c>
      <c r="J872" s="10" t="s">
        <v>167</v>
      </c>
      <c r="K872" s="171">
        <v>2339937</v>
      </c>
      <c r="L872" s="171" t="s">
        <v>7987</v>
      </c>
      <c r="M872" s="172">
        <v>45829.442361111112</v>
      </c>
      <c r="N872" s="172">
        <v>45832.522002314814</v>
      </c>
      <c r="O872" s="171" t="s">
        <v>3171</v>
      </c>
      <c r="P872" s="171" t="s">
        <v>3172</v>
      </c>
      <c r="Q872" s="171" t="s">
        <v>177</v>
      </c>
      <c r="R872" s="72" t="s">
        <v>7988</v>
      </c>
      <c r="S872" s="178" t="s">
        <v>3174</v>
      </c>
      <c r="T872" s="187" t="s">
        <v>3190</v>
      </c>
      <c r="U872" s="187" t="s">
        <v>3197</v>
      </c>
      <c r="V872" s="187" t="s">
        <v>3424</v>
      </c>
      <c r="W872" s="187" t="s">
        <v>3215</v>
      </c>
      <c r="X872" s="187">
        <v>0</v>
      </c>
      <c r="Y872" s="187" t="s">
        <v>3425</v>
      </c>
      <c r="Z872" s="187">
        <v>0</v>
      </c>
      <c r="AA872" s="187">
        <v>0</v>
      </c>
      <c r="AB872" s="200">
        <v>0</v>
      </c>
      <c r="AC872" s="72" t="s">
        <v>7989</v>
      </c>
      <c r="AD872" s="72" t="s">
        <v>7990</v>
      </c>
      <c r="AE872" s="72" t="s">
        <v>7991</v>
      </c>
      <c r="AF872" s="171" t="s">
        <v>28</v>
      </c>
      <c r="AG872" s="171" t="s">
        <v>189</v>
      </c>
      <c r="AH872" s="171">
        <v>1</v>
      </c>
      <c r="AI872" s="171">
        <v>0</v>
      </c>
      <c r="AJ872" s="72" t="s">
        <v>967</v>
      </c>
      <c r="AK872" s="97">
        <f>IF(Q872="SOPORTE_TELEFÓNICO",'BASE LIQUIDACION REDEBAN 2025'!$B$19,IF(Q872="ENVÍO",'BASE LIQUIDACION REDEBAN 2025'!$C$2,IF(AF872="TIPO I",'BASE LIQUIDACION REDEBAN 2025'!$C$2,IF(AF872="TIPO II",'BASE LIQUIDACION REDEBAN 2025'!$C$3,IF(AF872="TIPO III",'BASE LIQUIDACION REDEBAN 2025'!$C$4,IF(AF872="TIPO IV",'BASE LIQUIDACION REDEBAN 2025'!$C$5,IF(AG872="AEREO",'BASE LIQUIDACION REDEBAN 2025'!$B$6,'BASE LIQUIDACION REDEBAN 2025'!$C$5)))))))</f>
        <v>144967.87232000002</v>
      </c>
      <c r="AL872" s="97">
        <f>IF(OR(Q872="SOPORTE_TELEFÓNICO",Q872="ENVÍO"),0,IF(AF872="TIPO I",'BASE LIQUIDACION REDEBAN 2025'!$B$10,IF(AF872="TIPO II",'BASE LIQUIDACION REDEBAN 2025'!$B$11,IF(AF872="TIPO III",'BASE LIQUIDACION REDEBAN 2025'!$B$12,'BASE LIQUIDACION REDEBAN 2025'!$B$13))))</f>
        <v>140395.6348884</v>
      </c>
      <c r="AM872" s="97">
        <f t="shared" si="13"/>
        <v>144967.87232000002</v>
      </c>
    </row>
    <row r="873" spans="1:39" s="85" customFormat="1" ht="13.15">
      <c r="A873" s="171" t="s">
        <v>90</v>
      </c>
      <c r="B873" s="10" t="str">
        <f>VLOOKUP(A873,'CENTRO DE COSTOS'!A:D,4,FALSE)</f>
        <v>JUAN SEBASTIÁN RÍOS CASTRILLÓN</v>
      </c>
      <c r="C873" s="10" t="str">
        <f>VLOOKUP(A873,'CENTRO DE COSTOS'!A:D,2,FALSE)</f>
        <v>0004-0005</v>
      </c>
      <c r="D873" s="171">
        <v>5360</v>
      </c>
      <c r="E873" s="171">
        <v>2342119</v>
      </c>
      <c r="F873" s="171">
        <v>19571</v>
      </c>
      <c r="G873" s="171" t="s">
        <v>290</v>
      </c>
      <c r="H873" s="171" t="s">
        <v>464</v>
      </c>
      <c r="I873" s="171" t="s">
        <v>7992</v>
      </c>
      <c r="J873" s="10" t="s">
        <v>167</v>
      </c>
      <c r="K873" s="171">
        <v>2342119</v>
      </c>
      <c r="L873" s="171" t="s">
        <v>7993</v>
      </c>
      <c r="M873" s="172">
        <v>45831.617361111108</v>
      </c>
      <c r="N873" s="172">
        <v>45832.529548611114</v>
      </c>
      <c r="O873" s="171" t="s">
        <v>3171</v>
      </c>
      <c r="P873" s="171" t="s">
        <v>3172</v>
      </c>
      <c r="Q873" s="171" t="s">
        <v>177</v>
      </c>
      <c r="R873" s="72" t="s">
        <v>7994</v>
      </c>
      <c r="S873" s="178" t="s">
        <v>3174</v>
      </c>
      <c r="T873" s="187" t="s">
        <v>3190</v>
      </c>
      <c r="U873" s="187" t="s">
        <v>3213</v>
      </c>
      <c r="V873" s="187" t="s">
        <v>3192</v>
      </c>
      <c r="W873" s="187" t="s">
        <v>3215</v>
      </c>
      <c r="X873" s="187" t="s">
        <v>3228</v>
      </c>
      <c r="Y873" s="187">
        <v>0</v>
      </c>
      <c r="Z873" s="187">
        <v>0</v>
      </c>
      <c r="AA873" s="187">
        <v>0</v>
      </c>
      <c r="AB873" s="200">
        <v>0</v>
      </c>
      <c r="AC873" s="72" t="s">
        <v>7995</v>
      </c>
      <c r="AD873" s="72" t="s">
        <v>4380</v>
      </c>
      <c r="AE873" s="72" t="s">
        <v>7996</v>
      </c>
      <c r="AF873" s="171" t="s">
        <v>25</v>
      </c>
      <c r="AG873" s="171" t="s">
        <v>189</v>
      </c>
      <c r="AH873" s="171">
        <v>1</v>
      </c>
      <c r="AI873" s="171">
        <v>0</v>
      </c>
      <c r="AJ873" s="72" t="s">
        <v>3341</v>
      </c>
      <c r="AK873" s="97">
        <f>IF(Q873="SOPORTE_TELEFÓNICO",'BASE LIQUIDACION REDEBAN 2025'!$B$19,IF(Q873="ENVÍO",'BASE LIQUIDACION REDEBAN 2025'!$C$2,IF(AF873="TIPO I",'BASE LIQUIDACION REDEBAN 2025'!$C$2,IF(AF873="TIPO II",'BASE LIQUIDACION REDEBAN 2025'!$C$3,IF(AF873="TIPO III",'BASE LIQUIDACION REDEBAN 2025'!$C$4,IF(AF873="TIPO IV",'BASE LIQUIDACION REDEBAN 2025'!$C$5,IF(AG873="AEREO",'BASE LIQUIDACION REDEBAN 2025'!$B$6,'BASE LIQUIDACION REDEBAN 2025'!$C$5)))))))</f>
        <v>65960.072302</v>
      </c>
      <c r="AL873" s="97">
        <f>IF(OR(Q873="SOPORTE_TELEFÓNICO",Q873="ENVÍO"),0,IF(AF873="TIPO I",'BASE LIQUIDACION REDEBAN 2025'!$B$10,IF(AF873="TIPO II",'BASE LIQUIDACION REDEBAN 2025'!$B$11,IF(AF873="TIPO III",'BASE LIQUIDACION REDEBAN 2025'!$B$12,'BASE LIQUIDACION REDEBAN 2025'!$B$13))))</f>
        <v>75096.394270399993</v>
      </c>
      <c r="AM873" s="97">
        <f t="shared" si="13"/>
        <v>65960.072302</v>
      </c>
    </row>
    <row r="874" spans="1:39" s="85" customFormat="1" ht="13.15">
      <c r="A874" s="171" t="s">
        <v>72</v>
      </c>
      <c r="B874" s="10" t="str">
        <f>VLOOKUP(A874,'CENTRO DE COSTOS'!A:D,4,FALSE)</f>
        <v>MIGUEL JULIÁN HERNÁNDEZ GUARÍN</v>
      </c>
      <c r="C874" s="10" t="str">
        <f>VLOOKUP(A874,'CENTRO DE COSTOS'!A:D,2,FALSE)</f>
        <v>0004-0008</v>
      </c>
      <c r="D874" s="171">
        <v>68547</v>
      </c>
      <c r="E874" s="171">
        <v>2341013</v>
      </c>
      <c r="F874" s="171">
        <v>68399</v>
      </c>
      <c r="G874" s="171" t="s">
        <v>180</v>
      </c>
      <c r="H874" s="171" t="s">
        <v>3280</v>
      </c>
      <c r="I874" s="171" t="s">
        <v>7997</v>
      </c>
      <c r="J874" s="10" t="s">
        <v>167</v>
      </c>
      <c r="K874" s="171">
        <v>2341013</v>
      </c>
      <c r="L874" s="171" t="s">
        <v>7998</v>
      </c>
      <c r="M874" s="172">
        <v>45830.632152777776</v>
      </c>
      <c r="N874" s="172">
        <v>45832.531423611108</v>
      </c>
      <c r="O874" s="171" t="s">
        <v>3171</v>
      </c>
      <c r="P874" s="171" t="s">
        <v>3172</v>
      </c>
      <c r="Q874" s="171" t="s">
        <v>177</v>
      </c>
      <c r="R874" s="72" t="s">
        <v>7999</v>
      </c>
      <c r="S874" s="178" t="s">
        <v>3174</v>
      </c>
      <c r="T874" s="187" t="s">
        <v>3190</v>
      </c>
      <c r="U874" s="187" t="s">
        <v>3331</v>
      </c>
      <c r="V874" s="187" t="s">
        <v>3252</v>
      </c>
      <c r="W874" s="187" t="s">
        <v>3215</v>
      </c>
      <c r="X874" s="187" t="s">
        <v>3481</v>
      </c>
      <c r="Y874" s="187">
        <v>0</v>
      </c>
      <c r="Z874" s="187" t="s">
        <v>3268</v>
      </c>
      <c r="AA874" s="187" t="s">
        <v>4501</v>
      </c>
      <c r="AB874" s="200">
        <v>0</v>
      </c>
      <c r="AC874" s="72" t="s">
        <v>8000</v>
      </c>
      <c r="AD874" s="72" t="s">
        <v>8001</v>
      </c>
      <c r="AE874" s="72" t="s">
        <v>8002</v>
      </c>
      <c r="AF874" s="171" t="s">
        <v>28</v>
      </c>
      <c r="AG874" s="171" t="s">
        <v>189</v>
      </c>
      <c r="AH874" s="171">
        <v>1</v>
      </c>
      <c r="AI874" s="171">
        <v>0</v>
      </c>
      <c r="AJ874" s="72" t="s">
        <v>866</v>
      </c>
      <c r="AK874" s="97">
        <f>IF(Q874="SOPORTE_TELEFÓNICO",'BASE LIQUIDACION REDEBAN 2025'!$B$19,IF(Q874="ENVÍO",'BASE LIQUIDACION REDEBAN 2025'!$C$2,IF(AF874="TIPO I",'BASE LIQUIDACION REDEBAN 2025'!$C$2,IF(AF874="TIPO II",'BASE LIQUIDACION REDEBAN 2025'!$C$3,IF(AF874="TIPO III",'BASE LIQUIDACION REDEBAN 2025'!$C$4,IF(AF874="TIPO IV",'BASE LIQUIDACION REDEBAN 2025'!$C$5,IF(AG874="AEREO",'BASE LIQUIDACION REDEBAN 2025'!$B$6,'BASE LIQUIDACION REDEBAN 2025'!$C$5)))))))</f>
        <v>144967.87232000002</v>
      </c>
      <c r="AL874" s="97">
        <f>IF(OR(Q874="SOPORTE_TELEFÓNICO",Q874="ENVÍO"),0,IF(AF874="TIPO I",'BASE LIQUIDACION REDEBAN 2025'!$B$10,IF(AF874="TIPO II",'BASE LIQUIDACION REDEBAN 2025'!$B$11,IF(AF874="TIPO III",'BASE LIQUIDACION REDEBAN 2025'!$B$12,'BASE LIQUIDACION REDEBAN 2025'!$B$13))))</f>
        <v>140395.6348884</v>
      </c>
      <c r="AM874" s="97">
        <f t="shared" si="13"/>
        <v>144967.87232000002</v>
      </c>
    </row>
    <row r="875" spans="1:39" s="85" customFormat="1" ht="13.15">
      <c r="A875" s="171" t="s">
        <v>91</v>
      </c>
      <c r="B875" s="10" t="str">
        <f>VLOOKUP(A875,'CENTRO DE COSTOS'!A:D,4,FALSE)</f>
        <v>JOSE MAURICIO HERNANDEZ ROJAS</v>
      </c>
      <c r="C875" s="10" t="str">
        <f>VLOOKUP(A875,'CENTRO DE COSTOS'!A:D,2,FALSE)</f>
        <v>0004-0001</v>
      </c>
      <c r="D875" s="171">
        <v>23675</v>
      </c>
      <c r="E875" s="171">
        <v>2340854</v>
      </c>
      <c r="F875" s="171">
        <v>64435</v>
      </c>
      <c r="G875" s="171" t="s">
        <v>612</v>
      </c>
      <c r="H875" s="171" t="s">
        <v>613</v>
      </c>
      <c r="I875" s="171" t="s">
        <v>8003</v>
      </c>
      <c r="J875" s="10" t="s">
        <v>167</v>
      </c>
      <c r="K875" s="171">
        <v>2340854</v>
      </c>
      <c r="L875" s="171" t="s">
        <v>8004</v>
      </c>
      <c r="M875" s="172">
        <v>45830.456157407411</v>
      </c>
      <c r="N875" s="172">
        <v>45832.554409722223</v>
      </c>
      <c r="O875" s="171" t="s">
        <v>3171</v>
      </c>
      <c r="P875" s="171" t="s">
        <v>3172</v>
      </c>
      <c r="Q875" s="171" t="s">
        <v>177</v>
      </c>
      <c r="R875" s="72" t="s">
        <v>8005</v>
      </c>
      <c r="S875" s="178" t="s">
        <v>3174</v>
      </c>
      <c r="T875" s="187" t="s">
        <v>3190</v>
      </c>
      <c r="U875" s="187" t="s">
        <v>3276</v>
      </c>
      <c r="V875" s="187" t="s">
        <v>3277</v>
      </c>
      <c r="W875" s="187" t="s">
        <v>3185</v>
      </c>
      <c r="X875" s="187">
        <v>0</v>
      </c>
      <c r="Y875" s="187">
        <v>0</v>
      </c>
      <c r="Z875" s="187">
        <v>0</v>
      </c>
      <c r="AA875" s="187">
        <v>0</v>
      </c>
      <c r="AB875" s="200" t="s">
        <v>3278</v>
      </c>
      <c r="AC875" s="72" t="s">
        <v>8006</v>
      </c>
      <c r="AD875" s="72">
        <v>0</v>
      </c>
      <c r="AE875" s="72">
        <v>0</v>
      </c>
      <c r="AF875" s="171" t="s">
        <v>28</v>
      </c>
      <c r="AG875" s="171" t="s">
        <v>189</v>
      </c>
      <c r="AH875" s="171">
        <v>1</v>
      </c>
      <c r="AI875" s="171">
        <v>0</v>
      </c>
      <c r="AJ875" s="72" t="s">
        <v>841</v>
      </c>
      <c r="AK875" s="97">
        <f>IF(Q875="SOPORTE_TELEFÓNICO",'BASE LIQUIDACION REDEBAN 2025'!$B$19,IF(Q875="ENVÍO",'BASE LIQUIDACION REDEBAN 2025'!$C$2,IF(AF875="TIPO I",'BASE LIQUIDACION REDEBAN 2025'!$C$2,IF(AF875="TIPO II",'BASE LIQUIDACION REDEBAN 2025'!$C$3,IF(AF875="TIPO III",'BASE LIQUIDACION REDEBAN 2025'!$C$4,IF(AF875="TIPO IV",'BASE LIQUIDACION REDEBAN 2025'!$C$5,IF(AG875="AEREO",'BASE LIQUIDACION REDEBAN 2025'!$B$6,'BASE LIQUIDACION REDEBAN 2025'!$C$5)))))))</f>
        <v>144967.87232000002</v>
      </c>
      <c r="AL875" s="97">
        <f>IF(OR(Q875="SOPORTE_TELEFÓNICO",Q875="ENVÍO"),0,IF(AF875="TIPO I",'BASE LIQUIDACION REDEBAN 2025'!$B$10,IF(AF875="TIPO II",'BASE LIQUIDACION REDEBAN 2025'!$B$11,IF(AF875="TIPO III",'BASE LIQUIDACION REDEBAN 2025'!$B$12,'BASE LIQUIDACION REDEBAN 2025'!$B$13))))</f>
        <v>140395.6348884</v>
      </c>
      <c r="AM875" s="97">
        <f t="shared" si="13"/>
        <v>144967.87232000002</v>
      </c>
    </row>
    <row r="876" spans="1:39" s="85" customFormat="1" ht="13.15">
      <c r="A876" s="171" t="s">
        <v>76</v>
      </c>
      <c r="B876" s="10" t="str">
        <f>VLOOKUP(A876,'CENTRO DE COSTOS'!A:D,4,FALSE)</f>
        <v>DIEGO FERNANDO HENAO CARDONA</v>
      </c>
      <c r="C876" s="10" t="str">
        <f>VLOOKUP(A876,'CENTRO DE COSTOS'!A:D,2,FALSE)</f>
        <v>0004-0003</v>
      </c>
      <c r="D876" s="171">
        <v>76001</v>
      </c>
      <c r="E876" s="171">
        <v>2343770</v>
      </c>
      <c r="F876" s="171">
        <v>69060</v>
      </c>
      <c r="G876" s="171" t="s">
        <v>230</v>
      </c>
      <c r="H876" s="171" t="s">
        <v>76</v>
      </c>
      <c r="I876" s="171" t="s">
        <v>8007</v>
      </c>
      <c r="J876" s="10" t="s">
        <v>167</v>
      </c>
      <c r="K876" s="171">
        <v>2343770</v>
      </c>
      <c r="L876" s="171" t="s">
        <v>8008</v>
      </c>
      <c r="M876" s="172">
        <v>45832.368055555555</v>
      </c>
      <c r="N876" s="172">
        <v>45832.559178240743</v>
      </c>
      <c r="O876" s="171" t="s">
        <v>3171</v>
      </c>
      <c r="P876" s="171" t="s">
        <v>3172</v>
      </c>
      <c r="Q876" s="171" t="s">
        <v>177</v>
      </c>
      <c r="R876" s="72" t="s">
        <v>8009</v>
      </c>
      <c r="S876" s="178" t="s">
        <v>3174</v>
      </c>
      <c r="T876" s="187" t="s">
        <v>3190</v>
      </c>
      <c r="U876" s="187" t="s">
        <v>3284</v>
      </c>
      <c r="V876" s="187" t="s">
        <v>3284</v>
      </c>
      <c r="W876" s="187" t="s">
        <v>3215</v>
      </c>
      <c r="X876" s="187" t="s">
        <v>3267</v>
      </c>
      <c r="Y876" s="187">
        <v>0</v>
      </c>
      <c r="Z876" s="187" t="s">
        <v>3268</v>
      </c>
      <c r="AA876" s="187" t="s">
        <v>3269</v>
      </c>
      <c r="AB876" s="200">
        <v>0</v>
      </c>
      <c r="AC876" s="72" t="s">
        <v>8010</v>
      </c>
      <c r="AD876" s="72" t="s">
        <v>8011</v>
      </c>
      <c r="AE876" s="72" t="s">
        <v>8012</v>
      </c>
      <c r="AF876" s="171" t="s">
        <v>25</v>
      </c>
      <c r="AG876" s="171" t="s">
        <v>189</v>
      </c>
      <c r="AH876" s="171">
        <v>1</v>
      </c>
      <c r="AI876" s="171">
        <v>0</v>
      </c>
      <c r="AJ876" s="72" t="s">
        <v>1025</v>
      </c>
      <c r="AK876" s="97">
        <f>IF(Q876="SOPORTE_TELEFÓNICO",'BASE LIQUIDACION REDEBAN 2025'!$B$19,IF(Q876="ENVÍO",'BASE LIQUIDACION REDEBAN 2025'!$C$2,IF(AF876="TIPO I",'BASE LIQUIDACION REDEBAN 2025'!$C$2,IF(AF876="TIPO II",'BASE LIQUIDACION REDEBAN 2025'!$C$3,IF(AF876="TIPO III",'BASE LIQUIDACION REDEBAN 2025'!$C$4,IF(AF876="TIPO IV",'BASE LIQUIDACION REDEBAN 2025'!$C$5,IF(AG876="AEREO",'BASE LIQUIDACION REDEBAN 2025'!$B$6,'BASE LIQUIDACION REDEBAN 2025'!$C$5)))))))</f>
        <v>65960.072302</v>
      </c>
      <c r="AL876" s="97">
        <f>IF(OR(Q876="SOPORTE_TELEFÓNICO",Q876="ENVÍO"),0,IF(AF876="TIPO I",'BASE LIQUIDACION REDEBAN 2025'!$B$10,IF(AF876="TIPO II",'BASE LIQUIDACION REDEBAN 2025'!$B$11,IF(AF876="TIPO III",'BASE LIQUIDACION REDEBAN 2025'!$B$12,'BASE LIQUIDACION REDEBAN 2025'!$B$13))))</f>
        <v>75096.394270399993</v>
      </c>
      <c r="AM876" s="97">
        <f t="shared" si="13"/>
        <v>65960.072302</v>
      </c>
    </row>
    <row r="877" spans="1:39" s="85" customFormat="1" ht="13.15">
      <c r="A877" s="171" t="s">
        <v>90</v>
      </c>
      <c r="B877" s="10" t="str">
        <f>VLOOKUP(A877,'CENTRO DE COSTOS'!A:D,4,FALSE)</f>
        <v>JUAN SEBASTIÁN RÍOS CASTRILLÓN</v>
      </c>
      <c r="C877" s="10" t="str">
        <f>VLOOKUP(A877,'CENTRO DE COSTOS'!A:D,2,FALSE)</f>
        <v>0004-0005</v>
      </c>
      <c r="D877" s="171">
        <v>5088</v>
      </c>
      <c r="E877" s="171">
        <v>2344274</v>
      </c>
      <c r="F877" s="171">
        <v>70598</v>
      </c>
      <c r="G877" s="171" t="s">
        <v>290</v>
      </c>
      <c r="H877" s="171" t="s">
        <v>291</v>
      </c>
      <c r="I877" s="171" t="s">
        <v>8013</v>
      </c>
      <c r="J877" s="10" t="s">
        <v>167</v>
      </c>
      <c r="K877" s="171">
        <v>2344274</v>
      </c>
      <c r="L877" s="171" t="s">
        <v>8014</v>
      </c>
      <c r="M877" s="172">
        <v>45832.39166666667</v>
      </c>
      <c r="N877" s="172">
        <v>45832.563668981478</v>
      </c>
      <c r="O877" s="171" t="s">
        <v>3171</v>
      </c>
      <c r="P877" s="171" t="s">
        <v>3172</v>
      </c>
      <c r="Q877" s="171" t="s">
        <v>177</v>
      </c>
      <c r="R877" s="72" t="s">
        <v>8015</v>
      </c>
      <c r="S877" s="178" t="s">
        <v>3174</v>
      </c>
      <c r="T877" s="187" t="s">
        <v>3190</v>
      </c>
      <c r="U877" s="187" t="s">
        <v>3202</v>
      </c>
      <c r="V877" s="187" t="s">
        <v>3203</v>
      </c>
      <c r="W877" s="187" t="s">
        <v>3185</v>
      </c>
      <c r="X877" s="187">
        <v>0</v>
      </c>
      <c r="Y877" s="187">
        <v>0</v>
      </c>
      <c r="Z877" s="187">
        <v>0</v>
      </c>
      <c r="AA877" s="187">
        <v>0</v>
      </c>
      <c r="AB877" s="200">
        <v>0</v>
      </c>
      <c r="AC877" s="72" t="s">
        <v>8016</v>
      </c>
      <c r="AD877" s="72">
        <v>0</v>
      </c>
      <c r="AE877" s="72">
        <v>0</v>
      </c>
      <c r="AF877" s="171" t="s">
        <v>25</v>
      </c>
      <c r="AG877" s="171" t="s">
        <v>189</v>
      </c>
      <c r="AH877" s="171">
        <v>1</v>
      </c>
      <c r="AI877" s="171">
        <v>0</v>
      </c>
      <c r="AJ877" s="72" t="s">
        <v>294</v>
      </c>
      <c r="AK877" s="97">
        <f>IF(Q877="SOPORTE_TELEFÓNICO",'BASE LIQUIDACION REDEBAN 2025'!$B$19,IF(Q877="ENVÍO",'BASE LIQUIDACION REDEBAN 2025'!$C$2,IF(AF877="TIPO I",'BASE LIQUIDACION REDEBAN 2025'!$C$2,IF(AF877="TIPO II",'BASE LIQUIDACION REDEBAN 2025'!$C$3,IF(AF877="TIPO III",'BASE LIQUIDACION REDEBAN 2025'!$C$4,IF(AF877="TIPO IV",'BASE LIQUIDACION REDEBAN 2025'!$C$5,IF(AG877="AEREO",'BASE LIQUIDACION REDEBAN 2025'!$B$6,'BASE LIQUIDACION REDEBAN 2025'!$C$5)))))))</f>
        <v>65960.072302</v>
      </c>
      <c r="AL877" s="97">
        <f>IF(OR(Q877="SOPORTE_TELEFÓNICO",Q877="ENVÍO"),0,IF(AF877="TIPO I",'BASE LIQUIDACION REDEBAN 2025'!$B$10,IF(AF877="TIPO II",'BASE LIQUIDACION REDEBAN 2025'!$B$11,IF(AF877="TIPO III",'BASE LIQUIDACION REDEBAN 2025'!$B$12,'BASE LIQUIDACION REDEBAN 2025'!$B$13))))</f>
        <v>75096.394270399993</v>
      </c>
      <c r="AM877" s="97">
        <f t="shared" si="13"/>
        <v>65960.072302</v>
      </c>
    </row>
    <row r="878" spans="1:39" s="85" customFormat="1" ht="13.15">
      <c r="A878" s="171" t="s">
        <v>100</v>
      </c>
      <c r="B878" s="10" t="str">
        <f>VLOOKUP(A878,'CENTRO DE COSTOS'!A:D,4,FALSE)</f>
        <v>KEVIN ALEXIS CORZO BUSTOS</v>
      </c>
      <c r="C878" s="10" t="str">
        <f>VLOOKUP(A878,'CENTRO DE COSTOS'!A:D,2,FALSE)</f>
        <v>0004-0007</v>
      </c>
      <c r="D878" s="171">
        <v>50313</v>
      </c>
      <c r="E878" s="171">
        <v>2344095</v>
      </c>
      <c r="F878" s="171">
        <v>71607</v>
      </c>
      <c r="G878" s="171" t="s">
        <v>192</v>
      </c>
      <c r="H878" s="171" t="s">
        <v>250</v>
      </c>
      <c r="I878" s="171" t="s">
        <v>8017</v>
      </c>
      <c r="J878" s="10" t="s">
        <v>167</v>
      </c>
      <c r="K878" s="171">
        <v>2344095</v>
      </c>
      <c r="L878" s="171" t="s">
        <v>8018</v>
      </c>
      <c r="M878" s="172">
        <v>45832.379166666666</v>
      </c>
      <c r="N878" s="172">
        <v>45832.564571759256</v>
      </c>
      <c r="O878" s="171" t="s">
        <v>3171</v>
      </c>
      <c r="P878" s="171" t="s">
        <v>3172</v>
      </c>
      <c r="Q878" s="171" t="s">
        <v>177</v>
      </c>
      <c r="R878" s="72" t="s">
        <v>8019</v>
      </c>
      <c r="S878" s="178" t="s">
        <v>3174</v>
      </c>
      <c r="T878" s="187" t="s">
        <v>3190</v>
      </c>
      <c r="U878" s="187" t="s">
        <v>3202</v>
      </c>
      <c r="V878" s="187" t="s">
        <v>3203</v>
      </c>
      <c r="W878" s="187" t="s">
        <v>3185</v>
      </c>
      <c r="X878" s="187">
        <v>0</v>
      </c>
      <c r="Y878" s="187">
        <v>0</v>
      </c>
      <c r="Z878" s="187">
        <v>0</v>
      </c>
      <c r="AA878" s="187">
        <v>0</v>
      </c>
      <c r="AB878" s="200" t="s">
        <v>8020</v>
      </c>
      <c r="AC878" s="72" t="s">
        <v>8021</v>
      </c>
      <c r="AD878" s="72">
        <v>0</v>
      </c>
      <c r="AE878" s="72">
        <v>0</v>
      </c>
      <c r="AF878" s="171" t="s">
        <v>28</v>
      </c>
      <c r="AG878" s="171" t="s">
        <v>189</v>
      </c>
      <c r="AH878" s="171">
        <v>1</v>
      </c>
      <c r="AI878" s="171">
        <v>0</v>
      </c>
      <c r="AJ878" s="72" t="s">
        <v>246</v>
      </c>
      <c r="AK878" s="97">
        <f>IF(Q878="SOPORTE_TELEFÓNICO",'BASE LIQUIDACION REDEBAN 2025'!$B$19,IF(Q878="ENVÍO",'BASE LIQUIDACION REDEBAN 2025'!$C$2,IF(AF878="TIPO I",'BASE LIQUIDACION REDEBAN 2025'!$C$2,IF(AF878="TIPO II",'BASE LIQUIDACION REDEBAN 2025'!$C$3,IF(AF878="TIPO III",'BASE LIQUIDACION REDEBAN 2025'!$C$4,IF(AF878="TIPO IV",'BASE LIQUIDACION REDEBAN 2025'!$C$5,IF(AG878="AEREO",'BASE LIQUIDACION REDEBAN 2025'!$B$6,'BASE LIQUIDACION REDEBAN 2025'!$C$5)))))))</f>
        <v>144967.87232000002</v>
      </c>
      <c r="AL878" s="97">
        <f>IF(OR(Q878="SOPORTE_TELEFÓNICO",Q878="ENVÍO"),0,IF(AF878="TIPO I",'BASE LIQUIDACION REDEBAN 2025'!$B$10,IF(AF878="TIPO II",'BASE LIQUIDACION REDEBAN 2025'!$B$11,IF(AF878="TIPO III",'BASE LIQUIDACION REDEBAN 2025'!$B$12,'BASE LIQUIDACION REDEBAN 2025'!$B$13))))</f>
        <v>140395.6348884</v>
      </c>
      <c r="AM878" s="97">
        <f t="shared" si="13"/>
        <v>144967.87232000002</v>
      </c>
    </row>
    <row r="879" spans="1:39" s="85" customFormat="1" ht="13.15">
      <c r="A879" s="171" t="s">
        <v>90</v>
      </c>
      <c r="B879" s="10" t="str">
        <f>VLOOKUP(A879,'CENTRO DE COSTOS'!A:D,4,FALSE)</f>
        <v>JUAN SEBASTIÁN RÍOS CASTRILLÓN</v>
      </c>
      <c r="C879" s="10" t="str">
        <f>VLOOKUP(A879,'CENTRO DE COSTOS'!A:D,2,FALSE)</f>
        <v>0004-0005</v>
      </c>
      <c r="D879" s="171">
        <v>5664</v>
      </c>
      <c r="E879" s="171">
        <v>2339933</v>
      </c>
      <c r="F879" s="171">
        <v>32946</v>
      </c>
      <c r="G879" s="171" t="s">
        <v>290</v>
      </c>
      <c r="H879" s="171" t="s">
        <v>2707</v>
      </c>
      <c r="I879" s="171" t="s">
        <v>8022</v>
      </c>
      <c r="J879" s="10" t="s">
        <v>167</v>
      </c>
      <c r="K879" s="171">
        <v>2339933</v>
      </c>
      <c r="L879" s="171" t="s">
        <v>8023</v>
      </c>
      <c r="M879" s="172">
        <v>45829.44027777778</v>
      </c>
      <c r="N879" s="172">
        <v>45832.587534722225</v>
      </c>
      <c r="O879" s="171" t="s">
        <v>3171</v>
      </c>
      <c r="P879" s="171" t="s">
        <v>3172</v>
      </c>
      <c r="Q879" s="171" t="s">
        <v>177</v>
      </c>
      <c r="R879" s="72" t="s">
        <v>8024</v>
      </c>
      <c r="S879" s="178" t="s">
        <v>3174</v>
      </c>
      <c r="T879" s="187" t="s">
        <v>3190</v>
      </c>
      <c r="U879" s="187" t="s">
        <v>3191</v>
      </c>
      <c r="V879" s="187" t="s">
        <v>3235</v>
      </c>
      <c r="W879" s="187" t="s">
        <v>3215</v>
      </c>
      <c r="X879" s="187" t="s">
        <v>3245</v>
      </c>
      <c r="Y879" s="187">
        <v>0</v>
      </c>
      <c r="Z879" s="187">
        <v>0</v>
      </c>
      <c r="AA879" s="187">
        <v>0</v>
      </c>
      <c r="AB879" s="200">
        <v>0</v>
      </c>
      <c r="AC879" s="72" t="s">
        <v>8025</v>
      </c>
      <c r="AD879" s="72" t="s">
        <v>8026</v>
      </c>
      <c r="AE879" s="72" t="s">
        <v>8027</v>
      </c>
      <c r="AF879" s="171" t="s">
        <v>28</v>
      </c>
      <c r="AG879" s="171" t="s">
        <v>189</v>
      </c>
      <c r="AH879" s="171">
        <v>1</v>
      </c>
      <c r="AI879" s="171">
        <v>0</v>
      </c>
      <c r="AJ879" s="72" t="s">
        <v>354</v>
      </c>
      <c r="AK879" s="97">
        <f>IF(Q879="SOPORTE_TELEFÓNICO",'BASE LIQUIDACION REDEBAN 2025'!$B$19,IF(Q879="ENVÍO",'BASE LIQUIDACION REDEBAN 2025'!$C$2,IF(AF879="TIPO I",'BASE LIQUIDACION REDEBAN 2025'!$C$2,IF(AF879="TIPO II",'BASE LIQUIDACION REDEBAN 2025'!$C$3,IF(AF879="TIPO III",'BASE LIQUIDACION REDEBAN 2025'!$C$4,IF(AF879="TIPO IV",'BASE LIQUIDACION REDEBAN 2025'!$C$5,IF(AG879="AEREO",'BASE LIQUIDACION REDEBAN 2025'!$B$6,'BASE LIQUIDACION REDEBAN 2025'!$C$5)))))))</f>
        <v>144967.87232000002</v>
      </c>
      <c r="AL879" s="97">
        <f>IF(OR(Q879="SOPORTE_TELEFÓNICO",Q879="ENVÍO"),0,IF(AF879="TIPO I",'BASE LIQUIDACION REDEBAN 2025'!$B$10,IF(AF879="TIPO II",'BASE LIQUIDACION REDEBAN 2025'!$B$11,IF(AF879="TIPO III",'BASE LIQUIDACION REDEBAN 2025'!$B$12,'BASE LIQUIDACION REDEBAN 2025'!$B$13))))</f>
        <v>140395.6348884</v>
      </c>
      <c r="AM879" s="97">
        <f t="shared" si="13"/>
        <v>144967.87232000002</v>
      </c>
    </row>
    <row r="880" spans="1:39" s="85" customFormat="1" ht="13.15">
      <c r="A880" s="171" t="s">
        <v>68</v>
      </c>
      <c r="B880" s="10" t="str">
        <f>VLOOKUP(A880,'CENTRO DE COSTOS'!A:D,4,FALSE)</f>
        <v>WILLIAM ASDRUBAL ROZO ROZO</v>
      </c>
      <c r="C880" s="10" t="str">
        <f>VLOOKUP(A880,'CENTRO DE COSTOS'!A:D,2,FALSE)</f>
        <v>0004-0004</v>
      </c>
      <c r="D880" s="171">
        <v>25805</v>
      </c>
      <c r="E880" s="171">
        <v>2340060</v>
      </c>
      <c r="F880" s="171">
        <v>28823</v>
      </c>
      <c r="G880" s="171" t="s">
        <v>298</v>
      </c>
      <c r="H880" s="171" t="s">
        <v>8028</v>
      </c>
      <c r="I880" s="171" t="s">
        <v>8029</v>
      </c>
      <c r="J880" s="10" t="s">
        <v>167</v>
      </c>
      <c r="K880" s="171">
        <v>2340060</v>
      </c>
      <c r="L880" s="171" t="s">
        <v>8030</v>
      </c>
      <c r="M880" s="172">
        <v>45829.604166666664</v>
      </c>
      <c r="N880" s="172">
        <v>45832.590462962966</v>
      </c>
      <c r="O880" s="171" t="s">
        <v>3171</v>
      </c>
      <c r="P880" s="171" t="s">
        <v>3172</v>
      </c>
      <c r="Q880" s="171" t="s">
        <v>177</v>
      </c>
      <c r="R880" s="72" t="s">
        <v>8031</v>
      </c>
      <c r="S880" s="178" t="s">
        <v>3174</v>
      </c>
      <c r="T880" s="187" t="s">
        <v>3190</v>
      </c>
      <c r="U880" s="187" t="s">
        <v>3357</v>
      </c>
      <c r="V880" s="187" t="s">
        <v>3192</v>
      </c>
      <c r="W880" s="187" t="s">
        <v>3215</v>
      </c>
      <c r="X880" s="187" t="s">
        <v>3503</v>
      </c>
      <c r="Y880" s="187" t="s">
        <v>3536</v>
      </c>
      <c r="Z880" s="187">
        <v>0</v>
      </c>
      <c r="AA880" s="187">
        <v>0</v>
      </c>
      <c r="AB880" s="200">
        <v>0</v>
      </c>
      <c r="AC880" s="72" t="s">
        <v>8032</v>
      </c>
      <c r="AD880" s="72" t="s">
        <v>8033</v>
      </c>
      <c r="AE880" s="72" t="s">
        <v>8034</v>
      </c>
      <c r="AF880" s="171" t="s">
        <v>28</v>
      </c>
      <c r="AG880" s="171" t="s">
        <v>189</v>
      </c>
      <c r="AH880" s="171">
        <v>1</v>
      </c>
      <c r="AI880" s="171">
        <v>0</v>
      </c>
      <c r="AJ880" s="72" t="s">
        <v>326</v>
      </c>
      <c r="AK880" s="97">
        <f>IF(Q880="SOPORTE_TELEFÓNICO",'BASE LIQUIDACION REDEBAN 2025'!$B$19,IF(Q880="ENVÍO",'BASE LIQUIDACION REDEBAN 2025'!$C$2,IF(AF880="TIPO I",'BASE LIQUIDACION REDEBAN 2025'!$C$2,IF(AF880="TIPO II",'BASE LIQUIDACION REDEBAN 2025'!$C$3,IF(AF880="TIPO III",'BASE LIQUIDACION REDEBAN 2025'!$C$4,IF(AF880="TIPO IV",'BASE LIQUIDACION REDEBAN 2025'!$C$5,IF(AG880="AEREO",'BASE LIQUIDACION REDEBAN 2025'!$B$6,'BASE LIQUIDACION REDEBAN 2025'!$C$5)))))))</f>
        <v>144967.87232000002</v>
      </c>
      <c r="AL880" s="97">
        <f>IF(OR(Q880="SOPORTE_TELEFÓNICO",Q880="ENVÍO"),0,IF(AF880="TIPO I",'BASE LIQUIDACION REDEBAN 2025'!$B$10,IF(AF880="TIPO II",'BASE LIQUIDACION REDEBAN 2025'!$B$11,IF(AF880="TIPO III",'BASE LIQUIDACION REDEBAN 2025'!$B$12,'BASE LIQUIDACION REDEBAN 2025'!$B$13))))</f>
        <v>140395.6348884</v>
      </c>
      <c r="AM880" s="97">
        <f t="shared" si="13"/>
        <v>144967.87232000002</v>
      </c>
    </row>
    <row r="881" spans="1:39" s="85" customFormat="1" ht="13.15">
      <c r="A881" s="171" t="s">
        <v>90</v>
      </c>
      <c r="B881" s="10" t="str">
        <f>VLOOKUP(A881,'CENTRO DE COSTOS'!A:D,4,FALSE)</f>
        <v>JUAN SEBASTIÁN RÍOS CASTRILLÓN</v>
      </c>
      <c r="C881" s="10" t="str">
        <f>VLOOKUP(A881,'CENTRO DE COSTOS'!A:D,2,FALSE)</f>
        <v>0004-0005</v>
      </c>
      <c r="D881" s="171">
        <v>5001</v>
      </c>
      <c r="E881" s="171">
        <v>2340239</v>
      </c>
      <c r="F881" s="171">
        <v>78164</v>
      </c>
      <c r="G881" s="171" t="s">
        <v>290</v>
      </c>
      <c r="H881" s="171" t="s">
        <v>90</v>
      </c>
      <c r="I881" s="171" t="s">
        <v>8035</v>
      </c>
      <c r="J881" s="10" t="s">
        <v>167</v>
      </c>
      <c r="K881" s="171">
        <v>2340239</v>
      </c>
      <c r="L881" s="171" t="s">
        <v>8036</v>
      </c>
      <c r="M881" s="172">
        <v>45829.615972222222</v>
      </c>
      <c r="N881" s="172">
        <v>45832.596180555556</v>
      </c>
      <c r="O881" s="171" t="s">
        <v>3171</v>
      </c>
      <c r="P881" s="171" t="s">
        <v>3172</v>
      </c>
      <c r="Q881" s="171" t="s">
        <v>177</v>
      </c>
      <c r="R881" s="72" t="s">
        <v>8037</v>
      </c>
      <c r="S881" s="178" t="s">
        <v>3174</v>
      </c>
      <c r="T881" s="187" t="s">
        <v>3190</v>
      </c>
      <c r="U881" s="187" t="s">
        <v>3300</v>
      </c>
      <c r="V881" s="187" t="s">
        <v>3192</v>
      </c>
      <c r="W881" s="187" t="s">
        <v>3215</v>
      </c>
      <c r="X881" s="187" t="s">
        <v>3615</v>
      </c>
      <c r="Y881" s="187">
        <v>0</v>
      </c>
      <c r="Z881" s="187">
        <v>0</v>
      </c>
      <c r="AA881" s="187">
        <v>0</v>
      </c>
      <c r="AB881" s="200">
        <v>0</v>
      </c>
      <c r="AC881" s="72" t="s">
        <v>8038</v>
      </c>
      <c r="AD881" s="72" t="s">
        <v>8039</v>
      </c>
      <c r="AE881" s="72" t="s">
        <v>8040</v>
      </c>
      <c r="AF881" s="171" t="s">
        <v>25</v>
      </c>
      <c r="AG881" s="171" t="s">
        <v>189</v>
      </c>
      <c r="AH881" s="171">
        <v>2</v>
      </c>
      <c r="AI881" s="171">
        <v>0</v>
      </c>
      <c r="AJ881" s="72" t="s">
        <v>3263</v>
      </c>
      <c r="AK881" s="97">
        <f>IF(Q881="SOPORTE_TELEFÓNICO",'BASE LIQUIDACION REDEBAN 2025'!$B$19,IF(Q881="ENVÍO",'BASE LIQUIDACION REDEBAN 2025'!$C$2,IF(AF881="TIPO I",'BASE LIQUIDACION REDEBAN 2025'!$C$2,IF(AF881="TIPO II",'BASE LIQUIDACION REDEBAN 2025'!$C$3,IF(AF881="TIPO III",'BASE LIQUIDACION REDEBAN 2025'!$C$4,IF(AF881="TIPO IV",'BASE LIQUIDACION REDEBAN 2025'!$C$5,IF(AG881="AEREO",'BASE LIQUIDACION REDEBAN 2025'!$B$6,'BASE LIQUIDACION REDEBAN 2025'!$C$5)))))))</f>
        <v>65960.072302</v>
      </c>
      <c r="AL881" s="97">
        <f>IF(OR(Q881="SOPORTE_TELEFÓNICO",Q881="ENVÍO"),0,IF(AF881="TIPO I",'BASE LIQUIDACION REDEBAN 2025'!$B$10,IF(AF881="TIPO II",'BASE LIQUIDACION REDEBAN 2025'!$B$11,IF(AF881="TIPO III",'BASE LIQUIDACION REDEBAN 2025'!$B$12,'BASE LIQUIDACION REDEBAN 2025'!$B$13))))</f>
        <v>75096.394270399993</v>
      </c>
      <c r="AM881" s="97">
        <f t="shared" si="13"/>
        <v>131920.144604</v>
      </c>
    </row>
    <row r="882" spans="1:39" s="85" customFormat="1" ht="13.15">
      <c r="A882" s="171" t="s">
        <v>94</v>
      </c>
      <c r="B882" s="10" t="str">
        <f>VLOOKUP(A882,'CENTRO DE COSTOS'!A:D,4,FALSE)</f>
        <v>DIEGO FERNANDO HENAO CARDONA</v>
      </c>
      <c r="C882" s="10" t="str">
        <f>VLOOKUP(A882,'CENTRO DE COSTOS'!A:D,2,FALSE)</f>
        <v>0004-0002</v>
      </c>
      <c r="D882" s="171">
        <v>66572</v>
      </c>
      <c r="E882" s="171">
        <v>2340434</v>
      </c>
      <c r="F882" s="171">
        <v>18338</v>
      </c>
      <c r="G882" s="171" t="s">
        <v>450</v>
      </c>
      <c r="H882" s="171" t="s">
        <v>8041</v>
      </c>
      <c r="I882" s="171" t="s">
        <v>8042</v>
      </c>
      <c r="J882" s="10" t="s">
        <v>167</v>
      </c>
      <c r="K882" s="171">
        <v>2340434</v>
      </c>
      <c r="L882" s="171" t="s">
        <v>8043</v>
      </c>
      <c r="M882" s="172">
        <v>45830.333333333336</v>
      </c>
      <c r="N882" s="172">
        <v>45832.60083333333</v>
      </c>
      <c r="O882" s="171" t="s">
        <v>3171</v>
      </c>
      <c r="P882" s="171" t="s">
        <v>3172</v>
      </c>
      <c r="Q882" s="171" t="s">
        <v>177</v>
      </c>
      <c r="R882" s="72" t="s">
        <v>8044</v>
      </c>
      <c r="S882" s="178" t="s">
        <v>3174</v>
      </c>
      <c r="T882" s="187" t="s">
        <v>3190</v>
      </c>
      <c r="U882" s="187" t="s">
        <v>3839</v>
      </c>
      <c r="V882" s="187" t="s">
        <v>3840</v>
      </c>
      <c r="W882" s="187" t="s">
        <v>3215</v>
      </c>
      <c r="X882" s="187" t="s">
        <v>3662</v>
      </c>
      <c r="Y882" s="187">
        <v>0</v>
      </c>
      <c r="Z882" s="187">
        <v>0</v>
      </c>
      <c r="AA882" s="187">
        <v>0</v>
      </c>
      <c r="AB882" s="200">
        <v>0</v>
      </c>
      <c r="AC882" s="72" t="s">
        <v>8045</v>
      </c>
      <c r="AD882" s="72" t="s">
        <v>8046</v>
      </c>
      <c r="AE882" s="72" t="s">
        <v>8047</v>
      </c>
      <c r="AF882" s="171" t="s">
        <v>28</v>
      </c>
      <c r="AG882" s="171" t="s">
        <v>189</v>
      </c>
      <c r="AH882" s="171">
        <v>1</v>
      </c>
      <c r="AI882" s="171">
        <v>0</v>
      </c>
      <c r="AJ882" s="72" t="s">
        <v>453</v>
      </c>
      <c r="AK882" s="97">
        <f>IF(Q882="SOPORTE_TELEFÓNICO",'BASE LIQUIDACION REDEBAN 2025'!$B$19,IF(Q882="ENVÍO",'BASE LIQUIDACION REDEBAN 2025'!$C$2,IF(AF882="TIPO I",'BASE LIQUIDACION REDEBAN 2025'!$C$2,IF(AF882="TIPO II",'BASE LIQUIDACION REDEBAN 2025'!$C$3,IF(AF882="TIPO III",'BASE LIQUIDACION REDEBAN 2025'!$C$4,IF(AF882="TIPO IV",'BASE LIQUIDACION REDEBAN 2025'!$C$5,IF(AG882="AEREO",'BASE LIQUIDACION REDEBAN 2025'!$B$6,'BASE LIQUIDACION REDEBAN 2025'!$C$5)))))))</f>
        <v>144967.87232000002</v>
      </c>
      <c r="AL882" s="97">
        <f>IF(OR(Q882="SOPORTE_TELEFÓNICO",Q882="ENVÍO"),0,IF(AF882="TIPO I",'BASE LIQUIDACION REDEBAN 2025'!$B$10,IF(AF882="TIPO II",'BASE LIQUIDACION REDEBAN 2025'!$B$11,IF(AF882="TIPO III",'BASE LIQUIDACION REDEBAN 2025'!$B$12,'BASE LIQUIDACION REDEBAN 2025'!$B$13))))</f>
        <v>140395.6348884</v>
      </c>
      <c r="AM882" s="97">
        <f t="shared" si="13"/>
        <v>144967.87232000002</v>
      </c>
    </row>
    <row r="883" spans="1:39" s="85" customFormat="1" ht="13.15">
      <c r="A883" s="171" t="s">
        <v>96</v>
      </c>
      <c r="B883" s="10" t="str">
        <f>VLOOKUP(A883,'CENTRO DE COSTOS'!A:D,4,FALSE)</f>
        <v>JOSE MAURICIO HERNANDEZ ROJAS</v>
      </c>
      <c r="C883" s="10" t="str">
        <f>VLOOKUP(A883,'CENTRO DE COSTOS'!A:D,2,FALSE)</f>
        <v>0004-0001</v>
      </c>
      <c r="D883" s="171">
        <v>47170</v>
      </c>
      <c r="E883" s="171">
        <v>2341875</v>
      </c>
      <c r="F883" s="171">
        <v>34628</v>
      </c>
      <c r="G883" s="171" t="s">
        <v>683</v>
      </c>
      <c r="H883" s="171" t="s">
        <v>8048</v>
      </c>
      <c r="I883" s="171" t="s">
        <v>8049</v>
      </c>
      <c r="J883" s="10" t="s">
        <v>167</v>
      </c>
      <c r="K883" s="171">
        <v>2341875</v>
      </c>
      <c r="L883" s="171" t="s">
        <v>8050</v>
      </c>
      <c r="M883" s="172">
        <v>45831.518055555556</v>
      </c>
      <c r="N883" s="172">
        <v>45832.607037037036</v>
      </c>
      <c r="O883" s="171" t="s">
        <v>3171</v>
      </c>
      <c r="P883" s="171" t="s">
        <v>3172</v>
      </c>
      <c r="Q883" s="171" t="s">
        <v>177</v>
      </c>
      <c r="R883" s="72" t="s">
        <v>8051</v>
      </c>
      <c r="S883" s="178" t="s">
        <v>3174</v>
      </c>
      <c r="T883" s="187" t="s">
        <v>3190</v>
      </c>
      <c r="U883" s="187" t="s">
        <v>3191</v>
      </c>
      <c r="V883" s="187" t="s">
        <v>3235</v>
      </c>
      <c r="W883" s="187" t="s">
        <v>3215</v>
      </c>
      <c r="X883" s="187" t="s">
        <v>3489</v>
      </c>
      <c r="Y883" s="187">
        <v>0</v>
      </c>
      <c r="Z883" s="187">
        <v>0</v>
      </c>
      <c r="AA883" s="187">
        <v>0</v>
      </c>
      <c r="AB883" s="200">
        <v>0</v>
      </c>
      <c r="AC883" s="72" t="s">
        <v>8052</v>
      </c>
      <c r="AD883" s="72" t="s">
        <v>8053</v>
      </c>
      <c r="AE883" s="72" t="s">
        <v>8054</v>
      </c>
      <c r="AF883" s="171" t="s">
        <v>32</v>
      </c>
      <c r="AG883" s="171" t="s">
        <v>189</v>
      </c>
      <c r="AH883" s="171">
        <v>1</v>
      </c>
      <c r="AI883" s="171">
        <v>0</v>
      </c>
      <c r="AJ883" s="72" t="s">
        <v>367</v>
      </c>
      <c r="AK883" s="97">
        <f>IF(Q883="SOPORTE_TELEFÓNICO",'BASE LIQUIDACION REDEBAN 2025'!$B$19,IF(Q883="ENVÍO",'BASE LIQUIDACION REDEBAN 2025'!$C$2,IF(AF883="TIPO I",'BASE LIQUIDACION REDEBAN 2025'!$C$2,IF(AF883="TIPO II",'BASE LIQUIDACION REDEBAN 2025'!$C$3,IF(AF883="TIPO III",'BASE LIQUIDACION REDEBAN 2025'!$C$4,IF(AF883="TIPO IV",'BASE LIQUIDACION REDEBAN 2025'!$C$5,IF(AG883="AEREO",'BASE LIQUIDACION REDEBAN 2025'!$B$6,'BASE LIQUIDACION REDEBAN 2025'!$C$5)))))))</f>
        <v>479588.87655000004</v>
      </c>
      <c r="AL883" s="97">
        <f>IF(OR(Q883="SOPORTE_TELEFÓNICO",Q883="ENVÍO"),0,IF(AF883="TIPO I",'BASE LIQUIDACION REDEBAN 2025'!$B$10,IF(AF883="TIPO II",'BASE LIQUIDACION REDEBAN 2025'!$B$11,IF(AF883="TIPO III",'BASE LIQUIDACION REDEBAN 2025'!$B$12,'BASE LIQUIDACION REDEBAN 2025'!$B$13))))</f>
        <v>196536.5258152</v>
      </c>
      <c r="AM883" s="97">
        <f t="shared" si="13"/>
        <v>479588.87655000004</v>
      </c>
    </row>
    <row r="884" spans="1:39" s="85" customFormat="1" ht="13.15">
      <c r="A884" s="171" t="s">
        <v>93</v>
      </c>
      <c r="B884" s="10" t="str">
        <f>VLOOKUP(A884,'CENTRO DE COSTOS'!A:D,4,FALSE)</f>
        <v>DIEGO FERNANDO HENAO CARDONA</v>
      </c>
      <c r="C884" s="10" t="str">
        <f>VLOOKUP(A884,'CENTRO DE COSTOS'!A:D,2,FALSE)</f>
        <v>0004-0003</v>
      </c>
      <c r="D884" s="171">
        <v>52585</v>
      </c>
      <c r="E884" s="171">
        <v>2341882</v>
      </c>
      <c r="F884" s="171">
        <v>40802</v>
      </c>
      <c r="G884" s="171" t="s">
        <v>162</v>
      </c>
      <c r="H884" s="171" t="s">
        <v>8055</v>
      </c>
      <c r="I884" s="171" t="s">
        <v>8056</v>
      </c>
      <c r="J884" s="10" t="s">
        <v>167</v>
      </c>
      <c r="K884" s="171">
        <v>2341882</v>
      </c>
      <c r="L884" s="171" t="s">
        <v>8057</v>
      </c>
      <c r="M884" s="172">
        <v>45831.525000000001</v>
      </c>
      <c r="N884" s="172">
        <v>45832.609791666669</v>
      </c>
      <c r="O884" s="171" t="s">
        <v>3171</v>
      </c>
      <c r="P884" s="171" t="s">
        <v>3172</v>
      </c>
      <c r="Q884" s="171" t="s">
        <v>177</v>
      </c>
      <c r="R884" s="72" t="s">
        <v>8058</v>
      </c>
      <c r="S884" s="178" t="s">
        <v>3174</v>
      </c>
      <c r="T884" s="187" t="s">
        <v>3175</v>
      </c>
      <c r="U884" s="187" t="s">
        <v>3438</v>
      </c>
      <c r="V884" s="187" t="s">
        <v>3439</v>
      </c>
      <c r="W884" s="187" t="s">
        <v>3185</v>
      </c>
      <c r="X884" s="187">
        <v>0</v>
      </c>
      <c r="Y884" s="187">
        <v>0</v>
      </c>
      <c r="Z884" s="187">
        <v>0</v>
      </c>
      <c r="AA884" s="187">
        <v>0</v>
      </c>
      <c r="AB884" s="200">
        <v>0</v>
      </c>
      <c r="AC884" s="72" t="s">
        <v>8059</v>
      </c>
      <c r="AD884" s="72" t="s">
        <v>3180</v>
      </c>
      <c r="AE884" s="72" t="s">
        <v>3180</v>
      </c>
      <c r="AF884" s="171" t="s">
        <v>28</v>
      </c>
      <c r="AG884" s="171" t="s">
        <v>189</v>
      </c>
      <c r="AH884" s="171">
        <v>1</v>
      </c>
      <c r="AI884" s="171">
        <v>0</v>
      </c>
      <c r="AJ884" s="72" t="s">
        <v>740</v>
      </c>
      <c r="AK884" s="97">
        <f>IF(Q884="SOPORTE_TELEFÓNICO",'BASE LIQUIDACION REDEBAN 2025'!$B$19,IF(Q884="ENVÍO",'BASE LIQUIDACION REDEBAN 2025'!$C$2,IF(AF884="TIPO I",'BASE LIQUIDACION REDEBAN 2025'!$C$2,IF(AF884="TIPO II",'BASE LIQUIDACION REDEBAN 2025'!$C$3,IF(AF884="TIPO III",'BASE LIQUIDACION REDEBAN 2025'!$C$4,IF(AF884="TIPO IV",'BASE LIQUIDACION REDEBAN 2025'!$C$5,IF(AG884="AEREO",'BASE LIQUIDACION REDEBAN 2025'!$B$6,'BASE LIQUIDACION REDEBAN 2025'!$C$5)))))))</f>
        <v>144967.87232000002</v>
      </c>
      <c r="AL884" s="97">
        <f>IF(OR(Q884="SOPORTE_TELEFÓNICO",Q884="ENVÍO"),0,IF(AF884="TIPO I",'BASE LIQUIDACION REDEBAN 2025'!$B$10,IF(AF884="TIPO II",'BASE LIQUIDACION REDEBAN 2025'!$B$11,IF(AF884="TIPO III",'BASE LIQUIDACION REDEBAN 2025'!$B$12,'BASE LIQUIDACION REDEBAN 2025'!$B$13))))</f>
        <v>140395.6348884</v>
      </c>
      <c r="AM884" s="97">
        <f t="shared" si="13"/>
        <v>144967.87232000002</v>
      </c>
    </row>
    <row r="885" spans="1:39" s="85" customFormat="1" ht="13.15">
      <c r="A885" s="171" t="s">
        <v>90</v>
      </c>
      <c r="B885" s="10" t="str">
        <f>VLOOKUP(A885,'CENTRO DE COSTOS'!A:D,4,FALSE)</f>
        <v>JUAN SEBASTIÁN RÍOS CASTRILLÓN</v>
      </c>
      <c r="C885" s="10" t="str">
        <f>VLOOKUP(A885,'CENTRO DE COSTOS'!A:D,2,FALSE)</f>
        <v>0004-0005</v>
      </c>
      <c r="D885" s="171">
        <v>5088</v>
      </c>
      <c r="E885" s="171">
        <v>2344009</v>
      </c>
      <c r="F885" s="171">
        <v>68620</v>
      </c>
      <c r="G885" s="171" t="s">
        <v>290</v>
      </c>
      <c r="H885" s="171" t="s">
        <v>291</v>
      </c>
      <c r="I885" s="171" t="s">
        <v>8060</v>
      </c>
      <c r="J885" s="10" t="s">
        <v>167</v>
      </c>
      <c r="K885" s="171">
        <v>2344009</v>
      </c>
      <c r="L885" s="171" t="s">
        <v>8061</v>
      </c>
      <c r="M885" s="172">
        <v>45832.370833333334</v>
      </c>
      <c r="N885" s="172">
        <v>45832.615613425929</v>
      </c>
      <c r="O885" s="171" t="s">
        <v>3171</v>
      </c>
      <c r="P885" s="171" t="s">
        <v>3172</v>
      </c>
      <c r="Q885" s="171" t="s">
        <v>177</v>
      </c>
      <c r="R885" s="72" t="s">
        <v>8062</v>
      </c>
      <c r="S885" s="178" t="s">
        <v>3174</v>
      </c>
      <c r="T885" s="187" t="s">
        <v>3190</v>
      </c>
      <c r="U885" s="187" t="s">
        <v>3191</v>
      </c>
      <c r="V885" s="187" t="s">
        <v>3235</v>
      </c>
      <c r="W885" s="187" t="s">
        <v>3215</v>
      </c>
      <c r="X885" s="187" t="s">
        <v>3388</v>
      </c>
      <c r="Y885" s="187">
        <v>0</v>
      </c>
      <c r="Z885" s="187">
        <v>0</v>
      </c>
      <c r="AA885" s="187">
        <v>0</v>
      </c>
      <c r="AB885" s="200">
        <v>0</v>
      </c>
      <c r="AC885" s="72" t="s">
        <v>8063</v>
      </c>
      <c r="AD885" s="72" t="s">
        <v>8064</v>
      </c>
      <c r="AE885" s="72" t="s">
        <v>8065</v>
      </c>
      <c r="AF885" s="171" t="s">
        <v>25</v>
      </c>
      <c r="AG885" s="171" t="s">
        <v>189</v>
      </c>
      <c r="AH885" s="171">
        <v>1</v>
      </c>
      <c r="AI885" s="171">
        <v>0</v>
      </c>
      <c r="AJ885" s="72" t="s">
        <v>294</v>
      </c>
      <c r="AK885" s="97">
        <f>IF(Q885="SOPORTE_TELEFÓNICO",'BASE LIQUIDACION REDEBAN 2025'!$B$19,IF(Q885="ENVÍO",'BASE LIQUIDACION REDEBAN 2025'!$C$2,IF(AF885="TIPO I",'BASE LIQUIDACION REDEBAN 2025'!$C$2,IF(AF885="TIPO II",'BASE LIQUIDACION REDEBAN 2025'!$C$3,IF(AF885="TIPO III",'BASE LIQUIDACION REDEBAN 2025'!$C$4,IF(AF885="TIPO IV",'BASE LIQUIDACION REDEBAN 2025'!$C$5,IF(AG885="AEREO",'BASE LIQUIDACION REDEBAN 2025'!$B$6,'BASE LIQUIDACION REDEBAN 2025'!$C$5)))))))</f>
        <v>65960.072302</v>
      </c>
      <c r="AL885" s="97">
        <f>IF(OR(Q885="SOPORTE_TELEFÓNICO",Q885="ENVÍO"),0,IF(AF885="TIPO I",'BASE LIQUIDACION REDEBAN 2025'!$B$10,IF(AF885="TIPO II",'BASE LIQUIDACION REDEBAN 2025'!$B$11,IF(AF885="TIPO III",'BASE LIQUIDACION REDEBAN 2025'!$B$12,'BASE LIQUIDACION REDEBAN 2025'!$B$13))))</f>
        <v>75096.394270399993</v>
      </c>
      <c r="AM885" s="97">
        <f t="shared" si="13"/>
        <v>65960.072302</v>
      </c>
    </row>
    <row r="886" spans="1:39" s="85" customFormat="1" ht="13.15">
      <c r="A886" s="171" t="s">
        <v>68</v>
      </c>
      <c r="B886" s="10" t="str">
        <f>VLOOKUP(A886,'CENTRO DE COSTOS'!A:D,4,FALSE)</f>
        <v>WILLIAM ASDRUBAL ROZO ROZO</v>
      </c>
      <c r="C886" s="10" t="str">
        <f>VLOOKUP(A886,'CENTRO DE COSTOS'!A:D,2,FALSE)</f>
        <v>0004-0004</v>
      </c>
      <c r="D886" s="171">
        <v>25754</v>
      </c>
      <c r="E886" s="171">
        <v>2343765</v>
      </c>
      <c r="F886" s="171">
        <v>38685</v>
      </c>
      <c r="G886" s="171" t="s">
        <v>298</v>
      </c>
      <c r="H886" s="171" t="s">
        <v>457</v>
      </c>
      <c r="I886" s="171" t="s">
        <v>8066</v>
      </c>
      <c r="J886" s="10" t="s">
        <v>167</v>
      </c>
      <c r="K886" s="171">
        <v>2343765</v>
      </c>
      <c r="L886" s="171" t="s">
        <v>8067</v>
      </c>
      <c r="M886" s="172">
        <v>45832.367361111108</v>
      </c>
      <c r="N886" s="172">
        <v>45832.623703703706</v>
      </c>
      <c r="O886" s="171" t="s">
        <v>3171</v>
      </c>
      <c r="P886" s="171" t="s">
        <v>3172</v>
      </c>
      <c r="Q886" s="171" t="s">
        <v>177</v>
      </c>
      <c r="R886" s="72" t="s">
        <v>8068</v>
      </c>
      <c r="S886" s="178" t="s">
        <v>3174</v>
      </c>
      <c r="T886" s="187" t="s">
        <v>3190</v>
      </c>
      <c r="U886" s="187" t="s">
        <v>3839</v>
      </c>
      <c r="V886" s="187" t="s">
        <v>3840</v>
      </c>
      <c r="W886" s="187" t="s">
        <v>3215</v>
      </c>
      <c r="X886" s="187" t="s">
        <v>6019</v>
      </c>
      <c r="Y886" s="187">
        <v>0</v>
      </c>
      <c r="Z886" s="187">
        <v>0</v>
      </c>
      <c r="AA886" s="187">
        <v>0</v>
      </c>
      <c r="AB886" s="200">
        <v>0</v>
      </c>
      <c r="AC886" s="72" t="s">
        <v>8069</v>
      </c>
      <c r="AD886" s="72" t="s">
        <v>8070</v>
      </c>
      <c r="AE886" s="72" t="s">
        <v>8071</v>
      </c>
      <c r="AF886" s="171" t="s">
        <v>25</v>
      </c>
      <c r="AG886" s="171" t="s">
        <v>189</v>
      </c>
      <c r="AH886" s="171">
        <v>1</v>
      </c>
      <c r="AI886" s="171">
        <v>0</v>
      </c>
      <c r="AJ886" s="72" t="s">
        <v>1288</v>
      </c>
      <c r="AK886" s="97">
        <f>IF(Q886="SOPORTE_TELEFÓNICO",'BASE LIQUIDACION REDEBAN 2025'!$B$19,IF(Q886="ENVÍO",'BASE LIQUIDACION REDEBAN 2025'!$C$2,IF(AF886="TIPO I",'BASE LIQUIDACION REDEBAN 2025'!$C$2,IF(AF886="TIPO II",'BASE LIQUIDACION REDEBAN 2025'!$C$3,IF(AF886="TIPO III",'BASE LIQUIDACION REDEBAN 2025'!$C$4,IF(AF886="TIPO IV",'BASE LIQUIDACION REDEBAN 2025'!$C$5,IF(AG886="AEREO",'BASE LIQUIDACION REDEBAN 2025'!$B$6,'BASE LIQUIDACION REDEBAN 2025'!$C$5)))))))</f>
        <v>65960.072302</v>
      </c>
      <c r="AL886" s="97">
        <f>IF(OR(Q886="SOPORTE_TELEFÓNICO",Q886="ENVÍO"),0,IF(AF886="TIPO I",'BASE LIQUIDACION REDEBAN 2025'!$B$10,IF(AF886="TIPO II",'BASE LIQUIDACION REDEBAN 2025'!$B$11,IF(AF886="TIPO III",'BASE LIQUIDACION REDEBAN 2025'!$B$12,'BASE LIQUIDACION REDEBAN 2025'!$B$13))))</f>
        <v>75096.394270399993</v>
      </c>
      <c r="AM886" s="97">
        <f t="shared" si="13"/>
        <v>65960.072302</v>
      </c>
    </row>
    <row r="887" spans="1:39" s="85" customFormat="1" ht="13.15">
      <c r="A887" s="171" t="s">
        <v>68</v>
      </c>
      <c r="B887" s="10" t="str">
        <f>VLOOKUP(A887,'CENTRO DE COSTOS'!A:D,4,FALSE)</f>
        <v>WILLIAM ASDRUBAL ROZO ROZO</v>
      </c>
      <c r="C887" s="10" t="str">
        <f>VLOOKUP(A887,'CENTRO DE COSTOS'!A:D,2,FALSE)</f>
        <v>0004-0004</v>
      </c>
      <c r="D887" s="171">
        <v>25513</v>
      </c>
      <c r="E887" s="171">
        <v>2336285</v>
      </c>
      <c r="F887" s="171">
        <v>32982</v>
      </c>
      <c r="G887" s="171" t="s">
        <v>298</v>
      </c>
      <c r="H887" s="171" t="s">
        <v>8072</v>
      </c>
      <c r="I887" s="171" t="s">
        <v>8073</v>
      </c>
      <c r="J887" s="10" t="s">
        <v>167</v>
      </c>
      <c r="K887" s="171">
        <v>2336285</v>
      </c>
      <c r="L887" s="171" t="s">
        <v>8074</v>
      </c>
      <c r="M887" s="172">
        <v>45828.486111111109</v>
      </c>
      <c r="N887" s="172">
        <v>45832.629826388889</v>
      </c>
      <c r="O887" s="171" t="s">
        <v>3171</v>
      </c>
      <c r="P887" s="171" t="s">
        <v>3172</v>
      </c>
      <c r="Q887" s="171" t="s">
        <v>177</v>
      </c>
      <c r="R887" s="72" t="s">
        <v>8075</v>
      </c>
      <c r="S887" s="178" t="s">
        <v>3174</v>
      </c>
      <c r="T887" s="187" t="s">
        <v>3190</v>
      </c>
      <c r="U887" s="187" t="s">
        <v>3197</v>
      </c>
      <c r="V887" s="187" t="s">
        <v>3424</v>
      </c>
      <c r="W887" s="187" t="s">
        <v>3215</v>
      </c>
      <c r="X887" s="187">
        <v>0</v>
      </c>
      <c r="Y887" s="187" t="s">
        <v>3536</v>
      </c>
      <c r="Z887" s="187">
        <v>0</v>
      </c>
      <c r="AA887" s="187">
        <v>0</v>
      </c>
      <c r="AB887" s="200">
        <v>0</v>
      </c>
      <c r="AC887" s="72" t="s">
        <v>8076</v>
      </c>
      <c r="AD887" s="72" t="s">
        <v>8077</v>
      </c>
      <c r="AE887" s="72" t="s">
        <v>8078</v>
      </c>
      <c r="AF887" s="171" t="s">
        <v>30</v>
      </c>
      <c r="AG887" s="171" t="s">
        <v>189</v>
      </c>
      <c r="AH887" s="171">
        <v>1</v>
      </c>
      <c r="AI887" s="171">
        <v>0</v>
      </c>
      <c r="AJ887" s="72" t="s">
        <v>595</v>
      </c>
      <c r="AK887" s="97">
        <f>IF(Q887="SOPORTE_TELEFÓNICO",'BASE LIQUIDACION REDEBAN 2025'!$B$19,IF(Q887="ENVÍO",'BASE LIQUIDACION REDEBAN 2025'!$C$2,IF(AF887="TIPO I",'BASE LIQUIDACION REDEBAN 2025'!$C$2,IF(AF887="TIPO II",'BASE LIQUIDACION REDEBAN 2025'!$C$3,IF(AF887="TIPO III",'BASE LIQUIDACION REDEBAN 2025'!$C$4,IF(AF887="TIPO IV",'BASE LIQUIDACION REDEBAN 2025'!$C$5,IF(AG887="AEREO",'BASE LIQUIDACION REDEBAN 2025'!$B$6,'BASE LIQUIDACION REDEBAN 2025'!$C$5)))))))</f>
        <v>275728.78077800001</v>
      </c>
      <c r="AL887" s="97">
        <f>IF(OR(Q887="SOPORTE_TELEFÓNICO",Q887="ENVÍO"),0,IF(AF887="TIPO I",'BASE LIQUIDACION REDEBAN 2025'!$B$10,IF(AF887="TIPO II",'BASE LIQUIDACION REDEBAN 2025'!$B$11,IF(AF887="TIPO III",'BASE LIQUIDACION REDEBAN 2025'!$B$12,'BASE LIQUIDACION REDEBAN 2025'!$B$13))))</f>
        <v>196536.5258152</v>
      </c>
      <c r="AM887" s="97">
        <f t="shared" si="13"/>
        <v>275728.78077800001</v>
      </c>
    </row>
    <row r="888" spans="1:39" s="85" customFormat="1" ht="13.15">
      <c r="A888" s="171" t="s">
        <v>98</v>
      </c>
      <c r="B888" s="10" t="str">
        <f>VLOOKUP(A888,'CENTRO DE COSTOS'!A:D,4,FALSE)</f>
        <v>MIGUEL JULIÁN HERNÁNDEZ GUARÍN</v>
      </c>
      <c r="C888" s="10" t="str">
        <f>VLOOKUP(A888,'CENTRO DE COSTOS'!A:D,2,FALSE)</f>
        <v>0004-0008</v>
      </c>
      <c r="D888" s="171">
        <v>15759</v>
      </c>
      <c r="E888" s="171">
        <v>2339688</v>
      </c>
      <c r="F888" s="171">
        <v>27239</v>
      </c>
      <c r="G888" s="171" t="s">
        <v>371</v>
      </c>
      <c r="H888" s="171" t="s">
        <v>372</v>
      </c>
      <c r="I888" s="171" t="s">
        <v>8079</v>
      </c>
      <c r="J888" s="10" t="s">
        <v>167</v>
      </c>
      <c r="K888" s="171">
        <v>2339688</v>
      </c>
      <c r="L888" s="171" t="s">
        <v>8080</v>
      </c>
      <c r="M888" s="172">
        <v>45829.390972222223</v>
      </c>
      <c r="N888" s="172">
        <v>45832.633356481485</v>
      </c>
      <c r="O888" s="171" t="s">
        <v>3171</v>
      </c>
      <c r="P888" s="171" t="s">
        <v>3172</v>
      </c>
      <c r="Q888" s="171" t="s">
        <v>177</v>
      </c>
      <c r="R888" s="72" t="s">
        <v>8081</v>
      </c>
      <c r="S888" s="178" t="s">
        <v>3174</v>
      </c>
      <c r="T888" s="187" t="s">
        <v>3190</v>
      </c>
      <c r="U888" s="187" t="s">
        <v>3176</v>
      </c>
      <c r="V888" s="187" t="s">
        <v>3184</v>
      </c>
      <c r="W888" s="187" t="s">
        <v>3215</v>
      </c>
      <c r="X888" s="187" t="s">
        <v>3917</v>
      </c>
      <c r="Y888" s="187">
        <v>0</v>
      </c>
      <c r="Z888" s="187">
        <v>0</v>
      </c>
      <c r="AA888" s="187">
        <v>0</v>
      </c>
      <c r="AB888" s="200">
        <v>0</v>
      </c>
      <c r="AC888" s="72" t="s">
        <v>8082</v>
      </c>
      <c r="AD888" s="72" t="s">
        <v>8083</v>
      </c>
      <c r="AE888" s="72" t="s">
        <v>8084</v>
      </c>
      <c r="AF888" s="171" t="s">
        <v>28</v>
      </c>
      <c r="AG888" s="171" t="s">
        <v>189</v>
      </c>
      <c r="AH888" s="171">
        <v>1</v>
      </c>
      <c r="AI888" s="171">
        <v>0</v>
      </c>
      <c r="AJ888" s="72" t="s">
        <v>375</v>
      </c>
      <c r="AK888" s="97">
        <f>IF(Q888="SOPORTE_TELEFÓNICO",'BASE LIQUIDACION REDEBAN 2025'!$B$19,IF(Q888="ENVÍO",'BASE LIQUIDACION REDEBAN 2025'!$C$2,IF(AF888="TIPO I",'BASE LIQUIDACION REDEBAN 2025'!$C$2,IF(AF888="TIPO II",'BASE LIQUIDACION REDEBAN 2025'!$C$3,IF(AF888="TIPO III",'BASE LIQUIDACION REDEBAN 2025'!$C$4,IF(AF888="TIPO IV",'BASE LIQUIDACION REDEBAN 2025'!$C$5,IF(AG888="AEREO",'BASE LIQUIDACION REDEBAN 2025'!$B$6,'BASE LIQUIDACION REDEBAN 2025'!$C$5)))))))</f>
        <v>144967.87232000002</v>
      </c>
      <c r="AL888" s="97">
        <f>IF(OR(Q888="SOPORTE_TELEFÓNICO",Q888="ENVÍO"),0,IF(AF888="TIPO I",'BASE LIQUIDACION REDEBAN 2025'!$B$10,IF(AF888="TIPO II",'BASE LIQUIDACION REDEBAN 2025'!$B$11,IF(AF888="TIPO III",'BASE LIQUIDACION REDEBAN 2025'!$B$12,'BASE LIQUIDACION REDEBAN 2025'!$B$13))))</f>
        <v>140395.6348884</v>
      </c>
      <c r="AM888" s="97">
        <f t="shared" si="13"/>
        <v>144967.87232000002</v>
      </c>
    </row>
    <row r="889" spans="1:39" s="85" customFormat="1" ht="13.15">
      <c r="A889" s="171" t="s">
        <v>60</v>
      </c>
      <c r="B889" s="10" t="str">
        <f>VLOOKUP(A889,'CENTRO DE COSTOS'!A:D,4,FALSE)</f>
        <v>JUAN SEBASTIÁN RÍOS CASTRILLÓN</v>
      </c>
      <c r="C889" s="10" t="str">
        <f>VLOOKUP(A889,'CENTRO DE COSTOS'!A:D,2,FALSE)</f>
        <v>0004-0005</v>
      </c>
      <c r="D889" s="171">
        <v>5837</v>
      </c>
      <c r="E889" s="171">
        <v>2340023</v>
      </c>
      <c r="F889" s="171">
        <v>53104</v>
      </c>
      <c r="G889" s="171" t="s">
        <v>290</v>
      </c>
      <c r="H889" s="171" t="s">
        <v>782</v>
      </c>
      <c r="I889" s="171" t="s">
        <v>8085</v>
      </c>
      <c r="J889" s="10" t="s">
        <v>167</v>
      </c>
      <c r="K889" s="171">
        <v>2340023</v>
      </c>
      <c r="L889" s="171" t="s">
        <v>8086</v>
      </c>
      <c r="M889" s="172">
        <v>45829.504861111112</v>
      </c>
      <c r="N889" s="172">
        <v>45832.636574074073</v>
      </c>
      <c r="O889" s="171" t="s">
        <v>3171</v>
      </c>
      <c r="P889" s="171" t="s">
        <v>3172</v>
      </c>
      <c r="Q889" s="171" t="s">
        <v>177</v>
      </c>
      <c r="R889" s="72" t="s">
        <v>8087</v>
      </c>
      <c r="S889" s="178" t="s">
        <v>3174</v>
      </c>
      <c r="T889" s="187" t="s">
        <v>3190</v>
      </c>
      <c r="U889" s="187" t="s">
        <v>3839</v>
      </c>
      <c r="V889" s="187" t="s">
        <v>3840</v>
      </c>
      <c r="W889" s="187" t="s">
        <v>3215</v>
      </c>
      <c r="X889" s="187" t="s">
        <v>3401</v>
      </c>
      <c r="Y889" s="187">
        <v>0</v>
      </c>
      <c r="Z889" s="187">
        <v>0</v>
      </c>
      <c r="AA889" s="187">
        <v>0</v>
      </c>
      <c r="AB889" s="200">
        <v>0</v>
      </c>
      <c r="AC889" s="72" t="s">
        <v>8088</v>
      </c>
      <c r="AD889" s="72" t="s">
        <v>8089</v>
      </c>
      <c r="AE889" s="72" t="s">
        <v>8090</v>
      </c>
      <c r="AF889" s="171" t="s">
        <v>28</v>
      </c>
      <c r="AG889" s="171" t="s">
        <v>189</v>
      </c>
      <c r="AH889" s="171">
        <v>1</v>
      </c>
      <c r="AI889" s="171">
        <v>0</v>
      </c>
      <c r="AJ889" s="72" t="s">
        <v>1943</v>
      </c>
      <c r="AK889" s="97">
        <f>IF(Q889="SOPORTE_TELEFÓNICO",'BASE LIQUIDACION REDEBAN 2025'!$B$19,IF(Q889="ENVÍO",'BASE LIQUIDACION REDEBAN 2025'!$C$2,IF(AF889="TIPO I",'BASE LIQUIDACION REDEBAN 2025'!$C$2,IF(AF889="TIPO II",'BASE LIQUIDACION REDEBAN 2025'!$C$3,IF(AF889="TIPO III",'BASE LIQUIDACION REDEBAN 2025'!$C$4,IF(AF889="TIPO IV",'BASE LIQUIDACION REDEBAN 2025'!$C$5,IF(AG889="AEREO",'BASE LIQUIDACION REDEBAN 2025'!$B$6,'BASE LIQUIDACION REDEBAN 2025'!$C$5)))))))</f>
        <v>144967.87232000002</v>
      </c>
      <c r="AL889" s="97">
        <f>IF(OR(Q889="SOPORTE_TELEFÓNICO",Q889="ENVÍO"),0,IF(AF889="TIPO I",'BASE LIQUIDACION REDEBAN 2025'!$B$10,IF(AF889="TIPO II",'BASE LIQUIDACION REDEBAN 2025'!$B$11,IF(AF889="TIPO III",'BASE LIQUIDACION REDEBAN 2025'!$B$12,'BASE LIQUIDACION REDEBAN 2025'!$B$13))))</f>
        <v>140395.6348884</v>
      </c>
      <c r="AM889" s="97">
        <f t="shared" si="13"/>
        <v>144967.87232000002</v>
      </c>
    </row>
    <row r="890" spans="1:39" s="85" customFormat="1" ht="13.15">
      <c r="A890" s="171" t="s">
        <v>64</v>
      </c>
      <c r="B890" s="10" t="str">
        <f>VLOOKUP(A890,'CENTRO DE COSTOS'!A:D,4,FALSE)</f>
        <v>JOSE MAURICIO HERNANDEZ ROJAS</v>
      </c>
      <c r="C890" s="10" t="str">
        <f>VLOOKUP(A890,'CENTRO DE COSTOS'!A:D,2,FALSE)</f>
        <v>0004-0001</v>
      </c>
      <c r="D890" s="171">
        <v>8758</v>
      </c>
      <c r="E890" s="171">
        <v>2340188</v>
      </c>
      <c r="F890" s="171">
        <v>47181</v>
      </c>
      <c r="G890" s="171" t="s">
        <v>277</v>
      </c>
      <c r="H890" s="171" t="s">
        <v>3966</v>
      </c>
      <c r="I890" s="171" t="s">
        <v>8091</v>
      </c>
      <c r="J890" s="10" t="s">
        <v>167</v>
      </c>
      <c r="K890" s="171">
        <v>2340188</v>
      </c>
      <c r="L890" s="171" t="s">
        <v>8092</v>
      </c>
      <c r="M890" s="172">
        <v>45829.688888888886</v>
      </c>
      <c r="N890" s="172">
        <v>45832.644097222219</v>
      </c>
      <c r="O890" s="171" t="s">
        <v>3171</v>
      </c>
      <c r="P890" s="171" t="s">
        <v>3172</v>
      </c>
      <c r="Q890" s="171" t="s">
        <v>177</v>
      </c>
      <c r="R890" s="72" t="s">
        <v>8093</v>
      </c>
      <c r="S890" s="178" t="s">
        <v>3174</v>
      </c>
      <c r="T890" s="187" t="s">
        <v>3190</v>
      </c>
      <c r="U890" s="187" t="s">
        <v>8094</v>
      </c>
      <c r="V890" s="187" t="s">
        <v>3460</v>
      </c>
      <c r="W890" s="187" t="s">
        <v>3215</v>
      </c>
      <c r="X890" s="187" t="s">
        <v>3868</v>
      </c>
      <c r="Y890" s="187">
        <v>0</v>
      </c>
      <c r="Z890" s="187">
        <v>0</v>
      </c>
      <c r="AA890" s="187">
        <v>0</v>
      </c>
      <c r="AB890" s="200">
        <v>0</v>
      </c>
      <c r="AC890" s="72" t="s">
        <v>8095</v>
      </c>
      <c r="AD890" s="72" t="s">
        <v>8096</v>
      </c>
      <c r="AE890" s="72" t="s">
        <v>8097</v>
      </c>
      <c r="AF890" s="171" t="s">
        <v>25</v>
      </c>
      <c r="AG890" s="171" t="s">
        <v>189</v>
      </c>
      <c r="AH890" s="171">
        <v>1</v>
      </c>
      <c r="AI890" s="171">
        <v>0</v>
      </c>
      <c r="AJ890" s="72" t="s">
        <v>280</v>
      </c>
      <c r="AK890" s="97">
        <f>IF(Q890="SOPORTE_TELEFÓNICO",'BASE LIQUIDACION REDEBAN 2025'!$B$19,IF(Q890="ENVÍO",'BASE LIQUIDACION REDEBAN 2025'!$C$2,IF(AF890="TIPO I",'BASE LIQUIDACION REDEBAN 2025'!$C$2,IF(AF890="TIPO II",'BASE LIQUIDACION REDEBAN 2025'!$C$3,IF(AF890="TIPO III",'BASE LIQUIDACION REDEBAN 2025'!$C$4,IF(AF890="TIPO IV",'BASE LIQUIDACION REDEBAN 2025'!$C$5,IF(AG890="AEREO",'BASE LIQUIDACION REDEBAN 2025'!$B$6,'BASE LIQUIDACION REDEBAN 2025'!$C$5)))))))</f>
        <v>65960.072302</v>
      </c>
      <c r="AL890" s="97">
        <f>IF(OR(Q890="SOPORTE_TELEFÓNICO",Q890="ENVÍO"),0,IF(AF890="TIPO I",'BASE LIQUIDACION REDEBAN 2025'!$B$10,IF(AF890="TIPO II",'BASE LIQUIDACION REDEBAN 2025'!$B$11,IF(AF890="TIPO III",'BASE LIQUIDACION REDEBAN 2025'!$B$12,'BASE LIQUIDACION REDEBAN 2025'!$B$13))))</f>
        <v>75096.394270399993</v>
      </c>
      <c r="AM890" s="97">
        <f t="shared" si="13"/>
        <v>65960.072302</v>
      </c>
    </row>
    <row r="891" spans="1:39" s="85" customFormat="1" ht="13.15">
      <c r="A891" s="171" t="s">
        <v>72</v>
      </c>
      <c r="B891" s="10" t="str">
        <f>VLOOKUP(A891,'CENTRO DE COSTOS'!A:D,4,FALSE)</f>
        <v>MIGUEL JULIÁN HERNÁNDEZ GUARÍN</v>
      </c>
      <c r="C891" s="10" t="str">
        <f>VLOOKUP(A891,'CENTRO DE COSTOS'!A:D,2,FALSE)</f>
        <v>0004-0008</v>
      </c>
      <c r="D891" s="171">
        <v>68418</v>
      </c>
      <c r="E891" s="171">
        <v>2340273</v>
      </c>
      <c r="F891" s="171">
        <v>31599</v>
      </c>
      <c r="G891" s="171" t="s">
        <v>180</v>
      </c>
      <c r="H891" s="171" t="s">
        <v>8098</v>
      </c>
      <c r="I891" s="171" t="s">
        <v>8099</v>
      </c>
      <c r="J891" s="10" t="s">
        <v>167</v>
      </c>
      <c r="K891" s="171">
        <v>2340273</v>
      </c>
      <c r="L891" s="171" t="s">
        <v>8100</v>
      </c>
      <c r="M891" s="172">
        <v>45829.736805555556</v>
      </c>
      <c r="N891" s="172">
        <v>45832.649664351855</v>
      </c>
      <c r="O891" s="171" t="s">
        <v>3171</v>
      </c>
      <c r="P891" s="171" t="s">
        <v>3172</v>
      </c>
      <c r="Q891" s="171" t="s">
        <v>177</v>
      </c>
      <c r="R891" s="72" t="s">
        <v>8101</v>
      </c>
      <c r="S891" s="178" t="s">
        <v>3174</v>
      </c>
      <c r="T891" s="187" t="s">
        <v>3190</v>
      </c>
      <c r="U891" s="187" t="s">
        <v>3213</v>
      </c>
      <c r="V891" s="187" t="s">
        <v>3345</v>
      </c>
      <c r="W891" s="187" t="s">
        <v>3215</v>
      </c>
      <c r="X891" s="187" t="s">
        <v>4659</v>
      </c>
      <c r="Y891" s="187">
        <v>0</v>
      </c>
      <c r="Z891" s="187">
        <v>0</v>
      </c>
      <c r="AA891" s="187">
        <v>0</v>
      </c>
      <c r="AB891" s="200">
        <v>0</v>
      </c>
      <c r="AC891" s="72" t="s">
        <v>8102</v>
      </c>
      <c r="AD891" s="72" t="s">
        <v>8103</v>
      </c>
      <c r="AE891" s="72" t="s">
        <v>8104</v>
      </c>
      <c r="AF891" s="171" t="s">
        <v>28</v>
      </c>
      <c r="AG891" s="171" t="s">
        <v>189</v>
      </c>
      <c r="AH891" s="171">
        <v>1</v>
      </c>
      <c r="AI891" s="171">
        <v>0</v>
      </c>
      <c r="AJ891" s="72" t="s">
        <v>1645</v>
      </c>
      <c r="AK891" s="97">
        <f>IF(Q891="SOPORTE_TELEFÓNICO",'BASE LIQUIDACION REDEBAN 2025'!$B$19,IF(Q891="ENVÍO",'BASE LIQUIDACION REDEBAN 2025'!$C$2,IF(AF891="TIPO I",'BASE LIQUIDACION REDEBAN 2025'!$C$2,IF(AF891="TIPO II",'BASE LIQUIDACION REDEBAN 2025'!$C$3,IF(AF891="TIPO III",'BASE LIQUIDACION REDEBAN 2025'!$C$4,IF(AF891="TIPO IV",'BASE LIQUIDACION REDEBAN 2025'!$C$5,IF(AG891="AEREO",'BASE LIQUIDACION REDEBAN 2025'!$B$6,'BASE LIQUIDACION REDEBAN 2025'!$C$5)))))))</f>
        <v>144967.87232000002</v>
      </c>
      <c r="AL891" s="97">
        <f>IF(OR(Q891="SOPORTE_TELEFÓNICO",Q891="ENVÍO"),0,IF(AF891="TIPO I",'BASE LIQUIDACION REDEBAN 2025'!$B$10,IF(AF891="TIPO II",'BASE LIQUIDACION REDEBAN 2025'!$B$11,IF(AF891="TIPO III",'BASE LIQUIDACION REDEBAN 2025'!$B$12,'BASE LIQUIDACION REDEBAN 2025'!$B$13))))</f>
        <v>140395.6348884</v>
      </c>
      <c r="AM891" s="97">
        <f t="shared" si="13"/>
        <v>144967.87232000002</v>
      </c>
    </row>
    <row r="892" spans="1:39" s="85" customFormat="1" ht="13.15">
      <c r="A892" s="171" t="s">
        <v>81</v>
      </c>
      <c r="B892" s="10" t="str">
        <f>VLOOKUP(A892,'CENTRO DE COSTOS'!A:D,4,FALSE)</f>
        <v>MIGUEL JULIÁN HERNÁNDEZ GUARÍN</v>
      </c>
      <c r="C892" s="10" t="str">
        <f>VLOOKUP(A892,'CENTRO DE COSTOS'!A:D,2,FALSE)</f>
        <v>0004-0008</v>
      </c>
      <c r="D892" s="171">
        <v>54720</v>
      </c>
      <c r="E892" s="171">
        <v>2337737</v>
      </c>
      <c r="F892" s="171">
        <v>29299</v>
      </c>
      <c r="G892" s="171" t="s">
        <v>408</v>
      </c>
      <c r="H892" s="171" t="s">
        <v>8105</v>
      </c>
      <c r="I892" s="171" t="s">
        <v>8106</v>
      </c>
      <c r="J892" s="10" t="s">
        <v>167</v>
      </c>
      <c r="K892" s="171">
        <v>2337737</v>
      </c>
      <c r="L892" s="171" t="s">
        <v>8107</v>
      </c>
      <c r="M892" s="172">
        <v>45828.622916666667</v>
      </c>
      <c r="N892" s="172">
        <v>45832.721666666665</v>
      </c>
      <c r="O892" s="171" t="s">
        <v>3171</v>
      </c>
      <c r="P892" s="171" t="s">
        <v>3172</v>
      </c>
      <c r="Q892" s="171" t="s">
        <v>177</v>
      </c>
      <c r="R892" s="72" t="s">
        <v>8108</v>
      </c>
      <c r="S892" s="178" t="s">
        <v>3174</v>
      </c>
      <c r="T892" s="187" t="s">
        <v>3190</v>
      </c>
      <c r="U892" s="187" t="s">
        <v>3197</v>
      </c>
      <c r="V892" s="187" t="s">
        <v>3424</v>
      </c>
      <c r="W892" s="187" t="s">
        <v>3215</v>
      </c>
      <c r="X892" s="187">
        <v>0</v>
      </c>
      <c r="Y892" s="187" t="s">
        <v>3425</v>
      </c>
      <c r="Z892" s="187">
        <v>0</v>
      </c>
      <c r="AA892" s="187">
        <v>0</v>
      </c>
      <c r="AB892" s="200">
        <v>0</v>
      </c>
      <c r="AC892" s="72" t="s">
        <v>8109</v>
      </c>
      <c r="AD892" s="72" t="s">
        <v>8110</v>
      </c>
      <c r="AE892" s="72" t="s">
        <v>8111</v>
      </c>
      <c r="AF892" s="171" t="s">
        <v>28</v>
      </c>
      <c r="AG892" s="171" t="s">
        <v>189</v>
      </c>
      <c r="AH892" s="171">
        <v>1</v>
      </c>
      <c r="AI892" s="171">
        <v>0</v>
      </c>
      <c r="AJ892" s="72" t="s">
        <v>987</v>
      </c>
      <c r="AK892" s="97">
        <f>IF(Q892="SOPORTE_TELEFÓNICO",'BASE LIQUIDACION REDEBAN 2025'!$B$19,IF(Q892="ENVÍO",'BASE LIQUIDACION REDEBAN 2025'!$C$2,IF(AF892="TIPO I",'BASE LIQUIDACION REDEBAN 2025'!$C$2,IF(AF892="TIPO II",'BASE LIQUIDACION REDEBAN 2025'!$C$3,IF(AF892="TIPO III",'BASE LIQUIDACION REDEBAN 2025'!$C$4,IF(AF892="TIPO IV",'BASE LIQUIDACION REDEBAN 2025'!$C$5,IF(AG892="AEREO",'BASE LIQUIDACION REDEBAN 2025'!$B$6,'BASE LIQUIDACION REDEBAN 2025'!$C$5)))))))</f>
        <v>144967.87232000002</v>
      </c>
      <c r="AL892" s="97">
        <f>IF(OR(Q892="SOPORTE_TELEFÓNICO",Q892="ENVÍO"),0,IF(AF892="TIPO I",'BASE LIQUIDACION REDEBAN 2025'!$B$10,IF(AF892="TIPO II",'BASE LIQUIDACION REDEBAN 2025'!$B$11,IF(AF892="TIPO III",'BASE LIQUIDACION REDEBAN 2025'!$B$12,'BASE LIQUIDACION REDEBAN 2025'!$B$13))))</f>
        <v>140395.6348884</v>
      </c>
      <c r="AM892" s="97">
        <f t="shared" si="13"/>
        <v>144967.87232000002</v>
      </c>
    </row>
    <row r="893" spans="1:39" s="85" customFormat="1" ht="13.15">
      <c r="A893" s="171" t="s">
        <v>90</v>
      </c>
      <c r="B893" s="10" t="str">
        <f>VLOOKUP(A893,'CENTRO DE COSTOS'!A:D,4,FALSE)</f>
        <v>JUAN SEBASTIÁN RÍOS CASTRILLÓN</v>
      </c>
      <c r="C893" s="10" t="str">
        <f>VLOOKUP(A893,'CENTRO DE COSTOS'!A:D,2,FALSE)</f>
        <v>0004-0005</v>
      </c>
      <c r="D893" s="171">
        <v>5360</v>
      </c>
      <c r="E893" s="171">
        <v>2339689</v>
      </c>
      <c r="F893" s="171">
        <v>26972</v>
      </c>
      <c r="G893" s="171" t="s">
        <v>290</v>
      </c>
      <c r="H893" s="171" t="s">
        <v>464</v>
      </c>
      <c r="I893" s="171" t="s">
        <v>8112</v>
      </c>
      <c r="J893" s="10" t="s">
        <v>167</v>
      </c>
      <c r="K893" s="171">
        <v>2339689</v>
      </c>
      <c r="L893" s="171" t="s">
        <v>8113</v>
      </c>
      <c r="M893" s="172">
        <v>45829.392361111109</v>
      </c>
      <c r="N893" s="172">
        <v>45832.660428240742</v>
      </c>
      <c r="O893" s="171" t="s">
        <v>3171</v>
      </c>
      <c r="P893" s="171" t="s">
        <v>3172</v>
      </c>
      <c r="Q893" s="171" t="s">
        <v>177</v>
      </c>
      <c r="R893" s="72" t="s">
        <v>8114</v>
      </c>
      <c r="S893" s="178" t="s">
        <v>3174</v>
      </c>
      <c r="T893" s="187" t="s">
        <v>3190</v>
      </c>
      <c r="U893" s="187" t="s">
        <v>3191</v>
      </c>
      <c r="V893" s="187" t="s">
        <v>3192</v>
      </c>
      <c r="W893" s="187" t="s">
        <v>3215</v>
      </c>
      <c r="X893" s="187" t="s">
        <v>3489</v>
      </c>
      <c r="Y893" s="187">
        <v>0</v>
      </c>
      <c r="Z893" s="187">
        <v>0</v>
      </c>
      <c r="AA893" s="187">
        <v>0</v>
      </c>
      <c r="AB893" s="200">
        <v>0</v>
      </c>
      <c r="AC893" s="72" t="s">
        <v>8115</v>
      </c>
      <c r="AD893" s="72" t="s">
        <v>8116</v>
      </c>
      <c r="AE893" s="72" t="s">
        <v>8117</v>
      </c>
      <c r="AF893" s="171" t="s">
        <v>25</v>
      </c>
      <c r="AG893" s="171" t="s">
        <v>189</v>
      </c>
      <c r="AH893" s="171">
        <v>1</v>
      </c>
      <c r="AI893" s="171">
        <v>0</v>
      </c>
      <c r="AJ893" s="72" t="s">
        <v>3341</v>
      </c>
      <c r="AK893" s="97">
        <f>IF(Q893="SOPORTE_TELEFÓNICO",'BASE LIQUIDACION REDEBAN 2025'!$B$19,IF(Q893="ENVÍO",'BASE LIQUIDACION REDEBAN 2025'!$C$2,IF(AF893="TIPO I",'BASE LIQUIDACION REDEBAN 2025'!$C$2,IF(AF893="TIPO II",'BASE LIQUIDACION REDEBAN 2025'!$C$3,IF(AF893="TIPO III",'BASE LIQUIDACION REDEBAN 2025'!$C$4,IF(AF893="TIPO IV",'BASE LIQUIDACION REDEBAN 2025'!$C$5,IF(AG893="AEREO",'BASE LIQUIDACION REDEBAN 2025'!$B$6,'BASE LIQUIDACION REDEBAN 2025'!$C$5)))))))</f>
        <v>65960.072302</v>
      </c>
      <c r="AL893" s="97">
        <f>IF(OR(Q893="SOPORTE_TELEFÓNICO",Q893="ENVÍO"),0,IF(AF893="TIPO I",'BASE LIQUIDACION REDEBAN 2025'!$B$10,IF(AF893="TIPO II",'BASE LIQUIDACION REDEBAN 2025'!$B$11,IF(AF893="TIPO III",'BASE LIQUIDACION REDEBAN 2025'!$B$12,'BASE LIQUIDACION REDEBAN 2025'!$B$13))))</f>
        <v>75096.394270399993</v>
      </c>
      <c r="AM893" s="97">
        <f t="shared" si="13"/>
        <v>65960.072302</v>
      </c>
    </row>
    <row r="894" spans="1:39" s="85" customFormat="1" ht="13.15">
      <c r="A894" s="171" t="s">
        <v>91</v>
      </c>
      <c r="B894" s="10" t="str">
        <f>VLOOKUP(A894,'CENTRO DE COSTOS'!A:D,4,FALSE)</f>
        <v>JOSE MAURICIO HERNANDEZ ROJAS</v>
      </c>
      <c r="C894" s="10" t="str">
        <f>VLOOKUP(A894,'CENTRO DE COSTOS'!A:D,2,FALSE)</f>
        <v>0004-0001</v>
      </c>
      <c r="D894" s="171">
        <v>23001</v>
      </c>
      <c r="E894" s="171">
        <v>2339929</v>
      </c>
      <c r="F894" s="171">
        <v>76965</v>
      </c>
      <c r="G894" s="171" t="s">
        <v>612</v>
      </c>
      <c r="H894" s="171" t="s">
        <v>91</v>
      </c>
      <c r="I894" s="171" t="s">
        <v>8118</v>
      </c>
      <c r="J894" s="10" t="s">
        <v>167</v>
      </c>
      <c r="K894" s="171">
        <v>2339929</v>
      </c>
      <c r="L894" s="171" t="s">
        <v>8119</v>
      </c>
      <c r="M894" s="172">
        <v>45829.438888888886</v>
      </c>
      <c r="N894" s="172">
        <v>45832.729722222219</v>
      </c>
      <c r="O894" s="171" t="s">
        <v>3171</v>
      </c>
      <c r="P894" s="171" t="s">
        <v>3172</v>
      </c>
      <c r="Q894" s="171" t="s">
        <v>177</v>
      </c>
      <c r="R894" s="72" t="s">
        <v>8120</v>
      </c>
      <c r="S894" s="178" t="s">
        <v>3174</v>
      </c>
      <c r="T894" s="187" t="s">
        <v>3190</v>
      </c>
      <c r="U894" s="187" t="s">
        <v>3191</v>
      </c>
      <c r="V894" s="187" t="s">
        <v>3192</v>
      </c>
      <c r="W894" s="187" t="s">
        <v>3215</v>
      </c>
      <c r="X894" s="187" t="s">
        <v>3388</v>
      </c>
      <c r="Y894" s="187">
        <v>0</v>
      </c>
      <c r="Z894" s="187">
        <v>0</v>
      </c>
      <c r="AA894" s="187">
        <v>0</v>
      </c>
      <c r="AB894" s="200">
        <v>0</v>
      </c>
      <c r="AC894" s="72" t="s">
        <v>8121</v>
      </c>
      <c r="AD894" s="72" t="s">
        <v>8122</v>
      </c>
      <c r="AE894" s="72" t="s">
        <v>8123</v>
      </c>
      <c r="AF894" s="171" t="s">
        <v>25</v>
      </c>
      <c r="AG894" s="171" t="s">
        <v>189</v>
      </c>
      <c r="AH894" s="171">
        <v>1</v>
      </c>
      <c r="AI894" s="171">
        <v>0</v>
      </c>
      <c r="AJ894" s="72" t="s">
        <v>616</v>
      </c>
      <c r="AK894" s="97">
        <f>IF(Q894="SOPORTE_TELEFÓNICO",'BASE LIQUIDACION REDEBAN 2025'!$B$19,IF(Q894="ENVÍO",'BASE LIQUIDACION REDEBAN 2025'!$C$2,IF(AF894="TIPO I",'BASE LIQUIDACION REDEBAN 2025'!$C$2,IF(AF894="TIPO II",'BASE LIQUIDACION REDEBAN 2025'!$C$3,IF(AF894="TIPO III",'BASE LIQUIDACION REDEBAN 2025'!$C$4,IF(AF894="TIPO IV",'BASE LIQUIDACION REDEBAN 2025'!$C$5,IF(AG894="AEREO",'BASE LIQUIDACION REDEBAN 2025'!$B$6,'BASE LIQUIDACION REDEBAN 2025'!$C$5)))))))</f>
        <v>65960.072302</v>
      </c>
      <c r="AL894" s="97">
        <f>IF(OR(Q894="SOPORTE_TELEFÓNICO",Q894="ENVÍO"),0,IF(AF894="TIPO I",'BASE LIQUIDACION REDEBAN 2025'!$B$10,IF(AF894="TIPO II",'BASE LIQUIDACION REDEBAN 2025'!$B$11,IF(AF894="TIPO III",'BASE LIQUIDACION REDEBAN 2025'!$B$12,'BASE LIQUIDACION REDEBAN 2025'!$B$13))))</f>
        <v>75096.394270399993</v>
      </c>
      <c r="AM894" s="97">
        <f t="shared" si="13"/>
        <v>65960.072302</v>
      </c>
    </row>
    <row r="895" spans="1:39" s="85" customFormat="1" ht="13.15">
      <c r="A895" s="171" t="s">
        <v>68</v>
      </c>
      <c r="B895" s="10" t="str">
        <f>VLOOKUP(A895,'CENTRO DE COSTOS'!A:D,4,FALSE)</f>
        <v>WILLIAM ASDRUBAL ROZO ROZO</v>
      </c>
      <c r="C895" s="10" t="str">
        <f>VLOOKUP(A895,'CENTRO DE COSTOS'!A:D,2,FALSE)</f>
        <v>0004-0004</v>
      </c>
      <c r="D895" s="171">
        <v>25053</v>
      </c>
      <c r="E895" s="171">
        <v>2339950</v>
      </c>
      <c r="F895" s="171">
        <v>23819</v>
      </c>
      <c r="G895" s="171" t="s">
        <v>298</v>
      </c>
      <c r="H895" s="171" t="s">
        <v>8124</v>
      </c>
      <c r="I895" s="171" t="s">
        <v>8125</v>
      </c>
      <c r="J895" s="10" t="s">
        <v>167</v>
      </c>
      <c r="K895" s="171">
        <v>2339950</v>
      </c>
      <c r="L895" s="171" t="s">
        <v>8126</v>
      </c>
      <c r="M895" s="172">
        <v>45829.46597222222</v>
      </c>
      <c r="N895" s="172">
        <v>45832.698148148149</v>
      </c>
      <c r="O895" s="171" t="s">
        <v>3171</v>
      </c>
      <c r="P895" s="171" t="s">
        <v>3172</v>
      </c>
      <c r="Q895" s="171" t="s">
        <v>177</v>
      </c>
      <c r="R895" s="72" t="s">
        <v>8127</v>
      </c>
      <c r="S895" s="178" t="s">
        <v>3174</v>
      </c>
      <c r="T895" s="187" t="s">
        <v>3190</v>
      </c>
      <c r="U895" s="187" t="s">
        <v>3197</v>
      </c>
      <c r="V895" s="187" t="s">
        <v>3753</v>
      </c>
      <c r="W895" s="187" t="s">
        <v>3215</v>
      </c>
      <c r="X895" s="187">
        <v>0</v>
      </c>
      <c r="Y895" s="187" t="s">
        <v>3689</v>
      </c>
      <c r="Z895" s="187">
        <v>0</v>
      </c>
      <c r="AA895" s="187">
        <v>0</v>
      </c>
      <c r="AB895" s="200">
        <v>0</v>
      </c>
      <c r="AC895" s="72" t="s">
        <v>8128</v>
      </c>
      <c r="AD895" s="72" t="s">
        <v>8129</v>
      </c>
      <c r="AE895" s="72" t="s">
        <v>8130</v>
      </c>
      <c r="AF895" s="171" t="s">
        <v>28</v>
      </c>
      <c r="AG895" s="171" t="s">
        <v>189</v>
      </c>
      <c r="AH895" s="171">
        <v>1</v>
      </c>
      <c r="AI895" s="171">
        <v>0</v>
      </c>
      <c r="AJ895" s="72" t="s">
        <v>608</v>
      </c>
      <c r="AK895" s="97">
        <f>IF(Q895="SOPORTE_TELEFÓNICO",'BASE LIQUIDACION REDEBAN 2025'!$B$19,IF(Q895="ENVÍO",'BASE LIQUIDACION REDEBAN 2025'!$C$2,IF(AF895="TIPO I",'BASE LIQUIDACION REDEBAN 2025'!$C$2,IF(AF895="TIPO II",'BASE LIQUIDACION REDEBAN 2025'!$C$3,IF(AF895="TIPO III",'BASE LIQUIDACION REDEBAN 2025'!$C$4,IF(AF895="TIPO IV",'BASE LIQUIDACION REDEBAN 2025'!$C$5,IF(AG895="AEREO",'BASE LIQUIDACION REDEBAN 2025'!$B$6,'BASE LIQUIDACION REDEBAN 2025'!$C$5)))))))</f>
        <v>144967.87232000002</v>
      </c>
      <c r="AL895" s="97">
        <f>IF(OR(Q895="SOPORTE_TELEFÓNICO",Q895="ENVÍO"),0,IF(AF895="TIPO I",'BASE LIQUIDACION REDEBAN 2025'!$B$10,IF(AF895="TIPO II",'BASE LIQUIDACION REDEBAN 2025'!$B$11,IF(AF895="TIPO III",'BASE LIQUIDACION REDEBAN 2025'!$B$12,'BASE LIQUIDACION REDEBAN 2025'!$B$13))))</f>
        <v>140395.6348884</v>
      </c>
      <c r="AM895" s="97">
        <f t="shared" si="13"/>
        <v>144967.87232000002</v>
      </c>
    </row>
    <row r="896" spans="1:39" s="85" customFormat="1" ht="13.15">
      <c r="A896" s="171" t="s">
        <v>98</v>
      </c>
      <c r="B896" s="10" t="str">
        <f>VLOOKUP(A896,'CENTRO DE COSTOS'!A:D,4,FALSE)</f>
        <v>MIGUEL JULIÁN HERNÁNDEZ GUARÍN</v>
      </c>
      <c r="C896" s="10" t="str">
        <f>VLOOKUP(A896,'CENTRO DE COSTOS'!A:D,2,FALSE)</f>
        <v>0004-0008</v>
      </c>
      <c r="D896" s="171">
        <v>15238</v>
      </c>
      <c r="E896" s="171">
        <v>2340210</v>
      </c>
      <c r="F896" s="171">
        <v>65528</v>
      </c>
      <c r="G896" s="171" t="s">
        <v>371</v>
      </c>
      <c r="H896" s="171" t="s">
        <v>4923</v>
      </c>
      <c r="I896" s="171" t="s">
        <v>8131</v>
      </c>
      <c r="J896" s="10" t="s">
        <v>167</v>
      </c>
      <c r="K896" s="171">
        <v>2340210</v>
      </c>
      <c r="L896" s="171" t="s">
        <v>8132</v>
      </c>
      <c r="M896" s="172">
        <v>45829.538888888892</v>
      </c>
      <c r="N896" s="172">
        <v>45832.734710648147</v>
      </c>
      <c r="O896" s="171" t="s">
        <v>3171</v>
      </c>
      <c r="P896" s="171" t="s">
        <v>3172</v>
      </c>
      <c r="Q896" s="171" t="s">
        <v>177</v>
      </c>
      <c r="R896" s="72" t="s">
        <v>8133</v>
      </c>
      <c r="S896" s="178" t="s">
        <v>3174</v>
      </c>
      <c r="T896" s="187" t="s">
        <v>3190</v>
      </c>
      <c r="U896" s="187" t="s">
        <v>3197</v>
      </c>
      <c r="V896" s="187" t="s">
        <v>3753</v>
      </c>
      <c r="W896" s="187" t="s">
        <v>3215</v>
      </c>
      <c r="X896" s="187">
        <v>0</v>
      </c>
      <c r="Y896" s="187" t="s">
        <v>3402</v>
      </c>
      <c r="Z896" s="187">
        <v>0</v>
      </c>
      <c r="AA896" s="187">
        <v>0</v>
      </c>
      <c r="AB896" s="200">
        <v>0</v>
      </c>
      <c r="AC896" s="72" t="s">
        <v>8134</v>
      </c>
      <c r="AD896" s="72" t="s">
        <v>8135</v>
      </c>
      <c r="AE896" s="72" t="s">
        <v>8136</v>
      </c>
      <c r="AF896" s="171" t="s">
        <v>28</v>
      </c>
      <c r="AG896" s="171" t="s">
        <v>189</v>
      </c>
      <c r="AH896" s="171">
        <v>1</v>
      </c>
      <c r="AI896" s="171">
        <v>0</v>
      </c>
      <c r="AJ896" s="72" t="s">
        <v>967</v>
      </c>
      <c r="AK896" s="97">
        <f>IF(Q896="SOPORTE_TELEFÓNICO",'BASE LIQUIDACION REDEBAN 2025'!$B$19,IF(Q896="ENVÍO",'BASE LIQUIDACION REDEBAN 2025'!$C$2,IF(AF896="TIPO I",'BASE LIQUIDACION REDEBAN 2025'!$C$2,IF(AF896="TIPO II",'BASE LIQUIDACION REDEBAN 2025'!$C$3,IF(AF896="TIPO III",'BASE LIQUIDACION REDEBAN 2025'!$C$4,IF(AF896="TIPO IV",'BASE LIQUIDACION REDEBAN 2025'!$C$5,IF(AG896="AEREO",'BASE LIQUIDACION REDEBAN 2025'!$B$6,'BASE LIQUIDACION REDEBAN 2025'!$C$5)))))))</f>
        <v>144967.87232000002</v>
      </c>
      <c r="AL896" s="97">
        <f>IF(OR(Q896="SOPORTE_TELEFÓNICO",Q896="ENVÍO"),0,IF(AF896="TIPO I",'BASE LIQUIDACION REDEBAN 2025'!$B$10,IF(AF896="TIPO II",'BASE LIQUIDACION REDEBAN 2025'!$B$11,IF(AF896="TIPO III",'BASE LIQUIDACION REDEBAN 2025'!$B$12,'BASE LIQUIDACION REDEBAN 2025'!$B$13))))</f>
        <v>140395.6348884</v>
      </c>
      <c r="AM896" s="97">
        <f t="shared" si="13"/>
        <v>144967.87232000002</v>
      </c>
    </row>
    <row r="897" spans="1:39" s="85" customFormat="1" ht="13.15">
      <c r="A897" s="171" t="s">
        <v>90</v>
      </c>
      <c r="B897" s="10" t="str">
        <f>VLOOKUP(A897,'CENTRO DE COSTOS'!A:D,4,FALSE)</f>
        <v>JUAN SEBASTIÁN RÍOS CASTRILLÓN</v>
      </c>
      <c r="C897" s="10" t="str">
        <f>VLOOKUP(A897,'CENTRO DE COSTOS'!A:D,2,FALSE)</f>
        <v>0004-0005</v>
      </c>
      <c r="D897" s="171">
        <v>5001</v>
      </c>
      <c r="E897" s="171">
        <v>2340857</v>
      </c>
      <c r="F897" s="171">
        <v>50107</v>
      </c>
      <c r="G897" s="171" t="s">
        <v>290</v>
      </c>
      <c r="H897" s="171" t="s">
        <v>90</v>
      </c>
      <c r="I897" s="171" t="s">
        <v>8137</v>
      </c>
      <c r="J897" s="10" t="s">
        <v>167</v>
      </c>
      <c r="K897" s="171">
        <v>2340857</v>
      </c>
      <c r="L897" s="171" t="s">
        <v>8138</v>
      </c>
      <c r="M897" s="172">
        <v>45830.465520833335</v>
      </c>
      <c r="N897" s="172">
        <v>45832.689976851849</v>
      </c>
      <c r="O897" s="171" t="s">
        <v>3171</v>
      </c>
      <c r="P897" s="171" t="s">
        <v>3172</v>
      </c>
      <c r="Q897" s="171" t="s">
        <v>177</v>
      </c>
      <c r="R897" s="72" t="s">
        <v>8139</v>
      </c>
      <c r="S897" s="178" t="s">
        <v>3174</v>
      </c>
      <c r="T897" s="187" t="s">
        <v>3190</v>
      </c>
      <c r="U897" s="187" t="s">
        <v>3213</v>
      </c>
      <c r="V897" s="187" t="s">
        <v>3372</v>
      </c>
      <c r="W897" s="187" t="s">
        <v>3185</v>
      </c>
      <c r="X897" s="187">
        <v>0</v>
      </c>
      <c r="Y897" s="187">
        <v>0</v>
      </c>
      <c r="Z897" s="187">
        <v>0</v>
      </c>
      <c r="AA897" s="187">
        <v>0</v>
      </c>
      <c r="AB897" s="200">
        <v>0</v>
      </c>
      <c r="AC897" s="72" t="s">
        <v>8140</v>
      </c>
      <c r="AD897" s="72" t="s">
        <v>3180</v>
      </c>
      <c r="AE897" s="72" t="s">
        <v>3180</v>
      </c>
      <c r="AF897" s="171" t="s">
        <v>25</v>
      </c>
      <c r="AG897" s="171" t="s">
        <v>189</v>
      </c>
      <c r="AH897" s="171">
        <v>1</v>
      </c>
      <c r="AI897" s="171">
        <v>0</v>
      </c>
      <c r="AJ897" s="72" t="s">
        <v>3666</v>
      </c>
      <c r="AK897" s="97">
        <f>IF(Q897="SOPORTE_TELEFÓNICO",'BASE LIQUIDACION REDEBAN 2025'!$B$19,IF(Q897="ENVÍO",'BASE LIQUIDACION REDEBAN 2025'!$C$2,IF(AF897="TIPO I",'BASE LIQUIDACION REDEBAN 2025'!$C$2,IF(AF897="TIPO II",'BASE LIQUIDACION REDEBAN 2025'!$C$3,IF(AF897="TIPO III",'BASE LIQUIDACION REDEBAN 2025'!$C$4,IF(AF897="TIPO IV",'BASE LIQUIDACION REDEBAN 2025'!$C$5,IF(AG897="AEREO",'BASE LIQUIDACION REDEBAN 2025'!$B$6,'BASE LIQUIDACION REDEBAN 2025'!$C$5)))))))</f>
        <v>65960.072302</v>
      </c>
      <c r="AL897" s="97">
        <f>IF(OR(Q897="SOPORTE_TELEFÓNICO",Q897="ENVÍO"),0,IF(AF897="TIPO I",'BASE LIQUIDACION REDEBAN 2025'!$B$10,IF(AF897="TIPO II",'BASE LIQUIDACION REDEBAN 2025'!$B$11,IF(AF897="TIPO III",'BASE LIQUIDACION REDEBAN 2025'!$B$12,'BASE LIQUIDACION REDEBAN 2025'!$B$13))))</f>
        <v>75096.394270399993</v>
      </c>
      <c r="AM897" s="97">
        <f t="shared" si="13"/>
        <v>65960.072302</v>
      </c>
    </row>
    <row r="898" spans="1:39" s="85" customFormat="1" ht="13.15">
      <c r="A898" s="171" t="s">
        <v>76</v>
      </c>
      <c r="B898" s="10" t="str">
        <f>VLOOKUP(A898,'CENTRO DE COSTOS'!A:D,4,FALSE)</f>
        <v>DIEGO FERNANDO HENAO CARDONA</v>
      </c>
      <c r="C898" s="10" t="str">
        <f>VLOOKUP(A898,'CENTRO DE COSTOS'!A:D,2,FALSE)</f>
        <v>0004-0003</v>
      </c>
      <c r="D898" s="171">
        <v>76364</v>
      </c>
      <c r="E898" s="171">
        <v>2341819</v>
      </c>
      <c r="F898" s="171">
        <v>59661</v>
      </c>
      <c r="G898" s="171" t="s">
        <v>230</v>
      </c>
      <c r="H898" s="171" t="s">
        <v>7679</v>
      </c>
      <c r="I898" s="171" t="s">
        <v>7865</v>
      </c>
      <c r="J898" s="10" t="s">
        <v>167</v>
      </c>
      <c r="K898" s="171">
        <v>2341819</v>
      </c>
      <c r="L898" s="171" t="s">
        <v>8141</v>
      </c>
      <c r="M898" s="172">
        <v>45831.459027777775</v>
      </c>
      <c r="N898" s="172">
        <v>45832.659942129627</v>
      </c>
      <c r="O898" s="171" t="s">
        <v>3171</v>
      </c>
      <c r="P898" s="171" t="s">
        <v>3172</v>
      </c>
      <c r="Q898" s="171" t="s">
        <v>177</v>
      </c>
      <c r="R898" s="72" t="s">
        <v>8142</v>
      </c>
      <c r="S898" s="178" t="s">
        <v>3174</v>
      </c>
      <c r="T898" s="187" t="s">
        <v>3190</v>
      </c>
      <c r="U898" s="187" t="s">
        <v>3213</v>
      </c>
      <c r="V898" s="187" t="s">
        <v>3372</v>
      </c>
      <c r="W898" s="187" t="s">
        <v>3215</v>
      </c>
      <c r="X898" s="187" t="s">
        <v>3228</v>
      </c>
      <c r="Y898" s="187">
        <v>0</v>
      </c>
      <c r="Z898" s="187" t="s">
        <v>3482</v>
      </c>
      <c r="AA898" s="187" t="s">
        <v>5149</v>
      </c>
      <c r="AB898" s="200">
        <v>0</v>
      </c>
      <c r="AC898" s="72" t="s">
        <v>8143</v>
      </c>
      <c r="AD898" s="72" t="s">
        <v>8144</v>
      </c>
      <c r="AE898" s="72" t="s">
        <v>8145</v>
      </c>
      <c r="AF898" s="171" t="s">
        <v>28</v>
      </c>
      <c r="AG898" s="171" t="s">
        <v>189</v>
      </c>
      <c r="AH898" s="171">
        <v>1</v>
      </c>
      <c r="AI898" s="171">
        <v>0</v>
      </c>
      <c r="AJ898" s="72" t="s">
        <v>320</v>
      </c>
      <c r="AK898" s="97">
        <f>IF(Q898="SOPORTE_TELEFÓNICO",'BASE LIQUIDACION REDEBAN 2025'!$B$19,IF(Q898="ENVÍO",'BASE LIQUIDACION REDEBAN 2025'!$C$2,IF(AF898="TIPO I",'BASE LIQUIDACION REDEBAN 2025'!$C$2,IF(AF898="TIPO II",'BASE LIQUIDACION REDEBAN 2025'!$C$3,IF(AF898="TIPO III",'BASE LIQUIDACION REDEBAN 2025'!$C$4,IF(AF898="TIPO IV",'BASE LIQUIDACION REDEBAN 2025'!$C$5,IF(AG898="AEREO",'BASE LIQUIDACION REDEBAN 2025'!$B$6,'BASE LIQUIDACION REDEBAN 2025'!$C$5)))))))</f>
        <v>144967.87232000002</v>
      </c>
      <c r="AL898" s="97">
        <f>IF(OR(Q898="SOPORTE_TELEFÓNICO",Q898="ENVÍO"),0,IF(AF898="TIPO I",'BASE LIQUIDACION REDEBAN 2025'!$B$10,IF(AF898="TIPO II",'BASE LIQUIDACION REDEBAN 2025'!$B$11,IF(AF898="TIPO III",'BASE LIQUIDACION REDEBAN 2025'!$B$12,'BASE LIQUIDACION REDEBAN 2025'!$B$13))))</f>
        <v>140395.6348884</v>
      </c>
      <c r="AM898" s="97">
        <f t="shared" si="13"/>
        <v>144967.87232000002</v>
      </c>
    </row>
    <row r="899" spans="1:39" s="85" customFormat="1" ht="13.15">
      <c r="A899" s="171" t="s">
        <v>72</v>
      </c>
      <c r="B899" s="10" t="str">
        <f>VLOOKUP(A899,'CENTRO DE COSTOS'!A:D,4,FALSE)</f>
        <v>MIGUEL JULIÁN HERNÁNDEZ GUARÍN</v>
      </c>
      <c r="C899" s="10" t="str">
        <f>VLOOKUP(A899,'CENTRO DE COSTOS'!A:D,2,FALSE)</f>
        <v>0004-0008</v>
      </c>
      <c r="D899" s="171">
        <v>68547</v>
      </c>
      <c r="E899" s="171">
        <v>2342377</v>
      </c>
      <c r="F899" s="171">
        <v>75828</v>
      </c>
      <c r="G899" s="171" t="s">
        <v>180</v>
      </c>
      <c r="H899" s="171" t="s">
        <v>3280</v>
      </c>
      <c r="I899" s="171" t="s">
        <v>8146</v>
      </c>
      <c r="J899" s="10" t="s">
        <v>167</v>
      </c>
      <c r="K899" s="171">
        <v>2342377</v>
      </c>
      <c r="L899" s="171" t="s">
        <v>8147</v>
      </c>
      <c r="M899" s="172">
        <v>45832.333333333336</v>
      </c>
      <c r="N899" s="172">
        <v>45832.653749999998</v>
      </c>
      <c r="O899" s="171" t="s">
        <v>3171</v>
      </c>
      <c r="P899" s="171" t="s">
        <v>3172</v>
      </c>
      <c r="Q899" s="171" t="s">
        <v>177</v>
      </c>
      <c r="R899" s="72" t="s">
        <v>8148</v>
      </c>
      <c r="S899" s="178" t="s">
        <v>3174</v>
      </c>
      <c r="T899" s="187" t="s">
        <v>3190</v>
      </c>
      <c r="U899" s="187" t="s">
        <v>3300</v>
      </c>
      <c r="V899" s="187" t="s">
        <v>3192</v>
      </c>
      <c r="W899" s="187" t="s">
        <v>3215</v>
      </c>
      <c r="X899" s="187" t="s">
        <v>3615</v>
      </c>
      <c r="Y899" s="187">
        <v>0</v>
      </c>
      <c r="Z899" s="187">
        <v>0</v>
      </c>
      <c r="AA899" s="187">
        <v>0</v>
      </c>
      <c r="AB899" s="200">
        <v>0</v>
      </c>
      <c r="AC899" s="72" t="s">
        <v>8149</v>
      </c>
      <c r="AD899" s="72" t="s">
        <v>8150</v>
      </c>
      <c r="AE899" s="72" t="s">
        <v>8151</v>
      </c>
      <c r="AF899" s="171" t="s">
        <v>28</v>
      </c>
      <c r="AG899" s="171" t="s">
        <v>189</v>
      </c>
      <c r="AH899" s="171">
        <v>1</v>
      </c>
      <c r="AI899" s="171">
        <v>0</v>
      </c>
      <c r="AJ899" s="72" t="s">
        <v>866</v>
      </c>
      <c r="AK899" s="97">
        <f>IF(Q899="SOPORTE_TELEFÓNICO",'BASE LIQUIDACION REDEBAN 2025'!$B$19,IF(Q899="ENVÍO",'BASE LIQUIDACION REDEBAN 2025'!$C$2,IF(AF899="TIPO I",'BASE LIQUIDACION REDEBAN 2025'!$C$2,IF(AF899="TIPO II",'BASE LIQUIDACION REDEBAN 2025'!$C$3,IF(AF899="TIPO III",'BASE LIQUIDACION REDEBAN 2025'!$C$4,IF(AF899="TIPO IV",'BASE LIQUIDACION REDEBAN 2025'!$C$5,IF(AG899="AEREO",'BASE LIQUIDACION REDEBAN 2025'!$B$6,'BASE LIQUIDACION REDEBAN 2025'!$C$5)))))))</f>
        <v>144967.87232000002</v>
      </c>
      <c r="AL899" s="97">
        <f>IF(OR(Q899="SOPORTE_TELEFÓNICO",Q899="ENVÍO"),0,IF(AF899="TIPO I",'BASE LIQUIDACION REDEBAN 2025'!$B$10,IF(AF899="TIPO II",'BASE LIQUIDACION REDEBAN 2025'!$B$11,IF(AF899="TIPO III",'BASE LIQUIDACION REDEBAN 2025'!$B$12,'BASE LIQUIDACION REDEBAN 2025'!$B$13))))</f>
        <v>140395.6348884</v>
      </c>
      <c r="AM899" s="97">
        <f t="shared" ref="AM899:AM962" si="14">IF(OR(Q899="SOPORTE_TELEFÓNICO",Q899="ENVÍO"),AK899,(AK899*AH899+AL899*AI899))</f>
        <v>144967.87232000002</v>
      </c>
    </row>
    <row r="900" spans="1:39" s="85" customFormat="1" ht="13.15">
      <c r="A900" s="171" t="s">
        <v>86</v>
      </c>
      <c r="B900" s="10" t="str">
        <f>VLOOKUP(A900,'CENTRO DE COSTOS'!A:D,4,FALSE)</f>
        <v>KEVIN ALEXIS CORZO BUSTOS</v>
      </c>
      <c r="C900" s="10" t="str">
        <f>VLOOKUP(A900,'CENTRO DE COSTOS'!A:D,2,FALSE)</f>
        <v>0004-0007</v>
      </c>
      <c r="D900" s="171">
        <v>73001</v>
      </c>
      <c r="E900" s="171">
        <v>2343315</v>
      </c>
      <c r="F900" s="171">
        <v>63485</v>
      </c>
      <c r="G900" s="171" t="s">
        <v>870</v>
      </c>
      <c r="H900" s="171" t="s">
        <v>86</v>
      </c>
      <c r="I900" s="171" t="s">
        <v>8152</v>
      </c>
      <c r="J900" s="10" t="s">
        <v>167</v>
      </c>
      <c r="K900" s="171">
        <v>2343315</v>
      </c>
      <c r="L900" s="171" t="s">
        <v>8153</v>
      </c>
      <c r="M900" s="172">
        <v>45832.333333333336</v>
      </c>
      <c r="N900" s="172">
        <v>45832.656909722224</v>
      </c>
      <c r="O900" s="171" t="s">
        <v>3171</v>
      </c>
      <c r="P900" s="171" t="s">
        <v>3172</v>
      </c>
      <c r="Q900" s="171" t="s">
        <v>177</v>
      </c>
      <c r="R900" s="72" t="s">
        <v>8154</v>
      </c>
      <c r="S900" s="178" t="s">
        <v>3174</v>
      </c>
      <c r="T900" s="187" t="s">
        <v>3190</v>
      </c>
      <c r="U900" s="187" t="s">
        <v>3191</v>
      </c>
      <c r="V900" s="187" t="s">
        <v>3192</v>
      </c>
      <c r="W900" s="187" t="s">
        <v>3215</v>
      </c>
      <c r="X900" s="187" t="s">
        <v>3489</v>
      </c>
      <c r="Y900" s="187">
        <v>0</v>
      </c>
      <c r="Z900" s="187">
        <v>0</v>
      </c>
      <c r="AA900" s="187">
        <v>0</v>
      </c>
      <c r="AB900" s="200">
        <v>0</v>
      </c>
      <c r="AC900" s="72" t="s">
        <v>8155</v>
      </c>
      <c r="AD900" s="72" t="s">
        <v>8156</v>
      </c>
      <c r="AE900" s="72" t="s">
        <v>8157</v>
      </c>
      <c r="AF900" s="171" t="s">
        <v>25</v>
      </c>
      <c r="AG900" s="171" t="s">
        <v>189</v>
      </c>
      <c r="AH900" s="171">
        <v>1</v>
      </c>
      <c r="AI900" s="171">
        <v>0</v>
      </c>
      <c r="AJ900" s="72" t="s">
        <v>1632</v>
      </c>
      <c r="AK900" s="97">
        <f>IF(Q900="SOPORTE_TELEFÓNICO",'BASE LIQUIDACION REDEBAN 2025'!$B$19,IF(Q900="ENVÍO",'BASE LIQUIDACION REDEBAN 2025'!$C$2,IF(AF900="TIPO I",'BASE LIQUIDACION REDEBAN 2025'!$C$2,IF(AF900="TIPO II",'BASE LIQUIDACION REDEBAN 2025'!$C$3,IF(AF900="TIPO III",'BASE LIQUIDACION REDEBAN 2025'!$C$4,IF(AF900="TIPO IV",'BASE LIQUIDACION REDEBAN 2025'!$C$5,IF(AG900="AEREO",'BASE LIQUIDACION REDEBAN 2025'!$B$6,'BASE LIQUIDACION REDEBAN 2025'!$C$5)))))))</f>
        <v>65960.072302</v>
      </c>
      <c r="AL900" s="97">
        <f>IF(OR(Q900="SOPORTE_TELEFÓNICO",Q900="ENVÍO"),0,IF(AF900="TIPO I",'BASE LIQUIDACION REDEBAN 2025'!$B$10,IF(AF900="TIPO II",'BASE LIQUIDACION REDEBAN 2025'!$B$11,IF(AF900="TIPO III",'BASE LIQUIDACION REDEBAN 2025'!$B$12,'BASE LIQUIDACION REDEBAN 2025'!$B$13))))</f>
        <v>75096.394270399993</v>
      </c>
      <c r="AM900" s="97">
        <f t="shared" si="14"/>
        <v>65960.072302</v>
      </c>
    </row>
    <row r="901" spans="1:39" s="85" customFormat="1" ht="13.15">
      <c r="A901" s="171" t="s">
        <v>98</v>
      </c>
      <c r="B901" s="10" t="str">
        <f>VLOOKUP(A901,'CENTRO DE COSTOS'!A:D,4,FALSE)</f>
        <v>MIGUEL JULIÁN HERNÁNDEZ GUARÍN</v>
      </c>
      <c r="C901" s="10" t="str">
        <f>VLOOKUP(A901,'CENTRO DE COSTOS'!A:D,2,FALSE)</f>
        <v>0004-0008</v>
      </c>
      <c r="D901" s="171">
        <v>15001</v>
      </c>
      <c r="E901" s="171">
        <v>2343798</v>
      </c>
      <c r="F901" s="171">
        <v>63235</v>
      </c>
      <c r="G901" s="171" t="s">
        <v>371</v>
      </c>
      <c r="H901" s="171" t="s">
        <v>98</v>
      </c>
      <c r="I901" s="171" t="s">
        <v>8158</v>
      </c>
      <c r="J901" s="10" t="s">
        <v>167</v>
      </c>
      <c r="K901" s="171">
        <v>2343798</v>
      </c>
      <c r="L901" s="171" t="s">
        <v>8159</v>
      </c>
      <c r="M901" s="172">
        <v>45832.370138888888</v>
      </c>
      <c r="N901" s="172">
        <v>45832.703113425923</v>
      </c>
      <c r="O901" s="171" t="s">
        <v>3171</v>
      </c>
      <c r="P901" s="171" t="s">
        <v>3172</v>
      </c>
      <c r="Q901" s="171" t="s">
        <v>177</v>
      </c>
      <c r="R901" s="72" t="s">
        <v>8160</v>
      </c>
      <c r="S901" s="178" t="s">
        <v>3174</v>
      </c>
      <c r="T901" s="187" t="s">
        <v>3190</v>
      </c>
      <c r="U901" s="187" t="s">
        <v>3197</v>
      </c>
      <c r="V901" s="187" t="s">
        <v>3424</v>
      </c>
      <c r="W901" s="187" t="s">
        <v>3215</v>
      </c>
      <c r="X901" s="187">
        <v>0</v>
      </c>
      <c r="Y901" s="187" t="s">
        <v>3425</v>
      </c>
      <c r="Z901" s="187">
        <v>0</v>
      </c>
      <c r="AA901" s="187">
        <v>0</v>
      </c>
      <c r="AB901" s="200">
        <v>0</v>
      </c>
      <c r="AC901" s="72" t="s">
        <v>8161</v>
      </c>
      <c r="AD901" s="72" t="s">
        <v>8162</v>
      </c>
      <c r="AE901" s="72" t="s">
        <v>8163</v>
      </c>
      <c r="AF901" s="171" t="s">
        <v>25</v>
      </c>
      <c r="AG901" s="171" t="s">
        <v>189</v>
      </c>
      <c r="AH901" s="171">
        <v>1</v>
      </c>
      <c r="AI901" s="171">
        <v>0</v>
      </c>
      <c r="AJ901" s="72" t="s">
        <v>1354</v>
      </c>
      <c r="AK901" s="97">
        <f>IF(Q901="SOPORTE_TELEFÓNICO",'BASE LIQUIDACION REDEBAN 2025'!$B$19,IF(Q901="ENVÍO",'BASE LIQUIDACION REDEBAN 2025'!$C$2,IF(AF901="TIPO I",'BASE LIQUIDACION REDEBAN 2025'!$C$2,IF(AF901="TIPO II",'BASE LIQUIDACION REDEBAN 2025'!$C$3,IF(AF901="TIPO III",'BASE LIQUIDACION REDEBAN 2025'!$C$4,IF(AF901="TIPO IV",'BASE LIQUIDACION REDEBAN 2025'!$C$5,IF(AG901="AEREO",'BASE LIQUIDACION REDEBAN 2025'!$B$6,'BASE LIQUIDACION REDEBAN 2025'!$C$5)))))))</f>
        <v>65960.072302</v>
      </c>
      <c r="AL901" s="97">
        <f>IF(OR(Q901="SOPORTE_TELEFÓNICO",Q901="ENVÍO"),0,IF(AF901="TIPO I",'BASE LIQUIDACION REDEBAN 2025'!$B$10,IF(AF901="TIPO II",'BASE LIQUIDACION REDEBAN 2025'!$B$11,IF(AF901="TIPO III",'BASE LIQUIDACION REDEBAN 2025'!$B$12,'BASE LIQUIDACION REDEBAN 2025'!$B$13))))</f>
        <v>75096.394270399993</v>
      </c>
      <c r="AM901" s="97">
        <f t="shared" si="14"/>
        <v>65960.072302</v>
      </c>
    </row>
    <row r="902" spans="1:39" s="85" customFormat="1" ht="13.15">
      <c r="A902" s="171" t="s">
        <v>98</v>
      </c>
      <c r="B902" s="10" t="str">
        <f>VLOOKUP(A902,'CENTRO DE COSTOS'!A:D,4,FALSE)</f>
        <v>MIGUEL JULIÁN HERNÁNDEZ GUARÍN</v>
      </c>
      <c r="C902" s="10" t="str">
        <f>VLOOKUP(A902,'CENTRO DE COSTOS'!A:D,2,FALSE)</f>
        <v>0004-0008</v>
      </c>
      <c r="D902" s="171">
        <v>15087</v>
      </c>
      <c r="E902" s="171">
        <v>2344233</v>
      </c>
      <c r="F902" s="171">
        <v>48357</v>
      </c>
      <c r="G902" s="171" t="s">
        <v>371</v>
      </c>
      <c r="H902" s="171" t="s">
        <v>8164</v>
      </c>
      <c r="I902" s="171" t="s">
        <v>8165</v>
      </c>
      <c r="J902" s="10" t="s">
        <v>167</v>
      </c>
      <c r="K902" s="171">
        <v>2344233</v>
      </c>
      <c r="L902" s="171" t="s">
        <v>8166</v>
      </c>
      <c r="M902" s="172">
        <v>45832.386111111111</v>
      </c>
      <c r="N902" s="172">
        <v>45832.680891203701</v>
      </c>
      <c r="O902" s="171" t="s">
        <v>3171</v>
      </c>
      <c r="P902" s="171" t="s">
        <v>3172</v>
      </c>
      <c r="Q902" s="171" t="s">
        <v>177</v>
      </c>
      <c r="R902" s="72" t="s">
        <v>8167</v>
      </c>
      <c r="S902" s="178" t="s">
        <v>3174</v>
      </c>
      <c r="T902" s="187" t="s">
        <v>3190</v>
      </c>
      <c r="U902" s="187" t="s">
        <v>3284</v>
      </c>
      <c r="V902" s="187" t="s">
        <v>3284</v>
      </c>
      <c r="W902" s="187" t="s">
        <v>3215</v>
      </c>
      <c r="X902" s="187" t="s">
        <v>8168</v>
      </c>
      <c r="Y902" s="187">
        <v>0</v>
      </c>
      <c r="Z902" s="187">
        <v>0</v>
      </c>
      <c r="AA902" s="187">
        <v>0</v>
      </c>
      <c r="AB902" s="200">
        <v>0</v>
      </c>
      <c r="AC902" s="72" t="s">
        <v>8169</v>
      </c>
      <c r="AD902" s="72" t="s">
        <v>8170</v>
      </c>
      <c r="AE902" s="72" t="s">
        <v>8171</v>
      </c>
      <c r="AF902" s="171" t="s">
        <v>28</v>
      </c>
      <c r="AG902" s="171" t="s">
        <v>189</v>
      </c>
      <c r="AH902" s="171">
        <v>1</v>
      </c>
      <c r="AI902" s="171">
        <v>0</v>
      </c>
      <c r="AJ902" s="72" t="s">
        <v>967</v>
      </c>
      <c r="AK902" s="97">
        <f>IF(Q902="SOPORTE_TELEFÓNICO",'BASE LIQUIDACION REDEBAN 2025'!$B$19,IF(Q902="ENVÍO",'BASE LIQUIDACION REDEBAN 2025'!$C$2,IF(AF902="TIPO I",'BASE LIQUIDACION REDEBAN 2025'!$C$2,IF(AF902="TIPO II",'BASE LIQUIDACION REDEBAN 2025'!$C$3,IF(AF902="TIPO III",'BASE LIQUIDACION REDEBAN 2025'!$C$4,IF(AF902="TIPO IV",'BASE LIQUIDACION REDEBAN 2025'!$C$5,IF(AG902="AEREO",'BASE LIQUIDACION REDEBAN 2025'!$B$6,'BASE LIQUIDACION REDEBAN 2025'!$C$5)))))))</f>
        <v>144967.87232000002</v>
      </c>
      <c r="AL902" s="97">
        <f>IF(OR(Q902="SOPORTE_TELEFÓNICO",Q902="ENVÍO"),0,IF(AF902="TIPO I",'BASE LIQUIDACION REDEBAN 2025'!$B$10,IF(AF902="TIPO II",'BASE LIQUIDACION REDEBAN 2025'!$B$11,IF(AF902="TIPO III",'BASE LIQUIDACION REDEBAN 2025'!$B$12,'BASE LIQUIDACION REDEBAN 2025'!$B$13))))</f>
        <v>140395.6348884</v>
      </c>
      <c r="AM902" s="97">
        <f t="shared" si="14"/>
        <v>144967.87232000002</v>
      </c>
    </row>
    <row r="903" spans="1:39" s="85" customFormat="1" ht="13.15">
      <c r="A903" s="171" t="s">
        <v>64</v>
      </c>
      <c r="B903" s="10" t="str">
        <f>VLOOKUP(A903,'CENTRO DE COSTOS'!A:D,4,FALSE)</f>
        <v>JOSE MAURICIO HERNANDEZ ROJAS</v>
      </c>
      <c r="C903" s="10" t="str">
        <f>VLOOKUP(A903,'CENTRO DE COSTOS'!A:D,2,FALSE)</f>
        <v>0004-0001</v>
      </c>
      <c r="D903" s="171">
        <v>8001</v>
      </c>
      <c r="E903" s="171">
        <v>2345153</v>
      </c>
      <c r="F903" s="171">
        <v>79930</v>
      </c>
      <c r="G903" s="171" t="s">
        <v>277</v>
      </c>
      <c r="H903" s="171" t="s">
        <v>64</v>
      </c>
      <c r="I903" s="171" t="s">
        <v>2360</v>
      </c>
      <c r="J903" s="10" t="s">
        <v>167</v>
      </c>
      <c r="K903" s="171">
        <v>2345153</v>
      </c>
      <c r="L903" s="171" t="s">
        <v>8172</v>
      </c>
      <c r="M903" s="172">
        <v>45832.429166666669</v>
      </c>
      <c r="N903" s="172">
        <v>45832.708668981482</v>
      </c>
      <c r="O903" s="171" t="s">
        <v>3171</v>
      </c>
      <c r="P903" s="171" t="s">
        <v>3172</v>
      </c>
      <c r="Q903" s="171" t="s">
        <v>177</v>
      </c>
      <c r="R903" s="72" t="s">
        <v>8173</v>
      </c>
      <c r="S903" s="178" t="s">
        <v>3174</v>
      </c>
      <c r="T903" s="187" t="s">
        <v>3190</v>
      </c>
      <c r="U903" s="187" t="s">
        <v>3176</v>
      </c>
      <c r="V903" s="187" t="s">
        <v>3184</v>
      </c>
      <c r="W903" s="187" t="s">
        <v>3185</v>
      </c>
      <c r="X903" s="187">
        <v>0</v>
      </c>
      <c r="Y903" s="187">
        <v>0</v>
      </c>
      <c r="Z903" s="187">
        <v>0</v>
      </c>
      <c r="AA903" s="187">
        <v>0</v>
      </c>
      <c r="AB903" s="200">
        <v>0</v>
      </c>
      <c r="AC903" s="72" t="s">
        <v>2362</v>
      </c>
      <c r="AD903" s="72" t="s">
        <v>3180</v>
      </c>
      <c r="AE903" s="72" t="s">
        <v>3180</v>
      </c>
      <c r="AF903" s="171" t="s">
        <v>25</v>
      </c>
      <c r="AG903" s="171" t="s">
        <v>189</v>
      </c>
      <c r="AH903" s="171">
        <v>1</v>
      </c>
      <c r="AI903" s="171">
        <v>0</v>
      </c>
      <c r="AJ903" s="72" t="s">
        <v>280</v>
      </c>
      <c r="AK903" s="97">
        <f>IF(Q903="SOPORTE_TELEFÓNICO",'BASE LIQUIDACION REDEBAN 2025'!$B$19,IF(Q903="ENVÍO",'BASE LIQUIDACION REDEBAN 2025'!$C$2,IF(AF903="TIPO I",'BASE LIQUIDACION REDEBAN 2025'!$C$2,IF(AF903="TIPO II",'BASE LIQUIDACION REDEBAN 2025'!$C$3,IF(AF903="TIPO III",'BASE LIQUIDACION REDEBAN 2025'!$C$4,IF(AF903="TIPO IV",'BASE LIQUIDACION REDEBAN 2025'!$C$5,IF(AG903="AEREO",'BASE LIQUIDACION REDEBAN 2025'!$B$6,'BASE LIQUIDACION REDEBAN 2025'!$C$5)))))))</f>
        <v>65960.072302</v>
      </c>
      <c r="AL903" s="97">
        <f>IF(OR(Q903="SOPORTE_TELEFÓNICO",Q903="ENVÍO"),0,IF(AF903="TIPO I",'BASE LIQUIDACION REDEBAN 2025'!$B$10,IF(AF903="TIPO II",'BASE LIQUIDACION REDEBAN 2025'!$B$11,IF(AF903="TIPO III",'BASE LIQUIDACION REDEBAN 2025'!$B$12,'BASE LIQUIDACION REDEBAN 2025'!$B$13))))</f>
        <v>75096.394270399993</v>
      </c>
      <c r="AM903" s="97">
        <f t="shared" si="14"/>
        <v>65960.072302</v>
      </c>
    </row>
    <row r="904" spans="1:39" s="85" customFormat="1" ht="13.15">
      <c r="A904" s="171" t="s">
        <v>80</v>
      </c>
      <c r="B904" s="10" t="str">
        <f>VLOOKUP(A904,'CENTRO DE COSTOS'!A:D,4,FALSE)</f>
        <v>JOSE MAURICIO HERNANDEZ ROJAS</v>
      </c>
      <c r="C904" s="10" t="str">
        <f>VLOOKUP(A904,'CENTRO DE COSTOS'!A:D,2,FALSE)</f>
        <v>0004-0001</v>
      </c>
      <c r="D904" s="171">
        <v>13001</v>
      </c>
      <c r="E904" s="171">
        <v>2345166</v>
      </c>
      <c r="F904" s="171">
        <v>34797</v>
      </c>
      <c r="G904" s="171" t="s">
        <v>364</v>
      </c>
      <c r="H904" s="171" t="s">
        <v>80</v>
      </c>
      <c r="I904" s="171" t="s">
        <v>8174</v>
      </c>
      <c r="J904" s="10" t="s">
        <v>167</v>
      </c>
      <c r="K904" s="171">
        <v>2345166</v>
      </c>
      <c r="L904" s="171" t="s">
        <v>8175</v>
      </c>
      <c r="M904" s="172">
        <v>45832.431250000001</v>
      </c>
      <c r="N904" s="172">
        <v>45832.677418981482</v>
      </c>
      <c r="O904" s="171" t="s">
        <v>3171</v>
      </c>
      <c r="P904" s="171" t="s">
        <v>3172</v>
      </c>
      <c r="Q904" s="171" t="s">
        <v>177</v>
      </c>
      <c r="R904" s="72" t="s">
        <v>8176</v>
      </c>
      <c r="S904" s="178" t="s">
        <v>3174</v>
      </c>
      <c r="T904" s="187" t="s">
        <v>3190</v>
      </c>
      <c r="U904" s="187" t="s">
        <v>3284</v>
      </c>
      <c r="V904" s="187" t="s">
        <v>3284</v>
      </c>
      <c r="W904" s="187" t="s">
        <v>3215</v>
      </c>
      <c r="X904" s="187" t="s">
        <v>3267</v>
      </c>
      <c r="Y904" s="187">
        <v>0</v>
      </c>
      <c r="Z904" s="187">
        <v>0</v>
      </c>
      <c r="AA904" s="187">
        <v>0</v>
      </c>
      <c r="AB904" s="200">
        <v>0</v>
      </c>
      <c r="AC904" s="72" t="s">
        <v>8177</v>
      </c>
      <c r="AD904" s="72">
        <v>1172096</v>
      </c>
      <c r="AE904" s="72" t="s">
        <v>8178</v>
      </c>
      <c r="AF904" s="171" t="s">
        <v>25</v>
      </c>
      <c r="AG904" s="171" t="s">
        <v>189</v>
      </c>
      <c r="AH904" s="171">
        <v>1</v>
      </c>
      <c r="AI904" s="171">
        <v>0</v>
      </c>
      <c r="AJ904" s="72" t="s">
        <v>1180</v>
      </c>
      <c r="AK904" s="97">
        <f>IF(Q904="SOPORTE_TELEFÓNICO",'BASE LIQUIDACION REDEBAN 2025'!$B$19,IF(Q904="ENVÍO",'BASE LIQUIDACION REDEBAN 2025'!$C$2,IF(AF904="TIPO I",'BASE LIQUIDACION REDEBAN 2025'!$C$2,IF(AF904="TIPO II",'BASE LIQUIDACION REDEBAN 2025'!$C$3,IF(AF904="TIPO III",'BASE LIQUIDACION REDEBAN 2025'!$C$4,IF(AF904="TIPO IV",'BASE LIQUIDACION REDEBAN 2025'!$C$5,IF(AG904="AEREO",'BASE LIQUIDACION REDEBAN 2025'!$B$6,'BASE LIQUIDACION REDEBAN 2025'!$C$5)))))))</f>
        <v>65960.072302</v>
      </c>
      <c r="AL904" s="97">
        <f>IF(OR(Q904="SOPORTE_TELEFÓNICO",Q904="ENVÍO"),0,IF(AF904="TIPO I",'BASE LIQUIDACION REDEBAN 2025'!$B$10,IF(AF904="TIPO II",'BASE LIQUIDACION REDEBAN 2025'!$B$11,IF(AF904="TIPO III",'BASE LIQUIDACION REDEBAN 2025'!$B$12,'BASE LIQUIDACION REDEBAN 2025'!$B$13))))</f>
        <v>75096.394270399993</v>
      </c>
      <c r="AM904" s="97">
        <f t="shared" si="14"/>
        <v>65960.072302</v>
      </c>
    </row>
    <row r="905" spans="1:39" s="85" customFormat="1" ht="13.15">
      <c r="A905" s="171" t="s">
        <v>76</v>
      </c>
      <c r="B905" s="10" t="str">
        <f>VLOOKUP(A905,'CENTRO DE COSTOS'!A:D,4,FALSE)</f>
        <v>DIEGO FERNANDO HENAO CARDONA</v>
      </c>
      <c r="C905" s="10" t="str">
        <f>VLOOKUP(A905,'CENTRO DE COSTOS'!A:D,2,FALSE)</f>
        <v>0004-0003</v>
      </c>
      <c r="D905" s="171">
        <v>76520</v>
      </c>
      <c r="E905" s="171">
        <v>2345397</v>
      </c>
      <c r="F905" s="171">
        <v>24726</v>
      </c>
      <c r="G905" s="171" t="s">
        <v>230</v>
      </c>
      <c r="H905" s="171" t="s">
        <v>754</v>
      </c>
      <c r="I905" s="171" t="s">
        <v>8179</v>
      </c>
      <c r="J905" s="10" t="s">
        <v>167</v>
      </c>
      <c r="K905" s="171">
        <v>2345397</v>
      </c>
      <c r="L905" s="171" t="s">
        <v>8180</v>
      </c>
      <c r="M905" s="172">
        <v>45832.45</v>
      </c>
      <c r="N905" s="172">
        <v>45832.67827546296</v>
      </c>
      <c r="O905" s="171" t="s">
        <v>3171</v>
      </c>
      <c r="P905" s="171" t="s">
        <v>3172</v>
      </c>
      <c r="Q905" s="171" t="s">
        <v>177</v>
      </c>
      <c r="R905" s="72" t="s">
        <v>8181</v>
      </c>
      <c r="S905" s="178" t="s">
        <v>3174</v>
      </c>
      <c r="T905" s="187" t="s">
        <v>3175</v>
      </c>
      <c r="U905" s="187" t="s">
        <v>3438</v>
      </c>
      <c r="V905" s="187" t="s">
        <v>3439</v>
      </c>
      <c r="W905" s="187" t="s">
        <v>3185</v>
      </c>
      <c r="X905" s="187">
        <v>0</v>
      </c>
      <c r="Y905" s="187">
        <v>0</v>
      </c>
      <c r="Z905" s="187">
        <v>0</v>
      </c>
      <c r="AA905" s="187">
        <v>0</v>
      </c>
      <c r="AB905" s="200">
        <v>0</v>
      </c>
      <c r="AC905" s="72" t="s">
        <v>8182</v>
      </c>
      <c r="AD905" s="72" t="s">
        <v>3180</v>
      </c>
      <c r="AE905" s="72" t="s">
        <v>3180</v>
      </c>
      <c r="AF905" s="171" t="s">
        <v>25</v>
      </c>
      <c r="AG905" s="171" t="s">
        <v>189</v>
      </c>
      <c r="AH905" s="171">
        <v>1</v>
      </c>
      <c r="AI905" s="171">
        <v>0</v>
      </c>
      <c r="AJ905" s="72" t="s">
        <v>2428</v>
      </c>
      <c r="AK905" s="97">
        <f>IF(Q905="SOPORTE_TELEFÓNICO",'BASE LIQUIDACION REDEBAN 2025'!$B$19,IF(Q905="ENVÍO",'BASE LIQUIDACION REDEBAN 2025'!$C$2,IF(AF905="TIPO I",'BASE LIQUIDACION REDEBAN 2025'!$C$2,IF(AF905="TIPO II",'BASE LIQUIDACION REDEBAN 2025'!$C$3,IF(AF905="TIPO III",'BASE LIQUIDACION REDEBAN 2025'!$C$4,IF(AF905="TIPO IV",'BASE LIQUIDACION REDEBAN 2025'!$C$5,IF(AG905="AEREO",'BASE LIQUIDACION REDEBAN 2025'!$B$6,'BASE LIQUIDACION REDEBAN 2025'!$C$5)))))))</f>
        <v>65960.072302</v>
      </c>
      <c r="AL905" s="97">
        <f>IF(OR(Q905="SOPORTE_TELEFÓNICO",Q905="ENVÍO"),0,IF(AF905="TIPO I",'BASE LIQUIDACION REDEBAN 2025'!$B$10,IF(AF905="TIPO II",'BASE LIQUIDACION REDEBAN 2025'!$B$11,IF(AF905="TIPO III",'BASE LIQUIDACION REDEBAN 2025'!$B$12,'BASE LIQUIDACION REDEBAN 2025'!$B$13))))</f>
        <v>75096.394270399993</v>
      </c>
      <c r="AM905" s="97">
        <f t="shared" si="14"/>
        <v>65960.072302</v>
      </c>
    </row>
    <row r="906" spans="1:39" s="85" customFormat="1" ht="13.15">
      <c r="A906" s="171" t="s">
        <v>90</v>
      </c>
      <c r="B906" s="10" t="str">
        <f>VLOOKUP(A906,'CENTRO DE COSTOS'!A:D,4,FALSE)</f>
        <v>JUAN SEBASTIÁN RÍOS CASTRILLÓN</v>
      </c>
      <c r="C906" s="10" t="str">
        <f>VLOOKUP(A906,'CENTRO DE COSTOS'!A:D,2,FALSE)</f>
        <v>0004-0005</v>
      </c>
      <c r="D906" s="171">
        <v>5631</v>
      </c>
      <c r="E906" s="171">
        <v>2345681</v>
      </c>
      <c r="F906" s="171">
        <v>70991</v>
      </c>
      <c r="G906" s="171" t="s">
        <v>290</v>
      </c>
      <c r="H906" s="171" t="s">
        <v>2037</v>
      </c>
      <c r="I906" s="171" t="s">
        <v>8183</v>
      </c>
      <c r="J906" s="10" t="s">
        <v>167</v>
      </c>
      <c r="K906" s="171">
        <v>2345681</v>
      </c>
      <c r="L906" s="171" t="s">
        <v>8184</v>
      </c>
      <c r="M906" s="172">
        <v>45832.463194444441</v>
      </c>
      <c r="N906" s="172">
        <v>45832.665034722224</v>
      </c>
      <c r="O906" s="171" t="s">
        <v>3171</v>
      </c>
      <c r="P906" s="171" t="s">
        <v>3172</v>
      </c>
      <c r="Q906" s="171" t="s">
        <v>177</v>
      </c>
      <c r="R906" s="72" t="s">
        <v>8185</v>
      </c>
      <c r="S906" s="178" t="s">
        <v>3174</v>
      </c>
      <c r="T906" s="187" t="s">
        <v>3175</v>
      </c>
      <c r="U906" s="187" t="s">
        <v>3260</v>
      </c>
      <c r="V906" s="187" t="s">
        <v>3261</v>
      </c>
      <c r="W906" s="187" t="s">
        <v>3215</v>
      </c>
      <c r="X906" s="187" t="s">
        <v>3726</v>
      </c>
      <c r="Y906" s="187">
        <v>0</v>
      </c>
      <c r="Z906" s="187">
        <v>0</v>
      </c>
      <c r="AA906" s="187">
        <v>0</v>
      </c>
      <c r="AB906" s="200">
        <v>0</v>
      </c>
      <c r="AC906" s="72" t="s">
        <v>8186</v>
      </c>
      <c r="AD906" s="72" t="s">
        <v>8187</v>
      </c>
      <c r="AE906" s="72" t="s">
        <v>8188</v>
      </c>
      <c r="AF906" s="171" t="s">
        <v>25</v>
      </c>
      <c r="AG906" s="171" t="s">
        <v>189</v>
      </c>
      <c r="AH906" s="171">
        <v>1</v>
      </c>
      <c r="AI906" s="171">
        <v>0</v>
      </c>
      <c r="AJ906" s="72" t="s">
        <v>3341</v>
      </c>
      <c r="AK906" s="97">
        <f>IF(Q906="SOPORTE_TELEFÓNICO",'BASE LIQUIDACION REDEBAN 2025'!$B$19,IF(Q906="ENVÍO",'BASE LIQUIDACION REDEBAN 2025'!$C$2,IF(AF906="TIPO I",'BASE LIQUIDACION REDEBAN 2025'!$C$2,IF(AF906="TIPO II",'BASE LIQUIDACION REDEBAN 2025'!$C$3,IF(AF906="TIPO III",'BASE LIQUIDACION REDEBAN 2025'!$C$4,IF(AF906="TIPO IV",'BASE LIQUIDACION REDEBAN 2025'!$C$5,IF(AG906="AEREO",'BASE LIQUIDACION REDEBAN 2025'!$B$6,'BASE LIQUIDACION REDEBAN 2025'!$C$5)))))))</f>
        <v>65960.072302</v>
      </c>
      <c r="AL906" s="97">
        <f>IF(OR(Q906="SOPORTE_TELEFÓNICO",Q906="ENVÍO"),0,IF(AF906="TIPO I",'BASE LIQUIDACION REDEBAN 2025'!$B$10,IF(AF906="TIPO II",'BASE LIQUIDACION REDEBAN 2025'!$B$11,IF(AF906="TIPO III",'BASE LIQUIDACION REDEBAN 2025'!$B$12,'BASE LIQUIDACION REDEBAN 2025'!$B$13))))</f>
        <v>75096.394270399993</v>
      </c>
      <c r="AM906" s="97">
        <f t="shared" si="14"/>
        <v>65960.072302</v>
      </c>
    </row>
    <row r="907" spans="1:39" s="85" customFormat="1" ht="13.15">
      <c r="A907" s="171" t="s">
        <v>90</v>
      </c>
      <c r="B907" s="10" t="str">
        <f>VLOOKUP(A907,'CENTRO DE COSTOS'!A:D,4,FALSE)</f>
        <v>JUAN SEBASTIÁN RÍOS CASTRILLÓN</v>
      </c>
      <c r="C907" s="10" t="str">
        <f>VLOOKUP(A907,'CENTRO DE COSTOS'!A:D,2,FALSE)</f>
        <v>0004-0005</v>
      </c>
      <c r="D907" s="171">
        <v>5308</v>
      </c>
      <c r="E907" s="171">
        <v>2345649</v>
      </c>
      <c r="F907" s="171">
        <v>50708</v>
      </c>
      <c r="G907" s="171" t="s">
        <v>290</v>
      </c>
      <c r="H907" s="171" t="s">
        <v>351</v>
      </c>
      <c r="I907" s="171" t="s">
        <v>8189</v>
      </c>
      <c r="J907" s="10" t="s">
        <v>167</v>
      </c>
      <c r="K907" s="171">
        <v>2345649</v>
      </c>
      <c r="L907" s="171" t="s">
        <v>8190</v>
      </c>
      <c r="M907" s="172">
        <v>45832.456250000003</v>
      </c>
      <c r="N907" s="172">
        <v>45832.663576388892</v>
      </c>
      <c r="O907" s="171" t="s">
        <v>3171</v>
      </c>
      <c r="P907" s="171" t="s">
        <v>3172</v>
      </c>
      <c r="Q907" s="171" t="s">
        <v>177</v>
      </c>
      <c r="R907" s="72" t="s">
        <v>8191</v>
      </c>
      <c r="S907" s="178" t="s">
        <v>3174</v>
      </c>
      <c r="T907" s="187" t="s">
        <v>3190</v>
      </c>
      <c r="U907" s="187" t="s">
        <v>3213</v>
      </c>
      <c r="V907" s="187" t="s">
        <v>3314</v>
      </c>
      <c r="W907" s="187" t="s">
        <v>3215</v>
      </c>
      <c r="X907" s="187" t="s">
        <v>3315</v>
      </c>
      <c r="Y907" s="187">
        <v>0</v>
      </c>
      <c r="Z907" s="187">
        <v>0</v>
      </c>
      <c r="AA907" s="187">
        <v>0</v>
      </c>
      <c r="AB907" s="200">
        <v>0</v>
      </c>
      <c r="AC907" s="72" t="s">
        <v>8192</v>
      </c>
      <c r="AD907" s="72" t="s">
        <v>8193</v>
      </c>
      <c r="AE907" s="72" t="s">
        <v>8194</v>
      </c>
      <c r="AF907" s="171" t="s">
        <v>25</v>
      </c>
      <c r="AG907" s="171" t="s">
        <v>189</v>
      </c>
      <c r="AH907" s="171">
        <v>1</v>
      </c>
      <c r="AI907" s="171">
        <v>0</v>
      </c>
      <c r="AJ907" s="72" t="s">
        <v>360</v>
      </c>
      <c r="AK907" s="97">
        <f>IF(Q907="SOPORTE_TELEFÓNICO",'BASE LIQUIDACION REDEBAN 2025'!$B$19,IF(Q907="ENVÍO",'BASE LIQUIDACION REDEBAN 2025'!$C$2,IF(AF907="TIPO I",'BASE LIQUIDACION REDEBAN 2025'!$C$2,IF(AF907="TIPO II",'BASE LIQUIDACION REDEBAN 2025'!$C$3,IF(AF907="TIPO III",'BASE LIQUIDACION REDEBAN 2025'!$C$4,IF(AF907="TIPO IV",'BASE LIQUIDACION REDEBAN 2025'!$C$5,IF(AG907="AEREO",'BASE LIQUIDACION REDEBAN 2025'!$B$6,'BASE LIQUIDACION REDEBAN 2025'!$C$5)))))))</f>
        <v>65960.072302</v>
      </c>
      <c r="AL907" s="97">
        <f>IF(OR(Q907="SOPORTE_TELEFÓNICO",Q907="ENVÍO"),0,IF(AF907="TIPO I",'BASE LIQUIDACION REDEBAN 2025'!$B$10,IF(AF907="TIPO II",'BASE LIQUIDACION REDEBAN 2025'!$B$11,IF(AF907="TIPO III",'BASE LIQUIDACION REDEBAN 2025'!$B$12,'BASE LIQUIDACION REDEBAN 2025'!$B$13))))</f>
        <v>75096.394270399993</v>
      </c>
      <c r="AM907" s="97">
        <f t="shared" si="14"/>
        <v>65960.072302</v>
      </c>
    </row>
    <row r="908" spans="1:39" s="85" customFormat="1" ht="13.15">
      <c r="A908" s="171" t="s">
        <v>90</v>
      </c>
      <c r="B908" s="10" t="str">
        <f>VLOOKUP(A908,'CENTRO DE COSTOS'!A:D,4,FALSE)</f>
        <v>JUAN SEBASTIÁN RÍOS CASTRILLÓN</v>
      </c>
      <c r="C908" s="10" t="str">
        <f>VLOOKUP(A908,'CENTRO DE COSTOS'!A:D,2,FALSE)</f>
        <v>0004-0005</v>
      </c>
      <c r="D908" s="171">
        <v>5001</v>
      </c>
      <c r="E908" s="171">
        <v>2346370</v>
      </c>
      <c r="F908" s="171">
        <v>30197</v>
      </c>
      <c r="G908" s="171" t="s">
        <v>290</v>
      </c>
      <c r="H908" s="171" t="s">
        <v>90</v>
      </c>
      <c r="I908" s="171" t="s">
        <v>8195</v>
      </c>
      <c r="J908" s="10" t="s">
        <v>167</v>
      </c>
      <c r="K908" s="171">
        <v>2346370</v>
      </c>
      <c r="L908" s="171" t="s">
        <v>8196</v>
      </c>
      <c r="M908" s="172">
        <v>45832.486805555556</v>
      </c>
      <c r="N908" s="172">
        <v>45832.666909722226</v>
      </c>
      <c r="O908" s="171" t="s">
        <v>3171</v>
      </c>
      <c r="P908" s="171" t="s">
        <v>3172</v>
      </c>
      <c r="Q908" s="171" t="s">
        <v>177</v>
      </c>
      <c r="R908" s="72" t="s">
        <v>8197</v>
      </c>
      <c r="S908" s="178" t="s">
        <v>3174</v>
      </c>
      <c r="T908" s="187" t="s">
        <v>3190</v>
      </c>
      <c r="U908" s="187" t="s">
        <v>3213</v>
      </c>
      <c r="V908" s="187" t="s">
        <v>3345</v>
      </c>
      <c r="W908" s="187" t="s">
        <v>3185</v>
      </c>
      <c r="X908" s="187">
        <v>0</v>
      </c>
      <c r="Y908" s="187">
        <v>0</v>
      </c>
      <c r="Z908" s="187">
        <v>0</v>
      </c>
      <c r="AA908" s="187">
        <v>0</v>
      </c>
      <c r="AB908" s="200" t="s">
        <v>5237</v>
      </c>
      <c r="AC908" s="72" t="s">
        <v>8198</v>
      </c>
      <c r="AD908" s="72">
        <v>0</v>
      </c>
      <c r="AE908" s="72">
        <v>0</v>
      </c>
      <c r="AF908" s="171" t="s">
        <v>25</v>
      </c>
      <c r="AG908" s="171" t="s">
        <v>189</v>
      </c>
      <c r="AH908" s="171">
        <v>1</v>
      </c>
      <c r="AI908" s="171">
        <v>0</v>
      </c>
      <c r="AJ908" s="72" t="s">
        <v>419</v>
      </c>
      <c r="AK908" s="97">
        <f>IF(Q908="SOPORTE_TELEFÓNICO",'BASE LIQUIDACION REDEBAN 2025'!$B$19,IF(Q908="ENVÍO",'BASE LIQUIDACION REDEBAN 2025'!$C$2,IF(AF908="TIPO I",'BASE LIQUIDACION REDEBAN 2025'!$C$2,IF(AF908="TIPO II",'BASE LIQUIDACION REDEBAN 2025'!$C$3,IF(AF908="TIPO III",'BASE LIQUIDACION REDEBAN 2025'!$C$4,IF(AF908="TIPO IV",'BASE LIQUIDACION REDEBAN 2025'!$C$5,IF(AG908="AEREO",'BASE LIQUIDACION REDEBAN 2025'!$B$6,'BASE LIQUIDACION REDEBAN 2025'!$C$5)))))))</f>
        <v>65960.072302</v>
      </c>
      <c r="AL908" s="97">
        <f>IF(OR(Q908="SOPORTE_TELEFÓNICO",Q908="ENVÍO"),0,IF(AF908="TIPO I",'BASE LIQUIDACION REDEBAN 2025'!$B$10,IF(AF908="TIPO II",'BASE LIQUIDACION REDEBAN 2025'!$B$11,IF(AF908="TIPO III",'BASE LIQUIDACION REDEBAN 2025'!$B$12,'BASE LIQUIDACION REDEBAN 2025'!$B$13))))</f>
        <v>75096.394270399993</v>
      </c>
      <c r="AM908" s="97">
        <f t="shared" si="14"/>
        <v>65960.072302</v>
      </c>
    </row>
    <row r="909" spans="1:39" s="85" customFormat="1" ht="13.15">
      <c r="A909" s="171" t="s">
        <v>76</v>
      </c>
      <c r="B909" s="10" t="str">
        <f>VLOOKUP(A909,'CENTRO DE COSTOS'!A:D,4,FALSE)</f>
        <v>DIEGO FERNANDO HENAO CARDONA</v>
      </c>
      <c r="C909" s="10" t="str">
        <f>VLOOKUP(A909,'CENTRO DE COSTOS'!A:D,2,FALSE)</f>
        <v>0004-0003</v>
      </c>
      <c r="D909" s="171">
        <v>76001</v>
      </c>
      <c r="E909" s="171">
        <v>2346755</v>
      </c>
      <c r="F909" s="171">
        <v>72974</v>
      </c>
      <c r="G909" s="171" t="s">
        <v>230</v>
      </c>
      <c r="H909" s="171" t="s">
        <v>76</v>
      </c>
      <c r="I909" s="171" t="s">
        <v>8199</v>
      </c>
      <c r="J909" s="10" t="s">
        <v>167</v>
      </c>
      <c r="K909" s="171">
        <v>2346755</v>
      </c>
      <c r="L909" s="171" t="s">
        <v>8200</v>
      </c>
      <c r="M909" s="172">
        <v>45832.50277777778</v>
      </c>
      <c r="N909" s="172">
        <v>45832.701956018522</v>
      </c>
      <c r="O909" s="171" t="s">
        <v>3171</v>
      </c>
      <c r="P909" s="171" t="s">
        <v>3172</v>
      </c>
      <c r="Q909" s="171" t="s">
        <v>177</v>
      </c>
      <c r="R909" s="72" t="s">
        <v>8201</v>
      </c>
      <c r="S909" s="178" t="s">
        <v>3174</v>
      </c>
      <c r="T909" s="187" t="s">
        <v>3175</v>
      </c>
      <c r="U909" s="187" t="s">
        <v>3260</v>
      </c>
      <c r="V909" s="187" t="s">
        <v>3261</v>
      </c>
      <c r="W909" s="187" t="s">
        <v>3185</v>
      </c>
      <c r="X909" s="187">
        <v>0</v>
      </c>
      <c r="Y909" s="187">
        <v>0</v>
      </c>
      <c r="Z909" s="187">
        <v>0</v>
      </c>
      <c r="AA909" s="187">
        <v>0</v>
      </c>
      <c r="AB909" s="200">
        <v>0</v>
      </c>
      <c r="AC909" s="72" t="s">
        <v>8202</v>
      </c>
      <c r="AD909" s="72">
        <v>0</v>
      </c>
      <c r="AE909" s="72">
        <v>0</v>
      </c>
      <c r="AF909" s="171" t="s">
        <v>25</v>
      </c>
      <c r="AG909" s="171" t="s">
        <v>189</v>
      </c>
      <c r="AH909" s="171">
        <v>1</v>
      </c>
      <c r="AI909" s="171">
        <v>0</v>
      </c>
      <c r="AJ909" s="72" t="s">
        <v>240</v>
      </c>
      <c r="AK909" s="97">
        <f>IF(Q909="SOPORTE_TELEFÓNICO",'BASE LIQUIDACION REDEBAN 2025'!$B$19,IF(Q909="ENVÍO",'BASE LIQUIDACION REDEBAN 2025'!$C$2,IF(AF909="TIPO I",'BASE LIQUIDACION REDEBAN 2025'!$C$2,IF(AF909="TIPO II",'BASE LIQUIDACION REDEBAN 2025'!$C$3,IF(AF909="TIPO III",'BASE LIQUIDACION REDEBAN 2025'!$C$4,IF(AF909="TIPO IV",'BASE LIQUIDACION REDEBAN 2025'!$C$5,IF(AG909="AEREO",'BASE LIQUIDACION REDEBAN 2025'!$B$6,'BASE LIQUIDACION REDEBAN 2025'!$C$5)))))))</f>
        <v>65960.072302</v>
      </c>
      <c r="AL909" s="97">
        <f>IF(OR(Q909="SOPORTE_TELEFÓNICO",Q909="ENVÍO"),0,IF(AF909="TIPO I",'BASE LIQUIDACION REDEBAN 2025'!$B$10,IF(AF909="TIPO II",'BASE LIQUIDACION REDEBAN 2025'!$B$11,IF(AF909="TIPO III",'BASE LIQUIDACION REDEBAN 2025'!$B$12,'BASE LIQUIDACION REDEBAN 2025'!$B$13))))</f>
        <v>75096.394270399993</v>
      </c>
      <c r="AM909" s="97">
        <f t="shared" si="14"/>
        <v>65960.072302</v>
      </c>
    </row>
    <row r="910" spans="1:39" s="85" customFormat="1" ht="13.15">
      <c r="A910" s="171" t="s">
        <v>76</v>
      </c>
      <c r="B910" s="10" t="str">
        <f>VLOOKUP(A910,'CENTRO DE COSTOS'!A:D,4,FALSE)</f>
        <v>DIEGO FERNANDO HENAO CARDONA</v>
      </c>
      <c r="C910" s="10" t="str">
        <f>VLOOKUP(A910,'CENTRO DE COSTOS'!A:D,2,FALSE)</f>
        <v>0004-0003</v>
      </c>
      <c r="D910" s="171">
        <v>76001</v>
      </c>
      <c r="E910" s="171">
        <v>2346718</v>
      </c>
      <c r="F910" s="171">
        <v>78451</v>
      </c>
      <c r="G910" s="171" t="s">
        <v>230</v>
      </c>
      <c r="H910" s="171" t="s">
        <v>76</v>
      </c>
      <c r="I910" s="171" t="s">
        <v>8203</v>
      </c>
      <c r="J910" s="10" t="s">
        <v>167</v>
      </c>
      <c r="K910" s="171">
        <v>2346718</v>
      </c>
      <c r="L910" s="171" t="s">
        <v>8204</v>
      </c>
      <c r="M910" s="172">
        <v>45832.495833333334</v>
      </c>
      <c r="N910" s="172">
        <v>45832.668553240743</v>
      </c>
      <c r="O910" s="171" t="s">
        <v>3171</v>
      </c>
      <c r="P910" s="171" t="s">
        <v>3172</v>
      </c>
      <c r="Q910" s="171" t="s">
        <v>177</v>
      </c>
      <c r="R910" s="72" t="s">
        <v>8205</v>
      </c>
      <c r="S910" s="178" t="s">
        <v>3174</v>
      </c>
      <c r="T910" s="187" t="s">
        <v>3190</v>
      </c>
      <c r="U910" s="187" t="s">
        <v>3213</v>
      </c>
      <c r="V910" s="187" t="s">
        <v>3372</v>
      </c>
      <c r="W910" s="187" t="s">
        <v>3185</v>
      </c>
      <c r="X910" s="187">
        <v>0</v>
      </c>
      <c r="Y910" s="187">
        <v>0</v>
      </c>
      <c r="Z910" s="187">
        <v>0</v>
      </c>
      <c r="AA910" s="187">
        <v>0</v>
      </c>
      <c r="AB910" s="200">
        <v>0</v>
      </c>
      <c r="AC910" s="72" t="s">
        <v>8206</v>
      </c>
      <c r="AD910" s="72">
        <v>0</v>
      </c>
      <c r="AE910" s="72">
        <v>0</v>
      </c>
      <c r="AF910" s="171" t="s">
        <v>25</v>
      </c>
      <c r="AG910" s="171" t="s">
        <v>189</v>
      </c>
      <c r="AH910" s="171">
        <v>1</v>
      </c>
      <c r="AI910" s="171">
        <v>0</v>
      </c>
      <c r="AJ910" s="72" t="s">
        <v>240</v>
      </c>
      <c r="AK910" s="97">
        <f>IF(Q910="SOPORTE_TELEFÓNICO",'BASE LIQUIDACION REDEBAN 2025'!$B$19,IF(Q910="ENVÍO",'BASE LIQUIDACION REDEBAN 2025'!$C$2,IF(AF910="TIPO I",'BASE LIQUIDACION REDEBAN 2025'!$C$2,IF(AF910="TIPO II",'BASE LIQUIDACION REDEBAN 2025'!$C$3,IF(AF910="TIPO III",'BASE LIQUIDACION REDEBAN 2025'!$C$4,IF(AF910="TIPO IV",'BASE LIQUIDACION REDEBAN 2025'!$C$5,IF(AG910="AEREO",'BASE LIQUIDACION REDEBAN 2025'!$B$6,'BASE LIQUIDACION REDEBAN 2025'!$C$5)))))))</f>
        <v>65960.072302</v>
      </c>
      <c r="AL910" s="97">
        <f>IF(OR(Q910="SOPORTE_TELEFÓNICO",Q910="ENVÍO"),0,IF(AF910="TIPO I",'BASE LIQUIDACION REDEBAN 2025'!$B$10,IF(AF910="TIPO II",'BASE LIQUIDACION REDEBAN 2025'!$B$11,IF(AF910="TIPO III",'BASE LIQUIDACION REDEBAN 2025'!$B$12,'BASE LIQUIDACION REDEBAN 2025'!$B$13))))</f>
        <v>75096.394270399993</v>
      </c>
      <c r="AM910" s="97">
        <f t="shared" si="14"/>
        <v>65960.072302</v>
      </c>
    </row>
    <row r="911" spans="1:39" s="85" customFormat="1" ht="13.15">
      <c r="A911" s="171" t="s">
        <v>68</v>
      </c>
      <c r="B911" s="10" t="str">
        <f>VLOOKUP(A911,'CENTRO DE COSTOS'!A:D,4,FALSE)</f>
        <v>WILLIAM ASDRUBAL ROZO ROZO</v>
      </c>
      <c r="C911" s="10" t="str">
        <f>VLOOKUP(A911,'CENTRO DE COSTOS'!A:D,2,FALSE)</f>
        <v>0004-0004</v>
      </c>
      <c r="D911" s="171">
        <v>25797</v>
      </c>
      <c r="E911" s="171">
        <v>2347004</v>
      </c>
      <c r="F911" s="171">
        <v>23995</v>
      </c>
      <c r="G911" s="171" t="s">
        <v>298</v>
      </c>
      <c r="H911" s="171" t="s">
        <v>5352</v>
      </c>
      <c r="I911" s="171" t="s">
        <v>8207</v>
      </c>
      <c r="J911" s="10" t="s">
        <v>167</v>
      </c>
      <c r="K911" s="171">
        <v>2347004</v>
      </c>
      <c r="L911" s="171" t="s">
        <v>8208</v>
      </c>
      <c r="M911" s="172">
        <v>45832.513888888891</v>
      </c>
      <c r="N911" s="172">
        <v>45832.684004629627</v>
      </c>
      <c r="O911" s="171" t="s">
        <v>3171</v>
      </c>
      <c r="P911" s="171" t="s">
        <v>3172</v>
      </c>
      <c r="Q911" s="171" t="s">
        <v>177</v>
      </c>
      <c r="R911" s="72" t="s">
        <v>8209</v>
      </c>
      <c r="S911" s="178" t="s">
        <v>3174</v>
      </c>
      <c r="T911" s="187" t="s">
        <v>3175</v>
      </c>
      <c r="U911" s="187" t="s">
        <v>3964</v>
      </c>
      <c r="V911" s="187" t="s">
        <v>4185</v>
      </c>
      <c r="W911" s="187" t="s">
        <v>3185</v>
      </c>
      <c r="X911" s="187">
        <v>0</v>
      </c>
      <c r="Y911" s="187">
        <v>0</v>
      </c>
      <c r="Z911" s="187">
        <v>0</v>
      </c>
      <c r="AA911" s="187">
        <v>0</v>
      </c>
      <c r="AB911" s="200">
        <v>0</v>
      </c>
      <c r="AC911" s="72" t="s">
        <v>5185</v>
      </c>
      <c r="AD911" s="72" t="s">
        <v>3180</v>
      </c>
      <c r="AE911" s="72" t="s">
        <v>3180</v>
      </c>
      <c r="AF911" s="171" t="s">
        <v>28</v>
      </c>
      <c r="AG911" s="171" t="s">
        <v>189</v>
      </c>
      <c r="AH911" s="171">
        <v>1</v>
      </c>
      <c r="AI911" s="171">
        <v>0</v>
      </c>
      <c r="AJ911" s="72" t="s">
        <v>778</v>
      </c>
      <c r="AK911" s="97">
        <f>IF(Q911="SOPORTE_TELEFÓNICO",'BASE LIQUIDACION REDEBAN 2025'!$B$19,IF(Q911="ENVÍO",'BASE LIQUIDACION REDEBAN 2025'!$C$2,IF(AF911="TIPO I",'BASE LIQUIDACION REDEBAN 2025'!$C$2,IF(AF911="TIPO II",'BASE LIQUIDACION REDEBAN 2025'!$C$3,IF(AF911="TIPO III",'BASE LIQUIDACION REDEBAN 2025'!$C$4,IF(AF911="TIPO IV",'BASE LIQUIDACION REDEBAN 2025'!$C$5,IF(AG911="AEREO",'BASE LIQUIDACION REDEBAN 2025'!$B$6,'BASE LIQUIDACION REDEBAN 2025'!$C$5)))))))</f>
        <v>144967.87232000002</v>
      </c>
      <c r="AL911" s="97">
        <f>IF(OR(Q911="SOPORTE_TELEFÓNICO",Q911="ENVÍO"),0,IF(AF911="TIPO I",'BASE LIQUIDACION REDEBAN 2025'!$B$10,IF(AF911="TIPO II",'BASE LIQUIDACION REDEBAN 2025'!$B$11,IF(AF911="TIPO III",'BASE LIQUIDACION REDEBAN 2025'!$B$12,'BASE LIQUIDACION REDEBAN 2025'!$B$13))))</f>
        <v>140395.6348884</v>
      </c>
      <c r="AM911" s="97">
        <f t="shared" si="14"/>
        <v>144967.87232000002</v>
      </c>
    </row>
    <row r="912" spans="1:39" s="85" customFormat="1" ht="13.15">
      <c r="A912" s="171" t="s">
        <v>90</v>
      </c>
      <c r="B912" s="10" t="str">
        <f>VLOOKUP(A912,'CENTRO DE COSTOS'!A:D,4,FALSE)</f>
        <v>JUAN SEBASTIÁN RÍOS CASTRILLÓN</v>
      </c>
      <c r="C912" s="10" t="str">
        <f>VLOOKUP(A912,'CENTRO DE COSTOS'!A:D,2,FALSE)</f>
        <v>0004-0005</v>
      </c>
      <c r="D912" s="171">
        <v>5088</v>
      </c>
      <c r="E912" s="171">
        <v>2347301</v>
      </c>
      <c r="F912" s="171">
        <v>75170</v>
      </c>
      <c r="G912" s="171" t="s">
        <v>290</v>
      </c>
      <c r="H912" s="171" t="s">
        <v>291</v>
      </c>
      <c r="I912" s="171" t="s">
        <v>5128</v>
      </c>
      <c r="J912" s="10" t="s">
        <v>167</v>
      </c>
      <c r="K912" s="171">
        <v>2347301</v>
      </c>
      <c r="L912" s="171" t="s">
        <v>8210</v>
      </c>
      <c r="M912" s="172">
        <v>45832.554861111108</v>
      </c>
      <c r="N912" s="172">
        <v>45832.70412037037</v>
      </c>
      <c r="O912" s="171" t="s">
        <v>3171</v>
      </c>
      <c r="P912" s="171" t="s">
        <v>3172</v>
      </c>
      <c r="Q912" s="171" t="s">
        <v>177</v>
      </c>
      <c r="R912" s="72" t="s">
        <v>8211</v>
      </c>
      <c r="S912" s="178" t="s">
        <v>3174</v>
      </c>
      <c r="T912" s="187" t="s">
        <v>3190</v>
      </c>
      <c r="U912" s="187" t="s">
        <v>3176</v>
      </c>
      <c r="V912" s="187" t="s">
        <v>3192</v>
      </c>
      <c r="W912" s="187" t="s">
        <v>3185</v>
      </c>
      <c r="X912" s="187">
        <v>0</v>
      </c>
      <c r="Y912" s="187">
        <v>0</v>
      </c>
      <c r="Z912" s="187">
        <v>0</v>
      </c>
      <c r="AA912" s="187">
        <v>0</v>
      </c>
      <c r="AB912" s="200">
        <v>0</v>
      </c>
      <c r="AC912" s="72" t="s">
        <v>8212</v>
      </c>
      <c r="AD912" s="72">
        <v>0</v>
      </c>
      <c r="AE912" s="72">
        <v>0</v>
      </c>
      <c r="AF912" s="171" t="s">
        <v>25</v>
      </c>
      <c r="AG912" s="171" t="s">
        <v>189</v>
      </c>
      <c r="AH912" s="171">
        <v>1</v>
      </c>
      <c r="AI912" s="171">
        <v>0</v>
      </c>
      <c r="AJ912" s="72" t="s">
        <v>360</v>
      </c>
      <c r="AK912" s="97">
        <f>IF(Q912="SOPORTE_TELEFÓNICO",'BASE LIQUIDACION REDEBAN 2025'!$B$19,IF(Q912="ENVÍO",'BASE LIQUIDACION REDEBAN 2025'!$C$2,IF(AF912="TIPO I",'BASE LIQUIDACION REDEBAN 2025'!$C$2,IF(AF912="TIPO II",'BASE LIQUIDACION REDEBAN 2025'!$C$3,IF(AF912="TIPO III",'BASE LIQUIDACION REDEBAN 2025'!$C$4,IF(AF912="TIPO IV",'BASE LIQUIDACION REDEBAN 2025'!$C$5,IF(AG912="AEREO",'BASE LIQUIDACION REDEBAN 2025'!$B$6,'BASE LIQUIDACION REDEBAN 2025'!$C$5)))))))</f>
        <v>65960.072302</v>
      </c>
      <c r="AL912" s="97">
        <f>IF(OR(Q912="SOPORTE_TELEFÓNICO",Q912="ENVÍO"),0,IF(AF912="TIPO I",'BASE LIQUIDACION REDEBAN 2025'!$B$10,IF(AF912="TIPO II",'BASE LIQUIDACION REDEBAN 2025'!$B$11,IF(AF912="TIPO III",'BASE LIQUIDACION REDEBAN 2025'!$B$12,'BASE LIQUIDACION REDEBAN 2025'!$B$13))))</f>
        <v>75096.394270399993</v>
      </c>
      <c r="AM912" s="97">
        <f t="shared" si="14"/>
        <v>65960.072302</v>
      </c>
    </row>
    <row r="913" spans="1:39" s="85" customFormat="1" ht="13.15">
      <c r="A913" s="171" t="s">
        <v>90</v>
      </c>
      <c r="B913" s="10" t="str">
        <f>VLOOKUP(A913,'CENTRO DE COSTOS'!A:D,4,FALSE)</f>
        <v>JUAN SEBASTIÁN RÍOS CASTRILLÓN</v>
      </c>
      <c r="C913" s="10" t="str">
        <f>VLOOKUP(A913,'CENTRO DE COSTOS'!A:D,2,FALSE)</f>
        <v>0004-0005</v>
      </c>
      <c r="D913" s="171">
        <v>5001</v>
      </c>
      <c r="E913" s="171">
        <v>2347349</v>
      </c>
      <c r="F913" s="171">
        <v>50575</v>
      </c>
      <c r="G913" s="171" t="s">
        <v>290</v>
      </c>
      <c r="H913" s="171" t="s">
        <v>90</v>
      </c>
      <c r="I913" s="171" t="s">
        <v>8213</v>
      </c>
      <c r="J913" s="10" t="s">
        <v>167</v>
      </c>
      <c r="K913" s="171">
        <v>2347349</v>
      </c>
      <c r="L913" s="171" t="s">
        <v>8214</v>
      </c>
      <c r="M913" s="172">
        <v>45832.572222222225</v>
      </c>
      <c r="N913" s="172">
        <v>45832.738240740742</v>
      </c>
      <c r="O913" s="171" t="s">
        <v>3171</v>
      </c>
      <c r="P913" s="171" t="s">
        <v>3172</v>
      </c>
      <c r="Q913" s="171" t="s">
        <v>177</v>
      </c>
      <c r="R913" s="72" t="s">
        <v>8215</v>
      </c>
      <c r="S913" s="178" t="s">
        <v>3174</v>
      </c>
      <c r="T913" s="187" t="s">
        <v>3190</v>
      </c>
      <c r="U913" s="187" t="s">
        <v>3252</v>
      </c>
      <c r="V913" s="187" t="s">
        <v>3192</v>
      </c>
      <c r="W913" s="187" t="s">
        <v>3215</v>
      </c>
      <c r="X913" s="187" t="s">
        <v>3401</v>
      </c>
      <c r="Y913" s="187">
        <v>0</v>
      </c>
      <c r="Z913" s="187">
        <v>0</v>
      </c>
      <c r="AA913" s="187">
        <v>0</v>
      </c>
      <c r="AB913" s="200">
        <v>0</v>
      </c>
      <c r="AC913" s="72" t="s">
        <v>8216</v>
      </c>
      <c r="AD913" s="72" t="s">
        <v>4803</v>
      </c>
      <c r="AE913" s="72" t="s">
        <v>8217</v>
      </c>
      <c r="AF913" s="171" t="s">
        <v>25</v>
      </c>
      <c r="AG913" s="171" t="s">
        <v>189</v>
      </c>
      <c r="AH913" s="171">
        <v>1</v>
      </c>
      <c r="AI913" s="171">
        <v>0</v>
      </c>
      <c r="AJ913" s="72" t="s">
        <v>557</v>
      </c>
      <c r="AK913" s="97">
        <f>IF(Q913="SOPORTE_TELEFÓNICO",'BASE LIQUIDACION REDEBAN 2025'!$B$19,IF(Q913="ENVÍO",'BASE LIQUIDACION REDEBAN 2025'!$C$2,IF(AF913="TIPO I",'BASE LIQUIDACION REDEBAN 2025'!$C$2,IF(AF913="TIPO II",'BASE LIQUIDACION REDEBAN 2025'!$C$3,IF(AF913="TIPO III",'BASE LIQUIDACION REDEBAN 2025'!$C$4,IF(AF913="TIPO IV",'BASE LIQUIDACION REDEBAN 2025'!$C$5,IF(AG913="AEREO",'BASE LIQUIDACION REDEBAN 2025'!$B$6,'BASE LIQUIDACION REDEBAN 2025'!$C$5)))))))</f>
        <v>65960.072302</v>
      </c>
      <c r="AL913" s="97">
        <f>IF(OR(Q913="SOPORTE_TELEFÓNICO",Q913="ENVÍO"),0,IF(AF913="TIPO I",'BASE LIQUIDACION REDEBAN 2025'!$B$10,IF(AF913="TIPO II",'BASE LIQUIDACION REDEBAN 2025'!$B$11,IF(AF913="TIPO III",'BASE LIQUIDACION REDEBAN 2025'!$B$12,'BASE LIQUIDACION REDEBAN 2025'!$B$13))))</f>
        <v>75096.394270399993</v>
      </c>
      <c r="AM913" s="97">
        <f t="shared" si="14"/>
        <v>65960.072302</v>
      </c>
    </row>
    <row r="914" spans="1:39" s="85" customFormat="1" ht="13.15">
      <c r="A914" s="171" t="s">
        <v>94</v>
      </c>
      <c r="B914" s="10" t="str">
        <f>VLOOKUP(A914,'CENTRO DE COSTOS'!A:D,4,FALSE)</f>
        <v>DIEGO FERNANDO HENAO CARDONA</v>
      </c>
      <c r="C914" s="10" t="str">
        <f>VLOOKUP(A914,'CENTRO DE COSTOS'!A:D,2,FALSE)</f>
        <v>0004-0002</v>
      </c>
      <c r="D914" s="171">
        <v>66001</v>
      </c>
      <c r="E914" s="171">
        <v>2347325</v>
      </c>
      <c r="F914" s="171">
        <v>23092</v>
      </c>
      <c r="G914" s="171" t="s">
        <v>450</v>
      </c>
      <c r="H914" s="171" t="s">
        <v>94</v>
      </c>
      <c r="I914" s="171" t="s">
        <v>8218</v>
      </c>
      <c r="J914" s="10" t="s">
        <v>167</v>
      </c>
      <c r="K914" s="171">
        <v>2347325</v>
      </c>
      <c r="L914" s="171" t="s">
        <v>8219</v>
      </c>
      <c r="M914" s="172">
        <v>45832.563194444447</v>
      </c>
      <c r="N914" s="172">
        <v>45833.357835648145</v>
      </c>
      <c r="O914" s="171" t="s">
        <v>3171</v>
      </c>
      <c r="P914" s="171" t="s">
        <v>3172</v>
      </c>
      <c r="Q914" s="171" t="s">
        <v>177</v>
      </c>
      <c r="R914" s="72" t="s">
        <v>8220</v>
      </c>
      <c r="S914" s="178" t="s">
        <v>3174</v>
      </c>
      <c r="T914" s="187" t="s">
        <v>3190</v>
      </c>
      <c r="U914" s="187" t="s">
        <v>3357</v>
      </c>
      <c r="V914" s="187" t="s">
        <v>3192</v>
      </c>
      <c r="W914" s="187" t="s">
        <v>3215</v>
      </c>
      <c r="X914" s="187" t="s">
        <v>3358</v>
      </c>
      <c r="Y914" s="187">
        <v>0</v>
      </c>
      <c r="Z914" s="187">
        <v>0</v>
      </c>
      <c r="AA914" s="187">
        <v>0</v>
      </c>
      <c r="AB914" s="200">
        <v>0</v>
      </c>
      <c r="AC914" s="72" t="s">
        <v>8221</v>
      </c>
      <c r="AD914" s="72" t="s">
        <v>8222</v>
      </c>
      <c r="AE914" s="72" t="s">
        <v>8223</v>
      </c>
      <c r="AF914" s="171" t="s">
        <v>25</v>
      </c>
      <c r="AG914" s="171" t="s">
        <v>189</v>
      </c>
      <c r="AH914" s="171">
        <v>1</v>
      </c>
      <c r="AI914" s="171">
        <v>0</v>
      </c>
      <c r="AJ914" s="72" t="s">
        <v>993</v>
      </c>
      <c r="AK914" s="97">
        <f>IF(Q914="SOPORTE_TELEFÓNICO",'BASE LIQUIDACION REDEBAN 2025'!$B$19,IF(Q914="ENVÍO",'BASE LIQUIDACION REDEBAN 2025'!$C$2,IF(AF914="TIPO I",'BASE LIQUIDACION REDEBAN 2025'!$C$2,IF(AF914="TIPO II",'BASE LIQUIDACION REDEBAN 2025'!$C$3,IF(AF914="TIPO III",'BASE LIQUIDACION REDEBAN 2025'!$C$4,IF(AF914="TIPO IV",'BASE LIQUIDACION REDEBAN 2025'!$C$5,IF(AG914="AEREO",'BASE LIQUIDACION REDEBAN 2025'!$B$6,'BASE LIQUIDACION REDEBAN 2025'!$C$5)))))))</f>
        <v>65960.072302</v>
      </c>
      <c r="AL914" s="97">
        <f>IF(OR(Q914="SOPORTE_TELEFÓNICO",Q914="ENVÍO"),0,IF(AF914="TIPO I",'BASE LIQUIDACION REDEBAN 2025'!$B$10,IF(AF914="TIPO II",'BASE LIQUIDACION REDEBAN 2025'!$B$11,IF(AF914="TIPO III",'BASE LIQUIDACION REDEBAN 2025'!$B$12,'BASE LIQUIDACION REDEBAN 2025'!$B$13))))</f>
        <v>75096.394270399993</v>
      </c>
      <c r="AM914" s="97">
        <f t="shared" si="14"/>
        <v>65960.072302</v>
      </c>
    </row>
    <row r="915" spans="1:39" s="85" customFormat="1" ht="13.15">
      <c r="A915" s="171" t="s">
        <v>90</v>
      </c>
      <c r="B915" s="10" t="str">
        <f>VLOOKUP(A915,'CENTRO DE COSTOS'!A:D,4,FALSE)</f>
        <v>JUAN SEBASTIÁN RÍOS CASTRILLÓN</v>
      </c>
      <c r="C915" s="10" t="str">
        <f>VLOOKUP(A915,'CENTRO DE COSTOS'!A:D,2,FALSE)</f>
        <v>0004-0005</v>
      </c>
      <c r="D915" s="171">
        <v>5756</v>
      </c>
      <c r="E915" s="171">
        <v>2341036</v>
      </c>
      <c r="F915" s="171">
        <v>71714</v>
      </c>
      <c r="G915" s="171" t="s">
        <v>290</v>
      </c>
      <c r="H915" s="171" t="s">
        <v>549</v>
      </c>
      <c r="I915" s="171" t="s">
        <v>8224</v>
      </c>
      <c r="J915" s="10" t="s">
        <v>167</v>
      </c>
      <c r="K915" s="171">
        <v>2341036</v>
      </c>
      <c r="L915" s="171" t="s">
        <v>8225</v>
      </c>
      <c r="M915" s="172">
        <v>45830.724999999999</v>
      </c>
      <c r="N915" s="172">
        <v>45833.360729166663</v>
      </c>
      <c r="O915" s="171" t="s">
        <v>3171</v>
      </c>
      <c r="P915" s="171" t="s">
        <v>3172</v>
      </c>
      <c r="Q915" s="171" t="s">
        <v>177</v>
      </c>
      <c r="R915" s="72" t="s">
        <v>8226</v>
      </c>
      <c r="S915" s="178" t="s">
        <v>3174</v>
      </c>
      <c r="T915" s="187" t="s">
        <v>3190</v>
      </c>
      <c r="U915" s="187" t="s">
        <v>3202</v>
      </c>
      <c r="V915" s="187" t="s">
        <v>3192</v>
      </c>
      <c r="W915" s="187" t="s">
        <v>3185</v>
      </c>
      <c r="X915" s="187">
        <v>0</v>
      </c>
      <c r="Y915" s="187">
        <v>0</v>
      </c>
      <c r="Z915" s="187">
        <v>0</v>
      </c>
      <c r="AA915" s="187">
        <v>0</v>
      </c>
      <c r="AB915" s="200" t="s">
        <v>8227</v>
      </c>
      <c r="AC915" s="72" t="s">
        <v>8228</v>
      </c>
      <c r="AD915" s="72">
        <v>0</v>
      </c>
      <c r="AE915" s="72">
        <v>0</v>
      </c>
      <c r="AF915" s="171" t="s">
        <v>30</v>
      </c>
      <c r="AG915" s="171" t="s">
        <v>189</v>
      </c>
      <c r="AH915" s="171">
        <v>1</v>
      </c>
      <c r="AI915" s="171">
        <v>0</v>
      </c>
      <c r="AJ915" s="72" t="s">
        <v>307</v>
      </c>
      <c r="AK915" s="97">
        <f>IF(Q915="SOPORTE_TELEFÓNICO",'BASE LIQUIDACION REDEBAN 2025'!$B$19,IF(Q915="ENVÍO",'BASE LIQUIDACION REDEBAN 2025'!$C$2,IF(AF915="TIPO I",'BASE LIQUIDACION REDEBAN 2025'!$C$2,IF(AF915="TIPO II",'BASE LIQUIDACION REDEBAN 2025'!$C$3,IF(AF915="TIPO III",'BASE LIQUIDACION REDEBAN 2025'!$C$4,IF(AF915="TIPO IV",'BASE LIQUIDACION REDEBAN 2025'!$C$5,IF(AG915="AEREO",'BASE LIQUIDACION REDEBAN 2025'!$B$6,'BASE LIQUIDACION REDEBAN 2025'!$C$5)))))))</f>
        <v>275728.78077800001</v>
      </c>
      <c r="AL915" s="97">
        <f>IF(OR(Q915="SOPORTE_TELEFÓNICO",Q915="ENVÍO"),0,IF(AF915="TIPO I",'BASE LIQUIDACION REDEBAN 2025'!$B$10,IF(AF915="TIPO II",'BASE LIQUIDACION REDEBAN 2025'!$B$11,IF(AF915="TIPO III",'BASE LIQUIDACION REDEBAN 2025'!$B$12,'BASE LIQUIDACION REDEBAN 2025'!$B$13))))</f>
        <v>196536.5258152</v>
      </c>
      <c r="AM915" s="97">
        <f t="shared" si="14"/>
        <v>275728.78077800001</v>
      </c>
    </row>
    <row r="916" spans="1:39" s="85" customFormat="1" ht="13.15">
      <c r="A916" s="171" t="s">
        <v>80</v>
      </c>
      <c r="B916" s="10" t="str">
        <f>VLOOKUP(A916,'CENTRO DE COSTOS'!A:D,4,FALSE)</f>
        <v>JOSE MAURICIO HERNANDEZ ROJAS</v>
      </c>
      <c r="C916" s="10" t="str">
        <f>VLOOKUP(A916,'CENTRO DE COSTOS'!A:D,2,FALSE)</f>
        <v>0004-0001</v>
      </c>
      <c r="D916" s="171">
        <v>13244</v>
      </c>
      <c r="E916" s="171">
        <v>2343750</v>
      </c>
      <c r="F916" s="171">
        <v>46910</v>
      </c>
      <c r="G916" s="171" t="s">
        <v>364</v>
      </c>
      <c r="H916" s="171" t="s">
        <v>5659</v>
      </c>
      <c r="I916" s="171" t="s">
        <v>8229</v>
      </c>
      <c r="J916" s="10" t="s">
        <v>167</v>
      </c>
      <c r="K916" s="171">
        <v>2343750</v>
      </c>
      <c r="L916" s="171" t="s">
        <v>8230</v>
      </c>
      <c r="M916" s="172">
        <v>45832.365972222222</v>
      </c>
      <c r="N916" s="172">
        <v>45833.362523148149</v>
      </c>
      <c r="O916" s="171" t="s">
        <v>3171</v>
      </c>
      <c r="P916" s="171" t="s">
        <v>3172</v>
      </c>
      <c r="Q916" s="171" t="s">
        <v>177</v>
      </c>
      <c r="R916" s="72" t="s">
        <v>8231</v>
      </c>
      <c r="S916" s="178" t="s">
        <v>3174</v>
      </c>
      <c r="T916" s="187" t="s">
        <v>3175</v>
      </c>
      <c r="U916" s="187" t="s">
        <v>3260</v>
      </c>
      <c r="V916" s="187" t="s">
        <v>3261</v>
      </c>
      <c r="W916" s="187" t="s">
        <v>3185</v>
      </c>
      <c r="X916" s="187">
        <v>0</v>
      </c>
      <c r="Y916" s="187">
        <v>0</v>
      </c>
      <c r="Z916" s="187">
        <v>0</v>
      </c>
      <c r="AA916" s="187">
        <v>0</v>
      </c>
      <c r="AB916" s="200">
        <v>0</v>
      </c>
      <c r="AC916" s="72" t="s">
        <v>8232</v>
      </c>
      <c r="AD916" s="72">
        <v>0</v>
      </c>
      <c r="AE916" s="72">
        <v>0</v>
      </c>
      <c r="AF916" s="171" t="s">
        <v>30</v>
      </c>
      <c r="AG916" s="171" t="s">
        <v>189</v>
      </c>
      <c r="AH916" s="171">
        <v>1</v>
      </c>
      <c r="AI916" s="171">
        <v>0</v>
      </c>
      <c r="AJ916" s="72" t="s">
        <v>367</v>
      </c>
      <c r="AK916" s="97">
        <f>IF(Q916="SOPORTE_TELEFÓNICO",'BASE LIQUIDACION REDEBAN 2025'!$B$19,IF(Q916="ENVÍO",'BASE LIQUIDACION REDEBAN 2025'!$C$2,IF(AF916="TIPO I",'BASE LIQUIDACION REDEBAN 2025'!$C$2,IF(AF916="TIPO II",'BASE LIQUIDACION REDEBAN 2025'!$C$3,IF(AF916="TIPO III",'BASE LIQUIDACION REDEBAN 2025'!$C$4,IF(AF916="TIPO IV",'BASE LIQUIDACION REDEBAN 2025'!$C$5,IF(AG916="AEREO",'BASE LIQUIDACION REDEBAN 2025'!$B$6,'BASE LIQUIDACION REDEBAN 2025'!$C$5)))))))</f>
        <v>275728.78077800001</v>
      </c>
      <c r="AL916" s="97">
        <f>IF(OR(Q916="SOPORTE_TELEFÓNICO",Q916="ENVÍO"),0,IF(AF916="TIPO I",'BASE LIQUIDACION REDEBAN 2025'!$B$10,IF(AF916="TIPO II",'BASE LIQUIDACION REDEBAN 2025'!$B$11,IF(AF916="TIPO III",'BASE LIQUIDACION REDEBAN 2025'!$B$12,'BASE LIQUIDACION REDEBAN 2025'!$B$13))))</f>
        <v>196536.5258152</v>
      </c>
      <c r="AM916" s="97">
        <f t="shared" si="14"/>
        <v>275728.78077800001</v>
      </c>
    </row>
    <row r="917" spans="1:39" s="85" customFormat="1" ht="13.15">
      <c r="A917" s="171" t="s">
        <v>92</v>
      </c>
      <c r="B917" s="10" t="str">
        <f>VLOOKUP(A917,'CENTRO DE COSTOS'!A:D,4,FALSE)</f>
        <v>KEVIN ALEXIS CORZO BUSTOS</v>
      </c>
      <c r="C917" s="10" t="str">
        <f>VLOOKUP(A917,'CENTRO DE COSTOS'!A:D,2,FALSE)</f>
        <v>0004-0007</v>
      </c>
      <c r="D917" s="171">
        <v>41551</v>
      </c>
      <c r="E917" s="171">
        <v>2346364</v>
      </c>
      <c r="F917" s="171">
        <v>39594</v>
      </c>
      <c r="G917" s="171" t="s">
        <v>256</v>
      </c>
      <c r="H917" s="171" t="s">
        <v>723</v>
      </c>
      <c r="I917" s="171" t="s">
        <v>8233</v>
      </c>
      <c r="J917" s="10" t="s">
        <v>167</v>
      </c>
      <c r="K917" s="171">
        <v>2346364</v>
      </c>
      <c r="L917" s="171" t="s">
        <v>8234</v>
      </c>
      <c r="M917" s="172">
        <v>45832.486111111109</v>
      </c>
      <c r="N917" s="172">
        <v>45833.363738425927</v>
      </c>
      <c r="O917" s="171" t="s">
        <v>3171</v>
      </c>
      <c r="P917" s="171" t="s">
        <v>3172</v>
      </c>
      <c r="Q917" s="171" t="s">
        <v>177</v>
      </c>
      <c r="R917" s="72" t="s">
        <v>8235</v>
      </c>
      <c r="S917" s="178" t="s">
        <v>3174</v>
      </c>
      <c r="T917" s="187" t="s">
        <v>3190</v>
      </c>
      <c r="U917" s="187" t="s">
        <v>3213</v>
      </c>
      <c r="V917" s="187" t="s">
        <v>3372</v>
      </c>
      <c r="W917" s="187" t="s">
        <v>3215</v>
      </c>
      <c r="X917" s="187" t="s">
        <v>3228</v>
      </c>
      <c r="Y917" s="187">
        <v>0</v>
      </c>
      <c r="Z917" s="187">
        <v>0</v>
      </c>
      <c r="AA917" s="187">
        <v>0</v>
      </c>
      <c r="AB917" s="200">
        <v>0</v>
      </c>
      <c r="AC917" s="72" t="s">
        <v>8236</v>
      </c>
      <c r="AD917" s="72" t="s">
        <v>8237</v>
      </c>
      <c r="AE917" s="72" t="s">
        <v>8238</v>
      </c>
      <c r="AF917" s="171" t="s">
        <v>30</v>
      </c>
      <c r="AG917" s="171" t="s">
        <v>189</v>
      </c>
      <c r="AH917" s="171">
        <v>1</v>
      </c>
      <c r="AI917" s="171">
        <v>0</v>
      </c>
      <c r="AJ917" s="72" t="s">
        <v>726</v>
      </c>
      <c r="AK917" s="97">
        <f>IF(Q917="SOPORTE_TELEFÓNICO",'BASE LIQUIDACION REDEBAN 2025'!$B$19,IF(Q917="ENVÍO",'BASE LIQUIDACION REDEBAN 2025'!$C$2,IF(AF917="TIPO I",'BASE LIQUIDACION REDEBAN 2025'!$C$2,IF(AF917="TIPO II",'BASE LIQUIDACION REDEBAN 2025'!$C$3,IF(AF917="TIPO III",'BASE LIQUIDACION REDEBAN 2025'!$C$4,IF(AF917="TIPO IV",'BASE LIQUIDACION REDEBAN 2025'!$C$5,IF(AG917="AEREO",'BASE LIQUIDACION REDEBAN 2025'!$B$6,'BASE LIQUIDACION REDEBAN 2025'!$C$5)))))))</f>
        <v>275728.78077800001</v>
      </c>
      <c r="AL917" s="97">
        <f>IF(OR(Q917="SOPORTE_TELEFÓNICO",Q917="ENVÍO"),0,IF(AF917="TIPO I",'BASE LIQUIDACION REDEBAN 2025'!$B$10,IF(AF917="TIPO II",'BASE LIQUIDACION REDEBAN 2025'!$B$11,IF(AF917="TIPO III",'BASE LIQUIDACION REDEBAN 2025'!$B$12,'BASE LIQUIDACION REDEBAN 2025'!$B$13))))</f>
        <v>196536.5258152</v>
      </c>
      <c r="AM917" s="97">
        <f t="shared" si="14"/>
        <v>275728.78077800001</v>
      </c>
    </row>
    <row r="918" spans="1:39" s="85" customFormat="1" ht="13.15">
      <c r="A918" s="171" t="s">
        <v>90</v>
      </c>
      <c r="B918" s="10" t="str">
        <f>VLOOKUP(A918,'CENTRO DE COSTOS'!A:D,4,FALSE)</f>
        <v>JUAN SEBASTIÁN RÍOS CASTRILLÓN</v>
      </c>
      <c r="C918" s="10" t="str">
        <f>VLOOKUP(A918,'CENTRO DE COSTOS'!A:D,2,FALSE)</f>
        <v>0004-0005</v>
      </c>
      <c r="D918" s="171">
        <v>5001</v>
      </c>
      <c r="E918" s="171">
        <v>2330996</v>
      </c>
      <c r="F918" s="171">
        <v>15334</v>
      </c>
      <c r="G918" s="171" t="s">
        <v>290</v>
      </c>
      <c r="H918" s="171" t="s">
        <v>90</v>
      </c>
      <c r="I918" s="171" t="s">
        <v>8239</v>
      </c>
      <c r="J918" s="10" t="s">
        <v>167</v>
      </c>
      <c r="K918" s="171">
        <v>2330996</v>
      </c>
      <c r="L918" s="171" t="s">
        <v>8240</v>
      </c>
      <c r="M918" s="172">
        <v>45827.605555555558</v>
      </c>
      <c r="N918" s="172">
        <v>45833.407280092593</v>
      </c>
      <c r="O918" s="171" t="s">
        <v>3171</v>
      </c>
      <c r="P918" s="171" t="s">
        <v>3172</v>
      </c>
      <c r="Q918" s="171" t="s">
        <v>177</v>
      </c>
      <c r="R918" s="72" t="s">
        <v>8241</v>
      </c>
      <c r="S918" s="178" t="s">
        <v>3174</v>
      </c>
      <c r="T918" s="187" t="s">
        <v>3190</v>
      </c>
      <c r="U918" s="187" t="s">
        <v>3331</v>
      </c>
      <c r="V918" s="187" t="s">
        <v>3192</v>
      </c>
      <c r="W918" s="187" t="s">
        <v>3215</v>
      </c>
      <c r="X918" s="187">
        <v>0</v>
      </c>
      <c r="Y918" s="187">
        <v>0</v>
      </c>
      <c r="Z918" s="187">
        <v>0</v>
      </c>
      <c r="AA918" s="187" t="s">
        <v>3616</v>
      </c>
      <c r="AB918" s="200">
        <v>0</v>
      </c>
      <c r="AC918" s="72" t="s">
        <v>8242</v>
      </c>
      <c r="AD918" s="72" t="s">
        <v>8243</v>
      </c>
      <c r="AE918" s="72" t="s">
        <v>8244</v>
      </c>
      <c r="AF918" s="171" t="s">
        <v>25</v>
      </c>
      <c r="AG918" s="171" t="s">
        <v>189</v>
      </c>
      <c r="AH918" s="171">
        <v>2</v>
      </c>
      <c r="AI918" s="171">
        <v>0</v>
      </c>
      <c r="AJ918" s="72" t="s">
        <v>3303</v>
      </c>
      <c r="AK918" s="97">
        <f>IF(Q918="SOPORTE_TELEFÓNICO",'BASE LIQUIDACION REDEBAN 2025'!$B$19,IF(Q918="ENVÍO",'BASE LIQUIDACION REDEBAN 2025'!$C$2,IF(AF918="TIPO I",'BASE LIQUIDACION REDEBAN 2025'!$C$2,IF(AF918="TIPO II",'BASE LIQUIDACION REDEBAN 2025'!$C$3,IF(AF918="TIPO III",'BASE LIQUIDACION REDEBAN 2025'!$C$4,IF(AF918="TIPO IV",'BASE LIQUIDACION REDEBAN 2025'!$C$5,IF(AG918="AEREO",'BASE LIQUIDACION REDEBAN 2025'!$B$6,'BASE LIQUIDACION REDEBAN 2025'!$C$5)))))))</f>
        <v>65960.072302</v>
      </c>
      <c r="AL918" s="97">
        <f>IF(OR(Q918="SOPORTE_TELEFÓNICO",Q918="ENVÍO"),0,IF(AF918="TIPO I",'BASE LIQUIDACION REDEBAN 2025'!$B$10,IF(AF918="TIPO II",'BASE LIQUIDACION REDEBAN 2025'!$B$11,IF(AF918="TIPO III",'BASE LIQUIDACION REDEBAN 2025'!$B$12,'BASE LIQUIDACION REDEBAN 2025'!$B$13))))</f>
        <v>75096.394270399993</v>
      </c>
      <c r="AM918" s="97">
        <f t="shared" si="14"/>
        <v>131920.144604</v>
      </c>
    </row>
    <row r="919" spans="1:39" s="85" customFormat="1" ht="13.15">
      <c r="A919" s="171" t="s">
        <v>90</v>
      </c>
      <c r="B919" s="10" t="str">
        <f>VLOOKUP(A919,'CENTRO DE COSTOS'!A:D,4,FALSE)</f>
        <v>JUAN SEBASTIÁN RÍOS CASTRILLÓN</v>
      </c>
      <c r="C919" s="10" t="str">
        <f>VLOOKUP(A919,'CENTRO DE COSTOS'!A:D,2,FALSE)</f>
        <v>0004-0005</v>
      </c>
      <c r="D919" s="171">
        <v>5001</v>
      </c>
      <c r="E919" s="171">
        <v>2348767</v>
      </c>
      <c r="F919" s="171">
        <v>23896</v>
      </c>
      <c r="G919" s="171" t="s">
        <v>290</v>
      </c>
      <c r="H919" s="171" t="s">
        <v>90</v>
      </c>
      <c r="I919" s="171" t="s">
        <v>8245</v>
      </c>
      <c r="J919" s="10" t="s">
        <v>167</v>
      </c>
      <c r="K919" s="171">
        <v>2348767</v>
      </c>
      <c r="L919" s="171" t="s">
        <v>8246</v>
      </c>
      <c r="M919" s="172">
        <v>45832.661111111112</v>
      </c>
      <c r="N919" s="172">
        <v>45833.436273148145</v>
      </c>
      <c r="O919" s="171" t="s">
        <v>3171</v>
      </c>
      <c r="P919" s="171" t="s">
        <v>3172</v>
      </c>
      <c r="Q919" s="171" t="s">
        <v>177</v>
      </c>
      <c r="R919" s="72" t="s">
        <v>8247</v>
      </c>
      <c r="S919" s="178" t="s">
        <v>3174</v>
      </c>
      <c r="T919" s="187" t="s">
        <v>3190</v>
      </c>
      <c r="U919" s="187" t="s">
        <v>3213</v>
      </c>
      <c r="V919" s="187" t="s">
        <v>3372</v>
      </c>
      <c r="W919" s="187" t="s">
        <v>3185</v>
      </c>
      <c r="X919" s="187">
        <v>0</v>
      </c>
      <c r="Y919" s="187">
        <v>0</v>
      </c>
      <c r="Z919" s="187">
        <v>0</v>
      </c>
      <c r="AA919" s="187">
        <v>0</v>
      </c>
      <c r="AB919" s="200">
        <v>0</v>
      </c>
      <c r="AC919" s="72" t="s">
        <v>8248</v>
      </c>
      <c r="AD919" s="72">
        <v>0</v>
      </c>
      <c r="AE919" s="72">
        <v>0</v>
      </c>
      <c r="AF919" s="171" t="s">
        <v>25</v>
      </c>
      <c r="AG919" s="171" t="s">
        <v>189</v>
      </c>
      <c r="AH919" s="171">
        <v>1</v>
      </c>
      <c r="AI919" s="171">
        <v>0</v>
      </c>
      <c r="AJ919" s="72" t="s">
        <v>3263</v>
      </c>
      <c r="AK919" s="97">
        <f>IF(Q919="SOPORTE_TELEFÓNICO",'BASE LIQUIDACION REDEBAN 2025'!$B$19,IF(Q919="ENVÍO",'BASE LIQUIDACION REDEBAN 2025'!$C$2,IF(AF919="TIPO I",'BASE LIQUIDACION REDEBAN 2025'!$C$2,IF(AF919="TIPO II",'BASE LIQUIDACION REDEBAN 2025'!$C$3,IF(AF919="TIPO III",'BASE LIQUIDACION REDEBAN 2025'!$C$4,IF(AF919="TIPO IV",'BASE LIQUIDACION REDEBAN 2025'!$C$5,IF(AG919="AEREO",'BASE LIQUIDACION REDEBAN 2025'!$B$6,'BASE LIQUIDACION REDEBAN 2025'!$C$5)))))))</f>
        <v>65960.072302</v>
      </c>
      <c r="AL919" s="97">
        <f>IF(OR(Q919="SOPORTE_TELEFÓNICO",Q919="ENVÍO"),0,IF(AF919="TIPO I",'BASE LIQUIDACION REDEBAN 2025'!$B$10,IF(AF919="TIPO II",'BASE LIQUIDACION REDEBAN 2025'!$B$11,IF(AF919="TIPO III",'BASE LIQUIDACION REDEBAN 2025'!$B$12,'BASE LIQUIDACION REDEBAN 2025'!$B$13))))</f>
        <v>75096.394270399993</v>
      </c>
      <c r="AM919" s="97">
        <f t="shared" si="14"/>
        <v>65960.072302</v>
      </c>
    </row>
    <row r="920" spans="1:39" s="85" customFormat="1" ht="13.15">
      <c r="A920" s="171" t="s">
        <v>76</v>
      </c>
      <c r="B920" s="10" t="str">
        <f>VLOOKUP(A920,'CENTRO DE COSTOS'!A:D,4,FALSE)</f>
        <v>DIEGO FERNANDO HENAO CARDONA</v>
      </c>
      <c r="C920" s="10" t="str">
        <f>VLOOKUP(A920,'CENTRO DE COSTOS'!A:D,2,FALSE)</f>
        <v>0004-0003</v>
      </c>
      <c r="D920" s="171">
        <v>76520</v>
      </c>
      <c r="E920" s="171">
        <v>2349219</v>
      </c>
      <c r="F920" s="171">
        <v>33174</v>
      </c>
      <c r="G920" s="171" t="s">
        <v>230</v>
      </c>
      <c r="H920" s="171" t="s">
        <v>754</v>
      </c>
      <c r="I920" s="171" t="s">
        <v>8249</v>
      </c>
      <c r="J920" s="10" t="s">
        <v>167</v>
      </c>
      <c r="K920" s="171">
        <v>2349219</v>
      </c>
      <c r="L920" s="171" t="s">
        <v>8250</v>
      </c>
      <c r="M920" s="172">
        <v>45832.682638888888</v>
      </c>
      <c r="N920" s="172">
        <v>45833.437673611108</v>
      </c>
      <c r="O920" s="171" t="s">
        <v>3171</v>
      </c>
      <c r="P920" s="171" t="s">
        <v>3172</v>
      </c>
      <c r="Q920" s="171" t="s">
        <v>177</v>
      </c>
      <c r="R920" s="72" t="s">
        <v>8251</v>
      </c>
      <c r="S920" s="178" t="s">
        <v>3174</v>
      </c>
      <c r="T920" s="187" t="s">
        <v>3190</v>
      </c>
      <c r="U920" s="187" t="s">
        <v>3191</v>
      </c>
      <c r="V920" s="187" t="s">
        <v>3235</v>
      </c>
      <c r="W920" s="187" t="s">
        <v>3185</v>
      </c>
      <c r="X920" s="187">
        <v>0</v>
      </c>
      <c r="Y920" s="187">
        <v>0</v>
      </c>
      <c r="Z920" s="187">
        <v>0</v>
      </c>
      <c r="AA920" s="187">
        <v>0</v>
      </c>
      <c r="AB920" s="200">
        <v>0</v>
      </c>
      <c r="AC920" s="72" t="s">
        <v>8252</v>
      </c>
      <c r="AD920" s="72">
        <v>0</v>
      </c>
      <c r="AE920" s="72">
        <v>0</v>
      </c>
      <c r="AF920" s="171" t="s">
        <v>25</v>
      </c>
      <c r="AG920" s="171" t="s">
        <v>189</v>
      </c>
      <c r="AH920" s="171">
        <v>1</v>
      </c>
      <c r="AI920" s="171">
        <v>0</v>
      </c>
      <c r="AJ920" s="72" t="s">
        <v>1025</v>
      </c>
      <c r="AK920" s="97">
        <f>IF(Q920="SOPORTE_TELEFÓNICO",'BASE LIQUIDACION REDEBAN 2025'!$B$19,IF(Q920="ENVÍO",'BASE LIQUIDACION REDEBAN 2025'!$C$2,IF(AF920="TIPO I",'BASE LIQUIDACION REDEBAN 2025'!$C$2,IF(AF920="TIPO II",'BASE LIQUIDACION REDEBAN 2025'!$C$3,IF(AF920="TIPO III",'BASE LIQUIDACION REDEBAN 2025'!$C$4,IF(AF920="TIPO IV",'BASE LIQUIDACION REDEBAN 2025'!$C$5,IF(AG920="AEREO",'BASE LIQUIDACION REDEBAN 2025'!$B$6,'BASE LIQUIDACION REDEBAN 2025'!$C$5)))))))</f>
        <v>65960.072302</v>
      </c>
      <c r="AL920" s="97">
        <f>IF(OR(Q920="SOPORTE_TELEFÓNICO",Q920="ENVÍO"),0,IF(AF920="TIPO I",'BASE LIQUIDACION REDEBAN 2025'!$B$10,IF(AF920="TIPO II",'BASE LIQUIDACION REDEBAN 2025'!$B$11,IF(AF920="TIPO III",'BASE LIQUIDACION REDEBAN 2025'!$B$12,'BASE LIQUIDACION REDEBAN 2025'!$B$13))))</f>
        <v>75096.394270399993</v>
      </c>
      <c r="AM920" s="97">
        <f t="shared" si="14"/>
        <v>65960.072302</v>
      </c>
    </row>
    <row r="921" spans="1:39" s="85" customFormat="1" ht="13.15">
      <c r="A921" s="171" t="s">
        <v>86</v>
      </c>
      <c r="B921" s="10" t="str">
        <f>VLOOKUP(A921,'CENTRO DE COSTOS'!A:D,4,FALSE)</f>
        <v>KEVIN ALEXIS CORZO BUSTOS</v>
      </c>
      <c r="C921" s="10" t="str">
        <f>VLOOKUP(A921,'CENTRO DE COSTOS'!A:D,2,FALSE)</f>
        <v>0004-0007</v>
      </c>
      <c r="D921" s="171">
        <v>73001</v>
      </c>
      <c r="E921" s="171">
        <v>2349246</v>
      </c>
      <c r="F921" s="171">
        <v>41526</v>
      </c>
      <c r="G921" s="171" t="s">
        <v>870</v>
      </c>
      <c r="H921" s="171" t="s">
        <v>86</v>
      </c>
      <c r="I921" s="171" t="s">
        <v>6075</v>
      </c>
      <c r="J921" s="10" t="s">
        <v>167</v>
      </c>
      <c r="K921" s="171">
        <v>2349246</v>
      </c>
      <c r="L921" s="171" t="s">
        <v>8253</v>
      </c>
      <c r="M921" s="172">
        <v>45832.686805555553</v>
      </c>
      <c r="N921" s="172">
        <v>45833.440092592595</v>
      </c>
      <c r="O921" s="171" t="s">
        <v>3171</v>
      </c>
      <c r="P921" s="171" t="s">
        <v>3172</v>
      </c>
      <c r="Q921" s="171" t="s">
        <v>177</v>
      </c>
      <c r="R921" s="72" t="s">
        <v>8254</v>
      </c>
      <c r="S921" s="178" t="s">
        <v>3174</v>
      </c>
      <c r="T921" s="187" t="s">
        <v>3190</v>
      </c>
      <c r="U921" s="187" t="s">
        <v>3191</v>
      </c>
      <c r="V921" s="187" t="s">
        <v>3192</v>
      </c>
      <c r="W921" s="187" t="s">
        <v>3215</v>
      </c>
      <c r="X921" s="187" t="s">
        <v>8255</v>
      </c>
      <c r="Y921" s="187">
        <v>0</v>
      </c>
      <c r="Z921" s="187">
        <v>0</v>
      </c>
      <c r="AA921" s="187">
        <v>0</v>
      </c>
      <c r="AB921" s="200">
        <v>0</v>
      </c>
      <c r="AC921" s="72" t="s">
        <v>8256</v>
      </c>
      <c r="AD921" s="72" t="s">
        <v>8257</v>
      </c>
      <c r="AE921" s="72" t="s">
        <v>8258</v>
      </c>
      <c r="AF921" s="171" t="s">
        <v>25</v>
      </c>
      <c r="AG921" s="171" t="s">
        <v>189</v>
      </c>
      <c r="AH921" s="171">
        <v>1</v>
      </c>
      <c r="AI921" s="171">
        <v>0</v>
      </c>
      <c r="AJ921" s="72" t="s">
        <v>1632</v>
      </c>
      <c r="AK921" s="97">
        <f>IF(Q921="SOPORTE_TELEFÓNICO",'BASE LIQUIDACION REDEBAN 2025'!$B$19,IF(Q921="ENVÍO",'BASE LIQUIDACION REDEBAN 2025'!$C$2,IF(AF921="TIPO I",'BASE LIQUIDACION REDEBAN 2025'!$C$2,IF(AF921="TIPO II",'BASE LIQUIDACION REDEBAN 2025'!$C$3,IF(AF921="TIPO III",'BASE LIQUIDACION REDEBAN 2025'!$C$4,IF(AF921="TIPO IV",'BASE LIQUIDACION REDEBAN 2025'!$C$5,IF(AG921="AEREO",'BASE LIQUIDACION REDEBAN 2025'!$B$6,'BASE LIQUIDACION REDEBAN 2025'!$C$5)))))))</f>
        <v>65960.072302</v>
      </c>
      <c r="AL921" s="97">
        <f>IF(OR(Q921="SOPORTE_TELEFÓNICO",Q921="ENVÍO"),0,IF(AF921="TIPO I",'BASE LIQUIDACION REDEBAN 2025'!$B$10,IF(AF921="TIPO II",'BASE LIQUIDACION REDEBAN 2025'!$B$11,IF(AF921="TIPO III",'BASE LIQUIDACION REDEBAN 2025'!$B$12,'BASE LIQUIDACION REDEBAN 2025'!$B$13))))</f>
        <v>75096.394270399993</v>
      </c>
      <c r="AM921" s="97">
        <f t="shared" si="14"/>
        <v>65960.072302</v>
      </c>
    </row>
    <row r="922" spans="1:39" s="85" customFormat="1" ht="13.15">
      <c r="A922" s="171" t="s">
        <v>91</v>
      </c>
      <c r="B922" s="10" t="str">
        <f>VLOOKUP(A922,'CENTRO DE COSTOS'!A:D,4,FALSE)</f>
        <v>JOSE MAURICIO HERNANDEZ ROJAS</v>
      </c>
      <c r="C922" s="10" t="str">
        <f>VLOOKUP(A922,'CENTRO DE COSTOS'!A:D,2,FALSE)</f>
        <v>0004-0001</v>
      </c>
      <c r="D922" s="171">
        <v>23162</v>
      </c>
      <c r="E922" s="171">
        <v>2345632</v>
      </c>
      <c r="F922" s="171">
        <v>30222</v>
      </c>
      <c r="G922" s="171" t="s">
        <v>612</v>
      </c>
      <c r="H922" s="171" t="s">
        <v>1497</v>
      </c>
      <c r="I922" s="171" t="s">
        <v>8259</v>
      </c>
      <c r="J922" s="10" t="s">
        <v>167</v>
      </c>
      <c r="K922" s="171">
        <v>2345632</v>
      </c>
      <c r="L922" s="171" t="s">
        <v>8260</v>
      </c>
      <c r="M922" s="172">
        <v>45832.45416666667</v>
      </c>
      <c r="N922" s="172">
        <v>45833.443460648145</v>
      </c>
      <c r="O922" s="171" t="s">
        <v>3171</v>
      </c>
      <c r="P922" s="171" t="s">
        <v>3172</v>
      </c>
      <c r="Q922" s="171" t="s">
        <v>177</v>
      </c>
      <c r="R922" s="72" t="s">
        <v>8261</v>
      </c>
      <c r="S922" s="178" t="s">
        <v>3174</v>
      </c>
      <c r="T922" s="187" t="s">
        <v>3190</v>
      </c>
      <c r="U922" s="187" t="s">
        <v>3660</v>
      </c>
      <c r="V922" s="187" t="s">
        <v>3192</v>
      </c>
      <c r="W922" s="187" t="s">
        <v>3215</v>
      </c>
      <c r="X922" s="187">
        <v>0</v>
      </c>
      <c r="Y922" s="187">
        <v>0</v>
      </c>
      <c r="Z922" s="187" t="s">
        <v>3482</v>
      </c>
      <c r="AA922" s="187">
        <v>0</v>
      </c>
      <c r="AB922" s="200">
        <v>0</v>
      </c>
      <c r="AC922" s="72" t="s">
        <v>8262</v>
      </c>
      <c r="AD922" s="72" t="s">
        <v>4256</v>
      </c>
      <c r="AE922" s="72" t="s">
        <v>8263</v>
      </c>
      <c r="AF922" s="171" t="s">
        <v>25</v>
      </c>
      <c r="AG922" s="171" t="s">
        <v>189</v>
      </c>
      <c r="AH922" s="171">
        <v>1</v>
      </c>
      <c r="AI922" s="171">
        <v>0</v>
      </c>
      <c r="AJ922" s="72" t="s">
        <v>616</v>
      </c>
      <c r="AK922" s="97">
        <f>IF(Q922="SOPORTE_TELEFÓNICO",'BASE LIQUIDACION REDEBAN 2025'!$B$19,IF(Q922="ENVÍO",'BASE LIQUIDACION REDEBAN 2025'!$C$2,IF(AF922="TIPO I",'BASE LIQUIDACION REDEBAN 2025'!$C$2,IF(AF922="TIPO II",'BASE LIQUIDACION REDEBAN 2025'!$C$3,IF(AF922="TIPO III",'BASE LIQUIDACION REDEBAN 2025'!$C$4,IF(AF922="TIPO IV",'BASE LIQUIDACION REDEBAN 2025'!$C$5,IF(AG922="AEREO",'BASE LIQUIDACION REDEBAN 2025'!$B$6,'BASE LIQUIDACION REDEBAN 2025'!$C$5)))))))</f>
        <v>65960.072302</v>
      </c>
      <c r="AL922" s="97">
        <f>IF(OR(Q922="SOPORTE_TELEFÓNICO",Q922="ENVÍO"),0,IF(AF922="TIPO I",'BASE LIQUIDACION REDEBAN 2025'!$B$10,IF(AF922="TIPO II",'BASE LIQUIDACION REDEBAN 2025'!$B$11,IF(AF922="TIPO III",'BASE LIQUIDACION REDEBAN 2025'!$B$12,'BASE LIQUIDACION REDEBAN 2025'!$B$13))))</f>
        <v>75096.394270399993</v>
      </c>
      <c r="AM922" s="97">
        <f t="shared" si="14"/>
        <v>65960.072302</v>
      </c>
    </row>
    <row r="923" spans="1:39" s="85" customFormat="1" ht="13.15">
      <c r="A923" s="171" t="s">
        <v>64</v>
      </c>
      <c r="B923" s="10" t="str">
        <f>VLOOKUP(A923,'CENTRO DE COSTOS'!A:D,4,FALSE)</f>
        <v>JOSE MAURICIO HERNANDEZ ROJAS</v>
      </c>
      <c r="C923" s="10" t="str">
        <f>VLOOKUP(A923,'CENTRO DE COSTOS'!A:D,2,FALSE)</f>
        <v>0004-0001</v>
      </c>
      <c r="D923" s="171">
        <v>8141</v>
      </c>
      <c r="E923" s="171">
        <v>2346375</v>
      </c>
      <c r="F923" s="171">
        <v>63746</v>
      </c>
      <c r="G923" s="171" t="s">
        <v>277</v>
      </c>
      <c r="H923" s="171" t="s">
        <v>527</v>
      </c>
      <c r="I923" s="171" t="s">
        <v>8264</v>
      </c>
      <c r="J923" s="10" t="s">
        <v>167</v>
      </c>
      <c r="K923" s="171">
        <v>2346375</v>
      </c>
      <c r="L923" s="171" t="s">
        <v>8265</v>
      </c>
      <c r="M923" s="172">
        <v>45832.487500000003</v>
      </c>
      <c r="N923" s="172">
        <v>45833.44730324074</v>
      </c>
      <c r="O923" s="171" t="s">
        <v>3171</v>
      </c>
      <c r="P923" s="171" t="s">
        <v>3172</v>
      </c>
      <c r="Q923" s="171" t="s">
        <v>177</v>
      </c>
      <c r="R923" s="72" t="s">
        <v>8266</v>
      </c>
      <c r="S923" s="178" t="s">
        <v>3174</v>
      </c>
      <c r="T923" s="187" t="s">
        <v>3190</v>
      </c>
      <c r="U923" s="187" t="s">
        <v>3197</v>
      </c>
      <c r="V923" s="187" t="s">
        <v>3192</v>
      </c>
      <c r="W923" s="187" t="s">
        <v>3215</v>
      </c>
      <c r="X923" s="187">
        <v>0</v>
      </c>
      <c r="Y923" s="187" t="s">
        <v>3536</v>
      </c>
      <c r="Z923" s="187">
        <v>0</v>
      </c>
      <c r="AA923" s="187">
        <v>0</v>
      </c>
      <c r="AB923" s="200">
        <v>0</v>
      </c>
      <c r="AC923" s="72" t="s">
        <v>8267</v>
      </c>
      <c r="AD923" s="72" t="s">
        <v>8268</v>
      </c>
      <c r="AE923" s="72" t="s">
        <v>8269</v>
      </c>
      <c r="AF923" s="171" t="s">
        <v>28</v>
      </c>
      <c r="AG923" s="171" t="s">
        <v>189</v>
      </c>
      <c r="AH923" s="171">
        <v>1</v>
      </c>
      <c r="AI923" s="171">
        <v>0</v>
      </c>
      <c r="AJ923" s="72" t="s">
        <v>1049</v>
      </c>
      <c r="AK923" s="97">
        <f>IF(Q923="SOPORTE_TELEFÓNICO",'BASE LIQUIDACION REDEBAN 2025'!$B$19,IF(Q923="ENVÍO",'BASE LIQUIDACION REDEBAN 2025'!$C$2,IF(AF923="TIPO I",'BASE LIQUIDACION REDEBAN 2025'!$C$2,IF(AF923="TIPO II",'BASE LIQUIDACION REDEBAN 2025'!$C$3,IF(AF923="TIPO III",'BASE LIQUIDACION REDEBAN 2025'!$C$4,IF(AF923="TIPO IV",'BASE LIQUIDACION REDEBAN 2025'!$C$5,IF(AG923="AEREO",'BASE LIQUIDACION REDEBAN 2025'!$B$6,'BASE LIQUIDACION REDEBAN 2025'!$C$5)))))))</f>
        <v>144967.87232000002</v>
      </c>
      <c r="AL923" s="97">
        <f>IF(OR(Q923="SOPORTE_TELEFÓNICO",Q923="ENVÍO"),0,IF(AF923="TIPO I",'BASE LIQUIDACION REDEBAN 2025'!$B$10,IF(AF923="TIPO II",'BASE LIQUIDACION REDEBAN 2025'!$B$11,IF(AF923="TIPO III",'BASE LIQUIDACION REDEBAN 2025'!$B$12,'BASE LIQUIDACION REDEBAN 2025'!$B$13))))</f>
        <v>140395.6348884</v>
      </c>
      <c r="AM923" s="97">
        <f t="shared" si="14"/>
        <v>144967.87232000002</v>
      </c>
    </row>
    <row r="924" spans="1:39" s="85" customFormat="1" ht="13.15">
      <c r="A924" s="171" t="s">
        <v>90</v>
      </c>
      <c r="B924" s="10" t="str">
        <f>VLOOKUP(A924,'CENTRO DE COSTOS'!A:D,4,FALSE)</f>
        <v>JUAN SEBASTIÁN RÍOS CASTRILLÓN</v>
      </c>
      <c r="C924" s="10" t="str">
        <f>VLOOKUP(A924,'CENTRO DE COSTOS'!A:D,2,FALSE)</f>
        <v>0004-0005</v>
      </c>
      <c r="D924" s="171">
        <v>15572</v>
      </c>
      <c r="E924" s="171">
        <v>2335249</v>
      </c>
      <c r="F924" s="171">
        <v>29731</v>
      </c>
      <c r="G924" s="171" t="s">
        <v>371</v>
      </c>
      <c r="H924" s="171" t="s">
        <v>4338</v>
      </c>
      <c r="I924" s="171" t="s">
        <v>8270</v>
      </c>
      <c r="J924" s="10" t="s">
        <v>167</v>
      </c>
      <c r="K924" s="171">
        <v>2335249</v>
      </c>
      <c r="L924" s="171" t="s">
        <v>8271</v>
      </c>
      <c r="M924" s="172">
        <v>45828.425694444442</v>
      </c>
      <c r="N924" s="172">
        <v>45833.463564814818</v>
      </c>
      <c r="O924" s="171" t="s">
        <v>3171</v>
      </c>
      <c r="P924" s="171" t="s">
        <v>3172</v>
      </c>
      <c r="Q924" s="171" t="s">
        <v>177</v>
      </c>
      <c r="R924" s="72" t="s">
        <v>8272</v>
      </c>
      <c r="S924" s="178" t="s">
        <v>3174</v>
      </c>
      <c r="T924" s="187" t="s">
        <v>3190</v>
      </c>
      <c r="U924" s="187" t="s">
        <v>3213</v>
      </c>
      <c r="V924" s="187" t="s">
        <v>3314</v>
      </c>
      <c r="W924" s="187" t="s">
        <v>3215</v>
      </c>
      <c r="X924" s="187" t="s">
        <v>3315</v>
      </c>
      <c r="Y924" s="187" t="s">
        <v>3425</v>
      </c>
      <c r="Z924" s="187">
        <v>0</v>
      </c>
      <c r="AA924" s="187">
        <v>0</v>
      </c>
      <c r="AB924" s="200">
        <v>0</v>
      </c>
      <c r="AC924" s="72" t="s">
        <v>8273</v>
      </c>
      <c r="AD924" s="72" t="s">
        <v>8274</v>
      </c>
      <c r="AE924" s="72" t="s">
        <v>8275</v>
      </c>
      <c r="AF924" s="171" t="s">
        <v>32</v>
      </c>
      <c r="AG924" s="171" t="s">
        <v>189</v>
      </c>
      <c r="AH924" s="171">
        <v>1</v>
      </c>
      <c r="AI924" s="171">
        <v>0</v>
      </c>
      <c r="AJ924" s="72" t="s">
        <v>307</v>
      </c>
      <c r="AK924" s="97">
        <f>IF(Q924="SOPORTE_TELEFÓNICO",'BASE LIQUIDACION REDEBAN 2025'!$B$19,IF(Q924="ENVÍO",'BASE LIQUIDACION REDEBAN 2025'!$C$2,IF(AF924="TIPO I",'BASE LIQUIDACION REDEBAN 2025'!$C$2,IF(AF924="TIPO II",'BASE LIQUIDACION REDEBAN 2025'!$C$3,IF(AF924="TIPO III",'BASE LIQUIDACION REDEBAN 2025'!$C$4,IF(AF924="TIPO IV",'BASE LIQUIDACION REDEBAN 2025'!$C$5,IF(AG924="AEREO",'BASE LIQUIDACION REDEBAN 2025'!$B$6,'BASE LIQUIDACION REDEBAN 2025'!$C$5)))))))</f>
        <v>479588.87655000004</v>
      </c>
      <c r="AL924" s="97">
        <f>IF(OR(Q924="SOPORTE_TELEFÓNICO",Q924="ENVÍO"),0,IF(AF924="TIPO I",'BASE LIQUIDACION REDEBAN 2025'!$B$10,IF(AF924="TIPO II",'BASE LIQUIDACION REDEBAN 2025'!$B$11,IF(AF924="TIPO III",'BASE LIQUIDACION REDEBAN 2025'!$B$12,'BASE LIQUIDACION REDEBAN 2025'!$B$13))))</f>
        <v>196536.5258152</v>
      </c>
      <c r="AM924" s="97">
        <f t="shared" si="14"/>
        <v>479588.87655000004</v>
      </c>
    </row>
    <row r="925" spans="1:39" s="85" customFormat="1" ht="13.15">
      <c r="A925" s="171" t="s">
        <v>81</v>
      </c>
      <c r="B925" s="10" t="str">
        <f>VLOOKUP(A925,'CENTRO DE COSTOS'!A:D,4,FALSE)</f>
        <v>MIGUEL JULIÁN HERNÁNDEZ GUARÍN</v>
      </c>
      <c r="C925" s="10" t="str">
        <f>VLOOKUP(A925,'CENTRO DE COSTOS'!A:D,2,FALSE)</f>
        <v>0004-0008</v>
      </c>
      <c r="D925" s="171">
        <v>54405</v>
      </c>
      <c r="E925" s="171">
        <v>2347336</v>
      </c>
      <c r="F925" s="171">
        <v>62629</v>
      </c>
      <c r="G925" s="171" t="s">
        <v>408</v>
      </c>
      <c r="H925" s="171" t="s">
        <v>3209</v>
      </c>
      <c r="I925" s="171" t="s">
        <v>8276</v>
      </c>
      <c r="J925" s="10" t="s">
        <v>167</v>
      </c>
      <c r="K925" s="171">
        <v>2347336</v>
      </c>
      <c r="L925" s="171" t="s">
        <v>8277</v>
      </c>
      <c r="M925" s="172">
        <v>45832.568055555559</v>
      </c>
      <c r="N925" s="172">
        <v>45833.467210648145</v>
      </c>
      <c r="O925" s="171" t="s">
        <v>3171</v>
      </c>
      <c r="P925" s="171" t="s">
        <v>3172</v>
      </c>
      <c r="Q925" s="171" t="s">
        <v>177</v>
      </c>
      <c r="R925" s="72" t="s">
        <v>8278</v>
      </c>
      <c r="S925" s="178" t="s">
        <v>3174</v>
      </c>
      <c r="T925" s="187" t="s">
        <v>3190</v>
      </c>
      <c r="U925" s="187" t="s">
        <v>3213</v>
      </c>
      <c r="V925" s="187" t="s">
        <v>3192</v>
      </c>
      <c r="W925" s="187" t="s">
        <v>3215</v>
      </c>
      <c r="X925" s="187" t="s">
        <v>3228</v>
      </c>
      <c r="Y925" s="187">
        <v>0</v>
      </c>
      <c r="Z925" s="187">
        <v>0</v>
      </c>
      <c r="AA925" s="187">
        <v>0</v>
      </c>
      <c r="AB925" s="200">
        <v>0</v>
      </c>
      <c r="AC925" s="72" t="s">
        <v>8279</v>
      </c>
      <c r="AD925" s="72" t="s">
        <v>8280</v>
      </c>
      <c r="AE925" s="72" t="s">
        <v>8281</v>
      </c>
      <c r="AF925" s="171" t="s">
        <v>25</v>
      </c>
      <c r="AG925" s="171" t="s">
        <v>189</v>
      </c>
      <c r="AH925" s="171">
        <v>1</v>
      </c>
      <c r="AI925" s="171">
        <v>0</v>
      </c>
      <c r="AJ925" s="72" t="s">
        <v>3735</v>
      </c>
      <c r="AK925" s="97">
        <f>IF(Q925="SOPORTE_TELEFÓNICO",'BASE LIQUIDACION REDEBAN 2025'!$B$19,IF(Q925="ENVÍO",'BASE LIQUIDACION REDEBAN 2025'!$C$2,IF(AF925="TIPO I",'BASE LIQUIDACION REDEBAN 2025'!$C$2,IF(AF925="TIPO II",'BASE LIQUIDACION REDEBAN 2025'!$C$3,IF(AF925="TIPO III",'BASE LIQUIDACION REDEBAN 2025'!$C$4,IF(AF925="TIPO IV",'BASE LIQUIDACION REDEBAN 2025'!$C$5,IF(AG925="AEREO",'BASE LIQUIDACION REDEBAN 2025'!$B$6,'BASE LIQUIDACION REDEBAN 2025'!$C$5)))))))</f>
        <v>65960.072302</v>
      </c>
      <c r="AL925" s="97">
        <f>IF(OR(Q925="SOPORTE_TELEFÓNICO",Q925="ENVÍO"),0,IF(AF925="TIPO I",'BASE LIQUIDACION REDEBAN 2025'!$B$10,IF(AF925="TIPO II",'BASE LIQUIDACION REDEBAN 2025'!$B$11,IF(AF925="TIPO III",'BASE LIQUIDACION REDEBAN 2025'!$B$12,'BASE LIQUIDACION REDEBAN 2025'!$B$13))))</f>
        <v>75096.394270399993</v>
      </c>
      <c r="AM925" s="97">
        <f t="shared" si="14"/>
        <v>65960.072302</v>
      </c>
    </row>
    <row r="926" spans="1:39" s="85" customFormat="1" ht="13.15">
      <c r="A926" s="171" t="s">
        <v>68</v>
      </c>
      <c r="B926" s="10" t="str">
        <f>VLOOKUP(A926,'CENTRO DE COSTOS'!A:D,4,FALSE)</f>
        <v>WILLIAM ASDRUBAL ROZO ROZO</v>
      </c>
      <c r="C926" s="10" t="str">
        <f>VLOOKUP(A926,'CENTRO DE COSTOS'!A:D,2,FALSE)</f>
        <v>0004-0004</v>
      </c>
      <c r="D926" s="171">
        <v>11001</v>
      </c>
      <c r="E926" s="171">
        <v>2348311</v>
      </c>
      <c r="F926" s="171">
        <v>49916</v>
      </c>
      <c r="G926" s="171" t="s">
        <v>298</v>
      </c>
      <c r="H926" s="171" t="s">
        <v>68</v>
      </c>
      <c r="I926" s="171" t="s">
        <v>8282</v>
      </c>
      <c r="J926" s="10" t="s">
        <v>167</v>
      </c>
      <c r="K926" s="171">
        <v>2348311</v>
      </c>
      <c r="L926" s="171" t="s">
        <v>8283</v>
      </c>
      <c r="M926" s="172">
        <v>45832.629861111112</v>
      </c>
      <c r="N926" s="172">
        <v>45833.476550925923</v>
      </c>
      <c r="O926" s="171" t="s">
        <v>3171</v>
      </c>
      <c r="P926" s="171" t="s">
        <v>3172</v>
      </c>
      <c r="Q926" s="171" t="s">
        <v>177</v>
      </c>
      <c r="R926" s="72" t="s">
        <v>8284</v>
      </c>
      <c r="S926" s="178" t="s">
        <v>3174</v>
      </c>
      <c r="T926" s="187" t="s">
        <v>3175</v>
      </c>
      <c r="U926" s="187" t="s">
        <v>3438</v>
      </c>
      <c r="V926" s="187" t="s">
        <v>3439</v>
      </c>
      <c r="W926" s="187" t="s">
        <v>3185</v>
      </c>
      <c r="X926" s="187">
        <v>0</v>
      </c>
      <c r="Y926" s="187">
        <v>0</v>
      </c>
      <c r="Z926" s="187">
        <v>0</v>
      </c>
      <c r="AA926" s="187">
        <v>0</v>
      </c>
      <c r="AB926" s="200">
        <v>0</v>
      </c>
      <c r="AC926" s="72" t="s">
        <v>8285</v>
      </c>
      <c r="AD926" s="72">
        <v>0</v>
      </c>
      <c r="AE926" s="72">
        <v>0</v>
      </c>
      <c r="AF926" s="171" t="s">
        <v>25</v>
      </c>
      <c r="AG926" s="171" t="s">
        <v>189</v>
      </c>
      <c r="AH926" s="171">
        <v>1</v>
      </c>
      <c r="AI926" s="171">
        <v>0</v>
      </c>
      <c r="AJ926" s="72" t="s">
        <v>397</v>
      </c>
      <c r="AK926" s="97">
        <f>IF(Q926="SOPORTE_TELEFÓNICO",'BASE LIQUIDACION REDEBAN 2025'!$B$19,IF(Q926="ENVÍO",'BASE LIQUIDACION REDEBAN 2025'!$C$2,IF(AF926="TIPO I",'BASE LIQUIDACION REDEBAN 2025'!$C$2,IF(AF926="TIPO II",'BASE LIQUIDACION REDEBAN 2025'!$C$3,IF(AF926="TIPO III",'BASE LIQUIDACION REDEBAN 2025'!$C$4,IF(AF926="TIPO IV",'BASE LIQUIDACION REDEBAN 2025'!$C$5,IF(AG926="AEREO",'BASE LIQUIDACION REDEBAN 2025'!$B$6,'BASE LIQUIDACION REDEBAN 2025'!$C$5)))))))</f>
        <v>65960.072302</v>
      </c>
      <c r="AL926" s="97">
        <f>IF(OR(Q926="SOPORTE_TELEFÓNICO",Q926="ENVÍO"),0,IF(AF926="TIPO I",'BASE LIQUIDACION REDEBAN 2025'!$B$10,IF(AF926="TIPO II",'BASE LIQUIDACION REDEBAN 2025'!$B$11,IF(AF926="TIPO III",'BASE LIQUIDACION REDEBAN 2025'!$B$12,'BASE LIQUIDACION REDEBAN 2025'!$B$13))))</f>
        <v>75096.394270399993</v>
      </c>
      <c r="AM926" s="97">
        <f t="shared" si="14"/>
        <v>65960.072302</v>
      </c>
    </row>
    <row r="927" spans="1:39" s="85" customFormat="1" ht="13.15">
      <c r="A927" s="171" t="s">
        <v>86</v>
      </c>
      <c r="B927" s="10" t="str">
        <f>VLOOKUP(A927,'CENTRO DE COSTOS'!A:D,4,FALSE)</f>
        <v>KEVIN ALEXIS CORZO BUSTOS</v>
      </c>
      <c r="C927" s="10" t="str">
        <f>VLOOKUP(A927,'CENTRO DE COSTOS'!A:D,2,FALSE)</f>
        <v>0004-0007</v>
      </c>
      <c r="D927" s="171">
        <v>73001</v>
      </c>
      <c r="E927" s="171">
        <v>2349297</v>
      </c>
      <c r="F927" s="171">
        <v>57074</v>
      </c>
      <c r="G927" s="171" t="s">
        <v>870</v>
      </c>
      <c r="H927" s="171" t="s">
        <v>86</v>
      </c>
      <c r="I927" s="171" t="s">
        <v>8286</v>
      </c>
      <c r="J927" s="10" t="s">
        <v>167</v>
      </c>
      <c r="K927" s="171">
        <v>2349297</v>
      </c>
      <c r="L927" s="171" t="s">
        <v>8287</v>
      </c>
      <c r="M927" s="172">
        <v>45832.699305555558</v>
      </c>
      <c r="N927" s="172">
        <v>45833.478518518517</v>
      </c>
      <c r="O927" s="171" t="s">
        <v>3171</v>
      </c>
      <c r="P927" s="171" t="s">
        <v>3172</v>
      </c>
      <c r="Q927" s="171" t="s">
        <v>177</v>
      </c>
      <c r="R927" s="72" t="s">
        <v>8288</v>
      </c>
      <c r="S927" s="178" t="s">
        <v>3174</v>
      </c>
      <c r="T927" s="187" t="s">
        <v>3190</v>
      </c>
      <c r="U927" s="187" t="s">
        <v>3213</v>
      </c>
      <c r="V927" s="187" t="s">
        <v>3192</v>
      </c>
      <c r="W927" s="187" t="s">
        <v>3215</v>
      </c>
      <c r="X927" s="187" t="s">
        <v>3417</v>
      </c>
      <c r="Y927" s="187">
        <v>0</v>
      </c>
      <c r="Z927" s="187">
        <v>0</v>
      </c>
      <c r="AA927" s="187">
        <v>0</v>
      </c>
      <c r="AB927" s="200">
        <v>0</v>
      </c>
      <c r="AC927" s="72" t="s">
        <v>8289</v>
      </c>
      <c r="AD927" s="72" t="s">
        <v>8290</v>
      </c>
      <c r="AE927" s="72" t="s">
        <v>8291</v>
      </c>
      <c r="AF927" s="171" t="s">
        <v>25</v>
      </c>
      <c r="AG927" s="171" t="s">
        <v>189</v>
      </c>
      <c r="AH927" s="171">
        <v>1</v>
      </c>
      <c r="AI927" s="171">
        <v>0</v>
      </c>
      <c r="AJ927" s="72" t="s">
        <v>873</v>
      </c>
      <c r="AK927" s="97">
        <f>IF(Q927="SOPORTE_TELEFÓNICO",'BASE LIQUIDACION REDEBAN 2025'!$B$19,IF(Q927="ENVÍO",'BASE LIQUIDACION REDEBAN 2025'!$C$2,IF(AF927="TIPO I",'BASE LIQUIDACION REDEBAN 2025'!$C$2,IF(AF927="TIPO II",'BASE LIQUIDACION REDEBAN 2025'!$C$3,IF(AF927="TIPO III",'BASE LIQUIDACION REDEBAN 2025'!$C$4,IF(AF927="TIPO IV",'BASE LIQUIDACION REDEBAN 2025'!$C$5,IF(AG927="AEREO",'BASE LIQUIDACION REDEBAN 2025'!$B$6,'BASE LIQUIDACION REDEBAN 2025'!$C$5)))))))</f>
        <v>65960.072302</v>
      </c>
      <c r="AL927" s="97">
        <f>IF(OR(Q927="SOPORTE_TELEFÓNICO",Q927="ENVÍO"),0,IF(AF927="TIPO I",'BASE LIQUIDACION REDEBAN 2025'!$B$10,IF(AF927="TIPO II",'BASE LIQUIDACION REDEBAN 2025'!$B$11,IF(AF927="TIPO III",'BASE LIQUIDACION REDEBAN 2025'!$B$12,'BASE LIQUIDACION REDEBAN 2025'!$B$13))))</f>
        <v>75096.394270399993</v>
      </c>
      <c r="AM927" s="97">
        <f t="shared" si="14"/>
        <v>65960.072302</v>
      </c>
    </row>
    <row r="928" spans="1:39" s="85" customFormat="1" ht="13.15">
      <c r="A928" s="171" t="s">
        <v>60</v>
      </c>
      <c r="B928" s="10" t="str">
        <f>VLOOKUP(A928,'CENTRO DE COSTOS'!A:D,4,FALSE)</f>
        <v>JUAN SEBASTIÁN RÍOS CASTRILLÓN</v>
      </c>
      <c r="C928" s="10" t="str">
        <f>VLOOKUP(A928,'CENTRO DE COSTOS'!A:D,2,FALSE)</f>
        <v>0004-0005</v>
      </c>
      <c r="D928" s="171">
        <v>5045</v>
      </c>
      <c r="E928" s="171">
        <v>2343213</v>
      </c>
      <c r="F928" s="171">
        <v>38979</v>
      </c>
      <c r="G928" s="171" t="s">
        <v>290</v>
      </c>
      <c r="H928" s="171" t="s">
        <v>60</v>
      </c>
      <c r="I928" s="171" t="s">
        <v>8292</v>
      </c>
      <c r="J928" s="10" t="s">
        <v>167</v>
      </c>
      <c r="K928" s="171">
        <v>2343213</v>
      </c>
      <c r="L928" s="171" t="s">
        <v>8293</v>
      </c>
      <c r="M928" s="172">
        <v>45832.342361111114</v>
      </c>
      <c r="N928" s="172">
        <v>45833.483564814815</v>
      </c>
      <c r="O928" s="171" t="s">
        <v>3171</v>
      </c>
      <c r="P928" s="171" t="s">
        <v>3172</v>
      </c>
      <c r="Q928" s="171" t="s">
        <v>177</v>
      </c>
      <c r="R928" s="72" t="s">
        <v>8294</v>
      </c>
      <c r="S928" s="178" t="s">
        <v>3174</v>
      </c>
      <c r="T928" s="187" t="s">
        <v>3190</v>
      </c>
      <c r="U928" s="187" t="s">
        <v>3839</v>
      </c>
      <c r="V928" s="187" t="s">
        <v>3840</v>
      </c>
      <c r="W928" s="187" t="s">
        <v>3215</v>
      </c>
      <c r="X928" s="187" t="s">
        <v>3503</v>
      </c>
      <c r="Y928" s="187">
        <v>0</v>
      </c>
      <c r="Z928" s="187">
        <v>0</v>
      </c>
      <c r="AA928" s="187">
        <v>0</v>
      </c>
      <c r="AB928" s="200">
        <v>0</v>
      </c>
      <c r="AC928" s="72" t="s">
        <v>8295</v>
      </c>
      <c r="AD928" s="72" t="s">
        <v>8296</v>
      </c>
      <c r="AE928" s="72" t="s">
        <v>8297</v>
      </c>
      <c r="AF928" s="171" t="s">
        <v>25</v>
      </c>
      <c r="AG928" s="171" t="s">
        <v>189</v>
      </c>
      <c r="AH928" s="171">
        <v>1</v>
      </c>
      <c r="AI928" s="171">
        <v>0</v>
      </c>
      <c r="AJ928" s="72" t="s">
        <v>1943</v>
      </c>
      <c r="AK928" s="97">
        <f>IF(Q928="SOPORTE_TELEFÓNICO",'BASE LIQUIDACION REDEBAN 2025'!$B$19,IF(Q928="ENVÍO",'BASE LIQUIDACION REDEBAN 2025'!$C$2,IF(AF928="TIPO I",'BASE LIQUIDACION REDEBAN 2025'!$C$2,IF(AF928="TIPO II",'BASE LIQUIDACION REDEBAN 2025'!$C$3,IF(AF928="TIPO III",'BASE LIQUIDACION REDEBAN 2025'!$C$4,IF(AF928="TIPO IV",'BASE LIQUIDACION REDEBAN 2025'!$C$5,IF(AG928="AEREO",'BASE LIQUIDACION REDEBAN 2025'!$B$6,'BASE LIQUIDACION REDEBAN 2025'!$C$5)))))))</f>
        <v>65960.072302</v>
      </c>
      <c r="AL928" s="97">
        <f>IF(OR(Q928="SOPORTE_TELEFÓNICO",Q928="ENVÍO"),0,IF(AF928="TIPO I",'BASE LIQUIDACION REDEBAN 2025'!$B$10,IF(AF928="TIPO II",'BASE LIQUIDACION REDEBAN 2025'!$B$11,IF(AF928="TIPO III",'BASE LIQUIDACION REDEBAN 2025'!$B$12,'BASE LIQUIDACION REDEBAN 2025'!$B$13))))</f>
        <v>75096.394270399993</v>
      </c>
      <c r="AM928" s="97">
        <f t="shared" si="14"/>
        <v>65960.072302</v>
      </c>
    </row>
    <row r="929" spans="1:39" s="85" customFormat="1" ht="13.15">
      <c r="A929" s="171" t="s">
        <v>93</v>
      </c>
      <c r="B929" s="10" t="str">
        <f>VLOOKUP(A929,'CENTRO DE COSTOS'!A:D,4,FALSE)</f>
        <v>DIEGO FERNANDO HENAO CARDONA</v>
      </c>
      <c r="C929" s="10" t="str">
        <f>VLOOKUP(A929,'CENTRO DE COSTOS'!A:D,2,FALSE)</f>
        <v>0004-0003</v>
      </c>
      <c r="D929" s="171">
        <v>52001</v>
      </c>
      <c r="E929" s="171">
        <v>2350169</v>
      </c>
      <c r="F929" s="171">
        <v>78552</v>
      </c>
      <c r="G929" s="171" t="s">
        <v>162</v>
      </c>
      <c r="H929" s="171" t="s">
        <v>93</v>
      </c>
      <c r="I929" s="171" t="s">
        <v>8298</v>
      </c>
      <c r="J929" s="10" t="s">
        <v>167</v>
      </c>
      <c r="K929" s="171">
        <v>2350169</v>
      </c>
      <c r="L929" s="171" t="s">
        <v>8299</v>
      </c>
      <c r="M929" s="172">
        <v>45833.333333333336</v>
      </c>
      <c r="N929" s="172">
        <v>45833.486967592595</v>
      </c>
      <c r="O929" s="171" t="s">
        <v>3171</v>
      </c>
      <c r="P929" s="171" t="s">
        <v>3172</v>
      </c>
      <c r="Q929" s="171" t="s">
        <v>177</v>
      </c>
      <c r="R929" s="72" t="s">
        <v>8300</v>
      </c>
      <c r="S929" s="178" t="s">
        <v>3174</v>
      </c>
      <c r="T929" s="187" t="s">
        <v>3175</v>
      </c>
      <c r="U929" s="187" t="s">
        <v>3260</v>
      </c>
      <c r="V929" s="187" t="s">
        <v>3261</v>
      </c>
      <c r="W929" s="187" t="s">
        <v>3185</v>
      </c>
      <c r="X929" s="187">
        <v>0</v>
      </c>
      <c r="Y929" s="187">
        <v>0</v>
      </c>
      <c r="Z929" s="187">
        <v>0</v>
      </c>
      <c r="AA929" s="187">
        <v>0</v>
      </c>
      <c r="AB929" s="200">
        <v>0</v>
      </c>
      <c r="AC929" s="72" t="s">
        <v>8301</v>
      </c>
      <c r="AD929" s="72">
        <v>0</v>
      </c>
      <c r="AE929" s="72">
        <v>0</v>
      </c>
      <c r="AF929" s="171" t="s">
        <v>25</v>
      </c>
      <c r="AG929" s="171" t="s">
        <v>189</v>
      </c>
      <c r="AH929" s="171">
        <v>1</v>
      </c>
      <c r="AI929" s="171">
        <v>0</v>
      </c>
      <c r="AJ929" s="72" t="s">
        <v>5957</v>
      </c>
      <c r="AK929" s="97">
        <f>IF(Q929="SOPORTE_TELEFÓNICO",'BASE LIQUIDACION REDEBAN 2025'!$B$19,IF(Q929="ENVÍO",'BASE LIQUIDACION REDEBAN 2025'!$C$2,IF(AF929="TIPO I",'BASE LIQUIDACION REDEBAN 2025'!$C$2,IF(AF929="TIPO II",'BASE LIQUIDACION REDEBAN 2025'!$C$3,IF(AF929="TIPO III",'BASE LIQUIDACION REDEBAN 2025'!$C$4,IF(AF929="TIPO IV",'BASE LIQUIDACION REDEBAN 2025'!$C$5,IF(AG929="AEREO",'BASE LIQUIDACION REDEBAN 2025'!$B$6,'BASE LIQUIDACION REDEBAN 2025'!$C$5)))))))</f>
        <v>65960.072302</v>
      </c>
      <c r="AL929" s="97">
        <f>IF(OR(Q929="SOPORTE_TELEFÓNICO",Q929="ENVÍO"),0,IF(AF929="TIPO I",'BASE LIQUIDACION REDEBAN 2025'!$B$10,IF(AF929="TIPO II",'BASE LIQUIDACION REDEBAN 2025'!$B$11,IF(AF929="TIPO III",'BASE LIQUIDACION REDEBAN 2025'!$B$12,'BASE LIQUIDACION REDEBAN 2025'!$B$13))))</f>
        <v>75096.394270399993</v>
      </c>
      <c r="AM929" s="97">
        <f t="shared" si="14"/>
        <v>65960.072302</v>
      </c>
    </row>
    <row r="930" spans="1:39" s="85" customFormat="1" ht="13.15">
      <c r="A930" s="171" t="s">
        <v>64</v>
      </c>
      <c r="B930" s="10" t="str">
        <f>VLOOKUP(A930,'CENTRO DE COSTOS'!A:D,4,FALSE)</f>
        <v>JOSE MAURICIO HERNANDEZ ROJAS</v>
      </c>
      <c r="C930" s="10" t="str">
        <f>VLOOKUP(A930,'CENTRO DE COSTOS'!A:D,2,FALSE)</f>
        <v>0004-0001</v>
      </c>
      <c r="D930" s="171">
        <v>8638</v>
      </c>
      <c r="E930" s="171">
        <v>2347727</v>
      </c>
      <c r="F930" s="171">
        <v>70268</v>
      </c>
      <c r="G930" s="171" t="s">
        <v>277</v>
      </c>
      <c r="H930" s="171" t="s">
        <v>1046</v>
      </c>
      <c r="I930" s="171" t="s">
        <v>8302</v>
      </c>
      <c r="J930" s="10" t="s">
        <v>167</v>
      </c>
      <c r="K930" s="171">
        <v>2347727</v>
      </c>
      <c r="L930" s="171" t="s">
        <v>8303</v>
      </c>
      <c r="M930" s="172">
        <v>45832.595138888886</v>
      </c>
      <c r="N930" s="172">
        <v>45833.489074074074</v>
      </c>
      <c r="O930" s="171" t="s">
        <v>3171</v>
      </c>
      <c r="P930" s="171" t="s">
        <v>3172</v>
      </c>
      <c r="Q930" s="171" t="s">
        <v>177</v>
      </c>
      <c r="R930" s="72" t="s">
        <v>8304</v>
      </c>
      <c r="S930" s="178" t="s">
        <v>3174</v>
      </c>
      <c r="T930" s="187" t="s">
        <v>3190</v>
      </c>
      <c r="U930" s="187" t="s">
        <v>8094</v>
      </c>
      <c r="V930" s="187" t="s">
        <v>3460</v>
      </c>
      <c r="W930" s="187" t="s">
        <v>3215</v>
      </c>
      <c r="X930" s="187" t="s">
        <v>3868</v>
      </c>
      <c r="Y930" s="187">
        <v>0</v>
      </c>
      <c r="Z930" s="187">
        <v>0</v>
      </c>
      <c r="AA930" s="187">
        <v>0</v>
      </c>
      <c r="AB930" s="200">
        <v>0</v>
      </c>
      <c r="AC930" s="72" t="s">
        <v>8305</v>
      </c>
      <c r="AD930" s="72" t="s">
        <v>8306</v>
      </c>
      <c r="AE930" s="72" t="s">
        <v>8307</v>
      </c>
      <c r="AF930" s="171" t="s">
        <v>28</v>
      </c>
      <c r="AG930" s="171" t="s">
        <v>189</v>
      </c>
      <c r="AH930" s="171">
        <v>1</v>
      </c>
      <c r="AI930" s="171">
        <v>0</v>
      </c>
      <c r="AJ930" s="72" t="s">
        <v>1788</v>
      </c>
      <c r="AK930" s="97">
        <f>IF(Q930="SOPORTE_TELEFÓNICO",'BASE LIQUIDACION REDEBAN 2025'!$B$19,IF(Q930="ENVÍO",'BASE LIQUIDACION REDEBAN 2025'!$C$2,IF(AF930="TIPO I",'BASE LIQUIDACION REDEBAN 2025'!$C$2,IF(AF930="TIPO II",'BASE LIQUIDACION REDEBAN 2025'!$C$3,IF(AF930="TIPO III",'BASE LIQUIDACION REDEBAN 2025'!$C$4,IF(AF930="TIPO IV",'BASE LIQUIDACION REDEBAN 2025'!$C$5,IF(AG930="AEREO",'BASE LIQUIDACION REDEBAN 2025'!$B$6,'BASE LIQUIDACION REDEBAN 2025'!$C$5)))))))</f>
        <v>144967.87232000002</v>
      </c>
      <c r="AL930" s="97">
        <f>IF(OR(Q930="SOPORTE_TELEFÓNICO",Q930="ENVÍO"),0,IF(AF930="TIPO I",'BASE LIQUIDACION REDEBAN 2025'!$B$10,IF(AF930="TIPO II",'BASE LIQUIDACION REDEBAN 2025'!$B$11,IF(AF930="TIPO III",'BASE LIQUIDACION REDEBAN 2025'!$B$12,'BASE LIQUIDACION REDEBAN 2025'!$B$13))))</f>
        <v>140395.6348884</v>
      </c>
      <c r="AM930" s="97">
        <f t="shared" si="14"/>
        <v>144967.87232000002</v>
      </c>
    </row>
    <row r="931" spans="1:39" s="85" customFormat="1" ht="13.15">
      <c r="A931" s="171" t="s">
        <v>91</v>
      </c>
      <c r="B931" s="10" t="str">
        <f>VLOOKUP(A931,'CENTRO DE COSTOS'!A:D,4,FALSE)</f>
        <v>JOSE MAURICIO HERNANDEZ ROJAS</v>
      </c>
      <c r="C931" s="10" t="str">
        <f>VLOOKUP(A931,'CENTRO DE COSTOS'!A:D,2,FALSE)</f>
        <v>0004-0001</v>
      </c>
      <c r="D931" s="171">
        <v>23162</v>
      </c>
      <c r="E931" s="171">
        <v>2337939</v>
      </c>
      <c r="F931" s="171">
        <v>48339</v>
      </c>
      <c r="G931" s="171" t="s">
        <v>612</v>
      </c>
      <c r="H931" s="171" t="s">
        <v>1497</v>
      </c>
      <c r="I931" s="171" t="s">
        <v>8308</v>
      </c>
      <c r="J931" s="10" t="s">
        <v>167</v>
      </c>
      <c r="K931" s="171">
        <v>2337939</v>
      </c>
      <c r="L931" s="171" t="s">
        <v>8309</v>
      </c>
      <c r="M931" s="172">
        <v>45828.644444444442</v>
      </c>
      <c r="N931" s="172">
        <v>45833.509965277779</v>
      </c>
      <c r="O931" s="171" t="s">
        <v>3171</v>
      </c>
      <c r="P931" s="171" t="s">
        <v>3172</v>
      </c>
      <c r="Q931" s="171" t="s">
        <v>177</v>
      </c>
      <c r="R931" s="72" t="s">
        <v>8310</v>
      </c>
      <c r="S931" s="178" t="s">
        <v>3174</v>
      </c>
      <c r="T931" s="187" t="s">
        <v>3175</v>
      </c>
      <c r="U931" s="187" t="s">
        <v>3260</v>
      </c>
      <c r="V931" s="187" t="s">
        <v>3261</v>
      </c>
      <c r="W931" s="187" t="s">
        <v>3215</v>
      </c>
      <c r="X931" s="187" t="s">
        <v>4384</v>
      </c>
      <c r="Y931" s="187">
        <v>0</v>
      </c>
      <c r="Z931" s="187">
        <v>0</v>
      </c>
      <c r="AA931" s="187">
        <v>0</v>
      </c>
      <c r="AB931" s="200">
        <v>0</v>
      </c>
      <c r="AC931" s="72" t="s">
        <v>8311</v>
      </c>
      <c r="AD931" s="72" t="s">
        <v>8312</v>
      </c>
      <c r="AE931" s="72" t="s">
        <v>8313</v>
      </c>
      <c r="AF931" s="171" t="s">
        <v>25</v>
      </c>
      <c r="AG931" s="171" t="s">
        <v>189</v>
      </c>
      <c r="AH931" s="171">
        <v>2</v>
      </c>
      <c r="AI931" s="171">
        <v>0</v>
      </c>
      <c r="AJ931" s="72" t="s">
        <v>616</v>
      </c>
      <c r="AK931" s="97">
        <f>IF(Q931="SOPORTE_TELEFÓNICO",'BASE LIQUIDACION REDEBAN 2025'!$B$19,IF(Q931="ENVÍO",'BASE LIQUIDACION REDEBAN 2025'!$C$2,IF(AF931="TIPO I",'BASE LIQUIDACION REDEBAN 2025'!$C$2,IF(AF931="TIPO II",'BASE LIQUIDACION REDEBAN 2025'!$C$3,IF(AF931="TIPO III",'BASE LIQUIDACION REDEBAN 2025'!$C$4,IF(AF931="TIPO IV",'BASE LIQUIDACION REDEBAN 2025'!$C$5,IF(AG931="AEREO",'BASE LIQUIDACION REDEBAN 2025'!$B$6,'BASE LIQUIDACION REDEBAN 2025'!$C$5)))))))</f>
        <v>65960.072302</v>
      </c>
      <c r="AL931" s="97">
        <f>IF(OR(Q931="SOPORTE_TELEFÓNICO",Q931="ENVÍO"),0,IF(AF931="TIPO I",'BASE LIQUIDACION REDEBAN 2025'!$B$10,IF(AF931="TIPO II",'BASE LIQUIDACION REDEBAN 2025'!$B$11,IF(AF931="TIPO III",'BASE LIQUIDACION REDEBAN 2025'!$B$12,'BASE LIQUIDACION REDEBAN 2025'!$B$13))))</f>
        <v>75096.394270399993</v>
      </c>
      <c r="AM931" s="97">
        <f t="shared" si="14"/>
        <v>131920.144604</v>
      </c>
    </row>
    <row r="932" spans="1:39" s="85" customFormat="1" ht="13.15">
      <c r="A932" s="171" t="s">
        <v>90</v>
      </c>
      <c r="B932" s="10" t="str">
        <f>VLOOKUP(A932,'CENTRO DE COSTOS'!A:D,4,FALSE)</f>
        <v>JUAN SEBASTIÁN RÍOS CASTRILLÓN</v>
      </c>
      <c r="C932" s="10" t="str">
        <f>VLOOKUP(A932,'CENTRO DE COSTOS'!A:D,2,FALSE)</f>
        <v>0004-0005</v>
      </c>
      <c r="D932" s="171">
        <v>5360</v>
      </c>
      <c r="E932" s="171">
        <v>2346945</v>
      </c>
      <c r="F932" s="171">
        <v>14762</v>
      </c>
      <c r="G932" s="171" t="s">
        <v>290</v>
      </c>
      <c r="H932" s="171" t="s">
        <v>464</v>
      </c>
      <c r="I932" s="171" t="s">
        <v>8314</v>
      </c>
      <c r="J932" s="10" t="s">
        <v>167</v>
      </c>
      <c r="K932" s="171">
        <v>2346945</v>
      </c>
      <c r="L932" s="171" t="s">
        <v>8315</v>
      </c>
      <c r="M932" s="172">
        <v>45832.525000000001</v>
      </c>
      <c r="N932" s="172">
        <v>45833.522858796299</v>
      </c>
      <c r="O932" s="171" t="s">
        <v>3171</v>
      </c>
      <c r="P932" s="171" t="s">
        <v>3172</v>
      </c>
      <c r="Q932" s="171" t="s">
        <v>177</v>
      </c>
      <c r="R932" s="72" t="s">
        <v>8316</v>
      </c>
      <c r="S932" s="178" t="s">
        <v>3174</v>
      </c>
      <c r="T932" s="187" t="s">
        <v>3190</v>
      </c>
      <c r="U932" s="187" t="s">
        <v>3202</v>
      </c>
      <c r="V932" s="187" t="s">
        <v>5622</v>
      </c>
      <c r="W932" s="187" t="s">
        <v>3185</v>
      </c>
      <c r="X932" s="187">
        <v>0</v>
      </c>
      <c r="Y932" s="187">
        <v>0</v>
      </c>
      <c r="Z932" s="187">
        <v>0</v>
      </c>
      <c r="AA932" s="187">
        <v>0</v>
      </c>
      <c r="AB932" s="200">
        <v>0</v>
      </c>
      <c r="AC932" s="72" t="s">
        <v>8317</v>
      </c>
      <c r="AD932" s="72">
        <v>0</v>
      </c>
      <c r="AE932" s="72">
        <v>0</v>
      </c>
      <c r="AF932" s="171" t="s">
        <v>25</v>
      </c>
      <c r="AG932" s="171" t="s">
        <v>189</v>
      </c>
      <c r="AH932" s="171">
        <v>1</v>
      </c>
      <c r="AI932" s="171">
        <v>0</v>
      </c>
      <c r="AJ932" s="72" t="s">
        <v>3263</v>
      </c>
      <c r="AK932" s="97">
        <f>IF(Q932="SOPORTE_TELEFÓNICO",'BASE LIQUIDACION REDEBAN 2025'!$B$19,IF(Q932="ENVÍO",'BASE LIQUIDACION REDEBAN 2025'!$C$2,IF(AF932="TIPO I",'BASE LIQUIDACION REDEBAN 2025'!$C$2,IF(AF932="TIPO II",'BASE LIQUIDACION REDEBAN 2025'!$C$3,IF(AF932="TIPO III",'BASE LIQUIDACION REDEBAN 2025'!$C$4,IF(AF932="TIPO IV",'BASE LIQUIDACION REDEBAN 2025'!$C$5,IF(AG932="AEREO",'BASE LIQUIDACION REDEBAN 2025'!$B$6,'BASE LIQUIDACION REDEBAN 2025'!$C$5)))))))</f>
        <v>65960.072302</v>
      </c>
      <c r="AL932" s="97">
        <f>IF(OR(Q932="SOPORTE_TELEFÓNICO",Q932="ENVÍO"),0,IF(AF932="TIPO I",'BASE LIQUIDACION REDEBAN 2025'!$B$10,IF(AF932="TIPO II",'BASE LIQUIDACION REDEBAN 2025'!$B$11,IF(AF932="TIPO III",'BASE LIQUIDACION REDEBAN 2025'!$B$12,'BASE LIQUIDACION REDEBAN 2025'!$B$13))))</f>
        <v>75096.394270399993</v>
      </c>
      <c r="AM932" s="97">
        <f t="shared" si="14"/>
        <v>65960.072302</v>
      </c>
    </row>
    <row r="933" spans="1:39" s="85" customFormat="1" ht="13.15">
      <c r="A933" s="171" t="s">
        <v>81</v>
      </c>
      <c r="B933" s="10" t="str">
        <f>VLOOKUP(A933,'CENTRO DE COSTOS'!A:D,4,FALSE)</f>
        <v>MIGUEL JULIÁN HERNÁNDEZ GUARÍN</v>
      </c>
      <c r="C933" s="10" t="str">
        <f>VLOOKUP(A933,'CENTRO DE COSTOS'!A:D,2,FALSE)</f>
        <v>0004-0008</v>
      </c>
      <c r="D933" s="171">
        <v>54660</v>
      </c>
      <c r="E933" s="171">
        <v>2339940</v>
      </c>
      <c r="F933" s="171">
        <v>78196</v>
      </c>
      <c r="G933" s="171" t="s">
        <v>408</v>
      </c>
      <c r="H933" s="171" t="s">
        <v>8318</v>
      </c>
      <c r="I933" s="171" t="s">
        <v>8319</v>
      </c>
      <c r="J933" s="10" t="s">
        <v>167</v>
      </c>
      <c r="K933" s="171">
        <v>2339940</v>
      </c>
      <c r="L933" s="171" t="s">
        <v>8320</v>
      </c>
      <c r="M933" s="172">
        <v>45829.444444444445</v>
      </c>
      <c r="N933" s="172">
        <v>45833.526678240742</v>
      </c>
      <c r="O933" s="171" t="s">
        <v>3171</v>
      </c>
      <c r="P933" s="171" t="s">
        <v>3172</v>
      </c>
      <c r="Q933" s="171" t="s">
        <v>177</v>
      </c>
      <c r="R933" s="72" t="s">
        <v>8321</v>
      </c>
      <c r="S933" s="178" t="s">
        <v>3174</v>
      </c>
      <c r="T933" s="187" t="s">
        <v>3190</v>
      </c>
      <c r="U933" s="187" t="s">
        <v>3191</v>
      </c>
      <c r="V933" s="187" t="s">
        <v>3235</v>
      </c>
      <c r="W933" s="187" t="s">
        <v>3215</v>
      </c>
      <c r="X933" s="187" t="s">
        <v>3245</v>
      </c>
      <c r="Y933" s="187">
        <v>0</v>
      </c>
      <c r="Z933" s="187">
        <v>0</v>
      </c>
      <c r="AA933" s="187">
        <v>0</v>
      </c>
      <c r="AB933" s="200">
        <v>0</v>
      </c>
      <c r="AC933" s="72" t="s">
        <v>8322</v>
      </c>
      <c r="AD933" s="72" t="s">
        <v>8323</v>
      </c>
      <c r="AE933" s="72" t="s">
        <v>8324</v>
      </c>
      <c r="AF933" s="171" t="s">
        <v>28</v>
      </c>
      <c r="AG933" s="171" t="s">
        <v>189</v>
      </c>
      <c r="AH933" s="171">
        <v>1</v>
      </c>
      <c r="AI933" s="171">
        <v>0</v>
      </c>
      <c r="AJ933" s="72" t="s">
        <v>412</v>
      </c>
      <c r="AK933" s="97">
        <f>IF(Q933="SOPORTE_TELEFÓNICO",'BASE LIQUIDACION REDEBAN 2025'!$B$19,IF(Q933="ENVÍO",'BASE LIQUIDACION REDEBAN 2025'!$C$2,IF(AF933="TIPO I",'BASE LIQUIDACION REDEBAN 2025'!$C$2,IF(AF933="TIPO II",'BASE LIQUIDACION REDEBAN 2025'!$C$3,IF(AF933="TIPO III",'BASE LIQUIDACION REDEBAN 2025'!$C$4,IF(AF933="TIPO IV",'BASE LIQUIDACION REDEBAN 2025'!$C$5,IF(AG933="AEREO",'BASE LIQUIDACION REDEBAN 2025'!$B$6,'BASE LIQUIDACION REDEBAN 2025'!$C$5)))))))</f>
        <v>144967.87232000002</v>
      </c>
      <c r="AL933" s="97">
        <f>IF(OR(Q933="SOPORTE_TELEFÓNICO",Q933="ENVÍO"),0,IF(AF933="TIPO I",'BASE LIQUIDACION REDEBAN 2025'!$B$10,IF(AF933="TIPO II",'BASE LIQUIDACION REDEBAN 2025'!$B$11,IF(AF933="TIPO III",'BASE LIQUIDACION REDEBAN 2025'!$B$12,'BASE LIQUIDACION REDEBAN 2025'!$B$13))))</f>
        <v>140395.6348884</v>
      </c>
      <c r="AM933" s="97">
        <f t="shared" si="14"/>
        <v>144967.87232000002</v>
      </c>
    </row>
    <row r="934" spans="1:39" s="85" customFormat="1" ht="13.15">
      <c r="A934" s="171" t="s">
        <v>68</v>
      </c>
      <c r="B934" s="10" t="str">
        <f>VLOOKUP(A934,'CENTRO DE COSTOS'!A:D,4,FALSE)</f>
        <v>WILLIAM ASDRUBAL ROZO ROZO</v>
      </c>
      <c r="C934" s="10" t="str">
        <f>VLOOKUP(A934,'CENTRO DE COSTOS'!A:D,2,FALSE)</f>
        <v>0004-0004</v>
      </c>
      <c r="D934" s="171">
        <v>25658</v>
      </c>
      <c r="E934" s="171">
        <v>2342345</v>
      </c>
      <c r="F934" s="171">
        <v>34446</v>
      </c>
      <c r="G934" s="171" t="s">
        <v>298</v>
      </c>
      <c r="H934" s="171" t="s">
        <v>8325</v>
      </c>
      <c r="I934" s="171" t="s">
        <v>8326</v>
      </c>
      <c r="J934" s="10" t="s">
        <v>167</v>
      </c>
      <c r="K934" s="171">
        <v>2342345</v>
      </c>
      <c r="L934" s="171" t="s">
        <v>8327</v>
      </c>
      <c r="M934" s="172">
        <v>45831.693749999999</v>
      </c>
      <c r="N934" s="172">
        <v>45833.530717592592</v>
      </c>
      <c r="O934" s="171" t="s">
        <v>3171</v>
      </c>
      <c r="P934" s="171" t="s">
        <v>3172</v>
      </c>
      <c r="Q934" s="171" t="s">
        <v>177</v>
      </c>
      <c r="R934" s="72" t="s">
        <v>8328</v>
      </c>
      <c r="S934" s="178" t="s">
        <v>3174</v>
      </c>
      <c r="T934" s="187" t="s">
        <v>3190</v>
      </c>
      <c r="U934" s="187" t="s">
        <v>3660</v>
      </c>
      <c r="V934" s="187" t="s">
        <v>5247</v>
      </c>
      <c r="W934" s="187" t="s">
        <v>3215</v>
      </c>
      <c r="X934" s="187">
        <v>0</v>
      </c>
      <c r="Y934" s="187">
        <v>0</v>
      </c>
      <c r="Z934" s="187" t="s">
        <v>3482</v>
      </c>
      <c r="AA934" s="187">
        <v>0</v>
      </c>
      <c r="AB934" s="200">
        <v>0</v>
      </c>
      <c r="AC934" s="72" t="s">
        <v>8329</v>
      </c>
      <c r="AD934" s="72" t="s">
        <v>8330</v>
      </c>
      <c r="AE934" s="72" t="s">
        <v>8331</v>
      </c>
      <c r="AF934" s="171" t="s">
        <v>28</v>
      </c>
      <c r="AG934" s="171" t="s">
        <v>189</v>
      </c>
      <c r="AH934" s="171">
        <v>1</v>
      </c>
      <c r="AI934" s="171">
        <v>0</v>
      </c>
      <c r="AJ934" s="72" t="s">
        <v>5754</v>
      </c>
      <c r="AK934" s="97">
        <f>IF(Q934="SOPORTE_TELEFÓNICO",'BASE LIQUIDACION REDEBAN 2025'!$B$19,IF(Q934="ENVÍO",'BASE LIQUIDACION REDEBAN 2025'!$C$2,IF(AF934="TIPO I",'BASE LIQUIDACION REDEBAN 2025'!$C$2,IF(AF934="TIPO II",'BASE LIQUIDACION REDEBAN 2025'!$C$3,IF(AF934="TIPO III",'BASE LIQUIDACION REDEBAN 2025'!$C$4,IF(AF934="TIPO IV",'BASE LIQUIDACION REDEBAN 2025'!$C$5,IF(AG934="AEREO",'BASE LIQUIDACION REDEBAN 2025'!$B$6,'BASE LIQUIDACION REDEBAN 2025'!$C$5)))))))</f>
        <v>144967.87232000002</v>
      </c>
      <c r="AL934" s="97">
        <f>IF(OR(Q934="SOPORTE_TELEFÓNICO",Q934="ENVÍO"),0,IF(AF934="TIPO I",'BASE LIQUIDACION REDEBAN 2025'!$B$10,IF(AF934="TIPO II",'BASE LIQUIDACION REDEBAN 2025'!$B$11,IF(AF934="TIPO III",'BASE LIQUIDACION REDEBAN 2025'!$B$12,'BASE LIQUIDACION REDEBAN 2025'!$B$13))))</f>
        <v>140395.6348884</v>
      </c>
      <c r="AM934" s="97">
        <f t="shared" si="14"/>
        <v>144967.87232000002</v>
      </c>
    </row>
    <row r="935" spans="1:39" s="85" customFormat="1" ht="13.15">
      <c r="A935" s="171" t="s">
        <v>90</v>
      </c>
      <c r="B935" s="10" t="str">
        <f>VLOOKUP(A935,'CENTRO DE COSTOS'!A:D,4,FALSE)</f>
        <v>JUAN SEBASTIÁN RÍOS CASTRILLÓN</v>
      </c>
      <c r="C935" s="10" t="str">
        <f>VLOOKUP(A935,'CENTRO DE COSTOS'!A:D,2,FALSE)</f>
        <v>0004-0005</v>
      </c>
      <c r="D935" s="171">
        <v>5197</v>
      </c>
      <c r="E935" s="171">
        <v>2342346</v>
      </c>
      <c r="F935" s="171">
        <v>10192</v>
      </c>
      <c r="G935" s="171" t="s">
        <v>290</v>
      </c>
      <c r="H935" s="171" t="s">
        <v>2399</v>
      </c>
      <c r="I935" s="171" t="s">
        <v>4708</v>
      </c>
      <c r="J935" s="10" t="s">
        <v>167</v>
      </c>
      <c r="K935" s="171">
        <v>2342346</v>
      </c>
      <c r="L935" s="171" t="s">
        <v>8332</v>
      </c>
      <c r="M935" s="172">
        <v>45831.695138888892</v>
      </c>
      <c r="N935" s="172">
        <v>45833.557210648149</v>
      </c>
      <c r="O935" s="171" t="s">
        <v>3171</v>
      </c>
      <c r="P935" s="171" t="s">
        <v>3172</v>
      </c>
      <c r="Q935" s="171" t="s">
        <v>177</v>
      </c>
      <c r="R935" s="72" t="s">
        <v>8333</v>
      </c>
      <c r="S935" s="178" t="s">
        <v>3174</v>
      </c>
      <c r="T935" s="187" t="s">
        <v>3190</v>
      </c>
      <c r="U935" s="187" t="s">
        <v>3252</v>
      </c>
      <c r="V935" s="187" t="s">
        <v>3192</v>
      </c>
      <c r="W935" s="187" t="s">
        <v>3185</v>
      </c>
      <c r="X935" s="187">
        <v>0</v>
      </c>
      <c r="Y935" s="187">
        <v>0</v>
      </c>
      <c r="Z935" s="187">
        <v>0</v>
      </c>
      <c r="AA935" s="187">
        <v>0</v>
      </c>
      <c r="AB935" s="200">
        <v>0</v>
      </c>
      <c r="AC935" s="72" t="s">
        <v>4711</v>
      </c>
      <c r="AD935" s="72">
        <v>0</v>
      </c>
      <c r="AE935" s="72">
        <v>0</v>
      </c>
      <c r="AF935" s="171" t="s">
        <v>28</v>
      </c>
      <c r="AG935" s="171" t="s">
        <v>189</v>
      </c>
      <c r="AH935" s="171">
        <v>1</v>
      </c>
      <c r="AI935" s="171">
        <v>0</v>
      </c>
      <c r="AJ935" s="72" t="s">
        <v>3666</v>
      </c>
      <c r="AK935" s="97">
        <f>IF(Q935="SOPORTE_TELEFÓNICO",'BASE LIQUIDACION REDEBAN 2025'!$B$19,IF(Q935="ENVÍO",'BASE LIQUIDACION REDEBAN 2025'!$C$2,IF(AF935="TIPO I",'BASE LIQUIDACION REDEBAN 2025'!$C$2,IF(AF935="TIPO II",'BASE LIQUIDACION REDEBAN 2025'!$C$3,IF(AF935="TIPO III",'BASE LIQUIDACION REDEBAN 2025'!$C$4,IF(AF935="TIPO IV",'BASE LIQUIDACION REDEBAN 2025'!$C$5,IF(AG935="AEREO",'BASE LIQUIDACION REDEBAN 2025'!$B$6,'BASE LIQUIDACION REDEBAN 2025'!$C$5)))))))</f>
        <v>144967.87232000002</v>
      </c>
      <c r="AL935" s="97">
        <f>IF(OR(Q935="SOPORTE_TELEFÓNICO",Q935="ENVÍO"),0,IF(AF935="TIPO I",'BASE LIQUIDACION REDEBAN 2025'!$B$10,IF(AF935="TIPO II",'BASE LIQUIDACION REDEBAN 2025'!$B$11,IF(AF935="TIPO III",'BASE LIQUIDACION REDEBAN 2025'!$B$12,'BASE LIQUIDACION REDEBAN 2025'!$B$13))))</f>
        <v>140395.6348884</v>
      </c>
      <c r="AM935" s="97">
        <f t="shared" si="14"/>
        <v>144967.87232000002</v>
      </c>
    </row>
    <row r="936" spans="1:39" s="85" customFormat="1" ht="13.15">
      <c r="A936" s="171" t="s">
        <v>68</v>
      </c>
      <c r="B936" s="10" t="str">
        <f>VLOOKUP(A936,'CENTRO DE COSTOS'!A:D,4,FALSE)</f>
        <v>WILLIAM ASDRUBAL ROZO ROZO</v>
      </c>
      <c r="C936" s="10" t="str">
        <f>VLOOKUP(A936,'CENTRO DE COSTOS'!A:D,2,FALSE)</f>
        <v>0004-0004</v>
      </c>
      <c r="D936" s="171">
        <v>25320</v>
      </c>
      <c r="E936" s="171">
        <v>2343795</v>
      </c>
      <c r="F936" s="171">
        <v>37319</v>
      </c>
      <c r="G936" s="171" t="s">
        <v>298</v>
      </c>
      <c r="H936" s="171" t="s">
        <v>6969</v>
      </c>
      <c r="I936" s="171" t="s">
        <v>8334</v>
      </c>
      <c r="J936" s="10" t="s">
        <v>167</v>
      </c>
      <c r="K936" s="171">
        <v>2343795</v>
      </c>
      <c r="L936" s="171" t="s">
        <v>8335</v>
      </c>
      <c r="M936" s="172">
        <v>45832.370138888888</v>
      </c>
      <c r="N936" s="172">
        <v>45833.558935185189</v>
      </c>
      <c r="O936" s="171" t="s">
        <v>3171</v>
      </c>
      <c r="P936" s="171" t="s">
        <v>3172</v>
      </c>
      <c r="Q936" s="171" t="s">
        <v>177</v>
      </c>
      <c r="R936" s="72" t="s">
        <v>8336</v>
      </c>
      <c r="S936" s="178" t="s">
        <v>3174</v>
      </c>
      <c r="T936" s="187" t="s">
        <v>3190</v>
      </c>
      <c r="U936" s="187" t="s">
        <v>3252</v>
      </c>
      <c r="V936" s="187" t="s">
        <v>3192</v>
      </c>
      <c r="W936" s="187" t="s">
        <v>3215</v>
      </c>
      <c r="X936" s="187" t="s">
        <v>3401</v>
      </c>
      <c r="Y936" s="187" t="s">
        <v>3402</v>
      </c>
      <c r="Z936" s="187">
        <v>0</v>
      </c>
      <c r="AA936" s="187">
        <v>0</v>
      </c>
      <c r="AB936" s="200">
        <v>0</v>
      </c>
      <c r="AC936" s="72" t="s">
        <v>8337</v>
      </c>
      <c r="AD936" s="72" t="s">
        <v>8338</v>
      </c>
      <c r="AE936" s="72" t="s">
        <v>8339</v>
      </c>
      <c r="AF936" s="171" t="s">
        <v>30</v>
      </c>
      <c r="AG936" s="171" t="s">
        <v>189</v>
      </c>
      <c r="AH936" s="171">
        <v>1</v>
      </c>
      <c r="AI936" s="171">
        <v>0</v>
      </c>
      <c r="AJ936" s="72" t="s">
        <v>1288</v>
      </c>
      <c r="AK936" s="97">
        <f>IF(Q936="SOPORTE_TELEFÓNICO",'BASE LIQUIDACION REDEBAN 2025'!$B$19,IF(Q936="ENVÍO",'BASE LIQUIDACION REDEBAN 2025'!$C$2,IF(AF936="TIPO I",'BASE LIQUIDACION REDEBAN 2025'!$C$2,IF(AF936="TIPO II",'BASE LIQUIDACION REDEBAN 2025'!$C$3,IF(AF936="TIPO III",'BASE LIQUIDACION REDEBAN 2025'!$C$4,IF(AF936="TIPO IV",'BASE LIQUIDACION REDEBAN 2025'!$C$5,IF(AG936="AEREO",'BASE LIQUIDACION REDEBAN 2025'!$B$6,'BASE LIQUIDACION REDEBAN 2025'!$C$5)))))))</f>
        <v>275728.78077800001</v>
      </c>
      <c r="AL936" s="97">
        <f>IF(OR(Q936="SOPORTE_TELEFÓNICO",Q936="ENVÍO"),0,IF(AF936="TIPO I",'BASE LIQUIDACION REDEBAN 2025'!$B$10,IF(AF936="TIPO II",'BASE LIQUIDACION REDEBAN 2025'!$B$11,IF(AF936="TIPO III",'BASE LIQUIDACION REDEBAN 2025'!$B$12,'BASE LIQUIDACION REDEBAN 2025'!$B$13))))</f>
        <v>196536.5258152</v>
      </c>
      <c r="AM936" s="97">
        <f t="shared" si="14"/>
        <v>275728.78077800001</v>
      </c>
    </row>
    <row r="937" spans="1:39" s="85" customFormat="1" ht="13.15">
      <c r="A937" s="171" t="s">
        <v>72</v>
      </c>
      <c r="B937" s="10" t="str">
        <f>VLOOKUP(A937,'CENTRO DE COSTOS'!A:D,4,FALSE)</f>
        <v>MIGUEL JULIÁN HERNÁNDEZ GUARÍN</v>
      </c>
      <c r="C937" s="10" t="str">
        <f>VLOOKUP(A937,'CENTRO DE COSTOS'!A:D,2,FALSE)</f>
        <v>0004-0008</v>
      </c>
      <c r="D937" s="171">
        <v>68689</v>
      </c>
      <c r="E937" s="171">
        <v>2344262</v>
      </c>
      <c r="F937" s="171">
        <v>10668</v>
      </c>
      <c r="G937" s="171" t="s">
        <v>180</v>
      </c>
      <c r="H937" s="171" t="s">
        <v>4278</v>
      </c>
      <c r="I937" s="171" t="s">
        <v>8340</v>
      </c>
      <c r="J937" s="10" t="s">
        <v>167</v>
      </c>
      <c r="K937" s="171">
        <v>2344262</v>
      </c>
      <c r="L937" s="171" t="s">
        <v>8341</v>
      </c>
      <c r="M937" s="172">
        <v>45832.38958333333</v>
      </c>
      <c r="N937" s="172">
        <v>45833.565324074072</v>
      </c>
      <c r="O937" s="171" t="s">
        <v>3171</v>
      </c>
      <c r="P937" s="171" t="s">
        <v>3172</v>
      </c>
      <c r="Q937" s="171" t="s">
        <v>177</v>
      </c>
      <c r="R937" s="72" t="s">
        <v>8342</v>
      </c>
      <c r="S937" s="178" t="s">
        <v>3174</v>
      </c>
      <c r="T937" s="187" t="s">
        <v>3190</v>
      </c>
      <c r="U937" s="187" t="s">
        <v>3357</v>
      </c>
      <c r="V937" s="187" t="s">
        <v>3192</v>
      </c>
      <c r="W937" s="187" t="s">
        <v>3215</v>
      </c>
      <c r="X937" s="187" t="s">
        <v>3358</v>
      </c>
      <c r="Y937" s="187">
        <v>0</v>
      </c>
      <c r="Z937" s="187">
        <v>0</v>
      </c>
      <c r="AA937" s="187">
        <v>0</v>
      </c>
      <c r="AB937" s="200">
        <v>0</v>
      </c>
      <c r="AC937" s="72" t="s">
        <v>8343</v>
      </c>
      <c r="AD937" s="72" t="s">
        <v>8344</v>
      </c>
      <c r="AE937" s="72" t="s">
        <v>8345</v>
      </c>
      <c r="AF937" s="171" t="s">
        <v>30</v>
      </c>
      <c r="AG937" s="171" t="s">
        <v>189</v>
      </c>
      <c r="AH937" s="171">
        <v>1</v>
      </c>
      <c r="AI937" s="171">
        <v>0</v>
      </c>
      <c r="AJ937" s="72" t="s">
        <v>404</v>
      </c>
      <c r="AK937" s="97">
        <f>IF(Q937="SOPORTE_TELEFÓNICO",'BASE LIQUIDACION REDEBAN 2025'!$B$19,IF(Q937="ENVÍO",'BASE LIQUIDACION REDEBAN 2025'!$C$2,IF(AF937="TIPO I",'BASE LIQUIDACION REDEBAN 2025'!$C$2,IF(AF937="TIPO II",'BASE LIQUIDACION REDEBAN 2025'!$C$3,IF(AF937="TIPO III",'BASE LIQUIDACION REDEBAN 2025'!$C$4,IF(AF937="TIPO IV",'BASE LIQUIDACION REDEBAN 2025'!$C$5,IF(AG937="AEREO",'BASE LIQUIDACION REDEBAN 2025'!$B$6,'BASE LIQUIDACION REDEBAN 2025'!$C$5)))))))</f>
        <v>275728.78077800001</v>
      </c>
      <c r="AL937" s="97">
        <f>IF(OR(Q937="SOPORTE_TELEFÓNICO",Q937="ENVÍO"),0,IF(AF937="TIPO I",'BASE LIQUIDACION REDEBAN 2025'!$B$10,IF(AF937="TIPO II",'BASE LIQUIDACION REDEBAN 2025'!$B$11,IF(AF937="TIPO III",'BASE LIQUIDACION REDEBAN 2025'!$B$12,'BASE LIQUIDACION REDEBAN 2025'!$B$13))))</f>
        <v>196536.5258152</v>
      </c>
      <c r="AM937" s="97">
        <f t="shared" si="14"/>
        <v>275728.78077800001</v>
      </c>
    </row>
    <row r="938" spans="1:39" s="85" customFormat="1" ht="13.15">
      <c r="A938" s="171" t="s">
        <v>91</v>
      </c>
      <c r="B938" s="10" t="str">
        <f>VLOOKUP(A938,'CENTRO DE COSTOS'!A:D,4,FALSE)</f>
        <v>JOSE MAURICIO HERNANDEZ ROJAS</v>
      </c>
      <c r="C938" s="10" t="str">
        <f>VLOOKUP(A938,'CENTRO DE COSTOS'!A:D,2,FALSE)</f>
        <v>0004-0001</v>
      </c>
      <c r="D938" s="171">
        <v>5154</v>
      </c>
      <c r="E938" s="171">
        <v>2346745</v>
      </c>
      <c r="F938" s="171">
        <v>71509</v>
      </c>
      <c r="G938" s="171" t="s">
        <v>290</v>
      </c>
      <c r="H938" s="171" t="s">
        <v>1103</v>
      </c>
      <c r="I938" s="171" t="s">
        <v>8346</v>
      </c>
      <c r="J938" s="10" t="s">
        <v>167</v>
      </c>
      <c r="K938" s="171">
        <v>2346745</v>
      </c>
      <c r="L938" s="171" t="s">
        <v>8347</v>
      </c>
      <c r="M938" s="172">
        <v>45832.500694444447</v>
      </c>
      <c r="N938" s="172">
        <v>45833.569108796299</v>
      </c>
      <c r="O938" s="171" t="s">
        <v>3171</v>
      </c>
      <c r="P938" s="171" t="s">
        <v>3172</v>
      </c>
      <c r="Q938" s="171" t="s">
        <v>177</v>
      </c>
      <c r="R938" s="72" t="s">
        <v>8348</v>
      </c>
      <c r="S938" s="178" t="s">
        <v>3174</v>
      </c>
      <c r="T938" s="187" t="s">
        <v>3175</v>
      </c>
      <c r="U938" s="187" t="s">
        <v>3176</v>
      </c>
      <c r="V938" s="187" t="s">
        <v>3240</v>
      </c>
      <c r="W938" s="187" t="s">
        <v>3185</v>
      </c>
      <c r="X938" s="187">
        <v>0</v>
      </c>
      <c r="Y938" s="187">
        <v>0</v>
      </c>
      <c r="Z938" s="187">
        <v>0</v>
      </c>
      <c r="AA938" s="187">
        <v>0</v>
      </c>
      <c r="AB938" s="200">
        <v>0</v>
      </c>
      <c r="AC938" s="72" t="s">
        <v>8349</v>
      </c>
      <c r="AD938" s="72">
        <v>0</v>
      </c>
      <c r="AE938" s="72">
        <v>0</v>
      </c>
      <c r="AF938" s="171" t="s">
        <v>28</v>
      </c>
      <c r="AG938" s="171" t="s">
        <v>189</v>
      </c>
      <c r="AH938" s="171">
        <v>1</v>
      </c>
      <c r="AI938" s="171">
        <v>0</v>
      </c>
      <c r="AJ938" s="72" t="s">
        <v>841</v>
      </c>
      <c r="AK938" s="97">
        <f>IF(Q938="SOPORTE_TELEFÓNICO",'BASE LIQUIDACION REDEBAN 2025'!$B$19,IF(Q938="ENVÍO",'BASE LIQUIDACION REDEBAN 2025'!$C$2,IF(AF938="TIPO I",'BASE LIQUIDACION REDEBAN 2025'!$C$2,IF(AF938="TIPO II",'BASE LIQUIDACION REDEBAN 2025'!$C$3,IF(AF938="TIPO III",'BASE LIQUIDACION REDEBAN 2025'!$C$4,IF(AF938="TIPO IV",'BASE LIQUIDACION REDEBAN 2025'!$C$5,IF(AG938="AEREO",'BASE LIQUIDACION REDEBAN 2025'!$B$6,'BASE LIQUIDACION REDEBAN 2025'!$C$5)))))))</f>
        <v>144967.87232000002</v>
      </c>
      <c r="AL938" s="97">
        <f>IF(OR(Q938="SOPORTE_TELEFÓNICO",Q938="ENVÍO"),0,IF(AF938="TIPO I",'BASE LIQUIDACION REDEBAN 2025'!$B$10,IF(AF938="TIPO II",'BASE LIQUIDACION REDEBAN 2025'!$B$11,IF(AF938="TIPO III",'BASE LIQUIDACION REDEBAN 2025'!$B$12,'BASE LIQUIDACION REDEBAN 2025'!$B$13))))</f>
        <v>140395.6348884</v>
      </c>
      <c r="AM938" s="97">
        <f t="shared" si="14"/>
        <v>144967.87232000002</v>
      </c>
    </row>
    <row r="939" spans="1:39" s="85" customFormat="1" ht="13.15">
      <c r="A939" s="171" t="s">
        <v>90</v>
      </c>
      <c r="B939" s="10" t="str">
        <f>VLOOKUP(A939,'CENTRO DE COSTOS'!A:D,4,FALSE)</f>
        <v>JUAN SEBASTIÁN RÍOS CASTRILLÓN</v>
      </c>
      <c r="C939" s="10" t="str">
        <f>VLOOKUP(A939,'CENTRO DE COSTOS'!A:D,2,FALSE)</f>
        <v>0004-0005</v>
      </c>
      <c r="D939" s="171">
        <v>15572</v>
      </c>
      <c r="E939" s="171">
        <v>2346929</v>
      </c>
      <c r="F939" s="171">
        <v>42807</v>
      </c>
      <c r="G939" s="171" t="s">
        <v>371</v>
      </c>
      <c r="H939" s="171" t="s">
        <v>4338</v>
      </c>
      <c r="I939" s="171" t="s">
        <v>8350</v>
      </c>
      <c r="J939" s="10" t="s">
        <v>167</v>
      </c>
      <c r="K939" s="171">
        <v>2346929</v>
      </c>
      <c r="L939" s="171" t="s">
        <v>8351</v>
      </c>
      <c r="M939" s="172">
        <v>45832.517361111109</v>
      </c>
      <c r="N939" s="172">
        <v>45833.572488425925</v>
      </c>
      <c r="O939" s="171" t="s">
        <v>3171</v>
      </c>
      <c r="P939" s="171" t="s">
        <v>3172</v>
      </c>
      <c r="Q939" s="171" t="s">
        <v>177</v>
      </c>
      <c r="R939" s="72" t="s">
        <v>8352</v>
      </c>
      <c r="S939" s="178" t="s">
        <v>3174</v>
      </c>
      <c r="T939" s="187" t="s">
        <v>3190</v>
      </c>
      <c r="U939" s="187" t="s">
        <v>3191</v>
      </c>
      <c r="V939" s="187" t="s">
        <v>3192</v>
      </c>
      <c r="W939" s="187" t="s">
        <v>3215</v>
      </c>
      <c r="X939" s="187" t="s">
        <v>3489</v>
      </c>
      <c r="Y939" s="187">
        <v>0</v>
      </c>
      <c r="Z939" s="187">
        <v>0</v>
      </c>
      <c r="AA939" s="187">
        <v>0</v>
      </c>
      <c r="AB939" s="200">
        <v>0</v>
      </c>
      <c r="AC939" s="72" t="s">
        <v>8353</v>
      </c>
      <c r="AD939" s="72" t="s">
        <v>8354</v>
      </c>
      <c r="AE939" s="72" t="s">
        <v>8355</v>
      </c>
      <c r="AF939" s="171" t="s">
        <v>32</v>
      </c>
      <c r="AG939" s="171" t="s">
        <v>189</v>
      </c>
      <c r="AH939" s="171">
        <v>1</v>
      </c>
      <c r="AI939" s="171">
        <v>0</v>
      </c>
      <c r="AJ939" s="72" t="s">
        <v>307</v>
      </c>
      <c r="AK939" s="97">
        <f>IF(Q939="SOPORTE_TELEFÓNICO",'BASE LIQUIDACION REDEBAN 2025'!$B$19,IF(Q939="ENVÍO",'BASE LIQUIDACION REDEBAN 2025'!$C$2,IF(AF939="TIPO I",'BASE LIQUIDACION REDEBAN 2025'!$C$2,IF(AF939="TIPO II",'BASE LIQUIDACION REDEBAN 2025'!$C$3,IF(AF939="TIPO III",'BASE LIQUIDACION REDEBAN 2025'!$C$4,IF(AF939="TIPO IV",'BASE LIQUIDACION REDEBAN 2025'!$C$5,IF(AG939="AEREO",'BASE LIQUIDACION REDEBAN 2025'!$B$6,'BASE LIQUIDACION REDEBAN 2025'!$C$5)))))))</f>
        <v>479588.87655000004</v>
      </c>
      <c r="AL939" s="97">
        <f>IF(OR(Q939="SOPORTE_TELEFÓNICO",Q939="ENVÍO"),0,IF(AF939="TIPO I",'BASE LIQUIDACION REDEBAN 2025'!$B$10,IF(AF939="TIPO II",'BASE LIQUIDACION REDEBAN 2025'!$B$11,IF(AF939="TIPO III",'BASE LIQUIDACION REDEBAN 2025'!$B$12,'BASE LIQUIDACION REDEBAN 2025'!$B$13))))</f>
        <v>196536.5258152</v>
      </c>
      <c r="AM939" s="97">
        <f t="shared" si="14"/>
        <v>479588.87655000004</v>
      </c>
    </row>
    <row r="940" spans="1:39" s="85" customFormat="1" ht="13.15">
      <c r="A940" s="171" t="s">
        <v>92</v>
      </c>
      <c r="B940" s="10" t="str">
        <f>VLOOKUP(A940,'CENTRO DE COSTOS'!A:D,4,FALSE)</f>
        <v>KEVIN ALEXIS CORZO BUSTOS</v>
      </c>
      <c r="C940" s="10" t="str">
        <f>VLOOKUP(A940,'CENTRO DE COSTOS'!A:D,2,FALSE)</f>
        <v>0004-0007</v>
      </c>
      <c r="D940" s="171">
        <v>41001</v>
      </c>
      <c r="E940" s="171">
        <v>2348460</v>
      </c>
      <c r="F940" s="171">
        <v>20590</v>
      </c>
      <c r="G940" s="171" t="s">
        <v>256</v>
      </c>
      <c r="H940" s="171" t="s">
        <v>92</v>
      </c>
      <c r="I940" s="171" t="s">
        <v>7888</v>
      </c>
      <c r="J940" s="10" t="s">
        <v>167</v>
      </c>
      <c r="K940" s="171">
        <v>2348460</v>
      </c>
      <c r="L940" s="171" t="s">
        <v>8356</v>
      </c>
      <c r="M940" s="172">
        <v>45832.636805555558</v>
      </c>
      <c r="N940" s="172">
        <v>45833.574849537035</v>
      </c>
      <c r="O940" s="171" t="s">
        <v>3171</v>
      </c>
      <c r="P940" s="171" t="s">
        <v>3172</v>
      </c>
      <c r="Q940" s="171" t="s">
        <v>177</v>
      </c>
      <c r="R940" s="72" t="s">
        <v>8357</v>
      </c>
      <c r="S940" s="178" t="s">
        <v>3174</v>
      </c>
      <c r="T940" s="187" t="s">
        <v>3190</v>
      </c>
      <c r="U940" s="187" t="s">
        <v>3197</v>
      </c>
      <c r="V940" s="187" t="s">
        <v>3753</v>
      </c>
      <c r="W940" s="187" t="s">
        <v>3215</v>
      </c>
      <c r="X940" s="187">
        <v>0</v>
      </c>
      <c r="Y940" s="187" t="s">
        <v>8358</v>
      </c>
      <c r="Z940" s="187">
        <v>0</v>
      </c>
      <c r="AA940" s="187">
        <v>0</v>
      </c>
      <c r="AB940" s="200">
        <v>0</v>
      </c>
      <c r="AC940" s="72" t="s">
        <v>7892</v>
      </c>
      <c r="AD940" s="72" t="s">
        <v>8359</v>
      </c>
      <c r="AE940" s="72" t="s">
        <v>7893</v>
      </c>
      <c r="AF940" s="171" t="s">
        <v>25</v>
      </c>
      <c r="AG940" s="171" t="s">
        <v>189</v>
      </c>
      <c r="AH940" s="171">
        <v>1</v>
      </c>
      <c r="AI940" s="171">
        <v>0</v>
      </c>
      <c r="AJ940" s="72" t="s">
        <v>259</v>
      </c>
      <c r="AK940" s="97">
        <f>IF(Q940="SOPORTE_TELEFÓNICO",'BASE LIQUIDACION REDEBAN 2025'!$B$19,IF(Q940="ENVÍO",'BASE LIQUIDACION REDEBAN 2025'!$C$2,IF(AF940="TIPO I",'BASE LIQUIDACION REDEBAN 2025'!$C$2,IF(AF940="TIPO II",'BASE LIQUIDACION REDEBAN 2025'!$C$3,IF(AF940="TIPO III",'BASE LIQUIDACION REDEBAN 2025'!$C$4,IF(AF940="TIPO IV",'BASE LIQUIDACION REDEBAN 2025'!$C$5,IF(AG940="AEREO",'BASE LIQUIDACION REDEBAN 2025'!$B$6,'BASE LIQUIDACION REDEBAN 2025'!$C$5)))))))</f>
        <v>65960.072302</v>
      </c>
      <c r="AL940" s="97">
        <f>IF(OR(Q940="SOPORTE_TELEFÓNICO",Q940="ENVÍO"),0,IF(AF940="TIPO I",'BASE LIQUIDACION REDEBAN 2025'!$B$10,IF(AF940="TIPO II",'BASE LIQUIDACION REDEBAN 2025'!$B$11,IF(AF940="TIPO III",'BASE LIQUIDACION REDEBAN 2025'!$B$12,'BASE LIQUIDACION REDEBAN 2025'!$B$13))))</f>
        <v>75096.394270399993</v>
      </c>
      <c r="AM940" s="97">
        <f t="shared" si="14"/>
        <v>65960.072302</v>
      </c>
    </row>
    <row r="941" spans="1:39" s="85" customFormat="1" ht="13.15">
      <c r="A941" s="171" t="s">
        <v>91</v>
      </c>
      <c r="B941" s="10" t="str">
        <f>VLOOKUP(A941,'CENTRO DE COSTOS'!A:D,4,FALSE)</f>
        <v>JOSE MAURICIO HERNANDEZ ROJAS</v>
      </c>
      <c r="C941" s="10" t="str">
        <f>VLOOKUP(A941,'CENTRO DE COSTOS'!A:D,2,FALSE)</f>
        <v>0004-0001</v>
      </c>
      <c r="D941" s="171">
        <v>23162</v>
      </c>
      <c r="E941" s="171">
        <v>2350168</v>
      </c>
      <c r="F941" s="171">
        <v>65471</v>
      </c>
      <c r="G941" s="171" t="s">
        <v>612</v>
      </c>
      <c r="H941" s="171" t="s">
        <v>1497</v>
      </c>
      <c r="I941" s="171" t="s">
        <v>8360</v>
      </c>
      <c r="J941" s="10" t="s">
        <v>167</v>
      </c>
      <c r="K941" s="171">
        <v>2350168</v>
      </c>
      <c r="L941" s="171" t="s">
        <v>8361</v>
      </c>
      <c r="M941" s="172">
        <v>45833.333333333336</v>
      </c>
      <c r="N941" s="172">
        <v>45833.578923611109</v>
      </c>
      <c r="O941" s="171" t="s">
        <v>3171</v>
      </c>
      <c r="P941" s="171" t="s">
        <v>3172</v>
      </c>
      <c r="Q941" s="171" t="s">
        <v>177</v>
      </c>
      <c r="R941" s="72" t="s">
        <v>8362</v>
      </c>
      <c r="S941" s="178" t="s">
        <v>3174</v>
      </c>
      <c r="T941" s="187" t="s">
        <v>3190</v>
      </c>
      <c r="U941" s="187" t="s">
        <v>3357</v>
      </c>
      <c r="V941" s="187" t="s">
        <v>3192</v>
      </c>
      <c r="W941" s="187" t="s">
        <v>3215</v>
      </c>
      <c r="X941" s="187" t="s">
        <v>3358</v>
      </c>
      <c r="Y941" s="187">
        <v>0</v>
      </c>
      <c r="Z941" s="187" t="s">
        <v>3482</v>
      </c>
      <c r="AA941" s="187" t="s">
        <v>7655</v>
      </c>
      <c r="AB941" s="200">
        <v>0</v>
      </c>
      <c r="AC941" s="72" t="s">
        <v>8363</v>
      </c>
      <c r="AD941" s="72" t="s">
        <v>8364</v>
      </c>
      <c r="AE941" s="72" t="s">
        <v>8365</v>
      </c>
      <c r="AF941" s="171" t="s">
        <v>25</v>
      </c>
      <c r="AG941" s="171" t="s">
        <v>189</v>
      </c>
      <c r="AH941" s="171">
        <v>1</v>
      </c>
      <c r="AI941" s="171">
        <v>0</v>
      </c>
      <c r="AJ941" s="72" t="s">
        <v>616</v>
      </c>
      <c r="AK941" s="97">
        <f>IF(Q941="SOPORTE_TELEFÓNICO",'BASE LIQUIDACION REDEBAN 2025'!$B$19,IF(Q941="ENVÍO",'BASE LIQUIDACION REDEBAN 2025'!$C$2,IF(AF941="TIPO I",'BASE LIQUIDACION REDEBAN 2025'!$C$2,IF(AF941="TIPO II",'BASE LIQUIDACION REDEBAN 2025'!$C$3,IF(AF941="TIPO III",'BASE LIQUIDACION REDEBAN 2025'!$C$4,IF(AF941="TIPO IV",'BASE LIQUIDACION REDEBAN 2025'!$C$5,IF(AG941="AEREO",'BASE LIQUIDACION REDEBAN 2025'!$B$6,'BASE LIQUIDACION REDEBAN 2025'!$C$5)))))))</f>
        <v>65960.072302</v>
      </c>
      <c r="AL941" s="97">
        <f>IF(OR(Q941="SOPORTE_TELEFÓNICO",Q941="ENVÍO"),0,IF(AF941="TIPO I",'BASE LIQUIDACION REDEBAN 2025'!$B$10,IF(AF941="TIPO II",'BASE LIQUIDACION REDEBAN 2025'!$B$11,IF(AF941="TIPO III",'BASE LIQUIDACION REDEBAN 2025'!$B$12,'BASE LIQUIDACION REDEBAN 2025'!$B$13))))</f>
        <v>75096.394270399993</v>
      </c>
      <c r="AM941" s="97">
        <f t="shared" si="14"/>
        <v>65960.072302</v>
      </c>
    </row>
    <row r="942" spans="1:39" s="85" customFormat="1" ht="13.15">
      <c r="A942" s="171" t="s">
        <v>90</v>
      </c>
      <c r="B942" s="10" t="str">
        <f>VLOOKUP(A942,'CENTRO DE COSTOS'!A:D,4,FALSE)</f>
        <v>JUAN SEBASTIÁN RÍOS CASTRILLÓN</v>
      </c>
      <c r="C942" s="10" t="str">
        <f>VLOOKUP(A942,'CENTRO DE COSTOS'!A:D,2,FALSE)</f>
        <v>0004-0005</v>
      </c>
      <c r="D942" s="171">
        <v>5088</v>
      </c>
      <c r="E942" s="171">
        <v>2348991</v>
      </c>
      <c r="F942" s="171">
        <v>78725</v>
      </c>
      <c r="G942" s="171" t="s">
        <v>290</v>
      </c>
      <c r="H942" s="171" t="s">
        <v>291</v>
      </c>
      <c r="I942" s="171" t="s">
        <v>8366</v>
      </c>
      <c r="J942" s="10" t="s">
        <v>167</v>
      </c>
      <c r="K942" s="171">
        <v>2348991</v>
      </c>
      <c r="L942" s="171" t="s">
        <v>8367</v>
      </c>
      <c r="M942" s="172">
        <v>45832.676388888889</v>
      </c>
      <c r="N942" s="172">
        <v>45833.585509259261</v>
      </c>
      <c r="O942" s="171" t="s">
        <v>3171</v>
      </c>
      <c r="P942" s="171" t="s">
        <v>3172</v>
      </c>
      <c r="Q942" s="171" t="s">
        <v>177</v>
      </c>
      <c r="R942" s="72" t="s">
        <v>8368</v>
      </c>
      <c r="S942" s="178" t="s">
        <v>3174</v>
      </c>
      <c r="T942" s="187" t="s">
        <v>3175</v>
      </c>
      <c r="U942" s="187" t="s">
        <v>3260</v>
      </c>
      <c r="V942" s="187" t="s">
        <v>3261</v>
      </c>
      <c r="W942" s="187" t="s">
        <v>3215</v>
      </c>
      <c r="X942" s="187" t="s">
        <v>3726</v>
      </c>
      <c r="Y942" s="187">
        <v>0</v>
      </c>
      <c r="Z942" s="187">
        <v>0</v>
      </c>
      <c r="AA942" s="187">
        <v>0</v>
      </c>
      <c r="AB942" s="200">
        <v>0</v>
      </c>
      <c r="AC942" s="72" t="s">
        <v>8369</v>
      </c>
      <c r="AD942" s="72" t="s">
        <v>8370</v>
      </c>
      <c r="AE942" s="72" t="s">
        <v>8371</v>
      </c>
      <c r="AF942" s="171" t="s">
        <v>25</v>
      </c>
      <c r="AG942" s="171" t="s">
        <v>189</v>
      </c>
      <c r="AH942" s="171">
        <v>1</v>
      </c>
      <c r="AI942" s="171">
        <v>0</v>
      </c>
      <c r="AJ942" s="72" t="s">
        <v>3341</v>
      </c>
      <c r="AK942" s="97">
        <f>IF(Q942="SOPORTE_TELEFÓNICO",'BASE LIQUIDACION REDEBAN 2025'!$B$19,IF(Q942="ENVÍO",'BASE LIQUIDACION REDEBAN 2025'!$C$2,IF(AF942="TIPO I",'BASE LIQUIDACION REDEBAN 2025'!$C$2,IF(AF942="TIPO II",'BASE LIQUIDACION REDEBAN 2025'!$C$3,IF(AF942="TIPO III",'BASE LIQUIDACION REDEBAN 2025'!$C$4,IF(AF942="TIPO IV",'BASE LIQUIDACION REDEBAN 2025'!$C$5,IF(AG942="AEREO",'BASE LIQUIDACION REDEBAN 2025'!$B$6,'BASE LIQUIDACION REDEBAN 2025'!$C$5)))))))</f>
        <v>65960.072302</v>
      </c>
      <c r="AL942" s="97">
        <f>IF(OR(Q942="SOPORTE_TELEFÓNICO",Q942="ENVÍO"),0,IF(AF942="TIPO I",'BASE LIQUIDACION REDEBAN 2025'!$B$10,IF(AF942="TIPO II",'BASE LIQUIDACION REDEBAN 2025'!$B$11,IF(AF942="TIPO III",'BASE LIQUIDACION REDEBAN 2025'!$B$12,'BASE LIQUIDACION REDEBAN 2025'!$B$13))))</f>
        <v>75096.394270399993</v>
      </c>
      <c r="AM942" s="97">
        <f t="shared" si="14"/>
        <v>65960.072302</v>
      </c>
    </row>
    <row r="943" spans="1:39" s="85" customFormat="1" ht="13.15">
      <c r="A943" s="171" t="s">
        <v>64</v>
      </c>
      <c r="B943" s="10" t="str">
        <f>VLOOKUP(A943,'CENTRO DE COSTOS'!A:D,4,FALSE)</f>
        <v>JOSE MAURICIO HERNANDEZ ROJAS</v>
      </c>
      <c r="C943" s="10" t="str">
        <f>VLOOKUP(A943,'CENTRO DE COSTOS'!A:D,2,FALSE)</f>
        <v>0004-0001</v>
      </c>
      <c r="D943" s="171">
        <v>8296</v>
      </c>
      <c r="E943" s="171">
        <v>2350024</v>
      </c>
      <c r="F943" s="171">
        <v>64404</v>
      </c>
      <c r="G943" s="171" t="s">
        <v>277</v>
      </c>
      <c r="H943" s="171" t="s">
        <v>8372</v>
      </c>
      <c r="I943" s="171" t="s">
        <v>8373</v>
      </c>
      <c r="J943" s="10" t="s">
        <v>167</v>
      </c>
      <c r="K943" s="171">
        <v>2350024</v>
      </c>
      <c r="L943" s="171" t="s">
        <v>8374</v>
      </c>
      <c r="M943" s="172">
        <v>45833.333333333336</v>
      </c>
      <c r="N943" s="172">
        <v>45833.589305555557</v>
      </c>
      <c r="O943" s="171" t="s">
        <v>3171</v>
      </c>
      <c r="P943" s="171" t="s">
        <v>3172</v>
      </c>
      <c r="Q943" s="171" t="s">
        <v>177</v>
      </c>
      <c r="R943" s="72" t="s">
        <v>8375</v>
      </c>
      <c r="S943" s="178" t="s">
        <v>3174</v>
      </c>
      <c r="T943" s="187" t="s">
        <v>3190</v>
      </c>
      <c r="U943" s="187" t="s">
        <v>3660</v>
      </c>
      <c r="V943" s="187" t="s">
        <v>3252</v>
      </c>
      <c r="W943" s="187" t="s">
        <v>3215</v>
      </c>
      <c r="X943" s="187">
        <v>0</v>
      </c>
      <c r="Y943" s="187">
        <v>0</v>
      </c>
      <c r="Z943" s="187" t="s">
        <v>3268</v>
      </c>
      <c r="AA943" s="187">
        <v>0</v>
      </c>
      <c r="AB943" s="200">
        <v>0</v>
      </c>
      <c r="AC943" s="72" t="s">
        <v>8376</v>
      </c>
      <c r="AD943" s="72" t="s">
        <v>8377</v>
      </c>
      <c r="AE943" s="72" t="s">
        <v>8378</v>
      </c>
      <c r="AF943" s="171" t="s">
        <v>25</v>
      </c>
      <c r="AG943" s="171" t="s">
        <v>189</v>
      </c>
      <c r="AH943" s="171">
        <v>1</v>
      </c>
      <c r="AI943" s="171">
        <v>0</v>
      </c>
      <c r="AJ943" s="72" t="s">
        <v>1788</v>
      </c>
      <c r="AK943" s="97">
        <f>IF(Q943="SOPORTE_TELEFÓNICO",'BASE LIQUIDACION REDEBAN 2025'!$B$19,IF(Q943="ENVÍO",'BASE LIQUIDACION REDEBAN 2025'!$C$2,IF(AF943="TIPO I",'BASE LIQUIDACION REDEBAN 2025'!$C$2,IF(AF943="TIPO II",'BASE LIQUIDACION REDEBAN 2025'!$C$3,IF(AF943="TIPO III",'BASE LIQUIDACION REDEBAN 2025'!$C$4,IF(AF943="TIPO IV",'BASE LIQUIDACION REDEBAN 2025'!$C$5,IF(AG943="AEREO",'BASE LIQUIDACION REDEBAN 2025'!$B$6,'BASE LIQUIDACION REDEBAN 2025'!$C$5)))))))</f>
        <v>65960.072302</v>
      </c>
      <c r="AL943" s="97">
        <f>IF(OR(Q943="SOPORTE_TELEFÓNICO",Q943="ENVÍO"),0,IF(AF943="TIPO I",'BASE LIQUIDACION REDEBAN 2025'!$B$10,IF(AF943="TIPO II",'BASE LIQUIDACION REDEBAN 2025'!$B$11,IF(AF943="TIPO III",'BASE LIQUIDACION REDEBAN 2025'!$B$12,'BASE LIQUIDACION REDEBAN 2025'!$B$13))))</f>
        <v>75096.394270399993</v>
      </c>
      <c r="AM943" s="97">
        <f t="shared" si="14"/>
        <v>65960.072302</v>
      </c>
    </row>
    <row r="944" spans="1:39" s="85" customFormat="1" ht="13.15">
      <c r="A944" s="171" t="s">
        <v>90</v>
      </c>
      <c r="B944" s="10" t="str">
        <f>VLOOKUP(A944,'CENTRO DE COSTOS'!A:D,4,FALSE)</f>
        <v>JUAN SEBASTIÁN RÍOS CASTRILLÓN</v>
      </c>
      <c r="C944" s="10" t="str">
        <f>VLOOKUP(A944,'CENTRO DE COSTOS'!A:D,2,FALSE)</f>
        <v>0004-0005</v>
      </c>
      <c r="D944" s="171">
        <v>5001</v>
      </c>
      <c r="E944" s="171">
        <v>2351824</v>
      </c>
      <c r="F944" s="171">
        <v>21249</v>
      </c>
      <c r="G944" s="171" t="s">
        <v>290</v>
      </c>
      <c r="H944" s="171" t="s">
        <v>90</v>
      </c>
      <c r="I944" s="171" t="s">
        <v>8379</v>
      </c>
      <c r="J944" s="10" t="s">
        <v>167</v>
      </c>
      <c r="K944" s="171">
        <v>2351824</v>
      </c>
      <c r="L944" s="171" t="s">
        <v>8380</v>
      </c>
      <c r="M944" s="172">
        <v>45833.395138888889</v>
      </c>
      <c r="N944" s="172">
        <v>45833.591666666667</v>
      </c>
      <c r="O944" s="171" t="s">
        <v>3171</v>
      </c>
      <c r="P944" s="171" t="s">
        <v>3172</v>
      </c>
      <c r="Q944" s="171" t="s">
        <v>177</v>
      </c>
      <c r="R944" s="72" t="s">
        <v>8381</v>
      </c>
      <c r="S944" s="178" t="s">
        <v>3174</v>
      </c>
      <c r="T944" s="187" t="s">
        <v>3190</v>
      </c>
      <c r="U944" s="187" t="s">
        <v>3176</v>
      </c>
      <c r="V944" s="187" t="s">
        <v>3184</v>
      </c>
      <c r="W944" s="187" t="s">
        <v>3215</v>
      </c>
      <c r="X944" s="187" t="s">
        <v>3917</v>
      </c>
      <c r="Y944" s="187">
        <v>0</v>
      </c>
      <c r="Z944" s="187">
        <v>0</v>
      </c>
      <c r="AA944" s="187">
        <v>0</v>
      </c>
      <c r="AB944" s="200">
        <v>0</v>
      </c>
      <c r="AC944" s="72" t="s">
        <v>8382</v>
      </c>
      <c r="AD944" s="72" t="s">
        <v>8383</v>
      </c>
      <c r="AE944" s="72" t="s">
        <v>8384</v>
      </c>
      <c r="AF944" s="171" t="s">
        <v>25</v>
      </c>
      <c r="AG944" s="171" t="s">
        <v>189</v>
      </c>
      <c r="AH944" s="171">
        <v>1</v>
      </c>
      <c r="AI944" s="171">
        <v>0</v>
      </c>
      <c r="AJ944" s="72" t="s">
        <v>3303</v>
      </c>
      <c r="AK944" s="97">
        <f>IF(Q944="SOPORTE_TELEFÓNICO",'BASE LIQUIDACION REDEBAN 2025'!$B$19,IF(Q944="ENVÍO",'BASE LIQUIDACION REDEBAN 2025'!$C$2,IF(AF944="TIPO I",'BASE LIQUIDACION REDEBAN 2025'!$C$2,IF(AF944="TIPO II",'BASE LIQUIDACION REDEBAN 2025'!$C$3,IF(AF944="TIPO III",'BASE LIQUIDACION REDEBAN 2025'!$C$4,IF(AF944="TIPO IV",'BASE LIQUIDACION REDEBAN 2025'!$C$5,IF(AG944="AEREO",'BASE LIQUIDACION REDEBAN 2025'!$B$6,'BASE LIQUIDACION REDEBAN 2025'!$C$5)))))))</f>
        <v>65960.072302</v>
      </c>
      <c r="AL944" s="97">
        <f>IF(OR(Q944="SOPORTE_TELEFÓNICO",Q944="ENVÍO"),0,IF(AF944="TIPO I",'BASE LIQUIDACION REDEBAN 2025'!$B$10,IF(AF944="TIPO II",'BASE LIQUIDACION REDEBAN 2025'!$B$11,IF(AF944="TIPO III",'BASE LIQUIDACION REDEBAN 2025'!$B$12,'BASE LIQUIDACION REDEBAN 2025'!$B$13))))</f>
        <v>75096.394270399993</v>
      </c>
      <c r="AM944" s="97">
        <f t="shared" si="14"/>
        <v>65960.072302</v>
      </c>
    </row>
    <row r="945" spans="1:39" s="85" customFormat="1" ht="13.15">
      <c r="A945" s="171" t="s">
        <v>98</v>
      </c>
      <c r="B945" s="10" t="str">
        <f>VLOOKUP(A945,'CENTRO DE COSTOS'!A:D,4,FALSE)</f>
        <v>MIGUEL JULIÁN HERNÁNDEZ GUARÍN</v>
      </c>
      <c r="C945" s="10" t="str">
        <f>VLOOKUP(A945,'CENTRO DE COSTOS'!A:D,2,FALSE)</f>
        <v>0004-0008</v>
      </c>
      <c r="D945" s="171">
        <v>15176</v>
      </c>
      <c r="E945" s="171">
        <v>2351562</v>
      </c>
      <c r="F945" s="171">
        <v>76122</v>
      </c>
      <c r="G945" s="171" t="s">
        <v>371</v>
      </c>
      <c r="H945" s="171" t="s">
        <v>1160</v>
      </c>
      <c r="I945" s="171" t="s">
        <v>8385</v>
      </c>
      <c r="J945" s="10" t="s">
        <v>167</v>
      </c>
      <c r="K945" s="171">
        <v>2351562</v>
      </c>
      <c r="L945" s="171" t="s">
        <v>8386</v>
      </c>
      <c r="M945" s="172">
        <v>45833.388888888891</v>
      </c>
      <c r="N945" s="172">
        <v>45833.594212962962</v>
      </c>
      <c r="O945" s="171" t="s">
        <v>3171</v>
      </c>
      <c r="P945" s="171" t="s">
        <v>3172</v>
      </c>
      <c r="Q945" s="171" t="s">
        <v>177</v>
      </c>
      <c r="R945" s="72" t="s">
        <v>8387</v>
      </c>
      <c r="S945" s="178" t="s">
        <v>3174</v>
      </c>
      <c r="T945" s="187" t="s">
        <v>3175</v>
      </c>
      <c r="U945" s="187" t="s">
        <v>3176</v>
      </c>
      <c r="V945" s="187" t="s">
        <v>3177</v>
      </c>
      <c r="W945" s="187" t="s">
        <v>3185</v>
      </c>
      <c r="X945" s="187">
        <v>0</v>
      </c>
      <c r="Y945" s="187">
        <v>0</v>
      </c>
      <c r="Z945" s="187">
        <v>0</v>
      </c>
      <c r="AA945" s="187">
        <v>0</v>
      </c>
      <c r="AB945" s="200">
        <v>0</v>
      </c>
      <c r="AC945" s="72" t="s">
        <v>8388</v>
      </c>
      <c r="AD945" s="72">
        <v>0</v>
      </c>
      <c r="AE945" s="72">
        <v>0</v>
      </c>
      <c r="AF945" s="171" t="s">
        <v>30</v>
      </c>
      <c r="AG945" s="171" t="s">
        <v>189</v>
      </c>
      <c r="AH945" s="171">
        <v>1</v>
      </c>
      <c r="AI945" s="171">
        <v>0</v>
      </c>
      <c r="AJ945" s="72" t="s">
        <v>967</v>
      </c>
      <c r="AK945" s="97">
        <f>IF(Q945="SOPORTE_TELEFÓNICO",'BASE LIQUIDACION REDEBAN 2025'!$B$19,IF(Q945="ENVÍO",'BASE LIQUIDACION REDEBAN 2025'!$C$2,IF(AF945="TIPO I",'BASE LIQUIDACION REDEBAN 2025'!$C$2,IF(AF945="TIPO II",'BASE LIQUIDACION REDEBAN 2025'!$C$3,IF(AF945="TIPO III",'BASE LIQUIDACION REDEBAN 2025'!$C$4,IF(AF945="TIPO IV",'BASE LIQUIDACION REDEBAN 2025'!$C$5,IF(AG945="AEREO",'BASE LIQUIDACION REDEBAN 2025'!$B$6,'BASE LIQUIDACION REDEBAN 2025'!$C$5)))))))</f>
        <v>275728.78077800001</v>
      </c>
      <c r="AL945" s="97">
        <f>IF(OR(Q945="SOPORTE_TELEFÓNICO",Q945="ENVÍO"),0,IF(AF945="TIPO I",'BASE LIQUIDACION REDEBAN 2025'!$B$10,IF(AF945="TIPO II",'BASE LIQUIDACION REDEBAN 2025'!$B$11,IF(AF945="TIPO III",'BASE LIQUIDACION REDEBAN 2025'!$B$12,'BASE LIQUIDACION REDEBAN 2025'!$B$13))))</f>
        <v>196536.5258152</v>
      </c>
      <c r="AM945" s="97">
        <f t="shared" si="14"/>
        <v>275728.78077800001</v>
      </c>
    </row>
    <row r="946" spans="1:39" s="85" customFormat="1" ht="13.15">
      <c r="A946" s="171" t="s">
        <v>68</v>
      </c>
      <c r="B946" s="10" t="str">
        <f>VLOOKUP(A946,'CENTRO DE COSTOS'!A:D,4,FALSE)</f>
        <v>WILLIAM ASDRUBAL ROZO ROZO</v>
      </c>
      <c r="C946" s="10" t="str">
        <f>VLOOKUP(A946,'CENTRO DE COSTOS'!A:D,2,FALSE)</f>
        <v>0004-0004</v>
      </c>
      <c r="D946" s="171">
        <v>11001</v>
      </c>
      <c r="E946" s="171">
        <v>2352898</v>
      </c>
      <c r="F946" s="171">
        <v>76497</v>
      </c>
      <c r="G946" s="171" t="s">
        <v>298</v>
      </c>
      <c r="H946" s="171" t="s">
        <v>68</v>
      </c>
      <c r="I946" s="171" t="s">
        <v>6645</v>
      </c>
      <c r="J946" s="10" t="s">
        <v>167</v>
      </c>
      <c r="K946" s="171">
        <v>2352898</v>
      </c>
      <c r="L946" s="171" t="s">
        <v>8389</v>
      </c>
      <c r="M946" s="172">
        <v>45833.481944444444</v>
      </c>
      <c r="N946" s="172">
        <v>45833.600983796299</v>
      </c>
      <c r="O946" s="171" t="s">
        <v>3171</v>
      </c>
      <c r="P946" s="171" t="s">
        <v>3172</v>
      </c>
      <c r="Q946" s="171" t="s">
        <v>177</v>
      </c>
      <c r="R946" s="72" t="s">
        <v>8390</v>
      </c>
      <c r="S946" s="178" t="s">
        <v>3174</v>
      </c>
      <c r="T946" s="187" t="s">
        <v>3190</v>
      </c>
      <c r="U946" s="187" t="s">
        <v>3202</v>
      </c>
      <c r="V946" s="187" t="s">
        <v>5622</v>
      </c>
      <c r="W946" s="187" t="s">
        <v>3185</v>
      </c>
      <c r="X946" s="187">
        <v>0</v>
      </c>
      <c r="Y946" s="187">
        <v>0</v>
      </c>
      <c r="Z946" s="187">
        <v>0</v>
      </c>
      <c r="AA946" s="187">
        <v>0</v>
      </c>
      <c r="AB946" s="200" t="s">
        <v>8391</v>
      </c>
      <c r="AC946" s="72" t="s">
        <v>8392</v>
      </c>
      <c r="AD946" s="72">
        <v>0</v>
      </c>
      <c r="AE946" s="72">
        <v>0</v>
      </c>
      <c r="AF946" s="171" t="s">
        <v>25</v>
      </c>
      <c r="AG946" s="171" t="s">
        <v>189</v>
      </c>
      <c r="AH946" s="171">
        <v>1</v>
      </c>
      <c r="AI946" s="171">
        <v>0</v>
      </c>
      <c r="AJ946" s="72" t="s">
        <v>3413</v>
      </c>
      <c r="AK946" s="97">
        <f>IF(Q946="SOPORTE_TELEFÓNICO",'BASE LIQUIDACION REDEBAN 2025'!$B$19,IF(Q946="ENVÍO",'BASE LIQUIDACION REDEBAN 2025'!$C$2,IF(AF946="TIPO I",'BASE LIQUIDACION REDEBAN 2025'!$C$2,IF(AF946="TIPO II",'BASE LIQUIDACION REDEBAN 2025'!$C$3,IF(AF946="TIPO III",'BASE LIQUIDACION REDEBAN 2025'!$C$4,IF(AF946="TIPO IV",'BASE LIQUIDACION REDEBAN 2025'!$C$5,IF(AG946="AEREO",'BASE LIQUIDACION REDEBAN 2025'!$B$6,'BASE LIQUIDACION REDEBAN 2025'!$C$5)))))))</f>
        <v>65960.072302</v>
      </c>
      <c r="AL946" s="97">
        <f>IF(OR(Q946="SOPORTE_TELEFÓNICO",Q946="ENVÍO"),0,IF(AF946="TIPO I",'BASE LIQUIDACION REDEBAN 2025'!$B$10,IF(AF946="TIPO II",'BASE LIQUIDACION REDEBAN 2025'!$B$11,IF(AF946="TIPO III",'BASE LIQUIDACION REDEBAN 2025'!$B$12,'BASE LIQUIDACION REDEBAN 2025'!$B$13))))</f>
        <v>75096.394270399993</v>
      </c>
      <c r="AM946" s="97">
        <f t="shared" si="14"/>
        <v>65960.072302</v>
      </c>
    </row>
    <row r="947" spans="1:39" s="85" customFormat="1" ht="13.15">
      <c r="A947" s="171" t="s">
        <v>68</v>
      </c>
      <c r="B947" s="10" t="str">
        <f>VLOOKUP(A947,'CENTRO DE COSTOS'!A:D,4,FALSE)</f>
        <v>WILLIAM ASDRUBAL ROZO ROZO</v>
      </c>
      <c r="C947" s="10" t="str">
        <f>VLOOKUP(A947,'CENTRO DE COSTOS'!A:D,2,FALSE)</f>
        <v>0004-0004</v>
      </c>
      <c r="D947" s="171">
        <v>11001</v>
      </c>
      <c r="E947" s="171">
        <v>2348321</v>
      </c>
      <c r="F947" s="171">
        <v>48565</v>
      </c>
      <c r="G947" s="171" t="s">
        <v>298</v>
      </c>
      <c r="H947" s="171" t="s">
        <v>68</v>
      </c>
      <c r="I947" s="171" t="s">
        <v>8393</v>
      </c>
      <c r="J947" s="10" t="s">
        <v>167</v>
      </c>
      <c r="K947" s="171">
        <v>2348321</v>
      </c>
      <c r="L947" s="171" t="s">
        <v>8394</v>
      </c>
      <c r="M947" s="172">
        <v>45832.629861111112</v>
      </c>
      <c r="N947" s="172">
        <v>45833.604699074072</v>
      </c>
      <c r="O947" s="171" t="s">
        <v>3171</v>
      </c>
      <c r="P947" s="171" t="s">
        <v>3172</v>
      </c>
      <c r="Q947" s="171" t="s">
        <v>177</v>
      </c>
      <c r="R947" s="72" t="s">
        <v>8395</v>
      </c>
      <c r="S947" s="178" t="s">
        <v>3174</v>
      </c>
      <c r="T947" s="187" t="s">
        <v>3175</v>
      </c>
      <c r="U947" s="187" t="s">
        <v>3197</v>
      </c>
      <c r="V947" s="187" t="s">
        <v>3198</v>
      </c>
      <c r="W947" s="187" t="s">
        <v>3185</v>
      </c>
      <c r="X947" s="187">
        <v>0</v>
      </c>
      <c r="Y947" s="187">
        <v>0</v>
      </c>
      <c r="Z947" s="187">
        <v>0</v>
      </c>
      <c r="AA947" s="187">
        <v>0</v>
      </c>
      <c r="AB947" s="200">
        <v>0</v>
      </c>
      <c r="AC947" s="72" t="s">
        <v>8396</v>
      </c>
      <c r="AD947" s="72">
        <v>0</v>
      </c>
      <c r="AE947" s="72">
        <v>0</v>
      </c>
      <c r="AF947" s="171" t="s">
        <v>25</v>
      </c>
      <c r="AG947" s="171" t="s">
        <v>189</v>
      </c>
      <c r="AH947" s="171">
        <v>1</v>
      </c>
      <c r="AI947" s="171">
        <v>0</v>
      </c>
      <c r="AJ947" s="72" t="s">
        <v>397</v>
      </c>
      <c r="AK947" s="97">
        <f>IF(Q947="SOPORTE_TELEFÓNICO",'BASE LIQUIDACION REDEBAN 2025'!$B$19,IF(Q947="ENVÍO",'BASE LIQUIDACION REDEBAN 2025'!$C$2,IF(AF947="TIPO I",'BASE LIQUIDACION REDEBAN 2025'!$C$2,IF(AF947="TIPO II",'BASE LIQUIDACION REDEBAN 2025'!$C$3,IF(AF947="TIPO III",'BASE LIQUIDACION REDEBAN 2025'!$C$4,IF(AF947="TIPO IV",'BASE LIQUIDACION REDEBAN 2025'!$C$5,IF(AG947="AEREO",'BASE LIQUIDACION REDEBAN 2025'!$B$6,'BASE LIQUIDACION REDEBAN 2025'!$C$5)))))))</f>
        <v>65960.072302</v>
      </c>
      <c r="AL947" s="97">
        <f>IF(OR(Q947="SOPORTE_TELEFÓNICO",Q947="ENVÍO"),0,IF(AF947="TIPO I",'BASE LIQUIDACION REDEBAN 2025'!$B$10,IF(AF947="TIPO II",'BASE LIQUIDACION REDEBAN 2025'!$B$11,IF(AF947="TIPO III",'BASE LIQUIDACION REDEBAN 2025'!$B$12,'BASE LIQUIDACION REDEBAN 2025'!$B$13))))</f>
        <v>75096.394270399993</v>
      </c>
      <c r="AM947" s="97">
        <f t="shared" si="14"/>
        <v>65960.072302</v>
      </c>
    </row>
    <row r="948" spans="1:39" s="85" customFormat="1" ht="13.15">
      <c r="A948" s="171" t="s">
        <v>100</v>
      </c>
      <c r="B948" s="10" t="str">
        <f>VLOOKUP(A948,'CENTRO DE COSTOS'!A:D,4,FALSE)</f>
        <v>KEVIN ALEXIS CORZO BUSTOS</v>
      </c>
      <c r="C948" s="10" t="str">
        <f>VLOOKUP(A948,'CENTRO DE COSTOS'!A:D,2,FALSE)</f>
        <v>0004-0007</v>
      </c>
      <c r="D948" s="171">
        <v>50573</v>
      </c>
      <c r="E948" s="171">
        <v>2344661</v>
      </c>
      <c r="F948" s="171">
        <v>57551</v>
      </c>
      <c r="G948" s="171" t="s">
        <v>192</v>
      </c>
      <c r="H948" s="171" t="s">
        <v>8397</v>
      </c>
      <c r="I948" s="171" t="s">
        <v>8398</v>
      </c>
      <c r="J948" s="10" t="s">
        <v>167</v>
      </c>
      <c r="K948" s="171">
        <v>2344661</v>
      </c>
      <c r="L948" s="171" t="s">
        <v>8399</v>
      </c>
      <c r="M948" s="172">
        <v>45832.402083333334</v>
      </c>
      <c r="N948" s="172">
        <v>45833.607476851852</v>
      </c>
      <c r="O948" s="171" t="s">
        <v>3171</v>
      </c>
      <c r="P948" s="171" t="s">
        <v>3172</v>
      </c>
      <c r="Q948" s="171" t="s">
        <v>177</v>
      </c>
      <c r="R948" s="72" t="s">
        <v>8400</v>
      </c>
      <c r="S948" s="178" t="s">
        <v>3174</v>
      </c>
      <c r="T948" s="187" t="s">
        <v>3190</v>
      </c>
      <c r="U948" s="187" t="s">
        <v>3176</v>
      </c>
      <c r="V948" s="187" t="s">
        <v>3184</v>
      </c>
      <c r="W948" s="187" t="s">
        <v>3215</v>
      </c>
      <c r="X948" s="187" t="s">
        <v>3892</v>
      </c>
      <c r="Y948" s="187">
        <v>0</v>
      </c>
      <c r="Z948" s="187">
        <v>0</v>
      </c>
      <c r="AA948" s="187">
        <v>0</v>
      </c>
      <c r="AB948" s="200">
        <v>0</v>
      </c>
      <c r="AC948" s="72" t="s">
        <v>8401</v>
      </c>
      <c r="AD948" s="72" t="s">
        <v>8402</v>
      </c>
      <c r="AE948" s="72" t="s">
        <v>8403</v>
      </c>
      <c r="AF948" s="171" t="s">
        <v>28</v>
      </c>
      <c r="AG948" s="171" t="s">
        <v>189</v>
      </c>
      <c r="AH948" s="171">
        <v>1</v>
      </c>
      <c r="AI948" s="171">
        <v>0</v>
      </c>
      <c r="AJ948" s="72" t="s">
        <v>246</v>
      </c>
      <c r="AK948" s="97">
        <f>IF(Q948="SOPORTE_TELEFÓNICO",'BASE LIQUIDACION REDEBAN 2025'!$B$19,IF(Q948="ENVÍO",'BASE LIQUIDACION REDEBAN 2025'!$C$2,IF(AF948="TIPO I",'BASE LIQUIDACION REDEBAN 2025'!$C$2,IF(AF948="TIPO II",'BASE LIQUIDACION REDEBAN 2025'!$C$3,IF(AF948="TIPO III",'BASE LIQUIDACION REDEBAN 2025'!$C$4,IF(AF948="TIPO IV",'BASE LIQUIDACION REDEBAN 2025'!$C$5,IF(AG948="AEREO",'BASE LIQUIDACION REDEBAN 2025'!$B$6,'BASE LIQUIDACION REDEBAN 2025'!$C$5)))))))</f>
        <v>144967.87232000002</v>
      </c>
      <c r="AL948" s="97">
        <f>IF(OR(Q948="SOPORTE_TELEFÓNICO",Q948="ENVÍO"),0,IF(AF948="TIPO I",'BASE LIQUIDACION REDEBAN 2025'!$B$10,IF(AF948="TIPO II",'BASE LIQUIDACION REDEBAN 2025'!$B$11,IF(AF948="TIPO III",'BASE LIQUIDACION REDEBAN 2025'!$B$12,'BASE LIQUIDACION REDEBAN 2025'!$B$13))))</f>
        <v>140395.6348884</v>
      </c>
      <c r="AM948" s="97">
        <f t="shared" si="14"/>
        <v>144967.87232000002</v>
      </c>
    </row>
    <row r="949" spans="1:39" s="85" customFormat="1" ht="13.15">
      <c r="A949" s="171" t="s">
        <v>91</v>
      </c>
      <c r="B949" s="10" t="str">
        <f>VLOOKUP(A949,'CENTRO DE COSTOS'!A:D,4,FALSE)</f>
        <v>JOSE MAURICIO HERNANDEZ ROJAS</v>
      </c>
      <c r="C949" s="10" t="str">
        <f>VLOOKUP(A949,'CENTRO DE COSTOS'!A:D,2,FALSE)</f>
        <v>0004-0001</v>
      </c>
      <c r="D949" s="171">
        <v>23555</v>
      </c>
      <c r="E949" s="171">
        <v>2345386</v>
      </c>
      <c r="F949" s="171">
        <v>10186</v>
      </c>
      <c r="G949" s="171" t="s">
        <v>612</v>
      </c>
      <c r="H949" s="171" t="s">
        <v>2072</v>
      </c>
      <c r="I949" s="171" t="s">
        <v>2072</v>
      </c>
      <c r="J949" s="10" t="s">
        <v>167</v>
      </c>
      <c r="K949" s="171">
        <v>2345386</v>
      </c>
      <c r="L949" s="171" t="s">
        <v>8404</v>
      </c>
      <c r="M949" s="172">
        <v>45832.449305555558</v>
      </c>
      <c r="N949" s="172">
        <v>45833.610254629632</v>
      </c>
      <c r="O949" s="171" t="s">
        <v>3171</v>
      </c>
      <c r="P949" s="171" t="s">
        <v>3172</v>
      </c>
      <c r="Q949" s="171" t="s">
        <v>177</v>
      </c>
      <c r="R949" s="72" t="s">
        <v>8405</v>
      </c>
      <c r="S949" s="178" t="s">
        <v>3174</v>
      </c>
      <c r="T949" s="187" t="s">
        <v>3190</v>
      </c>
      <c r="U949" s="187" t="s">
        <v>3197</v>
      </c>
      <c r="V949" s="187" t="s">
        <v>3192</v>
      </c>
      <c r="W949" s="187" t="s">
        <v>3215</v>
      </c>
      <c r="X949" s="187">
        <v>0</v>
      </c>
      <c r="Y949" s="187" t="s">
        <v>3604</v>
      </c>
      <c r="Z949" s="187">
        <v>0</v>
      </c>
      <c r="AA949" s="187">
        <v>0</v>
      </c>
      <c r="AB949" s="200">
        <v>0</v>
      </c>
      <c r="AC949" s="72" t="s">
        <v>8406</v>
      </c>
      <c r="AD949" s="72" t="s">
        <v>8407</v>
      </c>
      <c r="AE949" s="72" t="s">
        <v>8408</v>
      </c>
      <c r="AF949" s="171" t="s">
        <v>28</v>
      </c>
      <c r="AG949" s="171" t="s">
        <v>189</v>
      </c>
      <c r="AH949" s="171">
        <v>1</v>
      </c>
      <c r="AI949" s="171">
        <v>0</v>
      </c>
      <c r="AJ949" s="72" t="s">
        <v>2090</v>
      </c>
      <c r="AK949" s="97">
        <f>IF(Q949="SOPORTE_TELEFÓNICO",'BASE LIQUIDACION REDEBAN 2025'!$B$19,IF(Q949="ENVÍO",'BASE LIQUIDACION REDEBAN 2025'!$C$2,IF(AF949="TIPO I",'BASE LIQUIDACION REDEBAN 2025'!$C$2,IF(AF949="TIPO II",'BASE LIQUIDACION REDEBAN 2025'!$C$3,IF(AF949="TIPO III",'BASE LIQUIDACION REDEBAN 2025'!$C$4,IF(AF949="TIPO IV",'BASE LIQUIDACION REDEBAN 2025'!$C$5,IF(AG949="AEREO",'BASE LIQUIDACION REDEBAN 2025'!$B$6,'BASE LIQUIDACION REDEBAN 2025'!$C$5)))))))</f>
        <v>144967.87232000002</v>
      </c>
      <c r="AL949" s="97">
        <f>IF(OR(Q949="SOPORTE_TELEFÓNICO",Q949="ENVÍO"),0,IF(AF949="TIPO I",'BASE LIQUIDACION REDEBAN 2025'!$B$10,IF(AF949="TIPO II",'BASE LIQUIDACION REDEBAN 2025'!$B$11,IF(AF949="TIPO III",'BASE LIQUIDACION REDEBAN 2025'!$B$12,'BASE LIQUIDACION REDEBAN 2025'!$B$13))))</f>
        <v>140395.6348884</v>
      </c>
      <c r="AM949" s="97">
        <f t="shared" si="14"/>
        <v>144967.87232000002</v>
      </c>
    </row>
    <row r="950" spans="1:39" s="85" customFormat="1" ht="13.15">
      <c r="A950" s="171" t="s">
        <v>76</v>
      </c>
      <c r="B950" s="10" t="str">
        <f>VLOOKUP(A950,'CENTRO DE COSTOS'!A:D,4,FALSE)</f>
        <v>DIEGO FERNANDO HENAO CARDONA</v>
      </c>
      <c r="C950" s="10" t="str">
        <f>VLOOKUP(A950,'CENTRO DE COSTOS'!A:D,2,FALSE)</f>
        <v>0004-0003</v>
      </c>
      <c r="D950" s="171">
        <v>76109</v>
      </c>
      <c r="E950" s="171">
        <v>2347327</v>
      </c>
      <c r="F950" s="171">
        <v>24448</v>
      </c>
      <c r="G950" s="171" t="s">
        <v>230</v>
      </c>
      <c r="H950" s="171" t="s">
        <v>231</v>
      </c>
      <c r="I950" s="171" t="s">
        <v>8409</v>
      </c>
      <c r="J950" s="10" t="s">
        <v>167</v>
      </c>
      <c r="K950" s="171">
        <v>2347327</v>
      </c>
      <c r="L950" s="171" t="s">
        <v>8410</v>
      </c>
      <c r="M950" s="172">
        <v>45832.563888888886</v>
      </c>
      <c r="N950" s="172">
        <v>45833.620023148149</v>
      </c>
      <c r="O950" s="171" t="s">
        <v>3171</v>
      </c>
      <c r="P950" s="171" t="s">
        <v>3172</v>
      </c>
      <c r="Q950" s="171" t="s">
        <v>177</v>
      </c>
      <c r="R950" s="72" t="s">
        <v>8411</v>
      </c>
      <c r="S950" s="178" t="s">
        <v>3174</v>
      </c>
      <c r="T950" s="187" t="s">
        <v>3190</v>
      </c>
      <c r="U950" s="187" t="s">
        <v>3202</v>
      </c>
      <c r="V950" s="187" t="s">
        <v>3192</v>
      </c>
      <c r="W950" s="187" t="s">
        <v>3185</v>
      </c>
      <c r="X950" s="187">
        <v>0</v>
      </c>
      <c r="Y950" s="187">
        <v>0</v>
      </c>
      <c r="Z950" s="187">
        <v>0</v>
      </c>
      <c r="AA950" s="187">
        <v>0</v>
      </c>
      <c r="AB950" s="200" t="s">
        <v>4502</v>
      </c>
      <c r="AC950" s="72" t="s">
        <v>8412</v>
      </c>
      <c r="AD950" s="72">
        <v>0</v>
      </c>
      <c r="AE950" s="72">
        <v>0</v>
      </c>
      <c r="AF950" s="171" t="s">
        <v>30</v>
      </c>
      <c r="AG950" s="171" t="s">
        <v>189</v>
      </c>
      <c r="AH950" s="171">
        <v>1</v>
      </c>
      <c r="AI950" s="171">
        <v>0</v>
      </c>
      <c r="AJ950" s="72" t="s">
        <v>320</v>
      </c>
      <c r="AK950" s="97">
        <f>IF(Q950="SOPORTE_TELEFÓNICO",'BASE LIQUIDACION REDEBAN 2025'!$B$19,IF(Q950="ENVÍO",'BASE LIQUIDACION REDEBAN 2025'!$C$2,IF(AF950="TIPO I",'BASE LIQUIDACION REDEBAN 2025'!$C$2,IF(AF950="TIPO II",'BASE LIQUIDACION REDEBAN 2025'!$C$3,IF(AF950="TIPO III",'BASE LIQUIDACION REDEBAN 2025'!$C$4,IF(AF950="TIPO IV",'BASE LIQUIDACION REDEBAN 2025'!$C$5,IF(AG950="AEREO",'BASE LIQUIDACION REDEBAN 2025'!$B$6,'BASE LIQUIDACION REDEBAN 2025'!$C$5)))))))</f>
        <v>275728.78077800001</v>
      </c>
      <c r="AL950" s="97">
        <f>IF(OR(Q950="SOPORTE_TELEFÓNICO",Q950="ENVÍO"),0,IF(AF950="TIPO I",'BASE LIQUIDACION REDEBAN 2025'!$B$10,IF(AF950="TIPO II",'BASE LIQUIDACION REDEBAN 2025'!$B$11,IF(AF950="TIPO III",'BASE LIQUIDACION REDEBAN 2025'!$B$12,'BASE LIQUIDACION REDEBAN 2025'!$B$13))))</f>
        <v>196536.5258152</v>
      </c>
      <c r="AM950" s="97">
        <f t="shared" si="14"/>
        <v>275728.78077800001</v>
      </c>
    </row>
    <row r="951" spans="1:39" s="85" customFormat="1" ht="13.15">
      <c r="A951" s="171" t="s">
        <v>90</v>
      </c>
      <c r="B951" s="10" t="str">
        <f>VLOOKUP(A951,'CENTRO DE COSTOS'!A:D,4,FALSE)</f>
        <v>JUAN SEBASTIÁN RÍOS CASTRILLÓN</v>
      </c>
      <c r="C951" s="10" t="str">
        <f>VLOOKUP(A951,'CENTRO DE COSTOS'!A:D,2,FALSE)</f>
        <v>0004-0005</v>
      </c>
      <c r="D951" s="171">
        <v>5001</v>
      </c>
      <c r="E951" s="171">
        <v>2352813</v>
      </c>
      <c r="F951" s="171">
        <v>79020</v>
      </c>
      <c r="G951" s="171" t="s">
        <v>290</v>
      </c>
      <c r="H951" s="171" t="s">
        <v>90</v>
      </c>
      <c r="I951" s="171" t="s">
        <v>8413</v>
      </c>
      <c r="J951" s="10" t="s">
        <v>167</v>
      </c>
      <c r="K951" s="171">
        <v>2352813</v>
      </c>
      <c r="L951" s="171" t="s">
        <v>8414</v>
      </c>
      <c r="M951" s="172">
        <v>45833.451388888891</v>
      </c>
      <c r="N951" s="172">
        <v>45833.621678240743</v>
      </c>
      <c r="O951" s="171" t="s">
        <v>3171</v>
      </c>
      <c r="P951" s="171" t="s">
        <v>3172</v>
      </c>
      <c r="Q951" s="171" t="s">
        <v>177</v>
      </c>
      <c r="R951" s="72" t="s">
        <v>8415</v>
      </c>
      <c r="S951" s="178" t="s">
        <v>3174</v>
      </c>
      <c r="T951" s="187" t="s">
        <v>3190</v>
      </c>
      <c r="U951" s="187" t="s">
        <v>3197</v>
      </c>
      <c r="V951" s="187" t="s">
        <v>3192</v>
      </c>
      <c r="W951" s="187" t="s">
        <v>3215</v>
      </c>
      <c r="X951" s="187">
        <v>0</v>
      </c>
      <c r="Y951" s="187" t="s">
        <v>3536</v>
      </c>
      <c r="Z951" s="187">
        <v>0</v>
      </c>
      <c r="AA951" s="187">
        <v>0</v>
      </c>
      <c r="AB951" s="200">
        <v>0</v>
      </c>
      <c r="AC951" s="72" t="s">
        <v>8416</v>
      </c>
      <c r="AD951" s="72" t="s">
        <v>8417</v>
      </c>
      <c r="AE951" s="72" t="s">
        <v>8418</v>
      </c>
      <c r="AF951" s="171" t="s">
        <v>25</v>
      </c>
      <c r="AG951" s="171" t="s">
        <v>189</v>
      </c>
      <c r="AH951" s="171">
        <v>1</v>
      </c>
      <c r="AI951" s="171">
        <v>0</v>
      </c>
      <c r="AJ951" s="72" t="s">
        <v>3303</v>
      </c>
      <c r="AK951" s="97">
        <f>IF(Q951="SOPORTE_TELEFÓNICO",'BASE LIQUIDACION REDEBAN 2025'!$B$19,IF(Q951="ENVÍO",'BASE LIQUIDACION REDEBAN 2025'!$C$2,IF(AF951="TIPO I",'BASE LIQUIDACION REDEBAN 2025'!$C$2,IF(AF951="TIPO II",'BASE LIQUIDACION REDEBAN 2025'!$C$3,IF(AF951="TIPO III",'BASE LIQUIDACION REDEBAN 2025'!$C$4,IF(AF951="TIPO IV",'BASE LIQUIDACION REDEBAN 2025'!$C$5,IF(AG951="AEREO",'BASE LIQUIDACION REDEBAN 2025'!$B$6,'BASE LIQUIDACION REDEBAN 2025'!$C$5)))))))</f>
        <v>65960.072302</v>
      </c>
      <c r="AL951" s="97">
        <f>IF(OR(Q951="SOPORTE_TELEFÓNICO",Q951="ENVÍO"),0,IF(AF951="TIPO I",'BASE LIQUIDACION REDEBAN 2025'!$B$10,IF(AF951="TIPO II",'BASE LIQUIDACION REDEBAN 2025'!$B$11,IF(AF951="TIPO III",'BASE LIQUIDACION REDEBAN 2025'!$B$12,'BASE LIQUIDACION REDEBAN 2025'!$B$13))))</f>
        <v>75096.394270399993</v>
      </c>
      <c r="AM951" s="97">
        <f t="shared" si="14"/>
        <v>65960.072302</v>
      </c>
    </row>
    <row r="952" spans="1:39" s="85" customFormat="1" ht="13.15">
      <c r="A952" s="171" t="s">
        <v>92</v>
      </c>
      <c r="B952" s="10" t="str">
        <f>VLOOKUP(A952,'CENTRO DE COSTOS'!A:D,4,FALSE)</f>
        <v>KEVIN ALEXIS CORZO BUSTOS</v>
      </c>
      <c r="C952" s="10" t="str">
        <f>VLOOKUP(A952,'CENTRO DE COSTOS'!A:D,2,FALSE)</f>
        <v>0004-0007</v>
      </c>
      <c r="D952" s="171">
        <v>41551</v>
      </c>
      <c r="E952" s="171">
        <v>2347748</v>
      </c>
      <c r="F952" s="171">
        <v>42434</v>
      </c>
      <c r="G952" s="171" t="s">
        <v>256</v>
      </c>
      <c r="H952" s="171" t="s">
        <v>723</v>
      </c>
      <c r="I952" s="171" t="s">
        <v>8419</v>
      </c>
      <c r="J952" s="10" t="s">
        <v>167</v>
      </c>
      <c r="K952" s="171">
        <v>2347748</v>
      </c>
      <c r="L952" s="171" t="s">
        <v>8420</v>
      </c>
      <c r="M952" s="172">
        <v>45832.597222222219</v>
      </c>
      <c r="N952" s="172">
        <v>45833.623842592591</v>
      </c>
      <c r="O952" s="171" t="s">
        <v>3171</v>
      </c>
      <c r="P952" s="171" t="s">
        <v>3172</v>
      </c>
      <c r="Q952" s="171" t="s">
        <v>177</v>
      </c>
      <c r="R952" s="72" t="s">
        <v>8421</v>
      </c>
      <c r="S952" s="178" t="s">
        <v>3174</v>
      </c>
      <c r="T952" s="187" t="s">
        <v>3190</v>
      </c>
      <c r="U952" s="187" t="s">
        <v>3197</v>
      </c>
      <c r="V952" s="187" t="s">
        <v>3424</v>
      </c>
      <c r="W952" s="187" t="s">
        <v>3215</v>
      </c>
      <c r="X952" s="187">
        <v>0</v>
      </c>
      <c r="Y952" s="187" t="s">
        <v>3604</v>
      </c>
      <c r="Z952" s="187">
        <v>0</v>
      </c>
      <c r="AA952" s="187">
        <v>0</v>
      </c>
      <c r="AB952" s="200">
        <v>0</v>
      </c>
      <c r="AC952" s="72" t="s">
        <v>8422</v>
      </c>
      <c r="AD952" s="72" t="s">
        <v>8423</v>
      </c>
      <c r="AE952" s="72" t="s">
        <v>8424</v>
      </c>
      <c r="AF952" s="171" t="s">
        <v>30</v>
      </c>
      <c r="AG952" s="171" t="s">
        <v>189</v>
      </c>
      <c r="AH952" s="171">
        <v>1</v>
      </c>
      <c r="AI952" s="171">
        <v>0</v>
      </c>
      <c r="AJ952" s="72" t="s">
        <v>726</v>
      </c>
      <c r="AK952" s="97">
        <f>IF(Q952="SOPORTE_TELEFÓNICO",'BASE LIQUIDACION REDEBAN 2025'!$B$19,IF(Q952="ENVÍO",'BASE LIQUIDACION REDEBAN 2025'!$C$2,IF(AF952="TIPO I",'BASE LIQUIDACION REDEBAN 2025'!$C$2,IF(AF952="TIPO II",'BASE LIQUIDACION REDEBAN 2025'!$C$3,IF(AF952="TIPO III",'BASE LIQUIDACION REDEBAN 2025'!$C$4,IF(AF952="TIPO IV",'BASE LIQUIDACION REDEBAN 2025'!$C$5,IF(AG952="AEREO",'BASE LIQUIDACION REDEBAN 2025'!$B$6,'BASE LIQUIDACION REDEBAN 2025'!$C$5)))))))</f>
        <v>275728.78077800001</v>
      </c>
      <c r="AL952" s="97">
        <f>IF(OR(Q952="SOPORTE_TELEFÓNICO",Q952="ENVÍO"),0,IF(AF952="TIPO I",'BASE LIQUIDACION REDEBAN 2025'!$B$10,IF(AF952="TIPO II",'BASE LIQUIDACION REDEBAN 2025'!$B$11,IF(AF952="TIPO III",'BASE LIQUIDACION REDEBAN 2025'!$B$12,'BASE LIQUIDACION REDEBAN 2025'!$B$13))))</f>
        <v>196536.5258152</v>
      </c>
      <c r="AM952" s="97">
        <f t="shared" si="14"/>
        <v>275728.78077800001</v>
      </c>
    </row>
    <row r="953" spans="1:39" s="85" customFormat="1" ht="13.15">
      <c r="A953" s="171" t="s">
        <v>68</v>
      </c>
      <c r="B953" s="10" t="str">
        <f>VLOOKUP(A953,'CENTRO DE COSTOS'!A:D,4,FALSE)</f>
        <v>WILLIAM ASDRUBAL ROZO ROZO</v>
      </c>
      <c r="C953" s="10" t="str">
        <f>VLOOKUP(A953,'CENTRO DE COSTOS'!A:D,2,FALSE)</f>
        <v>0004-0004</v>
      </c>
      <c r="D953" s="171">
        <v>11001</v>
      </c>
      <c r="E953" s="171">
        <v>2340772</v>
      </c>
      <c r="F953" s="171">
        <v>47809</v>
      </c>
      <c r="G953" s="171" t="s">
        <v>298</v>
      </c>
      <c r="H953" s="171" t="s">
        <v>68</v>
      </c>
      <c r="I953" s="171" t="s">
        <v>8425</v>
      </c>
      <c r="J953" s="10" t="s">
        <v>167</v>
      </c>
      <c r="K953" s="171">
        <v>2340772</v>
      </c>
      <c r="L953" s="171" t="s">
        <v>8426</v>
      </c>
      <c r="M953" s="172">
        <v>45830.501111111109</v>
      </c>
      <c r="N953" s="172">
        <v>45833.647141203706</v>
      </c>
      <c r="O953" s="171" t="s">
        <v>3171</v>
      </c>
      <c r="P953" s="171" t="s">
        <v>3172</v>
      </c>
      <c r="Q953" s="171" t="s">
        <v>177</v>
      </c>
      <c r="R953" s="72" t="s">
        <v>8427</v>
      </c>
      <c r="S953" s="178" t="s">
        <v>3174</v>
      </c>
      <c r="T953" s="187" t="s">
        <v>3190</v>
      </c>
      <c r="U953" s="187" t="s">
        <v>3276</v>
      </c>
      <c r="V953" s="187" t="s">
        <v>3277</v>
      </c>
      <c r="W953" s="187" t="s">
        <v>3215</v>
      </c>
      <c r="X953" s="187" t="s">
        <v>3856</v>
      </c>
      <c r="Y953" s="187">
        <v>0</v>
      </c>
      <c r="Z953" s="187">
        <v>0</v>
      </c>
      <c r="AA953" s="187">
        <v>0</v>
      </c>
      <c r="AB953" s="200" t="s">
        <v>8428</v>
      </c>
      <c r="AC953" s="72" t="s">
        <v>8429</v>
      </c>
      <c r="AD953" s="72" t="s">
        <v>8430</v>
      </c>
      <c r="AE953" s="72" t="s">
        <v>8431</v>
      </c>
      <c r="AF953" s="171" t="s">
        <v>25</v>
      </c>
      <c r="AG953" s="171" t="s">
        <v>189</v>
      </c>
      <c r="AH953" s="171">
        <v>1</v>
      </c>
      <c r="AI953" s="171">
        <v>0</v>
      </c>
      <c r="AJ953" s="72" t="s">
        <v>301</v>
      </c>
      <c r="AK953" s="97">
        <f>IF(Q953="SOPORTE_TELEFÓNICO",'BASE LIQUIDACION REDEBAN 2025'!$B$19,IF(Q953="ENVÍO",'BASE LIQUIDACION REDEBAN 2025'!$C$2,IF(AF953="TIPO I",'BASE LIQUIDACION REDEBAN 2025'!$C$2,IF(AF953="TIPO II",'BASE LIQUIDACION REDEBAN 2025'!$C$3,IF(AF953="TIPO III",'BASE LIQUIDACION REDEBAN 2025'!$C$4,IF(AF953="TIPO IV",'BASE LIQUIDACION REDEBAN 2025'!$C$5,IF(AG953="AEREO",'BASE LIQUIDACION REDEBAN 2025'!$B$6,'BASE LIQUIDACION REDEBAN 2025'!$C$5)))))))</f>
        <v>65960.072302</v>
      </c>
      <c r="AL953" s="97">
        <f>IF(OR(Q953="SOPORTE_TELEFÓNICO",Q953="ENVÍO"),0,IF(AF953="TIPO I",'BASE LIQUIDACION REDEBAN 2025'!$B$10,IF(AF953="TIPO II",'BASE LIQUIDACION REDEBAN 2025'!$B$11,IF(AF953="TIPO III",'BASE LIQUIDACION REDEBAN 2025'!$B$12,'BASE LIQUIDACION REDEBAN 2025'!$B$13))))</f>
        <v>75096.394270399993</v>
      </c>
      <c r="AM953" s="97">
        <f t="shared" si="14"/>
        <v>65960.072302</v>
      </c>
    </row>
    <row r="954" spans="1:39" s="85" customFormat="1" ht="13.15">
      <c r="A954" s="171" t="s">
        <v>76</v>
      </c>
      <c r="B954" s="10" t="str">
        <f>VLOOKUP(A954,'CENTRO DE COSTOS'!A:D,4,FALSE)</f>
        <v>DIEGO FERNANDO HENAO CARDONA</v>
      </c>
      <c r="C954" s="10" t="str">
        <f>VLOOKUP(A954,'CENTRO DE COSTOS'!A:D,2,FALSE)</f>
        <v>0004-0003</v>
      </c>
      <c r="D954" s="171">
        <v>76001</v>
      </c>
      <c r="E954" s="171">
        <v>2352828</v>
      </c>
      <c r="F954" s="171">
        <v>40255</v>
      </c>
      <c r="G954" s="171" t="s">
        <v>230</v>
      </c>
      <c r="H954" s="171" t="s">
        <v>76</v>
      </c>
      <c r="I954" s="171" t="s">
        <v>8432</v>
      </c>
      <c r="J954" s="10" t="s">
        <v>167</v>
      </c>
      <c r="K954" s="171">
        <v>2352828</v>
      </c>
      <c r="L954" s="171" t="s">
        <v>8433</v>
      </c>
      <c r="M954" s="172">
        <v>45833.456944444442</v>
      </c>
      <c r="N954" s="172">
        <v>45833.651666666665</v>
      </c>
      <c r="O954" s="171" t="s">
        <v>3171</v>
      </c>
      <c r="P954" s="171" t="s">
        <v>3172</v>
      </c>
      <c r="Q954" s="171" t="s">
        <v>177</v>
      </c>
      <c r="R954" s="72" t="s">
        <v>8434</v>
      </c>
      <c r="S954" s="178" t="s">
        <v>3174</v>
      </c>
      <c r="T954" s="187" t="s">
        <v>3190</v>
      </c>
      <c r="U954" s="187" t="s">
        <v>3176</v>
      </c>
      <c r="V954" s="187" t="s">
        <v>3184</v>
      </c>
      <c r="W954" s="187" t="s">
        <v>3215</v>
      </c>
      <c r="X954" s="187" t="s">
        <v>3917</v>
      </c>
      <c r="Y954" s="187">
        <v>0</v>
      </c>
      <c r="Z954" s="187">
        <v>0</v>
      </c>
      <c r="AA954" s="187">
        <v>0</v>
      </c>
      <c r="AB954" s="200">
        <v>0</v>
      </c>
      <c r="AC954" s="72" t="s">
        <v>8435</v>
      </c>
      <c r="AD954" s="72" t="s">
        <v>8436</v>
      </c>
      <c r="AE954" s="72" t="s">
        <v>8437</v>
      </c>
      <c r="AF954" s="171" t="s">
        <v>25</v>
      </c>
      <c r="AG954" s="171" t="s">
        <v>189</v>
      </c>
      <c r="AH954" s="171">
        <v>1</v>
      </c>
      <c r="AI954" s="171">
        <v>0</v>
      </c>
      <c r="AJ954" s="72" t="s">
        <v>1025</v>
      </c>
      <c r="AK954" s="97">
        <f>IF(Q954="SOPORTE_TELEFÓNICO",'BASE LIQUIDACION REDEBAN 2025'!$B$19,IF(Q954="ENVÍO",'BASE LIQUIDACION REDEBAN 2025'!$C$2,IF(AF954="TIPO I",'BASE LIQUIDACION REDEBAN 2025'!$C$2,IF(AF954="TIPO II",'BASE LIQUIDACION REDEBAN 2025'!$C$3,IF(AF954="TIPO III",'BASE LIQUIDACION REDEBAN 2025'!$C$4,IF(AF954="TIPO IV",'BASE LIQUIDACION REDEBAN 2025'!$C$5,IF(AG954="AEREO",'BASE LIQUIDACION REDEBAN 2025'!$B$6,'BASE LIQUIDACION REDEBAN 2025'!$C$5)))))))</f>
        <v>65960.072302</v>
      </c>
      <c r="AL954" s="97">
        <f>IF(OR(Q954="SOPORTE_TELEFÓNICO",Q954="ENVÍO"),0,IF(AF954="TIPO I",'BASE LIQUIDACION REDEBAN 2025'!$B$10,IF(AF954="TIPO II",'BASE LIQUIDACION REDEBAN 2025'!$B$11,IF(AF954="TIPO III",'BASE LIQUIDACION REDEBAN 2025'!$B$12,'BASE LIQUIDACION REDEBAN 2025'!$B$13))))</f>
        <v>75096.394270399993</v>
      </c>
      <c r="AM954" s="97">
        <f t="shared" si="14"/>
        <v>65960.072302</v>
      </c>
    </row>
    <row r="955" spans="1:39" s="85" customFormat="1" ht="13.15">
      <c r="A955" s="171" t="s">
        <v>100</v>
      </c>
      <c r="B955" s="10" t="str">
        <f>VLOOKUP(A955,'CENTRO DE COSTOS'!A:D,4,FALSE)</f>
        <v>KEVIN ALEXIS CORZO BUSTOS</v>
      </c>
      <c r="C955" s="10" t="str">
        <f>VLOOKUP(A955,'CENTRO DE COSTOS'!A:D,2,FALSE)</f>
        <v>0004-0007</v>
      </c>
      <c r="D955" s="171">
        <v>50568</v>
      </c>
      <c r="E955" s="171">
        <v>2344815</v>
      </c>
      <c r="F955" s="171">
        <v>44626</v>
      </c>
      <c r="G955" s="171" t="s">
        <v>192</v>
      </c>
      <c r="H955" s="171" t="s">
        <v>4215</v>
      </c>
      <c r="I955" s="171" t="s">
        <v>8438</v>
      </c>
      <c r="J955" s="10" t="s">
        <v>167</v>
      </c>
      <c r="K955" s="171">
        <v>2344815</v>
      </c>
      <c r="L955" s="171" t="s">
        <v>8439</v>
      </c>
      <c r="M955" s="172">
        <v>45832.408333333333</v>
      </c>
      <c r="N955" s="172">
        <v>45833.652986111112</v>
      </c>
      <c r="O955" s="171" t="s">
        <v>3171</v>
      </c>
      <c r="P955" s="171" t="s">
        <v>3172</v>
      </c>
      <c r="Q955" s="171" t="s">
        <v>177</v>
      </c>
      <c r="R955" s="72" t="s">
        <v>8440</v>
      </c>
      <c r="S955" s="178" t="s">
        <v>3174</v>
      </c>
      <c r="T955" s="187" t="s">
        <v>3190</v>
      </c>
      <c r="U955" s="187" t="s">
        <v>3176</v>
      </c>
      <c r="V955" s="187" t="s">
        <v>3184</v>
      </c>
      <c r="W955" s="187" t="s">
        <v>3215</v>
      </c>
      <c r="X955" s="187" t="s">
        <v>3892</v>
      </c>
      <c r="Y955" s="187">
        <v>0</v>
      </c>
      <c r="Z955" s="187">
        <v>0</v>
      </c>
      <c r="AA955" s="187">
        <v>0</v>
      </c>
      <c r="AB955" s="200">
        <v>0</v>
      </c>
      <c r="AC955" s="72" t="s">
        <v>8441</v>
      </c>
      <c r="AD955" s="72" t="s">
        <v>8442</v>
      </c>
      <c r="AE955" s="72" t="s">
        <v>8443</v>
      </c>
      <c r="AF955" s="171" t="s">
        <v>30</v>
      </c>
      <c r="AG955" s="171" t="s">
        <v>189</v>
      </c>
      <c r="AH955" s="171">
        <v>1</v>
      </c>
      <c r="AI955" s="171">
        <v>0</v>
      </c>
      <c r="AJ955" s="72" t="s">
        <v>246</v>
      </c>
      <c r="AK955" s="97">
        <f>IF(Q955="SOPORTE_TELEFÓNICO",'BASE LIQUIDACION REDEBAN 2025'!$B$19,IF(Q955="ENVÍO",'BASE LIQUIDACION REDEBAN 2025'!$C$2,IF(AF955="TIPO I",'BASE LIQUIDACION REDEBAN 2025'!$C$2,IF(AF955="TIPO II",'BASE LIQUIDACION REDEBAN 2025'!$C$3,IF(AF955="TIPO III",'BASE LIQUIDACION REDEBAN 2025'!$C$4,IF(AF955="TIPO IV",'BASE LIQUIDACION REDEBAN 2025'!$C$5,IF(AG955="AEREO",'BASE LIQUIDACION REDEBAN 2025'!$B$6,'BASE LIQUIDACION REDEBAN 2025'!$C$5)))))))</f>
        <v>275728.78077800001</v>
      </c>
      <c r="AL955" s="97">
        <f>IF(OR(Q955="SOPORTE_TELEFÓNICO",Q955="ENVÍO"),0,IF(AF955="TIPO I",'BASE LIQUIDACION REDEBAN 2025'!$B$10,IF(AF955="TIPO II",'BASE LIQUIDACION REDEBAN 2025'!$B$11,IF(AF955="TIPO III",'BASE LIQUIDACION REDEBAN 2025'!$B$12,'BASE LIQUIDACION REDEBAN 2025'!$B$13))))</f>
        <v>196536.5258152</v>
      </c>
      <c r="AM955" s="97">
        <f t="shared" si="14"/>
        <v>275728.78077800001</v>
      </c>
    </row>
    <row r="956" spans="1:39" s="85" customFormat="1" ht="13.15">
      <c r="A956" s="171" t="s">
        <v>76</v>
      </c>
      <c r="B956" s="10" t="str">
        <f>VLOOKUP(A956,'CENTRO DE COSTOS'!A:D,4,FALSE)</f>
        <v>DIEGO FERNANDO HENAO CARDONA</v>
      </c>
      <c r="C956" s="10" t="str">
        <f>VLOOKUP(A956,'CENTRO DE COSTOS'!A:D,2,FALSE)</f>
        <v>0004-0003</v>
      </c>
      <c r="D956" s="171">
        <v>19698</v>
      </c>
      <c r="E956" s="171">
        <v>2352081</v>
      </c>
      <c r="F956" s="171">
        <v>49091</v>
      </c>
      <c r="G956" s="171" t="s">
        <v>200</v>
      </c>
      <c r="H956" s="171" t="s">
        <v>1232</v>
      </c>
      <c r="I956" s="171" t="s">
        <v>7861</v>
      </c>
      <c r="J956" s="10" t="s">
        <v>167</v>
      </c>
      <c r="K956" s="171">
        <v>2352081</v>
      </c>
      <c r="L956" s="171" t="s">
        <v>8444</v>
      </c>
      <c r="M956" s="172">
        <v>45833.42291666667</v>
      </c>
      <c r="N956" s="172">
        <v>45833.656273148146</v>
      </c>
      <c r="O956" s="171" t="s">
        <v>3171</v>
      </c>
      <c r="P956" s="171" t="s">
        <v>3172</v>
      </c>
      <c r="Q956" s="171" t="s">
        <v>177</v>
      </c>
      <c r="R956" s="72" t="s">
        <v>8445</v>
      </c>
      <c r="S956" s="178" t="s">
        <v>3174</v>
      </c>
      <c r="T956" s="187" t="s">
        <v>3175</v>
      </c>
      <c r="U956" s="187" t="s">
        <v>3252</v>
      </c>
      <c r="V956" s="187" t="s">
        <v>3569</v>
      </c>
      <c r="W956" s="187" t="s">
        <v>3215</v>
      </c>
      <c r="X956" s="187" t="s">
        <v>5159</v>
      </c>
      <c r="Y956" s="187">
        <v>0</v>
      </c>
      <c r="Z956" s="187">
        <v>0</v>
      </c>
      <c r="AA956" s="187">
        <v>0</v>
      </c>
      <c r="AB956" s="200">
        <v>0</v>
      </c>
      <c r="AC956" s="72" t="s">
        <v>7864</v>
      </c>
      <c r="AD956" s="72" t="s">
        <v>8446</v>
      </c>
      <c r="AE956" s="72" t="s">
        <v>8447</v>
      </c>
      <c r="AF956" s="171" t="s">
        <v>28</v>
      </c>
      <c r="AG956" s="171" t="s">
        <v>189</v>
      </c>
      <c r="AH956" s="171">
        <v>1</v>
      </c>
      <c r="AI956" s="171">
        <v>0</v>
      </c>
      <c r="AJ956" s="72" t="s">
        <v>2428</v>
      </c>
      <c r="AK956" s="97">
        <f>IF(Q956="SOPORTE_TELEFÓNICO",'BASE LIQUIDACION REDEBAN 2025'!$B$19,IF(Q956="ENVÍO",'BASE LIQUIDACION REDEBAN 2025'!$C$2,IF(AF956="TIPO I",'BASE LIQUIDACION REDEBAN 2025'!$C$2,IF(AF956="TIPO II",'BASE LIQUIDACION REDEBAN 2025'!$C$3,IF(AF956="TIPO III",'BASE LIQUIDACION REDEBAN 2025'!$C$4,IF(AF956="TIPO IV",'BASE LIQUIDACION REDEBAN 2025'!$C$5,IF(AG956="AEREO",'BASE LIQUIDACION REDEBAN 2025'!$B$6,'BASE LIQUIDACION REDEBAN 2025'!$C$5)))))))</f>
        <v>144967.87232000002</v>
      </c>
      <c r="AL956" s="97">
        <f>IF(OR(Q956="SOPORTE_TELEFÓNICO",Q956="ENVÍO"),0,IF(AF956="TIPO I",'BASE LIQUIDACION REDEBAN 2025'!$B$10,IF(AF956="TIPO II",'BASE LIQUIDACION REDEBAN 2025'!$B$11,IF(AF956="TIPO III",'BASE LIQUIDACION REDEBAN 2025'!$B$12,'BASE LIQUIDACION REDEBAN 2025'!$B$13))))</f>
        <v>140395.6348884</v>
      </c>
      <c r="AM956" s="97">
        <f t="shared" si="14"/>
        <v>144967.87232000002</v>
      </c>
    </row>
    <row r="957" spans="1:39" s="85" customFormat="1" ht="13.15">
      <c r="A957" s="171" t="s">
        <v>96</v>
      </c>
      <c r="B957" s="10" t="str">
        <f>VLOOKUP(A957,'CENTRO DE COSTOS'!A:D,4,FALSE)</f>
        <v>JOSE MAURICIO HERNANDEZ ROJAS</v>
      </c>
      <c r="C957" s="10" t="str">
        <f>VLOOKUP(A957,'CENTRO DE COSTOS'!A:D,2,FALSE)</f>
        <v>0004-0001</v>
      </c>
      <c r="D957" s="171">
        <v>47001</v>
      </c>
      <c r="E957" s="171">
        <v>2350902</v>
      </c>
      <c r="F957" s="171">
        <v>16327</v>
      </c>
      <c r="G957" s="171" t="s">
        <v>683</v>
      </c>
      <c r="H957" s="171" t="s">
        <v>96</v>
      </c>
      <c r="I957" s="171" t="s">
        <v>8448</v>
      </c>
      <c r="J957" s="10" t="s">
        <v>167</v>
      </c>
      <c r="K957" s="171">
        <v>2350902</v>
      </c>
      <c r="L957" s="171" t="s">
        <v>8449</v>
      </c>
      <c r="M957" s="172">
        <v>45833.345138888886</v>
      </c>
      <c r="N957" s="172">
        <v>45833.678506944445</v>
      </c>
      <c r="O957" s="171" t="s">
        <v>3171</v>
      </c>
      <c r="P957" s="171" t="s">
        <v>3172</v>
      </c>
      <c r="Q957" s="171" t="s">
        <v>177</v>
      </c>
      <c r="R957" s="72" t="s">
        <v>8450</v>
      </c>
      <c r="S957" s="178" t="s">
        <v>3174</v>
      </c>
      <c r="T957" s="187" t="s">
        <v>3190</v>
      </c>
      <c r="U957" s="187" t="s">
        <v>3197</v>
      </c>
      <c r="V957" s="187" t="s">
        <v>3192</v>
      </c>
      <c r="W957" s="187" t="s">
        <v>3215</v>
      </c>
      <c r="X957" s="187">
        <v>0</v>
      </c>
      <c r="Y957" s="187" t="s">
        <v>3689</v>
      </c>
      <c r="Z957" s="187">
        <v>0</v>
      </c>
      <c r="AA957" s="187">
        <v>0</v>
      </c>
      <c r="AB957" s="200">
        <v>0</v>
      </c>
      <c r="AC957" s="72" t="s">
        <v>8451</v>
      </c>
      <c r="AD957" s="72" t="s">
        <v>8452</v>
      </c>
      <c r="AE957" s="72" t="s">
        <v>8453</v>
      </c>
      <c r="AF957" s="171" t="s">
        <v>25</v>
      </c>
      <c r="AG957" s="171" t="s">
        <v>189</v>
      </c>
      <c r="AH957" s="171">
        <v>1</v>
      </c>
      <c r="AI957" s="171">
        <v>0</v>
      </c>
      <c r="AJ957" s="72" t="s">
        <v>1174</v>
      </c>
      <c r="AK957" s="97">
        <f>IF(Q957="SOPORTE_TELEFÓNICO",'BASE LIQUIDACION REDEBAN 2025'!$B$19,IF(Q957="ENVÍO",'BASE LIQUIDACION REDEBAN 2025'!$C$2,IF(AF957="TIPO I",'BASE LIQUIDACION REDEBAN 2025'!$C$2,IF(AF957="TIPO II",'BASE LIQUIDACION REDEBAN 2025'!$C$3,IF(AF957="TIPO III",'BASE LIQUIDACION REDEBAN 2025'!$C$4,IF(AF957="TIPO IV",'BASE LIQUIDACION REDEBAN 2025'!$C$5,IF(AG957="AEREO",'BASE LIQUIDACION REDEBAN 2025'!$B$6,'BASE LIQUIDACION REDEBAN 2025'!$C$5)))))))</f>
        <v>65960.072302</v>
      </c>
      <c r="AL957" s="97">
        <f>IF(OR(Q957="SOPORTE_TELEFÓNICO",Q957="ENVÍO"),0,IF(AF957="TIPO I",'BASE LIQUIDACION REDEBAN 2025'!$B$10,IF(AF957="TIPO II",'BASE LIQUIDACION REDEBAN 2025'!$B$11,IF(AF957="TIPO III",'BASE LIQUIDACION REDEBAN 2025'!$B$12,'BASE LIQUIDACION REDEBAN 2025'!$B$13))))</f>
        <v>75096.394270399993</v>
      </c>
      <c r="AM957" s="97">
        <f t="shared" si="14"/>
        <v>65960.072302</v>
      </c>
    </row>
    <row r="958" spans="1:39" s="85" customFormat="1" ht="13.15">
      <c r="A958" s="171" t="s">
        <v>92</v>
      </c>
      <c r="B958" s="10" t="str">
        <f>VLOOKUP(A958,'CENTRO DE COSTOS'!A:D,4,FALSE)</f>
        <v>KEVIN ALEXIS CORZO BUSTOS</v>
      </c>
      <c r="C958" s="10" t="str">
        <f>VLOOKUP(A958,'CENTRO DE COSTOS'!A:D,2,FALSE)</f>
        <v>0004-0007</v>
      </c>
      <c r="D958" s="171">
        <v>18001</v>
      </c>
      <c r="E958" s="171">
        <v>2346965</v>
      </c>
      <c r="F958" s="171">
        <v>31654</v>
      </c>
      <c r="G958" s="171" t="s">
        <v>1649</v>
      </c>
      <c r="H958" s="171" t="s">
        <v>82</v>
      </c>
      <c r="I958" s="171" t="s">
        <v>8454</v>
      </c>
      <c r="J958" s="10" t="s">
        <v>167</v>
      </c>
      <c r="K958" s="171">
        <v>2346965</v>
      </c>
      <c r="L958" s="171" t="s">
        <v>8455</v>
      </c>
      <c r="M958" s="172">
        <v>45832.536111111112</v>
      </c>
      <c r="N958" s="172">
        <v>45833.682592592595</v>
      </c>
      <c r="O958" s="171" t="s">
        <v>3171</v>
      </c>
      <c r="P958" s="171" t="s">
        <v>3172</v>
      </c>
      <c r="Q958" s="171" t="s">
        <v>177</v>
      </c>
      <c r="R958" s="72" t="s">
        <v>8456</v>
      </c>
      <c r="S958" s="178" t="s">
        <v>3174</v>
      </c>
      <c r="T958" s="187" t="s">
        <v>3190</v>
      </c>
      <c r="U958" s="187" t="s">
        <v>3191</v>
      </c>
      <c r="V958" s="187" t="s">
        <v>3235</v>
      </c>
      <c r="W958" s="187" t="s">
        <v>3215</v>
      </c>
      <c r="X958" s="187" t="s">
        <v>3245</v>
      </c>
      <c r="Y958" s="187">
        <v>0</v>
      </c>
      <c r="Z958" s="187">
        <v>0</v>
      </c>
      <c r="AA958" s="187">
        <v>0</v>
      </c>
      <c r="AB958" s="200">
        <v>0</v>
      </c>
      <c r="AC958" s="72" t="s">
        <v>8457</v>
      </c>
      <c r="AD958" s="72" t="s">
        <v>8458</v>
      </c>
      <c r="AE958" s="72" t="s">
        <v>8459</v>
      </c>
      <c r="AF958" s="171" t="s">
        <v>32</v>
      </c>
      <c r="AG958" s="171" t="s">
        <v>189</v>
      </c>
      <c r="AH958" s="171">
        <v>1</v>
      </c>
      <c r="AI958" s="171">
        <v>0</v>
      </c>
      <c r="AJ958" s="72" t="s">
        <v>1653</v>
      </c>
      <c r="AK958" s="97">
        <f>IF(Q958="SOPORTE_TELEFÓNICO",'BASE LIQUIDACION REDEBAN 2025'!$B$19,IF(Q958="ENVÍO",'BASE LIQUIDACION REDEBAN 2025'!$C$2,IF(AF958="TIPO I",'BASE LIQUIDACION REDEBAN 2025'!$C$2,IF(AF958="TIPO II",'BASE LIQUIDACION REDEBAN 2025'!$C$3,IF(AF958="TIPO III",'BASE LIQUIDACION REDEBAN 2025'!$C$4,IF(AF958="TIPO IV",'BASE LIQUIDACION REDEBAN 2025'!$C$5,IF(AG958="AEREO",'BASE LIQUIDACION REDEBAN 2025'!$B$6,'BASE LIQUIDACION REDEBAN 2025'!$C$5)))))))</f>
        <v>479588.87655000004</v>
      </c>
      <c r="AL958" s="97">
        <f>IF(OR(Q958="SOPORTE_TELEFÓNICO",Q958="ENVÍO"),0,IF(AF958="TIPO I",'BASE LIQUIDACION REDEBAN 2025'!$B$10,IF(AF958="TIPO II",'BASE LIQUIDACION REDEBAN 2025'!$B$11,IF(AF958="TIPO III",'BASE LIQUIDACION REDEBAN 2025'!$B$12,'BASE LIQUIDACION REDEBAN 2025'!$B$13))))</f>
        <v>196536.5258152</v>
      </c>
      <c r="AM958" s="97">
        <f t="shared" si="14"/>
        <v>479588.87655000004</v>
      </c>
    </row>
    <row r="959" spans="1:39" s="85" customFormat="1" ht="13.15">
      <c r="A959" s="171" t="s">
        <v>94</v>
      </c>
      <c r="B959" s="10" t="str">
        <f>VLOOKUP(A959,'CENTRO DE COSTOS'!A:D,4,FALSE)</f>
        <v>DIEGO FERNANDO HENAO CARDONA</v>
      </c>
      <c r="C959" s="10" t="str">
        <f>VLOOKUP(A959,'CENTRO DE COSTOS'!A:D,2,FALSE)</f>
        <v>0004-0002</v>
      </c>
      <c r="D959" s="171">
        <v>63001</v>
      </c>
      <c r="E959" s="171">
        <v>2350937</v>
      </c>
      <c r="F959" s="171">
        <v>76871</v>
      </c>
      <c r="G959" s="171" t="s">
        <v>578</v>
      </c>
      <c r="H959" s="171" t="s">
        <v>579</v>
      </c>
      <c r="I959" s="171" t="s">
        <v>8460</v>
      </c>
      <c r="J959" s="10" t="s">
        <v>167</v>
      </c>
      <c r="K959" s="171">
        <v>2350937</v>
      </c>
      <c r="L959" s="171" t="s">
        <v>8461</v>
      </c>
      <c r="M959" s="172">
        <v>45833.354166666664</v>
      </c>
      <c r="N959" s="172">
        <v>45833.699178240742</v>
      </c>
      <c r="O959" s="171" t="s">
        <v>3171</v>
      </c>
      <c r="P959" s="171" t="s">
        <v>3172</v>
      </c>
      <c r="Q959" s="171" t="s">
        <v>177</v>
      </c>
      <c r="R959" s="72" t="s">
        <v>8462</v>
      </c>
      <c r="S959" s="178" t="s">
        <v>3174</v>
      </c>
      <c r="T959" s="187" t="s">
        <v>3190</v>
      </c>
      <c r="U959" s="187" t="s">
        <v>3839</v>
      </c>
      <c r="V959" s="187" t="s">
        <v>3840</v>
      </c>
      <c r="W959" s="187" t="s">
        <v>3215</v>
      </c>
      <c r="X959" s="187" t="s">
        <v>3662</v>
      </c>
      <c r="Y959" s="187">
        <v>0</v>
      </c>
      <c r="Z959" s="187">
        <v>0</v>
      </c>
      <c r="AA959" s="187">
        <v>0</v>
      </c>
      <c r="AB959" s="200">
        <v>0</v>
      </c>
      <c r="AC959" s="72" t="s">
        <v>8463</v>
      </c>
      <c r="AD959" s="72" t="s">
        <v>8464</v>
      </c>
      <c r="AE959" s="72" t="s">
        <v>8465</v>
      </c>
      <c r="AF959" s="171" t="s">
        <v>28</v>
      </c>
      <c r="AG959" s="171" t="s">
        <v>189</v>
      </c>
      <c r="AH959" s="171">
        <v>1</v>
      </c>
      <c r="AI959" s="171">
        <v>0</v>
      </c>
      <c r="AJ959" s="72" t="s">
        <v>993</v>
      </c>
      <c r="AK959" s="97">
        <f>IF(Q959="SOPORTE_TELEFÓNICO",'BASE LIQUIDACION REDEBAN 2025'!$B$19,IF(Q959="ENVÍO",'BASE LIQUIDACION REDEBAN 2025'!$C$2,IF(AF959="TIPO I",'BASE LIQUIDACION REDEBAN 2025'!$C$2,IF(AF959="TIPO II",'BASE LIQUIDACION REDEBAN 2025'!$C$3,IF(AF959="TIPO III",'BASE LIQUIDACION REDEBAN 2025'!$C$4,IF(AF959="TIPO IV",'BASE LIQUIDACION REDEBAN 2025'!$C$5,IF(AG959="AEREO",'BASE LIQUIDACION REDEBAN 2025'!$B$6,'BASE LIQUIDACION REDEBAN 2025'!$C$5)))))))</f>
        <v>144967.87232000002</v>
      </c>
      <c r="AL959" s="97">
        <f>IF(OR(Q959="SOPORTE_TELEFÓNICO",Q959="ENVÍO"),0,IF(AF959="TIPO I",'BASE LIQUIDACION REDEBAN 2025'!$B$10,IF(AF959="TIPO II",'BASE LIQUIDACION REDEBAN 2025'!$B$11,IF(AF959="TIPO III",'BASE LIQUIDACION REDEBAN 2025'!$B$12,'BASE LIQUIDACION REDEBAN 2025'!$B$13))))</f>
        <v>140395.6348884</v>
      </c>
      <c r="AM959" s="97">
        <f t="shared" si="14"/>
        <v>144967.87232000002</v>
      </c>
    </row>
    <row r="960" spans="1:39" s="85" customFormat="1" ht="13.15">
      <c r="A960" s="171" t="s">
        <v>80</v>
      </c>
      <c r="B960" s="10" t="str">
        <f>VLOOKUP(A960,'CENTRO DE COSTOS'!A:D,4,FALSE)</f>
        <v>JOSE MAURICIO HERNANDEZ ROJAS</v>
      </c>
      <c r="C960" s="10" t="str">
        <f>VLOOKUP(A960,'CENTRO DE COSTOS'!A:D,2,FALSE)</f>
        <v>0004-0001</v>
      </c>
      <c r="D960" s="171">
        <v>13001</v>
      </c>
      <c r="E960" s="171">
        <v>2352216</v>
      </c>
      <c r="F960" s="171">
        <v>27022</v>
      </c>
      <c r="G960" s="171" t="s">
        <v>364</v>
      </c>
      <c r="H960" s="171" t="s">
        <v>80</v>
      </c>
      <c r="I960" s="171" t="s">
        <v>8466</v>
      </c>
      <c r="J960" s="10" t="s">
        <v>167</v>
      </c>
      <c r="K960" s="171">
        <v>2352216</v>
      </c>
      <c r="L960" s="171" t="s">
        <v>8467</v>
      </c>
      <c r="M960" s="172">
        <v>45833.414583333331</v>
      </c>
      <c r="N960" s="172">
        <v>45833.702164351853</v>
      </c>
      <c r="O960" s="171" t="s">
        <v>3171</v>
      </c>
      <c r="P960" s="171" t="s">
        <v>3172</v>
      </c>
      <c r="Q960" s="171" t="s">
        <v>177</v>
      </c>
      <c r="R960" s="72" t="s">
        <v>8468</v>
      </c>
      <c r="S960" s="178" t="s">
        <v>3174</v>
      </c>
      <c r="T960" s="187" t="s">
        <v>3190</v>
      </c>
      <c r="U960" s="187" t="s">
        <v>3300</v>
      </c>
      <c r="V960" s="187" t="s">
        <v>3192</v>
      </c>
      <c r="W960" s="187" t="s">
        <v>3185</v>
      </c>
      <c r="X960" s="187" t="s">
        <v>3615</v>
      </c>
      <c r="Y960" s="187">
        <v>0</v>
      </c>
      <c r="Z960" s="187">
        <v>0</v>
      </c>
      <c r="AA960" s="187">
        <v>0</v>
      </c>
      <c r="AB960" s="200">
        <v>0</v>
      </c>
      <c r="AC960" s="72" t="s">
        <v>8469</v>
      </c>
      <c r="AD960" s="72">
        <v>0</v>
      </c>
      <c r="AE960" s="72">
        <v>0</v>
      </c>
      <c r="AF960" s="171" t="s">
        <v>25</v>
      </c>
      <c r="AG960" s="171" t="s">
        <v>189</v>
      </c>
      <c r="AH960" s="171">
        <v>1</v>
      </c>
      <c r="AI960" s="171">
        <v>0</v>
      </c>
      <c r="AJ960" s="72" t="s">
        <v>367</v>
      </c>
      <c r="AK960" s="97">
        <f>IF(Q960="SOPORTE_TELEFÓNICO",'BASE LIQUIDACION REDEBAN 2025'!$B$19,IF(Q960="ENVÍO",'BASE LIQUIDACION REDEBAN 2025'!$C$2,IF(AF960="TIPO I",'BASE LIQUIDACION REDEBAN 2025'!$C$2,IF(AF960="TIPO II",'BASE LIQUIDACION REDEBAN 2025'!$C$3,IF(AF960="TIPO III",'BASE LIQUIDACION REDEBAN 2025'!$C$4,IF(AF960="TIPO IV",'BASE LIQUIDACION REDEBAN 2025'!$C$5,IF(AG960="AEREO",'BASE LIQUIDACION REDEBAN 2025'!$B$6,'BASE LIQUIDACION REDEBAN 2025'!$C$5)))))))</f>
        <v>65960.072302</v>
      </c>
      <c r="AL960" s="97">
        <f>IF(OR(Q960="SOPORTE_TELEFÓNICO",Q960="ENVÍO"),0,IF(AF960="TIPO I",'BASE LIQUIDACION REDEBAN 2025'!$B$10,IF(AF960="TIPO II",'BASE LIQUIDACION REDEBAN 2025'!$B$11,IF(AF960="TIPO III",'BASE LIQUIDACION REDEBAN 2025'!$B$12,'BASE LIQUIDACION REDEBAN 2025'!$B$13))))</f>
        <v>75096.394270399993</v>
      </c>
      <c r="AM960" s="97">
        <f t="shared" si="14"/>
        <v>65960.072302</v>
      </c>
    </row>
    <row r="961" spans="1:39" s="85" customFormat="1" ht="13.15">
      <c r="A961" s="171" t="s">
        <v>91</v>
      </c>
      <c r="B961" s="10" t="str">
        <f>VLOOKUP(A961,'CENTRO DE COSTOS'!A:D,4,FALSE)</f>
        <v>JOSE MAURICIO HERNANDEZ ROJAS</v>
      </c>
      <c r="C961" s="10" t="str">
        <f>VLOOKUP(A961,'CENTRO DE COSTOS'!A:D,2,FALSE)</f>
        <v>0004-0001</v>
      </c>
      <c r="D961" s="171">
        <v>23001</v>
      </c>
      <c r="E961" s="171">
        <v>2352049</v>
      </c>
      <c r="F961" s="171">
        <v>35084</v>
      </c>
      <c r="G961" s="171" t="s">
        <v>612</v>
      </c>
      <c r="H961" s="171" t="s">
        <v>91</v>
      </c>
      <c r="I961" s="171" t="s">
        <v>7414</v>
      </c>
      <c r="J961" s="10" t="s">
        <v>167</v>
      </c>
      <c r="K961" s="171">
        <v>2352049</v>
      </c>
      <c r="L961" s="171" t="s">
        <v>8470</v>
      </c>
      <c r="M961" s="172">
        <v>45833.418055555558</v>
      </c>
      <c r="N961" s="172">
        <v>45833.703414351854</v>
      </c>
      <c r="O961" s="171" t="s">
        <v>3171</v>
      </c>
      <c r="P961" s="171" t="s">
        <v>3172</v>
      </c>
      <c r="Q961" s="171" t="s">
        <v>177</v>
      </c>
      <c r="R961" s="72" t="s">
        <v>8471</v>
      </c>
      <c r="S961" s="178" t="s">
        <v>3174</v>
      </c>
      <c r="T961" s="187" t="s">
        <v>3190</v>
      </c>
      <c r="U961" s="187" t="s">
        <v>3213</v>
      </c>
      <c r="V961" s="187" t="s">
        <v>3314</v>
      </c>
      <c r="W961" s="187" t="s">
        <v>3185</v>
      </c>
      <c r="X961" s="187">
        <v>0</v>
      </c>
      <c r="Y961" s="187">
        <v>0</v>
      </c>
      <c r="Z961" s="187">
        <v>0</v>
      </c>
      <c r="AA961" s="187">
        <v>0</v>
      </c>
      <c r="AB961" s="200" t="s">
        <v>8472</v>
      </c>
      <c r="AC961" s="72" t="s">
        <v>7417</v>
      </c>
      <c r="AD961" s="72">
        <v>0</v>
      </c>
      <c r="AE961" s="72">
        <v>0</v>
      </c>
      <c r="AF961" s="171" t="s">
        <v>25</v>
      </c>
      <c r="AG961" s="171" t="s">
        <v>189</v>
      </c>
      <c r="AH961" s="171">
        <v>1</v>
      </c>
      <c r="AI961" s="171">
        <v>0</v>
      </c>
      <c r="AJ961" s="72" t="s">
        <v>616</v>
      </c>
      <c r="AK961" s="97">
        <f>IF(Q961="SOPORTE_TELEFÓNICO",'BASE LIQUIDACION REDEBAN 2025'!$B$19,IF(Q961="ENVÍO",'BASE LIQUIDACION REDEBAN 2025'!$C$2,IF(AF961="TIPO I",'BASE LIQUIDACION REDEBAN 2025'!$C$2,IF(AF961="TIPO II",'BASE LIQUIDACION REDEBAN 2025'!$C$3,IF(AF961="TIPO III",'BASE LIQUIDACION REDEBAN 2025'!$C$4,IF(AF961="TIPO IV",'BASE LIQUIDACION REDEBAN 2025'!$C$5,IF(AG961="AEREO",'BASE LIQUIDACION REDEBAN 2025'!$B$6,'BASE LIQUIDACION REDEBAN 2025'!$C$5)))))))</f>
        <v>65960.072302</v>
      </c>
      <c r="AL961" s="97">
        <f>IF(OR(Q961="SOPORTE_TELEFÓNICO",Q961="ENVÍO"),0,IF(AF961="TIPO I",'BASE LIQUIDACION REDEBAN 2025'!$B$10,IF(AF961="TIPO II",'BASE LIQUIDACION REDEBAN 2025'!$B$11,IF(AF961="TIPO III",'BASE LIQUIDACION REDEBAN 2025'!$B$12,'BASE LIQUIDACION REDEBAN 2025'!$B$13))))</f>
        <v>75096.394270399993</v>
      </c>
      <c r="AM961" s="97">
        <f t="shared" si="14"/>
        <v>65960.072302</v>
      </c>
    </row>
    <row r="962" spans="1:39" s="85" customFormat="1" ht="13.15">
      <c r="A962" s="171" t="s">
        <v>76</v>
      </c>
      <c r="B962" s="10" t="str">
        <f>VLOOKUP(A962,'CENTRO DE COSTOS'!A:D,4,FALSE)</f>
        <v>DIEGO FERNANDO HENAO CARDONA</v>
      </c>
      <c r="C962" s="10" t="str">
        <f>VLOOKUP(A962,'CENTRO DE COSTOS'!A:D,2,FALSE)</f>
        <v>0004-0003</v>
      </c>
      <c r="D962" s="171">
        <v>76001</v>
      </c>
      <c r="E962" s="171">
        <v>2352804</v>
      </c>
      <c r="F962" s="171">
        <v>59062</v>
      </c>
      <c r="G962" s="171" t="s">
        <v>230</v>
      </c>
      <c r="H962" s="171" t="s">
        <v>76</v>
      </c>
      <c r="I962" s="171" t="s">
        <v>8473</v>
      </c>
      <c r="J962" s="10" t="s">
        <v>167</v>
      </c>
      <c r="K962" s="171">
        <v>2352804</v>
      </c>
      <c r="L962" s="171" t="s">
        <v>8474</v>
      </c>
      <c r="M962" s="172">
        <v>45833.45</v>
      </c>
      <c r="N962" s="172">
        <v>45833.708101851851</v>
      </c>
      <c r="O962" s="171" t="s">
        <v>3171</v>
      </c>
      <c r="P962" s="171" t="s">
        <v>3172</v>
      </c>
      <c r="Q962" s="171" t="s">
        <v>177</v>
      </c>
      <c r="R962" s="72" t="s">
        <v>8475</v>
      </c>
      <c r="S962" s="178" t="s">
        <v>3174</v>
      </c>
      <c r="T962" s="187" t="s">
        <v>3190</v>
      </c>
      <c r="U962" s="187" t="s">
        <v>3213</v>
      </c>
      <c r="V962" s="187" t="s">
        <v>3345</v>
      </c>
      <c r="W962" s="187" t="s">
        <v>3185</v>
      </c>
      <c r="X962" s="187">
        <v>0</v>
      </c>
      <c r="Y962" s="187">
        <v>0</v>
      </c>
      <c r="Z962" s="187">
        <v>0</v>
      </c>
      <c r="AA962" s="187">
        <v>0</v>
      </c>
      <c r="AB962" s="200">
        <v>0</v>
      </c>
      <c r="AC962" s="72" t="s">
        <v>8476</v>
      </c>
      <c r="AD962" s="72">
        <v>0</v>
      </c>
      <c r="AE962" s="72">
        <v>0</v>
      </c>
      <c r="AF962" s="171" t="s">
        <v>25</v>
      </c>
      <c r="AG962" s="171" t="s">
        <v>189</v>
      </c>
      <c r="AH962" s="171">
        <v>1</v>
      </c>
      <c r="AI962" s="171">
        <v>0</v>
      </c>
      <c r="AJ962" s="72" t="s">
        <v>1025</v>
      </c>
      <c r="AK962" s="97">
        <f>IF(Q962="SOPORTE_TELEFÓNICO",'BASE LIQUIDACION REDEBAN 2025'!$B$19,IF(Q962="ENVÍO",'BASE LIQUIDACION REDEBAN 2025'!$C$2,IF(AF962="TIPO I",'BASE LIQUIDACION REDEBAN 2025'!$C$2,IF(AF962="TIPO II",'BASE LIQUIDACION REDEBAN 2025'!$C$3,IF(AF962="TIPO III",'BASE LIQUIDACION REDEBAN 2025'!$C$4,IF(AF962="TIPO IV",'BASE LIQUIDACION REDEBAN 2025'!$C$5,IF(AG962="AEREO",'BASE LIQUIDACION REDEBAN 2025'!$B$6,'BASE LIQUIDACION REDEBAN 2025'!$C$5)))))))</f>
        <v>65960.072302</v>
      </c>
      <c r="AL962" s="97">
        <f>IF(OR(Q962="SOPORTE_TELEFÓNICO",Q962="ENVÍO"),0,IF(AF962="TIPO I",'BASE LIQUIDACION REDEBAN 2025'!$B$10,IF(AF962="TIPO II",'BASE LIQUIDACION REDEBAN 2025'!$B$11,IF(AF962="TIPO III",'BASE LIQUIDACION REDEBAN 2025'!$B$12,'BASE LIQUIDACION REDEBAN 2025'!$B$13))))</f>
        <v>75096.394270399993</v>
      </c>
      <c r="AM962" s="97">
        <f t="shared" si="14"/>
        <v>65960.072302</v>
      </c>
    </row>
    <row r="963" spans="1:39" s="85" customFormat="1" ht="13.15">
      <c r="A963" s="171" t="s">
        <v>94</v>
      </c>
      <c r="B963" s="10" t="str">
        <f>VLOOKUP(A963,'CENTRO DE COSTOS'!A:D,4,FALSE)</f>
        <v>DIEGO FERNANDO HENAO CARDONA</v>
      </c>
      <c r="C963" s="10" t="str">
        <f>VLOOKUP(A963,'CENTRO DE COSTOS'!A:D,2,FALSE)</f>
        <v>0004-0002</v>
      </c>
      <c r="D963" s="171">
        <v>8638</v>
      </c>
      <c r="E963" s="171">
        <v>2345613</v>
      </c>
      <c r="F963" s="171">
        <v>76557</v>
      </c>
      <c r="G963" s="171" t="s">
        <v>277</v>
      </c>
      <c r="H963" s="171" t="s">
        <v>1046</v>
      </c>
      <c r="I963" s="171" t="s">
        <v>8477</v>
      </c>
      <c r="J963" s="10" t="s">
        <v>167</v>
      </c>
      <c r="K963" s="171">
        <v>2345613</v>
      </c>
      <c r="L963" s="171" t="s">
        <v>8478</v>
      </c>
      <c r="M963" s="172">
        <v>45832.453472222223</v>
      </c>
      <c r="N963" s="172">
        <v>45833.710219907407</v>
      </c>
      <c r="O963" s="171" t="s">
        <v>3171</v>
      </c>
      <c r="P963" s="171" t="s">
        <v>3172</v>
      </c>
      <c r="Q963" s="171" t="s">
        <v>3188</v>
      </c>
      <c r="R963" s="72">
        <v>0</v>
      </c>
      <c r="S963" s="178" t="s">
        <v>3174</v>
      </c>
      <c r="T963" s="187" t="s">
        <v>3190</v>
      </c>
      <c r="U963" s="187" t="s">
        <v>3197</v>
      </c>
      <c r="V963" s="187" t="s">
        <v>3192</v>
      </c>
      <c r="W963" s="187" t="s">
        <v>3185</v>
      </c>
      <c r="X963" s="187">
        <v>0</v>
      </c>
      <c r="Y963" s="187">
        <v>0</v>
      </c>
      <c r="Z963" s="187">
        <v>0</v>
      </c>
      <c r="AA963" s="187">
        <v>0</v>
      </c>
      <c r="AB963" s="200">
        <v>0</v>
      </c>
      <c r="AC963" s="72">
        <v>0</v>
      </c>
      <c r="AD963" s="72">
        <v>0</v>
      </c>
      <c r="AE963" s="72">
        <v>0</v>
      </c>
      <c r="AF963" s="171" t="s">
        <v>28</v>
      </c>
      <c r="AG963" s="171" t="s">
        <v>189</v>
      </c>
      <c r="AH963" s="171">
        <v>0</v>
      </c>
      <c r="AI963" s="171">
        <v>0</v>
      </c>
      <c r="AJ963" s="72">
        <v>0</v>
      </c>
      <c r="AK963" s="97">
        <f>IF(Q963="SOPORTE_TELEFÓNICO",'BASE LIQUIDACION REDEBAN 2025'!$B$19,IF(Q963="ENVÍO",'BASE LIQUIDACION REDEBAN 2025'!$C$2,IF(AF963="TIPO I",'BASE LIQUIDACION REDEBAN 2025'!$C$2,IF(AF963="TIPO II",'BASE LIQUIDACION REDEBAN 2025'!$C$3,IF(AF963="TIPO III",'BASE LIQUIDACION REDEBAN 2025'!$C$4,IF(AF963="TIPO IV",'BASE LIQUIDACION REDEBAN 2025'!$C$5,IF(AG963="AEREO",'BASE LIQUIDACION REDEBAN 2025'!$B$6,'BASE LIQUIDACION REDEBAN 2025'!$C$5)))))))</f>
        <v>41241.0800752</v>
      </c>
      <c r="AL963" s="97">
        <f>IF(OR(Q963="SOPORTE_TELEFÓNICO",Q963="ENVÍO"),0,IF(AF963="TIPO I",'BASE LIQUIDACION REDEBAN 2025'!$B$10,IF(AF963="TIPO II",'BASE LIQUIDACION REDEBAN 2025'!$B$11,IF(AF963="TIPO III",'BASE LIQUIDACION REDEBAN 2025'!$B$12,'BASE LIQUIDACION REDEBAN 2025'!$B$13))))</f>
        <v>0</v>
      </c>
      <c r="AM963" s="97">
        <f t="shared" ref="AM963:AM1026" si="15">IF(OR(Q963="SOPORTE_TELEFÓNICO",Q963="ENVÍO"),AK963,(AK963*AH963+AL963*AI963))</f>
        <v>41241.0800752</v>
      </c>
    </row>
    <row r="964" spans="1:39" s="85" customFormat="1" ht="13.15">
      <c r="A964" s="171" t="s">
        <v>90</v>
      </c>
      <c r="B964" s="10" t="str">
        <f>VLOOKUP(A964,'CENTRO DE COSTOS'!A:D,4,FALSE)</f>
        <v>JUAN SEBASTIÁN RÍOS CASTRILLÓN</v>
      </c>
      <c r="C964" s="10" t="str">
        <f>VLOOKUP(A964,'CENTRO DE COSTOS'!A:D,2,FALSE)</f>
        <v>0004-0005</v>
      </c>
      <c r="D964" s="171">
        <v>5579</v>
      </c>
      <c r="E964" s="171">
        <v>2341821</v>
      </c>
      <c r="F964" s="171">
        <v>45592</v>
      </c>
      <c r="G964" s="171" t="s">
        <v>290</v>
      </c>
      <c r="H964" s="171" t="s">
        <v>3347</v>
      </c>
      <c r="I964" s="171" t="s">
        <v>8479</v>
      </c>
      <c r="J964" s="10" t="s">
        <v>167</v>
      </c>
      <c r="K964" s="171">
        <v>2341821</v>
      </c>
      <c r="L964" s="171" t="s">
        <v>8480</v>
      </c>
      <c r="M964" s="172">
        <v>45831.461111111108</v>
      </c>
      <c r="N964" s="172">
        <v>45833.721678240741</v>
      </c>
      <c r="O964" s="171" t="s">
        <v>3171</v>
      </c>
      <c r="P964" s="171" t="s">
        <v>3172</v>
      </c>
      <c r="Q964" s="171" t="s">
        <v>177</v>
      </c>
      <c r="R964" s="72" t="s">
        <v>8481</v>
      </c>
      <c r="S964" s="178" t="s">
        <v>3174</v>
      </c>
      <c r="T964" s="187" t="s">
        <v>3190</v>
      </c>
      <c r="U964" s="187" t="s">
        <v>3357</v>
      </c>
      <c r="V964" s="187" t="s">
        <v>3192</v>
      </c>
      <c r="W964" s="187" t="s">
        <v>3215</v>
      </c>
      <c r="X964" s="187" t="s">
        <v>3358</v>
      </c>
      <c r="Y964" s="187">
        <v>0</v>
      </c>
      <c r="Z964" s="187">
        <v>0</v>
      </c>
      <c r="AA964" s="187">
        <v>0</v>
      </c>
      <c r="AB964" s="200">
        <v>0</v>
      </c>
      <c r="AC964" s="72" t="s">
        <v>8482</v>
      </c>
      <c r="AD964" s="72" t="s">
        <v>8483</v>
      </c>
      <c r="AE964" s="72" t="s">
        <v>8484</v>
      </c>
      <c r="AF964" s="171" t="s">
        <v>30</v>
      </c>
      <c r="AG964" s="171" t="s">
        <v>189</v>
      </c>
      <c r="AH964" s="171">
        <v>1</v>
      </c>
      <c r="AI964" s="171">
        <v>0</v>
      </c>
      <c r="AJ964" s="72" t="s">
        <v>307</v>
      </c>
      <c r="AK964" s="97">
        <f>IF(Q964="SOPORTE_TELEFÓNICO",'BASE LIQUIDACION REDEBAN 2025'!$B$19,IF(Q964="ENVÍO",'BASE LIQUIDACION REDEBAN 2025'!$C$2,IF(AF964="TIPO I",'BASE LIQUIDACION REDEBAN 2025'!$C$2,IF(AF964="TIPO II",'BASE LIQUIDACION REDEBAN 2025'!$C$3,IF(AF964="TIPO III",'BASE LIQUIDACION REDEBAN 2025'!$C$4,IF(AF964="TIPO IV",'BASE LIQUIDACION REDEBAN 2025'!$C$5,IF(AG964="AEREO",'BASE LIQUIDACION REDEBAN 2025'!$B$6,'BASE LIQUIDACION REDEBAN 2025'!$C$5)))))))</f>
        <v>275728.78077800001</v>
      </c>
      <c r="AL964" s="97">
        <f>IF(OR(Q964="SOPORTE_TELEFÓNICO",Q964="ENVÍO"),0,IF(AF964="TIPO I",'BASE LIQUIDACION REDEBAN 2025'!$B$10,IF(AF964="TIPO II",'BASE LIQUIDACION REDEBAN 2025'!$B$11,IF(AF964="TIPO III",'BASE LIQUIDACION REDEBAN 2025'!$B$12,'BASE LIQUIDACION REDEBAN 2025'!$B$13))))</f>
        <v>196536.5258152</v>
      </c>
      <c r="AM964" s="97">
        <f t="shared" si="15"/>
        <v>275728.78077800001</v>
      </c>
    </row>
    <row r="965" spans="1:39" s="85" customFormat="1" ht="13.15">
      <c r="A965" s="171" t="s">
        <v>100</v>
      </c>
      <c r="B965" s="10" t="str">
        <f>VLOOKUP(A965,'CENTRO DE COSTOS'!A:D,4,FALSE)</f>
        <v>KEVIN ALEXIS CORZO BUSTOS</v>
      </c>
      <c r="C965" s="10" t="str">
        <f>VLOOKUP(A965,'CENTRO DE COSTOS'!A:D,2,FALSE)</f>
        <v>0004-0007</v>
      </c>
      <c r="D965" s="171">
        <v>50001</v>
      </c>
      <c r="E965" s="171">
        <v>2353644</v>
      </c>
      <c r="F965" s="171">
        <v>29171</v>
      </c>
      <c r="G965" s="171" t="s">
        <v>192</v>
      </c>
      <c r="H965" s="171" t="s">
        <v>100</v>
      </c>
      <c r="I965" s="171" t="s">
        <v>8485</v>
      </c>
      <c r="J965" s="10" t="s">
        <v>167</v>
      </c>
      <c r="K965" s="171">
        <v>2353644</v>
      </c>
      <c r="L965" s="171" t="s">
        <v>8486</v>
      </c>
      <c r="M965" s="172">
        <v>45833.534722222219</v>
      </c>
      <c r="N965" s="172">
        <v>45833.744988425926</v>
      </c>
      <c r="O965" s="171" t="s">
        <v>3171</v>
      </c>
      <c r="P965" s="171" t="s">
        <v>3172</v>
      </c>
      <c r="Q965" s="171" t="s">
        <v>3188</v>
      </c>
      <c r="R965" s="72" t="s">
        <v>8487</v>
      </c>
      <c r="S965" s="178" t="s">
        <v>3174</v>
      </c>
      <c r="T965" s="187" t="s">
        <v>3190</v>
      </c>
      <c r="U965" s="187" t="s">
        <v>3213</v>
      </c>
      <c r="V965" s="187" t="s">
        <v>3345</v>
      </c>
      <c r="W965" s="187" t="s">
        <v>3185</v>
      </c>
      <c r="X965" s="187">
        <v>0</v>
      </c>
      <c r="Y965" s="187">
        <v>0</v>
      </c>
      <c r="Z965" s="187">
        <v>0</v>
      </c>
      <c r="AA965" s="187">
        <v>0</v>
      </c>
      <c r="AB965" s="200">
        <v>0</v>
      </c>
      <c r="AC965" s="72">
        <v>0</v>
      </c>
      <c r="AD965" s="72">
        <v>0</v>
      </c>
      <c r="AE965" s="72">
        <v>0</v>
      </c>
      <c r="AF965" s="171" t="s">
        <v>25</v>
      </c>
      <c r="AG965" s="171" t="s">
        <v>189</v>
      </c>
      <c r="AH965" s="171">
        <v>0</v>
      </c>
      <c r="AI965" s="171">
        <v>0</v>
      </c>
      <c r="AJ965" s="72" t="s">
        <v>3368</v>
      </c>
      <c r="AK965" s="97">
        <f>IF(Q965="SOPORTE_TELEFÓNICO",'BASE LIQUIDACION REDEBAN 2025'!$B$19,IF(Q965="ENVÍO",'BASE LIQUIDACION REDEBAN 2025'!$C$2,IF(AF965="TIPO I",'BASE LIQUIDACION REDEBAN 2025'!$C$2,IF(AF965="TIPO II",'BASE LIQUIDACION REDEBAN 2025'!$C$3,IF(AF965="TIPO III",'BASE LIQUIDACION REDEBAN 2025'!$C$4,IF(AF965="TIPO IV",'BASE LIQUIDACION REDEBAN 2025'!$C$5,IF(AG965="AEREO",'BASE LIQUIDACION REDEBAN 2025'!$B$6,'BASE LIQUIDACION REDEBAN 2025'!$C$5)))))))</f>
        <v>41241.0800752</v>
      </c>
      <c r="AL965" s="97">
        <f>IF(OR(Q965="SOPORTE_TELEFÓNICO",Q965="ENVÍO"),0,IF(AF965="TIPO I",'BASE LIQUIDACION REDEBAN 2025'!$B$10,IF(AF965="TIPO II",'BASE LIQUIDACION REDEBAN 2025'!$B$11,IF(AF965="TIPO III",'BASE LIQUIDACION REDEBAN 2025'!$B$12,'BASE LIQUIDACION REDEBAN 2025'!$B$13))))</f>
        <v>0</v>
      </c>
      <c r="AM965" s="97">
        <f t="shared" si="15"/>
        <v>41241.0800752</v>
      </c>
    </row>
    <row r="966" spans="1:39" s="85" customFormat="1" ht="13.15">
      <c r="A966" s="171" t="s">
        <v>76</v>
      </c>
      <c r="B966" s="10" t="str">
        <f>VLOOKUP(A966,'CENTRO DE COSTOS'!A:D,4,FALSE)</f>
        <v>DIEGO FERNANDO HENAO CARDONA</v>
      </c>
      <c r="C966" s="10" t="str">
        <f>VLOOKUP(A966,'CENTRO DE COSTOS'!A:D,2,FALSE)</f>
        <v>0004-0003</v>
      </c>
      <c r="D966" s="171">
        <v>76001</v>
      </c>
      <c r="E966" s="171">
        <v>2353920</v>
      </c>
      <c r="F966" s="171">
        <v>65019</v>
      </c>
      <c r="G966" s="171" t="s">
        <v>230</v>
      </c>
      <c r="H966" s="171" t="s">
        <v>76</v>
      </c>
      <c r="I966" s="171" t="s">
        <v>8488</v>
      </c>
      <c r="J966" s="10" t="s">
        <v>167</v>
      </c>
      <c r="K966" s="171">
        <v>2353920</v>
      </c>
      <c r="L966" s="171" t="s">
        <v>8489</v>
      </c>
      <c r="M966" s="172">
        <v>45833.573611111111</v>
      </c>
      <c r="N966" s="172">
        <v>45833.748159722221</v>
      </c>
      <c r="O966" s="171" t="s">
        <v>3171</v>
      </c>
      <c r="P966" s="171" t="s">
        <v>3172</v>
      </c>
      <c r="Q966" s="171" t="s">
        <v>177</v>
      </c>
      <c r="R966" s="72" t="s">
        <v>8490</v>
      </c>
      <c r="S966" s="178" t="s">
        <v>3174</v>
      </c>
      <c r="T966" s="187" t="s">
        <v>3190</v>
      </c>
      <c r="U966" s="187" t="s">
        <v>3197</v>
      </c>
      <c r="V966" s="187" t="s">
        <v>3424</v>
      </c>
      <c r="W966" s="187" t="s">
        <v>3215</v>
      </c>
      <c r="X966" s="187">
        <v>0</v>
      </c>
      <c r="Y966" s="187" t="s">
        <v>3425</v>
      </c>
      <c r="Z966" s="187">
        <v>0</v>
      </c>
      <c r="AA966" s="187">
        <v>0</v>
      </c>
      <c r="AB966" s="200">
        <v>0</v>
      </c>
      <c r="AC966" s="72" t="s">
        <v>8491</v>
      </c>
      <c r="AD966" s="72" t="s">
        <v>8492</v>
      </c>
      <c r="AE966" s="72">
        <v>864385</v>
      </c>
      <c r="AF966" s="171" t="s">
        <v>25</v>
      </c>
      <c r="AG966" s="171" t="s">
        <v>189</v>
      </c>
      <c r="AH966" s="171">
        <v>1</v>
      </c>
      <c r="AI966" s="171">
        <v>0</v>
      </c>
      <c r="AJ966" s="72" t="s">
        <v>171</v>
      </c>
      <c r="AK966" s="97">
        <f>IF(Q966="SOPORTE_TELEFÓNICO",'BASE LIQUIDACION REDEBAN 2025'!$B$19,IF(Q966="ENVÍO",'BASE LIQUIDACION REDEBAN 2025'!$C$2,IF(AF966="TIPO I",'BASE LIQUIDACION REDEBAN 2025'!$C$2,IF(AF966="TIPO II",'BASE LIQUIDACION REDEBAN 2025'!$C$3,IF(AF966="TIPO III",'BASE LIQUIDACION REDEBAN 2025'!$C$4,IF(AF966="TIPO IV",'BASE LIQUIDACION REDEBAN 2025'!$C$5,IF(AG966="AEREO",'BASE LIQUIDACION REDEBAN 2025'!$B$6,'BASE LIQUIDACION REDEBAN 2025'!$C$5)))))))</f>
        <v>65960.072302</v>
      </c>
      <c r="AL966" s="97">
        <f>IF(OR(Q966="SOPORTE_TELEFÓNICO",Q966="ENVÍO"),0,IF(AF966="TIPO I",'BASE LIQUIDACION REDEBAN 2025'!$B$10,IF(AF966="TIPO II",'BASE LIQUIDACION REDEBAN 2025'!$B$11,IF(AF966="TIPO III",'BASE LIQUIDACION REDEBAN 2025'!$B$12,'BASE LIQUIDACION REDEBAN 2025'!$B$13))))</f>
        <v>75096.394270399993</v>
      </c>
      <c r="AM966" s="97">
        <f t="shared" si="15"/>
        <v>65960.072302</v>
      </c>
    </row>
    <row r="967" spans="1:39" s="85" customFormat="1" ht="13.15">
      <c r="A967" s="171" t="s">
        <v>94</v>
      </c>
      <c r="B967" s="10" t="str">
        <f>VLOOKUP(A967,'CENTRO DE COSTOS'!A:D,4,FALSE)</f>
        <v>DIEGO FERNANDO HENAO CARDONA</v>
      </c>
      <c r="C967" s="10" t="str">
        <f>VLOOKUP(A967,'CENTRO DE COSTOS'!A:D,2,FALSE)</f>
        <v>0004-0002</v>
      </c>
      <c r="D967" s="171">
        <v>76147</v>
      </c>
      <c r="E967" s="171">
        <v>2352838</v>
      </c>
      <c r="F967" s="171">
        <v>42580</v>
      </c>
      <c r="G967" s="171" t="s">
        <v>230</v>
      </c>
      <c r="H967" s="171" t="s">
        <v>991</v>
      </c>
      <c r="I967" s="171" t="s">
        <v>8493</v>
      </c>
      <c r="J967" s="10" t="s">
        <v>167</v>
      </c>
      <c r="K967" s="171">
        <v>2352838</v>
      </c>
      <c r="L967" s="171" t="s">
        <v>8494</v>
      </c>
      <c r="M967" s="172">
        <v>45833.458333333336</v>
      </c>
      <c r="N967" s="172">
        <v>45834.380555555559</v>
      </c>
      <c r="O967" s="171" t="s">
        <v>3171</v>
      </c>
      <c r="P967" s="171" t="s">
        <v>3172</v>
      </c>
      <c r="Q967" s="171" t="s">
        <v>3188</v>
      </c>
      <c r="R967" s="72" t="s">
        <v>8495</v>
      </c>
      <c r="S967" s="178" t="s">
        <v>3174</v>
      </c>
      <c r="T967" s="187" t="s">
        <v>3175</v>
      </c>
      <c r="U967" s="187" t="s">
        <v>3331</v>
      </c>
      <c r="V967" s="187" t="s">
        <v>4205</v>
      </c>
      <c r="W967" s="187" t="s">
        <v>3185</v>
      </c>
      <c r="X967" s="187">
        <v>0</v>
      </c>
      <c r="Y967" s="187">
        <v>0</v>
      </c>
      <c r="Z967" s="187">
        <v>0</v>
      </c>
      <c r="AA967" s="187">
        <v>0</v>
      </c>
      <c r="AB967" s="200">
        <v>0</v>
      </c>
      <c r="AC967" s="72">
        <v>0</v>
      </c>
      <c r="AD967" s="72">
        <v>0</v>
      </c>
      <c r="AE967" s="72">
        <v>0</v>
      </c>
      <c r="AF967" s="171" t="s">
        <v>25</v>
      </c>
      <c r="AG967" s="171" t="s">
        <v>189</v>
      </c>
      <c r="AH967" s="171">
        <v>0</v>
      </c>
      <c r="AI967" s="171">
        <v>0</v>
      </c>
      <c r="AJ967" s="72" t="s">
        <v>993</v>
      </c>
      <c r="AK967" s="97">
        <f>IF(Q967="SOPORTE_TELEFÓNICO",'BASE LIQUIDACION REDEBAN 2025'!$B$19,IF(Q967="ENVÍO",'BASE LIQUIDACION REDEBAN 2025'!$C$2,IF(AF967="TIPO I",'BASE LIQUIDACION REDEBAN 2025'!$C$2,IF(AF967="TIPO II",'BASE LIQUIDACION REDEBAN 2025'!$C$3,IF(AF967="TIPO III",'BASE LIQUIDACION REDEBAN 2025'!$C$4,IF(AF967="TIPO IV",'BASE LIQUIDACION REDEBAN 2025'!$C$5,IF(AG967="AEREO",'BASE LIQUIDACION REDEBAN 2025'!$B$6,'BASE LIQUIDACION REDEBAN 2025'!$C$5)))))))</f>
        <v>41241.0800752</v>
      </c>
      <c r="AL967" s="97">
        <f>IF(OR(Q967="SOPORTE_TELEFÓNICO",Q967="ENVÍO"),0,IF(AF967="TIPO I",'BASE LIQUIDACION REDEBAN 2025'!$B$10,IF(AF967="TIPO II",'BASE LIQUIDACION REDEBAN 2025'!$B$11,IF(AF967="TIPO III",'BASE LIQUIDACION REDEBAN 2025'!$B$12,'BASE LIQUIDACION REDEBAN 2025'!$B$13))))</f>
        <v>0</v>
      </c>
      <c r="AM967" s="97">
        <f t="shared" si="15"/>
        <v>41241.0800752</v>
      </c>
    </row>
    <row r="968" spans="1:39" s="85" customFormat="1" ht="13.15">
      <c r="A968" s="171" t="s">
        <v>68</v>
      </c>
      <c r="B968" s="10" t="str">
        <f>VLOOKUP(A968,'CENTRO DE COSTOS'!A:D,4,FALSE)</f>
        <v>WILLIAM ASDRUBAL ROZO ROZO</v>
      </c>
      <c r="C968" s="10" t="str">
        <f>VLOOKUP(A968,'CENTRO DE COSTOS'!A:D,2,FALSE)</f>
        <v>0004-0004</v>
      </c>
      <c r="D968" s="171">
        <v>25754</v>
      </c>
      <c r="E968" s="171">
        <v>2353642</v>
      </c>
      <c r="F968" s="171">
        <v>37738</v>
      </c>
      <c r="G968" s="171" t="s">
        <v>298</v>
      </c>
      <c r="H968" s="171" t="s">
        <v>457</v>
      </c>
      <c r="I968" s="171" t="s">
        <v>8496</v>
      </c>
      <c r="J968" s="10" t="s">
        <v>167</v>
      </c>
      <c r="K968" s="171">
        <v>2353642</v>
      </c>
      <c r="L968" s="171" t="s">
        <v>8497</v>
      </c>
      <c r="M968" s="172">
        <v>45833.53402777778</v>
      </c>
      <c r="N968" s="172">
        <v>45834.410138888888</v>
      </c>
      <c r="O968" s="171" t="s">
        <v>3171</v>
      </c>
      <c r="P968" s="171" t="s">
        <v>3172</v>
      </c>
      <c r="Q968" s="171" t="s">
        <v>177</v>
      </c>
      <c r="R968" s="72" t="s">
        <v>8498</v>
      </c>
      <c r="S968" s="178" t="s">
        <v>3174</v>
      </c>
      <c r="T968" s="187" t="s">
        <v>3175</v>
      </c>
      <c r="U968" s="187" t="s">
        <v>3176</v>
      </c>
      <c r="V968" s="187" t="s">
        <v>3240</v>
      </c>
      <c r="W968" s="187" t="s">
        <v>3185</v>
      </c>
      <c r="X968" s="187">
        <v>0</v>
      </c>
      <c r="Y968" s="187">
        <v>0</v>
      </c>
      <c r="Z968" s="187">
        <v>0</v>
      </c>
      <c r="AA968" s="187">
        <v>0</v>
      </c>
      <c r="AB968" s="200">
        <v>0</v>
      </c>
      <c r="AC968" s="72" t="s">
        <v>8499</v>
      </c>
      <c r="AD968" s="72">
        <v>0</v>
      </c>
      <c r="AE968" s="72">
        <v>0</v>
      </c>
      <c r="AF968" s="171" t="s">
        <v>25</v>
      </c>
      <c r="AG968" s="171" t="s">
        <v>189</v>
      </c>
      <c r="AH968" s="171">
        <v>1</v>
      </c>
      <c r="AI968" s="171">
        <v>0</v>
      </c>
      <c r="AJ968" s="72" t="s">
        <v>1288</v>
      </c>
      <c r="AK968" s="97">
        <f>IF(Q968="SOPORTE_TELEFÓNICO",'BASE LIQUIDACION REDEBAN 2025'!$B$19,IF(Q968="ENVÍO",'BASE LIQUIDACION REDEBAN 2025'!$C$2,IF(AF968="TIPO I",'BASE LIQUIDACION REDEBAN 2025'!$C$2,IF(AF968="TIPO II",'BASE LIQUIDACION REDEBAN 2025'!$C$3,IF(AF968="TIPO III",'BASE LIQUIDACION REDEBAN 2025'!$C$4,IF(AF968="TIPO IV",'BASE LIQUIDACION REDEBAN 2025'!$C$5,IF(AG968="AEREO",'BASE LIQUIDACION REDEBAN 2025'!$B$6,'BASE LIQUIDACION REDEBAN 2025'!$C$5)))))))</f>
        <v>65960.072302</v>
      </c>
      <c r="AL968" s="97">
        <f>IF(OR(Q968="SOPORTE_TELEFÓNICO",Q968="ENVÍO"),0,IF(AF968="TIPO I",'BASE LIQUIDACION REDEBAN 2025'!$B$10,IF(AF968="TIPO II",'BASE LIQUIDACION REDEBAN 2025'!$B$11,IF(AF968="TIPO III",'BASE LIQUIDACION REDEBAN 2025'!$B$12,'BASE LIQUIDACION REDEBAN 2025'!$B$13))))</f>
        <v>75096.394270399993</v>
      </c>
      <c r="AM968" s="97">
        <f t="shared" si="15"/>
        <v>65960.072302</v>
      </c>
    </row>
    <row r="969" spans="1:39" s="85" customFormat="1" ht="13.15">
      <c r="A969" s="171" t="s">
        <v>92</v>
      </c>
      <c r="B969" s="10" t="str">
        <f>VLOOKUP(A969,'CENTRO DE COSTOS'!A:D,4,FALSE)</f>
        <v>KEVIN ALEXIS CORZO BUSTOS</v>
      </c>
      <c r="C969" s="10" t="str">
        <f>VLOOKUP(A969,'CENTRO DE COSTOS'!A:D,2,FALSE)</f>
        <v>0004-0007</v>
      </c>
      <c r="D969" s="171">
        <v>41001</v>
      </c>
      <c r="E969" s="171">
        <v>2353285</v>
      </c>
      <c r="F969" s="171">
        <v>19587</v>
      </c>
      <c r="G969" s="171" t="s">
        <v>256</v>
      </c>
      <c r="H969" s="171" t="s">
        <v>92</v>
      </c>
      <c r="I969" s="171" t="s">
        <v>8500</v>
      </c>
      <c r="J969" s="10" t="s">
        <v>167</v>
      </c>
      <c r="K969" s="171">
        <v>2353285</v>
      </c>
      <c r="L969" s="171" t="s">
        <v>8501</v>
      </c>
      <c r="M969" s="172">
        <v>45833.501388888886</v>
      </c>
      <c r="N969" s="172">
        <v>45834.444189814814</v>
      </c>
      <c r="O969" s="171" t="s">
        <v>3171</v>
      </c>
      <c r="P969" s="171" t="s">
        <v>3172</v>
      </c>
      <c r="Q969" s="171" t="s">
        <v>177</v>
      </c>
      <c r="R969" s="72" t="s">
        <v>8502</v>
      </c>
      <c r="S969" s="178" t="s">
        <v>3174</v>
      </c>
      <c r="T969" s="187" t="s">
        <v>3190</v>
      </c>
      <c r="U969" s="187" t="s">
        <v>3276</v>
      </c>
      <c r="V969" s="187" t="s">
        <v>3277</v>
      </c>
      <c r="W969" s="187" t="s">
        <v>3185</v>
      </c>
      <c r="X969" s="187">
        <v>0</v>
      </c>
      <c r="Y969" s="187">
        <v>0</v>
      </c>
      <c r="Z969" s="187">
        <v>0</v>
      </c>
      <c r="AA969" s="187">
        <v>0</v>
      </c>
      <c r="AB969" s="200">
        <v>0</v>
      </c>
      <c r="AC969" s="72" t="s">
        <v>8503</v>
      </c>
      <c r="AD969" s="72">
        <v>0</v>
      </c>
      <c r="AE969" s="72">
        <v>0</v>
      </c>
      <c r="AF969" s="171" t="s">
        <v>25</v>
      </c>
      <c r="AG969" s="171" t="s">
        <v>189</v>
      </c>
      <c r="AH969" s="171">
        <v>1</v>
      </c>
      <c r="AI969" s="171">
        <v>0</v>
      </c>
      <c r="AJ969" s="72" t="s">
        <v>259</v>
      </c>
      <c r="AK969" s="97">
        <f>IF(Q969="SOPORTE_TELEFÓNICO",'BASE LIQUIDACION REDEBAN 2025'!$B$19,IF(Q969="ENVÍO",'BASE LIQUIDACION REDEBAN 2025'!$C$2,IF(AF969="TIPO I",'BASE LIQUIDACION REDEBAN 2025'!$C$2,IF(AF969="TIPO II",'BASE LIQUIDACION REDEBAN 2025'!$C$3,IF(AF969="TIPO III",'BASE LIQUIDACION REDEBAN 2025'!$C$4,IF(AF969="TIPO IV",'BASE LIQUIDACION REDEBAN 2025'!$C$5,IF(AG969="AEREO",'BASE LIQUIDACION REDEBAN 2025'!$B$6,'BASE LIQUIDACION REDEBAN 2025'!$C$5)))))))</f>
        <v>65960.072302</v>
      </c>
      <c r="AL969" s="97">
        <f>IF(OR(Q969="SOPORTE_TELEFÓNICO",Q969="ENVÍO"),0,IF(AF969="TIPO I",'BASE LIQUIDACION REDEBAN 2025'!$B$10,IF(AF969="TIPO II",'BASE LIQUIDACION REDEBAN 2025'!$B$11,IF(AF969="TIPO III",'BASE LIQUIDACION REDEBAN 2025'!$B$12,'BASE LIQUIDACION REDEBAN 2025'!$B$13))))</f>
        <v>75096.394270399993</v>
      </c>
      <c r="AM969" s="97">
        <f t="shared" si="15"/>
        <v>65960.072302</v>
      </c>
    </row>
    <row r="970" spans="1:39" s="85" customFormat="1" ht="13.15">
      <c r="A970" s="171" t="s">
        <v>60</v>
      </c>
      <c r="B970" s="10" t="str">
        <f>VLOOKUP(A970,'CENTRO DE COSTOS'!A:D,4,FALSE)</f>
        <v>JUAN SEBASTIÁN RÍOS CASTRILLÓN</v>
      </c>
      <c r="C970" s="10" t="str">
        <f>VLOOKUP(A970,'CENTRO DE COSTOS'!A:D,2,FALSE)</f>
        <v>0004-0005</v>
      </c>
      <c r="D970" s="171">
        <v>5045</v>
      </c>
      <c r="E970" s="171">
        <v>2352817</v>
      </c>
      <c r="F970" s="171">
        <v>34146</v>
      </c>
      <c r="G970" s="171" t="s">
        <v>290</v>
      </c>
      <c r="H970" s="171" t="s">
        <v>60</v>
      </c>
      <c r="I970" s="171" t="s">
        <v>8504</v>
      </c>
      <c r="J970" s="10" t="s">
        <v>167</v>
      </c>
      <c r="K970" s="171">
        <v>2352817</v>
      </c>
      <c r="L970" s="171" t="s">
        <v>8505</v>
      </c>
      <c r="M970" s="172">
        <v>45833.45208333333</v>
      </c>
      <c r="N970" s="172">
        <v>45834.449826388889</v>
      </c>
      <c r="O970" s="171" t="s">
        <v>3171</v>
      </c>
      <c r="P970" s="171" t="s">
        <v>3172</v>
      </c>
      <c r="Q970" s="171" t="s">
        <v>177</v>
      </c>
      <c r="R970" s="72" t="s">
        <v>8506</v>
      </c>
      <c r="S970" s="178" t="s">
        <v>3174</v>
      </c>
      <c r="T970" s="187" t="s">
        <v>3190</v>
      </c>
      <c r="U970" s="187" t="s">
        <v>3357</v>
      </c>
      <c r="V970" s="187" t="s">
        <v>3192</v>
      </c>
      <c r="W970" s="187" t="s">
        <v>3215</v>
      </c>
      <c r="X970" s="187" t="s">
        <v>3503</v>
      </c>
      <c r="Y970" s="187">
        <v>0</v>
      </c>
      <c r="Z970" s="187">
        <v>0</v>
      </c>
      <c r="AA970" s="187">
        <v>0</v>
      </c>
      <c r="AB970" s="200">
        <v>0</v>
      </c>
      <c r="AC970" s="72" t="s">
        <v>8507</v>
      </c>
      <c r="AD970" s="72" t="s">
        <v>8508</v>
      </c>
      <c r="AE970" s="72" t="s">
        <v>8509</v>
      </c>
      <c r="AF970" s="171" t="s">
        <v>25</v>
      </c>
      <c r="AG970" s="171" t="s">
        <v>189</v>
      </c>
      <c r="AH970" s="171">
        <v>1</v>
      </c>
      <c r="AI970" s="171">
        <v>0</v>
      </c>
      <c r="AJ970" s="72" t="s">
        <v>1943</v>
      </c>
      <c r="AK970" s="97">
        <f>IF(Q970="SOPORTE_TELEFÓNICO",'BASE LIQUIDACION REDEBAN 2025'!$B$19,IF(Q970="ENVÍO",'BASE LIQUIDACION REDEBAN 2025'!$C$2,IF(AF970="TIPO I",'BASE LIQUIDACION REDEBAN 2025'!$C$2,IF(AF970="TIPO II",'BASE LIQUIDACION REDEBAN 2025'!$C$3,IF(AF970="TIPO III",'BASE LIQUIDACION REDEBAN 2025'!$C$4,IF(AF970="TIPO IV",'BASE LIQUIDACION REDEBAN 2025'!$C$5,IF(AG970="AEREO",'BASE LIQUIDACION REDEBAN 2025'!$B$6,'BASE LIQUIDACION REDEBAN 2025'!$C$5)))))))</f>
        <v>65960.072302</v>
      </c>
      <c r="AL970" s="97">
        <f>IF(OR(Q970="SOPORTE_TELEFÓNICO",Q970="ENVÍO"),0,IF(AF970="TIPO I",'BASE LIQUIDACION REDEBAN 2025'!$B$10,IF(AF970="TIPO II",'BASE LIQUIDACION REDEBAN 2025'!$B$11,IF(AF970="TIPO III",'BASE LIQUIDACION REDEBAN 2025'!$B$12,'BASE LIQUIDACION REDEBAN 2025'!$B$13))))</f>
        <v>75096.394270399993</v>
      </c>
      <c r="AM970" s="97">
        <f t="shared" si="15"/>
        <v>65960.072302</v>
      </c>
    </row>
    <row r="971" spans="1:39" s="85" customFormat="1" ht="13.15">
      <c r="A971" s="171" t="s">
        <v>90</v>
      </c>
      <c r="B971" s="10" t="str">
        <f>VLOOKUP(A971,'CENTRO DE COSTOS'!A:D,4,FALSE)</f>
        <v>JUAN SEBASTIÁN RÍOS CASTRILLÓN</v>
      </c>
      <c r="C971" s="10" t="str">
        <f>VLOOKUP(A971,'CENTRO DE COSTOS'!A:D,2,FALSE)</f>
        <v>0004-0005</v>
      </c>
      <c r="D971" s="171">
        <v>5001</v>
      </c>
      <c r="E971" s="171">
        <v>2353295</v>
      </c>
      <c r="F971" s="171">
        <v>13893</v>
      </c>
      <c r="G971" s="171" t="s">
        <v>290</v>
      </c>
      <c r="H971" s="171" t="s">
        <v>90</v>
      </c>
      <c r="I971" s="171" t="s">
        <v>7908</v>
      </c>
      <c r="J971" s="10" t="s">
        <v>167</v>
      </c>
      <c r="K971" s="171">
        <v>2353295</v>
      </c>
      <c r="L971" s="171" t="s">
        <v>8510</v>
      </c>
      <c r="M971" s="172">
        <v>45833.503472222219</v>
      </c>
      <c r="N971" s="172">
        <v>45834.451412037037</v>
      </c>
      <c r="O971" s="171" t="s">
        <v>3171</v>
      </c>
      <c r="P971" s="171" t="s">
        <v>3172</v>
      </c>
      <c r="Q971" s="171" t="s">
        <v>177</v>
      </c>
      <c r="R971" s="72" t="s">
        <v>8511</v>
      </c>
      <c r="S971" s="178" t="s">
        <v>3174</v>
      </c>
      <c r="T971" s="187" t="s">
        <v>3175</v>
      </c>
      <c r="U971" s="187" t="s">
        <v>3176</v>
      </c>
      <c r="V971" s="187" t="s">
        <v>3240</v>
      </c>
      <c r="W971" s="187" t="s">
        <v>3185</v>
      </c>
      <c r="X971" s="187">
        <v>0</v>
      </c>
      <c r="Y971" s="187">
        <v>0</v>
      </c>
      <c r="Z971" s="187">
        <v>0</v>
      </c>
      <c r="AA971" s="187">
        <v>0</v>
      </c>
      <c r="AB971" s="200">
        <v>0</v>
      </c>
      <c r="AC971" s="72" t="s">
        <v>8512</v>
      </c>
      <c r="AD971" s="72">
        <v>0</v>
      </c>
      <c r="AE971" s="72">
        <v>0</v>
      </c>
      <c r="AF971" s="171" t="s">
        <v>25</v>
      </c>
      <c r="AG971" s="171" t="s">
        <v>189</v>
      </c>
      <c r="AH971" s="171">
        <v>1</v>
      </c>
      <c r="AI971" s="171">
        <v>0</v>
      </c>
      <c r="AJ971" s="72" t="s">
        <v>3303</v>
      </c>
      <c r="AK971" s="97">
        <f>IF(Q971="SOPORTE_TELEFÓNICO",'BASE LIQUIDACION REDEBAN 2025'!$B$19,IF(Q971="ENVÍO",'BASE LIQUIDACION REDEBAN 2025'!$C$2,IF(AF971="TIPO I",'BASE LIQUIDACION REDEBAN 2025'!$C$2,IF(AF971="TIPO II",'BASE LIQUIDACION REDEBAN 2025'!$C$3,IF(AF971="TIPO III",'BASE LIQUIDACION REDEBAN 2025'!$C$4,IF(AF971="TIPO IV",'BASE LIQUIDACION REDEBAN 2025'!$C$5,IF(AG971="AEREO",'BASE LIQUIDACION REDEBAN 2025'!$B$6,'BASE LIQUIDACION REDEBAN 2025'!$C$5)))))))</f>
        <v>65960.072302</v>
      </c>
      <c r="AL971" s="97">
        <f>IF(OR(Q971="SOPORTE_TELEFÓNICO",Q971="ENVÍO"),0,IF(AF971="TIPO I",'BASE LIQUIDACION REDEBAN 2025'!$B$10,IF(AF971="TIPO II",'BASE LIQUIDACION REDEBAN 2025'!$B$11,IF(AF971="TIPO III",'BASE LIQUIDACION REDEBAN 2025'!$B$12,'BASE LIQUIDACION REDEBAN 2025'!$B$13))))</f>
        <v>75096.394270399993</v>
      </c>
      <c r="AM971" s="97">
        <f t="shared" si="15"/>
        <v>65960.072302</v>
      </c>
    </row>
    <row r="972" spans="1:39" s="85" customFormat="1" ht="13.15">
      <c r="A972" s="171" t="s">
        <v>81</v>
      </c>
      <c r="B972" s="10" t="str">
        <f>VLOOKUP(A972,'CENTRO DE COSTOS'!A:D,4,FALSE)</f>
        <v>MIGUEL JULIÁN HERNÁNDEZ GUARÍN</v>
      </c>
      <c r="C972" s="10" t="str">
        <f>VLOOKUP(A972,'CENTRO DE COSTOS'!A:D,2,FALSE)</f>
        <v>0004-0008</v>
      </c>
      <c r="D972" s="171">
        <v>54001</v>
      </c>
      <c r="E972" s="171">
        <v>2354582</v>
      </c>
      <c r="F972" s="171">
        <v>65030</v>
      </c>
      <c r="G972" s="171" t="s">
        <v>408</v>
      </c>
      <c r="H972" s="171" t="s">
        <v>81</v>
      </c>
      <c r="I972" s="171" t="s">
        <v>8513</v>
      </c>
      <c r="J972" s="10" t="s">
        <v>167</v>
      </c>
      <c r="K972" s="171">
        <v>2354582</v>
      </c>
      <c r="L972" s="171" t="s">
        <v>8514</v>
      </c>
      <c r="M972" s="172">
        <v>45833.635416666664</v>
      </c>
      <c r="N972" s="172">
        <v>45834.466157407405</v>
      </c>
      <c r="O972" s="171" t="s">
        <v>3171</v>
      </c>
      <c r="P972" s="171" t="s">
        <v>3172</v>
      </c>
      <c r="Q972" s="171" t="s">
        <v>177</v>
      </c>
      <c r="R972" s="72" t="s">
        <v>8515</v>
      </c>
      <c r="S972" s="178" t="s">
        <v>3174</v>
      </c>
      <c r="T972" s="187" t="s">
        <v>3190</v>
      </c>
      <c r="U972" s="187" t="s">
        <v>3839</v>
      </c>
      <c r="V972" s="187" t="s">
        <v>3840</v>
      </c>
      <c r="W972" s="187" t="s">
        <v>3215</v>
      </c>
      <c r="X972" s="187" t="s">
        <v>3615</v>
      </c>
      <c r="Y972" s="187">
        <v>0</v>
      </c>
      <c r="Z972" s="187">
        <v>0</v>
      </c>
      <c r="AA972" s="187">
        <v>0</v>
      </c>
      <c r="AB972" s="200">
        <v>0</v>
      </c>
      <c r="AC972" s="72" t="s">
        <v>8516</v>
      </c>
      <c r="AD972" s="72" t="s">
        <v>8517</v>
      </c>
      <c r="AE972" s="72" t="s">
        <v>8518</v>
      </c>
      <c r="AF972" s="171" t="s">
        <v>25</v>
      </c>
      <c r="AG972" s="171" t="s">
        <v>189</v>
      </c>
      <c r="AH972" s="171">
        <v>1</v>
      </c>
      <c r="AI972" s="171">
        <v>0</v>
      </c>
      <c r="AJ972" s="72" t="s">
        <v>412</v>
      </c>
      <c r="AK972" s="97">
        <f>IF(Q972="SOPORTE_TELEFÓNICO",'BASE LIQUIDACION REDEBAN 2025'!$B$19,IF(Q972="ENVÍO",'BASE LIQUIDACION REDEBAN 2025'!$C$2,IF(AF972="TIPO I",'BASE LIQUIDACION REDEBAN 2025'!$C$2,IF(AF972="TIPO II",'BASE LIQUIDACION REDEBAN 2025'!$C$3,IF(AF972="TIPO III",'BASE LIQUIDACION REDEBAN 2025'!$C$4,IF(AF972="TIPO IV",'BASE LIQUIDACION REDEBAN 2025'!$C$5,IF(AG972="AEREO",'BASE LIQUIDACION REDEBAN 2025'!$B$6,'BASE LIQUIDACION REDEBAN 2025'!$C$5)))))))</f>
        <v>65960.072302</v>
      </c>
      <c r="AL972" s="97">
        <f>IF(OR(Q972="SOPORTE_TELEFÓNICO",Q972="ENVÍO"),0,IF(AF972="TIPO I",'BASE LIQUIDACION REDEBAN 2025'!$B$10,IF(AF972="TIPO II",'BASE LIQUIDACION REDEBAN 2025'!$B$11,IF(AF972="TIPO III",'BASE LIQUIDACION REDEBAN 2025'!$B$12,'BASE LIQUIDACION REDEBAN 2025'!$B$13))))</f>
        <v>75096.394270399993</v>
      </c>
      <c r="AM972" s="97">
        <f t="shared" si="15"/>
        <v>65960.072302</v>
      </c>
    </row>
    <row r="973" spans="1:39" s="85" customFormat="1" ht="13.15">
      <c r="A973" s="171" t="s">
        <v>94</v>
      </c>
      <c r="B973" s="10" t="str">
        <f>VLOOKUP(A973,'CENTRO DE COSTOS'!A:D,4,FALSE)</f>
        <v>DIEGO FERNANDO HENAO CARDONA</v>
      </c>
      <c r="C973" s="10" t="str">
        <f>VLOOKUP(A973,'CENTRO DE COSTOS'!A:D,2,FALSE)</f>
        <v>0004-0002</v>
      </c>
      <c r="D973" s="171">
        <v>66001</v>
      </c>
      <c r="E973" s="171">
        <v>2355583</v>
      </c>
      <c r="F973" s="171">
        <v>44863</v>
      </c>
      <c r="G973" s="171" t="s">
        <v>450</v>
      </c>
      <c r="H973" s="171" t="s">
        <v>94</v>
      </c>
      <c r="I973" s="171" t="s">
        <v>8519</v>
      </c>
      <c r="J973" s="10" t="s">
        <v>167</v>
      </c>
      <c r="K973" s="171">
        <v>2355583</v>
      </c>
      <c r="L973" s="171" t="s">
        <v>8520</v>
      </c>
      <c r="M973" s="172">
        <v>45833.688888888886</v>
      </c>
      <c r="N973" s="172">
        <v>45834.478460648148</v>
      </c>
      <c r="O973" s="171" t="s">
        <v>3171</v>
      </c>
      <c r="P973" s="171" t="s">
        <v>3172</v>
      </c>
      <c r="Q973" s="171" t="s">
        <v>177</v>
      </c>
      <c r="R973" s="72" t="s">
        <v>8521</v>
      </c>
      <c r="S973" s="178" t="s">
        <v>3174</v>
      </c>
      <c r="T973" s="187" t="s">
        <v>3190</v>
      </c>
      <c r="U973" s="187" t="s">
        <v>3855</v>
      </c>
      <c r="V973" s="187" t="s">
        <v>3192</v>
      </c>
      <c r="W973" s="187" t="s">
        <v>3215</v>
      </c>
      <c r="X973" s="187" t="s">
        <v>4037</v>
      </c>
      <c r="Y973" s="187">
        <v>0</v>
      </c>
      <c r="Z973" s="187">
        <v>0</v>
      </c>
      <c r="AA973" s="187">
        <v>0</v>
      </c>
      <c r="AB973" s="200">
        <v>0</v>
      </c>
      <c r="AC973" s="72" t="s">
        <v>8522</v>
      </c>
      <c r="AD973" s="72" t="s">
        <v>8523</v>
      </c>
      <c r="AE973" s="72" t="s">
        <v>8524</v>
      </c>
      <c r="AF973" s="171" t="s">
        <v>25</v>
      </c>
      <c r="AG973" s="171" t="s">
        <v>189</v>
      </c>
      <c r="AH973" s="171">
        <v>1</v>
      </c>
      <c r="AI973" s="171">
        <v>0</v>
      </c>
      <c r="AJ973" s="72" t="s">
        <v>993</v>
      </c>
      <c r="AK973" s="97">
        <f>IF(Q973="SOPORTE_TELEFÓNICO",'BASE LIQUIDACION REDEBAN 2025'!$B$19,IF(Q973="ENVÍO",'BASE LIQUIDACION REDEBAN 2025'!$C$2,IF(AF973="TIPO I",'BASE LIQUIDACION REDEBAN 2025'!$C$2,IF(AF973="TIPO II",'BASE LIQUIDACION REDEBAN 2025'!$C$3,IF(AF973="TIPO III",'BASE LIQUIDACION REDEBAN 2025'!$C$4,IF(AF973="TIPO IV",'BASE LIQUIDACION REDEBAN 2025'!$C$5,IF(AG973="AEREO",'BASE LIQUIDACION REDEBAN 2025'!$B$6,'BASE LIQUIDACION REDEBAN 2025'!$C$5)))))))</f>
        <v>65960.072302</v>
      </c>
      <c r="AL973" s="97">
        <f>IF(OR(Q973="SOPORTE_TELEFÓNICO",Q973="ENVÍO"),0,IF(AF973="TIPO I",'BASE LIQUIDACION REDEBAN 2025'!$B$10,IF(AF973="TIPO II",'BASE LIQUIDACION REDEBAN 2025'!$B$11,IF(AF973="TIPO III",'BASE LIQUIDACION REDEBAN 2025'!$B$12,'BASE LIQUIDACION REDEBAN 2025'!$B$13))))</f>
        <v>75096.394270399993</v>
      </c>
      <c r="AM973" s="97">
        <f t="shared" si="15"/>
        <v>65960.072302</v>
      </c>
    </row>
    <row r="974" spans="1:39" s="85" customFormat="1" ht="13.15">
      <c r="A974" s="171" t="s">
        <v>90</v>
      </c>
      <c r="B974" s="10" t="str">
        <f>VLOOKUP(A974,'CENTRO DE COSTOS'!A:D,4,FALSE)</f>
        <v>JUAN SEBASTIÁN RÍOS CASTRILLÓN</v>
      </c>
      <c r="C974" s="10" t="str">
        <f>VLOOKUP(A974,'CENTRO DE COSTOS'!A:D,2,FALSE)</f>
        <v>0004-0005</v>
      </c>
      <c r="D974" s="171">
        <v>5001</v>
      </c>
      <c r="E974" s="171">
        <v>2355593</v>
      </c>
      <c r="F974" s="171">
        <v>33683</v>
      </c>
      <c r="G974" s="171" t="s">
        <v>290</v>
      </c>
      <c r="H974" s="171" t="s">
        <v>90</v>
      </c>
      <c r="I974" s="171" t="s">
        <v>8525</v>
      </c>
      <c r="J974" s="10" t="s">
        <v>167</v>
      </c>
      <c r="K974" s="171">
        <v>2355593</v>
      </c>
      <c r="L974" s="171" t="s">
        <v>8526</v>
      </c>
      <c r="M974" s="172">
        <v>45833.69027777778</v>
      </c>
      <c r="N974" s="172">
        <v>45834.483877314815</v>
      </c>
      <c r="O974" s="171" t="s">
        <v>3171</v>
      </c>
      <c r="P974" s="171" t="s">
        <v>3172</v>
      </c>
      <c r="Q974" s="171" t="s">
        <v>177</v>
      </c>
      <c r="R974" s="72" t="s">
        <v>8527</v>
      </c>
      <c r="S974" s="178" t="s">
        <v>3174</v>
      </c>
      <c r="T974" s="187" t="s">
        <v>3190</v>
      </c>
      <c r="U974" s="187" t="s">
        <v>3357</v>
      </c>
      <c r="V974" s="187" t="s">
        <v>3192</v>
      </c>
      <c r="W974" s="187" t="s">
        <v>3215</v>
      </c>
      <c r="X974" s="187" t="s">
        <v>3503</v>
      </c>
      <c r="Y974" s="187">
        <v>0</v>
      </c>
      <c r="Z974" s="187" t="s">
        <v>3482</v>
      </c>
      <c r="AA974" s="187" t="s">
        <v>5149</v>
      </c>
      <c r="AB974" s="200">
        <v>0</v>
      </c>
      <c r="AC974" s="72" t="s">
        <v>8528</v>
      </c>
      <c r="AD974" s="72" t="s">
        <v>8529</v>
      </c>
      <c r="AE974" s="72" t="s">
        <v>8530</v>
      </c>
      <c r="AF974" s="171" t="s">
        <v>25</v>
      </c>
      <c r="AG974" s="171" t="s">
        <v>189</v>
      </c>
      <c r="AH974" s="171">
        <v>1</v>
      </c>
      <c r="AI974" s="171">
        <v>0</v>
      </c>
      <c r="AJ974" s="72" t="s">
        <v>3341</v>
      </c>
      <c r="AK974" s="97">
        <f>IF(Q974="SOPORTE_TELEFÓNICO",'BASE LIQUIDACION REDEBAN 2025'!$B$19,IF(Q974="ENVÍO",'BASE LIQUIDACION REDEBAN 2025'!$C$2,IF(AF974="TIPO I",'BASE LIQUIDACION REDEBAN 2025'!$C$2,IF(AF974="TIPO II",'BASE LIQUIDACION REDEBAN 2025'!$C$3,IF(AF974="TIPO III",'BASE LIQUIDACION REDEBAN 2025'!$C$4,IF(AF974="TIPO IV",'BASE LIQUIDACION REDEBAN 2025'!$C$5,IF(AG974="AEREO",'BASE LIQUIDACION REDEBAN 2025'!$B$6,'BASE LIQUIDACION REDEBAN 2025'!$C$5)))))))</f>
        <v>65960.072302</v>
      </c>
      <c r="AL974" s="97">
        <f>IF(OR(Q974="SOPORTE_TELEFÓNICO",Q974="ENVÍO"),0,IF(AF974="TIPO I",'BASE LIQUIDACION REDEBAN 2025'!$B$10,IF(AF974="TIPO II",'BASE LIQUIDACION REDEBAN 2025'!$B$11,IF(AF974="TIPO III",'BASE LIQUIDACION REDEBAN 2025'!$B$12,'BASE LIQUIDACION REDEBAN 2025'!$B$13))))</f>
        <v>75096.394270399993</v>
      </c>
      <c r="AM974" s="97">
        <f t="shared" si="15"/>
        <v>65960.072302</v>
      </c>
    </row>
    <row r="975" spans="1:39" s="85" customFormat="1" ht="13.15">
      <c r="A975" s="171" t="s">
        <v>80</v>
      </c>
      <c r="B975" s="10" t="str">
        <f>VLOOKUP(A975,'CENTRO DE COSTOS'!A:D,4,FALSE)</f>
        <v>JOSE MAURICIO HERNANDEZ ROJAS</v>
      </c>
      <c r="C975" s="10" t="str">
        <f>VLOOKUP(A975,'CENTRO DE COSTOS'!A:D,2,FALSE)</f>
        <v>0004-0001</v>
      </c>
      <c r="D975" s="171">
        <v>13442</v>
      </c>
      <c r="E975" s="171">
        <v>2346931</v>
      </c>
      <c r="F975" s="171">
        <v>24390</v>
      </c>
      <c r="G975" s="171" t="s">
        <v>364</v>
      </c>
      <c r="H975" s="171" t="s">
        <v>8531</v>
      </c>
      <c r="I975" s="171" t="s">
        <v>8532</v>
      </c>
      <c r="J975" s="10" t="s">
        <v>167</v>
      </c>
      <c r="K975" s="171">
        <v>2346931</v>
      </c>
      <c r="L975" s="171" t="s">
        <v>8533</v>
      </c>
      <c r="M975" s="172">
        <v>45832.518055555556</v>
      </c>
      <c r="N975" s="172">
        <v>45834.494039351855</v>
      </c>
      <c r="O975" s="171" t="s">
        <v>3171</v>
      </c>
      <c r="P975" s="171" t="s">
        <v>3172</v>
      </c>
      <c r="Q975" s="171" t="s">
        <v>177</v>
      </c>
      <c r="R975" s="72" t="s">
        <v>8534</v>
      </c>
      <c r="S975" s="178" t="s">
        <v>3174</v>
      </c>
      <c r="T975" s="187" t="s">
        <v>3175</v>
      </c>
      <c r="U975" s="187" t="s">
        <v>6686</v>
      </c>
      <c r="V975" s="187" t="s">
        <v>6687</v>
      </c>
      <c r="W975" s="187" t="s">
        <v>3185</v>
      </c>
      <c r="X975" s="187">
        <v>0</v>
      </c>
      <c r="Y975" s="187">
        <v>0</v>
      </c>
      <c r="Z975" s="187">
        <v>0</v>
      </c>
      <c r="AA975" s="187">
        <v>0</v>
      </c>
      <c r="AB975" s="200">
        <v>0</v>
      </c>
      <c r="AC975" s="72" t="s">
        <v>8535</v>
      </c>
      <c r="AD975" s="72">
        <v>0</v>
      </c>
      <c r="AE975" s="72">
        <v>0</v>
      </c>
      <c r="AF975" s="171" t="s">
        <v>28</v>
      </c>
      <c r="AG975" s="171" t="s">
        <v>189</v>
      </c>
      <c r="AH975" s="171">
        <v>1</v>
      </c>
      <c r="AI975" s="171">
        <v>0</v>
      </c>
      <c r="AJ975" s="72" t="s">
        <v>367</v>
      </c>
      <c r="AK975" s="97">
        <f>IF(Q975="SOPORTE_TELEFÓNICO",'BASE LIQUIDACION REDEBAN 2025'!$B$19,IF(Q975="ENVÍO",'BASE LIQUIDACION REDEBAN 2025'!$C$2,IF(AF975="TIPO I",'BASE LIQUIDACION REDEBAN 2025'!$C$2,IF(AF975="TIPO II",'BASE LIQUIDACION REDEBAN 2025'!$C$3,IF(AF975="TIPO III",'BASE LIQUIDACION REDEBAN 2025'!$C$4,IF(AF975="TIPO IV",'BASE LIQUIDACION REDEBAN 2025'!$C$5,IF(AG975="AEREO",'BASE LIQUIDACION REDEBAN 2025'!$B$6,'BASE LIQUIDACION REDEBAN 2025'!$C$5)))))))</f>
        <v>144967.87232000002</v>
      </c>
      <c r="AL975" s="97">
        <f>IF(OR(Q975="SOPORTE_TELEFÓNICO",Q975="ENVÍO"),0,IF(AF975="TIPO I",'BASE LIQUIDACION REDEBAN 2025'!$B$10,IF(AF975="TIPO II",'BASE LIQUIDACION REDEBAN 2025'!$B$11,IF(AF975="TIPO III",'BASE LIQUIDACION REDEBAN 2025'!$B$12,'BASE LIQUIDACION REDEBAN 2025'!$B$13))))</f>
        <v>140395.6348884</v>
      </c>
      <c r="AM975" s="97">
        <f t="shared" si="15"/>
        <v>144967.87232000002</v>
      </c>
    </row>
    <row r="976" spans="1:39" s="85" customFormat="1" ht="13.15">
      <c r="A976" s="171" t="s">
        <v>76</v>
      </c>
      <c r="B976" s="10" t="str">
        <f>VLOOKUP(A976,'CENTRO DE COSTOS'!A:D,4,FALSE)</f>
        <v>DIEGO FERNANDO HENAO CARDONA</v>
      </c>
      <c r="C976" s="10" t="str">
        <f>VLOOKUP(A976,'CENTRO DE COSTOS'!A:D,2,FALSE)</f>
        <v>0004-0003</v>
      </c>
      <c r="D976" s="171">
        <v>76001</v>
      </c>
      <c r="E976" s="171">
        <v>2357506</v>
      </c>
      <c r="F976" s="171">
        <v>59725</v>
      </c>
      <c r="G976" s="171" t="s">
        <v>230</v>
      </c>
      <c r="H976" s="171" t="s">
        <v>76</v>
      </c>
      <c r="I976" s="171" t="s">
        <v>8536</v>
      </c>
      <c r="J976" s="10" t="s">
        <v>167</v>
      </c>
      <c r="K976" s="171">
        <v>2357506</v>
      </c>
      <c r="L976" s="171" t="s">
        <v>8537</v>
      </c>
      <c r="M976" s="172">
        <v>45834.348611111112</v>
      </c>
      <c r="N976" s="172">
        <v>45834.497372685182</v>
      </c>
      <c r="O976" s="171" t="s">
        <v>3171</v>
      </c>
      <c r="P976" s="171" t="s">
        <v>3172</v>
      </c>
      <c r="Q976" s="171" t="s">
        <v>177</v>
      </c>
      <c r="R976" s="72" t="s">
        <v>8538</v>
      </c>
      <c r="S976" s="178" t="s">
        <v>3174</v>
      </c>
      <c r="T976" s="187" t="s">
        <v>3190</v>
      </c>
      <c r="U976" s="187" t="s">
        <v>3213</v>
      </c>
      <c r="V976" s="187" t="s">
        <v>3345</v>
      </c>
      <c r="W976" s="187" t="s">
        <v>3215</v>
      </c>
      <c r="X976" s="187" t="s">
        <v>3228</v>
      </c>
      <c r="Y976" s="187">
        <v>0</v>
      </c>
      <c r="Z976" s="187" t="s">
        <v>3482</v>
      </c>
      <c r="AA976" s="187" t="s">
        <v>5149</v>
      </c>
      <c r="AB976" s="200">
        <v>0</v>
      </c>
      <c r="AC976" s="72" t="s">
        <v>8539</v>
      </c>
      <c r="AD976" s="72" t="s">
        <v>8540</v>
      </c>
      <c r="AE976" s="72" t="s">
        <v>8541</v>
      </c>
      <c r="AF976" s="171" t="s">
        <v>25</v>
      </c>
      <c r="AG976" s="171" t="s">
        <v>189</v>
      </c>
      <c r="AH976" s="171">
        <v>1</v>
      </c>
      <c r="AI976" s="171">
        <v>0</v>
      </c>
      <c r="AJ976" s="72" t="s">
        <v>1025</v>
      </c>
      <c r="AK976" s="97">
        <f>IF(Q976="SOPORTE_TELEFÓNICO",'BASE LIQUIDACION REDEBAN 2025'!$B$19,IF(Q976="ENVÍO",'BASE LIQUIDACION REDEBAN 2025'!$C$2,IF(AF976="TIPO I",'BASE LIQUIDACION REDEBAN 2025'!$C$2,IF(AF976="TIPO II",'BASE LIQUIDACION REDEBAN 2025'!$C$3,IF(AF976="TIPO III",'BASE LIQUIDACION REDEBAN 2025'!$C$4,IF(AF976="TIPO IV",'BASE LIQUIDACION REDEBAN 2025'!$C$5,IF(AG976="AEREO",'BASE LIQUIDACION REDEBAN 2025'!$B$6,'BASE LIQUIDACION REDEBAN 2025'!$C$5)))))))</f>
        <v>65960.072302</v>
      </c>
      <c r="AL976" s="97">
        <f>IF(OR(Q976="SOPORTE_TELEFÓNICO",Q976="ENVÍO"),0,IF(AF976="TIPO I",'BASE LIQUIDACION REDEBAN 2025'!$B$10,IF(AF976="TIPO II",'BASE LIQUIDACION REDEBAN 2025'!$B$11,IF(AF976="TIPO III",'BASE LIQUIDACION REDEBAN 2025'!$B$12,'BASE LIQUIDACION REDEBAN 2025'!$B$13))))</f>
        <v>75096.394270399993</v>
      </c>
      <c r="AM976" s="97">
        <f t="shared" si="15"/>
        <v>65960.072302</v>
      </c>
    </row>
    <row r="977" spans="1:39" s="85" customFormat="1" ht="13.15">
      <c r="A977" s="171" t="s">
        <v>90</v>
      </c>
      <c r="B977" s="10" t="str">
        <f>VLOOKUP(A977,'CENTRO DE COSTOS'!A:D,4,FALSE)</f>
        <v>JUAN SEBASTIÁN RÍOS CASTRILLÓN</v>
      </c>
      <c r="C977" s="10" t="str">
        <f>VLOOKUP(A977,'CENTRO DE COSTOS'!A:D,2,FALSE)</f>
        <v>0004-0005</v>
      </c>
      <c r="D977" s="171">
        <v>5667</v>
      </c>
      <c r="E977" s="171">
        <v>2344231</v>
      </c>
      <c r="F977" s="171">
        <v>34542</v>
      </c>
      <c r="G977" s="171" t="s">
        <v>290</v>
      </c>
      <c r="H977" s="171" t="s">
        <v>666</v>
      </c>
      <c r="I977" s="171" t="s">
        <v>8542</v>
      </c>
      <c r="J977" s="10" t="s">
        <v>167</v>
      </c>
      <c r="K977" s="171">
        <v>2344231</v>
      </c>
      <c r="L977" s="171" t="s">
        <v>8543</v>
      </c>
      <c r="M977" s="172">
        <v>45832.384027777778</v>
      </c>
      <c r="N977" s="172">
        <v>45834.516006944446</v>
      </c>
      <c r="O977" s="171" t="s">
        <v>3171</v>
      </c>
      <c r="P977" s="171" t="s">
        <v>3172</v>
      </c>
      <c r="Q977" s="171" t="s">
        <v>177</v>
      </c>
      <c r="R977" s="72" t="s">
        <v>8544</v>
      </c>
      <c r="S977" s="178" t="s">
        <v>3174</v>
      </c>
      <c r="T977" s="187" t="s">
        <v>3190</v>
      </c>
      <c r="U977" s="187" t="s">
        <v>3213</v>
      </c>
      <c r="V977" s="187" t="s">
        <v>3372</v>
      </c>
      <c r="W977" s="187" t="s">
        <v>3185</v>
      </c>
      <c r="X977" s="187">
        <v>0</v>
      </c>
      <c r="Y977" s="187">
        <v>0</v>
      </c>
      <c r="Z977" s="187">
        <v>0</v>
      </c>
      <c r="AA977" s="187">
        <v>0</v>
      </c>
      <c r="AB977" s="200">
        <v>0</v>
      </c>
      <c r="AC977" s="72" t="s">
        <v>8545</v>
      </c>
      <c r="AD977" s="72">
        <v>0</v>
      </c>
      <c r="AE977" s="72">
        <v>0</v>
      </c>
      <c r="AF977" s="171" t="s">
        <v>30</v>
      </c>
      <c r="AG977" s="171" t="s">
        <v>189</v>
      </c>
      <c r="AH977" s="171">
        <v>1</v>
      </c>
      <c r="AI977" s="171">
        <v>0</v>
      </c>
      <c r="AJ977" s="72" t="s">
        <v>467</v>
      </c>
      <c r="AK977" s="97">
        <f>IF(Q977="SOPORTE_TELEFÓNICO",'BASE LIQUIDACION REDEBAN 2025'!$B$19,IF(Q977="ENVÍO",'BASE LIQUIDACION REDEBAN 2025'!$C$2,IF(AF977="TIPO I",'BASE LIQUIDACION REDEBAN 2025'!$C$2,IF(AF977="TIPO II",'BASE LIQUIDACION REDEBAN 2025'!$C$3,IF(AF977="TIPO III",'BASE LIQUIDACION REDEBAN 2025'!$C$4,IF(AF977="TIPO IV",'BASE LIQUIDACION REDEBAN 2025'!$C$5,IF(AG977="AEREO",'BASE LIQUIDACION REDEBAN 2025'!$B$6,'BASE LIQUIDACION REDEBAN 2025'!$C$5)))))))</f>
        <v>275728.78077800001</v>
      </c>
      <c r="AL977" s="97">
        <f>IF(OR(Q977="SOPORTE_TELEFÓNICO",Q977="ENVÍO"),0,IF(AF977="TIPO I",'BASE LIQUIDACION REDEBAN 2025'!$B$10,IF(AF977="TIPO II",'BASE LIQUIDACION REDEBAN 2025'!$B$11,IF(AF977="TIPO III",'BASE LIQUIDACION REDEBAN 2025'!$B$12,'BASE LIQUIDACION REDEBAN 2025'!$B$13))))</f>
        <v>196536.5258152</v>
      </c>
      <c r="AM977" s="97">
        <f t="shared" si="15"/>
        <v>275728.78077800001</v>
      </c>
    </row>
    <row r="978" spans="1:39" s="85" customFormat="1" ht="13.15">
      <c r="A978" s="171" t="s">
        <v>68</v>
      </c>
      <c r="B978" s="10" t="str">
        <f>VLOOKUP(A978,'CENTRO DE COSTOS'!A:D,4,FALSE)</f>
        <v>WILLIAM ASDRUBAL ROZO ROZO</v>
      </c>
      <c r="C978" s="10" t="str">
        <f>VLOOKUP(A978,'CENTRO DE COSTOS'!A:D,2,FALSE)</f>
        <v>0004-0004</v>
      </c>
      <c r="D978" s="171">
        <v>25473</v>
      </c>
      <c r="E978" s="171">
        <v>2351528</v>
      </c>
      <c r="F978" s="171">
        <v>45943</v>
      </c>
      <c r="G978" s="171" t="s">
        <v>298</v>
      </c>
      <c r="H978" s="171" t="s">
        <v>2418</v>
      </c>
      <c r="I978" s="171" t="s">
        <v>8546</v>
      </c>
      <c r="J978" s="10" t="s">
        <v>167</v>
      </c>
      <c r="K978" s="171">
        <v>2351528</v>
      </c>
      <c r="L978" s="171" t="s">
        <v>8547</v>
      </c>
      <c r="M978" s="172">
        <v>45833.385416666664</v>
      </c>
      <c r="N978" s="172">
        <v>45834.53707175926</v>
      </c>
      <c r="O978" s="171" t="s">
        <v>3171</v>
      </c>
      <c r="P978" s="171" t="s">
        <v>3172</v>
      </c>
      <c r="Q978" s="171" t="s">
        <v>177</v>
      </c>
      <c r="R978" s="72" t="s">
        <v>8548</v>
      </c>
      <c r="S978" s="178" t="s">
        <v>3174</v>
      </c>
      <c r="T978" s="187" t="s">
        <v>3190</v>
      </c>
      <c r="U978" s="187" t="s">
        <v>3300</v>
      </c>
      <c r="V978" s="187" t="s">
        <v>3192</v>
      </c>
      <c r="W978" s="187" t="s">
        <v>3215</v>
      </c>
      <c r="X978" s="187" t="s">
        <v>3615</v>
      </c>
      <c r="Y978" s="187">
        <v>0</v>
      </c>
      <c r="Z978" s="187" t="s">
        <v>3482</v>
      </c>
      <c r="AA978" s="187">
        <v>0</v>
      </c>
      <c r="AB978" s="200">
        <v>0</v>
      </c>
      <c r="AC978" s="72" t="s">
        <v>8549</v>
      </c>
      <c r="AD978" s="72" t="s">
        <v>8550</v>
      </c>
      <c r="AE978" s="72" t="s">
        <v>8551</v>
      </c>
      <c r="AF978" s="171" t="s">
        <v>25</v>
      </c>
      <c r="AG978" s="171" t="s">
        <v>189</v>
      </c>
      <c r="AH978" s="171">
        <v>1</v>
      </c>
      <c r="AI978" s="171">
        <v>0</v>
      </c>
      <c r="AJ978" s="72" t="s">
        <v>3413</v>
      </c>
      <c r="AK978" s="97">
        <f>IF(Q978="SOPORTE_TELEFÓNICO",'BASE LIQUIDACION REDEBAN 2025'!$B$19,IF(Q978="ENVÍO",'BASE LIQUIDACION REDEBAN 2025'!$C$2,IF(AF978="TIPO I",'BASE LIQUIDACION REDEBAN 2025'!$C$2,IF(AF978="TIPO II",'BASE LIQUIDACION REDEBAN 2025'!$C$3,IF(AF978="TIPO III",'BASE LIQUIDACION REDEBAN 2025'!$C$4,IF(AF978="TIPO IV",'BASE LIQUIDACION REDEBAN 2025'!$C$5,IF(AG978="AEREO",'BASE LIQUIDACION REDEBAN 2025'!$B$6,'BASE LIQUIDACION REDEBAN 2025'!$C$5)))))))</f>
        <v>65960.072302</v>
      </c>
      <c r="AL978" s="97">
        <f>IF(OR(Q978="SOPORTE_TELEFÓNICO",Q978="ENVÍO"),0,IF(AF978="TIPO I",'BASE LIQUIDACION REDEBAN 2025'!$B$10,IF(AF978="TIPO II",'BASE LIQUIDACION REDEBAN 2025'!$B$11,IF(AF978="TIPO III",'BASE LIQUIDACION REDEBAN 2025'!$B$12,'BASE LIQUIDACION REDEBAN 2025'!$B$13))))</f>
        <v>75096.394270399993</v>
      </c>
      <c r="AM978" s="97">
        <f t="shared" si="15"/>
        <v>65960.072302</v>
      </c>
    </row>
    <row r="979" spans="1:39" s="85" customFormat="1" ht="13.15">
      <c r="A979" s="171" t="s">
        <v>90</v>
      </c>
      <c r="B979" s="10" t="str">
        <f>VLOOKUP(A979,'CENTRO DE COSTOS'!A:D,4,FALSE)</f>
        <v>JUAN SEBASTIÁN RÍOS CASTRILLÓN</v>
      </c>
      <c r="C979" s="10" t="str">
        <f>VLOOKUP(A979,'CENTRO DE COSTOS'!A:D,2,FALSE)</f>
        <v>0004-0005</v>
      </c>
      <c r="D979" s="171">
        <v>5001</v>
      </c>
      <c r="E979" s="171">
        <v>2356581</v>
      </c>
      <c r="F979" s="171">
        <v>18482</v>
      </c>
      <c r="G979" s="171" t="s">
        <v>290</v>
      </c>
      <c r="H979" s="171" t="s">
        <v>90</v>
      </c>
      <c r="I979" s="171" t="s">
        <v>8552</v>
      </c>
      <c r="J979" s="10" t="s">
        <v>167</v>
      </c>
      <c r="K979" s="171">
        <v>2356581</v>
      </c>
      <c r="L979" s="171" t="s">
        <v>8553</v>
      </c>
      <c r="M979" s="172">
        <v>45834.333333333336</v>
      </c>
      <c r="N979" s="172">
        <v>45834.542754629627</v>
      </c>
      <c r="O979" s="171" t="s">
        <v>3171</v>
      </c>
      <c r="P979" s="171" t="s">
        <v>3172</v>
      </c>
      <c r="Q979" s="171" t="s">
        <v>177</v>
      </c>
      <c r="R979" s="72" t="s">
        <v>8554</v>
      </c>
      <c r="S979" s="178" t="s">
        <v>3174</v>
      </c>
      <c r="T979" s="187" t="s">
        <v>3190</v>
      </c>
      <c r="U979" s="187" t="s">
        <v>3191</v>
      </c>
      <c r="V979" s="187" t="s">
        <v>3235</v>
      </c>
      <c r="W979" s="187" t="s">
        <v>3215</v>
      </c>
      <c r="X979" s="187" t="s">
        <v>3245</v>
      </c>
      <c r="Y979" s="187">
        <v>0</v>
      </c>
      <c r="Z979" s="187">
        <v>0</v>
      </c>
      <c r="AA979" s="187">
        <v>0</v>
      </c>
      <c r="AB979" s="200">
        <v>0</v>
      </c>
      <c r="AC979" s="72" t="s">
        <v>8555</v>
      </c>
      <c r="AD979" s="72" t="s">
        <v>8556</v>
      </c>
      <c r="AE979" s="72" t="s">
        <v>8557</v>
      </c>
      <c r="AF979" s="171" t="s">
        <v>25</v>
      </c>
      <c r="AG979" s="171" t="s">
        <v>189</v>
      </c>
      <c r="AH979" s="171">
        <v>1</v>
      </c>
      <c r="AI979" s="171">
        <v>0</v>
      </c>
      <c r="AJ979" s="72" t="s">
        <v>3303</v>
      </c>
      <c r="AK979" s="97">
        <f>IF(Q979="SOPORTE_TELEFÓNICO",'BASE LIQUIDACION REDEBAN 2025'!$B$19,IF(Q979="ENVÍO",'BASE LIQUIDACION REDEBAN 2025'!$C$2,IF(AF979="TIPO I",'BASE LIQUIDACION REDEBAN 2025'!$C$2,IF(AF979="TIPO II",'BASE LIQUIDACION REDEBAN 2025'!$C$3,IF(AF979="TIPO III",'BASE LIQUIDACION REDEBAN 2025'!$C$4,IF(AF979="TIPO IV",'BASE LIQUIDACION REDEBAN 2025'!$C$5,IF(AG979="AEREO",'BASE LIQUIDACION REDEBAN 2025'!$B$6,'BASE LIQUIDACION REDEBAN 2025'!$C$5)))))))</f>
        <v>65960.072302</v>
      </c>
      <c r="AL979" s="97">
        <f>IF(OR(Q979="SOPORTE_TELEFÓNICO",Q979="ENVÍO"),0,IF(AF979="TIPO I",'BASE LIQUIDACION REDEBAN 2025'!$B$10,IF(AF979="TIPO II",'BASE LIQUIDACION REDEBAN 2025'!$B$11,IF(AF979="TIPO III",'BASE LIQUIDACION REDEBAN 2025'!$B$12,'BASE LIQUIDACION REDEBAN 2025'!$B$13))))</f>
        <v>75096.394270399993</v>
      </c>
      <c r="AM979" s="97">
        <f t="shared" si="15"/>
        <v>65960.072302</v>
      </c>
    </row>
    <row r="980" spans="1:39" s="85" customFormat="1" ht="13.15">
      <c r="A980" s="171" t="s">
        <v>72</v>
      </c>
      <c r="B980" s="10" t="str">
        <f>VLOOKUP(A980,'CENTRO DE COSTOS'!A:D,4,FALSE)</f>
        <v>MIGUEL JULIÁN HERNÁNDEZ GUARÍN</v>
      </c>
      <c r="C980" s="10" t="str">
        <f>VLOOKUP(A980,'CENTRO DE COSTOS'!A:D,2,FALSE)</f>
        <v>0004-0008</v>
      </c>
      <c r="D980" s="171">
        <v>68307</v>
      </c>
      <c r="E980" s="171">
        <v>2354835</v>
      </c>
      <c r="F980" s="171">
        <v>70256</v>
      </c>
      <c r="G980" s="171" t="s">
        <v>180</v>
      </c>
      <c r="H980" s="171" t="s">
        <v>1617</v>
      </c>
      <c r="I980" s="171" t="s">
        <v>8558</v>
      </c>
      <c r="J980" s="10" t="s">
        <v>167</v>
      </c>
      <c r="K980" s="171">
        <v>2354835</v>
      </c>
      <c r="L980" s="171" t="s">
        <v>8559</v>
      </c>
      <c r="M980" s="172">
        <v>45833.645833333336</v>
      </c>
      <c r="N980" s="172">
        <v>45834.543344907404</v>
      </c>
      <c r="O980" s="171" t="s">
        <v>3171</v>
      </c>
      <c r="P980" s="171" t="s">
        <v>3172</v>
      </c>
      <c r="Q980" s="171" t="s">
        <v>177</v>
      </c>
      <c r="R980" s="72" t="s">
        <v>8560</v>
      </c>
      <c r="S980" s="178" t="s">
        <v>3174</v>
      </c>
      <c r="T980" s="187" t="s">
        <v>3190</v>
      </c>
      <c r="U980" s="187" t="s">
        <v>3331</v>
      </c>
      <c r="V980" s="187" t="s">
        <v>3252</v>
      </c>
      <c r="W980" s="187" t="s">
        <v>3215</v>
      </c>
      <c r="X980" s="187" t="s">
        <v>3481</v>
      </c>
      <c r="Y980" s="187">
        <v>0</v>
      </c>
      <c r="Z980" s="187" t="s">
        <v>3268</v>
      </c>
      <c r="AA980" s="187" t="s">
        <v>3332</v>
      </c>
      <c r="AB980" s="200">
        <v>0</v>
      </c>
      <c r="AC980" s="72" t="s">
        <v>8561</v>
      </c>
      <c r="AD980" s="72" t="s">
        <v>8562</v>
      </c>
      <c r="AE980" s="72" t="s">
        <v>8563</v>
      </c>
      <c r="AF980" s="171" t="s">
        <v>25</v>
      </c>
      <c r="AG980" s="171" t="s">
        <v>189</v>
      </c>
      <c r="AH980" s="171">
        <v>1</v>
      </c>
      <c r="AI980" s="171">
        <v>0</v>
      </c>
      <c r="AJ980" s="72" t="s">
        <v>404</v>
      </c>
      <c r="AK980" s="97">
        <f>IF(Q980="SOPORTE_TELEFÓNICO",'BASE LIQUIDACION REDEBAN 2025'!$B$19,IF(Q980="ENVÍO",'BASE LIQUIDACION REDEBAN 2025'!$C$2,IF(AF980="TIPO I",'BASE LIQUIDACION REDEBAN 2025'!$C$2,IF(AF980="TIPO II",'BASE LIQUIDACION REDEBAN 2025'!$C$3,IF(AF980="TIPO III",'BASE LIQUIDACION REDEBAN 2025'!$C$4,IF(AF980="TIPO IV",'BASE LIQUIDACION REDEBAN 2025'!$C$5,IF(AG980="AEREO",'BASE LIQUIDACION REDEBAN 2025'!$B$6,'BASE LIQUIDACION REDEBAN 2025'!$C$5)))))))</f>
        <v>65960.072302</v>
      </c>
      <c r="AL980" s="97">
        <f>IF(OR(Q980="SOPORTE_TELEFÓNICO",Q980="ENVÍO"),0,IF(AF980="TIPO I",'BASE LIQUIDACION REDEBAN 2025'!$B$10,IF(AF980="TIPO II",'BASE LIQUIDACION REDEBAN 2025'!$B$11,IF(AF980="TIPO III",'BASE LIQUIDACION REDEBAN 2025'!$B$12,'BASE LIQUIDACION REDEBAN 2025'!$B$13))))</f>
        <v>75096.394270399993</v>
      </c>
      <c r="AM980" s="97">
        <f t="shared" si="15"/>
        <v>65960.072302</v>
      </c>
    </row>
    <row r="981" spans="1:39" s="85" customFormat="1" ht="13.15">
      <c r="A981" s="171" t="s">
        <v>86</v>
      </c>
      <c r="B981" s="10" t="str">
        <f>VLOOKUP(A981,'CENTRO DE COSTOS'!A:D,4,FALSE)</f>
        <v>KEVIN ALEXIS CORZO BUSTOS</v>
      </c>
      <c r="C981" s="10" t="str">
        <f>VLOOKUP(A981,'CENTRO DE COSTOS'!A:D,2,FALSE)</f>
        <v>0004-0007</v>
      </c>
      <c r="D981" s="171">
        <v>73001</v>
      </c>
      <c r="E981" s="171">
        <v>2356620</v>
      </c>
      <c r="F981" s="171">
        <v>48800</v>
      </c>
      <c r="G981" s="171" t="s">
        <v>870</v>
      </c>
      <c r="H981" s="171" t="s">
        <v>86</v>
      </c>
      <c r="I981" s="171" t="s">
        <v>8564</v>
      </c>
      <c r="J981" s="10" t="s">
        <v>167</v>
      </c>
      <c r="K981" s="171">
        <v>2356620</v>
      </c>
      <c r="L981" s="171" t="s">
        <v>8565</v>
      </c>
      <c r="M981" s="172">
        <v>45834.333333333336</v>
      </c>
      <c r="N981" s="172">
        <v>45834.545798611114</v>
      </c>
      <c r="O981" s="171" t="s">
        <v>3171</v>
      </c>
      <c r="P981" s="171" t="s">
        <v>3172</v>
      </c>
      <c r="Q981" s="171" t="s">
        <v>177</v>
      </c>
      <c r="R981" s="72" t="s">
        <v>8566</v>
      </c>
      <c r="S981" s="178" t="s">
        <v>3174</v>
      </c>
      <c r="T981" s="187" t="s">
        <v>3190</v>
      </c>
      <c r="U981" s="187" t="s">
        <v>3213</v>
      </c>
      <c r="V981" s="187" t="s">
        <v>3372</v>
      </c>
      <c r="W981" s="187" t="s">
        <v>3215</v>
      </c>
      <c r="X981" s="187" t="s">
        <v>3228</v>
      </c>
      <c r="Y981" s="187">
        <v>0</v>
      </c>
      <c r="Z981" s="187">
        <v>0</v>
      </c>
      <c r="AA981" s="187">
        <v>0</v>
      </c>
      <c r="AB981" s="200">
        <v>0</v>
      </c>
      <c r="AC981" s="72" t="s">
        <v>8567</v>
      </c>
      <c r="AD981" s="72" t="s">
        <v>8568</v>
      </c>
      <c r="AE981" s="72" t="s">
        <v>8569</v>
      </c>
      <c r="AF981" s="171" t="s">
        <v>25</v>
      </c>
      <c r="AG981" s="171" t="s">
        <v>189</v>
      </c>
      <c r="AH981" s="171">
        <v>1</v>
      </c>
      <c r="AI981" s="171">
        <v>0</v>
      </c>
      <c r="AJ981" s="72" t="s">
        <v>1099</v>
      </c>
      <c r="AK981" s="97">
        <f>IF(Q981="SOPORTE_TELEFÓNICO",'BASE LIQUIDACION REDEBAN 2025'!$B$19,IF(Q981="ENVÍO",'BASE LIQUIDACION REDEBAN 2025'!$C$2,IF(AF981="TIPO I",'BASE LIQUIDACION REDEBAN 2025'!$C$2,IF(AF981="TIPO II",'BASE LIQUIDACION REDEBAN 2025'!$C$3,IF(AF981="TIPO III",'BASE LIQUIDACION REDEBAN 2025'!$C$4,IF(AF981="TIPO IV",'BASE LIQUIDACION REDEBAN 2025'!$C$5,IF(AG981="AEREO",'BASE LIQUIDACION REDEBAN 2025'!$B$6,'BASE LIQUIDACION REDEBAN 2025'!$C$5)))))))</f>
        <v>65960.072302</v>
      </c>
      <c r="AL981" s="97">
        <f>IF(OR(Q981="SOPORTE_TELEFÓNICO",Q981="ENVÍO"),0,IF(AF981="TIPO I",'BASE LIQUIDACION REDEBAN 2025'!$B$10,IF(AF981="TIPO II",'BASE LIQUIDACION REDEBAN 2025'!$B$11,IF(AF981="TIPO III",'BASE LIQUIDACION REDEBAN 2025'!$B$12,'BASE LIQUIDACION REDEBAN 2025'!$B$13))))</f>
        <v>75096.394270399993</v>
      </c>
      <c r="AM981" s="97">
        <f t="shared" si="15"/>
        <v>65960.072302</v>
      </c>
    </row>
    <row r="982" spans="1:39" s="85" customFormat="1" ht="13.15">
      <c r="A982" s="171" t="s">
        <v>72</v>
      </c>
      <c r="B982" s="10" t="str">
        <f>VLOOKUP(A982,'CENTRO DE COSTOS'!A:D,4,FALSE)</f>
        <v>MIGUEL JULIÁN HERNÁNDEZ GUARÍN</v>
      </c>
      <c r="C982" s="10" t="str">
        <f>VLOOKUP(A982,'CENTRO DE COSTOS'!A:D,2,FALSE)</f>
        <v>0004-0008</v>
      </c>
      <c r="D982" s="171">
        <v>68573</v>
      </c>
      <c r="E982" s="171">
        <v>2352072</v>
      </c>
      <c r="F982" s="171">
        <v>65693</v>
      </c>
      <c r="G982" s="171" t="s">
        <v>180</v>
      </c>
      <c r="H982" s="171" t="s">
        <v>2902</v>
      </c>
      <c r="I982" s="171" t="s">
        <v>8570</v>
      </c>
      <c r="J982" s="10" t="s">
        <v>167</v>
      </c>
      <c r="K982" s="171">
        <v>2352072</v>
      </c>
      <c r="L982" s="171" t="s">
        <v>8571</v>
      </c>
      <c r="M982" s="172">
        <v>45833.42083333333</v>
      </c>
      <c r="N982" s="172">
        <v>45834.549583333333</v>
      </c>
      <c r="O982" s="171" t="s">
        <v>3171</v>
      </c>
      <c r="P982" s="171" t="s">
        <v>3172</v>
      </c>
      <c r="Q982" s="171" t="s">
        <v>177</v>
      </c>
      <c r="R982" s="72" t="s">
        <v>8572</v>
      </c>
      <c r="S982" s="178" t="s">
        <v>3174</v>
      </c>
      <c r="T982" s="187" t="s">
        <v>3190</v>
      </c>
      <c r="U982" s="187" t="s">
        <v>3252</v>
      </c>
      <c r="V982" s="187" t="s">
        <v>3192</v>
      </c>
      <c r="W982" s="187" t="s">
        <v>3215</v>
      </c>
      <c r="X982" s="187" t="s">
        <v>3401</v>
      </c>
      <c r="Y982" s="187">
        <v>0</v>
      </c>
      <c r="Z982" s="187">
        <v>0</v>
      </c>
      <c r="AA982" s="187">
        <v>0</v>
      </c>
      <c r="AB982" s="200">
        <v>0</v>
      </c>
      <c r="AC982" s="72" t="s">
        <v>8573</v>
      </c>
      <c r="AD982" s="72" t="s">
        <v>8574</v>
      </c>
      <c r="AE982" s="72" t="s">
        <v>8575</v>
      </c>
      <c r="AF982" s="171" t="s">
        <v>30</v>
      </c>
      <c r="AG982" s="171" t="s">
        <v>189</v>
      </c>
      <c r="AH982" s="171">
        <v>1</v>
      </c>
      <c r="AI982" s="171">
        <v>0</v>
      </c>
      <c r="AJ982" s="72" t="s">
        <v>835</v>
      </c>
      <c r="AK982" s="97">
        <f>IF(Q982="SOPORTE_TELEFÓNICO",'BASE LIQUIDACION REDEBAN 2025'!$B$19,IF(Q982="ENVÍO",'BASE LIQUIDACION REDEBAN 2025'!$C$2,IF(AF982="TIPO I",'BASE LIQUIDACION REDEBAN 2025'!$C$2,IF(AF982="TIPO II",'BASE LIQUIDACION REDEBAN 2025'!$C$3,IF(AF982="TIPO III",'BASE LIQUIDACION REDEBAN 2025'!$C$4,IF(AF982="TIPO IV",'BASE LIQUIDACION REDEBAN 2025'!$C$5,IF(AG982="AEREO",'BASE LIQUIDACION REDEBAN 2025'!$B$6,'BASE LIQUIDACION REDEBAN 2025'!$C$5)))))))</f>
        <v>275728.78077800001</v>
      </c>
      <c r="AL982" s="97">
        <f>IF(OR(Q982="SOPORTE_TELEFÓNICO",Q982="ENVÍO"),0,IF(AF982="TIPO I",'BASE LIQUIDACION REDEBAN 2025'!$B$10,IF(AF982="TIPO II",'BASE LIQUIDACION REDEBAN 2025'!$B$11,IF(AF982="TIPO III",'BASE LIQUIDACION REDEBAN 2025'!$B$12,'BASE LIQUIDACION REDEBAN 2025'!$B$13))))</f>
        <v>196536.5258152</v>
      </c>
      <c r="AM982" s="97">
        <f t="shared" si="15"/>
        <v>275728.78077800001</v>
      </c>
    </row>
    <row r="983" spans="1:39" s="85" customFormat="1" ht="13.15">
      <c r="A983" s="171" t="s">
        <v>81</v>
      </c>
      <c r="B983" s="10" t="str">
        <f>VLOOKUP(A983,'CENTRO DE COSTOS'!A:D,4,FALSE)</f>
        <v>MIGUEL JULIÁN HERNÁNDEZ GUARÍN</v>
      </c>
      <c r="C983" s="10" t="str">
        <f>VLOOKUP(A983,'CENTRO DE COSTOS'!A:D,2,FALSE)</f>
        <v>0004-0008</v>
      </c>
      <c r="D983" s="171">
        <v>54874</v>
      </c>
      <c r="E983" s="171">
        <v>2357501</v>
      </c>
      <c r="F983" s="171">
        <v>51091</v>
      </c>
      <c r="G983" s="171" t="s">
        <v>408</v>
      </c>
      <c r="H983" s="171" t="s">
        <v>510</v>
      </c>
      <c r="I983" s="171" t="s">
        <v>8576</v>
      </c>
      <c r="J983" s="10" t="s">
        <v>167</v>
      </c>
      <c r="K983" s="171">
        <v>2357501</v>
      </c>
      <c r="L983" s="171" t="s">
        <v>8577</v>
      </c>
      <c r="M983" s="172">
        <v>45834.347916666666</v>
      </c>
      <c r="N983" s="172">
        <v>45834.553773148145</v>
      </c>
      <c r="O983" s="171" t="s">
        <v>3171</v>
      </c>
      <c r="P983" s="171" t="s">
        <v>3172</v>
      </c>
      <c r="Q983" s="171" t="s">
        <v>177</v>
      </c>
      <c r="R983" s="72" t="s">
        <v>8578</v>
      </c>
      <c r="S983" s="178" t="s">
        <v>3174</v>
      </c>
      <c r="T983" s="187" t="s">
        <v>3190</v>
      </c>
      <c r="U983" s="187" t="s">
        <v>3213</v>
      </c>
      <c r="V983" s="187" t="s">
        <v>3314</v>
      </c>
      <c r="W983" s="187" t="s">
        <v>3215</v>
      </c>
      <c r="X983" s="187" t="s">
        <v>3315</v>
      </c>
      <c r="Y983" s="187">
        <v>0</v>
      </c>
      <c r="Z983" s="187">
        <v>0</v>
      </c>
      <c r="AA983" s="187">
        <v>0</v>
      </c>
      <c r="AB983" s="200">
        <v>0</v>
      </c>
      <c r="AC983" s="72" t="s">
        <v>8579</v>
      </c>
      <c r="AD983" s="72" t="s">
        <v>8580</v>
      </c>
      <c r="AE983" s="72" t="s">
        <v>8581</v>
      </c>
      <c r="AF983" s="171" t="s">
        <v>25</v>
      </c>
      <c r="AG983" s="171" t="s">
        <v>189</v>
      </c>
      <c r="AH983" s="171">
        <v>1</v>
      </c>
      <c r="AI983" s="171">
        <v>0</v>
      </c>
      <c r="AJ983" s="72" t="s">
        <v>987</v>
      </c>
      <c r="AK983" s="97">
        <f>IF(Q983="SOPORTE_TELEFÓNICO",'BASE LIQUIDACION REDEBAN 2025'!$B$19,IF(Q983="ENVÍO",'BASE LIQUIDACION REDEBAN 2025'!$C$2,IF(AF983="TIPO I",'BASE LIQUIDACION REDEBAN 2025'!$C$2,IF(AF983="TIPO II",'BASE LIQUIDACION REDEBAN 2025'!$C$3,IF(AF983="TIPO III",'BASE LIQUIDACION REDEBAN 2025'!$C$4,IF(AF983="TIPO IV",'BASE LIQUIDACION REDEBAN 2025'!$C$5,IF(AG983="AEREO",'BASE LIQUIDACION REDEBAN 2025'!$B$6,'BASE LIQUIDACION REDEBAN 2025'!$C$5)))))))</f>
        <v>65960.072302</v>
      </c>
      <c r="AL983" s="97">
        <f>IF(OR(Q983="SOPORTE_TELEFÓNICO",Q983="ENVÍO"),0,IF(AF983="TIPO I",'BASE LIQUIDACION REDEBAN 2025'!$B$10,IF(AF983="TIPO II",'BASE LIQUIDACION REDEBAN 2025'!$B$11,IF(AF983="TIPO III",'BASE LIQUIDACION REDEBAN 2025'!$B$12,'BASE LIQUIDACION REDEBAN 2025'!$B$13))))</f>
        <v>75096.394270399993</v>
      </c>
      <c r="AM983" s="97">
        <f t="shared" si="15"/>
        <v>65960.072302</v>
      </c>
    </row>
    <row r="984" spans="1:39" s="85" customFormat="1" ht="13.15">
      <c r="A984" s="171" t="s">
        <v>76</v>
      </c>
      <c r="B984" s="10" t="str">
        <f>VLOOKUP(A984,'CENTRO DE COSTOS'!A:D,4,FALSE)</f>
        <v>DIEGO FERNANDO HENAO CARDONA</v>
      </c>
      <c r="C984" s="10" t="str">
        <f>VLOOKUP(A984,'CENTRO DE COSTOS'!A:D,2,FALSE)</f>
        <v>0004-0003</v>
      </c>
      <c r="D984" s="171">
        <v>76834</v>
      </c>
      <c r="E984" s="171">
        <v>2357880</v>
      </c>
      <c r="F984" s="171">
        <v>35518</v>
      </c>
      <c r="G984" s="171" t="s">
        <v>230</v>
      </c>
      <c r="H984" s="171" t="s">
        <v>5459</v>
      </c>
      <c r="I984" s="171" t="s">
        <v>8582</v>
      </c>
      <c r="J984" s="10" t="s">
        <v>167</v>
      </c>
      <c r="K984" s="171">
        <v>2357880</v>
      </c>
      <c r="L984" s="171" t="s">
        <v>8583</v>
      </c>
      <c r="M984" s="172">
        <v>45834.384722222225</v>
      </c>
      <c r="N984" s="172">
        <v>45834.557673611111</v>
      </c>
      <c r="O984" s="171" t="s">
        <v>3171</v>
      </c>
      <c r="P984" s="171" t="s">
        <v>3172</v>
      </c>
      <c r="Q984" s="171" t="s">
        <v>177</v>
      </c>
      <c r="R984" s="72" t="s">
        <v>8584</v>
      </c>
      <c r="S984" s="178" t="s">
        <v>3174</v>
      </c>
      <c r="T984" s="187" t="s">
        <v>3175</v>
      </c>
      <c r="U984" s="187" t="s">
        <v>3438</v>
      </c>
      <c r="V984" s="187" t="s">
        <v>3439</v>
      </c>
      <c r="W984" s="187" t="s">
        <v>3215</v>
      </c>
      <c r="X984" s="187">
        <v>0</v>
      </c>
      <c r="Y984" s="187">
        <v>0</v>
      </c>
      <c r="Z984" s="187" t="s">
        <v>3403</v>
      </c>
      <c r="AA984" s="187">
        <v>0</v>
      </c>
      <c r="AB984" s="200">
        <v>0</v>
      </c>
      <c r="AC984" s="72" t="s">
        <v>8585</v>
      </c>
      <c r="AD984" s="72" t="s">
        <v>8586</v>
      </c>
      <c r="AE984" s="72" t="s">
        <v>8587</v>
      </c>
      <c r="AF984" s="171" t="s">
        <v>28</v>
      </c>
      <c r="AG984" s="171" t="s">
        <v>189</v>
      </c>
      <c r="AH984" s="171">
        <v>1</v>
      </c>
      <c r="AI984" s="171">
        <v>0</v>
      </c>
      <c r="AJ984" s="72" t="s">
        <v>2428</v>
      </c>
      <c r="AK984" s="97">
        <f>IF(Q984="SOPORTE_TELEFÓNICO",'BASE LIQUIDACION REDEBAN 2025'!$B$19,IF(Q984="ENVÍO",'BASE LIQUIDACION REDEBAN 2025'!$C$2,IF(AF984="TIPO I",'BASE LIQUIDACION REDEBAN 2025'!$C$2,IF(AF984="TIPO II",'BASE LIQUIDACION REDEBAN 2025'!$C$3,IF(AF984="TIPO III",'BASE LIQUIDACION REDEBAN 2025'!$C$4,IF(AF984="TIPO IV",'BASE LIQUIDACION REDEBAN 2025'!$C$5,IF(AG984="AEREO",'BASE LIQUIDACION REDEBAN 2025'!$B$6,'BASE LIQUIDACION REDEBAN 2025'!$C$5)))))))</f>
        <v>144967.87232000002</v>
      </c>
      <c r="AL984" s="97">
        <f>IF(OR(Q984="SOPORTE_TELEFÓNICO",Q984="ENVÍO"),0,IF(AF984="TIPO I",'BASE LIQUIDACION REDEBAN 2025'!$B$10,IF(AF984="TIPO II",'BASE LIQUIDACION REDEBAN 2025'!$B$11,IF(AF984="TIPO III",'BASE LIQUIDACION REDEBAN 2025'!$B$12,'BASE LIQUIDACION REDEBAN 2025'!$B$13))))</f>
        <v>140395.6348884</v>
      </c>
      <c r="AM984" s="97">
        <f t="shared" si="15"/>
        <v>144967.87232000002</v>
      </c>
    </row>
    <row r="985" spans="1:39" s="85" customFormat="1" ht="13.15">
      <c r="A985" s="171" t="s">
        <v>92</v>
      </c>
      <c r="B985" s="10" t="str">
        <f>VLOOKUP(A985,'CENTRO DE COSTOS'!A:D,4,FALSE)</f>
        <v>KEVIN ALEXIS CORZO BUSTOS</v>
      </c>
      <c r="C985" s="10" t="str">
        <f>VLOOKUP(A985,'CENTRO DE COSTOS'!A:D,2,FALSE)</f>
        <v>0004-0007</v>
      </c>
      <c r="D985" s="171">
        <v>41668</v>
      </c>
      <c r="E985" s="171">
        <v>2358480</v>
      </c>
      <c r="F985" s="171">
        <v>31314</v>
      </c>
      <c r="G985" s="171" t="s">
        <v>256</v>
      </c>
      <c r="H985" s="171" t="s">
        <v>2564</v>
      </c>
      <c r="I985" s="171" t="s">
        <v>8588</v>
      </c>
      <c r="J985" s="10" t="s">
        <v>167</v>
      </c>
      <c r="K985" s="171">
        <v>2358480</v>
      </c>
      <c r="L985" s="171" t="s">
        <v>8589</v>
      </c>
      <c r="M985" s="172">
        <v>45834.422222222223</v>
      </c>
      <c r="N985" s="172">
        <v>45834.559074074074</v>
      </c>
      <c r="O985" s="171" t="s">
        <v>3171</v>
      </c>
      <c r="P985" s="171" t="s">
        <v>3172</v>
      </c>
      <c r="Q985" s="171" t="s">
        <v>177</v>
      </c>
      <c r="R985" s="72" t="s">
        <v>8590</v>
      </c>
      <c r="S985" s="178" t="s">
        <v>3174</v>
      </c>
      <c r="T985" s="187" t="s">
        <v>3190</v>
      </c>
      <c r="U985" s="187" t="s">
        <v>3357</v>
      </c>
      <c r="V985" s="187" t="s">
        <v>3192</v>
      </c>
      <c r="W985" s="187" t="s">
        <v>3215</v>
      </c>
      <c r="X985" s="187" t="s">
        <v>3503</v>
      </c>
      <c r="Y985" s="187">
        <v>0</v>
      </c>
      <c r="Z985" s="187">
        <v>0</v>
      </c>
      <c r="AA985" s="187">
        <v>0</v>
      </c>
      <c r="AB985" s="200">
        <v>0</v>
      </c>
      <c r="AC985" s="72" t="s">
        <v>8591</v>
      </c>
      <c r="AD985" s="72" t="s">
        <v>8592</v>
      </c>
      <c r="AE985" s="72" t="s">
        <v>8593</v>
      </c>
      <c r="AF985" s="171" t="s">
        <v>32</v>
      </c>
      <c r="AG985" s="171" t="s">
        <v>189</v>
      </c>
      <c r="AH985" s="171">
        <v>1</v>
      </c>
      <c r="AI985" s="171">
        <v>0</v>
      </c>
      <c r="AJ985" s="72" t="s">
        <v>726</v>
      </c>
      <c r="AK985" s="97">
        <f>IF(Q985="SOPORTE_TELEFÓNICO",'BASE LIQUIDACION REDEBAN 2025'!$B$19,IF(Q985="ENVÍO",'BASE LIQUIDACION REDEBAN 2025'!$C$2,IF(AF985="TIPO I",'BASE LIQUIDACION REDEBAN 2025'!$C$2,IF(AF985="TIPO II",'BASE LIQUIDACION REDEBAN 2025'!$C$3,IF(AF985="TIPO III",'BASE LIQUIDACION REDEBAN 2025'!$C$4,IF(AF985="TIPO IV",'BASE LIQUIDACION REDEBAN 2025'!$C$5,IF(AG985="AEREO",'BASE LIQUIDACION REDEBAN 2025'!$B$6,'BASE LIQUIDACION REDEBAN 2025'!$C$5)))))))</f>
        <v>479588.87655000004</v>
      </c>
      <c r="AL985" s="97">
        <f>IF(OR(Q985="SOPORTE_TELEFÓNICO",Q985="ENVÍO"),0,IF(AF985="TIPO I",'BASE LIQUIDACION REDEBAN 2025'!$B$10,IF(AF985="TIPO II",'BASE LIQUIDACION REDEBAN 2025'!$B$11,IF(AF985="TIPO III",'BASE LIQUIDACION REDEBAN 2025'!$B$12,'BASE LIQUIDACION REDEBAN 2025'!$B$13))))</f>
        <v>196536.5258152</v>
      </c>
      <c r="AM985" s="97">
        <f t="shared" si="15"/>
        <v>479588.87655000004</v>
      </c>
    </row>
    <row r="986" spans="1:39" s="85" customFormat="1" ht="13.15">
      <c r="A986" s="171" t="s">
        <v>97</v>
      </c>
      <c r="B986" s="10" t="str">
        <f>VLOOKUP(A986,'CENTRO DE COSTOS'!A:D,4,FALSE)</f>
        <v>JOSE MAURICIO HERNANDEZ ROJAS</v>
      </c>
      <c r="C986" s="10" t="str">
        <f>VLOOKUP(A986,'CENTRO DE COSTOS'!A:D,2,FALSE)</f>
        <v>0004-0001</v>
      </c>
      <c r="D986" s="171">
        <v>70670</v>
      </c>
      <c r="E986" s="171">
        <v>2351542</v>
      </c>
      <c r="F986" s="171">
        <v>23858</v>
      </c>
      <c r="G986" s="171" t="s">
        <v>730</v>
      </c>
      <c r="H986" s="171" t="s">
        <v>8594</v>
      </c>
      <c r="I986" s="171" t="s">
        <v>8595</v>
      </c>
      <c r="J986" s="10" t="s">
        <v>167</v>
      </c>
      <c r="K986" s="171">
        <v>2351542</v>
      </c>
      <c r="L986" s="171" t="s">
        <v>8596</v>
      </c>
      <c r="M986" s="172">
        <v>45833.386805555558</v>
      </c>
      <c r="N986" s="172">
        <v>45834.566134259258</v>
      </c>
      <c r="O986" s="171" t="s">
        <v>3171</v>
      </c>
      <c r="P986" s="171" t="s">
        <v>3172</v>
      </c>
      <c r="Q986" s="171" t="s">
        <v>177</v>
      </c>
      <c r="R986" s="72" t="s">
        <v>8597</v>
      </c>
      <c r="S986" s="178" t="s">
        <v>3174</v>
      </c>
      <c r="T986" s="187" t="s">
        <v>3190</v>
      </c>
      <c r="U986" s="187" t="s">
        <v>3300</v>
      </c>
      <c r="V986" s="187" t="s">
        <v>3192</v>
      </c>
      <c r="W986" s="187" t="s">
        <v>3215</v>
      </c>
      <c r="X986" s="187" t="s">
        <v>3615</v>
      </c>
      <c r="Y986" s="187">
        <v>0</v>
      </c>
      <c r="Z986" s="187" t="s">
        <v>3268</v>
      </c>
      <c r="AA986" s="187" t="s">
        <v>5149</v>
      </c>
      <c r="AB986" s="200">
        <v>0</v>
      </c>
      <c r="AC986" s="72" t="s">
        <v>8598</v>
      </c>
      <c r="AD986" s="72" t="s">
        <v>8599</v>
      </c>
      <c r="AE986" s="72" t="s">
        <v>8600</v>
      </c>
      <c r="AF986" s="171" t="s">
        <v>28</v>
      </c>
      <c r="AG986" s="171" t="s">
        <v>189</v>
      </c>
      <c r="AH986" s="171">
        <v>1</v>
      </c>
      <c r="AI986" s="171">
        <v>0</v>
      </c>
      <c r="AJ986" s="72" t="s">
        <v>2153</v>
      </c>
      <c r="AK986" s="97">
        <f>IF(Q986="SOPORTE_TELEFÓNICO",'BASE LIQUIDACION REDEBAN 2025'!$B$19,IF(Q986="ENVÍO",'BASE LIQUIDACION REDEBAN 2025'!$C$2,IF(AF986="TIPO I",'BASE LIQUIDACION REDEBAN 2025'!$C$2,IF(AF986="TIPO II",'BASE LIQUIDACION REDEBAN 2025'!$C$3,IF(AF986="TIPO III",'BASE LIQUIDACION REDEBAN 2025'!$C$4,IF(AF986="TIPO IV",'BASE LIQUIDACION REDEBAN 2025'!$C$5,IF(AG986="AEREO",'BASE LIQUIDACION REDEBAN 2025'!$B$6,'BASE LIQUIDACION REDEBAN 2025'!$C$5)))))))</f>
        <v>144967.87232000002</v>
      </c>
      <c r="AL986" s="97">
        <f>IF(OR(Q986="SOPORTE_TELEFÓNICO",Q986="ENVÍO"),0,IF(AF986="TIPO I",'BASE LIQUIDACION REDEBAN 2025'!$B$10,IF(AF986="TIPO II",'BASE LIQUIDACION REDEBAN 2025'!$B$11,IF(AF986="TIPO III",'BASE LIQUIDACION REDEBAN 2025'!$B$12,'BASE LIQUIDACION REDEBAN 2025'!$B$13))))</f>
        <v>140395.6348884</v>
      </c>
      <c r="AM986" s="97">
        <f t="shared" si="15"/>
        <v>144967.87232000002</v>
      </c>
    </row>
    <row r="987" spans="1:39" s="85" customFormat="1" ht="13.15">
      <c r="A987" s="171" t="s">
        <v>68</v>
      </c>
      <c r="B987" s="10" t="str">
        <f>VLOOKUP(A987,'CENTRO DE COSTOS'!A:D,4,FALSE)</f>
        <v>WILLIAM ASDRUBAL ROZO ROZO</v>
      </c>
      <c r="C987" s="10" t="str">
        <f>VLOOKUP(A987,'CENTRO DE COSTOS'!A:D,2,FALSE)</f>
        <v>0004-0004</v>
      </c>
      <c r="D987" s="171">
        <v>11001</v>
      </c>
      <c r="E987" s="171">
        <v>2358794</v>
      </c>
      <c r="F987" s="171">
        <v>32046</v>
      </c>
      <c r="G987" s="171" t="s">
        <v>298</v>
      </c>
      <c r="H987" s="171" t="s">
        <v>68</v>
      </c>
      <c r="I987" s="171" t="s">
        <v>3612</v>
      </c>
      <c r="J987" s="10" t="s">
        <v>167</v>
      </c>
      <c r="K987" s="171">
        <v>2358794</v>
      </c>
      <c r="L987" s="171" t="s">
        <v>8601</v>
      </c>
      <c r="M987" s="172">
        <v>45834.44027777778</v>
      </c>
      <c r="N987" s="172">
        <v>45834.595601851855</v>
      </c>
      <c r="O987" s="171" t="s">
        <v>3171</v>
      </c>
      <c r="P987" s="171" t="s">
        <v>3172</v>
      </c>
      <c r="Q987" s="171" t="s">
        <v>177</v>
      </c>
      <c r="R987" s="72" t="s">
        <v>8602</v>
      </c>
      <c r="S987" s="178" t="s">
        <v>3174</v>
      </c>
      <c r="T987" s="187" t="s">
        <v>3175</v>
      </c>
      <c r="U987" s="187" t="s">
        <v>3331</v>
      </c>
      <c r="V987" s="187" t="s">
        <v>4205</v>
      </c>
      <c r="W987" s="187" t="s">
        <v>3215</v>
      </c>
      <c r="X987" s="187">
        <v>0</v>
      </c>
      <c r="Y987" s="187">
        <v>0</v>
      </c>
      <c r="Z987" s="187">
        <v>0</v>
      </c>
      <c r="AA987" s="187" t="s">
        <v>3269</v>
      </c>
      <c r="AB987" s="200">
        <v>0</v>
      </c>
      <c r="AC987" s="72" t="s">
        <v>3617</v>
      </c>
      <c r="AD987" s="72" t="s">
        <v>8603</v>
      </c>
      <c r="AE987" s="72" t="s">
        <v>8604</v>
      </c>
      <c r="AF987" s="171" t="s">
        <v>25</v>
      </c>
      <c r="AG987" s="171" t="s">
        <v>189</v>
      </c>
      <c r="AH987" s="171">
        <v>1</v>
      </c>
      <c r="AI987" s="171">
        <v>0</v>
      </c>
      <c r="AJ987" s="72" t="s">
        <v>656</v>
      </c>
      <c r="AK987" s="97">
        <f>IF(Q987="SOPORTE_TELEFÓNICO",'BASE LIQUIDACION REDEBAN 2025'!$B$19,IF(Q987="ENVÍO",'BASE LIQUIDACION REDEBAN 2025'!$C$2,IF(AF987="TIPO I",'BASE LIQUIDACION REDEBAN 2025'!$C$2,IF(AF987="TIPO II",'BASE LIQUIDACION REDEBAN 2025'!$C$3,IF(AF987="TIPO III",'BASE LIQUIDACION REDEBAN 2025'!$C$4,IF(AF987="TIPO IV",'BASE LIQUIDACION REDEBAN 2025'!$C$5,IF(AG987="AEREO",'BASE LIQUIDACION REDEBAN 2025'!$B$6,'BASE LIQUIDACION REDEBAN 2025'!$C$5)))))))</f>
        <v>65960.072302</v>
      </c>
      <c r="AL987" s="97">
        <f>IF(OR(Q987="SOPORTE_TELEFÓNICO",Q987="ENVÍO"),0,IF(AF987="TIPO I",'BASE LIQUIDACION REDEBAN 2025'!$B$10,IF(AF987="TIPO II",'BASE LIQUIDACION REDEBAN 2025'!$B$11,IF(AF987="TIPO III",'BASE LIQUIDACION REDEBAN 2025'!$B$12,'BASE LIQUIDACION REDEBAN 2025'!$B$13))))</f>
        <v>75096.394270399993</v>
      </c>
      <c r="AM987" s="97">
        <f t="shared" si="15"/>
        <v>65960.072302</v>
      </c>
    </row>
    <row r="988" spans="1:39" s="85" customFormat="1" ht="13.15">
      <c r="A988" s="171" t="s">
        <v>100</v>
      </c>
      <c r="B988" s="10" t="str">
        <f>VLOOKUP(A988,'CENTRO DE COSTOS'!A:D,4,FALSE)</f>
        <v>KEVIN ALEXIS CORZO BUSTOS</v>
      </c>
      <c r="C988" s="10" t="str">
        <f>VLOOKUP(A988,'CENTRO DE COSTOS'!A:D,2,FALSE)</f>
        <v>0004-0007</v>
      </c>
      <c r="D988" s="171">
        <v>50711</v>
      </c>
      <c r="E988" s="171">
        <v>2352043</v>
      </c>
      <c r="F988" s="171">
        <v>12881</v>
      </c>
      <c r="G988" s="171" t="s">
        <v>192</v>
      </c>
      <c r="H988" s="171" t="s">
        <v>1811</v>
      </c>
      <c r="I988" s="171" t="s">
        <v>8605</v>
      </c>
      <c r="J988" s="10" t="s">
        <v>167</v>
      </c>
      <c r="K988" s="171">
        <v>2352043</v>
      </c>
      <c r="L988" s="171" t="s">
        <v>8606</v>
      </c>
      <c r="M988" s="172">
        <v>45833.417361111111</v>
      </c>
      <c r="N988" s="172">
        <v>45834.598726851851</v>
      </c>
      <c r="O988" s="171" t="s">
        <v>3171</v>
      </c>
      <c r="P988" s="171" t="s">
        <v>3172</v>
      </c>
      <c r="Q988" s="171" t="s">
        <v>177</v>
      </c>
      <c r="R988" s="72" t="s">
        <v>8607</v>
      </c>
      <c r="S988" s="178" t="s">
        <v>3174</v>
      </c>
      <c r="T988" s="187" t="s">
        <v>3190</v>
      </c>
      <c r="U988" s="187" t="s">
        <v>3213</v>
      </c>
      <c r="V988" s="187" t="s">
        <v>3372</v>
      </c>
      <c r="W988" s="187" t="s">
        <v>3185</v>
      </c>
      <c r="X988" s="187">
        <v>0</v>
      </c>
      <c r="Y988" s="187">
        <v>0</v>
      </c>
      <c r="Z988" s="187">
        <v>0</v>
      </c>
      <c r="AA988" s="187">
        <v>0</v>
      </c>
      <c r="AB988" s="200" t="s">
        <v>3278</v>
      </c>
      <c r="AC988" s="72" t="s">
        <v>8608</v>
      </c>
      <c r="AD988" s="72">
        <v>0</v>
      </c>
      <c r="AE988" s="72">
        <v>0</v>
      </c>
      <c r="AF988" s="171" t="s">
        <v>30</v>
      </c>
      <c r="AG988" s="171" t="s">
        <v>189</v>
      </c>
      <c r="AH988" s="171">
        <v>1</v>
      </c>
      <c r="AI988" s="171">
        <v>0</v>
      </c>
      <c r="AJ988" s="72" t="s">
        <v>196</v>
      </c>
      <c r="AK988" s="97">
        <f>IF(Q988="SOPORTE_TELEFÓNICO",'BASE LIQUIDACION REDEBAN 2025'!$B$19,IF(Q988="ENVÍO",'BASE LIQUIDACION REDEBAN 2025'!$C$2,IF(AF988="TIPO I",'BASE LIQUIDACION REDEBAN 2025'!$C$2,IF(AF988="TIPO II",'BASE LIQUIDACION REDEBAN 2025'!$C$3,IF(AF988="TIPO III",'BASE LIQUIDACION REDEBAN 2025'!$C$4,IF(AF988="TIPO IV",'BASE LIQUIDACION REDEBAN 2025'!$C$5,IF(AG988="AEREO",'BASE LIQUIDACION REDEBAN 2025'!$B$6,'BASE LIQUIDACION REDEBAN 2025'!$C$5)))))))</f>
        <v>275728.78077800001</v>
      </c>
      <c r="AL988" s="97">
        <f>IF(OR(Q988="SOPORTE_TELEFÓNICO",Q988="ENVÍO"),0,IF(AF988="TIPO I",'BASE LIQUIDACION REDEBAN 2025'!$B$10,IF(AF988="TIPO II",'BASE LIQUIDACION REDEBAN 2025'!$B$11,IF(AF988="TIPO III",'BASE LIQUIDACION REDEBAN 2025'!$B$12,'BASE LIQUIDACION REDEBAN 2025'!$B$13))))</f>
        <v>196536.5258152</v>
      </c>
      <c r="AM988" s="97">
        <f t="shared" si="15"/>
        <v>275728.78077800001</v>
      </c>
    </row>
    <row r="989" spans="1:39" s="85" customFormat="1" ht="13.15">
      <c r="A989" s="171" t="s">
        <v>68</v>
      </c>
      <c r="B989" s="10" t="str">
        <f>VLOOKUP(A989,'CENTRO DE COSTOS'!A:D,4,FALSE)</f>
        <v>WILLIAM ASDRUBAL ROZO ROZO</v>
      </c>
      <c r="C989" s="10" t="str">
        <f>VLOOKUP(A989,'CENTRO DE COSTOS'!A:D,2,FALSE)</f>
        <v>0004-0004</v>
      </c>
      <c r="D989" s="171">
        <v>25290</v>
      </c>
      <c r="E989" s="171">
        <v>2348776</v>
      </c>
      <c r="F989" s="171">
        <v>25698</v>
      </c>
      <c r="G989" s="171" t="s">
        <v>298</v>
      </c>
      <c r="H989" s="171" t="s">
        <v>394</v>
      </c>
      <c r="I989" s="171" t="s">
        <v>8609</v>
      </c>
      <c r="J989" s="10" t="s">
        <v>167</v>
      </c>
      <c r="K989" s="171">
        <v>2348776</v>
      </c>
      <c r="L989" s="171" t="s">
        <v>8610</v>
      </c>
      <c r="M989" s="172">
        <v>45832.663194444445</v>
      </c>
      <c r="N989" s="172">
        <v>45834.606307870374</v>
      </c>
      <c r="O989" s="171" t="s">
        <v>3171</v>
      </c>
      <c r="P989" s="171" t="s">
        <v>3172</v>
      </c>
      <c r="Q989" s="171" t="s">
        <v>177</v>
      </c>
      <c r="R989" s="72" t="s">
        <v>8611</v>
      </c>
      <c r="S989" s="178" t="s">
        <v>3174</v>
      </c>
      <c r="T989" s="187" t="s">
        <v>3190</v>
      </c>
      <c r="U989" s="187" t="s">
        <v>3202</v>
      </c>
      <c r="V989" s="187" t="s">
        <v>3203</v>
      </c>
      <c r="W989" s="187" t="s">
        <v>3185</v>
      </c>
      <c r="X989" s="187">
        <v>0</v>
      </c>
      <c r="Y989" s="187">
        <v>0</v>
      </c>
      <c r="Z989" s="187">
        <v>0</v>
      </c>
      <c r="AA989" s="187">
        <v>0</v>
      </c>
      <c r="AB989" s="200" t="s">
        <v>8612</v>
      </c>
      <c r="AC989" s="72" t="s">
        <v>8613</v>
      </c>
      <c r="AD989" s="72">
        <v>0</v>
      </c>
      <c r="AE989" s="72">
        <v>0</v>
      </c>
      <c r="AF989" s="171" t="s">
        <v>28</v>
      </c>
      <c r="AG989" s="171" t="s">
        <v>189</v>
      </c>
      <c r="AH989" s="171">
        <v>1</v>
      </c>
      <c r="AI989" s="171">
        <v>0</v>
      </c>
      <c r="AJ989" s="72" t="s">
        <v>595</v>
      </c>
      <c r="AK989" s="97">
        <f>IF(Q989="SOPORTE_TELEFÓNICO",'BASE LIQUIDACION REDEBAN 2025'!$B$19,IF(Q989="ENVÍO",'BASE LIQUIDACION REDEBAN 2025'!$C$2,IF(AF989="TIPO I",'BASE LIQUIDACION REDEBAN 2025'!$C$2,IF(AF989="TIPO II",'BASE LIQUIDACION REDEBAN 2025'!$C$3,IF(AF989="TIPO III",'BASE LIQUIDACION REDEBAN 2025'!$C$4,IF(AF989="TIPO IV",'BASE LIQUIDACION REDEBAN 2025'!$C$5,IF(AG989="AEREO",'BASE LIQUIDACION REDEBAN 2025'!$B$6,'BASE LIQUIDACION REDEBAN 2025'!$C$5)))))))</f>
        <v>144967.87232000002</v>
      </c>
      <c r="AL989" s="97">
        <f>IF(OR(Q989="SOPORTE_TELEFÓNICO",Q989="ENVÍO"),0,IF(AF989="TIPO I",'BASE LIQUIDACION REDEBAN 2025'!$B$10,IF(AF989="TIPO II",'BASE LIQUIDACION REDEBAN 2025'!$B$11,IF(AF989="TIPO III",'BASE LIQUIDACION REDEBAN 2025'!$B$12,'BASE LIQUIDACION REDEBAN 2025'!$B$13))))</f>
        <v>140395.6348884</v>
      </c>
      <c r="AM989" s="97">
        <f t="shared" si="15"/>
        <v>144967.87232000002</v>
      </c>
    </row>
    <row r="990" spans="1:39" s="85" customFormat="1" ht="13.15">
      <c r="A990" s="171" t="s">
        <v>100</v>
      </c>
      <c r="B990" s="10" t="str">
        <f>VLOOKUP(A990,'CENTRO DE COSTOS'!A:D,4,FALSE)</f>
        <v>KEVIN ALEXIS CORZO BUSTOS</v>
      </c>
      <c r="C990" s="10" t="str">
        <f>VLOOKUP(A990,'CENTRO DE COSTOS'!A:D,2,FALSE)</f>
        <v>0004-0007</v>
      </c>
      <c r="D990" s="171">
        <v>50711</v>
      </c>
      <c r="E990" s="171">
        <v>2347861</v>
      </c>
      <c r="F990" s="171">
        <v>79875</v>
      </c>
      <c r="G990" s="171" t="s">
        <v>192</v>
      </c>
      <c r="H990" s="171" t="s">
        <v>1811</v>
      </c>
      <c r="I990" s="171" t="s">
        <v>1812</v>
      </c>
      <c r="J990" s="10" t="s">
        <v>167</v>
      </c>
      <c r="K990" s="171">
        <v>2347861</v>
      </c>
      <c r="L990" s="171" t="s">
        <v>8614</v>
      </c>
      <c r="M990" s="172">
        <v>45832.612500000003</v>
      </c>
      <c r="N990" s="172">
        <v>45834.620659722219</v>
      </c>
      <c r="O990" s="171" t="s">
        <v>3171</v>
      </c>
      <c r="P990" s="171" t="s">
        <v>3172</v>
      </c>
      <c r="Q990" s="171" t="s">
        <v>177</v>
      </c>
      <c r="R990" s="72" t="s">
        <v>8615</v>
      </c>
      <c r="S990" s="178" t="s">
        <v>3174</v>
      </c>
      <c r="T990" s="187" t="s">
        <v>3190</v>
      </c>
      <c r="U990" s="187" t="s">
        <v>3197</v>
      </c>
      <c r="V990" s="187" t="s">
        <v>3192</v>
      </c>
      <c r="W990" s="187" t="s">
        <v>3215</v>
      </c>
      <c r="X990" s="187">
        <v>0</v>
      </c>
      <c r="Y990" s="187" t="s">
        <v>3402</v>
      </c>
      <c r="Z990" s="187">
        <v>0</v>
      </c>
      <c r="AA990" s="187">
        <v>0</v>
      </c>
      <c r="AB990" s="200">
        <v>0</v>
      </c>
      <c r="AC990" s="72" t="s">
        <v>1814</v>
      </c>
      <c r="AD990" s="72" t="s">
        <v>8616</v>
      </c>
      <c r="AE990" s="72" t="s">
        <v>8617</v>
      </c>
      <c r="AF990" s="171" t="s">
        <v>30</v>
      </c>
      <c r="AG990" s="171" t="s">
        <v>189</v>
      </c>
      <c r="AH990" s="171">
        <v>1</v>
      </c>
      <c r="AI990" s="171">
        <v>0</v>
      </c>
      <c r="AJ990" s="72" t="s">
        <v>196</v>
      </c>
      <c r="AK990" s="97">
        <f>IF(Q990="SOPORTE_TELEFÓNICO",'BASE LIQUIDACION REDEBAN 2025'!$B$19,IF(Q990="ENVÍO",'BASE LIQUIDACION REDEBAN 2025'!$C$2,IF(AF990="TIPO I",'BASE LIQUIDACION REDEBAN 2025'!$C$2,IF(AF990="TIPO II",'BASE LIQUIDACION REDEBAN 2025'!$C$3,IF(AF990="TIPO III",'BASE LIQUIDACION REDEBAN 2025'!$C$4,IF(AF990="TIPO IV",'BASE LIQUIDACION REDEBAN 2025'!$C$5,IF(AG990="AEREO",'BASE LIQUIDACION REDEBAN 2025'!$B$6,'BASE LIQUIDACION REDEBAN 2025'!$C$5)))))))</f>
        <v>275728.78077800001</v>
      </c>
      <c r="AL990" s="97">
        <f>IF(OR(Q990="SOPORTE_TELEFÓNICO",Q990="ENVÍO"),0,IF(AF990="TIPO I",'BASE LIQUIDACION REDEBAN 2025'!$B$10,IF(AF990="TIPO II",'BASE LIQUIDACION REDEBAN 2025'!$B$11,IF(AF990="TIPO III",'BASE LIQUIDACION REDEBAN 2025'!$B$12,'BASE LIQUIDACION REDEBAN 2025'!$B$13))))</f>
        <v>196536.5258152</v>
      </c>
      <c r="AM990" s="97">
        <f t="shared" si="15"/>
        <v>275728.78077800001</v>
      </c>
    </row>
    <row r="991" spans="1:39" s="85" customFormat="1" ht="13.15">
      <c r="A991" s="171" t="s">
        <v>90</v>
      </c>
      <c r="B991" s="10" t="str">
        <f>VLOOKUP(A991,'CENTRO DE COSTOS'!A:D,4,FALSE)</f>
        <v>JUAN SEBASTIÁN RÍOS CASTRILLÓN</v>
      </c>
      <c r="C991" s="10" t="str">
        <f>VLOOKUP(A991,'CENTRO DE COSTOS'!A:D,2,FALSE)</f>
        <v>0004-0005</v>
      </c>
      <c r="D991" s="171">
        <v>5001</v>
      </c>
      <c r="E991" s="171">
        <v>2354839</v>
      </c>
      <c r="F991" s="171">
        <v>65732</v>
      </c>
      <c r="G991" s="171" t="s">
        <v>290</v>
      </c>
      <c r="H991" s="171" t="s">
        <v>90</v>
      </c>
      <c r="I991" s="171" t="s">
        <v>8618</v>
      </c>
      <c r="J991" s="10" t="s">
        <v>167</v>
      </c>
      <c r="K991" s="171">
        <v>2354839</v>
      </c>
      <c r="L991" s="171" t="s">
        <v>8619</v>
      </c>
      <c r="M991" s="172">
        <v>45833.646527777775</v>
      </c>
      <c r="N991" s="172">
        <v>45834.636296296296</v>
      </c>
      <c r="O991" s="171" t="s">
        <v>3171</v>
      </c>
      <c r="P991" s="171" t="s">
        <v>3172</v>
      </c>
      <c r="Q991" s="171" t="s">
        <v>177</v>
      </c>
      <c r="R991" s="72" t="s">
        <v>8620</v>
      </c>
      <c r="S991" s="178" t="s">
        <v>3174</v>
      </c>
      <c r="T991" s="187" t="s">
        <v>3190</v>
      </c>
      <c r="U991" s="187" t="s">
        <v>3197</v>
      </c>
      <c r="V991" s="187" t="s">
        <v>3192</v>
      </c>
      <c r="W991" s="187" t="s">
        <v>3215</v>
      </c>
      <c r="X991" s="187">
        <v>0</v>
      </c>
      <c r="Y991" s="187" t="s">
        <v>3402</v>
      </c>
      <c r="Z991" s="187">
        <v>0</v>
      </c>
      <c r="AA991" s="187">
        <v>0</v>
      </c>
      <c r="AB991" s="200">
        <v>0</v>
      </c>
      <c r="AC991" s="72" t="s">
        <v>8621</v>
      </c>
      <c r="AD991" s="72" t="s">
        <v>8622</v>
      </c>
      <c r="AE991" s="72" t="s">
        <v>8623</v>
      </c>
      <c r="AF991" s="171" t="s">
        <v>25</v>
      </c>
      <c r="AG991" s="171" t="s">
        <v>189</v>
      </c>
      <c r="AH991" s="171">
        <v>1</v>
      </c>
      <c r="AI991" s="171">
        <v>0</v>
      </c>
      <c r="AJ991" s="72" t="s">
        <v>3341</v>
      </c>
      <c r="AK991" s="97">
        <f>IF(Q991="SOPORTE_TELEFÓNICO",'BASE LIQUIDACION REDEBAN 2025'!$B$19,IF(Q991="ENVÍO",'BASE LIQUIDACION REDEBAN 2025'!$C$2,IF(AF991="TIPO I",'BASE LIQUIDACION REDEBAN 2025'!$C$2,IF(AF991="TIPO II",'BASE LIQUIDACION REDEBAN 2025'!$C$3,IF(AF991="TIPO III",'BASE LIQUIDACION REDEBAN 2025'!$C$4,IF(AF991="TIPO IV",'BASE LIQUIDACION REDEBAN 2025'!$C$5,IF(AG991="AEREO",'BASE LIQUIDACION REDEBAN 2025'!$B$6,'BASE LIQUIDACION REDEBAN 2025'!$C$5)))))))</f>
        <v>65960.072302</v>
      </c>
      <c r="AL991" s="97">
        <f>IF(OR(Q991="SOPORTE_TELEFÓNICO",Q991="ENVÍO"),0,IF(AF991="TIPO I",'BASE LIQUIDACION REDEBAN 2025'!$B$10,IF(AF991="TIPO II",'BASE LIQUIDACION REDEBAN 2025'!$B$11,IF(AF991="TIPO III",'BASE LIQUIDACION REDEBAN 2025'!$B$12,'BASE LIQUIDACION REDEBAN 2025'!$B$13))))</f>
        <v>75096.394270399993</v>
      </c>
      <c r="AM991" s="97">
        <f t="shared" si="15"/>
        <v>65960.072302</v>
      </c>
    </row>
    <row r="992" spans="1:39" s="85" customFormat="1" ht="13.15">
      <c r="A992" s="171" t="s">
        <v>76</v>
      </c>
      <c r="B992" s="10" t="str">
        <f>VLOOKUP(A992,'CENTRO DE COSTOS'!A:D,4,FALSE)</f>
        <v>DIEGO FERNANDO HENAO CARDONA</v>
      </c>
      <c r="C992" s="10" t="str">
        <f>VLOOKUP(A992,'CENTRO DE COSTOS'!A:D,2,FALSE)</f>
        <v>0004-0003</v>
      </c>
      <c r="D992" s="171">
        <v>76001</v>
      </c>
      <c r="E992" s="171">
        <v>2358145</v>
      </c>
      <c r="F992" s="171">
        <v>66468</v>
      </c>
      <c r="G992" s="171" t="s">
        <v>230</v>
      </c>
      <c r="H992" s="171" t="s">
        <v>76</v>
      </c>
      <c r="I992" s="171" t="s">
        <v>8624</v>
      </c>
      <c r="J992" s="10" t="s">
        <v>167</v>
      </c>
      <c r="K992" s="171">
        <v>2358145</v>
      </c>
      <c r="L992" s="171" t="s">
        <v>8625</v>
      </c>
      <c r="M992" s="172">
        <v>45834.398611111108</v>
      </c>
      <c r="N992" s="172">
        <v>45834.647870370369</v>
      </c>
      <c r="O992" s="171" t="s">
        <v>3171</v>
      </c>
      <c r="P992" s="171" t="s">
        <v>3172</v>
      </c>
      <c r="Q992" s="171" t="s">
        <v>177</v>
      </c>
      <c r="R992" s="72" t="s">
        <v>8626</v>
      </c>
      <c r="S992" s="178" t="s">
        <v>3174</v>
      </c>
      <c r="T992" s="187" t="s">
        <v>3190</v>
      </c>
      <c r="U992" s="187" t="s">
        <v>3202</v>
      </c>
      <c r="V992" s="187" t="s">
        <v>3192</v>
      </c>
      <c r="W992" s="187" t="s">
        <v>3185</v>
      </c>
      <c r="X992" s="187">
        <v>0</v>
      </c>
      <c r="Y992" s="187">
        <v>0</v>
      </c>
      <c r="Z992" s="187">
        <v>0</v>
      </c>
      <c r="AA992" s="187">
        <v>0</v>
      </c>
      <c r="AB992" s="200" t="s">
        <v>4502</v>
      </c>
      <c r="AC992" s="72" t="s">
        <v>8627</v>
      </c>
      <c r="AD992" s="72">
        <v>0</v>
      </c>
      <c r="AE992" s="72">
        <v>0</v>
      </c>
      <c r="AF992" s="171" t="s">
        <v>25</v>
      </c>
      <c r="AG992" s="171" t="s">
        <v>189</v>
      </c>
      <c r="AH992" s="171">
        <v>1</v>
      </c>
      <c r="AI992" s="171">
        <v>0</v>
      </c>
      <c r="AJ992" s="72" t="s">
        <v>1025</v>
      </c>
      <c r="AK992" s="97">
        <f>IF(Q992="SOPORTE_TELEFÓNICO",'BASE LIQUIDACION REDEBAN 2025'!$B$19,IF(Q992="ENVÍO",'BASE LIQUIDACION REDEBAN 2025'!$C$2,IF(AF992="TIPO I",'BASE LIQUIDACION REDEBAN 2025'!$C$2,IF(AF992="TIPO II",'BASE LIQUIDACION REDEBAN 2025'!$C$3,IF(AF992="TIPO III",'BASE LIQUIDACION REDEBAN 2025'!$C$4,IF(AF992="TIPO IV",'BASE LIQUIDACION REDEBAN 2025'!$C$5,IF(AG992="AEREO",'BASE LIQUIDACION REDEBAN 2025'!$B$6,'BASE LIQUIDACION REDEBAN 2025'!$C$5)))))))</f>
        <v>65960.072302</v>
      </c>
      <c r="AL992" s="97">
        <f>IF(OR(Q992="SOPORTE_TELEFÓNICO",Q992="ENVÍO"),0,IF(AF992="TIPO I",'BASE LIQUIDACION REDEBAN 2025'!$B$10,IF(AF992="TIPO II",'BASE LIQUIDACION REDEBAN 2025'!$B$11,IF(AF992="TIPO III",'BASE LIQUIDACION REDEBAN 2025'!$B$12,'BASE LIQUIDACION REDEBAN 2025'!$B$13))))</f>
        <v>75096.394270399993</v>
      </c>
      <c r="AM992" s="97">
        <f t="shared" si="15"/>
        <v>65960.072302</v>
      </c>
    </row>
    <row r="993" spans="1:39" s="85" customFormat="1" ht="13.15">
      <c r="A993" s="171" t="s">
        <v>68</v>
      </c>
      <c r="B993" s="10" t="str">
        <f>VLOOKUP(A993,'CENTRO DE COSTOS'!A:D,4,FALSE)</f>
        <v>WILLIAM ASDRUBAL ROZO ROZO</v>
      </c>
      <c r="C993" s="10" t="str">
        <f>VLOOKUP(A993,'CENTRO DE COSTOS'!A:D,2,FALSE)</f>
        <v>0004-0004</v>
      </c>
      <c r="D993" s="171">
        <v>11001</v>
      </c>
      <c r="E993" s="171">
        <v>2356619</v>
      </c>
      <c r="F993" s="171">
        <v>76497</v>
      </c>
      <c r="G993" s="171" t="s">
        <v>298</v>
      </c>
      <c r="H993" s="171" t="s">
        <v>68</v>
      </c>
      <c r="I993" s="171" t="s">
        <v>6645</v>
      </c>
      <c r="J993" s="10" t="s">
        <v>167</v>
      </c>
      <c r="K993" s="171">
        <v>2356619</v>
      </c>
      <c r="L993" s="171" t="s">
        <v>8628</v>
      </c>
      <c r="M993" s="172">
        <v>45834.333333333336</v>
      </c>
      <c r="N993" s="172">
        <v>45834.649780092594</v>
      </c>
      <c r="O993" s="171" t="s">
        <v>3171</v>
      </c>
      <c r="P993" s="171" t="s">
        <v>3172</v>
      </c>
      <c r="Q993" s="171" t="s">
        <v>177</v>
      </c>
      <c r="R993" s="72" t="s">
        <v>8629</v>
      </c>
      <c r="S993" s="178" t="s">
        <v>3174</v>
      </c>
      <c r="T993" s="187" t="s">
        <v>3190</v>
      </c>
      <c r="U993" s="187" t="s">
        <v>3252</v>
      </c>
      <c r="V993" s="187" t="s">
        <v>3192</v>
      </c>
      <c r="W993" s="187" t="s">
        <v>3185</v>
      </c>
      <c r="X993" s="187">
        <v>0</v>
      </c>
      <c r="Y993" s="187">
        <v>0</v>
      </c>
      <c r="Z993" s="187">
        <v>0</v>
      </c>
      <c r="AA993" s="187">
        <v>0</v>
      </c>
      <c r="AB993" s="200">
        <v>0</v>
      </c>
      <c r="AC993" s="72">
        <v>0</v>
      </c>
      <c r="AD993" s="72">
        <v>0</v>
      </c>
      <c r="AE993" s="72">
        <v>0</v>
      </c>
      <c r="AF993" s="171" t="s">
        <v>25</v>
      </c>
      <c r="AG993" s="171" t="s">
        <v>189</v>
      </c>
      <c r="AH993" s="171">
        <v>1</v>
      </c>
      <c r="AI993" s="171">
        <v>0</v>
      </c>
      <c r="AJ993" s="72" t="s">
        <v>3413</v>
      </c>
      <c r="AK993" s="97">
        <f>IF(Q993="SOPORTE_TELEFÓNICO",'BASE LIQUIDACION REDEBAN 2025'!$B$19,IF(Q993="ENVÍO",'BASE LIQUIDACION REDEBAN 2025'!$C$2,IF(AF993="TIPO I",'BASE LIQUIDACION REDEBAN 2025'!$C$2,IF(AF993="TIPO II",'BASE LIQUIDACION REDEBAN 2025'!$C$3,IF(AF993="TIPO III",'BASE LIQUIDACION REDEBAN 2025'!$C$4,IF(AF993="TIPO IV",'BASE LIQUIDACION REDEBAN 2025'!$C$5,IF(AG993="AEREO",'BASE LIQUIDACION REDEBAN 2025'!$B$6,'BASE LIQUIDACION REDEBAN 2025'!$C$5)))))))</f>
        <v>65960.072302</v>
      </c>
      <c r="AL993" s="97">
        <f>IF(OR(Q993="SOPORTE_TELEFÓNICO",Q993="ENVÍO"),0,IF(AF993="TIPO I",'BASE LIQUIDACION REDEBAN 2025'!$B$10,IF(AF993="TIPO II",'BASE LIQUIDACION REDEBAN 2025'!$B$11,IF(AF993="TIPO III",'BASE LIQUIDACION REDEBAN 2025'!$B$12,'BASE LIQUIDACION REDEBAN 2025'!$B$13))))</f>
        <v>75096.394270399993</v>
      </c>
      <c r="AM993" s="97">
        <f t="shared" si="15"/>
        <v>65960.072302</v>
      </c>
    </row>
    <row r="994" spans="1:39" s="85" customFormat="1" ht="13.15">
      <c r="A994" s="171" t="s">
        <v>90</v>
      </c>
      <c r="B994" s="10" t="str">
        <f>VLOOKUP(A994,'CENTRO DE COSTOS'!A:D,4,FALSE)</f>
        <v>JUAN SEBASTIÁN RÍOS CASTRILLÓN</v>
      </c>
      <c r="C994" s="10" t="str">
        <f>VLOOKUP(A994,'CENTRO DE COSTOS'!A:D,2,FALSE)</f>
        <v>0004-0005</v>
      </c>
      <c r="D994" s="171">
        <v>5001</v>
      </c>
      <c r="E994" s="171">
        <v>2355162</v>
      </c>
      <c r="F994" s="171">
        <v>24257</v>
      </c>
      <c r="G994" s="171" t="s">
        <v>290</v>
      </c>
      <c r="H994" s="171" t="s">
        <v>90</v>
      </c>
      <c r="I994" s="171" t="s">
        <v>7957</v>
      </c>
      <c r="J994" s="10" t="s">
        <v>167</v>
      </c>
      <c r="K994" s="171">
        <v>2355162</v>
      </c>
      <c r="L994" s="171" t="s">
        <v>8630</v>
      </c>
      <c r="M994" s="172">
        <v>45833.665277777778</v>
      </c>
      <c r="N994" s="172">
        <v>45834.65556712963</v>
      </c>
      <c r="O994" s="171" t="s">
        <v>3171</v>
      </c>
      <c r="P994" s="171" t="s">
        <v>3172</v>
      </c>
      <c r="Q994" s="171" t="s">
        <v>177</v>
      </c>
      <c r="R994" s="72" t="s">
        <v>8631</v>
      </c>
      <c r="S994" s="178" t="s">
        <v>3174</v>
      </c>
      <c r="T994" s="187" t="s">
        <v>3190</v>
      </c>
      <c r="U994" s="187" t="s">
        <v>3331</v>
      </c>
      <c r="V994" s="187" t="s">
        <v>3192</v>
      </c>
      <c r="W994" s="187" t="s">
        <v>3215</v>
      </c>
      <c r="X994" s="187" t="s">
        <v>3481</v>
      </c>
      <c r="Y994" s="187">
        <v>0</v>
      </c>
      <c r="Z994" s="187" t="s">
        <v>3268</v>
      </c>
      <c r="AA994" s="187" t="s">
        <v>7655</v>
      </c>
      <c r="AB994" s="200">
        <v>0</v>
      </c>
      <c r="AC994" s="72" t="s">
        <v>7960</v>
      </c>
      <c r="AD994" s="72" t="s">
        <v>8632</v>
      </c>
      <c r="AE994" s="72" t="s">
        <v>8633</v>
      </c>
      <c r="AF994" s="171" t="s">
        <v>25</v>
      </c>
      <c r="AG994" s="171" t="s">
        <v>189</v>
      </c>
      <c r="AH994" s="171">
        <v>1</v>
      </c>
      <c r="AI994" s="171">
        <v>0</v>
      </c>
      <c r="AJ994" s="72" t="s">
        <v>3263</v>
      </c>
      <c r="AK994" s="97">
        <f>IF(Q994="SOPORTE_TELEFÓNICO",'BASE LIQUIDACION REDEBAN 2025'!$B$19,IF(Q994="ENVÍO",'BASE LIQUIDACION REDEBAN 2025'!$C$2,IF(AF994="TIPO I",'BASE LIQUIDACION REDEBAN 2025'!$C$2,IF(AF994="TIPO II",'BASE LIQUIDACION REDEBAN 2025'!$C$3,IF(AF994="TIPO III",'BASE LIQUIDACION REDEBAN 2025'!$C$4,IF(AF994="TIPO IV",'BASE LIQUIDACION REDEBAN 2025'!$C$5,IF(AG994="AEREO",'BASE LIQUIDACION REDEBAN 2025'!$B$6,'BASE LIQUIDACION REDEBAN 2025'!$C$5)))))))</f>
        <v>65960.072302</v>
      </c>
      <c r="AL994" s="97">
        <f>IF(OR(Q994="SOPORTE_TELEFÓNICO",Q994="ENVÍO"),0,IF(AF994="TIPO I",'BASE LIQUIDACION REDEBAN 2025'!$B$10,IF(AF994="TIPO II",'BASE LIQUIDACION REDEBAN 2025'!$B$11,IF(AF994="TIPO III",'BASE LIQUIDACION REDEBAN 2025'!$B$12,'BASE LIQUIDACION REDEBAN 2025'!$B$13))))</f>
        <v>75096.394270399993</v>
      </c>
      <c r="AM994" s="97">
        <f t="shared" si="15"/>
        <v>65960.072302</v>
      </c>
    </row>
    <row r="995" spans="1:39" s="85" customFormat="1" ht="13.15">
      <c r="A995" s="171" t="s">
        <v>94</v>
      </c>
      <c r="B995" s="10" t="str">
        <f>VLOOKUP(A995,'CENTRO DE COSTOS'!A:D,4,FALSE)</f>
        <v>DIEGO FERNANDO HENAO CARDONA</v>
      </c>
      <c r="C995" s="10" t="str">
        <f>VLOOKUP(A995,'CENTRO DE COSTOS'!A:D,2,FALSE)</f>
        <v>0004-0002</v>
      </c>
      <c r="D995" s="171">
        <v>76828</v>
      </c>
      <c r="E995" s="171">
        <v>2352593</v>
      </c>
      <c r="F995" s="171">
        <v>11694</v>
      </c>
      <c r="G995" s="171" t="s">
        <v>230</v>
      </c>
      <c r="H995" s="171" t="s">
        <v>8634</v>
      </c>
      <c r="I995" s="171" t="s">
        <v>8635</v>
      </c>
      <c r="J995" s="10" t="s">
        <v>167</v>
      </c>
      <c r="K995" s="171">
        <v>2352593</v>
      </c>
      <c r="L995" s="171" t="s">
        <v>8636</v>
      </c>
      <c r="M995" s="172">
        <v>45833.449305555558</v>
      </c>
      <c r="N995" s="172">
        <v>45834.658900462964</v>
      </c>
      <c r="O995" s="171" t="s">
        <v>3171</v>
      </c>
      <c r="P995" s="171" t="s">
        <v>3172</v>
      </c>
      <c r="Q995" s="171" t="s">
        <v>177</v>
      </c>
      <c r="R995" s="72" t="s">
        <v>8637</v>
      </c>
      <c r="S995" s="178" t="s">
        <v>3174</v>
      </c>
      <c r="T995" s="187" t="s">
        <v>3190</v>
      </c>
      <c r="U995" s="187" t="s">
        <v>3197</v>
      </c>
      <c r="V995" s="187" t="s">
        <v>3424</v>
      </c>
      <c r="W995" s="187" t="s">
        <v>3215</v>
      </c>
      <c r="X995" s="187">
        <v>0</v>
      </c>
      <c r="Y995" s="187" t="s">
        <v>3425</v>
      </c>
      <c r="Z995" s="187">
        <v>0</v>
      </c>
      <c r="AA995" s="187">
        <v>0</v>
      </c>
      <c r="AB995" s="200">
        <v>0</v>
      </c>
      <c r="AC995" s="72" t="s">
        <v>8638</v>
      </c>
      <c r="AD995" s="72" t="s">
        <v>8639</v>
      </c>
      <c r="AE995" s="72" t="s">
        <v>8640</v>
      </c>
      <c r="AF995" s="171" t="s">
        <v>28</v>
      </c>
      <c r="AG995" s="171" t="s">
        <v>189</v>
      </c>
      <c r="AH995" s="171">
        <v>1</v>
      </c>
      <c r="AI995" s="171">
        <v>0</v>
      </c>
      <c r="AJ995" s="72" t="s">
        <v>2428</v>
      </c>
      <c r="AK995" s="97">
        <f>IF(Q995="SOPORTE_TELEFÓNICO",'BASE LIQUIDACION REDEBAN 2025'!$B$19,IF(Q995="ENVÍO",'BASE LIQUIDACION REDEBAN 2025'!$C$2,IF(AF995="TIPO I",'BASE LIQUIDACION REDEBAN 2025'!$C$2,IF(AF995="TIPO II",'BASE LIQUIDACION REDEBAN 2025'!$C$3,IF(AF995="TIPO III",'BASE LIQUIDACION REDEBAN 2025'!$C$4,IF(AF995="TIPO IV",'BASE LIQUIDACION REDEBAN 2025'!$C$5,IF(AG995="AEREO",'BASE LIQUIDACION REDEBAN 2025'!$B$6,'BASE LIQUIDACION REDEBAN 2025'!$C$5)))))))</f>
        <v>144967.87232000002</v>
      </c>
      <c r="AL995" s="97">
        <f>IF(OR(Q995="SOPORTE_TELEFÓNICO",Q995="ENVÍO"),0,IF(AF995="TIPO I",'BASE LIQUIDACION REDEBAN 2025'!$B$10,IF(AF995="TIPO II",'BASE LIQUIDACION REDEBAN 2025'!$B$11,IF(AF995="TIPO III",'BASE LIQUIDACION REDEBAN 2025'!$B$12,'BASE LIQUIDACION REDEBAN 2025'!$B$13))))</f>
        <v>140395.6348884</v>
      </c>
      <c r="AM995" s="97">
        <f t="shared" si="15"/>
        <v>144967.87232000002</v>
      </c>
    </row>
    <row r="996" spans="1:39" s="85" customFormat="1" ht="13.15">
      <c r="A996" s="171" t="s">
        <v>87</v>
      </c>
      <c r="B996" s="10" t="str">
        <f>VLOOKUP(A996,'CENTRO DE COSTOS'!A:D,4,FALSE)</f>
        <v>DIEGO FERNANDO HENAO CARDONA</v>
      </c>
      <c r="C996" s="10" t="str">
        <f>VLOOKUP(A996,'CENTRO DE COSTOS'!A:D,2,FALSE)</f>
        <v>0004-0002</v>
      </c>
      <c r="D996" s="171">
        <v>17486</v>
      </c>
      <c r="E996" s="171">
        <v>2355174</v>
      </c>
      <c r="F996" s="171">
        <v>79727</v>
      </c>
      <c r="G996" s="171" t="s">
        <v>827</v>
      </c>
      <c r="H996" s="171" t="s">
        <v>971</v>
      </c>
      <c r="I996" s="171" t="s">
        <v>972</v>
      </c>
      <c r="J996" s="10" t="s">
        <v>167</v>
      </c>
      <c r="K996" s="171">
        <v>2355174</v>
      </c>
      <c r="L996" s="171" t="s">
        <v>8641</v>
      </c>
      <c r="M996" s="172">
        <v>45833.666666666664</v>
      </c>
      <c r="N996" s="172">
        <v>45834.663113425922</v>
      </c>
      <c r="O996" s="171" t="s">
        <v>3171</v>
      </c>
      <c r="P996" s="171" t="s">
        <v>3172</v>
      </c>
      <c r="Q996" s="171" t="s">
        <v>177</v>
      </c>
      <c r="R996" s="72" t="s">
        <v>8642</v>
      </c>
      <c r="S996" s="178" t="s">
        <v>3174</v>
      </c>
      <c r="T996" s="187" t="s">
        <v>3190</v>
      </c>
      <c r="U996" s="187" t="s">
        <v>3839</v>
      </c>
      <c r="V996" s="187" t="s">
        <v>3840</v>
      </c>
      <c r="W996" s="187" t="s">
        <v>3215</v>
      </c>
      <c r="X996" s="187" t="s">
        <v>3662</v>
      </c>
      <c r="Y996" s="187">
        <v>0</v>
      </c>
      <c r="Z996" s="187">
        <v>0</v>
      </c>
      <c r="AA996" s="187">
        <v>0</v>
      </c>
      <c r="AB996" s="200">
        <v>0</v>
      </c>
      <c r="AC996" s="72" t="s">
        <v>8643</v>
      </c>
      <c r="AD996" s="72" t="s">
        <v>8644</v>
      </c>
      <c r="AE996" s="72" t="s">
        <v>8645</v>
      </c>
      <c r="AF996" s="171" t="s">
        <v>28</v>
      </c>
      <c r="AG996" s="171" t="s">
        <v>189</v>
      </c>
      <c r="AH996" s="171">
        <v>1</v>
      </c>
      <c r="AI996" s="171">
        <v>0</v>
      </c>
      <c r="AJ996" s="72" t="s">
        <v>993</v>
      </c>
      <c r="AK996" s="97">
        <f>IF(Q996="SOPORTE_TELEFÓNICO",'BASE LIQUIDACION REDEBAN 2025'!$B$19,IF(Q996="ENVÍO",'BASE LIQUIDACION REDEBAN 2025'!$C$2,IF(AF996="TIPO I",'BASE LIQUIDACION REDEBAN 2025'!$C$2,IF(AF996="TIPO II",'BASE LIQUIDACION REDEBAN 2025'!$C$3,IF(AF996="TIPO III",'BASE LIQUIDACION REDEBAN 2025'!$C$4,IF(AF996="TIPO IV",'BASE LIQUIDACION REDEBAN 2025'!$C$5,IF(AG996="AEREO",'BASE LIQUIDACION REDEBAN 2025'!$B$6,'BASE LIQUIDACION REDEBAN 2025'!$C$5)))))))</f>
        <v>144967.87232000002</v>
      </c>
      <c r="AL996" s="97">
        <f>IF(OR(Q996="SOPORTE_TELEFÓNICO",Q996="ENVÍO"),0,IF(AF996="TIPO I",'BASE LIQUIDACION REDEBAN 2025'!$B$10,IF(AF996="TIPO II",'BASE LIQUIDACION REDEBAN 2025'!$B$11,IF(AF996="TIPO III",'BASE LIQUIDACION REDEBAN 2025'!$B$12,'BASE LIQUIDACION REDEBAN 2025'!$B$13))))</f>
        <v>140395.6348884</v>
      </c>
      <c r="AM996" s="97">
        <f t="shared" si="15"/>
        <v>144967.87232000002</v>
      </c>
    </row>
    <row r="997" spans="1:39" s="85" customFormat="1" ht="13.15">
      <c r="A997" s="171" t="s">
        <v>86</v>
      </c>
      <c r="B997" s="10" t="str">
        <f>VLOOKUP(A997,'CENTRO DE COSTOS'!A:D,4,FALSE)</f>
        <v>KEVIN ALEXIS CORZO BUSTOS</v>
      </c>
      <c r="C997" s="10" t="str">
        <f>VLOOKUP(A997,'CENTRO DE COSTOS'!A:D,2,FALSE)</f>
        <v>0004-0007</v>
      </c>
      <c r="D997" s="171">
        <v>73001</v>
      </c>
      <c r="E997" s="171">
        <v>2359312</v>
      </c>
      <c r="F997" s="171">
        <v>77458</v>
      </c>
      <c r="G997" s="171" t="s">
        <v>870</v>
      </c>
      <c r="H997" s="171" t="s">
        <v>86</v>
      </c>
      <c r="I997" s="171" t="s">
        <v>8646</v>
      </c>
      <c r="J997" s="10" t="s">
        <v>167</v>
      </c>
      <c r="K997" s="171">
        <v>2359312</v>
      </c>
      <c r="L997" s="171" t="s">
        <v>8647</v>
      </c>
      <c r="M997" s="172">
        <v>45834.458333333336</v>
      </c>
      <c r="N997" s="172">
        <v>45834.675509259258</v>
      </c>
      <c r="O997" s="171" t="s">
        <v>3171</v>
      </c>
      <c r="P997" s="171" t="s">
        <v>3172</v>
      </c>
      <c r="Q997" s="171" t="s">
        <v>177</v>
      </c>
      <c r="R997" s="72" t="s">
        <v>8648</v>
      </c>
      <c r="S997" s="178" t="s">
        <v>3174</v>
      </c>
      <c r="T997" s="187" t="s">
        <v>3175</v>
      </c>
      <c r="U997" s="187" t="s">
        <v>3438</v>
      </c>
      <c r="V997" s="187" t="s">
        <v>3439</v>
      </c>
      <c r="W997" s="187" t="s">
        <v>3185</v>
      </c>
      <c r="X997" s="187">
        <v>0</v>
      </c>
      <c r="Y997" s="187">
        <v>0</v>
      </c>
      <c r="Z997" s="187">
        <v>0</v>
      </c>
      <c r="AA997" s="187">
        <v>0</v>
      </c>
      <c r="AB997" s="200">
        <v>0</v>
      </c>
      <c r="AC997" s="72" t="s">
        <v>8649</v>
      </c>
      <c r="AD997" s="72">
        <v>0</v>
      </c>
      <c r="AE997" s="72">
        <v>0</v>
      </c>
      <c r="AF997" s="171" t="s">
        <v>25</v>
      </c>
      <c r="AG997" s="171" t="s">
        <v>189</v>
      </c>
      <c r="AH997" s="171">
        <v>1</v>
      </c>
      <c r="AI997" s="171">
        <v>0</v>
      </c>
      <c r="AJ997" s="72" t="s">
        <v>1632</v>
      </c>
      <c r="AK997" s="97">
        <f>IF(Q997="SOPORTE_TELEFÓNICO",'BASE LIQUIDACION REDEBAN 2025'!$B$19,IF(Q997="ENVÍO",'BASE LIQUIDACION REDEBAN 2025'!$C$2,IF(AF997="TIPO I",'BASE LIQUIDACION REDEBAN 2025'!$C$2,IF(AF997="TIPO II",'BASE LIQUIDACION REDEBAN 2025'!$C$3,IF(AF997="TIPO III",'BASE LIQUIDACION REDEBAN 2025'!$C$4,IF(AF997="TIPO IV",'BASE LIQUIDACION REDEBAN 2025'!$C$5,IF(AG997="AEREO",'BASE LIQUIDACION REDEBAN 2025'!$B$6,'BASE LIQUIDACION REDEBAN 2025'!$C$5)))))))</f>
        <v>65960.072302</v>
      </c>
      <c r="AL997" s="97">
        <f>IF(OR(Q997="SOPORTE_TELEFÓNICO",Q997="ENVÍO"),0,IF(AF997="TIPO I",'BASE LIQUIDACION REDEBAN 2025'!$B$10,IF(AF997="TIPO II",'BASE LIQUIDACION REDEBAN 2025'!$B$11,IF(AF997="TIPO III",'BASE LIQUIDACION REDEBAN 2025'!$B$12,'BASE LIQUIDACION REDEBAN 2025'!$B$13))))</f>
        <v>75096.394270399993</v>
      </c>
      <c r="AM997" s="97">
        <f t="shared" si="15"/>
        <v>65960.072302</v>
      </c>
    </row>
    <row r="998" spans="1:39" s="85" customFormat="1" ht="13.15">
      <c r="A998" s="171" t="s">
        <v>68</v>
      </c>
      <c r="B998" s="10" t="str">
        <f>VLOOKUP(A998,'CENTRO DE COSTOS'!A:D,4,FALSE)</f>
        <v>WILLIAM ASDRUBAL ROZO ROZO</v>
      </c>
      <c r="C998" s="10" t="str">
        <f>VLOOKUP(A998,'CENTRO DE COSTOS'!A:D,2,FALSE)</f>
        <v>0004-0004</v>
      </c>
      <c r="D998" s="171">
        <v>11001</v>
      </c>
      <c r="E998" s="171">
        <v>2359579</v>
      </c>
      <c r="F998" s="171">
        <v>79689</v>
      </c>
      <c r="G998" s="171" t="s">
        <v>298</v>
      </c>
      <c r="H998" s="171" t="s">
        <v>68</v>
      </c>
      <c r="I998" s="171" t="s">
        <v>914</v>
      </c>
      <c r="J998" s="10" t="s">
        <v>167</v>
      </c>
      <c r="K998" s="171">
        <v>2359579</v>
      </c>
      <c r="L998" s="171" t="s">
        <v>8650</v>
      </c>
      <c r="M998" s="172">
        <v>45834.479861111111</v>
      </c>
      <c r="N998" s="172">
        <v>45834.67869212963</v>
      </c>
      <c r="O998" s="171" t="s">
        <v>3171</v>
      </c>
      <c r="P998" s="171" t="s">
        <v>3172</v>
      </c>
      <c r="Q998" s="171" t="s">
        <v>177</v>
      </c>
      <c r="R998" s="72" t="s">
        <v>8651</v>
      </c>
      <c r="S998" s="178" t="s">
        <v>3174</v>
      </c>
      <c r="T998" s="187" t="s">
        <v>3190</v>
      </c>
      <c r="U998" s="187" t="s">
        <v>3839</v>
      </c>
      <c r="V998" s="187" t="s">
        <v>3840</v>
      </c>
      <c r="W998" s="187" t="s">
        <v>3215</v>
      </c>
      <c r="X998" s="187" t="s">
        <v>3662</v>
      </c>
      <c r="Y998" s="187">
        <v>0</v>
      </c>
      <c r="Z998" s="187">
        <v>0</v>
      </c>
      <c r="AA998" s="187">
        <v>0</v>
      </c>
      <c r="AB998" s="200">
        <v>0</v>
      </c>
      <c r="AC998" s="72" t="s">
        <v>8652</v>
      </c>
      <c r="AD998" s="72" t="s">
        <v>8653</v>
      </c>
      <c r="AE998" s="72" t="s">
        <v>8654</v>
      </c>
      <c r="AF998" s="171" t="s">
        <v>25</v>
      </c>
      <c r="AG998" s="171" t="s">
        <v>189</v>
      </c>
      <c r="AH998" s="171">
        <v>1</v>
      </c>
      <c r="AI998" s="171">
        <v>0</v>
      </c>
      <c r="AJ998" s="72" t="s">
        <v>656</v>
      </c>
      <c r="AK998" s="97">
        <f>IF(Q998="SOPORTE_TELEFÓNICO",'BASE LIQUIDACION REDEBAN 2025'!$B$19,IF(Q998="ENVÍO",'BASE LIQUIDACION REDEBAN 2025'!$C$2,IF(AF998="TIPO I",'BASE LIQUIDACION REDEBAN 2025'!$C$2,IF(AF998="TIPO II",'BASE LIQUIDACION REDEBAN 2025'!$C$3,IF(AF998="TIPO III",'BASE LIQUIDACION REDEBAN 2025'!$C$4,IF(AF998="TIPO IV",'BASE LIQUIDACION REDEBAN 2025'!$C$5,IF(AG998="AEREO",'BASE LIQUIDACION REDEBAN 2025'!$B$6,'BASE LIQUIDACION REDEBAN 2025'!$C$5)))))))</f>
        <v>65960.072302</v>
      </c>
      <c r="AL998" s="97">
        <f>IF(OR(Q998="SOPORTE_TELEFÓNICO",Q998="ENVÍO"),0,IF(AF998="TIPO I",'BASE LIQUIDACION REDEBAN 2025'!$B$10,IF(AF998="TIPO II",'BASE LIQUIDACION REDEBAN 2025'!$B$11,IF(AF998="TIPO III",'BASE LIQUIDACION REDEBAN 2025'!$B$12,'BASE LIQUIDACION REDEBAN 2025'!$B$13))))</f>
        <v>75096.394270399993</v>
      </c>
      <c r="AM998" s="97">
        <f t="shared" si="15"/>
        <v>65960.072302</v>
      </c>
    </row>
    <row r="999" spans="1:39" s="85" customFormat="1" ht="13.15">
      <c r="A999" s="171" t="s">
        <v>68</v>
      </c>
      <c r="B999" s="10" t="str">
        <f>VLOOKUP(A999,'CENTRO DE COSTOS'!A:D,4,FALSE)</f>
        <v>WILLIAM ASDRUBAL ROZO ROZO</v>
      </c>
      <c r="C999" s="10" t="str">
        <f>VLOOKUP(A999,'CENTRO DE COSTOS'!A:D,2,FALSE)</f>
        <v>0004-0004</v>
      </c>
      <c r="D999" s="171">
        <v>25290</v>
      </c>
      <c r="E999" s="171">
        <v>2348770</v>
      </c>
      <c r="F999" s="171">
        <v>34197</v>
      </c>
      <c r="G999" s="171" t="s">
        <v>298</v>
      </c>
      <c r="H999" s="171" t="s">
        <v>394</v>
      </c>
      <c r="I999" s="171" t="s">
        <v>8655</v>
      </c>
      <c r="J999" s="10" t="s">
        <v>167</v>
      </c>
      <c r="K999" s="171">
        <v>2348770</v>
      </c>
      <c r="L999" s="171" t="s">
        <v>8656</v>
      </c>
      <c r="M999" s="172">
        <v>45832.661805555559</v>
      </c>
      <c r="N999" s="172">
        <v>45834.698993055557</v>
      </c>
      <c r="O999" s="171" t="s">
        <v>3171</v>
      </c>
      <c r="P999" s="171" t="s">
        <v>3172</v>
      </c>
      <c r="Q999" s="171" t="s">
        <v>177</v>
      </c>
      <c r="R999" s="72" t="s">
        <v>8657</v>
      </c>
      <c r="S999" s="178" t="s">
        <v>3174</v>
      </c>
      <c r="T999" s="187" t="s">
        <v>3190</v>
      </c>
      <c r="U999" s="187" t="s">
        <v>3284</v>
      </c>
      <c r="V999" s="187" t="s">
        <v>3284</v>
      </c>
      <c r="W999" s="187" t="s">
        <v>3215</v>
      </c>
      <c r="X999" s="187" t="s">
        <v>3615</v>
      </c>
      <c r="Y999" s="187">
        <v>0</v>
      </c>
      <c r="Z999" s="187">
        <v>0</v>
      </c>
      <c r="AA999" s="187">
        <v>0</v>
      </c>
      <c r="AB999" s="200">
        <v>0</v>
      </c>
      <c r="AC999" s="72" t="s">
        <v>8658</v>
      </c>
      <c r="AD999" s="72" t="s">
        <v>8659</v>
      </c>
      <c r="AE999" s="72" t="s">
        <v>8660</v>
      </c>
      <c r="AF999" s="171" t="s">
        <v>28</v>
      </c>
      <c r="AG999" s="171" t="s">
        <v>189</v>
      </c>
      <c r="AH999" s="171">
        <v>1</v>
      </c>
      <c r="AI999" s="171">
        <v>0</v>
      </c>
      <c r="AJ999" s="72" t="s">
        <v>595</v>
      </c>
      <c r="AK999" s="97">
        <f>IF(Q999="SOPORTE_TELEFÓNICO",'BASE LIQUIDACION REDEBAN 2025'!$B$19,IF(Q999="ENVÍO",'BASE LIQUIDACION REDEBAN 2025'!$C$2,IF(AF999="TIPO I",'BASE LIQUIDACION REDEBAN 2025'!$C$2,IF(AF999="TIPO II",'BASE LIQUIDACION REDEBAN 2025'!$C$3,IF(AF999="TIPO III",'BASE LIQUIDACION REDEBAN 2025'!$C$4,IF(AF999="TIPO IV",'BASE LIQUIDACION REDEBAN 2025'!$C$5,IF(AG999="AEREO",'BASE LIQUIDACION REDEBAN 2025'!$B$6,'BASE LIQUIDACION REDEBAN 2025'!$C$5)))))))</f>
        <v>144967.87232000002</v>
      </c>
      <c r="AL999" s="97">
        <f>IF(OR(Q999="SOPORTE_TELEFÓNICO",Q999="ENVÍO"),0,IF(AF999="TIPO I",'BASE LIQUIDACION REDEBAN 2025'!$B$10,IF(AF999="TIPO II",'BASE LIQUIDACION REDEBAN 2025'!$B$11,IF(AF999="TIPO III",'BASE LIQUIDACION REDEBAN 2025'!$B$12,'BASE LIQUIDACION REDEBAN 2025'!$B$13))))</f>
        <v>140395.6348884</v>
      </c>
      <c r="AM999" s="97">
        <f t="shared" si="15"/>
        <v>144967.87232000002</v>
      </c>
    </row>
    <row r="1000" spans="1:39" s="85" customFormat="1" ht="13.15">
      <c r="A1000" s="171" t="s">
        <v>68</v>
      </c>
      <c r="B1000" s="10" t="str">
        <f>VLOOKUP(A1000,'CENTRO DE COSTOS'!A:D,4,FALSE)</f>
        <v>WILLIAM ASDRUBAL ROZO ROZO</v>
      </c>
      <c r="C1000" s="10" t="str">
        <f>VLOOKUP(A1000,'CENTRO DE COSTOS'!A:D,2,FALSE)</f>
        <v>0004-0004</v>
      </c>
      <c r="D1000" s="171">
        <v>11001</v>
      </c>
      <c r="E1000" s="171">
        <v>2354883</v>
      </c>
      <c r="F1000" s="171">
        <v>18903</v>
      </c>
      <c r="G1000" s="171" t="s">
        <v>298</v>
      </c>
      <c r="H1000" s="171" t="s">
        <v>68</v>
      </c>
      <c r="I1000" s="171" t="s">
        <v>8661</v>
      </c>
      <c r="J1000" s="10" t="s">
        <v>167</v>
      </c>
      <c r="K1000" s="171">
        <v>2354883</v>
      </c>
      <c r="L1000" s="171" t="s">
        <v>8662</v>
      </c>
      <c r="M1000" s="172">
        <v>45833.65347222222</v>
      </c>
      <c r="N1000" s="172">
        <v>45834.702337962961</v>
      </c>
      <c r="O1000" s="171" t="s">
        <v>3171</v>
      </c>
      <c r="P1000" s="171" t="s">
        <v>3172</v>
      </c>
      <c r="Q1000" s="171" t="s">
        <v>177</v>
      </c>
      <c r="R1000" s="72" t="s">
        <v>8663</v>
      </c>
      <c r="S1000" s="178" t="s">
        <v>3174</v>
      </c>
      <c r="T1000" s="187" t="s">
        <v>3190</v>
      </c>
      <c r="U1000" s="187" t="s">
        <v>3660</v>
      </c>
      <c r="V1000" s="187" t="s">
        <v>3252</v>
      </c>
      <c r="W1000" s="187" t="s">
        <v>3215</v>
      </c>
      <c r="X1000" s="187">
        <v>0</v>
      </c>
      <c r="Y1000" s="187">
        <v>0</v>
      </c>
      <c r="Z1000" s="187" t="s">
        <v>3403</v>
      </c>
      <c r="AA1000" s="187">
        <v>0</v>
      </c>
      <c r="AB1000" s="200">
        <v>0</v>
      </c>
      <c r="AC1000" s="72" t="s">
        <v>8664</v>
      </c>
      <c r="AD1000" s="72" t="s">
        <v>8665</v>
      </c>
      <c r="AE1000" s="72" t="s">
        <v>8666</v>
      </c>
      <c r="AF1000" s="171" t="s">
        <v>25</v>
      </c>
      <c r="AG1000" s="171" t="s">
        <v>189</v>
      </c>
      <c r="AH1000" s="171">
        <v>1</v>
      </c>
      <c r="AI1000" s="171">
        <v>0</v>
      </c>
      <c r="AJ1000" s="72" t="s">
        <v>4274</v>
      </c>
      <c r="AK1000" s="97">
        <f>IF(Q1000="SOPORTE_TELEFÓNICO",'BASE LIQUIDACION REDEBAN 2025'!$B$19,IF(Q1000="ENVÍO",'BASE LIQUIDACION REDEBAN 2025'!$C$2,IF(AF1000="TIPO I",'BASE LIQUIDACION REDEBAN 2025'!$C$2,IF(AF1000="TIPO II",'BASE LIQUIDACION REDEBAN 2025'!$C$3,IF(AF1000="TIPO III",'BASE LIQUIDACION REDEBAN 2025'!$C$4,IF(AF1000="TIPO IV",'BASE LIQUIDACION REDEBAN 2025'!$C$5,IF(AG1000="AEREO",'BASE LIQUIDACION REDEBAN 2025'!$B$6,'BASE LIQUIDACION REDEBAN 2025'!$C$5)))))))</f>
        <v>65960.072302</v>
      </c>
      <c r="AL1000" s="97">
        <f>IF(OR(Q1000="SOPORTE_TELEFÓNICO",Q1000="ENVÍO"),0,IF(AF1000="TIPO I",'BASE LIQUIDACION REDEBAN 2025'!$B$10,IF(AF1000="TIPO II",'BASE LIQUIDACION REDEBAN 2025'!$B$11,IF(AF1000="TIPO III",'BASE LIQUIDACION REDEBAN 2025'!$B$12,'BASE LIQUIDACION REDEBAN 2025'!$B$13))))</f>
        <v>75096.394270399993</v>
      </c>
      <c r="AM1000" s="97">
        <f t="shared" si="15"/>
        <v>65960.072302</v>
      </c>
    </row>
    <row r="1001" spans="1:39" s="85" customFormat="1" ht="13.15">
      <c r="A1001" s="171" t="s">
        <v>92</v>
      </c>
      <c r="B1001" s="10" t="str">
        <f>VLOOKUP(A1001,'CENTRO DE COSTOS'!A:D,4,FALSE)</f>
        <v>KEVIN ALEXIS CORZO BUSTOS</v>
      </c>
      <c r="C1001" s="10" t="str">
        <f>VLOOKUP(A1001,'CENTRO DE COSTOS'!A:D,2,FALSE)</f>
        <v>0004-0007</v>
      </c>
      <c r="D1001" s="171">
        <v>41001</v>
      </c>
      <c r="E1001" s="171">
        <v>2356616</v>
      </c>
      <c r="F1001" s="171">
        <v>28898</v>
      </c>
      <c r="G1001" s="171" t="s">
        <v>256</v>
      </c>
      <c r="H1001" s="171" t="s">
        <v>92</v>
      </c>
      <c r="I1001" s="171" t="s">
        <v>8667</v>
      </c>
      <c r="J1001" s="10" t="s">
        <v>167</v>
      </c>
      <c r="K1001" s="171">
        <v>2356616</v>
      </c>
      <c r="L1001" s="171" t="s">
        <v>8668</v>
      </c>
      <c r="M1001" s="172">
        <v>45834.333333333336</v>
      </c>
      <c r="N1001" s="172">
        <v>45834.706701388888</v>
      </c>
      <c r="O1001" s="171" t="s">
        <v>3171</v>
      </c>
      <c r="P1001" s="171" t="s">
        <v>3172</v>
      </c>
      <c r="Q1001" s="171" t="s">
        <v>177</v>
      </c>
      <c r="R1001" s="72" t="s">
        <v>8669</v>
      </c>
      <c r="S1001" s="178" t="s">
        <v>3174</v>
      </c>
      <c r="T1001" s="187" t="s">
        <v>3190</v>
      </c>
      <c r="U1001" s="187" t="s">
        <v>3213</v>
      </c>
      <c r="V1001" s="187" t="s">
        <v>3314</v>
      </c>
      <c r="W1001" s="187" t="s">
        <v>3215</v>
      </c>
      <c r="X1001" s="187" t="s">
        <v>3315</v>
      </c>
      <c r="Y1001" s="187">
        <v>0</v>
      </c>
      <c r="Z1001" s="187">
        <v>0</v>
      </c>
      <c r="AA1001" s="187">
        <v>0</v>
      </c>
      <c r="AB1001" s="200">
        <v>0</v>
      </c>
      <c r="AC1001" s="72" t="s">
        <v>8670</v>
      </c>
      <c r="AD1001" s="72" t="s">
        <v>8671</v>
      </c>
      <c r="AE1001" s="72" t="s">
        <v>8672</v>
      </c>
      <c r="AF1001" s="171" t="s">
        <v>25</v>
      </c>
      <c r="AG1001" s="171" t="s">
        <v>189</v>
      </c>
      <c r="AH1001" s="171">
        <v>1</v>
      </c>
      <c r="AI1001" s="171">
        <v>0</v>
      </c>
      <c r="AJ1001" s="72" t="s">
        <v>259</v>
      </c>
      <c r="AK1001" s="97">
        <f>IF(Q1001="SOPORTE_TELEFÓNICO",'BASE LIQUIDACION REDEBAN 2025'!$B$19,IF(Q1001="ENVÍO",'BASE LIQUIDACION REDEBAN 2025'!$C$2,IF(AF1001="TIPO I",'BASE LIQUIDACION REDEBAN 2025'!$C$2,IF(AF1001="TIPO II",'BASE LIQUIDACION REDEBAN 2025'!$C$3,IF(AF1001="TIPO III",'BASE LIQUIDACION REDEBAN 2025'!$C$4,IF(AF1001="TIPO IV",'BASE LIQUIDACION REDEBAN 2025'!$C$5,IF(AG1001="AEREO",'BASE LIQUIDACION REDEBAN 2025'!$B$6,'BASE LIQUIDACION REDEBAN 2025'!$C$5)))))))</f>
        <v>65960.072302</v>
      </c>
      <c r="AL1001" s="97">
        <f>IF(OR(Q1001="SOPORTE_TELEFÓNICO",Q1001="ENVÍO"),0,IF(AF1001="TIPO I",'BASE LIQUIDACION REDEBAN 2025'!$B$10,IF(AF1001="TIPO II",'BASE LIQUIDACION REDEBAN 2025'!$B$11,IF(AF1001="TIPO III",'BASE LIQUIDACION REDEBAN 2025'!$B$12,'BASE LIQUIDACION REDEBAN 2025'!$B$13))))</f>
        <v>75096.394270399993</v>
      </c>
      <c r="AM1001" s="97">
        <f t="shared" si="15"/>
        <v>65960.072302</v>
      </c>
    </row>
    <row r="1002" spans="1:39" s="85" customFormat="1" ht="13.15">
      <c r="A1002" s="171" t="s">
        <v>68</v>
      </c>
      <c r="B1002" s="10" t="str">
        <f>VLOOKUP(A1002,'CENTRO DE COSTOS'!A:D,4,FALSE)</f>
        <v>WILLIAM ASDRUBAL ROZO ROZO</v>
      </c>
      <c r="C1002" s="10" t="str">
        <f>VLOOKUP(A1002,'CENTRO DE COSTOS'!A:D,2,FALSE)</f>
        <v>0004-0004</v>
      </c>
      <c r="D1002" s="171">
        <v>25290</v>
      </c>
      <c r="E1002" s="171">
        <v>2353228</v>
      </c>
      <c r="F1002" s="171">
        <v>77671</v>
      </c>
      <c r="G1002" s="171" t="s">
        <v>298</v>
      </c>
      <c r="H1002" s="171" t="s">
        <v>394</v>
      </c>
      <c r="I1002" s="171" t="s">
        <v>8673</v>
      </c>
      <c r="J1002" s="10" t="s">
        <v>167</v>
      </c>
      <c r="K1002" s="171">
        <v>2353228</v>
      </c>
      <c r="L1002" s="171" t="s">
        <v>8674</v>
      </c>
      <c r="M1002" s="172">
        <v>45833.489583333336</v>
      </c>
      <c r="N1002" s="172">
        <v>45834.713518518518</v>
      </c>
      <c r="O1002" s="171" t="s">
        <v>3171</v>
      </c>
      <c r="P1002" s="171" t="s">
        <v>3172</v>
      </c>
      <c r="Q1002" s="171" t="s">
        <v>177</v>
      </c>
      <c r="R1002" s="72" t="s">
        <v>8675</v>
      </c>
      <c r="S1002" s="178" t="s">
        <v>3174</v>
      </c>
      <c r="T1002" s="187" t="s">
        <v>3175</v>
      </c>
      <c r="U1002" s="187" t="s">
        <v>3438</v>
      </c>
      <c r="V1002" s="187" t="s">
        <v>3439</v>
      </c>
      <c r="W1002" s="187" t="s">
        <v>3185</v>
      </c>
      <c r="X1002" s="187">
        <v>0</v>
      </c>
      <c r="Y1002" s="187">
        <v>0</v>
      </c>
      <c r="Z1002" s="187">
        <v>0</v>
      </c>
      <c r="AA1002" s="187">
        <v>0</v>
      </c>
      <c r="AB1002" s="200">
        <v>0</v>
      </c>
      <c r="AC1002" s="72" t="s">
        <v>8676</v>
      </c>
      <c r="AD1002" s="72">
        <v>0</v>
      </c>
      <c r="AE1002" s="72">
        <v>0</v>
      </c>
      <c r="AF1002" s="171" t="s">
        <v>28</v>
      </c>
      <c r="AG1002" s="171" t="s">
        <v>189</v>
      </c>
      <c r="AH1002" s="171">
        <v>1</v>
      </c>
      <c r="AI1002" s="171">
        <v>0</v>
      </c>
      <c r="AJ1002" s="72" t="s">
        <v>595</v>
      </c>
      <c r="AK1002" s="97">
        <f>IF(Q1002="SOPORTE_TELEFÓNICO",'BASE LIQUIDACION REDEBAN 2025'!$B$19,IF(Q1002="ENVÍO",'BASE LIQUIDACION REDEBAN 2025'!$C$2,IF(AF1002="TIPO I",'BASE LIQUIDACION REDEBAN 2025'!$C$2,IF(AF1002="TIPO II",'BASE LIQUIDACION REDEBAN 2025'!$C$3,IF(AF1002="TIPO III",'BASE LIQUIDACION REDEBAN 2025'!$C$4,IF(AF1002="TIPO IV",'BASE LIQUIDACION REDEBAN 2025'!$C$5,IF(AG1002="AEREO",'BASE LIQUIDACION REDEBAN 2025'!$B$6,'BASE LIQUIDACION REDEBAN 2025'!$C$5)))))))</f>
        <v>144967.87232000002</v>
      </c>
      <c r="AL1002" s="97">
        <f>IF(OR(Q1002="SOPORTE_TELEFÓNICO",Q1002="ENVÍO"),0,IF(AF1002="TIPO I",'BASE LIQUIDACION REDEBAN 2025'!$B$10,IF(AF1002="TIPO II",'BASE LIQUIDACION REDEBAN 2025'!$B$11,IF(AF1002="TIPO III",'BASE LIQUIDACION REDEBAN 2025'!$B$12,'BASE LIQUIDACION REDEBAN 2025'!$B$13))))</f>
        <v>140395.6348884</v>
      </c>
      <c r="AM1002" s="97">
        <f t="shared" si="15"/>
        <v>144967.87232000002</v>
      </c>
    </row>
    <row r="1003" spans="1:39" s="85" customFormat="1" ht="13.15">
      <c r="A1003" s="171" t="s">
        <v>72</v>
      </c>
      <c r="B1003" s="10" t="str">
        <f>VLOOKUP(A1003,'CENTRO DE COSTOS'!A:D,4,FALSE)</f>
        <v>MIGUEL JULIÁN HERNÁNDEZ GUARÍN</v>
      </c>
      <c r="C1003" s="10" t="str">
        <f>VLOOKUP(A1003,'CENTRO DE COSTOS'!A:D,2,FALSE)</f>
        <v>0004-0008</v>
      </c>
      <c r="D1003" s="171">
        <v>81736</v>
      </c>
      <c r="E1003" s="171">
        <v>2283349</v>
      </c>
      <c r="F1003" s="171">
        <v>20520</v>
      </c>
      <c r="G1003" s="171" t="s">
        <v>3449</v>
      </c>
      <c r="H1003" s="171" t="s">
        <v>3450</v>
      </c>
      <c r="I1003" s="171" t="s">
        <v>8677</v>
      </c>
      <c r="J1003" s="10" t="s">
        <v>167</v>
      </c>
      <c r="K1003" s="171">
        <v>2283349</v>
      </c>
      <c r="L1003" s="171" t="s">
        <v>8678</v>
      </c>
      <c r="M1003" s="172">
        <v>45818.663194444445</v>
      </c>
      <c r="N1003" s="172">
        <v>45834.737974537034</v>
      </c>
      <c r="O1003" s="171" t="s">
        <v>3171</v>
      </c>
      <c r="P1003" s="171" t="s">
        <v>3172</v>
      </c>
      <c r="Q1003" s="171" t="s">
        <v>177</v>
      </c>
      <c r="R1003" s="72" t="s">
        <v>8679</v>
      </c>
      <c r="S1003" s="178" t="s">
        <v>3174</v>
      </c>
      <c r="T1003" s="187" t="s">
        <v>3190</v>
      </c>
      <c r="U1003" s="187" t="s">
        <v>3357</v>
      </c>
      <c r="V1003" s="187" t="s">
        <v>3192</v>
      </c>
      <c r="W1003" s="187" t="s">
        <v>3215</v>
      </c>
      <c r="X1003" s="187" t="s">
        <v>3358</v>
      </c>
      <c r="Y1003" s="187">
        <v>0</v>
      </c>
      <c r="Z1003" s="187">
        <v>0</v>
      </c>
      <c r="AA1003" s="187">
        <v>0</v>
      </c>
      <c r="AB1003" s="200">
        <v>0</v>
      </c>
      <c r="AC1003" s="72" t="s">
        <v>8680</v>
      </c>
      <c r="AD1003" s="72" t="s">
        <v>8681</v>
      </c>
      <c r="AE1003" s="72" t="s">
        <v>8682</v>
      </c>
      <c r="AF1003" s="171" t="s">
        <v>175</v>
      </c>
      <c r="AG1003" s="171" t="s">
        <v>227</v>
      </c>
      <c r="AH1003" s="171">
        <v>1</v>
      </c>
      <c r="AI1003" s="171">
        <v>0</v>
      </c>
      <c r="AJ1003" s="72" t="s">
        <v>3310</v>
      </c>
      <c r="AK1003" s="97">
        <f>IF(Q1003="SOPORTE_TELEFÓNICO",'BASE LIQUIDACION REDEBAN 2025'!$B$19,IF(Q1003="ENVÍO",'BASE LIQUIDACION REDEBAN 2025'!$C$2,IF(AF1003="TIPO I",'BASE LIQUIDACION REDEBAN 2025'!$C$2,IF(AF1003="TIPO II",'BASE LIQUIDACION REDEBAN 2025'!$C$3,IF(AF1003="TIPO III",'BASE LIQUIDACION REDEBAN 2025'!$C$4,IF(AF1003="TIPO IV",'BASE LIQUIDACION REDEBAN 2025'!$C$5,IF(AG1003="AEREO",'BASE LIQUIDACION REDEBAN 2025'!$B$6,'BASE LIQUIDACION REDEBAN 2025'!$C$5)))))))</f>
        <v>988462.96268840006</v>
      </c>
      <c r="AL1003" s="97">
        <f>IF(OR(Q1003="SOPORTE_TELEFÓNICO",Q1003="ENVÍO"),0,IF(AF1003="TIPO I",'BASE LIQUIDACION REDEBAN 2025'!$B$10,IF(AF1003="TIPO II",'BASE LIQUIDACION REDEBAN 2025'!$B$11,IF(AF1003="TIPO III",'BASE LIQUIDACION REDEBAN 2025'!$B$12,'BASE LIQUIDACION REDEBAN 2025'!$B$13))))</f>
        <v>196536.5258152</v>
      </c>
      <c r="AM1003" s="97">
        <f t="shared" si="15"/>
        <v>988462.96268840006</v>
      </c>
    </row>
    <row r="1004" spans="1:39" s="85" customFormat="1" ht="13.15">
      <c r="A1004" s="171" t="s">
        <v>81</v>
      </c>
      <c r="B1004" s="10" t="str">
        <f>VLOOKUP(A1004,'CENTRO DE COSTOS'!A:D,4,FALSE)</f>
        <v>MIGUEL JULIÁN HERNÁNDEZ GUARÍN</v>
      </c>
      <c r="C1004" s="10" t="str">
        <f>VLOOKUP(A1004,'CENTRO DE COSTOS'!A:D,2,FALSE)</f>
        <v>0004-0008</v>
      </c>
      <c r="D1004" s="171">
        <v>54001</v>
      </c>
      <c r="E1004" s="171">
        <v>2357848</v>
      </c>
      <c r="F1004" s="171">
        <v>75350</v>
      </c>
      <c r="G1004" s="171" t="s">
        <v>408</v>
      </c>
      <c r="H1004" s="171" t="s">
        <v>81</v>
      </c>
      <c r="I1004" s="171" t="s">
        <v>8683</v>
      </c>
      <c r="J1004" s="10" t="s">
        <v>167</v>
      </c>
      <c r="K1004" s="171">
        <v>2357848</v>
      </c>
      <c r="L1004" s="171" t="s">
        <v>8684</v>
      </c>
      <c r="M1004" s="172">
        <v>45834.379861111112</v>
      </c>
      <c r="N1004" s="172">
        <v>45834.742013888892</v>
      </c>
      <c r="O1004" s="171" t="s">
        <v>3171</v>
      </c>
      <c r="P1004" s="171" t="s">
        <v>3172</v>
      </c>
      <c r="Q1004" s="171" t="s">
        <v>177</v>
      </c>
      <c r="R1004" s="72" t="s">
        <v>8685</v>
      </c>
      <c r="S1004" s="178" t="s">
        <v>3174</v>
      </c>
      <c r="T1004" s="187" t="s">
        <v>3190</v>
      </c>
      <c r="U1004" s="187" t="s">
        <v>3213</v>
      </c>
      <c r="V1004" s="187" t="s">
        <v>3192</v>
      </c>
      <c r="W1004" s="187" t="s">
        <v>3215</v>
      </c>
      <c r="X1004" s="187" t="s">
        <v>3228</v>
      </c>
      <c r="Y1004" s="187">
        <v>0</v>
      </c>
      <c r="Z1004" s="187">
        <v>0</v>
      </c>
      <c r="AA1004" s="187">
        <v>0</v>
      </c>
      <c r="AB1004" s="200">
        <v>0</v>
      </c>
      <c r="AC1004" s="72" t="s">
        <v>8686</v>
      </c>
      <c r="AD1004" s="72" t="s">
        <v>8687</v>
      </c>
      <c r="AE1004" s="72" t="s">
        <v>8688</v>
      </c>
      <c r="AF1004" s="171" t="s">
        <v>25</v>
      </c>
      <c r="AG1004" s="171" t="s">
        <v>189</v>
      </c>
      <c r="AH1004" s="171">
        <v>1</v>
      </c>
      <c r="AI1004" s="171">
        <v>0</v>
      </c>
      <c r="AJ1004" s="72" t="s">
        <v>3735</v>
      </c>
      <c r="AK1004" s="97">
        <f>IF(Q1004="SOPORTE_TELEFÓNICO",'BASE LIQUIDACION REDEBAN 2025'!$B$19,IF(Q1004="ENVÍO",'BASE LIQUIDACION REDEBAN 2025'!$C$2,IF(AF1004="TIPO I",'BASE LIQUIDACION REDEBAN 2025'!$C$2,IF(AF1004="TIPO II",'BASE LIQUIDACION REDEBAN 2025'!$C$3,IF(AF1004="TIPO III",'BASE LIQUIDACION REDEBAN 2025'!$C$4,IF(AF1004="TIPO IV",'BASE LIQUIDACION REDEBAN 2025'!$C$5,IF(AG1004="AEREO",'BASE LIQUIDACION REDEBAN 2025'!$B$6,'BASE LIQUIDACION REDEBAN 2025'!$C$5)))))))</f>
        <v>65960.072302</v>
      </c>
      <c r="AL1004" s="97">
        <f>IF(OR(Q1004="SOPORTE_TELEFÓNICO",Q1004="ENVÍO"),0,IF(AF1004="TIPO I",'BASE LIQUIDACION REDEBAN 2025'!$B$10,IF(AF1004="TIPO II",'BASE LIQUIDACION REDEBAN 2025'!$B$11,IF(AF1004="TIPO III",'BASE LIQUIDACION REDEBAN 2025'!$B$12,'BASE LIQUIDACION REDEBAN 2025'!$B$13))))</f>
        <v>75096.394270399993</v>
      </c>
      <c r="AM1004" s="97">
        <f t="shared" si="15"/>
        <v>65960.072302</v>
      </c>
    </row>
    <row r="1005" spans="1:39" s="85" customFormat="1" ht="13.15">
      <c r="A1005" s="171" t="s">
        <v>86</v>
      </c>
      <c r="B1005" s="10" t="str">
        <f>VLOOKUP(A1005,'CENTRO DE COSTOS'!A:D,4,FALSE)</f>
        <v>KEVIN ALEXIS CORZO BUSTOS</v>
      </c>
      <c r="C1005" s="10" t="str">
        <f>VLOOKUP(A1005,'CENTRO DE COSTOS'!A:D,2,FALSE)</f>
        <v>0004-0007</v>
      </c>
      <c r="D1005" s="171">
        <v>73001</v>
      </c>
      <c r="E1005" s="171">
        <v>2360824</v>
      </c>
      <c r="F1005" s="171">
        <v>48800</v>
      </c>
      <c r="G1005" s="171" t="s">
        <v>870</v>
      </c>
      <c r="H1005" s="171" t="s">
        <v>86</v>
      </c>
      <c r="I1005" s="171" t="s">
        <v>8564</v>
      </c>
      <c r="J1005" s="10" t="s">
        <v>167</v>
      </c>
      <c r="K1005" s="171">
        <v>2360824</v>
      </c>
      <c r="L1005" s="171" t="s">
        <v>8689</v>
      </c>
      <c r="M1005" s="172">
        <v>45834.613194444442</v>
      </c>
      <c r="N1005" s="172">
        <v>45834.747789351852</v>
      </c>
      <c r="O1005" s="171" t="s">
        <v>3171</v>
      </c>
      <c r="P1005" s="171" t="s">
        <v>3172</v>
      </c>
      <c r="Q1005" s="171" t="s">
        <v>177</v>
      </c>
      <c r="R1005" s="72" t="s">
        <v>8690</v>
      </c>
      <c r="S1005" s="178" t="s">
        <v>3174</v>
      </c>
      <c r="T1005" s="187" t="s">
        <v>3190</v>
      </c>
      <c r="U1005" s="187" t="s">
        <v>3855</v>
      </c>
      <c r="V1005" s="187" t="s">
        <v>3192</v>
      </c>
      <c r="W1005" s="187" t="s">
        <v>3215</v>
      </c>
      <c r="X1005" s="187" t="s">
        <v>4037</v>
      </c>
      <c r="Y1005" s="187">
        <v>0</v>
      </c>
      <c r="Z1005" s="187">
        <v>0</v>
      </c>
      <c r="AA1005" s="187">
        <v>0</v>
      </c>
      <c r="AB1005" s="200">
        <v>0</v>
      </c>
      <c r="AC1005" s="72" t="s">
        <v>8691</v>
      </c>
      <c r="AD1005" s="72" t="s">
        <v>8692</v>
      </c>
      <c r="AE1005" s="72" t="s">
        <v>8568</v>
      </c>
      <c r="AF1005" s="171" t="s">
        <v>25</v>
      </c>
      <c r="AG1005" s="171" t="s">
        <v>189</v>
      </c>
      <c r="AH1005" s="171">
        <v>1</v>
      </c>
      <c r="AI1005" s="171">
        <v>0</v>
      </c>
      <c r="AJ1005" s="72" t="s">
        <v>1632</v>
      </c>
      <c r="AK1005" s="97">
        <f>IF(Q1005="SOPORTE_TELEFÓNICO",'BASE LIQUIDACION REDEBAN 2025'!$B$19,IF(Q1005="ENVÍO",'BASE LIQUIDACION REDEBAN 2025'!$C$2,IF(AF1005="TIPO I",'BASE LIQUIDACION REDEBAN 2025'!$C$2,IF(AF1005="TIPO II",'BASE LIQUIDACION REDEBAN 2025'!$C$3,IF(AF1005="TIPO III",'BASE LIQUIDACION REDEBAN 2025'!$C$4,IF(AF1005="TIPO IV",'BASE LIQUIDACION REDEBAN 2025'!$C$5,IF(AG1005="AEREO",'BASE LIQUIDACION REDEBAN 2025'!$B$6,'BASE LIQUIDACION REDEBAN 2025'!$C$5)))))))</f>
        <v>65960.072302</v>
      </c>
      <c r="AL1005" s="97">
        <f>IF(OR(Q1005="SOPORTE_TELEFÓNICO",Q1005="ENVÍO"),0,IF(AF1005="TIPO I",'BASE LIQUIDACION REDEBAN 2025'!$B$10,IF(AF1005="TIPO II",'BASE LIQUIDACION REDEBAN 2025'!$B$11,IF(AF1005="TIPO III",'BASE LIQUIDACION REDEBAN 2025'!$B$12,'BASE LIQUIDACION REDEBAN 2025'!$B$13))))</f>
        <v>75096.394270399993</v>
      </c>
      <c r="AM1005" s="97">
        <f t="shared" si="15"/>
        <v>65960.072302</v>
      </c>
    </row>
    <row r="1006" spans="1:39" s="85" customFormat="1" ht="13.15">
      <c r="A1006" s="171" t="s">
        <v>86</v>
      </c>
      <c r="B1006" s="10" t="str">
        <f>VLOOKUP(A1006,'CENTRO DE COSTOS'!A:D,4,FALSE)</f>
        <v>KEVIN ALEXIS CORZO BUSTOS</v>
      </c>
      <c r="C1006" s="10" t="str">
        <f>VLOOKUP(A1006,'CENTRO DE COSTOS'!A:D,2,FALSE)</f>
        <v>0004-0007</v>
      </c>
      <c r="D1006" s="171">
        <v>73001</v>
      </c>
      <c r="E1006" s="171">
        <v>2360970</v>
      </c>
      <c r="F1006" s="171">
        <v>60996</v>
      </c>
      <c r="G1006" s="171" t="s">
        <v>870</v>
      </c>
      <c r="H1006" s="171" t="s">
        <v>86</v>
      </c>
      <c r="I1006" s="171" t="s">
        <v>8693</v>
      </c>
      <c r="J1006" s="10" t="s">
        <v>167</v>
      </c>
      <c r="K1006" s="171">
        <v>2360970</v>
      </c>
      <c r="L1006" s="171" t="s">
        <v>8694</v>
      </c>
      <c r="M1006" s="172">
        <v>45834.626388888886</v>
      </c>
      <c r="N1006" s="172">
        <v>45834.751898148148</v>
      </c>
      <c r="O1006" s="171" t="s">
        <v>3171</v>
      </c>
      <c r="P1006" s="171" t="s">
        <v>3172</v>
      </c>
      <c r="Q1006" s="171" t="s">
        <v>177</v>
      </c>
      <c r="R1006" s="72" t="s">
        <v>8695</v>
      </c>
      <c r="S1006" s="178" t="s">
        <v>3174</v>
      </c>
      <c r="T1006" s="187" t="s">
        <v>3190</v>
      </c>
      <c r="U1006" s="187" t="s">
        <v>3176</v>
      </c>
      <c r="V1006" s="187" t="s">
        <v>3192</v>
      </c>
      <c r="W1006" s="187" t="s">
        <v>3215</v>
      </c>
      <c r="X1006" s="187" t="s">
        <v>3892</v>
      </c>
      <c r="Y1006" s="187">
        <v>0</v>
      </c>
      <c r="Z1006" s="187">
        <v>0</v>
      </c>
      <c r="AA1006" s="187">
        <v>0</v>
      </c>
      <c r="AB1006" s="200">
        <v>0</v>
      </c>
      <c r="AC1006" s="72" t="s">
        <v>8696</v>
      </c>
      <c r="AD1006" s="72" t="s">
        <v>8697</v>
      </c>
      <c r="AE1006" s="72" t="s">
        <v>8698</v>
      </c>
      <c r="AF1006" s="171" t="s">
        <v>25</v>
      </c>
      <c r="AG1006" s="171" t="s">
        <v>189</v>
      </c>
      <c r="AH1006" s="171">
        <v>1</v>
      </c>
      <c r="AI1006" s="171">
        <v>0</v>
      </c>
      <c r="AJ1006" s="72" t="s">
        <v>873</v>
      </c>
      <c r="AK1006" s="97">
        <f>IF(Q1006="SOPORTE_TELEFÓNICO",'BASE LIQUIDACION REDEBAN 2025'!$B$19,IF(Q1006="ENVÍO",'BASE LIQUIDACION REDEBAN 2025'!$C$2,IF(AF1006="TIPO I",'BASE LIQUIDACION REDEBAN 2025'!$C$2,IF(AF1006="TIPO II",'BASE LIQUIDACION REDEBAN 2025'!$C$3,IF(AF1006="TIPO III",'BASE LIQUIDACION REDEBAN 2025'!$C$4,IF(AF1006="TIPO IV",'BASE LIQUIDACION REDEBAN 2025'!$C$5,IF(AG1006="AEREO",'BASE LIQUIDACION REDEBAN 2025'!$B$6,'BASE LIQUIDACION REDEBAN 2025'!$C$5)))))))</f>
        <v>65960.072302</v>
      </c>
      <c r="AL1006" s="97">
        <f>IF(OR(Q1006="SOPORTE_TELEFÓNICO",Q1006="ENVÍO"),0,IF(AF1006="TIPO I",'BASE LIQUIDACION REDEBAN 2025'!$B$10,IF(AF1006="TIPO II",'BASE LIQUIDACION REDEBAN 2025'!$B$11,IF(AF1006="TIPO III",'BASE LIQUIDACION REDEBAN 2025'!$B$12,'BASE LIQUIDACION REDEBAN 2025'!$B$13))))</f>
        <v>75096.394270399993</v>
      </c>
      <c r="AM1006" s="97">
        <f t="shared" si="15"/>
        <v>65960.072302</v>
      </c>
    </row>
    <row r="1007" spans="1:39" s="85" customFormat="1" ht="13.15">
      <c r="A1007" s="171" t="s">
        <v>90</v>
      </c>
      <c r="B1007" s="10" t="str">
        <f>VLOOKUP(A1007,'CENTRO DE COSTOS'!A:D,4,FALSE)</f>
        <v>JUAN SEBASTIÁN RÍOS CASTRILLÓN</v>
      </c>
      <c r="C1007" s="10" t="str">
        <f>VLOOKUP(A1007,'CENTRO DE COSTOS'!A:D,2,FALSE)</f>
        <v>0004-0005</v>
      </c>
      <c r="D1007" s="171">
        <v>5079</v>
      </c>
      <c r="E1007" s="171">
        <v>2351588</v>
      </c>
      <c r="F1007" s="171">
        <v>21425</v>
      </c>
      <c r="G1007" s="171" t="s">
        <v>290</v>
      </c>
      <c r="H1007" s="171" t="s">
        <v>337</v>
      </c>
      <c r="I1007" s="171" t="s">
        <v>4871</v>
      </c>
      <c r="J1007" s="10" t="s">
        <v>167</v>
      </c>
      <c r="K1007" s="171">
        <v>2351588</v>
      </c>
      <c r="L1007" s="171" t="s">
        <v>8699</v>
      </c>
      <c r="M1007" s="172">
        <v>45833.39166666667</v>
      </c>
      <c r="N1007" s="172">
        <v>45835.339583333334</v>
      </c>
      <c r="O1007" s="171" t="s">
        <v>3171</v>
      </c>
      <c r="P1007" s="171" t="s">
        <v>3172</v>
      </c>
      <c r="Q1007" s="171" t="s">
        <v>177</v>
      </c>
      <c r="R1007" s="72" t="s">
        <v>8700</v>
      </c>
      <c r="S1007" s="178" t="s">
        <v>3174</v>
      </c>
      <c r="T1007" s="187" t="s">
        <v>3190</v>
      </c>
      <c r="U1007" s="187" t="s">
        <v>3197</v>
      </c>
      <c r="V1007" s="187" t="s">
        <v>3192</v>
      </c>
      <c r="W1007" s="187" t="s">
        <v>3215</v>
      </c>
      <c r="X1007" s="187">
        <v>0</v>
      </c>
      <c r="Y1007" s="187" t="s">
        <v>3604</v>
      </c>
      <c r="Z1007" s="187">
        <v>0</v>
      </c>
      <c r="AA1007" s="187">
        <v>0</v>
      </c>
      <c r="AB1007" s="200">
        <v>0</v>
      </c>
      <c r="AC1007" s="72" t="s">
        <v>8701</v>
      </c>
      <c r="AD1007" s="72" t="s">
        <v>8702</v>
      </c>
      <c r="AE1007" s="72" t="s">
        <v>8703</v>
      </c>
      <c r="AF1007" s="171" t="s">
        <v>28</v>
      </c>
      <c r="AG1007" s="171" t="s">
        <v>189</v>
      </c>
      <c r="AH1007" s="171">
        <v>1</v>
      </c>
      <c r="AI1007" s="171">
        <v>0</v>
      </c>
      <c r="AJ1007" s="72" t="s">
        <v>294</v>
      </c>
      <c r="AK1007" s="97">
        <f>IF(Q1007="SOPORTE_TELEFÓNICO",'BASE LIQUIDACION REDEBAN 2025'!$B$19,IF(Q1007="ENVÍO",'BASE LIQUIDACION REDEBAN 2025'!$C$2,IF(AF1007="TIPO I",'BASE LIQUIDACION REDEBAN 2025'!$C$2,IF(AF1007="TIPO II",'BASE LIQUIDACION REDEBAN 2025'!$C$3,IF(AF1007="TIPO III",'BASE LIQUIDACION REDEBAN 2025'!$C$4,IF(AF1007="TIPO IV",'BASE LIQUIDACION REDEBAN 2025'!$C$5,IF(AG1007="AEREO",'BASE LIQUIDACION REDEBAN 2025'!$B$6,'BASE LIQUIDACION REDEBAN 2025'!$C$5)))))))</f>
        <v>144967.87232000002</v>
      </c>
      <c r="AL1007" s="97">
        <f>IF(OR(Q1007="SOPORTE_TELEFÓNICO",Q1007="ENVÍO"),0,IF(AF1007="TIPO I",'BASE LIQUIDACION REDEBAN 2025'!$B$10,IF(AF1007="TIPO II",'BASE LIQUIDACION REDEBAN 2025'!$B$11,IF(AF1007="TIPO III",'BASE LIQUIDACION REDEBAN 2025'!$B$12,'BASE LIQUIDACION REDEBAN 2025'!$B$13))))</f>
        <v>140395.6348884</v>
      </c>
      <c r="AM1007" s="97">
        <f t="shared" si="15"/>
        <v>144967.87232000002</v>
      </c>
    </row>
    <row r="1008" spans="1:39" s="85" customFormat="1" ht="13.15">
      <c r="A1008" s="171" t="s">
        <v>90</v>
      </c>
      <c r="B1008" s="10" t="str">
        <f>VLOOKUP(A1008,'CENTRO DE COSTOS'!A:D,4,FALSE)</f>
        <v>JUAN SEBASTIÁN RÍOS CASTRILLÓN</v>
      </c>
      <c r="C1008" s="10" t="str">
        <f>VLOOKUP(A1008,'CENTRO DE COSTOS'!A:D,2,FALSE)</f>
        <v>0004-0005</v>
      </c>
      <c r="D1008" s="171">
        <v>27491</v>
      </c>
      <c r="E1008" s="171">
        <v>2346726</v>
      </c>
      <c r="F1008" s="171">
        <v>78276</v>
      </c>
      <c r="G1008" s="171" t="s">
        <v>90</v>
      </c>
      <c r="H1008" s="171" t="s">
        <v>208</v>
      </c>
      <c r="I1008" s="171" t="s">
        <v>8704</v>
      </c>
      <c r="J1008" s="10" t="s">
        <v>167</v>
      </c>
      <c r="K1008" s="171">
        <v>2346726</v>
      </c>
      <c r="L1008" s="171" t="s">
        <v>8705</v>
      </c>
      <c r="M1008" s="172">
        <v>45832.497916666667</v>
      </c>
      <c r="N1008" s="172">
        <v>45835.345138888886</v>
      </c>
      <c r="O1008" s="171" t="s">
        <v>3171</v>
      </c>
      <c r="P1008" s="171" t="s">
        <v>3172</v>
      </c>
      <c r="Q1008" s="171" t="s">
        <v>177</v>
      </c>
      <c r="R1008" s="72" t="s">
        <v>8706</v>
      </c>
      <c r="S1008" s="178" t="s">
        <v>3174</v>
      </c>
      <c r="T1008" s="187" t="s">
        <v>3190</v>
      </c>
      <c r="U1008" s="187" t="s">
        <v>3213</v>
      </c>
      <c r="V1008" s="187" t="s">
        <v>3372</v>
      </c>
      <c r="W1008" s="187" t="s">
        <v>3215</v>
      </c>
      <c r="X1008" s="187" t="s">
        <v>3228</v>
      </c>
      <c r="Y1008" s="187">
        <v>0</v>
      </c>
      <c r="Z1008" s="187">
        <v>0</v>
      </c>
      <c r="AA1008" s="187">
        <v>0</v>
      </c>
      <c r="AB1008" s="200">
        <v>0</v>
      </c>
      <c r="AC1008" s="72" t="s">
        <v>8707</v>
      </c>
      <c r="AD1008" s="72" t="s">
        <v>8708</v>
      </c>
      <c r="AE1008" s="72" t="s">
        <v>8709</v>
      </c>
      <c r="AF1008" s="171" t="s">
        <v>175</v>
      </c>
      <c r="AG1008" s="171" t="s">
        <v>227</v>
      </c>
      <c r="AH1008" s="171">
        <v>1</v>
      </c>
      <c r="AI1008" s="171">
        <v>0</v>
      </c>
      <c r="AJ1008" s="72" t="s">
        <v>212</v>
      </c>
      <c r="AK1008" s="97">
        <f>IF(Q1008="SOPORTE_TELEFÓNICO",'BASE LIQUIDACION REDEBAN 2025'!$B$19,IF(Q1008="ENVÍO",'BASE LIQUIDACION REDEBAN 2025'!$C$2,IF(AF1008="TIPO I",'BASE LIQUIDACION REDEBAN 2025'!$C$2,IF(AF1008="TIPO II",'BASE LIQUIDACION REDEBAN 2025'!$C$3,IF(AF1008="TIPO III",'BASE LIQUIDACION REDEBAN 2025'!$C$4,IF(AF1008="TIPO IV",'BASE LIQUIDACION REDEBAN 2025'!$C$5,IF(AG1008="AEREO",'BASE LIQUIDACION REDEBAN 2025'!$B$6,'BASE LIQUIDACION REDEBAN 2025'!$C$5)))))))</f>
        <v>988462.96268840006</v>
      </c>
      <c r="AL1008" s="97">
        <f>IF(OR(Q1008="SOPORTE_TELEFÓNICO",Q1008="ENVÍO"),0,IF(AF1008="TIPO I",'BASE LIQUIDACION REDEBAN 2025'!$B$10,IF(AF1008="TIPO II",'BASE LIQUIDACION REDEBAN 2025'!$B$11,IF(AF1008="TIPO III",'BASE LIQUIDACION REDEBAN 2025'!$B$12,'BASE LIQUIDACION REDEBAN 2025'!$B$13))))</f>
        <v>196536.5258152</v>
      </c>
      <c r="AM1008" s="97">
        <f t="shared" si="15"/>
        <v>988462.96268840006</v>
      </c>
    </row>
    <row r="1009" spans="1:39" s="85" customFormat="1" ht="13.15">
      <c r="A1009" s="171" t="s">
        <v>90</v>
      </c>
      <c r="B1009" s="10" t="str">
        <f>VLOOKUP(A1009,'CENTRO DE COSTOS'!A:D,4,FALSE)</f>
        <v>JUAN SEBASTIÁN RÍOS CASTRILLÓN</v>
      </c>
      <c r="C1009" s="10" t="str">
        <f>VLOOKUP(A1009,'CENTRO DE COSTOS'!A:D,2,FALSE)</f>
        <v>0004-0005</v>
      </c>
      <c r="D1009" s="171">
        <v>5034</v>
      </c>
      <c r="E1009" s="171">
        <v>2358773</v>
      </c>
      <c r="F1009" s="171">
        <v>57323</v>
      </c>
      <c r="G1009" s="171" t="s">
        <v>290</v>
      </c>
      <c r="H1009" s="171" t="s">
        <v>2193</v>
      </c>
      <c r="I1009" s="171" t="s">
        <v>8710</v>
      </c>
      <c r="J1009" s="10" t="s">
        <v>167</v>
      </c>
      <c r="K1009" s="171">
        <v>2358773</v>
      </c>
      <c r="L1009" s="171" t="s">
        <v>8711</v>
      </c>
      <c r="M1009" s="172">
        <v>45834.4375</v>
      </c>
      <c r="N1009" s="172">
        <v>45835.386111111111</v>
      </c>
      <c r="O1009" s="171" t="s">
        <v>3171</v>
      </c>
      <c r="P1009" s="171" t="s">
        <v>3172</v>
      </c>
      <c r="Q1009" s="171" t="s">
        <v>177</v>
      </c>
      <c r="R1009" s="72" t="s">
        <v>8712</v>
      </c>
      <c r="S1009" s="178" t="s">
        <v>3174</v>
      </c>
      <c r="T1009" s="187" t="s">
        <v>3190</v>
      </c>
      <c r="U1009" s="187" t="s">
        <v>3197</v>
      </c>
      <c r="V1009" s="187" t="s">
        <v>3424</v>
      </c>
      <c r="W1009" s="187" t="s">
        <v>3185</v>
      </c>
      <c r="X1009" s="187">
        <v>0</v>
      </c>
      <c r="Y1009" s="187">
        <v>0</v>
      </c>
      <c r="Z1009" s="187">
        <v>0</v>
      </c>
      <c r="AA1009" s="187">
        <v>0</v>
      </c>
      <c r="AB1009" s="200" t="s">
        <v>8713</v>
      </c>
      <c r="AC1009" s="72" t="s">
        <v>8714</v>
      </c>
      <c r="AD1009" s="72">
        <v>0</v>
      </c>
      <c r="AE1009" s="72">
        <v>0</v>
      </c>
      <c r="AF1009" s="171" t="s">
        <v>30</v>
      </c>
      <c r="AG1009" s="171" t="s">
        <v>189</v>
      </c>
      <c r="AH1009" s="171">
        <v>1</v>
      </c>
      <c r="AI1009" s="171">
        <v>0</v>
      </c>
      <c r="AJ1009" s="72" t="s">
        <v>419</v>
      </c>
      <c r="AK1009" s="97">
        <f>IF(Q1009="SOPORTE_TELEFÓNICO",'BASE LIQUIDACION REDEBAN 2025'!$B$19,IF(Q1009="ENVÍO",'BASE LIQUIDACION REDEBAN 2025'!$C$2,IF(AF1009="TIPO I",'BASE LIQUIDACION REDEBAN 2025'!$C$2,IF(AF1009="TIPO II",'BASE LIQUIDACION REDEBAN 2025'!$C$3,IF(AF1009="TIPO III",'BASE LIQUIDACION REDEBAN 2025'!$C$4,IF(AF1009="TIPO IV",'BASE LIQUIDACION REDEBAN 2025'!$C$5,IF(AG1009="AEREO",'BASE LIQUIDACION REDEBAN 2025'!$B$6,'BASE LIQUIDACION REDEBAN 2025'!$C$5)))))))</f>
        <v>275728.78077800001</v>
      </c>
      <c r="AL1009" s="97">
        <f>IF(OR(Q1009="SOPORTE_TELEFÓNICO",Q1009="ENVÍO"),0,IF(AF1009="TIPO I",'BASE LIQUIDACION REDEBAN 2025'!$B$10,IF(AF1009="TIPO II",'BASE LIQUIDACION REDEBAN 2025'!$B$11,IF(AF1009="TIPO III",'BASE LIQUIDACION REDEBAN 2025'!$B$12,'BASE LIQUIDACION REDEBAN 2025'!$B$13))))</f>
        <v>196536.5258152</v>
      </c>
      <c r="AM1009" s="97">
        <f t="shared" si="15"/>
        <v>275728.78077800001</v>
      </c>
    </row>
    <row r="1010" spans="1:39" s="85" customFormat="1" ht="13.15">
      <c r="A1010" s="171" t="s">
        <v>90</v>
      </c>
      <c r="B1010" s="10" t="str">
        <f>VLOOKUP(A1010,'CENTRO DE COSTOS'!A:D,4,FALSE)</f>
        <v>JUAN SEBASTIÁN RÍOS CASTRILLÓN</v>
      </c>
      <c r="C1010" s="10" t="str">
        <f>VLOOKUP(A1010,'CENTRO DE COSTOS'!A:D,2,FALSE)</f>
        <v>0004-0005</v>
      </c>
      <c r="D1010" s="171">
        <v>5001</v>
      </c>
      <c r="E1010" s="171">
        <v>2352894</v>
      </c>
      <c r="F1010" s="171">
        <v>35459</v>
      </c>
      <c r="G1010" s="171" t="s">
        <v>290</v>
      </c>
      <c r="H1010" s="171" t="s">
        <v>90</v>
      </c>
      <c r="I1010" s="171" t="s">
        <v>8715</v>
      </c>
      <c r="J1010" s="10" t="s">
        <v>167</v>
      </c>
      <c r="K1010" s="171">
        <v>2352894</v>
      </c>
      <c r="L1010" s="171" t="s">
        <v>8716</v>
      </c>
      <c r="M1010" s="172">
        <v>45833.477777777778</v>
      </c>
      <c r="N1010" s="172">
        <v>45835.392002314817</v>
      </c>
      <c r="O1010" s="171" t="s">
        <v>3171</v>
      </c>
      <c r="P1010" s="171" t="s">
        <v>3172</v>
      </c>
      <c r="Q1010" s="171" t="s">
        <v>177</v>
      </c>
      <c r="R1010" s="72" t="s">
        <v>8717</v>
      </c>
      <c r="S1010" s="178" t="s">
        <v>3174</v>
      </c>
      <c r="T1010" s="187" t="s">
        <v>3190</v>
      </c>
      <c r="U1010" s="187" t="s">
        <v>3357</v>
      </c>
      <c r="V1010" s="187" t="s">
        <v>3192</v>
      </c>
      <c r="W1010" s="187" t="s">
        <v>3215</v>
      </c>
      <c r="X1010" s="187" t="s">
        <v>3358</v>
      </c>
      <c r="Y1010" s="187">
        <v>0</v>
      </c>
      <c r="Z1010" s="187">
        <v>0</v>
      </c>
      <c r="AA1010" s="187">
        <v>0</v>
      </c>
      <c r="AB1010" s="200">
        <v>0</v>
      </c>
      <c r="AC1010" s="72" t="s">
        <v>8718</v>
      </c>
      <c r="AD1010" s="72" t="s">
        <v>8719</v>
      </c>
      <c r="AE1010" s="72" t="s">
        <v>8720</v>
      </c>
      <c r="AF1010" s="171" t="s">
        <v>25</v>
      </c>
      <c r="AG1010" s="171" t="s">
        <v>189</v>
      </c>
      <c r="AH1010" s="171">
        <v>1</v>
      </c>
      <c r="AI1010" s="171">
        <v>0</v>
      </c>
      <c r="AJ1010" s="72" t="s">
        <v>3341</v>
      </c>
      <c r="AK1010" s="97">
        <f>IF(Q1010="SOPORTE_TELEFÓNICO",'BASE LIQUIDACION REDEBAN 2025'!$B$19,IF(Q1010="ENVÍO",'BASE LIQUIDACION REDEBAN 2025'!$C$2,IF(AF1010="TIPO I",'BASE LIQUIDACION REDEBAN 2025'!$C$2,IF(AF1010="TIPO II",'BASE LIQUIDACION REDEBAN 2025'!$C$3,IF(AF1010="TIPO III",'BASE LIQUIDACION REDEBAN 2025'!$C$4,IF(AF1010="TIPO IV",'BASE LIQUIDACION REDEBAN 2025'!$C$5,IF(AG1010="AEREO",'BASE LIQUIDACION REDEBAN 2025'!$B$6,'BASE LIQUIDACION REDEBAN 2025'!$C$5)))))))</f>
        <v>65960.072302</v>
      </c>
      <c r="AL1010" s="97">
        <f>IF(OR(Q1010="SOPORTE_TELEFÓNICO",Q1010="ENVÍO"),0,IF(AF1010="TIPO I",'BASE LIQUIDACION REDEBAN 2025'!$B$10,IF(AF1010="TIPO II",'BASE LIQUIDACION REDEBAN 2025'!$B$11,IF(AF1010="TIPO III",'BASE LIQUIDACION REDEBAN 2025'!$B$12,'BASE LIQUIDACION REDEBAN 2025'!$B$13))))</f>
        <v>75096.394270399993</v>
      </c>
      <c r="AM1010" s="97">
        <f t="shared" si="15"/>
        <v>65960.072302</v>
      </c>
    </row>
    <row r="1011" spans="1:39" s="85" customFormat="1" ht="13.15">
      <c r="A1011" s="171" t="s">
        <v>72</v>
      </c>
      <c r="B1011" s="10" t="str">
        <f>VLOOKUP(A1011,'CENTRO DE COSTOS'!A:D,4,FALSE)</f>
        <v>MIGUEL JULIÁN HERNÁNDEZ GUARÍN</v>
      </c>
      <c r="C1011" s="10" t="str">
        <f>VLOOKUP(A1011,'CENTRO DE COSTOS'!A:D,2,FALSE)</f>
        <v>0004-0008</v>
      </c>
      <c r="D1011" s="171">
        <v>81736</v>
      </c>
      <c r="E1011" s="171">
        <v>2346019</v>
      </c>
      <c r="F1011" s="171">
        <v>20522</v>
      </c>
      <c r="G1011" s="171" t="s">
        <v>3449</v>
      </c>
      <c r="H1011" s="171" t="s">
        <v>3450</v>
      </c>
      <c r="I1011" s="171" t="s">
        <v>8721</v>
      </c>
      <c r="J1011" s="10" t="s">
        <v>167</v>
      </c>
      <c r="K1011" s="171">
        <v>2346019</v>
      </c>
      <c r="L1011" s="171" t="s">
        <v>8722</v>
      </c>
      <c r="M1011" s="172">
        <v>45832.468055555553</v>
      </c>
      <c r="N1011" s="172">
        <v>45835.427534722221</v>
      </c>
      <c r="O1011" s="171" t="s">
        <v>3171</v>
      </c>
      <c r="P1011" s="171" t="s">
        <v>3172</v>
      </c>
      <c r="Q1011" s="171" t="s">
        <v>177</v>
      </c>
      <c r="R1011" s="72" t="s">
        <v>8723</v>
      </c>
      <c r="S1011" s="178" t="s">
        <v>3174</v>
      </c>
      <c r="T1011" s="187" t="s">
        <v>3190</v>
      </c>
      <c r="U1011" s="187" t="s">
        <v>3284</v>
      </c>
      <c r="V1011" s="187" t="s">
        <v>3284</v>
      </c>
      <c r="W1011" s="187" t="s">
        <v>3215</v>
      </c>
      <c r="X1011" s="187" t="s">
        <v>3267</v>
      </c>
      <c r="Y1011" s="187">
        <v>0</v>
      </c>
      <c r="Z1011" s="187">
        <v>0</v>
      </c>
      <c r="AA1011" s="187">
        <v>0</v>
      </c>
      <c r="AB1011" s="200">
        <v>0</v>
      </c>
      <c r="AC1011" s="72" t="s">
        <v>8724</v>
      </c>
      <c r="AD1011" s="72" t="s">
        <v>8725</v>
      </c>
      <c r="AE1011" s="72" t="s">
        <v>8726</v>
      </c>
      <c r="AF1011" s="171" t="s">
        <v>175</v>
      </c>
      <c r="AG1011" s="171" t="s">
        <v>227</v>
      </c>
      <c r="AH1011" s="171">
        <v>1</v>
      </c>
      <c r="AI1011" s="171">
        <v>0</v>
      </c>
      <c r="AJ1011" s="72" t="s">
        <v>3310</v>
      </c>
      <c r="AK1011" s="97">
        <f>IF(Q1011="SOPORTE_TELEFÓNICO",'BASE LIQUIDACION REDEBAN 2025'!$B$19,IF(Q1011="ENVÍO",'BASE LIQUIDACION REDEBAN 2025'!$C$2,IF(AF1011="TIPO I",'BASE LIQUIDACION REDEBAN 2025'!$C$2,IF(AF1011="TIPO II",'BASE LIQUIDACION REDEBAN 2025'!$C$3,IF(AF1011="TIPO III",'BASE LIQUIDACION REDEBAN 2025'!$C$4,IF(AF1011="TIPO IV",'BASE LIQUIDACION REDEBAN 2025'!$C$5,IF(AG1011="AEREO",'BASE LIQUIDACION REDEBAN 2025'!$B$6,'BASE LIQUIDACION REDEBAN 2025'!$C$5)))))))</f>
        <v>988462.96268840006</v>
      </c>
      <c r="AL1011" s="97">
        <f>IF(OR(Q1011="SOPORTE_TELEFÓNICO",Q1011="ENVÍO"),0,IF(AF1011="TIPO I",'BASE LIQUIDACION REDEBAN 2025'!$B$10,IF(AF1011="TIPO II",'BASE LIQUIDACION REDEBAN 2025'!$B$11,IF(AF1011="TIPO III",'BASE LIQUIDACION REDEBAN 2025'!$B$12,'BASE LIQUIDACION REDEBAN 2025'!$B$13))))</f>
        <v>196536.5258152</v>
      </c>
      <c r="AM1011" s="97">
        <f t="shared" si="15"/>
        <v>988462.96268840006</v>
      </c>
    </row>
    <row r="1012" spans="1:39" s="85" customFormat="1" ht="13.15">
      <c r="A1012" s="171" t="s">
        <v>90</v>
      </c>
      <c r="B1012" s="10" t="str">
        <f>VLOOKUP(A1012,'CENTRO DE COSTOS'!A:D,4,FALSE)</f>
        <v>JUAN SEBASTIÁN RÍOS CASTRILLÓN</v>
      </c>
      <c r="C1012" s="10" t="str">
        <f>VLOOKUP(A1012,'CENTRO DE COSTOS'!A:D,2,FALSE)</f>
        <v>0004-0005</v>
      </c>
      <c r="D1012" s="171">
        <v>5042</v>
      </c>
      <c r="E1012" s="171">
        <v>2357578</v>
      </c>
      <c r="F1012" s="171">
        <v>57566</v>
      </c>
      <c r="G1012" s="171" t="s">
        <v>290</v>
      </c>
      <c r="H1012" s="171" t="s">
        <v>8727</v>
      </c>
      <c r="I1012" s="171" t="s">
        <v>8728</v>
      </c>
      <c r="J1012" s="10" t="s">
        <v>167</v>
      </c>
      <c r="K1012" s="171">
        <v>2357578</v>
      </c>
      <c r="L1012" s="171" t="s">
        <v>8729</v>
      </c>
      <c r="M1012" s="172">
        <v>45834.366666666669</v>
      </c>
      <c r="N1012" s="172">
        <v>45835.443067129629</v>
      </c>
      <c r="O1012" s="171" t="s">
        <v>3171</v>
      </c>
      <c r="P1012" s="171" t="s">
        <v>3172</v>
      </c>
      <c r="Q1012" s="171" t="s">
        <v>177</v>
      </c>
      <c r="R1012" s="72" t="s">
        <v>8730</v>
      </c>
      <c r="S1012" s="178" t="s">
        <v>3174</v>
      </c>
      <c r="T1012" s="187" t="s">
        <v>3190</v>
      </c>
      <c r="U1012" s="187" t="s">
        <v>3197</v>
      </c>
      <c r="V1012" s="187" t="s">
        <v>3192</v>
      </c>
      <c r="W1012" s="187" t="s">
        <v>3215</v>
      </c>
      <c r="X1012" s="187">
        <v>0</v>
      </c>
      <c r="Y1012" s="187" t="s">
        <v>3536</v>
      </c>
      <c r="Z1012" s="187">
        <v>0</v>
      </c>
      <c r="AA1012" s="187">
        <v>0</v>
      </c>
      <c r="AB1012" s="200">
        <v>0</v>
      </c>
      <c r="AC1012" s="72" t="s">
        <v>8731</v>
      </c>
      <c r="AD1012" s="72" t="s">
        <v>8732</v>
      </c>
      <c r="AE1012" s="72" t="s">
        <v>8733</v>
      </c>
      <c r="AF1012" s="171" t="s">
        <v>28</v>
      </c>
      <c r="AG1012" s="171" t="s">
        <v>189</v>
      </c>
      <c r="AH1012" s="171">
        <v>1</v>
      </c>
      <c r="AI1012" s="171">
        <v>0</v>
      </c>
      <c r="AJ1012" s="72" t="s">
        <v>307</v>
      </c>
      <c r="AK1012" s="97">
        <f>IF(Q1012="SOPORTE_TELEFÓNICO",'BASE LIQUIDACION REDEBAN 2025'!$B$19,IF(Q1012="ENVÍO",'BASE LIQUIDACION REDEBAN 2025'!$C$2,IF(AF1012="TIPO I",'BASE LIQUIDACION REDEBAN 2025'!$C$2,IF(AF1012="TIPO II",'BASE LIQUIDACION REDEBAN 2025'!$C$3,IF(AF1012="TIPO III",'BASE LIQUIDACION REDEBAN 2025'!$C$4,IF(AF1012="TIPO IV",'BASE LIQUIDACION REDEBAN 2025'!$C$5,IF(AG1012="AEREO",'BASE LIQUIDACION REDEBAN 2025'!$B$6,'BASE LIQUIDACION REDEBAN 2025'!$C$5)))))))</f>
        <v>144967.87232000002</v>
      </c>
      <c r="AL1012" s="97">
        <f>IF(OR(Q1012="SOPORTE_TELEFÓNICO",Q1012="ENVÍO"),0,IF(AF1012="TIPO I",'BASE LIQUIDACION REDEBAN 2025'!$B$10,IF(AF1012="TIPO II",'BASE LIQUIDACION REDEBAN 2025'!$B$11,IF(AF1012="TIPO III",'BASE LIQUIDACION REDEBAN 2025'!$B$12,'BASE LIQUIDACION REDEBAN 2025'!$B$13))))</f>
        <v>140395.6348884</v>
      </c>
      <c r="AM1012" s="97">
        <f t="shared" si="15"/>
        <v>144967.87232000002</v>
      </c>
    </row>
    <row r="1013" spans="1:39" s="85" customFormat="1" ht="13.15">
      <c r="A1013" s="171" t="s">
        <v>72</v>
      </c>
      <c r="B1013" s="10" t="str">
        <f>VLOOKUP(A1013,'CENTRO DE COSTOS'!A:D,4,FALSE)</f>
        <v>MIGUEL JULIÁN HERNÁNDEZ GUARÍN</v>
      </c>
      <c r="C1013" s="10" t="str">
        <f>VLOOKUP(A1013,'CENTRO DE COSTOS'!A:D,2,FALSE)</f>
        <v>0004-0008</v>
      </c>
      <c r="D1013" s="171">
        <v>68307</v>
      </c>
      <c r="E1013" s="171">
        <v>2359095</v>
      </c>
      <c r="F1013" s="171">
        <v>15531</v>
      </c>
      <c r="G1013" s="171" t="s">
        <v>180</v>
      </c>
      <c r="H1013" s="171" t="s">
        <v>1617</v>
      </c>
      <c r="I1013" s="171" t="s">
        <v>8734</v>
      </c>
      <c r="J1013" s="10" t="s">
        <v>167</v>
      </c>
      <c r="K1013" s="171">
        <v>2359095</v>
      </c>
      <c r="L1013" s="171" t="s">
        <v>8735</v>
      </c>
      <c r="M1013" s="172">
        <v>45834.456250000003</v>
      </c>
      <c r="N1013" s="172">
        <v>45835.446006944447</v>
      </c>
      <c r="O1013" s="171" t="s">
        <v>3171</v>
      </c>
      <c r="P1013" s="171" t="s">
        <v>3172</v>
      </c>
      <c r="Q1013" s="171" t="s">
        <v>177</v>
      </c>
      <c r="R1013" s="72" t="s">
        <v>8736</v>
      </c>
      <c r="S1013" s="178" t="s">
        <v>3174</v>
      </c>
      <c r="T1013" s="187" t="s">
        <v>3190</v>
      </c>
      <c r="U1013" s="187" t="s">
        <v>3331</v>
      </c>
      <c r="V1013" s="187" t="s">
        <v>3480</v>
      </c>
      <c r="W1013" s="187" t="s">
        <v>3215</v>
      </c>
      <c r="X1013" s="187" t="s">
        <v>3481</v>
      </c>
      <c r="Y1013" s="187">
        <v>0</v>
      </c>
      <c r="Z1013" s="187" t="s">
        <v>3268</v>
      </c>
      <c r="AA1013" s="187" t="s">
        <v>3616</v>
      </c>
      <c r="AB1013" s="200">
        <v>0</v>
      </c>
      <c r="AC1013" s="72" t="s">
        <v>8737</v>
      </c>
      <c r="AD1013" s="72" t="s">
        <v>8738</v>
      </c>
      <c r="AE1013" s="72" t="s">
        <v>8739</v>
      </c>
      <c r="AF1013" s="171" t="s">
        <v>25</v>
      </c>
      <c r="AG1013" s="171" t="s">
        <v>189</v>
      </c>
      <c r="AH1013" s="171">
        <v>1</v>
      </c>
      <c r="AI1013" s="171">
        <v>0</v>
      </c>
      <c r="AJ1013" s="72" t="s">
        <v>404</v>
      </c>
      <c r="AK1013" s="97">
        <f>IF(Q1013="SOPORTE_TELEFÓNICO",'BASE LIQUIDACION REDEBAN 2025'!$B$19,IF(Q1013="ENVÍO",'BASE LIQUIDACION REDEBAN 2025'!$C$2,IF(AF1013="TIPO I",'BASE LIQUIDACION REDEBAN 2025'!$C$2,IF(AF1013="TIPO II",'BASE LIQUIDACION REDEBAN 2025'!$C$3,IF(AF1013="TIPO III",'BASE LIQUIDACION REDEBAN 2025'!$C$4,IF(AF1013="TIPO IV",'BASE LIQUIDACION REDEBAN 2025'!$C$5,IF(AG1013="AEREO",'BASE LIQUIDACION REDEBAN 2025'!$B$6,'BASE LIQUIDACION REDEBAN 2025'!$C$5)))))))</f>
        <v>65960.072302</v>
      </c>
      <c r="AL1013" s="97">
        <f>IF(OR(Q1013="SOPORTE_TELEFÓNICO",Q1013="ENVÍO"),0,IF(AF1013="TIPO I",'BASE LIQUIDACION REDEBAN 2025'!$B$10,IF(AF1013="TIPO II",'BASE LIQUIDACION REDEBAN 2025'!$B$11,IF(AF1013="TIPO III",'BASE LIQUIDACION REDEBAN 2025'!$B$12,'BASE LIQUIDACION REDEBAN 2025'!$B$13))))</f>
        <v>75096.394270399993</v>
      </c>
      <c r="AM1013" s="97">
        <f t="shared" si="15"/>
        <v>65960.072302</v>
      </c>
    </row>
    <row r="1014" spans="1:39" s="85" customFormat="1" ht="13.15">
      <c r="A1014" s="171" t="s">
        <v>91</v>
      </c>
      <c r="B1014" s="10" t="str">
        <f>VLOOKUP(A1014,'CENTRO DE COSTOS'!A:D,4,FALSE)</f>
        <v>JOSE MAURICIO HERNANDEZ ROJAS</v>
      </c>
      <c r="C1014" s="10" t="str">
        <f>VLOOKUP(A1014,'CENTRO DE COSTOS'!A:D,2,FALSE)</f>
        <v>0004-0001</v>
      </c>
      <c r="D1014" s="171">
        <v>23162</v>
      </c>
      <c r="E1014" s="171">
        <v>2361659</v>
      </c>
      <c r="F1014" s="171">
        <v>76304</v>
      </c>
      <c r="G1014" s="171" t="s">
        <v>612</v>
      </c>
      <c r="H1014" s="171" t="s">
        <v>1497</v>
      </c>
      <c r="I1014" s="171" t="s">
        <v>7003</v>
      </c>
      <c r="J1014" s="10" t="s">
        <v>167</v>
      </c>
      <c r="K1014" s="171">
        <v>2361659</v>
      </c>
      <c r="L1014" s="171" t="s">
        <v>8740</v>
      </c>
      <c r="M1014" s="172">
        <v>45834.674722222226</v>
      </c>
      <c r="N1014" s="172">
        <v>45835.451516203706</v>
      </c>
      <c r="O1014" s="171" t="s">
        <v>3171</v>
      </c>
      <c r="P1014" s="171" t="s">
        <v>3172</v>
      </c>
      <c r="Q1014" s="171" t="s">
        <v>177</v>
      </c>
      <c r="R1014" s="72" t="s">
        <v>8741</v>
      </c>
      <c r="S1014" s="178" t="s">
        <v>3174</v>
      </c>
      <c r="T1014" s="187" t="s">
        <v>3190</v>
      </c>
      <c r="U1014" s="187" t="s">
        <v>3191</v>
      </c>
      <c r="V1014" s="187" t="s">
        <v>3235</v>
      </c>
      <c r="W1014" s="187" t="s">
        <v>3215</v>
      </c>
      <c r="X1014" s="187" t="s">
        <v>3388</v>
      </c>
      <c r="Y1014" s="187">
        <v>0</v>
      </c>
      <c r="Z1014" s="187">
        <v>0</v>
      </c>
      <c r="AA1014" s="187">
        <v>0</v>
      </c>
      <c r="AB1014" s="200">
        <v>0</v>
      </c>
      <c r="AC1014" s="72" t="s">
        <v>7006</v>
      </c>
      <c r="AD1014" s="72" t="s">
        <v>8742</v>
      </c>
      <c r="AE1014" s="72" t="s">
        <v>7007</v>
      </c>
      <c r="AF1014" s="171" t="s">
        <v>25</v>
      </c>
      <c r="AG1014" s="171" t="s">
        <v>189</v>
      </c>
      <c r="AH1014" s="171">
        <v>1</v>
      </c>
      <c r="AI1014" s="171">
        <v>0</v>
      </c>
      <c r="AJ1014" s="72" t="s">
        <v>841</v>
      </c>
      <c r="AK1014" s="97">
        <f>IF(Q1014="SOPORTE_TELEFÓNICO",'BASE LIQUIDACION REDEBAN 2025'!$B$19,IF(Q1014="ENVÍO",'BASE LIQUIDACION REDEBAN 2025'!$C$2,IF(AF1014="TIPO I",'BASE LIQUIDACION REDEBAN 2025'!$C$2,IF(AF1014="TIPO II",'BASE LIQUIDACION REDEBAN 2025'!$C$3,IF(AF1014="TIPO III",'BASE LIQUIDACION REDEBAN 2025'!$C$4,IF(AF1014="TIPO IV",'BASE LIQUIDACION REDEBAN 2025'!$C$5,IF(AG1014="AEREO",'BASE LIQUIDACION REDEBAN 2025'!$B$6,'BASE LIQUIDACION REDEBAN 2025'!$C$5)))))))</f>
        <v>65960.072302</v>
      </c>
      <c r="AL1014" s="97">
        <f>IF(OR(Q1014="SOPORTE_TELEFÓNICO",Q1014="ENVÍO"),0,IF(AF1014="TIPO I",'BASE LIQUIDACION REDEBAN 2025'!$B$10,IF(AF1014="TIPO II",'BASE LIQUIDACION REDEBAN 2025'!$B$11,IF(AF1014="TIPO III",'BASE LIQUIDACION REDEBAN 2025'!$B$12,'BASE LIQUIDACION REDEBAN 2025'!$B$13))))</f>
        <v>75096.394270399993</v>
      </c>
      <c r="AM1014" s="97">
        <f t="shared" si="15"/>
        <v>65960.072302</v>
      </c>
    </row>
    <row r="1015" spans="1:39" s="85" customFormat="1" ht="13.15">
      <c r="A1015" s="171" t="s">
        <v>87</v>
      </c>
      <c r="B1015" s="10" t="str">
        <f>VLOOKUP(A1015,'CENTRO DE COSTOS'!A:D,4,FALSE)</f>
        <v>DIEGO FERNANDO HENAO CARDONA</v>
      </c>
      <c r="C1015" s="10" t="str">
        <f>VLOOKUP(A1015,'CENTRO DE COSTOS'!A:D,2,FALSE)</f>
        <v>0004-0002</v>
      </c>
      <c r="D1015" s="171">
        <v>17614</v>
      </c>
      <c r="E1015" s="171">
        <v>2345638</v>
      </c>
      <c r="F1015" s="171">
        <v>21307</v>
      </c>
      <c r="G1015" s="171" t="s">
        <v>827</v>
      </c>
      <c r="H1015" s="171" t="s">
        <v>8743</v>
      </c>
      <c r="I1015" s="171" t="s">
        <v>8744</v>
      </c>
      <c r="J1015" s="10" t="s">
        <v>167</v>
      </c>
      <c r="K1015" s="171">
        <v>2345638</v>
      </c>
      <c r="L1015" s="171" t="s">
        <v>8745</v>
      </c>
      <c r="M1015" s="172">
        <v>45832.455555555556</v>
      </c>
      <c r="N1015" s="172">
        <v>45835.461875000001</v>
      </c>
      <c r="O1015" s="171" t="s">
        <v>3171</v>
      </c>
      <c r="P1015" s="171" t="s">
        <v>3172</v>
      </c>
      <c r="Q1015" s="171" t="s">
        <v>177</v>
      </c>
      <c r="R1015" s="72" t="s">
        <v>8746</v>
      </c>
      <c r="S1015" s="178" t="s">
        <v>3174</v>
      </c>
      <c r="T1015" s="187" t="s">
        <v>3190</v>
      </c>
      <c r="U1015" s="187" t="s">
        <v>3213</v>
      </c>
      <c r="V1015" s="187" t="s">
        <v>3372</v>
      </c>
      <c r="W1015" s="187" t="s">
        <v>3215</v>
      </c>
      <c r="X1015" s="187" t="s">
        <v>3228</v>
      </c>
      <c r="Y1015" s="187">
        <v>0</v>
      </c>
      <c r="Z1015" s="187">
        <v>0</v>
      </c>
      <c r="AA1015" s="187">
        <v>0</v>
      </c>
      <c r="AB1015" s="200">
        <v>0</v>
      </c>
      <c r="AC1015" s="72" t="s">
        <v>8747</v>
      </c>
      <c r="AD1015" s="72" t="s">
        <v>8748</v>
      </c>
      <c r="AE1015" s="72" t="s">
        <v>8749</v>
      </c>
      <c r="AF1015" s="171" t="s">
        <v>28</v>
      </c>
      <c r="AG1015" s="171" t="s">
        <v>189</v>
      </c>
      <c r="AH1015" s="171">
        <v>1</v>
      </c>
      <c r="AI1015" s="171">
        <v>0</v>
      </c>
      <c r="AJ1015" s="72" t="s">
        <v>453</v>
      </c>
      <c r="AK1015" s="97">
        <f>IF(Q1015="SOPORTE_TELEFÓNICO",'BASE LIQUIDACION REDEBAN 2025'!$B$19,IF(Q1015="ENVÍO",'BASE LIQUIDACION REDEBAN 2025'!$C$2,IF(AF1015="TIPO I",'BASE LIQUIDACION REDEBAN 2025'!$C$2,IF(AF1015="TIPO II",'BASE LIQUIDACION REDEBAN 2025'!$C$3,IF(AF1015="TIPO III",'BASE LIQUIDACION REDEBAN 2025'!$C$4,IF(AF1015="TIPO IV",'BASE LIQUIDACION REDEBAN 2025'!$C$5,IF(AG1015="AEREO",'BASE LIQUIDACION REDEBAN 2025'!$B$6,'BASE LIQUIDACION REDEBAN 2025'!$C$5)))))))</f>
        <v>144967.87232000002</v>
      </c>
      <c r="AL1015" s="97">
        <f>IF(OR(Q1015="SOPORTE_TELEFÓNICO",Q1015="ENVÍO"),0,IF(AF1015="TIPO I",'BASE LIQUIDACION REDEBAN 2025'!$B$10,IF(AF1015="TIPO II",'BASE LIQUIDACION REDEBAN 2025'!$B$11,IF(AF1015="TIPO III",'BASE LIQUIDACION REDEBAN 2025'!$B$12,'BASE LIQUIDACION REDEBAN 2025'!$B$13))))</f>
        <v>140395.6348884</v>
      </c>
      <c r="AM1015" s="97">
        <f t="shared" si="15"/>
        <v>144967.87232000002</v>
      </c>
    </row>
    <row r="1016" spans="1:39" s="85" customFormat="1" ht="13.15">
      <c r="A1016" s="171" t="s">
        <v>99</v>
      </c>
      <c r="B1016" s="10" t="str">
        <f>VLOOKUP(A1016,'CENTRO DE COSTOS'!A:D,4,FALSE)</f>
        <v>JOSE MAURICIO HERNANDEZ ROJAS</v>
      </c>
      <c r="C1016" s="10" t="str">
        <f>VLOOKUP(A1016,'CENTRO DE COSTOS'!A:D,2,FALSE)</f>
        <v>0004-0001</v>
      </c>
      <c r="D1016" s="171">
        <v>47460</v>
      </c>
      <c r="E1016" s="171">
        <v>2345178</v>
      </c>
      <c r="F1016" s="171">
        <v>27167</v>
      </c>
      <c r="G1016" s="171" t="s">
        <v>683</v>
      </c>
      <c r="H1016" s="171" t="s">
        <v>8750</v>
      </c>
      <c r="I1016" s="171" t="s">
        <v>8751</v>
      </c>
      <c r="J1016" s="10" t="s">
        <v>167</v>
      </c>
      <c r="K1016" s="171">
        <v>2345178</v>
      </c>
      <c r="L1016" s="171" t="s">
        <v>8752</v>
      </c>
      <c r="M1016" s="172">
        <v>45832.431944444441</v>
      </c>
      <c r="N1016" s="172">
        <v>45835.488009259258</v>
      </c>
      <c r="O1016" s="171" t="s">
        <v>3171</v>
      </c>
      <c r="P1016" s="171" t="s">
        <v>3172</v>
      </c>
      <c r="Q1016" s="171" t="s">
        <v>177</v>
      </c>
      <c r="R1016" s="72" t="s">
        <v>8753</v>
      </c>
      <c r="S1016" s="178" t="s">
        <v>3174</v>
      </c>
      <c r="T1016" s="187" t="s">
        <v>3190</v>
      </c>
      <c r="U1016" s="187" t="s">
        <v>3284</v>
      </c>
      <c r="V1016" s="187" t="s">
        <v>3284</v>
      </c>
      <c r="W1016" s="187" t="s">
        <v>3215</v>
      </c>
      <c r="X1016" s="187" t="s">
        <v>3267</v>
      </c>
      <c r="Y1016" s="187">
        <v>0</v>
      </c>
      <c r="Z1016" s="187">
        <v>0</v>
      </c>
      <c r="AA1016" s="187">
        <v>0</v>
      </c>
      <c r="AB1016" s="200">
        <v>0</v>
      </c>
      <c r="AC1016" s="72" t="s">
        <v>8754</v>
      </c>
      <c r="AD1016" s="72" t="s">
        <v>8755</v>
      </c>
      <c r="AE1016" s="72" t="s">
        <v>8756</v>
      </c>
      <c r="AF1016" s="171" t="s">
        <v>32</v>
      </c>
      <c r="AG1016" s="171" t="s">
        <v>189</v>
      </c>
      <c r="AH1016" s="171">
        <v>1</v>
      </c>
      <c r="AI1016" s="171">
        <v>0</v>
      </c>
      <c r="AJ1016" s="72" t="s">
        <v>273</v>
      </c>
      <c r="AK1016" s="97">
        <f>IF(Q1016="SOPORTE_TELEFÓNICO",'BASE LIQUIDACION REDEBAN 2025'!$B$19,IF(Q1016="ENVÍO",'BASE LIQUIDACION REDEBAN 2025'!$C$2,IF(AF1016="TIPO I",'BASE LIQUIDACION REDEBAN 2025'!$C$2,IF(AF1016="TIPO II",'BASE LIQUIDACION REDEBAN 2025'!$C$3,IF(AF1016="TIPO III",'BASE LIQUIDACION REDEBAN 2025'!$C$4,IF(AF1016="TIPO IV",'BASE LIQUIDACION REDEBAN 2025'!$C$5,IF(AG1016="AEREO",'BASE LIQUIDACION REDEBAN 2025'!$B$6,'BASE LIQUIDACION REDEBAN 2025'!$C$5)))))))</f>
        <v>479588.87655000004</v>
      </c>
      <c r="AL1016" s="97">
        <f>IF(OR(Q1016="SOPORTE_TELEFÓNICO",Q1016="ENVÍO"),0,IF(AF1016="TIPO I",'BASE LIQUIDACION REDEBAN 2025'!$B$10,IF(AF1016="TIPO II",'BASE LIQUIDACION REDEBAN 2025'!$B$11,IF(AF1016="TIPO III",'BASE LIQUIDACION REDEBAN 2025'!$B$12,'BASE LIQUIDACION REDEBAN 2025'!$B$13))))</f>
        <v>196536.5258152</v>
      </c>
      <c r="AM1016" s="97">
        <f t="shared" si="15"/>
        <v>479588.87655000004</v>
      </c>
    </row>
    <row r="1017" spans="1:39" s="85" customFormat="1" ht="13.15">
      <c r="A1017" s="171" t="s">
        <v>72</v>
      </c>
      <c r="B1017" s="10" t="str">
        <f>VLOOKUP(A1017,'CENTRO DE COSTOS'!A:D,4,FALSE)</f>
        <v>MIGUEL JULIÁN HERNÁNDEZ GUARÍN</v>
      </c>
      <c r="C1017" s="10" t="str">
        <f>VLOOKUP(A1017,'CENTRO DE COSTOS'!A:D,2,FALSE)</f>
        <v>0004-0008</v>
      </c>
      <c r="D1017" s="171">
        <v>68190</v>
      </c>
      <c r="E1017" s="171">
        <v>2352076</v>
      </c>
      <c r="F1017" s="171">
        <v>41921</v>
      </c>
      <c r="G1017" s="171" t="s">
        <v>180</v>
      </c>
      <c r="H1017" s="171" t="s">
        <v>8757</v>
      </c>
      <c r="I1017" s="171" t="s">
        <v>8758</v>
      </c>
      <c r="J1017" s="10" t="s">
        <v>167</v>
      </c>
      <c r="K1017" s="171">
        <v>2352076</v>
      </c>
      <c r="L1017" s="171" t="s">
        <v>8759</v>
      </c>
      <c r="M1017" s="172">
        <v>45833.421527777777</v>
      </c>
      <c r="N1017" s="172">
        <v>45835.493969907409</v>
      </c>
      <c r="O1017" s="171" t="s">
        <v>3171</v>
      </c>
      <c r="P1017" s="171" t="s">
        <v>3172</v>
      </c>
      <c r="Q1017" s="171" t="s">
        <v>177</v>
      </c>
      <c r="R1017" s="72" t="s">
        <v>8760</v>
      </c>
      <c r="S1017" s="178" t="s">
        <v>3174</v>
      </c>
      <c r="T1017" s="187" t="s">
        <v>3190</v>
      </c>
      <c r="U1017" s="187" t="s">
        <v>3331</v>
      </c>
      <c r="V1017" s="187" t="s">
        <v>3192</v>
      </c>
      <c r="W1017" s="187" t="s">
        <v>3215</v>
      </c>
      <c r="X1017" s="187" t="s">
        <v>6983</v>
      </c>
      <c r="Y1017" s="187">
        <v>0</v>
      </c>
      <c r="Z1017" s="187" t="s">
        <v>3482</v>
      </c>
      <c r="AA1017" s="187" t="s">
        <v>4501</v>
      </c>
      <c r="AB1017" s="200">
        <v>0</v>
      </c>
      <c r="AC1017" s="72" t="s">
        <v>8761</v>
      </c>
      <c r="AD1017" s="72" t="s">
        <v>8762</v>
      </c>
      <c r="AE1017" s="72" t="s">
        <v>8763</v>
      </c>
      <c r="AF1017" s="171" t="s">
        <v>32</v>
      </c>
      <c r="AG1017" s="171" t="s">
        <v>189</v>
      </c>
      <c r="AH1017" s="171">
        <v>1</v>
      </c>
      <c r="AI1017" s="171">
        <v>0</v>
      </c>
      <c r="AJ1017" s="72" t="s">
        <v>835</v>
      </c>
      <c r="AK1017" s="97">
        <f>IF(Q1017="SOPORTE_TELEFÓNICO",'BASE LIQUIDACION REDEBAN 2025'!$B$19,IF(Q1017="ENVÍO",'BASE LIQUIDACION REDEBAN 2025'!$C$2,IF(AF1017="TIPO I",'BASE LIQUIDACION REDEBAN 2025'!$C$2,IF(AF1017="TIPO II",'BASE LIQUIDACION REDEBAN 2025'!$C$3,IF(AF1017="TIPO III",'BASE LIQUIDACION REDEBAN 2025'!$C$4,IF(AF1017="TIPO IV",'BASE LIQUIDACION REDEBAN 2025'!$C$5,IF(AG1017="AEREO",'BASE LIQUIDACION REDEBAN 2025'!$B$6,'BASE LIQUIDACION REDEBAN 2025'!$C$5)))))))</f>
        <v>479588.87655000004</v>
      </c>
      <c r="AL1017" s="97">
        <f>IF(OR(Q1017="SOPORTE_TELEFÓNICO",Q1017="ENVÍO"),0,IF(AF1017="TIPO I",'BASE LIQUIDACION REDEBAN 2025'!$B$10,IF(AF1017="TIPO II",'BASE LIQUIDACION REDEBAN 2025'!$B$11,IF(AF1017="TIPO III",'BASE LIQUIDACION REDEBAN 2025'!$B$12,'BASE LIQUIDACION REDEBAN 2025'!$B$13))))</f>
        <v>196536.5258152</v>
      </c>
      <c r="AM1017" s="97">
        <f t="shared" si="15"/>
        <v>479588.87655000004</v>
      </c>
    </row>
    <row r="1018" spans="1:39" s="85" customFormat="1" ht="13.15">
      <c r="A1018" s="171" t="s">
        <v>90</v>
      </c>
      <c r="B1018" s="10" t="str">
        <f>VLOOKUP(A1018,'CENTRO DE COSTOS'!A:D,4,FALSE)</f>
        <v>JUAN SEBASTIÁN RÍOS CASTRILLÓN</v>
      </c>
      <c r="C1018" s="10" t="str">
        <f>VLOOKUP(A1018,'CENTRO DE COSTOS'!A:D,2,FALSE)</f>
        <v>0004-0005</v>
      </c>
      <c r="D1018" s="171">
        <v>5368</v>
      </c>
      <c r="E1018" s="171">
        <v>2359014</v>
      </c>
      <c r="F1018" s="171">
        <v>36977</v>
      </c>
      <c r="G1018" s="171" t="s">
        <v>290</v>
      </c>
      <c r="H1018" s="171" t="s">
        <v>8764</v>
      </c>
      <c r="I1018" s="171" t="s">
        <v>8765</v>
      </c>
      <c r="J1018" s="10" t="s">
        <v>167</v>
      </c>
      <c r="K1018" s="171">
        <v>2359014</v>
      </c>
      <c r="L1018" s="171" t="s">
        <v>8766</v>
      </c>
      <c r="M1018" s="172">
        <v>45834.442361111112</v>
      </c>
      <c r="N1018" s="172">
        <v>45835.498124999998</v>
      </c>
      <c r="O1018" s="171" t="s">
        <v>3171</v>
      </c>
      <c r="P1018" s="171" t="s">
        <v>3172</v>
      </c>
      <c r="Q1018" s="171" t="s">
        <v>177</v>
      </c>
      <c r="R1018" s="72" t="s">
        <v>8767</v>
      </c>
      <c r="S1018" s="178" t="s">
        <v>3174</v>
      </c>
      <c r="T1018" s="187" t="s">
        <v>3190</v>
      </c>
      <c r="U1018" s="187" t="s">
        <v>3197</v>
      </c>
      <c r="V1018" s="187" t="s">
        <v>3424</v>
      </c>
      <c r="W1018" s="187" t="s">
        <v>3215</v>
      </c>
      <c r="X1018" s="187">
        <v>0</v>
      </c>
      <c r="Y1018" s="187" t="s">
        <v>3425</v>
      </c>
      <c r="Z1018" s="187">
        <v>0</v>
      </c>
      <c r="AA1018" s="187">
        <v>0</v>
      </c>
      <c r="AB1018" s="200">
        <v>0</v>
      </c>
      <c r="AC1018" s="72" t="s">
        <v>8768</v>
      </c>
      <c r="AD1018" s="72" t="s">
        <v>8769</v>
      </c>
      <c r="AE1018" s="72" t="s">
        <v>8770</v>
      </c>
      <c r="AF1018" s="171" t="s">
        <v>30</v>
      </c>
      <c r="AG1018" s="171" t="s">
        <v>189</v>
      </c>
      <c r="AH1018" s="171">
        <v>1</v>
      </c>
      <c r="AI1018" s="171">
        <v>0</v>
      </c>
      <c r="AJ1018" s="72" t="s">
        <v>419</v>
      </c>
      <c r="AK1018" s="97">
        <f>IF(Q1018="SOPORTE_TELEFÓNICO",'BASE LIQUIDACION REDEBAN 2025'!$B$19,IF(Q1018="ENVÍO",'BASE LIQUIDACION REDEBAN 2025'!$C$2,IF(AF1018="TIPO I",'BASE LIQUIDACION REDEBAN 2025'!$C$2,IF(AF1018="TIPO II",'BASE LIQUIDACION REDEBAN 2025'!$C$3,IF(AF1018="TIPO III",'BASE LIQUIDACION REDEBAN 2025'!$C$4,IF(AF1018="TIPO IV",'BASE LIQUIDACION REDEBAN 2025'!$C$5,IF(AG1018="AEREO",'BASE LIQUIDACION REDEBAN 2025'!$B$6,'BASE LIQUIDACION REDEBAN 2025'!$C$5)))))))</f>
        <v>275728.78077800001</v>
      </c>
      <c r="AL1018" s="97">
        <f>IF(OR(Q1018="SOPORTE_TELEFÓNICO",Q1018="ENVÍO"),0,IF(AF1018="TIPO I",'BASE LIQUIDACION REDEBAN 2025'!$B$10,IF(AF1018="TIPO II",'BASE LIQUIDACION REDEBAN 2025'!$B$11,IF(AF1018="TIPO III",'BASE LIQUIDACION REDEBAN 2025'!$B$12,'BASE LIQUIDACION REDEBAN 2025'!$B$13))))</f>
        <v>196536.5258152</v>
      </c>
      <c r="AM1018" s="97">
        <f t="shared" si="15"/>
        <v>275728.78077800001</v>
      </c>
    </row>
    <row r="1019" spans="1:39" s="85" customFormat="1" ht="13.15">
      <c r="A1019" s="171" t="s">
        <v>72</v>
      </c>
      <c r="B1019" s="10" t="str">
        <f>VLOOKUP(A1019,'CENTRO DE COSTOS'!A:D,4,FALSE)</f>
        <v>MIGUEL JULIÁN HERNÁNDEZ GUARÍN</v>
      </c>
      <c r="C1019" s="10" t="str">
        <f>VLOOKUP(A1019,'CENTRO DE COSTOS'!A:D,2,FALSE)</f>
        <v>0004-0008</v>
      </c>
      <c r="D1019" s="171">
        <v>68081</v>
      </c>
      <c r="E1019" s="171">
        <v>2359333</v>
      </c>
      <c r="F1019" s="171">
        <v>63380</v>
      </c>
      <c r="G1019" s="171" t="s">
        <v>180</v>
      </c>
      <c r="H1019" s="171" t="s">
        <v>4156</v>
      </c>
      <c r="I1019" s="171" t="s">
        <v>8771</v>
      </c>
      <c r="J1019" s="10" t="s">
        <v>167</v>
      </c>
      <c r="K1019" s="171">
        <v>2359333</v>
      </c>
      <c r="L1019" s="171" t="s">
        <v>8772</v>
      </c>
      <c r="M1019" s="172">
        <v>45834.460416666669</v>
      </c>
      <c r="N1019" s="172">
        <v>45835.501354166663</v>
      </c>
      <c r="O1019" s="171" t="s">
        <v>3171</v>
      </c>
      <c r="P1019" s="171" t="s">
        <v>3172</v>
      </c>
      <c r="Q1019" s="171" t="s">
        <v>177</v>
      </c>
      <c r="R1019" s="72" t="s">
        <v>8773</v>
      </c>
      <c r="S1019" s="178" t="s">
        <v>3174</v>
      </c>
      <c r="T1019" s="187" t="s">
        <v>3175</v>
      </c>
      <c r="U1019" s="187" t="s">
        <v>3176</v>
      </c>
      <c r="V1019" s="187" t="s">
        <v>3240</v>
      </c>
      <c r="W1019" s="187" t="s">
        <v>3185</v>
      </c>
      <c r="X1019" s="187">
        <v>0</v>
      </c>
      <c r="Y1019" s="187">
        <v>0</v>
      </c>
      <c r="Z1019" s="187">
        <v>0</v>
      </c>
      <c r="AA1019" s="187">
        <v>0</v>
      </c>
      <c r="AB1019" s="200" t="s">
        <v>8774</v>
      </c>
      <c r="AC1019" s="72" t="s">
        <v>8775</v>
      </c>
      <c r="AD1019" s="72">
        <v>0</v>
      </c>
      <c r="AE1019" s="72">
        <v>0</v>
      </c>
      <c r="AF1019" s="171" t="s">
        <v>30</v>
      </c>
      <c r="AG1019" s="171" t="s">
        <v>189</v>
      </c>
      <c r="AH1019" s="171">
        <v>1</v>
      </c>
      <c r="AI1019" s="171">
        <v>0</v>
      </c>
      <c r="AJ1019" s="72" t="s">
        <v>1886</v>
      </c>
      <c r="AK1019" s="97">
        <f>IF(Q1019="SOPORTE_TELEFÓNICO",'BASE LIQUIDACION REDEBAN 2025'!$B$19,IF(Q1019="ENVÍO",'BASE LIQUIDACION REDEBAN 2025'!$C$2,IF(AF1019="TIPO I",'BASE LIQUIDACION REDEBAN 2025'!$C$2,IF(AF1019="TIPO II",'BASE LIQUIDACION REDEBAN 2025'!$C$3,IF(AF1019="TIPO III",'BASE LIQUIDACION REDEBAN 2025'!$C$4,IF(AF1019="TIPO IV",'BASE LIQUIDACION REDEBAN 2025'!$C$5,IF(AG1019="AEREO",'BASE LIQUIDACION REDEBAN 2025'!$B$6,'BASE LIQUIDACION REDEBAN 2025'!$C$5)))))))</f>
        <v>275728.78077800001</v>
      </c>
      <c r="AL1019" s="97">
        <f>IF(OR(Q1019="SOPORTE_TELEFÓNICO",Q1019="ENVÍO"),0,IF(AF1019="TIPO I",'BASE LIQUIDACION REDEBAN 2025'!$B$10,IF(AF1019="TIPO II",'BASE LIQUIDACION REDEBAN 2025'!$B$11,IF(AF1019="TIPO III",'BASE LIQUIDACION REDEBAN 2025'!$B$12,'BASE LIQUIDACION REDEBAN 2025'!$B$13))))</f>
        <v>196536.5258152</v>
      </c>
      <c r="AM1019" s="97">
        <f t="shared" si="15"/>
        <v>275728.78077800001</v>
      </c>
    </row>
    <row r="1020" spans="1:39" s="85" customFormat="1" ht="13.15">
      <c r="A1020" s="171" t="s">
        <v>96</v>
      </c>
      <c r="B1020" s="10" t="str">
        <f>VLOOKUP(A1020,'CENTRO DE COSTOS'!A:D,4,FALSE)</f>
        <v>JOSE MAURICIO HERNANDEZ ROJAS</v>
      </c>
      <c r="C1020" s="10" t="str">
        <f>VLOOKUP(A1020,'CENTRO DE COSTOS'!A:D,2,FALSE)</f>
        <v>0004-0001</v>
      </c>
      <c r="D1020" s="171">
        <v>44001</v>
      </c>
      <c r="E1020" s="171">
        <v>2358485</v>
      </c>
      <c r="F1020" s="171">
        <v>36247</v>
      </c>
      <c r="G1020" s="171" t="s">
        <v>566</v>
      </c>
      <c r="H1020" s="171" t="s">
        <v>2105</v>
      </c>
      <c r="I1020" s="171" t="s">
        <v>8776</v>
      </c>
      <c r="J1020" s="10" t="s">
        <v>167</v>
      </c>
      <c r="K1020" s="171">
        <v>2358485</v>
      </c>
      <c r="L1020" s="171" t="s">
        <v>8777</v>
      </c>
      <c r="M1020" s="172">
        <v>45834.423611111109</v>
      </c>
      <c r="N1020" s="172">
        <v>45835.504571759258</v>
      </c>
      <c r="O1020" s="171" t="s">
        <v>3171</v>
      </c>
      <c r="P1020" s="171" t="s">
        <v>3172</v>
      </c>
      <c r="Q1020" s="171" t="s">
        <v>177</v>
      </c>
      <c r="R1020" s="72" t="s">
        <v>8778</v>
      </c>
      <c r="S1020" s="178" t="s">
        <v>3174</v>
      </c>
      <c r="T1020" s="187" t="s">
        <v>3190</v>
      </c>
      <c r="U1020" s="187" t="s">
        <v>3213</v>
      </c>
      <c r="V1020" s="187" t="s">
        <v>3214</v>
      </c>
      <c r="W1020" s="187" t="s">
        <v>3185</v>
      </c>
      <c r="X1020" s="187">
        <v>0</v>
      </c>
      <c r="Y1020" s="187">
        <v>0</v>
      </c>
      <c r="Z1020" s="187">
        <v>0</v>
      </c>
      <c r="AA1020" s="187">
        <v>0</v>
      </c>
      <c r="AB1020" s="200" t="s">
        <v>8779</v>
      </c>
      <c r="AC1020" s="72" t="s">
        <v>8780</v>
      </c>
      <c r="AD1020" s="72">
        <v>0</v>
      </c>
      <c r="AE1020" s="72">
        <v>0</v>
      </c>
      <c r="AF1020" s="171" t="s">
        <v>30</v>
      </c>
      <c r="AG1020" s="171" t="s">
        <v>189</v>
      </c>
      <c r="AH1020" s="171">
        <v>1</v>
      </c>
      <c r="AI1020" s="171">
        <v>0</v>
      </c>
      <c r="AJ1020" s="72" t="s">
        <v>1174</v>
      </c>
      <c r="AK1020" s="97">
        <f>IF(Q1020="SOPORTE_TELEFÓNICO",'BASE LIQUIDACION REDEBAN 2025'!$B$19,IF(Q1020="ENVÍO",'BASE LIQUIDACION REDEBAN 2025'!$C$2,IF(AF1020="TIPO I",'BASE LIQUIDACION REDEBAN 2025'!$C$2,IF(AF1020="TIPO II",'BASE LIQUIDACION REDEBAN 2025'!$C$3,IF(AF1020="TIPO III",'BASE LIQUIDACION REDEBAN 2025'!$C$4,IF(AF1020="TIPO IV",'BASE LIQUIDACION REDEBAN 2025'!$C$5,IF(AG1020="AEREO",'BASE LIQUIDACION REDEBAN 2025'!$B$6,'BASE LIQUIDACION REDEBAN 2025'!$C$5)))))))</f>
        <v>275728.78077800001</v>
      </c>
      <c r="AL1020" s="97">
        <f>IF(OR(Q1020="SOPORTE_TELEFÓNICO",Q1020="ENVÍO"),0,IF(AF1020="TIPO I",'BASE LIQUIDACION REDEBAN 2025'!$B$10,IF(AF1020="TIPO II",'BASE LIQUIDACION REDEBAN 2025'!$B$11,IF(AF1020="TIPO III",'BASE LIQUIDACION REDEBAN 2025'!$B$12,'BASE LIQUIDACION REDEBAN 2025'!$B$13))))</f>
        <v>196536.5258152</v>
      </c>
      <c r="AM1020" s="97">
        <f t="shared" si="15"/>
        <v>275728.78077800001</v>
      </c>
    </row>
    <row r="1021" spans="1:39" s="85" customFormat="1" ht="13.15">
      <c r="A1021" s="171" t="s">
        <v>90</v>
      </c>
      <c r="B1021" s="10" t="str">
        <f>VLOOKUP(A1021,'CENTRO DE COSTOS'!A:D,4,FALSE)</f>
        <v>JUAN SEBASTIÁN RÍOS CASTRILLÓN</v>
      </c>
      <c r="C1021" s="10" t="str">
        <f>VLOOKUP(A1021,'CENTRO DE COSTOS'!A:D,2,FALSE)</f>
        <v>0004-0005</v>
      </c>
      <c r="D1021" s="171">
        <v>5129</v>
      </c>
      <c r="E1021" s="171">
        <v>2360807</v>
      </c>
      <c r="F1021" s="171">
        <v>80001</v>
      </c>
      <c r="G1021" s="171" t="s">
        <v>290</v>
      </c>
      <c r="H1021" s="171" t="s">
        <v>827</v>
      </c>
      <c r="I1021" s="171" t="s">
        <v>2678</v>
      </c>
      <c r="J1021" s="10" t="s">
        <v>167</v>
      </c>
      <c r="K1021" s="171">
        <v>2360807</v>
      </c>
      <c r="L1021" s="171" t="s">
        <v>8781</v>
      </c>
      <c r="M1021" s="172">
        <v>45834.61041666667</v>
      </c>
      <c r="N1021" s="172">
        <v>45835.506273148145</v>
      </c>
      <c r="O1021" s="171" t="s">
        <v>3171</v>
      </c>
      <c r="P1021" s="171" t="s">
        <v>3172</v>
      </c>
      <c r="Q1021" s="171" t="s">
        <v>177</v>
      </c>
      <c r="R1021" s="72" t="s">
        <v>8782</v>
      </c>
      <c r="S1021" s="178" t="s">
        <v>3174</v>
      </c>
      <c r="T1021" s="187" t="s">
        <v>3175</v>
      </c>
      <c r="U1021" s="187" t="s">
        <v>3197</v>
      </c>
      <c r="V1021" s="187" t="s">
        <v>3339</v>
      </c>
      <c r="W1021" s="187" t="s">
        <v>3185</v>
      </c>
      <c r="X1021" s="187">
        <v>0</v>
      </c>
      <c r="Y1021" s="187">
        <v>0</v>
      </c>
      <c r="Z1021" s="187">
        <v>0</v>
      </c>
      <c r="AA1021" s="187">
        <v>0</v>
      </c>
      <c r="AB1021" s="200">
        <v>0</v>
      </c>
      <c r="AC1021" s="72" t="s">
        <v>2681</v>
      </c>
      <c r="AD1021" s="72">
        <v>0</v>
      </c>
      <c r="AE1021" s="72">
        <v>0</v>
      </c>
      <c r="AF1021" s="171" t="s">
        <v>25</v>
      </c>
      <c r="AG1021" s="171" t="s">
        <v>189</v>
      </c>
      <c r="AH1021" s="171">
        <v>1</v>
      </c>
      <c r="AI1021" s="171">
        <v>0</v>
      </c>
      <c r="AJ1021" s="72" t="s">
        <v>3263</v>
      </c>
      <c r="AK1021" s="97">
        <f>IF(Q1021="SOPORTE_TELEFÓNICO",'BASE LIQUIDACION REDEBAN 2025'!$B$19,IF(Q1021="ENVÍO",'BASE LIQUIDACION REDEBAN 2025'!$C$2,IF(AF1021="TIPO I",'BASE LIQUIDACION REDEBAN 2025'!$C$2,IF(AF1021="TIPO II",'BASE LIQUIDACION REDEBAN 2025'!$C$3,IF(AF1021="TIPO III",'BASE LIQUIDACION REDEBAN 2025'!$C$4,IF(AF1021="TIPO IV",'BASE LIQUIDACION REDEBAN 2025'!$C$5,IF(AG1021="AEREO",'BASE LIQUIDACION REDEBAN 2025'!$B$6,'BASE LIQUIDACION REDEBAN 2025'!$C$5)))))))</f>
        <v>65960.072302</v>
      </c>
      <c r="AL1021" s="97">
        <f>IF(OR(Q1021="SOPORTE_TELEFÓNICO",Q1021="ENVÍO"),0,IF(AF1021="TIPO I",'BASE LIQUIDACION REDEBAN 2025'!$B$10,IF(AF1021="TIPO II",'BASE LIQUIDACION REDEBAN 2025'!$B$11,IF(AF1021="TIPO III",'BASE LIQUIDACION REDEBAN 2025'!$B$12,'BASE LIQUIDACION REDEBAN 2025'!$B$13))))</f>
        <v>75096.394270399993</v>
      </c>
      <c r="AM1021" s="97">
        <f t="shared" si="15"/>
        <v>65960.072302</v>
      </c>
    </row>
    <row r="1022" spans="1:39" s="85" customFormat="1" ht="13.15">
      <c r="A1022" s="171" t="s">
        <v>64</v>
      </c>
      <c r="B1022" s="10" t="str">
        <f>VLOOKUP(A1022,'CENTRO DE COSTOS'!A:D,4,FALSE)</f>
        <v>JOSE MAURICIO HERNANDEZ ROJAS</v>
      </c>
      <c r="C1022" s="10" t="str">
        <f>VLOOKUP(A1022,'CENTRO DE COSTOS'!A:D,2,FALSE)</f>
        <v>0004-0001</v>
      </c>
      <c r="D1022" s="171">
        <v>8001</v>
      </c>
      <c r="E1022" s="171">
        <v>2360959</v>
      </c>
      <c r="F1022" s="171">
        <v>21117</v>
      </c>
      <c r="G1022" s="171" t="s">
        <v>277</v>
      </c>
      <c r="H1022" s="171" t="s">
        <v>64</v>
      </c>
      <c r="I1022" s="171" t="s">
        <v>8783</v>
      </c>
      <c r="J1022" s="10" t="s">
        <v>167</v>
      </c>
      <c r="K1022" s="171">
        <v>2360959</v>
      </c>
      <c r="L1022" s="171" t="s">
        <v>8784</v>
      </c>
      <c r="M1022" s="172">
        <v>45834.625</v>
      </c>
      <c r="N1022" s="172">
        <v>45835.521053240744</v>
      </c>
      <c r="O1022" s="171" t="s">
        <v>3171</v>
      </c>
      <c r="P1022" s="171" t="s">
        <v>3172</v>
      </c>
      <c r="Q1022" s="171" t="s">
        <v>177</v>
      </c>
      <c r="R1022" s="72" t="s">
        <v>8785</v>
      </c>
      <c r="S1022" s="178" t="s">
        <v>3174</v>
      </c>
      <c r="T1022" s="187" t="s">
        <v>3190</v>
      </c>
      <c r="U1022" s="187" t="s">
        <v>3213</v>
      </c>
      <c r="V1022" s="187" t="s">
        <v>3314</v>
      </c>
      <c r="W1022" s="187" t="s">
        <v>3185</v>
      </c>
      <c r="X1022" s="187">
        <v>0</v>
      </c>
      <c r="Y1022" s="187">
        <v>0</v>
      </c>
      <c r="Z1022" s="187">
        <v>0</v>
      </c>
      <c r="AA1022" s="187">
        <v>0</v>
      </c>
      <c r="AB1022" s="200">
        <v>0</v>
      </c>
      <c r="AC1022" s="72" t="s">
        <v>8786</v>
      </c>
      <c r="AD1022" s="72">
        <v>0</v>
      </c>
      <c r="AE1022" s="72">
        <v>0</v>
      </c>
      <c r="AF1022" s="171" t="s">
        <v>25</v>
      </c>
      <c r="AG1022" s="171" t="s">
        <v>189</v>
      </c>
      <c r="AH1022" s="171">
        <v>1</v>
      </c>
      <c r="AI1022" s="171">
        <v>0</v>
      </c>
      <c r="AJ1022" s="72" t="s">
        <v>280</v>
      </c>
      <c r="AK1022" s="97">
        <f>IF(Q1022="SOPORTE_TELEFÓNICO",'BASE LIQUIDACION REDEBAN 2025'!$B$19,IF(Q1022="ENVÍO",'BASE LIQUIDACION REDEBAN 2025'!$C$2,IF(AF1022="TIPO I",'BASE LIQUIDACION REDEBAN 2025'!$C$2,IF(AF1022="TIPO II",'BASE LIQUIDACION REDEBAN 2025'!$C$3,IF(AF1022="TIPO III",'BASE LIQUIDACION REDEBAN 2025'!$C$4,IF(AF1022="TIPO IV",'BASE LIQUIDACION REDEBAN 2025'!$C$5,IF(AG1022="AEREO",'BASE LIQUIDACION REDEBAN 2025'!$B$6,'BASE LIQUIDACION REDEBAN 2025'!$C$5)))))))</f>
        <v>65960.072302</v>
      </c>
      <c r="AL1022" s="97">
        <f>IF(OR(Q1022="SOPORTE_TELEFÓNICO",Q1022="ENVÍO"),0,IF(AF1022="TIPO I",'BASE LIQUIDACION REDEBAN 2025'!$B$10,IF(AF1022="TIPO II",'BASE LIQUIDACION REDEBAN 2025'!$B$11,IF(AF1022="TIPO III",'BASE LIQUIDACION REDEBAN 2025'!$B$12,'BASE LIQUIDACION REDEBAN 2025'!$B$13))))</f>
        <v>75096.394270399993</v>
      </c>
      <c r="AM1022" s="97">
        <f t="shared" si="15"/>
        <v>65960.072302</v>
      </c>
    </row>
    <row r="1023" spans="1:39" s="85" customFormat="1" ht="13.15">
      <c r="A1023" s="171" t="s">
        <v>68</v>
      </c>
      <c r="B1023" s="10" t="str">
        <f>VLOOKUP(A1023,'CENTRO DE COSTOS'!A:D,4,FALSE)</f>
        <v>WILLIAM ASDRUBAL ROZO ROZO</v>
      </c>
      <c r="C1023" s="10" t="str">
        <f>VLOOKUP(A1023,'CENTRO DE COSTOS'!A:D,2,FALSE)</f>
        <v>0004-0004</v>
      </c>
      <c r="D1023" s="171">
        <v>25317</v>
      </c>
      <c r="E1023" s="171">
        <v>2353270</v>
      </c>
      <c r="F1023" s="171">
        <v>77672</v>
      </c>
      <c r="G1023" s="171" t="s">
        <v>298</v>
      </c>
      <c r="H1023" s="171" t="s">
        <v>8787</v>
      </c>
      <c r="I1023" s="171" t="s">
        <v>8788</v>
      </c>
      <c r="J1023" s="10" t="s">
        <v>167</v>
      </c>
      <c r="K1023" s="171">
        <v>2353270</v>
      </c>
      <c r="L1023" s="171" t="s">
        <v>8789</v>
      </c>
      <c r="M1023" s="172">
        <v>45833.498611111114</v>
      </c>
      <c r="N1023" s="172">
        <v>45835.546944444446</v>
      </c>
      <c r="O1023" s="171" t="s">
        <v>3171</v>
      </c>
      <c r="P1023" s="171" t="s">
        <v>3172</v>
      </c>
      <c r="Q1023" s="171" t="s">
        <v>177</v>
      </c>
      <c r="R1023" s="72" t="s">
        <v>8790</v>
      </c>
      <c r="S1023" s="178" t="s">
        <v>3174</v>
      </c>
      <c r="T1023" s="187" t="s">
        <v>3190</v>
      </c>
      <c r="U1023" s="187" t="s">
        <v>3202</v>
      </c>
      <c r="V1023" s="187" t="s">
        <v>3203</v>
      </c>
      <c r="W1023" s="187" t="s">
        <v>3185</v>
      </c>
      <c r="X1023" s="187">
        <v>0</v>
      </c>
      <c r="Y1023" s="187">
        <v>0</v>
      </c>
      <c r="Z1023" s="187">
        <v>0</v>
      </c>
      <c r="AA1023" s="187">
        <v>0</v>
      </c>
      <c r="AB1023" s="200" t="s">
        <v>7501</v>
      </c>
      <c r="AC1023" s="72" t="s">
        <v>8791</v>
      </c>
      <c r="AD1023" s="72">
        <v>0</v>
      </c>
      <c r="AE1023" s="72">
        <v>0</v>
      </c>
      <c r="AF1023" s="171" t="s">
        <v>30</v>
      </c>
      <c r="AG1023" s="171" t="s">
        <v>189</v>
      </c>
      <c r="AH1023" s="171">
        <v>1</v>
      </c>
      <c r="AI1023" s="171">
        <v>0</v>
      </c>
      <c r="AJ1023" s="72" t="s">
        <v>656</v>
      </c>
      <c r="AK1023" s="97">
        <f>IF(Q1023="SOPORTE_TELEFÓNICO",'BASE LIQUIDACION REDEBAN 2025'!$B$19,IF(Q1023="ENVÍO",'BASE LIQUIDACION REDEBAN 2025'!$C$2,IF(AF1023="TIPO I",'BASE LIQUIDACION REDEBAN 2025'!$C$2,IF(AF1023="TIPO II",'BASE LIQUIDACION REDEBAN 2025'!$C$3,IF(AF1023="TIPO III",'BASE LIQUIDACION REDEBAN 2025'!$C$4,IF(AF1023="TIPO IV",'BASE LIQUIDACION REDEBAN 2025'!$C$5,IF(AG1023="AEREO",'BASE LIQUIDACION REDEBAN 2025'!$B$6,'BASE LIQUIDACION REDEBAN 2025'!$C$5)))))))</f>
        <v>275728.78077800001</v>
      </c>
      <c r="AL1023" s="97">
        <f>IF(OR(Q1023="SOPORTE_TELEFÓNICO",Q1023="ENVÍO"),0,IF(AF1023="TIPO I",'BASE LIQUIDACION REDEBAN 2025'!$B$10,IF(AF1023="TIPO II",'BASE LIQUIDACION REDEBAN 2025'!$B$11,IF(AF1023="TIPO III",'BASE LIQUIDACION REDEBAN 2025'!$B$12,'BASE LIQUIDACION REDEBAN 2025'!$B$13))))</f>
        <v>196536.5258152</v>
      </c>
      <c r="AM1023" s="97">
        <f t="shared" si="15"/>
        <v>275728.78077800001</v>
      </c>
    </row>
    <row r="1024" spans="1:39" s="85" customFormat="1" ht="13.15">
      <c r="A1024" s="171" t="s">
        <v>99</v>
      </c>
      <c r="B1024" s="10" t="str">
        <f>VLOOKUP(A1024,'CENTRO DE COSTOS'!A:D,4,FALSE)</f>
        <v>JOSE MAURICIO HERNANDEZ ROJAS</v>
      </c>
      <c r="C1024" s="10" t="str">
        <f>VLOOKUP(A1024,'CENTRO DE COSTOS'!A:D,2,FALSE)</f>
        <v>0004-0001</v>
      </c>
      <c r="D1024" s="171">
        <v>47058</v>
      </c>
      <c r="E1024" s="171">
        <v>2353291</v>
      </c>
      <c r="F1024" s="171">
        <v>65999</v>
      </c>
      <c r="G1024" s="171" t="s">
        <v>683</v>
      </c>
      <c r="H1024" s="171" t="s">
        <v>8792</v>
      </c>
      <c r="I1024" s="171" t="s">
        <v>8793</v>
      </c>
      <c r="J1024" s="10" t="s">
        <v>167</v>
      </c>
      <c r="K1024" s="171">
        <v>2353291</v>
      </c>
      <c r="L1024" s="171" t="s">
        <v>8794</v>
      </c>
      <c r="M1024" s="172">
        <v>45833.502083333333</v>
      </c>
      <c r="N1024" s="172">
        <v>45835.548472222225</v>
      </c>
      <c r="O1024" s="171" t="s">
        <v>3171</v>
      </c>
      <c r="P1024" s="171" t="s">
        <v>3172</v>
      </c>
      <c r="Q1024" s="171" t="s">
        <v>177</v>
      </c>
      <c r="R1024" s="72" t="s">
        <v>8795</v>
      </c>
      <c r="S1024" s="178" t="s">
        <v>3174</v>
      </c>
      <c r="T1024" s="187" t="s">
        <v>3190</v>
      </c>
      <c r="U1024" s="187" t="s">
        <v>3197</v>
      </c>
      <c r="V1024" s="187" t="s">
        <v>3753</v>
      </c>
      <c r="W1024" s="187" t="s">
        <v>3215</v>
      </c>
      <c r="X1024" s="187">
        <v>0</v>
      </c>
      <c r="Y1024" s="187" t="s">
        <v>3445</v>
      </c>
      <c r="Z1024" s="187">
        <v>0</v>
      </c>
      <c r="AA1024" s="187">
        <v>0</v>
      </c>
      <c r="AB1024" s="200">
        <v>0</v>
      </c>
      <c r="AC1024" s="72" t="s">
        <v>8796</v>
      </c>
      <c r="AD1024" s="72" t="s">
        <v>8797</v>
      </c>
      <c r="AE1024" s="72" t="s">
        <v>8798</v>
      </c>
      <c r="AF1024" s="171" t="s">
        <v>30</v>
      </c>
      <c r="AG1024" s="171" t="s">
        <v>189</v>
      </c>
      <c r="AH1024" s="171">
        <v>1</v>
      </c>
      <c r="AI1024" s="171">
        <v>0</v>
      </c>
      <c r="AJ1024" s="72" t="s">
        <v>273</v>
      </c>
      <c r="AK1024" s="97">
        <f>IF(Q1024="SOPORTE_TELEFÓNICO",'BASE LIQUIDACION REDEBAN 2025'!$B$19,IF(Q1024="ENVÍO",'BASE LIQUIDACION REDEBAN 2025'!$C$2,IF(AF1024="TIPO I",'BASE LIQUIDACION REDEBAN 2025'!$C$2,IF(AF1024="TIPO II",'BASE LIQUIDACION REDEBAN 2025'!$C$3,IF(AF1024="TIPO III",'BASE LIQUIDACION REDEBAN 2025'!$C$4,IF(AF1024="TIPO IV",'BASE LIQUIDACION REDEBAN 2025'!$C$5,IF(AG1024="AEREO",'BASE LIQUIDACION REDEBAN 2025'!$B$6,'BASE LIQUIDACION REDEBAN 2025'!$C$5)))))))</f>
        <v>275728.78077800001</v>
      </c>
      <c r="AL1024" s="97">
        <f>IF(OR(Q1024="SOPORTE_TELEFÓNICO",Q1024="ENVÍO"),0,IF(AF1024="TIPO I",'BASE LIQUIDACION REDEBAN 2025'!$B$10,IF(AF1024="TIPO II",'BASE LIQUIDACION REDEBAN 2025'!$B$11,IF(AF1024="TIPO III",'BASE LIQUIDACION REDEBAN 2025'!$B$12,'BASE LIQUIDACION REDEBAN 2025'!$B$13))))</f>
        <v>196536.5258152</v>
      </c>
      <c r="AM1024" s="97">
        <f t="shared" si="15"/>
        <v>275728.78077800001</v>
      </c>
    </row>
    <row r="1025" spans="1:39" s="85" customFormat="1" ht="13.15">
      <c r="A1025" s="171" t="s">
        <v>97</v>
      </c>
      <c r="B1025" s="10" t="str">
        <f>VLOOKUP(A1025,'CENTRO DE COSTOS'!A:D,4,FALSE)</f>
        <v>JOSE MAURICIO HERNANDEZ ROJAS</v>
      </c>
      <c r="C1025" s="10" t="str">
        <f>VLOOKUP(A1025,'CENTRO DE COSTOS'!A:D,2,FALSE)</f>
        <v>0004-0001</v>
      </c>
      <c r="D1025" s="171">
        <v>70708</v>
      </c>
      <c r="E1025" s="171">
        <v>2354448</v>
      </c>
      <c r="F1025" s="171">
        <v>26654</v>
      </c>
      <c r="G1025" s="171" t="s">
        <v>730</v>
      </c>
      <c r="H1025" s="171" t="s">
        <v>1346</v>
      </c>
      <c r="I1025" s="171" t="s">
        <v>8799</v>
      </c>
      <c r="J1025" s="10" t="s">
        <v>167</v>
      </c>
      <c r="K1025" s="171">
        <v>2354448</v>
      </c>
      <c r="L1025" s="171" t="s">
        <v>8800</v>
      </c>
      <c r="M1025" s="172">
        <v>45833.620138888888</v>
      </c>
      <c r="N1025" s="172">
        <v>45835.550057870372</v>
      </c>
      <c r="O1025" s="171" t="s">
        <v>3171</v>
      </c>
      <c r="P1025" s="171" t="s">
        <v>3172</v>
      </c>
      <c r="Q1025" s="171" t="s">
        <v>177</v>
      </c>
      <c r="R1025" s="72" t="s">
        <v>8801</v>
      </c>
      <c r="S1025" s="178" t="s">
        <v>3174</v>
      </c>
      <c r="T1025" s="187" t="s">
        <v>3190</v>
      </c>
      <c r="U1025" s="187" t="s">
        <v>3213</v>
      </c>
      <c r="V1025" s="187" t="s">
        <v>3345</v>
      </c>
      <c r="W1025" s="187" t="s">
        <v>3185</v>
      </c>
      <c r="X1025" s="187">
        <v>0</v>
      </c>
      <c r="Y1025" s="187">
        <v>0</v>
      </c>
      <c r="Z1025" s="187">
        <v>0</v>
      </c>
      <c r="AA1025" s="187">
        <v>0</v>
      </c>
      <c r="AB1025" s="200" t="s">
        <v>3599</v>
      </c>
      <c r="AC1025" s="72" t="s">
        <v>8802</v>
      </c>
      <c r="AD1025" s="72">
        <v>0</v>
      </c>
      <c r="AE1025" s="72">
        <v>0</v>
      </c>
      <c r="AF1025" s="171" t="s">
        <v>30</v>
      </c>
      <c r="AG1025" s="171" t="s">
        <v>189</v>
      </c>
      <c r="AH1025" s="171">
        <v>1</v>
      </c>
      <c r="AI1025" s="171">
        <v>0</v>
      </c>
      <c r="AJ1025" s="72" t="s">
        <v>616</v>
      </c>
      <c r="AK1025" s="97">
        <f>IF(Q1025="SOPORTE_TELEFÓNICO",'BASE LIQUIDACION REDEBAN 2025'!$B$19,IF(Q1025="ENVÍO",'BASE LIQUIDACION REDEBAN 2025'!$C$2,IF(AF1025="TIPO I",'BASE LIQUIDACION REDEBAN 2025'!$C$2,IF(AF1025="TIPO II",'BASE LIQUIDACION REDEBAN 2025'!$C$3,IF(AF1025="TIPO III",'BASE LIQUIDACION REDEBAN 2025'!$C$4,IF(AF1025="TIPO IV",'BASE LIQUIDACION REDEBAN 2025'!$C$5,IF(AG1025="AEREO",'BASE LIQUIDACION REDEBAN 2025'!$B$6,'BASE LIQUIDACION REDEBAN 2025'!$C$5)))))))</f>
        <v>275728.78077800001</v>
      </c>
      <c r="AL1025" s="97">
        <f>IF(OR(Q1025="SOPORTE_TELEFÓNICO",Q1025="ENVÍO"),0,IF(AF1025="TIPO I",'BASE LIQUIDACION REDEBAN 2025'!$B$10,IF(AF1025="TIPO II",'BASE LIQUIDACION REDEBAN 2025'!$B$11,IF(AF1025="TIPO III",'BASE LIQUIDACION REDEBAN 2025'!$B$12,'BASE LIQUIDACION REDEBAN 2025'!$B$13))))</f>
        <v>196536.5258152</v>
      </c>
      <c r="AM1025" s="97">
        <f t="shared" si="15"/>
        <v>275728.78077800001</v>
      </c>
    </row>
    <row r="1026" spans="1:39" s="85" customFormat="1" ht="13.15">
      <c r="A1026" s="171" t="s">
        <v>94</v>
      </c>
      <c r="B1026" s="10" t="str">
        <f>VLOOKUP(A1026,'CENTRO DE COSTOS'!A:D,4,FALSE)</f>
        <v>DIEGO FERNANDO HENAO CARDONA</v>
      </c>
      <c r="C1026" s="10" t="str">
        <f>VLOOKUP(A1026,'CENTRO DE COSTOS'!A:D,2,FALSE)</f>
        <v>0004-0002</v>
      </c>
      <c r="D1026" s="171">
        <v>63001</v>
      </c>
      <c r="E1026" s="171">
        <v>2356621</v>
      </c>
      <c r="F1026" s="171">
        <v>36496</v>
      </c>
      <c r="G1026" s="171" t="s">
        <v>578</v>
      </c>
      <c r="H1026" s="171" t="s">
        <v>579</v>
      </c>
      <c r="I1026" s="171" t="s">
        <v>8803</v>
      </c>
      <c r="J1026" s="10" t="s">
        <v>167</v>
      </c>
      <c r="K1026" s="171">
        <v>2356621</v>
      </c>
      <c r="L1026" s="171" t="s">
        <v>8804</v>
      </c>
      <c r="M1026" s="172">
        <v>45834.333333333336</v>
      </c>
      <c r="N1026" s="172">
        <v>45835.55164351852</v>
      </c>
      <c r="O1026" s="171" t="s">
        <v>3171</v>
      </c>
      <c r="P1026" s="171" t="s">
        <v>3172</v>
      </c>
      <c r="Q1026" s="171" t="s">
        <v>177</v>
      </c>
      <c r="R1026" s="72" t="s">
        <v>8805</v>
      </c>
      <c r="S1026" s="178" t="s">
        <v>3174</v>
      </c>
      <c r="T1026" s="187" t="s">
        <v>3190</v>
      </c>
      <c r="U1026" s="187" t="s">
        <v>3213</v>
      </c>
      <c r="V1026" s="187" t="s">
        <v>3345</v>
      </c>
      <c r="W1026" s="187" t="s">
        <v>3185</v>
      </c>
      <c r="X1026" s="187">
        <v>0</v>
      </c>
      <c r="Y1026" s="187">
        <v>0</v>
      </c>
      <c r="Z1026" s="187">
        <v>0</v>
      </c>
      <c r="AA1026" s="187">
        <v>0</v>
      </c>
      <c r="AB1026" s="200">
        <v>0</v>
      </c>
      <c r="AC1026" s="72" t="s">
        <v>8806</v>
      </c>
      <c r="AD1026" s="72">
        <v>0</v>
      </c>
      <c r="AE1026" s="72">
        <v>0</v>
      </c>
      <c r="AF1026" s="171" t="s">
        <v>28</v>
      </c>
      <c r="AG1026" s="171" t="s">
        <v>189</v>
      </c>
      <c r="AH1026" s="171">
        <v>1</v>
      </c>
      <c r="AI1026" s="171">
        <v>0</v>
      </c>
      <c r="AJ1026" s="72" t="s">
        <v>582</v>
      </c>
      <c r="AK1026" s="97">
        <f>IF(Q1026="SOPORTE_TELEFÓNICO",'BASE LIQUIDACION REDEBAN 2025'!$B$19,IF(Q1026="ENVÍO",'BASE LIQUIDACION REDEBAN 2025'!$C$2,IF(AF1026="TIPO I",'BASE LIQUIDACION REDEBAN 2025'!$C$2,IF(AF1026="TIPO II",'BASE LIQUIDACION REDEBAN 2025'!$C$3,IF(AF1026="TIPO III",'BASE LIQUIDACION REDEBAN 2025'!$C$4,IF(AF1026="TIPO IV",'BASE LIQUIDACION REDEBAN 2025'!$C$5,IF(AG1026="AEREO",'BASE LIQUIDACION REDEBAN 2025'!$B$6,'BASE LIQUIDACION REDEBAN 2025'!$C$5)))))))</f>
        <v>144967.87232000002</v>
      </c>
      <c r="AL1026" s="97">
        <f>IF(OR(Q1026="SOPORTE_TELEFÓNICO",Q1026="ENVÍO"),0,IF(AF1026="TIPO I",'BASE LIQUIDACION REDEBAN 2025'!$B$10,IF(AF1026="TIPO II",'BASE LIQUIDACION REDEBAN 2025'!$B$11,IF(AF1026="TIPO III",'BASE LIQUIDACION REDEBAN 2025'!$B$12,'BASE LIQUIDACION REDEBAN 2025'!$B$13))))</f>
        <v>140395.6348884</v>
      </c>
      <c r="AM1026" s="97">
        <f t="shared" si="15"/>
        <v>144967.87232000002</v>
      </c>
    </row>
    <row r="1027" spans="1:39" s="85" customFormat="1" ht="13.15">
      <c r="A1027" s="171" t="s">
        <v>94</v>
      </c>
      <c r="B1027" s="10" t="str">
        <f>VLOOKUP(A1027,'CENTRO DE COSTOS'!A:D,4,FALSE)</f>
        <v>DIEGO FERNANDO HENAO CARDONA</v>
      </c>
      <c r="C1027" s="10" t="str">
        <f>VLOOKUP(A1027,'CENTRO DE COSTOS'!A:D,2,FALSE)</f>
        <v>0004-0002</v>
      </c>
      <c r="D1027" s="171">
        <v>66001</v>
      </c>
      <c r="E1027" s="171">
        <v>2364155</v>
      </c>
      <c r="F1027" s="171">
        <v>44863</v>
      </c>
      <c r="G1027" s="171" t="s">
        <v>450</v>
      </c>
      <c r="H1027" s="171" t="s">
        <v>94</v>
      </c>
      <c r="I1027" s="171" t="s">
        <v>8519</v>
      </c>
      <c r="J1027" s="10" t="s">
        <v>167</v>
      </c>
      <c r="K1027" s="171">
        <v>2364155</v>
      </c>
      <c r="L1027" s="171" t="s">
        <v>8807</v>
      </c>
      <c r="M1027" s="172">
        <v>45835.386620370373</v>
      </c>
      <c r="N1027" s="172">
        <v>45835.557395833333</v>
      </c>
      <c r="O1027" s="171" t="s">
        <v>3171</v>
      </c>
      <c r="P1027" s="171" t="s">
        <v>3172</v>
      </c>
      <c r="Q1027" s="171" t="s">
        <v>177</v>
      </c>
      <c r="R1027" s="72" t="s">
        <v>8808</v>
      </c>
      <c r="S1027" s="178" t="s">
        <v>3174</v>
      </c>
      <c r="T1027" s="187" t="s">
        <v>3190</v>
      </c>
      <c r="U1027" s="187" t="s">
        <v>3213</v>
      </c>
      <c r="V1027" s="187" t="s">
        <v>3192</v>
      </c>
      <c r="W1027" s="187" t="s">
        <v>3215</v>
      </c>
      <c r="X1027" s="187" t="s">
        <v>3228</v>
      </c>
      <c r="Y1027" s="187">
        <v>0</v>
      </c>
      <c r="Z1027" s="187">
        <v>0</v>
      </c>
      <c r="AA1027" s="187">
        <v>0</v>
      </c>
      <c r="AB1027" s="200">
        <v>0</v>
      </c>
      <c r="AC1027" s="72" t="s">
        <v>8809</v>
      </c>
      <c r="AD1027" s="72" t="s">
        <v>8810</v>
      </c>
      <c r="AE1027" s="72" t="s">
        <v>8523</v>
      </c>
      <c r="AF1027" s="171" t="s">
        <v>25</v>
      </c>
      <c r="AG1027" s="171" t="s">
        <v>189</v>
      </c>
      <c r="AH1027" s="171">
        <v>1</v>
      </c>
      <c r="AI1027" s="171">
        <v>0</v>
      </c>
      <c r="AJ1027" s="72" t="s">
        <v>993</v>
      </c>
      <c r="AK1027" s="97">
        <f>IF(Q1027="SOPORTE_TELEFÓNICO",'BASE LIQUIDACION REDEBAN 2025'!$B$19,IF(Q1027="ENVÍO",'BASE LIQUIDACION REDEBAN 2025'!$C$2,IF(AF1027="TIPO I",'BASE LIQUIDACION REDEBAN 2025'!$C$2,IF(AF1027="TIPO II",'BASE LIQUIDACION REDEBAN 2025'!$C$3,IF(AF1027="TIPO III",'BASE LIQUIDACION REDEBAN 2025'!$C$4,IF(AF1027="TIPO IV",'BASE LIQUIDACION REDEBAN 2025'!$C$5,IF(AG1027="AEREO",'BASE LIQUIDACION REDEBAN 2025'!$B$6,'BASE LIQUIDACION REDEBAN 2025'!$C$5)))))))</f>
        <v>65960.072302</v>
      </c>
      <c r="AL1027" s="97">
        <f>IF(OR(Q1027="SOPORTE_TELEFÓNICO",Q1027="ENVÍO"),0,IF(AF1027="TIPO I",'BASE LIQUIDACION REDEBAN 2025'!$B$10,IF(AF1027="TIPO II",'BASE LIQUIDACION REDEBAN 2025'!$B$11,IF(AF1027="TIPO III",'BASE LIQUIDACION REDEBAN 2025'!$B$12,'BASE LIQUIDACION REDEBAN 2025'!$B$13))))</f>
        <v>75096.394270399993</v>
      </c>
      <c r="AM1027" s="97">
        <f t="shared" ref="AM1027:AM1088" si="16">IF(OR(Q1027="SOPORTE_TELEFÓNICO",Q1027="ENVÍO"),AK1027,(AK1027*AH1027+AL1027*AI1027))</f>
        <v>65960.072302</v>
      </c>
    </row>
    <row r="1028" spans="1:39" s="85" customFormat="1" ht="13.15">
      <c r="A1028" s="171" t="s">
        <v>68</v>
      </c>
      <c r="B1028" s="10" t="str">
        <f>VLOOKUP(A1028,'CENTRO DE COSTOS'!A:D,4,FALSE)</f>
        <v>WILLIAM ASDRUBAL ROZO ROZO</v>
      </c>
      <c r="C1028" s="10" t="str">
        <f>VLOOKUP(A1028,'CENTRO DE COSTOS'!A:D,2,FALSE)</f>
        <v>0004-0004</v>
      </c>
      <c r="D1028" s="171">
        <v>25785</v>
      </c>
      <c r="E1028" s="171">
        <v>2356618</v>
      </c>
      <c r="F1028" s="171">
        <v>77612</v>
      </c>
      <c r="G1028" s="171" t="s">
        <v>298</v>
      </c>
      <c r="H1028" s="171" t="s">
        <v>8811</v>
      </c>
      <c r="I1028" s="171" t="s">
        <v>8812</v>
      </c>
      <c r="J1028" s="10" t="s">
        <v>167</v>
      </c>
      <c r="K1028" s="171">
        <v>2356618</v>
      </c>
      <c r="L1028" s="171" t="s">
        <v>8813</v>
      </c>
      <c r="M1028" s="172">
        <v>45834.333333333336</v>
      </c>
      <c r="N1028" s="172">
        <v>45835.56322916667</v>
      </c>
      <c r="O1028" s="171" t="s">
        <v>3171</v>
      </c>
      <c r="P1028" s="171" t="s">
        <v>3172</v>
      </c>
      <c r="Q1028" s="171" t="s">
        <v>177</v>
      </c>
      <c r="R1028" s="72" t="s">
        <v>8814</v>
      </c>
      <c r="S1028" s="178" t="s">
        <v>3174</v>
      </c>
      <c r="T1028" s="187" t="s">
        <v>3190</v>
      </c>
      <c r="U1028" s="187" t="s">
        <v>3331</v>
      </c>
      <c r="V1028" s="187" t="s">
        <v>3480</v>
      </c>
      <c r="W1028" s="187" t="s">
        <v>3185</v>
      </c>
      <c r="X1028" s="187">
        <v>0</v>
      </c>
      <c r="Y1028" s="187">
        <v>0</v>
      </c>
      <c r="Z1028" s="187">
        <v>0</v>
      </c>
      <c r="AA1028" s="187">
        <v>0</v>
      </c>
      <c r="AB1028" s="200">
        <v>0</v>
      </c>
      <c r="AC1028" s="72" t="s">
        <v>3754</v>
      </c>
      <c r="AD1028" s="72">
        <v>0</v>
      </c>
      <c r="AE1028" s="72">
        <v>0</v>
      </c>
      <c r="AF1028" s="171" t="s">
        <v>28</v>
      </c>
      <c r="AG1028" s="171" t="s">
        <v>189</v>
      </c>
      <c r="AH1028" s="171">
        <v>1</v>
      </c>
      <c r="AI1028" s="171">
        <v>0</v>
      </c>
      <c r="AJ1028" s="72" t="s">
        <v>326</v>
      </c>
      <c r="AK1028" s="97">
        <f>IF(Q1028="SOPORTE_TELEFÓNICO",'BASE LIQUIDACION REDEBAN 2025'!$B$19,IF(Q1028="ENVÍO",'BASE LIQUIDACION REDEBAN 2025'!$C$2,IF(AF1028="TIPO I",'BASE LIQUIDACION REDEBAN 2025'!$C$2,IF(AF1028="TIPO II",'BASE LIQUIDACION REDEBAN 2025'!$C$3,IF(AF1028="TIPO III",'BASE LIQUIDACION REDEBAN 2025'!$C$4,IF(AF1028="TIPO IV",'BASE LIQUIDACION REDEBAN 2025'!$C$5,IF(AG1028="AEREO",'BASE LIQUIDACION REDEBAN 2025'!$B$6,'BASE LIQUIDACION REDEBAN 2025'!$C$5)))))))</f>
        <v>144967.87232000002</v>
      </c>
      <c r="AL1028" s="97">
        <f>IF(OR(Q1028="SOPORTE_TELEFÓNICO",Q1028="ENVÍO"),0,IF(AF1028="TIPO I",'BASE LIQUIDACION REDEBAN 2025'!$B$10,IF(AF1028="TIPO II",'BASE LIQUIDACION REDEBAN 2025'!$B$11,IF(AF1028="TIPO III",'BASE LIQUIDACION REDEBAN 2025'!$B$12,'BASE LIQUIDACION REDEBAN 2025'!$B$13))))</f>
        <v>140395.6348884</v>
      </c>
      <c r="AM1028" s="97">
        <f t="shared" si="16"/>
        <v>144967.87232000002</v>
      </c>
    </row>
    <row r="1029" spans="1:39" s="85" customFormat="1" ht="13.15">
      <c r="A1029" s="171" t="s">
        <v>68</v>
      </c>
      <c r="B1029" s="10" t="str">
        <f>VLOOKUP(A1029,'CENTRO DE COSTOS'!A:D,4,FALSE)</f>
        <v>WILLIAM ASDRUBAL ROZO ROZO</v>
      </c>
      <c r="C1029" s="10" t="str">
        <f>VLOOKUP(A1029,'CENTRO DE COSTOS'!A:D,2,FALSE)</f>
        <v>0004-0004</v>
      </c>
      <c r="D1029" s="171">
        <v>11001</v>
      </c>
      <c r="E1029" s="171">
        <v>2361903</v>
      </c>
      <c r="F1029" s="171">
        <v>47976</v>
      </c>
      <c r="G1029" s="171" t="s">
        <v>298</v>
      </c>
      <c r="H1029" s="171" t="s">
        <v>68</v>
      </c>
      <c r="I1029" s="171" t="s">
        <v>8815</v>
      </c>
      <c r="J1029" s="10" t="s">
        <v>167</v>
      </c>
      <c r="K1029" s="171">
        <v>2361903</v>
      </c>
      <c r="L1029" s="171" t="s">
        <v>8816</v>
      </c>
      <c r="M1029" s="172">
        <v>45834.683715277781</v>
      </c>
      <c r="N1029" s="172">
        <v>45835.570798611108</v>
      </c>
      <c r="O1029" s="171" t="s">
        <v>3171</v>
      </c>
      <c r="P1029" s="171" t="s">
        <v>3172</v>
      </c>
      <c r="Q1029" s="171" t="s">
        <v>177</v>
      </c>
      <c r="R1029" s="72" t="s">
        <v>8817</v>
      </c>
      <c r="S1029" s="178" t="s">
        <v>3174</v>
      </c>
      <c r="T1029" s="187" t="s">
        <v>3190</v>
      </c>
      <c r="U1029" s="187" t="s">
        <v>3197</v>
      </c>
      <c r="V1029" s="187" t="s">
        <v>3424</v>
      </c>
      <c r="W1029" s="187" t="s">
        <v>3215</v>
      </c>
      <c r="X1029" s="187">
        <v>0</v>
      </c>
      <c r="Y1029" s="187" t="s">
        <v>3536</v>
      </c>
      <c r="Z1029" s="187">
        <v>0</v>
      </c>
      <c r="AA1029" s="187">
        <v>0</v>
      </c>
      <c r="AB1029" s="200">
        <v>0</v>
      </c>
      <c r="AC1029" s="72" t="s">
        <v>8818</v>
      </c>
      <c r="AD1029" s="72" t="s">
        <v>8819</v>
      </c>
      <c r="AE1029" s="72" t="s">
        <v>8820</v>
      </c>
      <c r="AF1029" s="171" t="s">
        <v>25</v>
      </c>
      <c r="AG1029" s="171" t="s">
        <v>189</v>
      </c>
      <c r="AH1029" s="171">
        <v>1</v>
      </c>
      <c r="AI1029" s="171">
        <v>0</v>
      </c>
      <c r="AJ1029" s="72" t="s">
        <v>397</v>
      </c>
      <c r="AK1029" s="97">
        <f>IF(Q1029="SOPORTE_TELEFÓNICO",'BASE LIQUIDACION REDEBAN 2025'!$B$19,IF(Q1029="ENVÍO",'BASE LIQUIDACION REDEBAN 2025'!$C$2,IF(AF1029="TIPO I",'BASE LIQUIDACION REDEBAN 2025'!$C$2,IF(AF1029="TIPO II",'BASE LIQUIDACION REDEBAN 2025'!$C$3,IF(AF1029="TIPO III",'BASE LIQUIDACION REDEBAN 2025'!$C$4,IF(AF1029="TIPO IV",'BASE LIQUIDACION REDEBAN 2025'!$C$5,IF(AG1029="AEREO",'BASE LIQUIDACION REDEBAN 2025'!$B$6,'BASE LIQUIDACION REDEBAN 2025'!$C$5)))))))</f>
        <v>65960.072302</v>
      </c>
      <c r="AL1029" s="97">
        <f>IF(OR(Q1029="SOPORTE_TELEFÓNICO",Q1029="ENVÍO"),0,IF(AF1029="TIPO I",'BASE LIQUIDACION REDEBAN 2025'!$B$10,IF(AF1029="TIPO II",'BASE LIQUIDACION REDEBAN 2025'!$B$11,IF(AF1029="TIPO III",'BASE LIQUIDACION REDEBAN 2025'!$B$12,'BASE LIQUIDACION REDEBAN 2025'!$B$13))))</f>
        <v>75096.394270399993</v>
      </c>
      <c r="AM1029" s="97">
        <f t="shared" si="16"/>
        <v>65960.072302</v>
      </c>
    </row>
    <row r="1030" spans="1:39" s="85" customFormat="1" ht="13.15">
      <c r="A1030" s="171" t="s">
        <v>90</v>
      </c>
      <c r="B1030" s="10" t="str">
        <f>VLOOKUP(A1030,'CENTRO DE COSTOS'!A:D,4,FALSE)</f>
        <v>JUAN SEBASTIÁN RÍOS CASTRILLÓN</v>
      </c>
      <c r="C1030" s="10" t="str">
        <f>VLOOKUP(A1030,'CENTRO DE COSTOS'!A:D,2,FALSE)</f>
        <v>0004-0005</v>
      </c>
      <c r="D1030" s="171">
        <v>5400</v>
      </c>
      <c r="E1030" s="171">
        <v>2364707</v>
      </c>
      <c r="F1030" s="171">
        <v>35209</v>
      </c>
      <c r="G1030" s="171" t="s">
        <v>290</v>
      </c>
      <c r="H1030" s="171" t="s">
        <v>599</v>
      </c>
      <c r="I1030" s="171" t="s">
        <v>8821</v>
      </c>
      <c r="J1030" s="10" t="s">
        <v>167</v>
      </c>
      <c r="K1030" s="171">
        <v>2364707</v>
      </c>
      <c r="L1030" s="171" t="s">
        <v>8822</v>
      </c>
      <c r="M1030" s="172">
        <v>45835.417395833334</v>
      </c>
      <c r="N1030" s="172">
        <v>45835.572592592594</v>
      </c>
      <c r="O1030" s="171" t="s">
        <v>3171</v>
      </c>
      <c r="P1030" s="171" t="s">
        <v>3172</v>
      </c>
      <c r="Q1030" s="171" t="s">
        <v>177</v>
      </c>
      <c r="R1030" s="72" t="s">
        <v>8823</v>
      </c>
      <c r="S1030" s="178" t="s">
        <v>3174</v>
      </c>
      <c r="T1030" s="187" t="s">
        <v>3190</v>
      </c>
      <c r="U1030" s="187" t="s">
        <v>3213</v>
      </c>
      <c r="V1030" s="187" t="s">
        <v>3345</v>
      </c>
      <c r="W1030" s="187" t="s">
        <v>3185</v>
      </c>
      <c r="X1030" s="187">
        <v>0</v>
      </c>
      <c r="Y1030" s="187">
        <v>0</v>
      </c>
      <c r="Z1030" s="187">
        <v>0</v>
      </c>
      <c r="AA1030" s="187">
        <v>0</v>
      </c>
      <c r="AB1030" s="200" t="s">
        <v>3599</v>
      </c>
      <c r="AC1030" s="72" t="s">
        <v>8824</v>
      </c>
      <c r="AD1030" s="72">
        <v>0</v>
      </c>
      <c r="AE1030" s="72">
        <v>0</v>
      </c>
      <c r="AF1030" s="171" t="s">
        <v>28</v>
      </c>
      <c r="AG1030" s="171" t="s">
        <v>189</v>
      </c>
      <c r="AH1030" s="171">
        <v>1</v>
      </c>
      <c r="AI1030" s="171">
        <v>0</v>
      </c>
      <c r="AJ1030" s="72" t="s">
        <v>467</v>
      </c>
      <c r="AK1030" s="97">
        <f>IF(Q1030="SOPORTE_TELEFÓNICO",'BASE LIQUIDACION REDEBAN 2025'!$B$19,IF(Q1030="ENVÍO",'BASE LIQUIDACION REDEBAN 2025'!$C$2,IF(AF1030="TIPO I",'BASE LIQUIDACION REDEBAN 2025'!$C$2,IF(AF1030="TIPO II",'BASE LIQUIDACION REDEBAN 2025'!$C$3,IF(AF1030="TIPO III",'BASE LIQUIDACION REDEBAN 2025'!$C$4,IF(AF1030="TIPO IV",'BASE LIQUIDACION REDEBAN 2025'!$C$5,IF(AG1030="AEREO",'BASE LIQUIDACION REDEBAN 2025'!$B$6,'BASE LIQUIDACION REDEBAN 2025'!$C$5)))))))</f>
        <v>144967.87232000002</v>
      </c>
      <c r="AL1030" s="97">
        <f>IF(OR(Q1030="SOPORTE_TELEFÓNICO",Q1030="ENVÍO"),0,IF(AF1030="TIPO I",'BASE LIQUIDACION REDEBAN 2025'!$B$10,IF(AF1030="TIPO II",'BASE LIQUIDACION REDEBAN 2025'!$B$11,IF(AF1030="TIPO III",'BASE LIQUIDACION REDEBAN 2025'!$B$12,'BASE LIQUIDACION REDEBAN 2025'!$B$13))))</f>
        <v>140395.6348884</v>
      </c>
      <c r="AM1030" s="97">
        <f t="shared" si="16"/>
        <v>144967.87232000002</v>
      </c>
    </row>
    <row r="1031" spans="1:39" s="85" customFormat="1" ht="13.15">
      <c r="A1031" s="171" t="s">
        <v>68</v>
      </c>
      <c r="B1031" s="10" t="str">
        <f>VLOOKUP(A1031,'CENTRO DE COSTOS'!A:D,4,FALSE)</f>
        <v>WILLIAM ASDRUBAL ROZO ROZO</v>
      </c>
      <c r="C1031" s="10" t="str">
        <f>VLOOKUP(A1031,'CENTRO DE COSTOS'!A:D,2,FALSE)</f>
        <v>0004-0004</v>
      </c>
      <c r="D1031" s="171">
        <v>11001</v>
      </c>
      <c r="E1031" s="171">
        <v>2361601</v>
      </c>
      <c r="F1031" s="171">
        <v>68675</v>
      </c>
      <c r="G1031" s="171" t="s">
        <v>298</v>
      </c>
      <c r="H1031" s="171" t="s">
        <v>68</v>
      </c>
      <c r="I1031" s="171" t="s">
        <v>7901</v>
      </c>
      <c r="J1031" s="10" t="s">
        <v>167</v>
      </c>
      <c r="K1031" s="171">
        <v>2361601</v>
      </c>
      <c r="L1031" s="171" t="s">
        <v>8825</v>
      </c>
      <c r="M1031" s="172">
        <v>45834.660405092596</v>
      </c>
      <c r="N1031" s="172">
        <v>45835.59888888889</v>
      </c>
      <c r="O1031" s="171" t="s">
        <v>3171</v>
      </c>
      <c r="P1031" s="171" t="s">
        <v>3172</v>
      </c>
      <c r="Q1031" s="171" t="s">
        <v>177</v>
      </c>
      <c r="R1031" s="72" t="s">
        <v>8826</v>
      </c>
      <c r="S1031" s="178" t="s">
        <v>3174</v>
      </c>
      <c r="T1031" s="187" t="s">
        <v>3190</v>
      </c>
      <c r="U1031" s="187" t="s">
        <v>3300</v>
      </c>
      <c r="V1031" s="187" t="s">
        <v>3192</v>
      </c>
      <c r="W1031" s="187" t="s">
        <v>3215</v>
      </c>
      <c r="X1031" s="187" t="s">
        <v>3615</v>
      </c>
      <c r="Y1031" s="187">
        <v>0</v>
      </c>
      <c r="Z1031" s="187">
        <v>0</v>
      </c>
      <c r="AA1031" s="187">
        <v>0</v>
      </c>
      <c r="AB1031" s="200">
        <v>0</v>
      </c>
      <c r="AC1031" s="72" t="s">
        <v>8827</v>
      </c>
      <c r="AD1031" s="72" t="s">
        <v>8828</v>
      </c>
      <c r="AE1031" s="72" t="s">
        <v>8829</v>
      </c>
      <c r="AF1031" s="171" t="s">
        <v>25</v>
      </c>
      <c r="AG1031" s="171" t="s">
        <v>189</v>
      </c>
      <c r="AH1031" s="171">
        <v>1</v>
      </c>
      <c r="AI1031" s="171">
        <v>0</v>
      </c>
      <c r="AJ1031" s="72" t="s">
        <v>4274</v>
      </c>
      <c r="AK1031" s="97">
        <f>IF(Q1031="SOPORTE_TELEFÓNICO",'BASE LIQUIDACION REDEBAN 2025'!$B$19,IF(Q1031="ENVÍO",'BASE LIQUIDACION REDEBAN 2025'!$C$2,IF(AF1031="TIPO I",'BASE LIQUIDACION REDEBAN 2025'!$C$2,IF(AF1031="TIPO II",'BASE LIQUIDACION REDEBAN 2025'!$C$3,IF(AF1031="TIPO III",'BASE LIQUIDACION REDEBAN 2025'!$C$4,IF(AF1031="TIPO IV",'BASE LIQUIDACION REDEBAN 2025'!$C$5,IF(AG1031="AEREO",'BASE LIQUIDACION REDEBAN 2025'!$B$6,'BASE LIQUIDACION REDEBAN 2025'!$C$5)))))))</f>
        <v>65960.072302</v>
      </c>
      <c r="AL1031" s="97">
        <f>IF(OR(Q1031="SOPORTE_TELEFÓNICO",Q1031="ENVÍO"),0,IF(AF1031="TIPO I",'BASE LIQUIDACION REDEBAN 2025'!$B$10,IF(AF1031="TIPO II",'BASE LIQUIDACION REDEBAN 2025'!$B$11,IF(AF1031="TIPO III",'BASE LIQUIDACION REDEBAN 2025'!$B$12,'BASE LIQUIDACION REDEBAN 2025'!$B$13))))</f>
        <v>75096.394270399993</v>
      </c>
      <c r="AM1031" s="97">
        <f t="shared" si="16"/>
        <v>65960.072302</v>
      </c>
    </row>
    <row r="1032" spans="1:39" s="85" customFormat="1" ht="13.15">
      <c r="A1032" s="171" t="s">
        <v>98</v>
      </c>
      <c r="B1032" s="10" t="str">
        <f>VLOOKUP(A1032,'CENTRO DE COSTOS'!A:D,4,FALSE)</f>
        <v>MIGUEL JULIÁN HERNÁNDEZ GUARÍN</v>
      </c>
      <c r="C1032" s="10" t="str">
        <f>VLOOKUP(A1032,'CENTRO DE COSTOS'!A:D,2,FALSE)</f>
        <v>0004-0008</v>
      </c>
      <c r="D1032" s="171">
        <v>15757</v>
      </c>
      <c r="E1032" s="171">
        <v>2353908</v>
      </c>
      <c r="F1032" s="171">
        <v>24903</v>
      </c>
      <c r="G1032" s="171" t="s">
        <v>371</v>
      </c>
      <c r="H1032" s="171" t="s">
        <v>8830</v>
      </c>
      <c r="I1032" s="171" t="s">
        <v>8831</v>
      </c>
      <c r="J1032" s="10" t="s">
        <v>167</v>
      </c>
      <c r="K1032" s="171">
        <v>2353908</v>
      </c>
      <c r="L1032" s="171" t="s">
        <v>8832</v>
      </c>
      <c r="M1032" s="172">
        <v>45833.570833333331</v>
      </c>
      <c r="N1032" s="172">
        <v>45835.608553240738</v>
      </c>
      <c r="O1032" s="171" t="s">
        <v>3171</v>
      </c>
      <c r="P1032" s="171" t="s">
        <v>3172</v>
      </c>
      <c r="Q1032" s="171" t="s">
        <v>177</v>
      </c>
      <c r="R1032" s="72" t="s">
        <v>8833</v>
      </c>
      <c r="S1032" s="178" t="s">
        <v>3174</v>
      </c>
      <c r="T1032" s="187" t="s">
        <v>3190</v>
      </c>
      <c r="U1032" s="187" t="s">
        <v>3191</v>
      </c>
      <c r="V1032" s="187" t="s">
        <v>3235</v>
      </c>
      <c r="W1032" s="187" t="s">
        <v>3215</v>
      </c>
      <c r="X1032" s="187" t="s">
        <v>3489</v>
      </c>
      <c r="Y1032" s="187">
        <v>0</v>
      </c>
      <c r="Z1032" s="187">
        <v>0</v>
      </c>
      <c r="AA1032" s="187">
        <v>0</v>
      </c>
      <c r="AB1032" s="200" t="s">
        <v>8834</v>
      </c>
      <c r="AC1032" s="72" t="s">
        <v>8835</v>
      </c>
      <c r="AD1032" s="72" t="s">
        <v>8836</v>
      </c>
      <c r="AE1032" s="72" t="s">
        <v>8837</v>
      </c>
      <c r="AF1032" s="171" t="s">
        <v>30</v>
      </c>
      <c r="AG1032" s="171" t="s">
        <v>189</v>
      </c>
      <c r="AH1032" s="171">
        <v>1</v>
      </c>
      <c r="AI1032" s="171">
        <v>0</v>
      </c>
      <c r="AJ1032" s="72" t="s">
        <v>375</v>
      </c>
      <c r="AK1032" s="97">
        <f>IF(Q1032="SOPORTE_TELEFÓNICO",'BASE LIQUIDACION REDEBAN 2025'!$B$19,IF(Q1032="ENVÍO",'BASE LIQUIDACION REDEBAN 2025'!$C$2,IF(AF1032="TIPO I",'BASE LIQUIDACION REDEBAN 2025'!$C$2,IF(AF1032="TIPO II",'BASE LIQUIDACION REDEBAN 2025'!$C$3,IF(AF1032="TIPO III",'BASE LIQUIDACION REDEBAN 2025'!$C$4,IF(AF1032="TIPO IV",'BASE LIQUIDACION REDEBAN 2025'!$C$5,IF(AG1032="AEREO",'BASE LIQUIDACION REDEBAN 2025'!$B$6,'BASE LIQUIDACION REDEBAN 2025'!$C$5)))))))</f>
        <v>275728.78077800001</v>
      </c>
      <c r="AL1032" s="97">
        <f>IF(OR(Q1032="SOPORTE_TELEFÓNICO",Q1032="ENVÍO"),0,IF(AF1032="TIPO I",'BASE LIQUIDACION REDEBAN 2025'!$B$10,IF(AF1032="TIPO II",'BASE LIQUIDACION REDEBAN 2025'!$B$11,IF(AF1032="TIPO III",'BASE LIQUIDACION REDEBAN 2025'!$B$12,'BASE LIQUIDACION REDEBAN 2025'!$B$13))))</f>
        <v>196536.5258152</v>
      </c>
      <c r="AM1032" s="97">
        <f t="shared" si="16"/>
        <v>275728.78077800001</v>
      </c>
    </row>
    <row r="1033" spans="1:39" s="85" customFormat="1" ht="13.15">
      <c r="A1033" s="171" t="s">
        <v>90</v>
      </c>
      <c r="B1033" s="10" t="str">
        <f>VLOOKUP(A1033,'CENTRO DE COSTOS'!A:D,4,FALSE)</f>
        <v>JUAN SEBASTIÁN RÍOS CASTRILLÓN</v>
      </c>
      <c r="C1033" s="10" t="str">
        <f>VLOOKUP(A1033,'CENTRO DE COSTOS'!A:D,2,FALSE)</f>
        <v>0004-0005</v>
      </c>
      <c r="D1033" s="171">
        <v>5376</v>
      </c>
      <c r="E1033" s="171">
        <v>2358750</v>
      </c>
      <c r="F1033" s="171">
        <v>69866</v>
      </c>
      <c r="G1033" s="171" t="s">
        <v>290</v>
      </c>
      <c r="H1033" s="171" t="s">
        <v>4968</v>
      </c>
      <c r="I1033" s="171" t="s">
        <v>7410</v>
      </c>
      <c r="J1033" s="10" t="s">
        <v>167</v>
      </c>
      <c r="K1033" s="171">
        <v>2358750</v>
      </c>
      <c r="L1033" s="171" t="s">
        <v>8838</v>
      </c>
      <c r="M1033" s="172">
        <v>45834.43472222222</v>
      </c>
      <c r="N1033" s="172">
        <v>45835.614791666667</v>
      </c>
      <c r="O1033" s="171" t="s">
        <v>3171</v>
      </c>
      <c r="P1033" s="171" t="s">
        <v>3172</v>
      </c>
      <c r="Q1033" s="171" t="s">
        <v>177</v>
      </c>
      <c r="R1033" s="72" t="s">
        <v>8823</v>
      </c>
      <c r="S1033" s="178" t="s">
        <v>3174</v>
      </c>
      <c r="T1033" s="187" t="s">
        <v>3190</v>
      </c>
      <c r="U1033" s="187" t="s">
        <v>3213</v>
      </c>
      <c r="V1033" s="187" t="s">
        <v>3345</v>
      </c>
      <c r="W1033" s="187" t="s">
        <v>3185</v>
      </c>
      <c r="X1033" s="187">
        <v>0</v>
      </c>
      <c r="Y1033" s="187">
        <v>0</v>
      </c>
      <c r="Z1033" s="187">
        <v>0</v>
      </c>
      <c r="AA1033" s="187">
        <v>0</v>
      </c>
      <c r="AB1033" s="200" t="s">
        <v>8839</v>
      </c>
      <c r="AC1033" s="72" t="s">
        <v>8840</v>
      </c>
      <c r="AD1033" s="72">
        <v>0</v>
      </c>
      <c r="AE1033" s="72">
        <v>0</v>
      </c>
      <c r="AF1033" s="171" t="s">
        <v>28</v>
      </c>
      <c r="AG1033" s="171" t="s">
        <v>189</v>
      </c>
      <c r="AH1033" s="171">
        <v>1</v>
      </c>
      <c r="AI1033" s="171">
        <v>0</v>
      </c>
      <c r="AJ1033" s="72" t="s">
        <v>467</v>
      </c>
      <c r="AK1033" s="97">
        <f>IF(Q1033="SOPORTE_TELEFÓNICO",'BASE LIQUIDACION REDEBAN 2025'!$B$19,IF(Q1033="ENVÍO",'BASE LIQUIDACION REDEBAN 2025'!$C$2,IF(AF1033="TIPO I",'BASE LIQUIDACION REDEBAN 2025'!$C$2,IF(AF1033="TIPO II",'BASE LIQUIDACION REDEBAN 2025'!$C$3,IF(AF1033="TIPO III",'BASE LIQUIDACION REDEBAN 2025'!$C$4,IF(AF1033="TIPO IV",'BASE LIQUIDACION REDEBAN 2025'!$C$5,IF(AG1033="AEREO",'BASE LIQUIDACION REDEBAN 2025'!$B$6,'BASE LIQUIDACION REDEBAN 2025'!$C$5)))))))</f>
        <v>144967.87232000002</v>
      </c>
      <c r="AL1033" s="97">
        <f>IF(OR(Q1033="SOPORTE_TELEFÓNICO",Q1033="ENVÍO"),0,IF(AF1033="TIPO I",'BASE LIQUIDACION REDEBAN 2025'!$B$10,IF(AF1033="TIPO II",'BASE LIQUIDACION REDEBAN 2025'!$B$11,IF(AF1033="TIPO III",'BASE LIQUIDACION REDEBAN 2025'!$B$12,'BASE LIQUIDACION REDEBAN 2025'!$B$13))))</f>
        <v>140395.6348884</v>
      </c>
      <c r="AM1033" s="97">
        <f t="shared" si="16"/>
        <v>144967.87232000002</v>
      </c>
    </row>
    <row r="1034" spans="1:39" s="85" customFormat="1" ht="13.15">
      <c r="A1034" s="171" t="s">
        <v>90</v>
      </c>
      <c r="B1034" s="10" t="str">
        <f>VLOOKUP(A1034,'CENTRO DE COSTOS'!A:D,4,FALSE)</f>
        <v>JUAN SEBASTIÁN RÍOS CASTRILLÓN</v>
      </c>
      <c r="C1034" s="10" t="str">
        <f>VLOOKUP(A1034,'CENTRO DE COSTOS'!A:D,2,FALSE)</f>
        <v>0004-0005</v>
      </c>
      <c r="D1034" s="171">
        <v>5088</v>
      </c>
      <c r="E1034" s="171">
        <v>2364779</v>
      </c>
      <c r="F1034" s="171">
        <v>35560</v>
      </c>
      <c r="G1034" s="171" t="s">
        <v>290</v>
      </c>
      <c r="H1034" s="171" t="s">
        <v>291</v>
      </c>
      <c r="I1034" s="171" t="s">
        <v>8841</v>
      </c>
      <c r="J1034" s="10" t="s">
        <v>167</v>
      </c>
      <c r="K1034" s="171">
        <v>2364779</v>
      </c>
      <c r="L1034" s="171" t="s">
        <v>8842</v>
      </c>
      <c r="M1034" s="172">
        <v>45835.431423611109</v>
      </c>
      <c r="N1034" s="172">
        <v>45835.628888888888</v>
      </c>
      <c r="O1034" s="171" t="s">
        <v>3171</v>
      </c>
      <c r="P1034" s="171" t="s">
        <v>3172</v>
      </c>
      <c r="Q1034" s="171" t="s">
        <v>177</v>
      </c>
      <c r="R1034" s="72" t="s">
        <v>8843</v>
      </c>
      <c r="S1034" s="178" t="s">
        <v>3174</v>
      </c>
      <c r="T1034" s="187" t="s">
        <v>3190</v>
      </c>
      <c r="U1034" s="187" t="s">
        <v>3213</v>
      </c>
      <c r="V1034" s="187" t="s">
        <v>3372</v>
      </c>
      <c r="W1034" s="187" t="s">
        <v>3185</v>
      </c>
      <c r="X1034" s="187">
        <v>0</v>
      </c>
      <c r="Y1034" s="187">
        <v>0</v>
      </c>
      <c r="Z1034" s="187">
        <v>0</v>
      </c>
      <c r="AA1034" s="187">
        <v>0</v>
      </c>
      <c r="AB1034" s="200">
        <v>0</v>
      </c>
      <c r="AC1034" s="72" t="s">
        <v>8844</v>
      </c>
      <c r="AD1034" s="72">
        <v>0</v>
      </c>
      <c r="AE1034" s="72">
        <v>0</v>
      </c>
      <c r="AF1034" s="171" t="s">
        <v>25</v>
      </c>
      <c r="AG1034" s="171" t="s">
        <v>189</v>
      </c>
      <c r="AH1034" s="171">
        <v>1</v>
      </c>
      <c r="AI1034" s="171">
        <v>0</v>
      </c>
      <c r="AJ1034" s="72" t="s">
        <v>818</v>
      </c>
      <c r="AK1034" s="97">
        <f>IF(Q1034="SOPORTE_TELEFÓNICO",'BASE LIQUIDACION REDEBAN 2025'!$B$19,IF(Q1034="ENVÍO",'BASE LIQUIDACION REDEBAN 2025'!$C$2,IF(AF1034="TIPO I",'BASE LIQUIDACION REDEBAN 2025'!$C$2,IF(AF1034="TIPO II",'BASE LIQUIDACION REDEBAN 2025'!$C$3,IF(AF1034="TIPO III",'BASE LIQUIDACION REDEBAN 2025'!$C$4,IF(AF1034="TIPO IV",'BASE LIQUIDACION REDEBAN 2025'!$C$5,IF(AG1034="AEREO",'BASE LIQUIDACION REDEBAN 2025'!$B$6,'BASE LIQUIDACION REDEBAN 2025'!$C$5)))))))</f>
        <v>65960.072302</v>
      </c>
      <c r="AL1034" s="97">
        <f>IF(OR(Q1034="SOPORTE_TELEFÓNICO",Q1034="ENVÍO"),0,IF(AF1034="TIPO I",'BASE LIQUIDACION REDEBAN 2025'!$B$10,IF(AF1034="TIPO II",'BASE LIQUIDACION REDEBAN 2025'!$B$11,IF(AF1034="TIPO III",'BASE LIQUIDACION REDEBAN 2025'!$B$12,'BASE LIQUIDACION REDEBAN 2025'!$B$13))))</f>
        <v>75096.394270399993</v>
      </c>
      <c r="AM1034" s="97">
        <f t="shared" si="16"/>
        <v>65960.072302</v>
      </c>
    </row>
    <row r="1035" spans="1:39" s="85" customFormat="1" ht="13.15">
      <c r="A1035" s="171" t="s">
        <v>94</v>
      </c>
      <c r="B1035" s="10" t="str">
        <f>VLOOKUP(A1035,'CENTRO DE COSTOS'!A:D,4,FALSE)</f>
        <v>DIEGO FERNANDO HENAO CARDONA</v>
      </c>
      <c r="C1035" s="10" t="str">
        <f>VLOOKUP(A1035,'CENTRO DE COSTOS'!A:D,2,FALSE)</f>
        <v>0004-0002</v>
      </c>
      <c r="D1035" s="171">
        <v>76400</v>
      </c>
      <c r="E1035" s="171">
        <v>2359009</v>
      </c>
      <c r="F1035" s="171">
        <v>60136</v>
      </c>
      <c r="G1035" s="171" t="s">
        <v>230</v>
      </c>
      <c r="H1035" s="171" t="s">
        <v>599</v>
      </c>
      <c r="I1035" s="171" t="s">
        <v>8845</v>
      </c>
      <c r="J1035" s="10" t="s">
        <v>167</v>
      </c>
      <c r="K1035" s="171">
        <v>2359009</v>
      </c>
      <c r="L1035" s="171" t="s">
        <v>8846</v>
      </c>
      <c r="M1035" s="172">
        <v>45834.441666666666</v>
      </c>
      <c r="N1035" s="172">
        <v>45835.630277777775</v>
      </c>
      <c r="O1035" s="171" t="s">
        <v>3171</v>
      </c>
      <c r="P1035" s="171" t="s">
        <v>3172</v>
      </c>
      <c r="Q1035" s="171" t="s">
        <v>177</v>
      </c>
      <c r="R1035" s="72" t="s">
        <v>8847</v>
      </c>
      <c r="S1035" s="178" t="s">
        <v>3174</v>
      </c>
      <c r="T1035" s="187" t="s">
        <v>3190</v>
      </c>
      <c r="U1035" s="187" t="s">
        <v>3331</v>
      </c>
      <c r="V1035" s="187" t="s">
        <v>3192</v>
      </c>
      <c r="W1035" s="187" t="s">
        <v>3215</v>
      </c>
      <c r="X1035" s="187" t="s">
        <v>3503</v>
      </c>
      <c r="Y1035" s="187">
        <v>0</v>
      </c>
      <c r="Z1035" s="187" t="s">
        <v>3403</v>
      </c>
      <c r="AA1035" s="187" t="s">
        <v>4328</v>
      </c>
      <c r="AB1035" s="200">
        <v>0</v>
      </c>
      <c r="AC1035" s="72" t="s">
        <v>8848</v>
      </c>
      <c r="AD1035" s="72" t="s">
        <v>8849</v>
      </c>
      <c r="AE1035" s="72" t="s">
        <v>8850</v>
      </c>
      <c r="AF1035" s="171" t="s">
        <v>28</v>
      </c>
      <c r="AG1035" s="171" t="s">
        <v>189</v>
      </c>
      <c r="AH1035" s="171">
        <v>1</v>
      </c>
      <c r="AI1035" s="171">
        <v>0</v>
      </c>
      <c r="AJ1035" s="72" t="s">
        <v>171</v>
      </c>
      <c r="AK1035" s="97">
        <f>IF(Q1035="SOPORTE_TELEFÓNICO",'BASE LIQUIDACION REDEBAN 2025'!$B$19,IF(Q1035="ENVÍO",'BASE LIQUIDACION REDEBAN 2025'!$C$2,IF(AF1035="TIPO I",'BASE LIQUIDACION REDEBAN 2025'!$C$2,IF(AF1035="TIPO II",'BASE LIQUIDACION REDEBAN 2025'!$C$3,IF(AF1035="TIPO III",'BASE LIQUIDACION REDEBAN 2025'!$C$4,IF(AF1035="TIPO IV",'BASE LIQUIDACION REDEBAN 2025'!$C$5,IF(AG1035="AEREO",'BASE LIQUIDACION REDEBAN 2025'!$B$6,'BASE LIQUIDACION REDEBAN 2025'!$C$5)))))))</f>
        <v>144967.87232000002</v>
      </c>
      <c r="AL1035" s="97">
        <f>IF(OR(Q1035="SOPORTE_TELEFÓNICO",Q1035="ENVÍO"),0,IF(AF1035="TIPO I",'BASE LIQUIDACION REDEBAN 2025'!$B$10,IF(AF1035="TIPO II",'BASE LIQUIDACION REDEBAN 2025'!$B$11,IF(AF1035="TIPO III",'BASE LIQUIDACION REDEBAN 2025'!$B$12,'BASE LIQUIDACION REDEBAN 2025'!$B$13))))</f>
        <v>140395.6348884</v>
      </c>
      <c r="AM1035" s="97">
        <f t="shared" si="16"/>
        <v>144967.87232000002</v>
      </c>
    </row>
    <row r="1036" spans="1:39" s="85" customFormat="1" ht="13.15">
      <c r="A1036" s="171" t="s">
        <v>80</v>
      </c>
      <c r="B1036" s="10" t="str">
        <f>VLOOKUP(A1036,'CENTRO DE COSTOS'!A:D,4,FALSE)</f>
        <v>JOSE MAURICIO HERNANDEZ ROJAS</v>
      </c>
      <c r="C1036" s="10" t="str">
        <f>VLOOKUP(A1036,'CENTRO DE COSTOS'!A:D,2,FALSE)</f>
        <v>0004-0001</v>
      </c>
      <c r="D1036" s="171">
        <v>13001</v>
      </c>
      <c r="E1036" s="171">
        <v>2365687</v>
      </c>
      <c r="F1036" s="171">
        <v>27022</v>
      </c>
      <c r="G1036" s="171" t="s">
        <v>364</v>
      </c>
      <c r="H1036" s="171" t="s">
        <v>80</v>
      </c>
      <c r="I1036" s="171" t="s">
        <v>8466</v>
      </c>
      <c r="J1036" s="10" t="s">
        <v>167</v>
      </c>
      <c r="K1036" s="171">
        <v>2365687</v>
      </c>
      <c r="L1036" s="171" t="s">
        <v>8851</v>
      </c>
      <c r="M1036" s="172">
        <v>45835.501863425925</v>
      </c>
      <c r="N1036" s="172">
        <v>45835.633576388886</v>
      </c>
      <c r="O1036" s="171" t="s">
        <v>3171</v>
      </c>
      <c r="P1036" s="171" t="s">
        <v>3172</v>
      </c>
      <c r="Q1036" s="171" t="s">
        <v>177</v>
      </c>
      <c r="R1036" s="72" t="s">
        <v>8852</v>
      </c>
      <c r="S1036" s="178" t="s">
        <v>3174</v>
      </c>
      <c r="T1036" s="187" t="s">
        <v>3190</v>
      </c>
      <c r="U1036" s="187" t="s">
        <v>3300</v>
      </c>
      <c r="V1036" s="187" t="s">
        <v>3192</v>
      </c>
      <c r="W1036" s="187" t="s">
        <v>3215</v>
      </c>
      <c r="X1036" s="187" t="s">
        <v>3615</v>
      </c>
      <c r="Y1036" s="187">
        <v>0</v>
      </c>
      <c r="Z1036" s="187">
        <v>0</v>
      </c>
      <c r="AA1036" s="187">
        <v>0</v>
      </c>
      <c r="AB1036" s="200">
        <v>0</v>
      </c>
      <c r="AC1036" s="72" t="s">
        <v>8469</v>
      </c>
      <c r="AD1036" s="72" t="s">
        <v>8853</v>
      </c>
      <c r="AE1036" s="72" t="s">
        <v>8854</v>
      </c>
      <c r="AF1036" s="171" t="s">
        <v>25</v>
      </c>
      <c r="AG1036" s="171" t="s">
        <v>189</v>
      </c>
      <c r="AH1036" s="171">
        <v>1</v>
      </c>
      <c r="AI1036" s="171">
        <v>0</v>
      </c>
      <c r="AJ1036" s="72" t="s">
        <v>367</v>
      </c>
      <c r="AK1036" s="97">
        <f>IF(Q1036="SOPORTE_TELEFÓNICO",'BASE LIQUIDACION REDEBAN 2025'!$B$19,IF(Q1036="ENVÍO",'BASE LIQUIDACION REDEBAN 2025'!$C$2,IF(AF1036="TIPO I",'BASE LIQUIDACION REDEBAN 2025'!$C$2,IF(AF1036="TIPO II",'BASE LIQUIDACION REDEBAN 2025'!$C$3,IF(AF1036="TIPO III",'BASE LIQUIDACION REDEBAN 2025'!$C$4,IF(AF1036="TIPO IV",'BASE LIQUIDACION REDEBAN 2025'!$C$5,IF(AG1036="AEREO",'BASE LIQUIDACION REDEBAN 2025'!$B$6,'BASE LIQUIDACION REDEBAN 2025'!$C$5)))))))</f>
        <v>65960.072302</v>
      </c>
      <c r="AL1036" s="97">
        <f>IF(OR(Q1036="SOPORTE_TELEFÓNICO",Q1036="ENVÍO"),0,IF(AF1036="TIPO I",'BASE LIQUIDACION REDEBAN 2025'!$B$10,IF(AF1036="TIPO II",'BASE LIQUIDACION REDEBAN 2025'!$B$11,IF(AF1036="TIPO III",'BASE LIQUIDACION REDEBAN 2025'!$B$12,'BASE LIQUIDACION REDEBAN 2025'!$B$13))))</f>
        <v>75096.394270399993</v>
      </c>
      <c r="AM1036" s="97">
        <f t="shared" si="16"/>
        <v>65960.072302</v>
      </c>
    </row>
    <row r="1037" spans="1:39" s="85" customFormat="1" ht="13.15">
      <c r="A1037" s="171" t="s">
        <v>68</v>
      </c>
      <c r="B1037" s="10" t="str">
        <f>VLOOKUP(A1037,'CENTRO DE COSTOS'!A:D,4,FALSE)</f>
        <v>WILLIAM ASDRUBAL ROZO ROZO</v>
      </c>
      <c r="C1037" s="10" t="str">
        <f>VLOOKUP(A1037,'CENTRO DE COSTOS'!A:D,2,FALSE)</f>
        <v>0004-0004</v>
      </c>
      <c r="D1037" s="171">
        <v>25843</v>
      </c>
      <c r="E1037" s="171">
        <v>2360566</v>
      </c>
      <c r="F1037" s="171">
        <v>75464</v>
      </c>
      <c r="G1037" s="171" t="s">
        <v>298</v>
      </c>
      <c r="H1037" s="171" t="s">
        <v>2653</v>
      </c>
      <c r="I1037" s="171" t="s">
        <v>8855</v>
      </c>
      <c r="J1037" s="10" t="s">
        <v>167</v>
      </c>
      <c r="K1037" s="171">
        <v>2360566</v>
      </c>
      <c r="L1037" s="171" t="s">
        <v>8856</v>
      </c>
      <c r="M1037" s="172">
        <v>45834.600694444445</v>
      </c>
      <c r="N1037" s="172">
        <v>45835.636041666665</v>
      </c>
      <c r="O1037" s="171" t="s">
        <v>3171</v>
      </c>
      <c r="P1037" s="171" t="s">
        <v>3172</v>
      </c>
      <c r="Q1037" s="171" t="s">
        <v>177</v>
      </c>
      <c r="R1037" s="72" t="s">
        <v>8857</v>
      </c>
      <c r="S1037" s="178" t="s">
        <v>3174</v>
      </c>
      <c r="T1037" s="187" t="s">
        <v>3175</v>
      </c>
      <c r="U1037" s="187" t="s">
        <v>3260</v>
      </c>
      <c r="V1037" s="187" t="s">
        <v>3261</v>
      </c>
      <c r="W1037" s="187" t="s">
        <v>3185</v>
      </c>
      <c r="X1037" s="187">
        <v>0</v>
      </c>
      <c r="Y1037" s="187">
        <v>0</v>
      </c>
      <c r="Z1037" s="187">
        <v>0</v>
      </c>
      <c r="AA1037" s="187">
        <v>0</v>
      </c>
      <c r="AB1037" s="200">
        <v>0</v>
      </c>
      <c r="AC1037" s="72" t="s">
        <v>8858</v>
      </c>
      <c r="AD1037" s="72">
        <v>0</v>
      </c>
      <c r="AE1037" s="72">
        <v>0</v>
      </c>
      <c r="AF1037" s="171" t="s">
        <v>28</v>
      </c>
      <c r="AG1037" s="171" t="s">
        <v>189</v>
      </c>
      <c r="AH1037" s="171">
        <v>1</v>
      </c>
      <c r="AI1037" s="171">
        <v>0</v>
      </c>
      <c r="AJ1037" s="72" t="s">
        <v>656</v>
      </c>
      <c r="AK1037" s="97">
        <f>IF(Q1037="SOPORTE_TELEFÓNICO",'BASE LIQUIDACION REDEBAN 2025'!$B$19,IF(Q1037="ENVÍO",'BASE LIQUIDACION REDEBAN 2025'!$C$2,IF(AF1037="TIPO I",'BASE LIQUIDACION REDEBAN 2025'!$C$2,IF(AF1037="TIPO II",'BASE LIQUIDACION REDEBAN 2025'!$C$3,IF(AF1037="TIPO III",'BASE LIQUIDACION REDEBAN 2025'!$C$4,IF(AF1037="TIPO IV",'BASE LIQUIDACION REDEBAN 2025'!$C$5,IF(AG1037="AEREO",'BASE LIQUIDACION REDEBAN 2025'!$B$6,'BASE LIQUIDACION REDEBAN 2025'!$C$5)))))))</f>
        <v>144967.87232000002</v>
      </c>
      <c r="AL1037" s="97">
        <f>IF(OR(Q1037="SOPORTE_TELEFÓNICO",Q1037="ENVÍO"),0,IF(AF1037="TIPO I",'BASE LIQUIDACION REDEBAN 2025'!$B$10,IF(AF1037="TIPO II",'BASE LIQUIDACION REDEBAN 2025'!$B$11,IF(AF1037="TIPO III",'BASE LIQUIDACION REDEBAN 2025'!$B$12,'BASE LIQUIDACION REDEBAN 2025'!$B$13))))</f>
        <v>140395.6348884</v>
      </c>
      <c r="AM1037" s="97">
        <f t="shared" si="16"/>
        <v>144967.87232000002</v>
      </c>
    </row>
    <row r="1038" spans="1:39" s="85" customFormat="1" ht="13.15">
      <c r="A1038" s="171" t="s">
        <v>93</v>
      </c>
      <c r="B1038" s="10" t="str">
        <f>VLOOKUP(A1038,'CENTRO DE COSTOS'!A:D,4,FALSE)</f>
        <v>DIEGO FERNANDO HENAO CARDONA</v>
      </c>
      <c r="C1038" s="10" t="str">
        <f>VLOOKUP(A1038,'CENTRO DE COSTOS'!A:D,2,FALSE)</f>
        <v>0004-0003</v>
      </c>
      <c r="D1038" s="171">
        <v>52678</v>
      </c>
      <c r="E1038" s="171">
        <v>2356586</v>
      </c>
      <c r="F1038" s="171">
        <v>69608</v>
      </c>
      <c r="G1038" s="171" t="s">
        <v>162</v>
      </c>
      <c r="H1038" s="171" t="s">
        <v>6601</v>
      </c>
      <c r="I1038" s="171" t="s">
        <v>8859</v>
      </c>
      <c r="J1038" s="10" t="s">
        <v>167</v>
      </c>
      <c r="K1038" s="171">
        <v>2356586</v>
      </c>
      <c r="L1038" s="171" t="s">
        <v>8860</v>
      </c>
      <c r="M1038" s="172">
        <v>45834.333333333336</v>
      </c>
      <c r="N1038" s="172">
        <v>45835.638680555552</v>
      </c>
      <c r="O1038" s="171" t="s">
        <v>3171</v>
      </c>
      <c r="P1038" s="171" t="s">
        <v>3172</v>
      </c>
      <c r="Q1038" s="171" t="s">
        <v>177</v>
      </c>
      <c r="R1038" s="72" t="s">
        <v>8861</v>
      </c>
      <c r="S1038" s="178" t="s">
        <v>3174</v>
      </c>
      <c r="T1038" s="187" t="s">
        <v>3190</v>
      </c>
      <c r="U1038" s="187" t="s">
        <v>3197</v>
      </c>
      <c r="V1038" s="187" t="s">
        <v>3424</v>
      </c>
      <c r="W1038" s="187" t="s">
        <v>3215</v>
      </c>
      <c r="X1038" s="187">
        <v>0</v>
      </c>
      <c r="Y1038" s="187" t="s">
        <v>3425</v>
      </c>
      <c r="Z1038" s="187">
        <v>0</v>
      </c>
      <c r="AA1038" s="187">
        <v>0</v>
      </c>
      <c r="AB1038" s="200">
        <v>0</v>
      </c>
      <c r="AC1038" s="72" t="s">
        <v>8862</v>
      </c>
      <c r="AD1038" s="72" t="s">
        <v>8863</v>
      </c>
      <c r="AE1038" s="72" t="s">
        <v>8864</v>
      </c>
      <c r="AF1038" s="171" t="s">
        <v>30</v>
      </c>
      <c r="AG1038" s="171" t="s">
        <v>189</v>
      </c>
      <c r="AH1038" s="171">
        <v>1</v>
      </c>
      <c r="AI1038" s="171">
        <v>0</v>
      </c>
      <c r="AJ1038" s="72" t="s">
        <v>5957</v>
      </c>
      <c r="AK1038" s="97">
        <f>IF(Q1038="SOPORTE_TELEFÓNICO",'BASE LIQUIDACION REDEBAN 2025'!$B$19,IF(Q1038="ENVÍO",'BASE LIQUIDACION REDEBAN 2025'!$C$2,IF(AF1038="TIPO I",'BASE LIQUIDACION REDEBAN 2025'!$C$2,IF(AF1038="TIPO II",'BASE LIQUIDACION REDEBAN 2025'!$C$3,IF(AF1038="TIPO III",'BASE LIQUIDACION REDEBAN 2025'!$C$4,IF(AF1038="TIPO IV",'BASE LIQUIDACION REDEBAN 2025'!$C$5,IF(AG1038="AEREO",'BASE LIQUIDACION REDEBAN 2025'!$B$6,'BASE LIQUIDACION REDEBAN 2025'!$C$5)))))))</f>
        <v>275728.78077800001</v>
      </c>
      <c r="AL1038" s="97">
        <f>IF(OR(Q1038="SOPORTE_TELEFÓNICO",Q1038="ENVÍO"),0,IF(AF1038="TIPO I",'BASE LIQUIDACION REDEBAN 2025'!$B$10,IF(AF1038="TIPO II",'BASE LIQUIDACION REDEBAN 2025'!$B$11,IF(AF1038="TIPO III",'BASE LIQUIDACION REDEBAN 2025'!$B$12,'BASE LIQUIDACION REDEBAN 2025'!$B$13))))</f>
        <v>196536.5258152</v>
      </c>
      <c r="AM1038" s="97">
        <f t="shared" si="16"/>
        <v>275728.78077800001</v>
      </c>
    </row>
    <row r="1039" spans="1:39" s="85" customFormat="1" ht="13.15">
      <c r="A1039" s="171" t="s">
        <v>76</v>
      </c>
      <c r="B1039" s="10" t="str">
        <f>VLOOKUP(A1039,'CENTRO DE COSTOS'!A:D,4,FALSE)</f>
        <v>DIEGO FERNANDO HENAO CARDONA</v>
      </c>
      <c r="C1039" s="10" t="str">
        <f>VLOOKUP(A1039,'CENTRO DE COSTOS'!A:D,2,FALSE)</f>
        <v>0004-0003</v>
      </c>
      <c r="D1039" s="171">
        <v>76248</v>
      </c>
      <c r="E1039" s="171">
        <v>2365682</v>
      </c>
      <c r="F1039" s="171">
        <v>68243</v>
      </c>
      <c r="G1039" s="171" t="s">
        <v>230</v>
      </c>
      <c r="H1039" s="171" t="s">
        <v>2425</v>
      </c>
      <c r="I1039" s="171" t="s">
        <v>3127</v>
      </c>
      <c r="J1039" s="10" t="s">
        <v>167</v>
      </c>
      <c r="K1039" s="171">
        <v>2365682</v>
      </c>
      <c r="L1039" s="171" t="s">
        <v>8865</v>
      </c>
      <c r="M1039" s="172">
        <v>45835.498368055552</v>
      </c>
      <c r="N1039" s="172">
        <v>45835.640833333331</v>
      </c>
      <c r="O1039" s="171" t="s">
        <v>3171</v>
      </c>
      <c r="P1039" s="171" t="s">
        <v>3172</v>
      </c>
      <c r="Q1039" s="171" t="s">
        <v>177</v>
      </c>
      <c r="R1039" s="72" t="s">
        <v>8866</v>
      </c>
      <c r="S1039" s="178" t="s">
        <v>3174</v>
      </c>
      <c r="T1039" s="187" t="s">
        <v>3190</v>
      </c>
      <c r="U1039" s="187" t="s">
        <v>3357</v>
      </c>
      <c r="V1039" s="187" t="s">
        <v>3192</v>
      </c>
      <c r="W1039" s="187" t="s">
        <v>3215</v>
      </c>
      <c r="X1039" s="187" t="s">
        <v>3503</v>
      </c>
      <c r="Y1039" s="187">
        <v>0</v>
      </c>
      <c r="Z1039" s="187" t="s">
        <v>3268</v>
      </c>
      <c r="AA1039" s="187" t="s">
        <v>5149</v>
      </c>
      <c r="AB1039" s="200">
        <v>0</v>
      </c>
      <c r="AC1039" s="72" t="s">
        <v>8867</v>
      </c>
      <c r="AD1039" s="72" t="s">
        <v>8868</v>
      </c>
      <c r="AE1039" s="72" t="s">
        <v>8869</v>
      </c>
      <c r="AF1039" s="171" t="s">
        <v>28</v>
      </c>
      <c r="AG1039" s="171" t="s">
        <v>189</v>
      </c>
      <c r="AH1039" s="171">
        <v>1</v>
      </c>
      <c r="AI1039" s="171">
        <v>0</v>
      </c>
      <c r="AJ1039" s="72" t="s">
        <v>2428</v>
      </c>
      <c r="AK1039" s="97">
        <f>IF(Q1039="SOPORTE_TELEFÓNICO",'BASE LIQUIDACION REDEBAN 2025'!$B$19,IF(Q1039="ENVÍO",'BASE LIQUIDACION REDEBAN 2025'!$C$2,IF(AF1039="TIPO I",'BASE LIQUIDACION REDEBAN 2025'!$C$2,IF(AF1039="TIPO II",'BASE LIQUIDACION REDEBAN 2025'!$C$3,IF(AF1039="TIPO III",'BASE LIQUIDACION REDEBAN 2025'!$C$4,IF(AF1039="TIPO IV",'BASE LIQUIDACION REDEBAN 2025'!$C$5,IF(AG1039="AEREO",'BASE LIQUIDACION REDEBAN 2025'!$B$6,'BASE LIQUIDACION REDEBAN 2025'!$C$5)))))))</f>
        <v>144967.87232000002</v>
      </c>
      <c r="AL1039" s="97">
        <f>IF(OR(Q1039="SOPORTE_TELEFÓNICO",Q1039="ENVÍO"),0,IF(AF1039="TIPO I",'BASE LIQUIDACION REDEBAN 2025'!$B$10,IF(AF1039="TIPO II",'BASE LIQUIDACION REDEBAN 2025'!$B$11,IF(AF1039="TIPO III",'BASE LIQUIDACION REDEBAN 2025'!$B$12,'BASE LIQUIDACION REDEBAN 2025'!$B$13))))</f>
        <v>140395.6348884</v>
      </c>
      <c r="AM1039" s="97">
        <f t="shared" si="16"/>
        <v>144967.87232000002</v>
      </c>
    </row>
    <row r="1040" spans="1:39" s="85" customFormat="1" ht="13.15">
      <c r="A1040" s="171" t="s">
        <v>76</v>
      </c>
      <c r="B1040" s="10" t="str">
        <f>VLOOKUP(A1040,'CENTRO DE COSTOS'!A:D,4,FALSE)</f>
        <v>DIEGO FERNANDO HENAO CARDONA</v>
      </c>
      <c r="C1040" s="10" t="str">
        <f>VLOOKUP(A1040,'CENTRO DE COSTOS'!A:D,2,FALSE)</f>
        <v>0004-0003</v>
      </c>
      <c r="D1040" s="171">
        <v>76001</v>
      </c>
      <c r="E1040" s="171">
        <v>2362410</v>
      </c>
      <c r="F1040" s="171">
        <v>24236</v>
      </c>
      <c r="G1040" s="171" t="s">
        <v>230</v>
      </c>
      <c r="H1040" s="171" t="s">
        <v>76</v>
      </c>
      <c r="I1040" s="171" t="s">
        <v>8870</v>
      </c>
      <c r="J1040" s="10" t="s">
        <v>167</v>
      </c>
      <c r="K1040" s="171">
        <v>2362410</v>
      </c>
      <c r="L1040" s="171" t="s">
        <v>8871</v>
      </c>
      <c r="M1040" s="172">
        <v>45834.733946759261</v>
      </c>
      <c r="N1040" s="172">
        <v>45835.647546296299</v>
      </c>
      <c r="O1040" s="171" t="s">
        <v>3171</v>
      </c>
      <c r="P1040" s="171" t="s">
        <v>3172</v>
      </c>
      <c r="Q1040" s="171" t="s">
        <v>177</v>
      </c>
      <c r="R1040" s="72" t="s">
        <v>8872</v>
      </c>
      <c r="S1040" s="178" t="s">
        <v>3174</v>
      </c>
      <c r="T1040" s="187" t="s">
        <v>3190</v>
      </c>
      <c r="U1040" s="187" t="s">
        <v>3839</v>
      </c>
      <c r="V1040" s="187" t="s">
        <v>3840</v>
      </c>
      <c r="W1040" s="187" t="s">
        <v>3215</v>
      </c>
      <c r="X1040" s="187" t="s">
        <v>8873</v>
      </c>
      <c r="Y1040" s="187">
        <v>0</v>
      </c>
      <c r="Z1040" s="187" t="s">
        <v>3482</v>
      </c>
      <c r="AA1040" s="187" t="s">
        <v>3332</v>
      </c>
      <c r="AB1040" s="200">
        <v>0</v>
      </c>
      <c r="AC1040" s="72" t="s">
        <v>8874</v>
      </c>
      <c r="AD1040" s="72" t="s">
        <v>8875</v>
      </c>
      <c r="AE1040" s="72" t="s">
        <v>8876</v>
      </c>
      <c r="AF1040" s="171" t="s">
        <v>25</v>
      </c>
      <c r="AG1040" s="171" t="s">
        <v>189</v>
      </c>
      <c r="AH1040" s="171">
        <v>1</v>
      </c>
      <c r="AI1040" s="171">
        <v>0</v>
      </c>
      <c r="AJ1040" s="72" t="s">
        <v>219</v>
      </c>
      <c r="AK1040" s="97">
        <f>IF(Q1040="SOPORTE_TELEFÓNICO",'BASE LIQUIDACION REDEBAN 2025'!$B$19,IF(Q1040="ENVÍO",'BASE LIQUIDACION REDEBAN 2025'!$C$2,IF(AF1040="TIPO I",'BASE LIQUIDACION REDEBAN 2025'!$C$2,IF(AF1040="TIPO II",'BASE LIQUIDACION REDEBAN 2025'!$C$3,IF(AF1040="TIPO III",'BASE LIQUIDACION REDEBAN 2025'!$C$4,IF(AF1040="TIPO IV",'BASE LIQUIDACION REDEBAN 2025'!$C$5,IF(AG1040="AEREO",'BASE LIQUIDACION REDEBAN 2025'!$B$6,'BASE LIQUIDACION REDEBAN 2025'!$C$5)))))))</f>
        <v>65960.072302</v>
      </c>
      <c r="AL1040" s="97">
        <f>IF(OR(Q1040="SOPORTE_TELEFÓNICO",Q1040="ENVÍO"),0,IF(AF1040="TIPO I",'BASE LIQUIDACION REDEBAN 2025'!$B$10,IF(AF1040="TIPO II",'BASE LIQUIDACION REDEBAN 2025'!$B$11,IF(AF1040="TIPO III",'BASE LIQUIDACION REDEBAN 2025'!$B$12,'BASE LIQUIDACION REDEBAN 2025'!$B$13))))</f>
        <v>75096.394270399993</v>
      </c>
      <c r="AM1040" s="97">
        <f t="shared" si="16"/>
        <v>65960.072302</v>
      </c>
    </row>
    <row r="1041" spans="1:39" s="85" customFormat="1" ht="13.15">
      <c r="A1041" s="171" t="s">
        <v>94</v>
      </c>
      <c r="B1041" s="10" t="str">
        <f>VLOOKUP(A1041,'CENTRO DE COSTOS'!A:D,4,FALSE)</f>
        <v>DIEGO FERNANDO HENAO CARDONA</v>
      </c>
      <c r="C1041" s="10" t="str">
        <f>VLOOKUP(A1041,'CENTRO DE COSTOS'!A:D,2,FALSE)</f>
        <v>0004-0002</v>
      </c>
      <c r="D1041" s="171">
        <v>66001</v>
      </c>
      <c r="E1041" s="171">
        <v>2363850</v>
      </c>
      <c r="F1041" s="171">
        <v>18137</v>
      </c>
      <c r="G1041" s="171" t="s">
        <v>450</v>
      </c>
      <c r="H1041" s="171" t="s">
        <v>94</v>
      </c>
      <c r="I1041" s="171" t="s">
        <v>8877</v>
      </c>
      <c r="J1041" s="10" t="s">
        <v>167</v>
      </c>
      <c r="K1041" s="171">
        <v>2363850</v>
      </c>
      <c r="L1041" s="171" t="s">
        <v>8878</v>
      </c>
      <c r="M1041" s="172">
        <v>45835.365972222222</v>
      </c>
      <c r="N1041" s="172">
        <v>45835.651307870372</v>
      </c>
      <c r="O1041" s="171" t="s">
        <v>3171</v>
      </c>
      <c r="P1041" s="171" t="s">
        <v>3172</v>
      </c>
      <c r="Q1041" s="171" t="s">
        <v>177</v>
      </c>
      <c r="R1041" s="72" t="s">
        <v>8879</v>
      </c>
      <c r="S1041" s="178" t="s">
        <v>3174</v>
      </c>
      <c r="T1041" s="187" t="s">
        <v>3190</v>
      </c>
      <c r="U1041" s="187" t="s">
        <v>3202</v>
      </c>
      <c r="V1041" s="187" t="s">
        <v>3192</v>
      </c>
      <c r="W1041" s="187" t="s">
        <v>3185</v>
      </c>
      <c r="X1041" s="187">
        <v>0</v>
      </c>
      <c r="Y1041" s="187">
        <v>0</v>
      </c>
      <c r="Z1041" s="187">
        <v>0</v>
      </c>
      <c r="AA1041" s="187">
        <v>0</v>
      </c>
      <c r="AB1041" s="200">
        <v>0</v>
      </c>
      <c r="AC1041" s="72" t="s">
        <v>8880</v>
      </c>
      <c r="AD1041" s="72">
        <v>0</v>
      </c>
      <c r="AE1041" s="72">
        <v>0</v>
      </c>
      <c r="AF1041" s="171" t="s">
        <v>25</v>
      </c>
      <c r="AG1041" s="171" t="s">
        <v>189</v>
      </c>
      <c r="AH1041" s="171">
        <v>1</v>
      </c>
      <c r="AI1041" s="171">
        <v>0</v>
      </c>
      <c r="AJ1041" s="72" t="s">
        <v>993</v>
      </c>
      <c r="AK1041" s="97">
        <f>IF(Q1041="SOPORTE_TELEFÓNICO",'BASE LIQUIDACION REDEBAN 2025'!$B$19,IF(Q1041="ENVÍO",'BASE LIQUIDACION REDEBAN 2025'!$C$2,IF(AF1041="TIPO I",'BASE LIQUIDACION REDEBAN 2025'!$C$2,IF(AF1041="TIPO II",'BASE LIQUIDACION REDEBAN 2025'!$C$3,IF(AF1041="TIPO III",'BASE LIQUIDACION REDEBAN 2025'!$C$4,IF(AF1041="TIPO IV",'BASE LIQUIDACION REDEBAN 2025'!$C$5,IF(AG1041="AEREO",'BASE LIQUIDACION REDEBAN 2025'!$B$6,'BASE LIQUIDACION REDEBAN 2025'!$C$5)))))))</f>
        <v>65960.072302</v>
      </c>
      <c r="AL1041" s="97">
        <f>IF(OR(Q1041="SOPORTE_TELEFÓNICO",Q1041="ENVÍO"),0,IF(AF1041="TIPO I",'BASE LIQUIDACION REDEBAN 2025'!$B$10,IF(AF1041="TIPO II",'BASE LIQUIDACION REDEBAN 2025'!$B$11,IF(AF1041="TIPO III",'BASE LIQUIDACION REDEBAN 2025'!$B$12,'BASE LIQUIDACION REDEBAN 2025'!$B$13))))</f>
        <v>75096.394270399993</v>
      </c>
      <c r="AM1041" s="97">
        <f t="shared" si="16"/>
        <v>65960.072302</v>
      </c>
    </row>
    <row r="1042" spans="1:39" s="85" customFormat="1" ht="13.15">
      <c r="A1042" s="171" t="s">
        <v>90</v>
      </c>
      <c r="B1042" s="10" t="str">
        <f>VLOOKUP(A1042,'CENTRO DE COSTOS'!A:D,4,FALSE)</f>
        <v>JUAN SEBASTIÁN RÍOS CASTRILLÓN</v>
      </c>
      <c r="C1042" s="10" t="str">
        <f>VLOOKUP(A1042,'CENTRO DE COSTOS'!A:D,2,FALSE)</f>
        <v>0004-0005</v>
      </c>
      <c r="D1042" s="171">
        <v>5284</v>
      </c>
      <c r="E1042" s="171">
        <v>2359024</v>
      </c>
      <c r="F1042" s="171">
        <v>79306</v>
      </c>
      <c r="G1042" s="171" t="s">
        <v>290</v>
      </c>
      <c r="H1042" s="171" t="s">
        <v>8881</v>
      </c>
      <c r="I1042" s="171" t="s">
        <v>8882</v>
      </c>
      <c r="J1042" s="10" t="s">
        <v>167</v>
      </c>
      <c r="K1042" s="171">
        <v>2359024</v>
      </c>
      <c r="L1042" s="171" t="s">
        <v>8883</v>
      </c>
      <c r="M1042" s="172">
        <v>45834.443749999999</v>
      </c>
      <c r="N1042" s="172">
        <v>45835.654189814813</v>
      </c>
      <c r="O1042" s="171" t="s">
        <v>3171</v>
      </c>
      <c r="P1042" s="171" t="s">
        <v>3172</v>
      </c>
      <c r="Q1042" s="171" t="s">
        <v>177</v>
      </c>
      <c r="R1042" s="72" t="s">
        <v>8884</v>
      </c>
      <c r="S1042" s="178" t="s">
        <v>3174</v>
      </c>
      <c r="T1042" s="187" t="s">
        <v>3190</v>
      </c>
      <c r="U1042" s="187" t="s">
        <v>3300</v>
      </c>
      <c r="V1042" s="187" t="s">
        <v>3192</v>
      </c>
      <c r="W1042" s="187" t="s">
        <v>3215</v>
      </c>
      <c r="X1042" s="187" t="s">
        <v>3615</v>
      </c>
      <c r="Y1042" s="187">
        <v>0</v>
      </c>
      <c r="Z1042" s="187">
        <v>0</v>
      </c>
      <c r="AA1042" s="187">
        <v>0</v>
      </c>
      <c r="AB1042" s="200">
        <v>0</v>
      </c>
      <c r="AC1042" s="72" t="s">
        <v>8885</v>
      </c>
      <c r="AD1042" s="72" t="s">
        <v>8886</v>
      </c>
      <c r="AE1042" s="72" t="s">
        <v>8887</v>
      </c>
      <c r="AF1042" s="171" t="s">
        <v>32</v>
      </c>
      <c r="AG1042" s="171" t="s">
        <v>189</v>
      </c>
      <c r="AH1042" s="171">
        <v>1</v>
      </c>
      <c r="AI1042" s="171">
        <v>0</v>
      </c>
      <c r="AJ1042" s="72" t="s">
        <v>307</v>
      </c>
      <c r="AK1042" s="97">
        <f>IF(Q1042="SOPORTE_TELEFÓNICO",'BASE LIQUIDACION REDEBAN 2025'!$B$19,IF(Q1042="ENVÍO",'BASE LIQUIDACION REDEBAN 2025'!$C$2,IF(AF1042="TIPO I",'BASE LIQUIDACION REDEBAN 2025'!$C$2,IF(AF1042="TIPO II",'BASE LIQUIDACION REDEBAN 2025'!$C$3,IF(AF1042="TIPO III",'BASE LIQUIDACION REDEBAN 2025'!$C$4,IF(AF1042="TIPO IV",'BASE LIQUIDACION REDEBAN 2025'!$C$5,IF(AG1042="AEREO",'BASE LIQUIDACION REDEBAN 2025'!$B$6,'BASE LIQUIDACION REDEBAN 2025'!$C$5)))))))</f>
        <v>479588.87655000004</v>
      </c>
      <c r="AL1042" s="97">
        <f>IF(OR(Q1042="SOPORTE_TELEFÓNICO",Q1042="ENVÍO"),0,IF(AF1042="TIPO I",'BASE LIQUIDACION REDEBAN 2025'!$B$10,IF(AF1042="TIPO II",'BASE LIQUIDACION REDEBAN 2025'!$B$11,IF(AF1042="TIPO III",'BASE LIQUIDACION REDEBAN 2025'!$B$12,'BASE LIQUIDACION REDEBAN 2025'!$B$13))))</f>
        <v>196536.5258152</v>
      </c>
      <c r="AM1042" s="97">
        <f t="shared" si="16"/>
        <v>479588.87655000004</v>
      </c>
    </row>
    <row r="1043" spans="1:39" s="85" customFormat="1" ht="13.15">
      <c r="A1043" s="171" t="s">
        <v>98</v>
      </c>
      <c r="B1043" s="10" t="str">
        <f>VLOOKUP(A1043,'CENTRO DE COSTOS'!A:D,4,FALSE)</f>
        <v>MIGUEL JULIÁN HERNÁNDEZ GUARÍN</v>
      </c>
      <c r="C1043" s="10" t="str">
        <f>VLOOKUP(A1043,'CENTRO DE COSTOS'!A:D,2,FALSE)</f>
        <v>0004-0008</v>
      </c>
      <c r="D1043" s="171">
        <v>15087</v>
      </c>
      <c r="E1043" s="171">
        <v>2357585</v>
      </c>
      <c r="F1043" s="171">
        <v>48357</v>
      </c>
      <c r="G1043" s="171" t="s">
        <v>371</v>
      </c>
      <c r="H1043" s="171" t="s">
        <v>8164</v>
      </c>
      <c r="I1043" s="171" t="s">
        <v>8165</v>
      </c>
      <c r="J1043" s="10" t="s">
        <v>167</v>
      </c>
      <c r="K1043" s="171">
        <v>2357585</v>
      </c>
      <c r="L1043" s="171" t="s">
        <v>8888</v>
      </c>
      <c r="M1043" s="172">
        <v>45834.367361111108</v>
      </c>
      <c r="N1043" s="172">
        <v>45835.660902777781</v>
      </c>
      <c r="O1043" s="171" t="s">
        <v>3171</v>
      </c>
      <c r="P1043" s="171" t="s">
        <v>3172</v>
      </c>
      <c r="Q1043" s="171" t="s">
        <v>177</v>
      </c>
      <c r="R1043" s="72" t="s">
        <v>8889</v>
      </c>
      <c r="S1043" s="178" t="s">
        <v>3174</v>
      </c>
      <c r="T1043" s="187" t="s">
        <v>3175</v>
      </c>
      <c r="U1043" s="187" t="s">
        <v>3260</v>
      </c>
      <c r="V1043" s="187" t="s">
        <v>3261</v>
      </c>
      <c r="W1043" s="187" t="s">
        <v>3185</v>
      </c>
      <c r="X1043" s="187">
        <v>0</v>
      </c>
      <c r="Y1043" s="187">
        <v>0</v>
      </c>
      <c r="Z1043" s="187">
        <v>0</v>
      </c>
      <c r="AA1043" s="187">
        <v>0</v>
      </c>
      <c r="AB1043" s="200">
        <v>0</v>
      </c>
      <c r="AC1043" s="72" t="s">
        <v>8169</v>
      </c>
      <c r="AD1043" s="72">
        <v>0</v>
      </c>
      <c r="AE1043" s="72">
        <v>0</v>
      </c>
      <c r="AF1043" s="171" t="s">
        <v>28</v>
      </c>
      <c r="AG1043" s="171" t="s">
        <v>189</v>
      </c>
      <c r="AH1043" s="171">
        <v>1</v>
      </c>
      <c r="AI1043" s="171">
        <v>0</v>
      </c>
      <c r="AJ1043" s="72" t="s">
        <v>375</v>
      </c>
      <c r="AK1043" s="97">
        <f>IF(Q1043="SOPORTE_TELEFÓNICO",'BASE LIQUIDACION REDEBAN 2025'!$B$19,IF(Q1043="ENVÍO",'BASE LIQUIDACION REDEBAN 2025'!$C$2,IF(AF1043="TIPO I",'BASE LIQUIDACION REDEBAN 2025'!$C$2,IF(AF1043="TIPO II",'BASE LIQUIDACION REDEBAN 2025'!$C$3,IF(AF1043="TIPO III",'BASE LIQUIDACION REDEBAN 2025'!$C$4,IF(AF1043="TIPO IV",'BASE LIQUIDACION REDEBAN 2025'!$C$5,IF(AG1043="AEREO",'BASE LIQUIDACION REDEBAN 2025'!$B$6,'BASE LIQUIDACION REDEBAN 2025'!$C$5)))))))</f>
        <v>144967.87232000002</v>
      </c>
      <c r="AL1043" s="97">
        <f>IF(OR(Q1043="SOPORTE_TELEFÓNICO",Q1043="ENVÍO"),0,IF(AF1043="TIPO I",'BASE LIQUIDACION REDEBAN 2025'!$B$10,IF(AF1043="TIPO II",'BASE LIQUIDACION REDEBAN 2025'!$B$11,IF(AF1043="TIPO III",'BASE LIQUIDACION REDEBAN 2025'!$B$12,'BASE LIQUIDACION REDEBAN 2025'!$B$13))))</f>
        <v>140395.6348884</v>
      </c>
      <c r="AM1043" s="97">
        <f t="shared" si="16"/>
        <v>144967.87232000002</v>
      </c>
    </row>
    <row r="1044" spans="1:39" s="85" customFormat="1" ht="13.15">
      <c r="A1044" s="171" t="s">
        <v>94</v>
      </c>
      <c r="B1044" s="10" t="str">
        <f>VLOOKUP(A1044,'CENTRO DE COSTOS'!A:D,4,FALSE)</f>
        <v>DIEGO FERNANDO HENAO CARDONA</v>
      </c>
      <c r="C1044" s="10" t="str">
        <f>VLOOKUP(A1044,'CENTRO DE COSTOS'!A:D,2,FALSE)</f>
        <v>0004-0002</v>
      </c>
      <c r="D1044" s="171">
        <v>63001</v>
      </c>
      <c r="E1044" s="171">
        <v>2358167</v>
      </c>
      <c r="F1044" s="171">
        <v>38159</v>
      </c>
      <c r="G1044" s="171" t="s">
        <v>578</v>
      </c>
      <c r="H1044" s="171" t="s">
        <v>579</v>
      </c>
      <c r="I1044" s="171" t="s">
        <v>8890</v>
      </c>
      <c r="J1044" s="10" t="s">
        <v>167</v>
      </c>
      <c r="K1044" s="171">
        <v>2358167</v>
      </c>
      <c r="L1044" s="171" t="s">
        <v>8891</v>
      </c>
      <c r="M1044" s="172">
        <v>45834.402083333334</v>
      </c>
      <c r="N1044" s="172">
        <v>45835.670300925929</v>
      </c>
      <c r="O1044" s="171" t="s">
        <v>3171</v>
      </c>
      <c r="P1044" s="171" t="s">
        <v>3172</v>
      </c>
      <c r="Q1044" s="171" t="s">
        <v>177</v>
      </c>
      <c r="R1044" s="72" t="s">
        <v>8892</v>
      </c>
      <c r="S1044" s="178" t="s">
        <v>3174</v>
      </c>
      <c r="T1044" s="187" t="s">
        <v>3190</v>
      </c>
      <c r="U1044" s="187" t="s">
        <v>3331</v>
      </c>
      <c r="V1044" s="187" t="s">
        <v>3480</v>
      </c>
      <c r="W1044" s="187" t="s">
        <v>3215</v>
      </c>
      <c r="X1044" s="187">
        <v>0</v>
      </c>
      <c r="Y1044" s="187">
        <v>0</v>
      </c>
      <c r="Z1044" s="187">
        <v>0</v>
      </c>
      <c r="AA1044" s="187" t="s">
        <v>3269</v>
      </c>
      <c r="AB1044" s="200">
        <v>0</v>
      </c>
      <c r="AC1044" s="72" t="s">
        <v>8893</v>
      </c>
      <c r="AD1044" s="72" t="s">
        <v>8894</v>
      </c>
      <c r="AE1044" s="72" t="s">
        <v>8895</v>
      </c>
      <c r="AF1044" s="171" t="s">
        <v>28</v>
      </c>
      <c r="AG1044" s="171" t="s">
        <v>189</v>
      </c>
      <c r="AH1044" s="171">
        <v>1</v>
      </c>
      <c r="AI1044" s="171">
        <v>0</v>
      </c>
      <c r="AJ1044" s="72" t="s">
        <v>582</v>
      </c>
      <c r="AK1044" s="97">
        <f>IF(Q1044="SOPORTE_TELEFÓNICO",'BASE LIQUIDACION REDEBAN 2025'!$B$19,IF(Q1044="ENVÍO",'BASE LIQUIDACION REDEBAN 2025'!$C$2,IF(AF1044="TIPO I",'BASE LIQUIDACION REDEBAN 2025'!$C$2,IF(AF1044="TIPO II",'BASE LIQUIDACION REDEBAN 2025'!$C$3,IF(AF1044="TIPO III",'BASE LIQUIDACION REDEBAN 2025'!$C$4,IF(AF1044="TIPO IV",'BASE LIQUIDACION REDEBAN 2025'!$C$5,IF(AG1044="AEREO",'BASE LIQUIDACION REDEBAN 2025'!$B$6,'BASE LIQUIDACION REDEBAN 2025'!$C$5)))))))</f>
        <v>144967.87232000002</v>
      </c>
      <c r="AL1044" s="97">
        <f>IF(OR(Q1044="SOPORTE_TELEFÓNICO",Q1044="ENVÍO"),0,IF(AF1044="TIPO I",'BASE LIQUIDACION REDEBAN 2025'!$B$10,IF(AF1044="TIPO II",'BASE LIQUIDACION REDEBAN 2025'!$B$11,IF(AF1044="TIPO III",'BASE LIQUIDACION REDEBAN 2025'!$B$12,'BASE LIQUIDACION REDEBAN 2025'!$B$13))))</f>
        <v>140395.6348884</v>
      </c>
      <c r="AM1044" s="97">
        <f t="shared" si="16"/>
        <v>144967.87232000002</v>
      </c>
    </row>
    <row r="1045" spans="1:39" s="85" customFormat="1" ht="13.15">
      <c r="A1045" s="171" t="s">
        <v>97</v>
      </c>
      <c r="B1045" s="10" t="str">
        <f>VLOOKUP(A1045,'CENTRO DE COSTOS'!A:D,4,FALSE)</f>
        <v>JOSE MAURICIO HERNANDEZ ROJAS</v>
      </c>
      <c r="C1045" s="10" t="str">
        <f>VLOOKUP(A1045,'CENTRO DE COSTOS'!A:D,2,FALSE)</f>
        <v>0004-0001</v>
      </c>
      <c r="D1045" s="171">
        <v>70204</v>
      </c>
      <c r="E1045" s="171">
        <v>2356615</v>
      </c>
      <c r="F1045" s="171">
        <v>60665</v>
      </c>
      <c r="G1045" s="171" t="s">
        <v>730</v>
      </c>
      <c r="H1045" s="171" t="s">
        <v>7766</v>
      </c>
      <c r="I1045" s="171" t="s">
        <v>7767</v>
      </c>
      <c r="J1045" s="10" t="s">
        <v>167</v>
      </c>
      <c r="K1045" s="171">
        <v>2356615</v>
      </c>
      <c r="L1045" s="171" t="s">
        <v>8896</v>
      </c>
      <c r="M1045" s="172">
        <v>45834.333333333336</v>
      </c>
      <c r="N1045" s="172">
        <v>45835.671898148146</v>
      </c>
      <c r="O1045" s="171" t="s">
        <v>3171</v>
      </c>
      <c r="P1045" s="171" t="s">
        <v>3172</v>
      </c>
      <c r="Q1045" s="171" t="s">
        <v>177</v>
      </c>
      <c r="R1045" s="72" t="s">
        <v>8897</v>
      </c>
      <c r="S1045" s="178" t="s">
        <v>3174</v>
      </c>
      <c r="T1045" s="187" t="s">
        <v>3190</v>
      </c>
      <c r="U1045" s="187" t="s">
        <v>3252</v>
      </c>
      <c r="V1045" s="187" t="s">
        <v>3192</v>
      </c>
      <c r="W1045" s="187" t="s">
        <v>3215</v>
      </c>
      <c r="X1045" s="187" t="s">
        <v>3592</v>
      </c>
      <c r="Y1045" s="187">
        <v>0</v>
      </c>
      <c r="Z1045" s="187">
        <v>0</v>
      </c>
      <c r="AA1045" s="187">
        <v>0</v>
      </c>
      <c r="AB1045" s="200">
        <v>0</v>
      </c>
      <c r="AC1045" s="72" t="s">
        <v>8898</v>
      </c>
      <c r="AD1045" s="72" t="s">
        <v>8899</v>
      </c>
      <c r="AE1045" s="72" t="s">
        <v>7771</v>
      </c>
      <c r="AF1045" s="171" t="s">
        <v>30</v>
      </c>
      <c r="AG1045" s="171" t="s">
        <v>189</v>
      </c>
      <c r="AH1045" s="171">
        <v>1</v>
      </c>
      <c r="AI1045" s="171">
        <v>0</v>
      </c>
      <c r="AJ1045" s="72" t="s">
        <v>2153</v>
      </c>
      <c r="AK1045" s="97">
        <f>IF(Q1045="SOPORTE_TELEFÓNICO",'BASE LIQUIDACION REDEBAN 2025'!$B$19,IF(Q1045="ENVÍO",'BASE LIQUIDACION REDEBAN 2025'!$C$2,IF(AF1045="TIPO I",'BASE LIQUIDACION REDEBAN 2025'!$C$2,IF(AF1045="TIPO II",'BASE LIQUIDACION REDEBAN 2025'!$C$3,IF(AF1045="TIPO III",'BASE LIQUIDACION REDEBAN 2025'!$C$4,IF(AF1045="TIPO IV",'BASE LIQUIDACION REDEBAN 2025'!$C$5,IF(AG1045="AEREO",'BASE LIQUIDACION REDEBAN 2025'!$B$6,'BASE LIQUIDACION REDEBAN 2025'!$C$5)))))))</f>
        <v>275728.78077800001</v>
      </c>
      <c r="AL1045" s="97">
        <f>IF(OR(Q1045="SOPORTE_TELEFÓNICO",Q1045="ENVÍO"),0,IF(AF1045="TIPO I",'BASE LIQUIDACION REDEBAN 2025'!$B$10,IF(AF1045="TIPO II",'BASE LIQUIDACION REDEBAN 2025'!$B$11,IF(AF1045="TIPO III",'BASE LIQUIDACION REDEBAN 2025'!$B$12,'BASE LIQUIDACION REDEBAN 2025'!$B$13))))</f>
        <v>196536.5258152</v>
      </c>
      <c r="AM1045" s="97">
        <f t="shared" si="16"/>
        <v>275728.78077800001</v>
      </c>
    </row>
    <row r="1046" spans="1:39" s="85" customFormat="1" ht="13.15">
      <c r="A1046" s="171" t="s">
        <v>90</v>
      </c>
      <c r="B1046" s="10" t="str">
        <f>VLOOKUP(A1046,'CENTRO DE COSTOS'!A:D,4,FALSE)</f>
        <v>JUAN SEBASTIÁN RÍOS CASTRILLÓN</v>
      </c>
      <c r="C1046" s="10" t="str">
        <f>VLOOKUP(A1046,'CENTRO DE COSTOS'!A:D,2,FALSE)</f>
        <v>0004-0005</v>
      </c>
      <c r="D1046" s="171">
        <v>5001</v>
      </c>
      <c r="E1046" s="171">
        <v>2364409</v>
      </c>
      <c r="F1046" s="171">
        <v>54552</v>
      </c>
      <c r="G1046" s="171" t="s">
        <v>290</v>
      </c>
      <c r="H1046" s="171" t="s">
        <v>90</v>
      </c>
      <c r="I1046" s="171" t="s">
        <v>8900</v>
      </c>
      <c r="J1046" s="10" t="s">
        <v>167</v>
      </c>
      <c r="K1046" s="171">
        <v>2364409</v>
      </c>
      <c r="L1046" s="171" t="s">
        <v>8901</v>
      </c>
      <c r="M1046" s="172">
        <v>45835.397951388892</v>
      </c>
      <c r="N1046" s="172">
        <v>45835.678541666668</v>
      </c>
      <c r="O1046" s="171" t="s">
        <v>3171</v>
      </c>
      <c r="P1046" s="171" t="s">
        <v>3172</v>
      </c>
      <c r="Q1046" s="171" t="s">
        <v>177</v>
      </c>
      <c r="R1046" s="72" t="s">
        <v>8902</v>
      </c>
      <c r="S1046" s="178" t="s">
        <v>3174</v>
      </c>
      <c r="T1046" s="187" t="s">
        <v>3190</v>
      </c>
      <c r="U1046" s="187" t="s">
        <v>3176</v>
      </c>
      <c r="V1046" s="187" t="s">
        <v>3192</v>
      </c>
      <c r="W1046" s="187" t="s">
        <v>3215</v>
      </c>
      <c r="X1046" s="187" t="s">
        <v>3917</v>
      </c>
      <c r="Y1046" s="187" t="s">
        <v>3536</v>
      </c>
      <c r="Z1046" s="187">
        <v>0</v>
      </c>
      <c r="AA1046" s="187">
        <v>0</v>
      </c>
      <c r="AB1046" s="200">
        <v>0</v>
      </c>
      <c r="AC1046" s="72" t="s">
        <v>8903</v>
      </c>
      <c r="AD1046" s="72" t="s">
        <v>8904</v>
      </c>
      <c r="AE1046" s="72" t="s">
        <v>8905</v>
      </c>
      <c r="AF1046" s="171" t="s">
        <v>25</v>
      </c>
      <c r="AG1046" s="171" t="s">
        <v>189</v>
      </c>
      <c r="AH1046" s="171">
        <v>1</v>
      </c>
      <c r="AI1046" s="171">
        <v>0</v>
      </c>
      <c r="AJ1046" s="72" t="s">
        <v>3341</v>
      </c>
      <c r="AK1046" s="97">
        <f>IF(Q1046="SOPORTE_TELEFÓNICO",'BASE LIQUIDACION REDEBAN 2025'!$B$19,IF(Q1046="ENVÍO",'BASE LIQUIDACION REDEBAN 2025'!$C$2,IF(AF1046="TIPO I",'BASE LIQUIDACION REDEBAN 2025'!$C$2,IF(AF1046="TIPO II",'BASE LIQUIDACION REDEBAN 2025'!$C$3,IF(AF1046="TIPO III",'BASE LIQUIDACION REDEBAN 2025'!$C$4,IF(AF1046="TIPO IV",'BASE LIQUIDACION REDEBAN 2025'!$C$5,IF(AG1046="AEREO",'BASE LIQUIDACION REDEBAN 2025'!$B$6,'BASE LIQUIDACION REDEBAN 2025'!$C$5)))))))</f>
        <v>65960.072302</v>
      </c>
      <c r="AL1046" s="97">
        <f>IF(OR(Q1046="SOPORTE_TELEFÓNICO",Q1046="ENVÍO"),0,IF(AF1046="TIPO I",'BASE LIQUIDACION REDEBAN 2025'!$B$10,IF(AF1046="TIPO II",'BASE LIQUIDACION REDEBAN 2025'!$B$11,IF(AF1046="TIPO III",'BASE LIQUIDACION REDEBAN 2025'!$B$12,'BASE LIQUIDACION REDEBAN 2025'!$B$13))))</f>
        <v>75096.394270399993</v>
      </c>
      <c r="AM1046" s="97">
        <f t="shared" si="16"/>
        <v>65960.072302</v>
      </c>
    </row>
    <row r="1047" spans="1:39" s="85" customFormat="1" ht="13.15">
      <c r="A1047" s="171" t="s">
        <v>90</v>
      </c>
      <c r="B1047" s="10" t="str">
        <f>VLOOKUP(A1047,'CENTRO DE COSTOS'!A:D,4,FALSE)</f>
        <v>JUAN SEBASTIÁN RÍOS CASTRILLÓN</v>
      </c>
      <c r="C1047" s="10" t="str">
        <f>VLOOKUP(A1047,'CENTRO DE COSTOS'!A:D,2,FALSE)</f>
        <v>0004-0005</v>
      </c>
      <c r="D1047" s="171">
        <v>5088</v>
      </c>
      <c r="E1047" s="171">
        <v>2364714</v>
      </c>
      <c r="F1047" s="171">
        <v>58469</v>
      </c>
      <c r="G1047" s="171" t="s">
        <v>290</v>
      </c>
      <c r="H1047" s="171" t="s">
        <v>291</v>
      </c>
      <c r="I1047" s="171" t="s">
        <v>8906</v>
      </c>
      <c r="J1047" s="10" t="s">
        <v>167</v>
      </c>
      <c r="K1047" s="171">
        <v>2364714</v>
      </c>
      <c r="L1047" s="171" t="s">
        <v>8907</v>
      </c>
      <c r="M1047" s="172">
        <v>45835.424270833333</v>
      </c>
      <c r="N1047" s="172">
        <v>45835.680949074071</v>
      </c>
      <c r="O1047" s="171" t="s">
        <v>3171</v>
      </c>
      <c r="P1047" s="171" t="s">
        <v>3172</v>
      </c>
      <c r="Q1047" s="171" t="s">
        <v>177</v>
      </c>
      <c r="R1047" s="72" t="s">
        <v>8908</v>
      </c>
      <c r="S1047" s="178" t="s">
        <v>3174</v>
      </c>
      <c r="T1047" s="187" t="s">
        <v>3190</v>
      </c>
      <c r="U1047" s="187" t="s">
        <v>3202</v>
      </c>
      <c r="V1047" s="187" t="s">
        <v>3203</v>
      </c>
      <c r="W1047" s="187" t="s">
        <v>3185</v>
      </c>
      <c r="X1047" s="187">
        <v>0</v>
      </c>
      <c r="Y1047" s="187">
        <v>0</v>
      </c>
      <c r="Z1047" s="187">
        <v>0</v>
      </c>
      <c r="AA1047" s="187">
        <v>0</v>
      </c>
      <c r="AB1047" s="200" t="s">
        <v>3204</v>
      </c>
      <c r="AC1047" s="72" t="s">
        <v>8909</v>
      </c>
      <c r="AD1047" s="72">
        <v>0</v>
      </c>
      <c r="AE1047" s="72">
        <v>0</v>
      </c>
      <c r="AF1047" s="171" t="s">
        <v>25</v>
      </c>
      <c r="AG1047" s="171" t="s">
        <v>189</v>
      </c>
      <c r="AH1047" s="171">
        <v>1</v>
      </c>
      <c r="AI1047" s="171">
        <v>0</v>
      </c>
      <c r="AJ1047" s="72" t="s">
        <v>818</v>
      </c>
      <c r="AK1047" s="97">
        <f>IF(Q1047="SOPORTE_TELEFÓNICO",'BASE LIQUIDACION REDEBAN 2025'!$B$19,IF(Q1047="ENVÍO",'BASE LIQUIDACION REDEBAN 2025'!$C$2,IF(AF1047="TIPO I",'BASE LIQUIDACION REDEBAN 2025'!$C$2,IF(AF1047="TIPO II",'BASE LIQUIDACION REDEBAN 2025'!$C$3,IF(AF1047="TIPO III",'BASE LIQUIDACION REDEBAN 2025'!$C$4,IF(AF1047="TIPO IV",'BASE LIQUIDACION REDEBAN 2025'!$C$5,IF(AG1047="AEREO",'BASE LIQUIDACION REDEBAN 2025'!$B$6,'BASE LIQUIDACION REDEBAN 2025'!$C$5)))))))</f>
        <v>65960.072302</v>
      </c>
      <c r="AL1047" s="97">
        <f>IF(OR(Q1047="SOPORTE_TELEFÓNICO",Q1047="ENVÍO"),0,IF(AF1047="TIPO I",'BASE LIQUIDACION REDEBAN 2025'!$B$10,IF(AF1047="TIPO II",'BASE LIQUIDACION REDEBAN 2025'!$B$11,IF(AF1047="TIPO III",'BASE LIQUIDACION REDEBAN 2025'!$B$12,'BASE LIQUIDACION REDEBAN 2025'!$B$13))))</f>
        <v>75096.394270399993</v>
      </c>
      <c r="AM1047" s="97">
        <f t="shared" si="16"/>
        <v>65960.072302</v>
      </c>
    </row>
    <row r="1048" spans="1:39" s="85" customFormat="1" ht="13.15">
      <c r="A1048" s="171" t="s">
        <v>68</v>
      </c>
      <c r="B1048" s="10" t="str">
        <f>VLOOKUP(A1048,'CENTRO DE COSTOS'!A:D,4,FALSE)</f>
        <v>WILLIAM ASDRUBAL ROZO ROZO</v>
      </c>
      <c r="C1048" s="10" t="str">
        <f>VLOOKUP(A1048,'CENTRO DE COSTOS'!A:D,2,FALSE)</f>
        <v>0004-0004</v>
      </c>
      <c r="D1048" s="171">
        <v>25307</v>
      </c>
      <c r="E1048" s="171">
        <v>2358423</v>
      </c>
      <c r="F1048" s="171">
        <v>42102</v>
      </c>
      <c r="G1048" s="171" t="s">
        <v>298</v>
      </c>
      <c r="H1048" s="171" t="s">
        <v>1916</v>
      </c>
      <c r="I1048" s="171" t="s">
        <v>8910</v>
      </c>
      <c r="J1048" s="10" t="s">
        <v>167</v>
      </c>
      <c r="K1048" s="171">
        <v>2358423</v>
      </c>
      <c r="L1048" s="171" t="s">
        <v>8911</v>
      </c>
      <c r="M1048" s="172">
        <v>45834.411805555559</v>
      </c>
      <c r="N1048" s="172">
        <v>45835.68787037037</v>
      </c>
      <c r="O1048" s="171" t="s">
        <v>3171</v>
      </c>
      <c r="P1048" s="171" t="s">
        <v>3172</v>
      </c>
      <c r="Q1048" s="171" t="s">
        <v>177</v>
      </c>
      <c r="R1048" s="72" t="s">
        <v>8912</v>
      </c>
      <c r="S1048" s="178" t="s">
        <v>3174</v>
      </c>
      <c r="T1048" s="187" t="s">
        <v>3190</v>
      </c>
      <c r="U1048" s="187" t="s">
        <v>3357</v>
      </c>
      <c r="V1048" s="187" t="s">
        <v>3192</v>
      </c>
      <c r="W1048" s="187" t="s">
        <v>3215</v>
      </c>
      <c r="X1048" s="187" t="s">
        <v>3358</v>
      </c>
      <c r="Y1048" s="187">
        <v>0</v>
      </c>
      <c r="Z1048" s="187">
        <v>0</v>
      </c>
      <c r="AA1048" s="187">
        <v>0</v>
      </c>
      <c r="AB1048" s="200">
        <v>0</v>
      </c>
      <c r="AC1048" s="72" t="s">
        <v>8913</v>
      </c>
      <c r="AD1048" s="72" t="s">
        <v>8914</v>
      </c>
      <c r="AE1048" s="72" t="s">
        <v>8915</v>
      </c>
      <c r="AF1048" s="171" t="s">
        <v>30</v>
      </c>
      <c r="AG1048" s="171" t="s">
        <v>189</v>
      </c>
      <c r="AH1048" s="171">
        <v>1</v>
      </c>
      <c r="AI1048" s="171">
        <v>0</v>
      </c>
      <c r="AJ1048" s="72" t="s">
        <v>608</v>
      </c>
      <c r="AK1048" s="97">
        <f>IF(Q1048="SOPORTE_TELEFÓNICO",'BASE LIQUIDACION REDEBAN 2025'!$B$19,IF(Q1048="ENVÍO",'BASE LIQUIDACION REDEBAN 2025'!$C$2,IF(AF1048="TIPO I",'BASE LIQUIDACION REDEBAN 2025'!$C$2,IF(AF1048="TIPO II",'BASE LIQUIDACION REDEBAN 2025'!$C$3,IF(AF1048="TIPO III",'BASE LIQUIDACION REDEBAN 2025'!$C$4,IF(AF1048="TIPO IV",'BASE LIQUIDACION REDEBAN 2025'!$C$5,IF(AG1048="AEREO",'BASE LIQUIDACION REDEBAN 2025'!$B$6,'BASE LIQUIDACION REDEBAN 2025'!$C$5)))))))</f>
        <v>275728.78077800001</v>
      </c>
      <c r="AL1048" s="97">
        <f>IF(OR(Q1048="SOPORTE_TELEFÓNICO",Q1048="ENVÍO"),0,IF(AF1048="TIPO I",'BASE LIQUIDACION REDEBAN 2025'!$B$10,IF(AF1048="TIPO II",'BASE LIQUIDACION REDEBAN 2025'!$B$11,IF(AF1048="TIPO III",'BASE LIQUIDACION REDEBAN 2025'!$B$12,'BASE LIQUIDACION REDEBAN 2025'!$B$13))))</f>
        <v>196536.5258152</v>
      </c>
      <c r="AM1048" s="97">
        <f t="shared" si="16"/>
        <v>275728.78077800001</v>
      </c>
    </row>
    <row r="1049" spans="1:39" s="85" customFormat="1" ht="13.15">
      <c r="A1049" s="171" t="s">
        <v>90</v>
      </c>
      <c r="B1049" s="10" t="str">
        <f>VLOOKUP(A1049,'CENTRO DE COSTOS'!A:D,4,FALSE)</f>
        <v>JUAN SEBASTIÁN RÍOS CASTRILLÓN</v>
      </c>
      <c r="C1049" s="10" t="str">
        <f>VLOOKUP(A1049,'CENTRO DE COSTOS'!A:D,2,FALSE)</f>
        <v>0004-0005</v>
      </c>
      <c r="D1049" s="171">
        <v>5789</v>
      </c>
      <c r="E1049" s="171">
        <v>2359089</v>
      </c>
      <c r="F1049" s="171">
        <v>29859</v>
      </c>
      <c r="G1049" s="171" t="s">
        <v>290</v>
      </c>
      <c r="H1049" s="171" t="s">
        <v>959</v>
      </c>
      <c r="I1049" s="171" t="s">
        <v>8916</v>
      </c>
      <c r="J1049" s="10" t="s">
        <v>167</v>
      </c>
      <c r="K1049" s="171">
        <v>2359089</v>
      </c>
      <c r="L1049" s="171" t="s">
        <v>8917</v>
      </c>
      <c r="M1049" s="172">
        <v>45834.455555555556</v>
      </c>
      <c r="N1049" s="172">
        <v>45835.693877314814</v>
      </c>
      <c r="O1049" s="171" t="s">
        <v>3171</v>
      </c>
      <c r="P1049" s="171" t="s">
        <v>3172</v>
      </c>
      <c r="Q1049" s="171" t="s">
        <v>177</v>
      </c>
      <c r="R1049" s="72" t="s">
        <v>8918</v>
      </c>
      <c r="S1049" s="178" t="s">
        <v>3174</v>
      </c>
      <c r="T1049" s="187" t="s">
        <v>3190</v>
      </c>
      <c r="U1049" s="187" t="s">
        <v>3252</v>
      </c>
      <c r="V1049" s="187" t="s">
        <v>3192</v>
      </c>
      <c r="W1049" s="187" t="s">
        <v>3215</v>
      </c>
      <c r="X1049" s="187" t="s">
        <v>3401</v>
      </c>
      <c r="Y1049" s="187">
        <v>0</v>
      </c>
      <c r="Z1049" s="187">
        <v>0</v>
      </c>
      <c r="AA1049" s="187">
        <v>0</v>
      </c>
      <c r="AB1049" s="200">
        <v>0</v>
      </c>
      <c r="AC1049" s="72" t="s">
        <v>8919</v>
      </c>
      <c r="AD1049" s="72" t="s">
        <v>8920</v>
      </c>
      <c r="AE1049" s="72" t="s">
        <v>8921</v>
      </c>
      <c r="AF1049" s="171" t="s">
        <v>30</v>
      </c>
      <c r="AG1049" s="171" t="s">
        <v>189</v>
      </c>
      <c r="AH1049" s="171">
        <v>1</v>
      </c>
      <c r="AI1049" s="171">
        <v>0</v>
      </c>
      <c r="AJ1049" s="72" t="s">
        <v>3303</v>
      </c>
      <c r="AK1049" s="97">
        <f>IF(Q1049="SOPORTE_TELEFÓNICO",'BASE LIQUIDACION REDEBAN 2025'!$B$19,IF(Q1049="ENVÍO",'BASE LIQUIDACION REDEBAN 2025'!$C$2,IF(AF1049="TIPO I",'BASE LIQUIDACION REDEBAN 2025'!$C$2,IF(AF1049="TIPO II",'BASE LIQUIDACION REDEBAN 2025'!$C$3,IF(AF1049="TIPO III",'BASE LIQUIDACION REDEBAN 2025'!$C$4,IF(AF1049="TIPO IV",'BASE LIQUIDACION REDEBAN 2025'!$C$5,IF(AG1049="AEREO",'BASE LIQUIDACION REDEBAN 2025'!$B$6,'BASE LIQUIDACION REDEBAN 2025'!$C$5)))))))</f>
        <v>275728.78077800001</v>
      </c>
      <c r="AL1049" s="97">
        <f>IF(OR(Q1049="SOPORTE_TELEFÓNICO",Q1049="ENVÍO"),0,IF(AF1049="TIPO I",'BASE LIQUIDACION REDEBAN 2025'!$B$10,IF(AF1049="TIPO II",'BASE LIQUIDACION REDEBAN 2025'!$B$11,IF(AF1049="TIPO III",'BASE LIQUIDACION REDEBAN 2025'!$B$12,'BASE LIQUIDACION REDEBAN 2025'!$B$13))))</f>
        <v>196536.5258152</v>
      </c>
      <c r="AM1049" s="97">
        <f t="shared" si="16"/>
        <v>275728.78077800001</v>
      </c>
    </row>
    <row r="1050" spans="1:39" s="85" customFormat="1" ht="13.15">
      <c r="A1050" s="171" t="s">
        <v>94</v>
      </c>
      <c r="B1050" s="10" t="str">
        <f>VLOOKUP(A1050,'CENTRO DE COSTOS'!A:D,4,FALSE)</f>
        <v>DIEGO FERNANDO HENAO CARDONA</v>
      </c>
      <c r="C1050" s="10" t="str">
        <f>VLOOKUP(A1050,'CENTRO DE COSTOS'!A:D,2,FALSE)</f>
        <v>0004-0002</v>
      </c>
      <c r="D1050" s="171">
        <v>66400</v>
      </c>
      <c r="E1050" s="171">
        <v>2361985</v>
      </c>
      <c r="F1050" s="171">
        <v>45949</v>
      </c>
      <c r="G1050" s="171" t="s">
        <v>450</v>
      </c>
      <c r="H1050" s="171" t="s">
        <v>8922</v>
      </c>
      <c r="I1050" s="171" t="s">
        <v>8923</v>
      </c>
      <c r="J1050" s="10" t="s">
        <v>167</v>
      </c>
      <c r="K1050" s="171">
        <v>2361985</v>
      </c>
      <c r="L1050" s="171" t="s">
        <v>8924</v>
      </c>
      <c r="M1050" s="172">
        <v>45834.702905092592</v>
      </c>
      <c r="N1050" s="172">
        <v>45835.753831018519</v>
      </c>
      <c r="O1050" s="171" t="s">
        <v>3171</v>
      </c>
      <c r="P1050" s="171" t="s">
        <v>3172</v>
      </c>
      <c r="Q1050" s="171" t="s">
        <v>177</v>
      </c>
      <c r="R1050" s="72" t="s">
        <v>8925</v>
      </c>
      <c r="S1050" s="178" t="s">
        <v>3174</v>
      </c>
      <c r="T1050" s="187" t="s">
        <v>3190</v>
      </c>
      <c r="U1050" s="187" t="s">
        <v>3331</v>
      </c>
      <c r="V1050" s="187" t="s">
        <v>3192</v>
      </c>
      <c r="W1050" s="187" t="s">
        <v>3215</v>
      </c>
      <c r="X1050" s="187" t="s">
        <v>8926</v>
      </c>
      <c r="Y1050" s="187">
        <v>0</v>
      </c>
      <c r="Z1050" s="187">
        <v>0</v>
      </c>
      <c r="AA1050" s="187" t="s">
        <v>8927</v>
      </c>
      <c r="AB1050" s="200">
        <v>0</v>
      </c>
      <c r="AC1050" s="72" t="s">
        <v>8928</v>
      </c>
      <c r="AD1050" s="72" t="s">
        <v>8929</v>
      </c>
      <c r="AE1050" s="72" t="s">
        <v>8930</v>
      </c>
      <c r="AF1050" s="171" t="s">
        <v>25</v>
      </c>
      <c r="AG1050" s="171" t="s">
        <v>189</v>
      </c>
      <c r="AH1050" s="171">
        <v>1</v>
      </c>
      <c r="AI1050" s="171">
        <v>0</v>
      </c>
      <c r="AJ1050" s="72" t="s">
        <v>2142</v>
      </c>
      <c r="AK1050" s="97">
        <f>IF(Q1050="SOPORTE_TELEFÓNICO",'BASE LIQUIDACION REDEBAN 2025'!$B$19,IF(Q1050="ENVÍO",'BASE LIQUIDACION REDEBAN 2025'!$C$2,IF(AF1050="TIPO I",'BASE LIQUIDACION REDEBAN 2025'!$C$2,IF(AF1050="TIPO II",'BASE LIQUIDACION REDEBAN 2025'!$C$3,IF(AF1050="TIPO III",'BASE LIQUIDACION REDEBAN 2025'!$C$4,IF(AF1050="TIPO IV",'BASE LIQUIDACION REDEBAN 2025'!$C$5,IF(AG1050="AEREO",'BASE LIQUIDACION REDEBAN 2025'!$B$6,'BASE LIQUIDACION REDEBAN 2025'!$C$5)))))))</f>
        <v>65960.072302</v>
      </c>
      <c r="AL1050" s="97">
        <f>IF(OR(Q1050="SOPORTE_TELEFÓNICO",Q1050="ENVÍO"),0,IF(AF1050="TIPO I",'BASE LIQUIDACION REDEBAN 2025'!$B$10,IF(AF1050="TIPO II",'BASE LIQUIDACION REDEBAN 2025'!$B$11,IF(AF1050="TIPO III",'BASE LIQUIDACION REDEBAN 2025'!$B$12,'BASE LIQUIDACION REDEBAN 2025'!$B$13))))</f>
        <v>75096.394270399993</v>
      </c>
      <c r="AM1050" s="97">
        <f t="shared" si="16"/>
        <v>65960.072302</v>
      </c>
    </row>
    <row r="1051" spans="1:39" s="85" customFormat="1" ht="13.15">
      <c r="A1051" s="171" t="s">
        <v>68</v>
      </c>
      <c r="B1051" s="10" t="str">
        <f>VLOOKUP(A1051,'CENTRO DE COSTOS'!A:D,4,FALSE)</f>
        <v>WILLIAM ASDRUBAL ROZO ROZO</v>
      </c>
      <c r="C1051" s="10" t="str">
        <f>VLOOKUP(A1051,'CENTRO DE COSTOS'!A:D,2,FALSE)</f>
        <v>0004-0004</v>
      </c>
      <c r="D1051" s="171">
        <v>11001</v>
      </c>
      <c r="E1051" s="171">
        <v>2362660</v>
      </c>
      <c r="F1051" s="171">
        <v>64625</v>
      </c>
      <c r="G1051" s="171" t="s">
        <v>298</v>
      </c>
      <c r="H1051" s="171" t="s">
        <v>68</v>
      </c>
      <c r="I1051" s="171" t="s">
        <v>8931</v>
      </c>
      <c r="J1051" s="10" t="s">
        <v>167</v>
      </c>
      <c r="K1051" s="171">
        <v>2362660</v>
      </c>
      <c r="L1051" s="171" t="s">
        <v>8932</v>
      </c>
      <c r="M1051" s="172">
        <v>45835.333333333336</v>
      </c>
      <c r="N1051" s="172">
        <v>45835.691423611112</v>
      </c>
      <c r="O1051" s="171" t="s">
        <v>3171</v>
      </c>
      <c r="P1051" s="171" t="s">
        <v>3172</v>
      </c>
      <c r="Q1051" s="171" t="s">
        <v>177</v>
      </c>
      <c r="R1051" s="72" t="s">
        <v>8933</v>
      </c>
      <c r="S1051" s="178" t="s">
        <v>3174</v>
      </c>
      <c r="T1051" s="187" t="s">
        <v>3175</v>
      </c>
      <c r="U1051" s="187" t="s">
        <v>3438</v>
      </c>
      <c r="V1051" s="187" t="s">
        <v>3511</v>
      </c>
      <c r="W1051" s="187" t="s">
        <v>3215</v>
      </c>
      <c r="X1051" s="187" t="s">
        <v>3592</v>
      </c>
      <c r="Y1051" s="187">
        <v>0</v>
      </c>
      <c r="Z1051" s="187">
        <v>0</v>
      </c>
      <c r="AA1051" s="187">
        <v>0</v>
      </c>
      <c r="AB1051" s="200">
        <v>0</v>
      </c>
      <c r="AC1051" s="72" t="s">
        <v>8934</v>
      </c>
      <c r="AD1051" s="72" t="s">
        <v>8935</v>
      </c>
      <c r="AE1051" s="72" t="s">
        <v>8936</v>
      </c>
      <c r="AF1051" s="171" t="s">
        <v>25</v>
      </c>
      <c r="AG1051" s="171" t="s">
        <v>189</v>
      </c>
      <c r="AH1051" s="171">
        <v>1</v>
      </c>
      <c r="AI1051" s="171">
        <v>0</v>
      </c>
      <c r="AJ1051" s="72" t="s">
        <v>3413</v>
      </c>
      <c r="AK1051" s="97">
        <f>IF(Q1051="SOPORTE_TELEFÓNICO",'BASE LIQUIDACION REDEBAN 2025'!$B$19,IF(Q1051="ENVÍO",'BASE LIQUIDACION REDEBAN 2025'!$C$2,IF(AF1051="TIPO I",'BASE LIQUIDACION REDEBAN 2025'!$C$2,IF(AF1051="TIPO II",'BASE LIQUIDACION REDEBAN 2025'!$C$3,IF(AF1051="TIPO III",'BASE LIQUIDACION REDEBAN 2025'!$C$4,IF(AF1051="TIPO IV",'BASE LIQUIDACION REDEBAN 2025'!$C$5,IF(AG1051="AEREO",'BASE LIQUIDACION REDEBAN 2025'!$B$6,'BASE LIQUIDACION REDEBAN 2025'!$C$5)))))))</f>
        <v>65960.072302</v>
      </c>
      <c r="AL1051" s="97">
        <f>IF(OR(Q1051="SOPORTE_TELEFÓNICO",Q1051="ENVÍO"),0,IF(AF1051="TIPO I",'BASE LIQUIDACION REDEBAN 2025'!$B$10,IF(AF1051="TIPO II",'BASE LIQUIDACION REDEBAN 2025'!$B$11,IF(AF1051="TIPO III",'BASE LIQUIDACION REDEBAN 2025'!$B$12,'BASE LIQUIDACION REDEBAN 2025'!$B$13))))</f>
        <v>75096.394270399993</v>
      </c>
      <c r="AM1051" s="97">
        <f t="shared" si="16"/>
        <v>65960.072302</v>
      </c>
    </row>
    <row r="1052" spans="1:39" s="85" customFormat="1" ht="13.15">
      <c r="A1052" s="171" t="s">
        <v>90</v>
      </c>
      <c r="B1052" s="10" t="str">
        <f>VLOOKUP(A1052,'CENTRO DE COSTOS'!A:D,4,FALSE)</f>
        <v>JUAN SEBASTIÁN RÍOS CASTRILLÓN</v>
      </c>
      <c r="C1052" s="10" t="str">
        <f>VLOOKUP(A1052,'CENTRO DE COSTOS'!A:D,2,FALSE)</f>
        <v>0004-0005</v>
      </c>
      <c r="D1052" s="171">
        <v>5001</v>
      </c>
      <c r="E1052" s="171">
        <v>2362486</v>
      </c>
      <c r="F1052" s="171">
        <v>42679</v>
      </c>
      <c r="G1052" s="171" t="s">
        <v>290</v>
      </c>
      <c r="H1052" s="171" t="s">
        <v>90</v>
      </c>
      <c r="I1052" s="171" t="s">
        <v>8937</v>
      </c>
      <c r="J1052" s="10" t="s">
        <v>167</v>
      </c>
      <c r="K1052" s="171">
        <v>2362486</v>
      </c>
      <c r="L1052" s="171" t="s">
        <v>8938</v>
      </c>
      <c r="M1052" s="172">
        <v>45835.333333333336</v>
      </c>
      <c r="N1052" s="172">
        <v>45835.750856481478</v>
      </c>
      <c r="O1052" s="171" t="s">
        <v>3171</v>
      </c>
      <c r="P1052" s="171" t="s">
        <v>3172</v>
      </c>
      <c r="Q1052" s="171" t="s">
        <v>177</v>
      </c>
      <c r="R1052" s="72" t="s">
        <v>8939</v>
      </c>
      <c r="S1052" s="178" t="s">
        <v>3174</v>
      </c>
      <c r="T1052" s="187" t="s">
        <v>3175</v>
      </c>
      <c r="U1052" s="187" t="s">
        <v>3197</v>
      </c>
      <c r="V1052" s="187" t="s">
        <v>3198</v>
      </c>
      <c r="W1052" s="187" t="s">
        <v>3185</v>
      </c>
      <c r="X1052" s="187">
        <v>0</v>
      </c>
      <c r="Y1052" s="187">
        <v>0</v>
      </c>
      <c r="Z1052" s="187">
        <v>0</v>
      </c>
      <c r="AA1052" s="187">
        <v>0</v>
      </c>
      <c r="AB1052" s="200">
        <v>0</v>
      </c>
      <c r="AC1052" s="72" t="s">
        <v>8940</v>
      </c>
      <c r="AD1052" s="72" t="s">
        <v>3180</v>
      </c>
      <c r="AE1052" s="72" t="s">
        <v>3180</v>
      </c>
      <c r="AF1052" s="171" t="s">
        <v>25</v>
      </c>
      <c r="AG1052" s="171" t="s">
        <v>189</v>
      </c>
      <c r="AH1052" s="171">
        <v>1</v>
      </c>
      <c r="AI1052" s="171">
        <v>0</v>
      </c>
      <c r="AJ1052" s="72" t="s">
        <v>2680</v>
      </c>
      <c r="AK1052" s="97">
        <f>IF(Q1052="SOPORTE_TELEFÓNICO",'BASE LIQUIDACION REDEBAN 2025'!$B$19,IF(Q1052="ENVÍO",'BASE LIQUIDACION REDEBAN 2025'!$C$2,IF(AF1052="TIPO I",'BASE LIQUIDACION REDEBAN 2025'!$C$2,IF(AF1052="TIPO II",'BASE LIQUIDACION REDEBAN 2025'!$C$3,IF(AF1052="TIPO III",'BASE LIQUIDACION REDEBAN 2025'!$C$4,IF(AF1052="TIPO IV",'BASE LIQUIDACION REDEBAN 2025'!$C$5,IF(AG1052="AEREO",'BASE LIQUIDACION REDEBAN 2025'!$B$6,'BASE LIQUIDACION REDEBAN 2025'!$C$5)))))))</f>
        <v>65960.072302</v>
      </c>
      <c r="AL1052" s="97">
        <f>IF(OR(Q1052="SOPORTE_TELEFÓNICO",Q1052="ENVÍO"),0,IF(AF1052="TIPO I",'BASE LIQUIDACION REDEBAN 2025'!$B$10,IF(AF1052="TIPO II",'BASE LIQUIDACION REDEBAN 2025'!$B$11,IF(AF1052="TIPO III",'BASE LIQUIDACION REDEBAN 2025'!$B$12,'BASE LIQUIDACION REDEBAN 2025'!$B$13))))</f>
        <v>75096.394270399993</v>
      </c>
      <c r="AM1052" s="97">
        <f t="shared" si="16"/>
        <v>65960.072302</v>
      </c>
    </row>
    <row r="1053" spans="1:39" s="85" customFormat="1" ht="13.15">
      <c r="A1053" s="171" t="s">
        <v>76</v>
      </c>
      <c r="B1053" s="10" t="str">
        <f>VLOOKUP(A1053,'CENTRO DE COSTOS'!A:D,4,FALSE)</f>
        <v>DIEGO FERNANDO HENAO CARDONA</v>
      </c>
      <c r="C1053" s="10" t="str">
        <f>VLOOKUP(A1053,'CENTRO DE COSTOS'!A:D,2,FALSE)</f>
        <v>0004-0003</v>
      </c>
      <c r="D1053" s="171">
        <v>19743</v>
      </c>
      <c r="E1053" s="171">
        <v>2363558</v>
      </c>
      <c r="F1053" s="171">
        <v>79912</v>
      </c>
      <c r="G1053" s="171" t="s">
        <v>200</v>
      </c>
      <c r="H1053" s="171" t="s">
        <v>2066</v>
      </c>
      <c r="I1053" s="171" t="s">
        <v>2067</v>
      </c>
      <c r="J1053" s="10" t="s">
        <v>167</v>
      </c>
      <c r="K1053" s="171">
        <v>2363558</v>
      </c>
      <c r="L1053" s="171" t="s">
        <v>8941</v>
      </c>
      <c r="M1053" s="172">
        <v>45835.347546296296</v>
      </c>
      <c r="N1053" s="172">
        <v>45835.700196759259</v>
      </c>
      <c r="O1053" s="171" t="s">
        <v>3171</v>
      </c>
      <c r="P1053" s="171" t="s">
        <v>3172</v>
      </c>
      <c r="Q1053" s="171" t="s">
        <v>177</v>
      </c>
      <c r="R1053" s="72" t="s">
        <v>8942</v>
      </c>
      <c r="S1053" s="178" t="s">
        <v>3174</v>
      </c>
      <c r="T1053" s="187" t="s">
        <v>3190</v>
      </c>
      <c r="U1053" s="187" t="s">
        <v>3213</v>
      </c>
      <c r="V1053" s="187" t="s">
        <v>3314</v>
      </c>
      <c r="W1053" s="187" t="s">
        <v>3215</v>
      </c>
      <c r="X1053" s="187" t="s">
        <v>3315</v>
      </c>
      <c r="Y1053" s="187">
        <v>0</v>
      </c>
      <c r="Z1053" s="187">
        <v>0</v>
      </c>
      <c r="AA1053" s="187">
        <v>0</v>
      </c>
      <c r="AB1053" s="200">
        <v>0</v>
      </c>
      <c r="AC1053" s="72" t="s">
        <v>2069</v>
      </c>
      <c r="AD1053" s="72" t="s">
        <v>8943</v>
      </c>
      <c r="AE1053" s="72" t="s">
        <v>8944</v>
      </c>
      <c r="AF1053" s="171" t="s">
        <v>30</v>
      </c>
      <c r="AG1053" s="171" t="s">
        <v>189</v>
      </c>
      <c r="AH1053" s="171">
        <v>1</v>
      </c>
      <c r="AI1053" s="171">
        <v>0</v>
      </c>
      <c r="AJ1053" s="72" t="s">
        <v>204</v>
      </c>
      <c r="AK1053" s="97">
        <f>IF(Q1053="SOPORTE_TELEFÓNICO",'BASE LIQUIDACION REDEBAN 2025'!$B$19,IF(Q1053="ENVÍO",'BASE LIQUIDACION REDEBAN 2025'!$C$2,IF(AF1053="TIPO I",'BASE LIQUIDACION REDEBAN 2025'!$C$2,IF(AF1053="TIPO II",'BASE LIQUIDACION REDEBAN 2025'!$C$3,IF(AF1053="TIPO III",'BASE LIQUIDACION REDEBAN 2025'!$C$4,IF(AF1053="TIPO IV",'BASE LIQUIDACION REDEBAN 2025'!$C$5,IF(AG1053="AEREO",'BASE LIQUIDACION REDEBAN 2025'!$B$6,'BASE LIQUIDACION REDEBAN 2025'!$C$5)))))))</f>
        <v>275728.78077800001</v>
      </c>
      <c r="AL1053" s="97">
        <f>IF(OR(Q1053="SOPORTE_TELEFÓNICO",Q1053="ENVÍO"),0,IF(AF1053="TIPO I",'BASE LIQUIDACION REDEBAN 2025'!$B$10,IF(AF1053="TIPO II",'BASE LIQUIDACION REDEBAN 2025'!$B$11,IF(AF1053="TIPO III",'BASE LIQUIDACION REDEBAN 2025'!$B$12,'BASE LIQUIDACION REDEBAN 2025'!$B$13))))</f>
        <v>196536.5258152</v>
      </c>
      <c r="AM1053" s="97">
        <f t="shared" si="16"/>
        <v>275728.78077800001</v>
      </c>
    </row>
    <row r="1054" spans="1:39" s="85" customFormat="1" ht="13.15">
      <c r="A1054" s="171" t="s">
        <v>90</v>
      </c>
      <c r="B1054" s="10" t="str">
        <f>VLOOKUP(A1054,'CENTRO DE COSTOS'!A:D,4,FALSE)</f>
        <v>JUAN SEBASTIÁN RÍOS CASTRILLÓN</v>
      </c>
      <c r="C1054" s="10" t="str">
        <f>VLOOKUP(A1054,'CENTRO DE COSTOS'!A:D,2,FALSE)</f>
        <v>0004-0005</v>
      </c>
      <c r="D1054" s="171">
        <v>5001</v>
      </c>
      <c r="E1054" s="171">
        <v>2365338</v>
      </c>
      <c r="F1054" s="171">
        <v>60042</v>
      </c>
      <c r="G1054" s="171" t="s">
        <v>290</v>
      </c>
      <c r="H1054" s="171" t="s">
        <v>90</v>
      </c>
      <c r="I1054" s="171" t="s">
        <v>8945</v>
      </c>
      <c r="J1054" s="10" t="s">
        <v>167</v>
      </c>
      <c r="K1054" s="171">
        <v>2365338</v>
      </c>
      <c r="L1054" s="171" t="s">
        <v>8946</v>
      </c>
      <c r="M1054" s="172">
        <v>45835.465300925927</v>
      </c>
      <c r="N1054" s="172">
        <v>45835.706412037034</v>
      </c>
      <c r="O1054" s="171" t="s">
        <v>3171</v>
      </c>
      <c r="P1054" s="171" t="s">
        <v>3172</v>
      </c>
      <c r="Q1054" s="171" t="s">
        <v>177</v>
      </c>
      <c r="R1054" s="72" t="s">
        <v>8947</v>
      </c>
      <c r="S1054" s="178" t="s">
        <v>3174</v>
      </c>
      <c r="T1054" s="187" t="s">
        <v>3190</v>
      </c>
      <c r="U1054" s="187" t="s">
        <v>3213</v>
      </c>
      <c r="V1054" s="187" t="s">
        <v>3192</v>
      </c>
      <c r="W1054" s="187" t="s">
        <v>3215</v>
      </c>
      <c r="X1054" s="187" t="s">
        <v>8948</v>
      </c>
      <c r="Y1054" s="187">
        <v>0</v>
      </c>
      <c r="Z1054" s="187">
        <v>0</v>
      </c>
      <c r="AA1054" s="187">
        <v>0</v>
      </c>
      <c r="AB1054" s="200">
        <v>0</v>
      </c>
      <c r="AC1054" s="72" t="s">
        <v>8949</v>
      </c>
      <c r="AD1054" s="72" t="s">
        <v>8950</v>
      </c>
      <c r="AE1054" s="72" t="s">
        <v>8951</v>
      </c>
      <c r="AF1054" s="171" t="s">
        <v>25</v>
      </c>
      <c r="AG1054" s="171" t="s">
        <v>189</v>
      </c>
      <c r="AH1054" s="171">
        <v>1</v>
      </c>
      <c r="AI1054" s="171">
        <v>0</v>
      </c>
      <c r="AJ1054" s="72" t="s">
        <v>2680</v>
      </c>
      <c r="AK1054" s="97">
        <f>IF(Q1054="SOPORTE_TELEFÓNICO",'BASE LIQUIDACION REDEBAN 2025'!$B$19,IF(Q1054="ENVÍO",'BASE LIQUIDACION REDEBAN 2025'!$C$2,IF(AF1054="TIPO I",'BASE LIQUIDACION REDEBAN 2025'!$C$2,IF(AF1054="TIPO II",'BASE LIQUIDACION REDEBAN 2025'!$C$3,IF(AF1054="TIPO III",'BASE LIQUIDACION REDEBAN 2025'!$C$4,IF(AF1054="TIPO IV",'BASE LIQUIDACION REDEBAN 2025'!$C$5,IF(AG1054="AEREO",'BASE LIQUIDACION REDEBAN 2025'!$B$6,'BASE LIQUIDACION REDEBAN 2025'!$C$5)))))))</f>
        <v>65960.072302</v>
      </c>
      <c r="AL1054" s="97">
        <f>IF(OR(Q1054="SOPORTE_TELEFÓNICO",Q1054="ENVÍO"),0,IF(AF1054="TIPO I",'BASE LIQUIDACION REDEBAN 2025'!$B$10,IF(AF1054="TIPO II",'BASE LIQUIDACION REDEBAN 2025'!$B$11,IF(AF1054="TIPO III",'BASE LIQUIDACION REDEBAN 2025'!$B$12,'BASE LIQUIDACION REDEBAN 2025'!$B$13))))</f>
        <v>75096.394270399993</v>
      </c>
      <c r="AM1054" s="97">
        <f t="shared" si="16"/>
        <v>65960.072302</v>
      </c>
    </row>
    <row r="1055" spans="1:39" s="85" customFormat="1" ht="13.15">
      <c r="A1055" s="171" t="s">
        <v>68</v>
      </c>
      <c r="B1055" s="10" t="str">
        <f>VLOOKUP(A1055,'CENTRO DE COSTOS'!A:D,4,FALSE)</f>
        <v>WILLIAM ASDRUBAL ROZO ROZO</v>
      </c>
      <c r="C1055" s="10" t="str">
        <f>VLOOKUP(A1055,'CENTRO DE COSTOS'!A:D,2,FALSE)</f>
        <v>0004-0004</v>
      </c>
      <c r="D1055" s="171">
        <v>11001</v>
      </c>
      <c r="E1055" s="171">
        <v>2365927</v>
      </c>
      <c r="F1055" s="171">
        <v>48444</v>
      </c>
      <c r="G1055" s="171" t="s">
        <v>298</v>
      </c>
      <c r="H1055" s="171" t="s">
        <v>68</v>
      </c>
      <c r="I1055" s="171" t="s">
        <v>8952</v>
      </c>
      <c r="J1055" s="10" t="s">
        <v>167</v>
      </c>
      <c r="K1055" s="171">
        <v>2365927</v>
      </c>
      <c r="L1055" s="171" t="s">
        <v>8953</v>
      </c>
      <c r="M1055" s="172">
        <v>45835.51190972222</v>
      </c>
      <c r="N1055" s="172">
        <v>45835.709490740737</v>
      </c>
      <c r="O1055" s="171" t="s">
        <v>3171</v>
      </c>
      <c r="P1055" s="171" t="s">
        <v>3172</v>
      </c>
      <c r="Q1055" s="171" t="s">
        <v>177</v>
      </c>
      <c r="R1055" s="72" t="s">
        <v>8954</v>
      </c>
      <c r="S1055" s="178" t="s">
        <v>3174</v>
      </c>
      <c r="T1055" s="187" t="s">
        <v>3190</v>
      </c>
      <c r="U1055" s="187" t="s">
        <v>3839</v>
      </c>
      <c r="V1055" s="187" t="s">
        <v>3840</v>
      </c>
      <c r="W1055" s="187" t="s">
        <v>3215</v>
      </c>
      <c r="X1055" s="187" t="s">
        <v>8955</v>
      </c>
      <c r="Y1055" s="187">
        <v>0</v>
      </c>
      <c r="Z1055" s="187">
        <v>0</v>
      </c>
      <c r="AA1055" s="187">
        <v>0</v>
      </c>
      <c r="AB1055" s="200">
        <v>0</v>
      </c>
      <c r="AC1055" s="72" t="s">
        <v>8956</v>
      </c>
      <c r="AD1055" s="72" t="s">
        <v>8957</v>
      </c>
      <c r="AE1055" s="72" t="s">
        <v>8958</v>
      </c>
      <c r="AF1055" s="171" t="s">
        <v>25</v>
      </c>
      <c r="AG1055" s="171" t="s">
        <v>189</v>
      </c>
      <c r="AH1055" s="171">
        <v>1</v>
      </c>
      <c r="AI1055" s="171">
        <v>0</v>
      </c>
      <c r="AJ1055" s="72" t="s">
        <v>301</v>
      </c>
      <c r="AK1055" s="97">
        <f>IF(Q1055="SOPORTE_TELEFÓNICO",'BASE LIQUIDACION REDEBAN 2025'!$B$19,IF(Q1055="ENVÍO",'BASE LIQUIDACION REDEBAN 2025'!$C$2,IF(AF1055="TIPO I",'BASE LIQUIDACION REDEBAN 2025'!$C$2,IF(AF1055="TIPO II",'BASE LIQUIDACION REDEBAN 2025'!$C$3,IF(AF1055="TIPO III",'BASE LIQUIDACION REDEBAN 2025'!$C$4,IF(AF1055="TIPO IV",'BASE LIQUIDACION REDEBAN 2025'!$C$5,IF(AG1055="AEREO",'BASE LIQUIDACION REDEBAN 2025'!$B$6,'BASE LIQUIDACION REDEBAN 2025'!$C$5)))))))</f>
        <v>65960.072302</v>
      </c>
      <c r="AL1055" s="97">
        <f>IF(OR(Q1055="SOPORTE_TELEFÓNICO",Q1055="ENVÍO"),0,IF(AF1055="TIPO I",'BASE LIQUIDACION REDEBAN 2025'!$B$10,IF(AF1055="TIPO II",'BASE LIQUIDACION REDEBAN 2025'!$B$11,IF(AF1055="TIPO III",'BASE LIQUIDACION REDEBAN 2025'!$B$12,'BASE LIQUIDACION REDEBAN 2025'!$B$13))))</f>
        <v>75096.394270399993</v>
      </c>
      <c r="AM1055" s="97">
        <f t="shared" si="16"/>
        <v>65960.072302</v>
      </c>
    </row>
    <row r="1056" spans="1:39" s="85" customFormat="1" ht="13.15">
      <c r="A1056" s="171" t="s">
        <v>86</v>
      </c>
      <c r="B1056" s="10" t="str">
        <f>VLOOKUP(A1056,'CENTRO DE COSTOS'!A:D,4,FALSE)</f>
        <v>KEVIN ALEXIS CORZO BUSTOS</v>
      </c>
      <c r="C1056" s="10" t="str">
        <f>VLOOKUP(A1056,'CENTRO DE COSTOS'!A:D,2,FALSE)</f>
        <v>0004-0007</v>
      </c>
      <c r="D1056" s="171">
        <v>17380</v>
      </c>
      <c r="E1056" s="171">
        <v>2356445</v>
      </c>
      <c r="F1056" s="171">
        <v>75533</v>
      </c>
      <c r="G1056" s="171" t="s">
        <v>827</v>
      </c>
      <c r="H1056" s="171" t="s">
        <v>918</v>
      </c>
      <c r="I1056" s="171" t="s">
        <v>8959</v>
      </c>
      <c r="J1056" s="10" t="s">
        <v>167</v>
      </c>
      <c r="K1056" s="171">
        <v>2356445</v>
      </c>
      <c r="L1056" s="171" t="s">
        <v>8960</v>
      </c>
      <c r="M1056" s="172">
        <v>45834.333333333336</v>
      </c>
      <c r="N1056" s="172">
        <v>45836.351388888892</v>
      </c>
      <c r="O1056" s="171" t="s">
        <v>3171</v>
      </c>
      <c r="P1056" s="171" t="s">
        <v>3172</v>
      </c>
      <c r="Q1056" s="171" t="s">
        <v>177</v>
      </c>
      <c r="R1056" s="72" t="s">
        <v>8961</v>
      </c>
      <c r="S1056" s="178" t="s">
        <v>3174</v>
      </c>
      <c r="T1056" s="187" t="s">
        <v>3190</v>
      </c>
      <c r="U1056" s="187" t="s">
        <v>3176</v>
      </c>
      <c r="V1056" s="187" t="s">
        <v>8962</v>
      </c>
      <c r="W1056" s="187" t="s">
        <v>3185</v>
      </c>
      <c r="X1056" s="187">
        <v>0</v>
      </c>
      <c r="Y1056" s="187">
        <v>0</v>
      </c>
      <c r="Z1056" s="187">
        <v>0</v>
      </c>
      <c r="AA1056" s="187">
        <v>0</v>
      </c>
      <c r="AB1056" s="200">
        <v>0</v>
      </c>
      <c r="AC1056" s="72" t="s">
        <v>8963</v>
      </c>
      <c r="AD1056" s="72">
        <v>0</v>
      </c>
      <c r="AE1056" s="72">
        <v>0</v>
      </c>
      <c r="AF1056" s="171" t="s">
        <v>30</v>
      </c>
      <c r="AG1056" s="171" t="s">
        <v>189</v>
      </c>
      <c r="AH1056" s="171">
        <v>1</v>
      </c>
      <c r="AI1056" s="171">
        <v>0</v>
      </c>
      <c r="AJ1056" s="72" t="s">
        <v>1099</v>
      </c>
      <c r="AK1056" s="97">
        <f>IF(Q1056="SOPORTE_TELEFÓNICO",'BASE LIQUIDACION REDEBAN 2025'!$B$19,IF(Q1056="ENVÍO",'BASE LIQUIDACION REDEBAN 2025'!$C$2,IF(AF1056="TIPO I",'BASE LIQUIDACION REDEBAN 2025'!$C$2,IF(AF1056="TIPO II",'BASE LIQUIDACION REDEBAN 2025'!$C$3,IF(AF1056="TIPO III",'BASE LIQUIDACION REDEBAN 2025'!$C$4,IF(AF1056="TIPO IV",'BASE LIQUIDACION REDEBAN 2025'!$C$5,IF(AG1056="AEREO",'BASE LIQUIDACION REDEBAN 2025'!$B$6,'BASE LIQUIDACION REDEBAN 2025'!$C$5)))))))</f>
        <v>275728.78077800001</v>
      </c>
      <c r="AL1056" s="97">
        <f>IF(OR(Q1056="SOPORTE_TELEFÓNICO",Q1056="ENVÍO"),0,IF(AF1056="TIPO I",'BASE LIQUIDACION REDEBAN 2025'!$B$10,IF(AF1056="TIPO II",'BASE LIQUIDACION REDEBAN 2025'!$B$11,IF(AF1056="TIPO III",'BASE LIQUIDACION REDEBAN 2025'!$B$12,'BASE LIQUIDACION REDEBAN 2025'!$B$13))))</f>
        <v>196536.5258152</v>
      </c>
      <c r="AM1056" s="97">
        <f t="shared" si="16"/>
        <v>275728.78077800001</v>
      </c>
    </row>
    <row r="1057" spans="1:39" s="85" customFormat="1" ht="13.15">
      <c r="A1057" s="171" t="s">
        <v>72</v>
      </c>
      <c r="B1057" s="10" t="str">
        <f>VLOOKUP(A1057,'CENTRO DE COSTOS'!A:D,4,FALSE)</f>
        <v>MIGUEL JULIÁN HERNÁNDEZ GUARÍN</v>
      </c>
      <c r="C1057" s="10" t="str">
        <f>VLOOKUP(A1057,'CENTRO DE COSTOS'!A:D,2,FALSE)</f>
        <v>0004-0008</v>
      </c>
      <c r="D1057" s="171">
        <v>68276</v>
      </c>
      <c r="E1057" s="171">
        <v>2365680</v>
      </c>
      <c r="F1057" s="171">
        <v>51777</v>
      </c>
      <c r="G1057" s="171" t="s">
        <v>180</v>
      </c>
      <c r="H1057" s="171" t="s">
        <v>181</v>
      </c>
      <c r="I1057" s="171" t="s">
        <v>8964</v>
      </c>
      <c r="J1057" s="10" t="s">
        <v>167</v>
      </c>
      <c r="K1057" s="171">
        <v>2365680</v>
      </c>
      <c r="L1057" s="171" t="s">
        <v>8965</v>
      </c>
      <c r="M1057" s="172">
        <v>45835.497673611113</v>
      </c>
      <c r="N1057" s="172">
        <v>45836.355555555558</v>
      </c>
      <c r="O1057" s="171" t="s">
        <v>3171</v>
      </c>
      <c r="P1057" s="171" t="s">
        <v>3172</v>
      </c>
      <c r="Q1057" s="171" t="s">
        <v>177</v>
      </c>
      <c r="R1057" s="72" t="s">
        <v>8966</v>
      </c>
      <c r="S1057" s="178" t="s">
        <v>3174</v>
      </c>
      <c r="T1057" s="187" t="s">
        <v>3175</v>
      </c>
      <c r="U1057" s="187" t="s">
        <v>3176</v>
      </c>
      <c r="V1057" s="187" t="s">
        <v>3177</v>
      </c>
      <c r="W1057" s="187" t="s">
        <v>3185</v>
      </c>
      <c r="X1057" s="187">
        <v>0</v>
      </c>
      <c r="Y1057" s="187">
        <v>0</v>
      </c>
      <c r="Z1057" s="187">
        <v>0</v>
      </c>
      <c r="AA1057" s="187">
        <v>0</v>
      </c>
      <c r="AB1057" s="200">
        <v>0</v>
      </c>
      <c r="AC1057" s="72" t="s">
        <v>8967</v>
      </c>
      <c r="AD1057" s="72">
        <v>0</v>
      </c>
      <c r="AE1057" s="72">
        <v>0</v>
      </c>
      <c r="AF1057" s="171" t="s">
        <v>25</v>
      </c>
      <c r="AG1057" s="171" t="s">
        <v>189</v>
      </c>
      <c r="AH1057" s="171">
        <v>1</v>
      </c>
      <c r="AI1057" s="171">
        <v>0</v>
      </c>
      <c r="AJ1057" s="72" t="s">
        <v>1645</v>
      </c>
      <c r="AK1057" s="97">
        <f>IF(Q1057="SOPORTE_TELEFÓNICO",'BASE LIQUIDACION REDEBAN 2025'!$B$19,IF(Q1057="ENVÍO",'BASE LIQUIDACION REDEBAN 2025'!$C$2,IF(AF1057="TIPO I",'BASE LIQUIDACION REDEBAN 2025'!$C$2,IF(AF1057="TIPO II",'BASE LIQUIDACION REDEBAN 2025'!$C$3,IF(AF1057="TIPO III",'BASE LIQUIDACION REDEBAN 2025'!$C$4,IF(AF1057="TIPO IV",'BASE LIQUIDACION REDEBAN 2025'!$C$5,IF(AG1057="AEREO",'BASE LIQUIDACION REDEBAN 2025'!$B$6,'BASE LIQUIDACION REDEBAN 2025'!$C$5)))))))</f>
        <v>65960.072302</v>
      </c>
      <c r="AL1057" s="97">
        <f>IF(OR(Q1057="SOPORTE_TELEFÓNICO",Q1057="ENVÍO"),0,IF(AF1057="TIPO I",'BASE LIQUIDACION REDEBAN 2025'!$B$10,IF(AF1057="TIPO II",'BASE LIQUIDACION REDEBAN 2025'!$B$11,IF(AF1057="TIPO III",'BASE LIQUIDACION REDEBAN 2025'!$B$12,'BASE LIQUIDACION REDEBAN 2025'!$B$13))))</f>
        <v>75096.394270399993</v>
      </c>
      <c r="AM1057" s="97">
        <f t="shared" si="16"/>
        <v>65960.072302</v>
      </c>
    </row>
    <row r="1058" spans="1:39" s="85" customFormat="1" ht="13.15">
      <c r="A1058" s="171" t="s">
        <v>96</v>
      </c>
      <c r="B1058" s="10" t="str">
        <f>VLOOKUP(A1058,'CENTRO DE COSTOS'!A:D,4,FALSE)</f>
        <v>JOSE MAURICIO HERNANDEZ ROJAS</v>
      </c>
      <c r="C1058" s="10" t="str">
        <f>VLOOKUP(A1058,'CENTRO DE COSTOS'!A:D,2,FALSE)</f>
        <v>0004-0001</v>
      </c>
      <c r="D1058" s="171">
        <v>44001</v>
      </c>
      <c r="E1058" s="171">
        <v>2365953</v>
      </c>
      <c r="F1058" s="171">
        <v>61844</v>
      </c>
      <c r="G1058" s="171" t="s">
        <v>566</v>
      </c>
      <c r="H1058" s="171" t="s">
        <v>2105</v>
      </c>
      <c r="I1058" s="171" t="s">
        <v>8968</v>
      </c>
      <c r="J1058" s="10" t="s">
        <v>167</v>
      </c>
      <c r="K1058" s="171">
        <v>2365953</v>
      </c>
      <c r="L1058" s="171" t="s">
        <v>8969</v>
      </c>
      <c r="M1058" s="172">
        <v>45835.519490740742</v>
      </c>
      <c r="N1058" s="172">
        <v>45836.362500000003</v>
      </c>
      <c r="O1058" s="171" t="s">
        <v>3171</v>
      </c>
      <c r="P1058" s="171" t="s">
        <v>3172</v>
      </c>
      <c r="Q1058" s="171" t="s">
        <v>177</v>
      </c>
      <c r="R1058" s="72" t="s">
        <v>8970</v>
      </c>
      <c r="S1058" s="178" t="s">
        <v>3174</v>
      </c>
      <c r="T1058" s="187" t="s">
        <v>3190</v>
      </c>
      <c r="U1058" s="187" t="s">
        <v>3197</v>
      </c>
      <c r="V1058" s="187" t="s">
        <v>3424</v>
      </c>
      <c r="W1058" s="187" t="s">
        <v>3215</v>
      </c>
      <c r="X1058" s="187">
        <v>0</v>
      </c>
      <c r="Y1058" s="187" t="s">
        <v>3425</v>
      </c>
      <c r="Z1058" s="187">
        <v>0</v>
      </c>
      <c r="AA1058" s="187">
        <v>0</v>
      </c>
      <c r="AB1058" s="200">
        <v>0</v>
      </c>
      <c r="AC1058" s="72" t="s">
        <v>8971</v>
      </c>
      <c r="AD1058" s="72" t="s">
        <v>8972</v>
      </c>
      <c r="AE1058" s="72" t="s">
        <v>8973</v>
      </c>
      <c r="AF1058" s="171" t="s">
        <v>30</v>
      </c>
      <c r="AG1058" s="171" t="s">
        <v>189</v>
      </c>
      <c r="AH1058" s="171">
        <v>1</v>
      </c>
      <c r="AI1058" s="171">
        <v>0</v>
      </c>
      <c r="AJ1058" s="72" t="s">
        <v>1174</v>
      </c>
      <c r="AK1058" s="97">
        <f>IF(Q1058="SOPORTE_TELEFÓNICO",'BASE LIQUIDACION REDEBAN 2025'!$B$19,IF(Q1058="ENVÍO",'BASE LIQUIDACION REDEBAN 2025'!$C$2,IF(AF1058="TIPO I",'BASE LIQUIDACION REDEBAN 2025'!$C$2,IF(AF1058="TIPO II",'BASE LIQUIDACION REDEBAN 2025'!$C$3,IF(AF1058="TIPO III",'BASE LIQUIDACION REDEBAN 2025'!$C$4,IF(AF1058="TIPO IV",'BASE LIQUIDACION REDEBAN 2025'!$C$5,IF(AG1058="AEREO",'BASE LIQUIDACION REDEBAN 2025'!$B$6,'BASE LIQUIDACION REDEBAN 2025'!$C$5)))))))</f>
        <v>275728.78077800001</v>
      </c>
      <c r="AL1058" s="97">
        <f>IF(OR(Q1058="SOPORTE_TELEFÓNICO",Q1058="ENVÍO"),0,IF(AF1058="TIPO I",'BASE LIQUIDACION REDEBAN 2025'!$B$10,IF(AF1058="TIPO II",'BASE LIQUIDACION REDEBAN 2025'!$B$11,IF(AF1058="TIPO III",'BASE LIQUIDACION REDEBAN 2025'!$B$12,'BASE LIQUIDACION REDEBAN 2025'!$B$13))))</f>
        <v>196536.5258152</v>
      </c>
      <c r="AM1058" s="97">
        <f t="shared" si="16"/>
        <v>275728.78077800001</v>
      </c>
    </row>
    <row r="1059" spans="1:39" s="85" customFormat="1" ht="13.15">
      <c r="A1059" s="171" t="s">
        <v>100</v>
      </c>
      <c r="B1059" s="10" t="str">
        <f>VLOOKUP(A1059,'CENTRO DE COSTOS'!A:D,4,FALSE)</f>
        <v>KEVIN ALEXIS CORZO BUSTOS</v>
      </c>
      <c r="C1059" s="10" t="str">
        <f>VLOOKUP(A1059,'CENTRO DE COSTOS'!A:D,2,FALSE)</f>
        <v>0004-0007</v>
      </c>
      <c r="D1059" s="171">
        <v>50568</v>
      </c>
      <c r="E1059" s="171">
        <v>2360898</v>
      </c>
      <c r="F1059" s="171">
        <v>71608</v>
      </c>
      <c r="G1059" s="171" t="s">
        <v>192</v>
      </c>
      <c r="H1059" s="171" t="s">
        <v>4215</v>
      </c>
      <c r="I1059" s="171" t="s">
        <v>8974</v>
      </c>
      <c r="J1059" s="10" t="s">
        <v>167</v>
      </c>
      <c r="K1059" s="171">
        <v>2360898</v>
      </c>
      <c r="L1059" s="171" t="s">
        <v>8975</v>
      </c>
      <c r="M1059" s="172">
        <v>45834.629861111112</v>
      </c>
      <c r="N1059" s="172">
        <v>45836.386111111111</v>
      </c>
      <c r="O1059" s="171" t="s">
        <v>3171</v>
      </c>
      <c r="P1059" s="171" t="s">
        <v>3172</v>
      </c>
      <c r="Q1059" s="171" t="s">
        <v>3188</v>
      </c>
      <c r="R1059" s="72" t="s">
        <v>8976</v>
      </c>
      <c r="S1059" s="178" t="s">
        <v>3174</v>
      </c>
      <c r="T1059" s="187" t="s">
        <v>3190</v>
      </c>
      <c r="U1059" s="187" t="s">
        <v>3252</v>
      </c>
      <c r="V1059" s="187" t="s">
        <v>3192</v>
      </c>
      <c r="W1059" s="187" t="s">
        <v>3185</v>
      </c>
      <c r="X1059" s="187">
        <v>0</v>
      </c>
      <c r="Y1059" s="187">
        <v>0</v>
      </c>
      <c r="Z1059" s="187">
        <v>0</v>
      </c>
      <c r="AA1059" s="187">
        <v>0</v>
      </c>
      <c r="AB1059" s="200">
        <v>0</v>
      </c>
      <c r="AC1059" s="72">
        <v>0</v>
      </c>
      <c r="AD1059" s="72">
        <v>0</v>
      </c>
      <c r="AE1059" s="72">
        <v>0</v>
      </c>
      <c r="AF1059" s="171" t="s">
        <v>30</v>
      </c>
      <c r="AG1059" s="171" t="s">
        <v>189</v>
      </c>
      <c r="AH1059" s="171">
        <v>0</v>
      </c>
      <c r="AI1059" s="171">
        <v>0</v>
      </c>
      <c r="AJ1059" s="72" t="s">
        <v>196</v>
      </c>
      <c r="AK1059" s="97">
        <f>IF(Q1059="SOPORTE_TELEFÓNICO",'BASE LIQUIDACION REDEBAN 2025'!$B$19,IF(Q1059="ENVÍO",'BASE LIQUIDACION REDEBAN 2025'!$C$2,IF(AF1059="TIPO I",'BASE LIQUIDACION REDEBAN 2025'!$C$2,IF(AF1059="TIPO II",'BASE LIQUIDACION REDEBAN 2025'!$C$3,IF(AF1059="TIPO III",'BASE LIQUIDACION REDEBAN 2025'!$C$4,IF(AF1059="TIPO IV",'BASE LIQUIDACION REDEBAN 2025'!$C$5,IF(AG1059="AEREO",'BASE LIQUIDACION REDEBAN 2025'!$B$6,'BASE LIQUIDACION REDEBAN 2025'!$C$5)))))))</f>
        <v>41241.0800752</v>
      </c>
      <c r="AL1059" s="97">
        <f>IF(OR(Q1059="SOPORTE_TELEFÓNICO",Q1059="ENVÍO"),0,IF(AF1059="TIPO I",'BASE LIQUIDACION REDEBAN 2025'!$B$10,IF(AF1059="TIPO II",'BASE LIQUIDACION REDEBAN 2025'!$B$11,IF(AF1059="TIPO III",'BASE LIQUIDACION REDEBAN 2025'!$B$12,'BASE LIQUIDACION REDEBAN 2025'!$B$13))))</f>
        <v>0</v>
      </c>
      <c r="AM1059" s="97">
        <f t="shared" si="16"/>
        <v>41241.0800752</v>
      </c>
    </row>
    <row r="1060" spans="1:39" s="85" customFormat="1" ht="13.15">
      <c r="A1060" s="171" t="s">
        <v>90</v>
      </c>
      <c r="B1060" s="10" t="str">
        <f>VLOOKUP(A1060,'CENTRO DE COSTOS'!A:D,4,FALSE)</f>
        <v>JUAN SEBASTIÁN RÍOS CASTRILLÓN</v>
      </c>
      <c r="C1060" s="10" t="str">
        <f>VLOOKUP(A1060,'CENTRO DE COSTOS'!A:D,2,FALSE)</f>
        <v>0004-0005</v>
      </c>
      <c r="D1060" s="171">
        <v>5266</v>
      </c>
      <c r="E1060" s="171">
        <v>2364499</v>
      </c>
      <c r="F1060" s="171">
        <v>16355</v>
      </c>
      <c r="G1060" s="171" t="s">
        <v>290</v>
      </c>
      <c r="H1060" s="171" t="s">
        <v>4551</v>
      </c>
      <c r="I1060" s="171" t="s">
        <v>8977</v>
      </c>
      <c r="J1060" s="10" t="s">
        <v>167</v>
      </c>
      <c r="K1060" s="171">
        <v>2364499</v>
      </c>
      <c r="L1060" s="171" t="s">
        <v>8978</v>
      </c>
      <c r="M1060" s="172">
        <v>45835.414606481485</v>
      </c>
      <c r="N1060" s="172">
        <v>45836.398611111108</v>
      </c>
      <c r="O1060" s="171" t="s">
        <v>3171</v>
      </c>
      <c r="P1060" s="171" t="s">
        <v>3172</v>
      </c>
      <c r="Q1060" s="171" t="s">
        <v>177</v>
      </c>
      <c r="R1060" s="72" t="s">
        <v>8979</v>
      </c>
      <c r="S1060" s="178" t="s">
        <v>3174</v>
      </c>
      <c r="T1060" s="187" t="s">
        <v>3190</v>
      </c>
      <c r="U1060" s="187" t="s">
        <v>3357</v>
      </c>
      <c r="V1060" s="187" t="s">
        <v>3192</v>
      </c>
      <c r="W1060" s="187" t="s">
        <v>3215</v>
      </c>
      <c r="X1060" s="187" t="s">
        <v>3358</v>
      </c>
      <c r="Y1060" s="187">
        <v>0</v>
      </c>
      <c r="Z1060" s="187" t="s">
        <v>3482</v>
      </c>
      <c r="AA1060" s="187" t="s">
        <v>5149</v>
      </c>
      <c r="AB1060" s="200">
        <v>0</v>
      </c>
      <c r="AC1060" s="72" t="s">
        <v>8980</v>
      </c>
      <c r="AD1060" s="72" t="s">
        <v>8981</v>
      </c>
      <c r="AE1060" s="72" t="s">
        <v>8982</v>
      </c>
      <c r="AF1060" s="171" t="s">
        <v>25</v>
      </c>
      <c r="AG1060" s="171" t="s">
        <v>189</v>
      </c>
      <c r="AH1060" s="171">
        <v>2</v>
      </c>
      <c r="AI1060" s="171">
        <v>0</v>
      </c>
      <c r="AJ1060" s="72" t="s">
        <v>3341</v>
      </c>
      <c r="AK1060" s="97">
        <f>IF(Q1060="SOPORTE_TELEFÓNICO",'BASE LIQUIDACION REDEBAN 2025'!$B$19,IF(Q1060="ENVÍO",'BASE LIQUIDACION REDEBAN 2025'!$C$2,IF(AF1060="TIPO I",'BASE LIQUIDACION REDEBAN 2025'!$C$2,IF(AF1060="TIPO II",'BASE LIQUIDACION REDEBAN 2025'!$C$3,IF(AF1060="TIPO III",'BASE LIQUIDACION REDEBAN 2025'!$C$4,IF(AF1060="TIPO IV",'BASE LIQUIDACION REDEBAN 2025'!$C$5,IF(AG1060="AEREO",'BASE LIQUIDACION REDEBAN 2025'!$B$6,'BASE LIQUIDACION REDEBAN 2025'!$C$5)))))))</f>
        <v>65960.072302</v>
      </c>
      <c r="AL1060" s="97">
        <f>IF(OR(Q1060="SOPORTE_TELEFÓNICO",Q1060="ENVÍO"),0,IF(AF1060="TIPO I",'BASE LIQUIDACION REDEBAN 2025'!$B$10,IF(AF1060="TIPO II",'BASE LIQUIDACION REDEBAN 2025'!$B$11,IF(AF1060="TIPO III",'BASE LIQUIDACION REDEBAN 2025'!$B$12,'BASE LIQUIDACION REDEBAN 2025'!$B$13))))</f>
        <v>75096.394270399993</v>
      </c>
      <c r="AM1060" s="97">
        <f t="shared" si="16"/>
        <v>131920.144604</v>
      </c>
    </row>
    <row r="1061" spans="1:39" s="85" customFormat="1" ht="13.15">
      <c r="A1061" s="171" t="s">
        <v>94</v>
      </c>
      <c r="B1061" s="10" t="str">
        <f>VLOOKUP(A1061,'CENTRO DE COSTOS'!A:D,4,FALSE)</f>
        <v>DIEGO FERNANDO HENAO CARDONA</v>
      </c>
      <c r="C1061" s="10" t="str">
        <f>VLOOKUP(A1061,'CENTRO DE COSTOS'!A:D,2,FALSE)</f>
        <v>0004-0002</v>
      </c>
      <c r="D1061" s="171">
        <v>66001</v>
      </c>
      <c r="E1061" s="171">
        <v>2364763</v>
      </c>
      <c r="F1061" s="171">
        <v>75601</v>
      </c>
      <c r="G1061" s="171" t="s">
        <v>450</v>
      </c>
      <c r="H1061" s="171" t="s">
        <v>94</v>
      </c>
      <c r="I1061" s="171" t="s">
        <v>8983</v>
      </c>
      <c r="J1061" s="10" t="s">
        <v>167</v>
      </c>
      <c r="K1061" s="171">
        <v>2364763</v>
      </c>
      <c r="L1061" s="171" t="s">
        <v>8984</v>
      </c>
      <c r="M1061" s="172">
        <v>45835.429236111115</v>
      </c>
      <c r="N1061" s="172">
        <v>45836.404861111114</v>
      </c>
      <c r="O1061" s="171" t="s">
        <v>3171</v>
      </c>
      <c r="P1061" s="171" t="s">
        <v>3172</v>
      </c>
      <c r="Q1061" s="171" t="s">
        <v>177</v>
      </c>
      <c r="R1061" s="72" t="s">
        <v>8985</v>
      </c>
      <c r="S1061" s="178" t="s">
        <v>3174</v>
      </c>
      <c r="T1061" s="187" t="s">
        <v>3190</v>
      </c>
      <c r="U1061" s="187" t="s">
        <v>3197</v>
      </c>
      <c r="V1061" s="187" t="s">
        <v>3424</v>
      </c>
      <c r="W1061" s="187" t="s">
        <v>3215</v>
      </c>
      <c r="X1061" s="187">
        <v>0</v>
      </c>
      <c r="Y1061" s="187" t="s">
        <v>3425</v>
      </c>
      <c r="Z1061" s="187">
        <v>0</v>
      </c>
      <c r="AA1061" s="187">
        <v>0</v>
      </c>
      <c r="AB1061" s="200">
        <v>0</v>
      </c>
      <c r="AC1061" s="72" t="s">
        <v>8986</v>
      </c>
      <c r="AD1061" s="72" t="s">
        <v>8987</v>
      </c>
      <c r="AE1061" s="72" t="s">
        <v>8988</v>
      </c>
      <c r="AF1061" s="171" t="s">
        <v>25</v>
      </c>
      <c r="AG1061" s="171" t="s">
        <v>189</v>
      </c>
      <c r="AH1061" s="171">
        <v>1</v>
      </c>
      <c r="AI1061" s="171">
        <v>0</v>
      </c>
      <c r="AJ1061" s="72" t="s">
        <v>993</v>
      </c>
      <c r="AK1061" s="97">
        <f>IF(Q1061="SOPORTE_TELEFÓNICO",'BASE LIQUIDACION REDEBAN 2025'!$B$19,IF(Q1061="ENVÍO",'BASE LIQUIDACION REDEBAN 2025'!$C$2,IF(AF1061="TIPO I",'BASE LIQUIDACION REDEBAN 2025'!$C$2,IF(AF1061="TIPO II",'BASE LIQUIDACION REDEBAN 2025'!$C$3,IF(AF1061="TIPO III",'BASE LIQUIDACION REDEBAN 2025'!$C$4,IF(AF1061="TIPO IV",'BASE LIQUIDACION REDEBAN 2025'!$C$5,IF(AG1061="AEREO",'BASE LIQUIDACION REDEBAN 2025'!$B$6,'BASE LIQUIDACION REDEBAN 2025'!$C$5)))))))</f>
        <v>65960.072302</v>
      </c>
      <c r="AL1061" s="97">
        <f>IF(OR(Q1061="SOPORTE_TELEFÓNICO",Q1061="ENVÍO"),0,IF(AF1061="TIPO I",'BASE LIQUIDACION REDEBAN 2025'!$B$10,IF(AF1061="TIPO II",'BASE LIQUIDACION REDEBAN 2025'!$B$11,IF(AF1061="TIPO III",'BASE LIQUIDACION REDEBAN 2025'!$B$12,'BASE LIQUIDACION REDEBAN 2025'!$B$13))))</f>
        <v>75096.394270399993</v>
      </c>
      <c r="AM1061" s="97">
        <f t="shared" si="16"/>
        <v>65960.072302</v>
      </c>
    </row>
    <row r="1062" spans="1:39" s="85" customFormat="1" ht="13.15">
      <c r="A1062" s="171" t="s">
        <v>94</v>
      </c>
      <c r="B1062" s="10" t="str">
        <f>VLOOKUP(A1062,'CENTRO DE COSTOS'!A:D,4,FALSE)</f>
        <v>DIEGO FERNANDO HENAO CARDONA</v>
      </c>
      <c r="C1062" s="10" t="str">
        <f>VLOOKUP(A1062,'CENTRO DE COSTOS'!A:D,2,FALSE)</f>
        <v>0004-0002</v>
      </c>
      <c r="D1062" s="171">
        <v>66001</v>
      </c>
      <c r="E1062" s="171">
        <v>2367649</v>
      </c>
      <c r="F1062" s="171">
        <v>74010</v>
      </c>
      <c r="G1062" s="171" t="s">
        <v>450</v>
      </c>
      <c r="H1062" s="171" t="s">
        <v>94</v>
      </c>
      <c r="I1062" s="171" t="s">
        <v>8989</v>
      </c>
      <c r="J1062" s="10" t="s">
        <v>167</v>
      </c>
      <c r="K1062" s="171">
        <v>2367649</v>
      </c>
      <c r="L1062" s="171" t="s">
        <v>8990</v>
      </c>
      <c r="M1062" s="172">
        <v>45835.710416666669</v>
      </c>
      <c r="N1062" s="172">
        <v>45836.407638888886</v>
      </c>
      <c r="O1062" s="171" t="s">
        <v>3171</v>
      </c>
      <c r="P1062" s="171" t="s">
        <v>3172</v>
      </c>
      <c r="Q1062" s="171" t="s">
        <v>177</v>
      </c>
      <c r="R1062" s="72" t="s">
        <v>8991</v>
      </c>
      <c r="S1062" s="178" t="s">
        <v>3174</v>
      </c>
      <c r="T1062" s="187" t="s">
        <v>3190</v>
      </c>
      <c r="U1062" s="187" t="s">
        <v>3213</v>
      </c>
      <c r="V1062" s="187" t="s">
        <v>3372</v>
      </c>
      <c r="W1062" s="187" t="s">
        <v>3215</v>
      </c>
      <c r="X1062" s="187" t="s">
        <v>3228</v>
      </c>
      <c r="Y1062" s="187">
        <v>0</v>
      </c>
      <c r="Z1062" s="187">
        <v>0</v>
      </c>
      <c r="AA1062" s="187">
        <v>0</v>
      </c>
      <c r="AB1062" s="200">
        <v>0</v>
      </c>
      <c r="AC1062" s="72" t="s">
        <v>8992</v>
      </c>
      <c r="AD1062" s="72" t="s">
        <v>8993</v>
      </c>
      <c r="AE1062" s="72" t="s">
        <v>8994</v>
      </c>
      <c r="AF1062" s="171" t="s">
        <v>25</v>
      </c>
      <c r="AG1062" s="171" t="s">
        <v>189</v>
      </c>
      <c r="AH1062" s="171">
        <v>1</v>
      </c>
      <c r="AI1062" s="171">
        <v>0</v>
      </c>
      <c r="AJ1062" s="72" t="s">
        <v>453</v>
      </c>
      <c r="AK1062" s="97">
        <f>IF(Q1062="SOPORTE_TELEFÓNICO",'BASE LIQUIDACION REDEBAN 2025'!$B$19,IF(Q1062="ENVÍO",'BASE LIQUIDACION REDEBAN 2025'!$C$2,IF(AF1062="TIPO I",'BASE LIQUIDACION REDEBAN 2025'!$C$2,IF(AF1062="TIPO II",'BASE LIQUIDACION REDEBAN 2025'!$C$3,IF(AF1062="TIPO III",'BASE LIQUIDACION REDEBAN 2025'!$C$4,IF(AF1062="TIPO IV",'BASE LIQUIDACION REDEBAN 2025'!$C$5,IF(AG1062="AEREO",'BASE LIQUIDACION REDEBAN 2025'!$B$6,'BASE LIQUIDACION REDEBAN 2025'!$C$5)))))))</f>
        <v>65960.072302</v>
      </c>
      <c r="AL1062" s="97">
        <f>IF(OR(Q1062="SOPORTE_TELEFÓNICO",Q1062="ENVÍO"),0,IF(AF1062="TIPO I",'BASE LIQUIDACION REDEBAN 2025'!$B$10,IF(AF1062="TIPO II",'BASE LIQUIDACION REDEBAN 2025'!$B$11,IF(AF1062="TIPO III",'BASE LIQUIDACION REDEBAN 2025'!$B$12,'BASE LIQUIDACION REDEBAN 2025'!$B$13))))</f>
        <v>75096.394270399993</v>
      </c>
      <c r="AM1062" s="97">
        <f t="shared" si="16"/>
        <v>65960.072302</v>
      </c>
    </row>
    <row r="1063" spans="1:39" s="85" customFormat="1" ht="13.15">
      <c r="A1063" s="171" t="s">
        <v>72</v>
      </c>
      <c r="B1063" s="10" t="str">
        <f>VLOOKUP(A1063,'CENTRO DE COSTOS'!A:D,4,FALSE)</f>
        <v>MIGUEL JULIÁN HERNÁNDEZ GUARÍN</v>
      </c>
      <c r="C1063" s="10" t="str">
        <f>VLOOKUP(A1063,'CENTRO DE COSTOS'!A:D,2,FALSE)</f>
        <v>0004-0008</v>
      </c>
      <c r="D1063" s="171">
        <v>68001</v>
      </c>
      <c r="E1063" s="171">
        <v>2367022</v>
      </c>
      <c r="F1063" s="171">
        <v>74788</v>
      </c>
      <c r="G1063" s="171" t="s">
        <v>180</v>
      </c>
      <c r="H1063" s="171" t="s">
        <v>72</v>
      </c>
      <c r="I1063" s="171" t="s">
        <v>8995</v>
      </c>
      <c r="J1063" s="10" t="s">
        <v>167</v>
      </c>
      <c r="K1063" s="171">
        <v>2367022</v>
      </c>
      <c r="L1063" s="171" t="s">
        <v>8996</v>
      </c>
      <c r="M1063" s="172">
        <v>45835.649872685186</v>
      </c>
      <c r="N1063" s="172">
        <v>45836.411111111112</v>
      </c>
      <c r="O1063" s="171" t="s">
        <v>3171</v>
      </c>
      <c r="P1063" s="171" t="s">
        <v>3172</v>
      </c>
      <c r="Q1063" s="171" t="s">
        <v>3188</v>
      </c>
      <c r="R1063" s="72" t="s">
        <v>8997</v>
      </c>
      <c r="S1063" s="178" t="s">
        <v>3174</v>
      </c>
      <c r="T1063" s="187" t="s">
        <v>3190</v>
      </c>
      <c r="U1063" s="187" t="s">
        <v>3276</v>
      </c>
      <c r="V1063" s="187" t="s">
        <v>3277</v>
      </c>
      <c r="W1063" s="187" t="s">
        <v>3185</v>
      </c>
      <c r="X1063" s="187">
        <v>0</v>
      </c>
      <c r="Y1063" s="187">
        <v>0</v>
      </c>
      <c r="Z1063" s="187">
        <v>0</v>
      </c>
      <c r="AA1063" s="187">
        <v>0</v>
      </c>
      <c r="AB1063" s="200">
        <v>0</v>
      </c>
      <c r="AC1063" s="72">
        <v>0</v>
      </c>
      <c r="AD1063" s="72">
        <v>0</v>
      </c>
      <c r="AE1063" s="72">
        <v>0</v>
      </c>
      <c r="AF1063" s="171" t="s">
        <v>25</v>
      </c>
      <c r="AG1063" s="171" t="s">
        <v>189</v>
      </c>
      <c r="AH1063" s="171">
        <v>0</v>
      </c>
      <c r="AI1063" s="171">
        <v>0</v>
      </c>
      <c r="AJ1063" s="72" t="s">
        <v>185</v>
      </c>
      <c r="AK1063" s="97">
        <f>IF(Q1063="SOPORTE_TELEFÓNICO",'BASE LIQUIDACION REDEBAN 2025'!$B$19,IF(Q1063="ENVÍO",'BASE LIQUIDACION REDEBAN 2025'!$C$2,IF(AF1063="TIPO I",'BASE LIQUIDACION REDEBAN 2025'!$C$2,IF(AF1063="TIPO II",'BASE LIQUIDACION REDEBAN 2025'!$C$3,IF(AF1063="TIPO III",'BASE LIQUIDACION REDEBAN 2025'!$C$4,IF(AF1063="TIPO IV",'BASE LIQUIDACION REDEBAN 2025'!$C$5,IF(AG1063="AEREO",'BASE LIQUIDACION REDEBAN 2025'!$B$6,'BASE LIQUIDACION REDEBAN 2025'!$C$5)))))))</f>
        <v>41241.0800752</v>
      </c>
      <c r="AL1063" s="97">
        <f>IF(OR(Q1063="SOPORTE_TELEFÓNICO",Q1063="ENVÍO"),0,IF(AF1063="TIPO I",'BASE LIQUIDACION REDEBAN 2025'!$B$10,IF(AF1063="TIPO II",'BASE LIQUIDACION REDEBAN 2025'!$B$11,IF(AF1063="TIPO III",'BASE LIQUIDACION REDEBAN 2025'!$B$12,'BASE LIQUIDACION REDEBAN 2025'!$B$13))))</f>
        <v>0</v>
      </c>
      <c r="AM1063" s="97">
        <f t="shared" si="16"/>
        <v>41241.0800752</v>
      </c>
    </row>
    <row r="1064" spans="1:39" s="85" customFormat="1" ht="13.15">
      <c r="A1064" s="171" t="s">
        <v>90</v>
      </c>
      <c r="B1064" s="10" t="str">
        <f>VLOOKUP(A1064,'CENTRO DE COSTOS'!A:D,4,FALSE)</f>
        <v>JUAN SEBASTIÁN RÍOS CASTRILLÓN</v>
      </c>
      <c r="C1064" s="10" t="str">
        <f>VLOOKUP(A1064,'CENTRO DE COSTOS'!A:D,2,FALSE)</f>
        <v>0004-0005</v>
      </c>
      <c r="D1064" s="171">
        <v>5001</v>
      </c>
      <c r="E1064" s="171">
        <v>2367098</v>
      </c>
      <c r="F1064" s="171">
        <v>79923</v>
      </c>
      <c r="G1064" s="171" t="s">
        <v>290</v>
      </c>
      <c r="H1064" s="171" t="s">
        <v>90</v>
      </c>
      <c r="I1064" s="171" t="s">
        <v>1991</v>
      </c>
      <c r="J1064" s="10" t="s">
        <v>167</v>
      </c>
      <c r="K1064" s="171">
        <v>2367098</v>
      </c>
      <c r="L1064" s="171" t="s">
        <v>8998</v>
      </c>
      <c r="M1064" s="172">
        <v>45835.675358796296</v>
      </c>
      <c r="N1064" s="172">
        <v>45836.412499999999</v>
      </c>
      <c r="O1064" s="171" t="s">
        <v>3171</v>
      </c>
      <c r="P1064" s="171" t="s">
        <v>3172</v>
      </c>
      <c r="Q1064" s="171" t="s">
        <v>177</v>
      </c>
      <c r="R1064" s="72" t="s">
        <v>8999</v>
      </c>
      <c r="S1064" s="178" t="s">
        <v>3174</v>
      </c>
      <c r="T1064" s="187" t="s">
        <v>3175</v>
      </c>
      <c r="U1064" s="187" t="s">
        <v>3260</v>
      </c>
      <c r="V1064" s="187" t="s">
        <v>3261</v>
      </c>
      <c r="W1064" s="187" t="s">
        <v>3185</v>
      </c>
      <c r="X1064" s="187">
        <v>0</v>
      </c>
      <c r="Y1064" s="187">
        <v>0</v>
      </c>
      <c r="Z1064" s="187">
        <v>0</v>
      </c>
      <c r="AA1064" s="187">
        <v>0</v>
      </c>
      <c r="AB1064" s="200">
        <v>0</v>
      </c>
      <c r="AC1064" s="72" t="s">
        <v>1993</v>
      </c>
      <c r="AD1064" s="72">
        <v>0</v>
      </c>
      <c r="AE1064" s="72">
        <v>0</v>
      </c>
      <c r="AF1064" s="171" t="s">
        <v>25</v>
      </c>
      <c r="AG1064" s="171" t="s">
        <v>189</v>
      </c>
      <c r="AH1064" s="171">
        <v>1</v>
      </c>
      <c r="AI1064" s="171">
        <v>0</v>
      </c>
      <c r="AJ1064" s="72" t="s">
        <v>557</v>
      </c>
      <c r="AK1064" s="97">
        <f>IF(Q1064="SOPORTE_TELEFÓNICO",'BASE LIQUIDACION REDEBAN 2025'!$B$19,IF(Q1064="ENVÍO",'BASE LIQUIDACION REDEBAN 2025'!$C$2,IF(AF1064="TIPO I",'BASE LIQUIDACION REDEBAN 2025'!$C$2,IF(AF1064="TIPO II",'BASE LIQUIDACION REDEBAN 2025'!$C$3,IF(AF1064="TIPO III",'BASE LIQUIDACION REDEBAN 2025'!$C$4,IF(AF1064="TIPO IV",'BASE LIQUIDACION REDEBAN 2025'!$C$5,IF(AG1064="AEREO",'BASE LIQUIDACION REDEBAN 2025'!$B$6,'BASE LIQUIDACION REDEBAN 2025'!$C$5)))))))</f>
        <v>65960.072302</v>
      </c>
      <c r="AL1064" s="97">
        <f>IF(OR(Q1064="SOPORTE_TELEFÓNICO",Q1064="ENVÍO"),0,IF(AF1064="TIPO I",'BASE LIQUIDACION REDEBAN 2025'!$B$10,IF(AF1064="TIPO II",'BASE LIQUIDACION REDEBAN 2025'!$B$11,IF(AF1064="TIPO III",'BASE LIQUIDACION REDEBAN 2025'!$B$12,'BASE LIQUIDACION REDEBAN 2025'!$B$13))))</f>
        <v>75096.394270399993</v>
      </c>
      <c r="AM1064" s="97">
        <f t="shared" si="16"/>
        <v>65960.072302</v>
      </c>
    </row>
    <row r="1065" spans="1:39" s="85" customFormat="1" ht="13.15">
      <c r="A1065" s="171" t="s">
        <v>68</v>
      </c>
      <c r="B1065" s="10" t="str">
        <f>VLOOKUP(A1065,'CENTRO DE COSTOS'!A:D,4,FALSE)</f>
        <v>WILLIAM ASDRUBAL ROZO ROZO</v>
      </c>
      <c r="C1065" s="10" t="str">
        <f>VLOOKUP(A1065,'CENTRO DE COSTOS'!A:D,2,FALSE)</f>
        <v>0004-0004</v>
      </c>
      <c r="D1065" s="171">
        <v>11001</v>
      </c>
      <c r="E1065" s="171">
        <v>2365346</v>
      </c>
      <c r="F1065" s="171">
        <v>68978</v>
      </c>
      <c r="G1065" s="171" t="s">
        <v>298</v>
      </c>
      <c r="H1065" s="171" t="s">
        <v>68</v>
      </c>
      <c r="I1065" s="171" t="s">
        <v>9000</v>
      </c>
      <c r="J1065" s="10" t="s">
        <v>167</v>
      </c>
      <c r="K1065" s="171">
        <v>2365346</v>
      </c>
      <c r="L1065" s="171" t="s">
        <v>9001</v>
      </c>
      <c r="M1065" s="172">
        <v>45835.466608796298</v>
      </c>
      <c r="N1065" s="172">
        <v>45836.416666666664</v>
      </c>
      <c r="O1065" s="171" t="s">
        <v>3171</v>
      </c>
      <c r="P1065" s="171" t="s">
        <v>3172</v>
      </c>
      <c r="Q1065" s="171" t="s">
        <v>177</v>
      </c>
      <c r="R1065" s="72" t="s">
        <v>9002</v>
      </c>
      <c r="S1065" s="178" t="s">
        <v>3174</v>
      </c>
      <c r="T1065" s="187" t="s">
        <v>3190</v>
      </c>
      <c r="U1065" s="187" t="s">
        <v>3357</v>
      </c>
      <c r="V1065" s="187" t="s">
        <v>3192</v>
      </c>
      <c r="W1065" s="187" t="s">
        <v>3215</v>
      </c>
      <c r="X1065" s="187" t="s">
        <v>3358</v>
      </c>
      <c r="Y1065" s="187">
        <v>0</v>
      </c>
      <c r="Z1065" s="187">
        <v>0</v>
      </c>
      <c r="AA1065" s="187">
        <v>0</v>
      </c>
      <c r="AB1065" s="200">
        <v>0</v>
      </c>
      <c r="AC1065" s="72" t="s">
        <v>9003</v>
      </c>
      <c r="AD1065" s="72" t="s">
        <v>9004</v>
      </c>
      <c r="AE1065" s="72" t="s">
        <v>9005</v>
      </c>
      <c r="AF1065" s="171" t="s">
        <v>25</v>
      </c>
      <c r="AG1065" s="171" t="s">
        <v>189</v>
      </c>
      <c r="AH1065" s="171">
        <v>1</v>
      </c>
      <c r="AI1065" s="171">
        <v>0</v>
      </c>
      <c r="AJ1065" s="72" t="s">
        <v>397</v>
      </c>
      <c r="AK1065" s="97">
        <f>IF(Q1065="SOPORTE_TELEFÓNICO",'BASE LIQUIDACION REDEBAN 2025'!$B$19,IF(Q1065="ENVÍO",'BASE LIQUIDACION REDEBAN 2025'!$C$2,IF(AF1065="TIPO I",'BASE LIQUIDACION REDEBAN 2025'!$C$2,IF(AF1065="TIPO II",'BASE LIQUIDACION REDEBAN 2025'!$C$3,IF(AF1065="TIPO III",'BASE LIQUIDACION REDEBAN 2025'!$C$4,IF(AF1065="TIPO IV",'BASE LIQUIDACION REDEBAN 2025'!$C$5,IF(AG1065="AEREO",'BASE LIQUIDACION REDEBAN 2025'!$B$6,'BASE LIQUIDACION REDEBAN 2025'!$C$5)))))))</f>
        <v>65960.072302</v>
      </c>
      <c r="AL1065" s="97">
        <f>IF(OR(Q1065="SOPORTE_TELEFÓNICO",Q1065="ENVÍO"),0,IF(AF1065="TIPO I",'BASE LIQUIDACION REDEBAN 2025'!$B$10,IF(AF1065="TIPO II",'BASE LIQUIDACION REDEBAN 2025'!$B$11,IF(AF1065="TIPO III",'BASE LIQUIDACION REDEBAN 2025'!$B$12,'BASE LIQUIDACION REDEBAN 2025'!$B$13))))</f>
        <v>75096.394270399993</v>
      </c>
      <c r="AM1065" s="97">
        <f t="shared" si="16"/>
        <v>65960.072302</v>
      </c>
    </row>
    <row r="1066" spans="1:39" s="85" customFormat="1" ht="13.15">
      <c r="A1066" s="171" t="s">
        <v>86</v>
      </c>
      <c r="B1066" s="10" t="str">
        <f>VLOOKUP(A1066,'CENTRO DE COSTOS'!A:D,4,FALSE)</f>
        <v>KEVIN ALEXIS CORZO BUSTOS</v>
      </c>
      <c r="C1066" s="10" t="str">
        <f>VLOOKUP(A1066,'CENTRO DE COSTOS'!A:D,2,FALSE)</f>
        <v>0004-0007</v>
      </c>
      <c r="D1066" s="171">
        <v>73349</v>
      </c>
      <c r="E1066" s="171">
        <v>2364414</v>
      </c>
      <c r="F1066" s="171">
        <v>38313</v>
      </c>
      <c r="G1066" s="171" t="s">
        <v>870</v>
      </c>
      <c r="H1066" s="171" t="s">
        <v>9006</v>
      </c>
      <c r="I1066" s="171" t="s">
        <v>9007</v>
      </c>
      <c r="J1066" s="10" t="s">
        <v>167</v>
      </c>
      <c r="K1066" s="171">
        <v>2364414</v>
      </c>
      <c r="L1066" s="171" t="s">
        <v>9008</v>
      </c>
      <c r="M1066" s="172">
        <v>45835.398576388892</v>
      </c>
      <c r="N1066" s="172">
        <v>45836.441666666666</v>
      </c>
      <c r="O1066" s="171" t="s">
        <v>3171</v>
      </c>
      <c r="P1066" s="171" t="s">
        <v>3172</v>
      </c>
      <c r="Q1066" s="171" t="s">
        <v>177</v>
      </c>
      <c r="R1066" s="72" t="s">
        <v>9009</v>
      </c>
      <c r="S1066" s="178" t="s">
        <v>3174</v>
      </c>
      <c r="T1066" s="187" t="s">
        <v>3190</v>
      </c>
      <c r="U1066" s="187" t="s">
        <v>3252</v>
      </c>
      <c r="V1066" s="187" t="s">
        <v>3192</v>
      </c>
      <c r="W1066" s="187" t="s">
        <v>3215</v>
      </c>
      <c r="X1066" s="187" t="s">
        <v>7269</v>
      </c>
      <c r="Y1066" s="187">
        <v>0</v>
      </c>
      <c r="Z1066" s="187">
        <v>0</v>
      </c>
      <c r="AA1066" s="187">
        <v>0</v>
      </c>
      <c r="AB1066" s="200">
        <v>0</v>
      </c>
      <c r="AC1066" s="72" t="s">
        <v>9010</v>
      </c>
      <c r="AD1066" s="72" t="s">
        <v>9011</v>
      </c>
      <c r="AE1066" s="72" t="s">
        <v>9012</v>
      </c>
      <c r="AF1066" s="171" t="s">
        <v>30</v>
      </c>
      <c r="AG1066" s="171" t="s">
        <v>189</v>
      </c>
      <c r="AH1066" s="171">
        <v>1</v>
      </c>
      <c r="AI1066" s="171">
        <v>0</v>
      </c>
      <c r="AJ1066" s="72" t="s">
        <v>1099</v>
      </c>
      <c r="AK1066" s="97">
        <f>IF(Q1066="SOPORTE_TELEFÓNICO",'BASE LIQUIDACION REDEBAN 2025'!$B$19,IF(Q1066="ENVÍO",'BASE LIQUIDACION REDEBAN 2025'!$C$2,IF(AF1066="TIPO I",'BASE LIQUIDACION REDEBAN 2025'!$C$2,IF(AF1066="TIPO II",'BASE LIQUIDACION REDEBAN 2025'!$C$3,IF(AF1066="TIPO III",'BASE LIQUIDACION REDEBAN 2025'!$C$4,IF(AF1066="TIPO IV",'BASE LIQUIDACION REDEBAN 2025'!$C$5,IF(AG1066="AEREO",'BASE LIQUIDACION REDEBAN 2025'!$B$6,'BASE LIQUIDACION REDEBAN 2025'!$C$5)))))))</f>
        <v>275728.78077800001</v>
      </c>
      <c r="AL1066" s="97">
        <f>IF(OR(Q1066="SOPORTE_TELEFÓNICO",Q1066="ENVÍO"),0,IF(AF1066="TIPO I",'BASE LIQUIDACION REDEBAN 2025'!$B$10,IF(AF1066="TIPO II",'BASE LIQUIDACION REDEBAN 2025'!$B$11,IF(AF1066="TIPO III",'BASE LIQUIDACION REDEBAN 2025'!$B$12,'BASE LIQUIDACION REDEBAN 2025'!$B$13))))</f>
        <v>196536.5258152</v>
      </c>
      <c r="AM1066" s="97">
        <f t="shared" si="16"/>
        <v>275728.78077800001</v>
      </c>
    </row>
    <row r="1067" spans="1:39" s="85" customFormat="1" ht="13.15">
      <c r="A1067" s="171" t="s">
        <v>101</v>
      </c>
      <c r="B1067" s="10" t="str">
        <f>VLOOKUP(A1067,'CENTRO DE COSTOS'!A:D,4,FALSE)</f>
        <v>KEVIN ALEXIS CORZO BUSTOS</v>
      </c>
      <c r="C1067" s="10" t="str">
        <f>VLOOKUP(A1067,'CENTRO DE COSTOS'!A:D,2,FALSE)</f>
        <v>0004-0007</v>
      </c>
      <c r="D1067" s="171">
        <v>85001</v>
      </c>
      <c r="E1067" s="171">
        <v>2367086</v>
      </c>
      <c r="F1067" s="171">
        <v>37760</v>
      </c>
      <c r="G1067" s="171" t="s">
        <v>1934</v>
      </c>
      <c r="H1067" s="171" t="s">
        <v>101</v>
      </c>
      <c r="I1067" s="171" t="s">
        <v>9013</v>
      </c>
      <c r="J1067" s="10" t="s">
        <v>167</v>
      </c>
      <c r="K1067" s="171">
        <v>2367086</v>
      </c>
      <c r="L1067" s="171" t="s">
        <v>9014</v>
      </c>
      <c r="M1067" s="172">
        <v>45835.672199074077</v>
      </c>
      <c r="N1067" s="172">
        <v>45836.443055555559</v>
      </c>
      <c r="O1067" s="171" t="s">
        <v>3171</v>
      </c>
      <c r="P1067" s="171" t="s">
        <v>3172</v>
      </c>
      <c r="Q1067" s="171" t="s">
        <v>3188</v>
      </c>
      <c r="R1067" s="72" t="s">
        <v>9015</v>
      </c>
      <c r="S1067" s="178" t="s">
        <v>3174</v>
      </c>
      <c r="T1067" s="187" t="s">
        <v>3190</v>
      </c>
      <c r="U1067" s="187" t="s">
        <v>3213</v>
      </c>
      <c r="V1067" s="187" t="s">
        <v>3314</v>
      </c>
      <c r="W1067" s="187" t="s">
        <v>3185</v>
      </c>
      <c r="X1067" s="187">
        <v>0</v>
      </c>
      <c r="Y1067" s="187">
        <v>0</v>
      </c>
      <c r="Z1067" s="187">
        <v>0</v>
      </c>
      <c r="AA1067" s="187">
        <v>0</v>
      </c>
      <c r="AB1067" s="200">
        <v>0</v>
      </c>
      <c r="AC1067" s="72">
        <v>0</v>
      </c>
      <c r="AD1067" s="72">
        <v>0</v>
      </c>
      <c r="AE1067" s="72">
        <v>0</v>
      </c>
      <c r="AF1067" s="171" t="s">
        <v>25</v>
      </c>
      <c r="AG1067" s="171" t="s">
        <v>189</v>
      </c>
      <c r="AH1067" s="171">
        <v>0</v>
      </c>
      <c r="AI1067" s="171">
        <v>0</v>
      </c>
      <c r="AJ1067" s="72" t="s">
        <v>2183</v>
      </c>
      <c r="AK1067" s="97">
        <f>IF(Q1067="SOPORTE_TELEFÓNICO",'BASE LIQUIDACION REDEBAN 2025'!$B$19,IF(Q1067="ENVÍO",'BASE LIQUIDACION REDEBAN 2025'!$C$2,IF(AF1067="TIPO I",'BASE LIQUIDACION REDEBAN 2025'!$C$2,IF(AF1067="TIPO II",'BASE LIQUIDACION REDEBAN 2025'!$C$3,IF(AF1067="TIPO III",'BASE LIQUIDACION REDEBAN 2025'!$C$4,IF(AF1067="TIPO IV",'BASE LIQUIDACION REDEBAN 2025'!$C$5,IF(AG1067="AEREO",'BASE LIQUIDACION REDEBAN 2025'!$B$6,'BASE LIQUIDACION REDEBAN 2025'!$C$5)))))))</f>
        <v>41241.0800752</v>
      </c>
      <c r="AL1067" s="97">
        <f>IF(OR(Q1067="SOPORTE_TELEFÓNICO",Q1067="ENVÍO"),0,IF(AF1067="TIPO I",'BASE LIQUIDACION REDEBAN 2025'!$B$10,IF(AF1067="TIPO II",'BASE LIQUIDACION REDEBAN 2025'!$B$11,IF(AF1067="TIPO III",'BASE LIQUIDACION REDEBAN 2025'!$B$12,'BASE LIQUIDACION REDEBAN 2025'!$B$13))))</f>
        <v>0</v>
      </c>
      <c r="AM1067" s="97">
        <f t="shared" si="16"/>
        <v>41241.0800752</v>
      </c>
    </row>
    <row r="1068" spans="1:39" s="85" customFormat="1" ht="13.15">
      <c r="A1068" s="171" t="s">
        <v>90</v>
      </c>
      <c r="B1068" s="10" t="str">
        <f>VLOOKUP(A1068,'CENTRO DE COSTOS'!A:D,4,FALSE)</f>
        <v>JUAN SEBASTIÁN RÍOS CASTRILLÓN</v>
      </c>
      <c r="C1068" s="10" t="str">
        <f>VLOOKUP(A1068,'CENTRO DE COSTOS'!A:D,2,FALSE)</f>
        <v>0004-0005</v>
      </c>
      <c r="D1068" s="171">
        <v>5001</v>
      </c>
      <c r="E1068" s="171">
        <v>2365678</v>
      </c>
      <c r="F1068" s="171">
        <v>24257</v>
      </c>
      <c r="G1068" s="171" t="s">
        <v>290</v>
      </c>
      <c r="H1068" s="171" t="s">
        <v>90</v>
      </c>
      <c r="I1068" s="171" t="s">
        <v>7957</v>
      </c>
      <c r="J1068" s="10" t="s">
        <v>167</v>
      </c>
      <c r="K1068" s="171">
        <v>2365678</v>
      </c>
      <c r="L1068" s="171" t="s">
        <v>9016</v>
      </c>
      <c r="M1068" s="172">
        <v>45835.496990740743</v>
      </c>
      <c r="N1068" s="172">
        <v>45836.454861111109</v>
      </c>
      <c r="O1068" s="171" t="s">
        <v>3171</v>
      </c>
      <c r="P1068" s="171" t="s">
        <v>3172</v>
      </c>
      <c r="Q1068" s="171" t="s">
        <v>177</v>
      </c>
      <c r="R1068" s="72" t="s">
        <v>9017</v>
      </c>
      <c r="S1068" s="178" t="s">
        <v>3174</v>
      </c>
      <c r="T1068" s="187" t="s">
        <v>3175</v>
      </c>
      <c r="U1068" s="187" t="s">
        <v>3197</v>
      </c>
      <c r="V1068" s="187" t="s">
        <v>3198</v>
      </c>
      <c r="W1068" s="187" t="s">
        <v>3185</v>
      </c>
      <c r="X1068" s="187">
        <v>0</v>
      </c>
      <c r="Y1068" s="187">
        <v>0</v>
      </c>
      <c r="Z1068" s="187">
        <v>0</v>
      </c>
      <c r="AA1068" s="187">
        <v>0</v>
      </c>
      <c r="AB1068" s="200">
        <v>0</v>
      </c>
      <c r="AC1068" s="72" t="s">
        <v>7960</v>
      </c>
      <c r="AD1068" s="72">
        <v>0</v>
      </c>
      <c r="AE1068" s="72">
        <v>0</v>
      </c>
      <c r="AF1068" s="171" t="s">
        <v>25</v>
      </c>
      <c r="AG1068" s="171" t="s">
        <v>189</v>
      </c>
      <c r="AH1068" s="171">
        <v>1</v>
      </c>
      <c r="AI1068" s="171">
        <v>0</v>
      </c>
      <c r="AJ1068" s="72" t="s">
        <v>360</v>
      </c>
      <c r="AK1068" s="97">
        <f>IF(Q1068="SOPORTE_TELEFÓNICO",'BASE LIQUIDACION REDEBAN 2025'!$B$19,IF(Q1068="ENVÍO",'BASE LIQUIDACION REDEBAN 2025'!$C$2,IF(AF1068="TIPO I",'BASE LIQUIDACION REDEBAN 2025'!$C$2,IF(AF1068="TIPO II",'BASE LIQUIDACION REDEBAN 2025'!$C$3,IF(AF1068="TIPO III",'BASE LIQUIDACION REDEBAN 2025'!$C$4,IF(AF1068="TIPO IV",'BASE LIQUIDACION REDEBAN 2025'!$C$5,IF(AG1068="AEREO",'BASE LIQUIDACION REDEBAN 2025'!$B$6,'BASE LIQUIDACION REDEBAN 2025'!$C$5)))))))</f>
        <v>65960.072302</v>
      </c>
      <c r="AL1068" s="97">
        <f>IF(OR(Q1068="SOPORTE_TELEFÓNICO",Q1068="ENVÍO"),0,IF(AF1068="TIPO I",'BASE LIQUIDACION REDEBAN 2025'!$B$10,IF(AF1068="TIPO II",'BASE LIQUIDACION REDEBAN 2025'!$B$11,IF(AF1068="TIPO III",'BASE LIQUIDACION REDEBAN 2025'!$B$12,'BASE LIQUIDACION REDEBAN 2025'!$B$13))))</f>
        <v>75096.394270399993</v>
      </c>
      <c r="AM1068" s="97">
        <f t="shared" si="16"/>
        <v>65960.072302</v>
      </c>
    </row>
    <row r="1069" spans="1:39" s="85" customFormat="1" ht="13.15">
      <c r="A1069" s="171" t="s">
        <v>81</v>
      </c>
      <c r="B1069" s="10" t="str">
        <f>VLOOKUP(A1069,'CENTRO DE COSTOS'!A:D,4,FALSE)</f>
        <v>MIGUEL JULIÁN HERNÁNDEZ GUARÍN</v>
      </c>
      <c r="C1069" s="10" t="str">
        <f>VLOOKUP(A1069,'CENTRO DE COSTOS'!A:D,2,FALSE)</f>
        <v>0004-0008</v>
      </c>
      <c r="D1069" s="171">
        <v>54810</v>
      </c>
      <c r="E1069" s="171">
        <v>2349815</v>
      </c>
      <c r="F1069" s="171">
        <v>33890</v>
      </c>
      <c r="G1069" s="171" t="s">
        <v>408</v>
      </c>
      <c r="H1069" s="171" t="s">
        <v>4673</v>
      </c>
      <c r="I1069" s="171" t="s">
        <v>9018</v>
      </c>
      <c r="J1069" s="10" t="s">
        <v>167</v>
      </c>
      <c r="K1069" s="171">
        <v>2349815</v>
      </c>
      <c r="L1069" s="171" t="s">
        <v>9019</v>
      </c>
      <c r="M1069" s="172">
        <v>45832.740173611113</v>
      </c>
      <c r="N1069" s="172">
        <v>45836.458333333336</v>
      </c>
      <c r="O1069" s="171" t="s">
        <v>3171</v>
      </c>
      <c r="P1069" s="171" t="s">
        <v>3172</v>
      </c>
      <c r="Q1069" s="171" t="s">
        <v>177</v>
      </c>
      <c r="R1069" s="72" t="s">
        <v>9020</v>
      </c>
      <c r="S1069" s="178" t="s">
        <v>3174</v>
      </c>
      <c r="T1069" s="187" t="s">
        <v>3190</v>
      </c>
      <c r="U1069" s="187" t="s">
        <v>3660</v>
      </c>
      <c r="V1069" s="187" t="s">
        <v>4254</v>
      </c>
      <c r="W1069" s="187" t="s">
        <v>3215</v>
      </c>
      <c r="X1069" s="187">
        <v>0</v>
      </c>
      <c r="Y1069" s="187">
        <v>0</v>
      </c>
      <c r="Z1069" s="187" t="s">
        <v>3482</v>
      </c>
      <c r="AA1069" s="187">
        <v>0</v>
      </c>
      <c r="AB1069" s="200" t="s">
        <v>9021</v>
      </c>
      <c r="AC1069" s="72" t="s">
        <v>9022</v>
      </c>
      <c r="AD1069" s="72" t="s">
        <v>5143</v>
      </c>
      <c r="AE1069" s="72" t="s">
        <v>9023</v>
      </c>
      <c r="AF1069" s="171" t="s">
        <v>175</v>
      </c>
      <c r="AG1069" s="171" t="s">
        <v>189</v>
      </c>
      <c r="AH1069" s="171">
        <v>1</v>
      </c>
      <c r="AI1069" s="171">
        <v>0</v>
      </c>
      <c r="AJ1069" s="72" t="s">
        <v>513</v>
      </c>
      <c r="AK1069" s="97">
        <f>IF(Q1069="SOPORTE_TELEFÓNICO",'BASE LIQUIDACION REDEBAN 2025'!$B$19,IF(Q1069="ENVÍO",'BASE LIQUIDACION REDEBAN 2025'!$C$2,IF(AF1069="TIPO I",'BASE LIQUIDACION REDEBAN 2025'!$C$2,IF(AF1069="TIPO II",'BASE LIQUIDACION REDEBAN 2025'!$C$3,IF(AF1069="TIPO III",'BASE LIQUIDACION REDEBAN 2025'!$C$4,IF(AF1069="TIPO IV",'BASE LIQUIDACION REDEBAN 2025'!$C$5,IF(AG1069="AEREO",'BASE LIQUIDACION REDEBAN 2025'!$B$6,'BASE LIQUIDACION REDEBAN 2025'!$C$5)))))))</f>
        <v>479588.87655000004</v>
      </c>
      <c r="AL1069" s="97">
        <f>IF(OR(Q1069="SOPORTE_TELEFÓNICO",Q1069="ENVÍO"),0,IF(AF1069="TIPO I",'BASE LIQUIDACION REDEBAN 2025'!$B$10,IF(AF1069="TIPO II",'BASE LIQUIDACION REDEBAN 2025'!$B$11,IF(AF1069="TIPO III",'BASE LIQUIDACION REDEBAN 2025'!$B$12,'BASE LIQUIDACION REDEBAN 2025'!$B$13))))</f>
        <v>196536.5258152</v>
      </c>
      <c r="AM1069" s="97">
        <f t="shared" si="16"/>
        <v>479588.87655000004</v>
      </c>
    </row>
    <row r="1070" spans="1:39" s="85" customFormat="1" ht="13.15">
      <c r="A1070" s="171" t="s">
        <v>92</v>
      </c>
      <c r="B1070" s="10" t="str">
        <f>VLOOKUP(A1070,'CENTRO DE COSTOS'!A:D,4,FALSE)</f>
        <v>KEVIN ALEXIS CORZO BUSTOS</v>
      </c>
      <c r="C1070" s="10" t="str">
        <f>VLOOKUP(A1070,'CENTRO DE COSTOS'!A:D,2,FALSE)</f>
        <v>0004-0007</v>
      </c>
      <c r="D1070" s="171">
        <v>41132</v>
      </c>
      <c r="E1070" s="171">
        <v>2363845</v>
      </c>
      <c r="F1070" s="171">
        <v>61198</v>
      </c>
      <c r="G1070" s="171" t="s">
        <v>256</v>
      </c>
      <c r="H1070" s="171" t="s">
        <v>5993</v>
      </c>
      <c r="I1070" s="171" t="s">
        <v>9024</v>
      </c>
      <c r="J1070" s="10" t="s">
        <v>167</v>
      </c>
      <c r="K1070" s="171">
        <v>2363845</v>
      </c>
      <c r="L1070" s="171" t="s">
        <v>9025</v>
      </c>
      <c r="M1070" s="172">
        <v>45835.364317129628</v>
      </c>
      <c r="N1070" s="172">
        <v>45836.464583333334</v>
      </c>
      <c r="O1070" s="171" t="s">
        <v>3171</v>
      </c>
      <c r="P1070" s="171" t="s">
        <v>3172</v>
      </c>
      <c r="Q1070" s="171" t="s">
        <v>177</v>
      </c>
      <c r="R1070" s="72" t="s">
        <v>9026</v>
      </c>
      <c r="S1070" s="178" t="s">
        <v>3174</v>
      </c>
      <c r="T1070" s="187" t="s">
        <v>3190</v>
      </c>
      <c r="U1070" s="187" t="s">
        <v>3276</v>
      </c>
      <c r="V1070" s="187" t="s">
        <v>3277</v>
      </c>
      <c r="W1070" s="187" t="s">
        <v>3185</v>
      </c>
      <c r="X1070" s="187">
        <v>0</v>
      </c>
      <c r="Y1070" s="187">
        <v>0</v>
      </c>
      <c r="Z1070" s="187">
        <v>0</v>
      </c>
      <c r="AA1070" s="187">
        <v>0</v>
      </c>
      <c r="AB1070" s="200" t="s">
        <v>3636</v>
      </c>
      <c r="AC1070" s="72" t="s">
        <v>9027</v>
      </c>
      <c r="AD1070" s="72">
        <v>0</v>
      </c>
      <c r="AE1070" s="72">
        <v>0</v>
      </c>
      <c r="AF1070" s="171" t="s">
        <v>28</v>
      </c>
      <c r="AG1070" s="171" t="s">
        <v>189</v>
      </c>
      <c r="AH1070" s="171">
        <v>1</v>
      </c>
      <c r="AI1070" s="171">
        <v>0</v>
      </c>
      <c r="AJ1070" s="72" t="s">
        <v>259</v>
      </c>
      <c r="AK1070" s="97">
        <f>IF(Q1070="SOPORTE_TELEFÓNICO",'BASE LIQUIDACION REDEBAN 2025'!$B$19,IF(Q1070="ENVÍO",'BASE LIQUIDACION REDEBAN 2025'!$C$2,IF(AF1070="TIPO I",'BASE LIQUIDACION REDEBAN 2025'!$C$2,IF(AF1070="TIPO II",'BASE LIQUIDACION REDEBAN 2025'!$C$3,IF(AF1070="TIPO III",'BASE LIQUIDACION REDEBAN 2025'!$C$4,IF(AF1070="TIPO IV",'BASE LIQUIDACION REDEBAN 2025'!$C$5,IF(AG1070="AEREO",'BASE LIQUIDACION REDEBAN 2025'!$B$6,'BASE LIQUIDACION REDEBAN 2025'!$C$5)))))))</f>
        <v>144967.87232000002</v>
      </c>
      <c r="AL1070" s="97">
        <f>IF(OR(Q1070="SOPORTE_TELEFÓNICO",Q1070="ENVÍO"),0,IF(AF1070="TIPO I",'BASE LIQUIDACION REDEBAN 2025'!$B$10,IF(AF1070="TIPO II",'BASE LIQUIDACION REDEBAN 2025'!$B$11,IF(AF1070="TIPO III",'BASE LIQUIDACION REDEBAN 2025'!$B$12,'BASE LIQUIDACION REDEBAN 2025'!$B$13))))</f>
        <v>140395.6348884</v>
      </c>
      <c r="AM1070" s="97">
        <f t="shared" si="16"/>
        <v>144967.87232000002</v>
      </c>
    </row>
    <row r="1071" spans="1:39" s="85" customFormat="1" ht="13.15">
      <c r="A1071" s="171" t="s">
        <v>93</v>
      </c>
      <c r="B1071" s="10" t="str">
        <f>VLOOKUP(A1071,'CENTRO DE COSTOS'!A:D,4,FALSE)</f>
        <v>DIEGO FERNANDO HENAO CARDONA</v>
      </c>
      <c r="C1071" s="10" t="str">
        <f>VLOOKUP(A1071,'CENTRO DE COSTOS'!A:D,2,FALSE)</f>
        <v>0004-0003</v>
      </c>
      <c r="D1071" s="171">
        <v>52036</v>
      </c>
      <c r="E1071" s="171">
        <v>2364750</v>
      </c>
      <c r="F1071" s="171">
        <v>41060</v>
      </c>
      <c r="G1071" s="171" t="s">
        <v>162</v>
      </c>
      <c r="H1071" s="171" t="s">
        <v>9028</v>
      </c>
      <c r="I1071" s="171" t="s">
        <v>9029</v>
      </c>
      <c r="J1071" s="10" t="s">
        <v>167</v>
      </c>
      <c r="K1071" s="171">
        <v>2364750</v>
      </c>
      <c r="L1071" s="171" t="s">
        <v>9030</v>
      </c>
      <c r="M1071" s="172">
        <v>45835.427129629628</v>
      </c>
      <c r="N1071" s="172">
        <v>45836.46597222222</v>
      </c>
      <c r="O1071" s="171" t="s">
        <v>3171</v>
      </c>
      <c r="P1071" s="171" t="s">
        <v>3172</v>
      </c>
      <c r="Q1071" s="171" t="s">
        <v>177</v>
      </c>
      <c r="R1071" s="72" t="s">
        <v>9031</v>
      </c>
      <c r="S1071" s="178" t="s">
        <v>3174</v>
      </c>
      <c r="T1071" s="187" t="s">
        <v>3190</v>
      </c>
      <c r="U1071" s="187" t="s">
        <v>3213</v>
      </c>
      <c r="V1071" s="187" t="s">
        <v>3372</v>
      </c>
      <c r="W1071" s="187" t="s">
        <v>3215</v>
      </c>
      <c r="X1071" s="187" t="s">
        <v>3228</v>
      </c>
      <c r="Y1071" s="187">
        <v>0</v>
      </c>
      <c r="Z1071" s="187">
        <v>0</v>
      </c>
      <c r="AA1071" s="187">
        <v>0</v>
      </c>
      <c r="AB1071" s="200">
        <v>0</v>
      </c>
      <c r="AC1071" s="72" t="s">
        <v>9032</v>
      </c>
      <c r="AD1071" s="72" t="s">
        <v>9033</v>
      </c>
      <c r="AE1071" s="72" t="s">
        <v>9034</v>
      </c>
      <c r="AF1071" s="171" t="s">
        <v>28</v>
      </c>
      <c r="AG1071" s="171" t="s">
        <v>189</v>
      </c>
      <c r="AH1071" s="171">
        <v>1</v>
      </c>
      <c r="AI1071" s="171">
        <v>0</v>
      </c>
      <c r="AJ1071" s="72" t="s">
        <v>1218</v>
      </c>
      <c r="AK1071" s="97">
        <f>IF(Q1071="SOPORTE_TELEFÓNICO",'BASE LIQUIDACION REDEBAN 2025'!$B$19,IF(Q1071="ENVÍO",'BASE LIQUIDACION REDEBAN 2025'!$C$2,IF(AF1071="TIPO I",'BASE LIQUIDACION REDEBAN 2025'!$C$2,IF(AF1071="TIPO II",'BASE LIQUIDACION REDEBAN 2025'!$C$3,IF(AF1071="TIPO III",'BASE LIQUIDACION REDEBAN 2025'!$C$4,IF(AF1071="TIPO IV",'BASE LIQUIDACION REDEBAN 2025'!$C$5,IF(AG1071="AEREO",'BASE LIQUIDACION REDEBAN 2025'!$B$6,'BASE LIQUIDACION REDEBAN 2025'!$C$5)))))))</f>
        <v>144967.87232000002</v>
      </c>
      <c r="AL1071" s="97">
        <f>IF(OR(Q1071="SOPORTE_TELEFÓNICO",Q1071="ENVÍO"),0,IF(AF1071="TIPO I",'BASE LIQUIDACION REDEBAN 2025'!$B$10,IF(AF1071="TIPO II",'BASE LIQUIDACION REDEBAN 2025'!$B$11,IF(AF1071="TIPO III",'BASE LIQUIDACION REDEBAN 2025'!$B$12,'BASE LIQUIDACION REDEBAN 2025'!$B$13))))</f>
        <v>140395.6348884</v>
      </c>
      <c r="AM1071" s="97">
        <f t="shared" si="16"/>
        <v>144967.87232000002</v>
      </c>
    </row>
    <row r="1072" spans="1:39" s="85" customFormat="1" ht="13.15">
      <c r="A1072" s="171" t="s">
        <v>68</v>
      </c>
      <c r="B1072" s="10" t="str">
        <f>VLOOKUP(A1072,'CENTRO DE COSTOS'!A:D,4,FALSE)</f>
        <v>WILLIAM ASDRUBAL ROZO ROZO</v>
      </c>
      <c r="C1072" s="10" t="str">
        <f>VLOOKUP(A1072,'CENTRO DE COSTOS'!A:D,2,FALSE)</f>
        <v>0004-0004</v>
      </c>
      <c r="D1072" s="171">
        <v>11001</v>
      </c>
      <c r="E1072" s="171">
        <v>2367314</v>
      </c>
      <c r="F1072" s="171">
        <v>35336</v>
      </c>
      <c r="G1072" s="171" t="s">
        <v>298</v>
      </c>
      <c r="H1072" s="171" t="s">
        <v>68</v>
      </c>
      <c r="I1072" s="171" t="s">
        <v>5672</v>
      </c>
      <c r="J1072" s="10" t="s">
        <v>167</v>
      </c>
      <c r="K1072" s="171">
        <v>2367314</v>
      </c>
      <c r="L1072" s="171" t="s">
        <v>9035</v>
      </c>
      <c r="M1072" s="172">
        <v>45835.677847222221</v>
      </c>
      <c r="N1072" s="172">
        <v>45836.468055555553</v>
      </c>
      <c r="O1072" s="171" t="s">
        <v>3171</v>
      </c>
      <c r="P1072" s="171" t="s">
        <v>3172</v>
      </c>
      <c r="Q1072" s="171" t="s">
        <v>177</v>
      </c>
      <c r="R1072" s="72" t="s">
        <v>9036</v>
      </c>
      <c r="S1072" s="178" t="s">
        <v>3174</v>
      </c>
      <c r="T1072" s="187" t="s">
        <v>3190</v>
      </c>
      <c r="U1072" s="187" t="s">
        <v>3660</v>
      </c>
      <c r="V1072" s="187" t="s">
        <v>5247</v>
      </c>
      <c r="W1072" s="187" t="s">
        <v>3215</v>
      </c>
      <c r="X1072" s="187">
        <v>0</v>
      </c>
      <c r="Y1072" s="187">
        <v>0</v>
      </c>
      <c r="Z1072" s="187" t="s">
        <v>3482</v>
      </c>
      <c r="AA1072" s="187">
        <v>0</v>
      </c>
      <c r="AB1072" s="200">
        <v>0</v>
      </c>
      <c r="AC1072" s="72" t="s">
        <v>5675</v>
      </c>
      <c r="AD1072" s="72" t="s">
        <v>9037</v>
      </c>
      <c r="AE1072" s="72" t="s">
        <v>9038</v>
      </c>
      <c r="AF1072" s="171" t="s">
        <v>25</v>
      </c>
      <c r="AG1072" s="171" t="s">
        <v>189</v>
      </c>
      <c r="AH1072" s="171">
        <v>1</v>
      </c>
      <c r="AI1072" s="171">
        <v>0</v>
      </c>
      <c r="AJ1072" s="72" t="s">
        <v>595</v>
      </c>
      <c r="AK1072" s="97">
        <f>IF(Q1072="SOPORTE_TELEFÓNICO",'BASE LIQUIDACION REDEBAN 2025'!$B$19,IF(Q1072="ENVÍO",'BASE LIQUIDACION REDEBAN 2025'!$C$2,IF(AF1072="TIPO I",'BASE LIQUIDACION REDEBAN 2025'!$C$2,IF(AF1072="TIPO II",'BASE LIQUIDACION REDEBAN 2025'!$C$3,IF(AF1072="TIPO III",'BASE LIQUIDACION REDEBAN 2025'!$C$4,IF(AF1072="TIPO IV",'BASE LIQUIDACION REDEBAN 2025'!$C$5,IF(AG1072="AEREO",'BASE LIQUIDACION REDEBAN 2025'!$B$6,'BASE LIQUIDACION REDEBAN 2025'!$C$5)))))))</f>
        <v>65960.072302</v>
      </c>
      <c r="AL1072" s="97">
        <f>IF(OR(Q1072="SOPORTE_TELEFÓNICO",Q1072="ENVÍO"),0,IF(AF1072="TIPO I",'BASE LIQUIDACION REDEBAN 2025'!$B$10,IF(AF1072="TIPO II",'BASE LIQUIDACION REDEBAN 2025'!$B$11,IF(AF1072="TIPO III",'BASE LIQUIDACION REDEBAN 2025'!$B$12,'BASE LIQUIDACION REDEBAN 2025'!$B$13))))</f>
        <v>75096.394270399993</v>
      </c>
      <c r="AM1072" s="97">
        <f t="shared" si="16"/>
        <v>65960.072302</v>
      </c>
    </row>
    <row r="1073" spans="1:39" s="85" customFormat="1" ht="13.15">
      <c r="A1073" s="171" t="s">
        <v>94</v>
      </c>
      <c r="B1073" s="10" t="str">
        <f>VLOOKUP(A1073,'CENTRO DE COSTOS'!A:D,4,FALSE)</f>
        <v>DIEGO FERNANDO HENAO CARDONA</v>
      </c>
      <c r="C1073" s="10" t="str">
        <f>VLOOKUP(A1073,'CENTRO DE COSTOS'!A:D,2,FALSE)</f>
        <v>0004-0002</v>
      </c>
      <c r="D1073" s="171">
        <v>63302</v>
      </c>
      <c r="E1073" s="171">
        <v>2365097</v>
      </c>
      <c r="F1073" s="171">
        <v>10030</v>
      </c>
      <c r="G1073" s="171" t="s">
        <v>578</v>
      </c>
      <c r="H1073" s="171" t="s">
        <v>9039</v>
      </c>
      <c r="I1073" s="171" t="s">
        <v>9040</v>
      </c>
      <c r="J1073" s="10" t="s">
        <v>167</v>
      </c>
      <c r="K1073" s="171">
        <v>2365097</v>
      </c>
      <c r="L1073" s="171" t="s">
        <v>9041</v>
      </c>
      <c r="M1073" s="172">
        <v>45835.451388888891</v>
      </c>
      <c r="N1073" s="172">
        <v>45836.479166666664</v>
      </c>
      <c r="O1073" s="171" t="s">
        <v>3171</v>
      </c>
      <c r="P1073" s="171" t="s">
        <v>3172</v>
      </c>
      <c r="Q1073" s="171" t="s">
        <v>177</v>
      </c>
      <c r="R1073" s="72" t="s">
        <v>9042</v>
      </c>
      <c r="S1073" s="178" t="s">
        <v>3174</v>
      </c>
      <c r="T1073" s="187" t="s">
        <v>3190</v>
      </c>
      <c r="U1073" s="187" t="s">
        <v>3213</v>
      </c>
      <c r="V1073" s="187" t="s">
        <v>3372</v>
      </c>
      <c r="W1073" s="187" t="s">
        <v>3215</v>
      </c>
      <c r="X1073" s="187" t="s">
        <v>3228</v>
      </c>
      <c r="Y1073" s="187">
        <v>0</v>
      </c>
      <c r="Z1073" s="187">
        <v>0</v>
      </c>
      <c r="AA1073" s="187">
        <v>0</v>
      </c>
      <c r="AB1073" s="200">
        <v>0</v>
      </c>
      <c r="AC1073" s="72" t="s">
        <v>9043</v>
      </c>
      <c r="AD1073" s="72" t="s">
        <v>9044</v>
      </c>
      <c r="AE1073" s="72" t="s">
        <v>9045</v>
      </c>
      <c r="AF1073" s="171" t="s">
        <v>30</v>
      </c>
      <c r="AG1073" s="171" t="s">
        <v>189</v>
      </c>
      <c r="AH1073" s="171">
        <v>1</v>
      </c>
      <c r="AI1073" s="171">
        <v>0</v>
      </c>
      <c r="AJ1073" s="72" t="s">
        <v>582</v>
      </c>
      <c r="AK1073" s="97">
        <f>IF(Q1073="SOPORTE_TELEFÓNICO",'BASE LIQUIDACION REDEBAN 2025'!$B$19,IF(Q1073="ENVÍO",'BASE LIQUIDACION REDEBAN 2025'!$C$2,IF(AF1073="TIPO I",'BASE LIQUIDACION REDEBAN 2025'!$C$2,IF(AF1073="TIPO II",'BASE LIQUIDACION REDEBAN 2025'!$C$3,IF(AF1073="TIPO III",'BASE LIQUIDACION REDEBAN 2025'!$C$4,IF(AF1073="TIPO IV",'BASE LIQUIDACION REDEBAN 2025'!$C$5,IF(AG1073="AEREO",'BASE LIQUIDACION REDEBAN 2025'!$B$6,'BASE LIQUIDACION REDEBAN 2025'!$C$5)))))))</f>
        <v>275728.78077800001</v>
      </c>
      <c r="AL1073" s="97">
        <f>IF(OR(Q1073="SOPORTE_TELEFÓNICO",Q1073="ENVÍO"),0,IF(AF1073="TIPO I",'BASE LIQUIDACION REDEBAN 2025'!$B$10,IF(AF1073="TIPO II",'BASE LIQUIDACION REDEBAN 2025'!$B$11,IF(AF1073="TIPO III",'BASE LIQUIDACION REDEBAN 2025'!$B$12,'BASE LIQUIDACION REDEBAN 2025'!$B$13))))</f>
        <v>196536.5258152</v>
      </c>
      <c r="AM1073" s="97">
        <f t="shared" si="16"/>
        <v>275728.78077800001</v>
      </c>
    </row>
    <row r="1074" spans="1:39" s="85" customFormat="1" ht="13.15">
      <c r="A1074" s="171" t="s">
        <v>90</v>
      </c>
      <c r="B1074" s="10" t="str">
        <f>VLOOKUP(A1074,'CENTRO DE COSTOS'!A:D,4,FALSE)</f>
        <v>JUAN SEBASTIÁN RÍOS CASTRILLÓN</v>
      </c>
      <c r="C1074" s="10" t="str">
        <f>VLOOKUP(A1074,'CENTRO DE COSTOS'!A:D,2,FALSE)</f>
        <v>0004-0005</v>
      </c>
      <c r="D1074" s="171">
        <v>5001</v>
      </c>
      <c r="E1074" s="171">
        <v>2366622</v>
      </c>
      <c r="F1074" s="171">
        <v>34992</v>
      </c>
      <c r="G1074" s="171" t="s">
        <v>290</v>
      </c>
      <c r="H1074" s="171" t="s">
        <v>90</v>
      </c>
      <c r="I1074" s="171" t="s">
        <v>9046</v>
      </c>
      <c r="J1074" s="10" t="s">
        <v>167</v>
      </c>
      <c r="K1074" s="171">
        <v>2366622</v>
      </c>
      <c r="L1074" s="171" t="s">
        <v>9047</v>
      </c>
      <c r="M1074" s="172">
        <v>45835.603148148148</v>
      </c>
      <c r="N1074" s="172">
        <v>45836.481249999997</v>
      </c>
      <c r="O1074" s="171" t="s">
        <v>3171</v>
      </c>
      <c r="P1074" s="171" t="s">
        <v>3172</v>
      </c>
      <c r="Q1074" s="171" t="s">
        <v>177</v>
      </c>
      <c r="R1074" s="72" t="s">
        <v>9048</v>
      </c>
      <c r="S1074" s="178" t="s">
        <v>3174</v>
      </c>
      <c r="T1074" s="187" t="s">
        <v>3190</v>
      </c>
      <c r="U1074" s="187" t="s">
        <v>3191</v>
      </c>
      <c r="V1074" s="187" t="s">
        <v>3235</v>
      </c>
      <c r="W1074" s="187" t="s">
        <v>3215</v>
      </c>
      <c r="X1074" s="187" t="s">
        <v>3245</v>
      </c>
      <c r="Y1074" s="187">
        <v>0</v>
      </c>
      <c r="Z1074" s="187">
        <v>0</v>
      </c>
      <c r="AA1074" s="187">
        <v>0</v>
      </c>
      <c r="AB1074" s="200">
        <v>0</v>
      </c>
      <c r="AC1074" s="72" t="s">
        <v>9049</v>
      </c>
      <c r="AD1074" s="72" t="s">
        <v>9050</v>
      </c>
      <c r="AE1074" s="72" t="s">
        <v>9051</v>
      </c>
      <c r="AF1074" s="171" t="s">
        <v>25</v>
      </c>
      <c r="AG1074" s="171" t="s">
        <v>189</v>
      </c>
      <c r="AH1074" s="171">
        <v>1</v>
      </c>
      <c r="AI1074" s="171">
        <v>0</v>
      </c>
      <c r="AJ1074" s="72" t="s">
        <v>2680</v>
      </c>
      <c r="AK1074" s="97">
        <f>IF(Q1074="SOPORTE_TELEFÓNICO",'BASE LIQUIDACION REDEBAN 2025'!$B$19,IF(Q1074="ENVÍO",'BASE LIQUIDACION REDEBAN 2025'!$C$2,IF(AF1074="TIPO I",'BASE LIQUIDACION REDEBAN 2025'!$C$2,IF(AF1074="TIPO II",'BASE LIQUIDACION REDEBAN 2025'!$C$3,IF(AF1074="TIPO III",'BASE LIQUIDACION REDEBAN 2025'!$C$4,IF(AF1074="TIPO IV",'BASE LIQUIDACION REDEBAN 2025'!$C$5,IF(AG1074="AEREO",'BASE LIQUIDACION REDEBAN 2025'!$B$6,'BASE LIQUIDACION REDEBAN 2025'!$C$5)))))))</f>
        <v>65960.072302</v>
      </c>
      <c r="AL1074" s="97">
        <f>IF(OR(Q1074="SOPORTE_TELEFÓNICO",Q1074="ENVÍO"),0,IF(AF1074="TIPO I",'BASE LIQUIDACION REDEBAN 2025'!$B$10,IF(AF1074="TIPO II",'BASE LIQUIDACION REDEBAN 2025'!$B$11,IF(AF1074="TIPO III",'BASE LIQUIDACION REDEBAN 2025'!$B$12,'BASE LIQUIDACION REDEBAN 2025'!$B$13))))</f>
        <v>75096.394270399993</v>
      </c>
      <c r="AM1074" s="97">
        <f t="shared" si="16"/>
        <v>65960.072302</v>
      </c>
    </row>
    <row r="1075" spans="1:39" s="85" customFormat="1" ht="13.15">
      <c r="A1075" s="171" t="s">
        <v>94</v>
      </c>
      <c r="B1075" s="10" t="str">
        <f>VLOOKUP(A1075,'CENTRO DE COSTOS'!A:D,4,FALSE)</f>
        <v>DIEGO FERNANDO HENAO CARDONA</v>
      </c>
      <c r="C1075" s="10" t="str">
        <f>VLOOKUP(A1075,'CENTRO DE COSTOS'!A:D,2,FALSE)</f>
        <v>0004-0002</v>
      </c>
      <c r="D1075" s="171">
        <v>66001</v>
      </c>
      <c r="E1075" s="171">
        <v>2368531</v>
      </c>
      <c r="F1075" s="171">
        <v>64907</v>
      </c>
      <c r="G1075" s="171" t="s">
        <v>450</v>
      </c>
      <c r="H1075" s="171" t="s">
        <v>94</v>
      </c>
      <c r="I1075" s="171" t="s">
        <v>9052</v>
      </c>
      <c r="J1075" s="10" t="s">
        <v>167</v>
      </c>
      <c r="K1075" s="171">
        <v>2368531</v>
      </c>
      <c r="L1075" s="171" t="s">
        <v>9053</v>
      </c>
      <c r="M1075" s="172">
        <v>45836.368055555555</v>
      </c>
      <c r="N1075" s="172">
        <v>45836.486111111109</v>
      </c>
      <c r="O1075" s="171" t="s">
        <v>3171</v>
      </c>
      <c r="P1075" s="171" t="s">
        <v>3172</v>
      </c>
      <c r="Q1075" s="171" t="s">
        <v>177</v>
      </c>
      <c r="R1075" s="72" t="s">
        <v>9054</v>
      </c>
      <c r="S1075" s="178" t="s">
        <v>3174</v>
      </c>
      <c r="T1075" s="187" t="s">
        <v>3190</v>
      </c>
      <c r="U1075" s="187" t="s">
        <v>3197</v>
      </c>
      <c r="V1075" s="187" t="s">
        <v>3753</v>
      </c>
      <c r="W1075" s="187" t="s">
        <v>3215</v>
      </c>
      <c r="X1075" s="187">
        <v>0</v>
      </c>
      <c r="Y1075" s="187" t="s">
        <v>3445</v>
      </c>
      <c r="Z1075" s="187">
        <v>0</v>
      </c>
      <c r="AA1075" s="187">
        <v>0</v>
      </c>
      <c r="AB1075" s="200" t="s">
        <v>9055</v>
      </c>
      <c r="AC1075" s="72" t="s">
        <v>9056</v>
      </c>
      <c r="AD1075" s="72" t="s">
        <v>9057</v>
      </c>
      <c r="AE1075" s="72" t="s">
        <v>9058</v>
      </c>
      <c r="AF1075" s="171" t="s">
        <v>25</v>
      </c>
      <c r="AG1075" s="171" t="s">
        <v>189</v>
      </c>
      <c r="AH1075" s="171">
        <v>1</v>
      </c>
      <c r="AI1075" s="171">
        <v>0</v>
      </c>
      <c r="AJ1075" s="72" t="s">
        <v>453</v>
      </c>
      <c r="AK1075" s="97">
        <f>IF(Q1075="SOPORTE_TELEFÓNICO",'BASE LIQUIDACION REDEBAN 2025'!$B$19,IF(Q1075="ENVÍO",'BASE LIQUIDACION REDEBAN 2025'!$C$2,IF(AF1075="TIPO I",'BASE LIQUIDACION REDEBAN 2025'!$C$2,IF(AF1075="TIPO II",'BASE LIQUIDACION REDEBAN 2025'!$C$3,IF(AF1075="TIPO III",'BASE LIQUIDACION REDEBAN 2025'!$C$4,IF(AF1075="TIPO IV",'BASE LIQUIDACION REDEBAN 2025'!$C$5,IF(AG1075="AEREO",'BASE LIQUIDACION REDEBAN 2025'!$B$6,'BASE LIQUIDACION REDEBAN 2025'!$C$5)))))))</f>
        <v>65960.072302</v>
      </c>
      <c r="AL1075" s="97">
        <f>IF(OR(Q1075="SOPORTE_TELEFÓNICO",Q1075="ENVÍO"),0,IF(AF1075="TIPO I",'BASE LIQUIDACION REDEBAN 2025'!$B$10,IF(AF1075="TIPO II",'BASE LIQUIDACION REDEBAN 2025'!$B$11,IF(AF1075="TIPO III",'BASE LIQUIDACION REDEBAN 2025'!$B$12,'BASE LIQUIDACION REDEBAN 2025'!$B$13))))</f>
        <v>75096.394270399993</v>
      </c>
      <c r="AM1075" s="97">
        <f t="shared" si="16"/>
        <v>65960.072302</v>
      </c>
    </row>
    <row r="1076" spans="1:39" s="85" customFormat="1" ht="13.15">
      <c r="A1076" s="171" t="s">
        <v>100</v>
      </c>
      <c r="B1076" s="10" t="str">
        <f>VLOOKUP(A1076,'CENTRO DE COSTOS'!A:D,4,FALSE)</f>
        <v>KEVIN ALEXIS CORZO BUSTOS</v>
      </c>
      <c r="C1076" s="10" t="str">
        <f>VLOOKUP(A1076,'CENTRO DE COSTOS'!A:D,2,FALSE)</f>
        <v>0004-0007</v>
      </c>
      <c r="D1076" s="171">
        <v>50226</v>
      </c>
      <c r="E1076" s="171">
        <v>2366625</v>
      </c>
      <c r="F1076" s="171">
        <v>67845</v>
      </c>
      <c r="G1076" s="171" t="s">
        <v>192</v>
      </c>
      <c r="H1076" s="171" t="s">
        <v>1741</v>
      </c>
      <c r="I1076" s="171" t="s">
        <v>9059</v>
      </c>
      <c r="J1076" s="10" t="s">
        <v>167</v>
      </c>
      <c r="K1076" s="171">
        <v>2366625</v>
      </c>
      <c r="L1076" s="171" t="s">
        <v>9060</v>
      </c>
      <c r="M1076" s="172">
        <v>45835.603946759256</v>
      </c>
      <c r="N1076" s="172">
        <v>45836.497916666667</v>
      </c>
      <c r="O1076" s="171" t="s">
        <v>3171</v>
      </c>
      <c r="P1076" s="171" t="s">
        <v>3172</v>
      </c>
      <c r="Q1076" s="171" t="s">
        <v>177</v>
      </c>
      <c r="R1076" s="72" t="s">
        <v>9061</v>
      </c>
      <c r="S1076" s="178" t="s">
        <v>3174</v>
      </c>
      <c r="T1076" s="187" t="s">
        <v>3190</v>
      </c>
      <c r="U1076" s="187" t="s">
        <v>3197</v>
      </c>
      <c r="V1076" s="187" t="s">
        <v>3753</v>
      </c>
      <c r="W1076" s="187" t="s">
        <v>3185</v>
      </c>
      <c r="X1076" s="187">
        <v>0</v>
      </c>
      <c r="Y1076" s="187">
        <v>0</v>
      </c>
      <c r="Z1076" s="187">
        <v>0</v>
      </c>
      <c r="AA1076" s="187">
        <v>0</v>
      </c>
      <c r="AB1076" s="200">
        <v>0</v>
      </c>
      <c r="AC1076" s="72" t="s">
        <v>9062</v>
      </c>
      <c r="AD1076" s="72">
        <v>0</v>
      </c>
      <c r="AE1076" s="72">
        <v>0</v>
      </c>
      <c r="AF1076" s="171" t="s">
        <v>28</v>
      </c>
      <c r="AG1076" s="171" t="s">
        <v>189</v>
      </c>
      <c r="AH1076" s="171">
        <v>1</v>
      </c>
      <c r="AI1076" s="171">
        <v>0</v>
      </c>
      <c r="AJ1076" s="72" t="s">
        <v>246</v>
      </c>
      <c r="AK1076" s="97">
        <f>IF(Q1076="SOPORTE_TELEFÓNICO",'BASE LIQUIDACION REDEBAN 2025'!$B$19,IF(Q1076="ENVÍO",'BASE LIQUIDACION REDEBAN 2025'!$C$2,IF(AF1076="TIPO I",'BASE LIQUIDACION REDEBAN 2025'!$C$2,IF(AF1076="TIPO II",'BASE LIQUIDACION REDEBAN 2025'!$C$3,IF(AF1076="TIPO III",'BASE LIQUIDACION REDEBAN 2025'!$C$4,IF(AF1076="TIPO IV",'BASE LIQUIDACION REDEBAN 2025'!$C$5,IF(AG1076="AEREO",'BASE LIQUIDACION REDEBAN 2025'!$B$6,'BASE LIQUIDACION REDEBAN 2025'!$C$5)))))))</f>
        <v>144967.87232000002</v>
      </c>
      <c r="AL1076" s="97">
        <f>IF(OR(Q1076="SOPORTE_TELEFÓNICO",Q1076="ENVÍO"),0,IF(AF1076="TIPO I",'BASE LIQUIDACION REDEBAN 2025'!$B$10,IF(AF1076="TIPO II",'BASE LIQUIDACION REDEBAN 2025'!$B$11,IF(AF1076="TIPO III",'BASE LIQUIDACION REDEBAN 2025'!$B$12,'BASE LIQUIDACION REDEBAN 2025'!$B$13))))</f>
        <v>140395.6348884</v>
      </c>
      <c r="AM1076" s="97">
        <f t="shared" si="16"/>
        <v>144967.87232000002</v>
      </c>
    </row>
    <row r="1077" spans="1:39" s="85" customFormat="1" ht="13.15">
      <c r="A1077" s="171" t="s">
        <v>80</v>
      </c>
      <c r="B1077" s="10" t="str">
        <f>VLOOKUP(A1077,'CENTRO DE COSTOS'!A:D,4,FALSE)</f>
        <v>JOSE MAURICIO HERNANDEZ ROJAS</v>
      </c>
      <c r="C1077" s="10" t="str">
        <f>VLOOKUP(A1077,'CENTRO DE COSTOS'!A:D,2,FALSE)</f>
        <v>0004-0001</v>
      </c>
      <c r="D1077" s="171">
        <v>13001</v>
      </c>
      <c r="E1077" s="171">
        <v>2368519</v>
      </c>
      <c r="F1077" s="171">
        <v>27022</v>
      </c>
      <c r="G1077" s="171" t="s">
        <v>364</v>
      </c>
      <c r="H1077" s="171" t="s">
        <v>80</v>
      </c>
      <c r="I1077" s="171" t="s">
        <v>8466</v>
      </c>
      <c r="J1077" s="10" t="s">
        <v>167</v>
      </c>
      <c r="K1077" s="171">
        <v>2368519</v>
      </c>
      <c r="L1077" s="171" t="s">
        <v>9063</v>
      </c>
      <c r="M1077" s="172">
        <v>45836.363194444442</v>
      </c>
      <c r="N1077" s="172">
        <v>45836.500694444447</v>
      </c>
      <c r="O1077" s="171" t="s">
        <v>3171</v>
      </c>
      <c r="P1077" s="171" t="s">
        <v>3172</v>
      </c>
      <c r="Q1077" s="171" t="s">
        <v>177</v>
      </c>
      <c r="R1077" s="72" t="s">
        <v>9064</v>
      </c>
      <c r="S1077" s="178" t="s">
        <v>3174</v>
      </c>
      <c r="T1077" s="187" t="s">
        <v>3190</v>
      </c>
      <c r="U1077" s="187" t="s">
        <v>3213</v>
      </c>
      <c r="V1077" s="187" t="s">
        <v>3372</v>
      </c>
      <c r="W1077" s="187" t="s">
        <v>3215</v>
      </c>
      <c r="X1077" s="187" t="s">
        <v>3228</v>
      </c>
      <c r="Y1077" s="187">
        <v>0</v>
      </c>
      <c r="Z1077" s="187">
        <v>0</v>
      </c>
      <c r="AA1077" s="187">
        <v>0</v>
      </c>
      <c r="AB1077" s="200" t="s">
        <v>9065</v>
      </c>
      <c r="AC1077" s="72" t="s">
        <v>8469</v>
      </c>
      <c r="AD1077" s="72" t="s">
        <v>7486</v>
      </c>
      <c r="AE1077" s="72" t="s">
        <v>8853</v>
      </c>
      <c r="AF1077" s="171" t="s">
        <v>25</v>
      </c>
      <c r="AG1077" s="171" t="s">
        <v>189</v>
      </c>
      <c r="AH1077" s="171">
        <v>1</v>
      </c>
      <c r="AI1077" s="171">
        <v>0</v>
      </c>
      <c r="AJ1077" s="72" t="s">
        <v>367</v>
      </c>
      <c r="AK1077" s="97">
        <f>IF(Q1077="SOPORTE_TELEFÓNICO",'BASE LIQUIDACION REDEBAN 2025'!$B$19,IF(Q1077="ENVÍO",'BASE LIQUIDACION REDEBAN 2025'!$C$2,IF(AF1077="TIPO I",'BASE LIQUIDACION REDEBAN 2025'!$C$2,IF(AF1077="TIPO II",'BASE LIQUIDACION REDEBAN 2025'!$C$3,IF(AF1077="TIPO III",'BASE LIQUIDACION REDEBAN 2025'!$C$4,IF(AF1077="TIPO IV",'BASE LIQUIDACION REDEBAN 2025'!$C$5,IF(AG1077="AEREO",'BASE LIQUIDACION REDEBAN 2025'!$B$6,'BASE LIQUIDACION REDEBAN 2025'!$C$5)))))))</f>
        <v>65960.072302</v>
      </c>
      <c r="AL1077" s="97">
        <f>IF(OR(Q1077="SOPORTE_TELEFÓNICO",Q1077="ENVÍO"),0,IF(AF1077="TIPO I",'BASE LIQUIDACION REDEBAN 2025'!$B$10,IF(AF1077="TIPO II",'BASE LIQUIDACION REDEBAN 2025'!$B$11,IF(AF1077="TIPO III",'BASE LIQUIDACION REDEBAN 2025'!$B$12,'BASE LIQUIDACION REDEBAN 2025'!$B$13))))</f>
        <v>75096.394270399993</v>
      </c>
      <c r="AM1077" s="97">
        <f t="shared" si="16"/>
        <v>65960.072302</v>
      </c>
    </row>
    <row r="1078" spans="1:39" s="85" customFormat="1" ht="13.15">
      <c r="A1078" s="171" t="s">
        <v>90</v>
      </c>
      <c r="B1078" s="10" t="str">
        <f>VLOOKUP(A1078,'CENTRO DE COSTOS'!A:D,4,FALSE)</f>
        <v>JUAN SEBASTIÁN RÍOS CASTRILLÓN</v>
      </c>
      <c r="C1078" s="10" t="str">
        <f>VLOOKUP(A1078,'CENTRO DE COSTOS'!A:D,2,FALSE)</f>
        <v>0004-0005</v>
      </c>
      <c r="D1078" s="171">
        <v>5360</v>
      </c>
      <c r="E1078" s="171">
        <v>2365957</v>
      </c>
      <c r="F1078" s="171">
        <v>79628</v>
      </c>
      <c r="G1078" s="171" t="s">
        <v>290</v>
      </c>
      <c r="H1078" s="171" t="s">
        <v>464</v>
      </c>
      <c r="I1078" s="171" t="s">
        <v>465</v>
      </c>
      <c r="J1078" s="10" t="s">
        <v>167</v>
      </c>
      <c r="K1078" s="171">
        <v>2365957</v>
      </c>
      <c r="L1078" s="171" t="s">
        <v>9066</v>
      </c>
      <c r="M1078" s="172">
        <v>45835.520381944443</v>
      </c>
      <c r="N1078" s="172">
        <v>45836.512499999997</v>
      </c>
      <c r="O1078" s="171" t="s">
        <v>3171</v>
      </c>
      <c r="P1078" s="171" t="s">
        <v>3172</v>
      </c>
      <c r="Q1078" s="171" t="s">
        <v>177</v>
      </c>
      <c r="R1078" s="72" t="s">
        <v>9067</v>
      </c>
      <c r="S1078" s="178" t="s">
        <v>3174</v>
      </c>
      <c r="T1078" s="187" t="s">
        <v>3190</v>
      </c>
      <c r="U1078" s="187" t="s">
        <v>3197</v>
      </c>
      <c r="V1078" s="187" t="s">
        <v>3192</v>
      </c>
      <c r="W1078" s="187" t="s">
        <v>3215</v>
      </c>
      <c r="X1078" s="187" t="s">
        <v>3662</v>
      </c>
      <c r="Y1078" s="187">
        <v>0</v>
      </c>
      <c r="Z1078" s="187">
        <v>0</v>
      </c>
      <c r="AA1078" s="187">
        <v>0</v>
      </c>
      <c r="AB1078" s="200">
        <v>0</v>
      </c>
      <c r="AC1078" s="72" t="s">
        <v>468</v>
      </c>
      <c r="AD1078" s="72" t="s">
        <v>9068</v>
      </c>
      <c r="AE1078" s="72" t="s">
        <v>9069</v>
      </c>
      <c r="AF1078" s="171" t="s">
        <v>25</v>
      </c>
      <c r="AG1078" s="171" t="s">
        <v>189</v>
      </c>
      <c r="AH1078" s="171">
        <v>1</v>
      </c>
      <c r="AI1078" s="171">
        <v>0</v>
      </c>
      <c r="AJ1078" s="72" t="s">
        <v>419</v>
      </c>
      <c r="AK1078" s="97">
        <f>IF(Q1078="SOPORTE_TELEFÓNICO",'BASE LIQUIDACION REDEBAN 2025'!$B$19,IF(Q1078="ENVÍO",'BASE LIQUIDACION REDEBAN 2025'!$C$2,IF(AF1078="TIPO I",'BASE LIQUIDACION REDEBAN 2025'!$C$2,IF(AF1078="TIPO II",'BASE LIQUIDACION REDEBAN 2025'!$C$3,IF(AF1078="TIPO III",'BASE LIQUIDACION REDEBAN 2025'!$C$4,IF(AF1078="TIPO IV",'BASE LIQUIDACION REDEBAN 2025'!$C$5,IF(AG1078="AEREO",'BASE LIQUIDACION REDEBAN 2025'!$B$6,'BASE LIQUIDACION REDEBAN 2025'!$C$5)))))))</f>
        <v>65960.072302</v>
      </c>
      <c r="AL1078" s="97">
        <f>IF(OR(Q1078="SOPORTE_TELEFÓNICO",Q1078="ENVÍO"),0,IF(AF1078="TIPO I",'BASE LIQUIDACION REDEBAN 2025'!$B$10,IF(AF1078="TIPO II",'BASE LIQUIDACION REDEBAN 2025'!$B$11,IF(AF1078="TIPO III",'BASE LIQUIDACION REDEBAN 2025'!$B$12,'BASE LIQUIDACION REDEBAN 2025'!$B$13))))</f>
        <v>75096.394270399993</v>
      </c>
      <c r="AM1078" s="97">
        <f t="shared" si="16"/>
        <v>65960.072302</v>
      </c>
    </row>
    <row r="1079" spans="1:39" s="85" customFormat="1" ht="13.15">
      <c r="A1079" s="171" t="s">
        <v>76</v>
      </c>
      <c r="B1079" s="10" t="str">
        <f>VLOOKUP(A1079,'CENTRO DE COSTOS'!A:D,4,FALSE)</f>
        <v>DIEGO FERNANDO HENAO CARDONA</v>
      </c>
      <c r="C1079" s="10" t="str">
        <f>VLOOKUP(A1079,'CENTRO DE COSTOS'!A:D,2,FALSE)</f>
        <v>0004-0003</v>
      </c>
      <c r="D1079" s="171">
        <v>19001</v>
      </c>
      <c r="E1079" s="171">
        <v>2363847</v>
      </c>
      <c r="F1079" s="171">
        <v>71589</v>
      </c>
      <c r="G1079" s="171" t="s">
        <v>200</v>
      </c>
      <c r="H1079" s="171" t="s">
        <v>95</v>
      </c>
      <c r="I1079" s="171" t="s">
        <v>9070</v>
      </c>
      <c r="J1079" s="10" t="s">
        <v>167</v>
      </c>
      <c r="K1079" s="171">
        <v>2363847</v>
      </c>
      <c r="L1079" s="171" t="s">
        <v>9071</v>
      </c>
      <c r="M1079" s="172">
        <v>45835.36513888889</v>
      </c>
      <c r="N1079" s="172">
        <v>45836.541666666664</v>
      </c>
      <c r="O1079" s="171" t="s">
        <v>3171</v>
      </c>
      <c r="P1079" s="171" t="s">
        <v>3172</v>
      </c>
      <c r="Q1079" s="171" t="s">
        <v>177</v>
      </c>
      <c r="R1079" s="72" t="s">
        <v>9072</v>
      </c>
      <c r="S1079" s="178" t="s">
        <v>3174</v>
      </c>
      <c r="T1079" s="187" t="s">
        <v>3190</v>
      </c>
      <c r="U1079" s="187" t="s">
        <v>3284</v>
      </c>
      <c r="V1079" s="187" t="s">
        <v>3284</v>
      </c>
      <c r="W1079" s="187" t="s">
        <v>3215</v>
      </c>
      <c r="X1079" s="187" t="s">
        <v>3267</v>
      </c>
      <c r="Y1079" s="187">
        <v>0</v>
      </c>
      <c r="Z1079" s="187">
        <v>0</v>
      </c>
      <c r="AA1079" s="187">
        <v>0</v>
      </c>
      <c r="AB1079" s="200">
        <v>0</v>
      </c>
      <c r="AC1079" s="72" t="s">
        <v>9073</v>
      </c>
      <c r="AD1079" s="72" t="s">
        <v>9074</v>
      </c>
      <c r="AE1079" s="72" t="s">
        <v>9075</v>
      </c>
      <c r="AF1079" s="171" t="s">
        <v>30</v>
      </c>
      <c r="AG1079" s="171" t="s">
        <v>189</v>
      </c>
      <c r="AH1079" s="171">
        <v>1</v>
      </c>
      <c r="AI1079" s="171">
        <v>0</v>
      </c>
      <c r="AJ1079" s="72" t="s">
        <v>204</v>
      </c>
      <c r="AK1079" s="97">
        <f>IF(Q1079="SOPORTE_TELEFÓNICO",'BASE LIQUIDACION REDEBAN 2025'!$B$19,IF(Q1079="ENVÍO",'BASE LIQUIDACION REDEBAN 2025'!$C$2,IF(AF1079="TIPO I",'BASE LIQUIDACION REDEBAN 2025'!$C$2,IF(AF1079="TIPO II",'BASE LIQUIDACION REDEBAN 2025'!$C$3,IF(AF1079="TIPO III",'BASE LIQUIDACION REDEBAN 2025'!$C$4,IF(AF1079="TIPO IV",'BASE LIQUIDACION REDEBAN 2025'!$C$5,IF(AG1079="AEREO",'BASE LIQUIDACION REDEBAN 2025'!$B$6,'BASE LIQUIDACION REDEBAN 2025'!$C$5)))))))</f>
        <v>275728.78077800001</v>
      </c>
      <c r="AL1079" s="97">
        <f>IF(OR(Q1079="SOPORTE_TELEFÓNICO",Q1079="ENVÍO"),0,IF(AF1079="TIPO I",'BASE LIQUIDACION REDEBAN 2025'!$B$10,IF(AF1079="TIPO II",'BASE LIQUIDACION REDEBAN 2025'!$B$11,IF(AF1079="TIPO III",'BASE LIQUIDACION REDEBAN 2025'!$B$12,'BASE LIQUIDACION REDEBAN 2025'!$B$13))))</f>
        <v>196536.5258152</v>
      </c>
      <c r="AM1079" s="97">
        <f t="shared" si="16"/>
        <v>275728.78077800001</v>
      </c>
    </row>
    <row r="1080" spans="1:39" s="85" customFormat="1" ht="13.15">
      <c r="A1080" s="171" t="s">
        <v>60</v>
      </c>
      <c r="B1080" s="10" t="str">
        <f>VLOOKUP(A1080,'CENTRO DE COSTOS'!A:D,4,FALSE)</f>
        <v>JUAN SEBASTIÁN RÍOS CASTRILLÓN</v>
      </c>
      <c r="C1080" s="10" t="str">
        <f>VLOOKUP(A1080,'CENTRO DE COSTOS'!A:D,2,FALSE)</f>
        <v>0004-0005</v>
      </c>
      <c r="D1080" s="171">
        <v>5045</v>
      </c>
      <c r="E1080" s="171">
        <v>2367095</v>
      </c>
      <c r="F1080" s="171">
        <v>61651</v>
      </c>
      <c r="G1080" s="171" t="s">
        <v>290</v>
      </c>
      <c r="H1080" s="171" t="s">
        <v>60</v>
      </c>
      <c r="I1080" s="171" t="s">
        <v>9076</v>
      </c>
      <c r="J1080" s="10" t="s">
        <v>167</v>
      </c>
      <c r="K1080" s="171">
        <v>2367095</v>
      </c>
      <c r="L1080" s="171" t="s">
        <v>9077</v>
      </c>
      <c r="M1080" s="172">
        <v>45835.674050925925</v>
      </c>
      <c r="N1080" s="172">
        <v>45836.545138888891</v>
      </c>
      <c r="O1080" s="171" t="s">
        <v>3171</v>
      </c>
      <c r="P1080" s="171" t="s">
        <v>3172</v>
      </c>
      <c r="Q1080" s="171" t="s">
        <v>177</v>
      </c>
      <c r="R1080" s="72" t="s">
        <v>9078</v>
      </c>
      <c r="S1080" s="178" t="s">
        <v>3174</v>
      </c>
      <c r="T1080" s="187" t="s">
        <v>3190</v>
      </c>
      <c r="U1080" s="187" t="s">
        <v>3331</v>
      </c>
      <c r="V1080" s="187" t="s">
        <v>3192</v>
      </c>
      <c r="W1080" s="187" t="s">
        <v>3215</v>
      </c>
      <c r="X1080" s="187" t="s">
        <v>3481</v>
      </c>
      <c r="Y1080" s="187">
        <v>0</v>
      </c>
      <c r="Z1080" s="187">
        <v>0</v>
      </c>
      <c r="AA1080" s="187" t="s">
        <v>4501</v>
      </c>
      <c r="AB1080" s="200">
        <v>0</v>
      </c>
      <c r="AC1080" s="72" t="s">
        <v>9079</v>
      </c>
      <c r="AD1080" s="72" t="s">
        <v>9080</v>
      </c>
      <c r="AE1080" s="72" t="s">
        <v>9081</v>
      </c>
      <c r="AF1080" s="171" t="s">
        <v>25</v>
      </c>
      <c r="AG1080" s="171" t="s">
        <v>189</v>
      </c>
      <c r="AH1080" s="171">
        <v>1</v>
      </c>
      <c r="AI1080" s="171">
        <v>0</v>
      </c>
      <c r="AJ1080" s="72" t="s">
        <v>1943</v>
      </c>
      <c r="AK1080" s="97">
        <f>IF(Q1080="SOPORTE_TELEFÓNICO",'BASE LIQUIDACION REDEBAN 2025'!$B$19,IF(Q1080="ENVÍO",'BASE LIQUIDACION REDEBAN 2025'!$C$2,IF(AF1080="TIPO I",'BASE LIQUIDACION REDEBAN 2025'!$C$2,IF(AF1080="TIPO II",'BASE LIQUIDACION REDEBAN 2025'!$C$3,IF(AF1080="TIPO III",'BASE LIQUIDACION REDEBAN 2025'!$C$4,IF(AF1080="TIPO IV",'BASE LIQUIDACION REDEBAN 2025'!$C$5,IF(AG1080="AEREO",'BASE LIQUIDACION REDEBAN 2025'!$B$6,'BASE LIQUIDACION REDEBAN 2025'!$C$5)))))))</f>
        <v>65960.072302</v>
      </c>
      <c r="AL1080" s="97">
        <f>IF(OR(Q1080="SOPORTE_TELEFÓNICO",Q1080="ENVÍO"),0,IF(AF1080="TIPO I",'BASE LIQUIDACION REDEBAN 2025'!$B$10,IF(AF1080="TIPO II",'BASE LIQUIDACION REDEBAN 2025'!$B$11,IF(AF1080="TIPO III",'BASE LIQUIDACION REDEBAN 2025'!$B$12,'BASE LIQUIDACION REDEBAN 2025'!$B$13))))</f>
        <v>75096.394270399993</v>
      </c>
      <c r="AM1080" s="97">
        <f t="shared" si="16"/>
        <v>65960.072302</v>
      </c>
    </row>
    <row r="1081" spans="1:39" s="85" customFormat="1" ht="13.15">
      <c r="A1081" s="171" t="s">
        <v>90</v>
      </c>
      <c r="B1081" s="10" t="str">
        <f>VLOOKUP(A1081,'CENTRO DE COSTOS'!A:D,4,FALSE)</f>
        <v>JUAN SEBASTIÁN RÍOS CASTRILLÓN</v>
      </c>
      <c r="C1081" s="10" t="str">
        <f>VLOOKUP(A1081,'CENTRO DE COSTOS'!A:D,2,FALSE)</f>
        <v>0004-0005</v>
      </c>
      <c r="D1081" s="171">
        <v>5001</v>
      </c>
      <c r="E1081" s="171">
        <v>2367614</v>
      </c>
      <c r="F1081" s="171">
        <v>30042</v>
      </c>
      <c r="G1081" s="171" t="s">
        <v>290</v>
      </c>
      <c r="H1081" s="171" t="s">
        <v>90</v>
      </c>
      <c r="I1081" s="171" t="s">
        <v>9082</v>
      </c>
      <c r="J1081" s="10" t="s">
        <v>167</v>
      </c>
      <c r="K1081" s="171">
        <v>2367614</v>
      </c>
      <c r="L1081" s="171" t="s">
        <v>9083</v>
      </c>
      <c r="M1081" s="172">
        <v>45835.702800925923</v>
      </c>
      <c r="N1081" s="172">
        <v>45836.54791666667</v>
      </c>
      <c r="O1081" s="171" t="s">
        <v>3171</v>
      </c>
      <c r="P1081" s="171" t="s">
        <v>3172</v>
      </c>
      <c r="Q1081" s="171" t="s">
        <v>177</v>
      </c>
      <c r="R1081" s="72" t="s">
        <v>9084</v>
      </c>
      <c r="S1081" s="178" t="s">
        <v>3174</v>
      </c>
      <c r="T1081" s="187" t="s">
        <v>3190</v>
      </c>
      <c r="U1081" s="187" t="s">
        <v>3357</v>
      </c>
      <c r="V1081" s="187" t="s">
        <v>3192</v>
      </c>
      <c r="W1081" s="187" t="s">
        <v>3215</v>
      </c>
      <c r="X1081" s="187" t="s">
        <v>3503</v>
      </c>
      <c r="Y1081" s="187">
        <v>0</v>
      </c>
      <c r="Z1081" s="187">
        <v>0</v>
      </c>
      <c r="AA1081" s="187">
        <v>0</v>
      </c>
      <c r="AB1081" s="200">
        <v>0</v>
      </c>
      <c r="AC1081" s="72" t="s">
        <v>9085</v>
      </c>
      <c r="AD1081" s="72" t="s">
        <v>9086</v>
      </c>
      <c r="AE1081" s="72" t="s">
        <v>9087</v>
      </c>
      <c r="AF1081" s="171" t="s">
        <v>25</v>
      </c>
      <c r="AG1081" s="171" t="s">
        <v>189</v>
      </c>
      <c r="AH1081" s="171">
        <v>1</v>
      </c>
      <c r="AI1081" s="171">
        <v>0</v>
      </c>
      <c r="AJ1081" s="72" t="s">
        <v>818</v>
      </c>
      <c r="AK1081" s="97">
        <f>IF(Q1081="SOPORTE_TELEFÓNICO",'BASE LIQUIDACION REDEBAN 2025'!$B$19,IF(Q1081="ENVÍO",'BASE LIQUIDACION REDEBAN 2025'!$C$2,IF(AF1081="TIPO I",'BASE LIQUIDACION REDEBAN 2025'!$C$2,IF(AF1081="TIPO II",'BASE LIQUIDACION REDEBAN 2025'!$C$3,IF(AF1081="TIPO III",'BASE LIQUIDACION REDEBAN 2025'!$C$4,IF(AF1081="TIPO IV",'BASE LIQUIDACION REDEBAN 2025'!$C$5,IF(AG1081="AEREO",'BASE LIQUIDACION REDEBAN 2025'!$B$6,'BASE LIQUIDACION REDEBAN 2025'!$C$5)))))))</f>
        <v>65960.072302</v>
      </c>
      <c r="AL1081" s="97">
        <f>IF(OR(Q1081="SOPORTE_TELEFÓNICO",Q1081="ENVÍO"),0,IF(AF1081="TIPO I",'BASE LIQUIDACION REDEBAN 2025'!$B$10,IF(AF1081="TIPO II",'BASE LIQUIDACION REDEBAN 2025'!$B$11,IF(AF1081="TIPO III",'BASE LIQUIDACION REDEBAN 2025'!$B$12,'BASE LIQUIDACION REDEBAN 2025'!$B$13))))</f>
        <v>75096.394270399993</v>
      </c>
      <c r="AM1081" s="97">
        <f t="shared" si="16"/>
        <v>65960.072302</v>
      </c>
    </row>
    <row r="1082" spans="1:39" s="85" customFormat="1" ht="13.15">
      <c r="A1082" s="171" t="s">
        <v>90</v>
      </c>
      <c r="B1082" s="10" t="str">
        <f>VLOOKUP(A1082,'CENTRO DE COSTOS'!A:D,4,FALSE)</f>
        <v>JUAN SEBASTIÁN RÍOS CASTRILLÓN</v>
      </c>
      <c r="C1082" s="10" t="str">
        <f>VLOOKUP(A1082,'CENTRO DE COSTOS'!A:D,2,FALSE)</f>
        <v>0004-0005</v>
      </c>
      <c r="D1082" s="171">
        <v>5088</v>
      </c>
      <c r="E1082" s="171">
        <v>2368727</v>
      </c>
      <c r="F1082" s="171">
        <v>66864</v>
      </c>
      <c r="G1082" s="171" t="s">
        <v>290</v>
      </c>
      <c r="H1082" s="171" t="s">
        <v>291</v>
      </c>
      <c r="I1082" s="171" t="s">
        <v>6765</v>
      </c>
      <c r="J1082" s="10" t="s">
        <v>167</v>
      </c>
      <c r="K1082" s="171">
        <v>2368727</v>
      </c>
      <c r="L1082" s="171" t="s">
        <v>9088</v>
      </c>
      <c r="M1082" s="172">
        <v>45836.424305555556</v>
      </c>
      <c r="N1082" s="172">
        <v>45836.568055555559</v>
      </c>
      <c r="O1082" s="171" t="s">
        <v>3171</v>
      </c>
      <c r="P1082" s="171" t="s">
        <v>3172</v>
      </c>
      <c r="Q1082" s="171" t="s">
        <v>177</v>
      </c>
      <c r="R1082" s="72" t="s">
        <v>9089</v>
      </c>
      <c r="S1082" s="178" t="s">
        <v>3174</v>
      </c>
      <c r="T1082" s="187" t="s">
        <v>3190</v>
      </c>
      <c r="U1082" s="187" t="s">
        <v>3191</v>
      </c>
      <c r="V1082" s="187" t="s">
        <v>3235</v>
      </c>
      <c r="W1082" s="187" t="s">
        <v>3185</v>
      </c>
      <c r="X1082" s="187">
        <v>0</v>
      </c>
      <c r="Y1082" s="187">
        <v>0</v>
      </c>
      <c r="Z1082" s="187">
        <v>0</v>
      </c>
      <c r="AA1082" s="187">
        <v>0</v>
      </c>
      <c r="AB1082" s="200">
        <v>0</v>
      </c>
      <c r="AC1082" s="72" t="s">
        <v>6768</v>
      </c>
      <c r="AD1082" s="72">
        <v>0</v>
      </c>
      <c r="AE1082" s="72">
        <v>0</v>
      </c>
      <c r="AF1082" s="171" t="s">
        <v>25</v>
      </c>
      <c r="AG1082" s="171" t="s">
        <v>189</v>
      </c>
      <c r="AH1082" s="171">
        <v>1</v>
      </c>
      <c r="AI1082" s="171">
        <v>0</v>
      </c>
      <c r="AJ1082" s="72" t="s">
        <v>818</v>
      </c>
      <c r="AK1082" s="97">
        <f>IF(Q1082="SOPORTE_TELEFÓNICO",'BASE LIQUIDACION REDEBAN 2025'!$B$19,IF(Q1082="ENVÍO",'BASE LIQUIDACION REDEBAN 2025'!$C$2,IF(AF1082="TIPO I",'BASE LIQUIDACION REDEBAN 2025'!$C$2,IF(AF1082="TIPO II",'BASE LIQUIDACION REDEBAN 2025'!$C$3,IF(AF1082="TIPO III",'BASE LIQUIDACION REDEBAN 2025'!$C$4,IF(AF1082="TIPO IV",'BASE LIQUIDACION REDEBAN 2025'!$C$5,IF(AG1082="AEREO",'BASE LIQUIDACION REDEBAN 2025'!$B$6,'BASE LIQUIDACION REDEBAN 2025'!$C$5)))))))</f>
        <v>65960.072302</v>
      </c>
      <c r="AL1082" s="97">
        <f>IF(OR(Q1082="SOPORTE_TELEFÓNICO",Q1082="ENVÍO"),0,IF(AF1082="TIPO I",'BASE LIQUIDACION REDEBAN 2025'!$B$10,IF(AF1082="TIPO II",'BASE LIQUIDACION REDEBAN 2025'!$B$11,IF(AF1082="TIPO III",'BASE LIQUIDACION REDEBAN 2025'!$B$12,'BASE LIQUIDACION REDEBAN 2025'!$B$13))))</f>
        <v>75096.394270399993</v>
      </c>
      <c r="AM1082" s="97">
        <f t="shared" si="16"/>
        <v>65960.072302</v>
      </c>
    </row>
    <row r="1083" spans="1:39" s="85" customFormat="1" ht="13.15">
      <c r="A1083" s="171" t="s">
        <v>76</v>
      </c>
      <c r="B1083" s="10" t="str">
        <f>VLOOKUP(A1083,'CENTRO DE COSTOS'!A:D,4,FALSE)</f>
        <v>DIEGO FERNANDO HENAO CARDONA</v>
      </c>
      <c r="C1083" s="10" t="str">
        <f>VLOOKUP(A1083,'CENTRO DE COSTOS'!A:D,2,FALSE)</f>
        <v>0004-0003</v>
      </c>
      <c r="D1083" s="171">
        <v>19001</v>
      </c>
      <c r="E1083" s="171">
        <v>2364744</v>
      </c>
      <c r="F1083" s="171">
        <v>24352</v>
      </c>
      <c r="G1083" s="171" t="s">
        <v>200</v>
      </c>
      <c r="H1083" s="171" t="s">
        <v>95</v>
      </c>
      <c r="I1083" s="171" t="s">
        <v>9090</v>
      </c>
      <c r="J1083" s="10" t="s">
        <v>167</v>
      </c>
      <c r="K1083" s="171">
        <v>2364744</v>
      </c>
      <c r="L1083" s="171" t="s">
        <v>9091</v>
      </c>
      <c r="M1083" s="172">
        <v>45835.425868055558</v>
      </c>
      <c r="N1083" s="172">
        <v>45836.571527777778</v>
      </c>
      <c r="O1083" s="171" t="s">
        <v>3171</v>
      </c>
      <c r="P1083" s="171" t="s">
        <v>3172</v>
      </c>
      <c r="Q1083" s="171" t="s">
        <v>177</v>
      </c>
      <c r="R1083" s="72" t="s">
        <v>9092</v>
      </c>
      <c r="S1083" s="178" t="s">
        <v>3174</v>
      </c>
      <c r="T1083" s="187" t="s">
        <v>3190</v>
      </c>
      <c r="U1083" s="187" t="s">
        <v>3197</v>
      </c>
      <c r="V1083" s="187" t="s">
        <v>3424</v>
      </c>
      <c r="W1083" s="187" t="s">
        <v>3215</v>
      </c>
      <c r="X1083" s="187">
        <v>0</v>
      </c>
      <c r="Y1083" s="187" t="s">
        <v>3425</v>
      </c>
      <c r="Z1083" s="187">
        <v>0</v>
      </c>
      <c r="AA1083" s="187">
        <v>0</v>
      </c>
      <c r="AB1083" s="200">
        <v>0</v>
      </c>
      <c r="AC1083" s="72" t="s">
        <v>9093</v>
      </c>
      <c r="AD1083" s="72" t="s">
        <v>9094</v>
      </c>
      <c r="AE1083" s="72" t="s">
        <v>9095</v>
      </c>
      <c r="AF1083" s="171" t="s">
        <v>30</v>
      </c>
      <c r="AG1083" s="171" t="s">
        <v>189</v>
      </c>
      <c r="AH1083" s="171">
        <v>1</v>
      </c>
      <c r="AI1083" s="171">
        <v>0</v>
      </c>
      <c r="AJ1083" s="72" t="s">
        <v>204</v>
      </c>
      <c r="AK1083" s="97">
        <f>IF(Q1083="SOPORTE_TELEFÓNICO",'BASE LIQUIDACION REDEBAN 2025'!$B$19,IF(Q1083="ENVÍO",'BASE LIQUIDACION REDEBAN 2025'!$C$2,IF(AF1083="TIPO I",'BASE LIQUIDACION REDEBAN 2025'!$C$2,IF(AF1083="TIPO II",'BASE LIQUIDACION REDEBAN 2025'!$C$3,IF(AF1083="TIPO III",'BASE LIQUIDACION REDEBAN 2025'!$C$4,IF(AF1083="TIPO IV",'BASE LIQUIDACION REDEBAN 2025'!$C$5,IF(AG1083="AEREO",'BASE LIQUIDACION REDEBAN 2025'!$B$6,'BASE LIQUIDACION REDEBAN 2025'!$C$5)))))))</f>
        <v>275728.78077800001</v>
      </c>
      <c r="AL1083" s="97">
        <f>IF(OR(Q1083="SOPORTE_TELEFÓNICO",Q1083="ENVÍO"),0,IF(AF1083="TIPO I",'BASE LIQUIDACION REDEBAN 2025'!$B$10,IF(AF1083="TIPO II",'BASE LIQUIDACION REDEBAN 2025'!$B$11,IF(AF1083="TIPO III",'BASE LIQUIDACION REDEBAN 2025'!$B$12,'BASE LIQUIDACION REDEBAN 2025'!$B$13))))</f>
        <v>196536.5258152</v>
      </c>
      <c r="AM1083" s="97">
        <f t="shared" si="16"/>
        <v>275728.78077800001</v>
      </c>
    </row>
    <row r="1084" spans="1:39" s="85" customFormat="1" ht="13.15">
      <c r="A1084" s="171" t="s">
        <v>100</v>
      </c>
      <c r="B1084" s="10" t="str">
        <f>VLOOKUP(A1084,'CENTRO DE COSTOS'!A:D,4,FALSE)</f>
        <v>KEVIN ALEXIS CORZO BUSTOS</v>
      </c>
      <c r="C1084" s="10" t="str">
        <f>VLOOKUP(A1084,'CENTRO DE COSTOS'!A:D,2,FALSE)</f>
        <v>0004-0007</v>
      </c>
      <c r="D1084" s="171">
        <v>50606</v>
      </c>
      <c r="E1084" s="171">
        <v>2369051</v>
      </c>
      <c r="F1084" s="171">
        <v>34747</v>
      </c>
      <c r="G1084" s="171" t="s">
        <v>192</v>
      </c>
      <c r="H1084" s="171" t="s">
        <v>7805</v>
      </c>
      <c r="I1084" s="171" t="s">
        <v>9096</v>
      </c>
      <c r="J1084" s="10" t="s">
        <v>167</v>
      </c>
      <c r="K1084" s="171">
        <v>2369051</v>
      </c>
      <c r="L1084" s="171" t="s">
        <v>9097</v>
      </c>
      <c r="M1084" s="172">
        <v>45836.616666666669</v>
      </c>
      <c r="N1084" s="172">
        <v>45836.624305555553</v>
      </c>
      <c r="O1084" s="171" t="s">
        <v>3171</v>
      </c>
      <c r="P1084" s="171" t="s">
        <v>3172</v>
      </c>
      <c r="Q1084" s="171" t="s">
        <v>3188</v>
      </c>
      <c r="R1084" s="72">
        <v>0</v>
      </c>
      <c r="S1084" s="178" t="s">
        <v>3174</v>
      </c>
      <c r="T1084" s="187" t="s">
        <v>3190</v>
      </c>
      <c r="U1084" s="187" t="s">
        <v>3176</v>
      </c>
      <c r="V1084" s="187" t="s">
        <v>3192</v>
      </c>
      <c r="W1084" s="187" t="s">
        <v>3185</v>
      </c>
      <c r="X1084" s="187">
        <v>0</v>
      </c>
      <c r="Y1084" s="187">
        <v>0</v>
      </c>
      <c r="Z1084" s="187">
        <v>0</v>
      </c>
      <c r="AA1084" s="200">
        <v>0</v>
      </c>
      <c r="AB1084" s="72">
        <v>0</v>
      </c>
      <c r="AC1084" s="72">
        <v>0</v>
      </c>
      <c r="AD1084" s="72">
        <v>0</v>
      </c>
      <c r="AE1084" s="72">
        <v>0</v>
      </c>
      <c r="AF1084" s="171" t="s">
        <v>28</v>
      </c>
      <c r="AG1084" s="171" t="s">
        <v>189</v>
      </c>
      <c r="AH1084" s="171">
        <v>0</v>
      </c>
      <c r="AI1084" s="171">
        <v>0</v>
      </c>
      <c r="AJ1084" s="72" t="s">
        <v>9098</v>
      </c>
      <c r="AK1084" s="97">
        <f>IF(Q1084="SOPORTE_TELEFÓNICO",'BASE LIQUIDACION REDEBAN 2025'!$B$19,IF(Q1084="ENVÍO",'BASE LIQUIDACION REDEBAN 2025'!$C$2,IF(AF1084="TIPO I",'BASE LIQUIDACION REDEBAN 2025'!$C$2,IF(AF1084="TIPO II",'BASE LIQUIDACION REDEBAN 2025'!$C$3,IF(AF1084="TIPO III",'BASE LIQUIDACION REDEBAN 2025'!$C$4,IF(AF1084="TIPO IV",'BASE LIQUIDACION REDEBAN 2025'!$C$5,IF(AG1084="AEREO",'BASE LIQUIDACION REDEBAN 2025'!$B$6,'BASE LIQUIDACION REDEBAN 2025'!$C$5)))))))</f>
        <v>41241.0800752</v>
      </c>
      <c r="AL1084" s="97">
        <f>IF(OR(Q1084="SOPORTE_TELEFÓNICO",Q1084="ENVÍO"),0,IF(AF1084="TIPO I",'BASE LIQUIDACION REDEBAN 2025'!$B$10,IF(AF1084="TIPO II",'BASE LIQUIDACION REDEBAN 2025'!$B$11,IF(AF1084="TIPO III",'BASE LIQUIDACION REDEBAN 2025'!$B$12,'BASE LIQUIDACION REDEBAN 2025'!$B$13))))</f>
        <v>0</v>
      </c>
      <c r="AM1084" s="97">
        <f t="shared" si="16"/>
        <v>41241.0800752</v>
      </c>
    </row>
    <row r="1085" spans="1:39" s="85" customFormat="1" ht="13.15">
      <c r="A1085" s="171" t="s">
        <v>92</v>
      </c>
      <c r="B1085" s="10" t="str">
        <f>VLOOKUP(A1085,'CENTRO DE COSTOS'!A:D,4,FALSE)</f>
        <v>KEVIN ALEXIS CORZO BUSTOS</v>
      </c>
      <c r="C1085" s="10" t="str">
        <f>VLOOKUP(A1085,'CENTRO DE COSTOS'!A:D,2,FALSE)</f>
        <v>0004-0007</v>
      </c>
      <c r="D1085" s="171">
        <v>18001</v>
      </c>
      <c r="E1085" s="171">
        <v>2366616</v>
      </c>
      <c r="F1085" s="171">
        <v>76544</v>
      </c>
      <c r="G1085" s="171" t="s">
        <v>1649</v>
      </c>
      <c r="H1085" s="171" t="s">
        <v>82</v>
      </c>
      <c r="I1085" s="171" t="s">
        <v>7981</v>
      </c>
      <c r="J1085" s="10" t="s">
        <v>167</v>
      </c>
      <c r="K1085" s="171">
        <v>2366616</v>
      </c>
      <c r="L1085" s="171" t="s">
        <v>9099</v>
      </c>
      <c r="M1085" s="172">
        <v>45835.602500000001</v>
      </c>
      <c r="N1085" s="172">
        <v>45836.647916666669</v>
      </c>
      <c r="O1085" s="171" t="s">
        <v>3171</v>
      </c>
      <c r="P1085" s="171" t="s">
        <v>3172</v>
      </c>
      <c r="Q1085" s="171" t="s">
        <v>177</v>
      </c>
      <c r="R1085" s="72" t="s">
        <v>9100</v>
      </c>
      <c r="S1085" s="178" t="s">
        <v>3174</v>
      </c>
      <c r="T1085" s="187" t="s">
        <v>3190</v>
      </c>
      <c r="U1085" s="187" t="s">
        <v>3460</v>
      </c>
      <c r="V1085" s="187" t="s">
        <v>3460</v>
      </c>
      <c r="W1085" s="187" t="s">
        <v>3215</v>
      </c>
      <c r="X1085" s="187" t="s">
        <v>3267</v>
      </c>
      <c r="Y1085" s="187">
        <v>0</v>
      </c>
      <c r="Z1085" s="187">
        <v>0</v>
      </c>
      <c r="AA1085" s="187">
        <v>0</v>
      </c>
      <c r="AB1085" s="200">
        <v>0</v>
      </c>
      <c r="AC1085" s="72" t="s">
        <v>9101</v>
      </c>
      <c r="AD1085" s="72" t="s">
        <v>9102</v>
      </c>
      <c r="AE1085" s="72" t="s">
        <v>9103</v>
      </c>
      <c r="AF1085" s="171" t="s">
        <v>32</v>
      </c>
      <c r="AG1085" s="171" t="s">
        <v>189</v>
      </c>
      <c r="AH1085" s="171">
        <v>1</v>
      </c>
      <c r="AI1085" s="171">
        <v>0</v>
      </c>
      <c r="AJ1085" s="72" t="s">
        <v>1653</v>
      </c>
      <c r="AK1085" s="97">
        <f>IF(Q1085="SOPORTE_TELEFÓNICO",'BASE LIQUIDACION REDEBAN 2025'!$B$19,IF(Q1085="ENVÍO",'BASE LIQUIDACION REDEBAN 2025'!$C$2,IF(AF1085="TIPO I",'BASE LIQUIDACION REDEBAN 2025'!$C$2,IF(AF1085="TIPO II",'BASE LIQUIDACION REDEBAN 2025'!$C$3,IF(AF1085="TIPO III",'BASE LIQUIDACION REDEBAN 2025'!$C$4,IF(AF1085="TIPO IV",'BASE LIQUIDACION REDEBAN 2025'!$C$5,IF(AG1085="AEREO",'BASE LIQUIDACION REDEBAN 2025'!$B$6,'BASE LIQUIDACION REDEBAN 2025'!$C$5)))))))</f>
        <v>479588.87655000004</v>
      </c>
      <c r="AL1085" s="97">
        <f>IF(OR(Q1085="SOPORTE_TELEFÓNICO",Q1085="ENVÍO"),0,IF(AF1085="TIPO I",'BASE LIQUIDACION REDEBAN 2025'!$B$10,IF(AF1085="TIPO II",'BASE LIQUIDACION REDEBAN 2025'!$B$11,IF(AF1085="TIPO III",'BASE LIQUIDACION REDEBAN 2025'!$B$12,'BASE LIQUIDACION REDEBAN 2025'!$B$13))))</f>
        <v>196536.5258152</v>
      </c>
      <c r="AM1085" s="97">
        <f t="shared" si="16"/>
        <v>479588.87655000004</v>
      </c>
    </row>
    <row r="1086" spans="1:39" s="85" customFormat="1" ht="13.15">
      <c r="A1086" s="171" t="s">
        <v>80</v>
      </c>
      <c r="B1086" s="10" t="str">
        <f>VLOOKUP(A1086,'CENTRO DE COSTOS'!A:D,4,FALSE)</f>
        <v>JOSE MAURICIO HERNANDEZ ROJAS</v>
      </c>
      <c r="C1086" s="10" t="str">
        <f>VLOOKUP(A1086,'CENTRO DE COSTOS'!A:D,2,FALSE)</f>
        <v>0004-0001</v>
      </c>
      <c r="D1086" s="171">
        <v>13836</v>
      </c>
      <c r="E1086" s="171">
        <v>2364705</v>
      </c>
      <c r="F1086" s="171">
        <v>30091</v>
      </c>
      <c r="G1086" s="171" t="s">
        <v>364</v>
      </c>
      <c r="H1086" s="171" t="s">
        <v>1527</v>
      </c>
      <c r="I1086" s="171" t="s">
        <v>9104</v>
      </c>
      <c r="J1086" s="10" t="s">
        <v>167</v>
      </c>
      <c r="K1086" s="171">
        <v>2364705</v>
      </c>
      <c r="L1086" s="171" t="s">
        <v>9105</v>
      </c>
      <c r="M1086" s="172">
        <v>45835.415763888886</v>
      </c>
      <c r="N1086" s="172">
        <v>45837.340046296296</v>
      </c>
      <c r="O1086" s="171" t="s">
        <v>3171</v>
      </c>
      <c r="P1086" s="171" t="s">
        <v>3172</v>
      </c>
      <c r="Q1086" s="171" t="s">
        <v>177</v>
      </c>
      <c r="R1086" s="72" t="s">
        <v>9106</v>
      </c>
      <c r="S1086" s="178" t="s">
        <v>3174</v>
      </c>
      <c r="T1086" s="187" t="s">
        <v>3190</v>
      </c>
      <c r="U1086" s="187" t="s">
        <v>3855</v>
      </c>
      <c r="V1086" s="187" t="s">
        <v>3192</v>
      </c>
      <c r="W1086" s="187" t="s">
        <v>3215</v>
      </c>
      <c r="X1086" s="187" t="s">
        <v>4037</v>
      </c>
      <c r="Y1086" s="187">
        <v>0</v>
      </c>
      <c r="Z1086" s="187">
        <v>0</v>
      </c>
      <c r="AA1086" s="187">
        <v>0</v>
      </c>
      <c r="AB1086" s="200">
        <v>0</v>
      </c>
      <c r="AC1086" s="72" t="s">
        <v>9107</v>
      </c>
      <c r="AD1086" s="72" t="s">
        <v>9108</v>
      </c>
      <c r="AE1086" s="72" t="s">
        <v>9109</v>
      </c>
      <c r="AF1086" s="171" t="s">
        <v>28</v>
      </c>
      <c r="AG1086" s="171" t="s">
        <v>189</v>
      </c>
      <c r="AH1086" s="171">
        <v>1</v>
      </c>
      <c r="AI1086" s="171">
        <v>0</v>
      </c>
      <c r="AJ1086" s="72" t="s">
        <v>1180</v>
      </c>
      <c r="AK1086" s="97">
        <f>IF(Q1086="SOPORTE_TELEFÓNICO",'BASE LIQUIDACION REDEBAN 2025'!$B$19,IF(Q1086="ENVÍO",'BASE LIQUIDACION REDEBAN 2025'!$C$2,IF(AF1086="TIPO I",'BASE LIQUIDACION REDEBAN 2025'!$C$2,IF(AF1086="TIPO II",'BASE LIQUIDACION REDEBAN 2025'!$C$3,IF(AF1086="TIPO III",'BASE LIQUIDACION REDEBAN 2025'!$C$4,IF(AF1086="TIPO IV",'BASE LIQUIDACION REDEBAN 2025'!$C$5,IF(AG1086="AEREO",'BASE LIQUIDACION REDEBAN 2025'!$B$6,'BASE LIQUIDACION REDEBAN 2025'!$C$5)))))))</f>
        <v>144967.87232000002</v>
      </c>
      <c r="AL1086" s="97">
        <f>IF(OR(Q1086="SOPORTE_TELEFÓNICO",Q1086="ENVÍO"),0,IF(AF1086="TIPO I",'BASE LIQUIDACION REDEBAN 2025'!$B$10,IF(AF1086="TIPO II",'BASE LIQUIDACION REDEBAN 2025'!$B$11,IF(AF1086="TIPO III",'BASE LIQUIDACION REDEBAN 2025'!$B$12,'BASE LIQUIDACION REDEBAN 2025'!$B$13))))</f>
        <v>140395.6348884</v>
      </c>
      <c r="AM1086" s="97">
        <f t="shared" si="16"/>
        <v>144967.87232000002</v>
      </c>
    </row>
    <row r="1087" spans="1:39" s="85" customFormat="1" ht="13.15">
      <c r="A1087" s="171" t="s">
        <v>90</v>
      </c>
      <c r="B1087" s="10" t="str">
        <f>VLOOKUP(A1087,'CENTRO DE COSTOS'!A:D,4,FALSE)</f>
        <v>JUAN SEBASTIÁN RÍOS CASTRILLÓN</v>
      </c>
      <c r="C1087" s="10" t="str">
        <f>VLOOKUP(A1087,'CENTRO DE COSTOS'!A:D,2,FALSE)</f>
        <v>0004-0005</v>
      </c>
      <c r="D1087" s="171">
        <v>5088</v>
      </c>
      <c r="E1087" s="171">
        <v>2368778</v>
      </c>
      <c r="F1087" s="171">
        <v>29998</v>
      </c>
      <c r="G1087" s="171" t="s">
        <v>290</v>
      </c>
      <c r="H1087" s="171" t="s">
        <v>291</v>
      </c>
      <c r="I1087" s="171" t="s">
        <v>9110</v>
      </c>
      <c r="J1087" s="10" t="s">
        <v>167</v>
      </c>
      <c r="K1087" s="171">
        <v>2368778</v>
      </c>
      <c r="L1087" s="171" t="s">
        <v>9111</v>
      </c>
      <c r="M1087" s="172">
        <v>45836.49722222222</v>
      </c>
      <c r="N1087" s="172">
        <v>45837.468310185184</v>
      </c>
      <c r="O1087" s="171" t="s">
        <v>3171</v>
      </c>
      <c r="P1087" s="171" t="s">
        <v>3172</v>
      </c>
      <c r="Q1087" s="171" t="s">
        <v>3188</v>
      </c>
      <c r="R1087" s="72" t="s">
        <v>9112</v>
      </c>
      <c r="S1087" s="178" t="s">
        <v>3174</v>
      </c>
      <c r="T1087" s="187" t="s">
        <v>3175</v>
      </c>
      <c r="U1087" s="187" t="s">
        <v>3438</v>
      </c>
      <c r="V1087" s="187" t="s">
        <v>3439</v>
      </c>
      <c r="W1087" s="187" t="s">
        <v>3185</v>
      </c>
      <c r="X1087" s="187">
        <v>0</v>
      </c>
      <c r="Y1087" s="187">
        <v>0</v>
      </c>
      <c r="Z1087" s="187">
        <v>0</v>
      </c>
      <c r="AA1087" s="187">
        <v>0</v>
      </c>
      <c r="AB1087" s="200">
        <v>0</v>
      </c>
      <c r="AC1087" s="72">
        <v>0</v>
      </c>
      <c r="AD1087" s="72" t="s">
        <v>3180</v>
      </c>
      <c r="AE1087" s="72" t="s">
        <v>3180</v>
      </c>
      <c r="AF1087" s="171" t="s">
        <v>25</v>
      </c>
      <c r="AG1087" s="171" t="s">
        <v>189</v>
      </c>
      <c r="AH1087" s="171">
        <v>0</v>
      </c>
      <c r="AI1087" s="171">
        <v>0</v>
      </c>
      <c r="AJ1087" s="72" t="s">
        <v>557</v>
      </c>
      <c r="AK1087" s="97">
        <f>IF(Q1087="SOPORTE_TELEFÓNICO",'BASE LIQUIDACION REDEBAN 2025'!$B$19,IF(Q1087="ENVÍO",'BASE LIQUIDACION REDEBAN 2025'!$C$2,IF(AF1087="TIPO I",'BASE LIQUIDACION REDEBAN 2025'!$C$2,IF(AF1087="TIPO II",'BASE LIQUIDACION REDEBAN 2025'!$C$3,IF(AF1087="TIPO III",'BASE LIQUIDACION REDEBAN 2025'!$C$4,IF(AF1087="TIPO IV",'BASE LIQUIDACION REDEBAN 2025'!$C$5,IF(AG1087="AEREO",'BASE LIQUIDACION REDEBAN 2025'!$B$6,'BASE LIQUIDACION REDEBAN 2025'!$C$5)))))))</f>
        <v>41241.0800752</v>
      </c>
      <c r="AL1087" s="97">
        <f>IF(OR(Q1087="SOPORTE_TELEFÓNICO",Q1087="ENVÍO"),0,IF(AF1087="TIPO I",'BASE LIQUIDACION REDEBAN 2025'!$B$10,IF(AF1087="TIPO II",'BASE LIQUIDACION REDEBAN 2025'!$B$11,IF(AF1087="TIPO III",'BASE LIQUIDACION REDEBAN 2025'!$B$12,'BASE LIQUIDACION REDEBAN 2025'!$B$13))))</f>
        <v>0</v>
      </c>
      <c r="AM1087" s="97">
        <f t="shared" si="16"/>
        <v>41241.0800752</v>
      </c>
    </row>
    <row r="1088" spans="1:39" s="85" customFormat="1" ht="13.15">
      <c r="A1088" s="171" t="s">
        <v>90</v>
      </c>
      <c r="B1088" s="10" t="str">
        <f>VLOOKUP(A1088,'CENTRO DE COSTOS'!A:D,4,FALSE)</f>
        <v>JUAN SEBASTIÁN RÍOS CASTRILLÓN</v>
      </c>
      <c r="C1088" s="10" t="str">
        <f>VLOOKUP(A1088,'CENTRO DE COSTOS'!A:D,2,FALSE)</f>
        <v>0004-0005</v>
      </c>
      <c r="D1088" s="171">
        <v>5004</v>
      </c>
      <c r="E1088" s="171">
        <v>2362428</v>
      </c>
      <c r="F1088" s="171">
        <v>32925</v>
      </c>
      <c r="G1088" s="171" t="s">
        <v>290</v>
      </c>
      <c r="H1088" s="171" t="s">
        <v>7250</v>
      </c>
      <c r="I1088" s="171" t="s">
        <v>9113</v>
      </c>
      <c r="J1088" s="10" t="s">
        <v>167</v>
      </c>
      <c r="K1088" s="171">
        <v>2362428</v>
      </c>
      <c r="L1088" s="171" t="s">
        <v>9114</v>
      </c>
      <c r="M1088" s="172">
        <v>45834.742534722223</v>
      </c>
      <c r="N1088" s="172">
        <v>45837.435624999998</v>
      </c>
      <c r="O1088" s="171" t="s">
        <v>3171</v>
      </c>
      <c r="P1088" s="171" t="s">
        <v>3172</v>
      </c>
      <c r="Q1088" s="171" t="s">
        <v>177</v>
      </c>
      <c r="R1088" s="72" t="s">
        <v>9115</v>
      </c>
      <c r="S1088" s="178" t="s">
        <v>3174</v>
      </c>
      <c r="T1088" s="187" t="s">
        <v>3190</v>
      </c>
      <c r="U1088" s="187" t="s">
        <v>3357</v>
      </c>
      <c r="V1088" s="187" t="s">
        <v>3192</v>
      </c>
      <c r="W1088" s="187" t="s">
        <v>3215</v>
      </c>
      <c r="X1088" s="187">
        <v>0</v>
      </c>
      <c r="Y1088" s="187">
        <v>0</v>
      </c>
      <c r="Z1088" s="187">
        <v>0</v>
      </c>
      <c r="AA1088" s="187">
        <v>0</v>
      </c>
      <c r="AB1088" s="200">
        <v>0</v>
      </c>
      <c r="AC1088" s="72" t="s">
        <v>9116</v>
      </c>
      <c r="AD1088" s="72">
        <v>1254515</v>
      </c>
      <c r="AE1088" s="72">
        <v>714486</v>
      </c>
      <c r="AF1088" s="171" t="s">
        <v>32</v>
      </c>
      <c r="AG1088" s="171" t="s">
        <v>189</v>
      </c>
      <c r="AH1088" s="171">
        <v>1</v>
      </c>
      <c r="AI1088" s="171">
        <v>0</v>
      </c>
      <c r="AJ1088" s="72" t="s">
        <v>307</v>
      </c>
      <c r="AK1088" s="97">
        <f>IF(Q1088="SOPORTE_TELEFÓNICO",'BASE LIQUIDACION REDEBAN 2025'!$B$19,IF(Q1088="ENVÍO",'BASE LIQUIDACION REDEBAN 2025'!$C$2,IF(AF1088="TIPO I",'BASE LIQUIDACION REDEBAN 2025'!$C$2,IF(AF1088="TIPO II",'BASE LIQUIDACION REDEBAN 2025'!$C$3,IF(AF1088="TIPO III",'BASE LIQUIDACION REDEBAN 2025'!$C$4,IF(AF1088="TIPO IV",'BASE LIQUIDACION REDEBAN 2025'!$C$5,IF(AG1088="AEREO",'BASE LIQUIDACION REDEBAN 2025'!$B$6,'BASE LIQUIDACION REDEBAN 2025'!$C$5)))))))</f>
        <v>479588.87655000004</v>
      </c>
      <c r="AL1088" s="97">
        <f>IF(OR(Q1088="SOPORTE_TELEFÓNICO",Q1088="ENVÍO"),0,IF(AF1088="TIPO I",'BASE LIQUIDACION REDEBAN 2025'!$B$10,IF(AF1088="TIPO II",'BASE LIQUIDACION REDEBAN 2025'!$B$11,IF(AF1088="TIPO III",'BASE LIQUIDACION REDEBAN 2025'!$B$12,'BASE LIQUIDACION REDEBAN 2025'!$B$13))))</f>
        <v>196536.5258152</v>
      </c>
      <c r="AM1088" s="97">
        <f t="shared" si="16"/>
        <v>479588.87655000004</v>
      </c>
    </row>
    <row r="1089" spans="39:39">
      <c r="AM1089" s="88">
        <f>SUM(AM2:AM1088)</f>
        <v>173922271.71168172</v>
      </c>
    </row>
  </sheetData>
  <protectedRanges>
    <protectedRange algorithmName="SHA-512" hashValue="CbntCM56YWgXHu4+OOrTghpH39pBZb4D6eBjK7U1usiFrpeJYUrWINoAXH/F78Kbl2TTiZ0gVzAwB/pZlIomZg==" saltValue="Rtsq70621ICfRzd7gOQdgg==" spinCount="100000" sqref="R90" name="Rango2_5_11_7"/>
    <protectedRange algorithmName="SHA-512" hashValue="CbntCM56YWgXHu4+OOrTghpH39pBZb4D6eBjK7U1usiFrpeJYUrWINoAXH/F78Kbl2TTiZ0gVzAwB/pZlIomZg==" saltValue="Rtsq70621ICfRzd7gOQdgg==" spinCount="100000" sqref="R125:R134" name="Rango2_5_2_1_7"/>
    <protectedRange algorithmName="SHA-512" hashValue="CbntCM56YWgXHu4+OOrTghpH39pBZb4D6eBjK7U1usiFrpeJYUrWINoAXH/F78Kbl2TTiZ0gVzAwB/pZlIomZg==" saltValue="Rtsq70621ICfRzd7gOQdgg==" spinCount="100000" sqref="R135" name="Rango2_5_2_1_8"/>
    <protectedRange algorithmName="SHA-512" hashValue="CbntCM56YWgXHu4+OOrTghpH39pBZb4D6eBjK7U1usiFrpeJYUrWINoAXH/F78Kbl2TTiZ0gVzAwB/pZlIomZg==" saltValue="Rtsq70621ICfRzd7gOQdgg==" spinCount="100000" sqref="R136" name="Rango2_5_2_1_9"/>
    <protectedRange algorithmName="SHA-512" hashValue="CbntCM56YWgXHu4+OOrTghpH39pBZb4D6eBjK7U1usiFrpeJYUrWINoAXH/F78Kbl2TTiZ0gVzAwB/pZlIomZg==" saltValue="Rtsq70621ICfRzd7gOQdgg==" spinCount="100000" sqref="R137:R142" name="Rango2_5_2_1_10"/>
    <protectedRange algorithmName="SHA-512" hashValue="CbntCM56YWgXHu4+OOrTghpH39pBZb4D6eBjK7U1usiFrpeJYUrWINoAXH/F78Kbl2TTiZ0gVzAwB/pZlIomZg==" saltValue="Rtsq70621ICfRzd7gOQdgg==" spinCount="100000" sqref="R143:R155" name="Rango2_5_2_1_11"/>
    <protectedRange algorithmName="SHA-512" hashValue="CbntCM56YWgXHu4+OOrTghpH39pBZb4D6eBjK7U1usiFrpeJYUrWINoAXH/F78Kbl2TTiZ0gVzAwB/pZlIomZg==" saltValue="Rtsq70621ICfRzd7gOQdgg==" spinCount="100000" sqref="R156:R159" name="Rango2_5_2_1_12"/>
    <protectedRange algorithmName="SHA-512" hashValue="CbntCM56YWgXHu4+OOrTghpH39pBZb4D6eBjK7U1usiFrpeJYUrWINoAXH/F78Kbl2TTiZ0gVzAwB/pZlIomZg==" saltValue="Rtsq70621ICfRzd7gOQdgg==" spinCount="100000" sqref="R160:R170" name="Rango2_5_2_1_13"/>
    <protectedRange algorithmName="SHA-512" hashValue="CbntCM56YWgXHu4+OOrTghpH39pBZb4D6eBjK7U1usiFrpeJYUrWINoAXH/F78Kbl2TTiZ0gVzAwB/pZlIomZg==" saltValue="Rtsq70621ICfRzd7gOQdgg==" spinCount="100000" sqref="R171:R172" name="Rango2_5_2_1_14"/>
    <protectedRange algorithmName="SHA-512" hashValue="CbntCM56YWgXHu4+OOrTghpH39pBZb4D6eBjK7U1usiFrpeJYUrWINoAXH/F78Kbl2TTiZ0gVzAwB/pZlIomZg==" saltValue="Rtsq70621ICfRzd7gOQdgg==" spinCount="100000" sqref="R173" name="Rango2_5_2_1_15"/>
    <protectedRange algorithmName="SHA-512" hashValue="CbntCM56YWgXHu4+OOrTghpH39pBZb4D6eBjK7U1usiFrpeJYUrWINoAXH/F78Kbl2TTiZ0gVzAwB/pZlIomZg==" saltValue="Rtsq70621ICfRzd7gOQdgg==" spinCount="100000" sqref="R174:R178" name="Rango2_5_2_1_16"/>
    <protectedRange algorithmName="SHA-512" hashValue="CbntCM56YWgXHu4+OOrTghpH39pBZb4D6eBjK7U1usiFrpeJYUrWINoAXH/F78Kbl2TTiZ0gVzAwB/pZlIomZg==" saltValue="Rtsq70621ICfRzd7gOQdgg==" spinCount="100000" sqref="R179:R180" name="Rango2_5_2_1_17"/>
    <protectedRange algorithmName="SHA-512" hashValue="CbntCM56YWgXHu4+OOrTghpH39pBZb4D6eBjK7U1usiFrpeJYUrWINoAXH/F78Kbl2TTiZ0gVzAwB/pZlIomZg==" saltValue="Rtsq70621ICfRzd7gOQdgg==" spinCount="100000" sqref="R181:R182" name="Rango2_5_2_1_18"/>
    <protectedRange algorithmName="SHA-512" hashValue="CbntCM56YWgXHu4+OOrTghpH39pBZb4D6eBjK7U1usiFrpeJYUrWINoAXH/F78Kbl2TTiZ0gVzAwB/pZlIomZg==" saltValue="Rtsq70621ICfRzd7gOQdgg==" spinCount="100000" sqref="R183" name="Rango2_5_2_1_19"/>
    <protectedRange algorithmName="SHA-512" hashValue="CbntCM56YWgXHu4+OOrTghpH39pBZb4D6eBjK7U1usiFrpeJYUrWINoAXH/F78Kbl2TTiZ0gVzAwB/pZlIomZg==" saltValue="Rtsq70621ICfRzd7gOQdgg==" spinCount="100000" sqref="R184:R189" name="Rango2_5_2_1_20"/>
    <protectedRange algorithmName="SHA-512" hashValue="CbntCM56YWgXHu4+OOrTghpH39pBZb4D6eBjK7U1usiFrpeJYUrWINoAXH/F78Kbl2TTiZ0gVzAwB/pZlIomZg==" saltValue="Rtsq70621ICfRzd7gOQdgg==" spinCount="100000" sqref="R190:R192" name="Rango2_5_2_1_21"/>
    <protectedRange algorithmName="SHA-512" hashValue="CbntCM56YWgXHu4+OOrTghpH39pBZb4D6eBjK7U1usiFrpeJYUrWINoAXH/F78Kbl2TTiZ0gVzAwB/pZlIomZg==" saltValue="Rtsq70621ICfRzd7gOQdgg==" spinCount="100000" sqref="R193:R195" name="Rango2_5_3_1"/>
    <protectedRange algorithmName="SHA-512" hashValue="CbntCM56YWgXHu4+OOrTghpH39pBZb4D6eBjK7U1usiFrpeJYUrWINoAXH/F78Kbl2TTiZ0gVzAwB/pZlIomZg==" saltValue="Rtsq70621ICfRzd7gOQdgg==" spinCount="100000" sqref="R196:R213" name="Rango2_5_3_1_10"/>
    <protectedRange algorithmName="SHA-512" hashValue="CbntCM56YWgXHu4+OOrTghpH39pBZb4D6eBjK7U1usiFrpeJYUrWINoAXH/F78Kbl2TTiZ0gVzAwB/pZlIomZg==" saltValue="Rtsq70621ICfRzd7gOQdgg==" spinCount="100000" sqref="R214:R216" name="Rango2_5_3_1_11"/>
    <protectedRange algorithmName="SHA-512" hashValue="CbntCM56YWgXHu4+OOrTghpH39pBZb4D6eBjK7U1usiFrpeJYUrWINoAXH/F78Kbl2TTiZ0gVzAwB/pZlIomZg==" saltValue="Rtsq70621ICfRzd7gOQdgg==" spinCount="100000" sqref="R217" name="Rango2_5_3_1_12"/>
    <protectedRange algorithmName="SHA-512" hashValue="CbntCM56YWgXHu4+OOrTghpH39pBZb4D6eBjK7U1usiFrpeJYUrWINoAXH/F78Kbl2TTiZ0gVzAwB/pZlIomZg==" saltValue="Rtsq70621ICfRzd7gOQdgg==" spinCount="100000" sqref="R218:R224" name="Rango2_5_3_1_13"/>
    <protectedRange algorithmName="SHA-512" hashValue="CbntCM56YWgXHu4+OOrTghpH39pBZb4D6eBjK7U1usiFrpeJYUrWINoAXH/F78Kbl2TTiZ0gVzAwB/pZlIomZg==" saltValue="Rtsq70621ICfRzd7gOQdgg==" spinCount="100000" sqref="R225:R237" name="Rango2_5_3_1_14"/>
    <protectedRange algorithmName="SHA-512" hashValue="CbntCM56YWgXHu4+OOrTghpH39pBZb4D6eBjK7U1usiFrpeJYUrWINoAXH/F78Kbl2TTiZ0gVzAwB/pZlIomZg==" saltValue="Rtsq70621ICfRzd7gOQdgg==" spinCount="100000" sqref="R238" name="Rango2_5_3_1_15"/>
    <protectedRange algorithmName="SHA-512" hashValue="CbntCM56YWgXHu4+OOrTghpH39pBZb4D6eBjK7U1usiFrpeJYUrWINoAXH/F78Kbl2TTiZ0gVzAwB/pZlIomZg==" saltValue="Rtsq70621ICfRzd7gOQdgg==" spinCount="100000" sqref="R239:R242" name="Rango2_5_3_1_16"/>
    <protectedRange algorithmName="SHA-512" hashValue="CbntCM56YWgXHu4+OOrTghpH39pBZb4D6eBjK7U1usiFrpeJYUrWINoAXH/F78Kbl2TTiZ0gVzAwB/pZlIomZg==" saltValue="Rtsq70621ICfRzd7gOQdgg==" spinCount="100000" sqref="R243:R244" name="Rango2_5_4_1_1"/>
    <protectedRange algorithmName="SHA-512" hashValue="CbntCM56YWgXHu4+OOrTghpH39pBZb4D6eBjK7U1usiFrpeJYUrWINoAXH/F78Kbl2TTiZ0gVzAwB/pZlIomZg==" saltValue="Rtsq70621ICfRzd7gOQdgg==" spinCount="100000" sqref="R245:R246" name="Rango2_5_4_1_2"/>
    <protectedRange algorithmName="SHA-512" hashValue="CbntCM56YWgXHu4+OOrTghpH39pBZb4D6eBjK7U1usiFrpeJYUrWINoAXH/F78Kbl2TTiZ0gVzAwB/pZlIomZg==" saltValue="Rtsq70621ICfRzd7gOQdgg==" spinCount="100000" sqref="R247:R250" name="Rango2_5_4_1_3"/>
    <protectedRange algorithmName="SHA-512" hashValue="CbntCM56YWgXHu4+OOrTghpH39pBZb4D6eBjK7U1usiFrpeJYUrWINoAXH/F78Kbl2TTiZ0gVzAwB/pZlIomZg==" saltValue="Rtsq70621ICfRzd7gOQdgg==" spinCount="100000" sqref="R251" name="Rango2_5_4_1_4"/>
    <protectedRange algorithmName="SHA-512" hashValue="CbntCM56YWgXHu4+OOrTghpH39pBZb4D6eBjK7U1usiFrpeJYUrWINoAXH/F78Kbl2TTiZ0gVzAwB/pZlIomZg==" saltValue="Rtsq70621ICfRzd7gOQdgg==" spinCount="100000" sqref="R252:R253" name="Rango2_5_4_1_5"/>
    <protectedRange algorithmName="SHA-512" hashValue="CbntCM56YWgXHu4+OOrTghpH39pBZb4D6eBjK7U1usiFrpeJYUrWINoAXH/F78Kbl2TTiZ0gVzAwB/pZlIomZg==" saltValue="Rtsq70621ICfRzd7gOQdgg==" spinCount="100000" sqref="R254" name="Rango2_5_4_1_6"/>
    <protectedRange algorithmName="SHA-512" hashValue="CbntCM56YWgXHu4+OOrTghpH39pBZb4D6eBjK7U1usiFrpeJYUrWINoAXH/F78Kbl2TTiZ0gVzAwB/pZlIomZg==" saltValue="Rtsq70621ICfRzd7gOQdgg==" spinCount="100000" sqref="R255:R261" name="Rango2_5_4_1_7"/>
    <protectedRange algorithmName="SHA-512" hashValue="CbntCM56YWgXHu4+OOrTghpH39pBZb4D6eBjK7U1usiFrpeJYUrWINoAXH/F78Kbl2TTiZ0gVzAwB/pZlIomZg==" saltValue="Rtsq70621ICfRzd7gOQdgg==" spinCount="100000" sqref="R262:R263" name="Rango2_5_4_1_8"/>
    <protectedRange algorithmName="SHA-512" hashValue="CbntCM56YWgXHu4+OOrTghpH39pBZb4D6eBjK7U1usiFrpeJYUrWINoAXH/F78Kbl2TTiZ0gVzAwB/pZlIomZg==" saltValue="Rtsq70621ICfRzd7gOQdgg==" spinCount="100000" sqref="R264:R268" name="Rango2_5_4_1_9"/>
    <protectedRange algorithmName="SHA-512" hashValue="CbntCM56YWgXHu4+OOrTghpH39pBZb4D6eBjK7U1usiFrpeJYUrWINoAXH/F78Kbl2TTiZ0gVzAwB/pZlIomZg==" saltValue="Rtsq70621ICfRzd7gOQdgg==" spinCount="100000" sqref="R269:R285" name="Rango2_5_4_1_10"/>
    <protectedRange algorithmName="SHA-512" hashValue="CbntCM56YWgXHu4+OOrTghpH39pBZb4D6eBjK7U1usiFrpeJYUrWINoAXH/F78Kbl2TTiZ0gVzAwB/pZlIomZg==" saltValue="Rtsq70621ICfRzd7gOQdgg==" spinCount="100000" sqref="R286:R297" name="Rango2_5_4_1_11"/>
    <protectedRange algorithmName="SHA-512" hashValue="CbntCM56YWgXHu4+OOrTghpH39pBZb4D6eBjK7U1usiFrpeJYUrWINoAXH/F78Kbl2TTiZ0gVzAwB/pZlIomZg==" saltValue="Rtsq70621ICfRzd7gOQdgg==" spinCount="100000" sqref="R298" name="Rango2_5_4_1_12"/>
    <protectedRange algorithmName="SHA-512" hashValue="CbntCM56YWgXHu4+OOrTghpH39pBZb4D6eBjK7U1usiFrpeJYUrWINoAXH/F78Kbl2TTiZ0gVzAwB/pZlIomZg==" saltValue="Rtsq70621ICfRzd7gOQdgg==" spinCount="100000" sqref="R299:R300" name="Rango2_5_5_1_2"/>
    <protectedRange algorithmName="SHA-512" hashValue="CbntCM56YWgXHu4+OOrTghpH39pBZb4D6eBjK7U1usiFrpeJYUrWINoAXH/F78Kbl2TTiZ0gVzAwB/pZlIomZg==" saltValue="Rtsq70621ICfRzd7gOQdgg==" spinCount="100000" sqref="R301:R302" name="Rango2_5_5_1_3"/>
    <protectedRange algorithmName="SHA-512" hashValue="CbntCM56YWgXHu4+OOrTghpH39pBZb4D6eBjK7U1usiFrpeJYUrWINoAXH/F78Kbl2TTiZ0gVzAwB/pZlIomZg==" saltValue="Rtsq70621ICfRzd7gOQdgg==" spinCount="100000" sqref="R303:R304" name="Rango2_5_5_1_4"/>
    <protectedRange algorithmName="SHA-512" hashValue="CbntCM56YWgXHu4+OOrTghpH39pBZb4D6eBjK7U1usiFrpeJYUrWINoAXH/F78Kbl2TTiZ0gVzAwB/pZlIomZg==" saltValue="Rtsq70621ICfRzd7gOQdgg==" spinCount="100000" sqref="R305:R306" name="Rango2_5_5_1_5"/>
    <protectedRange algorithmName="SHA-512" hashValue="CbntCM56YWgXHu4+OOrTghpH39pBZb4D6eBjK7U1usiFrpeJYUrWINoAXH/F78Kbl2TTiZ0gVzAwB/pZlIomZg==" saltValue="Rtsq70621ICfRzd7gOQdgg==" spinCount="100000" sqref="R307:R311" name="Rango2_5_5_1_6"/>
    <protectedRange algorithmName="SHA-512" hashValue="CbntCM56YWgXHu4+OOrTghpH39pBZb4D6eBjK7U1usiFrpeJYUrWINoAXH/F78Kbl2TTiZ0gVzAwB/pZlIomZg==" saltValue="Rtsq70621ICfRzd7gOQdgg==" spinCount="100000" sqref="R312:R313" name="Rango2_5_5_1_7"/>
    <protectedRange algorithmName="SHA-512" hashValue="CbntCM56YWgXHu4+OOrTghpH39pBZb4D6eBjK7U1usiFrpeJYUrWINoAXH/F78Kbl2TTiZ0gVzAwB/pZlIomZg==" saltValue="Rtsq70621ICfRzd7gOQdgg==" spinCount="100000" sqref="R314:R316" name="Rango2_5_5_1_8"/>
    <protectedRange algorithmName="SHA-512" hashValue="CbntCM56YWgXHu4+OOrTghpH39pBZb4D6eBjK7U1usiFrpeJYUrWINoAXH/F78Kbl2TTiZ0gVzAwB/pZlIomZg==" saltValue="Rtsq70621ICfRzd7gOQdgg==" spinCount="100000" sqref="R317:R322" name="Rango2_5_5_1_9"/>
    <protectedRange algorithmName="SHA-512" hashValue="CbntCM56YWgXHu4+OOrTghpH39pBZb4D6eBjK7U1usiFrpeJYUrWINoAXH/F78Kbl2TTiZ0gVzAwB/pZlIomZg==" saltValue="Rtsq70621ICfRzd7gOQdgg==" spinCount="100000" sqref="R323:R327" name="Rango2_5_5_1_10"/>
    <protectedRange algorithmName="SHA-512" hashValue="CbntCM56YWgXHu4+OOrTghpH39pBZb4D6eBjK7U1usiFrpeJYUrWINoAXH/F78Kbl2TTiZ0gVzAwB/pZlIomZg==" saltValue="Rtsq70621ICfRzd7gOQdgg==" spinCount="100000" sqref="R328:R339" name="Rango2_5_5_1_11"/>
    <protectedRange algorithmName="SHA-512" hashValue="CbntCM56YWgXHu4+OOrTghpH39pBZb4D6eBjK7U1usiFrpeJYUrWINoAXH/F78Kbl2TTiZ0gVzAwB/pZlIomZg==" saltValue="Rtsq70621ICfRzd7gOQdgg==" spinCount="100000" sqref="R340:R342" name="Rango2_5_5_1_12"/>
    <protectedRange algorithmName="SHA-512" hashValue="CbntCM56YWgXHu4+OOrTghpH39pBZb4D6eBjK7U1usiFrpeJYUrWINoAXH/F78Kbl2TTiZ0gVzAwB/pZlIomZg==" saltValue="Rtsq70621ICfRzd7gOQdgg==" spinCount="100000" sqref="R369" name="Rango2_5_6_1"/>
    <protectedRange algorithmName="SHA-512" hashValue="CbntCM56YWgXHu4+OOrTghpH39pBZb4D6eBjK7U1usiFrpeJYUrWINoAXH/F78Kbl2TTiZ0gVzAwB/pZlIomZg==" saltValue="Rtsq70621ICfRzd7gOQdgg==" spinCount="100000" sqref="R890:R893" name="Rango2_5_7_1"/>
    <protectedRange algorithmName="SHA-512" hashValue="CbntCM56YWgXHu4+OOrTghpH39pBZb4D6eBjK7U1usiFrpeJYUrWINoAXH/F78Kbl2TTiZ0gVzAwB/pZlIomZg==" saltValue="Rtsq70621ICfRzd7gOQdgg==" spinCount="100000" sqref="R894:R913" name="Rango2_5_7_1_1"/>
    <protectedRange algorithmName="SHA-512" hashValue="CbntCM56YWgXHu4+OOrTghpH39pBZb4D6eBjK7U1usiFrpeJYUrWINoAXH/F78Kbl2TTiZ0gVzAwB/pZlIomZg==" saltValue="Rtsq70621ICfRzd7gOQdgg==" spinCount="100000" sqref="R914:R925" name="Rango2_5_7_1_2"/>
  </protectedRanges>
  <autoFilter ref="A1:AU1089" xr:uid="{175210F8-141B-4083-AF7F-0FEA4F481479}"/>
  <conditionalFormatting sqref="E2:E1088">
    <cfRule type="duplicateValues" dxfId="21" priority="3"/>
  </conditionalFormatting>
  <conditionalFormatting sqref="K2:K112">
    <cfRule type="duplicateValues" dxfId="20" priority="2"/>
  </conditionalFormatting>
  <conditionalFormatting sqref="K2:K1088">
    <cfRule type="duplicateValues" dxfId="19" priority="1"/>
  </conditionalFormatting>
  <pageMargins left="0.7" right="0.7" top="0.75" bottom="0.75" header="0.3" footer="0.3"/>
  <pageSetup orientation="portrait"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1665B-50E2-4FFA-839B-E56094EBC152}">
  <sheetPr>
    <tabColor rgb="FFCCFF66"/>
  </sheetPr>
  <dimension ref="A1:AR506"/>
  <sheetViews>
    <sheetView topLeftCell="Q1" workbookViewId="0">
      <pane ySplit="1" topLeftCell="V2" activePane="bottomLeft" state="frozen"/>
      <selection pane="bottomLeft" activeCell="V1" sqref="V1"/>
      <selection activeCell="AM1" sqref="AM1"/>
    </sheetView>
  </sheetViews>
  <sheetFormatPr defaultColWidth="11.42578125" defaultRowHeight="14.45"/>
  <cols>
    <col min="1" max="1" width="12.42578125" style="86" bestFit="1" customWidth="1"/>
    <col min="2" max="3" width="11.42578125" style="54"/>
    <col min="4" max="6" width="11.5703125" style="86" bestFit="1" customWidth="1"/>
    <col min="7" max="11" width="11.42578125" style="86"/>
    <col min="12" max="12" width="11.42578125" style="54"/>
    <col min="13" max="13" width="11.5703125" style="86" bestFit="1" customWidth="1"/>
    <col min="14" max="14" width="11.42578125" style="86"/>
    <col min="15" max="15" width="15.140625" style="86" bestFit="1" customWidth="1"/>
    <col min="16" max="16" width="14.7109375" style="184" bestFit="1" customWidth="1"/>
    <col min="17" max="23" width="11.42578125" style="86"/>
    <col min="24" max="24" width="12" style="86" bestFit="1" customWidth="1"/>
    <col min="25" max="25" width="11.5703125" style="86" bestFit="1" customWidth="1"/>
    <col min="26" max="26" width="11.5703125" style="185" bestFit="1" customWidth="1"/>
    <col min="27" max="28" width="11.42578125" style="86"/>
    <col min="29" max="30" width="13.5703125" style="86" bestFit="1" customWidth="1"/>
    <col min="31" max="32" width="11.5703125" style="86" bestFit="1" customWidth="1"/>
    <col min="33" max="33" width="19.42578125" style="86" customWidth="1"/>
    <col min="34" max="34" width="11.42578125" style="86"/>
    <col min="35" max="35" width="11.5703125" style="86" bestFit="1" customWidth="1"/>
    <col min="36" max="36" width="12" style="86" bestFit="1" customWidth="1"/>
    <col min="37" max="37" width="15.7109375" style="86" bestFit="1" customWidth="1"/>
    <col min="38" max="38" width="12.5703125" style="86" bestFit="1" customWidth="1"/>
    <col min="39" max="16384" width="11.42578125" style="86"/>
  </cols>
  <sheetData>
    <row r="1" spans="1:44" s="85" customFormat="1" ht="79.150000000000006">
      <c r="A1" s="113" t="s">
        <v>9117</v>
      </c>
      <c r="B1" s="114" t="s">
        <v>59</v>
      </c>
      <c r="C1" s="114" t="s">
        <v>106</v>
      </c>
      <c r="D1" s="114" t="s">
        <v>3136</v>
      </c>
      <c r="E1" s="114" t="s">
        <v>9118</v>
      </c>
      <c r="F1" s="114" t="s">
        <v>9119</v>
      </c>
      <c r="G1" s="114" t="s">
        <v>9120</v>
      </c>
      <c r="H1" s="114" t="s">
        <v>3140</v>
      </c>
      <c r="I1" s="114" t="s">
        <v>3141</v>
      </c>
      <c r="J1" s="114" t="s">
        <v>133</v>
      </c>
      <c r="K1" s="114" t="s">
        <v>134</v>
      </c>
      <c r="L1" s="114" t="s">
        <v>3142</v>
      </c>
      <c r="M1" s="114" t="s">
        <v>120</v>
      </c>
      <c r="N1" s="114" t="s">
        <v>121</v>
      </c>
      <c r="O1" s="114" t="s">
        <v>9121</v>
      </c>
      <c r="P1" s="114" t="s">
        <v>9122</v>
      </c>
      <c r="Q1" s="114" t="s">
        <v>3145</v>
      </c>
      <c r="R1" s="114" t="s">
        <v>9123</v>
      </c>
      <c r="S1" s="114" t="s">
        <v>9124</v>
      </c>
      <c r="T1" s="114" t="s">
        <v>9125</v>
      </c>
      <c r="U1" s="114" t="s">
        <v>9126</v>
      </c>
      <c r="V1" s="114" t="s">
        <v>3147</v>
      </c>
      <c r="W1" s="114" t="s">
        <v>9127</v>
      </c>
      <c r="X1" s="114" t="s">
        <v>9128</v>
      </c>
      <c r="Y1" s="114" t="s">
        <v>9129</v>
      </c>
      <c r="Z1" s="114" t="s">
        <v>9130</v>
      </c>
      <c r="AA1" s="114" t="s">
        <v>9131</v>
      </c>
      <c r="AB1" s="114" t="s">
        <v>9132</v>
      </c>
      <c r="AC1" s="114" t="s">
        <v>3162</v>
      </c>
      <c r="AD1" s="114" t="s">
        <v>3163</v>
      </c>
      <c r="AE1" s="114" t="s">
        <v>3164</v>
      </c>
      <c r="AF1" s="114" t="s">
        <v>3165</v>
      </c>
      <c r="AG1" s="114" t="s">
        <v>3166</v>
      </c>
      <c r="AH1" s="114" t="s">
        <v>9133</v>
      </c>
      <c r="AI1" s="115" t="s">
        <v>149</v>
      </c>
      <c r="AJ1" s="115" t="s">
        <v>3167</v>
      </c>
      <c r="AK1" s="116" t="s">
        <v>151</v>
      </c>
      <c r="AL1" s="84" t="s">
        <v>152</v>
      </c>
      <c r="AM1" s="84" t="s">
        <v>154</v>
      </c>
      <c r="AN1" s="84" t="s">
        <v>155</v>
      </c>
      <c r="AO1" s="84" t="s">
        <v>156</v>
      </c>
      <c r="AP1" s="84" t="s">
        <v>157</v>
      </c>
      <c r="AQ1" s="84" t="s">
        <v>158</v>
      </c>
      <c r="AR1" s="84" t="s">
        <v>159</v>
      </c>
    </row>
    <row r="2" spans="1:44" s="85" customFormat="1" ht="13.15">
      <c r="A2" s="186" t="s">
        <v>87</v>
      </c>
      <c r="B2" s="104" t="str">
        <f>VLOOKUP(A2,'CENTRO DE COSTOS'!A:D,4,FALSE)</f>
        <v>DIEGO FERNANDO HENAO CARDONA</v>
      </c>
      <c r="C2" s="104" t="str">
        <f>VLOOKUP(A2,'CENTRO DE COSTOS'!A:D,2,FALSE)</f>
        <v>0004-0002</v>
      </c>
      <c r="D2" s="187">
        <v>17001</v>
      </c>
      <c r="E2" s="187">
        <v>2239522</v>
      </c>
      <c r="F2" s="187">
        <v>73657</v>
      </c>
      <c r="G2" s="186" t="s">
        <v>827</v>
      </c>
      <c r="H2" s="186" t="s">
        <v>87</v>
      </c>
      <c r="I2" s="186" t="s">
        <v>9134</v>
      </c>
      <c r="J2" s="187" t="s">
        <v>802</v>
      </c>
      <c r="K2" s="187" t="s">
        <v>1030</v>
      </c>
      <c r="L2" s="117" t="s">
        <v>167</v>
      </c>
      <c r="M2" s="187">
        <v>2239522</v>
      </c>
      <c r="N2" s="186" t="s">
        <v>9135</v>
      </c>
      <c r="O2" s="186">
        <v>45811.333333333336</v>
      </c>
      <c r="P2" s="186">
        <v>45811.472511574073</v>
      </c>
      <c r="Q2" s="186" t="s">
        <v>9136</v>
      </c>
      <c r="R2" s="186" t="s">
        <v>9137</v>
      </c>
      <c r="S2" s="186" t="s">
        <v>9138</v>
      </c>
      <c r="T2" s="186" t="s">
        <v>9139</v>
      </c>
      <c r="U2" s="186" t="s">
        <v>9139</v>
      </c>
      <c r="V2" s="187" t="s">
        <v>177</v>
      </c>
      <c r="W2" s="186" t="s">
        <v>9140</v>
      </c>
      <c r="X2" s="188" t="s">
        <v>9141</v>
      </c>
      <c r="Y2" s="187" t="s">
        <v>9142</v>
      </c>
      <c r="Z2" s="187" t="s">
        <v>9143</v>
      </c>
      <c r="AA2" s="186" t="s">
        <v>173</v>
      </c>
      <c r="AB2" s="186" t="s">
        <v>173</v>
      </c>
      <c r="AC2" s="187" t="s">
        <v>25</v>
      </c>
      <c r="AD2" s="187" t="s">
        <v>189</v>
      </c>
      <c r="AE2" s="188" t="s">
        <v>9144</v>
      </c>
      <c r="AF2" s="187">
        <v>0</v>
      </c>
      <c r="AG2" s="186" t="s">
        <v>829</v>
      </c>
      <c r="AH2" s="118"/>
      <c r="AI2" s="112">
        <f>IF(V2="SOPORTE_TELEFÓNICO",'BASE LIQUIDACION REDEBAN 2025'!$B$19,IF(AC2="TIPO I",'BASE LIQUIDACION REDEBAN 2025'!$C$2,IF(AC2="TIPO II",'BASE LIQUIDACION REDEBAN 2025'!$C$3,IF(AC2="TIPO III",'BASE LIQUIDACION REDEBAN 2025'!$C$4,IF(AC2="TIPO IV",'BASE LIQUIDACION REDEBAN 2025'!$C$5,IF(AD2="AEREO",'BASE LIQUIDACION REDEBAN 2025'!$B$6,'BASE LIQUIDACION REDEBAN 2025'!$C$5))))))</f>
        <v>65960.072302</v>
      </c>
      <c r="AJ2" s="97">
        <f>IF(OR(V2="SOPORTE_TELEFÓNICO",V2="ENVÍO"),0,IF(AC2="TIPO I",'BASE LIQUIDACION REDEBAN 2025'!$B$10,IF(AC2="TIPO II",'BASE LIQUIDACION REDEBAN 2025'!$B$11,IF(AC2="TIPO III",'BASE LIQUIDACION REDEBAN 2025'!$B$12,'BASE LIQUIDACION REDEBAN 2025'!$B$13))))</f>
        <v>75096.394270399993</v>
      </c>
      <c r="AK2" s="97">
        <f>IF(OR(V2="SOPORTE_TELEFÓNICO",V2="ENVÍO"),AI2,(AE2*AI2+AF2*AJ2))</f>
        <v>65960.072302</v>
      </c>
    </row>
    <row r="3" spans="1:44" s="85" customFormat="1" ht="13.15">
      <c r="A3" s="186" t="s">
        <v>90</v>
      </c>
      <c r="B3" s="104" t="str">
        <f>VLOOKUP(A3,'CENTRO DE COSTOS'!A:D,4,FALSE)</f>
        <v>JUAN SEBASTIÁN RÍOS CASTRILLÓN</v>
      </c>
      <c r="C3" s="104" t="str">
        <f>VLOOKUP(A3,'CENTRO DE COSTOS'!A:D,2,FALSE)</f>
        <v>0004-0005</v>
      </c>
      <c r="D3" s="187">
        <v>5579</v>
      </c>
      <c r="E3" s="187">
        <v>2215633</v>
      </c>
      <c r="F3" s="187">
        <v>10601</v>
      </c>
      <c r="G3" s="186" t="s">
        <v>290</v>
      </c>
      <c r="H3" s="186" t="s">
        <v>3347</v>
      </c>
      <c r="I3" s="186" t="s">
        <v>3348</v>
      </c>
      <c r="J3" s="187" t="s">
        <v>9145</v>
      </c>
      <c r="K3" s="187" t="s">
        <v>9145</v>
      </c>
      <c r="L3" s="117" t="s">
        <v>167</v>
      </c>
      <c r="M3" s="187">
        <v>2215633</v>
      </c>
      <c r="N3" s="186" t="s">
        <v>9146</v>
      </c>
      <c r="O3" s="186">
        <v>45804.334722222222</v>
      </c>
      <c r="P3" s="186">
        <v>45811.505486111113</v>
      </c>
      <c r="Q3" s="186" t="s">
        <v>9136</v>
      </c>
      <c r="R3" s="186" t="s">
        <v>9137</v>
      </c>
      <c r="S3" s="186" t="s">
        <v>9138</v>
      </c>
      <c r="T3" s="186" t="s">
        <v>9139</v>
      </c>
      <c r="U3" s="186" t="s">
        <v>9139</v>
      </c>
      <c r="V3" s="187" t="s">
        <v>177</v>
      </c>
      <c r="W3" s="186" t="s">
        <v>9147</v>
      </c>
      <c r="X3" s="188" t="s">
        <v>9141</v>
      </c>
      <c r="Y3" s="187" t="s">
        <v>9142</v>
      </c>
      <c r="Z3" s="187" t="s">
        <v>3351</v>
      </c>
      <c r="AA3" s="186" t="s">
        <v>173</v>
      </c>
      <c r="AB3" s="186" t="s">
        <v>173</v>
      </c>
      <c r="AC3" s="187" t="s">
        <v>30</v>
      </c>
      <c r="AD3" s="187" t="s">
        <v>189</v>
      </c>
      <c r="AE3" s="188" t="s">
        <v>9144</v>
      </c>
      <c r="AF3" s="187">
        <v>0</v>
      </c>
      <c r="AG3" s="186" t="s">
        <v>340</v>
      </c>
      <c r="AH3" s="118"/>
      <c r="AI3" s="112">
        <f>IF(V3="SOPORTE_TELEFÓNICO",'BASE LIQUIDACION REDEBAN 2025'!$B$19,IF(AC3="TIPO I",'BASE LIQUIDACION REDEBAN 2025'!$C$2,IF(AC3="TIPO II",'BASE LIQUIDACION REDEBAN 2025'!$C$3,IF(AC3="TIPO III",'BASE LIQUIDACION REDEBAN 2025'!$C$4,IF(AC3="TIPO IV",'BASE LIQUIDACION REDEBAN 2025'!$C$5,IF(AD3="AEREO",'BASE LIQUIDACION REDEBAN 2025'!$B$6,'BASE LIQUIDACION REDEBAN 2025'!$C$5))))))</f>
        <v>275728.78077800001</v>
      </c>
      <c r="AJ3" s="97">
        <f>IF(OR(V3="SOPORTE_TELEFÓNICO",V3="ENVÍO"),0,IF(AC3="TIPO I",'BASE LIQUIDACION REDEBAN 2025'!$B$10,IF(AC3="TIPO II",'BASE LIQUIDACION REDEBAN 2025'!$B$11,IF(AC3="TIPO III",'BASE LIQUIDACION REDEBAN 2025'!$B$12,'BASE LIQUIDACION REDEBAN 2025'!$B$13))))</f>
        <v>196536.5258152</v>
      </c>
      <c r="AK3" s="97">
        <f t="shared" ref="AK3:AK66" si="0">IF(OR(V3="SOPORTE_TELEFÓNICO",V3="ENVÍO"),AI3,(AE3*AI3+AF3*AJ3))</f>
        <v>275728.78077800001</v>
      </c>
    </row>
    <row r="4" spans="1:44" s="85" customFormat="1" ht="13.15">
      <c r="A4" s="186" t="s">
        <v>90</v>
      </c>
      <c r="B4" s="104" t="str">
        <f>VLOOKUP(A4,'CENTRO DE COSTOS'!A:D,4,FALSE)</f>
        <v>JUAN SEBASTIÁN RÍOS CASTRILLÓN</v>
      </c>
      <c r="C4" s="104" t="str">
        <f>VLOOKUP(A4,'CENTRO DE COSTOS'!A:D,2,FALSE)</f>
        <v>0004-0005</v>
      </c>
      <c r="D4" s="187">
        <v>5197</v>
      </c>
      <c r="E4" s="187">
        <v>2238180</v>
      </c>
      <c r="F4" s="187">
        <v>78291</v>
      </c>
      <c r="G4" s="186" t="s">
        <v>290</v>
      </c>
      <c r="H4" s="186" t="s">
        <v>2399</v>
      </c>
      <c r="I4" s="186" t="s">
        <v>3297</v>
      </c>
      <c r="J4" s="187" t="s">
        <v>802</v>
      </c>
      <c r="K4" s="187" t="s">
        <v>1030</v>
      </c>
      <c r="L4" s="117" t="s">
        <v>167</v>
      </c>
      <c r="M4" s="187">
        <v>2238180</v>
      </c>
      <c r="N4" s="186" t="s">
        <v>9148</v>
      </c>
      <c r="O4" s="186">
        <v>45808.436805555553</v>
      </c>
      <c r="P4" s="186">
        <v>45811.510474537034</v>
      </c>
      <c r="Q4" s="186" t="s">
        <v>9136</v>
      </c>
      <c r="R4" s="186" t="s">
        <v>9137</v>
      </c>
      <c r="S4" s="186" t="s">
        <v>9138</v>
      </c>
      <c r="T4" s="186" t="s">
        <v>9139</v>
      </c>
      <c r="U4" s="186" t="s">
        <v>9139</v>
      </c>
      <c r="V4" s="187" t="s">
        <v>177</v>
      </c>
      <c r="W4" s="186" t="s">
        <v>9149</v>
      </c>
      <c r="X4" s="188" t="s">
        <v>9141</v>
      </c>
      <c r="Y4" s="187" t="s">
        <v>9142</v>
      </c>
      <c r="Z4" s="187" t="s">
        <v>3302</v>
      </c>
      <c r="AA4" s="186" t="s">
        <v>173</v>
      </c>
      <c r="AB4" s="186" t="s">
        <v>173</v>
      </c>
      <c r="AC4" s="187" t="s">
        <v>28</v>
      </c>
      <c r="AD4" s="187" t="s">
        <v>189</v>
      </c>
      <c r="AE4" s="188" t="s">
        <v>9144</v>
      </c>
      <c r="AF4" s="187">
        <v>0</v>
      </c>
      <c r="AG4" s="186" t="s">
        <v>3303</v>
      </c>
      <c r="AH4" s="118"/>
      <c r="AI4" s="112">
        <f>IF(V4="SOPORTE_TELEFÓNICO",'BASE LIQUIDACION REDEBAN 2025'!$B$19,IF(AC4="TIPO I",'BASE LIQUIDACION REDEBAN 2025'!$C$2,IF(AC4="TIPO II",'BASE LIQUIDACION REDEBAN 2025'!$C$3,IF(AC4="TIPO III",'BASE LIQUIDACION REDEBAN 2025'!$C$4,IF(AC4="TIPO IV",'BASE LIQUIDACION REDEBAN 2025'!$C$5,IF(AD4="AEREO",'BASE LIQUIDACION REDEBAN 2025'!$B$6,'BASE LIQUIDACION REDEBAN 2025'!$C$5))))))</f>
        <v>144967.87232000002</v>
      </c>
      <c r="AJ4" s="97">
        <f>IF(OR(V4="SOPORTE_TELEFÓNICO",V4="ENVÍO"),0,IF(AC4="TIPO I",'BASE LIQUIDACION REDEBAN 2025'!$B$10,IF(AC4="TIPO II",'BASE LIQUIDACION REDEBAN 2025'!$B$11,IF(AC4="TIPO III",'BASE LIQUIDACION REDEBAN 2025'!$B$12,'BASE LIQUIDACION REDEBAN 2025'!$B$13))))</f>
        <v>140395.6348884</v>
      </c>
      <c r="AK4" s="97">
        <f t="shared" si="0"/>
        <v>144967.87232000002</v>
      </c>
    </row>
    <row r="5" spans="1:44" s="85" customFormat="1" ht="13.15">
      <c r="A5" s="186" t="s">
        <v>90</v>
      </c>
      <c r="B5" s="104" t="str">
        <f>VLOOKUP(A5,'CENTRO DE COSTOS'!A:D,4,FALSE)</f>
        <v>JUAN SEBASTIÁN RÍOS CASTRILLÓN</v>
      </c>
      <c r="C5" s="104" t="str">
        <f>VLOOKUP(A5,'CENTRO DE COSTOS'!A:D,2,FALSE)</f>
        <v>0004-0005</v>
      </c>
      <c r="D5" s="187">
        <v>5440</v>
      </c>
      <c r="E5" s="187">
        <v>2239461</v>
      </c>
      <c r="F5" s="187">
        <v>79261</v>
      </c>
      <c r="G5" s="186" t="s">
        <v>290</v>
      </c>
      <c r="H5" s="186" t="s">
        <v>648</v>
      </c>
      <c r="I5" s="186" t="s">
        <v>9150</v>
      </c>
      <c r="J5" s="187" t="s">
        <v>802</v>
      </c>
      <c r="K5" s="187" t="s">
        <v>1030</v>
      </c>
      <c r="L5" s="117" t="s">
        <v>167</v>
      </c>
      <c r="M5" s="187">
        <v>2239461</v>
      </c>
      <c r="N5" s="186" t="s">
        <v>9151</v>
      </c>
      <c r="O5" s="186">
        <v>45811.333333333336</v>
      </c>
      <c r="P5" s="186">
        <v>45811.550416666665</v>
      </c>
      <c r="Q5" s="186" t="s">
        <v>9136</v>
      </c>
      <c r="R5" s="186" t="s">
        <v>9137</v>
      </c>
      <c r="S5" s="186" t="s">
        <v>9138</v>
      </c>
      <c r="T5" s="186" t="s">
        <v>9139</v>
      </c>
      <c r="U5" s="186" t="s">
        <v>9139</v>
      </c>
      <c r="V5" s="187" t="s">
        <v>177</v>
      </c>
      <c r="W5" s="186" t="s">
        <v>9152</v>
      </c>
      <c r="X5" s="188" t="s">
        <v>9141</v>
      </c>
      <c r="Y5" s="187" t="s">
        <v>9142</v>
      </c>
      <c r="Z5" s="187" t="s">
        <v>9153</v>
      </c>
      <c r="AA5" s="186" t="s">
        <v>173</v>
      </c>
      <c r="AB5" s="186" t="s">
        <v>173</v>
      </c>
      <c r="AC5" s="187" t="s">
        <v>28</v>
      </c>
      <c r="AD5" s="187" t="s">
        <v>189</v>
      </c>
      <c r="AE5" s="188" t="s">
        <v>9144</v>
      </c>
      <c r="AF5" s="187">
        <v>0</v>
      </c>
      <c r="AG5" s="186" t="s">
        <v>3303</v>
      </c>
      <c r="AH5" s="118"/>
      <c r="AI5" s="112">
        <f>IF(V5="SOPORTE_TELEFÓNICO",'BASE LIQUIDACION REDEBAN 2025'!$B$19,IF(AC5="TIPO I",'BASE LIQUIDACION REDEBAN 2025'!$C$2,IF(AC5="TIPO II",'BASE LIQUIDACION REDEBAN 2025'!$C$3,IF(AC5="TIPO III",'BASE LIQUIDACION REDEBAN 2025'!$C$4,IF(AC5="TIPO IV",'BASE LIQUIDACION REDEBAN 2025'!$C$5,IF(AD5="AEREO",'BASE LIQUIDACION REDEBAN 2025'!$B$6,'BASE LIQUIDACION REDEBAN 2025'!$C$5))))))</f>
        <v>144967.87232000002</v>
      </c>
      <c r="AJ5" s="97">
        <f>IF(OR(V5="SOPORTE_TELEFÓNICO",V5="ENVÍO"),0,IF(AC5="TIPO I",'BASE LIQUIDACION REDEBAN 2025'!$B$10,IF(AC5="TIPO II",'BASE LIQUIDACION REDEBAN 2025'!$B$11,IF(AC5="TIPO III",'BASE LIQUIDACION REDEBAN 2025'!$B$12,'BASE LIQUIDACION REDEBAN 2025'!$B$13))))</f>
        <v>140395.6348884</v>
      </c>
      <c r="AK5" s="97">
        <f t="shared" si="0"/>
        <v>144967.87232000002</v>
      </c>
    </row>
    <row r="6" spans="1:44" s="85" customFormat="1" ht="13.15">
      <c r="A6" s="186" t="s">
        <v>72</v>
      </c>
      <c r="B6" s="104" t="str">
        <f>VLOOKUP(A6,'CENTRO DE COSTOS'!A:D,4,FALSE)</f>
        <v>MIGUEL JULIÁN HERNÁNDEZ GUARÍN</v>
      </c>
      <c r="C6" s="104" t="str">
        <f>VLOOKUP(A6,'CENTRO DE COSTOS'!A:D,2,FALSE)</f>
        <v>0004-0008</v>
      </c>
      <c r="D6" s="187">
        <v>68081</v>
      </c>
      <c r="E6" s="187">
        <v>2236001</v>
      </c>
      <c r="F6" s="187">
        <v>41033</v>
      </c>
      <c r="G6" s="186" t="s">
        <v>180</v>
      </c>
      <c r="H6" s="186" t="s">
        <v>4156</v>
      </c>
      <c r="I6" s="186" t="s">
        <v>9154</v>
      </c>
      <c r="J6" s="187" t="s">
        <v>9145</v>
      </c>
      <c r="K6" s="187" t="s">
        <v>9145</v>
      </c>
      <c r="L6" s="117" t="s">
        <v>167</v>
      </c>
      <c r="M6" s="187">
        <v>2236001</v>
      </c>
      <c r="N6" s="186" t="s">
        <v>9155</v>
      </c>
      <c r="O6" s="186">
        <v>45807.581944444442</v>
      </c>
      <c r="P6" s="186">
        <v>45811.610729166663</v>
      </c>
      <c r="Q6" s="186" t="s">
        <v>9136</v>
      </c>
      <c r="R6" s="186" t="s">
        <v>9137</v>
      </c>
      <c r="S6" s="186" t="s">
        <v>9138</v>
      </c>
      <c r="T6" s="186" t="s">
        <v>9139</v>
      </c>
      <c r="U6" s="186" t="s">
        <v>9139</v>
      </c>
      <c r="V6" s="187" t="s">
        <v>177</v>
      </c>
      <c r="W6" s="186" t="s">
        <v>9156</v>
      </c>
      <c r="X6" s="188" t="s">
        <v>9141</v>
      </c>
      <c r="Y6" s="187" t="s">
        <v>9142</v>
      </c>
      <c r="Z6" s="187" t="s">
        <v>9157</v>
      </c>
      <c r="AA6" s="186" t="s">
        <v>173</v>
      </c>
      <c r="AB6" s="186" t="s">
        <v>173</v>
      </c>
      <c r="AC6" s="187" t="s">
        <v>30</v>
      </c>
      <c r="AD6" s="187" t="s">
        <v>189</v>
      </c>
      <c r="AE6" s="188" t="s">
        <v>9144</v>
      </c>
      <c r="AF6" s="187">
        <v>0</v>
      </c>
      <c r="AG6" s="186" t="s">
        <v>1139</v>
      </c>
      <c r="AH6" s="118"/>
      <c r="AI6" s="112">
        <f>IF(V6="SOPORTE_TELEFÓNICO",'BASE LIQUIDACION REDEBAN 2025'!$B$19,IF(AC6="TIPO I",'BASE LIQUIDACION REDEBAN 2025'!$C$2,IF(AC6="TIPO II",'BASE LIQUIDACION REDEBAN 2025'!$C$3,IF(AC6="TIPO III",'BASE LIQUIDACION REDEBAN 2025'!$C$4,IF(AC6="TIPO IV",'BASE LIQUIDACION REDEBAN 2025'!$C$5,IF(AD6="AEREO",'BASE LIQUIDACION REDEBAN 2025'!$B$6,'BASE LIQUIDACION REDEBAN 2025'!$C$5))))))</f>
        <v>275728.78077800001</v>
      </c>
      <c r="AJ6" s="97">
        <f>IF(OR(V6="SOPORTE_TELEFÓNICO",V6="ENVÍO"),0,IF(AC6="TIPO I",'BASE LIQUIDACION REDEBAN 2025'!$B$10,IF(AC6="TIPO II",'BASE LIQUIDACION REDEBAN 2025'!$B$11,IF(AC6="TIPO III",'BASE LIQUIDACION REDEBAN 2025'!$B$12,'BASE LIQUIDACION REDEBAN 2025'!$B$13))))</f>
        <v>196536.5258152</v>
      </c>
      <c r="AK6" s="97">
        <f t="shared" si="0"/>
        <v>275728.78077800001</v>
      </c>
    </row>
    <row r="7" spans="1:44" s="85" customFormat="1" ht="13.15">
      <c r="A7" s="186" t="s">
        <v>76</v>
      </c>
      <c r="B7" s="104" t="str">
        <f>VLOOKUP(A7,'CENTRO DE COSTOS'!A:D,4,FALSE)</f>
        <v>DIEGO FERNANDO HENAO CARDONA</v>
      </c>
      <c r="C7" s="104" t="str">
        <f>VLOOKUP(A7,'CENTRO DE COSTOS'!A:D,2,FALSE)</f>
        <v>0004-0003</v>
      </c>
      <c r="D7" s="187">
        <v>76111</v>
      </c>
      <c r="E7" s="187">
        <v>13368160</v>
      </c>
      <c r="F7" s="187">
        <v>45279</v>
      </c>
      <c r="G7" s="186" t="s">
        <v>230</v>
      </c>
      <c r="H7" s="186" t="s">
        <v>1673</v>
      </c>
      <c r="I7" s="186" t="s">
        <v>9158</v>
      </c>
      <c r="J7" s="187" t="s">
        <v>802</v>
      </c>
      <c r="K7" s="187" t="s">
        <v>1030</v>
      </c>
      <c r="L7" s="117" t="s">
        <v>167</v>
      </c>
      <c r="M7" s="187">
        <v>13368160</v>
      </c>
      <c r="N7" s="186" t="s">
        <v>9159</v>
      </c>
      <c r="O7" s="186">
        <v>45811.510416666664</v>
      </c>
      <c r="P7" s="186">
        <v>45811.644444444442</v>
      </c>
      <c r="Q7" s="186" t="s">
        <v>9136</v>
      </c>
      <c r="R7" s="186" t="s">
        <v>9137</v>
      </c>
      <c r="S7" s="186" t="s">
        <v>9138</v>
      </c>
      <c r="T7" s="186" t="s">
        <v>3331</v>
      </c>
      <c r="U7" s="186" t="s">
        <v>3331</v>
      </c>
      <c r="V7" s="187" t="s">
        <v>177</v>
      </c>
      <c r="W7" s="186" t="s">
        <v>9160</v>
      </c>
      <c r="X7" s="188" t="s">
        <v>9141</v>
      </c>
      <c r="Y7" s="187" t="s">
        <v>9161</v>
      </c>
      <c r="Z7" s="187" t="s">
        <v>9162</v>
      </c>
      <c r="AA7" s="186" t="s">
        <v>173</v>
      </c>
      <c r="AB7" s="186" t="s">
        <v>173</v>
      </c>
      <c r="AC7" s="187" t="s">
        <v>28</v>
      </c>
      <c r="AD7" s="187" t="s">
        <v>189</v>
      </c>
      <c r="AE7" s="188" t="s">
        <v>9144</v>
      </c>
      <c r="AF7" s="187">
        <v>0</v>
      </c>
      <c r="AG7" s="186" t="s">
        <v>2428</v>
      </c>
      <c r="AH7" s="118"/>
      <c r="AI7" s="112">
        <f>IF(V7="SOPORTE_TELEFÓNICO",'BASE LIQUIDACION REDEBAN 2025'!$B$19,IF(AC7="TIPO I",'BASE LIQUIDACION REDEBAN 2025'!$C$2,IF(AC7="TIPO II",'BASE LIQUIDACION REDEBAN 2025'!$C$3,IF(AC7="TIPO III",'BASE LIQUIDACION REDEBAN 2025'!$C$4,IF(AC7="TIPO IV",'BASE LIQUIDACION REDEBAN 2025'!$C$5,IF(AD7="AEREO",'BASE LIQUIDACION REDEBAN 2025'!$B$6,'BASE LIQUIDACION REDEBAN 2025'!$C$5))))))</f>
        <v>144967.87232000002</v>
      </c>
      <c r="AJ7" s="97">
        <f>IF(OR(V7="SOPORTE_TELEFÓNICO",V7="ENVÍO"),0,IF(AC7="TIPO I",'BASE LIQUIDACION REDEBAN 2025'!$B$10,IF(AC7="TIPO II",'BASE LIQUIDACION REDEBAN 2025'!$B$11,IF(AC7="TIPO III",'BASE LIQUIDACION REDEBAN 2025'!$B$12,'BASE LIQUIDACION REDEBAN 2025'!$B$13))))</f>
        <v>140395.6348884</v>
      </c>
      <c r="AK7" s="97">
        <f t="shared" si="0"/>
        <v>144967.87232000002</v>
      </c>
    </row>
    <row r="8" spans="1:44" s="85" customFormat="1" ht="13.15">
      <c r="A8" s="186" t="s">
        <v>72</v>
      </c>
      <c r="B8" s="104" t="str">
        <f>VLOOKUP(A8,'CENTRO DE COSTOS'!A:D,4,FALSE)</f>
        <v>MIGUEL JULIÁN HERNÁNDEZ GUARÍN</v>
      </c>
      <c r="C8" s="104" t="str">
        <f>VLOOKUP(A8,'CENTRO DE COSTOS'!A:D,2,FALSE)</f>
        <v>0004-0008</v>
      </c>
      <c r="D8" s="187">
        <v>68001</v>
      </c>
      <c r="E8" s="187">
        <v>2237883</v>
      </c>
      <c r="F8" s="187">
        <v>74095</v>
      </c>
      <c r="G8" s="186" t="s">
        <v>180</v>
      </c>
      <c r="H8" s="186" t="s">
        <v>72</v>
      </c>
      <c r="I8" s="186" t="s">
        <v>9163</v>
      </c>
      <c r="J8" s="187" t="s">
        <v>9145</v>
      </c>
      <c r="K8" s="187" t="s">
        <v>9145</v>
      </c>
      <c r="L8" s="117" t="s">
        <v>167</v>
      </c>
      <c r="M8" s="187">
        <v>2237883</v>
      </c>
      <c r="N8" s="186" t="s">
        <v>9164</v>
      </c>
      <c r="O8" s="186">
        <v>45808.375</v>
      </c>
      <c r="P8" s="186">
        <v>45811.650567129633</v>
      </c>
      <c r="Q8" s="186" t="s">
        <v>9136</v>
      </c>
      <c r="R8" s="186" t="s">
        <v>9137</v>
      </c>
      <c r="S8" s="186" t="s">
        <v>9138</v>
      </c>
      <c r="T8" s="186" t="s">
        <v>9139</v>
      </c>
      <c r="U8" s="186" t="s">
        <v>9139</v>
      </c>
      <c r="V8" s="187" t="s">
        <v>177</v>
      </c>
      <c r="W8" s="186" t="s">
        <v>9165</v>
      </c>
      <c r="X8" s="188" t="s">
        <v>9141</v>
      </c>
      <c r="Y8" s="187" t="s">
        <v>9142</v>
      </c>
      <c r="Z8" s="187" t="s">
        <v>9166</v>
      </c>
      <c r="AA8" s="186" t="s">
        <v>173</v>
      </c>
      <c r="AB8" s="186" t="s">
        <v>173</v>
      </c>
      <c r="AC8" s="187" t="s">
        <v>25</v>
      </c>
      <c r="AD8" s="187" t="s">
        <v>189</v>
      </c>
      <c r="AE8" s="188" t="s">
        <v>9144</v>
      </c>
      <c r="AF8" s="187">
        <v>0</v>
      </c>
      <c r="AG8" s="186" t="s">
        <v>1645</v>
      </c>
      <c r="AH8" s="118"/>
      <c r="AI8" s="112">
        <f>IF(V8="SOPORTE_TELEFÓNICO",'BASE LIQUIDACION REDEBAN 2025'!$B$19,IF(AC8="TIPO I",'BASE LIQUIDACION REDEBAN 2025'!$C$2,IF(AC8="TIPO II",'BASE LIQUIDACION REDEBAN 2025'!$C$3,IF(AC8="TIPO III",'BASE LIQUIDACION REDEBAN 2025'!$C$4,IF(AC8="TIPO IV",'BASE LIQUIDACION REDEBAN 2025'!$C$5,IF(AD8="AEREO",'BASE LIQUIDACION REDEBAN 2025'!$B$6,'BASE LIQUIDACION REDEBAN 2025'!$C$5))))))</f>
        <v>65960.072302</v>
      </c>
      <c r="AJ8" s="97">
        <f>IF(OR(V8="SOPORTE_TELEFÓNICO",V8="ENVÍO"),0,IF(AC8="TIPO I",'BASE LIQUIDACION REDEBAN 2025'!$B$10,IF(AC8="TIPO II",'BASE LIQUIDACION REDEBAN 2025'!$B$11,IF(AC8="TIPO III",'BASE LIQUIDACION REDEBAN 2025'!$B$12,'BASE LIQUIDACION REDEBAN 2025'!$B$13))))</f>
        <v>75096.394270399993</v>
      </c>
      <c r="AK8" s="97">
        <f t="shared" si="0"/>
        <v>65960.072302</v>
      </c>
    </row>
    <row r="9" spans="1:44" s="85" customFormat="1" ht="15" customHeight="1">
      <c r="A9" s="186" t="s">
        <v>101</v>
      </c>
      <c r="B9" s="104" t="str">
        <f>VLOOKUP(A9,'CENTRO DE COSTOS'!A:D,4,FALSE)</f>
        <v>KEVIN ALEXIS CORZO BUSTOS</v>
      </c>
      <c r="C9" s="104" t="str">
        <f>VLOOKUP(A9,'CENTRO DE COSTOS'!A:D,2,FALSE)</f>
        <v>0004-0007</v>
      </c>
      <c r="D9" s="187">
        <v>85001</v>
      </c>
      <c r="E9" s="187">
        <v>2244475</v>
      </c>
      <c r="F9" s="187">
        <v>71976</v>
      </c>
      <c r="G9" s="186" t="s">
        <v>1934</v>
      </c>
      <c r="H9" s="186" t="s">
        <v>101</v>
      </c>
      <c r="I9" s="186" t="s">
        <v>9167</v>
      </c>
      <c r="J9" s="187" t="s">
        <v>9145</v>
      </c>
      <c r="K9" s="187" t="s">
        <v>9145</v>
      </c>
      <c r="L9" s="117" t="s">
        <v>167</v>
      </c>
      <c r="M9" s="187">
        <v>2244475</v>
      </c>
      <c r="N9" s="189" t="s">
        <v>9168</v>
      </c>
      <c r="O9" s="186">
        <v>45811.454861111109</v>
      </c>
      <c r="P9" s="186">
        <v>45811.654050925928</v>
      </c>
      <c r="Q9" s="186" t="s">
        <v>9136</v>
      </c>
      <c r="R9" s="186" t="s">
        <v>9137</v>
      </c>
      <c r="S9" s="186" t="s">
        <v>9138</v>
      </c>
      <c r="T9" s="186" t="s">
        <v>9139</v>
      </c>
      <c r="U9" s="186" t="s">
        <v>9139</v>
      </c>
      <c r="V9" s="187" t="s">
        <v>177</v>
      </c>
      <c r="W9" s="186" t="s">
        <v>9169</v>
      </c>
      <c r="X9" s="188" t="s">
        <v>9141</v>
      </c>
      <c r="Y9" s="187" t="s">
        <v>9142</v>
      </c>
      <c r="Z9" s="187" t="s">
        <v>9170</v>
      </c>
      <c r="AA9" s="186" t="s">
        <v>173</v>
      </c>
      <c r="AB9" s="186" t="s">
        <v>173</v>
      </c>
      <c r="AC9" s="187" t="s">
        <v>25</v>
      </c>
      <c r="AD9" s="187" t="s">
        <v>189</v>
      </c>
      <c r="AE9" s="188" t="s">
        <v>9144</v>
      </c>
      <c r="AF9" s="187">
        <v>0</v>
      </c>
      <c r="AG9" s="186" t="s">
        <v>2183</v>
      </c>
      <c r="AH9" s="118"/>
      <c r="AI9" s="112">
        <f>IF(V9="SOPORTE_TELEFÓNICO",'BASE LIQUIDACION REDEBAN 2025'!$B$19,IF(AC9="TIPO I",'BASE LIQUIDACION REDEBAN 2025'!$C$2,IF(AC9="TIPO II",'BASE LIQUIDACION REDEBAN 2025'!$C$3,IF(AC9="TIPO III",'BASE LIQUIDACION REDEBAN 2025'!$C$4,IF(AC9="TIPO IV",'BASE LIQUIDACION REDEBAN 2025'!$C$5,IF(AD9="AEREO",'BASE LIQUIDACION REDEBAN 2025'!$B$6,'BASE LIQUIDACION REDEBAN 2025'!$C$5))))))</f>
        <v>65960.072302</v>
      </c>
      <c r="AJ9" s="97">
        <f>IF(OR(V9="SOPORTE_TELEFÓNICO",V9="ENVÍO"),0,IF(AC9="TIPO I",'BASE LIQUIDACION REDEBAN 2025'!$B$10,IF(AC9="TIPO II",'BASE LIQUIDACION REDEBAN 2025'!$B$11,IF(AC9="TIPO III",'BASE LIQUIDACION REDEBAN 2025'!$B$12,'BASE LIQUIDACION REDEBAN 2025'!$B$13))))</f>
        <v>75096.394270399993</v>
      </c>
      <c r="AK9" s="97">
        <f t="shared" si="0"/>
        <v>65960.072302</v>
      </c>
    </row>
    <row r="10" spans="1:44" s="85" customFormat="1" ht="13.15">
      <c r="A10" s="186" t="s">
        <v>64</v>
      </c>
      <c r="B10" s="104" t="str">
        <f>VLOOKUP(A10,'CENTRO DE COSTOS'!A:D,4,FALSE)</f>
        <v>JOSE MAURICIO HERNANDEZ ROJAS</v>
      </c>
      <c r="C10" s="104" t="str">
        <f>VLOOKUP(A10,'CENTRO DE COSTOS'!A:D,2,FALSE)</f>
        <v>0004-0001</v>
      </c>
      <c r="D10" s="187">
        <v>8758</v>
      </c>
      <c r="E10" s="187">
        <v>2237001</v>
      </c>
      <c r="F10" s="187">
        <v>78829</v>
      </c>
      <c r="G10" s="186" t="s">
        <v>277</v>
      </c>
      <c r="H10" s="186" t="s">
        <v>3966</v>
      </c>
      <c r="I10" s="186" t="s">
        <v>9171</v>
      </c>
      <c r="J10" s="187" t="s">
        <v>9145</v>
      </c>
      <c r="K10" s="187" t="s">
        <v>9145</v>
      </c>
      <c r="L10" s="117" t="s">
        <v>167</v>
      </c>
      <c r="M10" s="187">
        <v>2237001</v>
      </c>
      <c r="N10" s="186" t="s">
        <v>9172</v>
      </c>
      <c r="O10" s="186">
        <v>45807.679166666669</v>
      </c>
      <c r="P10" s="186">
        <v>45811.732928240737</v>
      </c>
      <c r="Q10" s="186" t="s">
        <v>9136</v>
      </c>
      <c r="R10" s="186" t="s">
        <v>9137</v>
      </c>
      <c r="S10" s="186" t="s">
        <v>9138</v>
      </c>
      <c r="T10" s="186" t="s">
        <v>9139</v>
      </c>
      <c r="U10" s="186" t="s">
        <v>9139</v>
      </c>
      <c r="V10" s="187" t="s">
        <v>177</v>
      </c>
      <c r="W10" s="186" t="s">
        <v>9173</v>
      </c>
      <c r="X10" s="188" t="s">
        <v>9141</v>
      </c>
      <c r="Y10" s="187" t="s">
        <v>9142</v>
      </c>
      <c r="Z10" s="187" t="s">
        <v>9174</v>
      </c>
      <c r="AA10" s="186" t="s">
        <v>173</v>
      </c>
      <c r="AB10" s="186" t="s">
        <v>173</v>
      </c>
      <c r="AC10" s="187" t="s">
        <v>25</v>
      </c>
      <c r="AD10" s="187" t="s">
        <v>189</v>
      </c>
      <c r="AE10" s="188" t="s">
        <v>9144</v>
      </c>
      <c r="AF10" s="187">
        <v>0</v>
      </c>
      <c r="AG10" s="186" t="s">
        <v>1788</v>
      </c>
      <c r="AH10" s="118"/>
      <c r="AI10" s="112">
        <f>IF(V10="SOPORTE_TELEFÓNICO",'BASE LIQUIDACION REDEBAN 2025'!$B$19,IF(AC10="TIPO I",'BASE LIQUIDACION REDEBAN 2025'!$C$2,IF(AC10="TIPO II",'BASE LIQUIDACION REDEBAN 2025'!$C$3,IF(AC10="TIPO III",'BASE LIQUIDACION REDEBAN 2025'!$C$4,IF(AC10="TIPO IV",'BASE LIQUIDACION REDEBAN 2025'!$C$5,IF(AD10="AEREO",'BASE LIQUIDACION REDEBAN 2025'!$B$6,'BASE LIQUIDACION REDEBAN 2025'!$C$5))))))</f>
        <v>65960.072302</v>
      </c>
      <c r="AJ10" s="97">
        <f>IF(OR(V10="SOPORTE_TELEFÓNICO",V10="ENVÍO"),0,IF(AC10="TIPO I",'BASE LIQUIDACION REDEBAN 2025'!$B$10,IF(AC10="TIPO II",'BASE LIQUIDACION REDEBAN 2025'!$B$11,IF(AC10="TIPO III",'BASE LIQUIDACION REDEBAN 2025'!$B$12,'BASE LIQUIDACION REDEBAN 2025'!$B$13))))</f>
        <v>75096.394270399993</v>
      </c>
      <c r="AK10" s="97">
        <f t="shared" si="0"/>
        <v>65960.072302</v>
      </c>
    </row>
    <row r="11" spans="1:44" s="85" customFormat="1" ht="13.15">
      <c r="A11" s="186" t="s">
        <v>86</v>
      </c>
      <c r="B11" s="104" t="str">
        <f>VLOOKUP(A11,'CENTRO DE COSTOS'!A:D,4,FALSE)</f>
        <v>KEVIN ALEXIS CORZO BUSTOS</v>
      </c>
      <c r="C11" s="104" t="str">
        <f>VLOOKUP(A11,'CENTRO DE COSTOS'!A:D,2,FALSE)</f>
        <v>0004-0007</v>
      </c>
      <c r="D11" s="187">
        <v>73001</v>
      </c>
      <c r="E11" s="187">
        <v>2245149</v>
      </c>
      <c r="F11" s="187">
        <v>55066</v>
      </c>
      <c r="G11" s="186" t="s">
        <v>870</v>
      </c>
      <c r="H11" s="186" t="s">
        <v>86</v>
      </c>
      <c r="I11" s="186" t="s">
        <v>9175</v>
      </c>
      <c r="J11" s="187" t="s">
        <v>9145</v>
      </c>
      <c r="K11" s="187" t="s">
        <v>9145</v>
      </c>
      <c r="L11" s="117" t="s">
        <v>167</v>
      </c>
      <c r="M11" s="187">
        <v>2245149</v>
      </c>
      <c r="N11" s="186" t="s">
        <v>9176</v>
      </c>
      <c r="O11" s="186">
        <v>45811.479861111111</v>
      </c>
      <c r="P11" s="186">
        <v>45812.397013888891</v>
      </c>
      <c r="Q11" s="186" t="s">
        <v>9136</v>
      </c>
      <c r="R11" s="186" t="s">
        <v>9137</v>
      </c>
      <c r="S11" s="186" t="s">
        <v>9138</v>
      </c>
      <c r="T11" s="186" t="s">
        <v>9139</v>
      </c>
      <c r="U11" s="186" t="s">
        <v>9139</v>
      </c>
      <c r="V11" s="187" t="s">
        <v>177</v>
      </c>
      <c r="W11" s="186" t="s">
        <v>9177</v>
      </c>
      <c r="X11" s="188" t="s">
        <v>9141</v>
      </c>
      <c r="Y11" s="187" t="s">
        <v>9142</v>
      </c>
      <c r="Z11" s="187" t="s">
        <v>9178</v>
      </c>
      <c r="AA11" s="186" t="s">
        <v>173</v>
      </c>
      <c r="AB11" s="186" t="s">
        <v>173</v>
      </c>
      <c r="AC11" s="187" t="s">
        <v>25</v>
      </c>
      <c r="AD11" s="187" t="s">
        <v>189</v>
      </c>
      <c r="AE11" s="188" t="s">
        <v>9144</v>
      </c>
      <c r="AF11" s="187">
        <v>0</v>
      </c>
      <c r="AG11" s="186" t="s">
        <v>873</v>
      </c>
      <c r="AH11" s="118"/>
      <c r="AI11" s="112">
        <f>IF(V11="SOPORTE_TELEFÓNICO",'BASE LIQUIDACION REDEBAN 2025'!$B$19,IF(AC11="TIPO I",'BASE LIQUIDACION REDEBAN 2025'!$C$2,IF(AC11="TIPO II",'BASE LIQUIDACION REDEBAN 2025'!$C$3,IF(AC11="TIPO III",'BASE LIQUIDACION REDEBAN 2025'!$C$4,IF(AC11="TIPO IV",'BASE LIQUIDACION REDEBAN 2025'!$C$5,IF(AD11="AEREO",'BASE LIQUIDACION REDEBAN 2025'!$B$6,'BASE LIQUIDACION REDEBAN 2025'!$C$5))))))</f>
        <v>65960.072302</v>
      </c>
      <c r="AJ11" s="97">
        <f>IF(OR(V11="SOPORTE_TELEFÓNICO",V11="ENVÍO"),0,IF(AC11="TIPO I",'BASE LIQUIDACION REDEBAN 2025'!$B$10,IF(AC11="TIPO II",'BASE LIQUIDACION REDEBAN 2025'!$B$11,IF(AC11="TIPO III",'BASE LIQUIDACION REDEBAN 2025'!$B$12,'BASE LIQUIDACION REDEBAN 2025'!$B$13))))</f>
        <v>75096.394270399993</v>
      </c>
      <c r="AK11" s="97">
        <f t="shared" si="0"/>
        <v>65960.072302</v>
      </c>
    </row>
    <row r="12" spans="1:44" s="85" customFormat="1" ht="13.15">
      <c r="A12" s="186" t="s">
        <v>64</v>
      </c>
      <c r="B12" s="104" t="str">
        <f>VLOOKUP(A12,'CENTRO DE COSTOS'!A:D,4,FALSE)</f>
        <v>JOSE MAURICIO HERNANDEZ ROJAS</v>
      </c>
      <c r="C12" s="104" t="str">
        <f>VLOOKUP(A12,'CENTRO DE COSTOS'!A:D,2,FALSE)</f>
        <v>0004-0001</v>
      </c>
      <c r="D12" s="187">
        <v>8758</v>
      </c>
      <c r="E12" s="187">
        <v>13371924</v>
      </c>
      <c r="F12" s="187">
        <v>47345</v>
      </c>
      <c r="G12" s="186" t="s">
        <v>277</v>
      </c>
      <c r="H12" s="186" t="s">
        <v>3966</v>
      </c>
      <c r="I12" s="186" t="s">
        <v>9179</v>
      </c>
      <c r="J12" s="187" t="s">
        <v>802</v>
      </c>
      <c r="K12" s="187" t="s">
        <v>803</v>
      </c>
      <c r="L12" s="117" t="s">
        <v>167</v>
      </c>
      <c r="M12" s="187">
        <v>13371924</v>
      </c>
      <c r="N12" s="186" t="s">
        <v>9180</v>
      </c>
      <c r="O12" s="186">
        <v>45811.510416666664</v>
      </c>
      <c r="P12" s="186">
        <v>45812.400694444441</v>
      </c>
      <c r="Q12" s="186" t="s">
        <v>9136</v>
      </c>
      <c r="R12" s="186" t="s">
        <v>9137</v>
      </c>
      <c r="S12" s="186" t="s">
        <v>9138</v>
      </c>
      <c r="T12" s="186" t="s">
        <v>9181</v>
      </c>
      <c r="U12" s="186" t="s">
        <v>9182</v>
      </c>
      <c r="V12" s="187" t="s">
        <v>177</v>
      </c>
      <c r="W12" s="186" t="s">
        <v>9183</v>
      </c>
      <c r="X12" s="188" t="s">
        <v>9141</v>
      </c>
      <c r="Y12" s="187" t="s">
        <v>9142</v>
      </c>
      <c r="Z12" s="187" t="s">
        <v>9184</v>
      </c>
      <c r="AA12" s="186" t="s">
        <v>173</v>
      </c>
      <c r="AB12" s="186" t="s">
        <v>173</v>
      </c>
      <c r="AC12" s="187" t="s">
        <v>25</v>
      </c>
      <c r="AD12" s="187" t="s">
        <v>189</v>
      </c>
      <c r="AE12" s="188" t="s">
        <v>9144</v>
      </c>
      <c r="AF12" s="187">
        <v>0</v>
      </c>
      <c r="AG12" s="186" t="s">
        <v>1049</v>
      </c>
      <c r="AH12" s="118"/>
      <c r="AI12" s="112">
        <f>IF(V12="SOPORTE_TELEFÓNICO",'BASE LIQUIDACION REDEBAN 2025'!$B$19,IF(AC12="TIPO I",'BASE LIQUIDACION REDEBAN 2025'!$C$2,IF(AC12="TIPO II",'BASE LIQUIDACION REDEBAN 2025'!$C$3,IF(AC12="TIPO III",'BASE LIQUIDACION REDEBAN 2025'!$C$4,IF(AC12="TIPO IV",'BASE LIQUIDACION REDEBAN 2025'!$C$5,IF(AD12="AEREO",'BASE LIQUIDACION REDEBAN 2025'!$B$6,'BASE LIQUIDACION REDEBAN 2025'!$C$5))))))</f>
        <v>65960.072302</v>
      </c>
      <c r="AJ12" s="97">
        <f>IF(OR(V12="SOPORTE_TELEFÓNICO",V12="ENVÍO"),0,IF(AC12="TIPO I",'BASE LIQUIDACION REDEBAN 2025'!$B$10,IF(AC12="TIPO II",'BASE LIQUIDACION REDEBAN 2025'!$B$11,IF(AC12="TIPO III",'BASE LIQUIDACION REDEBAN 2025'!$B$12,'BASE LIQUIDACION REDEBAN 2025'!$B$13))))</f>
        <v>75096.394270399993</v>
      </c>
      <c r="AK12" s="97">
        <f t="shared" si="0"/>
        <v>65960.072302</v>
      </c>
    </row>
    <row r="13" spans="1:44" s="85" customFormat="1" ht="13.15">
      <c r="A13" s="186" t="s">
        <v>91</v>
      </c>
      <c r="B13" s="104" t="str">
        <f>VLOOKUP(A13,'CENTRO DE COSTOS'!A:D,4,FALSE)</f>
        <v>JOSE MAURICIO HERNANDEZ ROJAS</v>
      </c>
      <c r="C13" s="104" t="str">
        <f>VLOOKUP(A13,'CENTRO DE COSTOS'!A:D,2,FALSE)</f>
        <v>0004-0001</v>
      </c>
      <c r="D13" s="187">
        <v>23068</v>
      </c>
      <c r="E13" s="187">
        <v>13403265</v>
      </c>
      <c r="F13" s="187">
        <v>60077</v>
      </c>
      <c r="G13" s="186" t="s">
        <v>612</v>
      </c>
      <c r="H13" s="186" t="s">
        <v>1391</v>
      </c>
      <c r="I13" s="186" t="s">
        <v>9185</v>
      </c>
      <c r="J13" s="187" t="s">
        <v>9145</v>
      </c>
      <c r="K13" s="187" t="s">
        <v>9145</v>
      </c>
      <c r="L13" s="117" t="s">
        <v>167</v>
      </c>
      <c r="M13" s="187">
        <v>13403265</v>
      </c>
      <c r="N13" s="186" t="s">
        <v>9186</v>
      </c>
      <c r="O13" s="186">
        <v>45805.361111111109</v>
      </c>
      <c r="P13" s="186">
        <v>45812.434027777781</v>
      </c>
      <c r="Q13" s="186" t="s">
        <v>9136</v>
      </c>
      <c r="R13" s="186" t="s">
        <v>9137</v>
      </c>
      <c r="S13" s="186" t="s">
        <v>9138</v>
      </c>
      <c r="T13" s="186" t="s">
        <v>9181</v>
      </c>
      <c r="U13" s="186" t="s">
        <v>9182</v>
      </c>
      <c r="V13" s="187" t="s">
        <v>177</v>
      </c>
      <c r="W13" s="186" t="s">
        <v>9187</v>
      </c>
      <c r="X13" s="188" t="s">
        <v>9141</v>
      </c>
      <c r="Y13" s="187" t="s">
        <v>9142</v>
      </c>
      <c r="Z13" s="187" t="s">
        <v>9188</v>
      </c>
      <c r="AA13" s="186" t="s">
        <v>173</v>
      </c>
      <c r="AB13" s="186" t="s">
        <v>173</v>
      </c>
      <c r="AC13" s="187" t="s">
        <v>30</v>
      </c>
      <c r="AD13" s="187" t="s">
        <v>189</v>
      </c>
      <c r="AE13" s="188" t="s">
        <v>9144</v>
      </c>
      <c r="AF13" s="187">
        <v>0</v>
      </c>
      <c r="AG13" s="186" t="s">
        <v>616</v>
      </c>
      <c r="AH13" s="118"/>
      <c r="AI13" s="112">
        <f>IF(V13="SOPORTE_TELEFÓNICO",'BASE LIQUIDACION REDEBAN 2025'!$B$19,IF(AC13="TIPO I",'BASE LIQUIDACION REDEBAN 2025'!$C$2,IF(AC13="TIPO II",'BASE LIQUIDACION REDEBAN 2025'!$C$3,IF(AC13="TIPO III",'BASE LIQUIDACION REDEBAN 2025'!$C$4,IF(AC13="TIPO IV",'BASE LIQUIDACION REDEBAN 2025'!$C$5,IF(AD13="AEREO",'BASE LIQUIDACION REDEBAN 2025'!$B$6,'BASE LIQUIDACION REDEBAN 2025'!$C$5))))))</f>
        <v>275728.78077800001</v>
      </c>
      <c r="AJ13" s="97">
        <f>IF(OR(V13="SOPORTE_TELEFÓNICO",V13="ENVÍO"),0,IF(AC13="TIPO I",'BASE LIQUIDACION REDEBAN 2025'!$B$10,IF(AC13="TIPO II",'BASE LIQUIDACION REDEBAN 2025'!$B$11,IF(AC13="TIPO III",'BASE LIQUIDACION REDEBAN 2025'!$B$12,'BASE LIQUIDACION REDEBAN 2025'!$B$13))))</f>
        <v>196536.5258152</v>
      </c>
      <c r="AK13" s="97">
        <f t="shared" si="0"/>
        <v>275728.78077800001</v>
      </c>
    </row>
    <row r="14" spans="1:44" s="85" customFormat="1" ht="13.15">
      <c r="A14" s="186" t="s">
        <v>81</v>
      </c>
      <c r="B14" s="104" t="str">
        <f>VLOOKUP(A14,'CENTRO DE COSTOS'!A:D,4,FALSE)</f>
        <v>MIGUEL JULIÁN HERNÁNDEZ GUARÍN</v>
      </c>
      <c r="C14" s="104" t="str">
        <f>VLOOKUP(A14,'CENTRO DE COSTOS'!A:D,2,FALSE)</f>
        <v>0004-0008</v>
      </c>
      <c r="D14" s="187">
        <v>54001</v>
      </c>
      <c r="E14" s="187">
        <v>13450180</v>
      </c>
      <c r="F14" s="187">
        <v>79235</v>
      </c>
      <c r="G14" s="186" t="s">
        <v>408</v>
      </c>
      <c r="H14" s="186" t="s">
        <v>81</v>
      </c>
      <c r="I14" s="186" t="s">
        <v>9189</v>
      </c>
      <c r="J14" s="187" t="s">
        <v>802</v>
      </c>
      <c r="K14" s="187" t="s">
        <v>1030</v>
      </c>
      <c r="L14" s="117" t="s">
        <v>167</v>
      </c>
      <c r="M14" s="187">
        <v>13450180</v>
      </c>
      <c r="N14" s="186" t="s">
        <v>9190</v>
      </c>
      <c r="O14" s="186">
        <v>45811.510416666664</v>
      </c>
      <c r="P14" s="186">
        <v>45812.449305555558</v>
      </c>
      <c r="Q14" s="186" t="s">
        <v>9136</v>
      </c>
      <c r="R14" s="186" t="s">
        <v>9137</v>
      </c>
      <c r="S14" s="186" t="s">
        <v>9138</v>
      </c>
      <c r="T14" s="186" t="s">
        <v>3331</v>
      </c>
      <c r="U14" s="186" t="s">
        <v>3331</v>
      </c>
      <c r="V14" s="187" t="s">
        <v>177</v>
      </c>
      <c r="W14" s="186" t="s">
        <v>9191</v>
      </c>
      <c r="X14" s="188" t="s">
        <v>9192</v>
      </c>
      <c r="Y14" s="187" t="s">
        <v>9193</v>
      </c>
      <c r="Z14" s="187" t="s">
        <v>9194</v>
      </c>
      <c r="AA14" s="186" t="s">
        <v>173</v>
      </c>
      <c r="AB14" s="186" t="s">
        <v>173</v>
      </c>
      <c r="AC14" s="187" t="s">
        <v>25</v>
      </c>
      <c r="AD14" s="187" t="s">
        <v>189</v>
      </c>
      <c r="AE14" s="188" t="s">
        <v>9144</v>
      </c>
      <c r="AF14" s="187">
        <v>0</v>
      </c>
      <c r="AG14" s="186" t="s">
        <v>846</v>
      </c>
      <c r="AH14" s="118"/>
      <c r="AI14" s="112">
        <f>IF(V14="SOPORTE_TELEFÓNICO",'BASE LIQUIDACION REDEBAN 2025'!$B$19,IF(AC14="TIPO I",'BASE LIQUIDACION REDEBAN 2025'!$C$2,IF(AC14="TIPO II",'BASE LIQUIDACION REDEBAN 2025'!$C$3,IF(AC14="TIPO III",'BASE LIQUIDACION REDEBAN 2025'!$C$4,IF(AC14="TIPO IV",'BASE LIQUIDACION REDEBAN 2025'!$C$5,IF(AD14="AEREO",'BASE LIQUIDACION REDEBAN 2025'!$B$6,'BASE LIQUIDACION REDEBAN 2025'!$C$5))))))</f>
        <v>65960.072302</v>
      </c>
      <c r="AJ14" s="97">
        <f>IF(OR(V14="SOPORTE_TELEFÓNICO",V14="ENVÍO"),0,IF(AC14="TIPO I",'BASE LIQUIDACION REDEBAN 2025'!$B$10,IF(AC14="TIPO II",'BASE LIQUIDACION REDEBAN 2025'!$B$11,IF(AC14="TIPO III",'BASE LIQUIDACION REDEBAN 2025'!$B$12,'BASE LIQUIDACION REDEBAN 2025'!$B$13))))</f>
        <v>75096.394270399993</v>
      </c>
      <c r="AK14" s="97">
        <f t="shared" si="0"/>
        <v>65960.072302</v>
      </c>
    </row>
    <row r="15" spans="1:44" s="85" customFormat="1" ht="13.15">
      <c r="A15" s="186" t="s">
        <v>72</v>
      </c>
      <c r="B15" s="104" t="str">
        <f>VLOOKUP(A15,'CENTRO DE COSTOS'!A:D,4,FALSE)</f>
        <v>MIGUEL JULIÁN HERNÁNDEZ GUARÍN</v>
      </c>
      <c r="C15" s="104" t="str">
        <f>VLOOKUP(A15,'CENTRO DE COSTOS'!A:D,2,FALSE)</f>
        <v>0004-0008</v>
      </c>
      <c r="D15" s="187">
        <v>68547</v>
      </c>
      <c r="E15" s="187">
        <v>13374928</v>
      </c>
      <c r="F15" s="187">
        <v>34367</v>
      </c>
      <c r="G15" s="186" t="s">
        <v>180</v>
      </c>
      <c r="H15" s="186" t="s">
        <v>3280</v>
      </c>
      <c r="I15" s="186" t="s">
        <v>9195</v>
      </c>
      <c r="J15" s="187" t="s">
        <v>802</v>
      </c>
      <c r="K15" s="187" t="s">
        <v>803</v>
      </c>
      <c r="L15" s="117" t="s">
        <v>167</v>
      </c>
      <c r="M15" s="187">
        <v>13374928</v>
      </c>
      <c r="N15" s="186" t="s">
        <v>9196</v>
      </c>
      <c r="O15" s="186">
        <v>45811.510416666664</v>
      </c>
      <c r="P15" s="186">
        <v>45812.460416666669</v>
      </c>
      <c r="Q15" s="186" t="s">
        <v>9136</v>
      </c>
      <c r="R15" s="186" t="s">
        <v>9137</v>
      </c>
      <c r="S15" s="186" t="s">
        <v>9138</v>
      </c>
      <c r="T15" s="186" t="s">
        <v>3331</v>
      </c>
      <c r="U15" s="186" t="s">
        <v>3331</v>
      </c>
      <c r="V15" s="187" t="s">
        <v>177</v>
      </c>
      <c r="W15" s="186" t="s">
        <v>9197</v>
      </c>
      <c r="X15" s="188" t="s">
        <v>9141</v>
      </c>
      <c r="Y15" s="187" t="s">
        <v>9198</v>
      </c>
      <c r="Z15" s="187" t="s">
        <v>9199</v>
      </c>
      <c r="AA15" s="186" t="s">
        <v>173</v>
      </c>
      <c r="AB15" s="186" t="s">
        <v>173</v>
      </c>
      <c r="AC15" s="187" t="s">
        <v>28</v>
      </c>
      <c r="AD15" s="187" t="s">
        <v>189</v>
      </c>
      <c r="AE15" s="188" t="s">
        <v>9144</v>
      </c>
      <c r="AF15" s="187">
        <v>0</v>
      </c>
      <c r="AG15" s="186" t="s">
        <v>1645</v>
      </c>
      <c r="AH15" s="118"/>
      <c r="AI15" s="112">
        <f>IF(V15="SOPORTE_TELEFÓNICO",'BASE LIQUIDACION REDEBAN 2025'!$B$19,IF(AC15="TIPO I",'BASE LIQUIDACION REDEBAN 2025'!$C$2,IF(AC15="TIPO II",'BASE LIQUIDACION REDEBAN 2025'!$C$3,IF(AC15="TIPO III",'BASE LIQUIDACION REDEBAN 2025'!$C$4,IF(AC15="TIPO IV",'BASE LIQUIDACION REDEBAN 2025'!$C$5,IF(AD15="AEREO",'BASE LIQUIDACION REDEBAN 2025'!$B$6,'BASE LIQUIDACION REDEBAN 2025'!$C$5))))))</f>
        <v>144967.87232000002</v>
      </c>
      <c r="AJ15" s="97">
        <f>IF(OR(V15="SOPORTE_TELEFÓNICO",V15="ENVÍO"),0,IF(AC15="TIPO I",'BASE LIQUIDACION REDEBAN 2025'!$B$10,IF(AC15="TIPO II",'BASE LIQUIDACION REDEBAN 2025'!$B$11,IF(AC15="TIPO III",'BASE LIQUIDACION REDEBAN 2025'!$B$12,'BASE LIQUIDACION REDEBAN 2025'!$B$13))))</f>
        <v>140395.6348884</v>
      </c>
      <c r="AK15" s="97">
        <f t="shared" si="0"/>
        <v>144967.87232000002</v>
      </c>
    </row>
    <row r="16" spans="1:44" s="85" customFormat="1" ht="13.15">
      <c r="A16" s="186" t="s">
        <v>72</v>
      </c>
      <c r="B16" s="104" t="str">
        <f>VLOOKUP(A16,'CENTRO DE COSTOS'!A:D,4,FALSE)</f>
        <v>MIGUEL JULIÁN HERNÁNDEZ GUARÍN</v>
      </c>
      <c r="C16" s="104" t="str">
        <f>VLOOKUP(A16,'CENTRO DE COSTOS'!A:D,2,FALSE)</f>
        <v>0004-0008</v>
      </c>
      <c r="D16" s="187">
        <v>68001</v>
      </c>
      <c r="E16" s="187">
        <v>13366289</v>
      </c>
      <c r="F16" s="187">
        <v>74225</v>
      </c>
      <c r="G16" s="186" t="s">
        <v>180</v>
      </c>
      <c r="H16" s="186" t="s">
        <v>72</v>
      </c>
      <c r="I16" s="186" t="s">
        <v>9200</v>
      </c>
      <c r="J16" s="187" t="s">
        <v>802</v>
      </c>
      <c r="K16" s="187" t="s">
        <v>803</v>
      </c>
      <c r="L16" s="117" t="s">
        <v>167</v>
      </c>
      <c r="M16" s="187">
        <v>13366289</v>
      </c>
      <c r="N16" s="186" t="s">
        <v>9201</v>
      </c>
      <c r="O16" s="186">
        <v>45811.510416666664</v>
      </c>
      <c r="P16" s="186">
        <v>45812.463194444441</v>
      </c>
      <c r="Q16" s="186" t="s">
        <v>9136</v>
      </c>
      <c r="R16" s="186" t="s">
        <v>9137</v>
      </c>
      <c r="S16" s="186" t="s">
        <v>9138</v>
      </c>
      <c r="T16" s="186" t="s">
        <v>9181</v>
      </c>
      <c r="U16" s="186" t="s">
        <v>9182</v>
      </c>
      <c r="V16" s="187" t="s">
        <v>177</v>
      </c>
      <c r="W16" s="186" t="s">
        <v>9202</v>
      </c>
      <c r="X16" s="188" t="s">
        <v>9141</v>
      </c>
      <c r="Y16" s="187" t="s">
        <v>9142</v>
      </c>
      <c r="Z16" s="187" t="s">
        <v>9203</v>
      </c>
      <c r="AA16" s="186" t="s">
        <v>173</v>
      </c>
      <c r="AB16" s="186" t="s">
        <v>173</v>
      </c>
      <c r="AC16" s="187" t="s">
        <v>25</v>
      </c>
      <c r="AD16" s="187" t="s">
        <v>189</v>
      </c>
      <c r="AE16" s="188" t="s">
        <v>9144</v>
      </c>
      <c r="AF16" s="187">
        <v>0</v>
      </c>
      <c r="AG16" s="186" t="s">
        <v>835</v>
      </c>
      <c r="AH16" s="118"/>
      <c r="AI16" s="112">
        <f>IF(V16="SOPORTE_TELEFÓNICO",'BASE LIQUIDACION REDEBAN 2025'!$B$19,IF(AC16="TIPO I",'BASE LIQUIDACION REDEBAN 2025'!$C$2,IF(AC16="TIPO II",'BASE LIQUIDACION REDEBAN 2025'!$C$3,IF(AC16="TIPO III",'BASE LIQUIDACION REDEBAN 2025'!$C$4,IF(AC16="TIPO IV",'BASE LIQUIDACION REDEBAN 2025'!$C$5,IF(AD16="AEREO",'BASE LIQUIDACION REDEBAN 2025'!$B$6,'BASE LIQUIDACION REDEBAN 2025'!$C$5))))))</f>
        <v>65960.072302</v>
      </c>
      <c r="AJ16" s="97">
        <f>IF(OR(V16="SOPORTE_TELEFÓNICO",V16="ENVÍO"),0,IF(AC16="TIPO I",'BASE LIQUIDACION REDEBAN 2025'!$B$10,IF(AC16="TIPO II",'BASE LIQUIDACION REDEBAN 2025'!$B$11,IF(AC16="TIPO III",'BASE LIQUIDACION REDEBAN 2025'!$B$12,'BASE LIQUIDACION REDEBAN 2025'!$B$13))))</f>
        <v>75096.394270399993</v>
      </c>
      <c r="AK16" s="97">
        <f t="shared" si="0"/>
        <v>65960.072302</v>
      </c>
    </row>
    <row r="17" spans="1:37" s="85" customFormat="1" ht="13.15">
      <c r="A17" s="186" t="s">
        <v>93</v>
      </c>
      <c r="B17" s="104" t="str">
        <f>VLOOKUP(A17,'CENTRO DE COSTOS'!A:D,4,FALSE)</f>
        <v>DIEGO FERNANDO HENAO CARDONA</v>
      </c>
      <c r="C17" s="104" t="str">
        <f>VLOOKUP(A17,'CENTRO DE COSTOS'!A:D,2,FALSE)</f>
        <v>0004-0003</v>
      </c>
      <c r="D17" s="187">
        <v>52356</v>
      </c>
      <c r="E17" s="187">
        <v>13353278</v>
      </c>
      <c r="F17" s="187">
        <v>78045</v>
      </c>
      <c r="G17" s="186" t="s">
        <v>162</v>
      </c>
      <c r="H17" s="186" t="s">
        <v>2119</v>
      </c>
      <c r="I17" s="186" t="s">
        <v>9204</v>
      </c>
      <c r="J17" s="187" t="s">
        <v>802</v>
      </c>
      <c r="K17" s="187" t="s">
        <v>803</v>
      </c>
      <c r="L17" s="117" t="s">
        <v>167</v>
      </c>
      <c r="M17" s="187">
        <v>13353278</v>
      </c>
      <c r="N17" s="186" t="s">
        <v>9205</v>
      </c>
      <c r="O17" s="186">
        <v>45811.510416666664</v>
      </c>
      <c r="P17" s="186">
        <v>45812.492361111108</v>
      </c>
      <c r="Q17" s="186" t="s">
        <v>9206</v>
      </c>
      <c r="R17" s="186" t="s">
        <v>9207</v>
      </c>
      <c r="S17" s="186" t="s">
        <v>9138</v>
      </c>
      <c r="T17" s="186" t="s">
        <v>3331</v>
      </c>
      <c r="U17" s="186" t="s">
        <v>3331</v>
      </c>
      <c r="V17" s="187" t="s">
        <v>177</v>
      </c>
      <c r="W17" s="186" t="s">
        <v>9208</v>
      </c>
      <c r="X17" s="188" t="s">
        <v>9141</v>
      </c>
      <c r="Y17" s="187" t="s">
        <v>9142</v>
      </c>
      <c r="Z17" s="187">
        <v>0</v>
      </c>
      <c r="AA17" s="186" t="s">
        <v>173</v>
      </c>
      <c r="AB17" s="186" t="s">
        <v>173</v>
      </c>
      <c r="AC17" s="187" t="s">
        <v>28</v>
      </c>
      <c r="AD17" s="187" t="s">
        <v>189</v>
      </c>
      <c r="AE17" s="188" t="s">
        <v>9144</v>
      </c>
      <c r="AF17" s="187">
        <v>0</v>
      </c>
      <c r="AG17" s="186" t="s">
        <v>219</v>
      </c>
      <c r="AH17" s="118"/>
      <c r="AI17" s="112">
        <f>IF(V17="SOPORTE_TELEFÓNICO",'BASE LIQUIDACION REDEBAN 2025'!$B$19,IF(AC17="TIPO I",'BASE LIQUIDACION REDEBAN 2025'!$C$2,IF(AC17="TIPO II",'BASE LIQUIDACION REDEBAN 2025'!$C$3,IF(AC17="TIPO III",'BASE LIQUIDACION REDEBAN 2025'!$C$4,IF(AC17="TIPO IV",'BASE LIQUIDACION REDEBAN 2025'!$C$5,IF(AD17="AEREO",'BASE LIQUIDACION REDEBAN 2025'!$B$6,'BASE LIQUIDACION REDEBAN 2025'!$C$5))))))</f>
        <v>144967.87232000002</v>
      </c>
      <c r="AJ17" s="97">
        <f>IF(OR(V17="SOPORTE_TELEFÓNICO",V17="ENVÍO"),0,IF(AC17="TIPO I",'BASE LIQUIDACION REDEBAN 2025'!$B$10,IF(AC17="TIPO II",'BASE LIQUIDACION REDEBAN 2025'!$B$11,IF(AC17="TIPO III",'BASE LIQUIDACION REDEBAN 2025'!$B$12,'BASE LIQUIDACION REDEBAN 2025'!$B$13))))</f>
        <v>140395.6348884</v>
      </c>
      <c r="AK17" s="97">
        <f t="shared" si="0"/>
        <v>144967.87232000002</v>
      </c>
    </row>
    <row r="18" spans="1:37" s="85" customFormat="1" ht="13.15">
      <c r="A18" s="186" t="s">
        <v>68</v>
      </c>
      <c r="B18" s="104" t="str">
        <f>VLOOKUP(A18,'CENTRO DE COSTOS'!A:D,4,FALSE)</f>
        <v>WILLIAM ASDRUBAL ROZO ROZO</v>
      </c>
      <c r="C18" s="104" t="str">
        <f>VLOOKUP(A18,'CENTRO DE COSTOS'!A:D,2,FALSE)</f>
        <v>0004-0004</v>
      </c>
      <c r="D18" s="187">
        <v>25793</v>
      </c>
      <c r="E18" s="187">
        <v>13403111</v>
      </c>
      <c r="F18" s="187">
        <v>49325</v>
      </c>
      <c r="G18" s="186" t="s">
        <v>298</v>
      </c>
      <c r="H18" s="186" t="s">
        <v>3710</v>
      </c>
      <c r="I18" s="186" t="s">
        <v>3711</v>
      </c>
      <c r="J18" s="187" t="s">
        <v>9145</v>
      </c>
      <c r="K18" s="187" t="s">
        <v>9145</v>
      </c>
      <c r="L18" s="117" t="s">
        <v>167</v>
      </c>
      <c r="M18" s="187">
        <v>13403111</v>
      </c>
      <c r="N18" s="186" t="s">
        <v>9209</v>
      </c>
      <c r="O18" s="186">
        <v>45805.361111111109</v>
      </c>
      <c r="P18" s="186">
        <v>45812.517361111109</v>
      </c>
      <c r="Q18" s="186" t="s">
        <v>9136</v>
      </c>
      <c r="R18" s="186" t="s">
        <v>9137</v>
      </c>
      <c r="S18" s="186" t="s">
        <v>9138</v>
      </c>
      <c r="T18" s="186" t="s">
        <v>9181</v>
      </c>
      <c r="U18" s="186" t="s">
        <v>9182</v>
      </c>
      <c r="V18" s="187" t="s">
        <v>177</v>
      </c>
      <c r="W18" s="186" t="s">
        <v>9210</v>
      </c>
      <c r="X18" s="188" t="s">
        <v>9141</v>
      </c>
      <c r="Y18" s="187" t="s">
        <v>9142</v>
      </c>
      <c r="Z18" s="187" t="s">
        <v>3714</v>
      </c>
      <c r="AA18" s="186" t="s">
        <v>173</v>
      </c>
      <c r="AB18" s="186" t="s">
        <v>173</v>
      </c>
      <c r="AC18" s="187" t="s">
        <v>28</v>
      </c>
      <c r="AD18" s="187" t="s">
        <v>189</v>
      </c>
      <c r="AE18" s="188" t="s">
        <v>9144</v>
      </c>
      <c r="AF18" s="187">
        <v>0</v>
      </c>
      <c r="AG18" s="186" t="s">
        <v>326</v>
      </c>
      <c r="AH18" s="118"/>
      <c r="AI18" s="112">
        <f>IF(V18="SOPORTE_TELEFÓNICO",'BASE LIQUIDACION REDEBAN 2025'!$B$19,IF(AC18="TIPO I",'BASE LIQUIDACION REDEBAN 2025'!$C$2,IF(AC18="TIPO II",'BASE LIQUIDACION REDEBAN 2025'!$C$3,IF(AC18="TIPO III",'BASE LIQUIDACION REDEBAN 2025'!$C$4,IF(AC18="TIPO IV",'BASE LIQUIDACION REDEBAN 2025'!$C$5,IF(AD18="AEREO",'BASE LIQUIDACION REDEBAN 2025'!$B$6,'BASE LIQUIDACION REDEBAN 2025'!$C$5))))))</f>
        <v>144967.87232000002</v>
      </c>
      <c r="AJ18" s="97">
        <f>IF(OR(V18="SOPORTE_TELEFÓNICO",V18="ENVÍO"),0,IF(AC18="TIPO I",'BASE LIQUIDACION REDEBAN 2025'!$B$10,IF(AC18="TIPO II",'BASE LIQUIDACION REDEBAN 2025'!$B$11,IF(AC18="TIPO III",'BASE LIQUIDACION REDEBAN 2025'!$B$12,'BASE LIQUIDACION REDEBAN 2025'!$B$13))))</f>
        <v>140395.6348884</v>
      </c>
      <c r="AK18" s="97">
        <f t="shared" si="0"/>
        <v>144967.87232000002</v>
      </c>
    </row>
    <row r="19" spans="1:37" s="85" customFormat="1" ht="13.15">
      <c r="A19" s="186" t="s">
        <v>93</v>
      </c>
      <c r="B19" s="104" t="str">
        <f>VLOOKUP(A19,'CENTRO DE COSTOS'!A:D,4,FALSE)</f>
        <v>DIEGO FERNANDO HENAO CARDONA</v>
      </c>
      <c r="C19" s="104" t="str">
        <f>VLOOKUP(A19,'CENTRO DE COSTOS'!A:D,2,FALSE)</f>
        <v>0004-0003</v>
      </c>
      <c r="D19" s="187">
        <v>52356</v>
      </c>
      <c r="E19" s="187">
        <v>13387017</v>
      </c>
      <c r="F19" s="187">
        <v>56725</v>
      </c>
      <c r="G19" s="186" t="s">
        <v>162</v>
      </c>
      <c r="H19" s="186" t="s">
        <v>2119</v>
      </c>
      <c r="I19" s="186" t="s">
        <v>9211</v>
      </c>
      <c r="J19" s="187" t="s">
        <v>802</v>
      </c>
      <c r="K19" s="187" t="s">
        <v>1030</v>
      </c>
      <c r="L19" s="117" t="s">
        <v>167</v>
      </c>
      <c r="M19" s="187">
        <v>13387017</v>
      </c>
      <c r="N19" s="186" t="s">
        <v>9212</v>
      </c>
      <c r="O19" s="186">
        <v>45811.510416666664</v>
      </c>
      <c r="P19" s="186">
        <v>45812.533333333333</v>
      </c>
      <c r="Q19" s="186" t="s">
        <v>9136</v>
      </c>
      <c r="R19" s="186" t="s">
        <v>9137</v>
      </c>
      <c r="S19" s="186" t="s">
        <v>9138</v>
      </c>
      <c r="T19" s="186" t="s">
        <v>3331</v>
      </c>
      <c r="U19" s="186" t="s">
        <v>3331</v>
      </c>
      <c r="V19" s="187" t="s">
        <v>177</v>
      </c>
      <c r="W19" s="186" t="s">
        <v>9213</v>
      </c>
      <c r="X19" s="188" t="s">
        <v>9141</v>
      </c>
      <c r="Y19" s="187" t="s">
        <v>9214</v>
      </c>
      <c r="Z19" s="187" t="s">
        <v>9215</v>
      </c>
      <c r="AA19" s="186" t="s">
        <v>173</v>
      </c>
      <c r="AB19" s="186" t="s">
        <v>173</v>
      </c>
      <c r="AC19" s="187" t="s">
        <v>28</v>
      </c>
      <c r="AD19" s="187" t="s">
        <v>189</v>
      </c>
      <c r="AE19" s="188" t="s">
        <v>9144</v>
      </c>
      <c r="AF19" s="190">
        <v>0</v>
      </c>
      <c r="AG19" s="186" t="s">
        <v>219</v>
      </c>
      <c r="AH19" s="118"/>
      <c r="AI19" s="112">
        <f>IF(V19="SOPORTE_TELEFÓNICO",'BASE LIQUIDACION REDEBAN 2025'!$B$19,IF(AC19="TIPO I",'BASE LIQUIDACION REDEBAN 2025'!$C$2,IF(AC19="TIPO II",'BASE LIQUIDACION REDEBAN 2025'!$C$3,IF(AC19="TIPO III",'BASE LIQUIDACION REDEBAN 2025'!$C$4,IF(AC19="TIPO IV",'BASE LIQUIDACION REDEBAN 2025'!$C$5,IF(AD19="AEREO",'BASE LIQUIDACION REDEBAN 2025'!$B$6,'BASE LIQUIDACION REDEBAN 2025'!$C$5))))))</f>
        <v>144967.87232000002</v>
      </c>
      <c r="AJ19" s="97">
        <f>IF(OR(V19="SOPORTE_TELEFÓNICO",V19="ENVÍO"),0,IF(AC19="TIPO I",'BASE LIQUIDACION REDEBAN 2025'!$B$10,IF(AC19="TIPO II",'BASE LIQUIDACION REDEBAN 2025'!$B$11,IF(AC19="TIPO III",'BASE LIQUIDACION REDEBAN 2025'!$B$12,'BASE LIQUIDACION REDEBAN 2025'!$B$13))))</f>
        <v>140395.6348884</v>
      </c>
      <c r="AK19" s="97">
        <f t="shared" si="0"/>
        <v>144967.87232000002</v>
      </c>
    </row>
    <row r="20" spans="1:37" s="85" customFormat="1" ht="13.15">
      <c r="A20" s="186" t="s">
        <v>91</v>
      </c>
      <c r="B20" s="104" t="str">
        <f>VLOOKUP(A20,'CENTRO DE COSTOS'!A:D,4,FALSE)</f>
        <v>JOSE MAURICIO HERNANDEZ ROJAS</v>
      </c>
      <c r="C20" s="104" t="str">
        <f>VLOOKUP(A20,'CENTRO DE COSTOS'!A:D,2,FALSE)</f>
        <v>0004-0001</v>
      </c>
      <c r="D20" s="187">
        <v>23162</v>
      </c>
      <c r="E20" s="187">
        <v>13399039</v>
      </c>
      <c r="F20" s="187">
        <v>71384</v>
      </c>
      <c r="G20" s="186" t="s">
        <v>612</v>
      </c>
      <c r="H20" s="186" t="s">
        <v>1497</v>
      </c>
      <c r="I20" s="186" t="s">
        <v>9216</v>
      </c>
      <c r="J20" s="187" t="s">
        <v>9145</v>
      </c>
      <c r="K20" s="187" t="s">
        <v>9145</v>
      </c>
      <c r="L20" s="117" t="s">
        <v>167</v>
      </c>
      <c r="M20" s="187">
        <v>13399039</v>
      </c>
      <c r="N20" s="186" t="s">
        <v>9217</v>
      </c>
      <c r="O20" s="186">
        <v>45805.361111111109</v>
      </c>
      <c r="P20" s="186">
        <v>45812.54791666667</v>
      </c>
      <c r="Q20" s="186" t="s">
        <v>9136</v>
      </c>
      <c r="R20" s="186" t="s">
        <v>9137</v>
      </c>
      <c r="S20" s="186" t="s">
        <v>9138</v>
      </c>
      <c r="T20" s="186" t="s">
        <v>9181</v>
      </c>
      <c r="U20" s="186" t="s">
        <v>9182</v>
      </c>
      <c r="V20" s="187" t="s">
        <v>177</v>
      </c>
      <c r="W20" s="186" t="s">
        <v>9218</v>
      </c>
      <c r="X20" s="188" t="s">
        <v>9141</v>
      </c>
      <c r="Y20" s="187" t="s">
        <v>9142</v>
      </c>
      <c r="Z20" s="187" t="s">
        <v>9219</v>
      </c>
      <c r="AA20" s="186" t="s">
        <v>173</v>
      </c>
      <c r="AB20" s="186" t="s">
        <v>173</v>
      </c>
      <c r="AC20" s="187" t="s">
        <v>25</v>
      </c>
      <c r="AD20" s="187" t="s">
        <v>189</v>
      </c>
      <c r="AE20" s="188" t="s">
        <v>9144</v>
      </c>
      <c r="AF20" s="190">
        <v>0</v>
      </c>
      <c r="AG20" s="186" t="s">
        <v>1187</v>
      </c>
      <c r="AH20" s="118"/>
      <c r="AI20" s="112">
        <f>IF(V20="SOPORTE_TELEFÓNICO",'BASE LIQUIDACION REDEBAN 2025'!$B$19,IF(AC20="TIPO I",'BASE LIQUIDACION REDEBAN 2025'!$C$2,IF(AC20="TIPO II",'BASE LIQUIDACION REDEBAN 2025'!$C$3,IF(AC20="TIPO III",'BASE LIQUIDACION REDEBAN 2025'!$C$4,IF(AC20="TIPO IV",'BASE LIQUIDACION REDEBAN 2025'!$C$5,IF(AD20="AEREO",'BASE LIQUIDACION REDEBAN 2025'!$B$6,'BASE LIQUIDACION REDEBAN 2025'!$C$5))))))</f>
        <v>65960.072302</v>
      </c>
      <c r="AJ20" s="97">
        <f>IF(OR(V20="SOPORTE_TELEFÓNICO",V20="ENVÍO"),0,IF(AC20="TIPO I",'BASE LIQUIDACION REDEBAN 2025'!$B$10,IF(AC20="TIPO II",'BASE LIQUIDACION REDEBAN 2025'!$B$11,IF(AC20="TIPO III",'BASE LIQUIDACION REDEBAN 2025'!$B$12,'BASE LIQUIDACION REDEBAN 2025'!$B$13))))</f>
        <v>75096.394270399993</v>
      </c>
      <c r="AK20" s="97">
        <f t="shared" si="0"/>
        <v>65960.072302</v>
      </c>
    </row>
    <row r="21" spans="1:37" s="85" customFormat="1" ht="13.15">
      <c r="A21" s="186" t="s">
        <v>94</v>
      </c>
      <c r="B21" s="104" t="str">
        <f>VLOOKUP(A21,'CENTRO DE COSTOS'!A:D,4,FALSE)</f>
        <v>DIEGO FERNANDO HENAO CARDONA</v>
      </c>
      <c r="C21" s="104" t="str">
        <f>VLOOKUP(A21,'CENTRO DE COSTOS'!A:D,2,FALSE)</f>
        <v>0004-0002</v>
      </c>
      <c r="D21" s="187">
        <v>66682</v>
      </c>
      <c r="E21" s="187">
        <v>2242796</v>
      </c>
      <c r="F21" s="187">
        <v>39151</v>
      </c>
      <c r="G21" s="186" t="s">
        <v>450</v>
      </c>
      <c r="H21" s="186" t="s">
        <v>3803</v>
      </c>
      <c r="I21" s="186" t="s">
        <v>3804</v>
      </c>
      <c r="J21" s="187" t="s">
        <v>9145</v>
      </c>
      <c r="K21" s="187" t="s">
        <v>9145</v>
      </c>
      <c r="L21" s="117" t="s">
        <v>167</v>
      </c>
      <c r="M21" s="187">
        <v>2242796</v>
      </c>
      <c r="N21" s="186" t="s">
        <v>9220</v>
      </c>
      <c r="O21" s="186">
        <v>45811.385416666664</v>
      </c>
      <c r="P21" s="186">
        <v>45812.572060185186</v>
      </c>
      <c r="Q21" s="186" t="s">
        <v>9136</v>
      </c>
      <c r="R21" s="186" t="s">
        <v>9137</v>
      </c>
      <c r="S21" s="186" t="s">
        <v>9138</v>
      </c>
      <c r="T21" s="186" t="s">
        <v>9139</v>
      </c>
      <c r="U21" s="186" t="s">
        <v>9139</v>
      </c>
      <c r="V21" s="187" t="s">
        <v>177</v>
      </c>
      <c r="W21" s="186" t="s">
        <v>9221</v>
      </c>
      <c r="X21" s="188" t="s">
        <v>9141</v>
      </c>
      <c r="Y21" s="187" t="s">
        <v>9142</v>
      </c>
      <c r="Z21" s="187" t="s">
        <v>3807</v>
      </c>
      <c r="AA21" s="186" t="s">
        <v>173</v>
      </c>
      <c r="AB21" s="186" t="s">
        <v>173</v>
      </c>
      <c r="AC21" s="187" t="s">
        <v>25</v>
      </c>
      <c r="AD21" s="187" t="s">
        <v>189</v>
      </c>
      <c r="AE21" s="188" t="s">
        <v>9144</v>
      </c>
      <c r="AF21" s="187">
        <v>0</v>
      </c>
      <c r="AG21" s="186" t="s">
        <v>993</v>
      </c>
      <c r="AH21" s="118"/>
      <c r="AI21" s="112">
        <f>IF(V21="SOPORTE_TELEFÓNICO",'BASE LIQUIDACION REDEBAN 2025'!$B$19,IF(AC21="TIPO I",'BASE LIQUIDACION REDEBAN 2025'!$C$2,IF(AC21="TIPO II",'BASE LIQUIDACION REDEBAN 2025'!$C$3,IF(AC21="TIPO III",'BASE LIQUIDACION REDEBAN 2025'!$C$4,IF(AC21="TIPO IV",'BASE LIQUIDACION REDEBAN 2025'!$C$5,IF(AD21="AEREO",'BASE LIQUIDACION REDEBAN 2025'!$B$6,'BASE LIQUIDACION REDEBAN 2025'!$C$5))))))</f>
        <v>65960.072302</v>
      </c>
      <c r="AJ21" s="97">
        <f>IF(OR(V21="SOPORTE_TELEFÓNICO",V21="ENVÍO"),0,IF(AC21="TIPO I",'BASE LIQUIDACION REDEBAN 2025'!$B$10,IF(AC21="TIPO II",'BASE LIQUIDACION REDEBAN 2025'!$B$11,IF(AC21="TIPO III",'BASE LIQUIDACION REDEBAN 2025'!$B$12,'BASE LIQUIDACION REDEBAN 2025'!$B$13))))</f>
        <v>75096.394270399993</v>
      </c>
      <c r="AK21" s="97">
        <f t="shared" si="0"/>
        <v>65960.072302</v>
      </c>
    </row>
    <row r="22" spans="1:37" s="85" customFormat="1" ht="13.15">
      <c r="A22" s="186" t="s">
        <v>81</v>
      </c>
      <c r="B22" s="104" t="str">
        <f>VLOOKUP(A22,'CENTRO DE COSTOS'!A:D,4,FALSE)</f>
        <v>MIGUEL JULIÁN HERNÁNDEZ GUARÍN</v>
      </c>
      <c r="C22" s="104" t="str">
        <f>VLOOKUP(A22,'CENTRO DE COSTOS'!A:D,2,FALSE)</f>
        <v>0004-0008</v>
      </c>
      <c r="D22" s="187">
        <v>54498</v>
      </c>
      <c r="E22" s="187">
        <v>13351877</v>
      </c>
      <c r="F22" s="187">
        <v>63118</v>
      </c>
      <c r="G22" s="186" t="s">
        <v>408</v>
      </c>
      <c r="H22" s="186" t="s">
        <v>1109</v>
      </c>
      <c r="I22" s="186" t="s">
        <v>6142</v>
      </c>
      <c r="J22" s="187" t="s">
        <v>802</v>
      </c>
      <c r="K22" s="187" t="s">
        <v>1030</v>
      </c>
      <c r="L22" s="117" t="s">
        <v>167</v>
      </c>
      <c r="M22" s="187">
        <v>13351877</v>
      </c>
      <c r="N22" s="186" t="s">
        <v>9222</v>
      </c>
      <c r="O22" s="186">
        <v>45811.510416666664</v>
      </c>
      <c r="P22" s="186">
        <v>45812.575694444444</v>
      </c>
      <c r="Q22" s="186" t="s">
        <v>9136</v>
      </c>
      <c r="R22" s="186" t="s">
        <v>9137</v>
      </c>
      <c r="S22" s="186" t="s">
        <v>9138</v>
      </c>
      <c r="T22" s="186" t="s">
        <v>3331</v>
      </c>
      <c r="U22" s="186" t="s">
        <v>3331</v>
      </c>
      <c r="V22" s="187" t="s">
        <v>177</v>
      </c>
      <c r="W22" s="186" t="s">
        <v>9223</v>
      </c>
      <c r="X22" s="188" t="s">
        <v>9224</v>
      </c>
      <c r="Y22" s="187" t="s">
        <v>9225</v>
      </c>
      <c r="Z22" s="187" t="s">
        <v>6145</v>
      </c>
      <c r="AA22" s="186" t="s">
        <v>173</v>
      </c>
      <c r="AB22" s="186" t="s">
        <v>173</v>
      </c>
      <c r="AC22" s="187" t="s">
        <v>32</v>
      </c>
      <c r="AD22" s="187" t="s">
        <v>189</v>
      </c>
      <c r="AE22" s="188" t="s">
        <v>9144</v>
      </c>
      <c r="AF22" s="187">
        <v>0</v>
      </c>
      <c r="AG22" s="186" t="s">
        <v>866</v>
      </c>
      <c r="AH22" s="118"/>
      <c r="AI22" s="112">
        <f>IF(V22="SOPORTE_TELEFÓNICO",'BASE LIQUIDACION REDEBAN 2025'!$B$19,IF(AC22="TIPO I",'BASE LIQUIDACION REDEBAN 2025'!$C$2,IF(AC22="TIPO II",'BASE LIQUIDACION REDEBAN 2025'!$C$3,IF(AC22="TIPO III",'BASE LIQUIDACION REDEBAN 2025'!$C$4,IF(AC22="TIPO IV",'BASE LIQUIDACION REDEBAN 2025'!$C$5,IF(AD22="AEREO",'BASE LIQUIDACION REDEBAN 2025'!$B$6,'BASE LIQUIDACION REDEBAN 2025'!$C$5))))))</f>
        <v>479588.87655000004</v>
      </c>
      <c r="AJ22" s="97">
        <f>IF(OR(V22="SOPORTE_TELEFÓNICO",V22="ENVÍO"),0,IF(AC22="TIPO I",'BASE LIQUIDACION REDEBAN 2025'!$B$10,IF(AC22="TIPO II",'BASE LIQUIDACION REDEBAN 2025'!$B$11,IF(AC22="TIPO III",'BASE LIQUIDACION REDEBAN 2025'!$B$12,'BASE LIQUIDACION REDEBAN 2025'!$B$13))))</f>
        <v>196536.5258152</v>
      </c>
      <c r="AK22" s="97">
        <f t="shared" si="0"/>
        <v>479588.87655000004</v>
      </c>
    </row>
    <row r="23" spans="1:37" s="85" customFormat="1" ht="13.15">
      <c r="A23" s="186" t="s">
        <v>81</v>
      </c>
      <c r="B23" s="104" t="str">
        <f>VLOOKUP(A23,'CENTRO DE COSTOS'!A:D,4,FALSE)</f>
        <v>MIGUEL JULIÁN HERNÁNDEZ GUARÍN</v>
      </c>
      <c r="C23" s="104" t="str">
        <f>VLOOKUP(A23,'CENTRO DE COSTOS'!A:D,2,FALSE)</f>
        <v>0004-0008</v>
      </c>
      <c r="D23" s="187">
        <v>54001</v>
      </c>
      <c r="E23" s="187">
        <v>13352585</v>
      </c>
      <c r="F23" s="187">
        <v>64382</v>
      </c>
      <c r="G23" s="186" t="s">
        <v>408</v>
      </c>
      <c r="H23" s="186" t="s">
        <v>81</v>
      </c>
      <c r="I23" s="186" t="s">
        <v>9226</v>
      </c>
      <c r="J23" s="187" t="s">
        <v>802</v>
      </c>
      <c r="K23" s="187" t="s">
        <v>1030</v>
      </c>
      <c r="L23" s="117" t="s">
        <v>167</v>
      </c>
      <c r="M23" s="187">
        <v>13352585</v>
      </c>
      <c r="N23" s="186" t="s">
        <v>9227</v>
      </c>
      <c r="O23" s="186">
        <v>45811.510416666664</v>
      </c>
      <c r="P23" s="186">
        <v>45812.653275462973</v>
      </c>
      <c r="Q23" s="186" t="s">
        <v>9136</v>
      </c>
      <c r="R23" s="186" t="s">
        <v>9137</v>
      </c>
      <c r="S23" s="186" t="s">
        <v>9138</v>
      </c>
      <c r="T23" s="186" t="s">
        <v>3331</v>
      </c>
      <c r="U23" s="186" t="s">
        <v>3331</v>
      </c>
      <c r="V23" s="187" t="s">
        <v>177</v>
      </c>
      <c r="W23" s="186" t="s">
        <v>9228</v>
      </c>
      <c r="X23" s="188" t="s">
        <v>9141</v>
      </c>
      <c r="Y23" s="187" t="s">
        <v>9229</v>
      </c>
      <c r="Z23" s="187" t="s">
        <v>9230</v>
      </c>
      <c r="AA23" s="186" t="s">
        <v>173</v>
      </c>
      <c r="AB23" s="186" t="s">
        <v>173</v>
      </c>
      <c r="AC23" s="187" t="s">
        <v>25</v>
      </c>
      <c r="AD23" s="187" t="s">
        <v>189</v>
      </c>
      <c r="AE23" s="188" t="s">
        <v>9144</v>
      </c>
      <c r="AF23" s="187">
        <v>0</v>
      </c>
      <c r="AG23" s="186" t="s">
        <v>3735</v>
      </c>
      <c r="AH23" s="118"/>
      <c r="AI23" s="112">
        <f>IF(V23="SOPORTE_TELEFÓNICO",'BASE LIQUIDACION REDEBAN 2025'!$B$19,IF(AC23="TIPO I",'BASE LIQUIDACION REDEBAN 2025'!$C$2,IF(AC23="TIPO II",'BASE LIQUIDACION REDEBAN 2025'!$C$3,IF(AC23="TIPO III",'BASE LIQUIDACION REDEBAN 2025'!$C$4,IF(AC23="TIPO IV",'BASE LIQUIDACION REDEBAN 2025'!$C$5,IF(AD23="AEREO",'BASE LIQUIDACION REDEBAN 2025'!$B$6,'BASE LIQUIDACION REDEBAN 2025'!$C$5))))))</f>
        <v>65960.072302</v>
      </c>
      <c r="AJ23" s="97">
        <f>IF(OR(V23="SOPORTE_TELEFÓNICO",V23="ENVÍO"),0,IF(AC23="TIPO I",'BASE LIQUIDACION REDEBAN 2025'!$B$10,IF(AC23="TIPO II",'BASE LIQUIDACION REDEBAN 2025'!$B$11,IF(AC23="TIPO III",'BASE LIQUIDACION REDEBAN 2025'!$B$12,'BASE LIQUIDACION REDEBAN 2025'!$B$13))))</f>
        <v>75096.394270399993</v>
      </c>
      <c r="AK23" s="97">
        <f t="shared" si="0"/>
        <v>65960.072302</v>
      </c>
    </row>
    <row r="24" spans="1:37" s="85" customFormat="1" ht="13.15">
      <c r="A24" s="186" t="s">
        <v>68</v>
      </c>
      <c r="B24" s="104" t="str">
        <f>VLOOKUP(A24,'CENTRO DE COSTOS'!A:D,4,FALSE)</f>
        <v>WILLIAM ASDRUBAL ROZO ROZO</v>
      </c>
      <c r="C24" s="104" t="str">
        <f>VLOOKUP(A24,'CENTRO DE COSTOS'!A:D,2,FALSE)</f>
        <v>0004-0004</v>
      </c>
      <c r="D24" s="187">
        <v>11001</v>
      </c>
      <c r="E24" s="187">
        <v>13340483</v>
      </c>
      <c r="F24" s="187">
        <v>60233</v>
      </c>
      <c r="G24" s="186" t="s">
        <v>298</v>
      </c>
      <c r="H24" s="186" t="s">
        <v>68</v>
      </c>
      <c r="I24" s="186" t="s">
        <v>9231</v>
      </c>
      <c r="J24" s="187" t="s">
        <v>802</v>
      </c>
      <c r="K24" s="187" t="s">
        <v>803</v>
      </c>
      <c r="L24" s="117" t="s">
        <v>167</v>
      </c>
      <c r="M24" s="187">
        <v>13340483</v>
      </c>
      <c r="N24" s="186" t="s">
        <v>9232</v>
      </c>
      <c r="O24" s="186">
        <v>45811.510416666664</v>
      </c>
      <c r="P24" s="186">
        <v>45812.663391203707</v>
      </c>
      <c r="Q24" s="186" t="s">
        <v>9136</v>
      </c>
      <c r="R24" s="186" t="s">
        <v>9137</v>
      </c>
      <c r="S24" s="186" t="s">
        <v>9138</v>
      </c>
      <c r="T24" s="186" t="s">
        <v>9181</v>
      </c>
      <c r="U24" s="186" t="s">
        <v>9182</v>
      </c>
      <c r="V24" s="187" t="s">
        <v>177</v>
      </c>
      <c r="W24" s="186" t="s">
        <v>9233</v>
      </c>
      <c r="X24" s="188" t="s">
        <v>9141</v>
      </c>
      <c r="Y24" s="187" t="s">
        <v>9142</v>
      </c>
      <c r="Z24" s="187" t="s">
        <v>9234</v>
      </c>
      <c r="AA24" s="186" t="s">
        <v>173</v>
      </c>
      <c r="AB24" s="186" t="s">
        <v>173</v>
      </c>
      <c r="AC24" s="187" t="s">
        <v>25</v>
      </c>
      <c r="AD24" s="187" t="s">
        <v>189</v>
      </c>
      <c r="AE24" s="188" t="s">
        <v>9144</v>
      </c>
      <c r="AF24" s="187">
        <v>0</v>
      </c>
      <c r="AG24" s="186" t="s">
        <v>5754</v>
      </c>
      <c r="AH24" s="118"/>
      <c r="AI24" s="112">
        <f>IF(V24="SOPORTE_TELEFÓNICO",'BASE LIQUIDACION REDEBAN 2025'!$B$19,IF(AC24="TIPO I",'BASE LIQUIDACION REDEBAN 2025'!$C$2,IF(AC24="TIPO II",'BASE LIQUIDACION REDEBAN 2025'!$C$3,IF(AC24="TIPO III",'BASE LIQUIDACION REDEBAN 2025'!$C$4,IF(AC24="TIPO IV",'BASE LIQUIDACION REDEBAN 2025'!$C$5,IF(AD24="AEREO",'BASE LIQUIDACION REDEBAN 2025'!$B$6,'BASE LIQUIDACION REDEBAN 2025'!$C$5))))))</f>
        <v>65960.072302</v>
      </c>
      <c r="AJ24" s="97">
        <f>IF(OR(V24="SOPORTE_TELEFÓNICO",V24="ENVÍO"),0,IF(AC24="TIPO I",'BASE LIQUIDACION REDEBAN 2025'!$B$10,IF(AC24="TIPO II",'BASE LIQUIDACION REDEBAN 2025'!$B$11,IF(AC24="TIPO III",'BASE LIQUIDACION REDEBAN 2025'!$B$12,'BASE LIQUIDACION REDEBAN 2025'!$B$13))))</f>
        <v>75096.394270399993</v>
      </c>
      <c r="AK24" s="97">
        <f t="shared" si="0"/>
        <v>65960.072302</v>
      </c>
    </row>
    <row r="25" spans="1:37" s="85" customFormat="1" ht="13.15">
      <c r="A25" s="186" t="s">
        <v>100</v>
      </c>
      <c r="B25" s="104" t="str">
        <f>VLOOKUP(A25,'CENTRO DE COSTOS'!A:D,4,FALSE)</f>
        <v>KEVIN ALEXIS CORZO BUSTOS</v>
      </c>
      <c r="C25" s="104" t="str">
        <f>VLOOKUP(A25,'CENTRO DE COSTOS'!A:D,2,FALSE)</f>
        <v>0004-0007</v>
      </c>
      <c r="D25" s="187">
        <v>50001</v>
      </c>
      <c r="E25" s="187">
        <v>2238467</v>
      </c>
      <c r="F25" s="187">
        <v>74867</v>
      </c>
      <c r="G25" s="186" t="s">
        <v>192</v>
      </c>
      <c r="H25" s="186" t="s">
        <v>100</v>
      </c>
      <c r="I25" s="186" t="s">
        <v>9235</v>
      </c>
      <c r="J25" s="187" t="s">
        <v>9145</v>
      </c>
      <c r="K25" s="187" t="s">
        <v>9145</v>
      </c>
      <c r="L25" s="117" t="s">
        <v>167</v>
      </c>
      <c r="M25" s="187">
        <v>2238467</v>
      </c>
      <c r="N25" s="186" t="s">
        <v>9236</v>
      </c>
      <c r="O25" s="186">
        <v>45811.333333333336</v>
      </c>
      <c r="P25" s="186">
        <v>45812.717442129629</v>
      </c>
      <c r="Q25" s="186" t="s">
        <v>9136</v>
      </c>
      <c r="R25" s="186" t="s">
        <v>9137</v>
      </c>
      <c r="S25" s="186" t="s">
        <v>9138</v>
      </c>
      <c r="T25" s="186" t="s">
        <v>9139</v>
      </c>
      <c r="U25" s="186" t="s">
        <v>9139</v>
      </c>
      <c r="V25" s="187" t="s">
        <v>177</v>
      </c>
      <c r="W25" s="186" t="s">
        <v>9237</v>
      </c>
      <c r="X25" s="188" t="s">
        <v>9141</v>
      </c>
      <c r="Y25" s="187" t="s">
        <v>9142</v>
      </c>
      <c r="Z25" s="187" t="s">
        <v>9238</v>
      </c>
      <c r="AA25" s="186" t="s">
        <v>173</v>
      </c>
      <c r="AB25" s="186" t="s">
        <v>173</v>
      </c>
      <c r="AC25" s="187" t="s">
        <v>25</v>
      </c>
      <c r="AD25" s="187" t="s">
        <v>189</v>
      </c>
      <c r="AE25" s="188" t="s">
        <v>9144</v>
      </c>
      <c r="AF25" s="187">
        <v>0</v>
      </c>
      <c r="AG25" s="186" t="s">
        <v>3368</v>
      </c>
      <c r="AH25" s="118"/>
      <c r="AI25" s="112">
        <f>IF(V25="SOPORTE_TELEFÓNICO",'BASE LIQUIDACION REDEBAN 2025'!$B$19,IF(AC25="TIPO I",'BASE LIQUIDACION REDEBAN 2025'!$C$2,IF(AC25="TIPO II",'BASE LIQUIDACION REDEBAN 2025'!$C$3,IF(AC25="TIPO III",'BASE LIQUIDACION REDEBAN 2025'!$C$4,IF(AC25="TIPO IV",'BASE LIQUIDACION REDEBAN 2025'!$C$5,IF(AD25="AEREO",'BASE LIQUIDACION REDEBAN 2025'!$B$6,'BASE LIQUIDACION REDEBAN 2025'!$C$5))))))</f>
        <v>65960.072302</v>
      </c>
      <c r="AJ25" s="97">
        <f>IF(OR(V25="SOPORTE_TELEFÓNICO",V25="ENVÍO"),0,IF(AC25="TIPO I",'BASE LIQUIDACION REDEBAN 2025'!$B$10,IF(AC25="TIPO II",'BASE LIQUIDACION REDEBAN 2025'!$B$11,IF(AC25="TIPO III",'BASE LIQUIDACION REDEBAN 2025'!$B$12,'BASE LIQUIDACION REDEBAN 2025'!$B$13))))</f>
        <v>75096.394270399993</v>
      </c>
      <c r="AK25" s="97">
        <f t="shared" si="0"/>
        <v>65960.072302</v>
      </c>
    </row>
    <row r="26" spans="1:37" s="85" customFormat="1" ht="13.15">
      <c r="A26" s="186" t="s">
        <v>76</v>
      </c>
      <c r="B26" s="104" t="str">
        <f>VLOOKUP(A26,'CENTRO DE COSTOS'!A:D,4,FALSE)</f>
        <v>DIEGO FERNANDO HENAO CARDONA</v>
      </c>
      <c r="C26" s="104" t="str">
        <f>VLOOKUP(A26,'CENTRO DE COSTOS'!A:D,2,FALSE)</f>
        <v>0004-0003</v>
      </c>
      <c r="D26" s="187">
        <v>76834</v>
      </c>
      <c r="E26" s="187">
        <v>13323632</v>
      </c>
      <c r="F26" s="187">
        <v>45463</v>
      </c>
      <c r="G26" s="186" t="s">
        <v>230</v>
      </c>
      <c r="H26" s="186" t="s">
        <v>5459</v>
      </c>
      <c r="I26" s="186" t="s">
        <v>9239</v>
      </c>
      <c r="J26" s="187" t="s">
        <v>802</v>
      </c>
      <c r="K26" s="187" t="s">
        <v>1030</v>
      </c>
      <c r="L26" s="117" t="s">
        <v>167</v>
      </c>
      <c r="M26" s="187">
        <v>13323632</v>
      </c>
      <c r="N26" s="186" t="s">
        <v>9240</v>
      </c>
      <c r="O26" s="186">
        <v>45811.510416666664</v>
      </c>
      <c r="P26" s="186">
        <v>45812.720833333333</v>
      </c>
      <c r="Q26" s="186" t="s">
        <v>9136</v>
      </c>
      <c r="R26" s="186" t="s">
        <v>9137</v>
      </c>
      <c r="S26" s="186" t="s">
        <v>9138</v>
      </c>
      <c r="T26" s="186" t="s">
        <v>9181</v>
      </c>
      <c r="U26" s="186" t="s">
        <v>9182</v>
      </c>
      <c r="V26" s="187" t="s">
        <v>177</v>
      </c>
      <c r="W26" s="186" t="s">
        <v>9241</v>
      </c>
      <c r="X26" s="188" t="s">
        <v>9141</v>
      </c>
      <c r="Y26" s="187" t="s">
        <v>9142</v>
      </c>
      <c r="Z26" s="187" t="s">
        <v>9242</v>
      </c>
      <c r="AA26" s="186" t="s">
        <v>173</v>
      </c>
      <c r="AB26" s="186" t="s">
        <v>173</v>
      </c>
      <c r="AC26" s="187" t="s">
        <v>28</v>
      </c>
      <c r="AD26" s="187" t="s">
        <v>189</v>
      </c>
      <c r="AE26" s="188" t="s">
        <v>9144</v>
      </c>
      <c r="AF26" s="187">
        <v>0</v>
      </c>
      <c r="AG26" s="186" t="s">
        <v>313</v>
      </c>
      <c r="AH26" s="118"/>
      <c r="AI26" s="112">
        <f>IF(V26="SOPORTE_TELEFÓNICO",'BASE LIQUIDACION REDEBAN 2025'!$B$19,IF(AC26="TIPO I",'BASE LIQUIDACION REDEBAN 2025'!$C$2,IF(AC26="TIPO II",'BASE LIQUIDACION REDEBAN 2025'!$C$3,IF(AC26="TIPO III",'BASE LIQUIDACION REDEBAN 2025'!$C$4,IF(AC26="TIPO IV",'BASE LIQUIDACION REDEBAN 2025'!$C$5,IF(AD26="AEREO",'BASE LIQUIDACION REDEBAN 2025'!$B$6,'BASE LIQUIDACION REDEBAN 2025'!$C$5))))))</f>
        <v>144967.87232000002</v>
      </c>
      <c r="AJ26" s="97">
        <f>IF(OR(V26="SOPORTE_TELEFÓNICO",V26="ENVÍO"),0,IF(AC26="TIPO I",'BASE LIQUIDACION REDEBAN 2025'!$B$10,IF(AC26="TIPO II",'BASE LIQUIDACION REDEBAN 2025'!$B$11,IF(AC26="TIPO III",'BASE LIQUIDACION REDEBAN 2025'!$B$12,'BASE LIQUIDACION REDEBAN 2025'!$B$13))))</f>
        <v>140395.6348884</v>
      </c>
      <c r="AK26" s="97">
        <f t="shared" si="0"/>
        <v>144967.87232000002</v>
      </c>
    </row>
    <row r="27" spans="1:37" s="85" customFormat="1" ht="13.15">
      <c r="A27" s="186" t="s">
        <v>81</v>
      </c>
      <c r="B27" s="104" t="str">
        <f>VLOOKUP(A27,'CENTRO DE COSTOS'!A:D,4,FALSE)</f>
        <v>MIGUEL JULIÁN HERNÁNDEZ GUARÍN</v>
      </c>
      <c r="C27" s="104" t="str">
        <f>VLOOKUP(A27,'CENTRO DE COSTOS'!A:D,2,FALSE)</f>
        <v>0004-0008</v>
      </c>
      <c r="D27" s="187">
        <v>54001</v>
      </c>
      <c r="E27" s="187">
        <v>13344626</v>
      </c>
      <c r="F27" s="187">
        <v>78674</v>
      </c>
      <c r="G27" s="186" t="s">
        <v>408</v>
      </c>
      <c r="H27" s="186" t="s">
        <v>81</v>
      </c>
      <c r="I27" s="186" t="s">
        <v>9243</v>
      </c>
      <c r="J27" s="187" t="s">
        <v>802</v>
      </c>
      <c r="K27" s="187" t="s">
        <v>803</v>
      </c>
      <c r="L27" s="117" t="s">
        <v>167</v>
      </c>
      <c r="M27" s="187">
        <v>13344626</v>
      </c>
      <c r="N27" s="186" t="s">
        <v>9244</v>
      </c>
      <c r="O27" s="186">
        <v>45811.510416666664</v>
      </c>
      <c r="P27" s="186">
        <v>45813.347916666666</v>
      </c>
      <c r="Q27" s="186" t="s">
        <v>9136</v>
      </c>
      <c r="R27" s="186" t="s">
        <v>9137</v>
      </c>
      <c r="S27" s="186" t="s">
        <v>9138</v>
      </c>
      <c r="T27" s="186" t="s">
        <v>3331</v>
      </c>
      <c r="U27" s="186" t="s">
        <v>3331</v>
      </c>
      <c r="V27" s="187" t="s">
        <v>177</v>
      </c>
      <c r="W27" s="186" t="s">
        <v>9245</v>
      </c>
      <c r="X27" s="188" t="s">
        <v>9246</v>
      </c>
      <c r="Y27" s="187" t="s">
        <v>9247</v>
      </c>
      <c r="Z27" s="187" t="s">
        <v>9248</v>
      </c>
      <c r="AA27" s="186" t="s">
        <v>173</v>
      </c>
      <c r="AB27" s="186" t="s">
        <v>173</v>
      </c>
      <c r="AC27" s="187" t="s">
        <v>25</v>
      </c>
      <c r="AD27" s="187" t="s">
        <v>189</v>
      </c>
      <c r="AE27" s="188" t="s">
        <v>9144</v>
      </c>
      <c r="AF27" s="187">
        <v>0</v>
      </c>
      <c r="AG27" s="186" t="s">
        <v>987</v>
      </c>
      <c r="AH27" s="118"/>
      <c r="AI27" s="112">
        <f>IF(V27="SOPORTE_TELEFÓNICO",'BASE LIQUIDACION REDEBAN 2025'!$B$19,IF(AC27="TIPO I",'BASE LIQUIDACION REDEBAN 2025'!$C$2,IF(AC27="TIPO II",'BASE LIQUIDACION REDEBAN 2025'!$C$3,IF(AC27="TIPO III",'BASE LIQUIDACION REDEBAN 2025'!$C$4,IF(AC27="TIPO IV",'BASE LIQUIDACION REDEBAN 2025'!$C$5,IF(AD27="AEREO",'BASE LIQUIDACION REDEBAN 2025'!$B$6,'BASE LIQUIDACION REDEBAN 2025'!$C$5))))))</f>
        <v>65960.072302</v>
      </c>
      <c r="AJ27" s="97">
        <f>IF(OR(V27="SOPORTE_TELEFÓNICO",V27="ENVÍO"),0,IF(AC27="TIPO I",'BASE LIQUIDACION REDEBAN 2025'!$B$10,IF(AC27="TIPO II",'BASE LIQUIDACION REDEBAN 2025'!$B$11,IF(AC27="TIPO III",'BASE LIQUIDACION REDEBAN 2025'!$B$12,'BASE LIQUIDACION REDEBAN 2025'!$B$13))))</f>
        <v>75096.394270399993</v>
      </c>
      <c r="AK27" s="97">
        <f t="shared" si="0"/>
        <v>65960.072302</v>
      </c>
    </row>
    <row r="28" spans="1:37" s="85" customFormat="1" ht="13.15">
      <c r="A28" s="186" t="s">
        <v>93</v>
      </c>
      <c r="B28" s="104" t="str">
        <f>VLOOKUP(A28,'CENTRO DE COSTOS'!A:D,4,FALSE)</f>
        <v>DIEGO FERNANDO HENAO CARDONA</v>
      </c>
      <c r="C28" s="104" t="str">
        <f>VLOOKUP(A28,'CENTRO DE COSTOS'!A:D,2,FALSE)</f>
        <v>0004-0003</v>
      </c>
      <c r="D28" s="187">
        <v>52001</v>
      </c>
      <c r="E28" s="187">
        <v>13371973</v>
      </c>
      <c r="F28" s="187">
        <v>55017</v>
      </c>
      <c r="G28" s="186" t="s">
        <v>162</v>
      </c>
      <c r="H28" s="186" t="s">
        <v>93</v>
      </c>
      <c r="I28" s="186" t="s">
        <v>9249</v>
      </c>
      <c r="J28" s="187" t="s">
        <v>802</v>
      </c>
      <c r="K28" s="187" t="s">
        <v>803</v>
      </c>
      <c r="L28" s="117" t="s">
        <v>167</v>
      </c>
      <c r="M28" s="187">
        <v>13371973</v>
      </c>
      <c r="N28" s="186" t="s">
        <v>9250</v>
      </c>
      <c r="O28" s="186">
        <v>45811.510416666664</v>
      </c>
      <c r="P28" s="186">
        <v>45813.347916666666</v>
      </c>
      <c r="Q28" s="186" t="s">
        <v>9136</v>
      </c>
      <c r="R28" s="186" t="s">
        <v>9137</v>
      </c>
      <c r="S28" s="186" t="s">
        <v>9138</v>
      </c>
      <c r="T28" s="186" t="s">
        <v>9181</v>
      </c>
      <c r="U28" s="186" t="s">
        <v>9182</v>
      </c>
      <c r="V28" s="187" t="s">
        <v>177</v>
      </c>
      <c r="W28" s="186" t="s">
        <v>9251</v>
      </c>
      <c r="X28" s="188" t="s">
        <v>9141</v>
      </c>
      <c r="Y28" s="187" t="s">
        <v>9142</v>
      </c>
      <c r="Z28" s="187" t="s">
        <v>9252</v>
      </c>
      <c r="AA28" s="186" t="s">
        <v>173</v>
      </c>
      <c r="AB28" s="186" t="s">
        <v>173</v>
      </c>
      <c r="AC28" s="187" t="s">
        <v>25</v>
      </c>
      <c r="AD28" s="187" t="s">
        <v>189</v>
      </c>
      <c r="AE28" s="188" t="s">
        <v>9144</v>
      </c>
      <c r="AF28" s="187">
        <v>0</v>
      </c>
      <c r="AG28" s="186" t="s">
        <v>639</v>
      </c>
      <c r="AH28" s="118"/>
      <c r="AI28" s="112">
        <f>IF(V28="SOPORTE_TELEFÓNICO",'BASE LIQUIDACION REDEBAN 2025'!$B$19,IF(AC28="TIPO I",'BASE LIQUIDACION REDEBAN 2025'!$C$2,IF(AC28="TIPO II",'BASE LIQUIDACION REDEBAN 2025'!$C$3,IF(AC28="TIPO III",'BASE LIQUIDACION REDEBAN 2025'!$C$4,IF(AC28="TIPO IV",'BASE LIQUIDACION REDEBAN 2025'!$C$5,IF(AD28="AEREO",'BASE LIQUIDACION REDEBAN 2025'!$B$6,'BASE LIQUIDACION REDEBAN 2025'!$C$5))))))</f>
        <v>65960.072302</v>
      </c>
      <c r="AJ28" s="97">
        <f>IF(OR(V28="SOPORTE_TELEFÓNICO",V28="ENVÍO"),0,IF(AC28="TIPO I",'BASE LIQUIDACION REDEBAN 2025'!$B$10,IF(AC28="TIPO II",'BASE LIQUIDACION REDEBAN 2025'!$B$11,IF(AC28="TIPO III",'BASE LIQUIDACION REDEBAN 2025'!$B$12,'BASE LIQUIDACION REDEBAN 2025'!$B$13))))</f>
        <v>75096.394270399993</v>
      </c>
      <c r="AK28" s="97">
        <f t="shared" si="0"/>
        <v>65960.072302</v>
      </c>
    </row>
    <row r="29" spans="1:37" s="85" customFormat="1" ht="13.15">
      <c r="A29" s="186" t="s">
        <v>81</v>
      </c>
      <c r="B29" s="104" t="str">
        <f>VLOOKUP(A29,'CENTRO DE COSTOS'!A:D,4,FALSE)</f>
        <v>MIGUEL JULIÁN HERNÁNDEZ GUARÍN</v>
      </c>
      <c r="C29" s="104" t="str">
        <f>VLOOKUP(A29,'CENTRO DE COSTOS'!A:D,2,FALSE)</f>
        <v>0004-0008</v>
      </c>
      <c r="D29" s="187">
        <v>54810</v>
      </c>
      <c r="E29" s="187">
        <v>13344642</v>
      </c>
      <c r="F29" s="187">
        <v>71753</v>
      </c>
      <c r="G29" s="186" t="s">
        <v>408</v>
      </c>
      <c r="H29" s="186" t="s">
        <v>4673</v>
      </c>
      <c r="I29" s="186" t="s">
        <v>9253</v>
      </c>
      <c r="J29" s="187" t="s">
        <v>802</v>
      </c>
      <c r="K29" s="187" t="s">
        <v>803</v>
      </c>
      <c r="L29" s="117" t="s">
        <v>167</v>
      </c>
      <c r="M29" s="187">
        <v>13344642</v>
      </c>
      <c r="N29" s="186" t="s">
        <v>9254</v>
      </c>
      <c r="O29" s="186">
        <v>45811.510416666664</v>
      </c>
      <c r="P29" s="186">
        <v>45813.39166666667</v>
      </c>
      <c r="Q29" s="186" t="s">
        <v>9136</v>
      </c>
      <c r="R29" s="186" t="s">
        <v>9137</v>
      </c>
      <c r="S29" s="186" t="s">
        <v>9138</v>
      </c>
      <c r="T29" s="186" t="s">
        <v>3331</v>
      </c>
      <c r="U29" s="186" t="s">
        <v>3331</v>
      </c>
      <c r="V29" s="187" t="s">
        <v>177</v>
      </c>
      <c r="W29" s="186" t="s">
        <v>9255</v>
      </c>
      <c r="X29" s="188" t="s">
        <v>9256</v>
      </c>
      <c r="Y29" s="187" t="s">
        <v>9257</v>
      </c>
      <c r="Z29" s="187" t="s">
        <v>9258</v>
      </c>
      <c r="AA29" s="186" t="s">
        <v>173</v>
      </c>
      <c r="AB29" s="186" t="s">
        <v>173</v>
      </c>
      <c r="AC29" s="187" t="s">
        <v>175</v>
      </c>
      <c r="AD29" s="187" t="s">
        <v>189</v>
      </c>
      <c r="AE29" s="188" t="s">
        <v>9144</v>
      </c>
      <c r="AF29" s="187">
        <v>0</v>
      </c>
      <c r="AG29" s="186" t="s">
        <v>513</v>
      </c>
      <c r="AH29" s="118"/>
      <c r="AI29" s="112">
        <f>IF(V29="SOPORTE_TELEFÓNICO",'BASE LIQUIDACION REDEBAN 2025'!$B$19,IF(AC29="TIPO I",'BASE LIQUIDACION REDEBAN 2025'!$C$2,IF(AC29="TIPO II",'BASE LIQUIDACION REDEBAN 2025'!$C$3,IF(AC29="TIPO III",'BASE LIQUIDACION REDEBAN 2025'!$C$4,IF(AC29="TIPO IV",'BASE LIQUIDACION REDEBAN 2025'!$C$5,IF(AD29="AEREO",'BASE LIQUIDACION REDEBAN 2025'!$B$6,'BASE LIQUIDACION REDEBAN 2025'!$C$5))))))</f>
        <v>479588.87655000004</v>
      </c>
      <c r="AJ29" s="97">
        <f>IF(OR(V29="SOPORTE_TELEFÓNICO",V29="ENVÍO"),0,IF(AC29="TIPO I",'BASE LIQUIDACION REDEBAN 2025'!$B$10,IF(AC29="TIPO II",'BASE LIQUIDACION REDEBAN 2025'!$B$11,IF(AC29="TIPO III",'BASE LIQUIDACION REDEBAN 2025'!$B$12,'BASE LIQUIDACION REDEBAN 2025'!$B$13))))</f>
        <v>196536.5258152</v>
      </c>
      <c r="AK29" s="97">
        <f t="shared" si="0"/>
        <v>479588.87655000004</v>
      </c>
    </row>
    <row r="30" spans="1:37" s="85" customFormat="1" ht="13.15">
      <c r="A30" s="186" t="s">
        <v>76</v>
      </c>
      <c r="B30" s="104" t="str">
        <f>VLOOKUP(A30,'CENTRO DE COSTOS'!A:D,4,FALSE)</f>
        <v>DIEGO FERNANDO HENAO CARDONA</v>
      </c>
      <c r="C30" s="104" t="str">
        <f>VLOOKUP(A30,'CENTRO DE COSTOS'!A:D,2,FALSE)</f>
        <v>0004-0003</v>
      </c>
      <c r="D30" s="187">
        <v>76001</v>
      </c>
      <c r="E30" s="187">
        <v>13344368</v>
      </c>
      <c r="F30" s="187">
        <v>68434</v>
      </c>
      <c r="G30" s="186" t="s">
        <v>230</v>
      </c>
      <c r="H30" s="186" t="s">
        <v>76</v>
      </c>
      <c r="I30" s="186" t="s">
        <v>9259</v>
      </c>
      <c r="J30" s="187" t="s">
        <v>802</v>
      </c>
      <c r="K30" s="187" t="s">
        <v>803</v>
      </c>
      <c r="L30" s="117" t="s">
        <v>167</v>
      </c>
      <c r="M30" s="187">
        <v>13344368</v>
      </c>
      <c r="N30" s="186" t="s">
        <v>9260</v>
      </c>
      <c r="O30" s="186">
        <v>45811.510416666664</v>
      </c>
      <c r="P30" s="186">
        <v>45813.445138888892</v>
      </c>
      <c r="Q30" s="186" t="s">
        <v>9136</v>
      </c>
      <c r="R30" s="186" t="s">
        <v>9137</v>
      </c>
      <c r="S30" s="186" t="s">
        <v>9138</v>
      </c>
      <c r="T30" s="186" t="s">
        <v>9181</v>
      </c>
      <c r="U30" s="186" t="s">
        <v>9182</v>
      </c>
      <c r="V30" s="187" t="s">
        <v>177</v>
      </c>
      <c r="W30" s="186" t="s">
        <v>9261</v>
      </c>
      <c r="X30" s="188" t="s">
        <v>9141</v>
      </c>
      <c r="Y30" s="187" t="s">
        <v>9142</v>
      </c>
      <c r="Z30" s="187" t="s">
        <v>9262</v>
      </c>
      <c r="AA30" s="186" t="s">
        <v>173</v>
      </c>
      <c r="AB30" s="186" t="s">
        <v>173</v>
      </c>
      <c r="AC30" s="187" t="s">
        <v>25</v>
      </c>
      <c r="AD30" s="187" t="s">
        <v>189</v>
      </c>
      <c r="AE30" s="188" t="s">
        <v>9144</v>
      </c>
      <c r="AF30" s="187">
        <v>0</v>
      </c>
      <c r="AG30" s="186" t="s">
        <v>313</v>
      </c>
      <c r="AH30" s="118"/>
      <c r="AI30" s="112">
        <f>IF(V30="SOPORTE_TELEFÓNICO",'BASE LIQUIDACION REDEBAN 2025'!$B$19,IF(AC30="TIPO I",'BASE LIQUIDACION REDEBAN 2025'!$C$2,IF(AC30="TIPO II",'BASE LIQUIDACION REDEBAN 2025'!$C$3,IF(AC30="TIPO III",'BASE LIQUIDACION REDEBAN 2025'!$C$4,IF(AC30="TIPO IV",'BASE LIQUIDACION REDEBAN 2025'!$C$5,IF(AD30="AEREO",'BASE LIQUIDACION REDEBAN 2025'!$B$6,'BASE LIQUIDACION REDEBAN 2025'!$C$5))))))</f>
        <v>65960.072302</v>
      </c>
      <c r="AJ30" s="97">
        <f>IF(OR(V30="SOPORTE_TELEFÓNICO",V30="ENVÍO"),0,IF(AC30="TIPO I",'BASE LIQUIDACION REDEBAN 2025'!$B$10,IF(AC30="TIPO II",'BASE LIQUIDACION REDEBAN 2025'!$B$11,IF(AC30="TIPO III",'BASE LIQUIDACION REDEBAN 2025'!$B$12,'BASE LIQUIDACION REDEBAN 2025'!$B$13))))</f>
        <v>75096.394270399993</v>
      </c>
      <c r="AK30" s="97">
        <f t="shared" si="0"/>
        <v>65960.072302</v>
      </c>
    </row>
    <row r="31" spans="1:37" s="85" customFormat="1" ht="13.15">
      <c r="A31" s="186" t="s">
        <v>76</v>
      </c>
      <c r="B31" s="104" t="str">
        <f>VLOOKUP(A31,'CENTRO DE COSTOS'!A:D,4,FALSE)</f>
        <v>DIEGO FERNANDO HENAO CARDONA</v>
      </c>
      <c r="C31" s="104" t="str">
        <f>VLOOKUP(A31,'CENTRO DE COSTOS'!A:D,2,FALSE)</f>
        <v>0004-0003</v>
      </c>
      <c r="D31" s="187">
        <v>76001</v>
      </c>
      <c r="E31" s="187">
        <v>2248778</v>
      </c>
      <c r="F31" s="187">
        <v>35515</v>
      </c>
      <c r="G31" s="186" t="s">
        <v>230</v>
      </c>
      <c r="H31" s="186" t="s">
        <v>76</v>
      </c>
      <c r="I31" s="186" t="s">
        <v>3583</v>
      </c>
      <c r="J31" s="187" t="s">
        <v>1022</v>
      </c>
      <c r="K31" s="187" t="s">
        <v>9263</v>
      </c>
      <c r="L31" s="117" t="s">
        <v>167</v>
      </c>
      <c r="M31" s="187">
        <v>2248778</v>
      </c>
      <c r="N31" s="186" t="s">
        <v>9264</v>
      </c>
      <c r="O31" s="186">
        <v>45811.704861111109</v>
      </c>
      <c r="P31" s="186">
        <v>45813.483530092592</v>
      </c>
      <c r="Q31" s="186" t="s">
        <v>9136</v>
      </c>
      <c r="R31" s="186" t="s">
        <v>9137</v>
      </c>
      <c r="S31" s="186" t="s">
        <v>9138</v>
      </c>
      <c r="T31" s="186" t="s">
        <v>9139</v>
      </c>
      <c r="U31" s="186" t="s">
        <v>9139</v>
      </c>
      <c r="V31" s="187" t="s">
        <v>177</v>
      </c>
      <c r="W31" s="186" t="s">
        <v>9265</v>
      </c>
      <c r="X31" s="188" t="s">
        <v>9141</v>
      </c>
      <c r="Y31" s="187" t="s">
        <v>9142</v>
      </c>
      <c r="Z31" s="187" t="s">
        <v>9266</v>
      </c>
      <c r="AA31" s="186" t="s">
        <v>173</v>
      </c>
      <c r="AB31" s="186" t="s">
        <v>173</v>
      </c>
      <c r="AC31" s="187" t="s">
        <v>25</v>
      </c>
      <c r="AD31" s="187" t="s">
        <v>189</v>
      </c>
      <c r="AE31" s="188" t="s">
        <v>9144</v>
      </c>
      <c r="AF31" s="187">
        <v>0</v>
      </c>
      <c r="AG31" s="186" t="s">
        <v>1025</v>
      </c>
      <c r="AH31" s="118"/>
      <c r="AI31" s="112">
        <f>IF(V31="SOPORTE_TELEFÓNICO",'BASE LIQUIDACION REDEBAN 2025'!$B$19,IF(AC31="TIPO I",'BASE LIQUIDACION REDEBAN 2025'!$C$2,IF(AC31="TIPO II",'BASE LIQUIDACION REDEBAN 2025'!$C$3,IF(AC31="TIPO III",'BASE LIQUIDACION REDEBAN 2025'!$C$4,IF(AC31="TIPO IV",'BASE LIQUIDACION REDEBAN 2025'!$C$5,IF(AD31="AEREO",'BASE LIQUIDACION REDEBAN 2025'!$B$6,'BASE LIQUIDACION REDEBAN 2025'!$C$5))))))</f>
        <v>65960.072302</v>
      </c>
      <c r="AJ31" s="97">
        <f>IF(OR(V31="SOPORTE_TELEFÓNICO",V31="ENVÍO"),0,IF(AC31="TIPO I",'BASE LIQUIDACION REDEBAN 2025'!$B$10,IF(AC31="TIPO II",'BASE LIQUIDACION REDEBAN 2025'!$B$11,IF(AC31="TIPO III",'BASE LIQUIDACION REDEBAN 2025'!$B$12,'BASE LIQUIDACION REDEBAN 2025'!$B$13))))</f>
        <v>75096.394270399993</v>
      </c>
      <c r="AK31" s="97">
        <f t="shared" si="0"/>
        <v>65960.072302</v>
      </c>
    </row>
    <row r="32" spans="1:37" s="85" customFormat="1" ht="13.15">
      <c r="A32" s="186" t="s">
        <v>92</v>
      </c>
      <c r="B32" s="104" t="str">
        <f>VLOOKUP(A32,'CENTRO DE COSTOS'!A:D,4,FALSE)</f>
        <v>KEVIN ALEXIS CORZO BUSTOS</v>
      </c>
      <c r="C32" s="104" t="str">
        <f>VLOOKUP(A32,'CENTRO DE COSTOS'!A:D,2,FALSE)</f>
        <v>0004-0007</v>
      </c>
      <c r="D32" s="187">
        <v>41001</v>
      </c>
      <c r="E32" s="187">
        <v>2252598</v>
      </c>
      <c r="F32" s="187">
        <v>44619</v>
      </c>
      <c r="G32" s="186" t="s">
        <v>256</v>
      </c>
      <c r="H32" s="186" t="s">
        <v>92</v>
      </c>
      <c r="I32" s="186" t="s">
        <v>9267</v>
      </c>
      <c r="J32" s="187" t="s">
        <v>802</v>
      </c>
      <c r="K32" s="187" t="s">
        <v>803</v>
      </c>
      <c r="L32" s="117" t="s">
        <v>167</v>
      </c>
      <c r="M32" s="187">
        <v>2252598</v>
      </c>
      <c r="N32" s="186" t="s">
        <v>9268</v>
      </c>
      <c r="O32" s="186">
        <v>45812.481944444444</v>
      </c>
      <c r="P32" s="186">
        <v>45813.613009259258</v>
      </c>
      <c r="Q32" s="186" t="s">
        <v>9136</v>
      </c>
      <c r="R32" s="186" t="s">
        <v>9137</v>
      </c>
      <c r="S32" s="186" t="s">
        <v>9138</v>
      </c>
      <c r="T32" s="186" t="s">
        <v>9139</v>
      </c>
      <c r="U32" s="186" t="s">
        <v>9139</v>
      </c>
      <c r="V32" s="187" t="s">
        <v>177</v>
      </c>
      <c r="W32" s="186" t="s">
        <v>9269</v>
      </c>
      <c r="X32" s="188" t="s">
        <v>9141</v>
      </c>
      <c r="Y32" s="187" t="s">
        <v>9142</v>
      </c>
      <c r="Z32" s="187" t="s">
        <v>9270</v>
      </c>
      <c r="AA32" s="186" t="s">
        <v>173</v>
      </c>
      <c r="AB32" s="186" t="s">
        <v>173</v>
      </c>
      <c r="AC32" s="187" t="s">
        <v>25</v>
      </c>
      <c r="AD32" s="187" t="s">
        <v>189</v>
      </c>
      <c r="AE32" s="188" t="s">
        <v>9144</v>
      </c>
      <c r="AF32" s="187">
        <v>0</v>
      </c>
      <c r="AG32" s="186" t="s">
        <v>1326</v>
      </c>
      <c r="AH32" s="118"/>
      <c r="AI32" s="112">
        <f>IF(V32="SOPORTE_TELEFÓNICO",'BASE LIQUIDACION REDEBAN 2025'!$B$19,IF(AC32="TIPO I",'BASE LIQUIDACION REDEBAN 2025'!$C$2,IF(AC32="TIPO II",'BASE LIQUIDACION REDEBAN 2025'!$C$3,IF(AC32="TIPO III",'BASE LIQUIDACION REDEBAN 2025'!$C$4,IF(AC32="TIPO IV",'BASE LIQUIDACION REDEBAN 2025'!$C$5,IF(AD32="AEREO",'BASE LIQUIDACION REDEBAN 2025'!$B$6,'BASE LIQUIDACION REDEBAN 2025'!$C$5))))))</f>
        <v>65960.072302</v>
      </c>
      <c r="AJ32" s="97">
        <f>IF(OR(V32="SOPORTE_TELEFÓNICO",V32="ENVÍO"),0,IF(AC32="TIPO I",'BASE LIQUIDACION REDEBAN 2025'!$B$10,IF(AC32="TIPO II",'BASE LIQUIDACION REDEBAN 2025'!$B$11,IF(AC32="TIPO III",'BASE LIQUIDACION REDEBAN 2025'!$B$12,'BASE LIQUIDACION REDEBAN 2025'!$B$13))))</f>
        <v>75096.394270399993</v>
      </c>
      <c r="AK32" s="97">
        <f t="shared" si="0"/>
        <v>65960.072302</v>
      </c>
    </row>
    <row r="33" spans="1:37" s="85" customFormat="1" ht="13.15">
      <c r="A33" s="186" t="s">
        <v>91</v>
      </c>
      <c r="B33" s="104" t="str">
        <f>VLOOKUP(A33,'CENTRO DE COSTOS'!A:D,4,FALSE)</f>
        <v>JOSE MAURICIO HERNANDEZ ROJAS</v>
      </c>
      <c r="C33" s="104" t="str">
        <f>VLOOKUP(A33,'CENTRO DE COSTOS'!A:D,2,FALSE)</f>
        <v>0004-0001</v>
      </c>
      <c r="D33" s="187">
        <v>5154</v>
      </c>
      <c r="E33" s="187">
        <v>13344942</v>
      </c>
      <c r="F33" s="187">
        <v>55526</v>
      </c>
      <c r="G33" s="186" t="s">
        <v>290</v>
      </c>
      <c r="H33" s="186" t="s">
        <v>1103</v>
      </c>
      <c r="I33" s="186" t="s">
        <v>9271</v>
      </c>
      <c r="J33" s="187" t="s">
        <v>802</v>
      </c>
      <c r="K33" s="187" t="s">
        <v>1030</v>
      </c>
      <c r="L33" s="117" t="s">
        <v>167</v>
      </c>
      <c r="M33" s="187">
        <v>13344942</v>
      </c>
      <c r="N33" s="186" t="s">
        <v>9272</v>
      </c>
      <c r="O33" s="186">
        <v>45811.510416666664</v>
      </c>
      <c r="P33" s="186">
        <v>45813.617361111108</v>
      </c>
      <c r="Q33" s="186" t="s">
        <v>9206</v>
      </c>
      <c r="R33" s="186" t="s">
        <v>9207</v>
      </c>
      <c r="S33" s="186" t="s">
        <v>9138</v>
      </c>
      <c r="T33" s="186" t="s">
        <v>3331</v>
      </c>
      <c r="U33" s="186" t="s">
        <v>3331</v>
      </c>
      <c r="V33" s="187" t="s">
        <v>177</v>
      </c>
      <c r="W33" s="186" t="s">
        <v>9273</v>
      </c>
      <c r="X33" s="188" t="s">
        <v>3754</v>
      </c>
      <c r="Y33" s="187">
        <v>0</v>
      </c>
      <c r="Z33" s="187">
        <v>0</v>
      </c>
      <c r="AA33" s="186" t="s">
        <v>173</v>
      </c>
      <c r="AB33" s="186" t="s">
        <v>173</v>
      </c>
      <c r="AC33" s="187" t="s">
        <v>28</v>
      </c>
      <c r="AD33" s="187" t="s">
        <v>189</v>
      </c>
      <c r="AE33" s="188" t="s">
        <v>9144</v>
      </c>
      <c r="AF33" s="187">
        <v>0</v>
      </c>
      <c r="AG33" s="186" t="s">
        <v>841</v>
      </c>
      <c r="AH33" s="118"/>
      <c r="AI33" s="112">
        <f>IF(V33="SOPORTE_TELEFÓNICO",'BASE LIQUIDACION REDEBAN 2025'!$B$19,IF(AC33="TIPO I",'BASE LIQUIDACION REDEBAN 2025'!$C$2,IF(AC33="TIPO II",'BASE LIQUIDACION REDEBAN 2025'!$C$3,IF(AC33="TIPO III",'BASE LIQUIDACION REDEBAN 2025'!$C$4,IF(AC33="TIPO IV",'BASE LIQUIDACION REDEBAN 2025'!$C$5,IF(AD33="AEREO",'BASE LIQUIDACION REDEBAN 2025'!$B$6,'BASE LIQUIDACION REDEBAN 2025'!$C$5))))))</f>
        <v>144967.87232000002</v>
      </c>
      <c r="AJ33" s="97">
        <f>IF(OR(V33="SOPORTE_TELEFÓNICO",V33="ENVÍO"),0,IF(AC33="TIPO I",'BASE LIQUIDACION REDEBAN 2025'!$B$10,IF(AC33="TIPO II",'BASE LIQUIDACION REDEBAN 2025'!$B$11,IF(AC33="TIPO III",'BASE LIQUIDACION REDEBAN 2025'!$B$12,'BASE LIQUIDACION REDEBAN 2025'!$B$13))))</f>
        <v>140395.6348884</v>
      </c>
      <c r="AK33" s="97">
        <f t="shared" si="0"/>
        <v>144967.87232000002</v>
      </c>
    </row>
    <row r="34" spans="1:37" s="85" customFormat="1" ht="13.15">
      <c r="A34" s="186" t="s">
        <v>91</v>
      </c>
      <c r="B34" s="104" t="str">
        <f>VLOOKUP(A34,'CENTRO DE COSTOS'!A:D,4,FALSE)</f>
        <v>JOSE MAURICIO HERNANDEZ ROJAS</v>
      </c>
      <c r="C34" s="104" t="str">
        <f>VLOOKUP(A34,'CENTRO DE COSTOS'!A:D,2,FALSE)</f>
        <v>0004-0001</v>
      </c>
      <c r="D34" s="187">
        <v>5154</v>
      </c>
      <c r="E34" s="187">
        <v>2248798</v>
      </c>
      <c r="F34" s="187">
        <v>62641</v>
      </c>
      <c r="G34" s="186" t="s">
        <v>290</v>
      </c>
      <c r="H34" s="186" t="s">
        <v>1103</v>
      </c>
      <c r="I34" s="186" t="s">
        <v>9274</v>
      </c>
      <c r="J34" s="187" t="s">
        <v>802</v>
      </c>
      <c r="K34" s="187" t="s">
        <v>1030</v>
      </c>
      <c r="L34" s="117" t="s">
        <v>167</v>
      </c>
      <c r="M34" s="187">
        <v>2248798</v>
      </c>
      <c r="N34" s="189" t="s">
        <v>9275</v>
      </c>
      <c r="O34" s="186">
        <v>45811.710416666669</v>
      </c>
      <c r="P34" s="186">
        <v>45813.631990740738</v>
      </c>
      <c r="Q34" s="186" t="s">
        <v>9136</v>
      </c>
      <c r="R34" s="186" t="s">
        <v>9137</v>
      </c>
      <c r="S34" s="186" t="s">
        <v>9138</v>
      </c>
      <c r="T34" s="186" t="s">
        <v>9139</v>
      </c>
      <c r="U34" s="186" t="s">
        <v>9139</v>
      </c>
      <c r="V34" s="187" t="s">
        <v>177</v>
      </c>
      <c r="W34" s="186" t="s">
        <v>9276</v>
      </c>
      <c r="X34" s="188" t="s">
        <v>9141</v>
      </c>
      <c r="Y34" s="187" t="s">
        <v>9142</v>
      </c>
      <c r="Z34" s="187" t="s">
        <v>9277</v>
      </c>
      <c r="AA34" s="186" t="s">
        <v>173</v>
      </c>
      <c r="AB34" s="186" t="s">
        <v>173</v>
      </c>
      <c r="AC34" s="187" t="s">
        <v>28</v>
      </c>
      <c r="AD34" s="187" t="s">
        <v>189</v>
      </c>
      <c r="AE34" s="188" t="s">
        <v>9144</v>
      </c>
      <c r="AF34" s="187">
        <v>0</v>
      </c>
      <c r="AG34" s="186" t="s">
        <v>841</v>
      </c>
      <c r="AH34" s="118"/>
      <c r="AI34" s="112">
        <f>IF(V34="SOPORTE_TELEFÓNICO",'BASE LIQUIDACION REDEBAN 2025'!$B$19,IF(AC34="TIPO I",'BASE LIQUIDACION REDEBAN 2025'!$C$2,IF(AC34="TIPO II",'BASE LIQUIDACION REDEBAN 2025'!$C$3,IF(AC34="TIPO III",'BASE LIQUIDACION REDEBAN 2025'!$C$4,IF(AC34="TIPO IV",'BASE LIQUIDACION REDEBAN 2025'!$C$5,IF(AD34="AEREO",'BASE LIQUIDACION REDEBAN 2025'!$B$6,'BASE LIQUIDACION REDEBAN 2025'!$C$5))))))</f>
        <v>144967.87232000002</v>
      </c>
      <c r="AJ34" s="97">
        <f>IF(OR(V34="SOPORTE_TELEFÓNICO",V34="ENVÍO"),0,IF(AC34="TIPO I",'BASE LIQUIDACION REDEBAN 2025'!$B$10,IF(AC34="TIPO II",'BASE LIQUIDACION REDEBAN 2025'!$B$11,IF(AC34="TIPO III",'BASE LIQUIDACION REDEBAN 2025'!$B$12,'BASE LIQUIDACION REDEBAN 2025'!$B$13))))</f>
        <v>140395.6348884</v>
      </c>
      <c r="AK34" s="97">
        <f t="shared" si="0"/>
        <v>144967.87232000002</v>
      </c>
    </row>
    <row r="35" spans="1:37" s="85" customFormat="1" ht="13.15">
      <c r="A35" s="186" t="s">
        <v>90</v>
      </c>
      <c r="B35" s="104" t="str">
        <f>VLOOKUP(A35,'CENTRO DE COSTOS'!A:D,4,FALSE)</f>
        <v>JUAN SEBASTIÁN RÍOS CASTRILLÓN</v>
      </c>
      <c r="C35" s="104" t="str">
        <f>VLOOKUP(A35,'CENTRO DE COSTOS'!A:D,2,FALSE)</f>
        <v>0004-0005</v>
      </c>
      <c r="D35" s="187">
        <v>5400</v>
      </c>
      <c r="E35" s="187">
        <v>13357107</v>
      </c>
      <c r="F35" s="187">
        <v>48670</v>
      </c>
      <c r="G35" s="186" t="s">
        <v>290</v>
      </c>
      <c r="H35" s="186" t="s">
        <v>599</v>
      </c>
      <c r="I35" s="186" t="s">
        <v>9278</v>
      </c>
      <c r="J35" s="187" t="s">
        <v>802</v>
      </c>
      <c r="K35" s="187" t="s">
        <v>803</v>
      </c>
      <c r="L35" s="117" t="s">
        <v>167</v>
      </c>
      <c r="M35" s="187">
        <v>13357107</v>
      </c>
      <c r="N35" s="186" t="s">
        <v>9279</v>
      </c>
      <c r="O35" s="186">
        <v>45811.510416666664</v>
      </c>
      <c r="P35" s="186">
        <v>45813.638888888891</v>
      </c>
      <c r="Q35" s="186" t="s">
        <v>9136</v>
      </c>
      <c r="R35" s="186" t="s">
        <v>9137</v>
      </c>
      <c r="S35" s="186" t="s">
        <v>9138</v>
      </c>
      <c r="T35" s="186" t="s">
        <v>9181</v>
      </c>
      <c r="U35" s="186" t="s">
        <v>9182</v>
      </c>
      <c r="V35" s="187" t="s">
        <v>177</v>
      </c>
      <c r="W35" s="186" t="s">
        <v>9280</v>
      </c>
      <c r="X35" s="188" t="s">
        <v>9141</v>
      </c>
      <c r="Y35" s="187" t="s">
        <v>9142</v>
      </c>
      <c r="Z35" s="187" t="s">
        <v>9281</v>
      </c>
      <c r="AA35" s="186" t="s">
        <v>173</v>
      </c>
      <c r="AB35" s="186" t="s">
        <v>173</v>
      </c>
      <c r="AC35" s="187" t="s">
        <v>28</v>
      </c>
      <c r="AD35" s="187" t="s">
        <v>189</v>
      </c>
      <c r="AE35" s="188" t="s">
        <v>9144</v>
      </c>
      <c r="AF35" s="187">
        <v>0</v>
      </c>
      <c r="AG35" s="186" t="s">
        <v>467</v>
      </c>
      <c r="AH35" s="118"/>
      <c r="AI35" s="112">
        <f>IF(V35="SOPORTE_TELEFÓNICO",'BASE LIQUIDACION REDEBAN 2025'!$B$19,IF(AC35="TIPO I",'BASE LIQUIDACION REDEBAN 2025'!$C$2,IF(AC35="TIPO II",'BASE LIQUIDACION REDEBAN 2025'!$C$3,IF(AC35="TIPO III",'BASE LIQUIDACION REDEBAN 2025'!$C$4,IF(AC35="TIPO IV",'BASE LIQUIDACION REDEBAN 2025'!$C$5,IF(AD35="AEREO",'BASE LIQUIDACION REDEBAN 2025'!$B$6,'BASE LIQUIDACION REDEBAN 2025'!$C$5))))))</f>
        <v>144967.87232000002</v>
      </c>
      <c r="AJ35" s="97">
        <f>IF(OR(V35="SOPORTE_TELEFÓNICO",V35="ENVÍO"),0,IF(AC35="TIPO I",'BASE LIQUIDACION REDEBAN 2025'!$B$10,IF(AC35="TIPO II",'BASE LIQUIDACION REDEBAN 2025'!$B$11,IF(AC35="TIPO III",'BASE LIQUIDACION REDEBAN 2025'!$B$12,'BASE LIQUIDACION REDEBAN 2025'!$B$13))))</f>
        <v>140395.6348884</v>
      </c>
      <c r="AK35" s="97">
        <f t="shared" si="0"/>
        <v>144967.87232000002</v>
      </c>
    </row>
    <row r="36" spans="1:37" s="85" customFormat="1" ht="13.15">
      <c r="A36" s="186" t="s">
        <v>76</v>
      </c>
      <c r="B36" s="104" t="str">
        <f>VLOOKUP(A36,'CENTRO DE COSTOS'!A:D,4,FALSE)</f>
        <v>DIEGO FERNANDO HENAO CARDONA</v>
      </c>
      <c r="C36" s="104" t="str">
        <f>VLOOKUP(A36,'CENTRO DE COSTOS'!A:D,2,FALSE)</f>
        <v>0004-0003</v>
      </c>
      <c r="D36" s="187">
        <v>76520</v>
      </c>
      <c r="E36" s="187">
        <v>13344594</v>
      </c>
      <c r="F36" s="187">
        <v>78654</v>
      </c>
      <c r="G36" s="186" t="s">
        <v>230</v>
      </c>
      <c r="H36" s="186" t="s">
        <v>754</v>
      </c>
      <c r="I36" s="186" t="s">
        <v>9282</v>
      </c>
      <c r="J36" s="187" t="s">
        <v>802</v>
      </c>
      <c r="K36" s="187" t="s">
        <v>803</v>
      </c>
      <c r="L36" s="117" t="s">
        <v>167</v>
      </c>
      <c r="M36" s="187">
        <v>13344594</v>
      </c>
      <c r="N36" s="186" t="s">
        <v>9283</v>
      </c>
      <c r="O36" s="186">
        <v>45811.510416666664</v>
      </c>
      <c r="P36" s="186">
        <v>45813.652777777781</v>
      </c>
      <c r="Q36" s="186" t="s">
        <v>9136</v>
      </c>
      <c r="R36" s="186" t="s">
        <v>9137</v>
      </c>
      <c r="S36" s="186" t="s">
        <v>9138</v>
      </c>
      <c r="T36" s="186" t="s">
        <v>3331</v>
      </c>
      <c r="U36" s="186" t="s">
        <v>3331</v>
      </c>
      <c r="V36" s="187" t="s">
        <v>177</v>
      </c>
      <c r="W36" s="186" t="s">
        <v>9284</v>
      </c>
      <c r="X36" s="188" t="s">
        <v>9141</v>
      </c>
      <c r="Y36" s="187" t="s">
        <v>9285</v>
      </c>
      <c r="Z36" s="187" t="s">
        <v>9286</v>
      </c>
      <c r="AA36" s="186" t="s">
        <v>173</v>
      </c>
      <c r="AB36" s="186" t="s">
        <v>173</v>
      </c>
      <c r="AC36" s="187" t="s">
        <v>25</v>
      </c>
      <c r="AD36" s="187" t="s">
        <v>189</v>
      </c>
      <c r="AE36" s="188" t="s">
        <v>9144</v>
      </c>
      <c r="AF36" s="187">
        <v>0</v>
      </c>
      <c r="AG36" s="186" t="s">
        <v>320</v>
      </c>
      <c r="AH36" s="118"/>
      <c r="AI36" s="112">
        <f>IF(V36="SOPORTE_TELEFÓNICO",'BASE LIQUIDACION REDEBAN 2025'!$B$19,IF(AC36="TIPO I",'BASE LIQUIDACION REDEBAN 2025'!$C$2,IF(AC36="TIPO II",'BASE LIQUIDACION REDEBAN 2025'!$C$3,IF(AC36="TIPO III",'BASE LIQUIDACION REDEBAN 2025'!$C$4,IF(AC36="TIPO IV",'BASE LIQUIDACION REDEBAN 2025'!$C$5,IF(AD36="AEREO",'BASE LIQUIDACION REDEBAN 2025'!$B$6,'BASE LIQUIDACION REDEBAN 2025'!$C$5))))))</f>
        <v>65960.072302</v>
      </c>
      <c r="AJ36" s="97">
        <f>IF(OR(V36="SOPORTE_TELEFÓNICO",V36="ENVÍO"),0,IF(AC36="TIPO I",'BASE LIQUIDACION REDEBAN 2025'!$B$10,IF(AC36="TIPO II",'BASE LIQUIDACION REDEBAN 2025'!$B$11,IF(AC36="TIPO III",'BASE LIQUIDACION REDEBAN 2025'!$B$12,'BASE LIQUIDACION REDEBAN 2025'!$B$13))))</f>
        <v>75096.394270399993</v>
      </c>
      <c r="AK36" s="97">
        <f t="shared" si="0"/>
        <v>65960.072302</v>
      </c>
    </row>
    <row r="37" spans="1:37" s="85" customFormat="1" ht="13.15">
      <c r="A37" s="186" t="s">
        <v>99</v>
      </c>
      <c r="B37" s="104" t="str">
        <f>VLOOKUP(A37,'CENTRO DE COSTOS'!A:D,4,FALSE)</f>
        <v>JOSE MAURICIO HERNANDEZ ROJAS</v>
      </c>
      <c r="C37" s="104" t="str">
        <f>VLOOKUP(A37,'CENTRO DE COSTOS'!A:D,2,FALSE)</f>
        <v>0004-0001</v>
      </c>
      <c r="D37" s="187">
        <v>20001</v>
      </c>
      <c r="E37" s="187">
        <v>13371738</v>
      </c>
      <c r="F37" s="187">
        <v>71069</v>
      </c>
      <c r="G37" s="186" t="s">
        <v>269</v>
      </c>
      <c r="H37" s="186" t="s">
        <v>99</v>
      </c>
      <c r="I37" s="186" t="s">
        <v>9287</v>
      </c>
      <c r="J37" s="187" t="s">
        <v>802</v>
      </c>
      <c r="K37" s="187" t="s">
        <v>803</v>
      </c>
      <c r="L37" s="117" t="s">
        <v>167</v>
      </c>
      <c r="M37" s="187">
        <v>13371738</v>
      </c>
      <c r="N37" s="186" t="s">
        <v>9288</v>
      </c>
      <c r="O37" s="186">
        <v>45811.510416666664</v>
      </c>
      <c r="P37" s="186">
        <v>45813.679166666669</v>
      </c>
      <c r="Q37" s="186" t="s">
        <v>9136</v>
      </c>
      <c r="R37" s="186" t="s">
        <v>9137</v>
      </c>
      <c r="S37" s="186" t="s">
        <v>9138</v>
      </c>
      <c r="T37" s="186" t="s">
        <v>3331</v>
      </c>
      <c r="U37" s="186" t="s">
        <v>3331</v>
      </c>
      <c r="V37" s="187" t="s">
        <v>177</v>
      </c>
      <c r="W37" s="186" t="s">
        <v>9289</v>
      </c>
      <c r="X37" s="188" t="s">
        <v>9141</v>
      </c>
      <c r="Y37" s="187" t="s">
        <v>9290</v>
      </c>
      <c r="Z37" s="187" t="s">
        <v>9291</v>
      </c>
      <c r="AA37" s="186" t="s">
        <v>173</v>
      </c>
      <c r="AB37" s="186" t="s">
        <v>173</v>
      </c>
      <c r="AC37" s="187" t="s">
        <v>25</v>
      </c>
      <c r="AD37" s="187" t="s">
        <v>189</v>
      </c>
      <c r="AE37" s="188" t="s">
        <v>9144</v>
      </c>
      <c r="AF37" s="187">
        <v>0</v>
      </c>
      <c r="AG37" s="186" t="s">
        <v>273</v>
      </c>
      <c r="AH37" s="118"/>
      <c r="AI37" s="112">
        <f>IF(V37="SOPORTE_TELEFÓNICO",'BASE LIQUIDACION REDEBAN 2025'!$B$19,IF(AC37="TIPO I",'BASE LIQUIDACION REDEBAN 2025'!$C$2,IF(AC37="TIPO II",'BASE LIQUIDACION REDEBAN 2025'!$C$3,IF(AC37="TIPO III",'BASE LIQUIDACION REDEBAN 2025'!$C$4,IF(AC37="TIPO IV",'BASE LIQUIDACION REDEBAN 2025'!$C$5,IF(AD37="AEREO",'BASE LIQUIDACION REDEBAN 2025'!$B$6,'BASE LIQUIDACION REDEBAN 2025'!$C$5))))))</f>
        <v>65960.072302</v>
      </c>
      <c r="AJ37" s="97">
        <f>IF(OR(V37="SOPORTE_TELEFÓNICO",V37="ENVÍO"),0,IF(AC37="TIPO I",'BASE LIQUIDACION REDEBAN 2025'!$B$10,IF(AC37="TIPO II",'BASE LIQUIDACION REDEBAN 2025'!$B$11,IF(AC37="TIPO III",'BASE LIQUIDACION REDEBAN 2025'!$B$12,'BASE LIQUIDACION REDEBAN 2025'!$B$13))))</f>
        <v>75096.394270399993</v>
      </c>
      <c r="AK37" s="97">
        <f t="shared" si="0"/>
        <v>65960.072302</v>
      </c>
    </row>
    <row r="38" spans="1:37" s="85" customFormat="1" ht="13.15">
      <c r="A38" s="186" t="s">
        <v>68</v>
      </c>
      <c r="B38" s="104" t="str">
        <f>VLOOKUP(A38,'CENTRO DE COSTOS'!A:D,4,FALSE)</f>
        <v>WILLIAM ASDRUBAL ROZO ROZO</v>
      </c>
      <c r="C38" s="104" t="str">
        <f>VLOOKUP(A38,'CENTRO DE COSTOS'!A:D,2,FALSE)</f>
        <v>0004-0004</v>
      </c>
      <c r="D38" s="187">
        <v>11001</v>
      </c>
      <c r="E38" s="187">
        <v>2238520</v>
      </c>
      <c r="F38" s="187">
        <v>18238</v>
      </c>
      <c r="G38" s="186" t="s">
        <v>298</v>
      </c>
      <c r="H38" s="186" t="s">
        <v>68</v>
      </c>
      <c r="I38" s="186" t="s">
        <v>3264</v>
      </c>
      <c r="J38" s="187" t="s">
        <v>1022</v>
      </c>
      <c r="K38" s="187" t="s">
        <v>3133</v>
      </c>
      <c r="L38" s="117" t="s">
        <v>167</v>
      </c>
      <c r="M38" s="187">
        <v>2238520</v>
      </c>
      <c r="N38" s="186" t="s">
        <v>9292</v>
      </c>
      <c r="O38" s="186">
        <v>45808.472916666666</v>
      </c>
      <c r="P38" s="186">
        <v>45813.682916666665</v>
      </c>
      <c r="Q38" s="186" t="s">
        <v>9136</v>
      </c>
      <c r="R38" s="186" t="s">
        <v>9137</v>
      </c>
      <c r="S38" s="186" t="s">
        <v>9138</v>
      </c>
      <c r="T38" s="186" t="s">
        <v>9139</v>
      </c>
      <c r="U38" s="186" t="s">
        <v>9139</v>
      </c>
      <c r="V38" s="187" t="s">
        <v>177</v>
      </c>
      <c r="W38" s="186" t="s">
        <v>9293</v>
      </c>
      <c r="X38" s="188" t="s">
        <v>9141</v>
      </c>
      <c r="Y38" s="187" t="s">
        <v>9142</v>
      </c>
      <c r="Z38" s="187" t="s">
        <v>3270</v>
      </c>
      <c r="AA38" s="186" t="s">
        <v>173</v>
      </c>
      <c r="AB38" s="186" t="s">
        <v>173</v>
      </c>
      <c r="AC38" s="187" t="s">
        <v>25</v>
      </c>
      <c r="AD38" s="187" t="s">
        <v>189</v>
      </c>
      <c r="AE38" s="188" t="s">
        <v>9144</v>
      </c>
      <c r="AF38" s="187">
        <v>0</v>
      </c>
      <c r="AG38" s="186" t="s">
        <v>5754</v>
      </c>
      <c r="AH38" s="118"/>
      <c r="AI38" s="112">
        <f>IF(V38="SOPORTE_TELEFÓNICO",'BASE LIQUIDACION REDEBAN 2025'!$B$19,IF(AC38="TIPO I",'BASE LIQUIDACION REDEBAN 2025'!$C$2,IF(AC38="TIPO II",'BASE LIQUIDACION REDEBAN 2025'!$C$3,IF(AC38="TIPO III",'BASE LIQUIDACION REDEBAN 2025'!$C$4,IF(AC38="TIPO IV",'BASE LIQUIDACION REDEBAN 2025'!$C$5,IF(AD38="AEREO",'BASE LIQUIDACION REDEBAN 2025'!$B$6,'BASE LIQUIDACION REDEBAN 2025'!$C$5))))))</f>
        <v>65960.072302</v>
      </c>
      <c r="AJ38" s="97">
        <f>IF(OR(V38="SOPORTE_TELEFÓNICO",V38="ENVÍO"),0,IF(AC38="TIPO I",'BASE LIQUIDACION REDEBAN 2025'!$B$10,IF(AC38="TIPO II",'BASE LIQUIDACION REDEBAN 2025'!$B$11,IF(AC38="TIPO III",'BASE LIQUIDACION REDEBAN 2025'!$B$12,'BASE LIQUIDACION REDEBAN 2025'!$B$13))))</f>
        <v>75096.394270399993</v>
      </c>
      <c r="AK38" s="97">
        <f t="shared" si="0"/>
        <v>65960.072302</v>
      </c>
    </row>
    <row r="39" spans="1:37" s="85" customFormat="1" ht="13.15">
      <c r="A39" s="186" t="s">
        <v>98</v>
      </c>
      <c r="B39" s="104" t="str">
        <f>VLOOKUP(A39,'CENTRO DE COSTOS'!A:D,4,FALSE)</f>
        <v>MIGUEL JULIÁN HERNÁNDEZ GUARÍN</v>
      </c>
      <c r="C39" s="104" t="str">
        <f>VLOOKUP(A39,'CENTRO DE COSTOS'!A:D,2,FALSE)</f>
        <v>0004-0008</v>
      </c>
      <c r="D39" s="187">
        <v>15761</v>
      </c>
      <c r="E39" s="187">
        <v>2255117</v>
      </c>
      <c r="F39" s="187">
        <v>75401</v>
      </c>
      <c r="G39" s="186" t="s">
        <v>371</v>
      </c>
      <c r="H39" s="186" t="s">
        <v>9294</v>
      </c>
      <c r="I39" s="186" t="s">
        <v>9295</v>
      </c>
      <c r="J39" s="187" t="s">
        <v>9145</v>
      </c>
      <c r="K39" s="187" t="s">
        <v>9145</v>
      </c>
      <c r="L39" s="117" t="s">
        <v>167</v>
      </c>
      <c r="M39" s="187">
        <v>2255117</v>
      </c>
      <c r="N39" s="186" t="s">
        <v>9296</v>
      </c>
      <c r="O39" s="186">
        <v>45812.672222222223</v>
      </c>
      <c r="P39" s="186">
        <v>45813.708032407405</v>
      </c>
      <c r="Q39" s="186" t="s">
        <v>9136</v>
      </c>
      <c r="R39" s="186" t="s">
        <v>9137</v>
      </c>
      <c r="S39" s="186" t="s">
        <v>9138</v>
      </c>
      <c r="T39" s="186" t="s">
        <v>9139</v>
      </c>
      <c r="U39" s="186" t="s">
        <v>9139</v>
      </c>
      <c r="V39" s="187" t="s">
        <v>177</v>
      </c>
      <c r="W39" s="186" t="s">
        <v>9297</v>
      </c>
      <c r="X39" s="188" t="s">
        <v>9141</v>
      </c>
      <c r="Y39" s="187" t="s">
        <v>9142</v>
      </c>
      <c r="Z39" s="187" t="s">
        <v>9298</v>
      </c>
      <c r="AA39" s="186" t="s">
        <v>173</v>
      </c>
      <c r="AB39" s="186" t="s">
        <v>173</v>
      </c>
      <c r="AC39" s="187" t="s">
        <v>30</v>
      </c>
      <c r="AD39" s="187" t="s">
        <v>189</v>
      </c>
      <c r="AE39" s="188" t="s">
        <v>9144</v>
      </c>
      <c r="AF39" s="187">
        <v>0</v>
      </c>
      <c r="AG39" s="186" t="s">
        <v>589</v>
      </c>
      <c r="AH39" s="118"/>
      <c r="AI39" s="112">
        <f>IF(V39="SOPORTE_TELEFÓNICO",'BASE LIQUIDACION REDEBAN 2025'!$B$19,IF(AC39="TIPO I",'BASE LIQUIDACION REDEBAN 2025'!$C$2,IF(AC39="TIPO II",'BASE LIQUIDACION REDEBAN 2025'!$C$3,IF(AC39="TIPO III",'BASE LIQUIDACION REDEBAN 2025'!$C$4,IF(AC39="TIPO IV",'BASE LIQUIDACION REDEBAN 2025'!$C$5,IF(AD39="AEREO",'BASE LIQUIDACION REDEBAN 2025'!$B$6,'BASE LIQUIDACION REDEBAN 2025'!$C$5))))))</f>
        <v>275728.78077800001</v>
      </c>
      <c r="AJ39" s="97">
        <f>IF(OR(V39="SOPORTE_TELEFÓNICO",V39="ENVÍO"),0,IF(AC39="TIPO I",'BASE LIQUIDACION REDEBAN 2025'!$B$10,IF(AC39="TIPO II",'BASE LIQUIDACION REDEBAN 2025'!$B$11,IF(AC39="TIPO III",'BASE LIQUIDACION REDEBAN 2025'!$B$12,'BASE LIQUIDACION REDEBAN 2025'!$B$13))))</f>
        <v>196536.5258152</v>
      </c>
      <c r="AK39" s="97">
        <f t="shared" si="0"/>
        <v>275728.78077800001</v>
      </c>
    </row>
    <row r="40" spans="1:37" s="85" customFormat="1" ht="13.15">
      <c r="A40" s="186" t="s">
        <v>90</v>
      </c>
      <c r="B40" s="104" t="str">
        <f>VLOOKUP(A40,'CENTRO DE COSTOS'!A:D,4,FALSE)</f>
        <v>JUAN SEBASTIÁN RÍOS CASTRILLÓN</v>
      </c>
      <c r="C40" s="104" t="str">
        <f>VLOOKUP(A40,'CENTRO DE COSTOS'!A:D,2,FALSE)</f>
        <v>0004-0005</v>
      </c>
      <c r="D40" s="187">
        <v>5736</v>
      </c>
      <c r="E40" s="187">
        <v>13323542</v>
      </c>
      <c r="F40" s="187">
        <v>62491</v>
      </c>
      <c r="G40" s="186" t="s">
        <v>290</v>
      </c>
      <c r="H40" s="186" t="s">
        <v>4324</v>
      </c>
      <c r="I40" s="186" t="s">
        <v>9299</v>
      </c>
      <c r="J40" s="187" t="s">
        <v>802</v>
      </c>
      <c r="K40" s="187" t="s">
        <v>1030</v>
      </c>
      <c r="L40" s="117" t="s">
        <v>167</v>
      </c>
      <c r="M40" s="187">
        <v>13323542</v>
      </c>
      <c r="N40" s="186" t="s">
        <v>9300</v>
      </c>
      <c r="O40" s="186">
        <v>45811.510416666664</v>
      </c>
      <c r="P40" s="186">
        <v>45813.713888888888</v>
      </c>
      <c r="Q40" s="186" t="s">
        <v>9136</v>
      </c>
      <c r="R40" s="186" t="s">
        <v>9137</v>
      </c>
      <c r="S40" s="186" t="s">
        <v>9138</v>
      </c>
      <c r="T40" s="186" t="s">
        <v>9181</v>
      </c>
      <c r="U40" s="186" t="s">
        <v>9182</v>
      </c>
      <c r="V40" s="187" t="s">
        <v>177</v>
      </c>
      <c r="W40" s="186" t="s">
        <v>9301</v>
      </c>
      <c r="X40" s="188" t="s">
        <v>9141</v>
      </c>
      <c r="Y40" s="187" t="s">
        <v>9142</v>
      </c>
      <c r="Z40" s="187" t="s">
        <v>9302</v>
      </c>
      <c r="AA40" s="186" t="s">
        <v>173</v>
      </c>
      <c r="AB40" s="186" t="s">
        <v>173</v>
      </c>
      <c r="AC40" s="187" t="s">
        <v>32</v>
      </c>
      <c r="AD40" s="187" t="s">
        <v>189</v>
      </c>
      <c r="AE40" s="188" t="s">
        <v>9144</v>
      </c>
      <c r="AF40" s="187">
        <v>0</v>
      </c>
      <c r="AG40" s="186" t="s">
        <v>307</v>
      </c>
      <c r="AH40" s="118"/>
      <c r="AI40" s="112">
        <f>IF(V40="SOPORTE_TELEFÓNICO",'BASE LIQUIDACION REDEBAN 2025'!$B$19,IF(AC40="TIPO I",'BASE LIQUIDACION REDEBAN 2025'!$C$2,IF(AC40="TIPO II",'BASE LIQUIDACION REDEBAN 2025'!$C$3,IF(AC40="TIPO III",'BASE LIQUIDACION REDEBAN 2025'!$C$4,IF(AC40="TIPO IV",'BASE LIQUIDACION REDEBAN 2025'!$C$5,IF(AD40="AEREO",'BASE LIQUIDACION REDEBAN 2025'!$B$6,'BASE LIQUIDACION REDEBAN 2025'!$C$5))))))</f>
        <v>479588.87655000004</v>
      </c>
      <c r="AJ40" s="97">
        <f>IF(OR(V40="SOPORTE_TELEFÓNICO",V40="ENVÍO"),0,IF(AC40="TIPO I",'BASE LIQUIDACION REDEBAN 2025'!$B$10,IF(AC40="TIPO II",'BASE LIQUIDACION REDEBAN 2025'!$B$11,IF(AC40="TIPO III",'BASE LIQUIDACION REDEBAN 2025'!$B$12,'BASE LIQUIDACION REDEBAN 2025'!$B$13))))</f>
        <v>196536.5258152</v>
      </c>
      <c r="AK40" s="97">
        <f t="shared" si="0"/>
        <v>479588.87655000004</v>
      </c>
    </row>
    <row r="41" spans="1:37" s="85" customFormat="1" ht="13.15">
      <c r="A41" s="186" t="s">
        <v>68</v>
      </c>
      <c r="B41" s="104" t="str">
        <f>VLOOKUP(A41,'CENTRO DE COSTOS'!A:D,4,FALSE)</f>
        <v>WILLIAM ASDRUBAL ROZO ROZO</v>
      </c>
      <c r="C41" s="104" t="str">
        <f>VLOOKUP(A41,'CENTRO DE COSTOS'!A:D,2,FALSE)</f>
        <v>0004-0004</v>
      </c>
      <c r="D41" s="187">
        <v>11001</v>
      </c>
      <c r="E41" s="187">
        <v>2250373</v>
      </c>
      <c r="F41" s="187">
        <v>26554</v>
      </c>
      <c r="G41" s="186" t="s">
        <v>298</v>
      </c>
      <c r="H41" s="186" t="s">
        <v>68</v>
      </c>
      <c r="I41" s="186" t="s">
        <v>9303</v>
      </c>
      <c r="J41" s="187" t="s">
        <v>1022</v>
      </c>
      <c r="K41" s="187" t="s">
        <v>9263</v>
      </c>
      <c r="L41" s="117" t="s">
        <v>167</v>
      </c>
      <c r="M41" s="187">
        <v>2250373</v>
      </c>
      <c r="N41" s="186" t="s">
        <v>9304</v>
      </c>
      <c r="O41" s="186">
        <v>45812.356944444444</v>
      </c>
      <c r="P41" s="186">
        <v>45814.335775462961</v>
      </c>
      <c r="Q41" s="186" t="s">
        <v>9136</v>
      </c>
      <c r="R41" s="186" t="s">
        <v>9137</v>
      </c>
      <c r="S41" s="186" t="s">
        <v>9138</v>
      </c>
      <c r="T41" s="186" t="s">
        <v>9139</v>
      </c>
      <c r="U41" s="186" t="s">
        <v>9139</v>
      </c>
      <c r="V41" s="187" t="s">
        <v>177</v>
      </c>
      <c r="W41" s="186" t="s">
        <v>9305</v>
      </c>
      <c r="X41" s="188" t="s">
        <v>9141</v>
      </c>
      <c r="Y41" s="187" t="s">
        <v>9142</v>
      </c>
      <c r="Z41" s="187" t="s">
        <v>9306</v>
      </c>
      <c r="AA41" s="186" t="s">
        <v>173</v>
      </c>
      <c r="AB41" s="186" t="s">
        <v>173</v>
      </c>
      <c r="AC41" s="187" t="s">
        <v>25</v>
      </c>
      <c r="AD41" s="187" t="s">
        <v>189</v>
      </c>
      <c r="AE41" s="188" t="s">
        <v>9144</v>
      </c>
      <c r="AF41" s="187">
        <v>0</v>
      </c>
      <c r="AG41" s="186" t="s">
        <v>5754</v>
      </c>
      <c r="AH41" s="118"/>
      <c r="AI41" s="112">
        <f>IF(V41="SOPORTE_TELEFÓNICO",'BASE LIQUIDACION REDEBAN 2025'!$B$19,IF(AC41="TIPO I",'BASE LIQUIDACION REDEBAN 2025'!$C$2,IF(AC41="TIPO II",'BASE LIQUIDACION REDEBAN 2025'!$C$3,IF(AC41="TIPO III",'BASE LIQUIDACION REDEBAN 2025'!$C$4,IF(AC41="TIPO IV",'BASE LIQUIDACION REDEBAN 2025'!$C$5,IF(AD41="AEREO",'BASE LIQUIDACION REDEBAN 2025'!$B$6,'BASE LIQUIDACION REDEBAN 2025'!$C$5))))))</f>
        <v>65960.072302</v>
      </c>
      <c r="AJ41" s="97">
        <f>IF(OR(V41="SOPORTE_TELEFÓNICO",V41="ENVÍO"),0,IF(AC41="TIPO I",'BASE LIQUIDACION REDEBAN 2025'!$B$10,IF(AC41="TIPO II",'BASE LIQUIDACION REDEBAN 2025'!$B$11,IF(AC41="TIPO III",'BASE LIQUIDACION REDEBAN 2025'!$B$12,'BASE LIQUIDACION REDEBAN 2025'!$B$13))))</f>
        <v>75096.394270399993</v>
      </c>
      <c r="AK41" s="97">
        <f t="shared" si="0"/>
        <v>65960.072302</v>
      </c>
    </row>
    <row r="42" spans="1:37" s="85" customFormat="1" ht="13.15">
      <c r="A42" s="186" t="s">
        <v>80</v>
      </c>
      <c r="B42" s="104" t="str">
        <f>VLOOKUP(A42,'CENTRO DE COSTOS'!A:D,4,FALSE)</f>
        <v>JOSE MAURICIO HERNANDEZ ROJAS</v>
      </c>
      <c r="C42" s="104" t="str">
        <f>VLOOKUP(A42,'CENTRO DE COSTOS'!A:D,2,FALSE)</f>
        <v>0004-0001</v>
      </c>
      <c r="D42" s="187">
        <v>13001</v>
      </c>
      <c r="E42" s="187">
        <v>13357261</v>
      </c>
      <c r="F42" s="187">
        <v>61486</v>
      </c>
      <c r="G42" s="186" t="s">
        <v>364</v>
      </c>
      <c r="H42" s="186" t="s">
        <v>80</v>
      </c>
      <c r="I42" s="186" t="s">
        <v>9307</v>
      </c>
      <c r="J42" s="187" t="s">
        <v>802</v>
      </c>
      <c r="K42" s="187" t="s">
        <v>803</v>
      </c>
      <c r="L42" s="117" t="s">
        <v>167</v>
      </c>
      <c r="M42" s="187">
        <v>13357261</v>
      </c>
      <c r="N42" s="186" t="s">
        <v>9308</v>
      </c>
      <c r="O42" s="186">
        <v>45811.510416666664</v>
      </c>
      <c r="P42" s="186">
        <v>45814.467361111114</v>
      </c>
      <c r="Q42" s="186" t="s">
        <v>9136</v>
      </c>
      <c r="R42" s="186" t="s">
        <v>9137</v>
      </c>
      <c r="S42" s="186" t="s">
        <v>9138</v>
      </c>
      <c r="T42" s="186" t="s">
        <v>9181</v>
      </c>
      <c r="U42" s="186" t="s">
        <v>9182</v>
      </c>
      <c r="V42" s="187" t="s">
        <v>177</v>
      </c>
      <c r="W42" s="186" t="s">
        <v>9309</v>
      </c>
      <c r="X42" s="188" t="s">
        <v>9141</v>
      </c>
      <c r="Y42" s="187" t="s">
        <v>9142</v>
      </c>
      <c r="Z42" s="187" t="s">
        <v>9310</v>
      </c>
      <c r="AA42" s="186" t="s">
        <v>173</v>
      </c>
      <c r="AB42" s="186" t="s">
        <v>173</v>
      </c>
      <c r="AC42" s="187" t="s">
        <v>25</v>
      </c>
      <c r="AD42" s="187" t="s">
        <v>189</v>
      </c>
      <c r="AE42" s="188" t="s">
        <v>9144</v>
      </c>
      <c r="AF42" s="187">
        <v>0</v>
      </c>
      <c r="AG42" s="186" t="s">
        <v>367</v>
      </c>
      <c r="AH42" s="118"/>
      <c r="AI42" s="112">
        <f>IF(V42="SOPORTE_TELEFÓNICO",'BASE LIQUIDACION REDEBAN 2025'!$B$19,IF(AC42="TIPO I",'BASE LIQUIDACION REDEBAN 2025'!$C$2,IF(AC42="TIPO II",'BASE LIQUIDACION REDEBAN 2025'!$C$3,IF(AC42="TIPO III",'BASE LIQUIDACION REDEBAN 2025'!$C$4,IF(AC42="TIPO IV",'BASE LIQUIDACION REDEBAN 2025'!$C$5,IF(AD42="AEREO",'BASE LIQUIDACION REDEBAN 2025'!$B$6,'BASE LIQUIDACION REDEBAN 2025'!$C$5))))))</f>
        <v>65960.072302</v>
      </c>
      <c r="AJ42" s="97">
        <f>IF(OR(V42="SOPORTE_TELEFÓNICO",V42="ENVÍO"),0,IF(AC42="TIPO I",'BASE LIQUIDACION REDEBAN 2025'!$B$10,IF(AC42="TIPO II",'BASE LIQUIDACION REDEBAN 2025'!$B$11,IF(AC42="TIPO III",'BASE LIQUIDACION REDEBAN 2025'!$B$12,'BASE LIQUIDACION REDEBAN 2025'!$B$13))))</f>
        <v>75096.394270399993</v>
      </c>
      <c r="AK42" s="97">
        <f t="shared" si="0"/>
        <v>65960.072302</v>
      </c>
    </row>
    <row r="43" spans="1:37" s="85" customFormat="1" ht="13.15">
      <c r="A43" s="186" t="s">
        <v>98</v>
      </c>
      <c r="B43" s="104" t="str">
        <f>VLOOKUP(A43,'CENTRO DE COSTOS'!A:D,4,FALSE)</f>
        <v>MIGUEL JULIÁN HERNÁNDEZ GUARÍN</v>
      </c>
      <c r="C43" s="104" t="str">
        <f>VLOOKUP(A43,'CENTRO DE COSTOS'!A:D,2,FALSE)</f>
        <v>0004-0008</v>
      </c>
      <c r="D43" s="187">
        <v>15104</v>
      </c>
      <c r="E43" s="187">
        <v>2251938</v>
      </c>
      <c r="F43" s="187">
        <v>65463</v>
      </c>
      <c r="G43" s="186" t="s">
        <v>371</v>
      </c>
      <c r="H43" s="186" t="s">
        <v>371</v>
      </c>
      <c r="I43" s="186" t="s">
        <v>3435</v>
      </c>
      <c r="J43" s="187" t="s">
        <v>9145</v>
      </c>
      <c r="K43" s="187" t="s">
        <v>9145</v>
      </c>
      <c r="L43" s="117" t="s">
        <v>167</v>
      </c>
      <c r="M43" s="187">
        <v>2251938</v>
      </c>
      <c r="N43" s="186" t="s">
        <v>9311</v>
      </c>
      <c r="O43" s="186">
        <v>45812.436111111114</v>
      </c>
      <c r="P43" s="186">
        <v>45814.47960648148</v>
      </c>
      <c r="Q43" s="186" t="s">
        <v>9136</v>
      </c>
      <c r="R43" s="186" t="s">
        <v>9137</v>
      </c>
      <c r="S43" s="186" t="s">
        <v>9138</v>
      </c>
      <c r="T43" s="186" t="s">
        <v>9139</v>
      </c>
      <c r="U43" s="186" t="s">
        <v>9139</v>
      </c>
      <c r="V43" s="187" t="s">
        <v>177</v>
      </c>
      <c r="W43" s="186" t="s">
        <v>9312</v>
      </c>
      <c r="X43" s="188" t="s">
        <v>9141</v>
      </c>
      <c r="Y43" s="187" t="s">
        <v>9142</v>
      </c>
      <c r="Z43" s="187" t="s">
        <v>3440</v>
      </c>
      <c r="AA43" s="186" t="s">
        <v>173</v>
      </c>
      <c r="AB43" s="186" t="s">
        <v>173</v>
      </c>
      <c r="AC43" s="187" t="s">
        <v>28</v>
      </c>
      <c r="AD43" s="187" t="s">
        <v>189</v>
      </c>
      <c r="AE43" s="188" t="s">
        <v>9144</v>
      </c>
      <c r="AF43" s="187">
        <v>0</v>
      </c>
      <c r="AG43" s="186" t="s">
        <v>1163</v>
      </c>
      <c r="AH43" s="118"/>
      <c r="AI43" s="112">
        <f>IF(V43="SOPORTE_TELEFÓNICO",'BASE LIQUIDACION REDEBAN 2025'!$B$19,IF(AC43="TIPO I",'BASE LIQUIDACION REDEBAN 2025'!$C$2,IF(AC43="TIPO II",'BASE LIQUIDACION REDEBAN 2025'!$C$3,IF(AC43="TIPO III",'BASE LIQUIDACION REDEBAN 2025'!$C$4,IF(AC43="TIPO IV",'BASE LIQUIDACION REDEBAN 2025'!$C$5,IF(AD43="AEREO",'BASE LIQUIDACION REDEBAN 2025'!$B$6,'BASE LIQUIDACION REDEBAN 2025'!$C$5))))))</f>
        <v>144967.87232000002</v>
      </c>
      <c r="AJ43" s="97">
        <f>IF(OR(V43="SOPORTE_TELEFÓNICO",V43="ENVÍO"),0,IF(AC43="TIPO I",'BASE LIQUIDACION REDEBAN 2025'!$B$10,IF(AC43="TIPO II",'BASE LIQUIDACION REDEBAN 2025'!$B$11,IF(AC43="TIPO III",'BASE LIQUIDACION REDEBAN 2025'!$B$12,'BASE LIQUIDACION REDEBAN 2025'!$B$13))))</f>
        <v>140395.6348884</v>
      </c>
      <c r="AK43" s="97">
        <f t="shared" si="0"/>
        <v>144967.87232000002</v>
      </c>
    </row>
    <row r="44" spans="1:37" s="85" customFormat="1" ht="13.15">
      <c r="A44" s="186" t="s">
        <v>91</v>
      </c>
      <c r="B44" s="104" t="str">
        <f>VLOOKUP(A44,'CENTRO DE COSTOS'!A:D,4,FALSE)</f>
        <v>JOSE MAURICIO HERNANDEZ ROJAS</v>
      </c>
      <c r="C44" s="104" t="str">
        <f>VLOOKUP(A44,'CENTRO DE COSTOS'!A:D,2,FALSE)</f>
        <v>0004-0001</v>
      </c>
      <c r="D44" s="187">
        <v>23001</v>
      </c>
      <c r="E44" s="187">
        <v>2261491</v>
      </c>
      <c r="F44" s="187">
        <v>41552</v>
      </c>
      <c r="G44" s="186" t="s">
        <v>612</v>
      </c>
      <c r="H44" s="186" t="s">
        <v>91</v>
      </c>
      <c r="I44" s="186" t="s">
        <v>4459</v>
      </c>
      <c r="J44" s="187" t="s">
        <v>9145</v>
      </c>
      <c r="K44" s="187" t="s">
        <v>9145</v>
      </c>
      <c r="L44" s="117" t="s">
        <v>167</v>
      </c>
      <c r="M44" s="187">
        <v>2261491</v>
      </c>
      <c r="N44" s="186" t="s">
        <v>9313</v>
      </c>
      <c r="O44" s="186">
        <v>45813.679861111108</v>
      </c>
      <c r="P44" s="186">
        <v>45814.492800925924</v>
      </c>
      <c r="Q44" s="186" t="s">
        <v>9136</v>
      </c>
      <c r="R44" s="186" t="s">
        <v>9137</v>
      </c>
      <c r="S44" s="186" t="s">
        <v>9138</v>
      </c>
      <c r="T44" s="186" t="s">
        <v>9139</v>
      </c>
      <c r="U44" s="186" t="s">
        <v>9139</v>
      </c>
      <c r="V44" s="187" t="s">
        <v>177</v>
      </c>
      <c r="W44" s="186" t="s">
        <v>9314</v>
      </c>
      <c r="X44" s="188" t="s">
        <v>9141</v>
      </c>
      <c r="Y44" s="187" t="s">
        <v>9142</v>
      </c>
      <c r="Z44" s="187" t="s">
        <v>4462</v>
      </c>
      <c r="AA44" s="186" t="s">
        <v>173</v>
      </c>
      <c r="AB44" s="186" t="s">
        <v>173</v>
      </c>
      <c r="AC44" s="187" t="s">
        <v>25</v>
      </c>
      <c r="AD44" s="187" t="s">
        <v>189</v>
      </c>
      <c r="AE44" s="188" t="s">
        <v>9144</v>
      </c>
      <c r="AF44" s="187">
        <v>0</v>
      </c>
      <c r="AG44" s="186" t="s">
        <v>1394</v>
      </c>
      <c r="AH44" s="118"/>
      <c r="AI44" s="112">
        <f>IF(V44="SOPORTE_TELEFÓNICO",'BASE LIQUIDACION REDEBAN 2025'!$B$19,IF(AC44="TIPO I",'BASE LIQUIDACION REDEBAN 2025'!$C$2,IF(AC44="TIPO II",'BASE LIQUIDACION REDEBAN 2025'!$C$3,IF(AC44="TIPO III",'BASE LIQUIDACION REDEBAN 2025'!$C$4,IF(AC44="TIPO IV",'BASE LIQUIDACION REDEBAN 2025'!$C$5,IF(AD44="AEREO",'BASE LIQUIDACION REDEBAN 2025'!$B$6,'BASE LIQUIDACION REDEBAN 2025'!$C$5))))))</f>
        <v>65960.072302</v>
      </c>
      <c r="AJ44" s="97">
        <f>IF(OR(V44="SOPORTE_TELEFÓNICO",V44="ENVÍO"),0,IF(AC44="TIPO I",'BASE LIQUIDACION REDEBAN 2025'!$B$10,IF(AC44="TIPO II",'BASE LIQUIDACION REDEBAN 2025'!$B$11,IF(AC44="TIPO III",'BASE LIQUIDACION REDEBAN 2025'!$B$12,'BASE LIQUIDACION REDEBAN 2025'!$B$13))))</f>
        <v>75096.394270399993</v>
      </c>
      <c r="AK44" s="97">
        <f t="shared" si="0"/>
        <v>65960.072302</v>
      </c>
    </row>
    <row r="45" spans="1:37" s="85" customFormat="1" ht="13.15">
      <c r="A45" s="186" t="s">
        <v>68</v>
      </c>
      <c r="B45" s="104" t="str">
        <f>VLOOKUP(A45,'CENTRO DE COSTOS'!A:D,4,FALSE)</f>
        <v>WILLIAM ASDRUBAL ROZO ROZO</v>
      </c>
      <c r="C45" s="104" t="str">
        <f>VLOOKUP(A45,'CENTRO DE COSTOS'!A:D,2,FALSE)</f>
        <v>0004-0004</v>
      </c>
      <c r="D45" s="187">
        <v>11001</v>
      </c>
      <c r="E45" s="187">
        <v>2244369</v>
      </c>
      <c r="F45" s="187">
        <v>32046</v>
      </c>
      <c r="G45" s="186" t="s">
        <v>298</v>
      </c>
      <c r="H45" s="186" t="s">
        <v>68</v>
      </c>
      <c r="I45" s="186" t="s">
        <v>3612</v>
      </c>
      <c r="J45" s="187" t="s">
        <v>1022</v>
      </c>
      <c r="K45" s="187" t="s">
        <v>3133</v>
      </c>
      <c r="L45" s="117" t="s">
        <v>167</v>
      </c>
      <c r="M45" s="187">
        <v>2244369</v>
      </c>
      <c r="N45" s="186" t="s">
        <v>9315</v>
      </c>
      <c r="O45" s="186">
        <v>45811.439583333333</v>
      </c>
      <c r="P45" s="186">
        <v>45814.507604166669</v>
      </c>
      <c r="Q45" s="186" t="s">
        <v>9136</v>
      </c>
      <c r="R45" s="186" t="s">
        <v>9137</v>
      </c>
      <c r="S45" s="186" t="s">
        <v>9138</v>
      </c>
      <c r="T45" s="186" t="s">
        <v>9139</v>
      </c>
      <c r="U45" s="186" t="s">
        <v>9139</v>
      </c>
      <c r="V45" s="187" t="s">
        <v>177</v>
      </c>
      <c r="W45" s="186" t="s">
        <v>9316</v>
      </c>
      <c r="X45" s="188" t="s">
        <v>9141</v>
      </c>
      <c r="Y45" s="187" t="s">
        <v>9142</v>
      </c>
      <c r="Z45" s="187" t="s">
        <v>3617</v>
      </c>
      <c r="AA45" s="186" t="s">
        <v>173</v>
      </c>
      <c r="AB45" s="186" t="s">
        <v>173</v>
      </c>
      <c r="AC45" s="187" t="s">
        <v>25</v>
      </c>
      <c r="AD45" s="187" t="s">
        <v>189</v>
      </c>
      <c r="AE45" s="188" t="s">
        <v>9144</v>
      </c>
      <c r="AF45" s="187">
        <v>0</v>
      </c>
      <c r="AG45" s="186" t="s">
        <v>4274</v>
      </c>
      <c r="AH45" s="118"/>
      <c r="AI45" s="112">
        <f>IF(V45="SOPORTE_TELEFÓNICO",'BASE LIQUIDACION REDEBAN 2025'!$B$19,IF(AC45="TIPO I",'BASE LIQUIDACION REDEBAN 2025'!$C$2,IF(AC45="TIPO II",'BASE LIQUIDACION REDEBAN 2025'!$C$3,IF(AC45="TIPO III",'BASE LIQUIDACION REDEBAN 2025'!$C$4,IF(AC45="TIPO IV",'BASE LIQUIDACION REDEBAN 2025'!$C$5,IF(AD45="AEREO",'BASE LIQUIDACION REDEBAN 2025'!$B$6,'BASE LIQUIDACION REDEBAN 2025'!$C$5))))))</f>
        <v>65960.072302</v>
      </c>
      <c r="AJ45" s="97">
        <f>IF(OR(V45="SOPORTE_TELEFÓNICO",V45="ENVÍO"),0,IF(AC45="TIPO I",'BASE LIQUIDACION REDEBAN 2025'!$B$10,IF(AC45="TIPO II",'BASE LIQUIDACION REDEBAN 2025'!$B$11,IF(AC45="TIPO III",'BASE LIQUIDACION REDEBAN 2025'!$B$12,'BASE LIQUIDACION REDEBAN 2025'!$B$13))))</f>
        <v>75096.394270399993</v>
      </c>
      <c r="AK45" s="97">
        <f t="shared" si="0"/>
        <v>65960.072302</v>
      </c>
    </row>
    <row r="46" spans="1:37" s="85" customFormat="1" ht="13.15">
      <c r="A46" s="186" t="s">
        <v>68</v>
      </c>
      <c r="B46" s="104" t="str">
        <f>VLOOKUP(A46,'CENTRO DE COSTOS'!A:D,4,FALSE)</f>
        <v>WILLIAM ASDRUBAL ROZO ROZO</v>
      </c>
      <c r="C46" s="104" t="str">
        <f>VLOOKUP(A46,'CENTRO DE COSTOS'!A:D,2,FALSE)</f>
        <v>0004-0004</v>
      </c>
      <c r="D46" s="187">
        <v>94001</v>
      </c>
      <c r="E46" s="187">
        <v>2212502</v>
      </c>
      <c r="F46" s="187">
        <v>53385</v>
      </c>
      <c r="G46" s="186" t="s">
        <v>4524</v>
      </c>
      <c r="H46" s="186" t="s">
        <v>4525</v>
      </c>
      <c r="I46" s="186" t="s">
        <v>9317</v>
      </c>
      <c r="J46" s="187" t="s">
        <v>9145</v>
      </c>
      <c r="K46" s="187" t="s">
        <v>9145</v>
      </c>
      <c r="L46" s="117" t="s">
        <v>167</v>
      </c>
      <c r="M46" s="187">
        <v>2212502</v>
      </c>
      <c r="N46" s="186" t="s">
        <v>9318</v>
      </c>
      <c r="O46" s="186">
        <v>45803.571527777778</v>
      </c>
      <c r="P46" s="186">
        <v>45814.616712962961</v>
      </c>
      <c r="Q46" s="186" t="s">
        <v>9136</v>
      </c>
      <c r="R46" s="186" t="s">
        <v>9137</v>
      </c>
      <c r="S46" s="186" t="s">
        <v>9138</v>
      </c>
      <c r="T46" s="186" t="s">
        <v>9139</v>
      </c>
      <c r="U46" s="186" t="s">
        <v>9139</v>
      </c>
      <c r="V46" s="187" t="s">
        <v>177</v>
      </c>
      <c r="W46" s="186" t="s">
        <v>9319</v>
      </c>
      <c r="X46" s="188" t="s">
        <v>9141</v>
      </c>
      <c r="Y46" s="187" t="s">
        <v>9142</v>
      </c>
      <c r="Z46" s="187" t="s">
        <v>9320</v>
      </c>
      <c r="AA46" s="186" t="s">
        <v>173</v>
      </c>
      <c r="AB46" s="186" t="s">
        <v>173</v>
      </c>
      <c r="AC46" s="187" t="s">
        <v>175</v>
      </c>
      <c r="AD46" s="187" t="s">
        <v>227</v>
      </c>
      <c r="AE46" s="188" t="s">
        <v>9144</v>
      </c>
      <c r="AF46" s="187">
        <v>0</v>
      </c>
      <c r="AG46" s="186" t="s">
        <v>778</v>
      </c>
      <c r="AH46" s="118"/>
      <c r="AI46" s="112">
        <f>IF(V46="SOPORTE_TELEFÓNICO",'BASE LIQUIDACION REDEBAN 2025'!$B$19,IF(AC46="TIPO I",'BASE LIQUIDACION REDEBAN 2025'!$C$2,IF(AC46="TIPO II",'BASE LIQUIDACION REDEBAN 2025'!$C$3,IF(AC46="TIPO III",'BASE LIQUIDACION REDEBAN 2025'!$C$4,IF(AC46="TIPO IV",'BASE LIQUIDACION REDEBAN 2025'!$C$5,IF(AD46="AEREO",'BASE LIQUIDACION REDEBAN 2025'!$B$6,'BASE LIQUIDACION REDEBAN 2025'!$C$5))))))</f>
        <v>988462.96268840006</v>
      </c>
      <c r="AJ46" s="97">
        <f>IF(OR(V46="SOPORTE_TELEFÓNICO",V46="ENVÍO"),0,IF(AC46="TIPO I",'BASE LIQUIDACION REDEBAN 2025'!$B$10,IF(AC46="TIPO II",'BASE LIQUIDACION REDEBAN 2025'!$B$11,IF(AC46="TIPO III",'BASE LIQUIDACION REDEBAN 2025'!$B$12,'BASE LIQUIDACION REDEBAN 2025'!$B$13))))</f>
        <v>196536.5258152</v>
      </c>
      <c r="AK46" s="97">
        <f t="shared" si="0"/>
        <v>988462.96268840006</v>
      </c>
    </row>
    <row r="47" spans="1:37" s="85" customFormat="1" ht="13.15">
      <c r="A47" s="186" t="s">
        <v>60</v>
      </c>
      <c r="B47" s="104" t="str">
        <f>VLOOKUP(A47,'CENTRO DE COSTOS'!A:D,4,FALSE)</f>
        <v>JUAN SEBASTIÁN RÍOS CASTRILLÓN</v>
      </c>
      <c r="C47" s="104" t="str">
        <f>VLOOKUP(A47,'CENTRO DE COSTOS'!A:D,2,FALSE)</f>
        <v>0004-0005</v>
      </c>
      <c r="D47" s="187">
        <v>5837</v>
      </c>
      <c r="E47" s="187">
        <v>13323635</v>
      </c>
      <c r="F47" s="187">
        <v>44258</v>
      </c>
      <c r="G47" s="186" t="s">
        <v>290</v>
      </c>
      <c r="H47" s="186" t="s">
        <v>782</v>
      </c>
      <c r="I47" s="186" t="s">
        <v>9321</v>
      </c>
      <c r="J47" s="187" t="s">
        <v>802</v>
      </c>
      <c r="K47" s="187" t="s">
        <v>1030</v>
      </c>
      <c r="L47" s="117" t="s">
        <v>167</v>
      </c>
      <c r="M47" s="187">
        <v>13323635</v>
      </c>
      <c r="N47" s="186" t="s">
        <v>9322</v>
      </c>
      <c r="O47" s="186">
        <v>45811.510416666664</v>
      </c>
      <c r="P47" s="186">
        <v>45814.677083333336</v>
      </c>
      <c r="Q47" s="186" t="s">
        <v>9136</v>
      </c>
      <c r="R47" s="186" t="s">
        <v>9137</v>
      </c>
      <c r="S47" s="186" t="s">
        <v>9138</v>
      </c>
      <c r="T47" s="186" t="s">
        <v>9181</v>
      </c>
      <c r="U47" s="186" t="s">
        <v>9182</v>
      </c>
      <c r="V47" s="187" t="s">
        <v>177</v>
      </c>
      <c r="W47" s="186" t="s">
        <v>9323</v>
      </c>
      <c r="X47" s="188" t="s">
        <v>9141</v>
      </c>
      <c r="Y47" s="187" t="s">
        <v>9142</v>
      </c>
      <c r="Z47" s="187" t="s">
        <v>9324</v>
      </c>
      <c r="AA47" s="186" t="s">
        <v>173</v>
      </c>
      <c r="AB47" s="186" t="s">
        <v>173</v>
      </c>
      <c r="AC47" s="187" t="s">
        <v>28</v>
      </c>
      <c r="AD47" s="187" t="s">
        <v>189</v>
      </c>
      <c r="AE47" s="188" t="s">
        <v>9144</v>
      </c>
      <c r="AF47" s="187">
        <v>0</v>
      </c>
      <c r="AG47" s="186" t="s">
        <v>354</v>
      </c>
      <c r="AH47" s="118"/>
      <c r="AI47" s="112">
        <f>IF(V47="SOPORTE_TELEFÓNICO",'BASE LIQUIDACION REDEBAN 2025'!$B$19,IF(AC47="TIPO I",'BASE LIQUIDACION REDEBAN 2025'!$C$2,IF(AC47="TIPO II",'BASE LIQUIDACION REDEBAN 2025'!$C$3,IF(AC47="TIPO III",'BASE LIQUIDACION REDEBAN 2025'!$C$4,IF(AC47="TIPO IV",'BASE LIQUIDACION REDEBAN 2025'!$C$5,IF(AD47="AEREO",'BASE LIQUIDACION REDEBAN 2025'!$B$6,'BASE LIQUIDACION REDEBAN 2025'!$C$5))))))</f>
        <v>144967.87232000002</v>
      </c>
      <c r="AJ47" s="97">
        <f>IF(OR(V47="SOPORTE_TELEFÓNICO",V47="ENVÍO"),0,IF(AC47="TIPO I",'BASE LIQUIDACION REDEBAN 2025'!$B$10,IF(AC47="TIPO II",'BASE LIQUIDACION REDEBAN 2025'!$B$11,IF(AC47="TIPO III",'BASE LIQUIDACION REDEBAN 2025'!$B$12,'BASE LIQUIDACION REDEBAN 2025'!$B$13))))</f>
        <v>140395.6348884</v>
      </c>
      <c r="AK47" s="97">
        <f t="shared" si="0"/>
        <v>144967.87232000002</v>
      </c>
    </row>
    <row r="48" spans="1:37" s="85" customFormat="1" ht="13.15">
      <c r="A48" s="186" t="s">
        <v>80</v>
      </c>
      <c r="B48" s="104" t="str">
        <f>VLOOKUP(A48,'CENTRO DE COSTOS'!A:D,4,FALSE)</f>
        <v>JOSE MAURICIO HERNANDEZ ROJAS</v>
      </c>
      <c r="C48" s="104" t="str">
        <f>VLOOKUP(A48,'CENTRO DE COSTOS'!A:D,2,FALSE)</f>
        <v>0004-0001</v>
      </c>
      <c r="D48" s="187">
        <v>13001</v>
      </c>
      <c r="E48" s="187">
        <v>2250791</v>
      </c>
      <c r="F48" s="187">
        <v>46694</v>
      </c>
      <c r="G48" s="186" t="s">
        <v>364</v>
      </c>
      <c r="H48" s="186" t="s">
        <v>80</v>
      </c>
      <c r="I48" s="186" t="s">
        <v>9325</v>
      </c>
      <c r="J48" s="187" t="s">
        <v>802</v>
      </c>
      <c r="K48" s="187" t="s">
        <v>803</v>
      </c>
      <c r="L48" s="117" t="s">
        <v>167</v>
      </c>
      <c r="M48" s="187">
        <v>2250791</v>
      </c>
      <c r="N48" s="186" t="s">
        <v>9326</v>
      </c>
      <c r="O48" s="186">
        <v>45812.377083333333</v>
      </c>
      <c r="P48" s="186">
        <v>45814.681238425925</v>
      </c>
      <c r="Q48" s="186" t="s">
        <v>9136</v>
      </c>
      <c r="R48" s="186" t="s">
        <v>9137</v>
      </c>
      <c r="S48" s="186" t="s">
        <v>9138</v>
      </c>
      <c r="T48" s="186" t="s">
        <v>9139</v>
      </c>
      <c r="U48" s="186" t="s">
        <v>9139</v>
      </c>
      <c r="V48" s="187" t="s">
        <v>177</v>
      </c>
      <c r="W48" s="186" t="s">
        <v>9327</v>
      </c>
      <c r="X48" s="188" t="s">
        <v>9141</v>
      </c>
      <c r="Y48" s="187" t="s">
        <v>9142</v>
      </c>
      <c r="Z48" s="187" t="s">
        <v>9328</v>
      </c>
      <c r="AA48" s="186" t="s">
        <v>173</v>
      </c>
      <c r="AB48" s="186" t="s">
        <v>173</v>
      </c>
      <c r="AC48" s="187" t="s">
        <v>25</v>
      </c>
      <c r="AD48" s="187" t="s">
        <v>189</v>
      </c>
      <c r="AE48" s="188" t="s">
        <v>9144</v>
      </c>
      <c r="AF48" s="187">
        <v>0</v>
      </c>
      <c r="AG48" s="186" t="s">
        <v>367</v>
      </c>
      <c r="AH48" s="118"/>
      <c r="AI48" s="112">
        <f>IF(V48="SOPORTE_TELEFÓNICO",'BASE LIQUIDACION REDEBAN 2025'!$B$19,IF(AC48="TIPO I",'BASE LIQUIDACION REDEBAN 2025'!$C$2,IF(AC48="TIPO II",'BASE LIQUIDACION REDEBAN 2025'!$C$3,IF(AC48="TIPO III",'BASE LIQUIDACION REDEBAN 2025'!$C$4,IF(AC48="TIPO IV",'BASE LIQUIDACION REDEBAN 2025'!$C$5,IF(AD48="AEREO",'BASE LIQUIDACION REDEBAN 2025'!$B$6,'BASE LIQUIDACION REDEBAN 2025'!$C$5))))))</f>
        <v>65960.072302</v>
      </c>
      <c r="AJ48" s="97">
        <f>IF(OR(V48="SOPORTE_TELEFÓNICO",V48="ENVÍO"),0,IF(AC48="TIPO I",'BASE LIQUIDACION REDEBAN 2025'!$B$10,IF(AC48="TIPO II",'BASE LIQUIDACION REDEBAN 2025'!$B$11,IF(AC48="TIPO III",'BASE LIQUIDACION REDEBAN 2025'!$B$12,'BASE LIQUIDACION REDEBAN 2025'!$B$13))))</f>
        <v>75096.394270399993</v>
      </c>
      <c r="AK48" s="97">
        <f t="shared" si="0"/>
        <v>65960.072302</v>
      </c>
    </row>
    <row r="49" spans="1:37" s="85" customFormat="1" ht="13.15">
      <c r="A49" s="186" t="s">
        <v>90</v>
      </c>
      <c r="B49" s="104" t="str">
        <f>VLOOKUP(A49,'CENTRO DE COSTOS'!A:D,4,FALSE)</f>
        <v>JUAN SEBASTIÁN RÍOS CASTRILLÓN</v>
      </c>
      <c r="C49" s="104" t="str">
        <f>VLOOKUP(A49,'CENTRO DE COSTOS'!A:D,2,FALSE)</f>
        <v>0004-0005</v>
      </c>
      <c r="D49" s="187">
        <v>5001</v>
      </c>
      <c r="E49" s="187">
        <v>13340524</v>
      </c>
      <c r="F49" s="187">
        <v>30843</v>
      </c>
      <c r="G49" s="186" t="s">
        <v>290</v>
      </c>
      <c r="H49" s="186" t="s">
        <v>90</v>
      </c>
      <c r="I49" s="186" t="s">
        <v>9329</v>
      </c>
      <c r="J49" s="187" t="s">
        <v>802</v>
      </c>
      <c r="K49" s="187" t="s">
        <v>803</v>
      </c>
      <c r="L49" s="117" t="s">
        <v>167</v>
      </c>
      <c r="M49" s="187">
        <v>13340524</v>
      </c>
      <c r="N49" s="186" t="s">
        <v>9330</v>
      </c>
      <c r="O49" s="186">
        <v>45811.510416666664</v>
      </c>
      <c r="P49" s="186">
        <v>45815.402083333334</v>
      </c>
      <c r="Q49" s="186" t="s">
        <v>9136</v>
      </c>
      <c r="R49" s="186" t="s">
        <v>9137</v>
      </c>
      <c r="S49" s="186" t="s">
        <v>9138</v>
      </c>
      <c r="T49" s="186" t="s">
        <v>9181</v>
      </c>
      <c r="U49" s="186" t="s">
        <v>9182</v>
      </c>
      <c r="V49" s="187" t="s">
        <v>177</v>
      </c>
      <c r="W49" s="186" t="s">
        <v>9331</v>
      </c>
      <c r="X49" s="188" t="s">
        <v>9332</v>
      </c>
      <c r="Y49" s="187">
        <v>1145366</v>
      </c>
      <c r="Z49" s="187" t="s">
        <v>9333</v>
      </c>
      <c r="AA49" s="186" t="s">
        <v>173</v>
      </c>
      <c r="AB49" s="186" t="s">
        <v>173</v>
      </c>
      <c r="AC49" s="187" t="s">
        <v>25</v>
      </c>
      <c r="AD49" s="187" t="s">
        <v>189</v>
      </c>
      <c r="AE49" s="188" t="s">
        <v>9144</v>
      </c>
      <c r="AF49" s="187">
        <v>0</v>
      </c>
      <c r="AG49" s="186" t="s">
        <v>3341</v>
      </c>
      <c r="AH49" s="118"/>
      <c r="AI49" s="112">
        <f>IF(V49="SOPORTE_TELEFÓNICO",'BASE LIQUIDACION REDEBAN 2025'!$B$19,IF(AC49="TIPO I",'BASE LIQUIDACION REDEBAN 2025'!$C$2,IF(AC49="TIPO II",'BASE LIQUIDACION REDEBAN 2025'!$C$3,IF(AC49="TIPO III",'BASE LIQUIDACION REDEBAN 2025'!$C$4,IF(AC49="TIPO IV",'BASE LIQUIDACION REDEBAN 2025'!$C$5,IF(AD49="AEREO",'BASE LIQUIDACION REDEBAN 2025'!$B$6,'BASE LIQUIDACION REDEBAN 2025'!$C$5))))))</f>
        <v>65960.072302</v>
      </c>
      <c r="AJ49" s="97">
        <f>IF(OR(V49="SOPORTE_TELEFÓNICO",V49="ENVÍO"),0,IF(AC49="TIPO I",'BASE LIQUIDACION REDEBAN 2025'!$B$10,IF(AC49="TIPO II",'BASE LIQUIDACION REDEBAN 2025'!$B$11,IF(AC49="TIPO III",'BASE LIQUIDACION REDEBAN 2025'!$B$12,'BASE LIQUIDACION REDEBAN 2025'!$B$13))))</f>
        <v>75096.394270399993</v>
      </c>
      <c r="AK49" s="97">
        <f t="shared" si="0"/>
        <v>65960.072302</v>
      </c>
    </row>
    <row r="50" spans="1:37" s="85" customFormat="1" ht="13.15">
      <c r="A50" s="186" t="s">
        <v>98</v>
      </c>
      <c r="B50" s="104" t="str">
        <f>VLOOKUP(A50,'CENTRO DE COSTOS'!A:D,4,FALSE)</f>
        <v>MIGUEL JULIÁN HERNÁNDEZ GUARÍN</v>
      </c>
      <c r="C50" s="104" t="str">
        <f>VLOOKUP(A50,'CENTRO DE COSTOS'!A:D,2,FALSE)</f>
        <v>0004-0008</v>
      </c>
      <c r="D50" s="187">
        <v>15238</v>
      </c>
      <c r="E50" s="187">
        <v>2255125</v>
      </c>
      <c r="F50" s="187">
        <v>65127</v>
      </c>
      <c r="G50" s="186" t="s">
        <v>371</v>
      </c>
      <c r="H50" s="186" t="s">
        <v>4923</v>
      </c>
      <c r="I50" s="186" t="s">
        <v>9334</v>
      </c>
      <c r="J50" s="187" t="s">
        <v>9145</v>
      </c>
      <c r="K50" s="187" t="s">
        <v>9145</v>
      </c>
      <c r="L50" s="117" t="s">
        <v>167</v>
      </c>
      <c r="M50" s="187">
        <v>2255125</v>
      </c>
      <c r="N50" s="186" t="s">
        <v>9335</v>
      </c>
      <c r="O50" s="186">
        <v>45812.673611111109</v>
      </c>
      <c r="P50" s="186">
        <v>45815.407604166663</v>
      </c>
      <c r="Q50" s="186" t="s">
        <v>9136</v>
      </c>
      <c r="R50" s="186" t="s">
        <v>9137</v>
      </c>
      <c r="S50" s="186" t="s">
        <v>9138</v>
      </c>
      <c r="T50" s="186" t="s">
        <v>9139</v>
      </c>
      <c r="U50" s="186" t="s">
        <v>9139</v>
      </c>
      <c r="V50" s="187" t="s">
        <v>177</v>
      </c>
      <c r="W50" s="186" t="s">
        <v>9336</v>
      </c>
      <c r="X50" s="188" t="s">
        <v>3754</v>
      </c>
      <c r="Y50" s="187">
        <v>0</v>
      </c>
      <c r="Z50" s="187" t="s">
        <v>9337</v>
      </c>
      <c r="AA50" s="186" t="s">
        <v>173</v>
      </c>
      <c r="AB50" s="186" t="s">
        <v>173</v>
      </c>
      <c r="AC50" s="187" t="s">
        <v>28</v>
      </c>
      <c r="AD50" s="187" t="s">
        <v>189</v>
      </c>
      <c r="AE50" s="188" t="s">
        <v>9144</v>
      </c>
      <c r="AF50" s="187">
        <v>0</v>
      </c>
      <c r="AG50" s="186" t="s">
        <v>967</v>
      </c>
      <c r="AH50" s="118"/>
      <c r="AI50" s="112">
        <f>IF(V50="SOPORTE_TELEFÓNICO",'BASE LIQUIDACION REDEBAN 2025'!$B$19,IF(AC50="TIPO I",'BASE LIQUIDACION REDEBAN 2025'!$C$2,IF(AC50="TIPO II",'BASE LIQUIDACION REDEBAN 2025'!$C$3,IF(AC50="TIPO III",'BASE LIQUIDACION REDEBAN 2025'!$C$4,IF(AC50="TIPO IV",'BASE LIQUIDACION REDEBAN 2025'!$C$5,IF(AD50="AEREO",'BASE LIQUIDACION REDEBAN 2025'!$B$6,'BASE LIQUIDACION REDEBAN 2025'!$C$5))))))</f>
        <v>144967.87232000002</v>
      </c>
      <c r="AJ50" s="97">
        <f>IF(OR(V50="SOPORTE_TELEFÓNICO",V50="ENVÍO"),0,IF(AC50="TIPO I",'BASE LIQUIDACION REDEBAN 2025'!$B$10,IF(AC50="TIPO II",'BASE LIQUIDACION REDEBAN 2025'!$B$11,IF(AC50="TIPO III",'BASE LIQUIDACION REDEBAN 2025'!$B$12,'BASE LIQUIDACION REDEBAN 2025'!$B$13))))</f>
        <v>140395.6348884</v>
      </c>
      <c r="AK50" s="97">
        <f t="shared" si="0"/>
        <v>144967.87232000002</v>
      </c>
    </row>
    <row r="51" spans="1:37" s="85" customFormat="1" ht="13.15">
      <c r="A51" s="186" t="s">
        <v>100</v>
      </c>
      <c r="B51" s="104" t="str">
        <f>VLOOKUP(A51,'CENTRO DE COSTOS'!A:D,4,FALSE)</f>
        <v>KEVIN ALEXIS CORZO BUSTOS</v>
      </c>
      <c r="C51" s="104" t="str">
        <f>VLOOKUP(A51,'CENTRO DE COSTOS'!A:D,2,FALSE)</f>
        <v>0004-0007</v>
      </c>
      <c r="D51" s="187">
        <v>50313</v>
      </c>
      <c r="E51" s="187">
        <v>2259952</v>
      </c>
      <c r="F51" s="187">
        <v>29421</v>
      </c>
      <c r="G51" s="186" t="s">
        <v>192</v>
      </c>
      <c r="H51" s="186" t="s">
        <v>250</v>
      </c>
      <c r="I51" s="186" t="s">
        <v>4220</v>
      </c>
      <c r="J51" s="187" t="s">
        <v>1022</v>
      </c>
      <c r="K51" s="187" t="s">
        <v>1023</v>
      </c>
      <c r="L51" s="117" t="s">
        <v>167</v>
      </c>
      <c r="M51" s="187">
        <v>2259952</v>
      </c>
      <c r="N51" s="186" t="s">
        <v>9338</v>
      </c>
      <c r="O51" s="186">
        <v>45813.557638888888</v>
      </c>
      <c r="P51" s="186">
        <v>45815.413298611114</v>
      </c>
      <c r="Q51" s="186" t="s">
        <v>9136</v>
      </c>
      <c r="R51" s="186" t="s">
        <v>9137</v>
      </c>
      <c r="S51" s="186" t="s">
        <v>9138</v>
      </c>
      <c r="T51" s="186" t="s">
        <v>9139</v>
      </c>
      <c r="U51" s="186" t="s">
        <v>9139</v>
      </c>
      <c r="V51" s="187" t="s">
        <v>177</v>
      </c>
      <c r="W51" s="186" t="s">
        <v>9339</v>
      </c>
      <c r="X51" s="188" t="s">
        <v>3754</v>
      </c>
      <c r="Y51" s="187">
        <v>0</v>
      </c>
      <c r="Z51" s="187" t="s">
        <v>9340</v>
      </c>
      <c r="AA51" s="186" t="s">
        <v>173</v>
      </c>
      <c r="AB51" s="186" t="s">
        <v>173</v>
      </c>
      <c r="AC51" s="187" t="s">
        <v>28</v>
      </c>
      <c r="AD51" s="187" t="s">
        <v>189</v>
      </c>
      <c r="AE51" s="188" t="s">
        <v>9144</v>
      </c>
      <c r="AF51" s="187">
        <v>0</v>
      </c>
      <c r="AG51" s="186" t="s">
        <v>246</v>
      </c>
      <c r="AH51" s="118"/>
      <c r="AI51" s="112">
        <f>IF(V51="SOPORTE_TELEFÓNICO",'BASE LIQUIDACION REDEBAN 2025'!$B$19,IF(AC51="TIPO I",'BASE LIQUIDACION REDEBAN 2025'!$C$2,IF(AC51="TIPO II",'BASE LIQUIDACION REDEBAN 2025'!$C$3,IF(AC51="TIPO III",'BASE LIQUIDACION REDEBAN 2025'!$C$4,IF(AC51="TIPO IV",'BASE LIQUIDACION REDEBAN 2025'!$C$5,IF(AD51="AEREO",'BASE LIQUIDACION REDEBAN 2025'!$B$6,'BASE LIQUIDACION REDEBAN 2025'!$C$5))))))</f>
        <v>144967.87232000002</v>
      </c>
      <c r="AJ51" s="97">
        <f>IF(OR(V51="SOPORTE_TELEFÓNICO",V51="ENVÍO"),0,IF(AC51="TIPO I",'BASE LIQUIDACION REDEBAN 2025'!$B$10,IF(AC51="TIPO II",'BASE LIQUIDACION REDEBAN 2025'!$B$11,IF(AC51="TIPO III",'BASE LIQUIDACION REDEBAN 2025'!$B$12,'BASE LIQUIDACION REDEBAN 2025'!$B$13))))</f>
        <v>140395.6348884</v>
      </c>
      <c r="AK51" s="97">
        <f t="shared" si="0"/>
        <v>144967.87232000002</v>
      </c>
    </row>
    <row r="52" spans="1:37" s="85" customFormat="1" ht="13.15">
      <c r="A52" s="186" t="s">
        <v>68</v>
      </c>
      <c r="B52" s="104" t="str">
        <f>VLOOKUP(A52,'CENTRO DE COSTOS'!A:D,4,FALSE)</f>
        <v>WILLIAM ASDRUBAL ROZO ROZO</v>
      </c>
      <c r="C52" s="104" t="str">
        <f>VLOOKUP(A52,'CENTRO DE COSTOS'!A:D,2,FALSE)</f>
        <v>0004-0004</v>
      </c>
      <c r="D52" s="187">
        <v>11001</v>
      </c>
      <c r="E52" s="187">
        <v>13411793</v>
      </c>
      <c r="F52" s="187">
        <v>55845</v>
      </c>
      <c r="G52" s="186" t="s">
        <v>298</v>
      </c>
      <c r="H52" s="186" t="s">
        <v>68</v>
      </c>
      <c r="I52" s="186" t="s">
        <v>9341</v>
      </c>
      <c r="J52" s="187" t="s">
        <v>802</v>
      </c>
      <c r="K52" s="187" t="s">
        <v>803</v>
      </c>
      <c r="L52" s="117" t="s">
        <v>167</v>
      </c>
      <c r="M52" s="187">
        <v>13411793</v>
      </c>
      <c r="N52" s="186" t="s">
        <v>9342</v>
      </c>
      <c r="O52" s="186">
        <v>45811.510416666664</v>
      </c>
      <c r="P52" s="186">
        <v>45815.431944444441</v>
      </c>
      <c r="Q52" s="186" t="s">
        <v>9206</v>
      </c>
      <c r="R52" s="186" t="s">
        <v>9207</v>
      </c>
      <c r="S52" s="186" t="s">
        <v>9138</v>
      </c>
      <c r="T52" s="186" t="s">
        <v>3331</v>
      </c>
      <c r="U52" s="186" t="s">
        <v>3331</v>
      </c>
      <c r="V52" s="187" t="s">
        <v>177</v>
      </c>
      <c r="W52" s="186" t="s">
        <v>9343</v>
      </c>
      <c r="X52" s="188" t="s">
        <v>3754</v>
      </c>
      <c r="Y52" s="187">
        <v>0</v>
      </c>
      <c r="Z52" s="187">
        <v>0</v>
      </c>
      <c r="AA52" s="186" t="s">
        <v>173</v>
      </c>
      <c r="AB52" s="186" t="s">
        <v>173</v>
      </c>
      <c r="AC52" s="187" t="s">
        <v>25</v>
      </c>
      <c r="AD52" s="187" t="s">
        <v>189</v>
      </c>
      <c r="AE52" s="188" t="s">
        <v>9144</v>
      </c>
      <c r="AF52" s="187">
        <v>0</v>
      </c>
      <c r="AG52" s="186" t="s">
        <v>435</v>
      </c>
      <c r="AH52" s="118"/>
      <c r="AI52" s="112">
        <f>IF(V52="SOPORTE_TELEFÓNICO",'BASE LIQUIDACION REDEBAN 2025'!$B$19,IF(AC52="TIPO I",'BASE LIQUIDACION REDEBAN 2025'!$C$2,IF(AC52="TIPO II",'BASE LIQUIDACION REDEBAN 2025'!$C$3,IF(AC52="TIPO III",'BASE LIQUIDACION REDEBAN 2025'!$C$4,IF(AC52="TIPO IV",'BASE LIQUIDACION REDEBAN 2025'!$C$5,IF(AD52="AEREO",'BASE LIQUIDACION REDEBAN 2025'!$B$6,'BASE LIQUIDACION REDEBAN 2025'!$C$5))))))</f>
        <v>65960.072302</v>
      </c>
      <c r="AJ52" s="97">
        <f>IF(OR(V52="SOPORTE_TELEFÓNICO",V52="ENVÍO"),0,IF(AC52="TIPO I",'BASE LIQUIDACION REDEBAN 2025'!$B$10,IF(AC52="TIPO II",'BASE LIQUIDACION REDEBAN 2025'!$B$11,IF(AC52="TIPO III",'BASE LIQUIDACION REDEBAN 2025'!$B$12,'BASE LIQUIDACION REDEBAN 2025'!$B$13))))</f>
        <v>75096.394270399993</v>
      </c>
      <c r="AK52" s="97">
        <f t="shared" si="0"/>
        <v>65960.072302</v>
      </c>
    </row>
    <row r="53" spans="1:37" s="85" customFormat="1" ht="13.15">
      <c r="A53" s="186" t="s">
        <v>90</v>
      </c>
      <c r="B53" s="104" t="str">
        <f>VLOOKUP(A53,'CENTRO DE COSTOS'!A:D,4,FALSE)</f>
        <v>JUAN SEBASTIÁN RÍOS CASTRILLÓN</v>
      </c>
      <c r="C53" s="104" t="str">
        <f>VLOOKUP(A53,'CENTRO DE COSTOS'!A:D,2,FALSE)</f>
        <v>0004-0005</v>
      </c>
      <c r="D53" s="187">
        <v>5212</v>
      </c>
      <c r="E53" s="187">
        <v>13450179</v>
      </c>
      <c r="F53" s="187">
        <v>79233</v>
      </c>
      <c r="G53" s="186" t="s">
        <v>290</v>
      </c>
      <c r="H53" s="186" t="s">
        <v>6998</v>
      </c>
      <c r="I53" s="186" t="s">
        <v>9344</v>
      </c>
      <c r="J53" s="187" t="s">
        <v>802</v>
      </c>
      <c r="K53" s="187" t="s">
        <v>1030</v>
      </c>
      <c r="L53" s="117" t="s">
        <v>167</v>
      </c>
      <c r="M53" s="187">
        <v>13450179</v>
      </c>
      <c r="N53" s="186" t="s">
        <v>9345</v>
      </c>
      <c r="O53" s="186">
        <v>45811.510416666664</v>
      </c>
      <c r="P53" s="186">
        <v>45815.43472222222</v>
      </c>
      <c r="Q53" s="186" t="s">
        <v>9136</v>
      </c>
      <c r="R53" s="186" t="s">
        <v>9137</v>
      </c>
      <c r="S53" s="186" t="s">
        <v>9138</v>
      </c>
      <c r="T53" s="186" t="s">
        <v>3331</v>
      </c>
      <c r="U53" s="186" t="s">
        <v>3331</v>
      </c>
      <c r="V53" s="187" t="s">
        <v>177</v>
      </c>
      <c r="W53" s="186" t="s">
        <v>9346</v>
      </c>
      <c r="X53" s="188" t="s">
        <v>9347</v>
      </c>
      <c r="Y53" s="187" t="s">
        <v>9348</v>
      </c>
      <c r="Z53" s="187" t="s">
        <v>9349</v>
      </c>
      <c r="AA53" s="186" t="s">
        <v>173</v>
      </c>
      <c r="AB53" s="186" t="s">
        <v>173</v>
      </c>
      <c r="AC53" s="187" t="s">
        <v>25</v>
      </c>
      <c r="AD53" s="187" t="s">
        <v>189</v>
      </c>
      <c r="AE53" s="188" t="s">
        <v>9144</v>
      </c>
      <c r="AF53" s="187">
        <v>0</v>
      </c>
      <c r="AG53" s="186" t="s">
        <v>340</v>
      </c>
      <c r="AH53" s="118"/>
      <c r="AI53" s="112">
        <f>IF(V53="SOPORTE_TELEFÓNICO",'BASE LIQUIDACION REDEBAN 2025'!$B$19,IF(AC53="TIPO I",'BASE LIQUIDACION REDEBAN 2025'!$C$2,IF(AC53="TIPO II",'BASE LIQUIDACION REDEBAN 2025'!$C$3,IF(AC53="TIPO III",'BASE LIQUIDACION REDEBAN 2025'!$C$4,IF(AC53="TIPO IV",'BASE LIQUIDACION REDEBAN 2025'!$C$5,IF(AD53="AEREO",'BASE LIQUIDACION REDEBAN 2025'!$B$6,'BASE LIQUIDACION REDEBAN 2025'!$C$5))))))</f>
        <v>65960.072302</v>
      </c>
      <c r="AJ53" s="97">
        <f>IF(OR(V53="SOPORTE_TELEFÓNICO",V53="ENVÍO"),0,IF(AC53="TIPO I",'BASE LIQUIDACION REDEBAN 2025'!$B$10,IF(AC53="TIPO II",'BASE LIQUIDACION REDEBAN 2025'!$B$11,IF(AC53="TIPO III",'BASE LIQUIDACION REDEBAN 2025'!$B$12,'BASE LIQUIDACION REDEBAN 2025'!$B$13))))</f>
        <v>75096.394270399993</v>
      </c>
      <c r="AK53" s="97">
        <f t="shared" si="0"/>
        <v>65960.072302</v>
      </c>
    </row>
    <row r="54" spans="1:37" s="85" customFormat="1" ht="13.15">
      <c r="A54" s="186" t="s">
        <v>90</v>
      </c>
      <c r="B54" s="104" t="str">
        <f>VLOOKUP(A54,'CENTRO DE COSTOS'!A:D,4,FALSE)</f>
        <v>JUAN SEBASTIÁN RÍOS CASTRILLÓN</v>
      </c>
      <c r="C54" s="104" t="str">
        <f>VLOOKUP(A54,'CENTRO DE COSTOS'!A:D,2,FALSE)</f>
        <v>0004-0005</v>
      </c>
      <c r="D54" s="187">
        <v>5887</v>
      </c>
      <c r="E54" s="187">
        <v>13460213</v>
      </c>
      <c r="F54" s="187">
        <v>79267</v>
      </c>
      <c r="G54" s="186" t="s">
        <v>290</v>
      </c>
      <c r="H54" s="186" t="s">
        <v>1590</v>
      </c>
      <c r="I54" s="186" t="s">
        <v>9350</v>
      </c>
      <c r="J54" s="187" t="s">
        <v>802</v>
      </c>
      <c r="K54" s="187" t="s">
        <v>1030</v>
      </c>
      <c r="L54" s="117" t="s">
        <v>167</v>
      </c>
      <c r="M54" s="187">
        <v>13460213</v>
      </c>
      <c r="N54" s="186" t="s">
        <v>9351</v>
      </c>
      <c r="O54" s="186">
        <v>45812.685416666667</v>
      </c>
      <c r="P54" s="186">
        <v>45815.481354166674</v>
      </c>
      <c r="Q54" s="186" t="s">
        <v>9136</v>
      </c>
      <c r="R54" s="186" t="s">
        <v>9137</v>
      </c>
      <c r="S54" s="186" t="s">
        <v>9138</v>
      </c>
      <c r="T54" s="186" t="s">
        <v>3331</v>
      </c>
      <c r="U54" s="186" t="s">
        <v>3331</v>
      </c>
      <c r="V54" s="187" t="s">
        <v>177</v>
      </c>
      <c r="W54" s="186" t="s">
        <v>9352</v>
      </c>
      <c r="X54" s="188" t="s">
        <v>9353</v>
      </c>
      <c r="Y54" s="187" t="s">
        <v>9354</v>
      </c>
      <c r="Z54" s="187" t="s">
        <v>9355</v>
      </c>
      <c r="AA54" s="186" t="s">
        <v>173</v>
      </c>
      <c r="AB54" s="186" t="s">
        <v>173</v>
      </c>
      <c r="AC54" s="187" t="s">
        <v>30</v>
      </c>
      <c r="AD54" s="187" t="s">
        <v>189</v>
      </c>
      <c r="AE54" s="188" t="s">
        <v>9144</v>
      </c>
      <c r="AF54" s="187">
        <v>0</v>
      </c>
      <c r="AG54" s="186" t="s">
        <v>294</v>
      </c>
      <c r="AH54" s="118"/>
      <c r="AI54" s="112">
        <f>IF(V54="SOPORTE_TELEFÓNICO",'BASE LIQUIDACION REDEBAN 2025'!$B$19,IF(AC54="TIPO I",'BASE LIQUIDACION REDEBAN 2025'!$C$2,IF(AC54="TIPO II",'BASE LIQUIDACION REDEBAN 2025'!$C$3,IF(AC54="TIPO III",'BASE LIQUIDACION REDEBAN 2025'!$C$4,IF(AC54="TIPO IV",'BASE LIQUIDACION REDEBAN 2025'!$C$5,IF(AD54="AEREO",'BASE LIQUIDACION REDEBAN 2025'!$B$6,'BASE LIQUIDACION REDEBAN 2025'!$C$5))))))</f>
        <v>275728.78077800001</v>
      </c>
      <c r="AJ54" s="97">
        <f>IF(OR(V54="SOPORTE_TELEFÓNICO",V54="ENVÍO"),0,IF(AC54="TIPO I",'BASE LIQUIDACION REDEBAN 2025'!$B$10,IF(AC54="TIPO II",'BASE LIQUIDACION REDEBAN 2025'!$B$11,IF(AC54="TIPO III",'BASE LIQUIDACION REDEBAN 2025'!$B$12,'BASE LIQUIDACION REDEBAN 2025'!$B$13))))</f>
        <v>196536.5258152</v>
      </c>
      <c r="AK54" s="97">
        <f t="shared" si="0"/>
        <v>275728.78077800001</v>
      </c>
    </row>
    <row r="55" spans="1:37" s="85" customFormat="1" ht="13.15">
      <c r="A55" s="186" t="s">
        <v>68</v>
      </c>
      <c r="B55" s="104" t="str">
        <f>VLOOKUP(A55,'CENTRO DE COSTOS'!A:D,4,FALSE)</f>
        <v>WILLIAM ASDRUBAL ROZO ROZO</v>
      </c>
      <c r="C55" s="104" t="str">
        <f>VLOOKUP(A55,'CENTRO DE COSTOS'!A:D,2,FALSE)</f>
        <v>0004-0004</v>
      </c>
      <c r="D55" s="187">
        <v>11001</v>
      </c>
      <c r="E55" s="187">
        <v>13371867</v>
      </c>
      <c r="F55" s="187">
        <v>44238</v>
      </c>
      <c r="G55" s="186" t="s">
        <v>298</v>
      </c>
      <c r="H55" s="186" t="s">
        <v>68</v>
      </c>
      <c r="I55" s="186" t="s">
        <v>5940</v>
      </c>
      <c r="J55" s="187" t="s">
        <v>802</v>
      </c>
      <c r="K55" s="187" t="s">
        <v>803</v>
      </c>
      <c r="L55" s="117" t="s">
        <v>167</v>
      </c>
      <c r="M55" s="187">
        <v>13371867</v>
      </c>
      <c r="N55" s="186" t="s">
        <v>9356</v>
      </c>
      <c r="O55" s="186">
        <v>45811.510416666664</v>
      </c>
      <c r="P55" s="186">
        <v>45815.541666666664</v>
      </c>
      <c r="Q55" s="186" t="s">
        <v>9136</v>
      </c>
      <c r="R55" s="186" t="s">
        <v>9137</v>
      </c>
      <c r="S55" s="186" t="s">
        <v>9138</v>
      </c>
      <c r="T55" s="186" t="s">
        <v>9181</v>
      </c>
      <c r="U55" s="186" t="s">
        <v>9182</v>
      </c>
      <c r="V55" s="187" t="s">
        <v>177</v>
      </c>
      <c r="W55" s="186" t="s">
        <v>9357</v>
      </c>
      <c r="X55" s="188" t="s">
        <v>9358</v>
      </c>
      <c r="Y55" s="187">
        <v>913736</v>
      </c>
      <c r="Z55" s="187" t="s">
        <v>9359</v>
      </c>
      <c r="AA55" s="186" t="s">
        <v>173</v>
      </c>
      <c r="AB55" s="186" t="s">
        <v>173</v>
      </c>
      <c r="AC55" s="187" t="s">
        <v>25</v>
      </c>
      <c r="AD55" s="187" t="s">
        <v>189</v>
      </c>
      <c r="AE55" s="188" t="s">
        <v>9144</v>
      </c>
      <c r="AF55" s="187">
        <v>0</v>
      </c>
      <c r="AG55" s="186" t="s">
        <v>460</v>
      </c>
      <c r="AH55" s="118"/>
      <c r="AI55" s="112">
        <f>IF(V55="SOPORTE_TELEFÓNICO",'BASE LIQUIDACION REDEBAN 2025'!$B$19,IF(AC55="TIPO I",'BASE LIQUIDACION REDEBAN 2025'!$C$2,IF(AC55="TIPO II",'BASE LIQUIDACION REDEBAN 2025'!$C$3,IF(AC55="TIPO III",'BASE LIQUIDACION REDEBAN 2025'!$C$4,IF(AC55="TIPO IV",'BASE LIQUIDACION REDEBAN 2025'!$C$5,IF(AD55="AEREO",'BASE LIQUIDACION REDEBAN 2025'!$B$6,'BASE LIQUIDACION REDEBAN 2025'!$C$5))))))</f>
        <v>65960.072302</v>
      </c>
      <c r="AJ55" s="97">
        <f>IF(OR(V55="SOPORTE_TELEFÓNICO",V55="ENVÍO"),0,IF(AC55="TIPO I",'BASE LIQUIDACION REDEBAN 2025'!$B$10,IF(AC55="TIPO II",'BASE LIQUIDACION REDEBAN 2025'!$B$11,IF(AC55="TIPO III",'BASE LIQUIDACION REDEBAN 2025'!$B$12,'BASE LIQUIDACION REDEBAN 2025'!$B$13))))</f>
        <v>75096.394270399993</v>
      </c>
      <c r="AK55" s="97">
        <f t="shared" si="0"/>
        <v>65960.072302</v>
      </c>
    </row>
    <row r="56" spans="1:37" s="85" customFormat="1" ht="13.15">
      <c r="A56" s="186" t="s">
        <v>94</v>
      </c>
      <c r="B56" s="104" t="str">
        <f>VLOOKUP(A56,'CENTRO DE COSTOS'!A:D,4,FALSE)</f>
        <v>DIEGO FERNANDO HENAO CARDONA</v>
      </c>
      <c r="C56" s="104" t="str">
        <f>VLOOKUP(A56,'CENTRO DE COSTOS'!A:D,2,FALSE)</f>
        <v>0004-0002</v>
      </c>
      <c r="D56" s="187">
        <v>63001</v>
      </c>
      <c r="E56" s="187">
        <v>2265232</v>
      </c>
      <c r="F56" s="187">
        <v>33988</v>
      </c>
      <c r="G56" s="186" t="s">
        <v>578</v>
      </c>
      <c r="H56" s="186" t="s">
        <v>579</v>
      </c>
      <c r="I56" s="186" t="s">
        <v>5145</v>
      </c>
      <c r="J56" s="187" t="s">
        <v>1022</v>
      </c>
      <c r="K56" s="187" t="s">
        <v>3115</v>
      </c>
      <c r="L56" s="117" t="s">
        <v>167</v>
      </c>
      <c r="M56" s="187">
        <v>2265232</v>
      </c>
      <c r="N56" s="186" t="s">
        <v>9360</v>
      </c>
      <c r="O56" s="186">
        <v>45814.490277777775</v>
      </c>
      <c r="P56" s="186">
        <v>45815.542361111111</v>
      </c>
      <c r="Q56" s="186" t="s">
        <v>9136</v>
      </c>
      <c r="R56" s="186" t="s">
        <v>9137</v>
      </c>
      <c r="S56" s="186" t="s">
        <v>9138</v>
      </c>
      <c r="T56" s="186" t="s">
        <v>9139</v>
      </c>
      <c r="U56" s="186" t="s">
        <v>9139</v>
      </c>
      <c r="V56" s="187" t="s">
        <v>177</v>
      </c>
      <c r="W56" s="186" t="s">
        <v>9361</v>
      </c>
      <c r="X56" s="188" t="s">
        <v>3754</v>
      </c>
      <c r="Y56" s="187">
        <v>0</v>
      </c>
      <c r="Z56" s="187" t="s">
        <v>9362</v>
      </c>
      <c r="AA56" s="186" t="s">
        <v>173</v>
      </c>
      <c r="AB56" s="186" t="s">
        <v>173</v>
      </c>
      <c r="AC56" s="187" t="s">
        <v>28</v>
      </c>
      <c r="AD56" s="187" t="s">
        <v>189</v>
      </c>
      <c r="AE56" s="188" t="s">
        <v>9144</v>
      </c>
      <c r="AF56" s="187">
        <v>0</v>
      </c>
      <c r="AG56" s="186" t="s">
        <v>582</v>
      </c>
      <c r="AH56" s="118"/>
      <c r="AI56" s="112">
        <f>IF(V56="SOPORTE_TELEFÓNICO",'BASE LIQUIDACION REDEBAN 2025'!$B$19,IF(AC56="TIPO I",'BASE LIQUIDACION REDEBAN 2025'!$C$2,IF(AC56="TIPO II",'BASE LIQUIDACION REDEBAN 2025'!$C$3,IF(AC56="TIPO III",'BASE LIQUIDACION REDEBAN 2025'!$C$4,IF(AC56="TIPO IV",'BASE LIQUIDACION REDEBAN 2025'!$C$5,IF(AD56="AEREO",'BASE LIQUIDACION REDEBAN 2025'!$B$6,'BASE LIQUIDACION REDEBAN 2025'!$C$5))))))</f>
        <v>144967.87232000002</v>
      </c>
      <c r="AJ56" s="97">
        <f>IF(OR(V56="SOPORTE_TELEFÓNICO",V56="ENVÍO"),0,IF(AC56="TIPO I",'BASE LIQUIDACION REDEBAN 2025'!$B$10,IF(AC56="TIPO II",'BASE LIQUIDACION REDEBAN 2025'!$B$11,IF(AC56="TIPO III",'BASE LIQUIDACION REDEBAN 2025'!$B$12,'BASE LIQUIDACION REDEBAN 2025'!$B$13))))</f>
        <v>140395.6348884</v>
      </c>
      <c r="AK56" s="97">
        <f t="shared" si="0"/>
        <v>144967.87232000002</v>
      </c>
    </row>
    <row r="57" spans="1:37" s="85" customFormat="1" ht="13.15">
      <c r="A57" s="186" t="s">
        <v>90</v>
      </c>
      <c r="B57" s="104" t="str">
        <f>VLOOKUP(A57,'CENTRO DE COSTOS'!A:D,4,FALSE)</f>
        <v>JUAN SEBASTIÁN RÍOS CASTRILLÓN</v>
      </c>
      <c r="C57" s="104" t="str">
        <f>VLOOKUP(A57,'CENTRO DE COSTOS'!A:D,2,FALSE)</f>
        <v>0004-0005</v>
      </c>
      <c r="D57" s="187">
        <v>5088</v>
      </c>
      <c r="E57" s="187">
        <v>2249057</v>
      </c>
      <c r="F57" s="187">
        <v>73609</v>
      </c>
      <c r="G57" s="186" t="s">
        <v>290</v>
      </c>
      <c r="H57" s="186" t="s">
        <v>291</v>
      </c>
      <c r="I57" s="186" t="s">
        <v>3657</v>
      </c>
      <c r="J57" s="187" t="s">
        <v>802</v>
      </c>
      <c r="K57" s="187" t="s">
        <v>803</v>
      </c>
      <c r="L57" s="117" t="s">
        <v>167</v>
      </c>
      <c r="M57" s="187">
        <v>2249057</v>
      </c>
      <c r="N57" s="186" t="s">
        <v>9363</v>
      </c>
      <c r="O57" s="186">
        <v>45811.724999999999</v>
      </c>
      <c r="P57" s="186">
        <v>45815.547442129631</v>
      </c>
      <c r="Q57" s="186" t="s">
        <v>9136</v>
      </c>
      <c r="R57" s="186" t="s">
        <v>9137</v>
      </c>
      <c r="S57" s="186" t="s">
        <v>9138</v>
      </c>
      <c r="T57" s="186" t="s">
        <v>9139</v>
      </c>
      <c r="U57" s="186" t="s">
        <v>9139</v>
      </c>
      <c r="V57" s="187" t="s">
        <v>177</v>
      </c>
      <c r="W57" s="186" t="s">
        <v>9364</v>
      </c>
      <c r="X57" s="188" t="s">
        <v>3754</v>
      </c>
      <c r="Y57" s="187">
        <v>0</v>
      </c>
      <c r="Z57" s="187" t="s">
        <v>9365</v>
      </c>
      <c r="AA57" s="186" t="s">
        <v>173</v>
      </c>
      <c r="AB57" s="186" t="s">
        <v>173</v>
      </c>
      <c r="AC57" s="187" t="s">
        <v>25</v>
      </c>
      <c r="AD57" s="187" t="s">
        <v>189</v>
      </c>
      <c r="AE57" s="188" t="s">
        <v>9144</v>
      </c>
      <c r="AF57" s="187">
        <v>0</v>
      </c>
      <c r="AG57" s="186" t="s">
        <v>340</v>
      </c>
      <c r="AH57" s="118"/>
      <c r="AI57" s="112">
        <f>IF(V57="SOPORTE_TELEFÓNICO",'BASE LIQUIDACION REDEBAN 2025'!$B$19,IF(AC57="TIPO I",'BASE LIQUIDACION REDEBAN 2025'!$C$2,IF(AC57="TIPO II",'BASE LIQUIDACION REDEBAN 2025'!$C$3,IF(AC57="TIPO III",'BASE LIQUIDACION REDEBAN 2025'!$C$4,IF(AC57="TIPO IV",'BASE LIQUIDACION REDEBAN 2025'!$C$5,IF(AD57="AEREO",'BASE LIQUIDACION REDEBAN 2025'!$B$6,'BASE LIQUIDACION REDEBAN 2025'!$C$5))))))</f>
        <v>65960.072302</v>
      </c>
      <c r="AJ57" s="97">
        <f>IF(OR(V57="SOPORTE_TELEFÓNICO",V57="ENVÍO"),0,IF(AC57="TIPO I",'BASE LIQUIDACION REDEBAN 2025'!$B$10,IF(AC57="TIPO II",'BASE LIQUIDACION REDEBAN 2025'!$B$11,IF(AC57="TIPO III",'BASE LIQUIDACION REDEBAN 2025'!$B$12,'BASE LIQUIDACION REDEBAN 2025'!$B$13))))</f>
        <v>75096.394270399993</v>
      </c>
      <c r="AK57" s="97">
        <f t="shared" si="0"/>
        <v>65960.072302</v>
      </c>
    </row>
    <row r="58" spans="1:37" s="85" customFormat="1" ht="13.15">
      <c r="A58" s="186" t="s">
        <v>90</v>
      </c>
      <c r="B58" s="104" t="str">
        <f>VLOOKUP(A58,'CENTRO DE COSTOS'!A:D,4,FALSE)</f>
        <v>JUAN SEBASTIÁN RÍOS CASTRILLÓN</v>
      </c>
      <c r="C58" s="104" t="str">
        <f>VLOOKUP(A58,'CENTRO DE COSTOS'!A:D,2,FALSE)</f>
        <v>0004-0005</v>
      </c>
      <c r="D58" s="187">
        <v>5088</v>
      </c>
      <c r="E58" s="187">
        <v>2257074</v>
      </c>
      <c r="F58" s="187">
        <v>79660</v>
      </c>
      <c r="G58" s="186" t="s">
        <v>290</v>
      </c>
      <c r="H58" s="186" t="s">
        <v>291</v>
      </c>
      <c r="I58" s="186" t="s">
        <v>379</v>
      </c>
      <c r="J58" s="187" t="s">
        <v>9145</v>
      </c>
      <c r="K58" s="187" t="s">
        <v>9145</v>
      </c>
      <c r="L58" s="117" t="s">
        <v>167</v>
      </c>
      <c r="M58" s="187">
        <v>2257074</v>
      </c>
      <c r="N58" s="186" t="s">
        <v>9366</v>
      </c>
      <c r="O58" s="186">
        <v>45813.370833333334</v>
      </c>
      <c r="P58" s="186">
        <v>45815.55</v>
      </c>
      <c r="Q58" s="186" t="s">
        <v>9136</v>
      </c>
      <c r="R58" s="186" t="s">
        <v>9137</v>
      </c>
      <c r="S58" s="186" t="s">
        <v>9138</v>
      </c>
      <c r="T58" s="186" t="s">
        <v>9139</v>
      </c>
      <c r="U58" s="186" t="s">
        <v>9139</v>
      </c>
      <c r="V58" s="187" t="s">
        <v>177</v>
      </c>
      <c r="W58" s="186" t="s">
        <v>9367</v>
      </c>
      <c r="X58" s="188" t="s">
        <v>3754</v>
      </c>
      <c r="Y58" s="187">
        <v>0</v>
      </c>
      <c r="Z58" s="187" t="s">
        <v>381</v>
      </c>
      <c r="AA58" s="186" t="s">
        <v>173</v>
      </c>
      <c r="AB58" s="186" t="s">
        <v>173</v>
      </c>
      <c r="AC58" s="187" t="s">
        <v>25</v>
      </c>
      <c r="AD58" s="187" t="s">
        <v>189</v>
      </c>
      <c r="AE58" s="188" t="s">
        <v>9144</v>
      </c>
      <c r="AF58" s="187">
        <v>0</v>
      </c>
      <c r="AG58" s="186" t="s">
        <v>340</v>
      </c>
      <c r="AH58" s="118"/>
      <c r="AI58" s="112">
        <f>IF(V58="SOPORTE_TELEFÓNICO",'BASE LIQUIDACION REDEBAN 2025'!$B$19,IF(AC58="TIPO I",'BASE LIQUIDACION REDEBAN 2025'!$C$2,IF(AC58="TIPO II",'BASE LIQUIDACION REDEBAN 2025'!$C$3,IF(AC58="TIPO III",'BASE LIQUIDACION REDEBAN 2025'!$C$4,IF(AC58="TIPO IV",'BASE LIQUIDACION REDEBAN 2025'!$C$5,IF(AD58="AEREO",'BASE LIQUIDACION REDEBAN 2025'!$B$6,'BASE LIQUIDACION REDEBAN 2025'!$C$5))))))</f>
        <v>65960.072302</v>
      </c>
      <c r="AJ58" s="97">
        <f>IF(OR(V58="SOPORTE_TELEFÓNICO",V58="ENVÍO"),0,IF(AC58="TIPO I",'BASE LIQUIDACION REDEBAN 2025'!$B$10,IF(AC58="TIPO II",'BASE LIQUIDACION REDEBAN 2025'!$B$11,IF(AC58="TIPO III",'BASE LIQUIDACION REDEBAN 2025'!$B$12,'BASE LIQUIDACION REDEBAN 2025'!$B$13))))</f>
        <v>75096.394270399993</v>
      </c>
      <c r="AK58" s="97">
        <f t="shared" si="0"/>
        <v>65960.072302</v>
      </c>
    </row>
    <row r="59" spans="1:37" s="85" customFormat="1" ht="13.15">
      <c r="A59" s="186" t="s">
        <v>80</v>
      </c>
      <c r="B59" s="104" t="str">
        <f>VLOOKUP(A59,'CENTRO DE COSTOS'!A:D,4,FALSE)</f>
        <v>JOSE MAURICIO HERNANDEZ ROJAS</v>
      </c>
      <c r="C59" s="104" t="str">
        <f>VLOOKUP(A59,'CENTRO DE COSTOS'!A:D,2,FALSE)</f>
        <v>0004-0001</v>
      </c>
      <c r="D59" s="187">
        <v>13001</v>
      </c>
      <c r="E59" s="187">
        <v>13458663</v>
      </c>
      <c r="F59" s="187">
        <v>62923</v>
      </c>
      <c r="G59" s="186" t="s">
        <v>364</v>
      </c>
      <c r="H59" s="186" t="s">
        <v>80</v>
      </c>
      <c r="I59" s="186" t="s">
        <v>6158</v>
      </c>
      <c r="J59" s="187" t="s">
        <v>802</v>
      </c>
      <c r="K59" s="187" t="s">
        <v>803</v>
      </c>
      <c r="L59" s="117" t="s">
        <v>167</v>
      </c>
      <c r="M59" s="187">
        <v>13458663</v>
      </c>
      <c r="N59" s="186" t="s">
        <v>9368</v>
      </c>
      <c r="O59" s="186">
        <v>45812.685416666667</v>
      </c>
      <c r="P59" s="186">
        <v>45815.551388888889</v>
      </c>
      <c r="Q59" s="186" t="s">
        <v>9136</v>
      </c>
      <c r="R59" s="186" t="s">
        <v>9137</v>
      </c>
      <c r="S59" s="186" t="s">
        <v>9138</v>
      </c>
      <c r="T59" s="186" t="s">
        <v>3331</v>
      </c>
      <c r="U59" s="186" t="s">
        <v>3331</v>
      </c>
      <c r="V59" s="187" t="s">
        <v>177</v>
      </c>
      <c r="W59" s="186" t="s">
        <v>9369</v>
      </c>
      <c r="X59" s="188" t="s">
        <v>3754</v>
      </c>
      <c r="Y59" s="187" t="s">
        <v>9370</v>
      </c>
      <c r="Z59" s="187" t="s">
        <v>9371</v>
      </c>
      <c r="AA59" s="186" t="s">
        <v>173</v>
      </c>
      <c r="AB59" s="186" t="s">
        <v>173</v>
      </c>
      <c r="AC59" s="187" t="s">
        <v>25</v>
      </c>
      <c r="AD59" s="187" t="s">
        <v>189</v>
      </c>
      <c r="AE59" s="188" t="s">
        <v>9144</v>
      </c>
      <c r="AF59" s="187">
        <v>0</v>
      </c>
      <c r="AG59" s="186" t="s">
        <v>367</v>
      </c>
      <c r="AH59" s="118"/>
      <c r="AI59" s="112">
        <f>IF(V59="SOPORTE_TELEFÓNICO",'BASE LIQUIDACION REDEBAN 2025'!$B$19,IF(AC59="TIPO I",'BASE LIQUIDACION REDEBAN 2025'!$C$2,IF(AC59="TIPO II",'BASE LIQUIDACION REDEBAN 2025'!$C$3,IF(AC59="TIPO III",'BASE LIQUIDACION REDEBAN 2025'!$C$4,IF(AC59="TIPO IV",'BASE LIQUIDACION REDEBAN 2025'!$C$5,IF(AD59="AEREO",'BASE LIQUIDACION REDEBAN 2025'!$B$6,'BASE LIQUIDACION REDEBAN 2025'!$C$5))))))</f>
        <v>65960.072302</v>
      </c>
      <c r="AJ59" s="97">
        <f>IF(OR(V59="SOPORTE_TELEFÓNICO",V59="ENVÍO"),0,IF(AC59="TIPO I",'BASE LIQUIDACION REDEBAN 2025'!$B$10,IF(AC59="TIPO II",'BASE LIQUIDACION REDEBAN 2025'!$B$11,IF(AC59="TIPO III",'BASE LIQUIDACION REDEBAN 2025'!$B$12,'BASE LIQUIDACION REDEBAN 2025'!$B$13))))</f>
        <v>75096.394270399993</v>
      </c>
      <c r="AK59" s="97">
        <f t="shared" si="0"/>
        <v>65960.072302</v>
      </c>
    </row>
    <row r="60" spans="1:37" s="85" customFormat="1" ht="13.15">
      <c r="A60" s="186" t="s">
        <v>68</v>
      </c>
      <c r="B60" s="104" t="str">
        <f>VLOOKUP(A60,'CENTRO DE COSTOS'!A:D,4,FALSE)</f>
        <v>WILLIAM ASDRUBAL ROZO ROZO</v>
      </c>
      <c r="C60" s="104" t="str">
        <f>VLOOKUP(A60,'CENTRO DE COSTOS'!A:D,2,FALSE)</f>
        <v>0004-0004</v>
      </c>
      <c r="D60" s="187">
        <v>11001</v>
      </c>
      <c r="E60" s="187">
        <v>13362886</v>
      </c>
      <c r="F60" s="187">
        <v>78975</v>
      </c>
      <c r="G60" s="186" t="s">
        <v>298</v>
      </c>
      <c r="H60" s="186" t="s">
        <v>68</v>
      </c>
      <c r="I60" s="186" t="s">
        <v>9372</v>
      </c>
      <c r="J60" s="187" t="s">
        <v>802</v>
      </c>
      <c r="K60" s="187" t="s">
        <v>803</v>
      </c>
      <c r="L60" s="117" t="s">
        <v>167</v>
      </c>
      <c r="M60" s="187">
        <v>13362886</v>
      </c>
      <c r="N60" s="186" t="s">
        <v>9373</v>
      </c>
      <c r="O60" s="186">
        <v>45811.510416666664</v>
      </c>
      <c r="P60" s="186">
        <v>45817.516863425917</v>
      </c>
      <c r="Q60" s="186" t="s">
        <v>9136</v>
      </c>
      <c r="R60" s="186" t="s">
        <v>9137</v>
      </c>
      <c r="S60" s="186" t="s">
        <v>9138</v>
      </c>
      <c r="T60" s="186" t="s">
        <v>3331</v>
      </c>
      <c r="U60" s="186" t="s">
        <v>3331</v>
      </c>
      <c r="V60" s="187" t="s">
        <v>177</v>
      </c>
      <c r="W60" s="186" t="s">
        <v>9374</v>
      </c>
      <c r="X60" s="188" t="s">
        <v>9375</v>
      </c>
      <c r="Y60" s="187" t="s">
        <v>9376</v>
      </c>
      <c r="Z60" s="187" t="s">
        <v>9377</v>
      </c>
      <c r="AA60" s="186" t="s">
        <v>173</v>
      </c>
      <c r="AB60" s="186" t="s">
        <v>173</v>
      </c>
      <c r="AC60" s="187" t="s">
        <v>25</v>
      </c>
      <c r="AD60" s="187" t="s">
        <v>189</v>
      </c>
      <c r="AE60" s="188" t="s">
        <v>9144</v>
      </c>
      <c r="AF60" s="187">
        <v>0</v>
      </c>
      <c r="AG60" s="186" t="s">
        <v>1288</v>
      </c>
      <c r="AH60" s="118"/>
      <c r="AI60" s="112">
        <f>IF(V60="SOPORTE_TELEFÓNICO",'BASE LIQUIDACION REDEBAN 2025'!$B$19,IF(AC60="TIPO I",'BASE LIQUIDACION REDEBAN 2025'!$C$2,IF(AC60="TIPO II",'BASE LIQUIDACION REDEBAN 2025'!$C$3,IF(AC60="TIPO III",'BASE LIQUIDACION REDEBAN 2025'!$C$4,IF(AC60="TIPO IV",'BASE LIQUIDACION REDEBAN 2025'!$C$5,IF(AD60="AEREO",'BASE LIQUIDACION REDEBAN 2025'!$B$6,'BASE LIQUIDACION REDEBAN 2025'!$C$5))))))</f>
        <v>65960.072302</v>
      </c>
      <c r="AJ60" s="97">
        <f>IF(OR(V60="SOPORTE_TELEFÓNICO",V60="ENVÍO"),0,IF(AC60="TIPO I",'BASE LIQUIDACION REDEBAN 2025'!$B$10,IF(AC60="TIPO II",'BASE LIQUIDACION REDEBAN 2025'!$B$11,IF(AC60="TIPO III",'BASE LIQUIDACION REDEBAN 2025'!$B$12,'BASE LIQUIDACION REDEBAN 2025'!$B$13))))</f>
        <v>75096.394270399993</v>
      </c>
      <c r="AK60" s="97">
        <f t="shared" si="0"/>
        <v>65960.072302</v>
      </c>
    </row>
    <row r="61" spans="1:37" s="85" customFormat="1" ht="13.15">
      <c r="A61" s="186" t="s">
        <v>90</v>
      </c>
      <c r="B61" s="104" t="str">
        <f>VLOOKUP(A61,'CENTRO DE COSTOS'!A:D,4,FALSE)</f>
        <v>JUAN SEBASTIÁN RÍOS CASTRILLÓN</v>
      </c>
      <c r="C61" s="104" t="str">
        <f>VLOOKUP(A61,'CENTRO DE COSTOS'!A:D,2,FALSE)</f>
        <v>0004-0005</v>
      </c>
      <c r="D61" s="187">
        <v>5376</v>
      </c>
      <c r="E61" s="187">
        <v>13356988</v>
      </c>
      <c r="F61" s="187">
        <v>27550</v>
      </c>
      <c r="G61" s="186" t="s">
        <v>290</v>
      </c>
      <c r="H61" s="186" t="s">
        <v>4968</v>
      </c>
      <c r="I61" s="186" t="s">
        <v>9378</v>
      </c>
      <c r="J61" s="187" t="s">
        <v>802</v>
      </c>
      <c r="K61" s="187" t="s">
        <v>803</v>
      </c>
      <c r="L61" s="117" t="s">
        <v>167</v>
      </c>
      <c r="M61" s="187">
        <v>13356988</v>
      </c>
      <c r="N61" s="186" t="s">
        <v>9379</v>
      </c>
      <c r="O61" s="186">
        <v>45811.510416666664</v>
      </c>
      <c r="P61" s="186">
        <v>45817.533900462957</v>
      </c>
      <c r="Q61" s="186" t="s">
        <v>9136</v>
      </c>
      <c r="R61" s="186" t="s">
        <v>9137</v>
      </c>
      <c r="S61" s="186" t="s">
        <v>9138</v>
      </c>
      <c r="T61" s="186" t="s">
        <v>9181</v>
      </c>
      <c r="U61" s="186" t="s">
        <v>9182</v>
      </c>
      <c r="V61" s="187" t="s">
        <v>177</v>
      </c>
      <c r="W61" s="186" t="s">
        <v>9380</v>
      </c>
      <c r="X61" s="188" t="s">
        <v>9381</v>
      </c>
      <c r="Y61" s="187">
        <v>523504</v>
      </c>
      <c r="Z61" s="187" t="s">
        <v>9382</v>
      </c>
      <c r="AA61" s="186" t="s">
        <v>173</v>
      </c>
      <c r="AB61" s="186" t="s">
        <v>173</v>
      </c>
      <c r="AC61" s="187" t="s">
        <v>28</v>
      </c>
      <c r="AD61" s="187" t="s">
        <v>189</v>
      </c>
      <c r="AE61" s="188" t="s">
        <v>9144</v>
      </c>
      <c r="AF61" s="187">
        <v>0</v>
      </c>
      <c r="AG61" s="186" t="s">
        <v>419</v>
      </c>
      <c r="AH61" s="118"/>
      <c r="AI61" s="112">
        <f>IF(V61="SOPORTE_TELEFÓNICO",'BASE LIQUIDACION REDEBAN 2025'!$B$19,IF(AC61="TIPO I",'BASE LIQUIDACION REDEBAN 2025'!$C$2,IF(AC61="TIPO II",'BASE LIQUIDACION REDEBAN 2025'!$C$3,IF(AC61="TIPO III",'BASE LIQUIDACION REDEBAN 2025'!$C$4,IF(AC61="TIPO IV",'BASE LIQUIDACION REDEBAN 2025'!$C$5,IF(AD61="AEREO",'BASE LIQUIDACION REDEBAN 2025'!$B$6,'BASE LIQUIDACION REDEBAN 2025'!$C$5))))))</f>
        <v>144967.87232000002</v>
      </c>
      <c r="AJ61" s="97">
        <f>IF(OR(V61="SOPORTE_TELEFÓNICO",V61="ENVÍO"),0,IF(AC61="TIPO I",'BASE LIQUIDACION REDEBAN 2025'!$B$10,IF(AC61="TIPO II",'BASE LIQUIDACION REDEBAN 2025'!$B$11,IF(AC61="TIPO III",'BASE LIQUIDACION REDEBAN 2025'!$B$12,'BASE LIQUIDACION REDEBAN 2025'!$B$13))))</f>
        <v>140395.6348884</v>
      </c>
      <c r="AK61" s="97">
        <f t="shared" si="0"/>
        <v>144967.87232000002</v>
      </c>
    </row>
    <row r="62" spans="1:37" s="85" customFormat="1" ht="13.15">
      <c r="A62" s="186" t="s">
        <v>90</v>
      </c>
      <c r="B62" s="104" t="str">
        <f>VLOOKUP(A62,'CENTRO DE COSTOS'!A:D,4,FALSE)</f>
        <v>JUAN SEBASTIÁN RÍOS CASTRILLÓN</v>
      </c>
      <c r="C62" s="104" t="str">
        <f>VLOOKUP(A62,'CENTRO DE COSTOS'!A:D,2,FALSE)</f>
        <v>0004-0005</v>
      </c>
      <c r="D62" s="187">
        <v>5001</v>
      </c>
      <c r="E62" s="187">
        <v>13461056</v>
      </c>
      <c r="F62" s="187">
        <v>38350</v>
      </c>
      <c r="G62" s="186" t="s">
        <v>290</v>
      </c>
      <c r="H62" s="186" t="s">
        <v>90</v>
      </c>
      <c r="I62" s="186" t="s">
        <v>9383</v>
      </c>
      <c r="J62" s="187" t="s">
        <v>802</v>
      </c>
      <c r="K62" s="187" t="s">
        <v>803</v>
      </c>
      <c r="L62" s="117" t="s">
        <v>167</v>
      </c>
      <c r="M62" s="187">
        <v>13461056</v>
      </c>
      <c r="N62" s="186" t="s">
        <v>9384</v>
      </c>
      <c r="O62" s="186">
        <v>45812.685416666667</v>
      </c>
      <c r="P62" s="186">
        <v>45817.537476851852</v>
      </c>
      <c r="Q62" s="186" t="s">
        <v>9136</v>
      </c>
      <c r="R62" s="186" t="s">
        <v>9137</v>
      </c>
      <c r="S62" s="186" t="s">
        <v>9138</v>
      </c>
      <c r="T62" s="186" t="s">
        <v>3331</v>
      </c>
      <c r="U62" s="186" t="s">
        <v>3331</v>
      </c>
      <c r="V62" s="187" t="s">
        <v>177</v>
      </c>
      <c r="W62" s="186" t="s">
        <v>9385</v>
      </c>
      <c r="X62" s="188" t="s">
        <v>3754</v>
      </c>
      <c r="Y62" s="187" t="s">
        <v>9386</v>
      </c>
      <c r="Z62" s="187" t="s">
        <v>9387</v>
      </c>
      <c r="AA62" s="186" t="s">
        <v>173</v>
      </c>
      <c r="AB62" s="186" t="s">
        <v>173</v>
      </c>
      <c r="AC62" s="187" t="s">
        <v>25</v>
      </c>
      <c r="AD62" s="187" t="s">
        <v>189</v>
      </c>
      <c r="AE62" s="188" t="s">
        <v>9144</v>
      </c>
      <c r="AF62" s="187">
        <v>0</v>
      </c>
      <c r="AG62" s="186" t="s">
        <v>818</v>
      </c>
      <c r="AH62" s="118"/>
      <c r="AI62" s="112">
        <f>IF(V62="SOPORTE_TELEFÓNICO",'BASE LIQUIDACION REDEBAN 2025'!$B$19,IF(AC62="TIPO I",'BASE LIQUIDACION REDEBAN 2025'!$C$2,IF(AC62="TIPO II",'BASE LIQUIDACION REDEBAN 2025'!$C$3,IF(AC62="TIPO III",'BASE LIQUIDACION REDEBAN 2025'!$C$4,IF(AC62="TIPO IV",'BASE LIQUIDACION REDEBAN 2025'!$C$5,IF(AD62="AEREO",'BASE LIQUIDACION REDEBAN 2025'!$B$6,'BASE LIQUIDACION REDEBAN 2025'!$C$5))))))</f>
        <v>65960.072302</v>
      </c>
      <c r="AJ62" s="97">
        <f>IF(OR(V62="SOPORTE_TELEFÓNICO",V62="ENVÍO"),0,IF(AC62="TIPO I",'BASE LIQUIDACION REDEBAN 2025'!$B$10,IF(AC62="TIPO II",'BASE LIQUIDACION REDEBAN 2025'!$B$11,IF(AC62="TIPO III",'BASE LIQUIDACION REDEBAN 2025'!$B$12,'BASE LIQUIDACION REDEBAN 2025'!$B$13))))</f>
        <v>75096.394270399993</v>
      </c>
      <c r="AK62" s="97">
        <f t="shared" si="0"/>
        <v>65960.072302</v>
      </c>
    </row>
    <row r="63" spans="1:37" s="85" customFormat="1" ht="13.15">
      <c r="A63" s="186" t="s">
        <v>90</v>
      </c>
      <c r="B63" s="104" t="str">
        <f>VLOOKUP(A63,'CENTRO DE COSTOS'!A:D,4,FALSE)</f>
        <v>JUAN SEBASTIÁN RÍOS CASTRILLÓN</v>
      </c>
      <c r="C63" s="104" t="str">
        <f>VLOOKUP(A63,'CENTRO DE COSTOS'!A:D,2,FALSE)</f>
        <v>0004-0005</v>
      </c>
      <c r="D63" s="187">
        <v>5001</v>
      </c>
      <c r="E63" s="187">
        <v>2252893</v>
      </c>
      <c r="F63" s="187">
        <v>74712</v>
      </c>
      <c r="G63" s="186" t="s">
        <v>290</v>
      </c>
      <c r="H63" s="186" t="s">
        <v>90</v>
      </c>
      <c r="I63" s="186" t="s">
        <v>3951</v>
      </c>
      <c r="J63" s="187" t="s">
        <v>9145</v>
      </c>
      <c r="K63" s="187" t="s">
        <v>9145</v>
      </c>
      <c r="L63" s="117" t="s">
        <v>167</v>
      </c>
      <c r="M63" s="187">
        <v>2252893</v>
      </c>
      <c r="N63" s="186" t="s">
        <v>9388</v>
      </c>
      <c r="O63" s="186">
        <v>45812.50277777778</v>
      </c>
      <c r="P63" s="186">
        <v>45817.551388888889</v>
      </c>
      <c r="Q63" s="186" t="s">
        <v>9136</v>
      </c>
      <c r="R63" s="186" t="s">
        <v>9137</v>
      </c>
      <c r="S63" s="186" t="s">
        <v>9138</v>
      </c>
      <c r="T63" s="186" t="s">
        <v>9139</v>
      </c>
      <c r="U63" s="186" t="s">
        <v>9139</v>
      </c>
      <c r="V63" s="187" t="s">
        <v>177</v>
      </c>
      <c r="W63" s="186" t="s">
        <v>9389</v>
      </c>
      <c r="X63" s="188" t="s">
        <v>3754</v>
      </c>
      <c r="Y63" s="187">
        <v>0</v>
      </c>
      <c r="Z63" s="187" t="s">
        <v>3954</v>
      </c>
      <c r="AA63" s="186" t="s">
        <v>173</v>
      </c>
      <c r="AB63" s="186" t="s">
        <v>173</v>
      </c>
      <c r="AC63" s="187" t="s">
        <v>25</v>
      </c>
      <c r="AD63" s="187" t="s">
        <v>189</v>
      </c>
      <c r="AE63" s="188" t="s">
        <v>9144</v>
      </c>
      <c r="AF63" s="187">
        <v>0</v>
      </c>
      <c r="AG63" s="186" t="s">
        <v>419</v>
      </c>
      <c r="AH63" s="118"/>
      <c r="AI63" s="112">
        <f>IF(V63="SOPORTE_TELEFÓNICO",'BASE LIQUIDACION REDEBAN 2025'!$B$19,IF(AC63="TIPO I",'BASE LIQUIDACION REDEBAN 2025'!$C$2,IF(AC63="TIPO II",'BASE LIQUIDACION REDEBAN 2025'!$C$3,IF(AC63="TIPO III",'BASE LIQUIDACION REDEBAN 2025'!$C$4,IF(AC63="TIPO IV",'BASE LIQUIDACION REDEBAN 2025'!$C$5,IF(AD63="AEREO",'BASE LIQUIDACION REDEBAN 2025'!$B$6,'BASE LIQUIDACION REDEBAN 2025'!$C$5))))))</f>
        <v>65960.072302</v>
      </c>
      <c r="AJ63" s="97">
        <f>IF(OR(V63="SOPORTE_TELEFÓNICO",V63="ENVÍO"),0,IF(AC63="TIPO I",'BASE LIQUIDACION REDEBAN 2025'!$B$10,IF(AC63="TIPO II",'BASE LIQUIDACION REDEBAN 2025'!$B$11,IF(AC63="TIPO III",'BASE LIQUIDACION REDEBAN 2025'!$B$12,'BASE LIQUIDACION REDEBAN 2025'!$B$13))))</f>
        <v>75096.394270399993</v>
      </c>
      <c r="AK63" s="97">
        <f t="shared" si="0"/>
        <v>65960.072302</v>
      </c>
    </row>
    <row r="64" spans="1:37" s="85" customFormat="1" ht="13.15">
      <c r="A64" s="186" t="s">
        <v>94</v>
      </c>
      <c r="B64" s="104" t="str">
        <f>VLOOKUP(A64,'CENTRO DE COSTOS'!A:D,4,FALSE)</f>
        <v>DIEGO FERNANDO HENAO CARDONA</v>
      </c>
      <c r="C64" s="104" t="str">
        <f>VLOOKUP(A64,'CENTRO DE COSTOS'!A:D,2,FALSE)</f>
        <v>0004-0002</v>
      </c>
      <c r="D64" s="187">
        <v>76622</v>
      </c>
      <c r="E64" s="187">
        <v>2262246</v>
      </c>
      <c r="F64" s="187">
        <v>29596</v>
      </c>
      <c r="G64" s="186" t="s">
        <v>230</v>
      </c>
      <c r="H64" s="186" t="s">
        <v>7849</v>
      </c>
      <c r="I64" s="186" t="s">
        <v>7850</v>
      </c>
      <c r="J64" s="187" t="s">
        <v>9145</v>
      </c>
      <c r="K64" s="187" t="s">
        <v>9145</v>
      </c>
      <c r="L64" s="117" t="s">
        <v>167</v>
      </c>
      <c r="M64" s="187">
        <v>2262246</v>
      </c>
      <c r="N64" s="186" t="s">
        <v>9390</v>
      </c>
      <c r="O64" s="186">
        <v>45814.333333333336</v>
      </c>
      <c r="P64" s="186">
        <v>45817.560416666667</v>
      </c>
      <c r="Q64" s="186" t="s">
        <v>9136</v>
      </c>
      <c r="R64" s="186" t="s">
        <v>9137</v>
      </c>
      <c r="S64" s="186" t="s">
        <v>9138</v>
      </c>
      <c r="T64" s="186" t="s">
        <v>9139</v>
      </c>
      <c r="U64" s="186" t="s">
        <v>9139</v>
      </c>
      <c r="V64" s="187" t="s">
        <v>177</v>
      </c>
      <c r="W64" s="186" t="s">
        <v>9391</v>
      </c>
      <c r="X64" s="188" t="s">
        <v>3754</v>
      </c>
      <c r="Y64" s="187">
        <v>0</v>
      </c>
      <c r="Z64" s="187" t="s">
        <v>9392</v>
      </c>
      <c r="AA64" s="186" t="s">
        <v>173</v>
      </c>
      <c r="AB64" s="186" t="s">
        <v>173</v>
      </c>
      <c r="AC64" s="187" t="s">
        <v>30</v>
      </c>
      <c r="AD64" s="187" t="s">
        <v>189</v>
      </c>
      <c r="AE64" s="188" t="s">
        <v>9144</v>
      </c>
      <c r="AF64" s="187">
        <v>0</v>
      </c>
      <c r="AG64" s="186" t="s">
        <v>993</v>
      </c>
      <c r="AH64" s="118"/>
      <c r="AI64" s="112">
        <f>IF(V64="SOPORTE_TELEFÓNICO",'BASE LIQUIDACION REDEBAN 2025'!$B$19,IF(AC64="TIPO I",'BASE LIQUIDACION REDEBAN 2025'!$C$2,IF(AC64="TIPO II",'BASE LIQUIDACION REDEBAN 2025'!$C$3,IF(AC64="TIPO III",'BASE LIQUIDACION REDEBAN 2025'!$C$4,IF(AC64="TIPO IV",'BASE LIQUIDACION REDEBAN 2025'!$C$5,IF(AD64="AEREO",'BASE LIQUIDACION REDEBAN 2025'!$B$6,'BASE LIQUIDACION REDEBAN 2025'!$C$5))))))</f>
        <v>275728.78077800001</v>
      </c>
      <c r="AJ64" s="97">
        <f>IF(OR(V64="SOPORTE_TELEFÓNICO",V64="ENVÍO"),0,IF(AC64="TIPO I",'BASE LIQUIDACION REDEBAN 2025'!$B$10,IF(AC64="TIPO II",'BASE LIQUIDACION REDEBAN 2025'!$B$11,IF(AC64="TIPO III",'BASE LIQUIDACION REDEBAN 2025'!$B$12,'BASE LIQUIDACION REDEBAN 2025'!$B$13))))</f>
        <v>196536.5258152</v>
      </c>
      <c r="AK64" s="97">
        <f t="shared" si="0"/>
        <v>275728.78077800001</v>
      </c>
    </row>
    <row r="65" spans="1:37" s="85" customFormat="1" ht="13.15">
      <c r="A65" s="186" t="s">
        <v>90</v>
      </c>
      <c r="B65" s="104" t="str">
        <f>VLOOKUP(A65,'CENTRO DE COSTOS'!A:D,4,FALSE)</f>
        <v>JUAN SEBASTIÁN RÍOS CASTRILLÓN</v>
      </c>
      <c r="C65" s="104" t="str">
        <f>VLOOKUP(A65,'CENTRO DE COSTOS'!A:D,2,FALSE)</f>
        <v>0004-0005</v>
      </c>
      <c r="D65" s="187">
        <v>5376</v>
      </c>
      <c r="E65" s="187">
        <v>2268489</v>
      </c>
      <c r="F65" s="187">
        <v>63498</v>
      </c>
      <c r="G65" s="186" t="s">
        <v>290</v>
      </c>
      <c r="H65" s="186" t="s">
        <v>4968</v>
      </c>
      <c r="I65" s="186" t="s">
        <v>9393</v>
      </c>
      <c r="J65" s="187" t="s">
        <v>802</v>
      </c>
      <c r="K65" s="187" t="s">
        <v>1030</v>
      </c>
      <c r="L65" s="117" t="s">
        <v>167</v>
      </c>
      <c r="M65" s="187">
        <v>2268489</v>
      </c>
      <c r="N65" s="186" t="s">
        <v>9394</v>
      </c>
      <c r="O65" s="186">
        <v>45815.444444444445</v>
      </c>
      <c r="P65" s="186">
        <v>45817.568749999999</v>
      </c>
      <c r="Q65" s="186" t="s">
        <v>9136</v>
      </c>
      <c r="R65" s="186" t="s">
        <v>9137</v>
      </c>
      <c r="S65" s="186" t="s">
        <v>9138</v>
      </c>
      <c r="T65" s="186" t="s">
        <v>9139</v>
      </c>
      <c r="U65" s="186" t="s">
        <v>9139</v>
      </c>
      <c r="V65" s="187" t="s">
        <v>177</v>
      </c>
      <c r="W65" s="186" t="s">
        <v>9395</v>
      </c>
      <c r="X65" s="188" t="s">
        <v>3754</v>
      </c>
      <c r="Y65" s="187">
        <v>0</v>
      </c>
      <c r="Z65" s="187" t="s">
        <v>9396</v>
      </c>
      <c r="AA65" s="186" t="s">
        <v>173</v>
      </c>
      <c r="AB65" s="186" t="s">
        <v>173</v>
      </c>
      <c r="AC65" s="187" t="s">
        <v>28</v>
      </c>
      <c r="AD65" s="187" t="s">
        <v>189</v>
      </c>
      <c r="AE65" s="188" t="s">
        <v>9144</v>
      </c>
      <c r="AF65" s="187">
        <v>0</v>
      </c>
      <c r="AG65" s="186" t="s">
        <v>419</v>
      </c>
      <c r="AH65" s="118"/>
      <c r="AI65" s="112">
        <f>IF(V65="SOPORTE_TELEFÓNICO",'BASE LIQUIDACION REDEBAN 2025'!$B$19,IF(AC65="TIPO I",'BASE LIQUIDACION REDEBAN 2025'!$C$2,IF(AC65="TIPO II",'BASE LIQUIDACION REDEBAN 2025'!$C$3,IF(AC65="TIPO III",'BASE LIQUIDACION REDEBAN 2025'!$C$4,IF(AC65="TIPO IV",'BASE LIQUIDACION REDEBAN 2025'!$C$5,IF(AD65="AEREO",'BASE LIQUIDACION REDEBAN 2025'!$B$6,'BASE LIQUIDACION REDEBAN 2025'!$C$5))))))</f>
        <v>144967.87232000002</v>
      </c>
      <c r="AJ65" s="97">
        <f>IF(OR(V65="SOPORTE_TELEFÓNICO",V65="ENVÍO"),0,IF(AC65="TIPO I",'BASE LIQUIDACION REDEBAN 2025'!$B$10,IF(AC65="TIPO II",'BASE LIQUIDACION REDEBAN 2025'!$B$11,IF(AC65="TIPO III",'BASE LIQUIDACION REDEBAN 2025'!$B$12,'BASE LIQUIDACION REDEBAN 2025'!$B$13))))</f>
        <v>140395.6348884</v>
      </c>
      <c r="AK65" s="97">
        <f t="shared" si="0"/>
        <v>144967.87232000002</v>
      </c>
    </row>
    <row r="66" spans="1:37" s="85" customFormat="1" ht="13.15">
      <c r="A66" s="186" t="s">
        <v>68</v>
      </c>
      <c r="B66" s="104" t="str">
        <f>VLOOKUP(A66,'CENTRO DE COSTOS'!A:D,4,FALSE)</f>
        <v>WILLIAM ASDRUBAL ROZO ROZO</v>
      </c>
      <c r="C66" s="104" t="str">
        <f>VLOOKUP(A66,'CENTRO DE COSTOS'!A:D,2,FALSE)</f>
        <v>0004-0004</v>
      </c>
      <c r="D66" s="187">
        <v>25181</v>
      </c>
      <c r="E66" s="187">
        <v>13307526</v>
      </c>
      <c r="F66" s="187">
        <v>41176</v>
      </c>
      <c r="G66" s="186" t="s">
        <v>298</v>
      </c>
      <c r="H66" s="186" t="s">
        <v>9397</v>
      </c>
      <c r="I66" s="186" t="s">
        <v>9398</v>
      </c>
      <c r="J66" s="187" t="s">
        <v>802</v>
      </c>
      <c r="K66" s="187" t="s">
        <v>803</v>
      </c>
      <c r="L66" s="117" t="s">
        <v>167</v>
      </c>
      <c r="M66" s="187">
        <v>13307526</v>
      </c>
      <c r="N66" s="186" t="s">
        <v>9399</v>
      </c>
      <c r="O66" s="186">
        <v>45811.510416666664</v>
      </c>
      <c r="P66" s="186">
        <v>45817.57540509259</v>
      </c>
      <c r="Q66" s="186" t="s">
        <v>9136</v>
      </c>
      <c r="R66" s="186" t="s">
        <v>9137</v>
      </c>
      <c r="S66" s="186" t="s">
        <v>9138</v>
      </c>
      <c r="T66" s="186" t="s">
        <v>9181</v>
      </c>
      <c r="U66" s="186" t="s">
        <v>9182</v>
      </c>
      <c r="V66" s="187" t="s">
        <v>177</v>
      </c>
      <c r="W66" s="186" t="s">
        <v>9400</v>
      </c>
      <c r="X66" s="188" t="s">
        <v>9401</v>
      </c>
      <c r="Y66" s="187">
        <v>750284</v>
      </c>
      <c r="Z66" s="187" t="s">
        <v>9402</v>
      </c>
      <c r="AA66" s="186" t="s">
        <v>173</v>
      </c>
      <c r="AB66" s="186" t="s">
        <v>173</v>
      </c>
      <c r="AC66" s="187" t="s">
        <v>28</v>
      </c>
      <c r="AD66" s="187" t="s">
        <v>189</v>
      </c>
      <c r="AE66" s="188" t="s">
        <v>9144</v>
      </c>
      <c r="AF66" s="187">
        <v>0</v>
      </c>
      <c r="AG66" s="186" t="s">
        <v>3413</v>
      </c>
      <c r="AH66" s="118"/>
      <c r="AI66" s="112">
        <f>IF(V66="SOPORTE_TELEFÓNICO",'BASE LIQUIDACION REDEBAN 2025'!$B$19,IF(AC66="TIPO I",'BASE LIQUIDACION REDEBAN 2025'!$C$2,IF(AC66="TIPO II",'BASE LIQUIDACION REDEBAN 2025'!$C$3,IF(AC66="TIPO III",'BASE LIQUIDACION REDEBAN 2025'!$C$4,IF(AC66="TIPO IV",'BASE LIQUIDACION REDEBAN 2025'!$C$5,IF(AD66="AEREO",'BASE LIQUIDACION REDEBAN 2025'!$B$6,'BASE LIQUIDACION REDEBAN 2025'!$C$5))))))</f>
        <v>144967.87232000002</v>
      </c>
      <c r="AJ66" s="97">
        <f>IF(OR(V66="SOPORTE_TELEFÓNICO",V66="ENVÍO"),0,IF(AC66="TIPO I",'BASE LIQUIDACION REDEBAN 2025'!$B$10,IF(AC66="TIPO II",'BASE LIQUIDACION REDEBAN 2025'!$B$11,IF(AC66="TIPO III",'BASE LIQUIDACION REDEBAN 2025'!$B$12,'BASE LIQUIDACION REDEBAN 2025'!$B$13))))</f>
        <v>140395.6348884</v>
      </c>
      <c r="AK66" s="97">
        <f t="shared" si="0"/>
        <v>144967.87232000002</v>
      </c>
    </row>
    <row r="67" spans="1:37" s="85" customFormat="1" ht="13.15">
      <c r="A67" s="186" t="s">
        <v>100</v>
      </c>
      <c r="B67" s="104" t="str">
        <f>VLOOKUP(A67,'CENTRO DE COSTOS'!A:D,4,FALSE)</f>
        <v>KEVIN ALEXIS CORZO BUSTOS</v>
      </c>
      <c r="C67" s="104" t="str">
        <f>VLOOKUP(A67,'CENTRO DE COSTOS'!A:D,2,FALSE)</f>
        <v>0004-0007</v>
      </c>
      <c r="D67" s="187">
        <v>50001</v>
      </c>
      <c r="E67" s="187">
        <v>2271876</v>
      </c>
      <c r="F67" s="187">
        <v>74265</v>
      </c>
      <c r="G67" s="186" t="s">
        <v>192</v>
      </c>
      <c r="H67" s="186" t="s">
        <v>100</v>
      </c>
      <c r="I67" s="186" t="s">
        <v>5377</v>
      </c>
      <c r="J67" s="187" t="s">
        <v>9145</v>
      </c>
      <c r="K67" s="187" t="s">
        <v>9145</v>
      </c>
      <c r="L67" s="117" t="s">
        <v>167</v>
      </c>
      <c r="M67" s="187">
        <v>2271876</v>
      </c>
      <c r="N67" s="186" t="s">
        <v>9403</v>
      </c>
      <c r="O67" s="186">
        <v>45817.408333333333</v>
      </c>
      <c r="P67" s="186">
        <v>45817.640972222223</v>
      </c>
      <c r="Q67" s="186" t="s">
        <v>9136</v>
      </c>
      <c r="R67" s="186" t="s">
        <v>9137</v>
      </c>
      <c r="S67" s="186" t="s">
        <v>9138</v>
      </c>
      <c r="T67" s="186" t="s">
        <v>9139</v>
      </c>
      <c r="U67" s="186" t="s">
        <v>9139</v>
      </c>
      <c r="V67" s="187" t="s">
        <v>177</v>
      </c>
      <c r="W67" s="186" t="s">
        <v>9404</v>
      </c>
      <c r="X67" s="188" t="s">
        <v>3754</v>
      </c>
      <c r="Y67" s="187">
        <v>0</v>
      </c>
      <c r="Z67" s="187" t="s">
        <v>5380</v>
      </c>
      <c r="AA67" s="186" t="s">
        <v>173</v>
      </c>
      <c r="AB67" s="186" t="s">
        <v>173</v>
      </c>
      <c r="AC67" s="187" t="s">
        <v>25</v>
      </c>
      <c r="AD67" s="187" t="s">
        <v>189</v>
      </c>
      <c r="AE67" s="188" t="s">
        <v>9144</v>
      </c>
      <c r="AF67" s="187">
        <v>0</v>
      </c>
      <c r="AG67" s="186" t="s">
        <v>3368</v>
      </c>
      <c r="AH67" s="118"/>
      <c r="AI67" s="112">
        <f>IF(V67="SOPORTE_TELEFÓNICO",'BASE LIQUIDACION REDEBAN 2025'!$B$19,IF(AC67="TIPO I",'BASE LIQUIDACION REDEBAN 2025'!$C$2,IF(AC67="TIPO II",'BASE LIQUIDACION REDEBAN 2025'!$C$3,IF(AC67="TIPO III",'BASE LIQUIDACION REDEBAN 2025'!$C$4,IF(AC67="TIPO IV",'BASE LIQUIDACION REDEBAN 2025'!$C$5,IF(AD67="AEREO",'BASE LIQUIDACION REDEBAN 2025'!$B$6,'BASE LIQUIDACION REDEBAN 2025'!$C$5))))))</f>
        <v>65960.072302</v>
      </c>
      <c r="AJ67" s="97">
        <f>IF(OR(V67="SOPORTE_TELEFÓNICO",V67="ENVÍO"),0,IF(AC67="TIPO I",'BASE LIQUIDACION REDEBAN 2025'!$B$10,IF(AC67="TIPO II",'BASE LIQUIDACION REDEBAN 2025'!$B$11,IF(AC67="TIPO III",'BASE LIQUIDACION REDEBAN 2025'!$B$12,'BASE LIQUIDACION REDEBAN 2025'!$B$13))))</f>
        <v>75096.394270399993</v>
      </c>
      <c r="AK67" s="97">
        <f t="shared" ref="AK67:AK130" si="1">IF(OR(V67="SOPORTE_TELEFÓNICO",V67="ENVÍO"),AI67,(AE67*AI67+AF67*AJ67))</f>
        <v>65960.072302</v>
      </c>
    </row>
    <row r="68" spans="1:37" s="85" customFormat="1" ht="13.15">
      <c r="A68" s="186" t="s">
        <v>90</v>
      </c>
      <c r="B68" s="104" t="str">
        <f>VLOOKUP(A68,'CENTRO DE COSTOS'!A:D,4,FALSE)</f>
        <v>JUAN SEBASTIÁN RÍOS CASTRILLÓN</v>
      </c>
      <c r="C68" s="104" t="str">
        <f>VLOOKUP(A68,'CENTRO DE COSTOS'!A:D,2,FALSE)</f>
        <v>0004-0005</v>
      </c>
      <c r="D68" s="187">
        <v>5001</v>
      </c>
      <c r="E68" s="187">
        <v>2262245</v>
      </c>
      <c r="F68" s="187">
        <v>51387</v>
      </c>
      <c r="G68" s="186" t="s">
        <v>290</v>
      </c>
      <c r="H68" s="186" t="s">
        <v>90</v>
      </c>
      <c r="I68" s="186" t="s">
        <v>9405</v>
      </c>
      <c r="J68" s="187" t="s">
        <v>802</v>
      </c>
      <c r="K68" s="187" t="s">
        <v>803</v>
      </c>
      <c r="L68" s="117" t="s">
        <v>167</v>
      </c>
      <c r="M68" s="187">
        <v>2262245</v>
      </c>
      <c r="N68" s="186" t="s">
        <v>9406</v>
      </c>
      <c r="O68" s="186">
        <v>45814.333333333336</v>
      </c>
      <c r="P68" s="186">
        <v>45817.670138888891</v>
      </c>
      <c r="Q68" s="186" t="s">
        <v>9136</v>
      </c>
      <c r="R68" s="186" t="s">
        <v>9137</v>
      </c>
      <c r="S68" s="186" t="s">
        <v>9138</v>
      </c>
      <c r="T68" s="186" t="s">
        <v>9139</v>
      </c>
      <c r="U68" s="186" t="s">
        <v>9139</v>
      </c>
      <c r="V68" s="187" t="s">
        <v>177</v>
      </c>
      <c r="W68" s="186" t="s">
        <v>9407</v>
      </c>
      <c r="X68" s="188" t="s">
        <v>3754</v>
      </c>
      <c r="Y68" s="187">
        <v>0</v>
      </c>
      <c r="Z68" s="187" t="s">
        <v>9408</v>
      </c>
      <c r="AA68" s="186" t="s">
        <v>173</v>
      </c>
      <c r="AB68" s="186" t="s">
        <v>173</v>
      </c>
      <c r="AC68" s="187" t="s">
        <v>25</v>
      </c>
      <c r="AD68" s="187" t="s">
        <v>189</v>
      </c>
      <c r="AE68" s="188" t="s">
        <v>9144</v>
      </c>
      <c r="AF68" s="187">
        <v>0</v>
      </c>
      <c r="AG68" s="186" t="s">
        <v>818</v>
      </c>
      <c r="AH68" s="118"/>
      <c r="AI68" s="112">
        <f>IF(V68="SOPORTE_TELEFÓNICO",'BASE LIQUIDACION REDEBAN 2025'!$B$19,IF(AC68="TIPO I",'BASE LIQUIDACION REDEBAN 2025'!$C$2,IF(AC68="TIPO II",'BASE LIQUIDACION REDEBAN 2025'!$C$3,IF(AC68="TIPO III",'BASE LIQUIDACION REDEBAN 2025'!$C$4,IF(AC68="TIPO IV",'BASE LIQUIDACION REDEBAN 2025'!$C$5,IF(AD68="AEREO",'BASE LIQUIDACION REDEBAN 2025'!$B$6,'BASE LIQUIDACION REDEBAN 2025'!$C$5))))))</f>
        <v>65960.072302</v>
      </c>
      <c r="AJ68" s="97">
        <f>IF(OR(V68="SOPORTE_TELEFÓNICO",V68="ENVÍO"),0,IF(AC68="TIPO I",'BASE LIQUIDACION REDEBAN 2025'!$B$10,IF(AC68="TIPO II",'BASE LIQUIDACION REDEBAN 2025'!$B$11,IF(AC68="TIPO III",'BASE LIQUIDACION REDEBAN 2025'!$B$12,'BASE LIQUIDACION REDEBAN 2025'!$B$13))))</f>
        <v>75096.394270399993</v>
      </c>
      <c r="AK68" s="97">
        <f t="shared" si="1"/>
        <v>65960.072302</v>
      </c>
    </row>
    <row r="69" spans="1:37" s="85" customFormat="1" ht="13.15">
      <c r="A69" s="186" t="s">
        <v>68</v>
      </c>
      <c r="B69" s="104" t="str">
        <f>VLOOKUP(A69,'CENTRO DE COSTOS'!A:D,4,FALSE)</f>
        <v>WILLIAM ASDRUBAL ROZO ROZO</v>
      </c>
      <c r="C69" s="104" t="str">
        <f>VLOOKUP(A69,'CENTRO DE COSTOS'!A:D,2,FALSE)</f>
        <v>0004-0004</v>
      </c>
      <c r="D69" s="187">
        <v>25307</v>
      </c>
      <c r="E69" s="187">
        <v>13359474</v>
      </c>
      <c r="F69" s="187">
        <v>76378</v>
      </c>
      <c r="G69" s="186" t="s">
        <v>298</v>
      </c>
      <c r="H69" s="186" t="s">
        <v>1916</v>
      </c>
      <c r="I69" s="186" t="s">
        <v>9409</v>
      </c>
      <c r="J69" s="187" t="s">
        <v>802</v>
      </c>
      <c r="K69" s="187" t="s">
        <v>803</v>
      </c>
      <c r="L69" s="117" t="s">
        <v>167</v>
      </c>
      <c r="M69" s="187">
        <v>13359474</v>
      </c>
      <c r="N69" s="186" t="s">
        <v>9410</v>
      </c>
      <c r="O69" s="186">
        <v>45811.510416666664</v>
      </c>
      <c r="P69" s="186">
        <v>45817.752256944441</v>
      </c>
      <c r="Q69" s="186" t="s">
        <v>9136</v>
      </c>
      <c r="R69" s="186" t="s">
        <v>9137</v>
      </c>
      <c r="S69" s="186" t="s">
        <v>9138</v>
      </c>
      <c r="T69" s="186" t="s">
        <v>3331</v>
      </c>
      <c r="U69" s="186" t="s">
        <v>3331</v>
      </c>
      <c r="V69" s="187" t="s">
        <v>177</v>
      </c>
      <c r="W69" s="186" t="s">
        <v>9411</v>
      </c>
      <c r="X69" s="188" t="s">
        <v>3754</v>
      </c>
      <c r="Y69" s="187" t="s">
        <v>9412</v>
      </c>
      <c r="Z69" s="187" t="s">
        <v>9413</v>
      </c>
      <c r="AA69" s="186" t="s">
        <v>173</v>
      </c>
      <c r="AB69" s="186" t="s">
        <v>173</v>
      </c>
      <c r="AC69" s="187" t="s">
        <v>30</v>
      </c>
      <c r="AD69" s="187" t="s">
        <v>189</v>
      </c>
      <c r="AE69" s="188" t="s">
        <v>9144</v>
      </c>
      <c r="AF69" s="187">
        <v>0</v>
      </c>
      <c r="AG69" s="186" t="s">
        <v>778</v>
      </c>
      <c r="AH69" s="118"/>
      <c r="AI69" s="112">
        <f>IF(V69="SOPORTE_TELEFÓNICO",'BASE LIQUIDACION REDEBAN 2025'!$B$19,IF(AC69="TIPO I",'BASE LIQUIDACION REDEBAN 2025'!$C$2,IF(AC69="TIPO II",'BASE LIQUIDACION REDEBAN 2025'!$C$3,IF(AC69="TIPO III",'BASE LIQUIDACION REDEBAN 2025'!$C$4,IF(AC69="TIPO IV",'BASE LIQUIDACION REDEBAN 2025'!$C$5,IF(AD69="AEREO",'BASE LIQUIDACION REDEBAN 2025'!$B$6,'BASE LIQUIDACION REDEBAN 2025'!$C$5))))))</f>
        <v>275728.78077800001</v>
      </c>
      <c r="AJ69" s="97">
        <f>IF(OR(V69="SOPORTE_TELEFÓNICO",V69="ENVÍO"),0,IF(AC69="TIPO I",'BASE LIQUIDACION REDEBAN 2025'!$B$10,IF(AC69="TIPO II",'BASE LIQUIDACION REDEBAN 2025'!$B$11,IF(AC69="TIPO III",'BASE LIQUIDACION REDEBAN 2025'!$B$12,'BASE LIQUIDACION REDEBAN 2025'!$B$13))))</f>
        <v>196536.5258152</v>
      </c>
      <c r="AK69" s="97">
        <f t="shared" si="1"/>
        <v>275728.78077800001</v>
      </c>
    </row>
    <row r="70" spans="1:37" s="85" customFormat="1" ht="13.15">
      <c r="A70" s="186" t="s">
        <v>98</v>
      </c>
      <c r="B70" s="104" t="str">
        <f>VLOOKUP(A70,'CENTRO DE COSTOS'!A:D,4,FALSE)</f>
        <v>MIGUEL JULIÁN HERNÁNDEZ GUARÍN</v>
      </c>
      <c r="C70" s="104" t="str">
        <f>VLOOKUP(A70,'CENTRO DE COSTOS'!A:D,2,FALSE)</f>
        <v>0004-0008</v>
      </c>
      <c r="D70" s="187">
        <v>15001</v>
      </c>
      <c r="E70" s="187">
        <v>2270836</v>
      </c>
      <c r="F70" s="187">
        <v>74148</v>
      </c>
      <c r="G70" s="186" t="s">
        <v>371</v>
      </c>
      <c r="H70" s="186" t="s">
        <v>98</v>
      </c>
      <c r="I70" s="186" t="s">
        <v>9414</v>
      </c>
      <c r="J70" s="187" t="s">
        <v>802</v>
      </c>
      <c r="K70" s="187" t="s">
        <v>803</v>
      </c>
      <c r="L70" s="117" t="s">
        <v>167</v>
      </c>
      <c r="M70" s="187">
        <v>2270836</v>
      </c>
      <c r="N70" s="186" t="s">
        <v>9415</v>
      </c>
      <c r="O70" s="186">
        <v>45817.361805555556</v>
      </c>
      <c r="P70" s="186">
        <v>45817.767361111109</v>
      </c>
      <c r="Q70" s="186" t="s">
        <v>9136</v>
      </c>
      <c r="R70" s="186" t="s">
        <v>9137</v>
      </c>
      <c r="S70" s="186" t="s">
        <v>9138</v>
      </c>
      <c r="T70" s="186" t="s">
        <v>9139</v>
      </c>
      <c r="U70" s="186" t="s">
        <v>9139</v>
      </c>
      <c r="V70" s="187" t="s">
        <v>177</v>
      </c>
      <c r="W70" s="186" t="s">
        <v>9416</v>
      </c>
      <c r="X70" s="188" t="s">
        <v>3754</v>
      </c>
      <c r="Y70" s="187">
        <v>0</v>
      </c>
      <c r="Z70" s="187" t="s">
        <v>9417</v>
      </c>
      <c r="AA70" s="186" t="s">
        <v>173</v>
      </c>
      <c r="AB70" s="186" t="s">
        <v>173</v>
      </c>
      <c r="AC70" s="187" t="s">
        <v>25</v>
      </c>
      <c r="AD70" s="187" t="s">
        <v>189</v>
      </c>
      <c r="AE70" s="188" t="s">
        <v>9144</v>
      </c>
      <c r="AF70" s="187">
        <v>0</v>
      </c>
      <c r="AG70" s="186" t="s">
        <v>1354</v>
      </c>
      <c r="AH70" s="118"/>
      <c r="AI70" s="112">
        <f>IF(V70="SOPORTE_TELEFÓNICO",'BASE LIQUIDACION REDEBAN 2025'!$B$19,IF(AC70="TIPO I",'BASE LIQUIDACION REDEBAN 2025'!$C$2,IF(AC70="TIPO II",'BASE LIQUIDACION REDEBAN 2025'!$C$3,IF(AC70="TIPO III",'BASE LIQUIDACION REDEBAN 2025'!$C$4,IF(AC70="TIPO IV",'BASE LIQUIDACION REDEBAN 2025'!$C$5,IF(AD70="AEREO",'BASE LIQUIDACION REDEBAN 2025'!$B$6,'BASE LIQUIDACION REDEBAN 2025'!$C$5))))))</f>
        <v>65960.072302</v>
      </c>
      <c r="AJ70" s="97">
        <f>IF(OR(V70="SOPORTE_TELEFÓNICO",V70="ENVÍO"),0,IF(AC70="TIPO I",'BASE LIQUIDACION REDEBAN 2025'!$B$10,IF(AC70="TIPO II",'BASE LIQUIDACION REDEBAN 2025'!$B$11,IF(AC70="TIPO III",'BASE LIQUIDACION REDEBAN 2025'!$B$12,'BASE LIQUIDACION REDEBAN 2025'!$B$13))))</f>
        <v>75096.394270399993</v>
      </c>
      <c r="AK70" s="97">
        <f t="shared" si="1"/>
        <v>65960.072302</v>
      </c>
    </row>
    <row r="71" spans="1:37" s="85" customFormat="1" ht="13.15">
      <c r="A71" s="186" t="s">
        <v>90</v>
      </c>
      <c r="B71" s="104" t="str">
        <f>VLOOKUP(A71,'CENTRO DE COSTOS'!A:D,4,FALSE)</f>
        <v>JUAN SEBASTIÁN RÍOS CASTRILLÓN</v>
      </c>
      <c r="C71" s="104" t="str">
        <f>VLOOKUP(A71,'CENTRO DE COSTOS'!A:D,2,FALSE)</f>
        <v>0004-0005</v>
      </c>
      <c r="D71" s="187">
        <v>5001</v>
      </c>
      <c r="E71" s="187">
        <v>2262295</v>
      </c>
      <c r="F71" s="187">
        <v>67933</v>
      </c>
      <c r="G71" s="186" t="s">
        <v>290</v>
      </c>
      <c r="H71" s="186" t="s">
        <v>90</v>
      </c>
      <c r="I71" s="186" t="s">
        <v>9418</v>
      </c>
      <c r="J71" s="187" t="s">
        <v>802</v>
      </c>
      <c r="K71" s="187" t="s">
        <v>803</v>
      </c>
      <c r="L71" s="117" t="s">
        <v>167</v>
      </c>
      <c r="M71" s="187">
        <v>2262295</v>
      </c>
      <c r="N71" s="186" t="s">
        <v>9419</v>
      </c>
      <c r="O71" s="186">
        <v>45814.333333333336</v>
      </c>
      <c r="P71" s="186">
        <v>45818.470833333333</v>
      </c>
      <c r="Q71" s="186" t="s">
        <v>9136</v>
      </c>
      <c r="R71" s="186" t="s">
        <v>9137</v>
      </c>
      <c r="S71" s="186" t="s">
        <v>9138</v>
      </c>
      <c r="T71" s="186" t="s">
        <v>9139</v>
      </c>
      <c r="U71" s="186" t="s">
        <v>9139</v>
      </c>
      <c r="V71" s="187" t="s">
        <v>177</v>
      </c>
      <c r="W71" s="186" t="s">
        <v>9420</v>
      </c>
      <c r="X71" s="188" t="s">
        <v>3754</v>
      </c>
      <c r="Y71" s="187">
        <v>0</v>
      </c>
      <c r="Z71" s="187" t="s">
        <v>9421</v>
      </c>
      <c r="AA71" s="186" t="s">
        <v>173</v>
      </c>
      <c r="AB71" s="186" t="s">
        <v>173</v>
      </c>
      <c r="AC71" s="187" t="s">
        <v>25</v>
      </c>
      <c r="AD71" s="187" t="s">
        <v>189</v>
      </c>
      <c r="AE71" s="188" t="s">
        <v>9144</v>
      </c>
      <c r="AF71" s="187">
        <v>0</v>
      </c>
      <c r="AG71" s="186" t="s">
        <v>3666</v>
      </c>
      <c r="AH71" s="118"/>
      <c r="AI71" s="112">
        <f>IF(V71="SOPORTE_TELEFÓNICO",'BASE LIQUIDACION REDEBAN 2025'!$B$19,IF(AC71="TIPO I",'BASE LIQUIDACION REDEBAN 2025'!$C$2,IF(AC71="TIPO II",'BASE LIQUIDACION REDEBAN 2025'!$C$3,IF(AC71="TIPO III",'BASE LIQUIDACION REDEBAN 2025'!$C$4,IF(AC71="TIPO IV",'BASE LIQUIDACION REDEBAN 2025'!$C$5,IF(AD71="AEREO",'BASE LIQUIDACION REDEBAN 2025'!$B$6,'BASE LIQUIDACION REDEBAN 2025'!$C$5))))))</f>
        <v>65960.072302</v>
      </c>
      <c r="AJ71" s="97">
        <f>IF(OR(V71="SOPORTE_TELEFÓNICO",V71="ENVÍO"),0,IF(AC71="TIPO I",'BASE LIQUIDACION REDEBAN 2025'!$B$10,IF(AC71="TIPO II",'BASE LIQUIDACION REDEBAN 2025'!$B$11,IF(AC71="TIPO III",'BASE LIQUIDACION REDEBAN 2025'!$B$12,'BASE LIQUIDACION REDEBAN 2025'!$B$13))))</f>
        <v>75096.394270399993</v>
      </c>
      <c r="AK71" s="97">
        <f t="shared" si="1"/>
        <v>65960.072302</v>
      </c>
    </row>
    <row r="72" spans="1:37" s="85" customFormat="1" ht="13.15">
      <c r="A72" s="186" t="s">
        <v>90</v>
      </c>
      <c r="B72" s="104" t="str">
        <f>VLOOKUP(A72,'CENTRO DE COSTOS'!A:D,4,FALSE)</f>
        <v>JUAN SEBASTIÁN RÍOS CASTRILLÓN</v>
      </c>
      <c r="C72" s="104" t="str">
        <f>VLOOKUP(A72,'CENTRO DE COSTOS'!A:D,2,FALSE)</f>
        <v>0004-0005</v>
      </c>
      <c r="D72" s="187">
        <v>5001</v>
      </c>
      <c r="E72" s="187">
        <v>2265203</v>
      </c>
      <c r="F72" s="187">
        <v>46332</v>
      </c>
      <c r="G72" s="186" t="s">
        <v>290</v>
      </c>
      <c r="H72" s="186" t="s">
        <v>90</v>
      </c>
      <c r="I72" s="186" t="s">
        <v>9422</v>
      </c>
      <c r="J72" s="187" t="s">
        <v>9145</v>
      </c>
      <c r="K72" s="187" t="s">
        <v>9145</v>
      </c>
      <c r="L72" s="117" t="s">
        <v>167</v>
      </c>
      <c r="M72" s="187">
        <v>2265203</v>
      </c>
      <c r="N72" s="186" t="s">
        <v>9423</v>
      </c>
      <c r="O72" s="186">
        <v>45814.48541666667</v>
      </c>
      <c r="P72" s="186">
        <v>45818.477083333331</v>
      </c>
      <c r="Q72" s="186" t="s">
        <v>9136</v>
      </c>
      <c r="R72" s="186" t="s">
        <v>9137</v>
      </c>
      <c r="S72" s="186" t="s">
        <v>9138</v>
      </c>
      <c r="T72" s="186" t="s">
        <v>9139</v>
      </c>
      <c r="U72" s="186" t="s">
        <v>9139</v>
      </c>
      <c r="V72" s="187" t="s">
        <v>177</v>
      </c>
      <c r="W72" s="186" t="s">
        <v>9424</v>
      </c>
      <c r="X72" s="188" t="s">
        <v>3754</v>
      </c>
      <c r="Y72" s="187">
        <v>0</v>
      </c>
      <c r="Z72" s="187" t="s">
        <v>9425</v>
      </c>
      <c r="AA72" s="186" t="s">
        <v>173</v>
      </c>
      <c r="AB72" s="186" t="s">
        <v>173</v>
      </c>
      <c r="AC72" s="187" t="s">
        <v>25</v>
      </c>
      <c r="AD72" s="187" t="s">
        <v>189</v>
      </c>
      <c r="AE72" s="188" t="s">
        <v>9144</v>
      </c>
      <c r="AF72" s="187">
        <v>0</v>
      </c>
      <c r="AG72" s="186" t="s">
        <v>3303</v>
      </c>
      <c r="AH72" s="118"/>
      <c r="AI72" s="112">
        <f>IF(V72="SOPORTE_TELEFÓNICO",'BASE LIQUIDACION REDEBAN 2025'!$B$19,IF(AC72="TIPO I",'BASE LIQUIDACION REDEBAN 2025'!$C$2,IF(AC72="TIPO II",'BASE LIQUIDACION REDEBAN 2025'!$C$3,IF(AC72="TIPO III",'BASE LIQUIDACION REDEBAN 2025'!$C$4,IF(AC72="TIPO IV",'BASE LIQUIDACION REDEBAN 2025'!$C$5,IF(AD72="AEREO",'BASE LIQUIDACION REDEBAN 2025'!$B$6,'BASE LIQUIDACION REDEBAN 2025'!$C$5))))))</f>
        <v>65960.072302</v>
      </c>
      <c r="AJ72" s="97">
        <f>IF(OR(V72="SOPORTE_TELEFÓNICO",V72="ENVÍO"),0,IF(AC72="TIPO I",'BASE LIQUIDACION REDEBAN 2025'!$B$10,IF(AC72="TIPO II",'BASE LIQUIDACION REDEBAN 2025'!$B$11,IF(AC72="TIPO III",'BASE LIQUIDACION REDEBAN 2025'!$B$12,'BASE LIQUIDACION REDEBAN 2025'!$B$13))))</f>
        <v>75096.394270399993</v>
      </c>
      <c r="AK72" s="97">
        <f t="shared" si="1"/>
        <v>65960.072302</v>
      </c>
    </row>
    <row r="73" spans="1:37" s="85" customFormat="1" ht="13.15">
      <c r="A73" s="186" t="s">
        <v>98</v>
      </c>
      <c r="B73" s="104" t="str">
        <f>VLOOKUP(A73,'CENTRO DE COSTOS'!A:D,4,FALSE)</f>
        <v>MIGUEL JULIÁN HERNÁNDEZ GUARÍN</v>
      </c>
      <c r="C73" s="104" t="str">
        <f>VLOOKUP(A73,'CENTRO DE COSTOS'!A:D,2,FALSE)</f>
        <v>0004-0008</v>
      </c>
      <c r="D73" s="187">
        <v>15236</v>
      </c>
      <c r="E73" s="187">
        <v>2269491</v>
      </c>
      <c r="F73" s="187">
        <v>40855</v>
      </c>
      <c r="G73" s="186" t="s">
        <v>371</v>
      </c>
      <c r="H73" s="186" t="s">
        <v>9426</v>
      </c>
      <c r="I73" s="186" t="s">
        <v>9427</v>
      </c>
      <c r="J73" s="187" t="s">
        <v>9145</v>
      </c>
      <c r="K73" s="187" t="s">
        <v>9145</v>
      </c>
      <c r="L73" s="117" t="s">
        <v>167</v>
      </c>
      <c r="M73" s="187">
        <v>2269491</v>
      </c>
      <c r="N73" s="186" t="s">
        <v>9428</v>
      </c>
      <c r="O73" s="186">
        <v>45817.333333333336</v>
      </c>
      <c r="P73" s="186">
        <v>45818.480555555558</v>
      </c>
      <c r="Q73" s="186" t="s">
        <v>9136</v>
      </c>
      <c r="R73" s="186" t="s">
        <v>9137</v>
      </c>
      <c r="S73" s="186" t="s">
        <v>9138</v>
      </c>
      <c r="T73" s="186" t="s">
        <v>9139</v>
      </c>
      <c r="U73" s="186" t="s">
        <v>9139</v>
      </c>
      <c r="V73" s="187" t="s">
        <v>177</v>
      </c>
      <c r="W73" s="186" t="s">
        <v>9429</v>
      </c>
      <c r="X73" s="188" t="s">
        <v>3754</v>
      </c>
      <c r="Y73" s="187">
        <v>0</v>
      </c>
      <c r="Z73" s="187" t="s">
        <v>9430</v>
      </c>
      <c r="AA73" s="186" t="s">
        <v>173</v>
      </c>
      <c r="AB73" s="186" t="s">
        <v>173</v>
      </c>
      <c r="AC73" s="187" t="s">
        <v>30</v>
      </c>
      <c r="AD73" s="187" t="s">
        <v>189</v>
      </c>
      <c r="AE73" s="188" t="s">
        <v>9144</v>
      </c>
      <c r="AF73" s="187">
        <v>0</v>
      </c>
      <c r="AG73" s="186" t="s">
        <v>375</v>
      </c>
      <c r="AH73" s="118"/>
      <c r="AI73" s="112">
        <f>IF(V73="SOPORTE_TELEFÓNICO",'BASE LIQUIDACION REDEBAN 2025'!$B$19,IF(AC73="TIPO I",'BASE LIQUIDACION REDEBAN 2025'!$C$2,IF(AC73="TIPO II",'BASE LIQUIDACION REDEBAN 2025'!$C$3,IF(AC73="TIPO III",'BASE LIQUIDACION REDEBAN 2025'!$C$4,IF(AC73="TIPO IV",'BASE LIQUIDACION REDEBAN 2025'!$C$5,IF(AD73="AEREO",'BASE LIQUIDACION REDEBAN 2025'!$B$6,'BASE LIQUIDACION REDEBAN 2025'!$C$5))))))</f>
        <v>275728.78077800001</v>
      </c>
      <c r="AJ73" s="97">
        <f>IF(OR(V73="SOPORTE_TELEFÓNICO",V73="ENVÍO"),0,IF(AC73="TIPO I",'BASE LIQUIDACION REDEBAN 2025'!$B$10,IF(AC73="TIPO II",'BASE LIQUIDACION REDEBAN 2025'!$B$11,IF(AC73="TIPO III",'BASE LIQUIDACION REDEBAN 2025'!$B$12,'BASE LIQUIDACION REDEBAN 2025'!$B$13))))</f>
        <v>196536.5258152</v>
      </c>
      <c r="AK73" s="97">
        <f t="shared" si="1"/>
        <v>275728.78077800001</v>
      </c>
    </row>
    <row r="74" spans="1:37" s="85" customFormat="1" ht="13.15">
      <c r="A74" s="186" t="s">
        <v>100</v>
      </c>
      <c r="B74" s="104" t="str">
        <f>VLOOKUP(A74,'CENTRO DE COSTOS'!A:D,4,FALSE)</f>
        <v>KEVIN ALEXIS CORZO BUSTOS</v>
      </c>
      <c r="C74" s="104" t="str">
        <f>VLOOKUP(A74,'CENTRO DE COSTOS'!A:D,2,FALSE)</f>
        <v>0004-0007</v>
      </c>
      <c r="D74" s="187">
        <v>50001</v>
      </c>
      <c r="E74" s="187">
        <v>2278880</v>
      </c>
      <c r="F74" s="187">
        <v>74265</v>
      </c>
      <c r="G74" s="186" t="s">
        <v>192</v>
      </c>
      <c r="H74" s="186" t="s">
        <v>100</v>
      </c>
      <c r="I74" s="186" t="s">
        <v>5377</v>
      </c>
      <c r="J74" s="187" t="s">
        <v>9145</v>
      </c>
      <c r="K74" s="187" t="s">
        <v>9145</v>
      </c>
      <c r="L74" s="117" t="s">
        <v>167</v>
      </c>
      <c r="M74" s="187">
        <v>2278880</v>
      </c>
      <c r="N74" s="186" t="s">
        <v>9431</v>
      </c>
      <c r="O74" s="186">
        <v>45818.380555555559</v>
      </c>
      <c r="P74" s="186">
        <v>45818.636111111111</v>
      </c>
      <c r="Q74" s="186" t="s">
        <v>9136</v>
      </c>
      <c r="R74" s="186" t="s">
        <v>9137</v>
      </c>
      <c r="S74" s="186" t="s">
        <v>9138</v>
      </c>
      <c r="T74" s="186" t="s">
        <v>9139</v>
      </c>
      <c r="U74" s="186" t="s">
        <v>9139</v>
      </c>
      <c r="V74" s="187" t="s">
        <v>177</v>
      </c>
      <c r="W74" s="186" t="s">
        <v>9432</v>
      </c>
      <c r="X74" s="188" t="s">
        <v>3754</v>
      </c>
      <c r="Y74" s="187">
        <v>0</v>
      </c>
      <c r="Z74" s="187" t="s">
        <v>5380</v>
      </c>
      <c r="AA74" s="186" t="s">
        <v>173</v>
      </c>
      <c r="AB74" s="186" t="s">
        <v>173</v>
      </c>
      <c r="AC74" s="187" t="s">
        <v>25</v>
      </c>
      <c r="AD74" s="187" t="s">
        <v>189</v>
      </c>
      <c r="AE74" s="188" t="s">
        <v>9144</v>
      </c>
      <c r="AF74" s="187">
        <v>0</v>
      </c>
      <c r="AG74" s="186" t="s">
        <v>3368</v>
      </c>
      <c r="AH74" s="118"/>
      <c r="AI74" s="112">
        <f>IF(V74="SOPORTE_TELEFÓNICO",'BASE LIQUIDACION REDEBAN 2025'!$B$19,IF(AC74="TIPO I",'BASE LIQUIDACION REDEBAN 2025'!$C$2,IF(AC74="TIPO II",'BASE LIQUIDACION REDEBAN 2025'!$C$3,IF(AC74="TIPO III",'BASE LIQUIDACION REDEBAN 2025'!$C$4,IF(AC74="TIPO IV",'BASE LIQUIDACION REDEBAN 2025'!$C$5,IF(AD74="AEREO",'BASE LIQUIDACION REDEBAN 2025'!$B$6,'BASE LIQUIDACION REDEBAN 2025'!$C$5))))))</f>
        <v>65960.072302</v>
      </c>
      <c r="AJ74" s="97">
        <f>IF(OR(V74="SOPORTE_TELEFÓNICO",V74="ENVÍO"),0,IF(AC74="TIPO I",'BASE LIQUIDACION REDEBAN 2025'!$B$10,IF(AC74="TIPO II",'BASE LIQUIDACION REDEBAN 2025'!$B$11,IF(AC74="TIPO III",'BASE LIQUIDACION REDEBAN 2025'!$B$12,'BASE LIQUIDACION REDEBAN 2025'!$B$13))))</f>
        <v>75096.394270399993</v>
      </c>
      <c r="AK74" s="97">
        <f t="shared" si="1"/>
        <v>65960.072302</v>
      </c>
    </row>
    <row r="75" spans="1:37" s="85" customFormat="1" ht="13.15">
      <c r="A75" s="186" t="s">
        <v>90</v>
      </c>
      <c r="B75" s="104" t="str">
        <f>VLOOKUP(A75,'CENTRO DE COSTOS'!A:D,4,FALSE)</f>
        <v>JUAN SEBASTIÁN RÍOS CASTRILLÓN</v>
      </c>
      <c r="C75" s="104" t="str">
        <f>VLOOKUP(A75,'CENTRO DE COSTOS'!A:D,2,FALSE)</f>
        <v>0004-0005</v>
      </c>
      <c r="D75" s="187">
        <v>5318</v>
      </c>
      <c r="E75" s="187">
        <v>13458674</v>
      </c>
      <c r="F75" s="187">
        <v>73367</v>
      </c>
      <c r="G75" s="186" t="s">
        <v>290</v>
      </c>
      <c r="H75" s="186" t="s">
        <v>4187</v>
      </c>
      <c r="I75" s="186" t="s">
        <v>9433</v>
      </c>
      <c r="J75" s="187" t="s">
        <v>802</v>
      </c>
      <c r="K75" s="187" t="s">
        <v>803</v>
      </c>
      <c r="L75" s="117" t="s">
        <v>167</v>
      </c>
      <c r="M75" s="187">
        <v>13458674</v>
      </c>
      <c r="N75" s="186" t="s">
        <v>9434</v>
      </c>
      <c r="O75" s="186">
        <v>45812.685416666667</v>
      </c>
      <c r="P75" s="186">
        <v>45819.412881944438</v>
      </c>
      <c r="Q75" s="186" t="s">
        <v>9136</v>
      </c>
      <c r="R75" s="186" t="s">
        <v>9137</v>
      </c>
      <c r="S75" s="186" t="s">
        <v>9138</v>
      </c>
      <c r="T75" s="186" t="s">
        <v>3331</v>
      </c>
      <c r="U75" s="186" t="s">
        <v>3331</v>
      </c>
      <c r="V75" s="187" t="s">
        <v>177</v>
      </c>
      <c r="W75" s="186" t="s">
        <v>9435</v>
      </c>
      <c r="X75" s="188" t="s">
        <v>3754</v>
      </c>
      <c r="Y75" s="187" t="s">
        <v>9436</v>
      </c>
      <c r="Z75" s="187" t="s">
        <v>9437</v>
      </c>
      <c r="AA75" s="186" t="s">
        <v>173</v>
      </c>
      <c r="AB75" s="186" t="s">
        <v>173</v>
      </c>
      <c r="AC75" s="187" t="s">
        <v>28</v>
      </c>
      <c r="AD75" s="187" t="s">
        <v>189</v>
      </c>
      <c r="AE75" s="188" t="s">
        <v>9144</v>
      </c>
      <c r="AF75" s="187">
        <v>0</v>
      </c>
      <c r="AG75" s="186" t="s">
        <v>340</v>
      </c>
      <c r="AH75" s="118"/>
      <c r="AI75" s="112">
        <f>IF(V75="SOPORTE_TELEFÓNICO",'BASE LIQUIDACION REDEBAN 2025'!$B$19,IF(AC75="TIPO I",'BASE LIQUIDACION REDEBAN 2025'!$C$2,IF(AC75="TIPO II",'BASE LIQUIDACION REDEBAN 2025'!$C$3,IF(AC75="TIPO III",'BASE LIQUIDACION REDEBAN 2025'!$C$4,IF(AC75="TIPO IV",'BASE LIQUIDACION REDEBAN 2025'!$C$5,IF(AD75="AEREO",'BASE LIQUIDACION REDEBAN 2025'!$B$6,'BASE LIQUIDACION REDEBAN 2025'!$C$5))))))</f>
        <v>144967.87232000002</v>
      </c>
      <c r="AJ75" s="97">
        <f>IF(OR(V75="SOPORTE_TELEFÓNICO",V75="ENVÍO"),0,IF(AC75="TIPO I",'BASE LIQUIDACION REDEBAN 2025'!$B$10,IF(AC75="TIPO II",'BASE LIQUIDACION REDEBAN 2025'!$B$11,IF(AC75="TIPO III",'BASE LIQUIDACION REDEBAN 2025'!$B$12,'BASE LIQUIDACION REDEBAN 2025'!$B$13))))</f>
        <v>140395.6348884</v>
      </c>
      <c r="AK75" s="97">
        <f t="shared" si="1"/>
        <v>144967.87232000002</v>
      </c>
    </row>
    <row r="76" spans="1:37" s="85" customFormat="1" ht="13.15">
      <c r="A76" s="186" t="s">
        <v>100</v>
      </c>
      <c r="B76" s="104" t="str">
        <f>VLOOKUP(A76,'CENTRO DE COSTOS'!A:D,4,FALSE)</f>
        <v>KEVIN ALEXIS CORZO BUSTOS</v>
      </c>
      <c r="C76" s="104" t="str">
        <f>VLOOKUP(A76,'CENTRO DE COSTOS'!A:D,2,FALSE)</f>
        <v>0004-0007</v>
      </c>
      <c r="D76" s="187">
        <v>50001</v>
      </c>
      <c r="E76" s="187">
        <v>2283160</v>
      </c>
      <c r="F76" s="187">
        <v>75336</v>
      </c>
      <c r="G76" s="186" t="s">
        <v>192</v>
      </c>
      <c r="H76" s="186" t="s">
        <v>100</v>
      </c>
      <c r="I76" s="186" t="s">
        <v>9438</v>
      </c>
      <c r="J76" s="187" t="s">
        <v>9145</v>
      </c>
      <c r="K76" s="187" t="s">
        <v>9145</v>
      </c>
      <c r="L76" s="117" t="s">
        <v>167</v>
      </c>
      <c r="M76" s="187">
        <v>2283160</v>
      </c>
      <c r="N76" s="186" t="s">
        <v>9439</v>
      </c>
      <c r="O76" s="186">
        <v>45818.646527777775</v>
      </c>
      <c r="P76" s="186">
        <v>45819.508333333331</v>
      </c>
      <c r="Q76" s="186" t="s">
        <v>9136</v>
      </c>
      <c r="R76" s="186" t="s">
        <v>9137</v>
      </c>
      <c r="S76" s="186" t="s">
        <v>9138</v>
      </c>
      <c r="T76" s="186" t="s">
        <v>9139</v>
      </c>
      <c r="U76" s="186" t="s">
        <v>9139</v>
      </c>
      <c r="V76" s="187" t="s">
        <v>177</v>
      </c>
      <c r="W76" s="186" t="s">
        <v>9440</v>
      </c>
      <c r="X76" s="188" t="s">
        <v>3754</v>
      </c>
      <c r="Y76" s="187">
        <v>0</v>
      </c>
      <c r="Z76" s="187" t="s">
        <v>9441</v>
      </c>
      <c r="AA76" s="186" t="s">
        <v>173</v>
      </c>
      <c r="AB76" s="186" t="s">
        <v>173</v>
      </c>
      <c r="AC76" s="187" t="s">
        <v>25</v>
      </c>
      <c r="AD76" s="187" t="s">
        <v>189</v>
      </c>
      <c r="AE76" s="188" t="s">
        <v>9144</v>
      </c>
      <c r="AF76" s="187">
        <v>0</v>
      </c>
      <c r="AG76" s="186" t="s">
        <v>3368</v>
      </c>
      <c r="AH76" s="118"/>
      <c r="AI76" s="112">
        <f>IF(V76="SOPORTE_TELEFÓNICO",'BASE LIQUIDACION REDEBAN 2025'!$B$19,IF(AC76="TIPO I",'BASE LIQUIDACION REDEBAN 2025'!$C$2,IF(AC76="TIPO II",'BASE LIQUIDACION REDEBAN 2025'!$C$3,IF(AC76="TIPO III",'BASE LIQUIDACION REDEBAN 2025'!$C$4,IF(AC76="TIPO IV",'BASE LIQUIDACION REDEBAN 2025'!$C$5,IF(AD76="AEREO",'BASE LIQUIDACION REDEBAN 2025'!$B$6,'BASE LIQUIDACION REDEBAN 2025'!$C$5))))))</f>
        <v>65960.072302</v>
      </c>
      <c r="AJ76" s="97">
        <f>IF(OR(V76="SOPORTE_TELEFÓNICO",V76="ENVÍO"),0,IF(AC76="TIPO I",'BASE LIQUIDACION REDEBAN 2025'!$B$10,IF(AC76="TIPO II",'BASE LIQUIDACION REDEBAN 2025'!$B$11,IF(AC76="TIPO III",'BASE LIQUIDACION REDEBAN 2025'!$B$12,'BASE LIQUIDACION REDEBAN 2025'!$B$13))))</f>
        <v>75096.394270399993</v>
      </c>
      <c r="AK76" s="97">
        <f t="shared" si="1"/>
        <v>65960.072302</v>
      </c>
    </row>
    <row r="77" spans="1:37" s="85" customFormat="1" ht="13.15">
      <c r="A77" s="186" t="s">
        <v>96</v>
      </c>
      <c r="B77" s="104" t="str">
        <f>VLOOKUP(A77,'CENTRO DE COSTOS'!A:D,4,FALSE)</f>
        <v>JOSE MAURICIO HERNANDEZ ROJAS</v>
      </c>
      <c r="C77" s="104" t="str">
        <f>VLOOKUP(A77,'CENTRO DE COSTOS'!A:D,2,FALSE)</f>
        <v>0004-0001</v>
      </c>
      <c r="D77" s="187">
        <v>47268</v>
      </c>
      <c r="E77" s="187">
        <v>2276355</v>
      </c>
      <c r="F77" s="187">
        <v>64446</v>
      </c>
      <c r="G77" s="186" t="s">
        <v>683</v>
      </c>
      <c r="H77" s="186" t="s">
        <v>5591</v>
      </c>
      <c r="I77" s="186" t="s">
        <v>5592</v>
      </c>
      <c r="J77" s="187" t="s">
        <v>9145</v>
      </c>
      <c r="K77" s="187" t="s">
        <v>9145</v>
      </c>
      <c r="L77" s="117" t="s">
        <v>167</v>
      </c>
      <c r="M77" s="187">
        <v>2276355</v>
      </c>
      <c r="N77" s="186" t="s">
        <v>9442</v>
      </c>
      <c r="O77" s="186">
        <v>45817.677083333336</v>
      </c>
      <c r="P77" s="186">
        <v>45819.618055555555</v>
      </c>
      <c r="Q77" s="186" t="s">
        <v>9136</v>
      </c>
      <c r="R77" s="186" t="s">
        <v>9137</v>
      </c>
      <c r="S77" s="186" t="s">
        <v>9138</v>
      </c>
      <c r="T77" s="186" t="s">
        <v>9139</v>
      </c>
      <c r="U77" s="186" t="s">
        <v>9139</v>
      </c>
      <c r="V77" s="187" t="s">
        <v>177</v>
      </c>
      <c r="W77" s="186" t="s">
        <v>9443</v>
      </c>
      <c r="X77" s="188" t="s">
        <v>3754</v>
      </c>
      <c r="Y77" s="187">
        <v>0</v>
      </c>
      <c r="Z77" s="187" t="s">
        <v>5595</v>
      </c>
      <c r="AA77" s="186" t="s">
        <v>173</v>
      </c>
      <c r="AB77" s="186" t="s">
        <v>173</v>
      </c>
      <c r="AC77" s="187" t="s">
        <v>30</v>
      </c>
      <c r="AD77" s="187" t="s">
        <v>189</v>
      </c>
      <c r="AE77" s="188" t="s">
        <v>9144</v>
      </c>
      <c r="AF77" s="187">
        <v>0</v>
      </c>
      <c r="AG77" s="186" t="s">
        <v>1174</v>
      </c>
      <c r="AH77" s="118"/>
      <c r="AI77" s="112">
        <f>IF(V77="SOPORTE_TELEFÓNICO",'BASE LIQUIDACION REDEBAN 2025'!$B$19,IF(AC77="TIPO I",'BASE LIQUIDACION REDEBAN 2025'!$C$2,IF(AC77="TIPO II",'BASE LIQUIDACION REDEBAN 2025'!$C$3,IF(AC77="TIPO III",'BASE LIQUIDACION REDEBAN 2025'!$C$4,IF(AC77="TIPO IV",'BASE LIQUIDACION REDEBAN 2025'!$C$5,IF(AD77="AEREO",'BASE LIQUIDACION REDEBAN 2025'!$B$6,'BASE LIQUIDACION REDEBAN 2025'!$C$5))))))</f>
        <v>275728.78077800001</v>
      </c>
      <c r="AJ77" s="97">
        <f>IF(OR(V77="SOPORTE_TELEFÓNICO",V77="ENVÍO"),0,IF(AC77="TIPO I",'BASE LIQUIDACION REDEBAN 2025'!$B$10,IF(AC77="TIPO II",'BASE LIQUIDACION REDEBAN 2025'!$B$11,IF(AC77="TIPO III",'BASE LIQUIDACION REDEBAN 2025'!$B$12,'BASE LIQUIDACION REDEBAN 2025'!$B$13))))</f>
        <v>196536.5258152</v>
      </c>
      <c r="AK77" s="97">
        <f t="shared" si="1"/>
        <v>275728.78077800001</v>
      </c>
    </row>
    <row r="78" spans="1:37" s="85" customFormat="1" ht="13.15">
      <c r="A78" s="186" t="s">
        <v>101</v>
      </c>
      <c r="B78" s="104" t="str">
        <f>VLOOKUP(A78,'CENTRO DE COSTOS'!A:D,4,FALSE)</f>
        <v>KEVIN ALEXIS CORZO BUSTOS</v>
      </c>
      <c r="C78" s="104" t="str">
        <f>VLOOKUP(A78,'CENTRO DE COSTOS'!A:D,2,FALSE)</f>
        <v>0004-0007</v>
      </c>
      <c r="D78" s="187">
        <v>85001</v>
      </c>
      <c r="E78" s="187">
        <v>2280588</v>
      </c>
      <c r="F78" s="187">
        <v>61691</v>
      </c>
      <c r="G78" s="186" t="s">
        <v>1934</v>
      </c>
      <c r="H78" s="186" t="s">
        <v>101</v>
      </c>
      <c r="I78" s="186" t="s">
        <v>5321</v>
      </c>
      <c r="J78" s="187" t="s">
        <v>9145</v>
      </c>
      <c r="K78" s="187" t="s">
        <v>9145</v>
      </c>
      <c r="L78" s="117" t="s">
        <v>167</v>
      </c>
      <c r="M78" s="187">
        <v>2280588</v>
      </c>
      <c r="N78" s="186" t="s">
        <v>9444</v>
      </c>
      <c r="O78" s="186">
        <v>45818.465277777781</v>
      </c>
      <c r="P78" s="186">
        <v>45819.620833333334</v>
      </c>
      <c r="Q78" s="186" t="s">
        <v>9136</v>
      </c>
      <c r="R78" s="186" t="s">
        <v>9137</v>
      </c>
      <c r="S78" s="186" t="s">
        <v>9138</v>
      </c>
      <c r="T78" s="186" t="s">
        <v>9139</v>
      </c>
      <c r="U78" s="186" t="s">
        <v>9139</v>
      </c>
      <c r="V78" s="187" t="s">
        <v>177</v>
      </c>
      <c r="W78" s="186" t="s">
        <v>9445</v>
      </c>
      <c r="X78" s="188" t="s">
        <v>3754</v>
      </c>
      <c r="Y78" s="187">
        <v>0</v>
      </c>
      <c r="Z78" s="187" t="s">
        <v>9446</v>
      </c>
      <c r="AA78" s="186" t="s">
        <v>173</v>
      </c>
      <c r="AB78" s="186" t="s">
        <v>173</v>
      </c>
      <c r="AC78" s="187" t="s">
        <v>25</v>
      </c>
      <c r="AD78" s="187" t="s">
        <v>189</v>
      </c>
      <c r="AE78" s="188" t="s">
        <v>9144</v>
      </c>
      <c r="AF78" s="187">
        <v>0</v>
      </c>
      <c r="AG78" s="186" t="s">
        <v>2183</v>
      </c>
      <c r="AH78" s="118"/>
      <c r="AI78" s="112">
        <f>IF(V78="SOPORTE_TELEFÓNICO",'BASE LIQUIDACION REDEBAN 2025'!$B$19,IF(AC78="TIPO I",'BASE LIQUIDACION REDEBAN 2025'!$C$2,IF(AC78="TIPO II",'BASE LIQUIDACION REDEBAN 2025'!$C$3,IF(AC78="TIPO III",'BASE LIQUIDACION REDEBAN 2025'!$C$4,IF(AC78="TIPO IV",'BASE LIQUIDACION REDEBAN 2025'!$C$5,IF(AD78="AEREO",'BASE LIQUIDACION REDEBAN 2025'!$B$6,'BASE LIQUIDACION REDEBAN 2025'!$C$5))))))</f>
        <v>65960.072302</v>
      </c>
      <c r="AJ78" s="97">
        <f>IF(OR(V78="SOPORTE_TELEFÓNICO",V78="ENVÍO"),0,IF(AC78="TIPO I",'BASE LIQUIDACION REDEBAN 2025'!$B$10,IF(AC78="TIPO II",'BASE LIQUIDACION REDEBAN 2025'!$B$11,IF(AC78="TIPO III",'BASE LIQUIDACION REDEBAN 2025'!$B$12,'BASE LIQUIDACION REDEBAN 2025'!$B$13))))</f>
        <v>75096.394270399993</v>
      </c>
      <c r="AK78" s="97">
        <f t="shared" si="1"/>
        <v>65960.072302</v>
      </c>
    </row>
    <row r="79" spans="1:37" s="85" customFormat="1" ht="13.15">
      <c r="A79" s="186" t="s">
        <v>76</v>
      </c>
      <c r="B79" s="104" t="str">
        <f>VLOOKUP(A79,'CENTRO DE COSTOS'!A:D,4,FALSE)</f>
        <v>DIEGO FERNANDO HENAO CARDONA</v>
      </c>
      <c r="C79" s="104" t="str">
        <f>VLOOKUP(A79,'CENTRO DE COSTOS'!A:D,2,FALSE)</f>
        <v>0004-0003</v>
      </c>
      <c r="D79" s="187">
        <v>76001</v>
      </c>
      <c r="E79" s="187">
        <v>2288203</v>
      </c>
      <c r="F79" s="187">
        <v>35513</v>
      </c>
      <c r="G79" s="186" t="s">
        <v>230</v>
      </c>
      <c r="H79" s="186" t="s">
        <v>76</v>
      </c>
      <c r="I79" s="186" t="s">
        <v>9447</v>
      </c>
      <c r="J79" s="187" t="s">
        <v>1022</v>
      </c>
      <c r="K79" s="187" t="s">
        <v>9263</v>
      </c>
      <c r="L79" s="117" t="s">
        <v>167</v>
      </c>
      <c r="M79" s="187">
        <v>2288203</v>
      </c>
      <c r="N79" s="186" t="s">
        <v>9448</v>
      </c>
      <c r="O79" s="186">
        <v>45819.465277777781</v>
      </c>
      <c r="P79" s="186">
        <v>45819.665972222225</v>
      </c>
      <c r="Q79" s="186" t="s">
        <v>9136</v>
      </c>
      <c r="R79" s="186" t="s">
        <v>9137</v>
      </c>
      <c r="S79" s="186" t="s">
        <v>9138</v>
      </c>
      <c r="T79" s="186" t="s">
        <v>9139</v>
      </c>
      <c r="U79" s="186" t="s">
        <v>9139</v>
      </c>
      <c r="V79" s="187" t="s">
        <v>177</v>
      </c>
      <c r="W79" s="186" t="s">
        <v>9449</v>
      </c>
      <c r="X79" s="188" t="s">
        <v>3754</v>
      </c>
      <c r="Y79" s="187">
        <v>0</v>
      </c>
      <c r="Z79" s="187" t="s">
        <v>9450</v>
      </c>
      <c r="AA79" s="186" t="s">
        <v>173</v>
      </c>
      <c r="AB79" s="186" t="s">
        <v>173</v>
      </c>
      <c r="AC79" s="187" t="s">
        <v>25</v>
      </c>
      <c r="AD79" s="187" t="s">
        <v>189</v>
      </c>
      <c r="AE79" s="188" t="s">
        <v>9144</v>
      </c>
      <c r="AF79" s="187">
        <v>0</v>
      </c>
      <c r="AG79" s="186" t="s">
        <v>1025</v>
      </c>
      <c r="AH79" s="118"/>
      <c r="AI79" s="112">
        <f>IF(V79="SOPORTE_TELEFÓNICO",'BASE LIQUIDACION REDEBAN 2025'!$B$19,IF(AC79="TIPO I",'BASE LIQUIDACION REDEBAN 2025'!$C$2,IF(AC79="TIPO II",'BASE LIQUIDACION REDEBAN 2025'!$C$3,IF(AC79="TIPO III",'BASE LIQUIDACION REDEBAN 2025'!$C$4,IF(AC79="TIPO IV",'BASE LIQUIDACION REDEBAN 2025'!$C$5,IF(AD79="AEREO",'BASE LIQUIDACION REDEBAN 2025'!$B$6,'BASE LIQUIDACION REDEBAN 2025'!$C$5))))))</f>
        <v>65960.072302</v>
      </c>
      <c r="AJ79" s="97">
        <f>IF(OR(V79="SOPORTE_TELEFÓNICO",V79="ENVÍO"),0,IF(AC79="TIPO I",'BASE LIQUIDACION REDEBAN 2025'!$B$10,IF(AC79="TIPO II",'BASE LIQUIDACION REDEBAN 2025'!$B$11,IF(AC79="TIPO III",'BASE LIQUIDACION REDEBAN 2025'!$B$12,'BASE LIQUIDACION REDEBAN 2025'!$B$13))))</f>
        <v>75096.394270399993</v>
      </c>
      <c r="AK79" s="97">
        <f t="shared" si="1"/>
        <v>65960.072302</v>
      </c>
    </row>
    <row r="80" spans="1:37" s="85" customFormat="1" ht="13.15">
      <c r="A80" s="186" t="s">
        <v>97</v>
      </c>
      <c r="B80" s="104" t="str">
        <f>VLOOKUP(A80,'CENTRO DE COSTOS'!A:D,4,FALSE)</f>
        <v>JOSE MAURICIO HERNANDEZ ROJAS</v>
      </c>
      <c r="C80" s="104" t="str">
        <f>VLOOKUP(A80,'CENTRO DE COSTOS'!A:D,2,FALSE)</f>
        <v>0004-0001</v>
      </c>
      <c r="D80" s="187">
        <v>70001</v>
      </c>
      <c r="E80" s="187">
        <v>2256392</v>
      </c>
      <c r="F80" s="187">
        <v>77577</v>
      </c>
      <c r="G80" s="186" t="s">
        <v>730</v>
      </c>
      <c r="H80" s="186" t="s">
        <v>97</v>
      </c>
      <c r="I80" s="186" t="s">
        <v>9451</v>
      </c>
      <c r="J80" s="187" t="s">
        <v>9145</v>
      </c>
      <c r="K80" s="187" t="s">
        <v>9145</v>
      </c>
      <c r="L80" s="117" t="s">
        <v>167</v>
      </c>
      <c r="M80" s="187">
        <v>2256392</v>
      </c>
      <c r="N80" s="186" t="s">
        <v>9452</v>
      </c>
      <c r="O80" s="186">
        <v>45813.333333333336</v>
      </c>
      <c r="P80" s="186">
        <v>45820.432222222225</v>
      </c>
      <c r="Q80" s="186" t="s">
        <v>9453</v>
      </c>
      <c r="R80" s="186" t="s">
        <v>9454</v>
      </c>
      <c r="S80" s="186" t="s">
        <v>9138</v>
      </c>
      <c r="T80" s="186" t="s">
        <v>9139</v>
      </c>
      <c r="U80" s="186" t="s">
        <v>9139</v>
      </c>
      <c r="V80" s="187" t="s">
        <v>3188</v>
      </c>
      <c r="W80" s="186" t="s">
        <v>9455</v>
      </c>
      <c r="X80" s="188" t="s">
        <v>3754</v>
      </c>
      <c r="Y80" s="187">
        <v>0</v>
      </c>
      <c r="Z80" s="187">
        <v>0</v>
      </c>
      <c r="AA80" s="186" t="s">
        <v>173</v>
      </c>
      <c r="AB80" s="186" t="s">
        <v>173</v>
      </c>
      <c r="AC80" s="187" t="s">
        <v>25</v>
      </c>
      <c r="AD80" s="187" t="s">
        <v>189</v>
      </c>
      <c r="AE80" s="188" t="s">
        <v>3754</v>
      </c>
      <c r="AF80" s="187">
        <v>0</v>
      </c>
      <c r="AG80" s="186" t="s">
        <v>733</v>
      </c>
      <c r="AH80" s="118"/>
      <c r="AI80" s="112">
        <f>IF(V80="SOPORTE_TELEFÓNICO",'BASE LIQUIDACION REDEBAN 2025'!$B$19,IF(AC80="TIPO I",'BASE LIQUIDACION REDEBAN 2025'!$C$2,IF(AC80="TIPO II",'BASE LIQUIDACION REDEBAN 2025'!$C$3,IF(AC80="TIPO III",'BASE LIQUIDACION REDEBAN 2025'!$C$4,IF(AC80="TIPO IV",'BASE LIQUIDACION REDEBAN 2025'!$C$5,IF(AD80="AEREO",'BASE LIQUIDACION REDEBAN 2025'!$B$6,'BASE LIQUIDACION REDEBAN 2025'!$C$5))))))</f>
        <v>41241.0800752</v>
      </c>
      <c r="AJ80" s="97">
        <f>IF(OR(V80="SOPORTE_TELEFÓNICO",V80="ENVÍO"),0,IF(AC80="TIPO I",'BASE LIQUIDACION REDEBAN 2025'!$B$10,IF(AC80="TIPO II",'BASE LIQUIDACION REDEBAN 2025'!$B$11,IF(AC80="TIPO III",'BASE LIQUIDACION REDEBAN 2025'!$B$12,'BASE LIQUIDACION REDEBAN 2025'!$B$13))))</f>
        <v>0</v>
      </c>
      <c r="AK80" s="97">
        <f t="shared" si="1"/>
        <v>41241.0800752</v>
      </c>
    </row>
    <row r="81" spans="1:37" s="85" customFormat="1" ht="13.15">
      <c r="A81" s="186" t="s">
        <v>98</v>
      </c>
      <c r="B81" s="104" t="str">
        <f>VLOOKUP(A81,'CENTRO DE COSTOS'!A:D,4,FALSE)</f>
        <v>MIGUEL JULIÁN HERNÁNDEZ GUARÍN</v>
      </c>
      <c r="C81" s="104" t="str">
        <f>VLOOKUP(A81,'CENTRO DE COSTOS'!A:D,2,FALSE)</f>
        <v>0004-0008</v>
      </c>
      <c r="D81" s="187">
        <v>15001</v>
      </c>
      <c r="E81" s="187">
        <v>13515941</v>
      </c>
      <c r="F81" s="187">
        <v>79424</v>
      </c>
      <c r="G81" s="186" t="s">
        <v>371</v>
      </c>
      <c r="H81" s="186" t="s">
        <v>98</v>
      </c>
      <c r="I81" s="186" t="s">
        <v>9456</v>
      </c>
      <c r="J81" s="187" t="s">
        <v>9145</v>
      </c>
      <c r="K81" s="187" t="s">
        <v>9145</v>
      </c>
      <c r="L81" s="117" t="s">
        <v>167</v>
      </c>
      <c r="M81" s="187">
        <v>13515941</v>
      </c>
      <c r="N81" s="186" t="s">
        <v>9457</v>
      </c>
      <c r="O81" s="186">
        <v>45819.642361111109</v>
      </c>
      <c r="P81" s="186">
        <v>45820.494444444441</v>
      </c>
      <c r="Q81" s="186" t="s">
        <v>9136</v>
      </c>
      <c r="R81" s="186" t="s">
        <v>9137</v>
      </c>
      <c r="S81" s="186" t="s">
        <v>9138</v>
      </c>
      <c r="T81" s="186" t="s">
        <v>3331</v>
      </c>
      <c r="U81" s="186" t="s">
        <v>3331</v>
      </c>
      <c r="V81" s="187" t="s">
        <v>177</v>
      </c>
      <c r="W81" s="186" t="s">
        <v>9458</v>
      </c>
      <c r="X81" s="188" t="s">
        <v>9459</v>
      </c>
      <c r="Y81" s="187" t="s">
        <v>9460</v>
      </c>
      <c r="Z81" s="187" t="s">
        <v>9461</v>
      </c>
      <c r="AA81" s="186" t="s">
        <v>173</v>
      </c>
      <c r="AB81" s="186" t="s">
        <v>173</v>
      </c>
      <c r="AC81" s="187" t="s">
        <v>25</v>
      </c>
      <c r="AD81" s="187" t="s">
        <v>189</v>
      </c>
      <c r="AE81" s="188" t="s">
        <v>9144</v>
      </c>
      <c r="AF81" s="187">
        <v>0</v>
      </c>
      <c r="AG81" s="186" t="s">
        <v>375</v>
      </c>
      <c r="AH81" s="118"/>
      <c r="AI81" s="112">
        <f>IF(V81="SOPORTE_TELEFÓNICO",'BASE LIQUIDACION REDEBAN 2025'!$B$19,IF(AC81="TIPO I",'BASE LIQUIDACION REDEBAN 2025'!$C$2,IF(AC81="TIPO II",'BASE LIQUIDACION REDEBAN 2025'!$C$3,IF(AC81="TIPO III",'BASE LIQUIDACION REDEBAN 2025'!$C$4,IF(AC81="TIPO IV",'BASE LIQUIDACION REDEBAN 2025'!$C$5,IF(AD81="AEREO",'BASE LIQUIDACION REDEBAN 2025'!$B$6,'BASE LIQUIDACION REDEBAN 2025'!$C$5))))))</f>
        <v>65960.072302</v>
      </c>
      <c r="AJ81" s="97">
        <f>IF(OR(V81="SOPORTE_TELEFÓNICO",V81="ENVÍO"),0,IF(AC81="TIPO I",'BASE LIQUIDACION REDEBAN 2025'!$B$10,IF(AC81="TIPO II",'BASE LIQUIDACION REDEBAN 2025'!$B$11,IF(AC81="TIPO III",'BASE LIQUIDACION REDEBAN 2025'!$B$12,'BASE LIQUIDACION REDEBAN 2025'!$B$13))))</f>
        <v>75096.394270399993</v>
      </c>
      <c r="AK81" s="97">
        <f t="shared" si="1"/>
        <v>65960.072302</v>
      </c>
    </row>
    <row r="82" spans="1:37" s="85" customFormat="1" ht="13.15">
      <c r="A82" s="186" t="s">
        <v>60</v>
      </c>
      <c r="B82" s="104" t="str">
        <f>VLOOKUP(A82,'CENTRO DE COSTOS'!A:D,4,FALSE)</f>
        <v>JUAN SEBASTIÁN RÍOS CASTRILLÓN</v>
      </c>
      <c r="C82" s="104" t="str">
        <f>VLOOKUP(A82,'CENTRO DE COSTOS'!A:D,2,FALSE)</f>
        <v>0004-0005</v>
      </c>
      <c r="D82" s="187">
        <v>5045</v>
      </c>
      <c r="E82" s="187">
        <v>13444046</v>
      </c>
      <c r="F82" s="187">
        <v>76063</v>
      </c>
      <c r="G82" s="186" t="s">
        <v>290</v>
      </c>
      <c r="H82" s="186" t="s">
        <v>60</v>
      </c>
      <c r="I82" s="186" t="s">
        <v>9462</v>
      </c>
      <c r="J82" s="187" t="s">
        <v>9145</v>
      </c>
      <c r="K82" s="187" t="s">
        <v>9145</v>
      </c>
      <c r="L82" s="117" t="s">
        <v>167</v>
      </c>
      <c r="M82" s="187">
        <v>13444046</v>
      </c>
      <c r="N82" s="186" t="s">
        <v>9463</v>
      </c>
      <c r="O82" s="186">
        <v>45819.642361111109</v>
      </c>
      <c r="P82" s="186">
        <v>45820.499305555553</v>
      </c>
      <c r="Q82" s="186" t="s">
        <v>9136</v>
      </c>
      <c r="R82" s="186" t="s">
        <v>9137</v>
      </c>
      <c r="S82" s="186" t="s">
        <v>9138</v>
      </c>
      <c r="T82" s="186" t="s">
        <v>3331</v>
      </c>
      <c r="U82" s="186" t="s">
        <v>3331</v>
      </c>
      <c r="V82" s="187" t="s">
        <v>177</v>
      </c>
      <c r="W82" s="186" t="s">
        <v>9464</v>
      </c>
      <c r="X82" s="188" t="s">
        <v>9465</v>
      </c>
      <c r="Y82" s="187" t="s">
        <v>9466</v>
      </c>
      <c r="Z82" s="187" t="s">
        <v>9467</v>
      </c>
      <c r="AA82" s="186" t="s">
        <v>173</v>
      </c>
      <c r="AB82" s="186" t="s">
        <v>173</v>
      </c>
      <c r="AC82" s="187" t="s">
        <v>25</v>
      </c>
      <c r="AD82" s="187" t="s">
        <v>189</v>
      </c>
      <c r="AE82" s="188" t="s">
        <v>9144</v>
      </c>
      <c r="AF82" s="187">
        <v>0</v>
      </c>
      <c r="AG82" s="186" t="s">
        <v>785</v>
      </c>
      <c r="AH82" s="118"/>
      <c r="AI82" s="112">
        <f>IF(V82="SOPORTE_TELEFÓNICO",'BASE LIQUIDACION REDEBAN 2025'!$B$19,IF(AC82="TIPO I",'BASE LIQUIDACION REDEBAN 2025'!$C$2,IF(AC82="TIPO II",'BASE LIQUIDACION REDEBAN 2025'!$C$3,IF(AC82="TIPO III",'BASE LIQUIDACION REDEBAN 2025'!$C$4,IF(AC82="TIPO IV",'BASE LIQUIDACION REDEBAN 2025'!$C$5,IF(AD82="AEREO",'BASE LIQUIDACION REDEBAN 2025'!$B$6,'BASE LIQUIDACION REDEBAN 2025'!$C$5))))))</f>
        <v>65960.072302</v>
      </c>
      <c r="AJ82" s="97">
        <f>IF(OR(V82="SOPORTE_TELEFÓNICO",V82="ENVÍO"),0,IF(AC82="TIPO I",'BASE LIQUIDACION REDEBAN 2025'!$B$10,IF(AC82="TIPO II",'BASE LIQUIDACION REDEBAN 2025'!$B$11,IF(AC82="TIPO III",'BASE LIQUIDACION REDEBAN 2025'!$B$12,'BASE LIQUIDACION REDEBAN 2025'!$B$13))))</f>
        <v>75096.394270399993</v>
      </c>
      <c r="AK82" s="97">
        <f t="shared" si="1"/>
        <v>65960.072302</v>
      </c>
    </row>
    <row r="83" spans="1:37" s="85" customFormat="1" ht="13.15">
      <c r="A83" s="186" t="s">
        <v>76</v>
      </c>
      <c r="B83" s="104" t="str">
        <f>VLOOKUP(A83,'CENTRO DE COSTOS'!A:D,4,FALSE)</f>
        <v>DIEGO FERNANDO HENAO CARDONA</v>
      </c>
      <c r="C83" s="104" t="str">
        <f>VLOOKUP(A83,'CENTRO DE COSTOS'!A:D,2,FALSE)</f>
        <v>0004-0003</v>
      </c>
      <c r="D83" s="187">
        <v>76001</v>
      </c>
      <c r="E83" s="187">
        <v>13574079</v>
      </c>
      <c r="F83" s="187">
        <v>79180</v>
      </c>
      <c r="G83" s="186" t="s">
        <v>230</v>
      </c>
      <c r="H83" s="186" t="s">
        <v>76</v>
      </c>
      <c r="I83" s="186" t="s">
        <v>9468</v>
      </c>
      <c r="J83" s="187" t="s">
        <v>9145</v>
      </c>
      <c r="K83" s="187" t="s">
        <v>9145</v>
      </c>
      <c r="L83" s="117" t="s">
        <v>167</v>
      </c>
      <c r="M83" s="187">
        <v>13574079</v>
      </c>
      <c r="N83" s="186" t="s">
        <v>9469</v>
      </c>
      <c r="O83" s="186">
        <v>45819.642361111109</v>
      </c>
      <c r="P83" s="186">
        <v>45820.528634259259</v>
      </c>
      <c r="Q83" s="186" t="s">
        <v>9136</v>
      </c>
      <c r="R83" s="186" t="s">
        <v>9137</v>
      </c>
      <c r="S83" s="186" t="s">
        <v>9138</v>
      </c>
      <c r="T83" s="186" t="s">
        <v>3331</v>
      </c>
      <c r="U83" s="186" t="s">
        <v>3331</v>
      </c>
      <c r="V83" s="187" t="s">
        <v>177</v>
      </c>
      <c r="W83" s="186" t="s">
        <v>9470</v>
      </c>
      <c r="X83" s="188" t="s">
        <v>3754</v>
      </c>
      <c r="Y83" s="187" t="s">
        <v>9471</v>
      </c>
      <c r="Z83" s="187" t="s">
        <v>9472</v>
      </c>
      <c r="AA83" s="186" t="s">
        <v>173</v>
      </c>
      <c r="AB83" s="186" t="s">
        <v>173</v>
      </c>
      <c r="AC83" s="187" t="s">
        <v>25</v>
      </c>
      <c r="AD83" s="187" t="s">
        <v>189</v>
      </c>
      <c r="AE83" s="188" t="s">
        <v>9144</v>
      </c>
      <c r="AF83" s="187">
        <v>0</v>
      </c>
      <c r="AG83" s="186" t="s">
        <v>171</v>
      </c>
      <c r="AH83" s="118"/>
      <c r="AI83" s="112">
        <f>IF(V83="SOPORTE_TELEFÓNICO",'BASE LIQUIDACION REDEBAN 2025'!$B$19,IF(AC83="TIPO I",'BASE LIQUIDACION REDEBAN 2025'!$C$2,IF(AC83="TIPO II",'BASE LIQUIDACION REDEBAN 2025'!$C$3,IF(AC83="TIPO III",'BASE LIQUIDACION REDEBAN 2025'!$C$4,IF(AC83="TIPO IV",'BASE LIQUIDACION REDEBAN 2025'!$C$5,IF(AD83="AEREO",'BASE LIQUIDACION REDEBAN 2025'!$B$6,'BASE LIQUIDACION REDEBAN 2025'!$C$5))))))</f>
        <v>65960.072302</v>
      </c>
      <c r="AJ83" s="97">
        <f>IF(OR(V83="SOPORTE_TELEFÓNICO",V83="ENVÍO"),0,IF(AC83="TIPO I",'BASE LIQUIDACION REDEBAN 2025'!$B$10,IF(AC83="TIPO II",'BASE LIQUIDACION REDEBAN 2025'!$B$11,IF(AC83="TIPO III",'BASE LIQUIDACION REDEBAN 2025'!$B$12,'BASE LIQUIDACION REDEBAN 2025'!$B$13))))</f>
        <v>75096.394270399993</v>
      </c>
      <c r="AK83" s="97">
        <f t="shared" si="1"/>
        <v>65960.072302</v>
      </c>
    </row>
    <row r="84" spans="1:37" s="85" customFormat="1" ht="13.15">
      <c r="A84" s="186" t="s">
        <v>100</v>
      </c>
      <c r="B84" s="104" t="str">
        <f>VLOOKUP(A84,'CENTRO DE COSTOS'!A:D,4,FALSE)</f>
        <v>KEVIN ALEXIS CORZO BUSTOS</v>
      </c>
      <c r="C84" s="104" t="str">
        <f>VLOOKUP(A84,'CENTRO DE COSTOS'!A:D,2,FALSE)</f>
        <v>0004-0007</v>
      </c>
      <c r="D84" s="187">
        <v>50001</v>
      </c>
      <c r="E84" s="187">
        <v>13447602</v>
      </c>
      <c r="F84" s="187">
        <v>77045</v>
      </c>
      <c r="G84" s="186" t="s">
        <v>192</v>
      </c>
      <c r="H84" s="186" t="s">
        <v>100</v>
      </c>
      <c r="I84" s="186" t="s">
        <v>9473</v>
      </c>
      <c r="J84" s="187" t="s">
        <v>9145</v>
      </c>
      <c r="K84" s="187" t="s">
        <v>9145</v>
      </c>
      <c r="L84" s="117" t="s">
        <v>167</v>
      </c>
      <c r="M84" s="187">
        <v>13447602</v>
      </c>
      <c r="N84" s="186" t="s">
        <v>9474</v>
      </c>
      <c r="O84" s="186">
        <v>45819.642361111109</v>
      </c>
      <c r="P84" s="186">
        <v>45820.547083333331</v>
      </c>
      <c r="Q84" s="186" t="s">
        <v>9136</v>
      </c>
      <c r="R84" s="186" t="s">
        <v>9137</v>
      </c>
      <c r="S84" s="186" t="s">
        <v>9138</v>
      </c>
      <c r="T84" s="186" t="s">
        <v>9181</v>
      </c>
      <c r="U84" s="186" t="s">
        <v>9182</v>
      </c>
      <c r="V84" s="187" t="s">
        <v>177</v>
      </c>
      <c r="W84" s="186" t="s">
        <v>9475</v>
      </c>
      <c r="X84" s="188" t="s">
        <v>9476</v>
      </c>
      <c r="Y84" s="187">
        <v>1113915</v>
      </c>
      <c r="Z84" s="187" t="s">
        <v>9477</v>
      </c>
      <c r="AA84" s="186" t="s">
        <v>173</v>
      </c>
      <c r="AB84" s="186" t="s">
        <v>173</v>
      </c>
      <c r="AC84" s="187" t="s">
        <v>25</v>
      </c>
      <c r="AD84" s="187" t="s">
        <v>189</v>
      </c>
      <c r="AE84" s="188" t="s">
        <v>9144</v>
      </c>
      <c r="AF84" s="187">
        <v>0</v>
      </c>
      <c r="AG84" s="186" t="s">
        <v>196</v>
      </c>
      <c r="AH84" s="118"/>
      <c r="AI84" s="112">
        <f>IF(V84="SOPORTE_TELEFÓNICO",'BASE LIQUIDACION REDEBAN 2025'!$B$19,IF(AC84="TIPO I",'BASE LIQUIDACION REDEBAN 2025'!$C$2,IF(AC84="TIPO II",'BASE LIQUIDACION REDEBAN 2025'!$C$3,IF(AC84="TIPO III",'BASE LIQUIDACION REDEBAN 2025'!$C$4,IF(AC84="TIPO IV",'BASE LIQUIDACION REDEBAN 2025'!$C$5,IF(AD84="AEREO",'BASE LIQUIDACION REDEBAN 2025'!$B$6,'BASE LIQUIDACION REDEBAN 2025'!$C$5))))))</f>
        <v>65960.072302</v>
      </c>
      <c r="AJ84" s="97">
        <f>IF(OR(V84="SOPORTE_TELEFÓNICO",V84="ENVÍO"),0,IF(AC84="TIPO I",'BASE LIQUIDACION REDEBAN 2025'!$B$10,IF(AC84="TIPO II",'BASE LIQUIDACION REDEBAN 2025'!$B$11,IF(AC84="TIPO III",'BASE LIQUIDACION REDEBAN 2025'!$B$12,'BASE LIQUIDACION REDEBAN 2025'!$B$13))))</f>
        <v>75096.394270399993</v>
      </c>
      <c r="AK84" s="97">
        <f t="shared" si="1"/>
        <v>65960.072302</v>
      </c>
    </row>
    <row r="85" spans="1:37" s="85" customFormat="1" ht="13.15">
      <c r="A85" s="186" t="s">
        <v>81</v>
      </c>
      <c r="B85" s="104" t="str">
        <f>VLOOKUP(A85,'CENTRO DE COSTOS'!A:D,4,FALSE)</f>
        <v>MIGUEL JULIÁN HERNÁNDEZ GUARÍN</v>
      </c>
      <c r="C85" s="104" t="str">
        <f>VLOOKUP(A85,'CENTRO DE COSTOS'!A:D,2,FALSE)</f>
        <v>0004-0008</v>
      </c>
      <c r="D85" s="187">
        <v>54001</v>
      </c>
      <c r="E85" s="187">
        <v>13449298</v>
      </c>
      <c r="F85" s="187">
        <v>43195</v>
      </c>
      <c r="G85" s="186" t="s">
        <v>408</v>
      </c>
      <c r="H85" s="186" t="s">
        <v>81</v>
      </c>
      <c r="I85" s="186" t="s">
        <v>9478</v>
      </c>
      <c r="J85" s="187" t="s">
        <v>9145</v>
      </c>
      <c r="K85" s="187" t="s">
        <v>9145</v>
      </c>
      <c r="L85" s="117" t="s">
        <v>167</v>
      </c>
      <c r="M85" s="187">
        <v>13449298</v>
      </c>
      <c r="N85" s="186" t="s">
        <v>9479</v>
      </c>
      <c r="O85" s="186">
        <v>45819.642361111109</v>
      </c>
      <c r="P85" s="186">
        <v>45820.547754629632</v>
      </c>
      <c r="Q85" s="186" t="s">
        <v>9136</v>
      </c>
      <c r="R85" s="186" t="s">
        <v>9137</v>
      </c>
      <c r="S85" s="186" t="s">
        <v>9138</v>
      </c>
      <c r="T85" s="186" t="s">
        <v>3331</v>
      </c>
      <c r="U85" s="186" t="s">
        <v>3331</v>
      </c>
      <c r="V85" s="187" t="s">
        <v>177</v>
      </c>
      <c r="W85" s="186" t="s">
        <v>9480</v>
      </c>
      <c r="X85" s="188" t="s">
        <v>3754</v>
      </c>
      <c r="Y85" s="187" t="s">
        <v>9481</v>
      </c>
      <c r="Z85" s="187" t="s">
        <v>9482</v>
      </c>
      <c r="AA85" s="186" t="s">
        <v>173</v>
      </c>
      <c r="AB85" s="186" t="s">
        <v>173</v>
      </c>
      <c r="AC85" s="187" t="s">
        <v>25</v>
      </c>
      <c r="AD85" s="187" t="s">
        <v>189</v>
      </c>
      <c r="AE85" s="188" t="s">
        <v>9144</v>
      </c>
      <c r="AF85" s="187">
        <v>0</v>
      </c>
      <c r="AG85" s="186" t="s">
        <v>412</v>
      </c>
      <c r="AH85" s="118"/>
      <c r="AI85" s="112">
        <f>IF(V85="SOPORTE_TELEFÓNICO",'BASE LIQUIDACION REDEBAN 2025'!$B$19,IF(AC85="TIPO I",'BASE LIQUIDACION REDEBAN 2025'!$C$2,IF(AC85="TIPO II",'BASE LIQUIDACION REDEBAN 2025'!$C$3,IF(AC85="TIPO III",'BASE LIQUIDACION REDEBAN 2025'!$C$4,IF(AC85="TIPO IV",'BASE LIQUIDACION REDEBAN 2025'!$C$5,IF(AD85="AEREO",'BASE LIQUIDACION REDEBAN 2025'!$B$6,'BASE LIQUIDACION REDEBAN 2025'!$C$5))))))</f>
        <v>65960.072302</v>
      </c>
      <c r="AJ85" s="97">
        <f>IF(OR(V85="SOPORTE_TELEFÓNICO",V85="ENVÍO"),0,IF(AC85="TIPO I",'BASE LIQUIDACION REDEBAN 2025'!$B$10,IF(AC85="TIPO II",'BASE LIQUIDACION REDEBAN 2025'!$B$11,IF(AC85="TIPO III",'BASE LIQUIDACION REDEBAN 2025'!$B$12,'BASE LIQUIDACION REDEBAN 2025'!$B$13))))</f>
        <v>75096.394270399993</v>
      </c>
      <c r="AK85" s="97">
        <f t="shared" si="1"/>
        <v>65960.072302</v>
      </c>
    </row>
    <row r="86" spans="1:37" s="85" customFormat="1" ht="13.15">
      <c r="A86" s="186" t="s">
        <v>68</v>
      </c>
      <c r="B86" s="104" t="str">
        <f>VLOOKUP(A86,'CENTRO DE COSTOS'!A:D,4,FALSE)</f>
        <v>WILLIAM ASDRUBAL ROZO ROZO</v>
      </c>
      <c r="C86" s="104" t="str">
        <f>VLOOKUP(A86,'CENTRO DE COSTOS'!A:D,2,FALSE)</f>
        <v>0004-0004</v>
      </c>
      <c r="D86" s="187">
        <v>11001</v>
      </c>
      <c r="E86" s="187">
        <v>13415889</v>
      </c>
      <c r="F86" s="187">
        <v>74949</v>
      </c>
      <c r="G86" s="186" t="s">
        <v>298</v>
      </c>
      <c r="H86" s="186" t="s">
        <v>68</v>
      </c>
      <c r="I86" s="186" t="s">
        <v>7400</v>
      </c>
      <c r="J86" s="187" t="s">
        <v>9145</v>
      </c>
      <c r="K86" s="187" t="s">
        <v>9145</v>
      </c>
      <c r="L86" s="117" t="s">
        <v>167</v>
      </c>
      <c r="M86" s="187">
        <v>13415889</v>
      </c>
      <c r="N86" s="186" t="s">
        <v>9483</v>
      </c>
      <c r="O86" s="186">
        <v>45819.642361111109</v>
      </c>
      <c r="P86" s="186">
        <v>45820.559432870366</v>
      </c>
      <c r="Q86" s="186" t="s">
        <v>9136</v>
      </c>
      <c r="R86" s="186" t="s">
        <v>9137</v>
      </c>
      <c r="S86" s="186" t="s">
        <v>9138</v>
      </c>
      <c r="T86" s="186" t="s">
        <v>9181</v>
      </c>
      <c r="U86" s="186" t="s">
        <v>9182</v>
      </c>
      <c r="V86" s="187" t="s">
        <v>177</v>
      </c>
      <c r="W86" s="186" t="s">
        <v>9484</v>
      </c>
      <c r="X86" s="188" t="s">
        <v>9485</v>
      </c>
      <c r="Y86" s="187">
        <v>1144366</v>
      </c>
      <c r="Z86" s="187" t="s">
        <v>7403</v>
      </c>
      <c r="AA86" s="186" t="s">
        <v>173</v>
      </c>
      <c r="AB86" s="186" t="s">
        <v>173</v>
      </c>
      <c r="AC86" s="187" t="s">
        <v>25</v>
      </c>
      <c r="AD86" s="187" t="s">
        <v>189</v>
      </c>
      <c r="AE86" s="188" t="s">
        <v>9144</v>
      </c>
      <c r="AF86" s="187">
        <v>0</v>
      </c>
      <c r="AG86" s="186" t="s">
        <v>5754</v>
      </c>
      <c r="AH86" s="118"/>
      <c r="AI86" s="112">
        <f>IF(V86="SOPORTE_TELEFÓNICO",'BASE LIQUIDACION REDEBAN 2025'!$B$19,IF(AC86="TIPO I",'BASE LIQUIDACION REDEBAN 2025'!$C$2,IF(AC86="TIPO II",'BASE LIQUIDACION REDEBAN 2025'!$C$3,IF(AC86="TIPO III",'BASE LIQUIDACION REDEBAN 2025'!$C$4,IF(AC86="TIPO IV",'BASE LIQUIDACION REDEBAN 2025'!$C$5,IF(AD86="AEREO",'BASE LIQUIDACION REDEBAN 2025'!$B$6,'BASE LIQUIDACION REDEBAN 2025'!$C$5))))))</f>
        <v>65960.072302</v>
      </c>
      <c r="AJ86" s="97">
        <f>IF(OR(V86="SOPORTE_TELEFÓNICO",V86="ENVÍO"),0,IF(AC86="TIPO I",'BASE LIQUIDACION REDEBAN 2025'!$B$10,IF(AC86="TIPO II",'BASE LIQUIDACION REDEBAN 2025'!$B$11,IF(AC86="TIPO III",'BASE LIQUIDACION REDEBAN 2025'!$B$12,'BASE LIQUIDACION REDEBAN 2025'!$B$13))))</f>
        <v>75096.394270399993</v>
      </c>
      <c r="AK86" s="97">
        <f t="shared" si="1"/>
        <v>65960.072302</v>
      </c>
    </row>
    <row r="87" spans="1:37" s="85" customFormat="1" ht="13.15">
      <c r="A87" s="186" t="s">
        <v>90</v>
      </c>
      <c r="B87" s="104" t="str">
        <f>VLOOKUP(A87,'CENTRO DE COSTOS'!A:D,4,FALSE)</f>
        <v>JUAN SEBASTIÁN RÍOS CASTRILLÓN</v>
      </c>
      <c r="C87" s="104" t="str">
        <f>VLOOKUP(A87,'CENTRO DE COSTOS'!A:D,2,FALSE)</f>
        <v>0004-0005</v>
      </c>
      <c r="D87" s="187">
        <v>5001</v>
      </c>
      <c r="E87" s="187">
        <v>2249219</v>
      </c>
      <c r="F87" s="187">
        <v>41622</v>
      </c>
      <c r="G87" s="186" t="s">
        <v>290</v>
      </c>
      <c r="H87" s="186" t="s">
        <v>90</v>
      </c>
      <c r="I87" s="186" t="s">
        <v>9486</v>
      </c>
      <c r="J87" s="187" t="s">
        <v>9145</v>
      </c>
      <c r="K87" s="187" t="s">
        <v>9145</v>
      </c>
      <c r="L87" s="117" t="s">
        <v>167</v>
      </c>
      <c r="M87" s="187">
        <v>2249219</v>
      </c>
      <c r="N87" s="186" t="s">
        <v>9487</v>
      </c>
      <c r="O87" s="186">
        <v>45811.742361111108</v>
      </c>
      <c r="P87" s="186">
        <v>45820.561111111114</v>
      </c>
      <c r="Q87" s="186" t="s">
        <v>9136</v>
      </c>
      <c r="R87" s="186" t="s">
        <v>9137</v>
      </c>
      <c r="S87" s="186" t="s">
        <v>9138</v>
      </c>
      <c r="T87" s="186" t="s">
        <v>9139</v>
      </c>
      <c r="U87" s="186" t="s">
        <v>9139</v>
      </c>
      <c r="V87" s="187" t="s">
        <v>177</v>
      </c>
      <c r="W87" s="186" t="s">
        <v>9488</v>
      </c>
      <c r="X87" s="188" t="s">
        <v>3754</v>
      </c>
      <c r="Y87" s="187">
        <v>0</v>
      </c>
      <c r="Z87" s="187" t="s">
        <v>9489</v>
      </c>
      <c r="AA87" s="186" t="s">
        <v>173</v>
      </c>
      <c r="AB87" s="186" t="s">
        <v>173</v>
      </c>
      <c r="AC87" s="187" t="s">
        <v>25</v>
      </c>
      <c r="AD87" s="187" t="s">
        <v>189</v>
      </c>
      <c r="AE87" s="188" t="s">
        <v>9144</v>
      </c>
      <c r="AF87" s="187">
        <v>0</v>
      </c>
      <c r="AG87" s="186" t="s">
        <v>3303</v>
      </c>
      <c r="AH87" s="118"/>
      <c r="AI87" s="112">
        <f>IF(V87="SOPORTE_TELEFÓNICO",'BASE LIQUIDACION REDEBAN 2025'!$B$19,IF(AC87="TIPO I",'BASE LIQUIDACION REDEBAN 2025'!$C$2,IF(AC87="TIPO II",'BASE LIQUIDACION REDEBAN 2025'!$C$3,IF(AC87="TIPO III",'BASE LIQUIDACION REDEBAN 2025'!$C$4,IF(AC87="TIPO IV",'BASE LIQUIDACION REDEBAN 2025'!$C$5,IF(AD87="AEREO",'BASE LIQUIDACION REDEBAN 2025'!$B$6,'BASE LIQUIDACION REDEBAN 2025'!$C$5))))))</f>
        <v>65960.072302</v>
      </c>
      <c r="AJ87" s="97">
        <f>IF(OR(V87="SOPORTE_TELEFÓNICO",V87="ENVÍO"),0,IF(AC87="TIPO I",'BASE LIQUIDACION REDEBAN 2025'!$B$10,IF(AC87="TIPO II",'BASE LIQUIDACION REDEBAN 2025'!$B$11,IF(AC87="TIPO III",'BASE LIQUIDACION REDEBAN 2025'!$B$12,'BASE LIQUIDACION REDEBAN 2025'!$B$13))))</f>
        <v>75096.394270399993</v>
      </c>
      <c r="AK87" s="97">
        <f t="shared" si="1"/>
        <v>65960.072302</v>
      </c>
    </row>
    <row r="88" spans="1:37" s="85" customFormat="1" ht="13.15">
      <c r="A88" s="186" t="s">
        <v>94</v>
      </c>
      <c r="B88" s="104" t="str">
        <f>VLOOKUP(A88,'CENTRO DE COSTOS'!A:D,4,FALSE)</f>
        <v>DIEGO FERNANDO HENAO CARDONA</v>
      </c>
      <c r="C88" s="104" t="str">
        <f>VLOOKUP(A88,'CENTRO DE COSTOS'!A:D,2,FALSE)</f>
        <v>0004-0002</v>
      </c>
      <c r="D88" s="187">
        <v>66170</v>
      </c>
      <c r="E88" s="187">
        <v>2268847</v>
      </c>
      <c r="F88" s="187">
        <v>51187</v>
      </c>
      <c r="G88" s="186" t="s">
        <v>450</v>
      </c>
      <c r="H88" s="186" t="s">
        <v>2856</v>
      </c>
      <c r="I88" s="186" t="s">
        <v>9490</v>
      </c>
      <c r="J88" s="187" t="s">
        <v>9145</v>
      </c>
      <c r="K88" s="187" t="s">
        <v>9145</v>
      </c>
      <c r="L88" s="117" t="s">
        <v>167</v>
      </c>
      <c r="M88" s="187">
        <v>2268847</v>
      </c>
      <c r="N88" s="186" t="s">
        <v>9491</v>
      </c>
      <c r="O88" s="186">
        <v>45817.333333333336</v>
      </c>
      <c r="P88" s="186">
        <v>45820.56527777778</v>
      </c>
      <c r="Q88" s="186" t="s">
        <v>9136</v>
      </c>
      <c r="R88" s="186" t="s">
        <v>9137</v>
      </c>
      <c r="S88" s="186" t="s">
        <v>9138</v>
      </c>
      <c r="T88" s="186" t="s">
        <v>9139</v>
      </c>
      <c r="U88" s="186" t="s">
        <v>9139</v>
      </c>
      <c r="V88" s="187" t="s">
        <v>177</v>
      </c>
      <c r="W88" s="186" t="s">
        <v>9492</v>
      </c>
      <c r="X88" s="188" t="s">
        <v>3754</v>
      </c>
      <c r="Y88" s="187">
        <v>0</v>
      </c>
      <c r="Z88" s="187" t="s">
        <v>9493</v>
      </c>
      <c r="AA88" s="186" t="s">
        <v>173</v>
      </c>
      <c r="AB88" s="186" t="s">
        <v>173</v>
      </c>
      <c r="AC88" s="187" t="s">
        <v>25</v>
      </c>
      <c r="AD88" s="187" t="s">
        <v>189</v>
      </c>
      <c r="AE88" s="188" t="s">
        <v>9144</v>
      </c>
      <c r="AF88" s="187">
        <v>0</v>
      </c>
      <c r="AG88" s="186" t="s">
        <v>993</v>
      </c>
      <c r="AH88" s="118"/>
      <c r="AI88" s="112">
        <f>IF(V88="SOPORTE_TELEFÓNICO",'BASE LIQUIDACION REDEBAN 2025'!$B$19,IF(AC88="TIPO I",'BASE LIQUIDACION REDEBAN 2025'!$C$2,IF(AC88="TIPO II",'BASE LIQUIDACION REDEBAN 2025'!$C$3,IF(AC88="TIPO III",'BASE LIQUIDACION REDEBAN 2025'!$C$4,IF(AC88="TIPO IV",'BASE LIQUIDACION REDEBAN 2025'!$C$5,IF(AD88="AEREO",'BASE LIQUIDACION REDEBAN 2025'!$B$6,'BASE LIQUIDACION REDEBAN 2025'!$C$5))))))</f>
        <v>65960.072302</v>
      </c>
      <c r="AJ88" s="97">
        <f>IF(OR(V88="SOPORTE_TELEFÓNICO",V88="ENVÍO"),0,IF(AC88="TIPO I",'BASE LIQUIDACION REDEBAN 2025'!$B$10,IF(AC88="TIPO II",'BASE LIQUIDACION REDEBAN 2025'!$B$11,IF(AC88="TIPO III",'BASE LIQUIDACION REDEBAN 2025'!$B$12,'BASE LIQUIDACION REDEBAN 2025'!$B$13))))</f>
        <v>75096.394270399993</v>
      </c>
      <c r="AK88" s="97">
        <f t="shared" si="1"/>
        <v>65960.072302</v>
      </c>
    </row>
    <row r="89" spans="1:37" s="85" customFormat="1" ht="13.15">
      <c r="A89" s="186" t="s">
        <v>76</v>
      </c>
      <c r="B89" s="104" t="str">
        <f>VLOOKUP(A89,'CENTRO DE COSTOS'!A:D,4,FALSE)</f>
        <v>DIEGO FERNANDO HENAO CARDONA</v>
      </c>
      <c r="C89" s="104" t="str">
        <f>VLOOKUP(A89,'CENTRO DE COSTOS'!A:D,2,FALSE)</f>
        <v>0004-0003</v>
      </c>
      <c r="D89" s="187">
        <v>19001</v>
      </c>
      <c r="E89" s="187">
        <v>2272381</v>
      </c>
      <c r="F89" s="187">
        <v>69029</v>
      </c>
      <c r="G89" s="186" t="s">
        <v>200</v>
      </c>
      <c r="H89" s="186" t="s">
        <v>95</v>
      </c>
      <c r="I89" s="186" t="s">
        <v>9494</v>
      </c>
      <c r="J89" s="187" t="s">
        <v>9145</v>
      </c>
      <c r="K89" s="187" t="s">
        <v>9145</v>
      </c>
      <c r="L89" s="117" t="s">
        <v>167</v>
      </c>
      <c r="M89" s="187">
        <v>2272381</v>
      </c>
      <c r="N89" s="186" t="s">
        <v>9495</v>
      </c>
      <c r="O89" s="186">
        <v>45817.432800925926</v>
      </c>
      <c r="P89" s="186">
        <v>45820.570833333331</v>
      </c>
      <c r="Q89" s="186" t="s">
        <v>9206</v>
      </c>
      <c r="R89" s="186" t="s">
        <v>9207</v>
      </c>
      <c r="S89" s="186" t="s">
        <v>9138</v>
      </c>
      <c r="T89" s="186" t="s">
        <v>9139</v>
      </c>
      <c r="U89" s="186" t="s">
        <v>9139</v>
      </c>
      <c r="V89" s="187" t="s">
        <v>177</v>
      </c>
      <c r="W89" s="186" t="s">
        <v>9496</v>
      </c>
      <c r="X89" s="188" t="s">
        <v>3754</v>
      </c>
      <c r="Y89" s="187">
        <v>0</v>
      </c>
      <c r="Z89" s="187" t="s">
        <v>6247</v>
      </c>
      <c r="AA89" s="186" t="s">
        <v>173</v>
      </c>
      <c r="AB89" s="186" t="s">
        <v>173</v>
      </c>
      <c r="AC89" s="187" t="s">
        <v>30</v>
      </c>
      <c r="AD89" s="187" t="s">
        <v>189</v>
      </c>
      <c r="AE89" s="188" t="s">
        <v>9144</v>
      </c>
      <c r="AF89" s="187">
        <v>0</v>
      </c>
      <c r="AG89" s="186" t="s">
        <v>204</v>
      </c>
      <c r="AH89" s="118"/>
      <c r="AI89" s="112">
        <f>IF(V89="SOPORTE_TELEFÓNICO",'BASE LIQUIDACION REDEBAN 2025'!$B$19,IF(AC89="TIPO I",'BASE LIQUIDACION REDEBAN 2025'!$C$2,IF(AC89="TIPO II",'BASE LIQUIDACION REDEBAN 2025'!$C$3,IF(AC89="TIPO III",'BASE LIQUIDACION REDEBAN 2025'!$C$4,IF(AC89="TIPO IV",'BASE LIQUIDACION REDEBAN 2025'!$C$5,IF(AD89="AEREO",'BASE LIQUIDACION REDEBAN 2025'!$B$6,'BASE LIQUIDACION REDEBAN 2025'!$C$5))))))</f>
        <v>275728.78077800001</v>
      </c>
      <c r="AJ89" s="97">
        <f>IF(OR(V89="SOPORTE_TELEFÓNICO",V89="ENVÍO"),0,IF(AC89="TIPO I",'BASE LIQUIDACION REDEBAN 2025'!$B$10,IF(AC89="TIPO II",'BASE LIQUIDACION REDEBAN 2025'!$B$11,IF(AC89="TIPO III",'BASE LIQUIDACION REDEBAN 2025'!$B$12,'BASE LIQUIDACION REDEBAN 2025'!$B$13))))</f>
        <v>196536.5258152</v>
      </c>
      <c r="AK89" s="97">
        <f t="shared" si="1"/>
        <v>275728.78077800001</v>
      </c>
    </row>
    <row r="90" spans="1:37" s="85" customFormat="1" ht="13.15">
      <c r="A90" s="186" t="s">
        <v>92</v>
      </c>
      <c r="B90" s="104" t="str">
        <f>VLOOKUP(A90,'CENTRO DE COSTOS'!A:D,4,FALSE)</f>
        <v>KEVIN ALEXIS CORZO BUSTOS</v>
      </c>
      <c r="C90" s="104" t="str">
        <f>VLOOKUP(A90,'CENTRO DE COSTOS'!A:D,2,FALSE)</f>
        <v>0004-0007</v>
      </c>
      <c r="D90" s="187">
        <v>18150</v>
      </c>
      <c r="E90" s="187">
        <v>2290852</v>
      </c>
      <c r="F90" s="187">
        <v>48756</v>
      </c>
      <c r="G90" s="186" t="s">
        <v>1649</v>
      </c>
      <c r="H90" s="186" t="s">
        <v>1650</v>
      </c>
      <c r="I90" s="186" t="s">
        <v>9497</v>
      </c>
      <c r="J90" s="187" t="s">
        <v>9145</v>
      </c>
      <c r="K90" s="187" t="s">
        <v>9145</v>
      </c>
      <c r="L90" s="117" t="s">
        <v>167</v>
      </c>
      <c r="M90" s="187">
        <v>2290852</v>
      </c>
      <c r="N90" s="186" t="s">
        <v>9498</v>
      </c>
      <c r="O90" s="186">
        <v>45819.678472222222</v>
      </c>
      <c r="P90" s="186">
        <v>45820.572222222225</v>
      </c>
      <c r="Q90" s="186" t="s">
        <v>9136</v>
      </c>
      <c r="R90" s="186" t="s">
        <v>9137</v>
      </c>
      <c r="S90" s="186" t="s">
        <v>9138</v>
      </c>
      <c r="T90" s="186" t="s">
        <v>9139</v>
      </c>
      <c r="U90" s="186" t="s">
        <v>9139</v>
      </c>
      <c r="V90" s="187" t="s">
        <v>177</v>
      </c>
      <c r="W90" s="186" t="s">
        <v>9499</v>
      </c>
      <c r="X90" s="188" t="s">
        <v>3754</v>
      </c>
      <c r="Y90" s="187">
        <v>0</v>
      </c>
      <c r="Z90" s="187" t="s">
        <v>9500</v>
      </c>
      <c r="AA90" s="186" t="s">
        <v>173</v>
      </c>
      <c r="AB90" s="186" t="s">
        <v>173</v>
      </c>
      <c r="AC90" s="187" t="s">
        <v>175</v>
      </c>
      <c r="AD90" s="187" t="s">
        <v>189</v>
      </c>
      <c r="AE90" s="188" t="s">
        <v>9144</v>
      </c>
      <c r="AF90" s="187">
        <v>0</v>
      </c>
      <c r="AG90" s="186" t="s">
        <v>1653</v>
      </c>
      <c r="AH90" s="118"/>
      <c r="AI90" s="112">
        <f>IF(V90="SOPORTE_TELEFÓNICO",'BASE LIQUIDACION REDEBAN 2025'!$B$19,IF(AC90="TIPO I",'BASE LIQUIDACION REDEBAN 2025'!$C$2,IF(AC90="TIPO II",'BASE LIQUIDACION REDEBAN 2025'!$C$3,IF(AC90="TIPO III",'BASE LIQUIDACION REDEBAN 2025'!$C$4,IF(AC90="TIPO IV",'BASE LIQUIDACION REDEBAN 2025'!$C$5,IF(AD90="AEREO",'BASE LIQUIDACION REDEBAN 2025'!$B$6,'BASE LIQUIDACION REDEBAN 2025'!$C$5))))))</f>
        <v>479588.87655000004</v>
      </c>
      <c r="AJ90" s="97">
        <f>IF(OR(V90="SOPORTE_TELEFÓNICO",V90="ENVÍO"),0,IF(AC90="TIPO I",'BASE LIQUIDACION REDEBAN 2025'!$B$10,IF(AC90="TIPO II",'BASE LIQUIDACION REDEBAN 2025'!$B$11,IF(AC90="TIPO III",'BASE LIQUIDACION REDEBAN 2025'!$B$12,'BASE LIQUIDACION REDEBAN 2025'!$B$13))))</f>
        <v>196536.5258152</v>
      </c>
      <c r="AK90" s="97">
        <f t="shared" si="1"/>
        <v>479588.87655000004</v>
      </c>
    </row>
    <row r="91" spans="1:37" s="85" customFormat="1" ht="13.15">
      <c r="A91" s="186" t="s">
        <v>68</v>
      </c>
      <c r="B91" s="104" t="str">
        <f>VLOOKUP(A91,'CENTRO DE COSTOS'!A:D,4,FALSE)</f>
        <v>WILLIAM ASDRUBAL ROZO ROZO</v>
      </c>
      <c r="C91" s="104" t="str">
        <f>VLOOKUP(A91,'CENTRO DE COSTOS'!A:D,2,FALSE)</f>
        <v>0004-0004</v>
      </c>
      <c r="D91" s="187">
        <v>11001</v>
      </c>
      <c r="E91" s="187">
        <v>2286544</v>
      </c>
      <c r="F91" s="187">
        <v>59536</v>
      </c>
      <c r="G91" s="186" t="s">
        <v>298</v>
      </c>
      <c r="H91" s="186" t="s">
        <v>68</v>
      </c>
      <c r="I91" s="186" t="s">
        <v>4839</v>
      </c>
      <c r="J91" s="187" t="s">
        <v>9145</v>
      </c>
      <c r="K91" s="187" t="s">
        <v>9145</v>
      </c>
      <c r="L91" s="117" t="s">
        <v>167</v>
      </c>
      <c r="M91" s="187">
        <v>2286544</v>
      </c>
      <c r="N91" s="186" t="s">
        <v>9501</v>
      </c>
      <c r="O91" s="186">
        <v>45819.384687500002</v>
      </c>
      <c r="P91" s="186">
        <v>45820.597222222219</v>
      </c>
      <c r="Q91" s="186" t="s">
        <v>9136</v>
      </c>
      <c r="R91" s="186" t="s">
        <v>9137</v>
      </c>
      <c r="S91" s="186" t="s">
        <v>9138</v>
      </c>
      <c r="T91" s="186" t="s">
        <v>9139</v>
      </c>
      <c r="U91" s="186" t="s">
        <v>9139</v>
      </c>
      <c r="V91" s="187" t="s">
        <v>177</v>
      </c>
      <c r="W91" s="186" t="s">
        <v>9502</v>
      </c>
      <c r="X91" s="188" t="s">
        <v>3754</v>
      </c>
      <c r="Y91" s="187">
        <v>0</v>
      </c>
      <c r="Z91" s="187" t="s">
        <v>4842</v>
      </c>
      <c r="AA91" s="186" t="s">
        <v>173</v>
      </c>
      <c r="AB91" s="186" t="s">
        <v>173</v>
      </c>
      <c r="AC91" s="187" t="s">
        <v>25</v>
      </c>
      <c r="AD91" s="187" t="s">
        <v>189</v>
      </c>
      <c r="AE91" s="188" t="s">
        <v>9144</v>
      </c>
      <c r="AF91" s="187">
        <v>0</v>
      </c>
      <c r="AG91" s="186" t="s">
        <v>2095</v>
      </c>
      <c r="AH91" s="118"/>
      <c r="AI91" s="112">
        <f>IF(V91="SOPORTE_TELEFÓNICO",'BASE LIQUIDACION REDEBAN 2025'!$B$19,IF(AC91="TIPO I",'BASE LIQUIDACION REDEBAN 2025'!$C$2,IF(AC91="TIPO II",'BASE LIQUIDACION REDEBAN 2025'!$C$3,IF(AC91="TIPO III",'BASE LIQUIDACION REDEBAN 2025'!$C$4,IF(AC91="TIPO IV",'BASE LIQUIDACION REDEBAN 2025'!$C$5,IF(AD91="AEREO",'BASE LIQUIDACION REDEBAN 2025'!$B$6,'BASE LIQUIDACION REDEBAN 2025'!$C$5))))))</f>
        <v>65960.072302</v>
      </c>
      <c r="AJ91" s="97">
        <f>IF(OR(V91="SOPORTE_TELEFÓNICO",V91="ENVÍO"),0,IF(AC91="TIPO I",'BASE LIQUIDACION REDEBAN 2025'!$B$10,IF(AC91="TIPO II",'BASE LIQUIDACION REDEBAN 2025'!$B$11,IF(AC91="TIPO III",'BASE LIQUIDACION REDEBAN 2025'!$B$12,'BASE LIQUIDACION REDEBAN 2025'!$B$13))))</f>
        <v>75096.394270399993</v>
      </c>
      <c r="AK91" s="97">
        <f t="shared" si="1"/>
        <v>65960.072302</v>
      </c>
    </row>
    <row r="92" spans="1:37" s="85" customFormat="1" ht="13.15">
      <c r="A92" s="186" t="s">
        <v>76</v>
      </c>
      <c r="B92" s="104" t="str">
        <f>VLOOKUP(A92,'CENTRO DE COSTOS'!A:D,4,FALSE)</f>
        <v>DIEGO FERNANDO HENAO CARDONA</v>
      </c>
      <c r="C92" s="104" t="str">
        <f>VLOOKUP(A92,'CENTRO DE COSTOS'!A:D,2,FALSE)</f>
        <v>0004-0003</v>
      </c>
      <c r="D92" s="187">
        <v>76001</v>
      </c>
      <c r="E92" s="187">
        <v>13417225</v>
      </c>
      <c r="F92" s="187">
        <v>78510</v>
      </c>
      <c r="G92" s="186" t="s">
        <v>230</v>
      </c>
      <c r="H92" s="186" t="s">
        <v>76</v>
      </c>
      <c r="I92" s="186" t="s">
        <v>9503</v>
      </c>
      <c r="J92" s="187" t="s">
        <v>9145</v>
      </c>
      <c r="K92" s="187" t="s">
        <v>9145</v>
      </c>
      <c r="L92" s="117" t="s">
        <v>167</v>
      </c>
      <c r="M92" s="187">
        <v>13417225</v>
      </c>
      <c r="N92" s="186" t="s">
        <v>9504</v>
      </c>
      <c r="O92" s="186">
        <v>45819.642361111109</v>
      </c>
      <c r="P92" s="186">
        <v>45820.645833333336</v>
      </c>
      <c r="Q92" s="186" t="s">
        <v>9136</v>
      </c>
      <c r="R92" s="186" t="s">
        <v>9137</v>
      </c>
      <c r="S92" s="186" t="s">
        <v>9138</v>
      </c>
      <c r="T92" s="186" t="s">
        <v>9181</v>
      </c>
      <c r="U92" s="186" t="s">
        <v>9182</v>
      </c>
      <c r="V92" s="187" t="s">
        <v>177</v>
      </c>
      <c r="W92" s="186" t="s">
        <v>9505</v>
      </c>
      <c r="X92" s="188" t="s">
        <v>9506</v>
      </c>
      <c r="Y92" s="187">
        <v>524896</v>
      </c>
      <c r="Z92" s="187" t="s">
        <v>9507</v>
      </c>
      <c r="AA92" s="186" t="s">
        <v>173</v>
      </c>
      <c r="AB92" s="186" t="s">
        <v>173</v>
      </c>
      <c r="AC92" s="187" t="s">
        <v>25</v>
      </c>
      <c r="AD92" s="187" t="s">
        <v>189</v>
      </c>
      <c r="AE92" s="188" t="s">
        <v>9144</v>
      </c>
      <c r="AF92" s="187">
        <v>0</v>
      </c>
      <c r="AG92" s="186" t="s">
        <v>171</v>
      </c>
      <c r="AH92" s="118"/>
      <c r="AI92" s="112">
        <f>IF(V92="SOPORTE_TELEFÓNICO",'BASE LIQUIDACION REDEBAN 2025'!$B$19,IF(AC92="TIPO I",'BASE LIQUIDACION REDEBAN 2025'!$C$2,IF(AC92="TIPO II",'BASE LIQUIDACION REDEBAN 2025'!$C$3,IF(AC92="TIPO III",'BASE LIQUIDACION REDEBAN 2025'!$C$4,IF(AC92="TIPO IV",'BASE LIQUIDACION REDEBAN 2025'!$C$5,IF(AD92="AEREO",'BASE LIQUIDACION REDEBAN 2025'!$B$6,'BASE LIQUIDACION REDEBAN 2025'!$C$5))))))</f>
        <v>65960.072302</v>
      </c>
      <c r="AJ92" s="97">
        <f>IF(OR(V92="SOPORTE_TELEFÓNICO",V92="ENVÍO"),0,IF(AC92="TIPO I",'BASE LIQUIDACION REDEBAN 2025'!$B$10,IF(AC92="TIPO II",'BASE LIQUIDACION REDEBAN 2025'!$B$11,IF(AC92="TIPO III",'BASE LIQUIDACION REDEBAN 2025'!$B$12,'BASE LIQUIDACION REDEBAN 2025'!$B$13))))</f>
        <v>75096.394270399993</v>
      </c>
      <c r="AK92" s="97">
        <f t="shared" si="1"/>
        <v>65960.072302</v>
      </c>
    </row>
    <row r="93" spans="1:37" s="85" customFormat="1" ht="13.15">
      <c r="A93" s="186" t="s">
        <v>81</v>
      </c>
      <c r="B93" s="104" t="str">
        <f>VLOOKUP(A93,'CENTRO DE COSTOS'!A:D,4,FALSE)</f>
        <v>MIGUEL JULIÁN HERNÁNDEZ GUARÍN</v>
      </c>
      <c r="C93" s="104" t="str">
        <f>VLOOKUP(A93,'CENTRO DE COSTOS'!A:D,2,FALSE)</f>
        <v>0004-0008</v>
      </c>
      <c r="D93" s="187">
        <v>54001</v>
      </c>
      <c r="E93" s="187">
        <v>13516632</v>
      </c>
      <c r="F93" s="187">
        <v>29271</v>
      </c>
      <c r="G93" s="186" t="s">
        <v>408</v>
      </c>
      <c r="H93" s="186" t="s">
        <v>81</v>
      </c>
      <c r="I93" s="186" t="s">
        <v>3771</v>
      </c>
      <c r="J93" s="187" t="s">
        <v>9145</v>
      </c>
      <c r="K93" s="187" t="s">
        <v>9145</v>
      </c>
      <c r="L93" s="117" t="s">
        <v>167</v>
      </c>
      <c r="M93" s="187">
        <v>13516632</v>
      </c>
      <c r="N93" s="186" t="s">
        <v>9508</v>
      </c>
      <c r="O93" s="186">
        <v>45819.642361111109</v>
      </c>
      <c r="P93" s="186">
        <v>45820.678460648152</v>
      </c>
      <c r="Q93" s="186" t="s">
        <v>9136</v>
      </c>
      <c r="R93" s="186" t="s">
        <v>9137</v>
      </c>
      <c r="S93" s="186" t="s">
        <v>9138</v>
      </c>
      <c r="T93" s="186" t="s">
        <v>3331</v>
      </c>
      <c r="U93" s="186" t="s">
        <v>3331</v>
      </c>
      <c r="V93" s="187" t="s">
        <v>177</v>
      </c>
      <c r="W93" s="186" t="s">
        <v>9509</v>
      </c>
      <c r="X93" s="188" t="s">
        <v>9510</v>
      </c>
      <c r="Y93" s="187" t="s">
        <v>9511</v>
      </c>
      <c r="Z93" s="187" t="s">
        <v>3774</v>
      </c>
      <c r="AA93" s="186" t="s">
        <v>173</v>
      </c>
      <c r="AB93" s="186" t="s">
        <v>173</v>
      </c>
      <c r="AC93" s="187" t="s">
        <v>25</v>
      </c>
      <c r="AD93" s="187" t="s">
        <v>189</v>
      </c>
      <c r="AE93" s="188" t="s">
        <v>9144</v>
      </c>
      <c r="AF93" s="187">
        <v>0</v>
      </c>
      <c r="AG93" s="186" t="s">
        <v>3735</v>
      </c>
      <c r="AH93" s="118"/>
      <c r="AI93" s="112">
        <f>IF(V93="SOPORTE_TELEFÓNICO",'BASE LIQUIDACION REDEBAN 2025'!$B$19,IF(AC93="TIPO I",'BASE LIQUIDACION REDEBAN 2025'!$C$2,IF(AC93="TIPO II",'BASE LIQUIDACION REDEBAN 2025'!$C$3,IF(AC93="TIPO III",'BASE LIQUIDACION REDEBAN 2025'!$C$4,IF(AC93="TIPO IV",'BASE LIQUIDACION REDEBAN 2025'!$C$5,IF(AD93="AEREO",'BASE LIQUIDACION REDEBAN 2025'!$B$6,'BASE LIQUIDACION REDEBAN 2025'!$C$5))))))</f>
        <v>65960.072302</v>
      </c>
      <c r="AJ93" s="97">
        <f>IF(OR(V93="SOPORTE_TELEFÓNICO",V93="ENVÍO"),0,IF(AC93="TIPO I",'BASE LIQUIDACION REDEBAN 2025'!$B$10,IF(AC93="TIPO II",'BASE LIQUIDACION REDEBAN 2025'!$B$11,IF(AC93="TIPO III",'BASE LIQUIDACION REDEBAN 2025'!$B$12,'BASE LIQUIDACION REDEBAN 2025'!$B$13))))</f>
        <v>75096.394270399993</v>
      </c>
      <c r="AK93" s="97">
        <f t="shared" si="1"/>
        <v>65960.072302</v>
      </c>
    </row>
    <row r="94" spans="1:37" s="85" customFormat="1" ht="13.15">
      <c r="A94" s="186" t="s">
        <v>76</v>
      </c>
      <c r="B94" s="104" t="str">
        <f>VLOOKUP(A94,'CENTRO DE COSTOS'!A:D,4,FALSE)</f>
        <v>DIEGO FERNANDO HENAO CARDONA</v>
      </c>
      <c r="C94" s="104" t="str">
        <f>VLOOKUP(A94,'CENTRO DE COSTOS'!A:D,2,FALSE)</f>
        <v>0004-0003</v>
      </c>
      <c r="D94" s="187">
        <v>76001</v>
      </c>
      <c r="E94" s="187">
        <v>13413918</v>
      </c>
      <c r="F94" s="187">
        <v>75104</v>
      </c>
      <c r="G94" s="186" t="s">
        <v>230</v>
      </c>
      <c r="H94" s="186" t="s">
        <v>76</v>
      </c>
      <c r="I94" s="186" t="s">
        <v>9512</v>
      </c>
      <c r="J94" s="187" t="s">
        <v>9145</v>
      </c>
      <c r="K94" s="187" t="s">
        <v>9145</v>
      </c>
      <c r="L94" s="117" t="s">
        <v>167</v>
      </c>
      <c r="M94" s="187">
        <v>13413918</v>
      </c>
      <c r="N94" s="186" t="s">
        <v>9513</v>
      </c>
      <c r="O94" s="186">
        <v>45819.642361111109</v>
      </c>
      <c r="P94" s="186">
        <v>45820.678993055553</v>
      </c>
      <c r="Q94" s="186" t="s">
        <v>9136</v>
      </c>
      <c r="R94" s="186" t="s">
        <v>9137</v>
      </c>
      <c r="S94" s="186" t="s">
        <v>9138</v>
      </c>
      <c r="T94" s="186" t="s">
        <v>9181</v>
      </c>
      <c r="U94" s="186" t="s">
        <v>9182</v>
      </c>
      <c r="V94" s="187" t="s">
        <v>177</v>
      </c>
      <c r="W94" s="186" t="s">
        <v>9514</v>
      </c>
      <c r="X94" s="188" t="s">
        <v>9515</v>
      </c>
      <c r="Y94" s="187">
        <v>1145734</v>
      </c>
      <c r="Z94" s="187" t="s">
        <v>9516</v>
      </c>
      <c r="AA94" s="186" t="s">
        <v>173</v>
      </c>
      <c r="AB94" s="186" t="s">
        <v>173</v>
      </c>
      <c r="AC94" s="187" t="s">
        <v>25</v>
      </c>
      <c r="AD94" s="187" t="s">
        <v>189</v>
      </c>
      <c r="AE94" s="188" t="s">
        <v>9144</v>
      </c>
      <c r="AF94" s="187">
        <v>0</v>
      </c>
      <c r="AG94" s="186" t="s">
        <v>171</v>
      </c>
      <c r="AH94" s="118"/>
      <c r="AI94" s="112">
        <f>IF(V94="SOPORTE_TELEFÓNICO",'BASE LIQUIDACION REDEBAN 2025'!$B$19,IF(AC94="TIPO I",'BASE LIQUIDACION REDEBAN 2025'!$C$2,IF(AC94="TIPO II",'BASE LIQUIDACION REDEBAN 2025'!$C$3,IF(AC94="TIPO III",'BASE LIQUIDACION REDEBAN 2025'!$C$4,IF(AC94="TIPO IV",'BASE LIQUIDACION REDEBAN 2025'!$C$5,IF(AD94="AEREO",'BASE LIQUIDACION REDEBAN 2025'!$B$6,'BASE LIQUIDACION REDEBAN 2025'!$C$5))))))</f>
        <v>65960.072302</v>
      </c>
      <c r="AJ94" s="97">
        <f>IF(OR(V94="SOPORTE_TELEFÓNICO",V94="ENVÍO"),0,IF(AC94="TIPO I",'BASE LIQUIDACION REDEBAN 2025'!$B$10,IF(AC94="TIPO II",'BASE LIQUIDACION REDEBAN 2025'!$B$11,IF(AC94="TIPO III",'BASE LIQUIDACION REDEBAN 2025'!$B$12,'BASE LIQUIDACION REDEBAN 2025'!$B$13))))</f>
        <v>75096.394270399993</v>
      </c>
      <c r="AK94" s="97">
        <f t="shared" si="1"/>
        <v>65960.072302</v>
      </c>
    </row>
    <row r="95" spans="1:37" s="85" customFormat="1" ht="13.15">
      <c r="A95" s="186" t="s">
        <v>68</v>
      </c>
      <c r="B95" s="104" t="str">
        <f>VLOOKUP(A95,'CENTRO DE COSTOS'!A:D,4,FALSE)</f>
        <v>WILLIAM ASDRUBAL ROZO ROZO</v>
      </c>
      <c r="C95" s="104" t="str">
        <f>VLOOKUP(A95,'CENTRO DE COSTOS'!A:D,2,FALSE)</f>
        <v>0004-0004</v>
      </c>
      <c r="D95" s="187">
        <v>11001</v>
      </c>
      <c r="E95" s="187">
        <v>13453205</v>
      </c>
      <c r="F95" s="187">
        <v>79353</v>
      </c>
      <c r="G95" s="186" t="s">
        <v>298</v>
      </c>
      <c r="H95" s="186" t="s">
        <v>68</v>
      </c>
      <c r="I95" s="186" t="s">
        <v>9517</v>
      </c>
      <c r="J95" s="187" t="s">
        <v>9145</v>
      </c>
      <c r="K95" s="187" t="s">
        <v>9145</v>
      </c>
      <c r="L95" s="117" t="s">
        <v>167</v>
      </c>
      <c r="M95" s="187">
        <v>13453205</v>
      </c>
      <c r="N95" s="186" t="s">
        <v>9518</v>
      </c>
      <c r="O95" s="186">
        <v>45819.642361111109</v>
      </c>
      <c r="P95" s="186">
        <v>45820.682638888888</v>
      </c>
      <c r="Q95" s="186" t="s">
        <v>9136</v>
      </c>
      <c r="R95" s="186" t="s">
        <v>9137</v>
      </c>
      <c r="S95" s="186" t="s">
        <v>9138</v>
      </c>
      <c r="T95" s="186" t="s">
        <v>3331</v>
      </c>
      <c r="U95" s="186" t="s">
        <v>3331</v>
      </c>
      <c r="V95" s="187" t="s">
        <v>177</v>
      </c>
      <c r="W95" s="186" t="s">
        <v>9519</v>
      </c>
      <c r="X95" s="188" t="s">
        <v>3754</v>
      </c>
      <c r="Y95" s="187" t="s">
        <v>9520</v>
      </c>
      <c r="Z95" s="187" t="s">
        <v>9521</v>
      </c>
      <c r="AA95" s="186" t="s">
        <v>173</v>
      </c>
      <c r="AB95" s="186" t="s">
        <v>173</v>
      </c>
      <c r="AC95" s="187" t="s">
        <v>25</v>
      </c>
      <c r="AD95" s="187" t="s">
        <v>189</v>
      </c>
      <c r="AE95" s="188" t="s">
        <v>9144</v>
      </c>
      <c r="AF95" s="187">
        <v>0</v>
      </c>
      <c r="AG95" s="186" t="s">
        <v>595</v>
      </c>
      <c r="AH95" s="118"/>
      <c r="AI95" s="112">
        <f>IF(V95="SOPORTE_TELEFÓNICO",'BASE LIQUIDACION REDEBAN 2025'!$B$19,IF(AC95="TIPO I",'BASE LIQUIDACION REDEBAN 2025'!$C$2,IF(AC95="TIPO II",'BASE LIQUIDACION REDEBAN 2025'!$C$3,IF(AC95="TIPO III",'BASE LIQUIDACION REDEBAN 2025'!$C$4,IF(AC95="TIPO IV",'BASE LIQUIDACION REDEBAN 2025'!$C$5,IF(AD95="AEREO",'BASE LIQUIDACION REDEBAN 2025'!$B$6,'BASE LIQUIDACION REDEBAN 2025'!$C$5))))))</f>
        <v>65960.072302</v>
      </c>
      <c r="AJ95" s="97">
        <f>IF(OR(V95="SOPORTE_TELEFÓNICO",V95="ENVÍO"),0,IF(AC95="TIPO I",'BASE LIQUIDACION REDEBAN 2025'!$B$10,IF(AC95="TIPO II",'BASE LIQUIDACION REDEBAN 2025'!$B$11,IF(AC95="TIPO III",'BASE LIQUIDACION REDEBAN 2025'!$B$12,'BASE LIQUIDACION REDEBAN 2025'!$B$13))))</f>
        <v>75096.394270399993</v>
      </c>
      <c r="AK95" s="97">
        <f t="shared" si="1"/>
        <v>65960.072302</v>
      </c>
    </row>
    <row r="96" spans="1:37" s="85" customFormat="1" ht="13.15">
      <c r="A96" s="186" t="s">
        <v>90</v>
      </c>
      <c r="B96" s="104" t="str">
        <f>VLOOKUP(A96,'CENTRO DE COSTOS'!A:D,4,FALSE)</f>
        <v>JUAN SEBASTIÁN RÍOS CASTRILLÓN</v>
      </c>
      <c r="C96" s="104" t="str">
        <f>VLOOKUP(A96,'CENTRO DE COSTOS'!A:D,2,FALSE)</f>
        <v>0004-0005</v>
      </c>
      <c r="D96" s="187">
        <v>5858</v>
      </c>
      <c r="E96" s="187">
        <v>2279301</v>
      </c>
      <c r="F96" s="187">
        <v>68261</v>
      </c>
      <c r="G96" s="186" t="s">
        <v>290</v>
      </c>
      <c r="H96" s="186" t="s">
        <v>6041</v>
      </c>
      <c r="I96" s="186" t="s">
        <v>9522</v>
      </c>
      <c r="J96" s="187" t="s">
        <v>9145</v>
      </c>
      <c r="K96" s="187" t="s">
        <v>9145</v>
      </c>
      <c r="L96" s="117" t="s">
        <v>167</v>
      </c>
      <c r="M96" s="187">
        <v>2279301</v>
      </c>
      <c r="N96" s="186" t="s">
        <v>9523</v>
      </c>
      <c r="O96" s="186">
        <v>45818.385416666664</v>
      </c>
      <c r="P96" s="186">
        <v>45821.39166666667</v>
      </c>
      <c r="Q96" s="186" t="s">
        <v>9136</v>
      </c>
      <c r="R96" s="186" t="s">
        <v>9137</v>
      </c>
      <c r="S96" s="186" t="s">
        <v>9138</v>
      </c>
      <c r="T96" s="186" t="s">
        <v>9139</v>
      </c>
      <c r="U96" s="186" t="s">
        <v>9139</v>
      </c>
      <c r="V96" s="187" t="s">
        <v>177</v>
      </c>
      <c r="W96" s="186" t="s">
        <v>9524</v>
      </c>
      <c r="X96" s="188" t="s">
        <v>3754</v>
      </c>
      <c r="Y96" s="187">
        <v>0</v>
      </c>
      <c r="Z96" s="187" t="s">
        <v>9525</v>
      </c>
      <c r="AA96" s="186" t="s">
        <v>173</v>
      </c>
      <c r="AB96" s="186" t="s">
        <v>173</v>
      </c>
      <c r="AC96" s="187" t="s">
        <v>30</v>
      </c>
      <c r="AD96" s="187" t="s">
        <v>189</v>
      </c>
      <c r="AE96" s="188" t="s">
        <v>9144</v>
      </c>
      <c r="AF96" s="187">
        <v>0</v>
      </c>
      <c r="AG96" s="186" t="s">
        <v>294</v>
      </c>
      <c r="AH96" s="118"/>
      <c r="AI96" s="112">
        <f>IF(V96="SOPORTE_TELEFÓNICO",'BASE LIQUIDACION REDEBAN 2025'!$B$19,IF(AC96="TIPO I",'BASE LIQUIDACION REDEBAN 2025'!$C$2,IF(AC96="TIPO II",'BASE LIQUIDACION REDEBAN 2025'!$C$3,IF(AC96="TIPO III",'BASE LIQUIDACION REDEBAN 2025'!$C$4,IF(AC96="TIPO IV",'BASE LIQUIDACION REDEBAN 2025'!$C$5,IF(AD96="AEREO",'BASE LIQUIDACION REDEBAN 2025'!$B$6,'BASE LIQUIDACION REDEBAN 2025'!$C$5))))))</f>
        <v>275728.78077800001</v>
      </c>
      <c r="AJ96" s="97">
        <f>IF(OR(V96="SOPORTE_TELEFÓNICO",V96="ENVÍO"),0,IF(AC96="TIPO I",'BASE LIQUIDACION REDEBAN 2025'!$B$10,IF(AC96="TIPO II",'BASE LIQUIDACION REDEBAN 2025'!$B$11,IF(AC96="TIPO III",'BASE LIQUIDACION REDEBAN 2025'!$B$12,'BASE LIQUIDACION REDEBAN 2025'!$B$13))))</f>
        <v>196536.5258152</v>
      </c>
      <c r="AK96" s="97">
        <f t="shared" si="1"/>
        <v>275728.78077800001</v>
      </c>
    </row>
    <row r="97" spans="1:37" s="85" customFormat="1" ht="13.15">
      <c r="A97" s="186" t="s">
        <v>76</v>
      </c>
      <c r="B97" s="104" t="str">
        <f>VLOOKUP(A97,'CENTRO DE COSTOS'!A:D,4,FALSE)</f>
        <v>DIEGO FERNANDO HENAO CARDONA</v>
      </c>
      <c r="C97" s="104" t="str">
        <f>VLOOKUP(A97,'CENTRO DE COSTOS'!A:D,2,FALSE)</f>
        <v>0004-0003</v>
      </c>
      <c r="D97" s="187">
        <v>76001</v>
      </c>
      <c r="E97" s="187">
        <v>2280218</v>
      </c>
      <c r="F97" s="187">
        <v>68303</v>
      </c>
      <c r="G97" s="186" t="s">
        <v>230</v>
      </c>
      <c r="H97" s="186" t="s">
        <v>76</v>
      </c>
      <c r="I97" s="186" t="s">
        <v>9526</v>
      </c>
      <c r="J97" s="187" t="s">
        <v>9145</v>
      </c>
      <c r="K97" s="187" t="s">
        <v>9145</v>
      </c>
      <c r="L97" s="117" t="s">
        <v>167</v>
      </c>
      <c r="M97" s="187">
        <v>2280218</v>
      </c>
      <c r="N97" s="186" t="s">
        <v>9527</v>
      </c>
      <c r="O97" s="186">
        <v>45818.436805555553</v>
      </c>
      <c r="P97" s="186">
        <v>45821.393750000003</v>
      </c>
      <c r="Q97" s="186" t="s">
        <v>9136</v>
      </c>
      <c r="R97" s="186" t="s">
        <v>9137</v>
      </c>
      <c r="S97" s="186" t="s">
        <v>9138</v>
      </c>
      <c r="T97" s="186" t="s">
        <v>9139</v>
      </c>
      <c r="U97" s="186" t="s">
        <v>9139</v>
      </c>
      <c r="V97" s="187" t="s">
        <v>177</v>
      </c>
      <c r="W97" s="186" t="s">
        <v>9528</v>
      </c>
      <c r="X97" s="188" t="s">
        <v>3754</v>
      </c>
      <c r="Y97" s="187">
        <v>0</v>
      </c>
      <c r="Z97" s="187" t="s">
        <v>9529</v>
      </c>
      <c r="AA97" s="186" t="s">
        <v>173</v>
      </c>
      <c r="AB97" s="186" t="s">
        <v>173</v>
      </c>
      <c r="AC97" s="187" t="s">
        <v>25</v>
      </c>
      <c r="AD97" s="187" t="s">
        <v>189</v>
      </c>
      <c r="AE97" s="188" t="s">
        <v>9144</v>
      </c>
      <c r="AF97" s="187">
        <v>0</v>
      </c>
      <c r="AG97" s="186" t="s">
        <v>1025</v>
      </c>
      <c r="AH97" s="118"/>
      <c r="AI97" s="112">
        <f>IF(V97="SOPORTE_TELEFÓNICO",'BASE LIQUIDACION REDEBAN 2025'!$B$19,IF(AC97="TIPO I",'BASE LIQUIDACION REDEBAN 2025'!$C$2,IF(AC97="TIPO II",'BASE LIQUIDACION REDEBAN 2025'!$C$3,IF(AC97="TIPO III",'BASE LIQUIDACION REDEBAN 2025'!$C$4,IF(AC97="TIPO IV",'BASE LIQUIDACION REDEBAN 2025'!$C$5,IF(AD97="AEREO",'BASE LIQUIDACION REDEBAN 2025'!$B$6,'BASE LIQUIDACION REDEBAN 2025'!$C$5))))))</f>
        <v>65960.072302</v>
      </c>
      <c r="AJ97" s="97">
        <f>IF(OR(V97="SOPORTE_TELEFÓNICO",V97="ENVÍO"),0,IF(AC97="TIPO I",'BASE LIQUIDACION REDEBAN 2025'!$B$10,IF(AC97="TIPO II",'BASE LIQUIDACION REDEBAN 2025'!$B$11,IF(AC97="TIPO III",'BASE LIQUIDACION REDEBAN 2025'!$B$12,'BASE LIQUIDACION REDEBAN 2025'!$B$13))))</f>
        <v>75096.394270399993</v>
      </c>
      <c r="AK97" s="97">
        <f t="shared" si="1"/>
        <v>65960.072302</v>
      </c>
    </row>
    <row r="98" spans="1:37" s="85" customFormat="1" ht="13.15">
      <c r="A98" s="186" t="s">
        <v>68</v>
      </c>
      <c r="B98" s="104" t="str">
        <f>VLOOKUP(A98,'CENTRO DE COSTOS'!A:D,4,FALSE)</f>
        <v>WILLIAM ASDRUBAL ROZO ROZO</v>
      </c>
      <c r="C98" s="104" t="str">
        <f>VLOOKUP(A98,'CENTRO DE COSTOS'!A:D,2,FALSE)</f>
        <v>0004-0004</v>
      </c>
      <c r="D98" s="187">
        <v>25899</v>
      </c>
      <c r="E98" s="187">
        <v>2290859</v>
      </c>
      <c r="F98" s="187">
        <v>36088</v>
      </c>
      <c r="G98" s="186" t="s">
        <v>298</v>
      </c>
      <c r="H98" s="186" t="s">
        <v>2689</v>
      </c>
      <c r="I98" s="186" t="s">
        <v>9530</v>
      </c>
      <c r="J98" s="187" t="s">
        <v>9145</v>
      </c>
      <c r="K98" s="187" t="s">
        <v>9145</v>
      </c>
      <c r="L98" s="117" t="s">
        <v>167</v>
      </c>
      <c r="M98" s="187">
        <v>2290859</v>
      </c>
      <c r="N98" s="186" t="s">
        <v>9531</v>
      </c>
      <c r="O98" s="186">
        <v>45819.679166666669</v>
      </c>
      <c r="P98" s="186">
        <v>45821.399305555555</v>
      </c>
      <c r="Q98" s="186" t="s">
        <v>9136</v>
      </c>
      <c r="R98" s="186" t="s">
        <v>9137</v>
      </c>
      <c r="S98" s="186" t="s">
        <v>9138</v>
      </c>
      <c r="T98" s="186" t="s">
        <v>9139</v>
      </c>
      <c r="U98" s="186" t="s">
        <v>9139</v>
      </c>
      <c r="V98" s="187" t="s">
        <v>177</v>
      </c>
      <c r="W98" s="186" t="s">
        <v>9532</v>
      </c>
      <c r="X98" s="188" t="s">
        <v>3754</v>
      </c>
      <c r="Y98" s="187">
        <v>0</v>
      </c>
      <c r="Z98" s="187" t="s">
        <v>9533</v>
      </c>
      <c r="AA98" s="186" t="s">
        <v>173</v>
      </c>
      <c r="AB98" s="186" t="s">
        <v>173</v>
      </c>
      <c r="AC98" s="187" t="s">
        <v>28</v>
      </c>
      <c r="AD98" s="187" t="s">
        <v>189</v>
      </c>
      <c r="AE98" s="188" t="s">
        <v>9144</v>
      </c>
      <c r="AF98" s="187">
        <v>0</v>
      </c>
      <c r="AG98" s="186" t="s">
        <v>2095</v>
      </c>
      <c r="AH98" s="118"/>
      <c r="AI98" s="112">
        <f>IF(V98="SOPORTE_TELEFÓNICO",'BASE LIQUIDACION REDEBAN 2025'!$B$19,IF(AC98="TIPO I",'BASE LIQUIDACION REDEBAN 2025'!$C$2,IF(AC98="TIPO II",'BASE LIQUIDACION REDEBAN 2025'!$C$3,IF(AC98="TIPO III",'BASE LIQUIDACION REDEBAN 2025'!$C$4,IF(AC98="TIPO IV",'BASE LIQUIDACION REDEBAN 2025'!$C$5,IF(AD98="AEREO",'BASE LIQUIDACION REDEBAN 2025'!$B$6,'BASE LIQUIDACION REDEBAN 2025'!$C$5))))))</f>
        <v>144967.87232000002</v>
      </c>
      <c r="AJ98" s="97">
        <f>IF(OR(V98="SOPORTE_TELEFÓNICO",V98="ENVÍO"),0,IF(AC98="TIPO I",'BASE LIQUIDACION REDEBAN 2025'!$B$10,IF(AC98="TIPO II",'BASE LIQUIDACION REDEBAN 2025'!$B$11,IF(AC98="TIPO III",'BASE LIQUIDACION REDEBAN 2025'!$B$12,'BASE LIQUIDACION REDEBAN 2025'!$B$13))))</f>
        <v>140395.6348884</v>
      </c>
      <c r="AK98" s="97">
        <f t="shared" si="1"/>
        <v>144967.87232000002</v>
      </c>
    </row>
    <row r="99" spans="1:37" s="85" customFormat="1" ht="13.15">
      <c r="A99" s="186" t="s">
        <v>68</v>
      </c>
      <c r="B99" s="104" t="str">
        <f>VLOOKUP(A99,'CENTRO DE COSTOS'!A:D,4,FALSE)</f>
        <v>WILLIAM ASDRUBAL ROZO ROZO</v>
      </c>
      <c r="C99" s="104" t="str">
        <f>VLOOKUP(A99,'CENTRO DE COSTOS'!A:D,2,FALSE)</f>
        <v>0004-0004</v>
      </c>
      <c r="D99" s="187">
        <v>25899</v>
      </c>
      <c r="E99" s="187">
        <v>13572869</v>
      </c>
      <c r="F99" s="187">
        <v>77598</v>
      </c>
      <c r="G99" s="186" t="s">
        <v>298</v>
      </c>
      <c r="H99" s="186" t="s">
        <v>2689</v>
      </c>
      <c r="I99" s="186" t="s">
        <v>9534</v>
      </c>
      <c r="J99" s="187" t="s">
        <v>9145</v>
      </c>
      <c r="K99" s="187" t="s">
        <v>9145</v>
      </c>
      <c r="L99" s="117" t="s">
        <v>167</v>
      </c>
      <c r="M99" s="187">
        <v>13572869</v>
      </c>
      <c r="N99" s="186" t="s">
        <v>9535</v>
      </c>
      <c r="O99" s="186">
        <v>45819.642361111109</v>
      </c>
      <c r="P99" s="186">
        <v>45821.451215277782</v>
      </c>
      <c r="Q99" s="186" t="s">
        <v>9136</v>
      </c>
      <c r="R99" s="186" t="s">
        <v>9137</v>
      </c>
      <c r="S99" s="186" t="s">
        <v>9138</v>
      </c>
      <c r="T99" s="186" t="s">
        <v>3331</v>
      </c>
      <c r="U99" s="186" t="s">
        <v>3331</v>
      </c>
      <c r="V99" s="187" t="s">
        <v>177</v>
      </c>
      <c r="W99" s="186" t="s">
        <v>9536</v>
      </c>
      <c r="X99" s="188" t="s">
        <v>9537</v>
      </c>
      <c r="Y99" s="187" t="s">
        <v>9538</v>
      </c>
      <c r="Z99" s="187" t="s">
        <v>9539</v>
      </c>
      <c r="AA99" s="186" t="s">
        <v>173</v>
      </c>
      <c r="AB99" s="186" t="s">
        <v>173</v>
      </c>
      <c r="AC99" s="187" t="s">
        <v>28</v>
      </c>
      <c r="AD99" s="187" t="s">
        <v>189</v>
      </c>
      <c r="AE99" s="188" t="s">
        <v>9144</v>
      </c>
      <c r="AF99" s="187">
        <v>0</v>
      </c>
      <c r="AG99" s="186" t="s">
        <v>2095</v>
      </c>
      <c r="AH99" s="118"/>
      <c r="AI99" s="112">
        <f>IF(V99="SOPORTE_TELEFÓNICO",'BASE LIQUIDACION REDEBAN 2025'!$B$19,IF(AC99="TIPO I",'BASE LIQUIDACION REDEBAN 2025'!$C$2,IF(AC99="TIPO II",'BASE LIQUIDACION REDEBAN 2025'!$C$3,IF(AC99="TIPO III",'BASE LIQUIDACION REDEBAN 2025'!$C$4,IF(AC99="TIPO IV",'BASE LIQUIDACION REDEBAN 2025'!$C$5,IF(AD99="AEREO",'BASE LIQUIDACION REDEBAN 2025'!$B$6,'BASE LIQUIDACION REDEBAN 2025'!$C$5))))))</f>
        <v>144967.87232000002</v>
      </c>
      <c r="AJ99" s="97">
        <f>IF(OR(V99="SOPORTE_TELEFÓNICO",V99="ENVÍO"),0,IF(AC99="TIPO I",'BASE LIQUIDACION REDEBAN 2025'!$B$10,IF(AC99="TIPO II",'BASE LIQUIDACION REDEBAN 2025'!$B$11,IF(AC99="TIPO III",'BASE LIQUIDACION REDEBAN 2025'!$B$12,'BASE LIQUIDACION REDEBAN 2025'!$B$13))))</f>
        <v>140395.6348884</v>
      </c>
      <c r="AK99" s="97">
        <f t="shared" si="1"/>
        <v>144967.87232000002</v>
      </c>
    </row>
    <row r="100" spans="1:37" s="85" customFormat="1" ht="13.15">
      <c r="A100" s="186" t="s">
        <v>72</v>
      </c>
      <c r="B100" s="104" t="str">
        <f>VLOOKUP(A100,'CENTRO DE COSTOS'!A:D,4,FALSE)</f>
        <v>MIGUEL JULIÁN HERNÁNDEZ GUARÍN</v>
      </c>
      <c r="C100" s="104" t="str">
        <f>VLOOKUP(A100,'CENTRO DE COSTOS'!A:D,2,FALSE)</f>
        <v>0004-0008</v>
      </c>
      <c r="D100" s="187">
        <v>68255</v>
      </c>
      <c r="E100" s="187">
        <v>13441805</v>
      </c>
      <c r="F100" s="187">
        <v>79082</v>
      </c>
      <c r="G100" s="186" t="s">
        <v>180</v>
      </c>
      <c r="H100" s="186" t="s">
        <v>9540</v>
      </c>
      <c r="I100" s="186" t="s">
        <v>9541</v>
      </c>
      <c r="J100" s="187" t="s">
        <v>9145</v>
      </c>
      <c r="K100" s="187" t="s">
        <v>9145</v>
      </c>
      <c r="L100" s="117" t="s">
        <v>167</v>
      </c>
      <c r="M100" s="187">
        <v>13441805</v>
      </c>
      <c r="N100" s="186" t="s">
        <v>9542</v>
      </c>
      <c r="O100" s="186">
        <v>45819.642361111109</v>
      </c>
      <c r="P100" s="186">
        <v>45821.477777777778</v>
      </c>
      <c r="Q100" s="186" t="s">
        <v>9136</v>
      </c>
      <c r="R100" s="186" t="s">
        <v>9137</v>
      </c>
      <c r="S100" s="186" t="s">
        <v>9138</v>
      </c>
      <c r="T100" s="186" t="s">
        <v>9181</v>
      </c>
      <c r="U100" s="186" t="s">
        <v>9182</v>
      </c>
      <c r="V100" s="187" t="s">
        <v>177</v>
      </c>
      <c r="W100" s="186" t="s">
        <v>9543</v>
      </c>
      <c r="X100" s="188" t="s">
        <v>9544</v>
      </c>
      <c r="Y100" s="187">
        <v>863668</v>
      </c>
      <c r="Z100" s="187" t="s">
        <v>9545</v>
      </c>
      <c r="AA100" s="186" t="s">
        <v>173</v>
      </c>
      <c r="AB100" s="186" t="s">
        <v>173</v>
      </c>
      <c r="AC100" s="187" t="s">
        <v>28</v>
      </c>
      <c r="AD100" s="187" t="s">
        <v>189</v>
      </c>
      <c r="AE100" s="188" t="s">
        <v>9144</v>
      </c>
      <c r="AF100" s="187">
        <v>0</v>
      </c>
      <c r="AG100" s="186" t="s">
        <v>855</v>
      </c>
      <c r="AH100" s="118"/>
      <c r="AI100" s="112">
        <f>IF(V100="SOPORTE_TELEFÓNICO",'BASE LIQUIDACION REDEBAN 2025'!$B$19,IF(AC100="TIPO I",'BASE LIQUIDACION REDEBAN 2025'!$C$2,IF(AC100="TIPO II",'BASE LIQUIDACION REDEBAN 2025'!$C$3,IF(AC100="TIPO III",'BASE LIQUIDACION REDEBAN 2025'!$C$4,IF(AC100="TIPO IV",'BASE LIQUIDACION REDEBAN 2025'!$C$5,IF(AD100="AEREO",'BASE LIQUIDACION REDEBAN 2025'!$B$6,'BASE LIQUIDACION REDEBAN 2025'!$C$5))))))</f>
        <v>144967.87232000002</v>
      </c>
      <c r="AJ100" s="97">
        <f>IF(OR(V100="SOPORTE_TELEFÓNICO",V100="ENVÍO"),0,IF(AC100="TIPO I",'BASE LIQUIDACION REDEBAN 2025'!$B$10,IF(AC100="TIPO II",'BASE LIQUIDACION REDEBAN 2025'!$B$11,IF(AC100="TIPO III",'BASE LIQUIDACION REDEBAN 2025'!$B$12,'BASE LIQUIDACION REDEBAN 2025'!$B$13))))</f>
        <v>140395.6348884</v>
      </c>
      <c r="AK100" s="97">
        <f t="shared" si="1"/>
        <v>144967.87232000002</v>
      </c>
    </row>
    <row r="101" spans="1:37" s="85" customFormat="1" ht="13.15">
      <c r="A101" s="186" t="s">
        <v>94</v>
      </c>
      <c r="B101" s="104" t="str">
        <f>VLOOKUP(A101,'CENTRO DE COSTOS'!A:D,4,FALSE)</f>
        <v>DIEGO FERNANDO HENAO CARDONA</v>
      </c>
      <c r="C101" s="104" t="str">
        <f>VLOOKUP(A101,'CENTRO DE COSTOS'!A:D,2,FALSE)</f>
        <v>0004-0002</v>
      </c>
      <c r="D101" s="187">
        <v>63001</v>
      </c>
      <c r="E101" s="187">
        <v>13563219</v>
      </c>
      <c r="F101" s="187">
        <v>26472</v>
      </c>
      <c r="G101" s="186" t="s">
        <v>578</v>
      </c>
      <c r="H101" s="186" t="s">
        <v>579</v>
      </c>
      <c r="I101" s="186" t="s">
        <v>9546</v>
      </c>
      <c r="J101" s="187" t="s">
        <v>9145</v>
      </c>
      <c r="K101" s="187" t="s">
        <v>9145</v>
      </c>
      <c r="L101" s="117" t="s">
        <v>167</v>
      </c>
      <c r="M101" s="187">
        <v>13563219</v>
      </c>
      <c r="N101" s="186" t="s">
        <v>9547</v>
      </c>
      <c r="O101" s="186">
        <v>45819.642361111109</v>
      </c>
      <c r="P101" s="186">
        <v>45821.497048611112</v>
      </c>
      <c r="Q101" s="186" t="s">
        <v>9136</v>
      </c>
      <c r="R101" s="186" t="s">
        <v>9137</v>
      </c>
      <c r="S101" s="186" t="s">
        <v>9138</v>
      </c>
      <c r="T101" s="186" t="s">
        <v>3331</v>
      </c>
      <c r="U101" s="186" t="s">
        <v>3331</v>
      </c>
      <c r="V101" s="187" t="s">
        <v>177</v>
      </c>
      <c r="W101" s="186" t="s">
        <v>9548</v>
      </c>
      <c r="X101" s="188" t="s">
        <v>9549</v>
      </c>
      <c r="Y101" s="187" t="s">
        <v>9550</v>
      </c>
      <c r="Z101" s="187" t="s">
        <v>9551</v>
      </c>
      <c r="AA101" s="186" t="s">
        <v>173</v>
      </c>
      <c r="AB101" s="186" t="s">
        <v>173</v>
      </c>
      <c r="AC101" s="187" t="s">
        <v>28</v>
      </c>
      <c r="AD101" s="187" t="s">
        <v>189</v>
      </c>
      <c r="AE101" s="188" t="s">
        <v>9144</v>
      </c>
      <c r="AF101" s="187">
        <v>0</v>
      </c>
      <c r="AG101" s="186" t="s">
        <v>582</v>
      </c>
      <c r="AH101" s="118"/>
      <c r="AI101" s="112">
        <f>IF(V101="SOPORTE_TELEFÓNICO",'BASE LIQUIDACION REDEBAN 2025'!$B$19,IF(AC101="TIPO I",'BASE LIQUIDACION REDEBAN 2025'!$C$2,IF(AC101="TIPO II",'BASE LIQUIDACION REDEBAN 2025'!$C$3,IF(AC101="TIPO III",'BASE LIQUIDACION REDEBAN 2025'!$C$4,IF(AC101="TIPO IV",'BASE LIQUIDACION REDEBAN 2025'!$C$5,IF(AD101="AEREO",'BASE LIQUIDACION REDEBAN 2025'!$B$6,'BASE LIQUIDACION REDEBAN 2025'!$C$5))))))</f>
        <v>144967.87232000002</v>
      </c>
      <c r="AJ101" s="97">
        <f>IF(OR(V101="SOPORTE_TELEFÓNICO",V101="ENVÍO"),0,IF(AC101="TIPO I",'BASE LIQUIDACION REDEBAN 2025'!$B$10,IF(AC101="TIPO II",'BASE LIQUIDACION REDEBAN 2025'!$B$11,IF(AC101="TIPO III",'BASE LIQUIDACION REDEBAN 2025'!$B$12,'BASE LIQUIDACION REDEBAN 2025'!$B$13))))</f>
        <v>140395.6348884</v>
      </c>
      <c r="AK101" s="97">
        <f t="shared" si="1"/>
        <v>144967.87232000002</v>
      </c>
    </row>
    <row r="102" spans="1:37" s="85" customFormat="1" ht="13.15">
      <c r="A102" s="186" t="s">
        <v>91</v>
      </c>
      <c r="B102" s="104" t="str">
        <f>VLOOKUP(A102,'CENTRO DE COSTOS'!A:D,4,FALSE)</f>
        <v>JOSE MAURICIO HERNANDEZ ROJAS</v>
      </c>
      <c r="C102" s="104" t="str">
        <f>VLOOKUP(A102,'CENTRO DE COSTOS'!A:D,2,FALSE)</f>
        <v>0004-0001</v>
      </c>
      <c r="D102" s="187">
        <v>23815</v>
      </c>
      <c r="E102" s="187">
        <v>13459507</v>
      </c>
      <c r="F102" s="187">
        <v>78061</v>
      </c>
      <c r="G102" s="186" t="s">
        <v>612</v>
      </c>
      <c r="H102" s="186" t="s">
        <v>9552</v>
      </c>
      <c r="I102" s="186" t="s">
        <v>9553</v>
      </c>
      <c r="J102" s="187" t="s">
        <v>9145</v>
      </c>
      <c r="K102" s="187" t="s">
        <v>9145</v>
      </c>
      <c r="L102" s="117" t="s">
        <v>167</v>
      </c>
      <c r="M102" s="187">
        <v>13459507</v>
      </c>
      <c r="N102" s="186" t="s">
        <v>9554</v>
      </c>
      <c r="O102" s="186">
        <v>45819.642361111109</v>
      </c>
      <c r="P102" s="186">
        <v>45821.537766203714</v>
      </c>
      <c r="Q102" s="186" t="s">
        <v>9136</v>
      </c>
      <c r="R102" s="186" t="s">
        <v>9137</v>
      </c>
      <c r="S102" s="186" t="s">
        <v>9138</v>
      </c>
      <c r="T102" s="186" t="s">
        <v>3331</v>
      </c>
      <c r="U102" s="186" t="s">
        <v>3331</v>
      </c>
      <c r="V102" s="187" t="s">
        <v>177</v>
      </c>
      <c r="W102" s="186" t="s">
        <v>9555</v>
      </c>
      <c r="X102" s="188" t="s">
        <v>9556</v>
      </c>
      <c r="Y102" s="187" t="s">
        <v>9557</v>
      </c>
      <c r="Z102" s="187" t="s">
        <v>9558</v>
      </c>
      <c r="AA102" s="186" t="s">
        <v>173</v>
      </c>
      <c r="AB102" s="186" t="s">
        <v>173</v>
      </c>
      <c r="AC102" s="187" t="s">
        <v>30</v>
      </c>
      <c r="AD102" s="187" t="s">
        <v>189</v>
      </c>
      <c r="AE102" s="188" t="s">
        <v>9144</v>
      </c>
      <c r="AF102" s="187">
        <v>0</v>
      </c>
      <c r="AG102" s="186" t="s">
        <v>1394</v>
      </c>
      <c r="AH102" s="118"/>
      <c r="AI102" s="112">
        <f>IF(V102="SOPORTE_TELEFÓNICO",'BASE LIQUIDACION REDEBAN 2025'!$B$19,IF(AC102="TIPO I",'BASE LIQUIDACION REDEBAN 2025'!$C$2,IF(AC102="TIPO II",'BASE LIQUIDACION REDEBAN 2025'!$C$3,IF(AC102="TIPO III",'BASE LIQUIDACION REDEBAN 2025'!$C$4,IF(AC102="TIPO IV",'BASE LIQUIDACION REDEBAN 2025'!$C$5,IF(AD102="AEREO",'BASE LIQUIDACION REDEBAN 2025'!$B$6,'BASE LIQUIDACION REDEBAN 2025'!$C$5))))))</f>
        <v>275728.78077800001</v>
      </c>
      <c r="AJ102" s="97">
        <f>IF(OR(V102="SOPORTE_TELEFÓNICO",V102="ENVÍO"),0,IF(AC102="TIPO I",'BASE LIQUIDACION REDEBAN 2025'!$B$10,IF(AC102="TIPO II",'BASE LIQUIDACION REDEBAN 2025'!$B$11,IF(AC102="TIPO III",'BASE LIQUIDACION REDEBAN 2025'!$B$12,'BASE LIQUIDACION REDEBAN 2025'!$B$13))))</f>
        <v>196536.5258152</v>
      </c>
      <c r="AK102" s="97">
        <f t="shared" si="1"/>
        <v>275728.78077800001</v>
      </c>
    </row>
    <row r="103" spans="1:37" s="85" customFormat="1" ht="13.15">
      <c r="A103" s="186" t="s">
        <v>93</v>
      </c>
      <c r="B103" s="104" t="str">
        <f>VLOOKUP(A103,'CENTRO DE COSTOS'!A:D,4,FALSE)</f>
        <v>DIEGO FERNANDO HENAO CARDONA</v>
      </c>
      <c r="C103" s="104" t="str">
        <f>VLOOKUP(A103,'CENTRO DE COSTOS'!A:D,2,FALSE)</f>
        <v>0004-0003</v>
      </c>
      <c r="D103" s="187">
        <v>52356</v>
      </c>
      <c r="E103" s="187">
        <v>13513797</v>
      </c>
      <c r="F103" s="187">
        <v>38620</v>
      </c>
      <c r="G103" s="186" t="s">
        <v>162</v>
      </c>
      <c r="H103" s="186" t="s">
        <v>2119</v>
      </c>
      <c r="I103" s="186" t="s">
        <v>9559</v>
      </c>
      <c r="J103" s="187" t="s">
        <v>9145</v>
      </c>
      <c r="K103" s="187" t="s">
        <v>9145</v>
      </c>
      <c r="L103" s="117" t="s">
        <v>167</v>
      </c>
      <c r="M103" s="187">
        <v>13513797</v>
      </c>
      <c r="N103" s="186" t="s">
        <v>9560</v>
      </c>
      <c r="O103" s="186">
        <v>45819.642361111109</v>
      </c>
      <c r="P103" s="186">
        <v>45821.565046296288</v>
      </c>
      <c r="Q103" s="186" t="s">
        <v>9136</v>
      </c>
      <c r="R103" s="186" t="s">
        <v>9137</v>
      </c>
      <c r="S103" s="186" t="s">
        <v>9138</v>
      </c>
      <c r="T103" s="186" t="s">
        <v>3331</v>
      </c>
      <c r="U103" s="186" t="s">
        <v>3331</v>
      </c>
      <c r="V103" s="187" t="s">
        <v>177</v>
      </c>
      <c r="W103" s="186" t="s">
        <v>9561</v>
      </c>
      <c r="X103" s="188" t="s">
        <v>9141</v>
      </c>
      <c r="Y103" s="187" t="s">
        <v>9562</v>
      </c>
      <c r="Z103" s="187" t="s">
        <v>9563</v>
      </c>
      <c r="AA103" s="186" t="s">
        <v>173</v>
      </c>
      <c r="AB103" s="186" t="s">
        <v>173</v>
      </c>
      <c r="AC103" s="187" t="s">
        <v>28</v>
      </c>
      <c r="AD103" s="187" t="s">
        <v>189</v>
      </c>
      <c r="AE103" s="188" t="s">
        <v>9144</v>
      </c>
      <c r="AF103" s="187">
        <v>0</v>
      </c>
      <c r="AG103" s="186" t="s">
        <v>5957</v>
      </c>
      <c r="AH103" s="118"/>
      <c r="AI103" s="112">
        <f>IF(V103="SOPORTE_TELEFÓNICO",'BASE LIQUIDACION REDEBAN 2025'!$B$19,IF(AC103="TIPO I",'BASE LIQUIDACION REDEBAN 2025'!$C$2,IF(AC103="TIPO II",'BASE LIQUIDACION REDEBAN 2025'!$C$3,IF(AC103="TIPO III",'BASE LIQUIDACION REDEBAN 2025'!$C$4,IF(AC103="TIPO IV",'BASE LIQUIDACION REDEBAN 2025'!$C$5,IF(AD103="AEREO",'BASE LIQUIDACION REDEBAN 2025'!$B$6,'BASE LIQUIDACION REDEBAN 2025'!$C$5))))))</f>
        <v>144967.87232000002</v>
      </c>
      <c r="AJ103" s="97">
        <f>IF(OR(V103="SOPORTE_TELEFÓNICO",V103="ENVÍO"),0,IF(AC103="TIPO I",'BASE LIQUIDACION REDEBAN 2025'!$B$10,IF(AC103="TIPO II",'BASE LIQUIDACION REDEBAN 2025'!$B$11,IF(AC103="TIPO III",'BASE LIQUIDACION REDEBAN 2025'!$B$12,'BASE LIQUIDACION REDEBAN 2025'!$B$13))))</f>
        <v>140395.6348884</v>
      </c>
      <c r="AK103" s="97">
        <f t="shared" si="1"/>
        <v>144967.87232000002</v>
      </c>
    </row>
    <row r="104" spans="1:37" s="85" customFormat="1" ht="13.15">
      <c r="A104" s="186" t="s">
        <v>68</v>
      </c>
      <c r="B104" s="104" t="str">
        <f>VLOOKUP(A104,'CENTRO DE COSTOS'!A:D,4,FALSE)</f>
        <v>WILLIAM ASDRUBAL ROZO ROZO</v>
      </c>
      <c r="C104" s="104" t="str">
        <f>VLOOKUP(A104,'CENTRO DE COSTOS'!A:D,2,FALSE)</f>
        <v>0004-0004</v>
      </c>
      <c r="D104" s="187">
        <v>25513</v>
      </c>
      <c r="E104" s="187">
        <v>2278869</v>
      </c>
      <c r="F104" s="187">
        <v>64542</v>
      </c>
      <c r="G104" s="186" t="s">
        <v>298</v>
      </c>
      <c r="H104" s="186" t="s">
        <v>8072</v>
      </c>
      <c r="I104" s="186" t="s">
        <v>9564</v>
      </c>
      <c r="J104" s="187" t="s">
        <v>9145</v>
      </c>
      <c r="K104" s="187" t="s">
        <v>9145</v>
      </c>
      <c r="L104" s="117" t="s">
        <v>167</v>
      </c>
      <c r="M104" s="187">
        <v>2278869</v>
      </c>
      <c r="N104" s="186" t="s">
        <v>9565</v>
      </c>
      <c r="O104" s="186">
        <v>45818.37777777778</v>
      </c>
      <c r="P104" s="186">
        <v>45821.573611111111</v>
      </c>
      <c r="Q104" s="186" t="s">
        <v>9136</v>
      </c>
      <c r="R104" s="186" t="s">
        <v>9137</v>
      </c>
      <c r="S104" s="186" t="s">
        <v>9138</v>
      </c>
      <c r="T104" s="186" t="s">
        <v>9139</v>
      </c>
      <c r="U104" s="186" t="s">
        <v>9139</v>
      </c>
      <c r="V104" s="187" t="s">
        <v>177</v>
      </c>
      <c r="W104" s="186" t="s">
        <v>9566</v>
      </c>
      <c r="X104" s="188" t="s">
        <v>9141</v>
      </c>
      <c r="Y104" s="187">
        <v>0</v>
      </c>
      <c r="Z104" s="187" t="s">
        <v>9567</v>
      </c>
      <c r="AA104" s="186" t="s">
        <v>173</v>
      </c>
      <c r="AB104" s="186" t="s">
        <v>173</v>
      </c>
      <c r="AC104" s="187" t="s">
        <v>30</v>
      </c>
      <c r="AD104" s="187" t="s">
        <v>189</v>
      </c>
      <c r="AE104" s="188" t="s">
        <v>9144</v>
      </c>
      <c r="AF104" s="187">
        <v>0</v>
      </c>
      <c r="AG104" s="186" t="s">
        <v>2095</v>
      </c>
      <c r="AH104" s="118"/>
      <c r="AI104" s="112">
        <f>IF(V104="SOPORTE_TELEFÓNICO",'BASE LIQUIDACION REDEBAN 2025'!$B$19,IF(AC104="TIPO I",'BASE LIQUIDACION REDEBAN 2025'!$C$2,IF(AC104="TIPO II",'BASE LIQUIDACION REDEBAN 2025'!$C$3,IF(AC104="TIPO III",'BASE LIQUIDACION REDEBAN 2025'!$C$4,IF(AC104="TIPO IV",'BASE LIQUIDACION REDEBAN 2025'!$C$5,IF(AD104="AEREO",'BASE LIQUIDACION REDEBAN 2025'!$B$6,'BASE LIQUIDACION REDEBAN 2025'!$C$5))))))</f>
        <v>275728.78077800001</v>
      </c>
      <c r="AJ104" s="97">
        <f>IF(OR(V104="SOPORTE_TELEFÓNICO",V104="ENVÍO"),0,IF(AC104="TIPO I",'BASE LIQUIDACION REDEBAN 2025'!$B$10,IF(AC104="TIPO II",'BASE LIQUIDACION REDEBAN 2025'!$B$11,IF(AC104="TIPO III",'BASE LIQUIDACION REDEBAN 2025'!$B$12,'BASE LIQUIDACION REDEBAN 2025'!$B$13))))</f>
        <v>196536.5258152</v>
      </c>
      <c r="AK104" s="97">
        <f t="shared" si="1"/>
        <v>275728.78077800001</v>
      </c>
    </row>
    <row r="105" spans="1:37" s="85" customFormat="1" ht="13.15">
      <c r="A105" s="186" t="s">
        <v>98</v>
      </c>
      <c r="B105" s="104" t="str">
        <f>VLOOKUP(A105,'CENTRO DE COSTOS'!A:D,4,FALSE)</f>
        <v>MIGUEL JULIÁN HERNÁNDEZ GUARÍN</v>
      </c>
      <c r="C105" s="104" t="str">
        <f>VLOOKUP(A105,'CENTRO DE COSTOS'!A:D,2,FALSE)</f>
        <v>0004-0008</v>
      </c>
      <c r="D105" s="187">
        <v>15759</v>
      </c>
      <c r="E105" s="187">
        <v>2299808</v>
      </c>
      <c r="F105" s="187">
        <v>36457</v>
      </c>
      <c r="G105" s="186" t="s">
        <v>371</v>
      </c>
      <c r="H105" s="186" t="s">
        <v>372</v>
      </c>
      <c r="I105" s="186" t="s">
        <v>6146</v>
      </c>
      <c r="J105" s="187" t="s">
        <v>9145</v>
      </c>
      <c r="K105" s="187" t="s">
        <v>9145</v>
      </c>
      <c r="L105" s="117" t="s">
        <v>167</v>
      </c>
      <c r="M105" s="187">
        <v>2299808</v>
      </c>
      <c r="N105" s="186" t="s">
        <v>9568</v>
      </c>
      <c r="O105" s="186">
        <v>45821.373611111114</v>
      </c>
      <c r="P105" s="186">
        <v>45821.585416666669</v>
      </c>
      <c r="Q105" s="186" t="s">
        <v>9136</v>
      </c>
      <c r="R105" s="186" t="s">
        <v>9137</v>
      </c>
      <c r="S105" s="186" t="s">
        <v>9138</v>
      </c>
      <c r="T105" s="186" t="s">
        <v>9139</v>
      </c>
      <c r="U105" s="186" t="s">
        <v>9139</v>
      </c>
      <c r="V105" s="187" t="s">
        <v>177</v>
      </c>
      <c r="W105" s="186" t="s">
        <v>9569</v>
      </c>
      <c r="X105" s="188" t="s">
        <v>3754</v>
      </c>
      <c r="Y105" s="187">
        <v>0</v>
      </c>
      <c r="Z105" s="187" t="s">
        <v>6149</v>
      </c>
      <c r="AA105" s="186" t="s">
        <v>173</v>
      </c>
      <c r="AB105" s="186" t="s">
        <v>173</v>
      </c>
      <c r="AC105" s="187" t="s">
        <v>28</v>
      </c>
      <c r="AD105" s="187" t="s">
        <v>189</v>
      </c>
      <c r="AE105" s="188" t="s">
        <v>9144</v>
      </c>
      <c r="AF105" s="187">
        <v>0</v>
      </c>
      <c r="AG105" s="186" t="s">
        <v>967</v>
      </c>
      <c r="AH105" s="118"/>
      <c r="AI105" s="112">
        <f>IF(V105="SOPORTE_TELEFÓNICO",'BASE LIQUIDACION REDEBAN 2025'!$B$19,IF(AC105="TIPO I",'BASE LIQUIDACION REDEBAN 2025'!$C$2,IF(AC105="TIPO II",'BASE LIQUIDACION REDEBAN 2025'!$C$3,IF(AC105="TIPO III",'BASE LIQUIDACION REDEBAN 2025'!$C$4,IF(AC105="TIPO IV",'BASE LIQUIDACION REDEBAN 2025'!$C$5,IF(AD105="AEREO",'BASE LIQUIDACION REDEBAN 2025'!$B$6,'BASE LIQUIDACION REDEBAN 2025'!$C$5))))))</f>
        <v>144967.87232000002</v>
      </c>
      <c r="AJ105" s="97">
        <f>IF(OR(V105="SOPORTE_TELEFÓNICO",V105="ENVÍO"),0,IF(AC105="TIPO I",'BASE LIQUIDACION REDEBAN 2025'!$B$10,IF(AC105="TIPO II",'BASE LIQUIDACION REDEBAN 2025'!$B$11,IF(AC105="TIPO III",'BASE LIQUIDACION REDEBAN 2025'!$B$12,'BASE LIQUIDACION REDEBAN 2025'!$B$13))))</f>
        <v>140395.6348884</v>
      </c>
      <c r="AK105" s="97">
        <f t="shared" si="1"/>
        <v>144967.87232000002</v>
      </c>
    </row>
    <row r="106" spans="1:37" s="85" customFormat="1" ht="13.15">
      <c r="A106" s="186" t="s">
        <v>72</v>
      </c>
      <c r="B106" s="104" t="str">
        <f>VLOOKUP(A106,'CENTRO DE COSTOS'!A:D,4,FALSE)</f>
        <v>MIGUEL JULIÁN HERNÁNDEZ GUARÍN</v>
      </c>
      <c r="C106" s="104" t="str">
        <f>VLOOKUP(A106,'CENTRO DE COSTOS'!A:D,2,FALSE)</f>
        <v>0004-0008</v>
      </c>
      <c r="D106" s="187">
        <v>20770</v>
      </c>
      <c r="E106" s="187">
        <v>13528481</v>
      </c>
      <c r="F106" s="187">
        <v>70052</v>
      </c>
      <c r="G106" s="186" t="s">
        <v>269</v>
      </c>
      <c r="H106" s="186" t="s">
        <v>5538</v>
      </c>
      <c r="I106" s="186" t="s">
        <v>6195</v>
      </c>
      <c r="J106" s="187" t="s">
        <v>9145</v>
      </c>
      <c r="K106" s="187" t="s">
        <v>9145</v>
      </c>
      <c r="L106" s="117" t="s">
        <v>167</v>
      </c>
      <c r="M106" s="187">
        <v>13528481</v>
      </c>
      <c r="N106" s="186" t="s">
        <v>9570</v>
      </c>
      <c r="O106" s="186">
        <v>45819.642361111109</v>
      </c>
      <c r="P106" s="186">
        <v>45821.611805555556</v>
      </c>
      <c r="Q106" s="186" t="s">
        <v>9136</v>
      </c>
      <c r="R106" s="186" t="s">
        <v>9137</v>
      </c>
      <c r="S106" s="186" t="s">
        <v>9138</v>
      </c>
      <c r="T106" s="186" t="s">
        <v>3331</v>
      </c>
      <c r="U106" s="186" t="s">
        <v>3331</v>
      </c>
      <c r="V106" s="187" t="s">
        <v>177</v>
      </c>
      <c r="W106" s="186" t="s">
        <v>9571</v>
      </c>
      <c r="X106" s="188" t="s">
        <v>9572</v>
      </c>
      <c r="Y106" s="187" t="s">
        <v>9573</v>
      </c>
      <c r="Z106" s="187" t="s">
        <v>6198</v>
      </c>
      <c r="AA106" s="186" t="s">
        <v>173</v>
      </c>
      <c r="AB106" s="186" t="s">
        <v>173</v>
      </c>
      <c r="AC106" s="187" t="s">
        <v>30</v>
      </c>
      <c r="AD106" s="187" t="s">
        <v>189</v>
      </c>
      <c r="AE106" s="188" t="s">
        <v>9144</v>
      </c>
      <c r="AF106" s="187">
        <v>0</v>
      </c>
      <c r="AG106" s="186" t="s">
        <v>855</v>
      </c>
      <c r="AH106" s="118"/>
      <c r="AI106" s="112">
        <f>IF(V106="SOPORTE_TELEFÓNICO",'BASE LIQUIDACION REDEBAN 2025'!$B$19,IF(AC106="TIPO I",'BASE LIQUIDACION REDEBAN 2025'!$C$2,IF(AC106="TIPO II",'BASE LIQUIDACION REDEBAN 2025'!$C$3,IF(AC106="TIPO III",'BASE LIQUIDACION REDEBAN 2025'!$C$4,IF(AC106="TIPO IV",'BASE LIQUIDACION REDEBAN 2025'!$C$5,IF(AD106="AEREO",'BASE LIQUIDACION REDEBAN 2025'!$B$6,'BASE LIQUIDACION REDEBAN 2025'!$C$5))))))</f>
        <v>275728.78077800001</v>
      </c>
      <c r="AJ106" s="97">
        <f>IF(OR(V106="SOPORTE_TELEFÓNICO",V106="ENVÍO"),0,IF(AC106="TIPO I",'BASE LIQUIDACION REDEBAN 2025'!$B$10,IF(AC106="TIPO II",'BASE LIQUIDACION REDEBAN 2025'!$B$11,IF(AC106="TIPO III",'BASE LIQUIDACION REDEBAN 2025'!$B$12,'BASE LIQUIDACION REDEBAN 2025'!$B$13))))</f>
        <v>196536.5258152</v>
      </c>
      <c r="AK106" s="97">
        <f t="shared" si="1"/>
        <v>275728.78077800001</v>
      </c>
    </row>
    <row r="107" spans="1:37" s="85" customFormat="1" ht="13.15">
      <c r="A107" s="186" t="s">
        <v>94</v>
      </c>
      <c r="B107" s="104" t="str">
        <f>VLOOKUP(A107,'CENTRO DE COSTOS'!A:D,4,FALSE)</f>
        <v>DIEGO FERNANDO HENAO CARDONA</v>
      </c>
      <c r="C107" s="104" t="str">
        <f>VLOOKUP(A107,'CENTRO DE COSTOS'!A:D,2,FALSE)</f>
        <v>0004-0002</v>
      </c>
      <c r="D107" s="187">
        <v>66682</v>
      </c>
      <c r="E107" s="187">
        <v>2300433</v>
      </c>
      <c r="F107" s="187">
        <v>39151</v>
      </c>
      <c r="G107" s="186" t="s">
        <v>450</v>
      </c>
      <c r="H107" s="186" t="s">
        <v>3803</v>
      </c>
      <c r="I107" s="186" t="s">
        <v>3804</v>
      </c>
      <c r="J107" s="187" t="s">
        <v>9145</v>
      </c>
      <c r="K107" s="187" t="s">
        <v>9145</v>
      </c>
      <c r="L107" s="117" t="s">
        <v>167</v>
      </c>
      <c r="M107" s="187">
        <v>2300433</v>
      </c>
      <c r="N107" s="186" t="s">
        <v>9574</v>
      </c>
      <c r="O107" s="186">
        <v>45821.418055555558</v>
      </c>
      <c r="P107" s="186">
        <v>45821.615972222222</v>
      </c>
      <c r="Q107" s="186" t="s">
        <v>9136</v>
      </c>
      <c r="R107" s="186" t="s">
        <v>9137</v>
      </c>
      <c r="S107" s="186" t="s">
        <v>9138</v>
      </c>
      <c r="T107" s="186" t="s">
        <v>9139</v>
      </c>
      <c r="U107" s="186" t="s">
        <v>9139</v>
      </c>
      <c r="V107" s="187" t="s">
        <v>177</v>
      </c>
      <c r="W107" s="186" t="s">
        <v>9575</v>
      </c>
      <c r="X107" s="188" t="s">
        <v>3754</v>
      </c>
      <c r="Y107" s="187">
        <v>0</v>
      </c>
      <c r="Z107" s="187" t="s">
        <v>3807</v>
      </c>
      <c r="AA107" s="186" t="s">
        <v>173</v>
      </c>
      <c r="AB107" s="186" t="s">
        <v>173</v>
      </c>
      <c r="AC107" s="187" t="s">
        <v>25</v>
      </c>
      <c r="AD107" s="187" t="s">
        <v>189</v>
      </c>
      <c r="AE107" s="188" t="s">
        <v>9144</v>
      </c>
      <c r="AF107" s="187">
        <v>0</v>
      </c>
      <c r="AG107" s="186" t="s">
        <v>453</v>
      </c>
      <c r="AH107" s="118"/>
      <c r="AI107" s="112">
        <f>IF(V107="SOPORTE_TELEFÓNICO",'BASE LIQUIDACION REDEBAN 2025'!$B$19,IF(AC107="TIPO I",'BASE LIQUIDACION REDEBAN 2025'!$C$2,IF(AC107="TIPO II",'BASE LIQUIDACION REDEBAN 2025'!$C$3,IF(AC107="TIPO III",'BASE LIQUIDACION REDEBAN 2025'!$C$4,IF(AC107="TIPO IV",'BASE LIQUIDACION REDEBAN 2025'!$C$5,IF(AD107="AEREO",'BASE LIQUIDACION REDEBAN 2025'!$B$6,'BASE LIQUIDACION REDEBAN 2025'!$C$5))))))</f>
        <v>65960.072302</v>
      </c>
      <c r="AJ107" s="97">
        <f>IF(OR(V107="SOPORTE_TELEFÓNICO",V107="ENVÍO"),0,IF(AC107="TIPO I",'BASE LIQUIDACION REDEBAN 2025'!$B$10,IF(AC107="TIPO II",'BASE LIQUIDACION REDEBAN 2025'!$B$11,IF(AC107="TIPO III",'BASE LIQUIDACION REDEBAN 2025'!$B$12,'BASE LIQUIDACION REDEBAN 2025'!$B$13))))</f>
        <v>75096.394270399993</v>
      </c>
      <c r="AK107" s="97">
        <f t="shared" si="1"/>
        <v>65960.072302</v>
      </c>
    </row>
    <row r="108" spans="1:37" s="85" customFormat="1" ht="13.15">
      <c r="A108" s="186" t="s">
        <v>98</v>
      </c>
      <c r="B108" s="104" t="str">
        <f>VLOOKUP(A108,'CENTRO DE COSTOS'!A:D,4,FALSE)</f>
        <v>MIGUEL JULIÁN HERNÁNDEZ GUARÍN</v>
      </c>
      <c r="C108" s="104" t="str">
        <f>VLOOKUP(A108,'CENTRO DE COSTOS'!A:D,2,FALSE)</f>
        <v>0004-0008</v>
      </c>
      <c r="D108" s="187">
        <v>15047</v>
      </c>
      <c r="E108" s="187">
        <v>13522463</v>
      </c>
      <c r="F108" s="187">
        <v>43675</v>
      </c>
      <c r="G108" s="186" t="s">
        <v>371</v>
      </c>
      <c r="H108" s="186" t="s">
        <v>9576</v>
      </c>
      <c r="I108" s="186" t="s">
        <v>9577</v>
      </c>
      <c r="J108" s="187" t="s">
        <v>9145</v>
      </c>
      <c r="K108" s="187" t="s">
        <v>9145</v>
      </c>
      <c r="L108" s="117" t="s">
        <v>167</v>
      </c>
      <c r="M108" s="187">
        <v>13522463</v>
      </c>
      <c r="N108" s="186" t="s">
        <v>9578</v>
      </c>
      <c r="O108" s="186">
        <v>45819.642361111109</v>
      </c>
      <c r="P108" s="186">
        <v>45821.672222222223</v>
      </c>
      <c r="Q108" s="186" t="s">
        <v>9206</v>
      </c>
      <c r="R108" s="186" t="s">
        <v>9579</v>
      </c>
      <c r="S108" s="186" t="s">
        <v>9138</v>
      </c>
      <c r="T108" s="186" t="s">
        <v>3331</v>
      </c>
      <c r="U108" s="186" t="s">
        <v>3331</v>
      </c>
      <c r="V108" s="187" t="s">
        <v>177</v>
      </c>
      <c r="W108" s="186" t="s">
        <v>9580</v>
      </c>
      <c r="X108" s="188" t="s">
        <v>3754</v>
      </c>
      <c r="Y108" s="187">
        <v>0</v>
      </c>
      <c r="Z108" s="187" t="s">
        <v>9581</v>
      </c>
      <c r="AA108" s="186" t="s">
        <v>173</v>
      </c>
      <c r="AB108" s="186" t="s">
        <v>173</v>
      </c>
      <c r="AC108" s="187" t="s">
        <v>30</v>
      </c>
      <c r="AD108" s="187" t="s">
        <v>189</v>
      </c>
      <c r="AE108" s="188" t="s">
        <v>9144</v>
      </c>
      <c r="AF108" s="187">
        <v>0</v>
      </c>
      <c r="AG108" s="186" t="s">
        <v>375</v>
      </c>
      <c r="AH108" s="118"/>
      <c r="AI108" s="112">
        <f>IF(V108="SOPORTE_TELEFÓNICO",'BASE LIQUIDACION REDEBAN 2025'!$B$19,IF(AC108="TIPO I",'BASE LIQUIDACION REDEBAN 2025'!$C$2,IF(AC108="TIPO II",'BASE LIQUIDACION REDEBAN 2025'!$C$3,IF(AC108="TIPO III",'BASE LIQUIDACION REDEBAN 2025'!$C$4,IF(AC108="TIPO IV",'BASE LIQUIDACION REDEBAN 2025'!$C$5,IF(AD108="AEREO",'BASE LIQUIDACION REDEBAN 2025'!$B$6,'BASE LIQUIDACION REDEBAN 2025'!$C$5))))))</f>
        <v>275728.78077800001</v>
      </c>
      <c r="AJ108" s="97">
        <f>IF(OR(V108="SOPORTE_TELEFÓNICO",V108="ENVÍO"),0,IF(AC108="TIPO I",'BASE LIQUIDACION REDEBAN 2025'!$B$10,IF(AC108="TIPO II",'BASE LIQUIDACION REDEBAN 2025'!$B$11,IF(AC108="TIPO III",'BASE LIQUIDACION REDEBAN 2025'!$B$12,'BASE LIQUIDACION REDEBAN 2025'!$B$13))))</f>
        <v>196536.5258152</v>
      </c>
      <c r="AK108" s="97">
        <f t="shared" si="1"/>
        <v>275728.78077800001</v>
      </c>
    </row>
    <row r="109" spans="1:37" s="85" customFormat="1" ht="13.15">
      <c r="A109" s="186" t="s">
        <v>99</v>
      </c>
      <c r="B109" s="104" t="str">
        <f>VLOOKUP(A109,'CENTRO DE COSTOS'!A:D,4,FALSE)</f>
        <v>JOSE MAURICIO HERNANDEZ ROJAS</v>
      </c>
      <c r="C109" s="104" t="str">
        <f>VLOOKUP(A109,'CENTRO DE COSTOS'!A:D,2,FALSE)</f>
        <v>0004-0001</v>
      </c>
      <c r="D109" s="187">
        <v>20621</v>
      </c>
      <c r="E109" s="187">
        <v>13507361</v>
      </c>
      <c r="F109" s="187">
        <v>72575</v>
      </c>
      <c r="G109" s="186" t="s">
        <v>269</v>
      </c>
      <c r="H109" s="186" t="s">
        <v>7564</v>
      </c>
      <c r="I109" s="186" t="s">
        <v>9582</v>
      </c>
      <c r="J109" s="187" t="s">
        <v>9145</v>
      </c>
      <c r="K109" s="187" t="s">
        <v>9145</v>
      </c>
      <c r="L109" s="117" t="s">
        <v>167</v>
      </c>
      <c r="M109" s="187">
        <v>13507361</v>
      </c>
      <c r="N109" s="186" t="s">
        <v>9583</v>
      </c>
      <c r="O109" s="186">
        <v>45819.642361111109</v>
      </c>
      <c r="P109" s="186">
        <v>45821.688194444447</v>
      </c>
      <c r="Q109" s="186" t="s">
        <v>9136</v>
      </c>
      <c r="R109" s="186" t="s">
        <v>9137</v>
      </c>
      <c r="S109" s="186" t="s">
        <v>9138</v>
      </c>
      <c r="T109" s="186" t="s">
        <v>3331</v>
      </c>
      <c r="U109" s="186" t="s">
        <v>3331</v>
      </c>
      <c r="V109" s="187" t="s">
        <v>177</v>
      </c>
      <c r="W109" s="186" t="s">
        <v>9584</v>
      </c>
      <c r="X109" s="188" t="s">
        <v>9585</v>
      </c>
      <c r="Y109" s="187" t="s">
        <v>9586</v>
      </c>
      <c r="Z109" s="187" t="s">
        <v>9587</v>
      </c>
      <c r="AA109" s="186" t="s">
        <v>173</v>
      </c>
      <c r="AB109" s="186" t="s">
        <v>173</v>
      </c>
      <c r="AC109" s="187" t="s">
        <v>28</v>
      </c>
      <c r="AD109" s="187" t="s">
        <v>189</v>
      </c>
      <c r="AE109" s="188" t="s">
        <v>9144</v>
      </c>
      <c r="AF109" s="187">
        <v>0</v>
      </c>
      <c r="AG109" s="186" t="s">
        <v>506</v>
      </c>
      <c r="AH109" s="118"/>
      <c r="AI109" s="112">
        <f>IF(V109="SOPORTE_TELEFÓNICO",'BASE LIQUIDACION REDEBAN 2025'!$B$19,IF(AC109="TIPO I",'BASE LIQUIDACION REDEBAN 2025'!$C$2,IF(AC109="TIPO II",'BASE LIQUIDACION REDEBAN 2025'!$C$3,IF(AC109="TIPO III",'BASE LIQUIDACION REDEBAN 2025'!$C$4,IF(AC109="TIPO IV",'BASE LIQUIDACION REDEBAN 2025'!$C$5,IF(AD109="AEREO",'BASE LIQUIDACION REDEBAN 2025'!$B$6,'BASE LIQUIDACION REDEBAN 2025'!$C$5))))))</f>
        <v>144967.87232000002</v>
      </c>
      <c r="AJ109" s="97">
        <f>IF(OR(V109="SOPORTE_TELEFÓNICO",V109="ENVÍO"),0,IF(AC109="TIPO I",'BASE LIQUIDACION REDEBAN 2025'!$B$10,IF(AC109="TIPO II",'BASE LIQUIDACION REDEBAN 2025'!$B$11,IF(AC109="TIPO III",'BASE LIQUIDACION REDEBAN 2025'!$B$12,'BASE LIQUIDACION REDEBAN 2025'!$B$13))))</f>
        <v>140395.6348884</v>
      </c>
      <c r="AK109" s="97">
        <f t="shared" si="1"/>
        <v>144967.87232000002</v>
      </c>
    </row>
    <row r="110" spans="1:37" s="85" customFormat="1" ht="13.15">
      <c r="A110" s="186" t="s">
        <v>72</v>
      </c>
      <c r="B110" s="104" t="str">
        <f>VLOOKUP(A110,'CENTRO DE COSTOS'!A:D,4,FALSE)</f>
        <v>MIGUEL JULIÁN HERNÁNDEZ GUARÍN</v>
      </c>
      <c r="C110" s="104" t="str">
        <f>VLOOKUP(A110,'CENTRO DE COSTOS'!A:D,2,FALSE)</f>
        <v>0004-0008</v>
      </c>
      <c r="D110" s="187">
        <v>13688</v>
      </c>
      <c r="E110" s="187">
        <v>13452511</v>
      </c>
      <c r="F110" s="187">
        <v>77369</v>
      </c>
      <c r="G110" s="186" t="s">
        <v>364</v>
      </c>
      <c r="H110" s="186" t="s">
        <v>2056</v>
      </c>
      <c r="I110" s="186" t="s">
        <v>9588</v>
      </c>
      <c r="J110" s="187" t="s">
        <v>9145</v>
      </c>
      <c r="K110" s="187" t="s">
        <v>9145</v>
      </c>
      <c r="L110" s="117" t="s">
        <v>167</v>
      </c>
      <c r="M110" s="187">
        <v>13452511</v>
      </c>
      <c r="N110" s="186" t="s">
        <v>9589</v>
      </c>
      <c r="O110" s="186">
        <v>45819.642361111109</v>
      </c>
      <c r="P110" s="186">
        <v>45821.733831018522</v>
      </c>
      <c r="Q110" s="186" t="s">
        <v>9136</v>
      </c>
      <c r="R110" s="186" t="s">
        <v>9137</v>
      </c>
      <c r="S110" s="186" t="s">
        <v>9138</v>
      </c>
      <c r="T110" s="186" t="s">
        <v>9181</v>
      </c>
      <c r="U110" s="186" t="s">
        <v>9182</v>
      </c>
      <c r="V110" s="187" t="s">
        <v>177</v>
      </c>
      <c r="W110" s="186" t="s">
        <v>9590</v>
      </c>
      <c r="X110" s="188" t="s">
        <v>9591</v>
      </c>
      <c r="Y110" s="187">
        <v>1139202</v>
      </c>
      <c r="Z110" s="187" t="s">
        <v>9592</v>
      </c>
      <c r="AA110" s="186" t="s">
        <v>173</v>
      </c>
      <c r="AB110" s="186" t="s">
        <v>173</v>
      </c>
      <c r="AC110" s="187" t="s">
        <v>175</v>
      </c>
      <c r="AD110" s="187" t="s">
        <v>2059</v>
      </c>
      <c r="AE110" s="188" t="s">
        <v>9144</v>
      </c>
      <c r="AF110" s="187">
        <v>0</v>
      </c>
      <c r="AG110" s="186" t="s">
        <v>1645</v>
      </c>
      <c r="AH110" s="118"/>
      <c r="AI110" s="112">
        <f>IF(V110="SOPORTE_TELEFÓNICO",'BASE LIQUIDACION REDEBAN 2025'!$B$19,IF(AC110="TIPO I",'BASE LIQUIDACION REDEBAN 2025'!$C$2,IF(AC110="TIPO II",'BASE LIQUIDACION REDEBAN 2025'!$C$3,IF(AC110="TIPO III",'BASE LIQUIDACION REDEBAN 2025'!$C$4,IF(AC110="TIPO IV",'BASE LIQUIDACION REDEBAN 2025'!$C$5,IF(AD110="AEREO",'BASE LIQUIDACION REDEBAN 2025'!$B$6,'BASE LIQUIDACION REDEBAN 2025'!$C$5))))))</f>
        <v>479588.87655000004</v>
      </c>
      <c r="AJ110" s="97">
        <f>IF(OR(V110="SOPORTE_TELEFÓNICO",V110="ENVÍO"),0,IF(AC110="TIPO I",'BASE LIQUIDACION REDEBAN 2025'!$B$10,IF(AC110="TIPO II",'BASE LIQUIDACION REDEBAN 2025'!$B$11,IF(AC110="TIPO III",'BASE LIQUIDACION REDEBAN 2025'!$B$12,'BASE LIQUIDACION REDEBAN 2025'!$B$13))))</f>
        <v>196536.5258152</v>
      </c>
      <c r="AK110" s="97">
        <f t="shared" si="1"/>
        <v>479588.87655000004</v>
      </c>
    </row>
    <row r="111" spans="1:37" s="85" customFormat="1" ht="13.15">
      <c r="A111" s="186" t="s">
        <v>99</v>
      </c>
      <c r="B111" s="104" t="str">
        <f>VLOOKUP(A111,'CENTRO DE COSTOS'!A:D,4,FALSE)</f>
        <v>JOSE MAURICIO HERNANDEZ ROJAS</v>
      </c>
      <c r="C111" s="104" t="str">
        <f>VLOOKUP(A111,'CENTRO DE COSTOS'!A:D,2,FALSE)</f>
        <v>0004-0001</v>
      </c>
      <c r="D111" s="187">
        <v>20011</v>
      </c>
      <c r="E111" s="187">
        <v>2249042</v>
      </c>
      <c r="F111" s="187">
        <v>28395</v>
      </c>
      <c r="G111" s="186" t="s">
        <v>269</v>
      </c>
      <c r="H111" s="186" t="s">
        <v>1714</v>
      </c>
      <c r="I111" s="186" t="s">
        <v>9593</v>
      </c>
      <c r="J111" s="187" t="s">
        <v>1022</v>
      </c>
      <c r="K111" s="187" t="s">
        <v>1023</v>
      </c>
      <c r="L111" s="117" t="s">
        <v>167</v>
      </c>
      <c r="M111" s="187">
        <v>2249042</v>
      </c>
      <c r="N111" s="186" t="s">
        <v>9594</v>
      </c>
      <c r="O111" s="186">
        <v>45811.719444444447</v>
      </c>
      <c r="P111" s="186">
        <v>45821.772916666669</v>
      </c>
      <c r="Q111" s="186" t="s">
        <v>9136</v>
      </c>
      <c r="R111" s="186" t="s">
        <v>9137</v>
      </c>
      <c r="S111" s="186" t="s">
        <v>9138</v>
      </c>
      <c r="T111" s="186" t="s">
        <v>9139</v>
      </c>
      <c r="U111" s="186" t="s">
        <v>9139</v>
      </c>
      <c r="V111" s="187" t="s">
        <v>177</v>
      </c>
      <c r="W111" s="186" t="s">
        <v>9595</v>
      </c>
      <c r="X111" s="188" t="s">
        <v>3754</v>
      </c>
      <c r="Y111" s="187">
        <v>0</v>
      </c>
      <c r="Z111" s="187" t="s">
        <v>9596</v>
      </c>
      <c r="AA111" s="186" t="s">
        <v>173</v>
      </c>
      <c r="AB111" s="186" t="s">
        <v>173</v>
      </c>
      <c r="AC111" s="187" t="s">
        <v>32</v>
      </c>
      <c r="AD111" s="187" t="s">
        <v>189</v>
      </c>
      <c r="AE111" s="188" t="s">
        <v>9144</v>
      </c>
      <c r="AF111" s="187">
        <v>0</v>
      </c>
      <c r="AG111" s="186" t="s">
        <v>273</v>
      </c>
      <c r="AH111" s="118"/>
      <c r="AI111" s="112">
        <f>IF(V111="SOPORTE_TELEFÓNICO",'BASE LIQUIDACION REDEBAN 2025'!$B$19,IF(AC111="TIPO I",'BASE LIQUIDACION REDEBAN 2025'!$C$2,IF(AC111="TIPO II",'BASE LIQUIDACION REDEBAN 2025'!$C$3,IF(AC111="TIPO III",'BASE LIQUIDACION REDEBAN 2025'!$C$4,IF(AC111="TIPO IV",'BASE LIQUIDACION REDEBAN 2025'!$C$5,IF(AD111="AEREO",'BASE LIQUIDACION REDEBAN 2025'!$B$6,'BASE LIQUIDACION REDEBAN 2025'!$C$5))))))</f>
        <v>479588.87655000004</v>
      </c>
      <c r="AJ111" s="97">
        <f>IF(OR(V111="SOPORTE_TELEFÓNICO",V111="ENVÍO"),0,IF(AC111="TIPO I",'BASE LIQUIDACION REDEBAN 2025'!$B$10,IF(AC111="TIPO II",'BASE LIQUIDACION REDEBAN 2025'!$B$11,IF(AC111="TIPO III",'BASE LIQUIDACION REDEBAN 2025'!$B$12,'BASE LIQUIDACION REDEBAN 2025'!$B$13))))</f>
        <v>196536.5258152</v>
      </c>
      <c r="AK111" s="97">
        <f t="shared" si="1"/>
        <v>479588.87655000004</v>
      </c>
    </row>
    <row r="112" spans="1:37" s="85" customFormat="1" ht="13.15">
      <c r="A112" s="186" t="s">
        <v>90</v>
      </c>
      <c r="B112" s="104" t="str">
        <f>VLOOKUP(A112,'CENTRO DE COSTOS'!A:D,4,FALSE)</f>
        <v>JUAN SEBASTIÁN RÍOS CASTRILLÓN</v>
      </c>
      <c r="C112" s="104" t="str">
        <f>VLOOKUP(A112,'CENTRO DE COSTOS'!A:D,2,FALSE)</f>
        <v>0004-0005</v>
      </c>
      <c r="D112" s="187">
        <v>5380</v>
      </c>
      <c r="E112" s="187">
        <v>2276635</v>
      </c>
      <c r="F112" s="187">
        <v>79704</v>
      </c>
      <c r="G112" s="186" t="s">
        <v>290</v>
      </c>
      <c r="H112" s="186" t="s">
        <v>822</v>
      </c>
      <c r="I112" s="186" t="s">
        <v>823</v>
      </c>
      <c r="J112" s="187" t="s">
        <v>802</v>
      </c>
      <c r="K112" s="187" t="s">
        <v>803</v>
      </c>
      <c r="L112" s="117" t="s">
        <v>167</v>
      </c>
      <c r="M112" s="187">
        <v>2276635</v>
      </c>
      <c r="N112" s="186" t="s">
        <v>9597</v>
      </c>
      <c r="O112" s="186">
        <v>45817.693749999999</v>
      </c>
      <c r="P112" s="186">
        <v>45821.77847222222</v>
      </c>
      <c r="Q112" s="186" t="s">
        <v>9136</v>
      </c>
      <c r="R112" s="186" t="s">
        <v>9137</v>
      </c>
      <c r="S112" s="186" t="s">
        <v>9138</v>
      </c>
      <c r="T112" s="186" t="s">
        <v>9139</v>
      </c>
      <c r="U112" s="186" t="s">
        <v>9139</v>
      </c>
      <c r="V112" s="187" t="s">
        <v>177</v>
      </c>
      <c r="W112" s="186" t="s">
        <v>9598</v>
      </c>
      <c r="X112" s="188" t="s">
        <v>3754</v>
      </c>
      <c r="Y112" s="187">
        <v>0</v>
      </c>
      <c r="Z112" s="187" t="s">
        <v>9599</v>
      </c>
      <c r="AA112" s="186" t="s">
        <v>173</v>
      </c>
      <c r="AB112" s="186" t="s">
        <v>173</v>
      </c>
      <c r="AC112" s="187" t="s">
        <v>25</v>
      </c>
      <c r="AD112" s="187" t="s">
        <v>189</v>
      </c>
      <c r="AE112" s="188" t="s">
        <v>9144</v>
      </c>
      <c r="AF112" s="187">
        <v>0</v>
      </c>
      <c r="AG112" s="186" t="s">
        <v>3341</v>
      </c>
      <c r="AH112" s="118"/>
      <c r="AI112" s="112">
        <f>IF(V112="SOPORTE_TELEFÓNICO",'BASE LIQUIDACION REDEBAN 2025'!$B$19,IF(AC112="TIPO I",'BASE LIQUIDACION REDEBAN 2025'!$C$2,IF(AC112="TIPO II",'BASE LIQUIDACION REDEBAN 2025'!$C$3,IF(AC112="TIPO III",'BASE LIQUIDACION REDEBAN 2025'!$C$4,IF(AC112="TIPO IV",'BASE LIQUIDACION REDEBAN 2025'!$C$5,IF(AD112="AEREO",'BASE LIQUIDACION REDEBAN 2025'!$B$6,'BASE LIQUIDACION REDEBAN 2025'!$C$5))))))</f>
        <v>65960.072302</v>
      </c>
      <c r="AJ112" s="97">
        <f>IF(OR(V112="SOPORTE_TELEFÓNICO",V112="ENVÍO"),0,IF(AC112="TIPO I",'BASE LIQUIDACION REDEBAN 2025'!$B$10,IF(AC112="TIPO II",'BASE LIQUIDACION REDEBAN 2025'!$B$11,IF(AC112="TIPO III",'BASE LIQUIDACION REDEBAN 2025'!$B$12,'BASE LIQUIDACION REDEBAN 2025'!$B$13))))</f>
        <v>75096.394270399993</v>
      </c>
      <c r="AK112" s="97">
        <f t="shared" si="1"/>
        <v>65960.072302</v>
      </c>
    </row>
    <row r="113" spans="1:37" s="85" customFormat="1" ht="13.15">
      <c r="A113" s="186" t="s">
        <v>94</v>
      </c>
      <c r="B113" s="104" t="str">
        <f>VLOOKUP(A113,'CENTRO DE COSTOS'!A:D,4,FALSE)</f>
        <v>DIEGO FERNANDO HENAO CARDONA</v>
      </c>
      <c r="C113" s="104" t="str">
        <f>VLOOKUP(A113,'CENTRO DE COSTOS'!A:D,2,FALSE)</f>
        <v>0004-0002</v>
      </c>
      <c r="D113" s="187">
        <v>76147</v>
      </c>
      <c r="E113" s="187">
        <v>2289362</v>
      </c>
      <c r="F113" s="187">
        <v>62918</v>
      </c>
      <c r="G113" s="186" t="s">
        <v>230</v>
      </c>
      <c r="H113" s="186" t="s">
        <v>991</v>
      </c>
      <c r="I113" s="186" t="s">
        <v>9600</v>
      </c>
      <c r="J113" s="187" t="s">
        <v>9145</v>
      </c>
      <c r="K113" s="187" t="s">
        <v>9145</v>
      </c>
      <c r="L113" s="117" t="s">
        <v>167</v>
      </c>
      <c r="M113" s="187">
        <v>2289362</v>
      </c>
      <c r="N113" s="186" t="s">
        <v>9601</v>
      </c>
      <c r="O113" s="186">
        <v>45819.594444444447</v>
      </c>
      <c r="P113" s="186">
        <v>45822.415671296294</v>
      </c>
      <c r="Q113" s="186" t="s">
        <v>9136</v>
      </c>
      <c r="R113" s="186" t="s">
        <v>9137</v>
      </c>
      <c r="S113" s="186" t="s">
        <v>9138</v>
      </c>
      <c r="T113" s="186" t="s">
        <v>9139</v>
      </c>
      <c r="U113" s="186" t="s">
        <v>9139</v>
      </c>
      <c r="V113" s="187" t="s">
        <v>177</v>
      </c>
      <c r="W113" s="186" t="s">
        <v>9602</v>
      </c>
      <c r="X113" s="188" t="s">
        <v>9141</v>
      </c>
      <c r="Y113" s="187" t="s">
        <v>9142</v>
      </c>
      <c r="Z113" s="187" t="s">
        <v>9603</v>
      </c>
      <c r="AA113" s="186" t="s">
        <v>173</v>
      </c>
      <c r="AB113" s="186" t="s">
        <v>173</v>
      </c>
      <c r="AC113" s="187" t="s">
        <v>25</v>
      </c>
      <c r="AD113" s="187" t="s">
        <v>189</v>
      </c>
      <c r="AE113" s="188" t="s">
        <v>9144</v>
      </c>
      <c r="AF113" s="187">
        <v>0</v>
      </c>
      <c r="AG113" s="186" t="s">
        <v>453</v>
      </c>
      <c r="AH113" s="118"/>
      <c r="AI113" s="112">
        <f>IF(V113="SOPORTE_TELEFÓNICO",'BASE LIQUIDACION REDEBAN 2025'!$B$19,IF(AC113="TIPO I",'BASE LIQUIDACION REDEBAN 2025'!$C$2,IF(AC113="TIPO II",'BASE LIQUIDACION REDEBAN 2025'!$C$3,IF(AC113="TIPO III",'BASE LIQUIDACION REDEBAN 2025'!$C$4,IF(AC113="TIPO IV",'BASE LIQUIDACION REDEBAN 2025'!$C$5,IF(AD113="AEREO",'BASE LIQUIDACION REDEBAN 2025'!$B$6,'BASE LIQUIDACION REDEBAN 2025'!$C$5))))))</f>
        <v>65960.072302</v>
      </c>
      <c r="AJ113" s="97">
        <f>IF(OR(V113="SOPORTE_TELEFÓNICO",V113="ENVÍO"),0,IF(AC113="TIPO I",'BASE LIQUIDACION REDEBAN 2025'!$B$10,IF(AC113="TIPO II",'BASE LIQUIDACION REDEBAN 2025'!$B$11,IF(AC113="TIPO III",'BASE LIQUIDACION REDEBAN 2025'!$B$12,'BASE LIQUIDACION REDEBAN 2025'!$B$13))))</f>
        <v>75096.394270399993</v>
      </c>
      <c r="AK113" s="97">
        <f t="shared" si="1"/>
        <v>65960.072302</v>
      </c>
    </row>
    <row r="114" spans="1:37" s="85" customFormat="1" ht="13.15">
      <c r="A114" s="186" t="s">
        <v>80</v>
      </c>
      <c r="B114" s="104" t="str">
        <f>VLOOKUP(A114,'CENTRO DE COSTOS'!A:D,4,FALSE)</f>
        <v>JOSE MAURICIO HERNANDEZ ROJAS</v>
      </c>
      <c r="C114" s="104" t="str">
        <f>VLOOKUP(A114,'CENTRO DE COSTOS'!A:D,2,FALSE)</f>
        <v>0004-0001</v>
      </c>
      <c r="D114" s="187">
        <v>13052</v>
      </c>
      <c r="E114" s="187">
        <v>13514877</v>
      </c>
      <c r="F114" s="187">
        <v>73037</v>
      </c>
      <c r="G114" s="186" t="s">
        <v>364</v>
      </c>
      <c r="H114" s="186" t="s">
        <v>1905</v>
      </c>
      <c r="I114" s="186" t="s">
        <v>9604</v>
      </c>
      <c r="J114" s="187" t="s">
        <v>9145</v>
      </c>
      <c r="K114" s="187" t="s">
        <v>9145</v>
      </c>
      <c r="L114" s="117" t="s">
        <v>167</v>
      </c>
      <c r="M114" s="187">
        <v>13514877</v>
      </c>
      <c r="N114" s="186" t="s">
        <v>9605</v>
      </c>
      <c r="O114" s="186">
        <v>45819.642361111109</v>
      </c>
      <c r="P114" s="186">
        <v>45822.455555555556</v>
      </c>
      <c r="Q114" s="186" t="s">
        <v>9136</v>
      </c>
      <c r="R114" s="186" t="s">
        <v>9137</v>
      </c>
      <c r="S114" s="186" t="s">
        <v>9138</v>
      </c>
      <c r="T114" s="186" t="s">
        <v>3331</v>
      </c>
      <c r="U114" s="186" t="s">
        <v>3331</v>
      </c>
      <c r="V114" s="187" t="s">
        <v>177</v>
      </c>
      <c r="W114" s="186" t="s">
        <v>9606</v>
      </c>
      <c r="X114" s="188" t="s">
        <v>9607</v>
      </c>
      <c r="Y114" s="187" t="s">
        <v>9608</v>
      </c>
      <c r="Z114" s="187" t="s">
        <v>9609</v>
      </c>
      <c r="AA114" s="186" t="s">
        <v>173</v>
      </c>
      <c r="AB114" s="186" t="s">
        <v>173</v>
      </c>
      <c r="AC114" s="187" t="s">
        <v>28</v>
      </c>
      <c r="AD114" s="187" t="s">
        <v>189</v>
      </c>
      <c r="AE114" s="188" t="s">
        <v>9144</v>
      </c>
      <c r="AF114" s="187">
        <v>0</v>
      </c>
      <c r="AG114" s="186" t="s">
        <v>367</v>
      </c>
      <c r="AH114" s="118"/>
      <c r="AI114" s="112">
        <f>IF(V114="SOPORTE_TELEFÓNICO",'BASE LIQUIDACION REDEBAN 2025'!$B$19,IF(AC114="TIPO I",'BASE LIQUIDACION REDEBAN 2025'!$C$2,IF(AC114="TIPO II",'BASE LIQUIDACION REDEBAN 2025'!$C$3,IF(AC114="TIPO III",'BASE LIQUIDACION REDEBAN 2025'!$C$4,IF(AC114="TIPO IV",'BASE LIQUIDACION REDEBAN 2025'!$C$5,IF(AD114="AEREO",'BASE LIQUIDACION REDEBAN 2025'!$B$6,'BASE LIQUIDACION REDEBAN 2025'!$C$5))))))</f>
        <v>144967.87232000002</v>
      </c>
      <c r="AJ114" s="97">
        <f>IF(OR(V114="SOPORTE_TELEFÓNICO",V114="ENVÍO"),0,IF(AC114="TIPO I",'BASE LIQUIDACION REDEBAN 2025'!$B$10,IF(AC114="TIPO II",'BASE LIQUIDACION REDEBAN 2025'!$B$11,IF(AC114="TIPO III",'BASE LIQUIDACION REDEBAN 2025'!$B$12,'BASE LIQUIDACION REDEBAN 2025'!$B$13))))</f>
        <v>140395.6348884</v>
      </c>
      <c r="AK114" s="97">
        <f t="shared" si="1"/>
        <v>144967.87232000002</v>
      </c>
    </row>
    <row r="115" spans="1:37" s="85" customFormat="1" ht="13.15">
      <c r="A115" s="186" t="s">
        <v>90</v>
      </c>
      <c r="B115" s="104" t="str">
        <f>VLOOKUP(A115,'CENTRO DE COSTOS'!A:D,4,FALSE)</f>
        <v>JUAN SEBASTIÁN RÍOS CASTRILLÓN</v>
      </c>
      <c r="C115" s="104" t="str">
        <f>VLOOKUP(A115,'CENTRO DE COSTOS'!A:D,2,FALSE)</f>
        <v>0004-0005</v>
      </c>
      <c r="D115" s="187">
        <v>5001</v>
      </c>
      <c r="E115" s="187">
        <v>2270065</v>
      </c>
      <c r="F115" s="187">
        <v>13623</v>
      </c>
      <c r="G115" s="186" t="s">
        <v>290</v>
      </c>
      <c r="H115" s="186" t="s">
        <v>90</v>
      </c>
      <c r="I115" s="186" t="s">
        <v>9610</v>
      </c>
      <c r="J115" s="187" t="s">
        <v>1022</v>
      </c>
      <c r="K115" s="187" t="s">
        <v>1023</v>
      </c>
      <c r="L115" s="117" t="s">
        <v>167</v>
      </c>
      <c r="M115" s="187">
        <v>2270065</v>
      </c>
      <c r="N115" s="186" t="s">
        <v>9611</v>
      </c>
      <c r="O115" s="186">
        <v>45817.333333333336</v>
      </c>
      <c r="P115" s="186">
        <v>45822.461006944446</v>
      </c>
      <c r="Q115" s="186" t="s">
        <v>9136</v>
      </c>
      <c r="R115" s="186" t="s">
        <v>9137</v>
      </c>
      <c r="S115" s="186" t="s">
        <v>9138</v>
      </c>
      <c r="T115" s="186" t="s">
        <v>9139</v>
      </c>
      <c r="U115" s="186" t="s">
        <v>9139</v>
      </c>
      <c r="V115" s="187" t="s">
        <v>177</v>
      </c>
      <c r="W115" s="186" t="s">
        <v>9612</v>
      </c>
      <c r="X115" s="188" t="s">
        <v>9141</v>
      </c>
      <c r="Y115" s="187" t="s">
        <v>9142</v>
      </c>
      <c r="Z115" s="187" t="s">
        <v>9613</v>
      </c>
      <c r="AA115" s="186" t="s">
        <v>173</v>
      </c>
      <c r="AB115" s="186" t="s">
        <v>173</v>
      </c>
      <c r="AC115" s="187" t="s">
        <v>25</v>
      </c>
      <c r="AD115" s="187" t="s">
        <v>189</v>
      </c>
      <c r="AE115" s="188" t="s">
        <v>9144</v>
      </c>
      <c r="AF115" s="187">
        <v>0</v>
      </c>
      <c r="AG115" s="186" t="s">
        <v>3666</v>
      </c>
      <c r="AH115" s="118"/>
      <c r="AI115" s="112">
        <f>IF(V115="SOPORTE_TELEFÓNICO",'BASE LIQUIDACION REDEBAN 2025'!$B$19,IF(AC115="TIPO I",'BASE LIQUIDACION REDEBAN 2025'!$C$2,IF(AC115="TIPO II",'BASE LIQUIDACION REDEBAN 2025'!$C$3,IF(AC115="TIPO III",'BASE LIQUIDACION REDEBAN 2025'!$C$4,IF(AC115="TIPO IV",'BASE LIQUIDACION REDEBAN 2025'!$C$5,IF(AD115="AEREO",'BASE LIQUIDACION REDEBAN 2025'!$B$6,'BASE LIQUIDACION REDEBAN 2025'!$C$5))))))</f>
        <v>65960.072302</v>
      </c>
      <c r="AJ115" s="97">
        <f>IF(OR(V115="SOPORTE_TELEFÓNICO",V115="ENVÍO"),0,IF(AC115="TIPO I",'BASE LIQUIDACION REDEBAN 2025'!$B$10,IF(AC115="TIPO II",'BASE LIQUIDACION REDEBAN 2025'!$B$11,IF(AC115="TIPO III",'BASE LIQUIDACION REDEBAN 2025'!$B$12,'BASE LIQUIDACION REDEBAN 2025'!$B$13))))</f>
        <v>75096.394270399993</v>
      </c>
      <c r="AK115" s="97">
        <f t="shared" si="1"/>
        <v>65960.072302</v>
      </c>
    </row>
    <row r="116" spans="1:37" s="85" customFormat="1" ht="13.15">
      <c r="A116" s="186" t="s">
        <v>90</v>
      </c>
      <c r="B116" s="104" t="str">
        <f>VLOOKUP(A116,'CENTRO DE COSTOS'!A:D,4,FALSE)</f>
        <v>JUAN SEBASTIÁN RÍOS CASTRILLÓN</v>
      </c>
      <c r="C116" s="104" t="str">
        <f>VLOOKUP(A116,'CENTRO DE COSTOS'!A:D,2,FALSE)</f>
        <v>0004-0005</v>
      </c>
      <c r="D116" s="187">
        <v>5266</v>
      </c>
      <c r="E116" s="187">
        <v>2273894</v>
      </c>
      <c r="F116" s="187">
        <v>68336</v>
      </c>
      <c r="G116" s="186" t="s">
        <v>290</v>
      </c>
      <c r="H116" s="186" t="s">
        <v>4551</v>
      </c>
      <c r="I116" s="186" t="s">
        <v>9614</v>
      </c>
      <c r="J116" s="187" t="s">
        <v>9145</v>
      </c>
      <c r="K116" s="187" t="s">
        <v>9145</v>
      </c>
      <c r="L116" s="117" t="s">
        <v>167</v>
      </c>
      <c r="M116" s="187">
        <v>2273894</v>
      </c>
      <c r="N116" s="186" t="s">
        <v>9615</v>
      </c>
      <c r="O116" s="186">
        <v>45817.506944444445</v>
      </c>
      <c r="P116" s="186">
        <v>45822.464965277781</v>
      </c>
      <c r="Q116" s="186" t="s">
        <v>9136</v>
      </c>
      <c r="R116" s="186" t="s">
        <v>9137</v>
      </c>
      <c r="S116" s="186" t="s">
        <v>9138</v>
      </c>
      <c r="T116" s="186" t="s">
        <v>9139</v>
      </c>
      <c r="U116" s="186" t="s">
        <v>9139</v>
      </c>
      <c r="V116" s="187" t="s">
        <v>177</v>
      </c>
      <c r="W116" s="186" t="s">
        <v>9616</v>
      </c>
      <c r="X116" s="188" t="s">
        <v>9141</v>
      </c>
      <c r="Y116" s="187" t="s">
        <v>9142</v>
      </c>
      <c r="Z116" s="187" t="s">
        <v>9617</v>
      </c>
      <c r="AA116" s="186" t="s">
        <v>173</v>
      </c>
      <c r="AB116" s="186" t="s">
        <v>173</v>
      </c>
      <c r="AC116" s="187" t="s">
        <v>25</v>
      </c>
      <c r="AD116" s="187" t="s">
        <v>189</v>
      </c>
      <c r="AE116" s="188" t="s">
        <v>9144</v>
      </c>
      <c r="AF116" s="187">
        <v>0</v>
      </c>
      <c r="AG116" s="186" t="s">
        <v>3341</v>
      </c>
      <c r="AH116" s="118"/>
      <c r="AI116" s="112">
        <f>IF(V116="SOPORTE_TELEFÓNICO",'BASE LIQUIDACION REDEBAN 2025'!$B$19,IF(AC116="TIPO I",'BASE LIQUIDACION REDEBAN 2025'!$C$2,IF(AC116="TIPO II",'BASE LIQUIDACION REDEBAN 2025'!$C$3,IF(AC116="TIPO III",'BASE LIQUIDACION REDEBAN 2025'!$C$4,IF(AC116="TIPO IV",'BASE LIQUIDACION REDEBAN 2025'!$C$5,IF(AD116="AEREO",'BASE LIQUIDACION REDEBAN 2025'!$B$6,'BASE LIQUIDACION REDEBAN 2025'!$C$5))))))</f>
        <v>65960.072302</v>
      </c>
      <c r="AJ116" s="97">
        <f>IF(OR(V116="SOPORTE_TELEFÓNICO",V116="ENVÍO"),0,IF(AC116="TIPO I",'BASE LIQUIDACION REDEBAN 2025'!$B$10,IF(AC116="TIPO II",'BASE LIQUIDACION REDEBAN 2025'!$B$11,IF(AC116="TIPO III",'BASE LIQUIDACION REDEBAN 2025'!$B$12,'BASE LIQUIDACION REDEBAN 2025'!$B$13))))</f>
        <v>75096.394270399993</v>
      </c>
      <c r="AK116" s="97">
        <f t="shared" si="1"/>
        <v>65960.072302</v>
      </c>
    </row>
    <row r="117" spans="1:37" s="85" customFormat="1" ht="13.15">
      <c r="A117" s="186" t="s">
        <v>68</v>
      </c>
      <c r="B117" s="104" t="str">
        <f>VLOOKUP(A117,'CENTRO DE COSTOS'!A:D,4,FALSE)</f>
        <v>WILLIAM ASDRUBAL ROZO ROZO</v>
      </c>
      <c r="C117" s="104" t="str">
        <f>VLOOKUP(A117,'CENTRO DE COSTOS'!A:D,2,FALSE)</f>
        <v>0004-0004</v>
      </c>
      <c r="D117" s="187">
        <v>11001</v>
      </c>
      <c r="E117" s="187">
        <v>2301642</v>
      </c>
      <c r="F117" s="187">
        <v>34392</v>
      </c>
      <c r="G117" s="186" t="s">
        <v>298</v>
      </c>
      <c r="H117" s="186" t="s">
        <v>68</v>
      </c>
      <c r="I117" s="186" t="s">
        <v>6201</v>
      </c>
      <c r="J117" s="187" t="s">
        <v>1022</v>
      </c>
      <c r="K117" s="187" t="s">
        <v>1023</v>
      </c>
      <c r="L117" s="117" t="s">
        <v>167</v>
      </c>
      <c r="M117" s="187">
        <v>2301642</v>
      </c>
      <c r="N117" s="186" t="s">
        <v>9618</v>
      </c>
      <c r="O117" s="186">
        <v>45821.491666666669</v>
      </c>
      <c r="P117" s="186">
        <v>45822.468402777777</v>
      </c>
      <c r="Q117" s="186" t="s">
        <v>9136</v>
      </c>
      <c r="R117" s="186" t="s">
        <v>9137</v>
      </c>
      <c r="S117" s="186" t="s">
        <v>9138</v>
      </c>
      <c r="T117" s="186" t="s">
        <v>9139</v>
      </c>
      <c r="U117" s="186" t="s">
        <v>9139</v>
      </c>
      <c r="V117" s="187" t="s">
        <v>177</v>
      </c>
      <c r="W117" s="186" t="s">
        <v>9619</v>
      </c>
      <c r="X117" s="188" t="s">
        <v>9141</v>
      </c>
      <c r="Y117" s="187" t="s">
        <v>9142</v>
      </c>
      <c r="Z117" s="187" t="s">
        <v>9620</v>
      </c>
      <c r="AA117" s="186" t="s">
        <v>173</v>
      </c>
      <c r="AB117" s="186" t="s">
        <v>173</v>
      </c>
      <c r="AC117" s="187" t="s">
        <v>25</v>
      </c>
      <c r="AD117" s="187" t="s">
        <v>189</v>
      </c>
      <c r="AE117" s="188" t="s">
        <v>9144</v>
      </c>
      <c r="AF117" s="187">
        <v>0</v>
      </c>
      <c r="AG117" s="186" t="s">
        <v>4274</v>
      </c>
      <c r="AH117" s="118"/>
      <c r="AI117" s="112">
        <f>IF(V117="SOPORTE_TELEFÓNICO",'BASE LIQUIDACION REDEBAN 2025'!$B$19,IF(AC117="TIPO I",'BASE LIQUIDACION REDEBAN 2025'!$C$2,IF(AC117="TIPO II",'BASE LIQUIDACION REDEBAN 2025'!$C$3,IF(AC117="TIPO III",'BASE LIQUIDACION REDEBAN 2025'!$C$4,IF(AC117="TIPO IV",'BASE LIQUIDACION REDEBAN 2025'!$C$5,IF(AD117="AEREO",'BASE LIQUIDACION REDEBAN 2025'!$B$6,'BASE LIQUIDACION REDEBAN 2025'!$C$5))))))</f>
        <v>65960.072302</v>
      </c>
      <c r="AJ117" s="97">
        <f>IF(OR(V117="SOPORTE_TELEFÓNICO",V117="ENVÍO"),0,IF(AC117="TIPO I",'BASE LIQUIDACION REDEBAN 2025'!$B$10,IF(AC117="TIPO II",'BASE LIQUIDACION REDEBAN 2025'!$B$11,IF(AC117="TIPO III",'BASE LIQUIDACION REDEBAN 2025'!$B$12,'BASE LIQUIDACION REDEBAN 2025'!$B$13))))</f>
        <v>75096.394270399993</v>
      </c>
      <c r="AK117" s="97">
        <f t="shared" si="1"/>
        <v>65960.072302</v>
      </c>
    </row>
    <row r="118" spans="1:37" s="85" customFormat="1" ht="13.15">
      <c r="A118" s="186" t="s">
        <v>90</v>
      </c>
      <c r="B118" s="104" t="str">
        <f>VLOOKUP(A118,'CENTRO DE COSTOS'!A:D,4,FALSE)</f>
        <v>JUAN SEBASTIÁN RÍOS CASTRILLÓN</v>
      </c>
      <c r="C118" s="104" t="str">
        <f>VLOOKUP(A118,'CENTRO DE COSTOS'!A:D,2,FALSE)</f>
        <v>0004-0005</v>
      </c>
      <c r="D118" s="187">
        <v>5001</v>
      </c>
      <c r="E118" s="187">
        <v>13413506</v>
      </c>
      <c r="F118" s="187">
        <v>78204</v>
      </c>
      <c r="G118" s="186" t="s">
        <v>290</v>
      </c>
      <c r="H118" s="186" t="s">
        <v>90</v>
      </c>
      <c r="I118" s="186" t="s">
        <v>9621</v>
      </c>
      <c r="J118" s="187" t="s">
        <v>9145</v>
      </c>
      <c r="K118" s="187" t="s">
        <v>9145</v>
      </c>
      <c r="L118" s="117" t="s">
        <v>167</v>
      </c>
      <c r="M118" s="187">
        <v>13413506</v>
      </c>
      <c r="N118" s="186" t="s">
        <v>9622</v>
      </c>
      <c r="O118" s="186">
        <v>45819.642361111109</v>
      </c>
      <c r="P118" s="186">
        <v>45822.469444444447</v>
      </c>
      <c r="Q118" s="186" t="s">
        <v>9136</v>
      </c>
      <c r="R118" s="186" t="s">
        <v>9137</v>
      </c>
      <c r="S118" s="186" t="s">
        <v>9138</v>
      </c>
      <c r="T118" s="186" t="s">
        <v>9181</v>
      </c>
      <c r="U118" s="186" t="s">
        <v>9182</v>
      </c>
      <c r="V118" s="187" t="s">
        <v>177</v>
      </c>
      <c r="W118" s="186" t="s">
        <v>9623</v>
      </c>
      <c r="X118" s="188" t="s">
        <v>9141</v>
      </c>
      <c r="Y118" s="187" t="s">
        <v>9142</v>
      </c>
      <c r="Z118" s="187" t="s">
        <v>9624</v>
      </c>
      <c r="AA118" s="186" t="s">
        <v>173</v>
      </c>
      <c r="AB118" s="186" t="s">
        <v>173</v>
      </c>
      <c r="AC118" s="187" t="s">
        <v>25</v>
      </c>
      <c r="AD118" s="187" t="s">
        <v>189</v>
      </c>
      <c r="AE118" s="188" t="s">
        <v>9144</v>
      </c>
      <c r="AF118" s="187">
        <v>0</v>
      </c>
      <c r="AG118" s="186" t="s">
        <v>340</v>
      </c>
      <c r="AH118" s="118"/>
      <c r="AI118" s="112">
        <f>IF(V118="SOPORTE_TELEFÓNICO",'BASE LIQUIDACION REDEBAN 2025'!$B$19,IF(AC118="TIPO I",'BASE LIQUIDACION REDEBAN 2025'!$C$2,IF(AC118="TIPO II",'BASE LIQUIDACION REDEBAN 2025'!$C$3,IF(AC118="TIPO III",'BASE LIQUIDACION REDEBAN 2025'!$C$4,IF(AC118="TIPO IV",'BASE LIQUIDACION REDEBAN 2025'!$C$5,IF(AD118="AEREO",'BASE LIQUIDACION REDEBAN 2025'!$B$6,'BASE LIQUIDACION REDEBAN 2025'!$C$5))))))</f>
        <v>65960.072302</v>
      </c>
      <c r="AJ118" s="97">
        <f>IF(OR(V118="SOPORTE_TELEFÓNICO",V118="ENVÍO"),0,IF(AC118="TIPO I",'BASE LIQUIDACION REDEBAN 2025'!$B$10,IF(AC118="TIPO II",'BASE LIQUIDACION REDEBAN 2025'!$B$11,IF(AC118="TIPO III",'BASE LIQUIDACION REDEBAN 2025'!$B$12,'BASE LIQUIDACION REDEBAN 2025'!$B$13))))</f>
        <v>75096.394270399993</v>
      </c>
      <c r="AK118" s="97">
        <f t="shared" si="1"/>
        <v>65960.072302</v>
      </c>
    </row>
    <row r="119" spans="1:37" s="85" customFormat="1" ht="13.15">
      <c r="A119" s="186" t="s">
        <v>91</v>
      </c>
      <c r="B119" s="104" t="str">
        <f>VLOOKUP(A119,'CENTRO DE COSTOS'!A:D,4,FALSE)</f>
        <v>JOSE MAURICIO HERNANDEZ ROJAS</v>
      </c>
      <c r="C119" s="104" t="str">
        <f>VLOOKUP(A119,'CENTRO DE COSTOS'!A:D,2,FALSE)</f>
        <v>0004-0001</v>
      </c>
      <c r="D119" s="187">
        <v>23672</v>
      </c>
      <c r="E119" s="187">
        <v>13446181</v>
      </c>
      <c r="F119" s="187">
        <v>75252</v>
      </c>
      <c r="G119" s="186" t="s">
        <v>612</v>
      </c>
      <c r="H119" s="186" t="s">
        <v>6484</v>
      </c>
      <c r="I119" s="186" t="s">
        <v>9625</v>
      </c>
      <c r="J119" s="187" t="s">
        <v>9145</v>
      </c>
      <c r="K119" s="187" t="s">
        <v>9145</v>
      </c>
      <c r="L119" s="117" t="s">
        <v>167</v>
      </c>
      <c r="M119" s="187">
        <v>13446181</v>
      </c>
      <c r="N119" s="186" t="s">
        <v>9626</v>
      </c>
      <c r="O119" s="186">
        <v>45819.642361111109</v>
      </c>
      <c r="P119" s="186">
        <v>45822.474999999999</v>
      </c>
      <c r="Q119" s="186" t="s">
        <v>9136</v>
      </c>
      <c r="R119" s="186" t="s">
        <v>9137</v>
      </c>
      <c r="S119" s="186" t="s">
        <v>9138</v>
      </c>
      <c r="T119" s="186" t="s">
        <v>9181</v>
      </c>
      <c r="U119" s="186" t="s">
        <v>9182</v>
      </c>
      <c r="V119" s="187" t="s">
        <v>177</v>
      </c>
      <c r="W119" s="186" t="s">
        <v>9627</v>
      </c>
      <c r="X119" s="188" t="s">
        <v>9141</v>
      </c>
      <c r="Y119" s="187" t="s">
        <v>9142</v>
      </c>
      <c r="Z119" s="187" t="s">
        <v>9628</v>
      </c>
      <c r="AA119" s="186" t="s">
        <v>173</v>
      </c>
      <c r="AB119" s="186" t="s">
        <v>173</v>
      </c>
      <c r="AC119" s="187" t="s">
        <v>28</v>
      </c>
      <c r="AD119" s="187" t="s">
        <v>189</v>
      </c>
      <c r="AE119" s="188" t="s">
        <v>9144</v>
      </c>
      <c r="AF119" s="187">
        <v>0</v>
      </c>
      <c r="AG119" s="186" t="s">
        <v>1394</v>
      </c>
      <c r="AH119" s="118"/>
      <c r="AI119" s="112">
        <f>IF(V119="SOPORTE_TELEFÓNICO",'BASE LIQUIDACION REDEBAN 2025'!$B$19,IF(AC119="TIPO I",'BASE LIQUIDACION REDEBAN 2025'!$C$2,IF(AC119="TIPO II",'BASE LIQUIDACION REDEBAN 2025'!$C$3,IF(AC119="TIPO III",'BASE LIQUIDACION REDEBAN 2025'!$C$4,IF(AC119="TIPO IV",'BASE LIQUIDACION REDEBAN 2025'!$C$5,IF(AD119="AEREO",'BASE LIQUIDACION REDEBAN 2025'!$B$6,'BASE LIQUIDACION REDEBAN 2025'!$C$5))))))</f>
        <v>144967.87232000002</v>
      </c>
      <c r="AJ119" s="97">
        <f>IF(OR(V119="SOPORTE_TELEFÓNICO",V119="ENVÍO"),0,IF(AC119="TIPO I",'BASE LIQUIDACION REDEBAN 2025'!$B$10,IF(AC119="TIPO II",'BASE LIQUIDACION REDEBAN 2025'!$B$11,IF(AC119="TIPO III",'BASE LIQUIDACION REDEBAN 2025'!$B$12,'BASE LIQUIDACION REDEBAN 2025'!$B$13))))</f>
        <v>140395.6348884</v>
      </c>
      <c r="AK119" s="97">
        <f t="shared" si="1"/>
        <v>144967.87232000002</v>
      </c>
    </row>
    <row r="120" spans="1:37" s="85" customFormat="1" ht="13.15">
      <c r="A120" s="186" t="s">
        <v>100</v>
      </c>
      <c r="B120" s="104" t="str">
        <f>VLOOKUP(A120,'CENTRO DE COSTOS'!A:D,4,FALSE)</f>
        <v>KEVIN ALEXIS CORZO BUSTOS</v>
      </c>
      <c r="C120" s="104" t="str">
        <f>VLOOKUP(A120,'CENTRO DE COSTOS'!A:D,2,FALSE)</f>
        <v>0004-0007</v>
      </c>
      <c r="D120" s="187">
        <v>50313</v>
      </c>
      <c r="E120" s="187">
        <v>2303034</v>
      </c>
      <c r="F120" s="187">
        <v>74419</v>
      </c>
      <c r="G120" s="186" t="s">
        <v>192</v>
      </c>
      <c r="H120" s="186" t="s">
        <v>250</v>
      </c>
      <c r="I120" s="186" t="s">
        <v>9629</v>
      </c>
      <c r="J120" s="187" t="s">
        <v>9145</v>
      </c>
      <c r="K120" s="187" t="s">
        <v>9145</v>
      </c>
      <c r="L120" s="117" t="s">
        <v>167</v>
      </c>
      <c r="M120" s="187">
        <v>2303034</v>
      </c>
      <c r="N120" s="186" t="s">
        <v>9630</v>
      </c>
      <c r="O120" s="186">
        <v>45821.643750000003</v>
      </c>
      <c r="P120" s="186">
        <v>45822.542581018519</v>
      </c>
      <c r="Q120" s="186" t="s">
        <v>9136</v>
      </c>
      <c r="R120" s="186" t="s">
        <v>9137</v>
      </c>
      <c r="S120" s="186" t="s">
        <v>9138</v>
      </c>
      <c r="T120" s="186" t="s">
        <v>9139</v>
      </c>
      <c r="U120" s="186" t="s">
        <v>9139</v>
      </c>
      <c r="V120" s="187" t="s">
        <v>177</v>
      </c>
      <c r="W120" s="186" t="s">
        <v>9631</v>
      </c>
      <c r="X120" s="188" t="s">
        <v>9141</v>
      </c>
      <c r="Y120" s="187" t="s">
        <v>9142</v>
      </c>
      <c r="Z120" s="187" t="s">
        <v>9632</v>
      </c>
      <c r="AA120" s="186" t="s">
        <v>173</v>
      </c>
      <c r="AB120" s="186" t="s">
        <v>173</v>
      </c>
      <c r="AC120" s="187" t="s">
        <v>28</v>
      </c>
      <c r="AD120" s="187" t="s">
        <v>189</v>
      </c>
      <c r="AE120" s="188" t="s">
        <v>9144</v>
      </c>
      <c r="AF120" s="187">
        <v>0</v>
      </c>
      <c r="AG120" s="186" t="s">
        <v>246</v>
      </c>
      <c r="AH120" s="118"/>
      <c r="AI120" s="112">
        <f>IF(V120="SOPORTE_TELEFÓNICO",'BASE LIQUIDACION REDEBAN 2025'!$B$19,IF(AC120="TIPO I",'BASE LIQUIDACION REDEBAN 2025'!$C$2,IF(AC120="TIPO II",'BASE LIQUIDACION REDEBAN 2025'!$C$3,IF(AC120="TIPO III",'BASE LIQUIDACION REDEBAN 2025'!$C$4,IF(AC120="TIPO IV",'BASE LIQUIDACION REDEBAN 2025'!$C$5,IF(AD120="AEREO",'BASE LIQUIDACION REDEBAN 2025'!$B$6,'BASE LIQUIDACION REDEBAN 2025'!$C$5))))))</f>
        <v>144967.87232000002</v>
      </c>
      <c r="AJ120" s="97">
        <f>IF(OR(V120="SOPORTE_TELEFÓNICO",V120="ENVÍO"),0,IF(AC120="TIPO I",'BASE LIQUIDACION REDEBAN 2025'!$B$10,IF(AC120="TIPO II",'BASE LIQUIDACION REDEBAN 2025'!$B$11,IF(AC120="TIPO III",'BASE LIQUIDACION REDEBAN 2025'!$B$12,'BASE LIQUIDACION REDEBAN 2025'!$B$13))))</f>
        <v>140395.6348884</v>
      </c>
      <c r="AK120" s="97">
        <f t="shared" si="1"/>
        <v>144967.87232000002</v>
      </c>
    </row>
    <row r="121" spans="1:37" s="85" customFormat="1" ht="13.15">
      <c r="A121" s="186" t="s">
        <v>90</v>
      </c>
      <c r="B121" s="104" t="str">
        <f>VLOOKUP(A121,'CENTRO DE COSTOS'!A:D,4,FALSE)</f>
        <v>JUAN SEBASTIÁN RÍOS CASTRILLÓN</v>
      </c>
      <c r="C121" s="104" t="str">
        <f>VLOOKUP(A121,'CENTRO DE COSTOS'!A:D,2,FALSE)</f>
        <v>0004-0005</v>
      </c>
      <c r="D121" s="187">
        <v>5088</v>
      </c>
      <c r="E121" s="187">
        <v>2274191</v>
      </c>
      <c r="F121" s="187">
        <v>77833</v>
      </c>
      <c r="G121" s="186" t="s">
        <v>290</v>
      </c>
      <c r="H121" s="186" t="s">
        <v>291</v>
      </c>
      <c r="I121" s="186" t="s">
        <v>9633</v>
      </c>
      <c r="J121" s="187" t="s">
        <v>9145</v>
      </c>
      <c r="K121" s="187" t="s">
        <v>9145</v>
      </c>
      <c r="L121" s="117" t="s">
        <v>167</v>
      </c>
      <c r="M121" s="187">
        <v>2274191</v>
      </c>
      <c r="N121" s="186" t="s">
        <v>9634</v>
      </c>
      <c r="O121" s="186">
        <v>45817.554861111108</v>
      </c>
      <c r="P121" s="186">
        <v>45822.637233796297</v>
      </c>
      <c r="Q121" s="186" t="s">
        <v>9136</v>
      </c>
      <c r="R121" s="186" t="s">
        <v>9137</v>
      </c>
      <c r="S121" s="186" t="s">
        <v>9138</v>
      </c>
      <c r="T121" s="186" t="s">
        <v>9139</v>
      </c>
      <c r="U121" s="186" t="s">
        <v>9139</v>
      </c>
      <c r="V121" s="187" t="s">
        <v>177</v>
      </c>
      <c r="W121" s="186" t="s">
        <v>9635</v>
      </c>
      <c r="X121" s="188" t="s">
        <v>9141</v>
      </c>
      <c r="Y121" s="187" t="s">
        <v>9142</v>
      </c>
      <c r="Z121" s="187" t="s">
        <v>9636</v>
      </c>
      <c r="AA121" s="186" t="s">
        <v>173</v>
      </c>
      <c r="AB121" s="186" t="s">
        <v>173</v>
      </c>
      <c r="AC121" s="187" t="s">
        <v>25</v>
      </c>
      <c r="AD121" s="187" t="s">
        <v>189</v>
      </c>
      <c r="AE121" s="188" t="s">
        <v>9144</v>
      </c>
      <c r="AF121" s="187">
        <v>0</v>
      </c>
      <c r="AG121" s="186" t="s">
        <v>3666</v>
      </c>
      <c r="AH121" s="118"/>
      <c r="AI121" s="112">
        <f>IF(V121="SOPORTE_TELEFÓNICO",'BASE LIQUIDACION REDEBAN 2025'!$B$19,IF(AC121="TIPO I",'BASE LIQUIDACION REDEBAN 2025'!$C$2,IF(AC121="TIPO II",'BASE LIQUIDACION REDEBAN 2025'!$C$3,IF(AC121="TIPO III",'BASE LIQUIDACION REDEBAN 2025'!$C$4,IF(AC121="TIPO IV",'BASE LIQUIDACION REDEBAN 2025'!$C$5,IF(AD121="AEREO",'BASE LIQUIDACION REDEBAN 2025'!$B$6,'BASE LIQUIDACION REDEBAN 2025'!$C$5))))))</f>
        <v>65960.072302</v>
      </c>
      <c r="AJ121" s="97">
        <f>IF(OR(V121="SOPORTE_TELEFÓNICO",V121="ENVÍO"),0,IF(AC121="TIPO I",'BASE LIQUIDACION REDEBAN 2025'!$B$10,IF(AC121="TIPO II",'BASE LIQUIDACION REDEBAN 2025'!$B$11,IF(AC121="TIPO III",'BASE LIQUIDACION REDEBAN 2025'!$B$12,'BASE LIQUIDACION REDEBAN 2025'!$B$13))))</f>
        <v>75096.394270399993</v>
      </c>
      <c r="AK121" s="97">
        <f t="shared" si="1"/>
        <v>65960.072302</v>
      </c>
    </row>
    <row r="122" spans="1:37" s="85" customFormat="1" ht="13.15">
      <c r="A122" s="186" t="s">
        <v>90</v>
      </c>
      <c r="B122" s="104" t="str">
        <f>VLOOKUP(A122,'CENTRO DE COSTOS'!A:D,4,FALSE)</f>
        <v>JUAN SEBASTIÁN RÍOS CASTRILLÓN</v>
      </c>
      <c r="C122" s="104" t="str">
        <f>VLOOKUP(A122,'CENTRO DE COSTOS'!A:D,2,FALSE)</f>
        <v>0004-0005</v>
      </c>
      <c r="D122" s="187">
        <v>5001</v>
      </c>
      <c r="E122" s="187">
        <v>2290357</v>
      </c>
      <c r="F122" s="187">
        <v>46332</v>
      </c>
      <c r="G122" s="186" t="s">
        <v>290</v>
      </c>
      <c r="H122" s="186" t="s">
        <v>90</v>
      </c>
      <c r="I122" s="186" t="s">
        <v>9422</v>
      </c>
      <c r="J122" s="187" t="s">
        <v>9145</v>
      </c>
      <c r="K122" s="187" t="s">
        <v>9145</v>
      </c>
      <c r="L122" s="117" t="s">
        <v>167</v>
      </c>
      <c r="M122" s="187">
        <v>2290357</v>
      </c>
      <c r="N122" s="186" t="s">
        <v>9637</v>
      </c>
      <c r="O122" s="186">
        <v>45819.656944444447</v>
      </c>
      <c r="P122" s="186">
        <v>45824.474305555559</v>
      </c>
      <c r="Q122" s="186" t="s">
        <v>9136</v>
      </c>
      <c r="R122" s="186" t="s">
        <v>9137</v>
      </c>
      <c r="S122" s="186" t="s">
        <v>9138</v>
      </c>
      <c r="T122" s="186" t="s">
        <v>9139</v>
      </c>
      <c r="U122" s="186" t="s">
        <v>9139</v>
      </c>
      <c r="V122" s="187" t="s">
        <v>177</v>
      </c>
      <c r="W122" s="186" t="s">
        <v>9638</v>
      </c>
      <c r="X122" s="188" t="s">
        <v>3754</v>
      </c>
      <c r="Y122" s="187">
        <v>0</v>
      </c>
      <c r="Z122" s="187" t="s">
        <v>9425</v>
      </c>
      <c r="AA122" s="186" t="s">
        <v>173</v>
      </c>
      <c r="AB122" s="186" t="s">
        <v>173</v>
      </c>
      <c r="AC122" s="187" t="s">
        <v>25</v>
      </c>
      <c r="AD122" s="187" t="s">
        <v>189</v>
      </c>
      <c r="AE122" s="188" t="s">
        <v>9144</v>
      </c>
      <c r="AF122" s="187">
        <v>0</v>
      </c>
      <c r="AG122" s="186" t="s">
        <v>3303</v>
      </c>
      <c r="AH122" s="118"/>
      <c r="AI122" s="112">
        <f>IF(V122="SOPORTE_TELEFÓNICO",'BASE LIQUIDACION REDEBAN 2025'!$B$19,IF(AC122="TIPO I",'BASE LIQUIDACION REDEBAN 2025'!$C$2,IF(AC122="TIPO II",'BASE LIQUIDACION REDEBAN 2025'!$C$3,IF(AC122="TIPO III",'BASE LIQUIDACION REDEBAN 2025'!$C$4,IF(AC122="TIPO IV",'BASE LIQUIDACION REDEBAN 2025'!$C$5,IF(AD122="AEREO",'BASE LIQUIDACION REDEBAN 2025'!$B$6,'BASE LIQUIDACION REDEBAN 2025'!$C$5))))))</f>
        <v>65960.072302</v>
      </c>
      <c r="AJ122" s="97">
        <f>IF(OR(V122="SOPORTE_TELEFÓNICO",V122="ENVÍO"),0,IF(AC122="TIPO I",'BASE LIQUIDACION REDEBAN 2025'!$B$10,IF(AC122="TIPO II",'BASE LIQUIDACION REDEBAN 2025'!$B$11,IF(AC122="TIPO III",'BASE LIQUIDACION REDEBAN 2025'!$B$12,'BASE LIQUIDACION REDEBAN 2025'!$B$13))))</f>
        <v>75096.394270399993</v>
      </c>
      <c r="AK122" s="97">
        <f t="shared" si="1"/>
        <v>65960.072302</v>
      </c>
    </row>
    <row r="123" spans="1:37" s="85" customFormat="1" ht="13.15">
      <c r="A123" s="186" t="s">
        <v>90</v>
      </c>
      <c r="B123" s="104" t="str">
        <f>VLOOKUP(A123,'CENTRO DE COSTOS'!A:D,4,FALSE)</f>
        <v>JUAN SEBASTIÁN RÍOS CASTRILLÓN</v>
      </c>
      <c r="C123" s="104" t="str">
        <f>VLOOKUP(A123,'CENTRO DE COSTOS'!A:D,2,FALSE)</f>
        <v>0004-0005</v>
      </c>
      <c r="D123" s="187">
        <v>5001</v>
      </c>
      <c r="E123" s="187">
        <v>2306048</v>
      </c>
      <c r="F123" s="187">
        <v>78668</v>
      </c>
      <c r="G123" s="186" t="s">
        <v>290</v>
      </c>
      <c r="H123" s="186" t="s">
        <v>90</v>
      </c>
      <c r="I123" s="186" t="s">
        <v>3376</v>
      </c>
      <c r="J123" s="187" t="s">
        <v>802</v>
      </c>
      <c r="K123" s="187" t="s">
        <v>1030</v>
      </c>
      <c r="L123" s="117" t="s">
        <v>167</v>
      </c>
      <c r="M123" s="187">
        <v>2306048</v>
      </c>
      <c r="N123" s="186" t="s">
        <v>9639</v>
      </c>
      <c r="O123" s="186">
        <v>45824.333333333336</v>
      </c>
      <c r="P123" s="186">
        <v>45824.48333333333</v>
      </c>
      <c r="Q123" s="186" t="s">
        <v>9136</v>
      </c>
      <c r="R123" s="186" t="s">
        <v>9137</v>
      </c>
      <c r="S123" s="186" t="s">
        <v>9138</v>
      </c>
      <c r="T123" s="186" t="s">
        <v>9139</v>
      </c>
      <c r="U123" s="186" t="s">
        <v>9139</v>
      </c>
      <c r="V123" s="187" t="s">
        <v>177</v>
      </c>
      <c r="W123" s="186" t="s">
        <v>9640</v>
      </c>
      <c r="X123" s="188" t="s">
        <v>3754</v>
      </c>
      <c r="Y123" s="187">
        <v>0</v>
      </c>
      <c r="Z123" s="187" t="s">
        <v>4017</v>
      </c>
      <c r="AA123" s="186" t="s">
        <v>173</v>
      </c>
      <c r="AB123" s="186" t="s">
        <v>173</v>
      </c>
      <c r="AC123" s="187" t="s">
        <v>25</v>
      </c>
      <c r="AD123" s="187" t="s">
        <v>189</v>
      </c>
      <c r="AE123" s="188" t="s">
        <v>9144</v>
      </c>
      <c r="AF123" s="187">
        <v>0</v>
      </c>
      <c r="AG123" s="186" t="s">
        <v>3303</v>
      </c>
      <c r="AH123" s="118"/>
      <c r="AI123" s="112">
        <f>IF(V123="SOPORTE_TELEFÓNICO",'BASE LIQUIDACION REDEBAN 2025'!$B$19,IF(AC123="TIPO I",'BASE LIQUIDACION REDEBAN 2025'!$C$2,IF(AC123="TIPO II",'BASE LIQUIDACION REDEBAN 2025'!$C$3,IF(AC123="TIPO III",'BASE LIQUIDACION REDEBAN 2025'!$C$4,IF(AC123="TIPO IV",'BASE LIQUIDACION REDEBAN 2025'!$C$5,IF(AD123="AEREO",'BASE LIQUIDACION REDEBAN 2025'!$B$6,'BASE LIQUIDACION REDEBAN 2025'!$C$5))))))</f>
        <v>65960.072302</v>
      </c>
      <c r="AJ123" s="97">
        <f>IF(OR(V123="SOPORTE_TELEFÓNICO",V123="ENVÍO"),0,IF(AC123="TIPO I",'BASE LIQUIDACION REDEBAN 2025'!$B$10,IF(AC123="TIPO II",'BASE LIQUIDACION REDEBAN 2025'!$B$11,IF(AC123="TIPO III",'BASE LIQUIDACION REDEBAN 2025'!$B$12,'BASE LIQUIDACION REDEBAN 2025'!$B$13))))</f>
        <v>75096.394270399993</v>
      </c>
      <c r="AK123" s="97">
        <f t="shared" si="1"/>
        <v>65960.072302</v>
      </c>
    </row>
    <row r="124" spans="1:37" s="85" customFormat="1" ht="13.15">
      <c r="A124" s="186" t="s">
        <v>68</v>
      </c>
      <c r="B124" s="104" t="str">
        <f>VLOOKUP(A124,'CENTRO DE COSTOS'!A:D,4,FALSE)</f>
        <v>WILLIAM ASDRUBAL ROZO ROZO</v>
      </c>
      <c r="C124" s="104" t="str">
        <f>VLOOKUP(A124,'CENTRO DE COSTOS'!A:D,2,FALSE)</f>
        <v>0004-0004</v>
      </c>
      <c r="D124" s="187">
        <v>25295</v>
      </c>
      <c r="E124" s="187">
        <v>2304281</v>
      </c>
      <c r="F124" s="187">
        <v>72689</v>
      </c>
      <c r="G124" s="186" t="s">
        <v>298</v>
      </c>
      <c r="H124" s="186" t="s">
        <v>2298</v>
      </c>
      <c r="I124" s="186" t="s">
        <v>6478</v>
      </c>
      <c r="J124" s="187" t="s">
        <v>9145</v>
      </c>
      <c r="K124" s="187" t="s">
        <v>9145</v>
      </c>
      <c r="L124" s="117" t="s">
        <v>167</v>
      </c>
      <c r="M124" s="187">
        <v>2304281</v>
      </c>
      <c r="N124" s="186" t="s">
        <v>9641</v>
      </c>
      <c r="O124" s="186">
        <v>45822.375</v>
      </c>
      <c r="P124" s="186">
        <v>45824.499305555553</v>
      </c>
      <c r="Q124" s="186" t="s">
        <v>9136</v>
      </c>
      <c r="R124" s="186" t="s">
        <v>9137</v>
      </c>
      <c r="S124" s="186" t="s">
        <v>9138</v>
      </c>
      <c r="T124" s="186" t="s">
        <v>9139</v>
      </c>
      <c r="U124" s="186" t="s">
        <v>9139</v>
      </c>
      <c r="V124" s="187" t="s">
        <v>177</v>
      </c>
      <c r="W124" s="186" t="s">
        <v>9642</v>
      </c>
      <c r="X124" s="188" t="s">
        <v>3754</v>
      </c>
      <c r="Y124" s="187">
        <v>0</v>
      </c>
      <c r="Z124" s="187" t="s">
        <v>6481</v>
      </c>
      <c r="AA124" s="186" t="s">
        <v>173</v>
      </c>
      <c r="AB124" s="186" t="s">
        <v>173</v>
      </c>
      <c r="AC124" s="187" t="s">
        <v>28</v>
      </c>
      <c r="AD124" s="187" t="s">
        <v>189</v>
      </c>
      <c r="AE124" s="188" t="s">
        <v>9144</v>
      </c>
      <c r="AF124" s="187">
        <v>0</v>
      </c>
      <c r="AG124" s="186" t="s">
        <v>608</v>
      </c>
      <c r="AH124" s="118"/>
      <c r="AI124" s="112">
        <f>IF(V124="SOPORTE_TELEFÓNICO",'BASE LIQUIDACION REDEBAN 2025'!$B$19,IF(AC124="TIPO I",'BASE LIQUIDACION REDEBAN 2025'!$C$2,IF(AC124="TIPO II",'BASE LIQUIDACION REDEBAN 2025'!$C$3,IF(AC124="TIPO III",'BASE LIQUIDACION REDEBAN 2025'!$C$4,IF(AC124="TIPO IV",'BASE LIQUIDACION REDEBAN 2025'!$C$5,IF(AD124="AEREO",'BASE LIQUIDACION REDEBAN 2025'!$B$6,'BASE LIQUIDACION REDEBAN 2025'!$C$5))))))</f>
        <v>144967.87232000002</v>
      </c>
      <c r="AJ124" s="97">
        <f>IF(OR(V124="SOPORTE_TELEFÓNICO",V124="ENVÍO"),0,IF(AC124="TIPO I",'BASE LIQUIDACION REDEBAN 2025'!$B$10,IF(AC124="TIPO II",'BASE LIQUIDACION REDEBAN 2025'!$B$11,IF(AC124="TIPO III",'BASE LIQUIDACION REDEBAN 2025'!$B$12,'BASE LIQUIDACION REDEBAN 2025'!$B$13))))</f>
        <v>140395.6348884</v>
      </c>
      <c r="AK124" s="97">
        <f t="shared" si="1"/>
        <v>144967.87232000002</v>
      </c>
    </row>
    <row r="125" spans="1:37" s="85" customFormat="1" ht="13.15">
      <c r="A125" s="186" t="s">
        <v>68</v>
      </c>
      <c r="B125" s="104" t="str">
        <f>VLOOKUP(A125,'CENTRO DE COSTOS'!A:D,4,FALSE)</f>
        <v>WILLIAM ASDRUBAL ROZO ROZO</v>
      </c>
      <c r="C125" s="104" t="str">
        <f>VLOOKUP(A125,'CENTRO DE COSTOS'!A:D,2,FALSE)</f>
        <v>0004-0004</v>
      </c>
      <c r="D125" s="187">
        <v>25290</v>
      </c>
      <c r="E125" s="187">
        <v>13448209</v>
      </c>
      <c r="F125" s="187">
        <v>79303</v>
      </c>
      <c r="G125" s="186" t="s">
        <v>298</v>
      </c>
      <c r="H125" s="186" t="s">
        <v>394</v>
      </c>
      <c r="I125" s="186" t="s">
        <v>9643</v>
      </c>
      <c r="J125" s="187" t="s">
        <v>9145</v>
      </c>
      <c r="K125" s="187" t="s">
        <v>9145</v>
      </c>
      <c r="L125" s="117" t="s">
        <v>167</v>
      </c>
      <c r="M125" s="187">
        <v>13448209</v>
      </c>
      <c r="N125" s="186" t="s">
        <v>9644</v>
      </c>
      <c r="O125" s="186">
        <v>45819.642361111109</v>
      </c>
      <c r="P125" s="186">
        <v>45824.517361111109</v>
      </c>
      <c r="Q125" s="186" t="s">
        <v>9136</v>
      </c>
      <c r="R125" s="186" t="s">
        <v>9137</v>
      </c>
      <c r="S125" s="186" t="s">
        <v>9138</v>
      </c>
      <c r="T125" s="186" t="s">
        <v>3331</v>
      </c>
      <c r="U125" s="186" t="s">
        <v>3331</v>
      </c>
      <c r="V125" s="187" t="s">
        <v>177</v>
      </c>
      <c r="W125" s="186" t="s">
        <v>9645</v>
      </c>
      <c r="X125" s="188" t="s">
        <v>3754</v>
      </c>
      <c r="Y125" s="187" t="s">
        <v>9646</v>
      </c>
      <c r="Z125" s="187" t="s">
        <v>9647</v>
      </c>
      <c r="AA125" s="186" t="s">
        <v>173</v>
      </c>
      <c r="AB125" s="186" t="s">
        <v>173</v>
      </c>
      <c r="AC125" s="187" t="s">
        <v>28</v>
      </c>
      <c r="AD125" s="187" t="s">
        <v>189</v>
      </c>
      <c r="AE125" s="188" t="s">
        <v>9144</v>
      </c>
      <c r="AF125" s="187">
        <v>0</v>
      </c>
      <c r="AG125" s="186" t="s">
        <v>778</v>
      </c>
      <c r="AH125" s="118"/>
      <c r="AI125" s="112">
        <f>IF(V125="SOPORTE_TELEFÓNICO",'BASE LIQUIDACION REDEBAN 2025'!$B$19,IF(AC125="TIPO I",'BASE LIQUIDACION REDEBAN 2025'!$C$2,IF(AC125="TIPO II",'BASE LIQUIDACION REDEBAN 2025'!$C$3,IF(AC125="TIPO III",'BASE LIQUIDACION REDEBAN 2025'!$C$4,IF(AC125="TIPO IV",'BASE LIQUIDACION REDEBAN 2025'!$C$5,IF(AD125="AEREO",'BASE LIQUIDACION REDEBAN 2025'!$B$6,'BASE LIQUIDACION REDEBAN 2025'!$C$5))))))</f>
        <v>144967.87232000002</v>
      </c>
      <c r="AJ125" s="97">
        <f>IF(OR(V125="SOPORTE_TELEFÓNICO",V125="ENVÍO"),0,IF(AC125="TIPO I",'BASE LIQUIDACION REDEBAN 2025'!$B$10,IF(AC125="TIPO II",'BASE LIQUIDACION REDEBAN 2025'!$B$11,IF(AC125="TIPO III",'BASE LIQUIDACION REDEBAN 2025'!$B$12,'BASE LIQUIDACION REDEBAN 2025'!$B$13))))</f>
        <v>140395.6348884</v>
      </c>
      <c r="AK125" s="97">
        <f t="shared" si="1"/>
        <v>144967.87232000002</v>
      </c>
    </row>
    <row r="126" spans="1:37" s="85" customFormat="1" ht="13.15">
      <c r="A126" s="186" t="s">
        <v>76</v>
      </c>
      <c r="B126" s="104" t="str">
        <f>VLOOKUP(A126,'CENTRO DE COSTOS'!A:D,4,FALSE)</f>
        <v>DIEGO FERNANDO HENAO CARDONA</v>
      </c>
      <c r="C126" s="104" t="str">
        <f>VLOOKUP(A126,'CENTRO DE COSTOS'!A:D,2,FALSE)</f>
        <v>0004-0003</v>
      </c>
      <c r="D126" s="187">
        <v>19001</v>
      </c>
      <c r="E126" s="187">
        <v>13565693</v>
      </c>
      <c r="F126" s="187">
        <v>52522</v>
      </c>
      <c r="G126" s="186" t="s">
        <v>200</v>
      </c>
      <c r="H126" s="186" t="s">
        <v>95</v>
      </c>
      <c r="I126" s="186" t="s">
        <v>9648</v>
      </c>
      <c r="J126" s="187" t="s">
        <v>9145</v>
      </c>
      <c r="K126" s="187" t="s">
        <v>9145</v>
      </c>
      <c r="L126" s="117" t="s">
        <v>167</v>
      </c>
      <c r="M126" s="187">
        <v>13565693</v>
      </c>
      <c r="N126" s="186" t="s">
        <v>9649</v>
      </c>
      <c r="O126" s="186">
        <v>45819.642361111109</v>
      </c>
      <c r="P126" s="186">
        <v>45824.517928240741</v>
      </c>
      <c r="Q126" s="186" t="s">
        <v>9136</v>
      </c>
      <c r="R126" s="186" t="s">
        <v>9137</v>
      </c>
      <c r="S126" s="186" t="s">
        <v>9138</v>
      </c>
      <c r="T126" s="186" t="s">
        <v>3331</v>
      </c>
      <c r="U126" s="186" t="s">
        <v>3331</v>
      </c>
      <c r="V126" s="187" t="s">
        <v>177</v>
      </c>
      <c r="W126" s="186" t="s">
        <v>9650</v>
      </c>
      <c r="X126" s="188" t="s">
        <v>3754</v>
      </c>
      <c r="Y126" s="187" t="s">
        <v>9651</v>
      </c>
      <c r="Z126" s="187" t="s">
        <v>9652</v>
      </c>
      <c r="AA126" s="186" t="s">
        <v>173</v>
      </c>
      <c r="AB126" s="186" t="s">
        <v>173</v>
      </c>
      <c r="AC126" s="187" t="s">
        <v>30</v>
      </c>
      <c r="AD126" s="187" t="s">
        <v>189</v>
      </c>
      <c r="AE126" s="188" t="s">
        <v>9144</v>
      </c>
      <c r="AF126" s="187">
        <v>0</v>
      </c>
      <c r="AG126" s="186" t="s">
        <v>204</v>
      </c>
      <c r="AH126" s="118"/>
      <c r="AI126" s="112">
        <f>IF(V126="SOPORTE_TELEFÓNICO",'BASE LIQUIDACION REDEBAN 2025'!$B$19,IF(AC126="TIPO I",'BASE LIQUIDACION REDEBAN 2025'!$C$2,IF(AC126="TIPO II",'BASE LIQUIDACION REDEBAN 2025'!$C$3,IF(AC126="TIPO III",'BASE LIQUIDACION REDEBAN 2025'!$C$4,IF(AC126="TIPO IV",'BASE LIQUIDACION REDEBAN 2025'!$C$5,IF(AD126="AEREO",'BASE LIQUIDACION REDEBAN 2025'!$B$6,'BASE LIQUIDACION REDEBAN 2025'!$C$5))))))</f>
        <v>275728.78077800001</v>
      </c>
      <c r="AJ126" s="97">
        <f>IF(OR(V126="SOPORTE_TELEFÓNICO",V126="ENVÍO"),0,IF(AC126="TIPO I",'BASE LIQUIDACION REDEBAN 2025'!$B$10,IF(AC126="TIPO II",'BASE LIQUIDACION REDEBAN 2025'!$B$11,IF(AC126="TIPO III",'BASE LIQUIDACION REDEBAN 2025'!$B$12,'BASE LIQUIDACION REDEBAN 2025'!$B$13))))</f>
        <v>196536.5258152</v>
      </c>
      <c r="AK126" s="97">
        <f t="shared" si="1"/>
        <v>275728.78077800001</v>
      </c>
    </row>
    <row r="127" spans="1:37" s="85" customFormat="1" ht="13.15">
      <c r="A127" s="186" t="s">
        <v>90</v>
      </c>
      <c r="B127" s="104" t="str">
        <f>VLOOKUP(A127,'CENTRO DE COSTOS'!A:D,4,FALSE)</f>
        <v>JUAN SEBASTIÁN RÍOS CASTRILLÓN</v>
      </c>
      <c r="C127" s="104" t="str">
        <f>VLOOKUP(A127,'CENTRO DE COSTOS'!A:D,2,FALSE)</f>
        <v>0004-0005</v>
      </c>
      <c r="D127" s="187">
        <v>5001</v>
      </c>
      <c r="E127" s="187">
        <v>2305932</v>
      </c>
      <c r="F127" s="187">
        <v>55662</v>
      </c>
      <c r="G127" s="186" t="s">
        <v>290</v>
      </c>
      <c r="H127" s="186" t="s">
        <v>90</v>
      </c>
      <c r="I127" s="186" t="s">
        <v>6468</v>
      </c>
      <c r="J127" s="187" t="s">
        <v>802</v>
      </c>
      <c r="K127" s="187" t="s">
        <v>1030</v>
      </c>
      <c r="L127" s="117" t="s">
        <v>167</v>
      </c>
      <c r="M127" s="187">
        <v>2305932</v>
      </c>
      <c r="N127" s="186" t="s">
        <v>9653</v>
      </c>
      <c r="O127" s="186">
        <v>45824.333333333336</v>
      </c>
      <c r="P127" s="186">
        <v>45824.525000000001</v>
      </c>
      <c r="Q127" s="186" t="s">
        <v>9136</v>
      </c>
      <c r="R127" s="186" t="s">
        <v>9137</v>
      </c>
      <c r="S127" s="186" t="s">
        <v>9138</v>
      </c>
      <c r="T127" s="186" t="s">
        <v>9139</v>
      </c>
      <c r="U127" s="186" t="s">
        <v>9139</v>
      </c>
      <c r="V127" s="187" t="s">
        <v>177</v>
      </c>
      <c r="W127" s="186" t="s">
        <v>9654</v>
      </c>
      <c r="X127" s="188" t="s">
        <v>3754</v>
      </c>
      <c r="Y127" s="187">
        <v>0</v>
      </c>
      <c r="Z127" s="187" t="s">
        <v>6471</v>
      </c>
      <c r="AA127" s="186" t="s">
        <v>173</v>
      </c>
      <c r="AB127" s="186" t="s">
        <v>173</v>
      </c>
      <c r="AC127" s="187" t="s">
        <v>25</v>
      </c>
      <c r="AD127" s="187" t="s">
        <v>189</v>
      </c>
      <c r="AE127" s="188" t="s">
        <v>9144</v>
      </c>
      <c r="AF127" s="187">
        <v>0</v>
      </c>
      <c r="AG127" s="186" t="s">
        <v>360</v>
      </c>
      <c r="AH127" s="118"/>
      <c r="AI127" s="112">
        <f>IF(V127="SOPORTE_TELEFÓNICO",'BASE LIQUIDACION REDEBAN 2025'!$B$19,IF(AC127="TIPO I",'BASE LIQUIDACION REDEBAN 2025'!$C$2,IF(AC127="TIPO II",'BASE LIQUIDACION REDEBAN 2025'!$C$3,IF(AC127="TIPO III",'BASE LIQUIDACION REDEBAN 2025'!$C$4,IF(AC127="TIPO IV",'BASE LIQUIDACION REDEBAN 2025'!$C$5,IF(AD127="AEREO",'BASE LIQUIDACION REDEBAN 2025'!$B$6,'BASE LIQUIDACION REDEBAN 2025'!$C$5))))))</f>
        <v>65960.072302</v>
      </c>
      <c r="AJ127" s="97">
        <f>IF(OR(V127="SOPORTE_TELEFÓNICO",V127="ENVÍO"),0,IF(AC127="TIPO I",'BASE LIQUIDACION REDEBAN 2025'!$B$10,IF(AC127="TIPO II",'BASE LIQUIDACION REDEBAN 2025'!$B$11,IF(AC127="TIPO III",'BASE LIQUIDACION REDEBAN 2025'!$B$12,'BASE LIQUIDACION REDEBAN 2025'!$B$13))))</f>
        <v>75096.394270399993</v>
      </c>
      <c r="AK127" s="97">
        <f t="shared" si="1"/>
        <v>65960.072302</v>
      </c>
    </row>
    <row r="128" spans="1:37" s="85" customFormat="1" ht="13.15">
      <c r="A128" s="186" t="s">
        <v>91</v>
      </c>
      <c r="B128" s="104" t="str">
        <f>VLOOKUP(A128,'CENTRO DE COSTOS'!A:D,4,FALSE)</f>
        <v>JOSE MAURICIO HERNANDEZ ROJAS</v>
      </c>
      <c r="C128" s="104" t="str">
        <f>VLOOKUP(A128,'CENTRO DE COSTOS'!A:D,2,FALSE)</f>
        <v>0004-0001</v>
      </c>
      <c r="D128" s="187">
        <v>5154</v>
      </c>
      <c r="E128" s="187">
        <v>13440649</v>
      </c>
      <c r="F128" s="187">
        <v>69529</v>
      </c>
      <c r="G128" s="186" t="s">
        <v>290</v>
      </c>
      <c r="H128" s="186" t="s">
        <v>1103</v>
      </c>
      <c r="I128" s="186" t="s">
        <v>9655</v>
      </c>
      <c r="J128" s="187" t="s">
        <v>9145</v>
      </c>
      <c r="K128" s="187" t="s">
        <v>9145</v>
      </c>
      <c r="L128" s="117" t="s">
        <v>167</v>
      </c>
      <c r="M128" s="187">
        <v>13440649</v>
      </c>
      <c r="N128" s="186" t="s">
        <v>9656</v>
      </c>
      <c r="O128" s="186">
        <v>45819.642361111109</v>
      </c>
      <c r="P128" s="186">
        <v>45824.549120370371</v>
      </c>
      <c r="Q128" s="186" t="s">
        <v>9136</v>
      </c>
      <c r="R128" s="186" t="s">
        <v>9137</v>
      </c>
      <c r="S128" s="186" t="s">
        <v>9138</v>
      </c>
      <c r="T128" s="186" t="s">
        <v>9181</v>
      </c>
      <c r="U128" s="186" t="s">
        <v>9182</v>
      </c>
      <c r="V128" s="187" t="s">
        <v>177</v>
      </c>
      <c r="W128" s="186" t="s">
        <v>9657</v>
      </c>
      <c r="X128" s="188" t="s">
        <v>9658</v>
      </c>
      <c r="Y128" s="187">
        <v>1138288</v>
      </c>
      <c r="Z128" s="187" t="s">
        <v>9659</v>
      </c>
      <c r="AA128" s="186" t="s">
        <v>173</v>
      </c>
      <c r="AB128" s="186" t="s">
        <v>173</v>
      </c>
      <c r="AC128" s="187" t="s">
        <v>28</v>
      </c>
      <c r="AD128" s="187" t="s">
        <v>189</v>
      </c>
      <c r="AE128" s="188" t="s">
        <v>9144</v>
      </c>
      <c r="AF128" s="187">
        <v>0</v>
      </c>
      <c r="AG128" s="186" t="s">
        <v>2090</v>
      </c>
      <c r="AH128" s="118"/>
      <c r="AI128" s="112">
        <f>IF(V128="SOPORTE_TELEFÓNICO",'BASE LIQUIDACION REDEBAN 2025'!$B$19,IF(AC128="TIPO I",'BASE LIQUIDACION REDEBAN 2025'!$C$2,IF(AC128="TIPO II",'BASE LIQUIDACION REDEBAN 2025'!$C$3,IF(AC128="TIPO III",'BASE LIQUIDACION REDEBAN 2025'!$C$4,IF(AC128="TIPO IV",'BASE LIQUIDACION REDEBAN 2025'!$C$5,IF(AD128="AEREO",'BASE LIQUIDACION REDEBAN 2025'!$B$6,'BASE LIQUIDACION REDEBAN 2025'!$C$5))))))</f>
        <v>144967.87232000002</v>
      </c>
      <c r="AJ128" s="97">
        <f>IF(OR(V128="SOPORTE_TELEFÓNICO",V128="ENVÍO"),0,IF(AC128="TIPO I",'BASE LIQUIDACION REDEBAN 2025'!$B$10,IF(AC128="TIPO II",'BASE LIQUIDACION REDEBAN 2025'!$B$11,IF(AC128="TIPO III",'BASE LIQUIDACION REDEBAN 2025'!$B$12,'BASE LIQUIDACION REDEBAN 2025'!$B$13))))</f>
        <v>140395.6348884</v>
      </c>
      <c r="AK128" s="97">
        <f t="shared" si="1"/>
        <v>144967.87232000002</v>
      </c>
    </row>
    <row r="129" spans="1:37" s="85" customFormat="1" ht="13.15">
      <c r="A129" s="186" t="s">
        <v>68</v>
      </c>
      <c r="B129" s="104" t="str">
        <f>VLOOKUP(A129,'CENTRO DE COSTOS'!A:D,4,FALSE)</f>
        <v>WILLIAM ASDRUBAL ROZO ROZO</v>
      </c>
      <c r="C129" s="104" t="str">
        <f>VLOOKUP(A129,'CENTRO DE COSTOS'!A:D,2,FALSE)</f>
        <v>0004-0004</v>
      </c>
      <c r="D129" s="187">
        <v>11001</v>
      </c>
      <c r="E129" s="187">
        <v>13458935</v>
      </c>
      <c r="F129" s="187">
        <v>79539</v>
      </c>
      <c r="G129" s="186" t="s">
        <v>298</v>
      </c>
      <c r="H129" s="186" t="s">
        <v>68</v>
      </c>
      <c r="I129" s="186" t="s">
        <v>9660</v>
      </c>
      <c r="J129" s="187" t="s">
        <v>9145</v>
      </c>
      <c r="K129" s="187" t="s">
        <v>9145</v>
      </c>
      <c r="L129" s="117" t="s">
        <v>167</v>
      </c>
      <c r="M129" s="187">
        <v>13458935</v>
      </c>
      <c r="N129" s="186" t="s">
        <v>9661</v>
      </c>
      <c r="O129" s="186">
        <v>45819.642361111109</v>
      </c>
      <c r="P129" s="186">
        <v>45824.576944444438</v>
      </c>
      <c r="Q129" s="186" t="s">
        <v>9136</v>
      </c>
      <c r="R129" s="186" t="s">
        <v>9137</v>
      </c>
      <c r="S129" s="186" t="s">
        <v>9138</v>
      </c>
      <c r="T129" s="186" t="s">
        <v>3331</v>
      </c>
      <c r="U129" s="186" t="s">
        <v>3331</v>
      </c>
      <c r="V129" s="187" t="s">
        <v>177</v>
      </c>
      <c r="W129" s="186" t="s">
        <v>9662</v>
      </c>
      <c r="X129" s="188" t="s">
        <v>3754</v>
      </c>
      <c r="Y129" s="187" t="s">
        <v>9663</v>
      </c>
      <c r="Z129" s="187" t="s">
        <v>9664</v>
      </c>
      <c r="AA129" s="186" t="s">
        <v>173</v>
      </c>
      <c r="AB129" s="186" t="s">
        <v>173</v>
      </c>
      <c r="AC129" s="187" t="s">
        <v>25</v>
      </c>
      <c r="AD129" s="187" t="s">
        <v>189</v>
      </c>
      <c r="AE129" s="188" t="s">
        <v>9144</v>
      </c>
      <c r="AF129" s="187">
        <v>0</v>
      </c>
      <c r="AG129" s="186" t="s">
        <v>301</v>
      </c>
      <c r="AH129" s="118"/>
      <c r="AI129" s="112">
        <f>IF(V129="SOPORTE_TELEFÓNICO",'BASE LIQUIDACION REDEBAN 2025'!$B$19,IF(AC129="TIPO I",'BASE LIQUIDACION REDEBAN 2025'!$C$2,IF(AC129="TIPO II",'BASE LIQUIDACION REDEBAN 2025'!$C$3,IF(AC129="TIPO III",'BASE LIQUIDACION REDEBAN 2025'!$C$4,IF(AC129="TIPO IV",'BASE LIQUIDACION REDEBAN 2025'!$C$5,IF(AD129="AEREO",'BASE LIQUIDACION REDEBAN 2025'!$B$6,'BASE LIQUIDACION REDEBAN 2025'!$C$5))))))</f>
        <v>65960.072302</v>
      </c>
      <c r="AJ129" s="97">
        <f>IF(OR(V129="SOPORTE_TELEFÓNICO",V129="ENVÍO"),0,IF(AC129="TIPO I",'BASE LIQUIDACION REDEBAN 2025'!$B$10,IF(AC129="TIPO II",'BASE LIQUIDACION REDEBAN 2025'!$B$11,IF(AC129="TIPO III",'BASE LIQUIDACION REDEBAN 2025'!$B$12,'BASE LIQUIDACION REDEBAN 2025'!$B$13))))</f>
        <v>75096.394270399993</v>
      </c>
      <c r="AK129" s="97">
        <f t="shared" si="1"/>
        <v>65960.072302</v>
      </c>
    </row>
    <row r="130" spans="1:37" s="85" customFormat="1" ht="13.15">
      <c r="A130" s="186" t="s">
        <v>91</v>
      </c>
      <c r="B130" s="104" t="str">
        <f>VLOOKUP(A130,'CENTRO DE COSTOS'!A:D,4,FALSE)</f>
        <v>JOSE MAURICIO HERNANDEZ ROJAS</v>
      </c>
      <c r="C130" s="104" t="str">
        <f>VLOOKUP(A130,'CENTRO DE COSTOS'!A:D,2,FALSE)</f>
        <v>0004-0001</v>
      </c>
      <c r="D130" s="187">
        <v>5154</v>
      </c>
      <c r="E130" s="187">
        <v>13447164</v>
      </c>
      <c r="F130" s="187">
        <v>76120</v>
      </c>
      <c r="G130" s="186" t="s">
        <v>290</v>
      </c>
      <c r="H130" s="186" t="s">
        <v>1103</v>
      </c>
      <c r="I130" s="186" t="s">
        <v>9665</v>
      </c>
      <c r="J130" s="187" t="s">
        <v>9145</v>
      </c>
      <c r="K130" s="187" t="s">
        <v>9145</v>
      </c>
      <c r="L130" s="117" t="s">
        <v>167</v>
      </c>
      <c r="M130" s="187">
        <v>13447164</v>
      </c>
      <c r="N130" s="186" t="s">
        <v>9666</v>
      </c>
      <c r="O130" s="186">
        <v>45819.642361111109</v>
      </c>
      <c r="P130" s="186">
        <v>45824.637152777781</v>
      </c>
      <c r="Q130" s="186" t="s">
        <v>9136</v>
      </c>
      <c r="R130" s="186" t="s">
        <v>9137</v>
      </c>
      <c r="S130" s="186" t="s">
        <v>9138</v>
      </c>
      <c r="T130" s="186" t="s">
        <v>3331</v>
      </c>
      <c r="U130" s="186" t="s">
        <v>3331</v>
      </c>
      <c r="V130" s="187" t="s">
        <v>177</v>
      </c>
      <c r="W130" s="186" t="s">
        <v>9667</v>
      </c>
      <c r="X130" s="188" t="s">
        <v>3754</v>
      </c>
      <c r="Y130" s="187" t="s">
        <v>9668</v>
      </c>
      <c r="Z130" s="187" t="s">
        <v>9669</v>
      </c>
      <c r="AA130" s="186" t="s">
        <v>173</v>
      </c>
      <c r="AB130" s="186" t="s">
        <v>173</v>
      </c>
      <c r="AC130" s="187" t="s">
        <v>28</v>
      </c>
      <c r="AD130" s="187" t="s">
        <v>189</v>
      </c>
      <c r="AE130" s="188" t="s">
        <v>9144</v>
      </c>
      <c r="AF130" s="187">
        <v>0</v>
      </c>
      <c r="AG130" s="186" t="s">
        <v>2090</v>
      </c>
      <c r="AH130" s="118"/>
      <c r="AI130" s="112">
        <f>IF(V130="SOPORTE_TELEFÓNICO",'BASE LIQUIDACION REDEBAN 2025'!$B$19,IF(AC130="TIPO I",'BASE LIQUIDACION REDEBAN 2025'!$C$2,IF(AC130="TIPO II",'BASE LIQUIDACION REDEBAN 2025'!$C$3,IF(AC130="TIPO III",'BASE LIQUIDACION REDEBAN 2025'!$C$4,IF(AC130="TIPO IV",'BASE LIQUIDACION REDEBAN 2025'!$C$5,IF(AD130="AEREO",'BASE LIQUIDACION REDEBAN 2025'!$B$6,'BASE LIQUIDACION REDEBAN 2025'!$C$5))))))</f>
        <v>144967.87232000002</v>
      </c>
      <c r="AJ130" s="97">
        <f>IF(OR(V130="SOPORTE_TELEFÓNICO",V130="ENVÍO"),0,IF(AC130="TIPO I",'BASE LIQUIDACION REDEBAN 2025'!$B$10,IF(AC130="TIPO II",'BASE LIQUIDACION REDEBAN 2025'!$B$11,IF(AC130="TIPO III",'BASE LIQUIDACION REDEBAN 2025'!$B$12,'BASE LIQUIDACION REDEBAN 2025'!$B$13))))</f>
        <v>140395.6348884</v>
      </c>
      <c r="AK130" s="97">
        <f t="shared" si="1"/>
        <v>144967.87232000002</v>
      </c>
    </row>
    <row r="131" spans="1:37" s="85" customFormat="1" ht="13.15">
      <c r="A131" s="186" t="s">
        <v>99</v>
      </c>
      <c r="B131" s="104" t="str">
        <f>VLOOKUP(A131,'CENTRO DE COSTOS'!A:D,4,FALSE)</f>
        <v>JOSE MAURICIO HERNANDEZ ROJAS</v>
      </c>
      <c r="C131" s="104" t="str">
        <f>VLOOKUP(A131,'CENTRO DE COSTOS'!A:D,2,FALSE)</f>
        <v>0004-0001</v>
      </c>
      <c r="D131" s="187">
        <v>44874</v>
      </c>
      <c r="E131" s="187">
        <v>13436259</v>
      </c>
      <c r="F131" s="187">
        <v>54259</v>
      </c>
      <c r="G131" s="186" t="s">
        <v>566</v>
      </c>
      <c r="H131" s="186" t="s">
        <v>4468</v>
      </c>
      <c r="I131" s="186" t="s">
        <v>9670</v>
      </c>
      <c r="J131" s="187" t="s">
        <v>9145</v>
      </c>
      <c r="K131" s="187" t="s">
        <v>9145</v>
      </c>
      <c r="L131" s="117" t="s">
        <v>167</v>
      </c>
      <c r="M131" s="187">
        <v>13436259</v>
      </c>
      <c r="N131" s="186" t="s">
        <v>9671</v>
      </c>
      <c r="O131" s="186">
        <v>45819.642361111109</v>
      </c>
      <c r="P131" s="186">
        <v>45824.690972222219</v>
      </c>
      <c r="Q131" s="186" t="s">
        <v>9136</v>
      </c>
      <c r="R131" s="186" t="s">
        <v>9137</v>
      </c>
      <c r="S131" s="186" t="s">
        <v>9138</v>
      </c>
      <c r="T131" s="186" t="s">
        <v>9181</v>
      </c>
      <c r="U131" s="186" t="s">
        <v>9182</v>
      </c>
      <c r="V131" s="187" t="s">
        <v>177</v>
      </c>
      <c r="W131" s="186" t="s">
        <v>9672</v>
      </c>
      <c r="X131" s="188" t="s">
        <v>9673</v>
      </c>
      <c r="Y131" s="187">
        <v>905532</v>
      </c>
      <c r="Z131" s="187" t="s">
        <v>9674</v>
      </c>
      <c r="AA131" s="186" t="s">
        <v>173</v>
      </c>
      <c r="AB131" s="186" t="s">
        <v>173</v>
      </c>
      <c r="AC131" s="187" t="s">
        <v>28</v>
      </c>
      <c r="AD131" s="187" t="s">
        <v>189</v>
      </c>
      <c r="AE131" s="188" t="s">
        <v>9144</v>
      </c>
      <c r="AF131" s="187">
        <v>0</v>
      </c>
      <c r="AG131" s="186" t="s">
        <v>273</v>
      </c>
      <c r="AH131" s="118"/>
      <c r="AI131" s="112">
        <f>IF(V131="SOPORTE_TELEFÓNICO",'BASE LIQUIDACION REDEBAN 2025'!$B$19,IF(AC131="TIPO I",'BASE LIQUIDACION REDEBAN 2025'!$C$2,IF(AC131="TIPO II",'BASE LIQUIDACION REDEBAN 2025'!$C$3,IF(AC131="TIPO III",'BASE LIQUIDACION REDEBAN 2025'!$C$4,IF(AC131="TIPO IV",'BASE LIQUIDACION REDEBAN 2025'!$C$5,IF(AD131="AEREO",'BASE LIQUIDACION REDEBAN 2025'!$B$6,'BASE LIQUIDACION REDEBAN 2025'!$C$5))))))</f>
        <v>144967.87232000002</v>
      </c>
      <c r="AJ131" s="97">
        <f>IF(OR(V131="SOPORTE_TELEFÓNICO",V131="ENVÍO"),0,IF(AC131="TIPO I",'BASE LIQUIDACION REDEBAN 2025'!$B$10,IF(AC131="TIPO II",'BASE LIQUIDACION REDEBAN 2025'!$B$11,IF(AC131="TIPO III",'BASE LIQUIDACION REDEBAN 2025'!$B$12,'BASE LIQUIDACION REDEBAN 2025'!$B$13))))</f>
        <v>140395.6348884</v>
      </c>
      <c r="AK131" s="97">
        <f t="shared" ref="AK131:AK194" si="2">IF(OR(V131="SOPORTE_TELEFÓNICO",V131="ENVÍO"),AI131,(AE131*AI131+AF131*AJ131))</f>
        <v>144967.87232000002</v>
      </c>
    </row>
    <row r="132" spans="1:37" s="85" customFormat="1" ht="13.15">
      <c r="A132" s="186" t="s">
        <v>90</v>
      </c>
      <c r="B132" s="104" t="str">
        <f>VLOOKUP(A132,'CENTRO DE COSTOS'!A:D,4,FALSE)</f>
        <v>JUAN SEBASTIÁN RÍOS CASTRILLÓN</v>
      </c>
      <c r="C132" s="104" t="str">
        <f>VLOOKUP(A132,'CENTRO DE COSTOS'!A:D,2,FALSE)</f>
        <v>0004-0005</v>
      </c>
      <c r="D132" s="187">
        <v>5001</v>
      </c>
      <c r="E132" s="187">
        <v>13414338</v>
      </c>
      <c r="F132" s="187">
        <v>76694</v>
      </c>
      <c r="G132" s="186" t="s">
        <v>290</v>
      </c>
      <c r="H132" s="186" t="s">
        <v>90</v>
      </c>
      <c r="I132" s="186" t="s">
        <v>9675</v>
      </c>
      <c r="J132" s="187" t="s">
        <v>9145</v>
      </c>
      <c r="K132" s="187" t="s">
        <v>9145</v>
      </c>
      <c r="L132" s="117" t="s">
        <v>167</v>
      </c>
      <c r="M132" s="187">
        <v>13414338</v>
      </c>
      <c r="N132" s="186" t="s">
        <v>9676</v>
      </c>
      <c r="O132" s="186">
        <v>45819.642361111109</v>
      </c>
      <c r="P132" s="186">
        <v>45824.701388888891</v>
      </c>
      <c r="Q132" s="186" t="s">
        <v>9136</v>
      </c>
      <c r="R132" s="186" t="s">
        <v>9137</v>
      </c>
      <c r="S132" s="186" t="s">
        <v>9138</v>
      </c>
      <c r="T132" s="186" t="s">
        <v>9181</v>
      </c>
      <c r="U132" s="186" t="s">
        <v>9182</v>
      </c>
      <c r="V132" s="187" t="s">
        <v>177</v>
      </c>
      <c r="W132" s="186" t="s">
        <v>9677</v>
      </c>
      <c r="X132" s="188" t="s">
        <v>9678</v>
      </c>
      <c r="Y132" s="187">
        <v>892782</v>
      </c>
      <c r="Z132" s="187" t="s">
        <v>9679</v>
      </c>
      <c r="AA132" s="186" t="s">
        <v>173</v>
      </c>
      <c r="AB132" s="186" t="s">
        <v>173</v>
      </c>
      <c r="AC132" s="187" t="s">
        <v>25</v>
      </c>
      <c r="AD132" s="187" t="s">
        <v>189</v>
      </c>
      <c r="AE132" s="188" t="s">
        <v>9144</v>
      </c>
      <c r="AF132" s="187">
        <v>0</v>
      </c>
      <c r="AG132" s="186" t="s">
        <v>3341</v>
      </c>
      <c r="AH132" s="118"/>
      <c r="AI132" s="112">
        <f>IF(V132="SOPORTE_TELEFÓNICO",'BASE LIQUIDACION REDEBAN 2025'!$B$19,IF(AC132="TIPO I",'BASE LIQUIDACION REDEBAN 2025'!$C$2,IF(AC132="TIPO II",'BASE LIQUIDACION REDEBAN 2025'!$C$3,IF(AC132="TIPO III",'BASE LIQUIDACION REDEBAN 2025'!$C$4,IF(AC132="TIPO IV",'BASE LIQUIDACION REDEBAN 2025'!$C$5,IF(AD132="AEREO",'BASE LIQUIDACION REDEBAN 2025'!$B$6,'BASE LIQUIDACION REDEBAN 2025'!$C$5))))))</f>
        <v>65960.072302</v>
      </c>
      <c r="AJ132" s="97">
        <f>IF(OR(V132="SOPORTE_TELEFÓNICO",V132="ENVÍO"),0,IF(AC132="TIPO I",'BASE LIQUIDACION REDEBAN 2025'!$B$10,IF(AC132="TIPO II",'BASE LIQUIDACION REDEBAN 2025'!$B$11,IF(AC132="TIPO III",'BASE LIQUIDACION REDEBAN 2025'!$B$12,'BASE LIQUIDACION REDEBAN 2025'!$B$13))))</f>
        <v>75096.394270399993</v>
      </c>
      <c r="AK132" s="97">
        <f t="shared" si="2"/>
        <v>65960.072302</v>
      </c>
    </row>
    <row r="133" spans="1:37" s="85" customFormat="1" ht="13.15">
      <c r="A133" s="186" t="s">
        <v>86</v>
      </c>
      <c r="B133" s="104" t="str">
        <f>VLOOKUP(A133,'CENTRO DE COSTOS'!A:D,4,FALSE)</f>
        <v>KEVIN ALEXIS CORZO BUSTOS</v>
      </c>
      <c r="C133" s="104" t="str">
        <f>VLOOKUP(A133,'CENTRO DE COSTOS'!A:D,2,FALSE)</f>
        <v>0004-0007</v>
      </c>
      <c r="D133" s="187">
        <v>73001</v>
      </c>
      <c r="E133" s="187">
        <v>2305269</v>
      </c>
      <c r="F133" s="187">
        <v>75629</v>
      </c>
      <c r="G133" s="186" t="s">
        <v>870</v>
      </c>
      <c r="H133" s="186" t="s">
        <v>86</v>
      </c>
      <c r="I133" s="186" t="s">
        <v>6648</v>
      </c>
      <c r="J133" s="187" t="s">
        <v>802</v>
      </c>
      <c r="K133" s="187" t="s">
        <v>803</v>
      </c>
      <c r="L133" s="117" t="s">
        <v>167</v>
      </c>
      <c r="M133" s="187">
        <v>2305269</v>
      </c>
      <c r="N133" s="186" t="s">
        <v>9680</v>
      </c>
      <c r="O133" s="186">
        <v>45824.333333333336</v>
      </c>
      <c r="P133" s="186">
        <v>45824.90625</v>
      </c>
      <c r="Q133" s="186" t="s">
        <v>9136</v>
      </c>
      <c r="R133" s="186" t="s">
        <v>9137</v>
      </c>
      <c r="S133" s="186" t="s">
        <v>9138</v>
      </c>
      <c r="T133" s="186" t="s">
        <v>9139</v>
      </c>
      <c r="U133" s="186" t="s">
        <v>9139</v>
      </c>
      <c r="V133" s="187" t="s">
        <v>177</v>
      </c>
      <c r="W133" s="186" t="s">
        <v>9681</v>
      </c>
      <c r="X133" s="188" t="s">
        <v>3754</v>
      </c>
      <c r="Y133" s="187">
        <v>0</v>
      </c>
      <c r="Z133" s="187" t="s">
        <v>9682</v>
      </c>
      <c r="AA133" s="186" t="s">
        <v>173</v>
      </c>
      <c r="AB133" s="186" t="s">
        <v>173</v>
      </c>
      <c r="AC133" s="187" t="s">
        <v>25</v>
      </c>
      <c r="AD133" s="187" t="s">
        <v>189</v>
      </c>
      <c r="AE133" s="188" t="s">
        <v>9144</v>
      </c>
      <c r="AF133" s="187">
        <v>0</v>
      </c>
      <c r="AG133" s="186" t="s">
        <v>1632</v>
      </c>
      <c r="AH133" s="118"/>
      <c r="AI133" s="112">
        <f>IF(V133="SOPORTE_TELEFÓNICO",'BASE LIQUIDACION REDEBAN 2025'!$B$19,IF(AC133="TIPO I",'BASE LIQUIDACION REDEBAN 2025'!$C$2,IF(AC133="TIPO II",'BASE LIQUIDACION REDEBAN 2025'!$C$3,IF(AC133="TIPO III",'BASE LIQUIDACION REDEBAN 2025'!$C$4,IF(AC133="TIPO IV",'BASE LIQUIDACION REDEBAN 2025'!$C$5,IF(AD133="AEREO",'BASE LIQUIDACION REDEBAN 2025'!$B$6,'BASE LIQUIDACION REDEBAN 2025'!$C$5))))))</f>
        <v>65960.072302</v>
      </c>
      <c r="AJ133" s="97">
        <f>IF(OR(V133="SOPORTE_TELEFÓNICO",V133="ENVÍO"),0,IF(AC133="TIPO I",'BASE LIQUIDACION REDEBAN 2025'!$B$10,IF(AC133="TIPO II",'BASE LIQUIDACION REDEBAN 2025'!$B$11,IF(AC133="TIPO III",'BASE LIQUIDACION REDEBAN 2025'!$B$12,'BASE LIQUIDACION REDEBAN 2025'!$B$13))))</f>
        <v>75096.394270399993</v>
      </c>
      <c r="AK133" s="97">
        <f t="shared" si="2"/>
        <v>65960.072302</v>
      </c>
    </row>
    <row r="134" spans="1:37" s="85" customFormat="1" ht="13.15">
      <c r="A134" s="186" t="s">
        <v>81</v>
      </c>
      <c r="B134" s="104" t="str">
        <f>VLOOKUP(A134,'CENTRO DE COSTOS'!A:D,4,FALSE)</f>
        <v>MIGUEL JULIÁN HERNÁNDEZ GUARÍN</v>
      </c>
      <c r="C134" s="104" t="str">
        <f>VLOOKUP(A134,'CENTRO DE COSTOS'!A:D,2,FALSE)</f>
        <v>0004-0008</v>
      </c>
      <c r="D134" s="187">
        <v>54001</v>
      </c>
      <c r="E134" s="187">
        <v>2309130</v>
      </c>
      <c r="F134" s="187">
        <v>17881</v>
      </c>
      <c r="G134" s="186" t="s">
        <v>408</v>
      </c>
      <c r="H134" s="186" t="s">
        <v>81</v>
      </c>
      <c r="I134" s="186" t="s">
        <v>6595</v>
      </c>
      <c r="J134" s="187" t="s">
        <v>1022</v>
      </c>
      <c r="K134" s="187" t="s">
        <v>3115</v>
      </c>
      <c r="L134" s="117" t="s">
        <v>167</v>
      </c>
      <c r="M134" s="187">
        <v>2309130</v>
      </c>
      <c r="N134" s="186" t="s">
        <v>9683</v>
      </c>
      <c r="O134" s="186">
        <v>45824.450694444444</v>
      </c>
      <c r="P134" s="186">
        <v>45825.465277777781</v>
      </c>
      <c r="Q134" s="186" t="s">
        <v>9136</v>
      </c>
      <c r="R134" s="186" t="s">
        <v>9137</v>
      </c>
      <c r="S134" s="186" t="s">
        <v>9138</v>
      </c>
      <c r="T134" s="186" t="s">
        <v>9139</v>
      </c>
      <c r="U134" s="186" t="s">
        <v>9139</v>
      </c>
      <c r="V134" s="187" t="s">
        <v>177</v>
      </c>
      <c r="W134" s="186" t="s">
        <v>9684</v>
      </c>
      <c r="X134" s="188" t="s">
        <v>3754</v>
      </c>
      <c r="Y134" s="187">
        <v>0</v>
      </c>
      <c r="Z134" s="187" t="s">
        <v>6598</v>
      </c>
      <c r="AA134" s="186" t="s">
        <v>173</v>
      </c>
      <c r="AB134" s="186" t="s">
        <v>173</v>
      </c>
      <c r="AC134" s="187" t="s">
        <v>25</v>
      </c>
      <c r="AD134" s="187" t="s">
        <v>189</v>
      </c>
      <c r="AE134" s="188" t="s">
        <v>9144</v>
      </c>
      <c r="AF134" s="187">
        <v>0</v>
      </c>
      <c r="AG134" s="186" t="s">
        <v>3735</v>
      </c>
      <c r="AH134" s="118"/>
      <c r="AI134" s="112">
        <f>IF(V134="SOPORTE_TELEFÓNICO",'BASE LIQUIDACION REDEBAN 2025'!$B$19,IF(AC134="TIPO I",'BASE LIQUIDACION REDEBAN 2025'!$C$2,IF(AC134="TIPO II",'BASE LIQUIDACION REDEBAN 2025'!$C$3,IF(AC134="TIPO III",'BASE LIQUIDACION REDEBAN 2025'!$C$4,IF(AC134="TIPO IV",'BASE LIQUIDACION REDEBAN 2025'!$C$5,IF(AD134="AEREO",'BASE LIQUIDACION REDEBAN 2025'!$B$6,'BASE LIQUIDACION REDEBAN 2025'!$C$5))))))</f>
        <v>65960.072302</v>
      </c>
      <c r="AJ134" s="97">
        <f>IF(OR(V134="SOPORTE_TELEFÓNICO",V134="ENVÍO"),0,IF(AC134="TIPO I",'BASE LIQUIDACION REDEBAN 2025'!$B$10,IF(AC134="TIPO II",'BASE LIQUIDACION REDEBAN 2025'!$B$11,IF(AC134="TIPO III",'BASE LIQUIDACION REDEBAN 2025'!$B$12,'BASE LIQUIDACION REDEBAN 2025'!$B$13))))</f>
        <v>75096.394270399993</v>
      </c>
      <c r="AK134" s="97">
        <f t="shared" si="2"/>
        <v>65960.072302</v>
      </c>
    </row>
    <row r="135" spans="1:37" s="85" customFormat="1" ht="13.15">
      <c r="A135" s="186" t="s">
        <v>99</v>
      </c>
      <c r="B135" s="104" t="str">
        <f>VLOOKUP(A135,'CENTRO DE COSTOS'!A:D,4,FALSE)</f>
        <v>JOSE MAURICIO HERNANDEZ ROJAS</v>
      </c>
      <c r="C135" s="104" t="str">
        <f>VLOOKUP(A135,'CENTRO DE COSTOS'!A:D,2,FALSE)</f>
        <v>0004-0001</v>
      </c>
      <c r="D135" s="187">
        <v>20045</v>
      </c>
      <c r="E135" s="187">
        <v>2305337</v>
      </c>
      <c r="F135" s="187">
        <v>64265</v>
      </c>
      <c r="G135" s="186" t="s">
        <v>269</v>
      </c>
      <c r="H135" s="186" t="s">
        <v>6888</v>
      </c>
      <c r="I135" s="186" t="s">
        <v>6889</v>
      </c>
      <c r="J135" s="187" t="s">
        <v>9145</v>
      </c>
      <c r="K135" s="187" t="s">
        <v>9145</v>
      </c>
      <c r="L135" s="117" t="s">
        <v>167</v>
      </c>
      <c r="M135" s="187">
        <v>2305337</v>
      </c>
      <c r="N135" s="186" t="s">
        <v>9685</v>
      </c>
      <c r="O135" s="186">
        <v>45824.333333333336</v>
      </c>
      <c r="P135" s="186">
        <v>45825.503472222219</v>
      </c>
      <c r="Q135" s="186" t="s">
        <v>9136</v>
      </c>
      <c r="R135" s="186" t="s">
        <v>9137</v>
      </c>
      <c r="S135" s="186" t="s">
        <v>9138</v>
      </c>
      <c r="T135" s="186" t="s">
        <v>9139</v>
      </c>
      <c r="U135" s="186" t="s">
        <v>9139</v>
      </c>
      <c r="V135" s="187" t="s">
        <v>177</v>
      </c>
      <c r="W135" s="186" t="s">
        <v>9686</v>
      </c>
      <c r="X135" s="188" t="s">
        <v>3754</v>
      </c>
      <c r="Y135" s="187">
        <v>0</v>
      </c>
      <c r="Z135" s="187" t="s">
        <v>6892</v>
      </c>
      <c r="AA135" s="186" t="s">
        <v>173</v>
      </c>
      <c r="AB135" s="186" t="s">
        <v>173</v>
      </c>
      <c r="AC135" s="187" t="s">
        <v>28</v>
      </c>
      <c r="AD135" s="187" t="s">
        <v>189</v>
      </c>
      <c r="AE135" s="188" t="s">
        <v>9144</v>
      </c>
      <c r="AF135" s="187">
        <v>0</v>
      </c>
      <c r="AG135" s="186" t="s">
        <v>273</v>
      </c>
      <c r="AH135" s="118"/>
      <c r="AI135" s="112">
        <f>IF(V135="SOPORTE_TELEFÓNICO",'BASE LIQUIDACION REDEBAN 2025'!$B$19,IF(AC135="TIPO I",'BASE LIQUIDACION REDEBAN 2025'!$C$2,IF(AC135="TIPO II",'BASE LIQUIDACION REDEBAN 2025'!$C$3,IF(AC135="TIPO III",'BASE LIQUIDACION REDEBAN 2025'!$C$4,IF(AC135="TIPO IV",'BASE LIQUIDACION REDEBAN 2025'!$C$5,IF(AD135="AEREO",'BASE LIQUIDACION REDEBAN 2025'!$B$6,'BASE LIQUIDACION REDEBAN 2025'!$C$5))))))</f>
        <v>144967.87232000002</v>
      </c>
      <c r="AJ135" s="97">
        <f>IF(OR(V135="SOPORTE_TELEFÓNICO",V135="ENVÍO"),0,IF(AC135="TIPO I",'BASE LIQUIDACION REDEBAN 2025'!$B$10,IF(AC135="TIPO II",'BASE LIQUIDACION REDEBAN 2025'!$B$11,IF(AC135="TIPO III",'BASE LIQUIDACION REDEBAN 2025'!$B$12,'BASE LIQUIDACION REDEBAN 2025'!$B$13))))</f>
        <v>140395.6348884</v>
      </c>
      <c r="AK135" s="97">
        <f t="shared" si="2"/>
        <v>144967.87232000002</v>
      </c>
    </row>
    <row r="136" spans="1:37" s="85" customFormat="1" ht="13.15">
      <c r="A136" s="186" t="s">
        <v>68</v>
      </c>
      <c r="B136" s="104" t="str">
        <f>VLOOKUP(A136,'CENTRO DE COSTOS'!A:D,4,FALSE)</f>
        <v>WILLIAM ASDRUBAL ROZO ROZO</v>
      </c>
      <c r="C136" s="104" t="str">
        <f>VLOOKUP(A136,'CENTRO DE COSTOS'!A:D,2,FALSE)</f>
        <v>0004-0004</v>
      </c>
      <c r="D136" s="187">
        <v>25572</v>
      </c>
      <c r="E136" s="187">
        <v>13449448</v>
      </c>
      <c r="F136" s="187">
        <v>79294</v>
      </c>
      <c r="G136" s="186" t="s">
        <v>298</v>
      </c>
      <c r="H136" s="186" t="s">
        <v>5163</v>
      </c>
      <c r="I136" s="186" t="s">
        <v>9687</v>
      </c>
      <c r="J136" s="187" t="s">
        <v>9145</v>
      </c>
      <c r="K136" s="187" t="s">
        <v>9145</v>
      </c>
      <c r="L136" s="117" t="s">
        <v>167</v>
      </c>
      <c r="M136" s="187">
        <v>13449448</v>
      </c>
      <c r="N136" s="186" t="s">
        <v>9688</v>
      </c>
      <c r="O136" s="186">
        <v>45819.642361111109</v>
      </c>
      <c r="P136" s="186">
        <v>45825.613888888889</v>
      </c>
      <c r="Q136" s="186" t="s">
        <v>9136</v>
      </c>
      <c r="R136" s="186" t="s">
        <v>9137</v>
      </c>
      <c r="S136" s="186" t="s">
        <v>9138</v>
      </c>
      <c r="T136" s="186" t="s">
        <v>3331</v>
      </c>
      <c r="U136" s="186" t="s">
        <v>3331</v>
      </c>
      <c r="V136" s="187" t="s">
        <v>177</v>
      </c>
      <c r="W136" s="186" t="s">
        <v>9689</v>
      </c>
      <c r="X136" s="188" t="s">
        <v>3754</v>
      </c>
      <c r="Y136" s="187" t="s">
        <v>9690</v>
      </c>
      <c r="Z136" s="187" t="s">
        <v>9691</v>
      </c>
      <c r="AA136" s="186" t="s">
        <v>173</v>
      </c>
      <c r="AB136" s="186" t="s">
        <v>173</v>
      </c>
      <c r="AC136" s="187" t="s">
        <v>32</v>
      </c>
      <c r="AD136" s="187" t="s">
        <v>189</v>
      </c>
      <c r="AE136" s="188" t="s">
        <v>9144</v>
      </c>
      <c r="AF136" s="187">
        <v>0</v>
      </c>
      <c r="AG136" s="186" t="s">
        <v>326</v>
      </c>
      <c r="AH136" s="118"/>
      <c r="AI136" s="112">
        <f>IF(V136="SOPORTE_TELEFÓNICO",'BASE LIQUIDACION REDEBAN 2025'!$B$19,IF(AC136="TIPO I",'BASE LIQUIDACION REDEBAN 2025'!$C$2,IF(AC136="TIPO II",'BASE LIQUIDACION REDEBAN 2025'!$C$3,IF(AC136="TIPO III",'BASE LIQUIDACION REDEBAN 2025'!$C$4,IF(AC136="TIPO IV",'BASE LIQUIDACION REDEBAN 2025'!$C$5,IF(AD136="AEREO",'BASE LIQUIDACION REDEBAN 2025'!$B$6,'BASE LIQUIDACION REDEBAN 2025'!$C$5))))))</f>
        <v>479588.87655000004</v>
      </c>
      <c r="AJ136" s="97">
        <f>IF(OR(V136="SOPORTE_TELEFÓNICO",V136="ENVÍO"),0,IF(AC136="TIPO I",'BASE LIQUIDACION REDEBAN 2025'!$B$10,IF(AC136="TIPO II",'BASE LIQUIDACION REDEBAN 2025'!$B$11,IF(AC136="TIPO III",'BASE LIQUIDACION REDEBAN 2025'!$B$12,'BASE LIQUIDACION REDEBAN 2025'!$B$13))))</f>
        <v>196536.5258152</v>
      </c>
      <c r="AK136" s="97">
        <f t="shared" si="2"/>
        <v>479588.87655000004</v>
      </c>
    </row>
    <row r="137" spans="1:37" s="85" customFormat="1" ht="13.15">
      <c r="A137" s="186" t="s">
        <v>98</v>
      </c>
      <c r="B137" s="104" t="str">
        <f>VLOOKUP(A137,'CENTRO DE COSTOS'!A:D,4,FALSE)</f>
        <v>MIGUEL JULIÁN HERNÁNDEZ GUARÍN</v>
      </c>
      <c r="C137" s="104" t="str">
        <f>VLOOKUP(A137,'CENTRO DE COSTOS'!A:D,2,FALSE)</f>
        <v>0004-0008</v>
      </c>
      <c r="D137" s="187">
        <v>15759</v>
      </c>
      <c r="E137" s="187">
        <v>13564710</v>
      </c>
      <c r="F137" s="187">
        <v>70245</v>
      </c>
      <c r="G137" s="186" t="s">
        <v>371</v>
      </c>
      <c r="H137" s="186" t="s">
        <v>372</v>
      </c>
      <c r="I137" s="186" t="s">
        <v>9692</v>
      </c>
      <c r="J137" s="187" t="s">
        <v>9145</v>
      </c>
      <c r="K137" s="187" t="s">
        <v>9145</v>
      </c>
      <c r="L137" s="117" t="s">
        <v>167</v>
      </c>
      <c r="M137" s="187">
        <v>13564710</v>
      </c>
      <c r="N137" s="186" t="s">
        <v>9693</v>
      </c>
      <c r="O137" s="186">
        <v>45825.506944444445</v>
      </c>
      <c r="P137" s="186">
        <v>45825.622916666667</v>
      </c>
      <c r="Q137" s="186" t="s">
        <v>9136</v>
      </c>
      <c r="R137" s="186" t="s">
        <v>9137</v>
      </c>
      <c r="S137" s="186" t="s">
        <v>9138</v>
      </c>
      <c r="T137" s="186" t="s">
        <v>9181</v>
      </c>
      <c r="U137" s="186" t="s">
        <v>9182</v>
      </c>
      <c r="V137" s="187" t="s">
        <v>177</v>
      </c>
      <c r="W137" s="186" t="s">
        <v>9694</v>
      </c>
      <c r="X137" s="188" t="s">
        <v>9695</v>
      </c>
      <c r="Y137" s="187">
        <v>846254</v>
      </c>
      <c r="Z137" s="187" t="s">
        <v>9696</v>
      </c>
      <c r="AA137" s="186" t="s">
        <v>173</v>
      </c>
      <c r="AB137" s="186" t="s">
        <v>173</v>
      </c>
      <c r="AC137" s="187" t="s">
        <v>28</v>
      </c>
      <c r="AD137" s="187" t="s">
        <v>189</v>
      </c>
      <c r="AE137" s="188" t="s">
        <v>9144</v>
      </c>
      <c r="AF137" s="187">
        <v>0</v>
      </c>
      <c r="AG137" s="186" t="s">
        <v>1163</v>
      </c>
      <c r="AH137" s="118"/>
      <c r="AI137" s="112">
        <f>IF(V137="SOPORTE_TELEFÓNICO",'BASE LIQUIDACION REDEBAN 2025'!$B$19,IF(AC137="TIPO I",'BASE LIQUIDACION REDEBAN 2025'!$C$2,IF(AC137="TIPO II",'BASE LIQUIDACION REDEBAN 2025'!$C$3,IF(AC137="TIPO III",'BASE LIQUIDACION REDEBAN 2025'!$C$4,IF(AC137="TIPO IV",'BASE LIQUIDACION REDEBAN 2025'!$C$5,IF(AD137="AEREO",'BASE LIQUIDACION REDEBAN 2025'!$B$6,'BASE LIQUIDACION REDEBAN 2025'!$C$5))))))</f>
        <v>144967.87232000002</v>
      </c>
      <c r="AJ137" s="97">
        <f>IF(OR(V137="SOPORTE_TELEFÓNICO",V137="ENVÍO"),0,IF(AC137="TIPO I",'BASE LIQUIDACION REDEBAN 2025'!$B$10,IF(AC137="TIPO II",'BASE LIQUIDACION REDEBAN 2025'!$B$11,IF(AC137="TIPO III",'BASE LIQUIDACION REDEBAN 2025'!$B$12,'BASE LIQUIDACION REDEBAN 2025'!$B$13))))</f>
        <v>140395.6348884</v>
      </c>
      <c r="AK137" s="97">
        <f t="shared" si="2"/>
        <v>144967.87232000002</v>
      </c>
    </row>
    <row r="138" spans="1:37" s="85" customFormat="1" ht="13.15">
      <c r="A138" s="186" t="s">
        <v>91</v>
      </c>
      <c r="B138" s="104" t="str">
        <f>VLOOKUP(A138,'CENTRO DE COSTOS'!A:D,4,FALSE)</f>
        <v>JOSE MAURICIO HERNANDEZ ROJAS</v>
      </c>
      <c r="C138" s="104" t="str">
        <f>VLOOKUP(A138,'CENTRO DE COSTOS'!A:D,2,FALSE)</f>
        <v>0004-0001</v>
      </c>
      <c r="D138" s="187">
        <v>23466</v>
      </c>
      <c r="E138" s="187">
        <v>13410685</v>
      </c>
      <c r="F138" s="187">
        <v>22272</v>
      </c>
      <c r="G138" s="186" t="s">
        <v>612</v>
      </c>
      <c r="H138" s="186" t="s">
        <v>6862</v>
      </c>
      <c r="I138" s="186" t="s">
        <v>9697</v>
      </c>
      <c r="J138" s="187" t="s">
        <v>9145</v>
      </c>
      <c r="K138" s="187" t="s">
        <v>9145</v>
      </c>
      <c r="L138" s="117" t="s">
        <v>167</v>
      </c>
      <c r="M138" s="187">
        <v>13410685</v>
      </c>
      <c r="N138" s="186" t="s">
        <v>9698</v>
      </c>
      <c r="O138" s="186">
        <v>45819.642361111109</v>
      </c>
      <c r="P138" s="186">
        <v>45825.652777777781</v>
      </c>
      <c r="Q138" s="186" t="s">
        <v>9136</v>
      </c>
      <c r="R138" s="186" t="s">
        <v>9137</v>
      </c>
      <c r="S138" s="186" t="s">
        <v>9138</v>
      </c>
      <c r="T138" s="186" t="s">
        <v>9181</v>
      </c>
      <c r="U138" s="186" t="s">
        <v>9182</v>
      </c>
      <c r="V138" s="187" t="s">
        <v>177</v>
      </c>
      <c r="W138" s="186" t="s">
        <v>9699</v>
      </c>
      <c r="X138" s="188" t="s">
        <v>9700</v>
      </c>
      <c r="Y138" s="187" t="s">
        <v>9701</v>
      </c>
      <c r="Z138" s="187" t="s">
        <v>9702</v>
      </c>
      <c r="AA138" s="186" t="s">
        <v>173</v>
      </c>
      <c r="AB138" s="186" t="s">
        <v>173</v>
      </c>
      <c r="AC138" s="187" t="s">
        <v>32</v>
      </c>
      <c r="AD138" s="187" t="s">
        <v>189</v>
      </c>
      <c r="AE138" s="188" t="s">
        <v>9144</v>
      </c>
      <c r="AF138" s="187">
        <v>0</v>
      </c>
      <c r="AG138" s="186" t="s">
        <v>616</v>
      </c>
      <c r="AH138" s="118"/>
      <c r="AI138" s="112">
        <f>IF(V138="SOPORTE_TELEFÓNICO",'BASE LIQUIDACION REDEBAN 2025'!$B$19,IF(AC138="TIPO I",'BASE LIQUIDACION REDEBAN 2025'!$C$2,IF(AC138="TIPO II",'BASE LIQUIDACION REDEBAN 2025'!$C$3,IF(AC138="TIPO III",'BASE LIQUIDACION REDEBAN 2025'!$C$4,IF(AC138="TIPO IV",'BASE LIQUIDACION REDEBAN 2025'!$C$5,IF(AD138="AEREO",'BASE LIQUIDACION REDEBAN 2025'!$B$6,'BASE LIQUIDACION REDEBAN 2025'!$C$5))))))</f>
        <v>479588.87655000004</v>
      </c>
      <c r="AJ138" s="97">
        <f>IF(OR(V138="SOPORTE_TELEFÓNICO",V138="ENVÍO"),0,IF(AC138="TIPO I",'BASE LIQUIDACION REDEBAN 2025'!$B$10,IF(AC138="TIPO II",'BASE LIQUIDACION REDEBAN 2025'!$B$11,IF(AC138="TIPO III",'BASE LIQUIDACION REDEBAN 2025'!$B$12,'BASE LIQUIDACION REDEBAN 2025'!$B$13))))</f>
        <v>196536.5258152</v>
      </c>
      <c r="AK138" s="97">
        <f t="shared" si="2"/>
        <v>479588.87655000004</v>
      </c>
    </row>
    <row r="139" spans="1:37" s="85" customFormat="1" ht="13.15">
      <c r="A139" s="186" t="s">
        <v>90</v>
      </c>
      <c r="B139" s="104" t="str">
        <f>VLOOKUP(A139,'CENTRO DE COSTOS'!A:D,4,FALSE)</f>
        <v>JUAN SEBASTIÁN RÍOS CASTRILLÓN</v>
      </c>
      <c r="C139" s="104" t="str">
        <f>VLOOKUP(A139,'CENTRO DE COSTOS'!A:D,2,FALSE)</f>
        <v>0004-0005</v>
      </c>
      <c r="D139" s="187">
        <v>5001</v>
      </c>
      <c r="E139" s="187">
        <v>2308295</v>
      </c>
      <c r="F139" s="187">
        <v>79439</v>
      </c>
      <c r="G139" s="186" t="s">
        <v>290</v>
      </c>
      <c r="H139" s="186" t="s">
        <v>90</v>
      </c>
      <c r="I139" s="186" t="s">
        <v>6541</v>
      </c>
      <c r="J139" s="187" t="s">
        <v>9145</v>
      </c>
      <c r="K139" s="187" t="s">
        <v>9145</v>
      </c>
      <c r="L139" s="117" t="s">
        <v>167</v>
      </c>
      <c r="M139" s="187">
        <v>2308295</v>
      </c>
      <c r="N139" s="186" t="s">
        <v>9703</v>
      </c>
      <c r="O139" s="186">
        <v>45824.416666666664</v>
      </c>
      <c r="P139" s="186">
        <v>45826.436805555553</v>
      </c>
      <c r="Q139" s="186" t="s">
        <v>9206</v>
      </c>
      <c r="R139" s="186" t="s">
        <v>9207</v>
      </c>
      <c r="S139" s="186" t="s">
        <v>9138</v>
      </c>
      <c r="T139" s="186" t="s">
        <v>9139</v>
      </c>
      <c r="U139" s="186" t="s">
        <v>9139</v>
      </c>
      <c r="V139" s="187" t="s">
        <v>177</v>
      </c>
      <c r="W139" s="186" t="s">
        <v>9704</v>
      </c>
      <c r="X139" s="188" t="s">
        <v>3754</v>
      </c>
      <c r="Y139" s="187">
        <v>0</v>
      </c>
      <c r="Z139" s="187" t="s">
        <v>6544</v>
      </c>
      <c r="AA139" s="186" t="s">
        <v>173</v>
      </c>
      <c r="AB139" s="186" t="s">
        <v>173</v>
      </c>
      <c r="AC139" s="187" t="s">
        <v>25</v>
      </c>
      <c r="AD139" s="187" t="s">
        <v>189</v>
      </c>
      <c r="AE139" s="188" t="s">
        <v>9144</v>
      </c>
      <c r="AF139" s="187">
        <v>0</v>
      </c>
      <c r="AG139" s="186" t="s">
        <v>340</v>
      </c>
      <c r="AH139" s="118"/>
      <c r="AI139" s="112">
        <f>IF(V139="SOPORTE_TELEFÓNICO",'BASE LIQUIDACION REDEBAN 2025'!$B$19,IF(AC139="TIPO I",'BASE LIQUIDACION REDEBAN 2025'!$C$2,IF(AC139="TIPO II",'BASE LIQUIDACION REDEBAN 2025'!$C$3,IF(AC139="TIPO III",'BASE LIQUIDACION REDEBAN 2025'!$C$4,IF(AC139="TIPO IV",'BASE LIQUIDACION REDEBAN 2025'!$C$5,IF(AD139="AEREO",'BASE LIQUIDACION REDEBAN 2025'!$B$6,'BASE LIQUIDACION REDEBAN 2025'!$C$5))))))</f>
        <v>65960.072302</v>
      </c>
      <c r="AJ139" s="97">
        <f>IF(OR(V139="SOPORTE_TELEFÓNICO",V139="ENVÍO"),0,IF(AC139="TIPO I",'BASE LIQUIDACION REDEBAN 2025'!$B$10,IF(AC139="TIPO II",'BASE LIQUIDACION REDEBAN 2025'!$B$11,IF(AC139="TIPO III",'BASE LIQUIDACION REDEBAN 2025'!$B$12,'BASE LIQUIDACION REDEBAN 2025'!$B$13))))</f>
        <v>75096.394270399993</v>
      </c>
      <c r="AK139" s="97">
        <f t="shared" si="2"/>
        <v>65960.072302</v>
      </c>
    </row>
    <row r="140" spans="1:37" s="85" customFormat="1" ht="13.15">
      <c r="A140" s="186" t="s">
        <v>76</v>
      </c>
      <c r="B140" s="104" t="str">
        <f>VLOOKUP(A140,'CENTRO DE COSTOS'!A:D,4,FALSE)</f>
        <v>DIEGO FERNANDO HENAO CARDONA</v>
      </c>
      <c r="C140" s="104" t="str">
        <f>VLOOKUP(A140,'CENTRO DE COSTOS'!A:D,2,FALSE)</f>
        <v>0004-0003</v>
      </c>
      <c r="D140" s="187">
        <v>76834</v>
      </c>
      <c r="E140" s="187">
        <v>13586132</v>
      </c>
      <c r="F140" s="187">
        <v>66455</v>
      </c>
      <c r="G140" s="186" t="s">
        <v>230</v>
      </c>
      <c r="H140" s="186" t="s">
        <v>5459</v>
      </c>
      <c r="I140" s="186" t="s">
        <v>9705</v>
      </c>
      <c r="J140" s="187" t="s">
        <v>9145</v>
      </c>
      <c r="K140" s="187" t="s">
        <v>9145</v>
      </c>
      <c r="L140" s="117" t="s">
        <v>167</v>
      </c>
      <c r="M140" s="187">
        <v>13586132</v>
      </c>
      <c r="N140" s="186" t="s">
        <v>9706</v>
      </c>
      <c r="O140" s="186">
        <v>45825.506944444445</v>
      </c>
      <c r="P140" s="186">
        <v>45826.442847222221</v>
      </c>
      <c r="Q140" s="186" t="s">
        <v>9136</v>
      </c>
      <c r="R140" s="186" t="s">
        <v>9137</v>
      </c>
      <c r="S140" s="186" t="s">
        <v>9138</v>
      </c>
      <c r="T140" s="186" t="s">
        <v>3331</v>
      </c>
      <c r="U140" s="186" t="s">
        <v>3331</v>
      </c>
      <c r="V140" s="187" t="s">
        <v>177</v>
      </c>
      <c r="W140" s="186" t="s">
        <v>9707</v>
      </c>
      <c r="X140" s="188" t="s">
        <v>3754</v>
      </c>
      <c r="Y140" s="187" t="s">
        <v>9708</v>
      </c>
      <c r="Z140" s="187" t="s">
        <v>9709</v>
      </c>
      <c r="AA140" s="186" t="s">
        <v>173</v>
      </c>
      <c r="AB140" s="186" t="s">
        <v>173</v>
      </c>
      <c r="AC140" s="187" t="s">
        <v>28</v>
      </c>
      <c r="AD140" s="187" t="s">
        <v>189</v>
      </c>
      <c r="AE140" s="188" t="s">
        <v>9144</v>
      </c>
      <c r="AF140" s="187">
        <v>0</v>
      </c>
      <c r="AG140" s="186" t="s">
        <v>1025</v>
      </c>
      <c r="AH140" s="118"/>
      <c r="AI140" s="112">
        <f>IF(V140="SOPORTE_TELEFÓNICO",'BASE LIQUIDACION REDEBAN 2025'!$B$19,IF(AC140="TIPO I",'BASE LIQUIDACION REDEBAN 2025'!$C$2,IF(AC140="TIPO II",'BASE LIQUIDACION REDEBAN 2025'!$C$3,IF(AC140="TIPO III",'BASE LIQUIDACION REDEBAN 2025'!$C$4,IF(AC140="TIPO IV",'BASE LIQUIDACION REDEBAN 2025'!$C$5,IF(AD140="AEREO",'BASE LIQUIDACION REDEBAN 2025'!$B$6,'BASE LIQUIDACION REDEBAN 2025'!$C$5))))))</f>
        <v>144967.87232000002</v>
      </c>
      <c r="AJ140" s="97">
        <f>IF(OR(V140="SOPORTE_TELEFÓNICO",V140="ENVÍO"),0,IF(AC140="TIPO I",'BASE LIQUIDACION REDEBAN 2025'!$B$10,IF(AC140="TIPO II",'BASE LIQUIDACION REDEBAN 2025'!$B$11,IF(AC140="TIPO III",'BASE LIQUIDACION REDEBAN 2025'!$B$12,'BASE LIQUIDACION REDEBAN 2025'!$B$13))))</f>
        <v>140395.6348884</v>
      </c>
      <c r="AK140" s="97">
        <f t="shared" si="2"/>
        <v>144967.87232000002</v>
      </c>
    </row>
    <row r="141" spans="1:37" s="85" customFormat="1" ht="13.15">
      <c r="A141" s="186" t="s">
        <v>99</v>
      </c>
      <c r="B141" s="104" t="str">
        <f>VLOOKUP(A141,'CENTRO DE COSTOS'!A:D,4,FALSE)</f>
        <v>JOSE MAURICIO HERNANDEZ ROJAS</v>
      </c>
      <c r="C141" s="104" t="str">
        <f>VLOOKUP(A141,'CENTRO DE COSTOS'!A:D,2,FALSE)</f>
        <v>0004-0001</v>
      </c>
      <c r="D141" s="187">
        <v>20001</v>
      </c>
      <c r="E141" s="187">
        <v>13568294</v>
      </c>
      <c r="F141" s="187">
        <v>79153</v>
      </c>
      <c r="G141" s="186" t="s">
        <v>269</v>
      </c>
      <c r="H141" s="186" t="s">
        <v>99</v>
      </c>
      <c r="I141" s="186" t="s">
        <v>9710</v>
      </c>
      <c r="J141" s="187" t="s">
        <v>9145</v>
      </c>
      <c r="K141" s="187" t="s">
        <v>9145</v>
      </c>
      <c r="L141" s="117" t="s">
        <v>167</v>
      </c>
      <c r="M141" s="187">
        <v>13568294</v>
      </c>
      <c r="N141" s="186" t="s">
        <v>9711</v>
      </c>
      <c r="O141" s="186">
        <v>45819.642361111109</v>
      </c>
      <c r="P141" s="186">
        <v>45826.456504629627</v>
      </c>
      <c r="Q141" s="186" t="s">
        <v>9136</v>
      </c>
      <c r="R141" s="186" t="s">
        <v>9137</v>
      </c>
      <c r="S141" s="186" t="s">
        <v>9138</v>
      </c>
      <c r="T141" s="186" t="s">
        <v>3331</v>
      </c>
      <c r="U141" s="186" t="s">
        <v>3331</v>
      </c>
      <c r="V141" s="187" t="s">
        <v>177</v>
      </c>
      <c r="W141" s="186" t="s">
        <v>9712</v>
      </c>
      <c r="X141" s="188" t="s">
        <v>9713</v>
      </c>
      <c r="Y141" s="187" t="s">
        <v>9714</v>
      </c>
      <c r="Z141" s="187" t="s">
        <v>9715</v>
      </c>
      <c r="AA141" s="186" t="s">
        <v>173</v>
      </c>
      <c r="AB141" s="186" t="s">
        <v>173</v>
      </c>
      <c r="AC141" s="187" t="s">
        <v>25</v>
      </c>
      <c r="AD141" s="187" t="s">
        <v>189</v>
      </c>
      <c r="AE141" s="188" t="s">
        <v>9144</v>
      </c>
      <c r="AF141" s="187">
        <v>0</v>
      </c>
      <c r="AG141" s="186" t="s">
        <v>506</v>
      </c>
      <c r="AH141" s="118"/>
      <c r="AI141" s="112">
        <f>IF(V141="SOPORTE_TELEFÓNICO",'BASE LIQUIDACION REDEBAN 2025'!$B$19,IF(AC141="TIPO I",'BASE LIQUIDACION REDEBAN 2025'!$C$2,IF(AC141="TIPO II",'BASE LIQUIDACION REDEBAN 2025'!$C$3,IF(AC141="TIPO III",'BASE LIQUIDACION REDEBAN 2025'!$C$4,IF(AC141="TIPO IV",'BASE LIQUIDACION REDEBAN 2025'!$C$5,IF(AD141="AEREO",'BASE LIQUIDACION REDEBAN 2025'!$B$6,'BASE LIQUIDACION REDEBAN 2025'!$C$5))))))</f>
        <v>65960.072302</v>
      </c>
      <c r="AJ141" s="97">
        <f>IF(OR(V141="SOPORTE_TELEFÓNICO",V141="ENVÍO"),0,IF(AC141="TIPO I",'BASE LIQUIDACION REDEBAN 2025'!$B$10,IF(AC141="TIPO II",'BASE LIQUIDACION REDEBAN 2025'!$B$11,IF(AC141="TIPO III",'BASE LIQUIDACION REDEBAN 2025'!$B$12,'BASE LIQUIDACION REDEBAN 2025'!$B$13))))</f>
        <v>75096.394270399993</v>
      </c>
      <c r="AK141" s="97">
        <f t="shared" si="2"/>
        <v>65960.072302</v>
      </c>
    </row>
    <row r="142" spans="1:37" s="85" customFormat="1" ht="13.15">
      <c r="A142" s="186" t="s">
        <v>68</v>
      </c>
      <c r="B142" s="104" t="str">
        <f>VLOOKUP(A142,'CENTRO DE COSTOS'!A:D,4,FALSE)</f>
        <v>WILLIAM ASDRUBAL ROZO ROZO</v>
      </c>
      <c r="C142" s="104" t="str">
        <f>VLOOKUP(A142,'CENTRO DE COSTOS'!A:D,2,FALSE)</f>
        <v>0004-0004</v>
      </c>
      <c r="D142" s="187">
        <v>11001</v>
      </c>
      <c r="E142" s="187">
        <v>13466046</v>
      </c>
      <c r="F142" s="187">
        <v>51555</v>
      </c>
      <c r="G142" s="186" t="s">
        <v>298</v>
      </c>
      <c r="H142" s="186" t="s">
        <v>68</v>
      </c>
      <c r="I142" s="186" t="s">
        <v>9716</v>
      </c>
      <c r="J142" s="187" t="s">
        <v>9145</v>
      </c>
      <c r="K142" s="187" t="s">
        <v>9145</v>
      </c>
      <c r="L142" s="117" t="s">
        <v>167</v>
      </c>
      <c r="M142" s="187">
        <v>13466046</v>
      </c>
      <c r="N142" s="186" t="s">
        <v>9717</v>
      </c>
      <c r="O142" s="186">
        <v>45825.506944444445</v>
      </c>
      <c r="P142" s="186">
        <v>45826.458275462966</v>
      </c>
      <c r="Q142" s="186" t="s">
        <v>9136</v>
      </c>
      <c r="R142" s="186" t="s">
        <v>9137</v>
      </c>
      <c r="S142" s="186" t="s">
        <v>9138</v>
      </c>
      <c r="T142" s="186" t="s">
        <v>9181</v>
      </c>
      <c r="U142" s="186" t="s">
        <v>9182</v>
      </c>
      <c r="V142" s="187" t="s">
        <v>177</v>
      </c>
      <c r="W142" s="186" t="s">
        <v>9718</v>
      </c>
      <c r="X142" s="188" t="s">
        <v>9719</v>
      </c>
      <c r="Y142" s="187">
        <v>915512</v>
      </c>
      <c r="Z142" s="187" t="s">
        <v>9720</v>
      </c>
      <c r="AA142" s="186" t="s">
        <v>173</v>
      </c>
      <c r="AB142" s="186" t="s">
        <v>173</v>
      </c>
      <c r="AC142" s="187" t="s">
        <v>25</v>
      </c>
      <c r="AD142" s="187" t="s">
        <v>189</v>
      </c>
      <c r="AE142" s="188" t="s">
        <v>9144</v>
      </c>
      <c r="AF142" s="187">
        <v>0</v>
      </c>
      <c r="AG142" s="186" t="s">
        <v>656</v>
      </c>
      <c r="AH142" s="118"/>
      <c r="AI142" s="112">
        <f>IF(V142="SOPORTE_TELEFÓNICO",'BASE LIQUIDACION REDEBAN 2025'!$B$19,IF(AC142="TIPO I",'BASE LIQUIDACION REDEBAN 2025'!$C$2,IF(AC142="TIPO II",'BASE LIQUIDACION REDEBAN 2025'!$C$3,IF(AC142="TIPO III",'BASE LIQUIDACION REDEBAN 2025'!$C$4,IF(AC142="TIPO IV",'BASE LIQUIDACION REDEBAN 2025'!$C$5,IF(AD142="AEREO",'BASE LIQUIDACION REDEBAN 2025'!$B$6,'BASE LIQUIDACION REDEBAN 2025'!$C$5))))))</f>
        <v>65960.072302</v>
      </c>
      <c r="AJ142" s="97">
        <f>IF(OR(V142="SOPORTE_TELEFÓNICO",V142="ENVÍO"),0,IF(AC142="TIPO I",'BASE LIQUIDACION REDEBAN 2025'!$B$10,IF(AC142="TIPO II",'BASE LIQUIDACION REDEBAN 2025'!$B$11,IF(AC142="TIPO III",'BASE LIQUIDACION REDEBAN 2025'!$B$12,'BASE LIQUIDACION REDEBAN 2025'!$B$13))))</f>
        <v>75096.394270399993</v>
      </c>
      <c r="AK142" s="97">
        <f t="shared" si="2"/>
        <v>65960.072302</v>
      </c>
    </row>
    <row r="143" spans="1:37" s="85" customFormat="1" ht="13.15">
      <c r="A143" s="186" t="s">
        <v>98</v>
      </c>
      <c r="B143" s="104" t="str">
        <f>VLOOKUP(A143,'CENTRO DE COSTOS'!A:D,4,FALSE)</f>
        <v>MIGUEL JULIÁN HERNÁNDEZ GUARÍN</v>
      </c>
      <c r="C143" s="104" t="str">
        <f>VLOOKUP(A143,'CENTRO DE COSTOS'!A:D,2,FALSE)</f>
        <v>0004-0008</v>
      </c>
      <c r="D143" s="187">
        <v>15238</v>
      </c>
      <c r="E143" s="187">
        <v>13540127</v>
      </c>
      <c r="F143" s="187">
        <v>71876</v>
      </c>
      <c r="G143" s="186" t="s">
        <v>371</v>
      </c>
      <c r="H143" s="186" t="s">
        <v>4923</v>
      </c>
      <c r="I143" s="186" t="s">
        <v>9721</v>
      </c>
      <c r="J143" s="187" t="s">
        <v>9145</v>
      </c>
      <c r="K143" s="187" t="s">
        <v>9145</v>
      </c>
      <c r="L143" s="117" t="s">
        <v>167</v>
      </c>
      <c r="M143" s="187">
        <v>13540127</v>
      </c>
      <c r="N143" s="186" t="s">
        <v>9722</v>
      </c>
      <c r="O143" s="186">
        <v>45825.506944444445</v>
      </c>
      <c r="P143" s="186">
        <v>45826.49454861111</v>
      </c>
      <c r="Q143" s="186" t="s">
        <v>9136</v>
      </c>
      <c r="R143" s="186" t="s">
        <v>9137</v>
      </c>
      <c r="S143" s="186" t="s">
        <v>9138</v>
      </c>
      <c r="T143" s="186" t="s">
        <v>9181</v>
      </c>
      <c r="U143" s="186" t="s">
        <v>9182</v>
      </c>
      <c r="V143" s="187" t="s">
        <v>177</v>
      </c>
      <c r="W143" s="186" t="s">
        <v>9723</v>
      </c>
      <c r="X143" s="188" t="s">
        <v>9724</v>
      </c>
      <c r="Y143" s="187">
        <v>1110382</v>
      </c>
      <c r="Z143" s="187" t="s">
        <v>9725</v>
      </c>
      <c r="AA143" s="186" t="s">
        <v>173</v>
      </c>
      <c r="AB143" s="186" t="s">
        <v>173</v>
      </c>
      <c r="AC143" s="187" t="s">
        <v>28</v>
      </c>
      <c r="AD143" s="187" t="s">
        <v>189</v>
      </c>
      <c r="AE143" s="188" t="s">
        <v>9144</v>
      </c>
      <c r="AF143" s="187">
        <v>0</v>
      </c>
      <c r="AG143" s="186" t="s">
        <v>1163</v>
      </c>
      <c r="AH143" s="118"/>
      <c r="AI143" s="112">
        <f>IF(V143="SOPORTE_TELEFÓNICO",'BASE LIQUIDACION REDEBAN 2025'!$B$19,IF(AC143="TIPO I",'BASE LIQUIDACION REDEBAN 2025'!$C$2,IF(AC143="TIPO II",'BASE LIQUIDACION REDEBAN 2025'!$C$3,IF(AC143="TIPO III",'BASE LIQUIDACION REDEBAN 2025'!$C$4,IF(AC143="TIPO IV",'BASE LIQUIDACION REDEBAN 2025'!$C$5,IF(AD143="AEREO",'BASE LIQUIDACION REDEBAN 2025'!$B$6,'BASE LIQUIDACION REDEBAN 2025'!$C$5))))))</f>
        <v>144967.87232000002</v>
      </c>
      <c r="AJ143" s="97">
        <f>IF(OR(V143="SOPORTE_TELEFÓNICO",V143="ENVÍO"),0,IF(AC143="TIPO I",'BASE LIQUIDACION REDEBAN 2025'!$B$10,IF(AC143="TIPO II",'BASE LIQUIDACION REDEBAN 2025'!$B$11,IF(AC143="TIPO III",'BASE LIQUIDACION REDEBAN 2025'!$B$12,'BASE LIQUIDACION REDEBAN 2025'!$B$13))))</f>
        <v>140395.6348884</v>
      </c>
      <c r="AK143" s="97">
        <f t="shared" si="2"/>
        <v>144967.87232000002</v>
      </c>
    </row>
    <row r="144" spans="1:37" s="85" customFormat="1" ht="13.15">
      <c r="A144" s="186" t="s">
        <v>99</v>
      </c>
      <c r="B144" s="104" t="str">
        <f>VLOOKUP(A144,'CENTRO DE COSTOS'!A:D,4,FALSE)</f>
        <v>JOSE MAURICIO HERNANDEZ ROJAS</v>
      </c>
      <c r="C144" s="104" t="str">
        <f>VLOOKUP(A144,'CENTRO DE COSTOS'!A:D,2,FALSE)</f>
        <v>0004-0001</v>
      </c>
      <c r="D144" s="187">
        <v>20550</v>
      </c>
      <c r="E144" s="187">
        <v>13433191</v>
      </c>
      <c r="F144" s="187">
        <v>73205</v>
      </c>
      <c r="G144" s="186" t="s">
        <v>269</v>
      </c>
      <c r="H144" s="186" t="s">
        <v>9726</v>
      </c>
      <c r="I144" s="186" t="s">
        <v>9727</v>
      </c>
      <c r="J144" s="187" t="s">
        <v>9145</v>
      </c>
      <c r="K144" s="187" t="s">
        <v>9145</v>
      </c>
      <c r="L144" s="117" t="s">
        <v>167</v>
      </c>
      <c r="M144" s="187">
        <v>13433191</v>
      </c>
      <c r="N144" s="186" t="s">
        <v>9728</v>
      </c>
      <c r="O144" s="186">
        <v>45819.642361111109</v>
      </c>
      <c r="P144" s="186">
        <v>45826.496724537043</v>
      </c>
      <c r="Q144" s="186" t="s">
        <v>9136</v>
      </c>
      <c r="R144" s="186" t="s">
        <v>9137</v>
      </c>
      <c r="S144" s="186" t="s">
        <v>9138</v>
      </c>
      <c r="T144" s="186" t="s">
        <v>9181</v>
      </c>
      <c r="U144" s="186" t="s">
        <v>9182</v>
      </c>
      <c r="V144" s="187" t="s">
        <v>177</v>
      </c>
      <c r="W144" s="186" t="s">
        <v>9729</v>
      </c>
      <c r="X144" s="188" t="s">
        <v>9141</v>
      </c>
      <c r="Y144" s="187" t="s">
        <v>9142</v>
      </c>
      <c r="Z144" s="187" t="s">
        <v>9730</v>
      </c>
      <c r="AA144" s="186" t="s">
        <v>173</v>
      </c>
      <c r="AB144" s="186" t="s">
        <v>173</v>
      </c>
      <c r="AC144" s="187" t="s">
        <v>32</v>
      </c>
      <c r="AD144" s="187" t="s">
        <v>189</v>
      </c>
      <c r="AE144" s="188" t="s">
        <v>9144</v>
      </c>
      <c r="AF144" s="187">
        <v>0</v>
      </c>
      <c r="AG144" s="186" t="s">
        <v>273</v>
      </c>
      <c r="AH144" s="118"/>
      <c r="AI144" s="112">
        <f>IF(V144="SOPORTE_TELEFÓNICO",'BASE LIQUIDACION REDEBAN 2025'!$B$19,IF(AC144="TIPO I",'BASE LIQUIDACION REDEBAN 2025'!$C$2,IF(AC144="TIPO II",'BASE LIQUIDACION REDEBAN 2025'!$C$3,IF(AC144="TIPO III",'BASE LIQUIDACION REDEBAN 2025'!$C$4,IF(AC144="TIPO IV",'BASE LIQUIDACION REDEBAN 2025'!$C$5,IF(AD144="AEREO",'BASE LIQUIDACION REDEBAN 2025'!$B$6,'BASE LIQUIDACION REDEBAN 2025'!$C$5))))))</f>
        <v>479588.87655000004</v>
      </c>
      <c r="AJ144" s="97">
        <f>IF(OR(V144="SOPORTE_TELEFÓNICO",V144="ENVÍO"),0,IF(AC144="TIPO I",'BASE LIQUIDACION REDEBAN 2025'!$B$10,IF(AC144="TIPO II",'BASE LIQUIDACION REDEBAN 2025'!$B$11,IF(AC144="TIPO III",'BASE LIQUIDACION REDEBAN 2025'!$B$12,'BASE LIQUIDACION REDEBAN 2025'!$B$13))))</f>
        <v>196536.5258152</v>
      </c>
      <c r="AK144" s="97">
        <f t="shared" si="2"/>
        <v>479588.87655000004</v>
      </c>
    </row>
    <row r="145" spans="1:37" s="85" customFormat="1" ht="13.15">
      <c r="A145" s="186" t="s">
        <v>68</v>
      </c>
      <c r="B145" s="104" t="str">
        <f>VLOOKUP(A145,'CENTRO DE COSTOS'!A:D,4,FALSE)</f>
        <v>WILLIAM ASDRUBAL ROZO ROZO</v>
      </c>
      <c r="C145" s="104" t="str">
        <f>VLOOKUP(A145,'CENTRO DE COSTOS'!A:D,2,FALSE)</f>
        <v>0004-0004</v>
      </c>
      <c r="D145" s="187">
        <v>11001</v>
      </c>
      <c r="E145" s="187">
        <v>2319140</v>
      </c>
      <c r="F145" s="187">
        <v>32046</v>
      </c>
      <c r="G145" s="186" t="s">
        <v>298</v>
      </c>
      <c r="H145" s="186" t="s">
        <v>68</v>
      </c>
      <c r="I145" s="186" t="s">
        <v>3612</v>
      </c>
      <c r="J145" s="187" t="s">
        <v>1022</v>
      </c>
      <c r="K145" s="187" t="s">
        <v>3133</v>
      </c>
      <c r="L145" s="117" t="s">
        <v>167</v>
      </c>
      <c r="M145" s="187">
        <v>2319140</v>
      </c>
      <c r="N145" s="186" t="s">
        <v>9731</v>
      </c>
      <c r="O145" s="186">
        <v>45825.724236111113</v>
      </c>
      <c r="P145" s="186">
        <v>45826.502083333333</v>
      </c>
      <c r="Q145" s="186" t="s">
        <v>9136</v>
      </c>
      <c r="R145" s="186" t="s">
        <v>9137</v>
      </c>
      <c r="S145" s="186" t="s">
        <v>9138</v>
      </c>
      <c r="T145" s="186" t="s">
        <v>9139</v>
      </c>
      <c r="U145" s="186" t="s">
        <v>9139</v>
      </c>
      <c r="V145" s="187" t="s">
        <v>177</v>
      </c>
      <c r="W145" s="186" t="s">
        <v>9732</v>
      </c>
      <c r="X145" s="188" t="s">
        <v>3754</v>
      </c>
      <c r="Y145" s="187">
        <v>0</v>
      </c>
      <c r="Z145" s="187" t="s">
        <v>3617</v>
      </c>
      <c r="AA145" s="186" t="s">
        <v>173</v>
      </c>
      <c r="AB145" s="186" t="s">
        <v>173</v>
      </c>
      <c r="AC145" s="187" t="s">
        <v>25</v>
      </c>
      <c r="AD145" s="187" t="s">
        <v>189</v>
      </c>
      <c r="AE145" s="188" t="s">
        <v>9144</v>
      </c>
      <c r="AF145" s="187">
        <v>0</v>
      </c>
      <c r="AG145" s="186" t="s">
        <v>2095</v>
      </c>
      <c r="AH145" s="118"/>
      <c r="AI145" s="112">
        <f>IF(V145="SOPORTE_TELEFÓNICO",'BASE LIQUIDACION REDEBAN 2025'!$B$19,IF(AC145="TIPO I",'BASE LIQUIDACION REDEBAN 2025'!$C$2,IF(AC145="TIPO II",'BASE LIQUIDACION REDEBAN 2025'!$C$3,IF(AC145="TIPO III",'BASE LIQUIDACION REDEBAN 2025'!$C$4,IF(AC145="TIPO IV",'BASE LIQUIDACION REDEBAN 2025'!$C$5,IF(AD145="AEREO",'BASE LIQUIDACION REDEBAN 2025'!$B$6,'BASE LIQUIDACION REDEBAN 2025'!$C$5))))))</f>
        <v>65960.072302</v>
      </c>
      <c r="AJ145" s="97">
        <f>IF(OR(V145="SOPORTE_TELEFÓNICO",V145="ENVÍO"),0,IF(AC145="TIPO I",'BASE LIQUIDACION REDEBAN 2025'!$B$10,IF(AC145="TIPO II",'BASE LIQUIDACION REDEBAN 2025'!$B$11,IF(AC145="TIPO III",'BASE LIQUIDACION REDEBAN 2025'!$B$12,'BASE LIQUIDACION REDEBAN 2025'!$B$13))))</f>
        <v>75096.394270399993</v>
      </c>
      <c r="AK145" s="97">
        <f t="shared" si="2"/>
        <v>65960.072302</v>
      </c>
    </row>
    <row r="146" spans="1:37" s="85" customFormat="1" ht="13.15">
      <c r="A146" s="186" t="s">
        <v>80</v>
      </c>
      <c r="B146" s="104" t="str">
        <f>VLOOKUP(A146,'CENTRO DE COSTOS'!A:D,4,FALSE)</f>
        <v>JOSE MAURICIO HERNANDEZ ROJAS</v>
      </c>
      <c r="C146" s="104" t="str">
        <f>VLOOKUP(A146,'CENTRO DE COSTOS'!A:D,2,FALSE)</f>
        <v>0004-0001</v>
      </c>
      <c r="D146" s="187">
        <v>13001</v>
      </c>
      <c r="E146" s="187">
        <v>13522969</v>
      </c>
      <c r="F146" s="187">
        <v>65459</v>
      </c>
      <c r="G146" s="186" t="s">
        <v>364</v>
      </c>
      <c r="H146" s="186" t="s">
        <v>80</v>
      </c>
      <c r="I146" s="186" t="s">
        <v>9733</v>
      </c>
      <c r="J146" s="187" t="s">
        <v>9145</v>
      </c>
      <c r="K146" s="187" t="s">
        <v>9145</v>
      </c>
      <c r="L146" s="117" t="s">
        <v>167</v>
      </c>
      <c r="M146" s="187">
        <v>13522969</v>
      </c>
      <c r="N146" s="186" t="s">
        <v>9734</v>
      </c>
      <c r="O146" s="186">
        <v>45825.506944444445</v>
      </c>
      <c r="P146" s="186">
        <v>45826.502476851849</v>
      </c>
      <c r="Q146" s="186" t="s">
        <v>9136</v>
      </c>
      <c r="R146" s="186" t="s">
        <v>9137</v>
      </c>
      <c r="S146" s="186" t="s">
        <v>9138</v>
      </c>
      <c r="T146" s="186" t="s">
        <v>9181</v>
      </c>
      <c r="U146" s="186" t="s">
        <v>9182</v>
      </c>
      <c r="V146" s="187" t="s">
        <v>177</v>
      </c>
      <c r="W146" s="186" t="s">
        <v>9735</v>
      </c>
      <c r="X146" s="188" t="s">
        <v>9736</v>
      </c>
      <c r="Y146" s="187">
        <v>902448</v>
      </c>
      <c r="Z146" s="187" t="s">
        <v>9737</v>
      </c>
      <c r="AA146" s="186" t="s">
        <v>173</v>
      </c>
      <c r="AB146" s="186" t="s">
        <v>173</v>
      </c>
      <c r="AC146" s="187" t="s">
        <v>25</v>
      </c>
      <c r="AD146" s="187" t="s">
        <v>189</v>
      </c>
      <c r="AE146" s="188" t="s">
        <v>9144</v>
      </c>
      <c r="AF146" s="187">
        <v>0</v>
      </c>
      <c r="AG146" s="186" t="s">
        <v>1180</v>
      </c>
      <c r="AH146" s="118"/>
      <c r="AI146" s="112">
        <f>IF(V146="SOPORTE_TELEFÓNICO",'BASE LIQUIDACION REDEBAN 2025'!$B$19,IF(AC146="TIPO I",'BASE LIQUIDACION REDEBAN 2025'!$C$2,IF(AC146="TIPO II",'BASE LIQUIDACION REDEBAN 2025'!$C$3,IF(AC146="TIPO III",'BASE LIQUIDACION REDEBAN 2025'!$C$4,IF(AC146="TIPO IV",'BASE LIQUIDACION REDEBAN 2025'!$C$5,IF(AD146="AEREO",'BASE LIQUIDACION REDEBAN 2025'!$B$6,'BASE LIQUIDACION REDEBAN 2025'!$C$5))))))</f>
        <v>65960.072302</v>
      </c>
      <c r="AJ146" s="97">
        <f>IF(OR(V146="SOPORTE_TELEFÓNICO",V146="ENVÍO"),0,IF(AC146="TIPO I",'BASE LIQUIDACION REDEBAN 2025'!$B$10,IF(AC146="TIPO II",'BASE LIQUIDACION REDEBAN 2025'!$B$11,IF(AC146="TIPO III",'BASE LIQUIDACION REDEBAN 2025'!$B$12,'BASE LIQUIDACION REDEBAN 2025'!$B$13))))</f>
        <v>75096.394270399993</v>
      </c>
      <c r="AK146" s="97">
        <f t="shared" si="2"/>
        <v>65960.072302</v>
      </c>
    </row>
    <row r="147" spans="1:37" s="85" customFormat="1" ht="13.15">
      <c r="A147" s="186" t="s">
        <v>92</v>
      </c>
      <c r="B147" s="104" t="str">
        <f>VLOOKUP(A147,'CENTRO DE COSTOS'!A:D,4,FALSE)</f>
        <v>KEVIN ALEXIS CORZO BUSTOS</v>
      </c>
      <c r="C147" s="104" t="str">
        <f>VLOOKUP(A147,'CENTRO DE COSTOS'!A:D,2,FALSE)</f>
        <v>0004-0007</v>
      </c>
      <c r="D147" s="187">
        <v>18001</v>
      </c>
      <c r="E147" s="187">
        <v>13473232</v>
      </c>
      <c r="F147" s="187">
        <v>53119</v>
      </c>
      <c r="G147" s="186" t="s">
        <v>1649</v>
      </c>
      <c r="H147" s="186" t="s">
        <v>82</v>
      </c>
      <c r="I147" s="186" t="s">
        <v>9738</v>
      </c>
      <c r="J147" s="187" t="s">
        <v>9145</v>
      </c>
      <c r="K147" s="187" t="s">
        <v>9145</v>
      </c>
      <c r="L147" s="117" t="s">
        <v>167</v>
      </c>
      <c r="M147" s="187">
        <v>13473232</v>
      </c>
      <c r="N147" s="186" t="s">
        <v>9739</v>
      </c>
      <c r="O147" s="186">
        <v>45825.506944444445</v>
      </c>
      <c r="P147" s="186">
        <v>45826.510069444441</v>
      </c>
      <c r="Q147" s="186" t="s">
        <v>9136</v>
      </c>
      <c r="R147" s="186" t="s">
        <v>9137</v>
      </c>
      <c r="S147" s="186" t="s">
        <v>9138</v>
      </c>
      <c r="T147" s="186" t="s">
        <v>9181</v>
      </c>
      <c r="U147" s="186" t="s">
        <v>9182</v>
      </c>
      <c r="V147" s="187" t="s">
        <v>177</v>
      </c>
      <c r="W147" s="186" t="s">
        <v>9740</v>
      </c>
      <c r="X147" s="188" t="s">
        <v>9741</v>
      </c>
      <c r="Y147" s="187">
        <v>903253</v>
      </c>
      <c r="Z147" s="187" t="s">
        <v>9742</v>
      </c>
      <c r="AA147" s="186" t="s">
        <v>173</v>
      </c>
      <c r="AB147" s="186" t="s">
        <v>173</v>
      </c>
      <c r="AC147" s="187" t="s">
        <v>32</v>
      </c>
      <c r="AD147" s="187" t="s">
        <v>189</v>
      </c>
      <c r="AE147" s="188" t="s">
        <v>9144</v>
      </c>
      <c r="AF147" s="187">
        <v>0</v>
      </c>
      <c r="AG147" s="186" t="s">
        <v>1326</v>
      </c>
      <c r="AH147" s="118"/>
      <c r="AI147" s="112">
        <f>IF(V147="SOPORTE_TELEFÓNICO",'BASE LIQUIDACION REDEBAN 2025'!$B$19,IF(AC147="TIPO I",'BASE LIQUIDACION REDEBAN 2025'!$C$2,IF(AC147="TIPO II",'BASE LIQUIDACION REDEBAN 2025'!$C$3,IF(AC147="TIPO III",'BASE LIQUIDACION REDEBAN 2025'!$C$4,IF(AC147="TIPO IV",'BASE LIQUIDACION REDEBAN 2025'!$C$5,IF(AD147="AEREO",'BASE LIQUIDACION REDEBAN 2025'!$B$6,'BASE LIQUIDACION REDEBAN 2025'!$C$5))))))</f>
        <v>479588.87655000004</v>
      </c>
      <c r="AJ147" s="97">
        <f>IF(OR(V147="SOPORTE_TELEFÓNICO",V147="ENVÍO"),0,IF(AC147="TIPO I",'BASE LIQUIDACION REDEBAN 2025'!$B$10,IF(AC147="TIPO II",'BASE LIQUIDACION REDEBAN 2025'!$B$11,IF(AC147="TIPO III",'BASE LIQUIDACION REDEBAN 2025'!$B$12,'BASE LIQUIDACION REDEBAN 2025'!$B$13))))</f>
        <v>196536.5258152</v>
      </c>
      <c r="AK147" s="97">
        <f t="shared" si="2"/>
        <v>479588.87655000004</v>
      </c>
    </row>
    <row r="148" spans="1:37" s="85" customFormat="1" ht="13.15">
      <c r="A148" s="186" t="s">
        <v>92</v>
      </c>
      <c r="B148" s="104" t="str">
        <f>VLOOKUP(A148,'CENTRO DE COSTOS'!A:D,4,FALSE)</f>
        <v>KEVIN ALEXIS CORZO BUSTOS</v>
      </c>
      <c r="C148" s="104" t="str">
        <f>VLOOKUP(A148,'CENTRO DE COSTOS'!A:D,2,FALSE)</f>
        <v>0004-0007</v>
      </c>
      <c r="D148" s="187">
        <v>18001</v>
      </c>
      <c r="E148" s="187">
        <v>13506586</v>
      </c>
      <c r="F148" s="187">
        <v>78426</v>
      </c>
      <c r="G148" s="186" t="s">
        <v>1649</v>
      </c>
      <c r="H148" s="186" t="s">
        <v>82</v>
      </c>
      <c r="I148" s="186" t="s">
        <v>9743</v>
      </c>
      <c r="J148" s="187" t="s">
        <v>9145</v>
      </c>
      <c r="K148" s="187" t="s">
        <v>9145</v>
      </c>
      <c r="L148" s="117" t="s">
        <v>167</v>
      </c>
      <c r="M148" s="187">
        <v>13506586</v>
      </c>
      <c r="N148" s="186" t="s">
        <v>9744</v>
      </c>
      <c r="O148" s="186">
        <v>45825.506944444445</v>
      </c>
      <c r="P148" s="186">
        <v>45826.513888888891</v>
      </c>
      <c r="Q148" s="186" t="s">
        <v>9136</v>
      </c>
      <c r="R148" s="186" t="s">
        <v>9137</v>
      </c>
      <c r="S148" s="186" t="s">
        <v>9138</v>
      </c>
      <c r="T148" s="186" t="s">
        <v>9181</v>
      </c>
      <c r="U148" s="186" t="s">
        <v>9182</v>
      </c>
      <c r="V148" s="187" t="s">
        <v>177</v>
      </c>
      <c r="W148" s="186" t="s">
        <v>9745</v>
      </c>
      <c r="X148" s="188" t="s">
        <v>9746</v>
      </c>
      <c r="Y148" s="187">
        <v>913578</v>
      </c>
      <c r="Z148" s="187" t="s">
        <v>9747</v>
      </c>
      <c r="AA148" s="186" t="s">
        <v>173</v>
      </c>
      <c r="AB148" s="186" t="s">
        <v>173</v>
      </c>
      <c r="AC148" s="187" t="s">
        <v>32</v>
      </c>
      <c r="AD148" s="187" t="s">
        <v>189</v>
      </c>
      <c r="AE148" s="188" t="s">
        <v>9144</v>
      </c>
      <c r="AF148" s="187">
        <v>0</v>
      </c>
      <c r="AG148" s="186" t="s">
        <v>1326</v>
      </c>
      <c r="AH148" s="118"/>
      <c r="AI148" s="112">
        <f>IF(V148="SOPORTE_TELEFÓNICO",'BASE LIQUIDACION REDEBAN 2025'!$B$19,IF(AC148="TIPO I",'BASE LIQUIDACION REDEBAN 2025'!$C$2,IF(AC148="TIPO II",'BASE LIQUIDACION REDEBAN 2025'!$C$3,IF(AC148="TIPO III",'BASE LIQUIDACION REDEBAN 2025'!$C$4,IF(AC148="TIPO IV",'BASE LIQUIDACION REDEBAN 2025'!$C$5,IF(AD148="AEREO",'BASE LIQUIDACION REDEBAN 2025'!$B$6,'BASE LIQUIDACION REDEBAN 2025'!$C$5))))))</f>
        <v>479588.87655000004</v>
      </c>
      <c r="AJ148" s="97">
        <f>IF(OR(V148="SOPORTE_TELEFÓNICO",V148="ENVÍO"),0,IF(AC148="TIPO I",'BASE LIQUIDACION REDEBAN 2025'!$B$10,IF(AC148="TIPO II",'BASE LIQUIDACION REDEBAN 2025'!$B$11,IF(AC148="TIPO III",'BASE LIQUIDACION REDEBAN 2025'!$B$12,'BASE LIQUIDACION REDEBAN 2025'!$B$13))))</f>
        <v>196536.5258152</v>
      </c>
      <c r="AK148" s="97">
        <f t="shared" si="2"/>
        <v>479588.87655000004</v>
      </c>
    </row>
    <row r="149" spans="1:37" s="85" customFormat="1" ht="13.15">
      <c r="A149" s="186" t="s">
        <v>91</v>
      </c>
      <c r="B149" s="104" t="str">
        <f>VLOOKUP(A149,'CENTRO DE COSTOS'!A:D,4,FALSE)</f>
        <v>JOSE MAURICIO HERNANDEZ ROJAS</v>
      </c>
      <c r="C149" s="104" t="str">
        <f>VLOOKUP(A149,'CENTRO DE COSTOS'!A:D,2,FALSE)</f>
        <v>0004-0001</v>
      </c>
      <c r="D149" s="187">
        <v>23068</v>
      </c>
      <c r="E149" s="187">
        <v>13440582</v>
      </c>
      <c r="F149" s="187">
        <v>66024</v>
      </c>
      <c r="G149" s="186" t="s">
        <v>612</v>
      </c>
      <c r="H149" s="186" t="s">
        <v>1391</v>
      </c>
      <c r="I149" s="186" t="s">
        <v>9748</v>
      </c>
      <c r="J149" s="187" t="s">
        <v>9145</v>
      </c>
      <c r="K149" s="187" t="s">
        <v>9145</v>
      </c>
      <c r="L149" s="117" t="s">
        <v>167</v>
      </c>
      <c r="M149" s="187">
        <v>13440582</v>
      </c>
      <c r="N149" s="186" t="s">
        <v>9749</v>
      </c>
      <c r="O149" s="186">
        <v>45819.642361111109</v>
      </c>
      <c r="P149" s="186">
        <v>45826.513888888891</v>
      </c>
      <c r="Q149" s="186" t="s">
        <v>9136</v>
      </c>
      <c r="R149" s="186" t="s">
        <v>9137</v>
      </c>
      <c r="S149" s="186" t="s">
        <v>9138</v>
      </c>
      <c r="T149" s="186" t="s">
        <v>9181</v>
      </c>
      <c r="U149" s="186" t="s">
        <v>9182</v>
      </c>
      <c r="V149" s="187" t="s">
        <v>177</v>
      </c>
      <c r="W149" s="186" t="s">
        <v>9750</v>
      </c>
      <c r="X149" s="188" t="s">
        <v>9751</v>
      </c>
      <c r="Y149" s="187">
        <v>1008226</v>
      </c>
      <c r="Z149" s="187" t="s">
        <v>9752</v>
      </c>
      <c r="AA149" s="186" t="s">
        <v>173</v>
      </c>
      <c r="AB149" s="186" t="s">
        <v>173</v>
      </c>
      <c r="AC149" s="187" t="s">
        <v>30</v>
      </c>
      <c r="AD149" s="187" t="s">
        <v>189</v>
      </c>
      <c r="AE149" s="188" t="s">
        <v>9144</v>
      </c>
      <c r="AF149" s="187">
        <v>0</v>
      </c>
      <c r="AG149" s="186" t="s">
        <v>1394</v>
      </c>
      <c r="AH149" s="118"/>
      <c r="AI149" s="112">
        <f>IF(V149="SOPORTE_TELEFÓNICO",'BASE LIQUIDACION REDEBAN 2025'!$B$19,IF(AC149="TIPO I",'BASE LIQUIDACION REDEBAN 2025'!$C$2,IF(AC149="TIPO II",'BASE LIQUIDACION REDEBAN 2025'!$C$3,IF(AC149="TIPO III",'BASE LIQUIDACION REDEBAN 2025'!$C$4,IF(AC149="TIPO IV",'BASE LIQUIDACION REDEBAN 2025'!$C$5,IF(AD149="AEREO",'BASE LIQUIDACION REDEBAN 2025'!$B$6,'BASE LIQUIDACION REDEBAN 2025'!$C$5))))))</f>
        <v>275728.78077800001</v>
      </c>
      <c r="AJ149" s="97">
        <f>IF(OR(V149="SOPORTE_TELEFÓNICO",V149="ENVÍO"),0,IF(AC149="TIPO I",'BASE LIQUIDACION REDEBAN 2025'!$B$10,IF(AC149="TIPO II",'BASE LIQUIDACION REDEBAN 2025'!$B$11,IF(AC149="TIPO III",'BASE LIQUIDACION REDEBAN 2025'!$B$12,'BASE LIQUIDACION REDEBAN 2025'!$B$13))))</f>
        <v>196536.5258152</v>
      </c>
      <c r="AK149" s="97">
        <f t="shared" si="2"/>
        <v>275728.78077800001</v>
      </c>
    </row>
    <row r="150" spans="1:37" s="85" customFormat="1" ht="13.15">
      <c r="A150" s="186" t="s">
        <v>98</v>
      </c>
      <c r="B150" s="104" t="str">
        <f>VLOOKUP(A150,'CENTRO DE COSTOS'!A:D,4,FALSE)</f>
        <v>MIGUEL JULIÁN HERNÁNDEZ GUARÍN</v>
      </c>
      <c r="C150" s="104" t="str">
        <f>VLOOKUP(A150,'CENTRO DE COSTOS'!A:D,2,FALSE)</f>
        <v>0004-0008</v>
      </c>
      <c r="D150" s="187">
        <v>15238</v>
      </c>
      <c r="E150" s="187">
        <v>13553437</v>
      </c>
      <c r="F150" s="187">
        <v>75898</v>
      </c>
      <c r="G150" s="186" t="s">
        <v>371</v>
      </c>
      <c r="H150" s="186" t="s">
        <v>4923</v>
      </c>
      <c r="I150" s="186" t="s">
        <v>9753</v>
      </c>
      <c r="J150" s="187" t="s">
        <v>9145</v>
      </c>
      <c r="K150" s="187" t="s">
        <v>9145</v>
      </c>
      <c r="L150" s="117" t="s">
        <v>167</v>
      </c>
      <c r="M150" s="187">
        <v>13553437</v>
      </c>
      <c r="N150" s="186" t="s">
        <v>9754</v>
      </c>
      <c r="O150" s="186">
        <v>45825.506944444445</v>
      </c>
      <c r="P150" s="186">
        <v>45826.520833333336</v>
      </c>
      <c r="Q150" s="186" t="s">
        <v>9136</v>
      </c>
      <c r="R150" s="186" t="s">
        <v>9137</v>
      </c>
      <c r="S150" s="186" t="s">
        <v>9138</v>
      </c>
      <c r="T150" s="186" t="s">
        <v>9181</v>
      </c>
      <c r="U150" s="186" t="s">
        <v>9182</v>
      </c>
      <c r="V150" s="187" t="s">
        <v>177</v>
      </c>
      <c r="W150" s="186" t="s">
        <v>9755</v>
      </c>
      <c r="X150" s="188" t="s">
        <v>9756</v>
      </c>
      <c r="Y150" s="187">
        <v>1034820</v>
      </c>
      <c r="Z150" s="187" t="s">
        <v>9757</v>
      </c>
      <c r="AA150" s="186" t="s">
        <v>173</v>
      </c>
      <c r="AB150" s="186" t="s">
        <v>173</v>
      </c>
      <c r="AC150" s="187" t="s">
        <v>28</v>
      </c>
      <c r="AD150" s="187" t="s">
        <v>189</v>
      </c>
      <c r="AE150" s="188" t="s">
        <v>9144</v>
      </c>
      <c r="AF150" s="187">
        <v>0</v>
      </c>
      <c r="AG150" s="186" t="s">
        <v>1163</v>
      </c>
      <c r="AH150" s="118"/>
      <c r="AI150" s="112">
        <f>IF(V150="SOPORTE_TELEFÓNICO",'BASE LIQUIDACION REDEBAN 2025'!$B$19,IF(AC150="TIPO I",'BASE LIQUIDACION REDEBAN 2025'!$C$2,IF(AC150="TIPO II",'BASE LIQUIDACION REDEBAN 2025'!$C$3,IF(AC150="TIPO III",'BASE LIQUIDACION REDEBAN 2025'!$C$4,IF(AC150="TIPO IV",'BASE LIQUIDACION REDEBAN 2025'!$C$5,IF(AD150="AEREO",'BASE LIQUIDACION REDEBAN 2025'!$B$6,'BASE LIQUIDACION REDEBAN 2025'!$C$5))))))</f>
        <v>144967.87232000002</v>
      </c>
      <c r="AJ150" s="97">
        <f>IF(OR(V150="SOPORTE_TELEFÓNICO",V150="ENVÍO"),0,IF(AC150="TIPO I",'BASE LIQUIDACION REDEBAN 2025'!$B$10,IF(AC150="TIPO II",'BASE LIQUIDACION REDEBAN 2025'!$B$11,IF(AC150="TIPO III",'BASE LIQUIDACION REDEBAN 2025'!$B$12,'BASE LIQUIDACION REDEBAN 2025'!$B$13))))</f>
        <v>140395.6348884</v>
      </c>
      <c r="AK150" s="97">
        <f t="shared" si="2"/>
        <v>144967.87232000002</v>
      </c>
    </row>
    <row r="151" spans="1:37" s="85" customFormat="1" ht="13.15">
      <c r="A151" s="186" t="s">
        <v>94</v>
      </c>
      <c r="B151" s="104" t="str">
        <f>VLOOKUP(A151,'CENTRO DE COSTOS'!A:D,4,FALSE)</f>
        <v>DIEGO FERNANDO HENAO CARDONA</v>
      </c>
      <c r="C151" s="104" t="str">
        <f>VLOOKUP(A151,'CENTRO DE COSTOS'!A:D,2,FALSE)</f>
        <v>0004-0002</v>
      </c>
      <c r="D151" s="187">
        <v>76147</v>
      </c>
      <c r="E151" s="187">
        <v>13548147</v>
      </c>
      <c r="F151" s="187">
        <v>62918</v>
      </c>
      <c r="G151" s="186" t="s">
        <v>230</v>
      </c>
      <c r="H151" s="186" t="s">
        <v>991</v>
      </c>
      <c r="I151" s="186" t="s">
        <v>9600</v>
      </c>
      <c r="J151" s="187" t="s">
        <v>9145</v>
      </c>
      <c r="K151" s="187" t="s">
        <v>9145</v>
      </c>
      <c r="L151" s="117" t="s">
        <v>167</v>
      </c>
      <c r="M151" s="187">
        <v>13548147</v>
      </c>
      <c r="N151" s="186" t="s">
        <v>9758</v>
      </c>
      <c r="O151" s="186">
        <v>45825.506944444445</v>
      </c>
      <c r="P151" s="186">
        <v>45826.527777777781</v>
      </c>
      <c r="Q151" s="186" t="s">
        <v>9136</v>
      </c>
      <c r="R151" s="186" t="s">
        <v>9137</v>
      </c>
      <c r="S151" s="186" t="s">
        <v>9138</v>
      </c>
      <c r="T151" s="186" t="s">
        <v>9181</v>
      </c>
      <c r="U151" s="186" t="s">
        <v>9759</v>
      </c>
      <c r="V151" s="187" t="s">
        <v>177</v>
      </c>
      <c r="W151" s="186" t="s">
        <v>9760</v>
      </c>
      <c r="X151" s="188" t="s">
        <v>9761</v>
      </c>
      <c r="Y151" s="187">
        <v>538471</v>
      </c>
      <c r="Z151" s="187" t="s">
        <v>9603</v>
      </c>
      <c r="AA151" s="186" t="s">
        <v>173</v>
      </c>
      <c r="AB151" s="186" t="s">
        <v>173</v>
      </c>
      <c r="AC151" s="187" t="s">
        <v>25</v>
      </c>
      <c r="AD151" s="187" t="s">
        <v>189</v>
      </c>
      <c r="AE151" s="188" t="s">
        <v>9144</v>
      </c>
      <c r="AF151" s="187">
        <v>0</v>
      </c>
      <c r="AG151" s="186" t="s">
        <v>453</v>
      </c>
      <c r="AH151" s="118"/>
      <c r="AI151" s="112">
        <f>IF(V151="SOPORTE_TELEFÓNICO",'BASE LIQUIDACION REDEBAN 2025'!$B$19,IF(AC151="TIPO I",'BASE LIQUIDACION REDEBAN 2025'!$C$2,IF(AC151="TIPO II",'BASE LIQUIDACION REDEBAN 2025'!$C$3,IF(AC151="TIPO III",'BASE LIQUIDACION REDEBAN 2025'!$C$4,IF(AC151="TIPO IV",'BASE LIQUIDACION REDEBAN 2025'!$C$5,IF(AD151="AEREO",'BASE LIQUIDACION REDEBAN 2025'!$B$6,'BASE LIQUIDACION REDEBAN 2025'!$C$5))))))</f>
        <v>65960.072302</v>
      </c>
      <c r="AJ151" s="97">
        <f>IF(OR(V151="SOPORTE_TELEFÓNICO",V151="ENVÍO"),0,IF(AC151="TIPO I",'BASE LIQUIDACION REDEBAN 2025'!$B$10,IF(AC151="TIPO II",'BASE LIQUIDACION REDEBAN 2025'!$B$11,IF(AC151="TIPO III",'BASE LIQUIDACION REDEBAN 2025'!$B$12,'BASE LIQUIDACION REDEBAN 2025'!$B$13))))</f>
        <v>75096.394270399993</v>
      </c>
      <c r="AK151" s="97">
        <f t="shared" si="2"/>
        <v>65960.072302</v>
      </c>
    </row>
    <row r="152" spans="1:37" s="85" customFormat="1" ht="13.15">
      <c r="A152" s="186" t="s">
        <v>92</v>
      </c>
      <c r="B152" s="104" t="str">
        <f>VLOOKUP(A152,'CENTRO DE COSTOS'!A:D,4,FALSE)</f>
        <v>KEVIN ALEXIS CORZO BUSTOS</v>
      </c>
      <c r="C152" s="104" t="str">
        <f>VLOOKUP(A152,'CENTRO DE COSTOS'!A:D,2,FALSE)</f>
        <v>0004-0007</v>
      </c>
      <c r="D152" s="187">
        <v>18001</v>
      </c>
      <c r="E152" s="187">
        <v>13547934</v>
      </c>
      <c r="F152" s="187">
        <v>72838</v>
      </c>
      <c r="G152" s="186" t="s">
        <v>1649</v>
      </c>
      <c r="H152" s="186" t="s">
        <v>82</v>
      </c>
      <c r="I152" s="186" t="s">
        <v>9762</v>
      </c>
      <c r="J152" s="187" t="s">
        <v>9145</v>
      </c>
      <c r="K152" s="187" t="s">
        <v>9145</v>
      </c>
      <c r="L152" s="117" t="s">
        <v>167</v>
      </c>
      <c r="M152" s="187">
        <v>13547934</v>
      </c>
      <c r="N152" s="186" t="s">
        <v>9763</v>
      </c>
      <c r="O152" s="186">
        <v>45825.506944444445</v>
      </c>
      <c r="P152" s="186">
        <v>45826.529930555553</v>
      </c>
      <c r="Q152" s="186" t="s">
        <v>9136</v>
      </c>
      <c r="R152" s="186" t="s">
        <v>9137</v>
      </c>
      <c r="S152" s="186" t="s">
        <v>9138</v>
      </c>
      <c r="T152" s="186" t="s">
        <v>9181</v>
      </c>
      <c r="U152" s="186" t="s">
        <v>9182</v>
      </c>
      <c r="V152" s="187" t="s">
        <v>177</v>
      </c>
      <c r="W152" s="186" t="s">
        <v>9764</v>
      </c>
      <c r="X152" s="188" t="s">
        <v>9765</v>
      </c>
      <c r="Y152" s="187">
        <v>0</v>
      </c>
      <c r="Z152" s="187" t="s">
        <v>9766</v>
      </c>
      <c r="AA152" s="186" t="s">
        <v>173</v>
      </c>
      <c r="AB152" s="186" t="s">
        <v>173</v>
      </c>
      <c r="AC152" s="187" t="s">
        <v>32</v>
      </c>
      <c r="AD152" s="187" t="s">
        <v>189</v>
      </c>
      <c r="AE152" s="188" t="s">
        <v>9144</v>
      </c>
      <c r="AF152" s="187">
        <v>0</v>
      </c>
      <c r="AG152" s="186" t="s">
        <v>1326</v>
      </c>
      <c r="AH152" s="118"/>
      <c r="AI152" s="112">
        <f>IF(V152="SOPORTE_TELEFÓNICO",'BASE LIQUIDACION REDEBAN 2025'!$B$19,IF(AC152="TIPO I",'BASE LIQUIDACION REDEBAN 2025'!$C$2,IF(AC152="TIPO II",'BASE LIQUIDACION REDEBAN 2025'!$C$3,IF(AC152="TIPO III",'BASE LIQUIDACION REDEBAN 2025'!$C$4,IF(AC152="TIPO IV",'BASE LIQUIDACION REDEBAN 2025'!$C$5,IF(AD152="AEREO",'BASE LIQUIDACION REDEBAN 2025'!$B$6,'BASE LIQUIDACION REDEBAN 2025'!$C$5))))))</f>
        <v>479588.87655000004</v>
      </c>
      <c r="AJ152" s="97">
        <f>IF(OR(V152="SOPORTE_TELEFÓNICO",V152="ENVÍO"),0,IF(AC152="TIPO I",'BASE LIQUIDACION REDEBAN 2025'!$B$10,IF(AC152="TIPO II",'BASE LIQUIDACION REDEBAN 2025'!$B$11,IF(AC152="TIPO III",'BASE LIQUIDACION REDEBAN 2025'!$B$12,'BASE LIQUIDACION REDEBAN 2025'!$B$13))))</f>
        <v>196536.5258152</v>
      </c>
      <c r="AK152" s="97">
        <f t="shared" si="2"/>
        <v>479588.87655000004</v>
      </c>
    </row>
    <row r="153" spans="1:37" s="85" customFormat="1" ht="13.15">
      <c r="A153" s="186" t="s">
        <v>64</v>
      </c>
      <c r="B153" s="104" t="str">
        <f>VLOOKUP(A153,'CENTRO DE COSTOS'!A:D,4,FALSE)</f>
        <v>JOSE MAURICIO HERNANDEZ ROJAS</v>
      </c>
      <c r="C153" s="104" t="str">
        <f>VLOOKUP(A153,'CENTRO DE COSTOS'!A:D,2,FALSE)</f>
        <v>0004-0001</v>
      </c>
      <c r="D153" s="187">
        <v>8001</v>
      </c>
      <c r="E153" s="187">
        <v>13598459</v>
      </c>
      <c r="F153" s="187">
        <v>79598</v>
      </c>
      <c r="G153" s="186" t="s">
        <v>277</v>
      </c>
      <c r="H153" s="186" t="s">
        <v>64</v>
      </c>
      <c r="I153" s="186" t="s">
        <v>278</v>
      </c>
      <c r="J153" s="187" t="s">
        <v>9145</v>
      </c>
      <c r="K153" s="187" t="s">
        <v>9145</v>
      </c>
      <c r="L153" s="117" t="s">
        <v>167</v>
      </c>
      <c r="M153" s="187">
        <v>13598459</v>
      </c>
      <c r="N153" s="186" t="s">
        <v>9767</v>
      </c>
      <c r="O153" s="186">
        <v>45825.506944444445</v>
      </c>
      <c r="P153" s="186">
        <v>45826.535613425927</v>
      </c>
      <c r="Q153" s="186" t="s">
        <v>9136</v>
      </c>
      <c r="R153" s="186" t="s">
        <v>9137</v>
      </c>
      <c r="S153" s="186" t="s">
        <v>9138</v>
      </c>
      <c r="T153" s="186" t="s">
        <v>3331</v>
      </c>
      <c r="U153" s="186" t="s">
        <v>3331</v>
      </c>
      <c r="V153" s="187" t="s">
        <v>177</v>
      </c>
      <c r="W153" s="186" t="s">
        <v>9768</v>
      </c>
      <c r="X153" s="188" t="s">
        <v>3754</v>
      </c>
      <c r="Y153" s="187" t="s">
        <v>9769</v>
      </c>
      <c r="Z153" s="187" t="s">
        <v>281</v>
      </c>
      <c r="AA153" s="186" t="s">
        <v>173</v>
      </c>
      <c r="AB153" s="186" t="s">
        <v>173</v>
      </c>
      <c r="AC153" s="187" t="s">
        <v>25</v>
      </c>
      <c r="AD153" s="187" t="s">
        <v>189</v>
      </c>
      <c r="AE153" s="188" t="s">
        <v>9144</v>
      </c>
      <c r="AF153" s="187">
        <v>0</v>
      </c>
      <c r="AG153" s="186" t="s">
        <v>280</v>
      </c>
      <c r="AH153" s="118"/>
      <c r="AI153" s="112">
        <f>IF(V153="SOPORTE_TELEFÓNICO",'BASE LIQUIDACION REDEBAN 2025'!$B$19,IF(AC153="TIPO I",'BASE LIQUIDACION REDEBAN 2025'!$C$2,IF(AC153="TIPO II",'BASE LIQUIDACION REDEBAN 2025'!$C$3,IF(AC153="TIPO III",'BASE LIQUIDACION REDEBAN 2025'!$C$4,IF(AC153="TIPO IV",'BASE LIQUIDACION REDEBAN 2025'!$C$5,IF(AD153="AEREO",'BASE LIQUIDACION REDEBAN 2025'!$B$6,'BASE LIQUIDACION REDEBAN 2025'!$C$5))))))</f>
        <v>65960.072302</v>
      </c>
      <c r="AJ153" s="97">
        <f>IF(OR(V153="SOPORTE_TELEFÓNICO",V153="ENVÍO"),0,IF(AC153="TIPO I",'BASE LIQUIDACION REDEBAN 2025'!$B$10,IF(AC153="TIPO II",'BASE LIQUIDACION REDEBAN 2025'!$B$11,IF(AC153="TIPO III",'BASE LIQUIDACION REDEBAN 2025'!$B$12,'BASE LIQUIDACION REDEBAN 2025'!$B$13))))</f>
        <v>75096.394270399993</v>
      </c>
      <c r="AK153" s="97">
        <f t="shared" si="2"/>
        <v>65960.072302</v>
      </c>
    </row>
    <row r="154" spans="1:37" s="85" customFormat="1" ht="13.15">
      <c r="A154" s="186" t="s">
        <v>92</v>
      </c>
      <c r="B154" s="104" t="str">
        <f>VLOOKUP(A154,'CENTRO DE COSTOS'!A:D,4,FALSE)</f>
        <v>KEVIN ALEXIS CORZO BUSTOS</v>
      </c>
      <c r="C154" s="104" t="str">
        <f>VLOOKUP(A154,'CENTRO DE COSTOS'!A:D,2,FALSE)</f>
        <v>0004-0007</v>
      </c>
      <c r="D154" s="187">
        <v>18001</v>
      </c>
      <c r="E154" s="187">
        <v>2300798</v>
      </c>
      <c r="F154" s="187">
        <v>55325</v>
      </c>
      <c r="G154" s="186" t="s">
        <v>1649</v>
      </c>
      <c r="H154" s="186" t="s">
        <v>82</v>
      </c>
      <c r="I154" s="186" t="s">
        <v>9770</v>
      </c>
      <c r="J154" s="187" t="s">
        <v>9145</v>
      </c>
      <c r="K154" s="187" t="s">
        <v>9145</v>
      </c>
      <c r="L154" s="117" t="s">
        <v>167</v>
      </c>
      <c r="M154" s="187">
        <v>2300798</v>
      </c>
      <c r="N154" s="186" t="s">
        <v>9771</v>
      </c>
      <c r="O154" s="186">
        <v>45821.447222222225</v>
      </c>
      <c r="P154" s="186">
        <v>45826.538194444445</v>
      </c>
      <c r="Q154" s="186" t="s">
        <v>9136</v>
      </c>
      <c r="R154" s="186" t="s">
        <v>9137</v>
      </c>
      <c r="S154" s="186" t="s">
        <v>9138</v>
      </c>
      <c r="T154" s="186" t="s">
        <v>9139</v>
      </c>
      <c r="U154" s="186" t="s">
        <v>9139</v>
      </c>
      <c r="V154" s="187" t="s">
        <v>177</v>
      </c>
      <c r="W154" s="186" t="s">
        <v>9772</v>
      </c>
      <c r="X154" s="188" t="s">
        <v>3754</v>
      </c>
      <c r="Y154" s="187">
        <v>0</v>
      </c>
      <c r="Z154" s="187" t="s">
        <v>9773</v>
      </c>
      <c r="AA154" s="186" t="s">
        <v>173</v>
      </c>
      <c r="AB154" s="186" t="s">
        <v>173</v>
      </c>
      <c r="AC154" s="187" t="s">
        <v>32</v>
      </c>
      <c r="AD154" s="187" t="s">
        <v>189</v>
      </c>
      <c r="AE154" s="188" t="s">
        <v>9144</v>
      </c>
      <c r="AF154" s="187">
        <v>0</v>
      </c>
      <c r="AG154" s="186" t="s">
        <v>1326</v>
      </c>
      <c r="AH154" s="118"/>
      <c r="AI154" s="112">
        <f>IF(V154="SOPORTE_TELEFÓNICO",'BASE LIQUIDACION REDEBAN 2025'!$B$19,IF(AC154="TIPO I",'BASE LIQUIDACION REDEBAN 2025'!$C$2,IF(AC154="TIPO II",'BASE LIQUIDACION REDEBAN 2025'!$C$3,IF(AC154="TIPO III",'BASE LIQUIDACION REDEBAN 2025'!$C$4,IF(AC154="TIPO IV",'BASE LIQUIDACION REDEBAN 2025'!$C$5,IF(AD154="AEREO",'BASE LIQUIDACION REDEBAN 2025'!$B$6,'BASE LIQUIDACION REDEBAN 2025'!$C$5))))))</f>
        <v>479588.87655000004</v>
      </c>
      <c r="AJ154" s="97">
        <f>IF(OR(V154="SOPORTE_TELEFÓNICO",V154="ENVÍO"),0,IF(AC154="TIPO I",'BASE LIQUIDACION REDEBAN 2025'!$B$10,IF(AC154="TIPO II",'BASE LIQUIDACION REDEBAN 2025'!$B$11,IF(AC154="TIPO III",'BASE LIQUIDACION REDEBAN 2025'!$B$12,'BASE LIQUIDACION REDEBAN 2025'!$B$13))))</f>
        <v>196536.5258152</v>
      </c>
      <c r="AK154" s="97">
        <f t="shared" si="2"/>
        <v>479588.87655000004</v>
      </c>
    </row>
    <row r="155" spans="1:37" s="85" customFormat="1" ht="13.15">
      <c r="A155" s="186" t="s">
        <v>90</v>
      </c>
      <c r="B155" s="104" t="str">
        <f>VLOOKUP(A155,'CENTRO DE COSTOS'!A:D,4,FALSE)</f>
        <v>JUAN SEBASTIÁN RÍOS CASTRILLÓN</v>
      </c>
      <c r="C155" s="104" t="str">
        <f>VLOOKUP(A155,'CENTRO DE COSTOS'!A:D,2,FALSE)</f>
        <v>0004-0005</v>
      </c>
      <c r="D155" s="187">
        <v>5148</v>
      </c>
      <c r="E155" s="187">
        <v>13548991</v>
      </c>
      <c r="F155" s="187">
        <v>77264</v>
      </c>
      <c r="G155" s="186" t="s">
        <v>290</v>
      </c>
      <c r="H155" s="186" t="s">
        <v>7074</v>
      </c>
      <c r="I155" s="186" t="s">
        <v>9774</v>
      </c>
      <c r="J155" s="187" t="s">
        <v>9145</v>
      </c>
      <c r="K155" s="187" t="s">
        <v>9145</v>
      </c>
      <c r="L155" s="117" t="s">
        <v>167</v>
      </c>
      <c r="M155" s="187">
        <v>13548991</v>
      </c>
      <c r="N155" s="186" t="s">
        <v>9775</v>
      </c>
      <c r="O155" s="186">
        <v>45825.506944444445</v>
      </c>
      <c r="P155" s="186">
        <v>45826.541851851849</v>
      </c>
      <c r="Q155" s="186" t="s">
        <v>9136</v>
      </c>
      <c r="R155" s="186" t="s">
        <v>9137</v>
      </c>
      <c r="S155" s="186" t="s">
        <v>9138</v>
      </c>
      <c r="T155" s="186" t="s">
        <v>9181</v>
      </c>
      <c r="U155" s="186" t="s">
        <v>9182</v>
      </c>
      <c r="V155" s="187" t="s">
        <v>177</v>
      </c>
      <c r="W155" s="186" t="s">
        <v>9776</v>
      </c>
      <c r="X155" s="188" t="s">
        <v>9777</v>
      </c>
      <c r="Y155" s="187">
        <v>1114952</v>
      </c>
      <c r="Z155" s="187" t="s">
        <v>9778</v>
      </c>
      <c r="AA155" s="186" t="s">
        <v>173</v>
      </c>
      <c r="AB155" s="186" t="s">
        <v>173</v>
      </c>
      <c r="AC155" s="187" t="s">
        <v>28</v>
      </c>
      <c r="AD155" s="187" t="s">
        <v>189</v>
      </c>
      <c r="AE155" s="188" t="s">
        <v>9144</v>
      </c>
      <c r="AF155" s="187">
        <v>0</v>
      </c>
      <c r="AG155" s="186" t="s">
        <v>818</v>
      </c>
      <c r="AH155" s="118"/>
      <c r="AI155" s="112">
        <f>IF(V155="SOPORTE_TELEFÓNICO",'BASE LIQUIDACION REDEBAN 2025'!$B$19,IF(AC155="TIPO I",'BASE LIQUIDACION REDEBAN 2025'!$C$2,IF(AC155="TIPO II",'BASE LIQUIDACION REDEBAN 2025'!$C$3,IF(AC155="TIPO III",'BASE LIQUIDACION REDEBAN 2025'!$C$4,IF(AC155="TIPO IV",'BASE LIQUIDACION REDEBAN 2025'!$C$5,IF(AD155="AEREO",'BASE LIQUIDACION REDEBAN 2025'!$B$6,'BASE LIQUIDACION REDEBAN 2025'!$C$5))))))</f>
        <v>144967.87232000002</v>
      </c>
      <c r="AJ155" s="97">
        <f>IF(OR(V155="SOPORTE_TELEFÓNICO",V155="ENVÍO"),0,IF(AC155="TIPO I",'BASE LIQUIDACION REDEBAN 2025'!$B$10,IF(AC155="TIPO II",'BASE LIQUIDACION REDEBAN 2025'!$B$11,IF(AC155="TIPO III",'BASE LIQUIDACION REDEBAN 2025'!$B$12,'BASE LIQUIDACION REDEBAN 2025'!$B$13))))</f>
        <v>140395.6348884</v>
      </c>
      <c r="AK155" s="97">
        <f t="shared" si="2"/>
        <v>144967.87232000002</v>
      </c>
    </row>
    <row r="156" spans="1:37" s="85" customFormat="1" ht="13.15">
      <c r="A156" s="186" t="s">
        <v>90</v>
      </c>
      <c r="B156" s="104" t="str">
        <f>VLOOKUP(A156,'CENTRO DE COSTOS'!A:D,4,FALSE)</f>
        <v>JUAN SEBASTIÁN RÍOS CASTRILLÓN</v>
      </c>
      <c r="C156" s="104" t="str">
        <f>VLOOKUP(A156,'CENTRO DE COSTOS'!A:D,2,FALSE)</f>
        <v>0004-0005</v>
      </c>
      <c r="D156" s="187">
        <v>5001</v>
      </c>
      <c r="E156" s="187">
        <v>2312286</v>
      </c>
      <c r="F156" s="187">
        <v>79441</v>
      </c>
      <c r="G156" s="186" t="s">
        <v>290</v>
      </c>
      <c r="H156" s="186" t="s">
        <v>90</v>
      </c>
      <c r="I156" s="186" t="s">
        <v>9779</v>
      </c>
      <c r="J156" s="187" t="s">
        <v>9145</v>
      </c>
      <c r="K156" s="187" t="s">
        <v>9145</v>
      </c>
      <c r="L156" s="117" t="s">
        <v>167</v>
      </c>
      <c r="M156" s="187">
        <v>2312286</v>
      </c>
      <c r="N156" s="186" t="s">
        <v>9780</v>
      </c>
      <c r="O156" s="186">
        <v>45824.682638888888</v>
      </c>
      <c r="P156" s="186">
        <v>45826.54791666667</v>
      </c>
      <c r="Q156" s="186" t="s">
        <v>9136</v>
      </c>
      <c r="R156" s="186" t="s">
        <v>9137</v>
      </c>
      <c r="S156" s="186" t="s">
        <v>9138</v>
      </c>
      <c r="T156" s="186" t="s">
        <v>9139</v>
      </c>
      <c r="U156" s="186" t="s">
        <v>9139</v>
      </c>
      <c r="V156" s="187" t="s">
        <v>177</v>
      </c>
      <c r="W156" s="186" t="s">
        <v>9781</v>
      </c>
      <c r="X156" s="188" t="s">
        <v>3754</v>
      </c>
      <c r="Y156" s="187">
        <v>0</v>
      </c>
      <c r="Z156" s="187" t="s">
        <v>9782</v>
      </c>
      <c r="AA156" s="186" t="s">
        <v>173</v>
      </c>
      <c r="AB156" s="186" t="s">
        <v>173</v>
      </c>
      <c r="AC156" s="187" t="s">
        <v>25</v>
      </c>
      <c r="AD156" s="187" t="s">
        <v>189</v>
      </c>
      <c r="AE156" s="188" t="s">
        <v>9144</v>
      </c>
      <c r="AF156" s="187">
        <v>0</v>
      </c>
      <c r="AG156" s="186" t="s">
        <v>340</v>
      </c>
      <c r="AH156" s="118"/>
      <c r="AI156" s="112">
        <f>IF(V156="SOPORTE_TELEFÓNICO",'BASE LIQUIDACION REDEBAN 2025'!$B$19,IF(AC156="TIPO I",'BASE LIQUIDACION REDEBAN 2025'!$C$2,IF(AC156="TIPO II",'BASE LIQUIDACION REDEBAN 2025'!$C$3,IF(AC156="TIPO III",'BASE LIQUIDACION REDEBAN 2025'!$C$4,IF(AC156="TIPO IV",'BASE LIQUIDACION REDEBAN 2025'!$C$5,IF(AD156="AEREO",'BASE LIQUIDACION REDEBAN 2025'!$B$6,'BASE LIQUIDACION REDEBAN 2025'!$C$5))))))</f>
        <v>65960.072302</v>
      </c>
      <c r="AJ156" s="97">
        <f>IF(OR(V156="SOPORTE_TELEFÓNICO",V156="ENVÍO"),0,IF(AC156="TIPO I",'BASE LIQUIDACION REDEBAN 2025'!$B$10,IF(AC156="TIPO II",'BASE LIQUIDACION REDEBAN 2025'!$B$11,IF(AC156="TIPO III",'BASE LIQUIDACION REDEBAN 2025'!$B$12,'BASE LIQUIDACION REDEBAN 2025'!$B$13))))</f>
        <v>75096.394270399993</v>
      </c>
      <c r="AK156" s="97">
        <f t="shared" si="2"/>
        <v>65960.072302</v>
      </c>
    </row>
    <row r="157" spans="1:37" s="85" customFormat="1" ht="13.15">
      <c r="A157" s="186" t="s">
        <v>94</v>
      </c>
      <c r="B157" s="104" t="str">
        <f>VLOOKUP(A157,'CENTRO DE COSTOS'!A:D,4,FALSE)</f>
        <v>DIEGO FERNANDO HENAO CARDONA</v>
      </c>
      <c r="C157" s="104" t="str">
        <f>VLOOKUP(A157,'CENTRO DE COSTOS'!A:D,2,FALSE)</f>
        <v>0004-0002</v>
      </c>
      <c r="D157" s="187">
        <v>76243</v>
      </c>
      <c r="E157" s="187">
        <v>13557580</v>
      </c>
      <c r="F157" s="187">
        <v>12135</v>
      </c>
      <c r="G157" s="186" t="s">
        <v>230</v>
      </c>
      <c r="H157" s="186" t="s">
        <v>9783</v>
      </c>
      <c r="I157" s="186" t="s">
        <v>9784</v>
      </c>
      <c r="J157" s="187" t="s">
        <v>9145</v>
      </c>
      <c r="K157" s="187" t="s">
        <v>9145</v>
      </c>
      <c r="L157" s="117" t="s">
        <v>167</v>
      </c>
      <c r="M157" s="187">
        <v>13557580</v>
      </c>
      <c r="N157" s="186" t="s">
        <v>9785</v>
      </c>
      <c r="O157" s="186">
        <v>45825.506944444445</v>
      </c>
      <c r="P157" s="186">
        <v>45826.552083333336</v>
      </c>
      <c r="Q157" s="186" t="s">
        <v>9136</v>
      </c>
      <c r="R157" s="186" t="s">
        <v>9137</v>
      </c>
      <c r="S157" s="186" t="s">
        <v>9138</v>
      </c>
      <c r="T157" s="186" t="s">
        <v>9181</v>
      </c>
      <c r="U157" s="186" t="s">
        <v>9182</v>
      </c>
      <c r="V157" s="187" t="s">
        <v>177</v>
      </c>
      <c r="W157" s="186" t="s">
        <v>9786</v>
      </c>
      <c r="X157" s="188" t="s">
        <v>9787</v>
      </c>
      <c r="Y157" s="187">
        <v>984878</v>
      </c>
      <c r="Z157" s="187" t="s">
        <v>9788</v>
      </c>
      <c r="AA157" s="186" t="s">
        <v>173</v>
      </c>
      <c r="AB157" s="186" t="s">
        <v>173</v>
      </c>
      <c r="AC157" s="187" t="s">
        <v>30</v>
      </c>
      <c r="AD157" s="187" t="s">
        <v>189</v>
      </c>
      <c r="AE157" s="188" t="s">
        <v>9144</v>
      </c>
      <c r="AF157" s="187">
        <v>0</v>
      </c>
      <c r="AG157" s="186" t="s">
        <v>453</v>
      </c>
      <c r="AH157" s="118"/>
      <c r="AI157" s="112">
        <f>IF(V157="SOPORTE_TELEFÓNICO",'BASE LIQUIDACION REDEBAN 2025'!$B$19,IF(AC157="TIPO I",'BASE LIQUIDACION REDEBAN 2025'!$C$2,IF(AC157="TIPO II",'BASE LIQUIDACION REDEBAN 2025'!$C$3,IF(AC157="TIPO III",'BASE LIQUIDACION REDEBAN 2025'!$C$4,IF(AC157="TIPO IV",'BASE LIQUIDACION REDEBAN 2025'!$C$5,IF(AD157="AEREO",'BASE LIQUIDACION REDEBAN 2025'!$B$6,'BASE LIQUIDACION REDEBAN 2025'!$C$5))))))</f>
        <v>275728.78077800001</v>
      </c>
      <c r="AJ157" s="97">
        <f>IF(OR(V157="SOPORTE_TELEFÓNICO",V157="ENVÍO"),0,IF(AC157="TIPO I",'BASE LIQUIDACION REDEBAN 2025'!$B$10,IF(AC157="TIPO II",'BASE LIQUIDACION REDEBAN 2025'!$B$11,IF(AC157="TIPO III",'BASE LIQUIDACION REDEBAN 2025'!$B$12,'BASE LIQUIDACION REDEBAN 2025'!$B$13))))</f>
        <v>196536.5258152</v>
      </c>
      <c r="AK157" s="97">
        <f t="shared" si="2"/>
        <v>275728.78077800001</v>
      </c>
    </row>
    <row r="158" spans="1:37" s="85" customFormat="1" ht="13.15">
      <c r="A158" s="186" t="s">
        <v>68</v>
      </c>
      <c r="B158" s="104" t="str">
        <f>VLOOKUP(A158,'CENTRO DE COSTOS'!A:D,4,FALSE)</f>
        <v>WILLIAM ASDRUBAL ROZO ROZO</v>
      </c>
      <c r="C158" s="104" t="str">
        <f>VLOOKUP(A158,'CENTRO DE COSTOS'!A:D,2,FALSE)</f>
        <v>0004-0004</v>
      </c>
      <c r="D158" s="187">
        <v>11001</v>
      </c>
      <c r="E158" s="187">
        <v>13574747</v>
      </c>
      <c r="F158" s="187">
        <v>32425</v>
      </c>
      <c r="G158" s="186" t="s">
        <v>298</v>
      </c>
      <c r="H158" s="186" t="s">
        <v>68</v>
      </c>
      <c r="I158" s="186" t="s">
        <v>9789</v>
      </c>
      <c r="J158" s="187" t="s">
        <v>9145</v>
      </c>
      <c r="K158" s="187" t="s">
        <v>9145</v>
      </c>
      <c r="L158" s="117" t="s">
        <v>167</v>
      </c>
      <c r="M158" s="187">
        <v>13574747</v>
      </c>
      <c r="N158" s="186" t="s">
        <v>9790</v>
      </c>
      <c r="O158" s="186">
        <v>45825.506944444445</v>
      </c>
      <c r="P158" s="186">
        <v>45826.555358796293</v>
      </c>
      <c r="Q158" s="186" t="s">
        <v>9136</v>
      </c>
      <c r="R158" s="186" t="s">
        <v>9137</v>
      </c>
      <c r="S158" s="186" t="s">
        <v>9138</v>
      </c>
      <c r="T158" s="186" t="s">
        <v>9181</v>
      </c>
      <c r="U158" s="186" t="s">
        <v>9182</v>
      </c>
      <c r="V158" s="187" t="s">
        <v>177</v>
      </c>
      <c r="W158" s="186" t="s">
        <v>9791</v>
      </c>
      <c r="X158" s="188" t="s">
        <v>9792</v>
      </c>
      <c r="Y158" s="187">
        <v>536238</v>
      </c>
      <c r="Z158" s="187" t="s">
        <v>9793</v>
      </c>
      <c r="AA158" s="186" t="s">
        <v>173</v>
      </c>
      <c r="AB158" s="186" t="s">
        <v>173</v>
      </c>
      <c r="AC158" s="187" t="s">
        <v>25</v>
      </c>
      <c r="AD158" s="187" t="s">
        <v>189</v>
      </c>
      <c r="AE158" s="188" t="s">
        <v>9144</v>
      </c>
      <c r="AF158" s="187">
        <v>0</v>
      </c>
      <c r="AG158" s="186" t="s">
        <v>332</v>
      </c>
      <c r="AH158" s="118"/>
      <c r="AI158" s="112">
        <f>IF(V158="SOPORTE_TELEFÓNICO",'BASE LIQUIDACION REDEBAN 2025'!$B$19,IF(AC158="TIPO I",'BASE LIQUIDACION REDEBAN 2025'!$C$2,IF(AC158="TIPO II",'BASE LIQUIDACION REDEBAN 2025'!$C$3,IF(AC158="TIPO III",'BASE LIQUIDACION REDEBAN 2025'!$C$4,IF(AC158="TIPO IV",'BASE LIQUIDACION REDEBAN 2025'!$C$5,IF(AD158="AEREO",'BASE LIQUIDACION REDEBAN 2025'!$B$6,'BASE LIQUIDACION REDEBAN 2025'!$C$5))))))</f>
        <v>65960.072302</v>
      </c>
      <c r="AJ158" s="97">
        <f>IF(OR(V158="SOPORTE_TELEFÓNICO",V158="ENVÍO"),0,IF(AC158="TIPO I",'BASE LIQUIDACION REDEBAN 2025'!$B$10,IF(AC158="TIPO II",'BASE LIQUIDACION REDEBAN 2025'!$B$11,IF(AC158="TIPO III",'BASE LIQUIDACION REDEBAN 2025'!$B$12,'BASE LIQUIDACION REDEBAN 2025'!$B$13))))</f>
        <v>75096.394270399993</v>
      </c>
      <c r="AK158" s="97">
        <f t="shared" si="2"/>
        <v>65960.072302</v>
      </c>
    </row>
    <row r="159" spans="1:37" s="85" customFormat="1" ht="13.15">
      <c r="A159" s="186" t="s">
        <v>98</v>
      </c>
      <c r="B159" s="104" t="str">
        <f>VLOOKUP(A159,'CENTRO DE COSTOS'!A:D,4,FALSE)</f>
        <v>MIGUEL JULIÁN HERNÁNDEZ GUARÍN</v>
      </c>
      <c r="C159" s="104" t="str">
        <f>VLOOKUP(A159,'CENTRO DE COSTOS'!A:D,2,FALSE)</f>
        <v>0004-0008</v>
      </c>
      <c r="D159" s="187">
        <v>15238</v>
      </c>
      <c r="E159" s="187">
        <v>13408620</v>
      </c>
      <c r="F159" s="187">
        <v>38577</v>
      </c>
      <c r="G159" s="186" t="s">
        <v>371</v>
      </c>
      <c r="H159" s="186" t="s">
        <v>4923</v>
      </c>
      <c r="I159" s="186" t="s">
        <v>9794</v>
      </c>
      <c r="J159" s="187" t="s">
        <v>802</v>
      </c>
      <c r="K159" s="187" t="s">
        <v>1030</v>
      </c>
      <c r="L159" s="117" t="s">
        <v>167</v>
      </c>
      <c r="M159" s="187">
        <v>13408620</v>
      </c>
      <c r="N159" s="186" t="s">
        <v>9795</v>
      </c>
      <c r="O159" s="186">
        <v>45826.354166666664</v>
      </c>
      <c r="P159" s="186">
        <v>45826.569456018522</v>
      </c>
      <c r="Q159" s="186" t="s">
        <v>9136</v>
      </c>
      <c r="R159" s="186" t="s">
        <v>9137</v>
      </c>
      <c r="S159" s="186" t="s">
        <v>9138</v>
      </c>
      <c r="T159" s="186" t="s">
        <v>9181</v>
      </c>
      <c r="U159" s="186" t="s">
        <v>9182</v>
      </c>
      <c r="V159" s="187" t="s">
        <v>177</v>
      </c>
      <c r="W159" s="186" t="s">
        <v>9796</v>
      </c>
      <c r="X159" s="188" t="s">
        <v>9797</v>
      </c>
      <c r="Y159" s="187">
        <v>1071087</v>
      </c>
      <c r="Z159" s="187" t="s">
        <v>9798</v>
      </c>
      <c r="AA159" s="186" t="s">
        <v>173</v>
      </c>
      <c r="AB159" s="186" t="s">
        <v>173</v>
      </c>
      <c r="AC159" s="187" t="s">
        <v>28</v>
      </c>
      <c r="AD159" s="187" t="s">
        <v>189</v>
      </c>
      <c r="AE159" s="188" t="s">
        <v>9144</v>
      </c>
      <c r="AF159" s="187">
        <v>0</v>
      </c>
      <c r="AG159" s="186" t="s">
        <v>1163</v>
      </c>
      <c r="AH159" s="118"/>
      <c r="AI159" s="112">
        <f>IF(V159="SOPORTE_TELEFÓNICO",'BASE LIQUIDACION REDEBAN 2025'!$B$19,IF(AC159="TIPO I",'BASE LIQUIDACION REDEBAN 2025'!$C$2,IF(AC159="TIPO II",'BASE LIQUIDACION REDEBAN 2025'!$C$3,IF(AC159="TIPO III",'BASE LIQUIDACION REDEBAN 2025'!$C$4,IF(AC159="TIPO IV",'BASE LIQUIDACION REDEBAN 2025'!$C$5,IF(AD159="AEREO",'BASE LIQUIDACION REDEBAN 2025'!$B$6,'BASE LIQUIDACION REDEBAN 2025'!$C$5))))))</f>
        <v>144967.87232000002</v>
      </c>
      <c r="AJ159" s="97">
        <f>IF(OR(V159="SOPORTE_TELEFÓNICO",V159="ENVÍO"),0,IF(AC159="TIPO I",'BASE LIQUIDACION REDEBAN 2025'!$B$10,IF(AC159="TIPO II",'BASE LIQUIDACION REDEBAN 2025'!$B$11,IF(AC159="TIPO III",'BASE LIQUIDACION REDEBAN 2025'!$B$12,'BASE LIQUIDACION REDEBAN 2025'!$B$13))))</f>
        <v>140395.6348884</v>
      </c>
      <c r="AK159" s="97">
        <f t="shared" si="2"/>
        <v>144967.87232000002</v>
      </c>
    </row>
    <row r="160" spans="1:37" s="85" customFormat="1" ht="13.15">
      <c r="A160" s="186" t="s">
        <v>80</v>
      </c>
      <c r="B160" s="104" t="str">
        <f>VLOOKUP(A160,'CENTRO DE COSTOS'!A:D,4,FALSE)</f>
        <v>JOSE MAURICIO HERNANDEZ ROJAS</v>
      </c>
      <c r="C160" s="104" t="str">
        <f>VLOOKUP(A160,'CENTRO DE COSTOS'!A:D,2,FALSE)</f>
        <v>0004-0001</v>
      </c>
      <c r="D160" s="187">
        <v>13001</v>
      </c>
      <c r="E160" s="187">
        <v>13452237</v>
      </c>
      <c r="F160" s="187">
        <v>75901</v>
      </c>
      <c r="G160" s="186" t="s">
        <v>364</v>
      </c>
      <c r="H160" s="186" t="s">
        <v>80</v>
      </c>
      <c r="I160" s="186" t="s">
        <v>9799</v>
      </c>
      <c r="J160" s="187" t="s">
        <v>9145</v>
      </c>
      <c r="K160" s="187" t="s">
        <v>9145</v>
      </c>
      <c r="L160" s="117" t="s">
        <v>167</v>
      </c>
      <c r="M160" s="187">
        <v>13452237</v>
      </c>
      <c r="N160" s="186" t="s">
        <v>9800</v>
      </c>
      <c r="O160" s="186">
        <v>45825.506944444445</v>
      </c>
      <c r="P160" s="186">
        <v>45826.60833333333</v>
      </c>
      <c r="Q160" s="186" t="s">
        <v>9136</v>
      </c>
      <c r="R160" s="186" t="s">
        <v>9137</v>
      </c>
      <c r="S160" s="186" t="s">
        <v>9138</v>
      </c>
      <c r="T160" s="186" t="s">
        <v>9181</v>
      </c>
      <c r="U160" s="186" t="s">
        <v>9182</v>
      </c>
      <c r="V160" s="187" t="s">
        <v>177</v>
      </c>
      <c r="W160" s="186" t="s">
        <v>9801</v>
      </c>
      <c r="X160" s="188" t="s">
        <v>9802</v>
      </c>
      <c r="Y160" s="187">
        <v>1145688</v>
      </c>
      <c r="Z160" s="187" t="s">
        <v>9803</v>
      </c>
      <c r="AA160" s="186" t="s">
        <v>173</v>
      </c>
      <c r="AB160" s="186" t="s">
        <v>173</v>
      </c>
      <c r="AC160" s="187" t="s">
        <v>25</v>
      </c>
      <c r="AD160" s="187" t="s">
        <v>189</v>
      </c>
      <c r="AE160" s="188" t="s">
        <v>9144</v>
      </c>
      <c r="AF160" s="187">
        <v>0</v>
      </c>
      <c r="AG160" s="186" t="s">
        <v>1180</v>
      </c>
      <c r="AH160" s="118"/>
      <c r="AI160" s="112">
        <f>IF(V160="SOPORTE_TELEFÓNICO",'BASE LIQUIDACION REDEBAN 2025'!$B$19,IF(AC160="TIPO I",'BASE LIQUIDACION REDEBAN 2025'!$C$2,IF(AC160="TIPO II",'BASE LIQUIDACION REDEBAN 2025'!$C$3,IF(AC160="TIPO III",'BASE LIQUIDACION REDEBAN 2025'!$C$4,IF(AC160="TIPO IV",'BASE LIQUIDACION REDEBAN 2025'!$C$5,IF(AD160="AEREO",'BASE LIQUIDACION REDEBAN 2025'!$B$6,'BASE LIQUIDACION REDEBAN 2025'!$C$5))))))</f>
        <v>65960.072302</v>
      </c>
      <c r="AJ160" s="97">
        <f>IF(OR(V160="SOPORTE_TELEFÓNICO",V160="ENVÍO"),0,IF(AC160="TIPO I",'BASE LIQUIDACION REDEBAN 2025'!$B$10,IF(AC160="TIPO II",'BASE LIQUIDACION REDEBAN 2025'!$B$11,IF(AC160="TIPO III",'BASE LIQUIDACION REDEBAN 2025'!$B$12,'BASE LIQUIDACION REDEBAN 2025'!$B$13))))</f>
        <v>75096.394270399993</v>
      </c>
      <c r="AK160" s="97">
        <f t="shared" si="2"/>
        <v>65960.072302</v>
      </c>
    </row>
    <row r="161" spans="1:37" s="85" customFormat="1" ht="13.15">
      <c r="A161" s="186" t="s">
        <v>64</v>
      </c>
      <c r="B161" s="104" t="str">
        <f>VLOOKUP(A161,'CENTRO DE COSTOS'!A:D,4,FALSE)</f>
        <v>JOSE MAURICIO HERNANDEZ ROJAS</v>
      </c>
      <c r="C161" s="104" t="str">
        <f>VLOOKUP(A161,'CENTRO DE COSTOS'!A:D,2,FALSE)</f>
        <v>0004-0001</v>
      </c>
      <c r="D161" s="187">
        <v>8078</v>
      </c>
      <c r="E161" s="187">
        <v>13475115</v>
      </c>
      <c r="F161" s="187">
        <v>76101</v>
      </c>
      <c r="G161" s="186" t="s">
        <v>277</v>
      </c>
      <c r="H161" s="186" t="s">
        <v>6231</v>
      </c>
      <c r="I161" s="186" t="s">
        <v>9804</v>
      </c>
      <c r="J161" s="187" t="s">
        <v>9145</v>
      </c>
      <c r="K161" s="187" t="s">
        <v>9145</v>
      </c>
      <c r="L161" s="117" t="s">
        <v>167</v>
      </c>
      <c r="M161" s="187">
        <v>13475115</v>
      </c>
      <c r="N161" s="186" t="s">
        <v>9805</v>
      </c>
      <c r="O161" s="186">
        <v>45825.506944444445</v>
      </c>
      <c r="P161" s="186">
        <v>45826.623611111114</v>
      </c>
      <c r="Q161" s="186" t="s">
        <v>9136</v>
      </c>
      <c r="R161" s="186" t="s">
        <v>9137</v>
      </c>
      <c r="S161" s="186" t="s">
        <v>9138</v>
      </c>
      <c r="T161" s="186" t="s">
        <v>9181</v>
      </c>
      <c r="U161" s="186" t="s">
        <v>9182</v>
      </c>
      <c r="V161" s="187" t="s">
        <v>177</v>
      </c>
      <c r="W161" s="186" t="s">
        <v>9806</v>
      </c>
      <c r="X161" s="188" t="s">
        <v>9807</v>
      </c>
      <c r="Y161" s="187">
        <v>1178235</v>
      </c>
      <c r="Z161" s="187" t="s">
        <v>9808</v>
      </c>
      <c r="AA161" s="186" t="s">
        <v>173</v>
      </c>
      <c r="AB161" s="186" t="s">
        <v>173</v>
      </c>
      <c r="AC161" s="187" t="s">
        <v>28</v>
      </c>
      <c r="AD161" s="187" t="s">
        <v>189</v>
      </c>
      <c r="AE161" s="188" t="s">
        <v>9144</v>
      </c>
      <c r="AF161" s="187">
        <v>0</v>
      </c>
      <c r="AG161" s="186" t="s">
        <v>1788</v>
      </c>
      <c r="AH161" s="118"/>
      <c r="AI161" s="112">
        <f>IF(V161="SOPORTE_TELEFÓNICO",'BASE LIQUIDACION REDEBAN 2025'!$B$19,IF(AC161="TIPO I",'BASE LIQUIDACION REDEBAN 2025'!$C$2,IF(AC161="TIPO II",'BASE LIQUIDACION REDEBAN 2025'!$C$3,IF(AC161="TIPO III",'BASE LIQUIDACION REDEBAN 2025'!$C$4,IF(AC161="TIPO IV",'BASE LIQUIDACION REDEBAN 2025'!$C$5,IF(AD161="AEREO",'BASE LIQUIDACION REDEBAN 2025'!$B$6,'BASE LIQUIDACION REDEBAN 2025'!$C$5))))))</f>
        <v>144967.87232000002</v>
      </c>
      <c r="AJ161" s="97">
        <f>IF(OR(V161="SOPORTE_TELEFÓNICO",V161="ENVÍO"),0,IF(AC161="TIPO I",'BASE LIQUIDACION REDEBAN 2025'!$B$10,IF(AC161="TIPO II",'BASE LIQUIDACION REDEBAN 2025'!$B$11,IF(AC161="TIPO III",'BASE LIQUIDACION REDEBAN 2025'!$B$12,'BASE LIQUIDACION REDEBAN 2025'!$B$13))))</f>
        <v>140395.6348884</v>
      </c>
      <c r="AK161" s="97">
        <f t="shared" si="2"/>
        <v>144967.87232000002</v>
      </c>
    </row>
    <row r="162" spans="1:37" s="85" customFormat="1" ht="13.15">
      <c r="A162" s="186" t="s">
        <v>94</v>
      </c>
      <c r="B162" s="104" t="str">
        <f>VLOOKUP(A162,'CENTRO DE COSTOS'!A:D,4,FALSE)</f>
        <v>DIEGO FERNANDO HENAO CARDONA</v>
      </c>
      <c r="C162" s="104" t="str">
        <f>VLOOKUP(A162,'CENTRO DE COSTOS'!A:D,2,FALSE)</f>
        <v>0004-0002</v>
      </c>
      <c r="D162" s="187">
        <v>76895</v>
      </c>
      <c r="E162" s="187">
        <v>13519079</v>
      </c>
      <c r="F162" s="187">
        <v>32848</v>
      </c>
      <c r="G162" s="186" t="s">
        <v>230</v>
      </c>
      <c r="H162" s="186" t="s">
        <v>1584</v>
      </c>
      <c r="I162" s="186" t="s">
        <v>9809</v>
      </c>
      <c r="J162" s="187" t="s">
        <v>9145</v>
      </c>
      <c r="K162" s="187" t="s">
        <v>9145</v>
      </c>
      <c r="L162" s="117" t="s">
        <v>167</v>
      </c>
      <c r="M162" s="187">
        <v>13519079</v>
      </c>
      <c r="N162" s="186" t="s">
        <v>9810</v>
      </c>
      <c r="O162" s="186">
        <v>45825.506944444445</v>
      </c>
      <c r="P162" s="186">
        <v>45826.640277777777</v>
      </c>
      <c r="Q162" s="186" t="s">
        <v>9136</v>
      </c>
      <c r="R162" s="186" t="s">
        <v>9137</v>
      </c>
      <c r="S162" s="186" t="s">
        <v>9138</v>
      </c>
      <c r="T162" s="186" t="s">
        <v>9181</v>
      </c>
      <c r="U162" s="186" t="s">
        <v>9182</v>
      </c>
      <c r="V162" s="187" t="s">
        <v>177</v>
      </c>
      <c r="W162" s="186" t="s">
        <v>9811</v>
      </c>
      <c r="X162" s="188" t="s">
        <v>9812</v>
      </c>
      <c r="Y162" s="187">
        <v>537261</v>
      </c>
      <c r="Z162" s="187" t="s">
        <v>9813</v>
      </c>
      <c r="AA162" s="186" t="s">
        <v>173</v>
      </c>
      <c r="AB162" s="186" t="s">
        <v>173</v>
      </c>
      <c r="AC162" s="187" t="s">
        <v>30</v>
      </c>
      <c r="AD162" s="187" t="s">
        <v>189</v>
      </c>
      <c r="AE162" s="188" t="s">
        <v>9144</v>
      </c>
      <c r="AF162" s="187">
        <v>0</v>
      </c>
      <c r="AG162" s="186" t="s">
        <v>2142</v>
      </c>
      <c r="AH162" s="118"/>
      <c r="AI162" s="112">
        <f>IF(V162="SOPORTE_TELEFÓNICO",'BASE LIQUIDACION REDEBAN 2025'!$B$19,IF(AC162="TIPO I",'BASE LIQUIDACION REDEBAN 2025'!$C$2,IF(AC162="TIPO II",'BASE LIQUIDACION REDEBAN 2025'!$C$3,IF(AC162="TIPO III",'BASE LIQUIDACION REDEBAN 2025'!$C$4,IF(AC162="TIPO IV",'BASE LIQUIDACION REDEBAN 2025'!$C$5,IF(AD162="AEREO",'BASE LIQUIDACION REDEBAN 2025'!$B$6,'BASE LIQUIDACION REDEBAN 2025'!$C$5))))))</f>
        <v>275728.78077800001</v>
      </c>
      <c r="AJ162" s="97">
        <f>IF(OR(V162="SOPORTE_TELEFÓNICO",V162="ENVÍO"),0,IF(AC162="TIPO I",'BASE LIQUIDACION REDEBAN 2025'!$B$10,IF(AC162="TIPO II",'BASE LIQUIDACION REDEBAN 2025'!$B$11,IF(AC162="TIPO III",'BASE LIQUIDACION REDEBAN 2025'!$B$12,'BASE LIQUIDACION REDEBAN 2025'!$B$13))))</f>
        <v>196536.5258152</v>
      </c>
      <c r="AK162" s="97">
        <f t="shared" si="2"/>
        <v>275728.78077800001</v>
      </c>
    </row>
    <row r="163" spans="1:37" s="85" customFormat="1" ht="13.15">
      <c r="A163" s="186" t="s">
        <v>68</v>
      </c>
      <c r="B163" s="104" t="str">
        <f>VLOOKUP(A163,'CENTRO DE COSTOS'!A:D,4,FALSE)</f>
        <v>WILLIAM ASDRUBAL ROZO ROZO</v>
      </c>
      <c r="C163" s="104" t="str">
        <f>VLOOKUP(A163,'CENTRO DE COSTOS'!A:D,2,FALSE)</f>
        <v>0004-0004</v>
      </c>
      <c r="D163" s="187">
        <v>11001</v>
      </c>
      <c r="E163" s="187">
        <v>13459972</v>
      </c>
      <c r="F163" s="187">
        <v>58278</v>
      </c>
      <c r="G163" s="186" t="s">
        <v>298</v>
      </c>
      <c r="H163" s="186" t="s">
        <v>68</v>
      </c>
      <c r="I163" s="186" t="s">
        <v>9814</v>
      </c>
      <c r="J163" s="187" t="s">
        <v>802</v>
      </c>
      <c r="K163" s="187" t="s">
        <v>1030</v>
      </c>
      <c r="L163" s="117" t="s">
        <v>167</v>
      </c>
      <c r="M163" s="187">
        <v>13459972</v>
      </c>
      <c r="N163" s="186" t="s">
        <v>9815</v>
      </c>
      <c r="O163" s="186">
        <v>45826.354166666664</v>
      </c>
      <c r="P163" s="186">
        <v>45826.65347222222</v>
      </c>
      <c r="Q163" s="186" t="s">
        <v>9136</v>
      </c>
      <c r="R163" s="186" t="s">
        <v>9137</v>
      </c>
      <c r="S163" s="186" t="s">
        <v>9138</v>
      </c>
      <c r="T163" s="186" t="s">
        <v>9181</v>
      </c>
      <c r="U163" s="186" t="s">
        <v>9182</v>
      </c>
      <c r="V163" s="187" t="s">
        <v>177</v>
      </c>
      <c r="W163" s="186" t="s">
        <v>9816</v>
      </c>
      <c r="X163" s="188" t="s">
        <v>9817</v>
      </c>
      <c r="Y163" s="187">
        <v>985096</v>
      </c>
      <c r="Z163" s="187" t="s">
        <v>9818</v>
      </c>
      <c r="AA163" s="186" t="s">
        <v>173</v>
      </c>
      <c r="AB163" s="186" t="s">
        <v>173</v>
      </c>
      <c r="AC163" s="187" t="s">
        <v>25</v>
      </c>
      <c r="AD163" s="187" t="s">
        <v>189</v>
      </c>
      <c r="AE163" s="188" t="s">
        <v>9144</v>
      </c>
      <c r="AF163" s="187">
        <v>0</v>
      </c>
      <c r="AG163" s="186" t="s">
        <v>4666</v>
      </c>
      <c r="AH163" s="118"/>
      <c r="AI163" s="112">
        <f>IF(V163="SOPORTE_TELEFÓNICO",'BASE LIQUIDACION REDEBAN 2025'!$B$19,IF(AC163="TIPO I",'BASE LIQUIDACION REDEBAN 2025'!$C$2,IF(AC163="TIPO II",'BASE LIQUIDACION REDEBAN 2025'!$C$3,IF(AC163="TIPO III",'BASE LIQUIDACION REDEBAN 2025'!$C$4,IF(AC163="TIPO IV",'BASE LIQUIDACION REDEBAN 2025'!$C$5,IF(AD163="AEREO",'BASE LIQUIDACION REDEBAN 2025'!$B$6,'BASE LIQUIDACION REDEBAN 2025'!$C$5))))))</f>
        <v>65960.072302</v>
      </c>
      <c r="AJ163" s="97">
        <f>IF(OR(V163="SOPORTE_TELEFÓNICO",V163="ENVÍO"),0,IF(AC163="TIPO I",'BASE LIQUIDACION REDEBAN 2025'!$B$10,IF(AC163="TIPO II",'BASE LIQUIDACION REDEBAN 2025'!$B$11,IF(AC163="TIPO III",'BASE LIQUIDACION REDEBAN 2025'!$B$12,'BASE LIQUIDACION REDEBAN 2025'!$B$13))))</f>
        <v>75096.394270399993</v>
      </c>
      <c r="AK163" s="97">
        <f t="shared" si="2"/>
        <v>65960.072302</v>
      </c>
    </row>
    <row r="164" spans="1:37" s="85" customFormat="1" ht="13.15">
      <c r="A164" s="186" t="s">
        <v>72</v>
      </c>
      <c r="B164" s="104" t="str">
        <f>VLOOKUP(A164,'CENTRO DE COSTOS'!A:D,4,FALSE)</f>
        <v>MIGUEL JULIÁN HERNÁNDEZ GUARÍN</v>
      </c>
      <c r="C164" s="104" t="str">
        <f>VLOOKUP(A164,'CENTRO DE COSTOS'!A:D,2,FALSE)</f>
        <v>0004-0008</v>
      </c>
      <c r="D164" s="187">
        <v>68001</v>
      </c>
      <c r="E164" s="187">
        <v>13408584</v>
      </c>
      <c r="F164" s="187">
        <v>77392</v>
      </c>
      <c r="G164" s="186" t="s">
        <v>180</v>
      </c>
      <c r="H164" s="186" t="s">
        <v>72</v>
      </c>
      <c r="I164" s="186" t="s">
        <v>9819</v>
      </c>
      <c r="J164" s="187" t="s">
        <v>802</v>
      </c>
      <c r="K164" s="187" t="s">
        <v>1030</v>
      </c>
      <c r="L164" s="117" t="s">
        <v>167</v>
      </c>
      <c r="M164" s="187">
        <v>13408584</v>
      </c>
      <c r="N164" s="186" t="s">
        <v>9820</v>
      </c>
      <c r="O164" s="186">
        <v>45826.354166666664</v>
      </c>
      <c r="P164" s="186">
        <v>45826.677777777775</v>
      </c>
      <c r="Q164" s="186" t="s">
        <v>9136</v>
      </c>
      <c r="R164" s="186" t="s">
        <v>9137</v>
      </c>
      <c r="S164" s="186" t="s">
        <v>9138</v>
      </c>
      <c r="T164" s="186" t="s">
        <v>9181</v>
      </c>
      <c r="U164" s="186" t="s">
        <v>9182</v>
      </c>
      <c r="V164" s="187" t="s">
        <v>177</v>
      </c>
      <c r="W164" s="186" t="s">
        <v>9821</v>
      </c>
      <c r="X164" s="188" t="s">
        <v>9822</v>
      </c>
      <c r="Y164" s="187">
        <v>1217133</v>
      </c>
      <c r="Z164" s="187" t="s">
        <v>9823</v>
      </c>
      <c r="AA164" s="186" t="s">
        <v>173</v>
      </c>
      <c r="AB164" s="186" t="s">
        <v>173</v>
      </c>
      <c r="AC164" s="187" t="s">
        <v>25</v>
      </c>
      <c r="AD164" s="187" t="s">
        <v>189</v>
      </c>
      <c r="AE164" s="188" t="s">
        <v>9144</v>
      </c>
      <c r="AF164" s="187">
        <v>0</v>
      </c>
      <c r="AG164" s="186" t="s">
        <v>185</v>
      </c>
      <c r="AH164" s="118"/>
      <c r="AI164" s="112">
        <f>IF(V164="SOPORTE_TELEFÓNICO",'BASE LIQUIDACION REDEBAN 2025'!$B$19,IF(AC164="TIPO I",'BASE LIQUIDACION REDEBAN 2025'!$C$2,IF(AC164="TIPO II",'BASE LIQUIDACION REDEBAN 2025'!$C$3,IF(AC164="TIPO III",'BASE LIQUIDACION REDEBAN 2025'!$C$4,IF(AC164="TIPO IV",'BASE LIQUIDACION REDEBAN 2025'!$C$5,IF(AD164="AEREO",'BASE LIQUIDACION REDEBAN 2025'!$B$6,'BASE LIQUIDACION REDEBAN 2025'!$C$5))))))</f>
        <v>65960.072302</v>
      </c>
      <c r="AJ164" s="97">
        <f>IF(OR(V164="SOPORTE_TELEFÓNICO",V164="ENVÍO"),0,IF(AC164="TIPO I",'BASE LIQUIDACION REDEBAN 2025'!$B$10,IF(AC164="TIPO II",'BASE LIQUIDACION REDEBAN 2025'!$B$11,IF(AC164="TIPO III",'BASE LIQUIDACION REDEBAN 2025'!$B$12,'BASE LIQUIDACION REDEBAN 2025'!$B$13))))</f>
        <v>75096.394270399993</v>
      </c>
      <c r="AK164" s="97">
        <f t="shared" si="2"/>
        <v>65960.072302</v>
      </c>
    </row>
    <row r="165" spans="1:37" s="85" customFormat="1" ht="13.15">
      <c r="A165" s="186" t="s">
        <v>72</v>
      </c>
      <c r="B165" s="104" t="str">
        <f>VLOOKUP(A165,'CENTRO DE COSTOS'!A:D,4,FALSE)</f>
        <v>MIGUEL JULIÁN HERNÁNDEZ GUARÍN</v>
      </c>
      <c r="C165" s="104" t="str">
        <f>VLOOKUP(A165,'CENTRO DE COSTOS'!A:D,2,FALSE)</f>
        <v>0004-0008</v>
      </c>
      <c r="D165" s="187">
        <v>68001</v>
      </c>
      <c r="E165" s="187">
        <v>13408584</v>
      </c>
      <c r="F165" s="187">
        <v>77392</v>
      </c>
      <c r="G165" s="186" t="s">
        <v>180</v>
      </c>
      <c r="H165" s="186" t="s">
        <v>72</v>
      </c>
      <c r="I165" s="186" t="s">
        <v>9819</v>
      </c>
      <c r="J165" s="187" t="s">
        <v>802</v>
      </c>
      <c r="K165" s="187" t="s">
        <v>1030</v>
      </c>
      <c r="L165" s="117" t="s">
        <v>167</v>
      </c>
      <c r="M165" s="187">
        <v>13408584</v>
      </c>
      <c r="N165" s="186" t="s">
        <v>9824</v>
      </c>
      <c r="O165" s="186">
        <v>45826.354166666664</v>
      </c>
      <c r="P165" s="186">
        <v>45826.677777777775</v>
      </c>
      <c r="Q165" s="186" t="s">
        <v>9136</v>
      </c>
      <c r="R165" s="186" t="s">
        <v>9137</v>
      </c>
      <c r="S165" s="186" t="s">
        <v>9138</v>
      </c>
      <c r="T165" s="186" t="s">
        <v>9181</v>
      </c>
      <c r="U165" s="186" t="s">
        <v>9182</v>
      </c>
      <c r="V165" s="187" t="s">
        <v>177</v>
      </c>
      <c r="W165" s="186" t="s">
        <v>9825</v>
      </c>
      <c r="X165" s="188" t="s">
        <v>3754</v>
      </c>
      <c r="Y165" s="187">
        <v>0</v>
      </c>
      <c r="Z165" s="187" t="s">
        <v>9823</v>
      </c>
      <c r="AA165" s="186" t="s">
        <v>173</v>
      </c>
      <c r="AB165" s="186" t="s">
        <v>173</v>
      </c>
      <c r="AC165" s="187" t="s">
        <v>25</v>
      </c>
      <c r="AD165" s="187" t="s">
        <v>189</v>
      </c>
      <c r="AE165" s="188" t="s">
        <v>9144</v>
      </c>
      <c r="AF165" s="187">
        <v>1</v>
      </c>
      <c r="AG165" s="186" t="s">
        <v>185</v>
      </c>
      <c r="AH165" s="118"/>
      <c r="AI165" s="112">
        <f>IF(V165="SOPORTE_TELEFÓNICO",'BASE LIQUIDACION REDEBAN 2025'!$B$19,IF(AC165="TIPO I",'BASE LIQUIDACION REDEBAN 2025'!$C$2,IF(AC165="TIPO II",'BASE LIQUIDACION REDEBAN 2025'!$C$3,IF(AC165="TIPO III",'BASE LIQUIDACION REDEBAN 2025'!$C$4,IF(AC165="TIPO IV",'BASE LIQUIDACION REDEBAN 2025'!$C$5,IF(AD165="AEREO",'BASE LIQUIDACION REDEBAN 2025'!$B$6,'BASE LIQUIDACION REDEBAN 2025'!$C$5))))))</f>
        <v>65960.072302</v>
      </c>
      <c r="AJ165" s="97">
        <f>IF(OR(V165="SOPORTE_TELEFÓNICO",V165="ENVÍO"),0,IF(AC165="TIPO I",'BASE LIQUIDACION REDEBAN 2025'!$B$10,IF(AC165="TIPO II",'BASE LIQUIDACION REDEBAN 2025'!$B$11,IF(AC165="TIPO III",'BASE LIQUIDACION REDEBAN 2025'!$B$12,'BASE LIQUIDACION REDEBAN 2025'!$B$13))))</f>
        <v>75096.394270399993</v>
      </c>
      <c r="AK165" s="97">
        <f t="shared" si="2"/>
        <v>141056.46657240001</v>
      </c>
    </row>
    <row r="166" spans="1:37" s="85" customFormat="1" ht="13.15">
      <c r="A166" s="186" t="s">
        <v>68</v>
      </c>
      <c r="B166" s="104" t="str">
        <f>VLOOKUP(A166,'CENTRO DE COSTOS'!A:D,4,FALSE)</f>
        <v>WILLIAM ASDRUBAL ROZO ROZO</v>
      </c>
      <c r="C166" s="104" t="str">
        <f>VLOOKUP(A166,'CENTRO DE COSTOS'!A:D,2,FALSE)</f>
        <v>0004-0004</v>
      </c>
      <c r="D166" s="187">
        <v>11001</v>
      </c>
      <c r="E166" s="187">
        <v>13293699</v>
      </c>
      <c r="F166" s="187">
        <v>39869</v>
      </c>
      <c r="G166" s="186" t="s">
        <v>298</v>
      </c>
      <c r="H166" s="186" t="s">
        <v>68</v>
      </c>
      <c r="I166" s="186" t="s">
        <v>7241</v>
      </c>
      <c r="J166" s="187" t="s">
        <v>802</v>
      </c>
      <c r="K166" s="187" t="s">
        <v>803</v>
      </c>
      <c r="L166" s="117" t="s">
        <v>167</v>
      </c>
      <c r="M166" s="187" t="s">
        <v>9826</v>
      </c>
      <c r="N166" s="186" t="s">
        <v>9827</v>
      </c>
      <c r="O166" s="186">
        <v>45826.449305555558</v>
      </c>
      <c r="P166" s="186">
        <v>45826.719444444447</v>
      </c>
      <c r="Q166" s="186" t="s">
        <v>9136</v>
      </c>
      <c r="R166" s="186" t="s">
        <v>9137</v>
      </c>
      <c r="S166" s="186" t="s">
        <v>9138</v>
      </c>
      <c r="T166" s="186" t="s">
        <v>9181</v>
      </c>
      <c r="U166" s="186" t="s">
        <v>9182</v>
      </c>
      <c r="V166" s="187" t="s">
        <v>177</v>
      </c>
      <c r="W166" s="186" t="s">
        <v>9828</v>
      </c>
      <c r="X166" s="188" t="s">
        <v>9829</v>
      </c>
      <c r="Y166" s="187">
        <v>903788</v>
      </c>
      <c r="Z166" s="187" t="s">
        <v>7245</v>
      </c>
      <c r="AA166" s="186" t="s">
        <v>173</v>
      </c>
      <c r="AB166" s="186" t="s">
        <v>173</v>
      </c>
      <c r="AC166" s="187" t="s">
        <v>25</v>
      </c>
      <c r="AD166" s="187" t="s">
        <v>189</v>
      </c>
      <c r="AE166" s="188" t="s">
        <v>9144</v>
      </c>
      <c r="AF166" s="187">
        <v>0</v>
      </c>
      <c r="AG166" s="186" t="s">
        <v>301</v>
      </c>
      <c r="AH166" s="118"/>
      <c r="AI166" s="112">
        <f>IF(V166="SOPORTE_TELEFÓNICO",'BASE LIQUIDACION REDEBAN 2025'!$B$19,IF(AC166="TIPO I",'BASE LIQUIDACION REDEBAN 2025'!$C$2,IF(AC166="TIPO II",'BASE LIQUIDACION REDEBAN 2025'!$C$3,IF(AC166="TIPO III",'BASE LIQUIDACION REDEBAN 2025'!$C$4,IF(AC166="TIPO IV",'BASE LIQUIDACION REDEBAN 2025'!$C$5,IF(AD166="AEREO",'BASE LIQUIDACION REDEBAN 2025'!$B$6,'BASE LIQUIDACION REDEBAN 2025'!$C$5))))))</f>
        <v>65960.072302</v>
      </c>
      <c r="AJ166" s="97">
        <f>IF(OR(V166="SOPORTE_TELEFÓNICO",V166="ENVÍO"),0,IF(AC166="TIPO I",'BASE LIQUIDACION REDEBAN 2025'!$B$10,IF(AC166="TIPO II",'BASE LIQUIDACION REDEBAN 2025'!$B$11,IF(AC166="TIPO III",'BASE LIQUIDACION REDEBAN 2025'!$B$12,'BASE LIQUIDACION REDEBAN 2025'!$B$13))))</f>
        <v>75096.394270399993</v>
      </c>
      <c r="AK166" s="97">
        <f t="shared" si="2"/>
        <v>65960.072302</v>
      </c>
    </row>
    <row r="167" spans="1:37" s="85" customFormat="1" ht="13.15">
      <c r="A167" s="186" t="s">
        <v>76</v>
      </c>
      <c r="B167" s="104" t="str">
        <f>VLOOKUP(A167,'CENTRO DE COSTOS'!A:D,4,FALSE)</f>
        <v>DIEGO FERNANDO HENAO CARDONA</v>
      </c>
      <c r="C167" s="104" t="str">
        <f>VLOOKUP(A167,'CENTRO DE COSTOS'!A:D,2,FALSE)</f>
        <v>0004-0003</v>
      </c>
      <c r="D167" s="187">
        <v>76001</v>
      </c>
      <c r="E167" s="187">
        <v>2325651</v>
      </c>
      <c r="F167" s="187">
        <v>35125</v>
      </c>
      <c r="G167" s="186" t="s">
        <v>230</v>
      </c>
      <c r="H167" s="186" t="s">
        <v>76</v>
      </c>
      <c r="I167" s="186" t="s">
        <v>7226</v>
      </c>
      <c r="J167" s="187" t="s">
        <v>802</v>
      </c>
      <c r="K167" s="187" t="s">
        <v>1030</v>
      </c>
      <c r="L167" s="117" t="s">
        <v>167</v>
      </c>
      <c r="M167" s="187">
        <v>2325651</v>
      </c>
      <c r="N167" s="186" t="s">
        <v>9830</v>
      </c>
      <c r="O167" s="186">
        <v>45826.652777777781</v>
      </c>
      <c r="P167" s="186">
        <v>45826.727083333331</v>
      </c>
      <c r="Q167" s="186" t="s">
        <v>9136</v>
      </c>
      <c r="R167" s="186" t="s">
        <v>9137</v>
      </c>
      <c r="S167" s="186" t="s">
        <v>9138</v>
      </c>
      <c r="T167" s="186" t="s">
        <v>9139</v>
      </c>
      <c r="U167" s="186" t="s">
        <v>9139</v>
      </c>
      <c r="V167" s="187" t="s">
        <v>177</v>
      </c>
      <c r="W167" s="186" t="s">
        <v>9831</v>
      </c>
      <c r="X167" s="188" t="s">
        <v>3754</v>
      </c>
      <c r="Y167" s="187">
        <v>0</v>
      </c>
      <c r="Z167" s="187" t="s">
        <v>7230</v>
      </c>
      <c r="AA167" s="186" t="s">
        <v>173</v>
      </c>
      <c r="AB167" s="186" t="s">
        <v>173</v>
      </c>
      <c r="AC167" s="187" t="s">
        <v>25</v>
      </c>
      <c r="AD167" s="187" t="s">
        <v>189</v>
      </c>
      <c r="AE167" s="188" t="s">
        <v>9144</v>
      </c>
      <c r="AF167" s="187">
        <v>0</v>
      </c>
      <c r="AG167" s="186" t="s">
        <v>2428</v>
      </c>
      <c r="AH167" s="118"/>
      <c r="AI167" s="112">
        <f>IF(V167="SOPORTE_TELEFÓNICO",'BASE LIQUIDACION REDEBAN 2025'!$B$19,IF(AC167="TIPO I",'BASE LIQUIDACION REDEBAN 2025'!$C$2,IF(AC167="TIPO II",'BASE LIQUIDACION REDEBAN 2025'!$C$3,IF(AC167="TIPO III",'BASE LIQUIDACION REDEBAN 2025'!$C$4,IF(AC167="TIPO IV",'BASE LIQUIDACION REDEBAN 2025'!$C$5,IF(AD167="AEREO",'BASE LIQUIDACION REDEBAN 2025'!$B$6,'BASE LIQUIDACION REDEBAN 2025'!$C$5))))))</f>
        <v>65960.072302</v>
      </c>
      <c r="AJ167" s="97">
        <f>IF(OR(V167="SOPORTE_TELEFÓNICO",V167="ENVÍO"),0,IF(AC167="TIPO I",'BASE LIQUIDACION REDEBAN 2025'!$B$10,IF(AC167="TIPO II",'BASE LIQUIDACION REDEBAN 2025'!$B$11,IF(AC167="TIPO III",'BASE LIQUIDACION REDEBAN 2025'!$B$12,'BASE LIQUIDACION REDEBAN 2025'!$B$13))))</f>
        <v>75096.394270399993</v>
      </c>
      <c r="AK167" s="97">
        <f t="shared" si="2"/>
        <v>65960.072302</v>
      </c>
    </row>
    <row r="168" spans="1:37" s="85" customFormat="1" ht="13.15">
      <c r="A168" s="186" t="s">
        <v>76</v>
      </c>
      <c r="B168" s="104" t="str">
        <f>VLOOKUP(A168,'CENTRO DE COSTOS'!A:D,4,FALSE)</f>
        <v>DIEGO FERNANDO HENAO CARDONA</v>
      </c>
      <c r="C168" s="104" t="str">
        <f>VLOOKUP(A168,'CENTRO DE COSTOS'!A:D,2,FALSE)</f>
        <v>0004-0003</v>
      </c>
      <c r="D168" s="187">
        <v>76001</v>
      </c>
      <c r="E168" s="187">
        <v>2318468</v>
      </c>
      <c r="F168" s="187">
        <v>79182</v>
      </c>
      <c r="G168" s="186" t="s">
        <v>230</v>
      </c>
      <c r="H168" s="186" t="s">
        <v>76</v>
      </c>
      <c r="I168" s="186" t="s">
        <v>7176</v>
      </c>
      <c r="J168" s="187" t="s">
        <v>9145</v>
      </c>
      <c r="K168" s="187" t="s">
        <v>9145</v>
      </c>
      <c r="L168" s="117" t="s">
        <v>167</v>
      </c>
      <c r="M168" s="187">
        <v>2318468</v>
      </c>
      <c r="N168" s="186" t="s">
        <v>9832</v>
      </c>
      <c r="O168" s="186">
        <v>45825.667361111111</v>
      </c>
      <c r="P168" s="186">
        <v>45826.742361111108</v>
      </c>
      <c r="Q168" s="186" t="s">
        <v>9136</v>
      </c>
      <c r="R168" s="186" t="s">
        <v>9137</v>
      </c>
      <c r="S168" s="186" t="s">
        <v>9138</v>
      </c>
      <c r="T168" s="186" t="s">
        <v>9139</v>
      </c>
      <c r="U168" s="186" t="s">
        <v>9139</v>
      </c>
      <c r="V168" s="187" t="s">
        <v>177</v>
      </c>
      <c r="W168" s="186" t="s">
        <v>9833</v>
      </c>
      <c r="X168" s="188" t="s">
        <v>3754</v>
      </c>
      <c r="Y168" s="187">
        <v>0</v>
      </c>
      <c r="Z168" s="187" t="s">
        <v>7179</v>
      </c>
      <c r="AA168" s="186" t="s">
        <v>173</v>
      </c>
      <c r="AB168" s="186" t="s">
        <v>173</v>
      </c>
      <c r="AC168" s="187" t="s">
        <v>25</v>
      </c>
      <c r="AD168" s="187" t="s">
        <v>189</v>
      </c>
      <c r="AE168" s="188" t="s">
        <v>9144</v>
      </c>
      <c r="AF168" s="187">
        <v>0</v>
      </c>
      <c r="AG168" s="186" t="s">
        <v>2428</v>
      </c>
      <c r="AH168" s="118"/>
      <c r="AI168" s="112">
        <f>IF(V168="SOPORTE_TELEFÓNICO",'BASE LIQUIDACION REDEBAN 2025'!$B$19,IF(AC168="TIPO I",'BASE LIQUIDACION REDEBAN 2025'!$C$2,IF(AC168="TIPO II",'BASE LIQUIDACION REDEBAN 2025'!$C$3,IF(AC168="TIPO III",'BASE LIQUIDACION REDEBAN 2025'!$C$4,IF(AC168="TIPO IV",'BASE LIQUIDACION REDEBAN 2025'!$C$5,IF(AD168="AEREO",'BASE LIQUIDACION REDEBAN 2025'!$B$6,'BASE LIQUIDACION REDEBAN 2025'!$C$5))))))</f>
        <v>65960.072302</v>
      </c>
      <c r="AJ168" s="97">
        <f>IF(OR(V168="SOPORTE_TELEFÓNICO",V168="ENVÍO"),0,IF(AC168="TIPO I",'BASE LIQUIDACION REDEBAN 2025'!$B$10,IF(AC168="TIPO II",'BASE LIQUIDACION REDEBAN 2025'!$B$11,IF(AC168="TIPO III",'BASE LIQUIDACION REDEBAN 2025'!$B$12,'BASE LIQUIDACION REDEBAN 2025'!$B$13))))</f>
        <v>75096.394270399993</v>
      </c>
      <c r="AK168" s="97">
        <f t="shared" si="2"/>
        <v>65960.072302</v>
      </c>
    </row>
    <row r="169" spans="1:37" s="85" customFormat="1" ht="13.15">
      <c r="A169" s="186" t="s">
        <v>99</v>
      </c>
      <c r="B169" s="104" t="str">
        <f>VLOOKUP(A169,'CENTRO DE COSTOS'!A:D,4,FALSE)</f>
        <v>JOSE MAURICIO HERNANDEZ ROJAS</v>
      </c>
      <c r="C169" s="104" t="str">
        <f>VLOOKUP(A169,'CENTRO DE COSTOS'!A:D,2,FALSE)</f>
        <v>0004-0001</v>
      </c>
      <c r="D169" s="187">
        <v>20001</v>
      </c>
      <c r="E169" s="187">
        <v>13506087</v>
      </c>
      <c r="F169" s="187">
        <v>65470</v>
      </c>
      <c r="G169" s="186" t="s">
        <v>269</v>
      </c>
      <c r="H169" s="186" t="s">
        <v>99</v>
      </c>
      <c r="I169" s="186" t="s">
        <v>9834</v>
      </c>
      <c r="J169" s="187" t="s">
        <v>9145</v>
      </c>
      <c r="K169" s="187" t="s">
        <v>9145</v>
      </c>
      <c r="L169" s="117" t="s">
        <v>167</v>
      </c>
      <c r="M169" s="187">
        <v>13506087</v>
      </c>
      <c r="N169" s="186" t="s">
        <v>9835</v>
      </c>
      <c r="O169" s="186">
        <v>45825.506944444445</v>
      </c>
      <c r="P169" s="186">
        <v>45827.430555555555</v>
      </c>
      <c r="Q169" s="186" t="s">
        <v>9136</v>
      </c>
      <c r="R169" s="186" t="s">
        <v>9137</v>
      </c>
      <c r="S169" s="186" t="s">
        <v>9138</v>
      </c>
      <c r="T169" s="186" t="s">
        <v>9181</v>
      </c>
      <c r="U169" s="186" t="s">
        <v>9182</v>
      </c>
      <c r="V169" s="187" t="s">
        <v>177</v>
      </c>
      <c r="W169" s="186" t="s">
        <v>9836</v>
      </c>
      <c r="X169" s="188" t="s">
        <v>9837</v>
      </c>
      <c r="Y169" s="187" t="s">
        <v>9838</v>
      </c>
      <c r="Z169" s="187" t="s">
        <v>9839</v>
      </c>
      <c r="AA169" s="186" t="s">
        <v>173</v>
      </c>
      <c r="AB169" s="186" t="s">
        <v>173</v>
      </c>
      <c r="AC169" s="187" t="s">
        <v>25</v>
      </c>
      <c r="AD169" s="187" t="s">
        <v>189</v>
      </c>
      <c r="AE169" s="188" t="s">
        <v>9144</v>
      </c>
      <c r="AF169" s="187">
        <v>0</v>
      </c>
      <c r="AG169" s="186" t="s">
        <v>506</v>
      </c>
      <c r="AH169" s="118"/>
      <c r="AI169" s="112">
        <f>IF(V169="SOPORTE_TELEFÓNICO",'BASE LIQUIDACION REDEBAN 2025'!$B$19,IF(AC169="TIPO I",'BASE LIQUIDACION REDEBAN 2025'!$C$2,IF(AC169="TIPO II",'BASE LIQUIDACION REDEBAN 2025'!$C$3,IF(AC169="TIPO III",'BASE LIQUIDACION REDEBAN 2025'!$C$4,IF(AC169="TIPO IV",'BASE LIQUIDACION REDEBAN 2025'!$C$5,IF(AD169="AEREO",'BASE LIQUIDACION REDEBAN 2025'!$B$6,'BASE LIQUIDACION REDEBAN 2025'!$C$5))))))</f>
        <v>65960.072302</v>
      </c>
      <c r="AJ169" s="97">
        <f>IF(OR(V169="SOPORTE_TELEFÓNICO",V169="ENVÍO"),0,IF(AC169="TIPO I",'BASE LIQUIDACION REDEBAN 2025'!$B$10,IF(AC169="TIPO II",'BASE LIQUIDACION REDEBAN 2025'!$B$11,IF(AC169="TIPO III",'BASE LIQUIDACION REDEBAN 2025'!$B$12,'BASE LIQUIDACION REDEBAN 2025'!$B$13))))</f>
        <v>75096.394270399993</v>
      </c>
      <c r="AK169" s="97">
        <f t="shared" si="2"/>
        <v>65960.072302</v>
      </c>
    </row>
    <row r="170" spans="1:37" s="85" customFormat="1" ht="13.15">
      <c r="A170" s="186" t="s">
        <v>81</v>
      </c>
      <c r="B170" s="104" t="str">
        <f>VLOOKUP(A170,'CENTRO DE COSTOS'!A:D,4,FALSE)</f>
        <v>MIGUEL JULIÁN HERNÁNDEZ GUARÍN</v>
      </c>
      <c r="C170" s="104" t="str">
        <f>VLOOKUP(A170,'CENTRO DE COSTOS'!A:D,2,FALSE)</f>
        <v>0004-0008</v>
      </c>
      <c r="D170" s="187">
        <v>54001</v>
      </c>
      <c r="E170" s="187">
        <v>13548033</v>
      </c>
      <c r="F170" s="187">
        <v>76797</v>
      </c>
      <c r="G170" s="186" t="s">
        <v>408</v>
      </c>
      <c r="H170" s="186" t="s">
        <v>81</v>
      </c>
      <c r="I170" s="186" t="s">
        <v>9840</v>
      </c>
      <c r="J170" s="187" t="s">
        <v>9145</v>
      </c>
      <c r="K170" s="187" t="s">
        <v>9145</v>
      </c>
      <c r="L170" s="117" t="s">
        <v>167</v>
      </c>
      <c r="M170" s="187">
        <v>13548033</v>
      </c>
      <c r="N170" s="186" t="s">
        <v>9841</v>
      </c>
      <c r="O170" s="186">
        <v>45825.506944444445</v>
      </c>
      <c r="P170" s="186">
        <v>45827.453425925924</v>
      </c>
      <c r="Q170" s="186" t="s">
        <v>9136</v>
      </c>
      <c r="R170" s="186" t="s">
        <v>9137</v>
      </c>
      <c r="S170" s="186" t="s">
        <v>9138</v>
      </c>
      <c r="T170" s="186" t="s">
        <v>9181</v>
      </c>
      <c r="U170" s="186" t="s">
        <v>9182</v>
      </c>
      <c r="V170" s="187" t="s">
        <v>177</v>
      </c>
      <c r="W170" s="186" t="s">
        <v>9842</v>
      </c>
      <c r="X170" s="188" t="s">
        <v>9843</v>
      </c>
      <c r="Y170" s="187">
        <v>549210</v>
      </c>
      <c r="Z170" s="187" t="s">
        <v>9844</v>
      </c>
      <c r="AA170" s="186" t="s">
        <v>173</v>
      </c>
      <c r="AB170" s="186" t="s">
        <v>173</v>
      </c>
      <c r="AC170" s="187" t="s">
        <v>25</v>
      </c>
      <c r="AD170" s="187" t="s">
        <v>189</v>
      </c>
      <c r="AE170" s="188" t="s">
        <v>9144</v>
      </c>
      <c r="AF170" s="187">
        <v>0</v>
      </c>
      <c r="AG170" s="186" t="s">
        <v>846</v>
      </c>
      <c r="AH170" s="118"/>
      <c r="AI170" s="112">
        <f>IF(V170="SOPORTE_TELEFÓNICO",'BASE LIQUIDACION REDEBAN 2025'!$B$19,IF(AC170="TIPO I",'BASE LIQUIDACION REDEBAN 2025'!$C$2,IF(AC170="TIPO II",'BASE LIQUIDACION REDEBAN 2025'!$C$3,IF(AC170="TIPO III",'BASE LIQUIDACION REDEBAN 2025'!$C$4,IF(AC170="TIPO IV",'BASE LIQUIDACION REDEBAN 2025'!$C$5,IF(AD170="AEREO",'BASE LIQUIDACION REDEBAN 2025'!$B$6,'BASE LIQUIDACION REDEBAN 2025'!$C$5))))))</f>
        <v>65960.072302</v>
      </c>
      <c r="AJ170" s="97">
        <f>IF(OR(V170="SOPORTE_TELEFÓNICO",V170="ENVÍO"),0,IF(AC170="TIPO I",'BASE LIQUIDACION REDEBAN 2025'!$B$10,IF(AC170="TIPO II",'BASE LIQUIDACION REDEBAN 2025'!$B$11,IF(AC170="TIPO III",'BASE LIQUIDACION REDEBAN 2025'!$B$12,'BASE LIQUIDACION REDEBAN 2025'!$B$13))))</f>
        <v>75096.394270399993</v>
      </c>
      <c r="AK170" s="97">
        <f t="shared" si="2"/>
        <v>65960.072302</v>
      </c>
    </row>
    <row r="171" spans="1:37" s="85" customFormat="1" ht="13.15">
      <c r="A171" s="186" t="s">
        <v>76</v>
      </c>
      <c r="B171" s="104" t="str">
        <f>VLOOKUP(A171,'CENTRO DE COSTOS'!A:D,4,FALSE)</f>
        <v>DIEGO FERNANDO HENAO CARDONA</v>
      </c>
      <c r="C171" s="104" t="str">
        <f>VLOOKUP(A171,'CENTRO DE COSTOS'!A:D,2,FALSE)</f>
        <v>0004-0003</v>
      </c>
      <c r="D171" s="187">
        <v>76520</v>
      </c>
      <c r="E171" s="187">
        <v>13521245</v>
      </c>
      <c r="F171" s="187">
        <v>77083</v>
      </c>
      <c r="G171" s="186" t="s">
        <v>230</v>
      </c>
      <c r="H171" s="186" t="s">
        <v>754</v>
      </c>
      <c r="I171" s="186" t="s">
        <v>9845</v>
      </c>
      <c r="J171" s="187" t="s">
        <v>802</v>
      </c>
      <c r="K171" s="187" t="s">
        <v>1030</v>
      </c>
      <c r="L171" s="117" t="s">
        <v>167</v>
      </c>
      <c r="M171" s="187">
        <v>13521245</v>
      </c>
      <c r="N171" s="186" t="s">
        <v>9846</v>
      </c>
      <c r="O171" s="186">
        <v>45826.354166666664</v>
      </c>
      <c r="P171" s="186">
        <v>45827.498877314807</v>
      </c>
      <c r="Q171" s="186" t="s">
        <v>9136</v>
      </c>
      <c r="R171" s="186" t="s">
        <v>9137</v>
      </c>
      <c r="S171" s="186" t="s">
        <v>9138</v>
      </c>
      <c r="T171" s="186" t="s">
        <v>9181</v>
      </c>
      <c r="U171" s="186" t="s">
        <v>9182</v>
      </c>
      <c r="V171" s="187" t="s">
        <v>177</v>
      </c>
      <c r="W171" s="186" t="s">
        <v>9847</v>
      </c>
      <c r="X171" s="188" t="s">
        <v>9848</v>
      </c>
      <c r="Y171" s="187" t="s">
        <v>9849</v>
      </c>
      <c r="Z171" s="187" t="s">
        <v>9850</v>
      </c>
      <c r="AA171" s="186" t="s">
        <v>173</v>
      </c>
      <c r="AB171" s="186" t="s">
        <v>173</v>
      </c>
      <c r="AC171" s="187" t="s">
        <v>25</v>
      </c>
      <c r="AD171" s="187" t="s">
        <v>189</v>
      </c>
      <c r="AE171" s="188" t="s">
        <v>9144</v>
      </c>
      <c r="AF171" s="187">
        <v>0</v>
      </c>
      <c r="AG171" s="186" t="s">
        <v>2428</v>
      </c>
      <c r="AH171" s="118"/>
      <c r="AI171" s="112">
        <f>IF(V171="SOPORTE_TELEFÓNICO",'BASE LIQUIDACION REDEBAN 2025'!$B$19,IF(AC171="TIPO I",'BASE LIQUIDACION REDEBAN 2025'!$C$2,IF(AC171="TIPO II",'BASE LIQUIDACION REDEBAN 2025'!$C$3,IF(AC171="TIPO III",'BASE LIQUIDACION REDEBAN 2025'!$C$4,IF(AC171="TIPO IV",'BASE LIQUIDACION REDEBAN 2025'!$C$5,IF(AD171="AEREO",'BASE LIQUIDACION REDEBAN 2025'!$B$6,'BASE LIQUIDACION REDEBAN 2025'!$C$5))))))</f>
        <v>65960.072302</v>
      </c>
      <c r="AJ171" s="97">
        <f>IF(OR(V171="SOPORTE_TELEFÓNICO",V171="ENVÍO"),0,IF(AC171="TIPO I",'BASE LIQUIDACION REDEBAN 2025'!$B$10,IF(AC171="TIPO II",'BASE LIQUIDACION REDEBAN 2025'!$B$11,IF(AC171="TIPO III",'BASE LIQUIDACION REDEBAN 2025'!$B$12,'BASE LIQUIDACION REDEBAN 2025'!$B$13))))</f>
        <v>75096.394270399993</v>
      </c>
      <c r="AK171" s="97">
        <f t="shared" si="2"/>
        <v>65960.072302</v>
      </c>
    </row>
    <row r="172" spans="1:37" s="85" customFormat="1" ht="13.15">
      <c r="A172" s="186" t="s">
        <v>91</v>
      </c>
      <c r="B172" s="104" t="str">
        <f>VLOOKUP(A172,'CENTRO DE COSTOS'!A:D,4,FALSE)</f>
        <v>JOSE MAURICIO HERNANDEZ ROJAS</v>
      </c>
      <c r="C172" s="104" t="str">
        <f>VLOOKUP(A172,'CENTRO DE COSTOS'!A:D,2,FALSE)</f>
        <v>0004-0001</v>
      </c>
      <c r="D172" s="187">
        <v>23001</v>
      </c>
      <c r="E172" s="187">
        <v>13408714</v>
      </c>
      <c r="F172" s="187">
        <v>35084</v>
      </c>
      <c r="G172" s="186" t="s">
        <v>612</v>
      </c>
      <c r="H172" s="186" t="s">
        <v>91</v>
      </c>
      <c r="I172" s="186" t="s">
        <v>7414</v>
      </c>
      <c r="J172" s="187" t="s">
        <v>802</v>
      </c>
      <c r="K172" s="187" t="s">
        <v>1030</v>
      </c>
      <c r="L172" s="117" t="s">
        <v>167</v>
      </c>
      <c r="M172" s="187">
        <v>13408714</v>
      </c>
      <c r="N172" s="186" t="s">
        <v>9851</v>
      </c>
      <c r="O172" s="186">
        <v>45826.354166666664</v>
      </c>
      <c r="P172" s="186">
        <v>45827.499918981477</v>
      </c>
      <c r="Q172" s="186" t="s">
        <v>9136</v>
      </c>
      <c r="R172" s="186" t="s">
        <v>9137</v>
      </c>
      <c r="S172" s="186" t="s">
        <v>9138</v>
      </c>
      <c r="T172" s="186" t="s">
        <v>9181</v>
      </c>
      <c r="U172" s="186" t="s">
        <v>9182</v>
      </c>
      <c r="V172" s="187" t="s">
        <v>177</v>
      </c>
      <c r="W172" s="186" t="s">
        <v>9852</v>
      </c>
      <c r="X172" s="188" t="s">
        <v>9853</v>
      </c>
      <c r="Y172" s="187">
        <v>910164</v>
      </c>
      <c r="Z172" s="187" t="s">
        <v>7417</v>
      </c>
      <c r="AA172" s="186" t="s">
        <v>173</v>
      </c>
      <c r="AB172" s="186" t="s">
        <v>173</v>
      </c>
      <c r="AC172" s="187" t="s">
        <v>25</v>
      </c>
      <c r="AD172" s="187" t="s">
        <v>189</v>
      </c>
      <c r="AE172" s="188" t="s">
        <v>9144</v>
      </c>
      <c r="AF172" s="187">
        <v>0</v>
      </c>
      <c r="AG172" s="186" t="s">
        <v>841</v>
      </c>
      <c r="AH172" s="118"/>
      <c r="AI172" s="112">
        <f>IF(V172="SOPORTE_TELEFÓNICO",'BASE LIQUIDACION REDEBAN 2025'!$B$19,IF(AC172="TIPO I",'BASE LIQUIDACION REDEBAN 2025'!$C$2,IF(AC172="TIPO II",'BASE LIQUIDACION REDEBAN 2025'!$C$3,IF(AC172="TIPO III",'BASE LIQUIDACION REDEBAN 2025'!$C$4,IF(AC172="TIPO IV",'BASE LIQUIDACION REDEBAN 2025'!$C$5,IF(AD172="AEREO",'BASE LIQUIDACION REDEBAN 2025'!$B$6,'BASE LIQUIDACION REDEBAN 2025'!$C$5))))))</f>
        <v>65960.072302</v>
      </c>
      <c r="AJ172" s="97">
        <f>IF(OR(V172="SOPORTE_TELEFÓNICO",V172="ENVÍO"),0,IF(AC172="TIPO I",'BASE LIQUIDACION REDEBAN 2025'!$B$10,IF(AC172="TIPO II",'BASE LIQUIDACION REDEBAN 2025'!$B$11,IF(AC172="TIPO III",'BASE LIQUIDACION REDEBAN 2025'!$B$12,'BASE LIQUIDACION REDEBAN 2025'!$B$13))))</f>
        <v>75096.394270399993</v>
      </c>
      <c r="AK172" s="97">
        <f t="shared" si="2"/>
        <v>65960.072302</v>
      </c>
    </row>
    <row r="173" spans="1:37" s="85" customFormat="1" ht="13.15">
      <c r="A173" s="186" t="s">
        <v>98</v>
      </c>
      <c r="B173" s="104" t="str">
        <f>VLOOKUP(A173,'CENTRO DE COSTOS'!A:D,4,FALSE)</f>
        <v>MIGUEL JULIÁN HERNÁNDEZ GUARÍN</v>
      </c>
      <c r="C173" s="104" t="str">
        <f>VLOOKUP(A173,'CENTRO DE COSTOS'!A:D,2,FALSE)</f>
        <v>0004-0008</v>
      </c>
      <c r="D173" s="187">
        <v>15183</v>
      </c>
      <c r="E173" s="187">
        <v>13460920</v>
      </c>
      <c r="F173" s="187">
        <v>61124</v>
      </c>
      <c r="G173" s="186" t="s">
        <v>371</v>
      </c>
      <c r="H173" s="186" t="s">
        <v>9854</v>
      </c>
      <c r="I173" s="186" t="s">
        <v>9855</v>
      </c>
      <c r="J173" s="187" t="s">
        <v>9145</v>
      </c>
      <c r="K173" s="187" t="s">
        <v>9145</v>
      </c>
      <c r="L173" s="117" t="s">
        <v>167</v>
      </c>
      <c r="M173" s="187">
        <v>13460920</v>
      </c>
      <c r="N173" s="186" t="s">
        <v>9856</v>
      </c>
      <c r="O173" s="186">
        <v>45825.506944444445</v>
      </c>
      <c r="P173" s="186">
        <v>45827.626342592594</v>
      </c>
      <c r="Q173" s="186" t="s">
        <v>9136</v>
      </c>
      <c r="R173" s="186" t="s">
        <v>9137</v>
      </c>
      <c r="S173" s="186" t="s">
        <v>9138</v>
      </c>
      <c r="T173" s="186" t="s">
        <v>9181</v>
      </c>
      <c r="U173" s="186" t="s">
        <v>9182</v>
      </c>
      <c r="V173" s="187" t="s">
        <v>177</v>
      </c>
      <c r="W173" s="186" t="s">
        <v>9857</v>
      </c>
      <c r="X173" s="188" t="s">
        <v>9858</v>
      </c>
      <c r="Y173" s="187">
        <v>1004555</v>
      </c>
      <c r="Z173" s="187" t="s">
        <v>9859</v>
      </c>
      <c r="AA173" s="186" t="s">
        <v>173</v>
      </c>
      <c r="AB173" s="186" t="s">
        <v>173</v>
      </c>
      <c r="AC173" s="187" t="s">
        <v>32</v>
      </c>
      <c r="AD173" s="187" t="s">
        <v>189</v>
      </c>
      <c r="AE173" s="188" t="s">
        <v>9144</v>
      </c>
      <c r="AF173" s="187">
        <v>0</v>
      </c>
      <c r="AG173" s="186" t="s">
        <v>1163</v>
      </c>
      <c r="AH173" s="118"/>
      <c r="AI173" s="112">
        <f>IF(V173="SOPORTE_TELEFÓNICO",'BASE LIQUIDACION REDEBAN 2025'!$B$19,IF(AC173="TIPO I",'BASE LIQUIDACION REDEBAN 2025'!$C$2,IF(AC173="TIPO II",'BASE LIQUIDACION REDEBAN 2025'!$C$3,IF(AC173="TIPO III",'BASE LIQUIDACION REDEBAN 2025'!$C$4,IF(AC173="TIPO IV",'BASE LIQUIDACION REDEBAN 2025'!$C$5,IF(AD173="AEREO",'BASE LIQUIDACION REDEBAN 2025'!$B$6,'BASE LIQUIDACION REDEBAN 2025'!$C$5))))))</f>
        <v>479588.87655000004</v>
      </c>
      <c r="AJ173" s="97">
        <f>IF(OR(V173="SOPORTE_TELEFÓNICO",V173="ENVÍO"),0,IF(AC173="TIPO I",'BASE LIQUIDACION REDEBAN 2025'!$B$10,IF(AC173="TIPO II",'BASE LIQUIDACION REDEBAN 2025'!$B$11,IF(AC173="TIPO III",'BASE LIQUIDACION REDEBAN 2025'!$B$12,'BASE LIQUIDACION REDEBAN 2025'!$B$13))))</f>
        <v>196536.5258152</v>
      </c>
      <c r="AK173" s="97">
        <f t="shared" si="2"/>
        <v>479588.87655000004</v>
      </c>
    </row>
    <row r="174" spans="1:37" s="85" customFormat="1" ht="13.15">
      <c r="A174" s="186" t="s">
        <v>86</v>
      </c>
      <c r="B174" s="104" t="str">
        <f>VLOOKUP(A174,'CENTRO DE COSTOS'!A:D,4,FALSE)</f>
        <v>KEVIN ALEXIS CORZO BUSTOS</v>
      </c>
      <c r="C174" s="104" t="str">
        <f>VLOOKUP(A174,'CENTRO DE COSTOS'!A:D,2,FALSE)</f>
        <v>0004-0007</v>
      </c>
      <c r="D174" s="187">
        <v>73001</v>
      </c>
      <c r="E174" s="187">
        <v>13582557</v>
      </c>
      <c r="F174" s="187">
        <v>78298</v>
      </c>
      <c r="G174" s="186" t="s">
        <v>870</v>
      </c>
      <c r="H174" s="186" t="s">
        <v>86</v>
      </c>
      <c r="I174" s="186" t="s">
        <v>9860</v>
      </c>
      <c r="J174" s="187" t="s">
        <v>9145</v>
      </c>
      <c r="K174" s="187" t="s">
        <v>9145</v>
      </c>
      <c r="L174" s="117" t="s">
        <v>167</v>
      </c>
      <c r="M174" s="187">
        <v>13582557</v>
      </c>
      <c r="N174" s="186" t="s">
        <v>9861</v>
      </c>
      <c r="O174" s="186">
        <v>45825.506944444445</v>
      </c>
      <c r="P174" s="186">
        <v>45827.664930555547</v>
      </c>
      <c r="Q174" s="186" t="s">
        <v>9136</v>
      </c>
      <c r="R174" s="186" t="s">
        <v>9137</v>
      </c>
      <c r="S174" s="186" t="s">
        <v>9138</v>
      </c>
      <c r="T174" s="186" t="s">
        <v>3331</v>
      </c>
      <c r="U174" s="186" t="s">
        <v>3331</v>
      </c>
      <c r="V174" s="187" t="s">
        <v>177</v>
      </c>
      <c r="W174" s="186" t="s">
        <v>9862</v>
      </c>
      <c r="X174" s="188" t="s">
        <v>9863</v>
      </c>
      <c r="Y174" s="187" t="s">
        <v>9864</v>
      </c>
      <c r="Z174" s="187" t="s">
        <v>9865</v>
      </c>
      <c r="AA174" s="186" t="s">
        <v>173</v>
      </c>
      <c r="AB174" s="186" t="s">
        <v>173</v>
      </c>
      <c r="AC174" s="187" t="s">
        <v>25</v>
      </c>
      <c r="AD174" s="187" t="s">
        <v>189</v>
      </c>
      <c r="AE174" s="188" t="s">
        <v>9144</v>
      </c>
      <c r="AF174" s="187">
        <v>0</v>
      </c>
      <c r="AG174" s="186" t="s">
        <v>1099</v>
      </c>
      <c r="AH174" s="118"/>
      <c r="AI174" s="112">
        <f>IF(V174="SOPORTE_TELEFÓNICO",'BASE LIQUIDACION REDEBAN 2025'!$B$19,IF(AC174="TIPO I",'BASE LIQUIDACION REDEBAN 2025'!$C$2,IF(AC174="TIPO II",'BASE LIQUIDACION REDEBAN 2025'!$C$3,IF(AC174="TIPO III",'BASE LIQUIDACION REDEBAN 2025'!$C$4,IF(AC174="TIPO IV",'BASE LIQUIDACION REDEBAN 2025'!$C$5,IF(AD174="AEREO",'BASE LIQUIDACION REDEBAN 2025'!$B$6,'BASE LIQUIDACION REDEBAN 2025'!$C$5))))))</f>
        <v>65960.072302</v>
      </c>
      <c r="AJ174" s="97">
        <f>IF(OR(V174="SOPORTE_TELEFÓNICO",V174="ENVÍO"),0,IF(AC174="TIPO I",'BASE LIQUIDACION REDEBAN 2025'!$B$10,IF(AC174="TIPO II",'BASE LIQUIDACION REDEBAN 2025'!$B$11,IF(AC174="TIPO III",'BASE LIQUIDACION REDEBAN 2025'!$B$12,'BASE LIQUIDACION REDEBAN 2025'!$B$13))))</f>
        <v>75096.394270399993</v>
      </c>
      <c r="AK174" s="97">
        <f t="shared" si="2"/>
        <v>65960.072302</v>
      </c>
    </row>
    <row r="175" spans="1:37" s="85" customFormat="1" ht="13.15">
      <c r="A175" s="186" t="s">
        <v>94</v>
      </c>
      <c r="B175" s="104" t="str">
        <f>VLOOKUP(A175,'CENTRO DE COSTOS'!A:D,4,FALSE)</f>
        <v>DIEGO FERNANDO HENAO CARDONA</v>
      </c>
      <c r="C175" s="104" t="str">
        <f>VLOOKUP(A175,'CENTRO DE COSTOS'!A:D,2,FALSE)</f>
        <v>0004-0002</v>
      </c>
      <c r="D175" s="187">
        <v>66001</v>
      </c>
      <c r="E175" s="187">
        <v>13459265</v>
      </c>
      <c r="F175" s="187">
        <v>72498</v>
      </c>
      <c r="G175" s="186" t="s">
        <v>450</v>
      </c>
      <c r="H175" s="186" t="s">
        <v>94</v>
      </c>
      <c r="I175" s="186" t="s">
        <v>9866</v>
      </c>
      <c r="J175" s="187" t="s">
        <v>802</v>
      </c>
      <c r="K175" s="187" t="s">
        <v>1030</v>
      </c>
      <c r="L175" s="117" t="s">
        <v>167</v>
      </c>
      <c r="M175" s="187">
        <v>13459265</v>
      </c>
      <c r="N175" s="186" t="s">
        <v>9867</v>
      </c>
      <c r="O175" s="186">
        <v>45826.354166666664</v>
      </c>
      <c r="P175" s="186">
        <v>45827.665277777778</v>
      </c>
      <c r="Q175" s="186" t="s">
        <v>9136</v>
      </c>
      <c r="R175" s="186" t="s">
        <v>9137</v>
      </c>
      <c r="S175" s="186" t="s">
        <v>9138</v>
      </c>
      <c r="T175" s="186" t="s">
        <v>9181</v>
      </c>
      <c r="U175" s="186" t="s">
        <v>9182</v>
      </c>
      <c r="V175" s="187" t="s">
        <v>177</v>
      </c>
      <c r="W175" s="186" t="s">
        <v>9868</v>
      </c>
      <c r="X175" s="188" t="s">
        <v>9869</v>
      </c>
      <c r="Y175" s="187" t="s">
        <v>9870</v>
      </c>
      <c r="Z175" s="187" t="s">
        <v>9871</v>
      </c>
      <c r="AA175" s="186" t="s">
        <v>173</v>
      </c>
      <c r="AB175" s="186" t="s">
        <v>173</v>
      </c>
      <c r="AC175" s="187" t="s">
        <v>25</v>
      </c>
      <c r="AD175" s="187" t="s">
        <v>189</v>
      </c>
      <c r="AE175" s="188" t="s">
        <v>9144</v>
      </c>
      <c r="AF175" s="187">
        <v>0</v>
      </c>
      <c r="AG175" s="186" t="s">
        <v>453</v>
      </c>
      <c r="AH175" s="118"/>
      <c r="AI175" s="112">
        <f>IF(V175="SOPORTE_TELEFÓNICO",'BASE LIQUIDACION REDEBAN 2025'!$B$19,IF(AC175="TIPO I",'BASE LIQUIDACION REDEBAN 2025'!$C$2,IF(AC175="TIPO II",'BASE LIQUIDACION REDEBAN 2025'!$C$3,IF(AC175="TIPO III",'BASE LIQUIDACION REDEBAN 2025'!$C$4,IF(AC175="TIPO IV",'BASE LIQUIDACION REDEBAN 2025'!$C$5,IF(AD175="AEREO",'BASE LIQUIDACION REDEBAN 2025'!$B$6,'BASE LIQUIDACION REDEBAN 2025'!$C$5))))))</f>
        <v>65960.072302</v>
      </c>
      <c r="AJ175" s="97">
        <f>IF(OR(V175="SOPORTE_TELEFÓNICO",V175="ENVÍO"),0,IF(AC175="TIPO I",'BASE LIQUIDACION REDEBAN 2025'!$B$10,IF(AC175="TIPO II",'BASE LIQUIDACION REDEBAN 2025'!$B$11,IF(AC175="TIPO III",'BASE LIQUIDACION REDEBAN 2025'!$B$12,'BASE LIQUIDACION REDEBAN 2025'!$B$13))))</f>
        <v>75096.394270399993</v>
      </c>
      <c r="AK175" s="97">
        <f t="shared" si="2"/>
        <v>65960.072302</v>
      </c>
    </row>
    <row r="176" spans="1:37" s="85" customFormat="1" ht="13.15">
      <c r="A176" s="186" t="s">
        <v>90</v>
      </c>
      <c r="B176" s="104" t="str">
        <f>VLOOKUP(A176,'CENTRO DE COSTOS'!A:D,4,FALSE)</f>
        <v>JUAN SEBASTIÁN RÍOS CASTRILLÓN</v>
      </c>
      <c r="C176" s="104" t="str">
        <f>VLOOKUP(A176,'CENTRO DE COSTOS'!A:D,2,FALSE)</f>
        <v>0004-0005</v>
      </c>
      <c r="D176" s="187">
        <v>27361</v>
      </c>
      <c r="E176" s="187">
        <v>13570504</v>
      </c>
      <c r="F176" s="187">
        <v>73938</v>
      </c>
      <c r="G176" s="186" t="s">
        <v>208</v>
      </c>
      <c r="H176" s="186" t="s">
        <v>223</v>
      </c>
      <c r="I176" s="186" t="s">
        <v>9872</v>
      </c>
      <c r="J176" s="187" t="s">
        <v>9145</v>
      </c>
      <c r="K176" s="187" t="s">
        <v>9145</v>
      </c>
      <c r="L176" s="117" t="s">
        <v>167</v>
      </c>
      <c r="M176" s="187">
        <v>13570504</v>
      </c>
      <c r="N176" s="186" t="s">
        <v>9873</v>
      </c>
      <c r="O176" s="186">
        <v>45825.506944444445</v>
      </c>
      <c r="P176" s="186">
        <v>45827.665312500001</v>
      </c>
      <c r="Q176" s="186" t="s">
        <v>9136</v>
      </c>
      <c r="R176" s="186" t="s">
        <v>9137</v>
      </c>
      <c r="S176" s="186" t="s">
        <v>9138</v>
      </c>
      <c r="T176" s="186" t="s">
        <v>9181</v>
      </c>
      <c r="U176" s="186" t="s">
        <v>9182</v>
      </c>
      <c r="V176" s="187" t="s">
        <v>177</v>
      </c>
      <c r="W176" s="186" t="s">
        <v>9874</v>
      </c>
      <c r="X176" s="188" t="s">
        <v>9875</v>
      </c>
      <c r="Y176" s="187">
        <v>1107911</v>
      </c>
      <c r="Z176" s="187" t="s">
        <v>9876</v>
      </c>
      <c r="AA176" s="186" t="s">
        <v>173</v>
      </c>
      <c r="AB176" s="186" t="s">
        <v>173</v>
      </c>
      <c r="AC176" s="187" t="s">
        <v>175</v>
      </c>
      <c r="AD176" s="187" t="s">
        <v>227</v>
      </c>
      <c r="AE176" s="188" t="s">
        <v>9144</v>
      </c>
      <c r="AF176" s="187">
        <v>0</v>
      </c>
      <c r="AG176" s="186" t="s">
        <v>212</v>
      </c>
      <c r="AH176" s="118"/>
      <c r="AI176" s="112">
        <f>IF(V176="SOPORTE_TELEFÓNICO",'BASE LIQUIDACION REDEBAN 2025'!$B$19,IF(AC176="TIPO I",'BASE LIQUIDACION REDEBAN 2025'!$C$2,IF(AC176="TIPO II",'BASE LIQUIDACION REDEBAN 2025'!$C$3,IF(AC176="TIPO III",'BASE LIQUIDACION REDEBAN 2025'!$C$4,IF(AC176="TIPO IV",'BASE LIQUIDACION REDEBAN 2025'!$C$5,IF(AD176="AEREO",'BASE LIQUIDACION REDEBAN 2025'!$B$6,'BASE LIQUIDACION REDEBAN 2025'!$C$5))))))</f>
        <v>988462.96268840006</v>
      </c>
      <c r="AJ176" s="97">
        <f>IF(OR(V176="SOPORTE_TELEFÓNICO",V176="ENVÍO"),0,IF(AC176="TIPO I",'BASE LIQUIDACION REDEBAN 2025'!$B$10,IF(AC176="TIPO II",'BASE LIQUIDACION REDEBAN 2025'!$B$11,IF(AC176="TIPO III",'BASE LIQUIDACION REDEBAN 2025'!$B$12,'BASE LIQUIDACION REDEBAN 2025'!$B$13))))</f>
        <v>196536.5258152</v>
      </c>
      <c r="AK176" s="97">
        <f t="shared" si="2"/>
        <v>988462.96268840006</v>
      </c>
    </row>
    <row r="177" spans="1:37" s="85" customFormat="1" ht="13.15">
      <c r="A177" s="186" t="s">
        <v>90</v>
      </c>
      <c r="B177" s="104" t="str">
        <f>VLOOKUP(A177,'CENTRO DE COSTOS'!A:D,4,FALSE)</f>
        <v>JUAN SEBASTIÁN RÍOS CASTRILLÓN</v>
      </c>
      <c r="C177" s="104" t="str">
        <f>VLOOKUP(A177,'CENTRO DE COSTOS'!A:D,2,FALSE)</f>
        <v>0004-0005</v>
      </c>
      <c r="D177" s="187">
        <v>5360</v>
      </c>
      <c r="E177" s="187">
        <v>2319402</v>
      </c>
      <c r="F177" s="187">
        <v>75665</v>
      </c>
      <c r="G177" s="186" t="s">
        <v>290</v>
      </c>
      <c r="H177" s="186" t="s">
        <v>464</v>
      </c>
      <c r="I177" s="186" t="s">
        <v>9877</v>
      </c>
      <c r="J177" s="187" t="s">
        <v>9145</v>
      </c>
      <c r="K177" s="187" t="s">
        <v>9145</v>
      </c>
      <c r="L177" s="117" t="s">
        <v>167</v>
      </c>
      <c r="M177" s="187">
        <v>2319402</v>
      </c>
      <c r="N177" s="186" t="s">
        <v>9878</v>
      </c>
      <c r="O177" s="186">
        <v>45826.333333333336</v>
      </c>
      <c r="P177" s="186">
        <v>45827.681250000001</v>
      </c>
      <c r="Q177" s="186" t="s">
        <v>9136</v>
      </c>
      <c r="R177" s="186" t="s">
        <v>9137</v>
      </c>
      <c r="S177" s="186" t="s">
        <v>9138</v>
      </c>
      <c r="T177" s="186" t="s">
        <v>9139</v>
      </c>
      <c r="U177" s="186" t="s">
        <v>9139</v>
      </c>
      <c r="V177" s="187" t="s">
        <v>177</v>
      </c>
      <c r="W177" s="186" t="s">
        <v>9879</v>
      </c>
      <c r="X177" s="188" t="s">
        <v>3754</v>
      </c>
      <c r="Y177" s="187">
        <v>0</v>
      </c>
      <c r="Z177" s="187" t="s">
        <v>9880</v>
      </c>
      <c r="AA177" s="186" t="s">
        <v>173</v>
      </c>
      <c r="AB177" s="186" t="s">
        <v>173</v>
      </c>
      <c r="AC177" s="187" t="s">
        <v>25</v>
      </c>
      <c r="AD177" s="187" t="s">
        <v>189</v>
      </c>
      <c r="AE177" s="188" t="s">
        <v>9144</v>
      </c>
      <c r="AF177" s="187">
        <v>0</v>
      </c>
      <c r="AG177" s="186" t="s">
        <v>2680</v>
      </c>
      <c r="AH177" s="118"/>
      <c r="AI177" s="112">
        <f>IF(V177="SOPORTE_TELEFÓNICO",'BASE LIQUIDACION REDEBAN 2025'!$B$19,IF(AC177="TIPO I",'BASE LIQUIDACION REDEBAN 2025'!$C$2,IF(AC177="TIPO II",'BASE LIQUIDACION REDEBAN 2025'!$C$3,IF(AC177="TIPO III",'BASE LIQUIDACION REDEBAN 2025'!$C$4,IF(AC177="TIPO IV",'BASE LIQUIDACION REDEBAN 2025'!$C$5,IF(AD177="AEREO",'BASE LIQUIDACION REDEBAN 2025'!$B$6,'BASE LIQUIDACION REDEBAN 2025'!$C$5))))))</f>
        <v>65960.072302</v>
      </c>
      <c r="AJ177" s="97">
        <f>IF(OR(V177="SOPORTE_TELEFÓNICO",V177="ENVÍO"),0,IF(AC177="TIPO I",'BASE LIQUIDACION REDEBAN 2025'!$B$10,IF(AC177="TIPO II",'BASE LIQUIDACION REDEBAN 2025'!$B$11,IF(AC177="TIPO III",'BASE LIQUIDACION REDEBAN 2025'!$B$12,'BASE LIQUIDACION REDEBAN 2025'!$B$13))))</f>
        <v>75096.394270399993</v>
      </c>
      <c r="AK177" s="97">
        <f t="shared" si="2"/>
        <v>65960.072302</v>
      </c>
    </row>
    <row r="178" spans="1:37" s="85" customFormat="1" ht="13.15">
      <c r="A178" s="186" t="s">
        <v>90</v>
      </c>
      <c r="B178" s="104" t="str">
        <f>VLOOKUP(A178,'CENTRO DE COSTOS'!A:D,4,FALSE)</f>
        <v>JUAN SEBASTIÁN RÍOS CASTRILLÓN</v>
      </c>
      <c r="C178" s="104" t="str">
        <f>VLOOKUP(A178,'CENTRO DE COSTOS'!A:D,2,FALSE)</f>
        <v>0004-0005</v>
      </c>
      <c r="D178" s="187">
        <v>5001</v>
      </c>
      <c r="E178" s="187">
        <v>2318053</v>
      </c>
      <c r="F178" s="187">
        <v>20664</v>
      </c>
      <c r="G178" s="186" t="s">
        <v>290</v>
      </c>
      <c r="H178" s="186" t="s">
        <v>90</v>
      </c>
      <c r="I178" s="186" t="s">
        <v>7045</v>
      </c>
      <c r="J178" s="187" t="s">
        <v>802</v>
      </c>
      <c r="K178" s="187" t="s">
        <v>803</v>
      </c>
      <c r="L178" s="117" t="s">
        <v>167</v>
      </c>
      <c r="M178" s="187">
        <v>2318053</v>
      </c>
      <c r="N178" s="186" t="s">
        <v>9881</v>
      </c>
      <c r="O178" s="186">
        <v>45825.63958333333</v>
      </c>
      <c r="P178" s="186">
        <v>45827.685416666667</v>
      </c>
      <c r="Q178" s="186" t="s">
        <v>9136</v>
      </c>
      <c r="R178" s="186" t="s">
        <v>9137</v>
      </c>
      <c r="S178" s="186" t="s">
        <v>9138</v>
      </c>
      <c r="T178" s="186" t="s">
        <v>9139</v>
      </c>
      <c r="U178" s="186" t="s">
        <v>9139</v>
      </c>
      <c r="V178" s="187" t="s">
        <v>177</v>
      </c>
      <c r="W178" s="186" t="s">
        <v>9882</v>
      </c>
      <c r="X178" s="188" t="s">
        <v>3754</v>
      </c>
      <c r="Y178" s="187">
        <v>0</v>
      </c>
      <c r="Z178" s="187" t="s">
        <v>9883</v>
      </c>
      <c r="AA178" s="186" t="s">
        <v>173</v>
      </c>
      <c r="AB178" s="186" t="s">
        <v>173</v>
      </c>
      <c r="AC178" s="187" t="s">
        <v>25</v>
      </c>
      <c r="AD178" s="187" t="s">
        <v>189</v>
      </c>
      <c r="AE178" s="188" t="s">
        <v>9144</v>
      </c>
      <c r="AF178" s="187">
        <v>0</v>
      </c>
      <c r="AG178" s="186" t="s">
        <v>307</v>
      </c>
      <c r="AH178" s="118"/>
      <c r="AI178" s="112">
        <f>IF(V178="SOPORTE_TELEFÓNICO",'BASE LIQUIDACION REDEBAN 2025'!$B$19,IF(AC178="TIPO I",'BASE LIQUIDACION REDEBAN 2025'!$C$2,IF(AC178="TIPO II",'BASE LIQUIDACION REDEBAN 2025'!$C$3,IF(AC178="TIPO III",'BASE LIQUIDACION REDEBAN 2025'!$C$4,IF(AC178="TIPO IV",'BASE LIQUIDACION REDEBAN 2025'!$C$5,IF(AD178="AEREO",'BASE LIQUIDACION REDEBAN 2025'!$B$6,'BASE LIQUIDACION REDEBAN 2025'!$C$5))))))</f>
        <v>65960.072302</v>
      </c>
      <c r="AJ178" s="97">
        <f>IF(OR(V178="SOPORTE_TELEFÓNICO",V178="ENVÍO"),0,IF(AC178="TIPO I",'BASE LIQUIDACION REDEBAN 2025'!$B$10,IF(AC178="TIPO II",'BASE LIQUIDACION REDEBAN 2025'!$B$11,IF(AC178="TIPO III",'BASE LIQUIDACION REDEBAN 2025'!$B$12,'BASE LIQUIDACION REDEBAN 2025'!$B$13))))</f>
        <v>75096.394270399993</v>
      </c>
      <c r="AK178" s="97">
        <f t="shared" si="2"/>
        <v>65960.072302</v>
      </c>
    </row>
    <row r="179" spans="1:37" s="85" customFormat="1" ht="13.15">
      <c r="A179" s="186" t="s">
        <v>72</v>
      </c>
      <c r="B179" s="104" t="str">
        <f>VLOOKUP(A179,'CENTRO DE COSTOS'!A:D,4,FALSE)</f>
        <v>MIGUEL JULIÁN HERNÁNDEZ GUARÍN</v>
      </c>
      <c r="C179" s="104" t="str">
        <f>VLOOKUP(A179,'CENTRO DE COSTOS'!A:D,2,FALSE)</f>
        <v>0004-0008</v>
      </c>
      <c r="D179" s="187">
        <v>68276</v>
      </c>
      <c r="E179" s="187">
        <v>13553617</v>
      </c>
      <c r="F179" s="187">
        <v>79273</v>
      </c>
      <c r="G179" s="186" t="s">
        <v>180</v>
      </c>
      <c r="H179" s="186" t="s">
        <v>181</v>
      </c>
      <c r="I179" s="186" t="s">
        <v>4851</v>
      </c>
      <c r="J179" s="187" t="s">
        <v>802</v>
      </c>
      <c r="K179" s="187" t="s">
        <v>1030</v>
      </c>
      <c r="L179" s="117" t="s">
        <v>167</v>
      </c>
      <c r="M179" s="187">
        <v>13553617</v>
      </c>
      <c r="N179" s="186" t="s">
        <v>9884</v>
      </c>
      <c r="O179" s="186">
        <v>45827.522222222222</v>
      </c>
      <c r="P179" s="186">
        <v>45828.454247685193</v>
      </c>
      <c r="Q179" s="186" t="s">
        <v>9136</v>
      </c>
      <c r="R179" s="186" t="s">
        <v>9137</v>
      </c>
      <c r="S179" s="186" t="s">
        <v>9138</v>
      </c>
      <c r="T179" s="186" t="s">
        <v>3331</v>
      </c>
      <c r="U179" s="186" t="s">
        <v>3331</v>
      </c>
      <c r="V179" s="187" t="s">
        <v>177</v>
      </c>
      <c r="W179" s="186" t="s">
        <v>9885</v>
      </c>
      <c r="X179" s="188" t="s">
        <v>9886</v>
      </c>
      <c r="Y179" s="187" t="s">
        <v>9887</v>
      </c>
      <c r="Z179" s="187" t="s">
        <v>4854</v>
      </c>
      <c r="AA179" s="186" t="s">
        <v>173</v>
      </c>
      <c r="AB179" s="186" t="s">
        <v>173</v>
      </c>
      <c r="AC179" s="187" t="s">
        <v>25</v>
      </c>
      <c r="AD179" s="187" t="s">
        <v>189</v>
      </c>
      <c r="AE179" s="188" t="s">
        <v>9144</v>
      </c>
      <c r="AF179" s="187">
        <v>0</v>
      </c>
      <c r="AG179" s="186" t="s">
        <v>1645</v>
      </c>
      <c r="AH179" s="118"/>
      <c r="AI179" s="112">
        <f>IF(V179="SOPORTE_TELEFÓNICO",'BASE LIQUIDACION REDEBAN 2025'!$B$19,IF(AC179="TIPO I",'BASE LIQUIDACION REDEBAN 2025'!$C$2,IF(AC179="TIPO II",'BASE LIQUIDACION REDEBAN 2025'!$C$3,IF(AC179="TIPO III",'BASE LIQUIDACION REDEBAN 2025'!$C$4,IF(AC179="TIPO IV",'BASE LIQUIDACION REDEBAN 2025'!$C$5,IF(AD179="AEREO",'BASE LIQUIDACION REDEBAN 2025'!$B$6,'BASE LIQUIDACION REDEBAN 2025'!$C$5))))))</f>
        <v>65960.072302</v>
      </c>
      <c r="AJ179" s="97">
        <f>IF(OR(V179="SOPORTE_TELEFÓNICO",V179="ENVÍO"),0,IF(AC179="TIPO I",'BASE LIQUIDACION REDEBAN 2025'!$B$10,IF(AC179="TIPO II",'BASE LIQUIDACION REDEBAN 2025'!$B$11,IF(AC179="TIPO III",'BASE LIQUIDACION REDEBAN 2025'!$B$12,'BASE LIQUIDACION REDEBAN 2025'!$B$13))))</f>
        <v>75096.394270399993</v>
      </c>
      <c r="AK179" s="97">
        <f t="shared" si="2"/>
        <v>65960.072302</v>
      </c>
    </row>
    <row r="180" spans="1:37" s="85" customFormat="1" ht="13.15">
      <c r="A180" s="186" t="s">
        <v>91</v>
      </c>
      <c r="B180" s="104" t="str">
        <f>VLOOKUP(A180,'CENTRO DE COSTOS'!A:D,4,FALSE)</f>
        <v>JOSE MAURICIO HERNANDEZ ROJAS</v>
      </c>
      <c r="C180" s="104" t="str">
        <f>VLOOKUP(A180,'CENTRO DE COSTOS'!A:D,2,FALSE)</f>
        <v>0004-0001</v>
      </c>
      <c r="D180" s="187">
        <v>23162</v>
      </c>
      <c r="E180" s="187">
        <v>13521757</v>
      </c>
      <c r="F180" s="187">
        <v>41113</v>
      </c>
      <c r="G180" s="186" t="s">
        <v>612</v>
      </c>
      <c r="H180" s="186" t="s">
        <v>1497</v>
      </c>
      <c r="I180" s="186" t="s">
        <v>9888</v>
      </c>
      <c r="J180" s="187" t="s">
        <v>9145</v>
      </c>
      <c r="K180" s="187" t="s">
        <v>9145</v>
      </c>
      <c r="L180" s="117" t="s">
        <v>167</v>
      </c>
      <c r="M180" s="187">
        <v>13521757</v>
      </c>
      <c r="N180" s="186" t="s">
        <v>9889</v>
      </c>
      <c r="O180" s="186">
        <v>45825.506944444445</v>
      </c>
      <c r="P180" s="186">
        <v>45828.456666666672</v>
      </c>
      <c r="Q180" s="186" t="s">
        <v>9136</v>
      </c>
      <c r="R180" s="186" t="s">
        <v>9137</v>
      </c>
      <c r="S180" s="186" t="s">
        <v>9138</v>
      </c>
      <c r="T180" s="186" t="s">
        <v>9181</v>
      </c>
      <c r="U180" s="186" t="s">
        <v>9182</v>
      </c>
      <c r="V180" s="187" t="s">
        <v>177</v>
      </c>
      <c r="W180" s="186" t="s">
        <v>9890</v>
      </c>
      <c r="X180" s="188" t="s">
        <v>9891</v>
      </c>
      <c r="Y180" s="187">
        <v>770393</v>
      </c>
      <c r="Z180" s="187" t="s">
        <v>9892</v>
      </c>
      <c r="AA180" s="186" t="s">
        <v>173</v>
      </c>
      <c r="AB180" s="186" t="s">
        <v>173</v>
      </c>
      <c r="AC180" s="187" t="s">
        <v>25</v>
      </c>
      <c r="AD180" s="187" t="s">
        <v>189</v>
      </c>
      <c r="AE180" s="188" t="s">
        <v>9144</v>
      </c>
      <c r="AF180" s="187">
        <v>0</v>
      </c>
      <c r="AG180" s="186" t="s">
        <v>1394</v>
      </c>
      <c r="AH180" s="118"/>
      <c r="AI180" s="112">
        <f>IF(V180="SOPORTE_TELEFÓNICO",'BASE LIQUIDACION REDEBAN 2025'!$B$19,IF(AC180="TIPO I",'BASE LIQUIDACION REDEBAN 2025'!$C$2,IF(AC180="TIPO II",'BASE LIQUIDACION REDEBAN 2025'!$C$3,IF(AC180="TIPO III",'BASE LIQUIDACION REDEBAN 2025'!$C$4,IF(AC180="TIPO IV",'BASE LIQUIDACION REDEBAN 2025'!$C$5,IF(AD180="AEREO",'BASE LIQUIDACION REDEBAN 2025'!$B$6,'BASE LIQUIDACION REDEBAN 2025'!$C$5))))))</f>
        <v>65960.072302</v>
      </c>
      <c r="AJ180" s="97">
        <f>IF(OR(V180="SOPORTE_TELEFÓNICO",V180="ENVÍO"),0,IF(AC180="TIPO I",'BASE LIQUIDACION REDEBAN 2025'!$B$10,IF(AC180="TIPO II",'BASE LIQUIDACION REDEBAN 2025'!$B$11,IF(AC180="TIPO III",'BASE LIQUIDACION REDEBAN 2025'!$B$12,'BASE LIQUIDACION REDEBAN 2025'!$B$13))))</f>
        <v>75096.394270399993</v>
      </c>
      <c r="AK180" s="97">
        <f t="shared" si="2"/>
        <v>65960.072302</v>
      </c>
    </row>
    <row r="181" spans="1:37" s="85" customFormat="1" ht="13.15">
      <c r="A181" s="186" t="s">
        <v>92</v>
      </c>
      <c r="B181" s="104" t="str">
        <f>VLOOKUP(A181,'CENTRO DE COSTOS'!A:D,4,FALSE)</f>
        <v>KEVIN ALEXIS CORZO BUSTOS</v>
      </c>
      <c r="C181" s="104" t="str">
        <f>VLOOKUP(A181,'CENTRO DE COSTOS'!A:D,2,FALSE)</f>
        <v>0004-0007</v>
      </c>
      <c r="D181" s="187">
        <v>18150</v>
      </c>
      <c r="E181" s="187">
        <v>13459432</v>
      </c>
      <c r="F181" s="187">
        <v>68482</v>
      </c>
      <c r="G181" s="186" t="s">
        <v>1649</v>
      </c>
      <c r="H181" s="186" t="s">
        <v>1650</v>
      </c>
      <c r="I181" s="186" t="s">
        <v>9893</v>
      </c>
      <c r="J181" s="187" t="s">
        <v>802</v>
      </c>
      <c r="K181" s="187" t="s">
        <v>1030</v>
      </c>
      <c r="L181" s="117" t="s">
        <v>167</v>
      </c>
      <c r="M181" s="187">
        <v>13459432</v>
      </c>
      <c r="N181" s="186" t="s">
        <v>9894</v>
      </c>
      <c r="O181" s="186">
        <v>45826.354166666664</v>
      </c>
      <c r="P181" s="186">
        <v>45828.457060185188</v>
      </c>
      <c r="Q181" s="186" t="s">
        <v>9136</v>
      </c>
      <c r="R181" s="186" t="s">
        <v>9137</v>
      </c>
      <c r="S181" s="186" t="s">
        <v>9138</v>
      </c>
      <c r="T181" s="186" t="s">
        <v>9181</v>
      </c>
      <c r="U181" s="186" t="s">
        <v>9182</v>
      </c>
      <c r="V181" s="187" t="s">
        <v>177</v>
      </c>
      <c r="W181" s="186" t="s">
        <v>9895</v>
      </c>
      <c r="X181" s="188" t="s">
        <v>9896</v>
      </c>
      <c r="Y181" s="187">
        <v>1102537</v>
      </c>
      <c r="Z181" s="187" t="s">
        <v>9897</v>
      </c>
      <c r="AA181" s="186" t="s">
        <v>173</v>
      </c>
      <c r="AB181" s="186" t="s">
        <v>173</v>
      </c>
      <c r="AC181" s="187" t="s">
        <v>175</v>
      </c>
      <c r="AD181" s="187" t="s">
        <v>189</v>
      </c>
      <c r="AE181" s="188" t="s">
        <v>9144</v>
      </c>
      <c r="AF181" s="187">
        <v>0</v>
      </c>
      <c r="AG181" s="186" t="s">
        <v>1326</v>
      </c>
      <c r="AH181" s="118"/>
      <c r="AI181" s="112">
        <f>IF(V181="SOPORTE_TELEFÓNICO",'BASE LIQUIDACION REDEBAN 2025'!$B$19,IF(AC181="TIPO I",'BASE LIQUIDACION REDEBAN 2025'!$C$2,IF(AC181="TIPO II",'BASE LIQUIDACION REDEBAN 2025'!$C$3,IF(AC181="TIPO III",'BASE LIQUIDACION REDEBAN 2025'!$C$4,IF(AC181="TIPO IV",'BASE LIQUIDACION REDEBAN 2025'!$C$5,IF(AD181="AEREO",'BASE LIQUIDACION REDEBAN 2025'!$B$6,'BASE LIQUIDACION REDEBAN 2025'!$C$5))))))</f>
        <v>479588.87655000004</v>
      </c>
      <c r="AJ181" s="97">
        <f>IF(OR(V181="SOPORTE_TELEFÓNICO",V181="ENVÍO"),0,IF(AC181="TIPO I",'BASE LIQUIDACION REDEBAN 2025'!$B$10,IF(AC181="TIPO II",'BASE LIQUIDACION REDEBAN 2025'!$B$11,IF(AC181="TIPO III",'BASE LIQUIDACION REDEBAN 2025'!$B$12,'BASE LIQUIDACION REDEBAN 2025'!$B$13))))</f>
        <v>196536.5258152</v>
      </c>
      <c r="AK181" s="97">
        <f t="shared" si="2"/>
        <v>479588.87655000004</v>
      </c>
    </row>
    <row r="182" spans="1:37" s="85" customFormat="1" ht="13.15">
      <c r="A182" s="186" t="s">
        <v>68</v>
      </c>
      <c r="B182" s="104" t="str">
        <f>VLOOKUP(A182,'CENTRO DE COSTOS'!A:D,4,FALSE)</f>
        <v>WILLIAM ASDRUBAL ROZO ROZO</v>
      </c>
      <c r="C182" s="104" t="str">
        <f>VLOOKUP(A182,'CENTRO DE COSTOS'!A:D,2,FALSE)</f>
        <v>0004-0004</v>
      </c>
      <c r="D182" s="187">
        <v>11001</v>
      </c>
      <c r="E182" s="187">
        <v>2330690</v>
      </c>
      <c r="F182" s="187">
        <v>25838</v>
      </c>
      <c r="G182" s="186" t="s">
        <v>298</v>
      </c>
      <c r="H182" s="186" t="s">
        <v>68</v>
      </c>
      <c r="I182" s="186" t="s">
        <v>7533</v>
      </c>
      <c r="J182" s="187" t="s">
        <v>1022</v>
      </c>
      <c r="K182" s="187" t="s">
        <v>9263</v>
      </c>
      <c r="L182" s="117" t="s">
        <v>167</v>
      </c>
      <c r="M182" s="187">
        <v>2330690</v>
      </c>
      <c r="N182" s="186" t="s">
        <v>9898</v>
      </c>
      <c r="O182" s="186">
        <v>45827.568055555559</v>
      </c>
      <c r="P182" s="186">
        <v>45828.459722222222</v>
      </c>
      <c r="Q182" s="186" t="s">
        <v>9136</v>
      </c>
      <c r="R182" s="186" t="s">
        <v>9137</v>
      </c>
      <c r="S182" s="186" t="s">
        <v>9138</v>
      </c>
      <c r="T182" s="186" t="s">
        <v>9139</v>
      </c>
      <c r="U182" s="186" t="s">
        <v>9139</v>
      </c>
      <c r="V182" s="187" t="s">
        <v>177</v>
      </c>
      <c r="W182" s="186" t="s">
        <v>9899</v>
      </c>
      <c r="X182" s="188" t="s">
        <v>3754</v>
      </c>
      <c r="Y182" s="187">
        <v>0</v>
      </c>
      <c r="Z182" s="187" t="s">
        <v>7536</v>
      </c>
      <c r="AA182" s="186" t="s">
        <v>173</v>
      </c>
      <c r="AB182" s="186" t="s">
        <v>173</v>
      </c>
      <c r="AC182" s="187" t="s">
        <v>25</v>
      </c>
      <c r="AD182" s="187" t="s">
        <v>189</v>
      </c>
      <c r="AE182" s="188" t="s">
        <v>9144</v>
      </c>
      <c r="AF182" s="187">
        <v>0</v>
      </c>
      <c r="AG182" s="186" t="s">
        <v>326</v>
      </c>
      <c r="AH182" s="118"/>
      <c r="AI182" s="112">
        <f>IF(V182="SOPORTE_TELEFÓNICO",'BASE LIQUIDACION REDEBAN 2025'!$B$19,IF(AC182="TIPO I",'BASE LIQUIDACION REDEBAN 2025'!$C$2,IF(AC182="TIPO II",'BASE LIQUIDACION REDEBAN 2025'!$C$3,IF(AC182="TIPO III",'BASE LIQUIDACION REDEBAN 2025'!$C$4,IF(AC182="TIPO IV",'BASE LIQUIDACION REDEBAN 2025'!$C$5,IF(AD182="AEREO",'BASE LIQUIDACION REDEBAN 2025'!$B$6,'BASE LIQUIDACION REDEBAN 2025'!$C$5))))))</f>
        <v>65960.072302</v>
      </c>
      <c r="AJ182" s="97">
        <f>IF(OR(V182="SOPORTE_TELEFÓNICO",V182="ENVÍO"),0,IF(AC182="TIPO I",'BASE LIQUIDACION REDEBAN 2025'!$B$10,IF(AC182="TIPO II",'BASE LIQUIDACION REDEBAN 2025'!$B$11,IF(AC182="TIPO III",'BASE LIQUIDACION REDEBAN 2025'!$B$12,'BASE LIQUIDACION REDEBAN 2025'!$B$13))))</f>
        <v>75096.394270399993</v>
      </c>
      <c r="AK182" s="97">
        <f t="shared" si="2"/>
        <v>65960.072302</v>
      </c>
    </row>
    <row r="183" spans="1:37" s="85" customFormat="1" ht="13.15">
      <c r="A183" s="186" t="s">
        <v>68</v>
      </c>
      <c r="B183" s="104" t="str">
        <f>VLOOKUP(A183,'CENTRO DE COSTOS'!A:D,4,FALSE)</f>
        <v>WILLIAM ASDRUBAL ROZO ROZO</v>
      </c>
      <c r="C183" s="104" t="str">
        <f>VLOOKUP(A183,'CENTRO DE COSTOS'!A:D,2,FALSE)</f>
        <v>0004-0004</v>
      </c>
      <c r="D183" s="187">
        <v>11001</v>
      </c>
      <c r="E183" s="187">
        <v>2326909</v>
      </c>
      <c r="F183" s="187">
        <v>50936</v>
      </c>
      <c r="G183" s="186" t="s">
        <v>298</v>
      </c>
      <c r="H183" s="186" t="s">
        <v>68</v>
      </c>
      <c r="I183" s="186" t="s">
        <v>9900</v>
      </c>
      <c r="J183" s="187" t="s">
        <v>9145</v>
      </c>
      <c r="K183" s="187" t="s">
        <v>9145</v>
      </c>
      <c r="L183" s="117" t="s">
        <v>167</v>
      </c>
      <c r="M183" s="187">
        <v>2326909</v>
      </c>
      <c r="N183" s="186" t="s">
        <v>9901</v>
      </c>
      <c r="O183" s="186">
        <v>45827.333333333336</v>
      </c>
      <c r="P183" s="186">
        <v>45828.513194444444</v>
      </c>
      <c r="Q183" s="186" t="s">
        <v>9136</v>
      </c>
      <c r="R183" s="186" t="s">
        <v>9137</v>
      </c>
      <c r="S183" s="186" t="s">
        <v>9138</v>
      </c>
      <c r="T183" s="186" t="s">
        <v>9139</v>
      </c>
      <c r="U183" s="186" t="s">
        <v>9139</v>
      </c>
      <c r="V183" s="187" t="s">
        <v>177</v>
      </c>
      <c r="W183" s="186" t="s">
        <v>9902</v>
      </c>
      <c r="X183" s="188" t="s">
        <v>3754</v>
      </c>
      <c r="Y183" s="187">
        <v>0</v>
      </c>
      <c r="Z183" s="187" t="s">
        <v>9903</v>
      </c>
      <c r="AA183" s="186" t="s">
        <v>173</v>
      </c>
      <c r="AB183" s="186" t="s">
        <v>173</v>
      </c>
      <c r="AC183" s="187" t="s">
        <v>25</v>
      </c>
      <c r="AD183" s="187" t="s">
        <v>189</v>
      </c>
      <c r="AE183" s="188" t="s">
        <v>9144</v>
      </c>
      <c r="AF183" s="187">
        <v>0</v>
      </c>
      <c r="AG183" s="186" t="s">
        <v>301</v>
      </c>
      <c r="AH183" s="118"/>
      <c r="AI183" s="112">
        <f>IF(V183="SOPORTE_TELEFÓNICO",'BASE LIQUIDACION REDEBAN 2025'!$B$19,IF(AC183="TIPO I",'BASE LIQUIDACION REDEBAN 2025'!$C$2,IF(AC183="TIPO II",'BASE LIQUIDACION REDEBAN 2025'!$C$3,IF(AC183="TIPO III",'BASE LIQUIDACION REDEBAN 2025'!$C$4,IF(AC183="TIPO IV",'BASE LIQUIDACION REDEBAN 2025'!$C$5,IF(AD183="AEREO",'BASE LIQUIDACION REDEBAN 2025'!$B$6,'BASE LIQUIDACION REDEBAN 2025'!$C$5))))))</f>
        <v>65960.072302</v>
      </c>
      <c r="AJ183" s="97">
        <f>IF(OR(V183="SOPORTE_TELEFÓNICO",V183="ENVÍO"),0,IF(AC183="TIPO I",'BASE LIQUIDACION REDEBAN 2025'!$B$10,IF(AC183="TIPO II",'BASE LIQUIDACION REDEBAN 2025'!$B$11,IF(AC183="TIPO III",'BASE LIQUIDACION REDEBAN 2025'!$B$12,'BASE LIQUIDACION REDEBAN 2025'!$B$13))))</f>
        <v>75096.394270399993</v>
      </c>
      <c r="AK183" s="97">
        <f t="shared" si="2"/>
        <v>65960.072302</v>
      </c>
    </row>
    <row r="184" spans="1:37" s="85" customFormat="1" ht="13.15">
      <c r="A184" s="186" t="s">
        <v>81</v>
      </c>
      <c r="B184" s="104" t="str">
        <f>VLOOKUP(A184,'CENTRO DE COSTOS'!A:D,4,FALSE)</f>
        <v>MIGUEL JULIÁN HERNÁNDEZ GUARÍN</v>
      </c>
      <c r="C184" s="104" t="str">
        <f>VLOOKUP(A184,'CENTRO DE COSTOS'!A:D,2,FALSE)</f>
        <v>0004-0008</v>
      </c>
      <c r="D184" s="187">
        <v>54874</v>
      </c>
      <c r="E184" s="187">
        <v>13458160</v>
      </c>
      <c r="F184" s="187">
        <v>66205</v>
      </c>
      <c r="G184" s="186" t="s">
        <v>408</v>
      </c>
      <c r="H184" s="186" t="s">
        <v>510</v>
      </c>
      <c r="I184" s="186" t="s">
        <v>9904</v>
      </c>
      <c r="J184" s="187" t="s">
        <v>802</v>
      </c>
      <c r="K184" s="187" t="s">
        <v>1030</v>
      </c>
      <c r="L184" s="117" t="s">
        <v>167</v>
      </c>
      <c r="M184" s="187">
        <v>13458160</v>
      </c>
      <c r="N184" s="187" t="s">
        <v>9905</v>
      </c>
      <c r="O184" s="186">
        <v>45827.522222222222</v>
      </c>
      <c r="P184" s="186">
        <v>45828.528877314813</v>
      </c>
      <c r="Q184" s="186" t="s">
        <v>9136</v>
      </c>
      <c r="R184" s="186" t="s">
        <v>9137</v>
      </c>
      <c r="S184" s="186" t="s">
        <v>9138</v>
      </c>
      <c r="T184" s="186" t="s">
        <v>3331</v>
      </c>
      <c r="U184" s="186" t="s">
        <v>3331</v>
      </c>
      <c r="V184" s="187" t="s">
        <v>177</v>
      </c>
      <c r="W184" s="186" t="s">
        <v>9906</v>
      </c>
      <c r="X184" s="188" t="s">
        <v>3754</v>
      </c>
      <c r="Y184" s="187" t="s">
        <v>9907</v>
      </c>
      <c r="Z184" s="187" t="s">
        <v>9908</v>
      </c>
      <c r="AA184" s="186" t="s">
        <v>173</v>
      </c>
      <c r="AB184" s="186" t="s">
        <v>173</v>
      </c>
      <c r="AC184" s="187" t="s">
        <v>25</v>
      </c>
      <c r="AD184" s="187" t="s">
        <v>189</v>
      </c>
      <c r="AE184" s="188" t="s">
        <v>9144</v>
      </c>
      <c r="AF184" s="187">
        <v>0</v>
      </c>
      <c r="AG184" s="186" t="s">
        <v>513</v>
      </c>
      <c r="AH184" s="118"/>
      <c r="AI184" s="112">
        <f>IF(V184="SOPORTE_TELEFÓNICO",'BASE LIQUIDACION REDEBAN 2025'!$B$19,IF(AC184="TIPO I",'BASE LIQUIDACION REDEBAN 2025'!$C$2,IF(AC184="TIPO II",'BASE LIQUIDACION REDEBAN 2025'!$C$3,IF(AC184="TIPO III",'BASE LIQUIDACION REDEBAN 2025'!$C$4,IF(AC184="TIPO IV",'BASE LIQUIDACION REDEBAN 2025'!$C$5,IF(AD184="AEREO",'BASE LIQUIDACION REDEBAN 2025'!$B$6,'BASE LIQUIDACION REDEBAN 2025'!$C$5))))))</f>
        <v>65960.072302</v>
      </c>
      <c r="AJ184" s="97">
        <f>IF(OR(V184="SOPORTE_TELEFÓNICO",V184="ENVÍO"),0,IF(AC184="TIPO I",'BASE LIQUIDACION REDEBAN 2025'!$B$10,IF(AC184="TIPO II",'BASE LIQUIDACION REDEBAN 2025'!$B$11,IF(AC184="TIPO III",'BASE LIQUIDACION REDEBAN 2025'!$B$12,'BASE LIQUIDACION REDEBAN 2025'!$B$13))))</f>
        <v>75096.394270399993</v>
      </c>
      <c r="AK184" s="97">
        <f t="shared" si="2"/>
        <v>65960.072302</v>
      </c>
    </row>
    <row r="185" spans="1:37" s="85" customFormat="1" ht="13.15">
      <c r="A185" s="186" t="s">
        <v>91</v>
      </c>
      <c r="B185" s="104" t="str">
        <f>VLOOKUP(A185,'CENTRO DE COSTOS'!A:D,4,FALSE)</f>
        <v>JOSE MAURICIO HERNANDEZ ROJAS</v>
      </c>
      <c r="C185" s="104" t="str">
        <f>VLOOKUP(A185,'CENTRO DE COSTOS'!A:D,2,FALSE)</f>
        <v>0004-0001</v>
      </c>
      <c r="D185" s="187">
        <v>5250</v>
      </c>
      <c r="E185" s="187">
        <v>13518729</v>
      </c>
      <c r="F185" s="187">
        <v>61626</v>
      </c>
      <c r="G185" s="186" t="s">
        <v>290</v>
      </c>
      <c r="H185" s="186" t="s">
        <v>1154</v>
      </c>
      <c r="I185" s="186" t="s">
        <v>9909</v>
      </c>
      <c r="J185" s="187" t="s">
        <v>802</v>
      </c>
      <c r="K185" s="187" t="s">
        <v>1030</v>
      </c>
      <c r="L185" s="117" t="s">
        <v>167</v>
      </c>
      <c r="M185" s="187">
        <v>13518729</v>
      </c>
      <c r="N185" s="186" t="s">
        <v>9910</v>
      </c>
      <c r="O185" s="186">
        <v>45827.522222222222</v>
      </c>
      <c r="P185" s="186">
        <v>45828.58935185185</v>
      </c>
      <c r="Q185" s="186" t="s">
        <v>9136</v>
      </c>
      <c r="R185" s="186" t="s">
        <v>9137</v>
      </c>
      <c r="S185" s="186" t="s">
        <v>9138</v>
      </c>
      <c r="T185" s="186" t="s">
        <v>3331</v>
      </c>
      <c r="U185" s="186" t="s">
        <v>3331</v>
      </c>
      <c r="V185" s="187" t="s">
        <v>177</v>
      </c>
      <c r="W185" s="186" t="s">
        <v>9911</v>
      </c>
      <c r="X185" s="188" t="s">
        <v>3754</v>
      </c>
      <c r="Y185" s="187" t="s">
        <v>9912</v>
      </c>
      <c r="Z185" s="187" t="s">
        <v>9913</v>
      </c>
      <c r="AA185" s="186" t="s">
        <v>173</v>
      </c>
      <c r="AB185" s="186" t="s">
        <v>173</v>
      </c>
      <c r="AC185" s="187" t="s">
        <v>32</v>
      </c>
      <c r="AD185" s="187" t="s">
        <v>189</v>
      </c>
      <c r="AE185" s="188" t="s">
        <v>9144</v>
      </c>
      <c r="AF185" s="187">
        <v>0</v>
      </c>
      <c r="AG185" s="186" t="s">
        <v>2090</v>
      </c>
      <c r="AH185" s="118"/>
      <c r="AI185" s="112">
        <f>IF(V185="SOPORTE_TELEFÓNICO",'BASE LIQUIDACION REDEBAN 2025'!$B$19,IF(AC185="TIPO I",'BASE LIQUIDACION REDEBAN 2025'!$C$2,IF(AC185="TIPO II",'BASE LIQUIDACION REDEBAN 2025'!$C$3,IF(AC185="TIPO III",'BASE LIQUIDACION REDEBAN 2025'!$C$4,IF(AC185="TIPO IV",'BASE LIQUIDACION REDEBAN 2025'!$C$5,IF(AD185="AEREO",'BASE LIQUIDACION REDEBAN 2025'!$B$6,'BASE LIQUIDACION REDEBAN 2025'!$C$5))))))</f>
        <v>479588.87655000004</v>
      </c>
      <c r="AJ185" s="97">
        <f>IF(OR(V185="SOPORTE_TELEFÓNICO",V185="ENVÍO"),0,IF(AC185="TIPO I",'BASE LIQUIDACION REDEBAN 2025'!$B$10,IF(AC185="TIPO II",'BASE LIQUIDACION REDEBAN 2025'!$B$11,IF(AC185="TIPO III",'BASE LIQUIDACION REDEBAN 2025'!$B$12,'BASE LIQUIDACION REDEBAN 2025'!$B$13))))</f>
        <v>196536.5258152</v>
      </c>
      <c r="AK185" s="97">
        <f t="shared" si="2"/>
        <v>479588.87655000004</v>
      </c>
    </row>
    <row r="186" spans="1:37" s="85" customFormat="1" ht="13.15">
      <c r="A186" s="186" t="s">
        <v>68</v>
      </c>
      <c r="B186" s="104" t="str">
        <f>VLOOKUP(A186,'CENTRO DE COSTOS'!A:D,4,FALSE)</f>
        <v>WILLIAM ASDRUBAL ROZO ROZO</v>
      </c>
      <c r="C186" s="104" t="str">
        <f>VLOOKUP(A186,'CENTRO DE COSTOS'!A:D,2,FALSE)</f>
        <v>0004-0004</v>
      </c>
      <c r="D186" s="187">
        <v>25754</v>
      </c>
      <c r="E186" s="187">
        <v>2332292</v>
      </c>
      <c r="F186" s="187">
        <v>76978</v>
      </c>
      <c r="G186" s="186" t="s">
        <v>298</v>
      </c>
      <c r="H186" s="186" t="s">
        <v>457</v>
      </c>
      <c r="I186" s="186" t="s">
        <v>4714</v>
      </c>
      <c r="J186" s="187" t="s">
        <v>9145</v>
      </c>
      <c r="K186" s="187" t="s">
        <v>9145</v>
      </c>
      <c r="L186" s="117" t="s">
        <v>167</v>
      </c>
      <c r="M186" s="187">
        <v>2332292</v>
      </c>
      <c r="N186" s="186" t="s">
        <v>9914</v>
      </c>
      <c r="O186" s="186">
        <v>45827.695833333331</v>
      </c>
      <c r="P186" s="186">
        <v>45828.620833333334</v>
      </c>
      <c r="Q186" s="186" t="s">
        <v>9136</v>
      </c>
      <c r="R186" s="186" t="s">
        <v>9137</v>
      </c>
      <c r="S186" s="186" t="s">
        <v>9138</v>
      </c>
      <c r="T186" s="186" t="s">
        <v>9139</v>
      </c>
      <c r="U186" s="186" t="s">
        <v>9139</v>
      </c>
      <c r="V186" s="187" t="s">
        <v>177</v>
      </c>
      <c r="W186" s="186" t="s">
        <v>9915</v>
      </c>
      <c r="X186" s="188" t="s">
        <v>3754</v>
      </c>
      <c r="Y186" s="187">
        <v>0</v>
      </c>
      <c r="Z186" s="187" t="s">
        <v>4717</v>
      </c>
      <c r="AA186" s="186" t="s">
        <v>173</v>
      </c>
      <c r="AB186" s="186" t="s">
        <v>173</v>
      </c>
      <c r="AC186" s="187" t="s">
        <v>25</v>
      </c>
      <c r="AD186" s="187" t="s">
        <v>189</v>
      </c>
      <c r="AE186" s="188" t="s">
        <v>9144</v>
      </c>
      <c r="AF186" s="187">
        <v>0</v>
      </c>
      <c r="AG186" s="186" t="s">
        <v>778</v>
      </c>
      <c r="AH186" s="118"/>
      <c r="AI186" s="112">
        <f>IF(V186="SOPORTE_TELEFÓNICO",'BASE LIQUIDACION REDEBAN 2025'!$B$19,IF(AC186="TIPO I",'BASE LIQUIDACION REDEBAN 2025'!$C$2,IF(AC186="TIPO II",'BASE LIQUIDACION REDEBAN 2025'!$C$3,IF(AC186="TIPO III",'BASE LIQUIDACION REDEBAN 2025'!$C$4,IF(AC186="TIPO IV",'BASE LIQUIDACION REDEBAN 2025'!$C$5,IF(AD186="AEREO",'BASE LIQUIDACION REDEBAN 2025'!$B$6,'BASE LIQUIDACION REDEBAN 2025'!$C$5))))))</f>
        <v>65960.072302</v>
      </c>
      <c r="AJ186" s="97">
        <f>IF(OR(V186="SOPORTE_TELEFÓNICO",V186="ENVÍO"),0,IF(AC186="TIPO I",'BASE LIQUIDACION REDEBAN 2025'!$B$10,IF(AC186="TIPO II",'BASE LIQUIDACION REDEBAN 2025'!$B$11,IF(AC186="TIPO III",'BASE LIQUIDACION REDEBAN 2025'!$B$12,'BASE LIQUIDACION REDEBAN 2025'!$B$13))))</f>
        <v>75096.394270399993</v>
      </c>
      <c r="AK186" s="97">
        <f t="shared" si="2"/>
        <v>65960.072302</v>
      </c>
    </row>
    <row r="187" spans="1:37" s="85" customFormat="1" ht="13.15">
      <c r="A187" s="186" t="s">
        <v>68</v>
      </c>
      <c r="B187" s="104" t="str">
        <f>VLOOKUP(A187,'CENTRO DE COSTOS'!A:D,4,FALSE)</f>
        <v>WILLIAM ASDRUBAL ROZO ROZO</v>
      </c>
      <c r="C187" s="104" t="str">
        <f>VLOOKUP(A187,'CENTRO DE COSTOS'!A:D,2,FALSE)</f>
        <v>0004-0004</v>
      </c>
      <c r="D187" s="187">
        <v>11001</v>
      </c>
      <c r="E187" s="187">
        <v>2324452</v>
      </c>
      <c r="F187" s="187">
        <v>66959</v>
      </c>
      <c r="G187" s="186" t="s">
        <v>298</v>
      </c>
      <c r="H187" s="186" t="s">
        <v>68</v>
      </c>
      <c r="I187" s="186" t="s">
        <v>9916</v>
      </c>
      <c r="J187" s="187" t="s">
        <v>9145</v>
      </c>
      <c r="K187" s="187" t="s">
        <v>9145</v>
      </c>
      <c r="L187" s="117" t="s">
        <v>167</v>
      </c>
      <c r="M187" s="187">
        <v>2324452</v>
      </c>
      <c r="N187" s="186" t="s">
        <v>9917</v>
      </c>
      <c r="O187" s="186">
        <v>45826.555555555555</v>
      </c>
      <c r="P187" s="186">
        <v>45828.652083333334</v>
      </c>
      <c r="Q187" s="186" t="s">
        <v>9136</v>
      </c>
      <c r="R187" s="186" t="s">
        <v>9137</v>
      </c>
      <c r="S187" s="186" t="s">
        <v>9138</v>
      </c>
      <c r="T187" s="186" t="s">
        <v>9139</v>
      </c>
      <c r="U187" s="186" t="s">
        <v>9139</v>
      </c>
      <c r="V187" s="187" t="s">
        <v>177</v>
      </c>
      <c r="W187" s="186" t="s">
        <v>9918</v>
      </c>
      <c r="X187" s="188" t="s">
        <v>3754</v>
      </c>
      <c r="Y187" s="187">
        <v>0</v>
      </c>
      <c r="Z187" s="187" t="s">
        <v>9919</v>
      </c>
      <c r="AA187" s="186" t="s">
        <v>173</v>
      </c>
      <c r="AB187" s="186" t="s">
        <v>173</v>
      </c>
      <c r="AC187" s="187" t="s">
        <v>25</v>
      </c>
      <c r="AD187" s="187" t="s">
        <v>189</v>
      </c>
      <c r="AE187" s="188" t="s">
        <v>9144</v>
      </c>
      <c r="AF187" s="187">
        <v>0</v>
      </c>
      <c r="AG187" s="186" t="s">
        <v>5754</v>
      </c>
      <c r="AH187" s="118"/>
      <c r="AI187" s="112">
        <f>IF(V187="SOPORTE_TELEFÓNICO",'BASE LIQUIDACION REDEBAN 2025'!$B$19,IF(AC187="TIPO I",'BASE LIQUIDACION REDEBAN 2025'!$C$2,IF(AC187="TIPO II",'BASE LIQUIDACION REDEBAN 2025'!$C$3,IF(AC187="TIPO III",'BASE LIQUIDACION REDEBAN 2025'!$C$4,IF(AC187="TIPO IV",'BASE LIQUIDACION REDEBAN 2025'!$C$5,IF(AD187="AEREO",'BASE LIQUIDACION REDEBAN 2025'!$B$6,'BASE LIQUIDACION REDEBAN 2025'!$C$5))))))</f>
        <v>65960.072302</v>
      </c>
      <c r="AJ187" s="97">
        <f>IF(OR(V187="SOPORTE_TELEFÓNICO",V187="ENVÍO"),0,IF(AC187="TIPO I",'BASE LIQUIDACION REDEBAN 2025'!$B$10,IF(AC187="TIPO II",'BASE LIQUIDACION REDEBAN 2025'!$B$11,IF(AC187="TIPO III",'BASE LIQUIDACION REDEBAN 2025'!$B$12,'BASE LIQUIDACION REDEBAN 2025'!$B$13))))</f>
        <v>75096.394270399993</v>
      </c>
      <c r="AK187" s="97">
        <f t="shared" si="2"/>
        <v>65960.072302</v>
      </c>
    </row>
    <row r="188" spans="1:37" s="85" customFormat="1" ht="13.15">
      <c r="A188" s="186" t="s">
        <v>91</v>
      </c>
      <c r="B188" s="104" t="str">
        <f>VLOOKUP(A188,'CENTRO DE COSTOS'!A:D,4,FALSE)</f>
        <v>JOSE MAURICIO HERNANDEZ ROJAS</v>
      </c>
      <c r="C188" s="104" t="str">
        <f>VLOOKUP(A188,'CENTRO DE COSTOS'!A:D,2,FALSE)</f>
        <v>0004-0001</v>
      </c>
      <c r="D188" s="187">
        <v>23675</v>
      </c>
      <c r="E188" s="187">
        <v>13408520</v>
      </c>
      <c r="F188" s="187">
        <v>71202</v>
      </c>
      <c r="G188" s="186" t="s">
        <v>612</v>
      </c>
      <c r="H188" s="186" t="s">
        <v>613</v>
      </c>
      <c r="I188" s="186" t="s">
        <v>9920</v>
      </c>
      <c r="J188" s="187" t="s">
        <v>802</v>
      </c>
      <c r="K188" s="187" t="s">
        <v>1030</v>
      </c>
      <c r="L188" s="117" t="s">
        <v>167</v>
      </c>
      <c r="M188" s="187">
        <v>13408520</v>
      </c>
      <c r="N188" s="186" t="s">
        <v>9921</v>
      </c>
      <c r="O188" s="186">
        <v>45826.354166666664</v>
      </c>
      <c r="P188" s="186">
        <v>45828.657557870371</v>
      </c>
      <c r="Q188" s="186" t="s">
        <v>9136</v>
      </c>
      <c r="R188" s="186" t="s">
        <v>9137</v>
      </c>
      <c r="S188" s="186" t="s">
        <v>9138</v>
      </c>
      <c r="T188" s="186" t="s">
        <v>9181</v>
      </c>
      <c r="U188" s="186" t="s">
        <v>9182</v>
      </c>
      <c r="V188" s="187" t="s">
        <v>177</v>
      </c>
      <c r="W188" s="186" t="s">
        <v>9922</v>
      </c>
      <c r="X188" s="188" t="s">
        <v>9923</v>
      </c>
      <c r="Y188" s="187">
        <v>540076</v>
      </c>
      <c r="Z188" s="187" t="s">
        <v>9924</v>
      </c>
      <c r="AA188" s="186" t="s">
        <v>173</v>
      </c>
      <c r="AB188" s="186" t="s">
        <v>173</v>
      </c>
      <c r="AC188" s="187" t="s">
        <v>28</v>
      </c>
      <c r="AD188" s="187" t="s">
        <v>189</v>
      </c>
      <c r="AE188" s="188" t="s">
        <v>9144</v>
      </c>
      <c r="AF188" s="187">
        <v>0</v>
      </c>
      <c r="AG188" s="186" t="s">
        <v>841</v>
      </c>
      <c r="AH188" s="118"/>
      <c r="AI188" s="112">
        <f>IF(V188="SOPORTE_TELEFÓNICO",'BASE LIQUIDACION REDEBAN 2025'!$B$19,IF(AC188="TIPO I",'BASE LIQUIDACION REDEBAN 2025'!$C$2,IF(AC188="TIPO II",'BASE LIQUIDACION REDEBAN 2025'!$C$3,IF(AC188="TIPO III",'BASE LIQUIDACION REDEBAN 2025'!$C$4,IF(AC188="TIPO IV",'BASE LIQUIDACION REDEBAN 2025'!$C$5,IF(AD188="AEREO",'BASE LIQUIDACION REDEBAN 2025'!$B$6,'BASE LIQUIDACION REDEBAN 2025'!$C$5))))))</f>
        <v>144967.87232000002</v>
      </c>
      <c r="AJ188" s="97">
        <f>IF(OR(V188="SOPORTE_TELEFÓNICO",V188="ENVÍO"),0,IF(AC188="TIPO I",'BASE LIQUIDACION REDEBAN 2025'!$B$10,IF(AC188="TIPO II",'BASE LIQUIDACION REDEBAN 2025'!$B$11,IF(AC188="TIPO III",'BASE LIQUIDACION REDEBAN 2025'!$B$12,'BASE LIQUIDACION REDEBAN 2025'!$B$13))))</f>
        <v>140395.6348884</v>
      </c>
      <c r="AK188" s="97">
        <f t="shared" si="2"/>
        <v>144967.87232000002</v>
      </c>
    </row>
    <row r="189" spans="1:37" s="85" customFormat="1" ht="13.15">
      <c r="A189" s="186" t="s">
        <v>93</v>
      </c>
      <c r="B189" s="104" t="str">
        <f>VLOOKUP(A189,'CENTRO DE COSTOS'!A:D,4,FALSE)</f>
        <v>DIEGO FERNANDO HENAO CARDONA</v>
      </c>
      <c r="C189" s="104" t="str">
        <f>VLOOKUP(A189,'CENTRO DE COSTOS'!A:D,2,FALSE)</f>
        <v>0004-0003</v>
      </c>
      <c r="D189" s="187">
        <v>52356</v>
      </c>
      <c r="E189" s="187">
        <v>13353278</v>
      </c>
      <c r="F189" s="187">
        <v>78045</v>
      </c>
      <c r="G189" s="186" t="s">
        <v>162</v>
      </c>
      <c r="H189" s="186" t="s">
        <v>2119</v>
      </c>
      <c r="I189" s="186" t="s">
        <v>9204</v>
      </c>
      <c r="J189" s="187" t="s">
        <v>802</v>
      </c>
      <c r="K189" s="187" t="s">
        <v>803</v>
      </c>
      <c r="L189" s="117" t="s">
        <v>167</v>
      </c>
      <c r="M189" s="187" t="s">
        <v>9925</v>
      </c>
      <c r="N189" s="186" t="s">
        <v>9926</v>
      </c>
      <c r="O189" s="186">
        <v>45827.522222222222</v>
      </c>
      <c r="P189" s="186">
        <v>45828.685416666667</v>
      </c>
      <c r="Q189" s="186" t="s">
        <v>9453</v>
      </c>
      <c r="R189" s="186" t="s">
        <v>9927</v>
      </c>
      <c r="S189" s="186" t="s">
        <v>9138</v>
      </c>
      <c r="T189" s="186" t="s">
        <v>3331</v>
      </c>
      <c r="U189" s="186" t="s">
        <v>3331</v>
      </c>
      <c r="V189" s="187" t="s">
        <v>3188</v>
      </c>
      <c r="W189" s="186" t="s">
        <v>3754</v>
      </c>
      <c r="X189" s="188" t="s">
        <v>3754</v>
      </c>
      <c r="Y189" s="187">
        <v>0</v>
      </c>
      <c r="Z189" s="187">
        <v>0</v>
      </c>
      <c r="AA189" s="186" t="s">
        <v>173</v>
      </c>
      <c r="AB189" s="186" t="s">
        <v>173</v>
      </c>
      <c r="AC189" s="187" t="s">
        <v>28</v>
      </c>
      <c r="AD189" s="187" t="s">
        <v>189</v>
      </c>
      <c r="AE189" s="188" t="s">
        <v>3754</v>
      </c>
      <c r="AF189" s="187">
        <v>0</v>
      </c>
      <c r="AG189" s="187">
        <v>0</v>
      </c>
      <c r="AH189" s="118"/>
      <c r="AI189" s="112">
        <f>IF(V189="SOPORTE_TELEFÓNICO",'BASE LIQUIDACION REDEBAN 2025'!$B$19,IF(AC189="TIPO I",'BASE LIQUIDACION REDEBAN 2025'!$C$2,IF(AC189="TIPO II",'BASE LIQUIDACION REDEBAN 2025'!$C$3,IF(AC189="TIPO III",'BASE LIQUIDACION REDEBAN 2025'!$C$4,IF(AC189="TIPO IV",'BASE LIQUIDACION REDEBAN 2025'!$C$5,IF(AD189="AEREO",'BASE LIQUIDACION REDEBAN 2025'!$B$6,'BASE LIQUIDACION REDEBAN 2025'!$C$5))))))</f>
        <v>41241.0800752</v>
      </c>
      <c r="AJ189" s="97">
        <f>IF(OR(V189="SOPORTE_TELEFÓNICO",V189="ENVÍO"),0,IF(AC189="TIPO I",'BASE LIQUIDACION REDEBAN 2025'!$B$10,IF(AC189="TIPO II",'BASE LIQUIDACION REDEBAN 2025'!$B$11,IF(AC189="TIPO III",'BASE LIQUIDACION REDEBAN 2025'!$B$12,'BASE LIQUIDACION REDEBAN 2025'!$B$13))))</f>
        <v>0</v>
      </c>
      <c r="AK189" s="97">
        <f t="shared" si="2"/>
        <v>41241.0800752</v>
      </c>
    </row>
    <row r="190" spans="1:37" s="85" customFormat="1" ht="13.15">
      <c r="A190" s="186" t="s">
        <v>90</v>
      </c>
      <c r="B190" s="104" t="str">
        <f>VLOOKUP(A190,'CENTRO DE COSTOS'!A:D,4,FALSE)</f>
        <v>JUAN SEBASTIÁN RÍOS CASTRILLÓN</v>
      </c>
      <c r="C190" s="104" t="str">
        <f>VLOOKUP(A190,'CENTRO DE COSTOS'!A:D,2,FALSE)</f>
        <v>0004-0005</v>
      </c>
      <c r="D190" s="187">
        <v>27001</v>
      </c>
      <c r="E190" s="187">
        <v>13354761</v>
      </c>
      <c r="F190" s="187">
        <v>30022</v>
      </c>
      <c r="G190" s="186" t="s">
        <v>208</v>
      </c>
      <c r="H190" s="186" t="s">
        <v>5523</v>
      </c>
      <c r="I190" s="186" t="s">
        <v>9928</v>
      </c>
      <c r="J190" s="187" t="s">
        <v>802</v>
      </c>
      <c r="K190" s="187" t="s">
        <v>1030</v>
      </c>
      <c r="L190" s="117" t="s">
        <v>167</v>
      </c>
      <c r="M190" s="187" t="s">
        <v>9929</v>
      </c>
      <c r="N190" s="186" t="s">
        <v>9930</v>
      </c>
      <c r="O190" s="186">
        <v>45827.522222222222</v>
      </c>
      <c r="P190" s="186">
        <v>45828.685416666667</v>
      </c>
      <c r="Q190" s="186" t="s">
        <v>9453</v>
      </c>
      <c r="R190" s="186" t="s">
        <v>9927</v>
      </c>
      <c r="S190" s="186" t="s">
        <v>9138</v>
      </c>
      <c r="T190" s="186" t="s">
        <v>3331</v>
      </c>
      <c r="U190" s="186" t="s">
        <v>3331</v>
      </c>
      <c r="V190" s="187" t="s">
        <v>3188</v>
      </c>
      <c r="W190" s="186" t="s">
        <v>3754</v>
      </c>
      <c r="X190" s="188" t="s">
        <v>3754</v>
      </c>
      <c r="Y190" s="187">
        <v>0</v>
      </c>
      <c r="Z190" s="187">
        <v>0</v>
      </c>
      <c r="AA190" s="186" t="s">
        <v>173</v>
      </c>
      <c r="AB190" s="186" t="s">
        <v>173</v>
      </c>
      <c r="AC190" s="187" t="s">
        <v>175</v>
      </c>
      <c r="AD190" s="187" t="s">
        <v>227</v>
      </c>
      <c r="AE190" s="188" t="s">
        <v>3754</v>
      </c>
      <c r="AF190" s="187">
        <v>0</v>
      </c>
      <c r="AG190" s="187">
        <v>0</v>
      </c>
      <c r="AH190" s="118"/>
      <c r="AI190" s="112">
        <f>IF(V190="SOPORTE_TELEFÓNICO",'BASE LIQUIDACION REDEBAN 2025'!$B$19,IF(AC190="TIPO I",'BASE LIQUIDACION REDEBAN 2025'!$C$2,IF(AC190="TIPO II",'BASE LIQUIDACION REDEBAN 2025'!$C$3,IF(AC190="TIPO III",'BASE LIQUIDACION REDEBAN 2025'!$C$4,IF(AC190="TIPO IV",'BASE LIQUIDACION REDEBAN 2025'!$C$5,IF(AD190="AEREO",'BASE LIQUIDACION REDEBAN 2025'!$B$6,'BASE LIQUIDACION REDEBAN 2025'!$C$5))))))</f>
        <v>41241.0800752</v>
      </c>
      <c r="AJ190" s="97">
        <f>IF(OR(V190="SOPORTE_TELEFÓNICO",V190="ENVÍO"),0,IF(AC190="TIPO I",'BASE LIQUIDACION REDEBAN 2025'!$B$10,IF(AC190="TIPO II",'BASE LIQUIDACION REDEBAN 2025'!$B$11,IF(AC190="TIPO III",'BASE LIQUIDACION REDEBAN 2025'!$B$12,'BASE LIQUIDACION REDEBAN 2025'!$B$13))))</f>
        <v>0</v>
      </c>
      <c r="AK190" s="97">
        <f t="shared" si="2"/>
        <v>41241.0800752</v>
      </c>
    </row>
    <row r="191" spans="1:37" s="85" customFormat="1" ht="13.15">
      <c r="A191" s="186" t="s">
        <v>72</v>
      </c>
      <c r="B191" s="104" t="str">
        <f>VLOOKUP(A191,'CENTRO DE COSTOS'!A:D,4,FALSE)</f>
        <v>MIGUEL JULIÁN HERNÁNDEZ GUARÍN</v>
      </c>
      <c r="C191" s="104" t="str">
        <f>VLOOKUP(A191,'CENTRO DE COSTOS'!A:D,2,FALSE)</f>
        <v>0004-0008</v>
      </c>
      <c r="D191" s="187">
        <v>68081</v>
      </c>
      <c r="E191" s="187">
        <v>13371752</v>
      </c>
      <c r="F191" s="187">
        <v>37939</v>
      </c>
      <c r="G191" s="186" t="s">
        <v>180</v>
      </c>
      <c r="H191" s="186" t="s">
        <v>4156</v>
      </c>
      <c r="I191" s="186" t="s">
        <v>9931</v>
      </c>
      <c r="J191" s="187" t="s">
        <v>802</v>
      </c>
      <c r="K191" s="187" t="s">
        <v>803</v>
      </c>
      <c r="L191" s="117" t="s">
        <v>167</v>
      </c>
      <c r="M191" s="187" t="s">
        <v>9932</v>
      </c>
      <c r="N191" s="186" t="s">
        <v>9933</v>
      </c>
      <c r="O191" s="186">
        <v>45827.522222222222</v>
      </c>
      <c r="P191" s="186">
        <v>45828.685416666667</v>
      </c>
      <c r="Q191" s="186" t="s">
        <v>9453</v>
      </c>
      <c r="R191" s="186" t="s">
        <v>9927</v>
      </c>
      <c r="S191" s="186" t="s">
        <v>9138</v>
      </c>
      <c r="T191" s="186" t="s">
        <v>3331</v>
      </c>
      <c r="U191" s="186" t="s">
        <v>3331</v>
      </c>
      <c r="V191" s="187" t="s">
        <v>3188</v>
      </c>
      <c r="W191" s="186" t="s">
        <v>3754</v>
      </c>
      <c r="X191" s="188" t="s">
        <v>3754</v>
      </c>
      <c r="Y191" s="187">
        <v>0</v>
      </c>
      <c r="Z191" s="187">
        <v>0</v>
      </c>
      <c r="AA191" s="186" t="s">
        <v>173</v>
      </c>
      <c r="AB191" s="186" t="s">
        <v>173</v>
      </c>
      <c r="AC191" s="187" t="s">
        <v>30</v>
      </c>
      <c r="AD191" s="187" t="s">
        <v>189</v>
      </c>
      <c r="AE191" s="188" t="s">
        <v>3754</v>
      </c>
      <c r="AF191" s="187">
        <v>0</v>
      </c>
      <c r="AG191" s="187">
        <v>0</v>
      </c>
      <c r="AH191" s="118"/>
      <c r="AI191" s="112">
        <f>IF(V191="SOPORTE_TELEFÓNICO",'BASE LIQUIDACION REDEBAN 2025'!$B$19,IF(AC191="TIPO I",'BASE LIQUIDACION REDEBAN 2025'!$C$2,IF(AC191="TIPO II",'BASE LIQUIDACION REDEBAN 2025'!$C$3,IF(AC191="TIPO III",'BASE LIQUIDACION REDEBAN 2025'!$C$4,IF(AC191="TIPO IV",'BASE LIQUIDACION REDEBAN 2025'!$C$5,IF(AD191="AEREO",'BASE LIQUIDACION REDEBAN 2025'!$B$6,'BASE LIQUIDACION REDEBAN 2025'!$C$5))))))</f>
        <v>41241.0800752</v>
      </c>
      <c r="AJ191" s="97">
        <f>IF(OR(V191="SOPORTE_TELEFÓNICO",V191="ENVÍO"),0,IF(AC191="TIPO I",'BASE LIQUIDACION REDEBAN 2025'!$B$10,IF(AC191="TIPO II",'BASE LIQUIDACION REDEBAN 2025'!$B$11,IF(AC191="TIPO III",'BASE LIQUIDACION REDEBAN 2025'!$B$12,'BASE LIQUIDACION REDEBAN 2025'!$B$13))))</f>
        <v>0</v>
      </c>
      <c r="AK191" s="97">
        <f t="shared" si="2"/>
        <v>41241.0800752</v>
      </c>
    </row>
    <row r="192" spans="1:37" s="85" customFormat="1" ht="13.15">
      <c r="A192" s="186" t="s">
        <v>68</v>
      </c>
      <c r="B192" s="104" t="str">
        <f>VLOOKUP(A192,'CENTRO DE COSTOS'!A:D,4,FALSE)</f>
        <v>WILLIAM ASDRUBAL ROZO ROZO</v>
      </c>
      <c r="C192" s="104" t="str">
        <f>VLOOKUP(A192,'CENTRO DE COSTOS'!A:D,2,FALSE)</f>
        <v>0004-0004</v>
      </c>
      <c r="D192" s="187">
        <v>25572</v>
      </c>
      <c r="E192" s="187">
        <v>13518768</v>
      </c>
      <c r="F192" s="187">
        <v>68866</v>
      </c>
      <c r="G192" s="186" t="s">
        <v>298</v>
      </c>
      <c r="H192" s="186" t="s">
        <v>5163</v>
      </c>
      <c r="I192" s="186" t="s">
        <v>9934</v>
      </c>
      <c r="J192" s="187" t="s">
        <v>802</v>
      </c>
      <c r="K192" s="187" t="s">
        <v>1030</v>
      </c>
      <c r="L192" s="117" t="s">
        <v>167</v>
      </c>
      <c r="M192" s="187">
        <v>13518768</v>
      </c>
      <c r="N192" s="186" t="s">
        <v>9935</v>
      </c>
      <c r="O192" s="186">
        <v>45827.522222222222</v>
      </c>
      <c r="P192" s="186">
        <v>45828.700891203713</v>
      </c>
      <c r="Q192" s="186" t="s">
        <v>9136</v>
      </c>
      <c r="R192" s="186" t="s">
        <v>9137</v>
      </c>
      <c r="S192" s="186" t="s">
        <v>9138</v>
      </c>
      <c r="T192" s="186" t="s">
        <v>3331</v>
      </c>
      <c r="U192" s="186" t="s">
        <v>3331</v>
      </c>
      <c r="V192" s="187" t="s">
        <v>177</v>
      </c>
      <c r="W192" s="186" t="s">
        <v>9936</v>
      </c>
      <c r="X192" s="188" t="s">
        <v>3754</v>
      </c>
      <c r="Y192" s="187" t="s">
        <v>9937</v>
      </c>
      <c r="Z192" s="187" t="s">
        <v>9938</v>
      </c>
      <c r="AA192" s="186" t="s">
        <v>173</v>
      </c>
      <c r="AB192" s="186" t="s">
        <v>173</v>
      </c>
      <c r="AC192" s="187" t="s">
        <v>32</v>
      </c>
      <c r="AD192" s="187" t="s">
        <v>189</v>
      </c>
      <c r="AE192" s="188" t="s">
        <v>9144</v>
      </c>
      <c r="AF192" s="187">
        <v>0</v>
      </c>
      <c r="AG192" s="186" t="s">
        <v>608</v>
      </c>
      <c r="AH192" s="118"/>
      <c r="AI192" s="112">
        <f>IF(V192="SOPORTE_TELEFÓNICO",'BASE LIQUIDACION REDEBAN 2025'!$B$19,IF(AC192="TIPO I",'BASE LIQUIDACION REDEBAN 2025'!$C$2,IF(AC192="TIPO II",'BASE LIQUIDACION REDEBAN 2025'!$C$3,IF(AC192="TIPO III",'BASE LIQUIDACION REDEBAN 2025'!$C$4,IF(AC192="TIPO IV",'BASE LIQUIDACION REDEBAN 2025'!$C$5,IF(AD192="AEREO",'BASE LIQUIDACION REDEBAN 2025'!$B$6,'BASE LIQUIDACION REDEBAN 2025'!$C$5))))))</f>
        <v>479588.87655000004</v>
      </c>
      <c r="AJ192" s="97">
        <f>IF(OR(V192="SOPORTE_TELEFÓNICO",V192="ENVÍO"),0,IF(AC192="TIPO I",'BASE LIQUIDACION REDEBAN 2025'!$B$10,IF(AC192="TIPO II",'BASE LIQUIDACION REDEBAN 2025'!$B$11,IF(AC192="TIPO III",'BASE LIQUIDACION REDEBAN 2025'!$B$12,'BASE LIQUIDACION REDEBAN 2025'!$B$13))))</f>
        <v>196536.5258152</v>
      </c>
      <c r="AK192" s="97">
        <f t="shared" si="2"/>
        <v>479588.87655000004</v>
      </c>
    </row>
    <row r="193" spans="1:37" s="85" customFormat="1" ht="13.15">
      <c r="A193" s="186" t="s">
        <v>60</v>
      </c>
      <c r="B193" s="104" t="str">
        <f>VLOOKUP(A193,'CENTRO DE COSTOS'!A:D,4,FALSE)</f>
        <v>JUAN SEBASTIÁN RÍOS CASTRILLÓN</v>
      </c>
      <c r="C193" s="104" t="str">
        <f>VLOOKUP(A193,'CENTRO DE COSTOS'!A:D,2,FALSE)</f>
        <v>0004-0005</v>
      </c>
      <c r="D193" s="187">
        <v>5045</v>
      </c>
      <c r="E193" s="187">
        <v>13218509</v>
      </c>
      <c r="F193" s="187">
        <v>52863</v>
      </c>
      <c r="G193" s="186" t="s">
        <v>290</v>
      </c>
      <c r="H193" s="186" t="s">
        <v>60</v>
      </c>
      <c r="I193" s="186" t="s">
        <v>9939</v>
      </c>
      <c r="J193" s="187" t="s">
        <v>802</v>
      </c>
      <c r="K193" s="187" t="s">
        <v>1030</v>
      </c>
      <c r="L193" s="117" t="s">
        <v>167</v>
      </c>
      <c r="M193" s="187" t="s">
        <v>9940</v>
      </c>
      <c r="N193" s="186" t="s">
        <v>9941</v>
      </c>
      <c r="O193" s="186">
        <v>45827.522222222222</v>
      </c>
      <c r="P193" s="186">
        <v>45828.763888888891</v>
      </c>
      <c r="Q193" s="186" t="s">
        <v>9942</v>
      </c>
      <c r="R193" s="186" t="s">
        <v>9943</v>
      </c>
      <c r="S193" s="186" t="s">
        <v>9138</v>
      </c>
      <c r="T193" s="186" t="s">
        <v>3331</v>
      </c>
      <c r="U193" s="186" t="s">
        <v>3331</v>
      </c>
      <c r="V193" s="187" t="s">
        <v>3188</v>
      </c>
      <c r="W193" s="188" t="s">
        <v>3754</v>
      </c>
      <c r="X193" s="188" t="s">
        <v>3754</v>
      </c>
      <c r="Y193" s="188" t="s">
        <v>3754</v>
      </c>
      <c r="Z193" s="188" t="s">
        <v>3754</v>
      </c>
      <c r="AA193" s="186" t="s">
        <v>173</v>
      </c>
      <c r="AB193" s="186" t="s">
        <v>173</v>
      </c>
      <c r="AC193" s="187" t="s">
        <v>25</v>
      </c>
      <c r="AD193" s="187" t="s">
        <v>189</v>
      </c>
      <c r="AE193" s="188" t="s">
        <v>3754</v>
      </c>
      <c r="AF193" s="187">
        <v>0</v>
      </c>
      <c r="AG193" s="187">
        <v>0</v>
      </c>
      <c r="AH193" s="118"/>
      <c r="AI193" s="112">
        <f>IF(V193="SOPORTE_TELEFÓNICO",'BASE LIQUIDACION REDEBAN 2025'!$B$19,IF(AC193="TIPO I",'BASE LIQUIDACION REDEBAN 2025'!$C$2,IF(AC193="TIPO II",'BASE LIQUIDACION REDEBAN 2025'!$C$3,IF(AC193="TIPO III",'BASE LIQUIDACION REDEBAN 2025'!$C$4,IF(AC193="TIPO IV",'BASE LIQUIDACION REDEBAN 2025'!$C$5,IF(AD193="AEREO",'BASE LIQUIDACION REDEBAN 2025'!$B$6,'BASE LIQUIDACION REDEBAN 2025'!$C$5))))))</f>
        <v>41241.0800752</v>
      </c>
      <c r="AJ193" s="97">
        <f>IF(OR(V193="SOPORTE_TELEFÓNICO",V193="ENVÍO"),0,IF(AC193="TIPO I",'BASE LIQUIDACION REDEBAN 2025'!$B$10,IF(AC193="TIPO II",'BASE LIQUIDACION REDEBAN 2025'!$B$11,IF(AC193="TIPO III",'BASE LIQUIDACION REDEBAN 2025'!$B$12,'BASE LIQUIDACION REDEBAN 2025'!$B$13))))</f>
        <v>0</v>
      </c>
      <c r="AK193" s="97">
        <f t="shared" si="2"/>
        <v>41241.0800752</v>
      </c>
    </row>
    <row r="194" spans="1:37" s="85" customFormat="1" ht="13.15">
      <c r="A194" s="186" t="s">
        <v>60</v>
      </c>
      <c r="B194" s="104" t="str">
        <f>VLOOKUP(A194,'CENTRO DE COSTOS'!A:D,4,FALSE)</f>
        <v>JUAN SEBASTIÁN RÍOS CASTRILLÓN</v>
      </c>
      <c r="C194" s="104" t="str">
        <f>VLOOKUP(A194,'CENTRO DE COSTOS'!A:D,2,FALSE)</f>
        <v>0004-0005</v>
      </c>
      <c r="D194" s="187">
        <v>5480</v>
      </c>
      <c r="E194" s="187">
        <v>13252619</v>
      </c>
      <c r="F194" s="187">
        <v>70454</v>
      </c>
      <c r="G194" s="186" t="s">
        <v>290</v>
      </c>
      <c r="H194" s="186" t="s">
        <v>3384</v>
      </c>
      <c r="I194" s="186" t="s">
        <v>9944</v>
      </c>
      <c r="J194" s="187" t="s">
        <v>802</v>
      </c>
      <c r="K194" s="187" t="s">
        <v>1030</v>
      </c>
      <c r="L194" s="117" t="s">
        <v>167</v>
      </c>
      <c r="M194" s="187" t="s">
        <v>9945</v>
      </c>
      <c r="N194" s="186" t="s">
        <v>9946</v>
      </c>
      <c r="O194" s="186">
        <v>45827.522222222222</v>
      </c>
      <c r="P194" s="186">
        <v>45828.763888888891</v>
      </c>
      <c r="Q194" s="186" t="s">
        <v>9942</v>
      </c>
      <c r="R194" s="186" t="s">
        <v>9943</v>
      </c>
      <c r="S194" s="186" t="s">
        <v>9138</v>
      </c>
      <c r="T194" s="186" t="s">
        <v>3331</v>
      </c>
      <c r="U194" s="186" t="s">
        <v>3331</v>
      </c>
      <c r="V194" s="187" t="s">
        <v>3188</v>
      </c>
      <c r="W194" s="188" t="s">
        <v>3754</v>
      </c>
      <c r="X194" s="188" t="s">
        <v>3754</v>
      </c>
      <c r="Y194" s="188" t="s">
        <v>3754</v>
      </c>
      <c r="Z194" s="188" t="s">
        <v>3754</v>
      </c>
      <c r="AA194" s="186" t="s">
        <v>173</v>
      </c>
      <c r="AB194" s="186" t="s">
        <v>173</v>
      </c>
      <c r="AC194" s="187" t="s">
        <v>28</v>
      </c>
      <c r="AD194" s="187" t="s">
        <v>189</v>
      </c>
      <c r="AE194" s="188" t="s">
        <v>3754</v>
      </c>
      <c r="AF194" s="187">
        <v>0</v>
      </c>
      <c r="AG194" s="187">
        <v>0</v>
      </c>
      <c r="AH194" s="118"/>
      <c r="AI194" s="112">
        <f>IF(V194="SOPORTE_TELEFÓNICO",'BASE LIQUIDACION REDEBAN 2025'!$B$19,IF(AC194="TIPO I",'BASE LIQUIDACION REDEBAN 2025'!$C$2,IF(AC194="TIPO II",'BASE LIQUIDACION REDEBAN 2025'!$C$3,IF(AC194="TIPO III",'BASE LIQUIDACION REDEBAN 2025'!$C$4,IF(AC194="TIPO IV",'BASE LIQUIDACION REDEBAN 2025'!$C$5,IF(AD194="AEREO",'BASE LIQUIDACION REDEBAN 2025'!$B$6,'BASE LIQUIDACION REDEBAN 2025'!$C$5))))))</f>
        <v>41241.0800752</v>
      </c>
      <c r="AJ194" s="97">
        <f>IF(OR(V194="SOPORTE_TELEFÓNICO",V194="ENVÍO"),0,IF(AC194="TIPO I",'BASE LIQUIDACION REDEBAN 2025'!$B$10,IF(AC194="TIPO II",'BASE LIQUIDACION REDEBAN 2025'!$B$11,IF(AC194="TIPO III",'BASE LIQUIDACION REDEBAN 2025'!$B$12,'BASE LIQUIDACION REDEBAN 2025'!$B$13))))</f>
        <v>0</v>
      </c>
      <c r="AK194" s="97">
        <f t="shared" si="2"/>
        <v>41241.0800752</v>
      </c>
    </row>
    <row r="195" spans="1:37" s="85" customFormat="1" ht="13.15">
      <c r="A195" s="186" t="s">
        <v>91</v>
      </c>
      <c r="B195" s="104" t="str">
        <f>VLOOKUP(A195,'CENTRO DE COSTOS'!A:D,4,FALSE)</f>
        <v>JOSE MAURICIO HERNANDEZ ROJAS</v>
      </c>
      <c r="C195" s="104" t="str">
        <f>VLOOKUP(A195,'CENTRO DE COSTOS'!A:D,2,FALSE)</f>
        <v>0004-0001</v>
      </c>
      <c r="D195" s="187">
        <v>5154</v>
      </c>
      <c r="E195" s="187">
        <v>13344942</v>
      </c>
      <c r="F195" s="187">
        <v>55526</v>
      </c>
      <c r="G195" s="186" t="s">
        <v>290</v>
      </c>
      <c r="H195" s="186" t="s">
        <v>1103</v>
      </c>
      <c r="I195" s="186" t="s">
        <v>9271</v>
      </c>
      <c r="J195" s="187" t="s">
        <v>802</v>
      </c>
      <c r="K195" s="187" t="s">
        <v>1030</v>
      </c>
      <c r="L195" s="117" t="s">
        <v>167</v>
      </c>
      <c r="M195" s="187" t="s">
        <v>9947</v>
      </c>
      <c r="N195" s="186" t="s">
        <v>9948</v>
      </c>
      <c r="O195" s="186">
        <v>45827.522222222222</v>
      </c>
      <c r="P195" s="186">
        <v>45828.763888888891</v>
      </c>
      <c r="Q195" s="186" t="s">
        <v>9942</v>
      </c>
      <c r="R195" s="186" t="s">
        <v>9943</v>
      </c>
      <c r="S195" s="186" t="s">
        <v>9138</v>
      </c>
      <c r="T195" s="186" t="s">
        <v>3331</v>
      </c>
      <c r="U195" s="186" t="s">
        <v>3331</v>
      </c>
      <c r="V195" s="187" t="s">
        <v>3188</v>
      </c>
      <c r="W195" s="188" t="s">
        <v>3754</v>
      </c>
      <c r="X195" s="188" t="s">
        <v>3754</v>
      </c>
      <c r="Y195" s="188" t="s">
        <v>3754</v>
      </c>
      <c r="Z195" s="188" t="s">
        <v>3754</v>
      </c>
      <c r="AA195" s="186" t="s">
        <v>173</v>
      </c>
      <c r="AB195" s="186" t="s">
        <v>173</v>
      </c>
      <c r="AC195" s="187" t="s">
        <v>28</v>
      </c>
      <c r="AD195" s="187" t="s">
        <v>189</v>
      </c>
      <c r="AE195" s="188" t="s">
        <v>3754</v>
      </c>
      <c r="AF195" s="187">
        <v>0</v>
      </c>
      <c r="AG195" s="187">
        <v>0</v>
      </c>
      <c r="AH195" s="118"/>
      <c r="AI195" s="112">
        <f>IF(V195="SOPORTE_TELEFÓNICO",'BASE LIQUIDACION REDEBAN 2025'!$B$19,IF(AC195="TIPO I",'BASE LIQUIDACION REDEBAN 2025'!$C$2,IF(AC195="TIPO II",'BASE LIQUIDACION REDEBAN 2025'!$C$3,IF(AC195="TIPO III",'BASE LIQUIDACION REDEBAN 2025'!$C$4,IF(AC195="TIPO IV",'BASE LIQUIDACION REDEBAN 2025'!$C$5,IF(AD195="AEREO",'BASE LIQUIDACION REDEBAN 2025'!$B$6,'BASE LIQUIDACION REDEBAN 2025'!$C$5))))))</f>
        <v>41241.0800752</v>
      </c>
      <c r="AJ195" s="97">
        <f>IF(OR(V195="SOPORTE_TELEFÓNICO",V195="ENVÍO"),0,IF(AC195="TIPO I",'BASE LIQUIDACION REDEBAN 2025'!$B$10,IF(AC195="TIPO II",'BASE LIQUIDACION REDEBAN 2025'!$B$11,IF(AC195="TIPO III",'BASE LIQUIDACION REDEBAN 2025'!$B$12,'BASE LIQUIDACION REDEBAN 2025'!$B$13))))</f>
        <v>0</v>
      </c>
      <c r="AK195" s="97">
        <f t="shared" ref="AK195:AK258" si="3">IF(OR(V195="SOPORTE_TELEFÓNICO",V195="ENVÍO"),AI195,(AE195*AI195+AF195*AJ195))</f>
        <v>41241.0800752</v>
      </c>
    </row>
    <row r="196" spans="1:37" s="85" customFormat="1" ht="13.15">
      <c r="A196" s="186" t="s">
        <v>90</v>
      </c>
      <c r="B196" s="104" t="str">
        <f>VLOOKUP(A196,'CENTRO DE COSTOS'!A:D,4,FALSE)</f>
        <v>JUAN SEBASTIÁN RÍOS CASTRILLÓN</v>
      </c>
      <c r="C196" s="104" t="str">
        <f>VLOOKUP(A196,'CENTRO DE COSTOS'!A:D,2,FALSE)</f>
        <v>0004-0005</v>
      </c>
      <c r="D196" s="187">
        <v>5088</v>
      </c>
      <c r="E196" s="187">
        <v>13578844</v>
      </c>
      <c r="F196" s="187">
        <v>66013</v>
      </c>
      <c r="G196" s="186" t="s">
        <v>290</v>
      </c>
      <c r="H196" s="186" t="s">
        <v>291</v>
      </c>
      <c r="I196" s="186" t="s">
        <v>5393</v>
      </c>
      <c r="J196" s="187" t="s">
        <v>9145</v>
      </c>
      <c r="K196" s="187" t="s">
        <v>9145</v>
      </c>
      <c r="L196" s="117" t="s">
        <v>167</v>
      </c>
      <c r="M196" s="187">
        <v>13578844</v>
      </c>
      <c r="N196" s="186" t="s">
        <v>9949</v>
      </c>
      <c r="O196" s="186">
        <v>45825.506944444445</v>
      </c>
      <c r="P196" s="186">
        <v>45829.427777777775</v>
      </c>
      <c r="Q196" s="186" t="s">
        <v>9136</v>
      </c>
      <c r="R196" s="186" t="s">
        <v>9137</v>
      </c>
      <c r="S196" s="186" t="s">
        <v>9138</v>
      </c>
      <c r="T196" s="186" t="s">
        <v>3331</v>
      </c>
      <c r="U196" s="186" t="s">
        <v>3331</v>
      </c>
      <c r="V196" s="187" t="s">
        <v>177</v>
      </c>
      <c r="W196" s="186" t="s">
        <v>9950</v>
      </c>
      <c r="X196" s="188" t="s">
        <v>9141</v>
      </c>
      <c r="Y196" s="187" t="s">
        <v>9951</v>
      </c>
      <c r="Z196" s="187" t="s">
        <v>5396</v>
      </c>
      <c r="AA196" s="186" t="s">
        <v>173</v>
      </c>
      <c r="AB196" s="186" t="s">
        <v>173</v>
      </c>
      <c r="AC196" s="187" t="s">
        <v>25</v>
      </c>
      <c r="AD196" s="187" t="s">
        <v>189</v>
      </c>
      <c r="AE196" s="188" t="s">
        <v>9144</v>
      </c>
      <c r="AF196" s="187">
        <v>0</v>
      </c>
      <c r="AG196" s="186" t="s">
        <v>557</v>
      </c>
      <c r="AH196" s="118"/>
      <c r="AI196" s="112">
        <f>IF(V196="SOPORTE_TELEFÓNICO",'BASE LIQUIDACION REDEBAN 2025'!$B$19,IF(AC196="TIPO I",'BASE LIQUIDACION REDEBAN 2025'!$C$2,IF(AC196="TIPO II",'BASE LIQUIDACION REDEBAN 2025'!$C$3,IF(AC196="TIPO III",'BASE LIQUIDACION REDEBAN 2025'!$C$4,IF(AC196="TIPO IV",'BASE LIQUIDACION REDEBAN 2025'!$C$5,IF(AD196="AEREO",'BASE LIQUIDACION REDEBAN 2025'!$B$6,'BASE LIQUIDACION REDEBAN 2025'!$C$5))))))</f>
        <v>65960.072302</v>
      </c>
      <c r="AJ196" s="97">
        <f>IF(OR(V196="SOPORTE_TELEFÓNICO",V196="ENVÍO"),0,IF(AC196="TIPO I",'BASE LIQUIDACION REDEBAN 2025'!$B$10,IF(AC196="TIPO II",'BASE LIQUIDACION REDEBAN 2025'!$B$11,IF(AC196="TIPO III",'BASE LIQUIDACION REDEBAN 2025'!$B$12,'BASE LIQUIDACION REDEBAN 2025'!$B$13))))</f>
        <v>75096.394270399993</v>
      </c>
      <c r="AK196" s="97">
        <f t="shared" si="3"/>
        <v>65960.072302</v>
      </c>
    </row>
    <row r="197" spans="1:37" s="85" customFormat="1" ht="13.15">
      <c r="A197" s="186" t="s">
        <v>68</v>
      </c>
      <c r="B197" s="104" t="str">
        <f>VLOOKUP(A197,'CENTRO DE COSTOS'!A:D,4,FALSE)</f>
        <v>WILLIAM ASDRUBAL ROZO ROZO</v>
      </c>
      <c r="C197" s="104" t="str">
        <f>VLOOKUP(A197,'CENTRO DE COSTOS'!A:D,2,FALSE)</f>
        <v>0004-0004</v>
      </c>
      <c r="D197" s="187">
        <v>11001</v>
      </c>
      <c r="E197" s="187">
        <v>13541843</v>
      </c>
      <c r="F197" s="187">
        <v>69705</v>
      </c>
      <c r="G197" s="186" t="s">
        <v>298</v>
      </c>
      <c r="H197" s="186" t="s">
        <v>68</v>
      </c>
      <c r="I197" s="186" t="s">
        <v>1029</v>
      </c>
      <c r="J197" s="187" t="s">
        <v>802</v>
      </c>
      <c r="K197" s="187" t="s">
        <v>1030</v>
      </c>
      <c r="L197" s="117" t="s">
        <v>167</v>
      </c>
      <c r="M197" s="187">
        <v>13541843</v>
      </c>
      <c r="N197" s="186" t="s">
        <v>9952</v>
      </c>
      <c r="O197" s="186">
        <v>45827.522222222222</v>
      </c>
      <c r="P197" s="186">
        <v>45829.427777777775</v>
      </c>
      <c r="Q197" s="186" t="s">
        <v>9136</v>
      </c>
      <c r="R197" s="186" t="s">
        <v>9137</v>
      </c>
      <c r="S197" s="186" t="s">
        <v>9138</v>
      </c>
      <c r="T197" s="186" t="s">
        <v>3331</v>
      </c>
      <c r="U197" s="186" t="s">
        <v>3331</v>
      </c>
      <c r="V197" s="187" t="s">
        <v>177</v>
      </c>
      <c r="W197" s="186" t="s">
        <v>9953</v>
      </c>
      <c r="X197" s="188" t="s">
        <v>9954</v>
      </c>
      <c r="Y197" s="187" t="s">
        <v>9955</v>
      </c>
      <c r="Z197" s="187" t="s">
        <v>9956</v>
      </c>
      <c r="AA197" s="186" t="s">
        <v>173</v>
      </c>
      <c r="AB197" s="186" t="s">
        <v>173</v>
      </c>
      <c r="AC197" s="187" t="s">
        <v>25</v>
      </c>
      <c r="AD197" s="187" t="s">
        <v>189</v>
      </c>
      <c r="AE197" s="188" t="s">
        <v>9144</v>
      </c>
      <c r="AF197" s="187">
        <v>0</v>
      </c>
      <c r="AG197" s="186" t="s">
        <v>397</v>
      </c>
      <c r="AH197" s="118"/>
      <c r="AI197" s="112">
        <f>IF(V197="SOPORTE_TELEFÓNICO",'BASE LIQUIDACION REDEBAN 2025'!$B$19,IF(AC197="TIPO I",'BASE LIQUIDACION REDEBAN 2025'!$C$2,IF(AC197="TIPO II",'BASE LIQUIDACION REDEBAN 2025'!$C$3,IF(AC197="TIPO III",'BASE LIQUIDACION REDEBAN 2025'!$C$4,IF(AC197="TIPO IV",'BASE LIQUIDACION REDEBAN 2025'!$C$5,IF(AD197="AEREO",'BASE LIQUIDACION REDEBAN 2025'!$B$6,'BASE LIQUIDACION REDEBAN 2025'!$C$5))))))</f>
        <v>65960.072302</v>
      </c>
      <c r="AJ197" s="97">
        <f>IF(OR(V197="SOPORTE_TELEFÓNICO",V197="ENVÍO"),0,IF(AC197="TIPO I",'BASE LIQUIDACION REDEBAN 2025'!$B$10,IF(AC197="TIPO II",'BASE LIQUIDACION REDEBAN 2025'!$B$11,IF(AC197="TIPO III",'BASE LIQUIDACION REDEBAN 2025'!$B$12,'BASE LIQUIDACION REDEBAN 2025'!$B$13))))</f>
        <v>75096.394270399993</v>
      </c>
      <c r="AK197" s="97">
        <f t="shared" si="3"/>
        <v>65960.072302</v>
      </c>
    </row>
    <row r="198" spans="1:37" s="85" customFormat="1" ht="13.15">
      <c r="A198" s="186" t="s">
        <v>68</v>
      </c>
      <c r="B198" s="104" t="str">
        <f>VLOOKUP(A198,'CENTRO DE COSTOS'!A:D,4,FALSE)</f>
        <v>WILLIAM ASDRUBAL ROZO ROZO</v>
      </c>
      <c r="C198" s="104" t="str">
        <f>VLOOKUP(A198,'CENTRO DE COSTOS'!A:D,2,FALSE)</f>
        <v>0004-0004</v>
      </c>
      <c r="D198" s="187">
        <v>11001</v>
      </c>
      <c r="E198" s="187">
        <v>13603927</v>
      </c>
      <c r="F198" s="187">
        <v>79745</v>
      </c>
      <c r="G198" s="186" t="s">
        <v>298</v>
      </c>
      <c r="H198" s="186" t="s">
        <v>68</v>
      </c>
      <c r="I198" s="186" t="s">
        <v>1758</v>
      </c>
      <c r="J198" s="187" t="s">
        <v>9145</v>
      </c>
      <c r="K198" s="187" t="s">
        <v>9145</v>
      </c>
      <c r="L198" s="117" t="s">
        <v>167</v>
      </c>
      <c r="M198" s="187">
        <v>13603927</v>
      </c>
      <c r="N198" s="186" t="s">
        <v>9957</v>
      </c>
      <c r="O198" s="186">
        <v>45827.522222222222</v>
      </c>
      <c r="P198" s="186">
        <v>45829.442361111112</v>
      </c>
      <c r="Q198" s="186" t="s">
        <v>9136</v>
      </c>
      <c r="R198" s="186" t="s">
        <v>9137</v>
      </c>
      <c r="S198" s="186" t="s">
        <v>9138</v>
      </c>
      <c r="T198" s="186" t="s">
        <v>3331</v>
      </c>
      <c r="U198" s="186" t="s">
        <v>3331</v>
      </c>
      <c r="V198" s="187" t="s">
        <v>177</v>
      </c>
      <c r="W198" s="186" t="s">
        <v>9958</v>
      </c>
      <c r="X198" s="188" t="s">
        <v>9959</v>
      </c>
      <c r="Y198" s="187" t="s">
        <v>9960</v>
      </c>
      <c r="Z198" s="187" t="s">
        <v>1760</v>
      </c>
      <c r="AA198" s="186" t="s">
        <v>173</v>
      </c>
      <c r="AB198" s="186" t="s">
        <v>173</v>
      </c>
      <c r="AC198" s="187" t="s">
        <v>25</v>
      </c>
      <c r="AD198" s="187" t="s">
        <v>189</v>
      </c>
      <c r="AE198" s="188" t="s">
        <v>9144</v>
      </c>
      <c r="AF198" s="187">
        <v>0</v>
      </c>
      <c r="AG198" s="186" t="s">
        <v>1288</v>
      </c>
      <c r="AH198" s="118"/>
      <c r="AI198" s="112">
        <f>IF(V198="SOPORTE_TELEFÓNICO",'BASE LIQUIDACION REDEBAN 2025'!$B$19,IF(AC198="TIPO I",'BASE LIQUIDACION REDEBAN 2025'!$C$2,IF(AC198="TIPO II",'BASE LIQUIDACION REDEBAN 2025'!$C$3,IF(AC198="TIPO III",'BASE LIQUIDACION REDEBAN 2025'!$C$4,IF(AC198="TIPO IV",'BASE LIQUIDACION REDEBAN 2025'!$C$5,IF(AD198="AEREO",'BASE LIQUIDACION REDEBAN 2025'!$B$6,'BASE LIQUIDACION REDEBAN 2025'!$C$5))))))</f>
        <v>65960.072302</v>
      </c>
      <c r="AJ198" s="97">
        <f>IF(OR(V198="SOPORTE_TELEFÓNICO",V198="ENVÍO"),0,IF(AC198="TIPO I",'BASE LIQUIDACION REDEBAN 2025'!$B$10,IF(AC198="TIPO II",'BASE LIQUIDACION REDEBAN 2025'!$B$11,IF(AC198="TIPO III",'BASE LIQUIDACION REDEBAN 2025'!$B$12,'BASE LIQUIDACION REDEBAN 2025'!$B$13))))</f>
        <v>75096.394270399993</v>
      </c>
      <c r="AK198" s="97">
        <f t="shared" si="3"/>
        <v>65960.072302</v>
      </c>
    </row>
    <row r="199" spans="1:37" s="85" customFormat="1" ht="13.15">
      <c r="A199" s="186" t="s">
        <v>76</v>
      </c>
      <c r="B199" s="104" t="str">
        <f>VLOOKUP(A199,'CENTRO DE COSTOS'!A:D,4,FALSE)</f>
        <v>DIEGO FERNANDO HENAO CARDONA</v>
      </c>
      <c r="C199" s="104" t="str">
        <f>VLOOKUP(A199,'CENTRO DE COSTOS'!A:D,2,FALSE)</f>
        <v>0004-0003</v>
      </c>
      <c r="D199" s="187">
        <v>76001</v>
      </c>
      <c r="E199" s="187">
        <v>13616881</v>
      </c>
      <c r="F199" s="187">
        <v>71364</v>
      </c>
      <c r="G199" s="186" t="s">
        <v>230</v>
      </c>
      <c r="H199" s="186" t="s">
        <v>76</v>
      </c>
      <c r="I199" s="186" t="s">
        <v>5789</v>
      </c>
      <c r="J199" s="187" t="s">
        <v>802</v>
      </c>
      <c r="K199" s="187" t="s">
        <v>1030</v>
      </c>
      <c r="L199" s="117" t="s">
        <v>167</v>
      </c>
      <c r="M199" s="187">
        <v>13616881</v>
      </c>
      <c r="N199" s="186" t="s">
        <v>9961</v>
      </c>
      <c r="O199" s="186">
        <v>45832.520833333336</v>
      </c>
      <c r="P199" s="186">
        <v>45829.45</v>
      </c>
      <c r="Q199" s="186" t="s">
        <v>9136</v>
      </c>
      <c r="R199" s="186" t="s">
        <v>9137</v>
      </c>
      <c r="S199" s="186" t="s">
        <v>9138</v>
      </c>
      <c r="T199" s="186" t="s">
        <v>3331</v>
      </c>
      <c r="U199" s="186" t="s">
        <v>3331</v>
      </c>
      <c r="V199" s="187" t="s">
        <v>177</v>
      </c>
      <c r="W199" s="186" t="s">
        <v>9962</v>
      </c>
      <c r="X199" s="188" t="s">
        <v>9963</v>
      </c>
      <c r="Y199" s="187" t="s">
        <v>9964</v>
      </c>
      <c r="Z199" s="187" t="s">
        <v>5792</v>
      </c>
      <c r="AA199" s="186" t="s">
        <v>173</v>
      </c>
      <c r="AB199" s="186" t="s">
        <v>173</v>
      </c>
      <c r="AC199" s="187" t="s">
        <v>25</v>
      </c>
      <c r="AD199" s="187" t="s">
        <v>189</v>
      </c>
      <c r="AE199" s="188" t="s">
        <v>9144</v>
      </c>
      <c r="AF199" s="187">
        <v>0</v>
      </c>
      <c r="AG199" s="186" t="s">
        <v>1025</v>
      </c>
      <c r="AH199" s="118"/>
      <c r="AI199" s="112">
        <f>IF(V199="SOPORTE_TELEFÓNICO",'BASE LIQUIDACION REDEBAN 2025'!$B$19,IF(AC199="TIPO I",'BASE LIQUIDACION REDEBAN 2025'!$C$2,IF(AC199="TIPO II",'BASE LIQUIDACION REDEBAN 2025'!$C$3,IF(AC199="TIPO III",'BASE LIQUIDACION REDEBAN 2025'!$C$4,IF(AC199="TIPO IV",'BASE LIQUIDACION REDEBAN 2025'!$C$5,IF(AD199="AEREO",'BASE LIQUIDACION REDEBAN 2025'!$B$6,'BASE LIQUIDACION REDEBAN 2025'!$C$5))))))</f>
        <v>65960.072302</v>
      </c>
      <c r="AJ199" s="97">
        <f>IF(OR(V199="SOPORTE_TELEFÓNICO",V199="ENVÍO"),0,IF(AC199="TIPO I",'BASE LIQUIDACION REDEBAN 2025'!$B$10,IF(AC199="TIPO II",'BASE LIQUIDACION REDEBAN 2025'!$B$11,IF(AC199="TIPO III",'BASE LIQUIDACION REDEBAN 2025'!$B$12,'BASE LIQUIDACION REDEBAN 2025'!$B$13))))</f>
        <v>75096.394270399993</v>
      </c>
      <c r="AK199" s="97">
        <f t="shared" si="3"/>
        <v>65960.072302</v>
      </c>
    </row>
    <row r="200" spans="1:37" s="85" customFormat="1" ht="13.15">
      <c r="A200" s="186" t="s">
        <v>76</v>
      </c>
      <c r="B200" s="104" t="str">
        <f>VLOOKUP(A200,'CENTRO DE COSTOS'!A:D,4,FALSE)</f>
        <v>DIEGO FERNANDO HENAO CARDONA</v>
      </c>
      <c r="C200" s="104" t="str">
        <f>VLOOKUP(A200,'CENTRO DE COSTOS'!A:D,2,FALSE)</f>
        <v>0004-0003</v>
      </c>
      <c r="D200" s="187">
        <v>76520</v>
      </c>
      <c r="E200" s="187">
        <v>13585087</v>
      </c>
      <c r="F200" s="187">
        <v>61326</v>
      </c>
      <c r="G200" s="186" t="s">
        <v>230</v>
      </c>
      <c r="H200" s="186" t="s">
        <v>754</v>
      </c>
      <c r="I200" s="186" t="s">
        <v>9965</v>
      </c>
      <c r="J200" s="187" t="s">
        <v>802</v>
      </c>
      <c r="K200" s="187" t="s">
        <v>1030</v>
      </c>
      <c r="L200" s="117" t="s">
        <v>167</v>
      </c>
      <c r="M200" s="187">
        <v>13585087</v>
      </c>
      <c r="N200" s="186" t="s">
        <v>9966</v>
      </c>
      <c r="O200" s="186">
        <v>45832.520833333336</v>
      </c>
      <c r="P200" s="186">
        <v>45829.498611111114</v>
      </c>
      <c r="Q200" s="186" t="s">
        <v>9136</v>
      </c>
      <c r="R200" s="186" t="s">
        <v>9137</v>
      </c>
      <c r="S200" s="186" t="s">
        <v>9138</v>
      </c>
      <c r="T200" s="186" t="s">
        <v>9181</v>
      </c>
      <c r="U200" s="186" t="s">
        <v>9182</v>
      </c>
      <c r="V200" s="187" t="s">
        <v>177</v>
      </c>
      <c r="W200" s="186" t="s">
        <v>9967</v>
      </c>
      <c r="X200" s="188" t="s">
        <v>9968</v>
      </c>
      <c r="Y200" s="187">
        <v>1051137</v>
      </c>
      <c r="Z200" s="187" t="s">
        <v>9969</v>
      </c>
      <c r="AA200" s="186" t="s">
        <v>173</v>
      </c>
      <c r="AB200" s="186" t="s">
        <v>173</v>
      </c>
      <c r="AC200" s="187" t="s">
        <v>25</v>
      </c>
      <c r="AD200" s="187" t="s">
        <v>189</v>
      </c>
      <c r="AE200" s="188" t="s">
        <v>9144</v>
      </c>
      <c r="AF200" s="187">
        <v>0</v>
      </c>
      <c r="AG200" s="186" t="s">
        <v>2428</v>
      </c>
      <c r="AH200" s="118"/>
      <c r="AI200" s="112">
        <f>IF(V200="SOPORTE_TELEFÓNICO",'BASE LIQUIDACION REDEBAN 2025'!$B$19,IF(AC200="TIPO I",'BASE LIQUIDACION REDEBAN 2025'!$C$2,IF(AC200="TIPO II",'BASE LIQUIDACION REDEBAN 2025'!$C$3,IF(AC200="TIPO III",'BASE LIQUIDACION REDEBAN 2025'!$C$4,IF(AC200="TIPO IV",'BASE LIQUIDACION REDEBAN 2025'!$C$5,IF(AD200="AEREO",'BASE LIQUIDACION REDEBAN 2025'!$B$6,'BASE LIQUIDACION REDEBAN 2025'!$C$5))))))</f>
        <v>65960.072302</v>
      </c>
      <c r="AJ200" s="97">
        <f>IF(OR(V200="SOPORTE_TELEFÓNICO",V200="ENVÍO"),0,IF(AC200="TIPO I",'BASE LIQUIDACION REDEBAN 2025'!$B$10,IF(AC200="TIPO II",'BASE LIQUIDACION REDEBAN 2025'!$B$11,IF(AC200="TIPO III",'BASE LIQUIDACION REDEBAN 2025'!$B$12,'BASE LIQUIDACION REDEBAN 2025'!$B$13))))</f>
        <v>75096.394270399993</v>
      </c>
      <c r="AK200" s="97">
        <f t="shared" si="3"/>
        <v>65960.072302</v>
      </c>
    </row>
    <row r="201" spans="1:37" s="85" customFormat="1" ht="13.15">
      <c r="A201" s="186" t="s">
        <v>94</v>
      </c>
      <c r="B201" s="104" t="str">
        <f>VLOOKUP(A201,'CENTRO DE COSTOS'!A:D,4,FALSE)</f>
        <v>DIEGO FERNANDO HENAO CARDONA</v>
      </c>
      <c r="C201" s="104" t="str">
        <f>VLOOKUP(A201,'CENTRO DE COSTOS'!A:D,2,FALSE)</f>
        <v>0004-0002</v>
      </c>
      <c r="D201" s="187">
        <v>76622</v>
      </c>
      <c r="E201" s="187">
        <v>2337018</v>
      </c>
      <c r="F201" s="187">
        <v>29596</v>
      </c>
      <c r="G201" s="186" t="s">
        <v>230</v>
      </c>
      <c r="H201" s="186" t="s">
        <v>7849</v>
      </c>
      <c r="I201" s="186" t="s">
        <v>7850</v>
      </c>
      <c r="J201" s="187" t="s">
        <v>9145</v>
      </c>
      <c r="K201" s="187" t="s">
        <v>9145</v>
      </c>
      <c r="L201" s="117" t="s">
        <v>167</v>
      </c>
      <c r="M201" s="187">
        <v>2337018</v>
      </c>
      <c r="N201" s="186" t="s">
        <v>9970</v>
      </c>
      <c r="O201" s="186">
        <v>45828.554861111108</v>
      </c>
      <c r="P201" s="186">
        <v>45829.513738425929</v>
      </c>
      <c r="Q201" s="186" t="s">
        <v>9136</v>
      </c>
      <c r="R201" s="186" t="s">
        <v>9137</v>
      </c>
      <c r="S201" s="186" t="s">
        <v>9138</v>
      </c>
      <c r="T201" s="186" t="s">
        <v>9139</v>
      </c>
      <c r="U201" s="186" t="s">
        <v>9139</v>
      </c>
      <c r="V201" s="187" t="s">
        <v>9971</v>
      </c>
      <c r="W201" s="186" t="s">
        <v>9972</v>
      </c>
      <c r="X201" s="188" t="s">
        <v>3754</v>
      </c>
      <c r="Y201" s="187">
        <v>0</v>
      </c>
      <c r="Z201" s="187" t="s">
        <v>9973</v>
      </c>
      <c r="AA201" s="186" t="s">
        <v>173</v>
      </c>
      <c r="AB201" s="186" t="s">
        <v>173</v>
      </c>
      <c r="AC201" s="187" t="s">
        <v>30</v>
      </c>
      <c r="AD201" s="187" t="s">
        <v>189</v>
      </c>
      <c r="AE201" s="188" t="s">
        <v>3754</v>
      </c>
      <c r="AF201" s="187">
        <v>0</v>
      </c>
      <c r="AG201" s="186" t="s">
        <v>2142</v>
      </c>
      <c r="AH201" s="118"/>
      <c r="AI201" s="112">
        <f>IF(V201="SOPORTE_TELEFÓNICO",'BASE LIQUIDACION REDEBAN 2025'!$B$19,IF(AC201="TIPO I",'BASE LIQUIDACION REDEBAN 2025'!$C$2,IF(AC201="TIPO II",'BASE LIQUIDACION REDEBAN 2025'!$C$3,IF(AC201="TIPO III",'BASE LIQUIDACION REDEBAN 2025'!$C$4,IF(AC201="TIPO IV",'BASE LIQUIDACION REDEBAN 2025'!$C$5,IF(AD201="AEREO",'BASE LIQUIDACION REDEBAN 2025'!$B$6,'BASE LIQUIDACION REDEBAN 2025'!$C$5))))))</f>
        <v>275728.78077800001</v>
      </c>
      <c r="AJ201" s="97">
        <f>IF(OR(V201="SOPORTE_TELEFÓNICO",V201="ENVÍO"),0,IF(AC201="TIPO I",'BASE LIQUIDACION REDEBAN 2025'!$B$10,IF(AC201="TIPO II",'BASE LIQUIDACION REDEBAN 2025'!$B$11,IF(AC201="TIPO III",'BASE LIQUIDACION REDEBAN 2025'!$B$12,'BASE LIQUIDACION REDEBAN 2025'!$B$13))))</f>
        <v>0</v>
      </c>
      <c r="AK201" s="97">
        <f t="shared" si="3"/>
        <v>275728.78077800001</v>
      </c>
    </row>
    <row r="202" spans="1:37" s="85" customFormat="1" ht="13.15">
      <c r="A202" s="186" t="s">
        <v>93</v>
      </c>
      <c r="B202" s="104" t="str">
        <f>VLOOKUP(A202,'CENTRO DE COSTOS'!A:D,4,FALSE)</f>
        <v>DIEGO FERNANDO HENAO CARDONA</v>
      </c>
      <c r="C202" s="104" t="str">
        <f>VLOOKUP(A202,'CENTRO DE COSTOS'!A:D,2,FALSE)</f>
        <v>0004-0003</v>
      </c>
      <c r="D202" s="187">
        <v>86865</v>
      </c>
      <c r="E202" s="187">
        <v>2312527</v>
      </c>
      <c r="F202" s="187">
        <v>50666</v>
      </c>
      <c r="G202" s="186" t="s">
        <v>7023</v>
      </c>
      <c r="H202" s="186" t="s">
        <v>9974</v>
      </c>
      <c r="I202" s="186" t="s">
        <v>9975</v>
      </c>
      <c r="J202" s="187" t="s">
        <v>802</v>
      </c>
      <c r="K202" s="187" t="s">
        <v>803</v>
      </c>
      <c r="L202" s="117" t="s">
        <v>167</v>
      </c>
      <c r="M202" s="187">
        <v>2312527</v>
      </c>
      <c r="N202" s="186" t="s">
        <v>9976</v>
      </c>
      <c r="O202" s="186">
        <v>45824.691666666666</v>
      </c>
      <c r="P202" s="186">
        <v>45829.513738425929</v>
      </c>
      <c r="Q202" s="186" t="s">
        <v>9136</v>
      </c>
      <c r="R202" s="186" t="s">
        <v>9137</v>
      </c>
      <c r="S202" s="186" t="s">
        <v>9138</v>
      </c>
      <c r="T202" s="186" t="s">
        <v>9139</v>
      </c>
      <c r="U202" s="186" t="s">
        <v>9139</v>
      </c>
      <c r="V202" s="187" t="s">
        <v>177</v>
      </c>
      <c r="W202" s="186" t="s">
        <v>9977</v>
      </c>
      <c r="X202" s="188" t="s">
        <v>3754</v>
      </c>
      <c r="Y202" s="187">
        <v>0</v>
      </c>
      <c r="Z202" s="187" t="s">
        <v>9978</v>
      </c>
      <c r="AA202" s="186" t="s">
        <v>173</v>
      </c>
      <c r="AB202" s="186" t="s">
        <v>173</v>
      </c>
      <c r="AC202" s="187" t="s">
        <v>32</v>
      </c>
      <c r="AD202" s="187" t="s">
        <v>189</v>
      </c>
      <c r="AE202" s="188" t="s">
        <v>9144</v>
      </c>
      <c r="AF202" s="187">
        <v>0</v>
      </c>
      <c r="AG202" s="186" t="s">
        <v>639</v>
      </c>
      <c r="AH202" s="118"/>
      <c r="AI202" s="112">
        <f>IF(V202="SOPORTE_TELEFÓNICO",'BASE LIQUIDACION REDEBAN 2025'!$B$19,IF(AC202="TIPO I",'BASE LIQUIDACION REDEBAN 2025'!$C$2,IF(AC202="TIPO II",'BASE LIQUIDACION REDEBAN 2025'!$C$3,IF(AC202="TIPO III",'BASE LIQUIDACION REDEBAN 2025'!$C$4,IF(AC202="TIPO IV",'BASE LIQUIDACION REDEBAN 2025'!$C$5,IF(AD202="AEREO",'BASE LIQUIDACION REDEBAN 2025'!$B$6,'BASE LIQUIDACION REDEBAN 2025'!$C$5))))))</f>
        <v>479588.87655000004</v>
      </c>
      <c r="AJ202" s="97">
        <f>IF(OR(V202="SOPORTE_TELEFÓNICO",V202="ENVÍO"),0,IF(AC202="TIPO I",'BASE LIQUIDACION REDEBAN 2025'!$B$10,IF(AC202="TIPO II",'BASE LIQUIDACION REDEBAN 2025'!$B$11,IF(AC202="TIPO III",'BASE LIQUIDACION REDEBAN 2025'!$B$12,'BASE LIQUIDACION REDEBAN 2025'!$B$13))))</f>
        <v>196536.5258152</v>
      </c>
      <c r="AK202" s="97">
        <f t="shared" si="3"/>
        <v>479588.87655000004</v>
      </c>
    </row>
    <row r="203" spans="1:37" s="85" customFormat="1" ht="13.15">
      <c r="A203" s="186" t="s">
        <v>91</v>
      </c>
      <c r="B203" s="104" t="str">
        <f>VLOOKUP(A203,'CENTRO DE COSTOS'!A:D,4,FALSE)</f>
        <v>JOSE MAURICIO HERNANDEZ ROJAS</v>
      </c>
      <c r="C203" s="104" t="str">
        <f>VLOOKUP(A203,'CENTRO DE COSTOS'!A:D,2,FALSE)</f>
        <v>0004-0001</v>
      </c>
      <c r="D203" s="187">
        <v>23660</v>
      </c>
      <c r="E203" s="187">
        <v>13573636</v>
      </c>
      <c r="F203" s="187">
        <v>46837</v>
      </c>
      <c r="G203" s="186" t="s">
        <v>612</v>
      </c>
      <c r="H203" s="186" t="s">
        <v>4735</v>
      </c>
      <c r="I203" s="186" t="s">
        <v>9979</v>
      </c>
      <c r="J203" s="187" t="s">
        <v>802</v>
      </c>
      <c r="K203" s="187" t="s">
        <v>1030</v>
      </c>
      <c r="L203" s="117" t="s">
        <v>167</v>
      </c>
      <c r="M203" s="187">
        <v>13573636</v>
      </c>
      <c r="N203" s="186" t="s">
        <v>9980</v>
      </c>
      <c r="O203" s="186">
        <v>45827.522222222222</v>
      </c>
      <c r="P203" s="186">
        <v>45829.518055555556</v>
      </c>
      <c r="Q203" s="186" t="s">
        <v>9136</v>
      </c>
      <c r="R203" s="186" t="s">
        <v>9137</v>
      </c>
      <c r="S203" s="186" t="s">
        <v>9138</v>
      </c>
      <c r="T203" s="186" t="s">
        <v>3331</v>
      </c>
      <c r="U203" s="186" t="s">
        <v>3331</v>
      </c>
      <c r="V203" s="187" t="s">
        <v>177</v>
      </c>
      <c r="W203" s="186" t="s">
        <v>9981</v>
      </c>
      <c r="X203" s="188" t="s">
        <v>9141</v>
      </c>
      <c r="Y203" s="187" t="s">
        <v>9982</v>
      </c>
      <c r="Z203" s="187" t="s">
        <v>9983</v>
      </c>
      <c r="AA203" s="186" t="s">
        <v>173</v>
      </c>
      <c r="AB203" s="186" t="s">
        <v>173</v>
      </c>
      <c r="AC203" s="187" t="s">
        <v>28</v>
      </c>
      <c r="AD203" s="187" t="s">
        <v>189</v>
      </c>
      <c r="AE203" s="188" t="s">
        <v>9144</v>
      </c>
      <c r="AF203" s="187">
        <v>0</v>
      </c>
      <c r="AG203" s="186" t="s">
        <v>841</v>
      </c>
      <c r="AH203" s="118"/>
      <c r="AI203" s="112">
        <f>IF(V203="SOPORTE_TELEFÓNICO",'BASE LIQUIDACION REDEBAN 2025'!$B$19,IF(AC203="TIPO I",'BASE LIQUIDACION REDEBAN 2025'!$C$2,IF(AC203="TIPO II",'BASE LIQUIDACION REDEBAN 2025'!$C$3,IF(AC203="TIPO III",'BASE LIQUIDACION REDEBAN 2025'!$C$4,IF(AC203="TIPO IV",'BASE LIQUIDACION REDEBAN 2025'!$C$5,IF(AD203="AEREO",'BASE LIQUIDACION REDEBAN 2025'!$B$6,'BASE LIQUIDACION REDEBAN 2025'!$C$5))))))</f>
        <v>144967.87232000002</v>
      </c>
      <c r="AJ203" s="97">
        <f>IF(OR(V203="SOPORTE_TELEFÓNICO",V203="ENVÍO"),0,IF(AC203="TIPO I",'BASE LIQUIDACION REDEBAN 2025'!$B$10,IF(AC203="TIPO II",'BASE LIQUIDACION REDEBAN 2025'!$B$11,IF(AC203="TIPO III",'BASE LIQUIDACION REDEBAN 2025'!$B$12,'BASE LIQUIDACION REDEBAN 2025'!$B$13))))</f>
        <v>140395.6348884</v>
      </c>
      <c r="AK203" s="97">
        <f t="shared" si="3"/>
        <v>144967.87232000002</v>
      </c>
    </row>
    <row r="204" spans="1:37" s="85" customFormat="1" ht="13.15">
      <c r="A204" s="186" t="s">
        <v>64</v>
      </c>
      <c r="B204" s="104" t="str">
        <f>VLOOKUP(A204,'CENTRO DE COSTOS'!A:D,4,FALSE)</f>
        <v>JOSE MAURICIO HERNANDEZ ROJAS</v>
      </c>
      <c r="C204" s="104" t="str">
        <f>VLOOKUP(A204,'CENTRO DE COSTOS'!A:D,2,FALSE)</f>
        <v>0004-0001</v>
      </c>
      <c r="D204" s="187">
        <v>8606</v>
      </c>
      <c r="E204" s="187">
        <v>2321857</v>
      </c>
      <c r="F204" s="187">
        <v>79410</v>
      </c>
      <c r="G204" s="186" t="s">
        <v>277</v>
      </c>
      <c r="H204" s="186" t="s">
        <v>9984</v>
      </c>
      <c r="I204" s="186" t="s">
        <v>9985</v>
      </c>
      <c r="J204" s="187" t="s">
        <v>9145</v>
      </c>
      <c r="K204" s="187" t="s">
        <v>9145</v>
      </c>
      <c r="L204" s="117" t="s">
        <v>167</v>
      </c>
      <c r="M204" s="187">
        <v>2321857</v>
      </c>
      <c r="N204" s="186" t="s">
        <v>9986</v>
      </c>
      <c r="O204" s="186">
        <v>45826.363888888889</v>
      </c>
      <c r="P204" s="186">
        <v>45829.630312499998</v>
      </c>
      <c r="Q204" s="186" t="s">
        <v>9136</v>
      </c>
      <c r="R204" s="186" t="s">
        <v>9137</v>
      </c>
      <c r="S204" s="186" t="s">
        <v>9138</v>
      </c>
      <c r="T204" s="186" t="s">
        <v>9139</v>
      </c>
      <c r="U204" s="186" t="s">
        <v>9139</v>
      </c>
      <c r="V204" s="187" t="s">
        <v>177</v>
      </c>
      <c r="W204" s="186" t="s">
        <v>9987</v>
      </c>
      <c r="X204" s="188" t="s">
        <v>3754</v>
      </c>
      <c r="Y204" s="187">
        <v>0</v>
      </c>
      <c r="Z204" s="187" t="s">
        <v>9988</v>
      </c>
      <c r="AA204" s="186" t="s">
        <v>173</v>
      </c>
      <c r="AB204" s="186" t="s">
        <v>173</v>
      </c>
      <c r="AC204" s="187" t="s">
        <v>28</v>
      </c>
      <c r="AD204" s="187" t="s">
        <v>189</v>
      </c>
      <c r="AE204" s="188" t="s">
        <v>9144</v>
      </c>
      <c r="AF204" s="187">
        <v>0</v>
      </c>
      <c r="AG204" s="186" t="s">
        <v>1788</v>
      </c>
      <c r="AH204" s="118"/>
      <c r="AI204" s="112">
        <f>IF(V204="SOPORTE_TELEFÓNICO",'BASE LIQUIDACION REDEBAN 2025'!$B$19,IF(AC204="TIPO I",'BASE LIQUIDACION REDEBAN 2025'!$C$2,IF(AC204="TIPO II",'BASE LIQUIDACION REDEBAN 2025'!$C$3,IF(AC204="TIPO III",'BASE LIQUIDACION REDEBAN 2025'!$C$4,IF(AC204="TIPO IV",'BASE LIQUIDACION REDEBAN 2025'!$C$5,IF(AD204="AEREO",'BASE LIQUIDACION REDEBAN 2025'!$B$6,'BASE LIQUIDACION REDEBAN 2025'!$C$5))))))</f>
        <v>144967.87232000002</v>
      </c>
      <c r="AJ204" s="97">
        <f>IF(OR(V204="SOPORTE_TELEFÓNICO",V204="ENVÍO"),0,IF(AC204="TIPO I",'BASE LIQUIDACION REDEBAN 2025'!$B$10,IF(AC204="TIPO II",'BASE LIQUIDACION REDEBAN 2025'!$B$11,IF(AC204="TIPO III",'BASE LIQUIDACION REDEBAN 2025'!$B$12,'BASE LIQUIDACION REDEBAN 2025'!$B$13))))</f>
        <v>140395.6348884</v>
      </c>
      <c r="AK204" s="97">
        <f t="shared" si="3"/>
        <v>144967.87232000002</v>
      </c>
    </row>
    <row r="205" spans="1:37" s="85" customFormat="1" ht="13.15">
      <c r="A205" s="186" t="s">
        <v>90</v>
      </c>
      <c r="B205" s="104" t="str">
        <f>VLOOKUP(A205,'CENTRO DE COSTOS'!A:D,4,FALSE)</f>
        <v>JUAN SEBASTIÁN RÍOS CASTRILLÓN</v>
      </c>
      <c r="C205" s="104" t="str">
        <f>VLOOKUP(A205,'CENTRO DE COSTOS'!A:D,2,FALSE)</f>
        <v>0004-0005</v>
      </c>
      <c r="D205" s="187">
        <v>5001</v>
      </c>
      <c r="E205" s="187">
        <v>13546883</v>
      </c>
      <c r="F205" s="187">
        <v>71292</v>
      </c>
      <c r="G205" s="186" t="s">
        <v>290</v>
      </c>
      <c r="H205" s="186" t="s">
        <v>90</v>
      </c>
      <c r="I205" s="186" t="s">
        <v>9989</v>
      </c>
      <c r="J205" s="187" t="s">
        <v>802</v>
      </c>
      <c r="K205" s="187" t="s">
        <v>803</v>
      </c>
      <c r="L205" s="117" t="s">
        <v>167</v>
      </c>
      <c r="M205" s="187">
        <v>13546883</v>
      </c>
      <c r="N205" s="186" t="s">
        <v>9990</v>
      </c>
      <c r="O205" s="186">
        <v>45827.522222222222</v>
      </c>
      <c r="P205" s="186">
        <v>45832.397465277783</v>
      </c>
      <c r="Q205" s="186" t="s">
        <v>9136</v>
      </c>
      <c r="R205" s="186" t="s">
        <v>9137</v>
      </c>
      <c r="S205" s="186" t="s">
        <v>9138</v>
      </c>
      <c r="T205" s="186" t="s">
        <v>3331</v>
      </c>
      <c r="U205" s="186" t="s">
        <v>3331</v>
      </c>
      <c r="V205" s="187" t="s">
        <v>177</v>
      </c>
      <c r="W205" s="186" t="s">
        <v>9991</v>
      </c>
      <c r="X205" s="188" t="s">
        <v>3754</v>
      </c>
      <c r="Y205" s="187" t="s">
        <v>9992</v>
      </c>
      <c r="Z205" s="187" t="s">
        <v>9993</v>
      </c>
      <c r="AA205" s="186" t="s">
        <v>173</v>
      </c>
      <c r="AB205" s="186" t="s">
        <v>173</v>
      </c>
      <c r="AC205" s="187" t="s">
        <v>25</v>
      </c>
      <c r="AD205" s="187" t="s">
        <v>189</v>
      </c>
      <c r="AE205" s="188" t="s">
        <v>9144</v>
      </c>
      <c r="AF205" s="187">
        <v>0</v>
      </c>
      <c r="AG205" s="186" t="s">
        <v>3263</v>
      </c>
      <c r="AH205" s="118"/>
      <c r="AI205" s="112">
        <f>IF(V205="SOPORTE_TELEFÓNICO",'BASE LIQUIDACION REDEBAN 2025'!$B$19,IF(AC205="TIPO I",'BASE LIQUIDACION REDEBAN 2025'!$C$2,IF(AC205="TIPO II",'BASE LIQUIDACION REDEBAN 2025'!$C$3,IF(AC205="TIPO III",'BASE LIQUIDACION REDEBAN 2025'!$C$4,IF(AC205="TIPO IV",'BASE LIQUIDACION REDEBAN 2025'!$C$5,IF(AD205="AEREO",'BASE LIQUIDACION REDEBAN 2025'!$B$6,'BASE LIQUIDACION REDEBAN 2025'!$C$5))))))</f>
        <v>65960.072302</v>
      </c>
      <c r="AJ205" s="97">
        <f>IF(OR(V205="SOPORTE_TELEFÓNICO",V205="ENVÍO"),0,IF(AC205="TIPO I",'BASE LIQUIDACION REDEBAN 2025'!$B$10,IF(AC205="TIPO II",'BASE LIQUIDACION REDEBAN 2025'!$B$11,IF(AC205="TIPO III",'BASE LIQUIDACION REDEBAN 2025'!$B$12,'BASE LIQUIDACION REDEBAN 2025'!$B$13))))</f>
        <v>75096.394270399993</v>
      </c>
      <c r="AK205" s="97">
        <f t="shared" si="3"/>
        <v>65960.072302</v>
      </c>
    </row>
    <row r="206" spans="1:37" s="85" customFormat="1" ht="13.15">
      <c r="A206" s="186" t="s">
        <v>90</v>
      </c>
      <c r="B206" s="104" t="str">
        <f>VLOOKUP(A206,'CENTRO DE COSTOS'!A:D,4,FALSE)</f>
        <v>JUAN SEBASTIÁN RÍOS CASTRILLÓN</v>
      </c>
      <c r="C206" s="104" t="str">
        <f>VLOOKUP(A206,'CENTRO DE COSTOS'!A:D,2,FALSE)</f>
        <v>0004-0005</v>
      </c>
      <c r="D206" s="187">
        <v>5001</v>
      </c>
      <c r="E206" s="187">
        <v>2318059</v>
      </c>
      <c r="F206" s="187">
        <v>21950</v>
      </c>
      <c r="G206" s="186" t="s">
        <v>290</v>
      </c>
      <c r="H206" s="186" t="s">
        <v>90</v>
      </c>
      <c r="I206" s="186" t="s">
        <v>6955</v>
      </c>
      <c r="J206" s="187" t="s">
        <v>802</v>
      </c>
      <c r="K206" s="187" t="s">
        <v>803</v>
      </c>
      <c r="L206" s="117" t="s">
        <v>167</v>
      </c>
      <c r="M206" s="187">
        <v>2318059</v>
      </c>
      <c r="N206" s="186" t="s">
        <v>9994</v>
      </c>
      <c r="O206" s="186">
        <v>45825.640972222223</v>
      </c>
      <c r="P206" s="186">
        <v>45832.429166666669</v>
      </c>
      <c r="Q206" s="186" t="s">
        <v>9136</v>
      </c>
      <c r="R206" s="186" t="s">
        <v>9137</v>
      </c>
      <c r="S206" s="186" t="s">
        <v>9138</v>
      </c>
      <c r="T206" s="186" t="s">
        <v>9139</v>
      </c>
      <c r="U206" s="186" t="s">
        <v>9139</v>
      </c>
      <c r="V206" s="187" t="s">
        <v>177</v>
      </c>
      <c r="W206" s="186" t="s">
        <v>9995</v>
      </c>
      <c r="X206" s="188" t="s">
        <v>3754</v>
      </c>
      <c r="Y206" s="187">
        <v>0</v>
      </c>
      <c r="Z206" s="187" t="s">
        <v>7203</v>
      </c>
      <c r="AA206" s="186" t="s">
        <v>173</v>
      </c>
      <c r="AB206" s="186" t="s">
        <v>173</v>
      </c>
      <c r="AC206" s="187" t="s">
        <v>25</v>
      </c>
      <c r="AD206" s="187" t="s">
        <v>189</v>
      </c>
      <c r="AE206" s="188" t="s">
        <v>9144</v>
      </c>
      <c r="AF206" s="187">
        <v>0</v>
      </c>
      <c r="AG206" s="186" t="s">
        <v>294</v>
      </c>
      <c r="AH206" s="118"/>
      <c r="AI206" s="112">
        <f>IF(V206="SOPORTE_TELEFÓNICO",'BASE LIQUIDACION REDEBAN 2025'!$B$19,IF(AC206="TIPO I",'BASE LIQUIDACION REDEBAN 2025'!$C$2,IF(AC206="TIPO II",'BASE LIQUIDACION REDEBAN 2025'!$C$3,IF(AC206="TIPO III",'BASE LIQUIDACION REDEBAN 2025'!$C$4,IF(AC206="TIPO IV",'BASE LIQUIDACION REDEBAN 2025'!$C$5,IF(AD206="AEREO",'BASE LIQUIDACION REDEBAN 2025'!$B$6,'BASE LIQUIDACION REDEBAN 2025'!$C$5))))))</f>
        <v>65960.072302</v>
      </c>
      <c r="AJ206" s="97">
        <f>IF(OR(V206="SOPORTE_TELEFÓNICO",V206="ENVÍO"),0,IF(AC206="TIPO I",'BASE LIQUIDACION REDEBAN 2025'!$B$10,IF(AC206="TIPO II",'BASE LIQUIDACION REDEBAN 2025'!$B$11,IF(AC206="TIPO III",'BASE LIQUIDACION REDEBAN 2025'!$B$12,'BASE LIQUIDACION REDEBAN 2025'!$B$13))))</f>
        <v>75096.394270399993</v>
      </c>
      <c r="AK206" s="97">
        <f t="shared" si="3"/>
        <v>65960.072302</v>
      </c>
    </row>
    <row r="207" spans="1:37" s="85" customFormat="1" ht="13.15">
      <c r="A207" s="186" t="s">
        <v>76</v>
      </c>
      <c r="B207" s="104" t="str">
        <f>VLOOKUP(A207,'CENTRO DE COSTOS'!A:D,4,FALSE)</f>
        <v>DIEGO FERNANDO HENAO CARDONA</v>
      </c>
      <c r="C207" s="104" t="str">
        <f>VLOOKUP(A207,'CENTRO DE COSTOS'!A:D,2,FALSE)</f>
        <v>0004-0003</v>
      </c>
      <c r="D207" s="187">
        <v>76001</v>
      </c>
      <c r="E207" s="187">
        <v>13620586</v>
      </c>
      <c r="F207" s="187">
        <v>74170</v>
      </c>
      <c r="G207" s="186" t="s">
        <v>230</v>
      </c>
      <c r="H207" s="186" t="s">
        <v>76</v>
      </c>
      <c r="I207" s="186" t="s">
        <v>9996</v>
      </c>
      <c r="J207" s="187" t="s">
        <v>802</v>
      </c>
      <c r="K207" s="187" t="s">
        <v>803</v>
      </c>
      <c r="L207" s="117" t="s">
        <v>167</v>
      </c>
      <c r="M207" s="187">
        <v>13620586</v>
      </c>
      <c r="N207" s="186" t="s">
        <v>9997</v>
      </c>
      <c r="O207" s="186">
        <v>45832.333333333336</v>
      </c>
      <c r="P207" s="186">
        <v>45832.447118055563</v>
      </c>
      <c r="Q207" s="186" t="s">
        <v>9136</v>
      </c>
      <c r="R207" s="186" t="s">
        <v>9137</v>
      </c>
      <c r="S207" s="186" t="s">
        <v>9138</v>
      </c>
      <c r="T207" s="186" t="s">
        <v>3331</v>
      </c>
      <c r="U207" s="186" t="s">
        <v>3331</v>
      </c>
      <c r="V207" s="187" t="s">
        <v>177</v>
      </c>
      <c r="W207" s="186" t="s">
        <v>9998</v>
      </c>
      <c r="X207" s="188" t="s">
        <v>9999</v>
      </c>
      <c r="Y207" s="187" t="s">
        <v>10000</v>
      </c>
      <c r="Z207" s="187" t="s">
        <v>10001</v>
      </c>
      <c r="AA207" s="186" t="s">
        <v>173</v>
      </c>
      <c r="AB207" s="186" t="s">
        <v>173</v>
      </c>
      <c r="AC207" s="187" t="s">
        <v>25</v>
      </c>
      <c r="AD207" s="187" t="s">
        <v>189</v>
      </c>
      <c r="AE207" s="188" t="s">
        <v>9144</v>
      </c>
      <c r="AF207" s="187">
        <v>0</v>
      </c>
      <c r="AG207" s="186" t="s">
        <v>313</v>
      </c>
      <c r="AH207" s="118"/>
      <c r="AI207" s="112">
        <f>IF(V207="SOPORTE_TELEFÓNICO",'BASE LIQUIDACION REDEBAN 2025'!$B$19,IF(AC207="TIPO I",'BASE LIQUIDACION REDEBAN 2025'!$C$2,IF(AC207="TIPO II",'BASE LIQUIDACION REDEBAN 2025'!$C$3,IF(AC207="TIPO III",'BASE LIQUIDACION REDEBAN 2025'!$C$4,IF(AC207="TIPO IV",'BASE LIQUIDACION REDEBAN 2025'!$C$5,IF(AD207="AEREO",'BASE LIQUIDACION REDEBAN 2025'!$B$6,'BASE LIQUIDACION REDEBAN 2025'!$C$5))))))</f>
        <v>65960.072302</v>
      </c>
      <c r="AJ207" s="97">
        <f>IF(OR(V207="SOPORTE_TELEFÓNICO",V207="ENVÍO"),0,IF(AC207="TIPO I",'BASE LIQUIDACION REDEBAN 2025'!$B$10,IF(AC207="TIPO II",'BASE LIQUIDACION REDEBAN 2025'!$B$11,IF(AC207="TIPO III",'BASE LIQUIDACION REDEBAN 2025'!$B$12,'BASE LIQUIDACION REDEBAN 2025'!$B$13))))</f>
        <v>75096.394270399993</v>
      </c>
      <c r="AK207" s="97">
        <f t="shared" si="3"/>
        <v>65960.072302</v>
      </c>
    </row>
    <row r="208" spans="1:37" s="85" customFormat="1" ht="13.15">
      <c r="A208" s="186" t="s">
        <v>90</v>
      </c>
      <c r="B208" s="104" t="str">
        <f>VLOOKUP(A208,'CENTRO DE COSTOS'!A:D,4,FALSE)</f>
        <v>JUAN SEBASTIÁN RÍOS CASTRILLÓN</v>
      </c>
      <c r="C208" s="104" t="str">
        <f>VLOOKUP(A208,'CENTRO DE COSTOS'!A:D,2,FALSE)</f>
        <v>0004-0005</v>
      </c>
      <c r="D208" s="187">
        <v>5001</v>
      </c>
      <c r="E208" s="187">
        <v>13520041</v>
      </c>
      <c r="F208" s="187">
        <v>27547</v>
      </c>
      <c r="G208" s="186" t="s">
        <v>290</v>
      </c>
      <c r="H208" s="186" t="s">
        <v>90</v>
      </c>
      <c r="I208" s="186" t="s">
        <v>10002</v>
      </c>
      <c r="J208" s="187" t="s">
        <v>802</v>
      </c>
      <c r="K208" s="187" t="s">
        <v>803</v>
      </c>
      <c r="L208" s="117" t="s">
        <v>167</v>
      </c>
      <c r="M208" s="187">
        <v>13520041</v>
      </c>
      <c r="N208" s="186" t="s">
        <v>10003</v>
      </c>
      <c r="O208" s="186">
        <v>45827.522222222222</v>
      </c>
      <c r="P208" s="186">
        <v>45832.448622685188</v>
      </c>
      <c r="Q208" s="186" t="s">
        <v>9136</v>
      </c>
      <c r="R208" s="186" t="s">
        <v>9137</v>
      </c>
      <c r="S208" s="186" t="s">
        <v>9138</v>
      </c>
      <c r="T208" s="186" t="s">
        <v>3331</v>
      </c>
      <c r="U208" s="186" t="s">
        <v>3331</v>
      </c>
      <c r="V208" s="187" t="s">
        <v>177</v>
      </c>
      <c r="W208" s="186" t="s">
        <v>10004</v>
      </c>
      <c r="X208" s="188" t="s">
        <v>10005</v>
      </c>
      <c r="Y208" s="187" t="s">
        <v>10006</v>
      </c>
      <c r="Z208" s="187" t="s">
        <v>10007</v>
      </c>
      <c r="AA208" s="186" t="s">
        <v>173</v>
      </c>
      <c r="AB208" s="186" t="s">
        <v>173</v>
      </c>
      <c r="AC208" s="187" t="s">
        <v>25</v>
      </c>
      <c r="AD208" s="187" t="s">
        <v>189</v>
      </c>
      <c r="AE208" s="188" t="s">
        <v>9144</v>
      </c>
      <c r="AF208" s="187">
        <v>0</v>
      </c>
      <c r="AG208" s="186" t="s">
        <v>3666</v>
      </c>
      <c r="AH208" s="118"/>
      <c r="AI208" s="112">
        <f>IF(V208="SOPORTE_TELEFÓNICO",'BASE LIQUIDACION REDEBAN 2025'!$B$19,IF(AC208="TIPO I",'BASE LIQUIDACION REDEBAN 2025'!$C$2,IF(AC208="TIPO II",'BASE LIQUIDACION REDEBAN 2025'!$C$3,IF(AC208="TIPO III",'BASE LIQUIDACION REDEBAN 2025'!$C$4,IF(AC208="TIPO IV",'BASE LIQUIDACION REDEBAN 2025'!$C$5,IF(AD208="AEREO",'BASE LIQUIDACION REDEBAN 2025'!$B$6,'BASE LIQUIDACION REDEBAN 2025'!$C$5))))))</f>
        <v>65960.072302</v>
      </c>
      <c r="AJ208" s="97">
        <f>IF(OR(V208="SOPORTE_TELEFÓNICO",V208="ENVÍO"),0,IF(AC208="TIPO I",'BASE LIQUIDACION REDEBAN 2025'!$B$10,IF(AC208="TIPO II",'BASE LIQUIDACION REDEBAN 2025'!$B$11,IF(AC208="TIPO III",'BASE LIQUIDACION REDEBAN 2025'!$B$12,'BASE LIQUIDACION REDEBAN 2025'!$B$13))))</f>
        <v>75096.394270399993</v>
      </c>
      <c r="AK208" s="97">
        <f t="shared" si="3"/>
        <v>65960.072302</v>
      </c>
    </row>
    <row r="209" spans="1:37" s="85" customFormat="1" ht="13.15">
      <c r="A209" s="186" t="s">
        <v>90</v>
      </c>
      <c r="B209" s="104" t="str">
        <f>VLOOKUP(A209,'CENTRO DE COSTOS'!A:D,4,FALSE)</f>
        <v>JUAN SEBASTIÁN RÍOS CASTRILLÓN</v>
      </c>
      <c r="C209" s="104" t="str">
        <f>VLOOKUP(A209,'CENTRO DE COSTOS'!A:D,2,FALSE)</f>
        <v>0004-0005</v>
      </c>
      <c r="D209" s="187">
        <v>5088</v>
      </c>
      <c r="E209" s="187">
        <v>13536567</v>
      </c>
      <c r="F209" s="187">
        <v>40186</v>
      </c>
      <c r="G209" s="186" t="s">
        <v>290</v>
      </c>
      <c r="H209" s="186" t="s">
        <v>291</v>
      </c>
      <c r="I209" s="186" t="s">
        <v>10008</v>
      </c>
      <c r="J209" s="187" t="s">
        <v>9145</v>
      </c>
      <c r="K209" s="187" t="s">
        <v>9145</v>
      </c>
      <c r="L209" s="117" t="s">
        <v>167</v>
      </c>
      <c r="M209" s="187">
        <v>13536567</v>
      </c>
      <c r="N209" s="186" t="s">
        <v>10009</v>
      </c>
      <c r="O209" s="186">
        <v>45825.506944444445</v>
      </c>
      <c r="P209" s="186">
        <v>45832.4843287037</v>
      </c>
      <c r="Q209" s="186" t="s">
        <v>9136</v>
      </c>
      <c r="R209" s="186" t="s">
        <v>9137</v>
      </c>
      <c r="S209" s="186" t="s">
        <v>9138</v>
      </c>
      <c r="T209" s="186" t="s">
        <v>9181</v>
      </c>
      <c r="U209" s="186" t="s">
        <v>9182</v>
      </c>
      <c r="V209" s="187" t="s">
        <v>177</v>
      </c>
      <c r="W209" s="186" t="s">
        <v>10010</v>
      </c>
      <c r="X209" s="188" t="s">
        <v>3754</v>
      </c>
      <c r="Y209" s="187">
        <v>0</v>
      </c>
      <c r="Z209" s="187" t="s">
        <v>10011</v>
      </c>
      <c r="AA209" s="186" t="s">
        <v>173</v>
      </c>
      <c r="AB209" s="186" t="s">
        <v>173</v>
      </c>
      <c r="AC209" s="187" t="s">
        <v>25</v>
      </c>
      <c r="AD209" s="187" t="s">
        <v>189</v>
      </c>
      <c r="AE209" s="188" t="s">
        <v>9144</v>
      </c>
      <c r="AF209" s="187">
        <v>0</v>
      </c>
      <c r="AG209" s="186" t="s">
        <v>294</v>
      </c>
      <c r="AH209" s="118"/>
      <c r="AI209" s="112">
        <f>IF(V209="SOPORTE_TELEFÓNICO",'BASE LIQUIDACION REDEBAN 2025'!$B$19,IF(AC209="TIPO I",'BASE LIQUIDACION REDEBAN 2025'!$C$2,IF(AC209="TIPO II",'BASE LIQUIDACION REDEBAN 2025'!$C$3,IF(AC209="TIPO III",'BASE LIQUIDACION REDEBAN 2025'!$C$4,IF(AC209="TIPO IV",'BASE LIQUIDACION REDEBAN 2025'!$C$5,IF(AD209="AEREO",'BASE LIQUIDACION REDEBAN 2025'!$B$6,'BASE LIQUIDACION REDEBAN 2025'!$C$5))))))</f>
        <v>65960.072302</v>
      </c>
      <c r="AJ209" s="97">
        <f>IF(OR(V209="SOPORTE_TELEFÓNICO",V209="ENVÍO"),0,IF(AC209="TIPO I",'BASE LIQUIDACION REDEBAN 2025'!$B$10,IF(AC209="TIPO II",'BASE LIQUIDACION REDEBAN 2025'!$B$11,IF(AC209="TIPO III",'BASE LIQUIDACION REDEBAN 2025'!$B$12,'BASE LIQUIDACION REDEBAN 2025'!$B$13))))</f>
        <v>75096.394270399993</v>
      </c>
      <c r="AK209" s="97">
        <f t="shared" si="3"/>
        <v>65960.072302</v>
      </c>
    </row>
    <row r="210" spans="1:37" s="85" customFormat="1" ht="13.15">
      <c r="A210" s="186" t="s">
        <v>68</v>
      </c>
      <c r="B210" s="104" t="str">
        <f>VLOOKUP(A210,'CENTRO DE COSTOS'!A:D,4,FALSE)</f>
        <v>WILLIAM ASDRUBAL ROZO ROZO</v>
      </c>
      <c r="C210" s="104" t="str">
        <f>VLOOKUP(A210,'CENTRO DE COSTOS'!A:D,2,FALSE)</f>
        <v>0004-0004</v>
      </c>
      <c r="D210" s="187">
        <v>11001</v>
      </c>
      <c r="E210" s="187">
        <v>13411793</v>
      </c>
      <c r="F210" s="187">
        <v>55845</v>
      </c>
      <c r="G210" s="186" t="s">
        <v>298</v>
      </c>
      <c r="H210" s="186" t="s">
        <v>68</v>
      </c>
      <c r="I210" s="186" t="s">
        <v>9341</v>
      </c>
      <c r="J210" s="187" t="s">
        <v>802</v>
      </c>
      <c r="K210" s="187" t="s">
        <v>803</v>
      </c>
      <c r="L210" s="117" t="s">
        <v>167</v>
      </c>
      <c r="M210" s="187" t="s">
        <v>10012</v>
      </c>
      <c r="N210" s="186" t="s">
        <v>10013</v>
      </c>
      <c r="O210" s="186">
        <v>45827.522222222222</v>
      </c>
      <c r="P210" s="186">
        <v>45832.485150462962</v>
      </c>
      <c r="Q210" s="186" t="s">
        <v>9206</v>
      </c>
      <c r="R210" s="186" t="s">
        <v>9207</v>
      </c>
      <c r="S210" s="186" t="s">
        <v>9138</v>
      </c>
      <c r="T210" s="186" t="s">
        <v>3331</v>
      </c>
      <c r="U210" s="186" t="s">
        <v>3331</v>
      </c>
      <c r="V210" s="187" t="s">
        <v>177</v>
      </c>
      <c r="W210" s="186" t="s">
        <v>10014</v>
      </c>
      <c r="X210" s="188" t="s">
        <v>3754</v>
      </c>
      <c r="Y210" s="187">
        <v>0</v>
      </c>
      <c r="Z210" s="187">
        <v>0</v>
      </c>
      <c r="AA210" s="186" t="s">
        <v>173</v>
      </c>
      <c r="AB210" s="186" t="s">
        <v>173</v>
      </c>
      <c r="AC210" s="187" t="s">
        <v>25</v>
      </c>
      <c r="AD210" s="187" t="s">
        <v>189</v>
      </c>
      <c r="AE210" s="188" t="s">
        <v>9144</v>
      </c>
      <c r="AF210" s="187">
        <v>0</v>
      </c>
      <c r="AG210" s="186" t="s">
        <v>1288</v>
      </c>
      <c r="AH210" s="118"/>
      <c r="AI210" s="112">
        <f>IF(V210="SOPORTE_TELEFÓNICO",'BASE LIQUIDACION REDEBAN 2025'!$B$19,IF(AC210="TIPO I",'BASE LIQUIDACION REDEBAN 2025'!$C$2,IF(AC210="TIPO II",'BASE LIQUIDACION REDEBAN 2025'!$C$3,IF(AC210="TIPO III",'BASE LIQUIDACION REDEBAN 2025'!$C$4,IF(AC210="TIPO IV",'BASE LIQUIDACION REDEBAN 2025'!$C$5,IF(AD210="AEREO",'BASE LIQUIDACION REDEBAN 2025'!$B$6,'BASE LIQUIDACION REDEBAN 2025'!$C$5))))))</f>
        <v>65960.072302</v>
      </c>
      <c r="AJ210" s="97">
        <f>IF(OR(V210="SOPORTE_TELEFÓNICO",V210="ENVÍO"),0,IF(AC210="TIPO I",'BASE LIQUIDACION REDEBAN 2025'!$B$10,IF(AC210="TIPO II",'BASE LIQUIDACION REDEBAN 2025'!$B$11,IF(AC210="TIPO III",'BASE LIQUIDACION REDEBAN 2025'!$B$12,'BASE LIQUIDACION REDEBAN 2025'!$B$13))))</f>
        <v>75096.394270399993</v>
      </c>
      <c r="AK210" s="97">
        <f t="shared" si="3"/>
        <v>65960.072302</v>
      </c>
    </row>
    <row r="211" spans="1:37" s="85" customFormat="1" ht="13.15">
      <c r="A211" s="186" t="s">
        <v>93</v>
      </c>
      <c r="B211" s="104" t="str">
        <f>VLOOKUP(A211,'CENTRO DE COSTOS'!A:D,4,FALSE)</f>
        <v>DIEGO FERNANDO HENAO CARDONA</v>
      </c>
      <c r="C211" s="104" t="str">
        <f>VLOOKUP(A211,'CENTRO DE COSTOS'!A:D,2,FALSE)</f>
        <v>0004-0003</v>
      </c>
      <c r="D211" s="187">
        <v>52022</v>
      </c>
      <c r="E211" s="187">
        <v>13408480</v>
      </c>
      <c r="F211" s="187">
        <v>55918</v>
      </c>
      <c r="G211" s="186" t="s">
        <v>162</v>
      </c>
      <c r="H211" s="186" t="s">
        <v>10015</v>
      </c>
      <c r="I211" s="186" t="s">
        <v>10016</v>
      </c>
      <c r="J211" s="187" t="s">
        <v>802</v>
      </c>
      <c r="K211" s="187" t="s">
        <v>1030</v>
      </c>
      <c r="L211" s="117" t="s">
        <v>167</v>
      </c>
      <c r="M211" s="187">
        <v>13408480</v>
      </c>
      <c r="N211" s="186" t="s">
        <v>10017</v>
      </c>
      <c r="O211" s="186">
        <v>45826.354166666664</v>
      </c>
      <c r="P211" s="186">
        <v>45832.502743055556</v>
      </c>
      <c r="Q211" s="186" t="s">
        <v>9136</v>
      </c>
      <c r="R211" s="186" t="s">
        <v>9137</v>
      </c>
      <c r="S211" s="186" t="s">
        <v>9138</v>
      </c>
      <c r="T211" s="186" t="s">
        <v>9181</v>
      </c>
      <c r="U211" s="186" t="s">
        <v>9182</v>
      </c>
      <c r="V211" s="187" t="s">
        <v>177</v>
      </c>
      <c r="W211" s="186" t="s">
        <v>10018</v>
      </c>
      <c r="X211" s="188" t="s">
        <v>3754</v>
      </c>
      <c r="Y211" s="187">
        <v>0</v>
      </c>
      <c r="Z211" s="187" t="s">
        <v>10019</v>
      </c>
      <c r="AA211" s="186" t="s">
        <v>173</v>
      </c>
      <c r="AB211" s="186" t="s">
        <v>173</v>
      </c>
      <c r="AC211" s="187" t="s">
        <v>28</v>
      </c>
      <c r="AD211" s="187" t="s">
        <v>189</v>
      </c>
      <c r="AE211" s="188" t="s">
        <v>9144</v>
      </c>
      <c r="AF211" s="187">
        <v>0</v>
      </c>
      <c r="AG211" s="186" t="s">
        <v>740</v>
      </c>
      <c r="AH211" s="118"/>
      <c r="AI211" s="112">
        <f>IF(V211="SOPORTE_TELEFÓNICO",'BASE LIQUIDACION REDEBAN 2025'!$B$19,IF(AC211="TIPO I",'BASE LIQUIDACION REDEBAN 2025'!$C$2,IF(AC211="TIPO II",'BASE LIQUIDACION REDEBAN 2025'!$C$3,IF(AC211="TIPO III",'BASE LIQUIDACION REDEBAN 2025'!$C$4,IF(AC211="TIPO IV",'BASE LIQUIDACION REDEBAN 2025'!$C$5,IF(AD211="AEREO",'BASE LIQUIDACION REDEBAN 2025'!$B$6,'BASE LIQUIDACION REDEBAN 2025'!$C$5))))))</f>
        <v>144967.87232000002</v>
      </c>
      <c r="AJ211" s="97">
        <f>IF(OR(V211="SOPORTE_TELEFÓNICO",V211="ENVÍO"),0,IF(AC211="TIPO I",'BASE LIQUIDACION REDEBAN 2025'!$B$10,IF(AC211="TIPO II",'BASE LIQUIDACION REDEBAN 2025'!$B$11,IF(AC211="TIPO III",'BASE LIQUIDACION REDEBAN 2025'!$B$12,'BASE LIQUIDACION REDEBAN 2025'!$B$13))))</f>
        <v>140395.6348884</v>
      </c>
      <c r="AK211" s="97">
        <f t="shared" si="3"/>
        <v>144967.87232000002</v>
      </c>
    </row>
    <row r="212" spans="1:37" s="85" customFormat="1" ht="13.15">
      <c r="A212" s="186" t="s">
        <v>90</v>
      </c>
      <c r="B212" s="104" t="str">
        <f>VLOOKUP(A212,'CENTRO DE COSTOS'!A:D,4,FALSE)</f>
        <v>JUAN SEBASTIÁN RÍOS CASTRILLÓN</v>
      </c>
      <c r="C212" s="104" t="str">
        <f>VLOOKUP(A212,'CENTRO DE COSTOS'!A:D,2,FALSE)</f>
        <v>0004-0005</v>
      </c>
      <c r="D212" s="187">
        <v>5001</v>
      </c>
      <c r="E212" s="187">
        <v>13293293</v>
      </c>
      <c r="F212" s="187">
        <v>16357</v>
      </c>
      <c r="G212" s="186" t="s">
        <v>290</v>
      </c>
      <c r="H212" s="186" t="s">
        <v>90</v>
      </c>
      <c r="I212" s="186" t="s">
        <v>4742</v>
      </c>
      <c r="J212" s="187" t="s">
        <v>1022</v>
      </c>
      <c r="K212" s="187" t="s">
        <v>3115</v>
      </c>
      <c r="L212" s="117" t="s">
        <v>167</v>
      </c>
      <c r="M212" s="187">
        <v>13293293</v>
      </c>
      <c r="N212" s="186" t="s">
        <v>10020</v>
      </c>
      <c r="O212" s="186">
        <v>45827.522222222222</v>
      </c>
      <c r="P212" s="186">
        <v>45832.506481481483</v>
      </c>
      <c r="Q212" s="186" t="s">
        <v>9136</v>
      </c>
      <c r="R212" s="186" t="s">
        <v>9137</v>
      </c>
      <c r="S212" s="186" t="s">
        <v>9138</v>
      </c>
      <c r="T212" s="186" t="s">
        <v>3331</v>
      </c>
      <c r="U212" s="186" t="s">
        <v>3331</v>
      </c>
      <c r="V212" s="187" t="s">
        <v>177</v>
      </c>
      <c r="W212" s="186" t="s">
        <v>10021</v>
      </c>
      <c r="X212" s="188" t="s">
        <v>3754</v>
      </c>
      <c r="Y212" s="187" t="s">
        <v>10022</v>
      </c>
      <c r="Z212" s="187" t="s">
        <v>10023</v>
      </c>
      <c r="AA212" s="186" t="s">
        <v>173</v>
      </c>
      <c r="AB212" s="186" t="s">
        <v>173</v>
      </c>
      <c r="AC212" s="187" t="s">
        <v>25</v>
      </c>
      <c r="AD212" s="187" t="s">
        <v>189</v>
      </c>
      <c r="AE212" s="188" t="s">
        <v>9144</v>
      </c>
      <c r="AF212" s="187">
        <v>0</v>
      </c>
      <c r="AG212" s="186" t="s">
        <v>419</v>
      </c>
      <c r="AH212" s="118"/>
      <c r="AI212" s="112">
        <f>IF(V212="SOPORTE_TELEFÓNICO",'BASE LIQUIDACION REDEBAN 2025'!$B$19,IF(AC212="TIPO I",'BASE LIQUIDACION REDEBAN 2025'!$C$2,IF(AC212="TIPO II",'BASE LIQUIDACION REDEBAN 2025'!$C$3,IF(AC212="TIPO III",'BASE LIQUIDACION REDEBAN 2025'!$C$4,IF(AC212="TIPO IV",'BASE LIQUIDACION REDEBAN 2025'!$C$5,IF(AD212="AEREO",'BASE LIQUIDACION REDEBAN 2025'!$B$6,'BASE LIQUIDACION REDEBAN 2025'!$C$5))))))</f>
        <v>65960.072302</v>
      </c>
      <c r="AJ212" s="97">
        <f>IF(OR(V212="SOPORTE_TELEFÓNICO",V212="ENVÍO"),0,IF(AC212="TIPO I",'BASE LIQUIDACION REDEBAN 2025'!$B$10,IF(AC212="TIPO II",'BASE LIQUIDACION REDEBAN 2025'!$B$11,IF(AC212="TIPO III",'BASE LIQUIDACION REDEBAN 2025'!$B$12,'BASE LIQUIDACION REDEBAN 2025'!$B$13))))</f>
        <v>75096.394270399993</v>
      </c>
      <c r="AK212" s="97">
        <f t="shared" si="3"/>
        <v>65960.072302</v>
      </c>
    </row>
    <row r="213" spans="1:37" s="85" customFormat="1" ht="13.15">
      <c r="A213" s="186" t="s">
        <v>90</v>
      </c>
      <c r="B213" s="104" t="str">
        <f>VLOOKUP(A213,'CENTRO DE COSTOS'!A:D,4,FALSE)</f>
        <v>JUAN SEBASTIÁN RÍOS CASTRILLÓN</v>
      </c>
      <c r="C213" s="104" t="str">
        <f>VLOOKUP(A213,'CENTRO DE COSTOS'!A:D,2,FALSE)</f>
        <v>0004-0005</v>
      </c>
      <c r="D213" s="187">
        <v>5001</v>
      </c>
      <c r="E213" s="187">
        <v>13513439</v>
      </c>
      <c r="F213" s="187">
        <v>32359</v>
      </c>
      <c r="G213" s="186" t="s">
        <v>290</v>
      </c>
      <c r="H213" s="186" t="s">
        <v>90</v>
      </c>
      <c r="I213" s="186" t="s">
        <v>3640</v>
      </c>
      <c r="J213" s="187" t="s">
        <v>1022</v>
      </c>
      <c r="K213" s="187" t="s">
        <v>3115</v>
      </c>
      <c r="L213" s="117" t="s">
        <v>167</v>
      </c>
      <c r="M213" s="187">
        <v>13513439</v>
      </c>
      <c r="N213" s="186" t="s">
        <v>10024</v>
      </c>
      <c r="O213" s="186">
        <v>45827.522222222222</v>
      </c>
      <c r="P213" s="186">
        <v>45832.508946759262</v>
      </c>
      <c r="Q213" s="186" t="s">
        <v>9136</v>
      </c>
      <c r="R213" s="186" t="s">
        <v>9137</v>
      </c>
      <c r="S213" s="186" t="s">
        <v>9138</v>
      </c>
      <c r="T213" s="186" t="s">
        <v>3331</v>
      </c>
      <c r="U213" s="186" t="s">
        <v>3331</v>
      </c>
      <c r="V213" s="187" t="s">
        <v>177</v>
      </c>
      <c r="W213" s="186" t="s">
        <v>10025</v>
      </c>
      <c r="X213" s="188" t="s">
        <v>10026</v>
      </c>
      <c r="Y213" s="187" t="s">
        <v>10027</v>
      </c>
      <c r="Z213" s="187" t="s">
        <v>10028</v>
      </c>
      <c r="AA213" s="186" t="s">
        <v>173</v>
      </c>
      <c r="AB213" s="186" t="s">
        <v>173</v>
      </c>
      <c r="AC213" s="187" t="s">
        <v>25</v>
      </c>
      <c r="AD213" s="187" t="s">
        <v>189</v>
      </c>
      <c r="AE213" s="188" t="s">
        <v>9144</v>
      </c>
      <c r="AF213" s="187">
        <v>0</v>
      </c>
      <c r="AG213" s="186" t="s">
        <v>557</v>
      </c>
      <c r="AH213" s="118"/>
      <c r="AI213" s="112">
        <f>IF(V213="SOPORTE_TELEFÓNICO",'BASE LIQUIDACION REDEBAN 2025'!$B$19,IF(AC213="TIPO I",'BASE LIQUIDACION REDEBAN 2025'!$C$2,IF(AC213="TIPO II",'BASE LIQUIDACION REDEBAN 2025'!$C$3,IF(AC213="TIPO III",'BASE LIQUIDACION REDEBAN 2025'!$C$4,IF(AC213="TIPO IV",'BASE LIQUIDACION REDEBAN 2025'!$C$5,IF(AD213="AEREO",'BASE LIQUIDACION REDEBAN 2025'!$B$6,'BASE LIQUIDACION REDEBAN 2025'!$C$5))))))</f>
        <v>65960.072302</v>
      </c>
      <c r="AJ213" s="97">
        <f>IF(OR(V213="SOPORTE_TELEFÓNICO",V213="ENVÍO"),0,IF(AC213="TIPO I",'BASE LIQUIDACION REDEBAN 2025'!$B$10,IF(AC213="TIPO II",'BASE LIQUIDACION REDEBAN 2025'!$B$11,IF(AC213="TIPO III",'BASE LIQUIDACION REDEBAN 2025'!$B$12,'BASE LIQUIDACION REDEBAN 2025'!$B$13))))</f>
        <v>75096.394270399993</v>
      </c>
      <c r="AK213" s="97">
        <f t="shared" si="3"/>
        <v>65960.072302</v>
      </c>
    </row>
    <row r="214" spans="1:37" s="85" customFormat="1" ht="13.15">
      <c r="A214" s="186" t="s">
        <v>68</v>
      </c>
      <c r="B214" s="104" t="str">
        <f>VLOOKUP(A214,'CENTRO DE COSTOS'!A:D,4,FALSE)</f>
        <v>WILLIAM ASDRUBAL ROZO ROZO</v>
      </c>
      <c r="C214" s="104" t="str">
        <f>VLOOKUP(A214,'CENTRO DE COSTOS'!A:D,2,FALSE)</f>
        <v>0004-0004</v>
      </c>
      <c r="D214" s="187">
        <v>11001</v>
      </c>
      <c r="E214" s="187">
        <v>2339683</v>
      </c>
      <c r="F214" s="187">
        <v>76223</v>
      </c>
      <c r="G214" s="186" t="s">
        <v>298</v>
      </c>
      <c r="H214" s="186" t="s">
        <v>68</v>
      </c>
      <c r="I214" s="186" t="s">
        <v>10029</v>
      </c>
      <c r="J214" s="187" t="s">
        <v>9145</v>
      </c>
      <c r="K214" s="187" t="s">
        <v>9145</v>
      </c>
      <c r="L214" s="117" t="s">
        <v>167</v>
      </c>
      <c r="M214" s="187">
        <v>2339683</v>
      </c>
      <c r="N214" s="186" t="s">
        <v>10030</v>
      </c>
      <c r="O214" s="186">
        <v>45829.386111111111</v>
      </c>
      <c r="P214" s="186">
        <v>45832.515277777777</v>
      </c>
      <c r="Q214" s="186" t="s">
        <v>9136</v>
      </c>
      <c r="R214" s="186" t="s">
        <v>9137</v>
      </c>
      <c r="S214" s="186" t="s">
        <v>9138</v>
      </c>
      <c r="T214" s="186" t="s">
        <v>9139</v>
      </c>
      <c r="U214" s="186" t="s">
        <v>9139</v>
      </c>
      <c r="V214" s="187" t="s">
        <v>177</v>
      </c>
      <c r="W214" s="186" t="s">
        <v>10031</v>
      </c>
      <c r="X214" s="188" t="s">
        <v>3754</v>
      </c>
      <c r="Y214" s="187">
        <v>0</v>
      </c>
      <c r="Z214" s="187" t="s">
        <v>10032</v>
      </c>
      <c r="AA214" s="186" t="s">
        <v>173</v>
      </c>
      <c r="AB214" s="186" t="s">
        <v>173</v>
      </c>
      <c r="AC214" s="187" t="s">
        <v>25</v>
      </c>
      <c r="AD214" s="187" t="s">
        <v>189</v>
      </c>
      <c r="AE214" s="188" t="s">
        <v>9144</v>
      </c>
      <c r="AF214" s="187">
        <v>0</v>
      </c>
      <c r="AG214" s="186" t="s">
        <v>1288</v>
      </c>
      <c r="AH214" s="118"/>
      <c r="AI214" s="112">
        <f>IF(V214="SOPORTE_TELEFÓNICO",'BASE LIQUIDACION REDEBAN 2025'!$B$19,IF(AC214="TIPO I",'BASE LIQUIDACION REDEBAN 2025'!$C$2,IF(AC214="TIPO II",'BASE LIQUIDACION REDEBAN 2025'!$C$3,IF(AC214="TIPO III",'BASE LIQUIDACION REDEBAN 2025'!$C$4,IF(AC214="TIPO IV",'BASE LIQUIDACION REDEBAN 2025'!$C$5,IF(AD214="AEREO",'BASE LIQUIDACION REDEBAN 2025'!$B$6,'BASE LIQUIDACION REDEBAN 2025'!$C$5))))))</f>
        <v>65960.072302</v>
      </c>
      <c r="AJ214" s="97">
        <f>IF(OR(V214="SOPORTE_TELEFÓNICO",V214="ENVÍO"),0,IF(AC214="TIPO I",'BASE LIQUIDACION REDEBAN 2025'!$B$10,IF(AC214="TIPO II",'BASE LIQUIDACION REDEBAN 2025'!$B$11,IF(AC214="TIPO III",'BASE LIQUIDACION REDEBAN 2025'!$B$12,'BASE LIQUIDACION REDEBAN 2025'!$B$13))))</f>
        <v>75096.394270399993</v>
      </c>
      <c r="AK214" s="97">
        <f t="shared" si="3"/>
        <v>65960.072302</v>
      </c>
    </row>
    <row r="215" spans="1:37" s="85" customFormat="1" ht="13.15">
      <c r="A215" s="186" t="s">
        <v>90</v>
      </c>
      <c r="B215" s="104" t="str">
        <f>VLOOKUP(A215,'CENTRO DE COSTOS'!A:D,4,FALSE)</f>
        <v>JUAN SEBASTIÁN RÍOS CASTRILLÓN</v>
      </c>
      <c r="C215" s="104" t="str">
        <f>VLOOKUP(A215,'CENTRO DE COSTOS'!A:D,2,FALSE)</f>
        <v>0004-0005</v>
      </c>
      <c r="D215" s="187">
        <v>5001</v>
      </c>
      <c r="E215" s="187">
        <v>13546873</v>
      </c>
      <c r="F215" s="187">
        <v>75242</v>
      </c>
      <c r="G215" s="186" t="s">
        <v>290</v>
      </c>
      <c r="H215" s="186" t="s">
        <v>90</v>
      </c>
      <c r="I215" s="186" t="s">
        <v>10033</v>
      </c>
      <c r="J215" s="187" t="s">
        <v>802</v>
      </c>
      <c r="K215" s="187" t="s">
        <v>803</v>
      </c>
      <c r="L215" s="117" t="s">
        <v>167</v>
      </c>
      <c r="M215" s="187">
        <v>13546873</v>
      </c>
      <c r="N215" s="186" t="s">
        <v>10034</v>
      </c>
      <c r="O215" s="186">
        <v>45827.522222222222</v>
      </c>
      <c r="P215" s="186">
        <v>45832.526446759257</v>
      </c>
      <c r="Q215" s="186" t="s">
        <v>9136</v>
      </c>
      <c r="R215" s="186" t="s">
        <v>9137</v>
      </c>
      <c r="S215" s="186" t="s">
        <v>9138</v>
      </c>
      <c r="T215" s="186" t="s">
        <v>3331</v>
      </c>
      <c r="U215" s="186" t="s">
        <v>3331</v>
      </c>
      <c r="V215" s="187" t="s">
        <v>177</v>
      </c>
      <c r="W215" s="186" t="s">
        <v>10035</v>
      </c>
      <c r="X215" s="188" t="s">
        <v>10036</v>
      </c>
      <c r="Y215" s="187" t="s">
        <v>10037</v>
      </c>
      <c r="Z215" s="187" t="s">
        <v>10038</v>
      </c>
      <c r="AA215" s="186" t="s">
        <v>173</v>
      </c>
      <c r="AB215" s="186" t="s">
        <v>173</v>
      </c>
      <c r="AC215" s="187" t="s">
        <v>25</v>
      </c>
      <c r="AD215" s="187" t="s">
        <v>189</v>
      </c>
      <c r="AE215" s="188" t="s">
        <v>9144</v>
      </c>
      <c r="AF215" s="187">
        <v>0</v>
      </c>
      <c r="AG215" s="186" t="s">
        <v>3666</v>
      </c>
      <c r="AH215" s="118"/>
      <c r="AI215" s="112">
        <f>IF(V215="SOPORTE_TELEFÓNICO",'BASE LIQUIDACION REDEBAN 2025'!$B$19,IF(AC215="TIPO I",'BASE LIQUIDACION REDEBAN 2025'!$C$2,IF(AC215="TIPO II",'BASE LIQUIDACION REDEBAN 2025'!$C$3,IF(AC215="TIPO III",'BASE LIQUIDACION REDEBAN 2025'!$C$4,IF(AC215="TIPO IV",'BASE LIQUIDACION REDEBAN 2025'!$C$5,IF(AD215="AEREO",'BASE LIQUIDACION REDEBAN 2025'!$B$6,'BASE LIQUIDACION REDEBAN 2025'!$C$5))))))</f>
        <v>65960.072302</v>
      </c>
      <c r="AJ215" s="97">
        <f>IF(OR(V215="SOPORTE_TELEFÓNICO",V215="ENVÍO"),0,IF(AC215="TIPO I",'BASE LIQUIDACION REDEBAN 2025'!$B$10,IF(AC215="TIPO II",'BASE LIQUIDACION REDEBAN 2025'!$B$11,IF(AC215="TIPO III",'BASE LIQUIDACION REDEBAN 2025'!$B$12,'BASE LIQUIDACION REDEBAN 2025'!$B$13))))</f>
        <v>75096.394270399993</v>
      </c>
      <c r="AK215" s="97">
        <f t="shared" si="3"/>
        <v>65960.072302</v>
      </c>
    </row>
    <row r="216" spans="1:37" s="85" customFormat="1" ht="13.15">
      <c r="A216" s="186" t="s">
        <v>90</v>
      </c>
      <c r="B216" s="104" t="str">
        <f>VLOOKUP(A216,'CENTRO DE COSTOS'!A:D,4,FALSE)</f>
        <v>JUAN SEBASTIÁN RÍOS CASTRILLÓN</v>
      </c>
      <c r="C216" s="104" t="str">
        <f>VLOOKUP(A216,'CENTRO DE COSTOS'!A:D,2,FALSE)</f>
        <v>0004-0005</v>
      </c>
      <c r="D216" s="187">
        <v>5001</v>
      </c>
      <c r="E216" s="187">
        <v>13596545</v>
      </c>
      <c r="F216" s="187">
        <v>79670</v>
      </c>
      <c r="G216" s="186" t="s">
        <v>290</v>
      </c>
      <c r="H216" s="186" t="s">
        <v>90</v>
      </c>
      <c r="I216" s="186" t="s">
        <v>10039</v>
      </c>
      <c r="J216" s="187" t="s">
        <v>9145</v>
      </c>
      <c r="K216" s="187" t="s">
        <v>9145</v>
      </c>
      <c r="L216" s="117" t="s">
        <v>167</v>
      </c>
      <c r="M216" s="187">
        <v>13596545</v>
      </c>
      <c r="N216" s="186" t="s">
        <v>10040</v>
      </c>
      <c r="O216" s="186">
        <v>45825.506944444445</v>
      </c>
      <c r="P216" s="186">
        <v>45832.534780092603</v>
      </c>
      <c r="Q216" s="186" t="s">
        <v>9136</v>
      </c>
      <c r="R216" s="186" t="s">
        <v>9137</v>
      </c>
      <c r="S216" s="186" t="s">
        <v>9138</v>
      </c>
      <c r="T216" s="186" t="s">
        <v>3331</v>
      </c>
      <c r="U216" s="186" t="s">
        <v>3331</v>
      </c>
      <c r="V216" s="187" t="s">
        <v>177</v>
      </c>
      <c r="W216" s="186" t="s">
        <v>10041</v>
      </c>
      <c r="X216" s="188" t="s">
        <v>3754</v>
      </c>
      <c r="Y216" s="187">
        <v>0</v>
      </c>
      <c r="Z216" s="187" t="s">
        <v>10042</v>
      </c>
      <c r="AA216" s="186" t="s">
        <v>173</v>
      </c>
      <c r="AB216" s="186" t="s">
        <v>173</v>
      </c>
      <c r="AC216" s="187" t="s">
        <v>25</v>
      </c>
      <c r="AD216" s="187" t="s">
        <v>189</v>
      </c>
      <c r="AE216" s="188" t="s">
        <v>10043</v>
      </c>
      <c r="AF216" s="187">
        <v>0</v>
      </c>
      <c r="AG216" s="186" t="s">
        <v>3303</v>
      </c>
      <c r="AH216" s="118"/>
      <c r="AI216" s="112">
        <f>IF(V216="SOPORTE_TELEFÓNICO",'BASE LIQUIDACION REDEBAN 2025'!$B$19,IF(AC216="TIPO I",'BASE LIQUIDACION REDEBAN 2025'!$C$2,IF(AC216="TIPO II",'BASE LIQUIDACION REDEBAN 2025'!$C$3,IF(AC216="TIPO III",'BASE LIQUIDACION REDEBAN 2025'!$C$4,IF(AC216="TIPO IV",'BASE LIQUIDACION REDEBAN 2025'!$C$5,IF(AD216="AEREO",'BASE LIQUIDACION REDEBAN 2025'!$B$6,'BASE LIQUIDACION REDEBAN 2025'!$C$5))))))</f>
        <v>65960.072302</v>
      </c>
      <c r="AJ216" s="97">
        <f>IF(OR(V216="SOPORTE_TELEFÓNICO",V216="ENVÍO"),0,IF(AC216="TIPO I",'BASE LIQUIDACION REDEBAN 2025'!$B$10,IF(AC216="TIPO II",'BASE LIQUIDACION REDEBAN 2025'!$B$11,IF(AC216="TIPO III",'BASE LIQUIDACION REDEBAN 2025'!$B$12,'BASE LIQUIDACION REDEBAN 2025'!$B$13))))</f>
        <v>75096.394270399993</v>
      </c>
      <c r="AK216" s="97">
        <f t="shared" si="3"/>
        <v>131920.144604</v>
      </c>
    </row>
    <row r="217" spans="1:37" s="85" customFormat="1" ht="13.15">
      <c r="A217" s="186" t="s">
        <v>90</v>
      </c>
      <c r="B217" s="104" t="str">
        <f>VLOOKUP(A217,'CENTRO DE COSTOS'!A:D,4,FALSE)</f>
        <v>JUAN SEBASTIÁN RÍOS CASTRILLÓN</v>
      </c>
      <c r="C217" s="104" t="str">
        <f>VLOOKUP(A217,'CENTRO DE COSTOS'!A:D,2,FALSE)</f>
        <v>0004-0005</v>
      </c>
      <c r="D217" s="187">
        <v>5001</v>
      </c>
      <c r="E217" s="187">
        <v>2326514</v>
      </c>
      <c r="F217" s="187">
        <v>55662</v>
      </c>
      <c r="G217" s="186" t="s">
        <v>290</v>
      </c>
      <c r="H217" s="186" t="s">
        <v>90</v>
      </c>
      <c r="I217" s="186" t="s">
        <v>6468</v>
      </c>
      <c r="J217" s="187" t="s">
        <v>802</v>
      </c>
      <c r="K217" s="187" t="s">
        <v>1030</v>
      </c>
      <c r="L217" s="117" t="s">
        <v>167</v>
      </c>
      <c r="M217" s="187">
        <v>2326514</v>
      </c>
      <c r="N217" s="186" t="s">
        <v>10044</v>
      </c>
      <c r="O217" s="186">
        <v>45826.708333333336</v>
      </c>
      <c r="P217" s="186">
        <v>45832.593055555553</v>
      </c>
      <c r="Q217" s="186" t="s">
        <v>9136</v>
      </c>
      <c r="R217" s="186" t="s">
        <v>9137</v>
      </c>
      <c r="S217" s="186" t="s">
        <v>9138</v>
      </c>
      <c r="T217" s="186" t="s">
        <v>9139</v>
      </c>
      <c r="U217" s="186" t="s">
        <v>9139</v>
      </c>
      <c r="V217" s="187" t="s">
        <v>177</v>
      </c>
      <c r="W217" s="186" t="s">
        <v>10045</v>
      </c>
      <c r="X217" s="188" t="s">
        <v>3754</v>
      </c>
      <c r="Y217" s="187">
        <v>0</v>
      </c>
      <c r="Z217" s="187" t="s">
        <v>6471</v>
      </c>
      <c r="AA217" s="186" t="s">
        <v>173</v>
      </c>
      <c r="AB217" s="186" t="s">
        <v>173</v>
      </c>
      <c r="AC217" s="187" t="s">
        <v>25</v>
      </c>
      <c r="AD217" s="187" t="s">
        <v>189</v>
      </c>
      <c r="AE217" s="188" t="s">
        <v>9144</v>
      </c>
      <c r="AF217" s="187">
        <v>0</v>
      </c>
      <c r="AG217" s="186" t="s">
        <v>3263</v>
      </c>
      <c r="AH217" s="118"/>
      <c r="AI217" s="112">
        <f>IF(V217="SOPORTE_TELEFÓNICO",'BASE LIQUIDACION REDEBAN 2025'!$B$19,IF(AC217="TIPO I",'BASE LIQUIDACION REDEBAN 2025'!$C$2,IF(AC217="TIPO II",'BASE LIQUIDACION REDEBAN 2025'!$C$3,IF(AC217="TIPO III",'BASE LIQUIDACION REDEBAN 2025'!$C$4,IF(AC217="TIPO IV",'BASE LIQUIDACION REDEBAN 2025'!$C$5,IF(AD217="AEREO",'BASE LIQUIDACION REDEBAN 2025'!$B$6,'BASE LIQUIDACION REDEBAN 2025'!$C$5))))))</f>
        <v>65960.072302</v>
      </c>
      <c r="AJ217" s="97">
        <f>IF(OR(V217="SOPORTE_TELEFÓNICO",V217="ENVÍO"),0,IF(AC217="TIPO I",'BASE LIQUIDACION REDEBAN 2025'!$B$10,IF(AC217="TIPO II",'BASE LIQUIDACION REDEBAN 2025'!$B$11,IF(AC217="TIPO III",'BASE LIQUIDACION REDEBAN 2025'!$B$12,'BASE LIQUIDACION REDEBAN 2025'!$B$13))))</f>
        <v>75096.394270399993</v>
      </c>
      <c r="AK217" s="97">
        <f t="shared" si="3"/>
        <v>65960.072302</v>
      </c>
    </row>
    <row r="218" spans="1:37" s="85" customFormat="1" ht="13.15">
      <c r="A218" s="186" t="s">
        <v>101</v>
      </c>
      <c r="B218" s="104" t="str">
        <f>VLOOKUP(A218,'CENTRO DE COSTOS'!A:D,4,FALSE)</f>
        <v>KEVIN ALEXIS CORZO BUSTOS</v>
      </c>
      <c r="C218" s="104" t="str">
        <f>VLOOKUP(A218,'CENTRO DE COSTOS'!A:D,2,FALSE)</f>
        <v>0004-0007</v>
      </c>
      <c r="D218" s="187">
        <v>85250</v>
      </c>
      <c r="E218" s="187">
        <v>2330629</v>
      </c>
      <c r="F218" s="187">
        <v>76906</v>
      </c>
      <c r="G218" s="186" t="s">
        <v>1934</v>
      </c>
      <c r="H218" s="186" t="s">
        <v>10046</v>
      </c>
      <c r="I218" s="186" t="s">
        <v>10047</v>
      </c>
      <c r="J218" s="187" t="s">
        <v>9145</v>
      </c>
      <c r="K218" s="187" t="s">
        <v>9145</v>
      </c>
      <c r="L218" s="117" t="s">
        <v>167</v>
      </c>
      <c r="M218" s="187">
        <v>2330629</v>
      </c>
      <c r="N218" s="186" t="s">
        <v>10048</v>
      </c>
      <c r="O218" s="186">
        <v>45827.541666666664</v>
      </c>
      <c r="P218" s="186">
        <v>45832.595833333333</v>
      </c>
      <c r="Q218" s="186" t="s">
        <v>9136</v>
      </c>
      <c r="R218" s="186" t="s">
        <v>9137</v>
      </c>
      <c r="S218" s="186" t="s">
        <v>9138</v>
      </c>
      <c r="T218" s="186" t="s">
        <v>9139</v>
      </c>
      <c r="U218" s="186" t="s">
        <v>9139</v>
      </c>
      <c r="V218" s="187" t="s">
        <v>177</v>
      </c>
      <c r="W218" s="186" t="s">
        <v>10049</v>
      </c>
      <c r="X218" s="188" t="s">
        <v>3754</v>
      </c>
      <c r="Y218" s="187">
        <v>0</v>
      </c>
      <c r="Z218" s="187" t="s">
        <v>10050</v>
      </c>
      <c r="AA218" s="186" t="s">
        <v>173</v>
      </c>
      <c r="AB218" s="186" t="s">
        <v>173</v>
      </c>
      <c r="AC218" s="187" t="s">
        <v>28</v>
      </c>
      <c r="AD218" s="187" t="s">
        <v>189</v>
      </c>
      <c r="AE218" s="188" t="s">
        <v>9144</v>
      </c>
      <c r="AF218" s="187">
        <v>0</v>
      </c>
      <c r="AG218" s="186" t="s">
        <v>2183</v>
      </c>
      <c r="AH218" s="118"/>
      <c r="AI218" s="112">
        <f>IF(V218="SOPORTE_TELEFÓNICO",'BASE LIQUIDACION REDEBAN 2025'!$B$19,IF(AC218="TIPO I",'BASE LIQUIDACION REDEBAN 2025'!$C$2,IF(AC218="TIPO II",'BASE LIQUIDACION REDEBAN 2025'!$C$3,IF(AC218="TIPO III",'BASE LIQUIDACION REDEBAN 2025'!$C$4,IF(AC218="TIPO IV",'BASE LIQUIDACION REDEBAN 2025'!$C$5,IF(AD218="AEREO",'BASE LIQUIDACION REDEBAN 2025'!$B$6,'BASE LIQUIDACION REDEBAN 2025'!$C$5))))))</f>
        <v>144967.87232000002</v>
      </c>
      <c r="AJ218" s="97">
        <f>IF(OR(V218="SOPORTE_TELEFÓNICO",V218="ENVÍO"),0,IF(AC218="TIPO I",'BASE LIQUIDACION REDEBAN 2025'!$B$10,IF(AC218="TIPO II",'BASE LIQUIDACION REDEBAN 2025'!$B$11,IF(AC218="TIPO III",'BASE LIQUIDACION REDEBAN 2025'!$B$12,'BASE LIQUIDACION REDEBAN 2025'!$B$13))))</f>
        <v>140395.6348884</v>
      </c>
      <c r="AK218" s="97">
        <f t="shared" si="3"/>
        <v>144967.87232000002</v>
      </c>
    </row>
    <row r="219" spans="1:37" s="85" customFormat="1" ht="13.15">
      <c r="A219" s="186" t="s">
        <v>98</v>
      </c>
      <c r="B219" s="104" t="str">
        <f>VLOOKUP(A219,'CENTRO DE COSTOS'!A:D,4,FALSE)</f>
        <v>MIGUEL JULIÁN HERNÁNDEZ GUARÍN</v>
      </c>
      <c r="C219" s="104" t="str">
        <f>VLOOKUP(A219,'CENTRO DE COSTOS'!A:D,2,FALSE)</f>
        <v>0004-0008</v>
      </c>
      <c r="D219" s="187">
        <v>15516</v>
      </c>
      <c r="E219" s="187">
        <v>2339939</v>
      </c>
      <c r="F219" s="187">
        <v>42197</v>
      </c>
      <c r="G219" s="186" t="s">
        <v>371</v>
      </c>
      <c r="H219" s="186" t="s">
        <v>7985</v>
      </c>
      <c r="I219" s="186" t="s">
        <v>7986</v>
      </c>
      <c r="J219" s="187" t="s">
        <v>9145</v>
      </c>
      <c r="K219" s="187" t="s">
        <v>9145</v>
      </c>
      <c r="L219" s="117" t="s">
        <v>167</v>
      </c>
      <c r="M219" s="187">
        <v>2339939</v>
      </c>
      <c r="N219" s="186" t="s">
        <v>10051</v>
      </c>
      <c r="O219" s="186">
        <v>45829.443749999999</v>
      </c>
      <c r="P219" s="186">
        <v>45832.597916666666</v>
      </c>
      <c r="Q219" s="186" t="s">
        <v>9136</v>
      </c>
      <c r="R219" s="186" t="s">
        <v>9137</v>
      </c>
      <c r="S219" s="186" t="s">
        <v>9138</v>
      </c>
      <c r="T219" s="186" t="s">
        <v>9139</v>
      </c>
      <c r="U219" s="186" t="s">
        <v>9139</v>
      </c>
      <c r="V219" s="187" t="s">
        <v>177</v>
      </c>
      <c r="W219" s="186" t="s">
        <v>10052</v>
      </c>
      <c r="X219" s="188" t="s">
        <v>3754</v>
      </c>
      <c r="Y219" s="187">
        <v>0</v>
      </c>
      <c r="Z219" s="187" t="s">
        <v>7989</v>
      </c>
      <c r="AA219" s="186" t="s">
        <v>173</v>
      </c>
      <c r="AB219" s="186" t="s">
        <v>173</v>
      </c>
      <c r="AC219" s="187" t="s">
        <v>28</v>
      </c>
      <c r="AD219" s="187" t="s">
        <v>189</v>
      </c>
      <c r="AE219" s="188" t="s">
        <v>9144</v>
      </c>
      <c r="AF219" s="187">
        <v>0</v>
      </c>
      <c r="AG219" s="186" t="s">
        <v>967</v>
      </c>
      <c r="AH219" s="118"/>
      <c r="AI219" s="112">
        <f>IF(V219="SOPORTE_TELEFÓNICO",'BASE LIQUIDACION REDEBAN 2025'!$B$19,IF(AC219="TIPO I",'BASE LIQUIDACION REDEBAN 2025'!$C$2,IF(AC219="TIPO II",'BASE LIQUIDACION REDEBAN 2025'!$C$3,IF(AC219="TIPO III",'BASE LIQUIDACION REDEBAN 2025'!$C$4,IF(AC219="TIPO IV",'BASE LIQUIDACION REDEBAN 2025'!$C$5,IF(AD219="AEREO",'BASE LIQUIDACION REDEBAN 2025'!$B$6,'BASE LIQUIDACION REDEBAN 2025'!$C$5))))))</f>
        <v>144967.87232000002</v>
      </c>
      <c r="AJ219" s="97">
        <f>IF(OR(V219="SOPORTE_TELEFÓNICO",V219="ENVÍO"),0,IF(AC219="TIPO I",'BASE LIQUIDACION REDEBAN 2025'!$B$10,IF(AC219="TIPO II",'BASE LIQUIDACION REDEBAN 2025'!$B$11,IF(AC219="TIPO III",'BASE LIQUIDACION REDEBAN 2025'!$B$12,'BASE LIQUIDACION REDEBAN 2025'!$B$13))))</f>
        <v>140395.6348884</v>
      </c>
      <c r="AK219" s="97">
        <f t="shared" si="3"/>
        <v>144967.87232000002</v>
      </c>
    </row>
    <row r="220" spans="1:37" s="85" customFormat="1" ht="13.15">
      <c r="A220" s="186" t="s">
        <v>72</v>
      </c>
      <c r="B220" s="104" t="str">
        <f>VLOOKUP(A220,'CENTRO DE COSTOS'!A:D,4,FALSE)</f>
        <v>MIGUEL JULIÁN HERNÁNDEZ GUARÍN</v>
      </c>
      <c r="C220" s="104" t="str">
        <f>VLOOKUP(A220,'CENTRO DE COSTOS'!A:D,2,FALSE)</f>
        <v>0004-0008</v>
      </c>
      <c r="D220" s="187">
        <v>68547</v>
      </c>
      <c r="E220" s="187">
        <v>2341007</v>
      </c>
      <c r="F220" s="187">
        <v>68399</v>
      </c>
      <c r="G220" s="186" t="s">
        <v>180</v>
      </c>
      <c r="H220" s="186" t="s">
        <v>3280</v>
      </c>
      <c r="I220" s="186" t="s">
        <v>7997</v>
      </c>
      <c r="J220" s="187" t="s">
        <v>9145</v>
      </c>
      <c r="K220" s="187" t="s">
        <v>9145</v>
      </c>
      <c r="L220" s="117" t="s">
        <v>167</v>
      </c>
      <c r="M220" s="187">
        <v>2341007</v>
      </c>
      <c r="N220" s="186" t="s">
        <v>10053</v>
      </c>
      <c r="O220" s="186">
        <v>45832.333333333336</v>
      </c>
      <c r="P220" s="186">
        <v>45832.601388888892</v>
      </c>
      <c r="Q220" s="186" t="s">
        <v>9136</v>
      </c>
      <c r="R220" s="186" t="s">
        <v>9137</v>
      </c>
      <c r="S220" s="186" t="s">
        <v>9138</v>
      </c>
      <c r="T220" s="186" t="s">
        <v>9139</v>
      </c>
      <c r="U220" s="186" t="s">
        <v>9139</v>
      </c>
      <c r="V220" s="187" t="s">
        <v>177</v>
      </c>
      <c r="W220" s="186" t="s">
        <v>10054</v>
      </c>
      <c r="X220" s="188" t="s">
        <v>3754</v>
      </c>
      <c r="Y220" s="187">
        <v>0</v>
      </c>
      <c r="Z220" s="187" t="s">
        <v>8000</v>
      </c>
      <c r="AA220" s="186" t="s">
        <v>173</v>
      </c>
      <c r="AB220" s="186" t="s">
        <v>173</v>
      </c>
      <c r="AC220" s="187" t="s">
        <v>28</v>
      </c>
      <c r="AD220" s="187" t="s">
        <v>189</v>
      </c>
      <c r="AE220" s="188" t="s">
        <v>9144</v>
      </c>
      <c r="AF220" s="187">
        <v>0</v>
      </c>
      <c r="AG220" s="186" t="s">
        <v>866</v>
      </c>
      <c r="AH220" s="118"/>
      <c r="AI220" s="112">
        <f>IF(V220="SOPORTE_TELEFÓNICO",'BASE LIQUIDACION REDEBAN 2025'!$B$19,IF(AC220="TIPO I",'BASE LIQUIDACION REDEBAN 2025'!$C$2,IF(AC220="TIPO II",'BASE LIQUIDACION REDEBAN 2025'!$C$3,IF(AC220="TIPO III",'BASE LIQUIDACION REDEBAN 2025'!$C$4,IF(AC220="TIPO IV",'BASE LIQUIDACION REDEBAN 2025'!$C$5,IF(AD220="AEREO",'BASE LIQUIDACION REDEBAN 2025'!$B$6,'BASE LIQUIDACION REDEBAN 2025'!$C$5))))))</f>
        <v>144967.87232000002</v>
      </c>
      <c r="AJ220" s="97">
        <f>IF(OR(V220="SOPORTE_TELEFÓNICO",V220="ENVÍO"),0,IF(AC220="TIPO I",'BASE LIQUIDACION REDEBAN 2025'!$B$10,IF(AC220="TIPO II",'BASE LIQUIDACION REDEBAN 2025'!$B$11,IF(AC220="TIPO III",'BASE LIQUIDACION REDEBAN 2025'!$B$12,'BASE LIQUIDACION REDEBAN 2025'!$B$13))))</f>
        <v>140395.6348884</v>
      </c>
      <c r="AK220" s="97">
        <f t="shared" si="3"/>
        <v>144967.87232000002</v>
      </c>
    </row>
    <row r="221" spans="1:37" s="85" customFormat="1" ht="13.15">
      <c r="A221" s="186" t="s">
        <v>90</v>
      </c>
      <c r="B221" s="104" t="str">
        <f>VLOOKUP(A221,'CENTRO DE COSTOS'!A:D,4,FALSE)</f>
        <v>JUAN SEBASTIÁN RÍOS CASTRILLÓN</v>
      </c>
      <c r="C221" s="104" t="str">
        <f>VLOOKUP(A221,'CENTRO DE COSTOS'!A:D,2,FALSE)</f>
        <v>0004-0005</v>
      </c>
      <c r="D221" s="187">
        <v>5088</v>
      </c>
      <c r="E221" s="187">
        <v>13459337</v>
      </c>
      <c r="F221" s="187">
        <v>76688</v>
      </c>
      <c r="G221" s="186" t="s">
        <v>290</v>
      </c>
      <c r="H221" s="186" t="s">
        <v>291</v>
      </c>
      <c r="I221" s="186" t="s">
        <v>10055</v>
      </c>
      <c r="J221" s="187" t="s">
        <v>802</v>
      </c>
      <c r="K221" s="187" t="s">
        <v>1030</v>
      </c>
      <c r="L221" s="117" t="s">
        <v>167</v>
      </c>
      <c r="M221" s="187">
        <v>13459337</v>
      </c>
      <c r="N221" s="186" t="s">
        <v>10056</v>
      </c>
      <c r="O221" s="186">
        <v>45832.520833333336</v>
      </c>
      <c r="P221" s="186">
        <v>45832.602523148147</v>
      </c>
      <c r="Q221" s="186" t="s">
        <v>9136</v>
      </c>
      <c r="R221" s="186" t="s">
        <v>9137</v>
      </c>
      <c r="S221" s="186" t="s">
        <v>9138</v>
      </c>
      <c r="T221" s="186" t="s">
        <v>9181</v>
      </c>
      <c r="U221" s="186" t="s">
        <v>9182</v>
      </c>
      <c r="V221" s="187" t="s">
        <v>177</v>
      </c>
      <c r="W221" s="186" t="s">
        <v>10057</v>
      </c>
      <c r="X221" s="188" t="s">
        <v>3754</v>
      </c>
      <c r="Y221" s="187">
        <v>0</v>
      </c>
      <c r="Z221" s="187" t="s">
        <v>10058</v>
      </c>
      <c r="AA221" s="186" t="s">
        <v>173</v>
      </c>
      <c r="AB221" s="186" t="s">
        <v>173</v>
      </c>
      <c r="AC221" s="187" t="s">
        <v>25</v>
      </c>
      <c r="AD221" s="187" t="s">
        <v>189</v>
      </c>
      <c r="AE221" s="188" t="s">
        <v>9144</v>
      </c>
      <c r="AF221" s="187">
        <v>0</v>
      </c>
      <c r="AG221" s="186" t="s">
        <v>294</v>
      </c>
      <c r="AH221" s="118"/>
      <c r="AI221" s="112">
        <f>IF(V221="SOPORTE_TELEFÓNICO",'BASE LIQUIDACION REDEBAN 2025'!$B$19,IF(AC221="TIPO I",'BASE LIQUIDACION REDEBAN 2025'!$C$2,IF(AC221="TIPO II",'BASE LIQUIDACION REDEBAN 2025'!$C$3,IF(AC221="TIPO III",'BASE LIQUIDACION REDEBAN 2025'!$C$4,IF(AC221="TIPO IV",'BASE LIQUIDACION REDEBAN 2025'!$C$5,IF(AD221="AEREO",'BASE LIQUIDACION REDEBAN 2025'!$B$6,'BASE LIQUIDACION REDEBAN 2025'!$C$5))))))</f>
        <v>65960.072302</v>
      </c>
      <c r="AJ221" s="97">
        <f>IF(OR(V221="SOPORTE_TELEFÓNICO",V221="ENVÍO"),0,IF(AC221="TIPO I",'BASE LIQUIDACION REDEBAN 2025'!$B$10,IF(AC221="TIPO II",'BASE LIQUIDACION REDEBAN 2025'!$B$11,IF(AC221="TIPO III",'BASE LIQUIDACION REDEBAN 2025'!$B$12,'BASE LIQUIDACION REDEBAN 2025'!$B$13))))</f>
        <v>75096.394270399993</v>
      </c>
      <c r="AK221" s="97">
        <f t="shared" si="3"/>
        <v>65960.072302</v>
      </c>
    </row>
    <row r="222" spans="1:37" s="85" customFormat="1" ht="13.15">
      <c r="A222" s="186" t="s">
        <v>90</v>
      </c>
      <c r="B222" s="104" t="str">
        <f>VLOOKUP(A222,'CENTRO DE COSTOS'!A:D,4,FALSE)</f>
        <v>JUAN SEBASTIÁN RÍOS CASTRILLÓN</v>
      </c>
      <c r="C222" s="104" t="str">
        <f>VLOOKUP(A222,'CENTRO DE COSTOS'!A:D,2,FALSE)</f>
        <v>0004-0005</v>
      </c>
      <c r="D222" s="187">
        <v>5001</v>
      </c>
      <c r="E222" s="187">
        <v>13518811</v>
      </c>
      <c r="F222" s="187">
        <v>79265</v>
      </c>
      <c r="G222" s="186" t="s">
        <v>290</v>
      </c>
      <c r="H222" s="186" t="s">
        <v>90</v>
      </c>
      <c r="I222" s="186" t="s">
        <v>10059</v>
      </c>
      <c r="J222" s="187" t="s">
        <v>802</v>
      </c>
      <c r="K222" s="187" t="s">
        <v>1030</v>
      </c>
      <c r="L222" s="117" t="s">
        <v>167</v>
      </c>
      <c r="M222" s="187">
        <v>13518811</v>
      </c>
      <c r="N222" s="186" t="s">
        <v>10060</v>
      </c>
      <c r="O222" s="186">
        <v>45827.522222222222</v>
      </c>
      <c r="P222" s="186">
        <v>45832.605902777781</v>
      </c>
      <c r="Q222" s="186" t="s">
        <v>9136</v>
      </c>
      <c r="R222" s="186" t="s">
        <v>9137</v>
      </c>
      <c r="S222" s="186" t="s">
        <v>9138</v>
      </c>
      <c r="T222" s="186" t="s">
        <v>3331</v>
      </c>
      <c r="U222" s="186" t="s">
        <v>3331</v>
      </c>
      <c r="V222" s="187" t="s">
        <v>177</v>
      </c>
      <c r="W222" s="186" t="s">
        <v>10061</v>
      </c>
      <c r="X222" s="188" t="s">
        <v>10062</v>
      </c>
      <c r="Y222" s="187" t="s">
        <v>10063</v>
      </c>
      <c r="Z222" s="187" t="s">
        <v>10064</v>
      </c>
      <c r="AA222" s="186" t="s">
        <v>173</v>
      </c>
      <c r="AB222" s="186" t="s">
        <v>173</v>
      </c>
      <c r="AC222" s="187" t="s">
        <v>25</v>
      </c>
      <c r="AD222" s="187" t="s">
        <v>189</v>
      </c>
      <c r="AE222" s="188" t="s">
        <v>9144</v>
      </c>
      <c r="AF222" s="187">
        <v>0</v>
      </c>
      <c r="AG222" s="186" t="s">
        <v>557</v>
      </c>
      <c r="AH222" s="118"/>
      <c r="AI222" s="112">
        <f>IF(V222="SOPORTE_TELEFÓNICO",'BASE LIQUIDACION REDEBAN 2025'!$B$19,IF(AC222="TIPO I",'BASE LIQUIDACION REDEBAN 2025'!$C$2,IF(AC222="TIPO II",'BASE LIQUIDACION REDEBAN 2025'!$C$3,IF(AC222="TIPO III",'BASE LIQUIDACION REDEBAN 2025'!$C$4,IF(AC222="TIPO IV",'BASE LIQUIDACION REDEBAN 2025'!$C$5,IF(AD222="AEREO",'BASE LIQUIDACION REDEBAN 2025'!$B$6,'BASE LIQUIDACION REDEBAN 2025'!$C$5))))))</f>
        <v>65960.072302</v>
      </c>
      <c r="AJ222" s="97">
        <f>IF(OR(V222="SOPORTE_TELEFÓNICO",V222="ENVÍO"),0,IF(AC222="TIPO I",'BASE LIQUIDACION REDEBAN 2025'!$B$10,IF(AC222="TIPO II",'BASE LIQUIDACION REDEBAN 2025'!$B$11,IF(AC222="TIPO III",'BASE LIQUIDACION REDEBAN 2025'!$B$12,'BASE LIQUIDACION REDEBAN 2025'!$B$13))))</f>
        <v>75096.394270399993</v>
      </c>
      <c r="AK222" s="97">
        <f t="shared" si="3"/>
        <v>65960.072302</v>
      </c>
    </row>
    <row r="223" spans="1:37" s="85" customFormat="1" ht="13.15">
      <c r="A223" s="186" t="s">
        <v>98</v>
      </c>
      <c r="B223" s="104" t="str">
        <f>VLOOKUP(A223,'CENTRO DE COSTOS'!A:D,4,FALSE)</f>
        <v>MIGUEL JULIÁN HERNÁNDEZ GUARÍN</v>
      </c>
      <c r="C223" s="104" t="str">
        <f>VLOOKUP(A223,'CENTRO DE COSTOS'!A:D,2,FALSE)</f>
        <v>0004-0008</v>
      </c>
      <c r="D223" s="187">
        <v>15001</v>
      </c>
      <c r="E223" s="187">
        <v>13600725</v>
      </c>
      <c r="F223" s="187">
        <v>72995</v>
      </c>
      <c r="G223" s="186" t="s">
        <v>371</v>
      </c>
      <c r="H223" s="186" t="s">
        <v>98</v>
      </c>
      <c r="I223" s="186" t="s">
        <v>10065</v>
      </c>
      <c r="J223" s="187" t="s">
        <v>802</v>
      </c>
      <c r="K223" s="187" t="s">
        <v>1030</v>
      </c>
      <c r="L223" s="117" t="s">
        <v>167</v>
      </c>
      <c r="M223" s="187">
        <v>13600725</v>
      </c>
      <c r="N223" s="186" t="s">
        <v>10066</v>
      </c>
      <c r="O223" s="186">
        <v>45832.520833333336</v>
      </c>
      <c r="P223" s="186">
        <v>45832.618391203701</v>
      </c>
      <c r="Q223" s="186" t="s">
        <v>9136</v>
      </c>
      <c r="R223" s="186" t="s">
        <v>9137</v>
      </c>
      <c r="S223" s="186" t="s">
        <v>9138</v>
      </c>
      <c r="T223" s="186" t="s">
        <v>9181</v>
      </c>
      <c r="U223" s="186" t="s">
        <v>9182</v>
      </c>
      <c r="V223" s="187" t="s">
        <v>177</v>
      </c>
      <c r="W223" s="186" t="s">
        <v>10067</v>
      </c>
      <c r="X223" s="188" t="s">
        <v>3754</v>
      </c>
      <c r="Y223" s="187">
        <v>0</v>
      </c>
      <c r="Z223" s="187" t="s">
        <v>10068</v>
      </c>
      <c r="AA223" s="186" t="s">
        <v>173</v>
      </c>
      <c r="AB223" s="186" t="s">
        <v>173</v>
      </c>
      <c r="AC223" s="187" t="s">
        <v>25</v>
      </c>
      <c r="AD223" s="187" t="s">
        <v>189</v>
      </c>
      <c r="AE223" s="188" t="s">
        <v>9144</v>
      </c>
      <c r="AF223" s="187">
        <v>0</v>
      </c>
      <c r="AG223" s="186" t="s">
        <v>1354</v>
      </c>
      <c r="AH223" s="118"/>
      <c r="AI223" s="112">
        <f>IF(V223="SOPORTE_TELEFÓNICO",'BASE LIQUIDACION REDEBAN 2025'!$B$19,IF(AC223="TIPO I",'BASE LIQUIDACION REDEBAN 2025'!$C$2,IF(AC223="TIPO II",'BASE LIQUIDACION REDEBAN 2025'!$C$3,IF(AC223="TIPO III",'BASE LIQUIDACION REDEBAN 2025'!$C$4,IF(AC223="TIPO IV",'BASE LIQUIDACION REDEBAN 2025'!$C$5,IF(AD223="AEREO",'BASE LIQUIDACION REDEBAN 2025'!$B$6,'BASE LIQUIDACION REDEBAN 2025'!$C$5))))))</f>
        <v>65960.072302</v>
      </c>
      <c r="AJ223" s="97">
        <f>IF(OR(V223="SOPORTE_TELEFÓNICO",V223="ENVÍO"),0,IF(AC223="TIPO I",'BASE LIQUIDACION REDEBAN 2025'!$B$10,IF(AC223="TIPO II",'BASE LIQUIDACION REDEBAN 2025'!$B$11,IF(AC223="TIPO III",'BASE LIQUIDACION REDEBAN 2025'!$B$12,'BASE LIQUIDACION REDEBAN 2025'!$B$13))))</f>
        <v>75096.394270399993</v>
      </c>
      <c r="AK223" s="97">
        <f t="shared" si="3"/>
        <v>65960.072302</v>
      </c>
    </row>
    <row r="224" spans="1:37" s="85" customFormat="1" ht="13.15">
      <c r="A224" s="186" t="s">
        <v>93</v>
      </c>
      <c r="B224" s="104" t="str">
        <f>VLOOKUP(A224,'CENTRO DE COSTOS'!A:D,4,FALSE)</f>
        <v>DIEGO FERNANDO HENAO CARDONA</v>
      </c>
      <c r="C224" s="104" t="str">
        <f>VLOOKUP(A224,'CENTRO DE COSTOS'!A:D,2,FALSE)</f>
        <v>0004-0003</v>
      </c>
      <c r="D224" s="187">
        <v>52224</v>
      </c>
      <c r="E224" s="187">
        <v>13459115</v>
      </c>
      <c r="F224" s="187">
        <v>44978</v>
      </c>
      <c r="G224" s="186" t="s">
        <v>162</v>
      </c>
      <c r="H224" s="186" t="s">
        <v>10069</v>
      </c>
      <c r="I224" s="186" t="s">
        <v>10070</v>
      </c>
      <c r="J224" s="187" t="s">
        <v>802</v>
      </c>
      <c r="K224" s="187" t="s">
        <v>1030</v>
      </c>
      <c r="L224" s="117" t="s">
        <v>167</v>
      </c>
      <c r="M224" s="187">
        <v>13459115</v>
      </c>
      <c r="N224" s="186" t="s">
        <v>10071</v>
      </c>
      <c r="O224" s="186">
        <v>45826.354166666664</v>
      </c>
      <c r="P224" s="186">
        <v>45832.630393518521</v>
      </c>
      <c r="Q224" s="186" t="s">
        <v>9136</v>
      </c>
      <c r="R224" s="186" t="s">
        <v>9137</v>
      </c>
      <c r="S224" s="186" t="s">
        <v>9138</v>
      </c>
      <c r="T224" s="186" t="s">
        <v>9181</v>
      </c>
      <c r="U224" s="186" t="s">
        <v>9182</v>
      </c>
      <c r="V224" s="187" t="s">
        <v>177</v>
      </c>
      <c r="W224" s="186" t="s">
        <v>10072</v>
      </c>
      <c r="X224" s="188" t="s">
        <v>3754</v>
      </c>
      <c r="Y224" s="187">
        <v>0</v>
      </c>
      <c r="Z224" s="187" t="s">
        <v>10073</v>
      </c>
      <c r="AA224" s="186" t="s">
        <v>173</v>
      </c>
      <c r="AB224" s="186" t="s">
        <v>173</v>
      </c>
      <c r="AC224" s="187" t="s">
        <v>28</v>
      </c>
      <c r="AD224" s="187" t="s">
        <v>189</v>
      </c>
      <c r="AE224" s="188" t="s">
        <v>9144</v>
      </c>
      <c r="AF224" s="187">
        <v>0</v>
      </c>
      <c r="AG224" s="186" t="s">
        <v>5957</v>
      </c>
      <c r="AH224" s="118"/>
      <c r="AI224" s="112">
        <f>IF(V224="SOPORTE_TELEFÓNICO",'BASE LIQUIDACION REDEBAN 2025'!$B$19,IF(AC224="TIPO I",'BASE LIQUIDACION REDEBAN 2025'!$C$2,IF(AC224="TIPO II",'BASE LIQUIDACION REDEBAN 2025'!$C$3,IF(AC224="TIPO III",'BASE LIQUIDACION REDEBAN 2025'!$C$4,IF(AC224="TIPO IV",'BASE LIQUIDACION REDEBAN 2025'!$C$5,IF(AD224="AEREO",'BASE LIQUIDACION REDEBAN 2025'!$B$6,'BASE LIQUIDACION REDEBAN 2025'!$C$5))))))</f>
        <v>144967.87232000002</v>
      </c>
      <c r="AJ224" s="97">
        <f>IF(OR(V224="SOPORTE_TELEFÓNICO",V224="ENVÍO"),0,IF(AC224="TIPO I",'BASE LIQUIDACION REDEBAN 2025'!$B$10,IF(AC224="TIPO II",'BASE LIQUIDACION REDEBAN 2025'!$B$11,IF(AC224="TIPO III",'BASE LIQUIDACION REDEBAN 2025'!$B$12,'BASE LIQUIDACION REDEBAN 2025'!$B$13))))</f>
        <v>140395.6348884</v>
      </c>
      <c r="AK224" s="97">
        <f t="shared" si="3"/>
        <v>144967.87232000002</v>
      </c>
    </row>
    <row r="225" spans="1:37" s="85" customFormat="1" ht="13.15">
      <c r="A225" s="186" t="s">
        <v>96</v>
      </c>
      <c r="B225" s="104" t="str">
        <f>VLOOKUP(A225,'CENTRO DE COSTOS'!A:D,4,FALSE)</f>
        <v>JOSE MAURICIO HERNANDEZ ROJAS</v>
      </c>
      <c r="C225" s="104" t="str">
        <f>VLOOKUP(A225,'CENTRO DE COSTOS'!A:D,2,FALSE)</f>
        <v>0004-0001</v>
      </c>
      <c r="D225" s="187">
        <v>47555</v>
      </c>
      <c r="E225" s="187">
        <v>13450330</v>
      </c>
      <c r="F225" s="187">
        <v>79403</v>
      </c>
      <c r="G225" s="186" t="s">
        <v>683</v>
      </c>
      <c r="H225" s="186" t="s">
        <v>10074</v>
      </c>
      <c r="I225" s="186" t="s">
        <v>10075</v>
      </c>
      <c r="J225" s="187" t="s">
        <v>9145</v>
      </c>
      <c r="K225" s="187" t="s">
        <v>9145</v>
      </c>
      <c r="L225" s="117" t="s">
        <v>167</v>
      </c>
      <c r="M225" s="187">
        <v>13450330</v>
      </c>
      <c r="N225" s="186" t="s">
        <v>10076</v>
      </c>
      <c r="O225" s="186">
        <v>45819.642361111109</v>
      </c>
      <c r="P225" s="186">
        <v>45832.642152777778</v>
      </c>
      <c r="Q225" s="186" t="s">
        <v>9136</v>
      </c>
      <c r="R225" s="186" t="s">
        <v>9137</v>
      </c>
      <c r="S225" s="186" t="s">
        <v>9138</v>
      </c>
      <c r="T225" s="186" t="s">
        <v>3331</v>
      </c>
      <c r="U225" s="186" t="s">
        <v>3331</v>
      </c>
      <c r="V225" s="187" t="s">
        <v>177</v>
      </c>
      <c r="W225" s="186" t="s">
        <v>10077</v>
      </c>
      <c r="X225" s="188" t="s">
        <v>3754</v>
      </c>
      <c r="Y225" s="187" t="s">
        <v>10078</v>
      </c>
      <c r="Z225" s="187" t="s">
        <v>10079</v>
      </c>
      <c r="AA225" s="186" t="s">
        <v>173</v>
      </c>
      <c r="AB225" s="186" t="s">
        <v>173</v>
      </c>
      <c r="AC225" s="187" t="s">
        <v>32</v>
      </c>
      <c r="AD225" s="187" t="s">
        <v>189</v>
      </c>
      <c r="AE225" s="188" t="s">
        <v>9144</v>
      </c>
      <c r="AF225" s="187">
        <v>0</v>
      </c>
      <c r="AG225" s="186" t="s">
        <v>367</v>
      </c>
      <c r="AH225" s="118"/>
      <c r="AI225" s="112">
        <f>IF(V225="SOPORTE_TELEFÓNICO",'BASE LIQUIDACION REDEBAN 2025'!$B$19,IF(AC225="TIPO I",'BASE LIQUIDACION REDEBAN 2025'!$C$2,IF(AC225="TIPO II",'BASE LIQUIDACION REDEBAN 2025'!$C$3,IF(AC225="TIPO III",'BASE LIQUIDACION REDEBAN 2025'!$C$4,IF(AC225="TIPO IV",'BASE LIQUIDACION REDEBAN 2025'!$C$5,IF(AD225="AEREO",'BASE LIQUIDACION REDEBAN 2025'!$B$6,'BASE LIQUIDACION REDEBAN 2025'!$C$5))))))</f>
        <v>479588.87655000004</v>
      </c>
      <c r="AJ225" s="97">
        <f>IF(OR(V225="SOPORTE_TELEFÓNICO",V225="ENVÍO"),0,IF(AC225="TIPO I",'BASE LIQUIDACION REDEBAN 2025'!$B$10,IF(AC225="TIPO II",'BASE LIQUIDACION REDEBAN 2025'!$B$11,IF(AC225="TIPO III",'BASE LIQUIDACION REDEBAN 2025'!$B$12,'BASE LIQUIDACION REDEBAN 2025'!$B$13))))</f>
        <v>196536.5258152</v>
      </c>
      <c r="AK225" s="97">
        <f t="shared" si="3"/>
        <v>479588.87655000004</v>
      </c>
    </row>
    <row r="226" spans="1:37" s="85" customFormat="1" ht="13.15">
      <c r="A226" s="186" t="s">
        <v>68</v>
      </c>
      <c r="B226" s="104" t="str">
        <f>VLOOKUP(A226,'CENTRO DE COSTOS'!A:D,4,FALSE)</f>
        <v>WILLIAM ASDRUBAL ROZO ROZO</v>
      </c>
      <c r="C226" s="104" t="str">
        <f>VLOOKUP(A226,'CENTRO DE COSTOS'!A:D,2,FALSE)</f>
        <v>0004-0004</v>
      </c>
      <c r="D226" s="187">
        <v>11001</v>
      </c>
      <c r="E226" s="187">
        <v>2339687</v>
      </c>
      <c r="F226" s="187">
        <v>73751</v>
      </c>
      <c r="G226" s="186" t="s">
        <v>298</v>
      </c>
      <c r="H226" s="186" t="s">
        <v>68</v>
      </c>
      <c r="I226" s="186" t="s">
        <v>10080</v>
      </c>
      <c r="J226" s="187" t="s">
        <v>9145</v>
      </c>
      <c r="K226" s="187" t="s">
        <v>9145</v>
      </c>
      <c r="L226" s="117" t="s">
        <v>167</v>
      </c>
      <c r="M226" s="187">
        <v>2339687</v>
      </c>
      <c r="N226" s="186" t="s">
        <v>10081</v>
      </c>
      <c r="O226" s="186">
        <v>45829.390277777777</v>
      </c>
      <c r="P226" s="186">
        <v>45832.701388888891</v>
      </c>
      <c r="Q226" s="186" t="s">
        <v>9136</v>
      </c>
      <c r="R226" s="186" t="s">
        <v>9137</v>
      </c>
      <c r="S226" s="186" t="s">
        <v>9138</v>
      </c>
      <c r="T226" s="186" t="s">
        <v>9139</v>
      </c>
      <c r="U226" s="186" t="s">
        <v>9139</v>
      </c>
      <c r="V226" s="187" t="s">
        <v>177</v>
      </c>
      <c r="W226" s="186" t="s">
        <v>10082</v>
      </c>
      <c r="X226" s="188" t="s">
        <v>3754</v>
      </c>
      <c r="Y226" s="187">
        <v>0</v>
      </c>
      <c r="Z226" s="187" t="s">
        <v>10083</v>
      </c>
      <c r="AA226" s="186" t="s">
        <v>173</v>
      </c>
      <c r="AB226" s="186" t="s">
        <v>173</v>
      </c>
      <c r="AC226" s="187" t="s">
        <v>25</v>
      </c>
      <c r="AD226" s="187" t="s">
        <v>189</v>
      </c>
      <c r="AE226" s="188" t="s">
        <v>9144</v>
      </c>
      <c r="AF226" s="187">
        <v>0</v>
      </c>
      <c r="AG226" s="186" t="s">
        <v>4274</v>
      </c>
      <c r="AH226" s="118"/>
      <c r="AI226" s="112">
        <f>IF(V226="SOPORTE_TELEFÓNICO",'BASE LIQUIDACION REDEBAN 2025'!$B$19,IF(AC226="TIPO I",'BASE LIQUIDACION REDEBAN 2025'!$C$2,IF(AC226="TIPO II",'BASE LIQUIDACION REDEBAN 2025'!$C$3,IF(AC226="TIPO III",'BASE LIQUIDACION REDEBAN 2025'!$C$4,IF(AC226="TIPO IV",'BASE LIQUIDACION REDEBAN 2025'!$C$5,IF(AD226="AEREO",'BASE LIQUIDACION REDEBAN 2025'!$B$6,'BASE LIQUIDACION REDEBAN 2025'!$C$5))))))</f>
        <v>65960.072302</v>
      </c>
      <c r="AJ226" s="97">
        <f>IF(OR(V226="SOPORTE_TELEFÓNICO",V226="ENVÍO"),0,IF(AC226="TIPO I",'BASE LIQUIDACION REDEBAN 2025'!$B$10,IF(AC226="TIPO II",'BASE LIQUIDACION REDEBAN 2025'!$B$11,IF(AC226="TIPO III",'BASE LIQUIDACION REDEBAN 2025'!$B$12,'BASE LIQUIDACION REDEBAN 2025'!$B$13))))</f>
        <v>75096.394270399993</v>
      </c>
      <c r="AK226" s="97">
        <f t="shared" si="3"/>
        <v>65960.072302</v>
      </c>
    </row>
    <row r="227" spans="1:37" s="85" customFormat="1" ht="13.15">
      <c r="A227" s="186" t="s">
        <v>100</v>
      </c>
      <c r="B227" s="104" t="str">
        <f>VLOOKUP(A227,'CENTRO DE COSTOS'!A:D,4,FALSE)</f>
        <v>KEVIN ALEXIS CORZO BUSTOS</v>
      </c>
      <c r="C227" s="104" t="str">
        <f>VLOOKUP(A227,'CENTRO DE COSTOS'!A:D,2,FALSE)</f>
        <v>0004-0007</v>
      </c>
      <c r="D227" s="187">
        <v>50711</v>
      </c>
      <c r="E227" s="187">
        <v>2348148</v>
      </c>
      <c r="F227" s="187">
        <v>79875</v>
      </c>
      <c r="G227" s="186" t="s">
        <v>192</v>
      </c>
      <c r="H227" s="186" t="s">
        <v>1811</v>
      </c>
      <c r="I227" s="186" t="s">
        <v>1812</v>
      </c>
      <c r="J227" s="187" t="s">
        <v>9145</v>
      </c>
      <c r="K227" s="187" t="s">
        <v>9145</v>
      </c>
      <c r="L227" s="117" t="s">
        <v>167</v>
      </c>
      <c r="M227" s="187">
        <v>2348148</v>
      </c>
      <c r="N227" s="186"/>
      <c r="O227" s="186">
        <v>45832.62222222222</v>
      </c>
      <c r="P227" s="186">
        <v>45832.711111111108</v>
      </c>
      <c r="Q227" s="186" t="s">
        <v>9453</v>
      </c>
      <c r="R227" s="186" t="s">
        <v>9927</v>
      </c>
      <c r="S227" s="186" t="s">
        <v>9138</v>
      </c>
      <c r="T227" s="187" t="s">
        <v>10084</v>
      </c>
      <c r="U227" s="187" t="s">
        <v>10084</v>
      </c>
      <c r="V227" s="187" t="s">
        <v>3188</v>
      </c>
      <c r="W227" s="186"/>
      <c r="X227" s="188" t="s">
        <v>3754</v>
      </c>
      <c r="Y227" s="187">
        <v>0</v>
      </c>
      <c r="Z227" s="187">
        <v>0</v>
      </c>
      <c r="AA227" s="186" t="s">
        <v>173</v>
      </c>
      <c r="AB227" s="186" t="s">
        <v>173</v>
      </c>
      <c r="AC227" s="187" t="s">
        <v>30</v>
      </c>
      <c r="AD227" s="187" t="s">
        <v>189</v>
      </c>
      <c r="AE227" s="188" t="s">
        <v>3754</v>
      </c>
      <c r="AF227" s="187">
        <v>0</v>
      </c>
      <c r="AG227" s="186"/>
      <c r="AH227" s="118"/>
      <c r="AI227" s="112">
        <f>IF(V227="SOPORTE_TELEFÓNICO",'BASE LIQUIDACION REDEBAN 2025'!$B$19,IF(AC227="TIPO I",'BASE LIQUIDACION REDEBAN 2025'!$C$2,IF(AC227="TIPO II",'BASE LIQUIDACION REDEBAN 2025'!$C$3,IF(AC227="TIPO III",'BASE LIQUIDACION REDEBAN 2025'!$C$4,IF(AC227="TIPO IV",'BASE LIQUIDACION REDEBAN 2025'!$C$5,IF(AD227="AEREO",'BASE LIQUIDACION REDEBAN 2025'!$B$6,'BASE LIQUIDACION REDEBAN 2025'!$C$5))))))</f>
        <v>41241.0800752</v>
      </c>
      <c r="AJ227" s="97">
        <f>IF(OR(V227="SOPORTE_TELEFÓNICO",V227="ENVÍO"),0,IF(AC227="TIPO I",'BASE LIQUIDACION REDEBAN 2025'!$B$10,IF(AC227="TIPO II",'BASE LIQUIDACION REDEBAN 2025'!$B$11,IF(AC227="TIPO III",'BASE LIQUIDACION REDEBAN 2025'!$B$12,'BASE LIQUIDACION REDEBAN 2025'!$B$13))))</f>
        <v>0</v>
      </c>
      <c r="AK227" s="97">
        <f t="shared" si="3"/>
        <v>41241.0800752</v>
      </c>
    </row>
    <row r="228" spans="1:37" s="85" customFormat="1" ht="13.15">
      <c r="A228" s="186" t="s">
        <v>100</v>
      </c>
      <c r="B228" s="104" t="str">
        <f>VLOOKUP(A228,'CENTRO DE COSTOS'!A:D,4,FALSE)</f>
        <v>KEVIN ALEXIS CORZO BUSTOS</v>
      </c>
      <c r="C228" s="104" t="str">
        <f>VLOOKUP(A228,'CENTRO DE COSTOS'!A:D,2,FALSE)</f>
        <v>0004-0007</v>
      </c>
      <c r="D228" s="187">
        <v>50711</v>
      </c>
      <c r="E228" s="187">
        <v>2314350</v>
      </c>
      <c r="F228" s="187">
        <v>77426</v>
      </c>
      <c r="G228" s="186" t="s">
        <v>192</v>
      </c>
      <c r="H228" s="186" t="s">
        <v>1811</v>
      </c>
      <c r="I228" s="186" t="s">
        <v>10085</v>
      </c>
      <c r="J228" s="187" t="s">
        <v>9145</v>
      </c>
      <c r="K228" s="187" t="s">
        <v>9145</v>
      </c>
      <c r="L228" s="117" t="s">
        <v>167</v>
      </c>
      <c r="M228" s="187">
        <v>2314350</v>
      </c>
      <c r="N228" s="186" t="s">
        <v>10086</v>
      </c>
      <c r="O228" s="186">
        <v>45825.381944444445</v>
      </c>
      <c r="P228" s="186">
        <v>45832.713194444441</v>
      </c>
      <c r="Q228" s="186" t="s">
        <v>9136</v>
      </c>
      <c r="R228" s="186" t="s">
        <v>9137</v>
      </c>
      <c r="S228" s="186" t="s">
        <v>9138</v>
      </c>
      <c r="T228" s="186" t="s">
        <v>9139</v>
      </c>
      <c r="U228" s="186" t="s">
        <v>9139</v>
      </c>
      <c r="V228" s="187" t="s">
        <v>177</v>
      </c>
      <c r="W228" s="186" t="s">
        <v>10087</v>
      </c>
      <c r="X228" s="188" t="s">
        <v>3754</v>
      </c>
      <c r="Y228" s="187">
        <v>0</v>
      </c>
      <c r="Z228" s="187" t="s">
        <v>10088</v>
      </c>
      <c r="AA228" s="186" t="s">
        <v>173</v>
      </c>
      <c r="AB228" s="186" t="s">
        <v>173</v>
      </c>
      <c r="AC228" s="187" t="s">
        <v>30</v>
      </c>
      <c r="AD228" s="187" t="s">
        <v>189</v>
      </c>
      <c r="AE228" s="188" t="s">
        <v>9144</v>
      </c>
      <c r="AF228" s="187">
        <v>0</v>
      </c>
      <c r="AG228" s="186" t="s">
        <v>246</v>
      </c>
      <c r="AH228" s="118"/>
      <c r="AI228" s="112">
        <f>IF(V228="SOPORTE_TELEFÓNICO",'BASE LIQUIDACION REDEBAN 2025'!$B$19,IF(AC228="TIPO I",'BASE LIQUIDACION REDEBAN 2025'!$C$2,IF(AC228="TIPO II",'BASE LIQUIDACION REDEBAN 2025'!$C$3,IF(AC228="TIPO III",'BASE LIQUIDACION REDEBAN 2025'!$C$4,IF(AC228="TIPO IV",'BASE LIQUIDACION REDEBAN 2025'!$C$5,IF(AD228="AEREO",'BASE LIQUIDACION REDEBAN 2025'!$B$6,'BASE LIQUIDACION REDEBAN 2025'!$C$5))))))</f>
        <v>275728.78077800001</v>
      </c>
      <c r="AJ228" s="97">
        <f>IF(OR(V228="SOPORTE_TELEFÓNICO",V228="ENVÍO"),0,IF(AC228="TIPO I",'BASE LIQUIDACION REDEBAN 2025'!$B$10,IF(AC228="TIPO II",'BASE LIQUIDACION REDEBAN 2025'!$B$11,IF(AC228="TIPO III",'BASE LIQUIDACION REDEBAN 2025'!$B$12,'BASE LIQUIDACION REDEBAN 2025'!$B$13))))</f>
        <v>196536.5258152</v>
      </c>
      <c r="AK228" s="97">
        <f t="shared" si="3"/>
        <v>275728.78077800001</v>
      </c>
    </row>
    <row r="229" spans="1:37" s="85" customFormat="1" ht="13.15">
      <c r="A229" s="186" t="s">
        <v>64</v>
      </c>
      <c r="B229" s="104" t="str">
        <f>VLOOKUP(A229,'CENTRO DE COSTOS'!A:D,4,FALSE)</f>
        <v>JOSE MAURICIO HERNANDEZ ROJAS</v>
      </c>
      <c r="C229" s="104" t="str">
        <f>VLOOKUP(A229,'CENTRO DE COSTOS'!A:D,2,FALSE)</f>
        <v>0004-0001</v>
      </c>
      <c r="D229" s="187">
        <v>8573</v>
      </c>
      <c r="E229" s="187">
        <v>13518377</v>
      </c>
      <c r="F229" s="187">
        <v>78390</v>
      </c>
      <c r="G229" s="186" t="s">
        <v>64</v>
      </c>
      <c r="H229" s="186" t="s">
        <v>277</v>
      </c>
      <c r="I229" s="186" t="s">
        <v>10089</v>
      </c>
      <c r="J229" s="187" t="s">
        <v>9145</v>
      </c>
      <c r="K229" s="187" t="s">
        <v>9145</v>
      </c>
      <c r="L229" s="117" t="s">
        <v>167</v>
      </c>
      <c r="M229" s="187">
        <v>13518377</v>
      </c>
      <c r="N229" s="186" t="s">
        <v>10090</v>
      </c>
      <c r="O229" s="186">
        <v>45825.506944444445</v>
      </c>
      <c r="P229" s="186">
        <v>45833.361111111109</v>
      </c>
      <c r="Q229" s="186" t="s">
        <v>9136</v>
      </c>
      <c r="R229" s="186" t="s">
        <v>9137</v>
      </c>
      <c r="S229" s="186" t="s">
        <v>9138</v>
      </c>
      <c r="T229" s="186" t="s">
        <v>9181</v>
      </c>
      <c r="U229" s="186" t="s">
        <v>9182</v>
      </c>
      <c r="V229" s="187" t="s">
        <v>177</v>
      </c>
      <c r="W229" s="186" t="s">
        <v>10091</v>
      </c>
      <c r="X229" s="188" t="s">
        <v>3754</v>
      </c>
      <c r="Y229" s="187">
        <v>0</v>
      </c>
      <c r="Z229" s="187" t="s">
        <v>10092</v>
      </c>
      <c r="AA229" s="186" t="s">
        <v>173</v>
      </c>
      <c r="AB229" s="186" t="s">
        <v>173</v>
      </c>
      <c r="AC229" s="187" t="s">
        <v>28</v>
      </c>
      <c r="AD229" s="187" t="s">
        <v>189</v>
      </c>
      <c r="AE229" s="188" t="s">
        <v>9144</v>
      </c>
      <c r="AF229" s="187">
        <v>0</v>
      </c>
      <c r="AG229" s="186" t="s">
        <v>280</v>
      </c>
      <c r="AH229" s="118"/>
      <c r="AI229" s="112">
        <f>IF(V229="SOPORTE_TELEFÓNICO",'BASE LIQUIDACION REDEBAN 2025'!$B$19,IF(AC229="TIPO I",'BASE LIQUIDACION REDEBAN 2025'!$C$2,IF(AC229="TIPO II",'BASE LIQUIDACION REDEBAN 2025'!$C$3,IF(AC229="TIPO III",'BASE LIQUIDACION REDEBAN 2025'!$C$4,IF(AC229="TIPO IV",'BASE LIQUIDACION REDEBAN 2025'!$C$5,IF(AD229="AEREO",'BASE LIQUIDACION REDEBAN 2025'!$B$6,'BASE LIQUIDACION REDEBAN 2025'!$C$5))))))</f>
        <v>144967.87232000002</v>
      </c>
      <c r="AJ229" s="97">
        <f>IF(OR(V229="SOPORTE_TELEFÓNICO",V229="ENVÍO"),0,IF(AC229="TIPO I",'BASE LIQUIDACION REDEBAN 2025'!$B$10,IF(AC229="TIPO II",'BASE LIQUIDACION REDEBAN 2025'!$B$11,IF(AC229="TIPO III",'BASE LIQUIDACION REDEBAN 2025'!$B$12,'BASE LIQUIDACION REDEBAN 2025'!$B$13))))</f>
        <v>140395.6348884</v>
      </c>
      <c r="AK229" s="97">
        <f t="shared" si="3"/>
        <v>144967.87232000002</v>
      </c>
    </row>
    <row r="230" spans="1:37" s="85" customFormat="1" ht="13.15">
      <c r="A230" s="186" t="s">
        <v>86</v>
      </c>
      <c r="B230" s="104" t="str">
        <f>VLOOKUP(A230,'CENTRO DE COSTOS'!A:D,4,FALSE)</f>
        <v>KEVIN ALEXIS CORZO BUSTOS</v>
      </c>
      <c r="C230" s="104" t="str">
        <f>VLOOKUP(A230,'CENTRO DE COSTOS'!A:D,2,FALSE)</f>
        <v>0004-0007</v>
      </c>
      <c r="D230" s="187">
        <v>73001</v>
      </c>
      <c r="E230" s="187">
        <v>13590108</v>
      </c>
      <c r="F230" s="187">
        <v>78528</v>
      </c>
      <c r="G230" s="186" t="s">
        <v>870</v>
      </c>
      <c r="H230" s="186" t="s">
        <v>86</v>
      </c>
      <c r="I230" s="186" t="s">
        <v>10093</v>
      </c>
      <c r="J230" s="187" t="s">
        <v>9145</v>
      </c>
      <c r="K230" s="187" t="s">
        <v>9145</v>
      </c>
      <c r="L230" s="117" t="s">
        <v>167</v>
      </c>
      <c r="M230" s="187">
        <v>13590108</v>
      </c>
      <c r="N230" s="186" t="s">
        <v>10094</v>
      </c>
      <c r="O230" s="186">
        <v>45832.48541666667</v>
      </c>
      <c r="P230" s="186">
        <v>45833.392013888893</v>
      </c>
      <c r="Q230" s="186" t="s">
        <v>9136</v>
      </c>
      <c r="R230" s="186" t="s">
        <v>9137</v>
      </c>
      <c r="S230" s="186" t="s">
        <v>9138</v>
      </c>
      <c r="T230" s="186" t="s">
        <v>9181</v>
      </c>
      <c r="U230" s="186" t="s">
        <v>9182</v>
      </c>
      <c r="V230" s="187" t="s">
        <v>177</v>
      </c>
      <c r="W230" s="186" t="s">
        <v>10095</v>
      </c>
      <c r="X230" s="188" t="s">
        <v>3754</v>
      </c>
      <c r="Y230" s="187">
        <v>0</v>
      </c>
      <c r="Z230" s="187" t="s">
        <v>10096</v>
      </c>
      <c r="AA230" s="186" t="s">
        <v>173</v>
      </c>
      <c r="AB230" s="186" t="s">
        <v>173</v>
      </c>
      <c r="AC230" s="187" t="s">
        <v>25</v>
      </c>
      <c r="AD230" s="187" t="s">
        <v>189</v>
      </c>
      <c r="AE230" s="188" t="s">
        <v>9144</v>
      </c>
      <c r="AF230" s="187">
        <v>0</v>
      </c>
      <c r="AG230" s="186" t="s">
        <v>873</v>
      </c>
      <c r="AH230" s="118"/>
      <c r="AI230" s="112">
        <f>IF(V230="SOPORTE_TELEFÓNICO",'BASE LIQUIDACION REDEBAN 2025'!$B$19,IF(AC230="TIPO I",'BASE LIQUIDACION REDEBAN 2025'!$C$2,IF(AC230="TIPO II",'BASE LIQUIDACION REDEBAN 2025'!$C$3,IF(AC230="TIPO III",'BASE LIQUIDACION REDEBAN 2025'!$C$4,IF(AC230="TIPO IV",'BASE LIQUIDACION REDEBAN 2025'!$C$5,IF(AD230="AEREO",'BASE LIQUIDACION REDEBAN 2025'!$B$6,'BASE LIQUIDACION REDEBAN 2025'!$C$5))))))</f>
        <v>65960.072302</v>
      </c>
      <c r="AJ230" s="97">
        <f>IF(OR(V230="SOPORTE_TELEFÓNICO",V230="ENVÍO"),0,IF(AC230="TIPO I",'BASE LIQUIDACION REDEBAN 2025'!$B$10,IF(AC230="TIPO II",'BASE LIQUIDACION REDEBAN 2025'!$B$11,IF(AC230="TIPO III",'BASE LIQUIDACION REDEBAN 2025'!$B$12,'BASE LIQUIDACION REDEBAN 2025'!$B$13))))</f>
        <v>75096.394270399993</v>
      </c>
      <c r="AK230" s="97">
        <f t="shared" si="3"/>
        <v>65960.072302</v>
      </c>
    </row>
    <row r="231" spans="1:37" s="85" customFormat="1" ht="13.15">
      <c r="A231" s="186" t="s">
        <v>64</v>
      </c>
      <c r="B231" s="104" t="str">
        <f>VLOOKUP(A231,'CENTRO DE COSTOS'!A:D,4,FALSE)</f>
        <v>JOSE MAURICIO HERNANDEZ ROJAS</v>
      </c>
      <c r="C231" s="104" t="str">
        <f>VLOOKUP(A231,'CENTRO DE COSTOS'!A:D,2,FALSE)</f>
        <v>0004-0001</v>
      </c>
      <c r="D231" s="187">
        <v>8675</v>
      </c>
      <c r="E231" s="187">
        <v>13607243</v>
      </c>
      <c r="F231" s="187">
        <v>64890</v>
      </c>
      <c r="G231" s="186" t="s">
        <v>277</v>
      </c>
      <c r="H231" s="186" t="s">
        <v>10097</v>
      </c>
      <c r="I231" s="186" t="s">
        <v>10098</v>
      </c>
      <c r="J231" s="187" t="s">
        <v>9145</v>
      </c>
      <c r="K231" s="187" t="s">
        <v>9145</v>
      </c>
      <c r="L231" s="117" t="s">
        <v>167</v>
      </c>
      <c r="M231" s="187">
        <v>13607243</v>
      </c>
      <c r="N231" s="186" t="s">
        <v>10099</v>
      </c>
      <c r="O231" s="186">
        <v>45832.48541666667</v>
      </c>
      <c r="P231" s="186">
        <v>45833.47111111111</v>
      </c>
      <c r="Q231" s="186" t="s">
        <v>9136</v>
      </c>
      <c r="R231" s="186" t="s">
        <v>9137</v>
      </c>
      <c r="S231" s="186" t="s">
        <v>9138</v>
      </c>
      <c r="T231" s="186" t="s">
        <v>3331</v>
      </c>
      <c r="U231" s="186" t="s">
        <v>3331</v>
      </c>
      <c r="V231" s="187" t="s">
        <v>177</v>
      </c>
      <c r="W231" s="186" t="s">
        <v>10100</v>
      </c>
      <c r="X231" s="188" t="s">
        <v>3754</v>
      </c>
      <c r="Y231" s="187" t="s">
        <v>10101</v>
      </c>
      <c r="Z231" s="187" t="s">
        <v>10102</v>
      </c>
      <c r="AA231" s="186" t="s">
        <v>173</v>
      </c>
      <c r="AB231" s="186" t="s">
        <v>173</v>
      </c>
      <c r="AC231" s="187" t="s">
        <v>28</v>
      </c>
      <c r="AD231" s="187" t="s">
        <v>189</v>
      </c>
      <c r="AE231" s="188" t="s">
        <v>9144</v>
      </c>
      <c r="AF231" s="187">
        <v>0</v>
      </c>
      <c r="AG231" s="186" t="s">
        <v>1049</v>
      </c>
      <c r="AH231" s="118"/>
      <c r="AI231" s="112">
        <f>IF(V231="SOPORTE_TELEFÓNICO",'BASE LIQUIDACION REDEBAN 2025'!$B$19,IF(AC231="TIPO I",'BASE LIQUIDACION REDEBAN 2025'!$C$2,IF(AC231="TIPO II",'BASE LIQUIDACION REDEBAN 2025'!$C$3,IF(AC231="TIPO III",'BASE LIQUIDACION REDEBAN 2025'!$C$4,IF(AC231="TIPO IV",'BASE LIQUIDACION REDEBAN 2025'!$C$5,IF(AD231="AEREO",'BASE LIQUIDACION REDEBAN 2025'!$B$6,'BASE LIQUIDACION REDEBAN 2025'!$C$5))))))</f>
        <v>144967.87232000002</v>
      </c>
      <c r="AJ231" s="97">
        <f>IF(OR(V231="SOPORTE_TELEFÓNICO",V231="ENVÍO"),0,IF(AC231="TIPO I",'BASE LIQUIDACION REDEBAN 2025'!$B$10,IF(AC231="TIPO II",'BASE LIQUIDACION REDEBAN 2025'!$B$11,IF(AC231="TIPO III",'BASE LIQUIDACION REDEBAN 2025'!$B$12,'BASE LIQUIDACION REDEBAN 2025'!$B$13))))</f>
        <v>140395.6348884</v>
      </c>
      <c r="AK231" s="97">
        <f t="shared" si="3"/>
        <v>144967.87232000002</v>
      </c>
    </row>
    <row r="232" spans="1:37" s="85" customFormat="1" ht="13.15">
      <c r="A232" s="186" t="s">
        <v>92</v>
      </c>
      <c r="B232" s="104" t="str">
        <f>VLOOKUP(A232,'CENTRO DE COSTOS'!A:D,4,FALSE)</f>
        <v>KEVIN ALEXIS CORZO BUSTOS</v>
      </c>
      <c r="C232" s="104" t="str">
        <f>VLOOKUP(A232,'CENTRO DE COSTOS'!A:D,2,FALSE)</f>
        <v>0004-0007</v>
      </c>
      <c r="D232" s="187">
        <v>18001</v>
      </c>
      <c r="E232" s="187">
        <v>2340012</v>
      </c>
      <c r="F232" s="187">
        <v>65542</v>
      </c>
      <c r="G232" s="186" t="s">
        <v>1649</v>
      </c>
      <c r="H232" s="186" t="s">
        <v>82</v>
      </c>
      <c r="I232" s="186" t="s">
        <v>7778</v>
      </c>
      <c r="J232" s="187" t="s">
        <v>9145</v>
      </c>
      <c r="K232" s="187" t="s">
        <v>9145</v>
      </c>
      <c r="L232" s="117" t="s">
        <v>167</v>
      </c>
      <c r="M232" s="187">
        <v>2340012</v>
      </c>
      <c r="N232" s="186" t="s">
        <v>10103</v>
      </c>
      <c r="O232" s="186">
        <v>45829.489583333336</v>
      </c>
      <c r="P232" s="186">
        <v>45833.484027777777</v>
      </c>
      <c r="Q232" s="186" t="s">
        <v>9136</v>
      </c>
      <c r="R232" s="186" t="s">
        <v>9137</v>
      </c>
      <c r="S232" s="186" t="s">
        <v>9138</v>
      </c>
      <c r="T232" s="186" t="s">
        <v>9139</v>
      </c>
      <c r="U232" s="186" t="s">
        <v>9139</v>
      </c>
      <c r="V232" s="187" t="s">
        <v>177</v>
      </c>
      <c r="W232" s="186" t="s">
        <v>10104</v>
      </c>
      <c r="X232" s="188" t="s">
        <v>3754</v>
      </c>
      <c r="Y232" s="187">
        <v>0</v>
      </c>
      <c r="Z232" s="187" t="s">
        <v>7781</v>
      </c>
      <c r="AA232" s="186" t="s">
        <v>173</v>
      </c>
      <c r="AB232" s="186" t="s">
        <v>173</v>
      </c>
      <c r="AC232" s="187" t="s">
        <v>32</v>
      </c>
      <c r="AD232" s="187" t="s">
        <v>189</v>
      </c>
      <c r="AE232" s="188" t="s">
        <v>9144</v>
      </c>
      <c r="AF232" s="187">
        <v>0</v>
      </c>
      <c r="AG232" s="186" t="s">
        <v>1653</v>
      </c>
      <c r="AH232" s="118"/>
      <c r="AI232" s="112">
        <f>IF(V232="SOPORTE_TELEFÓNICO",'BASE LIQUIDACION REDEBAN 2025'!$B$19,IF(AC232="TIPO I",'BASE LIQUIDACION REDEBAN 2025'!$C$2,IF(AC232="TIPO II",'BASE LIQUIDACION REDEBAN 2025'!$C$3,IF(AC232="TIPO III",'BASE LIQUIDACION REDEBAN 2025'!$C$4,IF(AC232="TIPO IV",'BASE LIQUIDACION REDEBAN 2025'!$C$5,IF(AD232="AEREO",'BASE LIQUIDACION REDEBAN 2025'!$B$6,'BASE LIQUIDACION REDEBAN 2025'!$C$5))))))</f>
        <v>479588.87655000004</v>
      </c>
      <c r="AJ232" s="97">
        <f>IF(OR(V232="SOPORTE_TELEFÓNICO",V232="ENVÍO"),0,IF(AC232="TIPO I",'BASE LIQUIDACION REDEBAN 2025'!$B$10,IF(AC232="TIPO II",'BASE LIQUIDACION REDEBAN 2025'!$B$11,IF(AC232="TIPO III",'BASE LIQUIDACION REDEBAN 2025'!$B$12,'BASE LIQUIDACION REDEBAN 2025'!$B$13))))</f>
        <v>196536.5258152</v>
      </c>
      <c r="AK232" s="97">
        <f t="shared" si="3"/>
        <v>479588.87655000004</v>
      </c>
    </row>
    <row r="233" spans="1:37" s="85" customFormat="1" ht="13.15">
      <c r="A233" s="186" t="s">
        <v>80</v>
      </c>
      <c r="B233" s="104" t="str">
        <f>VLOOKUP(A233,'CENTRO DE COSTOS'!A:D,4,FALSE)</f>
        <v>JOSE MAURICIO HERNANDEZ ROJAS</v>
      </c>
      <c r="C233" s="104" t="str">
        <f>VLOOKUP(A233,'CENTRO DE COSTOS'!A:D,2,FALSE)</f>
        <v>0004-0001</v>
      </c>
      <c r="D233" s="187">
        <v>13001</v>
      </c>
      <c r="E233" s="187">
        <v>13617040</v>
      </c>
      <c r="F233" s="187">
        <v>17203</v>
      </c>
      <c r="G233" s="186" t="s">
        <v>364</v>
      </c>
      <c r="H233" s="186" t="s">
        <v>80</v>
      </c>
      <c r="I233" s="186" t="s">
        <v>7482</v>
      </c>
      <c r="J233" s="187" t="s">
        <v>9145</v>
      </c>
      <c r="K233" s="187" t="s">
        <v>9145</v>
      </c>
      <c r="L233" s="117" t="s">
        <v>167</v>
      </c>
      <c r="M233" s="187">
        <v>13617040</v>
      </c>
      <c r="N233" s="186" t="s">
        <v>10105</v>
      </c>
      <c r="O233" s="186">
        <v>45832.48541666667</v>
      </c>
      <c r="P233" s="186">
        <v>45833.504988425928</v>
      </c>
      <c r="Q233" s="186" t="s">
        <v>9136</v>
      </c>
      <c r="R233" s="186" t="s">
        <v>9137</v>
      </c>
      <c r="S233" s="186" t="s">
        <v>9138</v>
      </c>
      <c r="T233" s="186" t="s">
        <v>3331</v>
      </c>
      <c r="U233" s="186" t="s">
        <v>3331</v>
      </c>
      <c r="V233" s="187" t="s">
        <v>177</v>
      </c>
      <c r="W233" s="186" t="s">
        <v>10106</v>
      </c>
      <c r="X233" s="188" t="s">
        <v>10107</v>
      </c>
      <c r="Y233" s="187" t="s">
        <v>10108</v>
      </c>
      <c r="Z233" s="187" t="s">
        <v>7485</v>
      </c>
      <c r="AA233" s="186" t="s">
        <v>173</v>
      </c>
      <c r="AB233" s="186" t="s">
        <v>173</v>
      </c>
      <c r="AC233" s="187" t="s">
        <v>25</v>
      </c>
      <c r="AD233" s="187" t="s">
        <v>189</v>
      </c>
      <c r="AE233" s="188" t="s">
        <v>9144</v>
      </c>
      <c r="AF233" s="187">
        <v>0</v>
      </c>
      <c r="AG233" s="186" t="s">
        <v>1180</v>
      </c>
      <c r="AH233" s="118"/>
      <c r="AI233" s="112">
        <f>IF(V233="SOPORTE_TELEFÓNICO",'BASE LIQUIDACION REDEBAN 2025'!$B$19,IF(AC233="TIPO I",'BASE LIQUIDACION REDEBAN 2025'!$C$2,IF(AC233="TIPO II",'BASE LIQUIDACION REDEBAN 2025'!$C$3,IF(AC233="TIPO III",'BASE LIQUIDACION REDEBAN 2025'!$C$4,IF(AC233="TIPO IV",'BASE LIQUIDACION REDEBAN 2025'!$C$5,IF(AD233="AEREO",'BASE LIQUIDACION REDEBAN 2025'!$B$6,'BASE LIQUIDACION REDEBAN 2025'!$C$5))))))</f>
        <v>65960.072302</v>
      </c>
      <c r="AJ233" s="97">
        <f>IF(OR(V233="SOPORTE_TELEFÓNICO",V233="ENVÍO"),0,IF(AC233="TIPO I",'BASE LIQUIDACION REDEBAN 2025'!$B$10,IF(AC233="TIPO II",'BASE LIQUIDACION REDEBAN 2025'!$B$11,IF(AC233="TIPO III",'BASE LIQUIDACION REDEBAN 2025'!$B$12,'BASE LIQUIDACION REDEBAN 2025'!$B$13))))</f>
        <v>75096.394270399993</v>
      </c>
      <c r="AK233" s="97">
        <f t="shared" si="3"/>
        <v>65960.072302</v>
      </c>
    </row>
    <row r="234" spans="1:37" s="85" customFormat="1" ht="13.15">
      <c r="A234" s="186" t="s">
        <v>96</v>
      </c>
      <c r="B234" s="104" t="str">
        <f>VLOOKUP(A234,'CENTRO DE COSTOS'!A:D,4,FALSE)</f>
        <v>JOSE MAURICIO HERNANDEZ ROJAS</v>
      </c>
      <c r="C234" s="104" t="str">
        <f>VLOOKUP(A234,'CENTRO DE COSTOS'!A:D,2,FALSE)</f>
        <v>0004-0001</v>
      </c>
      <c r="D234" s="187">
        <v>47001</v>
      </c>
      <c r="E234" s="187">
        <v>13590991</v>
      </c>
      <c r="F234" s="187">
        <v>67126</v>
      </c>
      <c r="G234" s="186" t="s">
        <v>683</v>
      </c>
      <c r="H234" s="186" t="s">
        <v>96</v>
      </c>
      <c r="I234" s="186" t="s">
        <v>10109</v>
      </c>
      <c r="J234" s="187" t="s">
        <v>9145</v>
      </c>
      <c r="K234" s="187" t="s">
        <v>9145</v>
      </c>
      <c r="L234" s="117" t="s">
        <v>167</v>
      </c>
      <c r="M234" s="187">
        <v>13590991</v>
      </c>
      <c r="N234" s="186" t="s">
        <v>10110</v>
      </c>
      <c r="O234" s="186">
        <v>45832.48541666667</v>
      </c>
      <c r="P234" s="186">
        <v>45833.543680555558</v>
      </c>
      <c r="Q234" s="186" t="s">
        <v>9136</v>
      </c>
      <c r="R234" s="186" t="s">
        <v>9137</v>
      </c>
      <c r="S234" s="186" t="s">
        <v>9138</v>
      </c>
      <c r="T234" s="186" t="s">
        <v>9181</v>
      </c>
      <c r="U234" s="186" t="s">
        <v>9182</v>
      </c>
      <c r="V234" s="187" t="s">
        <v>177</v>
      </c>
      <c r="W234" s="186" t="s">
        <v>10111</v>
      </c>
      <c r="X234" s="188" t="s">
        <v>3754</v>
      </c>
      <c r="Y234" s="187">
        <v>0</v>
      </c>
      <c r="Z234" s="187" t="s">
        <v>10112</v>
      </c>
      <c r="AA234" s="186" t="s">
        <v>173</v>
      </c>
      <c r="AB234" s="186" t="s">
        <v>173</v>
      </c>
      <c r="AC234" s="187" t="s">
        <v>25</v>
      </c>
      <c r="AD234" s="187" t="s">
        <v>189</v>
      </c>
      <c r="AE234" s="188" t="s">
        <v>9144</v>
      </c>
      <c r="AF234" s="187">
        <v>0</v>
      </c>
      <c r="AG234" s="186" t="s">
        <v>1174</v>
      </c>
      <c r="AH234" s="118"/>
      <c r="AI234" s="112">
        <f>IF(V234="SOPORTE_TELEFÓNICO",'BASE LIQUIDACION REDEBAN 2025'!$B$19,IF(AC234="TIPO I",'BASE LIQUIDACION REDEBAN 2025'!$C$2,IF(AC234="TIPO II",'BASE LIQUIDACION REDEBAN 2025'!$C$3,IF(AC234="TIPO III",'BASE LIQUIDACION REDEBAN 2025'!$C$4,IF(AC234="TIPO IV",'BASE LIQUIDACION REDEBAN 2025'!$C$5,IF(AD234="AEREO",'BASE LIQUIDACION REDEBAN 2025'!$B$6,'BASE LIQUIDACION REDEBAN 2025'!$C$5))))))</f>
        <v>65960.072302</v>
      </c>
      <c r="AJ234" s="97">
        <f>IF(OR(V234="SOPORTE_TELEFÓNICO",V234="ENVÍO"),0,IF(AC234="TIPO I",'BASE LIQUIDACION REDEBAN 2025'!$B$10,IF(AC234="TIPO II",'BASE LIQUIDACION REDEBAN 2025'!$B$11,IF(AC234="TIPO III",'BASE LIQUIDACION REDEBAN 2025'!$B$12,'BASE LIQUIDACION REDEBAN 2025'!$B$13))))</f>
        <v>75096.394270399993</v>
      </c>
      <c r="AK234" s="97">
        <f t="shared" si="3"/>
        <v>65960.072302</v>
      </c>
    </row>
    <row r="235" spans="1:37" s="85" customFormat="1" ht="13.15">
      <c r="A235" s="186" t="s">
        <v>64</v>
      </c>
      <c r="B235" s="104" t="str">
        <f>VLOOKUP(A235,'CENTRO DE COSTOS'!A:D,4,FALSE)</f>
        <v>JOSE MAURICIO HERNANDEZ ROJAS</v>
      </c>
      <c r="C235" s="104" t="str">
        <f>VLOOKUP(A235,'CENTRO DE COSTOS'!A:D,2,FALSE)</f>
        <v>0004-0001</v>
      </c>
      <c r="D235" s="187">
        <v>8001</v>
      </c>
      <c r="E235" s="187">
        <v>2341867</v>
      </c>
      <c r="F235" s="187">
        <v>74113</v>
      </c>
      <c r="G235" s="186" t="s">
        <v>277</v>
      </c>
      <c r="H235" s="186" t="s">
        <v>64</v>
      </c>
      <c r="I235" s="186" t="s">
        <v>10113</v>
      </c>
      <c r="J235" s="187" t="s">
        <v>9145</v>
      </c>
      <c r="K235" s="187" t="s">
        <v>9145</v>
      </c>
      <c r="L235" s="117" t="s">
        <v>167</v>
      </c>
      <c r="M235" s="187">
        <v>2341867</v>
      </c>
      <c r="N235" s="186" t="s">
        <v>10114</v>
      </c>
      <c r="O235" s="186">
        <v>45832.333333333336</v>
      </c>
      <c r="P235" s="186">
        <v>45833.570138888892</v>
      </c>
      <c r="Q235" s="186" t="s">
        <v>9136</v>
      </c>
      <c r="R235" s="186" t="s">
        <v>9137</v>
      </c>
      <c r="S235" s="186" t="s">
        <v>9138</v>
      </c>
      <c r="T235" s="186" t="s">
        <v>9139</v>
      </c>
      <c r="U235" s="186" t="s">
        <v>9139</v>
      </c>
      <c r="V235" s="187" t="s">
        <v>177</v>
      </c>
      <c r="W235" s="186" t="s">
        <v>10115</v>
      </c>
      <c r="X235" s="188" t="s">
        <v>3754</v>
      </c>
      <c r="Y235" s="187">
        <v>0</v>
      </c>
      <c r="Z235" s="187" t="s">
        <v>10116</v>
      </c>
      <c r="AA235" s="186" t="s">
        <v>173</v>
      </c>
      <c r="AB235" s="186" t="s">
        <v>173</v>
      </c>
      <c r="AC235" s="187" t="s">
        <v>25</v>
      </c>
      <c r="AD235" s="187" t="s">
        <v>189</v>
      </c>
      <c r="AE235" s="188" t="s">
        <v>9144</v>
      </c>
      <c r="AF235" s="187">
        <v>0</v>
      </c>
      <c r="AG235" s="186" t="s">
        <v>10117</v>
      </c>
      <c r="AH235" s="118"/>
      <c r="AI235" s="112">
        <f>IF(V235="SOPORTE_TELEFÓNICO",'BASE LIQUIDACION REDEBAN 2025'!$B$19,IF(AC235="TIPO I",'BASE LIQUIDACION REDEBAN 2025'!$C$2,IF(AC235="TIPO II",'BASE LIQUIDACION REDEBAN 2025'!$C$3,IF(AC235="TIPO III",'BASE LIQUIDACION REDEBAN 2025'!$C$4,IF(AC235="TIPO IV",'BASE LIQUIDACION REDEBAN 2025'!$C$5,IF(AD235="AEREO",'BASE LIQUIDACION REDEBAN 2025'!$B$6,'BASE LIQUIDACION REDEBAN 2025'!$C$5))))))</f>
        <v>65960.072302</v>
      </c>
      <c r="AJ235" s="97">
        <f>IF(OR(V235="SOPORTE_TELEFÓNICO",V235="ENVÍO"),0,IF(AC235="TIPO I",'BASE LIQUIDACION REDEBAN 2025'!$B$10,IF(AC235="TIPO II",'BASE LIQUIDACION REDEBAN 2025'!$B$11,IF(AC235="TIPO III",'BASE LIQUIDACION REDEBAN 2025'!$B$12,'BASE LIQUIDACION REDEBAN 2025'!$B$13))))</f>
        <v>75096.394270399993</v>
      </c>
      <c r="AK235" s="97">
        <f t="shared" si="3"/>
        <v>65960.072302</v>
      </c>
    </row>
    <row r="236" spans="1:37" s="85" customFormat="1" ht="13.15">
      <c r="A236" s="186" t="s">
        <v>68</v>
      </c>
      <c r="B236" s="104" t="str">
        <f>VLOOKUP(A236,'CENTRO DE COSTOS'!A:D,4,FALSE)</f>
        <v>WILLIAM ASDRUBAL ROZO ROZO</v>
      </c>
      <c r="C236" s="104" t="str">
        <f>VLOOKUP(A236,'CENTRO DE COSTOS'!A:D,2,FALSE)</f>
        <v>0004-0004</v>
      </c>
      <c r="D236" s="187">
        <v>25320</v>
      </c>
      <c r="E236" s="187">
        <v>2343742</v>
      </c>
      <c r="F236" s="187">
        <v>37319</v>
      </c>
      <c r="G236" s="186" t="s">
        <v>298</v>
      </c>
      <c r="H236" s="186" t="s">
        <v>6969</v>
      </c>
      <c r="I236" s="186" t="s">
        <v>8334</v>
      </c>
      <c r="J236" s="187" t="s">
        <v>9145</v>
      </c>
      <c r="K236" s="187" t="s">
        <v>9145</v>
      </c>
      <c r="L236" s="117" t="s">
        <v>167</v>
      </c>
      <c r="M236" s="187">
        <v>2343742</v>
      </c>
      <c r="N236" s="186" t="s">
        <v>10118</v>
      </c>
      <c r="O236" s="186">
        <v>45832.365972222222</v>
      </c>
      <c r="P236" s="186">
        <v>45833.622916666667</v>
      </c>
      <c r="Q236" s="186" t="s">
        <v>9136</v>
      </c>
      <c r="R236" s="186" t="s">
        <v>9137</v>
      </c>
      <c r="S236" s="186" t="s">
        <v>9138</v>
      </c>
      <c r="T236" s="186" t="s">
        <v>9139</v>
      </c>
      <c r="U236" s="186" t="s">
        <v>9139</v>
      </c>
      <c r="V236" s="187" t="s">
        <v>177</v>
      </c>
      <c r="W236" s="186" t="s">
        <v>10119</v>
      </c>
      <c r="X236" s="188" t="s">
        <v>3754</v>
      </c>
      <c r="Y236" s="187">
        <v>0</v>
      </c>
      <c r="Z236" s="187" t="s">
        <v>10120</v>
      </c>
      <c r="AA236" s="186" t="s">
        <v>173</v>
      </c>
      <c r="AB236" s="186" t="s">
        <v>173</v>
      </c>
      <c r="AC236" s="187" t="s">
        <v>30</v>
      </c>
      <c r="AD236" s="187" t="s">
        <v>189</v>
      </c>
      <c r="AE236" s="188" t="s">
        <v>9144</v>
      </c>
      <c r="AF236" s="187">
        <v>0</v>
      </c>
      <c r="AG236" s="186" t="s">
        <v>1288</v>
      </c>
      <c r="AH236" s="118"/>
      <c r="AI236" s="112">
        <f>IF(V236="SOPORTE_TELEFÓNICO",'BASE LIQUIDACION REDEBAN 2025'!$B$19,IF(AC236="TIPO I",'BASE LIQUIDACION REDEBAN 2025'!$C$2,IF(AC236="TIPO II",'BASE LIQUIDACION REDEBAN 2025'!$C$3,IF(AC236="TIPO III",'BASE LIQUIDACION REDEBAN 2025'!$C$4,IF(AC236="TIPO IV",'BASE LIQUIDACION REDEBAN 2025'!$C$5,IF(AD236="AEREO",'BASE LIQUIDACION REDEBAN 2025'!$B$6,'BASE LIQUIDACION REDEBAN 2025'!$C$5))))))</f>
        <v>275728.78077800001</v>
      </c>
      <c r="AJ236" s="97">
        <f>IF(OR(V236="SOPORTE_TELEFÓNICO",V236="ENVÍO"),0,IF(AC236="TIPO I",'BASE LIQUIDACION REDEBAN 2025'!$B$10,IF(AC236="TIPO II",'BASE LIQUIDACION REDEBAN 2025'!$B$11,IF(AC236="TIPO III",'BASE LIQUIDACION REDEBAN 2025'!$B$12,'BASE LIQUIDACION REDEBAN 2025'!$B$13))))</f>
        <v>196536.5258152</v>
      </c>
      <c r="AK236" s="97">
        <f t="shared" si="3"/>
        <v>275728.78077800001</v>
      </c>
    </row>
    <row r="237" spans="1:37" s="85" customFormat="1" ht="13.15">
      <c r="A237" s="186" t="s">
        <v>72</v>
      </c>
      <c r="B237" s="104" t="str">
        <f>VLOOKUP(A237,'CENTRO DE COSTOS'!A:D,4,FALSE)</f>
        <v>MIGUEL JULIÁN HERNÁNDEZ GUARÍN</v>
      </c>
      <c r="C237" s="104" t="str">
        <f>VLOOKUP(A237,'CENTRO DE COSTOS'!A:D,2,FALSE)</f>
        <v>0004-0008</v>
      </c>
      <c r="D237" s="187">
        <v>68001</v>
      </c>
      <c r="E237" s="187">
        <v>13590649</v>
      </c>
      <c r="F237" s="187">
        <v>38505</v>
      </c>
      <c r="G237" s="186" t="s">
        <v>180</v>
      </c>
      <c r="H237" s="186" t="s">
        <v>72</v>
      </c>
      <c r="I237" s="186" t="s">
        <v>10121</v>
      </c>
      <c r="J237" s="187" t="s">
        <v>9145</v>
      </c>
      <c r="K237" s="187" t="s">
        <v>9145</v>
      </c>
      <c r="L237" s="117" t="s">
        <v>167</v>
      </c>
      <c r="M237" s="187">
        <v>13590649</v>
      </c>
      <c r="N237" s="186" t="s">
        <v>10122</v>
      </c>
      <c r="O237" s="186">
        <v>45832.48541666667</v>
      </c>
      <c r="P237" s="186">
        <v>45833.642233796287</v>
      </c>
      <c r="Q237" s="186" t="s">
        <v>9136</v>
      </c>
      <c r="R237" s="186" t="s">
        <v>9137</v>
      </c>
      <c r="S237" s="186" t="s">
        <v>9138</v>
      </c>
      <c r="T237" s="186" t="s">
        <v>9181</v>
      </c>
      <c r="U237" s="186" t="s">
        <v>9182</v>
      </c>
      <c r="V237" s="187" t="s">
        <v>177</v>
      </c>
      <c r="W237" s="186" t="s">
        <v>10123</v>
      </c>
      <c r="X237" s="188" t="s">
        <v>3754</v>
      </c>
      <c r="Y237" s="187">
        <v>0</v>
      </c>
      <c r="Z237" s="187" t="s">
        <v>10124</v>
      </c>
      <c r="AA237" s="186" t="s">
        <v>173</v>
      </c>
      <c r="AB237" s="186" t="s">
        <v>173</v>
      </c>
      <c r="AC237" s="187" t="s">
        <v>25</v>
      </c>
      <c r="AD237" s="187" t="s">
        <v>189</v>
      </c>
      <c r="AE237" s="188" t="s">
        <v>9144</v>
      </c>
      <c r="AF237" s="187">
        <v>0</v>
      </c>
      <c r="AG237" s="186" t="s">
        <v>404</v>
      </c>
      <c r="AH237" s="118"/>
      <c r="AI237" s="112">
        <f>IF(V237="SOPORTE_TELEFÓNICO",'BASE LIQUIDACION REDEBAN 2025'!$B$19,IF(AC237="TIPO I",'BASE LIQUIDACION REDEBAN 2025'!$C$2,IF(AC237="TIPO II",'BASE LIQUIDACION REDEBAN 2025'!$C$3,IF(AC237="TIPO III",'BASE LIQUIDACION REDEBAN 2025'!$C$4,IF(AC237="TIPO IV",'BASE LIQUIDACION REDEBAN 2025'!$C$5,IF(AD237="AEREO",'BASE LIQUIDACION REDEBAN 2025'!$B$6,'BASE LIQUIDACION REDEBAN 2025'!$C$5))))))</f>
        <v>65960.072302</v>
      </c>
      <c r="AJ237" s="97">
        <f>IF(OR(V237="SOPORTE_TELEFÓNICO",V237="ENVÍO"),0,IF(AC237="TIPO I",'BASE LIQUIDACION REDEBAN 2025'!$B$10,IF(AC237="TIPO II",'BASE LIQUIDACION REDEBAN 2025'!$B$11,IF(AC237="TIPO III",'BASE LIQUIDACION REDEBAN 2025'!$B$12,'BASE LIQUIDACION REDEBAN 2025'!$B$13))))</f>
        <v>75096.394270399993</v>
      </c>
      <c r="AK237" s="97">
        <f t="shared" si="3"/>
        <v>65960.072302</v>
      </c>
    </row>
    <row r="238" spans="1:37" s="85" customFormat="1" ht="13.15">
      <c r="A238" s="186" t="s">
        <v>100</v>
      </c>
      <c r="B238" s="104" t="str">
        <f>VLOOKUP(A238,'CENTRO DE COSTOS'!A:D,4,FALSE)</f>
        <v>KEVIN ALEXIS CORZO BUSTOS</v>
      </c>
      <c r="C238" s="104" t="str">
        <f>VLOOKUP(A238,'CENTRO DE COSTOS'!A:D,2,FALSE)</f>
        <v>0004-0007</v>
      </c>
      <c r="D238" s="187">
        <v>50573</v>
      </c>
      <c r="E238" s="187">
        <v>2344634</v>
      </c>
      <c r="F238" s="187">
        <v>57551</v>
      </c>
      <c r="G238" s="186" t="s">
        <v>192</v>
      </c>
      <c r="H238" s="186" t="s">
        <v>8397</v>
      </c>
      <c r="I238" s="186" t="s">
        <v>8398</v>
      </c>
      <c r="J238" s="187" t="s">
        <v>9145</v>
      </c>
      <c r="K238" s="187" t="s">
        <v>9145</v>
      </c>
      <c r="L238" s="117" t="s">
        <v>167</v>
      </c>
      <c r="M238" s="187">
        <v>2344634</v>
      </c>
      <c r="N238" s="186" t="s">
        <v>10125</v>
      </c>
      <c r="O238" s="186">
        <v>45832.398611111108</v>
      </c>
      <c r="P238" s="186">
        <v>45833.647222222222</v>
      </c>
      <c r="Q238" s="186" t="s">
        <v>9136</v>
      </c>
      <c r="R238" s="186" t="s">
        <v>9137</v>
      </c>
      <c r="S238" s="186" t="s">
        <v>9138</v>
      </c>
      <c r="T238" s="186" t="s">
        <v>9139</v>
      </c>
      <c r="U238" s="186" t="s">
        <v>9139</v>
      </c>
      <c r="V238" s="187" t="s">
        <v>177</v>
      </c>
      <c r="W238" s="186" t="s">
        <v>10126</v>
      </c>
      <c r="X238" s="188" t="s">
        <v>3754</v>
      </c>
      <c r="Y238" s="187">
        <v>0</v>
      </c>
      <c r="Z238" s="187" t="s">
        <v>8401</v>
      </c>
      <c r="AA238" s="186" t="s">
        <v>173</v>
      </c>
      <c r="AB238" s="186" t="s">
        <v>173</v>
      </c>
      <c r="AC238" s="187" t="s">
        <v>28</v>
      </c>
      <c r="AD238" s="187" t="s">
        <v>189</v>
      </c>
      <c r="AE238" s="188" t="s">
        <v>9144</v>
      </c>
      <c r="AF238" s="187">
        <v>0</v>
      </c>
      <c r="AG238" s="186" t="s">
        <v>246</v>
      </c>
      <c r="AH238" s="118"/>
      <c r="AI238" s="112">
        <f>IF(V238="SOPORTE_TELEFÓNICO",'BASE LIQUIDACION REDEBAN 2025'!$B$19,IF(AC238="TIPO I",'BASE LIQUIDACION REDEBAN 2025'!$C$2,IF(AC238="TIPO II",'BASE LIQUIDACION REDEBAN 2025'!$C$3,IF(AC238="TIPO III",'BASE LIQUIDACION REDEBAN 2025'!$C$4,IF(AC238="TIPO IV",'BASE LIQUIDACION REDEBAN 2025'!$C$5,IF(AD238="AEREO",'BASE LIQUIDACION REDEBAN 2025'!$B$6,'BASE LIQUIDACION REDEBAN 2025'!$C$5))))))</f>
        <v>144967.87232000002</v>
      </c>
      <c r="AJ238" s="97">
        <f>IF(OR(V238="SOPORTE_TELEFÓNICO",V238="ENVÍO"),0,IF(AC238="TIPO I",'BASE LIQUIDACION REDEBAN 2025'!$B$10,IF(AC238="TIPO II",'BASE LIQUIDACION REDEBAN 2025'!$B$11,IF(AC238="TIPO III",'BASE LIQUIDACION REDEBAN 2025'!$B$12,'BASE LIQUIDACION REDEBAN 2025'!$B$13))))</f>
        <v>140395.6348884</v>
      </c>
      <c r="AK238" s="97">
        <f t="shared" si="3"/>
        <v>144967.87232000002</v>
      </c>
    </row>
    <row r="239" spans="1:37" s="85" customFormat="1" ht="13.15">
      <c r="A239" s="186" t="s">
        <v>81</v>
      </c>
      <c r="B239" s="104" t="str">
        <f>VLOOKUP(A239,'CENTRO DE COSTOS'!A:D,4,FALSE)</f>
        <v>MIGUEL JULIÁN HERNÁNDEZ GUARÍN</v>
      </c>
      <c r="C239" s="104" t="str">
        <f>VLOOKUP(A239,'CENTRO DE COSTOS'!A:D,2,FALSE)</f>
        <v>0004-0008</v>
      </c>
      <c r="D239" s="187">
        <v>54001</v>
      </c>
      <c r="E239" s="187">
        <v>13589024</v>
      </c>
      <c r="F239" s="187">
        <v>75848</v>
      </c>
      <c r="G239" s="186" t="s">
        <v>408</v>
      </c>
      <c r="H239" s="186" t="s">
        <v>81</v>
      </c>
      <c r="I239" s="186" t="s">
        <v>10127</v>
      </c>
      <c r="J239" s="187" t="s">
        <v>9145</v>
      </c>
      <c r="K239" s="187" t="s">
        <v>9145</v>
      </c>
      <c r="L239" s="117" t="s">
        <v>167</v>
      </c>
      <c r="M239" s="187">
        <v>13589024</v>
      </c>
      <c r="N239" s="186" t="s">
        <v>10128</v>
      </c>
      <c r="O239" s="186">
        <v>45832.48541666667</v>
      </c>
      <c r="P239" s="186">
        <v>45833.677905092591</v>
      </c>
      <c r="Q239" s="186" t="s">
        <v>9136</v>
      </c>
      <c r="R239" s="186" t="s">
        <v>9137</v>
      </c>
      <c r="S239" s="186" t="s">
        <v>9138</v>
      </c>
      <c r="T239" s="186" t="s">
        <v>9181</v>
      </c>
      <c r="U239" s="186" t="s">
        <v>9182</v>
      </c>
      <c r="V239" s="187" t="s">
        <v>177</v>
      </c>
      <c r="W239" s="186" t="s">
        <v>10129</v>
      </c>
      <c r="X239" s="188" t="s">
        <v>3754</v>
      </c>
      <c r="Y239" s="187">
        <v>0</v>
      </c>
      <c r="Z239" s="187" t="s">
        <v>10130</v>
      </c>
      <c r="AA239" s="186" t="s">
        <v>173</v>
      </c>
      <c r="AB239" s="186" t="s">
        <v>173</v>
      </c>
      <c r="AC239" s="187" t="s">
        <v>25</v>
      </c>
      <c r="AD239" s="187" t="s">
        <v>189</v>
      </c>
      <c r="AE239" s="188" t="s">
        <v>9144</v>
      </c>
      <c r="AF239" s="187">
        <v>0</v>
      </c>
      <c r="AG239" s="186" t="s">
        <v>846</v>
      </c>
      <c r="AH239" s="118"/>
      <c r="AI239" s="112">
        <f>IF(V239="SOPORTE_TELEFÓNICO",'BASE LIQUIDACION REDEBAN 2025'!$B$19,IF(AC239="TIPO I",'BASE LIQUIDACION REDEBAN 2025'!$C$2,IF(AC239="TIPO II",'BASE LIQUIDACION REDEBAN 2025'!$C$3,IF(AC239="TIPO III",'BASE LIQUIDACION REDEBAN 2025'!$C$4,IF(AC239="TIPO IV",'BASE LIQUIDACION REDEBAN 2025'!$C$5,IF(AD239="AEREO",'BASE LIQUIDACION REDEBAN 2025'!$B$6,'BASE LIQUIDACION REDEBAN 2025'!$C$5))))))</f>
        <v>65960.072302</v>
      </c>
      <c r="AJ239" s="97">
        <f>IF(OR(V239="SOPORTE_TELEFÓNICO",V239="ENVÍO"),0,IF(AC239="TIPO I",'BASE LIQUIDACION REDEBAN 2025'!$B$10,IF(AC239="TIPO II",'BASE LIQUIDACION REDEBAN 2025'!$B$11,IF(AC239="TIPO III",'BASE LIQUIDACION REDEBAN 2025'!$B$12,'BASE LIQUIDACION REDEBAN 2025'!$B$13))))</f>
        <v>75096.394270399993</v>
      </c>
      <c r="AK239" s="97">
        <f t="shared" si="3"/>
        <v>65960.072302</v>
      </c>
    </row>
    <row r="240" spans="1:37" s="85" customFormat="1" ht="13.15">
      <c r="A240" s="186" t="s">
        <v>72</v>
      </c>
      <c r="B240" s="104" t="str">
        <f>VLOOKUP(A240,'CENTRO DE COSTOS'!A:D,4,FALSE)</f>
        <v>MIGUEL JULIÁN HERNÁNDEZ GUARÍN</v>
      </c>
      <c r="C240" s="104" t="str">
        <f>VLOOKUP(A240,'CENTRO DE COSTOS'!A:D,2,FALSE)</f>
        <v>0004-0008</v>
      </c>
      <c r="D240" s="187">
        <v>68276</v>
      </c>
      <c r="E240" s="187">
        <v>2347305</v>
      </c>
      <c r="F240" s="187">
        <v>64388</v>
      </c>
      <c r="G240" s="186" t="s">
        <v>180</v>
      </c>
      <c r="H240" s="186" t="s">
        <v>181</v>
      </c>
      <c r="I240" s="186" t="s">
        <v>10131</v>
      </c>
      <c r="J240" s="187" t="s">
        <v>802</v>
      </c>
      <c r="K240" s="187" t="s">
        <v>1030</v>
      </c>
      <c r="L240" s="117" t="s">
        <v>167</v>
      </c>
      <c r="M240" s="187">
        <v>2347305</v>
      </c>
      <c r="N240" s="186" t="s">
        <v>10132</v>
      </c>
      <c r="O240" s="186">
        <v>45832.556250000001</v>
      </c>
      <c r="P240" s="186">
        <v>45833.694444444445</v>
      </c>
      <c r="Q240" s="186" t="s">
        <v>9136</v>
      </c>
      <c r="R240" s="186" t="s">
        <v>9137</v>
      </c>
      <c r="S240" s="186" t="s">
        <v>9138</v>
      </c>
      <c r="T240" s="186" t="s">
        <v>9139</v>
      </c>
      <c r="U240" s="186" t="s">
        <v>9139</v>
      </c>
      <c r="V240" s="187" t="s">
        <v>177</v>
      </c>
      <c r="W240" s="186" t="s">
        <v>10133</v>
      </c>
      <c r="X240" s="188" t="s">
        <v>3754</v>
      </c>
      <c r="Y240" s="187">
        <v>0</v>
      </c>
      <c r="Z240" s="187" t="s">
        <v>10134</v>
      </c>
      <c r="AA240" s="186" t="s">
        <v>173</v>
      </c>
      <c r="AB240" s="186" t="s">
        <v>173</v>
      </c>
      <c r="AC240" s="187" t="s">
        <v>25</v>
      </c>
      <c r="AD240" s="187" t="s">
        <v>189</v>
      </c>
      <c r="AE240" s="188" t="s">
        <v>9144</v>
      </c>
      <c r="AF240" s="187">
        <v>0</v>
      </c>
      <c r="AG240" s="186" t="s">
        <v>835</v>
      </c>
      <c r="AH240" s="118"/>
      <c r="AI240" s="112">
        <f>IF(V240="SOPORTE_TELEFÓNICO",'BASE LIQUIDACION REDEBAN 2025'!$B$19,IF(AC240="TIPO I",'BASE LIQUIDACION REDEBAN 2025'!$C$2,IF(AC240="TIPO II",'BASE LIQUIDACION REDEBAN 2025'!$C$3,IF(AC240="TIPO III",'BASE LIQUIDACION REDEBAN 2025'!$C$4,IF(AC240="TIPO IV",'BASE LIQUIDACION REDEBAN 2025'!$C$5,IF(AD240="AEREO",'BASE LIQUIDACION REDEBAN 2025'!$B$6,'BASE LIQUIDACION REDEBAN 2025'!$C$5))))))</f>
        <v>65960.072302</v>
      </c>
      <c r="AJ240" s="97">
        <f>IF(OR(V240="SOPORTE_TELEFÓNICO",V240="ENVÍO"),0,IF(AC240="TIPO I",'BASE LIQUIDACION REDEBAN 2025'!$B$10,IF(AC240="TIPO II",'BASE LIQUIDACION REDEBAN 2025'!$B$11,IF(AC240="TIPO III",'BASE LIQUIDACION REDEBAN 2025'!$B$12,'BASE LIQUIDACION REDEBAN 2025'!$B$13))))</f>
        <v>75096.394270399993</v>
      </c>
      <c r="AK240" s="97">
        <f t="shared" si="3"/>
        <v>65960.072302</v>
      </c>
    </row>
    <row r="241" spans="1:37" s="85" customFormat="1" ht="13.15">
      <c r="A241" s="186" t="s">
        <v>81</v>
      </c>
      <c r="B241" s="104" t="str">
        <f>VLOOKUP(A241,'CENTRO DE COSTOS'!A:D,4,FALSE)</f>
        <v>MIGUEL JULIÁN HERNÁNDEZ GUARÍN</v>
      </c>
      <c r="C241" s="104" t="str">
        <f>VLOOKUP(A241,'CENTRO DE COSTOS'!A:D,2,FALSE)</f>
        <v>0004-0008</v>
      </c>
      <c r="D241" s="187">
        <v>54001</v>
      </c>
      <c r="E241" s="187">
        <v>13618199</v>
      </c>
      <c r="F241" s="187">
        <v>79509</v>
      </c>
      <c r="G241" s="186" t="s">
        <v>408</v>
      </c>
      <c r="H241" s="186" t="s">
        <v>81</v>
      </c>
      <c r="I241" s="186" t="s">
        <v>10135</v>
      </c>
      <c r="J241" s="187" t="s">
        <v>9145</v>
      </c>
      <c r="K241" s="187" t="s">
        <v>9145</v>
      </c>
      <c r="L241" s="117" t="s">
        <v>167</v>
      </c>
      <c r="M241" s="187">
        <v>13618199</v>
      </c>
      <c r="N241" s="186" t="s">
        <v>10136</v>
      </c>
      <c r="O241" s="186">
        <v>45832.48541666667</v>
      </c>
      <c r="P241" s="186">
        <v>45834.361111111109</v>
      </c>
      <c r="Q241" s="186" t="s">
        <v>9136</v>
      </c>
      <c r="R241" s="186" t="s">
        <v>9137</v>
      </c>
      <c r="S241" s="186" t="s">
        <v>9138</v>
      </c>
      <c r="T241" s="186" t="s">
        <v>3331</v>
      </c>
      <c r="U241" s="186" t="s">
        <v>3331</v>
      </c>
      <c r="V241" s="187" t="s">
        <v>177</v>
      </c>
      <c r="W241" s="186" t="s">
        <v>10137</v>
      </c>
      <c r="X241" s="188" t="s">
        <v>10138</v>
      </c>
      <c r="Y241" s="187" t="s">
        <v>10139</v>
      </c>
      <c r="Z241" s="187" t="s">
        <v>10140</v>
      </c>
      <c r="AA241" s="186" t="s">
        <v>173</v>
      </c>
      <c r="AB241" s="186" t="s">
        <v>173</v>
      </c>
      <c r="AC241" s="187" t="s">
        <v>25</v>
      </c>
      <c r="AD241" s="187" t="s">
        <v>189</v>
      </c>
      <c r="AE241" s="188" t="s">
        <v>9144</v>
      </c>
      <c r="AF241" s="187">
        <v>0</v>
      </c>
      <c r="AG241" s="186" t="s">
        <v>987</v>
      </c>
      <c r="AH241" s="118"/>
      <c r="AI241" s="112">
        <f>IF(V241="SOPORTE_TELEFÓNICO",'BASE LIQUIDACION REDEBAN 2025'!$B$19,IF(AC241="TIPO I",'BASE LIQUIDACION REDEBAN 2025'!$C$2,IF(AC241="TIPO II",'BASE LIQUIDACION REDEBAN 2025'!$C$3,IF(AC241="TIPO III",'BASE LIQUIDACION REDEBAN 2025'!$C$4,IF(AC241="TIPO IV",'BASE LIQUIDACION REDEBAN 2025'!$C$5,IF(AD241="AEREO",'BASE LIQUIDACION REDEBAN 2025'!$B$6,'BASE LIQUIDACION REDEBAN 2025'!$C$5))))))</f>
        <v>65960.072302</v>
      </c>
      <c r="AJ241" s="97">
        <f>IF(OR(V241="SOPORTE_TELEFÓNICO",V241="ENVÍO"),0,IF(AC241="TIPO I",'BASE LIQUIDACION REDEBAN 2025'!$B$10,IF(AC241="TIPO II",'BASE LIQUIDACION REDEBAN 2025'!$B$11,IF(AC241="TIPO III",'BASE LIQUIDACION REDEBAN 2025'!$B$12,'BASE LIQUIDACION REDEBAN 2025'!$B$13))))</f>
        <v>75096.394270399993</v>
      </c>
      <c r="AK241" s="97">
        <f t="shared" si="3"/>
        <v>65960.072302</v>
      </c>
    </row>
    <row r="242" spans="1:37" s="85" customFormat="1" ht="13.15">
      <c r="A242" s="186" t="s">
        <v>81</v>
      </c>
      <c r="B242" s="104" t="str">
        <f>VLOOKUP(A242,'CENTRO DE COSTOS'!A:D,4,FALSE)</f>
        <v>MIGUEL JULIÁN HERNÁNDEZ GUARÍN</v>
      </c>
      <c r="C242" s="104" t="str">
        <f>VLOOKUP(A242,'CENTRO DE COSTOS'!A:D,2,FALSE)</f>
        <v>0004-0008</v>
      </c>
      <c r="D242" s="187">
        <v>54001</v>
      </c>
      <c r="E242" s="187">
        <v>13592259</v>
      </c>
      <c r="F242" s="187">
        <v>77107</v>
      </c>
      <c r="G242" s="186" t="s">
        <v>408</v>
      </c>
      <c r="H242" s="186" t="s">
        <v>81</v>
      </c>
      <c r="I242" s="186" t="s">
        <v>10141</v>
      </c>
      <c r="J242" s="187" t="s">
        <v>9145</v>
      </c>
      <c r="K242" s="187" t="s">
        <v>9145</v>
      </c>
      <c r="L242" s="117" t="s">
        <v>167</v>
      </c>
      <c r="M242" s="187">
        <v>13592259</v>
      </c>
      <c r="N242" s="186" t="s">
        <v>10142</v>
      </c>
      <c r="O242" s="186">
        <v>45832.48541666667</v>
      </c>
      <c r="P242" s="186">
        <v>45834.381944444445</v>
      </c>
      <c r="Q242" s="186" t="s">
        <v>9136</v>
      </c>
      <c r="R242" s="186" t="s">
        <v>9137</v>
      </c>
      <c r="S242" s="186" t="s">
        <v>9138</v>
      </c>
      <c r="T242" s="186" t="s">
        <v>9181</v>
      </c>
      <c r="U242" s="186" t="s">
        <v>9182</v>
      </c>
      <c r="V242" s="187" t="s">
        <v>177</v>
      </c>
      <c r="W242" s="186" t="s">
        <v>10143</v>
      </c>
      <c r="X242" s="188" t="s">
        <v>3754</v>
      </c>
      <c r="Y242" s="187">
        <v>0</v>
      </c>
      <c r="Z242" s="187" t="s">
        <v>10144</v>
      </c>
      <c r="AA242" s="186" t="s">
        <v>173</v>
      </c>
      <c r="AB242" s="186" t="s">
        <v>173</v>
      </c>
      <c r="AC242" s="187" t="s">
        <v>25</v>
      </c>
      <c r="AD242" s="187" t="s">
        <v>189</v>
      </c>
      <c r="AE242" s="188" t="s">
        <v>9144</v>
      </c>
      <c r="AF242" s="187">
        <v>0</v>
      </c>
      <c r="AG242" s="186" t="s">
        <v>987</v>
      </c>
      <c r="AH242" s="118"/>
      <c r="AI242" s="112">
        <f>IF(V242="SOPORTE_TELEFÓNICO",'BASE LIQUIDACION REDEBAN 2025'!$B$19,IF(AC242="TIPO I",'BASE LIQUIDACION REDEBAN 2025'!$C$2,IF(AC242="TIPO II",'BASE LIQUIDACION REDEBAN 2025'!$C$3,IF(AC242="TIPO III",'BASE LIQUIDACION REDEBAN 2025'!$C$4,IF(AC242="TIPO IV",'BASE LIQUIDACION REDEBAN 2025'!$C$5,IF(AD242="AEREO",'BASE LIQUIDACION REDEBAN 2025'!$B$6,'BASE LIQUIDACION REDEBAN 2025'!$C$5))))))</f>
        <v>65960.072302</v>
      </c>
      <c r="AJ242" s="97">
        <f>IF(OR(V242="SOPORTE_TELEFÓNICO",V242="ENVÍO"),0,IF(AC242="TIPO I",'BASE LIQUIDACION REDEBAN 2025'!$B$10,IF(AC242="TIPO II",'BASE LIQUIDACION REDEBAN 2025'!$B$11,IF(AC242="TIPO III",'BASE LIQUIDACION REDEBAN 2025'!$B$12,'BASE LIQUIDACION REDEBAN 2025'!$B$13))))</f>
        <v>75096.394270399993</v>
      </c>
      <c r="AK242" s="97">
        <f t="shared" si="3"/>
        <v>65960.072302</v>
      </c>
    </row>
    <row r="243" spans="1:37" s="85" customFormat="1" ht="13.15">
      <c r="A243" s="186" t="s">
        <v>90</v>
      </c>
      <c r="B243" s="104" t="str">
        <f>VLOOKUP(A243,'CENTRO DE COSTOS'!A:D,4,FALSE)</f>
        <v>JUAN SEBASTIÁN RÍOS CASTRILLÓN</v>
      </c>
      <c r="C243" s="104" t="str">
        <f>VLOOKUP(A243,'CENTRO DE COSTOS'!A:D,2,FALSE)</f>
        <v>0004-0005</v>
      </c>
      <c r="D243" s="187">
        <v>5360</v>
      </c>
      <c r="E243" s="187">
        <v>2344296</v>
      </c>
      <c r="F243" s="187">
        <v>76827</v>
      </c>
      <c r="G243" s="186" t="s">
        <v>290</v>
      </c>
      <c r="H243" s="186" t="s">
        <v>464</v>
      </c>
      <c r="I243" s="186" t="s">
        <v>10145</v>
      </c>
      <c r="J243" s="187" t="s">
        <v>802</v>
      </c>
      <c r="K243" s="187" t="s">
        <v>803</v>
      </c>
      <c r="L243" s="117" t="s">
        <v>167</v>
      </c>
      <c r="M243" s="187">
        <v>2344296</v>
      </c>
      <c r="N243" s="186" t="s">
        <v>10146</v>
      </c>
      <c r="O243" s="186">
        <v>45832.393750000003</v>
      </c>
      <c r="P243" s="186">
        <v>45834.446527777778</v>
      </c>
      <c r="Q243" s="186" t="s">
        <v>9136</v>
      </c>
      <c r="R243" s="186" t="s">
        <v>9137</v>
      </c>
      <c r="S243" s="186" t="s">
        <v>9138</v>
      </c>
      <c r="T243" s="186" t="s">
        <v>9139</v>
      </c>
      <c r="U243" s="186" t="s">
        <v>9139</v>
      </c>
      <c r="V243" s="187" t="s">
        <v>177</v>
      </c>
      <c r="W243" s="186" t="s">
        <v>10147</v>
      </c>
      <c r="X243" s="188" t="s">
        <v>3754</v>
      </c>
      <c r="Y243" s="187">
        <v>0</v>
      </c>
      <c r="Z243" s="187" t="s">
        <v>10148</v>
      </c>
      <c r="AA243" s="186" t="s">
        <v>173</v>
      </c>
      <c r="AB243" s="186" t="s">
        <v>173</v>
      </c>
      <c r="AC243" s="187" t="s">
        <v>25</v>
      </c>
      <c r="AD243" s="187" t="s">
        <v>189</v>
      </c>
      <c r="AE243" s="188" t="s">
        <v>9144</v>
      </c>
      <c r="AF243" s="187">
        <v>0</v>
      </c>
      <c r="AG243" s="186" t="s">
        <v>3666</v>
      </c>
      <c r="AH243" s="118"/>
      <c r="AI243" s="112">
        <f>IF(V243="SOPORTE_TELEFÓNICO",'BASE LIQUIDACION REDEBAN 2025'!$B$19,IF(AC243="TIPO I",'BASE LIQUIDACION REDEBAN 2025'!$C$2,IF(AC243="TIPO II",'BASE LIQUIDACION REDEBAN 2025'!$C$3,IF(AC243="TIPO III",'BASE LIQUIDACION REDEBAN 2025'!$C$4,IF(AC243="TIPO IV",'BASE LIQUIDACION REDEBAN 2025'!$C$5,IF(AD243="AEREO",'BASE LIQUIDACION REDEBAN 2025'!$B$6,'BASE LIQUIDACION REDEBAN 2025'!$C$5))))))</f>
        <v>65960.072302</v>
      </c>
      <c r="AJ243" s="97">
        <f>IF(OR(V243="SOPORTE_TELEFÓNICO",V243="ENVÍO"),0,IF(AC243="TIPO I",'BASE LIQUIDACION REDEBAN 2025'!$B$10,IF(AC243="TIPO II",'BASE LIQUIDACION REDEBAN 2025'!$B$11,IF(AC243="TIPO III",'BASE LIQUIDACION REDEBAN 2025'!$B$12,'BASE LIQUIDACION REDEBAN 2025'!$B$13))))</f>
        <v>75096.394270399993</v>
      </c>
      <c r="AK243" s="97">
        <f t="shared" si="3"/>
        <v>65960.072302</v>
      </c>
    </row>
    <row r="244" spans="1:37" s="85" customFormat="1" ht="13.15">
      <c r="A244" s="186" t="s">
        <v>90</v>
      </c>
      <c r="B244" s="104" t="str">
        <f>VLOOKUP(A244,'CENTRO DE COSTOS'!A:D,4,FALSE)</f>
        <v>JUAN SEBASTIÁN RÍOS CASTRILLÓN</v>
      </c>
      <c r="C244" s="104" t="str">
        <f>VLOOKUP(A244,'CENTRO DE COSTOS'!A:D,2,FALSE)</f>
        <v>0004-0005</v>
      </c>
      <c r="D244" s="187">
        <v>5308</v>
      </c>
      <c r="E244" s="187">
        <v>13582713</v>
      </c>
      <c r="F244" s="187">
        <v>78939</v>
      </c>
      <c r="G244" s="186" t="s">
        <v>290</v>
      </c>
      <c r="H244" s="186" t="s">
        <v>351</v>
      </c>
      <c r="I244" s="186" t="s">
        <v>10149</v>
      </c>
      <c r="J244" s="187" t="s">
        <v>802</v>
      </c>
      <c r="K244" s="187" t="s">
        <v>1030</v>
      </c>
      <c r="L244" s="117" t="s">
        <v>167</v>
      </c>
      <c r="M244" s="187">
        <v>13582713</v>
      </c>
      <c r="N244" s="186" t="s">
        <v>10150</v>
      </c>
      <c r="O244" s="186">
        <v>45827.522222222222</v>
      </c>
      <c r="P244" s="186">
        <v>45834.452696759261</v>
      </c>
      <c r="Q244" s="186" t="s">
        <v>9136</v>
      </c>
      <c r="R244" s="186" t="s">
        <v>9137</v>
      </c>
      <c r="S244" s="186" t="s">
        <v>9138</v>
      </c>
      <c r="T244" s="186" t="s">
        <v>3331</v>
      </c>
      <c r="U244" s="186" t="s">
        <v>3331</v>
      </c>
      <c r="V244" s="187" t="s">
        <v>177</v>
      </c>
      <c r="W244" s="186" t="s">
        <v>10151</v>
      </c>
      <c r="X244" s="188" t="s">
        <v>10152</v>
      </c>
      <c r="Y244" s="187" t="s">
        <v>10153</v>
      </c>
      <c r="Z244" s="187" t="s">
        <v>10154</v>
      </c>
      <c r="AA244" s="186" t="s">
        <v>173</v>
      </c>
      <c r="AB244" s="186" t="s">
        <v>173</v>
      </c>
      <c r="AC244" s="187" t="s">
        <v>25</v>
      </c>
      <c r="AD244" s="187" t="s">
        <v>189</v>
      </c>
      <c r="AE244" s="188" t="s">
        <v>9144</v>
      </c>
      <c r="AF244" s="187">
        <v>0</v>
      </c>
      <c r="AG244" s="186" t="s">
        <v>3263</v>
      </c>
      <c r="AH244" s="118"/>
      <c r="AI244" s="112">
        <f>IF(V244="SOPORTE_TELEFÓNICO",'BASE LIQUIDACION REDEBAN 2025'!$B$19,IF(AC244="TIPO I",'BASE LIQUIDACION REDEBAN 2025'!$C$2,IF(AC244="TIPO II",'BASE LIQUIDACION REDEBAN 2025'!$C$3,IF(AC244="TIPO III",'BASE LIQUIDACION REDEBAN 2025'!$C$4,IF(AC244="TIPO IV",'BASE LIQUIDACION REDEBAN 2025'!$C$5,IF(AD244="AEREO",'BASE LIQUIDACION REDEBAN 2025'!$B$6,'BASE LIQUIDACION REDEBAN 2025'!$C$5))))))</f>
        <v>65960.072302</v>
      </c>
      <c r="AJ244" s="97">
        <f>IF(OR(V244="SOPORTE_TELEFÓNICO",V244="ENVÍO"),0,IF(AC244="TIPO I",'BASE LIQUIDACION REDEBAN 2025'!$B$10,IF(AC244="TIPO II",'BASE LIQUIDACION REDEBAN 2025'!$B$11,IF(AC244="TIPO III",'BASE LIQUIDACION REDEBAN 2025'!$B$12,'BASE LIQUIDACION REDEBAN 2025'!$B$13))))</f>
        <v>75096.394270399993</v>
      </c>
      <c r="AK244" s="97">
        <f t="shared" si="3"/>
        <v>65960.072302</v>
      </c>
    </row>
    <row r="245" spans="1:37" s="85" customFormat="1" ht="13.15">
      <c r="A245" s="186" t="s">
        <v>81</v>
      </c>
      <c r="B245" s="104" t="str">
        <f>VLOOKUP(A245,'CENTRO DE COSTOS'!A:D,4,FALSE)</f>
        <v>MIGUEL JULIÁN HERNÁNDEZ GUARÍN</v>
      </c>
      <c r="C245" s="104" t="str">
        <f>VLOOKUP(A245,'CENTRO DE COSTOS'!A:D,2,FALSE)</f>
        <v>0004-0008</v>
      </c>
      <c r="D245" s="187">
        <v>54001</v>
      </c>
      <c r="E245" s="187">
        <v>13616794</v>
      </c>
      <c r="F245" s="187">
        <v>79377</v>
      </c>
      <c r="G245" s="186" t="s">
        <v>408</v>
      </c>
      <c r="H245" s="186" t="s">
        <v>81</v>
      </c>
      <c r="I245" s="186" t="s">
        <v>10155</v>
      </c>
      <c r="J245" s="187" t="s">
        <v>9145</v>
      </c>
      <c r="K245" s="187" t="s">
        <v>9145</v>
      </c>
      <c r="L245" s="117" t="s">
        <v>167</v>
      </c>
      <c r="M245" s="187">
        <v>13616794</v>
      </c>
      <c r="N245" s="186" t="s">
        <v>10156</v>
      </c>
      <c r="O245" s="186">
        <v>45832.48541666667</v>
      </c>
      <c r="P245" s="186">
        <v>45834.489583333343</v>
      </c>
      <c r="Q245" s="186" t="s">
        <v>9136</v>
      </c>
      <c r="R245" s="186" t="s">
        <v>9137</v>
      </c>
      <c r="S245" s="186" t="s">
        <v>9138</v>
      </c>
      <c r="T245" s="186" t="s">
        <v>3331</v>
      </c>
      <c r="U245" s="186" t="s">
        <v>3331</v>
      </c>
      <c r="V245" s="187" t="s">
        <v>177</v>
      </c>
      <c r="W245" s="186" t="s">
        <v>10157</v>
      </c>
      <c r="X245" s="188" t="s">
        <v>3754</v>
      </c>
      <c r="Y245" s="187" t="s">
        <v>10158</v>
      </c>
      <c r="Z245" s="187" t="s">
        <v>10159</v>
      </c>
      <c r="AA245" s="186" t="s">
        <v>173</v>
      </c>
      <c r="AB245" s="186" t="s">
        <v>173</v>
      </c>
      <c r="AC245" s="187" t="s">
        <v>25</v>
      </c>
      <c r="AD245" s="187" t="s">
        <v>189</v>
      </c>
      <c r="AE245" s="188" t="s">
        <v>9144</v>
      </c>
      <c r="AF245" s="187">
        <v>0</v>
      </c>
      <c r="AG245" s="186" t="s">
        <v>412</v>
      </c>
      <c r="AH245" s="118"/>
      <c r="AI245" s="112">
        <f>IF(V245="SOPORTE_TELEFÓNICO",'BASE LIQUIDACION REDEBAN 2025'!$B$19,IF(AC245="TIPO I",'BASE LIQUIDACION REDEBAN 2025'!$C$2,IF(AC245="TIPO II",'BASE LIQUIDACION REDEBAN 2025'!$C$3,IF(AC245="TIPO III",'BASE LIQUIDACION REDEBAN 2025'!$C$4,IF(AC245="TIPO IV",'BASE LIQUIDACION REDEBAN 2025'!$C$5,IF(AD245="AEREO",'BASE LIQUIDACION REDEBAN 2025'!$B$6,'BASE LIQUIDACION REDEBAN 2025'!$C$5))))))</f>
        <v>65960.072302</v>
      </c>
      <c r="AJ245" s="97">
        <f>IF(OR(V245="SOPORTE_TELEFÓNICO",V245="ENVÍO"),0,IF(AC245="TIPO I",'BASE LIQUIDACION REDEBAN 2025'!$B$10,IF(AC245="TIPO II",'BASE LIQUIDACION REDEBAN 2025'!$B$11,IF(AC245="TIPO III",'BASE LIQUIDACION REDEBAN 2025'!$B$12,'BASE LIQUIDACION REDEBAN 2025'!$B$13))))</f>
        <v>75096.394270399993</v>
      </c>
      <c r="AK245" s="97">
        <f t="shared" si="3"/>
        <v>65960.072302</v>
      </c>
    </row>
    <row r="246" spans="1:37" s="85" customFormat="1" ht="13.15">
      <c r="A246" s="186" t="s">
        <v>64</v>
      </c>
      <c r="B246" s="104" t="str">
        <f>VLOOKUP(A246,'CENTRO DE COSTOS'!A:D,4,FALSE)</f>
        <v>JOSE MAURICIO HERNANDEZ ROJAS</v>
      </c>
      <c r="C246" s="104" t="str">
        <f>VLOOKUP(A246,'CENTRO DE COSTOS'!A:D,2,FALSE)</f>
        <v>0004-0001</v>
      </c>
      <c r="D246" s="187">
        <v>8001</v>
      </c>
      <c r="E246" s="187">
        <v>13645534</v>
      </c>
      <c r="F246" s="187">
        <v>51072</v>
      </c>
      <c r="G246" s="186" t="s">
        <v>277</v>
      </c>
      <c r="H246" s="186" t="s">
        <v>64</v>
      </c>
      <c r="I246" s="186" t="s">
        <v>4175</v>
      </c>
      <c r="J246" s="187" t="s">
        <v>9145</v>
      </c>
      <c r="K246" s="187" t="s">
        <v>9145</v>
      </c>
      <c r="L246" s="117" t="s">
        <v>167</v>
      </c>
      <c r="M246" s="187">
        <v>13645534</v>
      </c>
      <c r="N246" s="186" t="s">
        <v>10160</v>
      </c>
      <c r="O246" s="186">
        <v>45832.48541666667</v>
      </c>
      <c r="P246" s="186">
        <v>45834.626597222217</v>
      </c>
      <c r="Q246" s="186" t="s">
        <v>9206</v>
      </c>
      <c r="R246" s="186" t="s">
        <v>9207</v>
      </c>
      <c r="S246" s="186" t="s">
        <v>9138</v>
      </c>
      <c r="T246" s="186" t="s">
        <v>3331</v>
      </c>
      <c r="U246" s="186" t="s">
        <v>3331</v>
      </c>
      <c r="V246" s="187" t="s">
        <v>177</v>
      </c>
      <c r="W246" s="186" t="s">
        <v>10161</v>
      </c>
      <c r="X246" s="188" t="s">
        <v>3754</v>
      </c>
      <c r="Y246" s="187">
        <v>0</v>
      </c>
      <c r="Z246" s="187">
        <v>0</v>
      </c>
      <c r="AA246" s="186" t="s">
        <v>173</v>
      </c>
      <c r="AB246" s="186" t="s">
        <v>173</v>
      </c>
      <c r="AC246" s="187" t="s">
        <v>25</v>
      </c>
      <c r="AD246" s="187" t="s">
        <v>189</v>
      </c>
      <c r="AE246" s="188" t="s">
        <v>9144</v>
      </c>
      <c r="AF246" s="187">
        <v>0</v>
      </c>
      <c r="AG246" s="186" t="s">
        <v>280</v>
      </c>
      <c r="AH246" s="118"/>
      <c r="AI246" s="112">
        <f>IF(V246="SOPORTE_TELEFÓNICO",'BASE LIQUIDACION REDEBAN 2025'!$B$19,IF(AC246="TIPO I",'BASE LIQUIDACION REDEBAN 2025'!$C$2,IF(AC246="TIPO II",'BASE LIQUIDACION REDEBAN 2025'!$C$3,IF(AC246="TIPO III",'BASE LIQUIDACION REDEBAN 2025'!$C$4,IF(AC246="TIPO IV",'BASE LIQUIDACION REDEBAN 2025'!$C$5,IF(AD246="AEREO",'BASE LIQUIDACION REDEBAN 2025'!$B$6,'BASE LIQUIDACION REDEBAN 2025'!$C$5))))))</f>
        <v>65960.072302</v>
      </c>
      <c r="AJ246" s="97">
        <f>IF(OR(V246="SOPORTE_TELEFÓNICO",V246="ENVÍO"),0,IF(AC246="TIPO I",'BASE LIQUIDACION REDEBAN 2025'!$B$10,IF(AC246="TIPO II",'BASE LIQUIDACION REDEBAN 2025'!$B$11,IF(AC246="TIPO III",'BASE LIQUIDACION REDEBAN 2025'!$B$12,'BASE LIQUIDACION REDEBAN 2025'!$B$13))))</f>
        <v>75096.394270399993</v>
      </c>
      <c r="AK246" s="97">
        <f t="shared" si="3"/>
        <v>65960.072302</v>
      </c>
    </row>
    <row r="247" spans="1:37" s="85" customFormat="1" ht="13.15">
      <c r="A247" s="186" t="s">
        <v>68</v>
      </c>
      <c r="B247" s="104" t="str">
        <f>VLOOKUP(A247,'CENTRO DE COSTOS'!A:D,4,FALSE)</f>
        <v>WILLIAM ASDRUBAL ROZO ROZO</v>
      </c>
      <c r="C247" s="104" t="str">
        <f>VLOOKUP(A247,'CENTRO DE COSTOS'!A:D,2,FALSE)</f>
        <v>0004-0004</v>
      </c>
      <c r="D247" s="187">
        <v>25718</v>
      </c>
      <c r="E247" s="187">
        <v>13627472</v>
      </c>
      <c r="F247" s="187">
        <v>23053</v>
      </c>
      <c r="G247" s="186" t="s">
        <v>298</v>
      </c>
      <c r="H247" s="186" t="s">
        <v>10162</v>
      </c>
      <c r="I247" s="186" t="s">
        <v>10163</v>
      </c>
      <c r="J247" s="187" t="s">
        <v>9145</v>
      </c>
      <c r="K247" s="187" t="s">
        <v>9145</v>
      </c>
      <c r="L247" s="117" t="s">
        <v>167</v>
      </c>
      <c r="M247" s="187">
        <v>13627472</v>
      </c>
      <c r="N247" s="186" t="s">
        <v>10164</v>
      </c>
      <c r="O247" s="186">
        <v>45832.48541666667</v>
      </c>
      <c r="P247" s="186">
        <v>45834.672233796293</v>
      </c>
      <c r="Q247" s="186" t="s">
        <v>9136</v>
      </c>
      <c r="R247" s="186" t="s">
        <v>9137</v>
      </c>
      <c r="S247" s="186" t="s">
        <v>9138</v>
      </c>
      <c r="T247" s="186" t="s">
        <v>3331</v>
      </c>
      <c r="U247" s="186" t="s">
        <v>3331</v>
      </c>
      <c r="V247" s="187" t="s">
        <v>177</v>
      </c>
      <c r="W247" s="186" t="s">
        <v>10165</v>
      </c>
      <c r="X247" s="188" t="s">
        <v>10166</v>
      </c>
      <c r="Y247" s="187" t="s">
        <v>10167</v>
      </c>
      <c r="Z247" s="187" t="s">
        <v>10168</v>
      </c>
      <c r="AA247" s="186" t="s">
        <v>173</v>
      </c>
      <c r="AB247" s="186" t="s">
        <v>173</v>
      </c>
      <c r="AC247" s="187" t="s">
        <v>28</v>
      </c>
      <c r="AD247" s="187" t="s">
        <v>189</v>
      </c>
      <c r="AE247" s="188" t="s">
        <v>9144</v>
      </c>
      <c r="AF247" s="187">
        <v>0</v>
      </c>
      <c r="AG247" s="186" t="s">
        <v>2095</v>
      </c>
      <c r="AH247" s="118"/>
      <c r="AI247" s="112">
        <f>IF(V247="SOPORTE_TELEFÓNICO",'BASE LIQUIDACION REDEBAN 2025'!$B$19,IF(AC247="TIPO I",'BASE LIQUIDACION REDEBAN 2025'!$C$2,IF(AC247="TIPO II",'BASE LIQUIDACION REDEBAN 2025'!$C$3,IF(AC247="TIPO III",'BASE LIQUIDACION REDEBAN 2025'!$C$4,IF(AC247="TIPO IV",'BASE LIQUIDACION REDEBAN 2025'!$C$5,IF(AD247="AEREO",'BASE LIQUIDACION REDEBAN 2025'!$B$6,'BASE LIQUIDACION REDEBAN 2025'!$C$5))))))</f>
        <v>144967.87232000002</v>
      </c>
      <c r="AJ247" s="97">
        <f>IF(OR(V247="SOPORTE_TELEFÓNICO",V247="ENVÍO"),0,IF(AC247="TIPO I",'BASE LIQUIDACION REDEBAN 2025'!$B$10,IF(AC247="TIPO II",'BASE LIQUIDACION REDEBAN 2025'!$B$11,IF(AC247="TIPO III",'BASE LIQUIDACION REDEBAN 2025'!$B$12,'BASE LIQUIDACION REDEBAN 2025'!$B$13))))</f>
        <v>140395.6348884</v>
      </c>
      <c r="AK247" s="97">
        <f t="shared" si="3"/>
        <v>144967.87232000002</v>
      </c>
    </row>
    <row r="248" spans="1:37" s="85" customFormat="1" ht="13.15">
      <c r="A248" s="186" t="s">
        <v>68</v>
      </c>
      <c r="B248" s="104" t="str">
        <f>VLOOKUP(A248,'CENTRO DE COSTOS'!A:D,4,FALSE)</f>
        <v>WILLIAM ASDRUBAL ROZO ROZO</v>
      </c>
      <c r="C248" s="104" t="str">
        <f>VLOOKUP(A248,'CENTRO DE COSTOS'!A:D,2,FALSE)</f>
        <v>0004-0004</v>
      </c>
      <c r="D248" s="187">
        <v>25126</v>
      </c>
      <c r="E248" s="187">
        <v>2345102</v>
      </c>
      <c r="F248" s="187">
        <v>35974</v>
      </c>
      <c r="G248" s="186" t="s">
        <v>298</v>
      </c>
      <c r="H248" s="186" t="s">
        <v>5177</v>
      </c>
      <c r="I248" s="186" t="s">
        <v>5178</v>
      </c>
      <c r="J248" s="187" t="s">
        <v>9145</v>
      </c>
      <c r="K248" s="187" t="s">
        <v>9145</v>
      </c>
      <c r="L248" s="117" t="s">
        <v>167</v>
      </c>
      <c r="M248" s="187">
        <v>2345102</v>
      </c>
      <c r="N248" s="186" t="s">
        <v>10169</v>
      </c>
      <c r="O248" s="186">
        <v>45832.421527777777</v>
      </c>
      <c r="P248" s="186">
        <v>45835.399305555555</v>
      </c>
      <c r="Q248" s="186" t="s">
        <v>9136</v>
      </c>
      <c r="R248" s="186" t="s">
        <v>9137</v>
      </c>
      <c r="S248" s="186" t="s">
        <v>9138</v>
      </c>
      <c r="T248" s="186" t="s">
        <v>9139</v>
      </c>
      <c r="U248" s="186" t="s">
        <v>9139</v>
      </c>
      <c r="V248" s="187" t="s">
        <v>177</v>
      </c>
      <c r="W248" s="186" t="s">
        <v>10170</v>
      </c>
      <c r="X248" s="188" t="s">
        <v>3754</v>
      </c>
      <c r="Y248" s="187">
        <v>0</v>
      </c>
      <c r="Z248" s="187" t="s">
        <v>10171</v>
      </c>
      <c r="AA248" s="186" t="s">
        <v>173</v>
      </c>
      <c r="AB248" s="186" t="s">
        <v>173</v>
      </c>
      <c r="AC248" s="187" t="s">
        <v>28</v>
      </c>
      <c r="AD248" s="187" t="s">
        <v>189</v>
      </c>
      <c r="AE248" s="188" t="s">
        <v>9144</v>
      </c>
      <c r="AF248" s="187">
        <v>0</v>
      </c>
      <c r="AG248" s="186" t="s">
        <v>608</v>
      </c>
      <c r="AH248" s="118"/>
      <c r="AI248" s="112">
        <f>IF(V248="SOPORTE_TELEFÓNICO",'BASE LIQUIDACION REDEBAN 2025'!$B$19,IF(AC248="TIPO I",'BASE LIQUIDACION REDEBAN 2025'!$C$2,IF(AC248="TIPO II",'BASE LIQUIDACION REDEBAN 2025'!$C$3,IF(AC248="TIPO III",'BASE LIQUIDACION REDEBAN 2025'!$C$4,IF(AC248="TIPO IV",'BASE LIQUIDACION REDEBAN 2025'!$C$5,IF(AD248="AEREO",'BASE LIQUIDACION REDEBAN 2025'!$B$6,'BASE LIQUIDACION REDEBAN 2025'!$C$5))))))</f>
        <v>144967.87232000002</v>
      </c>
      <c r="AJ248" s="97">
        <f>IF(OR(V248="SOPORTE_TELEFÓNICO",V248="ENVÍO"),0,IF(AC248="TIPO I",'BASE LIQUIDACION REDEBAN 2025'!$B$10,IF(AC248="TIPO II",'BASE LIQUIDACION REDEBAN 2025'!$B$11,IF(AC248="TIPO III",'BASE LIQUIDACION REDEBAN 2025'!$B$12,'BASE LIQUIDACION REDEBAN 2025'!$B$13))))</f>
        <v>140395.6348884</v>
      </c>
      <c r="AK248" s="97">
        <f t="shared" si="3"/>
        <v>144967.87232000002</v>
      </c>
    </row>
    <row r="249" spans="1:37" s="85" customFormat="1" ht="13.15">
      <c r="A249" s="186" t="s">
        <v>99</v>
      </c>
      <c r="B249" s="104" t="str">
        <f>VLOOKUP(A249,'CENTRO DE COSTOS'!A:D,4,FALSE)</f>
        <v>JOSE MAURICIO HERNANDEZ ROJAS</v>
      </c>
      <c r="C249" s="104" t="str">
        <f>VLOOKUP(A249,'CENTRO DE COSTOS'!A:D,2,FALSE)</f>
        <v>0004-0001</v>
      </c>
      <c r="D249" s="187">
        <v>44874</v>
      </c>
      <c r="E249" s="187">
        <v>2349596</v>
      </c>
      <c r="F249" s="187">
        <v>41679</v>
      </c>
      <c r="G249" s="186" t="s">
        <v>566</v>
      </c>
      <c r="H249" s="186" t="s">
        <v>4468</v>
      </c>
      <c r="I249" s="186" t="s">
        <v>10172</v>
      </c>
      <c r="J249" s="187" t="s">
        <v>9145</v>
      </c>
      <c r="K249" s="187" t="s">
        <v>9145</v>
      </c>
      <c r="L249" s="117" t="s">
        <v>167</v>
      </c>
      <c r="M249" s="187">
        <v>2349596</v>
      </c>
      <c r="N249" s="186" t="s">
        <v>10173</v>
      </c>
      <c r="O249" s="186">
        <v>45832.729861111111</v>
      </c>
      <c r="P249" s="186">
        <v>45835.402777777781</v>
      </c>
      <c r="Q249" s="186" t="s">
        <v>9136</v>
      </c>
      <c r="R249" s="186" t="s">
        <v>9137</v>
      </c>
      <c r="S249" s="186" t="s">
        <v>9138</v>
      </c>
      <c r="T249" s="186" t="s">
        <v>9139</v>
      </c>
      <c r="U249" s="186" t="s">
        <v>9139</v>
      </c>
      <c r="V249" s="187" t="s">
        <v>177</v>
      </c>
      <c r="W249" s="186" t="s">
        <v>10174</v>
      </c>
      <c r="X249" s="188" t="s">
        <v>3754</v>
      </c>
      <c r="Y249" s="187">
        <v>0</v>
      </c>
      <c r="Z249" s="187" t="s">
        <v>10175</v>
      </c>
      <c r="AA249" s="186" t="s">
        <v>173</v>
      </c>
      <c r="AB249" s="186" t="s">
        <v>173</v>
      </c>
      <c r="AC249" s="187" t="s">
        <v>28</v>
      </c>
      <c r="AD249" s="187" t="s">
        <v>189</v>
      </c>
      <c r="AE249" s="188" t="s">
        <v>9144</v>
      </c>
      <c r="AF249" s="187">
        <v>0</v>
      </c>
      <c r="AG249" s="186" t="s">
        <v>506</v>
      </c>
      <c r="AH249" s="118"/>
      <c r="AI249" s="112">
        <f>IF(V249="SOPORTE_TELEFÓNICO",'BASE LIQUIDACION REDEBAN 2025'!$B$19,IF(AC249="TIPO I",'BASE LIQUIDACION REDEBAN 2025'!$C$2,IF(AC249="TIPO II",'BASE LIQUIDACION REDEBAN 2025'!$C$3,IF(AC249="TIPO III",'BASE LIQUIDACION REDEBAN 2025'!$C$4,IF(AC249="TIPO IV",'BASE LIQUIDACION REDEBAN 2025'!$C$5,IF(AD249="AEREO",'BASE LIQUIDACION REDEBAN 2025'!$B$6,'BASE LIQUIDACION REDEBAN 2025'!$C$5))))))</f>
        <v>144967.87232000002</v>
      </c>
      <c r="AJ249" s="97">
        <f>IF(OR(V249="SOPORTE_TELEFÓNICO",V249="ENVÍO"),0,IF(AC249="TIPO I",'BASE LIQUIDACION REDEBAN 2025'!$B$10,IF(AC249="TIPO II",'BASE LIQUIDACION REDEBAN 2025'!$B$11,IF(AC249="TIPO III",'BASE LIQUIDACION REDEBAN 2025'!$B$12,'BASE LIQUIDACION REDEBAN 2025'!$B$13))))</f>
        <v>140395.6348884</v>
      </c>
      <c r="AK249" s="97">
        <f t="shared" si="3"/>
        <v>144967.87232000002</v>
      </c>
    </row>
    <row r="250" spans="1:37" s="85" customFormat="1" ht="13.15">
      <c r="A250" s="186" t="s">
        <v>90</v>
      </c>
      <c r="B250" s="104" t="str">
        <f>VLOOKUP(A250,'CENTRO DE COSTOS'!A:D,4,FALSE)</f>
        <v>JUAN SEBASTIÁN RÍOS CASTRILLÓN</v>
      </c>
      <c r="C250" s="104" t="str">
        <f>VLOOKUP(A250,'CENTRO DE COSTOS'!A:D,2,FALSE)</f>
        <v>0004-0005</v>
      </c>
      <c r="D250" s="187">
        <v>5360</v>
      </c>
      <c r="E250" s="187">
        <v>13620071</v>
      </c>
      <c r="F250" s="187">
        <v>31145</v>
      </c>
      <c r="G250" s="186" t="s">
        <v>290</v>
      </c>
      <c r="H250" s="186" t="s">
        <v>464</v>
      </c>
      <c r="I250" s="186" t="s">
        <v>10176</v>
      </c>
      <c r="J250" s="187" t="s">
        <v>802</v>
      </c>
      <c r="K250" s="187" t="s">
        <v>803</v>
      </c>
      <c r="L250" s="117" t="s">
        <v>167</v>
      </c>
      <c r="M250" s="187">
        <v>13620071</v>
      </c>
      <c r="N250" s="186" t="s">
        <v>10177</v>
      </c>
      <c r="O250" s="186">
        <v>45832.520833333336</v>
      </c>
      <c r="P250" s="186">
        <v>45835.421793981477</v>
      </c>
      <c r="Q250" s="186" t="s">
        <v>9136</v>
      </c>
      <c r="R250" s="186" t="s">
        <v>9137</v>
      </c>
      <c r="S250" s="186" t="s">
        <v>9138</v>
      </c>
      <c r="T250" s="186" t="s">
        <v>3331</v>
      </c>
      <c r="U250" s="186" t="s">
        <v>3331</v>
      </c>
      <c r="V250" s="187" t="s">
        <v>177</v>
      </c>
      <c r="W250" s="186" t="s">
        <v>10178</v>
      </c>
      <c r="X250" s="188" t="s">
        <v>10179</v>
      </c>
      <c r="Y250" s="187" t="s">
        <v>10180</v>
      </c>
      <c r="Z250" s="187" t="s">
        <v>3670</v>
      </c>
      <c r="AA250" s="186" t="s">
        <v>173</v>
      </c>
      <c r="AB250" s="186" t="s">
        <v>173</v>
      </c>
      <c r="AC250" s="187" t="s">
        <v>25</v>
      </c>
      <c r="AD250" s="187" t="s">
        <v>189</v>
      </c>
      <c r="AE250" s="188" t="s">
        <v>9144</v>
      </c>
      <c r="AF250" s="187">
        <v>0</v>
      </c>
      <c r="AG250" s="186" t="s">
        <v>3263</v>
      </c>
      <c r="AH250" s="118"/>
      <c r="AI250" s="112">
        <f>IF(V250="SOPORTE_TELEFÓNICO",'BASE LIQUIDACION REDEBAN 2025'!$B$19,IF(AC250="TIPO I",'BASE LIQUIDACION REDEBAN 2025'!$C$2,IF(AC250="TIPO II",'BASE LIQUIDACION REDEBAN 2025'!$C$3,IF(AC250="TIPO III",'BASE LIQUIDACION REDEBAN 2025'!$C$4,IF(AC250="TIPO IV",'BASE LIQUIDACION REDEBAN 2025'!$C$5,IF(AD250="AEREO",'BASE LIQUIDACION REDEBAN 2025'!$B$6,'BASE LIQUIDACION REDEBAN 2025'!$C$5))))))</f>
        <v>65960.072302</v>
      </c>
      <c r="AJ250" s="97">
        <f>IF(OR(V250="SOPORTE_TELEFÓNICO",V250="ENVÍO"),0,IF(AC250="TIPO I",'BASE LIQUIDACION REDEBAN 2025'!$B$10,IF(AC250="TIPO II",'BASE LIQUIDACION REDEBAN 2025'!$B$11,IF(AC250="TIPO III",'BASE LIQUIDACION REDEBAN 2025'!$B$12,'BASE LIQUIDACION REDEBAN 2025'!$B$13))))</f>
        <v>75096.394270399993</v>
      </c>
      <c r="AK250" s="97">
        <f t="shared" si="3"/>
        <v>65960.072302</v>
      </c>
    </row>
    <row r="251" spans="1:37" s="85" customFormat="1" ht="13.15">
      <c r="A251" s="186" t="s">
        <v>72</v>
      </c>
      <c r="B251" s="104" t="str">
        <f>VLOOKUP(A251,'CENTRO DE COSTOS'!A:D,4,FALSE)</f>
        <v>MIGUEL JULIÁN HERNÁNDEZ GUARÍN</v>
      </c>
      <c r="C251" s="104" t="str">
        <f>VLOOKUP(A251,'CENTRO DE COSTOS'!A:D,2,FALSE)</f>
        <v>0004-0008</v>
      </c>
      <c r="D251" s="187">
        <v>68307</v>
      </c>
      <c r="E251" s="187">
        <v>13645716</v>
      </c>
      <c r="F251" s="187">
        <v>74167</v>
      </c>
      <c r="G251" s="186" t="s">
        <v>180</v>
      </c>
      <c r="H251" s="186" t="s">
        <v>1617</v>
      </c>
      <c r="I251" s="186" t="s">
        <v>10181</v>
      </c>
      <c r="J251" s="187" t="s">
        <v>9145</v>
      </c>
      <c r="K251" s="187" t="s">
        <v>9145</v>
      </c>
      <c r="L251" s="117" t="s">
        <v>167</v>
      </c>
      <c r="M251" s="187">
        <v>13645716</v>
      </c>
      <c r="N251" s="186" t="s">
        <v>10182</v>
      </c>
      <c r="O251" s="186">
        <v>45835.407638888886</v>
      </c>
      <c r="P251" s="186">
        <v>45835.564097222217</v>
      </c>
      <c r="Q251" s="186" t="s">
        <v>9136</v>
      </c>
      <c r="R251" s="186" t="s">
        <v>9137</v>
      </c>
      <c r="S251" s="186" t="s">
        <v>9138</v>
      </c>
      <c r="T251" s="186" t="s">
        <v>9181</v>
      </c>
      <c r="U251" s="186" t="s">
        <v>9182</v>
      </c>
      <c r="V251" s="187" t="s">
        <v>177</v>
      </c>
      <c r="W251" s="186" t="s">
        <v>10183</v>
      </c>
      <c r="X251" s="188" t="s">
        <v>3754</v>
      </c>
      <c r="Y251" s="187">
        <v>0</v>
      </c>
      <c r="Z251" s="187" t="s">
        <v>10184</v>
      </c>
      <c r="AA251" s="186" t="s">
        <v>173</v>
      </c>
      <c r="AB251" s="186" t="s">
        <v>173</v>
      </c>
      <c r="AC251" s="187" t="s">
        <v>25</v>
      </c>
      <c r="AD251" s="187" t="s">
        <v>189</v>
      </c>
      <c r="AE251" s="188" t="s">
        <v>9144</v>
      </c>
      <c r="AF251" s="187">
        <v>0</v>
      </c>
      <c r="AG251" s="186" t="s">
        <v>404</v>
      </c>
      <c r="AH251" s="118"/>
      <c r="AI251" s="112">
        <f>IF(V251="SOPORTE_TELEFÓNICO",'BASE LIQUIDACION REDEBAN 2025'!$B$19,IF(AC251="TIPO I",'BASE LIQUIDACION REDEBAN 2025'!$C$2,IF(AC251="TIPO II",'BASE LIQUIDACION REDEBAN 2025'!$C$3,IF(AC251="TIPO III",'BASE LIQUIDACION REDEBAN 2025'!$C$4,IF(AC251="TIPO IV",'BASE LIQUIDACION REDEBAN 2025'!$C$5,IF(AD251="AEREO",'BASE LIQUIDACION REDEBAN 2025'!$B$6,'BASE LIQUIDACION REDEBAN 2025'!$C$5))))))</f>
        <v>65960.072302</v>
      </c>
      <c r="AJ251" s="97">
        <f>IF(OR(V251="SOPORTE_TELEFÓNICO",V251="ENVÍO"),0,IF(AC251="TIPO I",'BASE LIQUIDACION REDEBAN 2025'!$B$10,IF(AC251="TIPO II",'BASE LIQUIDACION REDEBAN 2025'!$B$11,IF(AC251="TIPO III",'BASE LIQUIDACION REDEBAN 2025'!$B$12,'BASE LIQUIDACION REDEBAN 2025'!$B$13))))</f>
        <v>75096.394270399993</v>
      </c>
      <c r="AK251" s="97">
        <f t="shared" si="3"/>
        <v>65960.072302</v>
      </c>
    </row>
    <row r="252" spans="1:37" s="85" customFormat="1" ht="13.15">
      <c r="A252" s="186" t="s">
        <v>98</v>
      </c>
      <c r="B252" s="104" t="str">
        <f>VLOOKUP(A252,'CENTRO DE COSTOS'!A:D,4,FALSE)</f>
        <v>MIGUEL JULIÁN HERNÁNDEZ GUARÍN</v>
      </c>
      <c r="C252" s="104" t="str">
        <f>VLOOKUP(A252,'CENTRO DE COSTOS'!A:D,2,FALSE)</f>
        <v>0004-0008</v>
      </c>
      <c r="D252" s="187">
        <v>15001</v>
      </c>
      <c r="E252" s="187">
        <v>13617091</v>
      </c>
      <c r="F252" s="187">
        <v>39753</v>
      </c>
      <c r="G252" s="186" t="s">
        <v>371</v>
      </c>
      <c r="H252" s="186" t="s">
        <v>98</v>
      </c>
      <c r="I252" s="186" t="s">
        <v>10185</v>
      </c>
      <c r="J252" s="187" t="s">
        <v>9145</v>
      </c>
      <c r="K252" s="187" t="s">
        <v>9145</v>
      </c>
      <c r="L252" s="117" t="s">
        <v>167</v>
      </c>
      <c r="M252" s="187">
        <v>13617091</v>
      </c>
      <c r="N252" s="186" t="s">
        <v>10186</v>
      </c>
      <c r="O252" s="186">
        <v>45835.407638888886</v>
      </c>
      <c r="P252" s="186">
        <v>45835.597962962973</v>
      </c>
      <c r="Q252" s="186" t="s">
        <v>9136</v>
      </c>
      <c r="R252" s="186" t="s">
        <v>9137</v>
      </c>
      <c r="S252" s="186" t="s">
        <v>9138</v>
      </c>
      <c r="T252" s="186" t="s">
        <v>9181</v>
      </c>
      <c r="U252" s="186" t="s">
        <v>9182</v>
      </c>
      <c r="V252" s="187" t="s">
        <v>177</v>
      </c>
      <c r="W252" s="186" t="s">
        <v>10187</v>
      </c>
      <c r="X252" s="188" t="s">
        <v>3754</v>
      </c>
      <c r="Y252" s="187">
        <v>0</v>
      </c>
      <c r="Z252" s="187" t="s">
        <v>10188</v>
      </c>
      <c r="AA252" s="186" t="s">
        <v>173</v>
      </c>
      <c r="AB252" s="186" t="s">
        <v>173</v>
      </c>
      <c r="AC252" s="187" t="s">
        <v>25</v>
      </c>
      <c r="AD252" s="187" t="s">
        <v>189</v>
      </c>
      <c r="AE252" s="188" t="s">
        <v>9144</v>
      </c>
      <c r="AF252" s="187">
        <v>0</v>
      </c>
      <c r="AG252" s="186" t="s">
        <v>1354</v>
      </c>
      <c r="AH252" s="118"/>
      <c r="AI252" s="112">
        <f>IF(V252="SOPORTE_TELEFÓNICO",'BASE LIQUIDACION REDEBAN 2025'!$B$19,IF(AC252="TIPO I",'BASE LIQUIDACION REDEBAN 2025'!$C$2,IF(AC252="TIPO II",'BASE LIQUIDACION REDEBAN 2025'!$C$3,IF(AC252="TIPO III",'BASE LIQUIDACION REDEBAN 2025'!$C$4,IF(AC252="TIPO IV",'BASE LIQUIDACION REDEBAN 2025'!$C$5,IF(AD252="AEREO",'BASE LIQUIDACION REDEBAN 2025'!$B$6,'BASE LIQUIDACION REDEBAN 2025'!$C$5))))))</f>
        <v>65960.072302</v>
      </c>
      <c r="AJ252" s="97">
        <f>IF(OR(V252="SOPORTE_TELEFÓNICO",V252="ENVÍO"),0,IF(AC252="TIPO I",'BASE LIQUIDACION REDEBAN 2025'!$B$10,IF(AC252="TIPO II",'BASE LIQUIDACION REDEBAN 2025'!$B$11,IF(AC252="TIPO III",'BASE LIQUIDACION REDEBAN 2025'!$B$12,'BASE LIQUIDACION REDEBAN 2025'!$B$13))))</f>
        <v>75096.394270399993</v>
      </c>
      <c r="AK252" s="97">
        <f t="shared" si="3"/>
        <v>65960.072302</v>
      </c>
    </row>
    <row r="253" spans="1:37" s="85" customFormat="1" ht="13.15">
      <c r="A253" s="186" t="s">
        <v>90</v>
      </c>
      <c r="B253" s="104" t="str">
        <f>VLOOKUP(A253,'CENTRO DE COSTOS'!A:D,4,FALSE)</f>
        <v>JUAN SEBASTIÁN RÍOS CASTRILLÓN</v>
      </c>
      <c r="C253" s="104" t="str">
        <f>VLOOKUP(A253,'CENTRO DE COSTOS'!A:D,2,FALSE)</f>
        <v>0004-0005</v>
      </c>
      <c r="D253" s="187">
        <v>5001</v>
      </c>
      <c r="E253" s="187">
        <v>2347318</v>
      </c>
      <c r="F253" s="187">
        <v>55662</v>
      </c>
      <c r="G253" s="186" t="s">
        <v>290</v>
      </c>
      <c r="H253" s="186" t="s">
        <v>90</v>
      </c>
      <c r="I253" s="186" t="s">
        <v>6468</v>
      </c>
      <c r="J253" s="187" t="s">
        <v>802</v>
      </c>
      <c r="K253" s="187" t="s">
        <v>1030</v>
      </c>
      <c r="L253" s="117" t="s">
        <v>167</v>
      </c>
      <c r="M253" s="187">
        <v>2347318</v>
      </c>
      <c r="N253" s="186" t="s">
        <v>10189</v>
      </c>
      <c r="O253" s="186">
        <v>45832.561111111114</v>
      </c>
      <c r="P253" s="186">
        <v>45835.604166666664</v>
      </c>
      <c r="Q253" s="186" t="s">
        <v>9136</v>
      </c>
      <c r="R253" s="186" t="s">
        <v>9137</v>
      </c>
      <c r="S253" s="186" t="s">
        <v>9138</v>
      </c>
      <c r="T253" s="186" t="s">
        <v>9139</v>
      </c>
      <c r="U253" s="186" t="s">
        <v>9139</v>
      </c>
      <c r="V253" s="187" t="s">
        <v>177</v>
      </c>
      <c r="W253" s="186" t="s">
        <v>10190</v>
      </c>
      <c r="X253" s="188" t="s">
        <v>3754</v>
      </c>
      <c r="Y253" s="187">
        <v>0</v>
      </c>
      <c r="Z253" s="187" t="s">
        <v>6471</v>
      </c>
      <c r="AA253" s="186" t="s">
        <v>173</v>
      </c>
      <c r="AB253" s="186" t="s">
        <v>173</v>
      </c>
      <c r="AC253" s="187" t="s">
        <v>25</v>
      </c>
      <c r="AD253" s="187" t="s">
        <v>189</v>
      </c>
      <c r="AE253" s="188" t="s">
        <v>9144</v>
      </c>
      <c r="AF253" s="187">
        <v>0</v>
      </c>
      <c r="AG253" s="186" t="s">
        <v>2680</v>
      </c>
      <c r="AH253" s="118"/>
      <c r="AI253" s="112">
        <f>IF(V253="SOPORTE_TELEFÓNICO",'BASE LIQUIDACION REDEBAN 2025'!$B$19,IF(AC253="TIPO I",'BASE LIQUIDACION REDEBAN 2025'!$C$2,IF(AC253="TIPO II",'BASE LIQUIDACION REDEBAN 2025'!$C$3,IF(AC253="TIPO III",'BASE LIQUIDACION REDEBAN 2025'!$C$4,IF(AC253="TIPO IV",'BASE LIQUIDACION REDEBAN 2025'!$C$5,IF(AD253="AEREO",'BASE LIQUIDACION REDEBAN 2025'!$B$6,'BASE LIQUIDACION REDEBAN 2025'!$C$5))))))</f>
        <v>65960.072302</v>
      </c>
      <c r="AJ253" s="97">
        <f>IF(OR(V253="SOPORTE_TELEFÓNICO",V253="ENVÍO"),0,IF(AC253="TIPO I",'BASE LIQUIDACION REDEBAN 2025'!$B$10,IF(AC253="TIPO II",'BASE LIQUIDACION REDEBAN 2025'!$B$11,IF(AC253="TIPO III",'BASE LIQUIDACION REDEBAN 2025'!$B$12,'BASE LIQUIDACION REDEBAN 2025'!$B$13))))</f>
        <v>75096.394270399993</v>
      </c>
      <c r="AK253" s="97">
        <f t="shared" si="3"/>
        <v>65960.072302</v>
      </c>
    </row>
    <row r="254" spans="1:37" s="85" customFormat="1" ht="13.15">
      <c r="A254" s="186" t="s">
        <v>90</v>
      </c>
      <c r="B254" s="104" t="str">
        <f>VLOOKUP(A254,'CENTRO DE COSTOS'!A:D,4,FALSE)</f>
        <v>JUAN SEBASTIÁN RÍOS CASTRILLÓN</v>
      </c>
      <c r="C254" s="104" t="str">
        <f>VLOOKUP(A254,'CENTRO DE COSTOS'!A:D,2,FALSE)</f>
        <v>0004-0005</v>
      </c>
      <c r="D254" s="187">
        <v>5088</v>
      </c>
      <c r="E254" s="187">
        <v>2348995</v>
      </c>
      <c r="F254" s="187">
        <v>78725</v>
      </c>
      <c r="G254" s="186" t="s">
        <v>290</v>
      </c>
      <c r="H254" s="186" t="s">
        <v>291</v>
      </c>
      <c r="I254" s="186" t="s">
        <v>8366</v>
      </c>
      <c r="J254" s="187" t="s">
        <v>802</v>
      </c>
      <c r="K254" s="187" t="s">
        <v>803</v>
      </c>
      <c r="L254" s="117" t="s">
        <v>167</v>
      </c>
      <c r="M254" s="187">
        <v>2348995</v>
      </c>
      <c r="N254" s="186" t="s">
        <v>10191</v>
      </c>
      <c r="O254" s="186">
        <v>45832.677083333336</v>
      </c>
      <c r="P254" s="186">
        <v>45835.615972222222</v>
      </c>
      <c r="Q254" s="186" t="s">
        <v>9453</v>
      </c>
      <c r="R254" s="186" t="s">
        <v>9454</v>
      </c>
      <c r="S254" s="186" t="s">
        <v>9138</v>
      </c>
      <c r="T254" s="186" t="s">
        <v>9139</v>
      </c>
      <c r="U254" s="186" t="s">
        <v>9139</v>
      </c>
      <c r="V254" s="187" t="s">
        <v>3188</v>
      </c>
      <c r="W254" s="186" t="s">
        <v>10192</v>
      </c>
      <c r="X254" s="188" t="s">
        <v>9141</v>
      </c>
      <c r="Y254" s="187" t="s">
        <v>9142</v>
      </c>
      <c r="Z254" s="187" t="s">
        <v>10193</v>
      </c>
      <c r="AA254" s="186" t="s">
        <v>173</v>
      </c>
      <c r="AB254" s="186" t="s">
        <v>173</v>
      </c>
      <c r="AC254" s="187" t="s">
        <v>25</v>
      </c>
      <c r="AD254" s="187" t="s">
        <v>189</v>
      </c>
      <c r="AE254" s="188" t="s">
        <v>3754</v>
      </c>
      <c r="AF254" s="187">
        <v>0</v>
      </c>
      <c r="AG254" s="186" t="s">
        <v>818</v>
      </c>
      <c r="AH254" s="118"/>
      <c r="AI254" s="112">
        <f>IF(V254="SOPORTE_TELEFÓNICO",'BASE LIQUIDACION REDEBAN 2025'!$B$19,IF(AC254="TIPO I",'BASE LIQUIDACION REDEBAN 2025'!$C$2,IF(AC254="TIPO II",'BASE LIQUIDACION REDEBAN 2025'!$C$3,IF(AC254="TIPO III",'BASE LIQUIDACION REDEBAN 2025'!$C$4,IF(AC254="TIPO IV",'BASE LIQUIDACION REDEBAN 2025'!$C$5,IF(AD254="AEREO",'BASE LIQUIDACION REDEBAN 2025'!$B$6,'BASE LIQUIDACION REDEBAN 2025'!$C$5))))))</f>
        <v>41241.0800752</v>
      </c>
      <c r="AJ254" s="97">
        <f>IF(OR(V254="SOPORTE_TELEFÓNICO",V254="ENVÍO"),0,IF(AC254="TIPO I",'BASE LIQUIDACION REDEBAN 2025'!$B$10,IF(AC254="TIPO II",'BASE LIQUIDACION REDEBAN 2025'!$B$11,IF(AC254="TIPO III",'BASE LIQUIDACION REDEBAN 2025'!$B$12,'BASE LIQUIDACION REDEBAN 2025'!$B$13))))</f>
        <v>0</v>
      </c>
      <c r="AK254" s="97">
        <f t="shared" si="3"/>
        <v>41241.0800752</v>
      </c>
    </row>
    <row r="255" spans="1:37" s="85" customFormat="1" ht="13.15">
      <c r="A255" s="186" t="s">
        <v>98</v>
      </c>
      <c r="B255" s="104" t="str">
        <f>VLOOKUP(A255,'CENTRO DE COSTOS'!A:D,4,FALSE)</f>
        <v>MIGUEL JULIÁN HERNÁNDEZ GUARÍN</v>
      </c>
      <c r="C255" s="104" t="str">
        <f>VLOOKUP(A255,'CENTRO DE COSTOS'!A:D,2,FALSE)</f>
        <v>0004-0008</v>
      </c>
      <c r="D255" s="187">
        <v>15238</v>
      </c>
      <c r="E255" s="187">
        <v>13630528</v>
      </c>
      <c r="F255" s="187">
        <v>18727</v>
      </c>
      <c r="G255" s="186" t="s">
        <v>371</v>
      </c>
      <c r="H255" s="186" t="s">
        <v>4923</v>
      </c>
      <c r="I255" s="186" t="s">
        <v>10194</v>
      </c>
      <c r="J255" s="187" t="s">
        <v>9145</v>
      </c>
      <c r="K255" s="187" t="s">
        <v>9145</v>
      </c>
      <c r="L255" s="117" t="s">
        <v>167</v>
      </c>
      <c r="M255" s="187">
        <v>13630528</v>
      </c>
      <c r="N255" s="186" t="s">
        <v>10195</v>
      </c>
      <c r="O255" s="186">
        <v>45835.407638888886</v>
      </c>
      <c r="P255" s="186">
        <v>45835.645995370367</v>
      </c>
      <c r="Q255" s="186" t="s">
        <v>9136</v>
      </c>
      <c r="R255" s="186" t="s">
        <v>9137</v>
      </c>
      <c r="S255" s="186" t="s">
        <v>9138</v>
      </c>
      <c r="T255" s="186" t="s">
        <v>9181</v>
      </c>
      <c r="U255" s="186" t="s">
        <v>9182</v>
      </c>
      <c r="V255" s="187" t="s">
        <v>177</v>
      </c>
      <c r="W255" s="186" t="s">
        <v>10196</v>
      </c>
      <c r="X255" s="188" t="s">
        <v>3754</v>
      </c>
      <c r="Y255" s="187">
        <v>0</v>
      </c>
      <c r="Z255" s="187" t="s">
        <v>10197</v>
      </c>
      <c r="AA255" s="186" t="s">
        <v>173</v>
      </c>
      <c r="AB255" s="186" t="s">
        <v>173</v>
      </c>
      <c r="AC255" s="187" t="s">
        <v>28</v>
      </c>
      <c r="AD255" s="187" t="s">
        <v>189</v>
      </c>
      <c r="AE255" s="188" t="s">
        <v>9144</v>
      </c>
      <c r="AF255" s="187">
        <v>0</v>
      </c>
      <c r="AG255" s="186" t="s">
        <v>1163</v>
      </c>
      <c r="AH255" s="118"/>
      <c r="AI255" s="112">
        <f>IF(V255="SOPORTE_TELEFÓNICO",'BASE LIQUIDACION REDEBAN 2025'!$B$19,IF(AC255="TIPO I",'BASE LIQUIDACION REDEBAN 2025'!$C$2,IF(AC255="TIPO II",'BASE LIQUIDACION REDEBAN 2025'!$C$3,IF(AC255="TIPO III",'BASE LIQUIDACION REDEBAN 2025'!$C$4,IF(AC255="TIPO IV",'BASE LIQUIDACION REDEBAN 2025'!$C$5,IF(AD255="AEREO",'BASE LIQUIDACION REDEBAN 2025'!$B$6,'BASE LIQUIDACION REDEBAN 2025'!$C$5))))))</f>
        <v>144967.87232000002</v>
      </c>
      <c r="AJ255" s="97">
        <f>IF(OR(V255="SOPORTE_TELEFÓNICO",V255="ENVÍO"),0,IF(AC255="TIPO I",'BASE LIQUIDACION REDEBAN 2025'!$B$10,IF(AC255="TIPO II",'BASE LIQUIDACION REDEBAN 2025'!$B$11,IF(AC255="TIPO III",'BASE LIQUIDACION REDEBAN 2025'!$B$12,'BASE LIQUIDACION REDEBAN 2025'!$B$13))))</f>
        <v>140395.6348884</v>
      </c>
      <c r="AK255" s="97">
        <f t="shared" si="3"/>
        <v>144967.87232000002</v>
      </c>
    </row>
    <row r="256" spans="1:37" s="85" customFormat="1" ht="13.15">
      <c r="A256" s="186" t="s">
        <v>80</v>
      </c>
      <c r="B256" s="104" t="str">
        <f>VLOOKUP(A256,'CENTRO DE COSTOS'!A:D,4,FALSE)</f>
        <v>JOSE MAURICIO HERNANDEZ ROJAS</v>
      </c>
      <c r="C256" s="104" t="str">
        <f>VLOOKUP(A256,'CENTRO DE COSTOS'!A:D,2,FALSE)</f>
        <v>0004-0001</v>
      </c>
      <c r="D256" s="187">
        <v>13001</v>
      </c>
      <c r="E256" s="187">
        <v>13600079</v>
      </c>
      <c r="F256" s="187">
        <v>75903</v>
      </c>
      <c r="G256" s="186" t="s">
        <v>364</v>
      </c>
      <c r="H256" s="186" t="s">
        <v>80</v>
      </c>
      <c r="I256" s="186" t="s">
        <v>10198</v>
      </c>
      <c r="J256" s="187" t="s">
        <v>9145</v>
      </c>
      <c r="K256" s="187" t="s">
        <v>9145</v>
      </c>
      <c r="L256" s="117" t="s">
        <v>167</v>
      </c>
      <c r="M256" s="187">
        <v>13600079</v>
      </c>
      <c r="N256" s="186" t="s">
        <v>10199</v>
      </c>
      <c r="O256" s="186">
        <v>45832.48541666667</v>
      </c>
      <c r="P256" s="186">
        <v>45835.658263888887</v>
      </c>
      <c r="Q256" s="186" t="s">
        <v>9136</v>
      </c>
      <c r="R256" s="186" t="s">
        <v>9137</v>
      </c>
      <c r="S256" s="186" t="s">
        <v>9138</v>
      </c>
      <c r="T256" s="186" t="s">
        <v>9181</v>
      </c>
      <c r="U256" s="186" t="s">
        <v>9182</v>
      </c>
      <c r="V256" s="187" t="s">
        <v>177</v>
      </c>
      <c r="W256" s="186" t="s">
        <v>10200</v>
      </c>
      <c r="X256" s="188" t="s">
        <v>3754</v>
      </c>
      <c r="Y256" s="187">
        <v>0</v>
      </c>
      <c r="Z256" s="187" t="s">
        <v>10201</v>
      </c>
      <c r="AA256" s="186" t="s">
        <v>173</v>
      </c>
      <c r="AB256" s="186" t="s">
        <v>173</v>
      </c>
      <c r="AC256" s="187" t="s">
        <v>25</v>
      </c>
      <c r="AD256" s="187" t="s">
        <v>189</v>
      </c>
      <c r="AE256" s="188" t="s">
        <v>9144</v>
      </c>
      <c r="AF256" s="187">
        <v>0</v>
      </c>
      <c r="AG256" s="186" t="s">
        <v>1180</v>
      </c>
      <c r="AH256" s="118"/>
      <c r="AI256" s="112">
        <f>IF(V256="SOPORTE_TELEFÓNICO",'BASE LIQUIDACION REDEBAN 2025'!$B$19,IF(AC256="TIPO I",'BASE LIQUIDACION REDEBAN 2025'!$C$2,IF(AC256="TIPO II",'BASE LIQUIDACION REDEBAN 2025'!$C$3,IF(AC256="TIPO III",'BASE LIQUIDACION REDEBAN 2025'!$C$4,IF(AC256="TIPO IV",'BASE LIQUIDACION REDEBAN 2025'!$C$5,IF(AD256="AEREO",'BASE LIQUIDACION REDEBAN 2025'!$B$6,'BASE LIQUIDACION REDEBAN 2025'!$C$5))))))</f>
        <v>65960.072302</v>
      </c>
      <c r="AJ256" s="97">
        <f>IF(OR(V256="SOPORTE_TELEFÓNICO",V256="ENVÍO"),0,IF(AC256="TIPO I",'BASE LIQUIDACION REDEBAN 2025'!$B$10,IF(AC256="TIPO II",'BASE LIQUIDACION REDEBAN 2025'!$B$11,IF(AC256="TIPO III",'BASE LIQUIDACION REDEBAN 2025'!$B$12,'BASE LIQUIDACION REDEBAN 2025'!$B$13))))</f>
        <v>75096.394270399993</v>
      </c>
      <c r="AK256" s="97">
        <f t="shared" si="3"/>
        <v>65960.072302</v>
      </c>
    </row>
    <row r="257" spans="1:37" s="85" customFormat="1" ht="13.15">
      <c r="A257" s="186" t="s">
        <v>68</v>
      </c>
      <c r="B257" s="104" t="str">
        <f>VLOOKUP(A257,'CENTRO DE COSTOS'!A:D,4,FALSE)</f>
        <v>WILLIAM ASDRUBAL ROZO ROZO</v>
      </c>
      <c r="C257" s="104" t="str">
        <f>VLOOKUP(A257,'CENTRO DE COSTOS'!A:D,2,FALSE)</f>
        <v>0004-0004</v>
      </c>
      <c r="D257" s="187">
        <v>11001</v>
      </c>
      <c r="E257" s="187">
        <v>2355463</v>
      </c>
      <c r="F257" s="187">
        <v>79530</v>
      </c>
      <c r="G257" s="186" t="s">
        <v>298</v>
      </c>
      <c r="H257" s="186" t="s">
        <v>68</v>
      </c>
      <c r="I257" s="186" t="s">
        <v>795</v>
      </c>
      <c r="J257" s="187" t="s">
        <v>9145</v>
      </c>
      <c r="K257" s="187" t="s">
        <v>9145</v>
      </c>
      <c r="L257" s="117" t="s">
        <v>167</v>
      </c>
      <c r="M257" s="187">
        <v>2355463</v>
      </c>
      <c r="N257" s="186" t="s">
        <v>10202</v>
      </c>
      <c r="O257" s="186">
        <v>45833.678472222222</v>
      </c>
      <c r="P257" s="186">
        <v>45835.682638888888</v>
      </c>
      <c r="Q257" s="186" t="s">
        <v>9136</v>
      </c>
      <c r="R257" s="186" t="s">
        <v>9137</v>
      </c>
      <c r="S257" s="186" t="s">
        <v>9138</v>
      </c>
      <c r="T257" s="186" t="s">
        <v>9139</v>
      </c>
      <c r="U257" s="186" t="s">
        <v>9139</v>
      </c>
      <c r="V257" s="187" t="s">
        <v>177</v>
      </c>
      <c r="W257" s="186" t="s">
        <v>10203</v>
      </c>
      <c r="X257" s="188" t="s">
        <v>3754</v>
      </c>
      <c r="Y257" s="187">
        <v>0</v>
      </c>
      <c r="Z257" s="187" t="s">
        <v>797</v>
      </c>
      <c r="AA257" s="186" t="s">
        <v>173</v>
      </c>
      <c r="AB257" s="186" t="s">
        <v>173</v>
      </c>
      <c r="AC257" s="187" t="s">
        <v>25</v>
      </c>
      <c r="AD257" s="187" t="s">
        <v>189</v>
      </c>
      <c r="AE257" s="188" t="s">
        <v>9144</v>
      </c>
      <c r="AF257" s="187">
        <v>0</v>
      </c>
      <c r="AG257" s="186" t="s">
        <v>4274</v>
      </c>
      <c r="AH257" s="118"/>
      <c r="AI257" s="112">
        <f>IF(V257="SOPORTE_TELEFÓNICO",'BASE LIQUIDACION REDEBAN 2025'!$B$19,IF(AC257="TIPO I",'BASE LIQUIDACION REDEBAN 2025'!$C$2,IF(AC257="TIPO II",'BASE LIQUIDACION REDEBAN 2025'!$C$3,IF(AC257="TIPO III",'BASE LIQUIDACION REDEBAN 2025'!$C$4,IF(AC257="TIPO IV",'BASE LIQUIDACION REDEBAN 2025'!$C$5,IF(AD257="AEREO",'BASE LIQUIDACION REDEBAN 2025'!$B$6,'BASE LIQUIDACION REDEBAN 2025'!$C$5))))))</f>
        <v>65960.072302</v>
      </c>
      <c r="AJ257" s="97">
        <f>IF(OR(V257="SOPORTE_TELEFÓNICO",V257="ENVÍO"),0,IF(AC257="TIPO I",'BASE LIQUIDACION REDEBAN 2025'!$B$10,IF(AC257="TIPO II",'BASE LIQUIDACION REDEBAN 2025'!$B$11,IF(AC257="TIPO III",'BASE LIQUIDACION REDEBAN 2025'!$B$12,'BASE LIQUIDACION REDEBAN 2025'!$B$13))))</f>
        <v>75096.394270399993</v>
      </c>
      <c r="AK257" s="97">
        <f t="shared" si="3"/>
        <v>65960.072302</v>
      </c>
    </row>
    <row r="258" spans="1:37" s="85" customFormat="1" ht="13.15">
      <c r="A258" s="186" t="s">
        <v>76</v>
      </c>
      <c r="B258" s="104" t="str">
        <f>VLOOKUP(A258,'CENTRO DE COSTOS'!A:D,4,FALSE)</f>
        <v>DIEGO FERNANDO HENAO CARDONA</v>
      </c>
      <c r="C258" s="104" t="str">
        <f>VLOOKUP(A258,'CENTRO DE COSTOS'!A:D,2,FALSE)</f>
        <v>0004-0003</v>
      </c>
      <c r="D258" s="187">
        <v>76248</v>
      </c>
      <c r="E258" s="187">
        <v>2365671</v>
      </c>
      <c r="F258" s="187">
        <v>68243</v>
      </c>
      <c r="G258" s="186" t="s">
        <v>230</v>
      </c>
      <c r="H258" s="186" t="s">
        <v>2425</v>
      </c>
      <c r="I258" s="186" t="s">
        <v>3127</v>
      </c>
      <c r="J258" s="187" t="s">
        <v>802</v>
      </c>
      <c r="K258" s="187" t="s">
        <v>1030</v>
      </c>
      <c r="L258" s="117" t="s">
        <v>167</v>
      </c>
      <c r="M258" s="187">
        <v>2365671</v>
      </c>
      <c r="N258" s="186" t="s">
        <v>10204</v>
      </c>
      <c r="O258" s="186">
        <v>45835.495370370372</v>
      </c>
      <c r="P258" s="186">
        <v>45835.693749999999</v>
      </c>
      <c r="Q258" s="186" t="s">
        <v>9136</v>
      </c>
      <c r="R258" s="186" t="s">
        <v>9137</v>
      </c>
      <c r="S258" s="186" t="s">
        <v>9138</v>
      </c>
      <c r="T258" s="186" t="s">
        <v>9139</v>
      </c>
      <c r="U258" s="186" t="s">
        <v>9139</v>
      </c>
      <c r="V258" s="187" t="s">
        <v>177</v>
      </c>
      <c r="W258" s="186" t="s">
        <v>10205</v>
      </c>
      <c r="X258" s="188" t="s">
        <v>3754</v>
      </c>
      <c r="Y258" s="187">
        <v>0</v>
      </c>
      <c r="Z258" s="187" t="s">
        <v>8867</v>
      </c>
      <c r="AA258" s="186" t="s">
        <v>173</v>
      </c>
      <c r="AB258" s="186" t="s">
        <v>173</v>
      </c>
      <c r="AC258" s="187" t="s">
        <v>28</v>
      </c>
      <c r="AD258" s="187" t="s">
        <v>189</v>
      </c>
      <c r="AE258" s="188" t="s">
        <v>9144</v>
      </c>
      <c r="AF258" s="187">
        <v>0</v>
      </c>
      <c r="AG258" s="186" t="s">
        <v>2428</v>
      </c>
      <c r="AH258" s="118"/>
      <c r="AI258" s="112">
        <f>IF(V258="SOPORTE_TELEFÓNICO",'BASE LIQUIDACION REDEBAN 2025'!$B$19,IF(AC258="TIPO I",'BASE LIQUIDACION REDEBAN 2025'!$C$2,IF(AC258="TIPO II",'BASE LIQUIDACION REDEBAN 2025'!$C$3,IF(AC258="TIPO III",'BASE LIQUIDACION REDEBAN 2025'!$C$4,IF(AC258="TIPO IV",'BASE LIQUIDACION REDEBAN 2025'!$C$5,IF(AD258="AEREO",'BASE LIQUIDACION REDEBAN 2025'!$B$6,'BASE LIQUIDACION REDEBAN 2025'!$C$5))))))</f>
        <v>144967.87232000002</v>
      </c>
      <c r="AJ258" s="97">
        <f>IF(OR(V258="SOPORTE_TELEFÓNICO",V258="ENVÍO"),0,IF(AC258="TIPO I",'BASE LIQUIDACION REDEBAN 2025'!$B$10,IF(AC258="TIPO II",'BASE LIQUIDACION REDEBAN 2025'!$B$11,IF(AC258="TIPO III",'BASE LIQUIDACION REDEBAN 2025'!$B$12,'BASE LIQUIDACION REDEBAN 2025'!$B$13))))</f>
        <v>140395.6348884</v>
      </c>
      <c r="AK258" s="97">
        <f t="shared" si="3"/>
        <v>144967.87232000002</v>
      </c>
    </row>
    <row r="259" spans="1:37" s="85" customFormat="1" ht="13.15">
      <c r="A259" s="186" t="s">
        <v>90</v>
      </c>
      <c r="B259" s="104" t="str">
        <f>VLOOKUP(A259,'CENTRO DE COSTOS'!A:D,4,FALSE)</f>
        <v>JUAN SEBASTIÁN RÍOS CASTRILLÓN</v>
      </c>
      <c r="C259" s="104" t="str">
        <f>VLOOKUP(A259,'CENTRO DE COSTOS'!A:D,2,FALSE)</f>
        <v>0004-0005</v>
      </c>
      <c r="D259" s="187">
        <v>5284</v>
      </c>
      <c r="E259" s="187">
        <v>2329128</v>
      </c>
      <c r="F259" s="187">
        <v>67788</v>
      </c>
      <c r="G259" s="186" t="s">
        <v>290</v>
      </c>
      <c r="H259" s="186" t="s">
        <v>8881</v>
      </c>
      <c r="I259" s="186" t="s">
        <v>10206</v>
      </c>
      <c r="J259" s="187" t="s">
        <v>9145</v>
      </c>
      <c r="K259" s="187" t="s">
        <v>9145</v>
      </c>
      <c r="L259" s="117" t="s">
        <v>167</v>
      </c>
      <c r="M259" s="187">
        <v>2329128</v>
      </c>
      <c r="N259" s="186" t="s">
        <v>10207</v>
      </c>
      <c r="O259" s="186">
        <v>45827.439583333333</v>
      </c>
      <c r="P259" s="186">
        <v>45836.438194444447</v>
      </c>
      <c r="Q259" s="186" t="s">
        <v>9136</v>
      </c>
      <c r="R259" s="186" t="s">
        <v>9137</v>
      </c>
      <c r="S259" s="186" t="s">
        <v>9138</v>
      </c>
      <c r="T259" s="186" t="s">
        <v>9139</v>
      </c>
      <c r="U259" s="186" t="s">
        <v>9139</v>
      </c>
      <c r="V259" s="187" t="s">
        <v>177</v>
      </c>
      <c r="W259" s="186" t="s">
        <v>10208</v>
      </c>
      <c r="X259" s="188" t="s">
        <v>3754</v>
      </c>
      <c r="Y259" s="187">
        <v>0</v>
      </c>
      <c r="Z259" s="187" t="s">
        <v>10209</v>
      </c>
      <c r="AA259" s="186" t="s">
        <v>173</v>
      </c>
      <c r="AB259" s="186" t="s">
        <v>173</v>
      </c>
      <c r="AC259" s="187" t="s">
        <v>32</v>
      </c>
      <c r="AD259" s="187" t="s">
        <v>189</v>
      </c>
      <c r="AE259" s="188" t="s">
        <v>9144</v>
      </c>
      <c r="AF259" s="187">
        <v>0</v>
      </c>
      <c r="AG259" s="186" t="s">
        <v>307</v>
      </c>
      <c r="AH259" s="118"/>
      <c r="AI259" s="112">
        <f>IF(V259="SOPORTE_TELEFÓNICO",'BASE LIQUIDACION REDEBAN 2025'!$B$19,IF(AC259="TIPO I",'BASE LIQUIDACION REDEBAN 2025'!$C$2,IF(AC259="TIPO II",'BASE LIQUIDACION REDEBAN 2025'!$C$3,IF(AC259="TIPO III",'BASE LIQUIDACION REDEBAN 2025'!$C$4,IF(AC259="TIPO IV",'BASE LIQUIDACION REDEBAN 2025'!$C$5,IF(AD259="AEREO",'BASE LIQUIDACION REDEBAN 2025'!$B$6,'BASE LIQUIDACION REDEBAN 2025'!$C$5))))))</f>
        <v>479588.87655000004</v>
      </c>
      <c r="AJ259" s="97">
        <f>IF(OR(V259="SOPORTE_TELEFÓNICO",V259="ENVÍO"),0,IF(AC259="TIPO I",'BASE LIQUIDACION REDEBAN 2025'!$B$10,IF(AC259="TIPO II",'BASE LIQUIDACION REDEBAN 2025'!$B$11,IF(AC259="TIPO III",'BASE LIQUIDACION REDEBAN 2025'!$B$12,'BASE LIQUIDACION REDEBAN 2025'!$B$13))))</f>
        <v>196536.5258152</v>
      </c>
      <c r="AK259" s="97">
        <f t="shared" ref="AK259:AK322" si="4">IF(OR(V259="SOPORTE_TELEFÓNICO",V259="ENVÍO"),AI259,(AE259*AI259+AF259*AJ259))</f>
        <v>479588.87655000004</v>
      </c>
    </row>
    <row r="260" spans="1:37" s="85" customFormat="1" ht="13.15">
      <c r="A260" s="186" t="s">
        <v>87</v>
      </c>
      <c r="B260" s="104" t="str">
        <f>VLOOKUP(A260,'CENTRO DE COSTOS'!A:D,4,FALSE)</f>
        <v>DIEGO FERNANDO HENAO CARDONA</v>
      </c>
      <c r="C260" s="104" t="str">
        <f>VLOOKUP(A260,'CENTRO DE COSTOS'!A:D,2,FALSE)</f>
        <v>0004-0002</v>
      </c>
      <c r="D260" s="187">
        <v>17013</v>
      </c>
      <c r="E260" s="187">
        <v>13592382</v>
      </c>
      <c r="F260" s="187">
        <v>42810</v>
      </c>
      <c r="G260" s="186" t="s">
        <v>827</v>
      </c>
      <c r="H260" s="186" t="s">
        <v>2204</v>
      </c>
      <c r="I260" s="186" t="s">
        <v>10210</v>
      </c>
      <c r="J260" s="187" t="s">
        <v>802</v>
      </c>
      <c r="K260" s="187" t="s">
        <v>1030</v>
      </c>
      <c r="L260" s="117" t="s">
        <v>167</v>
      </c>
      <c r="M260" s="187">
        <v>13592382</v>
      </c>
      <c r="N260" s="186" t="s">
        <v>10211</v>
      </c>
      <c r="O260" s="186">
        <v>45827.522222222222</v>
      </c>
      <c r="P260" s="186">
        <v>45836.443055555559</v>
      </c>
      <c r="Q260" s="186" t="s">
        <v>9136</v>
      </c>
      <c r="R260" s="186" t="s">
        <v>9137</v>
      </c>
      <c r="S260" s="186" t="s">
        <v>9138</v>
      </c>
      <c r="T260" s="186" t="s">
        <v>3331</v>
      </c>
      <c r="U260" s="186" t="s">
        <v>3331</v>
      </c>
      <c r="V260" s="187" t="s">
        <v>177</v>
      </c>
      <c r="W260" s="186" t="s">
        <v>10212</v>
      </c>
      <c r="X260" s="188" t="s">
        <v>3754</v>
      </c>
      <c r="Y260" s="187" t="s">
        <v>10213</v>
      </c>
      <c r="Z260" s="187" t="s">
        <v>2207</v>
      </c>
      <c r="AA260" s="186" t="s">
        <v>173</v>
      </c>
      <c r="AB260" s="186" t="s">
        <v>173</v>
      </c>
      <c r="AC260" s="187" t="s">
        <v>30</v>
      </c>
      <c r="AD260" s="187" t="s">
        <v>189</v>
      </c>
      <c r="AE260" s="188" t="s">
        <v>9144</v>
      </c>
      <c r="AF260" s="187">
        <v>0</v>
      </c>
      <c r="AG260" s="186" t="s">
        <v>829</v>
      </c>
      <c r="AH260" s="118"/>
      <c r="AI260" s="112">
        <f>IF(V260="SOPORTE_TELEFÓNICO",'BASE LIQUIDACION REDEBAN 2025'!$B$19,IF(AC260="TIPO I",'BASE LIQUIDACION REDEBAN 2025'!$C$2,IF(AC260="TIPO II",'BASE LIQUIDACION REDEBAN 2025'!$C$3,IF(AC260="TIPO III",'BASE LIQUIDACION REDEBAN 2025'!$C$4,IF(AC260="TIPO IV",'BASE LIQUIDACION REDEBAN 2025'!$C$5,IF(AD260="AEREO",'BASE LIQUIDACION REDEBAN 2025'!$B$6,'BASE LIQUIDACION REDEBAN 2025'!$C$5))))))</f>
        <v>275728.78077800001</v>
      </c>
      <c r="AJ260" s="97">
        <f>IF(OR(V260="SOPORTE_TELEFÓNICO",V260="ENVÍO"),0,IF(AC260="TIPO I",'BASE LIQUIDACION REDEBAN 2025'!$B$10,IF(AC260="TIPO II",'BASE LIQUIDACION REDEBAN 2025'!$B$11,IF(AC260="TIPO III",'BASE LIQUIDACION REDEBAN 2025'!$B$12,'BASE LIQUIDACION REDEBAN 2025'!$B$13))))</f>
        <v>196536.5258152</v>
      </c>
      <c r="AK260" s="97">
        <f t="shared" si="4"/>
        <v>275728.78077800001</v>
      </c>
    </row>
    <row r="261" spans="1:37" s="85" customFormat="1" ht="13.15">
      <c r="A261" s="186" t="s">
        <v>92</v>
      </c>
      <c r="B261" s="104" t="str">
        <f>VLOOKUP(A261,'CENTRO DE COSTOS'!A:D,4,FALSE)</f>
        <v>KEVIN ALEXIS CORZO BUSTOS</v>
      </c>
      <c r="C261" s="104" t="str">
        <f>VLOOKUP(A261,'CENTRO DE COSTOS'!A:D,2,FALSE)</f>
        <v>0004-0007</v>
      </c>
      <c r="D261" s="187">
        <v>41676</v>
      </c>
      <c r="E261" s="187">
        <v>13596213</v>
      </c>
      <c r="F261" s="187">
        <v>30024</v>
      </c>
      <c r="G261" s="186" t="s">
        <v>256</v>
      </c>
      <c r="H261" s="186" t="s">
        <v>10214</v>
      </c>
      <c r="I261" s="186" t="s">
        <v>10215</v>
      </c>
      <c r="J261" s="187" t="s">
        <v>9145</v>
      </c>
      <c r="K261" s="187" t="s">
        <v>9145</v>
      </c>
      <c r="L261" s="117" t="s">
        <v>167</v>
      </c>
      <c r="M261" s="187">
        <v>13596213</v>
      </c>
      <c r="N261" s="186" t="s">
        <v>10216</v>
      </c>
      <c r="O261" s="186">
        <v>45832.48541666667</v>
      </c>
      <c r="P261" s="186">
        <v>45836.458333333336</v>
      </c>
      <c r="Q261" s="186" t="s">
        <v>9136</v>
      </c>
      <c r="R261" s="186" t="s">
        <v>9137</v>
      </c>
      <c r="S261" s="186" t="s">
        <v>9138</v>
      </c>
      <c r="T261" s="186" t="s">
        <v>9181</v>
      </c>
      <c r="U261" s="186" t="s">
        <v>9182</v>
      </c>
      <c r="V261" s="187" t="s">
        <v>177</v>
      </c>
      <c r="W261" s="186" t="s">
        <v>10217</v>
      </c>
      <c r="X261" s="188" t="s">
        <v>3754</v>
      </c>
      <c r="Y261" s="187">
        <v>0</v>
      </c>
      <c r="Z261" s="187" t="s">
        <v>10218</v>
      </c>
      <c r="AA261" s="186" t="s">
        <v>173</v>
      </c>
      <c r="AB261" s="186" t="s">
        <v>173</v>
      </c>
      <c r="AC261" s="187" t="s">
        <v>30</v>
      </c>
      <c r="AD261" s="187" t="s">
        <v>189</v>
      </c>
      <c r="AE261" s="188" t="s">
        <v>9144</v>
      </c>
      <c r="AF261" s="187">
        <v>0</v>
      </c>
      <c r="AG261" s="186" t="s">
        <v>1326</v>
      </c>
      <c r="AH261" s="118"/>
      <c r="AI261" s="112">
        <f>IF(V261="SOPORTE_TELEFÓNICO",'BASE LIQUIDACION REDEBAN 2025'!$B$19,IF(AC261="TIPO I",'BASE LIQUIDACION REDEBAN 2025'!$C$2,IF(AC261="TIPO II",'BASE LIQUIDACION REDEBAN 2025'!$C$3,IF(AC261="TIPO III",'BASE LIQUIDACION REDEBAN 2025'!$C$4,IF(AC261="TIPO IV",'BASE LIQUIDACION REDEBAN 2025'!$C$5,IF(AD261="AEREO",'BASE LIQUIDACION REDEBAN 2025'!$B$6,'BASE LIQUIDACION REDEBAN 2025'!$C$5))))))</f>
        <v>275728.78077800001</v>
      </c>
      <c r="AJ261" s="97">
        <f>IF(OR(V261="SOPORTE_TELEFÓNICO",V261="ENVÍO"),0,IF(AC261="TIPO I",'BASE LIQUIDACION REDEBAN 2025'!$B$10,IF(AC261="TIPO II",'BASE LIQUIDACION REDEBAN 2025'!$B$11,IF(AC261="TIPO III",'BASE LIQUIDACION REDEBAN 2025'!$B$12,'BASE LIQUIDACION REDEBAN 2025'!$B$13))))</f>
        <v>196536.5258152</v>
      </c>
      <c r="AK261" s="97">
        <f t="shared" si="4"/>
        <v>275728.78077800001</v>
      </c>
    </row>
    <row r="262" spans="1:37" s="85" customFormat="1" ht="13.15">
      <c r="A262" s="186" t="s">
        <v>94</v>
      </c>
      <c r="B262" s="104" t="str">
        <f>VLOOKUP(A262,'CENTRO DE COSTOS'!A:D,4,FALSE)</f>
        <v>DIEGO FERNANDO HENAO CARDONA</v>
      </c>
      <c r="C262" s="104" t="str">
        <f>VLOOKUP(A262,'CENTRO DE COSTOS'!A:D,2,FALSE)</f>
        <v>0004-0002</v>
      </c>
      <c r="D262" s="187">
        <v>66001</v>
      </c>
      <c r="E262" s="187">
        <v>2365031</v>
      </c>
      <c r="F262" s="187">
        <v>75601</v>
      </c>
      <c r="G262" s="186" t="s">
        <v>450</v>
      </c>
      <c r="H262" s="186" t="s">
        <v>94</v>
      </c>
      <c r="I262" s="186" t="s">
        <v>8983</v>
      </c>
      <c r="J262" s="187" t="s">
        <v>9145</v>
      </c>
      <c r="K262" s="187" t="s">
        <v>9145</v>
      </c>
      <c r="L262" s="117" t="s">
        <v>167</v>
      </c>
      <c r="M262" s="187">
        <v>2365031</v>
      </c>
      <c r="N262" s="186" t="s">
        <v>10219</v>
      </c>
      <c r="O262" s="186">
        <v>45835.439108796294</v>
      </c>
      <c r="P262" s="186">
        <v>45836.465277777781</v>
      </c>
      <c r="Q262" s="186" t="s">
        <v>9136</v>
      </c>
      <c r="R262" s="186" t="s">
        <v>9137</v>
      </c>
      <c r="S262" s="186" t="s">
        <v>9138</v>
      </c>
      <c r="T262" s="186" t="s">
        <v>9139</v>
      </c>
      <c r="U262" s="186" t="s">
        <v>9139</v>
      </c>
      <c r="V262" s="187" t="s">
        <v>177</v>
      </c>
      <c r="W262" s="186" t="s">
        <v>10220</v>
      </c>
      <c r="X262" s="188" t="s">
        <v>3754</v>
      </c>
      <c r="Y262" s="187">
        <v>0</v>
      </c>
      <c r="Z262" s="187" t="s">
        <v>8986</v>
      </c>
      <c r="AA262" s="186" t="s">
        <v>173</v>
      </c>
      <c r="AB262" s="186" t="s">
        <v>173</v>
      </c>
      <c r="AC262" s="187" t="s">
        <v>25</v>
      </c>
      <c r="AD262" s="187" t="s">
        <v>189</v>
      </c>
      <c r="AE262" s="188" t="s">
        <v>9144</v>
      </c>
      <c r="AF262" s="187">
        <v>0</v>
      </c>
      <c r="AG262" s="186" t="s">
        <v>993</v>
      </c>
      <c r="AH262" s="118"/>
      <c r="AI262" s="112">
        <f>IF(V262="SOPORTE_TELEFÓNICO",'BASE LIQUIDACION REDEBAN 2025'!$B$19,IF(AC262="TIPO I",'BASE LIQUIDACION REDEBAN 2025'!$C$2,IF(AC262="TIPO II",'BASE LIQUIDACION REDEBAN 2025'!$C$3,IF(AC262="TIPO III",'BASE LIQUIDACION REDEBAN 2025'!$C$4,IF(AC262="TIPO IV",'BASE LIQUIDACION REDEBAN 2025'!$C$5,IF(AD262="AEREO",'BASE LIQUIDACION REDEBAN 2025'!$B$6,'BASE LIQUIDACION REDEBAN 2025'!$C$5))))))</f>
        <v>65960.072302</v>
      </c>
      <c r="AJ262" s="97">
        <f>IF(OR(V262="SOPORTE_TELEFÓNICO",V262="ENVÍO"),0,IF(AC262="TIPO I",'BASE LIQUIDACION REDEBAN 2025'!$B$10,IF(AC262="TIPO II",'BASE LIQUIDACION REDEBAN 2025'!$B$11,IF(AC262="TIPO III",'BASE LIQUIDACION REDEBAN 2025'!$B$12,'BASE LIQUIDACION REDEBAN 2025'!$B$13))))</f>
        <v>75096.394270399993</v>
      </c>
      <c r="AK262" s="97">
        <f t="shared" si="4"/>
        <v>65960.072302</v>
      </c>
    </row>
    <row r="263" spans="1:37" s="85" customFormat="1" ht="13.15">
      <c r="A263" s="186" t="s">
        <v>99</v>
      </c>
      <c r="B263" s="104" t="str">
        <f>VLOOKUP(A263,'CENTRO DE COSTOS'!A:D,4,FALSE)</f>
        <v>JOSE MAURICIO HERNANDEZ ROJAS</v>
      </c>
      <c r="C263" s="104" t="str">
        <f>VLOOKUP(A263,'CENTRO DE COSTOS'!A:D,2,FALSE)</f>
        <v>0004-0001</v>
      </c>
      <c r="D263" s="187">
        <v>20001</v>
      </c>
      <c r="E263" s="187">
        <v>13656106</v>
      </c>
      <c r="F263" s="187">
        <v>79659</v>
      </c>
      <c r="G263" s="186" t="s">
        <v>269</v>
      </c>
      <c r="H263" s="186" t="s">
        <v>99</v>
      </c>
      <c r="I263" s="186" t="s">
        <v>539</v>
      </c>
      <c r="J263" s="187" t="s">
        <v>9145</v>
      </c>
      <c r="K263" s="187" t="s">
        <v>9145</v>
      </c>
      <c r="L263" s="117" t="s">
        <v>167</v>
      </c>
      <c r="M263" s="187">
        <v>13656106</v>
      </c>
      <c r="N263" s="186" t="s">
        <v>10221</v>
      </c>
      <c r="O263" s="186">
        <v>45835.407638888886</v>
      </c>
      <c r="P263" s="186">
        <v>45836.46875</v>
      </c>
      <c r="Q263" s="186" t="s">
        <v>9136</v>
      </c>
      <c r="R263" s="186" t="s">
        <v>9137</v>
      </c>
      <c r="S263" s="186" t="s">
        <v>9138</v>
      </c>
      <c r="T263" s="186" t="s">
        <v>3331</v>
      </c>
      <c r="U263" s="186" t="s">
        <v>3331</v>
      </c>
      <c r="V263" s="187" t="s">
        <v>177</v>
      </c>
      <c r="W263" s="186" t="s">
        <v>10222</v>
      </c>
      <c r="X263" s="188" t="s">
        <v>10223</v>
      </c>
      <c r="Y263" s="187" t="s">
        <v>10224</v>
      </c>
      <c r="Z263" s="187" t="s">
        <v>541</v>
      </c>
      <c r="AA263" s="186" t="s">
        <v>173</v>
      </c>
      <c r="AB263" s="186" t="s">
        <v>173</v>
      </c>
      <c r="AC263" s="187" t="s">
        <v>25</v>
      </c>
      <c r="AD263" s="187" t="s">
        <v>189</v>
      </c>
      <c r="AE263" s="188" t="s">
        <v>9144</v>
      </c>
      <c r="AF263" s="187">
        <v>0</v>
      </c>
      <c r="AG263" s="186" t="s">
        <v>273</v>
      </c>
      <c r="AH263" s="118"/>
      <c r="AI263" s="112">
        <f>IF(V263="SOPORTE_TELEFÓNICO",'BASE LIQUIDACION REDEBAN 2025'!$B$19,IF(AC263="TIPO I",'BASE LIQUIDACION REDEBAN 2025'!$C$2,IF(AC263="TIPO II",'BASE LIQUIDACION REDEBAN 2025'!$C$3,IF(AC263="TIPO III",'BASE LIQUIDACION REDEBAN 2025'!$C$4,IF(AC263="TIPO IV",'BASE LIQUIDACION REDEBAN 2025'!$C$5,IF(AD263="AEREO",'BASE LIQUIDACION REDEBAN 2025'!$B$6,'BASE LIQUIDACION REDEBAN 2025'!$C$5))))))</f>
        <v>65960.072302</v>
      </c>
      <c r="AJ263" s="97">
        <f>IF(OR(V263="SOPORTE_TELEFÓNICO",V263="ENVÍO"),0,IF(AC263="TIPO I",'BASE LIQUIDACION REDEBAN 2025'!$B$10,IF(AC263="TIPO II",'BASE LIQUIDACION REDEBAN 2025'!$B$11,IF(AC263="TIPO III",'BASE LIQUIDACION REDEBAN 2025'!$B$12,'BASE LIQUIDACION REDEBAN 2025'!$B$13))))</f>
        <v>75096.394270399993</v>
      </c>
      <c r="AK263" s="97">
        <f t="shared" si="4"/>
        <v>65960.072302</v>
      </c>
    </row>
    <row r="264" spans="1:37" s="85" customFormat="1" ht="13.15">
      <c r="A264" s="186" t="s">
        <v>81</v>
      </c>
      <c r="B264" s="104" t="str">
        <f>VLOOKUP(A264,'CENTRO DE COSTOS'!A:D,4,FALSE)</f>
        <v>MIGUEL JULIÁN HERNÁNDEZ GUARÍN</v>
      </c>
      <c r="C264" s="104" t="str">
        <f>VLOOKUP(A264,'CENTRO DE COSTOS'!A:D,2,FALSE)</f>
        <v>0004-0008</v>
      </c>
      <c r="D264" s="187">
        <v>54001</v>
      </c>
      <c r="E264" s="187">
        <v>13606388</v>
      </c>
      <c r="F264" s="187">
        <v>71617</v>
      </c>
      <c r="G264" s="186" t="s">
        <v>408</v>
      </c>
      <c r="H264" s="186" t="s">
        <v>81</v>
      </c>
      <c r="I264" s="186" t="s">
        <v>10225</v>
      </c>
      <c r="J264" s="187" t="s">
        <v>9145</v>
      </c>
      <c r="K264" s="187" t="s">
        <v>9145</v>
      </c>
      <c r="L264" s="117" t="s">
        <v>167</v>
      </c>
      <c r="M264" s="187">
        <v>13606388</v>
      </c>
      <c r="N264" s="186" t="s">
        <v>10226</v>
      </c>
      <c r="O264" s="186">
        <v>45835.407638888886</v>
      </c>
      <c r="P264" s="186">
        <v>45836.472916666666</v>
      </c>
      <c r="Q264" s="186" t="s">
        <v>9136</v>
      </c>
      <c r="R264" s="186" t="s">
        <v>9137</v>
      </c>
      <c r="S264" s="186" t="s">
        <v>9138</v>
      </c>
      <c r="T264" s="186" t="s">
        <v>9181</v>
      </c>
      <c r="U264" s="186" t="s">
        <v>9182</v>
      </c>
      <c r="V264" s="187" t="s">
        <v>177</v>
      </c>
      <c r="W264" s="186" t="s">
        <v>10227</v>
      </c>
      <c r="X264" s="188" t="s">
        <v>3754</v>
      </c>
      <c r="Y264" s="187">
        <v>0</v>
      </c>
      <c r="Z264" s="187" t="s">
        <v>10228</v>
      </c>
      <c r="AA264" s="186" t="s">
        <v>173</v>
      </c>
      <c r="AB264" s="186" t="s">
        <v>173</v>
      </c>
      <c r="AC264" s="187" t="s">
        <v>25</v>
      </c>
      <c r="AD264" s="187" t="s">
        <v>189</v>
      </c>
      <c r="AE264" s="188" t="s">
        <v>9144</v>
      </c>
      <c r="AF264" s="187">
        <v>0</v>
      </c>
      <c r="AG264" s="186" t="s">
        <v>3735</v>
      </c>
      <c r="AH264" s="118"/>
      <c r="AI264" s="112">
        <f>IF(V264="SOPORTE_TELEFÓNICO",'BASE LIQUIDACION REDEBAN 2025'!$B$19,IF(AC264="TIPO I",'BASE LIQUIDACION REDEBAN 2025'!$C$2,IF(AC264="TIPO II",'BASE LIQUIDACION REDEBAN 2025'!$C$3,IF(AC264="TIPO III",'BASE LIQUIDACION REDEBAN 2025'!$C$4,IF(AC264="TIPO IV",'BASE LIQUIDACION REDEBAN 2025'!$C$5,IF(AD264="AEREO",'BASE LIQUIDACION REDEBAN 2025'!$B$6,'BASE LIQUIDACION REDEBAN 2025'!$C$5))))))</f>
        <v>65960.072302</v>
      </c>
      <c r="AJ264" s="97">
        <f>IF(OR(V264="SOPORTE_TELEFÓNICO",V264="ENVÍO"),0,IF(AC264="TIPO I",'BASE LIQUIDACION REDEBAN 2025'!$B$10,IF(AC264="TIPO II",'BASE LIQUIDACION REDEBAN 2025'!$B$11,IF(AC264="TIPO III",'BASE LIQUIDACION REDEBAN 2025'!$B$12,'BASE LIQUIDACION REDEBAN 2025'!$B$13))))</f>
        <v>75096.394270399993</v>
      </c>
      <c r="AK264" s="97">
        <f t="shared" si="4"/>
        <v>65960.072302</v>
      </c>
    </row>
    <row r="265" spans="1:37" s="85" customFormat="1" ht="13.15">
      <c r="A265" s="186" t="s">
        <v>76</v>
      </c>
      <c r="B265" s="104" t="str">
        <f>VLOOKUP(A265,'CENTRO DE COSTOS'!A:D,4,FALSE)</f>
        <v>DIEGO FERNANDO HENAO CARDONA</v>
      </c>
      <c r="C265" s="104" t="str">
        <f>VLOOKUP(A265,'CENTRO DE COSTOS'!A:D,2,FALSE)</f>
        <v>0004-0003</v>
      </c>
      <c r="D265" s="187">
        <v>19573</v>
      </c>
      <c r="E265" s="187">
        <v>13630794</v>
      </c>
      <c r="F265" s="187">
        <v>32968</v>
      </c>
      <c r="G265" s="186" t="s">
        <v>200</v>
      </c>
      <c r="H265" s="186" t="s">
        <v>3815</v>
      </c>
      <c r="I265" s="186" t="s">
        <v>10229</v>
      </c>
      <c r="J265" s="187" t="s">
        <v>9145</v>
      </c>
      <c r="K265" s="187" t="s">
        <v>9145</v>
      </c>
      <c r="L265" s="117" t="s">
        <v>167</v>
      </c>
      <c r="M265" s="187">
        <v>13630794</v>
      </c>
      <c r="N265" s="186" t="s">
        <v>10230</v>
      </c>
      <c r="O265" s="186">
        <v>45835.407638888886</v>
      </c>
      <c r="P265" s="186">
        <v>45836.481782407413</v>
      </c>
      <c r="Q265" s="186" t="s">
        <v>9136</v>
      </c>
      <c r="R265" s="186" t="s">
        <v>9137</v>
      </c>
      <c r="S265" s="186" t="s">
        <v>9138</v>
      </c>
      <c r="T265" s="186" t="s">
        <v>9181</v>
      </c>
      <c r="U265" s="186" t="s">
        <v>9182</v>
      </c>
      <c r="V265" s="187" t="s">
        <v>177</v>
      </c>
      <c r="W265" s="186" t="s">
        <v>10231</v>
      </c>
      <c r="X265" s="188" t="s">
        <v>3754</v>
      </c>
      <c r="Y265" s="187">
        <v>0</v>
      </c>
      <c r="Z265" s="187" t="s">
        <v>10232</v>
      </c>
      <c r="AA265" s="186" t="s">
        <v>173</v>
      </c>
      <c r="AB265" s="186" t="s">
        <v>173</v>
      </c>
      <c r="AC265" s="187" t="s">
        <v>28</v>
      </c>
      <c r="AD265" s="187" t="s">
        <v>189</v>
      </c>
      <c r="AE265" s="188" t="s">
        <v>9144</v>
      </c>
      <c r="AF265" s="187">
        <v>0</v>
      </c>
      <c r="AG265" s="186" t="s">
        <v>313</v>
      </c>
      <c r="AH265" s="118"/>
      <c r="AI265" s="112">
        <f>IF(V265="SOPORTE_TELEFÓNICO",'BASE LIQUIDACION REDEBAN 2025'!$B$19,IF(AC265="TIPO I",'BASE LIQUIDACION REDEBAN 2025'!$C$2,IF(AC265="TIPO II",'BASE LIQUIDACION REDEBAN 2025'!$C$3,IF(AC265="TIPO III",'BASE LIQUIDACION REDEBAN 2025'!$C$4,IF(AC265="TIPO IV",'BASE LIQUIDACION REDEBAN 2025'!$C$5,IF(AD265="AEREO",'BASE LIQUIDACION REDEBAN 2025'!$B$6,'BASE LIQUIDACION REDEBAN 2025'!$C$5))))))</f>
        <v>144967.87232000002</v>
      </c>
      <c r="AJ265" s="97">
        <f>IF(OR(V265="SOPORTE_TELEFÓNICO",V265="ENVÍO"),0,IF(AC265="TIPO I",'BASE LIQUIDACION REDEBAN 2025'!$B$10,IF(AC265="TIPO II",'BASE LIQUIDACION REDEBAN 2025'!$B$11,IF(AC265="TIPO III",'BASE LIQUIDACION REDEBAN 2025'!$B$12,'BASE LIQUIDACION REDEBAN 2025'!$B$13))))</f>
        <v>140395.6348884</v>
      </c>
      <c r="AK265" s="97">
        <f t="shared" si="4"/>
        <v>144967.87232000002</v>
      </c>
    </row>
    <row r="266" spans="1:37" s="85" customFormat="1" ht="13.15">
      <c r="A266" s="186" t="s">
        <v>90</v>
      </c>
      <c r="B266" s="104" t="str">
        <f>VLOOKUP(A266,'CENTRO DE COSTOS'!A:D,4,FALSE)</f>
        <v>JUAN SEBASTIÁN RÍOS CASTRILLÓN</v>
      </c>
      <c r="C266" s="104" t="str">
        <f>VLOOKUP(A266,'CENTRO DE COSTOS'!A:D,2,FALSE)</f>
        <v>0004-0005</v>
      </c>
      <c r="D266" s="187">
        <v>5001</v>
      </c>
      <c r="E266" s="187">
        <v>13582200</v>
      </c>
      <c r="F266" s="187">
        <v>35524</v>
      </c>
      <c r="G266" s="186" t="s">
        <v>290</v>
      </c>
      <c r="H266" s="186" t="s">
        <v>90</v>
      </c>
      <c r="I266" s="186" t="s">
        <v>10233</v>
      </c>
      <c r="J266" s="187" t="s">
        <v>9145</v>
      </c>
      <c r="K266" s="187" t="s">
        <v>9145</v>
      </c>
      <c r="L266" s="117" t="s">
        <v>167</v>
      </c>
      <c r="M266" s="187">
        <v>13582200</v>
      </c>
      <c r="N266" s="186" t="s">
        <v>10234</v>
      </c>
      <c r="O266" s="186">
        <v>45832.48541666667</v>
      </c>
      <c r="P266" s="186">
        <v>45836.511805555558</v>
      </c>
      <c r="Q266" s="186" t="s">
        <v>9136</v>
      </c>
      <c r="R266" s="186" t="s">
        <v>9137</v>
      </c>
      <c r="S266" s="186" t="s">
        <v>9138</v>
      </c>
      <c r="T266" s="186" t="s">
        <v>9181</v>
      </c>
      <c r="U266" s="186" t="s">
        <v>9182</v>
      </c>
      <c r="V266" s="187" t="s">
        <v>177</v>
      </c>
      <c r="W266" s="186" t="s">
        <v>10235</v>
      </c>
      <c r="X266" s="188" t="s">
        <v>10236</v>
      </c>
      <c r="Y266" s="187" t="s">
        <v>10237</v>
      </c>
      <c r="Z266" s="187" t="s">
        <v>10238</v>
      </c>
      <c r="AA266" s="186" t="s">
        <v>173</v>
      </c>
      <c r="AB266" s="186" t="s">
        <v>173</v>
      </c>
      <c r="AC266" s="187" t="s">
        <v>25</v>
      </c>
      <c r="AD266" s="187" t="s">
        <v>189</v>
      </c>
      <c r="AE266" s="188" t="s">
        <v>9144</v>
      </c>
      <c r="AF266" s="187">
        <v>0</v>
      </c>
      <c r="AG266" s="186" t="s">
        <v>2680</v>
      </c>
      <c r="AH266" s="118"/>
      <c r="AI266" s="112">
        <f>IF(V266="SOPORTE_TELEFÓNICO",'BASE LIQUIDACION REDEBAN 2025'!$B$19,IF(AC266="TIPO I",'BASE LIQUIDACION REDEBAN 2025'!$C$2,IF(AC266="TIPO II",'BASE LIQUIDACION REDEBAN 2025'!$C$3,IF(AC266="TIPO III",'BASE LIQUIDACION REDEBAN 2025'!$C$4,IF(AC266="TIPO IV",'BASE LIQUIDACION REDEBAN 2025'!$C$5,IF(AD266="AEREO",'BASE LIQUIDACION REDEBAN 2025'!$B$6,'BASE LIQUIDACION REDEBAN 2025'!$C$5))))))</f>
        <v>65960.072302</v>
      </c>
      <c r="AJ266" s="97">
        <f>IF(OR(V266="SOPORTE_TELEFÓNICO",V266="ENVÍO"),0,IF(AC266="TIPO I",'BASE LIQUIDACION REDEBAN 2025'!$B$10,IF(AC266="TIPO II",'BASE LIQUIDACION REDEBAN 2025'!$B$11,IF(AC266="TIPO III",'BASE LIQUIDACION REDEBAN 2025'!$B$12,'BASE LIQUIDACION REDEBAN 2025'!$B$13))))</f>
        <v>75096.394270399993</v>
      </c>
      <c r="AK266" s="97">
        <f t="shared" si="4"/>
        <v>65960.072302</v>
      </c>
    </row>
    <row r="267" spans="1:37" s="85" customFormat="1" ht="13.15">
      <c r="A267" s="186" t="s">
        <v>68</v>
      </c>
      <c r="B267" s="104" t="str">
        <f>VLOOKUP(A267,'CENTRO DE COSTOS'!A:D,4,FALSE)</f>
        <v>WILLIAM ASDRUBAL ROZO ROZO</v>
      </c>
      <c r="C267" s="104" t="str">
        <f>VLOOKUP(A267,'CENTRO DE COSTOS'!A:D,2,FALSE)</f>
        <v>0004-0004</v>
      </c>
      <c r="D267" s="187">
        <v>11001</v>
      </c>
      <c r="E267" s="187">
        <v>2353662</v>
      </c>
      <c r="F267" s="187">
        <v>49449</v>
      </c>
      <c r="G267" s="186" t="s">
        <v>298</v>
      </c>
      <c r="H267" s="186" t="s">
        <v>68</v>
      </c>
      <c r="I267" s="186" t="s">
        <v>10239</v>
      </c>
      <c r="J267" s="187" t="s">
        <v>9145</v>
      </c>
      <c r="K267" s="187" t="s">
        <v>9145</v>
      </c>
      <c r="L267" s="117" t="s">
        <v>167</v>
      </c>
      <c r="M267" s="187">
        <v>2353662</v>
      </c>
      <c r="N267" s="186" t="s">
        <v>10240</v>
      </c>
      <c r="O267" s="186">
        <v>45833.55</v>
      </c>
      <c r="P267" s="186">
        <v>45836.523611111108</v>
      </c>
      <c r="Q267" s="186" t="s">
        <v>9136</v>
      </c>
      <c r="R267" s="186" t="s">
        <v>9137</v>
      </c>
      <c r="S267" s="186" t="s">
        <v>9138</v>
      </c>
      <c r="T267" s="186" t="s">
        <v>9139</v>
      </c>
      <c r="U267" s="186" t="s">
        <v>9139</v>
      </c>
      <c r="V267" s="187" t="s">
        <v>177</v>
      </c>
      <c r="W267" s="186" t="s">
        <v>10241</v>
      </c>
      <c r="X267" s="188" t="s">
        <v>3754</v>
      </c>
      <c r="Y267" s="187">
        <v>0</v>
      </c>
      <c r="Z267" s="187" t="s">
        <v>10242</v>
      </c>
      <c r="AA267" s="186" t="s">
        <v>173</v>
      </c>
      <c r="AB267" s="186" t="s">
        <v>173</v>
      </c>
      <c r="AC267" s="187" t="s">
        <v>25</v>
      </c>
      <c r="AD267" s="187" t="s">
        <v>189</v>
      </c>
      <c r="AE267" s="188" t="s">
        <v>9144</v>
      </c>
      <c r="AF267" s="187">
        <v>0</v>
      </c>
      <c r="AG267" s="186" t="s">
        <v>5754</v>
      </c>
      <c r="AH267" s="118"/>
      <c r="AI267" s="112">
        <f>IF(V267="SOPORTE_TELEFÓNICO",'BASE LIQUIDACION REDEBAN 2025'!$B$19,IF(AC267="TIPO I",'BASE LIQUIDACION REDEBAN 2025'!$C$2,IF(AC267="TIPO II",'BASE LIQUIDACION REDEBAN 2025'!$C$3,IF(AC267="TIPO III",'BASE LIQUIDACION REDEBAN 2025'!$C$4,IF(AC267="TIPO IV",'BASE LIQUIDACION REDEBAN 2025'!$C$5,IF(AD267="AEREO",'BASE LIQUIDACION REDEBAN 2025'!$B$6,'BASE LIQUIDACION REDEBAN 2025'!$C$5))))))</f>
        <v>65960.072302</v>
      </c>
      <c r="AJ267" s="97">
        <f>IF(OR(V267="SOPORTE_TELEFÓNICO",V267="ENVÍO"),0,IF(AC267="TIPO I",'BASE LIQUIDACION REDEBAN 2025'!$B$10,IF(AC267="TIPO II",'BASE LIQUIDACION REDEBAN 2025'!$B$11,IF(AC267="TIPO III",'BASE LIQUIDACION REDEBAN 2025'!$B$12,'BASE LIQUIDACION REDEBAN 2025'!$B$13))))</f>
        <v>75096.394270399993</v>
      </c>
      <c r="AK267" s="97">
        <f t="shared" si="4"/>
        <v>65960.072302</v>
      </c>
    </row>
    <row r="268" spans="1:37" s="85" customFormat="1" ht="13.15">
      <c r="A268" s="186" t="s">
        <v>81</v>
      </c>
      <c r="B268" s="104" t="str">
        <f>VLOOKUP(A268,'CENTRO DE COSTOS'!A:D,4,FALSE)</f>
        <v>MIGUEL JULIÁN HERNÁNDEZ GUARÍN</v>
      </c>
      <c r="C268" s="104" t="str">
        <f>VLOOKUP(A268,'CENTRO DE COSTOS'!A:D,2,FALSE)</f>
        <v>0004-0008</v>
      </c>
      <c r="D268" s="187">
        <v>54001</v>
      </c>
      <c r="E268" s="187">
        <v>13616517</v>
      </c>
      <c r="F268" s="187">
        <v>77958</v>
      </c>
      <c r="G268" s="186" t="s">
        <v>408</v>
      </c>
      <c r="H268" s="186" t="s">
        <v>81</v>
      </c>
      <c r="I268" s="186" t="s">
        <v>10243</v>
      </c>
      <c r="J268" s="187" t="s">
        <v>9145</v>
      </c>
      <c r="K268" s="187" t="s">
        <v>9145</v>
      </c>
      <c r="L268" s="117" t="s">
        <v>167</v>
      </c>
      <c r="M268" s="187">
        <v>13616517</v>
      </c>
      <c r="N268" s="186" t="s">
        <v>10244</v>
      </c>
      <c r="O268" s="186">
        <v>45835.407638888886</v>
      </c>
      <c r="P268" s="186">
        <v>45836.532638888886</v>
      </c>
      <c r="Q268" s="186" t="s">
        <v>9136</v>
      </c>
      <c r="R268" s="186" t="s">
        <v>9137</v>
      </c>
      <c r="S268" s="186" t="s">
        <v>9138</v>
      </c>
      <c r="T268" s="186" t="s">
        <v>9181</v>
      </c>
      <c r="U268" s="186" t="s">
        <v>9182</v>
      </c>
      <c r="V268" s="187" t="s">
        <v>177</v>
      </c>
      <c r="W268" s="186" t="s">
        <v>10245</v>
      </c>
      <c r="X268" s="188" t="s">
        <v>3754</v>
      </c>
      <c r="Y268" s="187">
        <v>0</v>
      </c>
      <c r="Z268" s="187" t="s">
        <v>10246</v>
      </c>
      <c r="AA268" s="186" t="s">
        <v>173</v>
      </c>
      <c r="AB268" s="186" t="s">
        <v>173</v>
      </c>
      <c r="AC268" s="187" t="s">
        <v>25</v>
      </c>
      <c r="AD268" s="187" t="s">
        <v>189</v>
      </c>
      <c r="AE268" s="188" t="s">
        <v>9144</v>
      </c>
      <c r="AF268" s="187">
        <v>0</v>
      </c>
      <c r="AG268" s="186" t="s">
        <v>987</v>
      </c>
      <c r="AH268" s="118"/>
      <c r="AI268" s="112">
        <f>IF(V268="SOPORTE_TELEFÓNICO",'BASE LIQUIDACION REDEBAN 2025'!$B$19,IF(AC268="TIPO I",'BASE LIQUIDACION REDEBAN 2025'!$C$2,IF(AC268="TIPO II",'BASE LIQUIDACION REDEBAN 2025'!$C$3,IF(AC268="TIPO III",'BASE LIQUIDACION REDEBAN 2025'!$C$4,IF(AC268="TIPO IV",'BASE LIQUIDACION REDEBAN 2025'!$C$5,IF(AD268="AEREO",'BASE LIQUIDACION REDEBAN 2025'!$B$6,'BASE LIQUIDACION REDEBAN 2025'!$C$5))))))</f>
        <v>65960.072302</v>
      </c>
      <c r="AJ268" s="97">
        <f>IF(OR(V268="SOPORTE_TELEFÓNICO",V268="ENVÍO"),0,IF(AC268="TIPO I",'BASE LIQUIDACION REDEBAN 2025'!$B$10,IF(AC268="TIPO II",'BASE LIQUIDACION REDEBAN 2025'!$B$11,IF(AC268="TIPO III",'BASE LIQUIDACION REDEBAN 2025'!$B$12,'BASE LIQUIDACION REDEBAN 2025'!$B$13))))</f>
        <v>75096.394270399993</v>
      </c>
      <c r="AK268" s="97">
        <f t="shared" si="4"/>
        <v>65960.072302</v>
      </c>
    </row>
    <row r="269" spans="1:37" s="85" customFormat="1" ht="13.15">
      <c r="A269" s="178" t="s">
        <v>90</v>
      </c>
      <c r="B269" s="104" t="str">
        <f>VLOOKUP(A269,'CENTRO DE COSTOS'!A:D,4,FALSE)</f>
        <v>JUAN SEBASTIÁN RÍOS CASTRILLÓN</v>
      </c>
      <c r="C269" s="104" t="str">
        <f>VLOOKUP(A269,'CENTRO DE COSTOS'!A:D,2,FALSE)</f>
        <v>0004-0005</v>
      </c>
      <c r="D269" s="177">
        <v>5001</v>
      </c>
      <c r="E269" s="191">
        <v>13408</v>
      </c>
      <c r="F269" s="178">
        <v>59669</v>
      </c>
      <c r="G269" s="178" t="s">
        <v>290</v>
      </c>
      <c r="H269" s="178" t="s">
        <v>90</v>
      </c>
      <c r="I269" s="178" t="s">
        <v>10247</v>
      </c>
      <c r="J269" s="178" t="s">
        <v>9145</v>
      </c>
      <c r="K269" s="178" t="s">
        <v>9145</v>
      </c>
      <c r="L269" s="117" t="s">
        <v>167</v>
      </c>
      <c r="M269" s="177" t="s">
        <v>10248</v>
      </c>
      <c r="N269" s="176" t="s">
        <v>10249</v>
      </c>
      <c r="O269" s="176">
        <v>45808.48541666667</v>
      </c>
      <c r="P269" s="176">
        <v>45811.382638888892</v>
      </c>
      <c r="Q269" s="177" t="s">
        <v>9136</v>
      </c>
      <c r="R269" s="177" t="s">
        <v>10250</v>
      </c>
      <c r="S269" s="177" t="s">
        <v>9138</v>
      </c>
      <c r="T269" s="177" t="s">
        <v>3964</v>
      </c>
      <c r="U269" s="177" t="s">
        <v>10251</v>
      </c>
      <c r="V269" s="177" t="s">
        <v>177</v>
      </c>
      <c r="W269" s="192" t="s">
        <v>10252</v>
      </c>
      <c r="X269" s="193" t="s">
        <v>10253</v>
      </c>
      <c r="Y269" s="177" t="s">
        <v>10254</v>
      </c>
      <c r="Z269" s="177" t="s">
        <v>10255</v>
      </c>
      <c r="AA269" s="177" t="s">
        <v>173</v>
      </c>
      <c r="AB269" s="177" t="s">
        <v>173</v>
      </c>
      <c r="AC269" s="194" t="s">
        <v>25</v>
      </c>
      <c r="AD269" s="194" t="s">
        <v>189</v>
      </c>
      <c r="AE269" s="177">
        <v>1</v>
      </c>
      <c r="AF269" s="177">
        <v>0</v>
      </c>
      <c r="AG269" s="177" t="s">
        <v>557</v>
      </c>
      <c r="AH269" s="118"/>
      <c r="AI269" s="112">
        <f>IF(V269="SOPORTE_TELEFÓNICO",'BASE LIQUIDACION REDEBAN 2025'!$B$19,IF(AC269="TIPO I",'BASE LIQUIDACION REDEBAN 2025'!$C$2,IF(AC269="TIPO II",'BASE LIQUIDACION REDEBAN 2025'!$C$3,IF(AC269="TIPO III",'BASE LIQUIDACION REDEBAN 2025'!$C$4,IF(AC269="TIPO IV",'BASE LIQUIDACION REDEBAN 2025'!$C$5,IF(AD269="AEREO",'BASE LIQUIDACION REDEBAN 2025'!$B$6,'BASE LIQUIDACION REDEBAN 2025'!$C$5))))))</f>
        <v>65960.072302</v>
      </c>
      <c r="AJ269" s="97">
        <f>IF(OR(V269="SOPORTE_TELEFÓNICO",V269="ENVÍO"),0,IF(AC269="TIPO I",'BASE LIQUIDACION REDEBAN 2025'!$B$10,IF(AC269="TIPO II",'BASE LIQUIDACION REDEBAN 2025'!$B$11,IF(AC269="TIPO III",'BASE LIQUIDACION REDEBAN 2025'!$B$12,'BASE LIQUIDACION REDEBAN 2025'!$B$13))))</f>
        <v>75096.394270399993</v>
      </c>
      <c r="AK269" s="97">
        <f t="shared" si="4"/>
        <v>65960.072302</v>
      </c>
    </row>
    <row r="270" spans="1:37" s="85" customFormat="1" ht="13.15">
      <c r="A270" s="178" t="s">
        <v>92</v>
      </c>
      <c r="B270" s="104" t="str">
        <f>VLOOKUP(A270,'CENTRO DE COSTOS'!A:D,4,FALSE)</f>
        <v>KEVIN ALEXIS CORZO BUSTOS</v>
      </c>
      <c r="C270" s="104" t="str">
        <f>VLOOKUP(A270,'CENTRO DE COSTOS'!A:D,2,FALSE)</f>
        <v>0004-0007</v>
      </c>
      <c r="D270" s="177">
        <v>18256</v>
      </c>
      <c r="E270" s="178">
        <v>13360</v>
      </c>
      <c r="F270" s="178">
        <v>77539</v>
      </c>
      <c r="G270" s="178" t="s">
        <v>1649</v>
      </c>
      <c r="H270" s="178" t="s">
        <v>10256</v>
      </c>
      <c r="I270" s="178" t="s">
        <v>10257</v>
      </c>
      <c r="J270" s="178" t="s">
        <v>9145</v>
      </c>
      <c r="K270" s="178" t="s">
        <v>9145</v>
      </c>
      <c r="L270" s="117" t="s">
        <v>167</v>
      </c>
      <c r="M270" s="177" t="s">
        <v>10258</v>
      </c>
      <c r="N270" s="176" t="s">
        <v>10259</v>
      </c>
      <c r="O270" s="176">
        <v>45807.65347222222</v>
      </c>
      <c r="P270" s="176">
        <v>45811.4453125</v>
      </c>
      <c r="Q270" s="177" t="s">
        <v>9136</v>
      </c>
      <c r="R270" s="177" t="s">
        <v>10250</v>
      </c>
      <c r="S270" s="177" t="s">
        <v>9138</v>
      </c>
      <c r="T270" s="177" t="s">
        <v>3964</v>
      </c>
      <c r="U270" s="177" t="s">
        <v>3964</v>
      </c>
      <c r="V270" s="177" t="s">
        <v>177</v>
      </c>
      <c r="W270" s="192" t="s">
        <v>10260</v>
      </c>
      <c r="X270" s="193" t="s">
        <v>10261</v>
      </c>
      <c r="Y270" s="177" t="s">
        <v>10262</v>
      </c>
      <c r="Z270" s="177" t="s">
        <v>10263</v>
      </c>
      <c r="AA270" s="177" t="s">
        <v>173</v>
      </c>
      <c r="AB270" s="177" t="s">
        <v>173</v>
      </c>
      <c r="AC270" s="194" t="s">
        <v>32</v>
      </c>
      <c r="AD270" s="194" t="s">
        <v>189</v>
      </c>
      <c r="AE270" s="177">
        <v>1</v>
      </c>
      <c r="AF270" s="177">
        <v>0</v>
      </c>
      <c r="AG270" s="177" t="s">
        <v>1653</v>
      </c>
      <c r="AH270" s="118"/>
      <c r="AI270" s="112">
        <f>IF(V270="SOPORTE_TELEFÓNICO",'BASE LIQUIDACION REDEBAN 2025'!$B$19,IF(AC270="TIPO I",'BASE LIQUIDACION REDEBAN 2025'!$C$2,IF(AC270="TIPO II",'BASE LIQUIDACION REDEBAN 2025'!$C$3,IF(AC270="TIPO III",'BASE LIQUIDACION REDEBAN 2025'!$C$4,IF(AC270="TIPO IV",'BASE LIQUIDACION REDEBAN 2025'!$C$5,IF(AD270="AEREO",'BASE LIQUIDACION REDEBAN 2025'!$B$6,'BASE LIQUIDACION REDEBAN 2025'!$C$5))))))</f>
        <v>479588.87655000004</v>
      </c>
      <c r="AJ270" s="97">
        <f>IF(OR(V270="SOPORTE_TELEFÓNICO",V270="ENVÍO"),0,IF(AC270="TIPO I",'BASE LIQUIDACION REDEBAN 2025'!$B$10,IF(AC270="TIPO II",'BASE LIQUIDACION REDEBAN 2025'!$B$11,IF(AC270="TIPO III",'BASE LIQUIDACION REDEBAN 2025'!$B$12,'BASE LIQUIDACION REDEBAN 2025'!$B$13))))</f>
        <v>196536.5258152</v>
      </c>
      <c r="AK270" s="97">
        <f t="shared" si="4"/>
        <v>479588.87655000004</v>
      </c>
    </row>
    <row r="271" spans="1:37" s="85" customFormat="1" ht="13.15">
      <c r="A271" s="178" t="s">
        <v>93</v>
      </c>
      <c r="B271" s="104" t="str">
        <f>VLOOKUP(A271,'CENTRO DE COSTOS'!A:D,4,FALSE)</f>
        <v>DIEGO FERNANDO HENAO CARDONA</v>
      </c>
      <c r="C271" s="104" t="str">
        <f>VLOOKUP(A271,'CENTRO DE COSTOS'!A:D,2,FALSE)</f>
        <v>0004-0003</v>
      </c>
      <c r="D271" s="177">
        <v>52683</v>
      </c>
      <c r="E271" s="178">
        <v>13339</v>
      </c>
      <c r="F271" s="178">
        <v>75931</v>
      </c>
      <c r="G271" s="178" t="s">
        <v>162</v>
      </c>
      <c r="H271" s="178" t="s">
        <v>10264</v>
      </c>
      <c r="I271" s="178" t="s">
        <v>10265</v>
      </c>
      <c r="J271" s="178" t="s">
        <v>9145</v>
      </c>
      <c r="K271" s="178" t="s">
        <v>9145</v>
      </c>
      <c r="L271" s="117" t="s">
        <v>167</v>
      </c>
      <c r="M271" s="177" t="s">
        <v>10266</v>
      </c>
      <c r="N271" s="176" t="s">
        <v>10267</v>
      </c>
      <c r="O271" s="176">
        <v>45806.48541666667</v>
      </c>
      <c r="P271" s="176">
        <v>45811.490925925929</v>
      </c>
      <c r="Q271" s="177" t="s">
        <v>9136</v>
      </c>
      <c r="R271" s="177" t="s">
        <v>10250</v>
      </c>
      <c r="S271" s="177" t="s">
        <v>9138</v>
      </c>
      <c r="T271" s="177" t="s">
        <v>3964</v>
      </c>
      <c r="U271" s="177" t="s">
        <v>3964</v>
      </c>
      <c r="V271" s="177" t="s">
        <v>177</v>
      </c>
      <c r="W271" s="192" t="s">
        <v>10268</v>
      </c>
      <c r="X271" s="193" t="s">
        <v>10269</v>
      </c>
      <c r="Y271" s="177" t="s">
        <v>10270</v>
      </c>
      <c r="Z271" s="177" t="s">
        <v>10271</v>
      </c>
      <c r="AA271" s="177" t="s">
        <v>173</v>
      </c>
      <c r="AB271" s="177" t="s">
        <v>173</v>
      </c>
      <c r="AC271" s="194" t="s">
        <v>28</v>
      </c>
      <c r="AD271" s="194" t="s">
        <v>189</v>
      </c>
      <c r="AE271" s="177">
        <v>1</v>
      </c>
      <c r="AF271" s="177">
        <v>0</v>
      </c>
      <c r="AG271" s="177" t="s">
        <v>1218</v>
      </c>
      <c r="AH271" s="118"/>
      <c r="AI271" s="112">
        <f>IF(V271="SOPORTE_TELEFÓNICO",'BASE LIQUIDACION REDEBAN 2025'!$B$19,IF(AC271="TIPO I",'BASE LIQUIDACION REDEBAN 2025'!$C$2,IF(AC271="TIPO II",'BASE LIQUIDACION REDEBAN 2025'!$C$3,IF(AC271="TIPO III",'BASE LIQUIDACION REDEBAN 2025'!$C$4,IF(AC271="TIPO IV",'BASE LIQUIDACION REDEBAN 2025'!$C$5,IF(AD271="AEREO",'BASE LIQUIDACION REDEBAN 2025'!$B$6,'BASE LIQUIDACION REDEBAN 2025'!$C$5))))))</f>
        <v>144967.87232000002</v>
      </c>
      <c r="AJ271" s="97">
        <f>IF(OR(V271="SOPORTE_TELEFÓNICO",V271="ENVÍO"),0,IF(AC271="TIPO I",'BASE LIQUIDACION REDEBAN 2025'!$B$10,IF(AC271="TIPO II",'BASE LIQUIDACION REDEBAN 2025'!$B$11,IF(AC271="TIPO III",'BASE LIQUIDACION REDEBAN 2025'!$B$12,'BASE LIQUIDACION REDEBAN 2025'!$B$13))))</f>
        <v>140395.6348884</v>
      </c>
      <c r="AK271" s="97">
        <f t="shared" si="4"/>
        <v>144967.87232000002</v>
      </c>
    </row>
    <row r="272" spans="1:37" s="85" customFormat="1" ht="13.15">
      <c r="A272" s="178" t="s">
        <v>68</v>
      </c>
      <c r="B272" s="104" t="str">
        <f>VLOOKUP(A272,'CENTRO DE COSTOS'!A:D,4,FALSE)</f>
        <v>WILLIAM ASDRUBAL ROZO ROZO</v>
      </c>
      <c r="C272" s="104" t="str">
        <f>VLOOKUP(A272,'CENTRO DE COSTOS'!A:D,2,FALSE)</f>
        <v>0004-0004</v>
      </c>
      <c r="D272" s="177">
        <v>11001</v>
      </c>
      <c r="E272" s="178" t="s">
        <v>10272</v>
      </c>
      <c r="F272" s="178">
        <v>45579</v>
      </c>
      <c r="G272" s="178" t="s">
        <v>298</v>
      </c>
      <c r="H272" s="178" t="s">
        <v>68</v>
      </c>
      <c r="I272" s="178" t="s">
        <v>10273</v>
      </c>
      <c r="J272" s="178" t="s">
        <v>802</v>
      </c>
      <c r="K272" s="178" t="s">
        <v>1030</v>
      </c>
      <c r="L272" s="117" t="s">
        <v>167</v>
      </c>
      <c r="M272" s="177" t="s">
        <v>10274</v>
      </c>
      <c r="N272" s="176" t="s">
        <v>10275</v>
      </c>
      <c r="O272" s="176">
        <v>45807.665277777778</v>
      </c>
      <c r="P272" s="176">
        <v>45811.536620370367</v>
      </c>
      <c r="Q272" s="177" t="s">
        <v>9136</v>
      </c>
      <c r="R272" s="177" t="s">
        <v>10250</v>
      </c>
      <c r="S272" s="177" t="s">
        <v>9138</v>
      </c>
      <c r="T272" s="177" t="s">
        <v>3964</v>
      </c>
      <c r="U272" s="177" t="s">
        <v>10276</v>
      </c>
      <c r="V272" s="177" t="s">
        <v>177</v>
      </c>
      <c r="W272" s="192" t="s">
        <v>10277</v>
      </c>
      <c r="X272" s="193" t="s">
        <v>10278</v>
      </c>
      <c r="Y272" s="177" t="s">
        <v>10279</v>
      </c>
      <c r="Z272" s="177" t="s">
        <v>10280</v>
      </c>
      <c r="AA272" s="177" t="s">
        <v>173</v>
      </c>
      <c r="AB272" s="177" t="s">
        <v>173</v>
      </c>
      <c r="AC272" s="194" t="s">
        <v>25</v>
      </c>
      <c r="AD272" s="194" t="s">
        <v>189</v>
      </c>
      <c r="AE272" s="177">
        <v>1</v>
      </c>
      <c r="AF272" s="177">
        <v>0</v>
      </c>
      <c r="AG272" s="177" t="s">
        <v>3666</v>
      </c>
      <c r="AH272" s="118"/>
      <c r="AI272" s="112">
        <f>IF(V272="SOPORTE_TELEFÓNICO",'BASE LIQUIDACION REDEBAN 2025'!$B$19,IF(AC272="TIPO I",'BASE LIQUIDACION REDEBAN 2025'!$C$2,IF(AC272="TIPO II",'BASE LIQUIDACION REDEBAN 2025'!$C$3,IF(AC272="TIPO III",'BASE LIQUIDACION REDEBAN 2025'!$C$4,IF(AC272="TIPO IV",'BASE LIQUIDACION REDEBAN 2025'!$C$5,IF(AD272="AEREO",'BASE LIQUIDACION REDEBAN 2025'!$B$6,'BASE LIQUIDACION REDEBAN 2025'!$C$5))))))</f>
        <v>65960.072302</v>
      </c>
      <c r="AJ272" s="97">
        <f>IF(OR(V272="SOPORTE_TELEFÓNICO",V272="ENVÍO"),0,IF(AC272="TIPO I",'BASE LIQUIDACION REDEBAN 2025'!$B$10,IF(AC272="TIPO II",'BASE LIQUIDACION REDEBAN 2025'!$B$11,IF(AC272="TIPO III",'BASE LIQUIDACION REDEBAN 2025'!$B$12,'BASE LIQUIDACION REDEBAN 2025'!$B$13))))</f>
        <v>75096.394270399993</v>
      </c>
      <c r="AK272" s="97">
        <f t="shared" si="4"/>
        <v>65960.072302</v>
      </c>
    </row>
    <row r="273" spans="1:37" s="85" customFormat="1" ht="13.15">
      <c r="A273" s="178" t="s">
        <v>91</v>
      </c>
      <c r="B273" s="104" t="str">
        <f>VLOOKUP(A273,'CENTRO DE COSTOS'!A:D,4,FALSE)</f>
        <v>JOSE MAURICIO HERNANDEZ ROJAS</v>
      </c>
      <c r="C273" s="104" t="str">
        <f>VLOOKUP(A273,'CENTRO DE COSTOS'!A:D,2,FALSE)</f>
        <v>0004-0001</v>
      </c>
      <c r="D273" s="177">
        <v>5895</v>
      </c>
      <c r="E273" s="178" t="s">
        <v>10272</v>
      </c>
      <c r="F273" s="178">
        <v>65274</v>
      </c>
      <c r="G273" s="178" t="s">
        <v>290</v>
      </c>
      <c r="H273" s="178" t="s">
        <v>10281</v>
      </c>
      <c r="I273" s="178" t="s">
        <v>10282</v>
      </c>
      <c r="J273" s="178" t="s">
        <v>9145</v>
      </c>
      <c r="K273" s="178" t="s">
        <v>9145</v>
      </c>
      <c r="L273" s="117" t="s">
        <v>167</v>
      </c>
      <c r="M273" s="177" t="s">
        <v>10283</v>
      </c>
      <c r="N273" s="176" t="s">
        <v>10284</v>
      </c>
      <c r="O273" s="176">
        <v>45806.48541666667</v>
      </c>
      <c r="P273" s="176">
        <v>45811.54414351852</v>
      </c>
      <c r="Q273" s="177" t="s">
        <v>9136</v>
      </c>
      <c r="R273" s="177" t="s">
        <v>10250</v>
      </c>
      <c r="S273" s="177" t="s">
        <v>9138</v>
      </c>
      <c r="T273" s="177" t="s">
        <v>3964</v>
      </c>
      <c r="U273" s="177" t="s">
        <v>10276</v>
      </c>
      <c r="V273" s="177" t="s">
        <v>177</v>
      </c>
      <c r="W273" s="192" t="s">
        <v>10285</v>
      </c>
      <c r="X273" s="193" t="s">
        <v>10286</v>
      </c>
      <c r="Y273" s="177" t="s">
        <v>10287</v>
      </c>
      <c r="Z273" s="177" t="s">
        <v>10288</v>
      </c>
      <c r="AA273" s="177" t="s">
        <v>173</v>
      </c>
      <c r="AB273" s="177" t="s">
        <v>173</v>
      </c>
      <c r="AC273" s="194" t="s">
        <v>32</v>
      </c>
      <c r="AD273" s="194" t="s">
        <v>189</v>
      </c>
      <c r="AE273" s="177">
        <v>1</v>
      </c>
      <c r="AF273" s="177">
        <v>0</v>
      </c>
      <c r="AG273" s="177" t="s">
        <v>1187</v>
      </c>
      <c r="AH273" s="118"/>
      <c r="AI273" s="112">
        <f>IF(V273="SOPORTE_TELEFÓNICO",'BASE LIQUIDACION REDEBAN 2025'!$B$19,IF(AC273="TIPO I",'BASE LIQUIDACION REDEBAN 2025'!$C$2,IF(AC273="TIPO II",'BASE LIQUIDACION REDEBAN 2025'!$C$3,IF(AC273="TIPO III",'BASE LIQUIDACION REDEBAN 2025'!$C$4,IF(AC273="TIPO IV",'BASE LIQUIDACION REDEBAN 2025'!$C$5,IF(AD273="AEREO",'BASE LIQUIDACION REDEBAN 2025'!$B$6,'BASE LIQUIDACION REDEBAN 2025'!$C$5))))))</f>
        <v>479588.87655000004</v>
      </c>
      <c r="AJ273" s="97">
        <f>IF(OR(V273="SOPORTE_TELEFÓNICO",V273="ENVÍO"),0,IF(AC273="TIPO I",'BASE LIQUIDACION REDEBAN 2025'!$B$10,IF(AC273="TIPO II",'BASE LIQUIDACION REDEBAN 2025'!$B$11,IF(AC273="TIPO III",'BASE LIQUIDACION REDEBAN 2025'!$B$12,'BASE LIQUIDACION REDEBAN 2025'!$B$13))))</f>
        <v>196536.5258152</v>
      </c>
      <c r="AK273" s="97">
        <f t="shared" si="4"/>
        <v>479588.87655000004</v>
      </c>
    </row>
    <row r="274" spans="1:37" s="85" customFormat="1" ht="13.15">
      <c r="A274" s="178" t="s">
        <v>90</v>
      </c>
      <c r="B274" s="104" t="str">
        <f>VLOOKUP(A274,'CENTRO DE COSTOS'!A:D,4,FALSE)</f>
        <v>JUAN SEBASTIÁN RÍOS CASTRILLÓN</v>
      </c>
      <c r="C274" s="104" t="str">
        <f>VLOOKUP(A274,'CENTRO DE COSTOS'!A:D,2,FALSE)</f>
        <v>0004-0005</v>
      </c>
      <c r="D274" s="177">
        <v>5001</v>
      </c>
      <c r="E274" s="178" t="s">
        <v>10272</v>
      </c>
      <c r="F274" s="178">
        <v>73621</v>
      </c>
      <c r="G274" s="178" t="s">
        <v>290</v>
      </c>
      <c r="H274" s="178" t="s">
        <v>90</v>
      </c>
      <c r="I274" s="178" t="s">
        <v>10289</v>
      </c>
      <c r="J274" s="178" t="s">
        <v>802</v>
      </c>
      <c r="K274" s="178" t="s">
        <v>1030</v>
      </c>
      <c r="L274" s="117" t="s">
        <v>167</v>
      </c>
      <c r="M274" s="177" t="s">
        <v>10290</v>
      </c>
      <c r="N274" s="176" t="s">
        <v>10291</v>
      </c>
      <c r="O274" s="176">
        <v>45807.665277777778</v>
      </c>
      <c r="P274" s="176">
        <v>45811.572245370371</v>
      </c>
      <c r="Q274" s="177" t="s">
        <v>9136</v>
      </c>
      <c r="R274" s="177" t="s">
        <v>10250</v>
      </c>
      <c r="S274" s="177" t="s">
        <v>9138</v>
      </c>
      <c r="T274" s="177" t="s">
        <v>3964</v>
      </c>
      <c r="U274" s="177" t="s">
        <v>10276</v>
      </c>
      <c r="V274" s="177" t="s">
        <v>177</v>
      </c>
      <c r="W274" s="192" t="s">
        <v>10292</v>
      </c>
      <c r="X274" s="193" t="s">
        <v>10293</v>
      </c>
      <c r="Y274" s="177" t="s">
        <v>10294</v>
      </c>
      <c r="Z274" s="177" t="s">
        <v>10295</v>
      </c>
      <c r="AA274" s="177" t="s">
        <v>173</v>
      </c>
      <c r="AB274" s="177" t="s">
        <v>173</v>
      </c>
      <c r="AC274" s="194" t="s">
        <v>25</v>
      </c>
      <c r="AD274" s="194" t="s">
        <v>189</v>
      </c>
      <c r="AE274" s="177">
        <v>1</v>
      </c>
      <c r="AF274" s="177">
        <v>0</v>
      </c>
      <c r="AG274" s="177" t="s">
        <v>3666</v>
      </c>
      <c r="AH274" s="118"/>
      <c r="AI274" s="112">
        <f>IF(V274="SOPORTE_TELEFÓNICO",'BASE LIQUIDACION REDEBAN 2025'!$B$19,IF(AC274="TIPO I",'BASE LIQUIDACION REDEBAN 2025'!$C$2,IF(AC274="TIPO II",'BASE LIQUIDACION REDEBAN 2025'!$C$3,IF(AC274="TIPO III",'BASE LIQUIDACION REDEBAN 2025'!$C$4,IF(AC274="TIPO IV",'BASE LIQUIDACION REDEBAN 2025'!$C$5,IF(AD274="AEREO",'BASE LIQUIDACION REDEBAN 2025'!$B$6,'BASE LIQUIDACION REDEBAN 2025'!$C$5))))))</f>
        <v>65960.072302</v>
      </c>
      <c r="AJ274" s="97">
        <f>IF(OR(V274="SOPORTE_TELEFÓNICO",V274="ENVÍO"),0,IF(AC274="TIPO I",'BASE LIQUIDACION REDEBAN 2025'!$B$10,IF(AC274="TIPO II",'BASE LIQUIDACION REDEBAN 2025'!$B$11,IF(AC274="TIPO III",'BASE LIQUIDACION REDEBAN 2025'!$B$12,'BASE LIQUIDACION REDEBAN 2025'!$B$13))))</f>
        <v>75096.394270399993</v>
      </c>
      <c r="AK274" s="97">
        <f t="shared" si="4"/>
        <v>65960.072302</v>
      </c>
    </row>
    <row r="275" spans="1:37" s="85" customFormat="1" ht="13.15">
      <c r="A275" s="178" t="s">
        <v>76</v>
      </c>
      <c r="B275" s="104" t="str">
        <f>VLOOKUP(A275,'CENTRO DE COSTOS'!A:D,4,FALSE)</f>
        <v>DIEGO FERNANDO HENAO CARDONA</v>
      </c>
      <c r="C275" s="104" t="str">
        <f>VLOOKUP(A275,'CENTRO DE COSTOS'!A:D,2,FALSE)</f>
        <v>0004-0003</v>
      </c>
      <c r="D275" s="177">
        <v>76001</v>
      </c>
      <c r="E275" s="178" t="s">
        <v>10272</v>
      </c>
      <c r="F275" s="178">
        <v>48717</v>
      </c>
      <c r="G275" s="178" t="s">
        <v>230</v>
      </c>
      <c r="H275" s="178" t="s">
        <v>76</v>
      </c>
      <c r="I275" s="178" t="s">
        <v>10296</v>
      </c>
      <c r="J275" s="178" t="s">
        <v>802</v>
      </c>
      <c r="K275" s="178" t="s">
        <v>1030</v>
      </c>
      <c r="L275" s="117" t="s">
        <v>167</v>
      </c>
      <c r="M275" s="177" t="s">
        <v>10297</v>
      </c>
      <c r="N275" s="176" t="s">
        <v>10298</v>
      </c>
      <c r="O275" s="176">
        <v>45807.665277777778</v>
      </c>
      <c r="P275" s="176">
        <v>45811.573379629634</v>
      </c>
      <c r="Q275" s="177" t="s">
        <v>9136</v>
      </c>
      <c r="R275" s="177" t="s">
        <v>10250</v>
      </c>
      <c r="S275" s="177" t="s">
        <v>9138</v>
      </c>
      <c r="T275" s="177" t="s">
        <v>3964</v>
      </c>
      <c r="U275" s="177" t="s">
        <v>10276</v>
      </c>
      <c r="V275" s="177" t="s">
        <v>177</v>
      </c>
      <c r="W275" s="192" t="s">
        <v>10299</v>
      </c>
      <c r="X275" s="193" t="s">
        <v>10300</v>
      </c>
      <c r="Y275" s="177" t="s">
        <v>10301</v>
      </c>
      <c r="Z275" s="177" t="s">
        <v>10302</v>
      </c>
      <c r="AA275" s="177" t="s">
        <v>173</v>
      </c>
      <c r="AB275" s="177" t="s">
        <v>173</v>
      </c>
      <c r="AC275" s="194" t="s">
        <v>25</v>
      </c>
      <c r="AD275" s="194" t="s">
        <v>189</v>
      </c>
      <c r="AE275" s="177">
        <v>1</v>
      </c>
      <c r="AF275" s="177">
        <v>0</v>
      </c>
      <c r="AG275" s="177" t="s">
        <v>3666</v>
      </c>
      <c r="AH275" s="118"/>
      <c r="AI275" s="112">
        <f>IF(V275="SOPORTE_TELEFÓNICO",'BASE LIQUIDACION REDEBAN 2025'!$B$19,IF(AC275="TIPO I",'BASE LIQUIDACION REDEBAN 2025'!$C$2,IF(AC275="TIPO II",'BASE LIQUIDACION REDEBAN 2025'!$C$3,IF(AC275="TIPO III",'BASE LIQUIDACION REDEBAN 2025'!$C$4,IF(AC275="TIPO IV",'BASE LIQUIDACION REDEBAN 2025'!$C$5,IF(AD275="AEREO",'BASE LIQUIDACION REDEBAN 2025'!$B$6,'BASE LIQUIDACION REDEBAN 2025'!$C$5))))))</f>
        <v>65960.072302</v>
      </c>
      <c r="AJ275" s="97">
        <f>IF(OR(V275="SOPORTE_TELEFÓNICO",V275="ENVÍO"),0,IF(AC275="TIPO I",'BASE LIQUIDACION REDEBAN 2025'!$B$10,IF(AC275="TIPO II",'BASE LIQUIDACION REDEBAN 2025'!$B$11,IF(AC275="TIPO III",'BASE LIQUIDACION REDEBAN 2025'!$B$12,'BASE LIQUIDACION REDEBAN 2025'!$B$13))))</f>
        <v>75096.394270399993</v>
      </c>
      <c r="AK275" s="97">
        <f t="shared" si="4"/>
        <v>65960.072302</v>
      </c>
    </row>
    <row r="276" spans="1:37" s="85" customFormat="1" ht="13.15">
      <c r="A276" s="178" t="s">
        <v>87</v>
      </c>
      <c r="B276" s="104" t="str">
        <f>VLOOKUP(A276,'CENTRO DE COSTOS'!A:D,4,FALSE)</f>
        <v>DIEGO FERNANDO HENAO CARDONA</v>
      </c>
      <c r="C276" s="104" t="str">
        <f>VLOOKUP(A276,'CENTRO DE COSTOS'!A:D,2,FALSE)</f>
        <v>0004-0002</v>
      </c>
      <c r="D276" s="177">
        <v>17013</v>
      </c>
      <c r="E276" s="178" t="s">
        <v>10272</v>
      </c>
      <c r="F276" s="178">
        <v>11913</v>
      </c>
      <c r="G276" s="178" t="s">
        <v>827</v>
      </c>
      <c r="H276" s="178" t="s">
        <v>2204</v>
      </c>
      <c r="I276" s="178" t="s">
        <v>10303</v>
      </c>
      <c r="J276" s="178" t="s">
        <v>9145</v>
      </c>
      <c r="K276" s="178" t="s">
        <v>9145</v>
      </c>
      <c r="L276" s="117" t="s">
        <v>167</v>
      </c>
      <c r="M276" s="177" t="s">
        <v>10304</v>
      </c>
      <c r="N276" s="176" t="s">
        <v>10305</v>
      </c>
      <c r="O276" s="176">
        <v>45805.581944444442</v>
      </c>
      <c r="P276" s="176">
        <v>45811.580590277779</v>
      </c>
      <c r="Q276" s="177" t="s">
        <v>9136</v>
      </c>
      <c r="R276" s="177" t="s">
        <v>10250</v>
      </c>
      <c r="S276" s="177" t="s">
        <v>9138</v>
      </c>
      <c r="T276" s="177" t="s">
        <v>3964</v>
      </c>
      <c r="U276" s="177" t="s">
        <v>10276</v>
      </c>
      <c r="V276" s="177" t="s">
        <v>177</v>
      </c>
      <c r="W276" s="192" t="s">
        <v>10306</v>
      </c>
      <c r="X276" s="193" t="s">
        <v>10307</v>
      </c>
      <c r="Y276" s="177" t="s">
        <v>10308</v>
      </c>
      <c r="Z276" s="177" t="s">
        <v>10309</v>
      </c>
      <c r="AA276" s="177" t="s">
        <v>173</v>
      </c>
      <c r="AB276" s="177" t="s">
        <v>173</v>
      </c>
      <c r="AC276" s="194" t="s">
        <v>30</v>
      </c>
      <c r="AD276" s="194" t="s">
        <v>189</v>
      </c>
      <c r="AE276" s="177">
        <v>1</v>
      </c>
      <c r="AF276" s="177">
        <v>0</v>
      </c>
      <c r="AG276" s="177" t="s">
        <v>829</v>
      </c>
      <c r="AH276" s="118"/>
      <c r="AI276" s="112">
        <f>IF(V276="SOPORTE_TELEFÓNICO",'BASE LIQUIDACION REDEBAN 2025'!$B$19,IF(AC276="TIPO I",'BASE LIQUIDACION REDEBAN 2025'!$C$2,IF(AC276="TIPO II",'BASE LIQUIDACION REDEBAN 2025'!$C$3,IF(AC276="TIPO III",'BASE LIQUIDACION REDEBAN 2025'!$C$4,IF(AC276="TIPO IV",'BASE LIQUIDACION REDEBAN 2025'!$C$5,IF(AD276="AEREO",'BASE LIQUIDACION REDEBAN 2025'!$B$6,'BASE LIQUIDACION REDEBAN 2025'!$C$5))))))</f>
        <v>275728.78077800001</v>
      </c>
      <c r="AJ276" s="97">
        <f>IF(OR(V276="SOPORTE_TELEFÓNICO",V276="ENVÍO"),0,IF(AC276="TIPO I",'BASE LIQUIDACION REDEBAN 2025'!$B$10,IF(AC276="TIPO II",'BASE LIQUIDACION REDEBAN 2025'!$B$11,IF(AC276="TIPO III",'BASE LIQUIDACION REDEBAN 2025'!$B$12,'BASE LIQUIDACION REDEBAN 2025'!$B$13))))</f>
        <v>196536.5258152</v>
      </c>
      <c r="AK276" s="97">
        <f t="shared" si="4"/>
        <v>275728.78077800001</v>
      </c>
    </row>
    <row r="277" spans="1:37" s="85" customFormat="1" ht="13.15">
      <c r="A277" s="178" t="s">
        <v>90</v>
      </c>
      <c r="B277" s="104" t="str">
        <f>VLOOKUP(A277,'CENTRO DE COSTOS'!A:D,4,FALSE)</f>
        <v>JUAN SEBASTIÁN RÍOS CASTRILLÓN</v>
      </c>
      <c r="C277" s="104" t="str">
        <f>VLOOKUP(A277,'CENTRO DE COSTOS'!A:D,2,FALSE)</f>
        <v>0004-0005</v>
      </c>
      <c r="D277" s="177">
        <v>5001</v>
      </c>
      <c r="E277" s="178" t="s">
        <v>10272</v>
      </c>
      <c r="F277" s="178">
        <v>70711</v>
      </c>
      <c r="G277" s="178" t="s">
        <v>290</v>
      </c>
      <c r="H277" s="178" t="s">
        <v>90</v>
      </c>
      <c r="I277" s="178" t="s">
        <v>10310</v>
      </c>
      <c r="J277" s="178" t="s">
        <v>802</v>
      </c>
      <c r="K277" s="178" t="s">
        <v>1030</v>
      </c>
      <c r="L277" s="117" t="s">
        <v>167</v>
      </c>
      <c r="M277" s="177" t="s">
        <v>10311</v>
      </c>
      <c r="N277" s="176" t="s">
        <v>10312</v>
      </c>
      <c r="O277" s="176">
        <v>45807.665277777778</v>
      </c>
      <c r="P277" s="176">
        <v>45811.588263888887</v>
      </c>
      <c r="Q277" s="177" t="s">
        <v>9136</v>
      </c>
      <c r="R277" s="177" t="s">
        <v>10250</v>
      </c>
      <c r="S277" s="177" t="s">
        <v>9138</v>
      </c>
      <c r="T277" s="177" t="s">
        <v>3964</v>
      </c>
      <c r="U277" s="177" t="s">
        <v>10276</v>
      </c>
      <c r="V277" s="177" t="s">
        <v>177</v>
      </c>
      <c r="W277" s="192" t="s">
        <v>10313</v>
      </c>
      <c r="X277" s="193" t="s">
        <v>10314</v>
      </c>
      <c r="Y277" s="177" t="s">
        <v>10315</v>
      </c>
      <c r="Z277" s="177" t="s">
        <v>10316</v>
      </c>
      <c r="AA277" s="177" t="s">
        <v>173</v>
      </c>
      <c r="AB277" s="177" t="s">
        <v>173</v>
      </c>
      <c r="AC277" s="194" t="s">
        <v>25</v>
      </c>
      <c r="AD277" s="194" t="s">
        <v>189</v>
      </c>
      <c r="AE277" s="177">
        <v>1</v>
      </c>
      <c r="AF277" s="177">
        <v>0</v>
      </c>
      <c r="AG277" s="177" t="s">
        <v>3666</v>
      </c>
      <c r="AH277" s="118"/>
      <c r="AI277" s="112">
        <f>IF(V277="SOPORTE_TELEFÓNICO",'BASE LIQUIDACION REDEBAN 2025'!$B$19,IF(AC277="TIPO I",'BASE LIQUIDACION REDEBAN 2025'!$C$2,IF(AC277="TIPO II",'BASE LIQUIDACION REDEBAN 2025'!$C$3,IF(AC277="TIPO III",'BASE LIQUIDACION REDEBAN 2025'!$C$4,IF(AC277="TIPO IV",'BASE LIQUIDACION REDEBAN 2025'!$C$5,IF(AD277="AEREO",'BASE LIQUIDACION REDEBAN 2025'!$B$6,'BASE LIQUIDACION REDEBAN 2025'!$C$5))))))</f>
        <v>65960.072302</v>
      </c>
      <c r="AJ277" s="97">
        <f>IF(OR(V277="SOPORTE_TELEFÓNICO",V277="ENVÍO"),0,IF(AC277="TIPO I",'BASE LIQUIDACION REDEBAN 2025'!$B$10,IF(AC277="TIPO II",'BASE LIQUIDACION REDEBAN 2025'!$B$11,IF(AC277="TIPO III",'BASE LIQUIDACION REDEBAN 2025'!$B$12,'BASE LIQUIDACION REDEBAN 2025'!$B$13))))</f>
        <v>75096.394270399993</v>
      </c>
      <c r="AK277" s="97">
        <f t="shared" si="4"/>
        <v>65960.072302</v>
      </c>
    </row>
    <row r="278" spans="1:37" s="85" customFormat="1" ht="13.15">
      <c r="A278" s="178" t="s">
        <v>94</v>
      </c>
      <c r="B278" s="104" t="str">
        <f>VLOOKUP(A278,'CENTRO DE COSTOS'!A:D,4,FALSE)</f>
        <v>DIEGO FERNANDO HENAO CARDONA</v>
      </c>
      <c r="C278" s="104" t="str">
        <f>VLOOKUP(A278,'CENTRO DE COSTOS'!A:D,2,FALSE)</f>
        <v>0004-0002</v>
      </c>
      <c r="D278" s="177">
        <v>66001</v>
      </c>
      <c r="E278" s="178" t="s">
        <v>10272</v>
      </c>
      <c r="F278" s="178">
        <v>77934</v>
      </c>
      <c r="G278" s="178" t="s">
        <v>450</v>
      </c>
      <c r="H278" s="178" t="s">
        <v>94</v>
      </c>
      <c r="I278" s="178" t="s">
        <v>10317</v>
      </c>
      <c r="J278" s="178" t="s">
        <v>9145</v>
      </c>
      <c r="K278" s="178" t="s">
        <v>9145</v>
      </c>
      <c r="L278" s="117" t="s">
        <v>167</v>
      </c>
      <c r="M278" s="177" t="s">
        <v>10318</v>
      </c>
      <c r="N278" s="176" t="s">
        <v>10319</v>
      </c>
      <c r="O278" s="176">
        <v>45805.581944444442</v>
      </c>
      <c r="P278" s="176">
        <v>45811.603402777779</v>
      </c>
      <c r="Q278" s="177" t="s">
        <v>9136</v>
      </c>
      <c r="R278" s="177" t="s">
        <v>10250</v>
      </c>
      <c r="S278" s="177" t="s">
        <v>9138</v>
      </c>
      <c r="T278" s="177" t="s">
        <v>3964</v>
      </c>
      <c r="U278" s="177" t="s">
        <v>10276</v>
      </c>
      <c r="V278" s="177" t="s">
        <v>177</v>
      </c>
      <c r="W278" s="192" t="s">
        <v>10320</v>
      </c>
      <c r="X278" s="193" t="s">
        <v>10321</v>
      </c>
      <c r="Y278" s="177" t="s">
        <v>10322</v>
      </c>
      <c r="Z278" s="177" t="s">
        <v>10323</v>
      </c>
      <c r="AA278" s="177" t="s">
        <v>173</v>
      </c>
      <c r="AB278" s="177" t="s">
        <v>173</v>
      </c>
      <c r="AC278" s="194" t="s">
        <v>25</v>
      </c>
      <c r="AD278" s="194" t="s">
        <v>189</v>
      </c>
      <c r="AE278" s="177">
        <v>1</v>
      </c>
      <c r="AF278" s="177">
        <v>0</v>
      </c>
      <c r="AG278" s="177" t="s">
        <v>582</v>
      </c>
      <c r="AH278" s="118"/>
      <c r="AI278" s="112">
        <f>IF(V278="SOPORTE_TELEFÓNICO",'BASE LIQUIDACION REDEBAN 2025'!$B$19,IF(AC278="TIPO I",'BASE LIQUIDACION REDEBAN 2025'!$C$2,IF(AC278="TIPO II",'BASE LIQUIDACION REDEBAN 2025'!$C$3,IF(AC278="TIPO III",'BASE LIQUIDACION REDEBAN 2025'!$C$4,IF(AC278="TIPO IV",'BASE LIQUIDACION REDEBAN 2025'!$C$5,IF(AD278="AEREO",'BASE LIQUIDACION REDEBAN 2025'!$B$6,'BASE LIQUIDACION REDEBAN 2025'!$C$5))))))</f>
        <v>65960.072302</v>
      </c>
      <c r="AJ278" s="97">
        <f>IF(OR(V278="SOPORTE_TELEFÓNICO",V278="ENVÍO"),0,IF(AC278="TIPO I",'BASE LIQUIDACION REDEBAN 2025'!$B$10,IF(AC278="TIPO II",'BASE LIQUIDACION REDEBAN 2025'!$B$11,IF(AC278="TIPO III",'BASE LIQUIDACION REDEBAN 2025'!$B$12,'BASE LIQUIDACION REDEBAN 2025'!$B$13))))</f>
        <v>75096.394270399993</v>
      </c>
      <c r="AK278" s="97">
        <f t="shared" si="4"/>
        <v>65960.072302</v>
      </c>
    </row>
    <row r="279" spans="1:37" s="85" customFormat="1" ht="13.15">
      <c r="A279" s="178" t="s">
        <v>101</v>
      </c>
      <c r="B279" s="104" t="str">
        <f>VLOOKUP(A279,'CENTRO DE COSTOS'!A:D,4,FALSE)</f>
        <v>KEVIN ALEXIS CORZO BUSTOS</v>
      </c>
      <c r="C279" s="104" t="str">
        <f>VLOOKUP(A279,'CENTRO DE COSTOS'!A:D,2,FALSE)</f>
        <v>0004-0007</v>
      </c>
      <c r="D279" s="177">
        <v>85010</v>
      </c>
      <c r="E279" s="178" t="s">
        <v>10272</v>
      </c>
      <c r="F279" s="178">
        <v>52944</v>
      </c>
      <c r="G279" s="178" t="s">
        <v>1934</v>
      </c>
      <c r="H279" s="178" t="s">
        <v>10324</v>
      </c>
      <c r="I279" s="178" t="s">
        <v>10325</v>
      </c>
      <c r="J279" s="178" t="s">
        <v>9145</v>
      </c>
      <c r="K279" s="178" t="s">
        <v>9145</v>
      </c>
      <c r="L279" s="117" t="s">
        <v>167</v>
      </c>
      <c r="M279" s="177" t="s">
        <v>10326</v>
      </c>
      <c r="N279" s="176" t="s">
        <v>10327</v>
      </c>
      <c r="O279" s="176">
        <v>45806.668749999997</v>
      </c>
      <c r="P279" s="176">
        <v>45811.603425925918</v>
      </c>
      <c r="Q279" s="177" t="s">
        <v>9136</v>
      </c>
      <c r="R279" s="177" t="s">
        <v>10250</v>
      </c>
      <c r="S279" s="177" t="s">
        <v>9138</v>
      </c>
      <c r="T279" s="177" t="s">
        <v>3964</v>
      </c>
      <c r="U279" s="177" t="s">
        <v>10276</v>
      </c>
      <c r="V279" s="177" t="s">
        <v>177</v>
      </c>
      <c r="W279" s="192" t="s">
        <v>10328</v>
      </c>
      <c r="X279" s="193" t="s">
        <v>10329</v>
      </c>
      <c r="Y279" s="177" t="s">
        <v>10330</v>
      </c>
      <c r="Z279" s="177" t="s">
        <v>10331</v>
      </c>
      <c r="AA279" s="177" t="s">
        <v>173</v>
      </c>
      <c r="AB279" s="177" t="s">
        <v>173</v>
      </c>
      <c r="AC279" s="194" t="s">
        <v>28</v>
      </c>
      <c r="AD279" s="194" t="s">
        <v>189</v>
      </c>
      <c r="AE279" s="177">
        <v>1</v>
      </c>
      <c r="AF279" s="177">
        <v>0</v>
      </c>
      <c r="AG279" s="177" t="s">
        <v>2183</v>
      </c>
      <c r="AH279" s="118"/>
      <c r="AI279" s="112">
        <f>IF(V279="SOPORTE_TELEFÓNICO",'BASE LIQUIDACION REDEBAN 2025'!$B$19,IF(AC279="TIPO I",'BASE LIQUIDACION REDEBAN 2025'!$C$2,IF(AC279="TIPO II",'BASE LIQUIDACION REDEBAN 2025'!$C$3,IF(AC279="TIPO III",'BASE LIQUIDACION REDEBAN 2025'!$C$4,IF(AC279="TIPO IV",'BASE LIQUIDACION REDEBAN 2025'!$C$5,IF(AD279="AEREO",'BASE LIQUIDACION REDEBAN 2025'!$B$6,'BASE LIQUIDACION REDEBAN 2025'!$C$5))))))</f>
        <v>144967.87232000002</v>
      </c>
      <c r="AJ279" s="97">
        <f>IF(OR(V279="SOPORTE_TELEFÓNICO",V279="ENVÍO"),0,IF(AC279="TIPO I",'BASE LIQUIDACION REDEBAN 2025'!$B$10,IF(AC279="TIPO II",'BASE LIQUIDACION REDEBAN 2025'!$B$11,IF(AC279="TIPO III",'BASE LIQUIDACION REDEBAN 2025'!$B$12,'BASE LIQUIDACION REDEBAN 2025'!$B$13))))</f>
        <v>140395.6348884</v>
      </c>
      <c r="AK279" s="97">
        <f t="shared" si="4"/>
        <v>144967.87232000002</v>
      </c>
    </row>
    <row r="280" spans="1:37" s="85" customFormat="1" ht="13.15">
      <c r="A280" s="178" t="s">
        <v>90</v>
      </c>
      <c r="B280" s="104" t="str">
        <f>VLOOKUP(A280,'CENTRO DE COSTOS'!A:D,4,FALSE)</f>
        <v>JUAN SEBASTIÁN RÍOS CASTRILLÓN</v>
      </c>
      <c r="C280" s="104" t="str">
        <f>VLOOKUP(A280,'CENTRO DE COSTOS'!A:D,2,FALSE)</f>
        <v>0004-0005</v>
      </c>
      <c r="D280" s="177">
        <v>5001</v>
      </c>
      <c r="E280" s="178">
        <v>13410</v>
      </c>
      <c r="F280" s="178">
        <v>69287</v>
      </c>
      <c r="G280" s="178" t="s">
        <v>290</v>
      </c>
      <c r="H280" s="178" t="s">
        <v>90</v>
      </c>
      <c r="I280" s="178" t="s">
        <v>10332</v>
      </c>
      <c r="J280" s="178" t="s">
        <v>9145</v>
      </c>
      <c r="K280" s="178" t="s">
        <v>9145</v>
      </c>
      <c r="L280" s="117" t="s">
        <v>167</v>
      </c>
      <c r="M280" s="177" t="s">
        <v>10333</v>
      </c>
      <c r="N280" s="176" t="s">
        <v>10334</v>
      </c>
      <c r="O280" s="176">
        <v>45811.583333333336</v>
      </c>
      <c r="P280" s="176">
        <v>45811.624259259261</v>
      </c>
      <c r="Q280" s="177" t="s">
        <v>9136</v>
      </c>
      <c r="R280" s="177" t="s">
        <v>10250</v>
      </c>
      <c r="S280" s="177" t="s">
        <v>9138</v>
      </c>
      <c r="T280" s="177" t="s">
        <v>3964</v>
      </c>
      <c r="U280" s="177" t="s">
        <v>10251</v>
      </c>
      <c r="V280" s="177" t="s">
        <v>177</v>
      </c>
      <c r="W280" s="192" t="s">
        <v>10335</v>
      </c>
      <c r="X280" s="193" t="s">
        <v>10336</v>
      </c>
      <c r="Y280" s="178">
        <v>913532</v>
      </c>
      <c r="Z280" s="177" t="s">
        <v>10337</v>
      </c>
      <c r="AA280" s="177" t="s">
        <v>173</v>
      </c>
      <c r="AB280" s="177" t="s">
        <v>173</v>
      </c>
      <c r="AC280" s="194" t="s">
        <v>25</v>
      </c>
      <c r="AD280" s="194" t="s">
        <v>189</v>
      </c>
      <c r="AE280" s="177">
        <v>1</v>
      </c>
      <c r="AF280" s="177">
        <v>0</v>
      </c>
      <c r="AG280" s="177" t="s">
        <v>360</v>
      </c>
      <c r="AH280" s="118"/>
      <c r="AI280" s="112">
        <f>IF(V280="SOPORTE_TELEFÓNICO",'BASE LIQUIDACION REDEBAN 2025'!$B$19,IF(AC280="TIPO I",'BASE LIQUIDACION REDEBAN 2025'!$C$2,IF(AC280="TIPO II",'BASE LIQUIDACION REDEBAN 2025'!$C$3,IF(AC280="TIPO III",'BASE LIQUIDACION REDEBAN 2025'!$C$4,IF(AC280="TIPO IV",'BASE LIQUIDACION REDEBAN 2025'!$C$5,IF(AD280="AEREO",'BASE LIQUIDACION REDEBAN 2025'!$B$6,'BASE LIQUIDACION REDEBAN 2025'!$C$5))))))</f>
        <v>65960.072302</v>
      </c>
      <c r="AJ280" s="97">
        <f>IF(OR(V280="SOPORTE_TELEFÓNICO",V280="ENVÍO"),0,IF(AC280="TIPO I",'BASE LIQUIDACION REDEBAN 2025'!$B$10,IF(AC280="TIPO II",'BASE LIQUIDACION REDEBAN 2025'!$B$11,IF(AC280="TIPO III",'BASE LIQUIDACION REDEBAN 2025'!$B$12,'BASE LIQUIDACION REDEBAN 2025'!$B$13))))</f>
        <v>75096.394270399993</v>
      </c>
      <c r="AK280" s="97">
        <f t="shared" si="4"/>
        <v>65960.072302</v>
      </c>
    </row>
    <row r="281" spans="1:37" s="85" customFormat="1" ht="13.15">
      <c r="A281" s="178" t="s">
        <v>68</v>
      </c>
      <c r="B281" s="104" t="str">
        <f>VLOOKUP(A281,'CENTRO DE COSTOS'!A:D,4,FALSE)</f>
        <v>WILLIAM ASDRUBAL ROZO ROZO</v>
      </c>
      <c r="C281" s="104" t="str">
        <f>VLOOKUP(A281,'CENTRO DE COSTOS'!A:D,2,FALSE)</f>
        <v>0004-0004</v>
      </c>
      <c r="D281" s="177">
        <v>11001</v>
      </c>
      <c r="E281" s="178">
        <v>13358</v>
      </c>
      <c r="F281" s="178">
        <v>74435</v>
      </c>
      <c r="G281" s="178" t="s">
        <v>298</v>
      </c>
      <c r="H281" s="178" t="s">
        <v>68</v>
      </c>
      <c r="I281" s="178" t="s">
        <v>10338</v>
      </c>
      <c r="J281" s="178" t="s">
        <v>9145</v>
      </c>
      <c r="K281" s="178" t="s">
        <v>9145</v>
      </c>
      <c r="L281" s="117" t="s">
        <v>167</v>
      </c>
      <c r="M281" s="177" t="s">
        <v>10339</v>
      </c>
      <c r="N281" s="176" t="s">
        <v>10340</v>
      </c>
      <c r="O281" s="176">
        <v>45807.65347222222</v>
      </c>
      <c r="P281" s="176">
        <v>45811.627581018518</v>
      </c>
      <c r="Q281" s="177" t="s">
        <v>9136</v>
      </c>
      <c r="R281" s="177" t="s">
        <v>10250</v>
      </c>
      <c r="S281" s="177" t="s">
        <v>9138</v>
      </c>
      <c r="T281" s="177" t="s">
        <v>3964</v>
      </c>
      <c r="U281" s="177" t="s">
        <v>3964</v>
      </c>
      <c r="V281" s="177" t="s">
        <v>177</v>
      </c>
      <c r="W281" s="192" t="s">
        <v>10341</v>
      </c>
      <c r="X281" s="177">
        <v>1171433</v>
      </c>
      <c r="Y281" s="177" t="s">
        <v>10342</v>
      </c>
      <c r="Z281" s="177" t="s">
        <v>10343</v>
      </c>
      <c r="AA281" s="177" t="s">
        <v>173</v>
      </c>
      <c r="AB281" s="177" t="s">
        <v>173</v>
      </c>
      <c r="AC281" s="194" t="s">
        <v>25</v>
      </c>
      <c r="AD281" s="194" t="s">
        <v>189</v>
      </c>
      <c r="AE281" s="177">
        <v>1</v>
      </c>
      <c r="AF281" s="177">
        <v>0</v>
      </c>
      <c r="AG281" s="177" t="s">
        <v>5754</v>
      </c>
      <c r="AH281" s="118"/>
      <c r="AI281" s="112">
        <f>IF(V281="SOPORTE_TELEFÓNICO",'BASE LIQUIDACION REDEBAN 2025'!$B$19,IF(AC281="TIPO I",'BASE LIQUIDACION REDEBAN 2025'!$C$2,IF(AC281="TIPO II",'BASE LIQUIDACION REDEBAN 2025'!$C$3,IF(AC281="TIPO III",'BASE LIQUIDACION REDEBAN 2025'!$C$4,IF(AC281="TIPO IV",'BASE LIQUIDACION REDEBAN 2025'!$C$5,IF(AD281="AEREO",'BASE LIQUIDACION REDEBAN 2025'!$B$6,'BASE LIQUIDACION REDEBAN 2025'!$C$5))))))</f>
        <v>65960.072302</v>
      </c>
      <c r="AJ281" s="97">
        <f>IF(OR(V281="SOPORTE_TELEFÓNICO",V281="ENVÍO"),0,IF(AC281="TIPO I",'BASE LIQUIDACION REDEBAN 2025'!$B$10,IF(AC281="TIPO II",'BASE LIQUIDACION REDEBAN 2025'!$B$11,IF(AC281="TIPO III",'BASE LIQUIDACION REDEBAN 2025'!$B$12,'BASE LIQUIDACION REDEBAN 2025'!$B$13))))</f>
        <v>75096.394270399993</v>
      </c>
      <c r="AK281" s="97">
        <f t="shared" si="4"/>
        <v>65960.072302</v>
      </c>
    </row>
    <row r="282" spans="1:37" s="85" customFormat="1" ht="13.15">
      <c r="A282" s="178" t="s">
        <v>72</v>
      </c>
      <c r="B282" s="104" t="str">
        <f>VLOOKUP(A282,'CENTRO DE COSTOS'!A:D,4,FALSE)</f>
        <v>MIGUEL JULIÁN HERNÁNDEZ GUARÍN</v>
      </c>
      <c r="C282" s="104" t="str">
        <f>VLOOKUP(A282,'CENTRO DE COSTOS'!A:D,2,FALSE)</f>
        <v>0004-0008</v>
      </c>
      <c r="D282" s="177">
        <v>68276</v>
      </c>
      <c r="E282" s="178" t="s">
        <v>5414</v>
      </c>
      <c r="F282" s="178">
        <v>18674</v>
      </c>
      <c r="G282" s="178" t="s">
        <v>180</v>
      </c>
      <c r="H282" s="178" t="s">
        <v>181</v>
      </c>
      <c r="I282" s="178" t="s">
        <v>10344</v>
      </c>
      <c r="J282" s="178" t="s">
        <v>9145</v>
      </c>
      <c r="K282" s="178" t="s">
        <v>9145</v>
      </c>
      <c r="L282" s="117" t="s">
        <v>167</v>
      </c>
      <c r="M282" s="177" t="s">
        <v>10345</v>
      </c>
      <c r="N282" s="176" t="s">
        <v>10346</v>
      </c>
      <c r="O282" s="176">
        <v>45811.463888888888</v>
      </c>
      <c r="P282" s="176">
        <v>45811.649340277778</v>
      </c>
      <c r="Q282" s="177" t="s">
        <v>9136</v>
      </c>
      <c r="R282" s="177" t="s">
        <v>10250</v>
      </c>
      <c r="S282" s="177" t="s">
        <v>9138</v>
      </c>
      <c r="T282" s="177" t="s">
        <v>3964</v>
      </c>
      <c r="U282" s="177" t="s">
        <v>10251</v>
      </c>
      <c r="V282" s="177" t="s">
        <v>177</v>
      </c>
      <c r="W282" s="192" t="s">
        <v>10347</v>
      </c>
      <c r="X282" s="193" t="s">
        <v>10348</v>
      </c>
      <c r="Y282" s="177" t="s">
        <v>10349</v>
      </c>
      <c r="Z282" s="177" t="s">
        <v>10350</v>
      </c>
      <c r="AA282" s="177" t="s">
        <v>173</v>
      </c>
      <c r="AB282" s="177" t="s">
        <v>173</v>
      </c>
      <c r="AC282" s="194" t="s">
        <v>25</v>
      </c>
      <c r="AD282" s="194" t="s">
        <v>189</v>
      </c>
      <c r="AE282" s="177">
        <v>1</v>
      </c>
      <c r="AF282" s="177">
        <v>0</v>
      </c>
      <c r="AG282" s="177" t="s">
        <v>185</v>
      </c>
      <c r="AH282" s="118"/>
      <c r="AI282" s="112">
        <f>IF(V282="SOPORTE_TELEFÓNICO",'BASE LIQUIDACION REDEBAN 2025'!$B$19,IF(AC282="TIPO I",'BASE LIQUIDACION REDEBAN 2025'!$C$2,IF(AC282="TIPO II",'BASE LIQUIDACION REDEBAN 2025'!$C$3,IF(AC282="TIPO III",'BASE LIQUIDACION REDEBAN 2025'!$C$4,IF(AC282="TIPO IV",'BASE LIQUIDACION REDEBAN 2025'!$C$5,IF(AD282="AEREO",'BASE LIQUIDACION REDEBAN 2025'!$B$6,'BASE LIQUIDACION REDEBAN 2025'!$C$5))))))</f>
        <v>65960.072302</v>
      </c>
      <c r="AJ282" s="97">
        <f>IF(OR(V282="SOPORTE_TELEFÓNICO",V282="ENVÍO"),0,IF(AC282="TIPO I",'BASE LIQUIDACION REDEBAN 2025'!$B$10,IF(AC282="TIPO II",'BASE LIQUIDACION REDEBAN 2025'!$B$11,IF(AC282="TIPO III",'BASE LIQUIDACION REDEBAN 2025'!$B$12,'BASE LIQUIDACION REDEBAN 2025'!$B$13))))</f>
        <v>75096.394270399993</v>
      </c>
      <c r="AK282" s="97">
        <f t="shared" si="4"/>
        <v>65960.072302</v>
      </c>
    </row>
    <row r="283" spans="1:37" s="85" customFormat="1" ht="13.15">
      <c r="A283" s="178" t="s">
        <v>90</v>
      </c>
      <c r="B283" s="104" t="str">
        <f>VLOOKUP(A283,'CENTRO DE COSTOS'!A:D,4,FALSE)</f>
        <v>JUAN SEBASTIÁN RÍOS CASTRILLÓN</v>
      </c>
      <c r="C283" s="104" t="str">
        <f>VLOOKUP(A283,'CENTRO DE COSTOS'!A:D,2,FALSE)</f>
        <v>0004-0005</v>
      </c>
      <c r="D283" s="177">
        <v>5308</v>
      </c>
      <c r="E283" s="178">
        <v>13411</v>
      </c>
      <c r="F283" s="178">
        <v>31273</v>
      </c>
      <c r="G283" s="178" t="s">
        <v>290</v>
      </c>
      <c r="H283" s="178" t="s">
        <v>351</v>
      </c>
      <c r="I283" s="178" t="s">
        <v>10351</v>
      </c>
      <c r="J283" s="178" t="s">
        <v>9145</v>
      </c>
      <c r="K283" s="178" t="s">
        <v>9145</v>
      </c>
      <c r="L283" s="117" t="s">
        <v>167</v>
      </c>
      <c r="M283" s="177" t="s">
        <v>10352</v>
      </c>
      <c r="N283" s="176" t="s">
        <v>10353</v>
      </c>
      <c r="O283" s="176">
        <v>45811.647916666669</v>
      </c>
      <c r="P283" s="176">
        <v>45811.678831018522</v>
      </c>
      <c r="Q283" s="177" t="s">
        <v>9136</v>
      </c>
      <c r="R283" s="177" t="s">
        <v>10250</v>
      </c>
      <c r="S283" s="177" t="s">
        <v>9138</v>
      </c>
      <c r="T283" s="177" t="s">
        <v>3964</v>
      </c>
      <c r="U283" s="177" t="s">
        <v>10251</v>
      </c>
      <c r="V283" s="177" t="s">
        <v>177</v>
      </c>
      <c r="W283" s="192" t="s">
        <v>10354</v>
      </c>
      <c r="X283" s="193" t="s">
        <v>10355</v>
      </c>
      <c r="Y283" s="177" t="s">
        <v>10356</v>
      </c>
      <c r="Z283" s="177" t="s">
        <v>10357</v>
      </c>
      <c r="AA283" s="177" t="s">
        <v>173</v>
      </c>
      <c r="AB283" s="177" t="s">
        <v>173</v>
      </c>
      <c r="AC283" s="194" t="s">
        <v>25</v>
      </c>
      <c r="AD283" s="194" t="s">
        <v>189</v>
      </c>
      <c r="AE283" s="177">
        <v>1</v>
      </c>
      <c r="AF283" s="177">
        <v>0</v>
      </c>
      <c r="AG283" s="177" t="s">
        <v>354</v>
      </c>
      <c r="AH283" s="118"/>
      <c r="AI283" s="112">
        <f>IF(V283="SOPORTE_TELEFÓNICO",'BASE LIQUIDACION REDEBAN 2025'!$B$19,IF(AC283="TIPO I",'BASE LIQUIDACION REDEBAN 2025'!$C$2,IF(AC283="TIPO II",'BASE LIQUIDACION REDEBAN 2025'!$C$3,IF(AC283="TIPO III",'BASE LIQUIDACION REDEBAN 2025'!$C$4,IF(AC283="TIPO IV",'BASE LIQUIDACION REDEBAN 2025'!$C$5,IF(AD283="AEREO",'BASE LIQUIDACION REDEBAN 2025'!$B$6,'BASE LIQUIDACION REDEBAN 2025'!$C$5))))))</f>
        <v>65960.072302</v>
      </c>
      <c r="AJ283" s="97">
        <f>IF(OR(V283="SOPORTE_TELEFÓNICO",V283="ENVÍO"),0,IF(AC283="TIPO I",'BASE LIQUIDACION REDEBAN 2025'!$B$10,IF(AC283="TIPO II",'BASE LIQUIDACION REDEBAN 2025'!$B$11,IF(AC283="TIPO III",'BASE LIQUIDACION REDEBAN 2025'!$B$12,'BASE LIQUIDACION REDEBAN 2025'!$B$13))))</f>
        <v>75096.394270399993</v>
      </c>
      <c r="AK283" s="97">
        <f t="shared" si="4"/>
        <v>65960.072302</v>
      </c>
    </row>
    <row r="284" spans="1:37" s="85" customFormat="1" ht="13.15">
      <c r="A284" s="178" t="s">
        <v>68</v>
      </c>
      <c r="B284" s="104" t="str">
        <f>VLOOKUP(A284,'CENTRO DE COSTOS'!A:D,4,FALSE)</f>
        <v>WILLIAM ASDRUBAL ROZO ROZO</v>
      </c>
      <c r="C284" s="104" t="str">
        <f>VLOOKUP(A284,'CENTRO DE COSTOS'!A:D,2,FALSE)</f>
        <v>0004-0004</v>
      </c>
      <c r="D284" s="177">
        <v>11001</v>
      </c>
      <c r="E284" s="178">
        <v>13409</v>
      </c>
      <c r="F284" s="178">
        <v>75910</v>
      </c>
      <c r="G284" s="178" t="s">
        <v>298</v>
      </c>
      <c r="H284" s="178" t="s">
        <v>68</v>
      </c>
      <c r="I284" s="178" t="s">
        <v>10358</v>
      </c>
      <c r="J284" s="178" t="s">
        <v>9145</v>
      </c>
      <c r="K284" s="178" t="s">
        <v>9145</v>
      </c>
      <c r="L284" s="117" t="s">
        <v>167</v>
      </c>
      <c r="M284" s="177" t="s">
        <v>10359</v>
      </c>
      <c r="N284" s="176" t="s">
        <v>10360</v>
      </c>
      <c r="O284" s="176">
        <v>45811.438888888886</v>
      </c>
      <c r="P284" s="176">
        <v>45811.70207175926</v>
      </c>
      <c r="Q284" s="177" t="s">
        <v>9136</v>
      </c>
      <c r="R284" s="177" t="s">
        <v>10250</v>
      </c>
      <c r="S284" s="177" t="s">
        <v>9138</v>
      </c>
      <c r="T284" s="177" t="s">
        <v>3964</v>
      </c>
      <c r="U284" s="177" t="s">
        <v>10361</v>
      </c>
      <c r="V284" s="177" t="s">
        <v>177</v>
      </c>
      <c r="W284" s="192" t="s">
        <v>10362</v>
      </c>
      <c r="X284" s="193" t="s">
        <v>10363</v>
      </c>
      <c r="Y284" s="177" t="s">
        <v>10364</v>
      </c>
      <c r="Z284" s="177" t="s">
        <v>10365</v>
      </c>
      <c r="AA284" s="177" t="s">
        <v>173</v>
      </c>
      <c r="AB284" s="177" t="s">
        <v>173</v>
      </c>
      <c r="AC284" s="194" t="s">
        <v>25</v>
      </c>
      <c r="AD284" s="194" t="s">
        <v>189</v>
      </c>
      <c r="AE284" s="177">
        <v>1</v>
      </c>
      <c r="AF284" s="177">
        <v>0</v>
      </c>
      <c r="AG284" s="177" t="s">
        <v>397</v>
      </c>
      <c r="AH284" s="118"/>
      <c r="AI284" s="112">
        <f>IF(V284="SOPORTE_TELEFÓNICO",'BASE LIQUIDACION REDEBAN 2025'!$B$19,IF(AC284="TIPO I",'BASE LIQUIDACION REDEBAN 2025'!$C$2,IF(AC284="TIPO II",'BASE LIQUIDACION REDEBAN 2025'!$C$3,IF(AC284="TIPO III",'BASE LIQUIDACION REDEBAN 2025'!$C$4,IF(AC284="TIPO IV",'BASE LIQUIDACION REDEBAN 2025'!$C$5,IF(AD284="AEREO",'BASE LIQUIDACION REDEBAN 2025'!$B$6,'BASE LIQUIDACION REDEBAN 2025'!$C$5))))))</f>
        <v>65960.072302</v>
      </c>
      <c r="AJ284" s="97">
        <f>IF(OR(V284="SOPORTE_TELEFÓNICO",V284="ENVÍO"),0,IF(AC284="TIPO I",'BASE LIQUIDACION REDEBAN 2025'!$B$10,IF(AC284="TIPO II",'BASE LIQUIDACION REDEBAN 2025'!$B$11,IF(AC284="TIPO III",'BASE LIQUIDACION REDEBAN 2025'!$B$12,'BASE LIQUIDACION REDEBAN 2025'!$B$13))))</f>
        <v>75096.394270399993</v>
      </c>
      <c r="AK284" s="97">
        <f t="shared" si="4"/>
        <v>65960.072302</v>
      </c>
    </row>
    <row r="285" spans="1:37" s="85" customFormat="1" ht="13.15">
      <c r="A285" s="178" t="s">
        <v>68</v>
      </c>
      <c r="B285" s="104" t="str">
        <f>VLOOKUP(A285,'CENTRO DE COSTOS'!A:D,4,FALSE)</f>
        <v>WILLIAM ASDRUBAL ROZO ROZO</v>
      </c>
      <c r="C285" s="104" t="str">
        <f>VLOOKUP(A285,'CENTRO DE COSTOS'!A:D,2,FALSE)</f>
        <v>0004-0004</v>
      </c>
      <c r="D285" s="177">
        <v>11001</v>
      </c>
      <c r="E285" s="178">
        <v>13412</v>
      </c>
      <c r="F285" s="178">
        <v>62212</v>
      </c>
      <c r="G285" s="178" t="s">
        <v>298</v>
      </c>
      <c r="H285" s="178" t="s">
        <v>68</v>
      </c>
      <c r="I285" s="178" t="s">
        <v>10366</v>
      </c>
      <c r="J285" s="178" t="s">
        <v>9145</v>
      </c>
      <c r="K285" s="178" t="s">
        <v>9145</v>
      </c>
      <c r="L285" s="117" t="s">
        <v>167</v>
      </c>
      <c r="M285" s="177" t="s">
        <v>10367</v>
      </c>
      <c r="N285" s="176" t="s">
        <v>10368</v>
      </c>
      <c r="O285" s="176">
        <v>45811.730555555558</v>
      </c>
      <c r="P285" s="176">
        <v>45812.424305555556</v>
      </c>
      <c r="Q285" s="177" t="s">
        <v>9136</v>
      </c>
      <c r="R285" s="177" t="s">
        <v>10250</v>
      </c>
      <c r="S285" s="177" t="s">
        <v>9138</v>
      </c>
      <c r="T285" s="177" t="s">
        <v>3964</v>
      </c>
      <c r="U285" s="177" t="s">
        <v>3964</v>
      </c>
      <c r="V285" s="177" t="s">
        <v>177</v>
      </c>
      <c r="W285" s="192" t="s">
        <v>10369</v>
      </c>
      <c r="X285" s="193" t="s">
        <v>10370</v>
      </c>
      <c r="Y285" s="177" t="s">
        <v>10371</v>
      </c>
      <c r="Z285" s="177" t="s">
        <v>10372</v>
      </c>
      <c r="AA285" s="177" t="s">
        <v>173</v>
      </c>
      <c r="AB285" s="177" t="s">
        <v>173</v>
      </c>
      <c r="AC285" s="194" t="s">
        <v>25</v>
      </c>
      <c r="AD285" s="194" t="s">
        <v>189</v>
      </c>
      <c r="AE285" s="177">
        <v>1</v>
      </c>
      <c r="AF285" s="177">
        <v>0</v>
      </c>
      <c r="AG285" s="177" t="s">
        <v>608</v>
      </c>
      <c r="AH285" s="118"/>
      <c r="AI285" s="112">
        <f>IF(V285="SOPORTE_TELEFÓNICO",'BASE LIQUIDACION REDEBAN 2025'!$B$19,IF(AC285="TIPO I",'BASE LIQUIDACION REDEBAN 2025'!$C$2,IF(AC285="TIPO II",'BASE LIQUIDACION REDEBAN 2025'!$C$3,IF(AC285="TIPO III",'BASE LIQUIDACION REDEBAN 2025'!$C$4,IF(AC285="TIPO IV",'BASE LIQUIDACION REDEBAN 2025'!$C$5,IF(AD285="AEREO",'BASE LIQUIDACION REDEBAN 2025'!$B$6,'BASE LIQUIDACION REDEBAN 2025'!$C$5))))))</f>
        <v>65960.072302</v>
      </c>
      <c r="AJ285" s="97">
        <f>IF(OR(V285="SOPORTE_TELEFÓNICO",V285="ENVÍO"),0,IF(AC285="TIPO I",'BASE LIQUIDACION REDEBAN 2025'!$B$10,IF(AC285="TIPO II",'BASE LIQUIDACION REDEBAN 2025'!$B$11,IF(AC285="TIPO III",'BASE LIQUIDACION REDEBAN 2025'!$B$12,'BASE LIQUIDACION REDEBAN 2025'!$B$13))))</f>
        <v>75096.394270399993</v>
      </c>
      <c r="AK285" s="97">
        <f t="shared" si="4"/>
        <v>65960.072302</v>
      </c>
    </row>
    <row r="286" spans="1:37" s="85" customFormat="1" ht="13.15">
      <c r="A286" s="178" t="s">
        <v>91</v>
      </c>
      <c r="B286" s="104" t="str">
        <f>VLOOKUP(A286,'CENTRO DE COSTOS'!A:D,4,FALSE)</f>
        <v>JOSE MAURICIO HERNANDEZ ROJAS</v>
      </c>
      <c r="C286" s="104" t="str">
        <f>VLOOKUP(A286,'CENTRO DE COSTOS'!A:D,2,FALSE)</f>
        <v>0004-0001</v>
      </c>
      <c r="D286" s="177">
        <v>23068</v>
      </c>
      <c r="E286" s="178">
        <v>13348</v>
      </c>
      <c r="F286" s="178">
        <v>24358</v>
      </c>
      <c r="G286" s="178" t="s">
        <v>612</v>
      </c>
      <c r="H286" s="178" t="s">
        <v>1391</v>
      </c>
      <c r="I286" s="178" t="s">
        <v>10373</v>
      </c>
      <c r="J286" s="178" t="s">
        <v>9145</v>
      </c>
      <c r="K286" s="178" t="s">
        <v>9145</v>
      </c>
      <c r="L286" s="117" t="s">
        <v>167</v>
      </c>
      <c r="M286" s="177" t="s">
        <v>10374</v>
      </c>
      <c r="N286" s="176" t="s">
        <v>10375</v>
      </c>
      <c r="O286" s="176">
        <v>45807.65347222222</v>
      </c>
      <c r="P286" s="176">
        <v>45812.459374999999</v>
      </c>
      <c r="Q286" s="177" t="s">
        <v>9136</v>
      </c>
      <c r="R286" s="177" t="s">
        <v>10250</v>
      </c>
      <c r="S286" s="177" t="s">
        <v>9138</v>
      </c>
      <c r="T286" s="177" t="s">
        <v>3964</v>
      </c>
      <c r="U286" s="177" t="s">
        <v>3964</v>
      </c>
      <c r="V286" s="177" t="s">
        <v>177</v>
      </c>
      <c r="W286" s="192" t="s">
        <v>10376</v>
      </c>
      <c r="X286" s="193" t="s">
        <v>10377</v>
      </c>
      <c r="Y286" s="177" t="s">
        <v>10378</v>
      </c>
      <c r="Z286" s="177" t="s">
        <v>10379</v>
      </c>
      <c r="AA286" s="177" t="s">
        <v>173</v>
      </c>
      <c r="AB286" s="177" t="s">
        <v>173</v>
      </c>
      <c r="AC286" s="194" t="s">
        <v>30</v>
      </c>
      <c r="AD286" s="194" t="s">
        <v>189</v>
      </c>
      <c r="AE286" s="177">
        <v>1</v>
      </c>
      <c r="AF286" s="177">
        <v>0</v>
      </c>
      <c r="AG286" s="177" t="s">
        <v>616</v>
      </c>
      <c r="AH286" s="118"/>
      <c r="AI286" s="112">
        <f>IF(V286="SOPORTE_TELEFÓNICO",'BASE LIQUIDACION REDEBAN 2025'!$B$19,IF(AC286="TIPO I",'BASE LIQUIDACION REDEBAN 2025'!$C$2,IF(AC286="TIPO II",'BASE LIQUIDACION REDEBAN 2025'!$C$3,IF(AC286="TIPO III",'BASE LIQUIDACION REDEBAN 2025'!$C$4,IF(AC286="TIPO IV",'BASE LIQUIDACION REDEBAN 2025'!$C$5,IF(AD286="AEREO",'BASE LIQUIDACION REDEBAN 2025'!$B$6,'BASE LIQUIDACION REDEBAN 2025'!$C$5))))))</f>
        <v>275728.78077800001</v>
      </c>
      <c r="AJ286" s="97">
        <f>IF(OR(V286="SOPORTE_TELEFÓNICO",V286="ENVÍO"),0,IF(AC286="TIPO I",'BASE LIQUIDACION REDEBAN 2025'!$B$10,IF(AC286="TIPO II",'BASE LIQUIDACION REDEBAN 2025'!$B$11,IF(AC286="TIPO III",'BASE LIQUIDACION REDEBAN 2025'!$B$12,'BASE LIQUIDACION REDEBAN 2025'!$B$13))))</f>
        <v>196536.5258152</v>
      </c>
      <c r="AK286" s="97">
        <f t="shared" si="4"/>
        <v>275728.78077800001</v>
      </c>
    </row>
    <row r="287" spans="1:37" s="85" customFormat="1" ht="13.15">
      <c r="A287" s="178" t="s">
        <v>91</v>
      </c>
      <c r="B287" s="104" t="str">
        <f>VLOOKUP(A287,'CENTRO DE COSTOS'!A:D,4,FALSE)</f>
        <v>JOSE MAURICIO HERNANDEZ ROJAS</v>
      </c>
      <c r="C287" s="104" t="str">
        <f>VLOOKUP(A287,'CENTRO DE COSTOS'!A:D,2,FALSE)</f>
        <v>0004-0001</v>
      </c>
      <c r="D287" s="177">
        <v>23001</v>
      </c>
      <c r="E287" s="178">
        <v>13329</v>
      </c>
      <c r="F287" s="178">
        <v>56107</v>
      </c>
      <c r="G287" s="178" t="s">
        <v>612</v>
      </c>
      <c r="H287" s="178" t="s">
        <v>91</v>
      </c>
      <c r="I287" s="178" t="s">
        <v>10380</v>
      </c>
      <c r="J287" s="178" t="s">
        <v>9145</v>
      </c>
      <c r="K287" s="178" t="s">
        <v>9145</v>
      </c>
      <c r="L287" s="117" t="s">
        <v>167</v>
      </c>
      <c r="M287" s="177" t="s">
        <v>10381</v>
      </c>
      <c r="N287" s="176" t="s">
        <v>10382</v>
      </c>
      <c r="O287" s="176">
        <v>45806.48541666667</v>
      </c>
      <c r="P287" s="176">
        <v>45812.505787037036</v>
      </c>
      <c r="Q287" s="177" t="s">
        <v>9136</v>
      </c>
      <c r="R287" s="177" t="s">
        <v>10250</v>
      </c>
      <c r="S287" s="177" t="s">
        <v>9138</v>
      </c>
      <c r="T287" s="177" t="s">
        <v>3964</v>
      </c>
      <c r="U287" s="177" t="s">
        <v>3964</v>
      </c>
      <c r="V287" s="177" t="s">
        <v>177</v>
      </c>
      <c r="W287" s="192" t="s">
        <v>10383</v>
      </c>
      <c r="X287" s="193" t="s">
        <v>10384</v>
      </c>
      <c r="Y287" s="177" t="s">
        <v>10385</v>
      </c>
      <c r="Z287" s="177" t="s">
        <v>10386</v>
      </c>
      <c r="AA287" s="177" t="s">
        <v>173</v>
      </c>
      <c r="AB287" s="177" t="s">
        <v>173</v>
      </c>
      <c r="AC287" s="194" t="s">
        <v>25</v>
      </c>
      <c r="AD287" s="194" t="s">
        <v>189</v>
      </c>
      <c r="AE287" s="177">
        <v>1</v>
      </c>
      <c r="AF287" s="177">
        <v>0</v>
      </c>
      <c r="AG287" s="177" t="s">
        <v>841</v>
      </c>
      <c r="AH287" s="118"/>
      <c r="AI287" s="112">
        <f>IF(V287="SOPORTE_TELEFÓNICO",'BASE LIQUIDACION REDEBAN 2025'!$B$19,IF(AC287="TIPO I",'BASE LIQUIDACION REDEBAN 2025'!$C$2,IF(AC287="TIPO II",'BASE LIQUIDACION REDEBAN 2025'!$C$3,IF(AC287="TIPO III",'BASE LIQUIDACION REDEBAN 2025'!$C$4,IF(AC287="TIPO IV",'BASE LIQUIDACION REDEBAN 2025'!$C$5,IF(AD287="AEREO",'BASE LIQUIDACION REDEBAN 2025'!$B$6,'BASE LIQUIDACION REDEBAN 2025'!$C$5))))))</f>
        <v>65960.072302</v>
      </c>
      <c r="AJ287" s="97">
        <f>IF(OR(V287="SOPORTE_TELEFÓNICO",V287="ENVÍO"),0,IF(AC287="TIPO I",'BASE LIQUIDACION REDEBAN 2025'!$B$10,IF(AC287="TIPO II",'BASE LIQUIDACION REDEBAN 2025'!$B$11,IF(AC287="TIPO III",'BASE LIQUIDACION REDEBAN 2025'!$B$12,'BASE LIQUIDACION REDEBAN 2025'!$B$13))))</f>
        <v>75096.394270399993</v>
      </c>
      <c r="AK287" s="97">
        <f t="shared" si="4"/>
        <v>65960.072302</v>
      </c>
    </row>
    <row r="288" spans="1:37" s="85" customFormat="1" ht="13.15">
      <c r="A288" s="178" t="s">
        <v>86</v>
      </c>
      <c r="B288" s="104" t="str">
        <f>VLOOKUP(A288,'CENTRO DE COSTOS'!A:D,4,FALSE)</f>
        <v>KEVIN ALEXIS CORZO BUSTOS</v>
      </c>
      <c r="C288" s="104" t="str">
        <f>VLOOKUP(A288,'CENTRO DE COSTOS'!A:D,2,FALSE)</f>
        <v>0004-0007</v>
      </c>
      <c r="D288" s="177">
        <v>73585</v>
      </c>
      <c r="E288" s="178">
        <v>13331</v>
      </c>
      <c r="F288" s="178">
        <v>61998</v>
      </c>
      <c r="G288" s="178" t="s">
        <v>870</v>
      </c>
      <c r="H288" s="178" t="s">
        <v>1096</v>
      </c>
      <c r="I288" s="178" t="s">
        <v>10387</v>
      </c>
      <c r="J288" s="178" t="s">
        <v>9145</v>
      </c>
      <c r="K288" s="178" t="s">
        <v>9145</v>
      </c>
      <c r="L288" s="117" t="s">
        <v>167</v>
      </c>
      <c r="M288" s="177" t="s">
        <v>10388</v>
      </c>
      <c r="N288" s="176" t="s">
        <v>10389</v>
      </c>
      <c r="O288" s="176">
        <v>45806.48541666667</v>
      </c>
      <c r="P288" s="176">
        <v>45812.518194444441</v>
      </c>
      <c r="Q288" s="177" t="s">
        <v>9136</v>
      </c>
      <c r="R288" s="177" t="s">
        <v>10250</v>
      </c>
      <c r="S288" s="177" t="s">
        <v>9138</v>
      </c>
      <c r="T288" s="177" t="s">
        <v>3964</v>
      </c>
      <c r="U288" s="177" t="s">
        <v>3964</v>
      </c>
      <c r="V288" s="177" t="s">
        <v>177</v>
      </c>
      <c r="W288" s="192" t="s">
        <v>10390</v>
      </c>
      <c r="X288" s="193" t="s">
        <v>10391</v>
      </c>
      <c r="Y288" s="177" t="s">
        <v>10392</v>
      </c>
      <c r="Z288" s="177" t="s">
        <v>10393</v>
      </c>
      <c r="AA288" s="177" t="s">
        <v>173</v>
      </c>
      <c r="AB288" s="177" t="s">
        <v>173</v>
      </c>
      <c r="AC288" s="194" t="s">
        <v>28</v>
      </c>
      <c r="AD288" s="194" t="s">
        <v>189</v>
      </c>
      <c r="AE288" s="177">
        <v>1</v>
      </c>
      <c r="AF288" s="177">
        <v>0</v>
      </c>
      <c r="AG288" s="177" t="s">
        <v>1099</v>
      </c>
      <c r="AH288" s="118"/>
      <c r="AI288" s="112">
        <f>IF(V288="SOPORTE_TELEFÓNICO",'BASE LIQUIDACION REDEBAN 2025'!$B$19,IF(AC288="TIPO I",'BASE LIQUIDACION REDEBAN 2025'!$C$2,IF(AC288="TIPO II",'BASE LIQUIDACION REDEBAN 2025'!$C$3,IF(AC288="TIPO III",'BASE LIQUIDACION REDEBAN 2025'!$C$4,IF(AC288="TIPO IV",'BASE LIQUIDACION REDEBAN 2025'!$C$5,IF(AD288="AEREO",'BASE LIQUIDACION REDEBAN 2025'!$B$6,'BASE LIQUIDACION REDEBAN 2025'!$C$5))))))</f>
        <v>144967.87232000002</v>
      </c>
      <c r="AJ288" s="97">
        <f>IF(OR(V288="SOPORTE_TELEFÓNICO",V288="ENVÍO"),0,IF(AC288="TIPO I",'BASE LIQUIDACION REDEBAN 2025'!$B$10,IF(AC288="TIPO II",'BASE LIQUIDACION REDEBAN 2025'!$B$11,IF(AC288="TIPO III",'BASE LIQUIDACION REDEBAN 2025'!$B$12,'BASE LIQUIDACION REDEBAN 2025'!$B$13))))</f>
        <v>140395.6348884</v>
      </c>
      <c r="AK288" s="97">
        <f t="shared" si="4"/>
        <v>144967.87232000002</v>
      </c>
    </row>
    <row r="289" spans="1:37" s="85" customFormat="1" ht="13.15">
      <c r="A289" s="178" t="s">
        <v>86</v>
      </c>
      <c r="B289" s="104" t="str">
        <f>VLOOKUP(A289,'CENTRO DE COSTOS'!A:D,4,FALSE)</f>
        <v>KEVIN ALEXIS CORZO BUSTOS</v>
      </c>
      <c r="C289" s="104" t="str">
        <f>VLOOKUP(A289,'CENTRO DE COSTOS'!A:D,2,FALSE)</f>
        <v>0004-0007</v>
      </c>
      <c r="D289" s="177">
        <v>73352</v>
      </c>
      <c r="E289" s="178" t="s">
        <v>10272</v>
      </c>
      <c r="F289" s="178">
        <v>11710</v>
      </c>
      <c r="G289" s="178" t="s">
        <v>870</v>
      </c>
      <c r="H289" s="178" t="s">
        <v>1686</v>
      </c>
      <c r="I289" s="178" t="s">
        <v>10394</v>
      </c>
      <c r="J289" s="178" t="s">
        <v>9145</v>
      </c>
      <c r="K289" s="178" t="s">
        <v>9145</v>
      </c>
      <c r="L289" s="117" t="s">
        <v>167</v>
      </c>
      <c r="M289" s="177" t="s">
        <v>10395</v>
      </c>
      <c r="N289" s="176" t="s">
        <v>10396</v>
      </c>
      <c r="O289" s="176">
        <v>45807.65347222222</v>
      </c>
      <c r="P289" s="176">
        <v>45812.535960648151</v>
      </c>
      <c r="Q289" s="177" t="s">
        <v>9136</v>
      </c>
      <c r="R289" s="177" t="s">
        <v>10250</v>
      </c>
      <c r="S289" s="177" t="s">
        <v>9138</v>
      </c>
      <c r="T289" s="177" t="s">
        <v>3964</v>
      </c>
      <c r="U289" s="177" t="s">
        <v>10276</v>
      </c>
      <c r="V289" s="177" t="s">
        <v>177</v>
      </c>
      <c r="W289" s="192" t="s">
        <v>10397</v>
      </c>
      <c r="X289" s="193" t="s">
        <v>10398</v>
      </c>
      <c r="Y289" s="177" t="s">
        <v>10399</v>
      </c>
      <c r="Z289" s="177" t="s">
        <v>10400</v>
      </c>
      <c r="AA289" s="177" t="s">
        <v>173</v>
      </c>
      <c r="AB289" s="177" t="s">
        <v>173</v>
      </c>
      <c r="AC289" s="194" t="s">
        <v>30</v>
      </c>
      <c r="AD289" s="194" t="s">
        <v>189</v>
      </c>
      <c r="AE289" s="177">
        <v>1</v>
      </c>
      <c r="AF289" s="177">
        <v>0</v>
      </c>
      <c r="AG289" s="177" t="s">
        <v>873</v>
      </c>
      <c r="AH289" s="118"/>
      <c r="AI289" s="112">
        <f>IF(V289="SOPORTE_TELEFÓNICO",'BASE LIQUIDACION REDEBAN 2025'!$B$19,IF(AC289="TIPO I",'BASE LIQUIDACION REDEBAN 2025'!$C$2,IF(AC289="TIPO II",'BASE LIQUIDACION REDEBAN 2025'!$C$3,IF(AC289="TIPO III",'BASE LIQUIDACION REDEBAN 2025'!$C$4,IF(AC289="TIPO IV",'BASE LIQUIDACION REDEBAN 2025'!$C$5,IF(AD289="AEREO",'BASE LIQUIDACION REDEBAN 2025'!$B$6,'BASE LIQUIDACION REDEBAN 2025'!$C$5))))))</f>
        <v>275728.78077800001</v>
      </c>
      <c r="AJ289" s="97">
        <f>IF(OR(V289="SOPORTE_TELEFÓNICO",V289="ENVÍO"),0,IF(AC289="TIPO I",'BASE LIQUIDACION REDEBAN 2025'!$B$10,IF(AC289="TIPO II",'BASE LIQUIDACION REDEBAN 2025'!$B$11,IF(AC289="TIPO III",'BASE LIQUIDACION REDEBAN 2025'!$B$12,'BASE LIQUIDACION REDEBAN 2025'!$B$13))))</f>
        <v>196536.5258152</v>
      </c>
      <c r="AK289" s="97">
        <f t="shared" si="4"/>
        <v>275728.78077800001</v>
      </c>
    </row>
    <row r="290" spans="1:37" s="85" customFormat="1" ht="13.15">
      <c r="A290" s="178" t="s">
        <v>90</v>
      </c>
      <c r="B290" s="104" t="str">
        <f>VLOOKUP(A290,'CENTRO DE COSTOS'!A:D,4,FALSE)</f>
        <v>JUAN SEBASTIÁN RÍOS CASTRILLÓN</v>
      </c>
      <c r="C290" s="104" t="str">
        <f>VLOOKUP(A290,'CENTRO DE COSTOS'!A:D,2,FALSE)</f>
        <v>0004-0005</v>
      </c>
      <c r="D290" s="177">
        <v>5313</v>
      </c>
      <c r="E290" s="178">
        <v>13414</v>
      </c>
      <c r="F290" s="178">
        <v>74402</v>
      </c>
      <c r="G290" s="178" t="s">
        <v>290</v>
      </c>
      <c r="H290" s="178" t="s">
        <v>250</v>
      </c>
      <c r="I290" s="178" t="s">
        <v>10401</v>
      </c>
      <c r="J290" s="178" t="s">
        <v>9145</v>
      </c>
      <c r="K290" s="178" t="s">
        <v>9145</v>
      </c>
      <c r="L290" s="117" t="s">
        <v>167</v>
      </c>
      <c r="M290" s="177" t="s">
        <v>10402</v>
      </c>
      <c r="N290" s="176" t="s">
        <v>10403</v>
      </c>
      <c r="O290" s="176">
        <v>45812.510416666664</v>
      </c>
      <c r="P290" s="176">
        <v>45812.567858796298</v>
      </c>
      <c r="Q290" s="177" t="s">
        <v>9136</v>
      </c>
      <c r="R290" s="177" t="s">
        <v>10250</v>
      </c>
      <c r="S290" s="177" t="s">
        <v>9138</v>
      </c>
      <c r="T290" s="177" t="s">
        <v>3964</v>
      </c>
      <c r="U290" s="177" t="s">
        <v>10251</v>
      </c>
      <c r="V290" s="177" t="s">
        <v>177</v>
      </c>
      <c r="W290" s="192" t="s">
        <v>10404</v>
      </c>
      <c r="X290" s="193" t="s">
        <v>10405</v>
      </c>
      <c r="Y290" s="177" t="s">
        <v>10406</v>
      </c>
      <c r="Z290" s="177" t="s">
        <v>10407</v>
      </c>
      <c r="AA290" s="177" t="s">
        <v>173</v>
      </c>
      <c r="AB290" s="177" t="s">
        <v>173</v>
      </c>
      <c r="AC290" s="194" t="s">
        <v>28</v>
      </c>
      <c r="AD290" s="194" t="s">
        <v>189</v>
      </c>
      <c r="AE290" s="177">
        <v>1</v>
      </c>
      <c r="AF290" s="177">
        <v>0</v>
      </c>
      <c r="AG290" s="177" t="s">
        <v>294</v>
      </c>
      <c r="AH290" s="118"/>
      <c r="AI290" s="112">
        <f>IF(V290="SOPORTE_TELEFÓNICO",'BASE LIQUIDACION REDEBAN 2025'!$B$19,IF(AC290="TIPO I",'BASE LIQUIDACION REDEBAN 2025'!$C$2,IF(AC290="TIPO II",'BASE LIQUIDACION REDEBAN 2025'!$C$3,IF(AC290="TIPO III",'BASE LIQUIDACION REDEBAN 2025'!$C$4,IF(AC290="TIPO IV",'BASE LIQUIDACION REDEBAN 2025'!$C$5,IF(AD290="AEREO",'BASE LIQUIDACION REDEBAN 2025'!$B$6,'BASE LIQUIDACION REDEBAN 2025'!$C$5))))))</f>
        <v>144967.87232000002</v>
      </c>
      <c r="AJ290" s="97">
        <f>IF(OR(V290="SOPORTE_TELEFÓNICO",V290="ENVÍO"),0,IF(AC290="TIPO I",'BASE LIQUIDACION REDEBAN 2025'!$B$10,IF(AC290="TIPO II",'BASE LIQUIDACION REDEBAN 2025'!$B$11,IF(AC290="TIPO III",'BASE LIQUIDACION REDEBAN 2025'!$B$12,'BASE LIQUIDACION REDEBAN 2025'!$B$13))))</f>
        <v>140395.6348884</v>
      </c>
      <c r="AK290" s="97">
        <f t="shared" si="4"/>
        <v>144967.87232000002</v>
      </c>
    </row>
    <row r="291" spans="1:37" s="85" customFormat="1" ht="13.15">
      <c r="A291" s="178" t="s">
        <v>68</v>
      </c>
      <c r="B291" s="104" t="str">
        <f>VLOOKUP(A291,'CENTRO DE COSTOS'!A:D,4,FALSE)</f>
        <v>WILLIAM ASDRUBAL ROZO ROZO</v>
      </c>
      <c r="C291" s="104" t="str">
        <f>VLOOKUP(A291,'CENTRO DE COSTOS'!A:D,2,FALSE)</f>
        <v>0004-0004</v>
      </c>
      <c r="D291" s="177">
        <v>11001</v>
      </c>
      <c r="E291" s="178">
        <v>13413</v>
      </c>
      <c r="F291" s="178">
        <v>40215</v>
      </c>
      <c r="G291" s="178" t="s">
        <v>298</v>
      </c>
      <c r="H291" s="178" t="s">
        <v>68</v>
      </c>
      <c r="I291" s="178" t="s">
        <v>10408</v>
      </c>
      <c r="J291" s="178" t="s">
        <v>9145</v>
      </c>
      <c r="K291" s="178" t="s">
        <v>9145</v>
      </c>
      <c r="L291" s="117" t="s">
        <v>167</v>
      </c>
      <c r="M291" s="177" t="s">
        <v>10409</v>
      </c>
      <c r="N291" s="176" t="s">
        <v>10410</v>
      </c>
      <c r="O291" s="176">
        <v>45812.501388888886</v>
      </c>
      <c r="P291" s="176">
        <v>45812.586863425917</v>
      </c>
      <c r="Q291" s="177" t="s">
        <v>9136</v>
      </c>
      <c r="R291" s="177" t="s">
        <v>10250</v>
      </c>
      <c r="S291" s="177" t="s">
        <v>9138</v>
      </c>
      <c r="T291" s="177" t="s">
        <v>3964</v>
      </c>
      <c r="U291" s="177" t="s">
        <v>10251</v>
      </c>
      <c r="V291" s="177" t="s">
        <v>177</v>
      </c>
      <c r="W291" s="192" t="s">
        <v>10411</v>
      </c>
      <c r="X291" s="193" t="s">
        <v>10412</v>
      </c>
      <c r="Y291" s="177" t="s">
        <v>10413</v>
      </c>
      <c r="Z291" s="177" t="s">
        <v>10414</v>
      </c>
      <c r="AA291" s="177" t="s">
        <v>173</v>
      </c>
      <c r="AB291" s="177" t="s">
        <v>173</v>
      </c>
      <c r="AC291" s="194" t="s">
        <v>25</v>
      </c>
      <c r="AD291" s="194" t="s">
        <v>189</v>
      </c>
      <c r="AE291" s="177">
        <v>1</v>
      </c>
      <c r="AF291" s="177">
        <v>0</v>
      </c>
      <c r="AG291" s="177" t="s">
        <v>332</v>
      </c>
      <c r="AH291" s="118"/>
      <c r="AI291" s="112">
        <f>IF(V291="SOPORTE_TELEFÓNICO",'BASE LIQUIDACION REDEBAN 2025'!$B$19,IF(AC291="TIPO I",'BASE LIQUIDACION REDEBAN 2025'!$C$2,IF(AC291="TIPO II",'BASE LIQUIDACION REDEBAN 2025'!$C$3,IF(AC291="TIPO III",'BASE LIQUIDACION REDEBAN 2025'!$C$4,IF(AC291="TIPO IV",'BASE LIQUIDACION REDEBAN 2025'!$C$5,IF(AD291="AEREO",'BASE LIQUIDACION REDEBAN 2025'!$B$6,'BASE LIQUIDACION REDEBAN 2025'!$C$5))))))</f>
        <v>65960.072302</v>
      </c>
      <c r="AJ291" s="97">
        <f>IF(OR(V291="SOPORTE_TELEFÓNICO",V291="ENVÍO"),0,IF(AC291="TIPO I",'BASE LIQUIDACION REDEBAN 2025'!$B$10,IF(AC291="TIPO II",'BASE LIQUIDACION REDEBAN 2025'!$B$11,IF(AC291="TIPO III",'BASE LIQUIDACION REDEBAN 2025'!$B$12,'BASE LIQUIDACION REDEBAN 2025'!$B$13))))</f>
        <v>75096.394270399993</v>
      </c>
      <c r="AK291" s="97">
        <f t="shared" si="4"/>
        <v>65960.072302</v>
      </c>
    </row>
    <row r="292" spans="1:37" s="85" customFormat="1" ht="13.15">
      <c r="A292" s="178" t="s">
        <v>68</v>
      </c>
      <c r="B292" s="104" t="str">
        <f>VLOOKUP(A292,'CENTRO DE COSTOS'!A:D,4,FALSE)</f>
        <v>WILLIAM ASDRUBAL ROZO ROZO</v>
      </c>
      <c r="C292" s="104" t="str">
        <f>VLOOKUP(A292,'CENTRO DE COSTOS'!A:D,2,FALSE)</f>
        <v>0004-0004</v>
      </c>
      <c r="D292" s="177">
        <v>25843</v>
      </c>
      <c r="E292" s="178">
        <v>13345</v>
      </c>
      <c r="F292" s="178">
        <v>78397</v>
      </c>
      <c r="G292" s="178" t="s">
        <v>68</v>
      </c>
      <c r="H292" s="178" t="s">
        <v>298</v>
      </c>
      <c r="I292" s="178" t="s">
        <v>10415</v>
      </c>
      <c r="J292" s="178" t="s">
        <v>9145</v>
      </c>
      <c r="K292" s="178" t="s">
        <v>9145</v>
      </c>
      <c r="L292" s="117" t="s">
        <v>167</v>
      </c>
      <c r="M292" s="177" t="s">
        <v>10416</v>
      </c>
      <c r="N292" s="176" t="s">
        <v>10417</v>
      </c>
      <c r="O292" s="176">
        <v>45806.48541666667</v>
      </c>
      <c r="P292" s="176">
        <v>45812.593043981477</v>
      </c>
      <c r="Q292" s="177" t="s">
        <v>9136</v>
      </c>
      <c r="R292" s="177" t="s">
        <v>10250</v>
      </c>
      <c r="S292" s="177" t="s">
        <v>9138</v>
      </c>
      <c r="T292" s="177" t="s">
        <v>3964</v>
      </c>
      <c r="U292" s="177" t="s">
        <v>3964</v>
      </c>
      <c r="V292" s="177" t="s">
        <v>177</v>
      </c>
      <c r="W292" s="192" t="s">
        <v>10418</v>
      </c>
      <c r="X292" s="193">
        <v>1040847</v>
      </c>
      <c r="Y292" s="177" t="s">
        <v>10419</v>
      </c>
      <c r="Z292" s="177" t="s">
        <v>10420</v>
      </c>
      <c r="AA292" s="177" t="s">
        <v>173</v>
      </c>
      <c r="AB292" s="177" t="s">
        <v>173</v>
      </c>
      <c r="AC292" s="194" t="s">
        <v>28</v>
      </c>
      <c r="AD292" s="194" t="s">
        <v>189</v>
      </c>
      <c r="AE292" s="177">
        <v>1</v>
      </c>
      <c r="AF292" s="177">
        <v>0</v>
      </c>
      <c r="AG292" s="177" t="s">
        <v>326</v>
      </c>
      <c r="AH292" s="118"/>
      <c r="AI292" s="112">
        <f>IF(V292="SOPORTE_TELEFÓNICO",'BASE LIQUIDACION REDEBAN 2025'!$B$19,IF(AC292="TIPO I",'BASE LIQUIDACION REDEBAN 2025'!$C$2,IF(AC292="TIPO II",'BASE LIQUIDACION REDEBAN 2025'!$C$3,IF(AC292="TIPO III",'BASE LIQUIDACION REDEBAN 2025'!$C$4,IF(AC292="TIPO IV",'BASE LIQUIDACION REDEBAN 2025'!$C$5,IF(AD292="AEREO",'BASE LIQUIDACION REDEBAN 2025'!$B$6,'BASE LIQUIDACION REDEBAN 2025'!$C$5))))))</f>
        <v>144967.87232000002</v>
      </c>
      <c r="AJ292" s="97">
        <f>IF(OR(V292="SOPORTE_TELEFÓNICO",V292="ENVÍO"),0,IF(AC292="TIPO I",'BASE LIQUIDACION REDEBAN 2025'!$B$10,IF(AC292="TIPO II",'BASE LIQUIDACION REDEBAN 2025'!$B$11,IF(AC292="TIPO III",'BASE LIQUIDACION REDEBAN 2025'!$B$12,'BASE LIQUIDACION REDEBAN 2025'!$B$13))))</f>
        <v>140395.6348884</v>
      </c>
      <c r="AK292" s="97">
        <f t="shared" si="4"/>
        <v>144967.87232000002</v>
      </c>
    </row>
    <row r="293" spans="1:37" s="85" customFormat="1" ht="13.15">
      <c r="A293" s="178" t="s">
        <v>80</v>
      </c>
      <c r="B293" s="104" t="str">
        <f>VLOOKUP(A293,'CENTRO DE COSTOS'!A:D,4,FALSE)</f>
        <v>JOSE MAURICIO HERNANDEZ ROJAS</v>
      </c>
      <c r="C293" s="104" t="str">
        <f>VLOOKUP(A293,'CENTRO DE COSTOS'!A:D,2,FALSE)</f>
        <v>0004-0001</v>
      </c>
      <c r="D293" s="177">
        <v>13654</v>
      </c>
      <c r="E293" s="178" t="s">
        <v>10272</v>
      </c>
      <c r="F293" s="178">
        <v>15677</v>
      </c>
      <c r="G293" s="178" t="s">
        <v>364</v>
      </c>
      <c r="H293" s="178" t="s">
        <v>4492</v>
      </c>
      <c r="I293" s="178" t="s">
        <v>10421</v>
      </c>
      <c r="J293" s="178" t="s">
        <v>9145</v>
      </c>
      <c r="K293" s="178" t="s">
        <v>9145</v>
      </c>
      <c r="L293" s="117" t="s">
        <v>167</v>
      </c>
      <c r="M293" s="177" t="s">
        <v>10422</v>
      </c>
      <c r="N293" s="176" t="s">
        <v>10423</v>
      </c>
      <c r="O293" s="176">
        <v>45805.581944444442</v>
      </c>
      <c r="P293" s="176">
        <v>45812.621168981481</v>
      </c>
      <c r="Q293" s="177" t="s">
        <v>9136</v>
      </c>
      <c r="R293" s="177" t="s">
        <v>10250</v>
      </c>
      <c r="S293" s="177" t="s">
        <v>9138</v>
      </c>
      <c r="T293" s="177" t="s">
        <v>3964</v>
      </c>
      <c r="U293" s="177" t="s">
        <v>10276</v>
      </c>
      <c r="V293" s="177" t="s">
        <v>177</v>
      </c>
      <c r="W293" s="192" t="s">
        <v>10424</v>
      </c>
      <c r="X293" s="193" t="s">
        <v>10425</v>
      </c>
      <c r="Y293" s="177" t="s">
        <v>10426</v>
      </c>
      <c r="Z293" s="177" t="s">
        <v>10427</v>
      </c>
      <c r="AA293" s="177" t="s">
        <v>173</v>
      </c>
      <c r="AB293" s="177" t="s">
        <v>173</v>
      </c>
      <c r="AC293" s="194" t="s">
        <v>30</v>
      </c>
      <c r="AD293" s="194" t="s">
        <v>189</v>
      </c>
      <c r="AE293" s="177">
        <v>1</v>
      </c>
      <c r="AF293" s="177">
        <v>0</v>
      </c>
      <c r="AG293" s="177" t="s">
        <v>1180</v>
      </c>
      <c r="AH293" s="118"/>
      <c r="AI293" s="112">
        <f>IF(V293="SOPORTE_TELEFÓNICO",'BASE LIQUIDACION REDEBAN 2025'!$B$19,IF(AC293="TIPO I",'BASE LIQUIDACION REDEBAN 2025'!$C$2,IF(AC293="TIPO II",'BASE LIQUIDACION REDEBAN 2025'!$C$3,IF(AC293="TIPO III",'BASE LIQUIDACION REDEBAN 2025'!$C$4,IF(AC293="TIPO IV",'BASE LIQUIDACION REDEBAN 2025'!$C$5,IF(AD293="AEREO",'BASE LIQUIDACION REDEBAN 2025'!$B$6,'BASE LIQUIDACION REDEBAN 2025'!$C$5))))))</f>
        <v>275728.78077800001</v>
      </c>
      <c r="AJ293" s="97">
        <f>IF(OR(V293="SOPORTE_TELEFÓNICO",V293="ENVÍO"),0,IF(AC293="TIPO I",'BASE LIQUIDACION REDEBAN 2025'!$B$10,IF(AC293="TIPO II",'BASE LIQUIDACION REDEBAN 2025'!$B$11,IF(AC293="TIPO III",'BASE LIQUIDACION REDEBAN 2025'!$B$12,'BASE LIQUIDACION REDEBAN 2025'!$B$13))))</f>
        <v>196536.5258152</v>
      </c>
      <c r="AK293" s="97">
        <f t="shared" si="4"/>
        <v>275728.78077800001</v>
      </c>
    </row>
    <row r="294" spans="1:37" s="85" customFormat="1" ht="13.15">
      <c r="A294" s="178" t="s">
        <v>68</v>
      </c>
      <c r="B294" s="104" t="str">
        <f>VLOOKUP(A294,'CENTRO DE COSTOS'!A:D,4,FALSE)</f>
        <v>WILLIAM ASDRUBAL ROZO ROZO</v>
      </c>
      <c r="C294" s="104" t="str">
        <f>VLOOKUP(A294,'CENTRO DE COSTOS'!A:D,2,FALSE)</f>
        <v>0004-0004</v>
      </c>
      <c r="D294" s="177">
        <v>25168</v>
      </c>
      <c r="E294" s="178">
        <v>13415</v>
      </c>
      <c r="F294" s="178">
        <v>36243</v>
      </c>
      <c r="G294" s="178" t="s">
        <v>298</v>
      </c>
      <c r="H294" s="178" t="s">
        <v>631</v>
      </c>
      <c r="I294" s="178" t="s">
        <v>10428</v>
      </c>
      <c r="J294" s="178" t="s">
        <v>9145</v>
      </c>
      <c r="K294" s="178" t="s">
        <v>9145</v>
      </c>
      <c r="L294" s="117" t="s">
        <v>167</v>
      </c>
      <c r="M294" s="177" t="s">
        <v>10429</v>
      </c>
      <c r="N294" s="176" t="s">
        <v>10430</v>
      </c>
      <c r="O294" s="176">
        <v>45812.568749999999</v>
      </c>
      <c r="P294" s="176">
        <v>45812.634780092587</v>
      </c>
      <c r="Q294" s="177" t="s">
        <v>9136</v>
      </c>
      <c r="R294" s="177" t="s">
        <v>10250</v>
      </c>
      <c r="S294" s="177" t="s">
        <v>9138</v>
      </c>
      <c r="T294" s="177" t="s">
        <v>3964</v>
      </c>
      <c r="U294" s="177" t="s">
        <v>10251</v>
      </c>
      <c r="V294" s="177" t="s">
        <v>177</v>
      </c>
      <c r="W294" s="192" t="s">
        <v>10431</v>
      </c>
      <c r="X294" s="193" t="s">
        <v>10432</v>
      </c>
      <c r="Y294" s="177" t="s">
        <v>10433</v>
      </c>
      <c r="Z294" s="177" t="s">
        <v>10434</v>
      </c>
      <c r="AA294" s="177" t="s">
        <v>173</v>
      </c>
      <c r="AB294" s="177" t="s">
        <v>173</v>
      </c>
      <c r="AC294" s="194" t="s">
        <v>30</v>
      </c>
      <c r="AD294" s="194" t="s">
        <v>189</v>
      </c>
      <c r="AE294" s="177">
        <v>1</v>
      </c>
      <c r="AF294" s="177">
        <v>0</v>
      </c>
      <c r="AG294" s="177" t="s">
        <v>301</v>
      </c>
      <c r="AH294" s="118"/>
      <c r="AI294" s="112">
        <f>IF(V294="SOPORTE_TELEFÓNICO",'BASE LIQUIDACION REDEBAN 2025'!$B$19,IF(AC294="TIPO I",'BASE LIQUIDACION REDEBAN 2025'!$C$2,IF(AC294="TIPO II",'BASE LIQUIDACION REDEBAN 2025'!$C$3,IF(AC294="TIPO III",'BASE LIQUIDACION REDEBAN 2025'!$C$4,IF(AC294="TIPO IV",'BASE LIQUIDACION REDEBAN 2025'!$C$5,IF(AD294="AEREO",'BASE LIQUIDACION REDEBAN 2025'!$B$6,'BASE LIQUIDACION REDEBAN 2025'!$C$5))))))</f>
        <v>275728.78077800001</v>
      </c>
      <c r="AJ294" s="97">
        <f>IF(OR(V294="SOPORTE_TELEFÓNICO",V294="ENVÍO"),0,IF(AC294="TIPO I",'BASE LIQUIDACION REDEBAN 2025'!$B$10,IF(AC294="TIPO II",'BASE LIQUIDACION REDEBAN 2025'!$B$11,IF(AC294="TIPO III",'BASE LIQUIDACION REDEBAN 2025'!$B$12,'BASE LIQUIDACION REDEBAN 2025'!$B$13))))</f>
        <v>196536.5258152</v>
      </c>
      <c r="AK294" s="97">
        <f t="shared" si="4"/>
        <v>275728.78077800001</v>
      </c>
    </row>
    <row r="295" spans="1:37" s="85" customFormat="1" ht="13.15">
      <c r="A295" s="178" t="s">
        <v>81</v>
      </c>
      <c r="B295" s="104" t="str">
        <f>VLOOKUP(A295,'CENTRO DE COSTOS'!A:D,4,FALSE)</f>
        <v>MIGUEL JULIÁN HERNÁNDEZ GUARÍN</v>
      </c>
      <c r="C295" s="104" t="str">
        <f>VLOOKUP(A295,'CENTRO DE COSTOS'!A:D,2,FALSE)</f>
        <v>0004-0008</v>
      </c>
      <c r="D295" s="177">
        <v>54001</v>
      </c>
      <c r="E295" s="178" t="s">
        <v>5414</v>
      </c>
      <c r="F295" s="178">
        <v>56017</v>
      </c>
      <c r="G295" s="178" t="s">
        <v>408</v>
      </c>
      <c r="H295" s="178" t="s">
        <v>81</v>
      </c>
      <c r="I295" s="178" t="s">
        <v>10435</v>
      </c>
      <c r="J295" s="178" t="s">
        <v>1022</v>
      </c>
      <c r="K295" s="178" t="s">
        <v>1023</v>
      </c>
      <c r="L295" s="117" t="s">
        <v>167</v>
      </c>
      <c r="M295" s="177" t="s">
        <v>10436</v>
      </c>
      <c r="N295" s="176" t="s">
        <v>10437</v>
      </c>
      <c r="O295" s="176">
        <v>45812.490972222222</v>
      </c>
      <c r="P295" s="176">
        <v>45812.744722222233</v>
      </c>
      <c r="Q295" s="177" t="s">
        <v>9136</v>
      </c>
      <c r="R295" s="177" t="s">
        <v>10250</v>
      </c>
      <c r="S295" s="177" t="s">
        <v>9138</v>
      </c>
      <c r="T295" s="177" t="s">
        <v>3964</v>
      </c>
      <c r="U295" s="177" t="s">
        <v>10361</v>
      </c>
      <c r="V295" s="177" t="s">
        <v>177</v>
      </c>
      <c r="W295" s="192" t="s">
        <v>10438</v>
      </c>
      <c r="X295" s="193">
        <v>0</v>
      </c>
      <c r="Y295" s="177" t="s">
        <v>10439</v>
      </c>
      <c r="Z295" s="177" t="s">
        <v>10440</v>
      </c>
      <c r="AA295" s="177" t="s">
        <v>173</v>
      </c>
      <c r="AB295" s="177" t="s">
        <v>173</v>
      </c>
      <c r="AC295" s="194" t="s">
        <v>25</v>
      </c>
      <c r="AD295" s="194" t="s">
        <v>189</v>
      </c>
      <c r="AE295" s="177">
        <v>1</v>
      </c>
      <c r="AF295" s="177">
        <v>0</v>
      </c>
      <c r="AG295" s="177" t="s">
        <v>841</v>
      </c>
      <c r="AH295" s="118"/>
      <c r="AI295" s="112">
        <f>IF(V295="SOPORTE_TELEFÓNICO",'BASE LIQUIDACION REDEBAN 2025'!$B$19,IF(AC295="TIPO I",'BASE LIQUIDACION REDEBAN 2025'!$C$2,IF(AC295="TIPO II",'BASE LIQUIDACION REDEBAN 2025'!$C$3,IF(AC295="TIPO III",'BASE LIQUIDACION REDEBAN 2025'!$C$4,IF(AC295="TIPO IV",'BASE LIQUIDACION REDEBAN 2025'!$C$5,IF(AD295="AEREO",'BASE LIQUIDACION REDEBAN 2025'!$B$6,'BASE LIQUIDACION REDEBAN 2025'!$C$5))))))</f>
        <v>65960.072302</v>
      </c>
      <c r="AJ295" s="97">
        <f>IF(OR(V295="SOPORTE_TELEFÓNICO",V295="ENVÍO"),0,IF(AC295="TIPO I",'BASE LIQUIDACION REDEBAN 2025'!$B$10,IF(AC295="TIPO II",'BASE LIQUIDACION REDEBAN 2025'!$B$11,IF(AC295="TIPO III",'BASE LIQUIDACION REDEBAN 2025'!$B$12,'BASE LIQUIDACION REDEBAN 2025'!$B$13))))</f>
        <v>75096.394270399993</v>
      </c>
      <c r="AK295" s="97">
        <f t="shared" si="4"/>
        <v>65960.072302</v>
      </c>
    </row>
    <row r="296" spans="1:37" s="85" customFormat="1" ht="13.15">
      <c r="A296" s="178" t="s">
        <v>68</v>
      </c>
      <c r="B296" s="104" t="str">
        <f>VLOOKUP(A296,'CENTRO DE COSTOS'!A:D,4,FALSE)</f>
        <v>WILLIAM ASDRUBAL ROZO ROZO</v>
      </c>
      <c r="C296" s="104" t="str">
        <f>VLOOKUP(A296,'CENTRO DE COSTOS'!A:D,2,FALSE)</f>
        <v>0004-0004</v>
      </c>
      <c r="D296" s="177">
        <v>25148</v>
      </c>
      <c r="E296" s="178">
        <v>13309</v>
      </c>
      <c r="F296" s="178">
        <v>74203</v>
      </c>
      <c r="G296" s="178" t="s">
        <v>298</v>
      </c>
      <c r="H296" s="178" t="s">
        <v>10441</v>
      </c>
      <c r="I296" s="178" t="s">
        <v>10442</v>
      </c>
      <c r="J296" s="178" t="s">
        <v>9145</v>
      </c>
      <c r="K296" s="178" t="s">
        <v>9145</v>
      </c>
      <c r="L296" s="117" t="s">
        <v>167</v>
      </c>
      <c r="M296" s="177" t="s">
        <v>10443</v>
      </c>
      <c r="N296" s="176" t="s">
        <v>10444</v>
      </c>
      <c r="O296" s="176">
        <v>45806.668749999997</v>
      </c>
      <c r="P296" s="176">
        <v>45813.506608796299</v>
      </c>
      <c r="Q296" s="177" t="s">
        <v>9136</v>
      </c>
      <c r="R296" s="177" t="s">
        <v>10250</v>
      </c>
      <c r="S296" s="177" t="s">
        <v>9138</v>
      </c>
      <c r="T296" s="177" t="s">
        <v>3964</v>
      </c>
      <c r="U296" s="177" t="s">
        <v>3964</v>
      </c>
      <c r="V296" s="177" t="s">
        <v>177</v>
      </c>
      <c r="W296" s="192" t="s">
        <v>10445</v>
      </c>
      <c r="X296" s="193" t="s">
        <v>10446</v>
      </c>
      <c r="Y296" s="177" t="s">
        <v>10447</v>
      </c>
      <c r="Z296" s="177" t="s">
        <v>10448</v>
      </c>
      <c r="AA296" s="177" t="s">
        <v>173</v>
      </c>
      <c r="AB296" s="177" t="s">
        <v>173</v>
      </c>
      <c r="AC296" s="194" t="s">
        <v>30</v>
      </c>
      <c r="AD296" s="194" t="s">
        <v>189</v>
      </c>
      <c r="AE296" s="177">
        <v>1</v>
      </c>
      <c r="AF296" s="177">
        <v>0</v>
      </c>
      <c r="AG296" s="177" t="s">
        <v>3413</v>
      </c>
      <c r="AH296" s="118"/>
      <c r="AI296" s="112">
        <f>IF(V296="SOPORTE_TELEFÓNICO",'BASE LIQUIDACION REDEBAN 2025'!$B$19,IF(AC296="TIPO I",'BASE LIQUIDACION REDEBAN 2025'!$C$2,IF(AC296="TIPO II",'BASE LIQUIDACION REDEBAN 2025'!$C$3,IF(AC296="TIPO III",'BASE LIQUIDACION REDEBAN 2025'!$C$4,IF(AC296="TIPO IV",'BASE LIQUIDACION REDEBAN 2025'!$C$5,IF(AD296="AEREO",'BASE LIQUIDACION REDEBAN 2025'!$B$6,'BASE LIQUIDACION REDEBAN 2025'!$C$5))))))</f>
        <v>275728.78077800001</v>
      </c>
      <c r="AJ296" s="97">
        <f>IF(OR(V296="SOPORTE_TELEFÓNICO",V296="ENVÍO"),0,IF(AC296="TIPO I",'BASE LIQUIDACION REDEBAN 2025'!$B$10,IF(AC296="TIPO II",'BASE LIQUIDACION REDEBAN 2025'!$B$11,IF(AC296="TIPO III",'BASE LIQUIDACION REDEBAN 2025'!$B$12,'BASE LIQUIDACION REDEBAN 2025'!$B$13))))</f>
        <v>196536.5258152</v>
      </c>
      <c r="AK296" s="97">
        <f t="shared" si="4"/>
        <v>275728.78077800001</v>
      </c>
    </row>
    <row r="297" spans="1:37" s="85" customFormat="1" ht="13.15">
      <c r="A297" s="178" t="s">
        <v>76</v>
      </c>
      <c r="B297" s="104" t="str">
        <f>VLOOKUP(A297,'CENTRO DE COSTOS'!A:D,4,FALSE)</f>
        <v>DIEGO FERNANDO HENAO CARDONA</v>
      </c>
      <c r="C297" s="104" t="str">
        <f>VLOOKUP(A297,'CENTRO DE COSTOS'!A:D,2,FALSE)</f>
        <v>0004-0003</v>
      </c>
      <c r="D297" s="177">
        <v>19001</v>
      </c>
      <c r="E297" s="178">
        <v>13327</v>
      </c>
      <c r="F297" s="178">
        <v>59630</v>
      </c>
      <c r="G297" s="178" t="s">
        <v>200</v>
      </c>
      <c r="H297" s="178" t="s">
        <v>95</v>
      </c>
      <c r="I297" s="178" t="s">
        <v>10449</v>
      </c>
      <c r="J297" s="178" t="s">
        <v>9145</v>
      </c>
      <c r="K297" s="178" t="s">
        <v>9145</v>
      </c>
      <c r="L297" s="117" t="s">
        <v>167</v>
      </c>
      <c r="M297" s="177" t="s">
        <v>10450</v>
      </c>
      <c r="N297" s="176" t="s">
        <v>10451</v>
      </c>
      <c r="O297" s="176">
        <v>45806.48541666667</v>
      </c>
      <c r="P297" s="176">
        <v>45813.527754629627</v>
      </c>
      <c r="Q297" s="177" t="s">
        <v>9136</v>
      </c>
      <c r="R297" s="177" t="s">
        <v>10250</v>
      </c>
      <c r="S297" s="177" t="s">
        <v>9138</v>
      </c>
      <c r="T297" s="177" t="s">
        <v>3964</v>
      </c>
      <c r="U297" s="177" t="s">
        <v>3964</v>
      </c>
      <c r="V297" s="177" t="s">
        <v>177</v>
      </c>
      <c r="W297" s="192" t="s">
        <v>10452</v>
      </c>
      <c r="X297" s="193" t="s">
        <v>10453</v>
      </c>
      <c r="Y297" s="177">
        <v>1145199</v>
      </c>
      <c r="Z297" s="177" t="s">
        <v>10454</v>
      </c>
      <c r="AA297" s="177" t="s">
        <v>173</v>
      </c>
      <c r="AB297" s="177" t="s">
        <v>173</v>
      </c>
      <c r="AC297" s="194" t="s">
        <v>30</v>
      </c>
      <c r="AD297" s="194" t="s">
        <v>189</v>
      </c>
      <c r="AE297" s="177">
        <v>1</v>
      </c>
      <c r="AF297" s="177">
        <v>0</v>
      </c>
      <c r="AG297" s="177" t="s">
        <v>204</v>
      </c>
      <c r="AH297" s="118"/>
      <c r="AI297" s="112">
        <f>IF(V297="SOPORTE_TELEFÓNICO",'BASE LIQUIDACION REDEBAN 2025'!$B$19,IF(AC297="TIPO I",'BASE LIQUIDACION REDEBAN 2025'!$C$2,IF(AC297="TIPO II",'BASE LIQUIDACION REDEBAN 2025'!$C$3,IF(AC297="TIPO III",'BASE LIQUIDACION REDEBAN 2025'!$C$4,IF(AC297="TIPO IV",'BASE LIQUIDACION REDEBAN 2025'!$C$5,IF(AD297="AEREO",'BASE LIQUIDACION REDEBAN 2025'!$B$6,'BASE LIQUIDACION REDEBAN 2025'!$C$5))))))</f>
        <v>275728.78077800001</v>
      </c>
      <c r="AJ297" s="97">
        <f>IF(OR(V297="SOPORTE_TELEFÓNICO",V297="ENVÍO"),0,IF(AC297="TIPO I",'BASE LIQUIDACION REDEBAN 2025'!$B$10,IF(AC297="TIPO II",'BASE LIQUIDACION REDEBAN 2025'!$B$11,IF(AC297="TIPO III",'BASE LIQUIDACION REDEBAN 2025'!$B$12,'BASE LIQUIDACION REDEBAN 2025'!$B$13))))</f>
        <v>196536.5258152</v>
      </c>
      <c r="AK297" s="97">
        <f t="shared" si="4"/>
        <v>275728.78077800001</v>
      </c>
    </row>
    <row r="298" spans="1:37" s="85" customFormat="1" ht="13.15">
      <c r="A298" s="178" t="s">
        <v>76</v>
      </c>
      <c r="B298" s="104" t="str">
        <f>VLOOKUP(A298,'CENTRO DE COSTOS'!A:D,4,FALSE)</f>
        <v>DIEGO FERNANDO HENAO CARDONA</v>
      </c>
      <c r="C298" s="104" t="str">
        <f>VLOOKUP(A298,'CENTRO DE COSTOS'!A:D,2,FALSE)</f>
        <v>0004-0003</v>
      </c>
      <c r="D298" s="177">
        <v>19001</v>
      </c>
      <c r="E298" s="178">
        <v>13334</v>
      </c>
      <c r="F298" s="178">
        <v>72261</v>
      </c>
      <c r="G298" s="178" t="s">
        <v>200</v>
      </c>
      <c r="H298" s="178" t="s">
        <v>95</v>
      </c>
      <c r="I298" s="178" t="s">
        <v>10455</v>
      </c>
      <c r="J298" s="178" t="s">
        <v>9145</v>
      </c>
      <c r="K298" s="178" t="s">
        <v>9145</v>
      </c>
      <c r="L298" s="117" t="s">
        <v>167</v>
      </c>
      <c r="M298" s="177" t="s">
        <v>10456</v>
      </c>
      <c r="N298" s="176" t="s">
        <v>10457</v>
      </c>
      <c r="O298" s="176">
        <v>45806.48541666667</v>
      </c>
      <c r="P298" s="176">
        <v>45813.544629629629</v>
      </c>
      <c r="Q298" s="177" t="s">
        <v>9136</v>
      </c>
      <c r="R298" s="177" t="s">
        <v>10250</v>
      </c>
      <c r="S298" s="177" t="s">
        <v>9138</v>
      </c>
      <c r="T298" s="177" t="s">
        <v>3964</v>
      </c>
      <c r="U298" s="177" t="s">
        <v>3964</v>
      </c>
      <c r="V298" s="177" t="s">
        <v>177</v>
      </c>
      <c r="W298" s="192" t="s">
        <v>10458</v>
      </c>
      <c r="X298" s="193" t="s">
        <v>10459</v>
      </c>
      <c r="Y298" s="195" t="s">
        <v>10460</v>
      </c>
      <c r="Z298" s="177" t="s">
        <v>10461</v>
      </c>
      <c r="AA298" s="177" t="s">
        <v>173</v>
      </c>
      <c r="AB298" s="177" t="s">
        <v>173</v>
      </c>
      <c r="AC298" s="194" t="s">
        <v>30</v>
      </c>
      <c r="AD298" s="194" t="s">
        <v>189</v>
      </c>
      <c r="AE298" s="177">
        <v>1</v>
      </c>
      <c r="AF298" s="177">
        <v>0</v>
      </c>
      <c r="AG298" s="177" t="s">
        <v>204</v>
      </c>
      <c r="AH298" s="118"/>
      <c r="AI298" s="112">
        <f>IF(V298="SOPORTE_TELEFÓNICO",'BASE LIQUIDACION REDEBAN 2025'!$B$19,IF(AC298="TIPO I",'BASE LIQUIDACION REDEBAN 2025'!$C$2,IF(AC298="TIPO II",'BASE LIQUIDACION REDEBAN 2025'!$C$3,IF(AC298="TIPO III",'BASE LIQUIDACION REDEBAN 2025'!$C$4,IF(AC298="TIPO IV",'BASE LIQUIDACION REDEBAN 2025'!$C$5,IF(AD298="AEREO",'BASE LIQUIDACION REDEBAN 2025'!$B$6,'BASE LIQUIDACION REDEBAN 2025'!$C$5))))))</f>
        <v>275728.78077800001</v>
      </c>
      <c r="AJ298" s="97">
        <f>IF(OR(V298="SOPORTE_TELEFÓNICO",V298="ENVÍO"),0,IF(AC298="TIPO I",'BASE LIQUIDACION REDEBAN 2025'!$B$10,IF(AC298="TIPO II",'BASE LIQUIDACION REDEBAN 2025'!$B$11,IF(AC298="TIPO III",'BASE LIQUIDACION REDEBAN 2025'!$B$12,'BASE LIQUIDACION REDEBAN 2025'!$B$13))))</f>
        <v>196536.5258152</v>
      </c>
      <c r="AK298" s="97">
        <f t="shared" si="4"/>
        <v>275728.78077800001</v>
      </c>
    </row>
    <row r="299" spans="1:37" s="85" customFormat="1" ht="13.15">
      <c r="A299" s="178" t="s">
        <v>76</v>
      </c>
      <c r="B299" s="104" t="str">
        <f>VLOOKUP(A299,'CENTRO DE COSTOS'!A:D,4,FALSE)</f>
        <v>DIEGO FERNANDO HENAO CARDONA</v>
      </c>
      <c r="C299" s="104" t="str">
        <f>VLOOKUP(A299,'CENTRO DE COSTOS'!A:D,2,FALSE)</f>
        <v>0004-0003</v>
      </c>
      <c r="D299" s="177">
        <v>76520</v>
      </c>
      <c r="E299" s="178">
        <v>13416</v>
      </c>
      <c r="F299" s="178">
        <v>55788</v>
      </c>
      <c r="G299" s="178" t="s">
        <v>230</v>
      </c>
      <c r="H299" s="178" t="s">
        <v>754</v>
      </c>
      <c r="I299" s="178" t="s">
        <v>10462</v>
      </c>
      <c r="J299" s="178" t="s">
        <v>9145</v>
      </c>
      <c r="K299" s="178" t="s">
        <v>9145</v>
      </c>
      <c r="L299" s="117" t="s">
        <v>167</v>
      </c>
      <c r="M299" s="177" t="s">
        <v>10463</v>
      </c>
      <c r="N299" s="176" t="s">
        <v>10464</v>
      </c>
      <c r="O299" s="176">
        <v>45813.388888888891</v>
      </c>
      <c r="P299" s="176">
        <v>45813.549328703702</v>
      </c>
      <c r="Q299" s="177" t="s">
        <v>9136</v>
      </c>
      <c r="R299" s="177" t="s">
        <v>10250</v>
      </c>
      <c r="S299" s="177" t="s">
        <v>9138</v>
      </c>
      <c r="T299" s="177" t="s">
        <v>3964</v>
      </c>
      <c r="U299" s="177" t="s">
        <v>10251</v>
      </c>
      <c r="V299" s="177" t="s">
        <v>177</v>
      </c>
      <c r="W299" s="192" t="s">
        <v>10465</v>
      </c>
      <c r="X299" s="193" t="s">
        <v>10466</v>
      </c>
      <c r="Y299" s="177" t="s">
        <v>10467</v>
      </c>
      <c r="Z299" s="177" t="s">
        <v>10468</v>
      </c>
      <c r="AA299" s="177" t="s">
        <v>173</v>
      </c>
      <c r="AB299" s="177" t="s">
        <v>173</v>
      </c>
      <c r="AC299" s="194" t="s">
        <v>25</v>
      </c>
      <c r="AD299" s="194" t="s">
        <v>189</v>
      </c>
      <c r="AE299" s="177">
        <v>1</v>
      </c>
      <c r="AF299" s="177">
        <v>0</v>
      </c>
      <c r="AG299" s="177" t="s">
        <v>320</v>
      </c>
      <c r="AH299" s="118"/>
      <c r="AI299" s="112">
        <f>IF(V299="SOPORTE_TELEFÓNICO",'BASE LIQUIDACION REDEBAN 2025'!$B$19,IF(AC299="TIPO I",'BASE LIQUIDACION REDEBAN 2025'!$C$2,IF(AC299="TIPO II",'BASE LIQUIDACION REDEBAN 2025'!$C$3,IF(AC299="TIPO III",'BASE LIQUIDACION REDEBAN 2025'!$C$4,IF(AC299="TIPO IV",'BASE LIQUIDACION REDEBAN 2025'!$C$5,IF(AD299="AEREO",'BASE LIQUIDACION REDEBAN 2025'!$B$6,'BASE LIQUIDACION REDEBAN 2025'!$C$5))))))</f>
        <v>65960.072302</v>
      </c>
      <c r="AJ299" s="97">
        <f>IF(OR(V299="SOPORTE_TELEFÓNICO",V299="ENVÍO"),0,IF(AC299="TIPO I",'BASE LIQUIDACION REDEBAN 2025'!$B$10,IF(AC299="TIPO II",'BASE LIQUIDACION REDEBAN 2025'!$B$11,IF(AC299="TIPO III",'BASE LIQUIDACION REDEBAN 2025'!$B$12,'BASE LIQUIDACION REDEBAN 2025'!$B$13))))</f>
        <v>75096.394270399993</v>
      </c>
      <c r="AK299" s="97">
        <f t="shared" si="4"/>
        <v>65960.072302</v>
      </c>
    </row>
    <row r="300" spans="1:37" s="85" customFormat="1" ht="13.15">
      <c r="A300" s="178" t="s">
        <v>68</v>
      </c>
      <c r="B300" s="104" t="str">
        <f>VLOOKUP(A300,'CENTRO DE COSTOS'!A:D,4,FALSE)</f>
        <v>WILLIAM ASDRUBAL ROZO ROZO</v>
      </c>
      <c r="C300" s="104" t="str">
        <f>VLOOKUP(A300,'CENTRO DE COSTOS'!A:D,2,FALSE)</f>
        <v>0004-0004</v>
      </c>
      <c r="D300" s="177">
        <v>25772</v>
      </c>
      <c r="E300" s="178">
        <v>11806</v>
      </c>
      <c r="F300" s="178">
        <v>10584</v>
      </c>
      <c r="G300" s="178" t="s">
        <v>298</v>
      </c>
      <c r="H300" s="178" t="s">
        <v>492</v>
      </c>
      <c r="I300" s="178" t="s">
        <v>10469</v>
      </c>
      <c r="J300" s="178" t="s">
        <v>9145</v>
      </c>
      <c r="K300" s="178" t="s">
        <v>9145</v>
      </c>
      <c r="L300" s="117" t="s">
        <v>167</v>
      </c>
      <c r="M300" s="177" t="s">
        <v>10470</v>
      </c>
      <c r="N300" s="176" t="s">
        <v>10471</v>
      </c>
      <c r="O300" s="176">
        <v>45813.51458333333</v>
      </c>
      <c r="P300" s="176">
        <v>45813.578379629631</v>
      </c>
      <c r="Q300" s="177" t="s">
        <v>9136</v>
      </c>
      <c r="R300" s="177" t="s">
        <v>10250</v>
      </c>
      <c r="S300" s="177" t="s">
        <v>9138</v>
      </c>
      <c r="T300" s="177" t="s">
        <v>3964</v>
      </c>
      <c r="U300" s="177" t="s">
        <v>10251</v>
      </c>
      <c r="V300" s="177" t="s">
        <v>177</v>
      </c>
      <c r="W300" s="192" t="s">
        <v>10472</v>
      </c>
      <c r="X300" s="193" t="s">
        <v>10473</v>
      </c>
      <c r="Y300" s="177" t="s">
        <v>10474</v>
      </c>
      <c r="Z300" s="177" t="s">
        <v>10475</v>
      </c>
      <c r="AA300" s="177" t="s">
        <v>173</v>
      </c>
      <c r="AB300" s="177" t="s">
        <v>173</v>
      </c>
      <c r="AC300" s="194" t="s">
        <v>28</v>
      </c>
      <c r="AD300" s="194" t="s">
        <v>189</v>
      </c>
      <c r="AE300" s="177">
        <v>1</v>
      </c>
      <c r="AF300" s="177">
        <v>0</v>
      </c>
      <c r="AG300" s="177" t="s">
        <v>332</v>
      </c>
      <c r="AH300" s="118"/>
      <c r="AI300" s="112">
        <f>IF(V300="SOPORTE_TELEFÓNICO",'BASE LIQUIDACION REDEBAN 2025'!$B$19,IF(AC300="TIPO I",'BASE LIQUIDACION REDEBAN 2025'!$C$2,IF(AC300="TIPO II",'BASE LIQUIDACION REDEBAN 2025'!$C$3,IF(AC300="TIPO III",'BASE LIQUIDACION REDEBAN 2025'!$C$4,IF(AC300="TIPO IV",'BASE LIQUIDACION REDEBAN 2025'!$C$5,IF(AD300="AEREO",'BASE LIQUIDACION REDEBAN 2025'!$B$6,'BASE LIQUIDACION REDEBAN 2025'!$C$5))))))</f>
        <v>144967.87232000002</v>
      </c>
      <c r="AJ300" s="97">
        <f>IF(OR(V300="SOPORTE_TELEFÓNICO",V300="ENVÍO"),0,IF(AC300="TIPO I",'BASE LIQUIDACION REDEBAN 2025'!$B$10,IF(AC300="TIPO II",'BASE LIQUIDACION REDEBAN 2025'!$B$11,IF(AC300="TIPO III",'BASE LIQUIDACION REDEBAN 2025'!$B$12,'BASE LIQUIDACION REDEBAN 2025'!$B$13))))</f>
        <v>140395.6348884</v>
      </c>
      <c r="AK300" s="97">
        <f t="shared" si="4"/>
        <v>144967.87232000002</v>
      </c>
    </row>
    <row r="301" spans="1:37" s="85" customFormat="1" ht="13.15">
      <c r="A301" s="178" t="s">
        <v>90</v>
      </c>
      <c r="B301" s="104" t="str">
        <f>VLOOKUP(A301,'CENTRO DE COSTOS'!A:D,4,FALSE)</f>
        <v>JUAN SEBASTIÁN RÍOS CASTRILLÓN</v>
      </c>
      <c r="C301" s="104" t="str">
        <f>VLOOKUP(A301,'CENTRO DE COSTOS'!A:D,2,FALSE)</f>
        <v>0004-0005</v>
      </c>
      <c r="D301" s="177">
        <v>5819</v>
      </c>
      <c r="E301" s="178">
        <v>13325</v>
      </c>
      <c r="F301" s="178">
        <v>19056</v>
      </c>
      <c r="G301" s="178" t="s">
        <v>290</v>
      </c>
      <c r="H301" s="178" t="s">
        <v>1947</v>
      </c>
      <c r="I301" s="178" t="s">
        <v>10476</v>
      </c>
      <c r="J301" s="178" t="s">
        <v>9145</v>
      </c>
      <c r="K301" s="178" t="s">
        <v>9145</v>
      </c>
      <c r="L301" s="117" t="s">
        <v>167</v>
      </c>
      <c r="M301" s="177" t="s">
        <v>10477</v>
      </c>
      <c r="N301" s="176" t="s">
        <v>10478</v>
      </c>
      <c r="O301" s="176">
        <v>45806.48541666667</v>
      </c>
      <c r="P301" s="176">
        <v>45813.588726851849</v>
      </c>
      <c r="Q301" s="177" t="s">
        <v>9136</v>
      </c>
      <c r="R301" s="177" t="s">
        <v>10250</v>
      </c>
      <c r="S301" s="177" t="s">
        <v>9138</v>
      </c>
      <c r="T301" s="177" t="s">
        <v>3964</v>
      </c>
      <c r="U301" s="177" t="s">
        <v>3964</v>
      </c>
      <c r="V301" s="177" t="s">
        <v>177</v>
      </c>
      <c r="W301" s="192" t="s">
        <v>10479</v>
      </c>
      <c r="X301" s="193" t="s">
        <v>10480</v>
      </c>
      <c r="Y301" s="177" t="s">
        <v>10481</v>
      </c>
      <c r="Z301" s="177" t="s">
        <v>10482</v>
      </c>
      <c r="AA301" s="177" t="s">
        <v>173</v>
      </c>
      <c r="AB301" s="177" t="s">
        <v>173</v>
      </c>
      <c r="AC301" s="194" t="s">
        <v>32</v>
      </c>
      <c r="AD301" s="194" t="s">
        <v>189</v>
      </c>
      <c r="AE301" s="177">
        <v>1</v>
      </c>
      <c r="AF301" s="177">
        <v>0</v>
      </c>
      <c r="AG301" s="177" t="s">
        <v>294</v>
      </c>
      <c r="AH301" s="118"/>
      <c r="AI301" s="112">
        <f>IF(V301="SOPORTE_TELEFÓNICO",'BASE LIQUIDACION REDEBAN 2025'!$B$19,IF(AC301="TIPO I",'BASE LIQUIDACION REDEBAN 2025'!$C$2,IF(AC301="TIPO II",'BASE LIQUIDACION REDEBAN 2025'!$C$3,IF(AC301="TIPO III",'BASE LIQUIDACION REDEBAN 2025'!$C$4,IF(AC301="TIPO IV",'BASE LIQUIDACION REDEBAN 2025'!$C$5,IF(AD301="AEREO",'BASE LIQUIDACION REDEBAN 2025'!$B$6,'BASE LIQUIDACION REDEBAN 2025'!$C$5))))))</f>
        <v>479588.87655000004</v>
      </c>
      <c r="AJ301" s="97">
        <f>IF(OR(V301="SOPORTE_TELEFÓNICO",V301="ENVÍO"),0,IF(AC301="TIPO I",'BASE LIQUIDACION REDEBAN 2025'!$B$10,IF(AC301="TIPO II",'BASE LIQUIDACION REDEBAN 2025'!$B$11,IF(AC301="TIPO III",'BASE LIQUIDACION REDEBAN 2025'!$B$12,'BASE LIQUIDACION REDEBAN 2025'!$B$13))))</f>
        <v>196536.5258152</v>
      </c>
      <c r="AK301" s="97">
        <f t="shared" si="4"/>
        <v>479588.87655000004</v>
      </c>
    </row>
    <row r="302" spans="1:37" s="85" customFormat="1" ht="13.15">
      <c r="A302" s="178" t="s">
        <v>68</v>
      </c>
      <c r="B302" s="104" t="str">
        <f>VLOOKUP(A302,'CENTRO DE COSTOS'!A:D,4,FALSE)</f>
        <v>WILLIAM ASDRUBAL ROZO ROZO</v>
      </c>
      <c r="C302" s="104" t="str">
        <f>VLOOKUP(A302,'CENTRO DE COSTOS'!A:D,2,FALSE)</f>
        <v>0004-0004</v>
      </c>
      <c r="D302" s="177">
        <v>11001</v>
      </c>
      <c r="E302" s="178">
        <v>13422</v>
      </c>
      <c r="F302" s="178">
        <v>61529</v>
      </c>
      <c r="G302" s="178" t="s">
        <v>298</v>
      </c>
      <c r="H302" s="178" t="s">
        <v>68</v>
      </c>
      <c r="I302" s="178" t="s">
        <v>10483</v>
      </c>
      <c r="J302" s="178" t="s">
        <v>9145</v>
      </c>
      <c r="K302" s="178" t="s">
        <v>9145</v>
      </c>
      <c r="L302" s="117" t="s">
        <v>167</v>
      </c>
      <c r="M302" s="177" t="s">
        <v>10484</v>
      </c>
      <c r="N302" s="176" t="s">
        <v>10485</v>
      </c>
      <c r="O302" s="176">
        <v>45813.575694444444</v>
      </c>
      <c r="P302" s="176">
        <v>45813.612835648149</v>
      </c>
      <c r="Q302" s="177" t="s">
        <v>9136</v>
      </c>
      <c r="R302" s="177" t="s">
        <v>10250</v>
      </c>
      <c r="S302" s="177" t="s">
        <v>9138</v>
      </c>
      <c r="T302" s="177" t="s">
        <v>3964</v>
      </c>
      <c r="U302" s="177" t="s">
        <v>10251</v>
      </c>
      <c r="V302" s="177" t="s">
        <v>177</v>
      </c>
      <c r="W302" s="192" t="s">
        <v>10486</v>
      </c>
      <c r="X302" s="193" t="s">
        <v>10487</v>
      </c>
      <c r="Y302" s="177" t="s">
        <v>10488</v>
      </c>
      <c r="Z302" s="177" t="s">
        <v>10489</v>
      </c>
      <c r="AA302" s="177" t="s">
        <v>173</v>
      </c>
      <c r="AB302" s="177" t="s">
        <v>173</v>
      </c>
      <c r="AC302" s="194" t="s">
        <v>25</v>
      </c>
      <c r="AD302" s="194" t="s">
        <v>189</v>
      </c>
      <c r="AE302" s="177">
        <v>1</v>
      </c>
      <c r="AF302" s="177">
        <v>0</v>
      </c>
      <c r="AG302" s="177" t="s">
        <v>301</v>
      </c>
      <c r="AH302" s="118"/>
      <c r="AI302" s="112">
        <f>IF(V302="SOPORTE_TELEFÓNICO",'BASE LIQUIDACION REDEBAN 2025'!$B$19,IF(AC302="TIPO I",'BASE LIQUIDACION REDEBAN 2025'!$C$2,IF(AC302="TIPO II",'BASE LIQUIDACION REDEBAN 2025'!$C$3,IF(AC302="TIPO III",'BASE LIQUIDACION REDEBAN 2025'!$C$4,IF(AC302="TIPO IV",'BASE LIQUIDACION REDEBAN 2025'!$C$5,IF(AD302="AEREO",'BASE LIQUIDACION REDEBAN 2025'!$B$6,'BASE LIQUIDACION REDEBAN 2025'!$C$5))))))</f>
        <v>65960.072302</v>
      </c>
      <c r="AJ302" s="97">
        <f>IF(OR(V302="SOPORTE_TELEFÓNICO",V302="ENVÍO"),0,IF(AC302="TIPO I",'BASE LIQUIDACION REDEBAN 2025'!$B$10,IF(AC302="TIPO II",'BASE LIQUIDACION REDEBAN 2025'!$B$11,IF(AC302="TIPO III",'BASE LIQUIDACION REDEBAN 2025'!$B$12,'BASE LIQUIDACION REDEBAN 2025'!$B$13))))</f>
        <v>75096.394270399993</v>
      </c>
      <c r="AK302" s="97">
        <f t="shared" si="4"/>
        <v>65960.072302</v>
      </c>
    </row>
    <row r="303" spans="1:37" s="85" customFormat="1" ht="13.15">
      <c r="A303" s="178" t="s">
        <v>76</v>
      </c>
      <c r="B303" s="104" t="str">
        <f>VLOOKUP(A303,'CENTRO DE COSTOS'!A:D,4,FALSE)</f>
        <v>DIEGO FERNANDO HENAO CARDONA</v>
      </c>
      <c r="C303" s="104" t="str">
        <f>VLOOKUP(A303,'CENTRO DE COSTOS'!A:D,2,FALSE)</f>
        <v>0004-0003</v>
      </c>
      <c r="D303" s="177">
        <v>19001</v>
      </c>
      <c r="E303" s="178">
        <v>13328</v>
      </c>
      <c r="F303" s="178">
        <v>59631</v>
      </c>
      <c r="G303" s="178" t="s">
        <v>200</v>
      </c>
      <c r="H303" s="178" t="s">
        <v>95</v>
      </c>
      <c r="I303" s="178" t="s">
        <v>10490</v>
      </c>
      <c r="J303" s="178" t="s">
        <v>9145</v>
      </c>
      <c r="K303" s="178" t="s">
        <v>9145</v>
      </c>
      <c r="L303" s="117" t="s">
        <v>167</v>
      </c>
      <c r="M303" s="177" t="s">
        <v>10491</v>
      </c>
      <c r="N303" s="176" t="s">
        <v>10492</v>
      </c>
      <c r="O303" s="176">
        <v>45806.48541666667</v>
      </c>
      <c r="P303" s="176">
        <v>45813.612928240742</v>
      </c>
      <c r="Q303" s="177" t="s">
        <v>9136</v>
      </c>
      <c r="R303" s="177" t="s">
        <v>10250</v>
      </c>
      <c r="S303" s="177" t="s">
        <v>9138</v>
      </c>
      <c r="T303" s="177" t="s">
        <v>3964</v>
      </c>
      <c r="U303" s="177" t="s">
        <v>3964</v>
      </c>
      <c r="V303" s="177" t="s">
        <v>177</v>
      </c>
      <c r="W303" s="192" t="s">
        <v>10493</v>
      </c>
      <c r="X303" s="193" t="s">
        <v>10494</v>
      </c>
      <c r="Y303" s="177" t="s">
        <v>10495</v>
      </c>
      <c r="Z303" s="177" t="s">
        <v>10496</v>
      </c>
      <c r="AA303" s="177" t="s">
        <v>173</v>
      </c>
      <c r="AB303" s="177" t="s">
        <v>173</v>
      </c>
      <c r="AC303" s="194" t="s">
        <v>30</v>
      </c>
      <c r="AD303" s="194" t="s">
        <v>189</v>
      </c>
      <c r="AE303" s="177">
        <v>1</v>
      </c>
      <c r="AF303" s="177">
        <v>0</v>
      </c>
      <c r="AG303" s="177" t="s">
        <v>204</v>
      </c>
      <c r="AH303" s="118"/>
      <c r="AI303" s="112">
        <f>IF(V303="SOPORTE_TELEFÓNICO",'BASE LIQUIDACION REDEBAN 2025'!$B$19,IF(AC303="TIPO I",'BASE LIQUIDACION REDEBAN 2025'!$C$2,IF(AC303="TIPO II",'BASE LIQUIDACION REDEBAN 2025'!$C$3,IF(AC303="TIPO III",'BASE LIQUIDACION REDEBAN 2025'!$C$4,IF(AC303="TIPO IV",'BASE LIQUIDACION REDEBAN 2025'!$C$5,IF(AD303="AEREO",'BASE LIQUIDACION REDEBAN 2025'!$B$6,'BASE LIQUIDACION REDEBAN 2025'!$C$5))))))</f>
        <v>275728.78077800001</v>
      </c>
      <c r="AJ303" s="97">
        <f>IF(OR(V303="SOPORTE_TELEFÓNICO",V303="ENVÍO"),0,IF(AC303="TIPO I",'BASE LIQUIDACION REDEBAN 2025'!$B$10,IF(AC303="TIPO II",'BASE LIQUIDACION REDEBAN 2025'!$B$11,IF(AC303="TIPO III",'BASE LIQUIDACION REDEBAN 2025'!$B$12,'BASE LIQUIDACION REDEBAN 2025'!$B$13))))</f>
        <v>196536.5258152</v>
      </c>
      <c r="AK303" s="97">
        <f t="shared" si="4"/>
        <v>275728.78077800001</v>
      </c>
    </row>
    <row r="304" spans="1:37" s="85" customFormat="1" ht="13.15">
      <c r="A304" s="178" t="s">
        <v>64</v>
      </c>
      <c r="B304" s="104" t="str">
        <f>VLOOKUP(A304,'CENTRO DE COSTOS'!A:D,4,FALSE)</f>
        <v>JOSE MAURICIO HERNANDEZ ROJAS</v>
      </c>
      <c r="C304" s="104" t="str">
        <f>VLOOKUP(A304,'CENTRO DE COSTOS'!A:D,2,FALSE)</f>
        <v>0004-0001</v>
      </c>
      <c r="D304" s="177">
        <v>8758</v>
      </c>
      <c r="E304" s="178" t="s">
        <v>10272</v>
      </c>
      <c r="F304" s="178">
        <v>78367</v>
      </c>
      <c r="G304" s="178" t="s">
        <v>277</v>
      </c>
      <c r="H304" s="178" t="s">
        <v>3966</v>
      </c>
      <c r="I304" s="178" t="s">
        <v>10497</v>
      </c>
      <c r="J304" s="178" t="s">
        <v>9145</v>
      </c>
      <c r="K304" s="178" t="s">
        <v>9145</v>
      </c>
      <c r="L304" s="117" t="s">
        <v>167</v>
      </c>
      <c r="M304" s="177" t="s">
        <v>10498</v>
      </c>
      <c r="N304" s="176" t="s">
        <v>10499</v>
      </c>
      <c r="O304" s="176">
        <v>45813.673611111109</v>
      </c>
      <c r="P304" s="176">
        <v>45814.410833333342</v>
      </c>
      <c r="Q304" s="177" t="s">
        <v>9136</v>
      </c>
      <c r="R304" s="177" t="s">
        <v>10250</v>
      </c>
      <c r="S304" s="177" t="s">
        <v>9138</v>
      </c>
      <c r="T304" s="177" t="s">
        <v>3964</v>
      </c>
      <c r="U304" s="177" t="s">
        <v>10276</v>
      </c>
      <c r="V304" s="177" t="s">
        <v>177</v>
      </c>
      <c r="W304" s="192" t="s">
        <v>10500</v>
      </c>
      <c r="X304" s="193" t="s">
        <v>10501</v>
      </c>
      <c r="Y304" s="177" t="s">
        <v>10502</v>
      </c>
      <c r="Z304" s="177" t="s">
        <v>10503</v>
      </c>
      <c r="AA304" s="177" t="s">
        <v>173</v>
      </c>
      <c r="AB304" s="177" t="s">
        <v>173</v>
      </c>
      <c r="AC304" s="194" t="s">
        <v>25</v>
      </c>
      <c r="AD304" s="194" t="s">
        <v>189</v>
      </c>
      <c r="AE304" s="177">
        <v>1</v>
      </c>
      <c r="AF304" s="177">
        <v>0</v>
      </c>
      <c r="AG304" s="177" t="s">
        <v>1049</v>
      </c>
      <c r="AH304" s="118"/>
      <c r="AI304" s="112">
        <f>IF(V304="SOPORTE_TELEFÓNICO",'BASE LIQUIDACION REDEBAN 2025'!$B$19,IF(AC304="TIPO I",'BASE LIQUIDACION REDEBAN 2025'!$C$2,IF(AC304="TIPO II",'BASE LIQUIDACION REDEBAN 2025'!$C$3,IF(AC304="TIPO III",'BASE LIQUIDACION REDEBAN 2025'!$C$4,IF(AC304="TIPO IV",'BASE LIQUIDACION REDEBAN 2025'!$C$5,IF(AD304="AEREO",'BASE LIQUIDACION REDEBAN 2025'!$B$6,'BASE LIQUIDACION REDEBAN 2025'!$C$5))))))</f>
        <v>65960.072302</v>
      </c>
      <c r="AJ304" s="97">
        <f>IF(OR(V304="SOPORTE_TELEFÓNICO",V304="ENVÍO"),0,IF(AC304="TIPO I",'BASE LIQUIDACION REDEBAN 2025'!$B$10,IF(AC304="TIPO II",'BASE LIQUIDACION REDEBAN 2025'!$B$11,IF(AC304="TIPO III",'BASE LIQUIDACION REDEBAN 2025'!$B$12,'BASE LIQUIDACION REDEBAN 2025'!$B$13))))</f>
        <v>75096.394270399993</v>
      </c>
      <c r="AK304" s="97">
        <f t="shared" si="4"/>
        <v>65960.072302</v>
      </c>
    </row>
    <row r="305" spans="1:37" s="85" customFormat="1" ht="13.15">
      <c r="A305" s="178" t="s">
        <v>90</v>
      </c>
      <c r="B305" s="104" t="str">
        <f>VLOOKUP(A305,'CENTRO DE COSTOS'!A:D,4,FALSE)</f>
        <v>JUAN SEBASTIÁN RÍOS CASTRILLÓN</v>
      </c>
      <c r="C305" s="104" t="str">
        <f>VLOOKUP(A305,'CENTRO DE COSTOS'!A:D,2,FALSE)</f>
        <v>0004-0005</v>
      </c>
      <c r="D305" s="177">
        <v>5858</v>
      </c>
      <c r="E305" s="178">
        <v>13419</v>
      </c>
      <c r="F305" s="178">
        <v>33096</v>
      </c>
      <c r="G305" s="178" t="s">
        <v>290</v>
      </c>
      <c r="H305" s="178" t="s">
        <v>6041</v>
      </c>
      <c r="I305" s="178" t="s">
        <v>10504</v>
      </c>
      <c r="J305" s="178" t="s">
        <v>9145</v>
      </c>
      <c r="K305" s="178" t="s">
        <v>9145</v>
      </c>
      <c r="L305" s="117" t="s">
        <v>167</v>
      </c>
      <c r="M305" s="177" t="s">
        <v>10505</v>
      </c>
      <c r="N305" s="176" t="s">
        <v>10506</v>
      </c>
      <c r="O305" s="176">
        <v>45813.673611111109</v>
      </c>
      <c r="P305" s="176">
        <v>45814.411851851852</v>
      </c>
      <c r="Q305" s="177" t="s">
        <v>9136</v>
      </c>
      <c r="R305" s="177" t="s">
        <v>10250</v>
      </c>
      <c r="S305" s="177" t="s">
        <v>9138</v>
      </c>
      <c r="T305" s="177" t="s">
        <v>3964</v>
      </c>
      <c r="U305" s="177" t="s">
        <v>3964</v>
      </c>
      <c r="V305" s="177" t="s">
        <v>177</v>
      </c>
      <c r="W305" s="192" t="s">
        <v>10507</v>
      </c>
      <c r="X305" s="193" t="s">
        <v>10508</v>
      </c>
      <c r="Y305" s="177" t="s">
        <v>10509</v>
      </c>
      <c r="Z305" s="177" t="s">
        <v>10510</v>
      </c>
      <c r="AA305" s="177" t="s">
        <v>173</v>
      </c>
      <c r="AB305" s="177" t="s">
        <v>173</v>
      </c>
      <c r="AC305" s="194" t="s">
        <v>30</v>
      </c>
      <c r="AD305" s="194" t="s">
        <v>189</v>
      </c>
      <c r="AE305" s="177">
        <v>1</v>
      </c>
      <c r="AF305" s="177">
        <v>0</v>
      </c>
      <c r="AG305" s="177" t="s">
        <v>307</v>
      </c>
      <c r="AH305" s="118"/>
      <c r="AI305" s="112">
        <f>IF(V305="SOPORTE_TELEFÓNICO",'BASE LIQUIDACION REDEBAN 2025'!$B$19,IF(AC305="TIPO I",'BASE LIQUIDACION REDEBAN 2025'!$C$2,IF(AC305="TIPO II",'BASE LIQUIDACION REDEBAN 2025'!$C$3,IF(AC305="TIPO III",'BASE LIQUIDACION REDEBAN 2025'!$C$4,IF(AC305="TIPO IV",'BASE LIQUIDACION REDEBAN 2025'!$C$5,IF(AD305="AEREO",'BASE LIQUIDACION REDEBAN 2025'!$B$6,'BASE LIQUIDACION REDEBAN 2025'!$C$5))))))</f>
        <v>275728.78077800001</v>
      </c>
      <c r="AJ305" s="97">
        <f>IF(OR(V305="SOPORTE_TELEFÓNICO",V305="ENVÍO"),0,IF(AC305="TIPO I",'BASE LIQUIDACION REDEBAN 2025'!$B$10,IF(AC305="TIPO II",'BASE LIQUIDACION REDEBAN 2025'!$B$11,IF(AC305="TIPO III",'BASE LIQUIDACION REDEBAN 2025'!$B$12,'BASE LIQUIDACION REDEBAN 2025'!$B$13))))</f>
        <v>196536.5258152</v>
      </c>
      <c r="AK305" s="97">
        <f t="shared" si="4"/>
        <v>275728.78077800001</v>
      </c>
    </row>
    <row r="306" spans="1:37" s="85" customFormat="1" ht="13.15">
      <c r="A306" s="178" t="s">
        <v>72</v>
      </c>
      <c r="B306" s="104" t="str">
        <f>VLOOKUP(A306,'CENTRO DE COSTOS'!A:D,4,FALSE)</f>
        <v>MIGUEL JULIÁN HERNÁNDEZ GUARÍN</v>
      </c>
      <c r="C306" s="104" t="str">
        <f>VLOOKUP(A306,'CENTRO DE COSTOS'!A:D,2,FALSE)</f>
        <v>0004-0008</v>
      </c>
      <c r="D306" s="177">
        <v>68001</v>
      </c>
      <c r="E306" s="178">
        <v>13375</v>
      </c>
      <c r="F306" s="178">
        <v>74108</v>
      </c>
      <c r="G306" s="178" t="s">
        <v>180</v>
      </c>
      <c r="H306" s="178" t="s">
        <v>72</v>
      </c>
      <c r="I306" s="178" t="s">
        <v>10511</v>
      </c>
      <c r="J306" s="178" t="s">
        <v>9145</v>
      </c>
      <c r="K306" s="178" t="s">
        <v>9145</v>
      </c>
      <c r="L306" s="117" t="s">
        <v>167</v>
      </c>
      <c r="M306" s="177" t="s">
        <v>10512</v>
      </c>
      <c r="N306" s="176" t="s">
        <v>10513</v>
      </c>
      <c r="O306" s="176">
        <v>45813.673611111109</v>
      </c>
      <c r="P306" s="176">
        <v>45814.41511574074</v>
      </c>
      <c r="Q306" s="177" t="s">
        <v>9136</v>
      </c>
      <c r="R306" s="177" t="s">
        <v>10250</v>
      </c>
      <c r="S306" s="177" t="s">
        <v>9138</v>
      </c>
      <c r="T306" s="177" t="s">
        <v>3964</v>
      </c>
      <c r="U306" s="177" t="s">
        <v>3964</v>
      </c>
      <c r="V306" s="177" t="s">
        <v>177</v>
      </c>
      <c r="W306" s="192" t="s">
        <v>10514</v>
      </c>
      <c r="X306" s="193" t="s">
        <v>10515</v>
      </c>
      <c r="Y306" s="177" t="s">
        <v>10516</v>
      </c>
      <c r="Z306" s="177" t="s">
        <v>10517</v>
      </c>
      <c r="AA306" s="177" t="s">
        <v>173</v>
      </c>
      <c r="AB306" s="177" t="s">
        <v>173</v>
      </c>
      <c r="AC306" s="194" t="s">
        <v>25</v>
      </c>
      <c r="AD306" s="194" t="s">
        <v>189</v>
      </c>
      <c r="AE306" s="177">
        <v>1</v>
      </c>
      <c r="AF306" s="177">
        <v>0</v>
      </c>
      <c r="AG306" s="177" t="s">
        <v>855</v>
      </c>
      <c r="AH306" s="118"/>
      <c r="AI306" s="112">
        <f>IF(V306="SOPORTE_TELEFÓNICO",'BASE LIQUIDACION REDEBAN 2025'!$B$19,IF(AC306="TIPO I",'BASE LIQUIDACION REDEBAN 2025'!$C$2,IF(AC306="TIPO II",'BASE LIQUIDACION REDEBAN 2025'!$C$3,IF(AC306="TIPO III",'BASE LIQUIDACION REDEBAN 2025'!$C$4,IF(AC306="TIPO IV",'BASE LIQUIDACION REDEBAN 2025'!$C$5,IF(AD306="AEREO",'BASE LIQUIDACION REDEBAN 2025'!$B$6,'BASE LIQUIDACION REDEBAN 2025'!$C$5))))))</f>
        <v>65960.072302</v>
      </c>
      <c r="AJ306" s="97">
        <f>IF(OR(V306="SOPORTE_TELEFÓNICO",V306="ENVÍO"),0,IF(AC306="TIPO I",'BASE LIQUIDACION REDEBAN 2025'!$B$10,IF(AC306="TIPO II",'BASE LIQUIDACION REDEBAN 2025'!$B$11,IF(AC306="TIPO III",'BASE LIQUIDACION REDEBAN 2025'!$B$12,'BASE LIQUIDACION REDEBAN 2025'!$B$13))))</f>
        <v>75096.394270399993</v>
      </c>
      <c r="AK306" s="97">
        <f t="shared" si="4"/>
        <v>65960.072302</v>
      </c>
    </row>
    <row r="307" spans="1:37" s="85" customFormat="1" ht="13.15">
      <c r="A307" s="178" t="s">
        <v>99</v>
      </c>
      <c r="B307" s="104" t="str">
        <f>VLOOKUP(A307,'CENTRO DE COSTOS'!A:D,4,FALSE)</f>
        <v>JOSE MAURICIO HERNANDEZ ROJAS</v>
      </c>
      <c r="C307" s="104" t="str">
        <f>VLOOKUP(A307,'CENTRO DE COSTOS'!A:D,2,FALSE)</f>
        <v>0004-0001</v>
      </c>
      <c r="D307" s="177">
        <v>20250</v>
      </c>
      <c r="E307" s="178">
        <v>13369</v>
      </c>
      <c r="F307" s="178">
        <v>61557</v>
      </c>
      <c r="G307" s="178" t="s">
        <v>269</v>
      </c>
      <c r="H307" s="178" t="s">
        <v>677</v>
      </c>
      <c r="I307" s="178" t="s">
        <v>10518</v>
      </c>
      <c r="J307" s="178" t="s">
        <v>9145</v>
      </c>
      <c r="K307" s="178" t="s">
        <v>9145</v>
      </c>
      <c r="L307" s="117" t="s">
        <v>167</v>
      </c>
      <c r="M307" s="177" t="s">
        <v>10519</v>
      </c>
      <c r="N307" s="176" t="s">
        <v>10520</v>
      </c>
      <c r="O307" s="176">
        <v>45813.673611111109</v>
      </c>
      <c r="P307" s="176">
        <v>45814.435289351852</v>
      </c>
      <c r="Q307" s="177" t="s">
        <v>9136</v>
      </c>
      <c r="R307" s="177" t="s">
        <v>10250</v>
      </c>
      <c r="S307" s="177" t="s">
        <v>9138</v>
      </c>
      <c r="T307" s="177" t="s">
        <v>3964</v>
      </c>
      <c r="U307" s="177" t="s">
        <v>3964</v>
      </c>
      <c r="V307" s="177" t="s">
        <v>177</v>
      </c>
      <c r="W307" s="192" t="s">
        <v>10521</v>
      </c>
      <c r="X307" s="193" t="s">
        <v>10522</v>
      </c>
      <c r="Y307" s="177" t="s">
        <v>10523</v>
      </c>
      <c r="Z307" s="177" t="s">
        <v>10524</v>
      </c>
      <c r="AA307" s="177" t="s">
        <v>173</v>
      </c>
      <c r="AB307" s="177" t="s">
        <v>173</v>
      </c>
      <c r="AC307" s="194" t="s">
        <v>30</v>
      </c>
      <c r="AD307" s="194" t="s">
        <v>189</v>
      </c>
      <c r="AE307" s="177">
        <v>1</v>
      </c>
      <c r="AF307" s="177">
        <v>0</v>
      </c>
      <c r="AG307" s="177" t="s">
        <v>506</v>
      </c>
      <c r="AH307" s="118"/>
      <c r="AI307" s="112">
        <f>IF(V307="SOPORTE_TELEFÓNICO",'BASE LIQUIDACION REDEBAN 2025'!$B$19,IF(AC307="TIPO I",'BASE LIQUIDACION REDEBAN 2025'!$C$2,IF(AC307="TIPO II",'BASE LIQUIDACION REDEBAN 2025'!$C$3,IF(AC307="TIPO III",'BASE LIQUIDACION REDEBAN 2025'!$C$4,IF(AC307="TIPO IV",'BASE LIQUIDACION REDEBAN 2025'!$C$5,IF(AD307="AEREO",'BASE LIQUIDACION REDEBAN 2025'!$B$6,'BASE LIQUIDACION REDEBAN 2025'!$C$5))))))</f>
        <v>275728.78077800001</v>
      </c>
      <c r="AJ307" s="97">
        <f>IF(OR(V307="SOPORTE_TELEFÓNICO",V307="ENVÍO"),0,IF(AC307="TIPO I",'BASE LIQUIDACION REDEBAN 2025'!$B$10,IF(AC307="TIPO II",'BASE LIQUIDACION REDEBAN 2025'!$B$11,IF(AC307="TIPO III",'BASE LIQUIDACION REDEBAN 2025'!$B$12,'BASE LIQUIDACION REDEBAN 2025'!$B$13))))</f>
        <v>196536.5258152</v>
      </c>
      <c r="AK307" s="97">
        <f t="shared" si="4"/>
        <v>275728.78077800001</v>
      </c>
    </row>
    <row r="308" spans="1:37" s="85" customFormat="1" ht="13.15">
      <c r="A308" s="178" t="s">
        <v>94</v>
      </c>
      <c r="B308" s="104" t="str">
        <f>VLOOKUP(A308,'CENTRO DE COSTOS'!A:D,4,FALSE)</f>
        <v>DIEGO FERNANDO HENAO CARDONA</v>
      </c>
      <c r="C308" s="104" t="str">
        <f>VLOOKUP(A308,'CENTRO DE COSTOS'!A:D,2,FALSE)</f>
        <v>0004-0002</v>
      </c>
      <c r="D308" s="177">
        <v>76147</v>
      </c>
      <c r="E308" s="178">
        <v>13417</v>
      </c>
      <c r="F308" s="178">
        <v>31425</v>
      </c>
      <c r="G308" s="178" t="s">
        <v>230</v>
      </c>
      <c r="H308" s="178" t="s">
        <v>991</v>
      </c>
      <c r="I308" s="178" t="s">
        <v>10525</v>
      </c>
      <c r="J308" s="178" t="s">
        <v>9145</v>
      </c>
      <c r="K308" s="178" t="s">
        <v>9145</v>
      </c>
      <c r="L308" s="117" t="s">
        <v>167</v>
      </c>
      <c r="M308" s="177" t="s">
        <v>10526</v>
      </c>
      <c r="N308" s="176" t="s">
        <v>10527</v>
      </c>
      <c r="O308" s="176">
        <v>45813.673611111109</v>
      </c>
      <c r="P308" s="176">
        <v>45814.442094907397</v>
      </c>
      <c r="Q308" s="177" t="s">
        <v>9136</v>
      </c>
      <c r="R308" s="177" t="s">
        <v>10250</v>
      </c>
      <c r="S308" s="177" t="s">
        <v>9138</v>
      </c>
      <c r="T308" s="177" t="s">
        <v>3964</v>
      </c>
      <c r="U308" s="177" t="s">
        <v>3964</v>
      </c>
      <c r="V308" s="177" t="s">
        <v>177</v>
      </c>
      <c r="W308" s="192" t="s">
        <v>10528</v>
      </c>
      <c r="X308" s="193" t="s">
        <v>10529</v>
      </c>
      <c r="Y308" s="177" t="s">
        <v>10530</v>
      </c>
      <c r="Z308" s="177" t="s">
        <v>10531</v>
      </c>
      <c r="AA308" s="177" t="s">
        <v>173</v>
      </c>
      <c r="AB308" s="177" t="s">
        <v>173</v>
      </c>
      <c r="AC308" s="194" t="s">
        <v>25</v>
      </c>
      <c r="AD308" s="194" t="s">
        <v>189</v>
      </c>
      <c r="AE308" s="177">
        <v>1</v>
      </c>
      <c r="AF308" s="177">
        <v>0</v>
      </c>
      <c r="AG308" s="177" t="s">
        <v>453</v>
      </c>
      <c r="AH308" s="118"/>
      <c r="AI308" s="112">
        <f>IF(V308="SOPORTE_TELEFÓNICO",'BASE LIQUIDACION REDEBAN 2025'!$B$19,IF(AC308="TIPO I",'BASE LIQUIDACION REDEBAN 2025'!$C$2,IF(AC308="TIPO II",'BASE LIQUIDACION REDEBAN 2025'!$C$3,IF(AC308="TIPO III",'BASE LIQUIDACION REDEBAN 2025'!$C$4,IF(AC308="TIPO IV",'BASE LIQUIDACION REDEBAN 2025'!$C$5,IF(AD308="AEREO",'BASE LIQUIDACION REDEBAN 2025'!$B$6,'BASE LIQUIDACION REDEBAN 2025'!$C$5))))))</f>
        <v>65960.072302</v>
      </c>
      <c r="AJ308" s="97">
        <f>IF(OR(V308="SOPORTE_TELEFÓNICO",V308="ENVÍO"),0,IF(AC308="TIPO I",'BASE LIQUIDACION REDEBAN 2025'!$B$10,IF(AC308="TIPO II",'BASE LIQUIDACION REDEBAN 2025'!$B$11,IF(AC308="TIPO III",'BASE LIQUIDACION REDEBAN 2025'!$B$12,'BASE LIQUIDACION REDEBAN 2025'!$B$13))))</f>
        <v>75096.394270399993</v>
      </c>
      <c r="AK308" s="97">
        <f t="shared" si="4"/>
        <v>65960.072302</v>
      </c>
    </row>
    <row r="309" spans="1:37" s="85" customFormat="1" ht="13.15">
      <c r="A309" s="178" t="s">
        <v>92</v>
      </c>
      <c r="B309" s="104" t="str">
        <f>VLOOKUP(A309,'CENTRO DE COSTOS'!A:D,4,FALSE)</f>
        <v>KEVIN ALEXIS CORZO BUSTOS</v>
      </c>
      <c r="C309" s="104" t="str">
        <f>VLOOKUP(A309,'CENTRO DE COSTOS'!A:D,2,FALSE)</f>
        <v>0004-0007</v>
      </c>
      <c r="D309" s="177">
        <v>18756</v>
      </c>
      <c r="E309" s="178">
        <v>13385</v>
      </c>
      <c r="F309" s="178">
        <v>77584</v>
      </c>
      <c r="G309" s="178" t="s">
        <v>1649</v>
      </c>
      <c r="H309" s="178" t="s">
        <v>10532</v>
      </c>
      <c r="I309" s="178" t="s">
        <v>10533</v>
      </c>
      <c r="J309" s="178" t="s">
        <v>9145</v>
      </c>
      <c r="K309" s="178" t="s">
        <v>9145</v>
      </c>
      <c r="L309" s="117" t="s">
        <v>167</v>
      </c>
      <c r="M309" s="177" t="s">
        <v>10534</v>
      </c>
      <c r="N309" s="176" t="s">
        <v>10535</v>
      </c>
      <c r="O309" s="176">
        <v>45813.673611111109</v>
      </c>
      <c r="P309" s="176">
        <v>45814.507650462961</v>
      </c>
      <c r="Q309" s="177" t="s">
        <v>9136</v>
      </c>
      <c r="R309" s="177" t="s">
        <v>10250</v>
      </c>
      <c r="S309" s="177" t="s">
        <v>9138</v>
      </c>
      <c r="T309" s="177" t="s">
        <v>3964</v>
      </c>
      <c r="U309" s="177" t="s">
        <v>3964</v>
      </c>
      <c r="V309" s="177" t="s">
        <v>177</v>
      </c>
      <c r="W309" s="192" t="s">
        <v>10536</v>
      </c>
      <c r="X309" s="193" t="s">
        <v>10537</v>
      </c>
      <c r="Y309" s="177" t="s">
        <v>10538</v>
      </c>
      <c r="Z309" s="177" t="s">
        <v>10539</v>
      </c>
      <c r="AA309" s="177" t="s">
        <v>173</v>
      </c>
      <c r="AB309" s="177" t="s">
        <v>173</v>
      </c>
      <c r="AC309" s="194" t="s">
        <v>175</v>
      </c>
      <c r="AD309" s="194" t="s">
        <v>2059</v>
      </c>
      <c r="AE309" s="177">
        <v>1</v>
      </c>
      <c r="AF309" s="177">
        <v>0</v>
      </c>
      <c r="AG309" s="177" t="s">
        <v>1653</v>
      </c>
      <c r="AH309" s="118"/>
      <c r="AI309" s="112">
        <f>IF(V309="SOPORTE_TELEFÓNICO",'BASE LIQUIDACION REDEBAN 2025'!$B$19,IF(AC309="TIPO I",'BASE LIQUIDACION REDEBAN 2025'!$C$2,IF(AC309="TIPO II",'BASE LIQUIDACION REDEBAN 2025'!$C$3,IF(AC309="TIPO III",'BASE LIQUIDACION REDEBAN 2025'!$C$4,IF(AC309="TIPO IV",'BASE LIQUIDACION REDEBAN 2025'!$C$5,IF(AD309="AEREO",'BASE LIQUIDACION REDEBAN 2025'!$B$6,'BASE LIQUIDACION REDEBAN 2025'!$C$5))))))</f>
        <v>479588.87655000004</v>
      </c>
      <c r="AJ309" s="97">
        <f>IF(OR(V309="SOPORTE_TELEFÓNICO",V309="ENVÍO"),0,IF(AC309="TIPO I",'BASE LIQUIDACION REDEBAN 2025'!$B$10,IF(AC309="TIPO II",'BASE LIQUIDACION REDEBAN 2025'!$B$11,IF(AC309="TIPO III",'BASE LIQUIDACION REDEBAN 2025'!$B$12,'BASE LIQUIDACION REDEBAN 2025'!$B$13))))</f>
        <v>196536.5258152</v>
      </c>
      <c r="AK309" s="97">
        <f t="shared" si="4"/>
        <v>479588.87655000004</v>
      </c>
    </row>
    <row r="310" spans="1:37" s="85" customFormat="1" ht="13.15">
      <c r="A310" s="178" t="s">
        <v>98</v>
      </c>
      <c r="B310" s="104" t="str">
        <f>VLOOKUP(A310,'CENTRO DE COSTOS'!A:D,4,FALSE)</f>
        <v>MIGUEL JULIÁN HERNÁNDEZ GUARÍN</v>
      </c>
      <c r="C310" s="104" t="str">
        <f>VLOOKUP(A310,'CENTRO DE COSTOS'!A:D,2,FALSE)</f>
        <v>0004-0008</v>
      </c>
      <c r="D310" s="177">
        <v>15759</v>
      </c>
      <c r="E310" s="178">
        <v>13368</v>
      </c>
      <c r="F310" s="178">
        <v>47543</v>
      </c>
      <c r="G310" s="178" t="s">
        <v>371</v>
      </c>
      <c r="H310" s="178" t="s">
        <v>372</v>
      </c>
      <c r="I310" s="178" t="s">
        <v>10540</v>
      </c>
      <c r="J310" s="178" t="s">
        <v>9145</v>
      </c>
      <c r="K310" s="178" t="s">
        <v>9145</v>
      </c>
      <c r="L310" s="117" t="s">
        <v>167</v>
      </c>
      <c r="M310" s="177" t="s">
        <v>10541</v>
      </c>
      <c r="N310" s="176" t="s">
        <v>10542</v>
      </c>
      <c r="O310" s="176">
        <v>45813.673611111109</v>
      </c>
      <c r="P310" s="176">
        <v>45814.56459490741</v>
      </c>
      <c r="Q310" s="177" t="s">
        <v>9136</v>
      </c>
      <c r="R310" s="177" t="s">
        <v>10250</v>
      </c>
      <c r="S310" s="177" t="s">
        <v>9138</v>
      </c>
      <c r="T310" s="177" t="s">
        <v>3964</v>
      </c>
      <c r="U310" s="177" t="s">
        <v>3964</v>
      </c>
      <c r="V310" s="177" t="s">
        <v>177</v>
      </c>
      <c r="W310" s="192" t="s">
        <v>10543</v>
      </c>
      <c r="X310" s="193" t="s">
        <v>10544</v>
      </c>
      <c r="Y310" s="177" t="s">
        <v>10545</v>
      </c>
      <c r="Z310" s="177" t="s">
        <v>10546</v>
      </c>
      <c r="AA310" s="177" t="s">
        <v>173</v>
      </c>
      <c r="AB310" s="177" t="s">
        <v>173</v>
      </c>
      <c r="AC310" s="194" t="s">
        <v>28</v>
      </c>
      <c r="AD310" s="194" t="s">
        <v>189</v>
      </c>
      <c r="AE310" s="177">
        <v>1</v>
      </c>
      <c r="AF310" s="177">
        <v>0</v>
      </c>
      <c r="AG310" s="177" t="s">
        <v>375</v>
      </c>
      <c r="AH310" s="118"/>
      <c r="AI310" s="112">
        <f>IF(V310="SOPORTE_TELEFÓNICO",'BASE LIQUIDACION REDEBAN 2025'!$B$19,IF(AC310="TIPO I",'BASE LIQUIDACION REDEBAN 2025'!$C$2,IF(AC310="TIPO II",'BASE LIQUIDACION REDEBAN 2025'!$C$3,IF(AC310="TIPO III",'BASE LIQUIDACION REDEBAN 2025'!$C$4,IF(AC310="TIPO IV",'BASE LIQUIDACION REDEBAN 2025'!$C$5,IF(AD310="AEREO",'BASE LIQUIDACION REDEBAN 2025'!$B$6,'BASE LIQUIDACION REDEBAN 2025'!$C$5))))))</f>
        <v>144967.87232000002</v>
      </c>
      <c r="AJ310" s="97">
        <f>IF(OR(V310="SOPORTE_TELEFÓNICO",V310="ENVÍO"),0,IF(AC310="TIPO I",'BASE LIQUIDACION REDEBAN 2025'!$B$10,IF(AC310="TIPO II",'BASE LIQUIDACION REDEBAN 2025'!$B$11,IF(AC310="TIPO III",'BASE LIQUIDACION REDEBAN 2025'!$B$12,'BASE LIQUIDACION REDEBAN 2025'!$B$13))))</f>
        <v>140395.6348884</v>
      </c>
      <c r="AK310" s="97">
        <f t="shared" si="4"/>
        <v>144967.87232000002</v>
      </c>
    </row>
    <row r="311" spans="1:37" s="85" customFormat="1" ht="13.15">
      <c r="A311" s="178" t="s">
        <v>81</v>
      </c>
      <c r="B311" s="104" t="str">
        <f>VLOOKUP(A311,'CENTRO DE COSTOS'!A:D,4,FALSE)</f>
        <v>MIGUEL JULIÁN HERNÁNDEZ GUARÍN</v>
      </c>
      <c r="C311" s="104" t="str">
        <f>VLOOKUP(A311,'CENTRO DE COSTOS'!A:D,2,FALSE)</f>
        <v>0004-0008</v>
      </c>
      <c r="D311" s="177">
        <v>54001</v>
      </c>
      <c r="E311" s="178" t="s">
        <v>10272</v>
      </c>
      <c r="F311" s="178">
        <v>45409</v>
      </c>
      <c r="G311" s="178" t="s">
        <v>408</v>
      </c>
      <c r="H311" s="178" t="s">
        <v>81</v>
      </c>
      <c r="I311" s="178" t="s">
        <v>10547</v>
      </c>
      <c r="J311" s="178" t="s">
        <v>9145</v>
      </c>
      <c r="K311" s="178" t="s">
        <v>9145</v>
      </c>
      <c r="L311" s="117" t="s">
        <v>167</v>
      </c>
      <c r="M311" s="177" t="s">
        <v>10548</v>
      </c>
      <c r="N311" s="176" t="s">
        <v>10549</v>
      </c>
      <c r="O311" s="176">
        <v>45813.673611111109</v>
      </c>
      <c r="P311" s="176">
        <v>45814.572071759263</v>
      </c>
      <c r="Q311" s="177" t="s">
        <v>9136</v>
      </c>
      <c r="R311" s="177" t="s">
        <v>10250</v>
      </c>
      <c r="S311" s="177" t="s">
        <v>9138</v>
      </c>
      <c r="T311" s="177" t="s">
        <v>3964</v>
      </c>
      <c r="U311" s="177" t="s">
        <v>10276</v>
      </c>
      <c r="V311" s="177" t="s">
        <v>177</v>
      </c>
      <c r="W311" s="192" t="s">
        <v>10550</v>
      </c>
      <c r="X311" s="193" t="s">
        <v>10551</v>
      </c>
      <c r="Y311" s="177" t="s">
        <v>10552</v>
      </c>
      <c r="Z311" s="177" t="s">
        <v>10553</v>
      </c>
      <c r="AA311" s="177" t="s">
        <v>173</v>
      </c>
      <c r="AB311" s="177" t="s">
        <v>173</v>
      </c>
      <c r="AC311" s="194" t="s">
        <v>25</v>
      </c>
      <c r="AD311" s="194" t="s">
        <v>189</v>
      </c>
      <c r="AE311" s="177">
        <v>1</v>
      </c>
      <c r="AF311" s="177">
        <v>0</v>
      </c>
      <c r="AG311" s="177" t="s">
        <v>412</v>
      </c>
      <c r="AH311" s="118"/>
      <c r="AI311" s="112">
        <f>IF(V311="SOPORTE_TELEFÓNICO",'BASE LIQUIDACION REDEBAN 2025'!$B$19,IF(AC311="TIPO I",'BASE LIQUIDACION REDEBAN 2025'!$C$2,IF(AC311="TIPO II",'BASE LIQUIDACION REDEBAN 2025'!$C$3,IF(AC311="TIPO III",'BASE LIQUIDACION REDEBAN 2025'!$C$4,IF(AC311="TIPO IV",'BASE LIQUIDACION REDEBAN 2025'!$C$5,IF(AD311="AEREO",'BASE LIQUIDACION REDEBAN 2025'!$B$6,'BASE LIQUIDACION REDEBAN 2025'!$C$5))))))</f>
        <v>65960.072302</v>
      </c>
      <c r="AJ311" s="97">
        <f>IF(OR(V311="SOPORTE_TELEFÓNICO",V311="ENVÍO"),0,IF(AC311="TIPO I",'BASE LIQUIDACION REDEBAN 2025'!$B$10,IF(AC311="TIPO II",'BASE LIQUIDACION REDEBAN 2025'!$B$11,IF(AC311="TIPO III",'BASE LIQUIDACION REDEBAN 2025'!$B$12,'BASE LIQUIDACION REDEBAN 2025'!$B$13))))</f>
        <v>75096.394270399993</v>
      </c>
      <c r="AK311" s="97">
        <f t="shared" si="4"/>
        <v>65960.072302</v>
      </c>
    </row>
    <row r="312" spans="1:37" s="85" customFormat="1" ht="13.15">
      <c r="A312" s="178" t="s">
        <v>81</v>
      </c>
      <c r="B312" s="104" t="str">
        <f>VLOOKUP(A312,'CENTRO DE COSTOS'!A:D,4,FALSE)</f>
        <v>MIGUEL JULIÁN HERNÁNDEZ GUARÍN</v>
      </c>
      <c r="C312" s="104" t="str">
        <f>VLOOKUP(A312,'CENTRO DE COSTOS'!A:D,2,FALSE)</f>
        <v>0004-0008</v>
      </c>
      <c r="D312" s="177">
        <v>54001</v>
      </c>
      <c r="E312" s="178" t="s">
        <v>10272</v>
      </c>
      <c r="F312" s="178">
        <v>77071</v>
      </c>
      <c r="G312" s="178" t="s">
        <v>408</v>
      </c>
      <c r="H312" s="178" t="s">
        <v>81</v>
      </c>
      <c r="I312" s="178" t="s">
        <v>10554</v>
      </c>
      <c r="J312" s="178" t="s">
        <v>9145</v>
      </c>
      <c r="K312" s="178" t="s">
        <v>9145</v>
      </c>
      <c r="L312" s="117" t="s">
        <v>167</v>
      </c>
      <c r="M312" s="177" t="s">
        <v>10555</v>
      </c>
      <c r="N312" s="176" t="s">
        <v>10556</v>
      </c>
      <c r="O312" s="176">
        <v>45813.673611111109</v>
      </c>
      <c r="P312" s="176">
        <v>45814.61409722222</v>
      </c>
      <c r="Q312" s="177" t="s">
        <v>9136</v>
      </c>
      <c r="R312" s="177" t="s">
        <v>10250</v>
      </c>
      <c r="S312" s="177" t="s">
        <v>9138</v>
      </c>
      <c r="T312" s="177" t="s">
        <v>3964</v>
      </c>
      <c r="U312" s="177" t="s">
        <v>10276</v>
      </c>
      <c r="V312" s="177" t="s">
        <v>177</v>
      </c>
      <c r="W312" s="192" t="s">
        <v>10557</v>
      </c>
      <c r="X312" s="193" t="s">
        <v>10558</v>
      </c>
      <c r="Y312" s="177" t="s">
        <v>10559</v>
      </c>
      <c r="Z312" s="177" t="s">
        <v>10560</v>
      </c>
      <c r="AA312" s="177" t="s">
        <v>173</v>
      </c>
      <c r="AB312" s="177" t="s">
        <v>173</v>
      </c>
      <c r="AC312" s="194" t="s">
        <v>25</v>
      </c>
      <c r="AD312" s="194" t="s">
        <v>189</v>
      </c>
      <c r="AE312" s="177">
        <v>1</v>
      </c>
      <c r="AF312" s="177">
        <v>0</v>
      </c>
      <c r="AG312" s="177" t="s">
        <v>412</v>
      </c>
      <c r="AH312" s="118"/>
      <c r="AI312" s="112">
        <f>IF(V312="SOPORTE_TELEFÓNICO",'BASE LIQUIDACION REDEBAN 2025'!$B$19,IF(AC312="TIPO I",'BASE LIQUIDACION REDEBAN 2025'!$C$2,IF(AC312="TIPO II",'BASE LIQUIDACION REDEBAN 2025'!$C$3,IF(AC312="TIPO III",'BASE LIQUIDACION REDEBAN 2025'!$C$4,IF(AC312="TIPO IV",'BASE LIQUIDACION REDEBAN 2025'!$C$5,IF(AD312="AEREO",'BASE LIQUIDACION REDEBAN 2025'!$B$6,'BASE LIQUIDACION REDEBAN 2025'!$C$5))))))</f>
        <v>65960.072302</v>
      </c>
      <c r="AJ312" s="97">
        <f>IF(OR(V312="SOPORTE_TELEFÓNICO",V312="ENVÍO"),0,IF(AC312="TIPO I",'BASE LIQUIDACION REDEBAN 2025'!$B$10,IF(AC312="TIPO II",'BASE LIQUIDACION REDEBAN 2025'!$B$11,IF(AC312="TIPO III",'BASE LIQUIDACION REDEBAN 2025'!$B$12,'BASE LIQUIDACION REDEBAN 2025'!$B$13))))</f>
        <v>75096.394270399993</v>
      </c>
      <c r="AK312" s="97">
        <f t="shared" si="4"/>
        <v>65960.072302</v>
      </c>
    </row>
    <row r="313" spans="1:37" s="85" customFormat="1" ht="13.15">
      <c r="A313" s="178" t="s">
        <v>86</v>
      </c>
      <c r="B313" s="104" t="str">
        <f>VLOOKUP(A313,'CENTRO DE COSTOS'!A:D,4,FALSE)</f>
        <v>KEVIN ALEXIS CORZO BUSTOS</v>
      </c>
      <c r="C313" s="104" t="str">
        <f>VLOOKUP(A313,'CENTRO DE COSTOS'!A:D,2,FALSE)</f>
        <v>0004-0007</v>
      </c>
      <c r="D313" s="177">
        <v>73001</v>
      </c>
      <c r="E313" s="178" t="s">
        <v>10272</v>
      </c>
      <c r="F313" s="178">
        <v>31084</v>
      </c>
      <c r="G313" s="178" t="s">
        <v>870</v>
      </c>
      <c r="H313" s="178" t="s">
        <v>86</v>
      </c>
      <c r="I313" s="178" t="s">
        <v>10561</v>
      </c>
      <c r="J313" s="178" t="s">
        <v>9145</v>
      </c>
      <c r="K313" s="178" t="s">
        <v>9145</v>
      </c>
      <c r="L313" s="117" t="s">
        <v>167</v>
      </c>
      <c r="M313" s="177" t="s">
        <v>10562</v>
      </c>
      <c r="N313" s="176" t="s">
        <v>10563</v>
      </c>
      <c r="O313" s="176">
        <v>45813.673611111109</v>
      </c>
      <c r="P313" s="176">
        <v>45814.616087962961</v>
      </c>
      <c r="Q313" s="177" t="s">
        <v>9136</v>
      </c>
      <c r="R313" s="177" t="s">
        <v>10250</v>
      </c>
      <c r="S313" s="177" t="s">
        <v>9138</v>
      </c>
      <c r="T313" s="177" t="s">
        <v>3964</v>
      </c>
      <c r="U313" s="177" t="s">
        <v>10276</v>
      </c>
      <c r="V313" s="177" t="s">
        <v>177</v>
      </c>
      <c r="W313" s="192" t="s">
        <v>10564</v>
      </c>
      <c r="X313" s="193" t="s">
        <v>10565</v>
      </c>
      <c r="Y313" s="177" t="s">
        <v>10566</v>
      </c>
      <c r="Z313" s="177" t="s">
        <v>10567</v>
      </c>
      <c r="AA313" s="177" t="s">
        <v>173</v>
      </c>
      <c r="AB313" s="177" t="s">
        <v>173</v>
      </c>
      <c r="AC313" s="194" t="s">
        <v>25</v>
      </c>
      <c r="AD313" s="194" t="s">
        <v>189</v>
      </c>
      <c r="AE313" s="177">
        <v>1</v>
      </c>
      <c r="AF313" s="177">
        <v>0</v>
      </c>
      <c r="AG313" s="177" t="s">
        <v>1632</v>
      </c>
      <c r="AH313" s="118"/>
      <c r="AI313" s="112">
        <f>IF(V313="SOPORTE_TELEFÓNICO",'BASE LIQUIDACION REDEBAN 2025'!$B$19,IF(AC313="TIPO I",'BASE LIQUIDACION REDEBAN 2025'!$C$2,IF(AC313="TIPO II",'BASE LIQUIDACION REDEBAN 2025'!$C$3,IF(AC313="TIPO III",'BASE LIQUIDACION REDEBAN 2025'!$C$4,IF(AC313="TIPO IV",'BASE LIQUIDACION REDEBAN 2025'!$C$5,IF(AD313="AEREO",'BASE LIQUIDACION REDEBAN 2025'!$B$6,'BASE LIQUIDACION REDEBAN 2025'!$C$5))))))</f>
        <v>65960.072302</v>
      </c>
      <c r="AJ313" s="97">
        <f>IF(OR(V313="SOPORTE_TELEFÓNICO",V313="ENVÍO"),0,IF(AC313="TIPO I",'BASE LIQUIDACION REDEBAN 2025'!$B$10,IF(AC313="TIPO II",'BASE LIQUIDACION REDEBAN 2025'!$B$11,IF(AC313="TIPO III",'BASE LIQUIDACION REDEBAN 2025'!$B$12,'BASE LIQUIDACION REDEBAN 2025'!$B$13))))</f>
        <v>75096.394270399993</v>
      </c>
      <c r="AK313" s="97">
        <f t="shared" si="4"/>
        <v>65960.072302</v>
      </c>
    </row>
    <row r="314" spans="1:37" s="85" customFormat="1" ht="13.15">
      <c r="A314" s="178" t="s">
        <v>98</v>
      </c>
      <c r="B314" s="104" t="str">
        <f>VLOOKUP(A314,'CENTRO DE COSTOS'!A:D,4,FALSE)</f>
        <v>MIGUEL JULIÁN HERNÁNDEZ GUARÍN</v>
      </c>
      <c r="C314" s="104" t="str">
        <f>VLOOKUP(A314,'CENTRO DE COSTOS'!A:D,2,FALSE)</f>
        <v>0004-0008</v>
      </c>
      <c r="D314" s="177">
        <v>15407</v>
      </c>
      <c r="E314" s="178">
        <v>13372</v>
      </c>
      <c r="F314" s="178">
        <v>64071</v>
      </c>
      <c r="G314" s="178" t="s">
        <v>371</v>
      </c>
      <c r="H314" s="178" t="s">
        <v>7596</v>
      </c>
      <c r="I314" s="178" t="s">
        <v>10568</v>
      </c>
      <c r="J314" s="178" t="s">
        <v>9145</v>
      </c>
      <c r="K314" s="178" t="s">
        <v>9145</v>
      </c>
      <c r="L314" s="117" t="s">
        <v>167</v>
      </c>
      <c r="M314" s="177" t="s">
        <v>10569</v>
      </c>
      <c r="N314" s="176" t="s">
        <v>10570</v>
      </c>
      <c r="O314" s="176">
        <v>45813.673611111109</v>
      </c>
      <c r="P314" s="176">
        <v>45814.638680555552</v>
      </c>
      <c r="Q314" s="177" t="s">
        <v>9136</v>
      </c>
      <c r="R314" s="177" t="s">
        <v>10250</v>
      </c>
      <c r="S314" s="177" t="s">
        <v>9138</v>
      </c>
      <c r="T314" s="177" t="s">
        <v>3964</v>
      </c>
      <c r="U314" s="177" t="s">
        <v>3964</v>
      </c>
      <c r="V314" s="177" t="s">
        <v>177</v>
      </c>
      <c r="W314" s="192" t="s">
        <v>10571</v>
      </c>
      <c r="X314" s="193" t="s">
        <v>10572</v>
      </c>
      <c r="Y314" s="177" t="s">
        <v>10573</v>
      </c>
      <c r="Z314" s="177" t="s">
        <v>10574</v>
      </c>
      <c r="AA314" s="177" t="s">
        <v>173</v>
      </c>
      <c r="AB314" s="177" t="s">
        <v>173</v>
      </c>
      <c r="AC314" s="194" t="s">
        <v>28</v>
      </c>
      <c r="AD314" s="194" t="s">
        <v>189</v>
      </c>
      <c r="AE314" s="177">
        <v>1</v>
      </c>
      <c r="AF314" s="177">
        <v>0</v>
      </c>
      <c r="AG314" s="177" t="s">
        <v>1354</v>
      </c>
      <c r="AH314" s="118"/>
      <c r="AI314" s="112">
        <f>IF(V314="SOPORTE_TELEFÓNICO",'BASE LIQUIDACION REDEBAN 2025'!$B$19,IF(AC314="TIPO I",'BASE LIQUIDACION REDEBAN 2025'!$C$2,IF(AC314="TIPO II",'BASE LIQUIDACION REDEBAN 2025'!$C$3,IF(AC314="TIPO III",'BASE LIQUIDACION REDEBAN 2025'!$C$4,IF(AC314="TIPO IV",'BASE LIQUIDACION REDEBAN 2025'!$C$5,IF(AD314="AEREO",'BASE LIQUIDACION REDEBAN 2025'!$B$6,'BASE LIQUIDACION REDEBAN 2025'!$C$5))))))</f>
        <v>144967.87232000002</v>
      </c>
      <c r="AJ314" s="97">
        <f>IF(OR(V314="SOPORTE_TELEFÓNICO",V314="ENVÍO"),0,IF(AC314="TIPO I",'BASE LIQUIDACION REDEBAN 2025'!$B$10,IF(AC314="TIPO II",'BASE LIQUIDACION REDEBAN 2025'!$B$11,IF(AC314="TIPO III",'BASE LIQUIDACION REDEBAN 2025'!$B$12,'BASE LIQUIDACION REDEBAN 2025'!$B$13))))</f>
        <v>140395.6348884</v>
      </c>
      <c r="AK314" s="97">
        <f t="shared" si="4"/>
        <v>144967.87232000002</v>
      </c>
    </row>
    <row r="315" spans="1:37" s="85" customFormat="1" ht="13.15">
      <c r="A315" s="178" t="s">
        <v>60</v>
      </c>
      <c r="B315" s="104" t="str">
        <f>VLOOKUP(A315,'CENTRO DE COSTOS'!A:D,4,FALSE)</f>
        <v>JUAN SEBASTIÁN RÍOS CASTRILLÓN</v>
      </c>
      <c r="C315" s="104" t="str">
        <f>VLOOKUP(A315,'CENTRO DE COSTOS'!A:D,2,FALSE)</f>
        <v>0004-0005</v>
      </c>
      <c r="D315" s="177">
        <v>5490</v>
      </c>
      <c r="E315" s="178" t="s">
        <v>10272</v>
      </c>
      <c r="F315" s="178">
        <v>51222</v>
      </c>
      <c r="G315" s="178" t="s">
        <v>290</v>
      </c>
      <c r="H315" s="178" t="s">
        <v>4397</v>
      </c>
      <c r="I315" s="178" t="s">
        <v>10575</v>
      </c>
      <c r="J315" s="178" t="s">
        <v>802</v>
      </c>
      <c r="K315" s="178" t="s">
        <v>803</v>
      </c>
      <c r="L315" s="117" t="s">
        <v>167</v>
      </c>
      <c r="M315" s="177" t="s">
        <v>10576</v>
      </c>
      <c r="N315" s="176" t="s">
        <v>10577</v>
      </c>
      <c r="O315" s="176">
        <v>45807.665277777778</v>
      </c>
      <c r="P315" s="176">
        <v>45814.641504629632</v>
      </c>
      <c r="Q315" s="177" t="s">
        <v>9136</v>
      </c>
      <c r="R315" s="177" t="s">
        <v>10250</v>
      </c>
      <c r="S315" s="177" t="s">
        <v>9138</v>
      </c>
      <c r="T315" s="177" t="s">
        <v>3964</v>
      </c>
      <c r="U315" s="177" t="s">
        <v>10276</v>
      </c>
      <c r="V315" s="177" t="s">
        <v>177</v>
      </c>
      <c r="W315" s="192" t="s">
        <v>10578</v>
      </c>
      <c r="X315" s="193" t="s">
        <v>10579</v>
      </c>
      <c r="Y315" s="177" t="s">
        <v>10580</v>
      </c>
      <c r="Z315" s="177" t="s">
        <v>10581</v>
      </c>
      <c r="AA315" s="177" t="s">
        <v>173</v>
      </c>
      <c r="AB315" s="177" t="s">
        <v>173</v>
      </c>
      <c r="AC315" s="194" t="s">
        <v>28</v>
      </c>
      <c r="AD315" s="194" t="s">
        <v>189</v>
      </c>
      <c r="AE315" s="177">
        <v>1</v>
      </c>
      <c r="AF315" s="177">
        <v>0</v>
      </c>
      <c r="AG315" s="177" t="s">
        <v>3341</v>
      </c>
      <c r="AH315" s="118"/>
      <c r="AI315" s="112">
        <f>IF(V315="SOPORTE_TELEFÓNICO",'BASE LIQUIDACION REDEBAN 2025'!$B$19,IF(AC315="TIPO I",'BASE LIQUIDACION REDEBAN 2025'!$C$2,IF(AC315="TIPO II",'BASE LIQUIDACION REDEBAN 2025'!$C$3,IF(AC315="TIPO III",'BASE LIQUIDACION REDEBAN 2025'!$C$4,IF(AC315="TIPO IV",'BASE LIQUIDACION REDEBAN 2025'!$C$5,IF(AD315="AEREO",'BASE LIQUIDACION REDEBAN 2025'!$B$6,'BASE LIQUIDACION REDEBAN 2025'!$C$5))))))</f>
        <v>144967.87232000002</v>
      </c>
      <c r="AJ315" s="97">
        <f>IF(OR(V315="SOPORTE_TELEFÓNICO",V315="ENVÍO"),0,IF(AC315="TIPO I",'BASE LIQUIDACION REDEBAN 2025'!$B$10,IF(AC315="TIPO II",'BASE LIQUIDACION REDEBAN 2025'!$B$11,IF(AC315="TIPO III",'BASE LIQUIDACION REDEBAN 2025'!$B$12,'BASE LIQUIDACION REDEBAN 2025'!$B$13))))</f>
        <v>140395.6348884</v>
      </c>
      <c r="AK315" s="97">
        <f t="shared" si="4"/>
        <v>144967.87232000002</v>
      </c>
    </row>
    <row r="316" spans="1:37" s="85" customFormat="1" ht="13.15">
      <c r="A316" s="178" t="s">
        <v>81</v>
      </c>
      <c r="B316" s="104" t="str">
        <f>VLOOKUP(A316,'CENTRO DE COSTOS'!A:D,4,FALSE)</f>
        <v>MIGUEL JULIÁN HERNÁNDEZ GUARÍN</v>
      </c>
      <c r="C316" s="104" t="str">
        <f>VLOOKUP(A316,'CENTRO DE COSTOS'!A:D,2,FALSE)</f>
        <v>0004-0008</v>
      </c>
      <c r="D316" s="177">
        <v>54001</v>
      </c>
      <c r="E316" s="178">
        <v>13384</v>
      </c>
      <c r="F316" s="178">
        <v>77306</v>
      </c>
      <c r="G316" s="178" t="s">
        <v>408</v>
      </c>
      <c r="H316" s="178" t="s">
        <v>81</v>
      </c>
      <c r="I316" s="178" t="s">
        <v>10582</v>
      </c>
      <c r="J316" s="178" t="s">
        <v>9145</v>
      </c>
      <c r="K316" s="178" t="s">
        <v>9145</v>
      </c>
      <c r="L316" s="117" t="s">
        <v>167</v>
      </c>
      <c r="M316" s="177" t="s">
        <v>10583</v>
      </c>
      <c r="N316" s="176" t="s">
        <v>10584</v>
      </c>
      <c r="O316" s="176">
        <v>45813.673611111109</v>
      </c>
      <c r="P316" s="176">
        <v>45814.645972222221</v>
      </c>
      <c r="Q316" s="177" t="s">
        <v>9136</v>
      </c>
      <c r="R316" s="177" t="s">
        <v>10250</v>
      </c>
      <c r="S316" s="177" t="s">
        <v>9138</v>
      </c>
      <c r="T316" s="177" t="s">
        <v>3964</v>
      </c>
      <c r="U316" s="177" t="s">
        <v>3964</v>
      </c>
      <c r="V316" s="177" t="s">
        <v>177</v>
      </c>
      <c r="W316" s="192" t="s">
        <v>10585</v>
      </c>
      <c r="X316" s="193" t="s">
        <v>10586</v>
      </c>
      <c r="Y316" s="177" t="s">
        <v>10587</v>
      </c>
      <c r="Z316" s="177" t="s">
        <v>10588</v>
      </c>
      <c r="AA316" s="177" t="s">
        <v>173</v>
      </c>
      <c r="AB316" s="177" t="s">
        <v>173</v>
      </c>
      <c r="AC316" s="194" t="s">
        <v>25</v>
      </c>
      <c r="AD316" s="194" t="s">
        <v>189</v>
      </c>
      <c r="AE316" s="177">
        <v>1</v>
      </c>
      <c r="AF316" s="177">
        <v>0</v>
      </c>
      <c r="AG316" s="177" t="s">
        <v>3735</v>
      </c>
      <c r="AH316" s="118"/>
      <c r="AI316" s="112">
        <f>IF(V316="SOPORTE_TELEFÓNICO",'BASE LIQUIDACION REDEBAN 2025'!$B$19,IF(AC316="TIPO I",'BASE LIQUIDACION REDEBAN 2025'!$C$2,IF(AC316="TIPO II",'BASE LIQUIDACION REDEBAN 2025'!$C$3,IF(AC316="TIPO III",'BASE LIQUIDACION REDEBAN 2025'!$C$4,IF(AC316="TIPO IV",'BASE LIQUIDACION REDEBAN 2025'!$C$5,IF(AD316="AEREO",'BASE LIQUIDACION REDEBAN 2025'!$B$6,'BASE LIQUIDACION REDEBAN 2025'!$C$5))))))</f>
        <v>65960.072302</v>
      </c>
      <c r="AJ316" s="97">
        <f>IF(OR(V316="SOPORTE_TELEFÓNICO",V316="ENVÍO"),0,IF(AC316="TIPO I",'BASE LIQUIDACION REDEBAN 2025'!$B$10,IF(AC316="TIPO II",'BASE LIQUIDACION REDEBAN 2025'!$B$11,IF(AC316="TIPO III",'BASE LIQUIDACION REDEBAN 2025'!$B$12,'BASE LIQUIDACION REDEBAN 2025'!$B$13))))</f>
        <v>75096.394270399993</v>
      </c>
      <c r="AK316" s="97">
        <f t="shared" si="4"/>
        <v>65960.072302</v>
      </c>
    </row>
    <row r="317" spans="1:37" s="85" customFormat="1" ht="13.15">
      <c r="A317" s="178" t="s">
        <v>92</v>
      </c>
      <c r="B317" s="104" t="str">
        <f>VLOOKUP(A317,'CENTRO DE COSTOS'!A:D,4,FALSE)</f>
        <v>KEVIN ALEXIS CORZO BUSTOS</v>
      </c>
      <c r="C317" s="104" t="str">
        <f>VLOOKUP(A317,'CENTRO DE COSTOS'!A:D,2,FALSE)</f>
        <v>0004-0007</v>
      </c>
      <c r="D317" s="177">
        <v>41001</v>
      </c>
      <c r="E317" s="178" t="s">
        <v>10272</v>
      </c>
      <c r="F317" s="178">
        <v>65882</v>
      </c>
      <c r="G317" s="178" t="s">
        <v>256</v>
      </c>
      <c r="H317" s="178" t="s">
        <v>92</v>
      </c>
      <c r="I317" s="178" t="s">
        <v>10589</v>
      </c>
      <c r="J317" s="178" t="s">
        <v>9145</v>
      </c>
      <c r="K317" s="178" t="s">
        <v>9145</v>
      </c>
      <c r="L317" s="117" t="s">
        <v>167</v>
      </c>
      <c r="M317" s="177" t="s">
        <v>10590</v>
      </c>
      <c r="N317" s="176" t="s">
        <v>10591</v>
      </c>
      <c r="O317" s="176">
        <v>45813.673611111109</v>
      </c>
      <c r="P317" s="176">
        <v>45814.692615740743</v>
      </c>
      <c r="Q317" s="177" t="s">
        <v>9136</v>
      </c>
      <c r="R317" s="177" t="s">
        <v>10250</v>
      </c>
      <c r="S317" s="177" t="s">
        <v>9138</v>
      </c>
      <c r="T317" s="177" t="s">
        <v>3964</v>
      </c>
      <c r="U317" s="177" t="s">
        <v>10276</v>
      </c>
      <c r="V317" s="177" t="s">
        <v>177</v>
      </c>
      <c r="W317" s="192" t="s">
        <v>10592</v>
      </c>
      <c r="X317" s="193" t="s">
        <v>10593</v>
      </c>
      <c r="Y317" s="177" t="s">
        <v>10594</v>
      </c>
      <c r="Z317" s="177" t="s">
        <v>10595</v>
      </c>
      <c r="AA317" s="177" t="s">
        <v>173</v>
      </c>
      <c r="AB317" s="177" t="s">
        <v>173</v>
      </c>
      <c r="AC317" s="194" t="s">
        <v>25</v>
      </c>
      <c r="AD317" s="194" t="s">
        <v>189</v>
      </c>
      <c r="AE317" s="177">
        <v>1</v>
      </c>
      <c r="AF317" s="177">
        <v>0</v>
      </c>
      <c r="AG317" s="177" t="s">
        <v>1326</v>
      </c>
      <c r="AH317" s="118"/>
      <c r="AI317" s="112">
        <f>IF(V317="SOPORTE_TELEFÓNICO",'BASE LIQUIDACION REDEBAN 2025'!$B$19,IF(AC317="TIPO I",'BASE LIQUIDACION REDEBAN 2025'!$C$2,IF(AC317="TIPO II",'BASE LIQUIDACION REDEBAN 2025'!$C$3,IF(AC317="TIPO III",'BASE LIQUIDACION REDEBAN 2025'!$C$4,IF(AC317="TIPO IV",'BASE LIQUIDACION REDEBAN 2025'!$C$5,IF(AD317="AEREO",'BASE LIQUIDACION REDEBAN 2025'!$B$6,'BASE LIQUIDACION REDEBAN 2025'!$C$5))))))</f>
        <v>65960.072302</v>
      </c>
      <c r="AJ317" s="97">
        <f>IF(OR(V317="SOPORTE_TELEFÓNICO",V317="ENVÍO"),0,IF(AC317="TIPO I",'BASE LIQUIDACION REDEBAN 2025'!$B$10,IF(AC317="TIPO II",'BASE LIQUIDACION REDEBAN 2025'!$B$11,IF(AC317="TIPO III",'BASE LIQUIDACION REDEBAN 2025'!$B$12,'BASE LIQUIDACION REDEBAN 2025'!$B$13))))</f>
        <v>75096.394270399993</v>
      </c>
      <c r="AK317" s="97">
        <f t="shared" si="4"/>
        <v>65960.072302</v>
      </c>
    </row>
    <row r="318" spans="1:37" s="85" customFormat="1" ht="13.15">
      <c r="A318" s="178" t="s">
        <v>68</v>
      </c>
      <c r="B318" s="104" t="str">
        <f>VLOOKUP(A318,'CENTRO DE COSTOS'!A:D,4,FALSE)</f>
        <v>WILLIAM ASDRUBAL ROZO ROZO</v>
      </c>
      <c r="C318" s="104" t="str">
        <f>VLOOKUP(A318,'CENTRO DE COSTOS'!A:D,2,FALSE)</f>
        <v>0004-0004</v>
      </c>
      <c r="D318" s="177">
        <v>73449</v>
      </c>
      <c r="E318" s="178">
        <v>13377</v>
      </c>
      <c r="F318" s="178">
        <v>74484</v>
      </c>
      <c r="G318" s="178" t="s">
        <v>870</v>
      </c>
      <c r="H318" s="178" t="s">
        <v>877</v>
      </c>
      <c r="I318" s="178" t="s">
        <v>10596</v>
      </c>
      <c r="J318" s="178" t="s">
        <v>9145</v>
      </c>
      <c r="K318" s="178" t="s">
        <v>9145</v>
      </c>
      <c r="L318" s="117" t="s">
        <v>167</v>
      </c>
      <c r="M318" s="177" t="s">
        <v>10597</v>
      </c>
      <c r="N318" s="176" t="s">
        <v>10598</v>
      </c>
      <c r="O318" s="176">
        <v>45813.673611111109</v>
      </c>
      <c r="P318" s="176">
        <v>45814.713935185187</v>
      </c>
      <c r="Q318" s="177" t="s">
        <v>9136</v>
      </c>
      <c r="R318" s="177" t="s">
        <v>10250</v>
      </c>
      <c r="S318" s="177" t="s">
        <v>9138</v>
      </c>
      <c r="T318" s="177" t="s">
        <v>3964</v>
      </c>
      <c r="U318" s="177" t="s">
        <v>3964</v>
      </c>
      <c r="V318" s="177" t="s">
        <v>177</v>
      </c>
      <c r="W318" s="192" t="s">
        <v>10599</v>
      </c>
      <c r="X318" s="193" t="s">
        <v>10600</v>
      </c>
      <c r="Y318" s="177" t="s">
        <v>10601</v>
      </c>
      <c r="Z318" s="177" t="s">
        <v>10602</v>
      </c>
      <c r="AA318" s="177" t="s">
        <v>173</v>
      </c>
      <c r="AB318" s="177" t="s">
        <v>173</v>
      </c>
      <c r="AC318" s="194" t="s">
        <v>28</v>
      </c>
      <c r="AD318" s="194" t="s">
        <v>189</v>
      </c>
      <c r="AE318" s="177">
        <v>1</v>
      </c>
      <c r="AF318" s="177">
        <v>0</v>
      </c>
      <c r="AG318" s="177" t="s">
        <v>656</v>
      </c>
      <c r="AH318" s="118"/>
      <c r="AI318" s="112">
        <f>IF(V318="SOPORTE_TELEFÓNICO",'BASE LIQUIDACION REDEBAN 2025'!$B$19,IF(AC318="TIPO I",'BASE LIQUIDACION REDEBAN 2025'!$C$2,IF(AC318="TIPO II",'BASE LIQUIDACION REDEBAN 2025'!$C$3,IF(AC318="TIPO III",'BASE LIQUIDACION REDEBAN 2025'!$C$4,IF(AC318="TIPO IV",'BASE LIQUIDACION REDEBAN 2025'!$C$5,IF(AD318="AEREO",'BASE LIQUIDACION REDEBAN 2025'!$B$6,'BASE LIQUIDACION REDEBAN 2025'!$C$5))))))</f>
        <v>144967.87232000002</v>
      </c>
      <c r="AJ318" s="97">
        <f>IF(OR(V318="SOPORTE_TELEFÓNICO",V318="ENVÍO"),0,IF(AC318="TIPO I",'BASE LIQUIDACION REDEBAN 2025'!$B$10,IF(AC318="TIPO II",'BASE LIQUIDACION REDEBAN 2025'!$B$11,IF(AC318="TIPO III",'BASE LIQUIDACION REDEBAN 2025'!$B$12,'BASE LIQUIDACION REDEBAN 2025'!$B$13))))</f>
        <v>140395.6348884</v>
      </c>
      <c r="AK318" s="97">
        <f t="shared" si="4"/>
        <v>144967.87232000002</v>
      </c>
    </row>
    <row r="319" spans="1:37" s="85" customFormat="1" ht="13.15">
      <c r="A319" s="178" t="s">
        <v>94</v>
      </c>
      <c r="B319" s="104" t="str">
        <f>VLOOKUP(A319,'CENTRO DE COSTOS'!A:D,4,FALSE)</f>
        <v>DIEGO FERNANDO HENAO CARDONA</v>
      </c>
      <c r="C319" s="104" t="str">
        <f>VLOOKUP(A319,'CENTRO DE COSTOS'!A:D,2,FALSE)</f>
        <v>0004-0002</v>
      </c>
      <c r="D319" s="177">
        <v>66001</v>
      </c>
      <c r="E319" s="178">
        <v>13396</v>
      </c>
      <c r="F319" s="178">
        <v>69973</v>
      </c>
      <c r="G319" s="178" t="s">
        <v>450</v>
      </c>
      <c r="H319" s="178" t="s">
        <v>94</v>
      </c>
      <c r="I319" s="178" t="s">
        <v>10603</v>
      </c>
      <c r="J319" s="178" t="s">
        <v>802</v>
      </c>
      <c r="K319" s="178" t="s">
        <v>803</v>
      </c>
      <c r="L319" s="117" t="s">
        <v>167</v>
      </c>
      <c r="M319" s="177" t="s">
        <v>10604</v>
      </c>
      <c r="N319" s="176" t="s">
        <v>10605</v>
      </c>
      <c r="O319" s="176">
        <v>45814.457638888889</v>
      </c>
      <c r="P319" s="176">
        <v>45815.415590277778</v>
      </c>
      <c r="Q319" s="177" t="s">
        <v>9136</v>
      </c>
      <c r="R319" s="177" t="s">
        <v>10250</v>
      </c>
      <c r="S319" s="177" t="s">
        <v>9138</v>
      </c>
      <c r="T319" s="177" t="s">
        <v>3964</v>
      </c>
      <c r="U319" s="177" t="s">
        <v>3964</v>
      </c>
      <c r="V319" s="177" t="s">
        <v>177</v>
      </c>
      <c r="W319" s="192" t="s">
        <v>10606</v>
      </c>
      <c r="X319" s="193" t="s">
        <v>10607</v>
      </c>
      <c r="Y319" s="177" t="s">
        <v>10608</v>
      </c>
      <c r="Z319" s="177" t="s">
        <v>10609</v>
      </c>
      <c r="AA319" s="177" t="s">
        <v>173</v>
      </c>
      <c r="AB319" s="177" t="s">
        <v>173</v>
      </c>
      <c r="AC319" s="194" t="s">
        <v>25</v>
      </c>
      <c r="AD319" s="194" t="s">
        <v>189</v>
      </c>
      <c r="AE319" s="177">
        <v>1</v>
      </c>
      <c r="AF319" s="177">
        <v>0</v>
      </c>
      <c r="AG319" s="177" t="s">
        <v>453</v>
      </c>
      <c r="AH319" s="118"/>
      <c r="AI319" s="112">
        <f>IF(V319="SOPORTE_TELEFÓNICO",'BASE LIQUIDACION REDEBAN 2025'!$B$19,IF(AC319="TIPO I",'BASE LIQUIDACION REDEBAN 2025'!$C$2,IF(AC319="TIPO II",'BASE LIQUIDACION REDEBAN 2025'!$C$3,IF(AC319="TIPO III",'BASE LIQUIDACION REDEBAN 2025'!$C$4,IF(AC319="TIPO IV",'BASE LIQUIDACION REDEBAN 2025'!$C$5,IF(AD319="AEREO",'BASE LIQUIDACION REDEBAN 2025'!$B$6,'BASE LIQUIDACION REDEBAN 2025'!$C$5))))))</f>
        <v>65960.072302</v>
      </c>
      <c r="AJ319" s="97">
        <f>IF(OR(V319="SOPORTE_TELEFÓNICO",V319="ENVÍO"),0,IF(AC319="TIPO I",'BASE LIQUIDACION REDEBAN 2025'!$B$10,IF(AC319="TIPO II",'BASE LIQUIDACION REDEBAN 2025'!$B$11,IF(AC319="TIPO III",'BASE LIQUIDACION REDEBAN 2025'!$B$12,'BASE LIQUIDACION REDEBAN 2025'!$B$13))))</f>
        <v>75096.394270399993</v>
      </c>
      <c r="AK319" s="97">
        <f t="shared" si="4"/>
        <v>65960.072302</v>
      </c>
    </row>
    <row r="320" spans="1:37" s="85" customFormat="1" ht="13.15">
      <c r="A320" s="178" t="s">
        <v>93</v>
      </c>
      <c r="B320" s="104" t="str">
        <f>VLOOKUP(A320,'CENTRO DE COSTOS'!A:D,4,FALSE)</f>
        <v>DIEGO FERNANDO HENAO CARDONA</v>
      </c>
      <c r="C320" s="104" t="str">
        <f>VLOOKUP(A320,'CENTRO DE COSTOS'!A:D,2,FALSE)</f>
        <v>0004-0003</v>
      </c>
      <c r="D320" s="177">
        <v>52573</v>
      </c>
      <c r="E320" s="178">
        <v>13363</v>
      </c>
      <c r="F320" s="178">
        <v>34357</v>
      </c>
      <c r="G320" s="178" t="s">
        <v>162</v>
      </c>
      <c r="H320" s="178" t="s">
        <v>4694</v>
      </c>
      <c r="I320" s="178" t="s">
        <v>10610</v>
      </c>
      <c r="J320" s="178" t="s">
        <v>9145</v>
      </c>
      <c r="K320" s="178" t="s">
        <v>9145</v>
      </c>
      <c r="L320" s="117" t="s">
        <v>167</v>
      </c>
      <c r="M320" s="177" t="s">
        <v>10611</v>
      </c>
      <c r="N320" s="176" t="s">
        <v>10612</v>
      </c>
      <c r="O320" s="176">
        <v>45813.673611111109</v>
      </c>
      <c r="P320" s="176">
        <v>45815.417500000003</v>
      </c>
      <c r="Q320" s="177" t="s">
        <v>9136</v>
      </c>
      <c r="R320" s="177" t="s">
        <v>10250</v>
      </c>
      <c r="S320" s="177" t="s">
        <v>9138</v>
      </c>
      <c r="T320" s="177" t="s">
        <v>3964</v>
      </c>
      <c r="U320" s="177" t="s">
        <v>3964</v>
      </c>
      <c r="V320" s="177" t="s">
        <v>177</v>
      </c>
      <c r="W320" s="192" t="s">
        <v>10613</v>
      </c>
      <c r="X320" s="193" t="s">
        <v>10614</v>
      </c>
      <c r="Y320" s="177" t="s">
        <v>10615</v>
      </c>
      <c r="Z320" s="177" t="s">
        <v>10616</v>
      </c>
      <c r="AA320" s="177" t="s">
        <v>173</v>
      </c>
      <c r="AB320" s="177" t="s">
        <v>173</v>
      </c>
      <c r="AC320" s="194" t="s">
        <v>28</v>
      </c>
      <c r="AD320" s="194" t="s">
        <v>189</v>
      </c>
      <c r="AE320" s="177">
        <v>1</v>
      </c>
      <c r="AF320" s="177">
        <v>0</v>
      </c>
      <c r="AG320" s="177" t="s">
        <v>1218</v>
      </c>
      <c r="AH320" s="118"/>
      <c r="AI320" s="112">
        <f>IF(V320="SOPORTE_TELEFÓNICO",'BASE LIQUIDACION REDEBAN 2025'!$B$19,IF(AC320="TIPO I",'BASE LIQUIDACION REDEBAN 2025'!$C$2,IF(AC320="TIPO II",'BASE LIQUIDACION REDEBAN 2025'!$C$3,IF(AC320="TIPO III",'BASE LIQUIDACION REDEBAN 2025'!$C$4,IF(AC320="TIPO IV",'BASE LIQUIDACION REDEBAN 2025'!$C$5,IF(AD320="AEREO",'BASE LIQUIDACION REDEBAN 2025'!$B$6,'BASE LIQUIDACION REDEBAN 2025'!$C$5))))))</f>
        <v>144967.87232000002</v>
      </c>
      <c r="AJ320" s="97">
        <f>IF(OR(V320="SOPORTE_TELEFÓNICO",V320="ENVÍO"),0,IF(AC320="TIPO I",'BASE LIQUIDACION REDEBAN 2025'!$B$10,IF(AC320="TIPO II",'BASE LIQUIDACION REDEBAN 2025'!$B$11,IF(AC320="TIPO III",'BASE LIQUIDACION REDEBAN 2025'!$B$12,'BASE LIQUIDACION REDEBAN 2025'!$B$13))))</f>
        <v>140395.6348884</v>
      </c>
      <c r="AK320" s="97">
        <f t="shared" si="4"/>
        <v>144967.87232000002</v>
      </c>
    </row>
    <row r="321" spans="1:37" s="85" customFormat="1" ht="13.15">
      <c r="A321" s="178" t="s">
        <v>72</v>
      </c>
      <c r="B321" s="104" t="str">
        <f>VLOOKUP(A321,'CENTRO DE COSTOS'!A:D,4,FALSE)</f>
        <v>MIGUEL JULIÁN HERNÁNDEZ GUARÍN</v>
      </c>
      <c r="C321" s="104" t="str">
        <f>VLOOKUP(A321,'CENTRO DE COSTOS'!A:D,2,FALSE)</f>
        <v>0004-0008</v>
      </c>
      <c r="D321" s="177">
        <v>68276</v>
      </c>
      <c r="E321" s="178">
        <v>13405</v>
      </c>
      <c r="F321" s="178">
        <v>76376</v>
      </c>
      <c r="G321" s="178" t="s">
        <v>180</v>
      </c>
      <c r="H321" s="178" t="s">
        <v>181</v>
      </c>
      <c r="I321" s="178" t="s">
        <v>10617</v>
      </c>
      <c r="J321" s="178" t="s">
        <v>802</v>
      </c>
      <c r="K321" s="178" t="s">
        <v>803</v>
      </c>
      <c r="L321" s="117" t="s">
        <v>167</v>
      </c>
      <c r="M321" s="177" t="s">
        <v>10618</v>
      </c>
      <c r="N321" s="176" t="s">
        <v>10619</v>
      </c>
      <c r="O321" s="176">
        <v>45814.457638888889</v>
      </c>
      <c r="P321" s="176">
        <v>45815.420937499999</v>
      </c>
      <c r="Q321" s="177" t="s">
        <v>9136</v>
      </c>
      <c r="R321" s="177" t="s">
        <v>10250</v>
      </c>
      <c r="S321" s="177" t="s">
        <v>9138</v>
      </c>
      <c r="T321" s="177" t="s">
        <v>3964</v>
      </c>
      <c r="U321" s="177" t="s">
        <v>3964</v>
      </c>
      <c r="V321" s="177" t="s">
        <v>177</v>
      </c>
      <c r="W321" s="192" t="s">
        <v>10620</v>
      </c>
      <c r="X321" s="193" t="s">
        <v>10621</v>
      </c>
      <c r="Y321" s="177" t="s">
        <v>10622</v>
      </c>
      <c r="Z321" s="177" t="s">
        <v>10623</v>
      </c>
      <c r="AA321" s="177" t="s">
        <v>173</v>
      </c>
      <c r="AB321" s="177" t="s">
        <v>173</v>
      </c>
      <c r="AC321" s="194" t="s">
        <v>25</v>
      </c>
      <c r="AD321" s="194" t="s">
        <v>189</v>
      </c>
      <c r="AE321" s="177">
        <v>1</v>
      </c>
      <c r="AF321" s="177">
        <v>0</v>
      </c>
      <c r="AG321" s="177" t="s">
        <v>1139</v>
      </c>
      <c r="AH321" s="118"/>
      <c r="AI321" s="112">
        <f>IF(V321="SOPORTE_TELEFÓNICO",'BASE LIQUIDACION REDEBAN 2025'!$B$19,IF(AC321="TIPO I",'BASE LIQUIDACION REDEBAN 2025'!$C$2,IF(AC321="TIPO II",'BASE LIQUIDACION REDEBAN 2025'!$C$3,IF(AC321="TIPO III",'BASE LIQUIDACION REDEBAN 2025'!$C$4,IF(AC321="TIPO IV",'BASE LIQUIDACION REDEBAN 2025'!$C$5,IF(AD321="AEREO",'BASE LIQUIDACION REDEBAN 2025'!$B$6,'BASE LIQUIDACION REDEBAN 2025'!$C$5))))))</f>
        <v>65960.072302</v>
      </c>
      <c r="AJ321" s="97">
        <f>IF(OR(V321="SOPORTE_TELEFÓNICO",V321="ENVÍO"),0,IF(AC321="TIPO I",'BASE LIQUIDACION REDEBAN 2025'!$B$10,IF(AC321="TIPO II",'BASE LIQUIDACION REDEBAN 2025'!$B$11,IF(AC321="TIPO III",'BASE LIQUIDACION REDEBAN 2025'!$B$12,'BASE LIQUIDACION REDEBAN 2025'!$B$13))))</f>
        <v>75096.394270399993</v>
      </c>
      <c r="AK321" s="97">
        <f t="shared" si="4"/>
        <v>65960.072302</v>
      </c>
    </row>
    <row r="322" spans="1:37" s="85" customFormat="1" ht="13.15">
      <c r="A322" s="178" t="s">
        <v>76</v>
      </c>
      <c r="B322" s="104" t="str">
        <f>VLOOKUP(A322,'CENTRO DE COSTOS'!A:D,4,FALSE)</f>
        <v>DIEGO FERNANDO HENAO CARDONA</v>
      </c>
      <c r="C322" s="104" t="str">
        <f>VLOOKUP(A322,'CENTRO DE COSTOS'!A:D,2,FALSE)</f>
        <v>0004-0003</v>
      </c>
      <c r="D322" s="177">
        <v>76520</v>
      </c>
      <c r="E322" s="178" t="s">
        <v>10272</v>
      </c>
      <c r="F322" s="178">
        <v>10071</v>
      </c>
      <c r="G322" s="178" t="s">
        <v>230</v>
      </c>
      <c r="H322" s="178" t="s">
        <v>754</v>
      </c>
      <c r="I322" s="178" t="s">
        <v>10624</v>
      </c>
      <c r="J322" s="178" t="s">
        <v>9145</v>
      </c>
      <c r="K322" s="178" t="s">
        <v>9145</v>
      </c>
      <c r="L322" s="117" t="s">
        <v>167</v>
      </c>
      <c r="M322" s="177" t="s">
        <v>10625</v>
      </c>
      <c r="N322" s="176" t="s">
        <v>10626</v>
      </c>
      <c r="O322" s="176">
        <v>45813.673611111109</v>
      </c>
      <c r="P322" s="176">
        <v>45815.445949074077</v>
      </c>
      <c r="Q322" s="177" t="s">
        <v>9136</v>
      </c>
      <c r="R322" s="177" t="s">
        <v>10250</v>
      </c>
      <c r="S322" s="177" t="s">
        <v>9138</v>
      </c>
      <c r="T322" s="177" t="s">
        <v>3964</v>
      </c>
      <c r="U322" s="177" t="s">
        <v>10276</v>
      </c>
      <c r="V322" s="177" t="s">
        <v>177</v>
      </c>
      <c r="W322" s="192" t="s">
        <v>10627</v>
      </c>
      <c r="X322" s="193" t="s">
        <v>10628</v>
      </c>
      <c r="Y322" s="177" t="s">
        <v>10629</v>
      </c>
      <c r="Z322" s="177" t="s">
        <v>10630</v>
      </c>
      <c r="AA322" s="177" t="s">
        <v>173</v>
      </c>
      <c r="AB322" s="177" t="s">
        <v>173</v>
      </c>
      <c r="AC322" s="194" t="s">
        <v>25</v>
      </c>
      <c r="AD322" s="194" t="s">
        <v>189</v>
      </c>
      <c r="AE322" s="177">
        <v>1</v>
      </c>
      <c r="AF322" s="177">
        <v>0</v>
      </c>
      <c r="AG322" s="177" t="s">
        <v>1025</v>
      </c>
      <c r="AH322" s="118"/>
      <c r="AI322" s="112">
        <f>IF(V322="SOPORTE_TELEFÓNICO",'BASE LIQUIDACION REDEBAN 2025'!$B$19,IF(AC322="TIPO I",'BASE LIQUIDACION REDEBAN 2025'!$C$2,IF(AC322="TIPO II",'BASE LIQUIDACION REDEBAN 2025'!$C$3,IF(AC322="TIPO III",'BASE LIQUIDACION REDEBAN 2025'!$C$4,IF(AC322="TIPO IV",'BASE LIQUIDACION REDEBAN 2025'!$C$5,IF(AD322="AEREO",'BASE LIQUIDACION REDEBAN 2025'!$B$6,'BASE LIQUIDACION REDEBAN 2025'!$C$5))))))</f>
        <v>65960.072302</v>
      </c>
      <c r="AJ322" s="97">
        <f>IF(OR(V322="SOPORTE_TELEFÓNICO",V322="ENVÍO"),0,IF(AC322="TIPO I",'BASE LIQUIDACION REDEBAN 2025'!$B$10,IF(AC322="TIPO II",'BASE LIQUIDACION REDEBAN 2025'!$B$11,IF(AC322="TIPO III",'BASE LIQUIDACION REDEBAN 2025'!$B$12,'BASE LIQUIDACION REDEBAN 2025'!$B$13))))</f>
        <v>75096.394270399993</v>
      </c>
      <c r="AK322" s="97">
        <f t="shared" si="4"/>
        <v>65960.072302</v>
      </c>
    </row>
    <row r="323" spans="1:37" s="85" customFormat="1" ht="13.15">
      <c r="A323" s="178" t="s">
        <v>87</v>
      </c>
      <c r="B323" s="104" t="str">
        <f>VLOOKUP(A323,'CENTRO DE COSTOS'!A:D,4,FALSE)</f>
        <v>DIEGO FERNANDO HENAO CARDONA</v>
      </c>
      <c r="C323" s="104" t="str">
        <f>VLOOKUP(A323,'CENTRO DE COSTOS'!A:D,2,FALSE)</f>
        <v>0004-0002</v>
      </c>
      <c r="D323" s="177">
        <v>17001</v>
      </c>
      <c r="E323" s="178">
        <v>13376</v>
      </c>
      <c r="F323" s="178">
        <v>69019</v>
      </c>
      <c r="G323" s="178" t="s">
        <v>827</v>
      </c>
      <c r="H323" s="178" t="s">
        <v>87</v>
      </c>
      <c r="I323" s="178" t="s">
        <v>10631</v>
      </c>
      <c r="J323" s="178" t="s">
        <v>9145</v>
      </c>
      <c r="K323" s="178" t="s">
        <v>9145</v>
      </c>
      <c r="L323" s="117" t="s">
        <v>167</v>
      </c>
      <c r="M323" s="177" t="s">
        <v>10632</v>
      </c>
      <c r="N323" s="176" t="s">
        <v>10633</v>
      </c>
      <c r="O323" s="176">
        <v>45813.673611111109</v>
      </c>
      <c r="P323" s="176">
        <v>45815.447615740741</v>
      </c>
      <c r="Q323" s="177" t="s">
        <v>9136</v>
      </c>
      <c r="R323" s="177" t="s">
        <v>10250</v>
      </c>
      <c r="S323" s="177" t="s">
        <v>9138</v>
      </c>
      <c r="T323" s="177" t="s">
        <v>3964</v>
      </c>
      <c r="U323" s="177" t="s">
        <v>3964</v>
      </c>
      <c r="V323" s="177" t="s">
        <v>177</v>
      </c>
      <c r="W323" s="192" t="s">
        <v>10634</v>
      </c>
      <c r="X323" s="193" t="s">
        <v>10635</v>
      </c>
      <c r="Y323" s="177" t="s">
        <v>10636</v>
      </c>
      <c r="Z323" s="177" t="s">
        <v>10637</v>
      </c>
      <c r="AA323" s="177" t="s">
        <v>173</v>
      </c>
      <c r="AB323" s="177" t="s">
        <v>173</v>
      </c>
      <c r="AC323" s="194" t="s">
        <v>25</v>
      </c>
      <c r="AD323" s="194" t="s">
        <v>189</v>
      </c>
      <c r="AE323" s="177">
        <v>1</v>
      </c>
      <c r="AF323" s="177">
        <v>0</v>
      </c>
      <c r="AG323" s="177" t="s">
        <v>829</v>
      </c>
      <c r="AH323" s="118"/>
      <c r="AI323" s="112">
        <f>IF(V323="SOPORTE_TELEFÓNICO",'BASE LIQUIDACION REDEBAN 2025'!$B$19,IF(AC323="TIPO I",'BASE LIQUIDACION REDEBAN 2025'!$C$2,IF(AC323="TIPO II",'BASE LIQUIDACION REDEBAN 2025'!$C$3,IF(AC323="TIPO III",'BASE LIQUIDACION REDEBAN 2025'!$C$4,IF(AC323="TIPO IV",'BASE LIQUIDACION REDEBAN 2025'!$C$5,IF(AD323="AEREO",'BASE LIQUIDACION REDEBAN 2025'!$B$6,'BASE LIQUIDACION REDEBAN 2025'!$C$5))))))</f>
        <v>65960.072302</v>
      </c>
      <c r="AJ323" s="97">
        <f>IF(OR(V323="SOPORTE_TELEFÓNICO",V323="ENVÍO"),0,IF(AC323="TIPO I",'BASE LIQUIDACION REDEBAN 2025'!$B$10,IF(AC323="TIPO II",'BASE LIQUIDACION REDEBAN 2025'!$B$11,IF(AC323="TIPO III",'BASE LIQUIDACION REDEBAN 2025'!$B$12,'BASE LIQUIDACION REDEBAN 2025'!$B$13))))</f>
        <v>75096.394270399993</v>
      </c>
      <c r="AK323" s="97">
        <f t="shared" ref="AK323:AK386" si="5">IF(OR(V323="SOPORTE_TELEFÓNICO",V323="ENVÍO"),AI323,(AE323*AI323+AF323*AJ323))</f>
        <v>65960.072302</v>
      </c>
    </row>
    <row r="324" spans="1:37" s="85" customFormat="1" ht="13.15">
      <c r="A324" s="178" t="s">
        <v>90</v>
      </c>
      <c r="B324" s="104" t="str">
        <f>VLOOKUP(A324,'CENTRO DE COSTOS'!A:D,4,FALSE)</f>
        <v>JUAN SEBASTIÁN RÍOS CASTRILLÓN</v>
      </c>
      <c r="C324" s="104" t="str">
        <f>VLOOKUP(A324,'CENTRO DE COSTOS'!A:D,2,FALSE)</f>
        <v>0004-0005</v>
      </c>
      <c r="D324" s="177">
        <v>5266</v>
      </c>
      <c r="E324" s="178">
        <v>13418</v>
      </c>
      <c r="F324" s="178">
        <v>36352</v>
      </c>
      <c r="G324" s="178" t="s">
        <v>290</v>
      </c>
      <c r="H324" s="178" t="s">
        <v>4551</v>
      </c>
      <c r="I324" s="178" t="s">
        <v>10638</v>
      </c>
      <c r="J324" s="178" t="s">
        <v>9145</v>
      </c>
      <c r="K324" s="178" t="s">
        <v>9145</v>
      </c>
      <c r="L324" s="117" t="s">
        <v>167</v>
      </c>
      <c r="M324" s="177" t="s">
        <v>10639</v>
      </c>
      <c r="N324" s="176" t="s">
        <v>10640</v>
      </c>
      <c r="O324" s="176">
        <v>45813.673611111109</v>
      </c>
      <c r="P324" s="176">
        <v>45815.469178240739</v>
      </c>
      <c r="Q324" s="177" t="s">
        <v>9136</v>
      </c>
      <c r="R324" s="177" t="s">
        <v>10250</v>
      </c>
      <c r="S324" s="177" t="s">
        <v>9138</v>
      </c>
      <c r="T324" s="177" t="s">
        <v>3964</v>
      </c>
      <c r="U324" s="177" t="s">
        <v>3964</v>
      </c>
      <c r="V324" s="177" t="s">
        <v>177</v>
      </c>
      <c r="W324" s="192" t="s">
        <v>10641</v>
      </c>
      <c r="X324" s="193" t="s">
        <v>10642</v>
      </c>
      <c r="Y324" s="177" t="s">
        <v>10643</v>
      </c>
      <c r="Z324" s="177" t="s">
        <v>10644</v>
      </c>
      <c r="AA324" s="177" t="s">
        <v>173</v>
      </c>
      <c r="AB324" s="177" t="s">
        <v>173</v>
      </c>
      <c r="AC324" s="194" t="s">
        <v>25</v>
      </c>
      <c r="AD324" s="194" t="s">
        <v>189</v>
      </c>
      <c r="AE324" s="177">
        <v>1</v>
      </c>
      <c r="AF324" s="177">
        <v>0</v>
      </c>
      <c r="AG324" s="177" t="s">
        <v>3341</v>
      </c>
      <c r="AH324" s="118"/>
      <c r="AI324" s="112">
        <f>IF(V324="SOPORTE_TELEFÓNICO",'BASE LIQUIDACION REDEBAN 2025'!$B$19,IF(AC324="TIPO I",'BASE LIQUIDACION REDEBAN 2025'!$C$2,IF(AC324="TIPO II",'BASE LIQUIDACION REDEBAN 2025'!$C$3,IF(AC324="TIPO III",'BASE LIQUIDACION REDEBAN 2025'!$C$4,IF(AC324="TIPO IV",'BASE LIQUIDACION REDEBAN 2025'!$C$5,IF(AD324="AEREO",'BASE LIQUIDACION REDEBAN 2025'!$B$6,'BASE LIQUIDACION REDEBAN 2025'!$C$5))))))</f>
        <v>65960.072302</v>
      </c>
      <c r="AJ324" s="97">
        <f>IF(OR(V324="SOPORTE_TELEFÓNICO",V324="ENVÍO"),0,IF(AC324="TIPO I",'BASE LIQUIDACION REDEBAN 2025'!$B$10,IF(AC324="TIPO II",'BASE LIQUIDACION REDEBAN 2025'!$B$11,IF(AC324="TIPO III",'BASE LIQUIDACION REDEBAN 2025'!$B$12,'BASE LIQUIDACION REDEBAN 2025'!$B$13))))</f>
        <v>75096.394270399993</v>
      </c>
      <c r="AK324" s="97">
        <f t="shared" si="5"/>
        <v>65960.072302</v>
      </c>
    </row>
    <row r="325" spans="1:37" s="85" customFormat="1" ht="13.15">
      <c r="A325" s="178" t="s">
        <v>68</v>
      </c>
      <c r="B325" s="104" t="str">
        <f>VLOOKUP(A325,'CENTRO DE COSTOS'!A:D,4,FALSE)</f>
        <v>WILLIAM ASDRUBAL ROZO ROZO</v>
      </c>
      <c r="C325" s="104" t="str">
        <f>VLOOKUP(A325,'CENTRO DE COSTOS'!A:D,2,FALSE)</f>
        <v>0004-0004</v>
      </c>
      <c r="D325" s="177">
        <v>11001</v>
      </c>
      <c r="E325" s="178">
        <v>13398</v>
      </c>
      <c r="F325" s="178">
        <v>69274</v>
      </c>
      <c r="G325" s="178" t="s">
        <v>298</v>
      </c>
      <c r="H325" s="178" t="s">
        <v>68</v>
      </c>
      <c r="I325" s="178" t="s">
        <v>10645</v>
      </c>
      <c r="J325" s="178" t="s">
        <v>802</v>
      </c>
      <c r="K325" s="178" t="s">
        <v>803</v>
      </c>
      <c r="L325" s="117" t="s">
        <v>167</v>
      </c>
      <c r="M325" s="177" t="s">
        <v>10646</v>
      </c>
      <c r="N325" s="176" t="s">
        <v>10647</v>
      </c>
      <c r="O325" s="176">
        <v>45814.457638888889</v>
      </c>
      <c r="P325" s="176">
        <v>45815.470833333333</v>
      </c>
      <c r="Q325" s="177" t="s">
        <v>9136</v>
      </c>
      <c r="R325" s="177" t="s">
        <v>10250</v>
      </c>
      <c r="S325" s="177" t="s">
        <v>9138</v>
      </c>
      <c r="T325" s="177" t="s">
        <v>3964</v>
      </c>
      <c r="U325" s="177" t="s">
        <v>3964</v>
      </c>
      <c r="V325" s="177" t="s">
        <v>177</v>
      </c>
      <c r="W325" s="192" t="s">
        <v>10648</v>
      </c>
      <c r="X325" s="193" t="s">
        <v>10649</v>
      </c>
      <c r="Y325" s="177" t="s">
        <v>10650</v>
      </c>
      <c r="Z325" s="177" t="s">
        <v>10651</v>
      </c>
      <c r="AA325" s="177" t="s">
        <v>173</v>
      </c>
      <c r="AB325" s="177" t="s">
        <v>173</v>
      </c>
      <c r="AC325" s="194" t="s">
        <v>25</v>
      </c>
      <c r="AD325" s="194" t="s">
        <v>189</v>
      </c>
      <c r="AE325" s="177">
        <v>1</v>
      </c>
      <c r="AF325" s="177">
        <v>0</v>
      </c>
      <c r="AG325" s="177" t="s">
        <v>332</v>
      </c>
      <c r="AH325" s="118"/>
      <c r="AI325" s="112">
        <f>IF(V325="SOPORTE_TELEFÓNICO",'BASE LIQUIDACION REDEBAN 2025'!$B$19,IF(AC325="TIPO I",'BASE LIQUIDACION REDEBAN 2025'!$C$2,IF(AC325="TIPO II",'BASE LIQUIDACION REDEBAN 2025'!$C$3,IF(AC325="TIPO III",'BASE LIQUIDACION REDEBAN 2025'!$C$4,IF(AC325="TIPO IV",'BASE LIQUIDACION REDEBAN 2025'!$C$5,IF(AD325="AEREO",'BASE LIQUIDACION REDEBAN 2025'!$B$6,'BASE LIQUIDACION REDEBAN 2025'!$C$5))))))</f>
        <v>65960.072302</v>
      </c>
      <c r="AJ325" s="97">
        <f>IF(OR(V325="SOPORTE_TELEFÓNICO",V325="ENVÍO"),0,IF(AC325="TIPO I",'BASE LIQUIDACION REDEBAN 2025'!$B$10,IF(AC325="TIPO II",'BASE LIQUIDACION REDEBAN 2025'!$B$11,IF(AC325="TIPO III",'BASE LIQUIDACION REDEBAN 2025'!$B$12,'BASE LIQUIDACION REDEBAN 2025'!$B$13))))</f>
        <v>75096.394270399993</v>
      </c>
      <c r="AK325" s="97">
        <f t="shared" si="5"/>
        <v>65960.072302</v>
      </c>
    </row>
    <row r="326" spans="1:37" s="85" customFormat="1" ht="13.15">
      <c r="A326" s="178" t="s">
        <v>68</v>
      </c>
      <c r="B326" s="104" t="str">
        <f>VLOOKUP(A326,'CENTRO DE COSTOS'!A:D,4,FALSE)</f>
        <v>WILLIAM ASDRUBAL ROZO ROZO</v>
      </c>
      <c r="C326" s="104" t="str">
        <f>VLOOKUP(A326,'CENTRO DE COSTOS'!A:D,2,FALSE)</f>
        <v>0004-0004</v>
      </c>
      <c r="D326" s="177">
        <v>25754</v>
      </c>
      <c r="E326" s="178">
        <v>13421</v>
      </c>
      <c r="F326" s="178">
        <v>73760</v>
      </c>
      <c r="G326" s="178" t="s">
        <v>298</v>
      </c>
      <c r="H326" s="178" t="s">
        <v>457</v>
      </c>
      <c r="I326" s="178" t="s">
        <v>10652</v>
      </c>
      <c r="J326" s="178" t="s">
        <v>9145</v>
      </c>
      <c r="K326" s="178" t="s">
        <v>9145</v>
      </c>
      <c r="L326" s="117" t="s">
        <v>167</v>
      </c>
      <c r="M326" s="177" t="s">
        <v>10653</v>
      </c>
      <c r="N326" s="176" t="s">
        <v>10654</v>
      </c>
      <c r="O326" s="176">
        <v>45813.673611111109</v>
      </c>
      <c r="P326" s="176">
        <v>45815.498171296298</v>
      </c>
      <c r="Q326" s="177" t="s">
        <v>9136</v>
      </c>
      <c r="R326" s="177" t="s">
        <v>10250</v>
      </c>
      <c r="S326" s="177" t="s">
        <v>9138</v>
      </c>
      <c r="T326" s="177" t="s">
        <v>3964</v>
      </c>
      <c r="U326" s="177" t="s">
        <v>3964</v>
      </c>
      <c r="V326" s="177" t="s">
        <v>177</v>
      </c>
      <c r="W326" s="192" t="s">
        <v>10655</v>
      </c>
      <c r="X326" s="193" t="s">
        <v>10656</v>
      </c>
      <c r="Y326" s="177" t="s">
        <v>10657</v>
      </c>
      <c r="Z326" s="177" t="s">
        <v>10658</v>
      </c>
      <c r="AA326" s="177" t="s">
        <v>173</v>
      </c>
      <c r="AB326" s="177" t="s">
        <v>173</v>
      </c>
      <c r="AC326" s="194" t="s">
        <v>25</v>
      </c>
      <c r="AD326" s="194" t="s">
        <v>189</v>
      </c>
      <c r="AE326" s="177">
        <v>1</v>
      </c>
      <c r="AF326" s="177">
        <v>0</v>
      </c>
      <c r="AG326" s="177" t="s">
        <v>595</v>
      </c>
      <c r="AH326" s="118"/>
      <c r="AI326" s="112">
        <f>IF(V326="SOPORTE_TELEFÓNICO",'BASE LIQUIDACION REDEBAN 2025'!$B$19,IF(AC326="TIPO I",'BASE LIQUIDACION REDEBAN 2025'!$C$2,IF(AC326="TIPO II",'BASE LIQUIDACION REDEBAN 2025'!$C$3,IF(AC326="TIPO III",'BASE LIQUIDACION REDEBAN 2025'!$C$4,IF(AC326="TIPO IV",'BASE LIQUIDACION REDEBAN 2025'!$C$5,IF(AD326="AEREO",'BASE LIQUIDACION REDEBAN 2025'!$B$6,'BASE LIQUIDACION REDEBAN 2025'!$C$5))))))</f>
        <v>65960.072302</v>
      </c>
      <c r="AJ326" s="97">
        <f>IF(OR(V326="SOPORTE_TELEFÓNICO",V326="ENVÍO"),0,IF(AC326="TIPO I",'BASE LIQUIDACION REDEBAN 2025'!$B$10,IF(AC326="TIPO II",'BASE LIQUIDACION REDEBAN 2025'!$B$11,IF(AC326="TIPO III",'BASE LIQUIDACION REDEBAN 2025'!$B$12,'BASE LIQUIDACION REDEBAN 2025'!$B$13))))</f>
        <v>75096.394270399993</v>
      </c>
      <c r="AK326" s="97">
        <f t="shared" si="5"/>
        <v>65960.072302</v>
      </c>
    </row>
    <row r="327" spans="1:37" s="85" customFormat="1" ht="13.15">
      <c r="A327" s="178" t="s">
        <v>96</v>
      </c>
      <c r="B327" s="104" t="str">
        <f>VLOOKUP(A327,'CENTRO DE COSTOS'!A:D,4,FALSE)</f>
        <v>JOSE MAURICIO HERNANDEZ ROJAS</v>
      </c>
      <c r="C327" s="104" t="str">
        <f>VLOOKUP(A327,'CENTRO DE COSTOS'!A:D,2,FALSE)</f>
        <v>0004-0001</v>
      </c>
      <c r="D327" s="177">
        <v>47053</v>
      </c>
      <c r="E327" s="178">
        <v>13403</v>
      </c>
      <c r="F327" s="178">
        <v>78693</v>
      </c>
      <c r="G327" s="178" t="s">
        <v>683</v>
      </c>
      <c r="H327" s="178" t="s">
        <v>10659</v>
      </c>
      <c r="I327" s="178" t="s">
        <v>10660</v>
      </c>
      <c r="J327" s="178" t="s">
        <v>802</v>
      </c>
      <c r="K327" s="178" t="s">
        <v>803</v>
      </c>
      <c r="L327" s="117" t="s">
        <v>167</v>
      </c>
      <c r="M327" s="177" t="s">
        <v>10661</v>
      </c>
      <c r="N327" s="176" t="s">
        <v>10662</v>
      </c>
      <c r="O327" s="176">
        <v>45814.457638888889</v>
      </c>
      <c r="P327" s="176">
        <v>45815.507314814808</v>
      </c>
      <c r="Q327" s="177" t="s">
        <v>9136</v>
      </c>
      <c r="R327" s="177" t="s">
        <v>10250</v>
      </c>
      <c r="S327" s="177" t="s">
        <v>9138</v>
      </c>
      <c r="T327" s="177" t="s">
        <v>3964</v>
      </c>
      <c r="U327" s="177" t="s">
        <v>3964</v>
      </c>
      <c r="V327" s="177" t="s">
        <v>177</v>
      </c>
      <c r="W327" s="192" t="s">
        <v>10663</v>
      </c>
      <c r="X327" s="193" t="s">
        <v>10664</v>
      </c>
      <c r="Y327" s="177" t="s">
        <v>10665</v>
      </c>
      <c r="Z327" s="177" t="s">
        <v>10666</v>
      </c>
      <c r="AA327" s="177" t="s">
        <v>173</v>
      </c>
      <c r="AB327" s="177" t="s">
        <v>173</v>
      </c>
      <c r="AC327" s="194" t="s">
        <v>30</v>
      </c>
      <c r="AD327" s="194" t="s">
        <v>189</v>
      </c>
      <c r="AE327" s="177">
        <v>1</v>
      </c>
      <c r="AF327" s="177">
        <v>0</v>
      </c>
      <c r="AG327" s="177" t="s">
        <v>1174</v>
      </c>
      <c r="AH327" s="118"/>
      <c r="AI327" s="112">
        <f>IF(V327="SOPORTE_TELEFÓNICO",'BASE LIQUIDACION REDEBAN 2025'!$B$19,IF(AC327="TIPO I",'BASE LIQUIDACION REDEBAN 2025'!$C$2,IF(AC327="TIPO II",'BASE LIQUIDACION REDEBAN 2025'!$C$3,IF(AC327="TIPO III",'BASE LIQUIDACION REDEBAN 2025'!$C$4,IF(AC327="TIPO IV",'BASE LIQUIDACION REDEBAN 2025'!$C$5,IF(AD327="AEREO",'BASE LIQUIDACION REDEBAN 2025'!$B$6,'BASE LIQUIDACION REDEBAN 2025'!$C$5))))))</f>
        <v>275728.78077800001</v>
      </c>
      <c r="AJ327" s="97">
        <f>IF(OR(V327="SOPORTE_TELEFÓNICO",V327="ENVÍO"),0,IF(AC327="TIPO I",'BASE LIQUIDACION REDEBAN 2025'!$B$10,IF(AC327="TIPO II",'BASE LIQUIDACION REDEBAN 2025'!$B$11,IF(AC327="TIPO III",'BASE LIQUIDACION REDEBAN 2025'!$B$12,'BASE LIQUIDACION REDEBAN 2025'!$B$13))))</f>
        <v>196536.5258152</v>
      </c>
      <c r="AK327" s="97">
        <f t="shared" si="5"/>
        <v>275728.78077800001</v>
      </c>
    </row>
    <row r="328" spans="1:37" s="85" customFormat="1" ht="13.15">
      <c r="A328" s="178" t="s">
        <v>64</v>
      </c>
      <c r="B328" s="104" t="str">
        <f>VLOOKUP(A328,'CENTRO DE COSTOS'!A:D,4,FALSE)</f>
        <v>JOSE MAURICIO HERNANDEZ ROJAS</v>
      </c>
      <c r="C328" s="104" t="str">
        <f>VLOOKUP(A328,'CENTRO DE COSTOS'!A:D,2,FALSE)</f>
        <v>0004-0001</v>
      </c>
      <c r="D328" s="177">
        <v>8520</v>
      </c>
      <c r="E328" s="178">
        <v>13397</v>
      </c>
      <c r="F328" s="178">
        <v>76424</v>
      </c>
      <c r="G328" s="178" t="s">
        <v>277</v>
      </c>
      <c r="H328" s="178" t="s">
        <v>10667</v>
      </c>
      <c r="I328" s="178" t="s">
        <v>10668</v>
      </c>
      <c r="J328" s="178" t="s">
        <v>802</v>
      </c>
      <c r="K328" s="178" t="s">
        <v>803</v>
      </c>
      <c r="L328" s="117" t="s">
        <v>167</v>
      </c>
      <c r="M328" s="177" t="s">
        <v>10669</v>
      </c>
      <c r="N328" s="176" t="s">
        <v>10670</v>
      </c>
      <c r="O328" s="176">
        <v>45814.457638888889</v>
      </c>
      <c r="P328" s="176">
        <v>45815.536689814813</v>
      </c>
      <c r="Q328" s="177" t="s">
        <v>9136</v>
      </c>
      <c r="R328" s="177" t="s">
        <v>10250</v>
      </c>
      <c r="S328" s="177" t="s">
        <v>9138</v>
      </c>
      <c r="T328" s="177" t="s">
        <v>3964</v>
      </c>
      <c r="U328" s="177" t="s">
        <v>3964</v>
      </c>
      <c r="V328" s="177" t="s">
        <v>177</v>
      </c>
      <c r="W328" s="192" t="s">
        <v>10671</v>
      </c>
      <c r="X328" s="193" t="s">
        <v>10672</v>
      </c>
      <c r="Y328" s="177" t="s">
        <v>10673</v>
      </c>
      <c r="Z328" s="177" t="s">
        <v>10674</v>
      </c>
      <c r="AA328" s="177" t="s">
        <v>173</v>
      </c>
      <c r="AB328" s="177" t="s">
        <v>173</v>
      </c>
      <c r="AC328" s="194" t="s">
        <v>28</v>
      </c>
      <c r="AD328" s="194" t="s">
        <v>189</v>
      </c>
      <c r="AE328" s="177">
        <v>1</v>
      </c>
      <c r="AF328" s="177">
        <v>0</v>
      </c>
      <c r="AG328" s="177" t="s">
        <v>2236</v>
      </c>
      <c r="AH328" s="118"/>
      <c r="AI328" s="112">
        <f>IF(V328="SOPORTE_TELEFÓNICO",'BASE LIQUIDACION REDEBAN 2025'!$B$19,IF(AC328="TIPO I",'BASE LIQUIDACION REDEBAN 2025'!$C$2,IF(AC328="TIPO II",'BASE LIQUIDACION REDEBAN 2025'!$C$3,IF(AC328="TIPO III",'BASE LIQUIDACION REDEBAN 2025'!$C$4,IF(AC328="TIPO IV",'BASE LIQUIDACION REDEBAN 2025'!$C$5,IF(AD328="AEREO",'BASE LIQUIDACION REDEBAN 2025'!$B$6,'BASE LIQUIDACION REDEBAN 2025'!$C$5))))))</f>
        <v>144967.87232000002</v>
      </c>
      <c r="AJ328" s="97">
        <f>IF(OR(V328="SOPORTE_TELEFÓNICO",V328="ENVÍO"),0,IF(AC328="TIPO I",'BASE LIQUIDACION REDEBAN 2025'!$B$10,IF(AC328="TIPO II",'BASE LIQUIDACION REDEBAN 2025'!$B$11,IF(AC328="TIPO III",'BASE LIQUIDACION REDEBAN 2025'!$B$12,'BASE LIQUIDACION REDEBAN 2025'!$B$13))))</f>
        <v>140395.6348884</v>
      </c>
      <c r="AK328" s="97">
        <f t="shared" si="5"/>
        <v>144967.87232000002</v>
      </c>
    </row>
    <row r="329" spans="1:37" s="85" customFormat="1" ht="13.15">
      <c r="A329" s="178" t="s">
        <v>68</v>
      </c>
      <c r="B329" s="104" t="str">
        <f>VLOOKUP(A329,'CENTRO DE COSTOS'!A:D,4,FALSE)</f>
        <v>WILLIAM ASDRUBAL ROZO ROZO</v>
      </c>
      <c r="C329" s="104" t="str">
        <f>VLOOKUP(A329,'CENTRO DE COSTOS'!A:D,2,FALSE)</f>
        <v>0004-0004</v>
      </c>
      <c r="D329" s="177">
        <v>11001</v>
      </c>
      <c r="E329" s="178" t="s">
        <v>10272</v>
      </c>
      <c r="F329" s="178">
        <v>67297</v>
      </c>
      <c r="G329" s="178" t="s">
        <v>298</v>
      </c>
      <c r="H329" s="178" t="s">
        <v>68</v>
      </c>
      <c r="I329" s="178" t="s">
        <v>10675</v>
      </c>
      <c r="J329" s="178" t="s">
        <v>9145</v>
      </c>
      <c r="K329" s="178" t="s">
        <v>9145</v>
      </c>
      <c r="L329" s="117" t="s">
        <v>167</v>
      </c>
      <c r="M329" s="177" t="s">
        <v>10676</v>
      </c>
      <c r="N329" s="176" t="s">
        <v>10677</v>
      </c>
      <c r="O329" s="176">
        <v>45813.673611111109</v>
      </c>
      <c r="P329" s="176">
        <v>45815.581261574072</v>
      </c>
      <c r="Q329" s="177" t="s">
        <v>9136</v>
      </c>
      <c r="R329" s="177" t="s">
        <v>10250</v>
      </c>
      <c r="S329" s="177" t="s">
        <v>9138</v>
      </c>
      <c r="T329" s="177" t="s">
        <v>3964</v>
      </c>
      <c r="U329" s="177" t="s">
        <v>10276</v>
      </c>
      <c r="V329" s="177" t="s">
        <v>177</v>
      </c>
      <c r="W329" s="192" t="s">
        <v>10678</v>
      </c>
      <c r="X329" s="193" t="s">
        <v>10679</v>
      </c>
      <c r="Y329" s="177" t="s">
        <v>10680</v>
      </c>
      <c r="Z329" s="177" t="s">
        <v>10681</v>
      </c>
      <c r="AA329" s="177" t="s">
        <v>173</v>
      </c>
      <c r="AB329" s="177" t="s">
        <v>173</v>
      </c>
      <c r="AC329" s="194" t="s">
        <v>25</v>
      </c>
      <c r="AD329" s="194" t="s">
        <v>189</v>
      </c>
      <c r="AE329" s="177">
        <v>1</v>
      </c>
      <c r="AF329" s="177">
        <v>0</v>
      </c>
      <c r="AG329" s="177" t="s">
        <v>301</v>
      </c>
      <c r="AH329" s="118"/>
      <c r="AI329" s="112">
        <f>IF(V329="SOPORTE_TELEFÓNICO",'BASE LIQUIDACION REDEBAN 2025'!$B$19,IF(AC329="TIPO I",'BASE LIQUIDACION REDEBAN 2025'!$C$2,IF(AC329="TIPO II",'BASE LIQUIDACION REDEBAN 2025'!$C$3,IF(AC329="TIPO III",'BASE LIQUIDACION REDEBAN 2025'!$C$4,IF(AC329="TIPO IV",'BASE LIQUIDACION REDEBAN 2025'!$C$5,IF(AD329="AEREO",'BASE LIQUIDACION REDEBAN 2025'!$B$6,'BASE LIQUIDACION REDEBAN 2025'!$C$5))))))</f>
        <v>65960.072302</v>
      </c>
      <c r="AJ329" s="97">
        <f>IF(OR(V329="SOPORTE_TELEFÓNICO",V329="ENVÍO"),0,IF(AC329="TIPO I",'BASE LIQUIDACION REDEBAN 2025'!$B$10,IF(AC329="TIPO II",'BASE LIQUIDACION REDEBAN 2025'!$B$11,IF(AC329="TIPO III",'BASE LIQUIDACION REDEBAN 2025'!$B$12,'BASE LIQUIDACION REDEBAN 2025'!$B$13))))</f>
        <v>75096.394270399993</v>
      </c>
      <c r="AK329" s="97">
        <f t="shared" si="5"/>
        <v>65960.072302</v>
      </c>
    </row>
    <row r="330" spans="1:37" s="85" customFormat="1" ht="13.15">
      <c r="A330" s="178" t="s">
        <v>76</v>
      </c>
      <c r="B330" s="104" t="str">
        <f>VLOOKUP(A330,'CENTRO DE COSTOS'!A:D,4,FALSE)</f>
        <v>DIEGO FERNANDO HENAO CARDONA</v>
      </c>
      <c r="C330" s="104" t="str">
        <f>VLOOKUP(A330,'CENTRO DE COSTOS'!A:D,2,FALSE)</f>
        <v>0004-0003</v>
      </c>
      <c r="D330" s="177">
        <v>76001</v>
      </c>
      <c r="E330" s="178">
        <v>13393</v>
      </c>
      <c r="F330" s="178">
        <v>75108</v>
      </c>
      <c r="G330" s="178" t="s">
        <v>230</v>
      </c>
      <c r="H330" s="178" t="s">
        <v>76</v>
      </c>
      <c r="I330" s="178" t="s">
        <v>10682</v>
      </c>
      <c r="J330" s="178" t="s">
        <v>802</v>
      </c>
      <c r="K330" s="178" t="s">
        <v>803</v>
      </c>
      <c r="L330" s="117" t="s">
        <v>167</v>
      </c>
      <c r="M330" s="177" t="s">
        <v>10683</v>
      </c>
      <c r="N330" s="176" t="s">
        <v>10684</v>
      </c>
      <c r="O330" s="176">
        <v>45814.457638888889</v>
      </c>
      <c r="P330" s="176">
        <v>45815.607881944437</v>
      </c>
      <c r="Q330" s="177" t="s">
        <v>9136</v>
      </c>
      <c r="R330" s="177" t="s">
        <v>10250</v>
      </c>
      <c r="S330" s="177" t="s">
        <v>9138</v>
      </c>
      <c r="T330" s="177" t="s">
        <v>3964</v>
      </c>
      <c r="U330" s="177" t="s">
        <v>3964</v>
      </c>
      <c r="V330" s="177" t="s">
        <v>177</v>
      </c>
      <c r="W330" s="192" t="s">
        <v>10685</v>
      </c>
      <c r="X330" s="193" t="s">
        <v>10686</v>
      </c>
      <c r="Y330" s="177" t="s">
        <v>10687</v>
      </c>
      <c r="Z330" s="177" t="s">
        <v>10688</v>
      </c>
      <c r="AA330" s="177" t="s">
        <v>173</v>
      </c>
      <c r="AB330" s="177" t="s">
        <v>173</v>
      </c>
      <c r="AC330" s="194" t="s">
        <v>25</v>
      </c>
      <c r="AD330" s="194" t="s">
        <v>189</v>
      </c>
      <c r="AE330" s="177">
        <v>1</v>
      </c>
      <c r="AF330" s="177">
        <v>0</v>
      </c>
      <c r="AG330" s="177" t="s">
        <v>240</v>
      </c>
      <c r="AH330" s="118"/>
      <c r="AI330" s="112">
        <f>IF(V330="SOPORTE_TELEFÓNICO",'BASE LIQUIDACION REDEBAN 2025'!$B$19,IF(AC330="TIPO I",'BASE LIQUIDACION REDEBAN 2025'!$C$2,IF(AC330="TIPO II",'BASE LIQUIDACION REDEBAN 2025'!$C$3,IF(AC330="TIPO III",'BASE LIQUIDACION REDEBAN 2025'!$C$4,IF(AC330="TIPO IV",'BASE LIQUIDACION REDEBAN 2025'!$C$5,IF(AD330="AEREO",'BASE LIQUIDACION REDEBAN 2025'!$B$6,'BASE LIQUIDACION REDEBAN 2025'!$C$5))))))</f>
        <v>65960.072302</v>
      </c>
      <c r="AJ330" s="97">
        <f>IF(OR(V330="SOPORTE_TELEFÓNICO",V330="ENVÍO"),0,IF(AC330="TIPO I",'BASE LIQUIDACION REDEBAN 2025'!$B$10,IF(AC330="TIPO II",'BASE LIQUIDACION REDEBAN 2025'!$B$11,IF(AC330="TIPO III",'BASE LIQUIDACION REDEBAN 2025'!$B$12,'BASE LIQUIDACION REDEBAN 2025'!$B$13))))</f>
        <v>75096.394270399993</v>
      </c>
      <c r="AK330" s="97">
        <f t="shared" si="5"/>
        <v>65960.072302</v>
      </c>
    </row>
    <row r="331" spans="1:37" s="85" customFormat="1" ht="13.15">
      <c r="A331" s="178" t="s">
        <v>68</v>
      </c>
      <c r="B331" s="104" t="str">
        <f>VLOOKUP(A331,'CENTRO DE COSTOS'!A:D,4,FALSE)</f>
        <v>WILLIAM ASDRUBAL ROZO ROZO</v>
      </c>
      <c r="C331" s="104" t="str">
        <f>VLOOKUP(A331,'CENTRO DE COSTOS'!A:D,2,FALSE)</f>
        <v>0004-0004</v>
      </c>
      <c r="D331" s="177">
        <v>11001</v>
      </c>
      <c r="E331" s="178">
        <v>13382</v>
      </c>
      <c r="F331" s="178">
        <v>76222</v>
      </c>
      <c r="G331" s="178" t="s">
        <v>298</v>
      </c>
      <c r="H331" s="178" t="s">
        <v>68</v>
      </c>
      <c r="I331" s="178" t="s">
        <v>10689</v>
      </c>
      <c r="J331" s="178" t="s">
        <v>9145</v>
      </c>
      <c r="K331" s="178" t="s">
        <v>9145</v>
      </c>
      <c r="L331" s="117" t="s">
        <v>167</v>
      </c>
      <c r="M331" s="177" t="s">
        <v>10690</v>
      </c>
      <c r="N331" s="176" t="s">
        <v>10691</v>
      </c>
      <c r="O331" s="176">
        <v>45813.673611111109</v>
      </c>
      <c r="P331" s="176">
        <v>45815.617534722223</v>
      </c>
      <c r="Q331" s="177" t="s">
        <v>9136</v>
      </c>
      <c r="R331" s="177" t="s">
        <v>10250</v>
      </c>
      <c r="S331" s="177" t="s">
        <v>9138</v>
      </c>
      <c r="T331" s="177" t="s">
        <v>3964</v>
      </c>
      <c r="U331" s="177" t="s">
        <v>3964</v>
      </c>
      <c r="V331" s="177" t="s">
        <v>177</v>
      </c>
      <c r="W331" s="192" t="s">
        <v>10692</v>
      </c>
      <c r="X331" s="193" t="s">
        <v>10693</v>
      </c>
      <c r="Y331" s="177" t="s">
        <v>10694</v>
      </c>
      <c r="Z331" s="177" t="s">
        <v>10695</v>
      </c>
      <c r="AA331" s="177" t="s">
        <v>173</v>
      </c>
      <c r="AB331" s="177" t="s">
        <v>173</v>
      </c>
      <c r="AC331" s="194" t="s">
        <v>25</v>
      </c>
      <c r="AD331" s="194" t="s">
        <v>189</v>
      </c>
      <c r="AE331" s="177">
        <v>1</v>
      </c>
      <c r="AF331" s="177">
        <v>0</v>
      </c>
      <c r="AG331" s="177" t="s">
        <v>301</v>
      </c>
      <c r="AH331" s="118"/>
      <c r="AI331" s="112">
        <f>IF(V331="SOPORTE_TELEFÓNICO",'BASE LIQUIDACION REDEBAN 2025'!$B$19,IF(AC331="TIPO I",'BASE LIQUIDACION REDEBAN 2025'!$C$2,IF(AC331="TIPO II",'BASE LIQUIDACION REDEBAN 2025'!$C$3,IF(AC331="TIPO III",'BASE LIQUIDACION REDEBAN 2025'!$C$4,IF(AC331="TIPO IV",'BASE LIQUIDACION REDEBAN 2025'!$C$5,IF(AD331="AEREO",'BASE LIQUIDACION REDEBAN 2025'!$B$6,'BASE LIQUIDACION REDEBAN 2025'!$C$5))))))</f>
        <v>65960.072302</v>
      </c>
      <c r="AJ331" s="97">
        <f>IF(OR(V331="SOPORTE_TELEFÓNICO",V331="ENVÍO"),0,IF(AC331="TIPO I",'BASE LIQUIDACION REDEBAN 2025'!$B$10,IF(AC331="TIPO II",'BASE LIQUIDACION REDEBAN 2025'!$B$11,IF(AC331="TIPO III",'BASE LIQUIDACION REDEBAN 2025'!$B$12,'BASE LIQUIDACION REDEBAN 2025'!$B$13))))</f>
        <v>75096.394270399993</v>
      </c>
      <c r="AK331" s="97">
        <f t="shared" si="5"/>
        <v>65960.072302</v>
      </c>
    </row>
    <row r="332" spans="1:37" s="85" customFormat="1" ht="13.15">
      <c r="A332" s="178" t="s">
        <v>96</v>
      </c>
      <c r="B332" s="104" t="str">
        <f>VLOOKUP(A332,'CENTRO DE COSTOS'!A:D,4,FALSE)</f>
        <v>JOSE MAURICIO HERNANDEZ ROJAS</v>
      </c>
      <c r="C332" s="104" t="str">
        <f>VLOOKUP(A332,'CENTRO DE COSTOS'!A:D,2,FALSE)</f>
        <v>0004-0001</v>
      </c>
      <c r="D332" s="177">
        <v>47001</v>
      </c>
      <c r="E332" s="178" t="s">
        <v>10272</v>
      </c>
      <c r="F332" s="178">
        <v>70400</v>
      </c>
      <c r="G332" s="178" t="s">
        <v>683</v>
      </c>
      <c r="H332" s="178" t="s">
        <v>96</v>
      </c>
      <c r="I332" s="178" t="s">
        <v>10696</v>
      </c>
      <c r="J332" s="178" t="s">
        <v>802</v>
      </c>
      <c r="K332" s="178" t="s">
        <v>1030</v>
      </c>
      <c r="L332" s="117" t="s">
        <v>167</v>
      </c>
      <c r="M332" s="177" t="s">
        <v>10697</v>
      </c>
      <c r="N332" s="176" t="s">
        <v>10698</v>
      </c>
      <c r="O332" s="176">
        <v>45814.457638888889</v>
      </c>
      <c r="P332" s="176">
        <v>45817.388541666667</v>
      </c>
      <c r="Q332" s="177" t="s">
        <v>9136</v>
      </c>
      <c r="R332" s="177" t="s">
        <v>10699</v>
      </c>
      <c r="S332" s="177" t="s">
        <v>9138</v>
      </c>
      <c r="T332" s="177" t="s">
        <v>3964</v>
      </c>
      <c r="U332" s="177" t="s">
        <v>10276</v>
      </c>
      <c r="V332" s="177" t="s">
        <v>177</v>
      </c>
      <c r="W332" s="192" t="s">
        <v>10700</v>
      </c>
      <c r="X332" s="193" t="s">
        <v>10701</v>
      </c>
      <c r="Y332" s="177">
        <v>0</v>
      </c>
      <c r="Z332" s="177" t="s">
        <v>10702</v>
      </c>
      <c r="AA332" s="177" t="s">
        <v>173</v>
      </c>
      <c r="AB332" s="177" t="s">
        <v>173</v>
      </c>
      <c r="AC332" s="194" t="s">
        <v>25</v>
      </c>
      <c r="AD332" s="194" t="s">
        <v>189</v>
      </c>
      <c r="AE332" s="177">
        <v>1</v>
      </c>
      <c r="AF332" s="177">
        <v>0</v>
      </c>
      <c r="AG332" s="177" t="s">
        <v>467</v>
      </c>
      <c r="AH332" s="118"/>
      <c r="AI332" s="112">
        <f>IF(V332="SOPORTE_TELEFÓNICO",'BASE LIQUIDACION REDEBAN 2025'!$B$19,IF(AC332="TIPO I",'BASE LIQUIDACION REDEBAN 2025'!$C$2,IF(AC332="TIPO II",'BASE LIQUIDACION REDEBAN 2025'!$C$3,IF(AC332="TIPO III",'BASE LIQUIDACION REDEBAN 2025'!$C$4,IF(AC332="TIPO IV",'BASE LIQUIDACION REDEBAN 2025'!$C$5,IF(AD332="AEREO",'BASE LIQUIDACION REDEBAN 2025'!$B$6,'BASE LIQUIDACION REDEBAN 2025'!$C$5))))))</f>
        <v>65960.072302</v>
      </c>
      <c r="AJ332" s="97">
        <f>IF(OR(V332="SOPORTE_TELEFÓNICO",V332="ENVÍO"),0,IF(AC332="TIPO I",'BASE LIQUIDACION REDEBAN 2025'!$B$10,IF(AC332="TIPO II",'BASE LIQUIDACION REDEBAN 2025'!$B$11,IF(AC332="TIPO III",'BASE LIQUIDACION REDEBAN 2025'!$B$12,'BASE LIQUIDACION REDEBAN 2025'!$B$13))))</f>
        <v>75096.394270399993</v>
      </c>
      <c r="AK332" s="97">
        <f t="shared" si="5"/>
        <v>65960.072302</v>
      </c>
    </row>
    <row r="333" spans="1:37" s="85" customFormat="1" ht="13.15">
      <c r="A333" s="178" t="s">
        <v>68</v>
      </c>
      <c r="B333" s="104" t="str">
        <f>VLOOKUP(A333,'CENTRO DE COSTOS'!A:D,4,FALSE)</f>
        <v>WILLIAM ASDRUBAL ROZO ROZO</v>
      </c>
      <c r="C333" s="104" t="str">
        <f>VLOOKUP(A333,'CENTRO DE COSTOS'!A:D,2,FALSE)</f>
        <v>0004-0004</v>
      </c>
      <c r="D333" s="177">
        <v>11001</v>
      </c>
      <c r="E333" s="178" t="s">
        <v>5414</v>
      </c>
      <c r="F333" s="178">
        <v>70013</v>
      </c>
      <c r="G333" s="178" t="s">
        <v>298</v>
      </c>
      <c r="H333" s="178" t="s">
        <v>68</v>
      </c>
      <c r="I333" s="178" t="s">
        <v>10703</v>
      </c>
      <c r="J333" s="178" t="s">
        <v>802</v>
      </c>
      <c r="K333" s="178" t="s">
        <v>803</v>
      </c>
      <c r="L333" s="117" t="s">
        <v>167</v>
      </c>
      <c r="M333" s="177" t="s">
        <v>10704</v>
      </c>
      <c r="N333" s="176" t="s">
        <v>10705</v>
      </c>
      <c r="O333" s="176">
        <v>45817.387499999997</v>
      </c>
      <c r="P333" s="176">
        <v>45817.423703703702</v>
      </c>
      <c r="Q333" s="177" t="s">
        <v>9136</v>
      </c>
      <c r="R333" s="177" t="s">
        <v>10250</v>
      </c>
      <c r="S333" s="177" t="s">
        <v>9138</v>
      </c>
      <c r="T333" s="177" t="s">
        <v>3964</v>
      </c>
      <c r="U333" s="177" t="s">
        <v>3964</v>
      </c>
      <c r="V333" s="177" t="s">
        <v>177</v>
      </c>
      <c r="W333" s="192" t="s">
        <v>10706</v>
      </c>
      <c r="X333" s="193" t="s">
        <v>10707</v>
      </c>
      <c r="Y333" s="177" t="s">
        <v>10708</v>
      </c>
      <c r="Z333" s="177" t="s">
        <v>10709</v>
      </c>
      <c r="AA333" s="177" t="s">
        <v>173</v>
      </c>
      <c r="AB333" s="177" t="s">
        <v>173</v>
      </c>
      <c r="AC333" s="194" t="s">
        <v>25</v>
      </c>
      <c r="AD333" s="194" t="s">
        <v>189</v>
      </c>
      <c r="AE333" s="177">
        <v>1</v>
      </c>
      <c r="AF333" s="177">
        <v>0</v>
      </c>
      <c r="AG333" s="177" t="s">
        <v>467</v>
      </c>
      <c r="AH333" s="118"/>
      <c r="AI333" s="112">
        <f>IF(V333="SOPORTE_TELEFÓNICO",'BASE LIQUIDACION REDEBAN 2025'!$B$19,IF(AC333="TIPO I",'BASE LIQUIDACION REDEBAN 2025'!$C$2,IF(AC333="TIPO II",'BASE LIQUIDACION REDEBAN 2025'!$C$3,IF(AC333="TIPO III",'BASE LIQUIDACION REDEBAN 2025'!$C$4,IF(AC333="TIPO IV",'BASE LIQUIDACION REDEBAN 2025'!$C$5,IF(AD333="AEREO",'BASE LIQUIDACION REDEBAN 2025'!$B$6,'BASE LIQUIDACION REDEBAN 2025'!$C$5))))))</f>
        <v>65960.072302</v>
      </c>
      <c r="AJ333" s="97">
        <f>IF(OR(V333="SOPORTE_TELEFÓNICO",V333="ENVÍO"),0,IF(AC333="TIPO I",'BASE LIQUIDACION REDEBAN 2025'!$B$10,IF(AC333="TIPO II",'BASE LIQUIDACION REDEBAN 2025'!$B$11,IF(AC333="TIPO III",'BASE LIQUIDACION REDEBAN 2025'!$B$12,'BASE LIQUIDACION REDEBAN 2025'!$B$13))))</f>
        <v>75096.394270399993</v>
      </c>
      <c r="AK333" s="97">
        <f t="shared" si="5"/>
        <v>65960.072302</v>
      </c>
    </row>
    <row r="334" spans="1:37" s="85" customFormat="1" ht="13.15">
      <c r="A334" s="178" t="s">
        <v>90</v>
      </c>
      <c r="B334" s="104" t="str">
        <f>VLOOKUP(A334,'CENTRO DE COSTOS'!A:D,4,FALSE)</f>
        <v>JUAN SEBASTIÁN RÍOS CASTRILLÓN</v>
      </c>
      <c r="C334" s="104" t="str">
        <f>VLOOKUP(A334,'CENTRO DE COSTOS'!A:D,2,FALSE)</f>
        <v>0004-0005</v>
      </c>
      <c r="D334" s="177">
        <v>5360</v>
      </c>
      <c r="E334" s="178">
        <v>13407</v>
      </c>
      <c r="F334" s="178">
        <v>78983</v>
      </c>
      <c r="G334" s="178" t="s">
        <v>290</v>
      </c>
      <c r="H334" s="178" t="s">
        <v>464</v>
      </c>
      <c r="I334" s="178" t="s">
        <v>10710</v>
      </c>
      <c r="J334" s="178" t="s">
        <v>802</v>
      </c>
      <c r="K334" s="178" t="s">
        <v>803</v>
      </c>
      <c r="L334" s="117" t="s">
        <v>167</v>
      </c>
      <c r="M334" s="177" t="s">
        <v>10711</v>
      </c>
      <c r="N334" s="176" t="s">
        <v>10712</v>
      </c>
      <c r="O334" s="176">
        <v>45814.457638888889</v>
      </c>
      <c r="P334" s="176">
        <v>45817.428587962961</v>
      </c>
      <c r="Q334" s="177" t="s">
        <v>9136</v>
      </c>
      <c r="R334" s="177" t="s">
        <v>10250</v>
      </c>
      <c r="S334" s="177" t="s">
        <v>9138</v>
      </c>
      <c r="T334" s="177" t="s">
        <v>3964</v>
      </c>
      <c r="U334" s="177" t="s">
        <v>3964</v>
      </c>
      <c r="V334" s="177" t="s">
        <v>177</v>
      </c>
      <c r="W334" s="192" t="s">
        <v>10713</v>
      </c>
      <c r="X334" s="193" t="s">
        <v>10714</v>
      </c>
      <c r="Y334" s="177" t="s">
        <v>10715</v>
      </c>
      <c r="Z334" s="177" t="s">
        <v>10716</v>
      </c>
      <c r="AA334" s="177" t="s">
        <v>173</v>
      </c>
      <c r="AB334" s="177" t="s">
        <v>173</v>
      </c>
      <c r="AC334" s="194" t="s">
        <v>25</v>
      </c>
      <c r="AD334" s="194" t="s">
        <v>189</v>
      </c>
      <c r="AE334" s="177">
        <v>1</v>
      </c>
      <c r="AF334" s="177">
        <v>0</v>
      </c>
      <c r="AG334" s="177" t="s">
        <v>360</v>
      </c>
      <c r="AH334" s="118"/>
      <c r="AI334" s="112">
        <f>IF(V334="SOPORTE_TELEFÓNICO",'BASE LIQUIDACION REDEBAN 2025'!$B$19,IF(AC334="TIPO I",'BASE LIQUIDACION REDEBAN 2025'!$C$2,IF(AC334="TIPO II",'BASE LIQUIDACION REDEBAN 2025'!$C$3,IF(AC334="TIPO III",'BASE LIQUIDACION REDEBAN 2025'!$C$4,IF(AC334="TIPO IV",'BASE LIQUIDACION REDEBAN 2025'!$C$5,IF(AD334="AEREO",'BASE LIQUIDACION REDEBAN 2025'!$B$6,'BASE LIQUIDACION REDEBAN 2025'!$C$5))))))</f>
        <v>65960.072302</v>
      </c>
      <c r="AJ334" s="97">
        <f>IF(OR(V334="SOPORTE_TELEFÓNICO",V334="ENVÍO"),0,IF(AC334="TIPO I",'BASE LIQUIDACION REDEBAN 2025'!$B$10,IF(AC334="TIPO II",'BASE LIQUIDACION REDEBAN 2025'!$B$11,IF(AC334="TIPO III",'BASE LIQUIDACION REDEBAN 2025'!$B$12,'BASE LIQUIDACION REDEBAN 2025'!$B$13))))</f>
        <v>75096.394270399993</v>
      </c>
      <c r="AK334" s="97">
        <f t="shared" si="5"/>
        <v>65960.072302</v>
      </c>
    </row>
    <row r="335" spans="1:37" s="85" customFormat="1" ht="13.15">
      <c r="A335" s="178" t="s">
        <v>76</v>
      </c>
      <c r="B335" s="104" t="str">
        <f>VLOOKUP(A335,'CENTRO DE COSTOS'!A:D,4,FALSE)</f>
        <v>DIEGO FERNANDO HENAO CARDONA</v>
      </c>
      <c r="C335" s="104" t="str">
        <f>VLOOKUP(A335,'CENTRO DE COSTOS'!A:D,2,FALSE)</f>
        <v>0004-0003</v>
      </c>
      <c r="D335" s="177">
        <v>19001</v>
      </c>
      <c r="E335" s="178" t="s">
        <v>5414</v>
      </c>
      <c r="F335" s="178">
        <v>42408</v>
      </c>
      <c r="G335" s="178" t="s">
        <v>200</v>
      </c>
      <c r="H335" s="178" t="s">
        <v>95</v>
      </c>
      <c r="I335" s="178" t="s">
        <v>10717</v>
      </c>
      <c r="J335" s="178" t="s">
        <v>802</v>
      </c>
      <c r="K335" s="178" t="s">
        <v>803</v>
      </c>
      <c r="L335" s="117" t="s">
        <v>167</v>
      </c>
      <c r="M335" s="177" t="s">
        <v>10718</v>
      </c>
      <c r="N335" s="176" t="s">
        <v>10719</v>
      </c>
      <c r="O335" s="176">
        <v>45817.387499999997</v>
      </c>
      <c r="P335" s="176">
        <v>45817.429988425924</v>
      </c>
      <c r="Q335" s="177" t="s">
        <v>9136</v>
      </c>
      <c r="R335" s="177" t="s">
        <v>10250</v>
      </c>
      <c r="S335" s="177" t="s">
        <v>9138</v>
      </c>
      <c r="T335" s="177" t="s">
        <v>3964</v>
      </c>
      <c r="U335" s="177" t="s">
        <v>3964</v>
      </c>
      <c r="V335" s="177" t="s">
        <v>177</v>
      </c>
      <c r="W335" s="192" t="s">
        <v>10720</v>
      </c>
      <c r="X335" s="193" t="s">
        <v>10721</v>
      </c>
      <c r="Y335" s="177" t="s">
        <v>10722</v>
      </c>
      <c r="Z335" s="177" t="s">
        <v>10723</v>
      </c>
      <c r="AA335" s="177" t="s">
        <v>173</v>
      </c>
      <c r="AB335" s="177" t="s">
        <v>173</v>
      </c>
      <c r="AC335" s="194" t="s">
        <v>30</v>
      </c>
      <c r="AD335" s="194" t="s">
        <v>189</v>
      </c>
      <c r="AE335" s="177">
        <v>1</v>
      </c>
      <c r="AF335" s="177">
        <v>0</v>
      </c>
      <c r="AG335" s="177" t="s">
        <v>467</v>
      </c>
      <c r="AH335" s="118"/>
      <c r="AI335" s="112">
        <f>IF(V335="SOPORTE_TELEFÓNICO",'BASE LIQUIDACION REDEBAN 2025'!$B$19,IF(AC335="TIPO I",'BASE LIQUIDACION REDEBAN 2025'!$C$2,IF(AC335="TIPO II",'BASE LIQUIDACION REDEBAN 2025'!$C$3,IF(AC335="TIPO III",'BASE LIQUIDACION REDEBAN 2025'!$C$4,IF(AC335="TIPO IV",'BASE LIQUIDACION REDEBAN 2025'!$C$5,IF(AD335="AEREO",'BASE LIQUIDACION REDEBAN 2025'!$B$6,'BASE LIQUIDACION REDEBAN 2025'!$C$5))))))</f>
        <v>275728.78077800001</v>
      </c>
      <c r="AJ335" s="97">
        <f>IF(OR(V335="SOPORTE_TELEFÓNICO",V335="ENVÍO"),0,IF(AC335="TIPO I",'BASE LIQUIDACION REDEBAN 2025'!$B$10,IF(AC335="TIPO II",'BASE LIQUIDACION REDEBAN 2025'!$B$11,IF(AC335="TIPO III",'BASE LIQUIDACION REDEBAN 2025'!$B$12,'BASE LIQUIDACION REDEBAN 2025'!$B$13))))</f>
        <v>196536.5258152</v>
      </c>
      <c r="AK335" s="97">
        <f t="shared" si="5"/>
        <v>275728.78077800001</v>
      </c>
    </row>
    <row r="336" spans="1:37" s="85" customFormat="1" ht="13.15">
      <c r="A336" s="178" t="s">
        <v>90</v>
      </c>
      <c r="B336" s="104" t="str">
        <f>VLOOKUP(A336,'CENTRO DE COSTOS'!A:D,4,FALSE)</f>
        <v>JUAN SEBASTIÁN RÍOS CASTRILLÓN</v>
      </c>
      <c r="C336" s="104" t="str">
        <f>VLOOKUP(A336,'CENTRO DE COSTOS'!A:D,2,FALSE)</f>
        <v>0004-0005</v>
      </c>
      <c r="D336" s="177">
        <v>5376</v>
      </c>
      <c r="E336" s="178">
        <v>13359</v>
      </c>
      <c r="F336" s="178">
        <v>37473</v>
      </c>
      <c r="G336" s="178" t="s">
        <v>290</v>
      </c>
      <c r="H336" s="178" t="s">
        <v>4968</v>
      </c>
      <c r="I336" s="178" t="s">
        <v>10724</v>
      </c>
      <c r="J336" s="178" t="s">
        <v>9145</v>
      </c>
      <c r="K336" s="178" t="s">
        <v>9145</v>
      </c>
      <c r="L336" s="117" t="s">
        <v>167</v>
      </c>
      <c r="M336" s="177" t="s">
        <v>10725</v>
      </c>
      <c r="N336" s="176" t="s">
        <v>10726</v>
      </c>
      <c r="O336" s="176">
        <v>45807.65347222222</v>
      </c>
      <c r="P336" s="176">
        <v>45817.431793981479</v>
      </c>
      <c r="Q336" s="177" t="s">
        <v>9136</v>
      </c>
      <c r="R336" s="177" t="s">
        <v>10250</v>
      </c>
      <c r="S336" s="177" t="s">
        <v>9138</v>
      </c>
      <c r="T336" s="177" t="s">
        <v>3964</v>
      </c>
      <c r="U336" s="177" t="s">
        <v>3964</v>
      </c>
      <c r="V336" s="177" t="s">
        <v>177</v>
      </c>
      <c r="W336" s="192" t="s">
        <v>10727</v>
      </c>
      <c r="X336" s="193" t="s">
        <v>10728</v>
      </c>
      <c r="Y336" s="177" t="s">
        <v>10729</v>
      </c>
      <c r="Z336" s="177" t="s">
        <v>10730</v>
      </c>
      <c r="AA336" s="177" t="s">
        <v>173</v>
      </c>
      <c r="AB336" s="177" t="s">
        <v>173</v>
      </c>
      <c r="AC336" s="194" t="s">
        <v>28</v>
      </c>
      <c r="AD336" s="194" t="s">
        <v>189</v>
      </c>
      <c r="AE336" s="177">
        <v>1</v>
      </c>
      <c r="AF336" s="177">
        <v>0</v>
      </c>
      <c r="AG336" s="177" t="s">
        <v>419</v>
      </c>
      <c r="AH336" s="118"/>
      <c r="AI336" s="112">
        <f>IF(V336="SOPORTE_TELEFÓNICO",'BASE LIQUIDACION REDEBAN 2025'!$B$19,IF(AC336="TIPO I",'BASE LIQUIDACION REDEBAN 2025'!$C$2,IF(AC336="TIPO II",'BASE LIQUIDACION REDEBAN 2025'!$C$3,IF(AC336="TIPO III",'BASE LIQUIDACION REDEBAN 2025'!$C$4,IF(AC336="TIPO IV",'BASE LIQUIDACION REDEBAN 2025'!$C$5,IF(AD336="AEREO",'BASE LIQUIDACION REDEBAN 2025'!$B$6,'BASE LIQUIDACION REDEBAN 2025'!$C$5))))))</f>
        <v>144967.87232000002</v>
      </c>
      <c r="AJ336" s="97">
        <f>IF(OR(V336="SOPORTE_TELEFÓNICO",V336="ENVÍO"),0,IF(AC336="TIPO I",'BASE LIQUIDACION REDEBAN 2025'!$B$10,IF(AC336="TIPO II",'BASE LIQUIDACION REDEBAN 2025'!$B$11,IF(AC336="TIPO III",'BASE LIQUIDACION REDEBAN 2025'!$B$12,'BASE LIQUIDACION REDEBAN 2025'!$B$13))))</f>
        <v>140395.6348884</v>
      </c>
      <c r="AK336" s="97">
        <f t="shared" si="5"/>
        <v>144967.87232000002</v>
      </c>
    </row>
    <row r="337" spans="1:37" s="85" customFormat="1" ht="13.15">
      <c r="A337" s="178" t="s">
        <v>80</v>
      </c>
      <c r="B337" s="104" t="str">
        <f>VLOOKUP(A337,'CENTRO DE COSTOS'!A:D,4,FALSE)</f>
        <v>JOSE MAURICIO HERNANDEZ ROJAS</v>
      </c>
      <c r="C337" s="104" t="str">
        <f>VLOOKUP(A337,'CENTRO DE COSTOS'!A:D,2,FALSE)</f>
        <v>0004-0001</v>
      </c>
      <c r="D337" s="177">
        <v>13836</v>
      </c>
      <c r="E337" s="178">
        <v>13429</v>
      </c>
      <c r="F337" s="178">
        <v>51025</v>
      </c>
      <c r="G337" s="178" t="s">
        <v>364</v>
      </c>
      <c r="H337" s="178" t="s">
        <v>1527</v>
      </c>
      <c r="I337" s="178" t="s">
        <v>10731</v>
      </c>
      <c r="J337" s="178" t="s">
        <v>9145</v>
      </c>
      <c r="K337" s="178" t="s">
        <v>9145</v>
      </c>
      <c r="L337" s="117" t="s">
        <v>167</v>
      </c>
      <c r="M337" s="177" t="s">
        <v>10732</v>
      </c>
      <c r="N337" s="176" t="s">
        <v>10733</v>
      </c>
      <c r="O337" s="176">
        <v>45814.519444444442</v>
      </c>
      <c r="P337" s="176">
        <v>45817.443958333337</v>
      </c>
      <c r="Q337" s="177" t="s">
        <v>9136</v>
      </c>
      <c r="R337" s="177" t="s">
        <v>10250</v>
      </c>
      <c r="S337" s="177" t="s">
        <v>9138</v>
      </c>
      <c r="T337" s="177" t="s">
        <v>3964</v>
      </c>
      <c r="U337" s="177" t="s">
        <v>3964</v>
      </c>
      <c r="V337" s="177" t="s">
        <v>177</v>
      </c>
      <c r="W337" s="192" t="s">
        <v>10734</v>
      </c>
      <c r="X337" s="193" t="s">
        <v>10735</v>
      </c>
      <c r="Y337" s="177" t="s">
        <v>10736</v>
      </c>
      <c r="Z337" s="177" t="s">
        <v>10737</v>
      </c>
      <c r="AA337" s="177" t="s">
        <v>173</v>
      </c>
      <c r="AB337" s="177" t="s">
        <v>173</v>
      </c>
      <c r="AC337" s="194" t="s">
        <v>28</v>
      </c>
      <c r="AD337" s="194" t="s">
        <v>189</v>
      </c>
      <c r="AE337" s="177">
        <v>1</v>
      </c>
      <c r="AF337" s="177">
        <v>0</v>
      </c>
      <c r="AG337" s="177" t="s">
        <v>1180</v>
      </c>
      <c r="AH337" s="118"/>
      <c r="AI337" s="112">
        <f>IF(V337="SOPORTE_TELEFÓNICO",'BASE LIQUIDACION REDEBAN 2025'!$B$19,IF(AC337="TIPO I",'BASE LIQUIDACION REDEBAN 2025'!$C$2,IF(AC337="TIPO II",'BASE LIQUIDACION REDEBAN 2025'!$C$3,IF(AC337="TIPO III",'BASE LIQUIDACION REDEBAN 2025'!$C$4,IF(AC337="TIPO IV",'BASE LIQUIDACION REDEBAN 2025'!$C$5,IF(AD337="AEREO",'BASE LIQUIDACION REDEBAN 2025'!$B$6,'BASE LIQUIDACION REDEBAN 2025'!$C$5))))))</f>
        <v>144967.87232000002</v>
      </c>
      <c r="AJ337" s="97">
        <f>IF(OR(V337="SOPORTE_TELEFÓNICO",V337="ENVÍO"),0,IF(AC337="TIPO I",'BASE LIQUIDACION REDEBAN 2025'!$B$10,IF(AC337="TIPO II",'BASE LIQUIDACION REDEBAN 2025'!$B$11,IF(AC337="TIPO III",'BASE LIQUIDACION REDEBAN 2025'!$B$12,'BASE LIQUIDACION REDEBAN 2025'!$B$13))))</f>
        <v>140395.6348884</v>
      </c>
      <c r="AK337" s="97">
        <f t="shared" si="5"/>
        <v>144967.87232000002</v>
      </c>
    </row>
    <row r="338" spans="1:37" s="85" customFormat="1" ht="13.15">
      <c r="A338" s="178" t="s">
        <v>80</v>
      </c>
      <c r="B338" s="104" t="str">
        <f>VLOOKUP(A338,'CENTRO DE COSTOS'!A:D,4,FALSE)</f>
        <v>JOSE MAURICIO HERNANDEZ ROJAS</v>
      </c>
      <c r="C338" s="104" t="str">
        <f>VLOOKUP(A338,'CENTRO DE COSTOS'!A:D,2,FALSE)</f>
        <v>0004-0001</v>
      </c>
      <c r="D338" s="177">
        <v>13001</v>
      </c>
      <c r="E338" s="178">
        <v>13427</v>
      </c>
      <c r="F338" s="178">
        <v>50457</v>
      </c>
      <c r="G338" s="178" t="s">
        <v>364</v>
      </c>
      <c r="H338" s="178" t="s">
        <v>80</v>
      </c>
      <c r="I338" s="178" t="s">
        <v>10738</v>
      </c>
      <c r="J338" s="178" t="s">
        <v>9145</v>
      </c>
      <c r="K338" s="178" t="s">
        <v>9145</v>
      </c>
      <c r="L338" s="117" t="s">
        <v>167</v>
      </c>
      <c r="M338" s="177" t="s">
        <v>10739</v>
      </c>
      <c r="N338" s="176" t="s">
        <v>10740</v>
      </c>
      <c r="O338" s="176">
        <v>45814.519444444442</v>
      </c>
      <c r="P338" s="176">
        <v>45817.46266203704</v>
      </c>
      <c r="Q338" s="177" t="s">
        <v>9136</v>
      </c>
      <c r="R338" s="177" t="s">
        <v>10250</v>
      </c>
      <c r="S338" s="177" t="s">
        <v>9138</v>
      </c>
      <c r="T338" s="177" t="s">
        <v>3964</v>
      </c>
      <c r="U338" s="177" t="s">
        <v>3964</v>
      </c>
      <c r="V338" s="177" t="s">
        <v>177</v>
      </c>
      <c r="W338" s="192" t="s">
        <v>10741</v>
      </c>
      <c r="X338" s="193" t="s">
        <v>10742</v>
      </c>
      <c r="Y338" s="177" t="s">
        <v>10743</v>
      </c>
      <c r="Z338" s="177" t="s">
        <v>10744</v>
      </c>
      <c r="AA338" s="177" t="s">
        <v>173</v>
      </c>
      <c r="AB338" s="177" t="s">
        <v>173</v>
      </c>
      <c r="AC338" s="194" t="s">
        <v>25</v>
      </c>
      <c r="AD338" s="194" t="s">
        <v>189</v>
      </c>
      <c r="AE338" s="177">
        <v>1</v>
      </c>
      <c r="AF338" s="177">
        <v>0</v>
      </c>
      <c r="AG338" s="177" t="s">
        <v>367</v>
      </c>
      <c r="AH338" s="118"/>
      <c r="AI338" s="112">
        <f>IF(V338="SOPORTE_TELEFÓNICO",'BASE LIQUIDACION REDEBAN 2025'!$B$19,IF(AC338="TIPO I",'BASE LIQUIDACION REDEBAN 2025'!$C$2,IF(AC338="TIPO II",'BASE LIQUIDACION REDEBAN 2025'!$C$3,IF(AC338="TIPO III",'BASE LIQUIDACION REDEBAN 2025'!$C$4,IF(AC338="TIPO IV",'BASE LIQUIDACION REDEBAN 2025'!$C$5,IF(AD338="AEREO",'BASE LIQUIDACION REDEBAN 2025'!$B$6,'BASE LIQUIDACION REDEBAN 2025'!$C$5))))))</f>
        <v>65960.072302</v>
      </c>
      <c r="AJ338" s="97">
        <f>IF(OR(V338="SOPORTE_TELEFÓNICO",V338="ENVÍO"),0,IF(AC338="TIPO I",'BASE LIQUIDACION REDEBAN 2025'!$B$10,IF(AC338="TIPO II",'BASE LIQUIDACION REDEBAN 2025'!$B$11,IF(AC338="TIPO III",'BASE LIQUIDACION REDEBAN 2025'!$B$12,'BASE LIQUIDACION REDEBAN 2025'!$B$13))))</f>
        <v>75096.394270399993</v>
      </c>
      <c r="AK338" s="97">
        <f t="shared" si="5"/>
        <v>65960.072302</v>
      </c>
    </row>
    <row r="339" spans="1:37" s="85" customFormat="1" ht="13.15">
      <c r="A339" s="178" t="s">
        <v>90</v>
      </c>
      <c r="B339" s="104" t="str">
        <f>VLOOKUP(A339,'CENTRO DE COSTOS'!A:D,4,FALSE)</f>
        <v>JUAN SEBASTIÁN RÍOS CASTRILLÓN</v>
      </c>
      <c r="C339" s="104" t="str">
        <f>VLOOKUP(A339,'CENTRO DE COSTOS'!A:D,2,FALSE)</f>
        <v>0004-0005</v>
      </c>
      <c r="D339" s="177">
        <v>5360</v>
      </c>
      <c r="E339" s="178">
        <v>13399</v>
      </c>
      <c r="F339" s="178">
        <v>69503</v>
      </c>
      <c r="G339" s="178" t="s">
        <v>290</v>
      </c>
      <c r="H339" s="178" t="s">
        <v>464</v>
      </c>
      <c r="I339" s="178" t="s">
        <v>10745</v>
      </c>
      <c r="J339" s="178" t="s">
        <v>802</v>
      </c>
      <c r="K339" s="178" t="s">
        <v>1030</v>
      </c>
      <c r="L339" s="117" t="s">
        <v>167</v>
      </c>
      <c r="M339" s="177" t="s">
        <v>10746</v>
      </c>
      <c r="N339" s="176" t="s">
        <v>10747</v>
      </c>
      <c r="O339" s="176">
        <v>45814.457638888889</v>
      </c>
      <c r="P339" s="176">
        <v>45817.474594907413</v>
      </c>
      <c r="Q339" s="177" t="s">
        <v>9136</v>
      </c>
      <c r="R339" s="177" t="s">
        <v>10250</v>
      </c>
      <c r="S339" s="177" t="s">
        <v>9138</v>
      </c>
      <c r="T339" s="177" t="s">
        <v>3964</v>
      </c>
      <c r="U339" s="177" t="s">
        <v>3964</v>
      </c>
      <c r="V339" s="177" t="s">
        <v>177</v>
      </c>
      <c r="W339" s="192" t="s">
        <v>10748</v>
      </c>
      <c r="X339" s="193" t="s">
        <v>10749</v>
      </c>
      <c r="Y339" s="177" t="s">
        <v>10750</v>
      </c>
      <c r="Z339" s="177" t="s">
        <v>10751</v>
      </c>
      <c r="AA339" s="177" t="s">
        <v>173</v>
      </c>
      <c r="AB339" s="177" t="s">
        <v>173</v>
      </c>
      <c r="AC339" s="194" t="s">
        <v>25</v>
      </c>
      <c r="AD339" s="194" t="s">
        <v>189</v>
      </c>
      <c r="AE339" s="177">
        <v>1</v>
      </c>
      <c r="AF339" s="177">
        <v>0</v>
      </c>
      <c r="AG339" s="177" t="s">
        <v>360</v>
      </c>
      <c r="AH339" s="118"/>
      <c r="AI339" s="112">
        <f>IF(V339="SOPORTE_TELEFÓNICO",'BASE LIQUIDACION REDEBAN 2025'!$B$19,IF(AC339="TIPO I",'BASE LIQUIDACION REDEBAN 2025'!$C$2,IF(AC339="TIPO II",'BASE LIQUIDACION REDEBAN 2025'!$C$3,IF(AC339="TIPO III",'BASE LIQUIDACION REDEBAN 2025'!$C$4,IF(AC339="TIPO IV",'BASE LIQUIDACION REDEBAN 2025'!$C$5,IF(AD339="AEREO",'BASE LIQUIDACION REDEBAN 2025'!$B$6,'BASE LIQUIDACION REDEBAN 2025'!$C$5))))))</f>
        <v>65960.072302</v>
      </c>
      <c r="AJ339" s="97">
        <f>IF(OR(V339="SOPORTE_TELEFÓNICO",V339="ENVÍO"),0,IF(AC339="TIPO I",'BASE LIQUIDACION REDEBAN 2025'!$B$10,IF(AC339="TIPO II",'BASE LIQUIDACION REDEBAN 2025'!$B$11,IF(AC339="TIPO III",'BASE LIQUIDACION REDEBAN 2025'!$B$12,'BASE LIQUIDACION REDEBAN 2025'!$B$13))))</f>
        <v>75096.394270399993</v>
      </c>
      <c r="AK339" s="97">
        <f t="shared" si="5"/>
        <v>65960.072302</v>
      </c>
    </row>
    <row r="340" spans="1:37" s="85" customFormat="1" ht="13.15">
      <c r="A340" s="178" t="s">
        <v>76</v>
      </c>
      <c r="B340" s="104" t="str">
        <f>VLOOKUP(A340,'CENTRO DE COSTOS'!A:D,4,FALSE)</f>
        <v>DIEGO FERNANDO HENAO CARDONA</v>
      </c>
      <c r="C340" s="104" t="str">
        <f>VLOOKUP(A340,'CENTRO DE COSTOS'!A:D,2,FALSE)</f>
        <v>0004-0003</v>
      </c>
      <c r="D340" s="177">
        <v>19001</v>
      </c>
      <c r="E340" s="178">
        <v>13365</v>
      </c>
      <c r="F340" s="178">
        <v>45346</v>
      </c>
      <c r="G340" s="178" t="s">
        <v>200</v>
      </c>
      <c r="H340" s="178" t="s">
        <v>95</v>
      </c>
      <c r="I340" s="178" t="s">
        <v>10752</v>
      </c>
      <c r="J340" s="178" t="s">
        <v>9145</v>
      </c>
      <c r="K340" s="178" t="s">
        <v>9145</v>
      </c>
      <c r="L340" s="117" t="s">
        <v>167</v>
      </c>
      <c r="M340" s="177" t="s">
        <v>10753</v>
      </c>
      <c r="N340" s="176" t="s">
        <v>10754</v>
      </c>
      <c r="O340" s="176">
        <v>45813.673611111109</v>
      </c>
      <c r="P340" s="176">
        <v>45817.483541666668</v>
      </c>
      <c r="Q340" s="177" t="s">
        <v>9136</v>
      </c>
      <c r="R340" s="177" t="s">
        <v>10250</v>
      </c>
      <c r="S340" s="177" t="s">
        <v>9138</v>
      </c>
      <c r="T340" s="177" t="s">
        <v>3964</v>
      </c>
      <c r="U340" s="177" t="s">
        <v>3964</v>
      </c>
      <c r="V340" s="177" t="s">
        <v>177</v>
      </c>
      <c r="W340" s="192" t="s">
        <v>10755</v>
      </c>
      <c r="X340" s="193" t="s">
        <v>10756</v>
      </c>
      <c r="Y340" s="177" t="s">
        <v>10757</v>
      </c>
      <c r="Z340" s="177" t="s">
        <v>10758</v>
      </c>
      <c r="AA340" s="177" t="s">
        <v>173</v>
      </c>
      <c r="AB340" s="177" t="s">
        <v>173</v>
      </c>
      <c r="AC340" s="194" t="s">
        <v>30</v>
      </c>
      <c r="AD340" s="194" t="s">
        <v>189</v>
      </c>
      <c r="AE340" s="177">
        <v>1</v>
      </c>
      <c r="AF340" s="177">
        <v>0</v>
      </c>
      <c r="AG340" s="177" t="s">
        <v>204</v>
      </c>
      <c r="AH340" s="118"/>
      <c r="AI340" s="112">
        <f>IF(V340="SOPORTE_TELEFÓNICO",'BASE LIQUIDACION REDEBAN 2025'!$B$19,IF(AC340="TIPO I",'BASE LIQUIDACION REDEBAN 2025'!$C$2,IF(AC340="TIPO II",'BASE LIQUIDACION REDEBAN 2025'!$C$3,IF(AC340="TIPO III",'BASE LIQUIDACION REDEBAN 2025'!$C$4,IF(AC340="TIPO IV",'BASE LIQUIDACION REDEBAN 2025'!$C$5,IF(AD340="AEREO",'BASE LIQUIDACION REDEBAN 2025'!$B$6,'BASE LIQUIDACION REDEBAN 2025'!$C$5))))))</f>
        <v>275728.78077800001</v>
      </c>
      <c r="AJ340" s="97">
        <f>IF(OR(V340="SOPORTE_TELEFÓNICO",V340="ENVÍO"),0,IF(AC340="TIPO I",'BASE LIQUIDACION REDEBAN 2025'!$B$10,IF(AC340="TIPO II",'BASE LIQUIDACION REDEBAN 2025'!$B$11,IF(AC340="TIPO III",'BASE LIQUIDACION REDEBAN 2025'!$B$12,'BASE LIQUIDACION REDEBAN 2025'!$B$13))))</f>
        <v>196536.5258152</v>
      </c>
      <c r="AK340" s="97">
        <f t="shared" si="5"/>
        <v>275728.78077800001</v>
      </c>
    </row>
    <row r="341" spans="1:37" s="85" customFormat="1" ht="13.15">
      <c r="A341" s="178" t="s">
        <v>80</v>
      </c>
      <c r="B341" s="104" t="str">
        <f>VLOOKUP(A341,'CENTRO DE COSTOS'!A:D,4,FALSE)</f>
        <v>JOSE MAURICIO HERNANDEZ ROJAS</v>
      </c>
      <c r="C341" s="104" t="str">
        <f>VLOOKUP(A341,'CENTRO DE COSTOS'!A:D,2,FALSE)</f>
        <v>0004-0001</v>
      </c>
      <c r="D341" s="177">
        <v>13001</v>
      </c>
      <c r="E341" s="178">
        <v>13428</v>
      </c>
      <c r="F341" s="178">
        <v>50458</v>
      </c>
      <c r="G341" s="178" t="s">
        <v>364</v>
      </c>
      <c r="H341" s="178" t="s">
        <v>80</v>
      </c>
      <c r="I341" s="178" t="s">
        <v>10738</v>
      </c>
      <c r="J341" s="178" t="s">
        <v>9145</v>
      </c>
      <c r="K341" s="178" t="s">
        <v>9145</v>
      </c>
      <c r="L341" s="117" t="s">
        <v>167</v>
      </c>
      <c r="M341" s="177" t="s">
        <v>10759</v>
      </c>
      <c r="N341" s="176" t="s">
        <v>10760</v>
      </c>
      <c r="O341" s="176">
        <v>45814.519444444442</v>
      </c>
      <c r="P341" s="176">
        <v>45817.499131944453</v>
      </c>
      <c r="Q341" s="177" t="s">
        <v>9136</v>
      </c>
      <c r="R341" s="177" t="s">
        <v>10250</v>
      </c>
      <c r="S341" s="177" t="s">
        <v>9138</v>
      </c>
      <c r="T341" s="177" t="s">
        <v>3964</v>
      </c>
      <c r="U341" s="177" t="s">
        <v>3964</v>
      </c>
      <c r="V341" s="177" t="s">
        <v>177</v>
      </c>
      <c r="W341" s="192" t="s">
        <v>10761</v>
      </c>
      <c r="X341" s="193" t="s">
        <v>10762</v>
      </c>
      <c r="Y341" s="177" t="s">
        <v>10763</v>
      </c>
      <c r="Z341" s="177" t="s">
        <v>10764</v>
      </c>
      <c r="AA341" s="177" t="s">
        <v>173</v>
      </c>
      <c r="AB341" s="177" t="s">
        <v>173</v>
      </c>
      <c r="AC341" s="194" t="s">
        <v>25</v>
      </c>
      <c r="AD341" s="194" t="s">
        <v>189</v>
      </c>
      <c r="AE341" s="177">
        <v>1</v>
      </c>
      <c r="AF341" s="177">
        <v>0</v>
      </c>
      <c r="AG341" s="177" t="s">
        <v>367</v>
      </c>
      <c r="AH341" s="118"/>
      <c r="AI341" s="112">
        <f>IF(V341="SOPORTE_TELEFÓNICO",'BASE LIQUIDACION REDEBAN 2025'!$B$19,IF(AC341="TIPO I",'BASE LIQUIDACION REDEBAN 2025'!$C$2,IF(AC341="TIPO II",'BASE LIQUIDACION REDEBAN 2025'!$C$3,IF(AC341="TIPO III",'BASE LIQUIDACION REDEBAN 2025'!$C$4,IF(AC341="TIPO IV",'BASE LIQUIDACION REDEBAN 2025'!$C$5,IF(AD341="AEREO",'BASE LIQUIDACION REDEBAN 2025'!$B$6,'BASE LIQUIDACION REDEBAN 2025'!$C$5))))))</f>
        <v>65960.072302</v>
      </c>
      <c r="AJ341" s="97">
        <f>IF(OR(V341="SOPORTE_TELEFÓNICO",V341="ENVÍO"),0,IF(AC341="TIPO I",'BASE LIQUIDACION REDEBAN 2025'!$B$10,IF(AC341="TIPO II",'BASE LIQUIDACION REDEBAN 2025'!$B$11,IF(AC341="TIPO III",'BASE LIQUIDACION REDEBAN 2025'!$B$12,'BASE LIQUIDACION REDEBAN 2025'!$B$13))))</f>
        <v>75096.394270399993</v>
      </c>
      <c r="AK341" s="97">
        <f t="shared" si="5"/>
        <v>65960.072302</v>
      </c>
    </row>
    <row r="342" spans="1:37" s="85" customFormat="1" ht="13.15">
      <c r="A342" s="178" t="s">
        <v>97</v>
      </c>
      <c r="B342" s="104" t="str">
        <f>VLOOKUP(A342,'CENTRO DE COSTOS'!A:D,4,FALSE)</f>
        <v>JOSE MAURICIO HERNANDEZ ROJAS</v>
      </c>
      <c r="C342" s="104" t="str">
        <f>VLOOKUP(A342,'CENTRO DE COSTOS'!A:D,2,FALSE)</f>
        <v>0004-0001</v>
      </c>
      <c r="D342" s="177">
        <v>70221</v>
      </c>
      <c r="E342" s="178">
        <v>13379</v>
      </c>
      <c r="F342" s="178">
        <v>76994</v>
      </c>
      <c r="G342" s="178" t="s">
        <v>730</v>
      </c>
      <c r="H342" s="178" t="s">
        <v>10765</v>
      </c>
      <c r="I342" s="178" t="s">
        <v>10766</v>
      </c>
      <c r="J342" s="178" t="s">
        <v>9145</v>
      </c>
      <c r="K342" s="178" t="s">
        <v>9145</v>
      </c>
      <c r="L342" s="117" t="s">
        <v>167</v>
      </c>
      <c r="M342" s="177" t="s">
        <v>10767</v>
      </c>
      <c r="N342" s="176" t="s">
        <v>10768</v>
      </c>
      <c r="O342" s="176">
        <v>45813.673611111109</v>
      </c>
      <c r="P342" s="176">
        <v>45817.51771990741</v>
      </c>
      <c r="Q342" s="177" t="s">
        <v>9136</v>
      </c>
      <c r="R342" s="177" t="s">
        <v>10250</v>
      </c>
      <c r="S342" s="177" t="s">
        <v>9138</v>
      </c>
      <c r="T342" s="177" t="s">
        <v>3964</v>
      </c>
      <c r="U342" s="177" t="s">
        <v>3964</v>
      </c>
      <c r="V342" s="177" t="s">
        <v>177</v>
      </c>
      <c r="W342" s="192" t="s">
        <v>10769</v>
      </c>
      <c r="X342" s="193" t="s">
        <v>10770</v>
      </c>
      <c r="Y342" s="177" t="s">
        <v>10771</v>
      </c>
      <c r="Z342" s="177" t="s">
        <v>10772</v>
      </c>
      <c r="AA342" s="177" t="s">
        <v>173</v>
      </c>
      <c r="AB342" s="177" t="s">
        <v>173</v>
      </c>
      <c r="AC342" s="194" t="s">
        <v>28</v>
      </c>
      <c r="AD342" s="194" t="s">
        <v>189</v>
      </c>
      <c r="AE342" s="177">
        <v>1</v>
      </c>
      <c r="AF342" s="177">
        <v>0</v>
      </c>
      <c r="AG342" s="177" t="s">
        <v>1394</v>
      </c>
      <c r="AH342" s="118"/>
      <c r="AI342" s="112">
        <f>IF(V342="SOPORTE_TELEFÓNICO",'BASE LIQUIDACION REDEBAN 2025'!$B$19,IF(AC342="TIPO I",'BASE LIQUIDACION REDEBAN 2025'!$C$2,IF(AC342="TIPO II",'BASE LIQUIDACION REDEBAN 2025'!$C$3,IF(AC342="TIPO III",'BASE LIQUIDACION REDEBAN 2025'!$C$4,IF(AC342="TIPO IV",'BASE LIQUIDACION REDEBAN 2025'!$C$5,IF(AD342="AEREO",'BASE LIQUIDACION REDEBAN 2025'!$B$6,'BASE LIQUIDACION REDEBAN 2025'!$C$5))))))</f>
        <v>144967.87232000002</v>
      </c>
      <c r="AJ342" s="97">
        <f>IF(OR(V342="SOPORTE_TELEFÓNICO",V342="ENVÍO"),0,IF(AC342="TIPO I",'BASE LIQUIDACION REDEBAN 2025'!$B$10,IF(AC342="TIPO II",'BASE LIQUIDACION REDEBAN 2025'!$B$11,IF(AC342="TIPO III",'BASE LIQUIDACION REDEBAN 2025'!$B$12,'BASE LIQUIDACION REDEBAN 2025'!$B$13))))</f>
        <v>140395.6348884</v>
      </c>
      <c r="AK342" s="97">
        <f t="shared" si="5"/>
        <v>144967.87232000002</v>
      </c>
    </row>
    <row r="343" spans="1:37" s="85" customFormat="1" ht="13.15">
      <c r="A343" s="178" t="s">
        <v>90</v>
      </c>
      <c r="B343" s="104" t="str">
        <f>VLOOKUP(A343,'CENTRO DE COSTOS'!A:D,4,FALSE)</f>
        <v>JUAN SEBASTIÁN RÍOS CASTRILLÓN</v>
      </c>
      <c r="C343" s="104" t="str">
        <f>VLOOKUP(A343,'CENTRO DE COSTOS'!A:D,2,FALSE)</f>
        <v>0004-0005</v>
      </c>
      <c r="D343" s="177">
        <v>5001</v>
      </c>
      <c r="E343" s="178">
        <v>13361</v>
      </c>
      <c r="F343" s="178">
        <v>50307</v>
      </c>
      <c r="G343" s="178" t="s">
        <v>290</v>
      </c>
      <c r="H343" s="178" t="s">
        <v>90</v>
      </c>
      <c r="I343" s="178" t="s">
        <v>10773</v>
      </c>
      <c r="J343" s="178" t="s">
        <v>9145</v>
      </c>
      <c r="K343" s="178" t="s">
        <v>9145</v>
      </c>
      <c r="L343" s="117" t="s">
        <v>167</v>
      </c>
      <c r="M343" s="177" t="s">
        <v>10774</v>
      </c>
      <c r="N343" s="176" t="s">
        <v>10775</v>
      </c>
      <c r="O343" s="176">
        <v>45813.673611111109</v>
      </c>
      <c r="P343" s="176">
        <v>45817.606249999997</v>
      </c>
      <c r="Q343" s="177" t="s">
        <v>9136</v>
      </c>
      <c r="R343" s="177" t="s">
        <v>10250</v>
      </c>
      <c r="S343" s="177" t="s">
        <v>9138</v>
      </c>
      <c r="T343" s="177" t="s">
        <v>3964</v>
      </c>
      <c r="U343" s="177" t="s">
        <v>3964</v>
      </c>
      <c r="V343" s="177" t="s">
        <v>177</v>
      </c>
      <c r="W343" s="192" t="s">
        <v>10776</v>
      </c>
      <c r="X343" s="193" t="s">
        <v>10777</v>
      </c>
      <c r="Y343" s="177" t="s">
        <v>10778</v>
      </c>
      <c r="Z343" s="177" t="s">
        <v>10779</v>
      </c>
      <c r="AA343" s="177" t="s">
        <v>173</v>
      </c>
      <c r="AB343" s="177" t="s">
        <v>173</v>
      </c>
      <c r="AC343" s="194" t="s">
        <v>25</v>
      </c>
      <c r="AD343" s="194" t="s">
        <v>189</v>
      </c>
      <c r="AE343" s="177">
        <v>1</v>
      </c>
      <c r="AF343" s="177">
        <v>0</v>
      </c>
      <c r="AG343" s="177" t="s">
        <v>467</v>
      </c>
      <c r="AH343" s="118"/>
      <c r="AI343" s="112">
        <f>IF(V343="SOPORTE_TELEFÓNICO",'BASE LIQUIDACION REDEBAN 2025'!$B$19,IF(AC343="TIPO I",'BASE LIQUIDACION REDEBAN 2025'!$C$2,IF(AC343="TIPO II",'BASE LIQUIDACION REDEBAN 2025'!$C$3,IF(AC343="TIPO III",'BASE LIQUIDACION REDEBAN 2025'!$C$4,IF(AC343="TIPO IV",'BASE LIQUIDACION REDEBAN 2025'!$C$5,IF(AD343="AEREO",'BASE LIQUIDACION REDEBAN 2025'!$B$6,'BASE LIQUIDACION REDEBAN 2025'!$C$5))))))</f>
        <v>65960.072302</v>
      </c>
      <c r="AJ343" s="97">
        <f>IF(OR(V343="SOPORTE_TELEFÓNICO",V343="ENVÍO"),0,IF(AC343="TIPO I",'BASE LIQUIDACION REDEBAN 2025'!$B$10,IF(AC343="TIPO II",'BASE LIQUIDACION REDEBAN 2025'!$B$11,IF(AC343="TIPO III",'BASE LIQUIDACION REDEBAN 2025'!$B$12,'BASE LIQUIDACION REDEBAN 2025'!$B$13))))</f>
        <v>75096.394270399993</v>
      </c>
      <c r="AK343" s="97">
        <f t="shared" si="5"/>
        <v>65960.072302</v>
      </c>
    </row>
    <row r="344" spans="1:37" s="85" customFormat="1" ht="13.15">
      <c r="A344" s="178" t="s">
        <v>90</v>
      </c>
      <c r="B344" s="104" t="str">
        <f>VLOOKUP(A344,'CENTRO DE COSTOS'!A:D,4,FALSE)</f>
        <v>JUAN SEBASTIÁN RÍOS CASTRILLÓN</v>
      </c>
      <c r="C344" s="104" t="str">
        <f>VLOOKUP(A344,'CENTRO DE COSTOS'!A:D,2,FALSE)</f>
        <v>0004-0005</v>
      </c>
      <c r="D344" s="177">
        <v>5001</v>
      </c>
      <c r="E344" s="178" t="s">
        <v>10272</v>
      </c>
      <c r="F344" s="178">
        <v>75945</v>
      </c>
      <c r="G344" s="178" t="s">
        <v>290</v>
      </c>
      <c r="H344" s="178" t="s">
        <v>90</v>
      </c>
      <c r="I344" s="178" t="s">
        <v>10780</v>
      </c>
      <c r="J344" s="178" t="s">
        <v>9145</v>
      </c>
      <c r="K344" s="178" t="s">
        <v>9145</v>
      </c>
      <c r="L344" s="117" t="s">
        <v>167</v>
      </c>
      <c r="M344" s="177" t="s">
        <v>10781</v>
      </c>
      <c r="N344" s="176" t="s">
        <v>10782</v>
      </c>
      <c r="O344" s="176">
        <v>45813.673611111109</v>
      </c>
      <c r="P344" s="176">
        <v>45817.632349537038</v>
      </c>
      <c r="Q344" s="177" t="s">
        <v>9136</v>
      </c>
      <c r="R344" s="177" t="s">
        <v>10250</v>
      </c>
      <c r="S344" s="177" t="s">
        <v>9138</v>
      </c>
      <c r="T344" s="177" t="s">
        <v>3964</v>
      </c>
      <c r="U344" s="177" t="s">
        <v>10276</v>
      </c>
      <c r="V344" s="177" t="s">
        <v>177</v>
      </c>
      <c r="W344" s="192" t="s">
        <v>10783</v>
      </c>
      <c r="X344" s="193" t="s">
        <v>10784</v>
      </c>
      <c r="Y344" s="177" t="s">
        <v>10785</v>
      </c>
      <c r="Z344" s="177" t="s">
        <v>10786</v>
      </c>
      <c r="AA344" s="177" t="s">
        <v>173</v>
      </c>
      <c r="AB344" s="177" t="s">
        <v>173</v>
      </c>
      <c r="AC344" s="194" t="s">
        <v>25</v>
      </c>
      <c r="AD344" s="194" t="s">
        <v>189</v>
      </c>
      <c r="AE344" s="177">
        <v>1</v>
      </c>
      <c r="AF344" s="177">
        <v>0</v>
      </c>
      <c r="AG344" s="177" t="s">
        <v>3666</v>
      </c>
      <c r="AH344" s="118"/>
      <c r="AI344" s="112">
        <f>IF(V344="SOPORTE_TELEFÓNICO",'BASE LIQUIDACION REDEBAN 2025'!$B$19,IF(AC344="TIPO I",'BASE LIQUIDACION REDEBAN 2025'!$C$2,IF(AC344="TIPO II",'BASE LIQUIDACION REDEBAN 2025'!$C$3,IF(AC344="TIPO III",'BASE LIQUIDACION REDEBAN 2025'!$C$4,IF(AC344="TIPO IV",'BASE LIQUIDACION REDEBAN 2025'!$C$5,IF(AD344="AEREO",'BASE LIQUIDACION REDEBAN 2025'!$B$6,'BASE LIQUIDACION REDEBAN 2025'!$C$5))))))</f>
        <v>65960.072302</v>
      </c>
      <c r="AJ344" s="97">
        <f>IF(OR(V344="SOPORTE_TELEFÓNICO",V344="ENVÍO"),0,IF(AC344="TIPO I",'BASE LIQUIDACION REDEBAN 2025'!$B$10,IF(AC344="TIPO II",'BASE LIQUIDACION REDEBAN 2025'!$B$11,IF(AC344="TIPO III",'BASE LIQUIDACION REDEBAN 2025'!$B$12,'BASE LIQUIDACION REDEBAN 2025'!$B$13))))</f>
        <v>75096.394270399993</v>
      </c>
      <c r="AK344" s="97">
        <f t="shared" si="5"/>
        <v>65960.072302</v>
      </c>
    </row>
    <row r="345" spans="1:37" s="85" customFormat="1" ht="13.15">
      <c r="A345" s="178" t="s">
        <v>90</v>
      </c>
      <c r="B345" s="104" t="str">
        <f>VLOOKUP(A345,'CENTRO DE COSTOS'!A:D,4,FALSE)</f>
        <v>JUAN SEBASTIÁN RÍOS CASTRILLÓN</v>
      </c>
      <c r="C345" s="104" t="str">
        <f>VLOOKUP(A345,'CENTRO DE COSTOS'!A:D,2,FALSE)</f>
        <v>0004-0005</v>
      </c>
      <c r="D345" s="177">
        <v>5001</v>
      </c>
      <c r="E345" s="178">
        <v>13380</v>
      </c>
      <c r="F345" s="178">
        <v>74708</v>
      </c>
      <c r="G345" s="178" t="s">
        <v>290</v>
      </c>
      <c r="H345" s="178" t="s">
        <v>90</v>
      </c>
      <c r="I345" s="178" t="s">
        <v>10787</v>
      </c>
      <c r="J345" s="178" t="s">
        <v>9145</v>
      </c>
      <c r="K345" s="178" t="s">
        <v>9145</v>
      </c>
      <c r="L345" s="117" t="s">
        <v>167</v>
      </c>
      <c r="M345" s="177" t="s">
        <v>10788</v>
      </c>
      <c r="N345" s="176" t="s">
        <v>10789</v>
      </c>
      <c r="O345" s="176">
        <v>45813.673611111109</v>
      </c>
      <c r="P345" s="176">
        <v>45817.633692129632</v>
      </c>
      <c r="Q345" s="177" t="s">
        <v>9136</v>
      </c>
      <c r="R345" s="177" t="s">
        <v>10250</v>
      </c>
      <c r="S345" s="177" t="s">
        <v>9138</v>
      </c>
      <c r="T345" s="177" t="s">
        <v>3964</v>
      </c>
      <c r="U345" s="177" t="s">
        <v>3964</v>
      </c>
      <c r="V345" s="177" t="s">
        <v>177</v>
      </c>
      <c r="W345" s="192" t="s">
        <v>10790</v>
      </c>
      <c r="X345" s="193" t="s">
        <v>10791</v>
      </c>
      <c r="Y345" s="177" t="s">
        <v>10792</v>
      </c>
      <c r="Z345" s="177" t="s">
        <v>10793</v>
      </c>
      <c r="AA345" s="177" t="s">
        <v>173</v>
      </c>
      <c r="AB345" s="177" t="s">
        <v>173</v>
      </c>
      <c r="AC345" s="194" t="s">
        <v>25</v>
      </c>
      <c r="AD345" s="194" t="s">
        <v>189</v>
      </c>
      <c r="AE345" s="177">
        <v>1</v>
      </c>
      <c r="AF345" s="177">
        <v>0</v>
      </c>
      <c r="AG345" s="177" t="s">
        <v>3303</v>
      </c>
      <c r="AH345" s="118"/>
      <c r="AI345" s="112">
        <f>IF(V345="SOPORTE_TELEFÓNICO",'BASE LIQUIDACION REDEBAN 2025'!$B$19,IF(AC345="TIPO I",'BASE LIQUIDACION REDEBAN 2025'!$C$2,IF(AC345="TIPO II",'BASE LIQUIDACION REDEBAN 2025'!$C$3,IF(AC345="TIPO III",'BASE LIQUIDACION REDEBAN 2025'!$C$4,IF(AC345="TIPO IV",'BASE LIQUIDACION REDEBAN 2025'!$C$5,IF(AD345="AEREO",'BASE LIQUIDACION REDEBAN 2025'!$B$6,'BASE LIQUIDACION REDEBAN 2025'!$C$5))))))</f>
        <v>65960.072302</v>
      </c>
      <c r="AJ345" s="97">
        <f>IF(OR(V345="SOPORTE_TELEFÓNICO",V345="ENVÍO"),0,IF(AC345="TIPO I",'BASE LIQUIDACION REDEBAN 2025'!$B$10,IF(AC345="TIPO II",'BASE LIQUIDACION REDEBAN 2025'!$B$11,IF(AC345="TIPO III",'BASE LIQUIDACION REDEBAN 2025'!$B$12,'BASE LIQUIDACION REDEBAN 2025'!$B$13))))</f>
        <v>75096.394270399993</v>
      </c>
      <c r="AK345" s="97">
        <f t="shared" si="5"/>
        <v>65960.072302</v>
      </c>
    </row>
    <row r="346" spans="1:37" s="85" customFormat="1" ht="13.15">
      <c r="A346" s="178" t="s">
        <v>92</v>
      </c>
      <c r="B346" s="104" t="str">
        <f>VLOOKUP(A346,'CENTRO DE COSTOS'!A:D,4,FALSE)</f>
        <v>KEVIN ALEXIS CORZO BUSTOS</v>
      </c>
      <c r="C346" s="104" t="str">
        <f>VLOOKUP(A346,'CENTRO DE COSTOS'!A:D,2,FALSE)</f>
        <v>0004-0007</v>
      </c>
      <c r="D346" s="177">
        <v>41770</v>
      </c>
      <c r="E346" s="178">
        <v>13391</v>
      </c>
      <c r="F346" s="178">
        <v>46718</v>
      </c>
      <c r="G346" s="178" t="s">
        <v>256</v>
      </c>
      <c r="H346" s="178" t="s">
        <v>5923</v>
      </c>
      <c r="I346" s="178" t="s">
        <v>10794</v>
      </c>
      <c r="J346" s="178" t="s">
        <v>802</v>
      </c>
      <c r="K346" s="178" t="s">
        <v>1030</v>
      </c>
      <c r="L346" s="117" t="s">
        <v>167</v>
      </c>
      <c r="M346" s="177" t="s">
        <v>10795</v>
      </c>
      <c r="N346" s="176" t="s">
        <v>10796</v>
      </c>
      <c r="O346" s="176">
        <v>45814.457638888889</v>
      </c>
      <c r="P346" s="176">
        <v>45817.693229166667</v>
      </c>
      <c r="Q346" s="177" t="s">
        <v>9136</v>
      </c>
      <c r="R346" s="177" t="s">
        <v>10250</v>
      </c>
      <c r="S346" s="177" t="s">
        <v>9138</v>
      </c>
      <c r="T346" s="177" t="s">
        <v>3964</v>
      </c>
      <c r="U346" s="177" t="s">
        <v>3964</v>
      </c>
      <c r="V346" s="177" t="s">
        <v>177</v>
      </c>
      <c r="W346" s="192" t="s">
        <v>10797</v>
      </c>
      <c r="X346" s="193" t="s">
        <v>10798</v>
      </c>
      <c r="Y346" s="177" t="s">
        <v>10799</v>
      </c>
      <c r="Z346" s="177" t="s">
        <v>10800</v>
      </c>
      <c r="AA346" s="177" t="s">
        <v>173</v>
      </c>
      <c r="AB346" s="177" t="s">
        <v>173</v>
      </c>
      <c r="AC346" s="194" t="s">
        <v>30</v>
      </c>
      <c r="AD346" s="194" t="s">
        <v>189</v>
      </c>
      <c r="AE346" s="177">
        <v>1</v>
      </c>
      <c r="AF346" s="177">
        <v>0</v>
      </c>
      <c r="AG346" s="177" t="s">
        <v>1326</v>
      </c>
      <c r="AH346" s="118"/>
      <c r="AI346" s="112">
        <f>IF(V346="SOPORTE_TELEFÓNICO",'BASE LIQUIDACION REDEBAN 2025'!$B$19,IF(AC346="TIPO I",'BASE LIQUIDACION REDEBAN 2025'!$C$2,IF(AC346="TIPO II",'BASE LIQUIDACION REDEBAN 2025'!$C$3,IF(AC346="TIPO III",'BASE LIQUIDACION REDEBAN 2025'!$C$4,IF(AC346="TIPO IV",'BASE LIQUIDACION REDEBAN 2025'!$C$5,IF(AD346="AEREO",'BASE LIQUIDACION REDEBAN 2025'!$B$6,'BASE LIQUIDACION REDEBAN 2025'!$C$5))))))</f>
        <v>275728.78077800001</v>
      </c>
      <c r="AJ346" s="97">
        <f>IF(OR(V346="SOPORTE_TELEFÓNICO",V346="ENVÍO"),0,IF(AC346="TIPO I",'BASE LIQUIDACION REDEBAN 2025'!$B$10,IF(AC346="TIPO II",'BASE LIQUIDACION REDEBAN 2025'!$B$11,IF(AC346="TIPO III",'BASE LIQUIDACION REDEBAN 2025'!$B$12,'BASE LIQUIDACION REDEBAN 2025'!$B$13))))</f>
        <v>196536.5258152</v>
      </c>
      <c r="AK346" s="97">
        <f t="shared" si="5"/>
        <v>275728.78077800001</v>
      </c>
    </row>
    <row r="347" spans="1:37" s="85" customFormat="1" ht="13.15">
      <c r="A347" s="178" t="s">
        <v>68</v>
      </c>
      <c r="B347" s="104" t="str">
        <f>VLOOKUP(A347,'CENTRO DE COSTOS'!A:D,4,FALSE)</f>
        <v>WILLIAM ASDRUBAL ROZO ROZO</v>
      </c>
      <c r="C347" s="104" t="str">
        <f>VLOOKUP(A347,'CENTRO DE COSTOS'!A:D,2,FALSE)</f>
        <v>0004-0004</v>
      </c>
      <c r="D347" s="177">
        <v>99001</v>
      </c>
      <c r="E347" s="178">
        <v>13383</v>
      </c>
      <c r="F347" s="178">
        <v>76510</v>
      </c>
      <c r="G347" s="178" t="s">
        <v>3319</v>
      </c>
      <c r="H347" s="178" t="s">
        <v>5132</v>
      </c>
      <c r="I347" s="178" t="s">
        <v>10801</v>
      </c>
      <c r="J347" s="178" t="s">
        <v>9145</v>
      </c>
      <c r="K347" s="178" t="s">
        <v>9145</v>
      </c>
      <c r="L347" s="117" t="s">
        <v>167</v>
      </c>
      <c r="M347" s="177" t="s">
        <v>10802</v>
      </c>
      <c r="N347" s="176" t="s">
        <v>10803</v>
      </c>
      <c r="O347" s="176">
        <v>45813.673611111109</v>
      </c>
      <c r="P347" s="176">
        <v>45817.719699074078</v>
      </c>
      <c r="Q347" s="177" t="s">
        <v>9136</v>
      </c>
      <c r="R347" s="177" t="s">
        <v>10250</v>
      </c>
      <c r="S347" s="177" t="s">
        <v>9138</v>
      </c>
      <c r="T347" s="177" t="s">
        <v>3964</v>
      </c>
      <c r="U347" s="177" t="s">
        <v>3964</v>
      </c>
      <c r="V347" s="177" t="s">
        <v>177</v>
      </c>
      <c r="W347" s="192" t="s">
        <v>10804</v>
      </c>
      <c r="X347" s="193" t="s">
        <v>10805</v>
      </c>
      <c r="Y347" s="177" t="s">
        <v>10806</v>
      </c>
      <c r="Z347" s="177" t="s">
        <v>10807</v>
      </c>
      <c r="AA347" s="177" t="s">
        <v>173</v>
      </c>
      <c r="AB347" s="177" t="s">
        <v>173</v>
      </c>
      <c r="AC347" s="194" t="s">
        <v>175</v>
      </c>
      <c r="AD347" s="194" t="s">
        <v>227</v>
      </c>
      <c r="AE347" s="177">
        <v>1</v>
      </c>
      <c r="AF347" s="177">
        <v>0</v>
      </c>
      <c r="AG347" s="177" t="s">
        <v>301</v>
      </c>
      <c r="AH347" s="118"/>
      <c r="AI347" s="112">
        <f>IF(V347="SOPORTE_TELEFÓNICO",'BASE LIQUIDACION REDEBAN 2025'!$B$19,IF(AC347="TIPO I",'BASE LIQUIDACION REDEBAN 2025'!$C$2,IF(AC347="TIPO II",'BASE LIQUIDACION REDEBAN 2025'!$C$3,IF(AC347="TIPO III",'BASE LIQUIDACION REDEBAN 2025'!$C$4,IF(AC347="TIPO IV",'BASE LIQUIDACION REDEBAN 2025'!$C$5,IF(AD347="AEREO",'BASE LIQUIDACION REDEBAN 2025'!$B$6,'BASE LIQUIDACION REDEBAN 2025'!$C$5))))))</f>
        <v>988462.96268840006</v>
      </c>
      <c r="AJ347" s="97">
        <f>IF(OR(V347="SOPORTE_TELEFÓNICO",V347="ENVÍO"),0,IF(AC347="TIPO I",'BASE LIQUIDACION REDEBAN 2025'!$B$10,IF(AC347="TIPO II",'BASE LIQUIDACION REDEBAN 2025'!$B$11,IF(AC347="TIPO III",'BASE LIQUIDACION REDEBAN 2025'!$B$12,'BASE LIQUIDACION REDEBAN 2025'!$B$13))))</f>
        <v>196536.5258152</v>
      </c>
      <c r="AK347" s="97">
        <f t="shared" si="5"/>
        <v>988462.96268840006</v>
      </c>
    </row>
    <row r="348" spans="1:37" s="85" customFormat="1" ht="13.15">
      <c r="A348" s="178" t="s">
        <v>72</v>
      </c>
      <c r="B348" s="104" t="str">
        <f>VLOOKUP(A348,'CENTRO DE COSTOS'!A:D,4,FALSE)</f>
        <v>MIGUEL JULIÁN HERNÁNDEZ GUARÍN</v>
      </c>
      <c r="C348" s="104" t="str">
        <f>VLOOKUP(A348,'CENTRO DE COSTOS'!A:D,2,FALSE)</f>
        <v>0004-0008</v>
      </c>
      <c r="D348" s="177">
        <v>68307</v>
      </c>
      <c r="E348" s="178">
        <v>13432</v>
      </c>
      <c r="F348" s="178">
        <v>61232</v>
      </c>
      <c r="G348" s="178" t="s">
        <v>180</v>
      </c>
      <c r="H348" s="178" t="s">
        <v>1617</v>
      </c>
      <c r="I348" s="178" t="s">
        <v>10808</v>
      </c>
      <c r="J348" s="178" t="s">
        <v>9145</v>
      </c>
      <c r="K348" s="178" t="s">
        <v>9145</v>
      </c>
      <c r="L348" s="117" t="s">
        <v>167</v>
      </c>
      <c r="M348" s="177" t="s">
        <v>10809</v>
      </c>
      <c r="N348" s="176" t="s">
        <v>10810</v>
      </c>
      <c r="O348" s="176">
        <v>45814.519444444442</v>
      </c>
      <c r="P348" s="176">
        <v>45818.380127314813</v>
      </c>
      <c r="Q348" s="177" t="s">
        <v>9136</v>
      </c>
      <c r="R348" s="177" t="s">
        <v>10250</v>
      </c>
      <c r="S348" s="177" t="s">
        <v>9138</v>
      </c>
      <c r="T348" s="177" t="s">
        <v>3964</v>
      </c>
      <c r="U348" s="177" t="s">
        <v>3964</v>
      </c>
      <c r="V348" s="177" t="s">
        <v>177</v>
      </c>
      <c r="W348" s="192" t="s">
        <v>10811</v>
      </c>
      <c r="X348" s="193" t="s">
        <v>10812</v>
      </c>
      <c r="Y348" s="177" t="s">
        <v>10813</v>
      </c>
      <c r="Z348" s="177" t="s">
        <v>10814</v>
      </c>
      <c r="AA348" s="177" t="s">
        <v>173</v>
      </c>
      <c r="AB348" s="177" t="s">
        <v>173</v>
      </c>
      <c r="AC348" s="194" t="s">
        <v>25</v>
      </c>
      <c r="AD348" s="194" t="s">
        <v>189</v>
      </c>
      <c r="AE348" s="177">
        <v>1</v>
      </c>
      <c r="AF348" s="177">
        <v>0</v>
      </c>
      <c r="AG348" s="177" t="s">
        <v>866</v>
      </c>
      <c r="AH348" s="118"/>
      <c r="AI348" s="112">
        <f>IF(V348="SOPORTE_TELEFÓNICO",'BASE LIQUIDACION REDEBAN 2025'!$B$19,IF(AC348="TIPO I",'BASE LIQUIDACION REDEBAN 2025'!$C$2,IF(AC348="TIPO II",'BASE LIQUIDACION REDEBAN 2025'!$C$3,IF(AC348="TIPO III",'BASE LIQUIDACION REDEBAN 2025'!$C$4,IF(AC348="TIPO IV",'BASE LIQUIDACION REDEBAN 2025'!$C$5,IF(AD348="AEREO",'BASE LIQUIDACION REDEBAN 2025'!$B$6,'BASE LIQUIDACION REDEBAN 2025'!$C$5))))))</f>
        <v>65960.072302</v>
      </c>
      <c r="AJ348" s="97">
        <f>IF(OR(V348="SOPORTE_TELEFÓNICO",V348="ENVÍO"),0,IF(AC348="TIPO I",'BASE LIQUIDACION REDEBAN 2025'!$B$10,IF(AC348="TIPO II",'BASE LIQUIDACION REDEBAN 2025'!$B$11,IF(AC348="TIPO III",'BASE LIQUIDACION REDEBAN 2025'!$B$12,'BASE LIQUIDACION REDEBAN 2025'!$B$13))))</f>
        <v>75096.394270399993</v>
      </c>
      <c r="AK348" s="97">
        <f t="shared" si="5"/>
        <v>65960.072302</v>
      </c>
    </row>
    <row r="349" spans="1:37" s="85" customFormat="1" ht="13.15">
      <c r="A349" s="178" t="s">
        <v>72</v>
      </c>
      <c r="B349" s="104" t="str">
        <f>VLOOKUP(A349,'CENTRO DE COSTOS'!A:D,4,FALSE)</f>
        <v>MIGUEL JULIÁN HERNÁNDEZ GUARÍN</v>
      </c>
      <c r="C349" s="104" t="str">
        <f>VLOOKUP(A349,'CENTRO DE COSTOS'!A:D,2,FALSE)</f>
        <v>0004-0008</v>
      </c>
      <c r="D349" s="177">
        <v>68276</v>
      </c>
      <c r="E349" s="178">
        <v>13440</v>
      </c>
      <c r="F349" s="178">
        <v>63871</v>
      </c>
      <c r="G349" s="178" t="s">
        <v>180</v>
      </c>
      <c r="H349" s="178" t="s">
        <v>181</v>
      </c>
      <c r="I349" s="178" t="s">
        <v>10815</v>
      </c>
      <c r="J349" s="178" t="s">
        <v>802</v>
      </c>
      <c r="K349" s="178" t="s">
        <v>803</v>
      </c>
      <c r="L349" s="117" t="s">
        <v>167</v>
      </c>
      <c r="M349" s="177" t="s">
        <v>10816</v>
      </c>
      <c r="N349" s="176" t="s">
        <v>10817</v>
      </c>
      <c r="O349" s="176">
        <v>45817.673611111109</v>
      </c>
      <c r="P349" s="176">
        <v>45818.488240740742</v>
      </c>
      <c r="Q349" s="177" t="s">
        <v>9136</v>
      </c>
      <c r="R349" s="177" t="s">
        <v>10250</v>
      </c>
      <c r="S349" s="177" t="s">
        <v>9138</v>
      </c>
      <c r="T349" s="177" t="s">
        <v>3964</v>
      </c>
      <c r="U349" s="177" t="s">
        <v>3964</v>
      </c>
      <c r="V349" s="177" t="s">
        <v>177</v>
      </c>
      <c r="W349" s="192" t="s">
        <v>10818</v>
      </c>
      <c r="X349" s="193" t="s">
        <v>10819</v>
      </c>
      <c r="Y349" s="177" t="s">
        <v>10820</v>
      </c>
      <c r="Z349" s="177" t="s">
        <v>10821</v>
      </c>
      <c r="AA349" s="177" t="s">
        <v>173</v>
      </c>
      <c r="AB349" s="177" t="s">
        <v>173</v>
      </c>
      <c r="AC349" s="194" t="s">
        <v>25</v>
      </c>
      <c r="AD349" s="194" t="s">
        <v>189</v>
      </c>
      <c r="AE349" s="177">
        <v>1</v>
      </c>
      <c r="AF349" s="177">
        <v>0</v>
      </c>
      <c r="AG349" s="177" t="s">
        <v>866</v>
      </c>
      <c r="AH349" s="118"/>
      <c r="AI349" s="112">
        <f>IF(V349="SOPORTE_TELEFÓNICO",'BASE LIQUIDACION REDEBAN 2025'!$B$19,IF(AC349="TIPO I",'BASE LIQUIDACION REDEBAN 2025'!$C$2,IF(AC349="TIPO II",'BASE LIQUIDACION REDEBAN 2025'!$C$3,IF(AC349="TIPO III",'BASE LIQUIDACION REDEBAN 2025'!$C$4,IF(AC349="TIPO IV",'BASE LIQUIDACION REDEBAN 2025'!$C$5,IF(AD349="AEREO",'BASE LIQUIDACION REDEBAN 2025'!$B$6,'BASE LIQUIDACION REDEBAN 2025'!$C$5))))))</f>
        <v>65960.072302</v>
      </c>
      <c r="AJ349" s="97">
        <f>IF(OR(V349="SOPORTE_TELEFÓNICO",V349="ENVÍO"),0,IF(AC349="TIPO I",'BASE LIQUIDACION REDEBAN 2025'!$B$10,IF(AC349="TIPO II",'BASE LIQUIDACION REDEBAN 2025'!$B$11,IF(AC349="TIPO III",'BASE LIQUIDACION REDEBAN 2025'!$B$12,'BASE LIQUIDACION REDEBAN 2025'!$B$13))))</f>
        <v>75096.394270399993</v>
      </c>
      <c r="AK349" s="97">
        <f t="shared" si="5"/>
        <v>65960.072302</v>
      </c>
    </row>
    <row r="350" spans="1:37" s="85" customFormat="1" ht="13.15">
      <c r="A350" s="178" t="s">
        <v>68</v>
      </c>
      <c r="B350" s="104" t="str">
        <f>VLOOKUP(A350,'CENTRO DE COSTOS'!A:D,4,FALSE)</f>
        <v>WILLIAM ASDRUBAL ROZO ROZO</v>
      </c>
      <c r="C350" s="104" t="str">
        <f>VLOOKUP(A350,'CENTRO DE COSTOS'!A:D,2,FALSE)</f>
        <v>0004-0004</v>
      </c>
      <c r="D350" s="177">
        <v>25817</v>
      </c>
      <c r="E350" s="178" t="s">
        <v>10272</v>
      </c>
      <c r="F350" s="178">
        <v>29010</v>
      </c>
      <c r="G350" s="178" t="s">
        <v>298</v>
      </c>
      <c r="H350" s="178" t="s">
        <v>5403</v>
      </c>
      <c r="I350" s="178" t="s">
        <v>10822</v>
      </c>
      <c r="J350" s="178" t="s">
        <v>9145</v>
      </c>
      <c r="K350" s="178" t="s">
        <v>9145</v>
      </c>
      <c r="L350" s="117" t="s">
        <v>167</v>
      </c>
      <c r="M350" s="177" t="s">
        <v>10823</v>
      </c>
      <c r="N350" s="176" t="s">
        <v>10824</v>
      </c>
      <c r="O350" s="176">
        <v>45817.56527777778</v>
      </c>
      <c r="P350" s="176">
        <v>45818.517870370371</v>
      </c>
      <c r="Q350" s="177" t="s">
        <v>9136</v>
      </c>
      <c r="R350" s="177" t="s">
        <v>10250</v>
      </c>
      <c r="S350" s="177" t="s">
        <v>9138</v>
      </c>
      <c r="T350" s="177" t="s">
        <v>3964</v>
      </c>
      <c r="U350" s="177" t="s">
        <v>10276</v>
      </c>
      <c r="V350" s="177" t="s">
        <v>177</v>
      </c>
      <c r="W350" s="192" t="s">
        <v>10825</v>
      </c>
      <c r="X350" s="193" t="s">
        <v>10826</v>
      </c>
      <c r="Y350" s="177" t="s">
        <v>10827</v>
      </c>
      <c r="Z350" s="177" t="s">
        <v>10828</v>
      </c>
      <c r="AA350" s="177" t="s">
        <v>173</v>
      </c>
      <c r="AB350" s="177" t="s">
        <v>173</v>
      </c>
      <c r="AC350" s="194" t="s">
        <v>28</v>
      </c>
      <c r="AD350" s="194" t="s">
        <v>189</v>
      </c>
      <c r="AE350" s="177">
        <v>1</v>
      </c>
      <c r="AF350" s="177">
        <v>0</v>
      </c>
      <c r="AG350" s="177" t="s">
        <v>2095</v>
      </c>
      <c r="AH350" s="118"/>
      <c r="AI350" s="112">
        <f>IF(V350="SOPORTE_TELEFÓNICO",'BASE LIQUIDACION REDEBAN 2025'!$B$19,IF(AC350="TIPO I",'BASE LIQUIDACION REDEBAN 2025'!$C$2,IF(AC350="TIPO II",'BASE LIQUIDACION REDEBAN 2025'!$C$3,IF(AC350="TIPO III",'BASE LIQUIDACION REDEBAN 2025'!$C$4,IF(AC350="TIPO IV",'BASE LIQUIDACION REDEBAN 2025'!$C$5,IF(AD350="AEREO",'BASE LIQUIDACION REDEBAN 2025'!$B$6,'BASE LIQUIDACION REDEBAN 2025'!$C$5))))))</f>
        <v>144967.87232000002</v>
      </c>
      <c r="AJ350" s="97">
        <f>IF(OR(V350="SOPORTE_TELEFÓNICO",V350="ENVÍO"),0,IF(AC350="TIPO I",'BASE LIQUIDACION REDEBAN 2025'!$B$10,IF(AC350="TIPO II",'BASE LIQUIDACION REDEBAN 2025'!$B$11,IF(AC350="TIPO III",'BASE LIQUIDACION REDEBAN 2025'!$B$12,'BASE LIQUIDACION REDEBAN 2025'!$B$13))))</f>
        <v>140395.6348884</v>
      </c>
      <c r="AK350" s="97">
        <f t="shared" si="5"/>
        <v>144967.87232000002</v>
      </c>
    </row>
    <row r="351" spans="1:37" s="85" customFormat="1" ht="13.15">
      <c r="A351" s="178" t="s">
        <v>90</v>
      </c>
      <c r="B351" s="104" t="str">
        <f>VLOOKUP(A351,'CENTRO DE COSTOS'!A:D,4,FALSE)</f>
        <v>JUAN SEBASTIÁN RÍOS CASTRILLÓN</v>
      </c>
      <c r="C351" s="104" t="str">
        <f>VLOOKUP(A351,'CENTRO DE COSTOS'!A:D,2,FALSE)</f>
        <v>0004-0005</v>
      </c>
      <c r="D351" s="177">
        <v>5034</v>
      </c>
      <c r="E351" s="178">
        <v>13388</v>
      </c>
      <c r="F351" s="178">
        <v>20697</v>
      </c>
      <c r="G351" s="178" t="s">
        <v>290</v>
      </c>
      <c r="H351" s="178" t="s">
        <v>2193</v>
      </c>
      <c r="I351" s="178" t="s">
        <v>10829</v>
      </c>
      <c r="J351" s="178" t="s">
        <v>802</v>
      </c>
      <c r="K351" s="178" t="s">
        <v>803</v>
      </c>
      <c r="L351" s="117" t="s">
        <v>167</v>
      </c>
      <c r="M351" s="177" t="s">
        <v>10830</v>
      </c>
      <c r="N351" s="176" t="s">
        <v>10831</v>
      </c>
      <c r="O351" s="176">
        <v>45814.457638888889</v>
      </c>
      <c r="P351" s="176">
        <v>45818.526122685187</v>
      </c>
      <c r="Q351" s="177" t="s">
        <v>9136</v>
      </c>
      <c r="R351" s="177" t="s">
        <v>10250</v>
      </c>
      <c r="S351" s="177" t="s">
        <v>9138</v>
      </c>
      <c r="T351" s="177" t="s">
        <v>3964</v>
      </c>
      <c r="U351" s="177" t="s">
        <v>3964</v>
      </c>
      <c r="V351" s="177" t="s">
        <v>177</v>
      </c>
      <c r="W351" s="192" t="s">
        <v>10832</v>
      </c>
      <c r="X351" s="193" t="s">
        <v>10833</v>
      </c>
      <c r="Y351" s="177" t="s">
        <v>10834</v>
      </c>
      <c r="Z351" s="177" t="s">
        <v>10835</v>
      </c>
      <c r="AA351" s="177" t="s">
        <v>173</v>
      </c>
      <c r="AB351" s="177" t="s">
        <v>173</v>
      </c>
      <c r="AC351" s="194" t="s">
        <v>30</v>
      </c>
      <c r="AD351" s="194" t="s">
        <v>189</v>
      </c>
      <c r="AE351" s="177">
        <v>1</v>
      </c>
      <c r="AF351" s="177">
        <v>0</v>
      </c>
      <c r="AG351" s="177" t="s">
        <v>419</v>
      </c>
      <c r="AH351" s="118"/>
      <c r="AI351" s="112">
        <f>IF(V351="SOPORTE_TELEFÓNICO",'BASE LIQUIDACION REDEBAN 2025'!$B$19,IF(AC351="TIPO I",'BASE LIQUIDACION REDEBAN 2025'!$C$2,IF(AC351="TIPO II",'BASE LIQUIDACION REDEBAN 2025'!$C$3,IF(AC351="TIPO III",'BASE LIQUIDACION REDEBAN 2025'!$C$4,IF(AC351="TIPO IV",'BASE LIQUIDACION REDEBAN 2025'!$C$5,IF(AD351="AEREO",'BASE LIQUIDACION REDEBAN 2025'!$B$6,'BASE LIQUIDACION REDEBAN 2025'!$C$5))))))</f>
        <v>275728.78077800001</v>
      </c>
      <c r="AJ351" s="97">
        <f>IF(OR(V351="SOPORTE_TELEFÓNICO",V351="ENVÍO"),0,IF(AC351="TIPO I",'BASE LIQUIDACION REDEBAN 2025'!$B$10,IF(AC351="TIPO II",'BASE LIQUIDACION REDEBAN 2025'!$B$11,IF(AC351="TIPO III",'BASE LIQUIDACION REDEBAN 2025'!$B$12,'BASE LIQUIDACION REDEBAN 2025'!$B$13))))</f>
        <v>196536.5258152</v>
      </c>
      <c r="AK351" s="97">
        <f t="shared" si="5"/>
        <v>275728.78077800001</v>
      </c>
    </row>
    <row r="352" spans="1:37" s="85" customFormat="1" ht="13.15">
      <c r="A352" s="178" t="s">
        <v>90</v>
      </c>
      <c r="B352" s="104" t="str">
        <f>VLOOKUP(A352,'CENTRO DE COSTOS'!A:D,4,FALSE)</f>
        <v>JUAN SEBASTIÁN RÍOS CASTRILLÓN</v>
      </c>
      <c r="C352" s="104" t="str">
        <f>VLOOKUP(A352,'CENTRO DE COSTOS'!A:D,2,FALSE)</f>
        <v>0004-0005</v>
      </c>
      <c r="D352" s="177">
        <v>5101</v>
      </c>
      <c r="E352" s="178">
        <v>13374</v>
      </c>
      <c r="F352" s="178">
        <v>65734</v>
      </c>
      <c r="G352" s="178" t="s">
        <v>290</v>
      </c>
      <c r="H352" s="178" t="s">
        <v>2275</v>
      </c>
      <c r="I352" s="178" t="s">
        <v>10836</v>
      </c>
      <c r="J352" s="178" t="s">
        <v>9145</v>
      </c>
      <c r="K352" s="178" t="s">
        <v>9145</v>
      </c>
      <c r="L352" s="117" t="s">
        <v>167</v>
      </c>
      <c r="M352" s="177" t="s">
        <v>10837</v>
      </c>
      <c r="N352" s="176" t="s">
        <v>10838</v>
      </c>
      <c r="O352" s="176">
        <v>45813.673611111109</v>
      </c>
      <c r="P352" s="176">
        <v>45818.577870370369</v>
      </c>
      <c r="Q352" s="177" t="s">
        <v>9136</v>
      </c>
      <c r="R352" s="177" t="s">
        <v>10250</v>
      </c>
      <c r="S352" s="177" t="s">
        <v>9138</v>
      </c>
      <c r="T352" s="177" t="s">
        <v>3964</v>
      </c>
      <c r="U352" s="177" t="s">
        <v>3964</v>
      </c>
      <c r="V352" s="177" t="s">
        <v>177</v>
      </c>
      <c r="W352" s="192" t="s">
        <v>10839</v>
      </c>
      <c r="X352" s="193" t="s">
        <v>10840</v>
      </c>
      <c r="Y352" s="177" t="s">
        <v>10841</v>
      </c>
      <c r="Z352" s="177" t="s">
        <v>10842</v>
      </c>
      <c r="AA352" s="177" t="s">
        <v>173</v>
      </c>
      <c r="AB352" s="177" t="s">
        <v>173</v>
      </c>
      <c r="AC352" s="194" t="s">
        <v>28</v>
      </c>
      <c r="AD352" s="194" t="s">
        <v>189</v>
      </c>
      <c r="AE352" s="177">
        <v>1</v>
      </c>
      <c r="AF352" s="177">
        <v>0</v>
      </c>
      <c r="AG352" s="177" t="s">
        <v>419</v>
      </c>
      <c r="AH352" s="118"/>
      <c r="AI352" s="112">
        <f>IF(V352="SOPORTE_TELEFÓNICO",'BASE LIQUIDACION REDEBAN 2025'!$B$19,IF(AC352="TIPO I",'BASE LIQUIDACION REDEBAN 2025'!$C$2,IF(AC352="TIPO II",'BASE LIQUIDACION REDEBAN 2025'!$C$3,IF(AC352="TIPO III",'BASE LIQUIDACION REDEBAN 2025'!$C$4,IF(AC352="TIPO IV",'BASE LIQUIDACION REDEBAN 2025'!$C$5,IF(AD352="AEREO",'BASE LIQUIDACION REDEBAN 2025'!$B$6,'BASE LIQUIDACION REDEBAN 2025'!$C$5))))))</f>
        <v>144967.87232000002</v>
      </c>
      <c r="AJ352" s="97">
        <f>IF(OR(V352="SOPORTE_TELEFÓNICO",V352="ENVÍO"),0,IF(AC352="TIPO I",'BASE LIQUIDACION REDEBAN 2025'!$B$10,IF(AC352="TIPO II",'BASE LIQUIDACION REDEBAN 2025'!$B$11,IF(AC352="TIPO III",'BASE LIQUIDACION REDEBAN 2025'!$B$12,'BASE LIQUIDACION REDEBAN 2025'!$B$13))))</f>
        <v>140395.6348884</v>
      </c>
      <c r="AK352" s="97">
        <f t="shared" si="5"/>
        <v>144967.87232000002</v>
      </c>
    </row>
    <row r="353" spans="1:37" s="85" customFormat="1" ht="13.15">
      <c r="A353" s="178" t="s">
        <v>80</v>
      </c>
      <c r="B353" s="104" t="str">
        <f>VLOOKUP(A353,'CENTRO DE COSTOS'!A:D,4,FALSE)</f>
        <v>JOSE MAURICIO HERNANDEZ ROJAS</v>
      </c>
      <c r="C353" s="104" t="str">
        <f>VLOOKUP(A353,'CENTRO DE COSTOS'!A:D,2,FALSE)</f>
        <v>0004-0001</v>
      </c>
      <c r="D353" s="177">
        <v>13001</v>
      </c>
      <c r="E353" s="178">
        <v>13401</v>
      </c>
      <c r="F353" s="178">
        <v>78481</v>
      </c>
      <c r="G353" s="178" t="s">
        <v>364</v>
      </c>
      <c r="H353" s="178" t="s">
        <v>80</v>
      </c>
      <c r="I353" s="178" t="s">
        <v>10843</v>
      </c>
      <c r="J353" s="178" t="s">
        <v>802</v>
      </c>
      <c r="K353" s="178" t="s">
        <v>803</v>
      </c>
      <c r="L353" s="117" t="s">
        <v>167</v>
      </c>
      <c r="M353" s="196" t="s">
        <v>10844</v>
      </c>
      <c r="N353" s="176" t="s">
        <v>10845</v>
      </c>
      <c r="O353" s="176">
        <v>45814.457638888889</v>
      </c>
      <c r="P353" s="176">
        <v>45818.657962962963</v>
      </c>
      <c r="Q353" s="177" t="s">
        <v>9136</v>
      </c>
      <c r="R353" s="177" t="s">
        <v>10250</v>
      </c>
      <c r="S353" s="177" t="s">
        <v>9138</v>
      </c>
      <c r="T353" s="177" t="s">
        <v>3964</v>
      </c>
      <c r="U353" s="177" t="s">
        <v>3964</v>
      </c>
      <c r="V353" s="177" t="s">
        <v>177</v>
      </c>
      <c r="W353" s="192" t="s">
        <v>10846</v>
      </c>
      <c r="X353" s="193" t="s">
        <v>10847</v>
      </c>
      <c r="Y353" s="177" t="s">
        <v>10848</v>
      </c>
      <c r="Z353" s="177" t="s">
        <v>10849</v>
      </c>
      <c r="AA353" s="177" t="s">
        <v>173</v>
      </c>
      <c r="AB353" s="177" t="s">
        <v>173</v>
      </c>
      <c r="AC353" s="194" t="s">
        <v>25</v>
      </c>
      <c r="AD353" s="194" t="s">
        <v>189</v>
      </c>
      <c r="AE353" s="177">
        <v>1</v>
      </c>
      <c r="AF353" s="177">
        <v>0</v>
      </c>
      <c r="AG353" s="177" t="s">
        <v>367</v>
      </c>
      <c r="AH353" s="118"/>
      <c r="AI353" s="112">
        <f>IF(V353="SOPORTE_TELEFÓNICO",'BASE LIQUIDACION REDEBAN 2025'!$B$19,IF(AC353="TIPO I",'BASE LIQUIDACION REDEBAN 2025'!$C$2,IF(AC353="TIPO II",'BASE LIQUIDACION REDEBAN 2025'!$C$3,IF(AC353="TIPO III",'BASE LIQUIDACION REDEBAN 2025'!$C$4,IF(AC353="TIPO IV",'BASE LIQUIDACION REDEBAN 2025'!$C$5,IF(AD353="AEREO",'BASE LIQUIDACION REDEBAN 2025'!$B$6,'BASE LIQUIDACION REDEBAN 2025'!$C$5))))))</f>
        <v>65960.072302</v>
      </c>
      <c r="AJ353" s="97">
        <f>IF(OR(V353="SOPORTE_TELEFÓNICO",V353="ENVÍO"),0,IF(AC353="TIPO I",'BASE LIQUIDACION REDEBAN 2025'!$B$10,IF(AC353="TIPO II",'BASE LIQUIDACION REDEBAN 2025'!$B$11,IF(AC353="TIPO III",'BASE LIQUIDACION REDEBAN 2025'!$B$12,'BASE LIQUIDACION REDEBAN 2025'!$B$13))))</f>
        <v>75096.394270399993</v>
      </c>
      <c r="AK353" s="97">
        <f t="shared" si="5"/>
        <v>65960.072302</v>
      </c>
    </row>
    <row r="354" spans="1:37" s="85" customFormat="1" ht="13.15">
      <c r="A354" s="178" t="s">
        <v>100</v>
      </c>
      <c r="B354" s="104" t="str">
        <f>VLOOKUP(A354,'CENTRO DE COSTOS'!A:D,4,FALSE)</f>
        <v>KEVIN ALEXIS CORZO BUSTOS</v>
      </c>
      <c r="C354" s="104" t="str">
        <f>VLOOKUP(A354,'CENTRO DE COSTOS'!A:D,2,FALSE)</f>
        <v>0004-0007</v>
      </c>
      <c r="D354" s="177">
        <v>50001</v>
      </c>
      <c r="E354" s="178" t="s">
        <v>10272</v>
      </c>
      <c r="F354" s="178">
        <v>69923</v>
      </c>
      <c r="G354" s="178" t="s">
        <v>192</v>
      </c>
      <c r="H354" s="178" t="s">
        <v>100</v>
      </c>
      <c r="I354" s="178" t="s">
        <v>10850</v>
      </c>
      <c r="J354" s="178" t="s">
        <v>9145</v>
      </c>
      <c r="K354" s="178" t="s">
        <v>9145</v>
      </c>
      <c r="L354" s="117" t="s">
        <v>167</v>
      </c>
      <c r="M354" s="177" t="s">
        <v>10851</v>
      </c>
      <c r="N354" s="176" t="s">
        <v>10852</v>
      </c>
      <c r="O354" s="176">
        <v>45817.56527777778</v>
      </c>
      <c r="P354" s="176">
        <v>45818.672754629632</v>
      </c>
      <c r="Q354" s="177" t="s">
        <v>9136</v>
      </c>
      <c r="R354" s="177" t="s">
        <v>10250</v>
      </c>
      <c r="S354" s="177" t="s">
        <v>9138</v>
      </c>
      <c r="T354" s="177" t="s">
        <v>3964</v>
      </c>
      <c r="U354" s="177" t="s">
        <v>10276</v>
      </c>
      <c r="V354" s="177" t="s">
        <v>177</v>
      </c>
      <c r="W354" s="192" t="s">
        <v>10853</v>
      </c>
      <c r="X354" s="193" t="s">
        <v>10854</v>
      </c>
      <c r="Y354" s="177" t="s">
        <v>10855</v>
      </c>
      <c r="Z354" s="177" t="s">
        <v>10856</v>
      </c>
      <c r="AA354" s="177" t="s">
        <v>173</v>
      </c>
      <c r="AB354" s="177" t="s">
        <v>173</v>
      </c>
      <c r="AC354" s="194" t="s">
        <v>25</v>
      </c>
      <c r="AD354" s="194" t="s">
        <v>189</v>
      </c>
      <c r="AE354" s="177">
        <v>1</v>
      </c>
      <c r="AF354" s="177">
        <v>0</v>
      </c>
      <c r="AG354" s="177" t="s">
        <v>3368</v>
      </c>
      <c r="AH354" s="118"/>
      <c r="AI354" s="112">
        <f>IF(V354="SOPORTE_TELEFÓNICO",'BASE LIQUIDACION REDEBAN 2025'!$B$19,IF(AC354="TIPO I",'BASE LIQUIDACION REDEBAN 2025'!$C$2,IF(AC354="TIPO II",'BASE LIQUIDACION REDEBAN 2025'!$C$3,IF(AC354="TIPO III",'BASE LIQUIDACION REDEBAN 2025'!$C$4,IF(AC354="TIPO IV",'BASE LIQUIDACION REDEBAN 2025'!$C$5,IF(AD354="AEREO",'BASE LIQUIDACION REDEBAN 2025'!$B$6,'BASE LIQUIDACION REDEBAN 2025'!$C$5))))))</f>
        <v>65960.072302</v>
      </c>
      <c r="AJ354" s="97">
        <f>IF(OR(V354="SOPORTE_TELEFÓNICO",V354="ENVÍO"),0,IF(AC354="TIPO I",'BASE LIQUIDACION REDEBAN 2025'!$B$10,IF(AC354="TIPO II",'BASE LIQUIDACION REDEBAN 2025'!$B$11,IF(AC354="TIPO III",'BASE LIQUIDACION REDEBAN 2025'!$B$12,'BASE LIQUIDACION REDEBAN 2025'!$B$13))))</f>
        <v>75096.394270399993</v>
      </c>
      <c r="AK354" s="97">
        <f t="shared" si="5"/>
        <v>65960.072302</v>
      </c>
    </row>
    <row r="355" spans="1:37" s="85" customFormat="1" ht="13.15">
      <c r="A355" s="178" t="s">
        <v>68</v>
      </c>
      <c r="B355" s="104" t="str">
        <f>VLOOKUP(A355,'CENTRO DE COSTOS'!A:D,4,FALSE)</f>
        <v>WILLIAM ASDRUBAL ROZO ROZO</v>
      </c>
      <c r="C355" s="104" t="str">
        <f>VLOOKUP(A355,'CENTRO DE COSTOS'!A:D,2,FALSE)</f>
        <v>0004-0004</v>
      </c>
      <c r="D355" s="177">
        <v>11001</v>
      </c>
      <c r="E355" s="178" t="s">
        <v>10272</v>
      </c>
      <c r="F355" s="178">
        <v>46898</v>
      </c>
      <c r="G355" s="178" t="s">
        <v>298</v>
      </c>
      <c r="H355" s="178" t="s">
        <v>68</v>
      </c>
      <c r="I355" s="178" t="s">
        <v>10857</v>
      </c>
      <c r="J355" s="178" t="s">
        <v>9145</v>
      </c>
      <c r="K355" s="178" t="s">
        <v>9145</v>
      </c>
      <c r="L355" s="117" t="s">
        <v>167</v>
      </c>
      <c r="M355" s="177" t="s">
        <v>10858</v>
      </c>
      <c r="N355" s="176" t="s">
        <v>10859</v>
      </c>
      <c r="O355" s="176">
        <v>45817.56527777778</v>
      </c>
      <c r="P355" s="176">
        <v>45819.547222222223</v>
      </c>
      <c r="Q355" s="177" t="s">
        <v>9136</v>
      </c>
      <c r="R355" s="177" t="s">
        <v>10250</v>
      </c>
      <c r="S355" s="177" t="s">
        <v>9138</v>
      </c>
      <c r="T355" s="177" t="s">
        <v>3964</v>
      </c>
      <c r="U355" s="177" t="s">
        <v>10276</v>
      </c>
      <c r="V355" s="177" t="s">
        <v>177</v>
      </c>
      <c r="W355" s="192" t="s">
        <v>10860</v>
      </c>
      <c r="X355" s="193" t="s">
        <v>10861</v>
      </c>
      <c r="Y355" s="177" t="s">
        <v>10862</v>
      </c>
      <c r="Z355" s="177" t="s">
        <v>10863</v>
      </c>
      <c r="AA355" s="177" t="s">
        <v>173</v>
      </c>
      <c r="AB355" s="177" t="s">
        <v>173</v>
      </c>
      <c r="AC355" s="194" t="s">
        <v>25</v>
      </c>
      <c r="AD355" s="194" t="s">
        <v>189</v>
      </c>
      <c r="AE355" s="177">
        <v>1</v>
      </c>
      <c r="AF355" s="177">
        <v>0</v>
      </c>
      <c r="AG355" s="177" t="s">
        <v>326</v>
      </c>
      <c r="AH355" s="118"/>
      <c r="AI355" s="112">
        <f>IF(V355="SOPORTE_TELEFÓNICO",'BASE LIQUIDACION REDEBAN 2025'!$B$19,IF(AC355="TIPO I",'BASE LIQUIDACION REDEBAN 2025'!$C$2,IF(AC355="TIPO II",'BASE LIQUIDACION REDEBAN 2025'!$C$3,IF(AC355="TIPO III",'BASE LIQUIDACION REDEBAN 2025'!$C$4,IF(AC355="TIPO IV",'BASE LIQUIDACION REDEBAN 2025'!$C$5,IF(AD355="AEREO",'BASE LIQUIDACION REDEBAN 2025'!$B$6,'BASE LIQUIDACION REDEBAN 2025'!$C$5))))))</f>
        <v>65960.072302</v>
      </c>
      <c r="AJ355" s="97">
        <f>IF(OR(V355="SOPORTE_TELEFÓNICO",V355="ENVÍO"),0,IF(AC355="TIPO I",'BASE LIQUIDACION REDEBAN 2025'!$B$10,IF(AC355="TIPO II",'BASE LIQUIDACION REDEBAN 2025'!$B$11,IF(AC355="TIPO III",'BASE LIQUIDACION REDEBAN 2025'!$B$12,'BASE LIQUIDACION REDEBAN 2025'!$B$13))))</f>
        <v>75096.394270399993</v>
      </c>
      <c r="AK355" s="97">
        <f t="shared" si="5"/>
        <v>65960.072302</v>
      </c>
    </row>
    <row r="356" spans="1:37" s="85" customFormat="1" ht="13.15">
      <c r="A356" s="178" t="s">
        <v>92</v>
      </c>
      <c r="B356" s="104" t="str">
        <f>VLOOKUP(A356,'CENTRO DE COSTOS'!A:D,4,FALSE)</f>
        <v>KEVIN ALEXIS CORZO BUSTOS</v>
      </c>
      <c r="C356" s="104" t="str">
        <f>VLOOKUP(A356,'CENTRO DE COSTOS'!A:D,2,FALSE)</f>
        <v>0004-0007</v>
      </c>
      <c r="D356" s="177">
        <v>18460</v>
      </c>
      <c r="E356" s="178" t="s">
        <v>10272</v>
      </c>
      <c r="F356" s="178">
        <v>57007</v>
      </c>
      <c r="G356" s="178" t="s">
        <v>1649</v>
      </c>
      <c r="H356" s="178" t="s">
        <v>10864</v>
      </c>
      <c r="I356" s="178" t="s">
        <v>10865</v>
      </c>
      <c r="J356" s="178" t="s">
        <v>802</v>
      </c>
      <c r="K356" s="178" t="s">
        <v>1030</v>
      </c>
      <c r="L356" s="117" t="s">
        <v>167</v>
      </c>
      <c r="M356" s="177" t="s">
        <v>10866</v>
      </c>
      <c r="N356" s="176" t="s">
        <v>10867</v>
      </c>
      <c r="O356" s="176">
        <v>45817.673611111109</v>
      </c>
      <c r="P356" s="176">
        <v>45819.586724537039</v>
      </c>
      <c r="Q356" s="177" t="s">
        <v>9136</v>
      </c>
      <c r="R356" s="177" t="s">
        <v>10250</v>
      </c>
      <c r="S356" s="177" t="s">
        <v>9138</v>
      </c>
      <c r="T356" s="177" t="s">
        <v>3964</v>
      </c>
      <c r="U356" s="177" t="s">
        <v>10276</v>
      </c>
      <c r="V356" s="177" t="s">
        <v>177</v>
      </c>
      <c r="W356" s="192" t="s">
        <v>10868</v>
      </c>
      <c r="X356" s="193" t="s">
        <v>10869</v>
      </c>
      <c r="Y356" s="177" t="s">
        <v>10870</v>
      </c>
      <c r="Z356" s="177" t="s">
        <v>10871</v>
      </c>
      <c r="AA356" s="177" t="s">
        <v>173</v>
      </c>
      <c r="AB356" s="177" t="s">
        <v>173</v>
      </c>
      <c r="AC356" s="194" t="s">
        <v>32</v>
      </c>
      <c r="AD356" s="194" t="s">
        <v>189</v>
      </c>
      <c r="AE356" s="177">
        <v>1</v>
      </c>
      <c r="AF356" s="177">
        <v>0</v>
      </c>
      <c r="AG356" s="177" t="s">
        <v>1653</v>
      </c>
      <c r="AH356" s="118"/>
      <c r="AI356" s="112">
        <f>IF(V356="SOPORTE_TELEFÓNICO",'BASE LIQUIDACION REDEBAN 2025'!$B$19,IF(AC356="TIPO I",'BASE LIQUIDACION REDEBAN 2025'!$C$2,IF(AC356="TIPO II",'BASE LIQUIDACION REDEBAN 2025'!$C$3,IF(AC356="TIPO III",'BASE LIQUIDACION REDEBAN 2025'!$C$4,IF(AC356="TIPO IV",'BASE LIQUIDACION REDEBAN 2025'!$C$5,IF(AD356="AEREO",'BASE LIQUIDACION REDEBAN 2025'!$B$6,'BASE LIQUIDACION REDEBAN 2025'!$C$5))))))</f>
        <v>479588.87655000004</v>
      </c>
      <c r="AJ356" s="97">
        <f>IF(OR(V356="SOPORTE_TELEFÓNICO",V356="ENVÍO"),0,IF(AC356="TIPO I",'BASE LIQUIDACION REDEBAN 2025'!$B$10,IF(AC356="TIPO II",'BASE LIQUIDACION REDEBAN 2025'!$B$11,IF(AC356="TIPO III",'BASE LIQUIDACION REDEBAN 2025'!$B$12,'BASE LIQUIDACION REDEBAN 2025'!$B$13))))</f>
        <v>196536.5258152</v>
      </c>
      <c r="AK356" s="97">
        <f t="shared" si="5"/>
        <v>479588.87655000004</v>
      </c>
    </row>
    <row r="357" spans="1:37" s="85" customFormat="1" ht="13.15">
      <c r="A357" s="178" t="s">
        <v>68</v>
      </c>
      <c r="B357" s="104" t="str">
        <f>VLOOKUP(A357,'CENTRO DE COSTOS'!A:D,4,FALSE)</f>
        <v>WILLIAM ASDRUBAL ROZO ROZO</v>
      </c>
      <c r="C357" s="104" t="str">
        <f>VLOOKUP(A357,'CENTRO DE COSTOS'!A:D,2,FALSE)</f>
        <v>0004-0004</v>
      </c>
      <c r="D357" s="177">
        <v>11001</v>
      </c>
      <c r="E357" s="178" t="s">
        <v>10272</v>
      </c>
      <c r="F357" s="178">
        <v>68134</v>
      </c>
      <c r="G357" s="178" t="s">
        <v>298</v>
      </c>
      <c r="H357" s="178" t="s">
        <v>68</v>
      </c>
      <c r="I357" s="178" t="s">
        <v>10872</v>
      </c>
      <c r="J357" s="178" t="s">
        <v>9145</v>
      </c>
      <c r="K357" s="178" t="s">
        <v>9145</v>
      </c>
      <c r="L357" s="117" t="s">
        <v>167</v>
      </c>
      <c r="M357" s="177" t="s">
        <v>10873</v>
      </c>
      <c r="N357" s="176" t="s">
        <v>10874</v>
      </c>
      <c r="O357" s="176">
        <v>45818.525694444441</v>
      </c>
      <c r="P357" s="176">
        <v>45819.611979166657</v>
      </c>
      <c r="Q357" s="177" t="s">
        <v>9136</v>
      </c>
      <c r="R357" s="177" t="s">
        <v>10250</v>
      </c>
      <c r="S357" s="177" t="s">
        <v>9138</v>
      </c>
      <c r="T357" s="177" t="s">
        <v>3964</v>
      </c>
      <c r="U357" s="177" t="s">
        <v>10276</v>
      </c>
      <c r="V357" s="177" t="s">
        <v>177</v>
      </c>
      <c r="W357" s="192" t="s">
        <v>10875</v>
      </c>
      <c r="X357" s="193" t="s">
        <v>10876</v>
      </c>
      <c r="Y357" s="177" t="s">
        <v>10877</v>
      </c>
      <c r="Z357" s="177" t="s">
        <v>10878</v>
      </c>
      <c r="AA357" s="177" t="s">
        <v>173</v>
      </c>
      <c r="AB357" s="177" t="s">
        <v>173</v>
      </c>
      <c r="AC357" s="194" t="s">
        <v>25</v>
      </c>
      <c r="AD357" s="194" t="s">
        <v>189</v>
      </c>
      <c r="AE357" s="177">
        <v>1</v>
      </c>
      <c r="AF357" s="177">
        <v>0</v>
      </c>
      <c r="AG357" s="177" t="s">
        <v>301</v>
      </c>
      <c r="AH357" s="118"/>
      <c r="AI357" s="112">
        <f>IF(V357="SOPORTE_TELEFÓNICO",'BASE LIQUIDACION REDEBAN 2025'!$B$19,IF(AC357="TIPO I",'BASE LIQUIDACION REDEBAN 2025'!$C$2,IF(AC357="TIPO II",'BASE LIQUIDACION REDEBAN 2025'!$C$3,IF(AC357="TIPO III",'BASE LIQUIDACION REDEBAN 2025'!$C$4,IF(AC357="TIPO IV",'BASE LIQUIDACION REDEBAN 2025'!$C$5,IF(AD357="AEREO",'BASE LIQUIDACION REDEBAN 2025'!$B$6,'BASE LIQUIDACION REDEBAN 2025'!$C$5))))))</f>
        <v>65960.072302</v>
      </c>
      <c r="AJ357" s="97">
        <f>IF(OR(V357="SOPORTE_TELEFÓNICO",V357="ENVÍO"),0,IF(AC357="TIPO I",'BASE LIQUIDACION REDEBAN 2025'!$B$10,IF(AC357="TIPO II",'BASE LIQUIDACION REDEBAN 2025'!$B$11,IF(AC357="TIPO III",'BASE LIQUIDACION REDEBAN 2025'!$B$12,'BASE LIQUIDACION REDEBAN 2025'!$B$13))))</f>
        <v>75096.394270399993</v>
      </c>
      <c r="AK357" s="97">
        <f t="shared" si="5"/>
        <v>65960.072302</v>
      </c>
    </row>
    <row r="358" spans="1:37" s="85" customFormat="1" ht="13.15">
      <c r="A358" s="178" t="s">
        <v>68</v>
      </c>
      <c r="B358" s="104" t="str">
        <f>VLOOKUP(A358,'CENTRO DE COSTOS'!A:D,4,FALSE)</f>
        <v>WILLIAM ASDRUBAL ROZO ROZO</v>
      </c>
      <c r="C358" s="104" t="str">
        <f>VLOOKUP(A358,'CENTRO DE COSTOS'!A:D,2,FALSE)</f>
        <v>0004-0004</v>
      </c>
      <c r="D358" s="177">
        <v>11001</v>
      </c>
      <c r="E358" s="178" t="s">
        <v>10272</v>
      </c>
      <c r="F358" s="178">
        <v>75296</v>
      </c>
      <c r="G358" s="178" t="s">
        <v>298</v>
      </c>
      <c r="H358" s="178" t="s">
        <v>68</v>
      </c>
      <c r="I358" s="178" t="s">
        <v>10879</v>
      </c>
      <c r="J358" s="178" t="s">
        <v>9145</v>
      </c>
      <c r="K358" s="178" t="s">
        <v>9145</v>
      </c>
      <c r="L358" s="117" t="s">
        <v>167</v>
      </c>
      <c r="M358" s="177" t="s">
        <v>10880</v>
      </c>
      <c r="N358" s="176" t="s">
        <v>10881</v>
      </c>
      <c r="O358" s="176">
        <v>45817.56527777778</v>
      </c>
      <c r="P358" s="176">
        <v>45819.708668981482</v>
      </c>
      <c r="Q358" s="177" t="s">
        <v>9136</v>
      </c>
      <c r="R358" s="177" t="s">
        <v>10250</v>
      </c>
      <c r="S358" s="177" t="s">
        <v>9138</v>
      </c>
      <c r="T358" s="177" t="s">
        <v>3964</v>
      </c>
      <c r="U358" s="177" t="s">
        <v>10276</v>
      </c>
      <c r="V358" s="177" t="s">
        <v>177</v>
      </c>
      <c r="W358" s="192" t="s">
        <v>10882</v>
      </c>
      <c r="X358" s="193" t="s">
        <v>10883</v>
      </c>
      <c r="Y358" s="177" t="s">
        <v>10884</v>
      </c>
      <c r="Z358" s="177" t="s">
        <v>10885</v>
      </c>
      <c r="AA358" s="177" t="s">
        <v>173</v>
      </c>
      <c r="AB358" s="177" t="s">
        <v>173</v>
      </c>
      <c r="AC358" s="194" t="s">
        <v>25</v>
      </c>
      <c r="AD358" s="194" t="s">
        <v>189</v>
      </c>
      <c r="AE358" s="177">
        <v>1</v>
      </c>
      <c r="AF358" s="177">
        <v>0</v>
      </c>
      <c r="AG358" s="177" t="s">
        <v>4274</v>
      </c>
      <c r="AH358" s="118"/>
      <c r="AI358" s="112">
        <f>IF(V358="SOPORTE_TELEFÓNICO",'BASE LIQUIDACION REDEBAN 2025'!$B$19,IF(AC358="TIPO I",'BASE LIQUIDACION REDEBAN 2025'!$C$2,IF(AC358="TIPO II",'BASE LIQUIDACION REDEBAN 2025'!$C$3,IF(AC358="TIPO III",'BASE LIQUIDACION REDEBAN 2025'!$C$4,IF(AC358="TIPO IV",'BASE LIQUIDACION REDEBAN 2025'!$C$5,IF(AD358="AEREO",'BASE LIQUIDACION REDEBAN 2025'!$B$6,'BASE LIQUIDACION REDEBAN 2025'!$C$5))))))</f>
        <v>65960.072302</v>
      </c>
      <c r="AJ358" s="97">
        <f>IF(OR(V358="SOPORTE_TELEFÓNICO",V358="ENVÍO"),0,IF(AC358="TIPO I",'BASE LIQUIDACION REDEBAN 2025'!$B$10,IF(AC358="TIPO II",'BASE LIQUIDACION REDEBAN 2025'!$B$11,IF(AC358="TIPO III",'BASE LIQUIDACION REDEBAN 2025'!$B$12,'BASE LIQUIDACION REDEBAN 2025'!$B$13))))</f>
        <v>75096.394270399993</v>
      </c>
      <c r="AK358" s="97">
        <f t="shared" si="5"/>
        <v>65960.072302</v>
      </c>
    </row>
    <row r="359" spans="1:37" s="85" customFormat="1" ht="13.15">
      <c r="A359" s="178" t="s">
        <v>81</v>
      </c>
      <c r="B359" s="104" t="str">
        <f>VLOOKUP(A359,'CENTRO DE COSTOS'!A:D,4,FALSE)</f>
        <v>MIGUEL JULIÁN HERNÁNDEZ GUARÍN</v>
      </c>
      <c r="C359" s="104" t="str">
        <f>VLOOKUP(A359,'CENTRO DE COSTOS'!A:D,2,FALSE)</f>
        <v>0004-0008</v>
      </c>
      <c r="D359" s="177">
        <v>54405</v>
      </c>
      <c r="E359" s="178" t="s">
        <v>10272</v>
      </c>
      <c r="F359" s="178">
        <v>60861</v>
      </c>
      <c r="G359" s="178" t="s">
        <v>408</v>
      </c>
      <c r="H359" s="178" t="s">
        <v>3209</v>
      </c>
      <c r="I359" s="178" t="s">
        <v>10886</v>
      </c>
      <c r="J359" s="178" t="s">
        <v>9145</v>
      </c>
      <c r="K359" s="178" t="s">
        <v>9145</v>
      </c>
      <c r="L359" s="117" t="s">
        <v>167</v>
      </c>
      <c r="M359" s="177" t="s">
        <v>10887</v>
      </c>
      <c r="N359" s="176" t="s">
        <v>10888</v>
      </c>
      <c r="O359" s="176">
        <v>45817.56527777778</v>
      </c>
      <c r="P359" s="176">
        <v>45819.713784722233</v>
      </c>
      <c r="Q359" s="177" t="s">
        <v>9136</v>
      </c>
      <c r="R359" s="177" t="s">
        <v>10250</v>
      </c>
      <c r="S359" s="177" t="s">
        <v>9138</v>
      </c>
      <c r="T359" s="177" t="s">
        <v>3964</v>
      </c>
      <c r="U359" s="177" t="s">
        <v>10276</v>
      </c>
      <c r="V359" s="177" t="s">
        <v>177</v>
      </c>
      <c r="W359" s="192" t="s">
        <v>10889</v>
      </c>
      <c r="X359" s="193" t="s">
        <v>10890</v>
      </c>
      <c r="Y359" s="177" t="s">
        <v>10891</v>
      </c>
      <c r="Z359" s="177" t="s">
        <v>10892</v>
      </c>
      <c r="AA359" s="177" t="s">
        <v>173</v>
      </c>
      <c r="AB359" s="177" t="s">
        <v>173</v>
      </c>
      <c r="AC359" s="194" t="s">
        <v>25</v>
      </c>
      <c r="AD359" s="194" t="s">
        <v>189</v>
      </c>
      <c r="AE359" s="177">
        <v>1</v>
      </c>
      <c r="AF359" s="177">
        <v>0</v>
      </c>
      <c r="AG359" s="177" t="s">
        <v>412</v>
      </c>
      <c r="AH359" s="118"/>
      <c r="AI359" s="112">
        <f>IF(V359="SOPORTE_TELEFÓNICO",'BASE LIQUIDACION REDEBAN 2025'!$B$19,IF(AC359="TIPO I",'BASE LIQUIDACION REDEBAN 2025'!$C$2,IF(AC359="TIPO II",'BASE LIQUIDACION REDEBAN 2025'!$C$3,IF(AC359="TIPO III",'BASE LIQUIDACION REDEBAN 2025'!$C$4,IF(AC359="TIPO IV",'BASE LIQUIDACION REDEBAN 2025'!$C$5,IF(AD359="AEREO",'BASE LIQUIDACION REDEBAN 2025'!$B$6,'BASE LIQUIDACION REDEBAN 2025'!$C$5))))))</f>
        <v>65960.072302</v>
      </c>
      <c r="AJ359" s="97">
        <f>IF(OR(V359="SOPORTE_TELEFÓNICO",V359="ENVÍO"),0,IF(AC359="TIPO I",'BASE LIQUIDACION REDEBAN 2025'!$B$10,IF(AC359="TIPO II",'BASE LIQUIDACION REDEBAN 2025'!$B$11,IF(AC359="TIPO III",'BASE LIQUIDACION REDEBAN 2025'!$B$12,'BASE LIQUIDACION REDEBAN 2025'!$B$13))))</f>
        <v>75096.394270399993</v>
      </c>
      <c r="AK359" s="97">
        <f t="shared" si="5"/>
        <v>65960.072302</v>
      </c>
    </row>
    <row r="360" spans="1:37" s="85" customFormat="1" ht="13.15">
      <c r="A360" s="178" t="s">
        <v>98</v>
      </c>
      <c r="B360" s="104" t="str">
        <f>VLOOKUP(A360,'CENTRO DE COSTOS'!A:D,4,FALSE)</f>
        <v>MIGUEL JULIÁN HERNÁNDEZ GUARÍN</v>
      </c>
      <c r="C360" s="104" t="str">
        <f>VLOOKUP(A360,'CENTRO DE COSTOS'!A:D,2,FALSE)</f>
        <v>0004-0008</v>
      </c>
      <c r="D360" s="177">
        <v>15087</v>
      </c>
      <c r="E360" s="178">
        <v>13439</v>
      </c>
      <c r="F360" s="178">
        <v>42773</v>
      </c>
      <c r="G360" s="178" t="s">
        <v>371</v>
      </c>
      <c r="H360" s="178" t="s">
        <v>8164</v>
      </c>
      <c r="I360" s="178" t="s">
        <v>10893</v>
      </c>
      <c r="J360" s="178" t="s">
        <v>802</v>
      </c>
      <c r="K360" s="178" t="s">
        <v>1030</v>
      </c>
      <c r="L360" s="117" t="s">
        <v>167</v>
      </c>
      <c r="M360" s="177" t="s">
        <v>10894</v>
      </c>
      <c r="N360" s="176" t="s">
        <v>10895</v>
      </c>
      <c r="O360" s="176">
        <v>45817.673611111109</v>
      </c>
      <c r="P360" s="176">
        <v>45819.735543981478</v>
      </c>
      <c r="Q360" s="177" t="s">
        <v>9136</v>
      </c>
      <c r="R360" s="177" t="s">
        <v>10250</v>
      </c>
      <c r="S360" s="177" t="s">
        <v>9138</v>
      </c>
      <c r="T360" s="177" t="s">
        <v>3964</v>
      </c>
      <c r="U360" s="177" t="s">
        <v>3964</v>
      </c>
      <c r="V360" s="177" t="s">
        <v>177</v>
      </c>
      <c r="W360" s="192" t="s">
        <v>10896</v>
      </c>
      <c r="X360" s="193" t="s">
        <v>10897</v>
      </c>
      <c r="Y360" s="177" t="s">
        <v>10898</v>
      </c>
      <c r="Z360" s="177" t="s">
        <v>10899</v>
      </c>
      <c r="AA360" s="177" t="s">
        <v>173</v>
      </c>
      <c r="AB360" s="177" t="s">
        <v>173</v>
      </c>
      <c r="AC360" s="194" t="s">
        <v>28</v>
      </c>
      <c r="AD360" s="194" t="s">
        <v>189</v>
      </c>
      <c r="AE360" s="177">
        <v>1</v>
      </c>
      <c r="AF360" s="177">
        <v>0</v>
      </c>
      <c r="AG360" s="177" t="s">
        <v>967</v>
      </c>
      <c r="AH360" s="118"/>
      <c r="AI360" s="112">
        <f>IF(V360="SOPORTE_TELEFÓNICO",'BASE LIQUIDACION REDEBAN 2025'!$B$19,IF(AC360="TIPO I",'BASE LIQUIDACION REDEBAN 2025'!$C$2,IF(AC360="TIPO II",'BASE LIQUIDACION REDEBAN 2025'!$C$3,IF(AC360="TIPO III",'BASE LIQUIDACION REDEBAN 2025'!$C$4,IF(AC360="TIPO IV",'BASE LIQUIDACION REDEBAN 2025'!$C$5,IF(AD360="AEREO",'BASE LIQUIDACION REDEBAN 2025'!$B$6,'BASE LIQUIDACION REDEBAN 2025'!$C$5))))))</f>
        <v>144967.87232000002</v>
      </c>
      <c r="AJ360" s="97">
        <f>IF(OR(V360="SOPORTE_TELEFÓNICO",V360="ENVÍO"),0,IF(AC360="TIPO I",'BASE LIQUIDACION REDEBAN 2025'!$B$10,IF(AC360="TIPO II",'BASE LIQUIDACION REDEBAN 2025'!$B$11,IF(AC360="TIPO III",'BASE LIQUIDACION REDEBAN 2025'!$B$12,'BASE LIQUIDACION REDEBAN 2025'!$B$13))))</f>
        <v>140395.6348884</v>
      </c>
      <c r="AK360" s="97">
        <f t="shared" si="5"/>
        <v>144967.87232000002</v>
      </c>
    </row>
    <row r="361" spans="1:37" s="85" customFormat="1" ht="13.15">
      <c r="A361" s="178" t="s">
        <v>72</v>
      </c>
      <c r="B361" s="104" t="str">
        <f>VLOOKUP(A361,'CENTRO DE COSTOS'!A:D,4,FALSE)</f>
        <v>MIGUEL JULIÁN HERNÁNDEZ GUARÍN</v>
      </c>
      <c r="C361" s="104" t="str">
        <f>VLOOKUP(A361,'CENTRO DE COSTOS'!A:D,2,FALSE)</f>
        <v>0004-0008</v>
      </c>
      <c r="D361" s="177">
        <v>68167</v>
      </c>
      <c r="E361" s="178">
        <v>13449</v>
      </c>
      <c r="F361" s="178">
        <v>70253</v>
      </c>
      <c r="G361" s="178" t="s">
        <v>180</v>
      </c>
      <c r="H361" s="178" t="s">
        <v>10900</v>
      </c>
      <c r="I361" s="178" t="s">
        <v>10901</v>
      </c>
      <c r="J361" s="178" t="s">
        <v>9145</v>
      </c>
      <c r="K361" s="178" t="s">
        <v>9145</v>
      </c>
      <c r="L361" s="117" t="s">
        <v>167</v>
      </c>
      <c r="M361" s="177" t="s">
        <v>10902</v>
      </c>
      <c r="N361" s="176" t="s">
        <v>10903</v>
      </c>
      <c r="O361" s="176">
        <v>45818.525694444441</v>
      </c>
      <c r="P361" s="176">
        <v>45819.759016203701</v>
      </c>
      <c r="Q361" s="177" t="s">
        <v>9136</v>
      </c>
      <c r="R361" s="177" t="s">
        <v>10250</v>
      </c>
      <c r="S361" s="177" t="s">
        <v>9138</v>
      </c>
      <c r="T361" s="177" t="s">
        <v>3964</v>
      </c>
      <c r="U361" s="177" t="s">
        <v>3964</v>
      </c>
      <c r="V361" s="177" t="s">
        <v>177</v>
      </c>
      <c r="W361" s="192" t="s">
        <v>10904</v>
      </c>
      <c r="X361" s="193" t="s">
        <v>10905</v>
      </c>
      <c r="Y361" s="177" t="s">
        <v>10906</v>
      </c>
      <c r="Z361" s="177" t="s">
        <v>10907</v>
      </c>
      <c r="AA361" s="177" t="s">
        <v>173</v>
      </c>
      <c r="AB361" s="177" t="s">
        <v>173</v>
      </c>
      <c r="AC361" s="194" t="s">
        <v>32</v>
      </c>
      <c r="AD361" s="194" t="s">
        <v>189</v>
      </c>
      <c r="AE361" s="177">
        <v>1</v>
      </c>
      <c r="AF361" s="177">
        <v>0</v>
      </c>
      <c r="AG361" s="177" t="s">
        <v>3310</v>
      </c>
      <c r="AH361" s="118"/>
      <c r="AI361" s="112">
        <f>IF(V361="SOPORTE_TELEFÓNICO",'BASE LIQUIDACION REDEBAN 2025'!$B$19,IF(AC361="TIPO I",'BASE LIQUIDACION REDEBAN 2025'!$C$2,IF(AC361="TIPO II",'BASE LIQUIDACION REDEBAN 2025'!$C$3,IF(AC361="TIPO III",'BASE LIQUIDACION REDEBAN 2025'!$C$4,IF(AC361="TIPO IV",'BASE LIQUIDACION REDEBAN 2025'!$C$5,IF(AD361="AEREO",'BASE LIQUIDACION REDEBAN 2025'!$B$6,'BASE LIQUIDACION REDEBAN 2025'!$C$5))))))</f>
        <v>479588.87655000004</v>
      </c>
      <c r="AJ361" s="97">
        <f>IF(OR(V361="SOPORTE_TELEFÓNICO",V361="ENVÍO"),0,IF(AC361="TIPO I",'BASE LIQUIDACION REDEBAN 2025'!$B$10,IF(AC361="TIPO II",'BASE LIQUIDACION REDEBAN 2025'!$B$11,IF(AC361="TIPO III",'BASE LIQUIDACION REDEBAN 2025'!$B$12,'BASE LIQUIDACION REDEBAN 2025'!$B$13))))</f>
        <v>196536.5258152</v>
      </c>
      <c r="AK361" s="97">
        <f t="shared" si="5"/>
        <v>479588.87655000004</v>
      </c>
    </row>
    <row r="362" spans="1:37" s="85" customFormat="1" ht="13.15">
      <c r="A362" s="178" t="s">
        <v>90</v>
      </c>
      <c r="B362" s="104" t="str">
        <f>VLOOKUP(A362,'CENTRO DE COSTOS'!A:D,4,FALSE)</f>
        <v>JUAN SEBASTIÁN RÍOS CASTRILLÓN</v>
      </c>
      <c r="C362" s="104" t="str">
        <f>VLOOKUP(A362,'CENTRO DE COSTOS'!A:D,2,FALSE)</f>
        <v>0004-0005</v>
      </c>
      <c r="D362" s="177">
        <v>5088</v>
      </c>
      <c r="E362" s="178">
        <v>13400</v>
      </c>
      <c r="F362" s="178">
        <v>77872</v>
      </c>
      <c r="G362" s="178" t="s">
        <v>290</v>
      </c>
      <c r="H362" s="178" t="s">
        <v>291</v>
      </c>
      <c r="I362" s="178" t="s">
        <v>10908</v>
      </c>
      <c r="J362" s="178" t="s">
        <v>802</v>
      </c>
      <c r="K362" s="178" t="s">
        <v>1030</v>
      </c>
      <c r="L362" s="117" t="s">
        <v>167</v>
      </c>
      <c r="M362" s="177" t="s">
        <v>10909</v>
      </c>
      <c r="N362" s="176" t="s">
        <v>10910</v>
      </c>
      <c r="O362" s="176">
        <v>45814.457638888889</v>
      </c>
      <c r="P362" s="176">
        <v>45820.413287037038</v>
      </c>
      <c r="Q362" s="177" t="s">
        <v>9136</v>
      </c>
      <c r="R362" s="177" t="s">
        <v>10250</v>
      </c>
      <c r="S362" s="177" t="s">
        <v>9138</v>
      </c>
      <c r="T362" s="177" t="s">
        <v>3964</v>
      </c>
      <c r="U362" s="177" t="s">
        <v>3964</v>
      </c>
      <c r="V362" s="177" t="s">
        <v>177</v>
      </c>
      <c r="W362" s="192" t="s">
        <v>10911</v>
      </c>
      <c r="X362" s="193" t="s">
        <v>10912</v>
      </c>
      <c r="Y362" s="177" t="s">
        <v>10913</v>
      </c>
      <c r="Z362" s="177" t="s">
        <v>10914</v>
      </c>
      <c r="AA362" s="177" t="s">
        <v>173</v>
      </c>
      <c r="AB362" s="177" t="s">
        <v>173</v>
      </c>
      <c r="AC362" s="194" t="s">
        <v>25</v>
      </c>
      <c r="AD362" s="194" t="s">
        <v>189</v>
      </c>
      <c r="AE362" s="177">
        <v>1</v>
      </c>
      <c r="AF362" s="177">
        <v>0</v>
      </c>
      <c r="AG362" s="177" t="s">
        <v>3303</v>
      </c>
      <c r="AH362" s="118"/>
      <c r="AI362" s="112">
        <f>IF(V362="SOPORTE_TELEFÓNICO",'BASE LIQUIDACION REDEBAN 2025'!$B$19,IF(AC362="TIPO I",'BASE LIQUIDACION REDEBAN 2025'!$C$2,IF(AC362="TIPO II",'BASE LIQUIDACION REDEBAN 2025'!$C$3,IF(AC362="TIPO III",'BASE LIQUIDACION REDEBAN 2025'!$C$4,IF(AC362="TIPO IV",'BASE LIQUIDACION REDEBAN 2025'!$C$5,IF(AD362="AEREO",'BASE LIQUIDACION REDEBAN 2025'!$B$6,'BASE LIQUIDACION REDEBAN 2025'!$C$5))))))</f>
        <v>65960.072302</v>
      </c>
      <c r="AJ362" s="97">
        <f>IF(OR(V362="SOPORTE_TELEFÓNICO",V362="ENVÍO"),0,IF(AC362="TIPO I",'BASE LIQUIDACION REDEBAN 2025'!$B$10,IF(AC362="TIPO II",'BASE LIQUIDACION REDEBAN 2025'!$B$11,IF(AC362="TIPO III",'BASE LIQUIDACION REDEBAN 2025'!$B$12,'BASE LIQUIDACION REDEBAN 2025'!$B$13))))</f>
        <v>75096.394270399993</v>
      </c>
      <c r="AK362" s="97">
        <f t="shared" si="5"/>
        <v>65960.072302</v>
      </c>
    </row>
    <row r="363" spans="1:37" s="85" customFormat="1" ht="13.15">
      <c r="A363" s="178" t="s">
        <v>60</v>
      </c>
      <c r="B363" s="104" t="str">
        <f>VLOOKUP(A363,'CENTRO DE COSTOS'!A:D,4,FALSE)</f>
        <v>JUAN SEBASTIÁN RÍOS CASTRILLÓN</v>
      </c>
      <c r="C363" s="104" t="str">
        <f>VLOOKUP(A363,'CENTRO DE COSTOS'!A:D,2,FALSE)</f>
        <v>0004-0005</v>
      </c>
      <c r="D363" s="177">
        <v>5147</v>
      </c>
      <c r="E363" s="178" t="s">
        <v>10272</v>
      </c>
      <c r="F363" s="178">
        <v>43619</v>
      </c>
      <c r="G363" s="178" t="s">
        <v>290</v>
      </c>
      <c r="H363" s="178" t="s">
        <v>2023</v>
      </c>
      <c r="I363" s="178" t="s">
        <v>10915</v>
      </c>
      <c r="J363" s="178" t="s">
        <v>802</v>
      </c>
      <c r="K363" s="178" t="s">
        <v>1030</v>
      </c>
      <c r="L363" s="117" t="s">
        <v>167</v>
      </c>
      <c r="M363" s="177" t="s">
        <v>10916</v>
      </c>
      <c r="N363" s="176" t="s">
        <v>10917</v>
      </c>
      <c r="O363" s="176">
        <v>45817.673611111109</v>
      </c>
      <c r="P363" s="176">
        <v>45820.423379629632</v>
      </c>
      <c r="Q363" s="177" t="s">
        <v>9136</v>
      </c>
      <c r="R363" s="177" t="s">
        <v>10250</v>
      </c>
      <c r="S363" s="177" t="s">
        <v>9138</v>
      </c>
      <c r="T363" s="177" t="s">
        <v>3964</v>
      </c>
      <c r="U363" s="177" t="s">
        <v>10276</v>
      </c>
      <c r="V363" s="177" t="s">
        <v>177</v>
      </c>
      <c r="W363" s="192" t="s">
        <v>10918</v>
      </c>
      <c r="X363" s="193" t="s">
        <v>10919</v>
      </c>
      <c r="Y363" s="177" t="s">
        <v>10920</v>
      </c>
      <c r="Z363" s="177" t="s">
        <v>10921</v>
      </c>
      <c r="AA363" s="177" t="s">
        <v>173</v>
      </c>
      <c r="AB363" s="177" t="s">
        <v>173</v>
      </c>
      <c r="AC363" s="194" t="s">
        <v>25</v>
      </c>
      <c r="AD363" s="194" t="s">
        <v>189</v>
      </c>
      <c r="AE363" s="177">
        <v>1</v>
      </c>
      <c r="AF363" s="177">
        <v>0</v>
      </c>
      <c r="AG363" s="177" t="s">
        <v>3666</v>
      </c>
      <c r="AH363" s="118"/>
      <c r="AI363" s="112">
        <f>IF(V363="SOPORTE_TELEFÓNICO",'BASE LIQUIDACION REDEBAN 2025'!$B$19,IF(AC363="TIPO I",'BASE LIQUIDACION REDEBAN 2025'!$C$2,IF(AC363="TIPO II",'BASE LIQUIDACION REDEBAN 2025'!$C$3,IF(AC363="TIPO III",'BASE LIQUIDACION REDEBAN 2025'!$C$4,IF(AC363="TIPO IV",'BASE LIQUIDACION REDEBAN 2025'!$C$5,IF(AD363="AEREO",'BASE LIQUIDACION REDEBAN 2025'!$B$6,'BASE LIQUIDACION REDEBAN 2025'!$C$5))))))</f>
        <v>65960.072302</v>
      </c>
      <c r="AJ363" s="97">
        <f>IF(OR(V363="SOPORTE_TELEFÓNICO",V363="ENVÍO"),0,IF(AC363="TIPO I",'BASE LIQUIDACION REDEBAN 2025'!$B$10,IF(AC363="TIPO II",'BASE LIQUIDACION REDEBAN 2025'!$B$11,IF(AC363="TIPO III",'BASE LIQUIDACION REDEBAN 2025'!$B$12,'BASE LIQUIDACION REDEBAN 2025'!$B$13))))</f>
        <v>75096.394270399993</v>
      </c>
      <c r="AK363" s="97">
        <f t="shared" si="5"/>
        <v>65960.072302</v>
      </c>
    </row>
    <row r="364" spans="1:37" s="85" customFormat="1" ht="13.15">
      <c r="A364" s="178" t="s">
        <v>90</v>
      </c>
      <c r="B364" s="104" t="str">
        <f>VLOOKUP(A364,'CENTRO DE COSTOS'!A:D,4,FALSE)</f>
        <v>JUAN SEBASTIÁN RÍOS CASTRILLÓN</v>
      </c>
      <c r="C364" s="104" t="str">
        <f>VLOOKUP(A364,'CENTRO DE COSTOS'!A:D,2,FALSE)</f>
        <v>0004-0005</v>
      </c>
      <c r="D364" s="177">
        <v>27361</v>
      </c>
      <c r="E364" s="178" t="s">
        <v>10272</v>
      </c>
      <c r="F364" s="178">
        <v>73051</v>
      </c>
      <c r="G364" s="178" t="s">
        <v>208</v>
      </c>
      <c r="H364" s="178" t="s">
        <v>223</v>
      </c>
      <c r="I364" s="178" t="s">
        <v>10922</v>
      </c>
      <c r="J364" s="178" t="s">
        <v>802</v>
      </c>
      <c r="K364" s="178" t="s">
        <v>1030</v>
      </c>
      <c r="L364" s="117" t="s">
        <v>167</v>
      </c>
      <c r="M364" s="177" t="s">
        <v>10923</v>
      </c>
      <c r="N364" s="176" t="s">
        <v>10924</v>
      </c>
      <c r="O364" s="176">
        <v>45817.673611111109</v>
      </c>
      <c r="P364" s="176">
        <v>45820.450231481482</v>
      </c>
      <c r="Q364" s="177" t="s">
        <v>9136</v>
      </c>
      <c r="R364" s="177" t="s">
        <v>10250</v>
      </c>
      <c r="S364" s="177" t="s">
        <v>9138</v>
      </c>
      <c r="T364" s="177" t="s">
        <v>3964</v>
      </c>
      <c r="U364" s="177" t="s">
        <v>10276</v>
      </c>
      <c r="V364" s="177" t="s">
        <v>177</v>
      </c>
      <c r="W364" s="192" t="s">
        <v>10925</v>
      </c>
      <c r="X364" s="193" t="s">
        <v>10926</v>
      </c>
      <c r="Y364" s="177" t="s">
        <v>10927</v>
      </c>
      <c r="Z364" s="177" t="s">
        <v>10928</v>
      </c>
      <c r="AA364" s="177" t="s">
        <v>173</v>
      </c>
      <c r="AB364" s="177" t="s">
        <v>173</v>
      </c>
      <c r="AC364" s="194" t="s">
        <v>175</v>
      </c>
      <c r="AD364" s="194" t="s">
        <v>227</v>
      </c>
      <c r="AE364" s="177">
        <v>1</v>
      </c>
      <c r="AF364" s="177">
        <v>0</v>
      </c>
      <c r="AG364" s="177" t="s">
        <v>3666</v>
      </c>
      <c r="AH364" s="118"/>
      <c r="AI364" s="112">
        <f>IF(V364="SOPORTE_TELEFÓNICO",'BASE LIQUIDACION REDEBAN 2025'!$B$19,IF(AC364="TIPO I",'BASE LIQUIDACION REDEBAN 2025'!$C$2,IF(AC364="TIPO II",'BASE LIQUIDACION REDEBAN 2025'!$C$3,IF(AC364="TIPO III",'BASE LIQUIDACION REDEBAN 2025'!$C$4,IF(AC364="TIPO IV",'BASE LIQUIDACION REDEBAN 2025'!$C$5,IF(AD364="AEREO",'BASE LIQUIDACION REDEBAN 2025'!$B$6,'BASE LIQUIDACION REDEBAN 2025'!$C$5))))))</f>
        <v>988462.96268840006</v>
      </c>
      <c r="AJ364" s="97">
        <f>IF(OR(V364="SOPORTE_TELEFÓNICO",V364="ENVÍO"),0,IF(AC364="TIPO I",'BASE LIQUIDACION REDEBAN 2025'!$B$10,IF(AC364="TIPO II",'BASE LIQUIDACION REDEBAN 2025'!$B$11,IF(AC364="TIPO III",'BASE LIQUIDACION REDEBAN 2025'!$B$12,'BASE LIQUIDACION REDEBAN 2025'!$B$13))))</f>
        <v>196536.5258152</v>
      </c>
      <c r="AK364" s="97">
        <f t="shared" si="5"/>
        <v>988462.96268840006</v>
      </c>
    </row>
    <row r="365" spans="1:37" s="85" customFormat="1" ht="13.15">
      <c r="A365" s="178" t="s">
        <v>98</v>
      </c>
      <c r="B365" s="104" t="str">
        <f>VLOOKUP(A365,'CENTRO DE COSTOS'!A:D,4,FALSE)</f>
        <v>MIGUEL JULIÁN HERNÁNDEZ GUARÍN</v>
      </c>
      <c r="C365" s="104" t="str">
        <f>VLOOKUP(A365,'CENTRO DE COSTOS'!A:D,2,FALSE)</f>
        <v>0004-0008</v>
      </c>
      <c r="D365" s="177">
        <v>15407</v>
      </c>
      <c r="E365" s="178" t="s">
        <v>10272</v>
      </c>
      <c r="F365" s="178">
        <v>56718</v>
      </c>
      <c r="G365" s="178" t="s">
        <v>371</v>
      </c>
      <c r="H365" s="178" t="s">
        <v>7596</v>
      </c>
      <c r="I365" s="178" t="s">
        <v>10929</v>
      </c>
      <c r="J365" s="178" t="s">
        <v>802</v>
      </c>
      <c r="K365" s="178" t="s">
        <v>1030</v>
      </c>
      <c r="L365" s="117" t="s">
        <v>167</v>
      </c>
      <c r="M365" s="177" t="s">
        <v>10930</v>
      </c>
      <c r="N365" s="176" t="s">
        <v>10931</v>
      </c>
      <c r="O365" s="176">
        <v>45817.673611111109</v>
      </c>
      <c r="P365" s="176">
        <v>45820.468252314808</v>
      </c>
      <c r="Q365" s="177" t="s">
        <v>9136</v>
      </c>
      <c r="R365" s="177" t="s">
        <v>10250</v>
      </c>
      <c r="S365" s="177" t="s">
        <v>9138</v>
      </c>
      <c r="T365" s="177" t="s">
        <v>3964</v>
      </c>
      <c r="U365" s="177" t="s">
        <v>10276</v>
      </c>
      <c r="V365" s="177" t="s">
        <v>177</v>
      </c>
      <c r="W365" s="192" t="s">
        <v>10932</v>
      </c>
      <c r="X365" s="193" t="s">
        <v>10933</v>
      </c>
      <c r="Y365" s="177" t="s">
        <v>10934</v>
      </c>
      <c r="Z365" s="177" t="s">
        <v>10935</v>
      </c>
      <c r="AA365" s="177" t="s">
        <v>173</v>
      </c>
      <c r="AB365" s="177" t="s">
        <v>173</v>
      </c>
      <c r="AC365" s="194" t="s">
        <v>28</v>
      </c>
      <c r="AD365" s="194" t="s">
        <v>189</v>
      </c>
      <c r="AE365" s="177">
        <v>1</v>
      </c>
      <c r="AF365" s="177">
        <v>0</v>
      </c>
      <c r="AG365" s="177" t="s">
        <v>3666</v>
      </c>
      <c r="AH365" s="118"/>
      <c r="AI365" s="112">
        <f>IF(V365="SOPORTE_TELEFÓNICO",'BASE LIQUIDACION REDEBAN 2025'!$B$19,IF(AC365="TIPO I",'BASE LIQUIDACION REDEBAN 2025'!$C$2,IF(AC365="TIPO II",'BASE LIQUIDACION REDEBAN 2025'!$C$3,IF(AC365="TIPO III",'BASE LIQUIDACION REDEBAN 2025'!$C$4,IF(AC365="TIPO IV",'BASE LIQUIDACION REDEBAN 2025'!$C$5,IF(AD365="AEREO",'BASE LIQUIDACION REDEBAN 2025'!$B$6,'BASE LIQUIDACION REDEBAN 2025'!$C$5))))))</f>
        <v>144967.87232000002</v>
      </c>
      <c r="AJ365" s="97">
        <f>IF(OR(V365="SOPORTE_TELEFÓNICO",V365="ENVÍO"),0,IF(AC365="TIPO I",'BASE LIQUIDACION REDEBAN 2025'!$B$10,IF(AC365="TIPO II",'BASE LIQUIDACION REDEBAN 2025'!$B$11,IF(AC365="TIPO III",'BASE LIQUIDACION REDEBAN 2025'!$B$12,'BASE LIQUIDACION REDEBAN 2025'!$B$13))))</f>
        <v>140395.6348884</v>
      </c>
      <c r="AK365" s="97">
        <f t="shared" si="5"/>
        <v>144967.87232000002</v>
      </c>
    </row>
    <row r="366" spans="1:37" s="85" customFormat="1" ht="13.15">
      <c r="A366" s="178" t="s">
        <v>86</v>
      </c>
      <c r="B366" s="104" t="str">
        <f>VLOOKUP(A366,'CENTRO DE COSTOS'!A:D,4,FALSE)</f>
        <v>KEVIN ALEXIS CORZO BUSTOS</v>
      </c>
      <c r="C366" s="104" t="str">
        <f>VLOOKUP(A366,'CENTRO DE COSTOS'!A:D,2,FALSE)</f>
        <v>0004-0007</v>
      </c>
      <c r="D366" s="177">
        <v>73671</v>
      </c>
      <c r="E366" s="178">
        <v>13430</v>
      </c>
      <c r="F366" s="178">
        <v>71231</v>
      </c>
      <c r="G366" s="178" t="s">
        <v>870</v>
      </c>
      <c r="H366" s="178" t="s">
        <v>10936</v>
      </c>
      <c r="I366" s="178" t="s">
        <v>10937</v>
      </c>
      <c r="J366" s="178" t="s">
        <v>9145</v>
      </c>
      <c r="K366" s="178" t="s">
        <v>9145</v>
      </c>
      <c r="L366" s="117" t="s">
        <v>167</v>
      </c>
      <c r="M366" s="177" t="s">
        <v>10938</v>
      </c>
      <c r="N366" s="176" t="s">
        <v>10939</v>
      </c>
      <c r="O366" s="176">
        <v>45814.519444444442</v>
      </c>
      <c r="P366" s="176">
        <v>45820.471331018518</v>
      </c>
      <c r="Q366" s="177" t="s">
        <v>9136</v>
      </c>
      <c r="R366" s="177" t="s">
        <v>10250</v>
      </c>
      <c r="S366" s="177" t="s">
        <v>9138</v>
      </c>
      <c r="T366" s="177" t="s">
        <v>3964</v>
      </c>
      <c r="U366" s="177" t="s">
        <v>3964</v>
      </c>
      <c r="V366" s="177" t="s">
        <v>177</v>
      </c>
      <c r="W366" s="192" t="s">
        <v>10940</v>
      </c>
      <c r="X366" s="193" t="s">
        <v>10941</v>
      </c>
      <c r="Y366" s="177" t="s">
        <v>10942</v>
      </c>
      <c r="Z366" s="177" t="s">
        <v>10943</v>
      </c>
      <c r="AA366" s="177" t="s">
        <v>173</v>
      </c>
      <c r="AB366" s="177" t="s">
        <v>173</v>
      </c>
      <c r="AC366" s="194" t="s">
        <v>28</v>
      </c>
      <c r="AD366" s="194" t="s">
        <v>189</v>
      </c>
      <c r="AE366" s="177">
        <v>1</v>
      </c>
      <c r="AF366" s="177">
        <v>0</v>
      </c>
      <c r="AG366" s="177" t="s">
        <v>1099</v>
      </c>
      <c r="AH366" s="118"/>
      <c r="AI366" s="112">
        <f>IF(V366="SOPORTE_TELEFÓNICO",'BASE LIQUIDACION REDEBAN 2025'!$B$19,IF(AC366="TIPO I",'BASE LIQUIDACION REDEBAN 2025'!$C$2,IF(AC366="TIPO II",'BASE LIQUIDACION REDEBAN 2025'!$C$3,IF(AC366="TIPO III",'BASE LIQUIDACION REDEBAN 2025'!$C$4,IF(AC366="TIPO IV",'BASE LIQUIDACION REDEBAN 2025'!$C$5,IF(AD366="AEREO",'BASE LIQUIDACION REDEBAN 2025'!$B$6,'BASE LIQUIDACION REDEBAN 2025'!$C$5))))))</f>
        <v>144967.87232000002</v>
      </c>
      <c r="AJ366" s="97">
        <f>IF(OR(V366="SOPORTE_TELEFÓNICO",V366="ENVÍO"),0,IF(AC366="TIPO I",'BASE LIQUIDACION REDEBAN 2025'!$B$10,IF(AC366="TIPO II",'BASE LIQUIDACION REDEBAN 2025'!$B$11,IF(AC366="TIPO III",'BASE LIQUIDACION REDEBAN 2025'!$B$12,'BASE LIQUIDACION REDEBAN 2025'!$B$13))))</f>
        <v>140395.6348884</v>
      </c>
      <c r="AK366" s="97">
        <f t="shared" si="5"/>
        <v>144967.87232000002</v>
      </c>
    </row>
    <row r="367" spans="1:37" s="85" customFormat="1" ht="13.15">
      <c r="A367" s="178" t="s">
        <v>93</v>
      </c>
      <c r="B367" s="104" t="str">
        <f>VLOOKUP(A367,'CENTRO DE COSTOS'!A:D,4,FALSE)</f>
        <v>DIEGO FERNANDO HENAO CARDONA</v>
      </c>
      <c r="C367" s="104" t="str">
        <f>VLOOKUP(A367,'CENTRO DE COSTOS'!A:D,2,FALSE)</f>
        <v>0004-0003</v>
      </c>
      <c r="D367" s="177">
        <v>52001</v>
      </c>
      <c r="E367" s="178">
        <v>13454</v>
      </c>
      <c r="F367" s="178">
        <v>36998</v>
      </c>
      <c r="G367" s="178" t="s">
        <v>162</v>
      </c>
      <c r="H367" s="178" t="s">
        <v>93</v>
      </c>
      <c r="I367" s="178" t="s">
        <v>10944</v>
      </c>
      <c r="J367" s="178" t="s">
        <v>9145</v>
      </c>
      <c r="K367" s="178" t="s">
        <v>9145</v>
      </c>
      <c r="L367" s="117" t="s">
        <v>167</v>
      </c>
      <c r="M367" s="177" t="s">
        <v>10945</v>
      </c>
      <c r="N367" s="176" t="s">
        <v>10946</v>
      </c>
      <c r="O367" s="176">
        <v>45819.67083333333</v>
      </c>
      <c r="P367" s="176">
        <v>45820.473692129628</v>
      </c>
      <c r="Q367" s="177" t="s">
        <v>9136</v>
      </c>
      <c r="R367" s="177" t="s">
        <v>10250</v>
      </c>
      <c r="S367" s="177" t="s">
        <v>9138</v>
      </c>
      <c r="T367" s="177" t="s">
        <v>3964</v>
      </c>
      <c r="U367" s="177" t="s">
        <v>3964</v>
      </c>
      <c r="V367" s="177" t="s">
        <v>177</v>
      </c>
      <c r="W367" s="192" t="s">
        <v>10947</v>
      </c>
      <c r="X367" s="193" t="s">
        <v>10948</v>
      </c>
      <c r="Y367" s="177" t="s">
        <v>10949</v>
      </c>
      <c r="Z367" s="177" t="s">
        <v>10950</v>
      </c>
      <c r="AA367" s="177" t="s">
        <v>173</v>
      </c>
      <c r="AB367" s="177" t="s">
        <v>173</v>
      </c>
      <c r="AC367" s="194" t="s">
        <v>25</v>
      </c>
      <c r="AD367" s="194" t="s">
        <v>189</v>
      </c>
      <c r="AE367" s="177">
        <v>1</v>
      </c>
      <c r="AF367" s="177">
        <v>0</v>
      </c>
      <c r="AG367" s="177" t="s">
        <v>5957</v>
      </c>
      <c r="AH367" s="118"/>
      <c r="AI367" s="112">
        <f>IF(V367="SOPORTE_TELEFÓNICO",'BASE LIQUIDACION REDEBAN 2025'!$B$19,IF(AC367="TIPO I",'BASE LIQUIDACION REDEBAN 2025'!$C$2,IF(AC367="TIPO II",'BASE LIQUIDACION REDEBAN 2025'!$C$3,IF(AC367="TIPO III",'BASE LIQUIDACION REDEBAN 2025'!$C$4,IF(AC367="TIPO IV",'BASE LIQUIDACION REDEBAN 2025'!$C$5,IF(AD367="AEREO",'BASE LIQUIDACION REDEBAN 2025'!$B$6,'BASE LIQUIDACION REDEBAN 2025'!$C$5))))))</f>
        <v>65960.072302</v>
      </c>
      <c r="AJ367" s="97">
        <f>IF(OR(V367="SOPORTE_TELEFÓNICO",V367="ENVÍO"),0,IF(AC367="TIPO I",'BASE LIQUIDACION REDEBAN 2025'!$B$10,IF(AC367="TIPO II",'BASE LIQUIDACION REDEBAN 2025'!$B$11,IF(AC367="TIPO III",'BASE LIQUIDACION REDEBAN 2025'!$B$12,'BASE LIQUIDACION REDEBAN 2025'!$B$13))))</f>
        <v>75096.394270399993</v>
      </c>
      <c r="AK367" s="97">
        <f t="shared" si="5"/>
        <v>65960.072302</v>
      </c>
    </row>
    <row r="368" spans="1:37" s="85" customFormat="1" ht="13.15">
      <c r="A368" s="178" t="s">
        <v>100</v>
      </c>
      <c r="B368" s="104" t="str">
        <f>VLOOKUP(A368,'CENTRO DE COSTOS'!A:D,4,FALSE)</f>
        <v>KEVIN ALEXIS CORZO BUSTOS</v>
      </c>
      <c r="C368" s="104" t="str">
        <f>VLOOKUP(A368,'CENTRO DE COSTOS'!A:D,2,FALSE)</f>
        <v>0004-0007</v>
      </c>
      <c r="D368" s="177">
        <v>50001</v>
      </c>
      <c r="E368" s="178">
        <v>13456</v>
      </c>
      <c r="F368" s="178">
        <v>48456</v>
      </c>
      <c r="G368" s="178" t="s">
        <v>192</v>
      </c>
      <c r="H368" s="178" t="s">
        <v>100</v>
      </c>
      <c r="I368" s="178" t="s">
        <v>10951</v>
      </c>
      <c r="J368" s="178" t="s">
        <v>9145</v>
      </c>
      <c r="K368" s="178" t="s">
        <v>9145</v>
      </c>
      <c r="L368" s="117" t="s">
        <v>167</v>
      </c>
      <c r="M368" s="177" t="s">
        <v>10952</v>
      </c>
      <c r="N368" s="176" t="s">
        <v>10953</v>
      </c>
      <c r="O368" s="176">
        <v>45819.67083333333</v>
      </c>
      <c r="P368" s="176">
        <v>45820.500162037039</v>
      </c>
      <c r="Q368" s="177" t="s">
        <v>9136</v>
      </c>
      <c r="R368" s="177" t="s">
        <v>10250</v>
      </c>
      <c r="S368" s="177" t="s">
        <v>9138</v>
      </c>
      <c r="T368" s="177" t="s">
        <v>3964</v>
      </c>
      <c r="U368" s="177" t="s">
        <v>3964</v>
      </c>
      <c r="V368" s="177" t="s">
        <v>177</v>
      </c>
      <c r="W368" s="192" t="s">
        <v>10954</v>
      </c>
      <c r="X368" s="193" t="s">
        <v>10955</v>
      </c>
      <c r="Y368" s="177" t="s">
        <v>10956</v>
      </c>
      <c r="Z368" s="177" t="s">
        <v>10957</v>
      </c>
      <c r="AA368" s="177" t="s">
        <v>173</v>
      </c>
      <c r="AB368" s="177" t="s">
        <v>173</v>
      </c>
      <c r="AC368" s="194" t="s">
        <v>25</v>
      </c>
      <c r="AD368" s="194" t="s">
        <v>189</v>
      </c>
      <c r="AE368" s="177">
        <v>1</v>
      </c>
      <c r="AF368" s="177">
        <v>0</v>
      </c>
      <c r="AG368" s="177" t="s">
        <v>196</v>
      </c>
      <c r="AH368" s="118"/>
      <c r="AI368" s="112">
        <f>IF(V368="SOPORTE_TELEFÓNICO",'BASE LIQUIDACION REDEBAN 2025'!$B$19,IF(AC368="TIPO I",'BASE LIQUIDACION REDEBAN 2025'!$C$2,IF(AC368="TIPO II",'BASE LIQUIDACION REDEBAN 2025'!$C$3,IF(AC368="TIPO III",'BASE LIQUIDACION REDEBAN 2025'!$C$4,IF(AC368="TIPO IV",'BASE LIQUIDACION REDEBAN 2025'!$C$5,IF(AD368="AEREO",'BASE LIQUIDACION REDEBAN 2025'!$B$6,'BASE LIQUIDACION REDEBAN 2025'!$C$5))))))</f>
        <v>65960.072302</v>
      </c>
      <c r="AJ368" s="97">
        <f>IF(OR(V368="SOPORTE_TELEFÓNICO",V368="ENVÍO"),0,IF(AC368="TIPO I",'BASE LIQUIDACION REDEBAN 2025'!$B$10,IF(AC368="TIPO II",'BASE LIQUIDACION REDEBAN 2025'!$B$11,IF(AC368="TIPO III",'BASE LIQUIDACION REDEBAN 2025'!$B$12,'BASE LIQUIDACION REDEBAN 2025'!$B$13))))</f>
        <v>75096.394270399993</v>
      </c>
      <c r="AK368" s="97">
        <f t="shared" si="5"/>
        <v>65960.072302</v>
      </c>
    </row>
    <row r="369" spans="1:37" s="85" customFormat="1" ht="13.15">
      <c r="A369" s="178" t="s">
        <v>90</v>
      </c>
      <c r="B369" s="104" t="str">
        <f>VLOOKUP(A369,'CENTRO DE COSTOS'!A:D,4,FALSE)</f>
        <v>JUAN SEBASTIÁN RÍOS CASTRILLÓN</v>
      </c>
      <c r="C369" s="104" t="str">
        <f>VLOOKUP(A369,'CENTRO DE COSTOS'!A:D,2,FALSE)</f>
        <v>0004-0005</v>
      </c>
      <c r="D369" s="177">
        <v>5360</v>
      </c>
      <c r="E369" s="178" t="s">
        <v>10272</v>
      </c>
      <c r="F369" s="178">
        <v>42723</v>
      </c>
      <c r="G369" s="178" t="s">
        <v>290</v>
      </c>
      <c r="H369" s="178" t="s">
        <v>464</v>
      </c>
      <c r="I369" s="178" t="s">
        <v>10958</v>
      </c>
      <c r="J369" s="178" t="s">
        <v>802</v>
      </c>
      <c r="K369" s="178" t="s">
        <v>803</v>
      </c>
      <c r="L369" s="117" t="s">
        <v>167</v>
      </c>
      <c r="M369" s="177" t="s">
        <v>10959</v>
      </c>
      <c r="N369" s="176" t="s">
        <v>10960</v>
      </c>
      <c r="O369" s="176">
        <v>45817.673611111109</v>
      </c>
      <c r="P369" s="176">
        <v>45820.515011574083</v>
      </c>
      <c r="Q369" s="177" t="s">
        <v>9136</v>
      </c>
      <c r="R369" s="177" t="s">
        <v>10250</v>
      </c>
      <c r="S369" s="177" t="s">
        <v>9138</v>
      </c>
      <c r="T369" s="177" t="s">
        <v>3964</v>
      </c>
      <c r="U369" s="177" t="s">
        <v>10276</v>
      </c>
      <c r="V369" s="177" t="s">
        <v>177</v>
      </c>
      <c r="W369" s="192" t="s">
        <v>10961</v>
      </c>
      <c r="X369" s="193" t="s">
        <v>10962</v>
      </c>
      <c r="Y369" s="177" t="s">
        <v>10963</v>
      </c>
      <c r="Z369" s="177" t="s">
        <v>10964</v>
      </c>
      <c r="AA369" s="177" t="s">
        <v>173</v>
      </c>
      <c r="AB369" s="177" t="s">
        <v>173</v>
      </c>
      <c r="AC369" s="194" t="s">
        <v>25</v>
      </c>
      <c r="AD369" s="194" t="s">
        <v>189</v>
      </c>
      <c r="AE369" s="177">
        <v>1</v>
      </c>
      <c r="AF369" s="177">
        <v>0</v>
      </c>
      <c r="AG369" s="177" t="s">
        <v>3666</v>
      </c>
      <c r="AH369" s="118"/>
      <c r="AI369" s="112">
        <f>IF(V369="SOPORTE_TELEFÓNICO",'BASE LIQUIDACION REDEBAN 2025'!$B$19,IF(AC369="TIPO I",'BASE LIQUIDACION REDEBAN 2025'!$C$2,IF(AC369="TIPO II",'BASE LIQUIDACION REDEBAN 2025'!$C$3,IF(AC369="TIPO III",'BASE LIQUIDACION REDEBAN 2025'!$C$4,IF(AC369="TIPO IV",'BASE LIQUIDACION REDEBAN 2025'!$C$5,IF(AD369="AEREO",'BASE LIQUIDACION REDEBAN 2025'!$B$6,'BASE LIQUIDACION REDEBAN 2025'!$C$5))))))</f>
        <v>65960.072302</v>
      </c>
      <c r="AJ369" s="97">
        <f>IF(OR(V369="SOPORTE_TELEFÓNICO",V369="ENVÍO"),0,IF(AC369="TIPO I",'BASE LIQUIDACION REDEBAN 2025'!$B$10,IF(AC369="TIPO II",'BASE LIQUIDACION REDEBAN 2025'!$B$11,IF(AC369="TIPO III",'BASE LIQUIDACION REDEBAN 2025'!$B$12,'BASE LIQUIDACION REDEBAN 2025'!$B$13))))</f>
        <v>75096.394270399993</v>
      </c>
      <c r="AK369" s="97">
        <f t="shared" si="5"/>
        <v>65960.072302</v>
      </c>
    </row>
    <row r="370" spans="1:37" s="85" customFormat="1" ht="13.15">
      <c r="A370" s="178" t="s">
        <v>93</v>
      </c>
      <c r="B370" s="104" t="str">
        <f>VLOOKUP(A370,'CENTRO DE COSTOS'!A:D,4,FALSE)</f>
        <v>DIEGO FERNANDO HENAO CARDONA</v>
      </c>
      <c r="C370" s="104" t="str">
        <f>VLOOKUP(A370,'CENTRO DE COSTOS'!A:D,2,FALSE)</f>
        <v>0004-0003</v>
      </c>
      <c r="D370" s="177">
        <v>52001</v>
      </c>
      <c r="E370" s="178">
        <v>13452</v>
      </c>
      <c r="F370" s="178">
        <v>17077</v>
      </c>
      <c r="G370" s="178" t="s">
        <v>162</v>
      </c>
      <c r="H370" s="178" t="s">
        <v>93</v>
      </c>
      <c r="I370" s="178" t="s">
        <v>10965</v>
      </c>
      <c r="J370" s="178" t="s">
        <v>9145</v>
      </c>
      <c r="K370" s="178" t="s">
        <v>9145</v>
      </c>
      <c r="L370" s="117" t="s">
        <v>167</v>
      </c>
      <c r="M370" s="177" t="s">
        <v>10966</v>
      </c>
      <c r="N370" s="176" t="s">
        <v>10967</v>
      </c>
      <c r="O370" s="176">
        <v>45819.67083333333</v>
      </c>
      <c r="P370" s="176">
        <v>45820.517141203702</v>
      </c>
      <c r="Q370" s="177" t="s">
        <v>9136</v>
      </c>
      <c r="R370" s="177" t="s">
        <v>10250</v>
      </c>
      <c r="S370" s="177" t="s">
        <v>9138</v>
      </c>
      <c r="T370" s="177" t="s">
        <v>3964</v>
      </c>
      <c r="U370" s="177" t="s">
        <v>3964</v>
      </c>
      <c r="V370" s="177" t="s">
        <v>177</v>
      </c>
      <c r="W370" s="192" t="s">
        <v>10968</v>
      </c>
      <c r="X370" s="193" t="s">
        <v>10969</v>
      </c>
      <c r="Y370" s="177" t="s">
        <v>10970</v>
      </c>
      <c r="Z370" s="177" t="s">
        <v>10971</v>
      </c>
      <c r="AA370" s="177" t="s">
        <v>173</v>
      </c>
      <c r="AB370" s="177" t="s">
        <v>173</v>
      </c>
      <c r="AC370" s="194" t="s">
        <v>25</v>
      </c>
      <c r="AD370" s="194" t="s">
        <v>189</v>
      </c>
      <c r="AE370" s="177">
        <v>1</v>
      </c>
      <c r="AF370" s="177">
        <v>0</v>
      </c>
      <c r="AG370" s="177" t="s">
        <v>5957</v>
      </c>
      <c r="AH370" s="118"/>
      <c r="AI370" s="112">
        <f>IF(V370="SOPORTE_TELEFÓNICO",'BASE LIQUIDACION REDEBAN 2025'!$B$19,IF(AC370="TIPO I",'BASE LIQUIDACION REDEBAN 2025'!$C$2,IF(AC370="TIPO II",'BASE LIQUIDACION REDEBAN 2025'!$C$3,IF(AC370="TIPO III",'BASE LIQUIDACION REDEBAN 2025'!$C$4,IF(AC370="TIPO IV",'BASE LIQUIDACION REDEBAN 2025'!$C$5,IF(AD370="AEREO",'BASE LIQUIDACION REDEBAN 2025'!$B$6,'BASE LIQUIDACION REDEBAN 2025'!$C$5))))))</f>
        <v>65960.072302</v>
      </c>
      <c r="AJ370" s="97">
        <f>IF(OR(V370="SOPORTE_TELEFÓNICO",V370="ENVÍO"),0,IF(AC370="TIPO I",'BASE LIQUIDACION REDEBAN 2025'!$B$10,IF(AC370="TIPO II",'BASE LIQUIDACION REDEBAN 2025'!$B$11,IF(AC370="TIPO III",'BASE LIQUIDACION REDEBAN 2025'!$B$12,'BASE LIQUIDACION REDEBAN 2025'!$B$13))))</f>
        <v>75096.394270399993</v>
      </c>
      <c r="AK370" s="97">
        <f t="shared" si="5"/>
        <v>65960.072302</v>
      </c>
    </row>
    <row r="371" spans="1:37" s="85" customFormat="1" ht="13.15">
      <c r="A371" s="178" t="s">
        <v>90</v>
      </c>
      <c r="B371" s="104" t="str">
        <f>VLOOKUP(A371,'CENTRO DE COSTOS'!A:D,4,FALSE)</f>
        <v>JUAN SEBASTIÁN RÍOS CASTRILLÓN</v>
      </c>
      <c r="C371" s="104" t="str">
        <f>VLOOKUP(A371,'CENTRO DE COSTOS'!A:D,2,FALSE)</f>
        <v>0004-0005</v>
      </c>
      <c r="D371" s="177">
        <v>5686</v>
      </c>
      <c r="E371" s="178">
        <v>13435</v>
      </c>
      <c r="F371" s="178">
        <v>73424</v>
      </c>
      <c r="G371" s="178" t="s">
        <v>290</v>
      </c>
      <c r="H371" s="178" t="s">
        <v>5324</v>
      </c>
      <c r="I371" s="178" t="s">
        <v>10972</v>
      </c>
      <c r="J371" s="178" t="s">
        <v>9145</v>
      </c>
      <c r="K371" s="178" t="s">
        <v>9145</v>
      </c>
      <c r="L371" s="117" t="s">
        <v>167</v>
      </c>
      <c r="M371" s="177" t="s">
        <v>10973</v>
      </c>
      <c r="N371" s="176" t="s">
        <v>10974</v>
      </c>
      <c r="O371" s="176">
        <v>45817.56527777778</v>
      </c>
      <c r="P371" s="176">
        <v>45820.538483796299</v>
      </c>
      <c r="Q371" s="177" t="s">
        <v>9136</v>
      </c>
      <c r="R371" s="177" t="s">
        <v>10250</v>
      </c>
      <c r="S371" s="177" t="s">
        <v>9138</v>
      </c>
      <c r="T371" s="177" t="s">
        <v>3964</v>
      </c>
      <c r="U371" s="177" t="s">
        <v>3964</v>
      </c>
      <c r="V371" s="177" t="s">
        <v>177</v>
      </c>
      <c r="W371" s="192" t="s">
        <v>10975</v>
      </c>
      <c r="X371" s="193" t="s">
        <v>10976</v>
      </c>
      <c r="Y371" s="177" t="s">
        <v>10977</v>
      </c>
      <c r="Z371" s="177" t="s">
        <v>10978</v>
      </c>
      <c r="AA371" s="177" t="s">
        <v>173</v>
      </c>
      <c r="AB371" s="177" t="s">
        <v>173</v>
      </c>
      <c r="AC371" s="194" t="s">
        <v>28</v>
      </c>
      <c r="AD371" s="194" t="s">
        <v>189</v>
      </c>
      <c r="AE371" s="177">
        <v>1</v>
      </c>
      <c r="AF371" s="177">
        <v>0</v>
      </c>
      <c r="AG371" s="177" t="s">
        <v>467</v>
      </c>
      <c r="AH371" s="118"/>
      <c r="AI371" s="112">
        <f>IF(V371="SOPORTE_TELEFÓNICO",'BASE LIQUIDACION REDEBAN 2025'!$B$19,IF(AC371="TIPO I",'BASE LIQUIDACION REDEBAN 2025'!$C$2,IF(AC371="TIPO II",'BASE LIQUIDACION REDEBAN 2025'!$C$3,IF(AC371="TIPO III",'BASE LIQUIDACION REDEBAN 2025'!$C$4,IF(AC371="TIPO IV",'BASE LIQUIDACION REDEBAN 2025'!$C$5,IF(AD371="AEREO",'BASE LIQUIDACION REDEBAN 2025'!$B$6,'BASE LIQUIDACION REDEBAN 2025'!$C$5))))))</f>
        <v>144967.87232000002</v>
      </c>
      <c r="AJ371" s="97">
        <f>IF(OR(V371="SOPORTE_TELEFÓNICO",V371="ENVÍO"),0,IF(AC371="TIPO I",'BASE LIQUIDACION REDEBAN 2025'!$B$10,IF(AC371="TIPO II",'BASE LIQUIDACION REDEBAN 2025'!$B$11,IF(AC371="TIPO III",'BASE LIQUIDACION REDEBAN 2025'!$B$12,'BASE LIQUIDACION REDEBAN 2025'!$B$13))))</f>
        <v>140395.6348884</v>
      </c>
      <c r="AK371" s="97">
        <f t="shared" si="5"/>
        <v>144967.87232000002</v>
      </c>
    </row>
    <row r="372" spans="1:37" s="85" customFormat="1" ht="13.15">
      <c r="A372" s="178" t="s">
        <v>68</v>
      </c>
      <c r="B372" s="104" t="str">
        <f>VLOOKUP(A372,'CENTRO DE COSTOS'!A:D,4,FALSE)</f>
        <v>WILLIAM ASDRUBAL ROZO ROZO</v>
      </c>
      <c r="C372" s="104" t="str">
        <f>VLOOKUP(A372,'CENTRO DE COSTOS'!A:D,2,FALSE)</f>
        <v>0004-0004</v>
      </c>
      <c r="D372" s="177">
        <v>25386</v>
      </c>
      <c r="E372" s="178" t="s">
        <v>10272</v>
      </c>
      <c r="F372" s="178">
        <v>76271</v>
      </c>
      <c r="G372" s="178" t="s">
        <v>298</v>
      </c>
      <c r="H372" s="178" t="s">
        <v>605</v>
      </c>
      <c r="I372" s="178" t="s">
        <v>10979</v>
      </c>
      <c r="J372" s="178" t="s">
        <v>9145</v>
      </c>
      <c r="K372" s="178" t="s">
        <v>9145</v>
      </c>
      <c r="L372" s="117" t="s">
        <v>167</v>
      </c>
      <c r="M372" s="177" t="s">
        <v>10980</v>
      </c>
      <c r="N372" s="176" t="s">
        <v>10981</v>
      </c>
      <c r="O372" s="176">
        <v>45817.56527777778</v>
      </c>
      <c r="P372" s="176">
        <v>45820.545925925922</v>
      </c>
      <c r="Q372" s="177" t="s">
        <v>9136</v>
      </c>
      <c r="R372" s="177" t="s">
        <v>10250</v>
      </c>
      <c r="S372" s="177" t="s">
        <v>9138</v>
      </c>
      <c r="T372" s="177" t="s">
        <v>3964</v>
      </c>
      <c r="U372" s="177" t="s">
        <v>10276</v>
      </c>
      <c r="V372" s="177" t="s">
        <v>177</v>
      </c>
      <c r="W372" s="192" t="s">
        <v>10982</v>
      </c>
      <c r="X372" s="193" t="s">
        <v>10983</v>
      </c>
      <c r="Y372" s="177" t="s">
        <v>10984</v>
      </c>
      <c r="Z372" s="177" t="s">
        <v>10985</v>
      </c>
      <c r="AA372" s="177" t="s">
        <v>173</v>
      </c>
      <c r="AB372" s="177" t="s">
        <v>173</v>
      </c>
      <c r="AC372" s="194" t="s">
        <v>28</v>
      </c>
      <c r="AD372" s="194" t="s">
        <v>189</v>
      </c>
      <c r="AE372" s="177">
        <v>1</v>
      </c>
      <c r="AF372" s="177">
        <v>1</v>
      </c>
      <c r="AG372" s="177" t="s">
        <v>608</v>
      </c>
      <c r="AH372" s="118"/>
      <c r="AI372" s="112">
        <f>IF(V372="SOPORTE_TELEFÓNICO",'BASE LIQUIDACION REDEBAN 2025'!$B$19,IF(AC372="TIPO I",'BASE LIQUIDACION REDEBAN 2025'!$C$2,IF(AC372="TIPO II",'BASE LIQUIDACION REDEBAN 2025'!$C$3,IF(AC372="TIPO III",'BASE LIQUIDACION REDEBAN 2025'!$C$4,IF(AC372="TIPO IV",'BASE LIQUIDACION REDEBAN 2025'!$C$5,IF(AD372="AEREO",'BASE LIQUIDACION REDEBAN 2025'!$B$6,'BASE LIQUIDACION REDEBAN 2025'!$C$5))))))</f>
        <v>144967.87232000002</v>
      </c>
      <c r="AJ372" s="97">
        <f>IF(OR(V372="SOPORTE_TELEFÓNICO",V372="ENVÍO"),0,IF(AC372="TIPO I",'BASE LIQUIDACION REDEBAN 2025'!$B$10,IF(AC372="TIPO II",'BASE LIQUIDACION REDEBAN 2025'!$B$11,IF(AC372="TIPO III",'BASE LIQUIDACION REDEBAN 2025'!$B$12,'BASE LIQUIDACION REDEBAN 2025'!$B$13))))</f>
        <v>140395.6348884</v>
      </c>
      <c r="AK372" s="97">
        <f t="shared" si="5"/>
        <v>285363.50720840006</v>
      </c>
    </row>
    <row r="373" spans="1:37" s="85" customFormat="1" ht="13.15">
      <c r="A373" s="178" t="s">
        <v>90</v>
      </c>
      <c r="B373" s="104" t="str">
        <f>VLOOKUP(A373,'CENTRO DE COSTOS'!A:D,4,FALSE)</f>
        <v>JUAN SEBASTIÁN RÍOS CASTRILLÓN</v>
      </c>
      <c r="C373" s="104" t="str">
        <f>VLOOKUP(A373,'CENTRO DE COSTOS'!A:D,2,FALSE)</f>
        <v>0004-0005</v>
      </c>
      <c r="D373" s="177">
        <v>5360</v>
      </c>
      <c r="E373" s="178">
        <v>13443</v>
      </c>
      <c r="F373" s="178">
        <v>46000</v>
      </c>
      <c r="G373" s="178" t="s">
        <v>290</v>
      </c>
      <c r="H373" s="178" t="s">
        <v>464</v>
      </c>
      <c r="I373" s="178" t="s">
        <v>10986</v>
      </c>
      <c r="J373" s="178" t="s">
        <v>802</v>
      </c>
      <c r="K373" s="178" t="s">
        <v>803</v>
      </c>
      <c r="L373" s="117" t="s">
        <v>167</v>
      </c>
      <c r="M373" s="177" t="s">
        <v>10987</v>
      </c>
      <c r="N373" s="176" t="s">
        <v>10988</v>
      </c>
      <c r="O373" s="176">
        <v>45817.673611111109</v>
      </c>
      <c r="P373" s="176">
        <v>45820.581064814818</v>
      </c>
      <c r="Q373" s="177" t="s">
        <v>9136</v>
      </c>
      <c r="R373" s="177" t="s">
        <v>10250</v>
      </c>
      <c r="S373" s="177" t="s">
        <v>9138</v>
      </c>
      <c r="T373" s="177" t="s">
        <v>3964</v>
      </c>
      <c r="U373" s="177" t="s">
        <v>3964</v>
      </c>
      <c r="V373" s="177" t="s">
        <v>177</v>
      </c>
      <c r="W373" s="192" t="s">
        <v>10989</v>
      </c>
      <c r="X373" s="193" t="s">
        <v>10990</v>
      </c>
      <c r="Y373" s="177" t="s">
        <v>10991</v>
      </c>
      <c r="Z373" s="177" t="s">
        <v>10992</v>
      </c>
      <c r="AA373" s="177" t="s">
        <v>173</v>
      </c>
      <c r="AB373" s="177" t="s">
        <v>173</v>
      </c>
      <c r="AC373" s="194" t="s">
        <v>25</v>
      </c>
      <c r="AD373" s="194" t="s">
        <v>189</v>
      </c>
      <c r="AE373" s="177">
        <v>1</v>
      </c>
      <c r="AF373" s="177">
        <v>0</v>
      </c>
      <c r="AG373" s="177" t="s">
        <v>3666</v>
      </c>
      <c r="AH373" s="118"/>
      <c r="AI373" s="112">
        <f>IF(V373="SOPORTE_TELEFÓNICO",'BASE LIQUIDACION REDEBAN 2025'!$B$19,IF(AC373="TIPO I",'BASE LIQUIDACION REDEBAN 2025'!$C$2,IF(AC373="TIPO II",'BASE LIQUIDACION REDEBAN 2025'!$C$3,IF(AC373="TIPO III",'BASE LIQUIDACION REDEBAN 2025'!$C$4,IF(AC373="TIPO IV",'BASE LIQUIDACION REDEBAN 2025'!$C$5,IF(AD373="AEREO",'BASE LIQUIDACION REDEBAN 2025'!$B$6,'BASE LIQUIDACION REDEBAN 2025'!$C$5))))))</f>
        <v>65960.072302</v>
      </c>
      <c r="AJ373" s="97">
        <f>IF(OR(V373="SOPORTE_TELEFÓNICO",V373="ENVÍO"),0,IF(AC373="TIPO I",'BASE LIQUIDACION REDEBAN 2025'!$B$10,IF(AC373="TIPO II",'BASE LIQUIDACION REDEBAN 2025'!$B$11,IF(AC373="TIPO III",'BASE LIQUIDACION REDEBAN 2025'!$B$12,'BASE LIQUIDACION REDEBAN 2025'!$B$13))))</f>
        <v>75096.394270399993</v>
      </c>
      <c r="AK373" s="97">
        <f t="shared" si="5"/>
        <v>65960.072302</v>
      </c>
    </row>
    <row r="374" spans="1:37" s="85" customFormat="1" ht="13.15">
      <c r="A374" s="178" t="s">
        <v>90</v>
      </c>
      <c r="B374" s="104" t="str">
        <f>VLOOKUP(A374,'CENTRO DE COSTOS'!A:D,4,FALSE)</f>
        <v>JUAN SEBASTIÁN RÍOS CASTRILLÓN</v>
      </c>
      <c r="C374" s="104" t="str">
        <f>VLOOKUP(A374,'CENTRO DE COSTOS'!A:D,2,FALSE)</f>
        <v>0004-0005</v>
      </c>
      <c r="D374" s="177">
        <v>5001</v>
      </c>
      <c r="E374" s="178">
        <v>13442</v>
      </c>
      <c r="F374" s="178">
        <v>65937</v>
      </c>
      <c r="G374" s="178" t="s">
        <v>290</v>
      </c>
      <c r="H374" s="178" t="s">
        <v>90</v>
      </c>
      <c r="I374" s="178" t="s">
        <v>10993</v>
      </c>
      <c r="J374" s="178" t="s">
        <v>802</v>
      </c>
      <c r="K374" s="178" t="s">
        <v>1030</v>
      </c>
      <c r="L374" s="117" t="s">
        <v>167</v>
      </c>
      <c r="M374" s="177" t="s">
        <v>10994</v>
      </c>
      <c r="N374" s="176" t="s">
        <v>10995</v>
      </c>
      <c r="O374" s="176">
        <v>45817.673611111109</v>
      </c>
      <c r="P374" s="176">
        <v>45820.584849537037</v>
      </c>
      <c r="Q374" s="177" t="s">
        <v>9136</v>
      </c>
      <c r="R374" s="177" t="s">
        <v>10250</v>
      </c>
      <c r="S374" s="177" t="s">
        <v>9138</v>
      </c>
      <c r="T374" s="177" t="s">
        <v>3964</v>
      </c>
      <c r="U374" s="177" t="s">
        <v>3964</v>
      </c>
      <c r="V374" s="177" t="s">
        <v>177</v>
      </c>
      <c r="W374" s="192" t="s">
        <v>10996</v>
      </c>
      <c r="X374" s="193" t="s">
        <v>10997</v>
      </c>
      <c r="Y374" s="177" t="s">
        <v>10998</v>
      </c>
      <c r="Z374" s="177" t="s">
        <v>10999</v>
      </c>
      <c r="AA374" s="177" t="s">
        <v>173</v>
      </c>
      <c r="AB374" s="177" t="s">
        <v>173</v>
      </c>
      <c r="AC374" s="194" t="s">
        <v>25</v>
      </c>
      <c r="AD374" s="194" t="s">
        <v>189</v>
      </c>
      <c r="AE374" s="177">
        <v>1</v>
      </c>
      <c r="AF374" s="177">
        <v>0</v>
      </c>
      <c r="AG374" s="177" t="s">
        <v>3303</v>
      </c>
      <c r="AH374" s="118"/>
      <c r="AI374" s="112">
        <f>IF(V374="SOPORTE_TELEFÓNICO",'BASE LIQUIDACION REDEBAN 2025'!$B$19,IF(AC374="TIPO I",'BASE LIQUIDACION REDEBAN 2025'!$C$2,IF(AC374="TIPO II",'BASE LIQUIDACION REDEBAN 2025'!$C$3,IF(AC374="TIPO III",'BASE LIQUIDACION REDEBAN 2025'!$C$4,IF(AC374="TIPO IV",'BASE LIQUIDACION REDEBAN 2025'!$C$5,IF(AD374="AEREO",'BASE LIQUIDACION REDEBAN 2025'!$B$6,'BASE LIQUIDACION REDEBAN 2025'!$C$5))))))</f>
        <v>65960.072302</v>
      </c>
      <c r="AJ374" s="97">
        <f>IF(OR(V374="SOPORTE_TELEFÓNICO",V374="ENVÍO"),0,IF(AC374="TIPO I",'BASE LIQUIDACION REDEBAN 2025'!$B$10,IF(AC374="TIPO II",'BASE LIQUIDACION REDEBAN 2025'!$B$11,IF(AC374="TIPO III",'BASE LIQUIDACION REDEBAN 2025'!$B$12,'BASE LIQUIDACION REDEBAN 2025'!$B$13))))</f>
        <v>75096.394270399993</v>
      </c>
      <c r="AK374" s="97">
        <f t="shared" si="5"/>
        <v>65960.072302</v>
      </c>
    </row>
    <row r="375" spans="1:37" s="85" customFormat="1" ht="13.15">
      <c r="A375" s="178" t="s">
        <v>68</v>
      </c>
      <c r="B375" s="104" t="str">
        <f>VLOOKUP(A375,'CENTRO DE COSTOS'!A:D,4,FALSE)</f>
        <v>WILLIAM ASDRUBAL ROZO ROZO</v>
      </c>
      <c r="C375" s="104" t="str">
        <f>VLOOKUP(A375,'CENTRO DE COSTOS'!A:D,2,FALSE)</f>
        <v>0004-0004</v>
      </c>
      <c r="D375" s="177">
        <v>11001</v>
      </c>
      <c r="E375" s="178" t="s">
        <v>10272</v>
      </c>
      <c r="F375" s="178">
        <v>30992</v>
      </c>
      <c r="G375" s="178" t="s">
        <v>298</v>
      </c>
      <c r="H375" s="178" t="s">
        <v>68</v>
      </c>
      <c r="I375" s="178" t="s">
        <v>11000</v>
      </c>
      <c r="J375" s="178" t="s">
        <v>9145</v>
      </c>
      <c r="K375" s="178" t="s">
        <v>9145</v>
      </c>
      <c r="L375" s="117" t="s">
        <v>167</v>
      </c>
      <c r="M375" s="177" t="s">
        <v>11001</v>
      </c>
      <c r="N375" s="176" t="s">
        <v>11002</v>
      </c>
      <c r="O375" s="176">
        <v>45819.67083333333</v>
      </c>
      <c r="P375" s="176">
        <v>45820.586817129632</v>
      </c>
      <c r="Q375" s="177" t="s">
        <v>9136</v>
      </c>
      <c r="R375" s="177" t="s">
        <v>10250</v>
      </c>
      <c r="S375" s="177" t="s">
        <v>9138</v>
      </c>
      <c r="T375" s="177" t="s">
        <v>3964</v>
      </c>
      <c r="U375" s="177" t="s">
        <v>10276</v>
      </c>
      <c r="V375" s="177" t="s">
        <v>177</v>
      </c>
      <c r="W375" s="192" t="s">
        <v>11003</v>
      </c>
      <c r="X375" s="193" t="s">
        <v>11004</v>
      </c>
      <c r="Y375" s="177">
        <v>859611</v>
      </c>
      <c r="Z375" s="177" t="s">
        <v>11005</v>
      </c>
      <c r="AA375" s="177" t="s">
        <v>173</v>
      </c>
      <c r="AB375" s="177" t="s">
        <v>173</v>
      </c>
      <c r="AC375" s="194" t="s">
        <v>25</v>
      </c>
      <c r="AD375" s="194" t="s">
        <v>189</v>
      </c>
      <c r="AE375" s="177">
        <v>1</v>
      </c>
      <c r="AF375" s="177">
        <v>0</v>
      </c>
      <c r="AG375" s="177" t="s">
        <v>332</v>
      </c>
      <c r="AH375" s="118"/>
      <c r="AI375" s="112">
        <f>IF(V375="SOPORTE_TELEFÓNICO",'BASE LIQUIDACION REDEBAN 2025'!$B$19,IF(AC375="TIPO I",'BASE LIQUIDACION REDEBAN 2025'!$C$2,IF(AC375="TIPO II",'BASE LIQUIDACION REDEBAN 2025'!$C$3,IF(AC375="TIPO III",'BASE LIQUIDACION REDEBAN 2025'!$C$4,IF(AC375="TIPO IV",'BASE LIQUIDACION REDEBAN 2025'!$C$5,IF(AD375="AEREO",'BASE LIQUIDACION REDEBAN 2025'!$B$6,'BASE LIQUIDACION REDEBAN 2025'!$C$5))))))</f>
        <v>65960.072302</v>
      </c>
      <c r="AJ375" s="97">
        <f>IF(OR(V375="SOPORTE_TELEFÓNICO",V375="ENVÍO"),0,IF(AC375="TIPO I",'BASE LIQUIDACION REDEBAN 2025'!$B$10,IF(AC375="TIPO II",'BASE LIQUIDACION REDEBAN 2025'!$B$11,IF(AC375="TIPO III",'BASE LIQUIDACION REDEBAN 2025'!$B$12,'BASE LIQUIDACION REDEBAN 2025'!$B$13))))</f>
        <v>75096.394270399993</v>
      </c>
      <c r="AK375" s="97">
        <f t="shared" si="5"/>
        <v>65960.072302</v>
      </c>
    </row>
    <row r="376" spans="1:37" s="85" customFormat="1" ht="13.15">
      <c r="A376" s="178" t="s">
        <v>68</v>
      </c>
      <c r="B376" s="104" t="str">
        <f>VLOOKUP(A376,'CENTRO DE COSTOS'!A:D,4,FALSE)</f>
        <v>WILLIAM ASDRUBAL ROZO ROZO</v>
      </c>
      <c r="C376" s="104" t="str">
        <f>VLOOKUP(A376,'CENTRO DE COSTOS'!A:D,2,FALSE)</f>
        <v>0004-0004</v>
      </c>
      <c r="D376" s="177">
        <v>25286</v>
      </c>
      <c r="E376" s="178">
        <v>13434</v>
      </c>
      <c r="F376" s="178">
        <v>64078</v>
      </c>
      <c r="G376" s="178" t="s">
        <v>298</v>
      </c>
      <c r="H376" s="178" t="s">
        <v>1667</v>
      </c>
      <c r="I376" s="178" t="s">
        <v>11006</v>
      </c>
      <c r="J376" s="178" t="s">
        <v>9145</v>
      </c>
      <c r="K376" s="178" t="s">
        <v>9145</v>
      </c>
      <c r="L376" s="117" t="s">
        <v>167</v>
      </c>
      <c r="M376" s="177" t="s">
        <v>11007</v>
      </c>
      <c r="N376" s="176" t="s">
        <v>11008</v>
      </c>
      <c r="O376" s="176">
        <v>45817.56527777778</v>
      </c>
      <c r="P376" s="176">
        <v>45820.596192129633</v>
      </c>
      <c r="Q376" s="177" t="s">
        <v>9136</v>
      </c>
      <c r="R376" s="177" t="s">
        <v>10250</v>
      </c>
      <c r="S376" s="177" t="s">
        <v>9138</v>
      </c>
      <c r="T376" s="177" t="s">
        <v>3964</v>
      </c>
      <c r="U376" s="177" t="s">
        <v>3964</v>
      </c>
      <c r="V376" s="177" t="s">
        <v>177</v>
      </c>
      <c r="W376" s="192" t="s">
        <v>11009</v>
      </c>
      <c r="X376" s="193" t="s">
        <v>11010</v>
      </c>
      <c r="Y376" s="177" t="s">
        <v>11011</v>
      </c>
      <c r="Z376" s="177" t="s">
        <v>11012</v>
      </c>
      <c r="AA376" s="177" t="s">
        <v>173</v>
      </c>
      <c r="AB376" s="177" t="s">
        <v>173</v>
      </c>
      <c r="AC376" s="194" t="s">
        <v>28</v>
      </c>
      <c r="AD376" s="194" t="s">
        <v>189</v>
      </c>
      <c r="AE376" s="177">
        <v>1</v>
      </c>
      <c r="AF376" s="177">
        <v>0</v>
      </c>
      <c r="AG376" s="177" t="s">
        <v>326</v>
      </c>
      <c r="AH376" s="118"/>
      <c r="AI376" s="112">
        <f>IF(V376="SOPORTE_TELEFÓNICO",'BASE LIQUIDACION REDEBAN 2025'!$B$19,IF(AC376="TIPO I",'BASE LIQUIDACION REDEBAN 2025'!$C$2,IF(AC376="TIPO II",'BASE LIQUIDACION REDEBAN 2025'!$C$3,IF(AC376="TIPO III",'BASE LIQUIDACION REDEBAN 2025'!$C$4,IF(AC376="TIPO IV",'BASE LIQUIDACION REDEBAN 2025'!$C$5,IF(AD376="AEREO",'BASE LIQUIDACION REDEBAN 2025'!$B$6,'BASE LIQUIDACION REDEBAN 2025'!$C$5))))))</f>
        <v>144967.87232000002</v>
      </c>
      <c r="AJ376" s="97">
        <f>IF(OR(V376="SOPORTE_TELEFÓNICO",V376="ENVÍO"),0,IF(AC376="TIPO I",'BASE LIQUIDACION REDEBAN 2025'!$B$10,IF(AC376="TIPO II",'BASE LIQUIDACION REDEBAN 2025'!$B$11,IF(AC376="TIPO III",'BASE LIQUIDACION REDEBAN 2025'!$B$12,'BASE LIQUIDACION REDEBAN 2025'!$B$13))))</f>
        <v>140395.6348884</v>
      </c>
      <c r="AK376" s="97">
        <f t="shared" si="5"/>
        <v>144967.87232000002</v>
      </c>
    </row>
    <row r="377" spans="1:37" s="85" customFormat="1" ht="13.15">
      <c r="A377" s="178" t="s">
        <v>60</v>
      </c>
      <c r="B377" s="104" t="str">
        <f>VLOOKUP(A377,'CENTRO DE COSTOS'!A:D,4,FALSE)</f>
        <v>JUAN SEBASTIÁN RÍOS CASTRILLÓN</v>
      </c>
      <c r="C377" s="104" t="str">
        <f>VLOOKUP(A377,'CENTRO DE COSTOS'!A:D,2,FALSE)</f>
        <v>0004-0005</v>
      </c>
      <c r="D377" s="177">
        <v>5837</v>
      </c>
      <c r="E377" s="178">
        <v>13448</v>
      </c>
      <c r="F377" s="178">
        <v>39137</v>
      </c>
      <c r="G377" s="178" t="s">
        <v>290</v>
      </c>
      <c r="H377" s="178" t="s">
        <v>782</v>
      </c>
      <c r="I377" s="178" t="s">
        <v>11013</v>
      </c>
      <c r="J377" s="178" t="s">
        <v>9145</v>
      </c>
      <c r="K377" s="178" t="s">
        <v>9145</v>
      </c>
      <c r="L377" s="117" t="s">
        <v>167</v>
      </c>
      <c r="M377" s="177" t="s">
        <v>11014</v>
      </c>
      <c r="N377" s="176" t="s">
        <v>11015</v>
      </c>
      <c r="O377" s="176">
        <v>45818.525694444441</v>
      </c>
      <c r="P377" s="176">
        <v>45820.607488425929</v>
      </c>
      <c r="Q377" s="177" t="s">
        <v>9136</v>
      </c>
      <c r="R377" s="177" t="s">
        <v>10250</v>
      </c>
      <c r="S377" s="177" t="s">
        <v>9138</v>
      </c>
      <c r="T377" s="177" t="s">
        <v>3964</v>
      </c>
      <c r="U377" s="177" t="s">
        <v>3964</v>
      </c>
      <c r="V377" s="177" t="s">
        <v>177</v>
      </c>
      <c r="W377" s="192" t="s">
        <v>11016</v>
      </c>
      <c r="X377" s="193" t="s">
        <v>11017</v>
      </c>
      <c r="Y377" s="177" t="s">
        <v>11018</v>
      </c>
      <c r="Z377" s="177" t="s">
        <v>11019</v>
      </c>
      <c r="AA377" s="177" t="s">
        <v>173</v>
      </c>
      <c r="AB377" s="177" t="s">
        <v>173</v>
      </c>
      <c r="AC377" s="194" t="s">
        <v>28</v>
      </c>
      <c r="AD377" s="194" t="s">
        <v>189</v>
      </c>
      <c r="AE377" s="177">
        <v>1</v>
      </c>
      <c r="AF377" s="177">
        <v>0</v>
      </c>
      <c r="AG377" s="177" t="s">
        <v>785</v>
      </c>
      <c r="AH377" s="118"/>
      <c r="AI377" s="112">
        <f>IF(V377="SOPORTE_TELEFÓNICO",'BASE LIQUIDACION REDEBAN 2025'!$B$19,IF(AC377="TIPO I",'BASE LIQUIDACION REDEBAN 2025'!$C$2,IF(AC377="TIPO II",'BASE LIQUIDACION REDEBAN 2025'!$C$3,IF(AC377="TIPO III",'BASE LIQUIDACION REDEBAN 2025'!$C$4,IF(AC377="TIPO IV",'BASE LIQUIDACION REDEBAN 2025'!$C$5,IF(AD377="AEREO",'BASE LIQUIDACION REDEBAN 2025'!$B$6,'BASE LIQUIDACION REDEBAN 2025'!$C$5))))))</f>
        <v>144967.87232000002</v>
      </c>
      <c r="AJ377" s="97">
        <f>IF(OR(V377="SOPORTE_TELEFÓNICO",V377="ENVÍO"),0,IF(AC377="TIPO I",'BASE LIQUIDACION REDEBAN 2025'!$B$10,IF(AC377="TIPO II",'BASE LIQUIDACION REDEBAN 2025'!$B$11,IF(AC377="TIPO III",'BASE LIQUIDACION REDEBAN 2025'!$B$12,'BASE LIQUIDACION REDEBAN 2025'!$B$13))))</f>
        <v>140395.6348884</v>
      </c>
      <c r="AK377" s="97">
        <f t="shared" si="5"/>
        <v>144967.87232000002</v>
      </c>
    </row>
    <row r="378" spans="1:37" s="85" customFormat="1" ht="13.15">
      <c r="A378" s="178" t="s">
        <v>93</v>
      </c>
      <c r="B378" s="104" t="str">
        <f>VLOOKUP(A378,'CENTRO DE COSTOS'!A:D,4,FALSE)</f>
        <v>DIEGO FERNANDO HENAO CARDONA</v>
      </c>
      <c r="C378" s="104" t="str">
        <f>VLOOKUP(A378,'CENTRO DE COSTOS'!A:D,2,FALSE)</f>
        <v>0004-0003</v>
      </c>
      <c r="D378" s="177">
        <v>86001</v>
      </c>
      <c r="E378" s="178">
        <v>13404</v>
      </c>
      <c r="F378" s="178">
        <v>76273</v>
      </c>
      <c r="G378" s="178" t="s">
        <v>7023</v>
      </c>
      <c r="H378" s="178" t="s">
        <v>11020</v>
      </c>
      <c r="I378" s="178" t="s">
        <v>11021</v>
      </c>
      <c r="J378" s="178" t="s">
        <v>802</v>
      </c>
      <c r="K378" s="178" t="s">
        <v>1030</v>
      </c>
      <c r="L378" s="117" t="s">
        <v>167</v>
      </c>
      <c r="M378" s="177" t="s">
        <v>11022</v>
      </c>
      <c r="N378" s="176" t="s">
        <v>11023</v>
      </c>
      <c r="O378" s="176">
        <v>45814.457638888889</v>
      </c>
      <c r="P378" s="176">
        <v>45820.646192129629</v>
      </c>
      <c r="Q378" s="177" t="s">
        <v>9136</v>
      </c>
      <c r="R378" s="177" t="s">
        <v>10250</v>
      </c>
      <c r="S378" s="177" t="s">
        <v>9138</v>
      </c>
      <c r="T378" s="177" t="s">
        <v>3964</v>
      </c>
      <c r="U378" s="177" t="s">
        <v>3964</v>
      </c>
      <c r="V378" s="177" t="s">
        <v>177</v>
      </c>
      <c r="W378" s="192" t="s">
        <v>11024</v>
      </c>
      <c r="X378" s="193" t="s">
        <v>11025</v>
      </c>
      <c r="Y378" s="177" t="s">
        <v>11026</v>
      </c>
      <c r="Z378" s="177" t="s">
        <v>11027</v>
      </c>
      <c r="AA378" s="177" t="s">
        <v>173</v>
      </c>
      <c r="AB378" s="177" t="s">
        <v>173</v>
      </c>
      <c r="AC378" s="194" t="s">
        <v>32</v>
      </c>
      <c r="AD378" s="194" t="s">
        <v>189</v>
      </c>
      <c r="AE378" s="177">
        <v>1</v>
      </c>
      <c r="AF378" s="177">
        <v>0</v>
      </c>
      <c r="AG378" s="177" t="s">
        <v>1218</v>
      </c>
      <c r="AH378" s="118"/>
      <c r="AI378" s="112">
        <f>IF(V378="SOPORTE_TELEFÓNICO",'BASE LIQUIDACION REDEBAN 2025'!$B$19,IF(AC378="TIPO I",'BASE LIQUIDACION REDEBAN 2025'!$C$2,IF(AC378="TIPO II",'BASE LIQUIDACION REDEBAN 2025'!$C$3,IF(AC378="TIPO III",'BASE LIQUIDACION REDEBAN 2025'!$C$4,IF(AC378="TIPO IV",'BASE LIQUIDACION REDEBAN 2025'!$C$5,IF(AD378="AEREO",'BASE LIQUIDACION REDEBAN 2025'!$B$6,'BASE LIQUIDACION REDEBAN 2025'!$C$5))))))</f>
        <v>479588.87655000004</v>
      </c>
      <c r="AJ378" s="97">
        <f>IF(OR(V378="SOPORTE_TELEFÓNICO",V378="ENVÍO"),0,IF(AC378="TIPO I",'BASE LIQUIDACION REDEBAN 2025'!$B$10,IF(AC378="TIPO II",'BASE LIQUIDACION REDEBAN 2025'!$B$11,IF(AC378="TIPO III",'BASE LIQUIDACION REDEBAN 2025'!$B$12,'BASE LIQUIDACION REDEBAN 2025'!$B$13))))</f>
        <v>196536.5258152</v>
      </c>
      <c r="AK378" s="97">
        <f t="shared" si="5"/>
        <v>479588.87655000004</v>
      </c>
    </row>
    <row r="379" spans="1:37" s="85" customFormat="1" ht="13.15">
      <c r="A379" s="178" t="s">
        <v>72</v>
      </c>
      <c r="B379" s="104" t="str">
        <f>VLOOKUP(A379,'CENTRO DE COSTOS'!A:D,4,FALSE)</f>
        <v>MIGUEL JULIÁN HERNÁNDEZ GUARÍN</v>
      </c>
      <c r="C379" s="104" t="str">
        <f>VLOOKUP(A379,'CENTRO DE COSTOS'!A:D,2,FALSE)</f>
        <v>0004-0008</v>
      </c>
      <c r="D379" s="177">
        <v>68001</v>
      </c>
      <c r="E379" s="178" t="s">
        <v>5414</v>
      </c>
      <c r="F379" s="178">
        <v>73230</v>
      </c>
      <c r="G379" s="178" t="s">
        <v>180</v>
      </c>
      <c r="H379" s="178" t="s">
        <v>72</v>
      </c>
      <c r="I379" s="178" t="s">
        <v>11028</v>
      </c>
      <c r="J379" s="178" t="s">
        <v>9145</v>
      </c>
      <c r="K379" s="178" t="s">
        <v>9145</v>
      </c>
      <c r="L379" s="117" t="s">
        <v>167</v>
      </c>
      <c r="M379" s="177" t="s">
        <v>11029</v>
      </c>
      <c r="N379" s="197" t="s">
        <v>11030</v>
      </c>
      <c r="O379" s="176">
        <v>45820.404166666667</v>
      </c>
      <c r="P379" s="176">
        <v>45820.652951388889</v>
      </c>
      <c r="Q379" s="177" t="s">
        <v>9136</v>
      </c>
      <c r="R379" s="177" t="s">
        <v>10250</v>
      </c>
      <c r="S379" s="177" t="s">
        <v>9138</v>
      </c>
      <c r="T379" s="177" t="s">
        <v>3964</v>
      </c>
      <c r="U379" s="177" t="s">
        <v>10251</v>
      </c>
      <c r="V379" s="177" t="s">
        <v>177</v>
      </c>
      <c r="W379" s="192" t="s">
        <v>11031</v>
      </c>
      <c r="X379" s="193" t="s">
        <v>11032</v>
      </c>
      <c r="Y379" s="177" t="s">
        <v>11033</v>
      </c>
      <c r="Z379" s="177" t="s">
        <v>11034</v>
      </c>
      <c r="AA379" s="177" t="s">
        <v>173</v>
      </c>
      <c r="AB379" s="177" t="s">
        <v>173</v>
      </c>
      <c r="AC379" s="194" t="s">
        <v>25</v>
      </c>
      <c r="AD379" s="194" t="s">
        <v>189</v>
      </c>
      <c r="AE379" s="177">
        <v>1</v>
      </c>
      <c r="AF379" s="177">
        <v>0</v>
      </c>
      <c r="AG379" s="177" t="s">
        <v>1645</v>
      </c>
      <c r="AH379" s="118"/>
      <c r="AI379" s="112">
        <f>IF(V379="SOPORTE_TELEFÓNICO",'BASE LIQUIDACION REDEBAN 2025'!$B$19,IF(AC379="TIPO I",'BASE LIQUIDACION REDEBAN 2025'!$C$2,IF(AC379="TIPO II",'BASE LIQUIDACION REDEBAN 2025'!$C$3,IF(AC379="TIPO III",'BASE LIQUIDACION REDEBAN 2025'!$C$4,IF(AC379="TIPO IV",'BASE LIQUIDACION REDEBAN 2025'!$C$5,IF(AD379="AEREO",'BASE LIQUIDACION REDEBAN 2025'!$B$6,'BASE LIQUIDACION REDEBAN 2025'!$C$5))))))</f>
        <v>65960.072302</v>
      </c>
      <c r="AJ379" s="97">
        <f>IF(OR(V379="SOPORTE_TELEFÓNICO",V379="ENVÍO"),0,IF(AC379="TIPO I",'BASE LIQUIDACION REDEBAN 2025'!$B$10,IF(AC379="TIPO II",'BASE LIQUIDACION REDEBAN 2025'!$B$11,IF(AC379="TIPO III",'BASE LIQUIDACION REDEBAN 2025'!$B$12,'BASE LIQUIDACION REDEBAN 2025'!$B$13))))</f>
        <v>75096.394270399993</v>
      </c>
      <c r="AK379" s="97">
        <f t="shared" si="5"/>
        <v>65960.072302</v>
      </c>
    </row>
    <row r="380" spans="1:37" s="85" customFormat="1" ht="13.15">
      <c r="A380" s="178" t="s">
        <v>76</v>
      </c>
      <c r="B380" s="104" t="str">
        <f>VLOOKUP(A380,'CENTRO DE COSTOS'!A:D,4,FALSE)</f>
        <v>DIEGO FERNANDO HENAO CARDONA</v>
      </c>
      <c r="C380" s="104" t="str">
        <f>VLOOKUP(A380,'CENTRO DE COSTOS'!A:D,2,FALSE)</f>
        <v>0004-0003</v>
      </c>
      <c r="D380" s="177">
        <v>19001</v>
      </c>
      <c r="E380" s="178" t="s">
        <v>10272</v>
      </c>
      <c r="F380" s="178">
        <v>59633</v>
      </c>
      <c r="G380" s="178" t="s">
        <v>200</v>
      </c>
      <c r="H380" s="178" t="s">
        <v>95</v>
      </c>
      <c r="I380" s="178" t="s">
        <v>11035</v>
      </c>
      <c r="J380" s="178" t="s">
        <v>9145</v>
      </c>
      <c r="K380" s="178" t="s">
        <v>9145</v>
      </c>
      <c r="L380" s="117" t="s">
        <v>167</v>
      </c>
      <c r="M380" s="177" t="s">
        <v>11036</v>
      </c>
      <c r="N380" s="176" t="s">
        <v>11037</v>
      </c>
      <c r="O380" s="176">
        <v>45818.525694444441</v>
      </c>
      <c r="P380" s="176">
        <v>45820.662974537037</v>
      </c>
      <c r="Q380" s="177" t="s">
        <v>9136</v>
      </c>
      <c r="R380" s="177" t="s">
        <v>10250</v>
      </c>
      <c r="S380" s="177" t="s">
        <v>9138</v>
      </c>
      <c r="T380" s="177" t="s">
        <v>3964</v>
      </c>
      <c r="U380" s="177" t="s">
        <v>10276</v>
      </c>
      <c r="V380" s="177" t="s">
        <v>177</v>
      </c>
      <c r="W380" s="192" t="s">
        <v>11038</v>
      </c>
      <c r="X380" s="193" t="s">
        <v>11039</v>
      </c>
      <c r="Y380" s="177" t="s">
        <v>11040</v>
      </c>
      <c r="Z380" s="177" t="s">
        <v>11041</v>
      </c>
      <c r="AA380" s="177" t="s">
        <v>173</v>
      </c>
      <c r="AB380" s="177" t="s">
        <v>173</v>
      </c>
      <c r="AC380" s="194" t="s">
        <v>30</v>
      </c>
      <c r="AD380" s="194" t="s">
        <v>189</v>
      </c>
      <c r="AE380" s="177">
        <v>1</v>
      </c>
      <c r="AF380" s="177">
        <v>0</v>
      </c>
      <c r="AG380" s="177" t="s">
        <v>204</v>
      </c>
      <c r="AH380" s="118"/>
      <c r="AI380" s="112">
        <f>IF(V380="SOPORTE_TELEFÓNICO",'BASE LIQUIDACION REDEBAN 2025'!$B$19,IF(AC380="TIPO I",'BASE LIQUIDACION REDEBAN 2025'!$C$2,IF(AC380="TIPO II",'BASE LIQUIDACION REDEBAN 2025'!$C$3,IF(AC380="TIPO III",'BASE LIQUIDACION REDEBAN 2025'!$C$4,IF(AC380="TIPO IV",'BASE LIQUIDACION REDEBAN 2025'!$C$5,IF(AD380="AEREO",'BASE LIQUIDACION REDEBAN 2025'!$B$6,'BASE LIQUIDACION REDEBAN 2025'!$C$5))))))</f>
        <v>275728.78077800001</v>
      </c>
      <c r="AJ380" s="97">
        <f>IF(OR(V380="SOPORTE_TELEFÓNICO",V380="ENVÍO"),0,IF(AC380="TIPO I",'BASE LIQUIDACION REDEBAN 2025'!$B$10,IF(AC380="TIPO II",'BASE LIQUIDACION REDEBAN 2025'!$B$11,IF(AC380="TIPO III",'BASE LIQUIDACION REDEBAN 2025'!$B$12,'BASE LIQUIDACION REDEBAN 2025'!$B$13))))</f>
        <v>196536.5258152</v>
      </c>
      <c r="AK380" s="97">
        <f t="shared" si="5"/>
        <v>275728.78077800001</v>
      </c>
    </row>
    <row r="381" spans="1:37" s="85" customFormat="1" ht="13.15">
      <c r="A381" s="178" t="s">
        <v>100</v>
      </c>
      <c r="B381" s="104" t="str">
        <f>VLOOKUP(A381,'CENTRO DE COSTOS'!A:D,4,FALSE)</f>
        <v>KEVIN ALEXIS CORZO BUSTOS</v>
      </c>
      <c r="C381" s="104" t="str">
        <f>VLOOKUP(A381,'CENTRO DE COSTOS'!A:D,2,FALSE)</f>
        <v>0004-0007</v>
      </c>
      <c r="D381" s="177">
        <v>50001</v>
      </c>
      <c r="E381" s="178">
        <v>13455</v>
      </c>
      <c r="F381" s="178">
        <v>60331</v>
      </c>
      <c r="G381" s="178" t="s">
        <v>192</v>
      </c>
      <c r="H381" s="178" t="s">
        <v>100</v>
      </c>
      <c r="I381" s="178" t="s">
        <v>11042</v>
      </c>
      <c r="J381" s="178" t="s">
        <v>9145</v>
      </c>
      <c r="K381" s="178" t="s">
        <v>9145</v>
      </c>
      <c r="L381" s="117" t="s">
        <v>167</v>
      </c>
      <c r="M381" s="177" t="s">
        <v>11043</v>
      </c>
      <c r="N381" s="176" t="s">
        <v>11044</v>
      </c>
      <c r="O381" s="176">
        <v>45819.67083333333</v>
      </c>
      <c r="P381" s="176">
        <v>45820.668252314812</v>
      </c>
      <c r="Q381" s="177" t="s">
        <v>9136</v>
      </c>
      <c r="R381" s="177" t="s">
        <v>10250</v>
      </c>
      <c r="S381" s="177" t="s">
        <v>9138</v>
      </c>
      <c r="T381" s="177" t="s">
        <v>3964</v>
      </c>
      <c r="U381" s="177" t="s">
        <v>3964</v>
      </c>
      <c r="V381" s="177" t="s">
        <v>177</v>
      </c>
      <c r="W381" s="192" t="s">
        <v>11045</v>
      </c>
      <c r="X381" s="193" t="s">
        <v>11046</v>
      </c>
      <c r="Y381" s="177" t="s">
        <v>11047</v>
      </c>
      <c r="Z381" s="177" t="s">
        <v>11048</v>
      </c>
      <c r="AA381" s="177" t="s">
        <v>173</v>
      </c>
      <c r="AB381" s="177" t="s">
        <v>173</v>
      </c>
      <c r="AC381" s="194" t="s">
        <v>25</v>
      </c>
      <c r="AD381" s="194" t="s">
        <v>189</v>
      </c>
      <c r="AE381" s="177">
        <v>1</v>
      </c>
      <c r="AF381" s="177">
        <v>0</v>
      </c>
      <c r="AG381" s="177" t="s">
        <v>196</v>
      </c>
      <c r="AH381" s="118"/>
      <c r="AI381" s="112">
        <f>IF(V381="SOPORTE_TELEFÓNICO",'BASE LIQUIDACION REDEBAN 2025'!$B$19,IF(AC381="TIPO I",'BASE LIQUIDACION REDEBAN 2025'!$C$2,IF(AC381="TIPO II",'BASE LIQUIDACION REDEBAN 2025'!$C$3,IF(AC381="TIPO III",'BASE LIQUIDACION REDEBAN 2025'!$C$4,IF(AC381="TIPO IV",'BASE LIQUIDACION REDEBAN 2025'!$C$5,IF(AD381="AEREO",'BASE LIQUIDACION REDEBAN 2025'!$B$6,'BASE LIQUIDACION REDEBAN 2025'!$C$5))))))</f>
        <v>65960.072302</v>
      </c>
      <c r="AJ381" s="97">
        <f>IF(OR(V381="SOPORTE_TELEFÓNICO",V381="ENVÍO"),0,IF(AC381="TIPO I",'BASE LIQUIDACION REDEBAN 2025'!$B$10,IF(AC381="TIPO II",'BASE LIQUIDACION REDEBAN 2025'!$B$11,IF(AC381="TIPO III",'BASE LIQUIDACION REDEBAN 2025'!$B$12,'BASE LIQUIDACION REDEBAN 2025'!$B$13))))</f>
        <v>75096.394270399993</v>
      </c>
      <c r="AK381" s="97">
        <f t="shared" si="5"/>
        <v>65960.072302</v>
      </c>
    </row>
    <row r="382" spans="1:37" s="85" customFormat="1" ht="13.15">
      <c r="A382" s="178" t="s">
        <v>68</v>
      </c>
      <c r="B382" s="104" t="str">
        <f>VLOOKUP(A382,'CENTRO DE COSTOS'!A:D,4,FALSE)</f>
        <v>WILLIAM ASDRUBAL ROZO ROZO</v>
      </c>
      <c r="C382" s="104" t="str">
        <f>VLOOKUP(A382,'CENTRO DE COSTOS'!A:D,2,FALSE)</f>
        <v>0004-0004</v>
      </c>
      <c r="D382" s="177">
        <v>25473</v>
      </c>
      <c r="E382" s="178">
        <v>13446</v>
      </c>
      <c r="F382" s="178">
        <v>74636</v>
      </c>
      <c r="G382" s="178" t="s">
        <v>298</v>
      </c>
      <c r="H382" s="178" t="s">
        <v>2418</v>
      </c>
      <c r="I382" s="178" t="s">
        <v>11049</v>
      </c>
      <c r="J382" s="178" t="s">
        <v>802</v>
      </c>
      <c r="K382" s="178" t="s">
        <v>803</v>
      </c>
      <c r="L382" s="117" t="s">
        <v>167</v>
      </c>
      <c r="M382" s="177" t="s">
        <v>11050</v>
      </c>
      <c r="N382" s="176" t="s">
        <v>11051</v>
      </c>
      <c r="O382" s="176">
        <v>45817.673611111109</v>
      </c>
      <c r="P382" s="176">
        <v>45820.674259259264</v>
      </c>
      <c r="Q382" s="177" t="s">
        <v>9136</v>
      </c>
      <c r="R382" s="177" t="s">
        <v>10250</v>
      </c>
      <c r="S382" s="177" t="s">
        <v>9138</v>
      </c>
      <c r="T382" s="177" t="s">
        <v>3964</v>
      </c>
      <c r="U382" s="177" t="s">
        <v>3964</v>
      </c>
      <c r="V382" s="177" t="s">
        <v>177</v>
      </c>
      <c r="W382" s="192" t="s">
        <v>11052</v>
      </c>
      <c r="X382" s="193" t="s">
        <v>11053</v>
      </c>
      <c r="Y382" s="177" t="s">
        <v>11054</v>
      </c>
      <c r="Z382" s="177" t="s">
        <v>11055</v>
      </c>
      <c r="AA382" s="177" t="s">
        <v>173</v>
      </c>
      <c r="AB382" s="177" t="s">
        <v>173</v>
      </c>
      <c r="AC382" s="194" t="s">
        <v>25</v>
      </c>
      <c r="AD382" s="194" t="s">
        <v>189</v>
      </c>
      <c r="AE382" s="177">
        <v>1</v>
      </c>
      <c r="AF382" s="177">
        <v>0</v>
      </c>
      <c r="AG382" s="177" t="s">
        <v>326</v>
      </c>
      <c r="AH382" s="118"/>
      <c r="AI382" s="112">
        <f>IF(V382="SOPORTE_TELEFÓNICO",'BASE LIQUIDACION REDEBAN 2025'!$B$19,IF(AC382="TIPO I",'BASE LIQUIDACION REDEBAN 2025'!$C$2,IF(AC382="TIPO II",'BASE LIQUIDACION REDEBAN 2025'!$C$3,IF(AC382="TIPO III",'BASE LIQUIDACION REDEBAN 2025'!$C$4,IF(AC382="TIPO IV",'BASE LIQUIDACION REDEBAN 2025'!$C$5,IF(AD382="AEREO",'BASE LIQUIDACION REDEBAN 2025'!$B$6,'BASE LIQUIDACION REDEBAN 2025'!$C$5))))))</f>
        <v>65960.072302</v>
      </c>
      <c r="AJ382" s="97">
        <f>IF(OR(V382="SOPORTE_TELEFÓNICO",V382="ENVÍO"),0,IF(AC382="TIPO I",'BASE LIQUIDACION REDEBAN 2025'!$B$10,IF(AC382="TIPO II",'BASE LIQUIDACION REDEBAN 2025'!$B$11,IF(AC382="TIPO III",'BASE LIQUIDACION REDEBAN 2025'!$B$12,'BASE LIQUIDACION REDEBAN 2025'!$B$13))))</f>
        <v>75096.394270399993</v>
      </c>
      <c r="AK382" s="97">
        <f t="shared" si="5"/>
        <v>65960.072302</v>
      </c>
    </row>
    <row r="383" spans="1:37" s="85" customFormat="1" ht="13.15">
      <c r="A383" s="178" t="s">
        <v>76</v>
      </c>
      <c r="B383" s="104" t="str">
        <f>VLOOKUP(A383,'CENTRO DE COSTOS'!A:D,4,FALSE)</f>
        <v>DIEGO FERNANDO HENAO CARDONA</v>
      </c>
      <c r="C383" s="104" t="str">
        <f>VLOOKUP(A383,'CENTRO DE COSTOS'!A:D,2,FALSE)</f>
        <v>0004-0003</v>
      </c>
      <c r="D383" s="177">
        <v>19001</v>
      </c>
      <c r="E383" s="178">
        <v>13450</v>
      </c>
      <c r="F383" s="178">
        <v>76390</v>
      </c>
      <c r="G383" s="178" t="s">
        <v>200</v>
      </c>
      <c r="H383" s="178" t="s">
        <v>95</v>
      </c>
      <c r="I383" s="178" t="s">
        <v>11056</v>
      </c>
      <c r="J383" s="178" t="s">
        <v>9145</v>
      </c>
      <c r="K383" s="178" t="s">
        <v>9145</v>
      </c>
      <c r="L383" s="117" t="s">
        <v>167</v>
      </c>
      <c r="M383" s="177" t="s">
        <v>11057</v>
      </c>
      <c r="N383" s="176" t="s">
        <v>11058</v>
      </c>
      <c r="O383" s="176">
        <v>45818.525694444441</v>
      </c>
      <c r="P383" s="176">
        <v>45820.694895833331</v>
      </c>
      <c r="Q383" s="177" t="s">
        <v>9136</v>
      </c>
      <c r="R383" s="177" t="s">
        <v>10250</v>
      </c>
      <c r="S383" s="177" t="s">
        <v>9138</v>
      </c>
      <c r="T383" s="177" t="s">
        <v>3964</v>
      </c>
      <c r="U383" s="177" t="s">
        <v>3964</v>
      </c>
      <c r="V383" s="177" t="s">
        <v>177</v>
      </c>
      <c r="W383" s="192" t="s">
        <v>11059</v>
      </c>
      <c r="X383" s="193" t="s">
        <v>11060</v>
      </c>
      <c r="Y383" s="177" t="s">
        <v>11061</v>
      </c>
      <c r="Z383" s="177" t="s">
        <v>11062</v>
      </c>
      <c r="AA383" s="177" t="s">
        <v>173</v>
      </c>
      <c r="AB383" s="177" t="s">
        <v>173</v>
      </c>
      <c r="AC383" s="194" t="s">
        <v>30</v>
      </c>
      <c r="AD383" s="194" t="s">
        <v>189</v>
      </c>
      <c r="AE383" s="177">
        <v>1</v>
      </c>
      <c r="AF383" s="177">
        <v>0</v>
      </c>
      <c r="AG383" s="177" t="s">
        <v>204</v>
      </c>
      <c r="AH383" s="118"/>
      <c r="AI383" s="112">
        <f>IF(V383="SOPORTE_TELEFÓNICO",'BASE LIQUIDACION REDEBAN 2025'!$B$19,IF(AC383="TIPO I",'BASE LIQUIDACION REDEBAN 2025'!$C$2,IF(AC383="TIPO II",'BASE LIQUIDACION REDEBAN 2025'!$C$3,IF(AC383="TIPO III",'BASE LIQUIDACION REDEBAN 2025'!$C$4,IF(AC383="TIPO IV",'BASE LIQUIDACION REDEBAN 2025'!$C$5,IF(AD383="AEREO",'BASE LIQUIDACION REDEBAN 2025'!$B$6,'BASE LIQUIDACION REDEBAN 2025'!$C$5))))))</f>
        <v>275728.78077800001</v>
      </c>
      <c r="AJ383" s="97">
        <f>IF(OR(V383="SOPORTE_TELEFÓNICO",V383="ENVÍO"),0,IF(AC383="TIPO I",'BASE LIQUIDACION REDEBAN 2025'!$B$10,IF(AC383="TIPO II",'BASE LIQUIDACION REDEBAN 2025'!$B$11,IF(AC383="TIPO III",'BASE LIQUIDACION REDEBAN 2025'!$B$12,'BASE LIQUIDACION REDEBAN 2025'!$B$13))))</f>
        <v>196536.5258152</v>
      </c>
      <c r="AK383" s="97">
        <f t="shared" si="5"/>
        <v>275728.78077800001</v>
      </c>
    </row>
    <row r="384" spans="1:37" s="85" customFormat="1" ht="13.15">
      <c r="A384" s="178" t="s">
        <v>68</v>
      </c>
      <c r="B384" s="104" t="str">
        <f>VLOOKUP(A384,'CENTRO DE COSTOS'!A:D,4,FALSE)</f>
        <v>WILLIAM ASDRUBAL ROZO ROZO</v>
      </c>
      <c r="C384" s="104" t="str">
        <f>VLOOKUP(A384,'CENTRO DE COSTOS'!A:D,2,FALSE)</f>
        <v>0004-0004</v>
      </c>
      <c r="D384" s="177">
        <v>11001</v>
      </c>
      <c r="E384" s="178">
        <v>13444</v>
      </c>
      <c r="F384" s="178">
        <v>68147</v>
      </c>
      <c r="G384" s="178" t="s">
        <v>298</v>
      </c>
      <c r="H384" s="178" t="s">
        <v>68</v>
      </c>
      <c r="I384" s="178" t="s">
        <v>11063</v>
      </c>
      <c r="J384" s="178" t="s">
        <v>802</v>
      </c>
      <c r="K384" s="178" t="s">
        <v>803</v>
      </c>
      <c r="L384" s="117" t="s">
        <v>167</v>
      </c>
      <c r="M384" s="177" t="s">
        <v>11064</v>
      </c>
      <c r="N384" s="176" t="s">
        <v>11065</v>
      </c>
      <c r="O384" s="176">
        <v>45817.673611111109</v>
      </c>
      <c r="P384" s="176">
        <v>45820.713171296287</v>
      </c>
      <c r="Q384" s="177" t="s">
        <v>9136</v>
      </c>
      <c r="R384" s="177" t="s">
        <v>10250</v>
      </c>
      <c r="S384" s="177" t="s">
        <v>9138</v>
      </c>
      <c r="T384" s="177" t="s">
        <v>3964</v>
      </c>
      <c r="U384" s="177" t="s">
        <v>3964</v>
      </c>
      <c r="V384" s="177" t="s">
        <v>177</v>
      </c>
      <c r="W384" s="192" t="s">
        <v>11066</v>
      </c>
      <c r="X384" s="193" t="s">
        <v>11067</v>
      </c>
      <c r="Y384" s="177" t="s">
        <v>11068</v>
      </c>
      <c r="Z384" s="177" t="s">
        <v>11069</v>
      </c>
      <c r="AA384" s="177" t="s">
        <v>173</v>
      </c>
      <c r="AB384" s="177" t="s">
        <v>173</v>
      </c>
      <c r="AC384" s="194" t="s">
        <v>25</v>
      </c>
      <c r="AD384" s="194" t="s">
        <v>189</v>
      </c>
      <c r="AE384" s="177">
        <v>1</v>
      </c>
      <c r="AF384" s="177">
        <v>1</v>
      </c>
      <c r="AG384" s="177" t="s">
        <v>2095</v>
      </c>
      <c r="AH384" s="118"/>
      <c r="AI384" s="112">
        <f>IF(V384="SOPORTE_TELEFÓNICO",'BASE LIQUIDACION REDEBAN 2025'!$B$19,IF(AC384="TIPO I",'BASE LIQUIDACION REDEBAN 2025'!$C$2,IF(AC384="TIPO II",'BASE LIQUIDACION REDEBAN 2025'!$C$3,IF(AC384="TIPO III",'BASE LIQUIDACION REDEBAN 2025'!$C$4,IF(AC384="TIPO IV",'BASE LIQUIDACION REDEBAN 2025'!$C$5,IF(AD384="AEREO",'BASE LIQUIDACION REDEBAN 2025'!$B$6,'BASE LIQUIDACION REDEBAN 2025'!$C$5))))))</f>
        <v>65960.072302</v>
      </c>
      <c r="AJ384" s="97">
        <f>IF(OR(V384="SOPORTE_TELEFÓNICO",V384="ENVÍO"),0,IF(AC384="TIPO I",'BASE LIQUIDACION REDEBAN 2025'!$B$10,IF(AC384="TIPO II",'BASE LIQUIDACION REDEBAN 2025'!$B$11,IF(AC384="TIPO III",'BASE LIQUIDACION REDEBAN 2025'!$B$12,'BASE LIQUIDACION REDEBAN 2025'!$B$13))))</f>
        <v>75096.394270399993</v>
      </c>
      <c r="AK384" s="97">
        <f t="shared" si="5"/>
        <v>141056.46657240001</v>
      </c>
    </row>
    <row r="385" spans="1:37" s="85" customFormat="1" ht="13.15">
      <c r="A385" s="178" t="s">
        <v>94</v>
      </c>
      <c r="B385" s="104" t="str">
        <f>VLOOKUP(A385,'CENTRO DE COSTOS'!A:D,4,FALSE)</f>
        <v>DIEGO FERNANDO HENAO CARDONA</v>
      </c>
      <c r="C385" s="104" t="str">
        <f>VLOOKUP(A385,'CENTRO DE COSTOS'!A:D,2,FALSE)</f>
        <v>0004-0002</v>
      </c>
      <c r="D385" s="177">
        <v>66001</v>
      </c>
      <c r="E385" s="178">
        <v>13438</v>
      </c>
      <c r="F385" s="178">
        <v>57773</v>
      </c>
      <c r="G385" s="178" t="s">
        <v>450</v>
      </c>
      <c r="H385" s="178" t="s">
        <v>94</v>
      </c>
      <c r="I385" s="178" t="s">
        <v>11070</v>
      </c>
      <c r="J385" s="178" t="s">
        <v>802</v>
      </c>
      <c r="K385" s="178" t="s">
        <v>1030</v>
      </c>
      <c r="L385" s="117" t="s">
        <v>167</v>
      </c>
      <c r="M385" s="177" t="s">
        <v>11071</v>
      </c>
      <c r="N385" s="176" t="s">
        <v>11072</v>
      </c>
      <c r="O385" s="176">
        <v>45817.673611111109</v>
      </c>
      <c r="P385" s="176">
        <v>45820.714837962973</v>
      </c>
      <c r="Q385" s="177" t="s">
        <v>9136</v>
      </c>
      <c r="R385" s="177" t="s">
        <v>10250</v>
      </c>
      <c r="S385" s="177" t="s">
        <v>9138</v>
      </c>
      <c r="T385" s="177" t="s">
        <v>3964</v>
      </c>
      <c r="U385" s="177" t="s">
        <v>3964</v>
      </c>
      <c r="V385" s="177" t="s">
        <v>177</v>
      </c>
      <c r="W385" s="192" t="s">
        <v>11073</v>
      </c>
      <c r="X385" s="193" t="s">
        <v>11074</v>
      </c>
      <c r="Y385" s="177" t="s">
        <v>11075</v>
      </c>
      <c r="Z385" s="177" t="s">
        <v>11076</v>
      </c>
      <c r="AA385" s="177" t="s">
        <v>173</v>
      </c>
      <c r="AB385" s="177" t="s">
        <v>173</v>
      </c>
      <c r="AC385" s="194" t="s">
        <v>25</v>
      </c>
      <c r="AD385" s="194" t="s">
        <v>189</v>
      </c>
      <c r="AE385" s="177">
        <v>1</v>
      </c>
      <c r="AF385" s="177">
        <v>0</v>
      </c>
      <c r="AG385" s="177" t="s">
        <v>993</v>
      </c>
      <c r="AH385" s="118"/>
      <c r="AI385" s="112">
        <f>IF(V385="SOPORTE_TELEFÓNICO",'BASE LIQUIDACION REDEBAN 2025'!$B$19,IF(AC385="TIPO I",'BASE LIQUIDACION REDEBAN 2025'!$C$2,IF(AC385="TIPO II",'BASE LIQUIDACION REDEBAN 2025'!$C$3,IF(AC385="TIPO III",'BASE LIQUIDACION REDEBAN 2025'!$C$4,IF(AC385="TIPO IV",'BASE LIQUIDACION REDEBAN 2025'!$C$5,IF(AD385="AEREO",'BASE LIQUIDACION REDEBAN 2025'!$B$6,'BASE LIQUIDACION REDEBAN 2025'!$C$5))))))</f>
        <v>65960.072302</v>
      </c>
      <c r="AJ385" s="97">
        <f>IF(OR(V385="SOPORTE_TELEFÓNICO",V385="ENVÍO"),0,IF(AC385="TIPO I",'BASE LIQUIDACION REDEBAN 2025'!$B$10,IF(AC385="TIPO II",'BASE LIQUIDACION REDEBAN 2025'!$B$11,IF(AC385="TIPO III",'BASE LIQUIDACION REDEBAN 2025'!$B$12,'BASE LIQUIDACION REDEBAN 2025'!$B$13))))</f>
        <v>75096.394270399993</v>
      </c>
      <c r="AK385" s="97">
        <f t="shared" si="5"/>
        <v>65960.072302</v>
      </c>
    </row>
    <row r="386" spans="1:37" s="85" customFormat="1" ht="13.15">
      <c r="A386" s="178" t="s">
        <v>72</v>
      </c>
      <c r="B386" s="104" t="str">
        <f>VLOOKUP(A386,'CENTRO DE COSTOS'!A:D,4,FALSE)</f>
        <v>MIGUEL JULIÁN HERNÁNDEZ GUARÍN</v>
      </c>
      <c r="C386" s="104" t="str">
        <f>VLOOKUP(A386,'CENTRO DE COSTOS'!A:D,2,FALSE)</f>
        <v>0004-0008</v>
      </c>
      <c r="D386" s="177">
        <v>68001</v>
      </c>
      <c r="E386" s="178">
        <v>13406</v>
      </c>
      <c r="F386" s="178">
        <v>78127</v>
      </c>
      <c r="G386" s="178" t="s">
        <v>180</v>
      </c>
      <c r="H386" s="178" t="s">
        <v>72</v>
      </c>
      <c r="I386" s="178" t="s">
        <v>11077</v>
      </c>
      <c r="J386" s="178" t="s">
        <v>802</v>
      </c>
      <c r="K386" s="178" t="s">
        <v>803</v>
      </c>
      <c r="L386" s="117" t="s">
        <v>167</v>
      </c>
      <c r="M386" s="177" t="s">
        <v>11078</v>
      </c>
      <c r="N386" s="176" t="s">
        <v>11079</v>
      </c>
      <c r="O386" s="176">
        <v>45814.457638888889</v>
      </c>
      <c r="P386" s="176">
        <v>45820.876550925917</v>
      </c>
      <c r="Q386" s="177" t="s">
        <v>9136</v>
      </c>
      <c r="R386" s="177" t="s">
        <v>10250</v>
      </c>
      <c r="S386" s="177" t="s">
        <v>9138</v>
      </c>
      <c r="T386" s="177" t="s">
        <v>3964</v>
      </c>
      <c r="U386" s="177" t="s">
        <v>3964</v>
      </c>
      <c r="V386" s="177" t="s">
        <v>177</v>
      </c>
      <c r="W386" s="192" t="s">
        <v>11080</v>
      </c>
      <c r="X386" s="193" t="s">
        <v>11081</v>
      </c>
      <c r="Y386" s="177" t="s">
        <v>11082</v>
      </c>
      <c r="Z386" s="177" t="s">
        <v>11083</v>
      </c>
      <c r="AA386" s="177" t="s">
        <v>173</v>
      </c>
      <c r="AB386" s="177" t="s">
        <v>173</v>
      </c>
      <c r="AC386" s="194" t="s">
        <v>25</v>
      </c>
      <c r="AD386" s="194" t="s">
        <v>189</v>
      </c>
      <c r="AE386" s="177">
        <v>1</v>
      </c>
      <c r="AF386" s="177">
        <v>1</v>
      </c>
      <c r="AG386" s="177" t="s">
        <v>855</v>
      </c>
      <c r="AH386" s="118"/>
      <c r="AI386" s="112">
        <f>IF(V386="SOPORTE_TELEFÓNICO",'BASE LIQUIDACION REDEBAN 2025'!$B$19,IF(AC386="TIPO I",'BASE LIQUIDACION REDEBAN 2025'!$C$2,IF(AC386="TIPO II",'BASE LIQUIDACION REDEBAN 2025'!$C$3,IF(AC386="TIPO III",'BASE LIQUIDACION REDEBAN 2025'!$C$4,IF(AC386="TIPO IV",'BASE LIQUIDACION REDEBAN 2025'!$C$5,IF(AD386="AEREO",'BASE LIQUIDACION REDEBAN 2025'!$B$6,'BASE LIQUIDACION REDEBAN 2025'!$C$5))))))</f>
        <v>65960.072302</v>
      </c>
      <c r="AJ386" s="97">
        <f>IF(OR(V386="SOPORTE_TELEFÓNICO",V386="ENVÍO"),0,IF(AC386="TIPO I",'BASE LIQUIDACION REDEBAN 2025'!$B$10,IF(AC386="TIPO II",'BASE LIQUIDACION REDEBAN 2025'!$B$11,IF(AC386="TIPO III",'BASE LIQUIDACION REDEBAN 2025'!$B$12,'BASE LIQUIDACION REDEBAN 2025'!$B$13))))</f>
        <v>75096.394270399993</v>
      </c>
      <c r="AK386" s="97">
        <f t="shared" si="5"/>
        <v>141056.46657240001</v>
      </c>
    </row>
    <row r="387" spans="1:37" s="85" customFormat="1" ht="13.15">
      <c r="A387" s="178" t="s">
        <v>101</v>
      </c>
      <c r="B387" s="104" t="str">
        <f>VLOOKUP(A387,'CENTRO DE COSTOS'!A:D,4,FALSE)</f>
        <v>KEVIN ALEXIS CORZO BUSTOS</v>
      </c>
      <c r="C387" s="104" t="str">
        <f>VLOOKUP(A387,'CENTRO DE COSTOS'!A:D,2,FALSE)</f>
        <v>0004-0007</v>
      </c>
      <c r="D387" s="177">
        <v>85001</v>
      </c>
      <c r="E387" s="178">
        <v>13453</v>
      </c>
      <c r="F387" s="178">
        <v>24728</v>
      </c>
      <c r="G387" s="178" t="s">
        <v>1934</v>
      </c>
      <c r="H387" s="178" t="s">
        <v>101</v>
      </c>
      <c r="I387" s="178" t="s">
        <v>11084</v>
      </c>
      <c r="J387" s="178" t="s">
        <v>9145</v>
      </c>
      <c r="K387" s="178" t="s">
        <v>9145</v>
      </c>
      <c r="L387" s="117" t="s">
        <v>167</v>
      </c>
      <c r="M387" s="177" t="s">
        <v>11085</v>
      </c>
      <c r="N387" s="176" t="s">
        <v>11086</v>
      </c>
      <c r="O387" s="176">
        <v>45819.67083333333</v>
      </c>
      <c r="P387" s="176">
        <v>45821.464409722219</v>
      </c>
      <c r="Q387" s="177" t="s">
        <v>9136</v>
      </c>
      <c r="R387" s="177" t="s">
        <v>10250</v>
      </c>
      <c r="S387" s="177" t="s">
        <v>9138</v>
      </c>
      <c r="T387" s="177" t="s">
        <v>3964</v>
      </c>
      <c r="U387" s="177" t="s">
        <v>3964</v>
      </c>
      <c r="V387" s="177" t="s">
        <v>177</v>
      </c>
      <c r="W387" s="192" t="s">
        <v>11087</v>
      </c>
      <c r="X387" s="193" t="s">
        <v>11088</v>
      </c>
      <c r="Y387" s="177" t="s">
        <v>11089</v>
      </c>
      <c r="Z387" s="177" t="s">
        <v>11090</v>
      </c>
      <c r="AA387" s="177" t="s">
        <v>173</v>
      </c>
      <c r="AB387" s="177" t="s">
        <v>173</v>
      </c>
      <c r="AC387" s="194" t="s">
        <v>25</v>
      </c>
      <c r="AD387" s="194" t="s">
        <v>189</v>
      </c>
      <c r="AE387" s="177">
        <v>1</v>
      </c>
      <c r="AF387" s="177">
        <v>0</v>
      </c>
      <c r="AG387" s="177" t="s">
        <v>2183</v>
      </c>
      <c r="AH387" s="118"/>
      <c r="AI387" s="112">
        <f>IF(V387="SOPORTE_TELEFÓNICO",'BASE LIQUIDACION REDEBAN 2025'!$B$19,IF(AC387="TIPO I",'BASE LIQUIDACION REDEBAN 2025'!$C$2,IF(AC387="TIPO II",'BASE LIQUIDACION REDEBAN 2025'!$C$3,IF(AC387="TIPO III",'BASE LIQUIDACION REDEBAN 2025'!$C$4,IF(AC387="TIPO IV",'BASE LIQUIDACION REDEBAN 2025'!$C$5,IF(AD387="AEREO",'BASE LIQUIDACION REDEBAN 2025'!$B$6,'BASE LIQUIDACION REDEBAN 2025'!$C$5))))))</f>
        <v>65960.072302</v>
      </c>
      <c r="AJ387" s="97">
        <f>IF(OR(V387="SOPORTE_TELEFÓNICO",V387="ENVÍO"),0,IF(AC387="TIPO I",'BASE LIQUIDACION REDEBAN 2025'!$B$10,IF(AC387="TIPO II",'BASE LIQUIDACION REDEBAN 2025'!$B$11,IF(AC387="TIPO III",'BASE LIQUIDACION REDEBAN 2025'!$B$12,'BASE LIQUIDACION REDEBAN 2025'!$B$13))))</f>
        <v>75096.394270399993</v>
      </c>
      <c r="AK387" s="97">
        <f t="shared" ref="AK387:AK450" si="6">IF(OR(V387="SOPORTE_TELEFÓNICO",V387="ENVÍO"),AI387,(AE387*AI387+AF387*AJ387))</f>
        <v>65960.072302</v>
      </c>
    </row>
    <row r="388" spans="1:37" s="85" customFormat="1" ht="13.15">
      <c r="A388" s="178" t="s">
        <v>64</v>
      </c>
      <c r="B388" s="104" t="str">
        <f>VLOOKUP(A388,'CENTRO DE COSTOS'!A:D,4,FALSE)</f>
        <v>JOSE MAURICIO HERNANDEZ ROJAS</v>
      </c>
      <c r="C388" s="104" t="str">
        <f>VLOOKUP(A388,'CENTRO DE COSTOS'!A:D,2,FALSE)</f>
        <v>0004-0001</v>
      </c>
      <c r="D388" s="177">
        <v>8001</v>
      </c>
      <c r="E388" s="178">
        <v>13451</v>
      </c>
      <c r="F388" s="178">
        <v>73891</v>
      </c>
      <c r="G388" s="178" t="s">
        <v>277</v>
      </c>
      <c r="H388" s="178" t="s">
        <v>64</v>
      </c>
      <c r="I388" s="178" t="s">
        <v>11091</v>
      </c>
      <c r="J388" s="178" t="s">
        <v>9145</v>
      </c>
      <c r="K388" s="178" t="s">
        <v>9145</v>
      </c>
      <c r="L388" s="117" t="s">
        <v>167</v>
      </c>
      <c r="M388" s="177" t="s">
        <v>11092</v>
      </c>
      <c r="N388" s="176" t="s">
        <v>11093</v>
      </c>
      <c r="O388" s="176">
        <v>45819.67083333333</v>
      </c>
      <c r="P388" s="176">
        <v>45821.49050925926</v>
      </c>
      <c r="Q388" s="177" t="s">
        <v>9136</v>
      </c>
      <c r="R388" s="177" t="s">
        <v>10250</v>
      </c>
      <c r="S388" s="177" t="s">
        <v>9138</v>
      </c>
      <c r="T388" s="177" t="s">
        <v>3964</v>
      </c>
      <c r="U388" s="177" t="s">
        <v>3964</v>
      </c>
      <c r="V388" s="177" t="s">
        <v>177</v>
      </c>
      <c r="W388" s="192" t="s">
        <v>11094</v>
      </c>
      <c r="X388" s="193" t="s">
        <v>11095</v>
      </c>
      <c r="Y388" s="177" t="s">
        <v>11096</v>
      </c>
      <c r="Z388" s="177" t="s">
        <v>11097</v>
      </c>
      <c r="AA388" s="177" t="s">
        <v>173</v>
      </c>
      <c r="AB388" s="177" t="s">
        <v>173</v>
      </c>
      <c r="AC388" s="194" t="s">
        <v>25</v>
      </c>
      <c r="AD388" s="194" t="s">
        <v>189</v>
      </c>
      <c r="AE388" s="177">
        <v>1</v>
      </c>
      <c r="AF388" s="177">
        <v>0</v>
      </c>
      <c r="AG388" s="177" t="s">
        <v>1788</v>
      </c>
      <c r="AH388" s="118"/>
      <c r="AI388" s="112">
        <f>IF(V388="SOPORTE_TELEFÓNICO",'BASE LIQUIDACION REDEBAN 2025'!$B$19,IF(AC388="TIPO I",'BASE LIQUIDACION REDEBAN 2025'!$C$2,IF(AC388="TIPO II",'BASE LIQUIDACION REDEBAN 2025'!$C$3,IF(AC388="TIPO III",'BASE LIQUIDACION REDEBAN 2025'!$C$4,IF(AC388="TIPO IV",'BASE LIQUIDACION REDEBAN 2025'!$C$5,IF(AD388="AEREO",'BASE LIQUIDACION REDEBAN 2025'!$B$6,'BASE LIQUIDACION REDEBAN 2025'!$C$5))))))</f>
        <v>65960.072302</v>
      </c>
      <c r="AJ388" s="97">
        <f>IF(OR(V388="SOPORTE_TELEFÓNICO",V388="ENVÍO"),0,IF(AC388="TIPO I",'BASE LIQUIDACION REDEBAN 2025'!$B$10,IF(AC388="TIPO II",'BASE LIQUIDACION REDEBAN 2025'!$B$11,IF(AC388="TIPO III",'BASE LIQUIDACION REDEBAN 2025'!$B$12,'BASE LIQUIDACION REDEBAN 2025'!$B$13))))</f>
        <v>75096.394270399993</v>
      </c>
      <c r="AK388" s="97">
        <f t="shared" si="6"/>
        <v>65960.072302</v>
      </c>
    </row>
    <row r="389" spans="1:37" s="85" customFormat="1" ht="13.15">
      <c r="A389" s="178" t="s">
        <v>72</v>
      </c>
      <c r="B389" s="104" t="str">
        <f>VLOOKUP(A389,'CENTRO DE COSTOS'!A:D,4,FALSE)</f>
        <v>MIGUEL JULIÁN HERNÁNDEZ GUARÍN</v>
      </c>
      <c r="C389" s="104" t="str">
        <f>VLOOKUP(A389,'CENTRO DE COSTOS'!A:D,2,FALSE)</f>
        <v>0004-0008</v>
      </c>
      <c r="D389" s="177">
        <v>68001</v>
      </c>
      <c r="E389" s="178">
        <v>13463</v>
      </c>
      <c r="F389" s="178">
        <v>52579</v>
      </c>
      <c r="G389" s="178" t="s">
        <v>180</v>
      </c>
      <c r="H389" s="178" t="s">
        <v>72</v>
      </c>
      <c r="I389" s="178" t="s">
        <v>11098</v>
      </c>
      <c r="J389" s="178" t="s">
        <v>9145</v>
      </c>
      <c r="K389" s="178" t="s">
        <v>9145</v>
      </c>
      <c r="L389" s="117" t="s">
        <v>167</v>
      </c>
      <c r="M389" s="177" t="s">
        <v>11099</v>
      </c>
      <c r="N389" s="197" t="s">
        <v>11100</v>
      </c>
      <c r="O389" s="176">
        <v>45820.583333333336</v>
      </c>
      <c r="P389" s="176">
        <v>45821.66988425926</v>
      </c>
      <c r="Q389" s="177" t="s">
        <v>9136</v>
      </c>
      <c r="R389" s="177" t="s">
        <v>10699</v>
      </c>
      <c r="S389" s="177" t="s">
        <v>9138</v>
      </c>
      <c r="T389" s="177" t="s">
        <v>3964</v>
      </c>
      <c r="U389" s="177" t="s">
        <v>3964</v>
      </c>
      <c r="V389" s="177" t="s">
        <v>177</v>
      </c>
      <c r="W389" s="192" t="s">
        <v>11101</v>
      </c>
      <c r="X389" s="193" t="s">
        <v>11102</v>
      </c>
      <c r="Y389" s="177" t="s">
        <v>11103</v>
      </c>
      <c r="Z389" s="177" t="s">
        <v>11104</v>
      </c>
      <c r="AA389" s="177" t="s">
        <v>173</v>
      </c>
      <c r="AB389" s="177" t="s">
        <v>173</v>
      </c>
      <c r="AC389" s="194" t="s">
        <v>25</v>
      </c>
      <c r="AD389" s="194" t="s">
        <v>189</v>
      </c>
      <c r="AE389" s="177">
        <v>1</v>
      </c>
      <c r="AF389" s="177">
        <v>0</v>
      </c>
      <c r="AG389" s="177" t="s">
        <v>1139</v>
      </c>
      <c r="AH389" s="118"/>
      <c r="AI389" s="112">
        <f>IF(V389="SOPORTE_TELEFÓNICO",'BASE LIQUIDACION REDEBAN 2025'!$B$19,IF(AC389="TIPO I",'BASE LIQUIDACION REDEBAN 2025'!$C$2,IF(AC389="TIPO II",'BASE LIQUIDACION REDEBAN 2025'!$C$3,IF(AC389="TIPO III",'BASE LIQUIDACION REDEBAN 2025'!$C$4,IF(AC389="TIPO IV",'BASE LIQUIDACION REDEBAN 2025'!$C$5,IF(AD389="AEREO",'BASE LIQUIDACION REDEBAN 2025'!$B$6,'BASE LIQUIDACION REDEBAN 2025'!$C$5))))))</f>
        <v>65960.072302</v>
      </c>
      <c r="AJ389" s="97">
        <f>IF(OR(V389="SOPORTE_TELEFÓNICO",V389="ENVÍO"),0,IF(AC389="TIPO I",'BASE LIQUIDACION REDEBAN 2025'!$B$10,IF(AC389="TIPO II",'BASE LIQUIDACION REDEBAN 2025'!$B$11,IF(AC389="TIPO III",'BASE LIQUIDACION REDEBAN 2025'!$B$12,'BASE LIQUIDACION REDEBAN 2025'!$B$13))))</f>
        <v>75096.394270399993</v>
      </c>
      <c r="AK389" s="97">
        <f t="shared" si="6"/>
        <v>65960.072302</v>
      </c>
    </row>
    <row r="390" spans="1:37" s="85" customFormat="1" ht="13.15">
      <c r="A390" s="178" t="s">
        <v>68</v>
      </c>
      <c r="B390" s="104" t="str">
        <f>VLOOKUP(A390,'CENTRO DE COSTOS'!A:D,4,FALSE)</f>
        <v>WILLIAM ASDRUBAL ROZO ROZO</v>
      </c>
      <c r="C390" s="104" t="str">
        <f>VLOOKUP(A390,'CENTRO DE COSTOS'!A:D,2,FALSE)</f>
        <v>0004-0004</v>
      </c>
      <c r="D390" s="177">
        <v>25473</v>
      </c>
      <c r="E390" s="178">
        <v>13458</v>
      </c>
      <c r="F390" s="178">
        <v>64081</v>
      </c>
      <c r="G390" s="178" t="s">
        <v>298</v>
      </c>
      <c r="H390" s="178" t="s">
        <v>2418</v>
      </c>
      <c r="I390" s="178" t="s">
        <v>11105</v>
      </c>
      <c r="J390" s="178" t="s">
        <v>9145</v>
      </c>
      <c r="K390" s="178" t="s">
        <v>9145</v>
      </c>
      <c r="L390" s="117" t="s">
        <v>167</v>
      </c>
      <c r="M390" s="177" t="s">
        <v>11106</v>
      </c>
      <c r="N390" s="197" t="s">
        <v>11107</v>
      </c>
      <c r="O390" s="176">
        <v>45820.583333333336</v>
      </c>
      <c r="P390" s="176">
        <v>45821.67391203704</v>
      </c>
      <c r="Q390" s="177" t="s">
        <v>9136</v>
      </c>
      <c r="R390" s="177" t="s">
        <v>10250</v>
      </c>
      <c r="S390" s="177" t="s">
        <v>9138</v>
      </c>
      <c r="T390" s="177" t="s">
        <v>3964</v>
      </c>
      <c r="U390" s="177" t="s">
        <v>3964</v>
      </c>
      <c r="V390" s="177" t="s">
        <v>177</v>
      </c>
      <c r="W390" s="192" t="s">
        <v>11108</v>
      </c>
      <c r="X390" s="193" t="s">
        <v>11109</v>
      </c>
      <c r="Y390" s="177" t="s">
        <v>11110</v>
      </c>
      <c r="Z390" s="177" t="s">
        <v>11111</v>
      </c>
      <c r="AA390" s="177" t="s">
        <v>173</v>
      </c>
      <c r="AB390" s="177" t="s">
        <v>173</v>
      </c>
      <c r="AC390" s="194" t="s">
        <v>25</v>
      </c>
      <c r="AD390" s="194" t="s">
        <v>189</v>
      </c>
      <c r="AE390" s="177">
        <v>1</v>
      </c>
      <c r="AF390" s="177">
        <v>0</v>
      </c>
      <c r="AG390" s="177" t="s">
        <v>3413</v>
      </c>
      <c r="AH390" s="118"/>
      <c r="AI390" s="112">
        <f>IF(V390="SOPORTE_TELEFÓNICO",'BASE LIQUIDACION REDEBAN 2025'!$B$19,IF(AC390="TIPO I",'BASE LIQUIDACION REDEBAN 2025'!$C$2,IF(AC390="TIPO II",'BASE LIQUIDACION REDEBAN 2025'!$C$3,IF(AC390="TIPO III",'BASE LIQUIDACION REDEBAN 2025'!$C$4,IF(AC390="TIPO IV",'BASE LIQUIDACION REDEBAN 2025'!$C$5,IF(AD390="AEREO",'BASE LIQUIDACION REDEBAN 2025'!$B$6,'BASE LIQUIDACION REDEBAN 2025'!$C$5))))))</f>
        <v>65960.072302</v>
      </c>
      <c r="AJ390" s="97">
        <f>IF(OR(V390="SOPORTE_TELEFÓNICO",V390="ENVÍO"),0,IF(AC390="TIPO I",'BASE LIQUIDACION REDEBAN 2025'!$B$10,IF(AC390="TIPO II",'BASE LIQUIDACION REDEBAN 2025'!$B$11,IF(AC390="TIPO III",'BASE LIQUIDACION REDEBAN 2025'!$B$12,'BASE LIQUIDACION REDEBAN 2025'!$B$13))))</f>
        <v>75096.394270399993</v>
      </c>
      <c r="AK390" s="97">
        <f t="shared" si="6"/>
        <v>65960.072302</v>
      </c>
    </row>
    <row r="391" spans="1:37" s="85" customFormat="1" ht="13.15">
      <c r="A391" s="178" t="s">
        <v>81</v>
      </c>
      <c r="B391" s="104" t="str">
        <f>VLOOKUP(A391,'CENTRO DE COSTOS'!A:D,4,FALSE)</f>
        <v>MIGUEL JULIÁN HERNÁNDEZ GUARÍN</v>
      </c>
      <c r="C391" s="104" t="str">
        <f>VLOOKUP(A391,'CENTRO DE COSTOS'!A:D,2,FALSE)</f>
        <v>0004-0008</v>
      </c>
      <c r="D391" s="177">
        <v>54498</v>
      </c>
      <c r="E391" s="178">
        <v>13447</v>
      </c>
      <c r="F391" s="178">
        <v>78768</v>
      </c>
      <c r="G391" s="178" t="s">
        <v>408</v>
      </c>
      <c r="H391" s="178" t="s">
        <v>1109</v>
      </c>
      <c r="I391" s="178" t="s">
        <v>11112</v>
      </c>
      <c r="J391" s="178" t="s">
        <v>802</v>
      </c>
      <c r="K391" s="178" t="s">
        <v>1030</v>
      </c>
      <c r="L391" s="117" t="s">
        <v>167</v>
      </c>
      <c r="M391" s="177" t="s">
        <v>11113</v>
      </c>
      <c r="N391" s="176" t="s">
        <v>11114</v>
      </c>
      <c r="O391" s="176">
        <v>45817.673611111109</v>
      </c>
      <c r="P391" s="176">
        <v>45821.682349537034</v>
      </c>
      <c r="Q391" s="177" t="s">
        <v>9136</v>
      </c>
      <c r="R391" s="177" t="s">
        <v>10250</v>
      </c>
      <c r="S391" s="177" t="s">
        <v>9138</v>
      </c>
      <c r="T391" s="177" t="s">
        <v>3964</v>
      </c>
      <c r="U391" s="177" t="s">
        <v>3964</v>
      </c>
      <c r="V391" s="177" t="s">
        <v>177</v>
      </c>
      <c r="W391" s="192" t="s">
        <v>11115</v>
      </c>
      <c r="X391" s="193" t="s">
        <v>11116</v>
      </c>
      <c r="Y391" s="177" t="s">
        <v>11117</v>
      </c>
      <c r="Z391" s="177" t="s">
        <v>11118</v>
      </c>
      <c r="AA391" s="177" t="s">
        <v>173</v>
      </c>
      <c r="AB391" s="177" t="s">
        <v>173</v>
      </c>
      <c r="AC391" s="194" t="s">
        <v>32</v>
      </c>
      <c r="AD391" s="194" t="s">
        <v>189</v>
      </c>
      <c r="AE391" s="177">
        <v>1</v>
      </c>
      <c r="AF391" s="177">
        <v>0</v>
      </c>
      <c r="AG391" s="177" t="s">
        <v>846</v>
      </c>
      <c r="AH391" s="118"/>
      <c r="AI391" s="112">
        <f>IF(V391="SOPORTE_TELEFÓNICO",'BASE LIQUIDACION REDEBAN 2025'!$B$19,IF(AC391="TIPO I",'BASE LIQUIDACION REDEBAN 2025'!$C$2,IF(AC391="TIPO II",'BASE LIQUIDACION REDEBAN 2025'!$C$3,IF(AC391="TIPO III",'BASE LIQUIDACION REDEBAN 2025'!$C$4,IF(AC391="TIPO IV",'BASE LIQUIDACION REDEBAN 2025'!$C$5,IF(AD391="AEREO",'BASE LIQUIDACION REDEBAN 2025'!$B$6,'BASE LIQUIDACION REDEBAN 2025'!$C$5))))))</f>
        <v>479588.87655000004</v>
      </c>
      <c r="AJ391" s="97">
        <f>IF(OR(V391="SOPORTE_TELEFÓNICO",V391="ENVÍO"),0,IF(AC391="TIPO I",'BASE LIQUIDACION REDEBAN 2025'!$B$10,IF(AC391="TIPO II",'BASE LIQUIDACION REDEBAN 2025'!$B$11,IF(AC391="TIPO III",'BASE LIQUIDACION REDEBAN 2025'!$B$12,'BASE LIQUIDACION REDEBAN 2025'!$B$13))))</f>
        <v>196536.5258152</v>
      </c>
      <c r="AK391" s="97">
        <f t="shared" si="6"/>
        <v>479588.87655000004</v>
      </c>
    </row>
    <row r="392" spans="1:37" s="85" customFormat="1" ht="13.15">
      <c r="A392" s="178" t="s">
        <v>76</v>
      </c>
      <c r="B392" s="104" t="str">
        <f>VLOOKUP(A392,'CENTRO DE COSTOS'!A:D,4,FALSE)</f>
        <v>DIEGO FERNANDO HENAO CARDONA</v>
      </c>
      <c r="C392" s="104" t="str">
        <f>VLOOKUP(A392,'CENTRO DE COSTOS'!A:D,2,FALSE)</f>
        <v>0004-0003</v>
      </c>
      <c r="D392" s="177">
        <v>19001</v>
      </c>
      <c r="E392" s="178" t="s">
        <v>10272</v>
      </c>
      <c r="F392" s="178">
        <v>59632</v>
      </c>
      <c r="G392" s="178" t="s">
        <v>200</v>
      </c>
      <c r="H392" s="178" t="s">
        <v>95</v>
      </c>
      <c r="I392" s="178" t="s">
        <v>11119</v>
      </c>
      <c r="J392" s="178" t="s">
        <v>9145</v>
      </c>
      <c r="K392" s="178" t="s">
        <v>9145</v>
      </c>
      <c r="L392" s="117" t="s">
        <v>167</v>
      </c>
      <c r="M392" s="177" t="s">
        <v>11120</v>
      </c>
      <c r="N392" s="176" t="s">
        <v>11121</v>
      </c>
      <c r="O392" s="176">
        <v>45818.525694444441</v>
      </c>
      <c r="P392" s="176">
        <v>45821.694444444453</v>
      </c>
      <c r="Q392" s="177" t="s">
        <v>9136</v>
      </c>
      <c r="R392" s="177" t="s">
        <v>10250</v>
      </c>
      <c r="S392" s="177" t="s">
        <v>9138</v>
      </c>
      <c r="T392" s="177" t="s">
        <v>3964</v>
      </c>
      <c r="U392" s="177" t="s">
        <v>10276</v>
      </c>
      <c r="V392" s="177" t="s">
        <v>177</v>
      </c>
      <c r="W392" s="192" t="s">
        <v>11122</v>
      </c>
      <c r="X392" s="193" t="s">
        <v>11123</v>
      </c>
      <c r="Y392" s="177" t="s">
        <v>11124</v>
      </c>
      <c r="Z392" s="177" t="s">
        <v>11125</v>
      </c>
      <c r="AA392" s="177" t="s">
        <v>173</v>
      </c>
      <c r="AB392" s="177" t="s">
        <v>173</v>
      </c>
      <c r="AC392" s="194" t="s">
        <v>30</v>
      </c>
      <c r="AD392" s="194" t="s">
        <v>189</v>
      </c>
      <c r="AE392" s="177">
        <v>1</v>
      </c>
      <c r="AF392" s="177">
        <v>1</v>
      </c>
      <c r="AG392" s="177" t="s">
        <v>204</v>
      </c>
      <c r="AH392" s="118"/>
      <c r="AI392" s="112">
        <f>IF(V392="SOPORTE_TELEFÓNICO",'BASE LIQUIDACION REDEBAN 2025'!$B$19,IF(AC392="TIPO I",'BASE LIQUIDACION REDEBAN 2025'!$C$2,IF(AC392="TIPO II",'BASE LIQUIDACION REDEBAN 2025'!$C$3,IF(AC392="TIPO III",'BASE LIQUIDACION REDEBAN 2025'!$C$4,IF(AC392="TIPO IV",'BASE LIQUIDACION REDEBAN 2025'!$C$5,IF(AD392="AEREO",'BASE LIQUIDACION REDEBAN 2025'!$B$6,'BASE LIQUIDACION REDEBAN 2025'!$C$5))))))</f>
        <v>275728.78077800001</v>
      </c>
      <c r="AJ392" s="97">
        <f>IF(OR(V392="SOPORTE_TELEFÓNICO",V392="ENVÍO"),0,IF(AC392="TIPO I",'BASE LIQUIDACION REDEBAN 2025'!$B$10,IF(AC392="TIPO II",'BASE LIQUIDACION REDEBAN 2025'!$B$11,IF(AC392="TIPO III",'BASE LIQUIDACION REDEBAN 2025'!$B$12,'BASE LIQUIDACION REDEBAN 2025'!$B$13))))</f>
        <v>196536.5258152</v>
      </c>
      <c r="AK392" s="97">
        <f t="shared" si="6"/>
        <v>472265.30659320002</v>
      </c>
    </row>
    <row r="393" spans="1:37" s="85" customFormat="1" ht="13.15">
      <c r="A393" s="178" t="s">
        <v>94</v>
      </c>
      <c r="B393" s="104" t="str">
        <f>VLOOKUP(A393,'CENTRO DE COSTOS'!A:D,4,FALSE)</f>
        <v>DIEGO FERNANDO HENAO CARDONA</v>
      </c>
      <c r="C393" s="104" t="str">
        <f>VLOOKUP(A393,'CENTRO DE COSTOS'!A:D,2,FALSE)</f>
        <v>0004-0002</v>
      </c>
      <c r="D393" s="177">
        <v>63001</v>
      </c>
      <c r="E393" s="178">
        <v>13467</v>
      </c>
      <c r="F393" s="178">
        <v>75275</v>
      </c>
      <c r="G393" s="178" t="s">
        <v>578</v>
      </c>
      <c r="H393" s="178" t="s">
        <v>579</v>
      </c>
      <c r="I393" s="178" t="s">
        <v>11126</v>
      </c>
      <c r="J393" s="178" t="s">
        <v>9145</v>
      </c>
      <c r="K393" s="178" t="s">
        <v>9145</v>
      </c>
      <c r="L393" s="117" t="s">
        <v>167</v>
      </c>
      <c r="M393" s="177" t="s">
        <v>11127</v>
      </c>
      <c r="N393" s="197" t="s">
        <v>11128</v>
      </c>
      <c r="O393" s="176">
        <v>45820.583333333336</v>
      </c>
      <c r="P393" s="176">
        <v>45822.436111111114</v>
      </c>
      <c r="Q393" s="177" t="s">
        <v>9136</v>
      </c>
      <c r="R393" s="177" t="s">
        <v>10250</v>
      </c>
      <c r="S393" s="177" t="s">
        <v>9138</v>
      </c>
      <c r="T393" s="177" t="s">
        <v>3964</v>
      </c>
      <c r="U393" s="177" t="s">
        <v>3964</v>
      </c>
      <c r="V393" s="177" t="s">
        <v>177</v>
      </c>
      <c r="W393" s="192" t="s">
        <v>11129</v>
      </c>
      <c r="X393" s="193" t="s">
        <v>11130</v>
      </c>
      <c r="Y393" s="177" t="s">
        <v>11131</v>
      </c>
      <c r="Z393" s="177" t="s">
        <v>11132</v>
      </c>
      <c r="AA393" s="177" t="s">
        <v>173</v>
      </c>
      <c r="AB393" s="177" t="s">
        <v>173</v>
      </c>
      <c r="AC393" s="194" t="s">
        <v>28</v>
      </c>
      <c r="AD393" s="194" t="s">
        <v>189</v>
      </c>
      <c r="AE393" s="177">
        <v>1</v>
      </c>
      <c r="AF393" s="177">
        <v>0</v>
      </c>
      <c r="AG393" s="177" t="s">
        <v>582</v>
      </c>
      <c r="AH393" s="118"/>
      <c r="AI393" s="112">
        <f>IF(V393="SOPORTE_TELEFÓNICO",'BASE LIQUIDACION REDEBAN 2025'!$B$19,IF(AC393="TIPO I",'BASE LIQUIDACION REDEBAN 2025'!$C$2,IF(AC393="TIPO II",'BASE LIQUIDACION REDEBAN 2025'!$C$3,IF(AC393="TIPO III",'BASE LIQUIDACION REDEBAN 2025'!$C$4,IF(AC393="TIPO IV",'BASE LIQUIDACION REDEBAN 2025'!$C$5,IF(AD393="AEREO",'BASE LIQUIDACION REDEBAN 2025'!$B$6,'BASE LIQUIDACION REDEBAN 2025'!$C$5))))))</f>
        <v>144967.87232000002</v>
      </c>
      <c r="AJ393" s="97">
        <f>IF(OR(V393="SOPORTE_TELEFÓNICO",V393="ENVÍO"),0,IF(AC393="TIPO I",'BASE LIQUIDACION REDEBAN 2025'!$B$10,IF(AC393="TIPO II",'BASE LIQUIDACION REDEBAN 2025'!$B$11,IF(AC393="TIPO III",'BASE LIQUIDACION REDEBAN 2025'!$B$12,'BASE LIQUIDACION REDEBAN 2025'!$B$13))))</f>
        <v>140395.6348884</v>
      </c>
      <c r="AK393" s="97">
        <f t="shared" si="6"/>
        <v>144967.87232000002</v>
      </c>
    </row>
    <row r="394" spans="1:37" s="85" customFormat="1" ht="13.15">
      <c r="A394" s="178" t="s">
        <v>68</v>
      </c>
      <c r="B394" s="104" t="str">
        <f>VLOOKUP(A394,'CENTRO DE COSTOS'!A:D,4,FALSE)</f>
        <v>WILLIAM ASDRUBAL ROZO ROZO</v>
      </c>
      <c r="C394" s="104" t="str">
        <f>VLOOKUP(A394,'CENTRO DE COSTOS'!A:D,2,FALSE)</f>
        <v>0004-0004</v>
      </c>
      <c r="D394" s="177">
        <v>11001</v>
      </c>
      <c r="E394" s="178" t="s">
        <v>10272</v>
      </c>
      <c r="F394" s="178">
        <v>37561</v>
      </c>
      <c r="G394" s="178" t="s">
        <v>298</v>
      </c>
      <c r="H394" s="178" t="s">
        <v>68</v>
      </c>
      <c r="I394" s="178" t="s">
        <v>11133</v>
      </c>
      <c r="J394" s="178" t="s">
        <v>802</v>
      </c>
      <c r="K394" s="178" t="s">
        <v>803</v>
      </c>
      <c r="L394" s="117" t="s">
        <v>167</v>
      </c>
      <c r="M394" s="177" t="s">
        <v>11134</v>
      </c>
      <c r="N394" s="197" t="s">
        <v>11135</v>
      </c>
      <c r="O394" s="176">
        <v>45821.504166666666</v>
      </c>
      <c r="P394" s="176">
        <v>45822.446527777778</v>
      </c>
      <c r="Q394" s="177" t="s">
        <v>9136</v>
      </c>
      <c r="R394" s="177" t="s">
        <v>10250</v>
      </c>
      <c r="S394" s="177" t="s">
        <v>9138</v>
      </c>
      <c r="T394" s="177" t="s">
        <v>3964</v>
      </c>
      <c r="U394" s="177" t="s">
        <v>10276</v>
      </c>
      <c r="V394" s="177" t="s">
        <v>177</v>
      </c>
      <c r="W394" s="192" t="s">
        <v>11136</v>
      </c>
      <c r="X394" s="193" t="s">
        <v>11137</v>
      </c>
      <c r="Y394" s="177" t="s">
        <v>11138</v>
      </c>
      <c r="Z394" s="177" t="s">
        <v>11139</v>
      </c>
      <c r="AA394" s="177" t="s">
        <v>173</v>
      </c>
      <c r="AB394" s="177" t="s">
        <v>173</v>
      </c>
      <c r="AC394" s="194" t="s">
        <v>25</v>
      </c>
      <c r="AD394" s="194" t="s">
        <v>189</v>
      </c>
      <c r="AE394" s="177">
        <v>1</v>
      </c>
      <c r="AF394" s="177">
        <v>0</v>
      </c>
      <c r="AG394" s="177" t="s">
        <v>326</v>
      </c>
      <c r="AH394" s="118"/>
      <c r="AI394" s="112">
        <f>IF(V394="SOPORTE_TELEFÓNICO",'BASE LIQUIDACION REDEBAN 2025'!$B$19,IF(AC394="TIPO I",'BASE LIQUIDACION REDEBAN 2025'!$C$2,IF(AC394="TIPO II",'BASE LIQUIDACION REDEBAN 2025'!$C$3,IF(AC394="TIPO III",'BASE LIQUIDACION REDEBAN 2025'!$C$4,IF(AC394="TIPO IV",'BASE LIQUIDACION REDEBAN 2025'!$C$5,IF(AD394="AEREO",'BASE LIQUIDACION REDEBAN 2025'!$B$6,'BASE LIQUIDACION REDEBAN 2025'!$C$5))))))</f>
        <v>65960.072302</v>
      </c>
      <c r="AJ394" s="97">
        <f>IF(OR(V394="SOPORTE_TELEFÓNICO",V394="ENVÍO"),0,IF(AC394="TIPO I",'BASE LIQUIDACION REDEBAN 2025'!$B$10,IF(AC394="TIPO II",'BASE LIQUIDACION REDEBAN 2025'!$B$11,IF(AC394="TIPO III",'BASE LIQUIDACION REDEBAN 2025'!$B$12,'BASE LIQUIDACION REDEBAN 2025'!$B$13))))</f>
        <v>75096.394270399993</v>
      </c>
      <c r="AK394" s="97">
        <f t="shared" si="6"/>
        <v>65960.072302</v>
      </c>
    </row>
    <row r="395" spans="1:37" s="85" customFormat="1" ht="13.15">
      <c r="A395" s="178" t="s">
        <v>81</v>
      </c>
      <c r="B395" s="104" t="str">
        <f>VLOOKUP(A395,'CENTRO DE COSTOS'!A:D,4,FALSE)</f>
        <v>MIGUEL JULIÁN HERNÁNDEZ GUARÍN</v>
      </c>
      <c r="C395" s="104" t="str">
        <f>VLOOKUP(A395,'CENTRO DE COSTOS'!A:D,2,FALSE)</f>
        <v>0004-0008</v>
      </c>
      <c r="D395" s="177">
        <v>54001</v>
      </c>
      <c r="E395" s="178">
        <v>13469</v>
      </c>
      <c r="F395" s="178">
        <v>39853</v>
      </c>
      <c r="G395" s="178" t="s">
        <v>408</v>
      </c>
      <c r="H395" s="178" t="s">
        <v>81</v>
      </c>
      <c r="I395" s="178" t="s">
        <v>11140</v>
      </c>
      <c r="J395" s="178" t="s">
        <v>802</v>
      </c>
      <c r="K395" s="178" t="s">
        <v>803</v>
      </c>
      <c r="L395" s="117" t="s">
        <v>167</v>
      </c>
      <c r="M395" s="177" t="s">
        <v>11141</v>
      </c>
      <c r="N395" s="197" t="s">
        <v>11142</v>
      </c>
      <c r="O395" s="176">
        <v>45821.504166666666</v>
      </c>
      <c r="P395" s="176">
        <v>45822.479166666664</v>
      </c>
      <c r="Q395" s="177" t="s">
        <v>9136</v>
      </c>
      <c r="R395" s="177" t="s">
        <v>10250</v>
      </c>
      <c r="S395" s="177" t="s">
        <v>9138</v>
      </c>
      <c r="T395" s="177" t="s">
        <v>3964</v>
      </c>
      <c r="U395" s="177" t="s">
        <v>3964</v>
      </c>
      <c r="V395" s="177" t="s">
        <v>177</v>
      </c>
      <c r="W395" s="192" t="s">
        <v>11143</v>
      </c>
      <c r="X395" s="193" t="s">
        <v>11144</v>
      </c>
      <c r="Y395" s="177" t="s">
        <v>11145</v>
      </c>
      <c r="Z395" s="177" t="s">
        <v>11146</v>
      </c>
      <c r="AA395" s="177" t="s">
        <v>173</v>
      </c>
      <c r="AB395" s="177" t="s">
        <v>173</v>
      </c>
      <c r="AC395" s="194" t="s">
        <v>25</v>
      </c>
      <c r="AD395" s="194" t="s">
        <v>189</v>
      </c>
      <c r="AE395" s="177">
        <v>1</v>
      </c>
      <c r="AF395" s="177">
        <v>0</v>
      </c>
      <c r="AG395" s="177" t="s">
        <v>3735</v>
      </c>
      <c r="AH395" s="118"/>
      <c r="AI395" s="112">
        <f>IF(V395="SOPORTE_TELEFÓNICO",'BASE LIQUIDACION REDEBAN 2025'!$B$19,IF(AC395="TIPO I",'BASE LIQUIDACION REDEBAN 2025'!$C$2,IF(AC395="TIPO II",'BASE LIQUIDACION REDEBAN 2025'!$C$3,IF(AC395="TIPO III",'BASE LIQUIDACION REDEBAN 2025'!$C$4,IF(AC395="TIPO IV",'BASE LIQUIDACION REDEBAN 2025'!$C$5,IF(AD395="AEREO",'BASE LIQUIDACION REDEBAN 2025'!$B$6,'BASE LIQUIDACION REDEBAN 2025'!$C$5))))))</f>
        <v>65960.072302</v>
      </c>
      <c r="AJ395" s="97">
        <f>IF(OR(V395="SOPORTE_TELEFÓNICO",V395="ENVÍO"),0,IF(AC395="TIPO I",'BASE LIQUIDACION REDEBAN 2025'!$B$10,IF(AC395="TIPO II",'BASE LIQUIDACION REDEBAN 2025'!$B$11,IF(AC395="TIPO III",'BASE LIQUIDACION REDEBAN 2025'!$B$12,'BASE LIQUIDACION REDEBAN 2025'!$B$13))))</f>
        <v>75096.394270399993</v>
      </c>
      <c r="AK395" s="97">
        <f t="shared" si="6"/>
        <v>65960.072302</v>
      </c>
    </row>
    <row r="396" spans="1:37" s="85" customFormat="1" ht="13.15">
      <c r="A396" s="178" t="s">
        <v>98</v>
      </c>
      <c r="B396" s="104" t="str">
        <f>VLOOKUP(A396,'CENTRO DE COSTOS'!A:D,4,FALSE)</f>
        <v>MIGUEL JULIÁN HERNÁNDEZ GUARÍN</v>
      </c>
      <c r="C396" s="104" t="str">
        <f>VLOOKUP(A396,'CENTRO DE COSTOS'!A:D,2,FALSE)</f>
        <v>0004-0008</v>
      </c>
      <c r="D396" s="177">
        <v>15001</v>
      </c>
      <c r="E396" s="178">
        <v>13461</v>
      </c>
      <c r="F396" s="178">
        <v>51994</v>
      </c>
      <c r="G396" s="178" t="s">
        <v>371</v>
      </c>
      <c r="H396" s="178" t="s">
        <v>98</v>
      </c>
      <c r="I396" s="178" t="s">
        <v>11147</v>
      </c>
      <c r="J396" s="178" t="s">
        <v>9145</v>
      </c>
      <c r="K396" s="178" t="s">
        <v>9145</v>
      </c>
      <c r="L396" s="117" t="s">
        <v>167</v>
      </c>
      <c r="M396" s="177" t="s">
        <v>11148</v>
      </c>
      <c r="N396" s="197" t="s">
        <v>11149</v>
      </c>
      <c r="O396" s="176">
        <v>45820.583333333336</v>
      </c>
      <c r="P396" s="176">
        <v>45822.515972222223</v>
      </c>
      <c r="Q396" s="177" t="s">
        <v>9136</v>
      </c>
      <c r="R396" s="177" t="s">
        <v>10250</v>
      </c>
      <c r="S396" s="177" t="s">
        <v>9138</v>
      </c>
      <c r="T396" s="177" t="s">
        <v>3964</v>
      </c>
      <c r="U396" s="177" t="s">
        <v>3964</v>
      </c>
      <c r="V396" s="177" t="s">
        <v>177</v>
      </c>
      <c r="W396" s="192" t="s">
        <v>11150</v>
      </c>
      <c r="X396" s="193" t="s">
        <v>11151</v>
      </c>
      <c r="Y396" s="177" t="s">
        <v>11152</v>
      </c>
      <c r="Z396" s="177" t="s">
        <v>11153</v>
      </c>
      <c r="AA396" s="177" t="s">
        <v>173</v>
      </c>
      <c r="AB396" s="177" t="s">
        <v>173</v>
      </c>
      <c r="AC396" s="194" t="s">
        <v>25</v>
      </c>
      <c r="AD396" s="194" t="s">
        <v>189</v>
      </c>
      <c r="AE396" s="177">
        <v>1</v>
      </c>
      <c r="AF396" s="177">
        <v>0</v>
      </c>
      <c r="AG396" s="177" t="s">
        <v>1163</v>
      </c>
      <c r="AH396" s="118"/>
      <c r="AI396" s="112">
        <f>IF(V396="SOPORTE_TELEFÓNICO",'BASE LIQUIDACION REDEBAN 2025'!$B$19,IF(AC396="TIPO I",'BASE LIQUIDACION REDEBAN 2025'!$C$2,IF(AC396="TIPO II",'BASE LIQUIDACION REDEBAN 2025'!$C$3,IF(AC396="TIPO III",'BASE LIQUIDACION REDEBAN 2025'!$C$4,IF(AC396="TIPO IV",'BASE LIQUIDACION REDEBAN 2025'!$C$5,IF(AD396="AEREO",'BASE LIQUIDACION REDEBAN 2025'!$B$6,'BASE LIQUIDACION REDEBAN 2025'!$C$5))))))</f>
        <v>65960.072302</v>
      </c>
      <c r="AJ396" s="97">
        <f>IF(OR(V396="SOPORTE_TELEFÓNICO",V396="ENVÍO"),0,IF(AC396="TIPO I",'BASE LIQUIDACION REDEBAN 2025'!$B$10,IF(AC396="TIPO II",'BASE LIQUIDACION REDEBAN 2025'!$B$11,IF(AC396="TIPO III",'BASE LIQUIDACION REDEBAN 2025'!$B$12,'BASE LIQUIDACION REDEBAN 2025'!$B$13))))</f>
        <v>75096.394270399993</v>
      </c>
      <c r="AK396" s="97">
        <f t="shared" si="6"/>
        <v>65960.072302</v>
      </c>
    </row>
    <row r="397" spans="1:37" s="85" customFormat="1" ht="13.15">
      <c r="A397" s="178" t="s">
        <v>92</v>
      </c>
      <c r="B397" s="104" t="str">
        <f>VLOOKUP(A397,'CENTRO DE COSTOS'!A:D,4,FALSE)</f>
        <v>KEVIN ALEXIS CORZO BUSTOS</v>
      </c>
      <c r="C397" s="104" t="str">
        <f>VLOOKUP(A397,'CENTRO DE COSTOS'!A:D,2,FALSE)</f>
        <v>0004-0007</v>
      </c>
      <c r="D397" s="177">
        <v>41001</v>
      </c>
      <c r="E397" s="178" t="s">
        <v>10272</v>
      </c>
      <c r="F397" s="178">
        <v>76737</v>
      </c>
      <c r="G397" s="178" t="s">
        <v>256</v>
      </c>
      <c r="H397" s="178" t="s">
        <v>92</v>
      </c>
      <c r="I397" s="178" t="s">
        <v>11154</v>
      </c>
      <c r="J397" s="178" t="s">
        <v>9145</v>
      </c>
      <c r="K397" s="178" t="s">
        <v>9145</v>
      </c>
      <c r="L397" s="117" t="s">
        <v>167</v>
      </c>
      <c r="M397" s="177" t="s">
        <v>11155</v>
      </c>
      <c r="N397" s="197" t="s">
        <v>11156</v>
      </c>
      <c r="O397" s="176">
        <v>45821.504166666666</v>
      </c>
      <c r="P397" s="176">
        <v>45822.553472222222</v>
      </c>
      <c r="Q397" s="177" t="s">
        <v>9136</v>
      </c>
      <c r="R397" s="177" t="s">
        <v>10250</v>
      </c>
      <c r="S397" s="177" t="s">
        <v>9138</v>
      </c>
      <c r="T397" s="177" t="s">
        <v>3964</v>
      </c>
      <c r="U397" s="177" t="s">
        <v>10276</v>
      </c>
      <c r="V397" s="177" t="s">
        <v>177</v>
      </c>
      <c r="W397" s="192" t="s">
        <v>11157</v>
      </c>
      <c r="X397" s="193" t="s">
        <v>11158</v>
      </c>
      <c r="Y397" s="177" t="s">
        <v>11159</v>
      </c>
      <c r="Z397" s="177" t="s">
        <v>11160</v>
      </c>
      <c r="AA397" s="177" t="s">
        <v>173</v>
      </c>
      <c r="AB397" s="177" t="s">
        <v>173</v>
      </c>
      <c r="AC397" s="194" t="s">
        <v>25</v>
      </c>
      <c r="AD397" s="194" t="s">
        <v>189</v>
      </c>
      <c r="AE397" s="177">
        <v>1</v>
      </c>
      <c r="AF397" s="177">
        <v>0</v>
      </c>
      <c r="AG397" s="177" t="s">
        <v>726</v>
      </c>
      <c r="AH397" s="118"/>
      <c r="AI397" s="112">
        <f>IF(V397="SOPORTE_TELEFÓNICO",'BASE LIQUIDACION REDEBAN 2025'!$B$19,IF(AC397="TIPO I",'BASE LIQUIDACION REDEBAN 2025'!$C$2,IF(AC397="TIPO II",'BASE LIQUIDACION REDEBAN 2025'!$C$3,IF(AC397="TIPO III",'BASE LIQUIDACION REDEBAN 2025'!$C$4,IF(AC397="TIPO IV",'BASE LIQUIDACION REDEBAN 2025'!$C$5,IF(AD397="AEREO",'BASE LIQUIDACION REDEBAN 2025'!$B$6,'BASE LIQUIDACION REDEBAN 2025'!$C$5))))))</f>
        <v>65960.072302</v>
      </c>
      <c r="AJ397" s="97">
        <f>IF(OR(V397="SOPORTE_TELEFÓNICO",V397="ENVÍO"),0,IF(AC397="TIPO I",'BASE LIQUIDACION REDEBAN 2025'!$B$10,IF(AC397="TIPO II",'BASE LIQUIDACION REDEBAN 2025'!$B$11,IF(AC397="TIPO III",'BASE LIQUIDACION REDEBAN 2025'!$B$12,'BASE LIQUIDACION REDEBAN 2025'!$B$13))))</f>
        <v>75096.394270399993</v>
      </c>
      <c r="AK397" s="97">
        <f t="shared" si="6"/>
        <v>65960.072302</v>
      </c>
    </row>
    <row r="398" spans="1:37" s="85" customFormat="1" ht="13.15">
      <c r="A398" s="178" t="s">
        <v>76</v>
      </c>
      <c r="B398" s="104" t="str">
        <f>VLOOKUP(A398,'CENTRO DE COSTOS'!A:D,4,FALSE)</f>
        <v>DIEGO FERNANDO HENAO CARDONA</v>
      </c>
      <c r="C398" s="104" t="str">
        <f>VLOOKUP(A398,'CENTRO DE COSTOS'!A:D,2,FALSE)</f>
        <v>0004-0003</v>
      </c>
      <c r="D398" s="177">
        <v>76001</v>
      </c>
      <c r="E398" s="178">
        <v>13480</v>
      </c>
      <c r="F398" s="178">
        <v>71278</v>
      </c>
      <c r="G398" s="178" t="s">
        <v>230</v>
      </c>
      <c r="H398" s="178" t="s">
        <v>76</v>
      </c>
      <c r="I398" s="178" t="s">
        <v>11161</v>
      </c>
      <c r="J398" s="178" t="s">
        <v>802</v>
      </c>
      <c r="K398" s="178" t="s">
        <v>1030</v>
      </c>
      <c r="L398" s="117" t="s">
        <v>167</v>
      </c>
      <c r="M398" s="177" t="s">
        <v>11162</v>
      </c>
      <c r="N398" s="197" t="s">
        <v>11163</v>
      </c>
      <c r="O398" s="176">
        <v>45821.504166666666</v>
      </c>
      <c r="P398" s="176">
        <v>45822.563888888886</v>
      </c>
      <c r="Q398" s="177" t="s">
        <v>9136</v>
      </c>
      <c r="R398" s="177" t="s">
        <v>10250</v>
      </c>
      <c r="S398" s="177" t="s">
        <v>9138</v>
      </c>
      <c r="T398" s="177" t="s">
        <v>3964</v>
      </c>
      <c r="U398" s="177" t="s">
        <v>3964</v>
      </c>
      <c r="V398" s="177" t="s">
        <v>177</v>
      </c>
      <c r="W398" s="192" t="s">
        <v>11164</v>
      </c>
      <c r="X398" s="193" t="s">
        <v>11165</v>
      </c>
      <c r="Y398" s="177" t="s">
        <v>11166</v>
      </c>
      <c r="Z398" s="177" t="s">
        <v>11167</v>
      </c>
      <c r="AA398" s="177" t="s">
        <v>173</v>
      </c>
      <c r="AB398" s="177" t="s">
        <v>173</v>
      </c>
      <c r="AC398" s="194" t="s">
        <v>25</v>
      </c>
      <c r="AD398" s="194" t="s">
        <v>189</v>
      </c>
      <c r="AE398" s="177">
        <v>1</v>
      </c>
      <c r="AF398" s="177">
        <v>0</v>
      </c>
      <c r="AG398" s="177" t="s">
        <v>240</v>
      </c>
      <c r="AH398" s="118"/>
      <c r="AI398" s="112">
        <f>IF(V398="SOPORTE_TELEFÓNICO",'BASE LIQUIDACION REDEBAN 2025'!$B$19,IF(AC398="TIPO I",'BASE LIQUIDACION REDEBAN 2025'!$C$2,IF(AC398="TIPO II",'BASE LIQUIDACION REDEBAN 2025'!$C$3,IF(AC398="TIPO III",'BASE LIQUIDACION REDEBAN 2025'!$C$4,IF(AC398="TIPO IV",'BASE LIQUIDACION REDEBAN 2025'!$C$5,IF(AD398="AEREO",'BASE LIQUIDACION REDEBAN 2025'!$B$6,'BASE LIQUIDACION REDEBAN 2025'!$C$5))))))</f>
        <v>65960.072302</v>
      </c>
      <c r="AJ398" s="97">
        <f>IF(OR(V398="SOPORTE_TELEFÓNICO",V398="ENVÍO"),0,IF(AC398="TIPO I",'BASE LIQUIDACION REDEBAN 2025'!$B$10,IF(AC398="TIPO II",'BASE LIQUIDACION REDEBAN 2025'!$B$11,IF(AC398="TIPO III",'BASE LIQUIDACION REDEBAN 2025'!$B$12,'BASE LIQUIDACION REDEBAN 2025'!$B$13))))</f>
        <v>75096.394270399993</v>
      </c>
      <c r="AK398" s="97">
        <f t="shared" si="6"/>
        <v>65960.072302</v>
      </c>
    </row>
    <row r="399" spans="1:37" s="85" customFormat="1" ht="13.15">
      <c r="A399" s="178" t="s">
        <v>94</v>
      </c>
      <c r="B399" s="104" t="str">
        <f>VLOOKUP(A399,'CENTRO DE COSTOS'!A:D,4,FALSE)</f>
        <v>DIEGO FERNANDO HENAO CARDONA</v>
      </c>
      <c r="C399" s="104" t="str">
        <f>VLOOKUP(A399,'CENTRO DE COSTOS'!A:D,2,FALSE)</f>
        <v>0004-0002</v>
      </c>
      <c r="D399" s="177">
        <v>63001</v>
      </c>
      <c r="E399" s="178">
        <v>13464</v>
      </c>
      <c r="F399" s="178">
        <v>71931</v>
      </c>
      <c r="G399" s="178" t="s">
        <v>578</v>
      </c>
      <c r="H399" s="178" t="s">
        <v>579</v>
      </c>
      <c r="I399" s="178" t="s">
        <v>11168</v>
      </c>
      <c r="J399" s="178" t="s">
        <v>9145</v>
      </c>
      <c r="K399" s="178" t="s">
        <v>9145</v>
      </c>
      <c r="L399" s="117" t="s">
        <v>167</v>
      </c>
      <c r="M399" s="177" t="s">
        <v>11169</v>
      </c>
      <c r="N399" s="197" t="s">
        <v>11170</v>
      </c>
      <c r="O399" s="176">
        <v>45820.583333333336</v>
      </c>
      <c r="P399" s="176">
        <v>45824.393229166657</v>
      </c>
      <c r="Q399" s="177" t="s">
        <v>9136</v>
      </c>
      <c r="R399" s="177" t="s">
        <v>10250</v>
      </c>
      <c r="S399" s="177" t="s">
        <v>9138</v>
      </c>
      <c r="T399" s="177" t="s">
        <v>3964</v>
      </c>
      <c r="U399" s="177" t="s">
        <v>3964</v>
      </c>
      <c r="V399" s="177" t="s">
        <v>177</v>
      </c>
      <c r="W399" s="192" t="s">
        <v>11171</v>
      </c>
      <c r="X399" s="193" t="s">
        <v>11172</v>
      </c>
      <c r="Y399" s="177" t="s">
        <v>11173</v>
      </c>
      <c r="Z399" s="177" t="s">
        <v>11174</v>
      </c>
      <c r="AA399" s="177" t="s">
        <v>173</v>
      </c>
      <c r="AB399" s="177" t="s">
        <v>173</v>
      </c>
      <c r="AC399" s="194" t="s">
        <v>28</v>
      </c>
      <c r="AD399" s="194" t="s">
        <v>189</v>
      </c>
      <c r="AE399" s="177">
        <v>1</v>
      </c>
      <c r="AF399" s="177">
        <v>0</v>
      </c>
      <c r="AG399" s="177" t="s">
        <v>582</v>
      </c>
      <c r="AH399" s="118"/>
      <c r="AI399" s="112">
        <f>IF(V399="SOPORTE_TELEFÓNICO",'BASE LIQUIDACION REDEBAN 2025'!$B$19,IF(AC399="TIPO I",'BASE LIQUIDACION REDEBAN 2025'!$C$2,IF(AC399="TIPO II",'BASE LIQUIDACION REDEBAN 2025'!$C$3,IF(AC399="TIPO III",'BASE LIQUIDACION REDEBAN 2025'!$C$4,IF(AC399="TIPO IV",'BASE LIQUIDACION REDEBAN 2025'!$C$5,IF(AD399="AEREO",'BASE LIQUIDACION REDEBAN 2025'!$B$6,'BASE LIQUIDACION REDEBAN 2025'!$C$5))))))</f>
        <v>144967.87232000002</v>
      </c>
      <c r="AJ399" s="97">
        <f>IF(OR(V399="SOPORTE_TELEFÓNICO",V399="ENVÍO"),0,IF(AC399="TIPO I",'BASE LIQUIDACION REDEBAN 2025'!$B$10,IF(AC399="TIPO II",'BASE LIQUIDACION REDEBAN 2025'!$B$11,IF(AC399="TIPO III",'BASE LIQUIDACION REDEBAN 2025'!$B$12,'BASE LIQUIDACION REDEBAN 2025'!$B$13))))</f>
        <v>140395.6348884</v>
      </c>
      <c r="AK399" s="97">
        <f t="shared" si="6"/>
        <v>144967.87232000002</v>
      </c>
    </row>
    <row r="400" spans="1:37" s="85" customFormat="1" ht="13.15">
      <c r="A400" s="178" t="s">
        <v>94</v>
      </c>
      <c r="B400" s="104" t="str">
        <f>VLOOKUP(A400,'CENTRO DE COSTOS'!A:D,4,FALSE)</f>
        <v>DIEGO FERNANDO HENAO CARDONA</v>
      </c>
      <c r="C400" s="104" t="str">
        <f>VLOOKUP(A400,'CENTRO DE COSTOS'!A:D,2,FALSE)</f>
        <v>0004-0002</v>
      </c>
      <c r="D400" s="177">
        <v>66001</v>
      </c>
      <c r="E400" s="178">
        <v>13484</v>
      </c>
      <c r="F400" s="178">
        <v>76607</v>
      </c>
      <c r="G400" s="178" t="s">
        <v>450</v>
      </c>
      <c r="H400" s="178" t="s">
        <v>94</v>
      </c>
      <c r="I400" s="178" t="s">
        <v>11175</v>
      </c>
      <c r="J400" s="178" t="s">
        <v>9145</v>
      </c>
      <c r="K400" s="178" t="s">
        <v>9145</v>
      </c>
      <c r="L400" s="117" t="s">
        <v>167</v>
      </c>
      <c r="M400" s="177" t="s">
        <v>11176</v>
      </c>
      <c r="N400" s="197" t="s">
        <v>11177</v>
      </c>
      <c r="O400" s="176">
        <v>45821.504166666666</v>
      </c>
      <c r="P400" s="176">
        <v>45824.452881944453</v>
      </c>
      <c r="Q400" s="177" t="s">
        <v>9136</v>
      </c>
      <c r="R400" s="177" t="s">
        <v>10250</v>
      </c>
      <c r="S400" s="177" t="s">
        <v>9138</v>
      </c>
      <c r="T400" s="177" t="s">
        <v>3964</v>
      </c>
      <c r="U400" s="177" t="s">
        <v>3964</v>
      </c>
      <c r="V400" s="177" t="s">
        <v>177</v>
      </c>
      <c r="W400" s="192" t="s">
        <v>11178</v>
      </c>
      <c r="X400" s="193" t="s">
        <v>11179</v>
      </c>
      <c r="Y400" s="177" t="s">
        <v>11180</v>
      </c>
      <c r="Z400" s="177" t="s">
        <v>11181</v>
      </c>
      <c r="AA400" s="177" t="s">
        <v>173</v>
      </c>
      <c r="AB400" s="177" t="s">
        <v>173</v>
      </c>
      <c r="AC400" s="194" t="s">
        <v>25</v>
      </c>
      <c r="AD400" s="194" t="s">
        <v>189</v>
      </c>
      <c r="AE400" s="177">
        <v>1</v>
      </c>
      <c r="AF400" s="177">
        <v>0</v>
      </c>
      <c r="AG400" s="177" t="s">
        <v>453</v>
      </c>
      <c r="AH400" s="118"/>
      <c r="AI400" s="112">
        <f>IF(V400="SOPORTE_TELEFÓNICO",'BASE LIQUIDACION REDEBAN 2025'!$B$19,IF(AC400="TIPO I",'BASE LIQUIDACION REDEBAN 2025'!$C$2,IF(AC400="TIPO II",'BASE LIQUIDACION REDEBAN 2025'!$C$3,IF(AC400="TIPO III",'BASE LIQUIDACION REDEBAN 2025'!$C$4,IF(AC400="TIPO IV",'BASE LIQUIDACION REDEBAN 2025'!$C$5,IF(AD400="AEREO",'BASE LIQUIDACION REDEBAN 2025'!$B$6,'BASE LIQUIDACION REDEBAN 2025'!$C$5))))))</f>
        <v>65960.072302</v>
      </c>
      <c r="AJ400" s="97">
        <f>IF(OR(V400="SOPORTE_TELEFÓNICO",V400="ENVÍO"),0,IF(AC400="TIPO I",'BASE LIQUIDACION REDEBAN 2025'!$B$10,IF(AC400="TIPO II",'BASE LIQUIDACION REDEBAN 2025'!$B$11,IF(AC400="TIPO III",'BASE LIQUIDACION REDEBAN 2025'!$B$12,'BASE LIQUIDACION REDEBAN 2025'!$B$13))))</f>
        <v>75096.394270399993</v>
      </c>
      <c r="AK400" s="97">
        <f t="shared" si="6"/>
        <v>65960.072302</v>
      </c>
    </row>
    <row r="401" spans="1:37" s="85" customFormat="1" ht="13.15">
      <c r="A401" s="178" t="s">
        <v>68</v>
      </c>
      <c r="B401" s="104" t="str">
        <f>VLOOKUP(A401,'CENTRO DE COSTOS'!A:D,4,FALSE)</f>
        <v>WILLIAM ASDRUBAL ROZO ROZO</v>
      </c>
      <c r="C401" s="104" t="str">
        <f>VLOOKUP(A401,'CENTRO DE COSTOS'!A:D,2,FALSE)</f>
        <v>0004-0004</v>
      </c>
      <c r="D401" s="177">
        <v>25290</v>
      </c>
      <c r="E401" s="178">
        <v>13481</v>
      </c>
      <c r="F401" s="178">
        <v>27786</v>
      </c>
      <c r="G401" s="178" t="s">
        <v>298</v>
      </c>
      <c r="H401" s="178" t="s">
        <v>394</v>
      </c>
      <c r="I401" s="178" t="s">
        <v>11182</v>
      </c>
      <c r="J401" s="178" t="s">
        <v>802</v>
      </c>
      <c r="K401" s="178" t="s">
        <v>1030</v>
      </c>
      <c r="L401" s="117" t="s">
        <v>167</v>
      </c>
      <c r="M401" s="177" t="s">
        <v>11183</v>
      </c>
      <c r="N401" s="197" t="s">
        <v>11184</v>
      </c>
      <c r="O401" s="176">
        <v>45821.504166666666</v>
      </c>
      <c r="P401" s="176">
        <v>45824.517476851863</v>
      </c>
      <c r="Q401" s="177" t="s">
        <v>9136</v>
      </c>
      <c r="R401" s="177" t="s">
        <v>10250</v>
      </c>
      <c r="S401" s="177" t="s">
        <v>9138</v>
      </c>
      <c r="T401" s="177" t="s">
        <v>3964</v>
      </c>
      <c r="U401" s="177" t="s">
        <v>3964</v>
      </c>
      <c r="V401" s="177" t="s">
        <v>177</v>
      </c>
      <c r="W401" s="192" t="s">
        <v>11185</v>
      </c>
      <c r="X401" s="193" t="s">
        <v>11186</v>
      </c>
      <c r="Y401" s="177" t="s">
        <v>11187</v>
      </c>
      <c r="Z401" s="177" t="s">
        <v>11188</v>
      </c>
      <c r="AA401" s="177" t="s">
        <v>173</v>
      </c>
      <c r="AB401" s="177" t="s">
        <v>173</v>
      </c>
      <c r="AC401" s="194" t="s">
        <v>28</v>
      </c>
      <c r="AD401" s="194" t="s">
        <v>189</v>
      </c>
      <c r="AE401" s="177">
        <v>1</v>
      </c>
      <c r="AF401" s="177">
        <v>0</v>
      </c>
      <c r="AG401" s="177" t="s">
        <v>778</v>
      </c>
      <c r="AH401" s="118"/>
      <c r="AI401" s="112">
        <f>IF(V401="SOPORTE_TELEFÓNICO",'BASE LIQUIDACION REDEBAN 2025'!$B$19,IF(AC401="TIPO I",'BASE LIQUIDACION REDEBAN 2025'!$C$2,IF(AC401="TIPO II",'BASE LIQUIDACION REDEBAN 2025'!$C$3,IF(AC401="TIPO III",'BASE LIQUIDACION REDEBAN 2025'!$C$4,IF(AC401="TIPO IV",'BASE LIQUIDACION REDEBAN 2025'!$C$5,IF(AD401="AEREO",'BASE LIQUIDACION REDEBAN 2025'!$B$6,'BASE LIQUIDACION REDEBAN 2025'!$C$5))))))</f>
        <v>144967.87232000002</v>
      </c>
      <c r="AJ401" s="97">
        <f>IF(OR(V401="SOPORTE_TELEFÓNICO",V401="ENVÍO"),0,IF(AC401="TIPO I",'BASE LIQUIDACION REDEBAN 2025'!$B$10,IF(AC401="TIPO II",'BASE LIQUIDACION REDEBAN 2025'!$B$11,IF(AC401="TIPO III",'BASE LIQUIDACION REDEBAN 2025'!$B$12,'BASE LIQUIDACION REDEBAN 2025'!$B$13))))</f>
        <v>140395.6348884</v>
      </c>
      <c r="AK401" s="97">
        <f t="shared" si="6"/>
        <v>144967.87232000002</v>
      </c>
    </row>
    <row r="402" spans="1:37" s="85" customFormat="1" ht="13.15">
      <c r="A402" s="178" t="s">
        <v>98</v>
      </c>
      <c r="B402" s="104" t="str">
        <f>VLOOKUP(A402,'CENTRO DE COSTOS'!A:D,4,FALSE)</f>
        <v>MIGUEL JULIÁN HERNÁNDEZ GUARÍN</v>
      </c>
      <c r="C402" s="104" t="str">
        <f>VLOOKUP(A402,'CENTRO DE COSTOS'!A:D,2,FALSE)</f>
        <v>0004-0008</v>
      </c>
      <c r="D402" s="177">
        <v>68861</v>
      </c>
      <c r="E402" s="178">
        <v>13475</v>
      </c>
      <c r="F402" s="178">
        <v>45079</v>
      </c>
      <c r="G402" s="178" t="s">
        <v>180</v>
      </c>
      <c r="H402" s="178" t="s">
        <v>3738</v>
      </c>
      <c r="I402" s="178" t="s">
        <v>11189</v>
      </c>
      <c r="J402" s="178" t="s">
        <v>802</v>
      </c>
      <c r="K402" s="178" t="s">
        <v>1030</v>
      </c>
      <c r="L402" s="117" t="s">
        <v>167</v>
      </c>
      <c r="M402" s="177" t="s">
        <v>11190</v>
      </c>
      <c r="N402" s="197" t="s">
        <v>11191</v>
      </c>
      <c r="O402" s="176">
        <v>45821.504166666666</v>
      </c>
      <c r="P402" s="176">
        <v>45824.638310185182</v>
      </c>
      <c r="Q402" s="177" t="s">
        <v>9136</v>
      </c>
      <c r="R402" s="177" t="s">
        <v>10250</v>
      </c>
      <c r="S402" s="177" t="s">
        <v>9138</v>
      </c>
      <c r="T402" s="177" t="s">
        <v>3964</v>
      </c>
      <c r="U402" s="177" t="s">
        <v>3964</v>
      </c>
      <c r="V402" s="177" t="s">
        <v>177</v>
      </c>
      <c r="W402" s="192" t="s">
        <v>11192</v>
      </c>
      <c r="X402" s="193" t="s">
        <v>11193</v>
      </c>
      <c r="Y402" s="177" t="s">
        <v>11194</v>
      </c>
      <c r="Z402" s="177" t="s">
        <v>11195</v>
      </c>
      <c r="AA402" s="177" t="s">
        <v>173</v>
      </c>
      <c r="AB402" s="177" t="s">
        <v>173</v>
      </c>
      <c r="AC402" s="194" t="s">
        <v>28</v>
      </c>
      <c r="AD402" s="194" t="s">
        <v>189</v>
      </c>
      <c r="AE402" s="177">
        <v>1</v>
      </c>
      <c r="AF402" s="177">
        <v>0</v>
      </c>
      <c r="AG402" s="177" t="s">
        <v>1354</v>
      </c>
      <c r="AH402" s="118"/>
      <c r="AI402" s="112">
        <f>IF(V402="SOPORTE_TELEFÓNICO",'BASE LIQUIDACION REDEBAN 2025'!$B$19,IF(AC402="TIPO I",'BASE LIQUIDACION REDEBAN 2025'!$C$2,IF(AC402="TIPO II",'BASE LIQUIDACION REDEBAN 2025'!$C$3,IF(AC402="TIPO III",'BASE LIQUIDACION REDEBAN 2025'!$C$4,IF(AC402="TIPO IV",'BASE LIQUIDACION REDEBAN 2025'!$C$5,IF(AD402="AEREO",'BASE LIQUIDACION REDEBAN 2025'!$B$6,'BASE LIQUIDACION REDEBAN 2025'!$C$5))))))</f>
        <v>144967.87232000002</v>
      </c>
      <c r="AJ402" s="97">
        <f>IF(OR(V402="SOPORTE_TELEFÓNICO",V402="ENVÍO"),0,IF(AC402="TIPO I",'BASE LIQUIDACION REDEBAN 2025'!$B$10,IF(AC402="TIPO II",'BASE LIQUIDACION REDEBAN 2025'!$B$11,IF(AC402="TIPO III",'BASE LIQUIDACION REDEBAN 2025'!$B$12,'BASE LIQUIDACION REDEBAN 2025'!$B$13))))</f>
        <v>140395.6348884</v>
      </c>
      <c r="AK402" s="97">
        <f t="shared" si="6"/>
        <v>144967.87232000002</v>
      </c>
    </row>
    <row r="403" spans="1:37" s="85" customFormat="1" ht="13.15">
      <c r="A403" s="178" t="s">
        <v>68</v>
      </c>
      <c r="B403" s="104" t="str">
        <f>VLOOKUP(A403,'CENTRO DE COSTOS'!A:D,4,FALSE)</f>
        <v>WILLIAM ASDRUBAL ROZO ROZO</v>
      </c>
      <c r="C403" s="104" t="str">
        <f>VLOOKUP(A403,'CENTRO DE COSTOS'!A:D,2,FALSE)</f>
        <v>0004-0004</v>
      </c>
      <c r="D403" s="177">
        <v>11001</v>
      </c>
      <c r="E403" s="178" t="s">
        <v>10272</v>
      </c>
      <c r="F403" s="178">
        <v>69773</v>
      </c>
      <c r="G403" s="178" t="s">
        <v>298</v>
      </c>
      <c r="H403" s="178" t="s">
        <v>68</v>
      </c>
      <c r="I403" s="178" t="s">
        <v>11196</v>
      </c>
      <c r="J403" s="178" t="s">
        <v>802</v>
      </c>
      <c r="K403" s="178" t="s">
        <v>803</v>
      </c>
      <c r="L403" s="117" t="s">
        <v>167</v>
      </c>
      <c r="M403" s="177" t="s">
        <v>11197</v>
      </c>
      <c r="N403" s="197" t="s">
        <v>11198</v>
      </c>
      <c r="O403" s="176">
        <v>45821.504166666666</v>
      </c>
      <c r="P403" s="176">
        <v>45824.653136574067</v>
      </c>
      <c r="Q403" s="177" t="s">
        <v>9136</v>
      </c>
      <c r="R403" s="177" t="s">
        <v>10250</v>
      </c>
      <c r="S403" s="177" t="s">
        <v>9138</v>
      </c>
      <c r="T403" s="177" t="s">
        <v>3964</v>
      </c>
      <c r="U403" s="177" t="s">
        <v>10276</v>
      </c>
      <c r="V403" s="177" t="s">
        <v>177</v>
      </c>
      <c r="W403" s="192" t="s">
        <v>11199</v>
      </c>
      <c r="X403" s="193" t="s">
        <v>11200</v>
      </c>
      <c r="Y403" s="177" t="s">
        <v>11201</v>
      </c>
      <c r="Z403" s="177" t="s">
        <v>11202</v>
      </c>
      <c r="AA403" s="177" t="s">
        <v>173</v>
      </c>
      <c r="AB403" s="177" t="s">
        <v>173</v>
      </c>
      <c r="AC403" s="194" t="s">
        <v>25</v>
      </c>
      <c r="AD403" s="194" t="s">
        <v>189</v>
      </c>
      <c r="AE403" s="177">
        <v>1</v>
      </c>
      <c r="AF403" s="177">
        <v>1</v>
      </c>
      <c r="AG403" s="177" t="s">
        <v>4274</v>
      </c>
      <c r="AH403" s="118"/>
      <c r="AI403" s="112">
        <f>IF(V403="SOPORTE_TELEFÓNICO",'BASE LIQUIDACION REDEBAN 2025'!$B$19,IF(AC403="TIPO I",'BASE LIQUIDACION REDEBAN 2025'!$C$2,IF(AC403="TIPO II",'BASE LIQUIDACION REDEBAN 2025'!$C$3,IF(AC403="TIPO III",'BASE LIQUIDACION REDEBAN 2025'!$C$4,IF(AC403="TIPO IV",'BASE LIQUIDACION REDEBAN 2025'!$C$5,IF(AD403="AEREO",'BASE LIQUIDACION REDEBAN 2025'!$B$6,'BASE LIQUIDACION REDEBAN 2025'!$C$5))))))</f>
        <v>65960.072302</v>
      </c>
      <c r="AJ403" s="97">
        <f>IF(OR(V403="SOPORTE_TELEFÓNICO",V403="ENVÍO"),0,IF(AC403="TIPO I",'BASE LIQUIDACION REDEBAN 2025'!$B$10,IF(AC403="TIPO II",'BASE LIQUIDACION REDEBAN 2025'!$B$11,IF(AC403="TIPO III",'BASE LIQUIDACION REDEBAN 2025'!$B$12,'BASE LIQUIDACION REDEBAN 2025'!$B$13))))</f>
        <v>75096.394270399993</v>
      </c>
      <c r="AK403" s="97">
        <f t="shared" si="6"/>
        <v>141056.46657240001</v>
      </c>
    </row>
    <row r="404" spans="1:37" s="85" customFormat="1" ht="13.15">
      <c r="A404" s="178" t="s">
        <v>98</v>
      </c>
      <c r="B404" s="104" t="str">
        <f>VLOOKUP(A404,'CENTRO DE COSTOS'!A:D,4,FALSE)</f>
        <v>MIGUEL JULIÁN HERNÁNDEZ GUARÍN</v>
      </c>
      <c r="C404" s="104" t="str">
        <f>VLOOKUP(A404,'CENTRO DE COSTOS'!A:D,2,FALSE)</f>
        <v>0004-0008</v>
      </c>
      <c r="D404" s="177">
        <v>15696</v>
      </c>
      <c r="E404" s="178">
        <v>13503</v>
      </c>
      <c r="F404" s="178">
        <v>55772</v>
      </c>
      <c r="G404" s="178" t="s">
        <v>371</v>
      </c>
      <c r="H404" s="178" t="s">
        <v>1805</v>
      </c>
      <c r="I404" s="178" t="s">
        <v>11203</v>
      </c>
      <c r="J404" s="178" t="s">
        <v>9145</v>
      </c>
      <c r="K404" s="178" t="s">
        <v>9145</v>
      </c>
      <c r="L404" s="117" t="s">
        <v>167</v>
      </c>
      <c r="M404" s="177" t="s">
        <v>11204</v>
      </c>
      <c r="N404" s="197" t="s">
        <v>11205</v>
      </c>
      <c r="O404" s="176">
        <v>45824.649305555555</v>
      </c>
      <c r="P404" s="176">
        <v>45824.689050925917</v>
      </c>
      <c r="Q404" s="177" t="s">
        <v>9136</v>
      </c>
      <c r="R404" s="177" t="s">
        <v>10250</v>
      </c>
      <c r="S404" s="177" t="s">
        <v>9138</v>
      </c>
      <c r="T404" s="177" t="s">
        <v>3964</v>
      </c>
      <c r="U404" s="177" t="s">
        <v>3964</v>
      </c>
      <c r="V404" s="177" t="s">
        <v>177</v>
      </c>
      <c r="W404" s="192" t="s">
        <v>11206</v>
      </c>
      <c r="X404" s="193" t="s">
        <v>11207</v>
      </c>
      <c r="Y404" s="177" t="s">
        <v>11208</v>
      </c>
      <c r="Z404" s="177" t="s">
        <v>11209</v>
      </c>
      <c r="AA404" s="177" t="s">
        <v>173</v>
      </c>
      <c r="AB404" s="177" t="s">
        <v>173</v>
      </c>
      <c r="AC404" s="194" t="s">
        <v>28</v>
      </c>
      <c r="AD404" s="194" t="s">
        <v>189</v>
      </c>
      <c r="AE404" s="177">
        <v>1</v>
      </c>
      <c r="AF404" s="177">
        <v>0</v>
      </c>
      <c r="AG404" s="177" t="s">
        <v>375</v>
      </c>
      <c r="AH404" s="118"/>
      <c r="AI404" s="112">
        <f>IF(V404="SOPORTE_TELEFÓNICO",'BASE LIQUIDACION REDEBAN 2025'!$B$19,IF(AC404="TIPO I",'BASE LIQUIDACION REDEBAN 2025'!$C$2,IF(AC404="TIPO II",'BASE LIQUIDACION REDEBAN 2025'!$C$3,IF(AC404="TIPO III",'BASE LIQUIDACION REDEBAN 2025'!$C$4,IF(AC404="TIPO IV",'BASE LIQUIDACION REDEBAN 2025'!$C$5,IF(AD404="AEREO",'BASE LIQUIDACION REDEBAN 2025'!$B$6,'BASE LIQUIDACION REDEBAN 2025'!$C$5))))))</f>
        <v>144967.87232000002</v>
      </c>
      <c r="AJ404" s="97">
        <f>IF(OR(V404="SOPORTE_TELEFÓNICO",V404="ENVÍO"),0,IF(AC404="TIPO I",'BASE LIQUIDACION REDEBAN 2025'!$B$10,IF(AC404="TIPO II",'BASE LIQUIDACION REDEBAN 2025'!$B$11,IF(AC404="TIPO III",'BASE LIQUIDACION REDEBAN 2025'!$B$12,'BASE LIQUIDACION REDEBAN 2025'!$B$13))))</f>
        <v>140395.6348884</v>
      </c>
      <c r="AK404" s="97">
        <f t="shared" si="6"/>
        <v>144967.87232000002</v>
      </c>
    </row>
    <row r="405" spans="1:37" s="85" customFormat="1" ht="13.15">
      <c r="A405" s="178" t="s">
        <v>76</v>
      </c>
      <c r="B405" s="104" t="str">
        <f>VLOOKUP(A405,'CENTRO DE COSTOS'!A:D,4,FALSE)</f>
        <v>DIEGO FERNANDO HENAO CARDONA</v>
      </c>
      <c r="C405" s="104" t="str">
        <f>VLOOKUP(A405,'CENTRO DE COSTOS'!A:D,2,FALSE)</f>
        <v>0004-0003</v>
      </c>
      <c r="D405" s="177">
        <v>76001</v>
      </c>
      <c r="E405" s="178">
        <v>13476</v>
      </c>
      <c r="F405" s="178">
        <v>59620</v>
      </c>
      <c r="G405" s="178" t="s">
        <v>230</v>
      </c>
      <c r="H405" s="178" t="s">
        <v>76</v>
      </c>
      <c r="I405" s="178" t="s">
        <v>11210</v>
      </c>
      <c r="J405" s="178" t="s">
        <v>802</v>
      </c>
      <c r="K405" s="178" t="s">
        <v>1030</v>
      </c>
      <c r="L405" s="117" t="s">
        <v>167</v>
      </c>
      <c r="M405" s="177" t="s">
        <v>11211</v>
      </c>
      <c r="N405" s="197" t="s">
        <v>11212</v>
      </c>
      <c r="O405" s="176">
        <v>45821.504166666666</v>
      </c>
      <c r="P405" s="176">
        <v>45824.725960648153</v>
      </c>
      <c r="Q405" s="177" t="s">
        <v>9136</v>
      </c>
      <c r="R405" s="177" t="s">
        <v>10250</v>
      </c>
      <c r="S405" s="177" t="s">
        <v>9138</v>
      </c>
      <c r="T405" s="177" t="s">
        <v>3964</v>
      </c>
      <c r="U405" s="177" t="s">
        <v>3964</v>
      </c>
      <c r="V405" s="177" t="s">
        <v>177</v>
      </c>
      <c r="W405" s="192" t="s">
        <v>11213</v>
      </c>
      <c r="X405" s="193" t="s">
        <v>11214</v>
      </c>
      <c r="Y405" s="177" t="s">
        <v>11215</v>
      </c>
      <c r="Z405" s="177" t="s">
        <v>11216</v>
      </c>
      <c r="AA405" s="177" t="s">
        <v>173</v>
      </c>
      <c r="AB405" s="177" t="s">
        <v>173</v>
      </c>
      <c r="AC405" s="194" t="s">
        <v>25</v>
      </c>
      <c r="AD405" s="194" t="s">
        <v>189</v>
      </c>
      <c r="AE405" s="177">
        <v>1</v>
      </c>
      <c r="AF405" s="177">
        <v>0</v>
      </c>
      <c r="AG405" s="177" t="s">
        <v>219</v>
      </c>
      <c r="AH405" s="118"/>
      <c r="AI405" s="112">
        <f>IF(V405="SOPORTE_TELEFÓNICO",'BASE LIQUIDACION REDEBAN 2025'!$B$19,IF(AC405="TIPO I",'BASE LIQUIDACION REDEBAN 2025'!$C$2,IF(AC405="TIPO II",'BASE LIQUIDACION REDEBAN 2025'!$C$3,IF(AC405="TIPO III",'BASE LIQUIDACION REDEBAN 2025'!$C$4,IF(AC405="TIPO IV",'BASE LIQUIDACION REDEBAN 2025'!$C$5,IF(AD405="AEREO",'BASE LIQUIDACION REDEBAN 2025'!$B$6,'BASE LIQUIDACION REDEBAN 2025'!$C$5))))))</f>
        <v>65960.072302</v>
      </c>
      <c r="AJ405" s="97">
        <f>IF(OR(V405="SOPORTE_TELEFÓNICO",V405="ENVÍO"),0,IF(AC405="TIPO I",'BASE LIQUIDACION REDEBAN 2025'!$B$10,IF(AC405="TIPO II",'BASE LIQUIDACION REDEBAN 2025'!$B$11,IF(AC405="TIPO III",'BASE LIQUIDACION REDEBAN 2025'!$B$12,'BASE LIQUIDACION REDEBAN 2025'!$B$13))))</f>
        <v>75096.394270399993</v>
      </c>
      <c r="AK405" s="97">
        <f t="shared" si="6"/>
        <v>65960.072302</v>
      </c>
    </row>
    <row r="406" spans="1:37" s="85" customFormat="1" ht="13.15">
      <c r="A406" s="178" t="s">
        <v>90</v>
      </c>
      <c r="B406" s="104" t="str">
        <f>VLOOKUP(A406,'CENTRO DE COSTOS'!A:D,4,FALSE)</f>
        <v>JUAN SEBASTIÁN RÍOS CASTRILLÓN</v>
      </c>
      <c r="C406" s="104" t="str">
        <f>VLOOKUP(A406,'CENTRO DE COSTOS'!A:D,2,FALSE)</f>
        <v>0004-0005</v>
      </c>
      <c r="D406" s="177">
        <v>5792</v>
      </c>
      <c r="E406" s="178" t="s">
        <v>10272</v>
      </c>
      <c r="F406" s="178">
        <v>72448</v>
      </c>
      <c r="G406" s="178" t="s">
        <v>290</v>
      </c>
      <c r="H406" s="178" t="s">
        <v>11217</v>
      </c>
      <c r="I406" s="178" t="s">
        <v>11218</v>
      </c>
      <c r="J406" s="178" t="s">
        <v>9145</v>
      </c>
      <c r="K406" s="178" t="s">
        <v>9145</v>
      </c>
      <c r="L406" s="117" t="s">
        <v>167</v>
      </c>
      <c r="M406" s="177" t="s">
        <v>11219</v>
      </c>
      <c r="N406" s="176" t="s">
        <v>11220</v>
      </c>
      <c r="O406" s="176">
        <v>45818.525694444441</v>
      </c>
      <c r="P406" s="176">
        <v>45825.369583333333</v>
      </c>
      <c r="Q406" s="177" t="s">
        <v>9136</v>
      </c>
      <c r="R406" s="177" t="s">
        <v>10250</v>
      </c>
      <c r="S406" s="177" t="s">
        <v>9138</v>
      </c>
      <c r="T406" s="177" t="s">
        <v>3964</v>
      </c>
      <c r="U406" s="177" t="s">
        <v>10276</v>
      </c>
      <c r="V406" s="177" t="s">
        <v>177</v>
      </c>
      <c r="W406" s="192" t="s">
        <v>11221</v>
      </c>
      <c r="X406" s="193" t="s">
        <v>11222</v>
      </c>
      <c r="Y406" s="177" t="s">
        <v>11223</v>
      </c>
      <c r="Z406" s="177" t="s">
        <v>11224</v>
      </c>
      <c r="AA406" s="177" t="s">
        <v>173</v>
      </c>
      <c r="AB406" s="177" t="s">
        <v>173</v>
      </c>
      <c r="AC406" s="194" t="s">
        <v>30</v>
      </c>
      <c r="AD406" s="194" t="s">
        <v>189</v>
      </c>
      <c r="AE406" s="177">
        <v>1</v>
      </c>
      <c r="AF406" s="177">
        <v>0</v>
      </c>
      <c r="AG406" s="177" t="s">
        <v>340</v>
      </c>
      <c r="AH406" s="118"/>
      <c r="AI406" s="112">
        <f>IF(V406="SOPORTE_TELEFÓNICO",'BASE LIQUIDACION REDEBAN 2025'!$B$19,IF(AC406="TIPO I",'BASE LIQUIDACION REDEBAN 2025'!$C$2,IF(AC406="TIPO II",'BASE LIQUIDACION REDEBAN 2025'!$C$3,IF(AC406="TIPO III",'BASE LIQUIDACION REDEBAN 2025'!$C$4,IF(AC406="TIPO IV",'BASE LIQUIDACION REDEBAN 2025'!$C$5,IF(AD406="AEREO",'BASE LIQUIDACION REDEBAN 2025'!$B$6,'BASE LIQUIDACION REDEBAN 2025'!$C$5))))))</f>
        <v>275728.78077800001</v>
      </c>
      <c r="AJ406" s="97">
        <f>IF(OR(V406="SOPORTE_TELEFÓNICO",V406="ENVÍO"),0,IF(AC406="TIPO I",'BASE LIQUIDACION REDEBAN 2025'!$B$10,IF(AC406="TIPO II",'BASE LIQUIDACION REDEBAN 2025'!$B$11,IF(AC406="TIPO III",'BASE LIQUIDACION REDEBAN 2025'!$B$12,'BASE LIQUIDACION REDEBAN 2025'!$B$13))))</f>
        <v>196536.5258152</v>
      </c>
      <c r="AK406" s="97">
        <f t="shared" si="6"/>
        <v>275728.78077800001</v>
      </c>
    </row>
    <row r="407" spans="1:37" s="85" customFormat="1" ht="13.15">
      <c r="A407" s="178" t="s">
        <v>68</v>
      </c>
      <c r="B407" s="104" t="str">
        <f>VLOOKUP(A407,'CENTRO DE COSTOS'!A:D,4,FALSE)</f>
        <v>WILLIAM ASDRUBAL ROZO ROZO</v>
      </c>
      <c r="C407" s="104" t="str">
        <f>VLOOKUP(A407,'CENTRO DE COSTOS'!A:D,2,FALSE)</f>
        <v>0004-0004</v>
      </c>
      <c r="D407" s="177">
        <v>25307</v>
      </c>
      <c r="E407" s="178">
        <v>13460</v>
      </c>
      <c r="F407" s="178">
        <v>63359</v>
      </c>
      <c r="G407" s="178" t="s">
        <v>298</v>
      </c>
      <c r="H407" s="178" t="s">
        <v>1916</v>
      </c>
      <c r="I407" s="178" t="s">
        <v>11225</v>
      </c>
      <c r="J407" s="178" t="s">
        <v>9145</v>
      </c>
      <c r="K407" s="178" t="s">
        <v>9145</v>
      </c>
      <c r="L407" s="117" t="s">
        <v>167</v>
      </c>
      <c r="M407" s="177" t="s">
        <v>11226</v>
      </c>
      <c r="N407" s="197" t="s">
        <v>11227</v>
      </c>
      <c r="O407" s="176">
        <v>45820.583333333336</v>
      </c>
      <c r="P407" s="176">
        <v>45825.451550925929</v>
      </c>
      <c r="Q407" s="177" t="s">
        <v>9136</v>
      </c>
      <c r="R407" s="177" t="s">
        <v>10250</v>
      </c>
      <c r="S407" s="177" t="s">
        <v>9138</v>
      </c>
      <c r="T407" s="177" t="s">
        <v>3964</v>
      </c>
      <c r="U407" s="177" t="s">
        <v>3964</v>
      </c>
      <c r="V407" s="177" t="s">
        <v>177</v>
      </c>
      <c r="W407" s="192" t="s">
        <v>11228</v>
      </c>
      <c r="X407" s="193" t="s">
        <v>11229</v>
      </c>
      <c r="Y407" s="177" t="s">
        <v>11230</v>
      </c>
      <c r="Z407" s="177" t="s">
        <v>11231</v>
      </c>
      <c r="AA407" s="177" t="s">
        <v>173</v>
      </c>
      <c r="AB407" s="177" t="s">
        <v>173</v>
      </c>
      <c r="AC407" s="194" t="s">
        <v>30</v>
      </c>
      <c r="AD407" s="194" t="s">
        <v>189</v>
      </c>
      <c r="AE407" s="177">
        <v>1</v>
      </c>
      <c r="AF407" s="177">
        <v>0</v>
      </c>
      <c r="AG407" s="177" t="s">
        <v>656</v>
      </c>
      <c r="AH407" s="118"/>
      <c r="AI407" s="112">
        <f>IF(V407="SOPORTE_TELEFÓNICO",'BASE LIQUIDACION REDEBAN 2025'!$B$19,IF(AC407="TIPO I",'BASE LIQUIDACION REDEBAN 2025'!$C$2,IF(AC407="TIPO II",'BASE LIQUIDACION REDEBAN 2025'!$C$3,IF(AC407="TIPO III",'BASE LIQUIDACION REDEBAN 2025'!$C$4,IF(AC407="TIPO IV",'BASE LIQUIDACION REDEBAN 2025'!$C$5,IF(AD407="AEREO",'BASE LIQUIDACION REDEBAN 2025'!$B$6,'BASE LIQUIDACION REDEBAN 2025'!$C$5))))))</f>
        <v>275728.78077800001</v>
      </c>
      <c r="AJ407" s="97">
        <f>IF(OR(V407="SOPORTE_TELEFÓNICO",V407="ENVÍO"),0,IF(AC407="TIPO I",'BASE LIQUIDACION REDEBAN 2025'!$B$10,IF(AC407="TIPO II",'BASE LIQUIDACION REDEBAN 2025'!$B$11,IF(AC407="TIPO III",'BASE LIQUIDACION REDEBAN 2025'!$B$12,'BASE LIQUIDACION REDEBAN 2025'!$B$13))))</f>
        <v>196536.5258152</v>
      </c>
      <c r="AK407" s="97">
        <f t="shared" si="6"/>
        <v>275728.78077800001</v>
      </c>
    </row>
    <row r="408" spans="1:37" s="85" customFormat="1" ht="13.15">
      <c r="A408" s="178" t="s">
        <v>93</v>
      </c>
      <c r="B408" s="104" t="str">
        <f>VLOOKUP(A408,'CENTRO DE COSTOS'!A:D,4,FALSE)</f>
        <v>DIEGO FERNANDO HENAO CARDONA</v>
      </c>
      <c r="C408" s="104" t="str">
        <f>VLOOKUP(A408,'CENTRO DE COSTOS'!A:D,2,FALSE)</f>
        <v>0004-0003</v>
      </c>
      <c r="D408" s="177">
        <v>52001</v>
      </c>
      <c r="E408" s="178">
        <v>13499</v>
      </c>
      <c r="F408" s="178">
        <v>76967</v>
      </c>
      <c r="G408" s="178" t="s">
        <v>162</v>
      </c>
      <c r="H408" s="178" t="s">
        <v>93</v>
      </c>
      <c r="I408" s="178" t="s">
        <v>11232</v>
      </c>
      <c r="J408" s="178" t="s">
        <v>9145</v>
      </c>
      <c r="K408" s="178" t="s">
        <v>9145</v>
      </c>
      <c r="L408" s="117" t="s">
        <v>167</v>
      </c>
      <c r="M408" s="177" t="s">
        <v>11233</v>
      </c>
      <c r="N408" s="197" t="s">
        <v>11234</v>
      </c>
      <c r="O408" s="176">
        <v>45824.646527777775</v>
      </c>
      <c r="P408" s="176">
        <v>45825.484143518523</v>
      </c>
      <c r="Q408" s="177" t="s">
        <v>9136</v>
      </c>
      <c r="R408" s="177" t="s">
        <v>10250</v>
      </c>
      <c r="S408" s="177" t="s">
        <v>9138</v>
      </c>
      <c r="T408" s="177" t="s">
        <v>3964</v>
      </c>
      <c r="U408" s="177" t="s">
        <v>3964</v>
      </c>
      <c r="V408" s="177" t="s">
        <v>177</v>
      </c>
      <c r="W408" s="192" t="s">
        <v>11235</v>
      </c>
      <c r="X408" s="193" t="s">
        <v>11236</v>
      </c>
      <c r="Y408" s="177" t="s">
        <v>11237</v>
      </c>
      <c r="Z408" s="177" t="s">
        <v>11238</v>
      </c>
      <c r="AA408" s="177" t="s">
        <v>173</v>
      </c>
      <c r="AB408" s="177" t="s">
        <v>173</v>
      </c>
      <c r="AC408" s="194" t="s">
        <v>25</v>
      </c>
      <c r="AD408" s="194" t="s">
        <v>189</v>
      </c>
      <c r="AE408" s="177">
        <v>1</v>
      </c>
      <c r="AF408" s="177">
        <v>0</v>
      </c>
      <c r="AG408" s="177" t="s">
        <v>639</v>
      </c>
      <c r="AH408" s="118"/>
      <c r="AI408" s="112">
        <f>IF(V408="SOPORTE_TELEFÓNICO",'BASE LIQUIDACION REDEBAN 2025'!$B$19,IF(AC408="TIPO I",'BASE LIQUIDACION REDEBAN 2025'!$C$2,IF(AC408="TIPO II",'BASE LIQUIDACION REDEBAN 2025'!$C$3,IF(AC408="TIPO III",'BASE LIQUIDACION REDEBAN 2025'!$C$4,IF(AC408="TIPO IV",'BASE LIQUIDACION REDEBAN 2025'!$C$5,IF(AD408="AEREO",'BASE LIQUIDACION REDEBAN 2025'!$B$6,'BASE LIQUIDACION REDEBAN 2025'!$C$5))))))</f>
        <v>65960.072302</v>
      </c>
      <c r="AJ408" s="97">
        <f>IF(OR(V408="SOPORTE_TELEFÓNICO",V408="ENVÍO"),0,IF(AC408="TIPO I",'BASE LIQUIDACION REDEBAN 2025'!$B$10,IF(AC408="TIPO II",'BASE LIQUIDACION REDEBAN 2025'!$B$11,IF(AC408="TIPO III",'BASE LIQUIDACION REDEBAN 2025'!$B$12,'BASE LIQUIDACION REDEBAN 2025'!$B$13))))</f>
        <v>75096.394270399993</v>
      </c>
      <c r="AK408" s="97">
        <f t="shared" si="6"/>
        <v>65960.072302</v>
      </c>
    </row>
    <row r="409" spans="1:37" s="85" customFormat="1" ht="13.15">
      <c r="A409" s="178" t="s">
        <v>68</v>
      </c>
      <c r="B409" s="104" t="str">
        <f>VLOOKUP(A409,'CENTRO DE COSTOS'!A:D,4,FALSE)</f>
        <v>WILLIAM ASDRUBAL ROZO ROZO</v>
      </c>
      <c r="C409" s="104" t="str">
        <f>VLOOKUP(A409,'CENTRO DE COSTOS'!A:D,2,FALSE)</f>
        <v>0004-0004</v>
      </c>
      <c r="D409" s="177">
        <v>11001</v>
      </c>
      <c r="E409" s="178">
        <v>13490</v>
      </c>
      <c r="F409" s="178">
        <v>42504</v>
      </c>
      <c r="G409" s="178" t="s">
        <v>298</v>
      </c>
      <c r="H409" s="178" t="s">
        <v>68</v>
      </c>
      <c r="I409" s="178" t="s">
        <v>11239</v>
      </c>
      <c r="J409" s="178" t="s">
        <v>802</v>
      </c>
      <c r="K409" s="178" t="s">
        <v>803</v>
      </c>
      <c r="L409" s="117" t="s">
        <v>167</v>
      </c>
      <c r="M409" s="177" t="s">
        <v>11240</v>
      </c>
      <c r="N409" s="197" t="s">
        <v>11241</v>
      </c>
      <c r="O409" s="176">
        <v>45824.646527777775</v>
      </c>
      <c r="P409" s="176">
        <v>45825.622789351852</v>
      </c>
      <c r="Q409" s="177" t="s">
        <v>9136</v>
      </c>
      <c r="R409" s="177" t="s">
        <v>10250</v>
      </c>
      <c r="S409" s="177" t="s">
        <v>9138</v>
      </c>
      <c r="T409" s="177" t="s">
        <v>3964</v>
      </c>
      <c r="U409" s="177" t="s">
        <v>3964</v>
      </c>
      <c r="V409" s="177" t="s">
        <v>177</v>
      </c>
      <c r="W409" s="192" t="s">
        <v>11242</v>
      </c>
      <c r="X409" s="193" t="s">
        <v>11243</v>
      </c>
      <c r="Y409" s="177" t="s">
        <v>11244</v>
      </c>
      <c r="Z409" s="177" t="s">
        <v>11245</v>
      </c>
      <c r="AA409" s="177" t="s">
        <v>173</v>
      </c>
      <c r="AB409" s="177" t="s">
        <v>173</v>
      </c>
      <c r="AC409" s="194" t="s">
        <v>25</v>
      </c>
      <c r="AD409" s="194" t="s">
        <v>189</v>
      </c>
      <c r="AE409" s="177">
        <v>1</v>
      </c>
      <c r="AF409" s="177">
        <v>0</v>
      </c>
      <c r="AG409" s="177" t="s">
        <v>397</v>
      </c>
      <c r="AH409" s="118"/>
      <c r="AI409" s="112">
        <f>IF(V409="SOPORTE_TELEFÓNICO",'BASE LIQUIDACION REDEBAN 2025'!$B$19,IF(AC409="TIPO I",'BASE LIQUIDACION REDEBAN 2025'!$C$2,IF(AC409="TIPO II",'BASE LIQUIDACION REDEBAN 2025'!$C$3,IF(AC409="TIPO III",'BASE LIQUIDACION REDEBAN 2025'!$C$4,IF(AC409="TIPO IV",'BASE LIQUIDACION REDEBAN 2025'!$C$5,IF(AD409="AEREO",'BASE LIQUIDACION REDEBAN 2025'!$B$6,'BASE LIQUIDACION REDEBAN 2025'!$C$5))))))</f>
        <v>65960.072302</v>
      </c>
      <c r="AJ409" s="97">
        <f>IF(OR(V409="SOPORTE_TELEFÓNICO",V409="ENVÍO"),0,IF(AC409="TIPO I",'BASE LIQUIDACION REDEBAN 2025'!$B$10,IF(AC409="TIPO II",'BASE LIQUIDACION REDEBAN 2025'!$B$11,IF(AC409="TIPO III",'BASE LIQUIDACION REDEBAN 2025'!$B$12,'BASE LIQUIDACION REDEBAN 2025'!$B$13))))</f>
        <v>75096.394270399993</v>
      </c>
      <c r="AK409" s="97">
        <f t="shared" si="6"/>
        <v>65960.072302</v>
      </c>
    </row>
    <row r="410" spans="1:37" s="85" customFormat="1" ht="13.15">
      <c r="A410" s="178" t="s">
        <v>72</v>
      </c>
      <c r="B410" s="104" t="str">
        <f>VLOOKUP(A410,'CENTRO DE COSTOS'!A:D,4,FALSE)</f>
        <v>MIGUEL JULIÁN HERNÁNDEZ GUARÍN</v>
      </c>
      <c r="C410" s="104" t="str">
        <f>VLOOKUP(A410,'CENTRO DE COSTOS'!A:D,2,FALSE)</f>
        <v>0004-0008</v>
      </c>
      <c r="D410" s="177">
        <v>68406</v>
      </c>
      <c r="E410" s="178">
        <v>13491</v>
      </c>
      <c r="F410" s="178">
        <v>62548</v>
      </c>
      <c r="G410" s="178" t="s">
        <v>180</v>
      </c>
      <c r="H410" s="178" t="s">
        <v>859</v>
      </c>
      <c r="I410" s="178" t="s">
        <v>11246</v>
      </c>
      <c r="J410" s="178" t="s">
        <v>802</v>
      </c>
      <c r="K410" s="178" t="s">
        <v>803</v>
      </c>
      <c r="L410" s="117" t="s">
        <v>167</v>
      </c>
      <c r="M410" s="177" t="s">
        <v>11247</v>
      </c>
      <c r="N410" s="197" t="s">
        <v>11248</v>
      </c>
      <c r="O410" s="176">
        <v>45824.646527777775</v>
      </c>
      <c r="P410" s="176">
        <v>45825.628506944442</v>
      </c>
      <c r="Q410" s="177" t="s">
        <v>9136</v>
      </c>
      <c r="R410" s="177" t="s">
        <v>10250</v>
      </c>
      <c r="S410" s="177" t="s">
        <v>9138</v>
      </c>
      <c r="T410" s="177" t="s">
        <v>3964</v>
      </c>
      <c r="U410" s="177" t="s">
        <v>3964</v>
      </c>
      <c r="V410" s="177" t="s">
        <v>177</v>
      </c>
      <c r="W410" s="192" t="s">
        <v>11249</v>
      </c>
      <c r="X410" s="193" t="s">
        <v>11250</v>
      </c>
      <c r="Y410" s="177" t="s">
        <v>11251</v>
      </c>
      <c r="Z410" s="177" t="s">
        <v>11252</v>
      </c>
      <c r="AA410" s="177" t="s">
        <v>173</v>
      </c>
      <c r="AB410" s="177" t="s">
        <v>173</v>
      </c>
      <c r="AC410" s="194" t="s">
        <v>28</v>
      </c>
      <c r="AD410" s="194" t="s">
        <v>189</v>
      </c>
      <c r="AE410" s="177">
        <v>1</v>
      </c>
      <c r="AF410" s="177">
        <v>0</v>
      </c>
      <c r="AG410" s="177" t="s">
        <v>1139</v>
      </c>
      <c r="AH410" s="118"/>
      <c r="AI410" s="112">
        <f>IF(V410="SOPORTE_TELEFÓNICO",'BASE LIQUIDACION REDEBAN 2025'!$B$19,IF(AC410="TIPO I",'BASE LIQUIDACION REDEBAN 2025'!$C$2,IF(AC410="TIPO II",'BASE LIQUIDACION REDEBAN 2025'!$C$3,IF(AC410="TIPO III",'BASE LIQUIDACION REDEBAN 2025'!$C$4,IF(AC410="TIPO IV",'BASE LIQUIDACION REDEBAN 2025'!$C$5,IF(AD410="AEREO",'BASE LIQUIDACION REDEBAN 2025'!$B$6,'BASE LIQUIDACION REDEBAN 2025'!$C$5))))))</f>
        <v>144967.87232000002</v>
      </c>
      <c r="AJ410" s="97">
        <f>IF(OR(V410="SOPORTE_TELEFÓNICO",V410="ENVÍO"),0,IF(AC410="TIPO I",'BASE LIQUIDACION REDEBAN 2025'!$B$10,IF(AC410="TIPO II",'BASE LIQUIDACION REDEBAN 2025'!$B$11,IF(AC410="TIPO III",'BASE LIQUIDACION REDEBAN 2025'!$B$12,'BASE LIQUIDACION REDEBAN 2025'!$B$13))))</f>
        <v>140395.6348884</v>
      </c>
      <c r="AK410" s="97">
        <f t="shared" si="6"/>
        <v>144967.87232000002</v>
      </c>
    </row>
    <row r="411" spans="1:37" s="85" customFormat="1" ht="13.15">
      <c r="A411" s="178" t="s">
        <v>68</v>
      </c>
      <c r="B411" s="104" t="str">
        <f>VLOOKUP(A411,'CENTRO DE COSTOS'!A:D,4,FALSE)</f>
        <v>WILLIAM ASDRUBAL ROZO ROZO</v>
      </c>
      <c r="C411" s="104" t="str">
        <f>VLOOKUP(A411,'CENTRO DE COSTOS'!A:D,2,FALSE)</f>
        <v>0004-0004</v>
      </c>
      <c r="D411" s="177">
        <v>11001</v>
      </c>
      <c r="E411" s="178">
        <v>13489</v>
      </c>
      <c r="F411" s="178">
        <v>66470</v>
      </c>
      <c r="G411" s="178" t="s">
        <v>298</v>
      </c>
      <c r="H411" s="178" t="s">
        <v>68</v>
      </c>
      <c r="I411" s="178" t="s">
        <v>11253</v>
      </c>
      <c r="J411" s="178" t="s">
        <v>802</v>
      </c>
      <c r="K411" s="178" t="s">
        <v>803</v>
      </c>
      <c r="L411" s="117" t="s">
        <v>167</v>
      </c>
      <c r="M411" s="177" t="s">
        <v>11254</v>
      </c>
      <c r="N411" s="197" t="s">
        <v>11255</v>
      </c>
      <c r="O411" s="176">
        <v>45824.646527777775</v>
      </c>
      <c r="P411" s="176">
        <v>45825.631412037037</v>
      </c>
      <c r="Q411" s="177" t="s">
        <v>9136</v>
      </c>
      <c r="R411" s="177" t="s">
        <v>10250</v>
      </c>
      <c r="S411" s="177" t="s">
        <v>9138</v>
      </c>
      <c r="T411" s="177" t="s">
        <v>3964</v>
      </c>
      <c r="U411" s="177" t="s">
        <v>3964</v>
      </c>
      <c r="V411" s="177" t="s">
        <v>177</v>
      </c>
      <c r="W411" s="192" t="s">
        <v>11256</v>
      </c>
      <c r="X411" s="193" t="s">
        <v>11257</v>
      </c>
      <c r="Y411" s="177" t="s">
        <v>11258</v>
      </c>
      <c r="Z411" s="177" t="s">
        <v>11259</v>
      </c>
      <c r="AA411" s="177" t="s">
        <v>173</v>
      </c>
      <c r="AB411" s="177" t="s">
        <v>173</v>
      </c>
      <c r="AC411" s="194" t="s">
        <v>25</v>
      </c>
      <c r="AD411" s="194" t="s">
        <v>189</v>
      </c>
      <c r="AE411" s="177">
        <v>1</v>
      </c>
      <c r="AF411" s="177">
        <v>0</v>
      </c>
      <c r="AG411" s="177" t="s">
        <v>301</v>
      </c>
      <c r="AH411" s="118"/>
      <c r="AI411" s="112">
        <f>IF(V411="SOPORTE_TELEFÓNICO",'BASE LIQUIDACION REDEBAN 2025'!$B$19,IF(AC411="TIPO I",'BASE LIQUIDACION REDEBAN 2025'!$C$2,IF(AC411="TIPO II",'BASE LIQUIDACION REDEBAN 2025'!$C$3,IF(AC411="TIPO III",'BASE LIQUIDACION REDEBAN 2025'!$C$4,IF(AC411="TIPO IV",'BASE LIQUIDACION REDEBAN 2025'!$C$5,IF(AD411="AEREO",'BASE LIQUIDACION REDEBAN 2025'!$B$6,'BASE LIQUIDACION REDEBAN 2025'!$C$5))))))</f>
        <v>65960.072302</v>
      </c>
      <c r="AJ411" s="97">
        <f>IF(OR(V411="SOPORTE_TELEFÓNICO",V411="ENVÍO"),0,IF(AC411="TIPO I",'BASE LIQUIDACION REDEBAN 2025'!$B$10,IF(AC411="TIPO II",'BASE LIQUIDACION REDEBAN 2025'!$B$11,IF(AC411="TIPO III",'BASE LIQUIDACION REDEBAN 2025'!$B$12,'BASE LIQUIDACION REDEBAN 2025'!$B$13))))</f>
        <v>75096.394270399993</v>
      </c>
      <c r="AK411" s="97">
        <f t="shared" si="6"/>
        <v>65960.072302</v>
      </c>
    </row>
    <row r="412" spans="1:37" s="85" customFormat="1" ht="13.15">
      <c r="A412" s="178" t="s">
        <v>93</v>
      </c>
      <c r="B412" s="104" t="str">
        <f>VLOOKUP(A412,'CENTRO DE COSTOS'!A:D,4,FALSE)</f>
        <v>DIEGO FERNANDO HENAO CARDONA</v>
      </c>
      <c r="C412" s="104" t="str">
        <f>VLOOKUP(A412,'CENTRO DE COSTOS'!A:D,2,FALSE)</f>
        <v>0004-0003</v>
      </c>
      <c r="D412" s="177">
        <v>52585</v>
      </c>
      <c r="E412" s="178" t="s">
        <v>10272</v>
      </c>
      <c r="F412" s="178">
        <v>62286</v>
      </c>
      <c r="G412" s="178" t="s">
        <v>162</v>
      </c>
      <c r="H412" s="178" t="s">
        <v>8055</v>
      </c>
      <c r="I412" s="178" t="s">
        <v>11260</v>
      </c>
      <c r="J412" s="178" t="s">
        <v>802</v>
      </c>
      <c r="K412" s="178" t="s">
        <v>1030</v>
      </c>
      <c r="L412" s="117" t="s">
        <v>167</v>
      </c>
      <c r="M412" s="177" t="s">
        <v>11261</v>
      </c>
      <c r="N412" s="197" t="s">
        <v>11262</v>
      </c>
      <c r="O412" s="176">
        <v>45824.646527777775</v>
      </c>
      <c r="P412" s="176">
        <v>45825.633773148147</v>
      </c>
      <c r="Q412" s="177" t="s">
        <v>9136</v>
      </c>
      <c r="R412" s="177" t="s">
        <v>10250</v>
      </c>
      <c r="S412" s="177" t="s">
        <v>9138</v>
      </c>
      <c r="T412" s="177" t="s">
        <v>3964</v>
      </c>
      <c r="U412" s="177" t="s">
        <v>10276</v>
      </c>
      <c r="V412" s="177" t="s">
        <v>177</v>
      </c>
      <c r="W412" s="192" t="s">
        <v>11263</v>
      </c>
      <c r="X412" s="193" t="s">
        <v>11264</v>
      </c>
      <c r="Y412" s="177" t="s">
        <v>11265</v>
      </c>
      <c r="Z412" s="177" t="s">
        <v>11266</v>
      </c>
      <c r="AA412" s="177" t="s">
        <v>173</v>
      </c>
      <c r="AB412" s="177" t="s">
        <v>173</v>
      </c>
      <c r="AC412" s="194" t="s">
        <v>28</v>
      </c>
      <c r="AD412" s="194" t="s">
        <v>189</v>
      </c>
      <c r="AE412" s="177">
        <v>1</v>
      </c>
      <c r="AF412" s="177">
        <v>0</v>
      </c>
      <c r="AG412" s="177" t="s">
        <v>2680</v>
      </c>
      <c r="AH412" s="118"/>
      <c r="AI412" s="112">
        <f>IF(V412="SOPORTE_TELEFÓNICO",'BASE LIQUIDACION REDEBAN 2025'!$B$19,IF(AC412="TIPO I",'BASE LIQUIDACION REDEBAN 2025'!$C$2,IF(AC412="TIPO II",'BASE LIQUIDACION REDEBAN 2025'!$C$3,IF(AC412="TIPO III",'BASE LIQUIDACION REDEBAN 2025'!$C$4,IF(AC412="TIPO IV",'BASE LIQUIDACION REDEBAN 2025'!$C$5,IF(AD412="AEREO",'BASE LIQUIDACION REDEBAN 2025'!$B$6,'BASE LIQUIDACION REDEBAN 2025'!$C$5))))))</f>
        <v>144967.87232000002</v>
      </c>
      <c r="AJ412" s="97">
        <f>IF(OR(V412="SOPORTE_TELEFÓNICO",V412="ENVÍO"),0,IF(AC412="TIPO I",'BASE LIQUIDACION REDEBAN 2025'!$B$10,IF(AC412="TIPO II",'BASE LIQUIDACION REDEBAN 2025'!$B$11,IF(AC412="TIPO III",'BASE LIQUIDACION REDEBAN 2025'!$B$12,'BASE LIQUIDACION REDEBAN 2025'!$B$13))))</f>
        <v>140395.6348884</v>
      </c>
      <c r="AK412" s="97">
        <f t="shared" si="6"/>
        <v>144967.87232000002</v>
      </c>
    </row>
    <row r="413" spans="1:37" s="85" customFormat="1" ht="13.15">
      <c r="A413" s="178" t="s">
        <v>64</v>
      </c>
      <c r="B413" s="104" t="str">
        <f>VLOOKUP(A413,'CENTRO DE COSTOS'!A:D,4,FALSE)</f>
        <v>JOSE MAURICIO HERNANDEZ ROJAS</v>
      </c>
      <c r="C413" s="104" t="str">
        <f>VLOOKUP(A413,'CENTRO DE COSTOS'!A:D,2,FALSE)</f>
        <v>0004-0001</v>
      </c>
      <c r="D413" s="177">
        <v>47205</v>
      </c>
      <c r="E413" s="178" t="s">
        <v>10272</v>
      </c>
      <c r="F413" s="178">
        <v>35491</v>
      </c>
      <c r="G413" s="178" t="s">
        <v>683</v>
      </c>
      <c r="H413" s="178" t="s">
        <v>11267</v>
      </c>
      <c r="I413" s="178" t="s">
        <v>11268</v>
      </c>
      <c r="J413" s="178" t="s">
        <v>802</v>
      </c>
      <c r="K413" s="178" t="s">
        <v>1030</v>
      </c>
      <c r="L413" s="117" t="s">
        <v>167</v>
      </c>
      <c r="M413" s="177" t="s">
        <v>11269</v>
      </c>
      <c r="N413" s="197" t="s">
        <v>11270</v>
      </c>
      <c r="O413" s="176">
        <v>45824.646527777775</v>
      </c>
      <c r="P413" s="176">
        <v>45825.636863425927</v>
      </c>
      <c r="Q413" s="177" t="s">
        <v>9136</v>
      </c>
      <c r="R413" s="177" t="s">
        <v>10250</v>
      </c>
      <c r="S413" s="177" t="s">
        <v>9138</v>
      </c>
      <c r="T413" s="177" t="s">
        <v>3964</v>
      </c>
      <c r="U413" s="177" t="s">
        <v>10276</v>
      </c>
      <c r="V413" s="177" t="s">
        <v>177</v>
      </c>
      <c r="W413" s="192" t="s">
        <v>11271</v>
      </c>
      <c r="X413" s="193" t="s">
        <v>11272</v>
      </c>
      <c r="Y413" s="177" t="s">
        <v>11273</v>
      </c>
      <c r="Z413" s="177" t="s">
        <v>11274</v>
      </c>
      <c r="AA413" s="177" t="s">
        <v>173</v>
      </c>
      <c r="AB413" s="177" t="s">
        <v>173</v>
      </c>
      <c r="AC413" s="194" t="s">
        <v>30</v>
      </c>
      <c r="AD413" s="194" t="s">
        <v>189</v>
      </c>
      <c r="AE413" s="177">
        <v>1</v>
      </c>
      <c r="AF413" s="177">
        <v>0</v>
      </c>
      <c r="AG413" s="177" t="s">
        <v>2680</v>
      </c>
      <c r="AH413" s="118"/>
      <c r="AI413" s="112">
        <f>IF(V413="SOPORTE_TELEFÓNICO",'BASE LIQUIDACION REDEBAN 2025'!$B$19,IF(AC413="TIPO I",'BASE LIQUIDACION REDEBAN 2025'!$C$2,IF(AC413="TIPO II",'BASE LIQUIDACION REDEBAN 2025'!$C$3,IF(AC413="TIPO III",'BASE LIQUIDACION REDEBAN 2025'!$C$4,IF(AC413="TIPO IV",'BASE LIQUIDACION REDEBAN 2025'!$C$5,IF(AD413="AEREO",'BASE LIQUIDACION REDEBAN 2025'!$B$6,'BASE LIQUIDACION REDEBAN 2025'!$C$5))))))</f>
        <v>275728.78077800001</v>
      </c>
      <c r="AJ413" s="97">
        <f>IF(OR(V413="SOPORTE_TELEFÓNICO",V413="ENVÍO"),0,IF(AC413="TIPO I",'BASE LIQUIDACION REDEBAN 2025'!$B$10,IF(AC413="TIPO II",'BASE LIQUIDACION REDEBAN 2025'!$B$11,IF(AC413="TIPO III",'BASE LIQUIDACION REDEBAN 2025'!$B$12,'BASE LIQUIDACION REDEBAN 2025'!$B$13))))</f>
        <v>196536.5258152</v>
      </c>
      <c r="AK413" s="97">
        <f t="shared" si="6"/>
        <v>275728.78077800001</v>
      </c>
    </row>
    <row r="414" spans="1:37" s="85" customFormat="1" ht="13.15">
      <c r="A414" s="178" t="s">
        <v>76</v>
      </c>
      <c r="B414" s="104" t="str">
        <f>VLOOKUP(A414,'CENTRO DE COSTOS'!A:D,4,FALSE)</f>
        <v>DIEGO FERNANDO HENAO CARDONA</v>
      </c>
      <c r="C414" s="104" t="str">
        <f>VLOOKUP(A414,'CENTRO DE COSTOS'!A:D,2,FALSE)</f>
        <v>0004-0003</v>
      </c>
      <c r="D414" s="177">
        <v>76001</v>
      </c>
      <c r="E414" s="178">
        <v>13498</v>
      </c>
      <c r="F414" s="178">
        <v>78448</v>
      </c>
      <c r="G414" s="178" t="s">
        <v>230</v>
      </c>
      <c r="H414" s="178" t="s">
        <v>76</v>
      </c>
      <c r="I414" s="178" t="s">
        <v>11275</v>
      </c>
      <c r="J414" s="178" t="s">
        <v>9145</v>
      </c>
      <c r="K414" s="178" t="s">
        <v>9145</v>
      </c>
      <c r="L414" s="117" t="s">
        <v>167</v>
      </c>
      <c r="M414" s="177" t="s">
        <v>11276</v>
      </c>
      <c r="N414" s="197" t="s">
        <v>11277</v>
      </c>
      <c r="O414" s="176">
        <v>45824.646527777775</v>
      </c>
      <c r="P414" s="176">
        <v>45825.654988425929</v>
      </c>
      <c r="Q414" s="177" t="s">
        <v>9136</v>
      </c>
      <c r="R414" s="177" t="s">
        <v>10250</v>
      </c>
      <c r="S414" s="177" t="s">
        <v>9138</v>
      </c>
      <c r="T414" s="177" t="s">
        <v>3964</v>
      </c>
      <c r="U414" s="177" t="s">
        <v>3964</v>
      </c>
      <c r="V414" s="177" t="s">
        <v>177</v>
      </c>
      <c r="W414" s="192" t="s">
        <v>11278</v>
      </c>
      <c r="X414" s="193" t="s">
        <v>11279</v>
      </c>
      <c r="Y414" s="177" t="s">
        <v>11280</v>
      </c>
      <c r="Z414" s="177" t="s">
        <v>11281</v>
      </c>
      <c r="AA414" s="177" t="s">
        <v>173</v>
      </c>
      <c r="AB414" s="177" t="s">
        <v>173</v>
      </c>
      <c r="AC414" s="194" t="s">
        <v>25</v>
      </c>
      <c r="AD414" s="194" t="s">
        <v>189</v>
      </c>
      <c r="AE414" s="177">
        <v>1</v>
      </c>
      <c r="AF414" s="177">
        <v>0</v>
      </c>
      <c r="AG414" s="177" t="s">
        <v>171</v>
      </c>
      <c r="AH414" s="118"/>
      <c r="AI414" s="112">
        <f>IF(V414="SOPORTE_TELEFÓNICO",'BASE LIQUIDACION REDEBAN 2025'!$B$19,IF(AC414="TIPO I",'BASE LIQUIDACION REDEBAN 2025'!$C$2,IF(AC414="TIPO II",'BASE LIQUIDACION REDEBAN 2025'!$C$3,IF(AC414="TIPO III",'BASE LIQUIDACION REDEBAN 2025'!$C$4,IF(AC414="TIPO IV",'BASE LIQUIDACION REDEBAN 2025'!$C$5,IF(AD414="AEREO",'BASE LIQUIDACION REDEBAN 2025'!$B$6,'BASE LIQUIDACION REDEBAN 2025'!$C$5))))))</f>
        <v>65960.072302</v>
      </c>
      <c r="AJ414" s="97">
        <f>IF(OR(V414="SOPORTE_TELEFÓNICO",V414="ENVÍO"),0,IF(AC414="TIPO I",'BASE LIQUIDACION REDEBAN 2025'!$B$10,IF(AC414="TIPO II",'BASE LIQUIDACION REDEBAN 2025'!$B$11,IF(AC414="TIPO III",'BASE LIQUIDACION REDEBAN 2025'!$B$12,'BASE LIQUIDACION REDEBAN 2025'!$B$13))))</f>
        <v>75096.394270399993</v>
      </c>
      <c r="AK414" s="97">
        <f t="shared" si="6"/>
        <v>65960.072302</v>
      </c>
    </row>
    <row r="415" spans="1:37" s="85" customFormat="1" ht="13.15">
      <c r="A415" s="178" t="s">
        <v>81</v>
      </c>
      <c r="B415" s="104" t="str">
        <f>VLOOKUP(A415,'CENTRO DE COSTOS'!A:D,4,FALSE)</f>
        <v>MIGUEL JULIÁN HERNÁNDEZ GUARÍN</v>
      </c>
      <c r="C415" s="104" t="str">
        <f>VLOOKUP(A415,'CENTRO DE COSTOS'!A:D,2,FALSE)</f>
        <v>0004-0008</v>
      </c>
      <c r="D415" s="177">
        <v>54553</v>
      </c>
      <c r="E415" s="178">
        <v>13471</v>
      </c>
      <c r="F415" s="178">
        <v>79248</v>
      </c>
      <c r="G415" s="178" t="s">
        <v>408</v>
      </c>
      <c r="H415" s="178" t="s">
        <v>7038</v>
      </c>
      <c r="I415" s="178" t="s">
        <v>11282</v>
      </c>
      <c r="J415" s="178" t="s">
        <v>802</v>
      </c>
      <c r="K415" s="178" t="s">
        <v>1030</v>
      </c>
      <c r="L415" s="117" t="s">
        <v>167</v>
      </c>
      <c r="M415" s="177" t="s">
        <v>11283</v>
      </c>
      <c r="N415" s="197" t="s">
        <v>11284</v>
      </c>
      <c r="O415" s="176">
        <v>45821.504166666666</v>
      </c>
      <c r="P415" s="176">
        <v>45825.659803240742</v>
      </c>
      <c r="Q415" s="177" t="s">
        <v>9136</v>
      </c>
      <c r="R415" s="177" t="s">
        <v>10250</v>
      </c>
      <c r="S415" s="177" t="s">
        <v>9138</v>
      </c>
      <c r="T415" s="177" t="s">
        <v>3964</v>
      </c>
      <c r="U415" s="177" t="s">
        <v>3964</v>
      </c>
      <c r="V415" s="177" t="s">
        <v>177</v>
      </c>
      <c r="W415" s="192" t="s">
        <v>11285</v>
      </c>
      <c r="X415" s="193" t="s">
        <v>11286</v>
      </c>
      <c r="Y415" s="177" t="s">
        <v>11287</v>
      </c>
      <c r="Z415" s="177" t="s">
        <v>11288</v>
      </c>
      <c r="AA415" s="177" t="s">
        <v>173</v>
      </c>
      <c r="AB415" s="177" t="s">
        <v>173</v>
      </c>
      <c r="AC415" s="194" t="s">
        <v>28</v>
      </c>
      <c r="AD415" s="194" t="s">
        <v>189</v>
      </c>
      <c r="AE415" s="177">
        <v>1</v>
      </c>
      <c r="AF415" s="177">
        <v>0</v>
      </c>
      <c r="AG415" s="177" t="s">
        <v>412</v>
      </c>
      <c r="AH415" s="118"/>
      <c r="AI415" s="112">
        <f>IF(V415="SOPORTE_TELEFÓNICO",'BASE LIQUIDACION REDEBAN 2025'!$B$19,IF(AC415="TIPO I",'BASE LIQUIDACION REDEBAN 2025'!$C$2,IF(AC415="TIPO II",'BASE LIQUIDACION REDEBAN 2025'!$C$3,IF(AC415="TIPO III",'BASE LIQUIDACION REDEBAN 2025'!$C$4,IF(AC415="TIPO IV",'BASE LIQUIDACION REDEBAN 2025'!$C$5,IF(AD415="AEREO",'BASE LIQUIDACION REDEBAN 2025'!$B$6,'BASE LIQUIDACION REDEBAN 2025'!$C$5))))))</f>
        <v>144967.87232000002</v>
      </c>
      <c r="AJ415" s="97">
        <f>IF(OR(V415="SOPORTE_TELEFÓNICO",V415="ENVÍO"),0,IF(AC415="TIPO I",'BASE LIQUIDACION REDEBAN 2025'!$B$10,IF(AC415="TIPO II",'BASE LIQUIDACION REDEBAN 2025'!$B$11,IF(AC415="TIPO III",'BASE LIQUIDACION REDEBAN 2025'!$B$12,'BASE LIQUIDACION REDEBAN 2025'!$B$13))))</f>
        <v>140395.6348884</v>
      </c>
      <c r="AK415" s="97">
        <f t="shared" si="6"/>
        <v>144967.87232000002</v>
      </c>
    </row>
    <row r="416" spans="1:37" s="85" customFormat="1" ht="13.15">
      <c r="A416" s="178" t="s">
        <v>92</v>
      </c>
      <c r="B416" s="104" t="str">
        <f>VLOOKUP(A416,'CENTRO DE COSTOS'!A:D,4,FALSE)</f>
        <v>KEVIN ALEXIS CORZO BUSTOS</v>
      </c>
      <c r="C416" s="104" t="str">
        <f>VLOOKUP(A416,'CENTRO DE COSTOS'!A:D,2,FALSE)</f>
        <v>0004-0007</v>
      </c>
      <c r="D416" s="177">
        <v>41298</v>
      </c>
      <c r="E416" s="178">
        <v>13486</v>
      </c>
      <c r="F416" s="178">
        <v>30241</v>
      </c>
      <c r="G416" s="178" t="s">
        <v>256</v>
      </c>
      <c r="H416" s="178" t="s">
        <v>2100</v>
      </c>
      <c r="I416" s="178" t="s">
        <v>11289</v>
      </c>
      <c r="J416" s="178" t="s">
        <v>802</v>
      </c>
      <c r="K416" s="178" t="s">
        <v>1030</v>
      </c>
      <c r="L416" s="117" t="s">
        <v>167</v>
      </c>
      <c r="M416" s="177" t="s">
        <v>11290</v>
      </c>
      <c r="N416" s="197" t="s">
        <v>11291</v>
      </c>
      <c r="O416" s="176">
        <v>45824.646527777775</v>
      </c>
      <c r="P416" s="176">
        <v>45825.72378472222</v>
      </c>
      <c r="Q416" s="177" t="s">
        <v>9136</v>
      </c>
      <c r="R416" s="177" t="s">
        <v>10250</v>
      </c>
      <c r="S416" s="177" t="s">
        <v>9138</v>
      </c>
      <c r="T416" s="177" t="s">
        <v>3964</v>
      </c>
      <c r="U416" s="177" t="s">
        <v>3964</v>
      </c>
      <c r="V416" s="177" t="s">
        <v>177</v>
      </c>
      <c r="W416" s="192" t="s">
        <v>11292</v>
      </c>
      <c r="X416" s="193" t="s">
        <v>11293</v>
      </c>
      <c r="Y416" s="177" t="s">
        <v>11294</v>
      </c>
      <c r="Z416" s="177" t="s">
        <v>11295</v>
      </c>
      <c r="AA416" s="177" t="s">
        <v>173</v>
      </c>
      <c r="AB416" s="177" t="s">
        <v>173</v>
      </c>
      <c r="AC416" s="194" t="s">
        <v>30</v>
      </c>
      <c r="AD416" s="194" t="s">
        <v>189</v>
      </c>
      <c r="AE416" s="177">
        <v>1</v>
      </c>
      <c r="AF416" s="177">
        <v>0</v>
      </c>
      <c r="AG416" s="177" t="s">
        <v>726</v>
      </c>
      <c r="AH416" s="118"/>
      <c r="AI416" s="112">
        <f>IF(V416="SOPORTE_TELEFÓNICO",'BASE LIQUIDACION REDEBAN 2025'!$B$19,IF(AC416="TIPO I",'BASE LIQUIDACION REDEBAN 2025'!$C$2,IF(AC416="TIPO II",'BASE LIQUIDACION REDEBAN 2025'!$C$3,IF(AC416="TIPO III",'BASE LIQUIDACION REDEBAN 2025'!$C$4,IF(AC416="TIPO IV",'BASE LIQUIDACION REDEBAN 2025'!$C$5,IF(AD416="AEREO",'BASE LIQUIDACION REDEBAN 2025'!$B$6,'BASE LIQUIDACION REDEBAN 2025'!$C$5))))))</f>
        <v>275728.78077800001</v>
      </c>
      <c r="AJ416" s="97">
        <f>IF(OR(V416="SOPORTE_TELEFÓNICO",V416="ENVÍO"),0,IF(AC416="TIPO I",'BASE LIQUIDACION REDEBAN 2025'!$B$10,IF(AC416="TIPO II",'BASE LIQUIDACION REDEBAN 2025'!$B$11,IF(AC416="TIPO III",'BASE LIQUIDACION REDEBAN 2025'!$B$12,'BASE LIQUIDACION REDEBAN 2025'!$B$13))))</f>
        <v>196536.5258152</v>
      </c>
      <c r="AK416" s="97">
        <f t="shared" si="6"/>
        <v>275728.78077800001</v>
      </c>
    </row>
    <row r="417" spans="1:37" s="85" customFormat="1" ht="13.15">
      <c r="A417" s="178" t="s">
        <v>90</v>
      </c>
      <c r="B417" s="104" t="str">
        <f>VLOOKUP(A417,'CENTRO DE COSTOS'!A:D,4,FALSE)</f>
        <v>JUAN SEBASTIÁN RÍOS CASTRILLÓN</v>
      </c>
      <c r="C417" s="104" t="str">
        <f>VLOOKUP(A417,'CENTRO DE COSTOS'!A:D,2,FALSE)</f>
        <v>0004-0005</v>
      </c>
      <c r="D417" s="177">
        <v>5854</v>
      </c>
      <c r="E417" s="178">
        <v>13477</v>
      </c>
      <c r="F417" s="178">
        <v>39563</v>
      </c>
      <c r="G417" s="178" t="s">
        <v>290</v>
      </c>
      <c r="H417" s="178" t="s">
        <v>11296</v>
      </c>
      <c r="I417" s="178" t="s">
        <v>11297</v>
      </c>
      <c r="J417" s="178" t="s">
        <v>802</v>
      </c>
      <c r="K417" s="178" t="s">
        <v>1030</v>
      </c>
      <c r="L417" s="117" t="s">
        <v>167</v>
      </c>
      <c r="M417" s="177" t="s">
        <v>11298</v>
      </c>
      <c r="N417" s="197" t="s">
        <v>11299</v>
      </c>
      <c r="O417" s="176">
        <v>45821.504166666666</v>
      </c>
      <c r="P417" s="176">
        <v>45826.387280092589</v>
      </c>
      <c r="Q417" s="177" t="s">
        <v>9136</v>
      </c>
      <c r="R417" s="177" t="s">
        <v>10250</v>
      </c>
      <c r="S417" s="177" t="s">
        <v>9138</v>
      </c>
      <c r="T417" s="177" t="s">
        <v>3964</v>
      </c>
      <c r="U417" s="177" t="s">
        <v>3964</v>
      </c>
      <c r="V417" s="177" t="s">
        <v>177</v>
      </c>
      <c r="W417" s="192" t="s">
        <v>11300</v>
      </c>
      <c r="X417" s="193" t="s">
        <v>11301</v>
      </c>
      <c r="Y417" s="177" t="s">
        <v>11302</v>
      </c>
      <c r="Z417" s="177" t="s">
        <v>11303</v>
      </c>
      <c r="AA417" s="177" t="s">
        <v>173</v>
      </c>
      <c r="AB417" s="177" t="s">
        <v>173</v>
      </c>
      <c r="AC417" s="194" t="s">
        <v>30</v>
      </c>
      <c r="AD417" s="194" t="s">
        <v>189</v>
      </c>
      <c r="AE417" s="177">
        <v>1</v>
      </c>
      <c r="AF417" s="177">
        <v>0</v>
      </c>
      <c r="AG417" s="177" t="s">
        <v>360</v>
      </c>
      <c r="AH417" s="118"/>
      <c r="AI417" s="112">
        <f>IF(V417="SOPORTE_TELEFÓNICO",'BASE LIQUIDACION REDEBAN 2025'!$B$19,IF(AC417="TIPO I",'BASE LIQUIDACION REDEBAN 2025'!$C$2,IF(AC417="TIPO II",'BASE LIQUIDACION REDEBAN 2025'!$C$3,IF(AC417="TIPO III",'BASE LIQUIDACION REDEBAN 2025'!$C$4,IF(AC417="TIPO IV",'BASE LIQUIDACION REDEBAN 2025'!$C$5,IF(AD417="AEREO",'BASE LIQUIDACION REDEBAN 2025'!$B$6,'BASE LIQUIDACION REDEBAN 2025'!$C$5))))))</f>
        <v>275728.78077800001</v>
      </c>
      <c r="AJ417" s="97">
        <f>IF(OR(V417="SOPORTE_TELEFÓNICO",V417="ENVÍO"),0,IF(AC417="TIPO I",'BASE LIQUIDACION REDEBAN 2025'!$B$10,IF(AC417="TIPO II",'BASE LIQUIDACION REDEBAN 2025'!$B$11,IF(AC417="TIPO III",'BASE LIQUIDACION REDEBAN 2025'!$B$12,'BASE LIQUIDACION REDEBAN 2025'!$B$13))))</f>
        <v>196536.5258152</v>
      </c>
      <c r="AK417" s="97">
        <f t="shared" si="6"/>
        <v>275728.78077800001</v>
      </c>
    </row>
    <row r="418" spans="1:37" s="85" customFormat="1" ht="13.15">
      <c r="A418" s="178" t="s">
        <v>86</v>
      </c>
      <c r="B418" s="104" t="str">
        <f>VLOOKUP(A418,'CENTRO DE COSTOS'!A:D,4,FALSE)</f>
        <v>KEVIN ALEXIS CORZO BUSTOS</v>
      </c>
      <c r="C418" s="104" t="str">
        <f>VLOOKUP(A418,'CENTRO DE COSTOS'!A:D,2,FALSE)</f>
        <v>0004-0007</v>
      </c>
      <c r="D418" s="177">
        <v>73001</v>
      </c>
      <c r="E418" s="178">
        <v>13544</v>
      </c>
      <c r="F418" s="178">
        <v>77675</v>
      </c>
      <c r="G418" s="178" t="s">
        <v>870</v>
      </c>
      <c r="H418" s="178" t="s">
        <v>86</v>
      </c>
      <c r="I418" s="178" t="s">
        <v>11304</v>
      </c>
      <c r="J418" s="178" t="s">
        <v>9145</v>
      </c>
      <c r="K418" s="178" t="s">
        <v>9145</v>
      </c>
      <c r="L418" s="117" t="s">
        <v>167</v>
      </c>
      <c r="M418" s="177" t="s">
        <v>11305</v>
      </c>
      <c r="N418" s="197" t="s">
        <v>11306</v>
      </c>
      <c r="O418" s="176">
        <v>45825.627083333333</v>
      </c>
      <c r="P418" s="176">
        <v>45826.393750000003</v>
      </c>
      <c r="Q418" s="177" t="s">
        <v>9136</v>
      </c>
      <c r="R418" s="177" t="s">
        <v>10250</v>
      </c>
      <c r="S418" s="177" t="s">
        <v>9138</v>
      </c>
      <c r="T418" s="177" t="s">
        <v>3964</v>
      </c>
      <c r="U418" s="177" t="s">
        <v>3964</v>
      </c>
      <c r="V418" s="177" t="s">
        <v>177</v>
      </c>
      <c r="W418" s="192" t="s">
        <v>11307</v>
      </c>
      <c r="X418" s="193" t="s">
        <v>11308</v>
      </c>
      <c r="Y418" s="177" t="s">
        <v>11309</v>
      </c>
      <c r="Z418" s="177" t="s">
        <v>11310</v>
      </c>
      <c r="AA418" s="177" t="s">
        <v>173</v>
      </c>
      <c r="AB418" s="177" t="s">
        <v>173</v>
      </c>
      <c r="AC418" s="194" t="s">
        <v>25</v>
      </c>
      <c r="AD418" s="194" t="s">
        <v>189</v>
      </c>
      <c r="AE418" s="177">
        <v>1</v>
      </c>
      <c r="AF418" s="177">
        <v>0</v>
      </c>
      <c r="AG418" s="177" t="s">
        <v>1632</v>
      </c>
      <c r="AH418" s="118"/>
      <c r="AI418" s="112">
        <f>IF(V418="SOPORTE_TELEFÓNICO",'BASE LIQUIDACION REDEBAN 2025'!$B$19,IF(AC418="TIPO I",'BASE LIQUIDACION REDEBAN 2025'!$C$2,IF(AC418="TIPO II",'BASE LIQUIDACION REDEBAN 2025'!$C$3,IF(AC418="TIPO III",'BASE LIQUIDACION REDEBAN 2025'!$C$4,IF(AC418="TIPO IV",'BASE LIQUIDACION REDEBAN 2025'!$C$5,IF(AD418="AEREO",'BASE LIQUIDACION REDEBAN 2025'!$B$6,'BASE LIQUIDACION REDEBAN 2025'!$C$5))))))</f>
        <v>65960.072302</v>
      </c>
      <c r="AJ418" s="97">
        <f>IF(OR(V418="SOPORTE_TELEFÓNICO",V418="ENVÍO"),0,IF(AC418="TIPO I",'BASE LIQUIDACION REDEBAN 2025'!$B$10,IF(AC418="TIPO II",'BASE LIQUIDACION REDEBAN 2025'!$B$11,IF(AC418="TIPO III",'BASE LIQUIDACION REDEBAN 2025'!$B$12,'BASE LIQUIDACION REDEBAN 2025'!$B$13))))</f>
        <v>75096.394270399993</v>
      </c>
      <c r="AK418" s="97">
        <f t="shared" si="6"/>
        <v>65960.072302</v>
      </c>
    </row>
    <row r="419" spans="1:37" s="85" customFormat="1" ht="13.15">
      <c r="A419" s="178" t="s">
        <v>68</v>
      </c>
      <c r="B419" s="104" t="str">
        <f>VLOOKUP(A419,'CENTRO DE COSTOS'!A:D,4,FALSE)</f>
        <v>WILLIAM ASDRUBAL ROZO ROZO</v>
      </c>
      <c r="C419" s="104" t="str">
        <f>VLOOKUP(A419,'CENTRO DE COSTOS'!A:D,2,FALSE)</f>
        <v>0004-0004</v>
      </c>
      <c r="D419" s="177">
        <v>11001</v>
      </c>
      <c r="E419" s="178">
        <v>13527</v>
      </c>
      <c r="F419" s="178">
        <v>60618</v>
      </c>
      <c r="G419" s="178" t="s">
        <v>298</v>
      </c>
      <c r="H419" s="178" t="s">
        <v>68</v>
      </c>
      <c r="I419" s="178" t="s">
        <v>11311</v>
      </c>
      <c r="J419" s="178" t="s">
        <v>9145</v>
      </c>
      <c r="K419" s="178" t="s">
        <v>9145</v>
      </c>
      <c r="L419" s="117" t="s">
        <v>167</v>
      </c>
      <c r="M419" s="177" t="s">
        <v>11312</v>
      </c>
      <c r="N419" s="197" t="s">
        <v>11313</v>
      </c>
      <c r="O419" s="176">
        <v>45825.627083333333</v>
      </c>
      <c r="P419" s="176">
        <v>45826.419618055559</v>
      </c>
      <c r="Q419" s="177" t="s">
        <v>9136</v>
      </c>
      <c r="R419" s="177" t="s">
        <v>10250</v>
      </c>
      <c r="S419" s="177" t="s">
        <v>9138</v>
      </c>
      <c r="T419" s="177" t="s">
        <v>3964</v>
      </c>
      <c r="U419" s="177" t="s">
        <v>3964</v>
      </c>
      <c r="V419" s="177" t="s">
        <v>177</v>
      </c>
      <c r="W419" s="192" t="s">
        <v>11314</v>
      </c>
      <c r="X419" s="193" t="s">
        <v>11315</v>
      </c>
      <c r="Y419" s="177" t="s">
        <v>11316</v>
      </c>
      <c r="Z419" s="177" t="s">
        <v>11317</v>
      </c>
      <c r="AA419" s="177" t="s">
        <v>173</v>
      </c>
      <c r="AB419" s="177" t="s">
        <v>173</v>
      </c>
      <c r="AC419" s="194" t="s">
        <v>25</v>
      </c>
      <c r="AD419" s="194" t="s">
        <v>189</v>
      </c>
      <c r="AE419" s="177">
        <v>1</v>
      </c>
      <c r="AF419" s="177">
        <v>0</v>
      </c>
      <c r="AG419" s="177" t="s">
        <v>435</v>
      </c>
      <c r="AH419" s="118"/>
      <c r="AI419" s="112">
        <f>IF(V419="SOPORTE_TELEFÓNICO",'BASE LIQUIDACION REDEBAN 2025'!$B$19,IF(AC419="TIPO I",'BASE LIQUIDACION REDEBAN 2025'!$C$2,IF(AC419="TIPO II",'BASE LIQUIDACION REDEBAN 2025'!$C$3,IF(AC419="TIPO III",'BASE LIQUIDACION REDEBAN 2025'!$C$4,IF(AC419="TIPO IV",'BASE LIQUIDACION REDEBAN 2025'!$C$5,IF(AD419="AEREO",'BASE LIQUIDACION REDEBAN 2025'!$B$6,'BASE LIQUIDACION REDEBAN 2025'!$C$5))))))</f>
        <v>65960.072302</v>
      </c>
      <c r="AJ419" s="97">
        <f>IF(OR(V419="SOPORTE_TELEFÓNICO",V419="ENVÍO"),0,IF(AC419="TIPO I",'BASE LIQUIDACION REDEBAN 2025'!$B$10,IF(AC419="TIPO II",'BASE LIQUIDACION REDEBAN 2025'!$B$11,IF(AC419="TIPO III",'BASE LIQUIDACION REDEBAN 2025'!$B$12,'BASE LIQUIDACION REDEBAN 2025'!$B$13))))</f>
        <v>75096.394270399993</v>
      </c>
      <c r="AK419" s="97">
        <f t="shared" si="6"/>
        <v>65960.072302</v>
      </c>
    </row>
    <row r="420" spans="1:37" s="85" customFormat="1" ht="13.15">
      <c r="A420" s="178" t="s">
        <v>92</v>
      </c>
      <c r="B420" s="104" t="str">
        <f>VLOOKUP(A420,'CENTRO DE COSTOS'!A:D,4,FALSE)</f>
        <v>KEVIN ALEXIS CORZO BUSTOS</v>
      </c>
      <c r="C420" s="104" t="str">
        <f>VLOOKUP(A420,'CENTRO DE COSTOS'!A:D,2,FALSE)</f>
        <v>0004-0007</v>
      </c>
      <c r="D420" s="177">
        <v>41020</v>
      </c>
      <c r="E420" s="178">
        <v>13517</v>
      </c>
      <c r="F420" s="178">
        <v>50377</v>
      </c>
      <c r="G420" s="178" t="s">
        <v>256</v>
      </c>
      <c r="H420" s="178" t="s">
        <v>4448</v>
      </c>
      <c r="I420" s="178" t="s">
        <v>11318</v>
      </c>
      <c r="J420" s="178" t="s">
        <v>9145</v>
      </c>
      <c r="K420" s="178" t="s">
        <v>9145</v>
      </c>
      <c r="L420" s="117" t="s">
        <v>167</v>
      </c>
      <c r="M420" s="177" t="s">
        <v>11319</v>
      </c>
      <c r="N420" s="197" t="s">
        <v>11320</v>
      </c>
      <c r="O420" s="176">
        <v>45825.627083333333</v>
      </c>
      <c r="P420" s="176">
        <v>45826.424155092587</v>
      </c>
      <c r="Q420" s="177" t="s">
        <v>9136</v>
      </c>
      <c r="R420" s="177" t="s">
        <v>10250</v>
      </c>
      <c r="S420" s="177" t="s">
        <v>9138</v>
      </c>
      <c r="T420" s="177" t="s">
        <v>3964</v>
      </c>
      <c r="U420" s="177" t="s">
        <v>3964</v>
      </c>
      <c r="V420" s="177" t="s">
        <v>177</v>
      </c>
      <c r="W420" s="192" t="s">
        <v>11321</v>
      </c>
      <c r="X420" s="193" t="s">
        <v>11322</v>
      </c>
      <c r="Y420" s="177" t="s">
        <v>11323</v>
      </c>
      <c r="Z420" s="177" t="s">
        <v>11324</v>
      </c>
      <c r="AA420" s="177" t="s">
        <v>173</v>
      </c>
      <c r="AB420" s="177" t="s">
        <v>173</v>
      </c>
      <c r="AC420" s="194" t="s">
        <v>28</v>
      </c>
      <c r="AD420" s="194" t="s">
        <v>189</v>
      </c>
      <c r="AE420" s="177">
        <v>1</v>
      </c>
      <c r="AF420" s="177">
        <v>0</v>
      </c>
      <c r="AG420" s="177" t="s">
        <v>259</v>
      </c>
      <c r="AH420" s="118"/>
      <c r="AI420" s="112">
        <f>IF(V420="SOPORTE_TELEFÓNICO",'BASE LIQUIDACION REDEBAN 2025'!$B$19,IF(AC420="TIPO I",'BASE LIQUIDACION REDEBAN 2025'!$C$2,IF(AC420="TIPO II",'BASE LIQUIDACION REDEBAN 2025'!$C$3,IF(AC420="TIPO III",'BASE LIQUIDACION REDEBAN 2025'!$C$4,IF(AC420="TIPO IV",'BASE LIQUIDACION REDEBAN 2025'!$C$5,IF(AD420="AEREO",'BASE LIQUIDACION REDEBAN 2025'!$B$6,'BASE LIQUIDACION REDEBAN 2025'!$C$5))))))</f>
        <v>144967.87232000002</v>
      </c>
      <c r="AJ420" s="97">
        <f>IF(OR(V420="SOPORTE_TELEFÓNICO",V420="ENVÍO"),0,IF(AC420="TIPO I",'BASE LIQUIDACION REDEBAN 2025'!$B$10,IF(AC420="TIPO II",'BASE LIQUIDACION REDEBAN 2025'!$B$11,IF(AC420="TIPO III",'BASE LIQUIDACION REDEBAN 2025'!$B$12,'BASE LIQUIDACION REDEBAN 2025'!$B$13))))</f>
        <v>140395.6348884</v>
      </c>
      <c r="AK420" s="97">
        <f t="shared" si="6"/>
        <v>144967.87232000002</v>
      </c>
    </row>
    <row r="421" spans="1:37" s="85" customFormat="1" ht="13.15">
      <c r="A421" s="178" t="s">
        <v>81</v>
      </c>
      <c r="B421" s="104" t="str">
        <f>VLOOKUP(A421,'CENTRO DE COSTOS'!A:D,4,FALSE)</f>
        <v>MIGUEL JULIÁN HERNÁNDEZ GUARÍN</v>
      </c>
      <c r="C421" s="104" t="str">
        <f>VLOOKUP(A421,'CENTRO DE COSTOS'!A:D,2,FALSE)</f>
        <v>0004-0008</v>
      </c>
      <c r="D421" s="177">
        <v>54001</v>
      </c>
      <c r="E421" s="178">
        <v>13495</v>
      </c>
      <c r="F421" s="178">
        <v>56691</v>
      </c>
      <c r="G421" s="178" t="s">
        <v>408</v>
      </c>
      <c r="H421" s="178" t="s">
        <v>81</v>
      </c>
      <c r="I421" s="178" t="s">
        <v>11325</v>
      </c>
      <c r="J421" s="178" t="s">
        <v>802</v>
      </c>
      <c r="K421" s="178" t="s">
        <v>803</v>
      </c>
      <c r="L421" s="117" t="s">
        <v>167</v>
      </c>
      <c r="M421" s="177" t="s">
        <v>11326</v>
      </c>
      <c r="N421" s="197" t="s">
        <v>11327</v>
      </c>
      <c r="O421" s="176">
        <v>45824.646527777775</v>
      </c>
      <c r="P421" s="176">
        <v>45826.448055555556</v>
      </c>
      <c r="Q421" s="177" t="s">
        <v>9136</v>
      </c>
      <c r="R421" s="177" t="s">
        <v>10250</v>
      </c>
      <c r="S421" s="177" t="s">
        <v>9138</v>
      </c>
      <c r="T421" s="177" t="s">
        <v>3964</v>
      </c>
      <c r="U421" s="177" t="s">
        <v>3964</v>
      </c>
      <c r="V421" s="177" t="s">
        <v>177</v>
      </c>
      <c r="W421" s="192" t="s">
        <v>11328</v>
      </c>
      <c r="X421" s="193" t="s">
        <v>11329</v>
      </c>
      <c r="Y421" s="177" t="s">
        <v>11330</v>
      </c>
      <c r="Z421" s="177" t="s">
        <v>11331</v>
      </c>
      <c r="AA421" s="177" t="s">
        <v>173</v>
      </c>
      <c r="AB421" s="177" t="s">
        <v>173</v>
      </c>
      <c r="AC421" s="194" t="s">
        <v>25</v>
      </c>
      <c r="AD421" s="194" t="s">
        <v>189</v>
      </c>
      <c r="AE421" s="177">
        <v>1</v>
      </c>
      <c r="AF421" s="177">
        <v>0</v>
      </c>
      <c r="AG421" s="177" t="s">
        <v>412</v>
      </c>
      <c r="AH421" s="118"/>
      <c r="AI421" s="112">
        <f>IF(V421="SOPORTE_TELEFÓNICO",'BASE LIQUIDACION REDEBAN 2025'!$B$19,IF(AC421="TIPO I",'BASE LIQUIDACION REDEBAN 2025'!$C$2,IF(AC421="TIPO II",'BASE LIQUIDACION REDEBAN 2025'!$C$3,IF(AC421="TIPO III",'BASE LIQUIDACION REDEBAN 2025'!$C$4,IF(AC421="TIPO IV",'BASE LIQUIDACION REDEBAN 2025'!$C$5,IF(AD421="AEREO",'BASE LIQUIDACION REDEBAN 2025'!$B$6,'BASE LIQUIDACION REDEBAN 2025'!$C$5))))))</f>
        <v>65960.072302</v>
      </c>
      <c r="AJ421" s="97">
        <f>IF(OR(V421="SOPORTE_TELEFÓNICO",V421="ENVÍO"),0,IF(AC421="TIPO I",'BASE LIQUIDACION REDEBAN 2025'!$B$10,IF(AC421="TIPO II",'BASE LIQUIDACION REDEBAN 2025'!$B$11,IF(AC421="TIPO III",'BASE LIQUIDACION REDEBAN 2025'!$B$12,'BASE LIQUIDACION REDEBAN 2025'!$B$13))))</f>
        <v>75096.394270399993</v>
      </c>
      <c r="AK421" s="97">
        <f t="shared" si="6"/>
        <v>65960.072302</v>
      </c>
    </row>
    <row r="422" spans="1:37" s="85" customFormat="1" ht="13.15">
      <c r="A422" s="178" t="s">
        <v>87</v>
      </c>
      <c r="B422" s="104" t="str">
        <f>VLOOKUP(A422,'CENTRO DE COSTOS'!A:D,4,FALSE)</f>
        <v>DIEGO FERNANDO HENAO CARDONA</v>
      </c>
      <c r="C422" s="104" t="str">
        <f>VLOOKUP(A422,'CENTRO DE COSTOS'!A:D,2,FALSE)</f>
        <v>0004-0002</v>
      </c>
      <c r="D422" s="177">
        <v>17873</v>
      </c>
      <c r="E422" s="178">
        <v>13524</v>
      </c>
      <c r="F422" s="178">
        <v>54134</v>
      </c>
      <c r="G422" s="178" t="s">
        <v>827</v>
      </c>
      <c r="H422" s="178" t="s">
        <v>11332</v>
      </c>
      <c r="I422" s="178" t="s">
        <v>11333</v>
      </c>
      <c r="J422" s="178" t="s">
        <v>9145</v>
      </c>
      <c r="K422" s="178" t="s">
        <v>9145</v>
      </c>
      <c r="L422" s="117" t="s">
        <v>167</v>
      </c>
      <c r="M422" s="177" t="s">
        <v>11334</v>
      </c>
      <c r="N422" s="197" t="s">
        <v>11335</v>
      </c>
      <c r="O422" s="176">
        <v>45825.627083333333</v>
      </c>
      <c r="P422" s="176">
        <v>45826.45553240741</v>
      </c>
      <c r="Q422" s="177" t="s">
        <v>9136</v>
      </c>
      <c r="R422" s="177" t="s">
        <v>10250</v>
      </c>
      <c r="S422" s="177" t="s">
        <v>9138</v>
      </c>
      <c r="T422" s="177" t="s">
        <v>3964</v>
      </c>
      <c r="U422" s="177" t="s">
        <v>3964</v>
      </c>
      <c r="V422" s="177" t="s">
        <v>177</v>
      </c>
      <c r="W422" s="192" t="s">
        <v>11336</v>
      </c>
      <c r="X422" s="193">
        <v>0</v>
      </c>
      <c r="Y422" s="177" t="s">
        <v>11337</v>
      </c>
      <c r="Z422" s="177" t="s">
        <v>11338</v>
      </c>
      <c r="AA422" s="177" t="s">
        <v>173</v>
      </c>
      <c r="AB422" s="177" t="s">
        <v>173</v>
      </c>
      <c r="AC422" s="194" t="s">
        <v>25</v>
      </c>
      <c r="AD422" s="194" t="s">
        <v>189</v>
      </c>
      <c r="AE422" s="177">
        <v>1</v>
      </c>
      <c r="AF422" s="177">
        <v>0</v>
      </c>
      <c r="AG422" s="177" t="s">
        <v>829</v>
      </c>
      <c r="AH422" s="118"/>
      <c r="AI422" s="112">
        <f>IF(V422="SOPORTE_TELEFÓNICO",'BASE LIQUIDACION REDEBAN 2025'!$B$19,IF(AC422="TIPO I",'BASE LIQUIDACION REDEBAN 2025'!$C$2,IF(AC422="TIPO II",'BASE LIQUIDACION REDEBAN 2025'!$C$3,IF(AC422="TIPO III",'BASE LIQUIDACION REDEBAN 2025'!$C$4,IF(AC422="TIPO IV",'BASE LIQUIDACION REDEBAN 2025'!$C$5,IF(AD422="AEREO",'BASE LIQUIDACION REDEBAN 2025'!$B$6,'BASE LIQUIDACION REDEBAN 2025'!$C$5))))))</f>
        <v>65960.072302</v>
      </c>
      <c r="AJ422" s="97">
        <f>IF(OR(V422="SOPORTE_TELEFÓNICO",V422="ENVÍO"),0,IF(AC422="TIPO I",'BASE LIQUIDACION REDEBAN 2025'!$B$10,IF(AC422="TIPO II",'BASE LIQUIDACION REDEBAN 2025'!$B$11,IF(AC422="TIPO III",'BASE LIQUIDACION REDEBAN 2025'!$B$12,'BASE LIQUIDACION REDEBAN 2025'!$B$13))))</f>
        <v>75096.394270399993</v>
      </c>
      <c r="AK422" s="97">
        <f t="shared" si="6"/>
        <v>65960.072302</v>
      </c>
    </row>
    <row r="423" spans="1:37" s="85" customFormat="1" ht="13.15">
      <c r="A423" s="178" t="s">
        <v>72</v>
      </c>
      <c r="B423" s="104" t="str">
        <f>VLOOKUP(A423,'CENTRO DE COSTOS'!A:D,4,FALSE)</f>
        <v>MIGUEL JULIÁN HERNÁNDEZ GUARÍN</v>
      </c>
      <c r="C423" s="104" t="str">
        <f>VLOOKUP(A423,'CENTRO DE COSTOS'!A:D,2,FALSE)</f>
        <v>0004-0008</v>
      </c>
      <c r="D423" s="177">
        <v>68276</v>
      </c>
      <c r="E423" s="178">
        <v>13532</v>
      </c>
      <c r="F423" s="178">
        <v>63811</v>
      </c>
      <c r="G423" s="178" t="s">
        <v>180</v>
      </c>
      <c r="H423" s="178" t="s">
        <v>181</v>
      </c>
      <c r="I423" s="178" t="s">
        <v>11339</v>
      </c>
      <c r="J423" s="178" t="s">
        <v>9145</v>
      </c>
      <c r="K423" s="178" t="s">
        <v>9145</v>
      </c>
      <c r="L423" s="117" t="s">
        <v>167</v>
      </c>
      <c r="M423" s="177" t="s">
        <v>11340</v>
      </c>
      <c r="N423" s="197" t="s">
        <v>11341</v>
      </c>
      <c r="O423" s="176">
        <v>45825.627083333333</v>
      </c>
      <c r="P423" s="176">
        <v>45826.460335648153</v>
      </c>
      <c r="Q423" s="177" t="s">
        <v>9136</v>
      </c>
      <c r="R423" s="177" t="s">
        <v>10250</v>
      </c>
      <c r="S423" s="177" t="s">
        <v>9138</v>
      </c>
      <c r="T423" s="177" t="s">
        <v>3964</v>
      </c>
      <c r="U423" s="177" t="s">
        <v>3964</v>
      </c>
      <c r="V423" s="177" t="s">
        <v>177</v>
      </c>
      <c r="W423" s="192" t="s">
        <v>11342</v>
      </c>
      <c r="X423" s="193" t="s">
        <v>11343</v>
      </c>
      <c r="Y423" s="177" t="s">
        <v>11344</v>
      </c>
      <c r="Z423" s="177" t="s">
        <v>11345</v>
      </c>
      <c r="AA423" s="177" t="s">
        <v>173</v>
      </c>
      <c r="AB423" s="177" t="s">
        <v>173</v>
      </c>
      <c r="AC423" s="194" t="s">
        <v>25</v>
      </c>
      <c r="AD423" s="194" t="s">
        <v>189</v>
      </c>
      <c r="AE423" s="177">
        <v>1</v>
      </c>
      <c r="AF423" s="177">
        <v>0</v>
      </c>
      <c r="AG423" s="177" t="s">
        <v>185</v>
      </c>
      <c r="AH423" s="118"/>
      <c r="AI423" s="112">
        <f>IF(V423="SOPORTE_TELEFÓNICO",'BASE LIQUIDACION REDEBAN 2025'!$B$19,IF(AC423="TIPO I",'BASE LIQUIDACION REDEBAN 2025'!$C$2,IF(AC423="TIPO II",'BASE LIQUIDACION REDEBAN 2025'!$C$3,IF(AC423="TIPO III",'BASE LIQUIDACION REDEBAN 2025'!$C$4,IF(AC423="TIPO IV",'BASE LIQUIDACION REDEBAN 2025'!$C$5,IF(AD423="AEREO",'BASE LIQUIDACION REDEBAN 2025'!$B$6,'BASE LIQUIDACION REDEBAN 2025'!$C$5))))))</f>
        <v>65960.072302</v>
      </c>
      <c r="AJ423" s="97">
        <f>IF(OR(V423="SOPORTE_TELEFÓNICO",V423="ENVÍO"),0,IF(AC423="TIPO I",'BASE LIQUIDACION REDEBAN 2025'!$B$10,IF(AC423="TIPO II",'BASE LIQUIDACION REDEBAN 2025'!$B$11,IF(AC423="TIPO III",'BASE LIQUIDACION REDEBAN 2025'!$B$12,'BASE LIQUIDACION REDEBAN 2025'!$B$13))))</f>
        <v>75096.394270399993</v>
      </c>
      <c r="AK423" s="97">
        <f t="shared" si="6"/>
        <v>65960.072302</v>
      </c>
    </row>
    <row r="424" spans="1:37" s="85" customFormat="1" ht="13.15">
      <c r="A424" s="178" t="s">
        <v>90</v>
      </c>
      <c r="B424" s="104" t="str">
        <f>VLOOKUP(A424,'CENTRO DE COSTOS'!A:D,4,FALSE)</f>
        <v>JUAN SEBASTIÁN RÍOS CASTRILLÓN</v>
      </c>
      <c r="C424" s="104" t="str">
        <f>VLOOKUP(A424,'CENTRO DE COSTOS'!A:D,2,FALSE)</f>
        <v>0004-0005</v>
      </c>
      <c r="D424" s="177">
        <v>5001</v>
      </c>
      <c r="E424" s="178">
        <v>13506</v>
      </c>
      <c r="F424" s="178">
        <v>10099</v>
      </c>
      <c r="G424" s="178" t="s">
        <v>290</v>
      </c>
      <c r="H424" s="178" t="s">
        <v>90</v>
      </c>
      <c r="I424" s="178" t="s">
        <v>11346</v>
      </c>
      <c r="J424" s="178" t="s">
        <v>9145</v>
      </c>
      <c r="K424" s="178" t="s">
        <v>9145</v>
      </c>
      <c r="L424" s="117" t="s">
        <v>167</v>
      </c>
      <c r="M424" s="177" t="s">
        <v>11347</v>
      </c>
      <c r="N424" s="197" t="s">
        <v>11348</v>
      </c>
      <c r="O424" s="176">
        <v>45825.627083333333</v>
      </c>
      <c r="P424" s="176">
        <v>45826.467766203707</v>
      </c>
      <c r="Q424" s="177" t="s">
        <v>9136</v>
      </c>
      <c r="R424" s="177" t="s">
        <v>10250</v>
      </c>
      <c r="S424" s="177" t="s">
        <v>9138</v>
      </c>
      <c r="T424" s="177" t="s">
        <v>3964</v>
      </c>
      <c r="U424" s="177" t="s">
        <v>3964</v>
      </c>
      <c r="V424" s="177" t="s">
        <v>177</v>
      </c>
      <c r="W424" s="192" t="s">
        <v>11349</v>
      </c>
      <c r="X424" s="193" t="s">
        <v>11350</v>
      </c>
      <c r="Y424" s="177" t="s">
        <v>11351</v>
      </c>
      <c r="Z424" s="177" t="s">
        <v>11352</v>
      </c>
      <c r="AA424" s="177" t="s">
        <v>173</v>
      </c>
      <c r="AB424" s="177" t="s">
        <v>173</v>
      </c>
      <c r="AC424" s="194" t="s">
        <v>25</v>
      </c>
      <c r="AD424" s="194" t="s">
        <v>189</v>
      </c>
      <c r="AE424" s="177">
        <v>1</v>
      </c>
      <c r="AF424" s="177">
        <v>0</v>
      </c>
      <c r="AG424" s="177" t="s">
        <v>340</v>
      </c>
      <c r="AH424" s="118"/>
      <c r="AI424" s="112">
        <f>IF(V424="SOPORTE_TELEFÓNICO",'BASE LIQUIDACION REDEBAN 2025'!$B$19,IF(AC424="TIPO I",'BASE LIQUIDACION REDEBAN 2025'!$C$2,IF(AC424="TIPO II",'BASE LIQUIDACION REDEBAN 2025'!$C$3,IF(AC424="TIPO III",'BASE LIQUIDACION REDEBAN 2025'!$C$4,IF(AC424="TIPO IV",'BASE LIQUIDACION REDEBAN 2025'!$C$5,IF(AD424="AEREO",'BASE LIQUIDACION REDEBAN 2025'!$B$6,'BASE LIQUIDACION REDEBAN 2025'!$C$5))))))</f>
        <v>65960.072302</v>
      </c>
      <c r="AJ424" s="97">
        <f>IF(OR(V424="SOPORTE_TELEFÓNICO",V424="ENVÍO"),0,IF(AC424="TIPO I",'BASE LIQUIDACION REDEBAN 2025'!$B$10,IF(AC424="TIPO II",'BASE LIQUIDACION REDEBAN 2025'!$B$11,IF(AC424="TIPO III",'BASE LIQUIDACION REDEBAN 2025'!$B$12,'BASE LIQUIDACION REDEBAN 2025'!$B$13))))</f>
        <v>75096.394270399993</v>
      </c>
      <c r="AK424" s="97">
        <f t="shared" si="6"/>
        <v>65960.072302</v>
      </c>
    </row>
    <row r="425" spans="1:37" s="85" customFormat="1" ht="13.15">
      <c r="A425" s="178" t="s">
        <v>90</v>
      </c>
      <c r="B425" s="104" t="str">
        <f>VLOOKUP(A425,'CENTRO DE COSTOS'!A:D,4,FALSE)</f>
        <v>JUAN SEBASTIÁN RÍOS CASTRILLÓN</v>
      </c>
      <c r="C425" s="104" t="str">
        <f>VLOOKUP(A425,'CENTRO DE COSTOS'!A:D,2,FALSE)</f>
        <v>0004-0005</v>
      </c>
      <c r="D425" s="177">
        <v>5001</v>
      </c>
      <c r="E425" s="178">
        <v>13510</v>
      </c>
      <c r="F425" s="178">
        <v>19733</v>
      </c>
      <c r="G425" s="178" t="s">
        <v>290</v>
      </c>
      <c r="H425" s="178" t="s">
        <v>90</v>
      </c>
      <c r="I425" s="178" t="s">
        <v>11353</v>
      </c>
      <c r="J425" s="178" t="s">
        <v>9145</v>
      </c>
      <c r="K425" s="178" t="s">
        <v>9145</v>
      </c>
      <c r="L425" s="117" t="s">
        <v>167</v>
      </c>
      <c r="M425" s="177" t="s">
        <v>11354</v>
      </c>
      <c r="N425" s="197" t="s">
        <v>11355</v>
      </c>
      <c r="O425" s="176">
        <v>45825.627083333333</v>
      </c>
      <c r="P425" s="176">
        <v>45826.472557870373</v>
      </c>
      <c r="Q425" s="177" t="s">
        <v>9136</v>
      </c>
      <c r="R425" s="177" t="s">
        <v>10250</v>
      </c>
      <c r="S425" s="177" t="s">
        <v>9138</v>
      </c>
      <c r="T425" s="177" t="s">
        <v>3964</v>
      </c>
      <c r="U425" s="177" t="s">
        <v>3964</v>
      </c>
      <c r="V425" s="177" t="s">
        <v>177</v>
      </c>
      <c r="W425" s="192" t="s">
        <v>11356</v>
      </c>
      <c r="X425" s="193" t="s">
        <v>11357</v>
      </c>
      <c r="Y425" s="177" t="s">
        <v>11358</v>
      </c>
      <c r="Z425" s="177" t="s">
        <v>11359</v>
      </c>
      <c r="AA425" s="177" t="s">
        <v>173</v>
      </c>
      <c r="AB425" s="177" t="s">
        <v>173</v>
      </c>
      <c r="AC425" s="194" t="s">
        <v>25</v>
      </c>
      <c r="AD425" s="194" t="s">
        <v>189</v>
      </c>
      <c r="AE425" s="177">
        <v>1</v>
      </c>
      <c r="AF425" s="177">
        <v>0</v>
      </c>
      <c r="AG425" s="177" t="s">
        <v>557</v>
      </c>
      <c r="AH425" s="118"/>
      <c r="AI425" s="112">
        <f>IF(V425="SOPORTE_TELEFÓNICO",'BASE LIQUIDACION REDEBAN 2025'!$B$19,IF(AC425="TIPO I",'BASE LIQUIDACION REDEBAN 2025'!$C$2,IF(AC425="TIPO II",'BASE LIQUIDACION REDEBAN 2025'!$C$3,IF(AC425="TIPO III",'BASE LIQUIDACION REDEBAN 2025'!$C$4,IF(AC425="TIPO IV",'BASE LIQUIDACION REDEBAN 2025'!$C$5,IF(AD425="AEREO",'BASE LIQUIDACION REDEBAN 2025'!$B$6,'BASE LIQUIDACION REDEBAN 2025'!$C$5))))))</f>
        <v>65960.072302</v>
      </c>
      <c r="AJ425" s="97">
        <f>IF(OR(V425="SOPORTE_TELEFÓNICO",V425="ENVÍO"),0,IF(AC425="TIPO I",'BASE LIQUIDACION REDEBAN 2025'!$B$10,IF(AC425="TIPO II",'BASE LIQUIDACION REDEBAN 2025'!$B$11,IF(AC425="TIPO III",'BASE LIQUIDACION REDEBAN 2025'!$B$12,'BASE LIQUIDACION REDEBAN 2025'!$B$13))))</f>
        <v>75096.394270399993</v>
      </c>
      <c r="AK425" s="97">
        <f t="shared" si="6"/>
        <v>65960.072302</v>
      </c>
    </row>
    <row r="426" spans="1:37" s="85" customFormat="1" ht="13.15">
      <c r="A426" s="178" t="s">
        <v>76</v>
      </c>
      <c r="B426" s="104" t="str">
        <f>VLOOKUP(A426,'CENTRO DE COSTOS'!A:D,4,FALSE)</f>
        <v>DIEGO FERNANDO HENAO CARDONA</v>
      </c>
      <c r="C426" s="104" t="str">
        <f>VLOOKUP(A426,'CENTRO DE COSTOS'!A:D,2,FALSE)</f>
        <v>0004-0003</v>
      </c>
      <c r="D426" s="177">
        <v>19001</v>
      </c>
      <c r="E426" s="178">
        <v>13539</v>
      </c>
      <c r="F426" s="178">
        <v>74738</v>
      </c>
      <c r="G426" s="178" t="s">
        <v>200</v>
      </c>
      <c r="H426" s="178" t="s">
        <v>95</v>
      </c>
      <c r="I426" s="178" t="s">
        <v>11360</v>
      </c>
      <c r="J426" s="178" t="s">
        <v>9145</v>
      </c>
      <c r="K426" s="178" t="s">
        <v>9145</v>
      </c>
      <c r="L426" s="117" t="s">
        <v>167</v>
      </c>
      <c r="M426" s="177" t="s">
        <v>11361</v>
      </c>
      <c r="N426" s="197" t="s">
        <v>11362</v>
      </c>
      <c r="O426" s="176">
        <v>45825.627083333333</v>
      </c>
      <c r="P426" s="176">
        <v>45826.474930555552</v>
      </c>
      <c r="Q426" s="177" t="s">
        <v>9136</v>
      </c>
      <c r="R426" s="177" t="s">
        <v>10250</v>
      </c>
      <c r="S426" s="177" t="s">
        <v>9138</v>
      </c>
      <c r="T426" s="177" t="s">
        <v>3964</v>
      </c>
      <c r="U426" s="177" t="s">
        <v>3964</v>
      </c>
      <c r="V426" s="177" t="s">
        <v>177</v>
      </c>
      <c r="W426" s="192" t="s">
        <v>11363</v>
      </c>
      <c r="X426" s="193" t="s">
        <v>11364</v>
      </c>
      <c r="Y426" s="177" t="s">
        <v>11365</v>
      </c>
      <c r="Z426" s="177" t="s">
        <v>11366</v>
      </c>
      <c r="AA426" s="177" t="s">
        <v>173</v>
      </c>
      <c r="AB426" s="177" t="s">
        <v>173</v>
      </c>
      <c r="AC426" s="194" t="s">
        <v>30</v>
      </c>
      <c r="AD426" s="194" t="s">
        <v>189</v>
      </c>
      <c r="AE426" s="177">
        <v>1</v>
      </c>
      <c r="AF426" s="177">
        <v>0</v>
      </c>
      <c r="AG426" s="177" t="s">
        <v>204</v>
      </c>
      <c r="AH426" s="118"/>
      <c r="AI426" s="112">
        <f>IF(V426="SOPORTE_TELEFÓNICO",'BASE LIQUIDACION REDEBAN 2025'!$B$19,IF(AC426="TIPO I",'BASE LIQUIDACION REDEBAN 2025'!$C$2,IF(AC426="TIPO II",'BASE LIQUIDACION REDEBAN 2025'!$C$3,IF(AC426="TIPO III",'BASE LIQUIDACION REDEBAN 2025'!$C$4,IF(AC426="TIPO IV",'BASE LIQUIDACION REDEBAN 2025'!$C$5,IF(AD426="AEREO",'BASE LIQUIDACION REDEBAN 2025'!$B$6,'BASE LIQUIDACION REDEBAN 2025'!$C$5))))))</f>
        <v>275728.78077800001</v>
      </c>
      <c r="AJ426" s="97">
        <f>IF(OR(V426="SOPORTE_TELEFÓNICO",V426="ENVÍO"),0,IF(AC426="TIPO I",'BASE LIQUIDACION REDEBAN 2025'!$B$10,IF(AC426="TIPO II",'BASE LIQUIDACION REDEBAN 2025'!$B$11,IF(AC426="TIPO III",'BASE LIQUIDACION REDEBAN 2025'!$B$12,'BASE LIQUIDACION REDEBAN 2025'!$B$13))))</f>
        <v>196536.5258152</v>
      </c>
      <c r="AK426" s="97">
        <f t="shared" si="6"/>
        <v>275728.78077800001</v>
      </c>
    </row>
    <row r="427" spans="1:37" s="85" customFormat="1" ht="13.15">
      <c r="A427" s="178" t="s">
        <v>68</v>
      </c>
      <c r="B427" s="104" t="str">
        <f>VLOOKUP(A427,'CENTRO DE COSTOS'!A:D,4,FALSE)</f>
        <v>WILLIAM ASDRUBAL ROZO ROZO</v>
      </c>
      <c r="C427" s="104" t="str">
        <f>VLOOKUP(A427,'CENTRO DE COSTOS'!A:D,2,FALSE)</f>
        <v>0004-0004</v>
      </c>
      <c r="D427" s="177">
        <v>25754</v>
      </c>
      <c r="E427" s="178">
        <v>13516</v>
      </c>
      <c r="F427" s="178">
        <v>36990</v>
      </c>
      <c r="G427" s="178" t="s">
        <v>298</v>
      </c>
      <c r="H427" s="178" t="s">
        <v>457</v>
      </c>
      <c r="I427" s="178" t="s">
        <v>11367</v>
      </c>
      <c r="J427" s="178" t="s">
        <v>9145</v>
      </c>
      <c r="K427" s="178" t="s">
        <v>9145</v>
      </c>
      <c r="L427" s="117" t="s">
        <v>167</v>
      </c>
      <c r="M427" s="177" t="s">
        <v>11368</v>
      </c>
      <c r="N427" s="197" t="s">
        <v>11369</v>
      </c>
      <c r="O427" s="176">
        <v>45825.627083333333</v>
      </c>
      <c r="P427" s="176">
        <v>45826.487245370372</v>
      </c>
      <c r="Q427" s="177" t="s">
        <v>9136</v>
      </c>
      <c r="R427" s="177" t="s">
        <v>10250</v>
      </c>
      <c r="S427" s="177" t="s">
        <v>9138</v>
      </c>
      <c r="T427" s="177" t="s">
        <v>3964</v>
      </c>
      <c r="U427" s="177" t="s">
        <v>3964</v>
      </c>
      <c r="V427" s="177" t="s">
        <v>177</v>
      </c>
      <c r="W427" s="192" t="s">
        <v>11370</v>
      </c>
      <c r="X427" s="193" t="s">
        <v>11371</v>
      </c>
      <c r="Y427" s="177" t="s">
        <v>11372</v>
      </c>
      <c r="Z427" s="177" t="s">
        <v>11373</v>
      </c>
      <c r="AA427" s="177" t="s">
        <v>173</v>
      </c>
      <c r="AB427" s="177" t="s">
        <v>173</v>
      </c>
      <c r="AC427" s="194" t="s">
        <v>25</v>
      </c>
      <c r="AD427" s="194" t="s">
        <v>189</v>
      </c>
      <c r="AE427" s="177">
        <v>1</v>
      </c>
      <c r="AF427" s="177">
        <v>0</v>
      </c>
      <c r="AG427" s="177" t="s">
        <v>4274</v>
      </c>
      <c r="AH427" s="118"/>
      <c r="AI427" s="112">
        <f>IF(V427="SOPORTE_TELEFÓNICO",'BASE LIQUIDACION REDEBAN 2025'!$B$19,IF(AC427="TIPO I",'BASE LIQUIDACION REDEBAN 2025'!$C$2,IF(AC427="TIPO II",'BASE LIQUIDACION REDEBAN 2025'!$C$3,IF(AC427="TIPO III",'BASE LIQUIDACION REDEBAN 2025'!$C$4,IF(AC427="TIPO IV",'BASE LIQUIDACION REDEBAN 2025'!$C$5,IF(AD427="AEREO",'BASE LIQUIDACION REDEBAN 2025'!$B$6,'BASE LIQUIDACION REDEBAN 2025'!$C$5))))))</f>
        <v>65960.072302</v>
      </c>
      <c r="AJ427" s="97">
        <f>IF(OR(V427="SOPORTE_TELEFÓNICO",V427="ENVÍO"),0,IF(AC427="TIPO I",'BASE LIQUIDACION REDEBAN 2025'!$B$10,IF(AC427="TIPO II",'BASE LIQUIDACION REDEBAN 2025'!$B$11,IF(AC427="TIPO III",'BASE LIQUIDACION REDEBAN 2025'!$B$12,'BASE LIQUIDACION REDEBAN 2025'!$B$13))))</f>
        <v>75096.394270399993</v>
      </c>
      <c r="AK427" s="97">
        <f t="shared" si="6"/>
        <v>65960.072302</v>
      </c>
    </row>
    <row r="428" spans="1:37" s="85" customFormat="1" ht="13.15">
      <c r="A428" s="178" t="s">
        <v>64</v>
      </c>
      <c r="B428" s="104" t="str">
        <f>VLOOKUP(A428,'CENTRO DE COSTOS'!A:D,4,FALSE)</f>
        <v>JOSE MAURICIO HERNANDEZ ROJAS</v>
      </c>
      <c r="C428" s="104" t="str">
        <f>VLOOKUP(A428,'CENTRO DE COSTOS'!A:D,2,FALSE)</f>
        <v>0004-0001</v>
      </c>
      <c r="D428" s="177">
        <v>8421</v>
      </c>
      <c r="E428" s="178">
        <v>13533</v>
      </c>
      <c r="F428" s="178">
        <v>65359</v>
      </c>
      <c r="G428" s="178" t="s">
        <v>277</v>
      </c>
      <c r="H428" s="178" t="s">
        <v>11374</v>
      </c>
      <c r="I428" s="178" t="s">
        <v>11375</v>
      </c>
      <c r="J428" s="178" t="s">
        <v>9145</v>
      </c>
      <c r="K428" s="178" t="s">
        <v>9145</v>
      </c>
      <c r="L428" s="117" t="s">
        <v>167</v>
      </c>
      <c r="M428" s="177" t="s">
        <v>11376</v>
      </c>
      <c r="N428" s="197" t="s">
        <v>11377</v>
      </c>
      <c r="O428" s="176">
        <v>45825.627083333333</v>
      </c>
      <c r="P428" s="176">
        <v>45826.494814814818</v>
      </c>
      <c r="Q428" s="177" t="s">
        <v>9136</v>
      </c>
      <c r="R428" s="177" t="s">
        <v>10250</v>
      </c>
      <c r="S428" s="177" t="s">
        <v>9138</v>
      </c>
      <c r="T428" s="177" t="s">
        <v>3964</v>
      </c>
      <c r="U428" s="177" t="s">
        <v>3964</v>
      </c>
      <c r="V428" s="177" t="s">
        <v>177</v>
      </c>
      <c r="W428" s="192" t="s">
        <v>11378</v>
      </c>
      <c r="X428" s="193" t="s">
        <v>11379</v>
      </c>
      <c r="Y428" s="177" t="s">
        <v>11380</v>
      </c>
      <c r="Z428" s="177" t="s">
        <v>11381</v>
      </c>
      <c r="AA428" s="177" t="s">
        <v>173</v>
      </c>
      <c r="AB428" s="177" t="s">
        <v>173</v>
      </c>
      <c r="AC428" s="194" t="s">
        <v>28</v>
      </c>
      <c r="AD428" s="194" t="s">
        <v>189</v>
      </c>
      <c r="AE428" s="177">
        <v>1</v>
      </c>
      <c r="AF428" s="177">
        <v>0</v>
      </c>
      <c r="AG428" s="177" t="s">
        <v>1788</v>
      </c>
      <c r="AH428" s="118"/>
      <c r="AI428" s="112">
        <f>IF(V428="SOPORTE_TELEFÓNICO",'BASE LIQUIDACION REDEBAN 2025'!$B$19,IF(AC428="TIPO I",'BASE LIQUIDACION REDEBAN 2025'!$C$2,IF(AC428="TIPO II",'BASE LIQUIDACION REDEBAN 2025'!$C$3,IF(AC428="TIPO III",'BASE LIQUIDACION REDEBAN 2025'!$C$4,IF(AC428="TIPO IV",'BASE LIQUIDACION REDEBAN 2025'!$C$5,IF(AD428="AEREO",'BASE LIQUIDACION REDEBAN 2025'!$B$6,'BASE LIQUIDACION REDEBAN 2025'!$C$5))))))</f>
        <v>144967.87232000002</v>
      </c>
      <c r="AJ428" s="97">
        <f>IF(OR(V428="SOPORTE_TELEFÓNICO",V428="ENVÍO"),0,IF(AC428="TIPO I",'BASE LIQUIDACION REDEBAN 2025'!$B$10,IF(AC428="TIPO II",'BASE LIQUIDACION REDEBAN 2025'!$B$11,IF(AC428="TIPO III",'BASE LIQUIDACION REDEBAN 2025'!$B$12,'BASE LIQUIDACION REDEBAN 2025'!$B$13))))</f>
        <v>140395.6348884</v>
      </c>
      <c r="AK428" s="97">
        <f t="shared" si="6"/>
        <v>144967.87232000002</v>
      </c>
    </row>
    <row r="429" spans="1:37" s="85" customFormat="1" ht="13.15">
      <c r="A429" s="178" t="s">
        <v>68</v>
      </c>
      <c r="B429" s="104" t="str">
        <f>VLOOKUP(A429,'CENTRO DE COSTOS'!A:D,4,FALSE)</f>
        <v>WILLIAM ASDRUBAL ROZO ROZO</v>
      </c>
      <c r="C429" s="104" t="str">
        <f>VLOOKUP(A429,'CENTRO DE COSTOS'!A:D,2,FALSE)</f>
        <v>0004-0004</v>
      </c>
      <c r="D429" s="177">
        <v>25178</v>
      </c>
      <c r="E429" s="178">
        <v>13496</v>
      </c>
      <c r="F429" s="178">
        <v>76011</v>
      </c>
      <c r="G429" s="178" t="s">
        <v>298</v>
      </c>
      <c r="H429" s="178" t="s">
        <v>11382</v>
      </c>
      <c r="I429" s="178" t="s">
        <v>11383</v>
      </c>
      <c r="J429" s="178" t="s">
        <v>802</v>
      </c>
      <c r="K429" s="178" t="s">
        <v>803</v>
      </c>
      <c r="L429" s="117" t="s">
        <v>167</v>
      </c>
      <c r="M429" s="177" t="s">
        <v>11384</v>
      </c>
      <c r="N429" s="197" t="s">
        <v>11385</v>
      </c>
      <c r="O429" s="176">
        <v>45824.646527777775</v>
      </c>
      <c r="P429" s="176">
        <v>45826.496331018519</v>
      </c>
      <c r="Q429" s="177" t="s">
        <v>9136</v>
      </c>
      <c r="R429" s="177" t="s">
        <v>10250</v>
      </c>
      <c r="S429" s="177" t="s">
        <v>9138</v>
      </c>
      <c r="T429" s="177" t="s">
        <v>3964</v>
      </c>
      <c r="U429" s="177" t="s">
        <v>3964</v>
      </c>
      <c r="V429" s="177" t="s">
        <v>177</v>
      </c>
      <c r="W429" s="192" t="s">
        <v>11386</v>
      </c>
      <c r="X429" s="193" t="s">
        <v>11387</v>
      </c>
      <c r="Y429" s="177" t="s">
        <v>11388</v>
      </c>
      <c r="Z429" s="177" t="s">
        <v>11389</v>
      </c>
      <c r="AA429" s="177" t="s">
        <v>173</v>
      </c>
      <c r="AB429" s="177" t="s">
        <v>173</v>
      </c>
      <c r="AC429" s="194" t="s">
        <v>28</v>
      </c>
      <c r="AD429" s="194" t="s">
        <v>189</v>
      </c>
      <c r="AE429" s="177">
        <v>1</v>
      </c>
      <c r="AF429" s="177">
        <v>0</v>
      </c>
      <c r="AG429" s="177" t="s">
        <v>1288</v>
      </c>
      <c r="AH429" s="118"/>
      <c r="AI429" s="112">
        <f>IF(V429="SOPORTE_TELEFÓNICO",'BASE LIQUIDACION REDEBAN 2025'!$B$19,IF(AC429="TIPO I",'BASE LIQUIDACION REDEBAN 2025'!$C$2,IF(AC429="TIPO II",'BASE LIQUIDACION REDEBAN 2025'!$C$3,IF(AC429="TIPO III",'BASE LIQUIDACION REDEBAN 2025'!$C$4,IF(AC429="TIPO IV",'BASE LIQUIDACION REDEBAN 2025'!$C$5,IF(AD429="AEREO",'BASE LIQUIDACION REDEBAN 2025'!$B$6,'BASE LIQUIDACION REDEBAN 2025'!$C$5))))))</f>
        <v>144967.87232000002</v>
      </c>
      <c r="AJ429" s="97">
        <f>IF(OR(V429="SOPORTE_TELEFÓNICO",V429="ENVÍO"),0,IF(AC429="TIPO I",'BASE LIQUIDACION REDEBAN 2025'!$B$10,IF(AC429="TIPO II",'BASE LIQUIDACION REDEBAN 2025'!$B$11,IF(AC429="TIPO III",'BASE LIQUIDACION REDEBAN 2025'!$B$12,'BASE LIQUIDACION REDEBAN 2025'!$B$13))))</f>
        <v>140395.6348884</v>
      </c>
      <c r="AK429" s="97">
        <f t="shared" si="6"/>
        <v>144967.87232000002</v>
      </c>
    </row>
    <row r="430" spans="1:37" s="85" customFormat="1" ht="13.15">
      <c r="A430" s="178" t="s">
        <v>81</v>
      </c>
      <c r="B430" s="104" t="str">
        <f>VLOOKUP(A430,'CENTRO DE COSTOS'!A:D,4,FALSE)</f>
        <v>MIGUEL JULIÁN HERNÁNDEZ GUARÍN</v>
      </c>
      <c r="C430" s="104" t="str">
        <f>VLOOKUP(A430,'CENTRO DE COSTOS'!A:D,2,FALSE)</f>
        <v>0004-0008</v>
      </c>
      <c r="D430" s="177">
        <v>54001</v>
      </c>
      <c r="E430" s="178">
        <v>13535</v>
      </c>
      <c r="F430" s="178">
        <v>66032</v>
      </c>
      <c r="G430" s="178" t="s">
        <v>408</v>
      </c>
      <c r="H430" s="178" t="s">
        <v>81</v>
      </c>
      <c r="I430" s="178" t="s">
        <v>11390</v>
      </c>
      <c r="J430" s="178" t="s">
        <v>9145</v>
      </c>
      <c r="K430" s="178" t="s">
        <v>9145</v>
      </c>
      <c r="L430" s="117" t="s">
        <v>167</v>
      </c>
      <c r="M430" s="177" t="s">
        <v>11391</v>
      </c>
      <c r="N430" s="197" t="s">
        <v>11392</v>
      </c>
      <c r="O430" s="176">
        <v>45825.627083333333</v>
      </c>
      <c r="P430" s="176">
        <v>45826.509293981479</v>
      </c>
      <c r="Q430" s="177" t="s">
        <v>9136</v>
      </c>
      <c r="R430" s="177" t="s">
        <v>10250</v>
      </c>
      <c r="S430" s="177" t="s">
        <v>9138</v>
      </c>
      <c r="T430" s="177" t="s">
        <v>3964</v>
      </c>
      <c r="U430" s="177" t="s">
        <v>3964</v>
      </c>
      <c r="V430" s="177" t="s">
        <v>177</v>
      </c>
      <c r="W430" s="192" t="s">
        <v>11393</v>
      </c>
      <c r="X430" s="193" t="s">
        <v>11394</v>
      </c>
      <c r="Y430" s="177" t="s">
        <v>11395</v>
      </c>
      <c r="Z430" s="177" t="s">
        <v>11396</v>
      </c>
      <c r="AA430" s="177" t="s">
        <v>173</v>
      </c>
      <c r="AB430" s="177" t="s">
        <v>173</v>
      </c>
      <c r="AC430" s="194" t="s">
        <v>25</v>
      </c>
      <c r="AD430" s="194" t="s">
        <v>189</v>
      </c>
      <c r="AE430" s="177">
        <v>1</v>
      </c>
      <c r="AF430" s="177">
        <v>0</v>
      </c>
      <c r="AG430" s="177" t="s">
        <v>412</v>
      </c>
      <c r="AH430" s="118"/>
      <c r="AI430" s="112">
        <f>IF(V430="SOPORTE_TELEFÓNICO",'BASE LIQUIDACION REDEBAN 2025'!$B$19,IF(AC430="TIPO I",'BASE LIQUIDACION REDEBAN 2025'!$C$2,IF(AC430="TIPO II",'BASE LIQUIDACION REDEBAN 2025'!$C$3,IF(AC430="TIPO III",'BASE LIQUIDACION REDEBAN 2025'!$C$4,IF(AC430="TIPO IV",'BASE LIQUIDACION REDEBAN 2025'!$C$5,IF(AD430="AEREO",'BASE LIQUIDACION REDEBAN 2025'!$B$6,'BASE LIQUIDACION REDEBAN 2025'!$C$5))))))</f>
        <v>65960.072302</v>
      </c>
      <c r="AJ430" s="97">
        <f>IF(OR(V430="SOPORTE_TELEFÓNICO",V430="ENVÍO"),0,IF(AC430="TIPO I",'BASE LIQUIDACION REDEBAN 2025'!$B$10,IF(AC430="TIPO II",'BASE LIQUIDACION REDEBAN 2025'!$B$11,IF(AC430="TIPO III",'BASE LIQUIDACION REDEBAN 2025'!$B$12,'BASE LIQUIDACION REDEBAN 2025'!$B$13))))</f>
        <v>75096.394270399993</v>
      </c>
      <c r="AK430" s="97">
        <f t="shared" si="6"/>
        <v>65960.072302</v>
      </c>
    </row>
    <row r="431" spans="1:37" s="85" customFormat="1" ht="13.15">
      <c r="A431" s="178" t="s">
        <v>68</v>
      </c>
      <c r="B431" s="104" t="str">
        <f>VLOOKUP(A431,'CENTRO DE COSTOS'!A:D,4,FALSE)</f>
        <v>WILLIAM ASDRUBAL ROZO ROZO</v>
      </c>
      <c r="C431" s="104" t="str">
        <f>VLOOKUP(A431,'CENTRO DE COSTOS'!A:D,2,FALSE)</f>
        <v>0004-0004</v>
      </c>
      <c r="D431" s="177">
        <v>25126</v>
      </c>
      <c r="E431" s="178">
        <v>13494</v>
      </c>
      <c r="F431" s="178">
        <v>74581</v>
      </c>
      <c r="G431" s="178" t="s">
        <v>298</v>
      </c>
      <c r="H431" s="178" t="s">
        <v>5177</v>
      </c>
      <c r="I431" s="178" t="s">
        <v>11397</v>
      </c>
      <c r="J431" s="178" t="s">
        <v>802</v>
      </c>
      <c r="K431" s="178" t="s">
        <v>803</v>
      </c>
      <c r="L431" s="117" t="s">
        <v>167</v>
      </c>
      <c r="M431" s="177" t="s">
        <v>11398</v>
      </c>
      <c r="N431" s="197" t="s">
        <v>11399</v>
      </c>
      <c r="O431" s="176">
        <v>45824.646527777775</v>
      </c>
      <c r="P431" s="176">
        <v>45826.509884259263</v>
      </c>
      <c r="Q431" s="177" t="s">
        <v>9136</v>
      </c>
      <c r="R431" s="177" t="s">
        <v>10250</v>
      </c>
      <c r="S431" s="177" t="s">
        <v>9138</v>
      </c>
      <c r="T431" s="177" t="s">
        <v>3964</v>
      </c>
      <c r="U431" s="177" t="s">
        <v>3964</v>
      </c>
      <c r="V431" s="177" t="s">
        <v>177</v>
      </c>
      <c r="W431" s="192" t="s">
        <v>11400</v>
      </c>
      <c r="X431" s="193" t="s">
        <v>11401</v>
      </c>
      <c r="Y431" s="177" t="s">
        <v>11402</v>
      </c>
      <c r="Z431" s="177" t="s">
        <v>11403</v>
      </c>
      <c r="AA431" s="177" t="s">
        <v>173</v>
      </c>
      <c r="AB431" s="177" t="s">
        <v>173</v>
      </c>
      <c r="AC431" s="194" t="s">
        <v>28</v>
      </c>
      <c r="AD431" s="194" t="s">
        <v>189</v>
      </c>
      <c r="AE431" s="177">
        <v>1</v>
      </c>
      <c r="AF431" s="177">
        <v>0</v>
      </c>
      <c r="AG431" s="177" t="s">
        <v>397</v>
      </c>
      <c r="AH431" s="118"/>
      <c r="AI431" s="112">
        <f>IF(V431="SOPORTE_TELEFÓNICO",'BASE LIQUIDACION REDEBAN 2025'!$B$19,IF(AC431="TIPO I",'BASE LIQUIDACION REDEBAN 2025'!$C$2,IF(AC431="TIPO II",'BASE LIQUIDACION REDEBAN 2025'!$C$3,IF(AC431="TIPO III",'BASE LIQUIDACION REDEBAN 2025'!$C$4,IF(AC431="TIPO IV",'BASE LIQUIDACION REDEBAN 2025'!$C$5,IF(AD431="AEREO",'BASE LIQUIDACION REDEBAN 2025'!$B$6,'BASE LIQUIDACION REDEBAN 2025'!$C$5))))))</f>
        <v>144967.87232000002</v>
      </c>
      <c r="AJ431" s="97">
        <f>IF(OR(V431="SOPORTE_TELEFÓNICO",V431="ENVÍO"),0,IF(AC431="TIPO I",'BASE LIQUIDACION REDEBAN 2025'!$B$10,IF(AC431="TIPO II",'BASE LIQUIDACION REDEBAN 2025'!$B$11,IF(AC431="TIPO III",'BASE LIQUIDACION REDEBAN 2025'!$B$12,'BASE LIQUIDACION REDEBAN 2025'!$B$13))))</f>
        <v>140395.6348884</v>
      </c>
      <c r="AK431" s="97">
        <f t="shared" si="6"/>
        <v>144967.87232000002</v>
      </c>
    </row>
    <row r="432" spans="1:37" s="85" customFormat="1" ht="13.15">
      <c r="A432" s="178" t="s">
        <v>68</v>
      </c>
      <c r="B432" s="104" t="str">
        <f>VLOOKUP(A432,'CENTRO DE COSTOS'!A:D,4,FALSE)</f>
        <v>WILLIAM ASDRUBAL ROZO ROZO</v>
      </c>
      <c r="C432" s="104" t="str">
        <f>VLOOKUP(A432,'CENTRO DE COSTOS'!A:D,2,FALSE)</f>
        <v>0004-0004</v>
      </c>
      <c r="D432" s="177">
        <v>11001</v>
      </c>
      <c r="E432" s="178">
        <v>13523</v>
      </c>
      <c r="F432" s="178">
        <v>58982</v>
      </c>
      <c r="G432" s="178" t="s">
        <v>298</v>
      </c>
      <c r="H432" s="178" t="s">
        <v>68</v>
      </c>
      <c r="I432" s="178" t="s">
        <v>11404</v>
      </c>
      <c r="J432" s="178" t="s">
        <v>9145</v>
      </c>
      <c r="K432" s="178" t="s">
        <v>9145</v>
      </c>
      <c r="L432" s="117" t="s">
        <v>167</v>
      </c>
      <c r="M432" s="177" t="s">
        <v>11405</v>
      </c>
      <c r="N432" s="197" t="s">
        <v>11406</v>
      </c>
      <c r="O432" s="176">
        <v>45825.627083333333</v>
      </c>
      <c r="P432" s="176">
        <v>45826.53361111111</v>
      </c>
      <c r="Q432" s="177" t="s">
        <v>9136</v>
      </c>
      <c r="R432" s="177" t="s">
        <v>10250</v>
      </c>
      <c r="S432" s="177" t="s">
        <v>9138</v>
      </c>
      <c r="T432" s="177" t="s">
        <v>3964</v>
      </c>
      <c r="U432" s="177" t="s">
        <v>3964</v>
      </c>
      <c r="V432" s="177" t="s">
        <v>177</v>
      </c>
      <c r="W432" s="192" t="s">
        <v>11407</v>
      </c>
      <c r="X432" s="193" t="s">
        <v>11408</v>
      </c>
      <c r="Y432" s="177" t="s">
        <v>11409</v>
      </c>
      <c r="Z432" s="177" t="s">
        <v>11410</v>
      </c>
      <c r="AA432" s="177" t="s">
        <v>173</v>
      </c>
      <c r="AB432" s="177" t="s">
        <v>173</v>
      </c>
      <c r="AC432" s="194" t="s">
        <v>25</v>
      </c>
      <c r="AD432" s="194" t="s">
        <v>189</v>
      </c>
      <c r="AE432" s="177">
        <v>1</v>
      </c>
      <c r="AF432" s="177">
        <v>0</v>
      </c>
      <c r="AG432" s="177" t="s">
        <v>3413</v>
      </c>
      <c r="AH432" s="118"/>
      <c r="AI432" s="112">
        <f>IF(V432="SOPORTE_TELEFÓNICO",'BASE LIQUIDACION REDEBAN 2025'!$B$19,IF(AC432="TIPO I",'BASE LIQUIDACION REDEBAN 2025'!$C$2,IF(AC432="TIPO II",'BASE LIQUIDACION REDEBAN 2025'!$C$3,IF(AC432="TIPO III",'BASE LIQUIDACION REDEBAN 2025'!$C$4,IF(AC432="TIPO IV",'BASE LIQUIDACION REDEBAN 2025'!$C$5,IF(AD432="AEREO",'BASE LIQUIDACION REDEBAN 2025'!$B$6,'BASE LIQUIDACION REDEBAN 2025'!$C$5))))))</f>
        <v>65960.072302</v>
      </c>
      <c r="AJ432" s="97">
        <f>IF(OR(V432="SOPORTE_TELEFÓNICO",V432="ENVÍO"),0,IF(AC432="TIPO I",'BASE LIQUIDACION REDEBAN 2025'!$B$10,IF(AC432="TIPO II",'BASE LIQUIDACION REDEBAN 2025'!$B$11,IF(AC432="TIPO III",'BASE LIQUIDACION REDEBAN 2025'!$B$12,'BASE LIQUIDACION REDEBAN 2025'!$B$13))))</f>
        <v>75096.394270399993</v>
      </c>
      <c r="AK432" s="97">
        <f t="shared" si="6"/>
        <v>65960.072302</v>
      </c>
    </row>
    <row r="433" spans="1:37" s="85" customFormat="1" ht="13.15">
      <c r="A433" s="178" t="s">
        <v>90</v>
      </c>
      <c r="B433" s="104" t="str">
        <f>VLOOKUP(A433,'CENTRO DE COSTOS'!A:D,4,FALSE)</f>
        <v>JUAN SEBASTIÁN RÍOS CASTRILLÓN</v>
      </c>
      <c r="C433" s="104" t="str">
        <f>VLOOKUP(A433,'CENTRO DE COSTOS'!A:D,2,FALSE)</f>
        <v>0004-0005</v>
      </c>
      <c r="D433" s="177">
        <v>5088</v>
      </c>
      <c r="E433" s="178">
        <v>13505</v>
      </c>
      <c r="F433" s="178">
        <v>17602</v>
      </c>
      <c r="G433" s="178" t="s">
        <v>290</v>
      </c>
      <c r="H433" s="178" t="s">
        <v>291</v>
      </c>
      <c r="I433" s="178" t="s">
        <v>11411</v>
      </c>
      <c r="J433" s="178" t="s">
        <v>9145</v>
      </c>
      <c r="K433" s="178" t="s">
        <v>9145</v>
      </c>
      <c r="L433" s="117" t="s">
        <v>167</v>
      </c>
      <c r="M433" s="177" t="s">
        <v>11412</v>
      </c>
      <c r="N433" s="197" t="s">
        <v>11413</v>
      </c>
      <c r="O433" s="176">
        <v>45825.627083333333</v>
      </c>
      <c r="P433" s="176">
        <v>45826.534212962957</v>
      </c>
      <c r="Q433" s="177" t="s">
        <v>9136</v>
      </c>
      <c r="R433" s="177" t="s">
        <v>10250</v>
      </c>
      <c r="S433" s="177" t="s">
        <v>9138</v>
      </c>
      <c r="T433" s="177" t="s">
        <v>3964</v>
      </c>
      <c r="U433" s="177" t="s">
        <v>3964</v>
      </c>
      <c r="V433" s="177" t="s">
        <v>177</v>
      </c>
      <c r="W433" s="192" t="s">
        <v>11414</v>
      </c>
      <c r="X433" s="193" t="s">
        <v>11415</v>
      </c>
      <c r="Y433" s="177" t="s">
        <v>11416</v>
      </c>
      <c r="Z433" s="177" t="s">
        <v>11417</v>
      </c>
      <c r="AA433" s="177" t="s">
        <v>173</v>
      </c>
      <c r="AB433" s="177" t="s">
        <v>173</v>
      </c>
      <c r="AC433" s="194" t="s">
        <v>25</v>
      </c>
      <c r="AD433" s="194" t="s">
        <v>189</v>
      </c>
      <c r="AE433" s="177">
        <v>1</v>
      </c>
      <c r="AF433" s="177">
        <v>0</v>
      </c>
      <c r="AG433" s="177" t="s">
        <v>467</v>
      </c>
      <c r="AH433" s="118"/>
      <c r="AI433" s="112">
        <f>IF(V433="SOPORTE_TELEFÓNICO",'BASE LIQUIDACION REDEBAN 2025'!$B$19,IF(AC433="TIPO I",'BASE LIQUIDACION REDEBAN 2025'!$C$2,IF(AC433="TIPO II",'BASE LIQUIDACION REDEBAN 2025'!$C$3,IF(AC433="TIPO III",'BASE LIQUIDACION REDEBAN 2025'!$C$4,IF(AC433="TIPO IV",'BASE LIQUIDACION REDEBAN 2025'!$C$5,IF(AD433="AEREO",'BASE LIQUIDACION REDEBAN 2025'!$B$6,'BASE LIQUIDACION REDEBAN 2025'!$C$5))))))</f>
        <v>65960.072302</v>
      </c>
      <c r="AJ433" s="97">
        <f>IF(OR(V433="SOPORTE_TELEFÓNICO",V433="ENVÍO"),0,IF(AC433="TIPO I",'BASE LIQUIDACION REDEBAN 2025'!$B$10,IF(AC433="TIPO II",'BASE LIQUIDACION REDEBAN 2025'!$B$11,IF(AC433="TIPO III",'BASE LIQUIDACION REDEBAN 2025'!$B$12,'BASE LIQUIDACION REDEBAN 2025'!$B$13))))</f>
        <v>75096.394270399993</v>
      </c>
      <c r="AK433" s="97">
        <f t="shared" si="6"/>
        <v>65960.072302</v>
      </c>
    </row>
    <row r="434" spans="1:37" s="85" customFormat="1" ht="13.15">
      <c r="A434" s="178" t="s">
        <v>68</v>
      </c>
      <c r="B434" s="104" t="str">
        <f>VLOOKUP(A434,'CENTRO DE COSTOS'!A:D,4,FALSE)</f>
        <v>WILLIAM ASDRUBAL ROZO ROZO</v>
      </c>
      <c r="C434" s="104" t="str">
        <f>VLOOKUP(A434,'CENTRO DE COSTOS'!A:D,2,FALSE)</f>
        <v>0004-0004</v>
      </c>
      <c r="D434" s="177">
        <v>11001</v>
      </c>
      <c r="E434" s="178" t="s">
        <v>10272</v>
      </c>
      <c r="F434" s="178">
        <v>59263</v>
      </c>
      <c r="G434" s="178" t="s">
        <v>298</v>
      </c>
      <c r="H434" s="178" t="s">
        <v>68</v>
      </c>
      <c r="I434" s="178" t="s">
        <v>11418</v>
      </c>
      <c r="J434" s="178" t="s">
        <v>9145</v>
      </c>
      <c r="K434" s="178" t="s">
        <v>9145</v>
      </c>
      <c r="L434" s="117" t="s">
        <v>167</v>
      </c>
      <c r="M434" s="177" t="s">
        <v>11419</v>
      </c>
      <c r="N434" s="197" t="s">
        <v>11420</v>
      </c>
      <c r="O434" s="176">
        <v>45825.627083333333</v>
      </c>
      <c r="P434" s="176">
        <v>45826.539722222216</v>
      </c>
      <c r="Q434" s="177" t="s">
        <v>9136</v>
      </c>
      <c r="R434" s="177" t="s">
        <v>10250</v>
      </c>
      <c r="S434" s="177" t="s">
        <v>9138</v>
      </c>
      <c r="T434" s="177" t="s">
        <v>3964</v>
      </c>
      <c r="U434" s="177" t="s">
        <v>10276</v>
      </c>
      <c r="V434" s="177" t="s">
        <v>177</v>
      </c>
      <c r="W434" s="192" t="s">
        <v>11421</v>
      </c>
      <c r="X434" s="193" t="s">
        <v>11422</v>
      </c>
      <c r="Y434" s="177" t="s">
        <v>11423</v>
      </c>
      <c r="Z434" s="177" t="s">
        <v>11424</v>
      </c>
      <c r="AA434" s="177" t="s">
        <v>173</v>
      </c>
      <c r="AB434" s="177" t="s">
        <v>173</v>
      </c>
      <c r="AC434" s="194" t="s">
        <v>25</v>
      </c>
      <c r="AD434" s="194" t="s">
        <v>189</v>
      </c>
      <c r="AE434" s="177">
        <v>1</v>
      </c>
      <c r="AF434" s="177">
        <v>0</v>
      </c>
      <c r="AG434" s="177" t="s">
        <v>778</v>
      </c>
      <c r="AH434" s="118"/>
      <c r="AI434" s="112">
        <f>IF(V434="SOPORTE_TELEFÓNICO",'BASE LIQUIDACION REDEBAN 2025'!$B$19,IF(AC434="TIPO I",'BASE LIQUIDACION REDEBAN 2025'!$C$2,IF(AC434="TIPO II",'BASE LIQUIDACION REDEBAN 2025'!$C$3,IF(AC434="TIPO III",'BASE LIQUIDACION REDEBAN 2025'!$C$4,IF(AC434="TIPO IV",'BASE LIQUIDACION REDEBAN 2025'!$C$5,IF(AD434="AEREO",'BASE LIQUIDACION REDEBAN 2025'!$B$6,'BASE LIQUIDACION REDEBAN 2025'!$C$5))))))</f>
        <v>65960.072302</v>
      </c>
      <c r="AJ434" s="97">
        <f>IF(OR(V434="SOPORTE_TELEFÓNICO",V434="ENVÍO"),0,IF(AC434="TIPO I",'BASE LIQUIDACION REDEBAN 2025'!$B$10,IF(AC434="TIPO II",'BASE LIQUIDACION REDEBAN 2025'!$B$11,IF(AC434="TIPO III",'BASE LIQUIDACION REDEBAN 2025'!$B$12,'BASE LIQUIDACION REDEBAN 2025'!$B$13))))</f>
        <v>75096.394270399993</v>
      </c>
      <c r="AK434" s="97">
        <f t="shared" si="6"/>
        <v>65960.072302</v>
      </c>
    </row>
    <row r="435" spans="1:37" s="85" customFormat="1" ht="13.15">
      <c r="A435" s="178" t="s">
        <v>99</v>
      </c>
      <c r="B435" s="104" t="str">
        <f>VLOOKUP(A435,'CENTRO DE COSTOS'!A:D,4,FALSE)</f>
        <v>JOSE MAURICIO HERNANDEZ ROJAS</v>
      </c>
      <c r="C435" s="104" t="str">
        <f>VLOOKUP(A435,'CENTRO DE COSTOS'!A:D,2,FALSE)</f>
        <v>0004-0001</v>
      </c>
      <c r="D435" s="177">
        <v>20001</v>
      </c>
      <c r="E435" s="178">
        <v>13470</v>
      </c>
      <c r="F435" s="178">
        <v>71069</v>
      </c>
      <c r="G435" s="178" t="s">
        <v>269</v>
      </c>
      <c r="H435" s="178" t="s">
        <v>99</v>
      </c>
      <c r="I435" s="178" t="s">
        <v>9287</v>
      </c>
      <c r="J435" s="178" t="s">
        <v>802</v>
      </c>
      <c r="K435" s="178" t="s">
        <v>803</v>
      </c>
      <c r="L435" s="117" t="s">
        <v>167</v>
      </c>
      <c r="M435" s="177" t="s">
        <v>11425</v>
      </c>
      <c r="N435" s="197" t="s">
        <v>11426</v>
      </c>
      <c r="O435" s="176">
        <v>45821.504166666666</v>
      </c>
      <c r="P435" s="176">
        <v>45826.540034722217</v>
      </c>
      <c r="Q435" s="177" t="s">
        <v>9136</v>
      </c>
      <c r="R435" s="177" t="s">
        <v>10250</v>
      </c>
      <c r="S435" s="177" t="s">
        <v>9138</v>
      </c>
      <c r="T435" s="177" t="s">
        <v>3964</v>
      </c>
      <c r="U435" s="177" t="s">
        <v>3964</v>
      </c>
      <c r="V435" s="177" t="s">
        <v>177</v>
      </c>
      <c r="W435" s="192" t="s">
        <v>11427</v>
      </c>
      <c r="X435" s="193" t="s">
        <v>11428</v>
      </c>
      <c r="Y435" s="177" t="s">
        <v>11429</v>
      </c>
      <c r="Z435" s="177" t="s">
        <v>11430</v>
      </c>
      <c r="AA435" s="177" t="s">
        <v>173</v>
      </c>
      <c r="AB435" s="177" t="s">
        <v>173</v>
      </c>
      <c r="AC435" s="194" t="s">
        <v>25</v>
      </c>
      <c r="AD435" s="194" t="s">
        <v>189</v>
      </c>
      <c r="AE435" s="177">
        <v>1</v>
      </c>
      <c r="AF435" s="177">
        <v>0</v>
      </c>
      <c r="AG435" s="177" t="s">
        <v>506</v>
      </c>
      <c r="AH435" s="118"/>
      <c r="AI435" s="112">
        <f>IF(V435="SOPORTE_TELEFÓNICO",'BASE LIQUIDACION REDEBAN 2025'!$B$19,IF(AC435="TIPO I",'BASE LIQUIDACION REDEBAN 2025'!$C$2,IF(AC435="TIPO II",'BASE LIQUIDACION REDEBAN 2025'!$C$3,IF(AC435="TIPO III",'BASE LIQUIDACION REDEBAN 2025'!$C$4,IF(AC435="TIPO IV",'BASE LIQUIDACION REDEBAN 2025'!$C$5,IF(AD435="AEREO",'BASE LIQUIDACION REDEBAN 2025'!$B$6,'BASE LIQUIDACION REDEBAN 2025'!$C$5))))))</f>
        <v>65960.072302</v>
      </c>
      <c r="AJ435" s="97">
        <f>IF(OR(V435="SOPORTE_TELEFÓNICO",V435="ENVÍO"),0,IF(AC435="TIPO I",'BASE LIQUIDACION REDEBAN 2025'!$B$10,IF(AC435="TIPO II",'BASE LIQUIDACION REDEBAN 2025'!$B$11,IF(AC435="TIPO III",'BASE LIQUIDACION REDEBAN 2025'!$B$12,'BASE LIQUIDACION REDEBAN 2025'!$B$13))))</f>
        <v>75096.394270399993</v>
      </c>
      <c r="AK435" s="97">
        <f t="shared" si="6"/>
        <v>65960.072302</v>
      </c>
    </row>
    <row r="436" spans="1:37" s="85" customFormat="1" ht="13.15">
      <c r="A436" s="178" t="s">
        <v>68</v>
      </c>
      <c r="B436" s="104" t="str">
        <f>VLOOKUP(A436,'CENTRO DE COSTOS'!A:D,4,FALSE)</f>
        <v>WILLIAM ASDRUBAL ROZO ROZO</v>
      </c>
      <c r="C436" s="104" t="str">
        <f>VLOOKUP(A436,'CENTRO DE COSTOS'!A:D,2,FALSE)</f>
        <v>0004-0004</v>
      </c>
      <c r="D436" s="177">
        <v>25126</v>
      </c>
      <c r="E436" s="178">
        <v>13515</v>
      </c>
      <c r="F436" s="178">
        <v>43985</v>
      </c>
      <c r="G436" s="178" t="s">
        <v>298</v>
      </c>
      <c r="H436" s="178" t="s">
        <v>5177</v>
      </c>
      <c r="I436" s="178" t="s">
        <v>11431</v>
      </c>
      <c r="J436" s="178" t="s">
        <v>9145</v>
      </c>
      <c r="K436" s="178" t="s">
        <v>9145</v>
      </c>
      <c r="L436" s="117" t="s">
        <v>167</v>
      </c>
      <c r="M436" s="177" t="s">
        <v>11432</v>
      </c>
      <c r="N436" s="197" t="s">
        <v>11433</v>
      </c>
      <c r="O436" s="176">
        <v>45825.627083333333</v>
      </c>
      <c r="P436" s="176">
        <v>45826.600659722222</v>
      </c>
      <c r="Q436" s="177" t="s">
        <v>9136</v>
      </c>
      <c r="R436" s="177" t="s">
        <v>10250</v>
      </c>
      <c r="S436" s="177" t="s">
        <v>9138</v>
      </c>
      <c r="T436" s="177" t="s">
        <v>3964</v>
      </c>
      <c r="U436" s="177" t="s">
        <v>3964</v>
      </c>
      <c r="V436" s="177" t="s">
        <v>177</v>
      </c>
      <c r="W436" s="192" t="s">
        <v>11434</v>
      </c>
      <c r="X436" s="193" t="s">
        <v>11435</v>
      </c>
      <c r="Y436" s="177" t="s">
        <v>11436</v>
      </c>
      <c r="Z436" s="177" t="s">
        <v>11437</v>
      </c>
      <c r="AA436" s="177" t="s">
        <v>173</v>
      </c>
      <c r="AB436" s="177" t="s">
        <v>173</v>
      </c>
      <c r="AC436" s="194" t="s">
        <v>28</v>
      </c>
      <c r="AD436" s="194" t="s">
        <v>189</v>
      </c>
      <c r="AE436" s="177">
        <v>1</v>
      </c>
      <c r="AF436" s="177">
        <v>0</v>
      </c>
      <c r="AG436" s="177" t="s">
        <v>397</v>
      </c>
      <c r="AH436" s="118"/>
      <c r="AI436" s="112">
        <f>IF(V436="SOPORTE_TELEFÓNICO",'BASE LIQUIDACION REDEBAN 2025'!$B$19,IF(AC436="TIPO I",'BASE LIQUIDACION REDEBAN 2025'!$C$2,IF(AC436="TIPO II",'BASE LIQUIDACION REDEBAN 2025'!$C$3,IF(AC436="TIPO III",'BASE LIQUIDACION REDEBAN 2025'!$C$4,IF(AC436="TIPO IV",'BASE LIQUIDACION REDEBAN 2025'!$C$5,IF(AD436="AEREO",'BASE LIQUIDACION REDEBAN 2025'!$B$6,'BASE LIQUIDACION REDEBAN 2025'!$C$5))))))</f>
        <v>144967.87232000002</v>
      </c>
      <c r="AJ436" s="97">
        <f>IF(OR(V436="SOPORTE_TELEFÓNICO",V436="ENVÍO"),0,IF(AC436="TIPO I",'BASE LIQUIDACION REDEBAN 2025'!$B$10,IF(AC436="TIPO II",'BASE LIQUIDACION REDEBAN 2025'!$B$11,IF(AC436="TIPO III",'BASE LIQUIDACION REDEBAN 2025'!$B$12,'BASE LIQUIDACION REDEBAN 2025'!$B$13))))</f>
        <v>140395.6348884</v>
      </c>
      <c r="AK436" s="97">
        <f t="shared" si="6"/>
        <v>144967.87232000002</v>
      </c>
    </row>
    <row r="437" spans="1:37" s="85" customFormat="1" ht="13.15">
      <c r="A437" s="178" t="s">
        <v>86</v>
      </c>
      <c r="B437" s="104" t="str">
        <f>VLOOKUP(A437,'CENTRO DE COSTOS'!A:D,4,FALSE)</f>
        <v>KEVIN ALEXIS CORZO BUSTOS</v>
      </c>
      <c r="C437" s="104" t="str">
        <f>VLOOKUP(A437,'CENTRO DE COSTOS'!A:D,2,FALSE)</f>
        <v>0004-0007</v>
      </c>
      <c r="D437" s="177">
        <v>73001</v>
      </c>
      <c r="E437" s="178">
        <v>13540</v>
      </c>
      <c r="F437" s="178">
        <v>70545</v>
      </c>
      <c r="G437" s="178" t="s">
        <v>870</v>
      </c>
      <c r="H437" s="178" t="s">
        <v>86</v>
      </c>
      <c r="I437" s="178" t="s">
        <v>11438</v>
      </c>
      <c r="J437" s="178" t="s">
        <v>9145</v>
      </c>
      <c r="K437" s="178" t="s">
        <v>9145</v>
      </c>
      <c r="L437" s="117" t="s">
        <v>167</v>
      </c>
      <c r="M437" s="177" t="s">
        <v>11439</v>
      </c>
      <c r="N437" s="197" t="s">
        <v>11440</v>
      </c>
      <c r="O437" s="176">
        <v>45825.627083333333</v>
      </c>
      <c r="P437" s="176">
        <v>45826.6794212963</v>
      </c>
      <c r="Q437" s="177" t="s">
        <v>9136</v>
      </c>
      <c r="R437" s="177" t="s">
        <v>10250</v>
      </c>
      <c r="S437" s="177" t="s">
        <v>9138</v>
      </c>
      <c r="T437" s="177" t="s">
        <v>3964</v>
      </c>
      <c r="U437" s="177" t="s">
        <v>3964</v>
      </c>
      <c r="V437" s="177" t="s">
        <v>177</v>
      </c>
      <c r="W437" s="192" t="s">
        <v>11441</v>
      </c>
      <c r="X437" s="193" t="s">
        <v>11442</v>
      </c>
      <c r="Y437" s="177" t="s">
        <v>11443</v>
      </c>
      <c r="Z437" s="177" t="s">
        <v>11444</v>
      </c>
      <c r="AA437" s="177" t="s">
        <v>173</v>
      </c>
      <c r="AB437" s="177" t="s">
        <v>173</v>
      </c>
      <c r="AC437" s="194" t="s">
        <v>25</v>
      </c>
      <c r="AD437" s="194" t="s">
        <v>189</v>
      </c>
      <c r="AE437" s="177">
        <v>1</v>
      </c>
      <c r="AF437" s="177">
        <v>0</v>
      </c>
      <c r="AG437" s="177" t="s">
        <v>1632</v>
      </c>
      <c r="AH437" s="118"/>
      <c r="AI437" s="112">
        <f>IF(V437="SOPORTE_TELEFÓNICO",'BASE LIQUIDACION REDEBAN 2025'!$B$19,IF(AC437="TIPO I",'BASE LIQUIDACION REDEBAN 2025'!$C$2,IF(AC437="TIPO II",'BASE LIQUIDACION REDEBAN 2025'!$C$3,IF(AC437="TIPO III",'BASE LIQUIDACION REDEBAN 2025'!$C$4,IF(AC437="TIPO IV",'BASE LIQUIDACION REDEBAN 2025'!$C$5,IF(AD437="AEREO",'BASE LIQUIDACION REDEBAN 2025'!$B$6,'BASE LIQUIDACION REDEBAN 2025'!$C$5))))))</f>
        <v>65960.072302</v>
      </c>
      <c r="AJ437" s="97">
        <f>IF(OR(V437="SOPORTE_TELEFÓNICO",V437="ENVÍO"),0,IF(AC437="TIPO I",'BASE LIQUIDACION REDEBAN 2025'!$B$10,IF(AC437="TIPO II",'BASE LIQUIDACION REDEBAN 2025'!$B$11,IF(AC437="TIPO III",'BASE LIQUIDACION REDEBAN 2025'!$B$12,'BASE LIQUIDACION REDEBAN 2025'!$B$13))))</f>
        <v>75096.394270399993</v>
      </c>
      <c r="AK437" s="97">
        <f t="shared" si="6"/>
        <v>65960.072302</v>
      </c>
    </row>
    <row r="438" spans="1:37" s="85" customFormat="1" ht="13.15">
      <c r="A438" s="178" t="s">
        <v>98</v>
      </c>
      <c r="B438" s="104" t="str">
        <f>VLOOKUP(A438,'CENTRO DE COSTOS'!A:D,4,FALSE)</f>
        <v>MIGUEL JULIÁN HERNÁNDEZ GUARÍN</v>
      </c>
      <c r="C438" s="104" t="str">
        <f>VLOOKUP(A438,'CENTRO DE COSTOS'!A:D,2,FALSE)</f>
        <v>0004-0008</v>
      </c>
      <c r="D438" s="177">
        <v>15001</v>
      </c>
      <c r="E438" s="178">
        <v>13520</v>
      </c>
      <c r="F438" s="178">
        <v>51461</v>
      </c>
      <c r="G438" s="178" t="s">
        <v>371</v>
      </c>
      <c r="H438" s="178" t="s">
        <v>98</v>
      </c>
      <c r="I438" s="178" t="s">
        <v>11445</v>
      </c>
      <c r="J438" s="178" t="s">
        <v>9145</v>
      </c>
      <c r="K438" s="178" t="s">
        <v>9145</v>
      </c>
      <c r="L438" s="117" t="s">
        <v>167</v>
      </c>
      <c r="M438" s="177" t="s">
        <v>11446</v>
      </c>
      <c r="N438" s="197" t="s">
        <v>11447</v>
      </c>
      <c r="O438" s="176">
        <v>45825.627083333333</v>
      </c>
      <c r="P438" s="176">
        <v>45826.68167824074</v>
      </c>
      <c r="Q438" s="177" t="s">
        <v>9136</v>
      </c>
      <c r="R438" s="177" t="s">
        <v>10250</v>
      </c>
      <c r="S438" s="177" t="s">
        <v>9138</v>
      </c>
      <c r="T438" s="177" t="s">
        <v>3964</v>
      </c>
      <c r="U438" s="177" t="s">
        <v>3964</v>
      </c>
      <c r="V438" s="177" t="s">
        <v>177</v>
      </c>
      <c r="W438" s="192" t="s">
        <v>11448</v>
      </c>
      <c r="X438" s="193" t="s">
        <v>11449</v>
      </c>
      <c r="Y438" s="177" t="s">
        <v>11450</v>
      </c>
      <c r="Z438" s="177" t="s">
        <v>11451</v>
      </c>
      <c r="AA438" s="177" t="s">
        <v>173</v>
      </c>
      <c r="AB438" s="177" t="s">
        <v>173</v>
      </c>
      <c r="AC438" s="194" t="s">
        <v>25</v>
      </c>
      <c r="AD438" s="194" t="s">
        <v>189</v>
      </c>
      <c r="AE438" s="177">
        <v>1</v>
      </c>
      <c r="AF438" s="177">
        <v>0</v>
      </c>
      <c r="AG438" s="177" t="s">
        <v>375</v>
      </c>
      <c r="AH438" s="118"/>
      <c r="AI438" s="112">
        <f>IF(V438="SOPORTE_TELEFÓNICO",'BASE LIQUIDACION REDEBAN 2025'!$B$19,IF(AC438="TIPO I",'BASE LIQUIDACION REDEBAN 2025'!$C$2,IF(AC438="TIPO II",'BASE LIQUIDACION REDEBAN 2025'!$C$3,IF(AC438="TIPO III",'BASE LIQUIDACION REDEBAN 2025'!$C$4,IF(AC438="TIPO IV",'BASE LIQUIDACION REDEBAN 2025'!$C$5,IF(AD438="AEREO",'BASE LIQUIDACION REDEBAN 2025'!$B$6,'BASE LIQUIDACION REDEBAN 2025'!$C$5))))))</f>
        <v>65960.072302</v>
      </c>
      <c r="AJ438" s="97">
        <f>IF(OR(V438="SOPORTE_TELEFÓNICO",V438="ENVÍO"),0,IF(AC438="TIPO I",'BASE LIQUIDACION REDEBAN 2025'!$B$10,IF(AC438="TIPO II",'BASE LIQUIDACION REDEBAN 2025'!$B$11,IF(AC438="TIPO III",'BASE LIQUIDACION REDEBAN 2025'!$B$12,'BASE LIQUIDACION REDEBAN 2025'!$B$13))))</f>
        <v>75096.394270399993</v>
      </c>
      <c r="AK438" s="97">
        <f t="shared" si="6"/>
        <v>65960.072302</v>
      </c>
    </row>
    <row r="439" spans="1:37" s="85" customFormat="1" ht="13.15">
      <c r="A439" s="178" t="s">
        <v>99</v>
      </c>
      <c r="B439" s="104" t="str">
        <f>VLOOKUP(A439,'CENTRO DE COSTOS'!A:D,4,FALSE)</f>
        <v>JOSE MAURICIO HERNANDEZ ROJAS</v>
      </c>
      <c r="C439" s="104" t="str">
        <f>VLOOKUP(A439,'CENTRO DE COSTOS'!A:D,2,FALSE)</f>
        <v>0004-0001</v>
      </c>
      <c r="D439" s="177">
        <v>20001</v>
      </c>
      <c r="E439" s="178">
        <v>13534</v>
      </c>
      <c r="F439" s="178">
        <v>63898</v>
      </c>
      <c r="G439" s="178" t="s">
        <v>269</v>
      </c>
      <c r="H439" s="178" t="s">
        <v>99</v>
      </c>
      <c r="I439" s="178" t="s">
        <v>11452</v>
      </c>
      <c r="J439" s="178" t="s">
        <v>9145</v>
      </c>
      <c r="K439" s="178" t="s">
        <v>9145</v>
      </c>
      <c r="L439" s="117" t="s">
        <v>167</v>
      </c>
      <c r="M439" s="177" t="s">
        <v>11453</v>
      </c>
      <c r="N439" s="197" t="s">
        <v>11454</v>
      </c>
      <c r="O439" s="176">
        <v>45825.627083333333</v>
      </c>
      <c r="P439" s="176">
        <v>45826.68277777778</v>
      </c>
      <c r="Q439" s="177" t="s">
        <v>9136</v>
      </c>
      <c r="R439" s="177" t="s">
        <v>10250</v>
      </c>
      <c r="S439" s="177" t="s">
        <v>9138</v>
      </c>
      <c r="T439" s="177" t="s">
        <v>3964</v>
      </c>
      <c r="U439" s="177" t="s">
        <v>3964</v>
      </c>
      <c r="V439" s="177" t="s">
        <v>177</v>
      </c>
      <c r="W439" s="192" t="s">
        <v>11455</v>
      </c>
      <c r="X439" s="193" t="s">
        <v>11456</v>
      </c>
      <c r="Y439" s="177" t="s">
        <v>11457</v>
      </c>
      <c r="Z439" s="177" t="s">
        <v>11458</v>
      </c>
      <c r="AA439" s="177" t="s">
        <v>173</v>
      </c>
      <c r="AB439" s="177" t="s">
        <v>173</v>
      </c>
      <c r="AC439" s="194" t="s">
        <v>25</v>
      </c>
      <c r="AD439" s="194" t="s">
        <v>189</v>
      </c>
      <c r="AE439" s="177">
        <v>1</v>
      </c>
      <c r="AF439" s="177">
        <v>0</v>
      </c>
      <c r="AG439" s="177" t="s">
        <v>506</v>
      </c>
      <c r="AH439" s="118"/>
      <c r="AI439" s="112">
        <f>IF(V439="SOPORTE_TELEFÓNICO",'BASE LIQUIDACION REDEBAN 2025'!$B$19,IF(AC439="TIPO I",'BASE LIQUIDACION REDEBAN 2025'!$C$2,IF(AC439="TIPO II",'BASE LIQUIDACION REDEBAN 2025'!$C$3,IF(AC439="TIPO III",'BASE LIQUIDACION REDEBAN 2025'!$C$4,IF(AC439="TIPO IV",'BASE LIQUIDACION REDEBAN 2025'!$C$5,IF(AD439="AEREO",'BASE LIQUIDACION REDEBAN 2025'!$B$6,'BASE LIQUIDACION REDEBAN 2025'!$C$5))))))</f>
        <v>65960.072302</v>
      </c>
      <c r="AJ439" s="97">
        <f>IF(OR(V439="SOPORTE_TELEFÓNICO",V439="ENVÍO"),0,IF(AC439="TIPO I",'BASE LIQUIDACION REDEBAN 2025'!$B$10,IF(AC439="TIPO II",'BASE LIQUIDACION REDEBAN 2025'!$B$11,IF(AC439="TIPO III",'BASE LIQUIDACION REDEBAN 2025'!$B$12,'BASE LIQUIDACION REDEBAN 2025'!$B$13))))</f>
        <v>75096.394270399993</v>
      </c>
      <c r="AK439" s="97">
        <f t="shared" si="6"/>
        <v>65960.072302</v>
      </c>
    </row>
    <row r="440" spans="1:37" s="85" customFormat="1" ht="13.15">
      <c r="A440" s="178" t="s">
        <v>72</v>
      </c>
      <c r="B440" s="104" t="str">
        <f>VLOOKUP(A440,'CENTRO DE COSTOS'!A:D,4,FALSE)</f>
        <v>MIGUEL JULIÁN HERNÁNDEZ GUARÍN</v>
      </c>
      <c r="C440" s="104" t="str">
        <f>VLOOKUP(A440,'CENTRO DE COSTOS'!A:D,2,FALSE)</f>
        <v>0004-0008</v>
      </c>
      <c r="D440" s="177">
        <v>68001</v>
      </c>
      <c r="E440" s="178">
        <v>13543</v>
      </c>
      <c r="F440" s="178">
        <v>77301</v>
      </c>
      <c r="G440" s="178" t="s">
        <v>180</v>
      </c>
      <c r="H440" s="178" t="s">
        <v>72</v>
      </c>
      <c r="I440" s="178" t="s">
        <v>11459</v>
      </c>
      <c r="J440" s="178" t="s">
        <v>9145</v>
      </c>
      <c r="K440" s="178" t="s">
        <v>9145</v>
      </c>
      <c r="L440" s="117" t="s">
        <v>167</v>
      </c>
      <c r="M440" s="177" t="s">
        <v>11460</v>
      </c>
      <c r="N440" s="197" t="s">
        <v>11461</v>
      </c>
      <c r="O440" s="176">
        <v>45825.627083333333</v>
      </c>
      <c r="P440" s="176">
        <v>45827.461805555555</v>
      </c>
      <c r="Q440" s="177" t="s">
        <v>9136</v>
      </c>
      <c r="R440" s="177" t="s">
        <v>10250</v>
      </c>
      <c r="S440" s="177" t="s">
        <v>9138</v>
      </c>
      <c r="T440" s="177" t="s">
        <v>3964</v>
      </c>
      <c r="U440" s="177" t="s">
        <v>3964</v>
      </c>
      <c r="V440" s="177" t="s">
        <v>177</v>
      </c>
      <c r="W440" s="192" t="s">
        <v>11462</v>
      </c>
      <c r="X440" s="193" t="s">
        <v>11463</v>
      </c>
      <c r="Y440" s="177" t="s">
        <v>11464</v>
      </c>
      <c r="Z440" s="177" t="s">
        <v>11465</v>
      </c>
      <c r="AA440" s="177" t="s">
        <v>173</v>
      </c>
      <c r="AB440" s="177" t="s">
        <v>173</v>
      </c>
      <c r="AC440" s="194" t="s">
        <v>25</v>
      </c>
      <c r="AD440" s="194" t="s">
        <v>189</v>
      </c>
      <c r="AE440" s="177">
        <v>1</v>
      </c>
      <c r="AF440" s="177">
        <v>0</v>
      </c>
      <c r="AG440" s="177" t="s">
        <v>404</v>
      </c>
      <c r="AH440" s="118"/>
      <c r="AI440" s="112">
        <f>IF(V440="SOPORTE_TELEFÓNICO",'BASE LIQUIDACION REDEBAN 2025'!$B$19,IF(AC440="TIPO I",'BASE LIQUIDACION REDEBAN 2025'!$C$2,IF(AC440="TIPO II",'BASE LIQUIDACION REDEBAN 2025'!$C$3,IF(AC440="TIPO III",'BASE LIQUIDACION REDEBAN 2025'!$C$4,IF(AC440="TIPO IV",'BASE LIQUIDACION REDEBAN 2025'!$C$5,IF(AD440="AEREO",'BASE LIQUIDACION REDEBAN 2025'!$B$6,'BASE LIQUIDACION REDEBAN 2025'!$C$5))))))</f>
        <v>65960.072302</v>
      </c>
      <c r="AJ440" s="97">
        <f>IF(OR(V440="SOPORTE_TELEFÓNICO",V440="ENVÍO"),0,IF(AC440="TIPO I",'BASE LIQUIDACION REDEBAN 2025'!$B$10,IF(AC440="TIPO II",'BASE LIQUIDACION REDEBAN 2025'!$B$11,IF(AC440="TIPO III",'BASE LIQUIDACION REDEBAN 2025'!$B$12,'BASE LIQUIDACION REDEBAN 2025'!$B$13))))</f>
        <v>75096.394270399993</v>
      </c>
      <c r="AK440" s="97">
        <f t="shared" si="6"/>
        <v>65960.072302</v>
      </c>
    </row>
    <row r="441" spans="1:37" s="85" customFormat="1" ht="13.15">
      <c r="A441" s="178" t="s">
        <v>90</v>
      </c>
      <c r="B441" s="104" t="str">
        <f>VLOOKUP(A441,'CENTRO DE COSTOS'!A:D,4,FALSE)</f>
        <v>JUAN SEBASTIÁN RÍOS CASTRILLÓN</v>
      </c>
      <c r="C441" s="104" t="str">
        <f>VLOOKUP(A441,'CENTRO DE COSTOS'!A:D,2,FALSE)</f>
        <v>0004-0005</v>
      </c>
      <c r="D441" s="177">
        <v>5541</v>
      </c>
      <c r="E441" s="178">
        <v>13518</v>
      </c>
      <c r="F441" s="178">
        <v>37476</v>
      </c>
      <c r="G441" s="178" t="s">
        <v>290</v>
      </c>
      <c r="H441" s="178" t="s">
        <v>4410</v>
      </c>
      <c r="I441" s="178" t="s">
        <v>11466</v>
      </c>
      <c r="J441" s="178" t="s">
        <v>9145</v>
      </c>
      <c r="K441" s="178" t="s">
        <v>9145</v>
      </c>
      <c r="L441" s="117" t="s">
        <v>167</v>
      </c>
      <c r="M441" s="177" t="s">
        <v>11467</v>
      </c>
      <c r="N441" s="197" t="s">
        <v>11468</v>
      </c>
      <c r="O441" s="176">
        <v>45825.627083333333</v>
      </c>
      <c r="P441" s="176">
        <v>45827.513564814813</v>
      </c>
      <c r="Q441" s="177" t="s">
        <v>9136</v>
      </c>
      <c r="R441" s="177" t="s">
        <v>10250</v>
      </c>
      <c r="S441" s="177" t="s">
        <v>9138</v>
      </c>
      <c r="T441" s="177" t="s">
        <v>3964</v>
      </c>
      <c r="U441" s="177" t="s">
        <v>3964</v>
      </c>
      <c r="V441" s="177" t="s">
        <v>177</v>
      </c>
      <c r="W441" s="192" t="s">
        <v>11469</v>
      </c>
      <c r="X441" s="193" t="s">
        <v>11470</v>
      </c>
      <c r="Y441" s="177" t="s">
        <v>11471</v>
      </c>
      <c r="Z441" s="177" t="s">
        <v>11472</v>
      </c>
      <c r="AA441" s="177" t="s">
        <v>173</v>
      </c>
      <c r="AB441" s="177" t="s">
        <v>173</v>
      </c>
      <c r="AC441" s="194" t="s">
        <v>28</v>
      </c>
      <c r="AD441" s="194" t="s">
        <v>189</v>
      </c>
      <c r="AE441" s="177">
        <v>1</v>
      </c>
      <c r="AF441" s="177">
        <v>0</v>
      </c>
      <c r="AG441" s="177" t="s">
        <v>3303</v>
      </c>
      <c r="AH441" s="118"/>
      <c r="AI441" s="112">
        <f>IF(V441="SOPORTE_TELEFÓNICO",'BASE LIQUIDACION REDEBAN 2025'!$B$19,IF(AC441="TIPO I",'BASE LIQUIDACION REDEBAN 2025'!$C$2,IF(AC441="TIPO II",'BASE LIQUIDACION REDEBAN 2025'!$C$3,IF(AC441="TIPO III",'BASE LIQUIDACION REDEBAN 2025'!$C$4,IF(AC441="TIPO IV",'BASE LIQUIDACION REDEBAN 2025'!$C$5,IF(AD441="AEREO",'BASE LIQUIDACION REDEBAN 2025'!$B$6,'BASE LIQUIDACION REDEBAN 2025'!$C$5))))))</f>
        <v>144967.87232000002</v>
      </c>
      <c r="AJ441" s="97">
        <f>IF(OR(V441="SOPORTE_TELEFÓNICO",V441="ENVÍO"),0,IF(AC441="TIPO I",'BASE LIQUIDACION REDEBAN 2025'!$B$10,IF(AC441="TIPO II",'BASE LIQUIDACION REDEBAN 2025'!$B$11,IF(AC441="TIPO III",'BASE LIQUIDACION REDEBAN 2025'!$B$12,'BASE LIQUIDACION REDEBAN 2025'!$B$13))))</f>
        <v>140395.6348884</v>
      </c>
      <c r="AK441" s="97">
        <f t="shared" si="6"/>
        <v>144967.87232000002</v>
      </c>
    </row>
    <row r="442" spans="1:37" s="85" customFormat="1" ht="13.15">
      <c r="A442" s="178" t="s">
        <v>87</v>
      </c>
      <c r="B442" s="104" t="str">
        <f>VLOOKUP(A442,'CENTRO DE COSTOS'!A:D,4,FALSE)</f>
        <v>DIEGO FERNANDO HENAO CARDONA</v>
      </c>
      <c r="C442" s="104" t="str">
        <f>VLOOKUP(A442,'CENTRO DE COSTOS'!A:D,2,FALSE)</f>
        <v>0004-0002</v>
      </c>
      <c r="D442" s="177">
        <v>17013</v>
      </c>
      <c r="E442" s="178">
        <v>13478</v>
      </c>
      <c r="F442" s="178">
        <v>65952</v>
      </c>
      <c r="G442" s="178" t="s">
        <v>827</v>
      </c>
      <c r="H442" s="178" t="s">
        <v>2204</v>
      </c>
      <c r="I442" s="178" t="s">
        <v>11473</v>
      </c>
      <c r="J442" s="178" t="s">
        <v>802</v>
      </c>
      <c r="K442" s="178" t="s">
        <v>1030</v>
      </c>
      <c r="L442" s="117" t="s">
        <v>167</v>
      </c>
      <c r="M442" s="177" t="s">
        <v>11474</v>
      </c>
      <c r="N442" s="197" t="s">
        <v>11475</v>
      </c>
      <c r="O442" s="176">
        <v>45821.504166666666</v>
      </c>
      <c r="P442" s="176">
        <v>45827.540625000001</v>
      </c>
      <c r="Q442" s="177" t="s">
        <v>9136</v>
      </c>
      <c r="R442" s="177" t="s">
        <v>10250</v>
      </c>
      <c r="S442" s="177" t="s">
        <v>9138</v>
      </c>
      <c r="T442" s="177" t="s">
        <v>3964</v>
      </c>
      <c r="U442" s="177" t="s">
        <v>3964</v>
      </c>
      <c r="V442" s="177" t="s">
        <v>177</v>
      </c>
      <c r="W442" s="192" t="s">
        <v>11476</v>
      </c>
      <c r="X442" s="193" t="s">
        <v>11477</v>
      </c>
      <c r="Y442" s="177" t="s">
        <v>11478</v>
      </c>
      <c r="Z442" s="177" t="s">
        <v>11479</v>
      </c>
      <c r="AA442" s="177" t="s">
        <v>173</v>
      </c>
      <c r="AB442" s="177" t="s">
        <v>173</v>
      </c>
      <c r="AC442" s="194" t="s">
        <v>30</v>
      </c>
      <c r="AD442" s="194" t="s">
        <v>189</v>
      </c>
      <c r="AE442" s="177">
        <v>1</v>
      </c>
      <c r="AF442" s="177">
        <v>0</v>
      </c>
      <c r="AG442" s="177" t="s">
        <v>829</v>
      </c>
      <c r="AH442" s="118"/>
      <c r="AI442" s="112">
        <f>IF(V442="SOPORTE_TELEFÓNICO",'BASE LIQUIDACION REDEBAN 2025'!$B$19,IF(AC442="TIPO I",'BASE LIQUIDACION REDEBAN 2025'!$C$2,IF(AC442="TIPO II",'BASE LIQUIDACION REDEBAN 2025'!$C$3,IF(AC442="TIPO III",'BASE LIQUIDACION REDEBAN 2025'!$C$4,IF(AC442="TIPO IV",'BASE LIQUIDACION REDEBAN 2025'!$C$5,IF(AD442="AEREO",'BASE LIQUIDACION REDEBAN 2025'!$B$6,'BASE LIQUIDACION REDEBAN 2025'!$C$5))))))</f>
        <v>275728.78077800001</v>
      </c>
      <c r="AJ442" s="97">
        <f>IF(OR(V442="SOPORTE_TELEFÓNICO",V442="ENVÍO"),0,IF(AC442="TIPO I",'BASE LIQUIDACION REDEBAN 2025'!$B$10,IF(AC442="TIPO II",'BASE LIQUIDACION REDEBAN 2025'!$B$11,IF(AC442="TIPO III",'BASE LIQUIDACION REDEBAN 2025'!$B$12,'BASE LIQUIDACION REDEBAN 2025'!$B$13))))</f>
        <v>196536.5258152</v>
      </c>
      <c r="AK442" s="97">
        <f t="shared" si="6"/>
        <v>275728.78077800001</v>
      </c>
    </row>
    <row r="443" spans="1:37" s="85" customFormat="1" ht="13.15">
      <c r="A443" s="178" t="s">
        <v>72</v>
      </c>
      <c r="B443" s="104" t="str">
        <f>VLOOKUP(A443,'CENTRO DE COSTOS'!A:D,4,FALSE)</f>
        <v>MIGUEL JULIÁN HERNÁNDEZ GUARÍN</v>
      </c>
      <c r="C443" s="104" t="str">
        <f>VLOOKUP(A443,'CENTRO DE COSTOS'!A:D,2,FALSE)</f>
        <v>0004-0008</v>
      </c>
      <c r="D443" s="177">
        <v>13160</v>
      </c>
      <c r="E443" s="178">
        <v>13528</v>
      </c>
      <c r="F443" s="178">
        <v>62673</v>
      </c>
      <c r="G443" s="178" t="s">
        <v>364</v>
      </c>
      <c r="H443" s="178" t="s">
        <v>11480</v>
      </c>
      <c r="I443" s="178" t="s">
        <v>11481</v>
      </c>
      <c r="J443" s="178" t="s">
        <v>9145</v>
      </c>
      <c r="K443" s="178" t="s">
        <v>9145</v>
      </c>
      <c r="L443" s="117" t="s">
        <v>167</v>
      </c>
      <c r="M443" s="177" t="s">
        <v>11482</v>
      </c>
      <c r="N443" s="197" t="s">
        <v>11483</v>
      </c>
      <c r="O443" s="176">
        <v>45825.627083333333</v>
      </c>
      <c r="P443" s="176">
        <v>45827.610682870371</v>
      </c>
      <c r="Q443" s="177" t="s">
        <v>9136</v>
      </c>
      <c r="R443" s="177" t="s">
        <v>10250</v>
      </c>
      <c r="S443" s="177" t="s">
        <v>9138</v>
      </c>
      <c r="T443" s="177" t="s">
        <v>3964</v>
      </c>
      <c r="U443" s="177" t="s">
        <v>3964</v>
      </c>
      <c r="V443" s="177" t="s">
        <v>177</v>
      </c>
      <c r="W443" s="192" t="s">
        <v>11484</v>
      </c>
      <c r="X443" s="193" t="s">
        <v>11485</v>
      </c>
      <c r="Y443" s="177" t="s">
        <v>11486</v>
      </c>
      <c r="Z443" s="177" t="s">
        <v>11487</v>
      </c>
      <c r="AA443" s="177" t="s">
        <v>173</v>
      </c>
      <c r="AB443" s="177" t="s">
        <v>173</v>
      </c>
      <c r="AC443" s="194" t="s">
        <v>175</v>
      </c>
      <c r="AD443" s="194" t="s">
        <v>2059</v>
      </c>
      <c r="AE443" s="177">
        <v>1</v>
      </c>
      <c r="AF443" s="177">
        <v>0</v>
      </c>
      <c r="AG443" s="177" t="s">
        <v>835</v>
      </c>
      <c r="AH443" s="118"/>
      <c r="AI443" s="112">
        <f>IF(V443="SOPORTE_TELEFÓNICO",'BASE LIQUIDACION REDEBAN 2025'!$B$19,IF(AC443="TIPO I",'BASE LIQUIDACION REDEBAN 2025'!$C$2,IF(AC443="TIPO II",'BASE LIQUIDACION REDEBAN 2025'!$C$3,IF(AC443="TIPO III",'BASE LIQUIDACION REDEBAN 2025'!$C$4,IF(AC443="TIPO IV",'BASE LIQUIDACION REDEBAN 2025'!$C$5,IF(AD443="AEREO",'BASE LIQUIDACION REDEBAN 2025'!$B$6,'BASE LIQUIDACION REDEBAN 2025'!$C$5))))))</f>
        <v>479588.87655000004</v>
      </c>
      <c r="AJ443" s="97">
        <f>IF(OR(V443="SOPORTE_TELEFÓNICO",V443="ENVÍO"),0,IF(AC443="TIPO I",'BASE LIQUIDACION REDEBAN 2025'!$B$10,IF(AC443="TIPO II",'BASE LIQUIDACION REDEBAN 2025'!$B$11,IF(AC443="TIPO III",'BASE LIQUIDACION REDEBAN 2025'!$B$12,'BASE LIQUIDACION REDEBAN 2025'!$B$13))))</f>
        <v>196536.5258152</v>
      </c>
      <c r="AK443" s="97">
        <f t="shared" si="6"/>
        <v>479588.87655000004</v>
      </c>
    </row>
    <row r="444" spans="1:37" s="85" customFormat="1" ht="13.15">
      <c r="A444" s="178" t="s">
        <v>94</v>
      </c>
      <c r="B444" s="104" t="str">
        <f>VLOOKUP(A444,'CENTRO DE COSTOS'!A:D,4,FALSE)</f>
        <v>DIEGO FERNANDO HENAO CARDONA</v>
      </c>
      <c r="C444" s="104" t="str">
        <f>VLOOKUP(A444,'CENTRO DE COSTOS'!A:D,2,FALSE)</f>
        <v>0004-0002</v>
      </c>
      <c r="D444" s="177">
        <v>63001</v>
      </c>
      <c r="E444" s="178">
        <v>13521</v>
      </c>
      <c r="F444" s="178">
        <v>56141</v>
      </c>
      <c r="G444" s="178" t="s">
        <v>578</v>
      </c>
      <c r="H444" s="178" t="s">
        <v>579</v>
      </c>
      <c r="I444" s="178" t="s">
        <v>11488</v>
      </c>
      <c r="J444" s="178" t="s">
        <v>9145</v>
      </c>
      <c r="K444" s="178" t="s">
        <v>9145</v>
      </c>
      <c r="L444" s="117" t="s">
        <v>167</v>
      </c>
      <c r="M444" s="177" t="s">
        <v>11489</v>
      </c>
      <c r="N444" s="197" t="s">
        <v>11490</v>
      </c>
      <c r="O444" s="176">
        <v>45825.627083333333</v>
      </c>
      <c r="P444" s="176">
        <v>45827.633750000001</v>
      </c>
      <c r="Q444" s="177" t="s">
        <v>9136</v>
      </c>
      <c r="R444" s="177" t="s">
        <v>10250</v>
      </c>
      <c r="S444" s="177" t="s">
        <v>9138</v>
      </c>
      <c r="T444" s="177" t="s">
        <v>3964</v>
      </c>
      <c r="U444" s="177" t="s">
        <v>3964</v>
      </c>
      <c r="V444" s="177" t="s">
        <v>177</v>
      </c>
      <c r="W444" s="192" t="s">
        <v>11491</v>
      </c>
      <c r="X444" s="193" t="s">
        <v>11492</v>
      </c>
      <c r="Y444" s="177" t="s">
        <v>11493</v>
      </c>
      <c r="Z444" s="177" t="s">
        <v>11494</v>
      </c>
      <c r="AA444" s="177" t="s">
        <v>173</v>
      </c>
      <c r="AB444" s="177" t="s">
        <v>173</v>
      </c>
      <c r="AC444" s="194" t="s">
        <v>28</v>
      </c>
      <c r="AD444" s="194" t="s">
        <v>189</v>
      </c>
      <c r="AE444" s="177">
        <v>1</v>
      </c>
      <c r="AF444" s="177">
        <v>0</v>
      </c>
      <c r="AG444" s="177" t="s">
        <v>582</v>
      </c>
      <c r="AH444" s="118"/>
      <c r="AI444" s="112">
        <f>IF(V444="SOPORTE_TELEFÓNICO",'BASE LIQUIDACION REDEBAN 2025'!$B$19,IF(AC444="TIPO I",'BASE LIQUIDACION REDEBAN 2025'!$C$2,IF(AC444="TIPO II",'BASE LIQUIDACION REDEBAN 2025'!$C$3,IF(AC444="TIPO III",'BASE LIQUIDACION REDEBAN 2025'!$C$4,IF(AC444="TIPO IV",'BASE LIQUIDACION REDEBAN 2025'!$C$5,IF(AD444="AEREO",'BASE LIQUIDACION REDEBAN 2025'!$B$6,'BASE LIQUIDACION REDEBAN 2025'!$C$5))))))</f>
        <v>144967.87232000002</v>
      </c>
      <c r="AJ444" s="97">
        <f>IF(OR(V444="SOPORTE_TELEFÓNICO",V444="ENVÍO"),0,IF(AC444="TIPO I",'BASE LIQUIDACION REDEBAN 2025'!$B$10,IF(AC444="TIPO II",'BASE LIQUIDACION REDEBAN 2025'!$B$11,IF(AC444="TIPO III",'BASE LIQUIDACION REDEBAN 2025'!$B$12,'BASE LIQUIDACION REDEBAN 2025'!$B$13))))</f>
        <v>140395.6348884</v>
      </c>
      <c r="AK444" s="97">
        <f t="shared" si="6"/>
        <v>144967.87232000002</v>
      </c>
    </row>
    <row r="445" spans="1:37" s="85" customFormat="1" ht="13.15">
      <c r="A445" s="178" t="s">
        <v>91</v>
      </c>
      <c r="B445" s="104" t="str">
        <f>VLOOKUP(A445,'CENTRO DE COSTOS'!A:D,4,FALSE)</f>
        <v>JOSE MAURICIO HERNANDEZ ROJAS</v>
      </c>
      <c r="C445" s="104" t="str">
        <f>VLOOKUP(A445,'CENTRO DE COSTOS'!A:D,2,FALSE)</f>
        <v>0004-0001</v>
      </c>
      <c r="D445" s="177">
        <v>23001</v>
      </c>
      <c r="E445" s="178">
        <v>13537</v>
      </c>
      <c r="F445" s="178">
        <v>74150</v>
      </c>
      <c r="G445" s="178" t="s">
        <v>612</v>
      </c>
      <c r="H445" s="178" t="s">
        <v>91</v>
      </c>
      <c r="I445" s="178" t="s">
        <v>11495</v>
      </c>
      <c r="J445" s="178" t="s">
        <v>9145</v>
      </c>
      <c r="K445" s="178" t="s">
        <v>9145</v>
      </c>
      <c r="L445" s="117" t="s">
        <v>167</v>
      </c>
      <c r="M445" s="177" t="s">
        <v>11496</v>
      </c>
      <c r="N445" s="197" t="s">
        <v>11497</v>
      </c>
      <c r="O445" s="176">
        <v>45825.627083333333</v>
      </c>
      <c r="P445" s="176">
        <v>45827.65283564815</v>
      </c>
      <c r="Q445" s="177" t="s">
        <v>9136</v>
      </c>
      <c r="R445" s="177" t="s">
        <v>10250</v>
      </c>
      <c r="S445" s="177" t="s">
        <v>9138</v>
      </c>
      <c r="T445" s="177" t="s">
        <v>3964</v>
      </c>
      <c r="U445" s="177" t="s">
        <v>3964</v>
      </c>
      <c r="V445" s="177" t="s">
        <v>177</v>
      </c>
      <c r="W445" s="192" t="s">
        <v>11498</v>
      </c>
      <c r="X445" s="193" t="s">
        <v>11499</v>
      </c>
      <c r="Y445" s="177" t="s">
        <v>11500</v>
      </c>
      <c r="Z445" s="177" t="s">
        <v>11501</v>
      </c>
      <c r="AA445" s="177" t="s">
        <v>173</v>
      </c>
      <c r="AB445" s="177" t="s">
        <v>173</v>
      </c>
      <c r="AC445" s="194" t="s">
        <v>25</v>
      </c>
      <c r="AD445" s="194" t="s">
        <v>189</v>
      </c>
      <c r="AE445" s="177">
        <v>1</v>
      </c>
      <c r="AF445" s="177">
        <v>0</v>
      </c>
      <c r="AG445" s="177" t="s">
        <v>841</v>
      </c>
      <c r="AH445" s="118"/>
      <c r="AI445" s="112">
        <f>IF(V445="SOPORTE_TELEFÓNICO",'BASE LIQUIDACION REDEBAN 2025'!$B$19,IF(AC445="TIPO I",'BASE LIQUIDACION REDEBAN 2025'!$C$2,IF(AC445="TIPO II",'BASE LIQUIDACION REDEBAN 2025'!$C$3,IF(AC445="TIPO III",'BASE LIQUIDACION REDEBAN 2025'!$C$4,IF(AC445="TIPO IV",'BASE LIQUIDACION REDEBAN 2025'!$C$5,IF(AD445="AEREO",'BASE LIQUIDACION REDEBAN 2025'!$B$6,'BASE LIQUIDACION REDEBAN 2025'!$C$5))))))</f>
        <v>65960.072302</v>
      </c>
      <c r="AJ445" s="97">
        <f>IF(OR(V445="SOPORTE_TELEFÓNICO",V445="ENVÍO"),0,IF(AC445="TIPO I",'BASE LIQUIDACION REDEBAN 2025'!$B$10,IF(AC445="TIPO II",'BASE LIQUIDACION REDEBAN 2025'!$B$11,IF(AC445="TIPO III",'BASE LIQUIDACION REDEBAN 2025'!$B$12,'BASE LIQUIDACION REDEBAN 2025'!$B$13))))</f>
        <v>75096.394270399993</v>
      </c>
      <c r="AK445" s="97">
        <f t="shared" si="6"/>
        <v>65960.072302</v>
      </c>
    </row>
    <row r="446" spans="1:37" s="85" customFormat="1" ht="13.15">
      <c r="A446" s="178" t="s">
        <v>80</v>
      </c>
      <c r="B446" s="104" t="str">
        <f>VLOOKUP(A446,'CENTRO DE COSTOS'!A:D,4,FALSE)</f>
        <v>JOSE MAURICIO HERNANDEZ ROJAS</v>
      </c>
      <c r="C446" s="104" t="str">
        <f>VLOOKUP(A446,'CENTRO DE COSTOS'!A:D,2,FALSE)</f>
        <v>0004-0001</v>
      </c>
      <c r="D446" s="177">
        <v>13001</v>
      </c>
      <c r="E446" s="178">
        <v>13545</v>
      </c>
      <c r="F446" s="178">
        <v>78418</v>
      </c>
      <c r="G446" s="178" t="s">
        <v>364</v>
      </c>
      <c r="H446" s="178" t="s">
        <v>80</v>
      </c>
      <c r="I446" s="178" t="s">
        <v>11502</v>
      </c>
      <c r="J446" s="178" t="s">
        <v>9145</v>
      </c>
      <c r="K446" s="178" t="s">
        <v>9145</v>
      </c>
      <c r="L446" s="117" t="s">
        <v>167</v>
      </c>
      <c r="M446" s="177" t="s">
        <v>11503</v>
      </c>
      <c r="N446" s="197" t="s">
        <v>11504</v>
      </c>
      <c r="O446" s="176">
        <v>45825.627083333333</v>
      </c>
      <c r="P446" s="176">
        <v>45827.657777777778</v>
      </c>
      <c r="Q446" s="177" t="s">
        <v>9136</v>
      </c>
      <c r="R446" s="177" t="s">
        <v>10250</v>
      </c>
      <c r="S446" s="177" t="s">
        <v>9138</v>
      </c>
      <c r="T446" s="177" t="s">
        <v>3964</v>
      </c>
      <c r="U446" s="177" t="s">
        <v>3964</v>
      </c>
      <c r="V446" s="177" t="s">
        <v>177</v>
      </c>
      <c r="W446" s="192" t="s">
        <v>11505</v>
      </c>
      <c r="X446" s="193" t="s">
        <v>11506</v>
      </c>
      <c r="Y446" s="177" t="s">
        <v>11507</v>
      </c>
      <c r="Z446" s="177" t="s">
        <v>11508</v>
      </c>
      <c r="AA446" s="177" t="s">
        <v>173</v>
      </c>
      <c r="AB446" s="177" t="s">
        <v>173</v>
      </c>
      <c r="AC446" s="194" t="s">
        <v>25</v>
      </c>
      <c r="AD446" s="194" t="s">
        <v>189</v>
      </c>
      <c r="AE446" s="177">
        <v>1</v>
      </c>
      <c r="AF446" s="177">
        <v>0</v>
      </c>
      <c r="AG446" s="177" t="s">
        <v>1180</v>
      </c>
      <c r="AH446" s="118"/>
      <c r="AI446" s="112">
        <f>IF(V446="SOPORTE_TELEFÓNICO",'BASE LIQUIDACION REDEBAN 2025'!$B$19,IF(AC446="TIPO I",'BASE LIQUIDACION REDEBAN 2025'!$C$2,IF(AC446="TIPO II",'BASE LIQUIDACION REDEBAN 2025'!$C$3,IF(AC446="TIPO III",'BASE LIQUIDACION REDEBAN 2025'!$C$4,IF(AC446="TIPO IV",'BASE LIQUIDACION REDEBAN 2025'!$C$5,IF(AD446="AEREO",'BASE LIQUIDACION REDEBAN 2025'!$B$6,'BASE LIQUIDACION REDEBAN 2025'!$C$5))))))</f>
        <v>65960.072302</v>
      </c>
      <c r="AJ446" s="97">
        <f>IF(OR(V446="SOPORTE_TELEFÓNICO",V446="ENVÍO"),0,IF(AC446="TIPO I",'BASE LIQUIDACION REDEBAN 2025'!$B$10,IF(AC446="TIPO II",'BASE LIQUIDACION REDEBAN 2025'!$B$11,IF(AC446="TIPO III",'BASE LIQUIDACION REDEBAN 2025'!$B$12,'BASE LIQUIDACION REDEBAN 2025'!$B$13))))</f>
        <v>75096.394270399993</v>
      </c>
      <c r="AK446" s="97">
        <f t="shared" si="6"/>
        <v>65960.072302</v>
      </c>
    </row>
    <row r="447" spans="1:37" s="85" customFormat="1" ht="13.15">
      <c r="A447" s="178" t="s">
        <v>94</v>
      </c>
      <c r="B447" s="104" t="str">
        <f>VLOOKUP(A447,'CENTRO DE COSTOS'!A:D,4,FALSE)</f>
        <v>DIEGO FERNANDO HENAO CARDONA</v>
      </c>
      <c r="C447" s="104" t="str">
        <f>VLOOKUP(A447,'CENTRO DE COSTOS'!A:D,2,FALSE)</f>
        <v>0004-0002</v>
      </c>
      <c r="D447" s="177">
        <v>63001</v>
      </c>
      <c r="E447" s="178">
        <v>13487</v>
      </c>
      <c r="F447" s="178">
        <v>46508</v>
      </c>
      <c r="G447" s="178" t="s">
        <v>578</v>
      </c>
      <c r="H447" s="178" t="s">
        <v>579</v>
      </c>
      <c r="I447" s="178" t="s">
        <v>11509</v>
      </c>
      <c r="J447" s="178" t="s">
        <v>802</v>
      </c>
      <c r="K447" s="178" t="s">
        <v>803</v>
      </c>
      <c r="L447" s="117" t="s">
        <v>167</v>
      </c>
      <c r="M447" s="177" t="s">
        <v>11510</v>
      </c>
      <c r="N447" s="197" t="s">
        <v>11511</v>
      </c>
      <c r="O447" s="176">
        <v>45824.646527777775</v>
      </c>
      <c r="P447" s="176">
        <v>45827.66673611111</v>
      </c>
      <c r="Q447" s="177" t="s">
        <v>9136</v>
      </c>
      <c r="R447" s="177" t="s">
        <v>10250</v>
      </c>
      <c r="S447" s="177" t="s">
        <v>9138</v>
      </c>
      <c r="T447" s="177" t="s">
        <v>3964</v>
      </c>
      <c r="U447" s="177" t="s">
        <v>3964</v>
      </c>
      <c r="V447" s="177" t="s">
        <v>177</v>
      </c>
      <c r="W447" s="192" t="s">
        <v>11512</v>
      </c>
      <c r="X447" s="193" t="s">
        <v>11513</v>
      </c>
      <c r="Y447" s="177" t="s">
        <v>11514</v>
      </c>
      <c r="Z447" s="177" t="s">
        <v>11515</v>
      </c>
      <c r="AA447" s="177" t="s">
        <v>173</v>
      </c>
      <c r="AB447" s="177" t="s">
        <v>173</v>
      </c>
      <c r="AC447" s="194" t="s">
        <v>28</v>
      </c>
      <c r="AD447" s="194" t="s">
        <v>189</v>
      </c>
      <c r="AE447" s="177">
        <v>1</v>
      </c>
      <c r="AF447" s="177">
        <v>0</v>
      </c>
      <c r="AG447" s="177" t="s">
        <v>582</v>
      </c>
      <c r="AH447" s="118"/>
      <c r="AI447" s="112">
        <f>IF(V447="SOPORTE_TELEFÓNICO",'BASE LIQUIDACION REDEBAN 2025'!$B$19,IF(AC447="TIPO I",'BASE LIQUIDACION REDEBAN 2025'!$C$2,IF(AC447="TIPO II",'BASE LIQUIDACION REDEBAN 2025'!$C$3,IF(AC447="TIPO III",'BASE LIQUIDACION REDEBAN 2025'!$C$4,IF(AC447="TIPO IV",'BASE LIQUIDACION REDEBAN 2025'!$C$5,IF(AD447="AEREO",'BASE LIQUIDACION REDEBAN 2025'!$B$6,'BASE LIQUIDACION REDEBAN 2025'!$C$5))))))</f>
        <v>144967.87232000002</v>
      </c>
      <c r="AJ447" s="97">
        <f>IF(OR(V447="SOPORTE_TELEFÓNICO",V447="ENVÍO"),0,IF(AC447="TIPO I",'BASE LIQUIDACION REDEBAN 2025'!$B$10,IF(AC447="TIPO II",'BASE LIQUIDACION REDEBAN 2025'!$B$11,IF(AC447="TIPO III",'BASE LIQUIDACION REDEBAN 2025'!$B$12,'BASE LIQUIDACION REDEBAN 2025'!$B$13))))</f>
        <v>140395.6348884</v>
      </c>
      <c r="AK447" s="97">
        <f t="shared" si="6"/>
        <v>144967.87232000002</v>
      </c>
    </row>
    <row r="448" spans="1:37" s="85" customFormat="1" ht="13.15">
      <c r="A448" s="178" t="s">
        <v>76</v>
      </c>
      <c r="B448" s="104" t="str">
        <f>VLOOKUP(A448,'CENTRO DE COSTOS'!A:D,4,FALSE)</f>
        <v>DIEGO FERNANDO HENAO CARDONA</v>
      </c>
      <c r="C448" s="104" t="str">
        <f>VLOOKUP(A448,'CENTRO DE COSTOS'!A:D,2,FALSE)</f>
        <v>0004-0003</v>
      </c>
      <c r="D448" s="177">
        <v>19001</v>
      </c>
      <c r="E448" s="178" t="s">
        <v>5414</v>
      </c>
      <c r="F448" s="178">
        <v>69074</v>
      </c>
      <c r="G448" s="178" t="s">
        <v>200</v>
      </c>
      <c r="H448" s="178" t="s">
        <v>95</v>
      </c>
      <c r="I448" s="178" t="s">
        <v>2324</v>
      </c>
      <c r="J448" s="178" t="s">
        <v>9145</v>
      </c>
      <c r="K448" s="178" t="s">
        <v>9145</v>
      </c>
      <c r="L448" s="117" t="s">
        <v>167</v>
      </c>
      <c r="M448" s="177" t="s">
        <v>11516</v>
      </c>
      <c r="N448" s="176" t="s">
        <v>11517</v>
      </c>
      <c r="O448" s="176">
        <v>45827.648611111108</v>
      </c>
      <c r="P448" s="176">
        <v>45827.725300925929</v>
      </c>
      <c r="Q448" s="177" t="s">
        <v>9136</v>
      </c>
      <c r="R448" s="177" t="s">
        <v>10250</v>
      </c>
      <c r="S448" s="177" t="s">
        <v>9138</v>
      </c>
      <c r="T448" s="177" t="s">
        <v>3964</v>
      </c>
      <c r="U448" s="177" t="s">
        <v>10251</v>
      </c>
      <c r="V448" s="177" t="s">
        <v>177</v>
      </c>
      <c r="W448" s="192" t="s">
        <v>11518</v>
      </c>
      <c r="X448" s="193" t="s">
        <v>11519</v>
      </c>
      <c r="Y448" s="177" t="s">
        <v>11520</v>
      </c>
      <c r="Z448" s="177" t="s">
        <v>11521</v>
      </c>
      <c r="AA448" s="177" t="s">
        <v>173</v>
      </c>
      <c r="AB448" s="177" t="s">
        <v>173</v>
      </c>
      <c r="AC448" s="194" t="s">
        <v>30</v>
      </c>
      <c r="AD448" s="194" t="s">
        <v>189</v>
      </c>
      <c r="AE448" s="177">
        <v>1</v>
      </c>
      <c r="AF448" s="177">
        <v>0</v>
      </c>
      <c r="AG448" s="177" t="s">
        <v>204</v>
      </c>
      <c r="AH448" s="118"/>
      <c r="AI448" s="112">
        <f>IF(V448="SOPORTE_TELEFÓNICO",'BASE LIQUIDACION REDEBAN 2025'!$B$19,IF(AC448="TIPO I",'BASE LIQUIDACION REDEBAN 2025'!$C$2,IF(AC448="TIPO II",'BASE LIQUIDACION REDEBAN 2025'!$C$3,IF(AC448="TIPO III",'BASE LIQUIDACION REDEBAN 2025'!$C$4,IF(AC448="TIPO IV",'BASE LIQUIDACION REDEBAN 2025'!$C$5,IF(AD448="AEREO",'BASE LIQUIDACION REDEBAN 2025'!$B$6,'BASE LIQUIDACION REDEBAN 2025'!$C$5))))))</f>
        <v>275728.78077800001</v>
      </c>
      <c r="AJ448" s="97">
        <f>IF(OR(V448="SOPORTE_TELEFÓNICO",V448="ENVÍO"),0,IF(AC448="TIPO I",'BASE LIQUIDACION REDEBAN 2025'!$B$10,IF(AC448="TIPO II",'BASE LIQUIDACION REDEBAN 2025'!$B$11,IF(AC448="TIPO III",'BASE LIQUIDACION REDEBAN 2025'!$B$12,'BASE LIQUIDACION REDEBAN 2025'!$B$13))))</f>
        <v>196536.5258152</v>
      </c>
      <c r="AK448" s="97">
        <f t="shared" si="6"/>
        <v>275728.78077800001</v>
      </c>
    </row>
    <row r="449" spans="1:37" s="85" customFormat="1" ht="13.15">
      <c r="A449" s="178" t="s">
        <v>92</v>
      </c>
      <c r="B449" s="104" t="str">
        <f>VLOOKUP(A449,'CENTRO DE COSTOS'!A:D,4,FALSE)</f>
        <v>KEVIN ALEXIS CORZO BUSTOS</v>
      </c>
      <c r="C449" s="104" t="str">
        <f>VLOOKUP(A449,'CENTRO DE COSTOS'!A:D,2,FALSE)</f>
        <v>0004-0007</v>
      </c>
      <c r="D449" s="177">
        <v>41001</v>
      </c>
      <c r="E449" s="178">
        <v>13546</v>
      </c>
      <c r="F449" s="178">
        <v>72036</v>
      </c>
      <c r="G449" s="178" t="s">
        <v>256</v>
      </c>
      <c r="H449" s="178" t="s">
        <v>92</v>
      </c>
      <c r="I449" s="178" t="s">
        <v>11522</v>
      </c>
      <c r="J449" s="178" t="s">
        <v>9145</v>
      </c>
      <c r="K449" s="178" t="s">
        <v>9145</v>
      </c>
      <c r="L449" s="117" t="s">
        <v>167</v>
      </c>
      <c r="M449" s="177" t="s">
        <v>11523</v>
      </c>
      <c r="N449" s="197" t="s">
        <v>11524</v>
      </c>
      <c r="O449" s="176">
        <v>45827.37222222222</v>
      </c>
      <c r="P449" s="176">
        <v>45828.336805555555</v>
      </c>
      <c r="Q449" s="177" t="s">
        <v>9136</v>
      </c>
      <c r="R449" s="177" t="s">
        <v>10250</v>
      </c>
      <c r="S449" s="177" t="s">
        <v>9138</v>
      </c>
      <c r="T449" s="177" t="s">
        <v>3964</v>
      </c>
      <c r="U449" s="177" t="s">
        <v>3964</v>
      </c>
      <c r="V449" s="177" t="s">
        <v>177</v>
      </c>
      <c r="W449" s="192" t="s">
        <v>11525</v>
      </c>
      <c r="X449" s="193" t="s">
        <v>11526</v>
      </c>
      <c r="Y449" s="177" t="s">
        <v>11527</v>
      </c>
      <c r="Z449" s="177" t="s">
        <v>11528</v>
      </c>
      <c r="AA449" s="177" t="s">
        <v>173</v>
      </c>
      <c r="AB449" s="177" t="s">
        <v>173</v>
      </c>
      <c r="AC449" s="194" t="s">
        <v>25</v>
      </c>
      <c r="AD449" s="194" t="s">
        <v>189</v>
      </c>
      <c r="AE449" s="177">
        <v>1</v>
      </c>
      <c r="AF449" s="177">
        <v>0</v>
      </c>
      <c r="AG449" s="177" t="s">
        <v>259</v>
      </c>
      <c r="AH449" s="118"/>
      <c r="AI449" s="112">
        <f>IF(V449="SOPORTE_TELEFÓNICO",'BASE LIQUIDACION REDEBAN 2025'!$B$19,IF(AC449="TIPO I",'BASE LIQUIDACION REDEBAN 2025'!$C$2,IF(AC449="TIPO II",'BASE LIQUIDACION REDEBAN 2025'!$C$3,IF(AC449="TIPO III",'BASE LIQUIDACION REDEBAN 2025'!$C$4,IF(AC449="TIPO IV",'BASE LIQUIDACION REDEBAN 2025'!$C$5,IF(AD449="AEREO",'BASE LIQUIDACION REDEBAN 2025'!$B$6,'BASE LIQUIDACION REDEBAN 2025'!$C$5))))))</f>
        <v>65960.072302</v>
      </c>
      <c r="AJ449" s="97">
        <f>IF(OR(V449="SOPORTE_TELEFÓNICO",V449="ENVÍO"),0,IF(AC449="TIPO I",'BASE LIQUIDACION REDEBAN 2025'!$B$10,IF(AC449="TIPO II",'BASE LIQUIDACION REDEBAN 2025'!$B$11,IF(AC449="TIPO III",'BASE LIQUIDACION REDEBAN 2025'!$B$12,'BASE LIQUIDACION REDEBAN 2025'!$B$13))))</f>
        <v>75096.394270399993</v>
      </c>
      <c r="AK449" s="97">
        <f t="shared" si="6"/>
        <v>65960.072302</v>
      </c>
    </row>
    <row r="450" spans="1:37" s="85" customFormat="1" ht="13.15">
      <c r="A450" s="178" t="s">
        <v>72</v>
      </c>
      <c r="B450" s="104" t="str">
        <f>VLOOKUP(A450,'CENTRO DE COSTOS'!A:D,4,FALSE)</f>
        <v>MIGUEL JULIÁN HERNÁNDEZ GUARÍN</v>
      </c>
      <c r="C450" s="104" t="str">
        <f>VLOOKUP(A450,'CENTRO DE COSTOS'!A:D,2,FALSE)</f>
        <v>0004-0008</v>
      </c>
      <c r="D450" s="177">
        <v>68307</v>
      </c>
      <c r="E450" s="178">
        <v>13500</v>
      </c>
      <c r="F450" s="178">
        <v>76593</v>
      </c>
      <c r="G450" s="178" t="s">
        <v>180</v>
      </c>
      <c r="H450" s="178" t="s">
        <v>1617</v>
      </c>
      <c r="I450" s="178" t="s">
        <v>11529</v>
      </c>
      <c r="J450" s="178" t="s">
        <v>9145</v>
      </c>
      <c r="K450" s="178" t="s">
        <v>9145</v>
      </c>
      <c r="L450" s="117" t="s">
        <v>167</v>
      </c>
      <c r="M450" s="177" t="s">
        <v>11530</v>
      </c>
      <c r="N450" s="197" t="s">
        <v>11531</v>
      </c>
      <c r="O450" s="176">
        <v>45824.646527777775</v>
      </c>
      <c r="P450" s="176">
        <v>45828.410752314812</v>
      </c>
      <c r="Q450" s="177" t="s">
        <v>9136</v>
      </c>
      <c r="R450" s="177" t="s">
        <v>10250</v>
      </c>
      <c r="S450" s="177" t="s">
        <v>9138</v>
      </c>
      <c r="T450" s="177" t="s">
        <v>3964</v>
      </c>
      <c r="U450" s="177" t="s">
        <v>3964</v>
      </c>
      <c r="V450" s="177" t="s">
        <v>177</v>
      </c>
      <c r="W450" s="192" t="s">
        <v>11532</v>
      </c>
      <c r="X450" s="193" t="s">
        <v>11533</v>
      </c>
      <c r="Y450" s="177" t="s">
        <v>11534</v>
      </c>
      <c r="Z450" s="177" t="s">
        <v>11535</v>
      </c>
      <c r="AA450" s="177" t="s">
        <v>173</v>
      </c>
      <c r="AB450" s="177" t="s">
        <v>173</v>
      </c>
      <c r="AC450" s="194" t="s">
        <v>25</v>
      </c>
      <c r="AD450" s="194" t="s">
        <v>189</v>
      </c>
      <c r="AE450" s="177">
        <v>1</v>
      </c>
      <c r="AF450" s="177">
        <v>0</v>
      </c>
      <c r="AG450" s="177" t="s">
        <v>1139</v>
      </c>
      <c r="AH450" s="118"/>
      <c r="AI450" s="112">
        <f>IF(V450="SOPORTE_TELEFÓNICO",'BASE LIQUIDACION REDEBAN 2025'!$B$19,IF(AC450="TIPO I",'BASE LIQUIDACION REDEBAN 2025'!$C$2,IF(AC450="TIPO II",'BASE LIQUIDACION REDEBAN 2025'!$C$3,IF(AC450="TIPO III",'BASE LIQUIDACION REDEBAN 2025'!$C$4,IF(AC450="TIPO IV",'BASE LIQUIDACION REDEBAN 2025'!$C$5,IF(AD450="AEREO",'BASE LIQUIDACION REDEBAN 2025'!$B$6,'BASE LIQUIDACION REDEBAN 2025'!$C$5))))))</f>
        <v>65960.072302</v>
      </c>
      <c r="AJ450" s="97">
        <f>IF(OR(V450="SOPORTE_TELEFÓNICO",V450="ENVÍO"),0,IF(AC450="TIPO I",'BASE LIQUIDACION REDEBAN 2025'!$B$10,IF(AC450="TIPO II",'BASE LIQUIDACION REDEBAN 2025'!$B$11,IF(AC450="TIPO III",'BASE LIQUIDACION REDEBAN 2025'!$B$12,'BASE LIQUIDACION REDEBAN 2025'!$B$13))))</f>
        <v>75096.394270399993</v>
      </c>
      <c r="AK450" s="97">
        <f t="shared" si="6"/>
        <v>65960.072302</v>
      </c>
    </row>
    <row r="451" spans="1:37" s="85" customFormat="1" ht="13.15">
      <c r="A451" s="178" t="s">
        <v>93</v>
      </c>
      <c r="B451" s="104" t="str">
        <f>VLOOKUP(A451,'CENTRO DE COSTOS'!A:D,4,FALSE)</f>
        <v>DIEGO FERNANDO HENAO CARDONA</v>
      </c>
      <c r="C451" s="104" t="str">
        <f>VLOOKUP(A451,'CENTRO DE COSTOS'!A:D,2,FALSE)</f>
        <v>0004-0003</v>
      </c>
      <c r="D451" s="177">
        <v>52001</v>
      </c>
      <c r="E451" s="178" t="s">
        <v>10272</v>
      </c>
      <c r="F451" s="178">
        <v>75662</v>
      </c>
      <c r="G451" s="178" t="s">
        <v>162</v>
      </c>
      <c r="H451" s="178" t="s">
        <v>93</v>
      </c>
      <c r="I451" s="178" t="s">
        <v>11536</v>
      </c>
      <c r="J451" s="178" t="s">
        <v>9145</v>
      </c>
      <c r="K451" s="178" t="s">
        <v>9145</v>
      </c>
      <c r="L451" s="117" t="s">
        <v>167</v>
      </c>
      <c r="M451" s="177" t="s">
        <v>11537</v>
      </c>
      <c r="N451" s="197" t="s">
        <v>11538</v>
      </c>
      <c r="O451" s="176">
        <v>45825.627083333333</v>
      </c>
      <c r="P451" s="176">
        <v>45828.478194444448</v>
      </c>
      <c r="Q451" s="177" t="s">
        <v>9136</v>
      </c>
      <c r="R451" s="177" t="s">
        <v>10250</v>
      </c>
      <c r="S451" s="177" t="s">
        <v>9138</v>
      </c>
      <c r="T451" s="177" t="s">
        <v>3964</v>
      </c>
      <c r="U451" s="177" t="s">
        <v>10276</v>
      </c>
      <c r="V451" s="177" t="s">
        <v>177</v>
      </c>
      <c r="W451" s="192" t="s">
        <v>11539</v>
      </c>
      <c r="X451" s="193" t="s">
        <v>11540</v>
      </c>
      <c r="Y451" s="177" t="s">
        <v>11541</v>
      </c>
      <c r="Z451" s="177" t="s">
        <v>11542</v>
      </c>
      <c r="AA451" s="177" t="s">
        <v>173</v>
      </c>
      <c r="AB451" s="177" t="s">
        <v>173</v>
      </c>
      <c r="AC451" s="194" t="s">
        <v>25</v>
      </c>
      <c r="AD451" s="194" t="s">
        <v>189</v>
      </c>
      <c r="AE451" s="177">
        <v>1</v>
      </c>
      <c r="AF451" s="177">
        <v>0</v>
      </c>
      <c r="AG451" s="177" t="s">
        <v>5957</v>
      </c>
      <c r="AH451" s="118"/>
      <c r="AI451" s="112">
        <f>IF(V451="SOPORTE_TELEFÓNICO",'BASE LIQUIDACION REDEBAN 2025'!$B$19,IF(AC451="TIPO I",'BASE LIQUIDACION REDEBAN 2025'!$C$2,IF(AC451="TIPO II",'BASE LIQUIDACION REDEBAN 2025'!$C$3,IF(AC451="TIPO III",'BASE LIQUIDACION REDEBAN 2025'!$C$4,IF(AC451="TIPO IV",'BASE LIQUIDACION REDEBAN 2025'!$C$5,IF(AD451="AEREO",'BASE LIQUIDACION REDEBAN 2025'!$B$6,'BASE LIQUIDACION REDEBAN 2025'!$C$5))))))</f>
        <v>65960.072302</v>
      </c>
      <c r="AJ451" s="97">
        <f>IF(OR(V451="SOPORTE_TELEFÓNICO",V451="ENVÍO"),0,IF(AC451="TIPO I",'BASE LIQUIDACION REDEBAN 2025'!$B$10,IF(AC451="TIPO II",'BASE LIQUIDACION REDEBAN 2025'!$B$11,IF(AC451="TIPO III",'BASE LIQUIDACION REDEBAN 2025'!$B$12,'BASE LIQUIDACION REDEBAN 2025'!$B$13))))</f>
        <v>75096.394270399993</v>
      </c>
      <c r="AK451" s="97">
        <f t="shared" ref="AK451:AK505" si="7">IF(OR(V451="SOPORTE_TELEFÓNICO",V451="ENVÍO"),AI451,(AE451*AI451+AF451*AJ451))</f>
        <v>65960.072302</v>
      </c>
    </row>
    <row r="452" spans="1:37" s="85" customFormat="1" ht="13.15">
      <c r="A452" s="178" t="s">
        <v>90</v>
      </c>
      <c r="B452" s="104" t="str">
        <f>VLOOKUP(A452,'CENTRO DE COSTOS'!A:D,4,FALSE)</f>
        <v>JUAN SEBASTIÁN RÍOS CASTRILLÓN</v>
      </c>
      <c r="C452" s="104" t="str">
        <f>VLOOKUP(A452,'CENTRO DE COSTOS'!A:D,2,FALSE)</f>
        <v>0004-0005</v>
      </c>
      <c r="D452" s="177">
        <v>5001</v>
      </c>
      <c r="E452" s="178">
        <v>13526</v>
      </c>
      <c r="F452" s="178">
        <v>55764</v>
      </c>
      <c r="G452" s="178" t="s">
        <v>290</v>
      </c>
      <c r="H452" s="178" t="s">
        <v>90</v>
      </c>
      <c r="I452" s="178" t="s">
        <v>11543</v>
      </c>
      <c r="J452" s="178" t="s">
        <v>9145</v>
      </c>
      <c r="K452" s="178" t="s">
        <v>9145</v>
      </c>
      <c r="L452" s="117" t="s">
        <v>167</v>
      </c>
      <c r="M452" s="177" t="s">
        <v>11544</v>
      </c>
      <c r="N452" s="197" t="s">
        <v>11545</v>
      </c>
      <c r="O452" s="176">
        <v>45825.627083333333</v>
      </c>
      <c r="P452" s="176">
        <v>45828.533194444448</v>
      </c>
      <c r="Q452" s="177" t="s">
        <v>9136</v>
      </c>
      <c r="R452" s="177" t="s">
        <v>10250</v>
      </c>
      <c r="S452" s="177" t="s">
        <v>9138</v>
      </c>
      <c r="T452" s="177" t="s">
        <v>3964</v>
      </c>
      <c r="U452" s="177" t="s">
        <v>3964</v>
      </c>
      <c r="V452" s="177" t="s">
        <v>177</v>
      </c>
      <c r="W452" s="192" t="s">
        <v>11546</v>
      </c>
      <c r="X452" s="193" t="s">
        <v>11547</v>
      </c>
      <c r="Y452" s="177" t="s">
        <v>11548</v>
      </c>
      <c r="Z452" s="177" t="s">
        <v>11549</v>
      </c>
      <c r="AA452" s="177" t="s">
        <v>173</v>
      </c>
      <c r="AB452" s="177" t="s">
        <v>173</v>
      </c>
      <c r="AC452" s="194" t="s">
        <v>25</v>
      </c>
      <c r="AD452" s="194" t="s">
        <v>189</v>
      </c>
      <c r="AE452" s="177">
        <v>1</v>
      </c>
      <c r="AF452" s="177">
        <v>0</v>
      </c>
      <c r="AG452" s="177" t="s">
        <v>3303</v>
      </c>
      <c r="AH452" s="118"/>
      <c r="AI452" s="112">
        <f>IF(V452="SOPORTE_TELEFÓNICO",'BASE LIQUIDACION REDEBAN 2025'!$B$19,IF(AC452="TIPO I",'BASE LIQUIDACION REDEBAN 2025'!$C$2,IF(AC452="TIPO II",'BASE LIQUIDACION REDEBAN 2025'!$C$3,IF(AC452="TIPO III",'BASE LIQUIDACION REDEBAN 2025'!$C$4,IF(AC452="TIPO IV",'BASE LIQUIDACION REDEBAN 2025'!$C$5,IF(AD452="AEREO",'BASE LIQUIDACION REDEBAN 2025'!$B$6,'BASE LIQUIDACION REDEBAN 2025'!$C$5))))))</f>
        <v>65960.072302</v>
      </c>
      <c r="AJ452" s="97">
        <f>IF(OR(V452="SOPORTE_TELEFÓNICO",V452="ENVÍO"),0,IF(AC452="TIPO I",'BASE LIQUIDACION REDEBAN 2025'!$B$10,IF(AC452="TIPO II",'BASE LIQUIDACION REDEBAN 2025'!$B$11,IF(AC452="TIPO III",'BASE LIQUIDACION REDEBAN 2025'!$B$12,'BASE LIQUIDACION REDEBAN 2025'!$B$13))))</f>
        <v>75096.394270399993</v>
      </c>
      <c r="AK452" s="97">
        <f t="shared" si="7"/>
        <v>65960.072302</v>
      </c>
    </row>
    <row r="453" spans="1:37" s="85" customFormat="1" ht="13.15">
      <c r="A453" s="178" t="s">
        <v>96</v>
      </c>
      <c r="B453" s="104" t="str">
        <f>VLOOKUP(A453,'CENTRO DE COSTOS'!A:D,4,FALSE)</f>
        <v>JOSE MAURICIO HERNANDEZ ROJAS</v>
      </c>
      <c r="C453" s="104" t="str">
        <f>VLOOKUP(A453,'CENTRO DE COSTOS'!A:D,2,FALSE)</f>
        <v>0004-0001</v>
      </c>
      <c r="D453" s="177">
        <v>47318</v>
      </c>
      <c r="E453" s="178">
        <v>13509</v>
      </c>
      <c r="F453" s="178">
        <v>30257</v>
      </c>
      <c r="G453" s="178" t="s">
        <v>683</v>
      </c>
      <c r="H453" s="178" t="s">
        <v>5554</v>
      </c>
      <c r="I453" s="178" t="s">
        <v>11550</v>
      </c>
      <c r="J453" s="178" t="s">
        <v>9145</v>
      </c>
      <c r="K453" s="178" t="s">
        <v>9145</v>
      </c>
      <c r="L453" s="117" t="s">
        <v>167</v>
      </c>
      <c r="M453" s="177" t="s">
        <v>11551</v>
      </c>
      <c r="N453" s="197" t="s">
        <v>11552</v>
      </c>
      <c r="O453" s="176">
        <v>45825.627083333333</v>
      </c>
      <c r="P453" s="176">
        <v>45828.537847222222</v>
      </c>
      <c r="Q453" s="177" t="s">
        <v>9136</v>
      </c>
      <c r="R453" s="177" t="s">
        <v>10250</v>
      </c>
      <c r="S453" s="177" t="s">
        <v>9138</v>
      </c>
      <c r="T453" s="177" t="s">
        <v>3964</v>
      </c>
      <c r="U453" s="177" t="s">
        <v>3964</v>
      </c>
      <c r="V453" s="177" t="s">
        <v>177</v>
      </c>
      <c r="W453" s="192" t="s">
        <v>11553</v>
      </c>
      <c r="X453" s="193" t="s">
        <v>11554</v>
      </c>
      <c r="Y453" s="177" t="s">
        <v>11555</v>
      </c>
      <c r="Z453" s="177" t="s">
        <v>11556</v>
      </c>
      <c r="AA453" s="177" t="s">
        <v>173</v>
      </c>
      <c r="AB453" s="177" t="s">
        <v>173</v>
      </c>
      <c r="AC453" s="194" t="s">
        <v>32</v>
      </c>
      <c r="AD453" s="194" t="s">
        <v>189</v>
      </c>
      <c r="AE453" s="177">
        <v>1</v>
      </c>
      <c r="AF453" s="177">
        <v>0</v>
      </c>
      <c r="AG453" s="177" t="s">
        <v>506</v>
      </c>
      <c r="AH453" s="118"/>
      <c r="AI453" s="112">
        <f>IF(V453="SOPORTE_TELEFÓNICO",'BASE LIQUIDACION REDEBAN 2025'!$B$19,IF(AC453="TIPO I",'BASE LIQUIDACION REDEBAN 2025'!$C$2,IF(AC453="TIPO II",'BASE LIQUIDACION REDEBAN 2025'!$C$3,IF(AC453="TIPO III",'BASE LIQUIDACION REDEBAN 2025'!$C$4,IF(AC453="TIPO IV",'BASE LIQUIDACION REDEBAN 2025'!$C$5,IF(AD453="AEREO",'BASE LIQUIDACION REDEBAN 2025'!$B$6,'BASE LIQUIDACION REDEBAN 2025'!$C$5))))))</f>
        <v>479588.87655000004</v>
      </c>
      <c r="AJ453" s="97">
        <f>IF(OR(V453="SOPORTE_TELEFÓNICO",V453="ENVÍO"),0,IF(AC453="TIPO I",'BASE LIQUIDACION REDEBAN 2025'!$B$10,IF(AC453="TIPO II",'BASE LIQUIDACION REDEBAN 2025'!$B$11,IF(AC453="TIPO III",'BASE LIQUIDACION REDEBAN 2025'!$B$12,'BASE LIQUIDACION REDEBAN 2025'!$B$13))))</f>
        <v>196536.5258152</v>
      </c>
      <c r="AK453" s="97">
        <f t="shared" si="7"/>
        <v>479588.87655000004</v>
      </c>
    </row>
    <row r="454" spans="1:37" s="85" customFormat="1" ht="13.15">
      <c r="A454" s="178" t="s">
        <v>68</v>
      </c>
      <c r="B454" s="104" t="str">
        <f>VLOOKUP(A454,'CENTRO DE COSTOS'!A:D,4,FALSE)</f>
        <v>WILLIAM ASDRUBAL ROZO ROZO</v>
      </c>
      <c r="C454" s="104" t="str">
        <f>VLOOKUP(A454,'CENTRO DE COSTOS'!A:D,2,FALSE)</f>
        <v>0004-0004</v>
      </c>
      <c r="D454" s="177">
        <v>11001</v>
      </c>
      <c r="E454" s="178">
        <v>13552</v>
      </c>
      <c r="F454" s="178">
        <v>24413</v>
      </c>
      <c r="G454" s="178" t="s">
        <v>298</v>
      </c>
      <c r="H454" s="178" t="s">
        <v>68</v>
      </c>
      <c r="I454" s="178" t="s">
        <v>11557</v>
      </c>
      <c r="J454" s="178" t="s">
        <v>9145</v>
      </c>
      <c r="K454" s="178" t="s">
        <v>9145</v>
      </c>
      <c r="L454" s="117" t="s">
        <v>167</v>
      </c>
      <c r="M454" s="177" t="s">
        <v>11558</v>
      </c>
      <c r="N454" s="197" t="s">
        <v>11559</v>
      </c>
      <c r="O454" s="176">
        <v>45827.563194444447</v>
      </c>
      <c r="P454" s="176">
        <v>45828.544259259259</v>
      </c>
      <c r="Q454" s="177" t="s">
        <v>9136</v>
      </c>
      <c r="R454" s="177" t="s">
        <v>10250</v>
      </c>
      <c r="S454" s="177" t="s">
        <v>9138</v>
      </c>
      <c r="T454" s="177" t="s">
        <v>3964</v>
      </c>
      <c r="U454" s="177" t="s">
        <v>3964</v>
      </c>
      <c r="V454" s="177" t="s">
        <v>177</v>
      </c>
      <c r="W454" s="192" t="s">
        <v>11560</v>
      </c>
      <c r="X454" s="193" t="s">
        <v>11561</v>
      </c>
      <c r="Y454" s="177" t="s">
        <v>11562</v>
      </c>
      <c r="Z454" s="177" t="s">
        <v>11563</v>
      </c>
      <c r="AA454" s="177" t="s">
        <v>173</v>
      </c>
      <c r="AB454" s="177" t="s">
        <v>173</v>
      </c>
      <c r="AC454" s="194" t="s">
        <v>25</v>
      </c>
      <c r="AD454" s="194" t="s">
        <v>189</v>
      </c>
      <c r="AE454" s="177">
        <v>1</v>
      </c>
      <c r="AF454" s="177">
        <v>0</v>
      </c>
      <c r="AG454" s="177" t="s">
        <v>4274</v>
      </c>
      <c r="AH454" s="118"/>
      <c r="AI454" s="112">
        <f>IF(V454="SOPORTE_TELEFÓNICO",'BASE LIQUIDACION REDEBAN 2025'!$B$19,IF(AC454="TIPO I",'BASE LIQUIDACION REDEBAN 2025'!$C$2,IF(AC454="TIPO II",'BASE LIQUIDACION REDEBAN 2025'!$C$3,IF(AC454="TIPO III",'BASE LIQUIDACION REDEBAN 2025'!$C$4,IF(AC454="TIPO IV",'BASE LIQUIDACION REDEBAN 2025'!$C$5,IF(AD454="AEREO",'BASE LIQUIDACION REDEBAN 2025'!$B$6,'BASE LIQUIDACION REDEBAN 2025'!$C$5))))))</f>
        <v>65960.072302</v>
      </c>
      <c r="AJ454" s="97">
        <f>IF(OR(V454="SOPORTE_TELEFÓNICO",V454="ENVÍO"),0,IF(AC454="TIPO I",'BASE LIQUIDACION REDEBAN 2025'!$B$10,IF(AC454="TIPO II",'BASE LIQUIDACION REDEBAN 2025'!$B$11,IF(AC454="TIPO III",'BASE LIQUIDACION REDEBAN 2025'!$B$12,'BASE LIQUIDACION REDEBAN 2025'!$B$13))))</f>
        <v>75096.394270399993</v>
      </c>
      <c r="AK454" s="97">
        <f t="shared" si="7"/>
        <v>65960.072302</v>
      </c>
    </row>
    <row r="455" spans="1:37" s="85" customFormat="1" ht="13.15">
      <c r="A455" s="178" t="s">
        <v>76</v>
      </c>
      <c r="B455" s="104" t="str">
        <f>VLOOKUP(A455,'CENTRO DE COSTOS'!A:D,4,FALSE)</f>
        <v>DIEGO FERNANDO HENAO CARDONA</v>
      </c>
      <c r="C455" s="104" t="str">
        <f>VLOOKUP(A455,'CENTRO DE COSTOS'!A:D,2,FALSE)</f>
        <v>0004-0003</v>
      </c>
      <c r="D455" s="177">
        <v>76109</v>
      </c>
      <c r="E455" s="178">
        <v>13547</v>
      </c>
      <c r="F455" s="178">
        <v>33046</v>
      </c>
      <c r="G455" s="178" t="s">
        <v>230</v>
      </c>
      <c r="H455" s="178" t="s">
        <v>231</v>
      </c>
      <c r="I455" s="178" t="s">
        <v>11564</v>
      </c>
      <c r="J455" s="178" t="s">
        <v>9145</v>
      </c>
      <c r="K455" s="178" t="s">
        <v>9145</v>
      </c>
      <c r="L455" s="117" t="s">
        <v>167</v>
      </c>
      <c r="M455" s="177" t="s">
        <v>11565</v>
      </c>
      <c r="N455" s="197" t="s">
        <v>11566</v>
      </c>
      <c r="O455" s="176">
        <v>45827.37222222222</v>
      </c>
      <c r="P455" s="176">
        <v>45828.603298611109</v>
      </c>
      <c r="Q455" s="177" t="s">
        <v>9136</v>
      </c>
      <c r="R455" s="177" t="s">
        <v>10250</v>
      </c>
      <c r="S455" s="177" t="s">
        <v>9138</v>
      </c>
      <c r="T455" s="177" t="s">
        <v>3964</v>
      </c>
      <c r="U455" s="177" t="s">
        <v>3964</v>
      </c>
      <c r="V455" s="177" t="s">
        <v>177</v>
      </c>
      <c r="W455" s="192" t="s">
        <v>11567</v>
      </c>
      <c r="X455" s="193" t="s">
        <v>11568</v>
      </c>
      <c r="Y455" s="177" t="s">
        <v>11569</v>
      </c>
      <c r="Z455" s="177" t="s">
        <v>11570</v>
      </c>
      <c r="AA455" s="177" t="s">
        <v>173</v>
      </c>
      <c r="AB455" s="177" t="s">
        <v>173</v>
      </c>
      <c r="AC455" s="194" t="s">
        <v>30</v>
      </c>
      <c r="AD455" s="194" t="s">
        <v>189</v>
      </c>
      <c r="AE455" s="177">
        <v>1</v>
      </c>
      <c r="AF455" s="177">
        <v>0</v>
      </c>
      <c r="AG455" s="177" t="s">
        <v>313</v>
      </c>
      <c r="AH455" s="118"/>
      <c r="AI455" s="112">
        <f>IF(V455="SOPORTE_TELEFÓNICO",'BASE LIQUIDACION REDEBAN 2025'!$B$19,IF(AC455="TIPO I",'BASE LIQUIDACION REDEBAN 2025'!$C$2,IF(AC455="TIPO II",'BASE LIQUIDACION REDEBAN 2025'!$C$3,IF(AC455="TIPO III",'BASE LIQUIDACION REDEBAN 2025'!$C$4,IF(AC455="TIPO IV",'BASE LIQUIDACION REDEBAN 2025'!$C$5,IF(AD455="AEREO",'BASE LIQUIDACION REDEBAN 2025'!$B$6,'BASE LIQUIDACION REDEBAN 2025'!$C$5))))))</f>
        <v>275728.78077800001</v>
      </c>
      <c r="AJ455" s="97">
        <f>IF(OR(V455="SOPORTE_TELEFÓNICO",V455="ENVÍO"),0,IF(AC455="TIPO I",'BASE LIQUIDACION REDEBAN 2025'!$B$10,IF(AC455="TIPO II",'BASE LIQUIDACION REDEBAN 2025'!$B$11,IF(AC455="TIPO III",'BASE LIQUIDACION REDEBAN 2025'!$B$12,'BASE LIQUIDACION REDEBAN 2025'!$B$13))))</f>
        <v>196536.5258152</v>
      </c>
      <c r="AK455" s="97">
        <f t="shared" si="7"/>
        <v>275728.78077800001</v>
      </c>
    </row>
    <row r="456" spans="1:37" s="85" customFormat="1" ht="13.15">
      <c r="A456" s="178" t="s">
        <v>72</v>
      </c>
      <c r="B456" s="104" t="str">
        <f>VLOOKUP(A456,'CENTRO DE COSTOS'!A:D,4,FALSE)</f>
        <v>MIGUEL JULIÁN HERNÁNDEZ GUARÍN</v>
      </c>
      <c r="C456" s="104" t="str">
        <f>VLOOKUP(A456,'CENTRO DE COSTOS'!A:D,2,FALSE)</f>
        <v>0004-0008</v>
      </c>
      <c r="D456" s="177">
        <v>68001</v>
      </c>
      <c r="E456" s="178">
        <v>13551</v>
      </c>
      <c r="F456" s="178">
        <v>46045</v>
      </c>
      <c r="G456" s="178" t="s">
        <v>180</v>
      </c>
      <c r="H456" s="178" t="s">
        <v>72</v>
      </c>
      <c r="I456" s="178" t="s">
        <v>11571</v>
      </c>
      <c r="J456" s="178" t="s">
        <v>9145</v>
      </c>
      <c r="K456" s="178" t="s">
        <v>9145</v>
      </c>
      <c r="L456" s="117" t="s">
        <v>167</v>
      </c>
      <c r="M456" s="177" t="s">
        <v>11572</v>
      </c>
      <c r="N456" s="197" t="s">
        <v>11573</v>
      </c>
      <c r="O456" s="176">
        <v>45827.563194444447</v>
      </c>
      <c r="P456" s="176">
        <v>45828.6325</v>
      </c>
      <c r="Q456" s="177" t="s">
        <v>9136</v>
      </c>
      <c r="R456" s="177" t="s">
        <v>10250</v>
      </c>
      <c r="S456" s="177" t="s">
        <v>9138</v>
      </c>
      <c r="T456" s="177" t="s">
        <v>3964</v>
      </c>
      <c r="U456" s="177" t="s">
        <v>3964</v>
      </c>
      <c r="V456" s="177" t="s">
        <v>177</v>
      </c>
      <c r="W456" s="192" t="s">
        <v>11574</v>
      </c>
      <c r="X456" s="193" t="s">
        <v>11575</v>
      </c>
      <c r="Y456" s="177" t="s">
        <v>11576</v>
      </c>
      <c r="Z456" s="177" t="s">
        <v>11577</v>
      </c>
      <c r="AA456" s="177" t="s">
        <v>173</v>
      </c>
      <c r="AB456" s="177" t="s">
        <v>173</v>
      </c>
      <c r="AC456" s="194" t="s">
        <v>25</v>
      </c>
      <c r="AD456" s="194" t="s">
        <v>189</v>
      </c>
      <c r="AE456" s="177">
        <v>1</v>
      </c>
      <c r="AF456" s="177">
        <v>0</v>
      </c>
      <c r="AG456" s="177" t="s">
        <v>1139</v>
      </c>
      <c r="AH456" s="118"/>
      <c r="AI456" s="112">
        <f>IF(V456="SOPORTE_TELEFÓNICO",'BASE LIQUIDACION REDEBAN 2025'!$B$19,IF(AC456="TIPO I",'BASE LIQUIDACION REDEBAN 2025'!$C$2,IF(AC456="TIPO II",'BASE LIQUIDACION REDEBAN 2025'!$C$3,IF(AC456="TIPO III",'BASE LIQUIDACION REDEBAN 2025'!$C$4,IF(AC456="TIPO IV",'BASE LIQUIDACION REDEBAN 2025'!$C$5,IF(AD456="AEREO",'BASE LIQUIDACION REDEBAN 2025'!$B$6,'BASE LIQUIDACION REDEBAN 2025'!$C$5))))))</f>
        <v>65960.072302</v>
      </c>
      <c r="AJ456" s="97">
        <f>IF(OR(V456="SOPORTE_TELEFÓNICO",V456="ENVÍO"),0,IF(AC456="TIPO I",'BASE LIQUIDACION REDEBAN 2025'!$B$10,IF(AC456="TIPO II",'BASE LIQUIDACION REDEBAN 2025'!$B$11,IF(AC456="TIPO III",'BASE LIQUIDACION REDEBAN 2025'!$B$12,'BASE LIQUIDACION REDEBAN 2025'!$B$13))))</f>
        <v>75096.394270399993</v>
      </c>
      <c r="AK456" s="97">
        <f t="shared" si="7"/>
        <v>65960.072302</v>
      </c>
    </row>
    <row r="457" spans="1:37" s="85" customFormat="1" ht="13.15">
      <c r="A457" s="178" t="s">
        <v>68</v>
      </c>
      <c r="B457" s="104" t="str">
        <f>VLOOKUP(A457,'CENTRO DE COSTOS'!A:D,4,FALSE)</f>
        <v>WILLIAM ASDRUBAL ROZO ROZO</v>
      </c>
      <c r="C457" s="104" t="str">
        <f>VLOOKUP(A457,'CENTRO DE COSTOS'!A:D,2,FALSE)</f>
        <v>0004-0004</v>
      </c>
      <c r="D457" s="177">
        <v>25736</v>
      </c>
      <c r="E457" s="178">
        <v>13508</v>
      </c>
      <c r="F457" s="178">
        <v>10677</v>
      </c>
      <c r="G457" s="178" t="s">
        <v>298</v>
      </c>
      <c r="H457" s="178" t="s">
        <v>11578</v>
      </c>
      <c r="I457" s="178" t="s">
        <v>11578</v>
      </c>
      <c r="J457" s="178" t="s">
        <v>9145</v>
      </c>
      <c r="K457" s="178" t="s">
        <v>9145</v>
      </c>
      <c r="L457" s="117" t="s">
        <v>167</v>
      </c>
      <c r="M457" s="177" t="s">
        <v>11579</v>
      </c>
      <c r="N457" s="197" t="s">
        <v>11580</v>
      </c>
      <c r="O457" s="176">
        <v>45825.627083333333</v>
      </c>
      <c r="P457" s="176">
        <v>45828.649907407409</v>
      </c>
      <c r="Q457" s="177" t="s">
        <v>9136</v>
      </c>
      <c r="R457" s="177" t="s">
        <v>10250</v>
      </c>
      <c r="S457" s="177" t="s">
        <v>9138</v>
      </c>
      <c r="T457" s="177" t="s">
        <v>3964</v>
      </c>
      <c r="U457" s="177" t="s">
        <v>3964</v>
      </c>
      <c r="V457" s="177" t="s">
        <v>177</v>
      </c>
      <c r="W457" s="192" t="s">
        <v>11581</v>
      </c>
      <c r="X457" s="193" t="s">
        <v>11582</v>
      </c>
      <c r="Y457" s="177" t="s">
        <v>11583</v>
      </c>
      <c r="Z457" s="177" t="s">
        <v>11584</v>
      </c>
      <c r="AA457" s="177" t="s">
        <v>173</v>
      </c>
      <c r="AB457" s="177" t="s">
        <v>173</v>
      </c>
      <c r="AC457" s="194" t="s">
        <v>28</v>
      </c>
      <c r="AD457" s="194" t="s">
        <v>189</v>
      </c>
      <c r="AE457" s="177">
        <v>1</v>
      </c>
      <c r="AF457" s="177">
        <v>0</v>
      </c>
      <c r="AG457" s="177" t="s">
        <v>397</v>
      </c>
      <c r="AH457" s="118"/>
      <c r="AI457" s="112">
        <f>IF(V457="SOPORTE_TELEFÓNICO",'BASE LIQUIDACION REDEBAN 2025'!$B$19,IF(AC457="TIPO I",'BASE LIQUIDACION REDEBAN 2025'!$C$2,IF(AC457="TIPO II",'BASE LIQUIDACION REDEBAN 2025'!$C$3,IF(AC457="TIPO III",'BASE LIQUIDACION REDEBAN 2025'!$C$4,IF(AC457="TIPO IV",'BASE LIQUIDACION REDEBAN 2025'!$C$5,IF(AD457="AEREO",'BASE LIQUIDACION REDEBAN 2025'!$B$6,'BASE LIQUIDACION REDEBAN 2025'!$C$5))))))</f>
        <v>144967.87232000002</v>
      </c>
      <c r="AJ457" s="97">
        <f>IF(OR(V457="SOPORTE_TELEFÓNICO",V457="ENVÍO"),0,IF(AC457="TIPO I",'BASE LIQUIDACION REDEBAN 2025'!$B$10,IF(AC457="TIPO II",'BASE LIQUIDACION REDEBAN 2025'!$B$11,IF(AC457="TIPO III",'BASE LIQUIDACION REDEBAN 2025'!$B$12,'BASE LIQUIDACION REDEBAN 2025'!$B$13))))</f>
        <v>140395.6348884</v>
      </c>
      <c r="AK457" s="97">
        <f t="shared" si="7"/>
        <v>144967.87232000002</v>
      </c>
    </row>
    <row r="458" spans="1:37" s="85" customFormat="1" ht="13.15">
      <c r="A458" s="178" t="s">
        <v>72</v>
      </c>
      <c r="B458" s="104" t="str">
        <f>VLOOKUP(A458,'CENTRO DE COSTOS'!A:D,4,FALSE)</f>
        <v>MIGUEL JULIÁN HERNÁNDEZ GUARÍN</v>
      </c>
      <c r="C458" s="104" t="str">
        <f>VLOOKUP(A458,'CENTRO DE COSTOS'!A:D,2,FALSE)</f>
        <v>0004-0008</v>
      </c>
      <c r="D458" s="177">
        <v>68547</v>
      </c>
      <c r="E458" s="178">
        <v>13565</v>
      </c>
      <c r="F458" s="178">
        <v>36927</v>
      </c>
      <c r="G458" s="178" t="s">
        <v>180</v>
      </c>
      <c r="H458" s="178" t="s">
        <v>3280</v>
      </c>
      <c r="I458" s="178" t="s">
        <v>11585</v>
      </c>
      <c r="J458" s="178" t="s">
        <v>802</v>
      </c>
      <c r="K458" s="178" t="s">
        <v>803</v>
      </c>
      <c r="L458" s="117" t="s">
        <v>167</v>
      </c>
      <c r="M458" s="177" t="s">
        <v>11586</v>
      </c>
      <c r="N458" s="197" t="s">
        <v>11587</v>
      </c>
      <c r="O458" s="176">
        <v>45827.563194444447</v>
      </c>
      <c r="P458" s="176">
        <v>45828.712592592587</v>
      </c>
      <c r="Q458" s="177" t="s">
        <v>9136</v>
      </c>
      <c r="R458" s="177" t="s">
        <v>10250</v>
      </c>
      <c r="S458" s="177" t="s">
        <v>9138</v>
      </c>
      <c r="T458" s="177" t="s">
        <v>3964</v>
      </c>
      <c r="U458" s="177" t="s">
        <v>3964</v>
      </c>
      <c r="V458" s="177" t="s">
        <v>177</v>
      </c>
      <c r="W458" s="192" t="s">
        <v>11588</v>
      </c>
      <c r="X458" s="193" t="s">
        <v>11589</v>
      </c>
      <c r="Y458" s="177" t="s">
        <v>11590</v>
      </c>
      <c r="Z458" s="177" t="s">
        <v>11591</v>
      </c>
      <c r="AA458" s="177" t="s">
        <v>173</v>
      </c>
      <c r="AB458" s="177" t="s">
        <v>173</v>
      </c>
      <c r="AC458" s="194" t="s">
        <v>28</v>
      </c>
      <c r="AD458" s="194" t="s">
        <v>189</v>
      </c>
      <c r="AE458" s="177">
        <v>1</v>
      </c>
      <c r="AF458" s="177">
        <v>0</v>
      </c>
      <c r="AG458" s="177" t="s">
        <v>1645</v>
      </c>
      <c r="AH458" s="118"/>
      <c r="AI458" s="112">
        <f>IF(V458="SOPORTE_TELEFÓNICO",'BASE LIQUIDACION REDEBAN 2025'!$B$19,IF(AC458="TIPO I",'BASE LIQUIDACION REDEBAN 2025'!$C$2,IF(AC458="TIPO II",'BASE LIQUIDACION REDEBAN 2025'!$C$3,IF(AC458="TIPO III",'BASE LIQUIDACION REDEBAN 2025'!$C$4,IF(AC458="TIPO IV",'BASE LIQUIDACION REDEBAN 2025'!$C$5,IF(AD458="AEREO",'BASE LIQUIDACION REDEBAN 2025'!$B$6,'BASE LIQUIDACION REDEBAN 2025'!$C$5))))))</f>
        <v>144967.87232000002</v>
      </c>
      <c r="AJ458" s="97">
        <f>IF(OR(V458="SOPORTE_TELEFÓNICO",V458="ENVÍO"),0,IF(AC458="TIPO I",'BASE LIQUIDACION REDEBAN 2025'!$B$10,IF(AC458="TIPO II",'BASE LIQUIDACION REDEBAN 2025'!$B$11,IF(AC458="TIPO III",'BASE LIQUIDACION REDEBAN 2025'!$B$12,'BASE LIQUIDACION REDEBAN 2025'!$B$13))))</f>
        <v>140395.6348884</v>
      </c>
      <c r="AK458" s="97">
        <f t="shared" si="7"/>
        <v>144967.87232000002</v>
      </c>
    </row>
    <row r="459" spans="1:37" s="85" customFormat="1" ht="13.15">
      <c r="A459" s="178" t="s">
        <v>100</v>
      </c>
      <c r="B459" s="104" t="str">
        <f>VLOOKUP(A459,'CENTRO DE COSTOS'!A:D,4,FALSE)</f>
        <v>KEVIN ALEXIS CORZO BUSTOS</v>
      </c>
      <c r="C459" s="104" t="str">
        <f>VLOOKUP(A459,'CENTRO DE COSTOS'!A:D,2,FALSE)</f>
        <v>0004-0007</v>
      </c>
      <c r="D459" s="177">
        <v>50006</v>
      </c>
      <c r="E459" s="178" t="s">
        <v>10272</v>
      </c>
      <c r="F459" s="178">
        <v>46117</v>
      </c>
      <c r="G459" s="178" t="s">
        <v>192</v>
      </c>
      <c r="H459" s="178" t="s">
        <v>1571</v>
      </c>
      <c r="I459" s="178" t="s">
        <v>11592</v>
      </c>
      <c r="J459" s="178" t="s">
        <v>802</v>
      </c>
      <c r="K459" s="178" t="s">
        <v>803</v>
      </c>
      <c r="L459" s="117" t="s">
        <v>167</v>
      </c>
      <c r="M459" s="177" t="s">
        <v>11593</v>
      </c>
      <c r="N459" s="197" t="s">
        <v>11594</v>
      </c>
      <c r="O459" s="176">
        <v>45827.563194444447</v>
      </c>
      <c r="P459" s="176">
        <v>45828.729131944441</v>
      </c>
      <c r="Q459" s="177" t="s">
        <v>9136</v>
      </c>
      <c r="R459" s="177" t="s">
        <v>10250</v>
      </c>
      <c r="S459" s="177" t="s">
        <v>9138</v>
      </c>
      <c r="T459" s="177" t="s">
        <v>3964</v>
      </c>
      <c r="U459" s="177" t="s">
        <v>10276</v>
      </c>
      <c r="V459" s="177" t="s">
        <v>177</v>
      </c>
      <c r="W459" s="192" t="s">
        <v>11595</v>
      </c>
      <c r="X459" s="193" t="s">
        <v>11596</v>
      </c>
      <c r="Y459" s="177" t="s">
        <v>11597</v>
      </c>
      <c r="Z459" s="177" t="s">
        <v>11598</v>
      </c>
      <c r="AA459" s="177" t="s">
        <v>173</v>
      </c>
      <c r="AB459" s="177" t="s">
        <v>173</v>
      </c>
      <c r="AC459" s="194" t="s">
        <v>28</v>
      </c>
      <c r="AD459" s="194" t="s">
        <v>189</v>
      </c>
      <c r="AE459" s="177">
        <v>1</v>
      </c>
      <c r="AF459" s="177">
        <v>0</v>
      </c>
      <c r="AG459" s="177" t="s">
        <v>265</v>
      </c>
      <c r="AH459" s="118"/>
      <c r="AI459" s="112">
        <f>IF(V459="SOPORTE_TELEFÓNICO",'BASE LIQUIDACION REDEBAN 2025'!$B$19,IF(AC459="TIPO I",'BASE LIQUIDACION REDEBAN 2025'!$C$2,IF(AC459="TIPO II",'BASE LIQUIDACION REDEBAN 2025'!$C$3,IF(AC459="TIPO III",'BASE LIQUIDACION REDEBAN 2025'!$C$4,IF(AC459="TIPO IV",'BASE LIQUIDACION REDEBAN 2025'!$C$5,IF(AD459="AEREO",'BASE LIQUIDACION REDEBAN 2025'!$B$6,'BASE LIQUIDACION REDEBAN 2025'!$C$5))))))</f>
        <v>144967.87232000002</v>
      </c>
      <c r="AJ459" s="97">
        <f>IF(OR(V459="SOPORTE_TELEFÓNICO",V459="ENVÍO"),0,IF(AC459="TIPO I",'BASE LIQUIDACION REDEBAN 2025'!$B$10,IF(AC459="TIPO II",'BASE LIQUIDACION REDEBAN 2025'!$B$11,IF(AC459="TIPO III",'BASE LIQUIDACION REDEBAN 2025'!$B$12,'BASE LIQUIDACION REDEBAN 2025'!$B$13))))</f>
        <v>140395.6348884</v>
      </c>
      <c r="AK459" s="97">
        <f t="shared" si="7"/>
        <v>144967.87232000002</v>
      </c>
    </row>
    <row r="460" spans="1:37" s="85" customFormat="1" ht="13.15">
      <c r="A460" s="178" t="s">
        <v>68</v>
      </c>
      <c r="B460" s="104" t="str">
        <f>VLOOKUP(A460,'CENTRO DE COSTOS'!A:D,4,FALSE)</f>
        <v>WILLIAM ASDRUBAL ROZO ROZO</v>
      </c>
      <c r="C460" s="104" t="str">
        <f>VLOOKUP(A460,'CENTRO DE COSTOS'!A:D,2,FALSE)</f>
        <v>0004-0004</v>
      </c>
      <c r="D460" s="177">
        <v>25754</v>
      </c>
      <c r="E460" s="178" t="s">
        <v>10272</v>
      </c>
      <c r="F460" s="178">
        <v>66140</v>
      </c>
      <c r="G460" s="178" t="s">
        <v>298</v>
      </c>
      <c r="H460" s="178" t="s">
        <v>457</v>
      </c>
      <c r="I460" s="178" t="s">
        <v>11599</v>
      </c>
      <c r="J460" s="178" t="s">
        <v>9145</v>
      </c>
      <c r="K460" s="178" t="s">
        <v>9145</v>
      </c>
      <c r="L460" s="117" t="s">
        <v>167</v>
      </c>
      <c r="M460" s="177" t="s">
        <v>11600</v>
      </c>
      <c r="N460" s="197" t="s">
        <v>11601</v>
      </c>
      <c r="O460" s="176">
        <v>45825.627083333333</v>
      </c>
      <c r="P460" s="176">
        <v>45828.755358796298</v>
      </c>
      <c r="Q460" s="177" t="s">
        <v>9136</v>
      </c>
      <c r="R460" s="177" t="s">
        <v>10250</v>
      </c>
      <c r="S460" s="177" t="s">
        <v>9138</v>
      </c>
      <c r="T460" s="177" t="s">
        <v>3964</v>
      </c>
      <c r="U460" s="177" t="s">
        <v>10276</v>
      </c>
      <c r="V460" s="177" t="s">
        <v>177</v>
      </c>
      <c r="W460" s="192" t="s">
        <v>11602</v>
      </c>
      <c r="X460" s="193" t="s">
        <v>11603</v>
      </c>
      <c r="Y460" s="177" t="s">
        <v>11604</v>
      </c>
      <c r="Z460" s="177" t="s">
        <v>11605</v>
      </c>
      <c r="AA460" s="177" t="s">
        <v>173</v>
      </c>
      <c r="AB460" s="177" t="s">
        <v>173</v>
      </c>
      <c r="AC460" s="194" t="s">
        <v>25</v>
      </c>
      <c r="AD460" s="194" t="s">
        <v>189</v>
      </c>
      <c r="AE460" s="177">
        <v>1</v>
      </c>
      <c r="AF460" s="177">
        <v>1</v>
      </c>
      <c r="AG460" s="177" t="s">
        <v>778</v>
      </c>
      <c r="AH460" s="118"/>
      <c r="AI460" s="112">
        <f>IF(V460="SOPORTE_TELEFÓNICO",'BASE LIQUIDACION REDEBAN 2025'!$B$19,IF(AC460="TIPO I",'BASE LIQUIDACION REDEBAN 2025'!$C$2,IF(AC460="TIPO II",'BASE LIQUIDACION REDEBAN 2025'!$C$3,IF(AC460="TIPO III",'BASE LIQUIDACION REDEBAN 2025'!$C$4,IF(AC460="TIPO IV",'BASE LIQUIDACION REDEBAN 2025'!$C$5,IF(AD460="AEREO",'BASE LIQUIDACION REDEBAN 2025'!$B$6,'BASE LIQUIDACION REDEBAN 2025'!$C$5))))))</f>
        <v>65960.072302</v>
      </c>
      <c r="AJ460" s="97">
        <f>IF(OR(V460="SOPORTE_TELEFÓNICO",V460="ENVÍO"),0,IF(AC460="TIPO I",'BASE LIQUIDACION REDEBAN 2025'!$B$10,IF(AC460="TIPO II",'BASE LIQUIDACION REDEBAN 2025'!$B$11,IF(AC460="TIPO III",'BASE LIQUIDACION REDEBAN 2025'!$B$12,'BASE LIQUIDACION REDEBAN 2025'!$B$13))))</f>
        <v>75096.394270399993</v>
      </c>
      <c r="AK460" s="97">
        <f t="shared" si="7"/>
        <v>141056.46657240001</v>
      </c>
    </row>
    <row r="461" spans="1:37" s="85" customFormat="1" ht="13.15">
      <c r="A461" s="178" t="s">
        <v>87</v>
      </c>
      <c r="B461" s="104" t="str">
        <f>VLOOKUP(A461,'CENTRO DE COSTOS'!A:D,4,FALSE)</f>
        <v>DIEGO FERNANDO HENAO CARDONA</v>
      </c>
      <c r="C461" s="104" t="str">
        <f>VLOOKUP(A461,'CENTRO DE COSTOS'!A:D,2,FALSE)</f>
        <v>0004-0002</v>
      </c>
      <c r="D461" s="177">
        <v>17001</v>
      </c>
      <c r="E461" s="178">
        <v>13567</v>
      </c>
      <c r="F461" s="178">
        <v>77461</v>
      </c>
      <c r="G461" s="178" t="s">
        <v>827</v>
      </c>
      <c r="H461" s="178" t="s">
        <v>87</v>
      </c>
      <c r="I461" s="178" t="s">
        <v>11606</v>
      </c>
      <c r="J461" s="178" t="s">
        <v>9145</v>
      </c>
      <c r="K461" s="178" t="s">
        <v>9145</v>
      </c>
      <c r="L461" s="117" t="s">
        <v>167</v>
      </c>
      <c r="M461" s="177" t="s">
        <v>11607</v>
      </c>
      <c r="N461" s="197" t="s">
        <v>11608</v>
      </c>
      <c r="O461" s="176">
        <v>45827.563194444447</v>
      </c>
      <c r="P461" s="176">
        <v>45829.470995370371</v>
      </c>
      <c r="Q461" s="177" t="s">
        <v>9136</v>
      </c>
      <c r="R461" s="177" t="s">
        <v>10250</v>
      </c>
      <c r="S461" s="177" t="s">
        <v>9138</v>
      </c>
      <c r="T461" s="177" t="s">
        <v>3964</v>
      </c>
      <c r="U461" s="177" t="s">
        <v>3964</v>
      </c>
      <c r="V461" s="177" t="s">
        <v>177</v>
      </c>
      <c r="W461" s="192" t="s">
        <v>11609</v>
      </c>
      <c r="X461" s="193" t="s">
        <v>11610</v>
      </c>
      <c r="Y461" s="177" t="s">
        <v>11611</v>
      </c>
      <c r="Z461" s="177" t="s">
        <v>11612</v>
      </c>
      <c r="AA461" s="177" t="s">
        <v>173</v>
      </c>
      <c r="AB461" s="177" t="s">
        <v>173</v>
      </c>
      <c r="AC461" s="194" t="s">
        <v>25</v>
      </c>
      <c r="AD461" s="194" t="s">
        <v>189</v>
      </c>
      <c r="AE461" s="177">
        <v>1</v>
      </c>
      <c r="AF461" s="177">
        <v>0</v>
      </c>
      <c r="AG461" s="177" t="s">
        <v>829</v>
      </c>
      <c r="AH461" s="118"/>
      <c r="AI461" s="112">
        <f>IF(V461="SOPORTE_TELEFÓNICO",'BASE LIQUIDACION REDEBAN 2025'!$B$19,IF(AC461="TIPO I",'BASE LIQUIDACION REDEBAN 2025'!$C$2,IF(AC461="TIPO II",'BASE LIQUIDACION REDEBAN 2025'!$C$3,IF(AC461="TIPO III",'BASE LIQUIDACION REDEBAN 2025'!$C$4,IF(AC461="TIPO IV",'BASE LIQUIDACION REDEBAN 2025'!$C$5,IF(AD461="AEREO",'BASE LIQUIDACION REDEBAN 2025'!$B$6,'BASE LIQUIDACION REDEBAN 2025'!$C$5))))))</f>
        <v>65960.072302</v>
      </c>
      <c r="AJ461" s="97">
        <f>IF(OR(V461="SOPORTE_TELEFÓNICO",V461="ENVÍO"),0,IF(AC461="TIPO I",'BASE LIQUIDACION REDEBAN 2025'!$B$10,IF(AC461="TIPO II",'BASE LIQUIDACION REDEBAN 2025'!$B$11,IF(AC461="TIPO III",'BASE LIQUIDACION REDEBAN 2025'!$B$12,'BASE LIQUIDACION REDEBAN 2025'!$B$13))))</f>
        <v>75096.394270399993</v>
      </c>
      <c r="AK461" s="97">
        <f t="shared" si="7"/>
        <v>65960.072302</v>
      </c>
    </row>
    <row r="462" spans="1:37" s="85" customFormat="1" ht="13.15">
      <c r="A462" s="178" t="s">
        <v>68</v>
      </c>
      <c r="B462" s="104" t="str">
        <f>VLOOKUP(A462,'CENTRO DE COSTOS'!A:D,4,FALSE)</f>
        <v>WILLIAM ASDRUBAL ROZO ROZO</v>
      </c>
      <c r="C462" s="104" t="str">
        <f>VLOOKUP(A462,'CENTRO DE COSTOS'!A:D,2,FALSE)</f>
        <v>0004-0004</v>
      </c>
      <c r="D462" s="177">
        <v>11001</v>
      </c>
      <c r="E462" s="178" t="s">
        <v>10272</v>
      </c>
      <c r="F462" s="178">
        <v>57627</v>
      </c>
      <c r="G462" s="178" t="s">
        <v>298</v>
      </c>
      <c r="H462" s="178" t="s">
        <v>68</v>
      </c>
      <c r="I462" s="178" t="s">
        <v>11613</v>
      </c>
      <c r="J462" s="178" t="s">
        <v>9145</v>
      </c>
      <c r="K462" s="178" t="s">
        <v>9145</v>
      </c>
      <c r="L462" s="117" t="s">
        <v>167</v>
      </c>
      <c r="M462" s="177" t="s">
        <v>11614</v>
      </c>
      <c r="N462" s="197" t="s">
        <v>11615</v>
      </c>
      <c r="O462" s="176">
        <v>45829.333333333336</v>
      </c>
      <c r="P462" s="176">
        <v>45832.435081018521</v>
      </c>
      <c r="Q462" s="177" t="s">
        <v>9136</v>
      </c>
      <c r="R462" s="177" t="s">
        <v>10250</v>
      </c>
      <c r="S462" s="177" t="s">
        <v>9138</v>
      </c>
      <c r="T462" s="177" t="s">
        <v>3964</v>
      </c>
      <c r="U462" s="177" t="s">
        <v>10276</v>
      </c>
      <c r="V462" s="177" t="s">
        <v>177</v>
      </c>
      <c r="W462" s="192" t="s">
        <v>11616</v>
      </c>
      <c r="X462" s="193" t="s">
        <v>11617</v>
      </c>
      <c r="Y462" s="177" t="s">
        <v>11618</v>
      </c>
      <c r="Z462" s="177" t="s">
        <v>11619</v>
      </c>
      <c r="AA462" s="177" t="s">
        <v>173</v>
      </c>
      <c r="AB462" s="177" t="s">
        <v>173</v>
      </c>
      <c r="AC462" s="194" t="s">
        <v>25</v>
      </c>
      <c r="AD462" s="194" t="s">
        <v>189</v>
      </c>
      <c r="AE462" s="177">
        <v>1</v>
      </c>
      <c r="AF462" s="177">
        <v>0</v>
      </c>
      <c r="AG462" s="177" t="s">
        <v>1288</v>
      </c>
      <c r="AH462" s="118"/>
      <c r="AI462" s="112">
        <f>IF(V462="SOPORTE_TELEFÓNICO",'BASE LIQUIDACION REDEBAN 2025'!$B$19,IF(AC462="TIPO I",'BASE LIQUIDACION REDEBAN 2025'!$C$2,IF(AC462="TIPO II",'BASE LIQUIDACION REDEBAN 2025'!$C$3,IF(AC462="TIPO III",'BASE LIQUIDACION REDEBAN 2025'!$C$4,IF(AC462="TIPO IV",'BASE LIQUIDACION REDEBAN 2025'!$C$5,IF(AD462="AEREO",'BASE LIQUIDACION REDEBAN 2025'!$B$6,'BASE LIQUIDACION REDEBAN 2025'!$C$5))))))</f>
        <v>65960.072302</v>
      </c>
      <c r="AJ462" s="97">
        <f>IF(OR(V462="SOPORTE_TELEFÓNICO",V462="ENVÍO"),0,IF(AC462="TIPO I",'BASE LIQUIDACION REDEBAN 2025'!$B$10,IF(AC462="TIPO II",'BASE LIQUIDACION REDEBAN 2025'!$B$11,IF(AC462="TIPO III",'BASE LIQUIDACION REDEBAN 2025'!$B$12,'BASE LIQUIDACION REDEBAN 2025'!$B$13))))</f>
        <v>75096.394270399993</v>
      </c>
      <c r="AK462" s="97">
        <f t="shared" si="7"/>
        <v>65960.072302</v>
      </c>
    </row>
    <row r="463" spans="1:37" s="85" customFormat="1" ht="13.15">
      <c r="A463" s="178" t="s">
        <v>101</v>
      </c>
      <c r="B463" s="104" t="str">
        <f>VLOOKUP(A463,'CENTRO DE COSTOS'!A:D,4,FALSE)</f>
        <v>KEVIN ALEXIS CORZO BUSTOS</v>
      </c>
      <c r="C463" s="104" t="str">
        <f>VLOOKUP(A463,'CENTRO DE COSTOS'!A:D,2,FALSE)</f>
        <v>0004-0007</v>
      </c>
      <c r="D463" s="177">
        <v>85430</v>
      </c>
      <c r="E463" s="178">
        <v>13488</v>
      </c>
      <c r="F463" s="178">
        <v>44311</v>
      </c>
      <c r="G463" s="178" t="s">
        <v>1934</v>
      </c>
      <c r="H463" s="178" t="s">
        <v>11620</v>
      </c>
      <c r="I463" s="178" t="s">
        <v>10794</v>
      </c>
      <c r="J463" s="178" t="s">
        <v>802</v>
      </c>
      <c r="K463" s="178" t="s">
        <v>1030</v>
      </c>
      <c r="L463" s="117" t="s">
        <v>167</v>
      </c>
      <c r="M463" s="177" t="s">
        <v>11621</v>
      </c>
      <c r="N463" s="197" t="s">
        <v>11622</v>
      </c>
      <c r="O463" s="176">
        <v>45824.646527777775</v>
      </c>
      <c r="P463" s="176">
        <v>45832.437337962961</v>
      </c>
      <c r="Q463" s="177" t="s">
        <v>9136</v>
      </c>
      <c r="R463" s="177" t="s">
        <v>10250</v>
      </c>
      <c r="S463" s="177" t="s">
        <v>9138</v>
      </c>
      <c r="T463" s="177" t="s">
        <v>3964</v>
      </c>
      <c r="U463" s="177" t="s">
        <v>3964</v>
      </c>
      <c r="V463" s="177" t="s">
        <v>177</v>
      </c>
      <c r="W463" s="192" t="s">
        <v>11623</v>
      </c>
      <c r="X463" s="193" t="s">
        <v>11624</v>
      </c>
      <c r="Y463" s="177" t="s">
        <v>11625</v>
      </c>
      <c r="Z463" s="177" t="s">
        <v>11626</v>
      </c>
      <c r="AA463" s="177" t="s">
        <v>173</v>
      </c>
      <c r="AB463" s="177" t="s">
        <v>173</v>
      </c>
      <c r="AC463" s="194" t="s">
        <v>28</v>
      </c>
      <c r="AD463" s="194" t="s">
        <v>189</v>
      </c>
      <c r="AE463" s="177">
        <v>1</v>
      </c>
      <c r="AF463" s="177">
        <v>0</v>
      </c>
      <c r="AG463" s="177" t="s">
        <v>2183</v>
      </c>
      <c r="AH463" s="118"/>
      <c r="AI463" s="112">
        <f>IF(V463="SOPORTE_TELEFÓNICO",'BASE LIQUIDACION REDEBAN 2025'!$B$19,IF(AC463="TIPO I",'BASE LIQUIDACION REDEBAN 2025'!$C$2,IF(AC463="TIPO II",'BASE LIQUIDACION REDEBAN 2025'!$C$3,IF(AC463="TIPO III",'BASE LIQUIDACION REDEBAN 2025'!$C$4,IF(AC463="TIPO IV",'BASE LIQUIDACION REDEBAN 2025'!$C$5,IF(AD463="AEREO",'BASE LIQUIDACION REDEBAN 2025'!$B$6,'BASE LIQUIDACION REDEBAN 2025'!$C$5))))))</f>
        <v>144967.87232000002</v>
      </c>
      <c r="AJ463" s="97">
        <f>IF(OR(V463="SOPORTE_TELEFÓNICO",V463="ENVÍO"),0,IF(AC463="TIPO I",'BASE LIQUIDACION REDEBAN 2025'!$B$10,IF(AC463="TIPO II",'BASE LIQUIDACION REDEBAN 2025'!$B$11,IF(AC463="TIPO III",'BASE LIQUIDACION REDEBAN 2025'!$B$12,'BASE LIQUIDACION REDEBAN 2025'!$B$13))))</f>
        <v>140395.6348884</v>
      </c>
      <c r="AK463" s="97">
        <f t="shared" si="7"/>
        <v>144967.87232000002</v>
      </c>
    </row>
    <row r="464" spans="1:37" s="85" customFormat="1" ht="13.15">
      <c r="A464" s="178" t="s">
        <v>90</v>
      </c>
      <c r="B464" s="104" t="str">
        <f>VLOOKUP(A464,'CENTRO DE COSTOS'!A:D,4,FALSE)</f>
        <v>JUAN SEBASTIÁN RÍOS CASTRILLÓN</v>
      </c>
      <c r="C464" s="104" t="str">
        <f>VLOOKUP(A464,'CENTRO DE COSTOS'!A:D,2,FALSE)</f>
        <v>0004-0005</v>
      </c>
      <c r="D464" s="177">
        <v>5001</v>
      </c>
      <c r="E464" s="178" t="s">
        <v>10272</v>
      </c>
      <c r="F464" s="178">
        <v>28227</v>
      </c>
      <c r="G464" s="178" t="s">
        <v>290</v>
      </c>
      <c r="H464" s="178" t="s">
        <v>90</v>
      </c>
      <c r="I464" s="178" t="s">
        <v>11627</v>
      </c>
      <c r="J464" s="178" t="s">
        <v>802</v>
      </c>
      <c r="K464" s="178" t="s">
        <v>803</v>
      </c>
      <c r="L464" s="117" t="s">
        <v>167</v>
      </c>
      <c r="M464" s="177" t="s">
        <v>11628</v>
      </c>
      <c r="N464" s="197" t="s">
        <v>11629</v>
      </c>
      <c r="O464" s="176">
        <v>45827.563194444447</v>
      </c>
      <c r="P464" s="176">
        <v>45832.448657407411</v>
      </c>
      <c r="Q464" s="177" t="s">
        <v>9136</v>
      </c>
      <c r="R464" s="177" t="s">
        <v>10250</v>
      </c>
      <c r="S464" s="177" t="s">
        <v>9138</v>
      </c>
      <c r="T464" s="177" t="s">
        <v>3964</v>
      </c>
      <c r="U464" s="177" t="s">
        <v>10276</v>
      </c>
      <c r="V464" s="177" t="s">
        <v>177</v>
      </c>
      <c r="W464" s="192" t="s">
        <v>11630</v>
      </c>
      <c r="X464" s="193" t="s">
        <v>11631</v>
      </c>
      <c r="Y464" s="177" t="s">
        <v>11632</v>
      </c>
      <c r="Z464" s="177" t="s">
        <v>11633</v>
      </c>
      <c r="AA464" s="177" t="s">
        <v>173</v>
      </c>
      <c r="AB464" s="177" t="s">
        <v>173</v>
      </c>
      <c r="AC464" s="194" t="s">
        <v>25</v>
      </c>
      <c r="AD464" s="194" t="s">
        <v>189</v>
      </c>
      <c r="AE464" s="177">
        <v>1</v>
      </c>
      <c r="AF464" s="177">
        <v>0</v>
      </c>
      <c r="AG464" s="177" t="s">
        <v>360</v>
      </c>
      <c r="AH464" s="118"/>
      <c r="AI464" s="112">
        <f>IF(V464="SOPORTE_TELEFÓNICO",'BASE LIQUIDACION REDEBAN 2025'!$B$19,IF(AC464="TIPO I",'BASE LIQUIDACION REDEBAN 2025'!$C$2,IF(AC464="TIPO II",'BASE LIQUIDACION REDEBAN 2025'!$C$3,IF(AC464="TIPO III",'BASE LIQUIDACION REDEBAN 2025'!$C$4,IF(AC464="TIPO IV",'BASE LIQUIDACION REDEBAN 2025'!$C$5,IF(AD464="AEREO",'BASE LIQUIDACION REDEBAN 2025'!$B$6,'BASE LIQUIDACION REDEBAN 2025'!$C$5))))))</f>
        <v>65960.072302</v>
      </c>
      <c r="AJ464" s="97">
        <f>IF(OR(V464="SOPORTE_TELEFÓNICO",V464="ENVÍO"),0,IF(AC464="TIPO I",'BASE LIQUIDACION REDEBAN 2025'!$B$10,IF(AC464="TIPO II",'BASE LIQUIDACION REDEBAN 2025'!$B$11,IF(AC464="TIPO III",'BASE LIQUIDACION REDEBAN 2025'!$B$12,'BASE LIQUIDACION REDEBAN 2025'!$B$13))))</f>
        <v>75096.394270399993</v>
      </c>
      <c r="AK464" s="97">
        <f t="shared" si="7"/>
        <v>65960.072302</v>
      </c>
    </row>
    <row r="465" spans="1:37" s="85" customFormat="1" ht="13.15">
      <c r="A465" s="178" t="s">
        <v>98</v>
      </c>
      <c r="B465" s="104" t="str">
        <f>VLOOKUP(A465,'CENTRO DE COSTOS'!A:D,4,FALSE)</f>
        <v>MIGUEL JULIÁN HERNÁNDEZ GUARÍN</v>
      </c>
      <c r="C465" s="104" t="str">
        <f>VLOOKUP(A465,'CENTRO DE COSTOS'!A:D,2,FALSE)</f>
        <v>0004-0008</v>
      </c>
      <c r="D465" s="177">
        <v>15001</v>
      </c>
      <c r="E465" s="178">
        <v>13553</v>
      </c>
      <c r="F465" s="178">
        <v>47375</v>
      </c>
      <c r="G465" s="178" t="s">
        <v>371</v>
      </c>
      <c r="H465" s="178" t="s">
        <v>98</v>
      </c>
      <c r="I465" s="178" t="s">
        <v>11634</v>
      </c>
      <c r="J465" s="178" t="s">
        <v>9145</v>
      </c>
      <c r="K465" s="178" t="s">
        <v>9145</v>
      </c>
      <c r="L465" s="117" t="s">
        <v>167</v>
      </c>
      <c r="M465" s="177" t="s">
        <v>11635</v>
      </c>
      <c r="N465" s="197" t="s">
        <v>11636</v>
      </c>
      <c r="O465" s="176">
        <v>45827.563194444447</v>
      </c>
      <c r="P465" s="176">
        <v>45832.44872685185</v>
      </c>
      <c r="Q465" s="177" t="s">
        <v>9136</v>
      </c>
      <c r="R465" s="177" t="s">
        <v>10250</v>
      </c>
      <c r="S465" s="177" t="s">
        <v>9138</v>
      </c>
      <c r="T465" s="177" t="s">
        <v>3964</v>
      </c>
      <c r="U465" s="177" t="s">
        <v>3964</v>
      </c>
      <c r="V465" s="177" t="s">
        <v>177</v>
      </c>
      <c r="W465" s="192" t="s">
        <v>11637</v>
      </c>
      <c r="X465" s="193" t="s">
        <v>11638</v>
      </c>
      <c r="Y465" s="177" t="s">
        <v>11639</v>
      </c>
      <c r="Z465" s="177" t="s">
        <v>11640</v>
      </c>
      <c r="AA465" s="177" t="s">
        <v>173</v>
      </c>
      <c r="AB465" s="177" t="s">
        <v>173</v>
      </c>
      <c r="AC465" s="194" t="s">
        <v>25</v>
      </c>
      <c r="AD465" s="194" t="s">
        <v>189</v>
      </c>
      <c r="AE465" s="177">
        <v>1</v>
      </c>
      <c r="AF465" s="177">
        <v>0</v>
      </c>
      <c r="AG465" s="177" t="s">
        <v>1354</v>
      </c>
      <c r="AH465" s="118"/>
      <c r="AI465" s="112">
        <f>IF(V465="SOPORTE_TELEFÓNICO",'BASE LIQUIDACION REDEBAN 2025'!$B$19,IF(AC465="TIPO I",'BASE LIQUIDACION REDEBAN 2025'!$C$2,IF(AC465="TIPO II",'BASE LIQUIDACION REDEBAN 2025'!$C$3,IF(AC465="TIPO III",'BASE LIQUIDACION REDEBAN 2025'!$C$4,IF(AC465="TIPO IV",'BASE LIQUIDACION REDEBAN 2025'!$C$5,IF(AD465="AEREO",'BASE LIQUIDACION REDEBAN 2025'!$B$6,'BASE LIQUIDACION REDEBAN 2025'!$C$5))))))</f>
        <v>65960.072302</v>
      </c>
      <c r="AJ465" s="97">
        <f>IF(OR(V465="SOPORTE_TELEFÓNICO",V465="ENVÍO"),0,IF(AC465="TIPO I",'BASE LIQUIDACION REDEBAN 2025'!$B$10,IF(AC465="TIPO II",'BASE LIQUIDACION REDEBAN 2025'!$B$11,IF(AC465="TIPO III",'BASE LIQUIDACION REDEBAN 2025'!$B$12,'BASE LIQUIDACION REDEBAN 2025'!$B$13))))</f>
        <v>75096.394270399993</v>
      </c>
      <c r="AK465" s="97">
        <f t="shared" si="7"/>
        <v>65960.072302</v>
      </c>
    </row>
    <row r="466" spans="1:37" s="85" customFormat="1" ht="13.15">
      <c r="A466" s="178" t="s">
        <v>99</v>
      </c>
      <c r="B466" s="104" t="str">
        <f>VLOOKUP(A466,'CENTRO DE COSTOS'!A:D,4,FALSE)</f>
        <v>JOSE MAURICIO HERNANDEZ ROJAS</v>
      </c>
      <c r="C466" s="104" t="str">
        <f>VLOOKUP(A466,'CENTRO DE COSTOS'!A:D,2,FALSE)</f>
        <v>0004-0001</v>
      </c>
      <c r="D466" s="177">
        <v>20001</v>
      </c>
      <c r="E466" s="178">
        <v>13548</v>
      </c>
      <c r="F466" s="178">
        <v>28263</v>
      </c>
      <c r="G466" s="178" t="s">
        <v>269</v>
      </c>
      <c r="H466" s="178" t="s">
        <v>99</v>
      </c>
      <c r="I466" s="178" t="s">
        <v>11641</v>
      </c>
      <c r="J466" s="178" t="s">
        <v>9145</v>
      </c>
      <c r="K466" s="178" t="s">
        <v>9145</v>
      </c>
      <c r="L466" s="117" t="s">
        <v>167</v>
      </c>
      <c r="M466" s="177" t="s">
        <v>11642</v>
      </c>
      <c r="N466" s="197" t="s">
        <v>11643</v>
      </c>
      <c r="O466" s="176">
        <v>45827.563194444447</v>
      </c>
      <c r="P466" s="176">
        <v>45832.465370370373</v>
      </c>
      <c r="Q466" s="177" t="s">
        <v>9136</v>
      </c>
      <c r="R466" s="177" t="s">
        <v>10250</v>
      </c>
      <c r="S466" s="177" t="s">
        <v>9138</v>
      </c>
      <c r="T466" s="177" t="s">
        <v>3964</v>
      </c>
      <c r="U466" s="177" t="s">
        <v>3964</v>
      </c>
      <c r="V466" s="177" t="s">
        <v>177</v>
      </c>
      <c r="W466" s="192" t="s">
        <v>11644</v>
      </c>
      <c r="X466" s="193" t="s">
        <v>11645</v>
      </c>
      <c r="Y466" s="177" t="s">
        <v>11646</v>
      </c>
      <c r="Z466" s="177" t="s">
        <v>11647</v>
      </c>
      <c r="AA466" s="177" t="s">
        <v>173</v>
      </c>
      <c r="AB466" s="177" t="s">
        <v>173</v>
      </c>
      <c r="AC466" s="194" t="s">
        <v>25</v>
      </c>
      <c r="AD466" s="194" t="s">
        <v>189</v>
      </c>
      <c r="AE466" s="177">
        <v>1</v>
      </c>
      <c r="AF466" s="177">
        <v>0</v>
      </c>
      <c r="AG466" s="177" t="s">
        <v>273</v>
      </c>
      <c r="AH466" s="118"/>
      <c r="AI466" s="112">
        <f>IF(V466="SOPORTE_TELEFÓNICO",'BASE LIQUIDACION REDEBAN 2025'!$B$19,IF(AC466="TIPO I",'BASE LIQUIDACION REDEBAN 2025'!$C$2,IF(AC466="TIPO II",'BASE LIQUIDACION REDEBAN 2025'!$C$3,IF(AC466="TIPO III",'BASE LIQUIDACION REDEBAN 2025'!$C$4,IF(AC466="TIPO IV",'BASE LIQUIDACION REDEBAN 2025'!$C$5,IF(AD466="AEREO",'BASE LIQUIDACION REDEBAN 2025'!$B$6,'BASE LIQUIDACION REDEBAN 2025'!$C$5))))))</f>
        <v>65960.072302</v>
      </c>
      <c r="AJ466" s="97">
        <f>IF(OR(V466="SOPORTE_TELEFÓNICO",V466="ENVÍO"),0,IF(AC466="TIPO I",'BASE LIQUIDACION REDEBAN 2025'!$B$10,IF(AC466="TIPO II",'BASE LIQUIDACION REDEBAN 2025'!$B$11,IF(AC466="TIPO III",'BASE LIQUIDACION REDEBAN 2025'!$B$12,'BASE LIQUIDACION REDEBAN 2025'!$B$13))))</f>
        <v>75096.394270399993</v>
      </c>
      <c r="AK466" s="97">
        <f t="shared" si="7"/>
        <v>65960.072302</v>
      </c>
    </row>
    <row r="467" spans="1:37" s="85" customFormat="1" ht="13.15">
      <c r="A467" s="178" t="s">
        <v>100</v>
      </c>
      <c r="B467" s="104" t="str">
        <f>VLOOKUP(A467,'CENTRO DE COSTOS'!A:D,4,FALSE)</f>
        <v>KEVIN ALEXIS CORZO BUSTOS</v>
      </c>
      <c r="C467" s="104" t="str">
        <f>VLOOKUP(A467,'CENTRO DE COSTOS'!A:D,2,FALSE)</f>
        <v>0004-0007</v>
      </c>
      <c r="D467" s="177">
        <v>50001</v>
      </c>
      <c r="E467" s="178" t="s">
        <v>10272</v>
      </c>
      <c r="F467" s="178">
        <v>67216</v>
      </c>
      <c r="G467" s="178" t="s">
        <v>192</v>
      </c>
      <c r="H467" s="178" t="s">
        <v>100</v>
      </c>
      <c r="I467" s="178" t="s">
        <v>11648</v>
      </c>
      <c r="J467" s="178" t="s">
        <v>9145</v>
      </c>
      <c r="K467" s="178" t="s">
        <v>9145</v>
      </c>
      <c r="L467" s="117" t="s">
        <v>167</v>
      </c>
      <c r="M467" s="177" t="s">
        <v>11649</v>
      </c>
      <c r="N467" s="197" t="s">
        <v>11650</v>
      </c>
      <c r="O467" s="176">
        <v>45829.333333333336</v>
      </c>
      <c r="P467" s="176">
        <v>45832.503738425927</v>
      </c>
      <c r="Q467" s="177" t="s">
        <v>9136</v>
      </c>
      <c r="R467" s="177" t="s">
        <v>10250</v>
      </c>
      <c r="S467" s="177" t="s">
        <v>9138</v>
      </c>
      <c r="T467" s="177" t="s">
        <v>3964</v>
      </c>
      <c r="U467" s="177" t="s">
        <v>10276</v>
      </c>
      <c r="V467" s="177" t="s">
        <v>177</v>
      </c>
      <c r="W467" s="192" t="s">
        <v>11651</v>
      </c>
      <c r="X467" s="193" t="s">
        <v>11652</v>
      </c>
      <c r="Y467" s="177" t="s">
        <v>11653</v>
      </c>
      <c r="Z467" s="177" t="s">
        <v>11654</v>
      </c>
      <c r="AA467" s="177" t="s">
        <v>173</v>
      </c>
      <c r="AB467" s="177" t="s">
        <v>173</v>
      </c>
      <c r="AC467" s="194" t="s">
        <v>25</v>
      </c>
      <c r="AD467" s="194" t="s">
        <v>189</v>
      </c>
      <c r="AE467" s="177">
        <v>1</v>
      </c>
      <c r="AF467" s="177">
        <v>0</v>
      </c>
      <c r="AG467" s="177" t="s">
        <v>196</v>
      </c>
      <c r="AH467" s="118"/>
      <c r="AI467" s="112">
        <f>IF(V467="SOPORTE_TELEFÓNICO",'BASE LIQUIDACION REDEBAN 2025'!$B$19,IF(AC467="TIPO I",'BASE LIQUIDACION REDEBAN 2025'!$C$2,IF(AC467="TIPO II",'BASE LIQUIDACION REDEBAN 2025'!$C$3,IF(AC467="TIPO III",'BASE LIQUIDACION REDEBAN 2025'!$C$4,IF(AC467="TIPO IV",'BASE LIQUIDACION REDEBAN 2025'!$C$5,IF(AD467="AEREO",'BASE LIQUIDACION REDEBAN 2025'!$B$6,'BASE LIQUIDACION REDEBAN 2025'!$C$5))))))</f>
        <v>65960.072302</v>
      </c>
      <c r="AJ467" s="97">
        <f>IF(OR(V467="SOPORTE_TELEFÓNICO",V467="ENVÍO"),0,IF(AC467="TIPO I",'BASE LIQUIDACION REDEBAN 2025'!$B$10,IF(AC467="TIPO II",'BASE LIQUIDACION REDEBAN 2025'!$B$11,IF(AC467="TIPO III",'BASE LIQUIDACION REDEBAN 2025'!$B$12,'BASE LIQUIDACION REDEBAN 2025'!$B$13))))</f>
        <v>75096.394270399993</v>
      </c>
      <c r="AK467" s="97">
        <f t="shared" si="7"/>
        <v>65960.072302</v>
      </c>
    </row>
    <row r="468" spans="1:37" s="85" customFormat="1" ht="13.15">
      <c r="A468" s="178" t="s">
        <v>100</v>
      </c>
      <c r="B468" s="104" t="str">
        <f>VLOOKUP(A468,'CENTRO DE COSTOS'!A:D,4,FALSE)</f>
        <v>KEVIN ALEXIS CORZO BUSTOS</v>
      </c>
      <c r="C468" s="104" t="str">
        <f>VLOOKUP(A468,'CENTRO DE COSTOS'!A:D,2,FALSE)</f>
        <v>0004-0007</v>
      </c>
      <c r="D468" s="177">
        <v>50313</v>
      </c>
      <c r="E468" s="178">
        <v>13536</v>
      </c>
      <c r="F468" s="178">
        <v>64162</v>
      </c>
      <c r="G468" s="178" t="s">
        <v>192</v>
      </c>
      <c r="H468" s="178" t="s">
        <v>250</v>
      </c>
      <c r="I468" s="178" t="s">
        <v>11655</v>
      </c>
      <c r="J468" s="178" t="s">
        <v>9145</v>
      </c>
      <c r="K468" s="178" t="s">
        <v>9145</v>
      </c>
      <c r="L468" s="117" t="s">
        <v>167</v>
      </c>
      <c r="M468" s="177" t="s">
        <v>11656</v>
      </c>
      <c r="N468" s="197" t="s">
        <v>11657</v>
      </c>
      <c r="O468" s="176">
        <v>45825.627083333333</v>
      </c>
      <c r="P468" s="176">
        <v>45832.503819444442</v>
      </c>
      <c r="Q468" s="177" t="s">
        <v>9136</v>
      </c>
      <c r="R468" s="177" t="s">
        <v>10250</v>
      </c>
      <c r="S468" s="177" t="s">
        <v>9138</v>
      </c>
      <c r="T468" s="177" t="s">
        <v>3964</v>
      </c>
      <c r="U468" s="177" t="s">
        <v>3964</v>
      </c>
      <c r="V468" s="177" t="s">
        <v>177</v>
      </c>
      <c r="W468" s="192" t="s">
        <v>11658</v>
      </c>
      <c r="X468" s="193" t="s">
        <v>11659</v>
      </c>
      <c r="Y468" s="177" t="s">
        <v>11660</v>
      </c>
      <c r="Z468" s="177" t="s">
        <v>11661</v>
      </c>
      <c r="AA468" s="177" t="s">
        <v>173</v>
      </c>
      <c r="AB468" s="177" t="s">
        <v>173</v>
      </c>
      <c r="AC468" s="194" t="s">
        <v>28</v>
      </c>
      <c r="AD468" s="194" t="s">
        <v>189</v>
      </c>
      <c r="AE468" s="177">
        <v>1</v>
      </c>
      <c r="AF468" s="177">
        <v>1</v>
      </c>
      <c r="AG468" s="177" t="s">
        <v>246</v>
      </c>
      <c r="AH468" s="118"/>
      <c r="AI468" s="112">
        <f>IF(V468="SOPORTE_TELEFÓNICO",'BASE LIQUIDACION REDEBAN 2025'!$B$19,IF(AC468="TIPO I",'BASE LIQUIDACION REDEBAN 2025'!$C$2,IF(AC468="TIPO II",'BASE LIQUIDACION REDEBAN 2025'!$C$3,IF(AC468="TIPO III",'BASE LIQUIDACION REDEBAN 2025'!$C$4,IF(AC468="TIPO IV",'BASE LIQUIDACION REDEBAN 2025'!$C$5,IF(AD468="AEREO",'BASE LIQUIDACION REDEBAN 2025'!$B$6,'BASE LIQUIDACION REDEBAN 2025'!$C$5))))))</f>
        <v>144967.87232000002</v>
      </c>
      <c r="AJ468" s="97">
        <f>IF(OR(V468="SOPORTE_TELEFÓNICO",V468="ENVÍO"),0,IF(AC468="TIPO I",'BASE LIQUIDACION REDEBAN 2025'!$B$10,IF(AC468="TIPO II",'BASE LIQUIDACION REDEBAN 2025'!$B$11,IF(AC468="TIPO III",'BASE LIQUIDACION REDEBAN 2025'!$B$12,'BASE LIQUIDACION REDEBAN 2025'!$B$13))))</f>
        <v>140395.6348884</v>
      </c>
      <c r="AK468" s="97">
        <f t="shared" si="7"/>
        <v>285363.50720840006</v>
      </c>
    </row>
    <row r="469" spans="1:37" s="85" customFormat="1" ht="13.15">
      <c r="A469" s="178" t="s">
        <v>92</v>
      </c>
      <c r="B469" s="104" t="str">
        <f>VLOOKUP(A469,'CENTRO DE COSTOS'!A:D,4,FALSE)</f>
        <v>KEVIN ALEXIS CORZO BUSTOS</v>
      </c>
      <c r="C469" s="104" t="str">
        <f>VLOOKUP(A469,'CENTRO DE COSTOS'!A:D,2,FALSE)</f>
        <v>0004-0007</v>
      </c>
      <c r="D469" s="177">
        <v>18001</v>
      </c>
      <c r="E469" s="178" t="s">
        <v>10272</v>
      </c>
      <c r="F469" s="178">
        <v>78425</v>
      </c>
      <c r="G469" s="178" t="s">
        <v>1649</v>
      </c>
      <c r="H469" s="178" t="s">
        <v>82</v>
      </c>
      <c r="I469" s="178" t="s">
        <v>11662</v>
      </c>
      <c r="J469" s="178" t="s">
        <v>9145</v>
      </c>
      <c r="K469" s="178" t="s">
        <v>9145</v>
      </c>
      <c r="L469" s="117" t="s">
        <v>167</v>
      </c>
      <c r="M469" s="177" t="s">
        <v>11663</v>
      </c>
      <c r="N469" s="197" t="s">
        <v>11664</v>
      </c>
      <c r="O469" s="176">
        <v>45827.563194444447</v>
      </c>
      <c r="P469" s="176">
        <v>45832.530462962961</v>
      </c>
      <c r="Q469" s="177" t="s">
        <v>9136</v>
      </c>
      <c r="R469" s="177" t="s">
        <v>10250</v>
      </c>
      <c r="S469" s="177" t="s">
        <v>9138</v>
      </c>
      <c r="T469" s="177" t="s">
        <v>3964</v>
      </c>
      <c r="U469" s="177" t="s">
        <v>10276</v>
      </c>
      <c r="V469" s="177" t="s">
        <v>177</v>
      </c>
      <c r="W469" s="192" t="s">
        <v>11665</v>
      </c>
      <c r="X469" s="193" t="s">
        <v>11666</v>
      </c>
      <c r="Y469" s="177" t="s">
        <v>11667</v>
      </c>
      <c r="Z469" s="177" t="s">
        <v>11668</v>
      </c>
      <c r="AA469" s="177" t="s">
        <v>173</v>
      </c>
      <c r="AB469" s="177" t="s">
        <v>173</v>
      </c>
      <c r="AC469" s="194" t="s">
        <v>32</v>
      </c>
      <c r="AD469" s="194" t="s">
        <v>189</v>
      </c>
      <c r="AE469" s="177">
        <v>1</v>
      </c>
      <c r="AF469" s="177">
        <v>0</v>
      </c>
      <c r="AG469" s="177" t="s">
        <v>1653</v>
      </c>
      <c r="AH469" s="118"/>
      <c r="AI469" s="112">
        <f>IF(V469="SOPORTE_TELEFÓNICO",'BASE LIQUIDACION REDEBAN 2025'!$B$19,IF(AC469="TIPO I",'BASE LIQUIDACION REDEBAN 2025'!$C$2,IF(AC469="TIPO II",'BASE LIQUIDACION REDEBAN 2025'!$C$3,IF(AC469="TIPO III",'BASE LIQUIDACION REDEBAN 2025'!$C$4,IF(AC469="TIPO IV",'BASE LIQUIDACION REDEBAN 2025'!$C$5,IF(AD469="AEREO",'BASE LIQUIDACION REDEBAN 2025'!$B$6,'BASE LIQUIDACION REDEBAN 2025'!$C$5))))))</f>
        <v>479588.87655000004</v>
      </c>
      <c r="AJ469" s="97">
        <f>IF(OR(V469="SOPORTE_TELEFÓNICO",V469="ENVÍO"),0,IF(AC469="TIPO I",'BASE LIQUIDACION REDEBAN 2025'!$B$10,IF(AC469="TIPO II",'BASE LIQUIDACION REDEBAN 2025'!$B$11,IF(AC469="TIPO III",'BASE LIQUIDACION REDEBAN 2025'!$B$12,'BASE LIQUIDACION REDEBAN 2025'!$B$13))))</f>
        <v>196536.5258152</v>
      </c>
      <c r="AK469" s="97">
        <f t="shared" si="7"/>
        <v>479588.87655000004</v>
      </c>
    </row>
    <row r="470" spans="1:37" s="85" customFormat="1" ht="13.15">
      <c r="A470" s="178" t="s">
        <v>90</v>
      </c>
      <c r="B470" s="104" t="str">
        <f>VLOOKUP(A470,'CENTRO DE COSTOS'!A:D,4,FALSE)</f>
        <v>JUAN SEBASTIÁN RÍOS CASTRILLÓN</v>
      </c>
      <c r="C470" s="104" t="str">
        <f>VLOOKUP(A470,'CENTRO DE COSTOS'!A:D,2,FALSE)</f>
        <v>0004-0005</v>
      </c>
      <c r="D470" s="177">
        <v>5001</v>
      </c>
      <c r="E470" s="178">
        <v>13556</v>
      </c>
      <c r="F470" s="178">
        <v>57421</v>
      </c>
      <c r="G470" s="178" t="s">
        <v>290</v>
      </c>
      <c r="H470" s="178" t="s">
        <v>90</v>
      </c>
      <c r="I470" s="178" t="s">
        <v>11669</v>
      </c>
      <c r="J470" s="178" t="s">
        <v>9145</v>
      </c>
      <c r="K470" s="178" t="s">
        <v>9145</v>
      </c>
      <c r="L470" s="117" t="s">
        <v>167</v>
      </c>
      <c r="M470" s="177" t="s">
        <v>11670</v>
      </c>
      <c r="N470" s="197" t="s">
        <v>11671</v>
      </c>
      <c r="O470" s="176">
        <v>45827.563194444447</v>
      </c>
      <c r="P470" s="176">
        <v>45832.57068287037</v>
      </c>
      <c r="Q470" s="177" t="s">
        <v>9136</v>
      </c>
      <c r="R470" s="177" t="s">
        <v>10250</v>
      </c>
      <c r="S470" s="177" t="s">
        <v>9138</v>
      </c>
      <c r="T470" s="177" t="s">
        <v>3964</v>
      </c>
      <c r="U470" s="177" t="s">
        <v>3964</v>
      </c>
      <c r="V470" s="177" t="s">
        <v>177</v>
      </c>
      <c r="W470" s="192" t="s">
        <v>11672</v>
      </c>
      <c r="X470" s="193" t="s">
        <v>11673</v>
      </c>
      <c r="Y470" s="177" t="s">
        <v>11674</v>
      </c>
      <c r="Z470" s="177" t="s">
        <v>11675</v>
      </c>
      <c r="AA470" s="177" t="s">
        <v>173</v>
      </c>
      <c r="AB470" s="177" t="s">
        <v>173</v>
      </c>
      <c r="AC470" s="194" t="s">
        <v>25</v>
      </c>
      <c r="AD470" s="194" t="s">
        <v>189</v>
      </c>
      <c r="AE470" s="177">
        <v>1</v>
      </c>
      <c r="AF470" s="177">
        <v>0</v>
      </c>
      <c r="AG470" s="177" t="s">
        <v>419</v>
      </c>
      <c r="AH470" s="118"/>
      <c r="AI470" s="112">
        <f>IF(V470="SOPORTE_TELEFÓNICO",'BASE LIQUIDACION REDEBAN 2025'!$B$19,IF(AC470="TIPO I",'BASE LIQUIDACION REDEBAN 2025'!$C$2,IF(AC470="TIPO II",'BASE LIQUIDACION REDEBAN 2025'!$C$3,IF(AC470="TIPO III",'BASE LIQUIDACION REDEBAN 2025'!$C$4,IF(AC470="TIPO IV",'BASE LIQUIDACION REDEBAN 2025'!$C$5,IF(AD470="AEREO",'BASE LIQUIDACION REDEBAN 2025'!$B$6,'BASE LIQUIDACION REDEBAN 2025'!$C$5))))))</f>
        <v>65960.072302</v>
      </c>
      <c r="AJ470" s="97">
        <f>IF(OR(V470="SOPORTE_TELEFÓNICO",V470="ENVÍO"),0,IF(AC470="TIPO I",'BASE LIQUIDACION REDEBAN 2025'!$B$10,IF(AC470="TIPO II",'BASE LIQUIDACION REDEBAN 2025'!$B$11,IF(AC470="TIPO III",'BASE LIQUIDACION REDEBAN 2025'!$B$12,'BASE LIQUIDACION REDEBAN 2025'!$B$13))))</f>
        <v>75096.394270399993</v>
      </c>
      <c r="AK470" s="97">
        <f t="shared" si="7"/>
        <v>65960.072302</v>
      </c>
    </row>
    <row r="471" spans="1:37" s="85" customFormat="1" ht="13.15">
      <c r="A471" s="178" t="s">
        <v>90</v>
      </c>
      <c r="B471" s="104" t="str">
        <f>VLOOKUP(A471,'CENTRO DE COSTOS'!A:D,4,FALSE)</f>
        <v>JUAN SEBASTIÁN RÍOS CASTRILLÓN</v>
      </c>
      <c r="C471" s="104" t="str">
        <f>VLOOKUP(A471,'CENTRO DE COSTOS'!A:D,2,FALSE)</f>
        <v>0004-0005</v>
      </c>
      <c r="D471" s="177">
        <v>5266</v>
      </c>
      <c r="E471" s="178">
        <v>13566</v>
      </c>
      <c r="F471" s="178">
        <v>65335</v>
      </c>
      <c r="G471" s="178" t="s">
        <v>290</v>
      </c>
      <c r="H471" s="178" t="s">
        <v>4551</v>
      </c>
      <c r="I471" s="178" t="s">
        <v>11676</v>
      </c>
      <c r="J471" s="178" t="s">
        <v>802</v>
      </c>
      <c r="K471" s="178" t="s">
        <v>803</v>
      </c>
      <c r="L471" s="117" t="s">
        <v>167</v>
      </c>
      <c r="M471" s="177" t="s">
        <v>11677</v>
      </c>
      <c r="N471" s="197" t="s">
        <v>11678</v>
      </c>
      <c r="O471" s="176">
        <v>45827.563194444447</v>
      </c>
      <c r="P471" s="176">
        <v>45832.622789351852</v>
      </c>
      <c r="Q471" s="177" t="s">
        <v>9136</v>
      </c>
      <c r="R471" s="177" t="s">
        <v>10250</v>
      </c>
      <c r="S471" s="177" t="s">
        <v>9138</v>
      </c>
      <c r="T471" s="177" t="s">
        <v>3964</v>
      </c>
      <c r="U471" s="177" t="s">
        <v>3964</v>
      </c>
      <c r="V471" s="177" t="s">
        <v>177</v>
      </c>
      <c r="W471" s="192" t="s">
        <v>11679</v>
      </c>
      <c r="X471" s="193" t="s">
        <v>11680</v>
      </c>
      <c r="Y471" s="177" t="s">
        <v>11681</v>
      </c>
      <c r="Z471" s="177" t="s">
        <v>11682</v>
      </c>
      <c r="AA471" s="177" t="s">
        <v>173</v>
      </c>
      <c r="AB471" s="177" t="s">
        <v>173</v>
      </c>
      <c r="AC471" s="194" t="s">
        <v>25</v>
      </c>
      <c r="AD471" s="194" t="s">
        <v>189</v>
      </c>
      <c r="AE471" s="177">
        <v>1</v>
      </c>
      <c r="AF471" s="177">
        <v>0</v>
      </c>
      <c r="AG471" s="177" t="s">
        <v>2680</v>
      </c>
      <c r="AH471" s="118"/>
      <c r="AI471" s="112">
        <f>IF(V471="SOPORTE_TELEFÓNICO",'BASE LIQUIDACION REDEBAN 2025'!$B$19,IF(AC471="TIPO I",'BASE LIQUIDACION REDEBAN 2025'!$C$2,IF(AC471="TIPO II",'BASE LIQUIDACION REDEBAN 2025'!$C$3,IF(AC471="TIPO III",'BASE LIQUIDACION REDEBAN 2025'!$C$4,IF(AC471="TIPO IV",'BASE LIQUIDACION REDEBAN 2025'!$C$5,IF(AD471="AEREO",'BASE LIQUIDACION REDEBAN 2025'!$B$6,'BASE LIQUIDACION REDEBAN 2025'!$C$5))))))</f>
        <v>65960.072302</v>
      </c>
      <c r="AJ471" s="97">
        <f>IF(OR(V471="SOPORTE_TELEFÓNICO",V471="ENVÍO"),0,IF(AC471="TIPO I",'BASE LIQUIDACION REDEBAN 2025'!$B$10,IF(AC471="TIPO II",'BASE LIQUIDACION REDEBAN 2025'!$B$11,IF(AC471="TIPO III",'BASE LIQUIDACION REDEBAN 2025'!$B$12,'BASE LIQUIDACION REDEBAN 2025'!$B$13))))</f>
        <v>75096.394270399993</v>
      </c>
      <c r="AK471" s="97">
        <f t="shared" si="7"/>
        <v>65960.072302</v>
      </c>
    </row>
    <row r="472" spans="1:37" s="85" customFormat="1" ht="13.15">
      <c r="A472" s="178" t="s">
        <v>68</v>
      </c>
      <c r="B472" s="104" t="str">
        <f>VLOOKUP(A472,'CENTRO DE COSTOS'!A:D,4,FALSE)</f>
        <v>WILLIAM ASDRUBAL ROZO ROZO</v>
      </c>
      <c r="C472" s="104" t="str">
        <f>VLOOKUP(A472,'CENTRO DE COSTOS'!A:D,2,FALSE)</f>
        <v>0004-0004</v>
      </c>
      <c r="D472" s="177">
        <v>25386</v>
      </c>
      <c r="E472" s="178">
        <v>13507</v>
      </c>
      <c r="F472" s="178">
        <v>30631</v>
      </c>
      <c r="G472" s="178" t="s">
        <v>298</v>
      </c>
      <c r="H472" s="178" t="s">
        <v>605</v>
      </c>
      <c r="I472" s="178" t="s">
        <v>11683</v>
      </c>
      <c r="J472" s="178" t="s">
        <v>9145</v>
      </c>
      <c r="K472" s="178" t="s">
        <v>9145</v>
      </c>
      <c r="L472" s="117" t="s">
        <v>167</v>
      </c>
      <c r="M472" s="177" t="s">
        <v>11684</v>
      </c>
      <c r="N472" s="197" t="s">
        <v>11685</v>
      </c>
      <c r="O472" s="176">
        <v>45825.627083333333</v>
      </c>
      <c r="P472" s="176">
        <v>45832.634687500002</v>
      </c>
      <c r="Q472" s="177" t="s">
        <v>9136</v>
      </c>
      <c r="R472" s="177" t="s">
        <v>10250</v>
      </c>
      <c r="S472" s="177" t="s">
        <v>9138</v>
      </c>
      <c r="T472" s="177" t="s">
        <v>3964</v>
      </c>
      <c r="U472" s="177" t="s">
        <v>3964</v>
      </c>
      <c r="V472" s="177" t="s">
        <v>177</v>
      </c>
      <c r="W472" s="192" t="s">
        <v>11686</v>
      </c>
      <c r="X472" s="193" t="s">
        <v>11687</v>
      </c>
      <c r="Y472" s="177" t="s">
        <v>11688</v>
      </c>
      <c r="Z472" s="177" t="s">
        <v>11689</v>
      </c>
      <c r="AA472" s="177" t="s">
        <v>173</v>
      </c>
      <c r="AB472" s="177" t="s">
        <v>173</v>
      </c>
      <c r="AC472" s="194" t="s">
        <v>28</v>
      </c>
      <c r="AD472" s="194" t="s">
        <v>189</v>
      </c>
      <c r="AE472" s="177">
        <v>1</v>
      </c>
      <c r="AF472" s="177">
        <v>0</v>
      </c>
      <c r="AG472" s="177" t="s">
        <v>778</v>
      </c>
      <c r="AH472" s="118"/>
      <c r="AI472" s="112">
        <f>IF(V472="SOPORTE_TELEFÓNICO",'BASE LIQUIDACION REDEBAN 2025'!$B$19,IF(AC472="TIPO I",'BASE LIQUIDACION REDEBAN 2025'!$C$2,IF(AC472="TIPO II",'BASE LIQUIDACION REDEBAN 2025'!$C$3,IF(AC472="TIPO III",'BASE LIQUIDACION REDEBAN 2025'!$C$4,IF(AC472="TIPO IV",'BASE LIQUIDACION REDEBAN 2025'!$C$5,IF(AD472="AEREO",'BASE LIQUIDACION REDEBAN 2025'!$B$6,'BASE LIQUIDACION REDEBAN 2025'!$C$5))))))</f>
        <v>144967.87232000002</v>
      </c>
      <c r="AJ472" s="97">
        <f>IF(OR(V472="SOPORTE_TELEFÓNICO",V472="ENVÍO"),0,IF(AC472="TIPO I",'BASE LIQUIDACION REDEBAN 2025'!$B$10,IF(AC472="TIPO II",'BASE LIQUIDACION REDEBAN 2025'!$B$11,IF(AC472="TIPO III",'BASE LIQUIDACION REDEBAN 2025'!$B$12,'BASE LIQUIDACION REDEBAN 2025'!$B$13))))</f>
        <v>140395.6348884</v>
      </c>
      <c r="AK472" s="97">
        <f t="shared" si="7"/>
        <v>144967.87232000002</v>
      </c>
    </row>
    <row r="473" spans="1:37" s="85" customFormat="1" ht="13.15">
      <c r="A473" s="178" t="s">
        <v>86</v>
      </c>
      <c r="B473" s="104" t="str">
        <f>VLOOKUP(A473,'CENTRO DE COSTOS'!A:D,4,FALSE)</f>
        <v>KEVIN ALEXIS CORZO BUSTOS</v>
      </c>
      <c r="C473" s="104" t="str">
        <f>VLOOKUP(A473,'CENTRO DE COSTOS'!A:D,2,FALSE)</f>
        <v>0004-0007</v>
      </c>
      <c r="D473" s="177">
        <v>73001</v>
      </c>
      <c r="E473" s="178">
        <v>13573</v>
      </c>
      <c r="F473" s="178">
        <v>77542</v>
      </c>
      <c r="G473" s="178" t="s">
        <v>870</v>
      </c>
      <c r="H473" s="178" t="s">
        <v>86</v>
      </c>
      <c r="I473" s="178" t="s">
        <v>11690</v>
      </c>
      <c r="J473" s="178" t="s">
        <v>9145</v>
      </c>
      <c r="K473" s="178" t="s">
        <v>9145</v>
      </c>
      <c r="L473" s="117" t="s">
        <v>167</v>
      </c>
      <c r="M473" s="177" t="s">
        <v>11691</v>
      </c>
      <c r="N473" s="197" t="s">
        <v>11692</v>
      </c>
      <c r="O473" s="176">
        <v>45829.333333333336</v>
      </c>
      <c r="P473" s="176">
        <v>45832.651967592603</v>
      </c>
      <c r="Q473" s="177" t="s">
        <v>9136</v>
      </c>
      <c r="R473" s="177" t="s">
        <v>10250</v>
      </c>
      <c r="S473" s="177" t="s">
        <v>9138</v>
      </c>
      <c r="T473" s="177" t="s">
        <v>3964</v>
      </c>
      <c r="U473" s="177" t="s">
        <v>3964</v>
      </c>
      <c r="V473" s="177" t="s">
        <v>177</v>
      </c>
      <c r="W473" s="192" t="s">
        <v>11693</v>
      </c>
      <c r="X473" s="193" t="s">
        <v>11694</v>
      </c>
      <c r="Y473" s="177" t="s">
        <v>11695</v>
      </c>
      <c r="Z473" s="177" t="s">
        <v>11696</v>
      </c>
      <c r="AA473" s="177" t="s">
        <v>173</v>
      </c>
      <c r="AB473" s="177" t="s">
        <v>173</v>
      </c>
      <c r="AC473" s="194" t="s">
        <v>25</v>
      </c>
      <c r="AD473" s="194" t="s">
        <v>189</v>
      </c>
      <c r="AE473" s="177">
        <v>1</v>
      </c>
      <c r="AF473" s="177">
        <v>0</v>
      </c>
      <c r="AG473" s="177" t="s">
        <v>1632</v>
      </c>
      <c r="AH473" s="118"/>
      <c r="AI473" s="112">
        <f>IF(V473="SOPORTE_TELEFÓNICO",'BASE LIQUIDACION REDEBAN 2025'!$B$19,IF(AC473="TIPO I",'BASE LIQUIDACION REDEBAN 2025'!$C$2,IF(AC473="TIPO II",'BASE LIQUIDACION REDEBAN 2025'!$C$3,IF(AC473="TIPO III",'BASE LIQUIDACION REDEBAN 2025'!$C$4,IF(AC473="TIPO IV",'BASE LIQUIDACION REDEBAN 2025'!$C$5,IF(AD473="AEREO",'BASE LIQUIDACION REDEBAN 2025'!$B$6,'BASE LIQUIDACION REDEBAN 2025'!$C$5))))))</f>
        <v>65960.072302</v>
      </c>
      <c r="AJ473" s="97">
        <f>IF(OR(V473="SOPORTE_TELEFÓNICO",V473="ENVÍO"),0,IF(AC473="TIPO I",'BASE LIQUIDACION REDEBAN 2025'!$B$10,IF(AC473="TIPO II",'BASE LIQUIDACION REDEBAN 2025'!$B$11,IF(AC473="TIPO III",'BASE LIQUIDACION REDEBAN 2025'!$B$12,'BASE LIQUIDACION REDEBAN 2025'!$B$13))))</f>
        <v>75096.394270399993</v>
      </c>
      <c r="AK473" s="97">
        <f t="shared" si="7"/>
        <v>65960.072302</v>
      </c>
    </row>
    <row r="474" spans="1:37" s="85" customFormat="1" ht="13.15">
      <c r="A474" s="178" t="s">
        <v>92</v>
      </c>
      <c r="B474" s="104" t="str">
        <f>VLOOKUP(A474,'CENTRO DE COSTOS'!A:D,4,FALSE)</f>
        <v>KEVIN ALEXIS CORZO BUSTOS</v>
      </c>
      <c r="C474" s="104" t="str">
        <f>VLOOKUP(A474,'CENTRO DE COSTOS'!A:D,2,FALSE)</f>
        <v>0004-0007</v>
      </c>
      <c r="D474" s="177">
        <v>18001</v>
      </c>
      <c r="E474" s="178">
        <v>13522</v>
      </c>
      <c r="F474" s="178">
        <v>53250</v>
      </c>
      <c r="G474" s="178" t="s">
        <v>1649</v>
      </c>
      <c r="H474" s="178" t="s">
        <v>82</v>
      </c>
      <c r="I474" s="178" t="s">
        <v>5283</v>
      </c>
      <c r="J474" s="178" t="s">
        <v>9145</v>
      </c>
      <c r="K474" s="178" t="s">
        <v>9145</v>
      </c>
      <c r="L474" s="117" t="s">
        <v>167</v>
      </c>
      <c r="M474" s="177" t="s">
        <v>11697</v>
      </c>
      <c r="N474" s="197" t="s">
        <v>11698</v>
      </c>
      <c r="O474" s="176">
        <v>45825.627083333333</v>
      </c>
      <c r="P474" s="176">
        <v>45832.669074074067</v>
      </c>
      <c r="Q474" s="177" t="s">
        <v>9136</v>
      </c>
      <c r="R474" s="177" t="s">
        <v>10250</v>
      </c>
      <c r="S474" s="177" t="s">
        <v>9138</v>
      </c>
      <c r="T474" s="177" t="s">
        <v>3964</v>
      </c>
      <c r="U474" s="177" t="s">
        <v>3964</v>
      </c>
      <c r="V474" s="177" t="s">
        <v>177</v>
      </c>
      <c r="W474" s="192" t="s">
        <v>11699</v>
      </c>
      <c r="X474" s="193" t="s">
        <v>11700</v>
      </c>
      <c r="Y474" s="177" t="s">
        <v>11701</v>
      </c>
      <c r="Z474" s="177" t="s">
        <v>11702</v>
      </c>
      <c r="AA474" s="177" t="s">
        <v>173</v>
      </c>
      <c r="AB474" s="177" t="s">
        <v>173</v>
      </c>
      <c r="AC474" s="194" t="s">
        <v>32</v>
      </c>
      <c r="AD474" s="194" t="s">
        <v>189</v>
      </c>
      <c r="AE474" s="177">
        <v>1</v>
      </c>
      <c r="AF474" s="177">
        <v>0</v>
      </c>
      <c r="AG474" s="177" t="s">
        <v>1653</v>
      </c>
      <c r="AH474" s="118"/>
      <c r="AI474" s="112">
        <f>IF(V474="SOPORTE_TELEFÓNICO",'BASE LIQUIDACION REDEBAN 2025'!$B$19,IF(AC474="TIPO I",'BASE LIQUIDACION REDEBAN 2025'!$C$2,IF(AC474="TIPO II",'BASE LIQUIDACION REDEBAN 2025'!$C$3,IF(AC474="TIPO III",'BASE LIQUIDACION REDEBAN 2025'!$C$4,IF(AC474="TIPO IV",'BASE LIQUIDACION REDEBAN 2025'!$C$5,IF(AD474="AEREO",'BASE LIQUIDACION REDEBAN 2025'!$B$6,'BASE LIQUIDACION REDEBAN 2025'!$C$5))))))</f>
        <v>479588.87655000004</v>
      </c>
      <c r="AJ474" s="97">
        <f>IF(OR(V474="SOPORTE_TELEFÓNICO",V474="ENVÍO"),0,IF(AC474="TIPO I",'BASE LIQUIDACION REDEBAN 2025'!$B$10,IF(AC474="TIPO II",'BASE LIQUIDACION REDEBAN 2025'!$B$11,IF(AC474="TIPO III",'BASE LIQUIDACION REDEBAN 2025'!$B$12,'BASE LIQUIDACION REDEBAN 2025'!$B$13))))</f>
        <v>196536.5258152</v>
      </c>
      <c r="AK474" s="97">
        <f t="shared" si="7"/>
        <v>479588.87655000004</v>
      </c>
    </row>
    <row r="475" spans="1:37" s="85" customFormat="1" ht="13.15">
      <c r="A475" s="178" t="s">
        <v>72</v>
      </c>
      <c r="B475" s="104" t="str">
        <f>VLOOKUP(A475,'CENTRO DE COSTOS'!A:D,4,FALSE)</f>
        <v>MIGUEL JULIÁN HERNÁNDEZ GUARÍN</v>
      </c>
      <c r="C475" s="104" t="str">
        <f>VLOOKUP(A475,'CENTRO DE COSTOS'!A:D,2,FALSE)</f>
        <v>0004-0008</v>
      </c>
      <c r="D475" s="177">
        <v>81001</v>
      </c>
      <c r="E475" s="178">
        <v>13473</v>
      </c>
      <c r="F475" s="178">
        <v>78924</v>
      </c>
      <c r="G475" s="178" t="s">
        <v>3449</v>
      </c>
      <c r="H475" s="178" t="s">
        <v>3449</v>
      </c>
      <c r="I475" s="178" t="s">
        <v>11703</v>
      </c>
      <c r="J475" s="178" t="s">
        <v>802</v>
      </c>
      <c r="K475" s="178" t="s">
        <v>1030</v>
      </c>
      <c r="L475" s="117" t="s">
        <v>167</v>
      </c>
      <c r="M475" s="177" t="s">
        <v>11704</v>
      </c>
      <c r="N475" s="197" t="s">
        <v>11705</v>
      </c>
      <c r="O475" s="176">
        <v>45821.504166666666</v>
      </c>
      <c r="P475" s="176">
        <v>45833.375</v>
      </c>
      <c r="Q475" s="177" t="s">
        <v>9136</v>
      </c>
      <c r="R475" s="177" t="s">
        <v>10250</v>
      </c>
      <c r="S475" s="177" t="s">
        <v>9138</v>
      </c>
      <c r="T475" s="177" t="s">
        <v>3964</v>
      </c>
      <c r="U475" s="177" t="s">
        <v>3964</v>
      </c>
      <c r="V475" s="177" t="s">
        <v>177</v>
      </c>
      <c r="W475" s="192" t="s">
        <v>11706</v>
      </c>
      <c r="X475" s="193" t="s">
        <v>11707</v>
      </c>
      <c r="Y475" s="177" t="s">
        <v>11708</v>
      </c>
      <c r="Z475" s="177" t="s">
        <v>11709</v>
      </c>
      <c r="AA475" s="177" t="s">
        <v>173</v>
      </c>
      <c r="AB475" s="177" t="s">
        <v>173</v>
      </c>
      <c r="AC475" s="194" t="s">
        <v>175</v>
      </c>
      <c r="AD475" s="194" t="s">
        <v>227</v>
      </c>
      <c r="AE475" s="177">
        <v>1</v>
      </c>
      <c r="AF475" s="177">
        <v>0</v>
      </c>
      <c r="AG475" s="177" t="s">
        <v>3310</v>
      </c>
      <c r="AH475" s="118"/>
      <c r="AI475" s="112">
        <f>IF(V475="SOPORTE_TELEFÓNICO",'BASE LIQUIDACION REDEBAN 2025'!$B$19,IF(AC475="TIPO I",'BASE LIQUIDACION REDEBAN 2025'!$C$2,IF(AC475="TIPO II",'BASE LIQUIDACION REDEBAN 2025'!$C$3,IF(AC475="TIPO III",'BASE LIQUIDACION REDEBAN 2025'!$C$4,IF(AC475="TIPO IV",'BASE LIQUIDACION REDEBAN 2025'!$C$5,IF(AD475="AEREO",'BASE LIQUIDACION REDEBAN 2025'!$B$6,'BASE LIQUIDACION REDEBAN 2025'!$C$5))))))</f>
        <v>988462.96268840006</v>
      </c>
      <c r="AJ475" s="97">
        <f>IF(OR(V475="SOPORTE_TELEFÓNICO",V475="ENVÍO"),0,IF(AC475="TIPO I",'BASE LIQUIDACION REDEBAN 2025'!$B$10,IF(AC475="TIPO II",'BASE LIQUIDACION REDEBAN 2025'!$B$11,IF(AC475="TIPO III",'BASE LIQUIDACION REDEBAN 2025'!$B$12,'BASE LIQUIDACION REDEBAN 2025'!$B$13))))</f>
        <v>196536.5258152</v>
      </c>
      <c r="AK475" s="97">
        <f t="shared" si="7"/>
        <v>988462.96268840006</v>
      </c>
    </row>
    <row r="476" spans="1:37" s="85" customFormat="1" ht="13.15">
      <c r="A476" s="178" t="s">
        <v>86</v>
      </c>
      <c r="B476" s="104" t="str">
        <f>VLOOKUP(A476,'CENTRO DE COSTOS'!A:D,4,FALSE)</f>
        <v>KEVIN ALEXIS CORZO BUSTOS</v>
      </c>
      <c r="C476" s="104" t="str">
        <f>VLOOKUP(A476,'CENTRO DE COSTOS'!A:D,2,FALSE)</f>
        <v>0004-0007</v>
      </c>
      <c r="D476" s="177">
        <v>17380</v>
      </c>
      <c r="E476" s="178" t="s">
        <v>10272</v>
      </c>
      <c r="F476" s="178">
        <v>45496</v>
      </c>
      <c r="G476" s="178" t="s">
        <v>827</v>
      </c>
      <c r="H476" s="178" t="s">
        <v>918</v>
      </c>
      <c r="I476" s="178" t="s">
        <v>11710</v>
      </c>
      <c r="J476" s="178" t="s">
        <v>802</v>
      </c>
      <c r="K476" s="178" t="s">
        <v>803</v>
      </c>
      <c r="L476" s="117" t="s">
        <v>167</v>
      </c>
      <c r="M476" s="177" t="s">
        <v>11711</v>
      </c>
      <c r="N476" s="197" t="s">
        <v>11712</v>
      </c>
      <c r="O476" s="176">
        <v>45827.563194444447</v>
      </c>
      <c r="P476" s="176">
        <v>45833.404444444437</v>
      </c>
      <c r="Q476" s="177" t="s">
        <v>9136</v>
      </c>
      <c r="R476" s="177" t="s">
        <v>10250</v>
      </c>
      <c r="S476" s="177" t="s">
        <v>9138</v>
      </c>
      <c r="T476" s="177" t="s">
        <v>3964</v>
      </c>
      <c r="U476" s="177" t="s">
        <v>10276</v>
      </c>
      <c r="V476" s="177" t="s">
        <v>177</v>
      </c>
      <c r="W476" s="192" t="s">
        <v>11713</v>
      </c>
      <c r="X476" s="193" t="s">
        <v>11714</v>
      </c>
      <c r="Y476" s="177" t="s">
        <v>11715</v>
      </c>
      <c r="Z476" s="177" t="s">
        <v>11716</v>
      </c>
      <c r="AA476" s="177" t="s">
        <v>173</v>
      </c>
      <c r="AB476" s="177" t="s">
        <v>173</v>
      </c>
      <c r="AC476" s="194" t="s">
        <v>30</v>
      </c>
      <c r="AD476" s="194" t="s">
        <v>189</v>
      </c>
      <c r="AE476" s="177">
        <v>1</v>
      </c>
      <c r="AF476" s="177">
        <v>0</v>
      </c>
      <c r="AG476" s="177" t="s">
        <v>1099</v>
      </c>
      <c r="AH476" s="118"/>
      <c r="AI476" s="112">
        <f>IF(V476="SOPORTE_TELEFÓNICO",'BASE LIQUIDACION REDEBAN 2025'!$B$19,IF(AC476="TIPO I",'BASE LIQUIDACION REDEBAN 2025'!$C$2,IF(AC476="TIPO II",'BASE LIQUIDACION REDEBAN 2025'!$C$3,IF(AC476="TIPO III",'BASE LIQUIDACION REDEBAN 2025'!$C$4,IF(AC476="TIPO IV",'BASE LIQUIDACION REDEBAN 2025'!$C$5,IF(AD476="AEREO",'BASE LIQUIDACION REDEBAN 2025'!$B$6,'BASE LIQUIDACION REDEBAN 2025'!$C$5))))))</f>
        <v>275728.78077800001</v>
      </c>
      <c r="AJ476" s="97">
        <f>IF(OR(V476="SOPORTE_TELEFÓNICO",V476="ENVÍO"),0,IF(AC476="TIPO I",'BASE LIQUIDACION REDEBAN 2025'!$B$10,IF(AC476="TIPO II",'BASE LIQUIDACION REDEBAN 2025'!$B$11,IF(AC476="TIPO III",'BASE LIQUIDACION REDEBAN 2025'!$B$12,'BASE LIQUIDACION REDEBAN 2025'!$B$13))))</f>
        <v>196536.5258152</v>
      </c>
      <c r="AK476" s="97">
        <f t="shared" si="7"/>
        <v>275728.78077800001</v>
      </c>
    </row>
    <row r="477" spans="1:37" s="85" customFormat="1" ht="13.15">
      <c r="A477" s="178" t="s">
        <v>92</v>
      </c>
      <c r="B477" s="104" t="str">
        <f>VLOOKUP(A477,'CENTRO DE COSTOS'!A:D,4,FALSE)</f>
        <v>KEVIN ALEXIS CORZO BUSTOS</v>
      </c>
      <c r="C477" s="104" t="str">
        <f>VLOOKUP(A477,'CENTRO DE COSTOS'!A:D,2,FALSE)</f>
        <v>0004-0007</v>
      </c>
      <c r="D477" s="177">
        <v>41668</v>
      </c>
      <c r="E477" s="178">
        <v>13572</v>
      </c>
      <c r="F477" s="178">
        <v>53193</v>
      </c>
      <c r="G477" s="178" t="s">
        <v>256</v>
      </c>
      <c r="H477" s="178" t="s">
        <v>2564</v>
      </c>
      <c r="I477" s="178" t="s">
        <v>11717</v>
      </c>
      <c r="J477" s="178" t="s">
        <v>9145</v>
      </c>
      <c r="K477" s="178" t="s">
        <v>9145</v>
      </c>
      <c r="L477" s="117" t="s">
        <v>167</v>
      </c>
      <c r="M477" s="177" t="s">
        <v>11718</v>
      </c>
      <c r="N477" s="197" t="s">
        <v>11719</v>
      </c>
      <c r="O477" s="176">
        <v>45829.333333333336</v>
      </c>
      <c r="P477" s="176">
        <v>45833.469328703701</v>
      </c>
      <c r="Q477" s="177" t="s">
        <v>9136</v>
      </c>
      <c r="R477" s="177" t="s">
        <v>10250</v>
      </c>
      <c r="S477" s="177" t="s">
        <v>9138</v>
      </c>
      <c r="T477" s="177" t="s">
        <v>3964</v>
      </c>
      <c r="U477" s="177" t="s">
        <v>3964</v>
      </c>
      <c r="V477" s="177" t="s">
        <v>177</v>
      </c>
      <c r="W477" s="192" t="s">
        <v>11720</v>
      </c>
      <c r="X477" s="193" t="s">
        <v>11721</v>
      </c>
      <c r="Y477" s="177" t="s">
        <v>11722</v>
      </c>
      <c r="Z477" s="177" t="s">
        <v>11723</v>
      </c>
      <c r="AA477" s="177" t="s">
        <v>173</v>
      </c>
      <c r="AB477" s="177" t="s">
        <v>173</v>
      </c>
      <c r="AC477" s="194" t="s">
        <v>32</v>
      </c>
      <c r="AD477" s="194" t="s">
        <v>189</v>
      </c>
      <c r="AE477" s="177">
        <v>1</v>
      </c>
      <c r="AF477" s="177">
        <v>0</v>
      </c>
      <c r="AG477" s="177" t="s">
        <v>726</v>
      </c>
      <c r="AH477" s="118"/>
      <c r="AI477" s="112">
        <f>IF(V477="SOPORTE_TELEFÓNICO",'BASE LIQUIDACION REDEBAN 2025'!$B$19,IF(AC477="TIPO I",'BASE LIQUIDACION REDEBAN 2025'!$C$2,IF(AC477="TIPO II",'BASE LIQUIDACION REDEBAN 2025'!$C$3,IF(AC477="TIPO III",'BASE LIQUIDACION REDEBAN 2025'!$C$4,IF(AC477="TIPO IV",'BASE LIQUIDACION REDEBAN 2025'!$C$5,IF(AD477="AEREO",'BASE LIQUIDACION REDEBAN 2025'!$B$6,'BASE LIQUIDACION REDEBAN 2025'!$C$5))))))</f>
        <v>479588.87655000004</v>
      </c>
      <c r="AJ477" s="97">
        <f>IF(OR(V477="SOPORTE_TELEFÓNICO",V477="ENVÍO"),0,IF(AC477="TIPO I",'BASE LIQUIDACION REDEBAN 2025'!$B$10,IF(AC477="TIPO II",'BASE LIQUIDACION REDEBAN 2025'!$B$11,IF(AC477="TIPO III",'BASE LIQUIDACION REDEBAN 2025'!$B$12,'BASE LIQUIDACION REDEBAN 2025'!$B$13))))</f>
        <v>196536.5258152</v>
      </c>
      <c r="AK477" s="97">
        <f t="shared" si="7"/>
        <v>479588.87655000004</v>
      </c>
    </row>
    <row r="478" spans="1:37" s="85" customFormat="1" ht="13.15">
      <c r="A478" s="178" t="s">
        <v>97</v>
      </c>
      <c r="B478" s="104" t="str">
        <f>VLOOKUP(A478,'CENTRO DE COSTOS'!A:D,4,FALSE)</f>
        <v>JOSE MAURICIO HERNANDEZ ROJAS</v>
      </c>
      <c r="C478" s="104" t="str">
        <f>VLOOKUP(A478,'CENTRO DE COSTOS'!A:D,2,FALSE)</f>
        <v>0004-0001</v>
      </c>
      <c r="D478" s="177">
        <v>70708</v>
      </c>
      <c r="E478" s="178">
        <v>13538</v>
      </c>
      <c r="F478" s="178">
        <v>70675</v>
      </c>
      <c r="G478" s="178" t="s">
        <v>730</v>
      </c>
      <c r="H478" s="178" t="s">
        <v>1346</v>
      </c>
      <c r="I478" s="178" t="s">
        <v>11724</v>
      </c>
      <c r="J478" s="178" t="s">
        <v>9145</v>
      </c>
      <c r="K478" s="178" t="s">
        <v>9145</v>
      </c>
      <c r="L478" s="117" t="s">
        <v>167</v>
      </c>
      <c r="M478" s="177" t="s">
        <v>11725</v>
      </c>
      <c r="N478" s="197" t="s">
        <v>11726</v>
      </c>
      <c r="O478" s="176">
        <v>45825.627083333333</v>
      </c>
      <c r="P478" s="176">
        <v>45833.475972222222</v>
      </c>
      <c r="Q478" s="177" t="s">
        <v>9136</v>
      </c>
      <c r="R478" s="177" t="s">
        <v>10250</v>
      </c>
      <c r="S478" s="177" t="s">
        <v>9138</v>
      </c>
      <c r="T478" s="177" t="s">
        <v>3964</v>
      </c>
      <c r="U478" s="177" t="s">
        <v>3964</v>
      </c>
      <c r="V478" s="177" t="s">
        <v>177</v>
      </c>
      <c r="W478" s="192" t="s">
        <v>11727</v>
      </c>
      <c r="X478" s="193" t="s">
        <v>11728</v>
      </c>
      <c r="Y478" s="177" t="s">
        <v>11729</v>
      </c>
      <c r="Z478" s="177" t="s">
        <v>11730</v>
      </c>
      <c r="AA478" s="177" t="s">
        <v>173</v>
      </c>
      <c r="AB478" s="177" t="s">
        <v>173</v>
      </c>
      <c r="AC478" s="194" t="s">
        <v>30</v>
      </c>
      <c r="AD478" s="194" t="s">
        <v>189</v>
      </c>
      <c r="AE478" s="177">
        <v>1</v>
      </c>
      <c r="AF478" s="177">
        <v>0</v>
      </c>
      <c r="AG478" s="177" t="s">
        <v>1394</v>
      </c>
      <c r="AH478" s="118"/>
      <c r="AI478" s="112">
        <f>IF(V478="SOPORTE_TELEFÓNICO",'BASE LIQUIDACION REDEBAN 2025'!$B$19,IF(AC478="TIPO I",'BASE LIQUIDACION REDEBAN 2025'!$C$2,IF(AC478="TIPO II",'BASE LIQUIDACION REDEBAN 2025'!$C$3,IF(AC478="TIPO III",'BASE LIQUIDACION REDEBAN 2025'!$C$4,IF(AC478="TIPO IV",'BASE LIQUIDACION REDEBAN 2025'!$C$5,IF(AD478="AEREO",'BASE LIQUIDACION REDEBAN 2025'!$B$6,'BASE LIQUIDACION REDEBAN 2025'!$C$5))))))</f>
        <v>275728.78077800001</v>
      </c>
      <c r="AJ478" s="97">
        <f>IF(OR(V478="SOPORTE_TELEFÓNICO",V478="ENVÍO"),0,IF(AC478="TIPO I",'BASE LIQUIDACION REDEBAN 2025'!$B$10,IF(AC478="TIPO II",'BASE LIQUIDACION REDEBAN 2025'!$B$11,IF(AC478="TIPO III",'BASE LIQUIDACION REDEBAN 2025'!$B$12,'BASE LIQUIDACION REDEBAN 2025'!$B$13))))</f>
        <v>196536.5258152</v>
      </c>
      <c r="AK478" s="97">
        <f t="shared" si="7"/>
        <v>275728.78077800001</v>
      </c>
    </row>
    <row r="479" spans="1:37" s="85" customFormat="1" ht="13.15">
      <c r="A479" s="178" t="s">
        <v>98</v>
      </c>
      <c r="B479" s="104" t="str">
        <f>VLOOKUP(A479,'CENTRO DE COSTOS'!A:D,4,FALSE)</f>
        <v>MIGUEL JULIÁN HERNÁNDEZ GUARÍN</v>
      </c>
      <c r="C479" s="104" t="str">
        <f>VLOOKUP(A479,'CENTRO DE COSTOS'!A:D,2,FALSE)</f>
        <v>0004-0008</v>
      </c>
      <c r="D479" s="177">
        <v>15759</v>
      </c>
      <c r="E479" s="178" t="s">
        <v>10272</v>
      </c>
      <c r="F479" s="178">
        <v>50345</v>
      </c>
      <c r="G479" s="178" t="s">
        <v>371</v>
      </c>
      <c r="H479" s="178" t="s">
        <v>372</v>
      </c>
      <c r="I479" s="178" t="s">
        <v>11731</v>
      </c>
      <c r="J479" s="178" t="s">
        <v>9145</v>
      </c>
      <c r="K479" s="178" t="s">
        <v>9145</v>
      </c>
      <c r="L479" s="117" t="s">
        <v>167</v>
      </c>
      <c r="M479" s="177" t="s">
        <v>11732</v>
      </c>
      <c r="N479" s="197" t="s">
        <v>11733</v>
      </c>
      <c r="O479" s="176">
        <v>45829.333333333336</v>
      </c>
      <c r="P479" s="176">
        <v>45833.475995370369</v>
      </c>
      <c r="Q479" s="177" t="s">
        <v>9136</v>
      </c>
      <c r="R479" s="177" t="s">
        <v>10250</v>
      </c>
      <c r="S479" s="177" t="s">
        <v>9138</v>
      </c>
      <c r="T479" s="177" t="s">
        <v>3964</v>
      </c>
      <c r="U479" s="177" t="s">
        <v>10276</v>
      </c>
      <c r="V479" s="177" t="s">
        <v>177</v>
      </c>
      <c r="W479" s="192" t="s">
        <v>11734</v>
      </c>
      <c r="X479" s="193" t="s">
        <v>11735</v>
      </c>
      <c r="Y479" s="177" t="s">
        <v>11736</v>
      </c>
      <c r="Z479" s="177" t="s">
        <v>11737</v>
      </c>
      <c r="AA479" s="177" t="s">
        <v>173</v>
      </c>
      <c r="AB479" s="177" t="s">
        <v>173</v>
      </c>
      <c r="AC479" s="194" t="s">
        <v>28</v>
      </c>
      <c r="AD479" s="194" t="s">
        <v>189</v>
      </c>
      <c r="AE479" s="177">
        <v>1</v>
      </c>
      <c r="AF479" s="177">
        <v>0</v>
      </c>
      <c r="AG479" s="177" t="s">
        <v>375</v>
      </c>
      <c r="AH479" s="118"/>
      <c r="AI479" s="112">
        <f>IF(V479="SOPORTE_TELEFÓNICO",'BASE LIQUIDACION REDEBAN 2025'!$B$19,IF(AC479="TIPO I",'BASE LIQUIDACION REDEBAN 2025'!$C$2,IF(AC479="TIPO II",'BASE LIQUIDACION REDEBAN 2025'!$C$3,IF(AC479="TIPO III",'BASE LIQUIDACION REDEBAN 2025'!$C$4,IF(AC479="TIPO IV",'BASE LIQUIDACION REDEBAN 2025'!$C$5,IF(AD479="AEREO",'BASE LIQUIDACION REDEBAN 2025'!$B$6,'BASE LIQUIDACION REDEBAN 2025'!$C$5))))))</f>
        <v>144967.87232000002</v>
      </c>
      <c r="AJ479" s="97">
        <f>IF(OR(V479="SOPORTE_TELEFÓNICO",V479="ENVÍO"),0,IF(AC479="TIPO I",'BASE LIQUIDACION REDEBAN 2025'!$B$10,IF(AC479="TIPO II",'BASE LIQUIDACION REDEBAN 2025'!$B$11,IF(AC479="TIPO III",'BASE LIQUIDACION REDEBAN 2025'!$B$12,'BASE LIQUIDACION REDEBAN 2025'!$B$13))))</f>
        <v>140395.6348884</v>
      </c>
      <c r="AK479" s="97">
        <f t="shared" si="7"/>
        <v>144967.87232000002</v>
      </c>
    </row>
    <row r="480" spans="1:37" s="85" customFormat="1" ht="13.15">
      <c r="A480" s="178" t="s">
        <v>76</v>
      </c>
      <c r="B480" s="104" t="str">
        <f>VLOOKUP(A480,'CENTRO DE COSTOS'!A:D,4,FALSE)</f>
        <v>DIEGO FERNANDO HENAO CARDONA</v>
      </c>
      <c r="C480" s="104" t="str">
        <f>VLOOKUP(A480,'CENTRO DE COSTOS'!A:D,2,FALSE)</f>
        <v>0004-0003</v>
      </c>
      <c r="D480" s="177">
        <v>76001</v>
      </c>
      <c r="E480" s="178">
        <v>13607</v>
      </c>
      <c r="F480" s="178">
        <v>70858</v>
      </c>
      <c r="G480" s="178" t="s">
        <v>230</v>
      </c>
      <c r="H480" s="178" t="s">
        <v>76</v>
      </c>
      <c r="I480" s="178" t="s">
        <v>11738</v>
      </c>
      <c r="J480" s="178" t="s">
        <v>9145</v>
      </c>
      <c r="K480" s="178" t="s">
        <v>9145</v>
      </c>
      <c r="L480" s="117" t="s">
        <v>167</v>
      </c>
      <c r="M480" s="177" t="s">
        <v>11739</v>
      </c>
      <c r="N480" s="176" t="s">
        <v>11740</v>
      </c>
      <c r="O480" s="176">
        <v>45833.364583333336</v>
      </c>
      <c r="P480" s="176">
        <v>45833.485208333332</v>
      </c>
      <c r="Q480" s="177" t="s">
        <v>9136</v>
      </c>
      <c r="R480" s="177" t="s">
        <v>10250</v>
      </c>
      <c r="S480" s="177" t="s">
        <v>9138</v>
      </c>
      <c r="T480" s="177" t="s">
        <v>3964</v>
      </c>
      <c r="U480" s="177" t="s">
        <v>10251</v>
      </c>
      <c r="V480" s="177" t="s">
        <v>177</v>
      </c>
      <c r="W480" s="192" t="s">
        <v>11741</v>
      </c>
      <c r="X480" s="193" t="s">
        <v>11742</v>
      </c>
      <c r="Y480" s="177" t="s">
        <v>11743</v>
      </c>
      <c r="Z480" s="177" t="s">
        <v>11744</v>
      </c>
      <c r="AA480" s="177" t="s">
        <v>173</v>
      </c>
      <c r="AB480" s="177" t="s">
        <v>173</v>
      </c>
      <c r="AC480" s="194" t="s">
        <v>25</v>
      </c>
      <c r="AD480" s="194" t="s">
        <v>189</v>
      </c>
      <c r="AE480" s="177">
        <v>1</v>
      </c>
      <c r="AF480" s="177">
        <v>0</v>
      </c>
      <c r="AG480" s="177" t="s">
        <v>171</v>
      </c>
      <c r="AH480" s="118"/>
      <c r="AI480" s="112">
        <f>IF(V480="SOPORTE_TELEFÓNICO",'BASE LIQUIDACION REDEBAN 2025'!$B$19,IF(AC480="TIPO I",'BASE LIQUIDACION REDEBAN 2025'!$C$2,IF(AC480="TIPO II",'BASE LIQUIDACION REDEBAN 2025'!$C$3,IF(AC480="TIPO III",'BASE LIQUIDACION REDEBAN 2025'!$C$4,IF(AC480="TIPO IV",'BASE LIQUIDACION REDEBAN 2025'!$C$5,IF(AD480="AEREO",'BASE LIQUIDACION REDEBAN 2025'!$B$6,'BASE LIQUIDACION REDEBAN 2025'!$C$5))))))</f>
        <v>65960.072302</v>
      </c>
      <c r="AJ480" s="97">
        <f>IF(OR(V480="SOPORTE_TELEFÓNICO",V480="ENVÍO"),0,IF(AC480="TIPO I",'BASE LIQUIDACION REDEBAN 2025'!$B$10,IF(AC480="TIPO II",'BASE LIQUIDACION REDEBAN 2025'!$B$11,IF(AC480="TIPO III",'BASE LIQUIDACION REDEBAN 2025'!$B$12,'BASE LIQUIDACION REDEBAN 2025'!$B$13))))</f>
        <v>75096.394270399993</v>
      </c>
      <c r="AK480" s="97">
        <f t="shared" si="7"/>
        <v>65960.072302</v>
      </c>
    </row>
    <row r="481" spans="1:37" s="85" customFormat="1" ht="13.15">
      <c r="A481" s="178" t="s">
        <v>90</v>
      </c>
      <c r="B481" s="104" t="str">
        <f>VLOOKUP(A481,'CENTRO DE COSTOS'!A:D,4,FALSE)</f>
        <v>JUAN SEBASTIÁN RÍOS CASTRILLÓN</v>
      </c>
      <c r="C481" s="104" t="str">
        <f>VLOOKUP(A481,'CENTRO DE COSTOS'!A:D,2,FALSE)</f>
        <v>0004-0005</v>
      </c>
      <c r="D481" s="177">
        <v>5129</v>
      </c>
      <c r="E481" s="178">
        <v>13550</v>
      </c>
      <c r="F481" s="178">
        <v>13665</v>
      </c>
      <c r="G481" s="178" t="s">
        <v>290</v>
      </c>
      <c r="H481" s="178" t="s">
        <v>827</v>
      </c>
      <c r="I481" s="178" t="s">
        <v>11745</v>
      </c>
      <c r="J481" s="178" t="s">
        <v>9145</v>
      </c>
      <c r="K481" s="178" t="s">
        <v>9145</v>
      </c>
      <c r="L481" s="117" t="s">
        <v>167</v>
      </c>
      <c r="M481" s="177" t="s">
        <v>11746</v>
      </c>
      <c r="N481" s="197" t="s">
        <v>11747</v>
      </c>
      <c r="O481" s="176">
        <v>45827.563194444447</v>
      </c>
      <c r="P481" s="176">
        <v>45833.507118055553</v>
      </c>
      <c r="Q481" s="177" t="s">
        <v>9136</v>
      </c>
      <c r="R481" s="177" t="s">
        <v>10250</v>
      </c>
      <c r="S481" s="177" t="s">
        <v>9138</v>
      </c>
      <c r="T481" s="177" t="s">
        <v>3964</v>
      </c>
      <c r="U481" s="177" t="s">
        <v>3964</v>
      </c>
      <c r="V481" s="177" t="s">
        <v>177</v>
      </c>
      <c r="W481" s="192" t="s">
        <v>11748</v>
      </c>
      <c r="X481" s="193" t="s">
        <v>11749</v>
      </c>
      <c r="Y481" s="177" t="s">
        <v>11750</v>
      </c>
      <c r="Z481" s="177" t="s">
        <v>11751</v>
      </c>
      <c r="AA481" s="177" t="s">
        <v>173</v>
      </c>
      <c r="AB481" s="177" t="s">
        <v>173</v>
      </c>
      <c r="AC481" s="194" t="s">
        <v>25</v>
      </c>
      <c r="AD481" s="194" t="s">
        <v>189</v>
      </c>
      <c r="AE481" s="177">
        <v>1</v>
      </c>
      <c r="AF481" s="177">
        <v>0</v>
      </c>
      <c r="AG481" s="177" t="s">
        <v>2680</v>
      </c>
      <c r="AH481" s="118"/>
      <c r="AI481" s="112">
        <f>IF(V481="SOPORTE_TELEFÓNICO",'BASE LIQUIDACION REDEBAN 2025'!$B$19,IF(AC481="TIPO I",'BASE LIQUIDACION REDEBAN 2025'!$C$2,IF(AC481="TIPO II",'BASE LIQUIDACION REDEBAN 2025'!$C$3,IF(AC481="TIPO III",'BASE LIQUIDACION REDEBAN 2025'!$C$4,IF(AC481="TIPO IV",'BASE LIQUIDACION REDEBAN 2025'!$C$5,IF(AD481="AEREO",'BASE LIQUIDACION REDEBAN 2025'!$B$6,'BASE LIQUIDACION REDEBAN 2025'!$C$5))))))</f>
        <v>65960.072302</v>
      </c>
      <c r="AJ481" s="97">
        <f>IF(OR(V481="SOPORTE_TELEFÓNICO",V481="ENVÍO"),0,IF(AC481="TIPO I",'BASE LIQUIDACION REDEBAN 2025'!$B$10,IF(AC481="TIPO II",'BASE LIQUIDACION REDEBAN 2025'!$B$11,IF(AC481="TIPO III",'BASE LIQUIDACION REDEBAN 2025'!$B$12,'BASE LIQUIDACION REDEBAN 2025'!$B$13))))</f>
        <v>75096.394270399993</v>
      </c>
      <c r="AK481" s="97">
        <f t="shared" si="7"/>
        <v>65960.072302</v>
      </c>
    </row>
    <row r="482" spans="1:37" s="85" customFormat="1" ht="13.15">
      <c r="A482" s="178" t="s">
        <v>90</v>
      </c>
      <c r="B482" s="104" t="str">
        <f>VLOOKUP(A482,'CENTRO DE COSTOS'!A:D,4,FALSE)</f>
        <v>JUAN SEBASTIÁN RÍOS CASTRILLÓN</v>
      </c>
      <c r="C482" s="104" t="str">
        <f>VLOOKUP(A482,'CENTRO DE COSTOS'!A:D,2,FALSE)</f>
        <v>0004-0005</v>
      </c>
      <c r="D482" s="177">
        <v>5088</v>
      </c>
      <c r="E482" s="178">
        <v>13610</v>
      </c>
      <c r="F482" s="178">
        <v>50907</v>
      </c>
      <c r="G482" s="178" t="s">
        <v>290</v>
      </c>
      <c r="H482" s="178" t="s">
        <v>291</v>
      </c>
      <c r="I482" s="178" t="s">
        <v>11752</v>
      </c>
      <c r="J482" s="178" t="s">
        <v>9145</v>
      </c>
      <c r="K482" s="178" t="s">
        <v>9145</v>
      </c>
      <c r="L482" s="117" t="s">
        <v>167</v>
      </c>
      <c r="M482" s="177" t="s">
        <v>11753</v>
      </c>
      <c r="N482" s="176" t="s">
        <v>11754</v>
      </c>
      <c r="O482" s="176">
        <v>45833.425694444442</v>
      </c>
      <c r="P482" s="176">
        <v>45833.52244212963</v>
      </c>
      <c r="Q482" s="177" t="s">
        <v>9136</v>
      </c>
      <c r="R482" s="177" t="s">
        <v>10250</v>
      </c>
      <c r="S482" s="177" t="s">
        <v>9138</v>
      </c>
      <c r="T482" s="177" t="s">
        <v>3964</v>
      </c>
      <c r="U482" s="177" t="s">
        <v>10251</v>
      </c>
      <c r="V482" s="177" t="s">
        <v>177</v>
      </c>
      <c r="W482" s="192" t="s">
        <v>11755</v>
      </c>
      <c r="X482" s="193" t="s">
        <v>11756</v>
      </c>
      <c r="Y482" s="177" t="s">
        <v>11757</v>
      </c>
      <c r="Z482" s="177" t="s">
        <v>11758</v>
      </c>
      <c r="AA482" s="177" t="s">
        <v>173</v>
      </c>
      <c r="AB482" s="177" t="s">
        <v>173</v>
      </c>
      <c r="AC482" s="194" t="s">
        <v>25</v>
      </c>
      <c r="AD482" s="194" t="s">
        <v>189</v>
      </c>
      <c r="AE482" s="177">
        <v>1</v>
      </c>
      <c r="AF482" s="177">
        <v>0</v>
      </c>
      <c r="AG482" s="177" t="s">
        <v>354</v>
      </c>
      <c r="AH482" s="118"/>
      <c r="AI482" s="112">
        <f>IF(V482="SOPORTE_TELEFÓNICO",'BASE LIQUIDACION REDEBAN 2025'!$B$19,IF(AC482="TIPO I",'BASE LIQUIDACION REDEBAN 2025'!$C$2,IF(AC482="TIPO II",'BASE LIQUIDACION REDEBAN 2025'!$C$3,IF(AC482="TIPO III",'BASE LIQUIDACION REDEBAN 2025'!$C$4,IF(AC482="TIPO IV",'BASE LIQUIDACION REDEBAN 2025'!$C$5,IF(AD482="AEREO",'BASE LIQUIDACION REDEBAN 2025'!$B$6,'BASE LIQUIDACION REDEBAN 2025'!$C$5))))))</f>
        <v>65960.072302</v>
      </c>
      <c r="AJ482" s="97">
        <f>IF(OR(V482="SOPORTE_TELEFÓNICO",V482="ENVÍO"),0,IF(AC482="TIPO I",'BASE LIQUIDACION REDEBAN 2025'!$B$10,IF(AC482="TIPO II",'BASE LIQUIDACION REDEBAN 2025'!$B$11,IF(AC482="TIPO III",'BASE LIQUIDACION REDEBAN 2025'!$B$12,'BASE LIQUIDACION REDEBAN 2025'!$B$13))))</f>
        <v>75096.394270399993</v>
      </c>
      <c r="AK482" s="97">
        <f t="shared" si="7"/>
        <v>65960.072302</v>
      </c>
    </row>
    <row r="483" spans="1:37" s="85" customFormat="1" ht="13.15">
      <c r="A483" s="178" t="s">
        <v>64</v>
      </c>
      <c r="B483" s="104" t="str">
        <f>VLOOKUP(A483,'CENTRO DE COSTOS'!A:D,4,FALSE)</f>
        <v>JOSE MAURICIO HERNANDEZ ROJAS</v>
      </c>
      <c r="C483" s="104" t="str">
        <f>VLOOKUP(A483,'CENTRO DE COSTOS'!A:D,2,FALSE)</f>
        <v>0004-0001</v>
      </c>
      <c r="D483" s="177">
        <v>8001</v>
      </c>
      <c r="E483" s="178" t="s">
        <v>10272</v>
      </c>
      <c r="F483" s="178">
        <v>23367</v>
      </c>
      <c r="G483" s="178" t="s">
        <v>277</v>
      </c>
      <c r="H483" s="178" t="s">
        <v>64</v>
      </c>
      <c r="I483" s="178" t="s">
        <v>11759</v>
      </c>
      <c r="J483" s="178" t="s">
        <v>9145</v>
      </c>
      <c r="K483" s="178" t="s">
        <v>9145</v>
      </c>
      <c r="L483" s="117" t="s">
        <v>167</v>
      </c>
      <c r="M483" s="177" t="s">
        <v>11760</v>
      </c>
      <c r="N483" s="197" t="s">
        <v>11761</v>
      </c>
      <c r="O483" s="176">
        <v>45829.333333333336</v>
      </c>
      <c r="P483" s="176">
        <v>45833.574814814812</v>
      </c>
      <c r="Q483" s="177" t="s">
        <v>9136</v>
      </c>
      <c r="R483" s="177" t="s">
        <v>10250</v>
      </c>
      <c r="S483" s="177" t="s">
        <v>9138</v>
      </c>
      <c r="T483" s="177" t="s">
        <v>3964</v>
      </c>
      <c r="U483" s="177" t="s">
        <v>10276</v>
      </c>
      <c r="V483" s="177" t="s">
        <v>177</v>
      </c>
      <c r="W483" s="192" t="s">
        <v>11762</v>
      </c>
      <c r="X483" s="193" t="s">
        <v>11763</v>
      </c>
      <c r="Y483" s="177" t="s">
        <v>11764</v>
      </c>
      <c r="Z483" s="177" t="s">
        <v>11765</v>
      </c>
      <c r="AA483" s="177" t="s">
        <v>173</v>
      </c>
      <c r="AB483" s="177" t="s">
        <v>173</v>
      </c>
      <c r="AC483" s="194" t="s">
        <v>25</v>
      </c>
      <c r="AD483" s="194" t="s">
        <v>189</v>
      </c>
      <c r="AE483" s="177">
        <v>1</v>
      </c>
      <c r="AF483" s="177">
        <v>0</v>
      </c>
      <c r="AG483" s="177" t="s">
        <v>280</v>
      </c>
      <c r="AH483" s="118"/>
      <c r="AI483" s="112">
        <f>IF(V483="SOPORTE_TELEFÓNICO",'BASE LIQUIDACION REDEBAN 2025'!$B$19,IF(AC483="TIPO I",'BASE LIQUIDACION REDEBAN 2025'!$C$2,IF(AC483="TIPO II",'BASE LIQUIDACION REDEBAN 2025'!$C$3,IF(AC483="TIPO III",'BASE LIQUIDACION REDEBAN 2025'!$C$4,IF(AC483="TIPO IV",'BASE LIQUIDACION REDEBAN 2025'!$C$5,IF(AD483="AEREO",'BASE LIQUIDACION REDEBAN 2025'!$B$6,'BASE LIQUIDACION REDEBAN 2025'!$C$5))))))</f>
        <v>65960.072302</v>
      </c>
      <c r="AJ483" s="97">
        <f>IF(OR(V483="SOPORTE_TELEFÓNICO",V483="ENVÍO"),0,IF(AC483="TIPO I",'BASE LIQUIDACION REDEBAN 2025'!$B$10,IF(AC483="TIPO II",'BASE LIQUIDACION REDEBAN 2025'!$B$11,IF(AC483="TIPO III",'BASE LIQUIDACION REDEBAN 2025'!$B$12,'BASE LIQUIDACION REDEBAN 2025'!$B$13))))</f>
        <v>75096.394270399993</v>
      </c>
      <c r="AK483" s="97">
        <f t="shared" si="7"/>
        <v>65960.072302</v>
      </c>
    </row>
    <row r="484" spans="1:37" s="85" customFormat="1" ht="13.15">
      <c r="A484" s="178" t="s">
        <v>68</v>
      </c>
      <c r="B484" s="104" t="str">
        <f>VLOOKUP(A484,'CENTRO DE COSTOS'!A:D,4,FALSE)</f>
        <v>WILLIAM ASDRUBAL ROZO ROZO</v>
      </c>
      <c r="C484" s="104" t="str">
        <f>VLOOKUP(A484,'CENTRO DE COSTOS'!A:D,2,FALSE)</f>
        <v>0004-0004</v>
      </c>
      <c r="D484" s="177">
        <v>11001</v>
      </c>
      <c r="E484" s="178">
        <v>13571</v>
      </c>
      <c r="F484" s="178">
        <v>68848</v>
      </c>
      <c r="G484" s="178" t="s">
        <v>298</v>
      </c>
      <c r="H484" s="178" t="s">
        <v>68</v>
      </c>
      <c r="I484" s="178" t="s">
        <v>11766</v>
      </c>
      <c r="J484" s="178" t="s">
        <v>9145</v>
      </c>
      <c r="K484" s="178" t="s">
        <v>9145</v>
      </c>
      <c r="L484" s="117" t="s">
        <v>167</v>
      </c>
      <c r="M484" s="177" t="s">
        <v>11767</v>
      </c>
      <c r="N484" s="197" t="s">
        <v>11768</v>
      </c>
      <c r="O484" s="176">
        <v>45829.333333333336</v>
      </c>
      <c r="P484" s="176">
        <v>45833.612627314818</v>
      </c>
      <c r="Q484" s="177" t="s">
        <v>9136</v>
      </c>
      <c r="R484" s="177" t="s">
        <v>10250</v>
      </c>
      <c r="S484" s="177" t="s">
        <v>9138</v>
      </c>
      <c r="T484" s="177" t="s">
        <v>3964</v>
      </c>
      <c r="U484" s="177" t="s">
        <v>3964</v>
      </c>
      <c r="V484" s="177" t="s">
        <v>177</v>
      </c>
      <c r="W484" s="192" t="s">
        <v>11769</v>
      </c>
      <c r="X484" s="193" t="s">
        <v>11770</v>
      </c>
      <c r="Y484" s="177" t="s">
        <v>11771</v>
      </c>
      <c r="Z484" s="177" t="s">
        <v>11772</v>
      </c>
      <c r="AA484" s="177" t="s">
        <v>173</v>
      </c>
      <c r="AB484" s="177" t="s">
        <v>173</v>
      </c>
      <c r="AC484" s="194" t="s">
        <v>25</v>
      </c>
      <c r="AD484" s="194" t="s">
        <v>189</v>
      </c>
      <c r="AE484" s="177">
        <v>1</v>
      </c>
      <c r="AF484" s="177">
        <v>0</v>
      </c>
      <c r="AG484" s="177" t="s">
        <v>326</v>
      </c>
      <c r="AH484" s="118"/>
      <c r="AI484" s="112">
        <f>IF(V484="SOPORTE_TELEFÓNICO",'BASE LIQUIDACION REDEBAN 2025'!$B$19,IF(AC484="TIPO I",'BASE LIQUIDACION REDEBAN 2025'!$C$2,IF(AC484="TIPO II",'BASE LIQUIDACION REDEBAN 2025'!$C$3,IF(AC484="TIPO III",'BASE LIQUIDACION REDEBAN 2025'!$C$4,IF(AC484="TIPO IV",'BASE LIQUIDACION REDEBAN 2025'!$C$5,IF(AD484="AEREO",'BASE LIQUIDACION REDEBAN 2025'!$B$6,'BASE LIQUIDACION REDEBAN 2025'!$C$5))))))</f>
        <v>65960.072302</v>
      </c>
      <c r="AJ484" s="97">
        <f>IF(OR(V484="SOPORTE_TELEFÓNICO",V484="ENVÍO"),0,IF(AC484="TIPO I",'BASE LIQUIDACION REDEBAN 2025'!$B$10,IF(AC484="TIPO II",'BASE LIQUIDACION REDEBAN 2025'!$B$11,IF(AC484="TIPO III",'BASE LIQUIDACION REDEBAN 2025'!$B$12,'BASE LIQUIDACION REDEBAN 2025'!$B$13))))</f>
        <v>75096.394270399993</v>
      </c>
      <c r="AK484" s="97">
        <f t="shared" si="7"/>
        <v>65960.072302</v>
      </c>
    </row>
    <row r="485" spans="1:37" s="85" customFormat="1" ht="13.15">
      <c r="A485" s="178" t="s">
        <v>90</v>
      </c>
      <c r="B485" s="104" t="str">
        <f>VLOOKUP(A485,'CENTRO DE COSTOS'!A:D,4,FALSE)</f>
        <v>JUAN SEBASTIÁN RÍOS CASTRILLÓN</v>
      </c>
      <c r="C485" s="104" t="str">
        <f>VLOOKUP(A485,'CENTRO DE COSTOS'!A:D,2,FALSE)</f>
        <v>0004-0005</v>
      </c>
      <c r="D485" s="177">
        <v>5088</v>
      </c>
      <c r="E485" s="178">
        <v>13558</v>
      </c>
      <c r="F485" s="178">
        <v>57039</v>
      </c>
      <c r="G485" s="178" t="s">
        <v>290</v>
      </c>
      <c r="H485" s="178" t="s">
        <v>291</v>
      </c>
      <c r="I485" s="178" t="s">
        <v>11773</v>
      </c>
      <c r="J485" s="178" t="s">
        <v>9145</v>
      </c>
      <c r="K485" s="178" t="s">
        <v>9145</v>
      </c>
      <c r="L485" s="117" t="s">
        <v>167</v>
      </c>
      <c r="M485" s="177" t="s">
        <v>11774</v>
      </c>
      <c r="N485" s="176" t="s">
        <v>11775</v>
      </c>
      <c r="O485" s="176">
        <v>45833.569444444445</v>
      </c>
      <c r="P485" s="176">
        <v>45833.620173611111</v>
      </c>
      <c r="Q485" s="177" t="s">
        <v>9136</v>
      </c>
      <c r="R485" s="177" t="s">
        <v>10250</v>
      </c>
      <c r="S485" s="177" t="s">
        <v>9138</v>
      </c>
      <c r="T485" s="177" t="s">
        <v>3964</v>
      </c>
      <c r="U485" s="177" t="s">
        <v>10251</v>
      </c>
      <c r="V485" s="177" t="s">
        <v>177</v>
      </c>
      <c r="W485" s="192" t="s">
        <v>11776</v>
      </c>
      <c r="X485" s="193" t="s">
        <v>11777</v>
      </c>
      <c r="Y485" s="177" t="s">
        <v>11778</v>
      </c>
      <c r="Z485" s="177" t="s">
        <v>11779</v>
      </c>
      <c r="AA485" s="177" t="s">
        <v>173</v>
      </c>
      <c r="AB485" s="177" t="s">
        <v>173</v>
      </c>
      <c r="AC485" s="194" t="s">
        <v>25</v>
      </c>
      <c r="AD485" s="194" t="s">
        <v>189</v>
      </c>
      <c r="AE485" s="177">
        <v>1</v>
      </c>
      <c r="AF485" s="177">
        <v>0</v>
      </c>
      <c r="AG485" s="177" t="s">
        <v>467</v>
      </c>
      <c r="AH485" s="118"/>
      <c r="AI485" s="112">
        <f>IF(V485="SOPORTE_TELEFÓNICO",'BASE LIQUIDACION REDEBAN 2025'!$B$19,IF(AC485="TIPO I",'BASE LIQUIDACION REDEBAN 2025'!$C$2,IF(AC485="TIPO II",'BASE LIQUIDACION REDEBAN 2025'!$C$3,IF(AC485="TIPO III",'BASE LIQUIDACION REDEBAN 2025'!$C$4,IF(AC485="TIPO IV",'BASE LIQUIDACION REDEBAN 2025'!$C$5,IF(AD485="AEREO",'BASE LIQUIDACION REDEBAN 2025'!$B$6,'BASE LIQUIDACION REDEBAN 2025'!$C$5))))))</f>
        <v>65960.072302</v>
      </c>
      <c r="AJ485" s="97">
        <f>IF(OR(V485="SOPORTE_TELEFÓNICO",V485="ENVÍO"),0,IF(AC485="TIPO I",'BASE LIQUIDACION REDEBAN 2025'!$B$10,IF(AC485="TIPO II",'BASE LIQUIDACION REDEBAN 2025'!$B$11,IF(AC485="TIPO III",'BASE LIQUIDACION REDEBAN 2025'!$B$12,'BASE LIQUIDACION REDEBAN 2025'!$B$13))))</f>
        <v>75096.394270399993</v>
      </c>
      <c r="AK485" s="97">
        <f t="shared" si="7"/>
        <v>65960.072302</v>
      </c>
    </row>
    <row r="486" spans="1:37" s="85" customFormat="1" ht="13.15">
      <c r="A486" s="178" t="s">
        <v>90</v>
      </c>
      <c r="B486" s="104" t="str">
        <f>VLOOKUP(A486,'CENTRO DE COSTOS'!A:D,4,FALSE)</f>
        <v>JUAN SEBASTIÁN RÍOS CASTRILLÓN</v>
      </c>
      <c r="C486" s="104" t="str">
        <f>VLOOKUP(A486,'CENTRO DE COSTOS'!A:D,2,FALSE)</f>
        <v>0004-0005</v>
      </c>
      <c r="D486" s="177">
        <v>5088</v>
      </c>
      <c r="E486" s="178">
        <v>13611</v>
      </c>
      <c r="F486" s="178">
        <v>75884</v>
      </c>
      <c r="G486" s="178" t="s">
        <v>290</v>
      </c>
      <c r="H486" s="178" t="s">
        <v>291</v>
      </c>
      <c r="I486" s="178" t="s">
        <v>11780</v>
      </c>
      <c r="J486" s="178" t="s">
        <v>9145</v>
      </c>
      <c r="K486" s="178" t="s">
        <v>9145</v>
      </c>
      <c r="L486" s="117" t="s">
        <v>167</v>
      </c>
      <c r="M486" s="177" t="s">
        <v>11781</v>
      </c>
      <c r="N486" s="176" t="s">
        <v>11782</v>
      </c>
      <c r="O486" s="176">
        <v>45833.567361111112</v>
      </c>
      <c r="P486" s="176">
        <v>45833.648182870369</v>
      </c>
      <c r="Q486" s="177" t="s">
        <v>9136</v>
      </c>
      <c r="R486" s="177" t="s">
        <v>10250</v>
      </c>
      <c r="S486" s="177" t="s">
        <v>9138</v>
      </c>
      <c r="T486" s="177" t="s">
        <v>3964</v>
      </c>
      <c r="U486" s="177" t="s">
        <v>10251</v>
      </c>
      <c r="V486" s="177" t="s">
        <v>177</v>
      </c>
      <c r="W486" s="192" t="s">
        <v>11783</v>
      </c>
      <c r="X486" s="193" t="s">
        <v>11784</v>
      </c>
      <c r="Y486" s="177" t="s">
        <v>11785</v>
      </c>
      <c r="Z486" s="177" t="s">
        <v>11786</v>
      </c>
      <c r="AA486" s="177" t="s">
        <v>173</v>
      </c>
      <c r="AB486" s="177" t="s">
        <v>173</v>
      </c>
      <c r="AC486" s="194" t="s">
        <v>25</v>
      </c>
      <c r="AD486" s="194" t="s">
        <v>189</v>
      </c>
      <c r="AE486" s="177">
        <v>1</v>
      </c>
      <c r="AF486" s="177">
        <v>0</v>
      </c>
      <c r="AG486" s="177" t="s">
        <v>354</v>
      </c>
      <c r="AH486" s="118"/>
      <c r="AI486" s="112">
        <f>IF(V486="SOPORTE_TELEFÓNICO",'BASE LIQUIDACION REDEBAN 2025'!$B$19,IF(AC486="TIPO I",'BASE LIQUIDACION REDEBAN 2025'!$C$2,IF(AC486="TIPO II",'BASE LIQUIDACION REDEBAN 2025'!$C$3,IF(AC486="TIPO III",'BASE LIQUIDACION REDEBAN 2025'!$C$4,IF(AC486="TIPO IV",'BASE LIQUIDACION REDEBAN 2025'!$C$5,IF(AD486="AEREO",'BASE LIQUIDACION REDEBAN 2025'!$B$6,'BASE LIQUIDACION REDEBAN 2025'!$C$5))))))</f>
        <v>65960.072302</v>
      </c>
      <c r="AJ486" s="97">
        <f>IF(OR(V486="SOPORTE_TELEFÓNICO",V486="ENVÍO"),0,IF(AC486="TIPO I",'BASE LIQUIDACION REDEBAN 2025'!$B$10,IF(AC486="TIPO II",'BASE LIQUIDACION REDEBAN 2025'!$B$11,IF(AC486="TIPO III",'BASE LIQUIDACION REDEBAN 2025'!$B$12,'BASE LIQUIDACION REDEBAN 2025'!$B$13))))</f>
        <v>75096.394270399993</v>
      </c>
      <c r="AK486" s="97">
        <f t="shared" si="7"/>
        <v>65960.072302</v>
      </c>
    </row>
    <row r="487" spans="1:37" s="85" customFormat="1" ht="13.15">
      <c r="A487" s="178" t="s">
        <v>72</v>
      </c>
      <c r="B487" s="104" t="str">
        <f>VLOOKUP(A487,'CENTRO DE COSTOS'!A:D,4,FALSE)</f>
        <v>MIGUEL JULIÁN HERNÁNDEZ GUARÍN</v>
      </c>
      <c r="C487" s="104" t="str">
        <f>VLOOKUP(A487,'CENTRO DE COSTOS'!A:D,2,FALSE)</f>
        <v>0004-0008</v>
      </c>
      <c r="D487" s="177">
        <v>81001</v>
      </c>
      <c r="E487" s="178">
        <v>13472</v>
      </c>
      <c r="F487" s="178">
        <v>79221</v>
      </c>
      <c r="G487" s="178" t="s">
        <v>3449</v>
      </c>
      <c r="H487" s="178" t="s">
        <v>3449</v>
      </c>
      <c r="I487" s="178" t="s">
        <v>11787</v>
      </c>
      <c r="J487" s="178" t="s">
        <v>802</v>
      </c>
      <c r="K487" s="178" t="s">
        <v>1030</v>
      </c>
      <c r="L487" s="117" t="s">
        <v>167</v>
      </c>
      <c r="M487" s="177" t="s">
        <v>11788</v>
      </c>
      <c r="N487" s="197" t="s">
        <v>11789</v>
      </c>
      <c r="O487" s="176">
        <v>45821.504166666666</v>
      </c>
      <c r="P487" s="176">
        <v>45833.671180555553</v>
      </c>
      <c r="Q487" s="177" t="s">
        <v>9136</v>
      </c>
      <c r="R487" s="177" t="s">
        <v>10250</v>
      </c>
      <c r="S487" s="177" t="s">
        <v>9138</v>
      </c>
      <c r="T487" s="177" t="s">
        <v>3964</v>
      </c>
      <c r="U487" s="177" t="s">
        <v>3964</v>
      </c>
      <c r="V487" s="177" t="s">
        <v>177</v>
      </c>
      <c r="W487" s="192" t="s">
        <v>11790</v>
      </c>
      <c r="X487" s="193" t="s">
        <v>11791</v>
      </c>
      <c r="Y487" s="177" t="s">
        <v>11792</v>
      </c>
      <c r="Z487" s="177" t="s">
        <v>11793</v>
      </c>
      <c r="AA487" s="177" t="s">
        <v>173</v>
      </c>
      <c r="AB487" s="177" t="s">
        <v>173</v>
      </c>
      <c r="AC487" s="194" t="s">
        <v>175</v>
      </c>
      <c r="AD487" s="194" t="s">
        <v>227</v>
      </c>
      <c r="AE487" s="177">
        <v>1</v>
      </c>
      <c r="AF487" s="177">
        <v>0</v>
      </c>
      <c r="AG487" s="177" t="s">
        <v>3310</v>
      </c>
      <c r="AH487" s="118"/>
      <c r="AI487" s="112">
        <f>IF(V487="SOPORTE_TELEFÓNICO",'BASE LIQUIDACION REDEBAN 2025'!$B$19,IF(AC487="TIPO I",'BASE LIQUIDACION REDEBAN 2025'!$C$2,IF(AC487="TIPO II",'BASE LIQUIDACION REDEBAN 2025'!$C$3,IF(AC487="TIPO III",'BASE LIQUIDACION REDEBAN 2025'!$C$4,IF(AC487="TIPO IV",'BASE LIQUIDACION REDEBAN 2025'!$C$5,IF(AD487="AEREO",'BASE LIQUIDACION REDEBAN 2025'!$B$6,'BASE LIQUIDACION REDEBAN 2025'!$C$5))))))</f>
        <v>988462.96268840006</v>
      </c>
      <c r="AJ487" s="97">
        <f>IF(OR(V487="SOPORTE_TELEFÓNICO",V487="ENVÍO"),0,IF(AC487="TIPO I",'BASE LIQUIDACION REDEBAN 2025'!$B$10,IF(AC487="TIPO II",'BASE LIQUIDACION REDEBAN 2025'!$B$11,IF(AC487="TIPO III",'BASE LIQUIDACION REDEBAN 2025'!$B$12,'BASE LIQUIDACION REDEBAN 2025'!$B$13))))</f>
        <v>196536.5258152</v>
      </c>
      <c r="AK487" s="97">
        <f t="shared" si="7"/>
        <v>988462.96268840006</v>
      </c>
    </row>
    <row r="488" spans="1:37" s="85" customFormat="1" ht="13.15">
      <c r="A488" s="178" t="s">
        <v>93</v>
      </c>
      <c r="B488" s="104" t="str">
        <f>VLOOKUP(A488,'CENTRO DE COSTOS'!A:D,4,FALSE)</f>
        <v>DIEGO FERNANDO HENAO CARDONA</v>
      </c>
      <c r="C488" s="104" t="str">
        <f>VLOOKUP(A488,'CENTRO DE COSTOS'!A:D,2,FALSE)</f>
        <v>0004-0003</v>
      </c>
      <c r="D488" s="177">
        <v>52001</v>
      </c>
      <c r="E488" s="178">
        <v>13608</v>
      </c>
      <c r="F488" s="178">
        <v>64087</v>
      </c>
      <c r="G488" s="178" t="s">
        <v>162</v>
      </c>
      <c r="H488" s="178" t="s">
        <v>93</v>
      </c>
      <c r="I488" s="178" t="s">
        <v>11794</v>
      </c>
      <c r="J488" s="178" t="s">
        <v>9145</v>
      </c>
      <c r="K488" s="178" t="s">
        <v>9145</v>
      </c>
      <c r="L488" s="117" t="s">
        <v>167</v>
      </c>
      <c r="M488" s="177" t="s">
        <v>11795</v>
      </c>
      <c r="N488" s="176" t="s">
        <v>11796</v>
      </c>
      <c r="O488" s="176">
        <v>45833.416666666664</v>
      </c>
      <c r="P488" s="176">
        <v>45834.462141203701</v>
      </c>
      <c r="Q488" s="177" t="s">
        <v>9136</v>
      </c>
      <c r="R488" s="177" t="s">
        <v>10250</v>
      </c>
      <c r="S488" s="177" t="s">
        <v>9138</v>
      </c>
      <c r="T488" s="177" t="s">
        <v>3964</v>
      </c>
      <c r="U488" s="177" t="s">
        <v>10251</v>
      </c>
      <c r="V488" s="177" t="s">
        <v>177</v>
      </c>
      <c r="W488" s="192" t="s">
        <v>11797</v>
      </c>
      <c r="X488" s="193" t="s">
        <v>11798</v>
      </c>
      <c r="Y488" s="177" t="s">
        <v>11799</v>
      </c>
      <c r="Z488" s="177" t="s">
        <v>11800</v>
      </c>
      <c r="AA488" s="177" t="s">
        <v>173</v>
      </c>
      <c r="AB488" s="177" t="s">
        <v>173</v>
      </c>
      <c r="AC488" s="194" t="s">
        <v>25</v>
      </c>
      <c r="AD488" s="194" t="s">
        <v>189</v>
      </c>
      <c r="AE488" s="177">
        <v>1</v>
      </c>
      <c r="AF488" s="177">
        <v>0</v>
      </c>
      <c r="AG488" s="177" t="s">
        <v>639</v>
      </c>
      <c r="AH488" s="118"/>
      <c r="AI488" s="112">
        <f>IF(V488="SOPORTE_TELEFÓNICO",'BASE LIQUIDACION REDEBAN 2025'!$B$19,IF(AC488="TIPO I",'BASE LIQUIDACION REDEBAN 2025'!$C$2,IF(AC488="TIPO II",'BASE LIQUIDACION REDEBAN 2025'!$C$3,IF(AC488="TIPO III",'BASE LIQUIDACION REDEBAN 2025'!$C$4,IF(AC488="TIPO IV",'BASE LIQUIDACION REDEBAN 2025'!$C$5,IF(AD488="AEREO",'BASE LIQUIDACION REDEBAN 2025'!$B$6,'BASE LIQUIDACION REDEBAN 2025'!$C$5))))))</f>
        <v>65960.072302</v>
      </c>
      <c r="AJ488" s="97">
        <f>IF(OR(V488="SOPORTE_TELEFÓNICO",V488="ENVÍO"),0,IF(AC488="TIPO I",'BASE LIQUIDACION REDEBAN 2025'!$B$10,IF(AC488="TIPO II",'BASE LIQUIDACION REDEBAN 2025'!$B$11,IF(AC488="TIPO III",'BASE LIQUIDACION REDEBAN 2025'!$B$12,'BASE LIQUIDACION REDEBAN 2025'!$B$13))))</f>
        <v>75096.394270399993</v>
      </c>
      <c r="AK488" s="97">
        <f t="shared" si="7"/>
        <v>65960.072302</v>
      </c>
    </row>
    <row r="489" spans="1:37" s="85" customFormat="1" ht="13.15">
      <c r="A489" s="178" t="s">
        <v>68</v>
      </c>
      <c r="B489" s="104" t="str">
        <f>VLOOKUP(A489,'CENTRO DE COSTOS'!A:D,4,FALSE)</f>
        <v>WILLIAM ASDRUBAL ROZO ROZO</v>
      </c>
      <c r="C489" s="104" t="str">
        <f>VLOOKUP(A489,'CENTRO DE COSTOS'!A:D,2,FALSE)</f>
        <v>0004-0004</v>
      </c>
      <c r="D489" s="177">
        <v>25326</v>
      </c>
      <c r="E489" s="178">
        <v>13568</v>
      </c>
      <c r="F489" s="178">
        <v>74369</v>
      </c>
      <c r="G489" s="178" t="s">
        <v>298</v>
      </c>
      <c r="H489" s="178" t="s">
        <v>11801</v>
      </c>
      <c r="I489" s="178" t="s">
        <v>11802</v>
      </c>
      <c r="J489" s="178" t="s">
        <v>9145</v>
      </c>
      <c r="K489" s="178" t="s">
        <v>9145</v>
      </c>
      <c r="L489" s="117" t="s">
        <v>167</v>
      </c>
      <c r="M489" s="177" t="s">
        <v>11803</v>
      </c>
      <c r="N489" s="197" t="s">
        <v>11804</v>
      </c>
      <c r="O489" s="176">
        <v>45827.563194444447</v>
      </c>
      <c r="P489" s="176">
        <v>45834.529120370367</v>
      </c>
      <c r="Q489" s="177" t="s">
        <v>9136</v>
      </c>
      <c r="R489" s="177" t="s">
        <v>10250</v>
      </c>
      <c r="S489" s="177" t="s">
        <v>9138</v>
      </c>
      <c r="T489" s="177" t="s">
        <v>3964</v>
      </c>
      <c r="U489" s="177" t="s">
        <v>3964</v>
      </c>
      <c r="V489" s="177" t="s">
        <v>177</v>
      </c>
      <c r="W489" s="192" t="s">
        <v>11805</v>
      </c>
      <c r="X489" s="193" t="s">
        <v>11806</v>
      </c>
      <c r="Y489" s="177" t="s">
        <v>11807</v>
      </c>
      <c r="Z489" s="177" t="s">
        <v>11808</v>
      </c>
      <c r="AA489" s="177" t="s">
        <v>173</v>
      </c>
      <c r="AB489" s="177" t="s">
        <v>173</v>
      </c>
      <c r="AC489" s="194" t="s">
        <v>28</v>
      </c>
      <c r="AD489" s="194" t="s">
        <v>189</v>
      </c>
      <c r="AE489" s="177">
        <v>1</v>
      </c>
      <c r="AF489" s="177">
        <v>0</v>
      </c>
      <c r="AG489" s="177" t="s">
        <v>4274</v>
      </c>
      <c r="AH489" s="118"/>
      <c r="AI489" s="112">
        <f>IF(V489="SOPORTE_TELEFÓNICO",'BASE LIQUIDACION REDEBAN 2025'!$B$19,IF(AC489="TIPO I",'BASE LIQUIDACION REDEBAN 2025'!$C$2,IF(AC489="TIPO II",'BASE LIQUIDACION REDEBAN 2025'!$C$3,IF(AC489="TIPO III",'BASE LIQUIDACION REDEBAN 2025'!$C$4,IF(AC489="TIPO IV",'BASE LIQUIDACION REDEBAN 2025'!$C$5,IF(AD489="AEREO",'BASE LIQUIDACION REDEBAN 2025'!$B$6,'BASE LIQUIDACION REDEBAN 2025'!$C$5))))))</f>
        <v>144967.87232000002</v>
      </c>
      <c r="AJ489" s="97">
        <f>IF(OR(V489="SOPORTE_TELEFÓNICO",V489="ENVÍO"),0,IF(AC489="TIPO I",'BASE LIQUIDACION REDEBAN 2025'!$B$10,IF(AC489="TIPO II",'BASE LIQUIDACION REDEBAN 2025'!$B$11,IF(AC489="TIPO III",'BASE LIQUIDACION REDEBAN 2025'!$B$12,'BASE LIQUIDACION REDEBAN 2025'!$B$13))))</f>
        <v>140395.6348884</v>
      </c>
      <c r="AK489" s="97">
        <f t="shared" si="7"/>
        <v>144967.87232000002</v>
      </c>
    </row>
    <row r="490" spans="1:37" s="85" customFormat="1" ht="13.15">
      <c r="A490" s="178" t="s">
        <v>80</v>
      </c>
      <c r="B490" s="104" t="str">
        <f>VLOOKUP(A490,'CENTRO DE COSTOS'!A:D,4,FALSE)</f>
        <v>JOSE MAURICIO HERNANDEZ ROJAS</v>
      </c>
      <c r="C490" s="104" t="str">
        <f>VLOOKUP(A490,'CENTRO DE COSTOS'!A:D,2,FALSE)</f>
        <v>0004-0001</v>
      </c>
      <c r="D490" s="177">
        <v>13836</v>
      </c>
      <c r="E490" s="178" t="s">
        <v>10272</v>
      </c>
      <c r="F490" s="178">
        <v>65949</v>
      </c>
      <c r="G490" s="178" t="s">
        <v>364</v>
      </c>
      <c r="H490" s="178" t="s">
        <v>1527</v>
      </c>
      <c r="I490" s="178" t="s">
        <v>11809</v>
      </c>
      <c r="J490" s="178" t="s">
        <v>802</v>
      </c>
      <c r="K490" s="178" t="s">
        <v>1030</v>
      </c>
      <c r="L490" s="117" t="s">
        <v>167</v>
      </c>
      <c r="M490" s="177" t="s">
        <v>11810</v>
      </c>
      <c r="N490" s="197" t="s">
        <v>11811</v>
      </c>
      <c r="O490" s="176">
        <v>45832.598611111112</v>
      </c>
      <c r="P490" s="176">
        <v>45834.575694444437</v>
      </c>
      <c r="Q490" s="177" t="s">
        <v>9136</v>
      </c>
      <c r="R490" s="177" t="s">
        <v>10250</v>
      </c>
      <c r="S490" s="177" t="s">
        <v>9138</v>
      </c>
      <c r="T490" s="177" t="s">
        <v>3964</v>
      </c>
      <c r="U490" s="177" t="s">
        <v>10276</v>
      </c>
      <c r="V490" s="177" t="s">
        <v>177</v>
      </c>
      <c r="W490" s="192" t="s">
        <v>11812</v>
      </c>
      <c r="X490" s="193" t="s">
        <v>11813</v>
      </c>
      <c r="Y490" s="177" t="s">
        <v>11814</v>
      </c>
      <c r="Z490" s="177" t="s">
        <v>11815</v>
      </c>
      <c r="AA490" s="177" t="s">
        <v>173</v>
      </c>
      <c r="AB490" s="177" t="s">
        <v>173</v>
      </c>
      <c r="AC490" s="194" t="s">
        <v>28</v>
      </c>
      <c r="AD490" s="194" t="s">
        <v>189</v>
      </c>
      <c r="AE490" s="177">
        <v>1</v>
      </c>
      <c r="AF490" s="177">
        <v>0</v>
      </c>
      <c r="AG490" s="177" t="s">
        <v>307</v>
      </c>
      <c r="AH490" s="118"/>
      <c r="AI490" s="112">
        <f>IF(V490="SOPORTE_TELEFÓNICO",'BASE LIQUIDACION REDEBAN 2025'!$B$19,IF(AC490="TIPO I",'BASE LIQUIDACION REDEBAN 2025'!$C$2,IF(AC490="TIPO II",'BASE LIQUIDACION REDEBAN 2025'!$C$3,IF(AC490="TIPO III",'BASE LIQUIDACION REDEBAN 2025'!$C$4,IF(AC490="TIPO IV",'BASE LIQUIDACION REDEBAN 2025'!$C$5,IF(AD490="AEREO",'BASE LIQUIDACION REDEBAN 2025'!$B$6,'BASE LIQUIDACION REDEBAN 2025'!$C$5))))))</f>
        <v>144967.87232000002</v>
      </c>
      <c r="AJ490" s="97">
        <f>IF(OR(V490="SOPORTE_TELEFÓNICO",V490="ENVÍO"),0,IF(AC490="TIPO I",'BASE LIQUIDACION REDEBAN 2025'!$B$10,IF(AC490="TIPO II",'BASE LIQUIDACION REDEBAN 2025'!$B$11,IF(AC490="TIPO III",'BASE LIQUIDACION REDEBAN 2025'!$B$12,'BASE LIQUIDACION REDEBAN 2025'!$B$13))))</f>
        <v>140395.6348884</v>
      </c>
      <c r="AK490" s="97">
        <f t="shared" si="7"/>
        <v>144967.87232000002</v>
      </c>
    </row>
    <row r="491" spans="1:37" s="85" customFormat="1" ht="13.15">
      <c r="A491" s="178" t="s">
        <v>98</v>
      </c>
      <c r="B491" s="104" t="str">
        <f>VLOOKUP(A491,'CENTRO DE COSTOS'!A:D,4,FALSE)</f>
        <v>MIGUEL JULIÁN HERNÁNDEZ GUARÍN</v>
      </c>
      <c r="C491" s="104" t="str">
        <f>VLOOKUP(A491,'CENTRO DE COSTOS'!A:D,2,FALSE)</f>
        <v>0004-0008</v>
      </c>
      <c r="D491" s="177">
        <v>15001</v>
      </c>
      <c r="E491" s="178" t="s">
        <v>10272</v>
      </c>
      <c r="F491" s="178">
        <v>48172</v>
      </c>
      <c r="G491" s="178" t="s">
        <v>371</v>
      </c>
      <c r="H491" s="178" t="s">
        <v>98</v>
      </c>
      <c r="I491" s="178" t="s">
        <v>11816</v>
      </c>
      <c r="J491" s="178" t="s">
        <v>802</v>
      </c>
      <c r="K491" s="178" t="s">
        <v>1030</v>
      </c>
      <c r="L491" s="117" t="s">
        <v>167</v>
      </c>
      <c r="M491" s="177" t="s">
        <v>11817</v>
      </c>
      <c r="N491" s="197" t="s">
        <v>11818</v>
      </c>
      <c r="O491" s="176">
        <v>45832.598611111112</v>
      </c>
      <c r="P491" s="176">
        <v>45834.577349537038</v>
      </c>
      <c r="Q491" s="177" t="s">
        <v>9136</v>
      </c>
      <c r="R491" s="177" t="s">
        <v>10250</v>
      </c>
      <c r="S491" s="177" t="s">
        <v>9138</v>
      </c>
      <c r="T491" s="177" t="s">
        <v>3964</v>
      </c>
      <c r="U491" s="177" t="s">
        <v>10276</v>
      </c>
      <c r="V491" s="177" t="s">
        <v>177</v>
      </c>
      <c r="W491" s="192" t="s">
        <v>11819</v>
      </c>
      <c r="X491" s="193" t="s">
        <v>11820</v>
      </c>
      <c r="Y491" s="177" t="s">
        <v>11821</v>
      </c>
      <c r="Z491" s="177" t="s">
        <v>11822</v>
      </c>
      <c r="AA491" s="177" t="s">
        <v>173</v>
      </c>
      <c r="AB491" s="177" t="s">
        <v>173</v>
      </c>
      <c r="AC491" s="194" t="s">
        <v>25</v>
      </c>
      <c r="AD491" s="194" t="s">
        <v>189</v>
      </c>
      <c r="AE491" s="177">
        <v>1</v>
      </c>
      <c r="AF491" s="177">
        <v>0</v>
      </c>
      <c r="AG491" s="177" t="s">
        <v>307</v>
      </c>
      <c r="AH491" s="118"/>
      <c r="AI491" s="112">
        <f>IF(V491="SOPORTE_TELEFÓNICO",'BASE LIQUIDACION REDEBAN 2025'!$B$19,IF(AC491="TIPO I",'BASE LIQUIDACION REDEBAN 2025'!$C$2,IF(AC491="TIPO II",'BASE LIQUIDACION REDEBAN 2025'!$C$3,IF(AC491="TIPO III",'BASE LIQUIDACION REDEBAN 2025'!$C$4,IF(AC491="TIPO IV",'BASE LIQUIDACION REDEBAN 2025'!$C$5,IF(AD491="AEREO",'BASE LIQUIDACION REDEBAN 2025'!$B$6,'BASE LIQUIDACION REDEBAN 2025'!$C$5))))))</f>
        <v>65960.072302</v>
      </c>
      <c r="AJ491" s="97">
        <f>IF(OR(V491="SOPORTE_TELEFÓNICO",V491="ENVÍO"),0,IF(AC491="TIPO I",'BASE LIQUIDACION REDEBAN 2025'!$B$10,IF(AC491="TIPO II",'BASE LIQUIDACION REDEBAN 2025'!$B$11,IF(AC491="TIPO III",'BASE LIQUIDACION REDEBAN 2025'!$B$12,'BASE LIQUIDACION REDEBAN 2025'!$B$13))))</f>
        <v>75096.394270399993</v>
      </c>
      <c r="AK491" s="97">
        <f t="shared" si="7"/>
        <v>65960.072302</v>
      </c>
    </row>
    <row r="492" spans="1:37" s="85" customFormat="1" ht="13.15">
      <c r="A492" s="178" t="s">
        <v>87</v>
      </c>
      <c r="B492" s="104" t="str">
        <f>VLOOKUP(A492,'CENTRO DE COSTOS'!A:D,4,FALSE)</f>
        <v>DIEGO FERNANDO HENAO CARDONA</v>
      </c>
      <c r="C492" s="104" t="str">
        <f>VLOOKUP(A492,'CENTRO DE COSTOS'!A:D,2,FALSE)</f>
        <v>0004-0002</v>
      </c>
      <c r="D492" s="177">
        <v>17777</v>
      </c>
      <c r="E492" s="178" t="s">
        <v>10272</v>
      </c>
      <c r="F492" s="178">
        <v>44439</v>
      </c>
      <c r="G492" s="178" t="s">
        <v>827</v>
      </c>
      <c r="H492" s="178" t="s">
        <v>11823</v>
      </c>
      <c r="I492" s="178" t="s">
        <v>11824</v>
      </c>
      <c r="J492" s="178" t="s">
        <v>802</v>
      </c>
      <c r="K492" s="178" t="s">
        <v>1030</v>
      </c>
      <c r="L492" s="117" t="s">
        <v>167</v>
      </c>
      <c r="M492" s="177" t="s">
        <v>11825</v>
      </c>
      <c r="N492" s="197" t="s">
        <v>11826</v>
      </c>
      <c r="O492" s="176">
        <v>45832.598611111112</v>
      </c>
      <c r="P492" s="176">
        <v>45834.579085648147</v>
      </c>
      <c r="Q492" s="177" t="s">
        <v>9136</v>
      </c>
      <c r="R492" s="177" t="s">
        <v>10250</v>
      </c>
      <c r="S492" s="177" t="s">
        <v>9138</v>
      </c>
      <c r="T492" s="177" t="s">
        <v>3964</v>
      </c>
      <c r="U492" s="177" t="s">
        <v>10276</v>
      </c>
      <c r="V492" s="177" t="s">
        <v>177</v>
      </c>
      <c r="W492" s="192" t="s">
        <v>11827</v>
      </c>
      <c r="X492" s="193" t="s">
        <v>11828</v>
      </c>
      <c r="Y492" s="177" t="s">
        <v>11829</v>
      </c>
      <c r="Z492" s="177" t="s">
        <v>11830</v>
      </c>
      <c r="AA492" s="177" t="s">
        <v>173</v>
      </c>
      <c r="AB492" s="177" t="s">
        <v>173</v>
      </c>
      <c r="AC492" s="194" t="s">
        <v>28</v>
      </c>
      <c r="AD492" s="194" t="s">
        <v>189</v>
      </c>
      <c r="AE492" s="177">
        <v>1</v>
      </c>
      <c r="AF492" s="177">
        <v>0</v>
      </c>
      <c r="AG492" s="177" t="s">
        <v>307</v>
      </c>
      <c r="AH492" s="118"/>
      <c r="AI492" s="112">
        <f>IF(V492="SOPORTE_TELEFÓNICO",'BASE LIQUIDACION REDEBAN 2025'!$B$19,IF(AC492="TIPO I",'BASE LIQUIDACION REDEBAN 2025'!$C$2,IF(AC492="TIPO II",'BASE LIQUIDACION REDEBAN 2025'!$C$3,IF(AC492="TIPO III",'BASE LIQUIDACION REDEBAN 2025'!$C$4,IF(AC492="TIPO IV",'BASE LIQUIDACION REDEBAN 2025'!$C$5,IF(AD492="AEREO",'BASE LIQUIDACION REDEBAN 2025'!$B$6,'BASE LIQUIDACION REDEBAN 2025'!$C$5))))))</f>
        <v>144967.87232000002</v>
      </c>
      <c r="AJ492" s="97">
        <f>IF(OR(V492="SOPORTE_TELEFÓNICO",V492="ENVÍO"),0,IF(AC492="TIPO I",'BASE LIQUIDACION REDEBAN 2025'!$B$10,IF(AC492="TIPO II",'BASE LIQUIDACION REDEBAN 2025'!$B$11,IF(AC492="TIPO III",'BASE LIQUIDACION REDEBAN 2025'!$B$12,'BASE LIQUIDACION REDEBAN 2025'!$B$13))))</f>
        <v>140395.6348884</v>
      </c>
      <c r="AK492" s="97">
        <f t="shared" si="7"/>
        <v>144967.87232000002</v>
      </c>
    </row>
    <row r="493" spans="1:37" s="85" customFormat="1" ht="13.15">
      <c r="A493" s="178" t="s">
        <v>99</v>
      </c>
      <c r="B493" s="104" t="str">
        <f>VLOOKUP(A493,'CENTRO DE COSTOS'!A:D,4,FALSE)</f>
        <v>JOSE MAURICIO HERNANDEZ ROJAS</v>
      </c>
      <c r="C493" s="104" t="str">
        <f>VLOOKUP(A493,'CENTRO DE COSTOS'!A:D,2,FALSE)</f>
        <v>0004-0001</v>
      </c>
      <c r="D493" s="177">
        <v>20517</v>
      </c>
      <c r="E493" s="178" t="s">
        <v>10272</v>
      </c>
      <c r="F493" s="178">
        <v>38219</v>
      </c>
      <c r="G493" s="178" t="s">
        <v>269</v>
      </c>
      <c r="H493" s="178" t="s">
        <v>11831</v>
      </c>
      <c r="I493" s="178" t="s">
        <v>11832</v>
      </c>
      <c r="J493" s="178" t="s">
        <v>802</v>
      </c>
      <c r="K493" s="178" t="s">
        <v>1030</v>
      </c>
      <c r="L493" s="117" t="s">
        <v>167</v>
      </c>
      <c r="M493" s="177" t="s">
        <v>11833</v>
      </c>
      <c r="N493" s="197" t="s">
        <v>11834</v>
      </c>
      <c r="O493" s="176">
        <v>45832.598611111112</v>
      </c>
      <c r="P493" s="176">
        <v>45834.584016203713</v>
      </c>
      <c r="Q493" s="177" t="s">
        <v>9136</v>
      </c>
      <c r="R493" s="177" t="s">
        <v>10250</v>
      </c>
      <c r="S493" s="177" t="s">
        <v>9138</v>
      </c>
      <c r="T493" s="177" t="s">
        <v>3964</v>
      </c>
      <c r="U493" s="177" t="s">
        <v>10276</v>
      </c>
      <c r="V493" s="177" t="s">
        <v>177</v>
      </c>
      <c r="W493" s="192" t="s">
        <v>11835</v>
      </c>
      <c r="X493" s="193" t="s">
        <v>11836</v>
      </c>
      <c r="Y493" s="177" t="s">
        <v>11837</v>
      </c>
      <c r="Z493" s="177" t="s">
        <v>11838</v>
      </c>
      <c r="AA493" s="177" t="s">
        <v>173</v>
      </c>
      <c r="AB493" s="177" t="s">
        <v>173</v>
      </c>
      <c r="AC493" s="194" t="s">
        <v>32</v>
      </c>
      <c r="AD493" s="194" t="s">
        <v>189</v>
      </c>
      <c r="AE493" s="177">
        <v>1</v>
      </c>
      <c r="AF493" s="177">
        <v>0</v>
      </c>
      <c r="AG493" s="177" t="s">
        <v>307</v>
      </c>
      <c r="AH493" s="118"/>
      <c r="AI493" s="112">
        <f>IF(V493="SOPORTE_TELEFÓNICO",'BASE LIQUIDACION REDEBAN 2025'!$B$19,IF(AC493="TIPO I",'BASE LIQUIDACION REDEBAN 2025'!$C$2,IF(AC493="TIPO II",'BASE LIQUIDACION REDEBAN 2025'!$C$3,IF(AC493="TIPO III",'BASE LIQUIDACION REDEBAN 2025'!$C$4,IF(AC493="TIPO IV",'BASE LIQUIDACION REDEBAN 2025'!$C$5,IF(AD493="AEREO",'BASE LIQUIDACION REDEBAN 2025'!$B$6,'BASE LIQUIDACION REDEBAN 2025'!$C$5))))))</f>
        <v>479588.87655000004</v>
      </c>
      <c r="AJ493" s="97">
        <f>IF(OR(V493="SOPORTE_TELEFÓNICO",V493="ENVÍO"),0,IF(AC493="TIPO I",'BASE LIQUIDACION REDEBAN 2025'!$B$10,IF(AC493="TIPO II",'BASE LIQUIDACION REDEBAN 2025'!$B$11,IF(AC493="TIPO III",'BASE LIQUIDACION REDEBAN 2025'!$B$12,'BASE LIQUIDACION REDEBAN 2025'!$B$13))))</f>
        <v>196536.5258152</v>
      </c>
      <c r="AK493" s="97">
        <f t="shared" si="7"/>
        <v>479588.87655000004</v>
      </c>
    </row>
    <row r="494" spans="1:37" s="85" customFormat="1" ht="13.15">
      <c r="A494" s="178" t="s">
        <v>76</v>
      </c>
      <c r="B494" s="104" t="str">
        <f>VLOOKUP(A494,'CENTRO DE COSTOS'!A:D,4,FALSE)</f>
        <v>DIEGO FERNANDO HENAO CARDONA</v>
      </c>
      <c r="C494" s="104" t="str">
        <f>VLOOKUP(A494,'CENTRO DE COSTOS'!A:D,2,FALSE)</f>
        <v>0004-0003</v>
      </c>
      <c r="D494" s="177">
        <v>76130</v>
      </c>
      <c r="E494" s="178" t="s">
        <v>10272</v>
      </c>
      <c r="F494" s="178">
        <v>69698</v>
      </c>
      <c r="G494" s="178" t="s">
        <v>230</v>
      </c>
      <c r="H494" s="178" t="s">
        <v>527</v>
      </c>
      <c r="I494" s="178" t="s">
        <v>11839</v>
      </c>
      <c r="J494" s="178" t="s">
        <v>802</v>
      </c>
      <c r="K494" s="178" t="s">
        <v>1030</v>
      </c>
      <c r="L494" s="117" t="s">
        <v>167</v>
      </c>
      <c r="M494" s="177" t="s">
        <v>11840</v>
      </c>
      <c r="N494" s="197" t="s">
        <v>11841</v>
      </c>
      <c r="O494" s="176">
        <v>45832.598611111112</v>
      </c>
      <c r="P494" s="176">
        <v>45834.585995370369</v>
      </c>
      <c r="Q494" s="177" t="s">
        <v>9136</v>
      </c>
      <c r="R494" s="177" t="s">
        <v>10250</v>
      </c>
      <c r="S494" s="177" t="s">
        <v>9138</v>
      </c>
      <c r="T494" s="177" t="s">
        <v>3964</v>
      </c>
      <c r="U494" s="177" t="s">
        <v>10276</v>
      </c>
      <c r="V494" s="177" t="s">
        <v>177</v>
      </c>
      <c r="W494" s="192" t="s">
        <v>11842</v>
      </c>
      <c r="X494" s="193" t="s">
        <v>11843</v>
      </c>
      <c r="Y494" s="177" t="s">
        <v>11844</v>
      </c>
      <c r="Z494" s="177" t="s">
        <v>11845</v>
      </c>
      <c r="AA494" s="177" t="s">
        <v>173</v>
      </c>
      <c r="AB494" s="177" t="s">
        <v>173</v>
      </c>
      <c r="AC494" s="194" t="s">
        <v>28</v>
      </c>
      <c r="AD494" s="194" t="s">
        <v>189</v>
      </c>
      <c r="AE494" s="177">
        <v>1</v>
      </c>
      <c r="AF494" s="177">
        <v>0</v>
      </c>
      <c r="AG494" s="177" t="s">
        <v>307</v>
      </c>
      <c r="AH494" s="118"/>
      <c r="AI494" s="112">
        <f>IF(V494="SOPORTE_TELEFÓNICO",'BASE LIQUIDACION REDEBAN 2025'!$B$19,IF(AC494="TIPO I",'BASE LIQUIDACION REDEBAN 2025'!$C$2,IF(AC494="TIPO II",'BASE LIQUIDACION REDEBAN 2025'!$C$3,IF(AC494="TIPO III",'BASE LIQUIDACION REDEBAN 2025'!$C$4,IF(AC494="TIPO IV",'BASE LIQUIDACION REDEBAN 2025'!$C$5,IF(AD494="AEREO",'BASE LIQUIDACION REDEBAN 2025'!$B$6,'BASE LIQUIDACION REDEBAN 2025'!$C$5))))))</f>
        <v>144967.87232000002</v>
      </c>
      <c r="AJ494" s="97">
        <f>IF(OR(V494="SOPORTE_TELEFÓNICO",V494="ENVÍO"),0,IF(AC494="TIPO I",'BASE LIQUIDACION REDEBAN 2025'!$B$10,IF(AC494="TIPO II",'BASE LIQUIDACION REDEBAN 2025'!$B$11,IF(AC494="TIPO III",'BASE LIQUIDACION REDEBAN 2025'!$B$12,'BASE LIQUIDACION REDEBAN 2025'!$B$13))))</f>
        <v>140395.6348884</v>
      </c>
      <c r="AK494" s="97">
        <f t="shared" si="7"/>
        <v>144967.87232000002</v>
      </c>
    </row>
    <row r="495" spans="1:37" s="85" customFormat="1" ht="13.15">
      <c r="A495" s="178" t="s">
        <v>72</v>
      </c>
      <c r="B495" s="104" t="str">
        <f>VLOOKUP(A495,'CENTRO DE COSTOS'!A:D,4,FALSE)</f>
        <v>MIGUEL JULIÁN HERNÁNDEZ GUARÍN</v>
      </c>
      <c r="C495" s="104" t="str">
        <f>VLOOKUP(A495,'CENTRO DE COSTOS'!A:D,2,FALSE)</f>
        <v>0004-0008</v>
      </c>
      <c r="D495" s="177">
        <v>81001</v>
      </c>
      <c r="E495" s="178" t="s">
        <v>10272</v>
      </c>
      <c r="F495" s="178">
        <v>72184</v>
      </c>
      <c r="G495" s="178" t="s">
        <v>3449</v>
      </c>
      <c r="H495" s="178" t="s">
        <v>3449</v>
      </c>
      <c r="I495" s="178" t="s">
        <v>11846</v>
      </c>
      <c r="J495" s="178" t="s">
        <v>802</v>
      </c>
      <c r="K495" s="178" t="s">
        <v>1030</v>
      </c>
      <c r="L495" s="117" t="s">
        <v>167</v>
      </c>
      <c r="M495" s="177" t="s">
        <v>11847</v>
      </c>
      <c r="N495" s="197" t="s">
        <v>11848</v>
      </c>
      <c r="O495" s="176">
        <v>45832.598611111112</v>
      </c>
      <c r="P495" s="176">
        <v>45834.587939814817</v>
      </c>
      <c r="Q495" s="177" t="s">
        <v>9136</v>
      </c>
      <c r="R495" s="177" t="s">
        <v>10250</v>
      </c>
      <c r="S495" s="177" t="s">
        <v>9138</v>
      </c>
      <c r="T495" s="177" t="s">
        <v>3964</v>
      </c>
      <c r="U495" s="177" t="s">
        <v>10276</v>
      </c>
      <c r="V495" s="177" t="s">
        <v>177</v>
      </c>
      <c r="W495" s="192" t="s">
        <v>11849</v>
      </c>
      <c r="X495" s="193" t="s">
        <v>11850</v>
      </c>
      <c r="Y495" s="177" t="s">
        <v>11851</v>
      </c>
      <c r="Z495" s="177" t="s">
        <v>11852</v>
      </c>
      <c r="AA495" s="177" t="s">
        <v>173</v>
      </c>
      <c r="AB495" s="177" t="s">
        <v>173</v>
      </c>
      <c r="AC495" s="194" t="s">
        <v>175</v>
      </c>
      <c r="AD495" s="194" t="s">
        <v>227</v>
      </c>
      <c r="AE495" s="177">
        <v>1</v>
      </c>
      <c r="AF495" s="177">
        <v>0</v>
      </c>
      <c r="AG495" s="177" t="s">
        <v>307</v>
      </c>
      <c r="AH495" s="118"/>
      <c r="AI495" s="112">
        <f>IF(V495="SOPORTE_TELEFÓNICO",'BASE LIQUIDACION REDEBAN 2025'!$B$19,IF(AC495="TIPO I",'BASE LIQUIDACION REDEBAN 2025'!$C$2,IF(AC495="TIPO II",'BASE LIQUIDACION REDEBAN 2025'!$C$3,IF(AC495="TIPO III",'BASE LIQUIDACION REDEBAN 2025'!$C$4,IF(AC495="TIPO IV",'BASE LIQUIDACION REDEBAN 2025'!$C$5,IF(AD495="AEREO",'BASE LIQUIDACION REDEBAN 2025'!$B$6,'BASE LIQUIDACION REDEBAN 2025'!$C$5))))))</f>
        <v>988462.96268840006</v>
      </c>
      <c r="AJ495" s="97">
        <f>IF(OR(V495="SOPORTE_TELEFÓNICO",V495="ENVÍO"),0,IF(AC495="TIPO I",'BASE LIQUIDACION REDEBAN 2025'!$B$10,IF(AC495="TIPO II",'BASE LIQUIDACION REDEBAN 2025'!$B$11,IF(AC495="TIPO III",'BASE LIQUIDACION REDEBAN 2025'!$B$12,'BASE LIQUIDACION REDEBAN 2025'!$B$13))))</f>
        <v>196536.5258152</v>
      </c>
      <c r="AK495" s="97">
        <f t="shared" si="7"/>
        <v>988462.96268840006</v>
      </c>
    </row>
    <row r="496" spans="1:37" s="85" customFormat="1" ht="13.15">
      <c r="A496" s="178" t="s">
        <v>93</v>
      </c>
      <c r="B496" s="104" t="str">
        <f>VLOOKUP(A496,'CENTRO DE COSTOS'!A:D,4,FALSE)</f>
        <v>DIEGO FERNANDO HENAO CARDONA</v>
      </c>
      <c r="C496" s="104" t="str">
        <f>VLOOKUP(A496,'CENTRO DE COSTOS'!A:D,2,FALSE)</f>
        <v>0004-0003</v>
      </c>
      <c r="D496" s="177">
        <v>86568</v>
      </c>
      <c r="E496" s="178" t="s">
        <v>10272</v>
      </c>
      <c r="F496" s="178">
        <v>47839</v>
      </c>
      <c r="G496" s="178" t="s">
        <v>7023</v>
      </c>
      <c r="H496" s="178" t="s">
        <v>7731</v>
      </c>
      <c r="I496" s="178" t="s">
        <v>11853</v>
      </c>
      <c r="J496" s="178" t="s">
        <v>802</v>
      </c>
      <c r="K496" s="178" t="s">
        <v>1030</v>
      </c>
      <c r="L496" s="117" t="s">
        <v>167</v>
      </c>
      <c r="M496" s="177" t="s">
        <v>11854</v>
      </c>
      <c r="N496" s="197" t="s">
        <v>11855</v>
      </c>
      <c r="O496" s="176">
        <v>45832.598611111112</v>
      </c>
      <c r="P496" s="176">
        <v>45834.589629629627</v>
      </c>
      <c r="Q496" s="177" t="s">
        <v>9136</v>
      </c>
      <c r="R496" s="177" t="s">
        <v>10250</v>
      </c>
      <c r="S496" s="177" t="s">
        <v>9138</v>
      </c>
      <c r="T496" s="177" t="s">
        <v>3964</v>
      </c>
      <c r="U496" s="177" t="s">
        <v>10276</v>
      </c>
      <c r="V496" s="177" t="s">
        <v>177</v>
      </c>
      <c r="W496" s="192" t="s">
        <v>11856</v>
      </c>
      <c r="X496" s="193" t="s">
        <v>11857</v>
      </c>
      <c r="Y496" s="177" t="s">
        <v>11858</v>
      </c>
      <c r="Z496" s="177" t="s">
        <v>11859</v>
      </c>
      <c r="AA496" s="177" t="s">
        <v>173</v>
      </c>
      <c r="AB496" s="177" t="s">
        <v>173</v>
      </c>
      <c r="AC496" s="194" t="s">
        <v>32</v>
      </c>
      <c r="AD496" s="194" t="s">
        <v>189</v>
      </c>
      <c r="AE496" s="177">
        <v>1</v>
      </c>
      <c r="AF496" s="177">
        <v>0</v>
      </c>
      <c r="AG496" s="177" t="s">
        <v>307</v>
      </c>
      <c r="AH496" s="118"/>
      <c r="AI496" s="112">
        <f>IF(V496="SOPORTE_TELEFÓNICO",'BASE LIQUIDACION REDEBAN 2025'!$B$19,IF(AC496="TIPO I",'BASE LIQUIDACION REDEBAN 2025'!$C$2,IF(AC496="TIPO II",'BASE LIQUIDACION REDEBAN 2025'!$C$3,IF(AC496="TIPO III",'BASE LIQUIDACION REDEBAN 2025'!$C$4,IF(AC496="TIPO IV",'BASE LIQUIDACION REDEBAN 2025'!$C$5,IF(AD496="AEREO",'BASE LIQUIDACION REDEBAN 2025'!$B$6,'BASE LIQUIDACION REDEBAN 2025'!$C$5))))))</f>
        <v>479588.87655000004</v>
      </c>
      <c r="AJ496" s="97">
        <f>IF(OR(V496="SOPORTE_TELEFÓNICO",V496="ENVÍO"),0,IF(AC496="TIPO I",'BASE LIQUIDACION REDEBAN 2025'!$B$10,IF(AC496="TIPO II",'BASE LIQUIDACION REDEBAN 2025'!$B$11,IF(AC496="TIPO III",'BASE LIQUIDACION REDEBAN 2025'!$B$12,'BASE LIQUIDACION REDEBAN 2025'!$B$13))))</f>
        <v>196536.5258152</v>
      </c>
      <c r="AK496" s="97">
        <f t="shared" si="7"/>
        <v>479588.87655000004</v>
      </c>
    </row>
    <row r="497" spans="1:37" s="85" customFormat="1" ht="13.15">
      <c r="A497" s="178" t="s">
        <v>76</v>
      </c>
      <c r="B497" s="104" t="str">
        <f>VLOOKUP(A497,'CENTRO DE COSTOS'!A:D,4,FALSE)</f>
        <v>DIEGO FERNANDO HENAO CARDONA</v>
      </c>
      <c r="C497" s="104" t="str">
        <f>VLOOKUP(A497,'CENTRO DE COSTOS'!A:D,2,FALSE)</f>
        <v>0004-0003</v>
      </c>
      <c r="D497" s="177">
        <v>76001</v>
      </c>
      <c r="E497" s="178">
        <v>13612</v>
      </c>
      <c r="F497" s="178">
        <v>28921</v>
      </c>
      <c r="G497" s="178" t="s">
        <v>230</v>
      </c>
      <c r="H497" s="178" t="s">
        <v>76</v>
      </c>
      <c r="I497" s="178" t="s">
        <v>11860</v>
      </c>
      <c r="J497" s="178" t="s">
        <v>9145</v>
      </c>
      <c r="K497" s="178" t="s">
        <v>9145</v>
      </c>
      <c r="L497" s="117" t="s">
        <v>167</v>
      </c>
      <c r="M497" s="177" t="s">
        <v>11861</v>
      </c>
      <c r="N497" s="176" t="s">
        <v>11862</v>
      </c>
      <c r="O497" s="176">
        <v>45834.384027777778</v>
      </c>
      <c r="P497" s="176">
        <v>45834.615833333337</v>
      </c>
      <c r="Q497" s="177" t="s">
        <v>9136</v>
      </c>
      <c r="R497" s="177" t="s">
        <v>10250</v>
      </c>
      <c r="S497" s="177" t="s">
        <v>9138</v>
      </c>
      <c r="T497" s="177" t="s">
        <v>3964</v>
      </c>
      <c r="U497" s="177" t="s">
        <v>10251</v>
      </c>
      <c r="V497" s="177" t="s">
        <v>177</v>
      </c>
      <c r="W497" s="192" t="s">
        <v>11863</v>
      </c>
      <c r="X497" s="193" t="s">
        <v>11864</v>
      </c>
      <c r="Y497" s="177" t="s">
        <v>11865</v>
      </c>
      <c r="Z497" s="177" t="s">
        <v>11866</v>
      </c>
      <c r="AA497" s="177" t="s">
        <v>173</v>
      </c>
      <c r="AB497" s="177" t="s">
        <v>173</v>
      </c>
      <c r="AC497" s="194" t="s">
        <v>25</v>
      </c>
      <c r="AD497" s="194" t="s">
        <v>189</v>
      </c>
      <c r="AE497" s="177">
        <v>1</v>
      </c>
      <c r="AF497" s="177">
        <v>0</v>
      </c>
      <c r="AG497" s="177" t="s">
        <v>171</v>
      </c>
      <c r="AH497" s="118"/>
      <c r="AI497" s="112">
        <f>IF(V497="SOPORTE_TELEFÓNICO",'BASE LIQUIDACION REDEBAN 2025'!$B$19,IF(AC497="TIPO I",'BASE LIQUIDACION REDEBAN 2025'!$C$2,IF(AC497="TIPO II",'BASE LIQUIDACION REDEBAN 2025'!$C$3,IF(AC497="TIPO III",'BASE LIQUIDACION REDEBAN 2025'!$C$4,IF(AC497="TIPO IV",'BASE LIQUIDACION REDEBAN 2025'!$C$5,IF(AD497="AEREO",'BASE LIQUIDACION REDEBAN 2025'!$B$6,'BASE LIQUIDACION REDEBAN 2025'!$C$5))))))</f>
        <v>65960.072302</v>
      </c>
      <c r="AJ497" s="97">
        <f>IF(OR(V497="SOPORTE_TELEFÓNICO",V497="ENVÍO"),0,IF(AC497="TIPO I",'BASE LIQUIDACION REDEBAN 2025'!$B$10,IF(AC497="TIPO II",'BASE LIQUIDACION REDEBAN 2025'!$B$11,IF(AC497="TIPO III",'BASE LIQUIDACION REDEBAN 2025'!$B$12,'BASE LIQUIDACION REDEBAN 2025'!$B$13))))</f>
        <v>75096.394270399993</v>
      </c>
      <c r="AK497" s="97">
        <f t="shared" si="7"/>
        <v>65960.072302</v>
      </c>
    </row>
    <row r="498" spans="1:37" s="85" customFormat="1" ht="13.15">
      <c r="A498" s="178" t="s">
        <v>68</v>
      </c>
      <c r="B498" s="104" t="str">
        <f>VLOOKUP(A498,'CENTRO DE COSTOS'!A:D,4,FALSE)</f>
        <v>WILLIAM ASDRUBAL ROZO ROZO</v>
      </c>
      <c r="C498" s="104" t="str">
        <f>VLOOKUP(A498,'CENTRO DE COSTOS'!A:D,2,FALSE)</f>
        <v>0004-0004</v>
      </c>
      <c r="D498" s="177">
        <v>25899</v>
      </c>
      <c r="E498" s="178">
        <v>13613</v>
      </c>
      <c r="F498" s="178">
        <v>74330</v>
      </c>
      <c r="G498" s="178" t="s">
        <v>298</v>
      </c>
      <c r="H498" s="178" t="s">
        <v>2689</v>
      </c>
      <c r="I498" s="178" t="s">
        <v>11867</v>
      </c>
      <c r="J498" s="178" t="s">
        <v>9145</v>
      </c>
      <c r="K498" s="178" t="s">
        <v>9145</v>
      </c>
      <c r="L498" s="117" t="s">
        <v>167</v>
      </c>
      <c r="M498" s="177" t="s">
        <v>11868</v>
      </c>
      <c r="N498" s="197" t="s">
        <v>11869</v>
      </c>
      <c r="O498" s="176">
        <v>45834.604166666664</v>
      </c>
      <c r="P498" s="176">
        <v>45834.686724537038</v>
      </c>
      <c r="Q498" s="177" t="s">
        <v>9136</v>
      </c>
      <c r="R498" s="177" t="s">
        <v>10250</v>
      </c>
      <c r="S498" s="177" t="s">
        <v>9138</v>
      </c>
      <c r="T498" s="177" t="s">
        <v>3964</v>
      </c>
      <c r="U498" s="177" t="s">
        <v>10251</v>
      </c>
      <c r="V498" s="177" t="s">
        <v>177</v>
      </c>
      <c r="W498" s="192" t="s">
        <v>11870</v>
      </c>
      <c r="X498" s="193" t="s">
        <v>11871</v>
      </c>
      <c r="Y498" s="177" t="s">
        <v>11872</v>
      </c>
      <c r="Z498" s="177" t="s">
        <v>11873</v>
      </c>
      <c r="AA498" s="177" t="s">
        <v>173</v>
      </c>
      <c r="AB498" s="177" t="s">
        <v>173</v>
      </c>
      <c r="AC498" s="194" t="s">
        <v>28</v>
      </c>
      <c r="AD498" s="194" t="s">
        <v>189</v>
      </c>
      <c r="AE498" s="177">
        <v>1</v>
      </c>
      <c r="AF498" s="177">
        <v>0</v>
      </c>
      <c r="AG498" s="177" t="s">
        <v>608</v>
      </c>
      <c r="AH498" s="118"/>
      <c r="AI498" s="112">
        <f>IF(V498="SOPORTE_TELEFÓNICO",'BASE LIQUIDACION REDEBAN 2025'!$B$19,IF(AC498="TIPO I",'BASE LIQUIDACION REDEBAN 2025'!$C$2,IF(AC498="TIPO II",'BASE LIQUIDACION REDEBAN 2025'!$C$3,IF(AC498="TIPO III",'BASE LIQUIDACION REDEBAN 2025'!$C$4,IF(AC498="TIPO IV",'BASE LIQUIDACION REDEBAN 2025'!$C$5,IF(AD498="AEREO",'BASE LIQUIDACION REDEBAN 2025'!$B$6,'BASE LIQUIDACION REDEBAN 2025'!$C$5))))))</f>
        <v>144967.87232000002</v>
      </c>
      <c r="AJ498" s="97">
        <f>IF(OR(V498="SOPORTE_TELEFÓNICO",V498="ENVÍO"),0,IF(AC498="TIPO I",'BASE LIQUIDACION REDEBAN 2025'!$B$10,IF(AC498="TIPO II",'BASE LIQUIDACION REDEBAN 2025'!$B$11,IF(AC498="TIPO III",'BASE LIQUIDACION REDEBAN 2025'!$B$12,'BASE LIQUIDACION REDEBAN 2025'!$B$13))))</f>
        <v>140395.6348884</v>
      </c>
      <c r="AK498" s="97">
        <f t="shared" si="7"/>
        <v>144967.87232000002</v>
      </c>
    </row>
    <row r="499" spans="1:37" s="85" customFormat="1" ht="13.15">
      <c r="A499" s="178" t="s">
        <v>68</v>
      </c>
      <c r="B499" s="104" t="str">
        <f>VLOOKUP(A499,'CENTRO DE COSTOS'!A:D,4,FALSE)</f>
        <v>WILLIAM ASDRUBAL ROZO ROZO</v>
      </c>
      <c r="C499" s="104" t="str">
        <f>VLOOKUP(A499,'CENTRO DE COSTOS'!A:D,2,FALSE)</f>
        <v>0004-0004</v>
      </c>
      <c r="D499" s="177">
        <v>25430</v>
      </c>
      <c r="E499" s="178">
        <v>13616</v>
      </c>
      <c r="F499" s="178">
        <v>30776</v>
      </c>
      <c r="G499" s="178" t="s">
        <v>298</v>
      </c>
      <c r="H499" s="178" t="s">
        <v>2665</v>
      </c>
      <c r="I499" s="178" t="s">
        <v>7128</v>
      </c>
      <c r="J499" s="178" t="s">
        <v>9145</v>
      </c>
      <c r="K499" s="178" t="s">
        <v>9145</v>
      </c>
      <c r="L499" s="117" t="s">
        <v>167</v>
      </c>
      <c r="M499" s="177" t="s">
        <v>11874</v>
      </c>
      <c r="N499" s="197" t="s">
        <v>11875</v>
      </c>
      <c r="O499" s="176">
        <v>45834.597916666666</v>
      </c>
      <c r="P499" s="176">
        <v>45834.708043981482</v>
      </c>
      <c r="Q499" s="177" t="s">
        <v>9136</v>
      </c>
      <c r="R499" s="177" t="s">
        <v>10250</v>
      </c>
      <c r="S499" s="177" t="s">
        <v>9138</v>
      </c>
      <c r="T499" s="177" t="s">
        <v>3964</v>
      </c>
      <c r="U499" s="177" t="s">
        <v>10251</v>
      </c>
      <c r="V499" s="177" t="s">
        <v>177</v>
      </c>
      <c r="W499" s="192" t="s">
        <v>11876</v>
      </c>
      <c r="X499" s="193" t="s">
        <v>11877</v>
      </c>
      <c r="Y499" s="177" t="s">
        <v>11878</v>
      </c>
      <c r="Z499" s="177" t="s">
        <v>11879</v>
      </c>
      <c r="AA499" s="177" t="s">
        <v>173</v>
      </c>
      <c r="AB499" s="177" t="s">
        <v>173</v>
      </c>
      <c r="AC499" s="194" t="s">
        <v>28</v>
      </c>
      <c r="AD499" s="194" t="s">
        <v>189</v>
      </c>
      <c r="AE499" s="177">
        <v>1</v>
      </c>
      <c r="AF499" s="177">
        <v>0</v>
      </c>
      <c r="AG499" s="177" t="s">
        <v>778</v>
      </c>
      <c r="AH499" s="118"/>
      <c r="AI499" s="112">
        <f>IF(V499="SOPORTE_TELEFÓNICO",'BASE LIQUIDACION REDEBAN 2025'!$B$19,IF(AC499="TIPO I",'BASE LIQUIDACION REDEBAN 2025'!$C$2,IF(AC499="TIPO II",'BASE LIQUIDACION REDEBAN 2025'!$C$3,IF(AC499="TIPO III",'BASE LIQUIDACION REDEBAN 2025'!$C$4,IF(AC499="TIPO IV",'BASE LIQUIDACION REDEBAN 2025'!$C$5,IF(AD499="AEREO",'BASE LIQUIDACION REDEBAN 2025'!$B$6,'BASE LIQUIDACION REDEBAN 2025'!$C$5))))))</f>
        <v>144967.87232000002</v>
      </c>
      <c r="AJ499" s="97">
        <f>IF(OR(V499="SOPORTE_TELEFÓNICO",V499="ENVÍO"),0,IF(AC499="TIPO I",'BASE LIQUIDACION REDEBAN 2025'!$B$10,IF(AC499="TIPO II",'BASE LIQUIDACION REDEBAN 2025'!$B$11,IF(AC499="TIPO III",'BASE LIQUIDACION REDEBAN 2025'!$B$12,'BASE LIQUIDACION REDEBAN 2025'!$B$13))))</f>
        <v>140395.6348884</v>
      </c>
      <c r="AK499" s="97">
        <f t="shared" si="7"/>
        <v>144967.87232000002</v>
      </c>
    </row>
    <row r="500" spans="1:37" s="85" customFormat="1" ht="13.15">
      <c r="A500" s="178" t="s">
        <v>90</v>
      </c>
      <c r="B500" s="104" t="str">
        <f>VLOOKUP(A500,'CENTRO DE COSTOS'!A:D,4,FALSE)</f>
        <v>JUAN SEBASTIÁN RÍOS CASTRILLÓN</v>
      </c>
      <c r="C500" s="104" t="str">
        <f>VLOOKUP(A500,'CENTRO DE COSTOS'!A:D,2,FALSE)</f>
        <v>0004-0005</v>
      </c>
      <c r="D500" s="177">
        <v>5819</v>
      </c>
      <c r="E500" s="178" t="s">
        <v>10272</v>
      </c>
      <c r="F500" s="178">
        <v>72827</v>
      </c>
      <c r="G500" s="178" t="s">
        <v>290</v>
      </c>
      <c r="H500" s="178" t="s">
        <v>1947</v>
      </c>
      <c r="I500" s="178" t="s">
        <v>11880</v>
      </c>
      <c r="J500" s="178" t="s">
        <v>9145</v>
      </c>
      <c r="K500" s="178" t="s">
        <v>9145</v>
      </c>
      <c r="L500" s="117" t="s">
        <v>167</v>
      </c>
      <c r="M500" s="177" t="s">
        <v>11881</v>
      </c>
      <c r="N500" s="197" t="s">
        <v>11882</v>
      </c>
      <c r="O500" s="176">
        <v>45829.333333333336</v>
      </c>
      <c r="P500" s="176">
        <v>45835.386770833327</v>
      </c>
      <c r="Q500" s="177" t="s">
        <v>9136</v>
      </c>
      <c r="R500" s="177" t="s">
        <v>10250</v>
      </c>
      <c r="S500" s="177" t="s">
        <v>9138</v>
      </c>
      <c r="T500" s="177" t="s">
        <v>3964</v>
      </c>
      <c r="U500" s="177" t="s">
        <v>10276</v>
      </c>
      <c r="V500" s="177" t="s">
        <v>177</v>
      </c>
      <c r="W500" s="192" t="s">
        <v>11883</v>
      </c>
      <c r="X500" s="193" t="s">
        <v>11884</v>
      </c>
      <c r="Y500" s="177" t="s">
        <v>11885</v>
      </c>
      <c r="Z500" s="177" t="s">
        <v>11886</v>
      </c>
      <c r="AA500" s="177" t="s">
        <v>173</v>
      </c>
      <c r="AB500" s="177" t="s">
        <v>173</v>
      </c>
      <c r="AC500" s="194" t="s">
        <v>32</v>
      </c>
      <c r="AD500" s="194" t="s">
        <v>189</v>
      </c>
      <c r="AE500" s="177">
        <v>1</v>
      </c>
      <c r="AF500" s="177">
        <v>0</v>
      </c>
      <c r="AG500" s="177" t="s">
        <v>340</v>
      </c>
      <c r="AH500" s="118"/>
      <c r="AI500" s="112">
        <f>IF(V500="SOPORTE_TELEFÓNICO",'BASE LIQUIDACION REDEBAN 2025'!$B$19,IF(AC500="TIPO I",'BASE LIQUIDACION REDEBAN 2025'!$C$2,IF(AC500="TIPO II",'BASE LIQUIDACION REDEBAN 2025'!$C$3,IF(AC500="TIPO III",'BASE LIQUIDACION REDEBAN 2025'!$C$4,IF(AC500="TIPO IV",'BASE LIQUIDACION REDEBAN 2025'!$C$5,IF(AD500="AEREO",'BASE LIQUIDACION REDEBAN 2025'!$B$6,'BASE LIQUIDACION REDEBAN 2025'!$C$5))))))</f>
        <v>479588.87655000004</v>
      </c>
      <c r="AJ500" s="97">
        <f>IF(OR(V500="SOPORTE_TELEFÓNICO",V500="ENVÍO"),0,IF(AC500="TIPO I",'BASE LIQUIDACION REDEBAN 2025'!$B$10,IF(AC500="TIPO II",'BASE LIQUIDACION REDEBAN 2025'!$B$11,IF(AC500="TIPO III",'BASE LIQUIDACION REDEBAN 2025'!$B$12,'BASE LIQUIDACION REDEBAN 2025'!$B$13))))</f>
        <v>196536.5258152</v>
      </c>
      <c r="AK500" s="97">
        <f t="shared" si="7"/>
        <v>479588.87655000004</v>
      </c>
    </row>
    <row r="501" spans="1:37" s="85" customFormat="1" ht="13.15">
      <c r="A501" s="178" t="s">
        <v>90</v>
      </c>
      <c r="B501" s="104" t="str">
        <f>VLOOKUP(A501,'CENTRO DE COSTOS'!A:D,4,FALSE)</f>
        <v>JUAN SEBASTIÁN RÍOS CASTRILLÓN</v>
      </c>
      <c r="C501" s="104" t="str">
        <f>VLOOKUP(A501,'CENTRO DE COSTOS'!A:D,2,FALSE)</f>
        <v>0004-0005</v>
      </c>
      <c r="D501" s="177">
        <v>5088</v>
      </c>
      <c r="E501" s="178">
        <v>13576</v>
      </c>
      <c r="F501" s="178">
        <v>19463</v>
      </c>
      <c r="G501" s="178" t="s">
        <v>290</v>
      </c>
      <c r="H501" s="178" t="s">
        <v>291</v>
      </c>
      <c r="I501" s="178" t="s">
        <v>11887</v>
      </c>
      <c r="J501" s="178" t="s">
        <v>802</v>
      </c>
      <c r="K501" s="178" t="s">
        <v>803</v>
      </c>
      <c r="L501" s="117" t="s">
        <v>167</v>
      </c>
      <c r="M501" s="177" t="s">
        <v>11888</v>
      </c>
      <c r="N501" s="197" t="s">
        <v>11889</v>
      </c>
      <c r="O501" s="176">
        <v>45832.598611111112</v>
      </c>
      <c r="P501" s="176">
        <v>45835.52784722222</v>
      </c>
      <c r="Q501" s="177" t="s">
        <v>9136</v>
      </c>
      <c r="R501" s="177" t="s">
        <v>10250</v>
      </c>
      <c r="S501" s="177" t="s">
        <v>9138</v>
      </c>
      <c r="T501" s="177" t="s">
        <v>3964</v>
      </c>
      <c r="U501" s="177" t="s">
        <v>3964</v>
      </c>
      <c r="V501" s="177" t="s">
        <v>177</v>
      </c>
      <c r="W501" s="192" t="s">
        <v>11890</v>
      </c>
      <c r="X501" s="193" t="s">
        <v>11891</v>
      </c>
      <c r="Y501" s="177" t="s">
        <v>11892</v>
      </c>
      <c r="Z501" s="177" t="s">
        <v>11893</v>
      </c>
      <c r="AA501" s="177" t="s">
        <v>173</v>
      </c>
      <c r="AB501" s="177" t="s">
        <v>173</v>
      </c>
      <c r="AC501" s="194" t="s">
        <v>25</v>
      </c>
      <c r="AD501" s="194" t="s">
        <v>189</v>
      </c>
      <c r="AE501" s="177">
        <v>1</v>
      </c>
      <c r="AF501" s="177">
        <v>0</v>
      </c>
      <c r="AG501" s="177" t="s">
        <v>818</v>
      </c>
      <c r="AH501" s="118"/>
      <c r="AI501" s="112">
        <f>IF(V501="SOPORTE_TELEFÓNICO",'BASE LIQUIDACION REDEBAN 2025'!$B$19,IF(AC501="TIPO I",'BASE LIQUIDACION REDEBAN 2025'!$C$2,IF(AC501="TIPO II",'BASE LIQUIDACION REDEBAN 2025'!$C$3,IF(AC501="TIPO III",'BASE LIQUIDACION REDEBAN 2025'!$C$4,IF(AC501="TIPO IV",'BASE LIQUIDACION REDEBAN 2025'!$C$5,IF(AD501="AEREO",'BASE LIQUIDACION REDEBAN 2025'!$B$6,'BASE LIQUIDACION REDEBAN 2025'!$C$5))))))</f>
        <v>65960.072302</v>
      </c>
      <c r="AJ501" s="97">
        <f>IF(OR(V501="SOPORTE_TELEFÓNICO",V501="ENVÍO"),0,IF(AC501="TIPO I",'BASE LIQUIDACION REDEBAN 2025'!$B$10,IF(AC501="TIPO II",'BASE LIQUIDACION REDEBAN 2025'!$B$11,IF(AC501="TIPO III",'BASE LIQUIDACION REDEBAN 2025'!$B$12,'BASE LIQUIDACION REDEBAN 2025'!$B$13))))</f>
        <v>75096.394270399993</v>
      </c>
      <c r="AK501" s="97">
        <f t="shared" si="7"/>
        <v>65960.072302</v>
      </c>
    </row>
    <row r="502" spans="1:37" s="85" customFormat="1" ht="13.15">
      <c r="A502" s="178" t="s">
        <v>72</v>
      </c>
      <c r="B502" s="104" t="str">
        <f>VLOOKUP(A502,'CENTRO DE COSTOS'!A:D,4,FALSE)</f>
        <v>MIGUEL JULIÁN HERNÁNDEZ GUARÍN</v>
      </c>
      <c r="C502" s="104" t="str">
        <f>VLOOKUP(A502,'CENTRO DE COSTOS'!A:D,2,FALSE)</f>
        <v>0004-0008</v>
      </c>
      <c r="D502" s="177">
        <v>68264</v>
      </c>
      <c r="E502" s="178">
        <v>13570</v>
      </c>
      <c r="F502" s="178">
        <v>12051</v>
      </c>
      <c r="G502" s="178" t="s">
        <v>180</v>
      </c>
      <c r="H502" s="178" t="s">
        <v>11894</v>
      </c>
      <c r="I502" s="178" t="s">
        <v>11895</v>
      </c>
      <c r="J502" s="178" t="s">
        <v>9145</v>
      </c>
      <c r="K502" s="178" t="s">
        <v>9145</v>
      </c>
      <c r="L502" s="117" t="s">
        <v>167</v>
      </c>
      <c r="M502" s="177" t="s">
        <v>11896</v>
      </c>
      <c r="N502" s="197" t="s">
        <v>11897</v>
      </c>
      <c r="O502" s="176">
        <v>45829.333333333336</v>
      </c>
      <c r="P502" s="176">
        <v>45835.573692129627</v>
      </c>
      <c r="Q502" s="177" t="s">
        <v>9136</v>
      </c>
      <c r="R502" s="177" t="s">
        <v>10250</v>
      </c>
      <c r="S502" s="177" t="s">
        <v>9138</v>
      </c>
      <c r="T502" s="177" t="s">
        <v>3964</v>
      </c>
      <c r="U502" s="177" t="s">
        <v>3964</v>
      </c>
      <c r="V502" s="177" t="s">
        <v>177</v>
      </c>
      <c r="W502" s="192" t="s">
        <v>11898</v>
      </c>
      <c r="X502" s="193" t="s">
        <v>11899</v>
      </c>
      <c r="Y502" s="177" t="s">
        <v>11900</v>
      </c>
      <c r="Z502" s="177" t="s">
        <v>11901</v>
      </c>
      <c r="AA502" s="177" t="s">
        <v>173</v>
      </c>
      <c r="AB502" s="177" t="s">
        <v>173</v>
      </c>
      <c r="AC502" s="194" t="s">
        <v>32</v>
      </c>
      <c r="AD502" s="194" t="s">
        <v>189</v>
      </c>
      <c r="AE502" s="177">
        <v>1</v>
      </c>
      <c r="AF502" s="177">
        <v>0</v>
      </c>
      <c r="AG502" s="177" t="s">
        <v>1139</v>
      </c>
      <c r="AH502" s="118"/>
      <c r="AI502" s="112">
        <f>IF(V502="SOPORTE_TELEFÓNICO",'BASE LIQUIDACION REDEBAN 2025'!$B$19,IF(AC502="TIPO I",'BASE LIQUIDACION REDEBAN 2025'!$C$2,IF(AC502="TIPO II",'BASE LIQUIDACION REDEBAN 2025'!$C$3,IF(AC502="TIPO III",'BASE LIQUIDACION REDEBAN 2025'!$C$4,IF(AC502="TIPO IV",'BASE LIQUIDACION REDEBAN 2025'!$C$5,IF(AD502="AEREO",'BASE LIQUIDACION REDEBAN 2025'!$B$6,'BASE LIQUIDACION REDEBAN 2025'!$C$5))))))</f>
        <v>479588.87655000004</v>
      </c>
      <c r="AJ502" s="97">
        <f>IF(OR(V502="SOPORTE_TELEFÓNICO",V502="ENVÍO"),0,IF(AC502="TIPO I",'BASE LIQUIDACION REDEBAN 2025'!$B$10,IF(AC502="TIPO II",'BASE LIQUIDACION REDEBAN 2025'!$B$11,IF(AC502="TIPO III",'BASE LIQUIDACION REDEBAN 2025'!$B$12,'BASE LIQUIDACION REDEBAN 2025'!$B$13))))</f>
        <v>196536.5258152</v>
      </c>
      <c r="AK502" s="97">
        <f t="shared" si="7"/>
        <v>479588.87655000004</v>
      </c>
    </row>
    <row r="503" spans="1:37" s="85" customFormat="1" ht="13.15">
      <c r="A503" s="178" t="s">
        <v>100</v>
      </c>
      <c r="B503" s="104" t="str">
        <f>VLOOKUP(A503,'CENTRO DE COSTOS'!A:D,4,FALSE)</f>
        <v>KEVIN ALEXIS CORZO BUSTOS</v>
      </c>
      <c r="C503" s="104" t="str">
        <f>VLOOKUP(A503,'CENTRO DE COSTOS'!A:D,2,FALSE)</f>
        <v>0004-0007</v>
      </c>
      <c r="D503" s="177">
        <v>50001</v>
      </c>
      <c r="E503" s="178">
        <v>13606</v>
      </c>
      <c r="F503" s="178">
        <v>76619</v>
      </c>
      <c r="G503" s="178" t="s">
        <v>192</v>
      </c>
      <c r="H503" s="178" t="s">
        <v>100</v>
      </c>
      <c r="I503" s="178" t="s">
        <v>11902</v>
      </c>
      <c r="J503" s="178" t="s">
        <v>9145</v>
      </c>
      <c r="K503" s="178" t="s">
        <v>9145</v>
      </c>
      <c r="L503" s="117" t="s">
        <v>167</v>
      </c>
      <c r="M503" s="177" t="s">
        <v>11903</v>
      </c>
      <c r="N503" s="197" t="s">
        <v>11904</v>
      </c>
      <c r="O503" s="176">
        <v>45836.333333333336</v>
      </c>
      <c r="P503" s="176">
        <v>45836.461643518523</v>
      </c>
      <c r="Q503" s="177" t="s">
        <v>9136</v>
      </c>
      <c r="R503" s="177" t="s">
        <v>10250</v>
      </c>
      <c r="S503" s="177" t="s">
        <v>9138</v>
      </c>
      <c r="T503" s="177" t="s">
        <v>3964</v>
      </c>
      <c r="U503" s="177" t="s">
        <v>3964</v>
      </c>
      <c r="V503" s="177" t="s">
        <v>177</v>
      </c>
      <c r="W503" s="192" t="s">
        <v>11905</v>
      </c>
      <c r="X503" s="193" t="s">
        <v>11906</v>
      </c>
      <c r="Y503" s="177" t="s">
        <v>11907</v>
      </c>
      <c r="Z503" s="177" t="s">
        <v>11908</v>
      </c>
      <c r="AA503" s="177" t="s">
        <v>173</v>
      </c>
      <c r="AB503" s="177" t="s">
        <v>173</v>
      </c>
      <c r="AC503" s="194" t="s">
        <v>25</v>
      </c>
      <c r="AD503" s="194" t="s">
        <v>189</v>
      </c>
      <c r="AE503" s="177">
        <v>1</v>
      </c>
      <c r="AF503" s="177">
        <v>0</v>
      </c>
      <c r="AG503" s="177" t="s">
        <v>196</v>
      </c>
      <c r="AH503" s="118"/>
      <c r="AI503" s="112">
        <f>IF(V503="SOPORTE_TELEFÓNICO",'BASE LIQUIDACION REDEBAN 2025'!$B$19,IF(AC503="TIPO I",'BASE LIQUIDACION REDEBAN 2025'!$C$2,IF(AC503="TIPO II",'BASE LIQUIDACION REDEBAN 2025'!$C$3,IF(AC503="TIPO III",'BASE LIQUIDACION REDEBAN 2025'!$C$4,IF(AC503="TIPO IV",'BASE LIQUIDACION REDEBAN 2025'!$C$5,IF(AD503="AEREO",'BASE LIQUIDACION REDEBAN 2025'!$B$6,'BASE LIQUIDACION REDEBAN 2025'!$C$5))))))</f>
        <v>65960.072302</v>
      </c>
      <c r="AJ503" s="97">
        <f>IF(OR(V503="SOPORTE_TELEFÓNICO",V503="ENVÍO"),0,IF(AC503="TIPO I",'BASE LIQUIDACION REDEBAN 2025'!$B$10,IF(AC503="TIPO II",'BASE LIQUIDACION REDEBAN 2025'!$B$11,IF(AC503="TIPO III",'BASE LIQUIDACION REDEBAN 2025'!$B$12,'BASE LIQUIDACION REDEBAN 2025'!$B$13))))</f>
        <v>75096.394270399993</v>
      </c>
      <c r="AK503" s="97">
        <f t="shared" si="7"/>
        <v>65960.072302</v>
      </c>
    </row>
    <row r="504" spans="1:37" s="85" customFormat="1" ht="13.15">
      <c r="A504" s="178" t="s">
        <v>90</v>
      </c>
      <c r="B504" s="104" t="str">
        <f>VLOOKUP(A504,'CENTRO DE COSTOS'!A:D,4,FALSE)</f>
        <v>JUAN SEBASTIÁN RÍOS CASTRILLÓN</v>
      </c>
      <c r="C504" s="104" t="str">
        <f>VLOOKUP(A504,'CENTRO DE COSTOS'!A:D,2,FALSE)</f>
        <v>0004-0005</v>
      </c>
      <c r="D504" s="177">
        <v>5789</v>
      </c>
      <c r="E504" s="178">
        <v>13578</v>
      </c>
      <c r="F504" s="178">
        <v>71268</v>
      </c>
      <c r="G504" s="178" t="s">
        <v>290</v>
      </c>
      <c r="H504" s="178" t="s">
        <v>959</v>
      </c>
      <c r="I504" s="178" t="s">
        <v>11909</v>
      </c>
      <c r="J504" s="178" t="s">
        <v>802</v>
      </c>
      <c r="K504" s="178" t="s">
        <v>1030</v>
      </c>
      <c r="L504" s="117" t="s">
        <v>167</v>
      </c>
      <c r="M504" s="177" t="s">
        <v>11910</v>
      </c>
      <c r="N504" s="197" t="s">
        <v>11911</v>
      </c>
      <c r="O504" s="176">
        <v>45832.598611111112</v>
      </c>
      <c r="P504" s="176">
        <v>45836.5078587963</v>
      </c>
      <c r="Q504" s="177" t="s">
        <v>9136</v>
      </c>
      <c r="R504" s="177" t="s">
        <v>10250</v>
      </c>
      <c r="S504" s="177" t="s">
        <v>9138</v>
      </c>
      <c r="T504" s="177" t="s">
        <v>3964</v>
      </c>
      <c r="U504" s="177" t="s">
        <v>3964</v>
      </c>
      <c r="V504" s="177" t="s">
        <v>177</v>
      </c>
      <c r="W504" s="192" t="s">
        <v>11912</v>
      </c>
      <c r="X504" s="193" t="s">
        <v>11913</v>
      </c>
      <c r="Y504" s="177" t="s">
        <v>11914</v>
      </c>
      <c r="Z504" s="177" t="s">
        <v>11915</v>
      </c>
      <c r="AA504" s="177" t="s">
        <v>173</v>
      </c>
      <c r="AB504" s="177" t="s">
        <v>173</v>
      </c>
      <c r="AC504" s="194" t="s">
        <v>30</v>
      </c>
      <c r="AD504" s="194" t="s">
        <v>189</v>
      </c>
      <c r="AE504" s="177">
        <v>1</v>
      </c>
      <c r="AF504" s="177">
        <v>0</v>
      </c>
      <c r="AG504" s="177" t="s">
        <v>3303</v>
      </c>
      <c r="AH504" s="118"/>
      <c r="AI504" s="112">
        <f>IF(V504="SOPORTE_TELEFÓNICO",'BASE LIQUIDACION REDEBAN 2025'!$B$19,IF(AC504="TIPO I",'BASE LIQUIDACION REDEBAN 2025'!$C$2,IF(AC504="TIPO II",'BASE LIQUIDACION REDEBAN 2025'!$C$3,IF(AC504="TIPO III",'BASE LIQUIDACION REDEBAN 2025'!$C$4,IF(AC504="TIPO IV",'BASE LIQUIDACION REDEBAN 2025'!$C$5,IF(AD504="AEREO",'BASE LIQUIDACION REDEBAN 2025'!$B$6,'BASE LIQUIDACION REDEBAN 2025'!$C$5))))))</f>
        <v>275728.78077800001</v>
      </c>
      <c r="AJ504" s="97">
        <f>IF(OR(V504="SOPORTE_TELEFÓNICO",V504="ENVÍO"),0,IF(AC504="TIPO I",'BASE LIQUIDACION REDEBAN 2025'!$B$10,IF(AC504="TIPO II",'BASE LIQUIDACION REDEBAN 2025'!$B$11,IF(AC504="TIPO III",'BASE LIQUIDACION REDEBAN 2025'!$B$12,'BASE LIQUIDACION REDEBAN 2025'!$B$13))))</f>
        <v>196536.5258152</v>
      </c>
      <c r="AK504" s="97">
        <f t="shared" si="7"/>
        <v>275728.78077800001</v>
      </c>
    </row>
    <row r="505" spans="1:37" s="85" customFormat="1" ht="13.15">
      <c r="A505" s="178" t="s">
        <v>76</v>
      </c>
      <c r="B505" s="104" t="str">
        <f>VLOOKUP(A505,'CENTRO DE COSTOS'!A:D,4,FALSE)</f>
        <v>DIEGO FERNANDO HENAO CARDONA</v>
      </c>
      <c r="C505" s="104" t="str">
        <f>VLOOKUP(A505,'CENTRO DE COSTOS'!A:D,2,FALSE)</f>
        <v>0004-0003</v>
      </c>
      <c r="D505" s="177">
        <v>76001</v>
      </c>
      <c r="E505" s="178">
        <v>13586</v>
      </c>
      <c r="F505" s="178">
        <v>11054</v>
      </c>
      <c r="G505" s="178" t="s">
        <v>230</v>
      </c>
      <c r="H505" s="178" t="s">
        <v>76</v>
      </c>
      <c r="I505" s="178" t="s">
        <v>11916</v>
      </c>
      <c r="J505" s="178" t="s">
        <v>9145</v>
      </c>
      <c r="K505" s="178" t="s">
        <v>9145</v>
      </c>
      <c r="L505" s="117" t="s">
        <v>167</v>
      </c>
      <c r="M505" s="177" t="s">
        <v>11917</v>
      </c>
      <c r="N505" s="197" t="s">
        <v>11918</v>
      </c>
      <c r="O505" s="176">
        <v>45836.333333333336</v>
      </c>
      <c r="P505" s="176">
        <v>45836.513483796298</v>
      </c>
      <c r="Q505" s="177" t="s">
        <v>9136</v>
      </c>
      <c r="R505" s="177" t="s">
        <v>10699</v>
      </c>
      <c r="S505" s="177" t="s">
        <v>9138</v>
      </c>
      <c r="T505" s="177" t="s">
        <v>3964</v>
      </c>
      <c r="U505" s="177" t="s">
        <v>3964</v>
      </c>
      <c r="V505" s="177" t="s">
        <v>177</v>
      </c>
      <c r="W505" s="192" t="s">
        <v>11919</v>
      </c>
      <c r="X505" s="193" t="s">
        <v>11920</v>
      </c>
      <c r="Y505" s="177">
        <v>0</v>
      </c>
      <c r="Z505" s="177" t="s">
        <v>11921</v>
      </c>
      <c r="AA505" s="177" t="s">
        <v>173</v>
      </c>
      <c r="AB505" s="177" t="s">
        <v>173</v>
      </c>
      <c r="AC505" s="194" t="s">
        <v>25</v>
      </c>
      <c r="AD505" s="194" t="s">
        <v>189</v>
      </c>
      <c r="AE505" s="177">
        <v>1</v>
      </c>
      <c r="AF505" s="177">
        <v>0</v>
      </c>
      <c r="AG505" s="177" t="s">
        <v>171</v>
      </c>
      <c r="AH505" s="118"/>
      <c r="AI505" s="112">
        <f>IF(V505="SOPORTE_TELEFÓNICO",'BASE LIQUIDACION REDEBAN 2025'!$B$19,IF(AC505="TIPO I",'BASE LIQUIDACION REDEBAN 2025'!$C$2,IF(AC505="TIPO II",'BASE LIQUIDACION REDEBAN 2025'!$C$3,IF(AC505="TIPO III",'BASE LIQUIDACION REDEBAN 2025'!$C$4,IF(AC505="TIPO IV",'BASE LIQUIDACION REDEBAN 2025'!$C$5,IF(AD505="AEREO",'BASE LIQUIDACION REDEBAN 2025'!$B$6,'BASE LIQUIDACION REDEBAN 2025'!$C$5))))))</f>
        <v>65960.072302</v>
      </c>
      <c r="AJ505" s="97">
        <f>IF(OR(V505="SOPORTE_TELEFÓNICO",V505="ENVÍO"),0,IF(AC505="TIPO I",'BASE LIQUIDACION REDEBAN 2025'!$B$10,IF(AC505="TIPO II",'BASE LIQUIDACION REDEBAN 2025'!$B$11,IF(AC505="TIPO III",'BASE LIQUIDACION REDEBAN 2025'!$B$12,'BASE LIQUIDACION REDEBAN 2025'!$B$13))))</f>
        <v>75096.394270399993</v>
      </c>
      <c r="AK505" s="97">
        <f t="shared" si="7"/>
        <v>65960.072302</v>
      </c>
    </row>
    <row r="506" spans="1:37">
      <c r="AK506" s="88">
        <f>SUM(AK2:AK505)</f>
        <v>76580750.511755094</v>
      </c>
    </row>
  </sheetData>
  <conditionalFormatting sqref="E2:E268">
    <cfRule type="duplicateValues" dxfId="18" priority="4"/>
  </conditionalFormatting>
  <conditionalFormatting sqref="M2:M268">
    <cfRule type="duplicateValues" dxfId="17" priority="2"/>
    <cfRule type="duplicateValues" dxfId="16" priority="3"/>
  </conditionalFormatting>
  <conditionalFormatting sqref="M269:M505">
    <cfRule type="duplicateValues" dxfId="15" priority="1"/>
  </conditionalFormatting>
  <dataValidations count="3">
    <dataValidation type="list" allowBlank="1" showInputMessage="1" showErrorMessage="1" sqref="R1 AH2:AH505" xr:uid="{80C88F77-FCAB-47E0-8EFB-AD59FAC4CC53}">
      <formula1>INDIRECT(#REF!)</formula1>
    </dataValidation>
    <dataValidation type="list" allowBlank="1" showInputMessage="1" showErrorMessage="1" sqref="R2:R268 U261:U268 U232:U259 T227 U216:U230 U2:U188 AA269:AA505" xr:uid="{8E4A6FC2-8388-4837-8C87-2843D6D83613}">
      <formula1>INDIRECT(Q2)</formula1>
    </dataValidation>
    <dataValidation allowBlank="1" showInputMessage="1" showErrorMessage="1" sqref="T231:U231" xr:uid="{EA72EA97-2C63-4F24-B3D9-48FA7D9C4BCB}"/>
  </dataValidation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5242BE-5748-48B0-BAB8-8DD5A0181610}">
  <sheetPr>
    <tabColor rgb="FFCCFF66"/>
  </sheetPr>
  <dimension ref="A1:AK973"/>
  <sheetViews>
    <sheetView topLeftCell="M1" zoomScaleNormal="100" workbookViewId="0">
      <pane ySplit="1" topLeftCell="V964" activePane="bottomLeft" state="frozen"/>
      <selection pane="bottomLeft" activeCell="AF973" sqref="AF973"/>
    </sheetView>
  </sheetViews>
  <sheetFormatPr defaultColWidth="11.42578125" defaultRowHeight="14.45"/>
  <cols>
    <col min="1" max="1" width="11.42578125" style="86"/>
    <col min="2" max="3" width="11.42578125" style="54"/>
    <col min="4" max="8" width="11.42578125" style="86"/>
    <col min="9" max="12" width="11.42578125" style="86" customWidth="1"/>
    <col min="13" max="13" width="14" style="86" customWidth="1"/>
    <col min="14" max="14" width="13.5703125" style="86" customWidth="1"/>
    <col min="15" max="21" width="11.42578125" style="86" customWidth="1"/>
    <col min="22" max="22" width="13.7109375" style="86" customWidth="1"/>
    <col min="23" max="24" width="11.42578125" style="86" customWidth="1"/>
    <col min="25" max="26" width="12.5703125" style="86" customWidth="1"/>
    <col min="27" max="27" width="11.42578125" style="86"/>
    <col min="28" max="28" width="15.5703125" style="86" bestFit="1" customWidth="1"/>
    <col min="29" max="29" width="11.85546875" style="86" bestFit="1" customWidth="1"/>
    <col min="30" max="31" width="11.42578125" style="86"/>
    <col min="32" max="32" width="12.5703125" style="86" bestFit="1" customWidth="1"/>
    <col min="33" max="16384" width="11.42578125" style="86"/>
  </cols>
  <sheetData>
    <row r="1" spans="1:37" s="85" customFormat="1" ht="92.45">
      <c r="A1" s="94" t="s">
        <v>9117</v>
      </c>
      <c r="B1" s="94" t="s">
        <v>59</v>
      </c>
      <c r="C1" s="94" t="s">
        <v>106</v>
      </c>
      <c r="D1" s="94" t="s">
        <v>3136</v>
      </c>
      <c r="E1" s="94" t="s">
        <v>9118</v>
      </c>
      <c r="F1" s="94" t="s">
        <v>9119</v>
      </c>
      <c r="G1" s="94" t="s">
        <v>9120</v>
      </c>
      <c r="H1" s="94" t="s">
        <v>3140</v>
      </c>
      <c r="I1" s="94" t="s">
        <v>3141</v>
      </c>
      <c r="J1" s="94" t="s">
        <v>3142</v>
      </c>
      <c r="K1" s="94" t="s">
        <v>120</v>
      </c>
      <c r="L1" s="94" t="s">
        <v>121</v>
      </c>
      <c r="M1" s="94" t="s">
        <v>9121</v>
      </c>
      <c r="N1" s="94" t="s">
        <v>9122</v>
      </c>
      <c r="O1" s="94" t="s">
        <v>3145</v>
      </c>
      <c r="P1" s="94" t="s">
        <v>9123</v>
      </c>
      <c r="Q1" s="94" t="s">
        <v>9124</v>
      </c>
      <c r="R1" s="94" t="s">
        <v>9125</v>
      </c>
      <c r="S1" s="94" t="s">
        <v>9126</v>
      </c>
      <c r="T1" s="94" t="s">
        <v>3147</v>
      </c>
      <c r="U1" s="94" t="s">
        <v>11922</v>
      </c>
      <c r="V1" s="94" t="s">
        <v>158</v>
      </c>
      <c r="W1" s="94" t="s">
        <v>11923</v>
      </c>
      <c r="X1" s="111" t="s">
        <v>11924</v>
      </c>
      <c r="Y1" s="94" t="s">
        <v>9131</v>
      </c>
      <c r="Z1" s="94" t="s">
        <v>3162</v>
      </c>
      <c r="AA1" s="94" t="s">
        <v>3163</v>
      </c>
      <c r="AB1" s="94" t="s">
        <v>3164</v>
      </c>
      <c r="AC1" s="94" t="s">
        <v>3166</v>
      </c>
      <c r="AD1" s="94" t="s">
        <v>149</v>
      </c>
      <c r="AE1" s="94" t="s">
        <v>3167</v>
      </c>
      <c r="AF1" s="94" t="s">
        <v>151</v>
      </c>
      <c r="AG1" s="84" t="s">
        <v>152</v>
      </c>
      <c r="AH1" s="84" t="s">
        <v>154</v>
      </c>
      <c r="AI1" s="84" t="s">
        <v>157</v>
      </c>
      <c r="AJ1" s="84" t="s">
        <v>158</v>
      </c>
      <c r="AK1" s="84" t="s">
        <v>159</v>
      </c>
    </row>
    <row r="2" spans="1:37" s="85" customFormat="1" ht="13.15">
      <c r="A2" s="178" t="s">
        <v>72</v>
      </c>
      <c r="B2" s="95" t="str">
        <f>VLOOKUP(A2,'CENTRO DE COSTOS'!A:D,4,FALSE)</f>
        <v>MIGUEL JULIÁN HERNÁNDEZ GUARÍN</v>
      </c>
      <c r="C2" s="95" t="str">
        <f>VLOOKUP(A2,'CENTRO DE COSTOS'!A:D,2,FALSE)</f>
        <v>0004-0008</v>
      </c>
      <c r="D2" s="178">
        <v>68615</v>
      </c>
      <c r="E2" s="178">
        <v>2230279</v>
      </c>
      <c r="F2" s="178">
        <v>76391</v>
      </c>
      <c r="G2" s="178" t="s">
        <v>180</v>
      </c>
      <c r="H2" s="178" t="s">
        <v>1015</v>
      </c>
      <c r="I2" s="178" t="s">
        <v>11925</v>
      </c>
      <c r="J2" s="110" t="s">
        <v>167</v>
      </c>
      <c r="K2" s="178">
        <v>2230279</v>
      </c>
      <c r="L2" s="178" t="s">
        <v>11926</v>
      </c>
      <c r="M2" s="176">
        <v>45806.569444444445</v>
      </c>
      <c r="N2" s="176">
        <v>45810.408761574072</v>
      </c>
      <c r="O2" s="178" t="s">
        <v>9136</v>
      </c>
      <c r="P2" s="178" t="s">
        <v>9137</v>
      </c>
      <c r="Q2" s="178" t="s">
        <v>9138</v>
      </c>
      <c r="R2" s="178" t="s">
        <v>11927</v>
      </c>
      <c r="S2" s="178" t="s">
        <v>11927</v>
      </c>
      <c r="T2" s="178" t="s">
        <v>9971</v>
      </c>
      <c r="U2" s="178">
        <v>30</v>
      </c>
      <c r="V2" s="178" t="s">
        <v>11928</v>
      </c>
      <c r="W2" s="177">
        <v>88032</v>
      </c>
      <c r="X2" s="178" t="s">
        <v>11929</v>
      </c>
      <c r="Y2" s="178" t="s">
        <v>173</v>
      </c>
      <c r="Z2" s="178" t="s">
        <v>28</v>
      </c>
      <c r="AA2" s="178" t="s">
        <v>189</v>
      </c>
      <c r="AB2" s="178">
        <v>0</v>
      </c>
      <c r="AC2" s="92" t="s">
        <v>1288</v>
      </c>
      <c r="AD2" s="112">
        <f>IF(T2="SOPORTE_TELEFÓNICO",'BASE LIQUIDACION REDEBAN 2025'!$B$19,IF(AND(T2="VISITA_TÉCNICA",Z2="TIPO II"),'BASE LIQUIDACION REDEBAN 2025'!$B$18,'BASE LIQUIDACION REDEBAN 2025'!$B$17))</f>
        <v>35779.500569199998</v>
      </c>
      <c r="AE2" s="97">
        <v>0</v>
      </c>
      <c r="AF2" s="97">
        <f>IF(T2="VISITA_TÉCNICA",AD2*AB2,AD2)</f>
        <v>35779.500569199998</v>
      </c>
    </row>
    <row r="3" spans="1:37" s="85" customFormat="1" ht="13.15">
      <c r="A3" s="178" t="s">
        <v>64</v>
      </c>
      <c r="B3" s="95" t="str">
        <f>VLOOKUP(A3,'CENTRO DE COSTOS'!A:D,4,FALSE)</f>
        <v>JOSE MAURICIO HERNANDEZ ROJAS</v>
      </c>
      <c r="C3" s="95" t="str">
        <f>VLOOKUP(A3,'CENTRO DE COSTOS'!A:D,2,FALSE)</f>
        <v>0004-0001</v>
      </c>
      <c r="D3" s="178">
        <v>8638</v>
      </c>
      <c r="E3" s="178">
        <v>2236049</v>
      </c>
      <c r="F3" s="178">
        <v>59349</v>
      </c>
      <c r="G3" s="178" t="s">
        <v>277</v>
      </c>
      <c r="H3" s="178" t="s">
        <v>1046</v>
      </c>
      <c r="I3" s="178" t="s">
        <v>11930</v>
      </c>
      <c r="J3" s="110" t="s">
        <v>167</v>
      </c>
      <c r="K3" s="178">
        <v>2236049</v>
      </c>
      <c r="L3" s="178" t="s">
        <v>11931</v>
      </c>
      <c r="M3" s="176">
        <v>45807.595185185186</v>
      </c>
      <c r="N3" s="176">
        <v>45810.412951388891</v>
      </c>
      <c r="O3" s="178" t="s">
        <v>9136</v>
      </c>
      <c r="P3" s="178" t="s">
        <v>9137</v>
      </c>
      <c r="Q3" s="178" t="s">
        <v>9138</v>
      </c>
      <c r="R3" s="178" t="s">
        <v>11927</v>
      </c>
      <c r="S3" s="178" t="s">
        <v>11927</v>
      </c>
      <c r="T3" s="178" t="s">
        <v>177</v>
      </c>
      <c r="U3" s="178">
        <v>20</v>
      </c>
      <c r="V3" s="178" t="s">
        <v>11932</v>
      </c>
      <c r="W3" s="177">
        <v>0</v>
      </c>
      <c r="X3" s="178">
        <v>0</v>
      </c>
      <c r="Y3" s="178" t="s">
        <v>173</v>
      </c>
      <c r="Z3" s="178" t="s">
        <v>28</v>
      </c>
      <c r="AA3" s="178" t="s">
        <v>189</v>
      </c>
      <c r="AB3" s="178">
        <v>1</v>
      </c>
      <c r="AC3" s="92" t="s">
        <v>1174</v>
      </c>
      <c r="AD3" s="112">
        <f>IF(T3="SOPORTE_TELEFÓNICO",'BASE LIQUIDACION REDEBAN 2025'!$B$19,IF(AND(T3="VISITA_TÉCNICA",Z3="TIPO II"),'BASE LIQUIDACION REDEBAN 2025'!$B$18,'BASE LIQUIDACION REDEBAN 2025'!$B$17))</f>
        <v>67654.12000000001</v>
      </c>
      <c r="AE3" s="97">
        <v>0</v>
      </c>
      <c r="AF3" s="97">
        <f t="shared" ref="AF3:AF65" si="0">IF(T3="VISITA_TÉCNICA",AD3*AB3,AD3)</f>
        <v>67654.12000000001</v>
      </c>
    </row>
    <row r="4" spans="1:37" s="85" customFormat="1" ht="13.15">
      <c r="A4" s="178" t="s">
        <v>90</v>
      </c>
      <c r="B4" s="95" t="str">
        <f>VLOOKUP(A4,'CENTRO DE COSTOS'!A:D,4,FALSE)</f>
        <v>JUAN SEBASTIÁN RÍOS CASTRILLÓN</v>
      </c>
      <c r="C4" s="95" t="str">
        <f>VLOOKUP(A4,'CENTRO DE COSTOS'!A:D,2,FALSE)</f>
        <v>0004-0005</v>
      </c>
      <c r="D4" s="178">
        <v>5001</v>
      </c>
      <c r="E4" s="178">
        <v>2238474</v>
      </c>
      <c r="F4" s="178">
        <v>38012</v>
      </c>
      <c r="G4" s="178" t="s">
        <v>290</v>
      </c>
      <c r="H4" s="178" t="s">
        <v>90</v>
      </c>
      <c r="I4" s="178" t="s">
        <v>11933</v>
      </c>
      <c r="J4" s="110" t="s">
        <v>167</v>
      </c>
      <c r="K4" s="178">
        <v>2238474</v>
      </c>
      <c r="L4" s="178" t="s">
        <v>11934</v>
      </c>
      <c r="M4" s="176">
        <v>45811.333333333336</v>
      </c>
      <c r="N4" s="176">
        <v>45810.416643518518</v>
      </c>
      <c r="O4" s="178" t="s">
        <v>9136</v>
      </c>
      <c r="P4" s="178" t="s">
        <v>9137</v>
      </c>
      <c r="Q4" s="178" t="s">
        <v>9138</v>
      </c>
      <c r="R4" s="178" t="s">
        <v>11927</v>
      </c>
      <c r="S4" s="178" t="s">
        <v>11927</v>
      </c>
      <c r="T4" s="178" t="s">
        <v>177</v>
      </c>
      <c r="U4" s="178">
        <v>260</v>
      </c>
      <c r="V4" s="178" t="s">
        <v>11935</v>
      </c>
      <c r="W4" s="177">
        <v>0</v>
      </c>
      <c r="X4" s="178">
        <v>0</v>
      </c>
      <c r="Y4" s="178" t="s">
        <v>173</v>
      </c>
      <c r="Z4" s="178" t="s">
        <v>25</v>
      </c>
      <c r="AA4" s="178" t="s">
        <v>189</v>
      </c>
      <c r="AB4" s="178">
        <v>1</v>
      </c>
      <c r="AC4" s="92" t="s">
        <v>1326</v>
      </c>
      <c r="AD4" s="112">
        <f>IF(T4="SOPORTE_TELEFÓNICO",'BASE LIQUIDACION REDEBAN 2025'!$B$19,IF(AND(T4="VISITA_TÉCNICA",Z4="TIPO II"),'BASE LIQUIDACION REDEBAN 2025'!$B$18,'BASE LIQUIDACION REDEBAN 2025'!$B$17))</f>
        <v>35779.500569199998</v>
      </c>
      <c r="AE4" s="97">
        <v>0</v>
      </c>
      <c r="AF4" s="97">
        <f t="shared" si="0"/>
        <v>35779.500569199998</v>
      </c>
    </row>
    <row r="5" spans="1:37" s="85" customFormat="1" ht="13.15">
      <c r="A5" s="178" t="s">
        <v>64</v>
      </c>
      <c r="B5" s="95" t="str">
        <f>VLOOKUP(A5,'CENTRO DE COSTOS'!A:D,4,FALSE)</f>
        <v>JOSE MAURICIO HERNANDEZ ROJAS</v>
      </c>
      <c r="C5" s="95" t="str">
        <f>VLOOKUP(A5,'CENTRO DE COSTOS'!A:D,2,FALSE)</f>
        <v>0004-0001</v>
      </c>
      <c r="D5" s="178">
        <v>8001</v>
      </c>
      <c r="E5" s="178">
        <v>2207776</v>
      </c>
      <c r="F5" s="178">
        <v>63349</v>
      </c>
      <c r="G5" s="178" t="s">
        <v>277</v>
      </c>
      <c r="H5" s="178" t="s">
        <v>64</v>
      </c>
      <c r="I5" s="178" t="s">
        <v>3242</v>
      </c>
      <c r="J5" s="110" t="s">
        <v>167</v>
      </c>
      <c r="K5" s="178">
        <v>2207776</v>
      </c>
      <c r="L5" s="178" t="s">
        <v>11936</v>
      </c>
      <c r="M5" s="176">
        <v>45803.333333333336</v>
      </c>
      <c r="N5" s="176">
        <v>45811.331944444442</v>
      </c>
      <c r="O5" s="178" t="s">
        <v>9206</v>
      </c>
      <c r="P5" s="178" t="s">
        <v>9207</v>
      </c>
      <c r="Q5" s="178" t="s">
        <v>9138</v>
      </c>
      <c r="R5" s="178" t="s">
        <v>11927</v>
      </c>
      <c r="S5" s="178" t="s">
        <v>11927</v>
      </c>
      <c r="T5" s="178" t="s">
        <v>3188</v>
      </c>
      <c r="U5" s="178">
        <v>340</v>
      </c>
      <c r="V5" s="178" t="s">
        <v>11937</v>
      </c>
      <c r="W5" s="177">
        <v>0</v>
      </c>
      <c r="X5" s="178" t="s">
        <v>173</v>
      </c>
      <c r="Y5" s="178" t="s">
        <v>173</v>
      </c>
      <c r="Z5" s="178" t="s">
        <v>25</v>
      </c>
      <c r="AA5" s="178" t="s">
        <v>189</v>
      </c>
      <c r="AB5" s="178">
        <v>0</v>
      </c>
      <c r="AC5" s="92" t="s">
        <v>11938</v>
      </c>
      <c r="AD5" s="112">
        <f>IF(T5="SOPORTE_TELEFÓNICO",'BASE LIQUIDACION REDEBAN 2025'!$B$19,IF(AND(T5="VISITA_TÉCNICA",Z5="TIPO II"),'BASE LIQUIDACION REDEBAN 2025'!$B$18,'BASE LIQUIDACION REDEBAN 2025'!$B$17))</f>
        <v>41241.0800752</v>
      </c>
      <c r="AE5" s="97">
        <v>0</v>
      </c>
      <c r="AF5" s="97">
        <f t="shared" si="0"/>
        <v>41241.0800752</v>
      </c>
    </row>
    <row r="6" spans="1:37" s="85" customFormat="1" ht="13.15">
      <c r="A6" s="178" t="s">
        <v>91</v>
      </c>
      <c r="B6" s="95" t="str">
        <f>VLOOKUP(A6,'CENTRO DE COSTOS'!A:D,4,FALSE)</f>
        <v>JOSE MAURICIO HERNANDEZ ROJAS</v>
      </c>
      <c r="C6" s="95" t="str">
        <f>VLOOKUP(A6,'CENTRO DE COSTOS'!A:D,2,FALSE)</f>
        <v>0004-0001</v>
      </c>
      <c r="D6" s="178">
        <v>5250</v>
      </c>
      <c r="E6" s="178">
        <v>2191809</v>
      </c>
      <c r="F6" s="178">
        <v>72553</v>
      </c>
      <c r="G6" s="178" t="s">
        <v>290</v>
      </c>
      <c r="H6" s="178" t="s">
        <v>1154</v>
      </c>
      <c r="I6" s="178" t="s">
        <v>11939</v>
      </c>
      <c r="J6" s="110" t="s">
        <v>167</v>
      </c>
      <c r="K6" s="178">
        <v>2191809</v>
      </c>
      <c r="L6" s="178" t="s">
        <v>11940</v>
      </c>
      <c r="M6" s="176">
        <v>45798.428472222222</v>
      </c>
      <c r="N6" s="176">
        <v>45811.393750000003</v>
      </c>
      <c r="O6" s="178" t="s">
        <v>9136</v>
      </c>
      <c r="P6" s="178" t="s">
        <v>9137</v>
      </c>
      <c r="Q6" s="178" t="s">
        <v>9138</v>
      </c>
      <c r="R6" s="178" t="s">
        <v>11927</v>
      </c>
      <c r="S6" s="178" t="s">
        <v>11927</v>
      </c>
      <c r="T6" s="178" t="s">
        <v>9971</v>
      </c>
      <c r="U6" s="178">
        <v>40</v>
      </c>
      <c r="V6" s="178" t="s">
        <v>11941</v>
      </c>
      <c r="W6" s="177">
        <v>2265100323</v>
      </c>
      <c r="X6" s="178" t="s">
        <v>11942</v>
      </c>
      <c r="Y6" s="178" t="s">
        <v>11943</v>
      </c>
      <c r="Z6" s="178" t="s">
        <v>32</v>
      </c>
      <c r="AA6" s="178" t="s">
        <v>189</v>
      </c>
      <c r="AB6" s="178">
        <v>0</v>
      </c>
      <c r="AC6" s="92" t="s">
        <v>2183</v>
      </c>
      <c r="AD6" s="112">
        <f>IF(T6="SOPORTE_TELEFÓNICO",'BASE LIQUIDACION REDEBAN 2025'!$B$19,IF(AND(T6="VISITA_TÉCNICA",Z6="TIPO II"),'BASE LIQUIDACION REDEBAN 2025'!$B$18,'BASE LIQUIDACION REDEBAN 2025'!$B$17))</f>
        <v>35779.500569199998</v>
      </c>
      <c r="AE6" s="97">
        <v>0</v>
      </c>
      <c r="AF6" s="97">
        <f t="shared" si="0"/>
        <v>35779.500569199998</v>
      </c>
    </row>
    <row r="7" spans="1:37" s="85" customFormat="1" ht="13.15">
      <c r="A7" s="178" t="s">
        <v>60</v>
      </c>
      <c r="B7" s="95" t="str">
        <f>VLOOKUP(A7,'CENTRO DE COSTOS'!A:D,4,FALSE)</f>
        <v>JUAN SEBASTIÁN RÍOS CASTRILLÓN</v>
      </c>
      <c r="C7" s="95" t="str">
        <f>VLOOKUP(A7,'CENTRO DE COSTOS'!A:D,2,FALSE)</f>
        <v>0004-0005</v>
      </c>
      <c r="D7" s="178">
        <v>27615</v>
      </c>
      <c r="E7" s="178">
        <v>2212522</v>
      </c>
      <c r="F7" s="178">
        <v>34023</v>
      </c>
      <c r="G7" s="178" t="s">
        <v>208</v>
      </c>
      <c r="H7" s="178" t="s">
        <v>8743</v>
      </c>
      <c r="I7" s="178" t="s">
        <v>11944</v>
      </c>
      <c r="J7" s="110" t="s">
        <v>167</v>
      </c>
      <c r="K7" s="178">
        <v>2212522</v>
      </c>
      <c r="L7" s="178" t="s">
        <v>11945</v>
      </c>
      <c r="M7" s="176">
        <v>45803.576388888891</v>
      </c>
      <c r="N7" s="176">
        <v>45811.394444444442</v>
      </c>
      <c r="O7" s="178" t="s">
        <v>9136</v>
      </c>
      <c r="P7" s="178" t="s">
        <v>9137</v>
      </c>
      <c r="Q7" s="178" t="s">
        <v>9138</v>
      </c>
      <c r="R7" s="178" t="s">
        <v>11927</v>
      </c>
      <c r="S7" s="178" t="s">
        <v>11927</v>
      </c>
      <c r="T7" s="178" t="s">
        <v>9971</v>
      </c>
      <c r="U7" s="178">
        <v>50</v>
      </c>
      <c r="V7" s="178" t="s">
        <v>11946</v>
      </c>
      <c r="W7" s="177">
        <v>284607299</v>
      </c>
      <c r="X7" s="178" t="s">
        <v>11942</v>
      </c>
      <c r="Y7" s="178" t="s">
        <v>11947</v>
      </c>
      <c r="Z7" s="178" t="s">
        <v>175</v>
      </c>
      <c r="AA7" s="178" t="s">
        <v>2059</v>
      </c>
      <c r="AB7" s="178">
        <v>0</v>
      </c>
      <c r="AC7" s="92" t="s">
        <v>557</v>
      </c>
      <c r="AD7" s="112">
        <f>IF(T7="SOPORTE_TELEFÓNICO",'BASE LIQUIDACION REDEBAN 2025'!$B$19,IF(AND(T7="VISITA_TÉCNICA",Z7="TIPO II"),'BASE LIQUIDACION REDEBAN 2025'!$B$18,'BASE LIQUIDACION REDEBAN 2025'!$B$17))</f>
        <v>35779.500569199998</v>
      </c>
      <c r="AE7" s="97">
        <v>0</v>
      </c>
      <c r="AF7" s="97">
        <f t="shared" si="0"/>
        <v>35779.500569199998</v>
      </c>
    </row>
    <row r="8" spans="1:37" s="85" customFormat="1" ht="13.15">
      <c r="A8" s="178" t="s">
        <v>68</v>
      </c>
      <c r="B8" s="95" t="str">
        <f>VLOOKUP(A8,'CENTRO DE COSTOS'!A:D,4,FALSE)</f>
        <v>WILLIAM ASDRUBAL ROZO ROZO</v>
      </c>
      <c r="C8" s="95" t="str">
        <f>VLOOKUP(A8,'CENTRO DE COSTOS'!A:D,2,FALSE)</f>
        <v>0004-0004</v>
      </c>
      <c r="D8" s="178">
        <v>11001</v>
      </c>
      <c r="E8" s="178">
        <v>2227024</v>
      </c>
      <c r="F8" s="178">
        <v>78067</v>
      </c>
      <c r="G8" s="178" t="s">
        <v>298</v>
      </c>
      <c r="H8" s="178" t="s">
        <v>68</v>
      </c>
      <c r="I8" s="178" t="s">
        <v>11948</v>
      </c>
      <c r="J8" s="110" t="s">
        <v>167</v>
      </c>
      <c r="K8" s="178">
        <v>2227024</v>
      </c>
      <c r="L8" s="178" t="s">
        <v>11949</v>
      </c>
      <c r="M8" s="176">
        <v>45806.333333333336</v>
      </c>
      <c r="N8" s="176">
        <v>45811.433333333334</v>
      </c>
      <c r="O8" s="178" t="s">
        <v>9136</v>
      </c>
      <c r="P8" s="178" t="s">
        <v>9137</v>
      </c>
      <c r="Q8" s="178" t="s">
        <v>9138</v>
      </c>
      <c r="R8" s="178" t="s">
        <v>11927</v>
      </c>
      <c r="S8" s="178" t="s">
        <v>11927</v>
      </c>
      <c r="T8" s="178" t="s">
        <v>177</v>
      </c>
      <c r="U8" s="178">
        <v>50</v>
      </c>
      <c r="V8" s="178" t="s">
        <v>11950</v>
      </c>
      <c r="W8" s="177">
        <v>0</v>
      </c>
      <c r="X8" s="178" t="s">
        <v>173</v>
      </c>
      <c r="Y8" s="178" t="s">
        <v>173</v>
      </c>
      <c r="Z8" s="178" t="s">
        <v>25</v>
      </c>
      <c r="AA8" s="178" t="s">
        <v>189</v>
      </c>
      <c r="AB8" s="178">
        <v>1</v>
      </c>
      <c r="AC8" s="92" t="s">
        <v>855</v>
      </c>
      <c r="AD8" s="112">
        <f>IF(T8="SOPORTE_TELEFÓNICO",'BASE LIQUIDACION REDEBAN 2025'!$B$19,IF(AND(T8="VISITA_TÉCNICA",Z8="TIPO II"),'BASE LIQUIDACION REDEBAN 2025'!$B$18,'BASE LIQUIDACION REDEBAN 2025'!$B$17))</f>
        <v>35779.500569199998</v>
      </c>
      <c r="AE8" s="97">
        <v>0</v>
      </c>
      <c r="AF8" s="97">
        <f t="shared" si="0"/>
        <v>35779.500569199998</v>
      </c>
    </row>
    <row r="9" spans="1:37" s="85" customFormat="1" ht="13.15">
      <c r="A9" s="178" t="s">
        <v>90</v>
      </c>
      <c r="B9" s="95" t="str">
        <f>VLOOKUP(A9,'CENTRO DE COSTOS'!A:D,4,FALSE)</f>
        <v>JUAN SEBASTIÁN RÍOS CASTRILLÓN</v>
      </c>
      <c r="C9" s="95" t="str">
        <f>VLOOKUP(A9,'CENTRO DE COSTOS'!A:D,2,FALSE)</f>
        <v>0004-0005</v>
      </c>
      <c r="D9" s="178">
        <v>5001</v>
      </c>
      <c r="E9" s="178">
        <v>2221059</v>
      </c>
      <c r="F9" s="178">
        <v>37208</v>
      </c>
      <c r="G9" s="178" t="s">
        <v>290</v>
      </c>
      <c r="H9" s="178" t="s">
        <v>90</v>
      </c>
      <c r="I9" s="178" t="s">
        <v>11951</v>
      </c>
      <c r="J9" s="110" t="s">
        <v>167</v>
      </c>
      <c r="K9" s="178">
        <v>2221059</v>
      </c>
      <c r="L9" s="178" t="s">
        <v>11952</v>
      </c>
      <c r="M9" s="176">
        <v>45805.333333333336</v>
      </c>
      <c r="N9" s="176">
        <v>45811.443749999999</v>
      </c>
      <c r="O9" s="178" t="s">
        <v>9136</v>
      </c>
      <c r="P9" s="178" t="s">
        <v>9137</v>
      </c>
      <c r="Q9" s="178" t="s">
        <v>9138</v>
      </c>
      <c r="R9" s="178" t="s">
        <v>11927</v>
      </c>
      <c r="S9" s="178" t="s">
        <v>11927</v>
      </c>
      <c r="T9" s="178" t="s">
        <v>177</v>
      </c>
      <c r="U9" s="178">
        <v>230</v>
      </c>
      <c r="V9" s="178" t="s">
        <v>11953</v>
      </c>
      <c r="W9" s="177">
        <v>0</v>
      </c>
      <c r="X9" s="178" t="s">
        <v>173</v>
      </c>
      <c r="Y9" s="178" t="s">
        <v>173</v>
      </c>
      <c r="Z9" s="178" t="s">
        <v>25</v>
      </c>
      <c r="AA9" s="178" t="s">
        <v>189</v>
      </c>
      <c r="AB9" s="178">
        <v>1</v>
      </c>
      <c r="AC9" s="92" t="s">
        <v>582</v>
      </c>
      <c r="AD9" s="112">
        <f>IF(T9="SOPORTE_TELEFÓNICO",'BASE LIQUIDACION REDEBAN 2025'!$B$19,IF(AND(T9="VISITA_TÉCNICA",Z9="TIPO II"),'BASE LIQUIDACION REDEBAN 2025'!$B$18,'BASE LIQUIDACION REDEBAN 2025'!$B$17))</f>
        <v>35779.500569199998</v>
      </c>
      <c r="AE9" s="97">
        <v>0</v>
      </c>
      <c r="AF9" s="97">
        <f t="shared" si="0"/>
        <v>35779.500569199998</v>
      </c>
    </row>
    <row r="10" spans="1:37" s="85" customFormat="1" ht="13.15">
      <c r="A10" s="178" t="s">
        <v>90</v>
      </c>
      <c r="B10" s="95" t="str">
        <f>VLOOKUP(A10,'CENTRO DE COSTOS'!A:D,4,FALSE)</f>
        <v>JUAN SEBASTIÁN RÍOS CASTRILLÓN</v>
      </c>
      <c r="C10" s="95" t="str">
        <f>VLOOKUP(A10,'CENTRO DE COSTOS'!A:D,2,FALSE)</f>
        <v>0004-0005</v>
      </c>
      <c r="D10" s="178">
        <v>5001</v>
      </c>
      <c r="E10" s="178">
        <v>2224256</v>
      </c>
      <c r="F10" s="178">
        <v>38186</v>
      </c>
      <c r="G10" s="178" t="s">
        <v>290</v>
      </c>
      <c r="H10" s="178" t="s">
        <v>90</v>
      </c>
      <c r="I10" s="178" t="s">
        <v>11954</v>
      </c>
      <c r="J10" s="110" t="s">
        <v>167</v>
      </c>
      <c r="K10" s="178">
        <v>2224256</v>
      </c>
      <c r="L10" s="178" t="s">
        <v>11955</v>
      </c>
      <c r="M10" s="176">
        <v>45805.509722222225</v>
      </c>
      <c r="N10" s="176">
        <v>45811.447222222225</v>
      </c>
      <c r="O10" s="178" t="s">
        <v>9136</v>
      </c>
      <c r="P10" s="178" t="s">
        <v>9137</v>
      </c>
      <c r="Q10" s="178" t="s">
        <v>9138</v>
      </c>
      <c r="R10" s="178" t="s">
        <v>11927</v>
      </c>
      <c r="S10" s="178" t="s">
        <v>11927</v>
      </c>
      <c r="T10" s="178" t="s">
        <v>177</v>
      </c>
      <c r="U10" s="178">
        <v>110</v>
      </c>
      <c r="V10" s="178" t="s">
        <v>11956</v>
      </c>
      <c r="W10" s="177">
        <v>0</v>
      </c>
      <c r="X10" s="178" t="s">
        <v>173</v>
      </c>
      <c r="Y10" s="178" t="s">
        <v>173</v>
      </c>
      <c r="Z10" s="178" t="s">
        <v>25</v>
      </c>
      <c r="AA10" s="178" t="s">
        <v>189</v>
      </c>
      <c r="AB10" s="178">
        <v>1</v>
      </c>
      <c r="AC10" s="92" t="s">
        <v>846</v>
      </c>
      <c r="AD10" s="112">
        <f>IF(T10="SOPORTE_TELEFÓNICO",'BASE LIQUIDACION REDEBAN 2025'!$B$19,IF(AND(T10="VISITA_TÉCNICA",Z10="TIPO II"),'BASE LIQUIDACION REDEBAN 2025'!$B$18,'BASE LIQUIDACION REDEBAN 2025'!$B$17))</f>
        <v>35779.500569199998</v>
      </c>
      <c r="AE10" s="97">
        <v>0</v>
      </c>
      <c r="AF10" s="97">
        <f t="shared" si="0"/>
        <v>35779.500569199998</v>
      </c>
    </row>
    <row r="11" spans="1:37" s="85" customFormat="1" ht="13.15">
      <c r="A11" s="178" t="s">
        <v>72</v>
      </c>
      <c r="B11" s="95" t="str">
        <f>VLOOKUP(A11,'CENTRO DE COSTOS'!A:D,4,FALSE)</f>
        <v>MIGUEL JULIÁN HERNÁNDEZ GUARÍN</v>
      </c>
      <c r="C11" s="95" t="str">
        <f>VLOOKUP(A11,'CENTRO DE COSTOS'!A:D,2,FALSE)</f>
        <v>0004-0008</v>
      </c>
      <c r="D11" s="178">
        <v>68001</v>
      </c>
      <c r="E11" s="178">
        <v>2238716</v>
      </c>
      <c r="F11" s="178">
        <v>18904</v>
      </c>
      <c r="G11" s="178" t="s">
        <v>180</v>
      </c>
      <c r="H11" s="178" t="s">
        <v>72</v>
      </c>
      <c r="I11" s="178" t="s">
        <v>11957</v>
      </c>
      <c r="J11" s="110" t="s">
        <v>167</v>
      </c>
      <c r="K11" s="178">
        <v>2238716</v>
      </c>
      <c r="L11" s="178" t="s">
        <v>11958</v>
      </c>
      <c r="M11" s="176">
        <v>45811.333333333336</v>
      </c>
      <c r="N11" s="176">
        <v>45811.45</v>
      </c>
      <c r="O11" s="178" t="s">
        <v>9136</v>
      </c>
      <c r="P11" s="178" t="s">
        <v>9137</v>
      </c>
      <c r="Q11" s="178" t="s">
        <v>9138</v>
      </c>
      <c r="R11" s="178" t="s">
        <v>11927</v>
      </c>
      <c r="S11" s="178" t="s">
        <v>11927</v>
      </c>
      <c r="T11" s="178" t="s">
        <v>177</v>
      </c>
      <c r="U11" s="178">
        <v>270</v>
      </c>
      <c r="V11" s="178" t="s">
        <v>11959</v>
      </c>
      <c r="W11" s="177">
        <v>0</v>
      </c>
      <c r="X11" s="178" t="s">
        <v>173</v>
      </c>
      <c r="Y11" s="178" t="s">
        <v>173</v>
      </c>
      <c r="Z11" s="178" t="s">
        <v>25</v>
      </c>
      <c r="AA11" s="178" t="s">
        <v>189</v>
      </c>
      <c r="AB11" s="178">
        <v>1</v>
      </c>
      <c r="AC11" s="92">
        <v>0</v>
      </c>
      <c r="AD11" s="112">
        <f>IF(T11="SOPORTE_TELEFÓNICO",'BASE LIQUIDACION REDEBAN 2025'!$B$19,IF(AND(T11="VISITA_TÉCNICA",Z11="TIPO II"),'BASE LIQUIDACION REDEBAN 2025'!$B$18,'BASE LIQUIDACION REDEBAN 2025'!$B$17))</f>
        <v>35779.500569199998</v>
      </c>
      <c r="AE11" s="97">
        <v>0</v>
      </c>
      <c r="AF11" s="97">
        <f t="shared" si="0"/>
        <v>35779.500569199998</v>
      </c>
    </row>
    <row r="12" spans="1:37" s="85" customFormat="1" ht="13.15">
      <c r="A12" s="178" t="s">
        <v>80</v>
      </c>
      <c r="B12" s="95" t="str">
        <f>VLOOKUP(A12,'CENTRO DE COSTOS'!A:D,4,FALSE)</f>
        <v>JOSE MAURICIO HERNANDEZ ROJAS</v>
      </c>
      <c r="C12" s="95" t="str">
        <f>VLOOKUP(A12,'CENTRO DE COSTOS'!A:D,2,FALSE)</f>
        <v>0004-0001</v>
      </c>
      <c r="D12" s="178">
        <v>13683</v>
      </c>
      <c r="E12" s="178">
        <v>2239282</v>
      </c>
      <c r="F12" s="178">
        <v>53999</v>
      </c>
      <c r="G12" s="178" t="s">
        <v>364</v>
      </c>
      <c r="H12" s="178" t="s">
        <v>3289</v>
      </c>
      <c r="I12" s="178" t="s">
        <v>3290</v>
      </c>
      <c r="J12" s="110" t="s">
        <v>167</v>
      </c>
      <c r="K12" s="178">
        <v>2239282</v>
      </c>
      <c r="L12" s="178" t="s">
        <v>11960</v>
      </c>
      <c r="M12" s="176">
        <v>45811.333333333336</v>
      </c>
      <c r="N12" s="176">
        <v>45811.45208333333</v>
      </c>
      <c r="O12" s="178" t="s">
        <v>9136</v>
      </c>
      <c r="P12" s="178" t="s">
        <v>9137</v>
      </c>
      <c r="Q12" s="178" t="s">
        <v>9138</v>
      </c>
      <c r="R12" s="178" t="s">
        <v>11927</v>
      </c>
      <c r="S12" s="178" t="s">
        <v>11927</v>
      </c>
      <c r="T12" s="178" t="s">
        <v>177</v>
      </c>
      <c r="U12" s="178">
        <v>110</v>
      </c>
      <c r="V12" s="178" t="s">
        <v>11961</v>
      </c>
      <c r="W12" s="177">
        <v>0</v>
      </c>
      <c r="X12" s="178" t="s">
        <v>173</v>
      </c>
      <c r="Y12" s="178" t="s">
        <v>173</v>
      </c>
      <c r="Z12" s="178" t="s">
        <v>28</v>
      </c>
      <c r="AA12" s="178" t="s">
        <v>189</v>
      </c>
      <c r="AB12" s="178">
        <v>1</v>
      </c>
      <c r="AC12" s="92">
        <v>0</v>
      </c>
      <c r="AD12" s="112">
        <f>IF(T12="SOPORTE_TELEFÓNICO",'BASE LIQUIDACION REDEBAN 2025'!$B$19,IF(AND(T12="VISITA_TÉCNICA",Z12="TIPO II"),'BASE LIQUIDACION REDEBAN 2025'!$B$18,'BASE LIQUIDACION REDEBAN 2025'!$B$17))</f>
        <v>67654.12000000001</v>
      </c>
      <c r="AE12" s="97">
        <v>0</v>
      </c>
      <c r="AF12" s="97">
        <f t="shared" si="0"/>
        <v>67654.12000000001</v>
      </c>
    </row>
    <row r="13" spans="1:37" s="85" customFormat="1" ht="13.15">
      <c r="A13" s="178" t="s">
        <v>60</v>
      </c>
      <c r="B13" s="95" t="str">
        <f>VLOOKUP(A13,'CENTRO DE COSTOS'!A:D,4,FALSE)</f>
        <v>JUAN SEBASTIÁN RÍOS CASTRILLÓN</v>
      </c>
      <c r="C13" s="95" t="str">
        <f>VLOOKUP(A13,'CENTRO DE COSTOS'!A:D,2,FALSE)</f>
        <v>0004-0005</v>
      </c>
      <c r="D13" s="178">
        <v>5045</v>
      </c>
      <c r="E13" s="178">
        <v>2216299</v>
      </c>
      <c r="F13" s="178">
        <v>73566</v>
      </c>
      <c r="G13" s="178" t="s">
        <v>290</v>
      </c>
      <c r="H13" s="178" t="s">
        <v>60</v>
      </c>
      <c r="I13" s="178" t="s">
        <v>11962</v>
      </c>
      <c r="J13" s="110" t="s">
        <v>167</v>
      </c>
      <c r="K13" s="178">
        <v>2216299</v>
      </c>
      <c r="L13" s="178" t="s">
        <v>11963</v>
      </c>
      <c r="M13" s="176">
        <v>45804.383333333331</v>
      </c>
      <c r="N13" s="176">
        <v>45811.457638888889</v>
      </c>
      <c r="O13" s="178" t="s">
        <v>9136</v>
      </c>
      <c r="P13" s="178" t="s">
        <v>9137</v>
      </c>
      <c r="Q13" s="178" t="s">
        <v>9138</v>
      </c>
      <c r="R13" s="178" t="s">
        <v>11927</v>
      </c>
      <c r="S13" s="178" t="s">
        <v>11927</v>
      </c>
      <c r="T13" s="178" t="s">
        <v>177</v>
      </c>
      <c r="U13" s="178">
        <v>190</v>
      </c>
      <c r="V13" s="178" t="s">
        <v>11964</v>
      </c>
      <c r="W13" s="177">
        <v>0</v>
      </c>
      <c r="X13" s="178" t="s">
        <v>173</v>
      </c>
      <c r="Y13" s="178" t="s">
        <v>173</v>
      </c>
      <c r="Z13" s="178" t="s">
        <v>25</v>
      </c>
      <c r="AA13" s="178" t="s">
        <v>189</v>
      </c>
      <c r="AB13" s="178">
        <v>1</v>
      </c>
      <c r="AC13" s="92" t="s">
        <v>818</v>
      </c>
      <c r="AD13" s="112">
        <f>IF(T13="SOPORTE_TELEFÓNICO",'BASE LIQUIDACION REDEBAN 2025'!$B$19,IF(AND(T13="VISITA_TÉCNICA",Z13="TIPO II"),'BASE LIQUIDACION REDEBAN 2025'!$B$18,'BASE LIQUIDACION REDEBAN 2025'!$B$17))</f>
        <v>35779.500569199998</v>
      </c>
      <c r="AE13" s="97">
        <v>0</v>
      </c>
      <c r="AF13" s="97">
        <f t="shared" si="0"/>
        <v>35779.500569199998</v>
      </c>
    </row>
    <row r="14" spans="1:37" s="85" customFormat="1" ht="13.15">
      <c r="A14" s="178" t="s">
        <v>86</v>
      </c>
      <c r="B14" s="95" t="str">
        <f>VLOOKUP(A14,'CENTRO DE COSTOS'!A:D,4,FALSE)</f>
        <v>KEVIN ALEXIS CORZO BUSTOS</v>
      </c>
      <c r="C14" s="95" t="str">
        <f>VLOOKUP(A14,'CENTRO DE COSTOS'!A:D,2,FALSE)</f>
        <v>0004-0007</v>
      </c>
      <c r="D14" s="178">
        <v>73001</v>
      </c>
      <c r="E14" s="178">
        <v>2237632</v>
      </c>
      <c r="F14" s="178">
        <v>46773</v>
      </c>
      <c r="G14" s="178" t="s">
        <v>870</v>
      </c>
      <c r="H14" s="178" t="s">
        <v>86</v>
      </c>
      <c r="I14" s="178" t="s">
        <v>11965</v>
      </c>
      <c r="J14" s="110" t="s">
        <v>167</v>
      </c>
      <c r="K14" s="178">
        <v>2237632</v>
      </c>
      <c r="L14" s="178" t="s">
        <v>11966</v>
      </c>
      <c r="M14" s="176">
        <v>45808.375</v>
      </c>
      <c r="N14" s="176">
        <v>45811.459722222222</v>
      </c>
      <c r="O14" s="178" t="s">
        <v>9136</v>
      </c>
      <c r="P14" s="178" t="s">
        <v>9137</v>
      </c>
      <c r="Q14" s="178" t="s">
        <v>9138</v>
      </c>
      <c r="R14" s="178" t="s">
        <v>11927</v>
      </c>
      <c r="S14" s="178" t="s">
        <v>11927</v>
      </c>
      <c r="T14" s="178" t="s">
        <v>177</v>
      </c>
      <c r="U14" s="178">
        <v>70</v>
      </c>
      <c r="V14" s="178" t="s">
        <v>11967</v>
      </c>
      <c r="W14" s="177">
        <v>0</v>
      </c>
      <c r="X14" s="178" t="s">
        <v>173</v>
      </c>
      <c r="Y14" s="178" t="s">
        <v>173</v>
      </c>
      <c r="Z14" s="178" t="s">
        <v>25</v>
      </c>
      <c r="AA14" s="178" t="s">
        <v>189</v>
      </c>
      <c r="AB14" s="178">
        <v>1</v>
      </c>
      <c r="AC14" s="92">
        <v>0</v>
      </c>
      <c r="AD14" s="112">
        <f>IF(T14="SOPORTE_TELEFÓNICO",'BASE LIQUIDACION REDEBAN 2025'!$B$19,IF(AND(T14="VISITA_TÉCNICA",Z14="TIPO II"),'BASE LIQUIDACION REDEBAN 2025'!$B$18,'BASE LIQUIDACION REDEBAN 2025'!$B$17))</f>
        <v>35779.500569199998</v>
      </c>
      <c r="AE14" s="97">
        <v>0</v>
      </c>
      <c r="AF14" s="97">
        <f t="shared" si="0"/>
        <v>35779.500569199998</v>
      </c>
    </row>
    <row r="15" spans="1:37" s="85" customFormat="1" ht="13.15">
      <c r="A15" s="178" t="s">
        <v>60</v>
      </c>
      <c r="B15" s="95" t="str">
        <f>VLOOKUP(A15,'CENTRO DE COSTOS'!A:D,4,FALSE)</f>
        <v>JUAN SEBASTIÁN RÍOS CASTRILLÓN</v>
      </c>
      <c r="C15" s="95" t="str">
        <f>VLOOKUP(A15,'CENTRO DE COSTOS'!A:D,2,FALSE)</f>
        <v>0004-0005</v>
      </c>
      <c r="D15" s="178">
        <v>5490</v>
      </c>
      <c r="E15" s="178">
        <v>2213310</v>
      </c>
      <c r="F15" s="178">
        <v>69538</v>
      </c>
      <c r="G15" s="178" t="s">
        <v>290</v>
      </c>
      <c r="H15" s="178" t="s">
        <v>4397</v>
      </c>
      <c r="I15" s="178" t="s">
        <v>11968</v>
      </c>
      <c r="J15" s="110" t="s">
        <v>167</v>
      </c>
      <c r="K15" s="178">
        <v>2213310</v>
      </c>
      <c r="L15" s="178" t="s">
        <v>11969</v>
      </c>
      <c r="M15" s="176">
        <v>45803.632638888892</v>
      </c>
      <c r="N15" s="176">
        <v>45811.46875</v>
      </c>
      <c r="O15" s="178" t="s">
        <v>9136</v>
      </c>
      <c r="P15" s="178" t="s">
        <v>9137</v>
      </c>
      <c r="Q15" s="178" t="s">
        <v>9138</v>
      </c>
      <c r="R15" s="178" t="s">
        <v>11927</v>
      </c>
      <c r="S15" s="178" t="s">
        <v>11927</v>
      </c>
      <c r="T15" s="178" t="s">
        <v>9971</v>
      </c>
      <c r="U15" s="178">
        <v>30</v>
      </c>
      <c r="V15" s="178" t="s">
        <v>11970</v>
      </c>
      <c r="W15" s="177">
        <v>0</v>
      </c>
      <c r="X15" s="178" t="s">
        <v>11929</v>
      </c>
      <c r="Y15" s="178" t="s">
        <v>173</v>
      </c>
      <c r="Z15" s="178" t="s">
        <v>28</v>
      </c>
      <c r="AA15" s="178" t="s">
        <v>189</v>
      </c>
      <c r="AB15" s="178">
        <v>0</v>
      </c>
      <c r="AC15" s="92">
        <v>0</v>
      </c>
      <c r="AD15" s="112">
        <f>IF(T15="SOPORTE_TELEFÓNICO",'BASE LIQUIDACION REDEBAN 2025'!$B$19,IF(AND(T15="VISITA_TÉCNICA",Z15="TIPO II"),'BASE LIQUIDACION REDEBAN 2025'!$B$18,'BASE LIQUIDACION REDEBAN 2025'!$B$17))</f>
        <v>35779.500569199998</v>
      </c>
      <c r="AE15" s="97">
        <v>0</v>
      </c>
      <c r="AF15" s="97">
        <f t="shared" si="0"/>
        <v>35779.500569199998</v>
      </c>
    </row>
    <row r="16" spans="1:37" s="85" customFormat="1" ht="13.15">
      <c r="A16" s="178" t="s">
        <v>81</v>
      </c>
      <c r="B16" s="95" t="str">
        <f>VLOOKUP(A16,'CENTRO DE COSTOS'!A:D,4,FALSE)</f>
        <v>MIGUEL JULIÁN HERNÁNDEZ GUARÍN</v>
      </c>
      <c r="C16" s="95" t="str">
        <f>VLOOKUP(A16,'CENTRO DE COSTOS'!A:D,2,FALSE)</f>
        <v>0004-0008</v>
      </c>
      <c r="D16" s="178">
        <v>54001</v>
      </c>
      <c r="E16" s="178">
        <v>2238524</v>
      </c>
      <c r="F16" s="178">
        <v>78626</v>
      </c>
      <c r="G16" s="178" t="s">
        <v>408</v>
      </c>
      <c r="H16" s="178" t="s">
        <v>81</v>
      </c>
      <c r="I16" s="178" t="s">
        <v>11971</v>
      </c>
      <c r="J16" s="110" t="s">
        <v>167</v>
      </c>
      <c r="K16" s="178">
        <v>2238524</v>
      </c>
      <c r="L16" s="178" t="s">
        <v>11972</v>
      </c>
      <c r="M16" s="176">
        <v>45808.474999999999</v>
      </c>
      <c r="N16" s="176">
        <v>45811.493055555555</v>
      </c>
      <c r="O16" s="178" t="s">
        <v>9136</v>
      </c>
      <c r="P16" s="178" t="s">
        <v>9137</v>
      </c>
      <c r="Q16" s="178" t="s">
        <v>9138</v>
      </c>
      <c r="R16" s="178" t="s">
        <v>11927</v>
      </c>
      <c r="S16" s="178" t="s">
        <v>11927</v>
      </c>
      <c r="T16" s="178" t="s">
        <v>177</v>
      </c>
      <c r="U16" s="178">
        <v>10</v>
      </c>
      <c r="V16" s="178" t="s">
        <v>11973</v>
      </c>
      <c r="W16" s="177">
        <v>0</v>
      </c>
      <c r="X16" s="178" t="s">
        <v>173</v>
      </c>
      <c r="Y16" s="178" t="s">
        <v>173</v>
      </c>
      <c r="Z16" s="178" t="s">
        <v>25</v>
      </c>
      <c r="AA16" s="178" t="s">
        <v>189</v>
      </c>
      <c r="AB16" s="178">
        <v>1</v>
      </c>
      <c r="AC16" s="92">
        <v>0</v>
      </c>
      <c r="AD16" s="112">
        <f>IF(T16="SOPORTE_TELEFÓNICO",'BASE LIQUIDACION REDEBAN 2025'!$B$19,IF(AND(T16="VISITA_TÉCNICA",Z16="TIPO II"),'BASE LIQUIDACION REDEBAN 2025'!$B$18,'BASE LIQUIDACION REDEBAN 2025'!$B$17))</f>
        <v>35779.500569199998</v>
      </c>
      <c r="AE16" s="97">
        <v>0</v>
      </c>
      <c r="AF16" s="97">
        <f t="shared" si="0"/>
        <v>35779.500569199998</v>
      </c>
    </row>
    <row r="17" spans="1:32" s="85" customFormat="1" ht="13.15">
      <c r="A17" s="178" t="s">
        <v>93</v>
      </c>
      <c r="B17" s="95" t="str">
        <f>VLOOKUP(A17,'CENTRO DE COSTOS'!A:D,4,FALSE)</f>
        <v>DIEGO FERNANDO HENAO CARDONA</v>
      </c>
      <c r="C17" s="95" t="str">
        <f>VLOOKUP(A17,'CENTRO DE COSTOS'!A:D,2,FALSE)</f>
        <v>0004-0003</v>
      </c>
      <c r="D17" s="178">
        <v>52490</v>
      </c>
      <c r="E17" s="178">
        <v>2175455</v>
      </c>
      <c r="F17" s="178">
        <v>22288</v>
      </c>
      <c r="G17" s="178" t="s">
        <v>162</v>
      </c>
      <c r="H17" s="178" t="s">
        <v>163</v>
      </c>
      <c r="I17" s="178" t="s">
        <v>11974</v>
      </c>
      <c r="J17" s="110" t="s">
        <v>167</v>
      </c>
      <c r="K17" s="178">
        <v>2175455</v>
      </c>
      <c r="L17" s="178" t="s">
        <v>11975</v>
      </c>
      <c r="M17" s="176">
        <v>45794.429861111108</v>
      </c>
      <c r="N17" s="176">
        <v>45811.557638888888</v>
      </c>
      <c r="O17" s="178" t="s">
        <v>9136</v>
      </c>
      <c r="P17" s="178" t="s">
        <v>9137</v>
      </c>
      <c r="Q17" s="178" t="s">
        <v>9138</v>
      </c>
      <c r="R17" s="178" t="s">
        <v>11927</v>
      </c>
      <c r="S17" s="178" t="s">
        <v>11927</v>
      </c>
      <c r="T17" s="178" t="s">
        <v>9971</v>
      </c>
      <c r="U17" s="178">
        <v>10</v>
      </c>
      <c r="V17" s="178" t="s">
        <v>11976</v>
      </c>
      <c r="W17" s="177">
        <v>2185553646</v>
      </c>
      <c r="X17" s="178" t="s">
        <v>11942</v>
      </c>
      <c r="Y17" s="178" t="s">
        <v>11943</v>
      </c>
      <c r="Z17" s="178" t="s">
        <v>175</v>
      </c>
      <c r="AA17" s="178" t="s">
        <v>176</v>
      </c>
      <c r="AB17" s="178">
        <v>0</v>
      </c>
      <c r="AC17" s="92">
        <v>0</v>
      </c>
      <c r="AD17" s="112">
        <f>IF(T17="SOPORTE_TELEFÓNICO",'BASE LIQUIDACION REDEBAN 2025'!$B$19,IF(AND(T17="VISITA_TÉCNICA",Z17="TIPO II"),'BASE LIQUIDACION REDEBAN 2025'!$B$18,'BASE LIQUIDACION REDEBAN 2025'!$B$17))</f>
        <v>35779.500569199998</v>
      </c>
      <c r="AE17" s="97">
        <v>0</v>
      </c>
      <c r="AF17" s="97">
        <f t="shared" si="0"/>
        <v>35779.500569199998</v>
      </c>
    </row>
    <row r="18" spans="1:32" s="85" customFormat="1" ht="13.15">
      <c r="A18" s="178" t="s">
        <v>93</v>
      </c>
      <c r="B18" s="95" t="str">
        <f>VLOOKUP(A18,'CENTRO DE COSTOS'!A:D,4,FALSE)</f>
        <v>DIEGO FERNANDO HENAO CARDONA</v>
      </c>
      <c r="C18" s="95" t="str">
        <f>VLOOKUP(A18,'CENTRO DE COSTOS'!A:D,2,FALSE)</f>
        <v>0004-0003</v>
      </c>
      <c r="D18" s="178">
        <v>52678</v>
      </c>
      <c r="E18" s="178">
        <v>2187044</v>
      </c>
      <c r="F18" s="178">
        <v>36796</v>
      </c>
      <c r="G18" s="178" t="s">
        <v>162</v>
      </c>
      <c r="H18" s="178" t="s">
        <v>6601</v>
      </c>
      <c r="I18" s="178" t="s">
        <v>11977</v>
      </c>
      <c r="J18" s="110" t="s">
        <v>167</v>
      </c>
      <c r="K18" s="178">
        <v>2187044</v>
      </c>
      <c r="L18" s="178" t="s">
        <v>11978</v>
      </c>
      <c r="M18" s="176">
        <v>45797.522916666669</v>
      </c>
      <c r="N18" s="176">
        <v>45811.561805555553</v>
      </c>
      <c r="O18" s="178" t="s">
        <v>9136</v>
      </c>
      <c r="P18" s="178" t="s">
        <v>9137</v>
      </c>
      <c r="Q18" s="178" t="s">
        <v>9138</v>
      </c>
      <c r="R18" s="178" t="s">
        <v>11927</v>
      </c>
      <c r="S18" s="178" t="s">
        <v>11927</v>
      </c>
      <c r="T18" s="178" t="s">
        <v>9971</v>
      </c>
      <c r="U18" s="178">
        <v>60</v>
      </c>
      <c r="V18" s="178" t="s">
        <v>11979</v>
      </c>
      <c r="W18" s="177">
        <v>2185553648</v>
      </c>
      <c r="X18" s="178" t="s">
        <v>11942</v>
      </c>
      <c r="Y18" s="178" t="s">
        <v>11943</v>
      </c>
      <c r="Z18" s="178" t="s">
        <v>30</v>
      </c>
      <c r="AA18" s="178" t="s">
        <v>189</v>
      </c>
      <c r="AB18" s="178">
        <v>0</v>
      </c>
      <c r="AC18" s="92" t="s">
        <v>1180</v>
      </c>
      <c r="AD18" s="112">
        <f>IF(T18="SOPORTE_TELEFÓNICO",'BASE LIQUIDACION REDEBAN 2025'!$B$19,IF(AND(T18="VISITA_TÉCNICA",Z18="TIPO II"),'BASE LIQUIDACION REDEBAN 2025'!$B$18,'BASE LIQUIDACION REDEBAN 2025'!$B$17))</f>
        <v>35779.500569199998</v>
      </c>
      <c r="AE18" s="97">
        <v>0</v>
      </c>
      <c r="AF18" s="97">
        <f t="shared" si="0"/>
        <v>35779.500569199998</v>
      </c>
    </row>
    <row r="19" spans="1:32" s="85" customFormat="1" ht="13.15">
      <c r="A19" s="178" t="s">
        <v>91</v>
      </c>
      <c r="B19" s="95" t="str">
        <f>VLOOKUP(A19,'CENTRO DE COSTOS'!A:D,4,FALSE)</f>
        <v>JOSE MAURICIO HERNANDEZ ROJAS</v>
      </c>
      <c r="C19" s="95" t="str">
        <f>VLOOKUP(A19,'CENTRO DE COSTOS'!A:D,2,FALSE)</f>
        <v>0004-0001</v>
      </c>
      <c r="D19" s="178">
        <v>5495</v>
      </c>
      <c r="E19" s="178">
        <v>2207726</v>
      </c>
      <c r="F19" s="178">
        <v>72989</v>
      </c>
      <c r="G19" s="178" t="s">
        <v>290</v>
      </c>
      <c r="H19" s="178" t="s">
        <v>1184</v>
      </c>
      <c r="I19" s="178" t="s">
        <v>11980</v>
      </c>
      <c r="J19" s="110" t="s">
        <v>167</v>
      </c>
      <c r="K19" s="178">
        <v>2207726</v>
      </c>
      <c r="L19" s="178" t="s">
        <v>11981</v>
      </c>
      <c r="M19" s="176">
        <v>45801.453472222223</v>
      </c>
      <c r="N19" s="176">
        <v>45811.563888888886</v>
      </c>
      <c r="O19" s="178" t="s">
        <v>9136</v>
      </c>
      <c r="P19" s="178" t="s">
        <v>9137</v>
      </c>
      <c r="Q19" s="178" t="s">
        <v>9138</v>
      </c>
      <c r="R19" s="178" t="s">
        <v>11927</v>
      </c>
      <c r="S19" s="178" t="s">
        <v>11927</v>
      </c>
      <c r="T19" s="178" t="s">
        <v>9971</v>
      </c>
      <c r="U19" s="178">
        <v>30</v>
      </c>
      <c r="V19" s="178" t="s">
        <v>11982</v>
      </c>
      <c r="W19" s="177">
        <v>2265100324</v>
      </c>
      <c r="X19" s="178" t="s">
        <v>11942</v>
      </c>
      <c r="Y19" s="178" t="s">
        <v>11943</v>
      </c>
      <c r="Z19" s="178" t="s">
        <v>30</v>
      </c>
      <c r="AA19" s="178" t="s">
        <v>189</v>
      </c>
      <c r="AB19" s="178">
        <v>0</v>
      </c>
      <c r="AC19" s="92" t="s">
        <v>1180</v>
      </c>
      <c r="AD19" s="112">
        <f>IF(T19="SOPORTE_TELEFÓNICO",'BASE LIQUIDACION REDEBAN 2025'!$B$19,IF(AND(T19="VISITA_TÉCNICA",Z19="TIPO II"),'BASE LIQUIDACION REDEBAN 2025'!$B$18,'BASE LIQUIDACION REDEBAN 2025'!$B$17))</f>
        <v>35779.500569199998</v>
      </c>
      <c r="AE19" s="97">
        <v>0</v>
      </c>
      <c r="AF19" s="97">
        <f t="shared" si="0"/>
        <v>35779.500569199998</v>
      </c>
    </row>
    <row r="20" spans="1:32" s="85" customFormat="1" ht="13.15">
      <c r="A20" s="178" t="s">
        <v>81</v>
      </c>
      <c r="B20" s="95" t="str">
        <f>VLOOKUP(A20,'CENTRO DE COSTOS'!A:D,4,FALSE)</f>
        <v>MIGUEL JULIÁN HERNÁNDEZ GUARÍN</v>
      </c>
      <c r="C20" s="95" t="str">
        <f>VLOOKUP(A20,'CENTRO DE COSTOS'!A:D,2,FALSE)</f>
        <v>0004-0008</v>
      </c>
      <c r="D20" s="178">
        <v>54250</v>
      </c>
      <c r="E20" s="178">
        <v>2190981</v>
      </c>
      <c r="F20" s="178">
        <v>69965</v>
      </c>
      <c r="G20" s="178" t="s">
        <v>408</v>
      </c>
      <c r="H20" s="178" t="s">
        <v>11983</v>
      </c>
      <c r="I20" s="178" t="s">
        <v>11984</v>
      </c>
      <c r="J20" s="110" t="s">
        <v>167</v>
      </c>
      <c r="K20" s="178">
        <v>2190981</v>
      </c>
      <c r="L20" s="178" t="s">
        <v>11985</v>
      </c>
      <c r="M20" s="176">
        <v>45798.395833333336</v>
      </c>
      <c r="N20" s="176">
        <v>45811.569444444445</v>
      </c>
      <c r="O20" s="178" t="s">
        <v>9136</v>
      </c>
      <c r="P20" s="178" t="s">
        <v>9137</v>
      </c>
      <c r="Q20" s="178" t="s">
        <v>9138</v>
      </c>
      <c r="R20" s="178" t="s">
        <v>11927</v>
      </c>
      <c r="S20" s="178" t="s">
        <v>11927</v>
      </c>
      <c r="T20" s="178" t="s">
        <v>9971</v>
      </c>
      <c r="U20" s="178">
        <v>20</v>
      </c>
      <c r="V20" s="178" t="s">
        <v>11986</v>
      </c>
      <c r="W20" s="177">
        <v>2187690536</v>
      </c>
      <c r="X20" s="178" t="s">
        <v>11942</v>
      </c>
      <c r="Y20" s="178" t="s">
        <v>11947</v>
      </c>
      <c r="Z20" s="178" t="s">
        <v>32</v>
      </c>
      <c r="AA20" s="178" t="s">
        <v>189</v>
      </c>
      <c r="AB20" s="178">
        <v>0</v>
      </c>
      <c r="AC20" s="92" t="s">
        <v>818</v>
      </c>
      <c r="AD20" s="112">
        <f>IF(T20="SOPORTE_TELEFÓNICO",'BASE LIQUIDACION REDEBAN 2025'!$B$19,IF(AND(T20="VISITA_TÉCNICA",Z20="TIPO II"),'BASE LIQUIDACION REDEBAN 2025'!$B$18,'BASE LIQUIDACION REDEBAN 2025'!$B$17))</f>
        <v>35779.500569199998</v>
      </c>
      <c r="AE20" s="97">
        <v>0</v>
      </c>
      <c r="AF20" s="97">
        <f t="shared" si="0"/>
        <v>35779.500569199998</v>
      </c>
    </row>
    <row r="21" spans="1:32" s="85" customFormat="1" ht="13.15">
      <c r="A21" s="178" t="s">
        <v>64</v>
      </c>
      <c r="B21" s="95" t="str">
        <f>VLOOKUP(A21,'CENTRO DE COSTOS'!A:D,4,FALSE)</f>
        <v>JOSE MAURICIO HERNANDEZ ROJAS</v>
      </c>
      <c r="C21" s="95" t="str">
        <f>VLOOKUP(A21,'CENTRO DE COSTOS'!A:D,2,FALSE)</f>
        <v>0004-0001</v>
      </c>
      <c r="D21" s="178">
        <v>8001</v>
      </c>
      <c r="E21" s="178">
        <v>2233111</v>
      </c>
      <c r="F21" s="178">
        <v>50827</v>
      </c>
      <c r="G21" s="178" t="s">
        <v>277</v>
      </c>
      <c r="H21" s="178" t="s">
        <v>64</v>
      </c>
      <c r="I21" s="178" t="s">
        <v>11987</v>
      </c>
      <c r="J21" s="110" t="s">
        <v>167</v>
      </c>
      <c r="K21" s="178">
        <v>2233111</v>
      </c>
      <c r="L21" s="178" t="s">
        <v>11988</v>
      </c>
      <c r="M21" s="176">
        <v>45807.331250000003</v>
      </c>
      <c r="N21" s="176">
        <v>45811.611956018518</v>
      </c>
      <c r="O21" s="178" t="s">
        <v>9136</v>
      </c>
      <c r="P21" s="178" t="s">
        <v>9137</v>
      </c>
      <c r="Q21" s="178" t="s">
        <v>9138</v>
      </c>
      <c r="R21" s="178" t="s">
        <v>11927</v>
      </c>
      <c r="S21" s="178" t="s">
        <v>11927</v>
      </c>
      <c r="T21" s="178" t="s">
        <v>177</v>
      </c>
      <c r="U21" s="178">
        <v>170</v>
      </c>
      <c r="V21" s="178" t="s">
        <v>11989</v>
      </c>
      <c r="W21" s="177">
        <v>0</v>
      </c>
      <c r="X21" s="178">
        <v>0</v>
      </c>
      <c r="Y21" s="178">
        <v>0</v>
      </c>
      <c r="Z21" s="178" t="s">
        <v>25</v>
      </c>
      <c r="AA21" s="178" t="s">
        <v>189</v>
      </c>
      <c r="AB21" s="178">
        <v>1</v>
      </c>
      <c r="AC21" s="92" t="s">
        <v>360</v>
      </c>
      <c r="AD21" s="112">
        <f>IF(T21="SOPORTE_TELEFÓNICO",'BASE LIQUIDACION REDEBAN 2025'!$B$19,IF(AND(T21="VISITA_TÉCNICA",Z21="TIPO II"),'BASE LIQUIDACION REDEBAN 2025'!$B$18,'BASE LIQUIDACION REDEBAN 2025'!$B$17))</f>
        <v>35779.500569199998</v>
      </c>
      <c r="AE21" s="97">
        <v>0</v>
      </c>
      <c r="AF21" s="97">
        <f t="shared" si="0"/>
        <v>35779.500569199998</v>
      </c>
    </row>
    <row r="22" spans="1:32" s="85" customFormat="1" ht="13.15">
      <c r="A22" s="178" t="s">
        <v>76</v>
      </c>
      <c r="B22" s="95" t="str">
        <f>VLOOKUP(A22,'CENTRO DE COSTOS'!A:D,4,FALSE)</f>
        <v>DIEGO FERNANDO HENAO CARDONA</v>
      </c>
      <c r="C22" s="95" t="str">
        <f>VLOOKUP(A22,'CENTRO DE COSTOS'!A:D,2,FALSE)</f>
        <v>0004-0003</v>
      </c>
      <c r="D22" s="178">
        <v>76364</v>
      </c>
      <c r="E22" s="178">
        <v>2235836</v>
      </c>
      <c r="F22" s="178">
        <v>76236</v>
      </c>
      <c r="G22" s="178" t="s">
        <v>230</v>
      </c>
      <c r="H22" s="178" t="s">
        <v>7679</v>
      </c>
      <c r="I22" s="178" t="s">
        <v>11990</v>
      </c>
      <c r="J22" s="110" t="s">
        <v>167</v>
      </c>
      <c r="K22" s="178">
        <v>2235836</v>
      </c>
      <c r="L22" s="178" t="s">
        <v>11991</v>
      </c>
      <c r="M22" s="176">
        <v>45807.559027777781</v>
      </c>
      <c r="N22" s="176">
        <v>45811.614594907405</v>
      </c>
      <c r="O22" s="178" t="s">
        <v>9136</v>
      </c>
      <c r="P22" s="178" t="s">
        <v>9137</v>
      </c>
      <c r="Q22" s="178" t="s">
        <v>9138</v>
      </c>
      <c r="R22" s="178" t="s">
        <v>11927</v>
      </c>
      <c r="S22" s="178" t="s">
        <v>11927</v>
      </c>
      <c r="T22" s="178" t="s">
        <v>177</v>
      </c>
      <c r="U22" s="178">
        <v>60</v>
      </c>
      <c r="V22" s="178" t="s">
        <v>11992</v>
      </c>
      <c r="W22" s="177">
        <v>0</v>
      </c>
      <c r="X22" s="178">
        <v>0</v>
      </c>
      <c r="Y22" s="178">
        <v>0</v>
      </c>
      <c r="Z22" s="178" t="s">
        <v>28</v>
      </c>
      <c r="AA22" s="178" t="s">
        <v>189</v>
      </c>
      <c r="AB22" s="178">
        <v>1</v>
      </c>
      <c r="AC22" s="92" t="s">
        <v>3263</v>
      </c>
      <c r="AD22" s="112">
        <f>IF(T22="SOPORTE_TELEFÓNICO",'BASE LIQUIDACION REDEBAN 2025'!$B$19,IF(AND(T22="VISITA_TÉCNICA",Z22="TIPO II"),'BASE LIQUIDACION REDEBAN 2025'!$B$18,'BASE LIQUIDACION REDEBAN 2025'!$B$17))</f>
        <v>67654.12000000001</v>
      </c>
      <c r="AE22" s="97">
        <v>0</v>
      </c>
      <c r="AF22" s="97">
        <f t="shared" si="0"/>
        <v>67654.12000000001</v>
      </c>
    </row>
    <row r="23" spans="1:32" s="85" customFormat="1" ht="13.15">
      <c r="A23" s="178" t="s">
        <v>76</v>
      </c>
      <c r="B23" s="95" t="str">
        <f>VLOOKUP(A23,'CENTRO DE COSTOS'!A:D,4,FALSE)</f>
        <v>DIEGO FERNANDO HENAO CARDONA</v>
      </c>
      <c r="C23" s="95" t="str">
        <f>VLOOKUP(A23,'CENTRO DE COSTOS'!A:D,2,FALSE)</f>
        <v>0004-0003</v>
      </c>
      <c r="D23" s="178">
        <v>76111</v>
      </c>
      <c r="E23" s="178">
        <v>2232356</v>
      </c>
      <c r="F23" s="178">
        <v>31331</v>
      </c>
      <c r="G23" s="178" t="s">
        <v>230</v>
      </c>
      <c r="H23" s="178" t="s">
        <v>1673</v>
      </c>
      <c r="I23" s="178" t="s">
        <v>11993</v>
      </c>
      <c r="J23" s="110" t="s">
        <v>167</v>
      </c>
      <c r="K23" s="178">
        <v>2232356</v>
      </c>
      <c r="L23" s="178" t="s">
        <v>11994</v>
      </c>
      <c r="M23" s="176">
        <v>45806.734722222223</v>
      </c>
      <c r="N23" s="176">
        <v>45811.61959490741</v>
      </c>
      <c r="O23" s="178" t="s">
        <v>9136</v>
      </c>
      <c r="P23" s="178" t="s">
        <v>9137</v>
      </c>
      <c r="Q23" s="178" t="s">
        <v>9138</v>
      </c>
      <c r="R23" s="178" t="s">
        <v>11927</v>
      </c>
      <c r="S23" s="178" t="s">
        <v>11927</v>
      </c>
      <c r="T23" s="178" t="s">
        <v>177</v>
      </c>
      <c r="U23" s="178">
        <v>10</v>
      </c>
      <c r="V23" s="178" t="s">
        <v>11995</v>
      </c>
      <c r="W23" s="177">
        <v>0</v>
      </c>
      <c r="X23" s="178">
        <v>0</v>
      </c>
      <c r="Y23" s="178">
        <v>0</v>
      </c>
      <c r="Z23" s="178" t="s">
        <v>28</v>
      </c>
      <c r="AA23" s="178" t="s">
        <v>189</v>
      </c>
      <c r="AB23" s="178">
        <v>1</v>
      </c>
      <c r="AC23" s="92" t="s">
        <v>846</v>
      </c>
      <c r="AD23" s="112">
        <f>IF(T23="SOPORTE_TELEFÓNICO",'BASE LIQUIDACION REDEBAN 2025'!$B$19,IF(AND(T23="VISITA_TÉCNICA",Z23="TIPO II"),'BASE LIQUIDACION REDEBAN 2025'!$B$18,'BASE LIQUIDACION REDEBAN 2025'!$B$17))</f>
        <v>67654.12000000001</v>
      </c>
      <c r="AE23" s="97">
        <v>0</v>
      </c>
      <c r="AF23" s="97">
        <f t="shared" si="0"/>
        <v>67654.12000000001</v>
      </c>
    </row>
    <row r="24" spans="1:32" s="85" customFormat="1" ht="13.15">
      <c r="A24" s="178" t="s">
        <v>76</v>
      </c>
      <c r="B24" s="95" t="str">
        <f>VLOOKUP(A24,'CENTRO DE COSTOS'!A:D,4,FALSE)</f>
        <v>DIEGO FERNANDO HENAO CARDONA</v>
      </c>
      <c r="C24" s="95" t="str">
        <f>VLOOKUP(A24,'CENTRO DE COSTOS'!A:D,2,FALSE)</f>
        <v>0004-0003</v>
      </c>
      <c r="D24" s="178">
        <v>19001</v>
      </c>
      <c r="E24" s="178">
        <v>2228248</v>
      </c>
      <c r="F24" s="178">
        <v>78716</v>
      </c>
      <c r="G24" s="178" t="s">
        <v>200</v>
      </c>
      <c r="H24" s="178" t="s">
        <v>95</v>
      </c>
      <c r="I24" s="178" t="s">
        <v>11996</v>
      </c>
      <c r="J24" s="110" t="s">
        <v>167</v>
      </c>
      <c r="K24" s="178">
        <v>2228248</v>
      </c>
      <c r="L24" s="178" t="s">
        <v>11997</v>
      </c>
      <c r="M24" s="176">
        <v>45806.379861111112</v>
      </c>
      <c r="N24" s="176">
        <v>45811.63590277778</v>
      </c>
      <c r="O24" s="178" t="s">
        <v>9136</v>
      </c>
      <c r="P24" s="178" t="s">
        <v>9137</v>
      </c>
      <c r="Q24" s="178" t="s">
        <v>9138</v>
      </c>
      <c r="R24" s="178" t="s">
        <v>11927</v>
      </c>
      <c r="S24" s="178" t="s">
        <v>11927</v>
      </c>
      <c r="T24" s="178" t="s">
        <v>9971</v>
      </c>
      <c r="U24" s="178">
        <v>10</v>
      </c>
      <c r="V24" s="178" t="s">
        <v>11976</v>
      </c>
      <c r="W24" s="177">
        <v>2185553657</v>
      </c>
      <c r="X24" s="178" t="s">
        <v>11942</v>
      </c>
      <c r="Y24" s="178" t="s">
        <v>11943</v>
      </c>
      <c r="Z24" s="178" t="s">
        <v>30</v>
      </c>
      <c r="AA24" s="178" t="s">
        <v>189</v>
      </c>
      <c r="AB24" s="178">
        <v>0</v>
      </c>
      <c r="AC24" s="92" t="s">
        <v>582</v>
      </c>
      <c r="AD24" s="112">
        <f>IF(T24="SOPORTE_TELEFÓNICO",'BASE LIQUIDACION REDEBAN 2025'!$B$19,IF(AND(T24="VISITA_TÉCNICA",Z24="TIPO II"),'BASE LIQUIDACION REDEBAN 2025'!$B$18,'BASE LIQUIDACION REDEBAN 2025'!$B$17))</f>
        <v>35779.500569199998</v>
      </c>
      <c r="AE24" s="97">
        <v>0</v>
      </c>
      <c r="AF24" s="97">
        <f t="shared" si="0"/>
        <v>35779.500569199998</v>
      </c>
    </row>
    <row r="25" spans="1:32" s="85" customFormat="1" ht="13.15">
      <c r="A25" s="178" t="s">
        <v>93</v>
      </c>
      <c r="B25" s="95" t="str">
        <f>VLOOKUP(A25,'CENTRO DE COSTOS'!A:D,4,FALSE)</f>
        <v>DIEGO FERNANDO HENAO CARDONA</v>
      </c>
      <c r="C25" s="95" t="str">
        <f>VLOOKUP(A25,'CENTRO DE COSTOS'!A:D,2,FALSE)</f>
        <v>0004-0003</v>
      </c>
      <c r="D25" s="178">
        <v>52835</v>
      </c>
      <c r="E25" s="178">
        <v>2198074</v>
      </c>
      <c r="F25" s="178">
        <v>68698</v>
      </c>
      <c r="G25" s="178" t="s">
        <v>162</v>
      </c>
      <c r="H25" s="178" t="s">
        <v>2311</v>
      </c>
      <c r="I25" s="178" t="s">
        <v>11998</v>
      </c>
      <c r="J25" s="110" t="s">
        <v>167</v>
      </c>
      <c r="K25" s="178">
        <v>2198074</v>
      </c>
      <c r="L25" s="178" t="s">
        <v>11999</v>
      </c>
      <c r="M25" s="176">
        <v>45799.454861111109</v>
      </c>
      <c r="N25" s="176">
        <v>45811.649305555555</v>
      </c>
      <c r="O25" s="178" t="s">
        <v>9206</v>
      </c>
      <c r="P25" s="178" t="s">
        <v>12000</v>
      </c>
      <c r="Q25" s="178" t="s">
        <v>9138</v>
      </c>
      <c r="R25" s="178" t="s">
        <v>11927</v>
      </c>
      <c r="S25" s="178" t="s">
        <v>11927</v>
      </c>
      <c r="T25" s="178" t="s">
        <v>9971</v>
      </c>
      <c r="U25" s="178">
        <v>60</v>
      </c>
      <c r="V25" s="178" t="s">
        <v>11979</v>
      </c>
      <c r="W25" s="177">
        <v>2185553649</v>
      </c>
      <c r="X25" s="178" t="s">
        <v>11942</v>
      </c>
      <c r="Y25" s="178" t="s">
        <v>12001</v>
      </c>
      <c r="Z25" s="178" t="s">
        <v>32</v>
      </c>
      <c r="AA25" s="178" t="s">
        <v>189</v>
      </c>
      <c r="AB25" s="178">
        <v>0</v>
      </c>
      <c r="AC25" s="92" t="s">
        <v>360</v>
      </c>
      <c r="AD25" s="112">
        <f>IF(T25="SOPORTE_TELEFÓNICO",'BASE LIQUIDACION REDEBAN 2025'!$B$19,IF(AND(T25="VISITA_TÉCNICA",Z25="TIPO II"),'BASE LIQUIDACION REDEBAN 2025'!$B$18,'BASE LIQUIDACION REDEBAN 2025'!$B$17))</f>
        <v>35779.500569199998</v>
      </c>
      <c r="AE25" s="97">
        <v>0</v>
      </c>
      <c r="AF25" s="97">
        <f t="shared" si="0"/>
        <v>35779.500569199998</v>
      </c>
    </row>
    <row r="26" spans="1:32" s="85" customFormat="1" ht="13.15">
      <c r="A26" s="178" t="s">
        <v>72</v>
      </c>
      <c r="B26" s="95" t="str">
        <f>VLOOKUP(A26,'CENTRO DE COSTOS'!A:D,4,FALSE)</f>
        <v>MIGUEL JULIÁN HERNÁNDEZ GUARÍN</v>
      </c>
      <c r="C26" s="95" t="str">
        <f>VLOOKUP(A26,'CENTRO DE COSTOS'!A:D,2,FALSE)</f>
        <v>0004-0008</v>
      </c>
      <c r="D26" s="178">
        <v>68001</v>
      </c>
      <c r="E26" s="178">
        <v>2243012</v>
      </c>
      <c r="F26" s="178">
        <v>77841</v>
      </c>
      <c r="G26" s="178" t="s">
        <v>180</v>
      </c>
      <c r="H26" s="178" t="s">
        <v>72</v>
      </c>
      <c r="I26" s="178" t="s">
        <v>12002</v>
      </c>
      <c r="J26" s="110" t="s">
        <v>167</v>
      </c>
      <c r="K26" s="178">
        <v>2243012</v>
      </c>
      <c r="L26" s="178" t="s">
        <v>12003</v>
      </c>
      <c r="M26" s="176">
        <v>45811.387499999997</v>
      </c>
      <c r="N26" s="176">
        <v>45811.65347222222</v>
      </c>
      <c r="O26" s="178" t="s">
        <v>9136</v>
      </c>
      <c r="P26" s="178" t="s">
        <v>9137</v>
      </c>
      <c r="Q26" s="178" t="s">
        <v>9138</v>
      </c>
      <c r="R26" s="178" t="s">
        <v>11927</v>
      </c>
      <c r="S26" s="178" t="s">
        <v>11927</v>
      </c>
      <c r="T26" s="178" t="s">
        <v>177</v>
      </c>
      <c r="U26" s="178">
        <v>30</v>
      </c>
      <c r="V26" s="178" t="s">
        <v>12004</v>
      </c>
      <c r="W26" s="177">
        <v>0</v>
      </c>
      <c r="X26" s="178" t="s">
        <v>173</v>
      </c>
      <c r="Y26" s="178" t="s">
        <v>173</v>
      </c>
      <c r="Z26" s="178" t="s">
        <v>25</v>
      </c>
      <c r="AA26" s="178" t="s">
        <v>189</v>
      </c>
      <c r="AB26" s="178">
        <v>1</v>
      </c>
      <c r="AC26" s="92" t="s">
        <v>3263</v>
      </c>
      <c r="AD26" s="112">
        <f>IF(T26="SOPORTE_TELEFÓNICO",'BASE LIQUIDACION REDEBAN 2025'!$B$19,IF(AND(T26="VISITA_TÉCNICA",Z26="TIPO II"),'BASE LIQUIDACION REDEBAN 2025'!$B$18,'BASE LIQUIDACION REDEBAN 2025'!$B$17))</f>
        <v>35779.500569199998</v>
      </c>
      <c r="AE26" s="97">
        <v>0</v>
      </c>
      <c r="AF26" s="97">
        <f t="shared" si="0"/>
        <v>35779.500569199998</v>
      </c>
    </row>
    <row r="27" spans="1:32" s="85" customFormat="1" ht="13.15">
      <c r="A27" s="178" t="s">
        <v>64</v>
      </c>
      <c r="B27" s="95" t="str">
        <f>VLOOKUP(A27,'CENTRO DE COSTOS'!A:D,4,FALSE)</f>
        <v>JOSE MAURICIO HERNANDEZ ROJAS</v>
      </c>
      <c r="C27" s="95" t="str">
        <f>VLOOKUP(A27,'CENTRO DE COSTOS'!A:D,2,FALSE)</f>
        <v>0004-0001</v>
      </c>
      <c r="D27" s="178">
        <v>8758</v>
      </c>
      <c r="E27" s="178">
        <v>2239279</v>
      </c>
      <c r="F27" s="178">
        <v>78570</v>
      </c>
      <c r="G27" s="178" t="s">
        <v>277</v>
      </c>
      <c r="H27" s="178" t="s">
        <v>3966</v>
      </c>
      <c r="I27" s="178" t="s">
        <v>12005</v>
      </c>
      <c r="J27" s="110" t="s">
        <v>167</v>
      </c>
      <c r="K27" s="178">
        <v>2239279</v>
      </c>
      <c r="L27" s="178" t="s">
        <v>12006</v>
      </c>
      <c r="M27" s="176">
        <v>45811.333333333336</v>
      </c>
      <c r="N27" s="176">
        <v>45811.65902777778</v>
      </c>
      <c r="O27" s="178" t="s">
        <v>9136</v>
      </c>
      <c r="P27" s="178" t="s">
        <v>9137</v>
      </c>
      <c r="Q27" s="178" t="s">
        <v>9138</v>
      </c>
      <c r="R27" s="178" t="s">
        <v>11927</v>
      </c>
      <c r="S27" s="178" t="s">
        <v>11927</v>
      </c>
      <c r="T27" s="178" t="s">
        <v>177</v>
      </c>
      <c r="U27" s="178">
        <v>40</v>
      </c>
      <c r="V27" s="178" t="s">
        <v>12007</v>
      </c>
      <c r="W27" s="177">
        <v>0</v>
      </c>
      <c r="X27" s="178" t="s">
        <v>173</v>
      </c>
      <c r="Y27" s="178" t="s">
        <v>173</v>
      </c>
      <c r="Z27" s="178" t="s">
        <v>25</v>
      </c>
      <c r="AA27" s="178" t="s">
        <v>189</v>
      </c>
      <c r="AB27" s="178">
        <v>1</v>
      </c>
      <c r="AC27" s="92" t="s">
        <v>3263</v>
      </c>
      <c r="AD27" s="112">
        <f>IF(T27="SOPORTE_TELEFÓNICO",'BASE LIQUIDACION REDEBAN 2025'!$B$19,IF(AND(T27="VISITA_TÉCNICA",Z27="TIPO II"),'BASE LIQUIDACION REDEBAN 2025'!$B$18,'BASE LIQUIDACION REDEBAN 2025'!$B$17))</f>
        <v>35779.500569199998</v>
      </c>
      <c r="AE27" s="97">
        <v>0</v>
      </c>
      <c r="AF27" s="97">
        <f t="shared" si="0"/>
        <v>35779.500569199998</v>
      </c>
    </row>
    <row r="28" spans="1:32" s="85" customFormat="1" ht="13.15">
      <c r="A28" s="178" t="s">
        <v>99</v>
      </c>
      <c r="B28" s="95" t="str">
        <f>VLOOKUP(A28,'CENTRO DE COSTOS'!A:D,4,FALSE)</f>
        <v>JOSE MAURICIO HERNANDEZ ROJAS</v>
      </c>
      <c r="C28" s="95" t="str">
        <f>VLOOKUP(A28,'CENTRO DE COSTOS'!A:D,2,FALSE)</f>
        <v>0004-0001</v>
      </c>
      <c r="D28" s="178">
        <v>20175</v>
      </c>
      <c r="E28" s="178">
        <v>2221027</v>
      </c>
      <c r="F28" s="178">
        <v>78514</v>
      </c>
      <c r="G28" s="178" t="s">
        <v>269</v>
      </c>
      <c r="H28" s="178" t="s">
        <v>1840</v>
      </c>
      <c r="I28" s="178" t="s">
        <v>12008</v>
      </c>
      <c r="J28" s="110" t="s">
        <v>167</v>
      </c>
      <c r="K28" s="178">
        <v>2221027</v>
      </c>
      <c r="L28" s="178" t="s">
        <v>12009</v>
      </c>
      <c r="M28" s="176">
        <v>45804.734027777777</v>
      </c>
      <c r="N28" s="176">
        <v>45811.6875</v>
      </c>
      <c r="O28" s="178" t="s">
        <v>9136</v>
      </c>
      <c r="P28" s="178" t="s">
        <v>9137</v>
      </c>
      <c r="Q28" s="178" t="s">
        <v>9138</v>
      </c>
      <c r="R28" s="178" t="s">
        <v>11927</v>
      </c>
      <c r="S28" s="178" t="s">
        <v>11927</v>
      </c>
      <c r="T28" s="178" t="s">
        <v>9971</v>
      </c>
      <c r="U28" s="178">
        <v>20</v>
      </c>
      <c r="V28" s="178" t="s">
        <v>12010</v>
      </c>
      <c r="W28" s="177">
        <v>2205447055</v>
      </c>
      <c r="X28" s="178" t="s">
        <v>11942</v>
      </c>
      <c r="Y28" s="178" t="s">
        <v>11947</v>
      </c>
      <c r="Z28" s="178" t="s">
        <v>32</v>
      </c>
      <c r="AA28" s="178" t="s">
        <v>189</v>
      </c>
      <c r="AB28" s="178">
        <v>0</v>
      </c>
      <c r="AC28" s="92" t="s">
        <v>1180</v>
      </c>
      <c r="AD28" s="112">
        <f>IF(T28="SOPORTE_TELEFÓNICO",'BASE LIQUIDACION REDEBAN 2025'!$B$19,IF(AND(T28="VISITA_TÉCNICA",Z28="TIPO II"),'BASE LIQUIDACION REDEBAN 2025'!$B$18,'BASE LIQUIDACION REDEBAN 2025'!$B$17))</f>
        <v>35779.500569199998</v>
      </c>
      <c r="AE28" s="97">
        <v>0</v>
      </c>
      <c r="AF28" s="97">
        <f t="shared" si="0"/>
        <v>35779.500569199998</v>
      </c>
    </row>
    <row r="29" spans="1:32" s="85" customFormat="1" ht="13.15">
      <c r="A29" s="178" t="s">
        <v>68</v>
      </c>
      <c r="B29" s="95" t="str">
        <f>VLOOKUP(A29,'CENTRO DE COSTOS'!A:D,4,FALSE)</f>
        <v>WILLIAM ASDRUBAL ROZO ROZO</v>
      </c>
      <c r="C29" s="95" t="str">
        <f>VLOOKUP(A29,'CENTRO DE COSTOS'!A:D,2,FALSE)</f>
        <v>0004-0004</v>
      </c>
      <c r="D29" s="178">
        <v>11001</v>
      </c>
      <c r="E29" s="178">
        <v>2231262</v>
      </c>
      <c r="F29" s="178">
        <v>34264</v>
      </c>
      <c r="G29" s="178" t="s">
        <v>298</v>
      </c>
      <c r="H29" s="178" t="s">
        <v>68</v>
      </c>
      <c r="I29" s="178" t="s">
        <v>12011</v>
      </c>
      <c r="J29" s="110" t="s">
        <v>167</v>
      </c>
      <c r="K29" s="178">
        <v>2231262</v>
      </c>
      <c r="L29" s="178" t="s">
        <v>12012</v>
      </c>
      <c r="M29" s="176">
        <v>45806.630555555559</v>
      </c>
      <c r="N29" s="176">
        <v>45811.693055555559</v>
      </c>
      <c r="O29" s="178" t="s">
        <v>9136</v>
      </c>
      <c r="P29" s="178" t="s">
        <v>9137</v>
      </c>
      <c r="Q29" s="178" t="s">
        <v>9138</v>
      </c>
      <c r="R29" s="178" t="s">
        <v>11927</v>
      </c>
      <c r="S29" s="178" t="s">
        <v>11927</v>
      </c>
      <c r="T29" s="178" t="s">
        <v>177</v>
      </c>
      <c r="U29" s="178">
        <v>320</v>
      </c>
      <c r="V29" s="178" t="s">
        <v>12013</v>
      </c>
      <c r="W29" s="177">
        <v>0</v>
      </c>
      <c r="X29" s="178" t="s">
        <v>173</v>
      </c>
      <c r="Y29" s="178" t="s">
        <v>173</v>
      </c>
      <c r="Z29" s="178" t="s">
        <v>25</v>
      </c>
      <c r="AA29" s="178" t="s">
        <v>189</v>
      </c>
      <c r="AB29" s="178">
        <v>1</v>
      </c>
      <c r="AC29" s="92" t="s">
        <v>1174</v>
      </c>
      <c r="AD29" s="112">
        <f>IF(T29="SOPORTE_TELEFÓNICO",'BASE LIQUIDACION REDEBAN 2025'!$B$19,IF(AND(T29="VISITA_TÉCNICA",Z29="TIPO II"),'BASE LIQUIDACION REDEBAN 2025'!$B$18,'BASE LIQUIDACION REDEBAN 2025'!$B$17))</f>
        <v>35779.500569199998</v>
      </c>
      <c r="AE29" s="97">
        <v>0</v>
      </c>
      <c r="AF29" s="97">
        <f t="shared" si="0"/>
        <v>35779.500569199998</v>
      </c>
    </row>
    <row r="30" spans="1:32" s="85" customFormat="1" ht="13.15">
      <c r="A30" s="178" t="s">
        <v>64</v>
      </c>
      <c r="B30" s="95" t="str">
        <f>VLOOKUP(A30,'CENTRO DE COSTOS'!A:D,4,FALSE)</f>
        <v>JOSE MAURICIO HERNANDEZ ROJAS</v>
      </c>
      <c r="C30" s="95" t="str">
        <f>VLOOKUP(A30,'CENTRO DE COSTOS'!A:D,2,FALSE)</f>
        <v>0004-0001</v>
      </c>
      <c r="D30" s="178">
        <v>8758</v>
      </c>
      <c r="E30" s="178">
        <v>2236797</v>
      </c>
      <c r="F30" s="178">
        <v>78829</v>
      </c>
      <c r="G30" s="178" t="s">
        <v>277</v>
      </c>
      <c r="H30" s="178" t="s">
        <v>3966</v>
      </c>
      <c r="I30" s="178" t="s">
        <v>9171</v>
      </c>
      <c r="J30" s="110" t="s">
        <v>167</v>
      </c>
      <c r="K30" s="178">
        <v>2236797</v>
      </c>
      <c r="L30" s="178" t="s">
        <v>12014</v>
      </c>
      <c r="M30" s="176">
        <v>45807.677777777775</v>
      </c>
      <c r="N30" s="176">
        <v>45811.70208333333</v>
      </c>
      <c r="O30" s="178" t="s">
        <v>9136</v>
      </c>
      <c r="P30" s="178" t="s">
        <v>9137</v>
      </c>
      <c r="Q30" s="178" t="s">
        <v>9138</v>
      </c>
      <c r="R30" s="178" t="s">
        <v>11927</v>
      </c>
      <c r="S30" s="178" t="s">
        <v>11927</v>
      </c>
      <c r="T30" s="178" t="s">
        <v>177</v>
      </c>
      <c r="U30" s="178">
        <v>10</v>
      </c>
      <c r="V30" s="178" t="s">
        <v>12015</v>
      </c>
      <c r="W30" s="177">
        <v>0</v>
      </c>
      <c r="X30" s="178" t="s">
        <v>173</v>
      </c>
      <c r="Y30" s="178" t="s">
        <v>173</v>
      </c>
      <c r="Z30" s="178" t="s">
        <v>25</v>
      </c>
      <c r="AA30" s="178" t="s">
        <v>189</v>
      </c>
      <c r="AB30" s="178">
        <v>1</v>
      </c>
      <c r="AC30" s="92" t="s">
        <v>1354</v>
      </c>
      <c r="AD30" s="112">
        <f>IF(T30="SOPORTE_TELEFÓNICO",'BASE LIQUIDACION REDEBAN 2025'!$B$19,IF(AND(T30="VISITA_TÉCNICA",Z30="TIPO II"),'BASE LIQUIDACION REDEBAN 2025'!$B$18,'BASE LIQUIDACION REDEBAN 2025'!$B$17))</f>
        <v>35779.500569199998</v>
      </c>
      <c r="AE30" s="97">
        <v>0</v>
      </c>
      <c r="AF30" s="97">
        <f t="shared" si="0"/>
        <v>35779.500569199998</v>
      </c>
    </row>
    <row r="31" spans="1:32" s="85" customFormat="1" ht="13.15">
      <c r="A31" s="178" t="s">
        <v>60</v>
      </c>
      <c r="B31" s="95" t="str">
        <f>VLOOKUP(A31,'CENTRO DE COSTOS'!A:D,4,FALSE)</f>
        <v>JUAN SEBASTIÁN RÍOS CASTRILLÓN</v>
      </c>
      <c r="C31" s="95" t="str">
        <f>VLOOKUP(A31,'CENTRO DE COSTOS'!A:D,2,FALSE)</f>
        <v>0004-0005</v>
      </c>
      <c r="D31" s="178">
        <v>5045</v>
      </c>
      <c r="E31" s="178">
        <v>2218882</v>
      </c>
      <c r="F31" s="178">
        <v>71248</v>
      </c>
      <c r="G31" s="178" t="s">
        <v>290</v>
      </c>
      <c r="H31" s="178" t="s">
        <v>60</v>
      </c>
      <c r="I31" s="178" t="s">
        <v>12016</v>
      </c>
      <c r="J31" s="110" t="s">
        <v>167</v>
      </c>
      <c r="K31" s="178">
        <v>2218882</v>
      </c>
      <c r="L31" s="178" t="s">
        <v>12017</v>
      </c>
      <c r="M31" s="176">
        <v>45804.59375</v>
      </c>
      <c r="N31" s="176">
        <v>45812.320833333331</v>
      </c>
      <c r="O31" s="178" t="s">
        <v>9136</v>
      </c>
      <c r="P31" s="178" t="s">
        <v>9137</v>
      </c>
      <c r="Q31" s="178" t="s">
        <v>9138</v>
      </c>
      <c r="R31" s="178" t="s">
        <v>11927</v>
      </c>
      <c r="S31" s="178" t="s">
        <v>11927</v>
      </c>
      <c r="T31" s="178" t="s">
        <v>9971</v>
      </c>
      <c r="U31" s="178">
        <v>230</v>
      </c>
      <c r="V31" s="178" t="s">
        <v>12018</v>
      </c>
      <c r="W31" s="177">
        <v>0</v>
      </c>
      <c r="X31" s="178" t="s">
        <v>11929</v>
      </c>
      <c r="Y31" s="178" t="s">
        <v>173</v>
      </c>
      <c r="Z31" s="178" t="s">
        <v>25</v>
      </c>
      <c r="AA31" s="178" t="s">
        <v>189</v>
      </c>
      <c r="AB31" s="178">
        <v>0</v>
      </c>
      <c r="AC31" s="92" t="s">
        <v>1288</v>
      </c>
      <c r="AD31" s="112">
        <f>IF(T31="SOPORTE_TELEFÓNICO",'BASE LIQUIDACION REDEBAN 2025'!$B$19,IF(AND(T31="VISITA_TÉCNICA",Z31="TIPO II"),'BASE LIQUIDACION REDEBAN 2025'!$B$18,'BASE LIQUIDACION REDEBAN 2025'!$B$17))</f>
        <v>35779.500569199998</v>
      </c>
      <c r="AE31" s="97">
        <v>0</v>
      </c>
      <c r="AF31" s="97">
        <f t="shared" si="0"/>
        <v>35779.500569199998</v>
      </c>
    </row>
    <row r="32" spans="1:32" s="85" customFormat="1" ht="13.15">
      <c r="A32" s="178" t="s">
        <v>64</v>
      </c>
      <c r="B32" s="95" t="str">
        <f>VLOOKUP(A32,'CENTRO DE COSTOS'!A:D,4,FALSE)</f>
        <v>JOSE MAURICIO HERNANDEZ ROJAS</v>
      </c>
      <c r="C32" s="95" t="str">
        <f>VLOOKUP(A32,'CENTRO DE COSTOS'!A:D,2,FALSE)</f>
        <v>0004-0001</v>
      </c>
      <c r="D32" s="178">
        <v>8001</v>
      </c>
      <c r="E32" s="178">
        <v>2221640</v>
      </c>
      <c r="F32" s="178">
        <v>44165</v>
      </c>
      <c r="G32" s="178" t="s">
        <v>277</v>
      </c>
      <c r="H32" s="178" t="s">
        <v>64</v>
      </c>
      <c r="I32" s="178" t="s">
        <v>12019</v>
      </c>
      <c r="J32" s="110" t="s">
        <v>167</v>
      </c>
      <c r="K32" s="178">
        <v>2221640</v>
      </c>
      <c r="L32" s="178" t="s">
        <v>12020</v>
      </c>
      <c r="M32" s="176">
        <v>45805.333333333336</v>
      </c>
      <c r="N32" s="176">
        <v>45812.322916666664</v>
      </c>
      <c r="O32" s="178" t="s">
        <v>9136</v>
      </c>
      <c r="P32" s="178" t="s">
        <v>9137</v>
      </c>
      <c r="Q32" s="178" t="s">
        <v>9138</v>
      </c>
      <c r="R32" s="178" t="s">
        <v>11927</v>
      </c>
      <c r="S32" s="178" t="s">
        <v>11927</v>
      </c>
      <c r="T32" s="178" t="s">
        <v>177</v>
      </c>
      <c r="U32" s="178">
        <v>20</v>
      </c>
      <c r="V32" s="178" t="s">
        <v>12021</v>
      </c>
      <c r="W32" s="177">
        <v>0</v>
      </c>
      <c r="X32" s="178" t="s">
        <v>173</v>
      </c>
      <c r="Y32" s="178" t="s">
        <v>173</v>
      </c>
      <c r="Z32" s="178" t="s">
        <v>25</v>
      </c>
      <c r="AA32" s="178" t="s">
        <v>189</v>
      </c>
      <c r="AB32" s="178">
        <v>1</v>
      </c>
      <c r="AC32" s="92" t="s">
        <v>1180</v>
      </c>
      <c r="AD32" s="112">
        <f>IF(T32="SOPORTE_TELEFÓNICO",'BASE LIQUIDACION REDEBAN 2025'!$B$19,IF(AND(T32="VISITA_TÉCNICA",Z32="TIPO II"),'BASE LIQUIDACION REDEBAN 2025'!$B$18,'BASE LIQUIDACION REDEBAN 2025'!$B$17))</f>
        <v>35779.500569199998</v>
      </c>
      <c r="AE32" s="97">
        <v>0</v>
      </c>
      <c r="AF32" s="97">
        <f t="shared" si="0"/>
        <v>35779.500569199998</v>
      </c>
    </row>
    <row r="33" spans="1:32" s="85" customFormat="1" ht="13.15">
      <c r="A33" s="178" t="s">
        <v>64</v>
      </c>
      <c r="B33" s="95" t="str">
        <f>VLOOKUP(A33,'CENTRO DE COSTOS'!A:D,4,FALSE)</f>
        <v>JOSE MAURICIO HERNANDEZ ROJAS</v>
      </c>
      <c r="C33" s="95" t="str">
        <f>VLOOKUP(A33,'CENTRO DE COSTOS'!A:D,2,FALSE)</f>
        <v>0004-0001</v>
      </c>
      <c r="D33" s="178">
        <v>8758</v>
      </c>
      <c r="E33" s="178">
        <v>2235234</v>
      </c>
      <c r="F33" s="178">
        <v>58647</v>
      </c>
      <c r="G33" s="178" t="s">
        <v>277</v>
      </c>
      <c r="H33" s="178" t="s">
        <v>3966</v>
      </c>
      <c r="I33" s="178" t="s">
        <v>12022</v>
      </c>
      <c r="J33" s="110" t="s">
        <v>167</v>
      </c>
      <c r="K33" s="178">
        <v>2235234</v>
      </c>
      <c r="L33" s="178" t="s">
        <v>12023</v>
      </c>
      <c r="M33" s="176">
        <v>45807.488194444442</v>
      </c>
      <c r="N33" s="176">
        <v>45812.323912037034</v>
      </c>
      <c r="O33" s="178" t="s">
        <v>9136</v>
      </c>
      <c r="P33" s="178" t="s">
        <v>9137</v>
      </c>
      <c r="Q33" s="178" t="s">
        <v>9138</v>
      </c>
      <c r="R33" s="178" t="s">
        <v>11927</v>
      </c>
      <c r="S33" s="178" t="s">
        <v>11927</v>
      </c>
      <c r="T33" s="178" t="s">
        <v>177</v>
      </c>
      <c r="U33" s="178">
        <v>270</v>
      </c>
      <c r="V33" s="178" t="s">
        <v>12024</v>
      </c>
      <c r="W33" s="177">
        <v>0</v>
      </c>
      <c r="X33" s="178" t="s">
        <v>173</v>
      </c>
      <c r="Y33" s="178" t="s">
        <v>173</v>
      </c>
      <c r="Z33" s="178" t="s">
        <v>25</v>
      </c>
      <c r="AA33" s="178" t="s">
        <v>189</v>
      </c>
      <c r="AB33" s="178">
        <v>1</v>
      </c>
      <c r="AC33" s="92" t="s">
        <v>841</v>
      </c>
      <c r="AD33" s="112">
        <f>IF(T33="SOPORTE_TELEFÓNICO",'BASE LIQUIDACION REDEBAN 2025'!$B$19,IF(AND(T33="VISITA_TÉCNICA",Z33="TIPO II"),'BASE LIQUIDACION REDEBAN 2025'!$B$18,'BASE LIQUIDACION REDEBAN 2025'!$B$17))</f>
        <v>35779.500569199998</v>
      </c>
      <c r="AE33" s="97">
        <v>0</v>
      </c>
      <c r="AF33" s="97">
        <f t="shared" si="0"/>
        <v>35779.500569199998</v>
      </c>
    </row>
    <row r="34" spans="1:32" s="85" customFormat="1" ht="13.15">
      <c r="A34" s="178" t="s">
        <v>90</v>
      </c>
      <c r="B34" s="95" t="str">
        <f>VLOOKUP(A34,'CENTRO DE COSTOS'!A:D,4,FALSE)</f>
        <v>JUAN SEBASTIÁN RÍOS CASTRILLÓN</v>
      </c>
      <c r="C34" s="95" t="str">
        <f>VLOOKUP(A34,'CENTRO DE COSTOS'!A:D,2,FALSE)</f>
        <v>0004-0005</v>
      </c>
      <c r="D34" s="178">
        <v>27001</v>
      </c>
      <c r="E34" s="178">
        <v>2204024</v>
      </c>
      <c r="F34" s="178">
        <v>62263</v>
      </c>
      <c r="G34" s="178" t="s">
        <v>208</v>
      </c>
      <c r="H34" s="178" t="s">
        <v>5523</v>
      </c>
      <c r="I34" s="178" t="s">
        <v>5524</v>
      </c>
      <c r="J34" s="110" t="s">
        <v>167</v>
      </c>
      <c r="K34" s="178">
        <v>2204024</v>
      </c>
      <c r="L34" s="178" t="s">
        <v>12025</v>
      </c>
      <c r="M34" s="176">
        <v>45800.459722222222</v>
      </c>
      <c r="N34" s="176">
        <v>45812.33221064815</v>
      </c>
      <c r="O34" s="178" t="s">
        <v>9136</v>
      </c>
      <c r="P34" s="178" t="s">
        <v>9137</v>
      </c>
      <c r="Q34" s="178" t="s">
        <v>9138</v>
      </c>
      <c r="R34" s="178" t="s">
        <v>11927</v>
      </c>
      <c r="S34" s="178" t="s">
        <v>11927</v>
      </c>
      <c r="T34" s="178" t="s">
        <v>9971</v>
      </c>
      <c r="U34" s="178">
        <v>220</v>
      </c>
      <c r="V34" s="178" t="s">
        <v>12026</v>
      </c>
      <c r="W34" s="177">
        <v>368691986</v>
      </c>
      <c r="X34" s="178" t="s">
        <v>11942</v>
      </c>
      <c r="Y34" s="178" t="s">
        <v>11943</v>
      </c>
      <c r="Z34" s="178" t="s">
        <v>175</v>
      </c>
      <c r="AA34" s="178" t="s">
        <v>227</v>
      </c>
      <c r="AB34" s="178">
        <v>0</v>
      </c>
      <c r="AC34" s="92" t="s">
        <v>1180</v>
      </c>
      <c r="AD34" s="112">
        <f>IF(T34="SOPORTE_TELEFÓNICO",'BASE LIQUIDACION REDEBAN 2025'!$B$19,IF(AND(T34="VISITA_TÉCNICA",Z34="TIPO II"),'BASE LIQUIDACION REDEBAN 2025'!$B$18,'BASE LIQUIDACION REDEBAN 2025'!$B$17))</f>
        <v>35779.500569199998</v>
      </c>
      <c r="AE34" s="97">
        <v>0</v>
      </c>
      <c r="AF34" s="97">
        <f t="shared" si="0"/>
        <v>35779.500569199998</v>
      </c>
    </row>
    <row r="35" spans="1:32" s="85" customFormat="1" ht="13.15">
      <c r="A35" s="178" t="s">
        <v>99</v>
      </c>
      <c r="B35" s="95" t="str">
        <f>VLOOKUP(A35,'CENTRO DE COSTOS'!A:D,4,FALSE)</f>
        <v>JOSE MAURICIO HERNANDEZ ROJAS</v>
      </c>
      <c r="C35" s="95" t="str">
        <f>VLOOKUP(A35,'CENTRO DE COSTOS'!A:D,2,FALSE)</f>
        <v>0004-0001</v>
      </c>
      <c r="D35" s="178">
        <v>20383</v>
      </c>
      <c r="E35" s="178">
        <v>2234444</v>
      </c>
      <c r="F35" s="178">
        <v>63899</v>
      </c>
      <c r="G35" s="178" t="s">
        <v>269</v>
      </c>
      <c r="H35" s="178" t="s">
        <v>3907</v>
      </c>
      <c r="I35" s="178" t="s">
        <v>12027</v>
      </c>
      <c r="J35" s="110" t="s">
        <v>167</v>
      </c>
      <c r="K35" s="178">
        <v>2234444</v>
      </c>
      <c r="L35" s="178" t="s">
        <v>12028</v>
      </c>
      <c r="M35" s="176">
        <v>45807.431944444441</v>
      </c>
      <c r="N35" s="176">
        <v>45812.332638888889</v>
      </c>
      <c r="O35" s="178" t="s">
        <v>9136</v>
      </c>
      <c r="P35" s="178" t="s">
        <v>9137</v>
      </c>
      <c r="Q35" s="178" t="s">
        <v>9138</v>
      </c>
      <c r="R35" s="178" t="s">
        <v>11927</v>
      </c>
      <c r="S35" s="178" t="s">
        <v>11927</v>
      </c>
      <c r="T35" s="178" t="s">
        <v>9971</v>
      </c>
      <c r="U35" s="178">
        <v>20</v>
      </c>
      <c r="V35" s="178" t="s">
        <v>12029</v>
      </c>
      <c r="W35" s="177">
        <v>2205447056</v>
      </c>
      <c r="X35" s="178" t="s">
        <v>11942</v>
      </c>
      <c r="Y35" s="178" t="s">
        <v>11943</v>
      </c>
      <c r="Z35" s="178" t="s">
        <v>32</v>
      </c>
      <c r="AA35" s="178" t="s">
        <v>189</v>
      </c>
      <c r="AB35" s="178">
        <v>0</v>
      </c>
      <c r="AC35" s="92" t="s">
        <v>1180</v>
      </c>
      <c r="AD35" s="112">
        <f>IF(T35="SOPORTE_TELEFÓNICO",'BASE LIQUIDACION REDEBAN 2025'!$B$19,IF(AND(T35="VISITA_TÉCNICA",Z35="TIPO II"),'BASE LIQUIDACION REDEBAN 2025'!$B$18,'BASE LIQUIDACION REDEBAN 2025'!$B$17))</f>
        <v>35779.500569199998</v>
      </c>
      <c r="AE35" s="97">
        <v>0</v>
      </c>
      <c r="AF35" s="97">
        <f t="shared" si="0"/>
        <v>35779.500569199998</v>
      </c>
    </row>
    <row r="36" spans="1:32" s="85" customFormat="1" ht="13.15">
      <c r="A36" s="178" t="s">
        <v>76</v>
      </c>
      <c r="B36" s="95" t="str">
        <f>VLOOKUP(A36,'CENTRO DE COSTOS'!A:D,4,FALSE)</f>
        <v>DIEGO FERNANDO HENAO CARDONA</v>
      </c>
      <c r="C36" s="95" t="str">
        <f>VLOOKUP(A36,'CENTRO DE COSTOS'!A:D,2,FALSE)</f>
        <v>0004-0003</v>
      </c>
      <c r="D36" s="178">
        <v>19001</v>
      </c>
      <c r="E36" s="178">
        <v>2224804</v>
      </c>
      <c r="F36" s="178">
        <v>45730</v>
      </c>
      <c r="G36" s="178" t="s">
        <v>200</v>
      </c>
      <c r="H36" s="178" t="s">
        <v>95</v>
      </c>
      <c r="I36" s="178" t="s">
        <v>12030</v>
      </c>
      <c r="J36" s="110" t="s">
        <v>167</v>
      </c>
      <c r="K36" s="178">
        <v>2224804</v>
      </c>
      <c r="L36" s="178" t="s">
        <v>12031</v>
      </c>
      <c r="M36" s="176">
        <v>45805.570138888892</v>
      </c>
      <c r="N36" s="176">
        <v>45812.336122685185</v>
      </c>
      <c r="O36" s="178" t="s">
        <v>9206</v>
      </c>
      <c r="P36" s="178" t="s">
        <v>12000</v>
      </c>
      <c r="Q36" s="178" t="s">
        <v>9138</v>
      </c>
      <c r="R36" s="178" t="s">
        <v>11927</v>
      </c>
      <c r="S36" s="178" t="s">
        <v>11927</v>
      </c>
      <c r="T36" s="178" t="s">
        <v>9971</v>
      </c>
      <c r="U36" s="178">
        <v>50</v>
      </c>
      <c r="V36" s="178" t="s">
        <v>12032</v>
      </c>
      <c r="W36" s="177">
        <v>2185553656</v>
      </c>
      <c r="X36" s="178" t="s">
        <v>11942</v>
      </c>
      <c r="Y36" s="178" t="s">
        <v>12033</v>
      </c>
      <c r="Z36" s="178" t="s">
        <v>30</v>
      </c>
      <c r="AA36" s="178" t="s">
        <v>189</v>
      </c>
      <c r="AB36" s="178">
        <v>0</v>
      </c>
      <c r="AC36" s="92" t="s">
        <v>3263</v>
      </c>
      <c r="AD36" s="112">
        <f>IF(T36="SOPORTE_TELEFÓNICO",'BASE LIQUIDACION REDEBAN 2025'!$B$19,IF(AND(T36="VISITA_TÉCNICA",Z36="TIPO II"),'BASE LIQUIDACION REDEBAN 2025'!$B$18,'BASE LIQUIDACION REDEBAN 2025'!$B$17))</f>
        <v>35779.500569199998</v>
      </c>
      <c r="AE36" s="97">
        <v>0</v>
      </c>
      <c r="AF36" s="97">
        <f t="shared" si="0"/>
        <v>35779.500569199998</v>
      </c>
    </row>
    <row r="37" spans="1:32" s="85" customFormat="1" ht="13.15">
      <c r="A37" s="178" t="s">
        <v>98</v>
      </c>
      <c r="B37" s="95" t="str">
        <f>VLOOKUP(A37,'CENTRO DE COSTOS'!A:D,4,FALSE)</f>
        <v>MIGUEL JULIÁN HERNÁNDEZ GUARÍN</v>
      </c>
      <c r="C37" s="95" t="str">
        <f>VLOOKUP(A37,'CENTRO DE COSTOS'!A:D,2,FALSE)</f>
        <v>0004-0008</v>
      </c>
      <c r="D37" s="178">
        <v>68861</v>
      </c>
      <c r="E37" s="178">
        <v>2217578</v>
      </c>
      <c r="F37" s="178">
        <v>55485</v>
      </c>
      <c r="G37" s="178" t="s">
        <v>180</v>
      </c>
      <c r="H37" s="178" t="s">
        <v>3738</v>
      </c>
      <c r="I37" s="178" t="s">
        <v>12034</v>
      </c>
      <c r="J37" s="110" t="s">
        <v>167</v>
      </c>
      <c r="K37" s="178">
        <v>2217578</v>
      </c>
      <c r="L37" s="178" t="s">
        <v>12035</v>
      </c>
      <c r="M37" s="176">
        <v>45804.456944444442</v>
      </c>
      <c r="N37" s="176">
        <v>45812.341863425929</v>
      </c>
      <c r="O37" s="178" t="s">
        <v>9136</v>
      </c>
      <c r="P37" s="178" t="s">
        <v>9137</v>
      </c>
      <c r="Q37" s="178" t="s">
        <v>9138</v>
      </c>
      <c r="R37" s="178" t="s">
        <v>11927</v>
      </c>
      <c r="S37" s="178" t="s">
        <v>11927</v>
      </c>
      <c r="T37" s="178" t="s">
        <v>9971</v>
      </c>
      <c r="U37" s="178">
        <v>20</v>
      </c>
      <c r="V37" s="178" t="s">
        <v>12036</v>
      </c>
      <c r="W37" s="177">
        <v>700159099185</v>
      </c>
      <c r="X37" s="178" t="s">
        <v>12037</v>
      </c>
      <c r="Y37" s="178" t="s">
        <v>173</v>
      </c>
      <c r="Z37" s="178" t="s">
        <v>28</v>
      </c>
      <c r="AA37" s="178" t="s">
        <v>189</v>
      </c>
      <c r="AB37" s="178">
        <v>0</v>
      </c>
      <c r="AC37" s="92" t="s">
        <v>506</v>
      </c>
      <c r="AD37" s="112">
        <f>IF(T37="SOPORTE_TELEFÓNICO",'BASE LIQUIDACION REDEBAN 2025'!$B$19,IF(AND(T37="VISITA_TÉCNICA",Z37="TIPO II"),'BASE LIQUIDACION REDEBAN 2025'!$B$18,'BASE LIQUIDACION REDEBAN 2025'!$B$17))</f>
        <v>35779.500569199998</v>
      </c>
      <c r="AE37" s="97">
        <v>0</v>
      </c>
      <c r="AF37" s="97">
        <f t="shared" si="0"/>
        <v>35779.500569199998</v>
      </c>
    </row>
    <row r="38" spans="1:32" s="85" customFormat="1" ht="13.15">
      <c r="A38" s="178" t="s">
        <v>96</v>
      </c>
      <c r="B38" s="95" t="str">
        <f>VLOOKUP(A38,'CENTRO DE COSTOS'!A:D,4,FALSE)</f>
        <v>JOSE MAURICIO HERNANDEZ ROJAS</v>
      </c>
      <c r="C38" s="95" t="str">
        <f>VLOOKUP(A38,'CENTRO DE COSTOS'!A:D,2,FALSE)</f>
        <v>0004-0001</v>
      </c>
      <c r="D38" s="178">
        <v>47001</v>
      </c>
      <c r="E38" s="178">
        <v>2226790</v>
      </c>
      <c r="F38" s="178">
        <v>69422</v>
      </c>
      <c r="G38" s="178" t="s">
        <v>683</v>
      </c>
      <c r="H38" s="178" t="s">
        <v>96</v>
      </c>
      <c r="I38" s="178" t="s">
        <v>12038</v>
      </c>
      <c r="J38" s="110" t="s">
        <v>167</v>
      </c>
      <c r="K38" s="178">
        <v>2226790</v>
      </c>
      <c r="L38" s="178" t="s">
        <v>12039</v>
      </c>
      <c r="M38" s="176">
        <v>45806.333333333336</v>
      </c>
      <c r="N38" s="176">
        <v>45812.408333333333</v>
      </c>
      <c r="O38" s="178" t="s">
        <v>9136</v>
      </c>
      <c r="P38" s="178" t="s">
        <v>9137</v>
      </c>
      <c r="Q38" s="178" t="s">
        <v>9138</v>
      </c>
      <c r="R38" s="178" t="s">
        <v>11927</v>
      </c>
      <c r="S38" s="178" t="s">
        <v>11927</v>
      </c>
      <c r="T38" s="178" t="s">
        <v>177</v>
      </c>
      <c r="U38" s="178">
        <v>10</v>
      </c>
      <c r="V38" s="178" t="s">
        <v>12040</v>
      </c>
      <c r="W38" s="177">
        <v>0</v>
      </c>
      <c r="X38" s="178" t="s">
        <v>173</v>
      </c>
      <c r="Y38" s="178" t="s">
        <v>173</v>
      </c>
      <c r="Z38" s="178" t="s">
        <v>25</v>
      </c>
      <c r="AA38" s="178" t="s">
        <v>189</v>
      </c>
      <c r="AB38" s="178">
        <v>1</v>
      </c>
      <c r="AC38" s="92" t="s">
        <v>2095</v>
      </c>
      <c r="AD38" s="112">
        <f>IF(T38="SOPORTE_TELEFÓNICO",'BASE LIQUIDACION REDEBAN 2025'!$B$19,IF(AND(T38="VISITA_TÉCNICA",Z38="TIPO II"),'BASE LIQUIDACION REDEBAN 2025'!$B$18,'BASE LIQUIDACION REDEBAN 2025'!$B$17))</f>
        <v>35779.500569199998</v>
      </c>
      <c r="AE38" s="97">
        <v>0</v>
      </c>
      <c r="AF38" s="97">
        <f t="shared" si="0"/>
        <v>35779.500569199998</v>
      </c>
    </row>
    <row r="39" spans="1:32" s="85" customFormat="1" ht="13.15">
      <c r="A39" s="178" t="s">
        <v>90</v>
      </c>
      <c r="B39" s="95" t="str">
        <f>VLOOKUP(A39,'CENTRO DE COSTOS'!A:D,4,FALSE)</f>
        <v>JUAN SEBASTIÁN RÍOS CASTRILLÓN</v>
      </c>
      <c r="C39" s="95" t="str">
        <f>VLOOKUP(A39,'CENTRO DE COSTOS'!A:D,2,FALSE)</f>
        <v>0004-0005</v>
      </c>
      <c r="D39" s="178">
        <v>5212</v>
      </c>
      <c r="E39" s="178">
        <v>2229925</v>
      </c>
      <c r="F39" s="178">
        <v>19081</v>
      </c>
      <c r="G39" s="178" t="s">
        <v>290</v>
      </c>
      <c r="H39" s="178" t="s">
        <v>6998</v>
      </c>
      <c r="I39" s="178" t="s">
        <v>12041</v>
      </c>
      <c r="J39" s="110" t="s">
        <v>167</v>
      </c>
      <c r="K39" s="178">
        <v>2229925</v>
      </c>
      <c r="L39" s="178" t="s">
        <v>12042</v>
      </c>
      <c r="M39" s="176">
        <v>45806.498611111114</v>
      </c>
      <c r="N39" s="176">
        <v>45812.425000000003</v>
      </c>
      <c r="O39" s="178" t="s">
        <v>9136</v>
      </c>
      <c r="P39" s="178" t="s">
        <v>9137</v>
      </c>
      <c r="Q39" s="178" t="s">
        <v>9138</v>
      </c>
      <c r="R39" s="178" t="s">
        <v>11927</v>
      </c>
      <c r="S39" s="178" t="s">
        <v>11927</v>
      </c>
      <c r="T39" s="178" t="s">
        <v>177</v>
      </c>
      <c r="U39" s="178">
        <v>50</v>
      </c>
      <c r="V39" s="178" t="s">
        <v>12043</v>
      </c>
      <c r="W39" s="177">
        <v>0</v>
      </c>
      <c r="X39" s="178" t="s">
        <v>173</v>
      </c>
      <c r="Y39" s="178" t="s">
        <v>173</v>
      </c>
      <c r="Z39" s="178" t="s">
        <v>25</v>
      </c>
      <c r="AA39" s="178" t="s">
        <v>189</v>
      </c>
      <c r="AB39" s="178">
        <v>1</v>
      </c>
      <c r="AC39" s="92" t="s">
        <v>841</v>
      </c>
      <c r="AD39" s="112">
        <f>IF(T39="SOPORTE_TELEFÓNICO",'BASE LIQUIDACION REDEBAN 2025'!$B$19,IF(AND(T39="VISITA_TÉCNICA",Z39="TIPO II"),'BASE LIQUIDACION REDEBAN 2025'!$B$18,'BASE LIQUIDACION REDEBAN 2025'!$B$17))</f>
        <v>35779.500569199998</v>
      </c>
      <c r="AE39" s="97">
        <v>0</v>
      </c>
      <c r="AF39" s="97">
        <f t="shared" si="0"/>
        <v>35779.500569199998</v>
      </c>
    </row>
    <row r="40" spans="1:32" s="85" customFormat="1" ht="13.15">
      <c r="A40" s="178" t="s">
        <v>81</v>
      </c>
      <c r="B40" s="95" t="str">
        <f>VLOOKUP(A40,'CENTRO DE COSTOS'!A:D,4,FALSE)</f>
        <v>MIGUEL JULIÁN HERNÁNDEZ GUARÍN</v>
      </c>
      <c r="C40" s="95" t="str">
        <f>VLOOKUP(A40,'CENTRO DE COSTOS'!A:D,2,FALSE)</f>
        <v>0004-0008</v>
      </c>
      <c r="D40" s="178">
        <v>54720</v>
      </c>
      <c r="E40" s="178">
        <v>2240532</v>
      </c>
      <c r="F40" s="178">
        <v>69850</v>
      </c>
      <c r="G40" s="178" t="s">
        <v>408</v>
      </c>
      <c r="H40" s="178" t="s">
        <v>8105</v>
      </c>
      <c r="I40" s="178" t="s">
        <v>12044</v>
      </c>
      <c r="J40" s="110" t="s">
        <v>167</v>
      </c>
      <c r="K40" s="178">
        <v>2240532</v>
      </c>
      <c r="L40" s="178" t="s">
        <v>12045</v>
      </c>
      <c r="M40" s="176">
        <v>45811.333333333336</v>
      </c>
      <c r="N40" s="176">
        <v>45812.430555555555</v>
      </c>
      <c r="O40" s="178" t="s">
        <v>9136</v>
      </c>
      <c r="P40" s="178" t="s">
        <v>9137</v>
      </c>
      <c r="Q40" s="178" t="s">
        <v>9138</v>
      </c>
      <c r="R40" s="178" t="s">
        <v>11927</v>
      </c>
      <c r="S40" s="178" t="s">
        <v>11927</v>
      </c>
      <c r="T40" s="178" t="s">
        <v>177</v>
      </c>
      <c r="U40" s="178">
        <v>20</v>
      </c>
      <c r="V40" s="178" t="s">
        <v>12046</v>
      </c>
      <c r="W40" s="177">
        <v>0</v>
      </c>
      <c r="X40" s="178" t="s">
        <v>173</v>
      </c>
      <c r="Y40" s="178" t="s">
        <v>173</v>
      </c>
      <c r="Z40" s="178" t="s">
        <v>28</v>
      </c>
      <c r="AA40" s="178" t="s">
        <v>189</v>
      </c>
      <c r="AB40" s="178">
        <v>1</v>
      </c>
      <c r="AC40" s="92" t="s">
        <v>3263</v>
      </c>
      <c r="AD40" s="112">
        <f>IF(T40="SOPORTE_TELEFÓNICO",'BASE LIQUIDACION REDEBAN 2025'!$B$19,IF(AND(T40="VISITA_TÉCNICA",Z40="TIPO II"),'BASE LIQUIDACION REDEBAN 2025'!$B$18,'BASE LIQUIDACION REDEBAN 2025'!$B$17))</f>
        <v>67654.12000000001</v>
      </c>
      <c r="AE40" s="97">
        <v>0</v>
      </c>
      <c r="AF40" s="97">
        <f t="shared" si="0"/>
        <v>67654.12000000001</v>
      </c>
    </row>
    <row r="41" spans="1:32" s="85" customFormat="1" ht="13.15">
      <c r="A41" s="178" t="s">
        <v>90</v>
      </c>
      <c r="B41" s="95" t="str">
        <f>VLOOKUP(A41,'CENTRO DE COSTOS'!A:D,4,FALSE)</f>
        <v>JUAN SEBASTIÁN RÍOS CASTRILLÓN</v>
      </c>
      <c r="C41" s="95" t="str">
        <f>VLOOKUP(A41,'CENTRO DE COSTOS'!A:D,2,FALSE)</f>
        <v>0004-0005</v>
      </c>
      <c r="D41" s="178">
        <v>5212</v>
      </c>
      <c r="E41" s="178">
        <v>2232622</v>
      </c>
      <c r="F41" s="178">
        <v>45525</v>
      </c>
      <c r="G41" s="178" t="s">
        <v>290</v>
      </c>
      <c r="H41" s="178" t="s">
        <v>6998</v>
      </c>
      <c r="I41" s="178" t="s">
        <v>12047</v>
      </c>
      <c r="J41" s="110" t="s">
        <v>167</v>
      </c>
      <c r="K41" s="178">
        <v>2232622</v>
      </c>
      <c r="L41" s="178" t="s">
        <v>12048</v>
      </c>
      <c r="M41" s="176">
        <v>45807.333333333336</v>
      </c>
      <c r="N41" s="176">
        <v>45812.43472222222</v>
      </c>
      <c r="O41" s="178" t="s">
        <v>9136</v>
      </c>
      <c r="P41" s="178" t="s">
        <v>9137</v>
      </c>
      <c r="Q41" s="178" t="s">
        <v>9138</v>
      </c>
      <c r="R41" s="178" t="s">
        <v>11927</v>
      </c>
      <c r="S41" s="178" t="s">
        <v>11927</v>
      </c>
      <c r="T41" s="178" t="s">
        <v>177</v>
      </c>
      <c r="U41" s="178">
        <v>30</v>
      </c>
      <c r="V41" s="178" t="s">
        <v>12049</v>
      </c>
      <c r="W41" s="177">
        <v>0</v>
      </c>
      <c r="X41" s="178" t="s">
        <v>173</v>
      </c>
      <c r="Y41" s="178" t="s">
        <v>173</v>
      </c>
      <c r="Z41" s="178" t="s">
        <v>25</v>
      </c>
      <c r="AA41" s="178" t="s">
        <v>189</v>
      </c>
      <c r="AB41" s="178">
        <v>1</v>
      </c>
      <c r="AC41" s="92" t="s">
        <v>1049</v>
      </c>
      <c r="AD41" s="112">
        <f>IF(T41="SOPORTE_TELEFÓNICO",'BASE LIQUIDACION REDEBAN 2025'!$B$19,IF(AND(T41="VISITA_TÉCNICA",Z41="TIPO II"),'BASE LIQUIDACION REDEBAN 2025'!$B$18,'BASE LIQUIDACION REDEBAN 2025'!$B$17))</f>
        <v>35779.500569199998</v>
      </c>
      <c r="AE41" s="97">
        <v>0</v>
      </c>
      <c r="AF41" s="97">
        <f t="shared" si="0"/>
        <v>35779.500569199998</v>
      </c>
    </row>
    <row r="42" spans="1:32" s="85" customFormat="1" ht="13.15">
      <c r="A42" s="178" t="s">
        <v>81</v>
      </c>
      <c r="B42" s="95" t="str">
        <f>VLOOKUP(A42,'CENTRO DE COSTOS'!A:D,4,FALSE)</f>
        <v>MIGUEL JULIÁN HERNÁNDEZ GUARÍN</v>
      </c>
      <c r="C42" s="95" t="str">
        <f>VLOOKUP(A42,'CENTRO DE COSTOS'!A:D,2,FALSE)</f>
        <v>0004-0008</v>
      </c>
      <c r="D42" s="178">
        <v>54810</v>
      </c>
      <c r="E42" s="178">
        <v>2238185</v>
      </c>
      <c r="F42" s="178">
        <v>60596</v>
      </c>
      <c r="G42" s="178" t="s">
        <v>408</v>
      </c>
      <c r="H42" s="178" t="s">
        <v>4673</v>
      </c>
      <c r="I42" s="178" t="s">
        <v>6441</v>
      </c>
      <c r="J42" s="110" t="s">
        <v>167</v>
      </c>
      <c r="K42" s="178">
        <v>2238185</v>
      </c>
      <c r="L42" s="178" t="s">
        <v>12050</v>
      </c>
      <c r="M42" s="176">
        <v>45808.440972222219</v>
      </c>
      <c r="N42" s="176">
        <v>45812.438888888886</v>
      </c>
      <c r="O42" s="178" t="s">
        <v>9136</v>
      </c>
      <c r="P42" s="178" t="s">
        <v>9137</v>
      </c>
      <c r="Q42" s="178" t="s">
        <v>9138</v>
      </c>
      <c r="R42" s="178" t="s">
        <v>11927</v>
      </c>
      <c r="S42" s="178" t="s">
        <v>11927</v>
      </c>
      <c r="T42" s="178" t="s">
        <v>177</v>
      </c>
      <c r="U42" s="178">
        <v>20</v>
      </c>
      <c r="V42" s="178" t="s">
        <v>12051</v>
      </c>
      <c r="W42" s="177">
        <v>0</v>
      </c>
      <c r="X42" s="178" t="s">
        <v>173</v>
      </c>
      <c r="Y42" s="178" t="s">
        <v>173</v>
      </c>
      <c r="Z42" s="178" t="s">
        <v>175</v>
      </c>
      <c r="AA42" s="178" t="s">
        <v>189</v>
      </c>
      <c r="AB42" s="178">
        <v>1</v>
      </c>
      <c r="AC42" s="92" t="s">
        <v>185</v>
      </c>
      <c r="AD42" s="112">
        <f>IF(T42="SOPORTE_TELEFÓNICO",'BASE LIQUIDACION REDEBAN 2025'!$B$19,IF(AND(T42="VISITA_TÉCNICA",Z42="TIPO II"),'BASE LIQUIDACION REDEBAN 2025'!$B$18,'BASE LIQUIDACION REDEBAN 2025'!$B$17))</f>
        <v>35779.500569199998</v>
      </c>
      <c r="AE42" s="97">
        <v>0</v>
      </c>
      <c r="AF42" s="97">
        <f t="shared" si="0"/>
        <v>35779.500569199998</v>
      </c>
    </row>
    <row r="43" spans="1:32" s="85" customFormat="1" ht="13.15">
      <c r="A43" s="178" t="s">
        <v>91</v>
      </c>
      <c r="B43" s="95" t="str">
        <f>VLOOKUP(A43,'CENTRO DE COSTOS'!A:D,4,FALSE)</f>
        <v>JOSE MAURICIO HERNANDEZ ROJAS</v>
      </c>
      <c r="C43" s="95" t="str">
        <f>VLOOKUP(A43,'CENTRO DE COSTOS'!A:D,2,FALSE)</f>
        <v>0004-0001</v>
      </c>
      <c r="D43" s="178">
        <v>23001</v>
      </c>
      <c r="E43" s="178">
        <v>2227692</v>
      </c>
      <c r="F43" s="178">
        <v>78542</v>
      </c>
      <c r="G43" s="178" t="s">
        <v>612</v>
      </c>
      <c r="H43" s="178" t="s">
        <v>91</v>
      </c>
      <c r="I43" s="178" t="s">
        <v>12052</v>
      </c>
      <c r="J43" s="110" t="s">
        <v>167</v>
      </c>
      <c r="K43" s="178">
        <v>2227692</v>
      </c>
      <c r="L43" s="178" t="s">
        <v>12053</v>
      </c>
      <c r="M43" s="176">
        <v>45806.351388888892</v>
      </c>
      <c r="N43" s="176">
        <v>45812.443749999999</v>
      </c>
      <c r="O43" s="178" t="s">
        <v>9136</v>
      </c>
      <c r="P43" s="178" t="s">
        <v>9137</v>
      </c>
      <c r="Q43" s="178" t="s">
        <v>9138</v>
      </c>
      <c r="R43" s="178" t="s">
        <v>11927</v>
      </c>
      <c r="S43" s="178" t="s">
        <v>11927</v>
      </c>
      <c r="T43" s="178" t="s">
        <v>177</v>
      </c>
      <c r="U43" s="178">
        <v>20</v>
      </c>
      <c r="V43" s="178" t="s">
        <v>12054</v>
      </c>
      <c r="W43" s="177">
        <v>0</v>
      </c>
      <c r="X43" s="178" t="s">
        <v>173</v>
      </c>
      <c r="Y43" s="178" t="s">
        <v>173</v>
      </c>
      <c r="Z43" s="178" t="s">
        <v>25</v>
      </c>
      <c r="AA43" s="178" t="s">
        <v>189</v>
      </c>
      <c r="AB43" s="178">
        <v>1</v>
      </c>
      <c r="AC43" s="92" t="s">
        <v>608</v>
      </c>
      <c r="AD43" s="112">
        <f>IF(T43="SOPORTE_TELEFÓNICO",'BASE LIQUIDACION REDEBAN 2025'!$B$19,IF(AND(T43="VISITA_TÉCNICA",Z43="TIPO II"),'BASE LIQUIDACION REDEBAN 2025'!$B$18,'BASE LIQUIDACION REDEBAN 2025'!$B$17))</f>
        <v>35779.500569199998</v>
      </c>
      <c r="AE43" s="97">
        <v>0</v>
      </c>
      <c r="AF43" s="97">
        <f t="shared" si="0"/>
        <v>35779.500569199998</v>
      </c>
    </row>
    <row r="44" spans="1:32" s="85" customFormat="1" ht="13.15">
      <c r="A44" s="178" t="s">
        <v>93</v>
      </c>
      <c r="B44" s="95" t="str">
        <f>VLOOKUP(A44,'CENTRO DE COSTOS'!A:D,4,FALSE)</f>
        <v>DIEGO FERNANDO HENAO CARDONA</v>
      </c>
      <c r="C44" s="95" t="str">
        <f>VLOOKUP(A44,'CENTRO DE COSTOS'!A:D,2,FALSE)</f>
        <v>0004-0003</v>
      </c>
      <c r="D44" s="178">
        <v>52356</v>
      </c>
      <c r="E44" s="178">
        <v>2246559</v>
      </c>
      <c r="F44" s="178">
        <v>38620</v>
      </c>
      <c r="G44" s="178" t="s">
        <v>162</v>
      </c>
      <c r="H44" s="178" t="s">
        <v>2119</v>
      </c>
      <c r="I44" s="178" t="s">
        <v>9559</v>
      </c>
      <c r="J44" s="110" t="s">
        <v>167</v>
      </c>
      <c r="K44" s="178">
        <v>2246559</v>
      </c>
      <c r="L44" s="178" t="s">
        <v>12055</v>
      </c>
      <c r="M44" s="176">
        <v>45811.585416666669</v>
      </c>
      <c r="N44" s="176">
        <v>45812.477083333331</v>
      </c>
      <c r="O44" s="178" t="s">
        <v>9136</v>
      </c>
      <c r="P44" s="178" t="s">
        <v>9137</v>
      </c>
      <c r="Q44" s="178" t="s">
        <v>9138</v>
      </c>
      <c r="R44" s="178" t="s">
        <v>11927</v>
      </c>
      <c r="S44" s="178" t="s">
        <v>11927</v>
      </c>
      <c r="T44" s="178" t="s">
        <v>177</v>
      </c>
      <c r="U44" s="178">
        <v>130</v>
      </c>
      <c r="V44" s="178" t="s">
        <v>12056</v>
      </c>
      <c r="W44" s="177">
        <v>0</v>
      </c>
      <c r="X44" s="178" t="s">
        <v>173</v>
      </c>
      <c r="Y44" s="178" t="s">
        <v>173</v>
      </c>
      <c r="Z44" s="178" t="s">
        <v>28</v>
      </c>
      <c r="AA44" s="178" t="s">
        <v>189</v>
      </c>
      <c r="AB44" s="178">
        <v>1</v>
      </c>
      <c r="AC44" s="92" t="s">
        <v>12057</v>
      </c>
      <c r="AD44" s="112">
        <f>IF(T44="SOPORTE_TELEFÓNICO",'BASE LIQUIDACION REDEBAN 2025'!$B$19,IF(AND(T44="VISITA_TÉCNICA",Z44="TIPO II"),'BASE LIQUIDACION REDEBAN 2025'!$B$18,'BASE LIQUIDACION REDEBAN 2025'!$B$17))</f>
        <v>67654.12000000001</v>
      </c>
      <c r="AE44" s="97">
        <v>0</v>
      </c>
      <c r="AF44" s="97">
        <f t="shared" si="0"/>
        <v>67654.12000000001</v>
      </c>
    </row>
    <row r="45" spans="1:32" s="85" customFormat="1" ht="13.15">
      <c r="A45" s="178" t="s">
        <v>94</v>
      </c>
      <c r="B45" s="95" t="str">
        <f>VLOOKUP(A45,'CENTRO DE COSTOS'!A:D,4,FALSE)</f>
        <v>DIEGO FERNANDO HENAO CARDONA</v>
      </c>
      <c r="C45" s="95" t="str">
        <f>VLOOKUP(A45,'CENTRO DE COSTOS'!A:D,2,FALSE)</f>
        <v>0004-0002</v>
      </c>
      <c r="D45" s="178">
        <v>66170</v>
      </c>
      <c r="E45" s="178">
        <v>2238831</v>
      </c>
      <c r="F45" s="178">
        <v>47883</v>
      </c>
      <c r="G45" s="178" t="s">
        <v>450</v>
      </c>
      <c r="H45" s="178" t="s">
        <v>2856</v>
      </c>
      <c r="I45" s="178" t="s">
        <v>12058</v>
      </c>
      <c r="J45" s="110" t="s">
        <v>167</v>
      </c>
      <c r="K45" s="178">
        <v>2238831</v>
      </c>
      <c r="L45" s="178" t="s">
        <v>12059</v>
      </c>
      <c r="M45" s="176">
        <v>45811.333333333336</v>
      </c>
      <c r="N45" s="176">
        <v>45812.482638888891</v>
      </c>
      <c r="O45" s="178" t="s">
        <v>9136</v>
      </c>
      <c r="P45" s="178" t="s">
        <v>9137</v>
      </c>
      <c r="Q45" s="178" t="s">
        <v>9138</v>
      </c>
      <c r="R45" s="178" t="s">
        <v>11927</v>
      </c>
      <c r="S45" s="178" t="s">
        <v>11927</v>
      </c>
      <c r="T45" s="178" t="s">
        <v>177</v>
      </c>
      <c r="U45" s="178">
        <v>160</v>
      </c>
      <c r="V45" s="178" t="s">
        <v>12060</v>
      </c>
      <c r="W45" s="177">
        <v>0</v>
      </c>
      <c r="X45" s="178" t="s">
        <v>173</v>
      </c>
      <c r="Y45" s="178" t="s">
        <v>173</v>
      </c>
      <c r="Z45" s="178" t="s">
        <v>25</v>
      </c>
      <c r="AA45" s="178" t="s">
        <v>189</v>
      </c>
      <c r="AB45" s="178">
        <v>1</v>
      </c>
      <c r="AC45" s="92" t="s">
        <v>219</v>
      </c>
      <c r="AD45" s="112">
        <f>IF(T45="SOPORTE_TELEFÓNICO",'BASE LIQUIDACION REDEBAN 2025'!$B$19,IF(AND(T45="VISITA_TÉCNICA",Z45="TIPO II"),'BASE LIQUIDACION REDEBAN 2025'!$B$18,'BASE LIQUIDACION REDEBAN 2025'!$B$17))</f>
        <v>35779.500569199998</v>
      </c>
      <c r="AE45" s="97">
        <v>0</v>
      </c>
      <c r="AF45" s="97">
        <f t="shared" si="0"/>
        <v>35779.500569199998</v>
      </c>
    </row>
    <row r="46" spans="1:32" s="85" customFormat="1" ht="13.15">
      <c r="A46" s="178" t="s">
        <v>72</v>
      </c>
      <c r="B46" s="95" t="str">
        <f>VLOOKUP(A46,'CENTRO DE COSTOS'!A:D,4,FALSE)</f>
        <v>MIGUEL JULIÁN HERNÁNDEZ GUARÍN</v>
      </c>
      <c r="C46" s="95" t="str">
        <f>VLOOKUP(A46,'CENTRO DE COSTOS'!A:D,2,FALSE)</f>
        <v>0004-0008</v>
      </c>
      <c r="D46" s="178">
        <v>68001</v>
      </c>
      <c r="E46" s="178">
        <v>2237628</v>
      </c>
      <c r="F46" s="178">
        <v>74163</v>
      </c>
      <c r="G46" s="178" t="s">
        <v>180</v>
      </c>
      <c r="H46" s="178" t="s">
        <v>72</v>
      </c>
      <c r="I46" s="178" t="s">
        <v>12061</v>
      </c>
      <c r="J46" s="110" t="s">
        <v>167</v>
      </c>
      <c r="K46" s="178">
        <v>2237628</v>
      </c>
      <c r="L46" s="178" t="s">
        <v>12062</v>
      </c>
      <c r="M46" s="176">
        <v>45808.375</v>
      </c>
      <c r="N46" s="176">
        <v>45812.500694444447</v>
      </c>
      <c r="O46" s="178" t="s">
        <v>9136</v>
      </c>
      <c r="P46" s="178" t="s">
        <v>9137</v>
      </c>
      <c r="Q46" s="178" t="s">
        <v>9138</v>
      </c>
      <c r="R46" s="178" t="s">
        <v>11927</v>
      </c>
      <c r="S46" s="178" t="s">
        <v>11927</v>
      </c>
      <c r="T46" s="178" t="s">
        <v>177</v>
      </c>
      <c r="U46" s="178">
        <v>40</v>
      </c>
      <c r="V46" s="178" t="s">
        <v>12063</v>
      </c>
      <c r="W46" s="177">
        <v>0</v>
      </c>
      <c r="X46" s="178" t="s">
        <v>173</v>
      </c>
      <c r="Y46" s="178" t="s">
        <v>173</v>
      </c>
      <c r="Z46" s="178" t="s">
        <v>25</v>
      </c>
      <c r="AA46" s="178" t="s">
        <v>189</v>
      </c>
      <c r="AB46" s="178">
        <v>1</v>
      </c>
      <c r="AC46" s="92" t="s">
        <v>1288</v>
      </c>
      <c r="AD46" s="112">
        <f>IF(T46="SOPORTE_TELEFÓNICO",'BASE LIQUIDACION REDEBAN 2025'!$B$19,IF(AND(T46="VISITA_TÉCNICA",Z46="TIPO II"),'BASE LIQUIDACION REDEBAN 2025'!$B$18,'BASE LIQUIDACION REDEBAN 2025'!$B$17))</f>
        <v>35779.500569199998</v>
      </c>
      <c r="AE46" s="97">
        <v>0</v>
      </c>
      <c r="AF46" s="97">
        <f t="shared" si="0"/>
        <v>35779.500569199998</v>
      </c>
    </row>
    <row r="47" spans="1:32" s="85" customFormat="1" ht="13.15">
      <c r="A47" s="178" t="s">
        <v>68</v>
      </c>
      <c r="B47" s="95" t="str">
        <f>VLOOKUP(A47,'CENTRO DE COSTOS'!A:D,4,FALSE)</f>
        <v>WILLIAM ASDRUBAL ROZO ROZO</v>
      </c>
      <c r="C47" s="95" t="str">
        <f>VLOOKUP(A47,'CENTRO DE COSTOS'!A:D,2,FALSE)</f>
        <v>0004-0004</v>
      </c>
      <c r="D47" s="178">
        <v>11001</v>
      </c>
      <c r="E47" s="178">
        <v>2248466</v>
      </c>
      <c r="F47" s="178">
        <v>28218</v>
      </c>
      <c r="G47" s="178" t="s">
        <v>298</v>
      </c>
      <c r="H47" s="178" t="s">
        <v>68</v>
      </c>
      <c r="I47" s="178" t="s">
        <v>12064</v>
      </c>
      <c r="J47" s="110" t="s">
        <v>167</v>
      </c>
      <c r="K47" s="178">
        <v>2248466</v>
      </c>
      <c r="L47" s="178" t="s">
        <v>12065</v>
      </c>
      <c r="M47" s="176">
        <v>45811.681944444441</v>
      </c>
      <c r="N47" s="176">
        <v>45812.510416666664</v>
      </c>
      <c r="O47" s="178" t="s">
        <v>9136</v>
      </c>
      <c r="P47" s="178" t="s">
        <v>9137</v>
      </c>
      <c r="Q47" s="178" t="s">
        <v>9138</v>
      </c>
      <c r="R47" s="178" t="s">
        <v>11927</v>
      </c>
      <c r="S47" s="178" t="s">
        <v>11927</v>
      </c>
      <c r="T47" s="178" t="s">
        <v>177</v>
      </c>
      <c r="U47" s="178">
        <v>30</v>
      </c>
      <c r="V47" s="178" t="s">
        <v>12066</v>
      </c>
      <c r="W47" s="177">
        <v>0</v>
      </c>
      <c r="X47" s="178" t="s">
        <v>173</v>
      </c>
      <c r="Y47" s="178" t="s">
        <v>173</v>
      </c>
      <c r="Z47" s="178" t="s">
        <v>25</v>
      </c>
      <c r="AA47" s="178" t="s">
        <v>189</v>
      </c>
      <c r="AB47" s="178">
        <v>1</v>
      </c>
      <c r="AC47" s="92" t="s">
        <v>2095</v>
      </c>
      <c r="AD47" s="112">
        <f>IF(T47="SOPORTE_TELEFÓNICO",'BASE LIQUIDACION REDEBAN 2025'!$B$19,IF(AND(T47="VISITA_TÉCNICA",Z47="TIPO II"),'BASE LIQUIDACION REDEBAN 2025'!$B$18,'BASE LIQUIDACION REDEBAN 2025'!$B$17))</f>
        <v>35779.500569199998</v>
      </c>
      <c r="AE47" s="97">
        <v>0</v>
      </c>
      <c r="AF47" s="97">
        <f t="shared" si="0"/>
        <v>35779.500569199998</v>
      </c>
    </row>
    <row r="48" spans="1:32" s="85" customFormat="1" ht="13.15">
      <c r="A48" s="178" t="s">
        <v>76</v>
      </c>
      <c r="B48" s="95" t="str">
        <f>VLOOKUP(A48,'CENTRO DE COSTOS'!A:D,4,FALSE)</f>
        <v>DIEGO FERNANDO HENAO CARDONA</v>
      </c>
      <c r="C48" s="95" t="str">
        <f>VLOOKUP(A48,'CENTRO DE COSTOS'!A:D,2,FALSE)</f>
        <v>0004-0003</v>
      </c>
      <c r="D48" s="178">
        <v>76001</v>
      </c>
      <c r="E48" s="178">
        <v>2242206</v>
      </c>
      <c r="F48" s="178">
        <v>35511</v>
      </c>
      <c r="G48" s="178" t="s">
        <v>230</v>
      </c>
      <c r="H48" s="178" t="s">
        <v>76</v>
      </c>
      <c r="I48" s="178" t="s">
        <v>12067</v>
      </c>
      <c r="J48" s="110" t="s">
        <v>167</v>
      </c>
      <c r="K48" s="178">
        <v>2242206</v>
      </c>
      <c r="L48" s="178" t="s">
        <v>12068</v>
      </c>
      <c r="M48" s="176">
        <v>45811.355555555558</v>
      </c>
      <c r="N48" s="176">
        <v>45812.518750000003</v>
      </c>
      <c r="O48" s="178" t="s">
        <v>9136</v>
      </c>
      <c r="P48" s="178" t="s">
        <v>9137</v>
      </c>
      <c r="Q48" s="178" t="s">
        <v>9138</v>
      </c>
      <c r="R48" s="178" t="s">
        <v>11927</v>
      </c>
      <c r="S48" s="178" t="s">
        <v>11927</v>
      </c>
      <c r="T48" s="178" t="s">
        <v>177</v>
      </c>
      <c r="U48" s="178">
        <v>390</v>
      </c>
      <c r="V48" s="178" t="s">
        <v>12069</v>
      </c>
      <c r="W48" s="177">
        <v>0</v>
      </c>
      <c r="X48" s="178" t="s">
        <v>173</v>
      </c>
      <c r="Y48" s="178" t="s">
        <v>173</v>
      </c>
      <c r="Z48" s="178" t="s">
        <v>25</v>
      </c>
      <c r="AA48" s="178" t="s">
        <v>189</v>
      </c>
      <c r="AB48" s="178">
        <v>1</v>
      </c>
      <c r="AC48" s="92" t="s">
        <v>513</v>
      </c>
      <c r="AD48" s="112">
        <f>IF(T48="SOPORTE_TELEFÓNICO",'BASE LIQUIDACION REDEBAN 2025'!$B$19,IF(AND(T48="VISITA_TÉCNICA",Z48="TIPO II"),'BASE LIQUIDACION REDEBAN 2025'!$B$18,'BASE LIQUIDACION REDEBAN 2025'!$B$17))</f>
        <v>35779.500569199998</v>
      </c>
      <c r="AE48" s="97">
        <v>0</v>
      </c>
      <c r="AF48" s="97">
        <f t="shared" si="0"/>
        <v>35779.500569199998</v>
      </c>
    </row>
    <row r="49" spans="1:32" s="85" customFormat="1" ht="13.15">
      <c r="A49" s="178" t="s">
        <v>90</v>
      </c>
      <c r="B49" s="95" t="str">
        <f>VLOOKUP(A49,'CENTRO DE COSTOS'!A:D,4,FALSE)</f>
        <v>JUAN SEBASTIÁN RÍOS CASTRILLÓN</v>
      </c>
      <c r="C49" s="95" t="str">
        <f>VLOOKUP(A49,'CENTRO DE COSTOS'!A:D,2,FALSE)</f>
        <v>0004-0005</v>
      </c>
      <c r="D49" s="178">
        <v>5308</v>
      </c>
      <c r="E49" s="178">
        <v>2235098</v>
      </c>
      <c r="F49" s="178">
        <v>18623</v>
      </c>
      <c r="G49" s="178" t="s">
        <v>290</v>
      </c>
      <c r="H49" s="178" t="s">
        <v>351</v>
      </c>
      <c r="I49" s="178" t="s">
        <v>12070</v>
      </c>
      <c r="J49" s="110" t="s">
        <v>167</v>
      </c>
      <c r="K49" s="178">
        <v>2235098</v>
      </c>
      <c r="L49" s="178" t="s">
        <v>12071</v>
      </c>
      <c r="M49" s="176">
        <v>45807.479166666664</v>
      </c>
      <c r="N49" s="176">
        <v>45812.533333333333</v>
      </c>
      <c r="O49" s="178" t="s">
        <v>9136</v>
      </c>
      <c r="P49" s="178" t="s">
        <v>9137</v>
      </c>
      <c r="Q49" s="178" t="s">
        <v>9138</v>
      </c>
      <c r="R49" s="178" t="s">
        <v>11927</v>
      </c>
      <c r="S49" s="178" t="s">
        <v>11927</v>
      </c>
      <c r="T49" s="178" t="s">
        <v>177</v>
      </c>
      <c r="U49" s="178">
        <v>80</v>
      </c>
      <c r="V49" s="178" t="s">
        <v>12072</v>
      </c>
      <c r="W49" s="177">
        <v>0</v>
      </c>
      <c r="X49" s="178" t="s">
        <v>173</v>
      </c>
      <c r="Y49" s="178" t="s">
        <v>173</v>
      </c>
      <c r="Z49" s="178" t="s">
        <v>25</v>
      </c>
      <c r="AA49" s="178" t="s">
        <v>189</v>
      </c>
      <c r="AB49" s="178">
        <v>1</v>
      </c>
      <c r="AC49" s="92" t="s">
        <v>818</v>
      </c>
      <c r="AD49" s="112">
        <f>IF(T49="SOPORTE_TELEFÓNICO",'BASE LIQUIDACION REDEBAN 2025'!$B$19,IF(AND(T49="VISITA_TÉCNICA",Z49="TIPO II"),'BASE LIQUIDACION REDEBAN 2025'!$B$18,'BASE LIQUIDACION REDEBAN 2025'!$B$17))</f>
        <v>35779.500569199998</v>
      </c>
      <c r="AE49" s="97">
        <v>0</v>
      </c>
      <c r="AF49" s="97">
        <f t="shared" si="0"/>
        <v>35779.500569199998</v>
      </c>
    </row>
    <row r="50" spans="1:32" s="85" customFormat="1" ht="13.15">
      <c r="A50" s="178" t="s">
        <v>60</v>
      </c>
      <c r="B50" s="95" t="str">
        <f>VLOOKUP(A50,'CENTRO DE COSTOS'!A:D,4,FALSE)</f>
        <v>JUAN SEBASTIÁN RÍOS CASTRILLÓN</v>
      </c>
      <c r="C50" s="95" t="str">
        <f>VLOOKUP(A50,'CENTRO DE COSTOS'!A:D,2,FALSE)</f>
        <v>0004-0005</v>
      </c>
      <c r="D50" s="178">
        <v>5045</v>
      </c>
      <c r="E50" s="178">
        <v>2221086</v>
      </c>
      <c r="F50" s="178">
        <v>36801</v>
      </c>
      <c r="G50" s="178" t="s">
        <v>290</v>
      </c>
      <c r="H50" s="178" t="s">
        <v>60</v>
      </c>
      <c r="I50" s="178" t="s">
        <v>12073</v>
      </c>
      <c r="J50" s="110" t="s">
        <v>167</v>
      </c>
      <c r="K50" s="178">
        <v>2221086</v>
      </c>
      <c r="L50" s="178" t="s">
        <v>12074</v>
      </c>
      <c r="M50" s="176">
        <v>45805.333333333336</v>
      </c>
      <c r="N50" s="176">
        <v>45812.552083333336</v>
      </c>
      <c r="O50" s="178" t="s">
        <v>9136</v>
      </c>
      <c r="P50" s="178" t="s">
        <v>9137</v>
      </c>
      <c r="Q50" s="178" t="s">
        <v>9138</v>
      </c>
      <c r="R50" s="178" t="s">
        <v>11927</v>
      </c>
      <c r="S50" s="178" t="s">
        <v>11927</v>
      </c>
      <c r="T50" s="178" t="s">
        <v>9971</v>
      </c>
      <c r="U50" s="178">
        <v>40</v>
      </c>
      <c r="V50" s="178" t="s">
        <v>12075</v>
      </c>
      <c r="W50" s="177">
        <v>0</v>
      </c>
      <c r="X50" s="178" t="s">
        <v>11929</v>
      </c>
      <c r="Y50" s="178" t="s">
        <v>173</v>
      </c>
      <c r="Z50" s="178" t="s">
        <v>25</v>
      </c>
      <c r="AA50" s="178" t="s">
        <v>189</v>
      </c>
      <c r="AB50" s="178">
        <v>0</v>
      </c>
      <c r="AC50" s="92" t="s">
        <v>1174</v>
      </c>
      <c r="AD50" s="112">
        <f>IF(T50="SOPORTE_TELEFÓNICO",'BASE LIQUIDACION REDEBAN 2025'!$B$19,IF(AND(T50="VISITA_TÉCNICA",Z50="TIPO II"),'BASE LIQUIDACION REDEBAN 2025'!$B$18,'BASE LIQUIDACION REDEBAN 2025'!$B$17))</f>
        <v>35779.500569199998</v>
      </c>
      <c r="AE50" s="97">
        <v>0</v>
      </c>
      <c r="AF50" s="97">
        <f t="shared" si="0"/>
        <v>35779.500569199998</v>
      </c>
    </row>
    <row r="51" spans="1:32" s="85" customFormat="1" ht="13.15">
      <c r="A51" s="178" t="s">
        <v>68</v>
      </c>
      <c r="B51" s="95" t="str">
        <f>VLOOKUP(A51,'CENTRO DE COSTOS'!A:D,4,FALSE)</f>
        <v>WILLIAM ASDRUBAL ROZO ROZO</v>
      </c>
      <c r="C51" s="95" t="str">
        <f>VLOOKUP(A51,'CENTRO DE COSTOS'!A:D,2,FALSE)</f>
        <v>0004-0004</v>
      </c>
      <c r="D51" s="178">
        <v>25817</v>
      </c>
      <c r="E51" s="178">
        <v>2238462</v>
      </c>
      <c r="F51" s="178">
        <v>55145</v>
      </c>
      <c r="G51" s="178" t="s">
        <v>298</v>
      </c>
      <c r="H51" s="178" t="s">
        <v>5403</v>
      </c>
      <c r="I51" s="178" t="s">
        <v>12076</v>
      </c>
      <c r="J51" s="110" t="s">
        <v>167</v>
      </c>
      <c r="K51" s="178">
        <v>2238462</v>
      </c>
      <c r="L51" s="178" t="s">
        <v>12077</v>
      </c>
      <c r="M51" s="176">
        <v>45811.333333333336</v>
      </c>
      <c r="N51" s="176">
        <v>45812.557638888888</v>
      </c>
      <c r="O51" s="178" t="s">
        <v>9136</v>
      </c>
      <c r="P51" s="178" t="s">
        <v>9137</v>
      </c>
      <c r="Q51" s="178" t="s">
        <v>9138</v>
      </c>
      <c r="R51" s="178" t="s">
        <v>11927</v>
      </c>
      <c r="S51" s="178" t="s">
        <v>11927</v>
      </c>
      <c r="T51" s="178" t="s">
        <v>177</v>
      </c>
      <c r="U51" s="178">
        <v>160</v>
      </c>
      <c r="V51" s="178" t="s">
        <v>12078</v>
      </c>
      <c r="W51" s="177">
        <v>0</v>
      </c>
      <c r="X51" s="178" t="s">
        <v>173</v>
      </c>
      <c r="Y51" s="178" t="s">
        <v>173</v>
      </c>
      <c r="Z51" s="178" t="s">
        <v>28</v>
      </c>
      <c r="AA51" s="178" t="s">
        <v>189</v>
      </c>
      <c r="AB51" s="178">
        <v>1</v>
      </c>
      <c r="AC51" s="92" t="s">
        <v>397</v>
      </c>
      <c r="AD51" s="112">
        <f>IF(T51="SOPORTE_TELEFÓNICO",'BASE LIQUIDACION REDEBAN 2025'!$B$19,IF(AND(T51="VISITA_TÉCNICA",Z51="TIPO II"),'BASE LIQUIDACION REDEBAN 2025'!$B$18,'BASE LIQUIDACION REDEBAN 2025'!$B$17))</f>
        <v>67654.12000000001</v>
      </c>
      <c r="AE51" s="97">
        <v>0</v>
      </c>
      <c r="AF51" s="97">
        <f t="shared" si="0"/>
        <v>67654.12000000001</v>
      </c>
    </row>
    <row r="52" spans="1:32" s="85" customFormat="1" ht="13.15">
      <c r="A52" s="178" t="s">
        <v>90</v>
      </c>
      <c r="B52" s="95" t="str">
        <f>VLOOKUP(A52,'CENTRO DE COSTOS'!A:D,4,FALSE)</f>
        <v>JUAN SEBASTIÁN RÍOS CASTRILLÓN</v>
      </c>
      <c r="C52" s="95" t="str">
        <f>VLOOKUP(A52,'CENTRO DE COSTOS'!A:D,2,FALSE)</f>
        <v>0004-0005</v>
      </c>
      <c r="D52" s="178">
        <v>5088</v>
      </c>
      <c r="E52" s="178">
        <v>2237451</v>
      </c>
      <c r="F52" s="178">
        <v>76840</v>
      </c>
      <c r="G52" s="178" t="s">
        <v>290</v>
      </c>
      <c r="H52" s="178" t="s">
        <v>291</v>
      </c>
      <c r="I52" s="178" t="s">
        <v>12079</v>
      </c>
      <c r="J52" s="110" t="s">
        <v>167</v>
      </c>
      <c r="K52" s="178">
        <v>2237451</v>
      </c>
      <c r="L52" s="178" t="s">
        <v>12080</v>
      </c>
      <c r="M52" s="176">
        <v>45807.743055555555</v>
      </c>
      <c r="N52" s="176">
        <v>45812.5625</v>
      </c>
      <c r="O52" s="178" t="s">
        <v>9136</v>
      </c>
      <c r="P52" s="178" t="s">
        <v>9137</v>
      </c>
      <c r="Q52" s="178" t="s">
        <v>9138</v>
      </c>
      <c r="R52" s="178" t="s">
        <v>11927</v>
      </c>
      <c r="S52" s="178" t="s">
        <v>11927</v>
      </c>
      <c r="T52" s="178" t="s">
        <v>177</v>
      </c>
      <c r="U52" s="178">
        <v>60</v>
      </c>
      <c r="V52" s="178" t="s">
        <v>12081</v>
      </c>
      <c r="W52" s="177">
        <v>0</v>
      </c>
      <c r="X52" s="178" t="s">
        <v>173</v>
      </c>
      <c r="Y52" s="178" t="s">
        <v>173</v>
      </c>
      <c r="Z52" s="178" t="s">
        <v>25</v>
      </c>
      <c r="AA52" s="178" t="s">
        <v>189</v>
      </c>
      <c r="AB52" s="178">
        <v>1</v>
      </c>
      <c r="AC52" s="92" t="s">
        <v>785</v>
      </c>
      <c r="AD52" s="112">
        <f>IF(T52="SOPORTE_TELEFÓNICO",'BASE LIQUIDACION REDEBAN 2025'!$B$19,IF(AND(T52="VISITA_TÉCNICA",Z52="TIPO II"),'BASE LIQUIDACION REDEBAN 2025'!$B$18,'BASE LIQUIDACION REDEBAN 2025'!$B$17))</f>
        <v>35779.500569199998</v>
      </c>
      <c r="AE52" s="97">
        <v>0</v>
      </c>
      <c r="AF52" s="97">
        <f t="shared" si="0"/>
        <v>35779.500569199998</v>
      </c>
    </row>
    <row r="53" spans="1:32" s="85" customFormat="1" ht="13.15">
      <c r="A53" s="178" t="s">
        <v>90</v>
      </c>
      <c r="B53" s="95" t="str">
        <f>VLOOKUP(A53,'CENTRO DE COSTOS'!A:D,4,FALSE)</f>
        <v>JUAN SEBASTIÁN RÍOS CASTRILLÓN</v>
      </c>
      <c r="C53" s="95" t="str">
        <f>VLOOKUP(A53,'CENTRO DE COSTOS'!A:D,2,FALSE)</f>
        <v>0004-0005</v>
      </c>
      <c r="D53" s="178">
        <v>5088</v>
      </c>
      <c r="E53" s="178">
        <v>2233964</v>
      </c>
      <c r="F53" s="178">
        <v>56383</v>
      </c>
      <c r="G53" s="178" t="s">
        <v>290</v>
      </c>
      <c r="H53" s="178" t="s">
        <v>291</v>
      </c>
      <c r="I53" s="178" t="s">
        <v>12082</v>
      </c>
      <c r="J53" s="110" t="s">
        <v>167</v>
      </c>
      <c r="K53" s="178">
        <v>2233964</v>
      </c>
      <c r="L53" s="178" t="s">
        <v>12083</v>
      </c>
      <c r="M53" s="176">
        <v>45807.4</v>
      </c>
      <c r="N53" s="176">
        <v>45812.567361111112</v>
      </c>
      <c r="O53" s="178" t="s">
        <v>9136</v>
      </c>
      <c r="P53" s="178" t="s">
        <v>9137</v>
      </c>
      <c r="Q53" s="178" t="s">
        <v>9138</v>
      </c>
      <c r="R53" s="178" t="s">
        <v>11927</v>
      </c>
      <c r="S53" s="178" t="s">
        <v>11927</v>
      </c>
      <c r="T53" s="178" t="s">
        <v>177</v>
      </c>
      <c r="U53" s="178">
        <v>140</v>
      </c>
      <c r="V53" s="178" t="s">
        <v>12084</v>
      </c>
      <c r="W53" s="177">
        <v>0</v>
      </c>
      <c r="X53" s="178" t="s">
        <v>173</v>
      </c>
      <c r="Y53" s="178" t="s">
        <v>173</v>
      </c>
      <c r="Z53" s="178" t="s">
        <v>25</v>
      </c>
      <c r="AA53" s="178" t="s">
        <v>189</v>
      </c>
      <c r="AB53" s="178">
        <v>1</v>
      </c>
      <c r="AC53" s="92" t="s">
        <v>513</v>
      </c>
      <c r="AD53" s="112">
        <f>IF(T53="SOPORTE_TELEFÓNICO",'BASE LIQUIDACION REDEBAN 2025'!$B$19,IF(AND(T53="VISITA_TÉCNICA",Z53="TIPO II"),'BASE LIQUIDACION REDEBAN 2025'!$B$18,'BASE LIQUIDACION REDEBAN 2025'!$B$17))</f>
        <v>35779.500569199998</v>
      </c>
      <c r="AE53" s="97">
        <v>0</v>
      </c>
      <c r="AF53" s="97">
        <f t="shared" si="0"/>
        <v>35779.500569199998</v>
      </c>
    </row>
    <row r="54" spans="1:32" s="85" customFormat="1" ht="13.15">
      <c r="A54" s="178" t="s">
        <v>81</v>
      </c>
      <c r="B54" s="95" t="str">
        <f>VLOOKUP(A54,'CENTRO DE COSTOS'!A:D,4,FALSE)</f>
        <v>MIGUEL JULIÁN HERNÁNDEZ GUARÍN</v>
      </c>
      <c r="C54" s="95" t="str">
        <f>VLOOKUP(A54,'CENTRO DE COSTOS'!A:D,2,FALSE)</f>
        <v>0004-0008</v>
      </c>
      <c r="D54" s="178">
        <v>54001</v>
      </c>
      <c r="E54" s="178">
        <v>2249258</v>
      </c>
      <c r="F54" s="178">
        <v>53508</v>
      </c>
      <c r="G54" s="178" t="s">
        <v>408</v>
      </c>
      <c r="H54" s="178" t="s">
        <v>81</v>
      </c>
      <c r="I54" s="178" t="s">
        <v>12085</v>
      </c>
      <c r="J54" s="110" t="s">
        <v>167</v>
      </c>
      <c r="K54" s="178">
        <v>2249258</v>
      </c>
      <c r="L54" s="178" t="s">
        <v>12086</v>
      </c>
      <c r="M54" s="176">
        <v>45812.333333333336</v>
      </c>
      <c r="N54" s="176">
        <v>45812.574999999997</v>
      </c>
      <c r="O54" s="178" t="s">
        <v>9136</v>
      </c>
      <c r="P54" s="178" t="s">
        <v>9137</v>
      </c>
      <c r="Q54" s="178" t="s">
        <v>9138</v>
      </c>
      <c r="R54" s="178" t="s">
        <v>11927</v>
      </c>
      <c r="S54" s="178" t="s">
        <v>11927</v>
      </c>
      <c r="T54" s="178" t="s">
        <v>177</v>
      </c>
      <c r="U54" s="178">
        <v>10</v>
      </c>
      <c r="V54" s="178" t="s">
        <v>12087</v>
      </c>
      <c r="W54" s="177">
        <v>0</v>
      </c>
      <c r="X54" s="178" t="s">
        <v>173</v>
      </c>
      <c r="Y54" s="178" t="s">
        <v>173</v>
      </c>
      <c r="Z54" s="178" t="s">
        <v>25</v>
      </c>
      <c r="AA54" s="178" t="s">
        <v>189</v>
      </c>
      <c r="AB54" s="178">
        <v>1</v>
      </c>
      <c r="AC54" s="92" t="s">
        <v>419</v>
      </c>
      <c r="AD54" s="112">
        <f>IF(T54="SOPORTE_TELEFÓNICO",'BASE LIQUIDACION REDEBAN 2025'!$B$19,IF(AND(T54="VISITA_TÉCNICA",Z54="TIPO II"),'BASE LIQUIDACION REDEBAN 2025'!$B$18,'BASE LIQUIDACION REDEBAN 2025'!$B$17))</f>
        <v>35779.500569199998</v>
      </c>
      <c r="AE54" s="97">
        <v>0</v>
      </c>
      <c r="AF54" s="97">
        <f t="shared" si="0"/>
        <v>35779.500569199998</v>
      </c>
    </row>
    <row r="55" spans="1:32" s="85" customFormat="1" ht="13.15">
      <c r="A55" s="178" t="s">
        <v>76</v>
      </c>
      <c r="B55" s="95" t="str">
        <f>VLOOKUP(A55,'CENTRO DE COSTOS'!A:D,4,FALSE)</f>
        <v>DIEGO FERNANDO HENAO CARDONA</v>
      </c>
      <c r="C55" s="95" t="str">
        <f>VLOOKUP(A55,'CENTRO DE COSTOS'!A:D,2,FALSE)</f>
        <v>0004-0003</v>
      </c>
      <c r="D55" s="178">
        <v>76001</v>
      </c>
      <c r="E55" s="178">
        <v>2246232</v>
      </c>
      <c r="F55" s="178">
        <v>78511</v>
      </c>
      <c r="G55" s="178" t="s">
        <v>230</v>
      </c>
      <c r="H55" s="178" t="s">
        <v>76</v>
      </c>
      <c r="I55" s="178" t="s">
        <v>12088</v>
      </c>
      <c r="J55" s="110" t="s">
        <v>167</v>
      </c>
      <c r="K55" s="178">
        <v>2246232</v>
      </c>
      <c r="L55" s="178" t="s">
        <v>12089</v>
      </c>
      <c r="M55" s="176">
        <v>45811.552303240744</v>
      </c>
      <c r="N55" s="176">
        <v>45812.579861111109</v>
      </c>
      <c r="O55" s="178" t="s">
        <v>9136</v>
      </c>
      <c r="P55" s="178" t="s">
        <v>9137</v>
      </c>
      <c r="Q55" s="178" t="s">
        <v>9138</v>
      </c>
      <c r="R55" s="178" t="s">
        <v>11927</v>
      </c>
      <c r="S55" s="178" t="s">
        <v>11927</v>
      </c>
      <c r="T55" s="178" t="s">
        <v>177</v>
      </c>
      <c r="U55" s="178">
        <v>60</v>
      </c>
      <c r="V55" s="178" t="s">
        <v>12090</v>
      </c>
      <c r="W55" s="177">
        <v>0</v>
      </c>
      <c r="X55" s="178" t="s">
        <v>173</v>
      </c>
      <c r="Y55" s="178" t="s">
        <v>173</v>
      </c>
      <c r="Z55" s="178" t="s">
        <v>25</v>
      </c>
      <c r="AA55" s="178" t="s">
        <v>189</v>
      </c>
      <c r="AB55" s="178">
        <v>1</v>
      </c>
      <c r="AC55" s="92" t="s">
        <v>367</v>
      </c>
      <c r="AD55" s="112">
        <f>IF(T55="SOPORTE_TELEFÓNICO",'BASE LIQUIDACION REDEBAN 2025'!$B$19,IF(AND(T55="VISITA_TÉCNICA",Z55="TIPO II"),'BASE LIQUIDACION REDEBAN 2025'!$B$18,'BASE LIQUIDACION REDEBAN 2025'!$B$17))</f>
        <v>35779.500569199998</v>
      </c>
      <c r="AE55" s="97">
        <v>0</v>
      </c>
      <c r="AF55" s="97">
        <f t="shared" si="0"/>
        <v>35779.500569199998</v>
      </c>
    </row>
    <row r="56" spans="1:32" s="85" customFormat="1" ht="13.15">
      <c r="A56" s="178" t="s">
        <v>90</v>
      </c>
      <c r="B56" s="95" t="str">
        <f>VLOOKUP(A56,'CENTRO DE COSTOS'!A:D,4,FALSE)</f>
        <v>JUAN SEBASTIÁN RÍOS CASTRILLÓN</v>
      </c>
      <c r="C56" s="95" t="str">
        <f>VLOOKUP(A56,'CENTRO DE COSTOS'!A:D,2,FALSE)</f>
        <v>0004-0005</v>
      </c>
      <c r="D56" s="178">
        <v>5088</v>
      </c>
      <c r="E56" s="178">
        <v>2235428</v>
      </c>
      <c r="F56" s="178">
        <v>64729</v>
      </c>
      <c r="G56" s="178" t="s">
        <v>290</v>
      </c>
      <c r="H56" s="178" t="s">
        <v>291</v>
      </c>
      <c r="I56" s="178" t="s">
        <v>12091</v>
      </c>
      <c r="J56" s="110" t="s">
        <v>167</v>
      </c>
      <c r="K56" s="178">
        <v>2235428</v>
      </c>
      <c r="L56" s="178" t="s">
        <v>12092</v>
      </c>
      <c r="M56" s="176">
        <v>45807.510416666664</v>
      </c>
      <c r="N56" s="176">
        <v>45812.583333333336</v>
      </c>
      <c r="O56" s="178" t="s">
        <v>9136</v>
      </c>
      <c r="P56" s="178" t="s">
        <v>9137</v>
      </c>
      <c r="Q56" s="178" t="s">
        <v>9138</v>
      </c>
      <c r="R56" s="178" t="s">
        <v>11927</v>
      </c>
      <c r="S56" s="178" t="s">
        <v>11927</v>
      </c>
      <c r="T56" s="178" t="s">
        <v>177</v>
      </c>
      <c r="U56" s="178">
        <v>60</v>
      </c>
      <c r="V56" s="178" t="s">
        <v>12093</v>
      </c>
      <c r="W56" s="177">
        <v>0</v>
      </c>
      <c r="X56" s="178" t="s">
        <v>173</v>
      </c>
      <c r="Y56" s="178" t="s">
        <v>173</v>
      </c>
      <c r="Z56" s="178" t="s">
        <v>25</v>
      </c>
      <c r="AA56" s="178" t="s">
        <v>189</v>
      </c>
      <c r="AB56" s="178">
        <v>1</v>
      </c>
      <c r="AC56" s="92" t="s">
        <v>12094</v>
      </c>
      <c r="AD56" s="112">
        <f>IF(T56="SOPORTE_TELEFÓNICO",'BASE LIQUIDACION REDEBAN 2025'!$B$19,IF(AND(T56="VISITA_TÉCNICA",Z56="TIPO II"),'BASE LIQUIDACION REDEBAN 2025'!$B$18,'BASE LIQUIDACION REDEBAN 2025'!$B$17))</f>
        <v>35779.500569199998</v>
      </c>
      <c r="AE56" s="97">
        <v>0</v>
      </c>
      <c r="AF56" s="97">
        <f t="shared" si="0"/>
        <v>35779.500569199998</v>
      </c>
    </row>
    <row r="57" spans="1:32" s="85" customFormat="1" ht="13.15">
      <c r="A57" s="178" t="s">
        <v>72</v>
      </c>
      <c r="B57" s="95" t="str">
        <f>VLOOKUP(A57,'CENTRO DE COSTOS'!A:D,4,FALSE)</f>
        <v>MIGUEL JULIÁN HERNÁNDEZ GUARÍN</v>
      </c>
      <c r="C57" s="95" t="str">
        <f>VLOOKUP(A57,'CENTRO DE COSTOS'!A:D,2,FALSE)</f>
        <v>0004-0008</v>
      </c>
      <c r="D57" s="178">
        <v>68081</v>
      </c>
      <c r="E57" s="178">
        <v>2241653</v>
      </c>
      <c r="F57" s="178">
        <v>49170</v>
      </c>
      <c r="G57" s="178" t="s">
        <v>180</v>
      </c>
      <c r="H57" s="178" t="s">
        <v>4156</v>
      </c>
      <c r="I57" s="178" t="s">
        <v>12095</v>
      </c>
      <c r="J57" s="110" t="s">
        <v>167</v>
      </c>
      <c r="K57" s="178">
        <v>2241653</v>
      </c>
      <c r="L57" s="178" t="s">
        <v>12096</v>
      </c>
      <c r="M57" s="176">
        <v>45811.333333333336</v>
      </c>
      <c r="N57" s="176">
        <v>45812.588912037034</v>
      </c>
      <c r="O57" s="178" t="s">
        <v>9136</v>
      </c>
      <c r="P57" s="178" t="s">
        <v>9137</v>
      </c>
      <c r="Q57" s="178" t="s">
        <v>9138</v>
      </c>
      <c r="R57" s="178" t="s">
        <v>11927</v>
      </c>
      <c r="S57" s="178" t="s">
        <v>11927</v>
      </c>
      <c r="T57" s="178" t="s">
        <v>9971</v>
      </c>
      <c r="U57" s="178">
        <v>220</v>
      </c>
      <c r="V57" s="178" t="s">
        <v>12026</v>
      </c>
      <c r="W57" s="177">
        <v>45899500829</v>
      </c>
      <c r="X57" s="178" t="s">
        <v>12097</v>
      </c>
      <c r="Y57" s="178">
        <v>0</v>
      </c>
      <c r="Z57" s="178" t="s">
        <v>30</v>
      </c>
      <c r="AA57" s="178" t="s">
        <v>189</v>
      </c>
      <c r="AB57" s="178">
        <v>0</v>
      </c>
      <c r="AC57" s="92" t="s">
        <v>2095</v>
      </c>
      <c r="AD57" s="112">
        <f>IF(T57="SOPORTE_TELEFÓNICO",'BASE LIQUIDACION REDEBAN 2025'!$B$19,IF(AND(T57="VISITA_TÉCNICA",Z57="TIPO II"),'BASE LIQUIDACION REDEBAN 2025'!$B$18,'BASE LIQUIDACION REDEBAN 2025'!$B$17))</f>
        <v>35779.500569199998</v>
      </c>
      <c r="AE57" s="97">
        <v>0</v>
      </c>
      <c r="AF57" s="97">
        <f t="shared" si="0"/>
        <v>35779.500569199998</v>
      </c>
    </row>
    <row r="58" spans="1:32" s="85" customFormat="1" ht="13.15">
      <c r="A58" s="178" t="s">
        <v>93</v>
      </c>
      <c r="B58" s="95" t="str">
        <f>VLOOKUP(A58,'CENTRO DE COSTOS'!A:D,4,FALSE)</f>
        <v>DIEGO FERNANDO HENAO CARDONA</v>
      </c>
      <c r="C58" s="95" t="str">
        <f>VLOOKUP(A58,'CENTRO DE COSTOS'!A:D,2,FALSE)</f>
        <v>0004-0003</v>
      </c>
      <c r="D58" s="178">
        <v>52835</v>
      </c>
      <c r="E58" s="178">
        <v>2217805</v>
      </c>
      <c r="F58" s="178">
        <v>60486</v>
      </c>
      <c r="G58" s="178" t="s">
        <v>162</v>
      </c>
      <c r="H58" s="178" t="s">
        <v>2311</v>
      </c>
      <c r="I58" s="178" t="s">
        <v>12098</v>
      </c>
      <c r="J58" s="110" t="s">
        <v>167</v>
      </c>
      <c r="K58" s="178">
        <v>2217805</v>
      </c>
      <c r="L58" s="178" t="s">
        <v>12099</v>
      </c>
      <c r="M58" s="176">
        <v>45804.461111111108</v>
      </c>
      <c r="N58" s="176">
        <v>45812.591446759259</v>
      </c>
      <c r="O58" s="178" t="s">
        <v>9136</v>
      </c>
      <c r="P58" s="178" t="s">
        <v>9137</v>
      </c>
      <c r="Q58" s="178" t="s">
        <v>9138</v>
      </c>
      <c r="R58" s="178" t="s">
        <v>11927</v>
      </c>
      <c r="S58" s="178" t="s">
        <v>11927</v>
      </c>
      <c r="T58" s="178" t="s">
        <v>9971</v>
      </c>
      <c r="U58" s="178">
        <v>60</v>
      </c>
      <c r="V58" s="178" t="s">
        <v>12100</v>
      </c>
      <c r="W58" s="177">
        <v>700159329685</v>
      </c>
      <c r="X58" s="178" t="s">
        <v>12037</v>
      </c>
      <c r="Y58" s="178">
        <v>0</v>
      </c>
      <c r="Z58" s="178" t="s">
        <v>32</v>
      </c>
      <c r="AA58" s="178" t="s">
        <v>189</v>
      </c>
      <c r="AB58" s="178">
        <v>0</v>
      </c>
      <c r="AC58" s="92" t="s">
        <v>12101</v>
      </c>
      <c r="AD58" s="112">
        <f>IF(T58="SOPORTE_TELEFÓNICO",'BASE LIQUIDACION REDEBAN 2025'!$B$19,IF(AND(T58="VISITA_TÉCNICA",Z58="TIPO II"),'BASE LIQUIDACION REDEBAN 2025'!$B$18,'BASE LIQUIDACION REDEBAN 2025'!$B$17))</f>
        <v>35779.500569199998</v>
      </c>
      <c r="AE58" s="97">
        <v>0</v>
      </c>
      <c r="AF58" s="97">
        <f t="shared" si="0"/>
        <v>35779.500569199998</v>
      </c>
    </row>
    <row r="59" spans="1:32" s="85" customFormat="1" ht="13.15">
      <c r="A59" s="178" t="s">
        <v>91</v>
      </c>
      <c r="B59" s="95" t="str">
        <f>VLOOKUP(A59,'CENTRO DE COSTOS'!A:D,4,FALSE)</f>
        <v>JOSE MAURICIO HERNANDEZ ROJAS</v>
      </c>
      <c r="C59" s="95" t="str">
        <f>VLOOKUP(A59,'CENTRO DE COSTOS'!A:D,2,FALSE)</f>
        <v>0004-0001</v>
      </c>
      <c r="D59" s="178">
        <v>23189</v>
      </c>
      <c r="E59" s="178">
        <v>2234972</v>
      </c>
      <c r="F59" s="178">
        <v>72856</v>
      </c>
      <c r="G59" s="178" t="s">
        <v>612</v>
      </c>
      <c r="H59" s="178" t="s">
        <v>12102</v>
      </c>
      <c r="I59" s="178" t="s">
        <v>12103</v>
      </c>
      <c r="J59" s="110" t="s">
        <v>167</v>
      </c>
      <c r="K59" s="178">
        <v>2234972</v>
      </c>
      <c r="L59" s="178" t="s">
        <v>12104</v>
      </c>
      <c r="M59" s="176">
        <v>45807.47152777778</v>
      </c>
      <c r="N59" s="176">
        <v>45812.614976851852</v>
      </c>
      <c r="O59" s="178" t="s">
        <v>9136</v>
      </c>
      <c r="P59" s="178" t="s">
        <v>9137</v>
      </c>
      <c r="Q59" s="178" t="s">
        <v>9138</v>
      </c>
      <c r="R59" s="178" t="s">
        <v>11927</v>
      </c>
      <c r="S59" s="178" t="s">
        <v>11927</v>
      </c>
      <c r="T59" s="178" t="s">
        <v>177</v>
      </c>
      <c r="U59" s="178">
        <v>170</v>
      </c>
      <c r="V59" s="178" t="s">
        <v>12105</v>
      </c>
      <c r="W59" s="177">
        <v>0</v>
      </c>
      <c r="X59" s="178">
        <v>0</v>
      </c>
      <c r="Y59" s="178">
        <v>0</v>
      </c>
      <c r="Z59" s="178" t="s">
        <v>28</v>
      </c>
      <c r="AA59" s="178" t="s">
        <v>189</v>
      </c>
      <c r="AB59" s="178">
        <v>1</v>
      </c>
      <c r="AC59" s="92" t="s">
        <v>846</v>
      </c>
      <c r="AD59" s="112">
        <f>IF(T59="SOPORTE_TELEFÓNICO",'BASE LIQUIDACION REDEBAN 2025'!$B$19,IF(AND(T59="VISITA_TÉCNICA",Z59="TIPO II"),'BASE LIQUIDACION REDEBAN 2025'!$B$18,'BASE LIQUIDACION REDEBAN 2025'!$B$17))</f>
        <v>67654.12000000001</v>
      </c>
      <c r="AE59" s="97">
        <v>0</v>
      </c>
      <c r="AF59" s="97">
        <f t="shared" si="0"/>
        <v>67654.12000000001</v>
      </c>
    </row>
    <row r="60" spans="1:32" s="85" customFormat="1" ht="13.15">
      <c r="A60" s="178" t="s">
        <v>90</v>
      </c>
      <c r="B60" s="95" t="str">
        <f>VLOOKUP(A60,'CENTRO DE COSTOS'!A:D,4,FALSE)</f>
        <v>JUAN SEBASTIÁN RÍOS CASTRILLÓN</v>
      </c>
      <c r="C60" s="95" t="str">
        <f>VLOOKUP(A60,'CENTRO DE COSTOS'!A:D,2,FALSE)</f>
        <v>0004-0005</v>
      </c>
      <c r="D60" s="178">
        <v>5088</v>
      </c>
      <c r="E60" s="178">
        <v>2235841</v>
      </c>
      <c r="F60" s="178">
        <v>76074</v>
      </c>
      <c r="G60" s="178" t="s">
        <v>290</v>
      </c>
      <c r="H60" s="178" t="s">
        <v>291</v>
      </c>
      <c r="I60" s="178" t="s">
        <v>12106</v>
      </c>
      <c r="J60" s="110" t="s">
        <v>167</v>
      </c>
      <c r="K60" s="178">
        <v>2235841</v>
      </c>
      <c r="L60" s="178" t="s">
        <v>12107</v>
      </c>
      <c r="M60" s="176">
        <v>45807.561805555553</v>
      </c>
      <c r="N60" s="176">
        <v>45812.624374999999</v>
      </c>
      <c r="O60" s="178" t="s">
        <v>9136</v>
      </c>
      <c r="P60" s="178" t="s">
        <v>9137</v>
      </c>
      <c r="Q60" s="178" t="s">
        <v>9138</v>
      </c>
      <c r="R60" s="178" t="s">
        <v>11927</v>
      </c>
      <c r="S60" s="178" t="s">
        <v>11927</v>
      </c>
      <c r="T60" s="178" t="s">
        <v>177</v>
      </c>
      <c r="U60" s="178">
        <v>10</v>
      </c>
      <c r="V60" s="178" t="s">
        <v>12108</v>
      </c>
      <c r="W60" s="177">
        <v>0</v>
      </c>
      <c r="X60" s="178">
        <v>0</v>
      </c>
      <c r="Y60" s="178">
        <v>0</v>
      </c>
      <c r="Z60" s="178" t="s">
        <v>25</v>
      </c>
      <c r="AA60" s="178" t="s">
        <v>189</v>
      </c>
      <c r="AB60" s="178">
        <v>1</v>
      </c>
      <c r="AC60" s="92" t="s">
        <v>467</v>
      </c>
      <c r="AD60" s="112">
        <f>IF(T60="SOPORTE_TELEFÓNICO",'BASE LIQUIDACION REDEBAN 2025'!$B$19,IF(AND(T60="VISITA_TÉCNICA",Z60="TIPO II"),'BASE LIQUIDACION REDEBAN 2025'!$B$18,'BASE LIQUIDACION REDEBAN 2025'!$B$17))</f>
        <v>35779.500569199998</v>
      </c>
      <c r="AE60" s="97">
        <v>0</v>
      </c>
      <c r="AF60" s="97">
        <f t="shared" si="0"/>
        <v>35779.500569199998</v>
      </c>
    </row>
    <row r="61" spans="1:32" s="85" customFormat="1" ht="13.15">
      <c r="A61" s="178" t="s">
        <v>72</v>
      </c>
      <c r="B61" s="95" t="str">
        <f>VLOOKUP(A61,'CENTRO DE COSTOS'!A:D,4,FALSE)</f>
        <v>MIGUEL JULIÁN HERNÁNDEZ GUARÍN</v>
      </c>
      <c r="C61" s="95" t="str">
        <f>VLOOKUP(A61,'CENTRO DE COSTOS'!A:D,2,FALSE)</f>
        <v>0004-0008</v>
      </c>
      <c r="D61" s="178">
        <v>68001</v>
      </c>
      <c r="E61" s="178">
        <v>2250399</v>
      </c>
      <c r="F61" s="178">
        <v>67847</v>
      </c>
      <c r="G61" s="178" t="s">
        <v>180</v>
      </c>
      <c r="H61" s="178" t="s">
        <v>72</v>
      </c>
      <c r="I61" s="178" t="s">
        <v>12109</v>
      </c>
      <c r="J61" s="110" t="s">
        <v>167</v>
      </c>
      <c r="K61" s="178">
        <v>2250399</v>
      </c>
      <c r="L61" s="178" t="s">
        <v>12110</v>
      </c>
      <c r="M61" s="176">
        <v>45812.363888888889</v>
      </c>
      <c r="N61" s="176">
        <v>45812.626284722224</v>
      </c>
      <c r="O61" s="178" t="s">
        <v>9136</v>
      </c>
      <c r="P61" s="178" t="s">
        <v>9137</v>
      </c>
      <c r="Q61" s="178" t="s">
        <v>9138</v>
      </c>
      <c r="R61" s="178" t="s">
        <v>11927</v>
      </c>
      <c r="S61" s="178" t="s">
        <v>11927</v>
      </c>
      <c r="T61" s="178" t="s">
        <v>177</v>
      </c>
      <c r="U61" s="178">
        <v>120</v>
      </c>
      <c r="V61" s="178" t="s">
        <v>12111</v>
      </c>
      <c r="W61" s="177">
        <v>0</v>
      </c>
      <c r="X61" s="178">
        <v>0</v>
      </c>
      <c r="Y61" s="178">
        <v>0</v>
      </c>
      <c r="Z61" s="178" t="s">
        <v>25</v>
      </c>
      <c r="AA61" s="178" t="s">
        <v>189</v>
      </c>
      <c r="AB61" s="178">
        <v>1</v>
      </c>
      <c r="AC61" s="92">
        <v>0</v>
      </c>
      <c r="AD61" s="112">
        <f>IF(T61="SOPORTE_TELEFÓNICO",'BASE LIQUIDACION REDEBAN 2025'!$B$19,IF(AND(T61="VISITA_TÉCNICA",Z61="TIPO II"),'BASE LIQUIDACION REDEBAN 2025'!$B$18,'BASE LIQUIDACION REDEBAN 2025'!$B$17))</f>
        <v>35779.500569199998</v>
      </c>
      <c r="AE61" s="97">
        <v>0</v>
      </c>
      <c r="AF61" s="97">
        <f t="shared" si="0"/>
        <v>35779.500569199998</v>
      </c>
    </row>
    <row r="62" spans="1:32" s="85" customFormat="1" ht="13.15">
      <c r="A62" s="178" t="s">
        <v>68</v>
      </c>
      <c r="B62" s="95" t="str">
        <f>VLOOKUP(A62,'CENTRO DE COSTOS'!A:D,4,FALSE)</f>
        <v>WILLIAM ASDRUBAL ROZO ROZO</v>
      </c>
      <c r="C62" s="95" t="str">
        <f>VLOOKUP(A62,'CENTRO DE COSTOS'!A:D,2,FALSE)</f>
        <v>0004-0004</v>
      </c>
      <c r="D62" s="178">
        <v>11001</v>
      </c>
      <c r="E62" s="178">
        <v>2246534</v>
      </c>
      <c r="F62" s="178">
        <v>42663</v>
      </c>
      <c r="G62" s="178" t="s">
        <v>298</v>
      </c>
      <c r="H62" s="178" t="s">
        <v>68</v>
      </c>
      <c r="I62" s="178" t="s">
        <v>12112</v>
      </c>
      <c r="J62" s="110" t="s">
        <v>167</v>
      </c>
      <c r="K62" s="178">
        <v>2246534</v>
      </c>
      <c r="L62" s="178" t="s">
        <v>12113</v>
      </c>
      <c r="M62" s="176">
        <v>45811.580555555556</v>
      </c>
      <c r="N62" s="176">
        <v>45812.631249999999</v>
      </c>
      <c r="O62" s="178" t="s">
        <v>9136</v>
      </c>
      <c r="P62" s="178" t="s">
        <v>9137</v>
      </c>
      <c r="Q62" s="178" t="s">
        <v>9138</v>
      </c>
      <c r="R62" s="178" t="s">
        <v>11927</v>
      </c>
      <c r="S62" s="178" t="s">
        <v>11927</v>
      </c>
      <c r="T62" s="178" t="s">
        <v>177</v>
      </c>
      <c r="U62" s="178">
        <v>40</v>
      </c>
      <c r="V62" s="178" t="s">
        <v>12114</v>
      </c>
      <c r="W62" s="177">
        <v>0</v>
      </c>
      <c r="X62" s="178">
        <v>0</v>
      </c>
      <c r="Y62" s="178">
        <v>0</v>
      </c>
      <c r="Z62" s="178" t="s">
        <v>25</v>
      </c>
      <c r="AA62" s="178" t="s">
        <v>189</v>
      </c>
      <c r="AB62" s="178">
        <v>1</v>
      </c>
      <c r="AC62" s="92">
        <v>0</v>
      </c>
      <c r="AD62" s="112">
        <f>IF(T62="SOPORTE_TELEFÓNICO",'BASE LIQUIDACION REDEBAN 2025'!$B$19,IF(AND(T62="VISITA_TÉCNICA",Z62="TIPO II"),'BASE LIQUIDACION REDEBAN 2025'!$B$18,'BASE LIQUIDACION REDEBAN 2025'!$B$17))</f>
        <v>35779.500569199998</v>
      </c>
      <c r="AE62" s="97">
        <v>0</v>
      </c>
      <c r="AF62" s="97">
        <f t="shared" si="0"/>
        <v>35779.500569199998</v>
      </c>
    </row>
    <row r="63" spans="1:32" s="85" customFormat="1" ht="13.15">
      <c r="A63" s="178" t="s">
        <v>91</v>
      </c>
      <c r="B63" s="95" t="str">
        <f>VLOOKUP(A63,'CENTRO DE COSTOS'!A:D,4,FALSE)</f>
        <v>JOSE MAURICIO HERNANDEZ ROJAS</v>
      </c>
      <c r="C63" s="95" t="str">
        <f>VLOOKUP(A63,'CENTRO DE COSTOS'!A:D,2,FALSE)</f>
        <v>0004-0001</v>
      </c>
      <c r="D63" s="178">
        <v>23189</v>
      </c>
      <c r="E63" s="178">
        <v>2235228</v>
      </c>
      <c r="F63" s="178">
        <v>67035</v>
      </c>
      <c r="G63" s="178" t="s">
        <v>612</v>
      </c>
      <c r="H63" s="178" t="s">
        <v>12102</v>
      </c>
      <c r="I63" s="178" t="s">
        <v>12115</v>
      </c>
      <c r="J63" s="110" t="s">
        <v>167</v>
      </c>
      <c r="K63" s="178">
        <v>2235228</v>
      </c>
      <c r="L63" s="178" t="s">
        <v>12116</v>
      </c>
      <c r="M63" s="176">
        <v>45807.487500000003</v>
      </c>
      <c r="N63" s="176">
        <v>45812.636111111111</v>
      </c>
      <c r="O63" s="178" t="s">
        <v>9136</v>
      </c>
      <c r="P63" s="178" t="s">
        <v>9137</v>
      </c>
      <c r="Q63" s="178" t="s">
        <v>9138</v>
      </c>
      <c r="R63" s="178" t="s">
        <v>11927</v>
      </c>
      <c r="S63" s="178" t="s">
        <v>11927</v>
      </c>
      <c r="T63" s="178" t="s">
        <v>177</v>
      </c>
      <c r="U63" s="178">
        <v>40</v>
      </c>
      <c r="V63" s="178" t="s">
        <v>12117</v>
      </c>
      <c r="W63" s="177">
        <v>0</v>
      </c>
      <c r="X63" s="178" t="s">
        <v>173</v>
      </c>
      <c r="Y63" s="178" t="s">
        <v>173</v>
      </c>
      <c r="Z63" s="178" t="s">
        <v>28</v>
      </c>
      <c r="AA63" s="178" t="s">
        <v>189</v>
      </c>
      <c r="AB63" s="178">
        <v>1</v>
      </c>
      <c r="AC63" s="92">
        <v>0</v>
      </c>
      <c r="AD63" s="112">
        <f>IF(T63="SOPORTE_TELEFÓNICO",'BASE LIQUIDACION REDEBAN 2025'!$B$19,IF(AND(T63="VISITA_TÉCNICA",Z63="TIPO II"),'BASE LIQUIDACION REDEBAN 2025'!$B$18,'BASE LIQUIDACION REDEBAN 2025'!$B$17))</f>
        <v>67654.12000000001</v>
      </c>
      <c r="AE63" s="97">
        <v>0</v>
      </c>
      <c r="AF63" s="97">
        <f t="shared" si="0"/>
        <v>67654.12000000001</v>
      </c>
    </row>
    <row r="64" spans="1:32" s="85" customFormat="1" ht="13.15">
      <c r="A64" s="178" t="s">
        <v>68</v>
      </c>
      <c r="B64" s="95" t="str">
        <f>VLOOKUP(A64,'CENTRO DE COSTOS'!A:D,4,FALSE)</f>
        <v>WILLIAM ASDRUBAL ROZO ROZO</v>
      </c>
      <c r="C64" s="95" t="str">
        <f>VLOOKUP(A64,'CENTRO DE COSTOS'!A:D,2,FALSE)</f>
        <v>0004-0004</v>
      </c>
      <c r="D64" s="178">
        <v>25772</v>
      </c>
      <c r="E64" s="178">
        <v>2224119</v>
      </c>
      <c r="F64" s="178">
        <v>49330</v>
      </c>
      <c r="G64" s="178" t="s">
        <v>298</v>
      </c>
      <c r="H64" s="178" t="s">
        <v>492</v>
      </c>
      <c r="I64" s="178" t="s">
        <v>12118</v>
      </c>
      <c r="J64" s="110" t="s">
        <v>167</v>
      </c>
      <c r="K64" s="178">
        <v>2224119</v>
      </c>
      <c r="L64" s="178" t="s">
        <v>12119</v>
      </c>
      <c r="M64" s="176">
        <v>45805.497916666667</v>
      </c>
      <c r="N64" s="176">
        <v>45812.640277777777</v>
      </c>
      <c r="O64" s="178" t="s">
        <v>9136</v>
      </c>
      <c r="P64" s="178" t="s">
        <v>9137</v>
      </c>
      <c r="Q64" s="178" t="s">
        <v>9138</v>
      </c>
      <c r="R64" s="178" t="s">
        <v>11927</v>
      </c>
      <c r="S64" s="178" t="s">
        <v>11927</v>
      </c>
      <c r="T64" s="178" t="s">
        <v>177</v>
      </c>
      <c r="U64" s="178">
        <v>20</v>
      </c>
      <c r="V64" s="178" t="s">
        <v>12120</v>
      </c>
      <c r="W64" s="177">
        <v>0</v>
      </c>
      <c r="X64" s="178" t="s">
        <v>173</v>
      </c>
      <c r="Y64" s="178" t="s">
        <v>173</v>
      </c>
      <c r="Z64" s="178" t="s">
        <v>28</v>
      </c>
      <c r="AA64" s="178" t="s">
        <v>189</v>
      </c>
      <c r="AB64" s="178">
        <v>1</v>
      </c>
      <c r="AC64" s="92" t="s">
        <v>3263</v>
      </c>
      <c r="AD64" s="112">
        <f>IF(T64="SOPORTE_TELEFÓNICO",'BASE LIQUIDACION REDEBAN 2025'!$B$19,IF(AND(T64="VISITA_TÉCNICA",Z64="TIPO II"),'BASE LIQUIDACION REDEBAN 2025'!$B$18,'BASE LIQUIDACION REDEBAN 2025'!$B$17))</f>
        <v>67654.12000000001</v>
      </c>
      <c r="AE64" s="97">
        <v>0</v>
      </c>
      <c r="AF64" s="97">
        <f t="shared" si="0"/>
        <v>67654.12000000001</v>
      </c>
    </row>
    <row r="65" spans="1:32" s="85" customFormat="1" ht="13.15">
      <c r="A65" s="178" t="s">
        <v>99</v>
      </c>
      <c r="B65" s="95" t="str">
        <f>VLOOKUP(A65,'CENTRO DE COSTOS'!A:D,4,FALSE)</f>
        <v>JOSE MAURICIO HERNANDEZ ROJAS</v>
      </c>
      <c r="C65" s="95" t="str">
        <f>VLOOKUP(A65,'CENTRO DE COSTOS'!A:D,2,FALSE)</f>
        <v>0004-0001</v>
      </c>
      <c r="D65" s="178">
        <v>20383</v>
      </c>
      <c r="E65" s="178">
        <v>2211421</v>
      </c>
      <c r="F65" s="178">
        <v>42378</v>
      </c>
      <c r="G65" s="178" t="s">
        <v>269</v>
      </c>
      <c r="H65" s="178" t="s">
        <v>3907</v>
      </c>
      <c r="I65" s="178" t="s">
        <v>12121</v>
      </c>
      <c r="J65" s="110" t="s">
        <v>167</v>
      </c>
      <c r="K65" s="178">
        <v>2211421</v>
      </c>
      <c r="L65" s="178" t="s">
        <v>12122</v>
      </c>
      <c r="M65" s="176">
        <v>45803.466666666667</v>
      </c>
      <c r="N65" s="176">
        <v>45812.648240740738</v>
      </c>
      <c r="O65" s="178" t="s">
        <v>9136</v>
      </c>
      <c r="P65" s="178" t="s">
        <v>9137</v>
      </c>
      <c r="Q65" s="178" t="s">
        <v>9138</v>
      </c>
      <c r="R65" s="178" t="s">
        <v>11927</v>
      </c>
      <c r="S65" s="178" t="s">
        <v>11927</v>
      </c>
      <c r="T65" s="178" t="s">
        <v>9971</v>
      </c>
      <c r="U65" s="178">
        <v>40</v>
      </c>
      <c r="V65" s="178" t="s">
        <v>12123</v>
      </c>
      <c r="W65" s="177">
        <v>2205447054</v>
      </c>
      <c r="X65" s="178" t="s">
        <v>11942</v>
      </c>
      <c r="Y65" s="178" t="s">
        <v>11943</v>
      </c>
      <c r="Z65" s="178" t="s">
        <v>32</v>
      </c>
      <c r="AA65" s="178" t="s">
        <v>189</v>
      </c>
      <c r="AB65" s="178">
        <v>0</v>
      </c>
      <c r="AC65" s="92" t="s">
        <v>360</v>
      </c>
      <c r="AD65" s="112">
        <f>IF(T65="SOPORTE_TELEFÓNICO",'BASE LIQUIDACION REDEBAN 2025'!$B$19,IF(AND(T65="VISITA_TÉCNICA",Z65="TIPO II"),'BASE LIQUIDACION REDEBAN 2025'!$B$18,'BASE LIQUIDACION REDEBAN 2025'!$B$17))</f>
        <v>35779.500569199998</v>
      </c>
      <c r="AE65" s="97">
        <v>0</v>
      </c>
      <c r="AF65" s="97">
        <f t="shared" si="0"/>
        <v>35779.500569199998</v>
      </c>
    </row>
    <row r="66" spans="1:32" s="85" customFormat="1" ht="13.15">
      <c r="A66" s="178" t="s">
        <v>93</v>
      </c>
      <c r="B66" s="95" t="str">
        <f>VLOOKUP(A66,'CENTRO DE COSTOS'!A:D,4,FALSE)</f>
        <v>DIEGO FERNANDO HENAO CARDONA</v>
      </c>
      <c r="C66" s="95" t="str">
        <f>VLOOKUP(A66,'CENTRO DE COSTOS'!A:D,2,FALSE)</f>
        <v>0004-0003</v>
      </c>
      <c r="D66" s="178">
        <v>86885</v>
      </c>
      <c r="E66" s="178">
        <v>2221653</v>
      </c>
      <c r="F66" s="178">
        <v>67155</v>
      </c>
      <c r="G66" s="178" t="s">
        <v>7023</v>
      </c>
      <c r="H66" s="178" t="s">
        <v>12124</v>
      </c>
      <c r="I66" s="178" t="s">
        <v>12125</v>
      </c>
      <c r="J66" s="110" t="s">
        <v>167</v>
      </c>
      <c r="K66" s="178">
        <v>2221653</v>
      </c>
      <c r="L66" s="178" t="s">
        <v>12126</v>
      </c>
      <c r="M66" s="176">
        <v>45805.336805555555</v>
      </c>
      <c r="N66" s="176">
        <v>45812.648761574077</v>
      </c>
      <c r="O66" s="178" t="s">
        <v>9136</v>
      </c>
      <c r="P66" s="178" t="s">
        <v>9137</v>
      </c>
      <c r="Q66" s="178" t="s">
        <v>9138</v>
      </c>
      <c r="R66" s="178" t="s">
        <v>11927</v>
      </c>
      <c r="S66" s="178" t="s">
        <v>11927</v>
      </c>
      <c r="T66" s="178" t="s">
        <v>9971</v>
      </c>
      <c r="U66" s="178">
        <v>50</v>
      </c>
      <c r="V66" s="178" t="s">
        <v>12032</v>
      </c>
      <c r="W66" s="177">
        <v>2185553654</v>
      </c>
      <c r="X66" s="178" t="s">
        <v>11942</v>
      </c>
      <c r="Y66" s="178" t="s">
        <v>11943</v>
      </c>
      <c r="Z66" s="178" t="s">
        <v>32</v>
      </c>
      <c r="AA66" s="178" t="s">
        <v>189</v>
      </c>
      <c r="AB66" s="178">
        <v>0</v>
      </c>
      <c r="AC66" s="92" t="s">
        <v>778</v>
      </c>
      <c r="AD66" s="112">
        <f>IF(T66="SOPORTE_TELEFÓNICO",'BASE LIQUIDACION REDEBAN 2025'!$B$19,IF(AND(T66="VISITA_TÉCNICA",Z66="TIPO II"),'BASE LIQUIDACION REDEBAN 2025'!$B$18,'BASE LIQUIDACION REDEBAN 2025'!$B$17))</f>
        <v>35779.500569199998</v>
      </c>
      <c r="AE66" s="97">
        <v>0</v>
      </c>
      <c r="AF66" s="97">
        <f t="shared" ref="AF66:AF129" si="1">IF(T66="VISITA_TÉCNICA",AD66*AB66,AD66)</f>
        <v>35779.500569199998</v>
      </c>
    </row>
    <row r="67" spans="1:32" s="85" customFormat="1" ht="13.15">
      <c r="A67" s="178" t="s">
        <v>93</v>
      </c>
      <c r="B67" s="95" t="str">
        <f>VLOOKUP(A67,'CENTRO DE COSTOS'!A:D,4,FALSE)</f>
        <v>DIEGO FERNANDO HENAO CARDONA</v>
      </c>
      <c r="C67" s="95" t="str">
        <f>VLOOKUP(A67,'CENTRO DE COSTOS'!A:D,2,FALSE)</f>
        <v>0004-0003</v>
      </c>
      <c r="D67" s="178">
        <v>52356</v>
      </c>
      <c r="E67" s="178">
        <v>2248748</v>
      </c>
      <c r="F67" s="178">
        <v>39919</v>
      </c>
      <c r="G67" s="178" t="s">
        <v>162</v>
      </c>
      <c r="H67" s="178" t="s">
        <v>2119</v>
      </c>
      <c r="I67" s="178" t="s">
        <v>12127</v>
      </c>
      <c r="J67" s="110" t="s">
        <v>167</v>
      </c>
      <c r="K67" s="178">
        <v>2248748</v>
      </c>
      <c r="L67" s="178" t="s">
        <v>12128</v>
      </c>
      <c r="M67" s="176">
        <v>45811.696527777778</v>
      </c>
      <c r="N67" s="176">
        <v>45812.651388888888</v>
      </c>
      <c r="O67" s="178" t="s">
        <v>9136</v>
      </c>
      <c r="P67" s="178" t="s">
        <v>9137</v>
      </c>
      <c r="Q67" s="178" t="s">
        <v>9138</v>
      </c>
      <c r="R67" s="178" t="s">
        <v>11927</v>
      </c>
      <c r="S67" s="178" t="s">
        <v>11927</v>
      </c>
      <c r="T67" s="178" t="s">
        <v>9971</v>
      </c>
      <c r="U67" s="178">
        <v>30</v>
      </c>
      <c r="V67" s="178" t="s">
        <v>12129</v>
      </c>
      <c r="W67" s="177">
        <v>0</v>
      </c>
      <c r="X67" s="178" t="s">
        <v>11929</v>
      </c>
      <c r="Y67" s="178" t="s">
        <v>173</v>
      </c>
      <c r="Z67" s="178" t="s">
        <v>28</v>
      </c>
      <c r="AA67" s="178" t="s">
        <v>189</v>
      </c>
      <c r="AB67" s="178">
        <v>0</v>
      </c>
      <c r="AC67" s="92" t="s">
        <v>12130</v>
      </c>
      <c r="AD67" s="112">
        <f>IF(T67="SOPORTE_TELEFÓNICO",'BASE LIQUIDACION REDEBAN 2025'!$B$19,IF(AND(T67="VISITA_TÉCNICA",Z67="TIPO II"),'BASE LIQUIDACION REDEBAN 2025'!$B$18,'BASE LIQUIDACION REDEBAN 2025'!$B$17))</f>
        <v>35779.500569199998</v>
      </c>
      <c r="AE67" s="97">
        <v>0</v>
      </c>
      <c r="AF67" s="97">
        <f t="shared" si="1"/>
        <v>35779.500569199998</v>
      </c>
    </row>
    <row r="68" spans="1:32" s="85" customFormat="1" ht="13.15">
      <c r="A68" s="178" t="s">
        <v>72</v>
      </c>
      <c r="B68" s="95" t="str">
        <f>VLOOKUP(A68,'CENTRO DE COSTOS'!A:D,4,FALSE)</f>
        <v>MIGUEL JULIÁN HERNÁNDEZ GUARÍN</v>
      </c>
      <c r="C68" s="95" t="str">
        <f>VLOOKUP(A68,'CENTRO DE COSTOS'!A:D,2,FALSE)</f>
        <v>0004-0008</v>
      </c>
      <c r="D68" s="178">
        <v>68820</v>
      </c>
      <c r="E68" s="178">
        <v>2240592</v>
      </c>
      <c r="F68" s="178">
        <v>65635</v>
      </c>
      <c r="G68" s="178" t="s">
        <v>180</v>
      </c>
      <c r="H68" s="178" t="s">
        <v>12131</v>
      </c>
      <c r="I68" s="178" t="s">
        <v>12132</v>
      </c>
      <c r="J68" s="110" t="s">
        <v>167</v>
      </c>
      <c r="K68" s="178">
        <v>2240592</v>
      </c>
      <c r="L68" s="178" t="s">
        <v>12133</v>
      </c>
      <c r="M68" s="176">
        <v>45811.333333333336</v>
      </c>
      <c r="N68" s="176">
        <v>45812.653935185182</v>
      </c>
      <c r="O68" s="178" t="s">
        <v>9136</v>
      </c>
      <c r="P68" s="178" t="s">
        <v>9137</v>
      </c>
      <c r="Q68" s="178" t="s">
        <v>9138</v>
      </c>
      <c r="R68" s="178" t="s">
        <v>11927</v>
      </c>
      <c r="S68" s="178" t="s">
        <v>11927</v>
      </c>
      <c r="T68" s="178" t="s">
        <v>177</v>
      </c>
      <c r="U68" s="178">
        <v>10</v>
      </c>
      <c r="V68" s="178" t="s">
        <v>12134</v>
      </c>
      <c r="W68" s="177">
        <v>0</v>
      </c>
      <c r="X68" s="178">
        <v>0</v>
      </c>
      <c r="Y68" s="178">
        <v>0</v>
      </c>
      <c r="Z68" s="178" t="s">
        <v>28</v>
      </c>
      <c r="AA68" s="178" t="s">
        <v>189</v>
      </c>
      <c r="AB68" s="178">
        <v>1</v>
      </c>
      <c r="AC68" s="92" t="s">
        <v>12130</v>
      </c>
      <c r="AD68" s="112">
        <f>IF(T68="SOPORTE_TELEFÓNICO",'BASE LIQUIDACION REDEBAN 2025'!$B$19,IF(AND(T68="VISITA_TÉCNICA",Z68="TIPO II"),'BASE LIQUIDACION REDEBAN 2025'!$B$18,'BASE LIQUIDACION REDEBAN 2025'!$B$17))</f>
        <v>67654.12000000001</v>
      </c>
      <c r="AE68" s="97">
        <v>0</v>
      </c>
      <c r="AF68" s="97">
        <f t="shared" si="1"/>
        <v>67654.12000000001</v>
      </c>
    </row>
    <row r="69" spans="1:32" s="85" customFormat="1" ht="13.15">
      <c r="A69" s="178" t="s">
        <v>72</v>
      </c>
      <c r="B69" s="95" t="str">
        <f>VLOOKUP(A69,'CENTRO DE COSTOS'!A:D,4,FALSE)</f>
        <v>MIGUEL JULIÁN HERNÁNDEZ GUARÍN</v>
      </c>
      <c r="C69" s="95" t="str">
        <f>VLOOKUP(A69,'CENTRO DE COSTOS'!A:D,2,FALSE)</f>
        <v>0004-0008</v>
      </c>
      <c r="D69" s="178">
        <v>20710</v>
      </c>
      <c r="E69" s="178">
        <v>2225596</v>
      </c>
      <c r="F69" s="178">
        <v>78746</v>
      </c>
      <c r="G69" s="178" t="s">
        <v>269</v>
      </c>
      <c r="H69" s="178" t="s">
        <v>833</v>
      </c>
      <c r="I69" s="178" t="s">
        <v>12135</v>
      </c>
      <c r="J69" s="110" t="s">
        <v>167</v>
      </c>
      <c r="K69" s="178">
        <v>2225596</v>
      </c>
      <c r="L69" s="178" t="s">
        <v>12136</v>
      </c>
      <c r="M69" s="176">
        <v>45805.646527777775</v>
      </c>
      <c r="N69" s="176">
        <v>45812.681250000001</v>
      </c>
      <c r="O69" s="178" t="s">
        <v>9136</v>
      </c>
      <c r="P69" s="178" t="s">
        <v>9137</v>
      </c>
      <c r="Q69" s="178" t="s">
        <v>9138</v>
      </c>
      <c r="R69" s="178" t="s">
        <v>11927</v>
      </c>
      <c r="S69" s="178" t="s">
        <v>11927</v>
      </c>
      <c r="T69" s="178" t="s">
        <v>9971</v>
      </c>
      <c r="U69" s="178">
        <v>30</v>
      </c>
      <c r="V69" s="178" t="s">
        <v>12137</v>
      </c>
      <c r="W69" s="177">
        <v>2187690543</v>
      </c>
      <c r="X69" s="178" t="s">
        <v>11942</v>
      </c>
      <c r="Y69" s="178" t="s">
        <v>11947</v>
      </c>
      <c r="Z69" s="178" t="s">
        <v>30</v>
      </c>
      <c r="AA69" s="178" t="s">
        <v>189</v>
      </c>
      <c r="AB69" s="178">
        <v>0</v>
      </c>
      <c r="AC69" s="92" t="s">
        <v>3263</v>
      </c>
      <c r="AD69" s="112">
        <f>IF(T69="SOPORTE_TELEFÓNICO",'BASE LIQUIDACION REDEBAN 2025'!$B$19,IF(AND(T69="VISITA_TÉCNICA",Z69="TIPO II"),'BASE LIQUIDACION REDEBAN 2025'!$B$18,'BASE LIQUIDACION REDEBAN 2025'!$B$17))</f>
        <v>35779.500569199998</v>
      </c>
      <c r="AE69" s="97">
        <v>0</v>
      </c>
      <c r="AF69" s="97">
        <f t="shared" si="1"/>
        <v>35779.500569199998</v>
      </c>
    </row>
    <row r="70" spans="1:32" s="85" customFormat="1" ht="13.15">
      <c r="A70" s="178" t="s">
        <v>91</v>
      </c>
      <c r="B70" s="95" t="str">
        <f>VLOOKUP(A70,'CENTRO DE COSTOS'!A:D,4,FALSE)</f>
        <v>JOSE MAURICIO HERNANDEZ ROJAS</v>
      </c>
      <c r="C70" s="95" t="str">
        <f>VLOOKUP(A70,'CENTRO DE COSTOS'!A:D,2,FALSE)</f>
        <v>0004-0001</v>
      </c>
      <c r="D70" s="178">
        <v>23001</v>
      </c>
      <c r="E70" s="178">
        <v>2228480</v>
      </c>
      <c r="F70" s="178">
        <v>77902</v>
      </c>
      <c r="G70" s="178" t="s">
        <v>612</v>
      </c>
      <c r="H70" s="178" t="s">
        <v>91</v>
      </c>
      <c r="I70" s="178" t="s">
        <v>12138</v>
      </c>
      <c r="J70" s="110" t="s">
        <v>167</v>
      </c>
      <c r="K70" s="178">
        <v>2228480</v>
      </c>
      <c r="L70" s="178" t="s">
        <v>12139</v>
      </c>
      <c r="M70" s="176">
        <v>45806.401388888888</v>
      </c>
      <c r="N70" s="176">
        <v>45812.683333333334</v>
      </c>
      <c r="O70" s="178" t="s">
        <v>9136</v>
      </c>
      <c r="P70" s="178" t="s">
        <v>9137</v>
      </c>
      <c r="Q70" s="178" t="s">
        <v>9138</v>
      </c>
      <c r="R70" s="178" t="s">
        <v>11927</v>
      </c>
      <c r="S70" s="178" t="s">
        <v>11927</v>
      </c>
      <c r="T70" s="178" t="s">
        <v>177</v>
      </c>
      <c r="U70" s="178">
        <v>10</v>
      </c>
      <c r="V70" s="178" t="s">
        <v>12140</v>
      </c>
      <c r="W70" s="177">
        <v>0</v>
      </c>
      <c r="X70" s="178" t="s">
        <v>173</v>
      </c>
      <c r="Y70" s="178" t="s">
        <v>173</v>
      </c>
      <c r="Z70" s="178" t="s">
        <v>25</v>
      </c>
      <c r="AA70" s="178" t="s">
        <v>189</v>
      </c>
      <c r="AB70" s="178">
        <v>1</v>
      </c>
      <c r="AC70" s="92" t="s">
        <v>12101</v>
      </c>
      <c r="AD70" s="112">
        <f>IF(T70="SOPORTE_TELEFÓNICO",'BASE LIQUIDACION REDEBAN 2025'!$B$19,IF(AND(T70="VISITA_TÉCNICA",Z70="TIPO II"),'BASE LIQUIDACION REDEBAN 2025'!$B$18,'BASE LIQUIDACION REDEBAN 2025'!$B$17))</f>
        <v>35779.500569199998</v>
      </c>
      <c r="AE70" s="97">
        <v>0</v>
      </c>
      <c r="AF70" s="97">
        <f t="shared" si="1"/>
        <v>35779.500569199998</v>
      </c>
    </row>
    <row r="71" spans="1:32" s="85" customFormat="1" ht="13.15">
      <c r="A71" s="178" t="s">
        <v>101</v>
      </c>
      <c r="B71" s="95" t="str">
        <f>VLOOKUP(A71,'CENTRO DE COSTOS'!A:D,4,FALSE)</f>
        <v>KEVIN ALEXIS CORZO BUSTOS</v>
      </c>
      <c r="C71" s="95" t="str">
        <f>VLOOKUP(A71,'CENTRO DE COSTOS'!A:D,2,FALSE)</f>
        <v>0004-0007</v>
      </c>
      <c r="D71" s="178">
        <v>85250</v>
      </c>
      <c r="E71" s="178">
        <v>2247782</v>
      </c>
      <c r="F71" s="178">
        <v>67837</v>
      </c>
      <c r="G71" s="178" t="s">
        <v>1934</v>
      </c>
      <c r="H71" s="178" t="s">
        <v>10046</v>
      </c>
      <c r="I71" s="178" t="s">
        <v>12141</v>
      </c>
      <c r="J71" s="110" t="s">
        <v>167</v>
      </c>
      <c r="K71" s="178">
        <v>2247782</v>
      </c>
      <c r="L71" s="178" t="s">
        <v>12142</v>
      </c>
      <c r="M71" s="176">
        <v>45811.652083333334</v>
      </c>
      <c r="N71" s="176">
        <v>45812.686111111114</v>
      </c>
      <c r="O71" s="178" t="s">
        <v>9136</v>
      </c>
      <c r="P71" s="178" t="s">
        <v>9137</v>
      </c>
      <c r="Q71" s="178" t="s">
        <v>9138</v>
      </c>
      <c r="R71" s="178" t="s">
        <v>11927</v>
      </c>
      <c r="S71" s="178" t="s">
        <v>11927</v>
      </c>
      <c r="T71" s="178" t="s">
        <v>9971</v>
      </c>
      <c r="U71" s="178">
        <v>30</v>
      </c>
      <c r="V71" s="178" t="s">
        <v>12143</v>
      </c>
      <c r="W71" s="177">
        <v>0</v>
      </c>
      <c r="X71" s="178" t="s">
        <v>11929</v>
      </c>
      <c r="Y71" s="178" t="s">
        <v>173</v>
      </c>
      <c r="Z71" s="178" t="s">
        <v>28</v>
      </c>
      <c r="AA71" s="178" t="s">
        <v>189</v>
      </c>
      <c r="AB71" s="178">
        <v>0</v>
      </c>
      <c r="AC71" s="92" t="s">
        <v>1174</v>
      </c>
      <c r="AD71" s="112">
        <f>IF(T71="SOPORTE_TELEFÓNICO",'BASE LIQUIDACION REDEBAN 2025'!$B$19,IF(AND(T71="VISITA_TÉCNICA",Z71="TIPO II"),'BASE LIQUIDACION REDEBAN 2025'!$B$18,'BASE LIQUIDACION REDEBAN 2025'!$B$17))</f>
        <v>35779.500569199998</v>
      </c>
      <c r="AE71" s="97">
        <v>0</v>
      </c>
      <c r="AF71" s="97">
        <f t="shared" si="1"/>
        <v>35779.500569199998</v>
      </c>
    </row>
    <row r="72" spans="1:32" s="85" customFormat="1" ht="13.15">
      <c r="A72" s="178" t="s">
        <v>72</v>
      </c>
      <c r="B72" s="95" t="str">
        <f>VLOOKUP(A72,'CENTRO DE COSTOS'!A:D,4,FALSE)</f>
        <v>MIGUEL JULIÁN HERNÁNDEZ GUARÍN</v>
      </c>
      <c r="C72" s="95" t="str">
        <f>VLOOKUP(A72,'CENTRO DE COSTOS'!A:D,2,FALSE)</f>
        <v>0004-0008</v>
      </c>
      <c r="D72" s="178">
        <v>68307</v>
      </c>
      <c r="E72" s="178">
        <v>2248790</v>
      </c>
      <c r="F72" s="178">
        <v>73607</v>
      </c>
      <c r="G72" s="178" t="s">
        <v>180</v>
      </c>
      <c r="H72" s="178" t="s">
        <v>1617</v>
      </c>
      <c r="I72" s="178" t="s">
        <v>12144</v>
      </c>
      <c r="J72" s="110" t="s">
        <v>167</v>
      </c>
      <c r="K72" s="178">
        <v>2248790</v>
      </c>
      <c r="L72" s="178" t="s">
        <v>12145</v>
      </c>
      <c r="M72" s="176">
        <v>45811.708333333336</v>
      </c>
      <c r="N72" s="176">
        <v>45812.69027777778</v>
      </c>
      <c r="O72" s="178" t="s">
        <v>9136</v>
      </c>
      <c r="P72" s="178" t="s">
        <v>9137</v>
      </c>
      <c r="Q72" s="178" t="s">
        <v>9138</v>
      </c>
      <c r="R72" s="178" t="s">
        <v>11927</v>
      </c>
      <c r="S72" s="178" t="s">
        <v>11927</v>
      </c>
      <c r="T72" s="178" t="s">
        <v>177</v>
      </c>
      <c r="U72" s="178">
        <v>20</v>
      </c>
      <c r="V72" s="178" t="s">
        <v>12146</v>
      </c>
      <c r="W72" s="177">
        <v>0</v>
      </c>
      <c r="X72" s="178" t="s">
        <v>173</v>
      </c>
      <c r="Y72" s="178" t="s">
        <v>173</v>
      </c>
      <c r="Z72" s="178" t="s">
        <v>25</v>
      </c>
      <c r="AA72" s="178" t="s">
        <v>189</v>
      </c>
      <c r="AB72" s="178">
        <v>1</v>
      </c>
      <c r="AC72" s="92" t="s">
        <v>397</v>
      </c>
      <c r="AD72" s="112">
        <f>IF(T72="SOPORTE_TELEFÓNICO",'BASE LIQUIDACION REDEBAN 2025'!$B$19,IF(AND(T72="VISITA_TÉCNICA",Z72="TIPO II"),'BASE LIQUIDACION REDEBAN 2025'!$B$18,'BASE LIQUIDACION REDEBAN 2025'!$B$17))</f>
        <v>35779.500569199998</v>
      </c>
      <c r="AE72" s="97">
        <v>0</v>
      </c>
      <c r="AF72" s="97">
        <f t="shared" si="1"/>
        <v>35779.500569199998</v>
      </c>
    </row>
    <row r="73" spans="1:32" s="85" customFormat="1" ht="13.15">
      <c r="A73" s="178" t="s">
        <v>64</v>
      </c>
      <c r="B73" s="95" t="str">
        <f>VLOOKUP(A73,'CENTRO DE COSTOS'!A:D,4,FALSE)</f>
        <v>JOSE MAURICIO HERNANDEZ ROJAS</v>
      </c>
      <c r="C73" s="95" t="str">
        <f>VLOOKUP(A73,'CENTRO DE COSTOS'!A:D,2,FALSE)</f>
        <v>0004-0001</v>
      </c>
      <c r="D73" s="178">
        <v>8433</v>
      </c>
      <c r="E73" s="178">
        <v>2240398</v>
      </c>
      <c r="F73" s="178">
        <v>46865</v>
      </c>
      <c r="G73" s="178" t="s">
        <v>277</v>
      </c>
      <c r="H73" s="178" t="s">
        <v>2233</v>
      </c>
      <c r="I73" s="178" t="s">
        <v>12147</v>
      </c>
      <c r="J73" s="110" t="s">
        <v>167</v>
      </c>
      <c r="K73" s="178">
        <v>2240398</v>
      </c>
      <c r="L73" s="178" t="s">
        <v>12148</v>
      </c>
      <c r="M73" s="176">
        <v>45811.333333333336</v>
      </c>
      <c r="N73" s="176">
        <v>45813.327777777777</v>
      </c>
      <c r="O73" s="178" t="s">
        <v>9136</v>
      </c>
      <c r="P73" s="178" t="s">
        <v>9137</v>
      </c>
      <c r="Q73" s="178" t="s">
        <v>9138</v>
      </c>
      <c r="R73" s="178" t="s">
        <v>11927</v>
      </c>
      <c r="S73" s="178" t="s">
        <v>11927</v>
      </c>
      <c r="T73" s="178" t="s">
        <v>177</v>
      </c>
      <c r="U73" s="178">
        <v>80</v>
      </c>
      <c r="V73" s="178" t="s">
        <v>12149</v>
      </c>
      <c r="W73" s="177">
        <v>0</v>
      </c>
      <c r="X73" s="178" t="s">
        <v>173</v>
      </c>
      <c r="Y73" s="178" t="s">
        <v>173</v>
      </c>
      <c r="Z73" s="178" t="s">
        <v>28</v>
      </c>
      <c r="AA73" s="178" t="s">
        <v>189</v>
      </c>
      <c r="AB73" s="178">
        <v>1</v>
      </c>
      <c r="AC73" s="92" t="s">
        <v>2153</v>
      </c>
      <c r="AD73" s="112">
        <f>IF(T73="SOPORTE_TELEFÓNICO",'BASE LIQUIDACION REDEBAN 2025'!$B$19,IF(AND(T73="VISITA_TÉCNICA",Z73="TIPO II"),'BASE LIQUIDACION REDEBAN 2025'!$B$18,'BASE LIQUIDACION REDEBAN 2025'!$B$17))</f>
        <v>67654.12000000001</v>
      </c>
      <c r="AE73" s="97">
        <v>0</v>
      </c>
      <c r="AF73" s="97">
        <f t="shared" si="1"/>
        <v>67654.12000000001</v>
      </c>
    </row>
    <row r="74" spans="1:32" s="85" customFormat="1" ht="13.15">
      <c r="A74" s="178" t="s">
        <v>93</v>
      </c>
      <c r="B74" s="95" t="str">
        <f>VLOOKUP(A74,'CENTRO DE COSTOS'!A:D,4,FALSE)</f>
        <v>DIEGO FERNANDO HENAO CARDONA</v>
      </c>
      <c r="C74" s="95" t="str">
        <f>VLOOKUP(A74,'CENTRO DE COSTOS'!A:D,2,FALSE)</f>
        <v>0004-0003</v>
      </c>
      <c r="D74" s="178">
        <v>52835</v>
      </c>
      <c r="E74" s="178">
        <v>2212889</v>
      </c>
      <c r="F74" s="178">
        <v>59519</v>
      </c>
      <c r="G74" s="178" t="s">
        <v>162</v>
      </c>
      <c r="H74" s="178" t="s">
        <v>2311</v>
      </c>
      <c r="I74" s="178" t="s">
        <v>12150</v>
      </c>
      <c r="J74" s="110" t="s">
        <v>167</v>
      </c>
      <c r="K74" s="178">
        <v>2212889</v>
      </c>
      <c r="L74" s="178" t="s">
        <v>12151</v>
      </c>
      <c r="M74" s="176">
        <v>45803.615277777775</v>
      </c>
      <c r="N74" s="176">
        <v>45813.328020833331</v>
      </c>
      <c r="O74" s="178" t="s">
        <v>9136</v>
      </c>
      <c r="P74" s="178" t="s">
        <v>9137</v>
      </c>
      <c r="Q74" s="178" t="s">
        <v>9138</v>
      </c>
      <c r="R74" s="178" t="s">
        <v>11927</v>
      </c>
      <c r="S74" s="178" t="s">
        <v>11927</v>
      </c>
      <c r="T74" s="178" t="s">
        <v>9971</v>
      </c>
      <c r="U74" s="178">
        <v>20</v>
      </c>
      <c r="V74" s="178" t="s">
        <v>12152</v>
      </c>
      <c r="W74" s="177">
        <v>700159329316</v>
      </c>
      <c r="X74" s="178" t="s">
        <v>12037</v>
      </c>
      <c r="Y74" s="178" t="s">
        <v>173</v>
      </c>
      <c r="Z74" s="178" t="s">
        <v>32</v>
      </c>
      <c r="AA74" s="178" t="s">
        <v>189</v>
      </c>
      <c r="AB74" s="178">
        <v>0</v>
      </c>
      <c r="AC74" s="92" t="s">
        <v>506</v>
      </c>
      <c r="AD74" s="112">
        <f>IF(T74="SOPORTE_TELEFÓNICO",'BASE LIQUIDACION REDEBAN 2025'!$B$19,IF(AND(T74="VISITA_TÉCNICA",Z74="TIPO II"),'BASE LIQUIDACION REDEBAN 2025'!$B$18,'BASE LIQUIDACION REDEBAN 2025'!$B$17))</f>
        <v>35779.500569199998</v>
      </c>
      <c r="AE74" s="97">
        <v>0</v>
      </c>
      <c r="AF74" s="97">
        <f t="shared" si="1"/>
        <v>35779.500569199998</v>
      </c>
    </row>
    <row r="75" spans="1:32" s="85" customFormat="1" ht="13.15">
      <c r="A75" s="178" t="s">
        <v>91</v>
      </c>
      <c r="B75" s="95" t="str">
        <f>VLOOKUP(A75,'CENTRO DE COSTOS'!A:D,4,FALSE)</f>
        <v>JOSE MAURICIO HERNANDEZ ROJAS</v>
      </c>
      <c r="C75" s="95" t="str">
        <f>VLOOKUP(A75,'CENTRO DE COSTOS'!A:D,2,FALSE)</f>
        <v>0004-0001</v>
      </c>
      <c r="D75" s="178">
        <v>23580</v>
      </c>
      <c r="E75" s="178">
        <v>2215922</v>
      </c>
      <c r="F75" s="178">
        <v>71201</v>
      </c>
      <c r="G75" s="178" t="s">
        <v>612</v>
      </c>
      <c r="H75" s="178" t="s">
        <v>1463</v>
      </c>
      <c r="I75" s="178" t="s">
        <v>12153</v>
      </c>
      <c r="J75" s="110" t="s">
        <v>167</v>
      </c>
      <c r="K75" s="178">
        <v>2215922</v>
      </c>
      <c r="L75" s="178" t="s">
        <v>12154</v>
      </c>
      <c r="M75" s="176">
        <v>45804.352083333331</v>
      </c>
      <c r="N75" s="176">
        <v>45813.330208333333</v>
      </c>
      <c r="O75" s="178" t="s">
        <v>9136</v>
      </c>
      <c r="P75" s="178" t="s">
        <v>9137</v>
      </c>
      <c r="Q75" s="178" t="s">
        <v>9138</v>
      </c>
      <c r="R75" s="178" t="s">
        <v>11927</v>
      </c>
      <c r="S75" s="178" t="s">
        <v>11927</v>
      </c>
      <c r="T75" s="178" t="s">
        <v>9971</v>
      </c>
      <c r="U75" s="178">
        <v>10</v>
      </c>
      <c r="V75" s="178" t="s">
        <v>12155</v>
      </c>
      <c r="W75" s="177">
        <v>700159437577</v>
      </c>
      <c r="X75" s="178" t="s">
        <v>12037</v>
      </c>
      <c r="Y75" s="178" t="s">
        <v>173</v>
      </c>
      <c r="Z75" s="178" t="s">
        <v>32</v>
      </c>
      <c r="AA75" s="178" t="s">
        <v>189</v>
      </c>
      <c r="AB75" s="178">
        <v>0</v>
      </c>
      <c r="AC75" s="92" t="s">
        <v>3368</v>
      </c>
      <c r="AD75" s="112">
        <f>IF(T75="SOPORTE_TELEFÓNICO",'BASE LIQUIDACION REDEBAN 2025'!$B$19,IF(AND(T75="VISITA_TÉCNICA",Z75="TIPO II"),'BASE LIQUIDACION REDEBAN 2025'!$B$18,'BASE LIQUIDACION REDEBAN 2025'!$B$17))</f>
        <v>35779.500569199998</v>
      </c>
      <c r="AE75" s="97">
        <v>0</v>
      </c>
      <c r="AF75" s="97">
        <f t="shared" si="1"/>
        <v>35779.500569199998</v>
      </c>
    </row>
    <row r="76" spans="1:32" s="85" customFormat="1" ht="13.15">
      <c r="A76" s="178" t="s">
        <v>72</v>
      </c>
      <c r="B76" s="95" t="str">
        <f>VLOOKUP(A76,'CENTRO DE COSTOS'!A:D,4,FALSE)</f>
        <v>MIGUEL JULIÁN HERNÁNDEZ GUARÍN</v>
      </c>
      <c r="C76" s="95" t="str">
        <f>VLOOKUP(A76,'CENTRO DE COSTOS'!A:D,2,FALSE)</f>
        <v>0004-0008</v>
      </c>
      <c r="D76" s="178">
        <v>68307</v>
      </c>
      <c r="E76" s="178">
        <v>2243030</v>
      </c>
      <c r="F76" s="178">
        <v>76830</v>
      </c>
      <c r="G76" s="178" t="s">
        <v>180</v>
      </c>
      <c r="H76" s="178" t="s">
        <v>1617</v>
      </c>
      <c r="I76" s="178" t="s">
        <v>12156</v>
      </c>
      <c r="J76" s="110" t="s">
        <v>167</v>
      </c>
      <c r="K76" s="178">
        <v>2243030</v>
      </c>
      <c r="L76" s="178" t="s">
        <v>12157</v>
      </c>
      <c r="M76" s="176">
        <v>45811.390277777777</v>
      </c>
      <c r="N76" s="176">
        <v>45813.330555555556</v>
      </c>
      <c r="O76" s="178" t="s">
        <v>9136</v>
      </c>
      <c r="P76" s="178" t="s">
        <v>9137</v>
      </c>
      <c r="Q76" s="178" t="s">
        <v>9138</v>
      </c>
      <c r="R76" s="178" t="s">
        <v>11927</v>
      </c>
      <c r="S76" s="178" t="s">
        <v>11927</v>
      </c>
      <c r="T76" s="178" t="s">
        <v>177</v>
      </c>
      <c r="U76" s="178">
        <v>20</v>
      </c>
      <c r="V76" s="178" t="s">
        <v>12158</v>
      </c>
      <c r="W76" s="177">
        <v>0</v>
      </c>
      <c r="X76" s="178" t="s">
        <v>173</v>
      </c>
      <c r="Y76" s="178" t="s">
        <v>173</v>
      </c>
      <c r="Z76" s="178" t="s">
        <v>25</v>
      </c>
      <c r="AA76" s="178" t="s">
        <v>189</v>
      </c>
      <c r="AB76" s="178">
        <v>1</v>
      </c>
      <c r="AC76" s="92" t="s">
        <v>265</v>
      </c>
      <c r="AD76" s="112">
        <f>IF(T76="SOPORTE_TELEFÓNICO",'BASE LIQUIDACION REDEBAN 2025'!$B$19,IF(AND(T76="VISITA_TÉCNICA",Z76="TIPO II"),'BASE LIQUIDACION REDEBAN 2025'!$B$18,'BASE LIQUIDACION REDEBAN 2025'!$B$17))</f>
        <v>35779.500569199998</v>
      </c>
      <c r="AE76" s="97">
        <v>0</v>
      </c>
      <c r="AF76" s="97">
        <f t="shared" si="1"/>
        <v>35779.500569199998</v>
      </c>
    </row>
    <row r="77" spans="1:32" s="85" customFormat="1" ht="13.15">
      <c r="A77" s="178" t="s">
        <v>93</v>
      </c>
      <c r="B77" s="95" t="str">
        <f>VLOOKUP(A77,'CENTRO DE COSTOS'!A:D,4,FALSE)</f>
        <v>DIEGO FERNANDO HENAO CARDONA</v>
      </c>
      <c r="C77" s="95" t="str">
        <f>VLOOKUP(A77,'CENTRO DE COSTOS'!A:D,2,FALSE)</f>
        <v>0004-0003</v>
      </c>
      <c r="D77" s="178">
        <v>52835</v>
      </c>
      <c r="E77" s="178">
        <v>2224237</v>
      </c>
      <c r="F77" s="178">
        <v>72902</v>
      </c>
      <c r="G77" s="178" t="s">
        <v>162</v>
      </c>
      <c r="H77" s="178" t="s">
        <v>2311</v>
      </c>
      <c r="I77" s="178" t="s">
        <v>12159</v>
      </c>
      <c r="J77" s="110" t="s">
        <v>167</v>
      </c>
      <c r="K77" s="178">
        <v>2224237</v>
      </c>
      <c r="L77" s="178" t="s">
        <v>12160</v>
      </c>
      <c r="M77" s="176">
        <v>45805.504166666666</v>
      </c>
      <c r="N77" s="176">
        <v>45813.333761574075</v>
      </c>
      <c r="O77" s="178" t="s">
        <v>9136</v>
      </c>
      <c r="P77" s="178" t="s">
        <v>9137</v>
      </c>
      <c r="Q77" s="178" t="s">
        <v>9138</v>
      </c>
      <c r="R77" s="178" t="s">
        <v>11927</v>
      </c>
      <c r="S77" s="178" t="s">
        <v>11927</v>
      </c>
      <c r="T77" s="178" t="s">
        <v>9971</v>
      </c>
      <c r="U77" s="178">
        <v>20</v>
      </c>
      <c r="V77" s="178" t="s">
        <v>12161</v>
      </c>
      <c r="W77" s="177">
        <v>700159329460</v>
      </c>
      <c r="X77" s="178" t="s">
        <v>12037</v>
      </c>
      <c r="Y77" s="178" t="s">
        <v>173</v>
      </c>
      <c r="Z77" s="178" t="s">
        <v>32</v>
      </c>
      <c r="AA77" s="178" t="s">
        <v>189</v>
      </c>
      <c r="AB77" s="178">
        <v>0</v>
      </c>
      <c r="AC77" s="92" t="s">
        <v>12101</v>
      </c>
      <c r="AD77" s="112">
        <f>IF(T77="SOPORTE_TELEFÓNICO",'BASE LIQUIDACION REDEBAN 2025'!$B$19,IF(AND(T77="VISITA_TÉCNICA",Z77="TIPO II"),'BASE LIQUIDACION REDEBAN 2025'!$B$18,'BASE LIQUIDACION REDEBAN 2025'!$B$17))</f>
        <v>35779.500569199998</v>
      </c>
      <c r="AE77" s="97">
        <v>0</v>
      </c>
      <c r="AF77" s="97">
        <f t="shared" si="1"/>
        <v>35779.500569199998</v>
      </c>
    </row>
    <row r="78" spans="1:32" s="85" customFormat="1" ht="13.15">
      <c r="A78" s="178" t="s">
        <v>96</v>
      </c>
      <c r="B78" s="95" t="str">
        <f>VLOOKUP(A78,'CENTRO DE COSTOS'!A:D,4,FALSE)</f>
        <v>JOSE MAURICIO HERNANDEZ ROJAS</v>
      </c>
      <c r="C78" s="95" t="str">
        <f>VLOOKUP(A78,'CENTRO DE COSTOS'!A:D,2,FALSE)</f>
        <v>0004-0001</v>
      </c>
      <c r="D78" s="178">
        <v>44001</v>
      </c>
      <c r="E78" s="178">
        <v>2243631</v>
      </c>
      <c r="F78" s="178">
        <v>78629</v>
      </c>
      <c r="G78" s="178" t="s">
        <v>566</v>
      </c>
      <c r="H78" s="178" t="s">
        <v>2105</v>
      </c>
      <c r="I78" s="178" t="s">
        <v>12162</v>
      </c>
      <c r="J78" s="110" t="s">
        <v>167</v>
      </c>
      <c r="K78" s="178">
        <v>2243631</v>
      </c>
      <c r="L78" s="178" t="s">
        <v>12163</v>
      </c>
      <c r="M78" s="176">
        <v>45811.415972222225</v>
      </c>
      <c r="N78" s="176">
        <v>45813.335613425923</v>
      </c>
      <c r="O78" s="178" t="s">
        <v>9136</v>
      </c>
      <c r="P78" s="178" t="s">
        <v>9137</v>
      </c>
      <c r="Q78" s="178" t="s">
        <v>9138</v>
      </c>
      <c r="R78" s="178" t="s">
        <v>11927</v>
      </c>
      <c r="S78" s="178" t="s">
        <v>11927</v>
      </c>
      <c r="T78" s="178" t="s">
        <v>9971</v>
      </c>
      <c r="U78" s="178">
        <v>40</v>
      </c>
      <c r="V78" s="178" t="s">
        <v>12164</v>
      </c>
      <c r="W78" s="177">
        <v>45899500834</v>
      </c>
      <c r="X78" s="178" t="s">
        <v>12097</v>
      </c>
      <c r="Y78" s="178" t="s">
        <v>173</v>
      </c>
      <c r="Z78" s="178" t="s">
        <v>30</v>
      </c>
      <c r="AA78" s="178" t="s">
        <v>189</v>
      </c>
      <c r="AB78" s="178">
        <v>0</v>
      </c>
      <c r="AC78" s="92">
        <v>0</v>
      </c>
      <c r="AD78" s="112">
        <f>IF(T78="SOPORTE_TELEFÓNICO",'BASE LIQUIDACION REDEBAN 2025'!$B$19,IF(AND(T78="VISITA_TÉCNICA",Z78="TIPO II"),'BASE LIQUIDACION REDEBAN 2025'!$B$18,'BASE LIQUIDACION REDEBAN 2025'!$B$17))</f>
        <v>35779.500569199998</v>
      </c>
      <c r="AE78" s="97">
        <v>0</v>
      </c>
      <c r="AF78" s="97">
        <f t="shared" si="1"/>
        <v>35779.500569199998</v>
      </c>
    </row>
    <row r="79" spans="1:32" s="85" customFormat="1" ht="13.15">
      <c r="A79" s="178" t="s">
        <v>93</v>
      </c>
      <c r="B79" s="95" t="str">
        <f>VLOOKUP(A79,'CENTRO DE COSTOS'!A:D,4,FALSE)</f>
        <v>DIEGO FERNANDO HENAO CARDONA</v>
      </c>
      <c r="C79" s="95" t="str">
        <f>VLOOKUP(A79,'CENTRO DE COSTOS'!A:D,2,FALSE)</f>
        <v>0004-0003</v>
      </c>
      <c r="D79" s="178">
        <v>86865</v>
      </c>
      <c r="E79" s="178">
        <v>2219474</v>
      </c>
      <c r="F79" s="178">
        <v>46863</v>
      </c>
      <c r="G79" s="178" t="s">
        <v>7023</v>
      </c>
      <c r="H79" s="178" t="s">
        <v>9974</v>
      </c>
      <c r="I79" s="178" t="s">
        <v>12165</v>
      </c>
      <c r="J79" s="110" t="s">
        <v>167</v>
      </c>
      <c r="K79" s="178">
        <v>2219474</v>
      </c>
      <c r="L79" s="178" t="s">
        <v>12166</v>
      </c>
      <c r="M79" s="176">
        <v>45804.627083333333</v>
      </c>
      <c r="N79" s="176">
        <v>45813.35359953704</v>
      </c>
      <c r="O79" s="178" t="s">
        <v>9136</v>
      </c>
      <c r="P79" s="178" t="s">
        <v>9137</v>
      </c>
      <c r="Q79" s="178" t="s">
        <v>9138</v>
      </c>
      <c r="R79" s="178" t="s">
        <v>11927</v>
      </c>
      <c r="S79" s="178" t="s">
        <v>11927</v>
      </c>
      <c r="T79" s="178" t="s">
        <v>9971</v>
      </c>
      <c r="U79" s="178">
        <v>30</v>
      </c>
      <c r="V79" s="178" t="s">
        <v>12167</v>
      </c>
      <c r="W79" s="177">
        <v>2185553655</v>
      </c>
      <c r="X79" s="178" t="s">
        <v>11942</v>
      </c>
      <c r="Y79" s="178" t="s">
        <v>11943</v>
      </c>
      <c r="Z79" s="178" t="s">
        <v>32</v>
      </c>
      <c r="AA79" s="178" t="s">
        <v>189</v>
      </c>
      <c r="AB79" s="178">
        <v>0</v>
      </c>
      <c r="AC79" s="92" t="s">
        <v>2236</v>
      </c>
      <c r="AD79" s="112">
        <f>IF(T79="SOPORTE_TELEFÓNICO",'BASE LIQUIDACION REDEBAN 2025'!$B$19,IF(AND(T79="VISITA_TÉCNICA",Z79="TIPO II"),'BASE LIQUIDACION REDEBAN 2025'!$B$18,'BASE LIQUIDACION REDEBAN 2025'!$B$17))</f>
        <v>35779.500569199998</v>
      </c>
      <c r="AE79" s="97">
        <v>0</v>
      </c>
      <c r="AF79" s="97">
        <f t="shared" si="1"/>
        <v>35779.500569199998</v>
      </c>
    </row>
    <row r="80" spans="1:32" s="85" customFormat="1" ht="13.15">
      <c r="A80" s="178" t="s">
        <v>90</v>
      </c>
      <c r="B80" s="95" t="str">
        <f>VLOOKUP(A80,'CENTRO DE COSTOS'!A:D,4,FALSE)</f>
        <v>JUAN SEBASTIÁN RÍOS CASTRILLÓN</v>
      </c>
      <c r="C80" s="95" t="str">
        <f>VLOOKUP(A80,'CENTRO DE COSTOS'!A:D,2,FALSE)</f>
        <v>0004-0005</v>
      </c>
      <c r="D80" s="178">
        <v>5591</v>
      </c>
      <c r="E80" s="178">
        <v>2228780</v>
      </c>
      <c r="F80" s="178">
        <v>33431</v>
      </c>
      <c r="G80" s="178" t="s">
        <v>290</v>
      </c>
      <c r="H80" s="178" t="s">
        <v>1734</v>
      </c>
      <c r="I80" s="178" t="s">
        <v>12168</v>
      </c>
      <c r="J80" s="110" t="s">
        <v>167</v>
      </c>
      <c r="K80" s="178">
        <v>2228780</v>
      </c>
      <c r="L80" s="178" t="s">
        <v>12169</v>
      </c>
      <c r="M80" s="176">
        <v>45806.418055555558</v>
      </c>
      <c r="N80" s="176">
        <v>45813.354050925926</v>
      </c>
      <c r="O80" s="178" t="s">
        <v>9136</v>
      </c>
      <c r="P80" s="178" t="s">
        <v>9137</v>
      </c>
      <c r="Q80" s="178" t="s">
        <v>9138</v>
      </c>
      <c r="R80" s="178" t="s">
        <v>11927</v>
      </c>
      <c r="S80" s="178" t="s">
        <v>11927</v>
      </c>
      <c r="T80" s="178" t="s">
        <v>9971</v>
      </c>
      <c r="U80" s="178">
        <v>90</v>
      </c>
      <c r="V80" s="178" t="s">
        <v>12170</v>
      </c>
      <c r="W80" s="177">
        <v>368691988</v>
      </c>
      <c r="X80" s="178" t="s">
        <v>11942</v>
      </c>
      <c r="Y80" s="178" t="s">
        <v>11943</v>
      </c>
      <c r="Z80" s="178" t="s">
        <v>32</v>
      </c>
      <c r="AA80" s="178" t="s">
        <v>189</v>
      </c>
      <c r="AB80" s="178">
        <v>0</v>
      </c>
      <c r="AC80" s="92" t="s">
        <v>841</v>
      </c>
      <c r="AD80" s="112">
        <f>IF(T80="SOPORTE_TELEFÓNICO",'BASE LIQUIDACION REDEBAN 2025'!$B$19,IF(AND(T80="VISITA_TÉCNICA",Z80="TIPO II"),'BASE LIQUIDACION REDEBAN 2025'!$B$18,'BASE LIQUIDACION REDEBAN 2025'!$B$17))</f>
        <v>35779.500569199998</v>
      </c>
      <c r="AE80" s="97">
        <v>0</v>
      </c>
      <c r="AF80" s="97">
        <f t="shared" si="1"/>
        <v>35779.500569199998</v>
      </c>
    </row>
    <row r="81" spans="1:32" s="85" customFormat="1" ht="13.15">
      <c r="A81" s="178" t="s">
        <v>99</v>
      </c>
      <c r="B81" s="95" t="str">
        <f>VLOOKUP(A81,'CENTRO DE COSTOS'!A:D,4,FALSE)</f>
        <v>JOSE MAURICIO HERNANDEZ ROJAS</v>
      </c>
      <c r="C81" s="95" t="str">
        <f>VLOOKUP(A81,'CENTRO DE COSTOS'!A:D,2,FALSE)</f>
        <v>0004-0001</v>
      </c>
      <c r="D81" s="178">
        <v>20178</v>
      </c>
      <c r="E81" s="178">
        <v>2210261</v>
      </c>
      <c r="F81" s="178">
        <v>58869</v>
      </c>
      <c r="G81" s="178" t="s">
        <v>269</v>
      </c>
      <c r="H81" s="178" t="s">
        <v>7922</v>
      </c>
      <c r="I81" s="178" t="s">
        <v>12171</v>
      </c>
      <c r="J81" s="110" t="s">
        <v>167</v>
      </c>
      <c r="K81" s="178">
        <v>2210261</v>
      </c>
      <c r="L81" s="178" t="s">
        <v>12172</v>
      </c>
      <c r="M81" s="176">
        <v>45803.410416666666</v>
      </c>
      <c r="N81" s="176">
        <v>45813.386111111111</v>
      </c>
      <c r="O81" s="178" t="s">
        <v>9136</v>
      </c>
      <c r="P81" s="178" t="s">
        <v>9137</v>
      </c>
      <c r="Q81" s="178" t="s">
        <v>9138</v>
      </c>
      <c r="R81" s="178" t="s">
        <v>11927</v>
      </c>
      <c r="S81" s="178" t="s">
        <v>11927</v>
      </c>
      <c r="T81" s="178" t="s">
        <v>9971</v>
      </c>
      <c r="U81" s="178">
        <v>20</v>
      </c>
      <c r="V81" s="178" t="s">
        <v>12173</v>
      </c>
      <c r="W81" s="177">
        <v>2205447053</v>
      </c>
      <c r="X81" s="178" t="s">
        <v>11942</v>
      </c>
      <c r="Y81" s="178" t="s">
        <v>11947</v>
      </c>
      <c r="Z81" s="178" t="s">
        <v>30</v>
      </c>
      <c r="AA81" s="178" t="s">
        <v>189</v>
      </c>
      <c r="AB81" s="178">
        <v>0</v>
      </c>
      <c r="AC81" s="92" t="s">
        <v>467</v>
      </c>
      <c r="AD81" s="112">
        <f>IF(T81="SOPORTE_TELEFÓNICO",'BASE LIQUIDACION REDEBAN 2025'!$B$19,IF(AND(T81="VISITA_TÉCNICA",Z81="TIPO II"),'BASE LIQUIDACION REDEBAN 2025'!$B$18,'BASE LIQUIDACION REDEBAN 2025'!$B$17))</f>
        <v>35779.500569199998</v>
      </c>
      <c r="AE81" s="97">
        <v>0</v>
      </c>
      <c r="AF81" s="97">
        <f t="shared" si="1"/>
        <v>35779.500569199998</v>
      </c>
    </row>
    <row r="82" spans="1:32" s="85" customFormat="1" ht="13.15">
      <c r="A82" s="178" t="s">
        <v>94</v>
      </c>
      <c r="B82" s="95" t="str">
        <f>VLOOKUP(A82,'CENTRO DE COSTOS'!A:D,4,FALSE)</f>
        <v>DIEGO FERNANDO HENAO CARDONA</v>
      </c>
      <c r="C82" s="95" t="str">
        <f>VLOOKUP(A82,'CENTRO DE COSTOS'!A:D,2,FALSE)</f>
        <v>0004-0002</v>
      </c>
      <c r="D82" s="178">
        <v>66001</v>
      </c>
      <c r="E82" s="178">
        <v>2249945</v>
      </c>
      <c r="F82" s="178">
        <v>45609</v>
      </c>
      <c r="G82" s="178" t="s">
        <v>450</v>
      </c>
      <c r="H82" s="178" t="s">
        <v>94</v>
      </c>
      <c r="I82" s="178" t="s">
        <v>12174</v>
      </c>
      <c r="J82" s="110" t="s">
        <v>167</v>
      </c>
      <c r="K82" s="178">
        <v>2249945</v>
      </c>
      <c r="L82" s="178" t="s">
        <v>12175</v>
      </c>
      <c r="M82" s="176">
        <v>45812.333333333336</v>
      </c>
      <c r="N82" s="176">
        <v>45813.396527777775</v>
      </c>
      <c r="O82" s="178" t="s">
        <v>9136</v>
      </c>
      <c r="P82" s="178" t="s">
        <v>9137</v>
      </c>
      <c r="Q82" s="178" t="s">
        <v>9138</v>
      </c>
      <c r="R82" s="178" t="s">
        <v>11927</v>
      </c>
      <c r="S82" s="178" t="s">
        <v>11927</v>
      </c>
      <c r="T82" s="178" t="s">
        <v>177</v>
      </c>
      <c r="U82" s="178">
        <v>130</v>
      </c>
      <c r="V82" s="178" t="s">
        <v>12176</v>
      </c>
      <c r="W82" s="177">
        <v>0</v>
      </c>
      <c r="X82" s="178" t="s">
        <v>173</v>
      </c>
      <c r="Y82" s="178" t="s">
        <v>173</v>
      </c>
      <c r="Z82" s="178" t="s">
        <v>25</v>
      </c>
      <c r="AA82" s="178" t="s">
        <v>189</v>
      </c>
      <c r="AB82" s="178">
        <v>1</v>
      </c>
      <c r="AC82" s="92" t="s">
        <v>608</v>
      </c>
      <c r="AD82" s="112">
        <f>IF(T82="SOPORTE_TELEFÓNICO",'BASE LIQUIDACION REDEBAN 2025'!$B$19,IF(AND(T82="VISITA_TÉCNICA",Z82="TIPO II"),'BASE LIQUIDACION REDEBAN 2025'!$B$18,'BASE LIQUIDACION REDEBAN 2025'!$B$17))</f>
        <v>35779.500569199998</v>
      </c>
      <c r="AE82" s="97">
        <v>0</v>
      </c>
      <c r="AF82" s="97">
        <f t="shared" si="1"/>
        <v>35779.500569199998</v>
      </c>
    </row>
    <row r="83" spans="1:32" s="85" customFormat="1" ht="13.15">
      <c r="A83" s="178" t="s">
        <v>90</v>
      </c>
      <c r="B83" s="95" t="str">
        <f>VLOOKUP(A83,'CENTRO DE COSTOS'!A:D,4,FALSE)</f>
        <v>JUAN SEBASTIÁN RÍOS CASTRILLÓN</v>
      </c>
      <c r="C83" s="95" t="str">
        <f>VLOOKUP(A83,'CENTRO DE COSTOS'!A:D,2,FALSE)</f>
        <v>0004-0005</v>
      </c>
      <c r="D83" s="178">
        <v>5088</v>
      </c>
      <c r="E83" s="178">
        <v>2247403</v>
      </c>
      <c r="F83" s="178">
        <v>27605</v>
      </c>
      <c r="G83" s="178" t="s">
        <v>290</v>
      </c>
      <c r="H83" s="178" t="s">
        <v>291</v>
      </c>
      <c r="I83" s="178" t="s">
        <v>12177</v>
      </c>
      <c r="J83" s="110" t="s">
        <v>167</v>
      </c>
      <c r="K83" s="178">
        <v>2247403</v>
      </c>
      <c r="L83" s="178" t="s">
        <v>12178</v>
      </c>
      <c r="M83" s="176">
        <v>45811.620138888888</v>
      </c>
      <c r="N83" s="176">
        <v>45813.4</v>
      </c>
      <c r="O83" s="178" t="s">
        <v>9136</v>
      </c>
      <c r="P83" s="178" t="s">
        <v>9137</v>
      </c>
      <c r="Q83" s="178" t="s">
        <v>9138</v>
      </c>
      <c r="R83" s="178" t="s">
        <v>11927</v>
      </c>
      <c r="S83" s="178" t="s">
        <v>11927</v>
      </c>
      <c r="T83" s="178" t="s">
        <v>177</v>
      </c>
      <c r="U83" s="178">
        <v>100</v>
      </c>
      <c r="V83" s="178" t="s">
        <v>12179</v>
      </c>
      <c r="W83" s="177">
        <v>0</v>
      </c>
      <c r="X83" s="178" t="s">
        <v>173</v>
      </c>
      <c r="Y83" s="178" t="s">
        <v>173</v>
      </c>
      <c r="Z83" s="178" t="s">
        <v>25</v>
      </c>
      <c r="AA83" s="178" t="s">
        <v>189</v>
      </c>
      <c r="AB83" s="178">
        <v>1</v>
      </c>
      <c r="AC83" s="92" t="s">
        <v>12057</v>
      </c>
      <c r="AD83" s="112">
        <f>IF(T83="SOPORTE_TELEFÓNICO",'BASE LIQUIDACION REDEBAN 2025'!$B$19,IF(AND(T83="VISITA_TÉCNICA",Z83="TIPO II"),'BASE LIQUIDACION REDEBAN 2025'!$B$18,'BASE LIQUIDACION REDEBAN 2025'!$B$17))</f>
        <v>35779.500569199998</v>
      </c>
      <c r="AE83" s="97">
        <v>0</v>
      </c>
      <c r="AF83" s="97">
        <f t="shared" si="1"/>
        <v>35779.500569199998</v>
      </c>
    </row>
    <row r="84" spans="1:32" s="85" customFormat="1" ht="13.15">
      <c r="A84" s="178" t="s">
        <v>90</v>
      </c>
      <c r="B84" s="95" t="str">
        <f>VLOOKUP(A84,'CENTRO DE COSTOS'!A:D,4,FALSE)</f>
        <v>JUAN SEBASTIÁN RÍOS CASTRILLÓN</v>
      </c>
      <c r="C84" s="95" t="str">
        <f>VLOOKUP(A84,'CENTRO DE COSTOS'!A:D,2,FALSE)</f>
        <v>0004-0005</v>
      </c>
      <c r="D84" s="178">
        <v>5234</v>
      </c>
      <c r="E84" s="178">
        <v>2213278</v>
      </c>
      <c r="F84" s="178">
        <v>63962</v>
      </c>
      <c r="G84" s="178" t="s">
        <v>290</v>
      </c>
      <c r="H84" s="178" t="s">
        <v>7356</v>
      </c>
      <c r="I84" s="178" t="s">
        <v>12180</v>
      </c>
      <c r="J84" s="110" t="s">
        <v>167</v>
      </c>
      <c r="K84" s="178">
        <v>2213278</v>
      </c>
      <c r="L84" s="178" t="s">
        <v>12181</v>
      </c>
      <c r="M84" s="176">
        <v>45803.62777777778</v>
      </c>
      <c r="N84" s="176">
        <v>45813.406192129631</v>
      </c>
      <c r="O84" s="178" t="s">
        <v>9136</v>
      </c>
      <c r="P84" s="178" t="s">
        <v>9137</v>
      </c>
      <c r="Q84" s="178" t="s">
        <v>9138</v>
      </c>
      <c r="R84" s="178" t="s">
        <v>11927</v>
      </c>
      <c r="S84" s="178" t="s">
        <v>11927</v>
      </c>
      <c r="T84" s="178" t="s">
        <v>9971</v>
      </c>
      <c r="U84" s="178">
        <v>30</v>
      </c>
      <c r="V84" s="178" t="s">
        <v>12167</v>
      </c>
      <c r="W84" s="177">
        <v>284607300</v>
      </c>
      <c r="X84" s="178" t="s">
        <v>11942</v>
      </c>
      <c r="Y84" s="178" t="s">
        <v>12182</v>
      </c>
      <c r="Z84" s="178" t="s">
        <v>32</v>
      </c>
      <c r="AA84" s="178" t="s">
        <v>189</v>
      </c>
      <c r="AB84" s="178">
        <v>0</v>
      </c>
      <c r="AC84" s="92" t="s">
        <v>3341</v>
      </c>
      <c r="AD84" s="112">
        <f>IF(T84="SOPORTE_TELEFÓNICO",'BASE LIQUIDACION REDEBAN 2025'!$B$19,IF(AND(T84="VISITA_TÉCNICA",Z84="TIPO II"),'BASE LIQUIDACION REDEBAN 2025'!$B$18,'BASE LIQUIDACION REDEBAN 2025'!$B$17))</f>
        <v>35779.500569199998</v>
      </c>
      <c r="AE84" s="97">
        <v>0</v>
      </c>
      <c r="AF84" s="97">
        <f t="shared" si="1"/>
        <v>35779.500569199998</v>
      </c>
    </row>
    <row r="85" spans="1:32" s="85" customFormat="1" ht="13.15">
      <c r="A85" s="178" t="s">
        <v>90</v>
      </c>
      <c r="B85" s="95" t="str">
        <f>VLOOKUP(A85,'CENTRO DE COSTOS'!A:D,4,FALSE)</f>
        <v>JUAN SEBASTIÁN RÍOS CASTRILLÓN</v>
      </c>
      <c r="C85" s="95" t="str">
        <f>VLOOKUP(A85,'CENTRO DE COSTOS'!A:D,2,FALSE)</f>
        <v>0004-0005</v>
      </c>
      <c r="D85" s="178">
        <v>5088</v>
      </c>
      <c r="E85" s="178">
        <v>2241655</v>
      </c>
      <c r="F85" s="178">
        <v>77782</v>
      </c>
      <c r="G85" s="178" t="s">
        <v>290</v>
      </c>
      <c r="H85" s="178" t="s">
        <v>291</v>
      </c>
      <c r="I85" s="178" t="s">
        <v>12183</v>
      </c>
      <c r="J85" s="110" t="s">
        <v>167</v>
      </c>
      <c r="K85" s="178">
        <v>2241655</v>
      </c>
      <c r="L85" s="178" t="s">
        <v>12184</v>
      </c>
      <c r="M85" s="176">
        <v>45811.333333333336</v>
      </c>
      <c r="N85" s="176">
        <v>45813.418055555558</v>
      </c>
      <c r="O85" s="178" t="s">
        <v>9136</v>
      </c>
      <c r="P85" s="178" t="s">
        <v>9137</v>
      </c>
      <c r="Q85" s="178" t="s">
        <v>9138</v>
      </c>
      <c r="R85" s="178" t="s">
        <v>11927</v>
      </c>
      <c r="S85" s="178" t="s">
        <v>11927</v>
      </c>
      <c r="T85" s="178" t="s">
        <v>177</v>
      </c>
      <c r="U85" s="178">
        <v>70</v>
      </c>
      <c r="V85" s="178" t="s">
        <v>12185</v>
      </c>
      <c r="W85" s="177">
        <v>0</v>
      </c>
      <c r="X85" s="178" t="s">
        <v>173</v>
      </c>
      <c r="Y85" s="178" t="s">
        <v>173</v>
      </c>
      <c r="Z85" s="178" t="s">
        <v>25</v>
      </c>
      <c r="AA85" s="178" t="s">
        <v>189</v>
      </c>
      <c r="AB85" s="178">
        <v>1</v>
      </c>
      <c r="AC85" s="92" t="s">
        <v>608</v>
      </c>
      <c r="AD85" s="112">
        <f>IF(T85="SOPORTE_TELEFÓNICO",'BASE LIQUIDACION REDEBAN 2025'!$B$19,IF(AND(T85="VISITA_TÉCNICA",Z85="TIPO II"),'BASE LIQUIDACION REDEBAN 2025'!$B$18,'BASE LIQUIDACION REDEBAN 2025'!$B$17))</f>
        <v>35779.500569199998</v>
      </c>
      <c r="AE85" s="97">
        <v>0</v>
      </c>
      <c r="AF85" s="97">
        <f t="shared" si="1"/>
        <v>35779.500569199998</v>
      </c>
    </row>
    <row r="86" spans="1:32" s="85" customFormat="1" ht="13.15">
      <c r="A86" s="178" t="s">
        <v>94</v>
      </c>
      <c r="B86" s="95" t="str">
        <f>VLOOKUP(A86,'CENTRO DE COSTOS'!A:D,4,FALSE)</f>
        <v>DIEGO FERNANDO HENAO CARDONA</v>
      </c>
      <c r="C86" s="95" t="str">
        <f>VLOOKUP(A86,'CENTRO DE COSTOS'!A:D,2,FALSE)</f>
        <v>0004-0002</v>
      </c>
      <c r="D86" s="178">
        <v>66001</v>
      </c>
      <c r="E86" s="178">
        <v>2245996</v>
      </c>
      <c r="F86" s="178">
        <v>59520</v>
      </c>
      <c r="G86" s="178" t="s">
        <v>450</v>
      </c>
      <c r="H86" s="178" t="s">
        <v>94</v>
      </c>
      <c r="I86" s="178" t="s">
        <v>12186</v>
      </c>
      <c r="J86" s="110" t="s">
        <v>167</v>
      </c>
      <c r="K86" s="178">
        <v>2245996</v>
      </c>
      <c r="L86" s="178" t="s">
        <v>12187</v>
      </c>
      <c r="M86" s="176">
        <v>45811.536817129629</v>
      </c>
      <c r="N86" s="176">
        <v>45813.42083333333</v>
      </c>
      <c r="O86" s="178" t="s">
        <v>9136</v>
      </c>
      <c r="P86" s="178" t="s">
        <v>9137</v>
      </c>
      <c r="Q86" s="178" t="s">
        <v>9138</v>
      </c>
      <c r="R86" s="178" t="s">
        <v>11927</v>
      </c>
      <c r="S86" s="178" t="s">
        <v>11927</v>
      </c>
      <c r="T86" s="178" t="s">
        <v>177</v>
      </c>
      <c r="U86" s="178">
        <v>20</v>
      </c>
      <c r="V86" s="178" t="s">
        <v>12188</v>
      </c>
      <c r="W86" s="177">
        <v>0</v>
      </c>
      <c r="X86" s="178" t="s">
        <v>173</v>
      </c>
      <c r="Y86" s="178" t="s">
        <v>173</v>
      </c>
      <c r="Z86" s="178" t="s">
        <v>25</v>
      </c>
      <c r="AA86" s="178" t="s">
        <v>189</v>
      </c>
      <c r="AB86" s="178">
        <v>1</v>
      </c>
      <c r="AC86" s="92" t="s">
        <v>1049</v>
      </c>
      <c r="AD86" s="112">
        <f>IF(T86="SOPORTE_TELEFÓNICO",'BASE LIQUIDACION REDEBAN 2025'!$B$19,IF(AND(T86="VISITA_TÉCNICA",Z86="TIPO II"),'BASE LIQUIDACION REDEBAN 2025'!$B$18,'BASE LIQUIDACION REDEBAN 2025'!$B$17))</f>
        <v>35779.500569199998</v>
      </c>
      <c r="AE86" s="97">
        <v>0</v>
      </c>
      <c r="AF86" s="97">
        <f t="shared" si="1"/>
        <v>35779.500569199998</v>
      </c>
    </row>
    <row r="87" spans="1:32" s="85" customFormat="1" ht="13.15">
      <c r="A87" s="178" t="s">
        <v>76</v>
      </c>
      <c r="B87" s="95" t="str">
        <f>VLOOKUP(A87,'CENTRO DE COSTOS'!A:D,4,FALSE)</f>
        <v>DIEGO FERNANDO HENAO CARDONA</v>
      </c>
      <c r="C87" s="95" t="str">
        <f>VLOOKUP(A87,'CENTRO DE COSTOS'!A:D,2,FALSE)</f>
        <v>0004-0003</v>
      </c>
      <c r="D87" s="178">
        <v>76001</v>
      </c>
      <c r="E87" s="178">
        <v>2249028</v>
      </c>
      <c r="F87" s="178">
        <v>35515</v>
      </c>
      <c r="G87" s="178" t="s">
        <v>230</v>
      </c>
      <c r="H87" s="178" t="s">
        <v>76</v>
      </c>
      <c r="I87" s="178" t="s">
        <v>3583</v>
      </c>
      <c r="J87" s="110" t="s">
        <v>167</v>
      </c>
      <c r="K87" s="178">
        <v>2249028</v>
      </c>
      <c r="L87" s="178" t="s">
        <v>12189</v>
      </c>
      <c r="M87" s="176">
        <v>45811.715277777781</v>
      </c>
      <c r="N87" s="176">
        <v>45813.423611111109</v>
      </c>
      <c r="O87" s="178" t="s">
        <v>9136</v>
      </c>
      <c r="P87" s="178" t="s">
        <v>9137</v>
      </c>
      <c r="Q87" s="178" t="s">
        <v>9138</v>
      </c>
      <c r="R87" s="178" t="s">
        <v>11927</v>
      </c>
      <c r="S87" s="178" t="s">
        <v>11927</v>
      </c>
      <c r="T87" s="178" t="s">
        <v>177</v>
      </c>
      <c r="U87" s="178">
        <v>380</v>
      </c>
      <c r="V87" s="178" t="s">
        <v>12190</v>
      </c>
      <c r="W87" s="177">
        <v>0</v>
      </c>
      <c r="X87" s="178" t="s">
        <v>173</v>
      </c>
      <c r="Y87" s="178" t="s">
        <v>173</v>
      </c>
      <c r="Z87" s="178" t="s">
        <v>25</v>
      </c>
      <c r="AA87" s="178" t="s">
        <v>189</v>
      </c>
      <c r="AB87" s="178">
        <v>1</v>
      </c>
      <c r="AC87" s="92" t="s">
        <v>12094</v>
      </c>
      <c r="AD87" s="112">
        <f>IF(T87="SOPORTE_TELEFÓNICO",'BASE LIQUIDACION REDEBAN 2025'!$B$19,IF(AND(T87="VISITA_TÉCNICA",Z87="TIPO II"),'BASE LIQUIDACION REDEBAN 2025'!$B$18,'BASE LIQUIDACION REDEBAN 2025'!$B$17))</f>
        <v>35779.500569199998</v>
      </c>
      <c r="AE87" s="97">
        <v>0</v>
      </c>
      <c r="AF87" s="97">
        <f t="shared" si="1"/>
        <v>35779.500569199998</v>
      </c>
    </row>
    <row r="88" spans="1:32" s="85" customFormat="1" ht="13.15">
      <c r="A88" s="178" t="s">
        <v>94</v>
      </c>
      <c r="B88" s="95" t="str">
        <f>VLOOKUP(A88,'CENTRO DE COSTOS'!A:D,4,FALSE)</f>
        <v>DIEGO FERNANDO HENAO CARDONA</v>
      </c>
      <c r="C88" s="95" t="str">
        <f>VLOOKUP(A88,'CENTRO DE COSTOS'!A:D,2,FALSE)</f>
        <v>0004-0002</v>
      </c>
      <c r="D88" s="178">
        <v>63001</v>
      </c>
      <c r="E88" s="178">
        <v>2252849</v>
      </c>
      <c r="F88" s="178">
        <v>78148</v>
      </c>
      <c r="G88" s="178" t="s">
        <v>578</v>
      </c>
      <c r="H88" s="178" t="s">
        <v>579</v>
      </c>
      <c r="I88" s="178" t="s">
        <v>12191</v>
      </c>
      <c r="J88" s="110" t="s">
        <v>167</v>
      </c>
      <c r="K88" s="178">
        <v>2252849</v>
      </c>
      <c r="L88" s="178" t="s">
        <v>12192</v>
      </c>
      <c r="M88" s="176">
        <v>45812.490972222222</v>
      </c>
      <c r="N88" s="176">
        <v>45813.425243055557</v>
      </c>
      <c r="O88" s="178" t="s">
        <v>9136</v>
      </c>
      <c r="P88" s="178" t="s">
        <v>9137</v>
      </c>
      <c r="Q88" s="178" t="s">
        <v>9138</v>
      </c>
      <c r="R88" s="178" t="s">
        <v>11927</v>
      </c>
      <c r="S88" s="178" t="s">
        <v>11927</v>
      </c>
      <c r="T88" s="178" t="s">
        <v>177</v>
      </c>
      <c r="U88" s="178">
        <v>20</v>
      </c>
      <c r="V88" s="178" t="s">
        <v>12193</v>
      </c>
      <c r="W88" s="177">
        <v>0</v>
      </c>
      <c r="X88" s="178" t="s">
        <v>173</v>
      </c>
      <c r="Y88" s="178" t="s">
        <v>173</v>
      </c>
      <c r="Z88" s="178" t="s">
        <v>28</v>
      </c>
      <c r="AA88" s="178" t="s">
        <v>189</v>
      </c>
      <c r="AB88" s="178">
        <v>1</v>
      </c>
      <c r="AC88" s="92" t="s">
        <v>639</v>
      </c>
      <c r="AD88" s="112">
        <f>IF(T88="SOPORTE_TELEFÓNICO",'BASE LIQUIDACION REDEBAN 2025'!$B$19,IF(AND(T88="VISITA_TÉCNICA",Z88="TIPO II"),'BASE LIQUIDACION REDEBAN 2025'!$B$18,'BASE LIQUIDACION REDEBAN 2025'!$B$17))</f>
        <v>67654.12000000001</v>
      </c>
      <c r="AE88" s="97">
        <v>0</v>
      </c>
      <c r="AF88" s="97">
        <f t="shared" si="1"/>
        <v>67654.12000000001</v>
      </c>
    </row>
    <row r="89" spans="1:32" s="85" customFormat="1" ht="13.15">
      <c r="A89" s="178" t="s">
        <v>93</v>
      </c>
      <c r="B89" s="95" t="str">
        <f>VLOOKUP(A89,'CENTRO DE COSTOS'!A:D,4,FALSE)</f>
        <v>DIEGO FERNANDO HENAO CARDONA</v>
      </c>
      <c r="C89" s="95" t="str">
        <f>VLOOKUP(A89,'CENTRO DE COSTOS'!A:D,2,FALSE)</f>
        <v>0004-0003</v>
      </c>
      <c r="D89" s="178">
        <v>52683</v>
      </c>
      <c r="E89" s="178">
        <v>2254024</v>
      </c>
      <c r="F89" s="178">
        <v>59949</v>
      </c>
      <c r="G89" s="178" t="s">
        <v>162</v>
      </c>
      <c r="H89" s="178" t="s">
        <v>10264</v>
      </c>
      <c r="I89" s="178" t="s">
        <v>12194</v>
      </c>
      <c r="J89" s="110" t="s">
        <v>167</v>
      </c>
      <c r="K89" s="178">
        <v>2254024</v>
      </c>
      <c r="L89" s="178" t="s">
        <v>12195</v>
      </c>
      <c r="M89" s="176">
        <v>45812.606944444444</v>
      </c>
      <c r="N89" s="176">
        <v>45813.428124999999</v>
      </c>
      <c r="O89" s="178" t="s">
        <v>9136</v>
      </c>
      <c r="P89" s="178" t="s">
        <v>9137</v>
      </c>
      <c r="Q89" s="178" t="s">
        <v>9138</v>
      </c>
      <c r="R89" s="178" t="s">
        <v>11927</v>
      </c>
      <c r="S89" s="178" t="s">
        <v>11927</v>
      </c>
      <c r="T89" s="178" t="s">
        <v>177</v>
      </c>
      <c r="U89" s="178">
        <v>10</v>
      </c>
      <c r="V89" s="178" t="s">
        <v>12196</v>
      </c>
      <c r="W89" s="177">
        <v>0</v>
      </c>
      <c r="X89" s="178">
        <v>0</v>
      </c>
      <c r="Y89" s="178">
        <v>0</v>
      </c>
      <c r="Z89" s="178" t="s">
        <v>28</v>
      </c>
      <c r="AA89" s="178" t="s">
        <v>189</v>
      </c>
      <c r="AB89" s="178">
        <v>1</v>
      </c>
      <c r="AC89" s="92" t="s">
        <v>171</v>
      </c>
      <c r="AD89" s="112">
        <f>IF(T89="SOPORTE_TELEFÓNICO",'BASE LIQUIDACION REDEBAN 2025'!$B$19,IF(AND(T89="VISITA_TÉCNICA",Z89="TIPO II"),'BASE LIQUIDACION REDEBAN 2025'!$B$18,'BASE LIQUIDACION REDEBAN 2025'!$B$17))</f>
        <v>67654.12000000001</v>
      </c>
      <c r="AE89" s="97">
        <v>0</v>
      </c>
      <c r="AF89" s="97">
        <f t="shared" si="1"/>
        <v>67654.12000000001</v>
      </c>
    </row>
    <row r="90" spans="1:32" s="85" customFormat="1" ht="13.15">
      <c r="A90" s="178" t="s">
        <v>72</v>
      </c>
      <c r="B90" s="95" t="str">
        <f>VLOOKUP(A90,'CENTRO DE COSTOS'!A:D,4,FALSE)</f>
        <v>MIGUEL JULIÁN HERNÁNDEZ GUARÍN</v>
      </c>
      <c r="C90" s="95" t="str">
        <f>VLOOKUP(A90,'CENTRO DE COSTOS'!A:D,2,FALSE)</f>
        <v>0004-0008</v>
      </c>
      <c r="D90" s="178">
        <v>68051</v>
      </c>
      <c r="E90" s="178">
        <v>2237471</v>
      </c>
      <c r="F90" s="178">
        <v>57170</v>
      </c>
      <c r="G90" s="178" t="s">
        <v>180</v>
      </c>
      <c r="H90" s="178" t="s">
        <v>5170</v>
      </c>
      <c r="I90" s="178" t="s">
        <v>12197</v>
      </c>
      <c r="J90" s="110" t="s">
        <v>167</v>
      </c>
      <c r="K90" s="178">
        <v>2237471</v>
      </c>
      <c r="L90" s="178" t="s">
        <v>12198</v>
      </c>
      <c r="M90" s="176">
        <v>45808.375</v>
      </c>
      <c r="N90" s="176">
        <v>45813.432210648149</v>
      </c>
      <c r="O90" s="178" t="s">
        <v>9136</v>
      </c>
      <c r="P90" s="178" t="s">
        <v>9137</v>
      </c>
      <c r="Q90" s="178" t="s">
        <v>9138</v>
      </c>
      <c r="R90" s="178" t="s">
        <v>11927</v>
      </c>
      <c r="S90" s="178" t="s">
        <v>11927</v>
      </c>
      <c r="T90" s="178" t="s">
        <v>177</v>
      </c>
      <c r="U90" s="178">
        <v>10</v>
      </c>
      <c r="V90" s="178" t="s">
        <v>12199</v>
      </c>
      <c r="W90" s="177">
        <v>0</v>
      </c>
      <c r="X90" s="178">
        <v>0</v>
      </c>
      <c r="Y90" s="178">
        <v>0</v>
      </c>
      <c r="Z90" s="178" t="s">
        <v>28</v>
      </c>
      <c r="AA90" s="178" t="s">
        <v>189</v>
      </c>
      <c r="AB90" s="178">
        <v>1</v>
      </c>
      <c r="AC90" s="92" t="s">
        <v>855</v>
      </c>
      <c r="AD90" s="112">
        <f>IF(T90="SOPORTE_TELEFÓNICO",'BASE LIQUIDACION REDEBAN 2025'!$B$19,IF(AND(T90="VISITA_TÉCNICA",Z90="TIPO II"),'BASE LIQUIDACION REDEBAN 2025'!$B$18,'BASE LIQUIDACION REDEBAN 2025'!$B$17))</f>
        <v>67654.12000000001</v>
      </c>
      <c r="AE90" s="97">
        <v>0</v>
      </c>
      <c r="AF90" s="97">
        <f t="shared" si="1"/>
        <v>67654.12000000001</v>
      </c>
    </row>
    <row r="91" spans="1:32" s="85" customFormat="1" ht="13.15">
      <c r="A91" s="178" t="s">
        <v>64</v>
      </c>
      <c r="B91" s="95" t="str">
        <f>VLOOKUP(A91,'CENTRO DE COSTOS'!A:D,4,FALSE)</f>
        <v>JOSE MAURICIO HERNANDEZ ROJAS</v>
      </c>
      <c r="C91" s="95" t="str">
        <f>VLOOKUP(A91,'CENTRO DE COSTOS'!A:D,2,FALSE)</f>
        <v>0004-0001</v>
      </c>
      <c r="D91" s="178">
        <v>8433</v>
      </c>
      <c r="E91" s="178">
        <v>2237070</v>
      </c>
      <c r="F91" s="178">
        <v>58206</v>
      </c>
      <c r="G91" s="178" t="s">
        <v>277</v>
      </c>
      <c r="H91" s="178" t="s">
        <v>2233</v>
      </c>
      <c r="I91" s="178" t="s">
        <v>12200</v>
      </c>
      <c r="J91" s="110" t="s">
        <v>167</v>
      </c>
      <c r="K91" s="178">
        <v>2237070</v>
      </c>
      <c r="L91" s="178" t="s">
        <v>12201</v>
      </c>
      <c r="M91" s="176">
        <v>45807.709722222222</v>
      </c>
      <c r="N91" s="176">
        <v>45813.436215277776</v>
      </c>
      <c r="O91" s="178" t="s">
        <v>9136</v>
      </c>
      <c r="P91" s="178" t="s">
        <v>9137</v>
      </c>
      <c r="Q91" s="178" t="s">
        <v>9138</v>
      </c>
      <c r="R91" s="178" t="s">
        <v>11927</v>
      </c>
      <c r="S91" s="178" t="s">
        <v>11927</v>
      </c>
      <c r="T91" s="178" t="s">
        <v>177</v>
      </c>
      <c r="U91" s="178">
        <v>100</v>
      </c>
      <c r="V91" s="178" t="s">
        <v>12202</v>
      </c>
      <c r="W91" s="177">
        <v>0</v>
      </c>
      <c r="X91" s="178">
        <v>0</v>
      </c>
      <c r="Y91" s="178">
        <v>0</v>
      </c>
      <c r="Z91" s="178" t="s">
        <v>28</v>
      </c>
      <c r="AA91" s="178" t="s">
        <v>189</v>
      </c>
      <c r="AB91" s="178">
        <v>1</v>
      </c>
      <c r="AC91" s="92" t="s">
        <v>240</v>
      </c>
      <c r="AD91" s="112">
        <f>IF(T91="SOPORTE_TELEFÓNICO",'BASE LIQUIDACION REDEBAN 2025'!$B$19,IF(AND(T91="VISITA_TÉCNICA",Z91="TIPO II"),'BASE LIQUIDACION REDEBAN 2025'!$B$18,'BASE LIQUIDACION REDEBAN 2025'!$B$17))</f>
        <v>67654.12000000001</v>
      </c>
      <c r="AE91" s="97">
        <v>0</v>
      </c>
      <c r="AF91" s="97">
        <f t="shared" si="1"/>
        <v>67654.12000000001</v>
      </c>
    </row>
    <row r="92" spans="1:32" s="85" customFormat="1" ht="13.15">
      <c r="A92" s="178" t="s">
        <v>68</v>
      </c>
      <c r="B92" s="95" t="str">
        <f>VLOOKUP(A92,'CENTRO DE COSTOS'!A:D,4,FALSE)</f>
        <v>WILLIAM ASDRUBAL ROZO ROZO</v>
      </c>
      <c r="C92" s="95" t="str">
        <f>VLOOKUP(A92,'CENTRO DE COSTOS'!A:D,2,FALSE)</f>
        <v>0004-0004</v>
      </c>
      <c r="D92" s="178">
        <v>11001</v>
      </c>
      <c r="E92" s="178">
        <v>2244411</v>
      </c>
      <c r="F92" s="178">
        <v>46936</v>
      </c>
      <c r="G92" s="178" t="s">
        <v>298</v>
      </c>
      <c r="H92" s="178" t="s">
        <v>68</v>
      </c>
      <c r="I92" s="178" t="s">
        <v>12203</v>
      </c>
      <c r="J92" s="110" t="s">
        <v>167</v>
      </c>
      <c r="K92" s="178">
        <v>2244411</v>
      </c>
      <c r="L92" s="178" t="s">
        <v>12204</v>
      </c>
      <c r="M92" s="176">
        <v>45811.446527777778</v>
      </c>
      <c r="N92" s="176">
        <v>45813.439375000002</v>
      </c>
      <c r="O92" s="178" t="s">
        <v>9136</v>
      </c>
      <c r="P92" s="178" t="s">
        <v>9137</v>
      </c>
      <c r="Q92" s="178" t="s">
        <v>9138</v>
      </c>
      <c r="R92" s="178" t="s">
        <v>11927</v>
      </c>
      <c r="S92" s="178" t="s">
        <v>11927</v>
      </c>
      <c r="T92" s="178" t="s">
        <v>177</v>
      </c>
      <c r="U92" s="178">
        <v>50</v>
      </c>
      <c r="V92" s="178" t="s">
        <v>12205</v>
      </c>
      <c r="W92" s="177">
        <v>0</v>
      </c>
      <c r="X92" s="178">
        <v>0</v>
      </c>
      <c r="Y92" s="178">
        <v>0</v>
      </c>
      <c r="Z92" s="178" t="s">
        <v>25</v>
      </c>
      <c r="AA92" s="178" t="s">
        <v>189</v>
      </c>
      <c r="AB92" s="178">
        <v>1</v>
      </c>
      <c r="AC92" s="92" t="s">
        <v>855</v>
      </c>
      <c r="AD92" s="112">
        <f>IF(T92="SOPORTE_TELEFÓNICO",'BASE LIQUIDACION REDEBAN 2025'!$B$19,IF(AND(T92="VISITA_TÉCNICA",Z92="TIPO II"),'BASE LIQUIDACION REDEBAN 2025'!$B$18,'BASE LIQUIDACION REDEBAN 2025'!$B$17))</f>
        <v>35779.500569199998</v>
      </c>
      <c r="AE92" s="97">
        <v>0</v>
      </c>
      <c r="AF92" s="97">
        <f t="shared" si="1"/>
        <v>35779.500569199998</v>
      </c>
    </row>
    <row r="93" spans="1:32" s="85" customFormat="1" ht="13.15">
      <c r="A93" s="178" t="s">
        <v>92</v>
      </c>
      <c r="B93" s="95" t="str">
        <f>VLOOKUP(A93,'CENTRO DE COSTOS'!A:D,4,FALSE)</f>
        <v>KEVIN ALEXIS CORZO BUSTOS</v>
      </c>
      <c r="C93" s="95" t="str">
        <f>VLOOKUP(A93,'CENTRO DE COSTOS'!A:D,2,FALSE)</f>
        <v>0004-0007</v>
      </c>
      <c r="D93" s="178">
        <v>18001</v>
      </c>
      <c r="E93" s="178">
        <v>2243004</v>
      </c>
      <c r="F93" s="178">
        <v>33978</v>
      </c>
      <c r="G93" s="178" t="s">
        <v>1649</v>
      </c>
      <c r="H93" s="178" t="s">
        <v>82</v>
      </c>
      <c r="I93" s="178" t="s">
        <v>12206</v>
      </c>
      <c r="J93" s="110" t="s">
        <v>167</v>
      </c>
      <c r="K93" s="178">
        <v>2243004</v>
      </c>
      <c r="L93" s="178" t="s">
        <v>12207</v>
      </c>
      <c r="M93" s="176">
        <v>45811.386111111111</v>
      </c>
      <c r="N93" s="176">
        <v>45813.441284722219</v>
      </c>
      <c r="O93" s="178" t="s">
        <v>9136</v>
      </c>
      <c r="P93" s="178" t="s">
        <v>9137</v>
      </c>
      <c r="Q93" s="178" t="s">
        <v>9138</v>
      </c>
      <c r="R93" s="178" t="s">
        <v>11927</v>
      </c>
      <c r="S93" s="178" t="s">
        <v>11927</v>
      </c>
      <c r="T93" s="178" t="s">
        <v>177</v>
      </c>
      <c r="U93" s="178">
        <v>80</v>
      </c>
      <c r="V93" s="178" t="s">
        <v>12208</v>
      </c>
      <c r="W93" s="177">
        <v>0</v>
      </c>
      <c r="X93" s="178">
        <v>0</v>
      </c>
      <c r="Y93" s="178">
        <v>0</v>
      </c>
      <c r="Z93" s="178" t="s">
        <v>32</v>
      </c>
      <c r="AA93" s="178" t="s">
        <v>189</v>
      </c>
      <c r="AB93" s="178">
        <v>1</v>
      </c>
      <c r="AC93" s="92" t="s">
        <v>835</v>
      </c>
      <c r="AD93" s="112">
        <f>IF(T93="SOPORTE_TELEFÓNICO",'BASE LIQUIDACION REDEBAN 2025'!$B$19,IF(AND(T93="VISITA_TÉCNICA",Z93="TIPO II"),'BASE LIQUIDACION REDEBAN 2025'!$B$18,'BASE LIQUIDACION REDEBAN 2025'!$B$17))</f>
        <v>35779.500569199998</v>
      </c>
      <c r="AE93" s="97">
        <v>0</v>
      </c>
      <c r="AF93" s="97">
        <f t="shared" si="1"/>
        <v>35779.500569199998</v>
      </c>
    </row>
    <row r="94" spans="1:32" s="85" customFormat="1" ht="13.15">
      <c r="A94" s="178" t="s">
        <v>99</v>
      </c>
      <c r="B94" s="95" t="str">
        <f>VLOOKUP(A94,'CENTRO DE COSTOS'!A:D,4,FALSE)</f>
        <v>JOSE MAURICIO HERNANDEZ ROJAS</v>
      </c>
      <c r="C94" s="95" t="str">
        <f>VLOOKUP(A94,'CENTRO DE COSTOS'!A:D,2,FALSE)</f>
        <v>0004-0001</v>
      </c>
      <c r="D94" s="178">
        <v>20001</v>
      </c>
      <c r="E94" s="178">
        <v>2251953</v>
      </c>
      <c r="F94" s="178">
        <v>70477</v>
      </c>
      <c r="G94" s="178" t="s">
        <v>269</v>
      </c>
      <c r="H94" s="178" t="s">
        <v>99</v>
      </c>
      <c r="I94" s="178" t="s">
        <v>12209</v>
      </c>
      <c r="J94" s="110" t="s">
        <v>167</v>
      </c>
      <c r="K94" s="178">
        <v>2251953</v>
      </c>
      <c r="L94" s="178" t="s">
        <v>12210</v>
      </c>
      <c r="M94" s="176">
        <v>45812.438194444447</v>
      </c>
      <c r="N94" s="176">
        <v>45813.453252314815</v>
      </c>
      <c r="O94" s="178" t="s">
        <v>9136</v>
      </c>
      <c r="P94" s="178" t="s">
        <v>9137</v>
      </c>
      <c r="Q94" s="178" t="s">
        <v>9138</v>
      </c>
      <c r="R94" s="178" t="s">
        <v>11927</v>
      </c>
      <c r="S94" s="178" t="s">
        <v>11927</v>
      </c>
      <c r="T94" s="178" t="s">
        <v>177</v>
      </c>
      <c r="U94" s="178">
        <v>180</v>
      </c>
      <c r="V94" s="178" t="s">
        <v>12211</v>
      </c>
      <c r="W94" s="177">
        <v>0</v>
      </c>
      <c r="X94" s="178" t="s">
        <v>173</v>
      </c>
      <c r="Y94" s="178" t="s">
        <v>173</v>
      </c>
      <c r="Z94" s="178" t="s">
        <v>25</v>
      </c>
      <c r="AA94" s="178" t="s">
        <v>189</v>
      </c>
      <c r="AB94" s="178">
        <v>1</v>
      </c>
      <c r="AC94" s="92" t="s">
        <v>855</v>
      </c>
      <c r="AD94" s="112">
        <f>IF(T94="SOPORTE_TELEFÓNICO",'BASE LIQUIDACION REDEBAN 2025'!$B$19,IF(AND(T94="VISITA_TÉCNICA",Z94="TIPO II"),'BASE LIQUIDACION REDEBAN 2025'!$B$18,'BASE LIQUIDACION REDEBAN 2025'!$B$17))</f>
        <v>35779.500569199998</v>
      </c>
      <c r="AE94" s="97">
        <v>0</v>
      </c>
      <c r="AF94" s="97">
        <f t="shared" si="1"/>
        <v>35779.500569199998</v>
      </c>
    </row>
    <row r="95" spans="1:32" s="85" customFormat="1" ht="13.15">
      <c r="A95" s="178" t="s">
        <v>92</v>
      </c>
      <c r="B95" s="95" t="str">
        <f>VLOOKUP(A95,'CENTRO DE COSTOS'!A:D,4,FALSE)</f>
        <v>KEVIN ALEXIS CORZO BUSTOS</v>
      </c>
      <c r="C95" s="95" t="str">
        <f>VLOOKUP(A95,'CENTRO DE COSTOS'!A:D,2,FALSE)</f>
        <v>0004-0007</v>
      </c>
      <c r="D95" s="178">
        <v>18001</v>
      </c>
      <c r="E95" s="178">
        <v>2255702</v>
      </c>
      <c r="F95" s="178">
        <v>61186</v>
      </c>
      <c r="G95" s="178" t="s">
        <v>1649</v>
      </c>
      <c r="H95" s="178" t="s">
        <v>82</v>
      </c>
      <c r="I95" s="178" t="s">
        <v>12212</v>
      </c>
      <c r="J95" s="110" t="s">
        <v>167</v>
      </c>
      <c r="K95" s="178">
        <v>2255702</v>
      </c>
      <c r="L95" s="178" t="s">
        <v>12213</v>
      </c>
      <c r="M95" s="176">
        <v>45812.719444444447</v>
      </c>
      <c r="N95" s="176">
        <v>45813.456944444442</v>
      </c>
      <c r="O95" s="178" t="s">
        <v>9136</v>
      </c>
      <c r="P95" s="178" t="s">
        <v>9137</v>
      </c>
      <c r="Q95" s="178" t="s">
        <v>9138</v>
      </c>
      <c r="R95" s="178" t="s">
        <v>11927</v>
      </c>
      <c r="S95" s="178" t="s">
        <v>11927</v>
      </c>
      <c r="T95" s="178" t="s">
        <v>177</v>
      </c>
      <c r="U95" s="178">
        <v>20</v>
      </c>
      <c r="V95" s="178" t="s">
        <v>12214</v>
      </c>
      <c r="W95" s="177">
        <v>0</v>
      </c>
      <c r="X95" s="178" t="s">
        <v>173</v>
      </c>
      <c r="Y95" s="178" t="s">
        <v>173</v>
      </c>
      <c r="Z95" s="178" t="s">
        <v>32</v>
      </c>
      <c r="AA95" s="178" t="s">
        <v>189</v>
      </c>
      <c r="AB95" s="178">
        <v>1</v>
      </c>
      <c r="AC95" s="92" t="s">
        <v>367</v>
      </c>
      <c r="AD95" s="112">
        <f>IF(T95="SOPORTE_TELEFÓNICO",'BASE LIQUIDACION REDEBAN 2025'!$B$19,IF(AND(T95="VISITA_TÉCNICA",Z95="TIPO II"),'BASE LIQUIDACION REDEBAN 2025'!$B$18,'BASE LIQUIDACION REDEBAN 2025'!$B$17))</f>
        <v>35779.500569199998</v>
      </c>
      <c r="AE95" s="97">
        <v>0</v>
      </c>
      <c r="AF95" s="97">
        <f t="shared" si="1"/>
        <v>35779.500569199998</v>
      </c>
    </row>
    <row r="96" spans="1:32" s="85" customFormat="1" ht="13.15">
      <c r="A96" s="178" t="s">
        <v>92</v>
      </c>
      <c r="B96" s="95" t="str">
        <f>VLOOKUP(A96,'CENTRO DE COSTOS'!A:D,4,FALSE)</f>
        <v>KEVIN ALEXIS CORZO BUSTOS</v>
      </c>
      <c r="C96" s="95" t="str">
        <f>VLOOKUP(A96,'CENTRO DE COSTOS'!A:D,2,FALSE)</f>
        <v>0004-0007</v>
      </c>
      <c r="D96" s="178">
        <v>18001</v>
      </c>
      <c r="E96" s="178">
        <v>2233959</v>
      </c>
      <c r="F96" s="178">
        <v>77198</v>
      </c>
      <c r="G96" s="178" t="s">
        <v>1649</v>
      </c>
      <c r="H96" s="178" t="s">
        <v>82</v>
      </c>
      <c r="I96" s="178" t="s">
        <v>12215</v>
      </c>
      <c r="J96" s="110" t="s">
        <v>167</v>
      </c>
      <c r="K96" s="178">
        <v>2233959</v>
      </c>
      <c r="L96" s="178" t="s">
        <v>12216</v>
      </c>
      <c r="M96" s="176">
        <v>45807.399305555555</v>
      </c>
      <c r="N96" s="176">
        <v>45813.494444444441</v>
      </c>
      <c r="O96" s="178" t="s">
        <v>9136</v>
      </c>
      <c r="P96" s="178" t="s">
        <v>9137</v>
      </c>
      <c r="Q96" s="178" t="s">
        <v>9138</v>
      </c>
      <c r="R96" s="178" t="s">
        <v>11927</v>
      </c>
      <c r="S96" s="178" t="s">
        <v>11927</v>
      </c>
      <c r="T96" s="178" t="s">
        <v>177</v>
      </c>
      <c r="U96" s="178">
        <v>50</v>
      </c>
      <c r="V96" s="178" t="s">
        <v>12217</v>
      </c>
      <c r="W96" s="177">
        <v>0</v>
      </c>
      <c r="X96" s="178" t="s">
        <v>173</v>
      </c>
      <c r="Y96" s="178" t="s">
        <v>173</v>
      </c>
      <c r="Z96" s="178" t="s">
        <v>32</v>
      </c>
      <c r="AA96" s="178" t="s">
        <v>189</v>
      </c>
      <c r="AB96" s="178">
        <v>1</v>
      </c>
      <c r="AC96" s="92" t="s">
        <v>3735</v>
      </c>
      <c r="AD96" s="112">
        <f>IF(T96="SOPORTE_TELEFÓNICO",'BASE LIQUIDACION REDEBAN 2025'!$B$19,IF(AND(T96="VISITA_TÉCNICA",Z96="TIPO II"),'BASE LIQUIDACION REDEBAN 2025'!$B$18,'BASE LIQUIDACION REDEBAN 2025'!$B$17))</f>
        <v>35779.500569199998</v>
      </c>
      <c r="AE96" s="97">
        <v>0</v>
      </c>
      <c r="AF96" s="97">
        <f t="shared" si="1"/>
        <v>35779.500569199998</v>
      </c>
    </row>
    <row r="97" spans="1:32" s="85" customFormat="1" ht="13.15">
      <c r="A97" s="178" t="s">
        <v>90</v>
      </c>
      <c r="B97" s="95" t="str">
        <f>VLOOKUP(A97,'CENTRO DE COSTOS'!A:D,4,FALSE)</f>
        <v>JUAN SEBASTIÁN RÍOS CASTRILLÓN</v>
      </c>
      <c r="C97" s="95" t="str">
        <f>VLOOKUP(A97,'CENTRO DE COSTOS'!A:D,2,FALSE)</f>
        <v>0004-0005</v>
      </c>
      <c r="D97" s="178">
        <v>5615</v>
      </c>
      <c r="E97" s="178">
        <v>2245132</v>
      </c>
      <c r="F97" s="178">
        <v>69671</v>
      </c>
      <c r="G97" s="178" t="s">
        <v>290</v>
      </c>
      <c r="H97" s="178" t="s">
        <v>1015</v>
      </c>
      <c r="I97" s="178" t="s">
        <v>12218</v>
      </c>
      <c r="J97" s="110" t="s">
        <v>167</v>
      </c>
      <c r="K97" s="178">
        <v>2245132</v>
      </c>
      <c r="L97" s="178" t="s">
        <v>12219</v>
      </c>
      <c r="M97" s="176">
        <v>45811.477777777778</v>
      </c>
      <c r="N97" s="176">
        <v>45813.508333333331</v>
      </c>
      <c r="O97" s="178" t="s">
        <v>9136</v>
      </c>
      <c r="P97" s="178" t="s">
        <v>9137</v>
      </c>
      <c r="Q97" s="178" t="s">
        <v>9138</v>
      </c>
      <c r="R97" s="178" t="s">
        <v>11927</v>
      </c>
      <c r="S97" s="178" t="s">
        <v>11927</v>
      </c>
      <c r="T97" s="178" t="s">
        <v>177</v>
      </c>
      <c r="U97" s="178">
        <v>110</v>
      </c>
      <c r="V97" s="178" t="s">
        <v>12220</v>
      </c>
      <c r="W97" s="177">
        <v>0</v>
      </c>
      <c r="X97" s="178" t="s">
        <v>173</v>
      </c>
      <c r="Y97" s="178" t="s">
        <v>173</v>
      </c>
      <c r="Z97" s="178" t="s">
        <v>28</v>
      </c>
      <c r="AA97" s="178" t="s">
        <v>189</v>
      </c>
      <c r="AB97" s="178">
        <v>1</v>
      </c>
      <c r="AC97" s="92" t="s">
        <v>3263</v>
      </c>
      <c r="AD97" s="112">
        <f>IF(T97="SOPORTE_TELEFÓNICO",'BASE LIQUIDACION REDEBAN 2025'!$B$19,IF(AND(T97="VISITA_TÉCNICA",Z97="TIPO II"),'BASE LIQUIDACION REDEBAN 2025'!$B$18,'BASE LIQUIDACION REDEBAN 2025'!$B$17))</f>
        <v>67654.12000000001</v>
      </c>
      <c r="AE97" s="97">
        <v>0</v>
      </c>
      <c r="AF97" s="97">
        <f t="shared" si="1"/>
        <v>67654.12000000001</v>
      </c>
    </row>
    <row r="98" spans="1:32" s="85" customFormat="1" ht="13.15">
      <c r="A98" s="178" t="s">
        <v>68</v>
      </c>
      <c r="B98" s="95" t="str">
        <f>VLOOKUP(A98,'CENTRO DE COSTOS'!A:D,4,FALSE)</f>
        <v>WILLIAM ASDRUBAL ROZO ROZO</v>
      </c>
      <c r="C98" s="95" t="str">
        <f>VLOOKUP(A98,'CENTRO DE COSTOS'!A:D,2,FALSE)</f>
        <v>0004-0004</v>
      </c>
      <c r="D98" s="178">
        <v>11001</v>
      </c>
      <c r="E98" s="178">
        <v>2245385</v>
      </c>
      <c r="F98" s="178">
        <v>60374</v>
      </c>
      <c r="G98" s="178" t="s">
        <v>298</v>
      </c>
      <c r="H98" s="178" t="s">
        <v>68</v>
      </c>
      <c r="I98" s="178" t="s">
        <v>12221</v>
      </c>
      <c r="J98" s="110" t="s">
        <v>167</v>
      </c>
      <c r="K98" s="178">
        <v>2245385</v>
      </c>
      <c r="L98" s="178" t="s">
        <v>12222</v>
      </c>
      <c r="M98" s="176">
        <v>45811.49722222222</v>
      </c>
      <c r="N98" s="176">
        <v>45813.513194444444</v>
      </c>
      <c r="O98" s="178" t="s">
        <v>9136</v>
      </c>
      <c r="P98" s="178" t="s">
        <v>9137</v>
      </c>
      <c r="Q98" s="178" t="s">
        <v>9138</v>
      </c>
      <c r="R98" s="178" t="s">
        <v>11927</v>
      </c>
      <c r="S98" s="178" t="s">
        <v>11927</v>
      </c>
      <c r="T98" s="178" t="s">
        <v>177</v>
      </c>
      <c r="U98" s="178">
        <v>30</v>
      </c>
      <c r="V98" s="178" t="s">
        <v>12223</v>
      </c>
      <c r="W98" s="177">
        <v>0</v>
      </c>
      <c r="X98" s="178" t="s">
        <v>173</v>
      </c>
      <c r="Y98" s="178" t="s">
        <v>173</v>
      </c>
      <c r="Z98" s="178" t="s">
        <v>25</v>
      </c>
      <c r="AA98" s="178" t="s">
        <v>189</v>
      </c>
      <c r="AB98" s="178">
        <v>1</v>
      </c>
      <c r="AC98" s="92" t="s">
        <v>3735</v>
      </c>
      <c r="AD98" s="112">
        <f>IF(T98="SOPORTE_TELEFÓNICO",'BASE LIQUIDACION REDEBAN 2025'!$B$19,IF(AND(T98="VISITA_TÉCNICA",Z98="TIPO II"),'BASE LIQUIDACION REDEBAN 2025'!$B$18,'BASE LIQUIDACION REDEBAN 2025'!$B$17))</f>
        <v>35779.500569199998</v>
      </c>
      <c r="AE98" s="97">
        <v>0</v>
      </c>
      <c r="AF98" s="97">
        <f t="shared" si="1"/>
        <v>35779.500569199998</v>
      </c>
    </row>
    <row r="99" spans="1:32" s="85" customFormat="1" ht="13.15">
      <c r="A99" s="178" t="s">
        <v>86</v>
      </c>
      <c r="B99" s="95" t="str">
        <f>VLOOKUP(A99,'CENTRO DE COSTOS'!A:D,4,FALSE)</f>
        <v>KEVIN ALEXIS CORZO BUSTOS</v>
      </c>
      <c r="C99" s="95" t="str">
        <f>VLOOKUP(A99,'CENTRO DE COSTOS'!A:D,2,FALSE)</f>
        <v>0004-0007</v>
      </c>
      <c r="D99" s="178">
        <v>73001</v>
      </c>
      <c r="E99" s="178">
        <v>2252318</v>
      </c>
      <c r="F99" s="178">
        <v>44588</v>
      </c>
      <c r="G99" s="178" t="s">
        <v>870</v>
      </c>
      <c r="H99" s="178" t="s">
        <v>86</v>
      </c>
      <c r="I99" s="178" t="s">
        <v>12224</v>
      </c>
      <c r="J99" s="110" t="s">
        <v>167</v>
      </c>
      <c r="K99" s="178">
        <v>2252318</v>
      </c>
      <c r="L99" s="178" t="s">
        <v>12225</v>
      </c>
      <c r="M99" s="176">
        <v>45812.45208333333</v>
      </c>
      <c r="N99" s="176">
        <v>45813.517361111109</v>
      </c>
      <c r="O99" s="178" t="s">
        <v>9136</v>
      </c>
      <c r="P99" s="178" t="s">
        <v>9137</v>
      </c>
      <c r="Q99" s="178" t="s">
        <v>9138</v>
      </c>
      <c r="R99" s="178" t="s">
        <v>11927</v>
      </c>
      <c r="S99" s="178" t="s">
        <v>11927</v>
      </c>
      <c r="T99" s="178" t="s">
        <v>177</v>
      </c>
      <c r="U99" s="178">
        <v>40</v>
      </c>
      <c r="V99" s="178" t="s">
        <v>12226</v>
      </c>
      <c r="W99" s="177">
        <v>0</v>
      </c>
      <c r="X99" s="178" t="s">
        <v>173</v>
      </c>
      <c r="Y99" s="178" t="s">
        <v>173</v>
      </c>
      <c r="Z99" s="178" t="s">
        <v>25</v>
      </c>
      <c r="AA99" s="178" t="s">
        <v>189</v>
      </c>
      <c r="AB99" s="178">
        <v>1</v>
      </c>
      <c r="AC99" s="92" t="s">
        <v>1025</v>
      </c>
      <c r="AD99" s="112">
        <f>IF(T99="SOPORTE_TELEFÓNICO",'BASE LIQUIDACION REDEBAN 2025'!$B$19,IF(AND(T99="VISITA_TÉCNICA",Z99="TIPO II"),'BASE LIQUIDACION REDEBAN 2025'!$B$18,'BASE LIQUIDACION REDEBAN 2025'!$B$17))</f>
        <v>35779.500569199998</v>
      </c>
      <c r="AE99" s="97">
        <v>0</v>
      </c>
      <c r="AF99" s="97">
        <f t="shared" si="1"/>
        <v>35779.500569199998</v>
      </c>
    </row>
    <row r="100" spans="1:32" s="85" customFormat="1" ht="13.15">
      <c r="A100" s="178" t="s">
        <v>98</v>
      </c>
      <c r="B100" s="95" t="str">
        <f>VLOOKUP(A100,'CENTRO DE COSTOS'!A:D,4,FALSE)</f>
        <v>MIGUEL JULIÁN HERNÁNDEZ GUARÍN</v>
      </c>
      <c r="C100" s="95" t="str">
        <f>VLOOKUP(A100,'CENTRO DE COSTOS'!A:D,2,FALSE)</f>
        <v>0004-0008</v>
      </c>
      <c r="D100" s="178">
        <v>15104</v>
      </c>
      <c r="E100" s="178">
        <v>2253359</v>
      </c>
      <c r="F100" s="178">
        <v>77036</v>
      </c>
      <c r="G100" s="178" t="s">
        <v>371</v>
      </c>
      <c r="H100" s="178" t="s">
        <v>4923</v>
      </c>
      <c r="I100" s="178" t="s">
        <v>12227</v>
      </c>
      <c r="J100" s="110" t="s">
        <v>167</v>
      </c>
      <c r="K100" s="178">
        <v>2253359</v>
      </c>
      <c r="L100" s="178" t="s">
        <v>12228</v>
      </c>
      <c r="M100" s="176">
        <v>45812.549212962964</v>
      </c>
      <c r="N100" s="176">
        <v>45813.520138888889</v>
      </c>
      <c r="O100" s="178" t="s">
        <v>9136</v>
      </c>
      <c r="P100" s="178" t="s">
        <v>9137</v>
      </c>
      <c r="Q100" s="178" t="s">
        <v>9138</v>
      </c>
      <c r="R100" s="178" t="s">
        <v>11927</v>
      </c>
      <c r="S100" s="178" t="s">
        <v>11927</v>
      </c>
      <c r="T100" s="178" t="s">
        <v>177</v>
      </c>
      <c r="U100" s="178">
        <v>40</v>
      </c>
      <c r="V100" s="178" t="s">
        <v>12229</v>
      </c>
      <c r="W100" s="177">
        <v>0</v>
      </c>
      <c r="X100" s="178" t="s">
        <v>173</v>
      </c>
      <c r="Y100" s="178" t="s">
        <v>173</v>
      </c>
      <c r="Z100" s="178" t="s">
        <v>28</v>
      </c>
      <c r="AA100" s="178" t="s">
        <v>189</v>
      </c>
      <c r="AB100" s="178">
        <v>1</v>
      </c>
      <c r="AC100" s="92" t="s">
        <v>453</v>
      </c>
      <c r="AD100" s="112">
        <f>IF(T100="SOPORTE_TELEFÓNICO",'BASE LIQUIDACION REDEBAN 2025'!$B$19,IF(AND(T100="VISITA_TÉCNICA",Z100="TIPO II"),'BASE LIQUIDACION REDEBAN 2025'!$B$18,'BASE LIQUIDACION REDEBAN 2025'!$B$17))</f>
        <v>67654.12000000001</v>
      </c>
      <c r="AE100" s="97">
        <v>0</v>
      </c>
      <c r="AF100" s="97">
        <f t="shared" si="1"/>
        <v>67654.12000000001</v>
      </c>
    </row>
    <row r="101" spans="1:32" s="85" customFormat="1" ht="13.15">
      <c r="A101" s="178" t="s">
        <v>90</v>
      </c>
      <c r="B101" s="95" t="str">
        <f>VLOOKUP(A101,'CENTRO DE COSTOS'!A:D,4,FALSE)</f>
        <v>JUAN SEBASTIÁN RÍOS CASTRILLÓN</v>
      </c>
      <c r="C101" s="95" t="str">
        <f>VLOOKUP(A101,'CENTRO DE COSTOS'!A:D,2,FALSE)</f>
        <v>0004-0005</v>
      </c>
      <c r="D101" s="178">
        <v>5088</v>
      </c>
      <c r="E101" s="178">
        <v>2254596</v>
      </c>
      <c r="F101" s="178">
        <v>71505</v>
      </c>
      <c r="G101" s="178" t="s">
        <v>290</v>
      </c>
      <c r="H101" s="178" t="s">
        <v>291</v>
      </c>
      <c r="I101" s="178" t="s">
        <v>12230</v>
      </c>
      <c r="J101" s="110" t="s">
        <v>167</v>
      </c>
      <c r="K101" s="178">
        <v>2254596</v>
      </c>
      <c r="L101" s="178" t="s">
        <v>12231</v>
      </c>
      <c r="M101" s="176">
        <v>45812.65</v>
      </c>
      <c r="N101" s="176">
        <v>45813.522916666669</v>
      </c>
      <c r="O101" s="178" t="s">
        <v>9136</v>
      </c>
      <c r="P101" s="178" t="s">
        <v>9137</v>
      </c>
      <c r="Q101" s="178" t="s">
        <v>9138</v>
      </c>
      <c r="R101" s="178" t="s">
        <v>11927</v>
      </c>
      <c r="S101" s="178" t="s">
        <v>11927</v>
      </c>
      <c r="T101" s="178" t="s">
        <v>177</v>
      </c>
      <c r="U101" s="178">
        <v>80</v>
      </c>
      <c r="V101" s="178" t="s">
        <v>12232</v>
      </c>
      <c r="W101" s="177">
        <v>0</v>
      </c>
      <c r="X101" s="178" t="s">
        <v>173</v>
      </c>
      <c r="Y101" s="178" t="s">
        <v>173</v>
      </c>
      <c r="Z101" s="178" t="s">
        <v>25</v>
      </c>
      <c r="AA101" s="178" t="s">
        <v>189</v>
      </c>
      <c r="AB101" s="178">
        <v>1</v>
      </c>
      <c r="AC101" s="92" t="s">
        <v>367</v>
      </c>
      <c r="AD101" s="112">
        <f>IF(T101="SOPORTE_TELEFÓNICO",'BASE LIQUIDACION REDEBAN 2025'!$B$19,IF(AND(T101="VISITA_TÉCNICA",Z101="TIPO II"),'BASE LIQUIDACION REDEBAN 2025'!$B$18,'BASE LIQUIDACION REDEBAN 2025'!$B$17))</f>
        <v>35779.500569199998</v>
      </c>
      <c r="AE101" s="97">
        <v>0</v>
      </c>
      <c r="AF101" s="97">
        <f t="shared" si="1"/>
        <v>35779.500569199998</v>
      </c>
    </row>
    <row r="102" spans="1:32" s="85" customFormat="1" ht="13.15">
      <c r="A102" s="178" t="s">
        <v>91</v>
      </c>
      <c r="B102" s="95" t="str">
        <f>VLOOKUP(A102,'CENTRO DE COSTOS'!A:D,4,FALSE)</f>
        <v>JOSE MAURICIO HERNANDEZ ROJAS</v>
      </c>
      <c r="C102" s="95" t="str">
        <f>VLOOKUP(A102,'CENTRO DE COSTOS'!A:D,2,FALSE)</f>
        <v>0004-0001</v>
      </c>
      <c r="D102" s="178">
        <v>23001</v>
      </c>
      <c r="E102" s="178">
        <v>2255300</v>
      </c>
      <c r="F102" s="178">
        <v>76143</v>
      </c>
      <c r="G102" s="178" t="s">
        <v>612</v>
      </c>
      <c r="H102" s="178" t="s">
        <v>91</v>
      </c>
      <c r="I102" s="178" t="s">
        <v>3996</v>
      </c>
      <c r="J102" s="110" t="s">
        <v>167</v>
      </c>
      <c r="K102" s="178">
        <v>2255300</v>
      </c>
      <c r="L102" s="178" t="s">
        <v>12233</v>
      </c>
      <c r="M102" s="176">
        <v>45812.688194444447</v>
      </c>
      <c r="N102" s="176">
        <v>45813.525694444441</v>
      </c>
      <c r="O102" s="178" t="s">
        <v>9136</v>
      </c>
      <c r="P102" s="178" t="s">
        <v>9137</v>
      </c>
      <c r="Q102" s="178" t="s">
        <v>9138</v>
      </c>
      <c r="R102" s="178" t="s">
        <v>11927</v>
      </c>
      <c r="S102" s="178" t="s">
        <v>11927</v>
      </c>
      <c r="T102" s="178" t="s">
        <v>177</v>
      </c>
      <c r="U102" s="178">
        <v>70</v>
      </c>
      <c r="V102" s="178" t="s">
        <v>12234</v>
      </c>
      <c r="W102" s="177">
        <v>0</v>
      </c>
      <c r="X102" s="178" t="s">
        <v>173</v>
      </c>
      <c r="Y102" s="178" t="s">
        <v>173</v>
      </c>
      <c r="Z102" s="178" t="s">
        <v>25</v>
      </c>
      <c r="AA102" s="178" t="s">
        <v>189</v>
      </c>
      <c r="AB102" s="178">
        <v>1</v>
      </c>
      <c r="AC102" s="92" t="s">
        <v>785</v>
      </c>
      <c r="AD102" s="112">
        <f>IF(T102="SOPORTE_TELEFÓNICO",'BASE LIQUIDACION REDEBAN 2025'!$B$19,IF(AND(T102="VISITA_TÉCNICA",Z102="TIPO II"),'BASE LIQUIDACION REDEBAN 2025'!$B$18,'BASE LIQUIDACION REDEBAN 2025'!$B$17))</f>
        <v>35779.500569199998</v>
      </c>
      <c r="AE102" s="97">
        <v>0</v>
      </c>
      <c r="AF102" s="97">
        <f t="shared" si="1"/>
        <v>35779.500569199998</v>
      </c>
    </row>
    <row r="103" spans="1:32" s="85" customFormat="1" ht="13.15">
      <c r="A103" s="178" t="s">
        <v>91</v>
      </c>
      <c r="B103" s="95" t="str">
        <f>VLOOKUP(A103,'CENTRO DE COSTOS'!A:D,4,FALSE)</f>
        <v>JOSE MAURICIO HERNANDEZ ROJAS</v>
      </c>
      <c r="C103" s="95" t="str">
        <f>VLOOKUP(A103,'CENTRO DE COSTOS'!A:D,2,FALSE)</f>
        <v>0004-0001</v>
      </c>
      <c r="D103" s="178">
        <v>23001</v>
      </c>
      <c r="E103" s="178">
        <v>2244349</v>
      </c>
      <c r="F103" s="178">
        <v>77615</v>
      </c>
      <c r="G103" s="178" t="s">
        <v>612</v>
      </c>
      <c r="H103" s="178" t="s">
        <v>91</v>
      </c>
      <c r="I103" s="178" t="s">
        <v>12235</v>
      </c>
      <c r="J103" s="110" t="s">
        <v>167</v>
      </c>
      <c r="K103" s="178">
        <v>2244349</v>
      </c>
      <c r="L103" s="178" t="s">
        <v>12236</v>
      </c>
      <c r="M103" s="176">
        <v>45811.4375</v>
      </c>
      <c r="N103" s="176">
        <v>45813.52847222222</v>
      </c>
      <c r="O103" s="178" t="s">
        <v>9136</v>
      </c>
      <c r="P103" s="178" t="s">
        <v>9137</v>
      </c>
      <c r="Q103" s="178" t="s">
        <v>9138</v>
      </c>
      <c r="R103" s="178" t="s">
        <v>11927</v>
      </c>
      <c r="S103" s="178" t="s">
        <v>11927</v>
      </c>
      <c r="T103" s="178" t="s">
        <v>177</v>
      </c>
      <c r="U103" s="178">
        <v>40</v>
      </c>
      <c r="V103" s="178" t="s">
        <v>12237</v>
      </c>
      <c r="W103" s="177">
        <v>0</v>
      </c>
      <c r="X103" s="178" t="s">
        <v>173</v>
      </c>
      <c r="Y103" s="178" t="s">
        <v>173</v>
      </c>
      <c r="Z103" s="178" t="s">
        <v>25</v>
      </c>
      <c r="AA103" s="178" t="s">
        <v>189</v>
      </c>
      <c r="AB103" s="178">
        <v>1</v>
      </c>
      <c r="AC103" s="92" t="s">
        <v>332</v>
      </c>
      <c r="AD103" s="112">
        <f>IF(T103="SOPORTE_TELEFÓNICO",'BASE LIQUIDACION REDEBAN 2025'!$B$19,IF(AND(T103="VISITA_TÉCNICA",Z103="TIPO II"),'BASE LIQUIDACION REDEBAN 2025'!$B$18,'BASE LIQUIDACION REDEBAN 2025'!$B$17))</f>
        <v>35779.500569199998</v>
      </c>
      <c r="AE103" s="97">
        <v>0</v>
      </c>
      <c r="AF103" s="97">
        <f t="shared" si="1"/>
        <v>35779.500569199998</v>
      </c>
    </row>
    <row r="104" spans="1:32" s="85" customFormat="1" ht="13.15">
      <c r="A104" s="178" t="s">
        <v>100</v>
      </c>
      <c r="B104" s="95" t="str">
        <f>VLOOKUP(A104,'CENTRO DE COSTOS'!A:D,4,FALSE)</f>
        <v>KEVIN ALEXIS CORZO BUSTOS</v>
      </c>
      <c r="C104" s="95" t="str">
        <f>VLOOKUP(A104,'CENTRO DE COSTOS'!A:D,2,FALSE)</f>
        <v>0004-0007</v>
      </c>
      <c r="D104" s="178">
        <v>50001</v>
      </c>
      <c r="E104" s="178">
        <v>2248768</v>
      </c>
      <c r="F104" s="178">
        <v>46562</v>
      </c>
      <c r="G104" s="178" t="s">
        <v>192</v>
      </c>
      <c r="H104" s="178" t="s">
        <v>100</v>
      </c>
      <c r="I104" s="178" t="s">
        <v>12238</v>
      </c>
      <c r="J104" s="110" t="s">
        <v>167</v>
      </c>
      <c r="K104" s="178">
        <v>2248768</v>
      </c>
      <c r="L104" s="178" t="s">
        <v>12239</v>
      </c>
      <c r="M104" s="176">
        <v>45811.701388888891</v>
      </c>
      <c r="N104" s="176">
        <v>45813.531944444447</v>
      </c>
      <c r="O104" s="178" t="s">
        <v>9136</v>
      </c>
      <c r="P104" s="178" t="s">
        <v>9137</v>
      </c>
      <c r="Q104" s="178" t="s">
        <v>9138</v>
      </c>
      <c r="R104" s="178" t="s">
        <v>11927</v>
      </c>
      <c r="S104" s="178" t="s">
        <v>11927</v>
      </c>
      <c r="T104" s="178" t="s">
        <v>177</v>
      </c>
      <c r="U104" s="178">
        <v>90</v>
      </c>
      <c r="V104" s="178" t="s">
        <v>12240</v>
      </c>
      <c r="W104" s="177">
        <v>0</v>
      </c>
      <c r="X104" s="178" t="s">
        <v>173</v>
      </c>
      <c r="Y104" s="178" t="s">
        <v>173</v>
      </c>
      <c r="Z104" s="178" t="s">
        <v>25</v>
      </c>
      <c r="AA104" s="178" t="s">
        <v>189</v>
      </c>
      <c r="AB104" s="178">
        <v>1</v>
      </c>
      <c r="AC104" s="92" t="s">
        <v>1653</v>
      </c>
      <c r="AD104" s="112">
        <f>IF(T104="SOPORTE_TELEFÓNICO",'BASE LIQUIDACION REDEBAN 2025'!$B$19,IF(AND(T104="VISITA_TÉCNICA",Z104="TIPO II"),'BASE LIQUIDACION REDEBAN 2025'!$B$18,'BASE LIQUIDACION REDEBAN 2025'!$B$17))</f>
        <v>35779.500569199998</v>
      </c>
      <c r="AE104" s="97">
        <v>0</v>
      </c>
      <c r="AF104" s="97">
        <f t="shared" si="1"/>
        <v>35779.500569199998</v>
      </c>
    </row>
    <row r="105" spans="1:32" s="85" customFormat="1" ht="13.15">
      <c r="A105" s="178" t="s">
        <v>68</v>
      </c>
      <c r="B105" s="95" t="str">
        <f>VLOOKUP(A105,'CENTRO DE COSTOS'!A:D,4,FALSE)</f>
        <v>WILLIAM ASDRUBAL ROZO ROZO</v>
      </c>
      <c r="C105" s="95" t="str">
        <f>VLOOKUP(A105,'CENTRO DE COSTOS'!A:D,2,FALSE)</f>
        <v>0004-0004</v>
      </c>
      <c r="D105" s="178">
        <v>11001</v>
      </c>
      <c r="E105" s="178">
        <v>2241652</v>
      </c>
      <c r="F105" s="178">
        <v>33186</v>
      </c>
      <c r="G105" s="178" t="s">
        <v>298</v>
      </c>
      <c r="H105" s="178" t="s">
        <v>68</v>
      </c>
      <c r="I105" s="178" t="s">
        <v>12241</v>
      </c>
      <c r="J105" s="110" t="s">
        <v>167</v>
      </c>
      <c r="K105" s="178">
        <v>2241652</v>
      </c>
      <c r="L105" s="178" t="s">
        <v>12242</v>
      </c>
      <c r="M105" s="176">
        <v>45811.333333333336</v>
      </c>
      <c r="N105" s="176">
        <v>45813.552777777775</v>
      </c>
      <c r="O105" s="178" t="s">
        <v>9136</v>
      </c>
      <c r="P105" s="178" t="s">
        <v>9137</v>
      </c>
      <c r="Q105" s="178" t="s">
        <v>9138</v>
      </c>
      <c r="R105" s="178" t="s">
        <v>11927</v>
      </c>
      <c r="S105" s="178" t="s">
        <v>11927</v>
      </c>
      <c r="T105" s="178" t="s">
        <v>177</v>
      </c>
      <c r="U105" s="178">
        <v>50</v>
      </c>
      <c r="V105" s="178" t="s">
        <v>12243</v>
      </c>
      <c r="W105" s="177">
        <v>0</v>
      </c>
      <c r="X105" s="178" t="s">
        <v>173</v>
      </c>
      <c r="Y105" s="178" t="s">
        <v>173</v>
      </c>
      <c r="Z105" s="178" t="s">
        <v>25</v>
      </c>
      <c r="AA105" s="178" t="s">
        <v>189</v>
      </c>
      <c r="AB105" s="178">
        <v>1</v>
      </c>
      <c r="AC105" s="92" t="s">
        <v>273</v>
      </c>
      <c r="AD105" s="112">
        <f>IF(T105="SOPORTE_TELEFÓNICO",'BASE LIQUIDACION REDEBAN 2025'!$B$19,IF(AND(T105="VISITA_TÉCNICA",Z105="TIPO II"),'BASE LIQUIDACION REDEBAN 2025'!$B$18,'BASE LIQUIDACION REDEBAN 2025'!$B$17))</f>
        <v>35779.500569199998</v>
      </c>
      <c r="AE105" s="97">
        <v>0</v>
      </c>
      <c r="AF105" s="97">
        <f t="shared" si="1"/>
        <v>35779.500569199998</v>
      </c>
    </row>
    <row r="106" spans="1:32" s="85" customFormat="1" ht="13.15">
      <c r="A106" s="178" t="s">
        <v>60</v>
      </c>
      <c r="B106" s="95" t="str">
        <f>VLOOKUP(A106,'CENTRO DE COSTOS'!A:D,4,FALSE)</f>
        <v>JUAN SEBASTIÁN RÍOS CASTRILLÓN</v>
      </c>
      <c r="C106" s="95" t="str">
        <f>VLOOKUP(A106,'CENTRO DE COSTOS'!A:D,2,FALSE)</f>
        <v>0004-0005</v>
      </c>
      <c r="D106" s="178">
        <v>5837</v>
      </c>
      <c r="E106" s="178">
        <v>2224293</v>
      </c>
      <c r="F106" s="178">
        <v>70565</v>
      </c>
      <c r="G106" s="178" t="s">
        <v>290</v>
      </c>
      <c r="H106" s="178" t="s">
        <v>782</v>
      </c>
      <c r="I106" s="178" t="s">
        <v>12244</v>
      </c>
      <c r="J106" s="110" t="s">
        <v>167</v>
      </c>
      <c r="K106" s="178">
        <v>2224293</v>
      </c>
      <c r="L106" s="178" t="s">
        <v>12245</v>
      </c>
      <c r="M106" s="176">
        <v>45805.520833333336</v>
      </c>
      <c r="N106" s="176">
        <v>45813.556250000001</v>
      </c>
      <c r="O106" s="178" t="s">
        <v>9136</v>
      </c>
      <c r="P106" s="178" t="s">
        <v>9137</v>
      </c>
      <c r="Q106" s="178" t="s">
        <v>9138</v>
      </c>
      <c r="R106" s="178" t="s">
        <v>11927</v>
      </c>
      <c r="S106" s="178" t="s">
        <v>11927</v>
      </c>
      <c r="T106" s="178" t="s">
        <v>9971</v>
      </c>
      <c r="U106" s="178">
        <v>20</v>
      </c>
      <c r="V106" s="178" t="s">
        <v>12246</v>
      </c>
      <c r="W106" s="177">
        <v>0</v>
      </c>
      <c r="X106" s="178" t="s">
        <v>11929</v>
      </c>
      <c r="Y106" s="178" t="s">
        <v>173</v>
      </c>
      <c r="Z106" s="178" t="s">
        <v>28</v>
      </c>
      <c r="AA106" s="178" t="s">
        <v>189</v>
      </c>
      <c r="AB106" s="178">
        <v>0</v>
      </c>
      <c r="AC106" s="92" t="s">
        <v>616</v>
      </c>
      <c r="AD106" s="112">
        <f>IF(T106="SOPORTE_TELEFÓNICO",'BASE LIQUIDACION REDEBAN 2025'!$B$19,IF(AND(T106="VISITA_TÉCNICA",Z106="TIPO II"),'BASE LIQUIDACION REDEBAN 2025'!$B$18,'BASE LIQUIDACION REDEBAN 2025'!$B$17))</f>
        <v>35779.500569199998</v>
      </c>
      <c r="AE106" s="97">
        <v>0</v>
      </c>
      <c r="AF106" s="97">
        <f t="shared" si="1"/>
        <v>35779.500569199998</v>
      </c>
    </row>
    <row r="107" spans="1:32" s="85" customFormat="1" ht="13.15">
      <c r="A107" s="178" t="s">
        <v>68</v>
      </c>
      <c r="B107" s="95" t="str">
        <f>VLOOKUP(A107,'CENTRO DE COSTOS'!A:D,4,FALSE)</f>
        <v>WILLIAM ASDRUBAL ROZO ROZO</v>
      </c>
      <c r="C107" s="95" t="str">
        <f>VLOOKUP(A107,'CENTRO DE COSTOS'!A:D,2,FALSE)</f>
        <v>0004-0004</v>
      </c>
      <c r="D107" s="178">
        <v>25875</v>
      </c>
      <c r="E107" s="178">
        <v>2232109</v>
      </c>
      <c r="F107" s="178">
        <v>66570</v>
      </c>
      <c r="G107" s="178" t="s">
        <v>298</v>
      </c>
      <c r="H107" s="178" t="s">
        <v>2730</v>
      </c>
      <c r="I107" s="178" t="s">
        <v>12247</v>
      </c>
      <c r="J107" s="110" t="s">
        <v>167</v>
      </c>
      <c r="K107" s="178">
        <v>2232109</v>
      </c>
      <c r="L107" s="178" t="s">
        <v>12248</v>
      </c>
      <c r="M107" s="176">
        <v>45806.688194444447</v>
      </c>
      <c r="N107" s="176">
        <v>45813.563888888886</v>
      </c>
      <c r="O107" s="178" t="s">
        <v>9136</v>
      </c>
      <c r="P107" s="178" t="s">
        <v>9137</v>
      </c>
      <c r="Q107" s="178" t="s">
        <v>9138</v>
      </c>
      <c r="R107" s="178" t="s">
        <v>11927</v>
      </c>
      <c r="S107" s="178" t="s">
        <v>11927</v>
      </c>
      <c r="T107" s="178" t="s">
        <v>177</v>
      </c>
      <c r="U107" s="178">
        <v>20</v>
      </c>
      <c r="V107" s="178" t="s">
        <v>12249</v>
      </c>
      <c r="W107" s="177">
        <v>0</v>
      </c>
      <c r="X107" s="178" t="s">
        <v>173</v>
      </c>
      <c r="Y107" s="178" t="s">
        <v>173</v>
      </c>
      <c r="Z107" s="178" t="s">
        <v>28</v>
      </c>
      <c r="AA107" s="178" t="s">
        <v>189</v>
      </c>
      <c r="AB107" s="178">
        <v>1</v>
      </c>
      <c r="AC107" s="92" t="s">
        <v>1180</v>
      </c>
      <c r="AD107" s="112">
        <f>IF(T107="SOPORTE_TELEFÓNICO",'BASE LIQUIDACION REDEBAN 2025'!$B$19,IF(AND(T107="VISITA_TÉCNICA",Z107="TIPO II"),'BASE LIQUIDACION REDEBAN 2025'!$B$18,'BASE LIQUIDACION REDEBAN 2025'!$B$17))</f>
        <v>67654.12000000001</v>
      </c>
      <c r="AE107" s="97">
        <v>0</v>
      </c>
      <c r="AF107" s="97">
        <f t="shared" si="1"/>
        <v>67654.12000000001</v>
      </c>
    </row>
    <row r="108" spans="1:32" s="85" customFormat="1" ht="13.15">
      <c r="A108" s="178" t="s">
        <v>91</v>
      </c>
      <c r="B108" s="95" t="str">
        <f>VLOOKUP(A108,'CENTRO DE COSTOS'!A:D,4,FALSE)</f>
        <v>JOSE MAURICIO HERNANDEZ ROJAS</v>
      </c>
      <c r="C108" s="95" t="str">
        <f>VLOOKUP(A108,'CENTRO DE COSTOS'!A:D,2,FALSE)</f>
        <v>0004-0001</v>
      </c>
      <c r="D108" s="178">
        <v>5154</v>
      </c>
      <c r="E108" s="178">
        <v>2246245</v>
      </c>
      <c r="F108" s="178">
        <v>41971</v>
      </c>
      <c r="G108" s="178" t="s">
        <v>290</v>
      </c>
      <c r="H108" s="178" t="s">
        <v>1103</v>
      </c>
      <c r="I108" s="178" t="s">
        <v>12250</v>
      </c>
      <c r="J108" s="110" t="s">
        <v>167</v>
      </c>
      <c r="K108" s="178">
        <v>2246245</v>
      </c>
      <c r="L108" s="178" t="s">
        <v>12251</v>
      </c>
      <c r="M108" s="176">
        <v>45811.554166666669</v>
      </c>
      <c r="N108" s="176">
        <v>45813.568055555559</v>
      </c>
      <c r="O108" s="178" t="s">
        <v>9136</v>
      </c>
      <c r="P108" s="178" t="s">
        <v>9137</v>
      </c>
      <c r="Q108" s="178" t="s">
        <v>9138</v>
      </c>
      <c r="R108" s="178" t="s">
        <v>11927</v>
      </c>
      <c r="S108" s="178" t="s">
        <v>11927</v>
      </c>
      <c r="T108" s="178" t="s">
        <v>177</v>
      </c>
      <c r="U108" s="178">
        <v>130</v>
      </c>
      <c r="V108" s="178" t="s">
        <v>12252</v>
      </c>
      <c r="W108" s="177">
        <v>0</v>
      </c>
      <c r="X108" s="178" t="s">
        <v>173</v>
      </c>
      <c r="Y108" s="178" t="s">
        <v>173</v>
      </c>
      <c r="Z108" s="178" t="s">
        <v>28</v>
      </c>
      <c r="AA108" s="178" t="s">
        <v>189</v>
      </c>
      <c r="AB108" s="178">
        <v>1</v>
      </c>
      <c r="AC108" s="92" t="s">
        <v>3263</v>
      </c>
      <c r="AD108" s="112">
        <f>IF(T108="SOPORTE_TELEFÓNICO",'BASE LIQUIDACION REDEBAN 2025'!$B$19,IF(AND(T108="VISITA_TÉCNICA",Z108="TIPO II"),'BASE LIQUIDACION REDEBAN 2025'!$B$18,'BASE LIQUIDACION REDEBAN 2025'!$B$17))</f>
        <v>67654.12000000001</v>
      </c>
      <c r="AE108" s="97">
        <v>0</v>
      </c>
      <c r="AF108" s="97">
        <f t="shared" si="1"/>
        <v>67654.12000000001</v>
      </c>
    </row>
    <row r="109" spans="1:32" s="85" customFormat="1" ht="13.15">
      <c r="A109" s="178" t="s">
        <v>76</v>
      </c>
      <c r="B109" s="95" t="str">
        <f>VLOOKUP(A109,'CENTRO DE COSTOS'!A:D,4,FALSE)</f>
        <v>DIEGO FERNANDO HENAO CARDONA</v>
      </c>
      <c r="C109" s="95" t="str">
        <f>VLOOKUP(A109,'CENTRO DE COSTOS'!A:D,2,FALSE)</f>
        <v>0004-0003</v>
      </c>
      <c r="D109" s="178">
        <v>76377</v>
      </c>
      <c r="E109" s="178">
        <v>2243020</v>
      </c>
      <c r="F109" s="178">
        <v>11717</v>
      </c>
      <c r="G109" s="178" t="s">
        <v>230</v>
      </c>
      <c r="H109" s="178" t="s">
        <v>12253</v>
      </c>
      <c r="I109" s="178" t="s">
        <v>12254</v>
      </c>
      <c r="J109" s="110" t="s">
        <v>167</v>
      </c>
      <c r="K109" s="178">
        <v>2243020</v>
      </c>
      <c r="L109" s="178" t="s">
        <v>12255</v>
      </c>
      <c r="M109" s="176">
        <v>45811.388194444444</v>
      </c>
      <c r="N109" s="176">
        <v>45813.584027777775</v>
      </c>
      <c r="O109" s="178" t="s">
        <v>9136</v>
      </c>
      <c r="P109" s="178" t="s">
        <v>9137</v>
      </c>
      <c r="Q109" s="178" t="s">
        <v>9138</v>
      </c>
      <c r="R109" s="178" t="s">
        <v>11927</v>
      </c>
      <c r="S109" s="178" t="s">
        <v>11927</v>
      </c>
      <c r="T109" s="178" t="s">
        <v>177</v>
      </c>
      <c r="U109" s="178">
        <v>140</v>
      </c>
      <c r="V109" s="178" t="s">
        <v>12256</v>
      </c>
      <c r="W109" s="177">
        <v>0</v>
      </c>
      <c r="X109" s="178" t="s">
        <v>173</v>
      </c>
      <c r="Y109" s="178" t="s">
        <v>173</v>
      </c>
      <c r="Z109" s="178" t="s">
        <v>28</v>
      </c>
      <c r="AA109" s="178" t="s">
        <v>189</v>
      </c>
      <c r="AB109" s="178">
        <v>1</v>
      </c>
      <c r="AC109" s="92" t="s">
        <v>846</v>
      </c>
      <c r="AD109" s="112">
        <f>IF(T109="SOPORTE_TELEFÓNICO",'BASE LIQUIDACION REDEBAN 2025'!$B$19,IF(AND(T109="VISITA_TÉCNICA",Z109="TIPO II"),'BASE LIQUIDACION REDEBAN 2025'!$B$18,'BASE LIQUIDACION REDEBAN 2025'!$B$17))</f>
        <v>67654.12000000001</v>
      </c>
      <c r="AE109" s="97">
        <v>0</v>
      </c>
      <c r="AF109" s="97">
        <f t="shared" si="1"/>
        <v>67654.12000000001</v>
      </c>
    </row>
    <row r="110" spans="1:32" s="85" customFormat="1" ht="13.15">
      <c r="A110" s="178" t="s">
        <v>90</v>
      </c>
      <c r="B110" s="95" t="str">
        <f>VLOOKUP(A110,'CENTRO DE COSTOS'!A:D,4,FALSE)</f>
        <v>JUAN SEBASTIÁN RÍOS CASTRILLÓN</v>
      </c>
      <c r="C110" s="95" t="str">
        <f>VLOOKUP(A110,'CENTRO DE COSTOS'!A:D,2,FALSE)</f>
        <v>0004-0005</v>
      </c>
      <c r="D110" s="178">
        <v>5088</v>
      </c>
      <c r="E110" s="178">
        <v>2246830</v>
      </c>
      <c r="F110" s="178">
        <v>16567</v>
      </c>
      <c r="G110" s="178" t="s">
        <v>290</v>
      </c>
      <c r="H110" s="178" t="s">
        <v>291</v>
      </c>
      <c r="I110" s="178" t="s">
        <v>12257</v>
      </c>
      <c r="J110" s="110" t="s">
        <v>167</v>
      </c>
      <c r="K110" s="178">
        <v>2246830</v>
      </c>
      <c r="L110" s="178" t="s">
        <v>12258</v>
      </c>
      <c r="M110" s="176">
        <v>45811.597222222219</v>
      </c>
      <c r="N110" s="176">
        <v>45813.588888888888</v>
      </c>
      <c r="O110" s="178" t="s">
        <v>9136</v>
      </c>
      <c r="P110" s="178" t="s">
        <v>9137</v>
      </c>
      <c r="Q110" s="178" t="s">
        <v>9138</v>
      </c>
      <c r="R110" s="178" t="s">
        <v>11927</v>
      </c>
      <c r="S110" s="178" t="s">
        <v>11927</v>
      </c>
      <c r="T110" s="178" t="s">
        <v>177</v>
      </c>
      <c r="U110" s="178">
        <v>70</v>
      </c>
      <c r="V110" s="178" t="s">
        <v>12259</v>
      </c>
      <c r="W110" s="177">
        <v>0</v>
      </c>
      <c r="X110" s="178" t="s">
        <v>173</v>
      </c>
      <c r="Y110" s="178" t="s">
        <v>173</v>
      </c>
      <c r="Z110" s="178" t="s">
        <v>25</v>
      </c>
      <c r="AA110" s="178" t="s">
        <v>189</v>
      </c>
      <c r="AB110" s="178">
        <v>1</v>
      </c>
      <c r="AC110" s="92" t="s">
        <v>1653</v>
      </c>
      <c r="AD110" s="112">
        <f>IF(T110="SOPORTE_TELEFÓNICO",'BASE LIQUIDACION REDEBAN 2025'!$B$19,IF(AND(T110="VISITA_TÉCNICA",Z110="TIPO II"),'BASE LIQUIDACION REDEBAN 2025'!$B$18,'BASE LIQUIDACION REDEBAN 2025'!$B$17))</f>
        <v>35779.500569199998</v>
      </c>
      <c r="AE110" s="97">
        <v>0</v>
      </c>
      <c r="AF110" s="97">
        <f t="shared" si="1"/>
        <v>35779.500569199998</v>
      </c>
    </row>
    <row r="111" spans="1:32" s="85" customFormat="1" ht="13.15">
      <c r="A111" s="178" t="s">
        <v>90</v>
      </c>
      <c r="B111" s="95" t="str">
        <f>VLOOKUP(A111,'CENTRO DE COSTOS'!A:D,4,FALSE)</f>
        <v>JUAN SEBASTIÁN RÍOS CASTRILLÓN</v>
      </c>
      <c r="C111" s="95" t="str">
        <f>VLOOKUP(A111,'CENTRO DE COSTOS'!A:D,2,FALSE)</f>
        <v>0004-0005</v>
      </c>
      <c r="D111" s="178">
        <v>5001</v>
      </c>
      <c r="E111" s="178">
        <v>2251932</v>
      </c>
      <c r="F111" s="178">
        <v>76780</v>
      </c>
      <c r="G111" s="178" t="s">
        <v>290</v>
      </c>
      <c r="H111" s="178" t="s">
        <v>90</v>
      </c>
      <c r="I111" s="178" t="s">
        <v>12260</v>
      </c>
      <c r="J111" s="110" t="s">
        <v>167</v>
      </c>
      <c r="K111" s="178">
        <v>2251932</v>
      </c>
      <c r="L111" s="178" t="s">
        <v>12261</v>
      </c>
      <c r="M111" s="176">
        <v>45812.43472222222</v>
      </c>
      <c r="N111" s="176">
        <v>45813.593055555553</v>
      </c>
      <c r="O111" s="178" t="s">
        <v>9136</v>
      </c>
      <c r="P111" s="178" t="s">
        <v>9137</v>
      </c>
      <c r="Q111" s="178" t="s">
        <v>9138</v>
      </c>
      <c r="R111" s="178" t="s">
        <v>11927</v>
      </c>
      <c r="S111" s="178" t="s">
        <v>11927</v>
      </c>
      <c r="T111" s="178" t="s">
        <v>177</v>
      </c>
      <c r="U111" s="178">
        <v>70</v>
      </c>
      <c r="V111" s="178" t="s">
        <v>12262</v>
      </c>
      <c r="W111" s="177">
        <v>0</v>
      </c>
      <c r="X111" s="178" t="s">
        <v>173</v>
      </c>
      <c r="Y111" s="178" t="s">
        <v>173</v>
      </c>
      <c r="Z111" s="178" t="s">
        <v>25</v>
      </c>
      <c r="AA111" s="178" t="s">
        <v>189</v>
      </c>
      <c r="AB111" s="178">
        <v>1</v>
      </c>
      <c r="AC111" s="92" t="s">
        <v>740</v>
      </c>
      <c r="AD111" s="112">
        <f>IF(T111="SOPORTE_TELEFÓNICO",'BASE LIQUIDACION REDEBAN 2025'!$B$19,IF(AND(T111="VISITA_TÉCNICA",Z111="TIPO II"),'BASE LIQUIDACION REDEBAN 2025'!$B$18,'BASE LIQUIDACION REDEBAN 2025'!$B$17))</f>
        <v>35779.500569199998</v>
      </c>
      <c r="AE111" s="97">
        <v>0</v>
      </c>
      <c r="AF111" s="97">
        <f t="shared" si="1"/>
        <v>35779.500569199998</v>
      </c>
    </row>
    <row r="112" spans="1:32" s="85" customFormat="1" ht="13.15">
      <c r="A112" s="178" t="s">
        <v>90</v>
      </c>
      <c r="B112" s="95" t="str">
        <f>VLOOKUP(A112,'CENTRO DE COSTOS'!A:D,4,FALSE)</f>
        <v>JUAN SEBASTIÁN RÍOS CASTRILLÓN</v>
      </c>
      <c r="C112" s="95" t="str">
        <f>VLOOKUP(A112,'CENTRO DE COSTOS'!A:D,2,FALSE)</f>
        <v>0004-0005</v>
      </c>
      <c r="D112" s="178">
        <v>5631</v>
      </c>
      <c r="E112" s="178">
        <v>2228403</v>
      </c>
      <c r="F112" s="178">
        <v>79007</v>
      </c>
      <c r="G112" s="178" t="s">
        <v>290</v>
      </c>
      <c r="H112" s="178" t="s">
        <v>2037</v>
      </c>
      <c r="I112" s="178" t="s">
        <v>12263</v>
      </c>
      <c r="J112" s="110" t="s">
        <v>167</v>
      </c>
      <c r="K112" s="178">
        <v>2228403</v>
      </c>
      <c r="L112" s="178" t="s">
        <v>12264</v>
      </c>
      <c r="M112" s="176">
        <v>45806.387499999997</v>
      </c>
      <c r="N112" s="176">
        <v>45813.633414351854</v>
      </c>
      <c r="O112" s="178" t="s">
        <v>9136</v>
      </c>
      <c r="P112" s="178" t="s">
        <v>9137</v>
      </c>
      <c r="Q112" s="178" t="s">
        <v>9138</v>
      </c>
      <c r="R112" s="178" t="s">
        <v>11927</v>
      </c>
      <c r="S112" s="178" t="s">
        <v>11927</v>
      </c>
      <c r="T112" s="178" t="s">
        <v>177</v>
      </c>
      <c r="U112" s="178">
        <v>20</v>
      </c>
      <c r="V112" s="178" t="s">
        <v>12265</v>
      </c>
      <c r="W112" s="177">
        <v>0</v>
      </c>
      <c r="X112" s="178">
        <v>0</v>
      </c>
      <c r="Y112" s="178">
        <v>0</v>
      </c>
      <c r="Z112" s="178" t="s">
        <v>25</v>
      </c>
      <c r="AA112" s="178" t="s">
        <v>189</v>
      </c>
      <c r="AB112" s="178">
        <v>1</v>
      </c>
      <c r="AC112" s="92" t="s">
        <v>1326</v>
      </c>
      <c r="AD112" s="112">
        <f>IF(T112="SOPORTE_TELEFÓNICO",'BASE LIQUIDACION REDEBAN 2025'!$B$19,IF(AND(T112="VISITA_TÉCNICA",Z112="TIPO II"),'BASE LIQUIDACION REDEBAN 2025'!$B$18,'BASE LIQUIDACION REDEBAN 2025'!$B$17))</f>
        <v>35779.500569199998</v>
      </c>
      <c r="AE112" s="97">
        <v>0</v>
      </c>
      <c r="AF112" s="97">
        <f t="shared" si="1"/>
        <v>35779.500569199998</v>
      </c>
    </row>
    <row r="113" spans="1:32" s="85" customFormat="1" ht="13.15">
      <c r="A113" s="178" t="s">
        <v>68</v>
      </c>
      <c r="B113" s="95" t="str">
        <f>VLOOKUP(A113,'CENTRO DE COSTOS'!A:D,4,FALSE)</f>
        <v>WILLIAM ASDRUBAL ROZO ROZO</v>
      </c>
      <c r="C113" s="95" t="str">
        <f>VLOOKUP(A113,'CENTRO DE COSTOS'!A:D,2,FALSE)</f>
        <v>0004-0004</v>
      </c>
      <c r="D113" s="178">
        <v>25402</v>
      </c>
      <c r="E113" s="178">
        <v>2236800</v>
      </c>
      <c r="F113" s="178">
        <v>23945</v>
      </c>
      <c r="G113" s="178" t="s">
        <v>298</v>
      </c>
      <c r="H113" s="178" t="s">
        <v>201</v>
      </c>
      <c r="I113" s="178" t="s">
        <v>12266</v>
      </c>
      <c r="J113" s="110" t="s">
        <v>167</v>
      </c>
      <c r="K113" s="178">
        <v>2236800</v>
      </c>
      <c r="L113" s="178" t="s">
        <v>12267</v>
      </c>
      <c r="M113" s="176">
        <v>45807.661805555559</v>
      </c>
      <c r="N113" s="176">
        <v>45813.634594907409</v>
      </c>
      <c r="O113" s="178" t="s">
        <v>9136</v>
      </c>
      <c r="P113" s="178" t="s">
        <v>9137</v>
      </c>
      <c r="Q113" s="178" t="s">
        <v>9138</v>
      </c>
      <c r="R113" s="178" t="s">
        <v>11927</v>
      </c>
      <c r="S113" s="178" t="s">
        <v>11927</v>
      </c>
      <c r="T113" s="178" t="s">
        <v>177</v>
      </c>
      <c r="U113" s="178">
        <v>10</v>
      </c>
      <c r="V113" s="178" t="s">
        <v>12268</v>
      </c>
      <c r="W113" s="177">
        <v>0</v>
      </c>
      <c r="X113" s="178">
        <v>0</v>
      </c>
      <c r="Y113" s="178">
        <v>0</v>
      </c>
      <c r="Z113" s="178" t="s">
        <v>28</v>
      </c>
      <c r="AA113" s="178" t="s">
        <v>189</v>
      </c>
      <c r="AB113" s="178">
        <v>1</v>
      </c>
      <c r="AC113" s="92" t="s">
        <v>3263</v>
      </c>
      <c r="AD113" s="112">
        <f>IF(T113="SOPORTE_TELEFÓNICO",'BASE LIQUIDACION REDEBAN 2025'!$B$19,IF(AND(T113="VISITA_TÉCNICA",Z113="TIPO II"),'BASE LIQUIDACION REDEBAN 2025'!$B$18,'BASE LIQUIDACION REDEBAN 2025'!$B$17))</f>
        <v>67654.12000000001</v>
      </c>
      <c r="AE113" s="97">
        <v>0</v>
      </c>
      <c r="AF113" s="97">
        <f t="shared" si="1"/>
        <v>67654.12000000001</v>
      </c>
    </row>
    <row r="114" spans="1:32" s="85" customFormat="1" ht="13.15">
      <c r="A114" s="178" t="s">
        <v>93</v>
      </c>
      <c r="B114" s="95" t="str">
        <f>VLOOKUP(A114,'CENTRO DE COSTOS'!A:D,4,FALSE)</f>
        <v>DIEGO FERNANDO HENAO CARDONA</v>
      </c>
      <c r="C114" s="95" t="str">
        <f>VLOOKUP(A114,'CENTRO DE COSTOS'!A:D,2,FALSE)</f>
        <v>0004-0003</v>
      </c>
      <c r="D114" s="178">
        <v>52240</v>
      </c>
      <c r="E114" s="178">
        <v>2251668</v>
      </c>
      <c r="F114" s="178">
        <v>52635</v>
      </c>
      <c r="G114" s="178" t="s">
        <v>162</v>
      </c>
      <c r="H114" s="178" t="s">
        <v>12269</v>
      </c>
      <c r="I114" s="178" t="s">
        <v>12270</v>
      </c>
      <c r="J114" s="110" t="s">
        <v>167</v>
      </c>
      <c r="K114" s="178">
        <v>2251668</v>
      </c>
      <c r="L114" s="178" t="s">
        <v>12271</v>
      </c>
      <c r="M114" s="176">
        <v>45812.422222222223</v>
      </c>
      <c r="N114" s="176">
        <v>45813.636238425926</v>
      </c>
      <c r="O114" s="178" t="s">
        <v>9136</v>
      </c>
      <c r="P114" s="178" t="s">
        <v>9137</v>
      </c>
      <c r="Q114" s="178" t="s">
        <v>9138</v>
      </c>
      <c r="R114" s="178" t="s">
        <v>11927</v>
      </c>
      <c r="S114" s="178" t="s">
        <v>11927</v>
      </c>
      <c r="T114" s="178" t="s">
        <v>177</v>
      </c>
      <c r="U114" s="178">
        <v>20</v>
      </c>
      <c r="V114" s="178" t="s">
        <v>12272</v>
      </c>
      <c r="W114" s="177">
        <v>0</v>
      </c>
      <c r="X114" s="178">
        <v>0</v>
      </c>
      <c r="Y114" s="178">
        <v>0</v>
      </c>
      <c r="Z114" s="178" t="s">
        <v>28</v>
      </c>
      <c r="AA114" s="178" t="s">
        <v>189</v>
      </c>
      <c r="AB114" s="178">
        <v>1</v>
      </c>
      <c r="AC114" s="92" t="s">
        <v>3263</v>
      </c>
      <c r="AD114" s="112">
        <f>IF(T114="SOPORTE_TELEFÓNICO",'BASE LIQUIDACION REDEBAN 2025'!$B$19,IF(AND(T114="VISITA_TÉCNICA",Z114="TIPO II"),'BASE LIQUIDACION REDEBAN 2025'!$B$18,'BASE LIQUIDACION REDEBAN 2025'!$B$17))</f>
        <v>67654.12000000001</v>
      </c>
      <c r="AE114" s="97">
        <v>0</v>
      </c>
      <c r="AF114" s="97">
        <f t="shared" si="1"/>
        <v>67654.12000000001</v>
      </c>
    </row>
    <row r="115" spans="1:32" s="85" customFormat="1" ht="13.15">
      <c r="A115" s="178" t="s">
        <v>76</v>
      </c>
      <c r="B115" s="95" t="str">
        <f>VLOOKUP(A115,'CENTRO DE COSTOS'!A:D,4,FALSE)</f>
        <v>DIEGO FERNANDO HENAO CARDONA</v>
      </c>
      <c r="C115" s="95" t="str">
        <f>VLOOKUP(A115,'CENTRO DE COSTOS'!A:D,2,FALSE)</f>
        <v>0004-0003</v>
      </c>
      <c r="D115" s="178">
        <v>76364</v>
      </c>
      <c r="E115" s="178">
        <v>2251957</v>
      </c>
      <c r="F115" s="178">
        <v>45281</v>
      </c>
      <c r="G115" s="178" t="s">
        <v>230</v>
      </c>
      <c r="H115" s="178" t="s">
        <v>7679</v>
      </c>
      <c r="I115" s="178" t="s">
        <v>7680</v>
      </c>
      <c r="J115" s="110" t="s">
        <v>167</v>
      </c>
      <c r="K115" s="178">
        <v>2251957</v>
      </c>
      <c r="L115" s="178" t="s">
        <v>12273</v>
      </c>
      <c r="M115" s="176">
        <v>45812.438888888886</v>
      </c>
      <c r="N115" s="176">
        <v>45813.638518518521</v>
      </c>
      <c r="O115" s="178" t="s">
        <v>9136</v>
      </c>
      <c r="P115" s="178" t="s">
        <v>9137</v>
      </c>
      <c r="Q115" s="178" t="s">
        <v>9138</v>
      </c>
      <c r="R115" s="178" t="s">
        <v>11927</v>
      </c>
      <c r="S115" s="178" t="s">
        <v>11927</v>
      </c>
      <c r="T115" s="178" t="s">
        <v>177</v>
      </c>
      <c r="U115" s="178">
        <v>210</v>
      </c>
      <c r="V115" s="178" t="s">
        <v>12274</v>
      </c>
      <c r="W115" s="177">
        <v>0</v>
      </c>
      <c r="X115" s="178">
        <v>0</v>
      </c>
      <c r="Y115" s="178">
        <v>0</v>
      </c>
      <c r="Z115" s="178" t="s">
        <v>28</v>
      </c>
      <c r="AA115" s="178" t="s">
        <v>189</v>
      </c>
      <c r="AB115" s="178">
        <v>1</v>
      </c>
      <c r="AC115" s="92" t="s">
        <v>1180</v>
      </c>
      <c r="AD115" s="112">
        <f>IF(T115="SOPORTE_TELEFÓNICO",'BASE LIQUIDACION REDEBAN 2025'!$B$19,IF(AND(T115="VISITA_TÉCNICA",Z115="TIPO II"),'BASE LIQUIDACION REDEBAN 2025'!$B$18,'BASE LIQUIDACION REDEBAN 2025'!$B$17))</f>
        <v>67654.12000000001</v>
      </c>
      <c r="AE115" s="97">
        <v>0</v>
      </c>
      <c r="AF115" s="97">
        <f t="shared" si="1"/>
        <v>67654.12000000001</v>
      </c>
    </row>
    <row r="116" spans="1:32" s="85" customFormat="1" ht="13.15">
      <c r="A116" s="178" t="s">
        <v>100</v>
      </c>
      <c r="B116" s="95" t="str">
        <f>VLOOKUP(A116,'CENTRO DE COSTOS'!A:D,4,FALSE)</f>
        <v>KEVIN ALEXIS CORZO BUSTOS</v>
      </c>
      <c r="C116" s="95" t="str">
        <f>VLOOKUP(A116,'CENTRO DE COSTOS'!A:D,2,FALSE)</f>
        <v>0004-0007</v>
      </c>
      <c r="D116" s="178">
        <v>50006</v>
      </c>
      <c r="E116" s="178">
        <v>2240506</v>
      </c>
      <c r="F116" s="178">
        <v>31713</v>
      </c>
      <c r="G116" s="178" t="s">
        <v>192</v>
      </c>
      <c r="H116" s="178" t="s">
        <v>1571</v>
      </c>
      <c r="I116" s="178" t="s">
        <v>12275</v>
      </c>
      <c r="J116" s="110" t="s">
        <v>167</v>
      </c>
      <c r="K116" s="178">
        <v>2240506</v>
      </c>
      <c r="L116" s="178" t="s">
        <v>12276</v>
      </c>
      <c r="M116" s="176">
        <v>45811.333333333336</v>
      </c>
      <c r="N116" s="176">
        <v>45813.642743055556</v>
      </c>
      <c r="O116" s="178" t="s">
        <v>9136</v>
      </c>
      <c r="P116" s="178" t="s">
        <v>9137</v>
      </c>
      <c r="Q116" s="178" t="s">
        <v>9138</v>
      </c>
      <c r="R116" s="178" t="s">
        <v>11927</v>
      </c>
      <c r="S116" s="178" t="s">
        <v>11927</v>
      </c>
      <c r="T116" s="178" t="s">
        <v>177</v>
      </c>
      <c r="U116" s="178">
        <v>40</v>
      </c>
      <c r="V116" s="178" t="s">
        <v>12277</v>
      </c>
      <c r="W116" s="177">
        <v>0</v>
      </c>
      <c r="X116" s="178">
        <v>0</v>
      </c>
      <c r="Y116" s="178">
        <v>0</v>
      </c>
      <c r="Z116" s="178" t="s">
        <v>28</v>
      </c>
      <c r="AA116" s="178" t="s">
        <v>189</v>
      </c>
      <c r="AB116" s="178">
        <v>1</v>
      </c>
      <c r="AC116" s="92" t="s">
        <v>273</v>
      </c>
      <c r="AD116" s="112">
        <f>IF(T116="SOPORTE_TELEFÓNICO",'BASE LIQUIDACION REDEBAN 2025'!$B$19,IF(AND(T116="VISITA_TÉCNICA",Z116="TIPO II"),'BASE LIQUIDACION REDEBAN 2025'!$B$18,'BASE LIQUIDACION REDEBAN 2025'!$B$17))</f>
        <v>67654.12000000001</v>
      </c>
      <c r="AE116" s="97">
        <v>0</v>
      </c>
      <c r="AF116" s="97">
        <f t="shared" si="1"/>
        <v>67654.12000000001</v>
      </c>
    </row>
    <row r="117" spans="1:32" s="85" customFormat="1" ht="13.15">
      <c r="A117" s="178" t="s">
        <v>76</v>
      </c>
      <c r="B117" s="95" t="str">
        <f>VLOOKUP(A117,'CENTRO DE COSTOS'!A:D,4,FALSE)</f>
        <v>DIEGO FERNANDO HENAO CARDONA</v>
      </c>
      <c r="C117" s="95" t="str">
        <f>VLOOKUP(A117,'CENTRO DE COSTOS'!A:D,2,FALSE)</f>
        <v>0004-0003</v>
      </c>
      <c r="D117" s="178">
        <v>76126</v>
      </c>
      <c r="E117" s="178">
        <v>2252845</v>
      </c>
      <c r="F117" s="178">
        <v>45910</v>
      </c>
      <c r="G117" s="178" t="s">
        <v>230</v>
      </c>
      <c r="H117" s="178" t="s">
        <v>284</v>
      </c>
      <c r="I117" s="178" t="s">
        <v>12278</v>
      </c>
      <c r="J117" s="110" t="s">
        <v>167</v>
      </c>
      <c r="K117" s="178">
        <v>2252845</v>
      </c>
      <c r="L117" s="178" t="s">
        <v>12279</v>
      </c>
      <c r="M117" s="176">
        <v>45812.490277777775</v>
      </c>
      <c r="N117" s="176">
        <v>45813.655555555553</v>
      </c>
      <c r="O117" s="178" t="s">
        <v>9136</v>
      </c>
      <c r="P117" s="178" t="s">
        <v>9137</v>
      </c>
      <c r="Q117" s="178" t="s">
        <v>9138</v>
      </c>
      <c r="R117" s="178" t="s">
        <v>11927</v>
      </c>
      <c r="S117" s="178" t="s">
        <v>11927</v>
      </c>
      <c r="T117" s="178" t="s">
        <v>177</v>
      </c>
      <c r="U117" s="178">
        <v>130</v>
      </c>
      <c r="V117" s="178" t="s">
        <v>12280</v>
      </c>
      <c r="W117" s="177">
        <v>0</v>
      </c>
      <c r="X117" s="178" t="s">
        <v>173</v>
      </c>
      <c r="Y117" s="178" t="s">
        <v>173</v>
      </c>
      <c r="Z117" s="178" t="s">
        <v>28</v>
      </c>
      <c r="AA117" s="178" t="s">
        <v>189</v>
      </c>
      <c r="AB117" s="178">
        <v>1</v>
      </c>
      <c r="AC117" s="92" t="s">
        <v>2142</v>
      </c>
      <c r="AD117" s="112">
        <f>IF(T117="SOPORTE_TELEFÓNICO",'BASE LIQUIDACION REDEBAN 2025'!$B$19,IF(AND(T117="VISITA_TÉCNICA",Z117="TIPO II"),'BASE LIQUIDACION REDEBAN 2025'!$B$18,'BASE LIQUIDACION REDEBAN 2025'!$B$17))</f>
        <v>67654.12000000001</v>
      </c>
      <c r="AE117" s="97">
        <v>0</v>
      </c>
      <c r="AF117" s="97">
        <f t="shared" si="1"/>
        <v>67654.12000000001</v>
      </c>
    </row>
    <row r="118" spans="1:32" s="85" customFormat="1" ht="13.15">
      <c r="A118" s="178" t="s">
        <v>76</v>
      </c>
      <c r="B118" s="95" t="str">
        <f>VLOOKUP(A118,'CENTRO DE COSTOS'!A:D,4,FALSE)</f>
        <v>DIEGO FERNANDO HENAO CARDONA</v>
      </c>
      <c r="C118" s="95" t="str">
        <f>VLOOKUP(A118,'CENTRO DE COSTOS'!A:D,2,FALSE)</f>
        <v>0004-0003</v>
      </c>
      <c r="D118" s="178">
        <v>76001</v>
      </c>
      <c r="E118" s="178">
        <v>2254582</v>
      </c>
      <c r="F118" s="178">
        <v>78586</v>
      </c>
      <c r="G118" s="178" t="s">
        <v>230</v>
      </c>
      <c r="H118" s="178" t="s">
        <v>76</v>
      </c>
      <c r="I118" s="178" t="s">
        <v>12281</v>
      </c>
      <c r="J118" s="110" t="s">
        <v>167</v>
      </c>
      <c r="K118" s="178">
        <v>2254582</v>
      </c>
      <c r="L118" s="178" t="s">
        <v>12282</v>
      </c>
      <c r="M118" s="176">
        <v>45812.647916666669</v>
      </c>
      <c r="N118" s="176">
        <v>45813.659722222219</v>
      </c>
      <c r="O118" s="178" t="s">
        <v>9136</v>
      </c>
      <c r="P118" s="178" t="s">
        <v>9137</v>
      </c>
      <c r="Q118" s="178" t="s">
        <v>9138</v>
      </c>
      <c r="R118" s="178" t="s">
        <v>11927</v>
      </c>
      <c r="S118" s="178" t="s">
        <v>11927</v>
      </c>
      <c r="T118" s="178" t="s">
        <v>177</v>
      </c>
      <c r="U118" s="178">
        <v>30</v>
      </c>
      <c r="V118" s="178" t="s">
        <v>12283</v>
      </c>
      <c r="W118" s="177">
        <v>0</v>
      </c>
      <c r="X118" s="178" t="s">
        <v>173</v>
      </c>
      <c r="Y118" s="178" t="s">
        <v>173</v>
      </c>
      <c r="Z118" s="178" t="s">
        <v>25</v>
      </c>
      <c r="AA118" s="178" t="s">
        <v>189</v>
      </c>
      <c r="AB118" s="178">
        <v>1</v>
      </c>
      <c r="AC118" s="92" t="s">
        <v>616</v>
      </c>
      <c r="AD118" s="112">
        <f>IF(T118="SOPORTE_TELEFÓNICO",'BASE LIQUIDACION REDEBAN 2025'!$B$19,IF(AND(T118="VISITA_TÉCNICA",Z118="TIPO II"),'BASE LIQUIDACION REDEBAN 2025'!$B$18,'BASE LIQUIDACION REDEBAN 2025'!$B$17))</f>
        <v>35779.500569199998</v>
      </c>
      <c r="AE118" s="97">
        <v>0</v>
      </c>
      <c r="AF118" s="97">
        <f t="shared" si="1"/>
        <v>35779.500569199998</v>
      </c>
    </row>
    <row r="119" spans="1:32" s="85" customFormat="1" ht="13.15">
      <c r="A119" s="178" t="s">
        <v>72</v>
      </c>
      <c r="B119" s="95" t="str">
        <f>VLOOKUP(A119,'CENTRO DE COSTOS'!A:D,4,FALSE)</f>
        <v>MIGUEL JULIÁN HERNÁNDEZ GUARÍN</v>
      </c>
      <c r="C119" s="95" t="str">
        <f>VLOOKUP(A119,'CENTRO DE COSTOS'!A:D,2,FALSE)</f>
        <v>0004-0008</v>
      </c>
      <c r="D119" s="178">
        <v>68217</v>
      </c>
      <c r="E119" s="178">
        <v>2209248</v>
      </c>
      <c r="F119" s="178">
        <v>63810</v>
      </c>
      <c r="G119" s="178" t="s">
        <v>180</v>
      </c>
      <c r="H119" s="178" t="s">
        <v>12284</v>
      </c>
      <c r="I119" s="178" t="s">
        <v>12285</v>
      </c>
      <c r="J119" s="110" t="s">
        <v>167</v>
      </c>
      <c r="K119" s="178">
        <v>2209248</v>
      </c>
      <c r="L119" s="178" t="s">
        <v>12286</v>
      </c>
      <c r="M119" s="176">
        <v>45803.35833333333</v>
      </c>
      <c r="N119" s="176">
        <v>45813.668136574073</v>
      </c>
      <c r="O119" s="178" t="s">
        <v>9136</v>
      </c>
      <c r="P119" s="178" t="s">
        <v>9137</v>
      </c>
      <c r="Q119" s="178" t="s">
        <v>9138</v>
      </c>
      <c r="R119" s="178" t="s">
        <v>11927</v>
      </c>
      <c r="S119" s="178" t="s">
        <v>11927</v>
      </c>
      <c r="T119" s="178" t="s">
        <v>9971</v>
      </c>
      <c r="U119" s="178">
        <v>10</v>
      </c>
      <c r="V119" s="178" t="s">
        <v>12287</v>
      </c>
      <c r="W119" s="177">
        <v>700158982396</v>
      </c>
      <c r="X119" s="178" t="s">
        <v>12037</v>
      </c>
      <c r="Y119" s="178" t="s">
        <v>173</v>
      </c>
      <c r="Z119" s="178" t="s">
        <v>32</v>
      </c>
      <c r="AA119" s="178" t="s">
        <v>189</v>
      </c>
      <c r="AB119" s="178">
        <v>0</v>
      </c>
      <c r="AC119" s="92" t="s">
        <v>740</v>
      </c>
      <c r="AD119" s="112">
        <f>IF(T119="SOPORTE_TELEFÓNICO",'BASE LIQUIDACION REDEBAN 2025'!$B$19,IF(AND(T119="VISITA_TÉCNICA",Z119="TIPO II"),'BASE LIQUIDACION REDEBAN 2025'!$B$18,'BASE LIQUIDACION REDEBAN 2025'!$B$17))</f>
        <v>35779.500569199998</v>
      </c>
      <c r="AE119" s="97">
        <v>0</v>
      </c>
      <c r="AF119" s="97">
        <f t="shared" si="1"/>
        <v>35779.500569199998</v>
      </c>
    </row>
    <row r="120" spans="1:32" s="85" customFormat="1" ht="13.15">
      <c r="A120" s="178" t="s">
        <v>93</v>
      </c>
      <c r="B120" s="95" t="str">
        <f>VLOOKUP(A120,'CENTRO DE COSTOS'!A:D,4,FALSE)</f>
        <v>DIEGO FERNANDO HENAO CARDONA</v>
      </c>
      <c r="C120" s="95" t="str">
        <f>VLOOKUP(A120,'CENTRO DE COSTOS'!A:D,2,FALSE)</f>
        <v>0004-0003</v>
      </c>
      <c r="D120" s="178">
        <v>52835</v>
      </c>
      <c r="E120" s="178">
        <v>2227017</v>
      </c>
      <c r="F120" s="178">
        <v>64005</v>
      </c>
      <c r="G120" s="178" t="s">
        <v>162</v>
      </c>
      <c r="H120" s="178" t="s">
        <v>2311</v>
      </c>
      <c r="I120" s="178" t="s">
        <v>12288</v>
      </c>
      <c r="J120" s="110" t="s">
        <v>167</v>
      </c>
      <c r="K120" s="178">
        <v>2227017</v>
      </c>
      <c r="L120" s="178" t="s">
        <v>12289</v>
      </c>
      <c r="M120" s="176">
        <v>45806.333333333336</v>
      </c>
      <c r="N120" s="176">
        <v>45813.670844907407</v>
      </c>
      <c r="O120" s="178" t="s">
        <v>9136</v>
      </c>
      <c r="P120" s="178" t="s">
        <v>9137</v>
      </c>
      <c r="Q120" s="178" t="s">
        <v>9138</v>
      </c>
      <c r="R120" s="178" t="s">
        <v>11927</v>
      </c>
      <c r="S120" s="178" t="s">
        <v>11927</v>
      </c>
      <c r="T120" s="178" t="s">
        <v>9971</v>
      </c>
      <c r="U120" s="178">
        <v>60</v>
      </c>
      <c r="V120" s="178" t="s">
        <v>12290</v>
      </c>
      <c r="W120" s="177">
        <v>700159317579</v>
      </c>
      <c r="X120" s="178" t="s">
        <v>12037</v>
      </c>
      <c r="Y120" s="178" t="s">
        <v>173</v>
      </c>
      <c r="Z120" s="178" t="s">
        <v>32</v>
      </c>
      <c r="AA120" s="178" t="s">
        <v>189</v>
      </c>
      <c r="AB120" s="178">
        <v>0</v>
      </c>
      <c r="AC120" s="92" t="s">
        <v>3263</v>
      </c>
      <c r="AD120" s="112">
        <f>IF(T120="SOPORTE_TELEFÓNICO",'BASE LIQUIDACION REDEBAN 2025'!$B$19,IF(AND(T120="VISITA_TÉCNICA",Z120="TIPO II"),'BASE LIQUIDACION REDEBAN 2025'!$B$18,'BASE LIQUIDACION REDEBAN 2025'!$B$17))</f>
        <v>35779.500569199998</v>
      </c>
      <c r="AE120" s="97">
        <v>0</v>
      </c>
      <c r="AF120" s="97">
        <f t="shared" si="1"/>
        <v>35779.500569199998</v>
      </c>
    </row>
    <row r="121" spans="1:32" s="85" customFormat="1" ht="13.15">
      <c r="A121" s="178" t="s">
        <v>81</v>
      </c>
      <c r="B121" s="95" t="str">
        <f>VLOOKUP(A121,'CENTRO DE COSTOS'!A:D,4,FALSE)</f>
        <v>MIGUEL JULIÁN HERNÁNDEZ GUARÍN</v>
      </c>
      <c r="C121" s="95" t="str">
        <f>VLOOKUP(A121,'CENTRO DE COSTOS'!A:D,2,FALSE)</f>
        <v>0004-0008</v>
      </c>
      <c r="D121" s="178">
        <v>54405</v>
      </c>
      <c r="E121" s="178">
        <v>2257985</v>
      </c>
      <c r="F121" s="178">
        <v>40085</v>
      </c>
      <c r="G121" s="178" t="s">
        <v>408</v>
      </c>
      <c r="H121" s="178" t="s">
        <v>3209</v>
      </c>
      <c r="I121" s="178" t="s">
        <v>6441</v>
      </c>
      <c r="J121" s="110" t="s">
        <v>167</v>
      </c>
      <c r="K121" s="178">
        <v>2257985</v>
      </c>
      <c r="L121" s="178" t="s">
        <v>12291</v>
      </c>
      <c r="M121" s="176">
        <v>45813.42083333333</v>
      </c>
      <c r="N121" s="176">
        <v>45813.69027777778</v>
      </c>
      <c r="O121" s="178" t="s">
        <v>9136</v>
      </c>
      <c r="P121" s="178" t="s">
        <v>9137</v>
      </c>
      <c r="Q121" s="178" t="s">
        <v>9138</v>
      </c>
      <c r="R121" s="178" t="s">
        <v>11927</v>
      </c>
      <c r="S121" s="178" t="s">
        <v>11927</v>
      </c>
      <c r="T121" s="178" t="s">
        <v>177</v>
      </c>
      <c r="U121" s="178">
        <v>100</v>
      </c>
      <c r="V121" s="178" t="s">
        <v>12292</v>
      </c>
      <c r="W121" s="177">
        <v>0</v>
      </c>
      <c r="X121" s="178" t="s">
        <v>173</v>
      </c>
      <c r="Y121" s="178" t="s">
        <v>173</v>
      </c>
      <c r="Z121" s="178" t="s">
        <v>25</v>
      </c>
      <c r="AA121" s="178" t="s">
        <v>189</v>
      </c>
      <c r="AB121" s="178">
        <v>1</v>
      </c>
      <c r="AC121" s="92" t="s">
        <v>873</v>
      </c>
      <c r="AD121" s="112">
        <f>IF(T121="SOPORTE_TELEFÓNICO",'BASE LIQUIDACION REDEBAN 2025'!$B$19,IF(AND(T121="VISITA_TÉCNICA",Z121="TIPO II"),'BASE LIQUIDACION REDEBAN 2025'!$B$18,'BASE LIQUIDACION REDEBAN 2025'!$B$17))</f>
        <v>35779.500569199998</v>
      </c>
      <c r="AE121" s="97">
        <v>0</v>
      </c>
      <c r="AF121" s="97">
        <f t="shared" si="1"/>
        <v>35779.500569199998</v>
      </c>
    </row>
    <row r="122" spans="1:32" s="85" customFormat="1" ht="13.15">
      <c r="A122" s="178" t="s">
        <v>93</v>
      </c>
      <c r="B122" s="95" t="str">
        <f>VLOOKUP(A122,'CENTRO DE COSTOS'!A:D,4,FALSE)</f>
        <v>DIEGO FERNANDO HENAO CARDONA</v>
      </c>
      <c r="C122" s="95" t="str">
        <f>VLOOKUP(A122,'CENTRO DE COSTOS'!A:D,2,FALSE)</f>
        <v>0004-0003</v>
      </c>
      <c r="D122" s="178">
        <v>52835</v>
      </c>
      <c r="E122" s="178">
        <v>2233719</v>
      </c>
      <c r="F122" s="178">
        <v>73537</v>
      </c>
      <c r="G122" s="178" t="s">
        <v>162</v>
      </c>
      <c r="H122" s="178" t="s">
        <v>2311</v>
      </c>
      <c r="I122" s="178" t="s">
        <v>12293</v>
      </c>
      <c r="J122" s="110" t="s">
        <v>167</v>
      </c>
      <c r="K122" s="178">
        <v>2233719</v>
      </c>
      <c r="L122" s="178" t="s">
        <v>12294</v>
      </c>
      <c r="M122" s="176">
        <v>45807.378472222219</v>
      </c>
      <c r="N122" s="176">
        <v>45813.698055555556</v>
      </c>
      <c r="O122" s="178" t="s">
        <v>9136</v>
      </c>
      <c r="P122" s="178" t="s">
        <v>9137</v>
      </c>
      <c r="Q122" s="178" t="s">
        <v>9138</v>
      </c>
      <c r="R122" s="178" t="s">
        <v>11927</v>
      </c>
      <c r="S122" s="178" t="s">
        <v>11927</v>
      </c>
      <c r="T122" s="178" t="s">
        <v>9971</v>
      </c>
      <c r="U122" s="178">
        <v>20</v>
      </c>
      <c r="V122" s="178" t="s">
        <v>12295</v>
      </c>
      <c r="W122" s="177">
        <v>700159354076</v>
      </c>
      <c r="X122" s="178" t="s">
        <v>12037</v>
      </c>
      <c r="Y122" s="178" t="s">
        <v>173</v>
      </c>
      <c r="Z122" s="178" t="s">
        <v>32</v>
      </c>
      <c r="AA122" s="178" t="s">
        <v>189</v>
      </c>
      <c r="AB122" s="178">
        <v>0</v>
      </c>
      <c r="AC122" s="92" t="s">
        <v>3263</v>
      </c>
      <c r="AD122" s="112">
        <f>IF(T122="SOPORTE_TELEFÓNICO",'BASE LIQUIDACION REDEBAN 2025'!$B$19,IF(AND(T122="VISITA_TÉCNICA",Z122="TIPO II"),'BASE LIQUIDACION REDEBAN 2025'!$B$18,'BASE LIQUIDACION REDEBAN 2025'!$B$17))</f>
        <v>35779.500569199998</v>
      </c>
      <c r="AE122" s="97">
        <v>0</v>
      </c>
      <c r="AF122" s="97">
        <f t="shared" si="1"/>
        <v>35779.500569199998</v>
      </c>
    </row>
    <row r="123" spans="1:32" s="85" customFormat="1" ht="13.15">
      <c r="A123" s="178" t="s">
        <v>90</v>
      </c>
      <c r="B123" s="95" t="str">
        <f>VLOOKUP(A123,'CENTRO DE COSTOS'!A:D,4,FALSE)</f>
        <v>JUAN SEBASTIÁN RÍOS CASTRILLÓN</v>
      </c>
      <c r="C123" s="95" t="str">
        <f>VLOOKUP(A123,'CENTRO DE COSTOS'!A:D,2,FALSE)</f>
        <v>0004-0005</v>
      </c>
      <c r="D123" s="178">
        <v>5579</v>
      </c>
      <c r="E123" s="178">
        <v>2195280</v>
      </c>
      <c r="F123" s="178">
        <v>22285</v>
      </c>
      <c r="G123" s="178" t="s">
        <v>290</v>
      </c>
      <c r="H123" s="178" t="s">
        <v>12296</v>
      </c>
      <c r="I123" s="178" t="s">
        <v>12297</v>
      </c>
      <c r="J123" s="110" t="s">
        <v>167</v>
      </c>
      <c r="K123" s="178">
        <v>2195280</v>
      </c>
      <c r="L123" s="178" t="s">
        <v>12298</v>
      </c>
      <c r="M123" s="176">
        <v>45798.717361111114</v>
      </c>
      <c r="N123" s="176">
        <v>45813.701932870368</v>
      </c>
      <c r="O123" s="178" t="s">
        <v>9136</v>
      </c>
      <c r="P123" s="178" t="s">
        <v>9137</v>
      </c>
      <c r="Q123" s="178" t="s">
        <v>9138</v>
      </c>
      <c r="R123" s="178" t="s">
        <v>11927</v>
      </c>
      <c r="S123" s="178" t="s">
        <v>11927</v>
      </c>
      <c r="T123" s="178" t="s">
        <v>9971</v>
      </c>
      <c r="U123" s="178">
        <v>120</v>
      </c>
      <c r="V123" s="178" t="s">
        <v>12299</v>
      </c>
      <c r="W123" s="177">
        <v>368691982</v>
      </c>
      <c r="X123" s="178" t="s">
        <v>11942</v>
      </c>
      <c r="Y123" s="178" t="s">
        <v>11943</v>
      </c>
      <c r="Z123" s="178" t="s">
        <v>30</v>
      </c>
      <c r="AA123" s="178" t="s">
        <v>189</v>
      </c>
      <c r="AB123" s="178">
        <v>0</v>
      </c>
      <c r="AC123" s="92" t="s">
        <v>841</v>
      </c>
      <c r="AD123" s="112">
        <f>IF(T123="SOPORTE_TELEFÓNICO",'BASE LIQUIDACION REDEBAN 2025'!$B$19,IF(AND(T123="VISITA_TÉCNICA",Z123="TIPO II"),'BASE LIQUIDACION REDEBAN 2025'!$B$18,'BASE LIQUIDACION REDEBAN 2025'!$B$17))</f>
        <v>35779.500569199998</v>
      </c>
      <c r="AE123" s="97">
        <v>0</v>
      </c>
      <c r="AF123" s="97">
        <f t="shared" si="1"/>
        <v>35779.500569199998</v>
      </c>
    </row>
    <row r="124" spans="1:32" s="85" customFormat="1" ht="13.15">
      <c r="A124" s="178" t="s">
        <v>68</v>
      </c>
      <c r="B124" s="95" t="str">
        <f>VLOOKUP(A124,'CENTRO DE COSTOS'!A:D,4,FALSE)</f>
        <v>WILLIAM ASDRUBAL ROZO ROZO</v>
      </c>
      <c r="C124" s="95" t="str">
        <f>VLOOKUP(A124,'CENTRO DE COSTOS'!A:D,2,FALSE)</f>
        <v>0004-0004</v>
      </c>
      <c r="D124" s="178">
        <v>11001</v>
      </c>
      <c r="E124" s="178">
        <v>2251614</v>
      </c>
      <c r="F124" s="178">
        <v>18237</v>
      </c>
      <c r="G124" s="178" t="s">
        <v>298</v>
      </c>
      <c r="H124" s="178" t="s">
        <v>68</v>
      </c>
      <c r="I124" s="178" t="s">
        <v>12300</v>
      </c>
      <c r="J124" s="110" t="s">
        <v>167</v>
      </c>
      <c r="K124" s="178">
        <v>2251614</v>
      </c>
      <c r="L124" s="178" t="s">
        <v>12301</v>
      </c>
      <c r="M124" s="176">
        <v>45812.413194444445</v>
      </c>
      <c r="N124" s="176">
        <v>45813.70208333333</v>
      </c>
      <c r="O124" s="178" t="s">
        <v>9136</v>
      </c>
      <c r="P124" s="178" t="s">
        <v>9137</v>
      </c>
      <c r="Q124" s="178" t="s">
        <v>9138</v>
      </c>
      <c r="R124" s="178" t="s">
        <v>11927</v>
      </c>
      <c r="S124" s="178" t="s">
        <v>11927</v>
      </c>
      <c r="T124" s="178" t="s">
        <v>177</v>
      </c>
      <c r="U124" s="178">
        <v>220</v>
      </c>
      <c r="V124" s="178" t="s">
        <v>12302</v>
      </c>
      <c r="W124" s="177">
        <v>0</v>
      </c>
      <c r="X124" s="178" t="s">
        <v>173</v>
      </c>
      <c r="Y124" s="178" t="s">
        <v>173</v>
      </c>
      <c r="Z124" s="178" t="s">
        <v>25</v>
      </c>
      <c r="AA124" s="178" t="s">
        <v>189</v>
      </c>
      <c r="AB124" s="178">
        <v>1</v>
      </c>
      <c r="AC124" s="92" t="s">
        <v>265</v>
      </c>
      <c r="AD124" s="112">
        <f>IF(T124="SOPORTE_TELEFÓNICO",'BASE LIQUIDACION REDEBAN 2025'!$B$19,IF(AND(T124="VISITA_TÉCNICA",Z124="TIPO II"),'BASE LIQUIDACION REDEBAN 2025'!$B$18,'BASE LIQUIDACION REDEBAN 2025'!$B$17))</f>
        <v>35779.500569199998</v>
      </c>
      <c r="AE124" s="97">
        <v>0</v>
      </c>
      <c r="AF124" s="97">
        <f t="shared" si="1"/>
        <v>35779.500569199998</v>
      </c>
    </row>
    <row r="125" spans="1:32" s="85" customFormat="1" ht="13.15">
      <c r="A125" s="178" t="s">
        <v>92</v>
      </c>
      <c r="B125" s="95" t="str">
        <f>VLOOKUP(A125,'CENTRO DE COSTOS'!A:D,4,FALSE)</f>
        <v>KEVIN ALEXIS CORZO BUSTOS</v>
      </c>
      <c r="C125" s="95" t="str">
        <f>VLOOKUP(A125,'CENTRO DE COSTOS'!A:D,2,FALSE)</f>
        <v>0004-0007</v>
      </c>
      <c r="D125" s="178">
        <v>18753</v>
      </c>
      <c r="E125" s="178">
        <v>2234958</v>
      </c>
      <c r="F125" s="178">
        <v>42669</v>
      </c>
      <c r="G125" s="178" t="s">
        <v>1649</v>
      </c>
      <c r="H125" s="178" t="s">
        <v>3673</v>
      </c>
      <c r="I125" s="178" t="s">
        <v>12303</v>
      </c>
      <c r="J125" s="110" t="s">
        <v>167</v>
      </c>
      <c r="K125" s="178">
        <v>2234958</v>
      </c>
      <c r="L125" s="178" t="s">
        <v>12304</v>
      </c>
      <c r="M125" s="176">
        <v>45807.468055555553</v>
      </c>
      <c r="N125" s="176">
        <v>45813.702546296299</v>
      </c>
      <c r="O125" s="178" t="s">
        <v>9136</v>
      </c>
      <c r="P125" s="178" t="s">
        <v>9137</v>
      </c>
      <c r="Q125" s="178" t="s">
        <v>9138</v>
      </c>
      <c r="R125" s="178" t="s">
        <v>11927</v>
      </c>
      <c r="S125" s="178" t="s">
        <v>11927</v>
      </c>
      <c r="T125" s="178" t="s">
        <v>9971</v>
      </c>
      <c r="U125" s="178">
        <v>60</v>
      </c>
      <c r="V125" s="178" t="s">
        <v>12299</v>
      </c>
      <c r="W125" s="177">
        <v>2235595833</v>
      </c>
      <c r="X125" s="178" t="s">
        <v>11942</v>
      </c>
      <c r="Y125" s="178" t="s">
        <v>11943</v>
      </c>
      <c r="Z125" s="178" t="s">
        <v>175</v>
      </c>
      <c r="AA125" s="178" t="s">
        <v>3681</v>
      </c>
      <c r="AB125" s="178">
        <v>0</v>
      </c>
      <c r="AC125" s="92" t="s">
        <v>332</v>
      </c>
      <c r="AD125" s="112">
        <f>IF(T125="SOPORTE_TELEFÓNICO",'BASE LIQUIDACION REDEBAN 2025'!$B$19,IF(AND(T125="VISITA_TÉCNICA",Z125="TIPO II"),'BASE LIQUIDACION REDEBAN 2025'!$B$18,'BASE LIQUIDACION REDEBAN 2025'!$B$17))</f>
        <v>35779.500569199998</v>
      </c>
      <c r="AE125" s="97">
        <v>0</v>
      </c>
      <c r="AF125" s="97">
        <f t="shared" si="1"/>
        <v>35779.500569199998</v>
      </c>
    </row>
    <row r="126" spans="1:32" s="85" customFormat="1" ht="13.15">
      <c r="A126" s="178" t="s">
        <v>68</v>
      </c>
      <c r="B126" s="95" t="str">
        <f>VLOOKUP(A126,'CENTRO DE COSTOS'!A:D,4,FALSE)</f>
        <v>WILLIAM ASDRUBAL ROZO ROZO</v>
      </c>
      <c r="C126" s="95" t="str">
        <f>VLOOKUP(A126,'CENTRO DE COSTOS'!A:D,2,FALSE)</f>
        <v>0004-0004</v>
      </c>
      <c r="D126" s="178">
        <v>11001</v>
      </c>
      <c r="E126" s="178">
        <v>2255958</v>
      </c>
      <c r="F126" s="178">
        <v>76296</v>
      </c>
      <c r="G126" s="178" t="s">
        <v>298</v>
      </c>
      <c r="H126" s="178" t="s">
        <v>68</v>
      </c>
      <c r="I126" s="178" t="s">
        <v>12305</v>
      </c>
      <c r="J126" s="110" t="s">
        <v>167</v>
      </c>
      <c r="K126" s="178">
        <v>2255958</v>
      </c>
      <c r="L126" s="178" t="s">
        <v>12306</v>
      </c>
      <c r="M126" s="176">
        <v>45813.333333333336</v>
      </c>
      <c r="N126" s="176">
        <v>45813.705555555556</v>
      </c>
      <c r="O126" s="178" t="s">
        <v>9136</v>
      </c>
      <c r="P126" s="178" t="s">
        <v>9137</v>
      </c>
      <c r="Q126" s="178" t="s">
        <v>9138</v>
      </c>
      <c r="R126" s="178" t="s">
        <v>11927</v>
      </c>
      <c r="S126" s="178" t="s">
        <v>11927</v>
      </c>
      <c r="T126" s="178" t="s">
        <v>177</v>
      </c>
      <c r="U126" s="178">
        <v>70</v>
      </c>
      <c r="V126" s="178" t="s">
        <v>12307</v>
      </c>
      <c r="W126" s="177">
        <v>0</v>
      </c>
      <c r="X126" s="178" t="s">
        <v>173</v>
      </c>
      <c r="Y126" s="178" t="s">
        <v>173</v>
      </c>
      <c r="Z126" s="178" t="s">
        <v>25</v>
      </c>
      <c r="AA126" s="178" t="s">
        <v>189</v>
      </c>
      <c r="AB126" s="178">
        <v>1</v>
      </c>
      <c r="AC126" s="92" t="s">
        <v>1288</v>
      </c>
      <c r="AD126" s="112">
        <f>IF(T126="SOPORTE_TELEFÓNICO",'BASE LIQUIDACION REDEBAN 2025'!$B$19,IF(AND(T126="VISITA_TÉCNICA",Z126="TIPO II"),'BASE LIQUIDACION REDEBAN 2025'!$B$18,'BASE LIQUIDACION REDEBAN 2025'!$B$17))</f>
        <v>35779.500569199998</v>
      </c>
      <c r="AE126" s="97">
        <v>0</v>
      </c>
      <c r="AF126" s="97">
        <f t="shared" si="1"/>
        <v>35779.500569199998</v>
      </c>
    </row>
    <row r="127" spans="1:32" s="85" customFormat="1" ht="13.15">
      <c r="A127" s="178" t="s">
        <v>68</v>
      </c>
      <c r="B127" s="95" t="str">
        <f>VLOOKUP(A127,'CENTRO DE COSTOS'!A:D,4,FALSE)</f>
        <v>WILLIAM ASDRUBAL ROZO ROZO</v>
      </c>
      <c r="C127" s="95" t="str">
        <f>VLOOKUP(A127,'CENTRO DE COSTOS'!A:D,2,FALSE)</f>
        <v>0004-0004</v>
      </c>
      <c r="D127" s="178">
        <v>11001</v>
      </c>
      <c r="E127" s="178">
        <v>2255959</v>
      </c>
      <c r="F127" s="178">
        <v>79042</v>
      </c>
      <c r="G127" s="178" t="s">
        <v>298</v>
      </c>
      <c r="H127" s="178" t="s">
        <v>68</v>
      </c>
      <c r="I127" s="178" t="s">
        <v>12308</v>
      </c>
      <c r="J127" s="110" t="s">
        <v>167</v>
      </c>
      <c r="K127" s="178">
        <v>2255959</v>
      </c>
      <c r="L127" s="178" t="s">
        <v>12309</v>
      </c>
      <c r="M127" s="176">
        <v>45813.333333333336</v>
      </c>
      <c r="N127" s="176">
        <v>45813.708333333336</v>
      </c>
      <c r="O127" s="178" t="s">
        <v>9136</v>
      </c>
      <c r="P127" s="178" t="s">
        <v>9137</v>
      </c>
      <c r="Q127" s="178" t="s">
        <v>9138</v>
      </c>
      <c r="R127" s="178" t="s">
        <v>11927</v>
      </c>
      <c r="S127" s="178" t="s">
        <v>11927</v>
      </c>
      <c r="T127" s="178" t="s">
        <v>177</v>
      </c>
      <c r="U127" s="178">
        <v>20</v>
      </c>
      <c r="V127" s="178" t="s">
        <v>12310</v>
      </c>
      <c r="W127" s="177">
        <v>0</v>
      </c>
      <c r="X127" s="178" t="s">
        <v>173</v>
      </c>
      <c r="Y127" s="178" t="s">
        <v>173</v>
      </c>
      <c r="Z127" s="178" t="s">
        <v>25</v>
      </c>
      <c r="AA127" s="178" t="s">
        <v>189</v>
      </c>
      <c r="AB127" s="178">
        <v>1</v>
      </c>
      <c r="AC127" s="92" t="s">
        <v>513</v>
      </c>
      <c r="AD127" s="112">
        <f>IF(T127="SOPORTE_TELEFÓNICO",'BASE LIQUIDACION REDEBAN 2025'!$B$19,IF(AND(T127="VISITA_TÉCNICA",Z127="TIPO II"),'BASE LIQUIDACION REDEBAN 2025'!$B$18,'BASE LIQUIDACION REDEBAN 2025'!$B$17))</f>
        <v>35779.500569199998</v>
      </c>
      <c r="AE127" s="97">
        <v>0</v>
      </c>
      <c r="AF127" s="97">
        <f t="shared" si="1"/>
        <v>35779.500569199998</v>
      </c>
    </row>
    <row r="128" spans="1:32" s="85" customFormat="1" ht="13.15">
      <c r="A128" s="178" t="s">
        <v>72</v>
      </c>
      <c r="B128" s="95" t="str">
        <f>VLOOKUP(A128,'CENTRO DE COSTOS'!A:D,4,FALSE)</f>
        <v>MIGUEL JULIÁN HERNÁNDEZ GUARÍN</v>
      </c>
      <c r="C128" s="95" t="str">
        <f>VLOOKUP(A128,'CENTRO DE COSTOS'!A:D,2,FALSE)</f>
        <v>0004-0008</v>
      </c>
      <c r="D128" s="178">
        <v>68001</v>
      </c>
      <c r="E128" s="178">
        <v>2258891</v>
      </c>
      <c r="F128" s="178">
        <v>24848</v>
      </c>
      <c r="G128" s="178" t="s">
        <v>180</v>
      </c>
      <c r="H128" s="178" t="s">
        <v>72</v>
      </c>
      <c r="I128" s="178" t="s">
        <v>12311</v>
      </c>
      <c r="J128" s="110" t="s">
        <v>167</v>
      </c>
      <c r="K128" s="178">
        <v>2258891</v>
      </c>
      <c r="L128" s="178" t="s">
        <v>12312</v>
      </c>
      <c r="M128" s="176">
        <v>45813.46597222222</v>
      </c>
      <c r="N128" s="176">
        <v>45813.711111111108</v>
      </c>
      <c r="O128" s="178" t="s">
        <v>9136</v>
      </c>
      <c r="P128" s="178" t="s">
        <v>9137</v>
      </c>
      <c r="Q128" s="178" t="s">
        <v>9138</v>
      </c>
      <c r="R128" s="178" t="s">
        <v>11927</v>
      </c>
      <c r="S128" s="178" t="s">
        <v>11927</v>
      </c>
      <c r="T128" s="178" t="s">
        <v>177</v>
      </c>
      <c r="U128" s="178">
        <v>20</v>
      </c>
      <c r="V128" s="178" t="s">
        <v>12313</v>
      </c>
      <c r="W128" s="177">
        <v>0</v>
      </c>
      <c r="X128" s="178" t="s">
        <v>173</v>
      </c>
      <c r="Y128" s="178" t="s">
        <v>173</v>
      </c>
      <c r="Z128" s="178" t="s">
        <v>25</v>
      </c>
      <c r="AA128" s="178" t="s">
        <v>189</v>
      </c>
      <c r="AB128" s="178">
        <v>1</v>
      </c>
      <c r="AC128" s="92" t="s">
        <v>846</v>
      </c>
      <c r="AD128" s="112">
        <f>IF(T128="SOPORTE_TELEFÓNICO",'BASE LIQUIDACION REDEBAN 2025'!$B$19,IF(AND(T128="VISITA_TÉCNICA",Z128="TIPO II"),'BASE LIQUIDACION REDEBAN 2025'!$B$18,'BASE LIQUIDACION REDEBAN 2025'!$B$17))</f>
        <v>35779.500569199998</v>
      </c>
      <c r="AE128" s="97">
        <v>0</v>
      </c>
      <c r="AF128" s="97">
        <f t="shared" si="1"/>
        <v>35779.500569199998</v>
      </c>
    </row>
    <row r="129" spans="1:32" s="85" customFormat="1" ht="13.15">
      <c r="A129" s="178" t="s">
        <v>68</v>
      </c>
      <c r="B129" s="95" t="str">
        <f>VLOOKUP(A129,'CENTRO DE COSTOS'!A:D,4,FALSE)</f>
        <v>WILLIAM ASDRUBAL ROZO ROZO</v>
      </c>
      <c r="C129" s="95" t="str">
        <f>VLOOKUP(A129,'CENTRO DE COSTOS'!A:D,2,FALSE)</f>
        <v>0004-0004</v>
      </c>
      <c r="D129" s="178">
        <v>11001</v>
      </c>
      <c r="E129" s="178">
        <v>2255956</v>
      </c>
      <c r="F129" s="178">
        <v>53600</v>
      </c>
      <c r="G129" s="178" t="s">
        <v>298</v>
      </c>
      <c r="H129" s="178" t="s">
        <v>68</v>
      </c>
      <c r="I129" s="178" t="s">
        <v>12314</v>
      </c>
      <c r="J129" s="110" t="s">
        <v>167</v>
      </c>
      <c r="K129" s="178">
        <v>2255956</v>
      </c>
      <c r="L129" s="178" t="s">
        <v>12315</v>
      </c>
      <c r="M129" s="176">
        <v>45813.333333333336</v>
      </c>
      <c r="N129" s="176">
        <v>45813.715277777781</v>
      </c>
      <c r="O129" s="178" t="s">
        <v>9136</v>
      </c>
      <c r="P129" s="178" t="s">
        <v>9137</v>
      </c>
      <c r="Q129" s="178" t="s">
        <v>9138</v>
      </c>
      <c r="R129" s="178" t="s">
        <v>11927</v>
      </c>
      <c r="S129" s="178" t="s">
        <v>11927</v>
      </c>
      <c r="T129" s="178" t="s">
        <v>177</v>
      </c>
      <c r="U129" s="178">
        <v>120</v>
      </c>
      <c r="V129" s="178" t="s">
        <v>12316</v>
      </c>
      <c r="W129" s="177">
        <v>0</v>
      </c>
      <c r="X129" s="178" t="s">
        <v>173</v>
      </c>
      <c r="Y129" s="178" t="s">
        <v>173</v>
      </c>
      <c r="Z129" s="178" t="s">
        <v>25</v>
      </c>
      <c r="AA129" s="178" t="s">
        <v>189</v>
      </c>
      <c r="AB129" s="178">
        <v>1</v>
      </c>
      <c r="AC129" s="92" t="s">
        <v>1288</v>
      </c>
      <c r="AD129" s="112">
        <f>IF(T129="SOPORTE_TELEFÓNICO",'BASE LIQUIDACION REDEBAN 2025'!$B$19,IF(AND(T129="VISITA_TÉCNICA",Z129="TIPO II"),'BASE LIQUIDACION REDEBAN 2025'!$B$18,'BASE LIQUIDACION REDEBAN 2025'!$B$17))</f>
        <v>35779.500569199998</v>
      </c>
      <c r="AE129" s="97">
        <v>0</v>
      </c>
      <c r="AF129" s="97">
        <f t="shared" si="1"/>
        <v>35779.500569199998</v>
      </c>
    </row>
    <row r="130" spans="1:32" s="85" customFormat="1" ht="13.15">
      <c r="A130" s="178" t="s">
        <v>76</v>
      </c>
      <c r="B130" s="95" t="str">
        <f>VLOOKUP(A130,'CENTRO DE COSTOS'!A:D,4,FALSE)</f>
        <v>DIEGO FERNANDO HENAO CARDONA</v>
      </c>
      <c r="C130" s="95" t="str">
        <f>VLOOKUP(A130,'CENTRO DE COSTOS'!A:D,2,FALSE)</f>
        <v>0004-0003</v>
      </c>
      <c r="D130" s="178">
        <v>76111</v>
      </c>
      <c r="E130" s="178">
        <v>2242202</v>
      </c>
      <c r="F130" s="178">
        <v>37017</v>
      </c>
      <c r="G130" s="178" t="s">
        <v>230</v>
      </c>
      <c r="H130" s="178" t="s">
        <v>1673</v>
      </c>
      <c r="I130" s="178" t="s">
        <v>12317</v>
      </c>
      <c r="J130" s="110" t="s">
        <v>167</v>
      </c>
      <c r="K130" s="178">
        <v>2242202</v>
      </c>
      <c r="L130" s="178" t="s">
        <v>12318</v>
      </c>
      <c r="M130" s="176">
        <v>45811.354166666664</v>
      </c>
      <c r="N130" s="176">
        <v>45814.320138888892</v>
      </c>
      <c r="O130" s="178" t="s">
        <v>9136</v>
      </c>
      <c r="P130" s="178" t="s">
        <v>9137</v>
      </c>
      <c r="Q130" s="178" t="s">
        <v>9138</v>
      </c>
      <c r="R130" s="178" t="s">
        <v>11927</v>
      </c>
      <c r="S130" s="178" t="s">
        <v>11927</v>
      </c>
      <c r="T130" s="178" t="s">
        <v>177</v>
      </c>
      <c r="U130" s="178">
        <v>10</v>
      </c>
      <c r="V130" s="178" t="s">
        <v>12319</v>
      </c>
      <c r="W130" s="177">
        <v>0</v>
      </c>
      <c r="X130" s="178" t="s">
        <v>173</v>
      </c>
      <c r="Y130" s="178" t="s">
        <v>173</v>
      </c>
      <c r="Z130" s="178" t="s">
        <v>28</v>
      </c>
      <c r="AA130" s="178" t="s">
        <v>189</v>
      </c>
      <c r="AB130" s="178">
        <v>1</v>
      </c>
      <c r="AC130" s="92">
        <v>0</v>
      </c>
      <c r="AD130" s="112">
        <f>IF(T130="SOPORTE_TELEFÓNICO",'BASE LIQUIDACION REDEBAN 2025'!$B$19,IF(AND(T130="VISITA_TÉCNICA",Z130="TIPO II"),'BASE LIQUIDACION REDEBAN 2025'!$B$18,'BASE LIQUIDACION REDEBAN 2025'!$B$17))</f>
        <v>67654.12000000001</v>
      </c>
      <c r="AE130" s="97">
        <v>0</v>
      </c>
      <c r="AF130" s="97">
        <f t="shared" ref="AF130:AF191" si="2">IF(T130="VISITA_TÉCNICA",AD130*AB130,AD130)</f>
        <v>67654.12000000001</v>
      </c>
    </row>
    <row r="131" spans="1:32" s="85" customFormat="1" ht="13.15">
      <c r="A131" s="178" t="s">
        <v>93</v>
      </c>
      <c r="B131" s="95" t="str">
        <f>VLOOKUP(A131,'CENTRO DE COSTOS'!A:D,4,FALSE)</f>
        <v>DIEGO FERNANDO HENAO CARDONA</v>
      </c>
      <c r="C131" s="95" t="str">
        <f>VLOOKUP(A131,'CENTRO DE COSTOS'!A:D,2,FALSE)</f>
        <v>0004-0003</v>
      </c>
      <c r="D131" s="178">
        <v>52835</v>
      </c>
      <c r="E131" s="178">
        <v>2234651</v>
      </c>
      <c r="F131" s="178">
        <v>41368</v>
      </c>
      <c r="G131" s="178" t="s">
        <v>162</v>
      </c>
      <c r="H131" s="178" t="s">
        <v>2311</v>
      </c>
      <c r="I131" s="178" t="s">
        <v>12320</v>
      </c>
      <c r="J131" s="110" t="s">
        <v>167</v>
      </c>
      <c r="K131" s="178">
        <v>2234651</v>
      </c>
      <c r="L131" s="178" t="s">
        <v>12321</v>
      </c>
      <c r="M131" s="176">
        <v>45807.45</v>
      </c>
      <c r="N131" s="176">
        <v>45814.327152777776</v>
      </c>
      <c r="O131" s="178" t="s">
        <v>9136</v>
      </c>
      <c r="P131" s="178" t="s">
        <v>9137</v>
      </c>
      <c r="Q131" s="178" t="s">
        <v>9138</v>
      </c>
      <c r="R131" s="178" t="s">
        <v>11927</v>
      </c>
      <c r="S131" s="178" t="s">
        <v>11927</v>
      </c>
      <c r="T131" s="178" t="s">
        <v>9971</v>
      </c>
      <c r="U131" s="178">
        <v>30</v>
      </c>
      <c r="V131" s="178" t="s">
        <v>12322</v>
      </c>
      <c r="W131" s="177">
        <v>700159523977</v>
      </c>
      <c r="X131" s="178" t="s">
        <v>12037</v>
      </c>
      <c r="Y131" s="178" t="s">
        <v>173</v>
      </c>
      <c r="Z131" s="178" t="s">
        <v>32</v>
      </c>
      <c r="AA131" s="178" t="s">
        <v>189</v>
      </c>
      <c r="AB131" s="178">
        <v>0</v>
      </c>
      <c r="AC131" s="92">
        <v>0</v>
      </c>
      <c r="AD131" s="112">
        <f>IF(T131="SOPORTE_TELEFÓNICO",'BASE LIQUIDACION REDEBAN 2025'!$B$19,IF(AND(T131="VISITA_TÉCNICA",Z131="TIPO II"),'BASE LIQUIDACION REDEBAN 2025'!$B$18,'BASE LIQUIDACION REDEBAN 2025'!$B$17))</f>
        <v>35779.500569199998</v>
      </c>
      <c r="AE131" s="97">
        <v>0</v>
      </c>
      <c r="AF131" s="97">
        <f t="shared" si="2"/>
        <v>35779.500569199998</v>
      </c>
    </row>
    <row r="132" spans="1:32" s="85" customFormat="1" ht="13.15">
      <c r="A132" s="178" t="s">
        <v>93</v>
      </c>
      <c r="B132" s="95" t="str">
        <f>VLOOKUP(A132,'CENTRO DE COSTOS'!A:D,4,FALSE)</f>
        <v>DIEGO FERNANDO HENAO CARDONA</v>
      </c>
      <c r="C132" s="95" t="str">
        <f>VLOOKUP(A132,'CENTRO DE COSTOS'!A:D,2,FALSE)</f>
        <v>0004-0003</v>
      </c>
      <c r="D132" s="178">
        <v>52835</v>
      </c>
      <c r="E132" s="178">
        <v>2234646</v>
      </c>
      <c r="F132" s="178">
        <v>58265</v>
      </c>
      <c r="G132" s="178" t="s">
        <v>162</v>
      </c>
      <c r="H132" s="178" t="s">
        <v>2311</v>
      </c>
      <c r="I132" s="178" t="s">
        <v>12323</v>
      </c>
      <c r="J132" s="110" t="s">
        <v>167</v>
      </c>
      <c r="K132" s="178">
        <v>2234646</v>
      </c>
      <c r="L132" s="178" t="s">
        <v>12324</v>
      </c>
      <c r="M132" s="176">
        <v>45807.449305555558</v>
      </c>
      <c r="N132" s="176">
        <v>45814.327800925923</v>
      </c>
      <c r="O132" s="178" t="s">
        <v>9136</v>
      </c>
      <c r="P132" s="178" t="s">
        <v>9137</v>
      </c>
      <c r="Q132" s="178" t="s">
        <v>9138</v>
      </c>
      <c r="R132" s="178" t="s">
        <v>11927</v>
      </c>
      <c r="S132" s="178" t="s">
        <v>11927</v>
      </c>
      <c r="T132" s="178" t="s">
        <v>9971</v>
      </c>
      <c r="U132" s="178">
        <v>20</v>
      </c>
      <c r="V132" s="178" t="s">
        <v>12325</v>
      </c>
      <c r="W132" s="177">
        <v>700159523977</v>
      </c>
      <c r="X132" s="178" t="s">
        <v>12037</v>
      </c>
      <c r="Y132" s="178" t="s">
        <v>173</v>
      </c>
      <c r="Z132" s="178" t="s">
        <v>32</v>
      </c>
      <c r="AA132" s="178" t="s">
        <v>189</v>
      </c>
      <c r="AB132" s="178">
        <v>0</v>
      </c>
      <c r="AC132" s="92">
        <v>0</v>
      </c>
      <c r="AD132" s="112">
        <f>IF(T132="SOPORTE_TELEFÓNICO",'BASE LIQUIDACION REDEBAN 2025'!$B$19,IF(AND(T132="VISITA_TÉCNICA",Z132="TIPO II"),'BASE LIQUIDACION REDEBAN 2025'!$B$18,'BASE LIQUIDACION REDEBAN 2025'!$B$17))</f>
        <v>35779.500569199998</v>
      </c>
      <c r="AE132" s="97">
        <v>0</v>
      </c>
      <c r="AF132" s="97">
        <f t="shared" si="2"/>
        <v>35779.500569199998</v>
      </c>
    </row>
    <row r="133" spans="1:32" s="85" customFormat="1" ht="13.15">
      <c r="A133" s="178" t="s">
        <v>90</v>
      </c>
      <c r="B133" s="95" t="str">
        <f>VLOOKUP(A133,'CENTRO DE COSTOS'!A:D,4,FALSE)</f>
        <v>JUAN SEBASTIÁN RÍOS CASTRILLÓN</v>
      </c>
      <c r="C133" s="95" t="str">
        <f>VLOOKUP(A133,'CENTRO DE COSTOS'!A:D,2,FALSE)</f>
        <v>0004-0005</v>
      </c>
      <c r="D133" s="178">
        <v>5380</v>
      </c>
      <c r="E133" s="178">
        <v>2249989</v>
      </c>
      <c r="F133" s="178">
        <v>24599</v>
      </c>
      <c r="G133" s="178" t="s">
        <v>290</v>
      </c>
      <c r="H133" s="178" t="s">
        <v>822</v>
      </c>
      <c r="I133" s="178" t="s">
        <v>12326</v>
      </c>
      <c r="J133" s="110" t="s">
        <v>167</v>
      </c>
      <c r="K133" s="178">
        <v>2249989</v>
      </c>
      <c r="L133" s="178" t="s">
        <v>12327</v>
      </c>
      <c r="M133" s="176">
        <v>45812.338194444441</v>
      </c>
      <c r="N133" s="176">
        <v>45814.340277777781</v>
      </c>
      <c r="O133" s="178" t="s">
        <v>9136</v>
      </c>
      <c r="P133" s="178" t="s">
        <v>9137</v>
      </c>
      <c r="Q133" s="178" t="s">
        <v>9138</v>
      </c>
      <c r="R133" s="178" t="s">
        <v>11927</v>
      </c>
      <c r="S133" s="178" t="s">
        <v>11927</v>
      </c>
      <c r="T133" s="178" t="s">
        <v>177</v>
      </c>
      <c r="U133" s="178">
        <v>460</v>
      </c>
      <c r="V133" s="178" t="s">
        <v>12328</v>
      </c>
      <c r="W133" s="177">
        <v>0</v>
      </c>
      <c r="X133" s="178" t="s">
        <v>173</v>
      </c>
      <c r="Y133" s="178" t="s">
        <v>173</v>
      </c>
      <c r="Z133" s="178" t="s">
        <v>25</v>
      </c>
      <c r="AA133" s="178" t="s">
        <v>189</v>
      </c>
      <c r="AB133" s="178">
        <v>1</v>
      </c>
      <c r="AC133" s="92">
        <v>0</v>
      </c>
      <c r="AD133" s="112">
        <f>IF(T133="SOPORTE_TELEFÓNICO",'BASE LIQUIDACION REDEBAN 2025'!$B$19,IF(AND(T133="VISITA_TÉCNICA",Z133="TIPO II"),'BASE LIQUIDACION REDEBAN 2025'!$B$18,'BASE LIQUIDACION REDEBAN 2025'!$B$17))</f>
        <v>35779.500569199998</v>
      </c>
      <c r="AE133" s="97">
        <v>0</v>
      </c>
      <c r="AF133" s="97">
        <f t="shared" si="2"/>
        <v>35779.500569199998</v>
      </c>
    </row>
    <row r="134" spans="1:32" s="85" customFormat="1" ht="13.15">
      <c r="A134" s="178" t="s">
        <v>68</v>
      </c>
      <c r="B134" s="95" t="str">
        <f>VLOOKUP(A134,'CENTRO DE COSTOS'!A:D,4,FALSE)</f>
        <v>WILLIAM ASDRUBAL ROZO ROZO</v>
      </c>
      <c r="C134" s="95" t="str">
        <f>VLOOKUP(A134,'CENTRO DE COSTOS'!A:D,2,FALSE)</f>
        <v>0004-0004</v>
      </c>
      <c r="D134" s="178">
        <v>25126</v>
      </c>
      <c r="E134" s="178">
        <v>2253392</v>
      </c>
      <c r="F134" s="178">
        <v>57533</v>
      </c>
      <c r="G134" s="178" t="s">
        <v>298</v>
      </c>
      <c r="H134" s="178" t="s">
        <v>5177</v>
      </c>
      <c r="I134" s="178" t="s">
        <v>12329</v>
      </c>
      <c r="J134" s="110" t="s">
        <v>167</v>
      </c>
      <c r="K134" s="178">
        <v>2253392</v>
      </c>
      <c r="L134" s="178" t="s">
        <v>12330</v>
      </c>
      <c r="M134" s="176">
        <v>45812.570833333331</v>
      </c>
      <c r="N134" s="176">
        <v>45814.354861111111</v>
      </c>
      <c r="O134" s="178" t="s">
        <v>9136</v>
      </c>
      <c r="P134" s="178" t="s">
        <v>9137</v>
      </c>
      <c r="Q134" s="178" t="s">
        <v>9138</v>
      </c>
      <c r="R134" s="178" t="s">
        <v>11927</v>
      </c>
      <c r="S134" s="178" t="s">
        <v>11927</v>
      </c>
      <c r="T134" s="178" t="s">
        <v>177</v>
      </c>
      <c r="U134" s="178">
        <v>140</v>
      </c>
      <c r="V134" s="178" t="s">
        <v>12331</v>
      </c>
      <c r="W134" s="177">
        <v>0</v>
      </c>
      <c r="X134" s="178" t="s">
        <v>173</v>
      </c>
      <c r="Y134" s="178" t="s">
        <v>173</v>
      </c>
      <c r="Z134" s="178" t="s">
        <v>28</v>
      </c>
      <c r="AA134" s="178" t="s">
        <v>189</v>
      </c>
      <c r="AB134" s="178">
        <v>1</v>
      </c>
      <c r="AC134" s="92">
        <v>0</v>
      </c>
      <c r="AD134" s="112">
        <f>IF(T134="SOPORTE_TELEFÓNICO",'BASE LIQUIDACION REDEBAN 2025'!$B$19,IF(AND(T134="VISITA_TÉCNICA",Z134="TIPO II"),'BASE LIQUIDACION REDEBAN 2025'!$B$18,'BASE LIQUIDACION REDEBAN 2025'!$B$17))</f>
        <v>67654.12000000001</v>
      </c>
      <c r="AE134" s="97">
        <v>0</v>
      </c>
      <c r="AF134" s="97">
        <f t="shared" si="2"/>
        <v>67654.12000000001</v>
      </c>
    </row>
    <row r="135" spans="1:32" s="85" customFormat="1" ht="13.15">
      <c r="A135" s="178" t="s">
        <v>60</v>
      </c>
      <c r="B135" s="95" t="str">
        <f>VLOOKUP(A135,'CENTRO DE COSTOS'!A:D,4,FALSE)</f>
        <v>JUAN SEBASTIÁN RÍOS CASTRILLÓN</v>
      </c>
      <c r="C135" s="95" t="str">
        <f>VLOOKUP(A135,'CENTRO DE COSTOS'!A:D,2,FALSE)</f>
        <v>0004-0005</v>
      </c>
      <c r="D135" s="178">
        <v>27615</v>
      </c>
      <c r="E135" s="178">
        <v>2230275</v>
      </c>
      <c r="F135" s="178">
        <v>71207</v>
      </c>
      <c r="G135" s="178" t="s">
        <v>208</v>
      </c>
      <c r="H135" s="178" t="s">
        <v>8743</v>
      </c>
      <c r="I135" s="178" t="s">
        <v>12332</v>
      </c>
      <c r="J135" s="110" t="s">
        <v>167</v>
      </c>
      <c r="K135" s="178">
        <v>2230275</v>
      </c>
      <c r="L135" s="178" t="s">
        <v>12333</v>
      </c>
      <c r="M135" s="176">
        <v>45806.568749999999</v>
      </c>
      <c r="N135" s="176">
        <v>45814.383576388886</v>
      </c>
      <c r="O135" s="178" t="s">
        <v>9136</v>
      </c>
      <c r="P135" s="178" t="s">
        <v>9137</v>
      </c>
      <c r="Q135" s="178" t="s">
        <v>9138</v>
      </c>
      <c r="R135" s="178" t="s">
        <v>11927</v>
      </c>
      <c r="S135" s="178" t="s">
        <v>11927</v>
      </c>
      <c r="T135" s="178" t="s">
        <v>9971</v>
      </c>
      <c r="U135" s="178">
        <v>10</v>
      </c>
      <c r="V135" s="178" t="s">
        <v>12334</v>
      </c>
      <c r="W135" s="177">
        <v>284607306</v>
      </c>
      <c r="X135" s="178" t="s">
        <v>11942</v>
      </c>
      <c r="Y135" s="178" t="s">
        <v>12182</v>
      </c>
      <c r="Z135" s="178" t="s">
        <v>175</v>
      </c>
      <c r="AA135" s="178" t="s">
        <v>2059</v>
      </c>
      <c r="AB135" s="178">
        <v>0</v>
      </c>
      <c r="AC135" s="92">
        <v>0</v>
      </c>
      <c r="AD135" s="112">
        <f>IF(T135="SOPORTE_TELEFÓNICO",'BASE LIQUIDACION REDEBAN 2025'!$B$19,IF(AND(T135="VISITA_TÉCNICA",Z135="TIPO II"),'BASE LIQUIDACION REDEBAN 2025'!$B$18,'BASE LIQUIDACION REDEBAN 2025'!$B$17))</f>
        <v>35779.500569199998</v>
      </c>
      <c r="AE135" s="97">
        <v>0</v>
      </c>
      <c r="AF135" s="97">
        <f t="shared" si="2"/>
        <v>35779.500569199998</v>
      </c>
    </row>
    <row r="136" spans="1:32" s="85" customFormat="1" ht="13.15">
      <c r="A136" s="178" t="s">
        <v>64</v>
      </c>
      <c r="B136" s="95" t="str">
        <f>VLOOKUP(A136,'CENTRO DE COSTOS'!A:D,4,FALSE)</f>
        <v>JOSE MAURICIO HERNANDEZ ROJAS</v>
      </c>
      <c r="C136" s="95" t="str">
        <f>VLOOKUP(A136,'CENTRO DE COSTOS'!A:D,2,FALSE)</f>
        <v>0004-0001</v>
      </c>
      <c r="D136" s="178">
        <v>8001</v>
      </c>
      <c r="E136" s="178">
        <v>2252477</v>
      </c>
      <c r="F136" s="178">
        <v>52876</v>
      </c>
      <c r="G136" s="178" t="s">
        <v>277</v>
      </c>
      <c r="H136" s="178" t="s">
        <v>64</v>
      </c>
      <c r="I136" s="178" t="s">
        <v>12335</v>
      </c>
      <c r="J136" s="110" t="s">
        <v>167</v>
      </c>
      <c r="K136" s="178">
        <v>2252477</v>
      </c>
      <c r="L136" s="178" t="s">
        <v>12336</v>
      </c>
      <c r="M136" s="176">
        <v>45812.47152777778</v>
      </c>
      <c r="N136" s="176">
        <v>45814.386805555558</v>
      </c>
      <c r="O136" s="178" t="s">
        <v>9136</v>
      </c>
      <c r="P136" s="178" t="s">
        <v>9137</v>
      </c>
      <c r="Q136" s="178" t="s">
        <v>9138</v>
      </c>
      <c r="R136" s="178" t="s">
        <v>11927</v>
      </c>
      <c r="S136" s="178" t="s">
        <v>11927</v>
      </c>
      <c r="T136" s="178" t="s">
        <v>177</v>
      </c>
      <c r="U136" s="178">
        <v>30</v>
      </c>
      <c r="V136" s="178" t="s">
        <v>12337</v>
      </c>
      <c r="W136" s="177">
        <v>0</v>
      </c>
      <c r="X136" s="178" t="s">
        <v>173</v>
      </c>
      <c r="Y136" s="178" t="s">
        <v>173</v>
      </c>
      <c r="Z136" s="178" t="s">
        <v>25</v>
      </c>
      <c r="AA136" s="178" t="s">
        <v>189</v>
      </c>
      <c r="AB136" s="178">
        <v>1</v>
      </c>
      <c r="AC136" s="92">
        <v>0</v>
      </c>
      <c r="AD136" s="112">
        <f>IF(T136="SOPORTE_TELEFÓNICO",'BASE LIQUIDACION REDEBAN 2025'!$B$19,IF(AND(T136="VISITA_TÉCNICA",Z136="TIPO II"),'BASE LIQUIDACION REDEBAN 2025'!$B$18,'BASE LIQUIDACION REDEBAN 2025'!$B$17))</f>
        <v>35779.500569199998</v>
      </c>
      <c r="AE136" s="97">
        <v>0</v>
      </c>
      <c r="AF136" s="97">
        <f t="shared" si="2"/>
        <v>35779.500569199998</v>
      </c>
    </row>
    <row r="137" spans="1:32" s="85" customFormat="1" ht="13.15">
      <c r="A137" s="178" t="s">
        <v>72</v>
      </c>
      <c r="B137" s="95" t="str">
        <f>VLOOKUP(A137,'CENTRO DE COSTOS'!A:D,4,FALSE)</f>
        <v>MIGUEL JULIÁN HERNÁNDEZ GUARÍN</v>
      </c>
      <c r="C137" s="95" t="str">
        <f>VLOOKUP(A137,'CENTRO DE COSTOS'!A:D,2,FALSE)</f>
        <v>0004-0008</v>
      </c>
      <c r="D137" s="178">
        <v>68001</v>
      </c>
      <c r="E137" s="178">
        <v>2260586</v>
      </c>
      <c r="F137" s="178">
        <v>78753</v>
      </c>
      <c r="G137" s="178" t="s">
        <v>180</v>
      </c>
      <c r="H137" s="178" t="s">
        <v>72</v>
      </c>
      <c r="I137" s="178" t="s">
        <v>12338</v>
      </c>
      <c r="J137" s="110" t="s">
        <v>167</v>
      </c>
      <c r="K137" s="178">
        <v>2260586</v>
      </c>
      <c r="L137" s="178" t="s">
        <v>12339</v>
      </c>
      <c r="M137" s="176">
        <v>45813.619444444441</v>
      </c>
      <c r="N137" s="176">
        <v>45814.392361111109</v>
      </c>
      <c r="O137" s="178" t="s">
        <v>9136</v>
      </c>
      <c r="P137" s="178" t="s">
        <v>9137</v>
      </c>
      <c r="Q137" s="178" t="s">
        <v>9138</v>
      </c>
      <c r="R137" s="178" t="s">
        <v>11927</v>
      </c>
      <c r="S137" s="178" t="s">
        <v>11927</v>
      </c>
      <c r="T137" s="178" t="s">
        <v>177</v>
      </c>
      <c r="U137" s="178">
        <v>10</v>
      </c>
      <c r="V137" s="178" t="s">
        <v>12340</v>
      </c>
      <c r="W137" s="177">
        <v>0</v>
      </c>
      <c r="X137" s="178" t="s">
        <v>173</v>
      </c>
      <c r="Y137" s="178" t="s">
        <v>173</v>
      </c>
      <c r="Z137" s="178" t="s">
        <v>25</v>
      </c>
      <c r="AA137" s="178" t="s">
        <v>189</v>
      </c>
      <c r="AB137" s="178">
        <v>1</v>
      </c>
      <c r="AC137" s="92">
        <v>0</v>
      </c>
      <c r="AD137" s="112">
        <f>IF(T137="SOPORTE_TELEFÓNICO",'BASE LIQUIDACION REDEBAN 2025'!$B$19,IF(AND(T137="VISITA_TÉCNICA",Z137="TIPO II"),'BASE LIQUIDACION REDEBAN 2025'!$B$18,'BASE LIQUIDACION REDEBAN 2025'!$B$17))</f>
        <v>35779.500569199998</v>
      </c>
      <c r="AE137" s="97">
        <v>0</v>
      </c>
      <c r="AF137" s="97">
        <f t="shared" si="2"/>
        <v>35779.500569199998</v>
      </c>
    </row>
    <row r="138" spans="1:32" s="85" customFormat="1" ht="13.15">
      <c r="A138" s="178" t="s">
        <v>72</v>
      </c>
      <c r="B138" s="95" t="str">
        <f>VLOOKUP(A138,'CENTRO DE COSTOS'!A:D,4,FALSE)</f>
        <v>MIGUEL JULIÁN HERNÁNDEZ GUARÍN</v>
      </c>
      <c r="C138" s="95" t="str">
        <f>VLOOKUP(A138,'CENTRO DE COSTOS'!A:D,2,FALSE)</f>
        <v>0004-0008</v>
      </c>
      <c r="D138" s="178">
        <v>81736</v>
      </c>
      <c r="E138" s="178">
        <v>2236055</v>
      </c>
      <c r="F138" s="178">
        <v>64396</v>
      </c>
      <c r="G138" s="178" t="s">
        <v>3449</v>
      </c>
      <c r="H138" s="178" t="s">
        <v>3450</v>
      </c>
      <c r="I138" s="178" t="s">
        <v>12341</v>
      </c>
      <c r="J138" s="110" t="s">
        <v>167</v>
      </c>
      <c r="K138" s="178">
        <v>2236055</v>
      </c>
      <c r="L138" s="178" t="s">
        <v>12342</v>
      </c>
      <c r="M138" s="176">
        <v>45807.593055555553</v>
      </c>
      <c r="N138" s="176">
        <v>45814.393750000003</v>
      </c>
      <c r="O138" s="178" t="s">
        <v>9136</v>
      </c>
      <c r="P138" s="178" t="s">
        <v>9137</v>
      </c>
      <c r="Q138" s="178" t="s">
        <v>9138</v>
      </c>
      <c r="R138" s="178" t="s">
        <v>11927</v>
      </c>
      <c r="S138" s="178" t="s">
        <v>11927</v>
      </c>
      <c r="T138" s="178" t="s">
        <v>9971</v>
      </c>
      <c r="U138" s="178">
        <v>20</v>
      </c>
      <c r="V138" s="178" t="s">
        <v>12343</v>
      </c>
      <c r="W138" s="177">
        <v>2187690546</v>
      </c>
      <c r="X138" s="178" t="s">
        <v>11942</v>
      </c>
      <c r="Y138" s="178" t="s">
        <v>11943</v>
      </c>
      <c r="Z138" s="178" t="s">
        <v>175</v>
      </c>
      <c r="AA138" s="178" t="s">
        <v>227</v>
      </c>
      <c r="AB138" s="178">
        <v>0</v>
      </c>
      <c r="AC138" s="92">
        <v>0</v>
      </c>
      <c r="AD138" s="112">
        <f>IF(T138="SOPORTE_TELEFÓNICO",'BASE LIQUIDACION REDEBAN 2025'!$B$19,IF(AND(T138="VISITA_TÉCNICA",Z138="TIPO II"),'BASE LIQUIDACION REDEBAN 2025'!$B$18,'BASE LIQUIDACION REDEBAN 2025'!$B$17))</f>
        <v>35779.500569199998</v>
      </c>
      <c r="AE138" s="97">
        <v>0</v>
      </c>
      <c r="AF138" s="97">
        <f t="shared" si="2"/>
        <v>35779.500569199998</v>
      </c>
    </row>
    <row r="139" spans="1:32" s="85" customFormat="1" ht="13.15">
      <c r="A139" s="178" t="s">
        <v>94</v>
      </c>
      <c r="B139" s="95" t="str">
        <f>VLOOKUP(A139,'CENTRO DE COSTOS'!A:D,4,FALSE)</f>
        <v>DIEGO FERNANDO HENAO CARDONA</v>
      </c>
      <c r="C139" s="95" t="str">
        <f>VLOOKUP(A139,'CENTRO DE COSTOS'!A:D,2,FALSE)</f>
        <v>0004-0002</v>
      </c>
      <c r="D139" s="178">
        <v>66001</v>
      </c>
      <c r="E139" s="178">
        <v>2258943</v>
      </c>
      <c r="F139" s="178">
        <v>60113</v>
      </c>
      <c r="G139" s="178" t="s">
        <v>450</v>
      </c>
      <c r="H139" s="178" t="s">
        <v>94</v>
      </c>
      <c r="I139" s="178" t="s">
        <v>12344</v>
      </c>
      <c r="J139" s="110" t="s">
        <v>167</v>
      </c>
      <c r="K139" s="178">
        <v>2258943</v>
      </c>
      <c r="L139" s="178" t="s">
        <v>12345</v>
      </c>
      <c r="M139" s="176">
        <v>45813.459027777775</v>
      </c>
      <c r="N139" s="176">
        <v>45814.395138888889</v>
      </c>
      <c r="O139" s="178" t="s">
        <v>9136</v>
      </c>
      <c r="P139" s="178" t="s">
        <v>9137</v>
      </c>
      <c r="Q139" s="178" t="s">
        <v>9138</v>
      </c>
      <c r="R139" s="178" t="s">
        <v>11927</v>
      </c>
      <c r="S139" s="178" t="s">
        <v>11927</v>
      </c>
      <c r="T139" s="178" t="s">
        <v>177</v>
      </c>
      <c r="U139" s="178">
        <v>40</v>
      </c>
      <c r="V139" s="178" t="s">
        <v>12346</v>
      </c>
      <c r="W139" s="177">
        <v>0</v>
      </c>
      <c r="X139" s="178" t="s">
        <v>173</v>
      </c>
      <c r="Y139" s="178" t="s">
        <v>173</v>
      </c>
      <c r="Z139" s="178" t="s">
        <v>25</v>
      </c>
      <c r="AA139" s="178" t="s">
        <v>189</v>
      </c>
      <c r="AB139" s="178">
        <v>1</v>
      </c>
      <c r="AC139" s="92" t="s">
        <v>307</v>
      </c>
      <c r="AD139" s="112">
        <f>IF(T139="SOPORTE_TELEFÓNICO",'BASE LIQUIDACION REDEBAN 2025'!$B$19,IF(AND(T139="VISITA_TÉCNICA",Z139="TIPO II"),'BASE LIQUIDACION REDEBAN 2025'!$B$18,'BASE LIQUIDACION REDEBAN 2025'!$B$17))</f>
        <v>35779.500569199998</v>
      </c>
      <c r="AE139" s="97">
        <v>0</v>
      </c>
      <c r="AF139" s="97">
        <f t="shared" si="2"/>
        <v>35779.500569199998</v>
      </c>
    </row>
    <row r="140" spans="1:32" s="85" customFormat="1" ht="13.15">
      <c r="A140" s="178" t="s">
        <v>80</v>
      </c>
      <c r="B140" s="95" t="str">
        <f>VLOOKUP(A140,'CENTRO DE COSTOS'!A:D,4,FALSE)</f>
        <v>JOSE MAURICIO HERNANDEZ ROJAS</v>
      </c>
      <c r="C140" s="95" t="str">
        <f>VLOOKUP(A140,'CENTRO DE COSTOS'!A:D,2,FALSE)</f>
        <v>0004-0001</v>
      </c>
      <c r="D140" s="178">
        <v>13001</v>
      </c>
      <c r="E140" s="178">
        <v>2249364</v>
      </c>
      <c r="F140" s="178">
        <v>63130</v>
      </c>
      <c r="G140" s="178" t="s">
        <v>364</v>
      </c>
      <c r="H140" s="178" t="s">
        <v>80</v>
      </c>
      <c r="I140" s="178" t="s">
        <v>12347</v>
      </c>
      <c r="J140" s="110" t="s">
        <v>167</v>
      </c>
      <c r="K140" s="178">
        <v>2249364</v>
      </c>
      <c r="L140" s="178" t="s">
        <v>12348</v>
      </c>
      <c r="M140" s="176">
        <v>45812.333333333336</v>
      </c>
      <c r="N140" s="176">
        <v>45814.397916666669</v>
      </c>
      <c r="O140" s="178" t="s">
        <v>9136</v>
      </c>
      <c r="P140" s="178" t="s">
        <v>9137</v>
      </c>
      <c r="Q140" s="178" t="s">
        <v>9138</v>
      </c>
      <c r="R140" s="178" t="s">
        <v>11927</v>
      </c>
      <c r="S140" s="178" t="s">
        <v>11927</v>
      </c>
      <c r="T140" s="178" t="s">
        <v>177</v>
      </c>
      <c r="U140" s="178">
        <v>150</v>
      </c>
      <c r="V140" s="178" t="s">
        <v>12349</v>
      </c>
      <c r="W140" s="177">
        <v>0</v>
      </c>
      <c r="X140" s="178" t="s">
        <v>173</v>
      </c>
      <c r="Y140" s="178" t="s">
        <v>173</v>
      </c>
      <c r="Z140" s="178" t="s">
        <v>25</v>
      </c>
      <c r="AA140" s="178" t="s">
        <v>189</v>
      </c>
      <c r="AB140" s="178">
        <v>1</v>
      </c>
      <c r="AC140" s="92" t="s">
        <v>412</v>
      </c>
      <c r="AD140" s="112">
        <f>IF(T140="SOPORTE_TELEFÓNICO",'BASE LIQUIDACION REDEBAN 2025'!$B$19,IF(AND(T140="VISITA_TÉCNICA",Z140="TIPO II"),'BASE LIQUIDACION REDEBAN 2025'!$B$18,'BASE LIQUIDACION REDEBAN 2025'!$B$17))</f>
        <v>35779.500569199998</v>
      </c>
      <c r="AE140" s="97">
        <v>0</v>
      </c>
      <c r="AF140" s="97">
        <f t="shared" si="2"/>
        <v>35779.500569199998</v>
      </c>
    </row>
    <row r="141" spans="1:32" s="85" customFormat="1" ht="13.15">
      <c r="A141" s="178" t="s">
        <v>64</v>
      </c>
      <c r="B141" s="95" t="str">
        <f>VLOOKUP(A141,'CENTRO DE COSTOS'!A:D,4,FALSE)</f>
        <v>JOSE MAURICIO HERNANDEZ ROJAS</v>
      </c>
      <c r="C141" s="95" t="str">
        <f>VLOOKUP(A141,'CENTRO DE COSTOS'!A:D,2,FALSE)</f>
        <v>0004-0001</v>
      </c>
      <c r="D141" s="178">
        <v>88001</v>
      </c>
      <c r="E141" s="178">
        <v>2262507</v>
      </c>
      <c r="F141" s="178">
        <v>34248</v>
      </c>
      <c r="G141" s="178" t="s">
        <v>6608</v>
      </c>
      <c r="H141" s="178" t="s">
        <v>6689</v>
      </c>
      <c r="I141" s="178" t="s">
        <v>12350</v>
      </c>
      <c r="J141" s="110" t="s">
        <v>167</v>
      </c>
      <c r="K141" s="178">
        <v>2262507</v>
      </c>
      <c r="L141" s="178" t="s">
        <v>12351</v>
      </c>
      <c r="M141" s="176">
        <v>45814.333333333336</v>
      </c>
      <c r="N141" s="176">
        <v>45814.404861111114</v>
      </c>
      <c r="O141" s="178" t="s">
        <v>9453</v>
      </c>
      <c r="P141" s="178" t="s">
        <v>9927</v>
      </c>
      <c r="Q141" s="178" t="s">
        <v>9138</v>
      </c>
      <c r="R141" s="178" t="s">
        <v>11927</v>
      </c>
      <c r="S141" s="178" t="s">
        <v>11927</v>
      </c>
      <c r="T141" s="178" t="s">
        <v>3188</v>
      </c>
      <c r="U141" s="178">
        <v>60</v>
      </c>
      <c r="V141" s="178" t="s">
        <v>12352</v>
      </c>
      <c r="W141" s="177">
        <v>0</v>
      </c>
      <c r="X141" s="178" t="s">
        <v>173</v>
      </c>
      <c r="Y141" s="178" t="s">
        <v>173</v>
      </c>
      <c r="Z141" s="178" t="s">
        <v>175</v>
      </c>
      <c r="AA141" s="178" t="s">
        <v>227</v>
      </c>
      <c r="AB141" s="178">
        <v>0</v>
      </c>
      <c r="AC141" s="92" t="s">
        <v>616</v>
      </c>
      <c r="AD141" s="112">
        <f>IF(T141="SOPORTE_TELEFÓNICO",'BASE LIQUIDACION REDEBAN 2025'!$B$19,IF(AND(T141="VISITA_TÉCNICA",Z141="TIPO II"),'BASE LIQUIDACION REDEBAN 2025'!$B$18,'BASE LIQUIDACION REDEBAN 2025'!$B$17))</f>
        <v>41241.0800752</v>
      </c>
      <c r="AE141" s="97">
        <v>0</v>
      </c>
      <c r="AF141" s="97">
        <f t="shared" si="2"/>
        <v>41241.0800752</v>
      </c>
    </row>
    <row r="142" spans="1:32" s="85" customFormat="1" ht="13.15">
      <c r="A142" s="178" t="s">
        <v>90</v>
      </c>
      <c r="B142" s="95" t="str">
        <f>VLOOKUP(A142,'CENTRO DE COSTOS'!A:D,4,FALSE)</f>
        <v>JUAN SEBASTIÁN RÍOS CASTRILLÓN</v>
      </c>
      <c r="C142" s="95" t="str">
        <f>VLOOKUP(A142,'CENTRO DE COSTOS'!A:D,2,FALSE)</f>
        <v>0004-0005</v>
      </c>
      <c r="D142" s="178">
        <v>5001</v>
      </c>
      <c r="E142" s="178">
        <v>2240558</v>
      </c>
      <c r="F142" s="178">
        <v>78727</v>
      </c>
      <c r="G142" s="178" t="s">
        <v>290</v>
      </c>
      <c r="H142" s="178" t="s">
        <v>90</v>
      </c>
      <c r="I142" s="178" t="s">
        <v>3596</v>
      </c>
      <c r="J142" s="110" t="s">
        <v>167</v>
      </c>
      <c r="K142" s="178">
        <v>2240558</v>
      </c>
      <c r="L142" s="178" t="s">
        <v>12353</v>
      </c>
      <c r="M142" s="176">
        <v>45811.333333333336</v>
      </c>
      <c r="N142" s="176">
        <v>45814.427777777775</v>
      </c>
      <c r="O142" s="178" t="s">
        <v>9136</v>
      </c>
      <c r="P142" s="178" t="s">
        <v>9137</v>
      </c>
      <c r="Q142" s="178" t="s">
        <v>9138</v>
      </c>
      <c r="R142" s="178" t="s">
        <v>11927</v>
      </c>
      <c r="S142" s="178" t="s">
        <v>11927</v>
      </c>
      <c r="T142" s="178" t="s">
        <v>177</v>
      </c>
      <c r="U142" s="178">
        <v>30</v>
      </c>
      <c r="V142" s="178" t="s">
        <v>12354</v>
      </c>
      <c r="W142" s="177">
        <v>0</v>
      </c>
      <c r="X142" s="178" t="s">
        <v>173</v>
      </c>
      <c r="Y142" s="178" t="s">
        <v>173</v>
      </c>
      <c r="Z142" s="178" t="s">
        <v>25</v>
      </c>
      <c r="AA142" s="178" t="s">
        <v>189</v>
      </c>
      <c r="AB142" s="178">
        <v>1</v>
      </c>
      <c r="AC142" s="92" t="s">
        <v>1180</v>
      </c>
      <c r="AD142" s="112">
        <f>IF(T142="SOPORTE_TELEFÓNICO",'BASE LIQUIDACION REDEBAN 2025'!$B$19,IF(AND(T142="VISITA_TÉCNICA",Z142="TIPO II"),'BASE LIQUIDACION REDEBAN 2025'!$B$18,'BASE LIQUIDACION REDEBAN 2025'!$B$17))</f>
        <v>35779.500569199998</v>
      </c>
      <c r="AE142" s="97">
        <v>0</v>
      </c>
      <c r="AF142" s="97">
        <f t="shared" si="2"/>
        <v>35779.500569199998</v>
      </c>
    </row>
    <row r="143" spans="1:32" s="85" customFormat="1" ht="13.15">
      <c r="A143" s="178" t="s">
        <v>80</v>
      </c>
      <c r="B143" s="95" t="str">
        <f>VLOOKUP(A143,'CENTRO DE COSTOS'!A:D,4,FALSE)</f>
        <v>JOSE MAURICIO HERNANDEZ ROJAS</v>
      </c>
      <c r="C143" s="95" t="str">
        <f>VLOOKUP(A143,'CENTRO DE COSTOS'!A:D,2,FALSE)</f>
        <v>0004-0001</v>
      </c>
      <c r="D143" s="178">
        <v>13001</v>
      </c>
      <c r="E143" s="178">
        <v>2249246</v>
      </c>
      <c r="F143" s="178">
        <v>27489</v>
      </c>
      <c r="G143" s="178" t="s">
        <v>364</v>
      </c>
      <c r="H143" s="178" t="s">
        <v>80</v>
      </c>
      <c r="I143" s="178" t="s">
        <v>12355</v>
      </c>
      <c r="J143" s="110" t="s">
        <v>167</v>
      </c>
      <c r="K143" s="178">
        <v>2249246</v>
      </c>
      <c r="L143" s="178" t="s">
        <v>12356</v>
      </c>
      <c r="M143" s="176">
        <v>45811.748611111114</v>
      </c>
      <c r="N143" s="176">
        <v>45814.429166666669</v>
      </c>
      <c r="O143" s="178" t="s">
        <v>9136</v>
      </c>
      <c r="P143" s="178" t="s">
        <v>9137</v>
      </c>
      <c r="Q143" s="178" t="s">
        <v>9138</v>
      </c>
      <c r="R143" s="178" t="s">
        <v>11927</v>
      </c>
      <c r="S143" s="178" t="s">
        <v>11927</v>
      </c>
      <c r="T143" s="178" t="s">
        <v>177</v>
      </c>
      <c r="U143" s="178">
        <v>20</v>
      </c>
      <c r="V143" s="178" t="s">
        <v>12357</v>
      </c>
      <c r="W143" s="177">
        <v>0</v>
      </c>
      <c r="X143" s="178" t="s">
        <v>173</v>
      </c>
      <c r="Y143" s="178" t="s">
        <v>173</v>
      </c>
      <c r="Z143" s="178" t="s">
        <v>25</v>
      </c>
      <c r="AA143" s="178" t="s">
        <v>189</v>
      </c>
      <c r="AB143" s="178">
        <v>1</v>
      </c>
      <c r="AC143" s="92" t="s">
        <v>1180</v>
      </c>
      <c r="AD143" s="112">
        <f>IF(T143="SOPORTE_TELEFÓNICO",'BASE LIQUIDACION REDEBAN 2025'!$B$19,IF(AND(T143="VISITA_TÉCNICA",Z143="TIPO II"),'BASE LIQUIDACION REDEBAN 2025'!$B$18,'BASE LIQUIDACION REDEBAN 2025'!$B$17))</f>
        <v>35779.500569199998</v>
      </c>
      <c r="AE143" s="97">
        <v>0</v>
      </c>
      <c r="AF143" s="97">
        <f t="shared" si="2"/>
        <v>35779.500569199998</v>
      </c>
    </row>
    <row r="144" spans="1:32" s="85" customFormat="1" ht="13.15">
      <c r="A144" s="178" t="s">
        <v>68</v>
      </c>
      <c r="B144" s="95" t="str">
        <f>VLOOKUP(A144,'CENTRO DE COSTOS'!A:D,4,FALSE)</f>
        <v>WILLIAM ASDRUBAL ROZO ROZO</v>
      </c>
      <c r="C144" s="95" t="str">
        <f>VLOOKUP(A144,'CENTRO DE COSTOS'!A:D,2,FALSE)</f>
        <v>0004-0004</v>
      </c>
      <c r="D144" s="178">
        <v>11001</v>
      </c>
      <c r="E144" s="178">
        <v>2252451</v>
      </c>
      <c r="F144" s="178">
        <v>67945</v>
      </c>
      <c r="G144" s="178" t="s">
        <v>298</v>
      </c>
      <c r="H144" s="178" t="s">
        <v>68</v>
      </c>
      <c r="I144" s="178" t="s">
        <v>12358</v>
      </c>
      <c r="J144" s="110" t="s">
        <v>167</v>
      </c>
      <c r="K144" s="178">
        <v>2252451</v>
      </c>
      <c r="L144" s="178" t="s">
        <v>12359</v>
      </c>
      <c r="M144" s="176">
        <v>45812.46875</v>
      </c>
      <c r="N144" s="176">
        <v>45814.4375</v>
      </c>
      <c r="O144" s="178" t="s">
        <v>9136</v>
      </c>
      <c r="P144" s="178" t="s">
        <v>9137</v>
      </c>
      <c r="Q144" s="178" t="s">
        <v>9138</v>
      </c>
      <c r="R144" s="178" t="s">
        <v>11927</v>
      </c>
      <c r="S144" s="178" t="s">
        <v>11927</v>
      </c>
      <c r="T144" s="178" t="s">
        <v>177</v>
      </c>
      <c r="U144" s="178">
        <v>20</v>
      </c>
      <c r="V144" s="178" t="s">
        <v>12360</v>
      </c>
      <c r="W144" s="177">
        <v>0</v>
      </c>
      <c r="X144" s="178" t="s">
        <v>173</v>
      </c>
      <c r="Y144" s="178" t="s">
        <v>173</v>
      </c>
      <c r="Z144" s="178" t="s">
        <v>25</v>
      </c>
      <c r="AA144" s="178" t="s">
        <v>189</v>
      </c>
      <c r="AB144" s="178">
        <v>1</v>
      </c>
      <c r="AC144" s="92" t="s">
        <v>740</v>
      </c>
      <c r="AD144" s="112">
        <f>IF(T144="SOPORTE_TELEFÓNICO",'BASE LIQUIDACION REDEBAN 2025'!$B$19,IF(AND(T144="VISITA_TÉCNICA",Z144="TIPO II"),'BASE LIQUIDACION REDEBAN 2025'!$B$18,'BASE LIQUIDACION REDEBAN 2025'!$B$17))</f>
        <v>35779.500569199998</v>
      </c>
      <c r="AE144" s="97">
        <v>0</v>
      </c>
      <c r="AF144" s="97">
        <f t="shared" si="2"/>
        <v>35779.500569199998</v>
      </c>
    </row>
    <row r="145" spans="1:32" s="85" customFormat="1" ht="13.15">
      <c r="A145" s="178" t="s">
        <v>92</v>
      </c>
      <c r="B145" s="95" t="str">
        <f>VLOOKUP(A145,'CENTRO DE COSTOS'!A:D,4,FALSE)</f>
        <v>KEVIN ALEXIS CORZO BUSTOS</v>
      </c>
      <c r="C145" s="95" t="str">
        <f>VLOOKUP(A145,'CENTRO DE COSTOS'!A:D,2,FALSE)</f>
        <v>0004-0007</v>
      </c>
      <c r="D145" s="178">
        <v>18001</v>
      </c>
      <c r="E145" s="178">
        <v>2260295</v>
      </c>
      <c r="F145" s="178">
        <v>76268</v>
      </c>
      <c r="G145" s="178" t="s">
        <v>1649</v>
      </c>
      <c r="H145" s="178" t="s">
        <v>82</v>
      </c>
      <c r="I145" s="178" t="s">
        <v>3961</v>
      </c>
      <c r="J145" s="110" t="s">
        <v>167</v>
      </c>
      <c r="K145" s="178">
        <v>2260295</v>
      </c>
      <c r="L145" s="178" t="s">
        <v>12361</v>
      </c>
      <c r="M145" s="176">
        <v>45813.599305555559</v>
      </c>
      <c r="N145" s="176">
        <v>45814.443055555559</v>
      </c>
      <c r="O145" s="178" t="s">
        <v>9136</v>
      </c>
      <c r="P145" s="178" t="s">
        <v>9137</v>
      </c>
      <c r="Q145" s="178" t="s">
        <v>9138</v>
      </c>
      <c r="R145" s="178" t="s">
        <v>11927</v>
      </c>
      <c r="S145" s="178" t="s">
        <v>11927</v>
      </c>
      <c r="T145" s="178" t="s">
        <v>177</v>
      </c>
      <c r="U145" s="178">
        <v>40</v>
      </c>
      <c r="V145" s="178" t="s">
        <v>12362</v>
      </c>
      <c r="W145" s="177">
        <v>0</v>
      </c>
      <c r="X145" s="178" t="s">
        <v>173</v>
      </c>
      <c r="Y145" s="178" t="s">
        <v>173</v>
      </c>
      <c r="Z145" s="178" t="s">
        <v>32</v>
      </c>
      <c r="AA145" s="178" t="s">
        <v>189</v>
      </c>
      <c r="AB145" s="178">
        <v>1</v>
      </c>
      <c r="AC145" s="92">
        <v>0</v>
      </c>
      <c r="AD145" s="112">
        <f>IF(T145="SOPORTE_TELEFÓNICO",'BASE LIQUIDACION REDEBAN 2025'!$B$19,IF(AND(T145="VISITA_TÉCNICA",Z145="TIPO II"),'BASE LIQUIDACION REDEBAN 2025'!$B$18,'BASE LIQUIDACION REDEBAN 2025'!$B$17))</f>
        <v>35779.500569199998</v>
      </c>
      <c r="AE145" s="97">
        <v>0</v>
      </c>
      <c r="AF145" s="97">
        <f t="shared" si="2"/>
        <v>35779.500569199998</v>
      </c>
    </row>
    <row r="146" spans="1:32" s="85" customFormat="1" ht="13.15">
      <c r="A146" s="178" t="s">
        <v>90</v>
      </c>
      <c r="B146" s="95" t="str">
        <f>VLOOKUP(A146,'CENTRO DE COSTOS'!A:D,4,FALSE)</f>
        <v>JUAN SEBASTIÁN RÍOS CASTRILLÓN</v>
      </c>
      <c r="C146" s="95" t="str">
        <f>VLOOKUP(A146,'CENTRO DE COSTOS'!A:D,2,FALSE)</f>
        <v>0004-0005</v>
      </c>
      <c r="D146" s="178">
        <v>5001</v>
      </c>
      <c r="E146" s="178">
        <v>2238188</v>
      </c>
      <c r="F146" s="178">
        <v>69522</v>
      </c>
      <c r="G146" s="178" t="s">
        <v>290</v>
      </c>
      <c r="H146" s="178" t="s">
        <v>90</v>
      </c>
      <c r="I146" s="178" t="s">
        <v>12363</v>
      </c>
      <c r="J146" s="110" t="s">
        <v>167</v>
      </c>
      <c r="K146" s="178">
        <v>2238188</v>
      </c>
      <c r="L146" s="178" t="s">
        <v>12364</v>
      </c>
      <c r="M146" s="176">
        <v>45808.443749999999</v>
      </c>
      <c r="N146" s="176">
        <v>45814.445138888892</v>
      </c>
      <c r="O146" s="178" t="s">
        <v>9136</v>
      </c>
      <c r="P146" s="178" t="s">
        <v>9137</v>
      </c>
      <c r="Q146" s="178" t="s">
        <v>9138</v>
      </c>
      <c r="R146" s="178" t="s">
        <v>11927</v>
      </c>
      <c r="S146" s="178" t="s">
        <v>11927</v>
      </c>
      <c r="T146" s="178" t="s">
        <v>177</v>
      </c>
      <c r="U146" s="178">
        <v>70</v>
      </c>
      <c r="V146" s="178" t="s">
        <v>12365</v>
      </c>
      <c r="W146" s="177">
        <v>0</v>
      </c>
      <c r="X146" s="178" t="s">
        <v>173</v>
      </c>
      <c r="Y146" s="178" t="s">
        <v>173</v>
      </c>
      <c r="Z146" s="178" t="s">
        <v>25</v>
      </c>
      <c r="AA146" s="178" t="s">
        <v>189</v>
      </c>
      <c r="AB146" s="178">
        <v>1</v>
      </c>
      <c r="AC146" s="92" t="s">
        <v>3368</v>
      </c>
      <c r="AD146" s="112">
        <f>IF(T146="SOPORTE_TELEFÓNICO",'BASE LIQUIDACION REDEBAN 2025'!$B$19,IF(AND(T146="VISITA_TÉCNICA",Z146="TIPO II"),'BASE LIQUIDACION REDEBAN 2025'!$B$18,'BASE LIQUIDACION REDEBAN 2025'!$B$17))</f>
        <v>35779.500569199998</v>
      </c>
      <c r="AE146" s="97">
        <v>0</v>
      </c>
      <c r="AF146" s="97">
        <f t="shared" si="2"/>
        <v>35779.500569199998</v>
      </c>
    </row>
    <row r="147" spans="1:32" s="85" customFormat="1" ht="13.15">
      <c r="A147" s="178" t="s">
        <v>91</v>
      </c>
      <c r="B147" s="95" t="str">
        <f>VLOOKUP(A147,'CENTRO DE COSTOS'!A:D,4,FALSE)</f>
        <v>JOSE MAURICIO HERNANDEZ ROJAS</v>
      </c>
      <c r="C147" s="95" t="str">
        <f>VLOOKUP(A147,'CENTRO DE COSTOS'!A:D,2,FALSE)</f>
        <v>0004-0001</v>
      </c>
      <c r="D147" s="178">
        <v>5250</v>
      </c>
      <c r="E147" s="178">
        <v>2221043</v>
      </c>
      <c r="F147" s="178">
        <v>77452</v>
      </c>
      <c r="G147" s="178" t="s">
        <v>290</v>
      </c>
      <c r="H147" s="178" t="s">
        <v>1154</v>
      </c>
      <c r="I147" s="178" t="s">
        <v>12366</v>
      </c>
      <c r="J147" s="110" t="s">
        <v>167</v>
      </c>
      <c r="K147" s="178">
        <v>2221043</v>
      </c>
      <c r="L147" s="178" t="s">
        <v>12367</v>
      </c>
      <c r="M147" s="176">
        <v>45805.333333333336</v>
      </c>
      <c r="N147" s="176">
        <v>45814.447592592594</v>
      </c>
      <c r="O147" s="178" t="s">
        <v>9136</v>
      </c>
      <c r="P147" s="178" t="s">
        <v>9137</v>
      </c>
      <c r="Q147" s="178" t="s">
        <v>9138</v>
      </c>
      <c r="R147" s="178" t="s">
        <v>11927</v>
      </c>
      <c r="S147" s="178" t="s">
        <v>11927</v>
      </c>
      <c r="T147" s="178" t="s">
        <v>9971</v>
      </c>
      <c r="U147" s="178">
        <v>40</v>
      </c>
      <c r="V147" s="178" t="s">
        <v>12368</v>
      </c>
      <c r="W147" s="177">
        <v>700159438948</v>
      </c>
      <c r="X147" s="178" t="s">
        <v>12037</v>
      </c>
      <c r="Y147" s="178" t="s">
        <v>173</v>
      </c>
      <c r="Z147" s="178" t="s">
        <v>32</v>
      </c>
      <c r="AA147" s="178" t="s">
        <v>189</v>
      </c>
      <c r="AB147" s="178">
        <v>0</v>
      </c>
      <c r="AC147" s="92">
        <v>0</v>
      </c>
      <c r="AD147" s="112">
        <f>IF(T147="SOPORTE_TELEFÓNICO",'BASE LIQUIDACION REDEBAN 2025'!$B$19,IF(AND(T147="VISITA_TÉCNICA",Z147="TIPO II"),'BASE LIQUIDACION REDEBAN 2025'!$B$18,'BASE LIQUIDACION REDEBAN 2025'!$B$17))</f>
        <v>35779.500569199998</v>
      </c>
      <c r="AE147" s="97">
        <v>0</v>
      </c>
      <c r="AF147" s="97">
        <f t="shared" si="2"/>
        <v>35779.500569199998</v>
      </c>
    </row>
    <row r="148" spans="1:32" s="85" customFormat="1" ht="13.15">
      <c r="A148" s="178" t="s">
        <v>60</v>
      </c>
      <c r="B148" s="95" t="str">
        <f>VLOOKUP(A148,'CENTRO DE COSTOS'!A:D,4,FALSE)</f>
        <v>JUAN SEBASTIÁN RÍOS CASTRILLÓN</v>
      </c>
      <c r="C148" s="95" t="str">
        <f>VLOOKUP(A148,'CENTRO DE COSTOS'!A:D,2,FALSE)</f>
        <v>0004-0005</v>
      </c>
      <c r="D148" s="178">
        <v>5837</v>
      </c>
      <c r="E148" s="178">
        <v>2230206</v>
      </c>
      <c r="F148" s="178">
        <v>74446</v>
      </c>
      <c r="G148" s="178" t="s">
        <v>290</v>
      </c>
      <c r="H148" s="178" t="s">
        <v>782</v>
      </c>
      <c r="I148" s="178" t="s">
        <v>12369</v>
      </c>
      <c r="J148" s="110" t="s">
        <v>167</v>
      </c>
      <c r="K148" s="178">
        <v>2230206</v>
      </c>
      <c r="L148" s="178" t="s">
        <v>12370</v>
      </c>
      <c r="M148" s="176">
        <v>45806.531944444447</v>
      </c>
      <c r="N148" s="176">
        <v>45814.448611111111</v>
      </c>
      <c r="O148" s="178" t="s">
        <v>9136</v>
      </c>
      <c r="P148" s="178" t="s">
        <v>9137</v>
      </c>
      <c r="Q148" s="178" t="s">
        <v>9138</v>
      </c>
      <c r="R148" s="178" t="s">
        <v>11927</v>
      </c>
      <c r="S148" s="178" t="s">
        <v>11927</v>
      </c>
      <c r="T148" s="178" t="s">
        <v>9971</v>
      </c>
      <c r="U148" s="178">
        <v>160</v>
      </c>
      <c r="V148" s="178" t="s">
        <v>12371</v>
      </c>
      <c r="W148" s="177">
        <v>0</v>
      </c>
      <c r="X148" s="178" t="s">
        <v>11929</v>
      </c>
      <c r="Y148" s="178" t="s">
        <v>173</v>
      </c>
      <c r="Z148" s="178" t="s">
        <v>28</v>
      </c>
      <c r="AA148" s="178" t="s">
        <v>189</v>
      </c>
      <c r="AB148" s="178">
        <v>0</v>
      </c>
      <c r="AC148" s="92">
        <v>0</v>
      </c>
      <c r="AD148" s="112">
        <f>IF(T148="SOPORTE_TELEFÓNICO",'BASE LIQUIDACION REDEBAN 2025'!$B$19,IF(AND(T148="VISITA_TÉCNICA",Z148="TIPO II"),'BASE LIQUIDACION REDEBAN 2025'!$B$18,'BASE LIQUIDACION REDEBAN 2025'!$B$17))</f>
        <v>35779.500569199998</v>
      </c>
      <c r="AE148" s="97">
        <v>0</v>
      </c>
      <c r="AF148" s="97">
        <f t="shared" si="2"/>
        <v>35779.500569199998</v>
      </c>
    </row>
    <row r="149" spans="1:32" s="85" customFormat="1" ht="13.15">
      <c r="A149" s="178" t="s">
        <v>90</v>
      </c>
      <c r="B149" s="95" t="str">
        <f>VLOOKUP(A149,'CENTRO DE COSTOS'!A:D,4,FALSE)</f>
        <v>JUAN SEBASTIÁN RÍOS CASTRILLÓN</v>
      </c>
      <c r="C149" s="95" t="str">
        <f>VLOOKUP(A149,'CENTRO DE COSTOS'!A:D,2,FALSE)</f>
        <v>0004-0005</v>
      </c>
      <c r="D149" s="178">
        <v>5001</v>
      </c>
      <c r="E149" s="178">
        <v>2245601</v>
      </c>
      <c r="F149" s="178">
        <v>79003</v>
      </c>
      <c r="G149" s="178" t="s">
        <v>290</v>
      </c>
      <c r="H149" s="178" t="s">
        <v>90</v>
      </c>
      <c r="I149" s="178" t="s">
        <v>12372</v>
      </c>
      <c r="J149" s="110" t="s">
        <v>167</v>
      </c>
      <c r="K149" s="178">
        <v>2245601</v>
      </c>
      <c r="L149" s="178" t="s">
        <v>12373</v>
      </c>
      <c r="M149" s="176">
        <v>45811.497916666667</v>
      </c>
      <c r="N149" s="176">
        <v>45814.453472222223</v>
      </c>
      <c r="O149" s="178" t="s">
        <v>9136</v>
      </c>
      <c r="P149" s="178" t="s">
        <v>9137</v>
      </c>
      <c r="Q149" s="178" t="s">
        <v>9138</v>
      </c>
      <c r="R149" s="178" t="s">
        <v>11927</v>
      </c>
      <c r="S149" s="178" t="s">
        <v>11927</v>
      </c>
      <c r="T149" s="178" t="s">
        <v>177</v>
      </c>
      <c r="U149" s="178">
        <v>20</v>
      </c>
      <c r="V149" s="178" t="s">
        <v>12374</v>
      </c>
      <c r="W149" s="177">
        <v>0</v>
      </c>
      <c r="X149" s="178" t="s">
        <v>173</v>
      </c>
      <c r="Y149" s="178" t="s">
        <v>173</v>
      </c>
      <c r="Z149" s="178" t="s">
        <v>25</v>
      </c>
      <c r="AA149" s="178" t="s">
        <v>189</v>
      </c>
      <c r="AB149" s="178">
        <v>1</v>
      </c>
      <c r="AC149" s="92" t="s">
        <v>1632</v>
      </c>
      <c r="AD149" s="112">
        <f>IF(T149="SOPORTE_TELEFÓNICO",'BASE LIQUIDACION REDEBAN 2025'!$B$19,IF(AND(T149="VISITA_TÉCNICA",Z149="TIPO II"),'BASE LIQUIDACION REDEBAN 2025'!$B$18,'BASE LIQUIDACION REDEBAN 2025'!$B$17))</f>
        <v>35779.500569199998</v>
      </c>
      <c r="AE149" s="97">
        <v>0</v>
      </c>
      <c r="AF149" s="97">
        <f t="shared" si="2"/>
        <v>35779.500569199998</v>
      </c>
    </row>
    <row r="150" spans="1:32" s="85" customFormat="1" ht="13.15">
      <c r="A150" s="178" t="s">
        <v>91</v>
      </c>
      <c r="B150" s="95" t="str">
        <f>VLOOKUP(A150,'CENTRO DE COSTOS'!A:D,4,FALSE)</f>
        <v>JOSE MAURICIO HERNANDEZ ROJAS</v>
      </c>
      <c r="C150" s="95" t="str">
        <f>VLOOKUP(A150,'CENTRO DE COSTOS'!A:D,2,FALSE)</f>
        <v>0004-0001</v>
      </c>
      <c r="D150" s="178">
        <v>23466</v>
      </c>
      <c r="E150" s="178">
        <v>2216564</v>
      </c>
      <c r="F150" s="178">
        <v>61630</v>
      </c>
      <c r="G150" s="178" t="s">
        <v>612</v>
      </c>
      <c r="H150" s="178" t="s">
        <v>6862</v>
      </c>
      <c r="I150" s="178" t="s">
        <v>12375</v>
      </c>
      <c r="J150" s="110" t="s">
        <v>167</v>
      </c>
      <c r="K150" s="178">
        <v>2216564</v>
      </c>
      <c r="L150" s="178" t="s">
        <v>12376</v>
      </c>
      <c r="M150" s="176">
        <v>45804.390972222223</v>
      </c>
      <c r="N150" s="176">
        <v>45814.471458333333</v>
      </c>
      <c r="O150" s="178" t="s">
        <v>9136</v>
      </c>
      <c r="P150" s="178" t="s">
        <v>9137</v>
      </c>
      <c r="Q150" s="178" t="s">
        <v>9138</v>
      </c>
      <c r="R150" s="178" t="s">
        <v>11927</v>
      </c>
      <c r="S150" s="178" t="s">
        <v>11927</v>
      </c>
      <c r="T150" s="178" t="s">
        <v>9971</v>
      </c>
      <c r="U150" s="178">
        <v>20</v>
      </c>
      <c r="V150" s="178" t="s">
        <v>12377</v>
      </c>
      <c r="W150" s="177">
        <v>700159440020</v>
      </c>
      <c r="X150" s="178" t="s">
        <v>12037</v>
      </c>
      <c r="Y150" s="178" t="s">
        <v>173</v>
      </c>
      <c r="Z150" s="178" t="s">
        <v>32</v>
      </c>
      <c r="AA150" s="178" t="s">
        <v>189</v>
      </c>
      <c r="AB150" s="178">
        <v>0</v>
      </c>
      <c r="AC150" s="92" t="s">
        <v>785</v>
      </c>
      <c r="AD150" s="112">
        <f>IF(T150="SOPORTE_TELEFÓNICO",'BASE LIQUIDACION REDEBAN 2025'!$B$19,IF(AND(T150="VISITA_TÉCNICA",Z150="TIPO II"),'BASE LIQUIDACION REDEBAN 2025'!$B$18,'BASE LIQUIDACION REDEBAN 2025'!$B$17))</f>
        <v>35779.500569199998</v>
      </c>
      <c r="AE150" s="97">
        <v>0</v>
      </c>
      <c r="AF150" s="97">
        <f t="shared" si="2"/>
        <v>35779.500569199998</v>
      </c>
    </row>
    <row r="151" spans="1:32" s="85" customFormat="1" ht="13.15">
      <c r="A151" s="178" t="s">
        <v>98</v>
      </c>
      <c r="B151" s="95" t="str">
        <f>VLOOKUP(A151,'CENTRO DE COSTOS'!A:D,4,FALSE)</f>
        <v>MIGUEL JULIÁN HERNÁNDEZ GUARÍN</v>
      </c>
      <c r="C151" s="95" t="str">
        <f>VLOOKUP(A151,'CENTRO DE COSTOS'!A:D,2,FALSE)</f>
        <v>0004-0008</v>
      </c>
      <c r="D151" s="178">
        <v>15001</v>
      </c>
      <c r="E151" s="178">
        <v>2256200</v>
      </c>
      <c r="F151" s="178">
        <v>73369</v>
      </c>
      <c r="G151" s="178" t="s">
        <v>371</v>
      </c>
      <c r="H151" s="178" t="s">
        <v>98</v>
      </c>
      <c r="I151" s="178" t="s">
        <v>12378</v>
      </c>
      <c r="J151" s="110" t="s">
        <v>167</v>
      </c>
      <c r="K151" s="178">
        <v>2256200</v>
      </c>
      <c r="L151" s="178" t="s">
        <v>12379</v>
      </c>
      <c r="M151" s="176">
        <v>45813.333333333336</v>
      </c>
      <c r="N151" s="176">
        <v>45814.495138888888</v>
      </c>
      <c r="O151" s="178" t="s">
        <v>9136</v>
      </c>
      <c r="P151" s="178" t="s">
        <v>9137</v>
      </c>
      <c r="Q151" s="178" t="s">
        <v>9138</v>
      </c>
      <c r="R151" s="178" t="s">
        <v>11927</v>
      </c>
      <c r="S151" s="178" t="s">
        <v>11927</v>
      </c>
      <c r="T151" s="178" t="s">
        <v>177</v>
      </c>
      <c r="U151" s="178">
        <v>20</v>
      </c>
      <c r="V151" s="178" t="s">
        <v>12380</v>
      </c>
      <c r="W151" s="177">
        <v>0</v>
      </c>
      <c r="X151" s="178">
        <v>0</v>
      </c>
      <c r="Y151" s="178" t="s">
        <v>173</v>
      </c>
      <c r="Z151" s="178" t="s">
        <v>25</v>
      </c>
      <c r="AA151" s="178" t="s">
        <v>189</v>
      </c>
      <c r="AB151" s="178">
        <v>1</v>
      </c>
      <c r="AC151" s="92" t="s">
        <v>855</v>
      </c>
      <c r="AD151" s="112">
        <f>IF(T151="SOPORTE_TELEFÓNICO",'BASE LIQUIDACION REDEBAN 2025'!$B$19,IF(AND(T151="VISITA_TÉCNICA",Z151="TIPO II"),'BASE LIQUIDACION REDEBAN 2025'!$B$18,'BASE LIQUIDACION REDEBAN 2025'!$B$17))</f>
        <v>35779.500569199998</v>
      </c>
      <c r="AE151" s="97">
        <v>0</v>
      </c>
      <c r="AF151" s="97">
        <f t="shared" si="2"/>
        <v>35779.500569199998</v>
      </c>
    </row>
    <row r="152" spans="1:32" s="85" customFormat="1" ht="13.15">
      <c r="A152" s="178" t="s">
        <v>90</v>
      </c>
      <c r="B152" s="95" t="str">
        <f>VLOOKUP(A152,'CENTRO DE COSTOS'!A:D,4,FALSE)</f>
        <v>JUAN SEBASTIÁN RÍOS CASTRILLÓN</v>
      </c>
      <c r="C152" s="95" t="str">
        <f>VLOOKUP(A152,'CENTRO DE COSTOS'!A:D,2,FALSE)</f>
        <v>0004-0005</v>
      </c>
      <c r="D152" s="178">
        <v>5001</v>
      </c>
      <c r="E152" s="178">
        <v>2254803</v>
      </c>
      <c r="F152" s="178">
        <v>45966</v>
      </c>
      <c r="G152" s="178" t="s">
        <v>290</v>
      </c>
      <c r="H152" s="178" t="s">
        <v>90</v>
      </c>
      <c r="I152" s="178" t="s">
        <v>6388</v>
      </c>
      <c r="J152" s="110" t="s">
        <v>167</v>
      </c>
      <c r="K152" s="178">
        <v>2254803</v>
      </c>
      <c r="L152" s="178" t="s">
        <v>12381</v>
      </c>
      <c r="M152" s="176">
        <v>45812.652083333334</v>
      </c>
      <c r="N152" s="176">
        <v>45814.49728009259</v>
      </c>
      <c r="O152" s="178" t="s">
        <v>9136</v>
      </c>
      <c r="P152" s="178" t="s">
        <v>9137</v>
      </c>
      <c r="Q152" s="178" t="s">
        <v>9138</v>
      </c>
      <c r="R152" s="178" t="s">
        <v>11927</v>
      </c>
      <c r="S152" s="178" t="s">
        <v>11927</v>
      </c>
      <c r="T152" s="178" t="s">
        <v>177</v>
      </c>
      <c r="U152" s="178">
        <v>80</v>
      </c>
      <c r="V152" s="178" t="s">
        <v>12382</v>
      </c>
      <c r="W152" s="177">
        <v>0</v>
      </c>
      <c r="X152" s="178">
        <v>0</v>
      </c>
      <c r="Y152" s="178" t="s">
        <v>173</v>
      </c>
      <c r="Z152" s="178" t="s">
        <v>25</v>
      </c>
      <c r="AA152" s="178" t="s">
        <v>189</v>
      </c>
      <c r="AB152" s="178">
        <v>1</v>
      </c>
      <c r="AC152" s="92">
        <v>0</v>
      </c>
      <c r="AD152" s="112">
        <f>IF(T152="SOPORTE_TELEFÓNICO",'BASE LIQUIDACION REDEBAN 2025'!$B$19,IF(AND(T152="VISITA_TÉCNICA",Z152="TIPO II"),'BASE LIQUIDACION REDEBAN 2025'!$B$18,'BASE LIQUIDACION REDEBAN 2025'!$B$17))</f>
        <v>35779.500569199998</v>
      </c>
      <c r="AE152" s="97">
        <v>0</v>
      </c>
      <c r="AF152" s="97">
        <f t="shared" si="2"/>
        <v>35779.500569199998</v>
      </c>
    </row>
    <row r="153" spans="1:32" s="85" customFormat="1" ht="13.15">
      <c r="A153" s="178" t="s">
        <v>90</v>
      </c>
      <c r="B153" s="95" t="str">
        <f>VLOOKUP(A153,'CENTRO DE COSTOS'!A:D,4,FALSE)</f>
        <v>JUAN SEBASTIÁN RÍOS CASTRILLÓN</v>
      </c>
      <c r="C153" s="95" t="str">
        <f>VLOOKUP(A153,'CENTRO DE COSTOS'!A:D,2,FALSE)</f>
        <v>0004-0005</v>
      </c>
      <c r="D153" s="178">
        <v>5001</v>
      </c>
      <c r="E153" s="178">
        <v>2246285</v>
      </c>
      <c r="F153" s="178">
        <v>10173</v>
      </c>
      <c r="G153" s="178" t="s">
        <v>290</v>
      </c>
      <c r="H153" s="178" t="s">
        <v>90</v>
      </c>
      <c r="I153" s="178" t="s">
        <v>12383</v>
      </c>
      <c r="J153" s="110" t="s">
        <v>167</v>
      </c>
      <c r="K153" s="178">
        <v>2246285</v>
      </c>
      <c r="L153" s="178" t="s">
        <v>12384</v>
      </c>
      <c r="M153" s="176">
        <v>45811.568055555559</v>
      </c>
      <c r="N153" s="176">
        <v>45814.500798611109</v>
      </c>
      <c r="O153" s="178" t="s">
        <v>9136</v>
      </c>
      <c r="P153" s="178" t="s">
        <v>9137</v>
      </c>
      <c r="Q153" s="178" t="s">
        <v>9138</v>
      </c>
      <c r="R153" s="178" t="s">
        <v>11927</v>
      </c>
      <c r="S153" s="178" t="s">
        <v>11927</v>
      </c>
      <c r="T153" s="178" t="s">
        <v>177</v>
      </c>
      <c r="U153" s="178">
        <v>130</v>
      </c>
      <c r="V153" s="178" t="s">
        <v>12385</v>
      </c>
      <c r="W153" s="177">
        <v>0</v>
      </c>
      <c r="X153" s="178" t="s">
        <v>173</v>
      </c>
      <c r="Y153" s="178" t="s">
        <v>173</v>
      </c>
      <c r="Z153" s="178" t="s">
        <v>25</v>
      </c>
      <c r="AA153" s="178" t="s">
        <v>189</v>
      </c>
      <c r="AB153" s="178">
        <v>1</v>
      </c>
      <c r="AC153" s="92" t="s">
        <v>639</v>
      </c>
      <c r="AD153" s="112">
        <f>IF(T153="SOPORTE_TELEFÓNICO",'BASE LIQUIDACION REDEBAN 2025'!$B$19,IF(AND(T153="VISITA_TÉCNICA",Z153="TIPO II"),'BASE LIQUIDACION REDEBAN 2025'!$B$18,'BASE LIQUIDACION REDEBAN 2025'!$B$17))</f>
        <v>35779.500569199998</v>
      </c>
      <c r="AE153" s="97">
        <v>0</v>
      </c>
      <c r="AF153" s="97">
        <f t="shared" si="2"/>
        <v>35779.500569199998</v>
      </c>
    </row>
    <row r="154" spans="1:32" s="85" customFormat="1" ht="13.15">
      <c r="A154" s="178" t="s">
        <v>81</v>
      </c>
      <c r="B154" s="95" t="str">
        <f>VLOOKUP(A154,'CENTRO DE COSTOS'!A:D,4,FALSE)</f>
        <v>MIGUEL JULIÁN HERNÁNDEZ GUARÍN</v>
      </c>
      <c r="C154" s="95" t="str">
        <f>VLOOKUP(A154,'CENTRO DE COSTOS'!A:D,2,FALSE)</f>
        <v>0004-0008</v>
      </c>
      <c r="D154" s="178">
        <v>54405</v>
      </c>
      <c r="E154" s="178">
        <v>2261454</v>
      </c>
      <c r="F154" s="178">
        <v>77314</v>
      </c>
      <c r="G154" s="178" t="s">
        <v>408</v>
      </c>
      <c r="H154" s="178" t="s">
        <v>3209</v>
      </c>
      <c r="I154" s="178" t="s">
        <v>12386</v>
      </c>
      <c r="J154" s="110" t="s">
        <v>167</v>
      </c>
      <c r="K154" s="178">
        <v>2261454</v>
      </c>
      <c r="L154" s="178" t="s">
        <v>12387</v>
      </c>
      <c r="M154" s="176">
        <v>45813.671527777777</v>
      </c>
      <c r="N154" s="176">
        <v>45814.506249999999</v>
      </c>
      <c r="O154" s="178" t="s">
        <v>9136</v>
      </c>
      <c r="P154" s="178" t="s">
        <v>9137</v>
      </c>
      <c r="Q154" s="178" t="s">
        <v>9138</v>
      </c>
      <c r="R154" s="178" t="s">
        <v>11927</v>
      </c>
      <c r="S154" s="178" t="s">
        <v>11927</v>
      </c>
      <c r="T154" s="178" t="s">
        <v>177</v>
      </c>
      <c r="U154" s="178">
        <v>20</v>
      </c>
      <c r="V154" s="178" t="s">
        <v>12388</v>
      </c>
      <c r="W154" s="177">
        <v>0</v>
      </c>
      <c r="X154" s="178" t="s">
        <v>173</v>
      </c>
      <c r="Y154" s="178" t="s">
        <v>173</v>
      </c>
      <c r="Z154" s="178" t="s">
        <v>25</v>
      </c>
      <c r="AA154" s="178" t="s">
        <v>189</v>
      </c>
      <c r="AB154" s="178">
        <v>1</v>
      </c>
      <c r="AC154" s="92" t="s">
        <v>639</v>
      </c>
      <c r="AD154" s="112">
        <f>IF(T154="SOPORTE_TELEFÓNICO",'BASE LIQUIDACION REDEBAN 2025'!$B$19,IF(AND(T154="VISITA_TÉCNICA",Z154="TIPO II"),'BASE LIQUIDACION REDEBAN 2025'!$B$18,'BASE LIQUIDACION REDEBAN 2025'!$B$17))</f>
        <v>35779.500569199998</v>
      </c>
      <c r="AE154" s="97">
        <v>0</v>
      </c>
      <c r="AF154" s="97">
        <f t="shared" si="2"/>
        <v>35779.500569199998</v>
      </c>
    </row>
    <row r="155" spans="1:32" s="85" customFormat="1" ht="13.15">
      <c r="A155" s="178" t="s">
        <v>90</v>
      </c>
      <c r="B155" s="95" t="str">
        <f>VLOOKUP(A155,'CENTRO DE COSTOS'!A:D,4,FALSE)</f>
        <v>JUAN SEBASTIÁN RÍOS CASTRILLÓN</v>
      </c>
      <c r="C155" s="95" t="str">
        <f>VLOOKUP(A155,'CENTRO DE COSTOS'!A:D,2,FALSE)</f>
        <v>0004-0005</v>
      </c>
      <c r="D155" s="178">
        <v>5001</v>
      </c>
      <c r="E155" s="178">
        <v>2254036</v>
      </c>
      <c r="F155" s="178">
        <v>69516</v>
      </c>
      <c r="G155" s="178" t="s">
        <v>290</v>
      </c>
      <c r="H155" s="178" t="s">
        <v>90</v>
      </c>
      <c r="I155" s="178" t="s">
        <v>12389</v>
      </c>
      <c r="J155" s="110" t="s">
        <v>167</v>
      </c>
      <c r="K155" s="178">
        <v>2254036</v>
      </c>
      <c r="L155" s="178" t="s">
        <v>12390</v>
      </c>
      <c r="M155" s="176">
        <v>45812.60833333333</v>
      </c>
      <c r="N155" s="176">
        <v>45814.515925925924</v>
      </c>
      <c r="O155" s="178" t="s">
        <v>9136</v>
      </c>
      <c r="P155" s="178" t="s">
        <v>9137</v>
      </c>
      <c r="Q155" s="178" t="s">
        <v>9138</v>
      </c>
      <c r="R155" s="178" t="s">
        <v>11927</v>
      </c>
      <c r="S155" s="178" t="s">
        <v>11927</v>
      </c>
      <c r="T155" s="178" t="s">
        <v>177</v>
      </c>
      <c r="U155" s="178">
        <v>60</v>
      </c>
      <c r="V155" s="178" t="s">
        <v>12391</v>
      </c>
      <c r="W155" s="177">
        <v>0</v>
      </c>
      <c r="X155" s="178">
        <v>0</v>
      </c>
      <c r="Y155" s="178" t="s">
        <v>173</v>
      </c>
      <c r="Z155" s="178" t="s">
        <v>25</v>
      </c>
      <c r="AA155" s="178" t="s">
        <v>189</v>
      </c>
      <c r="AB155" s="178">
        <v>1</v>
      </c>
      <c r="AC155" s="92" t="s">
        <v>639</v>
      </c>
      <c r="AD155" s="112">
        <f>IF(T155="SOPORTE_TELEFÓNICO",'BASE LIQUIDACION REDEBAN 2025'!$B$19,IF(AND(T155="VISITA_TÉCNICA",Z155="TIPO II"),'BASE LIQUIDACION REDEBAN 2025'!$B$18,'BASE LIQUIDACION REDEBAN 2025'!$B$17))</f>
        <v>35779.500569199998</v>
      </c>
      <c r="AE155" s="97">
        <v>0</v>
      </c>
      <c r="AF155" s="97">
        <f t="shared" si="2"/>
        <v>35779.500569199998</v>
      </c>
    </row>
    <row r="156" spans="1:32" s="85" customFormat="1" ht="13.15">
      <c r="A156" s="178" t="s">
        <v>81</v>
      </c>
      <c r="B156" s="95" t="str">
        <f>VLOOKUP(A156,'CENTRO DE COSTOS'!A:D,4,FALSE)</f>
        <v>MIGUEL JULIÁN HERNÁNDEZ GUARÍN</v>
      </c>
      <c r="C156" s="95" t="str">
        <f>VLOOKUP(A156,'CENTRO DE COSTOS'!A:D,2,FALSE)</f>
        <v>0004-0008</v>
      </c>
      <c r="D156" s="178">
        <v>54001</v>
      </c>
      <c r="E156" s="178">
        <v>2261776</v>
      </c>
      <c r="F156" s="178">
        <v>48385</v>
      </c>
      <c r="G156" s="178" t="s">
        <v>408</v>
      </c>
      <c r="H156" s="178" t="s">
        <v>81</v>
      </c>
      <c r="I156" s="178" t="s">
        <v>4291</v>
      </c>
      <c r="J156" s="110" t="s">
        <v>167</v>
      </c>
      <c r="K156" s="178">
        <v>2261776</v>
      </c>
      <c r="L156" s="178" t="s">
        <v>12392</v>
      </c>
      <c r="M156" s="176">
        <v>45813.697222222225</v>
      </c>
      <c r="N156" s="176">
        <v>45814.51666666667</v>
      </c>
      <c r="O156" s="178" t="s">
        <v>9136</v>
      </c>
      <c r="P156" s="178" t="s">
        <v>9137</v>
      </c>
      <c r="Q156" s="178" t="s">
        <v>9138</v>
      </c>
      <c r="R156" s="178" t="s">
        <v>11927</v>
      </c>
      <c r="S156" s="178" t="s">
        <v>11927</v>
      </c>
      <c r="T156" s="178" t="s">
        <v>177</v>
      </c>
      <c r="U156" s="178">
        <v>20</v>
      </c>
      <c r="V156" s="178" t="s">
        <v>12393</v>
      </c>
      <c r="W156" s="177">
        <v>0</v>
      </c>
      <c r="X156" s="178" t="s">
        <v>173</v>
      </c>
      <c r="Y156" s="178" t="s">
        <v>173</v>
      </c>
      <c r="Z156" s="178" t="s">
        <v>25</v>
      </c>
      <c r="AA156" s="178" t="s">
        <v>189</v>
      </c>
      <c r="AB156" s="178">
        <v>1</v>
      </c>
      <c r="AC156" s="92" t="s">
        <v>1645</v>
      </c>
      <c r="AD156" s="112">
        <f>IF(T156="SOPORTE_TELEFÓNICO",'BASE LIQUIDACION REDEBAN 2025'!$B$19,IF(AND(T156="VISITA_TÉCNICA",Z156="TIPO II"),'BASE LIQUIDACION REDEBAN 2025'!$B$18,'BASE LIQUIDACION REDEBAN 2025'!$B$17))</f>
        <v>35779.500569199998</v>
      </c>
      <c r="AE156" s="97">
        <v>0</v>
      </c>
      <c r="AF156" s="97">
        <f t="shared" si="2"/>
        <v>35779.500569199998</v>
      </c>
    </row>
    <row r="157" spans="1:32" s="85" customFormat="1" ht="13.15">
      <c r="A157" s="178" t="s">
        <v>60</v>
      </c>
      <c r="B157" s="95" t="str">
        <f>VLOOKUP(A157,'CENTRO DE COSTOS'!A:D,4,FALSE)</f>
        <v>JUAN SEBASTIÁN RÍOS CASTRILLÓN</v>
      </c>
      <c r="C157" s="95" t="str">
        <f>VLOOKUP(A157,'CENTRO DE COSTOS'!A:D,2,FALSE)</f>
        <v>0004-0005</v>
      </c>
      <c r="D157" s="178">
        <v>5837</v>
      </c>
      <c r="E157" s="178">
        <v>2231141</v>
      </c>
      <c r="F157" s="178">
        <v>53958</v>
      </c>
      <c r="G157" s="178" t="s">
        <v>290</v>
      </c>
      <c r="H157" s="178" t="s">
        <v>782</v>
      </c>
      <c r="I157" s="178" t="s">
        <v>12394</v>
      </c>
      <c r="J157" s="110" t="s">
        <v>167</v>
      </c>
      <c r="K157" s="178">
        <v>2231141</v>
      </c>
      <c r="L157" s="178" t="s">
        <v>12395</v>
      </c>
      <c r="M157" s="176">
        <v>45806.621527777781</v>
      </c>
      <c r="N157" s="176">
        <v>45814.529849537037</v>
      </c>
      <c r="O157" s="178" t="s">
        <v>9136</v>
      </c>
      <c r="P157" s="178" t="s">
        <v>9137</v>
      </c>
      <c r="Q157" s="178" t="s">
        <v>9138</v>
      </c>
      <c r="R157" s="178" t="s">
        <v>11927</v>
      </c>
      <c r="S157" s="178" t="s">
        <v>11927</v>
      </c>
      <c r="T157" s="178" t="s">
        <v>9971</v>
      </c>
      <c r="U157" s="178">
        <v>80</v>
      </c>
      <c r="V157" s="178" t="s">
        <v>12396</v>
      </c>
      <c r="W157" s="177">
        <v>0</v>
      </c>
      <c r="X157" s="178" t="s">
        <v>12397</v>
      </c>
      <c r="Y157" s="178" t="s">
        <v>173</v>
      </c>
      <c r="Z157" s="178" t="s">
        <v>28</v>
      </c>
      <c r="AA157" s="178" t="s">
        <v>189</v>
      </c>
      <c r="AB157" s="178">
        <v>0</v>
      </c>
      <c r="AC157" s="92" t="s">
        <v>873</v>
      </c>
      <c r="AD157" s="112">
        <f>IF(T157="SOPORTE_TELEFÓNICO",'BASE LIQUIDACION REDEBAN 2025'!$B$19,IF(AND(T157="VISITA_TÉCNICA",Z157="TIPO II"),'BASE LIQUIDACION REDEBAN 2025'!$B$18,'BASE LIQUIDACION REDEBAN 2025'!$B$17))</f>
        <v>35779.500569199998</v>
      </c>
      <c r="AE157" s="97">
        <v>0</v>
      </c>
      <c r="AF157" s="97">
        <f t="shared" si="2"/>
        <v>35779.500569199998</v>
      </c>
    </row>
    <row r="158" spans="1:32" s="85" customFormat="1" ht="13.15">
      <c r="A158" s="178" t="s">
        <v>87</v>
      </c>
      <c r="B158" s="95" t="str">
        <f>VLOOKUP(A158,'CENTRO DE COSTOS'!A:D,4,FALSE)</f>
        <v>DIEGO FERNANDO HENAO CARDONA</v>
      </c>
      <c r="C158" s="95" t="str">
        <f>VLOOKUP(A158,'CENTRO DE COSTOS'!A:D,2,FALSE)</f>
        <v>0004-0002</v>
      </c>
      <c r="D158" s="178">
        <v>17524</v>
      </c>
      <c r="E158" s="178">
        <v>2251663</v>
      </c>
      <c r="F158" s="178">
        <v>21996</v>
      </c>
      <c r="G158" s="178" t="s">
        <v>827</v>
      </c>
      <c r="H158" s="178" t="s">
        <v>12398</v>
      </c>
      <c r="I158" s="178" t="s">
        <v>12399</v>
      </c>
      <c r="J158" s="110" t="s">
        <v>167</v>
      </c>
      <c r="K158" s="178">
        <v>2251663</v>
      </c>
      <c r="L158" s="178" t="s">
        <v>12400</v>
      </c>
      <c r="M158" s="176">
        <v>45812.42083333333</v>
      </c>
      <c r="N158" s="176">
        <v>45814.55</v>
      </c>
      <c r="O158" s="178" t="s">
        <v>9136</v>
      </c>
      <c r="P158" s="178" t="s">
        <v>9137</v>
      </c>
      <c r="Q158" s="178" t="s">
        <v>9138</v>
      </c>
      <c r="R158" s="178" t="s">
        <v>11927</v>
      </c>
      <c r="S158" s="178" t="s">
        <v>11927</v>
      </c>
      <c r="T158" s="178" t="s">
        <v>177</v>
      </c>
      <c r="U158" s="178">
        <v>100</v>
      </c>
      <c r="V158" s="178" t="s">
        <v>12401</v>
      </c>
      <c r="W158" s="177">
        <v>0</v>
      </c>
      <c r="X158" s="178" t="s">
        <v>173</v>
      </c>
      <c r="Y158" s="178" t="s">
        <v>173</v>
      </c>
      <c r="Z158" s="178" t="s">
        <v>28</v>
      </c>
      <c r="AA158" s="178" t="s">
        <v>189</v>
      </c>
      <c r="AB158" s="178">
        <v>1</v>
      </c>
      <c r="AC158" s="92" t="s">
        <v>12130</v>
      </c>
      <c r="AD158" s="112">
        <f>IF(T158="SOPORTE_TELEFÓNICO",'BASE LIQUIDACION REDEBAN 2025'!$B$19,IF(AND(T158="VISITA_TÉCNICA",Z158="TIPO II"),'BASE LIQUIDACION REDEBAN 2025'!$B$18,'BASE LIQUIDACION REDEBAN 2025'!$B$17))</f>
        <v>67654.12000000001</v>
      </c>
      <c r="AE158" s="97">
        <v>0</v>
      </c>
      <c r="AF158" s="97">
        <f t="shared" si="2"/>
        <v>67654.12000000001</v>
      </c>
    </row>
    <row r="159" spans="1:32" s="85" customFormat="1" ht="13.15">
      <c r="A159" s="178" t="s">
        <v>76</v>
      </c>
      <c r="B159" s="95" t="str">
        <f>VLOOKUP(A159,'CENTRO DE COSTOS'!A:D,4,FALSE)</f>
        <v>DIEGO FERNANDO HENAO CARDONA</v>
      </c>
      <c r="C159" s="95" t="str">
        <f>VLOOKUP(A159,'CENTRO DE COSTOS'!A:D,2,FALSE)</f>
        <v>0004-0003</v>
      </c>
      <c r="D159" s="178">
        <v>76520</v>
      </c>
      <c r="E159" s="178">
        <v>2252855</v>
      </c>
      <c r="F159" s="178">
        <v>20828</v>
      </c>
      <c r="G159" s="178" t="s">
        <v>230</v>
      </c>
      <c r="H159" s="178" t="s">
        <v>754</v>
      </c>
      <c r="I159" s="178" t="s">
        <v>12402</v>
      </c>
      <c r="J159" s="110" t="s">
        <v>167</v>
      </c>
      <c r="K159" s="178">
        <v>2252855</v>
      </c>
      <c r="L159" s="178" t="s">
        <v>12403</v>
      </c>
      <c r="M159" s="176">
        <v>45812.492361111108</v>
      </c>
      <c r="N159" s="176">
        <v>45814.5625</v>
      </c>
      <c r="O159" s="178" t="s">
        <v>9136</v>
      </c>
      <c r="P159" s="178" t="s">
        <v>9137</v>
      </c>
      <c r="Q159" s="178" t="s">
        <v>9138</v>
      </c>
      <c r="R159" s="178" t="s">
        <v>11927</v>
      </c>
      <c r="S159" s="178" t="s">
        <v>11927</v>
      </c>
      <c r="T159" s="178" t="s">
        <v>177</v>
      </c>
      <c r="U159" s="178">
        <v>250</v>
      </c>
      <c r="V159" s="178" t="s">
        <v>12404</v>
      </c>
      <c r="W159" s="177">
        <v>0</v>
      </c>
      <c r="X159" s="178" t="s">
        <v>173</v>
      </c>
      <c r="Y159" s="178" t="s">
        <v>173</v>
      </c>
      <c r="Z159" s="178" t="s">
        <v>25</v>
      </c>
      <c r="AA159" s="178" t="s">
        <v>189</v>
      </c>
      <c r="AB159" s="178">
        <v>1</v>
      </c>
      <c r="AC159" s="92">
        <v>0</v>
      </c>
      <c r="AD159" s="112">
        <f>IF(T159="SOPORTE_TELEFÓNICO",'BASE LIQUIDACION REDEBAN 2025'!$B$19,IF(AND(T159="VISITA_TÉCNICA",Z159="TIPO II"),'BASE LIQUIDACION REDEBAN 2025'!$B$18,'BASE LIQUIDACION REDEBAN 2025'!$B$17))</f>
        <v>35779.500569199998</v>
      </c>
      <c r="AE159" s="97">
        <v>0</v>
      </c>
      <c r="AF159" s="97">
        <f t="shared" si="2"/>
        <v>35779.500569199998</v>
      </c>
    </row>
    <row r="160" spans="1:32" s="85" customFormat="1" ht="13.15">
      <c r="A160" s="178" t="s">
        <v>76</v>
      </c>
      <c r="B160" s="95" t="str">
        <f>VLOOKUP(A160,'CENTRO DE COSTOS'!A:D,4,FALSE)</f>
        <v>DIEGO FERNANDO HENAO CARDONA</v>
      </c>
      <c r="C160" s="95" t="str">
        <f>VLOOKUP(A160,'CENTRO DE COSTOS'!A:D,2,FALSE)</f>
        <v>0004-0003</v>
      </c>
      <c r="D160" s="178">
        <v>76001</v>
      </c>
      <c r="E160" s="178">
        <v>2255768</v>
      </c>
      <c r="F160" s="178">
        <v>46324</v>
      </c>
      <c r="G160" s="178" t="s">
        <v>230</v>
      </c>
      <c r="H160" s="178" t="s">
        <v>76</v>
      </c>
      <c r="I160" s="178" t="s">
        <v>12405</v>
      </c>
      <c r="J160" s="110" t="s">
        <v>167</v>
      </c>
      <c r="K160" s="178">
        <v>2255768</v>
      </c>
      <c r="L160" s="178" t="s">
        <v>12406</v>
      </c>
      <c r="M160" s="176">
        <v>45812.748402777775</v>
      </c>
      <c r="N160" s="176">
        <v>45814.568749999999</v>
      </c>
      <c r="O160" s="178" t="s">
        <v>9136</v>
      </c>
      <c r="P160" s="178" t="s">
        <v>9137</v>
      </c>
      <c r="Q160" s="178" t="s">
        <v>9138</v>
      </c>
      <c r="R160" s="178" t="s">
        <v>11927</v>
      </c>
      <c r="S160" s="178" t="s">
        <v>11927</v>
      </c>
      <c r="T160" s="178" t="s">
        <v>177</v>
      </c>
      <c r="U160" s="178">
        <v>40</v>
      </c>
      <c r="V160" s="178" t="s">
        <v>12407</v>
      </c>
      <c r="W160" s="177">
        <v>0</v>
      </c>
      <c r="X160" s="178" t="s">
        <v>173</v>
      </c>
      <c r="Y160" s="178" t="s">
        <v>173</v>
      </c>
      <c r="Z160" s="178" t="s">
        <v>25</v>
      </c>
      <c r="AA160" s="178" t="s">
        <v>189</v>
      </c>
      <c r="AB160" s="178">
        <v>1</v>
      </c>
      <c r="AC160" s="92">
        <v>0</v>
      </c>
      <c r="AD160" s="112">
        <f>IF(T160="SOPORTE_TELEFÓNICO",'BASE LIQUIDACION REDEBAN 2025'!$B$19,IF(AND(T160="VISITA_TÉCNICA",Z160="TIPO II"),'BASE LIQUIDACION REDEBAN 2025'!$B$18,'BASE LIQUIDACION REDEBAN 2025'!$B$17))</f>
        <v>35779.500569199998</v>
      </c>
      <c r="AE160" s="97">
        <v>0</v>
      </c>
      <c r="AF160" s="97">
        <f t="shared" si="2"/>
        <v>35779.500569199998</v>
      </c>
    </row>
    <row r="161" spans="1:32" s="85" customFormat="1" ht="13.15">
      <c r="A161" s="178" t="s">
        <v>60</v>
      </c>
      <c r="B161" s="95" t="str">
        <f>VLOOKUP(A161,'CENTRO DE COSTOS'!A:D,4,FALSE)</f>
        <v>JUAN SEBASTIÁN RÍOS CASTRILLÓN</v>
      </c>
      <c r="C161" s="95" t="str">
        <f>VLOOKUP(A161,'CENTRO DE COSTOS'!A:D,2,FALSE)</f>
        <v>0004-0005</v>
      </c>
      <c r="D161" s="178">
        <v>5045</v>
      </c>
      <c r="E161" s="178">
        <v>2238522</v>
      </c>
      <c r="F161" s="178">
        <v>45370</v>
      </c>
      <c r="G161" s="178" t="s">
        <v>290</v>
      </c>
      <c r="H161" s="178" t="s">
        <v>60</v>
      </c>
      <c r="I161" s="178" t="s">
        <v>12408</v>
      </c>
      <c r="J161" s="110" t="s">
        <v>167</v>
      </c>
      <c r="K161" s="178">
        <v>2238522</v>
      </c>
      <c r="L161" s="178" t="s">
        <v>12409</v>
      </c>
      <c r="M161" s="176">
        <v>45808.473611111112</v>
      </c>
      <c r="N161" s="176">
        <v>45814.634027777778</v>
      </c>
      <c r="O161" s="178" t="s">
        <v>9136</v>
      </c>
      <c r="P161" s="178" t="s">
        <v>9137</v>
      </c>
      <c r="Q161" s="178" t="s">
        <v>9138</v>
      </c>
      <c r="R161" s="178" t="s">
        <v>11927</v>
      </c>
      <c r="S161" s="178" t="s">
        <v>11927</v>
      </c>
      <c r="T161" s="178" t="s">
        <v>177</v>
      </c>
      <c r="U161" s="178">
        <v>250</v>
      </c>
      <c r="V161" s="178" t="s">
        <v>12410</v>
      </c>
      <c r="W161" s="177">
        <v>0</v>
      </c>
      <c r="X161" s="178" t="s">
        <v>173</v>
      </c>
      <c r="Y161" s="178" t="s">
        <v>173</v>
      </c>
      <c r="Z161" s="178" t="s">
        <v>25</v>
      </c>
      <c r="AA161" s="178" t="s">
        <v>189</v>
      </c>
      <c r="AB161" s="178">
        <v>1</v>
      </c>
      <c r="AC161" s="92">
        <v>0</v>
      </c>
      <c r="AD161" s="112">
        <f>IF(T161="SOPORTE_TELEFÓNICO",'BASE LIQUIDACION REDEBAN 2025'!$B$19,IF(AND(T161="VISITA_TÉCNICA",Z161="TIPO II"),'BASE LIQUIDACION REDEBAN 2025'!$B$18,'BASE LIQUIDACION REDEBAN 2025'!$B$17))</f>
        <v>35779.500569199998</v>
      </c>
      <c r="AE161" s="97">
        <v>0</v>
      </c>
      <c r="AF161" s="97">
        <f t="shared" si="2"/>
        <v>35779.500569199998</v>
      </c>
    </row>
    <row r="162" spans="1:32" s="85" customFormat="1" ht="13.15">
      <c r="A162" s="178" t="s">
        <v>64</v>
      </c>
      <c r="B162" s="95" t="str">
        <f>VLOOKUP(A162,'CENTRO DE COSTOS'!A:D,4,FALSE)</f>
        <v>JOSE MAURICIO HERNANDEZ ROJAS</v>
      </c>
      <c r="C162" s="95" t="str">
        <f>VLOOKUP(A162,'CENTRO DE COSTOS'!A:D,2,FALSE)</f>
        <v>0004-0001</v>
      </c>
      <c r="D162" s="178">
        <v>8675</v>
      </c>
      <c r="E162" s="178">
        <v>2251043</v>
      </c>
      <c r="F162" s="178">
        <v>70996</v>
      </c>
      <c r="G162" s="178" t="s">
        <v>277</v>
      </c>
      <c r="H162" s="178" t="s">
        <v>10097</v>
      </c>
      <c r="I162" s="178" t="s">
        <v>12411</v>
      </c>
      <c r="J162" s="110" t="s">
        <v>167</v>
      </c>
      <c r="K162" s="178">
        <v>2251043</v>
      </c>
      <c r="L162" s="178" t="s">
        <v>12412</v>
      </c>
      <c r="M162" s="176">
        <v>45812.385416666664</v>
      </c>
      <c r="N162" s="176">
        <v>45814.634768518517</v>
      </c>
      <c r="O162" s="178" t="s">
        <v>9136</v>
      </c>
      <c r="P162" s="178" t="s">
        <v>9137</v>
      </c>
      <c r="Q162" s="178" t="s">
        <v>9138</v>
      </c>
      <c r="R162" s="178" t="s">
        <v>11927</v>
      </c>
      <c r="S162" s="178" t="s">
        <v>11927</v>
      </c>
      <c r="T162" s="178" t="s">
        <v>177</v>
      </c>
      <c r="U162" s="178">
        <v>20</v>
      </c>
      <c r="V162" s="178" t="s">
        <v>12413</v>
      </c>
      <c r="W162" s="177">
        <v>0</v>
      </c>
      <c r="X162" s="178" t="s">
        <v>173</v>
      </c>
      <c r="Y162" s="178" t="s">
        <v>173</v>
      </c>
      <c r="Z162" s="178" t="s">
        <v>28</v>
      </c>
      <c r="AA162" s="178" t="s">
        <v>189</v>
      </c>
      <c r="AB162" s="178">
        <v>1</v>
      </c>
      <c r="AC162" s="92" t="s">
        <v>589</v>
      </c>
      <c r="AD162" s="112">
        <f>IF(T162="SOPORTE_TELEFÓNICO",'BASE LIQUIDACION REDEBAN 2025'!$B$19,IF(AND(T162="VISITA_TÉCNICA",Z162="TIPO II"),'BASE LIQUIDACION REDEBAN 2025'!$B$18,'BASE LIQUIDACION REDEBAN 2025'!$B$17))</f>
        <v>67654.12000000001</v>
      </c>
      <c r="AE162" s="97">
        <v>0</v>
      </c>
      <c r="AF162" s="97">
        <f t="shared" si="2"/>
        <v>67654.12000000001</v>
      </c>
    </row>
    <row r="163" spans="1:32" s="85" customFormat="1" ht="13.15">
      <c r="A163" s="178" t="s">
        <v>60</v>
      </c>
      <c r="B163" s="95" t="str">
        <f>VLOOKUP(A163,'CENTRO DE COSTOS'!A:D,4,FALSE)</f>
        <v>JUAN SEBASTIÁN RÍOS CASTRILLÓN</v>
      </c>
      <c r="C163" s="95" t="str">
        <f>VLOOKUP(A163,'CENTRO DE COSTOS'!A:D,2,FALSE)</f>
        <v>0004-0005</v>
      </c>
      <c r="D163" s="178">
        <v>5490</v>
      </c>
      <c r="E163" s="178">
        <v>2245185</v>
      </c>
      <c r="F163" s="178">
        <v>25587</v>
      </c>
      <c r="G163" s="178" t="s">
        <v>290</v>
      </c>
      <c r="H163" s="178" t="s">
        <v>4397</v>
      </c>
      <c r="I163" s="178" t="s">
        <v>12414</v>
      </c>
      <c r="J163" s="110" t="s">
        <v>167</v>
      </c>
      <c r="K163" s="178">
        <v>2245185</v>
      </c>
      <c r="L163" s="178" t="s">
        <v>12415</v>
      </c>
      <c r="M163" s="176">
        <v>45811.484027777777</v>
      </c>
      <c r="N163" s="176">
        <v>45814.636111111111</v>
      </c>
      <c r="O163" s="178" t="s">
        <v>9136</v>
      </c>
      <c r="P163" s="178" t="s">
        <v>9137</v>
      </c>
      <c r="Q163" s="178" t="s">
        <v>9138</v>
      </c>
      <c r="R163" s="178" t="s">
        <v>11927</v>
      </c>
      <c r="S163" s="178" t="s">
        <v>11927</v>
      </c>
      <c r="T163" s="178" t="s">
        <v>9971</v>
      </c>
      <c r="U163" s="178">
        <v>50</v>
      </c>
      <c r="V163" s="178" t="s">
        <v>12416</v>
      </c>
      <c r="W163" s="177">
        <v>0</v>
      </c>
      <c r="X163" s="178" t="s">
        <v>11929</v>
      </c>
      <c r="Y163" s="178" t="s">
        <v>173</v>
      </c>
      <c r="Z163" s="178" t="s">
        <v>28</v>
      </c>
      <c r="AA163" s="178" t="s">
        <v>189</v>
      </c>
      <c r="AB163" s="178">
        <v>0</v>
      </c>
      <c r="AC163" s="92">
        <v>0</v>
      </c>
      <c r="AD163" s="112">
        <f>IF(T163="SOPORTE_TELEFÓNICO",'BASE LIQUIDACION REDEBAN 2025'!$B$19,IF(AND(T163="VISITA_TÉCNICA",Z163="TIPO II"),'BASE LIQUIDACION REDEBAN 2025'!$B$18,'BASE LIQUIDACION REDEBAN 2025'!$B$17))</f>
        <v>35779.500569199998</v>
      </c>
      <c r="AE163" s="97">
        <v>0</v>
      </c>
      <c r="AF163" s="97">
        <f t="shared" si="2"/>
        <v>35779.500569199998</v>
      </c>
    </row>
    <row r="164" spans="1:32" s="85" customFormat="1" ht="13.15">
      <c r="A164" s="178" t="s">
        <v>76</v>
      </c>
      <c r="B164" s="95" t="str">
        <f>VLOOKUP(A164,'CENTRO DE COSTOS'!A:D,4,FALSE)</f>
        <v>DIEGO FERNANDO HENAO CARDONA</v>
      </c>
      <c r="C164" s="95" t="str">
        <f>VLOOKUP(A164,'CENTRO DE COSTOS'!A:D,2,FALSE)</f>
        <v>0004-0003</v>
      </c>
      <c r="D164" s="178">
        <v>76001</v>
      </c>
      <c r="E164" s="178">
        <v>2250730</v>
      </c>
      <c r="F164" s="178">
        <v>68241</v>
      </c>
      <c r="G164" s="178" t="s">
        <v>230</v>
      </c>
      <c r="H164" s="178" t="s">
        <v>76</v>
      </c>
      <c r="I164" s="178" t="s">
        <v>12417</v>
      </c>
      <c r="J164" s="110" t="s">
        <v>167</v>
      </c>
      <c r="K164" s="178">
        <v>2250730</v>
      </c>
      <c r="L164" s="178" t="s">
        <v>12418</v>
      </c>
      <c r="M164" s="176">
        <v>45812.365972222222</v>
      </c>
      <c r="N164" s="176">
        <v>45814.638888888891</v>
      </c>
      <c r="O164" s="178" t="s">
        <v>9136</v>
      </c>
      <c r="P164" s="178" t="s">
        <v>9137</v>
      </c>
      <c r="Q164" s="178" t="s">
        <v>9138</v>
      </c>
      <c r="R164" s="178" t="s">
        <v>11927</v>
      </c>
      <c r="S164" s="178" t="s">
        <v>11927</v>
      </c>
      <c r="T164" s="178" t="s">
        <v>177</v>
      </c>
      <c r="U164" s="178">
        <v>40</v>
      </c>
      <c r="V164" s="178" t="s">
        <v>12419</v>
      </c>
      <c r="W164" s="177">
        <v>0</v>
      </c>
      <c r="X164" s="178" t="s">
        <v>173</v>
      </c>
      <c r="Y164" s="178" t="s">
        <v>173</v>
      </c>
      <c r="Z164" s="178" t="s">
        <v>25</v>
      </c>
      <c r="AA164" s="178" t="s">
        <v>189</v>
      </c>
      <c r="AB164" s="178">
        <v>1</v>
      </c>
      <c r="AC164" s="92" t="s">
        <v>2095</v>
      </c>
      <c r="AD164" s="112">
        <f>IF(T164="SOPORTE_TELEFÓNICO",'BASE LIQUIDACION REDEBAN 2025'!$B$19,IF(AND(T164="VISITA_TÉCNICA",Z164="TIPO II"),'BASE LIQUIDACION REDEBAN 2025'!$B$18,'BASE LIQUIDACION REDEBAN 2025'!$B$17))</f>
        <v>35779.500569199998</v>
      </c>
      <c r="AE164" s="97">
        <v>0</v>
      </c>
      <c r="AF164" s="97">
        <f t="shared" si="2"/>
        <v>35779.500569199998</v>
      </c>
    </row>
    <row r="165" spans="1:32" s="85" customFormat="1" ht="13.15">
      <c r="A165" s="178" t="s">
        <v>68</v>
      </c>
      <c r="B165" s="95" t="str">
        <f>VLOOKUP(A165,'CENTRO DE COSTOS'!A:D,4,FALSE)</f>
        <v>WILLIAM ASDRUBAL ROZO ROZO</v>
      </c>
      <c r="C165" s="95" t="str">
        <f>VLOOKUP(A165,'CENTRO DE COSTOS'!A:D,2,FALSE)</f>
        <v>0004-0004</v>
      </c>
      <c r="D165" s="178">
        <v>25843</v>
      </c>
      <c r="E165" s="178">
        <v>2243698</v>
      </c>
      <c r="F165" s="178">
        <v>76569</v>
      </c>
      <c r="G165" s="178" t="s">
        <v>298</v>
      </c>
      <c r="H165" s="178" t="s">
        <v>2653</v>
      </c>
      <c r="I165" s="178" t="s">
        <v>12420</v>
      </c>
      <c r="J165" s="110" t="s">
        <v>167</v>
      </c>
      <c r="K165" s="178">
        <v>2243698</v>
      </c>
      <c r="L165" s="178" t="s">
        <v>12421</v>
      </c>
      <c r="M165" s="176">
        <v>45811.422222222223</v>
      </c>
      <c r="N165" s="176">
        <v>45814.642060185186</v>
      </c>
      <c r="O165" s="178" t="s">
        <v>9136</v>
      </c>
      <c r="P165" s="178" t="s">
        <v>9137</v>
      </c>
      <c r="Q165" s="178" t="s">
        <v>9138</v>
      </c>
      <c r="R165" s="178" t="s">
        <v>11927</v>
      </c>
      <c r="S165" s="178" t="s">
        <v>11927</v>
      </c>
      <c r="T165" s="178" t="s">
        <v>177</v>
      </c>
      <c r="U165" s="178">
        <v>20</v>
      </c>
      <c r="V165" s="178" t="s">
        <v>12422</v>
      </c>
      <c r="W165" s="177">
        <v>0</v>
      </c>
      <c r="X165" s="178">
        <v>0</v>
      </c>
      <c r="Y165" s="178" t="s">
        <v>173</v>
      </c>
      <c r="Z165" s="178" t="s">
        <v>28</v>
      </c>
      <c r="AA165" s="178" t="s">
        <v>189</v>
      </c>
      <c r="AB165" s="178">
        <v>1</v>
      </c>
      <c r="AC165" s="92">
        <v>0</v>
      </c>
      <c r="AD165" s="112">
        <f>IF(T165="SOPORTE_TELEFÓNICO",'BASE LIQUIDACION REDEBAN 2025'!$B$19,IF(AND(T165="VISITA_TÉCNICA",Z165="TIPO II"),'BASE LIQUIDACION REDEBAN 2025'!$B$18,'BASE LIQUIDACION REDEBAN 2025'!$B$17))</f>
        <v>67654.12000000001</v>
      </c>
      <c r="AE165" s="97">
        <v>0</v>
      </c>
      <c r="AF165" s="97">
        <f t="shared" si="2"/>
        <v>67654.12000000001</v>
      </c>
    </row>
    <row r="166" spans="1:32" s="85" customFormat="1" ht="13.15">
      <c r="A166" s="178" t="s">
        <v>68</v>
      </c>
      <c r="B166" s="95" t="str">
        <f>VLOOKUP(A166,'CENTRO DE COSTOS'!A:D,4,FALSE)</f>
        <v>WILLIAM ASDRUBAL ROZO ROZO</v>
      </c>
      <c r="C166" s="95" t="str">
        <f>VLOOKUP(A166,'CENTRO DE COSTOS'!A:D,2,FALSE)</f>
        <v>0004-0004</v>
      </c>
      <c r="D166" s="178">
        <v>11001</v>
      </c>
      <c r="E166" s="178">
        <v>2249986</v>
      </c>
      <c r="F166" s="178">
        <v>72193</v>
      </c>
      <c r="G166" s="178" t="s">
        <v>298</v>
      </c>
      <c r="H166" s="178" t="s">
        <v>68</v>
      </c>
      <c r="I166" s="178" t="s">
        <v>12423</v>
      </c>
      <c r="J166" s="110" t="s">
        <v>167</v>
      </c>
      <c r="K166" s="178">
        <v>2249986</v>
      </c>
      <c r="L166" s="178" t="s">
        <v>12424</v>
      </c>
      <c r="M166" s="176">
        <v>45812.337500000001</v>
      </c>
      <c r="N166" s="176">
        <v>45814.65347222222</v>
      </c>
      <c r="O166" s="178" t="s">
        <v>9136</v>
      </c>
      <c r="P166" s="178" t="s">
        <v>9137</v>
      </c>
      <c r="Q166" s="178" t="s">
        <v>9138</v>
      </c>
      <c r="R166" s="178" t="s">
        <v>11927</v>
      </c>
      <c r="S166" s="178" t="s">
        <v>11927</v>
      </c>
      <c r="T166" s="178" t="s">
        <v>177</v>
      </c>
      <c r="U166" s="178">
        <v>40</v>
      </c>
      <c r="V166" s="178" t="s">
        <v>12425</v>
      </c>
      <c r="W166" s="177">
        <v>0</v>
      </c>
      <c r="X166" s="178" t="s">
        <v>173</v>
      </c>
      <c r="Y166" s="178" t="s">
        <v>173</v>
      </c>
      <c r="Z166" s="178" t="s">
        <v>25</v>
      </c>
      <c r="AA166" s="178" t="s">
        <v>189</v>
      </c>
      <c r="AB166" s="178">
        <v>1</v>
      </c>
      <c r="AC166" s="92" t="s">
        <v>3263</v>
      </c>
      <c r="AD166" s="112">
        <f>IF(T166="SOPORTE_TELEFÓNICO",'BASE LIQUIDACION REDEBAN 2025'!$B$19,IF(AND(T166="VISITA_TÉCNICA",Z166="TIPO II"),'BASE LIQUIDACION REDEBAN 2025'!$B$18,'BASE LIQUIDACION REDEBAN 2025'!$B$17))</f>
        <v>35779.500569199998</v>
      </c>
      <c r="AE166" s="97">
        <v>0</v>
      </c>
      <c r="AF166" s="97">
        <f t="shared" si="2"/>
        <v>35779.500569199998</v>
      </c>
    </row>
    <row r="167" spans="1:32" s="85" customFormat="1" ht="13.15">
      <c r="A167" s="178" t="s">
        <v>90</v>
      </c>
      <c r="B167" s="95" t="str">
        <f>VLOOKUP(A167,'CENTRO DE COSTOS'!A:D,4,FALSE)</f>
        <v>JUAN SEBASTIÁN RÍOS CASTRILLÓN</v>
      </c>
      <c r="C167" s="95" t="str">
        <f>VLOOKUP(A167,'CENTRO DE COSTOS'!A:D,2,FALSE)</f>
        <v>0004-0005</v>
      </c>
      <c r="D167" s="178">
        <v>5591</v>
      </c>
      <c r="E167" s="178">
        <v>2224285</v>
      </c>
      <c r="F167" s="178">
        <v>59398</v>
      </c>
      <c r="G167" s="178" t="s">
        <v>290</v>
      </c>
      <c r="H167" s="178" t="s">
        <v>1734</v>
      </c>
      <c r="I167" s="178" t="s">
        <v>12426</v>
      </c>
      <c r="J167" s="110" t="s">
        <v>167</v>
      </c>
      <c r="K167" s="178">
        <v>2224285</v>
      </c>
      <c r="L167" s="178" t="s">
        <v>12427</v>
      </c>
      <c r="M167" s="176">
        <v>45805.520138888889</v>
      </c>
      <c r="N167" s="176">
        <v>45814.702418981484</v>
      </c>
      <c r="O167" s="178" t="s">
        <v>9136</v>
      </c>
      <c r="P167" s="178" t="s">
        <v>9137</v>
      </c>
      <c r="Q167" s="178" t="s">
        <v>9138</v>
      </c>
      <c r="R167" s="178" t="s">
        <v>11927</v>
      </c>
      <c r="S167" s="178" t="s">
        <v>11927</v>
      </c>
      <c r="T167" s="178" t="s">
        <v>9971</v>
      </c>
      <c r="U167" s="178">
        <v>50</v>
      </c>
      <c r="V167" s="178" t="s">
        <v>12428</v>
      </c>
      <c r="W167" s="177">
        <v>284607304</v>
      </c>
      <c r="X167" s="178" t="s">
        <v>11942</v>
      </c>
      <c r="Y167" s="178" t="s">
        <v>11943</v>
      </c>
      <c r="Z167" s="178" t="s">
        <v>32</v>
      </c>
      <c r="AA167" s="178" t="s">
        <v>189</v>
      </c>
      <c r="AB167" s="178">
        <v>0</v>
      </c>
      <c r="AC167" s="92" t="s">
        <v>557</v>
      </c>
      <c r="AD167" s="112">
        <f>IF(T167="SOPORTE_TELEFÓNICO",'BASE LIQUIDACION REDEBAN 2025'!$B$19,IF(AND(T167="VISITA_TÉCNICA",Z167="TIPO II"),'BASE LIQUIDACION REDEBAN 2025'!$B$18,'BASE LIQUIDACION REDEBAN 2025'!$B$17))</f>
        <v>35779.500569199998</v>
      </c>
      <c r="AE167" s="97">
        <v>0</v>
      </c>
      <c r="AF167" s="97">
        <f t="shared" si="2"/>
        <v>35779.500569199998</v>
      </c>
    </row>
    <row r="168" spans="1:32" s="85" customFormat="1" ht="13.15">
      <c r="A168" s="178" t="s">
        <v>90</v>
      </c>
      <c r="B168" s="95" t="str">
        <f>VLOOKUP(A168,'CENTRO DE COSTOS'!A:D,4,FALSE)</f>
        <v>JUAN SEBASTIÁN RÍOS CASTRILLÓN</v>
      </c>
      <c r="C168" s="95" t="str">
        <f>VLOOKUP(A168,'CENTRO DE COSTOS'!A:D,2,FALSE)</f>
        <v>0004-0005</v>
      </c>
      <c r="D168" s="178">
        <v>5585</v>
      </c>
      <c r="E168" s="178">
        <v>2227016</v>
      </c>
      <c r="F168" s="178">
        <v>45191</v>
      </c>
      <c r="G168" s="178" t="s">
        <v>290</v>
      </c>
      <c r="H168" s="178" t="s">
        <v>5746</v>
      </c>
      <c r="I168" s="178" t="s">
        <v>12429</v>
      </c>
      <c r="J168" s="110" t="s">
        <v>167</v>
      </c>
      <c r="K168" s="178">
        <v>2227016</v>
      </c>
      <c r="L168" s="178" t="s">
        <v>12430</v>
      </c>
      <c r="M168" s="176">
        <v>45806.333333333336</v>
      </c>
      <c r="N168" s="176">
        <v>45814.7033912037</v>
      </c>
      <c r="O168" s="178" t="s">
        <v>9136</v>
      </c>
      <c r="P168" s="178" t="s">
        <v>9137</v>
      </c>
      <c r="Q168" s="178" t="s">
        <v>9138</v>
      </c>
      <c r="R168" s="178" t="s">
        <v>11927</v>
      </c>
      <c r="S168" s="178" t="s">
        <v>11927</v>
      </c>
      <c r="T168" s="178" t="s">
        <v>9971</v>
      </c>
      <c r="U168" s="178">
        <v>110</v>
      </c>
      <c r="V168" s="178" t="s">
        <v>12428</v>
      </c>
      <c r="W168" s="177">
        <v>368691987</v>
      </c>
      <c r="X168" s="178" t="s">
        <v>11942</v>
      </c>
      <c r="Y168" s="178" t="s">
        <v>11943</v>
      </c>
      <c r="Z168" s="178" t="s">
        <v>32</v>
      </c>
      <c r="AA168" s="178" t="s">
        <v>189</v>
      </c>
      <c r="AB168" s="178">
        <v>0</v>
      </c>
      <c r="AC168" s="92" t="s">
        <v>608</v>
      </c>
      <c r="AD168" s="112">
        <f>IF(T168="SOPORTE_TELEFÓNICO",'BASE LIQUIDACION REDEBAN 2025'!$B$19,IF(AND(T168="VISITA_TÉCNICA",Z168="TIPO II"),'BASE LIQUIDACION REDEBAN 2025'!$B$18,'BASE LIQUIDACION REDEBAN 2025'!$B$17))</f>
        <v>35779.500569199998</v>
      </c>
      <c r="AE168" s="97">
        <v>0</v>
      </c>
      <c r="AF168" s="97">
        <f t="shared" si="2"/>
        <v>35779.500569199998</v>
      </c>
    </row>
    <row r="169" spans="1:32" s="85" customFormat="1" ht="13.15">
      <c r="A169" s="178" t="s">
        <v>96</v>
      </c>
      <c r="B169" s="95" t="str">
        <f>VLOOKUP(A169,'CENTRO DE COSTOS'!A:D,4,FALSE)</f>
        <v>JOSE MAURICIO HERNANDEZ ROJAS</v>
      </c>
      <c r="C169" s="95" t="str">
        <f>VLOOKUP(A169,'CENTRO DE COSTOS'!A:D,2,FALSE)</f>
        <v>0004-0001</v>
      </c>
      <c r="D169" s="178">
        <v>44560</v>
      </c>
      <c r="E169" s="178">
        <v>2243318</v>
      </c>
      <c r="F169" s="178">
        <v>12162</v>
      </c>
      <c r="G169" s="178" t="s">
        <v>566</v>
      </c>
      <c r="H169" s="178" t="s">
        <v>12431</v>
      </c>
      <c r="I169" s="178" t="s">
        <v>12432</v>
      </c>
      <c r="J169" s="110" t="s">
        <v>167</v>
      </c>
      <c r="K169" s="178">
        <v>2243318</v>
      </c>
      <c r="L169" s="178" t="s">
        <v>12433</v>
      </c>
      <c r="M169" s="176">
        <v>45811.401388888888</v>
      </c>
      <c r="N169" s="176">
        <v>45814.703935185185</v>
      </c>
      <c r="O169" s="178" t="s">
        <v>9136</v>
      </c>
      <c r="P169" s="178" t="s">
        <v>9137</v>
      </c>
      <c r="Q169" s="178" t="s">
        <v>9138</v>
      </c>
      <c r="R169" s="178" t="s">
        <v>11927</v>
      </c>
      <c r="S169" s="178" t="s">
        <v>11927</v>
      </c>
      <c r="T169" s="178" t="s">
        <v>9971</v>
      </c>
      <c r="U169" s="178">
        <v>110</v>
      </c>
      <c r="V169" s="178" t="s">
        <v>12428</v>
      </c>
      <c r="W169" s="177">
        <v>45899500833</v>
      </c>
      <c r="X169" s="178" t="s">
        <v>12097</v>
      </c>
      <c r="Y169" s="178" t="s">
        <v>173</v>
      </c>
      <c r="Z169" s="178" t="s">
        <v>32</v>
      </c>
      <c r="AA169" s="178" t="s">
        <v>189</v>
      </c>
      <c r="AB169" s="178">
        <v>0</v>
      </c>
      <c r="AC169" s="92" t="s">
        <v>557</v>
      </c>
      <c r="AD169" s="112">
        <f>IF(T169="SOPORTE_TELEFÓNICO",'BASE LIQUIDACION REDEBAN 2025'!$B$19,IF(AND(T169="VISITA_TÉCNICA",Z169="TIPO II"),'BASE LIQUIDACION REDEBAN 2025'!$B$18,'BASE LIQUIDACION REDEBAN 2025'!$B$17))</f>
        <v>35779.500569199998</v>
      </c>
      <c r="AE169" s="97">
        <v>0</v>
      </c>
      <c r="AF169" s="97">
        <f t="shared" si="2"/>
        <v>35779.500569199998</v>
      </c>
    </row>
    <row r="170" spans="1:32" s="85" customFormat="1" ht="13.15">
      <c r="A170" s="178" t="s">
        <v>90</v>
      </c>
      <c r="B170" s="95" t="str">
        <f>VLOOKUP(A170,'CENTRO DE COSTOS'!A:D,4,FALSE)</f>
        <v>JUAN SEBASTIÁN RÍOS CASTRILLÓN</v>
      </c>
      <c r="C170" s="95" t="str">
        <f>VLOOKUP(A170,'CENTRO DE COSTOS'!A:D,2,FALSE)</f>
        <v>0004-0005</v>
      </c>
      <c r="D170" s="178">
        <v>5088</v>
      </c>
      <c r="E170" s="178">
        <v>2245163</v>
      </c>
      <c r="F170" s="178">
        <v>65527</v>
      </c>
      <c r="G170" s="178" t="s">
        <v>290</v>
      </c>
      <c r="H170" s="178" t="s">
        <v>291</v>
      </c>
      <c r="I170" s="178" t="s">
        <v>12434</v>
      </c>
      <c r="J170" s="110" t="s">
        <v>167</v>
      </c>
      <c r="K170" s="178">
        <v>2245163</v>
      </c>
      <c r="L170" s="178" t="s">
        <v>12435</v>
      </c>
      <c r="M170" s="176">
        <v>45811.481249999997</v>
      </c>
      <c r="N170" s="176">
        <v>45815.377384259256</v>
      </c>
      <c r="O170" s="178" t="s">
        <v>9136</v>
      </c>
      <c r="P170" s="178" t="s">
        <v>9137</v>
      </c>
      <c r="Q170" s="178" t="s">
        <v>9138</v>
      </c>
      <c r="R170" s="178" t="s">
        <v>11927</v>
      </c>
      <c r="S170" s="178" t="s">
        <v>11927</v>
      </c>
      <c r="T170" s="178" t="s">
        <v>177</v>
      </c>
      <c r="U170" s="178">
        <v>50</v>
      </c>
      <c r="V170" s="178" t="s">
        <v>12436</v>
      </c>
      <c r="W170" s="177">
        <v>0</v>
      </c>
      <c r="X170" s="178" t="s">
        <v>173</v>
      </c>
      <c r="Y170" s="178" t="s">
        <v>173</v>
      </c>
      <c r="Z170" s="178" t="s">
        <v>25</v>
      </c>
      <c r="AA170" s="178" t="s">
        <v>189</v>
      </c>
      <c r="AB170" s="178">
        <v>1</v>
      </c>
      <c r="AC170" s="92" t="s">
        <v>3341</v>
      </c>
      <c r="AD170" s="112">
        <f>IF(T170="SOPORTE_TELEFÓNICO",'BASE LIQUIDACION REDEBAN 2025'!$B$19,IF(AND(T170="VISITA_TÉCNICA",Z170="TIPO II"),'BASE LIQUIDACION REDEBAN 2025'!$B$18,'BASE LIQUIDACION REDEBAN 2025'!$B$17))</f>
        <v>35779.500569199998</v>
      </c>
      <c r="AE170" s="97">
        <v>0</v>
      </c>
      <c r="AF170" s="97">
        <f t="shared" si="2"/>
        <v>35779.500569199998</v>
      </c>
    </row>
    <row r="171" spans="1:32" s="85" customFormat="1" ht="13.15">
      <c r="A171" s="178" t="s">
        <v>64</v>
      </c>
      <c r="B171" s="95" t="str">
        <f>VLOOKUP(A171,'CENTRO DE COSTOS'!A:D,4,FALSE)</f>
        <v>JOSE MAURICIO HERNANDEZ ROJAS</v>
      </c>
      <c r="C171" s="95" t="str">
        <f>VLOOKUP(A171,'CENTRO DE COSTOS'!A:D,2,FALSE)</f>
        <v>0004-0001</v>
      </c>
      <c r="D171" s="178">
        <v>8001</v>
      </c>
      <c r="E171" s="178">
        <v>2252481</v>
      </c>
      <c r="F171" s="178">
        <v>48102</v>
      </c>
      <c r="G171" s="178" t="s">
        <v>277</v>
      </c>
      <c r="H171" s="178" t="s">
        <v>64</v>
      </c>
      <c r="I171" s="178" t="s">
        <v>12437</v>
      </c>
      <c r="J171" s="110" t="s">
        <v>167</v>
      </c>
      <c r="K171" s="178">
        <v>2252481</v>
      </c>
      <c r="L171" s="178" t="s">
        <v>12438</v>
      </c>
      <c r="M171" s="176">
        <v>45812.472222222219</v>
      </c>
      <c r="N171" s="176">
        <v>45815.382303240738</v>
      </c>
      <c r="O171" s="178" t="s">
        <v>9136</v>
      </c>
      <c r="P171" s="178" t="s">
        <v>9137</v>
      </c>
      <c r="Q171" s="178" t="s">
        <v>9138</v>
      </c>
      <c r="R171" s="178" t="s">
        <v>11927</v>
      </c>
      <c r="S171" s="178" t="s">
        <v>11927</v>
      </c>
      <c r="T171" s="178" t="s">
        <v>177</v>
      </c>
      <c r="U171" s="178">
        <v>140</v>
      </c>
      <c r="V171" s="178" t="s">
        <v>12439</v>
      </c>
      <c r="W171" s="177">
        <v>0</v>
      </c>
      <c r="X171" s="178" t="s">
        <v>173</v>
      </c>
      <c r="Y171" s="178" t="s">
        <v>173</v>
      </c>
      <c r="Z171" s="178" t="s">
        <v>25</v>
      </c>
      <c r="AA171" s="178" t="s">
        <v>189</v>
      </c>
      <c r="AB171" s="178">
        <v>1</v>
      </c>
      <c r="AC171" s="92" t="s">
        <v>2095</v>
      </c>
      <c r="AD171" s="112">
        <f>IF(T171="SOPORTE_TELEFÓNICO",'BASE LIQUIDACION REDEBAN 2025'!$B$19,IF(AND(T171="VISITA_TÉCNICA",Z171="TIPO II"),'BASE LIQUIDACION REDEBAN 2025'!$B$18,'BASE LIQUIDACION REDEBAN 2025'!$B$17))</f>
        <v>35779.500569199998</v>
      </c>
      <c r="AE171" s="97">
        <v>0</v>
      </c>
      <c r="AF171" s="97">
        <f t="shared" si="2"/>
        <v>35779.500569199998</v>
      </c>
    </row>
    <row r="172" spans="1:32" s="85" customFormat="1" ht="13.15">
      <c r="A172" s="178" t="s">
        <v>60</v>
      </c>
      <c r="B172" s="95" t="str">
        <f>VLOOKUP(A172,'CENTRO DE COSTOS'!A:D,4,FALSE)</f>
        <v>JUAN SEBASTIÁN RÍOS CASTRILLÓN</v>
      </c>
      <c r="C172" s="95" t="str">
        <f>VLOOKUP(A172,'CENTRO DE COSTOS'!A:D,2,FALSE)</f>
        <v>0004-0005</v>
      </c>
      <c r="D172" s="178">
        <v>5837</v>
      </c>
      <c r="E172" s="178">
        <v>2259117</v>
      </c>
      <c r="F172" s="178">
        <v>46113</v>
      </c>
      <c r="G172" s="178" t="s">
        <v>290</v>
      </c>
      <c r="H172" s="178" t="s">
        <v>782</v>
      </c>
      <c r="I172" s="178" t="s">
        <v>12440</v>
      </c>
      <c r="J172" s="110" t="s">
        <v>167</v>
      </c>
      <c r="K172" s="178">
        <v>2259117</v>
      </c>
      <c r="L172" s="178" t="s">
        <v>12441</v>
      </c>
      <c r="M172" s="176">
        <v>45813.469444444447</v>
      </c>
      <c r="N172" s="176">
        <v>45815.388564814813</v>
      </c>
      <c r="O172" s="178" t="s">
        <v>9136</v>
      </c>
      <c r="P172" s="178" t="s">
        <v>9137</v>
      </c>
      <c r="Q172" s="178" t="s">
        <v>9138</v>
      </c>
      <c r="R172" s="178" t="s">
        <v>11927</v>
      </c>
      <c r="S172" s="178" t="s">
        <v>11927</v>
      </c>
      <c r="T172" s="178" t="s">
        <v>177</v>
      </c>
      <c r="U172" s="178">
        <v>30</v>
      </c>
      <c r="V172" s="178" t="s">
        <v>12442</v>
      </c>
      <c r="W172" s="177">
        <v>0</v>
      </c>
      <c r="X172" s="178" t="s">
        <v>173</v>
      </c>
      <c r="Y172" s="178" t="s">
        <v>173</v>
      </c>
      <c r="Z172" s="178" t="s">
        <v>28</v>
      </c>
      <c r="AA172" s="178" t="s">
        <v>189</v>
      </c>
      <c r="AB172" s="178">
        <v>1</v>
      </c>
      <c r="AC172" s="92" t="s">
        <v>608</v>
      </c>
      <c r="AD172" s="112">
        <f>IF(T172="SOPORTE_TELEFÓNICO",'BASE LIQUIDACION REDEBAN 2025'!$B$19,IF(AND(T172="VISITA_TÉCNICA",Z172="TIPO II"),'BASE LIQUIDACION REDEBAN 2025'!$B$18,'BASE LIQUIDACION REDEBAN 2025'!$B$17))</f>
        <v>67654.12000000001</v>
      </c>
      <c r="AE172" s="97">
        <v>0</v>
      </c>
      <c r="AF172" s="97">
        <f t="shared" si="2"/>
        <v>67654.12000000001</v>
      </c>
    </row>
    <row r="173" spans="1:32" s="85" customFormat="1" ht="13.15">
      <c r="A173" s="178" t="s">
        <v>101</v>
      </c>
      <c r="B173" s="95" t="str">
        <f>VLOOKUP(A173,'CENTRO DE COSTOS'!A:D,4,FALSE)</f>
        <v>KEVIN ALEXIS CORZO BUSTOS</v>
      </c>
      <c r="C173" s="95" t="str">
        <f>VLOOKUP(A173,'CENTRO DE COSTOS'!A:D,2,FALSE)</f>
        <v>0004-0007</v>
      </c>
      <c r="D173" s="178">
        <v>85250</v>
      </c>
      <c r="E173" s="178">
        <v>2238461</v>
      </c>
      <c r="F173" s="178">
        <v>29988</v>
      </c>
      <c r="G173" s="178" t="s">
        <v>1934</v>
      </c>
      <c r="H173" s="178" t="s">
        <v>10046</v>
      </c>
      <c r="I173" s="178" t="s">
        <v>12443</v>
      </c>
      <c r="J173" s="110" t="s">
        <v>167</v>
      </c>
      <c r="K173" s="178">
        <v>2238461</v>
      </c>
      <c r="L173" s="178" t="s">
        <v>12444</v>
      </c>
      <c r="M173" s="176">
        <v>45811.333333333336</v>
      </c>
      <c r="N173" s="176">
        <v>45815.391273148147</v>
      </c>
      <c r="O173" s="178" t="s">
        <v>9136</v>
      </c>
      <c r="P173" s="178" t="s">
        <v>9137</v>
      </c>
      <c r="Q173" s="178" t="s">
        <v>9138</v>
      </c>
      <c r="R173" s="178" t="s">
        <v>11927</v>
      </c>
      <c r="S173" s="178" t="s">
        <v>11927</v>
      </c>
      <c r="T173" s="178" t="s">
        <v>177</v>
      </c>
      <c r="U173" s="178">
        <v>220</v>
      </c>
      <c r="V173" s="178" t="s">
        <v>12445</v>
      </c>
      <c r="W173" s="177">
        <v>0</v>
      </c>
      <c r="X173" s="178" t="s">
        <v>173</v>
      </c>
      <c r="Y173" s="178" t="s">
        <v>173</v>
      </c>
      <c r="Z173" s="178" t="s">
        <v>28</v>
      </c>
      <c r="AA173" s="178" t="s">
        <v>189</v>
      </c>
      <c r="AB173" s="178">
        <v>1</v>
      </c>
      <c r="AC173" s="92" t="s">
        <v>3263</v>
      </c>
      <c r="AD173" s="112">
        <f>IF(T173="SOPORTE_TELEFÓNICO",'BASE LIQUIDACION REDEBAN 2025'!$B$19,IF(AND(T173="VISITA_TÉCNICA",Z173="TIPO II"),'BASE LIQUIDACION REDEBAN 2025'!$B$18,'BASE LIQUIDACION REDEBAN 2025'!$B$17))</f>
        <v>67654.12000000001</v>
      </c>
      <c r="AE173" s="97">
        <v>0</v>
      </c>
      <c r="AF173" s="97">
        <f t="shared" si="2"/>
        <v>67654.12000000001</v>
      </c>
    </row>
    <row r="174" spans="1:32" s="85" customFormat="1" ht="13.15">
      <c r="A174" s="178" t="s">
        <v>90</v>
      </c>
      <c r="B174" s="95" t="str">
        <f>VLOOKUP(A174,'CENTRO DE COSTOS'!A:D,4,FALSE)</f>
        <v>JUAN SEBASTIÁN RÍOS CASTRILLÓN</v>
      </c>
      <c r="C174" s="95" t="str">
        <f>VLOOKUP(A174,'CENTRO DE COSTOS'!A:D,2,FALSE)</f>
        <v>0004-0005</v>
      </c>
      <c r="D174" s="178">
        <v>5360</v>
      </c>
      <c r="E174" s="178">
        <v>2253370</v>
      </c>
      <c r="F174" s="178">
        <v>78211</v>
      </c>
      <c r="G174" s="178" t="s">
        <v>290</v>
      </c>
      <c r="H174" s="178" t="s">
        <v>464</v>
      </c>
      <c r="I174" s="178" t="s">
        <v>12446</v>
      </c>
      <c r="J174" s="110" t="s">
        <v>167</v>
      </c>
      <c r="K174" s="178">
        <v>2253370</v>
      </c>
      <c r="L174" s="178" t="s">
        <v>12447</v>
      </c>
      <c r="M174" s="176">
        <v>45812.556898148148</v>
      </c>
      <c r="N174" s="176">
        <v>45815.394108796296</v>
      </c>
      <c r="O174" s="178" t="s">
        <v>9136</v>
      </c>
      <c r="P174" s="178" t="s">
        <v>9137</v>
      </c>
      <c r="Q174" s="178" t="s">
        <v>9138</v>
      </c>
      <c r="R174" s="178" t="s">
        <v>11927</v>
      </c>
      <c r="S174" s="178" t="s">
        <v>11927</v>
      </c>
      <c r="T174" s="178" t="s">
        <v>177</v>
      </c>
      <c r="U174" s="178">
        <v>40</v>
      </c>
      <c r="V174" s="178" t="s">
        <v>12448</v>
      </c>
      <c r="W174" s="177">
        <v>0</v>
      </c>
      <c r="X174" s="178" t="s">
        <v>173</v>
      </c>
      <c r="Y174" s="178" t="s">
        <v>173</v>
      </c>
      <c r="Z174" s="178" t="s">
        <v>25</v>
      </c>
      <c r="AA174" s="178" t="s">
        <v>189</v>
      </c>
      <c r="AB174" s="178">
        <v>1</v>
      </c>
      <c r="AC174" s="92" t="s">
        <v>320</v>
      </c>
      <c r="AD174" s="112">
        <f>IF(T174="SOPORTE_TELEFÓNICO",'BASE LIQUIDACION REDEBAN 2025'!$B$19,IF(AND(T174="VISITA_TÉCNICA",Z174="TIPO II"),'BASE LIQUIDACION REDEBAN 2025'!$B$18,'BASE LIQUIDACION REDEBAN 2025'!$B$17))</f>
        <v>35779.500569199998</v>
      </c>
      <c r="AE174" s="97">
        <v>0</v>
      </c>
      <c r="AF174" s="97">
        <f t="shared" si="2"/>
        <v>35779.500569199998</v>
      </c>
    </row>
    <row r="175" spans="1:32" s="85" customFormat="1" ht="13.15">
      <c r="A175" s="178" t="s">
        <v>76</v>
      </c>
      <c r="B175" s="95" t="str">
        <f>VLOOKUP(A175,'CENTRO DE COSTOS'!A:D,4,FALSE)</f>
        <v>DIEGO FERNANDO HENAO CARDONA</v>
      </c>
      <c r="C175" s="95" t="str">
        <f>VLOOKUP(A175,'CENTRO DE COSTOS'!A:D,2,FALSE)</f>
        <v>0004-0003</v>
      </c>
      <c r="D175" s="178">
        <v>19075</v>
      </c>
      <c r="E175" s="178">
        <v>2212236</v>
      </c>
      <c r="F175" s="178">
        <v>63761</v>
      </c>
      <c r="G175" s="178" t="s">
        <v>200</v>
      </c>
      <c r="H175" s="178" t="s">
        <v>6437</v>
      </c>
      <c r="I175" s="178" t="s">
        <v>12449</v>
      </c>
      <c r="J175" s="110" t="s">
        <v>167</v>
      </c>
      <c r="K175" s="178">
        <v>2212236</v>
      </c>
      <c r="L175" s="178" t="s">
        <v>12450</v>
      </c>
      <c r="M175" s="176">
        <v>45803.540972222225</v>
      </c>
      <c r="N175" s="176">
        <v>45815.394444444442</v>
      </c>
      <c r="O175" s="178" t="s">
        <v>9136</v>
      </c>
      <c r="P175" s="178" t="s">
        <v>9137</v>
      </c>
      <c r="Q175" s="178" t="s">
        <v>9138</v>
      </c>
      <c r="R175" s="178" t="s">
        <v>11927</v>
      </c>
      <c r="S175" s="178" t="s">
        <v>11927</v>
      </c>
      <c r="T175" s="178" t="s">
        <v>9971</v>
      </c>
      <c r="U175" s="178">
        <v>10</v>
      </c>
      <c r="V175" s="178" t="s">
        <v>12451</v>
      </c>
      <c r="W175" s="177">
        <v>2185553652</v>
      </c>
      <c r="X175" s="178" t="s">
        <v>11942</v>
      </c>
      <c r="Y175" s="178" t="s">
        <v>11943</v>
      </c>
      <c r="Z175" s="178" t="s">
        <v>32</v>
      </c>
      <c r="AA175" s="178" t="s">
        <v>189</v>
      </c>
      <c r="AB175" s="178">
        <v>0</v>
      </c>
      <c r="AC175" s="92" t="s">
        <v>1139</v>
      </c>
      <c r="AD175" s="112">
        <f>IF(T175="SOPORTE_TELEFÓNICO",'BASE LIQUIDACION REDEBAN 2025'!$B$19,IF(AND(T175="VISITA_TÉCNICA",Z175="TIPO II"),'BASE LIQUIDACION REDEBAN 2025'!$B$18,'BASE LIQUIDACION REDEBAN 2025'!$B$17))</f>
        <v>35779.500569199998</v>
      </c>
      <c r="AE175" s="97">
        <v>0</v>
      </c>
      <c r="AF175" s="97">
        <f t="shared" si="2"/>
        <v>35779.500569199998</v>
      </c>
    </row>
    <row r="176" spans="1:32" s="85" customFormat="1" ht="13.15">
      <c r="A176" s="178" t="s">
        <v>91</v>
      </c>
      <c r="B176" s="95" t="str">
        <f>VLOOKUP(A176,'CENTRO DE COSTOS'!A:D,4,FALSE)</f>
        <v>JOSE MAURICIO HERNANDEZ ROJAS</v>
      </c>
      <c r="C176" s="95" t="str">
        <f>VLOOKUP(A176,'CENTRO DE COSTOS'!A:D,2,FALSE)</f>
        <v>0004-0001</v>
      </c>
      <c r="D176" s="178">
        <v>23580</v>
      </c>
      <c r="E176" s="178">
        <v>2226795</v>
      </c>
      <c r="F176" s="178">
        <v>71200</v>
      </c>
      <c r="G176" s="178" t="s">
        <v>612</v>
      </c>
      <c r="H176" s="178" t="s">
        <v>1463</v>
      </c>
      <c r="I176" s="178" t="s">
        <v>12452</v>
      </c>
      <c r="J176" s="110" t="s">
        <v>167</v>
      </c>
      <c r="K176" s="178">
        <v>2226795</v>
      </c>
      <c r="L176" s="178" t="s">
        <v>12453</v>
      </c>
      <c r="M176" s="176">
        <v>45806.333333333336</v>
      </c>
      <c r="N176" s="176">
        <v>45815.397222222222</v>
      </c>
      <c r="O176" s="178" t="s">
        <v>9136</v>
      </c>
      <c r="P176" s="178" t="s">
        <v>9137</v>
      </c>
      <c r="Q176" s="178" t="s">
        <v>9138</v>
      </c>
      <c r="R176" s="178" t="s">
        <v>11927</v>
      </c>
      <c r="S176" s="178" t="s">
        <v>11927</v>
      </c>
      <c r="T176" s="178" t="s">
        <v>9971</v>
      </c>
      <c r="U176" s="178">
        <v>60</v>
      </c>
      <c r="V176" s="178" t="s">
        <v>12454</v>
      </c>
      <c r="W176" s="177">
        <v>2265100327</v>
      </c>
      <c r="X176" s="178" t="s">
        <v>11942</v>
      </c>
      <c r="Y176" s="178" t="s">
        <v>11943</v>
      </c>
      <c r="Z176" s="178" t="s">
        <v>32</v>
      </c>
      <c r="AA176" s="178" t="s">
        <v>189</v>
      </c>
      <c r="AB176" s="178">
        <v>0</v>
      </c>
      <c r="AC176" s="92" t="s">
        <v>967</v>
      </c>
      <c r="AD176" s="112">
        <f>IF(T176="SOPORTE_TELEFÓNICO",'BASE LIQUIDACION REDEBAN 2025'!$B$19,IF(AND(T176="VISITA_TÉCNICA",Z176="TIPO II"),'BASE LIQUIDACION REDEBAN 2025'!$B$18,'BASE LIQUIDACION REDEBAN 2025'!$B$17))</f>
        <v>35779.500569199998</v>
      </c>
      <c r="AE176" s="97">
        <v>0</v>
      </c>
      <c r="AF176" s="97">
        <f t="shared" si="2"/>
        <v>35779.500569199998</v>
      </c>
    </row>
    <row r="177" spans="1:32" s="85" customFormat="1" ht="13.15">
      <c r="A177" s="178" t="s">
        <v>72</v>
      </c>
      <c r="B177" s="95" t="str">
        <f>VLOOKUP(A177,'CENTRO DE COSTOS'!A:D,4,FALSE)</f>
        <v>MIGUEL JULIÁN HERNÁNDEZ GUARÍN</v>
      </c>
      <c r="C177" s="95" t="str">
        <f>VLOOKUP(A177,'CENTRO DE COSTOS'!A:D,2,FALSE)</f>
        <v>0004-0008</v>
      </c>
      <c r="D177" s="178">
        <v>68418</v>
      </c>
      <c r="E177" s="178">
        <v>2262213</v>
      </c>
      <c r="F177" s="178">
        <v>19292</v>
      </c>
      <c r="G177" s="178" t="s">
        <v>180</v>
      </c>
      <c r="H177" s="178" t="s">
        <v>8098</v>
      </c>
      <c r="I177" s="178" t="s">
        <v>12455</v>
      </c>
      <c r="J177" s="110" t="s">
        <v>167</v>
      </c>
      <c r="K177" s="178">
        <v>2262213</v>
      </c>
      <c r="L177" s="178" t="s">
        <v>12456</v>
      </c>
      <c r="M177" s="176">
        <v>45813.737083333333</v>
      </c>
      <c r="N177" s="176">
        <v>45815.398576388892</v>
      </c>
      <c r="O177" s="178" t="s">
        <v>9136</v>
      </c>
      <c r="P177" s="178" t="s">
        <v>9137</v>
      </c>
      <c r="Q177" s="178" t="s">
        <v>9138</v>
      </c>
      <c r="R177" s="178" t="s">
        <v>11927</v>
      </c>
      <c r="S177" s="178" t="s">
        <v>11927</v>
      </c>
      <c r="T177" s="178" t="s">
        <v>177</v>
      </c>
      <c r="U177" s="178">
        <v>70</v>
      </c>
      <c r="V177" s="178" t="s">
        <v>12457</v>
      </c>
      <c r="W177" s="177">
        <v>0</v>
      </c>
      <c r="X177" s="178" t="s">
        <v>173</v>
      </c>
      <c r="Y177" s="178" t="s">
        <v>173</v>
      </c>
      <c r="Z177" s="178" t="s">
        <v>28</v>
      </c>
      <c r="AA177" s="178" t="s">
        <v>189</v>
      </c>
      <c r="AB177" s="178">
        <v>1</v>
      </c>
      <c r="AC177" s="92" t="s">
        <v>3263</v>
      </c>
      <c r="AD177" s="112">
        <f>IF(T177="SOPORTE_TELEFÓNICO",'BASE LIQUIDACION REDEBAN 2025'!$B$19,IF(AND(T177="VISITA_TÉCNICA",Z177="TIPO II"),'BASE LIQUIDACION REDEBAN 2025'!$B$18,'BASE LIQUIDACION REDEBAN 2025'!$B$17))</f>
        <v>67654.12000000001</v>
      </c>
      <c r="AE177" s="97">
        <v>0</v>
      </c>
      <c r="AF177" s="97">
        <f t="shared" si="2"/>
        <v>67654.12000000001</v>
      </c>
    </row>
    <row r="178" spans="1:32" s="85" customFormat="1" ht="13.15">
      <c r="A178" s="178" t="s">
        <v>90</v>
      </c>
      <c r="B178" s="95" t="str">
        <f>VLOOKUP(A178,'CENTRO DE COSTOS'!A:D,4,FALSE)</f>
        <v>JUAN SEBASTIÁN RÍOS CASTRILLÓN</v>
      </c>
      <c r="C178" s="95" t="str">
        <f>VLOOKUP(A178,'CENTRO DE COSTOS'!A:D,2,FALSE)</f>
        <v>0004-0005</v>
      </c>
      <c r="D178" s="178">
        <v>5360</v>
      </c>
      <c r="E178" s="178">
        <v>2266630</v>
      </c>
      <c r="F178" s="178">
        <v>76765</v>
      </c>
      <c r="G178" s="178" t="s">
        <v>290</v>
      </c>
      <c r="H178" s="178" t="s">
        <v>464</v>
      </c>
      <c r="I178" s="178" t="s">
        <v>12458</v>
      </c>
      <c r="J178" s="110" t="s">
        <v>167</v>
      </c>
      <c r="K178" s="178">
        <v>2266630</v>
      </c>
      <c r="L178" s="178" t="s">
        <v>12459</v>
      </c>
      <c r="M178" s="176">
        <v>45814.631249999999</v>
      </c>
      <c r="N178" s="176">
        <v>45815.405868055554</v>
      </c>
      <c r="O178" s="178" t="s">
        <v>9136</v>
      </c>
      <c r="P178" s="178" t="s">
        <v>9137</v>
      </c>
      <c r="Q178" s="178" t="s">
        <v>9138</v>
      </c>
      <c r="R178" s="178" t="s">
        <v>11927</v>
      </c>
      <c r="S178" s="178" t="s">
        <v>11927</v>
      </c>
      <c r="T178" s="178" t="s">
        <v>177</v>
      </c>
      <c r="U178" s="178">
        <v>50</v>
      </c>
      <c r="V178" s="178" t="s">
        <v>12460</v>
      </c>
      <c r="W178" s="177">
        <v>0</v>
      </c>
      <c r="X178" s="178" t="s">
        <v>173</v>
      </c>
      <c r="Y178" s="178" t="s">
        <v>173</v>
      </c>
      <c r="Z178" s="178" t="s">
        <v>25</v>
      </c>
      <c r="AA178" s="178" t="s">
        <v>189</v>
      </c>
      <c r="AB178" s="178">
        <v>1</v>
      </c>
      <c r="AC178" s="92" t="s">
        <v>367</v>
      </c>
      <c r="AD178" s="112">
        <f>IF(T178="SOPORTE_TELEFÓNICO",'BASE LIQUIDACION REDEBAN 2025'!$B$19,IF(AND(T178="VISITA_TÉCNICA",Z178="TIPO II"),'BASE LIQUIDACION REDEBAN 2025'!$B$18,'BASE LIQUIDACION REDEBAN 2025'!$B$17))</f>
        <v>35779.500569199998</v>
      </c>
      <c r="AE178" s="97">
        <v>0</v>
      </c>
      <c r="AF178" s="97">
        <f t="shared" si="2"/>
        <v>35779.500569199998</v>
      </c>
    </row>
    <row r="179" spans="1:32" s="85" customFormat="1" ht="13.15">
      <c r="A179" s="178" t="s">
        <v>90</v>
      </c>
      <c r="B179" s="95" t="str">
        <f>VLOOKUP(A179,'CENTRO DE COSTOS'!A:D,4,FALSE)</f>
        <v>JUAN SEBASTIÁN RÍOS CASTRILLÓN</v>
      </c>
      <c r="C179" s="95" t="str">
        <f>VLOOKUP(A179,'CENTRO DE COSTOS'!A:D,2,FALSE)</f>
        <v>0004-0005</v>
      </c>
      <c r="D179" s="178">
        <v>5001</v>
      </c>
      <c r="E179" s="178">
        <v>2252595</v>
      </c>
      <c r="F179" s="178">
        <v>79001</v>
      </c>
      <c r="G179" s="178" t="s">
        <v>290</v>
      </c>
      <c r="H179" s="178" t="s">
        <v>90</v>
      </c>
      <c r="I179" s="178" t="s">
        <v>12461</v>
      </c>
      <c r="J179" s="110" t="s">
        <v>167</v>
      </c>
      <c r="K179" s="178">
        <v>2252595</v>
      </c>
      <c r="L179" s="178" t="s">
        <v>12462</v>
      </c>
      <c r="M179" s="176">
        <v>45812.479861111111</v>
      </c>
      <c r="N179" s="176">
        <v>45815.408553240741</v>
      </c>
      <c r="O179" s="178" t="s">
        <v>9136</v>
      </c>
      <c r="P179" s="178" t="s">
        <v>9137</v>
      </c>
      <c r="Q179" s="178" t="s">
        <v>9138</v>
      </c>
      <c r="R179" s="178" t="s">
        <v>11927</v>
      </c>
      <c r="S179" s="178" t="s">
        <v>11927</v>
      </c>
      <c r="T179" s="178" t="s">
        <v>177</v>
      </c>
      <c r="U179" s="178">
        <v>20</v>
      </c>
      <c r="V179" s="178" t="s">
        <v>12463</v>
      </c>
      <c r="W179" s="177">
        <v>0</v>
      </c>
      <c r="X179" s="178" t="s">
        <v>173</v>
      </c>
      <c r="Y179" s="178" t="s">
        <v>173</v>
      </c>
      <c r="Z179" s="178" t="s">
        <v>25</v>
      </c>
      <c r="AA179" s="178" t="s">
        <v>189</v>
      </c>
      <c r="AB179" s="178">
        <v>1</v>
      </c>
      <c r="AC179" s="92" t="s">
        <v>608</v>
      </c>
      <c r="AD179" s="112">
        <f>IF(T179="SOPORTE_TELEFÓNICO",'BASE LIQUIDACION REDEBAN 2025'!$B$19,IF(AND(T179="VISITA_TÉCNICA",Z179="TIPO II"),'BASE LIQUIDACION REDEBAN 2025'!$B$18,'BASE LIQUIDACION REDEBAN 2025'!$B$17))</f>
        <v>35779.500569199998</v>
      </c>
      <c r="AE179" s="97">
        <v>0</v>
      </c>
      <c r="AF179" s="97">
        <f t="shared" si="2"/>
        <v>35779.500569199998</v>
      </c>
    </row>
    <row r="180" spans="1:32" s="85" customFormat="1" ht="13.15">
      <c r="A180" s="178" t="s">
        <v>87</v>
      </c>
      <c r="B180" s="95" t="str">
        <f>VLOOKUP(A180,'CENTRO DE COSTOS'!A:D,4,FALSE)</f>
        <v>DIEGO FERNANDO HENAO CARDONA</v>
      </c>
      <c r="C180" s="95" t="str">
        <f>VLOOKUP(A180,'CENTRO DE COSTOS'!A:D,2,FALSE)</f>
        <v>0004-0002</v>
      </c>
      <c r="D180" s="178">
        <v>73347</v>
      </c>
      <c r="E180" s="178">
        <v>2203725</v>
      </c>
      <c r="F180" s="178">
        <v>57028</v>
      </c>
      <c r="G180" s="178" t="s">
        <v>870</v>
      </c>
      <c r="H180" s="178" t="s">
        <v>12464</v>
      </c>
      <c r="I180" s="178" t="s">
        <v>12465</v>
      </c>
      <c r="J180" s="110" t="s">
        <v>167</v>
      </c>
      <c r="K180" s="178">
        <v>2203725</v>
      </c>
      <c r="L180" s="178" t="s">
        <v>12466</v>
      </c>
      <c r="M180" s="176">
        <v>45800.436805555553</v>
      </c>
      <c r="N180" s="176">
        <v>45815.415277777778</v>
      </c>
      <c r="O180" s="178" t="s">
        <v>9136</v>
      </c>
      <c r="P180" s="178" t="s">
        <v>9137</v>
      </c>
      <c r="Q180" s="178" t="s">
        <v>9138</v>
      </c>
      <c r="R180" s="178" t="s">
        <v>11927</v>
      </c>
      <c r="S180" s="178" t="s">
        <v>11927</v>
      </c>
      <c r="T180" s="178" t="s">
        <v>9971</v>
      </c>
      <c r="U180" s="178">
        <v>100</v>
      </c>
      <c r="V180" s="178" t="s">
        <v>12467</v>
      </c>
      <c r="W180" s="177">
        <v>3028503102</v>
      </c>
      <c r="X180" s="178" t="s">
        <v>11942</v>
      </c>
      <c r="Y180" s="178" t="s">
        <v>11947</v>
      </c>
      <c r="Z180" s="178" t="s">
        <v>30</v>
      </c>
      <c r="AA180" s="178" t="s">
        <v>189</v>
      </c>
      <c r="AB180" s="178">
        <v>0</v>
      </c>
      <c r="AC180" s="92" t="s">
        <v>3263</v>
      </c>
      <c r="AD180" s="112">
        <f>IF(T180="SOPORTE_TELEFÓNICO",'BASE LIQUIDACION REDEBAN 2025'!$B$19,IF(AND(T180="VISITA_TÉCNICA",Z180="TIPO II"),'BASE LIQUIDACION REDEBAN 2025'!$B$18,'BASE LIQUIDACION REDEBAN 2025'!$B$17))</f>
        <v>35779.500569199998</v>
      </c>
      <c r="AE180" s="97">
        <v>0</v>
      </c>
      <c r="AF180" s="97">
        <f t="shared" si="2"/>
        <v>35779.500569199998</v>
      </c>
    </row>
    <row r="181" spans="1:32" s="85" customFormat="1" ht="13.15">
      <c r="A181" s="178" t="s">
        <v>60</v>
      </c>
      <c r="B181" s="95" t="str">
        <f>VLOOKUP(A181,'CENTRO DE COSTOS'!A:D,4,FALSE)</f>
        <v>JUAN SEBASTIÁN RÍOS CASTRILLÓN</v>
      </c>
      <c r="C181" s="95" t="str">
        <f>VLOOKUP(A181,'CENTRO DE COSTOS'!A:D,2,FALSE)</f>
        <v>0004-0005</v>
      </c>
      <c r="D181" s="178">
        <v>27006</v>
      </c>
      <c r="E181" s="178">
        <v>2227648</v>
      </c>
      <c r="F181" s="178">
        <v>57048</v>
      </c>
      <c r="G181" s="178" t="s">
        <v>208</v>
      </c>
      <c r="H181" s="178" t="s">
        <v>12468</v>
      </c>
      <c r="I181" s="178" t="s">
        <v>12469</v>
      </c>
      <c r="J181" s="110" t="s">
        <v>167</v>
      </c>
      <c r="K181" s="178">
        <v>2227648</v>
      </c>
      <c r="L181" s="178" t="s">
        <v>12470</v>
      </c>
      <c r="M181" s="176">
        <v>45806.34097222222</v>
      </c>
      <c r="N181" s="176">
        <v>45815.424305555556</v>
      </c>
      <c r="O181" s="178" t="s">
        <v>9136</v>
      </c>
      <c r="P181" s="178" t="s">
        <v>9137</v>
      </c>
      <c r="Q181" s="178" t="s">
        <v>9138</v>
      </c>
      <c r="R181" s="178" t="s">
        <v>11927</v>
      </c>
      <c r="S181" s="178" t="s">
        <v>11927</v>
      </c>
      <c r="T181" s="178" t="s">
        <v>9971</v>
      </c>
      <c r="U181" s="178">
        <v>110</v>
      </c>
      <c r="V181" s="178" t="s">
        <v>12471</v>
      </c>
      <c r="W181" s="177">
        <v>700159422182</v>
      </c>
      <c r="X181" s="178" t="s">
        <v>12037</v>
      </c>
      <c r="Y181" s="178" t="s">
        <v>173</v>
      </c>
      <c r="Z181" s="178" t="s">
        <v>175</v>
      </c>
      <c r="AA181" s="178" t="s">
        <v>227</v>
      </c>
      <c r="AB181" s="178">
        <v>0</v>
      </c>
      <c r="AC181" s="92" t="s">
        <v>557</v>
      </c>
      <c r="AD181" s="112">
        <f>IF(T181="SOPORTE_TELEFÓNICO",'BASE LIQUIDACION REDEBAN 2025'!$B$19,IF(AND(T181="VISITA_TÉCNICA",Z181="TIPO II"),'BASE LIQUIDACION REDEBAN 2025'!$B$18,'BASE LIQUIDACION REDEBAN 2025'!$B$17))</f>
        <v>35779.500569199998</v>
      </c>
      <c r="AE181" s="97">
        <v>0</v>
      </c>
      <c r="AF181" s="97">
        <f t="shared" si="2"/>
        <v>35779.500569199998</v>
      </c>
    </row>
    <row r="182" spans="1:32" s="85" customFormat="1" ht="13.15">
      <c r="A182" s="178" t="s">
        <v>90</v>
      </c>
      <c r="B182" s="95" t="str">
        <f>VLOOKUP(A182,'CENTRO DE COSTOS'!A:D,4,FALSE)</f>
        <v>JUAN SEBASTIÁN RÍOS CASTRILLÓN</v>
      </c>
      <c r="C182" s="95" t="str">
        <f>VLOOKUP(A182,'CENTRO DE COSTOS'!A:D,2,FALSE)</f>
        <v>0004-0005</v>
      </c>
      <c r="D182" s="178">
        <v>5129</v>
      </c>
      <c r="E182" s="178">
        <v>2238723</v>
      </c>
      <c r="F182" s="178">
        <v>63112</v>
      </c>
      <c r="G182" s="178" t="s">
        <v>290</v>
      </c>
      <c r="H182" s="178" t="s">
        <v>827</v>
      </c>
      <c r="I182" s="178" t="s">
        <v>12472</v>
      </c>
      <c r="J182" s="110" t="s">
        <v>167</v>
      </c>
      <c r="K182" s="178">
        <v>2238723</v>
      </c>
      <c r="L182" s="178" t="s">
        <v>12473</v>
      </c>
      <c r="M182" s="176">
        <v>45811.333333333336</v>
      </c>
      <c r="N182" s="176">
        <v>45815.461956018517</v>
      </c>
      <c r="O182" s="178" t="s">
        <v>9136</v>
      </c>
      <c r="P182" s="178" t="s">
        <v>9137</v>
      </c>
      <c r="Q182" s="178" t="s">
        <v>9138</v>
      </c>
      <c r="R182" s="178" t="s">
        <v>11927</v>
      </c>
      <c r="S182" s="178" t="s">
        <v>11927</v>
      </c>
      <c r="T182" s="178" t="s">
        <v>177</v>
      </c>
      <c r="U182" s="178">
        <v>200</v>
      </c>
      <c r="V182" s="178" t="s">
        <v>12474</v>
      </c>
      <c r="W182" s="177">
        <v>0</v>
      </c>
      <c r="X182" s="178" t="s">
        <v>173</v>
      </c>
      <c r="Y182" s="178" t="s">
        <v>173</v>
      </c>
      <c r="Z182" s="178" t="s">
        <v>25</v>
      </c>
      <c r="AA182" s="178" t="s">
        <v>189</v>
      </c>
      <c r="AB182" s="178">
        <v>1</v>
      </c>
      <c r="AC182" s="92" t="s">
        <v>196</v>
      </c>
      <c r="AD182" s="112">
        <f>IF(T182="SOPORTE_TELEFÓNICO",'BASE LIQUIDACION REDEBAN 2025'!$B$19,IF(AND(T182="VISITA_TÉCNICA",Z182="TIPO II"),'BASE LIQUIDACION REDEBAN 2025'!$B$18,'BASE LIQUIDACION REDEBAN 2025'!$B$17))</f>
        <v>35779.500569199998</v>
      </c>
      <c r="AE182" s="97">
        <v>0</v>
      </c>
      <c r="AF182" s="97">
        <f t="shared" si="2"/>
        <v>35779.500569199998</v>
      </c>
    </row>
    <row r="183" spans="1:32" s="85" customFormat="1" ht="13.15">
      <c r="A183" s="178" t="s">
        <v>96</v>
      </c>
      <c r="B183" s="95" t="str">
        <f>VLOOKUP(A183,'CENTRO DE COSTOS'!A:D,4,FALSE)</f>
        <v>JOSE MAURICIO HERNANDEZ ROJAS</v>
      </c>
      <c r="C183" s="95" t="str">
        <f>VLOOKUP(A183,'CENTRO DE COSTOS'!A:D,2,FALSE)</f>
        <v>0004-0001</v>
      </c>
      <c r="D183" s="178">
        <v>47189</v>
      </c>
      <c r="E183" s="178">
        <v>2253122</v>
      </c>
      <c r="F183" s="178">
        <v>12040</v>
      </c>
      <c r="G183" s="178" t="s">
        <v>683</v>
      </c>
      <c r="H183" s="178" t="s">
        <v>12475</v>
      </c>
      <c r="I183" s="178" t="s">
        <v>12476</v>
      </c>
      <c r="J183" s="110" t="s">
        <v>167</v>
      </c>
      <c r="K183" s="178">
        <v>2253122</v>
      </c>
      <c r="L183" s="178" t="s">
        <v>12477</v>
      </c>
      <c r="M183" s="176">
        <v>45812.507638888892</v>
      </c>
      <c r="N183" s="176">
        <v>45815.466180555559</v>
      </c>
      <c r="O183" s="178" t="s">
        <v>9136</v>
      </c>
      <c r="P183" s="178" t="s">
        <v>9137</v>
      </c>
      <c r="Q183" s="178" t="s">
        <v>9138</v>
      </c>
      <c r="R183" s="178" t="s">
        <v>11927</v>
      </c>
      <c r="S183" s="178" t="s">
        <v>11927</v>
      </c>
      <c r="T183" s="178" t="s">
        <v>177</v>
      </c>
      <c r="U183" s="178">
        <v>100</v>
      </c>
      <c r="V183" s="178" t="s">
        <v>12478</v>
      </c>
      <c r="W183" s="177">
        <v>0</v>
      </c>
      <c r="X183" s="178" t="s">
        <v>173</v>
      </c>
      <c r="Y183" s="178" t="s">
        <v>173</v>
      </c>
      <c r="Z183" s="178" t="s">
        <v>28</v>
      </c>
      <c r="AA183" s="178" t="s">
        <v>189</v>
      </c>
      <c r="AB183" s="178">
        <v>1</v>
      </c>
      <c r="AC183" s="92" t="s">
        <v>307</v>
      </c>
      <c r="AD183" s="112">
        <f>IF(T183="SOPORTE_TELEFÓNICO",'BASE LIQUIDACION REDEBAN 2025'!$B$19,IF(AND(T183="VISITA_TÉCNICA",Z183="TIPO II"),'BASE LIQUIDACION REDEBAN 2025'!$B$18,'BASE LIQUIDACION REDEBAN 2025'!$B$17))</f>
        <v>67654.12000000001</v>
      </c>
      <c r="AE183" s="97">
        <v>0</v>
      </c>
      <c r="AF183" s="97">
        <f t="shared" si="2"/>
        <v>67654.12000000001</v>
      </c>
    </row>
    <row r="184" spans="1:32" s="85" customFormat="1" ht="13.15">
      <c r="A184" s="178" t="s">
        <v>90</v>
      </c>
      <c r="B184" s="95" t="str">
        <f>VLOOKUP(A184,'CENTRO DE COSTOS'!A:D,4,FALSE)</f>
        <v>JUAN SEBASTIÁN RÍOS CASTRILLÓN</v>
      </c>
      <c r="C184" s="95" t="str">
        <f>VLOOKUP(A184,'CENTRO DE COSTOS'!A:D,2,FALSE)</f>
        <v>0004-0005</v>
      </c>
      <c r="D184" s="178">
        <v>5615</v>
      </c>
      <c r="E184" s="178">
        <v>2255170</v>
      </c>
      <c r="F184" s="178">
        <v>73716</v>
      </c>
      <c r="G184" s="178" t="s">
        <v>290</v>
      </c>
      <c r="H184" s="178" t="s">
        <v>1015</v>
      </c>
      <c r="I184" s="178" t="s">
        <v>12479</v>
      </c>
      <c r="J184" s="110" t="s">
        <v>167</v>
      </c>
      <c r="K184" s="178">
        <v>2255170</v>
      </c>
      <c r="L184" s="178" t="s">
        <v>12480</v>
      </c>
      <c r="M184" s="176">
        <v>45812.682638888888</v>
      </c>
      <c r="N184" s="176">
        <v>45815.472719907404</v>
      </c>
      <c r="O184" s="178" t="s">
        <v>9136</v>
      </c>
      <c r="P184" s="178" t="s">
        <v>9137</v>
      </c>
      <c r="Q184" s="178" t="s">
        <v>9138</v>
      </c>
      <c r="R184" s="178" t="s">
        <v>11927</v>
      </c>
      <c r="S184" s="178" t="s">
        <v>11927</v>
      </c>
      <c r="T184" s="178" t="s">
        <v>177</v>
      </c>
      <c r="U184" s="178">
        <v>60</v>
      </c>
      <c r="V184" s="178" t="s">
        <v>12481</v>
      </c>
      <c r="W184" s="177">
        <v>0</v>
      </c>
      <c r="X184" s="178" t="s">
        <v>173</v>
      </c>
      <c r="Y184" s="178" t="s">
        <v>173</v>
      </c>
      <c r="Z184" s="178" t="s">
        <v>28</v>
      </c>
      <c r="AA184" s="178" t="s">
        <v>189</v>
      </c>
      <c r="AB184" s="178">
        <v>1</v>
      </c>
      <c r="AC184" s="92" t="s">
        <v>3263</v>
      </c>
      <c r="AD184" s="112">
        <f>IF(T184="SOPORTE_TELEFÓNICO",'BASE LIQUIDACION REDEBAN 2025'!$B$19,IF(AND(T184="VISITA_TÉCNICA",Z184="TIPO II"),'BASE LIQUIDACION REDEBAN 2025'!$B$18,'BASE LIQUIDACION REDEBAN 2025'!$B$17))</f>
        <v>67654.12000000001</v>
      </c>
      <c r="AE184" s="97">
        <v>0</v>
      </c>
      <c r="AF184" s="97">
        <f t="shared" si="2"/>
        <v>67654.12000000001</v>
      </c>
    </row>
    <row r="185" spans="1:32" s="85" customFormat="1" ht="13.15">
      <c r="A185" s="178" t="s">
        <v>80</v>
      </c>
      <c r="B185" s="95" t="str">
        <f>VLOOKUP(A185,'CENTRO DE COSTOS'!A:D,4,FALSE)</f>
        <v>JOSE MAURICIO HERNANDEZ ROJAS</v>
      </c>
      <c r="C185" s="95" t="str">
        <f>VLOOKUP(A185,'CENTRO DE COSTOS'!A:D,2,FALSE)</f>
        <v>0004-0001</v>
      </c>
      <c r="D185" s="178">
        <v>13001</v>
      </c>
      <c r="E185" s="178">
        <v>2254579</v>
      </c>
      <c r="F185" s="178">
        <v>28376</v>
      </c>
      <c r="G185" s="178" t="s">
        <v>364</v>
      </c>
      <c r="H185" s="178" t="s">
        <v>80</v>
      </c>
      <c r="I185" s="178" t="s">
        <v>12482</v>
      </c>
      <c r="J185" s="110" t="s">
        <v>167</v>
      </c>
      <c r="K185" s="178">
        <v>2254579</v>
      </c>
      <c r="L185" s="178" t="s">
        <v>12483</v>
      </c>
      <c r="M185" s="176">
        <v>45812.647222222222</v>
      </c>
      <c r="N185" s="176">
        <v>45815.477384259262</v>
      </c>
      <c r="O185" s="178" t="s">
        <v>9136</v>
      </c>
      <c r="P185" s="178" t="s">
        <v>9137</v>
      </c>
      <c r="Q185" s="178" t="s">
        <v>9138</v>
      </c>
      <c r="R185" s="178" t="s">
        <v>11927</v>
      </c>
      <c r="S185" s="178" t="s">
        <v>11927</v>
      </c>
      <c r="T185" s="178" t="s">
        <v>177</v>
      </c>
      <c r="U185" s="178">
        <v>200</v>
      </c>
      <c r="V185" s="178" t="s">
        <v>12484</v>
      </c>
      <c r="W185" s="177">
        <v>0</v>
      </c>
      <c r="X185" s="178" t="s">
        <v>173</v>
      </c>
      <c r="Y185" s="178" t="s">
        <v>173</v>
      </c>
      <c r="Z185" s="178" t="s">
        <v>25</v>
      </c>
      <c r="AA185" s="178" t="s">
        <v>189</v>
      </c>
      <c r="AB185" s="178">
        <v>1</v>
      </c>
      <c r="AC185" s="92" t="s">
        <v>3263</v>
      </c>
      <c r="AD185" s="112">
        <f>IF(T185="SOPORTE_TELEFÓNICO",'BASE LIQUIDACION REDEBAN 2025'!$B$19,IF(AND(T185="VISITA_TÉCNICA",Z185="TIPO II"),'BASE LIQUIDACION REDEBAN 2025'!$B$18,'BASE LIQUIDACION REDEBAN 2025'!$B$17))</f>
        <v>35779.500569199998</v>
      </c>
      <c r="AE185" s="97">
        <v>0</v>
      </c>
      <c r="AF185" s="97">
        <f t="shared" si="2"/>
        <v>35779.500569199998</v>
      </c>
    </row>
    <row r="186" spans="1:32" s="85" customFormat="1" ht="13.15">
      <c r="A186" s="178" t="s">
        <v>80</v>
      </c>
      <c r="B186" s="95" t="str">
        <f>VLOOKUP(A186,'CENTRO DE COSTOS'!A:D,4,FALSE)</f>
        <v>JOSE MAURICIO HERNANDEZ ROJAS</v>
      </c>
      <c r="C186" s="95" t="str">
        <f>VLOOKUP(A186,'CENTRO DE COSTOS'!A:D,2,FALSE)</f>
        <v>0004-0001</v>
      </c>
      <c r="D186" s="178">
        <v>13001</v>
      </c>
      <c r="E186" s="178">
        <v>2258886</v>
      </c>
      <c r="F186" s="178">
        <v>78072</v>
      </c>
      <c r="G186" s="178" t="s">
        <v>364</v>
      </c>
      <c r="H186" s="178" t="s">
        <v>80</v>
      </c>
      <c r="I186" s="178" t="s">
        <v>12485</v>
      </c>
      <c r="J186" s="110" t="s">
        <v>167</v>
      </c>
      <c r="K186" s="178">
        <v>2258886</v>
      </c>
      <c r="L186" s="178" t="s">
        <v>12486</v>
      </c>
      <c r="M186" s="176">
        <v>45813.465277777781</v>
      </c>
      <c r="N186" s="176">
        <v>45815.479907407411</v>
      </c>
      <c r="O186" s="178" t="s">
        <v>9136</v>
      </c>
      <c r="P186" s="178" t="s">
        <v>9137</v>
      </c>
      <c r="Q186" s="178" t="s">
        <v>9138</v>
      </c>
      <c r="R186" s="178" t="s">
        <v>11927</v>
      </c>
      <c r="S186" s="178" t="s">
        <v>11927</v>
      </c>
      <c r="T186" s="178" t="s">
        <v>177</v>
      </c>
      <c r="U186" s="178">
        <v>20</v>
      </c>
      <c r="V186" s="178" t="s">
        <v>12487</v>
      </c>
      <c r="W186" s="177">
        <v>0</v>
      </c>
      <c r="X186" s="178" t="s">
        <v>173</v>
      </c>
      <c r="Y186" s="178" t="s">
        <v>173</v>
      </c>
      <c r="Z186" s="178" t="s">
        <v>25</v>
      </c>
      <c r="AA186" s="178" t="s">
        <v>189</v>
      </c>
      <c r="AB186" s="178">
        <v>1</v>
      </c>
      <c r="AC186" s="92" t="s">
        <v>557</v>
      </c>
      <c r="AD186" s="112">
        <f>IF(T186="SOPORTE_TELEFÓNICO",'BASE LIQUIDACION REDEBAN 2025'!$B$19,IF(AND(T186="VISITA_TÉCNICA",Z186="TIPO II"),'BASE LIQUIDACION REDEBAN 2025'!$B$18,'BASE LIQUIDACION REDEBAN 2025'!$B$17))</f>
        <v>35779.500569199998</v>
      </c>
      <c r="AE186" s="97">
        <v>0</v>
      </c>
      <c r="AF186" s="97">
        <f t="shared" si="2"/>
        <v>35779.500569199998</v>
      </c>
    </row>
    <row r="187" spans="1:32" s="85" customFormat="1" ht="13.15">
      <c r="A187" s="178" t="s">
        <v>86</v>
      </c>
      <c r="B187" s="95" t="str">
        <f>VLOOKUP(A187,'CENTRO DE COSTOS'!A:D,4,FALSE)</f>
        <v>KEVIN ALEXIS CORZO BUSTOS</v>
      </c>
      <c r="C187" s="95" t="str">
        <f>VLOOKUP(A187,'CENTRO DE COSTOS'!A:D,2,FALSE)</f>
        <v>0004-0007</v>
      </c>
      <c r="D187" s="178">
        <v>73067</v>
      </c>
      <c r="E187" s="178">
        <v>2240540</v>
      </c>
      <c r="F187" s="178">
        <v>37580</v>
      </c>
      <c r="G187" s="178" t="s">
        <v>870</v>
      </c>
      <c r="H187" s="178" t="s">
        <v>12488</v>
      </c>
      <c r="I187" s="178" t="s">
        <v>12489</v>
      </c>
      <c r="J187" s="110" t="s">
        <v>167</v>
      </c>
      <c r="K187" s="178">
        <v>2240540</v>
      </c>
      <c r="L187" s="178" t="s">
        <v>12490</v>
      </c>
      <c r="M187" s="176">
        <v>45811.333333333336</v>
      </c>
      <c r="N187" s="176">
        <v>45815.490277777775</v>
      </c>
      <c r="O187" s="178" t="s">
        <v>9136</v>
      </c>
      <c r="P187" s="178" t="s">
        <v>9137</v>
      </c>
      <c r="Q187" s="178" t="s">
        <v>9138</v>
      </c>
      <c r="R187" s="178" t="s">
        <v>11927</v>
      </c>
      <c r="S187" s="178" t="s">
        <v>11927</v>
      </c>
      <c r="T187" s="178" t="s">
        <v>9971</v>
      </c>
      <c r="U187" s="178">
        <v>10</v>
      </c>
      <c r="V187" s="178" t="s">
        <v>12451</v>
      </c>
      <c r="W187" s="177">
        <v>2259110620</v>
      </c>
      <c r="X187" s="178" t="s">
        <v>11942</v>
      </c>
      <c r="Y187" s="178" t="s">
        <v>173</v>
      </c>
      <c r="Z187" s="178" t="s">
        <v>30</v>
      </c>
      <c r="AA187" s="178" t="s">
        <v>189</v>
      </c>
      <c r="AB187" s="178">
        <v>0</v>
      </c>
      <c r="AC187" s="92" t="s">
        <v>332</v>
      </c>
      <c r="AD187" s="112">
        <f>IF(T187="SOPORTE_TELEFÓNICO",'BASE LIQUIDACION REDEBAN 2025'!$B$19,IF(AND(T187="VISITA_TÉCNICA",Z187="TIPO II"),'BASE LIQUIDACION REDEBAN 2025'!$B$18,'BASE LIQUIDACION REDEBAN 2025'!$B$17))</f>
        <v>35779.500569199998</v>
      </c>
      <c r="AE187" s="97">
        <v>0</v>
      </c>
      <c r="AF187" s="97">
        <f t="shared" si="2"/>
        <v>35779.500569199998</v>
      </c>
    </row>
    <row r="188" spans="1:32" s="85" customFormat="1" ht="13.15">
      <c r="A188" s="178" t="s">
        <v>76</v>
      </c>
      <c r="B188" s="95" t="str">
        <f>VLOOKUP(A188,'CENTRO DE COSTOS'!A:D,4,FALSE)</f>
        <v>DIEGO FERNANDO HENAO CARDONA</v>
      </c>
      <c r="C188" s="95" t="str">
        <f>VLOOKUP(A188,'CENTRO DE COSTOS'!A:D,2,FALSE)</f>
        <v>0004-0003</v>
      </c>
      <c r="D188" s="178">
        <v>76364</v>
      </c>
      <c r="E188" s="178">
        <v>2258883</v>
      </c>
      <c r="F188" s="178">
        <v>78743</v>
      </c>
      <c r="G188" s="178" t="s">
        <v>230</v>
      </c>
      <c r="H188" s="178" t="s">
        <v>7679</v>
      </c>
      <c r="I188" s="178" t="s">
        <v>12491</v>
      </c>
      <c r="J188" s="110" t="s">
        <v>167</v>
      </c>
      <c r="K188" s="178">
        <v>2258883</v>
      </c>
      <c r="L188" s="178" t="s">
        <v>12492</v>
      </c>
      <c r="M188" s="176">
        <v>45813.464583333334</v>
      </c>
      <c r="N188" s="176">
        <v>45815.49255787037</v>
      </c>
      <c r="O188" s="178" t="s">
        <v>9136</v>
      </c>
      <c r="P188" s="178" t="s">
        <v>9137</v>
      </c>
      <c r="Q188" s="178" t="s">
        <v>9138</v>
      </c>
      <c r="R188" s="178" t="s">
        <v>11927</v>
      </c>
      <c r="S188" s="178" t="s">
        <v>11927</v>
      </c>
      <c r="T188" s="178" t="s">
        <v>177</v>
      </c>
      <c r="U188" s="178">
        <v>10</v>
      </c>
      <c r="V188" s="178" t="s">
        <v>12493</v>
      </c>
      <c r="W188" s="177">
        <v>0</v>
      </c>
      <c r="X188" s="178" t="s">
        <v>173</v>
      </c>
      <c r="Y188" s="178" t="s">
        <v>173</v>
      </c>
      <c r="Z188" s="178" t="s">
        <v>28</v>
      </c>
      <c r="AA188" s="178" t="s">
        <v>189</v>
      </c>
      <c r="AB188" s="178">
        <v>1</v>
      </c>
      <c r="AC188" s="92" t="s">
        <v>987</v>
      </c>
      <c r="AD188" s="112">
        <f>IF(T188="SOPORTE_TELEFÓNICO",'BASE LIQUIDACION REDEBAN 2025'!$B$19,IF(AND(T188="VISITA_TÉCNICA",Z188="TIPO II"),'BASE LIQUIDACION REDEBAN 2025'!$B$18,'BASE LIQUIDACION REDEBAN 2025'!$B$17))</f>
        <v>67654.12000000001</v>
      </c>
      <c r="AE188" s="97">
        <v>0</v>
      </c>
      <c r="AF188" s="97">
        <f t="shared" si="2"/>
        <v>67654.12000000001</v>
      </c>
    </row>
    <row r="189" spans="1:32" s="85" customFormat="1" ht="13.15">
      <c r="A189" s="178" t="s">
        <v>72</v>
      </c>
      <c r="B189" s="95" t="str">
        <f>VLOOKUP(A189,'CENTRO DE COSTOS'!A:D,4,FALSE)</f>
        <v>MIGUEL JULIÁN HERNÁNDEZ GUARÍN</v>
      </c>
      <c r="C189" s="95" t="str">
        <f>VLOOKUP(A189,'CENTRO DE COSTOS'!A:D,2,FALSE)</f>
        <v>0004-0008</v>
      </c>
      <c r="D189" s="178">
        <v>68547</v>
      </c>
      <c r="E189" s="178">
        <v>2261162</v>
      </c>
      <c r="F189" s="178">
        <v>54897</v>
      </c>
      <c r="G189" s="178" t="s">
        <v>180</v>
      </c>
      <c r="H189" s="178" t="s">
        <v>3280</v>
      </c>
      <c r="I189" s="178" t="s">
        <v>12494</v>
      </c>
      <c r="J189" s="110" t="s">
        <v>167</v>
      </c>
      <c r="K189" s="178">
        <v>2261162</v>
      </c>
      <c r="L189" s="178" t="s">
        <v>12495</v>
      </c>
      <c r="M189" s="176">
        <v>45813.651388888888</v>
      </c>
      <c r="N189" s="176">
        <v>45815.495243055557</v>
      </c>
      <c r="O189" s="178" t="s">
        <v>9136</v>
      </c>
      <c r="P189" s="178" t="s">
        <v>9137</v>
      </c>
      <c r="Q189" s="178" t="s">
        <v>9138</v>
      </c>
      <c r="R189" s="178" t="s">
        <v>11927</v>
      </c>
      <c r="S189" s="178" t="s">
        <v>11927</v>
      </c>
      <c r="T189" s="178" t="s">
        <v>177</v>
      </c>
      <c r="U189" s="178">
        <v>20</v>
      </c>
      <c r="V189" s="178" t="s">
        <v>12496</v>
      </c>
      <c r="W189" s="177">
        <v>0</v>
      </c>
      <c r="X189" s="178" t="s">
        <v>173</v>
      </c>
      <c r="Y189" s="178" t="s">
        <v>173</v>
      </c>
      <c r="Z189" s="178" t="s">
        <v>28</v>
      </c>
      <c r="AA189" s="178" t="s">
        <v>189</v>
      </c>
      <c r="AB189" s="178">
        <v>1</v>
      </c>
      <c r="AC189" s="92" t="s">
        <v>873</v>
      </c>
      <c r="AD189" s="112">
        <f>IF(T189="SOPORTE_TELEFÓNICO",'BASE LIQUIDACION REDEBAN 2025'!$B$19,IF(AND(T189="VISITA_TÉCNICA",Z189="TIPO II"),'BASE LIQUIDACION REDEBAN 2025'!$B$18,'BASE LIQUIDACION REDEBAN 2025'!$B$17))</f>
        <v>67654.12000000001</v>
      </c>
      <c r="AE189" s="97">
        <v>0</v>
      </c>
      <c r="AF189" s="97">
        <f t="shared" si="2"/>
        <v>67654.12000000001</v>
      </c>
    </row>
    <row r="190" spans="1:32" s="85" customFormat="1" ht="13.15">
      <c r="A190" s="178" t="s">
        <v>93</v>
      </c>
      <c r="B190" s="95" t="str">
        <f>VLOOKUP(A190,'CENTRO DE COSTOS'!A:D,4,FALSE)</f>
        <v>DIEGO FERNANDO HENAO CARDONA</v>
      </c>
      <c r="C190" s="95" t="str">
        <f>VLOOKUP(A190,'CENTRO DE COSTOS'!A:D,2,FALSE)</f>
        <v>0004-0003</v>
      </c>
      <c r="D190" s="178">
        <v>52001</v>
      </c>
      <c r="E190" s="178">
        <v>2263225</v>
      </c>
      <c r="F190" s="178">
        <v>40779</v>
      </c>
      <c r="G190" s="178" t="s">
        <v>162</v>
      </c>
      <c r="H190" s="178" t="s">
        <v>93</v>
      </c>
      <c r="I190" s="178" t="s">
        <v>12497</v>
      </c>
      <c r="J190" s="110" t="s">
        <v>167</v>
      </c>
      <c r="K190" s="178">
        <v>2263225</v>
      </c>
      <c r="L190" s="178" t="s">
        <v>12498</v>
      </c>
      <c r="M190" s="176">
        <v>45814.349305555559</v>
      </c>
      <c r="N190" s="176">
        <v>45815.498657407406</v>
      </c>
      <c r="O190" s="178" t="s">
        <v>9136</v>
      </c>
      <c r="P190" s="178" t="s">
        <v>9137</v>
      </c>
      <c r="Q190" s="178" t="s">
        <v>9138</v>
      </c>
      <c r="R190" s="178" t="s">
        <v>11927</v>
      </c>
      <c r="S190" s="178" t="s">
        <v>11927</v>
      </c>
      <c r="T190" s="178" t="s">
        <v>177</v>
      </c>
      <c r="U190" s="178">
        <v>90</v>
      </c>
      <c r="V190" s="178" t="s">
        <v>12499</v>
      </c>
      <c r="W190" s="177">
        <v>0</v>
      </c>
      <c r="X190" s="178" t="s">
        <v>173</v>
      </c>
      <c r="Y190" s="178" t="s">
        <v>173</v>
      </c>
      <c r="Z190" s="178" t="s">
        <v>25</v>
      </c>
      <c r="AA190" s="178" t="s">
        <v>189</v>
      </c>
      <c r="AB190" s="178">
        <v>1</v>
      </c>
      <c r="AC190" s="92" t="s">
        <v>12500</v>
      </c>
      <c r="AD190" s="112">
        <f>IF(T190="SOPORTE_TELEFÓNICO",'BASE LIQUIDACION REDEBAN 2025'!$B$19,IF(AND(T190="VISITA_TÉCNICA",Z190="TIPO II"),'BASE LIQUIDACION REDEBAN 2025'!$B$18,'BASE LIQUIDACION REDEBAN 2025'!$B$17))</f>
        <v>35779.500569199998</v>
      </c>
      <c r="AE190" s="97">
        <v>0</v>
      </c>
      <c r="AF190" s="97">
        <f t="shared" si="2"/>
        <v>35779.500569199998</v>
      </c>
    </row>
    <row r="191" spans="1:32" s="85" customFormat="1" ht="13.15">
      <c r="A191" s="178" t="s">
        <v>93</v>
      </c>
      <c r="B191" s="95" t="str">
        <f>VLOOKUP(A191,'CENTRO DE COSTOS'!A:D,4,FALSE)</f>
        <v>DIEGO FERNANDO HENAO CARDONA</v>
      </c>
      <c r="C191" s="95" t="str">
        <f>VLOOKUP(A191,'CENTRO DE COSTOS'!A:D,2,FALSE)</f>
        <v>0004-0003</v>
      </c>
      <c r="D191" s="178">
        <v>52621</v>
      </c>
      <c r="E191" s="178">
        <v>2235844</v>
      </c>
      <c r="F191" s="178">
        <v>67604</v>
      </c>
      <c r="G191" s="178" t="s">
        <v>162</v>
      </c>
      <c r="H191" s="178" t="s">
        <v>12501</v>
      </c>
      <c r="I191" s="178" t="s">
        <v>12502</v>
      </c>
      <c r="J191" s="110" t="s">
        <v>167</v>
      </c>
      <c r="K191" s="178">
        <v>2235844</v>
      </c>
      <c r="L191" s="178" t="s">
        <v>12503</v>
      </c>
      <c r="M191" s="176">
        <v>45807.5625</v>
      </c>
      <c r="N191" s="176">
        <v>45815.520138888889</v>
      </c>
      <c r="O191" s="178" t="s">
        <v>9136</v>
      </c>
      <c r="P191" s="178" t="s">
        <v>9137</v>
      </c>
      <c r="Q191" s="178" t="s">
        <v>9138</v>
      </c>
      <c r="R191" s="178" t="s">
        <v>11927</v>
      </c>
      <c r="S191" s="178" t="s">
        <v>11927</v>
      </c>
      <c r="T191" s="178" t="s">
        <v>9971</v>
      </c>
      <c r="U191" s="178">
        <v>30</v>
      </c>
      <c r="V191" s="178" t="s">
        <v>12504</v>
      </c>
      <c r="W191" s="177">
        <v>700159495094</v>
      </c>
      <c r="X191" s="178" t="s">
        <v>12037</v>
      </c>
      <c r="Y191" s="178" t="s">
        <v>173</v>
      </c>
      <c r="Z191" s="178" t="s">
        <v>175</v>
      </c>
      <c r="AA191" s="178" t="s">
        <v>176</v>
      </c>
      <c r="AB191" s="178">
        <v>0</v>
      </c>
      <c r="AC191" s="92" t="s">
        <v>12505</v>
      </c>
      <c r="AD191" s="112">
        <f>IF(T191="SOPORTE_TELEFÓNICO",'BASE LIQUIDACION REDEBAN 2025'!$B$19,IF(AND(T191="VISITA_TÉCNICA",Z191="TIPO II"),'BASE LIQUIDACION REDEBAN 2025'!$B$18,'BASE LIQUIDACION REDEBAN 2025'!$B$17))</f>
        <v>35779.500569199998</v>
      </c>
      <c r="AE191" s="97">
        <v>0</v>
      </c>
      <c r="AF191" s="97">
        <f t="shared" si="2"/>
        <v>35779.500569199998</v>
      </c>
    </row>
    <row r="192" spans="1:32" s="85" customFormat="1" ht="13.15">
      <c r="A192" s="178" t="s">
        <v>90</v>
      </c>
      <c r="B192" s="95" t="str">
        <f>VLOOKUP(A192,'CENTRO DE COSTOS'!A:D,4,FALSE)</f>
        <v>JUAN SEBASTIÁN RÍOS CASTRILLÓN</v>
      </c>
      <c r="C192" s="95" t="str">
        <f>VLOOKUP(A192,'CENTRO DE COSTOS'!A:D,2,FALSE)</f>
        <v>0004-0005</v>
      </c>
      <c r="D192" s="178">
        <v>5360</v>
      </c>
      <c r="E192" s="178">
        <v>2252878</v>
      </c>
      <c r="F192" s="178">
        <v>65731</v>
      </c>
      <c r="G192" s="178" t="s">
        <v>290</v>
      </c>
      <c r="H192" s="178" t="s">
        <v>464</v>
      </c>
      <c r="I192" s="178" t="s">
        <v>12506</v>
      </c>
      <c r="J192" s="110" t="s">
        <v>167</v>
      </c>
      <c r="K192" s="178">
        <v>2252878</v>
      </c>
      <c r="L192" s="178" t="s">
        <v>12507</v>
      </c>
      <c r="M192" s="176">
        <v>45812.497916666667</v>
      </c>
      <c r="N192" s="176">
        <v>45815.522222222222</v>
      </c>
      <c r="O192" s="178" t="s">
        <v>9136</v>
      </c>
      <c r="P192" s="178" t="s">
        <v>9137</v>
      </c>
      <c r="Q192" s="178" t="s">
        <v>9138</v>
      </c>
      <c r="R192" s="178" t="s">
        <v>11927</v>
      </c>
      <c r="S192" s="178" t="s">
        <v>11927</v>
      </c>
      <c r="T192" s="178" t="s">
        <v>177</v>
      </c>
      <c r="U192" s="178">
        <v>60</v>
      </c>
      <c r="V192" s="178" t="s">
        <v>12508</v>
      </c>
      <c r="W192" s="177">
        <v>0</v>
      </c>
      <c r="X192" s="178" t="s">
        <v>173</v>
      </c>
      <c r="Y192" s="178" t="s">
        <v>173</v>
      </c>
      <c r="Z192" s="178" t="s">
        <v>25</v>
      </c>
      <c r="AA192" s="178" t="s">
        <v>189</v>
      </c>
      <c r="AB192" s="178">
        <v>1</v>
      </c>
      <c r="AC192" s="92" t="s">
        <v>397</v>
      </c>
      <c r="AD192" s="112">
        <f>IF(T192="SOPORTE_TELEFÓNICO",'BASE LIQUIDACION REDEBAN 2025'!$B$19,IF(AND(T192="VISITA_TÉCNICA",Z192="TIPO II"),'BASE LIQUIDACION REDEBAN 2025'!$B$18,'BASE LIQUIDACION REDEBAN 2025'!$B$17))</f>
        <v>35779.500569199998</v>
      </c>
      <c r="AE192" s="97">
        <v>0</v>
      </c>
      <c r="AF192" s="97">
        <f t="shared" ref="AF192:AF251" si="3">IF(T192="VISITA_TÉCNICA",AD192*AB192,AD192)</f>
        <v>35779.500569199998</v>
      </c>
    </row>
    <row r="193" spans="1:32" s="85" customFormat="1" ht="13.15">
      <c r="A193" s="178" t="s">
        <v>80</v>
      </c>
      <c r="B193" s="95" t="str">
        <f>VLOOKUP(A193,'CENTRO DE COSTOS'!A:D,4,FALSE)</f>
        <v>JOSE MAURICIO HERNANDEZ ROJAS</v>
      </c>
      <c r="C193" s="95" t="str">
        <f>VLOOKUP(A193,'CENTRO DE COSTOS'!A:D,2,FALSE)</f>
        <v>0004-0001</v>
      </c>
      <c r="D193" s="178">
        <v>13001</v>
      </c>
      <c r="E193" s="178">
        <v>2257079</v>
      </c>
      <c r="F193" s="178">
        <v>78073</v>
      </c>
      <c r="G193" s="178" t="s">
        <v>364</v>
      </c>
      <c r="H193" s="178" t="s">
        <v>80</v>
      </c>
      <c r="I193" s="178" t="s">
        <v>12509</v>
      </c>
      <c r="J193" s="110" t="s">
        <v>167</v>
      </c>
      <c r="K193" s="178">
        <v>2257079</v>
      </c>
      <c r="L193" s="178" t="s">
        <v>12510</v>
      </c>
      <c r="M193" s="176">
        <v>45813.371527777781</v>
      </c>
      <c r="N193" s="176">
        <v>45815.523611111108</v>
      </c>
      <c r="O193" s="178" t="s">
        <v>9136</v>
      </c>
      <c r="P193" s="178" t="s">
        <v>9137</v>
      </c>
      <c r="Q193" s="178" t="s">
        <v>9138</v>
      </c>
      <c r="R193" s="178" t="s">
        <v>11927</v>
      </c>
      <c r="S193" s="178" t="s">
        <v>11927</v>
      </c>
      <c r="T193" s="178" t="s">
        <v>177</v>
      </c>
      <c r="U193" s="178">
        <v>50</v>
      </c>
      <c r="V193" s="178" t="s">
        <v>12511</v>
      </c>
      <c r="W193" s="177">
        <v>0</v>
      </c>
      <c r="X193" s="178" t="s">
        <v>173</v>
      </c>
      <c r="Y193" s="178" t="s">
        <v>173</v>
      </c>
      <c r="Z193" s="178" t="s">
        <v>25</v>
      </c>
      <c r="AA193" s="178" t="s">
        <v>189</v>
      </c>
      <c r="AB193" s="178">
        <v>1</v>
      </c>
      <c r="AC193" s="92" t="s">
        <v>219</v>
      </c>
      <c r="AD193" s="112">
        <f>IF(T193="SOPORTE_TELEFÓNICO",'BASE LIQUIDACION REDEBAN 2025'!$B$19,IF(AND(T193="VISITA_TÉCNICA",Z193="TIPO II"),'BASE LIQUIDACION REDEBAN 2025'!$B$18,'BASE LIQUIDACION REDEBAN 2025'!$B$17))</f>
        <v>35779.500569199998</v>
      </c>
      <c r="AE193" s="97">
        <v>0</v>
      </c>
      <c r="AF193" s="97">
        <f t="shared" si="3"/>
        <v>35779.500569199998</v>
      </c>
    </row>
    <row r="194" spans="1:32" s="85" customFormat="1" ht="13.15">
      <c r="A194" s="178" t="s">
        <v>99</v>
      </c>
      <c r="B194" s="95" t="str">
        <f>VLOOKUP(A194,'CENTRO DE COSTOS'!A:D,4,FALSE)</f>
        <v>JOSE MAURICIO HERNANDEZ ROJAS</v>
      </c>
      <c r="C194" s="95" t="str">
        <f>VLOOKUP(A194,'CENTRO DE COSTOS'!A:D,2,FALSE)</f>
        <v>0004-0001</v>
      </c>
      <c r="D194" s="178">
        <v>20443</v>
      </c>
      <c r="E194" s="178">
        <v>2220286</v>
      </c>
      <c r="F194" s="178">
        <v>76383</v>
      </c>
      <c r="G194" s="178" t="s">
        <v>269</v>
      </c>
      <c r="H194" s="178" t="s">
        <v>12431</v>
      </c>
      <c r="I194" s="178" t="s">
        <v>12512</v>
      </c>
      <c r="J194" s="110" t="s">
        <v>167</v>
      </c>
      <c r="K194" s="178">
        <v>2220286</v>
      </c>
      <c r="L194" s="178" t="s">
        <v>12513</v>
      </c>
      <c r="M194" s="176">
        <v>45804.680555555555</v>
      </c>
      <c r="N194" s="176">
        <v>45815.524085648147</v>
      </c>
      <c r="O194" s="178" t="s">
        <v>9136</v>
      </c>
      <c r="P194" s="178" t="s">
        <v>9137</v>
      </c>
      <c r="Q194" s="178" t="s">
        <v>9138</v>
      </c>
      <c r="R194" s="178" t="s">
        <v>11927</v>
      </c>
      <c r="S194" s="178" t="s">
        <v>11927</v>
      </c>
      <c r="T194" s="178" t="s">
        <v>177</v>
      </c>
      <c r="U194" s="178">
        <v>50</v>
      </c>
      <c r="V194" s="178" t="s">
        <v>12514</v>
      </c>
      <c r="W194" s="177">
        <v>0</v>
      </c>
      <c r="X194" s="178" t="s">
        <v>173</v>
      </c>
      <c r="Y194" s="178" t="s">
        <v>173</v>
      </c>
      <c r="Z194" s="178" t="s">
        <v>28</v>
      </c>
      <c r="AA194" s="178" t="s">
        <v>189</v>
      </c>
      <c r="AB194" s="178">
        <v>1</v>
      </c>
      <c r="AC194" s="92" t="s">
        <v>3263</v>
      </c>
      <c r="AD194" s="112">
        <f>IF(T194="SOPORTE_TELEFÓNICO",'BASE LIQUIDACION REDEBAN 2025'!$B$19,IF(AND(T194="VISITA_TÉCNICA",Z194="TIPO II"),'BASE LIQUIDACION REDEBAN 2025'!$B$18,'BASE LIQUIDACION REDEBAN 2025'!$B$17))</f>
        <v>67654.12000000001</v>
      </c>
      <c r="AE194" s="97">
        <v>0</v>
      </c>
      <c r="AF194" s="97">
        <f t="shared" si="3"/>
        <v>67654.12000000001</v>
      </c>
    </row>
    <row r="195" spans="1:32" s="85" customFormat="1" ht="13.15">
      <c r="A195" s="178" t="s">
        <v>76</v>
      </c>
      <c r="B195" s="95" t="str">
        <f>VLOOKUP(A195,'CENTRO DE COSTOS'!A:D,4,FALSE)</f>
        <v>DIEGO FERNANDO HENAO CARDONA</v>
      </c>
      <c r="C195" s="95" t="str">
        <f>VLOOKUP(A195,'CENTRO DE COSTOS'!A:D,2,FALSE)</f>
        <v>0004-0003</v>
      </c>
      <c r="D195" s="178">
        <v>76001</v>
      </c>
      <c r="E195" s="178">
        <v>2257380</v>
      </c>
      <c r="F195" s="178">
        <v>76059</v>
      </c>
      <c r="G195" s="178" t="s">
        <v>230</v>
      </c>
      <c r="H195" s="178" t="s">
        <v>76</v>
      </c>
      <c r="I195" s="178" t="s">
        <v>12515</v>
      </c>
      <c r="J195" s="110" t="s">
        <v>167</v>
      </c>
      <c r="K195" s="178">
        <v>2257380</v>
      </c>
      <c r="L195" s="178" t="s">
        <v>12516</v>
      </c>
      <c r="M195" s="176">
        <v>45813.386111111111</v>
      </c>
      <c r="N195" s="176">
        <v>45815.526388888888</v>
      </c>
      <c r="O195" s="178" t="s">
        <v>9136</v>
      </c>
      <c r="P195" s="178" t="s">
        <v>9137</v>
      </c>
      <c r="Q195" s="178" t="s">
        <v>9138</v>
      </c>
      <c r="R195" s="178" t="s">
        <v>11927</v>
      </c>
      <c r="S195" s="178" t="s">
        <v>11927</v>
      </c>
      <c r="T195" s="178" t="s">
        <v>177</v>
      </c>
      <c r="U195" s="178">
        <v>20</v>
      </c>
      <c r="V195" s="178" t="s">
        <v>12517</v>
      </c>
      <c r="W195" s="177">
        <v>0</v>
      </c>
      <c r="X195" s="178" t="s">
        <v>173</v>
      </c>
      <c r="Y195" s="178" t="s">
        <v>173</v>
      </c>
      <c r="Z195" s="178" t="s">
        <v>25</v>
      </c>
      <c r="AA195" s="178" t="s">
        <v>189</v>
      </c>
      <c r="AB195" s="178">
        <v>1</v>
      </c>
      <c r="AC195" s="92" t="s">
        <v>3263</v>
      </c>
      <c r="AD195" s="112">
        <f>IF(T195="SOPORTE_TELEFÓNICO",'BASE LIQUIDACION REDEBAN 2025'!$B$19,IF(AND(T195="VISITA_TÉCNICA",Z195="TIPO II"),'BASE LIQUIDACION REDEBAN 2025'!$B$18,'BASE LIQUIDACION REDEBAN 2025'!$B$17))</f>
        <v>35779.500569199998</v>
      </c>
      <c r="AE195" s="97">
        <v>0</v>
      </c>
      <c r="AF195" s="97">
        <f t="shared" si="3"/>
        <v>35779.500569199998</v>
      </c>
    </row>
    <row r="196" spans="1:32" s="85" customFormat="1" ht="13.15">
      <c r="A196" s="178" t="s">
        <v>60</v>
      </c>
      <c r="B196" s="95" t="str">
        <f>VLOOKUP(A196,'CENTRO DE COSTOS'!A:D,4,FALSE)</f>
        <v>JUAN SEBASTIÁN RÍOS CASTRILLÓN</v>
      </c>
      <c r="C196" s="95" t="str">
        <f>VLOOKUP(A196,'CENTRO DE COSTOS'!A:D,2,FALSE)</f>
        <v>0004-0005</v>
      </c>
      <c r="D196" s="178">
        <v>5490</v>
      </c>
      <c r="E196" s="178">
        <v>2258204</v>
      </c>
      <c r="F196" s="178">
        <v>54079</v>
      </c>
      <c r="G196" s="178" t="s">
        <v>290</v>
      </c>
      <c r="H196" s="178" t="s">
        <v>4397</v>
      </c>
      <c r="I196" s="178" t="s">
        <v>12518</v>
      </c>
      <c r="J196" s="110" t="s">
        <v>167</v>
      </c>
      <c r="K196" s="178">
        <v>2258204</v>
      </c>
      <c r="L196" s="178" t="s">
        <v>12519</v>
      </c>
      <c r="M196" s="176">
        <v>45813.423611111109</v>
      </c>
      <c r="N196" s="176">
        <v>45815.531944444447</v>
      </c>
      <c r="O196" s="178" t="s">
        <v>9136</v>
      </c>
      <c r="P196" s="178" t="s">
        <v>9137</v>
      </c>
      <c r="Q196" s="178" t="s">
        <v>9138</v>
      </c>
      <c r="R196" s="178" t="s">
        <v>11927</v>
      </c>
      <c r="S196" s="178" t="s">
        <v>11927</v>
      </c>
      <c r="T196" s="178" t="s">
        <v>177</v>
      </c>
      <c r="U196" s="178">
        <v>40</v>
      </c>
      <c r="V196" s="178" t="s">
        <v>12520</v>
      </c>
      <c r="W196" s="177">
        <v>0</v>
      </c>
      <c r="X196" s="178" t="s">
        <v>173</v>
      </c>
      <c r="Y196" s="178" t="s">
        <v>173</v>
      </c>
      <c r="Z196" s="178" t="s">
        <v>28</v>
      </c>
      <c r="AA196" s="178" t="s">
        <v>189</v>
      </c>
      <c r="AB196" s="178">
        <v>1</v>
      </c>
      <c r="AC196" s="92" t="s">
        <v>10117</v>
      </c>
      <c r="AD196" s="112">
        <f>IF(T196="SOPORTE_TELEFÓNICO",'BASE LIQUIDACION REDEBAN 2025'!$B$19,IF(AND(T196="VISITA_TÉCNICA",Z196="TIPO II"),'BASE LIQUIDACION REDEBAN 2025'!$B$18,'BASE LIQUIDACION REDEBAN 2025'!$B$17))</f>
        <v>67654.12000000001</v>
      </c>
      <c r="AE196" s="97">
        <v>0</v>
      </c>
      <c r="AF196" s="97">
        <f t="shared" si="3"/>
        <v>67654.12000000001</v>
      </c>
    </row>
    <row r="197" spans="1:32" s="85" customFormat="1" ht="13.15">
      <c r="A197" s="178" t="s">
        <v>80</v>
      </c>
      <c r="B197" s="95" t="str">
        <f>VLOOKUP(A197,'CENTRO DE COSTOS'!A:D,4,FALSE)</f>
        <v>JOSE MAURICIO HERNANDEZ ROJAS</v>
      </c>
      <c r="C197" s="95" t="str">
        <f>VLOOKUP(A197,'CENTRO DE COSTOS'!A:D,2,FALSE)</f>
        <v>0004-0001</v>
      </c>
      <c r="D197" s="178">
        <v>13001</v>
      </c>
      <c r="E197" s="178">
        <v>2259243</v>
      </c>
      <c r="F197" s="178">
        <v>54818</v>
      </c>
      <c r="G197" s="178" t="s">
        <v>364</v>
      </c>
      <c r="H197" s="178" t="s">
        <v>80</v>
      </c>
      <c r="I197" s="178" t="s">
        <v>12521</v>
      </c>
      <c r="J197" s="110" t="s">
        <v>167</v>
      </c>
      <c r="K197" s="178">
        <v>2259243</v>
      </c>
      <c r="L197" s="178" t="s">
        <v>12522</v>
      </c>
      <c r="M197" s="176">
        <v>45813.478472222225</v>
      </c>
      <c r="N197" s="176">
        <v>45815.53402777778</v>
      </c>
      <c r="O197" s="178" t="s">
        <v>9136</v>
      </c>
      <c r="P197" s="178" t="s">
        <v>9137</v>
      </c>
      <c r="Q197" s="178" t="s">
        <v>9138</v>
      </c>
      <c r="R197" s="178" t="s">
        <v>11927</v>
      </c>
      <c r="S197" s="178" t="s">
        <v>11927</v>
      </c>
      <c r="T197" s="178" t="s">
        <v>177</v>
      </c>
      <c r="U197" s="178">
        <v>230</v>
      </c>
      <c r="V197" s="178" t="s">
        <v>12523</v>
      </c>
      <c r="W197" s="177">
        <v>0</v>
      </c>
      <c r="X197" s="178" t="s">
        <v>173</v>
      </c>
      <c r="Y197" s="178" t="s">
        <v>173</v>
      </c>
      <c r="Z197" s="178" t="s">
        <v>25</v>
      </c>
      <c r="AA197" s="178" t="s">
        <v>189</v>
      </c>
      <c r="AB197" s="178">
        <v>1</v>
      </c>
      <c r="AC197" s="92" t="s">
        <v>1025</v>
      </c>
      <c r="AD197" s="112">
        <f>IF(T197="SOPORTE_TELEFÓNICO",'BASE LIQUIDACION REDEBAN 2025'!$B$19,IF(AND(T197="VISITA_TÉCNICA",Z197="TIPO II"),'BASE LIQUIDACION REDEBAN 2025'!$B$18,'BASE LIQUIDACION REDEBAN 2025'!$B$17))</f>
        <v>35779.500569199998</v>
      </c>
      <c r="AE197" s="97">
        <v>0</v>
      </c>
      <c r="AF197" s="97">
        <f t="shared" si="3"/>
        <v>35779.500569199998</v>
      </c>
    </row>
    <row r="198" spans="1:32" s="85" customFormat="1" ht="13.15">
      <c r="A198" s="178" t="s">
        <v>93</v>
      </c>
      <c r="B198" s="95" t="str">
        <f>VLOOKUP(A198,'CENTRO DE COSTOS'!A:D,4,FALSE)</f>
        <v>DIEGO FERNANDO HENAO CARDONA</v>
      </c>
      <c r="C198" s="95" t="str">
        <f>VLOOKUP(A198,'CENTRO DE COSTOS'!A:D,2,FALSE)</f>
        <v>0004-0003</v>
      </c>
      <c r="D198" s="178">
        <v>52001</v>
      </c>
      <c r="E198" s="178">
        <v>2259401</v>
      </c>
      <c r="F198" s="178">
        <v>74590</v>
      </c>
      <c r="G198" s="178" t="s">
        <v>162</v>
      </c>
      <c r="H198" s="178" t="s">
        <v>93</v>
      </c>
      <c r="I198" s="178" t="s">
        <v>12524</v>
      </c>
      <c r="J198" s="110" t="s">
        <v>167</v>
      </c>
      <c r="K198" s="178">
        <v>2259401</v>
      </c>
      <c r="L198" s="178" t="s">
        <v>12525</v>
      </c>
      <c r="M198" s="176">
        <v>45813.489583333336</v>
      </c>
      <c r="N198" s="176">
        <v>45815.536111111112</v>
      </c>
      <c r="O198" s="178" t="s">
        <v>9136</v>
      </c>
      <c r="P198" s="178" t="s">
        <v>9137</v>
      </c>
      <c r="Q198" s="178" t="s">
        <v>9138</v>
      </c>
      <c r="R198" s="178" t="s">
        <v>11927</v>
      </c>
      <c r="S198" s="178" t="s">
        <v>11927</v>
      </c>
      <c r="T198" s="178" t="s">
        <v>177</v>
      </c>
      <c r="U198" s="178">
        <v>30</v>
      </c>
      <c r="V198" s="178" t="s">
        <v>12526</v>
      </c>
      <c r="W198" s="177">
        <v>0</v>
      </c>
      <c r="X198" s="178" t="s">
        <v>173</v>
      </c>
      <c r="Y198" s="178" t="s">
        <v>173</v>
      </c>
      <c r="Z198" s="178" t="s">
        <v>25</v>
      </c>
      <c r="AA198" s="178" t="s">
        <v>189</v>
      </c>
      <c r="AB198" s="178">
        <v>1</v>
      </c>
      <c r="AC198" s="92" t="s">
        <v>307</v>
      </c>
      <c r="AD198" s="112">
        <f>IF(T198="SOPORTE_TELEFÓNICO",'BASE LIQUIDACION REDEBAN 2025'!$B$19,IF(AND(T198="VISITA_TÉCNICA",Z198="TIPO II"),'BASE LIQUIDACION REDEBAN 2025'!$B$18,'BASE LIQUIDACION REDEBAN 2025'!$B$17))</f>
        <v>35779.500569199998</v>
      </c>
      <c r="AE198" s="97">
        <v>0</v>
      </c>
      <c r="AF198" s="97">
        <f t="shared" si="3"/>
        <v>35779.500569199998</v>
      </c>
    </row>
    <row r="199" spans="1:32" s="85" customFormat="1" ht="13.15">
      <c r="A199" s="178" t="s">
        <v>98</v>
      </c>
      <c r="B199" s="95" t="str">
        <f>VLOOKUP(A199,'CENTRO DE COSTOS'!A:D,4,FALSE)</f>
        <v>MIGUEL JULIÁN HERNÁNDEZ GUARÍN</v>
      </c>
      <c r="C199" s="95" t="str">
        <f>VLOOKUP(A199,'CENTRO DE COSTOS'!A:D,2,FALSE)</f>
        <v>0004-0008</v>
      </c>
      <c r="D199" s="178">
        <v>68572</v>
      </c>
      <c r="E199" s="178">
        <v>2262967</v>
      </c>
      <c r="F199" s="178">
        <v>54039</v>
      </c>
      <c r="G199" s="178" t="s">
        <v>180</v>
      </c>
      <c r="H199" s="178" t="s">
        <v>12527</v>
      </c>
      <c r="I199" s="178" t="s">
        <v>12528</v>
      </c>
      <c r="J199" s="110" t="s">
        <v>167</v>
      </c>
      <c r="K199" s="178">
        <v>2262967</v>
      </c>
      <c r="L199" s="178" t="s">
        <v>12529</v>
      </c>
      <c r="M199" s="176">
        <v>45814.334722222222</v>
      </c>
      <c r="N199" s="176">
        <v>45815.540972222225</v>
      </c>
      <c r="O199" s="178" t="s">
        <v>9136</v>
      </c>
      <c r="P199" s="178" t="s">
        <v>9137</v>
      </c>
      <c r="Q199" s="178" t="s">
        <v>9138</v>
      </c>
      <c r="R199" s="178" t="s">
        <v>11927</v>
      </c>
      <c r="S199" s="178" t="s">
        <v>11927</v>
      </c>
      <c r="T199" s="178" t="s">
        <v>177</v>
      </c>
      <c r="U199" s="178">
        <v>10</v>
      </c>
      <c r="V199" s="178" t="s">
        <v>12530</v>
      </c>
      <c r="W199" s="177">
        <v>0</v>
      </c>
      <c r="X199" s="178" t="s">
        <v>173</v>
      </c>
      <c r="Y199" s="178" t="s">
        <v>173</v>
      </c>
      <c r="Z199" s="178" t="s">
        <v>28</v>
      </c>
      <c r="AA199" s="178" t="s">
        <v>189</v>
      </c>
      <c r="AB199" s="178">
        <v>1</v>
      </c>
      <c r="AC199" s="92" t="s">
        <v>1187</v>
      </c>
      <c r="AD199" s="112">
        <f>IF(T199="SOPORTE_TELEFÓNICO",'BASE LIQUIDACION REDEBAN 2025'!$B$19,IF(AND(T199="VISITA_TÉCNICA",Z199="TIPO II"),'BASE LIQUIDACION REDEBAN 2025'!$B$18,'BASE LIQUIDACION REDEBAN 2025'!$B$17))</f>
        <v>67654.12000000001</v>
      </c>
      <c r="AE199" s="97">
        <v>0</v>
      </c>
      <c r="AF199" s="97">
        <f t="shared" si="3"/>
        <v>67654.12000000001</v>
      </c>
    </row>
    <row r="200" spans="1:32" s="85" customFormat="1" ht="13.15">
      <c r="A200" s="178" t="s">
        <v>94</v>
      </c>
      <c r="B200" s="95" t="str">
        <f>VLOOKUP(A200,'CENTRO DE COSTOS'!A:D,4,FALSE)</f>
        <v>DIEGO FERNANDO HENAO CARDONA</v>
      </c>
      <c r="C200" s="95" t="str">
        <f>VLOOKUP(A200,'CENTRO DE COSTOS'!A:D,2,FALSE)</f>
        <v>0004-0002</v>
      </c>
      <c r="D200" s="178">
        <v>66001</v>
      </c>
      <c r="E200" s="178">
        <v>2264729</v>
      </c>
      <c r="F200" s="178">
        <v>78657</v>
      </c>
      <c r="G200" s="178" t="s">
        <v>450</v>
      </c>
      <c r="H200" s="178" t="s">
        <v>94</v>
      </c>
      <c r="I200" s="178" t="s">
        <v>12531</v>
      </c>
      <c r="J200" s="110" t="s">
        <v>167</v>
      </c>
      <c r="K200" s="178">
        <v>2264729</v>
      </c>
      <c r="L200" s="178" t="s">
        <v>12532</v>
      </c>
      <c r="M200" s="176">
        <v>45814.451388888891</v>
      </c>
      <c r="N200" s="176">
        <v>45815.546527777777</v>
      </c>
      <c r="O200" s="178" t="s">
        <v>9136</v>
      </c>
      <c r="P200" s="178" t="s">
        <v>9137</v>
      </c>
      <c r="Q200" s="178" t="s">
        <v>9138</v>
      </c>
      <c r="R200" s="178" t="s">
        <v>11927</v>
      </c>
      <c r="S200" s="178" t="s">
        <v>11927</v>
      </c>
      <c r="T200" s="178" t="s">
        <v>177</v>
      </c>
      <c r="U200" s="178">
        <v>50</v>
      </c>
      <c r="V200" s="178" t="s">
        <v>12533</v>
      </c>
      <c r="W200" s="177">
        <v>0</v>
      </c>
      <c r="X200" s="178" t="s">
        <v>173</v>
      </c>
      <c r="Y200" s="178" t="s">
        <v>173</v>
      </c>
      <c r="Z200" s="178" t="s">
        <v>25</v>
      </c>
      <c r="AA200" s="178" t="s">
        <v>189</v>
      </c>
      <c r="AB200" s="178">
        <v>1</v>
      </c>
      <c r="AC200" s="92" t="s">
        <v>1099</v>
      </c>
      <c r="AD200" s="112">
        <f>IF(T200="SOPORTE_TELEFÓNICO",'BASE LIQUIDACION REDEBAN 2025'!$B$19,IF(AND(T200="VISITA_TÉCNICA",Z200="TIPO II"),'BASE LIQUIDACION REDEBAN 2025'!$B$18,'BASE LIQUIDACION REDEBAN 2025'!$B$17))</f>
        <v>35779.500569199998</v>
      </c>
      <c r="AE200" s="97">
        <v>0</v>
      </c>
      <c r="AF200" s="97">
        <f t="shared" si="3"/>
        <v>35779.500569199998</v>
      </c>
    </row>
    <row r="201" spans="1:32" s="85" customFormat="1" ht="13.15">
      <c r="A201" s="178" t="s">
        <v>60</v>
      </c>
      <c r="B201" s="95" t="str">
        <f>VLOOKUP(A201,'CENTRO DE COSTOS'!A:D,4,FALSE)</f>
        <v>JUAN SEBASTIÁN RÍOS CASTRILLÓN</v>
      </c>
      <c r="C201" s="95" t="str">
        <f>VLOOKUP(A201,'CENTRO DE COSTOS'!A:D,2,FALSE)</f>
        <v>0004-0005</v>
      </c>
      <c r="D201" s="178">
        <v>5837</v>
      </c>
      <c r="E201" s="178">
        <v>2250746</v>
      </c>
      <c r="F201" s="178">
        <v>40600</v>
      </c>
      <c r="G201" s="178" t="s">
        <v>290</v>
      </c>
      <c r="H201" s="178" t="s">
        <v>782</v>
      </c>
      <c r="I201" s="178" t="s">
        <v>12534</v>
      </c>
      <c r="J201" s="110" t="s">
        <v>167</v>
      </c>
      <c r="K201" s="178">
        <v>2250746</v>
      </c>
      <c r="L201" s="178" t="s">
        <v>12535</v>
      </c>
      <c r="M201" s="176">
        <v>45812.368055555555</v>
      </c>
      <c r="N201" s="176">
        <v>45815.570324074077</v>
      </c>
      <c r="O201" s="178" t="s">
        <v>9136</v>
      </c>
      <c r="P201" s="178" t="s">
        <v>9137</v>
      </c>
      <c r="Q201" s="178" t="s">
        <v>9138</v>
      </c>
      <c r="R201" s="178" t="s">
        <v>11927</v>
      </c>
      <c r="S201" s="178" t="s">
        <v>11927</v>
      </c>
      <c r="T201" s="178" t="s">
        <v>177</v>
      </c>
      <c r="U201" s="178">
        <v>260</v>
      </c>
      <c r="V201" s="178" t="s">
        <v>12536</v>
      </c>
      <c r="W201" s="177">
        <v>0</v>
      </c>
      <c r="X201" s="178">
        <v>0</v>
      </c>
      <c r="Y201" s="178" t="s">
        <v>173</v>
      </c>
      <c r="Z201" s="178" t="s">
        <v>28</v>
      </c>
      <c r="AA201" s="178" t="s">
        <v>189</v>
      </c>
      <c r="AB201" s="178">
        <v>1</v>
      </c>
      <c r="AC201" s="92" t="s">
        <v>1187</v>
      </c>
      <c r="AD201" s="112">
        <f>IF(T201="SOPORTE_TELEFÓNICO",'BASE LIQUIDACION REDEBAN 2025'!$B$19,IF(AND(T201="VISITA_TÉCNICA",Z201="TIPO II"),'BASE LIQUIDACION REDEBAN 2025'!$B$18,'BASE LIQUIDACION REDEBAN 2025'!$B$17))</f>
        <v>67654.12000000001</v>
      </c>
      <c r="AE201" s="97">
        <v>0</v>
      </c>
      <c r="AF201" s="97">
        <f t="shared" si="3"/>
        <v>67654.12000000001</v>
      </c>
    </row>
    <row r="202" spans="1:32" s="85" customFormat="1" ht="13.15">
      <c r="A202" s="178" t="s">
        <v>81</v>
      </c>
      <c r="B202" s="95" t="str">
        <f>VLOOKUP(A202,'CENTRO DE COSTOS'!A:D,4,FALSE)</f>
        <v>MIGUEL JULIÁN HERNÁNDEZ GUARÍN</v>
      </c>
      <c r="C202" s="95" t="str">
        <f>VLOOKUP(A202,'CENTRO DE COSTOS'!A:D,2,FALSE)</f>
        <v>0004-0008</v>
      </c>
      <c r="D202" s="178">
        <v>54001</v>
      </c>
      <c r="E202" s="178">
        <v>2265087</v>
      </c>
      <c r="F202" s="178">
        <v>57163</v>
      </c>
      <c r="G202" s="178" t="s">
        <v>408</v>
      </c>
      <c r="H202" s="178" t="s">
        <v>81</v>
      </c>
      <c r="I202" s="178" t="s">
        <v>12537</v>
      </c>
      <c r="J202" s="110" t="s">
        <v>167</v>
      </c>
      <c r="K202" s="178">
        <v>2265087</v>
      </c>
      <c r="L202" s="178" t="s">
        <v>12538</v>
      </c>
      <c r="M202" s="176">
        <v>45814.48333333333</v>
      </c>
      <c r="N202" s="176">
        <v>45815.576990740738</v>
      </c>
      <c r="O202" s="178" t="s">
        <v>9136</v>
      </c>
      <c r="P202" s="178" t="s">
        <v>9137</v>
      </c>
      <c r="Q202" s="178" t="s">
        <v>9138</v>
      </c>
      <c r="R202" s="178" t="s">
        <v>11927</v>
      </c>
      <c r="S202" s="178" t="s">
        <v>11927</v>
      </c>
      <c r="T202" s="178" t="s">
        <v>177</v>
      </c>
      <c r="U202" s="178">
        <v>30</v>
      </c>
      <c r="V202" s="178" t="s">
        <v>12539</v>
      </c>
      <c r="W202" s="177">
        <v>0</v>
      </c>
      <c r="X202" s="178">
        <v>0</v>
      </c>
      <c r="Y202" s="178" t="s">
        <v>173</v>
      </c>
      <c r="Z202" s="178" t="s">
        <v>25</v>
      </c>
      <c r="AA202" s="178" t="s">
        <v>189</v>
      </c>
      <c r="AB202" s="178">
        <v>1</v>
      </c>
      <c r="AC202" s="92" t="s">
        <v>294</v>
      </c>
      <c r="AD202" s="112">
        <f>IF(T202="SOPORTE_TELEFÓNICO",'BASE LIQUIDACION REDEBAN 2025'!$B$19,IF(AND(T202="VISITA_TÉCNICA",Z202="TIPO II"),'BASE LIQUIDACION REDEBAN 2025'!$B$18,'BASE LIQUIDACION REDEBAN 2025'!$B$17))</f>
        <v>35779.500569199998</v>
      </c>
      <c r="AE202" s="97">
        <v>0</v>
      </c>
      <c r="AF202" s="97">
        <f t="shared" si="3"/>
        <v>35779.500569199998</v>
      </c>
    </row>
    <row r="203" spans="1:32" s="85" customFormat="1" ht="13.15">
      <c r="A203" s="178" t="s">
        <v>72</v>
      </c>
      <c r="B203" s="95" t="str">
        <f>VLOOKUP(A203,'CENTRO DE COSTOS'!A:D,4,FALSE)</f>
        <v>MIGUEL JULIÁN HERNÁNDEZ GUARÍN</v>
      </c>
      <c r="C203" s="95" t="str">
        <f>VLOOKUP(A203,'CENTRO DE COSTOS'!A:D,2,FALSE)</f>
        <v>0004-0008</v>
      </c>
      <c r="D203" s="178">
        <v>68276</v>
      </c>
      <c r="E203" s="178">
        <v>2265066</v>
      </c>
      <c r="F203" s="178">
        <v>59617</v>
      </c>
      <c r="G203" s="178" t="s">
        <v>180</v>
      </c>
      <c r="H203" s="178" t="s">
        <v>181</v>
      </c>
      <c r="I203" s="178" t="s">
        <v>12540</v>
      </c>
      <c r="J203" s="110" t="s">
        <v>167</v>
      </c>
      <c r="K203" s="178">
        <v>2265066</v>
      </c>
      <c r="L203" s="178" t="s">
        <v>12541</v>
      </c>
      <c r="M203" s="176">
        <v>45814.478472222225</v>
      </c>
      <c r="N203" s="176">
        <v>45815.58148148148</v>
      </c>
      <c r="O203" s="178" t="s">
        <v>9136</v>
      </c>
      <c r="P203" s="178" t="s">
        <v>9137</v>
      </c>
      <c r="Q203" s="178" t="s">
        <v>9138</v>
      </c>
      <c r="R203" s="178" t="s">
        <v>11927</v>
      </c>
      <c r="S203" s="178" t="s">
        <v>11927</v>
      </c>
      <c r="T203" s="178" t="s">
        <v>177</v>
      </c>
      <c r="U203" s="178">
        <v>30</v>
      </c>
      <c r="V203" s="178" t="s">
        <v>12542</v>
      </c>
      <c r="W203" s="177">
        <v>0</v>
      </c>
      <c r="X203" s="178">
        <v>0</v>
      </c>
      <c r="Y203" s="178" t="s">
        <v>173</v>
      </c>
      <c r="Z203" s="178" t="s">
        <v>25</v>
      </c>
      <c r="AA203" s="178" t="s">
        <v>189</v>
      </c>
      <c r="AB203" s="178">
        <v>1</v>
      </c>
      <c r="AC203" s="92" t="s">
        <v>204</v>
      </c>
      <c r="AD203" s="112">
        <f>IF(T203="SOPORTE_TELEFÓNICO",'BASE LIQUIDACION REDEBAN 2025'!$B$19,IF(AND(T203="VISITA_TÉCNICA",Z203="TIPO II"),'BASE LIQUIDACION REDEBAN 2025'!$B$18,'BASE LIQUIDACION REDEBAN 2025'!$B$17))</f>
        <v>35779.500569199998</v>
      </c>
      <c r="AE203" s="97">
        <v>0</v>
      </c>
      <c r="AF203" s="97">
        <f t="shared" si="3"/>
        <v>35779.500569199998</v>
      </c>
    </row>
    <row r="204" spans="1:32" s="85" customFormat="1" ht="13.15">
      <c r="A204" s="178" t="s">
        <v>76</v>
      </c>
      <c r="B204" s="95" t="str">
        <f>VLOOKUP(A204,'CENTRO DE COSTOS'!A:D,4,FALSE)</f>
        <v>DIEGO FERNANDO HENAO CARDONA</v>
      </c>
      <c r="C204" s="95" t="str">
        <f>VLOOKUP(A204,'CENTRO DE COSTOS'!A:D,2,FALSE)</f>
        <v>0004-0003</v>
      </c>
      <c r="D204" s="178">
        <v>76001</v>
      </c>
      <c r="E204" s="178">
        <v>2265217</v>
      </c>
      <c r="F204" s="178">
        <v>67629</v>
      </c>
      <c r="G204" s="178" t="s">
        <v>230</v>
      </c>
      <c r="H204" s="178" t="s">
        <v>76</v>
      </c>
      <c r="I204" s="178" t="s">
        <v>12543</v>
      </c>
      <c r="J204" s="110" t="s">
        <v>167</v>
      </c>
      <c r="K204" s="178">
        <v>2265217</v>
      </c>
      <c r="L204" s="178" t="s">
        <v>12544</v>
      </c>
      <c r="M204" s="176">
        <v>45814.487500000003</v>
      </c>
      <c r="N204" s="176">
        <v>45815.586643518516</v>
      </c>
      <c r="O204" s="178" t="s">
        <v>9136</v>
      </c>
      <c r="P204" s="178" t="s">
        <v>9137</v>
      </c>
      <c r="Q204" s="178" t="s">
        <v>9138</v>
      </c>
      <c r="R204" s="178" t="s">
        <v>11927</v>
      </c>
      <c r="S204" s="178" t="s">
        <v>11927</v>
      </c>
      <c r="T204" s="178" t="s">
        <v>177</v>
      </c>
      <c r="U204" s="178">
        <v>90</v>
      </c>
      <c r="V204" s="178" t="s">
        <v>12545</v>
      </c>
      <c r="W204" s="177">
        <v>0</v>
      </c>
      <c r="X204" s="178">
        <v>0</v>
      </c>
      <c r="Y204" s="178" t="s">
        <v>173</v>
      </c>
      <c r="Z204" s="178" t="s">
        <v>25</v>
      </c>
      <c r="AA204" s="178" t="s">
        <v>189</v>
      </c>
      <c r="AB204" s="178">
        <v>1</v>
      </c>
      <c r="AC204" s="92" t="s">
        <v>12500</v>
      </c>
      <c r="AD204" s="112">
        <f>IF(T204="SOPORTE_TELEFÓNICO",'BASE LIQUIDACION REDEBAN 2025'!$B$19,IF(AND(T204="VISITA_TÉCNICA",Z204="TIPO II"),'BASE LIQUIDACION REDEBAN 2025'!$B$18,'BASE LIQUIDACION REDEBAN 2025'!$B$17))</f>
        <v>35779.500569199998</v>
      </c>
      <c r="AE204" s="97">
        <v>0</v>
      </c>
      <c r="AF204" s="97">
        <f t="shared" si="3"/>
        <v>35779.500569199998</v>
      </c>
    </row>
    <row r="205" spans="1:32" s="85" customFormat="1" ht="13.15">
      <c r="A205" s="178" t="s">
        <v>91</v>
      </c>
      <c r="B205" s="95" t="str">
        <f>VLOOKUP(A205,'CENTRO DE COSTOS'!A:D,4,FALSE)</f>
        <v>JOSE MAURICIO HERNANDEZ ROJAS</v>
      </c>
      <c r="C205" s="95" t="str">
        <f>VLOOKUP(A205,'CENTRO DE COSTOS'!A:D,2,FALSE)</f>
        <v>0004-0001</v>
      </c>
      <c r="D205" s="178">
        <v>23001</v>
      </c>
      <c r="E205" s="178">
        <v>2265208</v>
      </c>
      <c r="F205" s="178">
        <v>65135</v>
      </c>
      <c r="G205" s="178" t="s">
        <v>612</v>
      </c>
      <c r="H205" s="178" t="s">
        <v>91</v>
      </c>
      <c r="I205" s="178" t="s">
        <v>12546</v>
      </c>
      <c r="J205" s="110" t="s">
        <v>167</v>
      </c>
      <c r="K205" s="178">
        <v>2265208</v>
      </c>
      <c r="L205" s="178" t="s">
        <v>12547</v>
      </c>
      <c r="M205" s="176">
        <v>45814.486111111109</v>
      </c>
      <c r="N205" s="176">
        <v>45815.595902777779</v>
      </c>
      <c r="O205" s="178" t="s">
        <v>9136</v>
      </c>
      <c r="P205" s="178" t="s">
        <v>9137</v>
      </c>
      <c r="Q205" s="178" t="s">
        <v>9138</v>
      </c>
      <c r="R205" s="178" t="s">
        <v>11927</v>
      </c>
      <c r="S205" s="178" t="s">
        <v>11927</v>
      </c>
      <c r="T205" s="178" t="s">
        <v>177</v>
      </c>
      <c r="U205" s="178">
        <v>50</v>
      </c>
      <c r="V205" s="178" t="s">
        <v>12548</v>
      </c>
      <c r="W205" s="177">
        <v>0</v>
      </c>
      <c r="X205" s="178">
        <v>0</v>
      </c>
      <c r="Y205" s="178" t="s">
        <v>173</v>
      </c>
      <c r="Z205" s="178" t="s">
        <v>25</v>
      </c>
      <c r="AA205" s="178" t="s">
        <v>189</v>
      </c>
      <c r="AB205" s="178">
        <v>1</v>
      </c>
      <c r="AC205" s="92" t="s">
        <v>10117</v>
      </c>
      <c r="AD205" s="112">
        <f>IF(T205="SOPORTE_TELEFÓNICO",'BASE LIQUIDACION REDEBAN 2025'!$B$19,IF(AND(T205="VISITA_TÉCNICA",Z205="TIPO II"),'BASE LIQUIDACION REDEBAN 2025'!$B$18,'BASE LIQUIDACION REDEBAN 2025'!$B$17))</f>
        <v>35779.500569199998</v>
      </c>
      <c r="AE205" s="97">
        <v>0</v>
      </c>
      <c r="AF205" s="97">
        <f t="shared" si="3"/>
        <v>35779.500569199998</v>
      </c>
    </row>
    <row r="206" spans="1:32" s="85" customFormat="1" ht="13.15">
      <c r="A206" s="178" t="s">
        <v>68</v>
      </c>
      <c r="B206" s="95" t="str">
        <f>VLOOKUP(A206,'CENTRO DE COSTOS'!A:D,4,FALSE)</f>
        <v>WILLIAM ASDRUBAL ROZO ROZO</v>
      </c>
      <c r="C206" s="95" t="str">
        <f>VLOOKUP(A206,'CENTRO DE COSTOS'!A:D,2,FALSE)</f>
        <v>0004-0004</v>
      </c>
      <c r="D206" s="178">
        <v>11001</v>
      </c>
      <c r="E206" s="178">
        <v>2265698</v>
      </c>
      <c r="F206" s="178">
        <v>72329</v>
      </c>
      <c r="G206" s="178" t="s">
        <v>298</v>
      </c>
      <c r="H206" s="178" t="s">
        <v>68</v>
      </c>
      <c r="I206" s="178" t="s">
        <v>12549</v>
      </c>
      <c r="J206" s="110" t="s">
        <v>167</v>
      </c>
      <c r="K206" s="178">
        <v>2265698</v>
      </c>
      <c r="L206" s="178" t="s">
        <v>12550</v>
      </c>
      <c r="M206" s="176">
        <v>45814.577777777777</v>
      </c>
      <c r="N206" s="176">
        <v>45815.600787037038</v>
      </c>
      <c r="O206" s="178" t="s">
        <v>9136</v>
      </c>
      <c r="P206" s="178" t="s">
        <v>9137</v>
      </c>
      <c r="Q206" s="178" t="s">
        <v>9138</v>
      </c>
      <c r="R206" s="178" t="s">
        <v>11927</v>
      </c>
      <c r="S206" s="178" t="s">
        <v>11927</v>
      </c>
      <c r="T206" s="178" t="s">
        <v>177</v>
      </c>
      <c r="U206" s="178">
        <v>20</v>
      </c>
      <c r="V206" s="178" t="s">
        <v>12551</v>
      </c>
      <c r="W206" s="177">
        <v>0</v>
      </c>
      <c r="X206" s="178">
        <v>0</v>
      </c>
      <c r="Y206" s="178" t="s">
        <v>173</v>
      </c>
      <c r="Z206" s="178" t="s">
        <v>25</v>
      </c>
      <c r="AA206" s="178" t="s">
        <v>189</v>
      </c>
      <c r="AB206" s="178">
        <v>1</v>
      </c>
      <c r="AC206" s="92" t="s">
        <v>3263</v>
      </c>
      <c r="AD206" s="112">
        <f>IF(T206="SOPORTE_TELEFÓNICO",'BASE LIQUIDACION REDEBAN 2025'!$B$19,IF(AND(T206="VISITA_TÉCNICA",Z206="TIPO II"),'BASE LIQUIDACION REDEBAN 2025'!$B$18,'BASE LIQUIDACION REDEBAN 2025'!$B$17))</f>
        <v>35779.500569199998</v>
      </c>
      <c r="AE206" s="97">
        <v>0</v>
      </c>
      <c r="AF206" s="97">
        <f t="shared" si="3"/>
        <v>35779.500569199998</v>
      </c>
    </row>
    <row r="207" spans="1:32" s="85" customFormat="1" ht="13.15">
      <c r="A207" s="178" t="s">
        <v>68</v>
      </c>
      <c r="B207" s="95" t="str">
        <f>VLOOKUP(A207,'CENTRO DE COSTOS'!A:D,4,FALSE)</f>
        <v>WILLIAM ASDRUBAL ROZO ROZO</v>
      </c>
      <c r="C207" s="95" t="str">
        <f>VLOOKUP(A207,'CENTRO DE COSTOS'!A:D,2,FALSE)</f>
        <v>0004-0004</v>
      </c>
      <c r="D207" s="178">
        <v>11001</v>
      </c>
      <c r="E207" s="178">
        <v>2266375</v>
      </c>
      <c r="F207" s="178">
        <v>60871</v>
      </c>
      <c r="G207" s="178" t="s">
        <v>298</v>
      </c>
      <c r="H207" s="178" t="s">
        <v>68</v>
      </c>
      <c r="I207" s="178" t="s">
        <v>12552</v>
      </c>
      <c r="J207" s="110" t="s">
        <v>167</v>
      </c>
      <c r="K207" s="178">
        <v>2266375</v>
      </c>
      <c r="L207" s="178" t="s">
        <v>12553</v>
      </c>
      <c r="M207" s="176">
        <v>45814.616666666669</v>
      </c>
      <c r="N207" s="176">
        <v>45815.603900462964</v>
      </c>
      <c r="O207" s="178" t="s">
        <v>9136</v>
      </c>
      <c r="P207" s="178" t="s">
        <v>9137</v>
      </c>
      <c r="Q207" s="178" t="s">
        <v>9138</v>
      </c>
      <c r="R207" s="178" t="s">
        <v>11927</v>
      </c>
      <c r="S207" s="178" t="s">
        <v>11927</v>
      </c>
      <c r="T207" s="178" t="s">
        <v>177</v>
      </c>
      <c r="U207" s="178">
        <v>60</v>
      </c>
      <c r="V207" s="178" t="s">
        <v>12554</v>
      </c>
      <c r="W207" s="177">
        <v>0</v>
      </c>
      <c r="X207" s="178">
        <v>0</v>
      </c>
      <c r="Y207" s="178" t="s">
        <v>173</v>
      </c>
      <c r="Z207" s="178" t="s">
        <v>25</v>
      </c>
      <c r="AA207" s="178" t="s">
        <v>189</v>
      </c>
      <c r="AB207" s="178">
        <v>1</v>
      </c>
      <c r="AC207" s="92" t="s">
        <v>2090</v>
      </c>
      <c r="AD207" s="112">
        <f>IF(T207="SOPORTE_TELEFÓNICO",'BASE LIQUIDACION REDEBAN 2025'!$B$19,IF(AND(T207="VISITA_TÉCNICA",Z207="TIPO II"),'BASE LIQUIDACION REDEBAN 2025'!$B$18,'BASE LIQUIDACION REDEBAN 2025'!$B$17))</f>
        <v>35779.500569199998</v>
      </c>
      <c r="AE207" s="97">
        <v>0</v>
      </c>
      <c r="AF207" s="97">
        <f t="shared" si="3"/>
        <v>35779.500569199998</v>
      </c>
    </row>
    <row r="208" spans="1:32" s="85" customFormat="1" ht="13.15">
      <c r="A208" s="178" t="s">
        <v>68</v>
      </c>
      <c r="B208" s="95" t="str">
        <f>VLOOKUP(A208,'CENTRO DE COSTOS'!A:D,4,FALSE)</f>
        <v>WILLIAM ASDRUBAL ROZO ROZO</v>
      </c>
      <c r="C208" s="95" t="str">
        <f>VLOOKUP(A208,'CENTRO DE COSTOS'!A:D,2,FALSE)</f>
        <v>0004-0004</v>
      </c>
      <c r="D208" s="178">
        <v>11001</v>
      </c>
      <c r="E208" s="178">
        <v>2266493</v>
      </c>
      <c r="F208" s="178">
        <v>27914</v>
      </c>
      <c r="G208" s="178" t="s">
        <v>298</v>
      </c>
      <c r="H208" s="178" t="s">
        <v>68</v>
      </c>
      <c r="I208" s="178" t="s">
        <v>12555</v>
      </c>
      <c r="J208" s="110" t="s">
        <v>167</v>
      </c>
      <c r="K208" s="178">
        <v>2266493</v>
      </c>
      <c r="L208" s="178" t="s">
        <v>12556</v>
      </c>
      <c r="M208" s="176">
        <v>45814.640277777777</v>
      </c>
      <c r="N208" s="176">
        <v>45815.606099537035</v>
      </c>
      <c r="O208" s="178" t="s">
        <v>9136</v>
      </c>
      <c r="P208" s="178" t="s">
        <v>9137</v>
      </c>
      <c r="Q208" s="178" t="s">
        <v>9138</v>
      </c>
      <c r="R208" s="178" t="s">
        <v>11927</v>
      </c>
      <c r="S208" s="178" t="s">
        <v>11927</v>
      </c>
      <c r="T208" s="178" t="s">
        <v>177</v>
      </c>
      <c r="U208" s="178">
        <v>40</v>
      </c>
      <c r="V208" s="178" t="s">
        <v>12557</v>
      </c>
      <c r="W208" s="177">
        <v>0</v>
      </c>
      <c r="X208" s="178">
        <v>0</v>
      </c>
      <c r="Y208" s="178" t="s">
        <v>173</v>
      </c>
      <c r="Z208" s="178" t="s">
        <v>25</v>
      </c>
      <c r="AA208" s="178" t="s">
        <v>189</v>
      </c>
      <c r="AB208" s="178">
        <v>1</v>
      </c>
      <c r="AC208" s="92" t="s">
        <v>12500</v>
      </c>
      <c r="AD208" s="112">
        <f>IF(T208="SOPORTE_TELEFÓNICO",'BASE LIQUIDACION REDEBAN 2025'!$B$19,IF(AND(T208="VISITA_TÉCNICA",Z208="TIPO II"),'BASE LIQUIDACION REDEBAN 2025'!$B$18,'BASE LIQUIDACION REDEBAN 2025'!$B$17))</f>
        <v>35779.500569199998</v>
      </c>
      <c r="AE208" s="97">
        <v>0</v>
      </c>
      <c r="AF208" s="97">
        <f t="shared" si="3"/>
        <v>35779.500569199998</v>
      </c>
    </row>
    <row r="209" spans="1:32" s="85" customFormat="1" ht="13.15">
      <c r="A209" s="178" t="s">
        <v>90</v>
      </c>
      <c r="B209" s="95" t="str">
        <f>VLOOKUP(A209,'CENTRO DE COSTOS'!A:D,4,FALSE)</f>
        <v>JUAN SEBASTIÁN RÍOS CASTRILLÓN</v>
      </c>
      <c r="C209" s="95" t="str">
        <f>VLOOKUP(A209,'CENTRO DE COSTOS'!A:D,2,FALSE)</f>
        <v>0004-0005</v>
      </c>
      <c r="D209" s="178">
        <v>5001</v>
      </c>
      <c r="E209" s="178">
        <v>2267147</v>
      </c>
      <c r="F209" s="178">
        <v>13493</v>
      </c>
      <c r="G209" s="178" t="s">
        <v>290</v>
      </c>
      <c r="H209" s="178" t="s">
        <v>90</v>
      </c>
      <c r="I209" s="178" t="s">
        <v>12558</v>
      </c>
      <c r="J209" s="110" t="s">
        <v>167</v>
      </c>
      <c r="K209" s="178">
        <v>2267147</v>
      </c>
      <c r="L209" s="178" t="s">
        <v>12559</v>
      </c>
      <c r="M209" s="176">
        <v>45814.679861111108</v>
      </c>
      <c r="N209" s="176">
        <v>45815.610405092593</v>
      </c>
      <c r="O209" s="178" t="s">
        <v>9136</v>
      </c>
      <c r="P209" s="178" t="s">
        <v>9137</v>
      </c>
      <c r="Q209" s="178" t="s">
        <v>9138</v>
      </c>
      <c r="R209" s="178" t="s">
        <v>11927</v>
      </c>
      <c r="S209" s="178" t="s">
        <v>11927</v>
      </c>
      <c r="T209" s="178" t="s">
        <v>177</v>
      </c>
      <c r="U209" s="178">
        <v>30</v>
      </c>
      <c r="V209" s="178" t="s">
        <v>12560</v>
      </c>
      <c r="W209" s="177">
        <v>0</v>
      </c>
      <c r="X209" s="178">
        <v>0</v>
      </c>
      <c r="Y209" s="178" t="s">
        <v>173</v>
      </c>
      <c r="Z209" s="178" t="s">
        <v>25</v>
      </c>
      <c r="AA209" s="178" t="s">
        <v>189</v>
      </c>
      <c r="AB209" s="178">
        <v>1</v>
      </c>
      <c r="AC209" s="92" t="s">
        <v>2183</v>
      </c>
      <c r="AD209" s="112">
        <f>IF(T209="SOPORTE_TELEFÓNICO",'BASE LIQUIDACION REDEBAN 2025'!$B$19,IF(AND(T209="VISITA_TÉCNICA",Z209="TIPO II"),'BASE LIQUIDACION REDEBAN 2025'!$B$18,'BASE LIQUIDACION REDEBAN 2025'!$B$17))</f>
        <v>35779.500569199998</v>
      </c>
      <c r="AE209" s="97">
        <v>0</v>
      </c>
      <c r="AF209" s="97">
        <f t="shared" si="3"/>
        <v>35779.500569199998</v>
      </c>
    </row>
    <row r="210" spans="1:32" s="85" customFormat="1" ht="13.15">
      <c r="A210" s="178" t="s">
        <v>60</v>
      </c>
      <c r="B210" s="95" t="str">
        <f>VLOOKUP(A210,'CENTRO DE COSTOS'!A:D,4,FALSE)</f>
        <v>JUAN SEBASTIÁN RÍOS CASTRILLÓN</v>
      </c>
      <c r="C210" s="95" t="str">
        <f>VLOOKUP(A210,'CENTRO DE COSTOS'!A:D,2,FALSE)</f>
        <v>0004-0005</v>
      </c>
      <c r="D210" s="178">
        <v>5837</v>
      </c>
      <c r="E210" s="178">
        <v>2223017</v>
      </c>
      <c r="F210" s="178">
        <v>58625</v>
      </c>
      <c r="G210" s="178" t="s">
        <v>290</v>
      </c>
      <c r="H210" s="178" t="s">
        <v>782</v>
      </c>
      <c r="I210" s="178" t="s">
        <v>12561</v>
      </c>
      <c r="J210" s="110" t="s">
        <v>167</v>
      </c>
      <c r="K210" s="178">
        <v>2223017</v>
      </c>
      <c r="L210" s="178" t="s">
        <v>12562</v>
      </c>
      <c r="M210" s="176">
        <v>45805.415972222225</v>
      </c>
      <c r="N210" s="176">
        <v>45816.530636574076</v>
      </c>
      <c r="O210" s="178" t="s">
        <v>9136</v>
      </c>
      <c r="P210" s="178" t="s">
        <v>9137</v>
      </c>
      <c r="Q210" s="178" t="s">
        <v>9138</v>
      </c>
      <c r="R210" s="178" t="s">
        <v>11927</v>
      </c>
      <c r="S210" s="178" t="s">
        <v>11927</v>
      </c>
      <c r="T210" s="178" t="s">
        <v>177</v>
      </c>
      <c r="U210" s="178">
        <v>190</v>
      </c>
      <c r="V210" s="178" t="s">
        <v>12563</v>
      </c>
      <c r="W210" s="177">
        <v>0</v>
      </c>
      <c r="X210" s="178">
        <v>0</v>
      </c>
      <c r="Y210" s="178" t="s">
        <v>173</v>
      </c>
      <c r="Z210" s="178" t="s">
        <v>28</v>
      </c>
      <c r="AA210" s="178" t="s">
        <v>189</v>
      </c>
      <c r="AB210" s="178">
        <v>1</v>
      </c>
      <c r="AC210" s="92" t="s">
        <v>1288</v>
      </c>
      <c r="AD210" s="112">
        <f>IF(T210="SOPORTE_TELEFÓNICO",'BASE LIQUIDACION REDEBAN 2025'!$B$19,IF(AND(T210="VISITA_TÉCNICA",Z210="TIPO II"),'BASE LIQUIDACION REDEBAN 2025'!$B$18,'BASE LIQUIDACION REDEBAN 2025'!$B$17))</f>
        <v>67654.12000000001</v>
      </c>
      <c r="AE210" s="97">
        <v>0</v>
      </c>
      <c r="AF210" s="97">
        <f t="shared" si="3"/>
        <v>67654.12000000001</v>
      </c>
    </row>
    <row r="211" spans="1:32" s="85" customFormat="1" ht="13.15">
      <c r="A211" s="178" t="s">
        <v>60</v>
      </c>
      <c r="B211" s="95" t="str">
        <f>VLOOKUP(A211,'CENTRO DE COSTOS'!A:D,4,FALSE)</f>
        <v>JUAN SEBASTIÁN RÍOS CASTRILLÓN</v>
      </c>
      <c r="C211" s="95" t="str">
        <f>VLOOKUP(A211,'CENTRO DE COSTOS'!A:D,2,FALSE)</f>
        <v>0004-0005</v>
      </c>
      <c r="D211" s="178">
        <v>5837</v>
      </c>
      <c r="E211" s="178">
        <v>2245372</v>
      </c>
      <c r="F211" s="178">
        <v>31546</v>
      </c>
      <c r="G211" s="178" t="s">
        <v>290</v>
      </c>
      <c r="H211" s="178" t="s">
        <v>782</v>
      </c>
      <c r="I211" s="178" t="s">
        <v>12564</v>
      </c>
      <c r="J211" s="110" t="s">
        <v>167</v>
      </c>
      <c r="K211" s="178">
        <v>2245372</v>
      </c>
      <c r="L211" s="178" t="s">
        <v>12565</v>
      </c>
      <c r="M211" s="176">
        <v>45811.496527777781</v>
      </c>
      <c r="N211" s="176">
        <v>45816.532673611109</v>
      </c>
      <c r="O211" s="178" t="s">
        <v>9136</v>
      </c>
      <c r="P211" s="178" t="s">
        <v>9137</v>
      </c>
      <c r="Q211" s="178" t="s">
        <v>9138</v>
      </c>
      <c r="R211" s="178" t="s">
        <v>11927</v>
      </c>
      <c r="S211" s="178" t="s">
        <v>11927</v>
      </c>
      <c r="T211" s="178" t="s">
        <v>177</v>
      </c>
      <c r="U211" s="178">
        <v>30</v>
      </c>
      <c r="V211" s="178" t="s">
        <v>12566</v>
      </c>
      <c r="W211" s="177">
        <v>0</v>
      </c>
      <c r="X211" s="178">
        <v>0</v>
      </c>
      <c r="Y211" s="178" t="s">
        <v>173</v>
      </c>
      <c r="Z211" s="178" t="s">
        <v>28</v>
      </c>
      <c r="AA211" s="178" t="s">
        <v>189</v>
      </c>
      <c r="AB211" s="178">
        <v>1</v>
      </c>
      <c r="AC211" s="92" t="s">
        <v>841</v>
      </c>
      <c r="AD211" s="112">
        <f>IF(T211="SOPORTE_TELEFÓNICO",'BASE LIQUIDACION REDEBAN 2025'!$B$19,IF(AND(T211="VISITA_TÉCNICA",Z211="TIPO II"),'BASE LIQUIDACION REDEBAN 2025'!$B$18,'BASE LIQUIDACION REDEBAN 2025'!$B$17))</f>
        <v>67654.12000000001</v>
      </c>
      <c r="AE211" s="97">
        <v>0</v>
      </c>
      <c r="AF211" s="97">
        <f t="shared" si="3"/>
        <v>67654.12000000001</v>
      </c>
    </row>
    <row r="212" spans="1:32" s="85" customFormat="1" ht="13.15">
      <c r="A212" s="178" t="s">
        <v>60</v>
      </c>
      <c r="B212" s="95" t="str">
        <f>VLOOKUP(A212,'CENTRO DE COSTOS'!A:D,4,FALSE)</f>
        <v>JUAN SEBASTIÁN RÍOS CASTRILLÓN</v>
      </c>
      <c r="C212" s="95" t="str">
        <f>VLOOKUP(A212,'CENTRO DE COSTOS'!A:D,2,FALSE)</f>
        <v>0004-0005</v>
      </c>
      <c r="D212" s="178">
        <v>5837</v>
      </c>
      <c r="E212" s="178">
        <v>2259257</v>
      </c>
      <c r="F212" s="178">
        <v>75437</v>
      </c>
      <c r="G212" s="178" t="s">
        <v>290</v>
      </c>
      <c r="H212" s="178" t="s">
        <v>782</v>
      </c>
      <c r="I212" s="178" t="s">
        <v>12567</v>
      </c>
      <c r="J212" s="110" t="s">
        <v>167</v>
      </c>
      <c r="K212" s="178">
        <v>2259257</v>
      </c>
      <c r="L212" s="178" t="s">
        <v>12568</v>
      </c>
      <c r="M212" s="176">
        <v>45813.480555555558</v>
      </c>
      <c r="N212" s="176">
        <v>45816.533622685187</v>
      </c>
      <c r="O212" s="178" t="s">
        <v>9136</v>
      </c>
      <c r="P212" s="178" t="s">
        <v>9137</v>
      </c>
      <c r="Q212" s="178" t="s">
        <v>9138</v>
      </c>
      <c r="R212" s="178" t="s">
        <v>11927</v>
      </c>
      <c r="S212" s="178" t="s">
        <v>11927</v>
      </c>
      <c r="T212" s="178" t="s">
        <v>177</v>
      </c>
      <c r="U212" s="178">
        <v>20</v>
      </c>
      <c r="V212" s="178" t="s">
        <v>12569</v>
      </c>
      <c r="W212" s="177">
        <v>0</v>
      </c>
      <c r="X212" s="178">
        <v>0</v>
      </c>
      <c r="Y212" s="178" t="s">
        <v>173</v>
      </c>
      <c r="Z212" s="178" t="s">
        <v>28</v>
      </c>
      <c r="AA212" s="178" t="s">
        <v>189</v>
      </c>
      <c r="AB212" s="178">
        <v>1</v>
      </c>
      <c r="AC212" s="92" t="s">
        <v>280</v>
      </c>
      <c r="AD212" s="112">
        <f>IF(T212="SOPORTE_TELEFÓNICO",'BASE LIQUIDACION REDEBAN 2025'!$B$19,IF(AND(T212="VISITA_TÉCNICA",Z212="TIPO II"),'BASE LIQUIDACION REDEBAN 2025'!$B$18,'BASE LIQUIDACION REDEBAN 2025'!$B$17))</f>
        <v>67654.12000000001</v>
      </c>
      <c r="AE212" s="97">
        <v>0</v>
      </c>
      <c r="AF212" s="97">
        <f t="shared" si="3"/>
        <v>67654.12000000001</v>
      </c>
    </row>
    <row r="213" spans="1:32" s="85" customFormat="1" ht="13.15">
      <c r="A213" s="178" t="s">
        <v>72</v>
      </c>
      <c r="B213" s="95" t="str">
        <f>VLOOKUP(A213,'CENTRO DE COSTOS'!A:D,4,FALSE)</f>
        <v>MIGUEL JULIÁN HERNÁNDEZ GUARÍN</v>
      </c>
      <c r="C213" s="95" t="str">
        <f>VLOOKUP(A213,'CENTRO DE COSTOS'!A:D,2,FALSE)</f>
        <v>0004-0008</v>
      </c>
      <c r="D213" s="178">
        <v>68547</v>
      </c>
      <c r="E213" s="178">
        <v>2259443</v>
      </c>
      <c r="F213" s="178">
        <v>71552</v>
      </c>
      <c r="G213" s="178" t="s">
        <v>180</v>
      </c>
      <c r="H213" s="178" t="s">
        <v>3280</v>
      </c>
      <c r="I213" s="178" t="s">
        <v>12570</v>
      </c>
      <c r="J213" s="110" t="s">
        <v>167</v>
      </c>
      <c r="K213" s="178">
        <v>2259443</v>
      </c>
      <c r="L213" s="178" t="s">
        <v>12571</v>
      </c>
      <c r="M213" s="176">
        <v>45813.498611111114</v>
      </c>
      <c r="N213" s="176">
        <v>45816.534421296295</v>
      </c>
      <c r="O213" s="178" t="s">
        <v>9136</v>
      </c>
      <c r="P213" s="178" t="s">
        <v>9137</v>
      </c>
      <c r="Q213" s="178" t="s">
        <v>9138</v>
      </c>
      <c r="R213" s="178" t="s">
        <v>11927</v>
      </c>
      <c r="S213" s="178" t="s">
        <v>11927</v>
      </c>
      <c r="T213" s="178" t="s">
        <v>177</v>
      </c>
      <c r="U213" s="178">
        <v>10</v>
      </c>
      <c r="V213" s="178" t="s">
        <v>12572</v>
      </c>
      <c r="W213" s="177">
        <v>0</v>
      </c>
      <c r="X213" s="178">
        <v>0</v>
      </c>
      <c r="Y213" s="178" t="s">
        <v>173</v>
      </c>
      <c r="Z213" s="178" t="s">
        <v>28</v>
      </c>
      <c r="AA213" s="178" t="s">
        <v>189</v>
      </c>
      <c r="AB213" s="178">
        <v>1</v>
      </c>
      <c r="AC213" s="92" t="s">
        <v>367</v>
      </c>
      <c r="AD213" s="112">
        <f>IF(T213="SOPORTE_TELEFÓNICO",'BASE LIQUIDACION REDEBAN 2025'!$B$19,IF(AND(T213="VISITA_TÉCNICA",Z213="TIPO II"),'BASE LIQUIDACION REDEBAN 2025'!$B$18,'BASE LIQUIDACION REDEBAN 2025'!$B$17))</f>
        <v>67654.12000000001</v>
      </c>
      <c r="AE213" s="97">
        <v>0</v>
      </c>
      <c r="AF213" s="97">
        <f t="shared" si="3"/>
        <v>67654.12000000001</v>
      </c>
    </row>
    <row r="214" spans="1:32" s="85" customFormat="1" ht="13.15">
      <c r="A214" s="178" t="s">
        <v>64</v>
      </c>
      <c r="B214" s="95" t="str">
        <f>VLOOKUP(A214,'CENTRO DE COSTOS'!A:D,4,FALSE)</f>
        <v>JOSE MAURICIO HERNANDEZ ROJAS</v>
      </c>
      <c r="C214" s="95" t="str">
        <f>VLOOKUP(A214,'CENTRO DE COSTOS'!A:D,2,FALSE)</f>
        <v>0004-0001</v>
      </c>
      <c r="D214" s="178">
        <v>8001</v>
      </c>
      <c r="E214" s="178">
        <v>2265668</v>
      </c>
      <c r="F214" s="178">
        <v>43533</v>
      </c>
      <c r="G214" s="178" t="s">
        <v>277</v>
      </c>
      <c r="H214" s="178" t="s">
        <v>64</v>
      </c>
      <c r="I214" s="178" t="s">
        <v>12573</v>
      </c>
      <c r="J214" s="110" t="s">
        <v>167</v>
      </c>
      <c r="K214" s="178">
        <v>2265668</v>
      </c>
      <c r="L214" s="178" t="s">
        <v>12574</v>
      </c>
      <c r="M214" s="176">
        <v>45814.567361111112</v>
      </c>
      <c r="N214" s="176">
        <v>45816.53528935185</v>
      </c>
      <c r="O214" s="178" t="s">
        <v>9136</v>
      </c>
      <c r="P214" s="178" t="s">
        <v>9137</v>
      </c>
      <c r="Q214" s="178" t="s">
        <v>9138</v>
      </c>
      <c r="R214" s="178" t="s">
        <v>11927</v>
      </c>
      <c r="S214" s="178" t="s">
        <v>11927</v>
      </c>
      <c r="T214" s="178" t="s">
        <v>177</v>
      </c>
      <c r="U214" s="178">
        <v>40</v>
      </c>
      <c r="V214" s="178" t="s">
        <v>12575</v>
      </c>
      <c r="W214" s="177">
        <v>0</v>
      </c>
      <c r="X214" s="178">
        <v>0</v>
      </c>
      <c r="Y214" s="178" t="s">
        <v>173</v>
      </c>
      <c r="Z214" s="178" t="s">
        <v>25</v>
      </c>
      <c r="AA214" s="178" t="s">
        <v>189</v>
      </c>
      <c r="AB214" s="178">
        <v>1</v>
      </c>
      <c r="AC214" s="92" t="s">
        <v>1180</v>
      </c>
      <c r="AD214" s="112">
        <f>IF(T214="SOPORTE_TELEFÓNICO",'BASE LIQUIDACION REDEBAN 2025'!$B$19,IF(AND(T214="VISITA_TÉCNICA",Z214="TIPO II"),'BASE LIQUIDACION REDEBAN 2025'!$B$18,'BASE LIQUIDACION REDEBAN 2025'!$B$17))</f>
        <v>35779.500569199998</v>
      </c>
      <c r="AE214" s="97">
        <v>0</v>
      </c>
      <c r="AF214" s="97">
        <f t="shared" si="3"/>
        <v>35779.500569199998</v>
      </c>
    </row>
    <row r="215" spans="1:32" s="85" customFormat="1" ht="13.15">
      <c r="A215" s="178" t="s">
        <v>60</v>
      </c>
      <c r="B215" s="95" t="str">
        <f>VLOOKUP(A215,'CENTRO DE COSTOS'!A:D,4,FALSE)</f>
        <v>JUAN SEBASTIÁN RÍOS CASTRILLÓN</v>
      </c>
      <c r="C215" s="95" t="str">
        <f>VLOOKUP(A215,'CENTRO DE COSTOS'!A:D,2,FALSE)</f>
        <v>0004-0005</v>
      </c>
      <c r="D215" s="178">
        <v>5837</v>
      </c>
      <c r="E215" s="178">
        <v>2266310</v>
      </c>
      <c r="F215" s="178">
        <v>76131</v>
      </c>
      <c r="G215" s="178" t="s">
        <v>290</v>
      </c>
      <c r="H215" s="178" t="s">
        <v>782</v>
      </c>
      <c r="I215" s="178" t="s">
        <v>12576</v>
      </c>
      <c r="J215" s="110" t="s">
        <v>167</v>
      </c>
      <c r="K215" s="178">
        <v>2266310</v>
      </c>
      <c r="L215" s="178" t="s">
        <v>12577</v>
      </c>
      <c r="M215" s="176">
        <v>45814.607638888891</v>
      </c>
      <c r="N215" s="176">
        <v>45816.536354166667</v>
      </c>
      <c r="O215" s="178" t="s">
        <v>9136</v>
      </c>
      <c r="P215" s="178" t="s">
        <v>9137</v>
      </c>
      <c r="Q215" s="178" t="s">
        <v>9138</v>
      </c>
      <c r="R215" s="178" t="s">
        <v>11927</v>
      </c>
      <c r="S215" s="178" t="s">
        <v>11927</v>
      </c>
      <c r="T215" s="178" t="s">
        <v>177</v>
      </c>
      <c r="U215" s="178">
        <v>40</v>
      </c>
      <c r="V215" s="178" t="s">
        <v>12578</v>
      </c>
      <c r="W215" s="177">
        <v>0</v>
      </c>
      <c r="X215" s="178">
        <v>0</v>
      </c>
      <c r="Y215" s="178" t="s">
        <v>173</v>
      </c>
      <c r="Z215" s="178" t="s">
        <v>28</v>
      </c>
      <c r="AA215" s="178" t="s">
        <v>189</v>
      </c>
      <c r="AB215" s="178">
        <v>1</v>
      </c>
      <c r="AC215" s="92" t="s">
        <v>280</v>
      </c>
      <c r="AD215" s="112">
        <f>IF(T215="SOPORTE_TELEFÓNICO",'BASE LIQUIDACION REDEBAN 2025'!$B$19,IF(AND(T215="VISITA_TÉCNICA",Z215="TIPO II"),'BASE LIQUIDACION REDEBAN 2025'!$B$18,'BASE LIQUIDACION REDEBAN 2025'!$B$17))</f>
        <v>67654.12000000001</v>
      </c>
      <c r="AE215" s="97">
        <v>0</v>
      </c>
      <c r="AF215" s="97">
        <f t="shared" si="3"/>
        <v>67654.12000000001</v>
      </c>
    </row>
    <row r="216" spans="1:32" s="85" customFormat="1" ht="13.15">
      <c r="A216" s="178" t="s">
        <v>72</v>
      </c>
      <c r="B216" s="95" t="str">
        <f>VLOOKUP(A216,'CENTRO DE COSTOS'!A:D,4,FALSE)</f>
        <v>MIGUEL JULIÁN HERNÁNDEZ GUARÍN</v>
      </c>
      <c r="C216" s="95" t="str">
        <f>VLOOKUP(A216,'CENTRO DE COSTOS'!A:D,2,FALSE)</f>
        <v>0004-0008</v>
      </c>
      <c r="D216" s="178">
        <v>68575</v>
      </c>
      <c r="E216" s="178">
        <v>2259934</v>
      </c>
      <c r="F216" s="178">
        <v>36161</v>
      </c>
      <c r="G216" s="178" t="s">
        <v>180</v>
      </c>
      <c r="H216" s="178" t="s">
        <v>5186</v>
      </c>
      <c r="I216" s="178" t="s">
        <v>12579</v>
      </c>
      <c r="J216" s="110" t="s">
        <v>167</v>
      </c>
      <c r="K216" s="178">
        <v>2259934</v>
      </c>
      <c r="L216" s="178" t="s">
        <v>12580</v>
      </c>
      <c r="M216" s="176">
        <v>45813.549363425926</v>
      </c>
      <c r="N216" s="176">
        <v>45816.629328703704</v>
      </c>
      <c r="O216" s="178" t="s">
        <v>9136</v>
      </c>
      <c r="P216" s="178" t="s">
        <v>9137</v>
      </c>
      <c r="Q216" s="178" t="s">
        <v>9138</v>
      </c>
      <c r="R216" s="178" t="s">
        <v>11927</v>
      </c>
      <c r="S216" s="178" t="s">
        <v>11927</v>
      </c>
      <c r="T216" s="178" t="s">
        <v>9971</v>
      </c>
      <c r="U216" s="178">
        <v>60</v>
      </c>
      <c r="V216" s="178" t="s">
        <v>12581</v>
      </c>
      <c r="W216" s="177">
        <v>90839</v>
      </c>
      <c r="X216" s="178" t="s">
        <v>11929</v>
      </c>
      <c r="Y216" s="178" t="s">
        <v>173</v>
      </c>
      <c r="Z216" s="178" t="s">
        <v>32</v>
      </c>
      <c r="AA216" s="178" t="s">
        <v>189</v>
      </c>
      <c r="AB216" s="178">
        <v>0</v>
      </c>
      <c r="AC216" s="92" t="s">
        <v>219</v>
      </c>
      <c r="AD216" s="112">
        <f>IF(T216="SOPORTE_TELEFÓNICO",'BASE LIQUIDACION REDEBAN 2025'!$B$19,IF(AND(T216="VISITA_TÉCNICA",Z216="TIPO II"),'BASE LIQUIDACION REDEBAN 2025'!$B$18,'BASE LIQUIDACION REDEBAN 2025'!$B$17))</f>
        <v>35779.500569199998</v>
      </c>
      <c r="AE216" s="97">
        <v>0</v>
      </c>
      <c r="AF216" s="97">
        <f t="shared" si="3"/>
        <v>35779.500569199998</v>
      </c>
    </row>
    <row r="217" spans="1:32" s="85" customFormat="1" ht="13.15">
      <c r="A217" s="178" t="s">
        <v>92</v>
      </c>
      <c r="B217" s="95" t="str">
        <f>VLOOKUP(A217,'CENTRO DE COSTOS'!A:D,4,FALSE)</f>
        <v>KEVIN ALEXIS CORZO BUSTOS</v>
      </c>
      <c r="C217" s="95" t="str">
        <f>VLOOKUP(A217,'CENTRO DE COSTOS'!A:D,2,FALSE)</f>
        <v>0004-0007</v>
      </c>
      <c r="D217" s="178">
        <v>41298</v>
      </c>
      <c r="E217" s="178">
        <v>2226657</v>
      </c>
      <c r="F217" s="178">
        <v>74963</v>
      </c>
      <c r="G217" s="178" t="s">
        <v>256</v>
      </c>
      <c r="H217" s="178" t="s">
        <v>2100</v>
      </c>
      <c r="I217" s="178" t="s">
        <v>12582</v>
      </c>
      <c r="J217" s="110" t="s">
        <v>167</v>
      </c>
      <c r="K217" s="178">
        <v>2226657</v>
      </c>
      <c r="L217" s="178" t="s">
        <v>12583</v>
      </c>
      <c r="M217" s="176">
        <v>45805.729166666664</v>
      </c>
      <c r="N217" s="176">
        <v>45816.636469907404</v>
      </c>
      <c r="O217" s="178" t="s">
        <v>9136</v>
      </c>
      <c r="P217" s="178" t="s">
        <v>9137</v>
      </c>
      <c r="Q217" s="178" t="s">
        <v>9138</v>
      </c>
      <c r="R217" s="178" t="s">
        <v>11927</v>
      </c>
      <c r="S217" s="178" t="s">
        <v>11927</v>
      </c>
      <c r="T217" s="178" t="s">
        <v>9971</v>
      </c>
      <c r="U217" s="178">
        <v>20</v>
      </c>
      <c r="V217" s="178" t="s">
        <v>12584</v>
      </c>
      <c r="W217" s="177">
        <v>2235595828</v>
      </c>
      <c r="X217" s="178" t="s">
        <v>11942</v>
      </c>
      <c r="Y217" s="178" t="s">
        <v>11943</v>
      </c>
      <c r="Z217" s="178" t="s">
        <v>30</v>
      </c>
      <c r="AA217" s="178" t="s">
        <v>189</v>
      </c>
      <c r="AB217" s="178">
        <v>0</v>
      </c>
      <c r="AC217" s="92" t="s">
        <v>367</v>
      </c>
      <c r="AD217" s="112">
        <f>IF(T217="SOPORTE_TELEFÓNICO",'BASE LIQUIDACION REDEBAN 2025'!$B$19,IF(AND(T217="VISITA_TÉCNICA",Z217="TIPO II"),'BASE LIQUIDACION REDEBAN 2025'!$B$18,'BASE LIQUIDACION REDEBAN 2025'!$B$17))</f>
        <v>35779.500569199998</v>
      </c>
      <c r="AE217" s="97">
        <v>0</v>
      </c>
      <c r="AF217" s="97">
        <f t="shared" si="3"/>
        <v>35779.500569199998</v>
      </c>
    </row>
    <row r="218" spans="1:32" s="85" customFormat="1" ht="13.15">
      <c r="A218" s="178" t="s">
        <v>90</v>
      </c>
      <c r="B218" s="95" t="str">
        <f>VLOOKUP(A218,'CENTRO DE COSTOS'!A:D,4,FALSE)</f>
        <v>JUAN SEBASTIÁN RÍOS CASTRILLÓN</v>
      </c>
      <c r="C218" s="95" t="str">
        <f>VLOOKUP(A218,'CENTRO DE COSTOS'!A:D,2,FALSE)</f>
        <v>0004-0005</v>
      </c>
      <c r="D218" s="178">
        <v>5686</v>
      </c>
      <c r="E218" s="178">
        <v>2244863</v>
      </c>
      <c r="F218" s="178">
        <v>52672</v>
      </c>
      <c r="G218" s="178" t="s">
        <v>290</v>
      </c>
      <c r="H218" s="178" t="s">
        <v>5324</v>
      </c>
      <c r="I218" s="178" t="s">
        <v>12585</v>
      </c>
      <c r="J218" s="110" t="s">
        <v>167</v>
      </c>
      <c r="K218" s="178">
        <v>2244863</v>
      </c>
      <c r="L218" s="178" t="s">
        <v>12586</v>
      </c>
      <c r="M218" s="176">
        <v>45811.46597222222</v>
      </c>
      <c r="N218" s="176">
        <v>45817.324988425928</v>
      </c>
      <c r="O218" s="178" t="s">
        <v>9136</v>
      </c>
      <c r="P218" s="178" t="s">
        <v>9137</v>
      </c>
      <c r="Q218" s="178" t="s">
        <v>9138</v>
      </c>
      <c r="R218" s="178" t="s">
        <v>11927</v>
      </c>
      <c r="S218" s="178" t="s">
        <v>11927</v>
      </c>
      <c r="T218" s="178" t="s">
        <v>9971</v>
      </c>
      <c r="U218" s="178">
        <v>20</v>
      </c>
      <c r="V218" s="178" t="s">
        <v>12587</v>
      </c>
      <c r="W218" s="177">
        <v>0</v>
      </c>
      <c r="X218" s="178">
        <v>0</v>
      </c>
      <c r="Y218" s="178" t="s">
        <v>173</v>
      </c>
      <c r="Z218" s="178" t="s">
        <v>28</v>
      </c>
      <c r="AA218" s="178" t="s">
        <v>189</v>
      </c>
      <c r="AB218" s="178">
        <v>0</v>
      </c>
      <c r="AC218" s="92" t="s">
        <v>301</v>
      </c>
      <c r="AD218" s="112">
        <f>IF(T218="SOPORTE_TELEFÓNICO",'BASE LIQUIDACION REDEBAN 2025'!$B$19,IF(AND(T218="VISITA_TÉCNICA",Z218="TIPO II"),'BASE LIQUIDACION REDEBAN 2025'!$B$18,'BASE LIQUIDACION REDEBAN 2025'!$B$17))</f>
        <v>35779.500569199998</v>
      </c>
      <c r="AE218" s="97">
        <v>0</v>
      </c>
      <c r="AF218" s="97">
        <f t="shared" si="3"/>
        <v>35779.500569199998</v>
      </c>
    </row>
    <row r="219" spans="1:32" s="85" customFormat="1" ht="13.15">
      <c r="A219" s="178" t="s">
        <v>100</v>
      </c>
      <c r="B219" s="95" t="str">
        <f>VLOOKUP(A219,'CENTRO DE COSTOS'!A:D,4,FALSE)</f>
        <v>KEVIN ALEXIS CORZO BUSTOS</v>
      </c>
      <c r="C219" s="95" t="str">
        <f>VLOOKUP(A219,'CENTRO DE COSTOS'!A:D,2,FALSE)</f>
        <v>0004-0007</v>
      </c>
      <c r="D219" s="178">
        <v>95001</v>
      </c>
      <c r="E219" s="178">
        <v>2257698</v>
      </c>
      <c r="F219" s="178">
        <v>50532</v>
      </c>
      <c r="G219" s="178" t="s">
        <v>1115</v>
      </c>
      <c r="H219" s="178" t="s">
        <v>1116</v>
      </c>
      <c r="I219" s="178" t="s">
        <v>12588</v>
      </c>
      <c r="J219" s="110" t="s">
        <v>167</v>
      </c>
      <c r="K219" s="178">
        <v>2257698</v>
      </c>
      <c r="L219" s="178" t="s">
        <v>12589</v>
      </c>
      <c r="M219" s="176">
        <v>45813.405555555553</v>
      </c>
      <c r="N219" s="176">
        <v>45817.370358796295</v>
      </c>
      <c r="O219" s="178" t="s">
        <v>9136</v>
      </c>
      <c r="P219" s="178" t="s">
        <v>9137</v>
      </c>
      <c r="Q219" s="178" t="s">
        <v>9138</v>
      </c>
      <c r="R219" s="178" t="s">
        <v>11927</v>
      </c>
      <c r="S219" s="178" t="s">
        <v>11927</v>
      </c>
      <c r="T219" s="178" t="s">
        <v>9971</v>
      </c>
      <c r="U219" s="178">
        <v>20</v>
      </c>
      <c r="V219" s="178" t="s">
        <v>12590</v>
      </c>
      <c r="W219" s="177">
        <v>2259111427</v>
      </c>
      <c r="X219" s="178" t="s">
        <v>11942</v>
      </c>
      <c r="Y219" s="178" t="s">
        <v>11943</v>
      </c>
      <c r="Z219" s="178" t="s">
        <v>32</v>
      </c>
      <c r="AA219" s="178" t="s">
        <v>189</v>
      </c>
      <c r="AB219" s="178">
        <v>0</v>
      </c>
      <c r="AC219" s="92" t="s">
        <v>460</v>
      </c>
      <c r="AD219" s="112">
        <f>IF(T219="SOPORTE_TELEFÓNICO",'BASE LIQUIDACION REDEBAN 2025'!$B$19,IF(AND(T219="VISITA_TÉCNICA",Z219="TIPO II"),'BASE LIQUIDACION REDEBAN 2025'!$B$18,'BASE LIQUIDACION REDEBAN 2025'!$B$17))</f>
        <v>35779.500569199998</v>
      </c>
      <c r="AE219" s="97">
        <v>0</v>
      </c>
      <c r="AF219" s="97">
        <f t="shared" si="3"/>
        <v>35779.500569199998</v>
      </c>
    </row>
    <row r="220" spans="1:32" s="85" customFormat="1" ht="13.15">
      <c r="A220" s="178" t="s">
        <v>72</v>
      </c>
      <c r="B220" s="95" t="str">
        <f>VLOOKUP(A220,'CENTRO DE COSTOS'!A:D,4,FALSE)</f>
        <v>MIGUEL JULIÁN HERNÁNDEZ GUARÍN</v>
      </c>
      <c r="C220" s="95" t="str">
        <f>VLOOKUP(A220,'CENTRO DE COSTOS'!A:D,2,FALSE)</f>
        <v>0004-0008</v>
      </c>
      <c r="D220" s="178">
        <v>68573</v>
      </c>
      <c r="E220" s="178">
        <v>2259931</v>
      </c>
      <c r="F220" s="178">
        <v>60364</v>
      </c>
      <c r="G220" s="178" t="s">
        <v>180</v>
      </c>
      <c r="H220" s="178" t="s">
        <v>2902</v>
      </c>
      <c r="I220" s="178" t="s">
        <v>12591</v>
      </c>
      <c r="J220" s="110" t="s">
        <v>167</v>
      </c>
      <c r="K220" s="178">
        <v>2259931</v>
      </c>
      <c r="L220" s="178" t="s">
        <v>12592</v>
      </c>
      <c r="M220" s="176">
        <v>45813.548263888886</v>
      </c>
      <c r="N220" s="176">
        <v>45817.371145833335</v>
      </c>
      <c r="O220" s="178" t="s">
        <v>9136</v>
      </c>
      <c r="P220" s="178" t="s">
        <v>9137</v>
      </c>
      <c r="Q220" s="178" t="s">
        <v>9138</v>
      </c>
      <c r="R220" s="178" t="s">
        <v>11927</v>
      </c>
      <c r="S220" s="178" t="s">
        <v>11927</v>
      </c>
      <c r="T220" s="178" t="s">
        <v>9971</v>
      </c>
      <c r="U220" s="178">
        <v>60</v>
      </c>
      <c r="V220" s="178" t="s">
        <v>12593</v>
      </c>
      <c r="W220" s="177">
        <v>2259111592</v>
      </c>
      <c r="X220" s="178" t="s">
        <v>11942</v>
      </c>
      <c r="Y220" s="178" t="s">
        <v>11943</v>
      </c>
      <c r="Z220" s="178" t="s">
        <v>30</v>
      </c>
      <c r="AA220" s="178" t="s">
        <v>189</v>
      </c>
      <c r="AB220" s="178">
        <v>0</v>
      </c>
      <c r="AC220" s="92" t="s">
        <v>219</v>
      </c>
      <c r="AD220" s="112">
        <f>IF(T220="SOPORTE_TELEFÓNICO",'BASE LIQUIDACION REDEBAN 2025'!$B$19,IF(AND(T220="VISITA_TÉCNICA",Z220="TIPO II"),'BASE LIQUIDACION REDEBAN 2025'!$B$18,'BASE LIQUIDACION REDEBAN 2025'!$B$17))</f>
        <v>35779.500569199998</v>
      </c>
      <c r="AE220" s="97">
        <v>0</v>
      </c>
      <c r="AF220" s="97">
        <f t="shared" si="3"/>
        <v>35779.500569199998</v>
      </c>
    </row>
    <row r="221" spans="1:32" s="85" customFormat="1" ht="13.15">
      <c r="A221" s="178" t="s">
        <v>60</v>
      </c>
      <c r="B221" s="95" t="str">
        <f>VLOOKUP(A221,'CENTRO DE COSTOS'!A:D,4,FALSE)</f>
        <v>JUAN SEBASTIÁN RÍOS CASTRILLÓN</v>
      </c>
      <c r="C221" s="95" t="str">
        <f>VLOOKUP(A221,'CENTRO DE COSTOS'!A:D,2,FALSE)</f>
        <v>0004-0005</v>
      </c>
      <c r="D221" s="178">
        <v>5837</v>
      </c>
      <c r="E221" s="178">
        <v>2238187</v>
      </c>
      <c r="F221" s="178">
        <v>44361</v>
      </c>
      <c r="G221" s="178" t="s">
        <v>290</v>
      </c>
      <c r="H221" s="178" t="s">
        <v>782</v>
      </c>
      <c r="I221" s="178" t="s">
        <v>12594</v>
      </c>
      <c r="J221" s="110" t="s">
        <v>167</v>
      </c>
      <c r="K221" s="178">
        <v>2238187</v>
      </c>
      <c r="L221" s="178" t="s">
        <v>12595</v>
      </c>
      <c r="M221" s="176">
        <v>45808.443055555559</v>
      </c>
      <c r="N221" s="176">
        <v>45817.384548611109</v>
      </c>
      <c r="O221" s="178" t="s">
        <v>9136</v>
      </c>
      <c r="P221" s="178" t="s">
        <v>9137</v>
      </c>
      <c r="Q221" s="178" t="s">
        <v>9138</v>
      </c>
      <c r="R221" s="178" t="s">
        <v>11927</v>
      </c>
      <c r="S221" s="178" t="s">
        <v>11927</v>
      </c>
      <c r="T221" s="178" t="s">
        <v>177</v>
      </c>
      <c r="U221" s="178">
        <v>10</v>
      </c>
      <c r="V221" s="178" t="s">
        <v>12596</v>
      </c>
      <c r="W221" s="177">
        <v>0</v>
      </c>
      <c r="X221" s="178" t="s">
        <v>173</v>
      </c>
      <c r="Y221" s="178" t="s">
        <v>173</v>
      </c>
      <c r="Z221" s="178" t="s">
        <v>28</v>
      </c>
      <c r="AA221" s="178" t="s">
        <v>189</v>
      </c>
      <c r="AB221" s="178">
        <v>1</v>
      </c>
      <c r="AC221" s="92" t="s">
        <v>2183</v>
      </c>
      <c r="AD221" s="112">
        <f>IF(T221="SOPORTE_TELEFÓNICO",'BASE LIQUIDACION REDEBAN 2025'!$B$19,IF(AND(T221="VISITA_TÉCNICA",Z221="TIPO II"),'BASE LIQUIDACION REDEBAN 2025'!$B$18,'BASE LIQUIDACION REDEBAN 2025'!$B$17))</f>
        <v>67654.12000000001</v>
      </c>
      <c r="AE221" s="97">
        <v>0</v>
      </c>
      <c r="AF221" s="97">
        <f t="shared" si="3"/>
        <v>67654.12000000001</v>
      </c>
    </row>
    <row r="222" spans="1:32" s="85" customFormat="1" ht="13.15">
      <c r="A222" s="178" t="s">
        <v>96</v>
      </c>
      <c r="B222" s="95" t="str">
        <f>VLOOKUP(A222,'CENTRO DE COSTOS'!A:D,4,FALSE)</f>
        <v>JOSE MAURICIO HERNANDEZ ROJAS</v>
      </c>
      <c r="C222" s="95" t="str">
        <f>VLOOKUP(A222,'CENTRO DE COSTOS'!A:D,2,FALSE)</f>
        <v>0004-0001</v>
      </c>
      <c r="D222" s="178">
        <v>44090</v>
      </c>
      <c r="E222" s="178">
        <v>2238191</v>
      </c>
      <c r="F222" s="178">
        <v>58605</v>
      </c>
      <c r="G222" s="178" t="s">
        <v>566</v>
      </c>
      <c r="H222" s="178" t="s">
        <v>12597</v>
      </c>
      <c r="I222" s="178" t="s">
        <v>12598</v>
      </c>
      <c r="J222" s="110" t="s">
        <v>167</v>
      </c>
      <c r="K222" s="178">
        <v>2238191</v>
      </c>
      <c r="L222" s="178" t="s">
        <v>12599</v>
      </c>
      <c r="M222" s="176">
        <v>45808.445138888892</v>
      </c>
      <c r="N222" s="176">
        <v>45817.393333333333</v>
      </c>
      <c r="O222" s="178" t="s">
        <v>9136</v>
      </c>
      <c r="P222" s="178" t="s">
        <v>9137</v>
      </c>
      <c r="Q222" s="178" t="s">
        <v>9138</v>
      </c>
      <c r="R222" s="178" t="s">
        <v>11927</v>
      </c>
      <c r="S222" s="178" t="s">
        <v>11927</v>
      </c>
      <c r="T222" s="178" t="s">
        <v>9971</v>
      </c>
      <c r="U222" s="178">
        <v>20</v>
      </c>
      <c r="V222" s="178" t="s">
        <v>12590</v>
      </c>
      <c r="W222" s="177">
        <v>2205447057</v>
      </c>
      <c r="X222" s="178" t="s">
        <v>11942</v>
      </c>
      <c r="Y222" s="178" t="s">
        <v>11947</v>
      </c>
      <c r="Z222" s="178" t="s">
        <v>30</v>
      </c>
      <c r="AA222" s="178" t="s">
        <v>189</v>
      </c>
      <c r="AB222" s="178">
        <v>0</v>
      </c>
      <c r="AC222" s="92" t="s">
        <v>2090</v>
      </c>
      <c r="AD222" s="112">
        <f>IF(T222="SOPORTE_TELEFÓNICO",'BASE LIQUIDACION REDEBAN 2025'!$B$19,IF(AND(T222="VISITA_TÉCNICA",Z222="TIPO II"),'BASE LIQUIDACION REDEBAN 2025'!$B$18,'BASE LIQUIDACION REDEBAN 2025'!$B$17))</f>
        <v>35779.500569199998</v>
      </c>
      <c r="AE222" s="97">
        <v>0</v>
      </c>
      <c r="AF222" s="97">
        <f t="shared" si="3"/>
        <v>35779.500569199998</v>
      </c>
    </row>
    <row r="223" spans="1:32" s="85" customFormat="1" ht="13.15">
      <c r="A223" s="178" t="s">
        <v>98</v>
      </c>
      <c r="B223" s="95" t="str">
        <f>VLOOKUP(A223,'CENTRO DE COSTOS'!A:D,4,FALSE)</f>
        <v>MIGUEL JULIÁN HERNÁNDEZ GUARÍN</v>
      </c>
      <c r="C223" s="95" t="str">
        <f>VLOOKUP(A223,'CENTRO DE COSTOS'!A:D,2,FALSE)</f>
        <v>0004-0008</v>
      </c>
      <c r="D223" s="178">
        <v>15466</v>
      </c>
      <c r="E223" s="178">
        <v>2240896</v>
      </c>
      <c r="F223" s="178">
        <v>77361</v>
      </c>
      <c r="G223" s="178" t="s">
        <v>371</v>
      </c>
      <c r="H223" s="178" t="s">
        <v>12600</v>
      </c>
      <c r="I223" s="178" t="s">
        <v>12601</v>
      </c>
      <c r="J223" s="110" t="s">
        <v>167</v>
      </c>
      <c r="K223" s="178">
        <v>2240896</v>
      </c>
      <c r="L223" s="178" t="s">
        <v>12602</v>
      </c>
      <c r="M223" s="176">
        <v>45811.333333333336</v>
      </c>
      <c r="N223" s="176">
        <v>45817.413935185185</v>
      </c>
      <c r="O223" s="178" t="s">
        <v>9136</v>
      </c>
      <c r="P223" s="178" t="s">
        <v>9137</v>
      </c>
      <c r="Q223" s="178" t="s">
        <v>9138</v>
      </c>
      <c r="R223" s="178" t="s">
        <v>11927</v>
      </c>
      <c r="S223" s="178" t="s">
        <v>11927</v>
      </c>
      <c r="T223" s="178" t="s">
        <v>9971</v>
      </c>
      <c r="U223" s="178">
        <v>60</v>
      </c>
      <c r="V223" s="178" t="s">
        <v>12593</v>
      </c>
      <c r="W223" s="177">
        <v>535697358</v>
      </c>
      <c r="X223" s="178" t="s">
        <v>12603</v>
      </c>
      <c r="Y223" s="178" t="s">
        <v>173</v>
      </c>
      <c r="Z223" s="178" t="s">
        <v>30</v>
      </c>
      <c r="AA223" s="178" t="s">
        <v>189</v>
      </c>
      <c r="AB223" s="178">
        <v>0</v>
      </c>
      <c r="AC223" s="92" t="s">
        <v>1632</v>
      </c>
      <c r="AD223" s="112">
        <f>IF(T223="SOPORTE_TELEFÓNICO",'BASE LIQUIDACION REDEBAN 2025'!$B$19,IF(AND(T223="VISITA_TÉCNICA",Z223="TIPO II"),'BASE LIQUIDACION REDEBAN 2025'!$B$18,'BASE LIQUIDACION REDEBAN 2025'!$B$17))</f>
        <v>35779.500569199998</v>
      </c>
      <c r="AE223" s="97">
        <v>0</v>
      </c>
      <c r="AF223" s="97">
        <f t="shared" si="3"/>
        <v>35779.500569199998</v>
      </c>
    </row>
    <row r="224" spans="1:32" s="85" customFormat="1" ht="13.15">
      <c r="A224" s="178" t="s">
        <v>72</v>
      </c>
      <c r="B224" s="95" t="str">
        <f>VLOOKUP(A224,'CENTRO DE COSTOS'!A:D,4,FALSE)</f>
        <v>MIGUEL JULIÁN HERNÁNDEZ GUARÍN</v>
      </c>
      <c r="C224" s="95" t="str">
        <f>VLOOKUP(A224,'CENTRO DE COSTOS'!A:D,2,FALSE)</f>
        <v>0004-0008</v>
      </c>
      <c r="D224" s="178">
        <v>68575</v>
      </c>
      <c r="E224" s="178">
        <v>2248403</v>
      </c>
      <c r="F224" s="178">
        <v>73235</v>
      </c>
      <c r="G224" s="178" t="s">
        <v>180</v>
      </c>
      <c r="H224" s="178" t="s">
        <v>5186</v>
      </c>
      <c r="I224" s="178" t="s">
        <v>12604</v>
      </c>
      <c r="J224" s="110" t="s">
        <v>167</v>
      </c>
      <c r="K224" s="178">
        <v>2248403</v>
      </c>
      <c r="L224" s="178" t="s">
        <v>12605</v>
      </c>
      <c r="M224" s="176">
        <v>45811.670138888891</v>
      </c>
      <c r="N224" s="176">
        <v>45817.414814814816</v>
      </c>
      <c r="O224" s="178" t="s">
        <v>9136</v>
      </c>
      <c r="P224" s="178" t="s">
        <v>9137</v>
      </c>
      <c r="Q224" s="178" t="s">
        <v>9138</v>
      </c>
      <c r="R224" s="178" t="s">
        <v>11927</v>
      </c>
      <c r="S224" s="178" t="s">
        <v>11927</v>
      </c>
      <c r="T224" s="178" t="s">
        <v>9971</v>
      </c>
      <c r="U224" s="178">
        <v>40</v>
      </c>
      <c r="V224" s="178" t="s">
        <v>12606</v>
      </c>
      <c r="W224" s="177">
        <v>45899500855</v>
      </c>
      <c r="X224" s="178" t="s">
        <v>12097</v>
      </c>
      <c r="Y224" s="178" t="s">
        <v>173</v>
      </c>
      <c r="Z224" s="178" t="s">
        <v>32</v>
      </c>
      <c r="AA224" s="178" t="s">
        <v>189</v>
      </c>
      <c r="AB224" s="178">
        <v>0</v>
      </c>
      <c r="AC224" s="92" t="s">
        <v>12057</v>
      </c>
      <c r="AD224" s="112">
        <f>IF(T224="SOPORTE_TELEFÓNICO",'BASE LIQUIDACION REDEBAN 2025'!$B$19,IF(AND(T224="VISITA_TÉCNICA",Z224="TIPO II"),'BASE LIQUIDACION REDEBAN 2025'!$B$18,'BASE LIQUIDACION REDEBAN 2025'!$B$17))</f>
        <v>35779.500569199998</v>
      </c>
      <c r="AE224" s="97">
        <v>0</v>
      </c>
      <c r="AF224" s="97">
        <f t="shared" si="3"/>
        <v>35779.500569199998</v>
      </c>
    </row>
    <row r="225" spans="1:32" s="85" customFormat="1" ht="13.15">
      <c r="A225" s="178" t="s">
        <v>93</v>
      </c>
      <c r="B225" s="95" t="str">
        <f>VLOOKUP(A225,'CENTRO DE COSTOS'!A:D,4,FALSE)</f>
        <v>DIEGO FERNANDO HENAO CARDONA</v>
      </c>
      <c r="C225" s="95" t="str">
        <f>VLOOKUP(A225,'CENTRO DE COSTOS'!A:D,2,FALSE)</f>
        <v>0004-0003</v>
      </c>
      <c r="D225" s="178">
        <v>52835</v>
      </c>
      <c r="E225" s="178">
        <v>2249224</v>
      </c>
      <c r="F225" s="178">
        <v>68698</v>
      </c>
      <c r="G225" s="178" t="s">
        <v>162</v>
      </c>
      <c r="H225" s="178" t="s">
        <v>2311</v>
      </c>
      <c r="I225" s="178" t="s">
        <v>11998</v>
      </c>
      <c r="J225" s="110" t="s">
        <v>167</v>
      </c>
      <c r="K225" s="178">
        <v>2249224</v>
      </c>
      <c r="L225" s="178" t="s">
        <v>12607</v>
      </c>
      <c r="M225" s="176">
        <v>45811.743750000001</v>
      </c>
      <c r="N225" s="176">
        <v>45817.415462962963</v>
      </c>
      <c r="O225" s="178" t="s">
        <v>9136</v>
      </c>
      <c r="P225" s="178" t="s">
        <v>9137</v>
      </c>
      <c r="Q225" s="178" t="s">
        <v>9138</v>
      </c>
      <c r="R225" s="178" t="s">
        <v>11927</v>
      </c>
      <c r="S225" s="178" t="s">
        <v>11927</v>
      </c>
      <c r="T225" s="178" t="s">
        <v>9971</v>
      </c>
      <c r="U225" s="178">
        <v>60</v>
      </c>
      <c r="V225" s="178" t="s">
        <v>12593</v>
      </c>
      <c r="W225" s="177">
        <v>45899500852</v>
      </c>
      <c r="X225" s="178" t="s">
        <v>12097</v>
      </c>
      <c r="Y225" s="178" t="s">
        <v>173</v>
      </c>
      <c r="Z225" s="178" t="s">
        <v>32</v>
      </c>
      <c r="AA225" s="178" t="s">
        <v>189</v>
      </c>
      <c r="AB225" s="178">
        <v>0</v>
      </c>
      <c r="AC225" s="92" t="s">
        <v>12608</v>
      </c>
      <c r="AD225" s="112">
        <f>IF(T225="SOPORTE_TELEFÓNICO",'BASE LIQUIDACION REDEBAN 2025'!$B$19,IF(AND(T225="VISITA_TÉCNICA",Z225="TIPO II"),'BASE LIQUIDACION REDEBAN 2025'!$B$18,'BASE LIQUIDACION REDEBAN 2025'!$B$17))</f>
        <v>35779.500569199998</v>
      </c>
      <c r="AE225" s="97">
        <v>0</v>
      </c>
      <c r="AF225" s="97">
        <f t="shared" si="3"/>
        <v>35779.500569199998</v>
      </c>
    </row>
    <row r="226" spans="1:32" s="85" customFormat="1" ht="13.15">
      <c r="A226" s="178" t="s">
        <v>96</v>
      </c>
      <c r="B226" s="95" t="str">
        <f>VLOOKUP(A226,'CENTRO DE COSTOS'!A:D,4,FALSE)</f>
        <v>JOSE MAURICIO HERNANDEZ ROJAS</v>
      </c>
      <c r="C226" s="95" t="str">
        <f>VLOOKUP(A226,'CENTRO DE COSTOS'!A:D,2,FALSE)</f>
        <v>0004-0001</v>
      </c>
      <c r="D226" s="178">
        <v>44001</v>
      </c>
      <c r="E226" s="178">
        <v>2251061</v>
      </c>
      <c r="F226" s="178">
        <v>37644</v>
      </c>
      <c r="G226" s="178" t="s">
        <v>566</v>
      </c>
      <c r="H226" s="178" t="s">
        <v>2105</v>
      </c>
      <c r="I226" s="178" t="s">
        <v>12609</v>
      </c>
      <c r="J226" s="110" t="s">
        <v>167</v>
      </c>
      <c r="K226" s="178">
        <v>2251061</v>
      </c>
      <c r="L226" s="178" t="s">
        <v>12610</v>
      </c>
      <c r="M226" s="176">
        <v>45812.387499999997</v>
      </c>
      <c r="N226" s="176">
        <v>45817.416250000002</v>
      </c>
      <c r="O226" s="178" t="s">
        <v>9136</v>
      </c>
      <c r="P226" s="178" t="s">
        <v>9137</v>
      </c>
      <c r="Q226" s="178" t="s">
        <v>9138</v>
      </c>
      <c r="R226" s="178" t="s">
        <v>11927</v>
      </c>
      <c r="S226" s="178" t="s">
        <v>11927</v>
      </c>
      <c r="T226" s="178" t="s">
        <v>9971</v>
      </c>
      <c r="U226" s="178">
        <v>80</v>
      </c>
      <c r="V226" s="178" t="s">
        <v>12611</v>
      </c>
      <c r="W226" s="177" t="s">
        <v>12612</v>
      </c>
      <c r="X226" s="178" t="s">
        <v>12397</v>
      </c>
      <c r="Y226" s="178" t="s">
        <v>173</v>
      </c>
      <c r="Z226" s="178" t="s">
        <v>30</v>
      </c>
      <c r="AA226" s="178" t="s">
        <v>189</v>
      </c>
      <c r="AB226" s="178">
        <v>0</v>
      </c>
      <c r="AC226" s="92">
        <v>0</v>
      </c>
      <c r="AD226" s="112">
        <f>IF(T226="SOPORTE_TELEFÓNICO",'BASE LIQUIDACION REDEBAN 2025'!$B$19,IF(AND(T226="VISITA_TÉCNICA",Z226="TIPO II"),'BASE LIQUIDACION REDEBAN 2025'!$B$18,'BASE LIQUIDACION REDEBAN 2025'!$B$17))</f>
        <v>35779.500569199998</v>
      </c>
      <c r="AE226" s="97">
        <v>0</v>
      </c>
      <c r="AF226" s="97">
        <f t="shared" si="3"/>
        <v>35779.500569199998</v>
      </c>
    </row>
    <row r="227" spans="1:32" s="85" customFormat="1" ht="13.15">
      <c r="A227" s="178" t="s">
        <v>81</v>
      </c>
      <c r="B227" s="95" t="str">
        <f>VLOOKUP(A227,'CENTRO DE COSTOS'!A:D,4,FALSE)</f>
        <v>MIGUEL JULIÁN HERNÁNDEZ GUARÍN</v>
      </c>
      <c r="C227" s="95" t="str">
        <f>VLOOKUP(A227,'CENTRO DE COSTOS'!A:D,2,FALSE)</f>
        <v>0004-0008</v>
      </c>
      <c r="D227" s="178">
        <v>54800</v>
      </c>
      <c r="E227" s="178">
        <v>2252326</v>
      </c>
      <c r="F227" s="178">
        <v>74127</v>
      </c>
      <c r="G227" s="178" t="s">
        <v>408</v>
      </c>
      <c r="H227" s="178" t="s">
        <v>12613</v>
      </c>
      <c r="I227" s="178" t="s">
        <v>12614</v>
      </c>
      <c r="J227" s="110" t="s">
        <v>167</v>
      </c>
      <c r="K227" s="178">
        <v>2252326</v>
      </c>
      <c r="L227" s="178" t="s">
        <v>12615</v>
      </c>
      <c r="M227" s="176">
        <v>45812.453472222223</v>
      </c>
      <c r="N227" s="176">
        <v>45817.416817129626</v>
      </c>
      <c r="O227" s="178" t="s">
        <v>9136</v>
      </c>
      <c r="P227" s="178" t="s">
        <v>9137</v>
      </c>
      <c r="Q227" s="178" t="s">
        <v>9138</v>
      </c>
      <c r="R227" s="178" t="s">
        <v>11927</v>
      </c>
      <c r="S227" s="178" t="s">
        <v>11927</v>
      </c>
      <c r="T227" s="178" t="s">
        <v>9971</v>
      </c>
      <c r="U227" s="178">
        <v>40</v>
      </c>
      <c r="V227" s="178" t="s">
        <v>12606</v>
      </c>
      <c r="W227" s="177">
        <v>45899500845</v>
      </c>
      <c r="X227" s="178" t="s">
        <v>12097</v>
      </c>
      <c r="Y227" s="178" t="s">
        <v>173</v>
      </c>
      <c r="Z227" s="178" t="s">
        <v>32</v>
      </c>
      <c r="AA227" s="178" t="s">
        <v>189</v>
      </c>
      <c r="AB227" s="178">
        <v>0</v>
      </c>
      <c r="AC227" s="92" t="s">
        <v>10117</v>
      </c>
      <c r="AD227" s="112">
        <f>IF(T227="SOPORTE_TELEFÓNICO",'BASE LIQUIDACION REDEBAN 2025'!$B$19,IF(AND(T227="VISITA_TÉCNICA",Z227="TIPO II"),'BASE LIQUIDACION REDEBAN 2025'!$B$18,'BASE LIQUIDACION REDEBAN 2025'!$B$17))</f>
        <v>35779.500569199998</v>
      </c>
      <c r="AE227" s="97">
        <v>0</v>
      </c>
      <c r="AF227" s="97">
        <f t="shared" si="3"/>
        <v>35779.500569199998</v>
      </c>
    </row>
    <row r="228" spans="1:32" s="85" customFormat="1" ht="13.15">
      <c r="A228" s="178" t="s">
        <v>92</v>
      </c>
      <c r="B228" s="95" t="str">
        <f>VLOOKUP(A228,'CENTRO DE COSTOS'!A:D,4,FALSE)</f>
        <v>KEVIN ALEXIS CORZO BUSTOS</v>
      </c>
      <c r="C228" s="95" t="str">
        <f>VLOOKUP(A228,'CENTRO DE COSTOS'!A:D,2,FALSE)</f>
        <v>0004-0007</v>
      </c>
      <c r="D228" s="178">
        <v>41396</v>
      </c>
      <c r="E228" s="178">
        <v>2254248</v>
      </c>
      <c r="F228" s="178">
        <v>25996</v>
      </c>
      <c r="G228" s="178" t="s">
        <v>256</v>
      </c>
      <c r="H228" s="178" t="s">
        <v>12616</v>
      </c>
      <c r="I228" s="178" t="s">
        <v>12617</v>
      </c>
      <c r="J228" s="110" t="s">
        <v>167</v>
      </c>
      <c r="K228" s="178">
        <v>2254248</v>
      </c>
      <c r="L228" s="178" t="s">
        <v>12618</v>
      </c>
      <c r="M228" s="176">
        <v>45812.625694444447</v>
      </c>
      <c r="N228" s="176">
        <v>45817.417349537034</v>
      </c>
      <c r="O228" s="178" t="s">
        <v>9136</v>
      </c>
      <c r="P228" s="178" t="s">
        <v>9137</v>
      </c>
      <c r="Q228" s="178" t="s">
        <v>9138</v>
      </c>
      <c r="R228" s="178" t="s">
        <v>11927</v>
      </c>
      <c r="S228" s="178" t="s">
        <v>11927</v>
      </c>
      <c r="T228" s="178" t="s">
        <v>9971</v>
      </c>
      <c r="U228" s="178">
        <v>50</v>
      </c>
      <c r="V228" s="178" t="s">
        <v>12619</v>
      </c>
      <c r="W228" s="177">
        <v>240030272494</v>
      </c>
      <c r="X228" s="178" t="s">
        <v>12037</v>
      </c>
      <c r="Y228" s="178" t="s">
        <v>173</v>
      </c>
      <c r="Z228" s="178" t="s">
        <v>30</v>
      </c>
      <c r="AA228" s="178" t="s">
        <v>189</v>
      </c>
      <c r="AB228" s="178">
        <v>0</v>
      </c>
      <c r="AC228" s="92" t="s">
        <v>2090</v>
      </c>
      <c r="AD228" s="112">
        <f>IF(T228="SOPORTE_TELEFÓNICO",'BASE LIQUIDACION REDEBAN 2025'!$B$19,IF(AND(T228="VISITA_TÉCNICA",Z228="TIPO II"),'BASE LIQUIDACION REDEBAN 2025'!$B$18,'BASE LIQUIDACION REDEBAN 2025'!$B$17))</f>
        <v>35779.500569199998</v>
      </c>
      <c r="AE228" s="97">
        <v>0</v>
      </c>
      <c r="AF228" s="97">
        <f t="shared" si="3"/>
        <v>35779.500569199998</v>
      </c>
    </row>
    <row r="229" spans="1:32" s="85" customFormat="1" ht="13.15">
      <c r="A229" s="178" t="s">
        <v>90</v>
      </c>
      <c r="B229" s="95" t="str">
        <f>VLOOKUP(A229,'CENTRO DE COSTOS'!A:D,4,FALSE)</f>
        <v>JUAN SEBASTIÁN RÍOS CASTRILLÓN</v>
      </c>
      <c r="C229" s="95" t="str">
        <f>VLOOKUP(A229,'CENTRO DE COSTOS'!A:D,2,FALSE)</f>
        <v>0004-0005</v>
      </c>
      <c r="D229" s="178">
        <v>5034</v>
      </c>
      <c r="E229" s="178">
        <v>2256579</v>
      </c>
      <c r="F229" s="178">
        <v>63249</v>
      </c>
      <c r="G229" s="178" t="s">
        <v>290</v>
      </c>
      <c r="H229" s="178" t="s">
        <v>2193</v>
      </c>
      <c r="I229" s="178" t="s">
        <v>12620</v>
      </c>
      <c r="J229" s="110" t="s">
        <v>167</v>
      </c>
      <c r="K229" s="178">
        <v>2256579</v>
      </c>
      <c r="L229" s="178" t="s">
        <v>12621</v>
      </c>
      <c r="M229" s="176">
        <v>45813.341666666667</v>
      </c>
      <c r="N229" s="176">
        <v>45817.418043981481</v>
      </c>
      <c r="O229" s="178" t="s">
        <v>9136</v>
      </c>
      <c r="P229" s="178" t="s">
        <v>9137</v>
      </c>
      <c r="Q229" s="178" t="s">
        <v>9138</v>
      </c>
      <c r="R229" s="178" t="s">
        <v>11927</v>
      </c>
      <c r="S229" s="178" t="s">
        <v>11927</v>
      </c>
      <c r="T229" s="178" t="s">
        <v>9971</v>
      </c>
      <c r="U229" s="178">
        <v>30</v>
      </c>
      <c r="V229" s="178" t="s">
        <v>12622</v>
      </c>
      <c r="W229" s="177">
        <v>240030272218</v>
      </c>
      <c r="X229" s="178" t="s">
        <v>12037</v>
      </c>
      <c r="Y229" s="178" t="s">
        <v>173</v>
      </c>
      <c r="Z229" s="178" t="s">
        <v>30</v>
      </c>
      <c r="AA229" s="178" t="s">
        <v>189</v>
      </c>
      <c r="AB229" s="178">
        <v>0</v>
      </c>
      <c r="AC229" s="92" t="s">
        <v>785</v>
      </c>
      <c r="AD229" s="112">
        <f>IF(T229="SOPORTE_TELEFÓNICO",'BASE LIQUIDACION REDEBAN 2025'!$B$19,IF(AND(T229="VISITA_TÉCNICA",Z229="TIPO II"),'BASE LIQUIDACION REDEBAN 2025'!$B$18,'BASE LIQUIDACION REDEBAN 2025'!$B$17))</f>
        <v>35779.500569199998</v>
      </c>
      <c r="AE229" s="97">
        <v>0</v>
      </c>
      <c r="AF229" s="97">
        <f t="shared" si="3"/>
        <v>35779.500569199998</v>
      </c>
    </row>
    <row r="230" spans="1:32" s="85" customFormat="1" ht="13.15">
      <c r="A230" s="178" t="s">
        <v>81</v>
      </c>
      <c r="B230" s="95" t="str">
        <f>VLOOKUP(A230,'CENTRO DE COSTOS'!A:D,4,FALSE)</f>
        <v>MIGUEL JULIÁN HERNÁNDEZ GUARÍN</v>
      </c>
      <c r="C230" s="95" t="str">
        <f>VLOOKUP(A230,'CENTRO DE COSTOS'!A:D,2,FALSE)</f>
        <v>0004-0008</v>
      </c>
      <c r="D230" s="178">
        <v>54498</v>
      </c>
      <c r="E230" s="178">
        <v>2261992</v>
      </c>
      <c r="F230" s="178">
        <v>71623</v>
      </c>
      <c r="G230" s="178" t="s">
        <v>408</v>
      </c>
      <c r="H230" s="178" t="s">
        <v>1109</v>
      </c>
      <c r="I230" s="178" t="s">
        <v>12623</v>
      </c>
      <c r="J230" s="110" t="s">
        <v>167</v>
      </c>
      <c r="K230" s="178">
        <v>2261992</v>
      </c>
      <c r="L230" s="178" t="s">
        <v>12624</v>
      </c>
      <c r="M230" s="176">
        <v>45813.725185185183</v>
      </c>
      <c r="N230" s="176">
        <v>45817.418981481482</v>
      </c>
      <c r="O230" s="178" t="s">
        <v>9136</v>
      </c>
      <c r="P230" s="178" t="s">
        <v>9137</v>
      </c>
      <c r="Q230" s="178" t="s">
        <v>9138</v>
      </c>
      <c r="R230" s="178" t="s">
        <v>11927</v>
      </c>
      <c r="S230" s="178" t="s">
        <v>11927</v>
      </c>
      <c r="T230" s="178" t="s">
        <v>9971</v>
      </c>
      <c r="U230" s="178">
        <v>80</v>
      </c>
      <c r="V230" s="178" t="s">
        <v>12611</v>
      </c>
      <c r="W230" s="177" t="s">
        <v>12625</v>
      </c>
      <c r="X230" s="178" t="s">
        <v>12037</v>
      </c>
      <c r="Y230" s="178" t="s">
        <v>173</v>
      </c>
      <c r="Z230" s="178" t="s">
        <v>32</v>
      </c>
      <c r="AA230" s="178" t="s">
        <v>189</v>
      </c>
      <c r="AB230" s="178">
        <v>0</v>
      </c>
      <c r="AC230" s="92" t="s">
        <v>1632</v>
      </c>
      <c r="AD230" s="112">
        <f>IF(T230="SOPORTE_TELEFÓNICO",'BASE LIQUIDACION REDEBAN 2025'!$B$19,IF(AND(T230="VISITA_TÉCNICA",Z230="TIPO II"),'BASE LIQUIDACION REDEBAN 2025'!$B$18,'BASE LIQUIDACION REDEBAN 2025'!$B$17))</f>
        <v>35779.500569199998</v>
      </c>
      <c r="AE230" s="97">
        <v>0</v>
      </c>
      <c r="AF230" s="97">
        <f t="shared" si="3"/>
        <v>35779.500569199998</v>
      </c>
    </row>
    <row r="231" spans="1:32" s="85" customFormat="1" ht="13.15">
      <c r="A231" s="178" t="s">
        <v>60</v>
      </c>
      <c r="B231" s="95" t="str">
        <f>VLOOKUP(A231,'CENTRO DE COSTOS'!A:D,4,FALSE)</f>
        <v>JUAN SEBASTIÁN RÍOS CASTRILLÓN</v>
      </c>
      <c r="C231" s="95" t="str">
        <f>VLOOKUP(A231,'CENTRO DE COSTOS'!A:D,2,FALSE)</f>
        <v>0004-0005</v>
      </c>
      <c r="D231" s="178">
        <v>5837</v>
      </c>
      <c r="E231" s="178">
        <v>2222734</v>
      </c>
      <c r="F231" s="178">
        <v>23916</v>
      </c>
      <c r="G231" s="178" t="s">
        <v>290</v>
      </c>
      <c r="H231" s="178" t="s">
        <v>782</v>
      </c>
      <c r="I231" s="178" t="s">
        <v>12626</v>
      </c>
      <c r="J231" s="110" t="s">
        <v>167</v>
      </c>
      <c r="K231" s="178">
        <v>2222734</v>
      </c>
      <c r="L231" s="178" t="s">
        <v>12627</v>
      </c>
      <c r="M231" s="176">
        <v>45805.404166666667</v>
      </c>
      <c r="N231" s="176">
        <v>45817.433553240742</v>
      </c>
      <c r="O231" s="178" t="s">
        <v>9136</v>
      </c>
      <c r="P231" s="178" t="s">
        <v>9137</v>
      </c>
      <c r="Q231" s="178" t="s">
        <v>9138</v>
      </c>
      <c r="R231" s="178" t="s">
        <v>11927</v>
      </c>
      <c r="S231" s="178" t="s">
        <v>11927</v>
      </c>
      <c r="T231" s="178" t="s">
        <v>9971</v>
      </c>
      <c r="U231" s="178">
        <v>30</v>
      </c>
      <c r="V231" s="178" t="s">
        <v>12628</v>
      </c>
      <c r="W231" s="177" t="s">
        <v>11929</v>
      </c>
      <c r="X231" s="178" t="s">
        <v>11929</v>
      </c>
      <c r="Y231" s="178">
        <v>0</v>
      </c>
      <c r="Z231" s="178" t="s">
        <v>28</v>
      </c>
      <c r="AA231" s="178" t="s">
        <v>189</v>
      </c>
      <c r="AB231" s="178">
        <v>0</v>
      </c>
      <c r="AC231" s="92" t="s">
        <v>2090</v>
      </c>
      <c r="AD231" s="112">
        <f>IF(T231="SOPORTE_TELEFÓNICO",'BASE LIQUIDACION REDEBAN 2025'!$B$19,IF(AND(T231="VISITA_TÉCNICA",Z231="TIPO II"),'BASE LIQUIDACION REDEBAN 2025'!$B$18,'BASE LIQUIDACION REDEBAN 2025'!$B$17))</f>
        <v>35779.500569199998</v>
      </c>
      <c r="AE231" s="97">
        <v>0</v>
      </c>
      <c r="AF231" s="97">
        <f t="shared" si="3"/>
        <v>35779.500569199998</v>
      </c>
    </row>
    <row r="232" spans="1:32" s="85" customFormat="1" ht="13.15">
      <c r="A232" s="178" t="s">
        <v>90</v>
      </c>
      <c r="B232" s="95" t="str">
        <f>VLOOKUP(A232,'CENTRO DE COSTOS'!A:D,4,FALSE)</f>
        <v>JUAN SEBASTIÁN RÍOS CASTRILLÓN</v>
      </c>
      <c r="C232" s="95" t="str">
        <f>VLOOKUP(A232,'CENTRO DE COSTOS'!A:D,2,FALSE)</f>
        <v>0004-0005</v>
      </c>
      <c r="D232" s="178">
        <v>5761</v>
      </c>
      <c r="E232" s="178">
        <v>2239283</v>
      </c>
      <c r="F232" s="178">
        <v>72089</v>
      </c>
      <c r="G232" s="178" t="s">
        <v>290</v>
      </c>
      <c r="H232" s="178" t="s">
        <v>12629</v>
      </c>
      <c r="I232" s="178" t="s">
        <v>12630</v>
      </c>
      <c r="J232" s="110" t="s">
        <v>167</v>
      </c>
      <c r="K232" s="178">
        <v>2239283</v>
      </c>
      <c r="L232" s="178" t="s">
        <v>12631</v>
      </c>
      <c r="M232" s="176">
        <v>45811.333333333336</v>
      </c>
      <c r="N232" s="176">
        <v>45817.439884259256</v>
      </c>
      <c r="O232" s="178" t="s">
        <v>9136</v>
      </c>
      <c r="P232" s="178" t="s">
        <v>9137</v>
      </c>
      <c r="Q232" s="178" t="s">
        <v>9138</v>
      </c>
      <c r="R232" s="178" t="s">
        <v>11927</v>
      </c>
      <c r="S232" s="178" t="s">
        <v>11927</v>
      </c>
      <c r="T232" s="178" t="s">
        <v>9971</v>
      </c>
      <c r="U232" s="178">
        <v>40</v>
      </c>
      <c r="V232" s="178" t="s">
        <v>12632</v>
      </c>
      <c r="W232" s="177" t="s">
        <v>12633</v>
      </c>
      <c r="X232" s="178" t="s">
        <v>11929</v>
      </c>
      <c r="Y232" s="178">
        <v>0</v>
      </c>
      <c r="Z232" s="178" t="s">
        <v>28</v>
      </c>
      <c r="AA232" s="178" t="s">
        <v>189</v>
      </c>
      <c r="AB232" s="178">
        <v>0</v>
      </c>
      <c r="AC232" s="92" t="s">
        <v>3735</v>
      </c>
      <c r="AD232" s="112">
        <f>IF(T232="SOPORTE_TELEFÓNICO",'BASE LIQUIDACION REDEBAN 2025'!$B$19,IF(AND(T232="VISITA_TÉCNICA",Z232="TIPO II"),'BASE LIQUIDACION REDEBAN 2025'!$B$18,'BASE LIQUIDACION REDEBAN 2025'!$B$17))</f>
        <v>35779.500569199998</v>
      </c>
      <c r="AE232" s="97">
        <v>0</v>
      </c>
      <c r="AF232" s="97">
        <f t="shared" si="3"/>
        <v>35779.500569199998</v>
      </c>
    </row>
    <row r="233" spans="1:32" s="85" customFormat="1" ht="13.15">
      <c r="A233" s="178" t="s">
        <v>87</v>
      </c>
      <c r="B233" s="95" t="str">
        <f>VLOOKUP(A233,'CENTRO DE COSTOS'!A:D,4,FALSE)</f>
        <v>DIEGO FERNANDO HENAO CARDONA</v>
      </c>
      <c r="C233" s="95" t="str">
        <f>VLOOKUP(A233,'CENTRO DE COSTOS'!A:D,2,FALSE)</f>
        <v>0004-0002</v>
      </c>
      <c r="D233" s="178">
        <v>17777</v>
      </c>
      <c r="E233" s="178">
        <v>2252331</v>
      </c>
      <c r="F233" s="178">
        <v>67952</v>
      </c>
      <c r="G233" s="178" t="s">
        <v>827</v>
      </c>
      <c r="H233" s="178" t="s">
        <v>11823</v>
      </c>
      <c r="I233" s="178" t="s">
        <v>12634</v>
      </c>
      <c r="J233" s="110" t="s">
        <v>167</v>
      </c>
      <c r="K233" s="178">
        <v>2252331</v>
      </c>
      <c r="L233" s="178" t="s">
        <v>12635</v>
      </c>
      <c r="M233" s="176">
        <v>45812.45416666667</v>
      </c>
      <c r="N233" s="176">
        <v>45817.442129629628</v>
      </c>
      <c r="O233" s="178" t="s">
        <v>9136</v>
      </c>
      <c r="P233" s="178" t="s">
        <v>9137</v>
      </c>
      <c r="Q233" s="178" t="s">
        <v>9138</v>
      </c>
      <c r="R233" s="178" t="s">
        <v>11927</v>
      </c>
      <c r="S233" s="178" t="s">
        <v>11927</v>
      </c>
      <c r="T233" s="178" t="s">
        <v>9971</v>
      </c>
      <c r="U233" s="178">
        <v>80</v>
      </c>
      <c r="V233" s="178" t="s">
        <v>12636</v>
      </c>
      <c r="W233" s="177" t="s">
        <v>12637</v>
      </c>
      <c r="X233" s="178" t="s">
        <v>11929</v>
      </c>
      <c r="Y233" s="178">
        <v>0</v>
      </c>
      <c r="Z233" s="178" t="s">
        <v>28</v>
      </c>
      <c r="AA233" s="178" t="s">
        <v>189</v>
      </c>
      <c r="AB233" s="178">
        <v>0</v>
      </c>
      <c r="AC233" s="92" t="s">
        <v>2142</v>
      </c>
      <c r="AD233" s="112">
        <f>IF(T233="SOPORTE_TELEFÓNICO",'BASE LIQUIDACION REDEBAN 2025'!$B$19,IF(AND(T233="VISITA_TÉCNICA",Z233="TIPO II"),'BASE LIQUIDACION REDEBAN 2025'!$B$18,'BASE LIQUIDACION REDEBAN 2025'!$B$17))</f>
        <v>35779.500569199998</v>
      </c>
      <c r="AE233" s="97">
        <v>0</v>
      </c>
      <c r="AF233" s="97">
        <f t="shared" si="3"/>
        <v>35779.500569199998</v>
      </c>
    </row>
    <row r="234" spans="1:32" s="85" customFormat="1" ht="13.15">
      <c r="A234" s="178" t="s">
        <v>90</v>
      </c>
      <c r="B234" s="95" t="str">
        <f>VLOOKUP(A234,'CENTRO DE COSTOS'!A:D,4,FALSE)</f>
        <v>JUAN SEBASTIÁN RÍOS CASTRILLÓN</v>
      </c>
      <c r="C234" s="95" t="str">
        <f>VLOOKUP(A234,'CENTRO DE COSTOS'!A:D,2,FALSE)</f>
        <v>0004-0005</v>
      </c>
      <c r="D234" s="178">
        <v>5001</v>
      </c>
      <c r="E234" s="178">
        <v>2252312</v>
      </c>
      <c r="F234" s="178">
        <v>45522</v>
      </c>
      <c r="G234" s="178" t="s">
        <v>290</v>
      </c>
      <c r="H234" s="178" t="s">
        <v>90</v>
      </c>
      <c r="I234" s="178" t="s">
        <v>12638</v>
      </c>
      <c r="J234" s="110" t="s">
        <v>167</v>
      </c>
      <c r="K234" s="178">
        <v>2252312</v>
      </c>
      <c r="L234" s="178" t="s">
        <v>12639</v>
      </c>
      <c r="M234" s="176">
        <v>45812.450694444444</v>
      </c>
      <c r="N234" s="176">
        <v>45817.453321759262</v>
      </c>
      <c r="O234" s="178" t="s">
        <v>9136</v>
      </c>
      <c r="P234" s="178" t="s">
        <v>9137</v>
      </c>
      <c r="Q234" s="178" t="s">
        <v>9138</v>
      </c>
      <c r="R234" s="178" t="s">
        <v>11927</v>
      </c>
      <c r="S234" s="178" t="s">
        <v>11927</v>
      </c>
      <c r="T234" s="178" t="s">
        <v>177</v>
      </c>
      <c r="U234" s="178">
        <v>240</v>
      </c>
      <c r="V234" s="178" t="s">
        <v>12640</v>
      </c>
      <c r="W234" s="177">
        <v>0</v>
      </c>
      <c r="X234" s="178">
        <v>0</v>
      </c>
      <c r="Y234" s="178">
        <v>0</v>
      </c>
      <c r="Z234" s="178" t="s">
        <v>25</v>
      </c>
      <c r="AA234" s="178" t="s">
        <v>189</v>
      </c>
      <c r="AB234" s="178">
        <v>1</v>
      </c>
      <c r="AC234" s="92" t="s">
        <v>11938</v>
      </c>
      <c r="AD234" s="112">
        <f>IF(T234="SOPORTE_TELEFÓNICO",'BASE LIQUIDACION REDEBAN 2025'!$B$19,IF(AND(T234="VISITA_TÉCNICA",Z234="TIPO II"),'BASE LIQUIDACION REDEBAN 2025'!$B$18,'BASE LIQUIDACION REDEBAN 2025'!$B$17))</f>
        <v>35779.500569199998</v>
      </c>
      <c r="AE234" s="97">
        <v>0</v>
      </c>
      <c r="AF234" s="97">
        <f t="shared" si="3"/>
        <v>35779.500569199998</v>
      </c>
    </row>
    <row r="235" spans="1:32" s="85" customFormat="1" ht="13.15">
      <c r="A235" s="178" t="s">
        <v>76</v>
      </c>
      <c r="B235" s="95" t="str">
        <f>VLOOKUP(A235,'CENTRO DE COSTOS'!A:D,4,FALSE)</f>
        <v>DIEGO FERNANDO HENAO CARDONA</v>
      </c>
      <c r="C235" s="95" t="str">
        <f>VLOOKUP(A235,'CENTRO DE COSTOS'!A:D,2,FALSE)</f>
        <v>0004-0003</v>
      </c>
      <c r="D235" s="178">
        <v>19001</v>
      </c>
      <c r="E235" s="178">
        <v>2255960</v>
      </c>
      <c r="F235" s="178">
        <v>77247</v>
      </c>
      <c r="G235" s="178" t="s">
        <v>200</v>
      </c>
      <c r="H235" s="178" t="s">
        <v>95</v>
      </c>
      <c r="I235" s="178" t="s">
        <v>12641</v>
      </c>
      <c r="J235" s="110" t="s">
        <v>167</v>
      </c>
      <c r="K235" s="178">
        <v>2255960</v>
      </c>
      <c r="L235" s="178" t="s">
        <v>12642</v>
      </c>
      <c r="M235" s="176">
        <v>45813.333333333336</v>
      </c>
      <c r="N235" s="176">
        <v>45817.458379629628</v>
      </c>
      <c r="O235" s="178" t="s">
        <v>9136</v>
      </c>
      <c r="P235" s="178" t="s">
        <v>9137</v>
      </c>
      <c r="Q235" s="178" t="s">
        <v>9138</v>
      </c>
      <c r="R235" s="178" t="s">
        <v>11927</v>
      </c>
      <c r="S235" s="178" t="s">
        <v>11927</v>
      </c>
      <c r="T235" s="178" t="s">
        <v>177</v>
      </c>
      <c r="U235" s="178">
        <v>60</v>
      </c>
      <c r="V235" s="178" t="s">
        <v>12643</v>
      </c>
      <c r="W235" s="177">
        <v>0</v>
      </c>
      <c r="X235" s="178">
        <v>0</v>
      </c>
      <c r="Y235" s="178">
        <v>0</v>
      </c>
      <c r="Z235" s="178" t="s">
        <v>30</v>
      </c>
      <c r="AA235" s="178" t="s">
        <v>189</v>
      </c>
      <c r="AB235" s="178">
        <v>1</v>
      </c>
      <c r="AC235" s="92" t="s">
        <v>185</v>
      </c>
      <c r="AD235" s="112">
        <f>IF(T235="SOPORTE_TELEFÓNICO",'BASE LIQUIDACION REDEBAN 2025'!$B$19,IF(AND(T235="VISITA_TÉCNICA",Z235="TIPO II"),'BASE LIQUIDACION REDEBAN 2025'!$B$18,'BASE LIQUIDACION REDEBAN 2025'!$B$17))</f>
        <v>35779.500569199998</v>
      </c>
      <c r="AE235" s="97">
        <v>0</v>
      </c>
      <c r="AF235" s="97">
        <f t="shared" si="3"/>
        <v>35779.500569199998</v>
      </c>
    </row>
    <row r="236" spans="1:32" s="85" customFormat="1" ht="13.15">
      <c r="A236" s="178" t="s">
        <v>90</v>
      </c>
      <c r="B236" s="95" t="str">
        <f>VLOOKUP(A236,'CENTRO DE COSTOS'!A:D,4,FALSE)</f>
        <v>JUAN SEBASTIÁN RÍOS CASTRILLÓN</v>
      </c>
      <c r="C236" s="95" t="str">
        <f>VLOOKUP(A236,'CENTRO DE COSTOS'!A:D,2,FALSE)</f>
        <v>0004-0005</v>
      </c>
      <c r="D236" s="178">
        <v>5001</v>
      </c>
      <c r="E236" s="178">
        <v>2258228</v>
      </c>
      <c r="F236" s="178">
        <v>16356</v>
      </c>
      <c r="G236" s="178" t="s">
        <v>290</v>
      </c>
      <c r="H236" s="178" t="s">
        <v>90</v>
      </c>
      <c r="I236" s="178" t="s">
        <v>12644</v>
      </c>
      <c r="J236" s="110" t="s">
        <v>167</v>
      </c>
      <c r="K236" s="178">
        <v>2258228</v>
      </c>
      <c r="L236" s="178" t="s">
        <v>12645</v>
      </c>
      <c r="M236" s="176">
        <v>45813.427083333336</v>
      </c>
      <c r="N236" s="176">
        <v>45817.464143518519</v>
      </c>
      <c r="O236" s="178" t="s">
        <v>9136</v>
      </c>
      <c r="P236" s="178" t="s">
        <v>9137</v>
      </c>
      <c r="Q236" s="178" t="s">
        <v>9138</v>
      </c>
      <c r="R236" s="178" t="s">
        <v>11927</v>
      </c>
      <c r="S236" s="178" t="s">
        <v>11927</v>
      </c>
      <c r="T236" s="178" t="s">
        <v>177</v>
      </c>
      <c r="U236" s="178">
        <v>270</v>
      </c>
      <c r="V236" s="178" t="s">
        <v>12646</v>
      </c>
      <c r="W236" s="177">
        <v>0</v>
      </c>
      <c r="X236" s="178">
        <v>0</v>
      </c>
      <c r="Y236" s="178">
        <v>0</v>
      </c>
      <c r="Z236" s="178" t="s">
        <v>25</v>
      </c>
      <c r="AA236" s="178" t="s">
        <v>189</v>
      </c>
      <c r="AB236" s="178">
        <v>1</v>
      </c>
      <c r="AC236" s="92" t="s">
        <v>778</v>
      </c>
      <c r="AD236" s="112">
        <f>IF(T236="SOPORTE_TELEFÓNICO",'BASE LIQUIDACION REDEBAN 2025'!$B$19,IF(AND(T236="VISITA_TÉCNICA",Z236="TIPO II"),'BASE LIQUIDACION REDEBAN 2025'!$B$18,'BASE LIQUIDACION REDEBAN 2025'!$B$17))</f>
        <v>35779.500569199998</v>
      </c>
      <c r="AE236" s="97">
        <v>0</v>
      </c>
      <c r="AF236" s="97">
        <f t="shared" si="3"/>
        <v>35779.500569199998</v>
      </c>
    </row>
    <row r="237" spans="1:32" s="85" customFormat="1" ht="13.15">
      <c r="A237" s="178" t="s">
        <v>90</v>
      </c>
      <c r="B237" s="95" t="str">
        <f>VLOOKUP(A237,'CENTRO DE COSTOS'!A:D,4,FALSE)</f>
        <v>JUAN SEBASTIÁN RÍOS CASTRILLÓN</v>
      </c>
      <c r="C237" s="95" t="str">
        <f>VLOOKUP(A237,'CENTRO DE COSTOS'!A:D,2,FALSE)</f>
        <v>0004-0005</v>
      </c>
      <c r="D237" s="178">
        <v>5088</v>
      </c>
      <c r="E237" s="178">
        <v>2266790</v>
      </c>
      <c r="F237" s="178">
        <v>33970</v>
      </c>
      <c r="G237" s="178" t="s">
        <v>290</v>
      </c>
      <c r="H237" s="178" t="s">
        <v>291</v>
      </c>
      <c r="I237" s="178" t="s">
        <v>12647</v>
      </c>
      <c r="J237" s="110" t="s">
        <v>167</v>
      </c>
      <c r="K237" s="178">
        <v>2266790</v>
      </c>
      <c r="L237" s="178" t="s">
        <v>12648</v>
      </c>
      <c r="M237" s="176">
        <v>45814.661805555559</v>
      </c>
      <c r="N237" s="176">
        <v>45817.466296296298</v>
      </c>
      <c r="O237" s="178" t="s">
        <v>9136</v>
      </c>
      <c r="P237" s="178" t="s">
        <v>9137</v>
      </c>
      <c r="Q237" s="178" t="s">
        <v>9138</v>
      </c>
      <c r="R237" s="178" t="s">
        <v>11927</v>
      </c>
      <c r="S237" s="178" t="s">
        <v>11927</v>
      </c>
      <c r="T237" s="178" t="s">
        <v>177</v>
      </c>
      <c r="U237" s="178">
        <v>140</v>
      </c>
      <c r="V237" s="178" t="s">
        <v>12649</v>
      </c>
      <c r="W237" s="177">
        <v>0</v>
      </c>
      <c r="X237" s="178">
        <v>0</v>
      </c>
      <c r="Y237" s="178">
        <v>0</v>
      </c>
      <c r="Z237" s="178" t="s">
        <v>25</v>
      </c>
      <c r="AA237" s="178" t="s">
        <v>189</v>
      </c>
      <c r="AB237" s="178">
        <v>1</v>
      </c>
      <c r="AC237" s="92" t="s">
        <v>778</v>
      </c>
      <c r="AD237" s="112">
        <f>IF(T237="SOPORTE_TELEFÓNICO",'BASE LIQUIDACION REDEBAN 2025'!$B$19,IF(AND(T237="VISITA_TÉCNICA",Z237="TIPO II"),'BASE LIQUIDACION REDEBAN 2025'!$B$18,'BASE LIQUIDACION REDEBAN 2025'!$B$17))</f>
        <v>35779.500569199998</v>
      </c>
      <c r="AE237" s="97">
        <v>0</v>
      </c>
      <c r="AF237" s="97">
        <f t="shared" si="3"/>
        <v>35779.500569199998</v>
      </c>
    </row>
    <row r="238" spans="1:32" s="85" customFormat="1" ht="13.15">
      <c r="A238" s="178" t="s">
        <v>76</v>
      </c>
      <c r="B238" s="95" t="str">
        <f>VLOOKUP(A238,'CENTRO DE COSTOS'!A:D,4,FALSE)</f>
        <v>DIEGO FERNANDO HENAO CARDONA</v>
      </c>
      <c r="C238" s="95" t="str">
        <f>VLOOKUP(A238,'CENTRO DE COSTOS'!A:D,2,FALSE)</f>
        <v>0004-0003</v>
      </c>
      <c r="D238" s="178">
        <v>76364</v>
      </c>
      <c r="E238" s="178">
        <v>2268607</v>
      </c>
      <c r="F238" s="178">
        <v>67147</v>
      </c>
      <c r="G238" s="178" t="s">
        <v>230</v>
      </c>
      <c r="H238" s="178" t="s">
        <v>7679</v>
      </c>
      <c r="I238" s="178" t="s">
        <v>12650</v>
      </c>
      <c r="J238" s="110" t="s">
        <v>167</v>
      </c>
      <c r="K238" s="178">
        <v>2268607</v>
      </c>
      <c r="L238" s="178" t="s">
        <v>12651</v>
      </c>
      <c r="M238" s="176">
        <v>45815.458333333336</v>
      </c>
      <c r="N238" s="176">
        <v>45817.471319444441</v>
      </c>
      <c r="O238" s="178" t="s">
        <v>9136</v>
      </c>
      <c r="P238" s="178" t="s">
        <v>9137</v>
      </c>
      <c r="Q238" s="178" t="s">
        <v>9138</v>
      </c>
      <c r="R238" s="178" t="s">
        <v>11927</v>
      </c>
      <c r="S238" s="178" t="s">
        <v>11927</v>
      </c>
      <c r="T238" s="178" t="s">
        <v>177</v>
      </c>
      <c r="U238" s="178">
        <v>60</v>
      </c>
      <c r="V238" s="178" t="s">
        <v>12652</v>
      </c>
      <c r="W238" s="177">
        <v>0</v>
      </c>
      <c r="X238" s="178">
        <v>0</v>
      </c>
      <c r="Y238" s="178">
        <v>0</v>
      </c>
      <c r="Z238" s="178" t="s">
        <v>28</v>
      </c>
      <c r="AA238" s="178" t="s">
        <v>189</v>
      </c>
      <c r="AB238" s="178">
        <v>1</v>
      </c>
      <c r="AC238" s="92" t="s">
        <v>835</v>
      </c>
      <c r="AD238" s="112">
        <f>IF(T238="SOPORTE_TELEFÓNICO",'BASE LIQUIDACION REDEBAN 2025'!$B$19,IF(AND(T238="VISITA_TÉCNICA",Z238="TIPO II"),'BASE LIQUIDACION REDEBAN 2025'!$B$18,'BASE LIQUIDACION REDEBAN 2025'!$B$17))</f>
        <v>67654.12000000001</v>
      </c>
      <c r="AE238" s="97">
        <v>0</v>
      </c>
      <c r="AF238" s="97">
        <f t="shared" si="3"/>
        <v>67654.12000000001</v>
      </c>
    </row>
    <row r="239" spans="1:32" s="85" customFormat="1" ht="13.15">
      <c r="A239" s="178" t="s">
        <v>87</v>
      </c>
      <c r="B239" s="95" t="str">
        <f>VLOOKUP(A239,'CENTRO DE COSTOS'!A:D,4,FALSE)</f>
        <v>DIEGO FERNANDO HENAO CARDONA</v>
      </c>
      <c r="C239" s="95" t="str">
        <f>VLOOKUP(A239,'CENTRO DE COSTOS'!A:D,2,FALSE)</f>
        <v>0004-0002</v>
      </c>
      <c r="D239" s="178">
        <v>17653</v>
      </c>
      <c r="E239" s="178">
        <v>2268633</v>
      </c>
      <c r="F239" s="178">
        <v>75132</v>
      </c>
      <c r="G239" s="178" t="s">
        <v>827</v>
      </c>
      <c r="H239" s="178" t="s">
        <v>5889</v>
      </c>
      <c r="I239" s="178" t="s">
        <v>12653</v>
      </c>
      <c r="J239" s="110" t="s">
        <v>167</v>
      </c>
      <c r="K239" s="178">
        <v>2268633</v>
      </c>
      <c r="L239" s="178" t="s">
        <v>12654</v>
      </c>
      <c r="M239" s="176">
        <v>45815.479861111111</v>
      </c>
      <c r="N239" s="176">
        <v>45817.477002314816</v>
      </c>
      <c r="O239" s="178" t="s">
        <v>9136</v>
      </c>
      <c r="P239" s="178" t="s">
        <v>9137</v>
      </c>
      <c r="Q239" s="178" t="s">
        <v>9138</v>
      </c>
      <c r="R239" s="178" t="s">
        <v>11927</v>
      </c>
      <c r="S239" s="178" t="s">
        <v>11927</v>
      </c>
      <c r="T239" s="178" t="s">
        <v>177</v>
      </c>
      <c r="U239" s="178">
        <v>20</v>
      </c>
      <c r="V239" s="178" t="s">
        <v>12655</v>
      </c>
      <c r="W239" s="177">
        <v>0</v>
      </c>
      <c r="X239" s="178" t="s">
        <v>173</v>
      </c>
      <c r="Y239" s="178" t="s">
        <v>173</v>
      </c>
      <c r="Z239" s="178" t="s">
        <v>28</v>
      </c>
      <c r="AA239" s="178" t="s">
        <v>189</v>
      </c>
      <c r="AB239" s="178">
        <v>1</v>
      </c>
      <c r="AC239" s="92" t="s">
        <v>616</v>
      </c>
      <c r="AD239" s="112">
        <f>IF(T239="SOPORTE_TELEFÓNICO",'BASE LIQUIDACION REDEBAN 2025'!$B$19,IF(AND(T239="VISITA_TÉCNICA",Z239="TIPO II"),'BASE LIQUIDACION REDEBAN 2025'!$B$18,'BASE LIQUIDACION REDEBAN 2025'!$B$17))</f>
        <v>67654.12000000001</v>
      </c>
      <c r="AE239" s="97">
        <v>0</v>
      </c>
      <c r="AF239" s="97">
        <f t="shared" si="3"/>
        <v>67654.12000000001</v>
      </c>
    </row>
    <row r="240" spans="1:32" s="85" customFormat="1" ht="13.15">
      <c r="A240" s="178" t="s">
        <v>90</v>
      </c>
      <c r="B240" s="95" t="str">
        <f>VLOOKUP(A240,'CENTRO DE COSTOS'!A:D,4,FALSE)</f>
        <v>JUAN SEBASTIÁN RÍOS CASTRILLÓN</v>
      </c>
      <c r="C240" s="95" t="str">
        <f>VLOOKUP(A240,'CENTRO DE COSTOS'!A:D,2,FALSE)</f>
        <v>0004-0005</v>
      </c>
      <c r="D240" s="178">
        <v>5861</v>
      </c>
      <c r="E240" s="178">
        <v>2239524</v>
      </c>
      <c r="F240" s="178">
        <v>26624</v>
      </c>
      <c r="G240" s="178" t="s">
        <v>290</v>
      </c>
      <c r="H240" s="178" t="s">
        <v>12656</v>
      </c>
      <c r="I240" s="178" t="s">
        <v>4005</v>
      </c>
      <c r="J240" s="110" t="s">
        <v>167</v>
      </c>
      <c r="K240" s="178">
        <v>2239524</v>
      </c>
      <c r="L240" s="178" t="s">
        <v>12657</v>
      </c>
      <c r="M240" s="176">
        <v>45811.333333333336</v>
      </c>
      <c r="N240" s="176">
        <v>45817.478912037041</v>
      </c>
      <c r="O240" s="178" t="s">
        <v>9136</v>
      </c>
      <c r="P240" s="178" t="s">
        <v>9137</v>
      </c>
      <c r="Q240" s="178" t="s">
        <v>9138</v>
      </c>
      <c r="R240" s="178" t="s">
        <v>11927</v>
      </c>
      <c r="S240" s="178" t="s">
        <v>11927</v>
      </c>
      <c r="T240" s="178" t="s">
        <v>9971</v>
      </c>
      <c r="U240" s="178">
        <v>120</v>
      </c>
      <c r="V240" s="178" t="s">
        <v>12658</v>
      </c>
      <c r="W240" s="177" t="s">
        <v>12659</v>
      </c>
      <c r="X240" s="178" t="s">
        <v>11929</v>
      </c>
      <c r="Y240" s="178" t="s">
        <v>173</v>
      </c>
      <c r="Z240" s="178" t="s">
        <v>28</v>
      </c>
      <c r="AA240" s="178" t="s">
        <v>189</v>
      </c>
      <c r="AB240" s="178">
        <v>0</v>
      </c>
      <c r="AC240" s="92" t="s">
        <v>360</v>
      </c>
      <c r="AD240" s="112">
        <f>IF(T240="SOPORTE_TELEFÓNICO",'BASE LIQUIDACION REDEBAN 2025'!$B$19,IF(AND(T240="VISITA_TÉCNICA",Z240="TIPO II"),'BASE LIQUIDACION REDEBAN 2025'!$B$18,'BASE LIQUIDACION REDEBAN 2025'!$B$17))</f>
        <v>35779.500569199998</v>
      </c>
      <c r="AE240" s="97">
        <v>0</v>
      </c>
      <c r="AF240" s="97">
        <f t="shared" si="3"/>
        <v>35779.500569199998</v>
      </c>
    </row>
    <row r="241" spans="1:32" s="85" customFormat="1" ht="13.15">
      <c r="A241" s="178" t="s">
        <v>81</v>
      </c>
      <c r="B241" s="95" t="str">
        <f>VLOOKUP(A241,'CENTRO DE COSTOS'!A:D,4,FALSE)</f>
        <v>MIGUEL JULIÁN HERNÁNDEZ GUARÍN</v>
      </c>
      <c r="C241" s="95" t="str">
        <f>VLOOKUP(A241,'CENTRO DE COSTOS'!A:D,2,FALSE)</f>
        <v>0004-0008</v>
      </c>
      <c r="D241" s="178">
        <v>54001</v>
      </c>
      <c r="E241" s="178">
        <v>2268151</v>
      </c>
      <c r="F241" s="178">
        <v>58235</v>
      </c>
      <c r="G241" s="178" t="s">
        <v>408</v>
      </c>
      <c r="H241" s="178" t="s">
        <v>81</v>
      </c>
      <c r="I241" s="178" t="s">
        <v>12660</v>
      </c>
      <c r="J241" s="110" t="s">
        <v>167</v>
      </c>
      <c r="K241" s="178">
        <v>2268151</v>
      </c>
      <c r="L241" s="178" t="s">
        <v>12661</v>
      </c>
      <c r="M241" s="176">
        <v>45815.375</v>
      </c>
      <c r="N241" s="176">
        <v>45817.479884259257</v>
      </c>
      <c r="O241" s="178" t="s">
        <v>9136</v>
      </c>
      <c r="P241" s="178" t="s">
        <v>9137</v>
      </c>
      <c r="Q241" s="178" t="s">
        <v>9138</v>
      </c>
      <c r="R241" s="178" t="s">
        <v>11927</v>
      </c>
      <c r="S241" s="178" t="s">
        <v>11927</v>
      </c>
      <c r="T241" s="178" t="s">
        <v>177</v>
      </c>
      <c r="U241" s="178">
        <v>100</v>
      </c>
      <c r="V241" s="178" t="s">
        <v>12662</v>
      </c>
      <c r="W241" s="177">
        <v>0</v>
      </c>
      <c r="X241" s="178" t="s">
        <v>173</v>
      </c>
      <c r="Y241" s="178" t="s">
        <v>173</v>
      </c>
      <c r="Z241" s="178" t="s">
        <v>25</v>
      </c>
      <c r="AA241" s="178" t="s">
        <v>189</v>
      </c>
      <c r="AB241" s="178">
        <v>1</v>
      </c>
      <c r="AC241" s="92" t="s">
        <v>2153</v>
      </c>
      <c r="AD241" s="112">
        <f>IF(T241="SOPORTE_TELEFÓNICO",'BASE LIQUIDACION REDEBAN 2025'!$B$19,IF(AND(T241="VISITA_TÉCNICA",Z241="TIPO II"),'BASE LIQUIDACION REDEBAN 2025'!$B$18,'BASE LIQUIDACION REDEBAN 2025'!$B$17))</f>
        <v>35779.500569199998</v>
      </c>
      <c r="AE241" s="97">
        <v>0</v>
      </c>
      <c r="AF241" s="97">
        <f t="shared" si="3"/>
        <v>35779.500569199998</v>
      </c>
    </row>
    <row r="242" spans="1:32" s="85" customFormat="1" ht="13.15">
      <c r="A242" s="178" t="s">
        <v>97</v>
      </c>
      <c r="B242" s="95" t="str">
        <f>VLOOKUP(A242,'CENTRO DE COSTOS'!A:D,4,FALSE)</f>
        <v>JOSE MAURICIO HERNANDEZ ROJAS</v>
      </c>
      <c r="C242" s="95" t="str">
        <f>VLOOKUP(A242,'CENTRO DE COSTOS'!A:D,2,FALSE)</f>
        <v>0004-0001</v>
      </c>
      <c r="D242" s="178">
        <v>70221</v>
      </c>
      <c r="E242" s="178">
        <v>2245976</v>
      </c>
      <c r="F242" s="178">
        <v>78758</v>
      </c>
      <c r="G242" s="178" t="s">
        <v>730</v>
      </c>
      <c r="H242" s="178" t="s">
        <v>10765</v>
      </c>
      <c r="I242" s="178" t="s">
        <v>12663</v>
      </c>
      <c r="J242" s="110" t="s">
        <v>167</v>
      </c>
      <c r="K242" s="178">
        <v>2245976</v>
      </c>
      <c r="L242" s="178" t="s">
        <v>12664</v>
      </c>
      <c r="M242" s="176">
        <v>45811.531041666669</v>
      </c>
      <c r="N242" s="176">
        <v>45817.482581018521</v>
      </c>
      <c r="O242" s="178" t="s">
        <v>9136</v>
      </c>
      <c r="P242" s="178" t="s">
        <v>9137</v>
      </c>
      <c r="Q242" s="178" t="s">
        <v>9138</v>
      </c>
      <c r="R242" s="178" t="s">
        <v>11927</v>
      </c>
      <c r="S242" s="178" t="s">
        <v>11927</v>
      </c>
      <c r="T242" s="178" t="s">
        <v>177</v>
      </c>
      <c r="U242" s="178">
        <v>20</v>
      </c>
      <c r="V242" s="178" t="s">
        <v>12665</v>
      </c>
      <c r="W242" s="177">
        <v>0</v>
      </c>
      <c r="X242" s="178">
        <v>0</v>
      </c>
      <c r="Y242" s="178" t="s">
        <v>173</v>
      </c>
      <c r="Z242" s="178" t="s">
        <v>28</v>
      </c>
      <c r="AA242" s="178" t="s">
        <v>189</v>
      </c>
      <c r="AB242" s="178">
        <v>1</v>
      </c>
      <c r="AC242" s="92" t="s">
        <v>1180</v>
      </c>
      <c r="AD242" s="112">
        <f>IF(T242="SOPORTE_TELEFÓNICO",'BASE LIQUIDACION REDEBAN 2025'!$B$19,IF(AND(T242="VISITA_TÉCNICA",Z242="TIPO II"),'BASE LIQUIDACION REDEBAN 2025'!$B$18,'BASE LIQUIDACION REDEBAN 2025'!$B$17))</f>
        <v>67654.12000000001</v>
      </c>
      <c r="AE242" s="97">
        <v>0</v>
      </c>
      <c r="AF242" s="97">
        <f t="shared" si="3"/>
        <v>67654.12000000001</v>
      </c>
    </row>
    <row r="243" spans="1:32" s="85" customFormat="1" ht="13.15">
      <c r="A243" s="178" t="s">
        <v>90</v>
      </c>
      <c r="B243" s="95" t="str">
        <f>VLOOKUP(A243,'CENTRO DE COSTOS'!A:D,4,FALSE)</f>
        <v>JUAN SEBASTIÁN RÍOS CASTRILLÓN</v>
      </c>
      <c r="C243" s="95" t="str">
        <f>VLOOKUP(A243,'CENTRO DE COSTOS'!A:D,2,FALSE)</f>
        <v>0004-0005</v>
      </c>
      <c r="D243" s="178">
        <v>5001</v>
      </c>
      <c r="E243" s="178">
        <v>2249034</v>
      </c>
      <c r="F243" s="178">
        <v>33406</v>
      </c>
      <c r="G243" s="178" t="s">
        <v>290</v>
      </c>
      <c r="H243" s="178" t="s">
        <v>90</v>
      </c>
      <c r="I243" s="178" t="s">
        <v>12666</v>
      </c>
      <c r="J243" s="110" t="s">
        <v>167</v>
      </c>
      <c r="K243" s="178">
        <v>2249034</v>
      </c>
      <c r="L243" s="178" t="s">
        <v>12667</v>
      </c>
      <c r="M243" s="176">
        <v>45811.717361111114</v>
      </c>
      <c r="N243" s="176">
        <v>45817.485462962963</v>
      </c>
      <c r="O243" s="178" t="s">
        <v>9136</v>
      </c>
      <c r="P243" s="178" t="s">
        <v>9137</v>
      </c>
      <c r="Q243" s="178" t="s">
        <v>9138</v>
      </c>
      <c r="R243" s="178" t="s">
        <v>11927</v>
      </c>
      <c r="S243" s="178" t="s">
        <v>11927</v>
      </c>
      <c r="T243" s="178" t="s">
        <v>177</v>
      </c>
      <c r="U243" s="178">
        <v>80</v>
      </c>
      <c r="V243" s="178" t="s">
        <v>12668</v>
      </c>
      <c r="W243" s="177">
        <v>0</v>
      </c>
      <c r="X243" s="178">
        <v>0</v>
      </c>
      <c r="Y243" s="178" t="s">
        <v>173</v>
      </c>
      <c r="Z243" s="178" t="s">
        <v>25</v>
      </c>
      <c r="AA243" s="178" t="s">
        <v>189</v>
      </c>
      <c r="AB243" s="178">
        <v>1</v>
      </c>
      <c r="AC243" s="92" t="s">
        <v>1025</v>
      </c>
      <c r="AD243" s="112">
        <f>IF(T243="SOPORTE_TELEFÓNICO",'BASE LIQUIDACION REDEBAN 2025'!$B$19,IF(AND(T243="VISITA_TÉCNICA",Z243="TIPO II"),'BASE LIQUIDACION REDEBAN 2025'!$B$18,'BASE LIQUIDACION REDEBAN 2025'!$B$17))</f>
        <v>35779.500569199998</v>
      </c>
      <c r="AE243" s="97">
        <v>0</v>
      </c>
      <c r="AF243" s="97">
        <f t="shared" si="3"/>
        <v>35779.500569199998</v>
      </c>
    </row>
    <row r="244" spans="1:32" s="85" customFormat="1" ht="13.15">
      <c r="A244" s="178" t="s">
        <v>80</v>
      </c>
      <c r="B244" s="95" t="str">
        <f>VLOOKUP(A244,'CENTRO DE COSTOS'!A:D,4,FALSE)</f>
        <v>JOSE MAURICIO HERNANDEZ ROJAS</v>
      </c>
      <c r="C244" s="95" t="str">
        <f>VLOOKUP(A244,'CENTRO DE COSTOS'!A:D,2,FALSE)</f>
        <v>0004-0001</v>
      </c>
      <c r="D244" s="178">
        <v>13836</v>
      </c>
      <c r="E244" s="178">
        <v>2261168</v>
      </c>
      <c r="F244" s="178">
        <v>40609</v>
      </c>
      <c r="G244" s="178" t="s">
        <v>364</v>
      </c>
      <c r="H244" s="178" t="s">
        <v>1527</v>
      </c>
      <c r="I244" s="178" t="s">
        <v>12669</v>
      </c>
      <c r="J244" s="110" t="s">
        <v>167</v>
      </c>
      <c r="K244" s="178">
        <v>2261168</v>
      </c>
      <c r="L244" s="178" t="s">
        <v>12670</v>
      </c>
      <c r="M244" s="176">
        <v>45813.652777777781</v>
      </c>
      <c r="N244" s="176">
        <v>45817.490300925929</v>
      </c>
      <c r="O244" s="178" t="s">
        <v>9136</v>
      </c>
      <c r="P244" s="178" t="s">
        <v>9137</v>
      </c>
      <c r="Q244" s="178" t="s">
        <v>9138</v>
      </c>
      <c r="R244" s="178" t="s">
        <v>11927</v>
      </c>
      <c r="S244" s="178" t="s">
        <v>11927</v>
      </c>
      <c r="T244" s="178" t="s">
        <v>177</v>
      </c>
      <c r="U244" s="178">
        <v>10</v>
      </c>
      <c r="V244" s="178" t="s">
        <v>12671</v>
      </c>
      <c r="W244" s="177">
        <v>0</v>
      </c>
      <c r="X244" s="178" t="s">
        <v>173</v>
      </c>
      <c r="Y244" s="178" t="s">
        <v>173</v>
      </c>
      <c r="Z244" s="178" t="s">
        <v>28</v>
      </c>
      <c r="AA244" s="178" t="s">
        <v>189</v>
      </c>
      <c r="AB244" s="178">
        <v>1</v>
      </c>
      <c r="AC244" s="92" t="s">
        <v>1180</v>
      </c>
      <c r="AD244" s="112">
        <f>IF(T244="SOPORTE_TELEFÓNICO",'BASE LIQUIDACION REDEBAN 2025'!$B$19,IF(AND(T244="VISITA_TÉCNICA",Z244="TIPO II"),'BASE LIQUIDACION REDEBAN 2025'!$B$18,'BASE LIQUIDACION REDEBAN 2025'!$B$17))</f>
        <v>67654.12000000001</v>
      </c>
      <c r="AE244" s="97">
        <v>0</v>
      </c>
      <c r="AF244" s="97">
        <f t="shared" si="3"/>
        <v>67654.12000000001</v>
      </c>
    </row>
    <row r="245" spans="1:32" s="85" customFormat="1" ht="13.15">
      <c r="A245" s="178" t="s">
        <v>93</v>
      </c>
      <c r="B245" s="95" t="str">
        <f>VLOOKUP(A245,'CENTRO DE COSTOS'!A:D,4,FALSE)</f>
        <v>DIEGO FERNANDO HENAO CARDONA</v>
      </c>
      <c r="C245" s="95" t="str">
        <f>VLOOKUP(A245,'CENTRO DE COSTOS'!A:D,2,FALSE)</f>
        <v>0004-0003</v>
      </c>
      <c r="D245" s="178">
        <v>52001</v>
      </c>
      <c r="E245" s="178">
        <v>2267535</v>
      </c>
      <c r="F245" s="178">
        <v>29176</v>
      </c>
      <c r="G245" s="178" t="s">
        <v>162</v>
      </c>
      <c r="H245" s="178" t="s">
        <v>93</v>
      </c>
      <c r="I245" s="178" t="s">
        <v>12672</v>
      </c>
      <c r="J245" s="110" t="s">
        <v>167</v>
      </c>
      <c r="K245" s="178">
        <v>2267535</v>
      </c>
      <c r="L245" s="178" t="s">
        <v>12673</v>
      </c>
      <c r="M245" s="176">
        <v>45815.375</v>
      </c>
      <c r="N245" s="176">
        <v>45817.494942129626</v>
      </c>
      <c r="O245" s="178" t="s">
        <v>9136</v>
      </c>
      <c r="P245" s="178" t="s">
        <v>9137</v>
      </c>
      <c r="Q245" s="178" t="s">
        <v>9138</v>
      </c>
      <c r="R245" s="178" t="s">
        <v>11927</v>
      </c>
      <c r="S245" s="178" t="s">
        <v>11927</v>
      </c>
      <c r="T245" s="178" t="s">
        <v>177</v>
      </c>
      <c r="U245" s="178">
        <v>20</v>
      </c>
      <c r="V245" s="178" t="s">
        <v>12674</v>
      </c>
      <c r="W245" s="177">
        <v>0</v>
      </c>
      <c r="X245" s="178" t="s">
        <v>173</v>
      </c>
      <c r="Y245" s="178" t="s">
        <v>173</v>
      </c>
      <c r="Z245" s="178" t="s">
        <v>25</v>
      </c>
      <c r="AA245" s="178" t="s">
        <v>189</v>
      </c>
      <c r="AB245" s="178">
        <v>1</v>
      </c>
      <c r="AC245" s="92" t="s">
        <v>3735</v>
      </c>
      <c r="AD245" s="112">
        <f>IF(T245="SOPORTE_TELEFÓNICO",'BASE LIQUIDACION REDEBAN 2025'!$B$19,IF(AND(T245="VISITA_TÉCNICA",Z245="TIPO II"),'BASE LIQUIDACION REDEBAN 2025'!$B$18,'BASE LIQUIDACION REDEBAN 2025'!$B$17))</f>
        <v>35779.500569199998</v>
      </c>
      <c r="AE245" s="97">
        <v>0</v>
      </c>
      <c r="AF245" s="97">
        <f t="shared" si="3"/>
        <v>35779.500569199998</v>
      </c>
    </row>
    <row r="246" spans="1:32" s="85" customFormat="1" ht="13.15">
      <c r="A246" s="178" t="s">
        <v>90</v>
      </c>
      <c r="B246" s="95" t="str">
        <f>VLOOKUP(A246,'CENTRO DE COSTOS'!A:D,4,FALSE)</f>
        <v>JUAN SEBASTIÁN RÍOS CASTRILLÓN</v>
      </c>
      <c r="C246" s="95" t="str">
        <f>VLOOKUP(A246,'CENTRO DE COSTOS'!A:D,2,FALSE)</f>
        <v>0004-0005</v>
      </c>
      <c r="D246" s="178">
        <v>5120</v>
      </c>
      <c r="E246" s="178">
        <v>2236345</v>
      </c>
      <c r="F246" s="178">
        <v>66858</v>
      </c>
      <c r="G246" s="178" t="s">
        <v>290</v>
      </c>
      <c r="H246" s="178" t="s">
        <v>6987</v>
      </c>
      <c r="I246" s="178" t="s">
        <v>12675</v>
      </c>
      <c r="J246" s="110" t="s">
        <v>167</v>
      </c>
      <c r="K246" s="178">
        <v>2236345</v>
      </c>
      <c r="L246" s="178" t="s">
        <v>12676</v>
      </c>
      <c r="M246" s="176">
        <v>45807.617361111108</v>
      </c>
      <c r="N246" s="176">
        <v>45817.515173611115</v>
      </c>
      <c r="O246" s="178" t="s">
        <v>9136</v>
      </c>
      <c r="P246" s="178" t="s">
        <v>9137</v>
      </c>
      <c r="Q246" s="178" t="s">
        <v>9138</v>
      </c>
      <c r="R246" s="178" t="s">
        <v>11927</v>
      </c>
      <c r="S246" s="178" t="s">
        <v>11927</v>
      </c>
      <c r="T246" s="178" t="s">
        <v>9971</v>
      </c>
      <c r="U246" s="178">
        <v>30</v>
      </c>
      <c r="V246" s="178" t="s">
        <v>12622</v>
      </c>
      <c r="W246" s="177">
        <v>284607308</v>
      </c>
      <c r="X246" s="178" t="s">
        <v>11942</v>
      </c>
      <c r="Y246" s="178" t="s">
        <v>11943</v>
      </c>
      <c r="Z246" s="178" t="s">
        <v>32</v>
      </c>
      <c r="AA246" s="178" t="s">
        <v>189</v>
      </c>
      <c r="AB246" s="178">
        <v>0</v>
      </c>
      <c r="AC246" s="92" t="s">
        <v>453</v>
      </c>
      <c r="AD246" s="112">
        <f>IF(T246="SOPORTE_TELEFÓNICO",'BASE LIQUIDACION REDEBAN 2025'!$B$19,IF(AND(T246="VISITA_TÉCNICA",Z246="TIPO II"),'BASE LIQUIDACION REDEBAN 2025'!$B$18,'BASE LIQUIDACION REDEBAN 2025'!$B$17))</f>
        <v>35779.500569199998</v>
      </c>
      <c r="AE246" s="97">
        <v>0</v>
      </c>
      <c r="AF246" s="97">
        <f t="shared" si="3"/>
        <v>35779.500569199998</v>
      </c>
    </row>
    <row r="247" spans="1:32" s="85" customFormat="1" ht="13.15">
      <c r="A247" s="178" t="s">
        <v>90</v>
      </c>
      <c r="B247" s="95" t="str">
        <f>VLOOKUP(A247,'CENTRO DE COSTOS'!A:D,4,FALSE)</f>
        <v>JUAN SEBASTIÁN RÍOS CASTRILLÓN</v>
      </c>
      <c r="C247" s="95" t="str">
        <f>VLOOKUP(A247,'CENTRO DE COSTOS'!A:D,2,FALSE)</f>
        <v>0004-0005</v>
      </c>
      <c r="D247" s="178">
        <v>5001</v>
      </c>
      <c r="E247" s="178">
        <v>2252705</v>
      </c>
      <c r="F247" s="178">
        <v>17455</v>
      </c>
      <c r="G247" s="178" t="s">
        <v>290</v>
      </c>
      <c r="H247" s="178" t="s">
        <v>90</v>
      </c>
      <c r="I247" s="178" t="s">
        <v>12677</v>
      </c>
      <c r="J247" s="110" t="s">
        <v>167</v>
      </c>
      <c r="K247" s="178">
        <v>2252705</v>
      </c>
      <c r="L247" s="178" t="s">
        <v>12678</v>
      </c>
      <c r="M247" s="176">
        <v>45812.475694444445</v>
      </c>
      <c r="N247" s="176">
        <v>45817.534675925926</v>
      </c>
      <c r="O247" s="178" t="s">
        <v>9136</v>
      </c>
      <c r="P247" s="178" t="s">
        <v>9137</v>
      </c>
      <c r="Q247" s="178" t="s">
        <v>9138</v>
      </c>
      <c r="R247" s="178" t="s">
        <v>11927</v>
      </c>
      <c r="S247" s="178" t="s">
        <v>11927</v>
      </c>
      <c r="T247" s="178" t="s">
        <v>177</v>
      </c>
      <c r="U247" s="178">
        <v>200</v>
      </c>
      <c r="V247" s="178" t="s">
        <v>12679</v>
      </c>
      <c r="W247" s="177">
        <v>0</v>
      </c>
      <c r="X247" s="178">
        <v>0</v>
      </c>
      <c r="Y247" s="178" t="s">
        <v>173</v>
      </c>
      <c r="Z247" s="178" t="s">
        <v>25</v>
      </c>
      <c r="AA247" s="178" t="s">
        <v>189</v>
      </c>
      <c r="AB247" s="178">
        <v>1</v>
      </c>
      <c r="AC247" s="92" t="s">
        <v>778</v>
      </c>
      <c r="AD247" s="112">
        <f>IF(T247="SOPORTE_TELEFÓNICO",'BASE LIQUIDACION REDEBAN 2025'!$B$19,IF(AND(T247="VISITA_TÉCNICA",Z247="TIPO II"),'BASE LIQUIDACION REDEBAN 2025'!$B$18,'BASE LIQUIDACION REDEBAN 2025'!$B$17))</f>
        <v>35779.500569199998</v>
      </c>
      <c r="AE247" s="97">
        <v>0</v>
      </c>
      <c r="AF247" s="97">
        <f t="shared" si="3"/>
        <v>35779.500569199998</v>
      </c>
    </row>
    <row r="248" spans="1:32" s="85" customFormat="1" ht="13.15">
      <c r="A248" s="178" t="s">
        <v>90</v>
      </c>
      <c r="B248" s="95" t="str">
        <f>VLOOKUP(A248,'CENTRO DE COSTOS'!A:D,4,FALSE)</f>
        <v>JUAN SEBASTIÁN RÍOS CASTRILLÓN</v>
      </c>
      <c r="C248" s="95" t="str">
        <f>VLOOKUP(A248,'CENTRO DE COSTOS'!A:D,2,FALSE)</f>
        <v>0004-0005</v>
      </c>
      <c r="D248" s="178">
        <v>5308</v>
      </c>
      <c r="E248" s="178">
        <v>2253329</v>
      </c>
      <c r="F248" s="178">
        <v>27317</v>
      </c>
      <c r="G248" s="178" t="s">
        <v>290</v>
      </c>
      <c r="H248" s="178" t="s">
        <v>351</v>
      </c>
      <c r="I248" s="178" t="s">
        <v>12680</v>
      </c>
      <c r="J248" s="110" t="s">
        <v>167</v>
      </c>
      <c r="K248" s="178">
        <v>2253329</v>
      </c>
      <c r="L248" s="178" t="s">
        <v>12681</v>
      </c>
      <c r="M248" s="176">
        <v>45812.527916666666</v>
      </c>
      <c r="N248" s="176">
        <v>45817.537430555552</v>
      </c>
      <c r="O248" s="178" t="s">
        <v>9136</v>
      </c>
      <c r="P248" s="178" t="s">
        <v>9137</v>
      </c>
      <c r="Q248" s="178" t="s">
        <v>9138</v>
      </c>
      <c r="R248" s="178" t="s">
        <v>11927</v>
      </c>
      <c r="S248" s="178" t="s">
        <v>11927</v>
      </c>
      <c r="T248" s="178" t="s">
        <v>177</v>
      </c>
      <c r="U248" s="178">
        <v>320</v>
      </c>
      <c r="V248" s="178" t="s">
        <v>12682</v>
      </c>
      <c r="W248" s="177">
        <v>0</v>
      </c>
      <c r="X248" s="178">
        <v>0</v>
      </c>
      <c r="Y248" s="178" t="s">
        <v>173</v>
      </c>
      <c r="Z248" s="178" t="s">
        <v>25</v>
      </c>
      <c r="AA248" s="178" t="s">
        <v>189</v>
      </c>
      <c r="AB248" s="178">
        <v>1</v>
      </c>
      <c r="AC248" s="92">
        <v>0</v>
      </c>
      <c r="AD248" s="112">
        <f>IF(T248="SOPORTE_TELEFÓNICO",'BASE LIQUIDACION REDEBAN 2025'!$B$19,IF(AND(T248="VISITA_TÉCNICA",Z248="TIPO II"),'BASE LIQUIDACION REDEBAN 2025'!$B$18,'BASE LIQUIDACION REDEBAN 2025'!$B$17))</f>
        <v>35779.500569199998</v>
      </c>
      <c r="AE248" s="97">
        <v>0</v>
      </c>
      <c r="AF248" s="97">
        <f t="shared" si="3"/>
        <v>35779.500569199998</v>
      </c>
    </row>
    <row r="249" spans="1:32" s="85" customFormat="1" ht="13.15">
      <c r="A249" s="178" t="s">
        <v>90</v>
      </c>
      <c r="B249" s="95" t="str">
        <f>VLOOKUP(A249,'CENTRO DE COSTOS'!A:D,4,FALSE)</f>
        <v>JUAN SEBASTIÁN RÍOS CASTRILLÓN</v>
      </c>
      <c r="C249" s="95" t="str">
        <f>VLOOKUP(A249,'CENTRO DE COSTOS'!A:D,2,FALSE)</f>
        <v>0004-0005</v>
      </c>
      <c r="D249" s="178">
        <v>5001</v>
      </c>
      <c r="E249" s="178">
        <v>2256585</v>
      </c>
      <c r="F249" s="178">
        <v>70977</v>
      </c>
      <c r="G249" s="178" t="s">
        <v>290</v>
      </c>
      <c r="H249" s="178" t="s">
        <v>90</v>
      </c>
      <c r="I249" s="178" t="s">
        <v>12683</v>
      </c>
      <c r="J249" s="110" t="s">
        <v>167</v>
      </c>
      <c r="K249" s="178">
        <v>2256585</v>
      </c>
      <c r="L249" s="178" t="s">
        <v>12684</v>
      </c>
      <c r="M249" s="176">
        <v>45813.34375</v>
      </c>
      <c r="N249" s="176">
        <v>45817.538553240738</v>
      </c>
      <c r="O249" s="178" t="s">
        <v>9136</v>
      </c>
      <c r="P249" s="178" t="s">
        <v>9137</v>
      </c>
      <c r="Q249" s="178" t="s">
        <v>9138</v>
      </c>
      <c r="R249" s="178" t="s">
        <v>11927</v>
      </c>
      <c r="S249" s="178" t="s">
        <v>11927</v>
      </c>
      <c r="T249" s="178" t="s">
        <v>177</v>
      </c>
      <c r="U249" s="178">
        <v>150</v>
      </c>
      <c r="V249" s="178" t="s">
        <v>12685</v>
      </c>
      <c r="W249" s="177">
        <v>0</v>
      </c>
      <c r="X249" s="178">
        <v>0</v>
      </c>
      <c r="Y249" s="178" t="s">
        <v>173</v>
      </c>
      <c r="Z249" s="178" t="s">
        <v>25</v>
      </c>
      <c r="AA249" s="178" t="s">
        <v>189</v>
      </c>
      <c r="AB249" s="178">
        <v>1</v>
      </c>
      <c r="AC249" s="92" t="s">
        <v>3263</v>
      </c>
      <c r="AD249" s="112">
        <f>IF(T249="SOPORTE_TELEFÓNICO",'BASE LIQUIDACION REDEBAN 2025'!$B$19,IF(AND(T249="VISITA_TÉCNICA",Z249="TIPO II"),'BASE LIQUIDACION REDEBAN 2025'!$B$18,'BASE LIQUIDACION REDEBAN 2025'!$B$17))</f>
        <v>35779.500569199998</v>
      </c>
      <c r="AE249" s="97">
        <v>0</v>
      </c>
      <c r="AF249" s="97">
        <f t="shared" si="3"/>
        <v>35779.500569199998</v>
      </c>
    </row>
    <row r="250" spans="1:32" s="85" customFormat="1" ht="13.15">
      <c r="A250" s="178" t="s">
        <v>68</v>
      </c>
      <c r="B250" s="95" t="str">
        <f>VLOOKUP(A250,'CENTRO DE COSTOS'!A:D,4,FALSE)</f>
        <v>WILLIAM ASDRUBAL ROZO ROZO</v>
      </c>
      <c r="C250" s="95" t="str">
        <f>VLOOKUP(A250,'CENTRO DE COSTOS'!A:D,2,FALSE)</f>
        <v>0004-0004</v>
      </c>
      <c r="D250" s="178">
        <v>11001</v>
      </c>
      <c r="E250" s="178">
        <v>2267514</v>
      </c>
      <c r="F250" s="178">
        <v>29455</v>
      </c>
      <c r="G250" s="178" t="s">
        <v>298</v>
      </c>
      <c r="H250" s="178" t="s">
        <v>68</v>
      </c>
      <c r="I250" s="178" t="s">
        <v>12686</v>
      </c>
      <c r="J250" s="110" t="s">
        <v>167</v>
      </c>
      <c r="K250" s="178">
        <v>2267514</v>
      </c>
      <c r="L250" s="178" t="s">
        <v>12687</v>
      </c>
      <c r="M250" s="176">
        <v>45814.742361111108</v>
      </c>
      <c r="N250" s="176">
        <v>45817.540312500001</v>
      </c>
      <c r="O250" s="178" t="s">
        <v>9136</v>
      </c>
      <c r="P250" s="178" t="s">
        <v>9137</v>
      </c>
      <c r="Q250" s="178" t="s">
        <v>9138</v>
      </c>
      <c r="R250" s="178" t="s">
        <v>11927</v>
      </c>
      <c r="S250" s="178" t="s">
        <v>11927</v>
      </c>
      <c r="T250" s="178" t="s">
        <v>177</v>
      </c>
      <c r="U250" s="178">
        <v>320</v>
      </c>
      <c r="V250" s="178" t="s">
        <v>12688</v>
      </c>
      <c r="W250" s="177">
        <v>0</v>
      </c>
      <c r="X250" s="178">
        <v>0</v>
      </c>
      <c r="Y250" s="178" t="s">
        <v>173</v>
      </c>
      <c r="Z250" s="178" t="s">
        <v>25</v>
      </c>
      <c r="AA250" s="178" t="s">
        <v>189</v>
      </c>
      <c r="AB250" s="178">
        <v>1</v>
      </c>
      <c r="AC250" s="92" t="s">
        <v>367</v>
      </c>
      <c r="AD250" s="112">
        <f>IF(T250="SOPORTE_TELEFÓNICO",'BASE LIQUIDACION REDEBAN 2025'!$B$19,IF(AND(T250="VISITA_TÉCNICA",Z250="TIPO II"),'BASE LIQUIDACION REDEBAN 2025'!$B$18,'BASE LIQUIDACION REDEBAN 2025'!$B$17))</f>
        <v>35779.500569199998</v>
      </c>
      <c r="AE250" s="97">
        <v>0</v>
      </c>
      <c r="AF250" s="97">
        <f t="shared" si="3"/>
        <v>35779.500569199998</v>
      </c>
    </row>
    <row r="251" spans="1:32" s="85" customFormat="1" ht="13.15">
      <c r="A251" s="178" t="s">
        <v>76</v>
      </c>
      <c r="B251" s="95" t="str">
        <f>VLOOKUP(A251,'CENTRO DE COSTOS'!A:D,4,FALSE)</f>
        <v>DIEGO FERNANDO HENAO CARDONA</v>
      </c>
      <c r="C251" s="95" t="str">
        <f>VLOOKUP(A251,'CENTRO DE COSTOS'!A:D,2,FALSE)</f>
        <v>0004-0003</v>
      </c>
      <c r="D251" s="178">
        <v>76111</v>
      </c>
      <c r="E251" s="178">
        <v>2268793</v>
      </c>
      <c r="F251" s="178">
        <v>28677</v>
      </c>
      <c r="G251" s="178" t="s">
        <v>230</v>
      </c>
      <c r="H251" s="178" t="s">
        <v>1673</v>
      </c>
      <c r="I251" s="178" t="s">
        <v>6667</v>
      </c>
      <c r="J251" s="110" t="s">
        <v>167</v>
      </c>
      <c r="K251" s="178">
        <v>2268793</v>
      </c>
      <c r="L251" s="178" t="s">
        <v>12689</v>
      </c>
      <c r="M251" s="176">
        <v>45817.333333333336</v>
      </c>
      <c r="N251" s="176">
        <v>45817.560787037037</v>
      </c>
      <c r="O251" s="178" t="s">
        <v>9136</v>
      </c>
      <c r="P251" s="178" t="s">
        <v>9137</v>
      </c>
      <c r="Q251" s="178" t="s">
        <v>9138</v>
      </c>
      <c r="R251" s="178" t="s">
        <v>11927</v>
      </c>
      <c r="S251" s="178" t="s">
        <v>11927</v>
      </c>
      <c r="T251" s="178" t="s">
        <v>177</v>
      </c>
      <c r="U251" s="178">
        <v>50</v>
      </c>
      <c r="V251" s="178" t="s">
        <v>12690</v>
      </c>
      <c r="W251" s="177">
        <v>0</v>
      </c>
      <c r="X251" s="178">
        <v>0</v>
      </c>
      <c r="Y251" s="178" t="s">
        <v>173</v>
      </c>
      <c r="Z251" s="178" t="s">
        <v>28</v>
      </c>
      <c r="AA251" s="178" t="s">
        <v>189</v>
      </c>
      <c r="AB251" s="178">
        <v>1</v>
      </c>
      <c r="AC251" s="92" t="s">
        <v>3263</v>
      </c>
      <c r="AD251" s="112">
        <f>IF(T251="SOPORTE_TELEFÓNICO",'BASE LIQUIDACION REDEBAN 2025'!$B$19,IF(AND(T251="VISITA_TÉCNICA",Z251="TIPO II"),'BASE LIQUIDACION REDEBAN 2025'!$B$18,'BASE LIQUIDACION REDEBAN 2025'!$B$17))</f>
        <v>67654.12000000001</v>
      </c>
      <c r="AE251" s="97">
        <v>0</v>
      </c>
      <c r="AF251" s="97">
        <f t="shared" si="3"/>
        <v>67654.12000000001</v>
      </c>
    </row>
    <row r="252" spans="1:32" s="85" customFormat="1" ht="13.15">
      <c r="A252" s="178" t="s">
        <v>76</v>
      </c>
      <c r="B252" s="95" t="str">
        <f>VLOOKUP(A252,'CENTRO DE COSTOS'!A:D,4,FALSE)</f>
        <v>DIEGO FERNANDO HENAO CARDONA</v>
      </c>
      <c r="C252" s="95" t="str">
        <f>VLOOKUP(A252,'CENTRO DE COSTOS'!A:D,2,FALSE)</f>
        <v>0004-0003</v>
      </c>
      <c r="D252" s="178">
        <v>19110</v>
      </c>
      <c r="E252" s="178">
        <v>2268190</v>
      </c>
      <c r="F252" s="178">
        <v>70402</v>
      </c>
      <c r="G252" s="178" t="s">
        <v>200</v>
      </c>
      <c r="H252" s="178" t="s">
        <v>6562</v>
      </c>
      <c r="I252" s="178" t="s">
        <v>6723</v>
      </c>
      <c r="J252" s="110" t="s">
        <v>167</v>
      </c>
      <c r="K252" s="178">
        <v>2268190</v>
      </c>
      <c r="L252" s="178" t="s">
        <v>12691</v>
      </c>
      <c r="M252" s="176">
        <v>45815.386111111111</v>
      </c>
      <c r="N252" s="176">
        <v>45817.565081018518</v>
      </c>
      <c r="O252" s="178" t="s">
        <v>9136</v>
      </c>
      <c r="P252" s="178" t="s">
        <v>9137</v>
      </c>
      <c r="Q252" s="178" t="s">
        <v>9138</v>
      </c>
      <c r="R252" s="178" t="s">
        <v>11927</v>
      </c>
      <c r="S252" s="178" t="s">
        <v>11927</v>
      </c>
      <c r="T252" s="178" t="s">
        <v>177</v>
      </c>
      <c r="U252" s="178">
        <v>10</v>
      </c>
      <c r="V252" s="178" t="s">
        <v>12692</v>
      </c>
      <c r="W252" s="177">
        <v>0</v>
      </c>
      <c r="X252" s="178">
        <v>0</v>
      </c>
      <c r="Y252" s="178" t="s">
        <v>173</v>
      </c>
      <c r="Z252" s="178" t="s">
        <v>28</v>
      </c>
      <c r="AA252" s="178" t="s">
        <v>189</v>
      </c>
      <c r="AB252" s="178">
        <v>1</v>
      </c>
      <c r="AC252" s="92" t="s">
        <v>3263</v>
      </c>
      <c r="AD252" s="112">
        <f>IF(T252="SOPORTE_TELEFÓNICO",'BASE LIQUIDACION REDEBAN 2025'!$B$19,IF(AND(T252="VISITA_TÉCNICA",Z252="TIPO II"),'BASE LIQUIDACION REDEBAN 2025'!$B$18,'BASE LIQUIDACION REDEBAN 2025'!$B$17))</f>
        <v>67654.12000000001</v>
      </c>
      <c r="AE252" s="97">
        <v>0</v>
      </c>
      <c r="AF252" s="97">
        <f t="shared" ref="AF252:AF313" si="4">IF(T252="VISITA_TÉCNICA",AD252*AB252,AD252)</f>
        <v>67654.12000000001</v>
      </c>
    </row>
    <row r="253" spans="1:32" s="85" customFormat="1" ht="13.15">
      <c r="A253" s="178" t="s">
        <v>64</v>
      </c>
      <c r="B253" s="95" t="str">
        <f>VLOOKUP(A253,'CENTRO DE COSTOS'!A:D,4,FALSE)</f>
        <v>JOSE MAURICIO HERNANDEZ ROJAS</v>
      </c>
      <c r="C253" s="95" t="str">
        <f>VLOOKUP(A253,'CENTRO DE COSTOS'!A:D,2,FALSE)</f>
        <v>0004-0001</v>
      </c>
      <c r="D253" s="178">
        <v>8758</v>
      </c>
      <c r="E253" s="178">
        <v>2266757</v>
      </c>
      <c r="F253" s="178">
        <v>78826</v>
      </c>
      <c r="G253" s="178" t="s">
        <v>277</v>
      </c>
      <c r="H253" s="178" t="s">
        <v>3966</v>
      </c>
      <c r="I253" s="178" t="s">
        <v>12693</v>
      </c>
      <c r="J253" s="110" t="s">
        <v>167</v>
      </c>
      <c r="K253" s="178">
        <v>2266757</v>
      </c>
      <c r="L253" s="178" t="s">
        <v>12694</v>
      </c>
      <c r="M253" s="176">
        <v>45814.654861111114</v>
      </c>
      <c r="N253" s="176">
        <v>45817.571342592593</v>
      </c>
      <c r="O253" s="178" t="s">
        <v>9136</v>
      </c>
      <c r="P253" s="178" t="s">
        <v>9137</v>
      </c>
      <c r="Q253" s="178" t="s">
        <v>9138</v>
      </c>
      <c r="R253" s="178" t="s">
        <v>11927</v>
      </c>
      <c r="S253" s="178" t="s">
        <v>11927</v>
      </c>
      <c r="T253" s="178" t="s">
        <v>177</v>
      </c>
      <c r="U253" s="178">
        <v>10</v>
      </c>
      <c r="V253" s="178" t="s">
        <v>12695</v>
      </c>
      <c r="W253" s="177">
        <v>0</v>
      </c>
      <c r="X253" s="178">
        <v>0</v>
      </c>
      <c r="Y253" s="178" t="s">
        <v>173</v>
      </c>
      <c r="Z253" s="178" t="s">
        <v>25</v>
      </c>
      <c r="AA253" s="178" t="s">
        <v>189</v>
      </c>
      <c r="AB253" s="178">
        <v>1</v>
      </c>
      <c r="AC253" s="92" t="s">
        <v>873</v>
      </c>
      <c r="AD253" s="112">
        <f>IF(T253="SOPORTE_TELEFÓNICO",'BASE LIQUIDACION REDEBAN 2025'!$B$19,IF(AND(T253="VISITA_TÉCNICA",Z253="TIPO II"),'BASE LIQUIDACION REDEBAN 2025'!$B$18,'BASE LIQUIDACION REDEBAN 2025'!$B$17))</f>
        <v>35779.500569199998</v>
      </c>
      <c r="AE253" s="97">
        <v>0</v>
      </c>
      <c r="AF253" s="97">
        <f t="shared" si="4"/>
        <v>35779.500569199998</v>
      </c>
    </row>
    <row r="254" spans="1:32" s="85" customFormat="1" ht="13.15">
      <c r="A254" s="178" t="s">
        <v>76</v>
      </c>
      <c r="B254" s="95" t="str">
        <f>VLOOKUP(A254,'CENTRO DE COSTOS'!A:D,4,FALSE)</f>
        <v>DIEGO FERNANDO HENAO CARDONA</v>
      </c>
      <c r="C254" s="95" t="str">
        <f>VLOOKUP(A254,'CENTRO DE COSTOS'!A:D,2,FALSE)</f>
        <v>0004-0003</v>
      </c>
      <c r="D254" s="178">
        <v>76520</v>
      </c>
      <c r="E254" s="178">
        <v>2269474</v>
      </c>
      <c r="F254" s="178">
        <v>77970</v>
      </c>
      <c r="G254" s="178" t="s">
        <v>230</v>
      </c>
      <c r="H254" s="178" t="s">
        <v>754</v>
      </c>
      <c r="I254" s="178" t="s">
        <v>12696</v>
      </c>
      <c r="J254" s="110" t="s">
        <v>167</v>
      </c>
      <c r="K254" s="178">
        <v>2269474</v>
      </c>
      <c r="L254" s="178" t="s">
        <v>12697</v>
      </c>
      <c r="M254" s="176">
        <v>45817.333333333336</v>
      </c>
      <c r="N254" s="176">
        <v>45817.576018518521</v>
      </c>
      <c r="O254" s="178" t="s">
        <v>9136</v>
      </c>
      <c r="P254" s="178" t="s">
        <v>9137</v>
      </c>
      <c r="Q254" s="178" t="s">
        <v>9138</v>
      </c>
      <c r="R254" s="178" t="s">
        <v>11927</v>
      </c>
      <c r="S254" s="178" t="s">
        <v>11927</v>
      </c>
      <c r="T254" s="178" t="s">
        <v>177</v>
      </c>
      <c r="U254" s="178">
        <v>30</v>
      </c>
      <c r="V254" s="178" t="s">
        <v>12698</v>
      </c>
      <c r="W254" s="177">
        <v>0</v>
      </c>
      <c r="X254" s="178">
        <v>0</v>
      </c>
      <c r="Y254" s="178" t="s">
        <v>173</v>
      </c>
      <c r="Z254" s="178" t="s">
        <v>25</v>
      </c>
      <c r="AA254" s="178" t="s">
        <v>189</v>
      </c>
      <c r="AB254" s="178">
        <v>1</v>
      </c>
      <c r="AC254" s="92" t="s">
        <v>3263</v>
      </c>
      <c r="AD254" s="112">
        <f>IF(T254="SOPORTE_TELEFÓNICO",'BASE LIQUIDACION REDEBAN 2025'!$B$19,IF(AND(T254="VISITA_TÉCNICA",Z254="TIPO II"),'BASE LIQUIDACION REDEBAN 2025'!$B$18,'BASE LIQUIDACION REDEBAN 2025'!$B$17))</f>
        <v>35779.500569199998</v>
      </c>
      <c r="AE254" s="97">
        <v>0</v>
      </c>
      <c r="AF254" s="97">
        <f t="shared" si="4"/>
        <v>35779.500569199998</v>
      </c>
    </row>
    <row r="255" spans="1:32" s="85" customFormat="1" ht="13.15">
      <c r="A255" s="178" t="s">
        <v>72</v>
      </c>
      <c r="B255" s="95" t="str">
        <f>VLOOKUP(A255,'CENTRO DE COSTOS'!A:D,4,FALSE)</f>
        <v>MIGUEL JULIÁN HERNÁNDEZ GUARÍN</v>
      </c>
      <c r="C255" s="95" t="str">
        <f>VLOOKUP(A255,'CENTRO DE COSTOS'!A:D,2,FALSE)</f>
        <v>0004-0008</v>
      </c>
      <c r="D255" s="178">
        <v>68001</v>
      </c>
      <c r="E255" s="178">
        <v>2267586</v>
      </c>
      <c r="F255" s="178">
        <v>78979</v>
      </c>
      <c r="G255" s="178" t="s">
        <v>180</v>
      </c>
      <c r="H255" s="178" t="s">
        <v>72</v>
      </c>
      <c r="I255" s="178" t="s">
        <v>5066</v>
      </c>
      <c r="J255" s="110" t="s">
        <v>167</v>
      </c>
      <c r="K255" s="178">
        <v>2267586</v>
      </c>
      <c r="L255" s="178" t="s">
        <v>12699</v>
      </c>
      <c r="M255" s="176">
        <v>45815.375</v>
      </c>
      <c r="N255" s="176">
        <v>45817.581354166665</v>
      </c>
      <c r="O255" s="178" t="s">
        <v>9136</v>
      </c>
      <c r="P255" s="178" t="s">
        <v>9137</v>
      </c>
      <c r="Q255" s="178" t="s">
        <v>9138</v>
      </c>
      <c r="R255" s="178" t="s">
        <v>11927</v>
      </c>
      <c r="S255" s="178" t="s">
        <v>11927</v>
      </c>
      <c r="T255" s="178" t="s">
        <v>177</v>
      </c>
      <c r="U255" s="178">
        <v>20</v>
      </c>
      <c r="V255" s="178" t="s">
        <v>12700</v>
      </c>
      <c r="W255" s="177">
        <v>0</v>
      </c>
      <c r="X255" s="178">
        <v>0</v>
      </c>
      <c r="Y255" s="178" t="s">
        <v>173</v>
      </c>
      <c r="Z255" s="178" t="s">
        <v>25</v>
      </c>
      <c r="AA255" s="178" t="s">
        <v>189</v>
      </c>
      <c r="AB255" s="178">
        <v>1</v>
      </c>
      <c r="AC255" s="92" t="s">
        <v>639</v>
      </c>
      <c r="AD255" s="112">
        <f>IF(T255="SOPORTE_TELEFÓNICO",'BASE LIQUIDACION REDEBAN 2025'!$B$19,IF(AND(T255="VISITA_TÉCNICA",Z255="TIPO II"),'BASE LIQUIDACION REDEBAN 2025'!$B$18,'BASE LIQUIDACION REDEBAN 2025'!$B$17))</f>
        <v>35779.500569199998</v>
      </c>
      <c r="AE255" s="97">
        <v>0</v>
      </c>
      <c r="AF255" s="97">
        <f t="shared" si="4"/>
        <v>35779.500569199998</v>
      </c>
    </row>
    <row r="256" spans="1:32" s="85" customFormat="1" ht="13.15">
      <c r="A256" s="178" t="s">
        <v>90</v>
      </c>
      <c r="B256" s="95" t="str">
        <f>VLOOKUP(A256,'CENTRO DE COSTOS'!A:D,4,FALSE)</f>
        <v>JUAN SEBASTIÁN RÍOS CASTRILLÓN</v>
      </c>
      <c r="C256" s="95" t="str">
        <f>VLOOKUP(A256,'CENTRO DE COSTOS'!A:D,2,FALSE)</f>
        <v>0004-0005</v>
      </c>
      <c r="D256" s="178">
        <v>5001</v>
      </c>
      <c r="E256" s="178">
        <v>2264738</v>
      </c>
      <c r="F256" s="178">
        <v>78164</v>
      </c>
      <c r="G256" s="178" t="s">
        <v>290</v>
      </c>
      <c r="H256" s="178" t="s">
        <v>90</v>
      </c>
      <c r="I256" s="178" t="s">
        <v>8035</v>
      </c>
      <c r="J256" s="110" t="s">
        <v>167</v>
      </c>
      <c r="K256" s="178">
        <v>2264738</v>
      </c>
      <c r="L256" s="178" t="s">
        <v>12701</v>
      </c>
      <c r="M256" s="176">
        <v>45814.453472222223</v>
      </c>
      <c r="N256" s="176">
        <v>45817.586215277777</v>
      </c>
      <c r="O256" s="178" t="s">
        <v>9136</v>
      </c>
      <c r="P256" s="178" t="s">
        <v>9137</v>
      </c>
      <c r="Q256" s="178" t="s">
        <v>9138</v>
      </c>
      <c r="R256" s="178" t="s">
        <v>11927</v>
      </c>
      <c r="S256" s="178" t="s">
        <v>11927</v>
      </c>
      <c r="T256" s="178" t="s">
        <v>177</v>
      </c>
      <c r="U256" s="178">
        <v>60</v>
      </c>
      <c r="V256" s="178" t="s">
        <v>12702</v>
      </c>
      <c r="W256" s="177">
        <v>0</v>
      </c>
      <c r="X256" s="178">
        <v>0</v>
      </c>
      <c r="Y256" s="178" t="s">
        <v>173</v>
      </c>
      <c r="Z256" s="178" t="s">
        <v>25</v>
      </c>
      <c r="AA256" s="178" t="s">
        <v>189</v>
      </c>
      <c r="AB256" s="178">
        <v>1</v>
      </c>
      <c r="AC256" s="92" t="s">
        <v>3263</v>
      </c>
      <c r="AD256" s="112">
        <f>IF(T256="SOPORTE_TELEFÓNICO",'BASE LIQUIDACION REDEBAN 2025'!$B$19,IF(AND(T256="VISITA_TÉCNICA",Z256="TIPO II"),'BASE LIQUIDACION REDEBAN 2025'!$B$18,'BASE LIQUIDACION REDEBAN 2025'!$B$17))</f>
        <v>35779.500569199998</v>
      </c>
      <c r="AE256" s="97">
        <v>0</v>
      </c>
      <c r="AF256" s="97">
        <f t="shared" si="4"/>
        <v>35779.500569199998</v>
      </c>
    </row>
    <row r="257" spans="1:32" s="85" customFormat="1" ht="13.15">
      <c r="A257" s="178" t="s">
        <v>76</v>
      </c>
      <c r="B257" s="95" t="str">
        <f>VLOOKUP(A257,'CENTRO DE COSTOS'!A:D,4,FALSE)</f>
        <v>DIEGO FERNANDO HENAO CARDONA</v>
      </c>
      <c r="C257" s="95" t="str">
        <f>VLOOKUP(A257,'CENTRO DE COSTOS'!A:D,2,FALSE)</f>
        <v>0004-0003</v>
      </c>
      <c r="D257" s="178">
        <v>76275</v>
      </c>
      <c r="E257" s="178">
        <v>2263550</v>
      </c>
      <c r="F257" s="178">
        <v>77017</v>
      </c>
      <c r="G257" s="178" t="s">
        <v>230</v>
      </c>
      <c r="H257" s="178" t="s">
        <v>2895</v>
      </c>
      <c r="I257" s="178" t="s">
        <v>12703</v>
      </c>
      <c r="J257" s="110" t="s">
        <v>167</v>
      </c>
      <c r="K257" s="178">
        <v>2263550</v>
      </c>
      <c r="L257" s="178" t="s">
        <v>12704</v>
      </c>
      <c r="M257" s="176">
        <v>45814.37222222222</v>
      </c>
      <c r="N257" s="176">
        <v>45817.593460648146</v>
      </c>
      <c r="O257" s="178" t="s">
        <v>9136</v>
      </c>
      <c r="P257" s="178" t="s">
        <v>9137</v>
      </c>
      <c r="Q257" s="178" t="s">
        <v>9138</v>
      </c>
      <c r="R257" s="178" t="s">
        <v>11927</v>
      </c>
      <c r="S257" s="178" t="s">
        <v>11927</v>
      </c>
      <c r="T257" s="178" t="s">
        <v>177</v>
      </c>
      <c r="U257" s="178">
        <v>30</v>
      </c>
      <c r="V257" s="178" t="s">
        <v>12705</v>
      </c>
      <c r="W257" s="177">
        <v>0</v>
      </c>
      <c r="X257" s="178">
        <v>0</v>
      </c>
      <c r="Y257" s="178" t="s">
        <v>173</v>
      </c>
      <c r="Z257" s="178" t="s">
        <v>28</v>
      </c>
      <c r="AA257" s="178" t="s">
        <v>189</v>
      </c>
      <c r="AB257" s="178">
        <v>1</v>
      </c>
      <c r="AC257" s="92" t="s">
        <v>3341</v>
      </c>
      <c r="AD257" s="112">
        <f>IF(T257="SOPORTE_TELEFÓNICO",'BASE LIQUIDACION REDEBAN 2025'!$B$19,IF(AND(T257="VISITA_TÉCNICA",Z257="TIPO II"),'BASE LIQUIDACION REDEBAN 2025'!$B$18,'BASE LIQUIDACION REDEBAN 2025'!$B$17))</f>
        <v>67654.12000000001</v>
      </c>
      <c r="AE257" s="97">
        <v>0</v>
      </c>
      <c r="AF257" s="97">
        <f t="shared" si="4"/>
        <v>67654.12000000001</v>
      </c>
    </row>
    <row r="258" spans="1:32" s="85" customFormat="1" ht="13.15">
      <c r="A258" s="178" t="s">
        <v>68</v>
      </c>
      <c r="B258" s="95" t="str">
        <f>VLOOKUP(A258,'CENTRO DE COSTOS'!A:D,4,FALSE)</f>
        <v>WILLIAM ASDRUBAL ROZO ROZO</v>
      </c>
      <c r="C258" s="95" t="str">
        <f>VLOOKUP(A258,'CENTRO DE COSTOS'!A:D,2,FALSE)</f>
        <v>0004-0004</v>
      </c>
      <c r="D258" s="178">
        <v>25126</v>
      </c>
      <c r="E258" s="178">
        <v>2266737</v>
      </c>
      <c r="F258" s="178">
        <v>76713</v>
      </c>
      <c r="G258" s="178" t="s">
        <v>298</v>
      </c>
      <c r="H258" s="178" t="s">
        <v>5177</v>
      </c>
      <c r="I258" s="178" t="s">
        <v>12706</v>
      </c>
      <c r="J258" s="110" t="s">
        <v>167</v>
      </c>
      <c r="K258" s="178">
        <v>2266737</v>
      </c>
      <c r="L258" s="178" t="s">
        <v>12707</v>
      </c>
      <c r="M258" s="176">
        <v>45814.65</v>
      </c>
      <c r="N258" s="176">
        <v>45817.59783564815</v>
      </c>
      <c r="O258" s="178" t="s">
        <v>9136</v>
      </c>
      <c r="P258" s="178" t="s">
        <v>9137</v>
      </c>
      <c r="Q258" s="178" t="s">
        <v>9138</v>
      </c>
      <c r="R258" s="178" t="s">
        <v>11927</v>
      </c>
      <c r="S258" s="178" t="s">
        <v>11927</v>
      </c>
      <c r="T258" s="178" t="s">
        <v>177</v>
      </c>
      <c r="U258" s="178">
        <v>50</v>
      </c>
      <c r="V258" s="178" t="s">
        <v>12708</v>
      </c>
      <c r="W258" s="177">
        <v>0</v>
      </c>
      <c r="X258" s="178">
        <v>0</v>
      </c>
      <c r="Y258" s="178" t="s">
        <v>173</v>
      </c>
      <c r="Z258" s="178" t="s">
        <v>28</v>
      </c>
      <c r="AA258" s="178" t="s">
        <v>189</v>
      </c>
      <c r="AB258" s="178">
        <v>1</v>
      </c>
      <c r="AC258" s="92" t="s">
        <v>375</v>
      </c>
      <c r="AD258" s="112">
        <f>IF(T258="SOPORTE_TELEFÓNICO",'BASE LIQUIDACION REDEBAN 2025'!$B$19,IF(AND(T258="VISITA_TÉCNICA",Z258="TIPO II"),'BASE LIQUIDACION REDEBAN 2025'!$B$18,'BASE LIQUIDACION REDEBAN 2025'!$B$17))</f>
        <v>67654.12000000001</v>
      </c>
      <c r="AE258" s="97">
        <v>0</v>
      </c>
      <c r="AF258" s="97">
        <f t="shared" si="4"/>
        <v>67654.12000000001</v>
      </c>
    </row>
    <row r="259" spans="1:32" s="85" customFormat="1" ht="13.15">
      <c r="A259" s="178" t="s">
        <v>90</v>
      </c>
      <c r="B259" s="95" t="str">
        <f>VLOOKUP(A259,'CENTRO DE COSTOS'!A:D,4,FALSE)</f>
        <v>JUAN SEBASTIÁN RÍOS CASTRILLÓN</v>
      </c>
      <c r="C259" s="95" t="str">
        <f>VLOOKUP(A259,'CENTRO DE COSTOS'!A:D,2,FALSE)</f>
        <v>0004-0005</v>
      </c>
      <c r="D259" s="178">
        <v>5001</v>
      </c>
      <c r="E259" s="178">
        <v>2261782</v>
      </c>
      <c r="F259" s="178">
        <v>71292</v>
      </c>
      <c r="G259" s="178" t="s">
        <v>290</v>
      </c>
      <c r="H259" s="178" t="s">
        <v>90</v>
      </c>
      <c r="I259" s="178" t="s">
        <v>9989</v>
      </c>
      <c r="J259" s="110" t="s">
        <v>167</v>
      </c>
      <c r="K259" s="178">
        <v>2261782</v>
      </c>
      <c r="L259" s="178" t="s">
        <v>12709</v>
      </c>
      <c r="M259" s="176">
        <v>45813.697916666664</v>
      </c>
      <c r="N259" s="176">
        <v>45817.601215277777</v>
      </c>
      <c r="O259" s="178" t="s">
        <v>9136</v>
      </c>
      <c r="P259" s="178" t="s">
        <v>9137</v>
      </c>
      <c r="Q259" s="178" t="s">
        <v>9138</v>
      </c>
      <c r="R259" s="178" t="s">
        <v>11927</v>
      </c>
      <c r="S259" s="178" t="s">
        <v>11927</v>
      </c>
      <c r="T259" s="178" t="s">
        <v>177</v>
      </c>
      <c r="U259" s="178">
        <v>50</v>
      </c>
      <c r="V259" s="178" t="s">
        <v>12710</v>
      </c>
      <c r="W259" s="177">
        <v>0</v>
      </c>
      <c r="X259" s="178">
        <v>0</v>
      </c>
      <c r="Y259" s="178" t="s">
        <v>173</v>
      </c>
      <c r="Z259" s="178" t="s">
        <v>25</v>
      </c>
      <c r="AA259" s="178" t="s">
        <v>189</v>
      </c>
      <c r="AB259" s="178">
        <v>1</v>
      </c>
      <c r="AC259" s="92" t="s">
        <v>785</v>
      </c>
      <c r="AD259" s="112">
        <f>IF(T259="SOPORTE_TELEFÓNICO",'BASE LIQUIDACION REDEBAN 2025'!$B$19,IF(AND(T259="VISITA_TÉCNICA",Z259="TIPO II"),'BASE LIQUIDACION REDEBAN 2025'!$B$18,'BASE LIQUIDACION REDEBAN 2025'!$B$17))</f>
        <v>35779.500569199998</v>
      </c>
      <c r="AE259" s="97">
        <v>0</v>
      </c>
      <c r="AF259" s="97">
        <f t="shared" si="4"/>
        <v>35779.500569199998</v>
      </c>
    </row>
    <row r="260" spans="1:32" s="85" customFormat="1" ht="13.15">
      <c r="A260" s="178" t="s">
        <v>90</v>
      </c>
      <c r="B260" s="95" t="str">
        <f>VLOOKUP(A260,'CENTRO DE COSTOS'!A:D,4,FALSE)</f>
        <v>JUAN SEBASTIÁN RÍOS CASTRILLÓN</v>
      </c>
      <c r="C260" s="95" t="str">
        <f>VLOOKUP(A260,'CENTRO DE COSTOS'!A:D,2,FALSE)</f>
        <v>0004-0005</v>
      </c>
      <c r="D260" s="178">
        <v>5212</v>
      </c>
      <c r="E260" s="178">
        <v>2259956</v>
      </c>
      <c r="F260" s="178">
        <v>67472</v>
      </c>
      <c r="G260" s="178" t="s">
        <v>290</v>
      </c>
      <c r="H260" s="178" t="s">
        <v>6998</v>
      </c>
      <c r="I260" s="178" t="s">
        <v>12711</v>
      </c>
      <c r="J260" s="110" t="s">
        <v>167</v>
      </c>
      <c r="K260" s="178">
        <v>2259956</v>
      </c>
      <c r="L260" s="178" t="s">
        <v>12712</v>
      </c>
      <c r="M260" s="176">
        <v>45813.558819444443</v>
      </c>
      <c r="N260" s="176">
        <v>45817.607835648145</v>
      </c>
      <c r="O260" s="178" t="s">
        <v>9136</v>
      </c>
      <c r="P260" s="178" t="s">
        <v>9137</v>
      </c>
      <c r="Q260" s="178" t="s">
        <v>9138</v>
      </c>
      <c r="R260" s="178" t="s">
        <v>11927</v>
      </c>
      <c r="S260" s="178" t="s">
        <v>11927</v>
      </c>
      <c r="T260" s="178" t="s">
        <v>177</v>
      </c>
      <c r="U260" s="178">
        <v>110</v>
      </c>
      <c r="V260" s="178" t="s">
        <v>12713</v>
      </c>
      <c r="W260" s="177">
        <v>0</v>
      </c>
      <c r="X260" s="178">
        <v>0</v>
      </c>
      <c r="Y260" s="178" t="s">
        <v>173</v>
      </c>
      <c r="Z260" s="178" t="s">
        <v>25</v>
      </c>
      <c r="AA260" s="178" t="s">
        <v>189</v>
      </c>
      <c r="AB260" s="178">
        <v>1</v>
      </c>
      <c r="AC260" s="92" t="s">
        <v>301</v>
      </c>
      <c r="AD260" s="112">
        <f>IF(T260="SOPORTE_TELEFÓNICO",'BASE LIQUIDACION REDEBAN 2025'!$B$19,IF(AND(T260="VISITA_TÉCNICA",Z260="TIPO II"),'BASE LIQUIDACION REDEBAN 2025'!$B$18,'BASE LIQUIDACION REDEBAN 2025'!$B$17))</f>
        <v>35779.500569199998</v>
      </c>
      <c r="AE260" s="97">
        <v>0</v>
      </c>
      <c r="AF260" s="97">
        <f t="shared" si="4"/>
        <v>35779.500569199998</v>
      </c>
    </row>
    <row r="261" spans="1:32" s="85" customFormat="1" ht="13.15">
      <c r="A261" s="178" t="s">
        <v>90</v>
      </c>
      <c r="B261" s="95" t="str">
        <f>VLOOKUP(A261,'CENTRO DE COSTOS'!A:D,4,FALSE)</f>
        <v>JUAN SEBASTIÁN RÍOS CASTRILLÓN</v>
      </c>
      <c r="C261" s="95" t="str">
        <f>VLOOKUP(A261,'CENTRO DE COSTOS'!A:D,2,FALSE)</f>
        <v>0004-0005</v>
      </c>
      <c r="D261" s="178">
        <v>5001</v>
      </c>
      <c r="E261" s="178">
        <v>2257681</v>
      </c>
      <c r="F261" s="178">
        <v>59314</v>
      </c>
      <c r="G261" s="178" t="s">
        <v>290</v>
      </c>
      <c r="H261" s="178" t="s">
        <v>90</v>
      </c>
      <c r="I261" s="178" t="s">
        <v>12714</v>
      </c>
      <c r="J261" s="110" t="s">
        <v>167</v>
      </c>
      <c r="K261" s="178">
        <v>2257681</v>
      </c>
      <c r="L261" s="178" t="s">
        <v>12715</v>
      </c>
      <c r="M261" s="176">
        <v>45813.40347222222</v>
      </c>
      <c r="N261" s="176">
        <v>45817.651076388887</v>
      </c>
      <c r="O261" s="178" t="s">
        <v>9136</v>
      </c>
      <c r="P261" s="178" t="s">
        <v>9137</v>
      </c>
      <c r="Q261" s="178" t="s">
        <v>9138</v>
      </c>
      <c r="R261" s="178" t="s">
        <v>11927</v>
      </c>
      <c r="S261" s="178" t="s">
        <v>11927</v>
      </c>
      <c r="T261" s="178" t="s">
        <v>177</v>
      </c>
      <c r="U261" s="178">
        <v>50</v>
      </c>
      <c r="V261" s="178" t="s">
        <v>12716</v>
      </c>
      <c r="W261" s="177">
        <v>0</v>
      </c>
      <c r="X261" s="178">
        <v>0</v>
      </c>
      <c r="Y261" s="178" t="s">
        <v>173</v>
      </c>
      <c r="Z261" s="178" t="s">
        <v>25</v>
      </c>
      <c r="AA261" s="178" t="s">
        <v>189</v>
      </c>
      <c r="AB261" s="178">
        <v>1</v>
      </c>
      <c r="AC261" s="92" t="s">
        <v>2095</v>
      </c>
      <c r="AD261" s="112">
        <f>IF(T261="SOPORTE_TELEFÓNICO",'BASE LIQUIDACION REDEBAN 2025'!$B$19,IF(AND(T261="VISITA_TÉCNICA",Z261="TIPO II"),'BASE LIQUIDACION REDEBAN 2025'!$B$18,'BASE LIQUIDACION REDEBAN 2025'!$B$17))</f>
        <v>35779.500569199998</v>
      </c>
      <c r="AE261" s="97">
        <v>0</v>
      </c>
      <c r="AF261" s="97">
        <f t="shared" si="4"/>
        <v>35779.500569199998</v>
      </c>
    </row>
    <row r="262" spans="1:32" s="85" customFormat="1" ht="13.15">
      <c r="A262" s="178" t="s">
        <v>76</v>
      </c>
      <c r="B262" s="95" t="str">
        <f>VLOOKUP(A262,'CENTRO DE COSTOS'!A:D,4,FALSE)</f>
        <v>DIEGO FERNANDO HENAO CARDONA</v>
      </c>
      <c r="C262" s="95" t="str">
        <f>VLOOKUP(A262,'CENTRO DE COSTOS'!A:D,2,FALSE)</f>
        <v>0004-0003</v>
      </c>
      <c r="D262" s="178">
        <v>76113</v>
      </c>
      <c r="E262" s="178">
        <v>2267151</v>
      </c>
      <c r="F262" s="178">
        <v>59286</v>
      </c>
      <c r="G262" s="178" t="s">
        <v>230</v>
      </c>
      <c r="H262" s="178" t="s">
        <v>12717</v>
      </c>
      <c r="I262" s="178" t="s">
        <v>12718</v>
      </c>
      <c r="J262" s="110" t="s">
        <v>167</v>
      </c>
      <c r="K262" s="178">
        <v>2267151</v>
      </c>
      <c r="L262" s="178" t="s">
        <v>12719</v>
      </c>
      <c r="M262" s="176">
        <v>45814.681250000001</v>
      </c>
      <c r="N262" s="176">
        <v>45817.654629629629</v>
      </c>
      <c r="O262" s="178" t="s">
        <v>9136</v>
      </c>
      <c r="P262" s="178" t="s">
        <v>9137</v>
      </c>
      <c r="Q262" s="178" t="s">
        <v>9138</v>
      </c>
      <c r="R262" s="178" t="s">
        <v>11927</v>
      </c>
      <c r="S262" s="178" t="s">
        <v>11927</v>
      </c>
      <c r="T262" s="178" t="s">
        <v>177</v>
      </c>
      <c r="U262" s="178">
        <v>40</v>
      </c>
      <c r="V262" s="178" t="s">
        <v>12720</v>
      </c>
      <c r="W262" s="177">
        <v>0</v>
      </c>
      <c r="X262" s="178">
        <v>0</v>
      </c>
      <c r="Y262" s="178" t="s">
        <v>173</v>
      </c>
      <c r="Z262" s="178" t="s">
        <v>28</v>
      </c>
      <c r="AA262" s="178" t="s">
        <v>189</v>
      </c>
      <c r="AB262" s="178">
        <v>1</v>
      </c>
      <c r="AC262" s="92" t="s">
        <v>1049</v>
      </c>
      <c r="AD262" s="112">
        <f>IF(T262="SOPORTE_TELEFÓNICO",'BASE LIQUIDACION REDEBAN 2025'!$B$19,IF(AND(T262="VISITA_TÉCNICA",Z262="TIPO II"),'BASE LIQUIDACION REDEBAN 2025'!$B$18,'BASE LIQUIDACION REDEBAN 2025'!$B$17))</f>
        <v>67654.12000000001</v>
      </c>
      <c r="AE262" s="97">
        <v>0</v>
      </c>
      <c r="AF262" s="97">
        <f t="shared" si="4"/>
        <v>67654.12000000001</v>
      </c>
    </row>
    <row r="263" spans="1:32" s="85" customFormat="1" ht="13.15">
      <c r="A263" s="178" t="s">
        <v>76</v>
      </c>
      <c r="B263" s="95" t="str">
        <f>VLOOKUP(A263,'CENTRO DE COSTOS'!A:D,4,FALSE)</f>
        <v>DIEGO FERNANDO HENAO CARDONA</v>
      </c>
      <c r="C263" s="95" t="str">
        <f>VLOOKUP(A263,'CENTRO DE COSTOS'!A:D,2,FALSE)</f>
        <v>0004-0003</v>
      </c>
      <c r="D263" s="178">
        <v>76834</v>
      </c>
      <c r="E263" s="178">
        <v>2268950</v>
      </c>
      <c r="F263" s="178">
        <v>35518</v>
      </c>
      <c r="G263" s="178" t="s">
        <v>230</v>
      </c>
      <c r="H263" s="178" t="s">
        <v>5459</v>
      </c>
      <c r="I263" s="178" t="s">
        <v>8582</v>
      </c>
      <c r="J263" s="110" t="s">
        <v>167</v>
      </c>
      <c r="K263" s="178">
        <v>2268950</v>
      </c>
      <c r="L263" s="178" t="s">
        <v>12721</v>
      </c>
      <c r="M263" s="176">
        <v>45817.333333333336</v>
      </c>
      <c r="N263" s="176">
        <v>45817.662928240738</v>
      </c>
      <c r="O263" s="178" t="s">
        <v>9136</v>
      </c>
      <c r="P263" s="178" t="s">
        <v>9137</v>
      </c>
      <c r="Q263" s="178" t="s">
        <v>9138</v>
      </c>
      <c r="R263" s="178" t="s">
        <v>11927</v>
      </c>
      <c r="S263" s="178" t="s">
        <v>11927</v>
      </c>
      <c r="T263" s="178" t="s">
        <v>177</v>
      </c>
      <c r="U263" s="178">
        <v>140</v>
      </c>
      <c r="V263" s="178" t="s">
        <v>12722</v>
      </c>
      <c r="W263" s="177">
        <v>0</v>
      </c>
      <c r="X263" s="178">
        <v>0</v>
      </c>
      <c r="Y263" s="178" t="s">
        <v>173</v>
      </c>
      <c r="Z263" s="178" t="s">
        <v>28</v>
      </c>
      <c r="AA263" s="178" t="s">
        <v>189</v>
      </c>
      <c r="AB263" s="178">
        <v>1</v>
      </c>
      <c r="AC263" s="92" t="s">
        <v>11938</v>
      </c>
      <c r="AD263" s="112">
        <f>IF(T263="SOPORTE_TELEFÓNICO",'BASE LIQUIDACION REDEBAN 2025'!$B$19,IF(AND(T263="VISITA_TÉCNICA",Z263="TIPO II"),'BASE LIQUIDACION REDEBAN 2025'!$B$18,'BASE LIQUIDACION REDEBAN 2025'!$B$17))</f>
        <v>67654.12000000001</v>
      </c>
      <c r="AE263" s="97">
        <v>0</v>
      </c>
      <c r="AF263" s="97">
        <f t="shared" si="4"/>
        <v>67654.12000000001</v>
      </c>
    </row>
    <row r="264" spans="1:32" s="85" customFormat="1" ht="13.15">
      <c r="A264" s="178" t="s">
        <v>76</v>
      </c>
      <c r="B264" s="95" t="str">
        <f>VLOOKUP(A264,'CENTRO DE COSTOS'!A:D,4,FALSE)</f>
        <v>DIEGO FERNANDO HENAO CARDONA</v>
      </c>
      <c r="C264" s="95" t="str">
        <f>VLOOKUP(A264,'CENTRO DE COSTOS'!A:D,2,FALSE)</f>
        <v>0004-0003</v>
      </c>
      <c r="D264" s="178">
        <v>76520</v>
      </c>
      <c r="E264" s="178">
        <v>2268180</v>
      </c>
      <c r="F264" s="178">
        <v>47232</v>
      </c>
      <c r="G264" s="178" t="s">
        <v>230</v>
      </c>
      <c r="H264" s="178" t="s">
        <v>754</v>
      </c>
      <c r="I264" s="178" t="s">
        <v>12723</v>
      </c>
      <c r="J264" s="110" t="s">
        <v>167</v>
      </c>
      <c r="K264" s="178">
        <v>2268180</v>
      </c>
      <c r="L264" s="178" t="s">
        <v>12724</v>
      </c>
      <c r="M264" s="176">
        <v>45815.376388888886</v>
      </c>
      <c r="N264" s="176">
        <v>45817.675462962965</v>
      </c>
      <c r="O264" s="178" t="s">
        <v>9136</v>
      </c>
      <c r="P264" s="178" t="s">
        <v>9137</v>
      </c>
      <c r="Q264" s="178" t="s">
        <v>9138</v>
      </c>
      <c r="R264" s="178" t="s">
        <v>11927</v>
      </c>
      <c r="S264" s="178" t="s">
        <v>11927</v>
      </c>
      <c r="T264" s="178" t="s">
        <v>177</v>
      </c>
      <c r="U264" s="178">
        <v>50</v>
      </c>
      <c r="V264" s="178" t="s">
        <v>12725</v>
      </c>
      <c r="W264" s="177">
        <v>0</v>
      </c>
      <c r="X264" s="178">
        <v>0</v>
      </c>
      <c r="Y264" s="178" t="s">
        <v>173</v>
      </c>
      <c r="Z264" s="178" t="s">
        <v>25</v>
      </c>
      <c r="AA264" s="178" t="s">
        <v>189</v>
      </c>
      <c r="AB264" s="178">
        <v>1</v>
      </c>
      <c r="AC264" s="92" t="s">
        <v>778</v>
      </c>
      <c r="AD264" s="112">
        <f>IF(T264="SOPORTE_TELEFÓNICO",'BASE LIQUIDACION REDEBAN 2025'!$B$19,IF(AND(T264="VISITA_TÉCNICA",Z264="TIPO II"),'BASE LIQUIDACION REDEBAN 2025'!$B$18,'BASE LIQUIDACION REDEBAN 2025'!$B$17))</f>
        <v>35779.500569199998</v>
      </c>
      <c r="AE264" s="97">
        <v>0</v>
      </c>
      <c r="AF264" s="97">
        <f t="shared" si="4"/>
        <v>35779.500569199998</v>
      </c>
    </row>
    <row r="265" spans="1:32" s="85" customFormat="1" ht="13.15">
      <c r="A265" s="178" t="s">
        <v>76</v>
      </c>
      <c r="B265" s="95" t="str">
        <f>VLOOKUP(A265,'CENTRO DE COSTOS'!A:D,4,FALSE)</f>
        <v>DIEGO FERNANDO HENAO CARDONA</v>
      </c>
      <c r="C265" s="95" t="str">
        <f>VLOOKUP(A265,'CENTRO DE COSTOS'!A:D,2,FALSE)</f>
        <v>0004-0003</v>
      </c>
      <c r="D265" s="178">
        <v>76834</v>
      </c>
      <c r="E265" s="178">
        <v>2244320</v>
      </c>
      <c r="F265" s="178">
        <v>78721</v>
      </c>
      <c r="G265" s="178" t="s">
        <v>230</v>
      </c>
      <c r="H265" s="178" t="s">
        <v>5459</v>
      </c>
      <c r="I265" s="178" t="s">
        <v>12726</v>
      </c>
      <c r="J265" s="110" t="s">
        <v>167</v>
      </c>
      <c r="K265" s="178">
        <v>2244320</v>
      </c>
      <c r="L265" s="178" t="s">
        <v>12727</v>
      </c>
      <c r="M265" s="176">
        <v>45811.43472222222</v>
      </c>
      <c r="N265" s="176">
        <v>45817.683356481481</v>
      </c>
      <c r="O265" s="178" t="s">
        <v>9136</v>
      </c>
      <c r="P265" s="178" t="s">
        <v>9137</v>
      </c>
      <c r="Q265" s="178" t="s">
        <v>9138</v>
      </c>
      <c r="R265" s="178" t="s">
        <v>11927</v>
      </c>
      <c r="S265" s="178" t="s">
        <v>11927</v>
      </c>
      <c r="T265" s="178" t="s">
        <v>177</v>
      </c>
      <c r="U265" s="178">
        <v>50</v>
      </c>
      <c r="V265" s="178" t="s">
        <v>12728</v>
      </c>
      <c r="W265" s="177">
        <v>0</v>
      </c>
      <c r="X265" s="178">
        <v>0</v>
      </c>
      <c r="Y265" s="178" t="s">
        <v>173</v>
      </c>
      <c r="Z265" s="178" t="s">
        <v>28</v>
      </c>
      <c r="AA265" s="178" t="s">
        <v>189</v>
      </c>
      <c r="AB265" s="178">
        <v>1</v>
      </c>
      <c r="AC265" s="92" t="s">
        <v>1288</v>
      </c>
      <c r="AD265" s="112">
        <f>IF(T265="SOPORTE_TELEFÓNICO",'BASE LIQUIDACION REDEBAN 2025'!$B$19,IF(AND(T265="VISITA_TÉCNICA",Z265="TIPO II"),'BASE LIQUIDACION REDEBAN 2025'!$B$18,'BASE LIQUIDACION REDEBAN 2025'!$B$17))</f>
        <v>67654.12000000001</v>
      </c>
      <c r="AE265" s="97">
        <v>0</v>
      </c>
      <c r="AF265" s="97">
        <f t="shared" si="4"/>
        <v>67654.12000000001</v>
      </c>
    </row>
    <row r="266" spans="1:32" s="85" customFormat="1" ht="13.15">
      <c r="A266" s="178" t="s">
        <v>93</v>
      </c>
      <c r="B266" s="95" t="str">
        <f>VLOOKUP(A266,'CENTRO DE COSTOS'!A:D,4,FALSE)</f>
        <v>DIEGO FERNANDO HENAO CARDONA</v>
      </c>
      <c r="C266" s="95" t="str">
        <f>VLOOKUP(A266,'CENTRO DE COSTOS'!A:D,2,FALSE)</f>
        <v>0004-0003</v>
      </c>
      <c r="D266" s="178">
        <v>52838</v>
      </c>
      <c r="E266" s="178">
        <v>2268540</v>
      </c>
      <c r="F266" s="178">
        <v>24835</v>
      </c>
      <c r="G266" s="178" t="s">
        <v>162</v>
      </c>
      <c r="H266" s="178" t="s">
        <v>12729</v>
      </c>
      <c r="I266" s="178" t="s">
        <v>12730</v>
      </c>
      <c r="J266" s="110" t="s">
        <v>167</v>
      </c>
      <c r="K266" s="178">
        <v>2268540</v>
      </c>
      <c r="L266" s="178" t="s">
        <v>12731</v>
      </c>
      <c r="M266" s="176">
        <v>45817.333333333336</v>
      </c>
      <c r="N266" s="176">
        <v>45817.689884259256</v>
      </c>
      <c r="O266" s="178" t="s">
        <v>9136</v>
      </c>
      <c r="P266" s="178" t="s">
        <v>9137</v>
      </c>
      <c r="Q266" s="178" t="s">
        <v>9138</v>
      </c>
      <c r="R266" s="178" t="s">
        <v>11927</v>
      </c>
      <c r="S266" s="178" t="s">
        <v>11927</v>
      </c>
      <c r="T266" s="178" t="s">
        <v>177</v>
      </c>
      <c r="U266" s="178">
        <v>20</v>
      </c>
      <c r="V266" s="178" t="s">
        <v>12732</v>
      </c>
      <c r="W266" s="177">
        <v>0</v>
      </c>
      <c r="X266" s="178">
        <v>0</v>
      </c>
      <c r="Y266" s="178" t="s">
        <v>173</v>
      </c>
      <c r="Z266" s="178" t="s">
        <v>28</v>
      </c>
      <c r="AA266" s="178" t="s">
        <v>189</v>
      </c>
      <c r="AB266" s="178">
        <v>1</v>
      </c>
      <c r="AC266" s="92" t="s">
        <v>404</v>
      </c>
      <c r="AD266" s="112">
        <f>IF(T266="SOPORTE_TELEFÓNICO",'BASE LIQUIDACION REDEBAN 2025'!$B$19,IF(AND(T266="VISITA_TÉCNICA",Z266="TIPO II"),'BASE LIQUIDACION REDEBAN 2025'!$B$18,'BASE LIQUIDACION REDEBAN 2025'!$B$17))</f>
        <v>67654.12000000001</v>
      </c>
      <c r="AE266" s="97">
        <v>0</v>
      </c>
      <c r="AF266" s="97">
        <f t="shared" si="4"/>
        <v>67654.12000000001</v>
      </c>
    </row>
    <row r="267" spans="1:32" s="85" customFormat="1" ht="13.15">
      <c r="A267" s="178" t="s">
        <v>72</v>
      </c>
      <c r="B267" s="95" t="str">
        <f>VLOOKUP(A267,'CENTRO DE COSTOS'!A:D,4,FALSE)</f>
        <v>MIGUEL JULIÁN HERNÁNDEZ GUARÍN</v>
      </c>
      <c r="C267" s="95" t="str">
        <f>VLOOKUP(A267,'CENTRO DE COSTOS'!A:D,2,FALSE)</f>
        <v>0004-0008</v>
      </c>
      <c r="D267" s="178">
        <v>54385</v>
      </c>
      <c r="E267" s="178">
        <v>2243606</v>
      </c>
      <c r="F267" s="178">
        <v>74218</v>
      </c>
      <c r="G267" s="178" t="s">
        <v>408</v>
      </c>
      <c r="H267" s="178" t="s">
        <v>12733</v>
      </c>
      <c r="I267" s="178" t="s">
        <v>12734</v>
      </c>
      <c r="J267" s="110" t="s">
        <v>167</v>
      </c>
      <c r="K267" s="178">
        <v>2243606</v>
      </c>
      <c r="L267" s="178" t="s">
        <v>12735</v>
      </c>
      <c r="M267" s="176">
        <v>45811.412499999999</v>
      </c>
      <c r="N267" s="176">
        <v>45817.71261574074</v>
      </c>
      <c r="O267" s="178" t="s">
        <v>9136</v>
      </c>
      <c r="P267" s="178" t="s">
        <v>9137</v>
      </c>
      <c r="Q267" s="178" t="s">
        <v>9138</v>
      </c>
      <c r="R267" s="178" t="s">
        <v>11927</v>
      </c>
      <c r="S267" s="178" t="s">
        <v>11927</v>
      </c>
      <c r="T267" s="178" t="s">
        <v>9971</v>
      </c>
      <c r="U267" s="178">
        <v>40</v>
      </c>
      <c r="V267" s="178" t="s">
        <v>12606</v>
      </c>
      <c r="W267" s="177">
        <v>2212425305</v>
      </c>
      <c r="X267" s="178" t="s">
        <v>11942</v>
      </c>
      <c r="Y267" s="178" t="s">
        <v>12352</v>
      </c>
      <c r="Z267" s="178" t="s">
        <v>30</v>
      </c>
      <c r="AA267" s="178" t="s">
        <v>189</v>
      </c>
      <c r="AB267" s="178">
        <v>0</v>
      </c>
      <c r="AC267" s="92" t="s">
        <v>3263</v>
      </c>
      <c r="AD267" s="112">
        <f>IF(T267="SOPORTE_TELEFÓNICO",'BASE LIQUIDACION REDEBAN 2025'!$B$19,IF(AND(T267="VISITA_TÉCNICA",Z267="TIPO II"),'BASE LIQUIDACION REDEBAN 2025'!$B$18,'BASE LIQUIDACION REDEBAN 2025'!$B$17))</f>
        <v>35779.500569199998</v>
      </c>
      <c r="AE267" s="97">
        <v>0</v>
      </c>
      <c r="AF267" s="97">
        <f t="shared" si="4"/>
        <v>35779.500569199998</v>
      </c>
    </row>
    <row r="268" spans="1:32" s="85" customFormat="1" ht="13.15">
      <c r="A268" s="178" t="s">
        <v>90</v>
      </c>
      <c r="B268" s="95" t="str">
        <f>VLOOKUP(A268,'CENTRO DE COSTOS'!A:D,4,FALSE)</f>
        <v>JUAN SEBASTIÁN RÍOS CASTRILLÓN</v>
      </c>
      <c r="C268" s="95" t="str">
        <f>VLOOKUP(A268,'CENTRO DE COSTOS'!A:D,2,FALSE)</f>
        <v>0004-0005</v>
      </c>
      <c r="D268" s="178">
        <v>27075</v>
      </c>
      <c r="E268" s="178">
        <v>2249041</v>
      </c>
      <c r="F268" s="178">
        <v>67278</v>
      </c>
      <c r="G268" s="178" t="s">
        <v>208</v>
      </c>
      <c r="H268" s="178" t="s">
        <v>5452</v>
      </c>
      <c r="I268" s="178" t="s">
        <v>12736</v>
      </c>
      <c r="J268" s="110" t="s">
        <v>167</v>
      </c>
      <c r="K268" s="178">
        <v>2249041</v>
      </c>
      <c r="L268" s="178" t="s">
        <v>12737</v>
      </c>
      <c r="M268" s="176">
        <v>45811.71875</v>
      </c>
      <c r="N268" s="176">
        <v>45817.717245370368</v>
      </c>
      <c r="O268" s="178" t="s">
        <v>9136</v>
      </c>
      <c r="P268" s="178" t="s">
        <v>9137</v>
      </c>
      <c r="Q268" s="178" t="s">
        <v>9138</v>
      </c>
      <c r="R268" s="178" t="s">
        <v>11927</v>
      </c>
      <c r="S268" s="178" t="s">
        <v>11927</v>
      </c>
      <c r="T268" s="178" t="s">
        <v>9971</v>
      </c>
      <c r="U268" s="178">
        <v>30</v>
      </c>
      <c r="V268" s="178" t="s">
        <v>12622</v>
      </c>
      <c r="W268" s="177">
        <v>284607311</v>
      </c>
      <c r="X268" s="178" t="s">
        <v>11942</v>
      </c>
      <c r="Y268" s="178" t="s">
        <v>11947</v>
      </c>
      <c r="Z268" s="178" t="s">
        <v>175</v>
      </c>
      <c r="AA268" s="178" t="s">
        <v>227</v>
      </c>
      <c r="AB268" s="178">
        <v>0</v>
      </c>
      <c r="AC268" s="92" t="s">
        <v>829</v>
      </c>
      <c r="AD268" s="112">
        <f>IF(T268="SOPORTE_TELEFÓNICO",'BASE LIQUIDACION REDEBAN 2025'!$B$19,IF(AND(T268="VISITA_TÉCNICA",Z268="TIPO II"),'BASE LIQUIDACION REDEBAN 2025'!$B$18,'BASE LIQUIDACION REDEBAN 2025'!$B$17))</f>
        <v>35779.500569199998</v>
      </c>
      <c r="AE268" s="97">
        <v>0</v>
      </c>
      <c r="AF268" s="97">
        <f t="shared" si="4"/>
        <v>35779.500569199998</v>
      </c>
    </row>
    <row r="269" spans="1:32" s="85" customFormat="1" ht="13.15">
      <c r="A269" s="178" t="s">
        <v>96</v>
      </c>
      <c r="B269" s="95" t="str">
        <f>VLOOKUP(A269,'CENTRO DE COSTOS'!A:D,4,FALSE)</f>
        <v>JOSE MAURICIO HERNANDEZ ROJAS</v>
      </c>
      <c r="C269" s="95" t="str">
        <f>VLOOKUP(A269,'CENTRO DE COSTOS'!A:D,2,FALSE)</f>
        <v>0004-0001</v>
      </c>
      <c r="D269" s="178">
        <v>47001</v>
      </c>
      <c r="E269" s="178">
        <v>2260233</v>
      </c>
      <c r="F269" s="178">
        <v>61372</v>
      </c>
      <c r="G269" s="178" t="s">
        <v>683</v>
      </c>
      <c r="H269" s="178" t="s">
        <v>96</v>
      </c>
      <c r="I269" s="178" t="s">
        <v>12738</v>
      </c>
      <c r="J269" s="110" t="s">
        <v>167</v>
      </c>
      <c r="K269" s="178">
        <v>2260233</v>
      </c>
      <c r="L269" s="178" t="s">
        <v>12739</v>
      </c>
      <c r="M269" s="176">
        <v>45813.588888888888</v>
      </c>
      <c r="N269" s="176">
        <v>45817.722986111112</v>
      </c>
      <c r="O269" s="178" t="s">
        <v>9136</v>
      </c>
      <c r="P269" s="178" t="s">
        <v>9137</v>
      </c>
      <c r="Q269" s="178" t="s">
        <v>9138</v>
      </c>
      <c r="R269" s="178" t="s">
        <v>11927</v>
      </c>
      <c r="S269" s="178" t="s">
        <v>11927</v>
      </c>
      <c r="T269" s="178" t="s">
        <v>177</v>
      </c>
      <c r="U269" s="178">
        <v>60</v>
      </c>
      <c r="V269" s="178" t="s">
        <v>12740</v>
      </c>
      <c r="W269" s="177">
        <v>0</v>
      </c>
      <c r="X269" s="178">
        <v>0</v>
      </c>
      <c r="Y269" s="178" t="s">
        <v>173</v>
      </c>
      <c r="Z269" s="178" t="s">
        <v>25</v>
      </c>
      <c r="AA269" s="178" t="s">
        <v>189</v>
      </c>
      <c r="AB269" s="178">
        <v>1</v>
      </c>
      <c r="AC269" s="92" t="s">
        <v>1180</v>
      </c>
      <c r="AD269" s="112">
        <f>IF(T269="SOPORTE_TELEFÓNICO",'BASE LIQUIDACION REDEBAN 2025'!$B$19,IF(AND(T269="VISITA_TÉCNICA",Z269="TIPO II"),'BASE LIQUIDACION REDEBAN 2025'!$B$18,'BASE LIQUIDACION REDEBAN 2025'!$B$17))</f>
        <v>35779.500569199998</v>
      </c>
      <c r="AE269" s="97">
        <v>0</v>
      </c>
      <c r="AF269" s="97">
        <f t="shared" si="4"/>
        <v>35779.500569199998</v>
      </c>
    </row>
    <row r="270" spans="1:32" s="85" customFormat="1" ht="13.15">
      <c r="A270" s="178" t="s">
        <v>68</v>
      </c>
      <c r="B270" s="95" t="str">
        <f>VLOOKUP(A270,'CENTRO DE COSTOS'!A:D,4,FALSE)</f>
        <v>WILLIAM ASDRUBAL ROZO ROZO</v>
      </c>
      <c r="C270" s="95" t="str">
        <f>VLOOKUP(A270,'CENTRO DE COSTOS'!A:D,2,FALSE)</f>
        <v>0004-0004</v>
      </c>
      <c r="D270" s="178">
        <v>11001</v>
      </c>
      <c r="E270" s="178">
        <v>2267516</v>
      </c>
      <c r="F270" s="178">
        <v>12052</v>
      </c>
      <c r="G270" s="178" t="s">
        <v>298</v>
      </c>
      <c r="H270" s="178" t="s">
        <v>68</v>
      </c>
      <c r="I270" s="178" t="s">
        <v>12741</v>
      </c>
      <c r="J270" s="110" t="s">
        <v>167</v>
      </c>
      <c r="K270" s="178">
        <v>2267516</v>
      </c>
      <c r="L270" s="178" t="s">
        <v>12742</v>
      </c>
      <c r="M270" s="176">
        <v>45814.743750000001</v>
      </c>
      <c r="N270" s="176">
        <v>45818.336076388892</v>
      </c>
      <c r="O270" s="178" t="s">
        <v>9206</v>
      </c>
      <c r="P270" s="178" t="s">
        <v>12743</v>
      </c>
      <c r="Q270" s="178" t="s">
        <v>9138</v>
      </c>
      <c r="R270" s="178" t="s">
        <v>11927</v>
      </c>
      <c r="S270" s="178" t="s">
        <v>11927</v>
      </c>
      <c r="T270" s="178" t="s">
        <v>3188</v>
      </c>
      <c r="U270" s="178">
        <v>70</v>
      </c>
      <c r="V270" s="178" t="s">
        <v>12744</v>
      </c>
      <c r="W270" s="177">
        <v>0</v>
      </c>
      <c r="X270" s="178">
        <v>0</v>
      </c>
      <c r="Y270" s="178" t="s">
        <v>173</v>
      </c>
      <c r="Z270" s="178" t="s">
        <v>25</v>
      </c>
      <c r="AA270" s="178" t="s">
        <v>189</v>
      </c>
      <c r="AB270" s="178">
        <v>0</v>
      </c>
      <c r="AC270" s="92" t="s">
        <v>2236</v>
      </c>
      <c r="AD270" s="112">
        <f>IF(T270="SOPORTE_TELEFÓNICO",'BASE LIQUIDACION REDEBAN 2025'!$B$19,IF(AND(T270="VISITA_TÉCNICA",Z270="TIPO II"),'BASE LIQUIDACION REDEBAN 2025'!$B$18,'BASE LIQUIDACION REDEBAN 2025'!$B$17))</f>
        <v>41241.0800752</v>
      </c>
      <c r="AE270" s="97">
        <v>0</v>
      </c>
      <c r="AF270" s="97">
        <f t="shared" si="4"/>
        <v>41241.0800752</v>
      </c>
    </row>
    <row r="271" spans="1:32" s="85" customFormat="1" ht="13.15">
      <c r="A271" s="178" t="s">
        <v>92</v>
      </c>
      <c r="B271" s="95" t="str">
        <f>VLOOKUP(A271,'CENTRO DE COSTOS'!A:D,4,FALSE)</f>
        <v>KEVIN ALEXIS CORZO BUSTOS</v>
      </c>
      <c r="C271" s="95" t="str">
        <f>VLOOKUP(A271,'CENTRO DE COSTOS'!A:D,2,FALSE)</f>
        <v>0004-0007</v>
      </c>
      <c r="D271" s="178">
        <v>41396</v>
      </c>
      <c r="E271" s="178">
        <v>2253140</v>
      </c>
      <c r="F271" s="178">
        <v>50799</v>
      </c>
      <c r="G271" s="178" t="s">
        <v>256</v>
      </c>
      <c r="H271" s="178" t="s">
        <v>12616</v>
      </c>
      <c r="I271" s="178" t="s">
        <v>12745</v>
      </c>
      <c r="J271" s="110" t="s">
        <v>167</v>
      </c>
      <c r="K271" s="178">
        <v>2253140</v>
      </c>
      <c r="L271" s="178" t="s">
        <v>12746</v>
      </c>
      <c r="M271" s="176">
        <v>45812.511111111111</v>
      </c>
      <c r="N271" s="176">
        <v>45818.387962962966</v>
      </c>
      <c r="O271" s="178" t="s">
        <v>9136</v>
      </c>
      <c r="P271" s="178" t="s">
        <v>9137</v>
      </c>
      <c r="Q271" s="178" t="s">
        <v>9138</v>
      </c>
      <c r="R271" s="178" t="s">
        <v>11927</v>
      </c>
      <c r="S271" s="178" t="s">
        <v>11927</v>
      </c>
      <c r="T271" s="178" t="s">
        <v>9971</v>
      </c>
      <c r="U271" s="178">
        <v>80</v>
      </c>
      <c r="V271" s="178" t="s">
        <v>12747</v>
      </c>
      <c r="W271" s="177" t="s">
        <v>12748</v>
      </c>
      <c r="X271" s="178" t="s">
        <v>12397</v>
      </c>
      <c r="Y271" s="178" t="s">
        <v>173</v>
      </c>
      <c r="Z271" s="178" t="s">
        <v>30</v>
      </c>
      <c r="AA271" s="178" t="s">
        <v>189</v>
      </c>
      <c r="AB271" s="178">
        <v>0</v>
      </c>
      <c r="AC271" s="92" t="s">
        <v>3263</v>
      </c>
      <c r="AD271" s="112">
        <f>IF(T271="SOPORTE_TELEFÓNICO",'BASE LIQUIDACION REDEBAN 2025'!$B$19,IF(AND(T271="VISITA_TÉCNICA",Z271="TIPO II"),'BASE LIQUIDACION REDEBAN 2025'!$B$18,'BASE LIQUIDACION REDEBAN 2025'!$B$17))</f>
        <v>35779.500569199998</v>
      </c>
      <c r="AE271" s="97">
        <v>0</v>
      </c>
      <c r="AF271" s="97">
        <f t="shared" si="4"/>
        <v>35779.500569199998</v>
      </c>
    </row>
    <row r="272" spans="1:32" s="85" customFormat="1" ht="13.15">
      <c r="A272" s="178" t="s">
        <v>72</v>
      </c>
      <c r="B272" s="95" t="str">
        <f>VLOOKUP(A272,'CENTRO DE COSTOS'!A:D,4,FALSE)</f>
        <v>MIGUEL JULIÁN HERNÁNDEZ GUARÍN</v>
      </c>
      <c r="C272" s="95" t="str">
        <f>VLOOKUP(A272,'CENTRO DE COSTOS'!A:D,2,FALSE)</f>
        <v>0004-0008</v>
      </c>
      <c r="D272" s="178">
        <v>81794</v>
      </c>
      <c r="E272" s="178">
        <v>2253398</v>
      </c>
      <c r="F272" s="178">
        <v>47596</v>
      </c>
      <c r="G272" s="178" t="s">
        <v>3449</v>
      </c>
      <c r="H272" s="178" t="s">
        <v>12749</v>
      </c>
      <c r="I272" s="178" t="s">
        <v>12750</v>
      </c>
      <c r="J272" s="110" t="s">
        <v>167</v>
      </c>
      <c r="K272" s="178">
        <v>2253398</v>
      </c>
      <c r="L272" s="178" t="s">
        <v>12751</v>
      </c>
      <c r="M272" s="176">
        <v>45812.572916666664</v>
      </c>
      <c r="N272" s="176">
        <v>45818.390879629631</v>
      </c>
      <c r="O272" s="178" t="s">
        <v>9136</v>
      </c>
      <c r="P272" s="178" t="s">
        <v>9137</v>
      </c>
      <c r="Q272" s="178" t="s">
        <v>9138</v>
      </c>
      <c r="R272" s="178" t="s">
        <v>11927</v>
      </c>
      <c r="S272" s="178" t="s">
        <v>11927</v>
      </c>
      <c r="T272" s="178" t="s">
        <v>9971</v>
      </c>
      <c r="U272" s="178">
        <v>60</v>
      </c>
      <c r="V272" s="178" t="s">
        <v>12752</v>
      </c>
      <c r="W272" s="177">
        <v>45899500860</v>
      </c>
      <c r="X272" s="178" t="s">
        <v>12097</v>
      </c>
      <c r="Y272" s="178" t="s">
        <v>173</v>
      </c>
      <c r="Z272" s="178" t="s">
        <v>175</v>
      </c>
      <c r="AA272" s="178" t="s">
        <v>227</v>
      </c>
      <c r="AB272" s="178">
        <v>0</v>
      </c>
      <c r="AC272" s="92" t="s">
        <v>240</v>
      </c>
      <c r="AD272" s="112">
        <f>IF(T272="SOPORTE_TELEFÓNICO",'BASE LIQUIDACION REDEBAN 2025'!$B$19,IF(AND(T272="VISITA_TÉCNICA",Z272="TIPO II"),'BASE LIQUIDACION REDEBAN 2025'!$B$18,'BASE LIQUIDACION REDEBAN 2025'!$B$17))</f>
        <v>35779.500569199998</v>
      </c>
      <c r="AE272" s="97">
        <v>0</v>
      </c>
      <c r="AF272" s="97">
        <f t="shared" si="4"/>
        <v>35779.500569199998</v>
      </c>
    </row>
    <row r="273" spans="1:32" s="85" customFormat="1" ht="13.15">
      <c r="A273" s="178" t="s">
        <v>92</v>
      </c>
      <c r="B273" s="95" t="str">
        <f>VLOOKUP(A273,'CENTRO DE COSTOS'!A:D,4,FALSE)</f>
        <v>KEVIN ALEXIS CORZO BUSTOS</v>
      </c>
      <c r="C273" s="95" t="str">
        <f>VLOOKUP(A273,'CENTRO DE COSTOS'!A:D,2,FALSE)</f>
        <v>0004-0007</v>
      </c>
      <c r="D273" s="178">
        <v>41396</v>
      </c>
      <c r="E273" s="178">
        <v>2261733</v>
      </c>
      <c r="F273" s="178">
        <v>54253</v>
      </c>
      <c r="G273" s="178" t="s">
        <v>256</v>
      </c>
      <c r="H273" s="178" t="s">
        <v>12616</v>
      </c>
      <c r="I273" s="178" t="s">
        <v>12753</v>
      </c>
      <c r="J273" s="110" t="s">
        <v>167</v>
      </c>
      <c r="K273" s="178">
        <v>2261733</v>
      </c>
      <c r="L273" s="178" t="s">
        <v>12754</v>
      </c>
      <c r="M273" s="176">
        <v>45813.6875</v>
      </c>
      <c r="N273" s="176">
        <v>45818.392118055555</v>
      </c>
      <c r="O273" s="178" t="s">
        <v>9136</v>
      </c>
      <c r="P273" s="178" t="s">
        <v>9137</v>
      </c>
      <c r="Q273" s="178" t="s">
        <v>9138</v>
      </c>
      <c r="R273" s="178" t="s">
        <v>11927</v>
      </c>
      <c r="S273" s="178" t="s">
        <v>11927</v>
      </c>
      <c r="T273" s="178" t="s">
        <v>9971</v>
      </c>
      <c r="U273" s="178">
        <v>20</v>
      </c>
      <c r="V273" s="178" t="s">
        <v>12755</v>
      </c>
      <c r="W273" s="177">
        <v>240030333318</v>
      </c>
      <c r="X273" s="178" t="s">
        <v>12037</v>
      </c>
      <c r="Y273" s="178" t="s">
        <v>173</v>
      </c>
      <c r="Z273" s="178" t="s">
        <v>30</v>
      </c>
      <c r="AA273" s="178" t="s">
        <v>189</v>
      </c>
      <c r="AB273" s="178">
        <v>0</v>
      </c>
      <c r="AC273" s="92" t="s">
        <v>1049</v>
      </c>
      <c r="AD273" s="112">
        <f>IF(T273="SOPORTE_TELEFÓNICO",'BASE LIQUIDACION REDEBAN 2025'!$B$19,IF(AND(T273="VISITA_TÉCNICA",Z273="TIPO II"),'BASE LIQUIDACION REDEBAN 2025'!$B$18,'BASE LIQUIDACION REDEBAN 2025'!$B$17))</f>
        <v>35779.500569199998</v>
      </c>
      <c r="AE273" s="97">
        <v>0</v>
      </c>
      <c r="AF273" s="97">
        <f t="shared" si="4"/>
        <v>35779.500569199998</v>
      </c>
    </row>
    <row r="274" spans="1:32" s="85" customFormat="1" ht="13.15">
      <c r="A274" s="178" t="s">
        <v>81</v>
      </c>
      <c r="B274" s="95" t="str">
        <f>VLOOKUP(A274,'CENTRO DE COSTOS'!A:D,4,FALSE)</f>
        <v>MIGUEL JULIÁN HERNÁNDEZ GUARÍN</v>
      </c>
      <c r="C274" s="95" t="str">
        <f>VLOOKUP(A274,'CENTRO DE COSTOS'!A:D,2,FALSE)</f>
        <v>0004-0008</v>
      </c>
      <c r="D274" s="178">
        <v>54810</v>
      </c>
      <c r="E274" s="178">
        <v>2248412</v>
      </c>
      <c r="F274" s="178">
        <v>22699</v>
      </c>
      <c r="G274" s="178" t="s">
        <v>408</v>
      </c>
      <c r="H274" s="178" t="s">
        <v>4673</v>
      </c>
      <c r="I274" s="178" t="s">
        <v>12756</v>
      </c>
      <c r="J274" s="110" t="s">
        <v>167</v>
      </c>
      <c r="K274" s="178">
        <v>2248412</v>
      </c>
      <c r="L274" s="178" t="s">
        <v>12757</v>
      </c>
      <c r="M274" s="176">
        <v>45811.67083333333</v>
      </c>
      <c r="N274" s="176">
        <v>45818.412314814814</v>
      </c>
      <c r="O274" s="178" t="s">
        <v>9136</v>
      </c>
      <c r="P274" s="178" t="s">
        <v>9137</v>
      </c>
      <c r="Q274" s="178" t="s">
        <v>9138</v>
      </c>
      <c r="R274" s="178" t="s">
        <v>11927</v>
      </c>
      <c r="S274" s="178" t="s">
        <v>11927</v>
      </c>
      <c r="T274" s="178" t="s">
        <v>9971</v>
      </c>
      <c r="U274" s="178">
        <v>80</v>
      </c>
      <c r="V274" s="178" t="s">
        <v>12747</v>
      </c>
      <c r="W274" s="177">
        <v>2212425303</v>
      </c>
      <c r="X274" s="178" t="s">
        <v>11942</v>
      </c>
      <c r="Y274" s="178" t="s">
        <v>11943</v>
      </c>
      <c r="Z274" s="178" t="s">
        <v>175</v>
      </c>
      <c r="AA274" s="178" t="s">
        <v>189</v>
      </c>
      <c r="AB274" s="178">
        <v>0</v>
      </c>
      <c r="AC274" s="92" t="s">
        <v>273</v>
      </c>
      <c r="AD274" s="112">
        <f>IF(T274="SOPORTE_TELEFÓNICO",'BASE LIQUIDACION REDEBAN 2025'!$B$19,IF(AND(T274="VISITA_TÉCNICA",Z274="TIPO II"),'BASE LIQUIDACION REDEBAN 2025'!$B$18,'BASE LIQUIDACION REDEBAN 2025'!$B$17))</f>
        <v>35779.500569199998</v>
      </c>
      <c r="AE274" s="97">
        <v>0</v>
      </c>
      <c r="AF274" s="97">
        <f t="shared" si="4"/>
        <v>35779.500569199998</v>
      </c>
    </row>
    <row r="275" spans="1:32" s="85" customFormat="1" ht="13.15">
      <c r="A275" s="178" t="s">
        <v>68</v>
      </c>
      <c r="B275" s="95" t="str">
        <f>VLOOKUP(A275,'CENTRO DE COSTOS'!A:D,4,FALSE)</f>
        <v>WILLIAM ASDRUBAL ROZO ROZO</v>
      </c>
      <c r="C275" s="95" t="str">
        <f>VLOOKUP(A275,'CENTRO DE COSTOS'!A:D,2,FALSE)</f>
        <v>0004-0004</v>
      </c>
      <c r="D275" s="178">
        <v>25645</v>
      </c>
      <c r="E275" s="178">
        <v>2267536</v>
      </c>
      <c r="F275" s="178">
        <v>57586</v>
      </c>
      <c r="G275" s="178" t="s">
        <v>298</v>
      </c>
      <c r="H275" s="178" t="s">
        <v>12758</v>
      </c>
      <c r="I275" s="178" t="s">
        <v>12759</v>
      </c>
      <c r="J275" s="110" t="s">
        <v>167</v>
      </c>
      <c r="K275" s="178">
        <v>2267536</v>
      </c>
      <c r="L275" s="178" t="s">
        <v>12760</v>
      </c>
      <c r="M275" s="176">
        <v>45815.375</v>
      </c>
      <c r="N275" s="176">
        <v>45818.451238425929</v>
      </c>
      <c r="O275" s="178" t="s">
        <v>9136</v>
      </c>
      <c r="P275" s="178" t="s">
        <v>9137</v>
      </c>
      <c r="Q275" s="178" t="s">
        <v>9138</v>
      </c>
      <c r="R275" s="178" t="s">
        <v>11927</v>
      </c>
      <c r="S275" s="178" t="s">
        <v>11927</v>
      </c>
      <c r="T275" s="178" t="s">
        <v>177</v>
      </c>
      <c r="U275" s="178">
        <v>20</v>
      </c>
      <c r="V275" s="178" t="s">
        <v>12761</v>
      </c>
      <c r="W275" s="177">
        <v>0</v>
      </c>
      <c r="X275" s="178">
        <v>0</v>
      </c>
      <c r="Y275" s="178" t="s">
        <v>173</v>
      </c>
      <c r="Z275" s="178" t="s">
        <v>28</v>
      </c>
      <c r="AA275" s="178" t="s">
        <v>189</v>
      </c>
      <c r="AB275" s="178">
        <v>1</v>
      </c>
      <c r="AC275" s="92" t="s">
        <v>1174</v>
      </c>
      <c r="AD275" s="112">
        <f>IF(T275="SOPORTE_TELEFÓNICO",'BASE LIQUIDACION REDEBAN 2025'!$B$19,IF(AND(T275="VISITA_TÉCNICA",Z275="TIPO II"),'BASE LIQUIDACION REDEBAN 2025'!$B$18,'BASE LIQUIDACION REDEBAN 2025'!$B$17))</f>
        <v>67654.12000000001</v>
      </c>
      <c r="AE275" s="97">
        <v>0</v>
      </c>
      <c r="AF275" s="97">
        <f t="shared" si="4"/>
        <v>67654.12000000001</v>
      </c>
    </row>
    <row r="276" spans="1:32" s="85" customFormat="1" ht="13.15">
      <c r="A276" s="178" t="s">
        <v>86</v>
      </c>
      <c r="B276" s="95" t="str">
        <f>VLOOKUP(A276,'CENTRO DE COSTOS'!A:D,4,FALSE)</f>
        <v>KEVIN ALEXIS CORZO BUSTOS</v>
      </c>
      <c r="C276" s="95" t="str">
        <f>VLOOKUP(A276,'CENTRO DE COSTOS'!A:D,2,FALSE)</f>
        <v>0004-0007</v>
      </c>
      <c r="D276" s="178">
        <v>73001</v>
      </c>
      <c r="E276" s="178">
        <v>2274698</v>
      </c>
      <c r="F276" s="178">
        <v>65505</v>
      </c>
      <c r="G276" s="178" t="s">
        <v>870</v>
      </c>
      <c r="H276" s="178" t="s">
        <v>86</v>
      </c>
      <c r="I276" s="178" t="s">
        <v>12762</v>
      </c>
      <c r="J276" s="110" t="s">
        <v>167</v>
      </c>
      <c r="K276" s="178">
        <v>2274698</v>
      </c>
      <c r="L276" s="178" t="s">
        <v>12763</v>
      </c>
      <c r="M276" s="176">
        <v>45817.590277777781</v>
      </c>
      <c r="N276" s="176">
        <v>45818.548043981478</v>
      </c>
      <c r="O276" s="178" t="s">
        <v>9136</v>
      </c>
      <c r="P276" s="178" t="s">
        <v>9137</v>
      </c>
      <c r="Q276" s="178" t="s">
        <v>9138</v>
      </c>
      <c r="R276" s="178" t="s">
        <v>11927</v>
      </c>
      <c r="S276" s="178" t="s">
        <v>11927</v>
      </c>
      <c r="T276" s="178" t="s">
        <v>177</v>
      </c>
      <c r="U276" s="178">
        <v>20</v>
      </c>
      <c r="V276" s="178" t="s">
        <v>12764</v>
      </c>
      <c r="W276" s="177">
        <v>0</v>
      </c>
      <c r="X276" s="178">
        <v>0</v>
      </c>
      <c r="Y276" s="178" t="s">
        <v>173</v>
      </c>
      <c r="Z276" s="178" t="s">
        <v>25</v>
      </c>
      <c r="AA276" s="178" t="s">
        <v>189</v>
      </c>
      <c r="AB276" s="178">
        <v>1</v>
      </c>
      <c r="AC276" s="92">
        <v>0</v>
      </c>
      <c r="AD276" s="112">
        <f>IF(T276="SOPORTE_TELEFÓNICO",'BASE LIQUIDACION REDEBAN 2025'!$B$19,IF(AND(T276="VISITA_TÉCNICA",Z276="TIPO II"),'BASE LIQUIDACION REDEBAN 2025'!$B$18,'BASE LIQUIDACION REDEBAN 2025'!$B$17))</f>
        <v>35779.500569199998</v>
      </c>
      <c r="AE276" s="97">
        <v>0</v>
      </c>
      <c r="AF276" s="97">
        <f t="shared" si="4"/>
        <v>35779.500569199998</v>
      </c>
    </row>
    <row r="277" spans="1:32" s="85" customFormat="1" ht="13.15">
      <c r="A277" s="178" t="s">
        <v>72</v>
      </c>
      <c r="B277" s="95" t="str">
        <f>VLOOKUP(A277,'CENTRO DE COSTOS'!A:D,4,FALSE)</f>
        <v>MIGUEL JULIÁN HERNÁNDEZ GUARÍN</v>
      </c>
      <c r="C277" s="95" t="str">
        <f>VLOOKUP(A277,'CENTRO DE COSTOS'!A:D,2,FALSE)</f>
        <v>0004-0008</v>
      </c>
      <c r="D277" s="178">
        <v>68547</v>
      </c>
      <c r="E277" s="178">
        <v>2273201</v>
      </c>
      <c r="F277" s="178">
        <v>59644</v>
      </c>
      <c r="G277" s="178" t="s">
        <v>180</v>
      </c>
      <c r="H277" s="178" t="s">
        <v>3280</v>
      </c>
      <c r="I277" s="178" t="s">
        <v>12765</v>
      </c>
      <c r="J277" s="110" t="s">
        <v>167</v>
      </c>
      <c r="K277" s="178">
        <v>2273201</v>
      </c>
      <c r="L277" s="178" t="s">
        <v>12766</v>
      </c>
      <c r="M277" s="176">
        <v>45817.468055555553</v>
      </c>
      <c r="N277" s="176">
        <v>45818.552939814814</v>
      </c>
      <c r="O277" s="178" t="s">
        <v>9136</v>
      </c>
      <c r="P277" s="178" t="s">
        <v>9137</v>
      </c>
      <c r="Q277" s="178" t="s">
        <v>9138</v>
      </c>
      <c r="R277" s="178" t="s">
        <v>11927</v>
      </c>
      <c r="S277" s="178" t="s">
        <v>11927</v>
      </c>
      <c r="T277" s="178" t="s">
        <v>177</v>
      </c>
      <c r="U277" s="178">
        <v>150</v>
      </c>
      <c r="V277" s="178" t="s">
        <v>12767</v>
      </c>
      <c r="W277" s="177">
        <v>0</v>
      </c>
      <c r="X277" s="178">
        <v>0</v>
      </c>
      <c r="Y277" s="178" t="s">
        <v>173</v>
      </c>
      <c r="Z277" s="178" t="s">
        <v>28</v>
      </c>
      <c r="AA277" s="178" t="s">
        <v>189</v>
      </c>
      <c r="AB277" s="178">
        <v>1</v>
      </c>
      <c r="AC277" s="92" t="s">
        <v>1187</v>
      </c>
      <c r="AD277" s="112">
        <f>IF(T277="SOPORTE_TELEFÓNICO",'BASE LIQUIDACION REDEBAN 2025'!$B$19,IF(AND(T277="VISITA_TÉCNICA",Z277="TIPO II"),'BASE LIQUIDACION REDEBAN 2025'!$B$18,'BASE LIQUIDACION REDEBAN 2025'!$B$17))</f>
        <v>67654.12000000001</v>
      </c>
      <c r="AE277" s="97">
        <v>0</v>
      </c>
      <c r="AF277" s="97">
        <f t="shared" si="4"/>
        <v>67654.12000000001</v>
      </c>
    </row>
    <row r="278" spans="1:32" s="85" customFormat="1" ht="13.15">
      <c r="A278" s="178" t="s">
        <v>100</v>
      </c>
      <c r="B278" s="95" t="str">
        <f>VLOOKUP(A278,'CENTRO DE COSTOS'!A:D,4,FALSE)</f>
        <v>KEVIN ALEXIS CORZO BUSTOS</v>
      </c>
      <c r="C278" s="95" t="str">
        <f>VLOOKUP(A278,'CENTRO DE COSTOS'!A:D,2,FALSE)</f>
        <v>0004-0007</v>
      </c>
      <c r="D278" s="178">
        <v>50006</v>
      </c>
      <c r="E278" s="178">
        <v>2268861</v>
      </c>
      <c r="F278" s="178">
        <v>61568</v>
      </c>
      <c r="G278" s="178" t="s">
        <v>192</v>
      </c>
      <c r="H278" s="178" t="s">
        <v>1571</v>
      </c>
      <c r="I278" s="178" t="s">
        <v>12768</v>
      </c>
      <c r="J278" s="110" t="s">
        <v>167</v>
      </c>
      <c r="K278" s="178">
        <v>2268861</v>
      </c>
      <c r="L278" s="178" t="s">
        <v>12769</v>
      </c>
      <c r="M278" s="176">
        <v>45817.333333333336</v>
      </c>
      <c r="N278" s="176">
        <v>45818.560104166667</v>
      </c>
      <c r="O278" s="178" t="s">
        <v>9136</v>
      </c>
      <c r="P278" s="178" t="s">
        <v>9137</v>
      </c>
      <c r="Q278" s="178" t="s">
        <v>9138</v>
      </c>
      <c r="R278" s="178" t="s">
        <v>11927</v>
      </c>
      <c r="S278" s="178" t="s">
        <v>11927</v>
      </c>
      <c r="T278" s="178" t="s">
        <v>177</v>
      </c>
      <c r="U278" s="178">
        <v>50</v>
      </c>
      <c r="V278" s="178" t="s">
        <v>12770</v>
      </c>
      <c r="W278" s="177">
        <v>0</v>
      </c>
      <c r="X278" s="178">
        <v>0</v>
      </c>
      <c r="Y278" s="178" t="s">
        <v>173</v>
      </c>
      <c r="Z278" s="178" t="s">
        <v>28</v>
      </c>
      <c r="AA278" s="178" t="s">
        <v>189</v>
      </c>
      <c r="AB278" s="178">
        <v>1</v>
      </c>
      <c r="AC278" s="92" t="s">
        <v>301</v>
      </c>
      <c r="AD278" s="112">
        <f>IF(T278="SOPORTE_TELEFÓNICO",'BASE LIQUIDACION REDEBAN 2025'!$B$19,IF(AND(T278="VISITA_TÉCNICA",Z278="TIPO II"),'BASE LIQUIDACION REDEBAN 2025'!$B$18,'BASE LIQUIDACION REDEBAN 2025'!$B$17))</f>
        <v>67654.12000000001</v>
      </c>
      <c r="AE278" s="97">
        <v>0</v>
      </c>
      <c r="AF278" s="97">
        <f t="shared" si="4"/>
        <v>67654.12000000001</v>
      </c>
    </row>
    <row r="279" spans="1:32" s="85" customFormat="1" ht="13.15">
      <c r="A279" s="178" t="s">
        <v>68</v>
      </c>
      <c r="B279" s="95" t="str">
        <f>VLOOKUP(A279,'CENTRO DE COSTOS'!A:D,4,FALSE)</f>
        <v>WILLIAM ASDRUBAL ROZO ROZO</v>
      </c>
      <c r="C279" s="95" t="str">
        <f>VLOOKUP(A279,'CENTRO DE COSTOS'!A:D,2,FALSE)</f>
        <v>0004-0004</v>
      </c>
      <c r="D279" s="178">
        <v>11001</v>
      </c>
      <c r="E279" s="178">
        <v>2268149</v>
      </c>
      <c r="F279" s="178">
        <v>39163</v>
      </c>
      <c r="G279" s="178" t="s">
        <v>298</v>
      </c>
      <c r="H279" s="178" t="s">
        <v>68</v>
      </c>
      <c r="I279" s="178" t="s">
        <v>12771</v>
      </c>
      <c r="J279" s="110" t="s">
        <v>167</v>
      </c>
      <c r="K279" s="178">
        <v>2268149</v>
      </c>
      <c r="L279" s="178" t="s">
        <v>12772</v>
      </c>
      <c r="M279" s="176">
        <v>45815.375</v>
      </c>
      <c r="N279" s="176">
        <v>45818.56422453704</v>
      </c>
      <c r="O279" s="178" t="s">
        <v>9136</v>
      </c>
      <c r="P279" s="178" t="s">
        <v>9137</v>
      </c>
      <c r="Q279" s="178" t="s">
        <v>9138</v>
      </c>
      <c r="R279" s="178" t="s">
        <v>11927</v>
      </c>
      <c r="S279" s="178" t="s">
        <v>11927</v>
      </c>
      <c r="T279" s="178" t="s">
        <v>177</v>
      </c>
      <c r="U279" s="178">
        <v>40</v>
      </c>
      <c r="V279" s="178" t="s">
        <v>12773</v>
      </c>
      <c r="W279" s="177">
        <v>0</v>
      </c>
      <c r="X279" s="178">
        <v>0</v>
      </c>
      <c r="Y279" s="178" t="s">
        <v>173</v>
      </c>
      <c r="Z279" s="178" t="s">
        <v>25</v>
      </c>
      <c r="AA279" s="178" t="s">
        <v>189</v>
      </c>
      <c r="AB279" s="178">
        <v>1</v>
      </c>
      <c r="AC279" s="92" t="s">
        <v>616</v>
      </c>
      <c r="AD279" s="112">
        <f>IF(T279="SOPORTE_TELEFÓNICO",'BASE LIQUIDACION REDEBAN 2025'!$B$19,IF(AND(T279="VISITA_TÉCNICA",Z279="TIPO II"),'BASE LIQUIDACION REDEBAN 2025'!$B$18,'BASE LIQUIDACION REDEBAN 2025'!$B$17))</f>
        <v>35779.500569199998</v>
      </c>
      <c r="AE279" s="97">
        <v>0</v>
      </c>
      <c r="AF279" s="97">
        <f t="shared" si="4"/>
        <v>35779.500569199998</v>
      </c>
    </row>
    <row r="280" spans="1:32" s="85" customFormat="1" ht="13.15">
      <c r="A280" s="178" t="s">
        <v>80</v>
      </c>
      <c r="B280" s="95" t="str">
        <f>VLOOKUP(A280,'CENTRO DE COSTOS'!A:D,4,FALSE)</f>
        <v>JOSE MAURICIO HERNANDEZ ROJAS</v>
      </c>
      <c r="C280" s="95" t="str">
        <f>VLOOKUP(A280,'CENTRO DE COSTOS'!A:D,2,FALSE)</f>
        <v>0004-0001</v>
      </c>
      <c r="D280" s="178">
        <v>13001</v>
      </c>
      <c r="E280" s="178">
        <v>2267590</v>
      </c>
      <c r="F280" s="178">
        <v>62082</v>
      </c>
      <c r="G280" s="178" t="s">
        <v>364</v>
      </c>
      <c r="H280" s="178" t="s">
        <v>80</v>
      </c>
      <c r="I280" s="178" t="s">
        <v>12774</v>
      </c>
      <c r="J280" s="110" t="s">
        <v>167</v>
      </c>
      <c r="K280" s="178">
        <v>2267590</v>
      </c>
      <c r="L280" s="178" t="s">
        <v>12775</v>
      </c>
      <c r="M280" s="176">
        <v>45815.375</v>
      </c>
      <c r="N280" s="176">
        <v>45818.56759259259</v>
      </c>
      <c r="O280" s="178" t="s">
        <v>9136</v>
      </c>
      <c r="P280" s="178" t="s">
        <v>9137</v>
      </c>
      <c r="Q280" s="178" t="s">
        <v>9138</v>
      </c>
      <c r="R280" s="178" t="s">
        <v>11927</v>
      </c>
      <c r="S280" s="178" t="s">
        <v>11927</v>
      </c>
      <c r="T280" s="178" t="s">
        <v>177</v>
      </c>
      <c r="U280" s="178">
        <v>70</v>
      </c>
      <c r="V280" s="178" t="s">
        <v>12776</v>
      </c>
      <c r="W280" s="177">
        <v>0</v>
      </c>
      <c r="X280" s="178">
        <v>0</v>
      </c>
      <c r="Y280" s="178" t="s">
        <v>173</v>
      </c>
      <c r="Z280" s="178" t="s">
        <v>25</v>
      </c>
      <c r="AA280" s="178" t="s">
        <v>189</v>
      </c>
      <c r="AB280" s="178">
        <v>1</v>
      </c>
      <c r="AC280" s="92" t="s">
        <v>1180</v>
      </c>
      <c r="AD280" s="112">
        <f>IF(T280="SOPORTE_TELEFÓNICO",'BASE LIQUIDACION REDEBAN 2025'!$B$19,IF(AND(T280="VISITA_TÉCNICA",Z280="TIPO II"),'BASE LIQUIDACION REDEBAN 2025'!$B$18,'BASE LIQUIDACION REDEBAN 2025'!$B$17))</f>
        <v>35779.500569199998</v>
      </c>
      <c r="AE280" s="97">
        <v>0</v>
      </c>
      <c r="AF280" s="97">
        <f t="shared" si="4"/>
        <v>35779.500569199998</v>
      </c>
    </row>
    <row r="281" spans="1:32" s="85" customFormat="1" ht="13.15">
      <c r="A281" s="178" t="s">
        <v>100</v>
      </c>
      <c r="B281" s="95" t="str">
        <f>VLOOKUP(A281,'CENTRO DE COSTOS'!A:D,4,FALSE)</f>
        <v>KEVIN ALEXIS CORZO BUSTOS</v>
      </c>
      <c r="C281" s="95" t="str">
        <f>VLOOKUP(A281,'CENTRO DE COSTOS'!A:D,2,FALSE)</f>
        <v>0004-0007</v>
      </c>
      <c r="D281" s="178">
        <v>50006</v>
      </c>
      <c r="E281" s="178">
        <v>2264409</v>
      </c>
      <c r="F281" s="178">
        <v>42603</v>
      </c>
      <c r="G281" s="178" t="s">
        <v>192</v>
      </c>
      <c r="H281" s="178" t="s">
        <v>1571</v>
      </c>
      <c r="I281" s="178" t="s">
        <v>12777</v>
      </c>
      <c r="J281" s="110" t="s">
        <v>167</v>
      </c>
      <c r="K281" s="178">
        <v>2264409</v>
      </c>
      <c r="L281" s="178" t="s">
        <v>12778</v>
      </c>
      <c r="M281" s="176">
        <v>45814.431944444441</v>
      </c>
      <c r="N281" s="176">
        <v>45818.570601851854</v>
      </c>
      <c r="O281" s="178" t="s">
        <v>9136</v>
      </c>
      <c r="P281" s="178" t="s">
        <v>9137</v>
      </c>
      <c r="Q281" s="178" t="s">
        <v>9138</v>
      </c>
      <c r="R281" s="178" t="s">
        <v>11927</v>
      </c>
      <c r="S281" s="178" t="s">
        <v>11927</v>
      </c>
      <c r="T281" s="178" t="s">
        <v>177</v>
      </c>
      <c r="U281" s="178">
        <v>30</v>
      </c>
      <c r="V281" s="178" t="s">
        <v>12779</v>
      </c>
      <c r="W281" s="177">
        <v>0</v>
      </c>
      <c r="X281" s="178">
        <v>0</v>
      </c>
      <c r="Y281" s="178" t="s">
        <v>173</v>
      </c>
      <c r="Z281" s="178" t="s">
        <v>28</v>
      </c>
      <c r="AA281" s="178" t="s">
        <v>189</v>
      </c>
      <c r="AB281" s="178">
        <v>1</v>
      </c>
      <c r="AC281" s="92" t="s">
        <v>332</v>
      </c>
      <c r="AD281" s="112">
        <f>IF(T281="SOPORTE_TELEFÓNICO",'BASE LIQUIDACION REDEBAN 2025'!$B$19,IF(AND(T281="VISITA_TÉCNICA",Z281="TIPO II"),'BASE LIQUIDACION REDEBAN 2025'!$B$18,'BASE LIQUIDACION REDEBAN 2025'!$B$17))</f>
        <v>67654.12000000001</v>
      </c>
      <c r="AE281" s="97">
        <v>0</v>
      </c>
      <c r="AF281" s="97">
        <f t="shared" si="4"/>
        <v>67654.12000000001</v>
      </c>
    </row>
    <row r="282" spans="1:32" s="85" customFormat="1" ht="13.15">
      <c r="A282" s="178" t="s">
        <v>76</v>
      </c>
      <c r="B282" s="95" t="str">
        <f>VLOOKUP(A282,'CENTRO DE COSTOS'!A:D,4,FALSE)</f>
        <v>DIEGO FERNANDO HENAO CARDONA</v>
      </c>
      <c r="C282" s="95" t="str">
        <f>VLOOKUP(A282,'CENTRO DE COSTOS'!A:D,2,FALSE)</f>
        <v>0004-0003</v>
      </c>
      <c r="D282" s="178">
        <v>76892</v>
      </c>
      <c r="E282" s="178">
        <v>2273548</v>
      </c>
      <c r="F282" s="178">
        <v>74065</v>
      </c>
      <c r="G282" s="178" t="s">
        <v>230</v>
      </c>
      <c r="H282" s="178" t="s">
        <v>900</v>
      </c>
      <c r="I282" s="178" t="s">
        <v>12780</v>
      </c>
      <c r="J282" s="110" t="s">
        <v>167</v>
      </c>
      <c r="K282" s="178">
        <v>2273548</v>
      </c>
      <c r="L282" s="178" t="s">
        <v>12781</v>
      </c>
      <c r="M282" s="176">
        <v>45817.488888888889</v>
      </c>
      <c r="N282" s="176">
        <v>45818.577673611115</v>
      </c>
      <c r="O282" s="178" t="s">
        <v>9136</v>
      </c>
      <c r="P282" s="178" t="s">
        <v>9137</v>
      </c>
      <c r="Q282" s="178" t="s">
        <v>9138</v>
      </c>
      <c r="R282" s="178" t="s">
        <v>11927</v>
      </c>
      <c r="S282" s="178" t="s">
        <v>11927</v>
      </c>
      <c r="T282" s="178" t="s">
        <v>177</v>
      </c>
      <c r="U282" s="178">
        <v>50</v>
      </c>
      <c r="V282" s="178" t="s">
        <v>12782</v>
      </c>
      <c r="W282" s="177">
        <v>0</v>
      </c>
      <c r="X282" s="178">
        <v>0</v>
      </c>
      <c r="Y282" s="178" t="s">
        <v>173</v>
      </c>
      <c r="Z282" s="178" t="s">
        <v>25</v>
      </c>
      <c r="AA282" s="178" t="s">
        <v>189</v>
      </c>
      <c r="AB282" s="178">
        <v>1</v>
      </c>
      <c r="AC282" s="92" t="s">
        <v>513</v>
      </c>
      <c r="AD282" s="112">
        <f>IF(T282="SOPORTE_TELEFÓNICO",'BASE LIQUIDACION REDEBAN 2025'!$B$19,IF(AND(T282="VISITA_TÉCNICA",Z282="TIPO II"),'BASE LIQUIDACION REDEBAN 2025'!$B$18,'BASE LIQUIDACION REDEBAN 2025'!$B$17))</f>
        <v>35779.500569199998</v>
      </c>
      <c r="AE282" s="97">
        <v>0</v>
      </c>
      <c r="AF282" s="97">
        <f t="shared" si="4"/>
        <v>35779.500569199998</v>
      </c>
    </row>
    <row r="283" spans="1:32" s="85" customFormat="1" ht="13.15">
      <c r="A283" s="178" t="s">
        <v>93</v>
      </c>
      <c r="B283" s="95" t="str">
        <f>VLOOKUP(A283,'CENTRO DE COSTOS'!A:D,4,FALSE)</f>
        <v>DIEGO FERNANDO HENAO CARDONA</v>
      </c>
      <c r="C283" s="95" t="str">
        <f>VLOOKUP(A283,'CENTRO DE COSTOS'!A:D,2,FALSE)</f>
        <v>0004-0003</v>
      </c>
      <c r="D283" s="178">
        <v>52001</v>
      </c>
      <c r="E283" s="178">
        <v>2278831</v>
      </c>
      <c r="F283" s="178">
        <v>52949</v>
      </c>
      <c r="G283" s="178" t="s">
        <v>162</v>
      </c>
      <c r="H283" s="178" t="s">
        <v>93</v>
      </c>
      <c r="I283" s="178" t="s">
        <v>12783</v>
      </c>
      <c r="J283" s="110" t="s">
        <v>167</v>
      </c>
      <c r="K283" s="178">
        <v>2278831</v>
      </c>
      <c r="L283" s="178" t="s">
        <v>12784</v>
      </c>
      <c r="M283" s="176">
        <v>45818.370833333334</v>
      </c>
      <c r="N283" s="176">
        <v>45818.5859375</v>
      </c>
      <c r="O283" s="178" t="s">
        <v>9136</v>
      </c>
      <c r="P283" s="178" t="s">
        <v>9137</v>
      </c>
      <c r="Q283" s="178" t="s">
        <v>9138</v>
      </c>
      <c r="R283" s="178" t="s">
        <v>11927</v>
      </c>
      <c r="S283" s="178" t="s">
        <v>11927</v>
      </c>
      <c r="T283" s="178" t="s">
        <v>177</v>
      </c>
      <c r="U283" s="178">
        <v>80</v>
      </c>
      <c r="V283" s="178" t="s">
        <v>12785</v>
      </c>
      <c r="W283" s="177">
        <v>0</v>
      </c>
      <c r="X283" s="178">
        <v>0</v>
      </c>
      <c r="Y283" s="178" t="s">
        <v>173</v>
      </c>
      <c r="Z283" s="178" t="s">
        <v>25</v>
      </c>
      <c r="AA283" s="178" t="s">
        <v>189</v>
      </c>
      <c r="AB283" s="178">
        <v>1</v>
      </c>
      <c r="AC283" s="92" t="s">
        <v>453</v>
      </c>
      <c r="AD283" s="112">
        <f>IF(T283="SOPORTE_TELEFÓNICO",'BASE LIQUIDACION REDEBAN 2025'!$B$19,IF(AND(T283="VISITA_TÉCNICA",Z283="TIPO II"),'BASE LIQUIDACION REDEBAN 2025'!$B$18,'BASE LIQUIDACION REDEBAN 2025'!$B$17))</f>
        <v>35779.500569199998</v>
      </c>
      <c r="AE283" s="97">
        <v>0</v>
      </c>
      <c r="AF283" s="97">
        <f t="shared" si="4"/>
        <v>35779.500569199998</v>
      </c>
    </row>
    <row r="284" spans="1:32" s="85" customFormat="1" ht="13.15">
      <c r="A284" s="178" t="s">
        <v>68</v>
      </c>
      <c r="B284" s="95" t="str">
        <f>VLOOKUP(A284,'CENTRO DE COSTOS'!A:D,4,FALSE)</f>
        <v>WILLIAM ASDRUBAL ROZO ROZO</v>
      </c>
      <c r="C284" s="95" t="str">
        <f>VLOOKUP(A284,'CENTRO DE COSTOS'!A:D,2,FALSE)</f>
        <v>0004-0004</v>
      </c>
      <c r="D284" s="178">
        <v>11001</v>
      </c>
      <c r="E284" s="178">
        <v>2273538</v>
      </c>
      <c r="F284" s="178">
        <v>13195</v>
      </c>
      <c r="G284" s="178" t="s">
        <v>298</v>
      </c>
      <c r="H284" s="178" t="s">
        <v>68</v>
      </c>
      <c r="I284" s="178" t="s">
        <v>12786</v>
      </c>
      <c r="J284" s="110" t="s">
        <v>167</v>
      </c>
      <c r="K284" s="178">
        <v>2273538</v>
      </c>
      <c r="L284" s="178" t="s">
        <v>12787</v>
      </c>
      <c r="M284" s="176">
        <v>45817.487500000003</v>
      </c>
      <c r="N284" s="176">
        <v>45818.588900462964</v>
      </c>
      <c r="O284" s="178" t="s">
        <v>9136</v>
      </c>
      <c r="P284" s="178" t="s">
        <v>9137</v>
      </c>
      <c r="Q284" s="178" t="s">
        <v>9138</v>
      </c>
      <c r="R284" s="178" t="s">
        <v>11927</v>
      </c>
      <c r="S284" s="178" t="s">
        <v>11927</v>
      </c>
      <c r="T284" s="178" t="s">
        <v>177</v>
      </c>
      <c r="U284" s="178">
        <v>350</v>
      </c>
      <c r="V284" s="178" t="s">
        <v>12788</v>
      </c>
      <c r="W284" s="177">
        <v>0</v>
      </c>
      <c r="X284" s="178">
        <v>0</v>
      </c>
      <c r="Y284" s="178" t="s">
        <v>173</v>
      </c>
      <c r="Z284" s="178" t="s">
        <v>25</v>
      </c>
      <c r="AA284" s="178" t="s">
        <v>189</v>
      </c>
      <c r="AB284" s="178">
        <v>1</v>
      </c>
      <c r="AC284" s="92" t="s">
        <v>2153</v>
      </c>
      <c r="AD284" s="112">
        <f>IF(T284="SOPORTE_TELEFÓNICO",'BASE LIQUIDACION REDEBAN 2025'!$B$19,IF(AND(T284="VISITA_TÉCNICA",Z284="TIPO II"),'BASE LIQUIDACION REDEBAN 2025'!$B$18,'BASE LIQUIDACION REDEBAN 2025'!$B$17))</f>
        <v>35779.500569199998</v>
      </c>
      <c r="AE284" s="97">
        <v>0</v>
      </c>
      <c r="AF284" s="97">
        <f t="shared" si="4"/>
        <v>35779.500569199998</v>
      </c>
    </row>
    <row r="285" spans="1:32" s="85" customFormat="1" ht="13.15">
      <c r="A285" s="178" t="s">
        <v>68</v>
      </c>
      <c r="B285" s="95" t="str">
        <f>VLOOKUP(A285,'CENTRO DE COSTOS'!A:D,4,FALSE)</f>
        <v>WILLIAM ASDRUBAL ROZO ROZO</v>
      </c>
      <c r="C285" s="95" t="str">
        <f>VLOOKUP(A285,'CENTRO DE COSTOS'!A:D,2,FALSE)</f>
        <v>0004-0004</v>
      </c>
      <c r="D285" s="178">
        <v>97001</v>
      </c>
      <c r="E285" s="178">
        <v>2187977</v>
      </c>
      <c r="F285" s="178">
        <v>56154</v>
      </c>
      <c r="G285" s="178" t="s">
        <v>12789</v>
      </c>
      <c r="H285" s="178" t="s">
        <v>12790</v>
      </c>
      <c r="I285" s="178" t="s">
        <v>12791</v>
      </c>
      <c r="J285" s="110" t="s">
        <v>167</v>
      </c>
      <c r="K285" s="178">
        <v>2187977</v>
      </c>
      <c r="L285" s="178" t="s">
        <v>12792</v>
      </c>
      <c r="M285" s="176">
        <v>45797.632638888892</v>
      </c>
      <c r="N285" s="176">
        <v>45818.643171296295</v>
      </c>
      <c r="O285" s="178" t="s">
        <v>9136</v>
      </c>
      <c r="P285" s="178" t="s">
        <v>9137</v>
      </c>
      <c r="Q285" s="178" t="s">
        <v>9138</v>
      </c>
      <c r="R285" s="178" t="s">
        <v>11927</v>
      </c>
      <c r="S285" s="178" t="s">
        <v>11927</v>
      </c>
      <c r="T285" s="178" t="s">
        <v>9971</v>
      </c>
      <c r="U285" s="178">
        <v>210</v>
      </c>
      <c r="V285" s="178" t="s">
        <v>12793</v>
      </c>
      <c r="W285" s="177">
        <v>3015358511</v>
      </c>
      <c r="X285" s="178" t="s">
        <v>11942</v>
      </c>
      <c r="Y285" s="178" t="s">
        <v>12794</v>
      </c>
      <c r="Z285" s="178" t="s">
        <v>175</v>
      </c>
      <c r="AA285" s="178" t="s">
        <v>227</v>
      </c>
      <c r="AB285" s="178">
        <v>0</v>
      </c>
      <c r="AC285" s="92" t="s">
        <v>320</v>
      </c>
      <c r="AD285" s="112">
        <f>IF(T285="SOPORTE_TELEFÓNICO",'BASE LIQUIDACION REDEBAN 2025'!$B$19,IF(AND(T285="VISITA_TÉCNICA",Z285="TIPO II"),'BASE LIQUIDACION REDEBAN 2025'!$B$18,'BASE LIQUIDACION REDEBAN 2025'!$B$17))</f>
        <v>35779.500569199998</v>
      </c>
      <c r="AE285" s="97">
        <v>0</v>
      </c>
      <c r="AF285" s="97">
        <f t="shared" si="4"/>
        <v>35779.500569199998</v>
      </c>
    </row>
    <row r="286" spans="1:32" s="85" customFormat="1" ht="13.15">
      <c r="A286" s="178" t="s">
        <v>76</v>
      </c>
      <c r="B286" s="95" t="str">
        <f>VLOOKUP(A286,'CENTRO DE COSTOS'!A:D,4,FALSE)</f>
        <v>DIEGO FERNANDO HENAO CARDONA</v>
      </c>
      <c r="C286" s="95" t="str">
        <f>VLOOKUP(A286,'CENTRO DE COSTOS'!A:D,2,FALSE)</f>
        <v>0004-0003</v>
      </c>
      <c r="D286" s="178">
        <v>19418</v>
      </c>
      <c r="E286" s="178">
        <v>2215225</v>
      </c>
      <c r="F286" s="178">
        <v>68961</v>
      </c>
      <c r="G286" s="178" t="s">
        <v>200</v>
      </c>
      <c r="H286" s="178" t="s">
        <v>12795</v>
      </c>
      <c r="I286" s="178" t="s">
        <v>12796</v>
      </c>
      <c r="J286" s="110" t="s">
        <v>167</v>
      </c>
      <c r="K286" s="178">
        <v>2215225</v>
      </c>
      <c r="L286" s="178" t="s">
        <v>12797</v>
      </c>
      <c r="M286" s="176">
        <v>45804.333333333336</v>
      </c>
      <c r="N286" s="176">
        <v>45818.643750000003</v>
      </c>
      <c r="O286" s="178" t="s">
        <v>9136</v>
      </c>
      <c r="P286" s="178" t="s">
        <v>9137</v>
      </c>
      <c r="Q286" s="178" t="s">
        <v>9138</v>
      </c>
      <c r="R286" s="178" t="s">
        <v>11927</v>
      </c>
      <c r="S286" s="178" t="s">
        <v>11927</v>
      </c>
      <c r="T286" s="178" t="s">
        <v>9971</v>
      </c>
      <c r="U286" s="178">
        <v>70</v>
      </c>
      <c r="V286" s="178" t="s">
        <v>12798</v>
      </c>
      <c r="W286" s="177">
        <v>2185553653</v>
      </c>
      <c r="X286" s="178" t="s">
        <v>11942</v>
      </c>
      <c r="Y286" s="178" t="s">
        <v>11947</v>
      </c>
      <c r="Z286" s="178" t="s">
        <v>32</v>
      </c>
      <c r="AA286" s="178" t="s">
        <v>189</v>
      </c>
      <c r="AB286" s="178">
        <v>0</v>
      </c>
      <c r="AC286" s="92" t="s">
        <v>12608</v>
      </c>
      <c r="AD286" s="112">
        <f>IF(T286="SOPORTE_TELEFÓNICO",'BASE LIQUIDACION REDEBAN 2025'!$B$19,IF(AND(T286="VISITA_TÉCNICA",Z286="TIPO II"),'BASE LIQUIDACION REDEBAN 2025'!$B$18,'BASE LIQUIDACION REDEBAN 2025'!$B$17))</f>
        <v>35779.500569199998</v>
      </c>
      <c r="AE286" s="97">
        <v>0</v>
      </c>
      <c r="AF286" s="97">
        <f t="shared" si="4"/>
        <v>35779.500569199998</v>
      </c>
    </row>
    <row r="287" spans="1:32" s="85" customFormat="1" ht="13.15">
      <c r="A287" s="178" t="s">
        <v>81</v>
      </c>
      <c r="B287" s="95" t="str">
        <f>VLOOKUP(A287,'CENTRO DE COSTOS'!A:D,4,FALSE)</f>
        <v>MIGUEL JULIÁN HERNÁNDEZ GUARÍN</v>
      </c>
      <c r="C287" s="95" t="str">
        <f>VLOOKUP(A287,'CENTRO DE COSTOS'!A:D,2,FALSE)</f>
        <v>0004-0008</v>
      </c>
      <c r="D287" s="178">
        <v>54810</v>
      </c>
      <c r="E287" s="178">
        <v>2233108</v>
      </c>
      <c r="F287" s="178">
        <v>71626</v>
      </c>
      <c r="G287" s="178" t="s">
        <v>408</v>
      </c>
      <c r="H287" s="178" t="s">
        <v>4673</v>
      </c>
      <c r="I287" s="178" t="s">
        <v>7607</v>
      </c>
      <c r="J287" s="110" t="s">
        <v>167</v>
      </c>
      <c r="K287" s="178">
        <v>2233108</v>
      </c>
      <c r="L287" s="178" t="s">
        <v>12799</v>
      </c>
      <c r="M287" s="176">
        <v>45807.333333333336</v>
      </c>
      <c r="N287" s="176">
        <v>45818.644236111111</v>
      </c>
      <c r="O287" s="178" t="s">
        <v>9136</v>
      </c>
      <c r="P287" s="178" t="s">
        <v>9137</v>
      </c>
      <c r="Q287" s="178" t="s">
        <v>9138</v>
      </c>
      <c r="R287" s="178" t="s">
        <v>11927</v>
      </c>
      <c r="S287" s="178" t="s">
        <v>11927</v>
      </c>
      <c r="T287" s="178" t="s">
        <v>9971</v>
      </c>
      <c r="U287" s="178">
        <v>50</v>
      </c>
      <c r="V287" s="178" t="s">
        <v>12800</v>
      </c>
      <c r="W287" s="177">
        <v>2187690545</v>
      </c>
      <c r="X287" s="178" t="s">
        <v>11942</v>
      </c>
      <c r="Y287" s="178" t="s">
        <v>12182</v>
      </c>
      <c r="Z287" s="178" t="s">
        <v>175</v>
      </c>
      <c r="AA287" s="178" t="s">
        <v>189</v>
      </c>
      <c r="AB287" s="178">
        <v>0</v>
      </c>
      <c r="AC287" s="92" t="s">
        <v>1187</v>
      </c>
      <c r="AD287" s="112">
        <f>IF(T287="SOPORTE_TELEFÓNICO",'BASE LIQUIDACION REDEBAN 2025'!$B$19,IF(AND(T287="VISITA_TÉCNICA",Z287="TIPO II"),'BASE LIQUIDACION REDEBAN 2025'!$B$18,'BASE LIQUIDACION REDEBAN 2025'!$B$17))</f>
        <v>35779.500569199998</v>
      </c>
      <c r="AE287" s="97">
        <v>0</v>
      </c>
      <c r="AF287" s="97">
        <f t="shared" si="4"/>
        <v>35779.500569199998</v>
      </c>
    </row>
    <row r="288" spans="1:32" s="85" customFormat="1" ht="13.15">
      <c r="A288" s="178" t="s">
        <v>93</v>
      </c>
      <c r="B288" s="95" t="str">
        <f>VLOOKUP(A288,'CENTRO DE COSTOS'!A:D,4,FALSE)</f>
        <v>DIEGO FERNANDO HENAO CARDONA</v>
      </c>
      <c r="C288" s="95" t="str">
        <f>VLOOKUP(A288,'CENTRO DE COSTOS'!A:D,2,FALSE)</f>
        <v>0004-0003</v>
      </c>
      <c r="D288" s="178">
        <v>86001</v>
      </c>
      <c r="E288" s="178">
        <v>2238441</v>
      </c>
      <c r="F288" s="178">
        <v>62868</v>
      </c>
      <c r="G288" s="178" t="s">
        <v>7023</v>
      </c>
      <c r="H288" s="178" t="s">
        <v>11020</v>
      </c>
      <c r="I288" s="178" t="s">
        <v>12801</v>
      </c>
      <c r="J288" s="110" t="s">
        <v>167</v>
      </c>
      <c r="K288" s="178">
        <v>2238441</v>
      </c>
      <c r="L288" s="178" t="s">
        <v>12802</v>
      </c>
      <c r="M288" s="176">
        <v>45811.333333333336</v>
      </c>
      <c r="N288" s="176">
        <v>45818.644918981481</v>
      </c>
      <c r="O288" s="178" t="s">
        <v>9136</v>
      </c>
      <c r="P288" s="178" t="s">
        <v>9137</v>
      </c>
      <c r="Q288" s="178" t="s">
        <v>9138</v>
      </c>
      <c r="R288" s="178" t="s">
        <v>11927</v>
      </c>
      <c r="S288" s="178" t="s">
        <v>11927</v>
      </c>
      <c r="T288" s="178" t="s">
        <v>9971</v>
      </c>
      <c r="U288" s="178">
        <v>20</v>
      </c>
      <c r="V288" s="178" t="s">
        <v>12755</v>
      </c>
      <c r="W288" s="177">
        <v>2185553660</v>
      </c>
      <c r="X288" s="178" t="s">
        <v>11942</v>
      </c>
      <c r="Y288" s="178" t="s">
        <v>12182</v>
      </c>
      <c r="Z288" s="178" t="s">
        <v>32</v>
      </c>
      <c r="AA288" s="178" t="s">
        <v>189</v>
      </c>
      <c r="AB288" s="178">
        <v>0</v>
      </c>
      <c r="AC288" s="92" t="s">
        <v>240</v>
      </c>
      <c r="AD288" s="112">
        <f>IF(T288="SOPORTE_TELEFÓNICO",'BASE LIQUIDACION REDEBAN 2025'!$B$19,IF(AND(T288="VISITA_TÉCNICA",Z288="TIPO II"),'BASE LIQUIDACION REDEBAN 2025'!$B$18,'BASE LIQUIDACION REDEBAN 2025'!$B$17))</f>
        <v>35779.500569199998</v>
      </c>
      <c r="AE288" s="97">
        <v>0</v>
      </c>
      <c r="AF288" s="97">
        <f t="shared" si="4"/>
        <v>35779.500569199998</v>
      </c>
    </row>
    <row r="289" spans="1:32" s="85" customFormat="1" ht="13.15">
      <c r="A289" s="178" t="s">
        <v>90</v>
      </c>
      <c r="B289" s="95" t="str">
        <f>VLOOKUP(A289,'CENTRO DE COSTOS'!A:D,4,FALSE)</f>
        <v>JUAN SEBASTIÁN RÍOS CASTRILLÓN</v>
      </c>
      <c r="C289" s="95" t="str">
        <f>VLOOKUP(A289,'CENTRO DE COSTOS'!A:D,2,FALSE)</f>
        <v>0004-0005</v>
      </c>
      <c r="D289" s="178">
        <v>5483</v>
      </c>
      <c r="E289" s="178">
        <v>2238466</v>
      </c>
      <c r="F289" s="178">
        <v>10164</v>
      </c>
      <c r="G289" s="178" t="s">
        <v>290</v>
      </c>
      <c r="H289" s="178" t="s">
        <v>162</v>
      </c>
      <c r="I289" s="178" t="s">
        <v>12803</v>
      </c>
      <c r="J289" s="110" t="s">
        <v>167</v>
      </c>
      <c r="K289" s="178">
        <v>2238466</v>
      </c>
      <c r="L289" s="178" t="s">
        <v>12804</v>
      </c>
      <c r="M289" s="176">
        <v>45811.333333333336</v>
      </c>
      <c r="N289" s="176">
        <v>45818.645486111112</v>
      </c>
      <c r="O289" s="178" t="s">
        <v>9136</v>
      </c>
      <c r="P289" s="178" t="s">
        <v>9137</v>
      </c>
      <c r="Q289" s="178" t="s">
        <v>9138</v>
      </c>
      <c r="R289" s="178" t="s">
        <v>11927</v>
      </c>
      <c r="S289" s="178" t="s">
        <v>11927</v>
      </c>
      <c r="T289" s="178" t="s">
        <v>9971</v>
      </c>
      <c r="U289" s="178">
        <v>100</v>
      </c>
      <c r="V289" s="178" t="s">
        <v>12805</v>
      </c>
      <c r="W289" s="177">
        <v>368691989</v>
      </c>
      <c r="X289" s="178" t="s">
        <v>11942</v>
      </c>
      <c r="Y289" s="178" t="s">
        <v>11947</v>
      </c>
      <c r="Z289" s="178" t="s">
        <v>32</v>
      </c>
      <c r="AA289" s="178" t="s">
        <v>189</v>
      </c>
      <c r="AB289" s="178">
        <v>0</v>
      </c>
      <c r="AC289" s="92" t="s">
        <v>460</v>
      </c>
      <c r="AD289" s="112">
        <f>IF(T289="SOPORTE_TELEFÓNICO",'BASE LIQUIDACION REDEBAN 2025'!$B$19,IF(AND(T289="VISITA_TÉCNICA",Z289="TIPO II"),'BASE LIQUIDACION REDEBAN 2025'!$B$18,'BASE LIQUIDACION REDEBAN 2025'!$B$17))</f>
        <v>35779.500569199998</v>
      </c>
      <c r="AE289" s="97">
        <v>0</v>
      </c>
      <c r="AF289" s="97">
        <f t="shared" si="4"/>
        <v>35779.500569199998</v>
      </c>
    </row>
    <row r="290" spans="1:32" s="85" customFormat="1" ht="13.15">
      <c r="A290" s="178" t="s">
        <v>90</v>
      </c>
      <c r="B290" s="95" t="str">
        <f>VLOOKUP(A290,'CENTRO DE COSTOS'!A:D,4,FALSE)</f>
        <v>JUAN SEBASTIÁN RÍOS CASTRILLÓN</v>
      </c>
      <c r="C290" s="95" t="str">
        <f>VLOOKUP(A290,'CENTRO DE COSTOS'!A:D,2,FALSE)</f>
        <v>0004-0005</v>
      </c>
      <c r="D290" s="178">
        <v>27075</v>
      </c>
      <c r="E290" s="178">
        <v>2238482</v>
      </c>
      <c r="F290" s="178">
        <v>37637</v>
      </c>
      <c r="G290" s="178" t="s">
        <v>208</v>
      </c>
      <c r="H290" s="178" t="s">
        <v>5452</v>
      </c>
      <c r="I290" s="178" t="s">
        <v>12806</v>
      </c>
      <c r="J290" s="110" t="s">
        <v>167</v>
      </c>
      <c r="K290" s="178">
        <v>2238482</v>
      </c>
      <c r="L290" s="178" t="s">
        <v>12807</v>
      </c>
      <c r="M290" s="176">
        <v>45811.333333333336</v>
      </c>
      <c r="N290" s="176">
        <v>45818.64603009259</v>
      </c>
      <c r="O290" s="178" t="s">
        <v>9136</v>
      </c>
      <c r="P290" s="178" t="s">
        <v>9137</v>
      </c>
      <c r="Q290" s="178" t="s">
        <v>9138</v>
      </c>
      <c r="R290" s="178" t="s">
        <v>11927</v>
      </c>
      <c r="S290" s="178" t="s">
        <v>11927</v>
      </c>
      <c r="T290" s="178" t="s">
        <v>9971</v>
      </c>
      <c r="U290" s="178">
        <v>20</v>
      </c>
      <c r="V290" s="178" t="s">
        <v>12755</v>
      </c>
      <c r="W290" s="177">
        <v>284607310</v>
      </c>
      <c r="X290" s="178" t="s">
        <v>11942</v>
      </c>
      <c r="Y290" s="178" t="s">
        <v>11947</v>
      </c>
      <c r="Z290" s="178" t="s">
        <v>175</v>
      </c>
      <c r="AA290" s="178" t="s">
        <v>227</v>
      </c>
      <c r="AB290" s="178">
        <v>0</v>
      </c>
      <c r="AC290" s="92" t="s">
        <v>1174</v>
      </c>
      <c r="AD290" s="112">
        <f>IF(T290="SOPORTE_TELEFÓNICO",'BASE LIQUIDACION REDEBAN 2025'!$B$19,IF(AND(T290="VISITA_TÉCNICA",Z290="TIPO II"),'BASE LIQUIDACION REDEBAN 2025'!$B$18,'BASE LIQUIDACION REDEBAN 2025'!$B$17))</f>
        <v>35779.500569199998</v>
      </c>
      <c r="AE290" s="97">
        <v>0</v>
      </c>
      <c r="AF290" s="97">
        <f t="shared" si="4"/>
        <v>35779.500569199998</v>
      </c>
    </row>
    <row r="291" spans="1:32" s="85" customFormat="1" ht="13.15">
      <c r="A291" s="178" t="s">
        <v>92</v>
      </c>
      <c r="B291" s="95" t="str">
        <f>VLOOKUP(A291,'CENTRO DE COSTOS'!A:D,4,FALSE)</f>
        <v>KEVIN ALEXIS CORZO BUSTOS</v>
      </c>
      <c r="C291" s="95" t="str">
        <f>VLOOKUP(A291,'CENTRO DE COSTOS'!A:D,2,FALSE)</f>
        <v>0004-0007</v>
      </c>
      <c r="D291" s="178">
        <v>18150</v>
      </c>
      <c r="E291" s="178">
        <v>2238741</v>
      </c>
      <c r="F291" s="178">
        <v>77650</v>
      </c>
      <c r="G291" s="178" t="s">
        <v>1649</v>
      </c>
      <c r="H291" s="178" t="s">
        <v>1650</v>
      </c>
      <c r="I291" s="178" t="s">
        <v>7509</v>
      </c>
      <c r="J291" s="110" t="s">
        <v>167</v>
      </c>
      <c r="K291" s="178">
        <v>2238741</v>
      </c>
      <c r="L291" s="178" t="s">
        <v>12808</v>
      </c>
      <c r="M291" s="176">
        <v>45811.333333333336</v>
      </c>
      <c r="N291" s="176">
        <v>45818.646481481483</v>
      </c>
      <c r="O291" s="178" t="s">
        <v>9136</v>
      </c>
      <c r="P291" s="178" t="s">
        <v>9137</v>
      </c>
      <c r="Q291" s="178" t="s">
        <v>9138</v>
      </c>
      <c r="R291" s="178" t="s">
        <v>11927</v>
      </c>
      <c r="S291" s="178" t="s">
        <v>11927</v>
      </c>
      <c r="T291" s="178" t="s">
        <v>9971</v>
      </c>
      <c r="U291" s="178">
        <v>20</v>
      </c>
      <c r="V291" s="178" t="s">
        <v>12755</v>
      </c>
      <c r="W291" s="177">
        <v>45899500842</v>
      </c>
      <c r="X291" s="178" t="s">
        <v>12097</v>
      </c>
      <c r="Y291" s="178" t="s">
        <v>173</v>
      </c>
      <c r="Z291" s="178" t="s">
        <v>175</v>
      </c>
      <c r="AA291" s="178" t="s">
        <v>189</v>
      </c>
      <c r="AB291" s="178">
        <v>0</v>
      </c>
      <c r="AC291" s="92" t="s">
        <v>320</v>
      </c>
      <c r="AD291" s="112">
        <f>IF(T291="SOPORTE_TELEFÓNICO",'BASE LIQUIDACION REDEBAN 2025'!$B$19,IF(AND(T291="VISITA_TÉCNICA",Z291="TIPO II"),'BASE LIQUIDACION REDEBAN 2025'!$B$18,'BASE LIQUIDACION REDEBAN 2025'!$B$17))</f>
        <v>35779.500569199998</v>
      </c>
      <c r="AE291" s="97">
        <v>0</v>
      </c>
      <c r="AF291" s="97">
        <f t="shared" si="4"/>
        <v>35779.500569199998</v>
      </c>
    </row>
    <row r="292" spans="1:32" s="85" customFormat="1" ht="13.15">
      <c r="A292" s="178" t="s">
        <v>72</v>
      </c>
      <c r="B292" s="95" t="str">
        <f>VLOOKUP(A292,'CENTRO DE COSTOS'!A:D,4,FALSE)</f>
        <v>MIGUEL JULIÁN HERNÁNDEZ GUARÍN</v>
      </c>
      <c r="C292" s="95" t="str">
        <f>VLOOKUP(A292,'CENTRO DE COSTOS'!A:D,2,FALSE)</f>
        <v>0004-0008</v>
      </c>
      <c r="D292" s="178">
        <v>68770</v>
      </c>
      <c r="E292" s="178">
        <v>2239553</v>
      </c>
      <c r="F292" s="178">
        <v>72171</v>
      </c>
      <c r="G292" s="178" t="s">
        <v>180</v>
      </c>
      <c r="H292" s="178" t="s">
        <v>2761</v>
      </c>
      <c r="I292" s="178" t="s">
        <v>12809</v>
      </c>
      <c r="J292" s="110" t="s">
        <v>167</v>
      </c>
      <c r="K292" s="178">
        <v>2239553</v>
      </c>
      <c r="L292" s="178" t="s">
        <v>12810</v>
      </c>
      <c r="M292" s="176">
        <v>45811.333333333336</v>
      </c>
      <c r="N292" s="176">
        <v>45818.647986111115</v>
      </c>
      <c r="O292" s="178" t="s">
        <v>9136</v>
      </c>
      <c r="P292" s="178" t="s">
        <v>9137</v>
      </c>
      <c r="Q292" s="178" t="s">
        <v>9138</v>
      </c>
      <c r="R292" s="178" t="s">
        <v>11927</v>
      </c>
      <c r="S292" s="178" t="s">
        <v>11927</v>
      </c>
      <c r="T292" s="178" t="s">
        <v>9971</v>
      </c>
      <c r="U292" s="178">
        <v>20</v>
      </c>
      <c r="V292" s="178" t="s">
        <v>12755</v>
      </c>
      <c r="W292" s="177">
        <v>2212425285</v>
      </c>
      <c r="X292" s="178" t="s">
        <v>11942</v>
      </c>
      <c r="Y292" s="178" t="s">
        <v>173</v>
      </c>
      <c r="Z292" s="178" t="s">
        <v>30</v>
      </c>
      <c r="AA292" s="178" t="s">
        <v>189</v>
      </c>
      <c r="AB292" s="178">
        <v>0</v>
      </c>
      <c r="AC292" s="92" t="s">
        <v>2095</v>
      </c>
      <c r="AD292" s="112">
        <f>IF(T292="SOPORTE_TELEFÓNICO",'BASE LIQUIDACION REDEBAN 2025'!$B$19,IF(AND(T292="VISITA_TÉCNICA",Z292="TIPO II"),'BASE LIQUIDACION REDEBAN 2025'!$B$18,'BASE LIQUIDACION REDEBAN 2025'!$B$17))</f>
        <v>35779.500569199998</v>
      </c>
      <c r="AE292" s="97">
        <v>0</v>
      </c>
      <c r="AF292" s="97">
        <f t="shared" si="4"/>
        <v>35779.500569199998</v>
      </c>
    </row>
    <row r="293" spans="1:32" s="85" customFormat="1" ht="13.15">
      <c r="A293" s="178" t="s">
        <v>101</v>
      </c>
      <c r="B293" s="95" t="str">
        <f>VLOOKUP(A293,'CENTRO DE COSTOS'!A:D,4,FALSE)</f>
        <v>KEVIN ALEXIS CORZO BUSTOS</v>
      </c>
      <c r="C293" s="95" t="str">
        <f>VLOOKUP(A293,'CENTRO DE COSTOS'!A:D,2,FALSE)</f>
        <v>0004-0007</v>
      </c>
      <c r="D293" s="178">
        <v>85279</v>
      </c>
      <c r="E293" s="178">
        <v>2243652</v>
      </c>
      <c r="F293" s="178">
        <v>50408</v>
      </c>
      <c r="G293" s="178" t="s">
        <v>1934</v>
      </c>
      <c r="H293" s="178" t="s">
        <v>12811</v>
      </c>
      <c r="I293" s="178" t="s">
        <v>12812</v>
      </c>
      <c r="J293" s="110" t="s">
        <v>167</v>
      </c>
      <c r="K293" s="178">
        <v>2243652</v>
      </c>
      <c r="L293" s="178" t="s">
        <v>12813</v>
      </c>
      <c r="M293" s="176">
        <v>45811.417361111111</v>
      </c>
      <c r="N293" s="176">
        <v>45818.648900462962</v>
      </c>
      <c r="O293" s="178" t="s">
        <v>9136</v>
      </c>
      <c r="P293" s="178" t="s">
        <v>9137</v>
      </c>
      <c r="Q293" s="178" t="s">
        <v>9138</v>
      </c>
      <c r="R293" s="178" t="s">
        <v>11927</v>
      </c>
      <c r="S293" s="178" t="s">
        <v>11927</v>
      </c>
      <c r="T293" s="178" t="s">
        <v>9971</v>
      </c>
      <c r="U293" s="178">
        <v>60</v>
      </c>
      <c r="V293" s="178" t="s">
        <v>12752</v>
      </c>
      <c r="W293" s="177">
        <v>2259110874</v>
      </c>
      <c r="X293" s="178" t="s">
        <v>11942</v>
      </c>
      <c r="Y293" s="178" t="s">
        <v>173</v>
      </c>
      <c r="Z293" s="178" t="s">
        <v>30</v>
      </c>
      <c r="AA293" s="178" t="s">
        <v>189</v>
      </c>
      <c r="AB293" s="178">
        <v>0</v>
      </c>
      <c r="AC293" s="92" t="s">
        <v>196</v>
      </c>
      <c r="AD293" s="112">
        <f>IF(T293="SOPORTE_TELEFÓNICO",'BASE LIQUIDACION REDEBAN 2025'!$B$19,IF(AND(T293="VISITA_TÉCNICA",Z293="TIPO II"),'BASE LIQUIDACION REDEBAN 2025'!$B$18,'BASE LIQUIDACION REDEBAN 2025'!$B$17))</f>
        <v>35779.500569199998</v>
      </c>
      <c r="AE293" s="97">
        <v>0</v>
      </c>
      <c r="AF293" s="97">
        <f t="shared" si="4"/>
        <v>35779.500569199998</v>
      </c>
    </row>
    <row r="294" spans="1:32" s="85" customFormat="1" ht="13.15">
      <c r="A294" s="178" t="s">
        <v>99</v>
      </c>
      <c r="B294" s="95" t="str">
        <f>VLOOKUP(A294,'CENTRO DE COSTOS'!A:D,4,FALSE)</f>
        <v>JOSE MAURICIO HERNANDEZ ROJAS</v>
      </c>
      <c r="C294" s="95" t="str">
        <f>VLOOKUP(A294,'CENTRO DE COSTOS'!A:D,2,FALSE)</f>
        <v>0004-0001</v>
      </c>
      <c r="D294" s="178">
        <v>20011</v>
      </c>
      <c r="E294" s="178">
        <v>2244405</v>
      </c>
      <c r="F294" s="178">
        <v>29948</v>
      </c>
      <c r="G294" s="178" t="s">
        <v>269</v>
      </c>
      <c r="H294" s="178" t="s">
        <v>1714</v>
      </c>
      <c r="I294" s="178" t="s">
        <v>12814</v>
      </c>
      <c r="J294" s="110" t="s">
        <v>167</v>
      </c>
      <c r="K294" s="178">
        <v>2244405</v>
      </c>
      <c r="L294" s="178" t="s">
        <v>12815</v>
      </c>
      <c r="M294" s="176">
        <v>45811.444444444445</v>
      </c>
      <c r="N294" s="176">
        <v>45818.64943287037</v>
      </c>
      <c r="O294" s="178" t="s">
        <v>9136</v>
      </c>
      <c r="P294" s="178" t="s">
        <v>9137</v>
      </c>
      <c r="Q294" s="178" t="s">
        <v>9138</v>
      </c>
      <c r="R294" s="178" t="s">
        <v>11927</v>
      </c>
      <c r="S294" s="178" t="s">
        <v>11927</v>
      </c>
      <c r="T294" s="178" t="s">
        <v>9971</v>
      </c>
      <c r="U294" s="178">
        <v>90</v>
      </c>
      <c r="V294" s="178" t="s">
        <v>12816</v>
      </c>
      <c r="W294" s="177" t="s">
        <v>12817</v>
      </c>
      <c r="X294" s="178" t="s">
        <v>12397</v>
      </c>
      <c r="Y294" s="178" t="s">
        <v>173</v>
      </c>
      <c r="Z294" s="178" t="s">
        <v>32</v>
      </c>
      <c r="AA294" s="178" t="s">
        <v>189</v>
      </c>
      <c r="AB294" s="178">
        <v>0</v>
      </c>
      <c r="AC294" s="92" t="s">
        <v>435</v>
      </c>
      <c r="AD294" s="112">
        <f>IF(T294="SOPORTE_TELEFÓNICO",'BASE LIQUIDACION REDEBAN 2025'!$B$19,IF(AND(T294="VISITA_TÉCNICA",Z294="TIPO II"),'BASE LIQUIDACION REDEBAN 2025'!$B$18,'BASE LIQUIDACION REDEBAN 2025'!$B$17))</f>
        <v>35779.500569199998</v>
      </c>
      <c r="AE294" s="97">
        <v>0</v>
      </c>
      <c r="AF294" s="97">
        <f t="shared" si="4"/>
        <v>35779.500569199998</v>
      </c>
    </row>
    <row r="295" spans="1:32" s="85" customFormat="1" ht="13.15">
      <c r="A295" s="178" t="s">
        <v>100</v>
      </c>
      <c r="B295" s="95" t="str">
        <f>VLOOKUP(A295,'CENTRO DE COSTOS'!A:D,4,FALSE)</f>
        <v>KEVIN ALEXIS CORZO BUSTOS</v>
      </c>
      <c r="C295" s="95" t="str">
        <f>VLOOKUP(A295,'CENTRO DE COSTOS'!A:D,2,FALSE)</f>
        <v>0004-0007</v>
      </c>
      <c r="D295" s="178">
        <v>50568</v>
      </c>
      <c r="E295" s="178">
        <v>2259943</v>
      </c>
      <c r="F295" s="178">
        <v>61684</v>
      </c>
      <c r="G295" s="178" t="s">
        <v>192</v>
      </c>
      <c r="H295" s="178" t="s">
        <v>4215</v>
      </c>
      <c r="I295" s="178" t="s">
        <v>12818</v>
      </c>
      <c r="J295" s="110" t="s">
        <v>167</v>
      </c>
      <c r="K295" s="178">
        <v>2259943</v>
      </c>
      <c r="L295" s="178" t="s">
        <v>12819</v>
      </c>
      <c r="M295" s="176">
        <v>45813.555173611108</v>
      </c>
      <c r="N295" s="176">
        <v>45818.649953703702</v>
      </c>
      <c r="O295" s="178" t="s">
        <v>9136</v>
      </c>
      <c r="P295" s="178" t="s">
        <v>9137</v>
      </c>
      <c r="Q295" s="178" t="s">
        <v>9138</v>
      </c>
      <c r="R295" s="178" t="s">
        <v>11927</v>
      </c>
      <c r="S295" s="178" t="s">
        <v>11927</v>
      </c>
      <c r="T295" s="178" t="s">
        <v>9971</v>
      </c>
      <c r="U295" s="178">
        <v>100</v>
      </c>
      <c r="V295" s="178" t="s">
        <v>12805</v>
      </c>
      <c r="W295" s="177">
        <v>240030303025</v>
      </c>
      <c r="X295" s="178" t="s">
        <v>12037</v>
      </c>
      <c r="Y295" s="178" t="s">
        <v>173</v>
      </c>
      <c r="Z295" s="178" t="s">
        <v>30</v>
      </c>
      <c r="AA295" s="178" t="s">
        <v>189</v>
      </c>
      <c r="AB295" s="178">
        <v>0</v>
      </c>
      <c r="AC295" s="92" t="s">
        <v>460</v>
      </c>
      <c r="AD295" s="112">
        <f>IF(T295="SOPORTE_TELEFÓNICO",'BASE LIQUIDACION REDEBAN 2025'!$B$19,IF(AND(T295="VISITA_TÉCNICA",Z295="TIPO II"),'BASE LIQUIDACION REDEBAN 2025'!$B$18,'BASE LIQUIDACION REDEBAN 2025'!$B$17))</f>
        <v>35779.500569199998</v>
      </c>
      <c r="AE295" s="97">
        <v>0</v>
      </c>
      <c r="AF295" s="97">
        <f t="shared" si="4"/>
        <v>35779.500569199998</v>
      </c>
    </row>
    <row r="296" spans="1:32" s="85" customFormat="1" ht="13.15">
      <c r="A296" s="178" t="s">
        <v>86</v>
      </c>
      <c r="B296" s="95" t="str">
        <f>VLOOKUP(A296,'CENTRO DE COSTOS'!A:D,4,FALSE)</f>
        <v>KEVIN ALEXIS CORZO BUSTOS</v>
      </c>
      <c r="C296" s="95" t="str">
        <f>VLOOKUP(A296,'CENTRO DE COSTOS'!A:D,2,FALSE)</f>
        <v>0004-0007</v>
      </c>
      <c r="D296" s="178">
        <v>73504</v>
      </c>
      <c r="E296" s="178">
        <v>2263273</v>
      </c>
      <c r="F296" s="178">
        <v>66099</v>
      </c>
      <c r="G296" s="178" t="s">
        <v>870</v>
      </c>
      <c r="H296" s="178" t="s">
        <v>12820</v>
      </c>
      <c r="I296" s="178" t="s">
        <v>12821</v>
      </c>
      <c r="J296" s="110" t="s">
        <v>167</v>
      </c>
      <c r="K296" s="178">
        <v>2263273</v>
      </c>
      <c r="L296" s="178" t="s">
        <v>12822</v>
      </c>
      <c r="M296" s="176">
        <v>45814.359027777777</v>
      </c>
      <c r="N296" s="176">
        <v>45818.650682870371</v>
      </c>
      <c r="O296" s="178" t="s">
        <v>9136</v>
      </c>
      <c r="P296" s="178" t="s">
        <v>9137</v>
      </c>
      <c r="Q296" s="178" t="s">
        <v>9138</v>
      </c>
      <c r="R296" s="178" t="s">
        <v>11927</v>
      </c>
      <c r="S296" s="178" t="s">
        <v>11927</v>
      </c>
      <c r="T296" s="178" t="s">
        <v>9971</v>
      </c>
      <c r="U296" s="178">
        <v>10</v>
      </c>
      <c r="V296" s="178" t="s">
        <v>12823</v>
      </c>
      <c r="W296" s="177" t="s">
        <v>12824</v>
      </c>
      <c r="X296" s="178" t="s">
        <v>12037</v>
      </c>
      <c r="Y296" s="178" t="s">
        <v>173</v>
      </c>
      <c r="Z296" s="178" t="s">
        <v>30</v>
      </c>
      <c r="AA296" s="178" t="s">
        <v>189</v>
      </c>
      <c r="AB296" s="178">
        <v>0</v>
      </c>
      <c r="AC296" s="92" t="s">
        <v>435</v>
      </c>
      <c r="AD296" s="112">
        <f>IF(T296="SOPORTE_TELEFÓNICO",'BASE LIQUIDACION REDEBAN 2025'!$B$19,IF(AND(T296="VISITA_TÉCNICA",Z296="TIPO II"),'BASE LIQUIDACION REDEBAN 2025'!$B$18,'BASE LIQUIDACION REDEBAN 2025'!$B$17))</f>
        <v>35779.500569199998</v>
      </c>
      <c r="AE296" s="97">
        <v>0</v>
      </c>
      <c r="AF296" s="97">
        <f t="shared" si="4"/>
        <v>35779.500569199998</v>
      </c>
    </row>
    <row r="297" spans="1:32" s="85" customFormat="1" ht="13.15">
      <c r="A297" s="178" t="s">
        <v>81</v>
      </c>
      <c r="B297" s="95" t="str">
        <f>VLOOKUP(A297,'CENTRO DE COSTOS'!A:D,4,FALSE)</f>
        <v>MIGUEL JULIÁN HERNÁNDEZ GUARÍN</v>
      </c>
      <c r="C297" s="95" t="str">
        <f>VLOOKUP(A297,'CENTRO DE COSTOS'!A:D,2,FALSE)</f>
        <v>0004-0008</v>
      </c>
      <c r="D297" s="178">
        <v>54720</v>
      </c>
      <c r="E297" s="178">
        <v>2263281</v>
      </c>
      <c r="F297" s="178">
        <v>77628</v>
      </c>
      <c r="G297" s="178" t="s">
        <v>408</v>
      </c>
      <c r="H297" s="178" t="s">
        <v>8105</v>
      </c>
      <c r="I297" s="178" t="s">
        <v>12825</v>
      </c>
      <c r="J297" s="110" t="s">
        <v>167</v>
      </c>
      <c r="K297" s="178">
        <v>2263281</v>
      </c>
      <c r="L297" s="178" t="s">
        <v>12826</v>
      </c>
      <c r="M297" s="176">
        <v>45814.359722222223</v>
      </c>
      <c r="N297" s="176">
        <v>45818.651620370372</v>
      </c>
      <c r="O297" s="178" t="s">
        <v>9136</v>
      </c>
      <c r="P297" s="178" t="s">
        <v>9137</v>
      </c>
      <c r="Q297" s="178" t="s">
        <v>9138</v>
      </c>
      <c r="R297" s="178" t="s">
        <v>11927</v>
      </c>
      <c r="S297" s="178" t="s">
        <v>11927</v>
      </c>
      <c r="T297" s="178" t="s">
        <v>9971</v>
      </c>
      <c r="U297" s="178">
        <v>20</v>
      </c>
      <c r="V297" s="178" t="s">
        <v>12827</v>
      </c>
      <c r="W297" s="177">
        <v>700160011079</v>
      </c>
      <c r="X297" s="178" t="s">
        <v>12037</v>
      </c>
      <c r="Y297" s="178" t="s">
        <v>173</v>
      </c>
      <c r="Z297" s="178" t="s">
        <v>28</v>
      </c>
      <c r="AA297" s="178" t="s">
        <v>189</v>
      </c>
      <c r="AB297" s="178">
        <v>0</v>
      </c>
      <c r="AC297" s="92" t="s">
        <v>1163</v>
      </c>
      <c r="AD297" s="112">
        <f>IF(T297="SOPORTE_TELEFÓNICO",'BASE LIQUIDACION REDEBAN 2025'!$B$19,IF(AND(T297="VISITA_TÉCNICA",Z297="TIPO II"),'BASE LIQUIDACION REDEBAN 2025'!$B$18,'BASE LIQUIDACION REDEBAN 2025'!$B$17))</f>
        <v>35779.500569199998</v>
      </c>
      <c r="AE297" s="97">
        <v>0</v>
      </c>
      <c r="AF297" s="97">
        <f t="shared" si="4"/>
        <v>35779.500569199998</v>
      </c>
    </row>
    <row r="298" spans="1:32" s="85" customFormat="1" ht="13.15">
      <c r="A298" s="178" t="s">
        <v>81</v>
      </c>
      <c r="B298" s="95" t="str">
        <f>VLOOKUP(A298,'CENTRO DE COSTOS'!A:D,4,FALSE)</f>
        <v>MIGUEL JULIÁN HERNÁNDEZ GUARÍN</v>
      </c>
      <c r="C298" s="95" t="str">
        <f>VLOOKUP(A298,'CENTRO DE COSTOS'!A:D,2,FALSE)</f>
        <v>0004-0008</v>
      </c>
      <c r="D298" s="178">
        <v>54720</v>
      </c>
      <c r="E298" s="178">
        <v>2263537</v>
      </c>
      <c r="F298" s="178">
        <v>73224</v>
      </c>
      <c r="G298" s="178" t="s">
        <v>408</v>
      </c>
      <c r="H298" s="178" t="s">
        <v>8105</v>
      </c>
      <c r="I298" s="178" t="s">
        <v>12828</v>
      </c>
      <c r="J298" s="110" t="s">
        <v>167</v>
      </c>
      <c r="K298" s="178">
        <v>2263537</v>
      </c>
      <c r="L298" s="178" t="s">
        <v>12829</v>
      </c>
      <c r="M298" s="176">
        <v>45814.368055555555</v>
      </c>
      <c r="N298" s="176">
        <v>45818.652442129627</v>
      </c>
      <c r="O298" s="178" t="s">
        <v>9136</v>
      </c>
      <c r="P298" s="178" t="s">
        <v>9137</v>
      </c>
      <c r="Q298" s="178" t="s">
        <v>9138</v>
      </c>
      <c r="R298" s="178" t="s">
        <v>11927</v>
      </c>
      <c r="S298" s="178" t="s">
        <v>11927</v>
      </c>
      <c r="T298" s="178" t="s">
        <v>9971</v>
      </c>
      <c r="U298" s="178">
        <v>20</v>
      </c>
      <c r="V298" s="178" t="s">
        <v>12830</v>
      </c>
      <c r="W298" s="177">
        <v>700160011079</v>
      </c>
      <c r="X298" s="178" t="s">
        <v>12037</v>
      </c>
      <c r="Y298" s="178" t="s">
        <v>173</v>
      </c>
      <c r="Z298" s="178" t="s">
        <v>28</v>
      </c>
      <c r="AA298" s="178" t="s">
        <v>189</v>
      </c>
      <c r="AB298" s="178">
        <v>0</v>
      </c>
      <c r="AC298" s="92" t="s">
        <v>589</v>
      </c>
      <c r="AD298" s="112">
        <f>IF(T298="SOPORTE_TELEFÓNICO",'BASE LIQUIDACION REDEBAN 2025'!$B$19,IF(AND(T298="VISITA_TÉCNICA",Z298="TIPO II"),'BASE LIQUIDACION REDEBAN 2025'!$B$18,'BASE LIQUIDACION REDEBAN 2025'!$B$17))</f>
        <v>35779.500569199998</v>
      </c>
      <c r="AE298" s="97">
        <v>0</v>
      </c>
      <c r="AF298" s="97">
        <f t="shared" si="4"/>
        <v>35779.500569199998</v>
      </c>
    </row>
    <row r="299" spans="1:32" s="85" customFormat="1" ht="13.15">
      <c r="A299" s="178" t="s">
        <v>72</v>
      </c>
      <c r="B299" s="95" t="str">
        <f>VLOOKUP(A299,'CENTRO DE COSTOS'!A:D,4,FALSE)</f>
        <v>MIGUEL JULIÁN HERNÁNDEZ GUARÍN</v>
      </c>
      <c r="C299" s="95" t="str">
        <f>VLOOKUP(A299,'CENTRO DE COSTOS'!A:D,2,FALSE)</f>
        <v>0004-0008</v>
      </c>
      <c r="D299" s="178">
        <v>68547</v>
      </c>
      <c r="E299" s="178">
        <v>2275113</v>
      </c>
      <c r="F299" s="178">
        <v>78884</v>
      </c>
      <c r="G299" s="178" t="s">
        <v>180</v>
      </c>
      <c r="H299" s="178" t="s">
        <v>3280</v>
      </c>
      <c r="I299" s="178" t="s">
        <v>12831</v>
      </c>
      <c r="J299" s="110" t="s">
        <v>167</v>
      </c>
      <c r="K299" s="178">
        <v>2275113</v>
      </c>
      <c r="L299" s="178" t="s">
        <v>12832</v>
      </c>
      <c r="M299" s="176">
        <v>45817.61041666667</v>
      </c>
      <c r="N299" s="176">
        <v>45818.655775462961</v>
      </c>
      <c r="O299" s="178" t="s">
        <v>9136</v>
      </c>
      <c r="P299" s="178" t="s">
        <v>9137</v>
      </c>
      <c r="Q299" s="178" t="s">
        <v>9138</v>
      </c>
      <c r="R299" s="178" t="s">
        <v>11927</v>
      </c>
      <c r="S299" s="178" t="s">
        <v>11927</v>
      </c>
      <c r="T299" s="178" t="s">
        <v>177</v>
      </c>
      <c r="U299" s="178">
        <v>10</v>
      </c>
      <c r="V299" s="178" t="s">
        <v>12833</v>
      </c>
      <c r="W299" s="177">
        <v>0</v>
      </c>
      <c r="X299" s="178">
        <v>0</v>
      </c>
      <c r="Y299" s="178" t="s">
        <v>173</v>
      </c>
      <c r="Z299" s="178" t="s">
        <v>28</v>
      </c>
      <c r="AA299" s="178" t="s">
        <v>189</v>
      </c>
      <c r="AB299" s="178">
        <v>1</v>
      </c>
      <c r="AC299" s="92" t="s">
        <v>3310</v>
      </c>
      <c r="AD299" s="112">
        <f>IF(T299="SOPORTE_TELEFÓNICO",'BASE LIQUIDACION REDEBAN 2025'!$B$19,IF(AND(T299="VISITA_TÉCNICA",Z299="TIPO II"),'BASE LIQUIDACION REDEBAN 2025'!$B$18,'BASE LIQUIDACION REDEBAN 2025'!$B$17))</f>
        <v>67654.12000000001</v>
      </c>
      <c r="AE299" s="97">
        <v>0</v>
      </c>
      <c r="AF299" s="97">
        <f t="shared" si="4"/>
        <v>67654.12000000001</v>
      </c>
    </row>
    <row r="300" spans="1:32" s="85" customFormat="1" ht="13.15">
      <c r="A300" s="178" t="s">
        <v>72</v>
      </c>
      <c r="B300" s="95" t="str">
        <f>VLOOKUP(A300,'CENTRO DE COSTOS'!A:D,4,FALSE)</f>
        <v>MIGUEL JULIÁN HERNÁNDEZ GUARÍN</v>
      </c>
      <c r="C300" s="95" t="str">
        <f>VLOOKUP(A300,'CENTRO DE COSTOS'!A:D,2,FALSE)</f>
        <v>0004-0008</v>
      </c>
      <c r="D300" s="178">
        <v>68307</v>
      </c>
      <c r="E300" s="178">
        <v>2277166</v>
      </c>
      <c r="F300" s="178">
        <v>40251</v>
      </c>
      <c r="G300" s="178" t="s">
        <v>180</v>
      </c>
      <c r="H300" s="178" t="s">
        <v>1617</v>
      </c>
      <c r="I300" s="178" t="s">
        <v>12834</v>
      </c>
      <c r="J300" s="110" t="s">
        <v>167</v>
      </c>
      <c r="K300" s="178">
        <v>2277166</v>
      </c>
      <c r="L300" s="178" t="s">
        <v>12835</v>
      </c>
      <c r="M300" s="176">
        <v>45818.333333333336</v>
      </c>
      <c r="N300" s="176">
        <v>45818.658888888887</v>
      </c>
      <c r="O300" s="178" t="s">
        <v>9136</v>
      </c>
      <c r="P300" s="178" t="s">
        <v>9137</v>
      </c>
      <c r="Q300" s="178" t="s">
        <v>9138</v>
      </c>
      <c r="R300" s="178" t="s">
        <v>11927</v>
      </c>
      <c r="S300" s="178" t="s">
        <v>11927</v>
      </c>
      <c r="T300" s="178" t="s">
        <v>177</v>
      </c>
      <c r="U300" s="178">
        <v>20</v>
      </c>
      <c r="V300" s="178" t="s">
        <v>12836</v>
      </c>
      <c r="W300" s="177">
        <v>0</v>
      </c>
      <c r="X300" s="178">
        <v>0</v>
      </c>
      <c r="Y300" s="178" t="s">
        <v>173</v>
      </c>
      <c r="Z300" s="178" t="s">
        <v>25</v>
      </c>
      <c r="AA300" s="178" t="s">
        <v>189</v>
      </c>
      <c r="AB300" s="178">
        <v>1</v>
      </c>
      <c r="AC300" s="92" t="s">
        <v>855</v>
      </c>
      <c r="AD300" s="112">
        <f>IF(T300="SOPORTE_TELEFÓNICO",'BASE LIQUIDACION REDEBAN 2025'!$B$19,IF(AND(T300="VISITA_TÉCNICA",Z300="TIPO II"),'BASE LIQUIDACION REDEBAN 2025'!$B$18,'BASE LIQUIDACION REDEBAN 2025'!$B$17))</f>
        <v>35779.500569199998</v>
      </c>
      <c r="AE300" s="97">
        <v>0</v>
      </c>
      <c r="AF300" s="97">
        <f t="shared" si="4"/>
        <v>35779.500569199998</v>
      </c>
    </row>
    <row r="301" spans="1:32" s="85" customFormat="1" ht="13.15">
      <c r="A301" s="178" t="s">
        <v>72</v>
      </c>
      <c r="B301" s="95" t="str">
        <f>VLOOKUP(A301,'CENTRO DE COSTOS'!A:D,4,FALSE)</f>
        <v>MIGUEL JULIÁN HERNÁNDEZ GUARÍN</v>
      </c>
      <c r="C301" s="95" t="str">
        <f>VLOOKUP(A301,'CENTRO DE COSTOS'!A:D,2,FALSE)</f>
        <v>0004-0008</v>
      </c>
      <c r="D301" s="178">
        <v>68276</v>
      </c>
      <c r="E301" s="178">
        <v>2278538</v>
      </c>
      <c r="F301" s="178">
        <v>77279</v>
      </c>
      <c r="G301" s="178" t="s">
        <v>180</v>
      </c>
      <c r="H301" s="178" t="s">
        <v>181</v>
      </c>
      <c r="I301" s="178" t="s">
        <v>12837</v>
      </c>
      <c r="J301" s="110" t="s">
        <v>167</v>
      </c>
      <c r="K301" s="178">
        <v>2278538</v>
      </c>
      <c r="L301" s="178" t="s">
        <v>12838</v>
      </c>
      <c r="M301" s="176">
        <v>45818.352777777778</v>
      </c>
      <c r="N301" s="176">
        <v>45818.686099537037</v>
      </c>
      <c r="O301" s="178" t="s">
        <v>9136</v>
      </c>
      <c r="P301" s="178" t="s">
        <v>9137</v>
      </c>
      <c r="Q301" s="178" t="s">
        <v>9138</v>
      </c>
      <c r="R301" s="178" t="s">
        <v>11927</v>
      </c>
      <c r="S301" s="178" t="s">
        <v>11927</v>
      </c>
      <c r="T301" s="178" t="s">
        <v>177</v>
      </c>
      <c r="U301" s="178">
        <v>20</v>
      </c>
      <c r="V301" s="178" t="s">
        <v>12839</v>
      </c>
      <c r="W301" s="177">
        <v>0</v>
      </c>
      <c r="X301" s="178">
        <v>0</v>
      </c>
      <c r="Y301" s="178" t="s">
        <v>173</v>
      </c>
      <c r="Z301" s="178" t="s">
        <v>25</v>
      </c>
      <c r="AA301" s="178" t="s">
        <v>189</v>
      </c>
      <c r="AB301" s="178">
        <v>1</v>
      </c>
      <c r="AC301" s="92" t="s">
        <v>1099</v>
      </c>
      <c r="AD301" s="112">
        <f>IF(T301="SOPORTE_TELEFÓNICO",'BASE LIQUIDACION REDEBAN 2025'!$B$19,IF(AND(T301="VISITA_TÉCNICA",Z301="TIPO II"),'BASE LIQUIDACION REDEBAN 2025'!$B$18,'BASE LIQUIDACION REDEBAN 2025'!$B$17))</f>
        <v>35779.500569199998</v>
      </c>
      <c r="AE301" s="97">
        <v>0</v>
      </c>
      <c r="AF301" s="97">
        <f t="shared" si="4"/>
        <v>35779.500569199998</v>
      </c>
    </row>
    <row r="302" spans="1:32" s="85" customFormat="1" ht="13.15">
      <c r="A302" s="178" t="s">
        <v>60</v>
      </c>
      <c r="B302" s="95" t="str">
        <f>VLOOKUP(A302,'CENTRO DE COSTOS'!A:D,4,FALSE)</f>
        <v>JUAN SEBASTIÁN RÍOS CASTRILLÓN</v>
      </c>
      <c r="C302" s="95" t="str">
        <f>VLOOKUP(A302,'CENTRO DE COSTOS'!A:D,2,FALSE)</f>
        <v>0004-0005</v>
      </c>
      <c r="D302" s="178">
        <v>27615</v>
      </c>
      <c r="E302" s="178">
        <v>2248420</v>
      </c>
      <c r="F302" s="178">
        <v>63236</v>
      </c>
      <c r="G302" s="178" t="s">
        <v>208</v>
      </c>
      <c r="H302" s="178" t="s">
        <v>8743</v>
      </c>
      <c r="I302" s="178" t="s">
        <v>12840</v>
      </c>
      <c r="J302" s="110" t="s">
        <v>167</v>
      </c>
      <c r="K302" s="178">
        <v>2248420</v>
      </c>
      <c r="L302" s="178" t="s">
        <v>12841</v>
      </c>
      <c r="M302" s="176">
        <v>45811.672222222223</v>
      </c>
      <c r="N302" s="176">
        <v>45818.691377314812</v>
      </c>
      <c r="O302" s="178" t="s">
        <v>9136</v>
      </c>
      <c r="P302" s="178" t="s">
        <v>9137</v>
      </c>
      <c r="Q302" s="178" t="s">
        <v>9138</v>
      </c>
      <c r="R302" s="178" t="s">
        <v>11927</v>
      </c>
      <c r="S302" s="178" t="s">
        <v>11927</v>
      </c>
      <c r="T302" s="178" t="s">
        <v>9971</v>
      </c>
      <c r="U302" s="178">
        <v>170</v>
      </c>
      <c r="V302" s="178" t="s">
        <v>12842</v>
      </c>
      <c r="W302" s="177">
        <v>368691990</v>
      </c>
      <c r="X302" s="178" t="s">
        <v>11942</v>
      </c>
      <c r="Y302" s="178" t="s">
        <v>12182</v>
      </c>
      <c r="Z302" s="178" t="s">
        <v>175</v>
      </c>
      <c r="AA302" s="178" t="s">
        <v>2059</v>
      </c>
      <c r="AB302" s="178">
        <v>0</v>
      </c>
      <c r="AC302" s="92" t="s">
        <v>320</v>
      </c>
      <c r="AD302" s="112">
        <f>IF(T302="SOPORTE_TELEFÓNICO",'BASE LIQUIDACION REDEBAN 2025'!$B$19,IF(AND(T302="VISITA_TÉCNICA",Z302="TIPO II"),'BASE LIQUIDACION REDEBAN 2025'!$B$18,'BASE LIQUIDACION REDEBAN 2025'!$B$17))</f>
        <v>35779.500569199998</v>
      </c>
      <c r="AE302" s="97">
        <v>0</v>
      </c>
      <c r="AF302" s="97">
        <f t="shared" si="4"/>
        <v>35779.500569199998</v>
      </c>
    </row>
    <row r="303" spans="1:32" s="85" customFormat="1" ht="13.15">
      <c r="A303" s="178" t="s">
        <v>76</v>
      </c>
      <c r="B303" s="95" t="str">
        <f>VLOOKUP(A303,'CENTRO DE COSTOS'!A:D,4,FALSE)</f>
        <v>DIEGO FERNANDO HENAO CARDONA</v>
      </c>
      <c r="C303" s="95" t="str">
        <f>VLOOKUP(A303,'CENTRO DE COSTOS'!A:D,2,FALSE)</f>
        <v>0004-0003</v>
      </c>
      <c r="D303" s="178">
        <v>76036</v>
      </c>
      <c r="E303" s="178">
        <v>2268479</v>
      </c>
      <c r="F303" s="178">
        <v>70950</v>
      </c>
      <c r="G303" s="178" t="s">
        <v>230</v>
      </c>
      <c r="H303" s="178" t="s">
        <v>444</v>
      </c>
      <c r="I303" s="178" t="s">
        <v>12843</v>
      </c>
      <c r="J303" s="110" t="s">
        <v>167</v>
      </c>
      <c r="K303" s="178">
        <v>2268479</v>
      </c>
      <c r="L303" s="178" t="s">
        <v>12844</v>
      </c>
      <c r="M303" s="176">
        <v>45815.44027777778</v>
      </c>
      <c r="N303" s="176">
        <v>45818.693078703705</v>
      </c>
      <c r="O303" s="178" t="s">
        <v>9136</v>
      </c>
      <c r="P303" s="178" t="s">
        <v>9137</v>
      </c>
      <c r="Q303" s="178" t="s">
        <v>9138</v>
      </c>
      <c r="R303" s="178" t="s">
        <v>11927</v>
      </c>
      <c r="S303" s="178" t="s">
        <v>11927</v>
      </c>
      <c r="T303" s="178" t="s">
        <v>177</v>
      </c>
      <c r="U303" s="178">
        <v>30</v>
      </c>
      <c r="V303" s="178" t="s">
        <v>12845</v>
      </c>
      <c r="W303" s="177">
        <v>0</v>
      </c>
      <c r="X303" s="178">
        <v>0</v>
      </c>
      <c r="Y303" s="178" t="s">
        <v>173</v>
      </c>
      <c r="Z303" s="178" t="s">
        <v>28</v>
      </c>
      <c r="AA303" s="178" t="s">
        <v>189</v>
      </c>
      <c r="AB303" s="178">
        <v>1</v>
      </c>
      <c r="AC303" s="92">
        <v>0</v>
      </c>
      <c r="AD303" s="112">
        <f>IF(T303="SOPORTE_TELEFÓNICO",'BASE LIQUIDACION REDEBAN 2025'!$B$19,IF(AND(T303="VISITA_TÉCNICA",Z303="TIPO II"),'BASE LIQUIDACION REDEBAN 2025'!$B$18,'BASE LIQUIDACION REDEBAN 2025'!$B$17))</f>
        <v>67654.12000000001</v>
      </c>
      <c r="AE303" s="97">
        <v>0</v>
      </c>
      <c r="AF303" s="97">
        <f t="shared" si="4"/>
        <v>67654.12000000001</v>
      </c>
    </row>
    <row r="304" spans="1:32" s="85" customFormat="1" ht="13.15">
      <c r="A304" s="178" t="s">
        <v>68</v>
      </c>
      <c r="B304" s="95" t="str">
        <f>VLOOKUP(A304,'CENTRO DE COSTOS'!A:D,4,FALSE)</f>
        <v>WILLIAM ASDRUBAL ROZO ROZO</v>
      </c>
      <c r="C304" s="95" t="str">
        <f>VLOOKUP(A304,'CENTRO DE COSTOS'!A:D,2,FALSE)</f>
        <v>0004-0004</v>
      </c>
      <c r="D304" s="178">
        <v>11001</v>
      </c>
      <c r="E304" s="178">
        <v>2269472</v>
      </c>
      <c r="F304" s="178">
        <v>51556</v>
      </c>
      <c r="G304" s="178" t="s">
        <v>298</v>
      </c>
      <c r="H304" s="178" t="s">
        <v>68</v>
      </c>
      <c r="I304" s="178" t="s">
        <v>12846</v>
      </c>
      <c r="J304" s="110" t="s">
        <v>167</v>
      </c>
      <c r="K304" s="178">
        <v>2269472</v>
      </c>
      <c r="L304" s="178" t="s">
        <v>12847</v>
      </c>
      <c r="M304" s="176">
        <v>45817.333333333336</v>
      </c>
      <c r="N304" s="176">
        <v>45818.693935185183</v>
      </c>
      <c r="O304" s="178" t="s">
        <v>9136</v>
      </c>
      <c r="P304" s="178" t="s">
        <v>9137</v>
      </c>
      <c r="Q304" s="178" t="s">
        <v>9138</v>
      </c>
      <c r="R304" s="178" t="s">
        <v>11927</v>
      </c>
      <c r="S304" s="178" t="s">
        <v>11927</v>
      </c>
      <c r="T304" s="178" t="s">
        <v>177</v>
      </c>
      <c r="U304" s="178">
        <v>10</v>
      </c>
      <c r="V304" s="178" t="s">
        <v>12848</v>
      </c>
      <c r="W304" s="177">
        <v>0</v>
      </c>
      <c r="X304" s="178">
        <v>0</v>
      </c>
      <c r="Y304" s="178" t="s">
        <v>173</v>
      </c>
      <c r="Z304" s="178" t="s">
        <v>25</v>
      </c>
      <c r="AA304" s="178" t="s">
        <v>189</v>
      </c>
      <c r="AB304" s="178">
        <v>1</v>
      </c>
      <c r="AC304" s="92" t="s">
        <v>2095</v>
      </c>
      <c r="AD304" s="112">
        <f>IF(T304="SOPORTE_TELEFÓNICO",'BASE LIQUIDACION REDEBAN 2025'!$B$19,IF(AND(T304="VISITA_TÉCNICA",Z304="TIPO II"),'BASE LIQUIDACION REDEBAN 2025'!$B$18,'BASE LIQUIDACION REDEBAN 2025'!$B$17))</f>
        <v>35779.500569199998</v>
      </c>
      <c r="AE304" s="97">
        <v>0</v>
      </c>
      <c r="AF304" s="97">
        <f t="shared" si="4"/>
        <v>35779.500569199998</v>
      </c>
    </row>
    <row r="305" spans="1:32" s="85" customFormat="1" ht="13.15">
      <c r="A305" s="178" t="s">
        <v>81</v>
      </c>
      <c r="B305" s="95" t="str">
        <f>VLOOKUP(A305,'CENTRO DE COSTOS'!A:D,4,FALSE)</f>
        <v>MIGUEL JULIÁN HERNÁNDEZ GUARÍN</v>
      </c>
      <c r="C305" s="95" t="str">
        <f>VLOOKUP(A305,'CENTRO DE COSTOS'!A:D,2,FALSE)</f>
        <v>0004-0008</v>
      </c>
      <c r="D305" s="178">
        <v>54001</v>
      </c>
      <c r="E305" s="178">
        <v>2271521</v>
      </c>
      <c r="F305" s="178">
        <v>63241</v>
      </c>
      <c r="G305" s="178" t="s">
        <v>408</v>
      </c>
      <c r="H305" s="178" t="s">
        <v>81</v>
      </c>
      <c r="I305" s="178" t="s">
        <v>12849</v>
      </c>
      <c r="J305" s="110" t="s">
        <v>167</v>
      </c>
      <c r="K305" s="178">
        <v>2271521</v>
      </c>
      <c r="L305" s="178" t="s">
        <v>12850</v>
      </c>
      <c r="M305" s="176">
        <v>45817.388888888891</v>
      </c>
      <c r="N305" s="176">
        <v>45819.321157407408</v>
      </c>
      <c r="O305" s="178" t="s">
        <v>9136</v>
      </c>
      <c r="P305" s="178" t="s">
        <v>9137</v>
      </c>
      <c r="Q305" s="178" t="s">
        <v>9138</v>
      </c>
      <c r="R305" s="178" t="s">
        <v>11927</v>
      </c>
      <c r="S305" s="178" t="s">
        <v>11927</v>
      </c>
      <c r="T305" s="178" t="s">
        <v>177</v>
      </c>
      <c r="U305" s="178">
        <v>50</v>
      </c>
      <c r="V305" s="178" t="s">
        <v>12851</v>
      </c>
      <c r="W305" s="177">
        <v>0</v>
      </c>
      <c r="X305" s="178">
        <v>0</v>
      </c>
      <c r="Y305" s="178" t="s">
        <v>173</v>
      </c>
      <c r="Z305" s="178" t="s">
        <v>25</v>
      </c>
      <c r="AA305" s="178" t="s">
        <v>189</v>
      </c>
      <c r="AB305" s="178">
        <v>1</v>
      </c>
      <c r="AC305" s="92" t="s">
        <v>240</v>
      </c>
      <c r="AD305" s="112">
        <f>IF(T305="SOPORTE_TELEFÓNICO",'BASE LIQUIDACION REDEBAN 2025'!$B$19,IF(AND(T305="VISITA_TÉCNICA",Z305="TIPO II"),'BASE LIQUIDACION REDEBAN 2025'!$B$18,'BASE LIQUIDACION REDEBAN 2025'!$B$17))</f>
        <v>35779.500569199998</v>
      </c>
      <c r="AE305" s="97">
        <v>0</v>
      </c>
      <c r="AF305" s="97">
        <f t="shared" si="4"/>
        <v>35779.500569199998</v>
      </c>
    </row>
    <row r="306" spans="1:32" s="85" customFormat="1" ht="13.15">
      <c r="A306" s="178" t="s">
        <v>86</v>
      </c>
      <c r="B306" s="95" t="str">
        <f>VLOOKUP(A306,'CENTRO DE COSTOS'!A:D,4,FALSE)</f>
        <v>KEVIN ALEXIS CORZO BUSTOS</v>
      </c>
      <c r="C306" s="95" t="str">
        <f>VLOOKUP(A306,'CENTRO DE COSTOS'!A:D,2,FALSE)</f>
        <v>0004-0007</v>
      </c>
      <c r="D306" s="178">
        <v>73001</v>
      </c>
      <c r="E306" s="178">
        <v>2275733</v>
      </c>
      <c r="F306" s="178">
        <v>78299</v>
      </c>
      <c r="G306" s="178" t="s">
        <v>870</v>
      </c>
      <c r="H306" s="178" t="s">
        <v>86</v>
      </c>
      <c r="I306" s="178" t="s">
        <v>12852</v>
      </c>
      <c r="J306" s="110" t="s">
        <v>167</v>
      </c>
      <c r="K306" s="178">
        <v>2275733</v>
      </c>
      <c r="L306" s="178" t="s">
        <v>12853</v>
      </c>
      <c r="M306" s="176">
        <v>45817.646527777775</v>
      </c>
      <c r="N306" s="176">
        <v>45819.324652777781</v>
      </c>
      <c r="O306" s="178" t="s">
        <v>9136</v>
      </c>
      <c r="P306" s="178" t="s">
        <v>9137</v>
      </c>
      <c r="Q306" s="178" t="s">
        <v>9138</v>
      </c>
      <c r="R306" s="178" t="s">
        <v>11927</v>
      </c>
      <c r="S306" s="178" t="s">
        <v>11927</v>
      </c>
      <c r="T306" s="178" t="s">
        <v>177</v>
      </c>
      <c r="U306" s="178">
        <v>30</v>
      </c>
      <c r="V306" s="178" t="s">
        <v>12854</v>
      </c>
      <c r="W306" s="177">
        <v>0</v>
      </c>
      <c r="X306" s="178">
        <v>0</v>
      </c>
      <c r="Y306" s="178" t="s">
        <v>173</v>
      </c>
      <c r="Z306" s="178" t="s">
        <v>25</v>
      </c>
      <c r="AA306" s="178" t="s">
        <v>189</v>
      </c>
      <c r="AB306" s="178">
        <v>1</v>
      </c>
      <c r="AC306" s="92" t="s">
        <v>785</v>
      </c>
      <c r="AD306" s="112">
        <f>IF(T306="SOPORTE_TELEFÓNICO",'BASE LIQUIDACION REDEBAN 2025'!$B$19,IF(AND(T306="VISITA_TÉCNICA",Z306="TIPO II"),'BASE LIQUIDACION REDEBAN 2025'!$B$18,'BASE LIQUIDACION REDEBAN 2025'!$B$17))</f>
        <v>35779.500569199998</v>
      </c>
      <c r="AE306" s="97">
        <v>0</v>
      </c>
      <c r="AF306" s="97">
        <f t="shared" si="4"/>
        <v>35779.500569199998</v>
      </c>
    </row>
    <row r="307" spans="1:32" s="85" customFormat="1" ht="13.15">
      <c r="A307" s="178" t="s">
        <v>76</v>
      </c>
      <c r="B307" s="95" t="str">
        <f>VLOOKUP(A307,'CENTRO DE COSTOS'!A:D,4,FALSE)</f>
        <v>DIEGO FERNANDO HENAO CARDONA</v>
      </c>
      <c r="C307" s="95" t="str">
        <f>VLOOKUP(A307,'CENTRO DE COSTOS'!A:D,2,FALSE)</f>
        <v>0004-0003</v>
      </c>
      <c r="D307" s="178">
        <v>76001</v>
      </c>
      <c r="E307" s="178">
        <v>2278577</v>
      </c>
      <c r="F307" s="178">
        <v>11471</v>
      </c>
      <c r="G307" s="178" t="s">
        <v>230</v>
      </c>
      <c r="H307" s="178" t="s">
        <v>76</v>
      </c>
      <c r="I307" s="178" t="s">
        <v>12855</v>
      </c>
      <c r="J307" s="110" t="s">
        <v>167</v>
      </c>
      <c r="K307" s="178">
        <v>2278577</v>
      </c>
      <c r="L307" s="178" t="s">
        <v>12856</v>
      </c>
      <c r="M307" s="176">
        <v>45818.359722222223</v>
      </c>
      <c r="N307" s="176">
        <v>45819.328263888892</v>
      </c>
      <c r="O307" s="178" t="s">
        <v>9136</v>
      </c>
      <c r="P307" s="178" t="s">
        <v>9137</v>
      </c>
      <c r="Q307" s="178" t="s">
        <v>9138</v>
      </c>
      <c r="R307" s="178" t="s">
        <v>11927</v>
      </c>
      <c r="S307" s="178" t="s">
        <v>11927</v>
      </c>
      <c r="T307" s="178" t="s">
        <v>177</v>
      </c>
      <c r="U307" s="178">
        <v>150</v>
      </c>
      <c r="V307" s="178" t="s">
        <v>12857</v>
      </c>
      <c r="W307" s="177">
        <v>0</v>
      </c>
      <c r="X307" s="178">
        <v>0</v>
      </c>
      <c r="Y307" s="178" t="s">
        <v>173</v>
      </c>
      <c r="Z307" s="178" t="s">
        <v>25</v>
      </c>
      <c r="AA307" s="178" t="s">
        <v>189</v>
      </c>
      <c r="AB307" s="178">
        <v>1</v>
      </c>
      <c r="AC307" s="92">
        <v>0</v>
      </c>
      <c r="AD307" s="112">
        <f>IF(T307="SOPORTE_TELEFÓNICO",'BASE LIQUIDACION REDEBAN 2025'!$B$19,IF(AND(T307="VISITA_TÉCNICA",Z307="TIPO II"),'BASE LIQUIDACION REDEBAN 2025'!$B$18,'BASE LIQUIDACION REDEBAN 2025'!$B$17))</f>
        <v>35779.500569199998</v>
      </c>
      <c r="AE307" s="97">
        <v>0</v>
      </c>
      <c r="AF307" s="97">
        <f t="shared" si="4"/>
        <v>35779.500569199998</v>
      </c>
    </row>
    <row r="308" spans="1:32" s="85" customFormat="1" ht="13.15">
      <c r="A308" s="178" t="s">
        <v>99</v>
      </c>
      <c r="B308" s="95" t="str">
        <f>VLOOKUP(A308,'CENTRO DE COSTOS'!A:D,4,FALSE)</f>
        <v>JOSE MAURICIO HERNANDEZ ROJAS</v>
      </c>
      <c r="C308" s="95" t="str">
        <f>VLOOKUP(A308,'CENTRO DE COSTOS'!A:D,2,FALSE)</f>
        <v>0004-0001</v>
      </c>
      <c r="D308" s="178">
        <v>20011</v>
      </c>
      <c r="E308" s="178">
        <v>2252748</v>
      </c>
      <c r="F308" s="178">
        <v>48994</v>
      </c>
      <c r="G308" s="178" t="s">
        <v>269</v>
      </c>
      <c r="H308" s="178" t="s">
        <v>1714</v>
      </c>
      <c r="I308" s="178" t="s">
        <v>12858</v>
      </c>
      <c r="J308" s="110" t="s">
        <v>167</v>
      </c>
      <c r="K308" s="178">
        <v>2252748</v>
      </c>
      <c r="L308" s="178" t="s">
        <v>12859</v>
      </c>
      <c r="M308" s="176">
        <v>45812.484027777777</v>
      </c>
      <c r="N308" s="176">
        <v>45819.339594907404</v>
      </c>
      <c r="O308" s="178" t="s">
        <v>9136</v>
      </c>
      <c r="P308" s="178" t="s">
        <v>9137</v>
      </c>
      <c r="Q308" s="178" t="s">
        <v>9138</v>
      </c>
      <c r="R308" s="178" t="s">
        <v>11927</v>
      </c>
      <c r="S308" s="178" t="s">
        <v>11927</v>
      </c>
      <c r="T308" s="178" t="s">
        <v>9971</v>
      </c>
      <c r="U308" s="178">
        <v>20</v>
      </c>
      <c r="V308" s="178" t="s">
        <v>12860</v>
      </c>
      <c r="W308" s="177">
        <v>45899500863</v>
      </c>
      <c r="X308" s="178" t="s">
        <v>12097</v>
      </c>
      <c r="Y308" s="178" t="s">
        <v>173</v>
      </c>
      <c r="Z308" s="178" t="s">
        <v>32</v>
      </c>
      <c r="AA308" s="178" t="s">
        <v>189</v>
      </c>
      <c r="AB308" s="178">
        <v>0</v>
      </c>
      <c r="AC308" s="92">
        <v>0</v>
      </c>
      <c r="AD308" s="112">
        <f>IF(T308="SOPORTE_TELEFÓNICO",'BASE LIQUIDACION REDEBAN 2025'!$B$19,IF(AND(T308="VISITA_TÉCNICA",Z308="TIPO II"),'BASE LIQUIDACION REDEBAN 2025'!$B$18,'BASE LIQUIDACION REDEBAN 2025'!$B$17))</f>
        <v>35779.500569199998</v>
      </c>
      <c r="AE308" s="97">
        <v>0</v>
      </c>
      <c r="AF308" s="97">
        <f t="shared" si="4"/>
        <v>35779.500569199998</v>
      </c>
    </row>
    <row r="309" spans="1:32" s="85" customFormat="1" ht="13.15">
      <c r="A309" s="178" t="s">
        <v>96</v>
      </c>
      <c r="B309" s="95" t="str">
        <f>VLOOKUP(A309,'CENTRO DE COSTOS'!A:D,4,FALSE)</f>
        <v>JOSE MAURICIO HERNANDEZ ROJAS</v>
      </c>
      <c r="C309" s="95" t="str">
        <f>VLOOKUP(A309,'CENTRO DE COSTOS'!A:D,2,FALSE)</f>
        <v>0004-0001</v>
      </c>
      <c r="D309" s="178">
        <v>44430</v>
      </c>
      <c r="E309" s="178">
        <v>2258252</v>
      </c>
      <c r="F309" s="178">
        <v>78712</v>
      </c>
      <c r="G309" s="178" t="s">
        <v>566</v>
      </c>
      <c r="H309" s="178" t="s">
        <v>5517</v>
      </c>
      <c r="I309" s="178" t="s">
        <v>12861</v>
      </c>
      <c r="J309" s="110" t="s">
        <v>167</v>
      </c>
      <c r="K309" s="178">
        <v>2258252</v>
      </c>
      <c r="L309" s="178" t="s">
        <v>12862</v>
      </c>
      <c r="M309" s="176">
        <v>45813.431250000001</v>
      </c>
      <c r="N309" s="176">
        <v>45819.363495370373</v>
      </c>
      <c r="O309" s="178" t="s">
        <v>9136</v>
      </c>
      <c r="P309" s="178" t="s">
        <v>9137</v>
      </c>
      <c r="Q309" s="178" t="s">
        <v>9138</v>
      </c>
      <c r="R309" s="178" t="s">
        <v>11927</v>
      </c>
      <c r="S309" s="178" t="s">
        <v>11927</v>
      </c>
      <c r="T309" s="178" t="s">
        <v>9971</v>
      </c>
      <c r="U309" s="178">
        <v>30</v>
      </c>
      <c r="V309" s="178" t="s">
        <v>12863</v>
      </c>
      <c r="W309" s="177" t="s">
        <v>12864</v>
      </c>
      <c r="X309" s="178" t="s">
        <v>12397</v>
      </c>
      <c r="Y309" s="178" t="s">
        <v>173</v>
      </c>
      <c r="Z309" s="178" t="s">
        <v>32</v>
      </c>
      <c r="AA309" s="178" t="s">
        <v>189</v>
      </c>
      <c r="AB309" s="178">
        <v>0</v>
      </c>
      <c r="AC309" s="92">
        <v>0</v>
      </c>
      <c r="AD309" s="112">
        <f>IF(T309="SOPORTE_TELEFÓNICO",'BASE LIQUIDACION REDEBAN 2025'!$B$19,IF(AND(T309="VISITA_TÉCNICA",Z309="TIPO II"),'BASE LIQUIDACION REDEBAN 2025'!$B$18,'BASE LIQUIDACION REDEBAN 2025'!$B$17))</f>
        <v>35779.500569199998</v>
      </c>
      <c r="AE309" s="97">
        <v>0</v>
      </c>
      <c r="AF309" s="97">
        <f t="shared" si="4"/>
        <v>35779.500569199998</v>
      </c>
    </row>
    <row r="310" spans="1:32" s="85" customFormat="1" ht="13.15">
      <c r="A310" s="178" t="s">
        <v>72</v>
      </c>
      <c r="B310" s="95" t="str">
        <f>VLOOKUP(A310,'CENTRO DE COSTOS'!A:D,4,FALSE)</f>
        <v>MIGUEL JULIÁN HERNÁNDEZ GUARÍN</v>
      </c>
      <c r="C310" s="95" t="str">
        <f>VLOOKUP(A310,'CENTRO DE COSTOS'!A:D,2,FALSE)</f>
        <v>0004-0008</v>
      </c>
      <c r="D310" s="178">
        <v>68081</v>
      </c>
      <c r="E310" s="178">
        <v>2254244</v>
      </c>
      <c r="F310" s="178">
        <v>34873</v>
      </c>
      <c r="G310" s="178" t="s">
        <v>180</v>
      </c>
      <c r="H310" s="178" t="s">
        <v>4156</v>
      </c>
      <c r="I310" s="178" t="s">
        <v>12865</v>
      </c>
      <c r="J310" s="110" t="s">
        <v>167</v>
      </c>
      <c r="K310" s="178">
        <v>2254244</v>
      </c>
      <c r="L310" s="178" t="s">
        <v>12866</v>
      </c>
      <c r="M310" s="176">
        <v>45812.625</v>
      </c>
      <c r="N310" s="176">
        <v>45819.368379629632</v>
      </c>
      <c r="O310" s="178" t="s">
        <v>9136</v>
      </c>
      <c r="P310" s="178" t="s">
        <v>9137</v>
      </c>
      <c r="Q310" s="178" t="s">
        <v>9138</v>
      </c>
      <c r="R310" s="178" t="s">
        <v>11927</v>
      </c>
      <c r="S310" s="178" t="s">
        <v>11927</v>
      </c>
      <c r="T310" s="178" t="s">
        <v>9971</v>
      </c>
      <c r="U310" s="178">
        <v>120</v>
      </c>
      <c r="V310" s="178" t="s">
        <v>12867</v>
      </c>
      <c r="W310" s="177" t="s">
        <v>12868</v>
      </c>
      <c r="X310" s="178" t="s">
        <v>12397</v>
      </c>
      <c r="Y310" s="178" t="s">
        <v>173</v>
      </c>
      <c r="Z310" s="178" t="s">
        <v>30</v>
      </c>
      <c r="AA310" s="178" t="s">
        <v>189</v>
      </c>
      <c r="AB310" s="178">
        <v>0</v>
      </c>
      <c r="AC310" s="92">
        <v>0</v>
      </c>
      <c r="AD310" s="112">
        <f>IF(T310="SOPORTE_TELEFÓNICO",'BASE LIQUIDACION REDEBAN 2025'!$B$19,IF(AND(T310="VISITA_TÉCNICA",Z310="TIPO II"),'BASE LIQUIDACION REDEBAN 2025'!$B$18,'BASE LIQUIDACION REDEBAN 2025'!$B$17))</f>
        <v>35779.500569199998</v>
      </c>
      <c r="AE310" s="97">
        <v>0</v>
      </c>
      <c r="AF310" s="97">
        <f t="shared" si="4"/>
        <v>35779.500569199998</v>
      </c>
    </row>
    <row r="311" spans="1:32" s="85" customFormat="1" ht="13.15">
      <c r="A311" s="178" t="s">
        <v>99</v>
      </c>
      <c r="B311" s="95" t="str">
        <f>VLOOKUP(A311,'CENTRO DE COSTOS'!A:D,4,FALSE)</f>
        <v>JOSE MAURICIO HERNANDEZ ROJAS</v>
      </c>
      <c r="C311" s="95" t="str">
        <f>VLOOKUP(A311,'CENTRO DE COSTOS'!A:D,2,FALSE)</f>
        <v>0004-0001</v>
      </c>
      <c r="D311" s="178">
        <v>20517</v>
      </c>
      <c r="E311" s="178">
        <v>2245193</v>
      </c>
      <c r="F311" s="178">
        <v>60322</v>
      </c>
      <c r="G311" s="178" t="s">
        <v>269</v>
      </c>
      <c r="H311" s="178" t="s">
        <v>11831</v>
      </c>
      <c r="I311" s="178" t="s">
        <v>12869</v>
      </c>
      <c r="J311" s="110" t="s">
        <v>167</v>
      </c>
      <c r="K311" s="178">
        <v>2245193</v>
      </c>
      <c r="L311" s="178" t="s">
        <v>12870</v>
      </c>
      <c r="M311" s="176">
        <v>45811.484722222223</v>
      </c>
      <c r="N311" s="176">
        <v>45819.372372685182</v>
      </c>
      <c r="O311" s="178" t="s">
        <v>9136</v>
      </c>
      <c r="P311" s="178" t="s">
        <v>9137</v>
      </c>
      <c r="Q311" s="178" t="s">
        <v>9138</v>
      </c>
      <c r="R311" s="178" t="s">
        <v>11927</v>
      </c>
      <c r="S311" s="178" t="s">
        <v>11927</v>
      </c>
      <c r="T311" s="178" t="s">
        <v>9971</v>
      </c>
      <c r="U311" s="178">
        <v>50</v>
      </c>
      <c r="V311" s="178" t="s">
        <v>12871</v>
      </c>
      <c r="W311" s="177">
        <v>45899500838</v>
      </c>
      <c r="X311" s="178" t="s">
        <v>12097</v>
      </c>
      <c r="Y311" s="178" t="s">
        <v>173</v>
      </c>
      <c r="Z311" s="178" t="s">
        <v>32</v>
      </c>
      <c r="AA311" s="178" t="s">
        <v>189</v>
      </c>
      <c r="AB311" s="178">
        <v>0</v>
      </c>
      <c r="AC311" s="92">
        <v>0</v>
      </c>
      <c r="AD311" s="112">
        <f>IF(T311="SOPORTE_TELEFÓNICO",'BASE LIQUIDACION REDEBAN 2025'!$B$19,IF(AND(T311="VISITA_TÉCNICA",Z311="TIPO II"),'BASE LIQUIDACION REDEBAN 2025'!$B$18,'BASE LIQUIDACION REDEBAN 2025'!$B$17))</f>
        <v>35779.500569199998</v>
      </c>
      <c r="AE311" s="97">
        <v>0</v>
      </c>
      <c r="AF311" s="97">
        <f t="shared" si="4"/>
        <v>35779.500569199998</v>
      </c>
    </row>
    <row r="312" spans="1:32" s="85" customFormat="1" ht="13.15">
      <c r="A312" s="178" t="s">
        <v>64</v>
      </c>
      <c r="B312" s="95" t="str">
        <f>VLOOKUP(A312,'CENTRO DE COSTOS'!A:D,4,FALSE)</f>
        <v>JOSE MAURICIO HERNANDEZ ROJAS</v>
      </c>
      <c r="C312" s="95" t="str">
        <f>VLOOKUP(A312,'CENTRO DE COSTOS'!A:D,2,FALSE)</f>
        <v>0004-0001</v>
      </c>
      <c r="D312" s="178">
        <v>8638</v>
      </c>
      <c r="E312" s="178">
        <v>2281895</v>
      </c>
      <c r="F312" s="178">
        <v>68760</v>
      </c>
      <c r="G312" s="178" t="s">
        <v>277</v>
      </c>
      <c r="H312" s="178" t="s">
        <v>1046</v>
      </c>
      <c r="I312" s="178" t="s">
        <v>12872</v>
      </c>
      <c r="J312" s="110" t="s">
        <v>167</v>
      </c>
      <c r="K312" s="178">
        <v>2281895</v>
      </c>
      <c r="L312" s="178" t="s">
        <v>12873</v>
      </c>
      <c r="M312" s="176">
        <v>45818.588194444441</v>
      </c>
      <c r="N312" s="176">
        <v>45819.437604166669</v>
      </c>
      <c r="O312" s="178" t="s">
        <v>9136</v>
      </c>
      <c r="P312" s="178" t="s">
        <v>9137</v>
      </c>
      <c r="Q312" s="178" t="s">
        <v>9138</v>
      </c>
      <c r="R312" s="178" t="s">
        <v>11927</v>
      </c>
      <c r="S312" s="178" t="s">
        <v>11927</v>
      </c>
      <c r="T312" s="178" t="s">
        <v>177</v>
      </c>
      <c r="U312" s="178">
        <v>150</v>
      </c>
      <c r="V312" s="178" t="s">
        <v>12874</v>
      </c>
      <c r="W312" s="177">
        <v>0</v>
      </c>
      <c r="X312" s="178">
        <v>0</v>
      </c>
      <c r="Y312" s="178" t="s">
        <v>173</v>
      </c>
      <c r="Z312" s="178" t="s">
        <v>28</v>
      </c>
      <c r="AA312" s="178" t="s">
        <v>189</v>
      </c>
      <c r="AB312" s="178">
        <v>1</v>
      </c>
      <c r="AC312" s="92">
        <v>0</v>
      </c>
      <c r="AD312" s="112">
        <f>IF(T312="SOPORTE_TELEFÓNICO",'BASE LIQUIDACION REDEBAN 2025'!$B$19,IF(AND(T312="VISITA_TÉCNICA",Z312="TIPO II"),'BASE LIQUIDACION REDEBAN 2025'!$B$18,'BASE LIQUIDACION REDEBAN 2025'!$B$17))</f>
        <v>67654.12000000001</v>
      </c>
      <c r="AE312" s="97">
        <v>0</v>
      </c>
      <c r="AF312" s="97">
        <f t="shared" si="4"/>
        <v>67654.12000000001</v>
      </c>
    </row>
    <row r="313" spans="1:32" s="85" customFormat="1" ht="13.15">
      <c r="A313" s="178" t="s">
        <v>72</v>
      </c>
      <c r="B313" s="95" t="str">
        <f>VLOOKUP(A313,'CENTRO DE COSTOS'!A:D,4,FALSE)</f>
        <v>MIGUEL JULIÁN HERNÁNDEZ GUARÍN</v>
      </c>
      <c r="C313" s="95" t="str">
        <f>VLOOKUP(A313,'CENTRO DE COSTOS'!A:D,2,FALSE)</f>
        <v>0004-0008</v>
      </c>
      <c r="D313" s="178">
        <v>68001</v>
      </c>
      <c r="E313" s="178">
        <v>2281646</v>
      </c>
      <c r="F313" s="178">
        <v>78736</v>
      </c>
      <c r="G313" s="178" t="s">
        <v>180</v>
      </c>
      <c r="H313" s="178" t="s">
        <v>72</v>
      </c>
      <c r="I313" s="178" t="s">
        <v>5505</v>
      </c>
      <c r="J313" s="110" t="s">
        <v>167</v>
      </c>
      <c r="K313" s="178">
        <v>2281646</v>
      </c>
      <c r="L313" s="178" t="s">
        <v>12875</v>
      </c>
      <c r="M313" s="176">
        <v>45818.529166666667</v>
      </c>
      <c r="N313" s="176">
        <v>45819.441412037035</v>
      </c>
      <c r="O313" s="178" t="s">
        <v>9136</v>
      </c>
      <c r="P313" s="178" t="s">
        <v>9137</v>
      </c>
      <c r="Q313" s="178" t="s">
        <v>9138</v>
      </c>
      <c r="R313" s="178" t="s">
        <v>11927</v>
      </c>
      <c r="S313" s="178" t="s">
        <v>11927</v>
      </c>
      <c r="T313" s="178" t="s">
        <v>177</v>
      </c>
      <c r="U313" s="178">
        <v>10</v>
      </c>
      <c r="V313" s="178" t="s">
        <v>12876</v>
      </c>
      <c r="W313" s="177">
        <v>0</v>
      </c>
      <c r="X313" s="178">
        <v>0</v>
      </c>
      <c r="Y313" s="178" t="s">
        <v>173</v>
      </c>
      <c r="Z313" s="178" t="s">
        <v>25</v>
      </c>
      <c r="AA313" s="178" t="s">
        <v>189</v>
      </c>
      <c r="AB313" s="178">
        <v>1</v>
      </c>
      <c r="AC313" s="92">
        <v>0</v>
      </c>
      <c r="AD313" s="112">
        <f>IF(T313="SOPORTE_TELEFÓNICO",'BASE LIQUIDACION REDEBAN 2025'!$B$19,IF(AND(T313="VISITA_TÉCNICA",Z313="TIPO II"),'BASE LIQUIDACION REDEBAN 2025'!$B$18,'BASE LIQUIDACION REDEBAN 2025'!$B$17))</f>
        <v>35779.500569199998</v>
      </c>
      <c r="AE313" s="97">
        <v>0</v>
      </c>
      <c r="AF313" s="97">
        <f t="shared" si="4"/>
        <v>35779.500569199998</v>
      </c>
    </row>
    <row r="314" spans="1:32" s="85" customFormat="1" ht="13.15">
      <c r="A314" s="178" t="s">
        <v>76</v>
      </c>
      <c r="B314" s="95" t="str">
        <f>VLOOKUP(A314,'CENTRO DE COSTOS'!A:D,4,FALSE)</f>
        <v>DIEGO FERNANDO HENAO CARDONA</v>
      </c>
      <c r="C314" s="95" t="str">
        <f>VLOOKUP(A314,'CENTRO DE COSTOS'!A:D,2,FALSE)</f>
        <v>0004-0003</v>
      </c>
      <c r="D314" s="178">
        <v>76520</v>
      </c>
      <c r="E314" s="178">
        <v>2280524</v>
      </c>
      <c r="F314" s="178">
        <v>69712</v>
      </c>
      <c r="G314" s="178" t="s">
        <v>230</v>
      </c>
      <c r="H314" s="178" t="s">
        <v>754</v>
      </c>
      <c r="I314" s="178" t="s">
        <v>12877</v>
      </c>
      <c r="J314" s="110" t="s">
        <v>167</v>
      </c>
      <c r="K314" s="178">
        <v>2280524</v>
      </c>
      <c r="L314" s="178" t="s">
        <v>12878</v>
      </c>
      <c r="M314" s="176">
        <v>45818.45416666667</v>
      </c>
      <c r="N314" s="176">
        <v>45819.443472222221</v>
      </c>
      <c r="O314" s="178" t="s">
        <v>9136</v>
      </c>
      <c r="P314" s="178" t="s">
        <v>9137</v>
      </c>
      <c r="Q314" s="178" t="s">
        <v>9138</v>
      </c>
      <c r="R314" s="178" t="s">
        <v>11927</v>
      </c>
      <c r="S314" s="178" t="s">
        <v>11927</v>
      </c>
      <c r="T314" s="178" t="s">
        <v>177</v>
      </c>
      <c r="U314" s="178">
        <v>80</v>
      </c>
      <c r="V314" s="178" t="s">
        <v>12879</v>
      </c>
      <c r="W314" s="177">
        <v>0</v>
      </c>
      <c r="X314" s="178">
        <v>0</v>
      </c>
      <c r="Y314" s="178" t="s">
        <v>173</v>
      </c>
      <c r="Z314" s="178" t="s">
        <v>25</v>
      </c>
      <c r="AA314" s="178" t="s">
        <v>189</v>
      </c>
      <c r="AB314" s="178">
        <v>1</v>
      </c>
      <c r="AC314" s="92">
        <v>0</v>
      </c>
      <c r="AD314" s="112">
        <f>IF(T314="SOPORTE_TELEFÓNICO",'BASE LIQUIDACION REDEBAN 2025'!$B$19,IF(AND(T314="VISITA_TÉCNICA",Z314="TIPO II"),'BASE LIQUIDACION REDEBAN 2025'!$B$18,'BASE LIQUIDACION REDEBAN 2025'!$B$17))</f>
        <v>35779.500569199998</v>
      </c>
      <c r="AE314" s="97">
        <v>0</v>
      </c>
      <c r="AF314" s="97">
        <f t="shared" ref="AF314:AF376" si="5">IF(T314="VISITA_TÉCNICA",AD314*AB314,AD314)</f>
        <v>35779.500569199998</v>
      </c>
    </row>
    <row r="315" spans="1:32" s="85" customFormat="1" ht="13.15">
      <c r="A315" s="178" t="s">
        <v>81</v>
      </c>
      <c r="B315" s="95" t="str">
        <f>VLOOKUP(A315,'CENTRO DE COSTOS'!A:D,4,FALSE)</f>
        <v>MIGUEL JULIÁN HERNÁNDEZ GUARÍN</v>
      </c>
      <c r="C315" s="95" t="str">
        <f>VLOOKUP(A315,'CENTRO DE COSTOS'!A:D,2,FALSE)</f>
        <v>0004-0008</v>
      </c>
      <c r="D315" s="178">
        <v>54001</v>
      </c>
      <c r="E315" s="178">
        <v>2278230</v>
      </c>
      <c r="F315" s="178">
        <v>50697</v>
      </c>
      <c r="G315" s="178" t="s">
        <v>408</v>
      </c>
      <c r="H315" s="178" t="s">
        <v>81</v>
      </c>
      <c r="I315" s="178" t="s">
        <v>12880</v>
      </c>
      <c r="J315" s="110" t="s">
        <v>167</v>
      </c>
      <c r="K315" s="178">
        <v>2278230</v>
      </c>
      <c r="L315" s="178" t="s">
        <v>12881</v>
      </c>
      <c r="M315" s="176">
        <v>45818.333333333336</v>
      </c>
      <c r="N315" s="176">
        <v>45819.452118055553</v>
      </c>
      <c r="O315" s="178" t="s">
        <v>9136</v>
      </c>
      <c r="P315" s="178" t="s">
        <v>9137</v>
      </c>
      <c r="Q315" s="178" t="s">
        <v>9138</v>
      </c>
      <c r="R315" s="178" t="s">
        <v>11927</v>
      </c>
      <c r="S315" s="178" t="s">
        <v>11927</v>
      </c>
      <c r="T315" s="178" t="s">
        <v>177</v>
      </c>
      <c r="U315" s="178">
        <v>30</v>
      </c>
      <c r="V315" s="178" t="s">
        <v>12882</v>
      </c>
      <c r="W315" s="177">
        <v>0</v>
      </c>
      <c r="X315" s="178">
        <v>0</v>
      </c>
      <c r="Y315" s="178" t="s">
        <v>173</v>
      </c>
      <c r="Z315" s="178" t="s">
        <v>25</v>
      </c>
      <c r="AA315" s="178" t="s">
        <v>189</v>
      </c>
      <c r="AB315" s="178">
        <v>1</v>
      </c>
      <c r="AC315" s="92">
        <v>0</v>
      </c>
      <c r="AD315" s="112">
        <f>IF(T315="SOPORTE_TELEFÓNICO",'BASE LIQUIDACION REDEBAN 2025'!$B$19,IF(AND(T315="VISITA_TÉCNICA",Z315="TIPO II"),'BASE LIQUIDACION REDEBAN 2025'!$B$18,'BASE LIQUIDACION REDEBAN 2025'!$B$17))</f>
        <v>35779.500569199998</v>
      </c>
      <c r="AE315" s="97">
        <v>0</v>
      </c>
      <c r="AF315" s="97">
        <f t="shared" si="5"/>
        <v>35779.500569199998</v>
      </c>
    </row>
    <row r="316" spans="1:32" s="85" customFormat="1" ht="13.15">
      <c r="A316" s="178" t="s">
        <v>68</v>
      </c>
      <c r="B316" s="95" t="str">
        <f>VLOOKUP(A316,'CENTRO DE COSTOS'!A:D,4,FALSE)</f>
        <v>WILLIAM ASDRUBAL ROZO ROZO</v>
      </c>
      <c r="C316" s="95" t="str">
        <f>VLOOKUP(A316,'CENTRO DE COSTOS'!A:D,2,FALSE)</f>
        <v>0004-0004</v>
      </c>
      <c r="D316" s="178">
        <v>11001</v>
      </c>
      <c r="E316" s="178">
        <v>2276898</v>
      </c>
      <c r="F316" s="178">
        <v>48848</v>
      </c>
      <c r="G316" s="178" t="s">
        <v>298</v>
      </c>
      <c r="H316" s="178" t="s">
        <v>68</v>
      </c>
      <c r="I316" s="178" t="s">
        <v>12883</v>
      </c>
      <c r="J316" s="110" t="s">
        <v>167</v>
      </c>
      <c r="K316" s="178">
        <v>2276898</v>
      </c>
      <c r="L316" s="178" t="s">
        <v>12884</v>
      </c>
      <c r="M316" s="176">
        <v>45817.736111111109</v>
      </c>
      <c r="N316" s="176">
        <v>45819.469108796293</v>
      </c>
      <c r="O316" s="178" t="s">
        <v>9136</v>
      </c>
      <c r="P316" s="178" t="s">
        <v>9137</v>
      </c>
      <c r="Q316" s="178" t="s">
        <v>9138</v>
      </c>
      <c r="R316" s="178" t="s">
        <v>11927</v>
      </c>
      <c r="S316" s="178" t="s">
        <v>11927</v>
      </c>
      <c r="T316" s="178" t="s">
        <v>177</v>
      </c>
      <c r="U316" s="178">
        <v>50</v>
      </c>
      <c r="V316" s="178" t="s">
        <v>12885</v>
      </c>
      <c r="W316" s="177">
        <v>0</v>
      </c>
      <c r="X316" s="178">
        <v>0</v>
      </c>
      <c r="Y316" s="178" t="s">
        <v>173</v>
      </c>
      <c r="Z316" s="178" t="s">
        <v>25</v>
      </c>
      <c r="AA316" s="178" t="s">
        <v>189</v>
      </c>
      <c r="AB316" s="178">
        <v>1</v>
      </c>
      <c r="AC316" s="92">
        <v>0</v>
      </c>
      <c r="AD316" s="112">
        <f>IF(T316="SOPORTE_TELEFÓNICO",'BASE LIQUIDACION REDEBAN 2025'!$B$19,IF(AND(T316="VISITA_TÉCNICA",Z316="TIPO II"),'BASE LIQUIDACION REDEBAN 2025'!$B$18,'BASE LIQUIDACION REDEBAN 2025'!$B$17))</f>
        <v>35779.500569199998</v>
      </c>
      <c r="AE316" s="97">
        <v>0</v>
      </c>
      <c r="AF316" s="97">
        <f t="shared" si="5"/>
        <v>35779.500569199998</v>
      </c>
    </row>
    <row r="317" spans="1:32" s="85" customFormat="1" ht="13.15">
      <c r="A317" s="178" t="s">
        <v>72</v>
      </c>
      <c r="B317" s="95" t="str">
        <f>VLOOKUP(A317,'CENTRO DE COSTOS'!A:D,4,FALSE)</f>
        <v>MIGUEL JULIÁN HERNÁNDEZ GUARÍN</v>
      </c>
      <c r="C317" s="95" t="str">
        <f>VLOOKUP(A317,'CENTRO DE COSTOS'!A:D,2,FALSE)</f>
        <v>0004-0008</v>
      </c>
      <c r="D317" s="178">
        <v>68001</v>
      </c>
      <c r="E317" s="178">
        <v>2276808</v>
      </c>
      <c r="F317" s="178">
        <v>35898</v>
      </c>
      <c r="G317" s="178" t="s">
        <v>180</v>
      </c>
      <c r="H317" s="178" t="s">
        <v>72</v>
      </c>
      <c r="I317" s="178" t="s">
        <v>12886</v>
      </c>
      <c r="J317" s="110" t="s">
        <v>167</v>
      </c>
      <c r="K317" s="178">
        <v>2276808</v>
      </c>
      <c r="L317" s="178" t="s">
        <v>12887</v>
      </c>
      <c r="M317" s="176">
        <v>45817.707638888889</v>
      </c>
      <c r="N317" s="176">
        <v>45819.473298611112</v>
      </c>
      <c r="O317" s="178" t="s">
        <v>9136</v>
      </c>
      <c r="P317" s="178" t="s">
        <v>9137</v>
      </c>
      <c r="Q317" s="178" t="s">
        <v>9138</v>
      </c>
      <c r="R317" s="178" t="s">
        <v>11927</v>
      </c>
      <c r="S317" s="178" t="s">
        <v>11927</v>
      </c>
      <c r="T317" s="178" t="s">
        <v>177</v>
      </c>
      <c r="U317" s="178">
        <v>90</v>
      </c>
      <c r="V317" s="178" t="s">
        <v>12888</v>
      </c>
      <c r="W317" s="177">
        <v>0</v>
      </c>
      <c r="X317" s="178">
        <v>0</v>
      </c>
      <c r="Y317" s="178" t="s">
        <v>173</v>
      </c>
      <c r="Z317" s="178" t="s">
        <v>25</v>
      </c>
      <c r="AA317" s="178" t="s">
        <v>189</v>
      </c>
      <c r="AB317" s="178">
        <v>1</v>
      </c>
      <c r="AC317" s="92">
        <v>0</v>
      </c>
      <c r="AD317" s="112">
        <f>IF(T317="SOPORTE_TELEFÓNICO",'BASE LIQUIDACION REDEBAN 2025'!$B$19,IF(AND(T317="VISITA_TÉCNICA",Z317="TIPO II"),'BASE LIQUIDACION REDEBAN 2025'!$B$18,'BASE LIQUIDACION REDEBAN 2025'!$B$17))</f>
        <v>35779.500569199998</v>
      </c>
      <c r="AE317" s="97">
        <v>0</v>
      </c>
      <c r="AF317" s="97">
        <f t="shared" si="5"/>
        <v>35779.500569199998</v>
      </c>
    </row>
    <row r="318" spans="1:32" s="85" customFormat="1" ht="13.15">
      <c r="A318" s="178" t="s">
        <v>90</v>
      </c>
      <c r="B318" s="95" t="str">
        <f>VLOOKUP(A318,'CENTRO DE COSTOS'!A:D,4,FALSE)</f>
        <v>JUAN SEBASTIÁN RÍOS CASTRILLÓN</v>
      </c>
      <c r="C318" s="95" t="str">
        <f>VLOOKUP(A318,'CENTRO DE COSTOS'!A:D,2,FALSE)</f>
        <v>0004-0005</v>
      </c>
      <c r="D318" s="178">
        <v>5001</v>
      </c>
      <c r="E318" s="178">
        <v>2275827</v>
      </c>
      <c r="F318" s="178">
        <v>42220</v>
      </c>
      <c r="G318" s="178" t="s">
        <v>290</v>
      </c>
      <c r="H318" s="178" t="s">
        <v>90</v>
      </c>
      <c r="I318" s="178" t="s">
        <v>5383</v>
      </c>
      <c r="J318" s="110" t="s">
        <v>167</v>
      </c>
      <c r="K318" s="178">
        <v>2275827</v>
      </c>
      <c r="L318" s="178" t="s">
        <v>12889</v>
      </c>
      <c r="M318" s="176">
        <v>45817.645833333336</v>
      </c>
      <c r="N318" s="176">
        <v>45819.476076388892</v>
      </c>
      <c r="O318" s="178" t="s">
        <v>9136</v>
      </c>
      <c r="P318" s="178" t="s">
        <v>9137</v>
      </c>
      <c r="Q318" s="178" t="s">
        <v>9138</v>
      </c>
      <c r="R318" s="178" t="s">
        <v>11927</v>
      </c>
      <c r="S318" s="178" t="s">
        <v>11927</v>
      </c>
      <c r="T318" s="178" t="s">
        <v>177</v>
      </c>
      <c r="U318" s="178">
        <v>20</v>
      </c>
      <c r="V318" s="178" t="s">
        <v>12890</v>
      </c>
      <c r="W318" s="177">
        <v>0</v>
      </c>
      <c r="X318" s="178">
        <v>0</v>
      </c>
      <c r="Y318" s="178" t="s">
        <v>173</v>
      </c>
      <c r="Z318" s="178" t="s">
        <v>25</v>
      </c>
      <c r="AA318" s="178" t="s">
        <v>189</v>
      </c>
      <c r="AB318" s="178">
        <v>1</v>
      </c>
      <c r="AC318" s="92">
        <v>0</v>
      </c>
      <c r="AD318" s="112">
        <f>IF(T318="SOPORTE_TELEFÓNICO",'BASE LIQUIDACION REDEBAN 2025'!$B$19,IF(AND(T318="VISITA_TÉCNICA",Z318="TIPO II"),'BASE LIQUIDACION REDEBAN 2025'!$B$18,'BASE LIQUIDACION REDEBAN 2025'!$B$17))</f>
        <v>35779.500569199998</v>
      </c>
      <c r="AE318" s="97">
        <v>0</v>
      </c>
      <c r="AF318" s="97">
        <f t="shared" si="5"/>
        <v>35779.500569199998</v>
      </c>
    </row>
    <row r="319" spans="1:32" s="85" customFormat="1" ht="13.15">
      <c r="A319" s="178" t="s">
        <v>64</v>
      </c>
      <c r="B319" s="95" t="str">
        <f>VLOOKUP(A319,'CENTRO DE COSTOS'!A:D,4,FALSE)</f>
        <v>JOSE MAURICIO HERNANDEZ ROJAS</v>
      </c>
      <c r="C319" s="95" t="str">
        <f>VLOOKUP(A319,'CENTRO DE COSTOS'!A:D,2,FALSE)</f>
        <v>0004-0001</v>
      </c>
      <c r="D319" s="178">
        <v>8638</v>
      </c>
      <c r="E319" s="178">
        <v>2275728</v>
      </c>
      <c r="F319" s="178">
        <v>79123</v>
      </c>
      <c r="G319" s="178" t="s">
        <v>277</v>
      </c>
      <c r="H319" s="178" t="s">
        <v>1046</v>
      </c>
      <c r="I319" s="178" t="s">
        <v>12891</v>
      </c>
      <c r="J319" s="110" t="s">
        <v>167</v>
      </c>
      <c r="K319" s="178">
        <v>2275728</v>
      </c>
      <c r="L319" s="178" t="s">
        <v>12892</v>
      </c>
      <c r="M319" s="176">
        <v>45817.645833333336</v>
      </c>
      <c r="N319" s="176">
        <v>45819.478865740741</v>
      </c>
      <c r="O319" s="178" t="s">
        <v>9136</v>
      </c>
      <c r="P319" s="178" t="s">
        <v>9137</v>
      </c>
      <c r="Q319" s="178" t="s">
        <v>9138</v>
      </c>
      <c r="R319" s="178" t="s">
        <v>11927</v>
      </c>
      <c r="S319" s="178" t="s">
        <v>11927</v>
      </c>
      <c r="T319" s="178" t="s">
        <v>177</v>
      </c>
      <c r="U319" s="178">
        <v>20</v>
      </c>
      <c r="V319" s="178" t="s">
        <v>12893</v>
      </c>
      <c r="W319" s="177">
        <v>0</v>
      </c>
      <c r="X319" s="178">
        <v>0</v>
      </c>
      <c r="Y319" s="178" t="s">
        <v>173</v>
      </c>
      <c r="Z319" s="178" t="s">
        <v>28</v>
      </c>
      <c r="AA319" s="178" t="s">
        <v>189</v>
      </c>
      <c r="AB319" s="178">
        <v>1</v>
      </c>
      <c r="AC319" s="92">
        <v>0</v>
      </c>
      <c r="AD319" s="112">
        <f>IF(T319="SOPORTE_TELEFÓNICO",'BASE LIQUIDACION REDEBAN 2025'!$B$19,IF(AND(T319="VISITA_TÉCNICA",Z319="TIPO II"),'BASE LIQUIDACION REDEBAN 2025'!$B$18,'BASE LIQUIDACION REDEBAN 2025'!$B$17))</f>
        <v>67654.12000000001</v>
      </c>
      <c r="AE319" s="97">
        <v>0</v>
      </c>
      <c r="AF319" s="97">
        <f t="shared" si="5"/>
        <v>67654.12000000001</v>
      </c>
    </row>
    <row r="320" spans="1:32" s="85" customFormat="1" ht="13.15">
      <c r="A320" s="178" t="s">
        <v>90</v>
      </c>
      <c r="B320" s="95" t="str">
        <f>VLOOKUP(A320,'CENTRO DE COSTOS'!A:D,4,FALSE)</f>
        <v>JUAN SEBASTIÁN RÍOS CASTRILLÓN</v>
      </c>
      <c r="C320" s="95" t="str">
        <f>VLOOKUP(A320,'CENTRO DE COSTOS'!A:D,2,FALSE)</f>
        <v>0004-0005</v>
      </c>
      <c r="D320" s="178">
        <v>5001</v>
      </c>
      <c r="E320" s="178">
        <v>2267121</v>
      </c>
      <c r="F320" s="178">
        <v>64361</v>
      </c>
      <c r="G320" s="178" t="s">
        <v>290</v>
      </c>
      <c r="H320" s="178" t="s">
        <v>90</v>
      </c>
      <c r="I320" s="178" t="s">
        <v>12894</v>
      </c>
      <c r="J320" s="110" t="s">
        <v>167</v>
      </c>
      <c r="K320" s="178">
        <v>2267121</v>
      </c>
      <c r="L320" s="178" t="s">
        <v>12895</v>
      </c>
      <c r="M320" s="176">
        <v>45814.674305555556</v>
      </c>
      <c r="N320" s="176">
        <v>45819.483460648145</v>
      </c>
      <c r="O320" s="178" t="s">
        <v>9136</v>
      </c>
      <c r="P320" s="178" t="s">
        <v>9137</v>
      </c>
      <c r="Q320" s="178" t="s">
        <v>9138</v>
      </c>
      <c r="R320" s="178" t="s">
        <v>11927</v>
      </c>
      <c r="S320" s="178" t="s">
        <v>11927</v>
      </c>
      <c r="T320" s="178" t="s">
        <v>177</v>
      </c>
      <c r="U320" s="178">
        <v>150</v>
      </c>
      <c r="V320" s="178" t="s">
        <v>12896</v>
      </c>
      <c r="W320" s="177">
        <v>0</v>
      </c>
      <c r="X320" s="178">
        <v>0</v>
      </c>
      <c r="Y320" s="178" t="s">
        <v>173</v>
      </c>
      <c r="Z320" s="178" t="s">
        <v>25</v>
      </c>
      <c r="AA320" s="178" t="s">
        <v>189</v>
      </c>
      <c r="AB320" s="178">
        <v>1</v>
      </c>
      <c r="AC320" s="92">
        <v>0</v>
      </c>
      <c r="AD320" s="112">
        <f>IF(T320="SOPORTE_TELEFÓNICO",'BASE LIQUIDACION REDEBAN 2025'!$B$19,IF(AND(T320="VISITA_TÉCNICA",Z320="TIPO II"),'BASE LIQUIDACION REDEBAN 2025'!$B$18,'BASE LIQUIDACION REDEBAN 2025'!$B$17))</f>
        <v>35779.500569199998</v>
      </c>
      <c r="AE320" s="97">
        <v>0</v>
      </c>
      <c r="AF320" s="97">
        <f t="shared" si="5"/>
        <v>35779.500569199998</v>
      </c>
    </row>
    <row r="321" spans="1:32" s="85" customFormat="1" ht="13.15">
      <c r="A321" s="178" t="s">
        <v>90</v>
      </c>
      <c r="B321" s="95" t="str">
        <f>VLOOKUP(A321,'CENTRO DE COSTOS'!A:D,4,FALSE)</f>
        <v>JUAN SEBASTIÁN RÍOS CASTRILLÓN</v>
      </c>
      <c r="C321" s="95" t="str">
        <f>VLOOKUP(A321,'CENTRO DE COSTOS'!A:D,2,FALSE)</f>
        <v>0004-0005</v>
      </c>
      <c r="D321" s="178">
        <v>5001</v>
      </c>
      <c r="E321" s="178">
        <v>2254042</v>
      </c>
      <c r="F321" s="178">
        <v>40284</v>
      </c>
      <c r="G321" s="178" t="s">
        <v>290</v>
      </c>
      <c r="H321" s="178" t="s">
        <v>90</v>
      </c>
      <c r="I321" s="178" t="s">
        <v>12897</v>
      </c>
      <c r="J321" s="110" t="s">
        <v>167</v>
      </c>
      <c r="K321" s="178">
        <v>2254042</v>
      </c>
      <c r="L321" s="178" t="s">
        <v>12898</v>
      </c>
      <c r="M321" s="176">
        <v>45812.609027777777</v>
      </c>
      <c r="N321" s="176">
        <v>45819.48646990741</v>
      </c>
      <c r="O321" s="178" t="s">
        <v>9136</v>
      </c>
      <c r="P321" s="178" t="s">
        <v>9137</v>
      </c>
      <c r="Q321" s="178" t="s">
        <v>9138</v>
      </c>
      <c r="R321" s="178" t="s">
        <v>11927</v>
      </c>
      <c r="S321" s="178" t="s">
        <v>11927</v>
      </c>
      <c r="T321" s="178" t="s">
        <v>177</v>
      </c>
      <c r="U321" s="178">
        <v>80</v>
      </c>
      <c r="V321" s="178" t="s">
        <v>12899</v>
      </c>
      <c r="W321" s="177">
        <v>0</v>
      </c>
      <c r="X321" s="178">
        <v>0</v>
      </c>
      <c r="Y321" s="178" t="s">
        <v>173</v>
      </c>
      <c r="Z321" s="178" t="s">
        <v>25</v>
      </c>
      <c r="AA321" s="178" t="s">
        <v>189</v>
      </c>
      <c r="AB321" s="178">
        <v>1</v>
      </c>
      <c r="AC321" s="92">
        <v>0</v>
      </c>
      <c r="AD321" s="112">
        <f>IF(T321="SOPORTE_TELEFÓNICO",'BASE LIQUIDACION REDEBAN 2025'!$B$19,IF(AND(T321="VISITA_TÉCNICA",Z321="TIPO II"),'BASE LIQUIDACION REDEBAN 2025'!$B$18,'BASE LIQUIDACION REDEBAN 2025'!$B$17))</f>
        <v>35779.500569199998</v>
      </c>
      <c r="AE321" s="97">
        <v>0</v>
      </c>
      <c r="AF321" s="97">
        <f t="shared" si="5"/>
        <v>35779.500569199998</v>
      </c>
    </row>
    <row r="322" spans="1:32" s="85" customFormat="1" ht="13.15">
      <c r="A322" s="178" t="s">
        <v>100</v>
      </c>
      <c r="B322" s="95" t="str">
        <f>VLOOKUP(A322,'CENTRO DE COSTOS'!A:D,4,FALSE)</f>
        <v>KEVIN ALEXIS CORZO BUSTOS</v>
      </c>
      <c r="C322" s="95" t="str">
        <f>VLOOKUP(A322,'CENTRO DE COSTOS'!A:D,2,FALSE)</f>
        <v>0004-0007</v>
      </c>
      <c r="D322" s="178">
        <v>99773</v>
      </c>
      <c r="E322" s="178">
        <v>2228795</v>
      </c>
      <c r="F322" s="178">
        <v>70103</v>
      </c>
      <c r="G322" s="178" t="s">
        <v>3319</v>
      </c>
      <c r="H322" s="178" t="s">
        <v>3320</v>
      </c>
      <c r="I322" s="178" t="s">
        <v>3321</v>
      </c>
      <c r="J322" s="110" t="s">
        <v>167</v>
      </c>
      <c r="K322" s="178">
        <v>2228795</v>
      </c>
      <c r="L322" s="178" t="s">
        <v>12900</v>
      </c>
      <c r="M322" s="176">
        <v>45806.419444444444</v>
      </c>
      <c r="N322" s="176">
        <v>45819.48909722222</v>
      </c>
      <c r="O322" s="178" t="s">
        <v>9136</v>
      </c>
      <c r="P322" s="178" t="s">
        <v>9137</v>
      </c>
      <c r="Q322" s="178" t="s">
        <v>9138</v>
      </c>
      <c r="R322" s="178" t="s">
        <v>11927</v>
      </c>
      <c r="S322" s="178" t="s">
        <v>11927</v>
      </c>
      <c r="T322" s="178" t="s">
        <v>9971</v>
      </c>
      <c r="U322" s="178">
        <v>20</v>
      </c>
      <c r="V322" s="178" t="s">
        <v>12860</v>
      </c>
      <c r="W322" s="177">
        <v>2235595829</v>
      </c>
      <c r="X322" s="178" t="s">
        <v>11942</v>
      </c>
      <c r="Y322" s="178" t="s">
        <v>11943</v>
      </c>
      <c r="Z322" s="178" t="s">
        <v>175</v>
      </c>
      <c r="AA322" s="178" t="s">
        <v>227</v>
      </c>
      <c r="AB322" s="178">
        <v>0</v>
      </c>
      <c r="AC322" s="92">
        <v>0</v>
      </c>
      <c r="AD322" s="112">
        <f>IF(T322="SOPORTE_TELEFÓNICO",'BASE LIQUIDACION REDEBAN 2025'!$B$19,IF(AND(T322="VISITA_TÉCNICA",Z322="TIPO II"),'BASE LIQUIDACION REDEBAN 2025'!$B$18,'BASE LIQUIDACION REDEBAN 2025'!$B$17))</f>
        <v>35779.500569199998</v>
      </c>
      <c r="AE322" s="97">
        <v>0</v>
      </c>
      <c r="AF322" s="97">
        <f t="shared" si="5"/>
        <v>35779.500569199998</v>
      </c>
    </row>
    <row r="323" spans="1:32" s="85" customFormat="1" ht="13.15">
      <c r="A323" s="178" t="s">
        <v>90</v>
      </c>
      <c r="B323" s="95" t="str">
        <f>VLOOKUP(A323,'CENTRO DE COSTOS'!A:D,4,FALSE)</f>
        <v>JUAN SEBASTIÁN RÍOS CASTRILLÓN</v>
      </c>
      <c r="C323" s="95" t="str">
        <f>VLOOKUP(A323,'CENTRO DE COSTOS'!A:D,2,FALSE)</f>
        <v>0004-0005</v>
      </c>
      <c r="D323" s="178">
        <v>5579</v>
      </c>
      <c r="E323" s="178">
        <v>2276092</v>
      </c>
      <c r="F323" s="178">
        <v>67654</v>
      </c>
      <c r="G323" s="178" t="s">
        <v>290</v>
      </c>
      <c r="H323" s="178" t="s">
        <v>3347</v>
      </c>
      <c r="I323" s="178" t="s">
        <v>12901</v>
      </c>
      <c r="J323" s="110" t="s">
        <v>167</v>
      </c>
      <c r="K323" s="178">
        <v>2276092</v>
      </c>
      <c r="L323" s="178" t="s">
        <v>12902</v>
      </c>
      <c r="M323" s="176">
        <v>45817.666666666664</v>
      </c>
      <c r="N323" s="176">
        <v>45819.489895833336</v>
      </c>
      <c r="O323" s="178" t="s">
        <v>9136</v>
      </c>
      <c r="P323" s="178" t="s">
        <v>9137</v>
      </c>
      <c r="Q323" s="178" t="s">
        <v>9138</v>
      </c>
      <c r="R323" s="178" t="s">
        <v>11927</v>
      </c>
      <c r="S323" s="178" t="s">
        <v>11927</v>
      </c>
      <c r="T323" s="178" t="s">
        <v>9971</v>
      </c>
      <c r="U323" s="178">
        <v>20</v>
      </c>
      <c r="V323" s="178" t="s">
        <v>12860</v>
      </c>
      <c r="W323" s="177">
        <v>2259113055</v>
      </c>
      <c r="X323" s="178" t="s">
        <v>11942</v>
      </c>
      <c r="Y323" s="178" t="s">
        <v>173</v>
      </c>
      <c r="Z323" s="178" t="s">
        <v>30</v>
      </c>
      <c r="AA323" s="178" t="s">
        <v>189</v>
      </c>
      <c r="AB323" s="178">
        <v>0</v>
      </c>
      <c r="AC323" s="92" t="s">
        <v>1174</v>
      </c>
      <c r="AD323" s="112">
        <f>IF(T323="SOPORTE_TELEFÓNICO",'BASE LIQUIDACION REDEBAN 2025'!$B$19,IF(AND(T323="VISITA_TÉCNICA",Z323="TIPO II"),'BASE LIQUIDACION REDEBAN 2025'!$B$18,'BASE LIQUIDACION REDEBAN 2025'!$B$17))</f>
        <v>35779.500569199998</v>
      </c>
      <c r="AE323" s="97">
        <v>0</v>
      </c>
      <c r="AF323" s="97">
        <f t="shared" si="5"/>
        <v>35779.500569199998</v>
      </c>
    </row>
    <row r="324" spans="1:32" s="85" customFormat="1" ht="13.15">
      <c r="A324" s="178" t="s">
        <v>64</v>
      </c>
      <c r="B324" s="95" t="str">
        <f>VLOOKUP(A324,'CENTRO DE COSTOS'!A:D,4,FALSE)</f>
        <v>JOSE MAURICIO HERNANDEZ ROJAS</v>
      </c>
      <c r="C324" s="95" t="str">
        <f>VLOOKUP(A324,'CENTRO DE COSTOS'!A:D,2,FALSE)</f>
        <v>0004-0001</v>
      </c>
      <c r="D324" s="178">
        <v>8421</v>
      </c>
      <c r="E324" s="178">
        <v>2271528</v>
      </c>
      <c r="F324" s="178">
        <v>62738</v>
      </c>
      <c r="G324" s="178" t="s">
        <v>277</v>
      </c>
      <c r="H324" s="178" t="s">
        <v>11374</v>
      </c>
      <c r="I324" s="178" t="s">
        <v>12903</v>
      </c>
      <c r="J324" s="110" t="s">
        <v>167</v>
      </c>
      <c r="K324" s="178">
        <v>2271528</v>
      </c>
      <c r="L324" s="178" t="s">
        <v>12904</v>
      </c>
      <c r="M324" s="176">
        <v>45817.38958333333</v>
      </c>
      <c r="N324" s="176">
        <v>45819.506944444445</v>
      </c>
      <c r="O324" s="178" t="s">
        <v>9136</v>
      </c>
      <c r="P324" s="178" t="s">
        <v>9137</v>
      </c>
      <c r="Q324" s="178" t="s">
        <v>9138</v>
      </c>
      <c r="R324" s="178" t="s">
        <v>11927</v>
      </c>
      <c r="S324" s="178" t="s">
        <v>11927</v>
      </c>
      <c r="T324" s="178" t="s">
        <v>177</v>
      </c>
      <c r="U324" s="178">
        <v>50</v>
      </c>
      <c r="V324" s="178" t="s">
        <v>12905</v>
      </c>
      <c r="W324" s="177">
        <v>0</v>
      </c>
      <c r="X324" s="178">
        <v>0</v>
      </c>
      <c r="Y324" s="178" t="s">
        <v>173</v>
      </c>
      <c r="Z324" s="178" t="s">
        <v>28</v>
      </c>
      <c r="AA324" s="178" t="s">
        <v>189</v>
      </c>
      <c r="AB324" s="178">
        <v>1</v>
      </c>
      <c r="AC324" s="92" t="s">
        <v>1326</v>
      </c>
      <c r="AD324" s="112">
        <f>IF(T324="SOPORTE_TELEFÓNICO",'BASE LIQUIDACION REDEBAN 2025'!$B$19,IF(AND(T324="VISITA_TÉCNICA",Z324="TIPO II"),'BASE LIQUIDACION REDEBAN 2025'!$B$18,'BASE LIQUIDACION REDEBAN 2025'!$B$17))</f>
        <v>67654.12000000001</v>
      </c>
      <c r="AE324" s="97">
        <v>0</v>
      </c>
      <c r="AF324" s="97">
        <f t="shared" si="5"/>
        <v>67654.12000000001</v>
      </c>
    </row>
    <row r="325" spans="1:32" s="85" customFormat="1" ht="13.15">
      <c r="A325" s="178" t="s">
        <v>90</v>
      </c>
      <c r="B325" s="95" t="str">
        <f>VLOOKUP(A325,'CENTRO DE COSTOS'!A:D,4,FALSE)</f>
        <v>JUAN SEBASTIÁN RÍOS CASTRILLÓN</v>
      </c>
      <c r="C325" s="95" t="str">
        <f>VLOOKUP(A325,'CENTRO DE COSTOS'!A:D,2,FALSE)</f>
        <v>0004-0005</v>
      </c>
      <c r="D325" s="178">
        <v>5001</v>
      </c>
      <c r="E325" s="178">
        <v>2265220</v>
      </c>
      <c r="F325" s="178">
        <v>74660</v>
      </c>
      <c r="G325" s="178" t="s">
        <v>290</v>
      </c>
      <c r="H325" s="178" t="s">
        <v>90</v>
      </c>
      <c r="I325" s="178" t="s">
        <v>817</v>
      </c>
      <c r="J325" s="110" t="s">
        <v>167</v>
      </c>
      <c r="K325" s="178">
        <v>2265220</v>
      </c>
      <c r="L325" s="178" t="s">
        <v>12906</v>
      </c>
      <c r="M325" s="176">
        <v>45814.488194444442</v>
      </c>
      <c r="N325" s="176">
        <v>45819.51666666667</v>
      </c>
      <c r="O325" s="178" t="s">
        <v>9136</v>
      </c>
      <c r="P325" s="178" t="s">
        <v>9137</v>
      </c>
      <c r="Q325" s="178" t="s">
        <v>9138</v>
      </c>
      <c r="R325" s="178" t="s">
        <v>11927</v>
      </c>
      <c r="S325" s="178" t="s">
        <v>11927</v>
      </c>
      <c r="T325" s="178" t="s">
        <v>177</v>
      </c>
      <c r="U325" s="178">
        <v>60</v>
      </c>
      <c r="V325" s="178" t="s">
        <v>12907</v>
      </c>
      <c r="W325" s="177">
        <v>0</v>
      </c>
      <c r="X325" s="178">
        <v>0</v>
      </c>
      <c r="Y325" s="178" t="s">
        <v>173</v>
      </c>
      <c r="Z325" s="178" t="s">
        <v>25</v>
      </c>
      <c r="AA325" s="178" t="s">
        <v>189</v>
      </c>
      <c r="AB325" s="178">
        <v>1</v>
      </c>
      <c r="AC325" s="92" t="s">
        <v>582</v>
      </c>
      <c r="AD325" s="112">
        <f>IF(T325="SOPORTE_TELEFÓNICO",'BASE LIQUIDACION REDEBAN 2025'!$B$19,IF(AND(T325="VISITA_TÉCNICA",Z325="TIPO II"),'BASE LIQUIDACION REDEBAN 2025'!$B$18,'BASE LIQUIDACION REDEBAN 2025'!$B$17))</f>
        <v>35779.500569199998</v>
      </c>
      <c r="AE325" s="97">
        <v>0</v>
      </c>
      <c r="AF325" s="97">
        <f t="shared" si="5"/>
        <v>35779.500569199998</v>
      </c>
    </row>
    <row r="326" spans="1:32" s="85" customFormat="1" ht="13.15">
      <c r="A326" s="178" t="s">
        <v>76</v>
      </c>
      <c r="B326" s="95" t="str">
        <f>VLOOKUP(A326,'CENTRO DE COSTOS'!A:D,4,FALSE)</f>
        <v>DIEGO FERNANDO HENAO CARDONA</v>
      </c>
      <c r="C326" s="95" t="str">
        <f>VLOOKUP(A326,'CENTRO DE COSTOS'!A:D,2,FALSE)</f>
        <v>0004-0003</v>
      </c>
      <c r="D326" s="178">
        <v>76001</v>
      </c>
      <c r="E326" s="178">
        <v>2286262</v>
      </c>
      <c r="F326" s="178">
        <v>78510</v>
      </c>
      <c r="G326" s="178" t="s">
        <v>230</v>
      </c>
      <c r="H326" s="178" t="s">
        <v>76</v>
      </c>
      <c r="I326" s="178" t="s">
        <v>9503</v>
      </c>
      <c r="J326" s="110" t="s">
        <v>167</v>
      </c>
      <c r="K326" s="178">
        <v>2286262</v>
      </c>
      <c r="L326" s="178" t="s">
        <v>12908</v>
      </c>
      <c r="M326" s="176">
        <v>45819.370138888888</v>
      </c>
      <c r="N326" s="176">
        <v>45819.553703703707</v>
      </c>
      <c r="O326" s="178" t="s">
        <v>9136</v>
      </c>
      <c r="P326" s="178" t="s">
        <v>9137</v>
      </c>
      <c r="Q326" s="178" t="s">
        <v>9138</v>
      </c>
      <c r="R326" s="178" t="s">
        <v>11927</v>
      </c>
      <c r="S326" s="178" t="s">
        <v>11927</v>
      </c>
      <c r="T326" s="178" t="s">
        <v>177</v>
      </c>
      <c r="U326" s="178">
        <v>30</v>
      </c>
      <c r="V326" s="178" t="s">
        <v>12909</v>
      </c>
      <c r="W326" s="177">
        <v>0</v>
      </c>
      <c r="X326" s="178">
        <v>0</v>
      </c>
      <c r="Y326" s="178" t="s">
        <v>173</v>
      </c>
      <c r="Z326" s="178" t="s">
        <v>25</v>
      </c>
      <c r="AA326" s="178" t="s">
        <v>189</v>
      </c>
      <c r="AB326" s="178">
        <v>1</v>
      </c>
      <c r="AC326" s="92" t="s">
        <v>2153</v>
      </c>
      <c r="AD326" s="112">
        <f>IF(T326="SOPORTE_TELEFÓNICO",'BASE LIQUIDACION REDEBAN 2025'!$B$19,IF(AND(T326="VISITA_TÉCNICA",Z326="TIPO II"),'BASE LIQUIDACION REDEBAN 2025'!$B$18,'BASE LIQUIDACION REDEBAN 2025'!$B$17))</f>
        <v>35779.500569199998</v>
      </c>
      <c r="AE326" s="97">
        <v>0</v>
      </c>
      <c r="AF326" s="97">
        <f t="shared" si="5"/>
        <v>35779.500569199998</v>
      </c>
    </row>
    <row r="327" spans="1:32" s="85" customFormat="1" ht="13.15">
      <c r="A327" s="178" t="s">
        <v>60</v>
      </c>
      <c r="B327" s="95" t="str">
        <f>VLOOKUP(A327,'CENTRO DE COSTOS'!A:D,4,FALSE)</f>
        <v>JUAN SEBASTIÁN RÍOS CASTRILLÓN</v>
      </c>
      <c r="C327" s="95" t="str">
        <f>VLOOKUP(A327,'CENTRO DE COSTOS'!A:D,2,FALSE)</f>
        <v>0004-0005</v>
      </c>
      <c r="D327" s="178">
        <v>5837</v>
      </c>
      <c r="E327" s="178">
        <v>2268638</v>
      </c>
      <c r="F327" s="178">
        <v>44527</v>
      </c>
      <c r="G327" s="178" t="s">
        <v>290</v>
      </c>
      <c r="H327" s="178" t="s">
        <v>782</v>
      </c>
      <c r="I327" s="178" t="s">
        <v>12910</v>
      </c>
      <c r="J327" s="110" t="s">
        <v>167</v>
      </c>
      <c r="K327" s="178">
        <v>2268638</v>
      </c>
      <c r="L327" s="178" t="s">
        <v>12911</v>
      </c>
      <c r="M327" s="176">
        <v>45815.482638888891</v>
      </c>
      <c r="N327" s="176">
        <v>45819.555474537039</v>
      </c>
      <c r="O327" s="178" t="s">
        <v>9136</v>
      </c>
      <c r="P327" s="178" t="s">
        <v>9137</v>
      </c>
      <c r="Q327" s="178" t="s">
        <v>9138</v>
      </c>
      <c r="R327" s="178" t="s">
        <v>11927</v>
      </c>
      <c r="S327" s="178" t="s">
        <v>11927</v>
      </c>
      <c r="T327" s="178" t="s">
        <v>177</v>
      </c>
      <c r="U327" s="178">
        <v>60</v>
      </c>
      <c r="V327" s="178" t="s">
        <v>12912</v>
      </c>
      <c r="W327" s="177">
        <v>0</v>
      </c>
      <c r="X327" s="178">
        <v>0</v>
      </c>
      <c r="Y327" s="178" t="s">
        <v>173</v>
      </c>
      <c r="Z327" s="178" t="s">
        <v>28</v>
      </c>
      <c r="AA327" s="178" t="s">
        <v>189</v>
      </c>
      <c r="AB327" s="178">
        <v>1</v>
      </c>
      <c r="AC327" s="92" t="s">
        <v>313</v>
      </c>
      <c r="AD327" s="112">
        <f>IF(T327="SOPORTE_TELEFÓNICO",'BASE LIQUIDACION REDEBAN 2025'!$B$19,IF(AND(T327="VISITA_TÉCNICA",Z327="TIPO II"),'BASE LIQUIDACION REDEBAN 2025'!$B$18,'BASE LIQUIDACION REDEBAN 2025'!$B$17))</f>
        <v>67654.12000000001</v>
      </c>
      <c r="AE327" s="97">
        <v>0</v>
      </c>
      <c r="AF327" s="97">
        <f t="shared" si="5"/>
        <v>67654.12000000001</v>
      </c>
    </row>
    <row r="328" spans="1:32" s="85" customFormat="1" ht="13.15">
      <c r="A328" s="178" t="s">
        <v>90</v>
      </c>
      <c r="B328" s="95" t="str">
        <f>VLOOKUP(A328,'CENTRO DE COSTOS'!A:D,4,FALSE)</f>
        <v>JUAN SEBASTIÁN RÍOS CASTRILLÓN</v>
      </c>
      <c r="C328" s="95" t="str">
        <f>VLOOKUP(A328,'CENTRO DE COSTOS'!A:D,2,FALSE)</f>
        <v>0004-0005</v>
      </c>
      <c r="D328" s="178">
        <v>5001</v>
      </c>
      <c r="E328" s="178">
        <v>2257946</v>
      </c>
      <c r="F328" s="178">
        <v>77380</v>
      </c>
      <c r="G328" s="178" t="s">
        <v>290</v>
      </c>
      <c r="H328" s="178" t="s">
        <v>90</v>
      </c>
      <c r="I328" s="178" t="s">
        <v>12913</v>
      </c>
      <c r="J328" s="110" t="s">
        <v>167</v>
      </c>
      <c r="K328" s="178">
        <v>2257946</v>
      </c>
      <c r="L328" s="178" t="s">
        <v>12914</v>
      </c>
      <c r="M328" s="176">
        <v>45813.414583333331</v>
      </c>
      <c r="N328" s="176">
        <v>45819.558425925927</v>
      </c>
      <c r="O328" s="178" t="s">
        <v>9136</v>
      </c>
      <c r="P328" s="178" t="s">
        <v>9137</v>
      </c>
      <c r="Q328" s="178" t="s">
        <v>9138</v>
      </c>
      <c r="R328" s="178" t="s">
        <v>11927</v>
      </c>
      <c r="S328" s="178" t="s">
        <v>11927</v>
      </c>
      <c r="T328" s="178" t="s">
        <v>177</v>
      </c>
      <c r="U328" s="178">
        <v>60</v>
      </c>
      <c r="V328" s="178" t="s">
        <v>12915</v>
      </c>
      <c r="W328" s="177">
        <v>0</v>
      </c>
      <c r="X328" s="178">
        <v>0</v>
      </c>
      <c r="Y328" s="178" t="s">
        <v>173</v>
      </c>
      <c r="Z328" s="178" t="s">
        <v>25</v>
      </c>
      <c r="AA328" s="178" t="s">
        <v>189</v>
      </c>
      <c r="AB328" s="178">
        <v>1</v>
      </c>
      <c r="AC328" s="92" t="s">
        <v>513</v>
      </c>
      <c r="AD328" s="112">
        <f>IF(T328="SOPORTE_TELEFÓNICO",'BASE LIQUIDACION REDEBAN 2025'!$B$19,IF(AND(T328="VISITA_TÉCNICA",Z328="TIPO II"),'BASE LIQUIDACION REDEBAN 2025'!$B$18,'BASE LIQUIDACION REDEBAN 2025'!$B$17))</f>
        <v>35779.500569199998</v>
      </c>
      <c r="AE328" s="97">
        <v>0</v>
      </c>
      <c r="AF328" s="97">
        <f t="shared" si="5"/>
        <v>35779.500569199998</v>
      </c>
    </row>
    <row r="329" spans="1:32" s="85" customFormat="1" ht="13.15">
      <c r="A329" s="178" t="s">
        <v>90</v>
      </c>
      <c r="B329" s="95" t="str">
        <f>VLOOKUP(A329,'CENTRO DE COSTOS'!A:D,4,FALSE)</f>
        <v>JUAN SEBASTIÁN RÍOS CASTRILLÓN</v>
      </c>
      <c r="C329" s="95" t="str">
        <f>VLOOKUP(A329,'CENTRO DE COSTOS'!A:D,2,FALSE)</f>
        <v>0004-0005</v>
      </c>
      <c r="D329" s="178">
        <v>5001</v>
      </c>
      <c r="E329" s="178">
        <v>2257033</v>
      </c>
      <c r="F329" s="178">
        <v>47524</v>
      </c>
      <c r="G329" s="178" t="s">
        <v>290</v>
      </c>
      <c r="H329" s="178" t="s">
        <v>90</v>
      </c>
      <c r="I329" s="178" t="s">
        <v>12916</v>
      </c>
      <c r="J329" s="110" t="s">
        <v>167</v>
      </c>
      <c r="K329" s="178">
        <v>2257033</v>
      </c>
      <c r="L329" s="178" t="s">
        <v>12917</v>
      </c>
      <c r="M329" s="176">
        <v>45813.363888888889</v>
      </c>
      <c r="N329" s="176">
        <v>45819.561168981483</v>
      </c>
      <c r="O329" s="178" t="s">
        <v>9136</v>
      </c>
      <c r="P329" s="178" t="s">
        <v>9137</v>
      </c>
      <c r="Q329" s="178" t="s">
        <v>9138</v>
      </c>
      <c r="R329" s="178" t="s">
        <v>11927</v>
      </c>
      <c r="S329" s="178" t="s">
        <v>11927</v>
      </c>
      <c r="T329" s="178" t="s">
        <v>177</v>
      </c>
      <c r="U329" s="178">
        <v>80</v>
      </c>
      <c r="V329" s="178" t="s">
        <v>12918</v>
      </c>
      <c r="W329" s="177">
        <v>0</v>
      </c>
      <c r="X329" s="178">
        <v>0</v>
      </c>
      <c r="Y329" s="178" t="s">
        <v>173</v>
      </c>
      <c r="Z329" s="178" t="s">
        <v>25</v>
      </c>
      <c r="AA329" s="178" t="s">
        <v>189</v>
      </c>
      <c r="AB329" s="178">
        <v>1</v>
      </c>
      <c r="AC329" s="92" t="s">
        <v>513</v>
      </c>
      <c r="AD329" s="112">
        <f>IF(T329="SOPORTE_TELEFÓNICO",'BASE LIQUIDACION REDEBAN 2025'!$B$19,IF(AND(T329="VISITA_TÉCNICA",Z329="TIPO II"),'BASE LIQUIDACION REDEBAN 2025'!$B$18,'BASE LIQUIDACION REDEBAN 2025'!$B$17))</f>
        <v>35779.500569199998</v>
      </c>
      <c r="AE329" s="97">
        <v>0</v>
      </c>
      <c r="AF329" s="97">
        <f t="shared" si="5"/>
        <v>35779.500569199998</v>
      </c>
    </row>
    <row r="330" spans="1:32" s="85" customFormat="1" ht="13.15">
      <c r="A330" s="178" t="s">
        <v>90</v>
      </c>
      <c r="B330" s="95" t="str">
        <f>VLOOKUP(A330,'CENTRO DE COSTOS'!A:D,4,FALSE)</f>
        <v>JUAN SEBASTIÁN RÍOS CASTRILLÓN</v>
      </c>
      <c r="C330" s="95" t="str">
        <f>VLOOKUP(A330,'CENTRO DE COSTOS'!A:D,2,FALSE)</f>
        <v>0004-0005</v>
      </c>
      <c r="D330" s="178">
        <v>5001</v>
      </c>
      <c r="E330" s="178">
        <v>2265694</v>
      </c>
      <c r="F330" s="178">
        <v>78938</v>
      </c>
      <c r="G330" s="178" t="s">
        <v>290</v>
      </c>
      <c r="H330" s="178" t="s">
        <v>90</v>
      </c>
      <c r="I330" s="178" t="s">
        <v>12919</v>
      </c>
      <c r="J330" s="110" t="s">
        <v>167</v>
      </c>
      <c r="K330" s="178">
        <v>2265694</v>
      </c>
      <c r="L330" s="178" t="s">
        <v>12920</v>
      </c>
      <c r="M330" s="176">
        <v>45814.57708333333</v>
      </c>
      <c r="N330" s="176">
        <v>45819.572511574072</v>
      </c>
      <c r="O330" s="178" t="s">
        <v>9136</v>
      </c>
      <c r="P330" s="178" t="s">
        <v>9137</v>
      </c>
      <c r="Q330" s="178" t="s">
        <v>9138</v>
      </c>
      <c r="R330" s="178" t="s">
        <v>11927</v>
      </c>
      <c r="S330" s="178" t="s">
        <v>11927</v>
      </c>
      <c r="T330" s="178" t="s">
        <v>177</v>
      </c>
      <c r="U330" s="178">
        <v>10</v>
      </c>
      <c r="V330" s="178" t="s">
        <v>12921</v>
      </c>
      <c r="W330" s="177">
        <v>0</v>
      </c>
      <c r="X330" s="178">
        <v>0</v>
      </c>
      <c r="Y330" s="178" t="s">
        <v>173</v>
      </c>
      <c r="Z330" s="178" t="s">
        <v>25</v>
      </c>
      <c r="AA330" s="178" t="s">
        <v>189</v>
      </c>
      <c r="AB330" s="178">
        <v>1</v>
      </c>
      <c r="AC330" s="92">
        <v>0</v>
      </c>
      <c r="AD330" s="112">
        <f>IF(T330="SOPORTE_TELEFÓNICO",'BASE LIQUIDACION REDEBAN 2025'!$B$19,IF(AND(T330="VISITA_TÉCNICA",Z330="TIPO II"),'BASE LIQUIDACION REDEBAN 2025'!$B$18,'BASE LIQUIDACION REDEBAN 2025'!$B$17))</f>
        <v>35779.500569199998</v>
      </c>
      <c r="AE330" s="97">
        <v>0</v>
      </c>
      <c r="AF330" s="97">
        <f t="shared" si="5"/>
        <v>35779.500569199998</v>
      </c>
    </row>
    <row r="331" spans="1:32" s="85" customFormat="1" ht="13.15">
      <c r="A331" s="178" t="s">
        <v>60</v>
      </c>
      <c r="B331" s="95" t="str">
        <f>VLOOKUP(A331,'CENTRO DE COSTOS'!A:D,4,FALSE)</f>
        <v>JUAN SEBASTIÁN RÍOS CASTRILLÓN</v>
      </c>
      <c r="C331" s="95" t="str">
        <f>VLOOKUP(A331,'CENTRO DE COSTOS'!A:D,2,FALSE)</f>
        <v>0004-0005</v>
      </c>
      <c r="D331" s="178">
        <v>5837</v>
      </c>
      <c r="E331" s="178">
        <v>2268753</v>
      </c>
      <c r="F331" s="178">
        <v>30876</v>
      </c>
      <c r="G331" s="178" t="s">
        <v>290</v>
      </c>
      <c r="H331" s="178" t="s">
        <v>782</v>
      </c>
      <c r="I331" s="178" t="s">
        <v>12922</v>
      </c>
      <c r="J331" s="110" t="s">
        <v>167</v>
      </c>
      <c r="K331" s="178">
        <v>2268753</v>
      </c>
      <c r="L331" s="178" t="s">
        <v>12923</v>
      </c>
      <c r="M331" s="176">
        <v>45817.333333333336</v>
      </c>
      <c r="N331" s="176">
        <v>45819.575833333336</v>
      </c>
      <c r="O331" s="178" t="s">
        <v>9136</v>
      </c>
      <c r="P331" s="178" t="s">
        <v>9137</v>
      </c>
      <c r="Q331" s="178" t="s">
        <v>9138</v>
      </c>
      <c r="R331" s="178" t="s">
        <v>11927</v>
      </c>
      <c r="S331" s="178" t="s">
        <v>11927</v>
      </c>
      <c r="T331" s="178" t="s">
        <v>177</v>
      </c>
      <c r="U331" s="178">
        <v>200</v>
      </c>
      <c r="V331" s="178" t="s">
        <v>12924</v>
      </c>
      <c r="W331" s="177">
        <v>0</v>
      </c>
      <c r="X331" s="178">
        <v>0</v>
      </c>
      <c r="Y331" s="178" t="s">
        <v>173</v>
      </c>
      <c r="Z331" s="178" t="s">
        <v>28</v>
      </c>
      <c r="AA331" s="178" t="s">
        <v>189</v>
      </c>
      <c r="AB331" s="178">
        <v>1</v>
      </c>
      <c r="AC331" s="92">
        <v>0</v>
      </c>
      <c r="AD331" s="112">
        <f>IF(T331="SOPORTE_TELEFÓNICO",'BASE LIQUIDACION REDEBAN 2025'!$B$19,IF(AND(T331="VISITA_TÉCNICA",Z331="TIPO II"),'BASE LIQUIDACION REDEBAN 2025'!$B$18,'BASE LIQUIDACION REDEBAN 2025'!$B$17))</f>
        <v>67654.12000000001</v>
      </c>
      <c r="AE331" s="97">
        <v>0</v>
      </c>
      <c r="AF331" s="97">
        <f t="shared" si="5"/>
        <v>67654.12000000001</v>
      </c>
    </row>
    <row r="332" spans="1:32" s="85" customFormat="1" ht="13.15">
      <c r="A332" s="178" t="s">
        <v>98</v>
      </c>
      <c r="B332" s="95" t="str">
        <f>VLOOKUP(A332,'CENTRO DE COSTOS'!A:D,4,FALSE)</f>
        <v>MIGUEL JULIÁN HERNÁNDEZ GUARÍN</v>
      </c>
      <c r="C332" s="95" t="str">
        <f>VLOOKUP(A332,'CENTRO DE COSTOS'!A:D,2,FALSE)</f>
        <v>0004-0008</v>
      </c>
      <c r="D332" s="178">
        <v>15759</v>
      </c>
      <c r="E332" s="178">
        <v>2282489</v>
      </c>
      <c r="F332" s="178">
        <v>76860</v>
      </c>
      <c r="G332" s="178" t="s">
        <v>371</v>
      </c>
      <c r="H332" s="178" t="s">
        <v>372</v>
      </c>
      <c r="I332" s="178" t="s">
        <v>12925</v>
      </c>
      <c r="J332" s="110" t="s">
        <v>167</v>
      </c>
      <c r="K332" s="178">
        <v>2282489</v>
      </c>
      <c r="L332" s="178" t="s">
        <v>12926</v>
      </c>
      <c r="M332" s="176">
        <v>45818.618750000001</v>
      </c>
      <c r="N332" s="176">
        <v>45819.582569444443</v>
      </c>
      <c r="O332" s="178" t="s">
        <v>9136</v>
      </c>
      <c r="P332" s="178" t="s">
        <v>9137</v>
      </c>
      <c r="Q332" s="178" t="s">
        <v>9138</v>
      </c>
      <c r="R332" s="178" t="s">
        <v>11927</v>
      </c>
      <c r="S332" s="178" t="s">
        <v>11927</v>
      </c>
      <c r="T332" s="178" t="s">
        <v>177</v>
      </c>
      <c r="U332" s="178">
        <v>30</v>
      </c>
      <c r="V332" s="178" t="s">
        <v>12927</v>
      </c>
      <c r="W332" s="177">
        <v>0</v>
      </c>
      <c r="X332" s="178">
        <v>0</v>
      </c>
      <c r="Y332" s="178" t="s">
        <v>173</v>
      </c>
      <c r="Z332" s="178" t="s">
        <v>28</v>
      </c>
      <c r="AA332" s="178" t="s">
        <v>189</v>
      </c>
      <c r="AB332" s="178">
        <v>1</v>
      </c>
      <c r="AC332" s="92">
        <v>0</v>
      </c>
      <c r="AD332" s="112">
        <f>IF(T332="SOPORTE_TELEFÓNICO",'BASE LIQUIDACION REDEBAN 2025'!$B$19,IF(AND(T332="VISITA_TÉCNICA",Z332="TIPO II"),'BASE LIQUIDACION REDEBAN 2025'!$B$18,'BASE LIQUIDACION REDEBAN 2025'!$B$17))</f>
        <v>67654.12000000001</v>
      </c>
      <c r="AE332" s="97">
        <v>0</v>
      </c>
      <c r="AF332" s="97">
        <f t="shared" si="5"/>
        <v>67654.12000000001</v>
      </c>
    </row>
    <row r="333" spans="1:32" s="85" customFormat="1" ht="13.15">
      <c r="A333" s="178" t="s">
        <v>101</v>
      </c>
      <c r="B333" s="95" t="str">
        <f>VLOOKUP(A333,'CENTRO DE COSTOS'!A:D,4,FALSE)</f>
        <v>KEVIN ALEXIS CORZO BUSTOS</v>
      </c>
      <c r="C333" s="95" t="str">
        <f>VLOOKUP(A333,'CENTRO DE COSTOS'!A:D,2,FALSE)</f>
        <v>0004-0007</v>
      </c>
      <c r="D333" s="178">
        <v>85001</v>
      </c>
      <c r="E333" s="178">
        <v>2280804</v>
      </c>
      <c r="F333" s="178">
        <v>61691</v>
      </c>
      <c r="G333" s="178" t="s">
        <v>1934</v>
      </c>
      <c r="H333" s="178" t="s">
        <v>101</v>
      </c>
      <c r="I333" s="178" t="s">
        <v>5321</v>
      </c>
      <c r="J333" s="110" t="s">
        <v>167</v>
      </c>
      <c r="K333" s="178">
        <v>2280804</v>
      </c>
      <c r="L333" s="178" t="s">
        <v>12928</v>
      </c>
      <c r="M333" s="176">
        <v>45818.466666666667</v>
      </c>
      <c r="N333" s="176">
        <v>45819.584131944444</v>
      </c>
      <c r="O333" s="178" t="s">
        <v>9136</v>
      </c>
      <c r="P333" s="178" t="s">
        <v>9137</v>
      </c>
      <c r="Q333" s="178" t="s">
        <v>9138</v>
      </c>
      <c r="R333" s="178" t="s">
        <v>11927</v>
      </c>
      <c r="S333" s="178" t="s">
        <v>11927</v>
      </c>
      <c r="T333" s="178" t="s">
        <v>177</v>
      </c>
      <c r="U333" s="178">
        <v>10</v>
      </c>
      <c r="V333" s="178" t="s">
        <v>12929</v>
      </c>
      <c r="W333" s="177">
        <v>0</v>
      </c>
      <c r="X333" s="178">
        <v>0</v>
      </c>
      <c r="Y333" s="178" t="s">
        <v>173</v>
      </c>
      <c r="Z333" s="178" t="s">
        <v>25</v>
      </c>
      <c r="AA333" s="178" t="s">
        <v>189</v>
      </c>
      <c r="AB333" s="178">
        <v>1</v>
      </c>
      <c r="AC333" s="92" t="s">
        <v>185</v>
      </c>
      <c r="AD333" s="112">
        <f>IF(T333="SOPORTE_TELEFÓNICO",'BASE LIQUIDACION REDEBAN 2025'!$B$19,IF(AND(T333="VISITA_TÉCNICA",Z333="TIPO II"),'BASE LIQUIDACION REDEBAN 2025'!$B$18,'BASE LIQUIDACION REDEBAN 2025'!$B$17))</f>
        <v>35779.500569199998</v>
      </c>
      <c r="AE333" s="97">
        <v>0</v>
      </c>
      <c r="AF333" s="97">
        <f t="shared" si="5"/>
        <v>35779.500569199998</v>
      </c>
    </row>
    <row r="334" spans="1:32" s="85" customFormat="1" ht="13.15">
      <c r="A334" s="178" t="s">
        <v>76</v>
      </c>
      <c r="B334" s="95" t="str">
        <f>VLOOKUP(A334,'CENTRO DE COSTOS'!A:D,4,FALSE)</f>
        <v>DIEGO FERNANDO HENAO CARDONA</v>
      </c>
      <c r="C334" s="95" t="str">
        <f>VLOOKUP(A334,'CENTRO DE COSTOS'!A:D,2,FALSE)</f>
        <v>0004-0003</v>
      </c>
      <c r="D334" s="178">
        <v>76001</v>
      </c>
      <c r="E334" s="178">
        <v>2273229</v>
      </c>
      <c r="F334" s="178">
        <v>70125</v>
      </c>
      <c r="G334" s="178" t="s">
        <v>230</v>
      </c>
      <c r="H334" s="178" t="s">
        <v>76</v>
      </c>
      <c r="I334" s="178" t="s">
        <v>12930</v>
      </c>
      <c r="J334" s="110" t="s">
        <v>167</v>
      </c>
      <c r="K334" s="178">
        <v>2273229</v>
      </c>
      <c r="L334" s="178" t="s">
        <v>12931</v>
      </c>
      <c r="M334" s="176">
        <v>45817.47152777778</v>
      </c>
      <c r="N334" s="176">
        <v>45819.586134259262</v>
      </c>
      <c r="O334" s="178" t="s">
        <v>9136</v>
      </c>
      <c r="P334" s="178" t="s">
        <v>9137</v>
      </c>
      <c r="Q334" s="178" t="s">
        <v>9138</v>
      </c>
      <c r="R334" s="178" t="s">
        <v>11927</v>
      </c>
      <c r="S334" s="178" t="s">
        <v>11927</v>
      </c>
      <c r="T334" s="178" t="s">
        <v>177</v>
      </c>
      <c r="U334" s="178">
        <v>40</v>
      </c>
      <c r="V334" s="178" t="s">
        <v>12932</v>
      </c>
      <c r="W334" s="177">
        <v>0</v>
      </c>
      <c r="X334" s="178">
        <v>0</v>
      </c>
      <c r="Y334" s="178" t="s">
        <v>173</v>
      </c>
      <c r="Z334" s="178" t="s">
        <v>25</v>
      </c>
      <c r="AA334" s="178" t="s">
        <v>189</v>
      </c>
      <c r="AB334" s="178">
        <v>1</v>
      </c>
      <c r="AC334" s="92" t="s">
        <v>1174</v>
      </c>
      <c r="AD334" s="112">
        <f>IF(T334="SOPORTE_TELEFÓNICO",'BASE LIQUIDACION REDEBAN 2025'!$B$19,IF(AND(T334="VISITA_TÉCNICA",Z334="TIPO II"),'BASE LIQUIDACION REDEBAN 2025'!$B$18,'BASE LIQUIDACION REDEBAN 2025'!$B$17))</f>
        <v>35779.500569199998</v>
      </c>
      <c r="AE334" s="97">
        <v>0</v>
      </c>
      <c r="AF334" s="97">
        <f t="shared" si="5"/>
        <v>35779.500569199998</v>
      </c>
    </row>
    <row r="335" spans="1:32" s="85" customFormat="1" ht="13.15">
      <c r="A335" s="178" t="s">
        <v>93</v>
      </c>
      <c r="B335" s="95" t="str">
        <f>VLOOKUP(A335,'CENTRO DE COSTOS'!A:D,4,FALSE)</f>
        <v>DIEGO FERNANDO HENAO CARDONA</v>
      </c>
      <c r="C335" s="95" t="str">
        <f>VLOOKUP(A335,'CENTRO DE COSTOS'!A:D,2,FALSE)</f>
        <v>0004-0003</v>
      </c>
      <c r="D335" s="178">
        <v>52323</v>
      </c>
      <c r="E335" s="178">
        <v>2278811</v>
      </c>
      <c r="F335" s="178">
        <v>68969</v>
      </c>
      <c r="G335" s="178" t="s">
        <v>162</v>
      </c>
      <c r="H335" s="178" t="s">
        <v>12933</v>
      </c>
      <c r="I335" s="178" t="s">
        <v>12934</v>
      </c>
      <c r="J335" s="110" t="s">
        <v>167</v>
      </c>
      <c r="K335" s="178">
        <v>2278811</v>
      </c>
      <c r="L335" s="178" t="s">
        <v>12935</v>
      </c>
      <c r="M335" s="176">
        <v>45818.365972222222</v>
      </c>
      <c r="N335" s="176">
        <v>45819.586365740739</v>
      </c>
      <c r="O335" s="178" t="s">
        <v>9136</v>
      </c>
      <c r="P335" s="178" t="s">
        <v>9137</v>
      </c>
      <c r="Q335" s="178" t="s">
        <v>9138</v>
      </c>
      <c r="R335" s="178" t="s">
        <v>11927</v>
      </c>
      <c r="S335" s="178" t="s">
        <v>11927</v>
      </c>
      <c r="T335" s="178" t="s">
        <v>177</v>
      </c>
      <c r="U335" s="178">
        <v>10</v>
      </c>
      <c r="V335" s="178" t="s">
        <v>12936</v>
      </c>
      <c r="W335" s="177">
        <v>0</v>
      </c>
      <c r="X335" s="178">
        <v>0</v>
      </c>
      <c r="Y335" s="178" t="s">
        <v>173</v>
      </c>
      <c r="Z335" s="178" t="s">
        <v>28</v>
      </c>
      <c r="AA335" s="178" t="s">
        <v>189</v>
      </c>
      <c r="AB335" s="178">
        <v>1</v>
      </c>
      <c r="AC335" s="92" t="s">
        <v>360</v>
      </c>
      <c r="AD335" s="112">
        <f>IF(T335="SOPORTE_TELEFÓNICO",'BASE LIQUIDACION REDEBAN 2025'!$B$19,IF(AND(T335="VISITA_TÉCNICA",Z335="TIPO II"),'BASE LIQUIDACION REDEBAN 2025'!$B$18,'BASE LIQUIDACION REDEBAN 2025'!$B$17))</f>
        <v>67654.12000000001</v>
      </c>
      <c r="AE335" s="97">
        <v>0</v>
      </c>
      <c r="AF335" s="97">
        <f t="shared" si="5"/>
        <v>67654.12000000001</v>
      </c>
    </row>
    <row r="336" spans="1:32" s="85" customFormat="1" ht="13.15">
      <c r="A336" s="178" t="s">
        <v>90</v>
      </c>
      <c r="B336" s="95" t="str">
        <f>VLOOKUP(A336,'CENTRO DE COSTOS'!A:D,4,FALSE)</f>
        <v>JUAN SEBASTIÁN RÍOS CASTRILLÓN</v>
      </c>
      <c r="C336" s="95" t="str">
        <f>VLOOKUP(A336,'CENTRO DE COSTOS'!A:D,2,FALSE)</f>
        <v>0004-0005</v>
      </c>
      <c r="D336" s="178">
        <v>5148</v>
      </c>
      <c r="E336" s="178">
        <v>2259944</v>
      </c>
      <c r="F336" s="178">
        <v>69818</v>
      </c>
      <c r="G336" s="178" t="s">
        <v>290</v>
      </c>
      <c r="H336" s="178" t="s">
        <v>7074</v>
      </c>
      <c r="I336" s="178" t="s">
        <v>12937</v>
      </c>
      <c r="J336" s="110" t="s">
        <v>167</v>
      </c>
      <c r="K336" s="178">
        <v>2259944</v>
      </c>
      <c r="L336" s="178" t="s">
        <v>12938</v>
      </c>
      <c r="M336" s="176">
        <v>45813.556018518517</v>
      </c>
      <c r="N336" s="176">
        <v>45819.598692129628</v>
      </c>
      <c r="O336" s="178" t="s">
        <v>9136</v>
      </c>
      <c r="P336" s="178" t="s">
        <v>9137</v>
      </c>
      <c r="Q336" s="178" t="s">
        <v>9138</v>
      </c>
      <c r="R336" s="178" t="s">
        <v>11927</v>
      </c>
      <c r="S336" s="178" t="s">
        <v>11927</v>
      </c>
      <c r="T336" s="178" t="s">
        <v>9971</v>
      </c>
      <c r="U336" s="178">
        <v>40</v>
      </c>
      <c r="V336" s="178" t="s">
        <v>12939</v>
      </c>
      <c r="W336" s="177" t="s">
        <v>11929</v>
      </c>
      <c r="X336" s="178" t="s">
        <v>11929</v>
      </c>
      <c r="Y336" s="178" t="s">
        <v>173</v>
      </c>
      <c r="Z336" s="178" t="s">
        <v>28</v>
      </c>
      <c r="AA336" s="178" t="s">
        <v>189</v>
      </c>
      <c r="AB336" s="178">
        <v>0</v>
      </c>
      <c r="AC336" s="92" t="s">
        <v>557</v>
      </c>
      <c r="AD336" s="112">
        <f>IF(T336="SOPORTE_TELEFÓNICO",'BASE LIQUIDACION REDEBAN 2025'!$B$19,IF(AND(T336="VISITA_TÉCNICA",Z336="TIPO II"),'BASE LIQUIDACION REDEBAN 2025'!$B$18,'BASE LIQUIDACION REDEBAN 2025'!$B$17))</f>
        <v>35779.500569199998</v>
      </c>
      <c r="AE336" s="97">
        <v>0</v>
      </c>
      <c r="AF336" s="97">
        <f t="shared" si="5"/>
        <v>35779.500569199998</v>
      </c>
    </row>
    <row r="337" spans="1:32" s="85" customFormat="1" ht="13.15">
      <c r="A337" s="178" t="s">
        <v>81</v>
      </c>
      <c r="B337" s="95" t="str">
        <f>VLOOKUP(A337,'CENTRO DE COSTOS'!A:D,4,FALSE)</f>
        <v>MIGUEL JULIÁN HERNÁNDEZ GUARÍN</v>
      </c>
      <c r="C337" s="95" t="str">
        <f>VLOOKUP(A337,'CENTRO DE COSTOS'!A:D,2,FALSE)</f>
        <v>0004-0008</v>
      </c>
      <c r="D337" s="178">
        <v>54405</v>
      </c>
      <c r="E337" s="178">
        <v>2280523</v>
      </c>
      <c r="F337" s="178">
        <v>72493</v>
      </c>
      <c r="G337" s="178" t="s">
        <v>408</v>
      </c>
      <c r="H337" s="178" t="s">
        <v>3209</v>
      </c>
      <c r="I337" s="178" t="s">
        <v>12940</v>
      </c>
      <c r="J337" s="110" t="s">
        <v>167</v>
      </c>
      <c r="K337" s="178">
        <v>2280523</v>
      </c>
      <c r="L337" s="178" t="s">
        <v>12941</v>
      </c>
      <c r="M337" s="176">
        <v>45818.453472222223</v>
      </c>
      <c r="N337" s="176">
        <v>45819.602731481478</v>
      </c>
      <c r="O337" s="178" t="s">
        <v>9136</v>
      </c>
      <c r="P337" s="178" t="s">
        <v>9137</v>
      </c>
      <c r="Q337" s="178" t="s">
        <v>9138</v>
      </c>
      <c r="R337" s="178" t="s">
        <v>11927</v>
      </c>
      <c r="S337" s="178" t="s">
        <v>11927</v>
      </c>
      <c r="T337" s="178" t="s">
        <v>177</v>
      </c>
      <c r="U337" s="178">
        <v>10</v>
      </c>
      <c r="V337" s="178" t="s">
        <v>12942</v>
      </c>
      <c r="W337" s="177">
        <v>0</v>
      </c>
      <c r="X337" s="178">
        <v>0</v>
      </c>
      <c r="Y337" s="178" t="s">
        <v>173</v>
      </c>
      <c r="Z337" s="178" t="s">
        <v>25</v>
      </c>
      <c r="AA337" s="178" t="s">
        <v>189</v>
      </c>
      <c r="AB337" s="178">
        <v>1</v>
      </c>
      <c r="AC337" s="92" t="s">
        <v>1025</v>
      </c>
      <c r="AD337" s="112">
        <f>IF(T337="SOPORTE_TELEFÓNICO",'BASE LIQUIDACION REDEBAN 2025'!$B$19,IF(AND(T337="VISITA_TÉCNICA",Z337="TIPO II"),'BASE LIQUIDACION REDEBAN 2025'!$B$18,'BASE LIQUIDACION REDEBAN 2025'!$B$17))</f>
        <v>35779.500569199998</v>
      </c>
      <c r="AE337" s="97">
        <v>0</v>
      </c>
      <c r="AF337" s="97">
        <f t="shared" si="5"/>
        <v>35779.500569199998</v>
      </c>
    </row>
    <row r="338" spans="1:32" s="85" customFormat="1" ht="13.15">
      <c r="A338" s="178" t="s">
        <v>76</v>
      </c>
      <c r="B338" s="95" t="str">
        <f>VLOOKUP(A338,'CENTRO DE COSTOS'!A:D,4,FALSE)</f>
        <v>DIEGO FERNANDO HENAO CARDONA</v>
      </c>
      <c r="C338" s="95" t="str">
        <f>VLOOKUP(A338,'CENTRO DE COSTOS'!A:D,2,FALSE)</f>
        <v>0004-0003</v>
      </c>
      <c r="D338" s="178">
        <v>76001</v>
      </c>
      <c r="E338" s="178">
        <v>2287992</v>
      </c>
      <c r="F338" s="178">
        <v>35513</v>
      </c>
      <c r="G338" s="178" t="s">
        <v>230</v>
      </c>
      <c r="H338" s="178" t="s">
        <v>76</v>
      </c>
      <c r="I338" s="178" t="s">
        <v>9447</v>
      </c>
      <c r="J338" s="110" t="s">
        <v>167</v>
      </c>
      <c r="K338" s="178">
        <v>2287992</v>
      </c>
      <c r="L338" s="178" t="s">
        <v>12943</v>
      </c>
      <c r="M338" s="176">
        <v>45819.463888888888</v>
      </c>
      <c r="N338" s="176">
        <v>45819.65625</v>
      </c>
      <c r="O338" s="178" t="s">
        <v>9136</v>
      </c>
      <c r="P338" s="178" t="s">
        <v>9137</v>
      </c>
      <c r="Q338" s="178" t="s">
        <v>9138</v>
      </c>
      <c r="R338" s="178" t="s">
        <v>11927</v>
      </c>
      <c r="S338" s="178" t="s">
        <v>11927</v>
      </c>
      <c r="T338" s="178" t="s">
        <v>177</v>
      </c>
      <c r="U338" s="178">
        <v>240</v>
      </c>
      <c r="V338" s="178" t="s">
        <v>12944</v>
      </c>
      <c r="W338" s="177">
        <v>0</v>
      </c>
      <c r="X338" s="178">
        <v>0</v>
      </c>
      <c r="Y338" s="178" t="s">
        <v>173</v>
      </c>
      <c r="Z338" s="178" t="s">
        <v>25</v>
      </c>
      <c r="AA338" s="178" t="s">
        <v>189</v>
      </c>
      <c r="AB338" s="178">
        <v>1</v>
      </c>
      <c r="AC338" s="92" t="s">
        <v>506</v>
      </c>
      <c r="AD338" s="112">
        <f>IF(T338="SOPORTE_TELEFÓNICO",'BASE LIQUIDACION REDEBAN 2025'!$B$19,IF(AND(T338="VISITA_TÉCNICA",Z338="TIPO II"),'BASE LIQUIDACION REDEBAN 2025'!$B$18,'BASE LIQUIDACION REDEBAN 2025'!$B$17))</f>
        <v>35779.500569199998</v>
      </c>
      <c r="AE338" s="97">
        <v>0</v>
      </c>
      <c r="AF338" s="97">
        <f t="shared" si="5"/>
        <v>35779.500569199998</v>
      </c>
    </row>
    <row r="339" spans="1:32" s="85" customFormat="1" ht="13.15">
      <c r="A339" s="178" t="s">
        <v>81</v>
      </c>
      <c r="B339" s="95" t="str">
        <f>VLOOKUP(A339,'CENTRO DE COSTOS'!A:D,4,FALSE)</f>
        <v>MIGUEL JULIÁN HERNÁNDEZ GUARÍN</v>
      </c>
      <c r="C339" s="95" t="str">
        <f>VLOOKUP(A339,'CENTRO DE COSTOS'!A:D,2,FALSE)</f>
        <v>0004-0008</v>
      </c>
      <c r="D339" s="178">
        <v>54810</v>
      </c>
      <c r="E339" s="178">
        <v>2217434</v>
      </c>
      <c r="F339" s="178">
        <v>52425</v>
      </c>
      <c r="G339" s="178" t="s">
        <v>408</v>
      </c>
      <c r="H339" s="178" t="s">
        <v>4673</v>
      </c>
      <c r="I339" s="178" t="s">
        <v>6441</v>
      </c>
      <c r="J339" s="110" t="s">
        <v>167</v>
      </c>
      <c r="K339" s="178">
        <v>2217434</v>
      </c>
      <c r="L339" s="178" t="s">
        <v>12945</v>
      </c>
      <c r="M339" s="176">
        <v>45804.4375</v>
      </c>
      <c r="N339" s="176">
        <v>45819.657696759263</v>
      </c>
      <c r="O339" s="178" t="s">
        <v>9136</v>
      </c>
      <c r="P339" s="178" t="s">
        <v>9137</v>
      </c>
      <c r="Q339" s="178" t="s">
        <v>9138</v>
      </c>
      <c r="R339" s="178" t="s">
        <v>11927</v>
      </c>
      <c r="S339" s="178" t="s">
        <v>11927</v>
      </c>
      <c r="T339" s="178" t="s">
        <v>9971</v>
      </c>
      <c r="U339" s="178">
        <v>60</v>
      </c>
      <c r="V339" s="178" t="s">
        <v>12946</v>
      </c>
      <c r="W339" s="177">
        <v>2187690539</v>
      </c>
      <c r="X339" s="178" t="s">
        <v>11942</v>
      </c>
      <c r="Y339" s="178" t="s">
        <v>12182</v>
      </c>
      <c r="Z339" s="178" t="s">
        <v>175</v>
      </c>
      <c r="AA339" s="178" t="s">
        <v>189</v>
      </c>
      <c r="AB339" s="178">
        <v>0</v>
      </c>
      <c r="AC339" s="92" t="s">
        <v>2142</v>
      </c>
      <c r="AD339" s="112">
        <f>IF(T339="SOPORTE_TELEFÓNICO",'BASE LIQUIDACION REDEBAN 2025'!$B$19,IF(AND(T339="VISITA_TÉCNICA",Z339="TIPO II"),'BASE LIQUIDACION REDEBAN 2025'!$B$18,'BASE LIQUIDACION REDEBAN 2025'!$B$17))</f>
        <v>35779.500569199998</v>
      </c>
      <c r="AE339" s="97">
        <v>0</v>
      </c>
      <c r="AF339" s="97">
        <f t="shared" si="5"/>
        <v>35779.500569199998</v>
      </c>
    </row>
    <row r="340" spans="1:32" s="85" customFormat="1" ht="13.15">
      <c r="A340" s="178" t="s">
        <v>90</v>
      </c>
      <c r="B340" s="95" t="str">
        <f>VLOOKUP(A340,'CENTRO DE COSTOS'!A:D,4,FALSE)</f>
        <v>JUAN SEBASTIÁN RÍOS CASTRILLÓN</v>
      </c>
      <c r="C340" s="95" t="str">
        <f>VLOOKUP(A340,'CENTRO DE COSTOS'!A:D,2,FALSE)</f>
        <v>0004-0005</v>
      </c>
      <c r="D340" s="178">
        <v>27361</v>
      </c>
      <c r="E340" s="178">
        <v>2218329</v>
      </c>
      <c r="F340" s="178">
        <v>77244</v>
      </c>
      <c r="G340" s="178" t="s">
        <v>208</v>
      </c>
      <c r="H340" s="178" t="s">
        <v>223</v>
      </c>
      <c r="I340" s="178" t="s">
        <v>12947</v>
      </c>
      <c r="J340" s="110" t="s">
        <v>167</v>
      </c>
      <c r="K340" s="178">
        <v>2218329</v>
      </c>
      <c r="L340" s="178" t="s">
        <v>12948</v>
      </c>
      <c r="M340" s="176">
        <v>45804.495138888888</v>
      </c>
      <c r="N340" s="176">
        <v>45819.658321759256</v>
      </c>
      <c r="O340" s="178" t="s">
        <v>9136</v>
      </c>
      <c r="P340" s="178" t="s">
        <v>9137</v>
      </c>
      <c r="Q340" s="178" t="s">
        <v>9138</v>
      </c>
      <c r="R340" s="178" t="s">
        <v>11927</v>
      </c>
      <c r="S340" s="178" t="s">
        <v>11927</v>
      </c>
      <c r="T340" s="178" t="s">
        <v>9971</v>
      </c>
      <c r="U340" s="178">
        <v>30</v>
      </c>
      <c r="V340" s="178" t="s">
        <v>12863</v>
      </c>
      <c r="W340" s="177">
        <v>284607301</v>
      </c>
      <c r="X340" s="178" t="s">
        <v>11942</v>
      </c>
      <c r="Y340" s="178" t="s">
        <v>11947</v>
      </c>
      <c r="Z340" s="178" t="s">
        <v>175</v>
      </c>
      <c r="AA340" s="178" t="s">
        <v>227</v>
      </c>
      <c r="AB340" s="178">
        <v>0</v>
      </c>
      <c r="AC340" s="92" t="s">
        <v>829</v>
      </c>
      <c r="AD340" s="112">
        <f>IF(T340="SOPORTE_TELEFÓNICO",'BASE LIQUIDACION REDEBAN 2025'!$B$19,IF(AND(T340="VISITA_TÉCNICA",Z340="TIPO II"),'BASE LIQUIDACION REDEBAN 2025'!$B$18,'BASE LIQUIDACION REDEBAN 2025'!$B$17))</f>
        <v>35779.500569199998</v>
      </c>
      <c r="AE340" s="97">
        <v>0</v>
      </c>
      <c r="AF340" s="97">
        <f t="shared" si="5"/>
        <v>35779.500569199998</v>
      </c>
    </row>
    <row r="341" spans="1:32" s="85" customFormat="1" ht="13.15">
      <c r="A341" s="178" t="s">
        <v>60</v>
      </c>
      <c r="B341" s="95" t="str">
        <f>VLOOKUP(A341,'CENTRO DE COSTOS'!A:D,4,FALSE)</f>
        <v>JUAN SEBASTIÁN RÍOS CASTRILLÓN</v>
      </c>
      <c r="C341" s="95" t="str">
        <f>VLOOKUP(A341,'CENTRO DE COSTOS'!A:D,2,FALSE)</f>
        <v>0004-0005</v>
      </c>
      <c r="D341" s="178">
        <v>27615</v>
      </c>
      <c r="E341" s="178">
        <v>2227635</v>
      </c>
      <c r="F341" s="178">
        <v>77157</v>
      </c>
      <c r="G341" s="178" t="s">
        <v>208</v>
      </c>
      <c r="H341" s="178" t="s">
        <v>8743</v>
      </c>
      <c r="I341" s="178" t="s">
        <v>12949</v>
      </c>
      <c r="J341" s="110" t="s">
        <v>167</v>
      </c>
      <c r="K341" s="178">
        <v>2227635</v>
      </c>
      <c r="L341" s="178" t="s">
        <v>12950</v>
      </c>
      <c r="M341" s="176">
        <v>45806.336805555555</v>
      </c>
      <c r="N341" s="176">
        <v>45819.658807870372</v>
      </c>
      <c r="O341" s="178" t="s">
        <v>9136</v>
      </c>
      <c r="P341" s="178" t="s">
        <v>9137</v>
      </c>
      <c r="Q341" s="178" t="s">
        <v>9138</v>
      </c>
      <c r="R341" s="178" t="s">
        <v>11927</v>
      </c>
      <c r="S341" s="178" t="s">
        <v>11927</v>
      </c>
      <c r="T341" s="178" t="s">
        <v>9971</v>
      </c>
      <c r="U341" s="178">
        <v>30</v>
      </c>
      <c r="V341" s="178" t="s">
        <v>12863</v>
      </c>
      <c r="W341" s="177">
        <v>284607305</v>
      </c>
      <c r="X341" s="178" t="s">
        <v>11942</v>
      </c>
      <c r="Y341" s="178" t="s">
        <v>12182</v>
      </c>
      <c r="Z341" s="178" t="s">
        <v>175</v>
      </c>
      <c r="AA341" s="178" t="s">
        <v>2059</v>
      </c>
      <c r="AB341" s="178">
        <v>0</v>
      </c>
      <c r="AC341" s="92" t="s">
        <v>313</v>
      </c>
      <c r="AD341" s="112">
        <f>IF(T341="SOPORTE_TELEFÓNICO",'BASE LIQUIDACION REDEBAN 2025'!$B$19,IF(AND(T341="VISITA_TÉCNICA",Z341="TIPO II"),'BASE LIQUIDACION REDEBAN 2025'!$B$18,'BASE LIQUIDACION REDEBAN 2025'!$B$17))</f>
        <v>35779.500569199998</v>
      </c>
      <c r="AE341" s="97">
        <v>0</v>
      </c>
      <c r="AF341" s="97">
        <f t="shared" si="5"/>
        <v>35779.500569199998</v>
      </c>
    </row>
    <row r="342" spans="1:32" s="85" customFormat="1" ht="13.15">
      <c r="A342" s="178" t="s">
        <v>90</v>
      </c>
      <c r="B342" s="95" t="str">
        <f>VLOOKUP(A342,'CENTRO DE COSTOS'!A:D,4,FALSE)</f>
        <v>JUAN SEBASTIÁN RÍOS CASTRILLÓN</v>
      </c>
      <c r="C342" s="95" t="str">
        <f>VLOOKUP(A342,'CENTRO DE COSTOS'!A:D,2,FALSE)</f>
        <v>0004-0005</v>
      </c>
      <c r="D342" s="178">
        <v>5819</v>
      </c>
      <c r="E342" s="178">
        <v>2255496</v>
      </c>
      <c r="F342" s="178">
        <v>78282</v>
      </c>
      <c r="G342" s="178" t="s">
        <v>290</v>
      </c>
      <c r="H342" s="178" t="s">
        <v>1947</v>
      </c>
      <c r="I342" s="178" t="s">
        <v>12951</v>
      </c>
      <c r="J342" s="110" t="s">
        <v>167</v>
      </c>
      <c r="K342" s="178">
        <v>2255496</v>
      </c>
      <c r="L342" s="178" t="s">
        <v>12952</v>
      </c>
      <c r="M342" s="176">
        <v>45812.718055555553</v>
      </c>
      <c r="N342" s="176">
        <v>45819.659444444442</v>
      </c>
      <c r="O342" s="178" t="s">
        <v>9136</v>
      </c>
      <c r="P342" s="178" t="s">
        <v>9137</v>
      </c>
      <c r="Q342" s="178" t="s">
        <v>9138</v>
      </c>
      <c r="R342" s="178" t="s">
        <v>11927</v>
      </c>
      <c r="S342" s="178" t="s">
        <v>11927</v>
      </c>
      <c r="T342" s="178" t="s">
        <v>9971</v>
      </c>
      <c r="U342" s="178">
        <v>20</v>
      </c>
      <c r="V342" s="178" t="s">
        <v>12860</v>
      </c>
      <c r="W342" s="177">
        <v>240030301877</v>
      </c>
      <c r="X342" s="178" t="s">
        <v>12037</v>
      </c>
      <c r="Y342" s="178" t="s">
        <v>173</v>
      </c>
      <c r="Z342" s="178" t="s">
        <v>32</v>
      </c>
      <c r="AA342" s="178" t="s">
        <v>189</v>
      </c>
      <c r="AB342" s="178">
        <v>0</v>
      </c>
      <c r="AC342" s="92" t="s">
        <v>3263</v>
      </c>
      <c r="AD342" s="112">
        <f>IF(T342="SOPORTE_TELEFÓNICO",'BASE LIQUIDACION REDEBAN 2025'!$B$19,IF(AND(T342="VISITA_TÉCNICA",Z342="TIPO II"),'BASE LIQUIDACION REDEBAN 2025'!$B$18,'BASE LIQUIDACION REDEBAN 2025'!$B$17))</f>
        <v>35779.500569199998</v>
      </c>
      <c r="AE342" s="97">
        <v>0</v>
      </c>
      <c r="AF342" s="97">
        <f t="shared" si="5"/>
        <v>35779.500569199998</v>
      </c>
    </row>
    <row r="343" spans="1:32" s="85" customFormat="1" ht="13.15">
      <c r="A343" s="178" t="s">
        <v>100</v>
      </c>
      <c r="B343" s="95" t="str">
        <f>VLOOKUP(A343,'CENTRO DE COSTOS'!A:D,4,FALSE)</f>
        <v>KEVIN ALEXIS CORZO BUSTOS</v>
      </c>
      <c r="C343" s="95" t="str">
        <f>VLOOKUP(A343,'CENTRO DE COSTOS'!A:D,2,FALSE)</f>
        <v>0004-0007</v>
      </c>
      <c r="D343" s="178">
        <v>85440</v>
      </c>
      <c r="E343" s="178">
        <v>2265548</v>
      </c>
      <c r="F343" s="178">
        <v>46676</v>
      </c>
      <c r="G343" s="178" t="s">
        <v>1934</v>
      </c>
      <c r="H343" s="178" t="s">
        <v>4468</v>
      </c>
      <c r="I343" s="178" t="s">
        <v>12953</v>
      </c>
      <c r="J343" s="110" t="s">
        <v>167</v>
      </c>
      <c r="K343" s="178">
        <v>2265548</v>
      </c>
      <c r="L343" s="178" t="s">
        <v>12954</v>
      </c>
      <c r="M343" s="176">
        <v>45814.526365740741</v>
      </c>
      <c r="N343" s="176">
        <v>45819.660046296296</v>
      </c>
      <c r="O343" s="178" t="s">
        <v>9136</v>
      </c>
      <c r="P343" s="178" t="s">
        <v>9137</v>
      </c>
      <c r="Q343" s="178" t="s">
        <v>9138</v>
      </c>
      <c r="R343" s="178" t="s">
        <v>11927</v>
      </c>
      <c r="S343" s="178" t="s">
        <v>11927</v>
      </c>
      <c r="T343" s="178" t="s">
        <v>9971</v>
      </c>
      <c r="U343" s="178">
        <v>20</v>
      </c>
      <c r="V343" s="178" t="s">
        <v>12860</v>
      </c>
      <c r="W343" s="177" t="s">
        <v>12955</v>
      </c>
      <c r="X343" s="178" t="s">
        <v>12037</v>
      </c>
      <c r="Y343" s="178" t="s">
        <v>173</v>
      </c>
      <c r="Z343" s="178" t="s">
        <v>30</v>
      </c>
      <c r="AA343" s="178" t="s">
        <v>189</v>
      </c>
      <c r="AB343" s="178">
        <v>0</v>
      </c>
      <c r="AC343" s="92" t="s">
        <v>3263</v>
      </c>
      <c r="AD343" s="112">
        <f>IF(T343="SOPORTE_TELEFÓNICO",'BASE LIQUIDACION REDEBAN 2025'!$B$19,IF(AND(T343="VISITA_TÉCNICA",Z343="TIPO II"),'BASE LIQUIDACION REDEBAN 2025'!$B$18,'BASE LIQUIDACION REDEBAN 2025'!$B$17))</f>
        <v>35779.500569199998</v>
      </c>
      <c r="AE343" s="97">
        <v>0</v>
      </c>
      <c r="AF343" s="97">
        <f t="shared" si="5"/>
        <v>35779.500569199998</v>
      </c>
    </row>
    <row r="344" spans="1:32" s="85" customFormat="1" ht="13.15">
      <c r="A344" s="178" t="s">
        <v>76</v>
      </c>
      <c r="B344" s="95" t="str">
        <f>VLOOKUP(A344,'CENTRO DE COSTOS'!A:D,4,FALSE)</f>
        <v>DIEGO FERNANDO HENAO CARDONA</v>
      </c>
      <c r="C344" s="95" t="str">
        <f>VLOOKUP(A344,'CENTRO DE COSTOS'!A:D,2,FALSE)</f>
        <v>0004-0003</v>
      </c>
      <c r="D344" s="178">
        <v>19845</v>
      </c>
      <c r="E344" s="178">
        <v>2270849</v>
      </c>
      <c r="F344" s="178">
        <v>76924</v>
      </c>
      <c r="G344" s="178" t="s">
        <v>200</v>
      </c>
      <c r="H344" s="178" t="s">
        <v>7107</v>
      </c>
      <c r="I344" s="178" t="s">
        <v>12956</v>
      </c>
      <c r="J344" s="110" t="s">
        <v>167</v>
      </c>
      <c r="K344" s="178">
        <v>2270849</v>
      </c>
      <c r="L344" s="178" t="s">
        <v>12957</v>
      </c>
      <c r="M344" s="176">
        <v>45817.364583333336</v>
      </c>
      <c r="N344" s="176">
        <v>45819.660833333335</v>
      </c>
      <c r="O344" s="178" t="s">
        <v>9136</v>
      </c>
      <c r="P344" s="178" t="s">
        <v>9137</v>
      </c>
      <c r="Q344" s="178" t="s">
        <v>9138</v>
      </c>
      <c r="R344" s="178" t="s">
        <v>11927</v>
      </c>
      <c r="S344" s="178" t="s">
        <v>11927</v>
      </c>
      <c r="T344" s="178" t="s">
        <v>9971</v>
      </c>
      <c r="U344" s="178">
        <v>60</v>
      </c>
      <c r="V344" s="178" t="s">
        <v>12946</v>
      </c>
      <c r="W344" s="177">
        <v>2259112528</v>
      </c>
      <c r="X344" s="178" t="s">
        <v>11942</v>
      </c>
      <c r="Y344" s="178" t="s">
        <v>173</v>
      </c>
      <c r="Z344" s="178" t="s">
        <v>32</v>
      </c>
      <c r="AA344" s="178" t="s">
        <v>189</v>
      </c>
      <c r="AB344" s="178">
        <v>0</v>
      </c>
      <c r="AC344" s="92" t="s">
        <v>196</v>
      </c>
      <c r="AD344" s="112">
        <f>IF(T344="SOPORTE_TELEFÓNICO",'BASE LIQUIDACION REDEBAN 2025'!$B$19,IF(AND(T344="VISITA_TÉCNICA",Z344="TIPO II"),'BASE LIQUIDACION REDEBAN 2025'!$B$18,'BASE LIQUIDACION REDEBAN 2025'!$B$17))</f>
        <v>35779.500569199998</v>
      </c>
      <c r="AE344" s="97">
        <v>0</v>
      </c>
      <c r="AF344" s="97">
        <f t="shared" si="5"/>
        <v>35779.500569199998</v>
      </c>
    </row>
    <row r="345" spans="1:32" s="85" customFormat="1" ht="13.15">
      <c r="A345" s="178" t="s">
        <v>86</v>
      </c>
      <c r="B345" s="95" t="str">
        <f>VLOOKUP(A345,'CENTRO DE COSTOS'!A:D,4,FALSE)</f>
        <v>KEVIN ALEXIS CORZO BUSTOS</v>
      </c>
      <c r="C345" s="95" t="str">
        <f>VLOOKUP(A345,'CENTRO DE COSTOS'!A:D,2,FALSE)</f>
        <v>0004-0007</v>
      </c>
      <c r="D345" s="178">
        <v>73504</v>
      </c>
      <c r="E345" s="178">
        <v>2277556</v>
      </c>
      <c r="F345" s="178">
        <v>53991</v>
      </c>
      <c r="G345" s="178" t="s">
        <v>870</v>
      </c>
      <c r="H345" s="178" t="s">
        <v>12820</v>
      </c>
      <c r="I345" s="178" t="s">
        <v>12958</v>
      </c>
      <c r="J345" s="110" t="s">
        <v>167</v>
      </c>
      <c r="K345" s="178">
        <v>2277556</v>
      </c>
      <c r="L345" s="178" t="s">
        <v>12959</v>
      </c>
      <c r="M345" s="176">
        <v>45818.333333333336</v>
      </c>
      <c r="N345" s="176">
        <v>45819.662152777775</v>
      </c>
      <c r="O345" s="178" t="s">
        <v>9136</v>
      </c>
      <c r="P345" s="178" t="s">
        <v>9137</v>
      </c>
      <c r="Q345" s="178" t="s">
        <v>9138</v>
      </c>
      <c r="R345" s="178" t="s">
        <v>11927</v>
      </c>
      <c r="S345" s="178" t="s">
        <v>11927</v>
      </c>
      <c r="T345" s="178" t="s">
        <v>9971</v>
      </c>
      <c r="U345" s="178">
        <v>10</v>
      </c>
      <c r="V345" s="178" t="s">
        <v>12960</v>
      </c>
      <c r="W345" s="177" t="s">
        <v>12961</v>
      </c>
      <c r="X345" s="178" t="s">
        <v>12037</v>
      </c>
      <c r="Y345" s="178" t="s">
        <v>173</v>
      </c>
      <c r="Z345" s="178" t="s">
        <v>30</v>
      </c>
      <c r="AA345" s="178" t="s">
        <v>189</v>
      </c>
      <c r="AB345" s="178">
        <v>0</v>
      </c>
      <c r="AC345" s="92" t="s">
        <v>506</v>
      </c>
      <c r="AD345" s="112">
        <f>IF(T345="SOPORTE_TELEFÓNICO",'BASE LIQUIDACION REDEBAN 2025'!$B$19,IF(AND(T345="VISITA_TÉCNICA",Z345="TIPO II"),'BASE LIQUIDACION REDEBAN 2025'!$B$18,'BASE LIQUIDACION REDEBAN 2025'!$B$17))</f>
        <v>35779.500569199998</v>
      </c>
      <c r="AE345" s="97">
        <v>0</v>
      </c>
      <c r="AF345" s="97">
        <f t="shared" si="5"/>
        <v>35779.500569199998</v>
      </c>
    </row>
    <row r="346" spans="1:32" s="85" customFormat="1" ht="13.15">
      <c r="A346" s="178" t="s">
        <v>90</v>
      </c>
      <c r="B346" s="95" t="str">
        <f>VLOOKUP(A346,'CENTRO DE COSTOS'!A:D,4,FALSE)</f>
        <v>JUAN SEBASTIÁN RÍOS CASTRILLÓN</v>
      </c>
      <c r="C346" s="95" t="str">
        <f>VLOOKUP(A346,'CENTRO DE COSTOS'!A:D,2,FALSE)</f>
        <v>0004-0005</v>
      </c>
      <c r="D346" s="178">
        <v>5656</v>
      </c>
      <c r="E346" s="178">
        <v>2243670</v>
      </c>
      <c r="F346" s="178">
        <v>68763</v>
      </c>
      <c r="G346" s="178" t="s">
        <v>290</v>
      </c>
      <c r="H346" s="178" t="s">
        <v>1533</v>
      </c>
      <c r="I346" s="178" t="s">
        <v>12962</v>
      </c>
      <c r="J346" s="110" t="s">
        <v>167</v>
      </c>
      <c r="K346" s="178">
        <v>2243670</v>
      </c>
      <c r="L346" s="178" t="s">
        <v>12963</v>
      </c>
      <c r="M346" s="176">
        <v>45811.419444444444</v>
      </c>
      <c r="N346" s="176">
        <v>45819.688900462963</v>
      </c>
      <c r="O346" s="178" t="s">
        <v>9136</v>
      </c>
      <c r="P346" s="178" t="s">
        <v>9137</v>
      </c>
      <c r="Q346" s="178" t="s">
        <v>9138</v>
      </c>
      <c r="R346" s="178" t="s">
        <v>11927</v>
      </c>
      <c r="S346" s="178" t="s">
        <v>11927</v>
      </c>
      <c r="T346" s="178" t="s">
        <v>177</v>
      </c>
      <c r="U346" s="178">
        <v>20</v>
      </c>
      <c r="V346" s="178" t="s">
        <v>12964</v>
      </c>
      <c r="W346" s="177">
        <v>0</v>
      </c>
      <c r="X346" s="178">
        <v>0</v>
      </c>
      <c r="Y346" s="178" t="s">
        <v>173</v>
      </c>
      <c r="Z346" s="178" t="s">
        <v>28</v>
      </c>
      <c r="AA346" s="178" t="s">
        <v>189</v>
      </c>
      <c r="AB346" s="178">
        <v>1</v>
      </c>
      <c r="AC346" s="92" t="s">
        <v>1180</v>
      </c>
      <c r="AD346" s="112">
        <f>IF(T346="SOPORTE_TELEFÓNICO",'BASE LIQUIDACION REDEBAN 2025'!$B$19,IF(AND(T346="VISITA_TÉCNICA",Z346="TIPO II"),'BASE LIQUIDACION REDEBAN 2025'!$B$18,'BASE LIQUIDACION REDEBAN 2025'!$B$17))</f>
        <v>67654.12000000001</v>
      </c>
      <c r="AE346" s="97">
        <v>0</v>
      </c>
      <c r="AF346" s="97">
        <f t="shared" si="5"/>
        <v>67654.12000000001</v>
      </c>
    </row>
    <row r="347" spans="1:32" s="85" customFormat="1" ht="13.15">
      <c r="A347" s="178" t="s">
        <v>76</v>
      </c>
      <c r="B347" s="95" t="str">
        <f>VLOOKUP(A347,'CENTRO DE COSTOS'!A:D,4,FALSE)</f>
        <v>DIEGO FERNANDO HENAO CARDONA</v>
      </c>
      <c r="C347" s="95" t="str">
        <f>VLOOKUP(A347,'CENTRO DE COSTOS'!A:D,2,FALSE)</f>
        <v>0004-0003</v>
      </c>
      <c r="D347" s="178">
        <v>76001</v>
      </c>
      <c r="E347" s="178">
        <v>2279328</v>
      </c>
      <c r="F347" s="178">
        <v>42239</v>
      </c>
      <c r="G347" s="178" t="s">
        <v>230</v>
      </c>
      <c r="H347" s="178" t="s">
        <v>76</v>
      </c>
      <c r="I347" s="178" t="s">
        <v>12965</v>
      </c>
      <c r="J347" s="110" t="s">
        <v>167</v>
      </c>
      <c r="K347" s="178">
        <v>2279328</v>
      </c>
      <c r="L347" s="178" t="s">
        <v>12966</v>
      </c>
      <c r="M347" s="176">
        <v>45818.390277777777</v>
      </c>
      <c r="N347" s="176">
        <v>45819.697245370371</v>
      </c>
      <c r="O347" s="178" t="s">
        <v>9136</v>
      </c>
      <c r="P347" s="178" t="s">
        <v>9137</v>
      </c>
      <c r="Q347" s="178" t="s">
        <v>9138</v>
      </c>
      <c r="R347" s="178" t="s">
        <v>11927</v>
      </c>
      <c r="S347" s="178" t="s">
        <v>11927</v>
      </c>
      <c r="T347" s="178" t="s">
        <v>177</v>
      </c>
      <c r="U347" s="178">
        <v>100</v>
      </c>
      <c r="V347" s="178" t="s">
        <v>12967</v>
      </c>
      <c r="W347" s="177">
        <v>0</v>
      </c>
      <c r="X347" s="178">
        <v>0</v>
      </c>
      <c r="Y347" s="178" t="s">
        <v>173</v>
      </c>
      <c r="Z347" s="178" t="s">
        <v>25</v>
      </c>
      <c r="AA347" s="178" t="s">
        <v>189</v>
      </c>
      <c r="AB347" s="178">
        <v>1</v>
      </c>
      <c r="AC347" s="92" t="s">
        <v>873</v>
      </c>
      <c r="AD347" s="112">
        <f>IF(T347="SOPORTE_TELEFÓNICO",'BASE LIQUIDACION REDEBAN 2025'!$B$19,IF(AND(T347="VISITA_TÉCNICA",Z347="TIPO II"),'BASE LIQUIDACION REDEBAN 2025'!$B$18,'BASE LIQUIDACION REDEBAN 2025'!$B$17))</f>
        <v>35779.500569199998</v>
      </c>
      <c r="AE347" s="97">
        <v>0</v>
      </c>
      <c r="AF347" s="97">
        <f t="shared" si="5"/>
        <v>35779.500569199998</v>
      </c>
    </row>
    <row r="348" spans="1:32" s="85" customFormat="1" ht="13.15">
      <c r="A348" s="178" t="s">
        <v>64</v>
      </c>
      <c r="B348" s="95" t="str">
        <f>VLOOKUP(A348,'CENTRO DE COSTOS'!A:D,4,FALSE)</f>
        <v>JOSE MAURICIO HERNANDEZ ROJAS</v>
      </c>
      <c r="C348" s="95" t="str">
        <f>VLOOKUP(A348,'CENTRO DE COSTOS'!A:D,2,FALSE)</f>
        <v>0004-0001</v>
      </c>
      <c r="D348" s="178">
        <v>8573</v>
      </c>
      <c r="E348" s="178">
        <v>2259404</v>
      </c>
      <c r="F348" s="178">
        <v>40288</v>
      </c>
      <c r="G348" s="178" t="s">
        <v>277</v>
      </c>
      <c r="H348" s="178" t="s">
        <v>1769</v>
      </c>
      <c r="I348" s="178" t="s">
        <v>12968</v>
      </c>
      <c r="J348" s="110" t="s">
        <v>167</v>
      </c>
      <c r="K348" s="178">
        <v>2259404</v>
      </c>
      <c r="L348" s="178" t="s">
        <v>12969</v>
      </c>
      <c r="M348" s="176">
        <v>45813.490277777775</v>
      </c>
      <c r="N348" s="176">
        <v>45820.321192129632</v>
      </c>
      <c r="O348" s="178" t="s">
        <v>9136</v>
      </c>
      <c r="P348" s="178" t="s">
        <v>9137</v>
      </c>
      <c r="Q348" s="178" t="s">
        <v>9138</v>
      </c>
      <c r="R348" s="178" t="s">
        <v>11927</v>
      </c>
      <c r="S348" s="178" t="s">
        <v>11927</v>
      </c>
      <c r="T348" s="178" t="s">
        <v>177</v>
      </c>
      <c r="U348" s="178">
        <v>10</v>
      </c>
      <c r="V348" s="178" t="s">
        <v>12970</v>
      </c>
      <c r="W348" s="177">
        <v>0</v>
      </c>
      <c r="X348" s="178">
        <v>0</v>
      </c>
      <c r="Y348" s="178" t="s">
        <v>173</v>
      </c>
      <c r="Z348" s="178" t="s">
        <v>28</v>
      </c>
      <c r="AA348" s="178" t="s">
        <v>189</v>
      </c>
      <c r="AB348" s="178">
        <v>1</v>
      </c>
      <c r="AC348" s="92" t="s">
        <v>313</v>
      </c>
      <c r="AD348" s="112">
        <f>IF(T348="SOPORTE_TELEFÓNICO",'BASE LIQUIDACION REDEBAN 2025'!$B$19,IF(AND(T348="VISITA_TÉCNICA",Z348="TIPO II"),'BASE LIQUIDACION REDEBAN 2025'!$B$18,'BASE LIQUIDACION REDEBAN 2025'!$B$17))</f>
        <v>67654.12000000001</v>
      </c>
      <c r="AE348" s="97">
        <v>0</v>
      </c>
      <c r="AF348" s="97">
        <f t="shared" si="5"/>
        <v>67654.12000000001</v>
      </c>
    </row>
    <row r="349" spans="1:32" s="85" customFormat="1" ht="13.15">
      <c r="A349" s="178" t="s">
        <v>93</v>
      </c>
      <c r="B349" s="95" t="str">
        <f>VLOOKUP(A349,'CENTRO DE COSTOS'!A:D,4,FALSE)</f>
        <v>DIEGO FERNANDO HENAO CARDONA</v>
      </c>
      <c r="C349" s="95" t="str">
        <f>VLOOKUP(A349,'CENTRO DE COSTOS'!A:D,2,FALSE)</f>
        <v>0004-0003</v>
      </c>
      <c r="D349" s="178">
        <v>52786</v>
      </c>
      <c r="E349" s="178">
        <v>2267144</v>
      </c>
      <c r="F349" s="178">
        <v>16564</v>
      </c>
      <c r="G349" s="178" t="s">
        <v>162</v>
      </c>
      <c r="H349" s="178" t="s">
        <v>1215</v>
      </c>
      <c r="I349" s="178" t="s">
        <v>12971</v>
      </c>
      <c r="J349" s="110" t="s">
        <v>167</v>
      </c>
      <c r="K349" s="178">
        <v>2267144</v>
      </c>
      <c r="L349" s="178" t="s">
        <v>12972</v>
      </c>
      <c r="M349" s="176">
        <v>45814.679166666669</v>
      </c>
      <c r="N349" s="176">
        <v>45820.323553240742</v>
      </c>
      <c r="O349" s="178" t="s">
        <v>9136</v>
      </c>
      <c r="P349" s="178" t="s">
        <v>9137</v>
      </c>
      <c r="Q349" s="178" t="s">
        <v>9138</v>
      </c>
      <c r="R349" s="178" t="s">
        <v>11927</v>
      </c>
      <c r="S349" s="178" t="s">
        <v>11927</v>
      </c>
      <c r="T349" s="178" t="s">
        <v>9971</v>
      </c>
      <c r="U349" s="178">
        <v>20</v>
      </c>
      <c r="V349" s="178" t="s">
        <v>12973</v>
      </c>
      <c r="W349" s="177" t="s">
        <v>11929</v>
      </c>
      <c r="X349" s="178" t="s">
        <v>11929</v>
      </c>
      <c r="Y349" s="178" t="s">
        <v>173</v>
      </c>
      <c r="Z349" s="178" t="s">
        <v>28</v>
      </c>
      <c r="AA349" s="178" t="s">
        <v>189</v>
      </c>
      <c r="AB349" s="178">
        <v>0</v>
      </c>
      <c r="AC349" s="92" t="s">
        <v>326</v>
      </c>
      <c r="AD349" s="112">
        <f>IF(T349="SOPORTE_TELEFÓNICO",'BASE LIQUIDACION REDEBAN 2025'!$B$19,IF(AND(T349="VISITA_TÉCNICA",Z349="TIPO II"),'BASE LIQUIDACION REDEBAN 2025'!$B$18,'BASE LIQUIDACION REDEBAN 2025'!$B$17))</f>
        <v>35779.500569199998</v>
      </c>
      <c r="AE349" s="97">
        <v>0</v>
      </c>
      <c r="AF349" s="97">
        <f t="shared" si="5"/>
        <v>35779.500569199998</v>
      </c>
    </row>
    <row r="350" spans="1:32" s="85" customFormat="1" ht="13.15">
      <c r="A350" s="178" t="s">
        <v>90</v>
      </c>
      <c r="B350" s="95" t="str">
        <f>VLOOKUP(A350,'CENTRO DE COSTOS'!A:D,4,FALSE)</f>
        <v>JUAN SEBASTIÁN RÍOS CASTRILLÓN</v>
      </c>
      <c r="C350" s="95" t="str">
        <f>VLOOKUP(A350,'CENTRO DE COSTOS'!A:D,2,FALSE)</f>
        <v>0004-0005</v>
      </c>
      <c r="D350" s="178">
        <v>5664</v>
      </c>
      <c r="E350" s="178">
        <v>2278898</v>
      </c>
      <c r="F350" s="178">
        <v>78040</v>
      </c>
      <c r="G350" s="178" t="s">
        <v>290</v>
      </c>
      <c r="H350" s="178" t="s">
        <v>2707</v>
      </c>
      <c r="I350" s="178" t="s">
        <v>12974</v>
      </c>
      <c r="J350" s="110" t="s">
        <v>167</v>
      </c>
      <c r="K350" s="178">
        <v>2278898</v>
      </c>
      <c r="L350" s="178" t="s">
        <v>12975</v>
      </c>
      <c r="M350" s="176">
        <v>45818.384027777778</v>
      </c>
      <c r="N350" s="176">
        <v>45820.32849537037</v>
      </c>
      <c r="O350" s="178" t="s">
        <v>9136</v>
      </c>
      <c r="P350" s="178" t="s">
        <v>9137</v>
      </c>
      <c r="Q350" s="178" t="s">
        <v>9138</v>
      </c>
      <c r="R350" s="178" t="s">
        <v>11927</v>
      </c>
      <c r="S350" s="178" t="s">
        <v>11927</v>
      </c>
      <c r="T350" s="178" t="s">
        <v>9971</v>
      </c>
      <c r="U350" s="178">
        <v>20</v>
      </c>
      <c r="V350" s="178" t="s">
        <v>12976</v>
      </c>
      <c r="W350" s="177" t="s">
        <v>12977</v>
      </c>
      <c r="X350" s="178" t="s">
        <v>11929</v>
      </c>
      <c r="Y350" s="178" t="s">
        <v>173</v>
      </c>
      <c r="Z350" s="178" t="s">
        <v>28</v>
      </c>
      <c r="AA350" s="178" t="s">
        <v>189</v>
      </c>
      <c r="AB350" s="178">
        <v>0</v>
      </c>
      <c r="AC350" s="92" t="s">
        <v>506</v>
      </c>
      <c r="AD350" s="112">
        <f>IF(T350="SOPORTE_TELEFÓNICO",'BASE LIQUIDACION REDEBAN 2025'!$B$19,IF(AND(T350="VISITA_TÉCNICA",Z350="TIPO II"),'BASE LIQUIDACION REDEBAN 2025'!$B$18,'BASE LIQUIDACION REDEBAN 2025'!$B$17))</f>
        <v>35779.500569199998</v>
      </c>
      <c r="AE350" s="97">
        <v>0</v>
      </c>
      <c r="AF350" s="97">
        <f t="shared" si="5"/>
        <v>35779.500569199998</v>
      </c>
    </row>
    <row r="351" spans="1:32" s="85" customFormat="1" ht="13.15">
      <c r="A351" s="178" t="s">
        <v>90</v>
      </c>
      <c r="B351" s="95" t="str">
        <f>VLOOKUP(A351,'CENTRO DE COSTOS'!A:D,4,FALSE)</f>
        <v>JUAN SEBASTIÁN RÍOS CASTRILLÓN</v>
      </c>
      <c r="C351" s="95" t="str">
        <f>VLOOKUP(A351,'CENTRO DE COSTOS'!A:D,2,FALSE)</f>
        <v>0004-0005</v>
      </c>
      <c r="D351" s="178">
        <v>27361</v>
      </c>
      <c r="E351" s="178">
        <v>2173561</v>
      </c>
      <c r="F351" s="178">
        <v>76200</v>
      </c>
      <c r="G351" s="178" t="s">
        <v>208</v>
      </c>
      <c r="H351" s="178" t="s">
        <v>223</v>
      </c>
      <c r="I351" s="178" t="s">
        <v>12978</v>
      </c>
      <c r="J351" s="110" t="s">
        <v>167</v>
      </c>
      <c r="K351" s="178">
        <v>2173561</v>
      </c>
      <c r="L351" s="178" t="s">
        <v>12979</v>
      </c>
      <c r="M351" s="176">
        <v>45793.634722222225</v>
      </c>
      <c r="N351" s="176">
        <v>45820.351875</v>
      </c>
      <c r="O351" s="178" t="s">
        <v>9136</v>
      </c>
      <c r="P351" s="178" t="s">
        <v>9137</v>
      </c>
      <c r="Q351" s="178" t="s">
        <v>9138</v>
      </c>
      <c r="R351" s="178" t="s">
        <v>11927</v>
      </c>
      <c r="S351" s="178" t="s">
        <v>11927</v>
      </c>
      <c r="T351" s="178" t="s">
        <v>9971</v>
      </c>
      <c r="U351" s="178">
        <v>30</v>
      </c>
      <c r="V351" s="178" t="s">
        <v>12980</v>
      </c>
      <c r="W351" s="177">
        <v>284607294</v>
      </c>
      <c r="X351" s="178" t="s">
        <v>11942</v>
      </c>
      <c r="Y351" s="178" t="s">
        <v>11947</v>
      </c>
      <c r="Z351" s="178" t="s">
        <v>175</v>
      </c>
      <c r="AA351" s="178" t="s">
        <v>227</v>
      </c>
      <c r="AB351" s="178">
        <v>0</v>
      </c>
      <c r="AC351" s="92" t="s">
        <v>265</v>
      </c>
      <c r="AD351" s="112">
        <f>IF(T351="SOPORTE_TELEFÓNICO",'BASE LIQUIDACION REDEBAN 2025'!$B$19,IF(AND(T351="VISITA_TÉCNICA",Z351="TIPO II"),'BASE LIQUIDACION REDEBAN 2025'!$B$18,'BASE LIQUIDACION REDEBAN 2025'!$B$17))</f>
        <v>35779.500569199998</v>
      </c>
      <c r="AE351" s="97">
        <v>0</v>
      </c>
      <c r="AF351" s="97">
        <f t="shared" si="5"/>
        <v>35779.500569199998</v>
      </c>
    </row>
    <row r="352" spans="1:32" s="85" customFormat="1" ht="13.15">
      <c r="A352" s="178" t="s">
        <v>90</v>
      </c>
      <c r="B352" s="95" t="str">
        <f>VLOOKUP(A352,'CENTRO DE COSTOS'!A:D,4,FALSE)</f>
        <v>JUAN SEBASTIÁN RÍOS CASTRILLÓN</v>
      </c>
      <c r="C352" s="95" t="str">
        <f>VLOOKUP(A352,'CENTRO DE COSTOS'!A:D,2,FALSE)</f>
        <v>0004-0005</v>
      </c>
      <c r="D352" s="178">
        <v>5591</v>
      </c>
      <c r="E352" s="178">
        <v>2235433</v>
      </c>
      <c r="F352" s="178">
        <v>57145</v>
      </c>
      <c r="G352" s="178" t="s">
        <v>290</v>
      </c>
      <c r="H352" s="178" t="s">
        <v>1734</v>
      </c>
      <c r="I352" s="178" t="s">
        <v>12981</v>
      </c>
      <c r="J352" s="110" t="s">
        <v>167</v>
      </c>
      <c r="K352" s="178">
        <v>2235433</v>
      </c>
      <c r="L352" s="178" t="s">
        <v>12982</v>
      </c>
      <c r="M352" s="176">
        <v>45807.513819444444</v>
      </c>
      <c r="N352" s="176">
        <v>45820.354733796295</v>
      </c>
      <c r="O352" s="178" t="s">
        <v>9136</v>
      </c>
      <c r="P352" s="178" t="s">
        <v>9137</v>
      </c>
      <c r="Q352" s="178" t="s">
        <v>9138</v>
      </c>
      <c r="R352" s="178" t="s">
        <v>11927</v>
      </c>
      <c r="S352" s="178" t="s">
        <v>11927</v>
      </c>
      <c r="T352" s="178" t="s">
        <v>9971</v>
      </c>
      <c r="U352" s="178">
        <v>20</v>
      </c>
      <c r="V352" s="178" t="s">
        <v>12983</v>
      </c>
      <c r="W352" s="177">
        <v>284607307</v>
      </c>
      <c r="X352" s="178" t="s">
        <v>11942</v>
      </c>
      <c r="Y352" s="178" t="s">
        <v>12182</v>
      </c>
      <c r="Z352" s="178" t="s">
        <v>32</v>
      </c>
      <c r="AA352" s="178" t="s">
        <v>189</v>
      </c>
      <c r="AB352" s="178">
        <v>0</v>
      </c>
      <c r="AC352" s="92" t="s">
        <v>841</v>
      </c>
      <c r="AD352" s="112">
        <f>IF(T352="SOPORTE_TELEFÓNICO",'BASE LIQUIDACION REDEBAN 2025'!$B$19,IF(AND(T352="VISITA_TÉCNICA",Z352="TIPO II"),'BASE LIQUIDACION REDEBAN 2025'!$B$18,'BASE LIQUIDACION REDEBAN 2025'!$B$17))</f>
        <v>35779.500569199998</v>
      </c>
      <c r="AE352" s="97">
        <v>0</v>
      </c>
      <c r="AF352" s="97">
        <f t="shared" si="5"/>
        <v>35779.500569199998</v>
      </c>
    </row>
    <row r="353" spans="1:32" s="85" customFormat="1" ht="13.15">
      <c r="A353" s="178" t="s">
        <v>76</v>
      </c>
      <c r="B353" s="95" t="str">
        <f>VLOOKUP(A353,'CENTRO DE COSTOS'!A:D,4,FALSE)</f>
        <v>DIEGO FERNANDO HENAO CARDONA</v>
      </c>
      <c r="C353" s="95" t="str">
        <f>VLOOKUP(A353,'CENTRO DE COSTOS'!A:D,2,FALSE)</f>
        <v>0004-0003</v>
      </c>
      <c r="D353" s="178">
        <v>19001</v>
      </c>
      <c r="E353" s="178">
        <v>2265086</v>
      </c>
      <c r="F353" s="178">
        <v>45730</v>
      </c>
      <c r="G353" s="178" t="s">
        <v>200</v>
      </c>
      <c r="H353" s="178" t="s">
        <v>95</v>
      </c>
      <c r="I353" s="178" t="s">
        <v>12030</v>
      </c>
      <c r="J353" s="110" t="s">
        <v>167</v>
      </c>
      <c r="K353" s="178">
        <v>2265086</v>
      </c>
      <c r="L353" s="178" t="s">
        <v>12984</v>
      </c>
      <c r="M353" s="176">
        <v>45814.482638888891</v>
      </c>
      <c r="N353" s="176">
        <v>45820.35664351852</v>
      </c>
      <c r="O353" s="178" t="s">
        <v>9136</v>
      </c>
      <c r="P353" s="178" t="s">
        <v>9137</v>
      </c>
      <c r="Q353" s="178" t="s">
        <v>9138</v>
      </c>
      <c r="R353" s="178" t="s">
        <v>11927</v>
      </c>
      <c r="S353" s="178" t="s">
        <v>11927</v>
      </c>
      <c r="T353" s="178" t="s">
        <v>9971</v>
      </c>
      <c r="U353" s="178">
        <v>50</v>
      </c>
      <c r="V353" s="178" t="s">
        <v>12985</v>
      </c>
      <c r="W353" s="177">
        <v>2259112051</v>
      </c>
      <c r="X353" s="178" t="s">
        <v>12986</v>
      </c>
      <c r="Y353" s="178" t="s">
        <v>12352</v>
      </c>
      <c r="Z353" s="178" t="s">
        <v>30</v>
      </c>
      <c r="AA353" s="178" t="s">
        <v>189</v>
      </c>
      <c r="AB353" s="178">
        <v>0</v>
      </c>
      <c r="AC353" s="92" t="s">
        <v>404</v>
      </c>
      <c r="AD353" s="112">
        <f>IF(T353="SOPORTE_TELEFÓNICO",'BASE LIQUIDACION REDEBAN 2025'!$B$19,IF(AND(T353="VISITA_TÉCNICA",Z353="TIPO II"),'BASE LIQUIDACION REDEBAN 2025'!$B$18,'BASE LIQUIDACION REDEBAN 2025'!$B$17))</f>
        <v>35779.500569199998</v>
      </c>
      <c r="AE353" s="97">
        <v>0</v>
      </c>
      <c r="AF353" s="97">
        <f t="shared" si="5"/>
        <v>35779.500569199998</v>
      </c>
    </row>
    <row r="354" spans="1:32" s="85" customFormat="1" ht="13.15">
      <c r="A354" s="178" t="s">
        <v>68</v>
      </c>
      <c r="B354" s="95" t="str">
        <f>VLOOKUP(A354,'CENTRO DE COSTOS'!A:D,4,FALSE)</f>
        <v>WILLIAM ASDRUBAL ROZO ROZO</v>
      </c>
      <c r="C354" s="95" t="str">
        <f>VLOOKUP(A354,'CENTRO DE COSTOS'!A:D,2,FALSE)</f>
        <v>0004-0004</v>
      </c>
      <c r="D354" s="178">
        <v>91001</v>
      </c>
      <c r="E354" s="178">
        <v>2240501</v>
      </c>
      <c r="F354" s="178">
        <v>78874</v>
      </c>
      <c r="G354" s="178" t="s">
        <v>12987</v>
      </c>
      <c r="H354" s="178" t="s">
        <v>12988</v>
      </c>
      <c r="I354" s="178" t="s">
        <v>12989</v>
      </c>
      <c r="J354" s="110" t="s">
        <v>167</v>
      </c>
      <c r="K354" s="178">
        <v>2240501</v>
      </c>
      <c r="L354" s="178" t="s">
        <v>12990</v>
      </c>
      <c r="M354" s="176">
        <v>45811.333333333336</v>
      </c>
      <c r="N354" s="176">
        <v>45820.361597222225</v>
      </c>
      <c r="O354" s="178" t="s">
        <v>9136</v>
      </c>
      <c r="P354" s="178" t="s">
        <v>9137</v>
      </c>
      <c r="Q354" s="178" t="s">
        <v>9138</v>
      </c>
      <c r="R354" s="178" t="s">
        <v>11927</v>
      </c>
      <c r="S354" s="178" t="s">
        <v>11927</v>
      </c>
      <c r="T354" s="178" t="s">
        <v>9971</v>
      </c>
      <c r="U354" s="178">
        <v>20</v>
      </c>
      <c r="V354" s="178" t="s">
        <v>12983</v>
      </c>
      <c r="W354" s="177">
        <v>45899500841</v>
      </c>
      <c r="X354" s="178" t="s">
        <v>12097</v>
      </c>
      <c r="Y354" s="178" t="s">
        <v>173</v>
      </c>
      <c r="Z354" s="178" t="s">
        <v>175</v>
      </c>
      <c r="AA354" s="178" t="s">
        <v>227</v>
      </c>
      <c r="AB354" s="178">
        <v>0</v>
      </c>
      <c r="AC354" s="92" t="s">
        <v>367</v>
      </c>
      <c r="AD354" s="112">
        <f>IF(T354="SOPORTE_TELEFÓNICO",'BASE LIQUIDACION REDEBAN 2025'!$B$19,IF(AND(T354="VISITA_TÉCNICA",Z354="TIPO II"),'BASE LIQUIDACION REDEBAN 2025'!$B$18,'BASE LIQUIDACION REDEBAN 2025'!$B$17))</f>
        <v>35779.500569199998</v>
      </c>
      <c r="AE354" s="97">
        <v>0</v>
      </c>
      <c r="AF354" s="97">
        <f t="shared" si="5"/>
        <v>35779.500569199998</v>
      </c>
    </row>
    <row r="355" spans="1:32" s="85" customFormat="1" ht="13.15">
      <c r="A355" s="178" t="s">
        <v>96</v>
      </c>
      <c r="B355" s="95" t="str">
        <f>VLOOKUP(A355,'CENTRO DE COSTOS'!A:D,4,FALSE)</f>
        <v>JOSE MAURICIO HERNANDEZ ROJAS</v>
      </c>
      <c r="C355" s="95" t="str">
        <f>VLOOKUP(A355,'CENTRO DE COSTOS'!A:D,2,FALSE)</f>
        <v>0004-0001</v>
      </c>
      <c r="D355" s="178">
        <v>44001</v>
      </c>
      <c r="E355" s="178">
        <v>2261791</v>
      </c>
      <c r="F355" s="178">
        <v>45167</v>
      </c>
      <c r="G355" s="178" t="s">
        <v>566</v>
      </c>
      <c r="H355" s="178" t="s">
        <v>2105</v>
      </c>
      <c r="I355" s="178" t="s">
        <v>12991</v>
      </c>
      <c r="J355" s="110" t="s">
        <v>167</v>
      </c>
      <c r="K355" s="178">
        <v>2261791</v>
      </c>
      <c r="L355" s="178" t="s">
        <v>12992</v>
      </c>
      <c r="M355" s="176">
        <v>45813.700694444444</v>
      </c>
      <c r="N355" s="176">
        <v>45820.362650462965</v>
      </c>
      <c r="O355" s="178" t="s">
        <v>9136</v>
      </c>
      <c r="P355" s="178" t="s">
        <v>9137</v>
      </c>
      <c r="Q355" s="178" t="s">
        <v>9138</v>
      </c>
      <c r="R355" s="178" t="s">
        <v>11927</v>
      </c>
      <c r="S355" s="178" t="s">
        <v>11927</v>
      </c>
      <c r="T355" s="178" t="s">
        <v>9971</v>
      </c>
      <c r="U355" s="178">
        <v>50</v>
      </c>
      <c r="V355" s="178" t="s">
        <v>12985</v>
      </c>
      <c r="W355" s="177" t="s">
        <v>12993</v>
      </c>
      <c r="X355" s="178" t="s">
        <v>12397</v>
      </c>
      <c r="Y355" s="178" t="s">
        <v>173</v>
      </c>
      <c r="Z355" s="178" t="s">
        <v>30</v>
      </c>
      <c r="AA355" s="178" t="s">
        <v>189</v>
      </c>
      <c r="AB355" s="178">
        <v>0</v>
      </c>
      <c r="AC355" s="92" t="s">
        <v>3263</v>
      </c>
      <c r="AD355" s="112">
        <f>IF(T355="SOPORTE_TELEFÓNICO",'BASE LIQUIDACION REDEBAN 2025'!$B$19,IF(AND(T355="VISITA_TÉCNICA",Z355="TIPO II"),'BASE LIQUIDACION REDEBAN 2025'!$B$18,'BASE LIQUIDACION REDEBAN 2025'!$B$17))</f>
        <v>35779.500569199998</v>
      </c>
      <c r="AE355" s="97">
        <v>0</v>
      </c>
      <c r="AF355" s="97">
        <f t="shared" si="5"/>
        <v>35779.500569199998</v>
      </c>
    </row>
    <row r="356" spans="1:32" s="85" customFormat="1" ht="13.15">
      <c r="A356" s="178" t="s">
        <v>90</v>
      </c>
      <c r="B356" s="95" t="str">
        <f>VLOOKUP(A356,'CENTRO DE COSTOS'!A:D,4,FALSE)</f>
        <v>JUAN SEBASTIÁN RÍOS CASTRILLÓN</v>
      </c>
      <c r="C356" s="95" t="str">
        <f>VLOOKUP(A356,'CENTRO DE COSTOS'!A:D,2,FALSE)</f>
        <v>0004-0005</v>
      </c>
      <c r="D356" s="178">
        <v>5591</v>
      </c>
      <c r="E356" s="178">
        <v>2263590</v>
      </c>
      <c r="F356" s="178">
        <v>75767</v>
      </c>
      <c r="G356" s="178" t="s">
        <v>290</v>
      </c>
      <c r="H356" s="178" t="s">
        <v>1734</v>
      </c>
      <c r="I356" s="178" t="s">
        <v>12994</v>
      </c>
      <c r="J356" s="110" t="s">
        <v>167</v>
      </c>
      <c r="K356" s="178">
        <v>2263590</v>
      </c>
      <c r="L356" s="178" t="s">
        <v>12995</v>
      </c>
      <c r="M356" s="176">
        <v>45814.379166666666</v>
      </c>
      <c r="N356" s="176">
        <v>45820.363171296296</v>
      </c>
      <c r="O356" s="178" t="s">
        <v>9136</v>
      </c>
      <c r="P356" s="178" t="s">
        <v>9137</v>
      </c>
      <c r="Q356" s="178" t="s">
        <v>9138</v>
      </c>
      <c r="R356" s="178" t="s">
        <v>11927</v>
      </c>
      <c r="S356" s="178" t="s">
        <v>11927</v>
      </c>
      <c r="T356" s="178" t="s">
        <v>9971</v>
      </c>
      <c r="U356" s="178">
        <v>40</v>
      </c>
      <c r="V356" s="178" t="s">
        <v>12996</v>
      </c>
      <c r="W356" s="177">
        <v>45899500873</v>
      </c>
      <c r="X356" s="178" t="s">
        <v>12097</v>
      </c>
      <c r="Y356" s="178" t="s">
        <v>173</v>
      </c>
      <c r="Z356" s="178" t="s">
        <v>32</v>
      </c>
      <c r="AA356" s="178" t="s">
        <v>189</v>
      </c>
      <c r="AB356" s="178">
        <v>0</v>
      </c>
      <c r="AC356" s="92" t="s">
        <v>435</v>
      </c>
      <c r="AD356" s="112">
        <f>IF(T356="SOPORTE_TELEFÓNICO",'BASE LIQUIDACION REDEBAN 2025'!$B$19,IF(AND(T356="VISITA_TÉCNICA",Z356="TIPO II"),'BASE LIQUIDACION REDEBAN 2025'!$B$18,'BASE LIQUIDACION REDEBAN 2025'!$B$17))</f>
        <v>35779.500569199998</v>
      </c>
      <c r="AE356" s="97">
        <v>0</v>
      </c>
      <c r="AF356" s="97">
        <f t="shared" si="5"/>
        <v>35779.500569199998</v>
      </c>
    </row>
    <row r="357" spans="1:32" s="85" customFormat="1" ht="13.15">
      <c r="A357" s="178" t="s">
        <v>97</v>
      </c>
      <c r="B357" s="95" t="str">
        <f>VLOOKUP(A357,'CENTRO DE COSTOS'!A:D,4,FALSE)</f>
        <v>JOSE MAURICIO HERNANDEZ ROJAS</v>
      </c>
      <c r="C357" s="95" t="str">
        <f>VLOOKUP(A357,'CENTRO DE COSTOS'!A:D,2,FALSE)</f>
        <v>0004-0001</v>
      </c>
      <c r="D357" s="178">
        <v>70429</v>
      </c>
      <c r="E357" s="178">
        <v>2266739</v>
      </c>
      <c r="F357" s="178">
        <v>66266</v>
      </c>
      <c r="G357" s="178" t="s">
        <v>730</v>
      </c>
      <c r="H357" s="178" t="s">
        <v>12997</v>
      </c>
      <c r="I357" s="178" t="s">
        <v>12998</v>
      </c>
      <c r="J357" s="110" t="s">
        <v>167</v>
      </c>
      <c r="K357" s="178">
        <v>2266739</v>
      </c>
      <c r="L357" s="178" t="s">
        <v>12999</v>
      </c>
      <c r="M357" s="176">
        <v>45814.650694444441</v>
      </c>
      <c r="N357" s="176">
        <v>45820.363877314812</v>
      </c>
      <c r="O357" s="178" t="s">
        <v>9136</v>
      </c>
      <c r="P357" s="178" t="s">
        <v>9137</v>
      </c>
      <c r="Q357" s="178" t="s">
        <v>9138</v>
      </c>
      <c r="R357" s="178" t="s">
        <v>11927</v>
      </c>
      <c r="S357" s="178" t="s">
        <v>11927</v>
      </c>
      <c r="T357" s="178" t="s">
        <v>9971</v>
      </c>
      <c r="U357" s="178">
        <v>120</v>
      </c>
      <c r="V357" s="178" t="s">
        <v>13000</v>
      </c>
      <c r="W357" s="177" t="s">
        <v>13001</v>
      </c>
      <c r="X357" s="178" t="s">
        <v>12037</v>
      </c>
      <c r="Y357" s="178" t="s">
        <v>173</v>
      </c>
      <c r="Z357" s="178" t="s">
        <v>32</v>
      </c>
      <c r="AA357" s="178" t="s">
        <v>176</v>
      </c>
      <c r="AB357" s="178">
        <v>0</v>
      </c>
      <c r="AC357" s="92" t="s">
        <v>506</v>
      </c>
      <c r="AD357" s="112">
        <f>IF(T357="SOPORTE_TELEFÓNICO",'BASE LIQUIDACION REDEBAN 2025'!$B$19,IF(AND(T357="VISITA_TÉCNICA",Z357="TIPO II"),'BASE LIQUIDACION REDEBAN 2025'!$B$18,'BASE LIQUIDACION REDEBAN 2025'!$B$17))</f>
        <v>35779.500569199998</v>
      </c>
      <c r="AE357" s="97">
        <v>0</v>
      </c>
      <c r="AF357" s="97">
        <f t="shared" si="5"/>
        <v>35779.500569199998</v>
      </c>
    </row>
    <row r="358" spans="1:32" s="85" customFormat="1" ht="13.15">
      <c r="A358" s="178" t="s">
        <v>92</v>
      </c>
      <c r="B358" s="95" t="str">
        <f>VLOOKUP(A358,'CENTRO DE COSTOS'!A:D,4,FALSE)</f>
        <v>KEVIN ALEXIS CORZO BUSTOS</v>
      </c>
      <c r="C358" s="95" t="str">
        <f>VLOOKUP(A358,'CENTRO DE COSTOS'!A:D,2,FALSE)</f>
        <v>0004-0007</v>
      </c>
      <c r="D358" s="178">
        <v>41548</v>
      </c>
      <c r="E358" s="178">
        <v>2280875</v>
      </c>
      <c r="F358" s="178">
        <v>50916</v>
      </c>
      <c r="G358" s="178" t="s">
        <v>256</v>
      </c>
      <c r="H358" s="178" t="s">
        <v>13002</v>
      </c>
      <c r="I358" s="178" t="s">
        <v>13003</v>
      </c>
      <c r="J358" s="110" t="s">
        <v>167</v>
      </c>
      <c r="K358" s="178">
        <v>2280875</v>
      </c>
      <c r="L358" s="178" t="s">
        <v>13004</v>
      </c>
      <c r="M358" s="176">
        <v>45818.477083333331</v>
      </c>
      <c r="N358" s="176">
        <v>45820.364560185182</v>
      </c>
      <c r="O358" s="178" t="s">
        <v>9136</v>
      </c>
      <c r="P358" s="178" t="s">
        <v>9137</v>
      </c>
      <c r="Q358" s="178" t="s">
        <v>9138</v>
      </c>
      <c r="R358" s="178" t="s">
        <v>11927</v>
      </c>
      <c r="S358" s="178" t="s">
        <v>11927</v>
      </c>
      <c r="T358" s="178" t="s">
        <v>9971</v>
      </c>
      <c r="U358" s="178">
        <v>20</v>
      </c>
      <c r="V358" s="178" t="s">
        <v>12983</v>
      </c>
      <c r="W358" s="177" t="s">
        <v>13005</v>
      </c>
      <c r="X358" s="178" t="s">
        <v>12397</v>
      </c>
      <c r="Y358" s="178" t="s">
        <v>173</v>
      </c>
      <c r="Z358" s="178" t="s">
        <v>30</v>
      </c>
      <c r="AA358" s="178" t="s">
        <v>189</v>
      </c>
      <c r="AB358" s="178">
        <v>0</v>
      </c>
      <c r="AC358" s="92" t="s">
        <v>2142</v>
      </c>
      <c r="AD358" s="112">
        <f>IF(T358="SOPORTE_TELEFÓNICO",'BASE LIQUIDACION REDEBAN 2025'!$B$19,IF(AND(T358="VISITA_TÉCNICA",Z358="TIPO II"),'BASE LIQUIDACION REDEBAN 2025'!$B$18,'BASE LIQUIDACION REDEBAN 2025'!$B$17))</f>
        <v>35779.500569199998</v>
      </c>
      <c r="AE358" s="97">
        <v>0</v>
      </c>
      <c r="AF358" s="97">
        <f t="shared" si="5"/>
        <v>35779.500569199998</v>
      </c>
    </row>
    <row r="359" spans="1:32" s="85" customFormat="1" ht="13.15">
      <c r="A359" s="178" t="s">
        <v>80</v>
      </c>
      <c r="B359" s="95" t="str">
        <f>VLOOKUP(A359,'CENTRO DE COSTOS'!A:D,4,FALSE)</f>
        <v>JOSE MAURICIO HERNANDEZ ROJAS</v>
      </c>
      <c r="C359" s="95" t="str">
        <f>VLOOKUP(A359,'CENTRO DE COSTOS'!A:D,2,FALSE)</f>
        <v>0004-0001</v>
      </c>
      <c r="D359" s="178">
        <v>13001</v>
      </c>
      <c r="E359" s="178">
        <v>2268755</v>
      </c>
      <c r="F359" s="178">
        <v>25275</v>
      </c>
      <c r="G359" s="178" t="s">
        <v>364</v>
      </c>
      <c r="H359" s="178" t="s">
        <v>80</v>
      </c>
      <c r="I359" s="178" t="s">
        <v>7840</v>
      </c>
      <c r="J359" s="110" t="s">
        <v>167</v>
      </c>
      <c r="K359" s="178">
        <v>2268755</v>
      </c>
      <c r="L359" s="178" t="s">
        <v>13006</v>
      </c>
      <c r="M359" s="176">
        <v>45817.333333333336</v>
      </c>
      <c r="N359" s="176">
        <v>45820.383368055554</v>
      </c>
      <c r="O359" s="178" t="s">
        <v>9453</v>
      </c>
      <c r="P359" s="178" t="s">
        <v>9927</v>
      </c>
      <c r="Q359" s="178" t="s">
        <v>9138</v>
      </c>
      <c r="R359" s="178" t="s">
        <v>11927</v>
      </c>
      <c r="S359" s="178" t="s">
        <v>11927</v>
      </c>
      <c r="T359" s="178" t="s">
        <v>3188</v>
      </c>
      <c r="U359" s="178">
        <v>130</v>
      </c>
      <c r="V359" s="178" t="s">
        <v>12352</v>
      </c>
      <c r="W359" s="177">
        <v>0</v>
      </c>
      <c r="X359" s="178">
        <v>0</v>
      </c>
      <c r="Y359" s="178" t="s">
        <v>173</v>
      </c>
      <c r="Z359" s="178" t="s">
        <v>25</v>
      </c>
      <c r="AA359" s="178" t="s">
        <v>189</v>
      </c>
      <c r="AB359" s="178">
        <v>0</v>
      </c>
      <c r="AC359" s="92" t="s">
        <v>3263</v>
      </c>
      <c r="AD359" s="112">
        <f>IF(T359="SOPORTE_TELEFÓNICO",'BASE LIQUIDACION REDEBAN 2025'!$B$19,IF(AND(T359="VISITA_TÉCNICA",Z359="TIPO II"),'BASE LIQUIDACION REDEBAN 2025'!$B$18,'BASE LIQUIDACION REDEBAN 2025'!$B$17))</f>
        <v>41241.0800752</v>
      </c>
      <c r="AE359" s="97">
        <v>0</v>
      </c>
      <c r="AF359" s="97">
        <f t="shared" si="5"/>
        <v>41241.0800752</v>
      </c>
    </row>
    <row r="360" spans="1:32" s="85" customFormat="1" ht="13.15">
      <c r="A360" s="178" t="s">
        <v>90</v>
      </c>
      <c r="B360" s="95" t="str">
        <f>VLOOKUP(A360,'CENTRO DE COSTOS'!A:D,4,FALSE)</f>
        <v>JUAN SEBASTIÁN RÍOS CASTRILLÓN</v>
      </c>
      <c r="C360" s="95" t="str">
        <f>VLOOKUP(A360,'CENTRO DE COSTOS'!A:D,2,FALSE)</f>
        <v>0004-0005</v>
      </c>
      <c r="D360" s="178">
        <v>5591</v>
      </c>
      <c r="E360" s="178">
        <v>2258247</v>
      </c>
      <c r="F360" s="178">
        <v>37271</v>
      </c>
      <c r="G360" s="178" t="s">
        <v>290</v>
      </c>
      <c r="H360" s="178" t="s">
        <v>1734</v>
      </c>
      <c r="I360" s="178" t="s">
        <v>13007</v>
      </c>
      <c r="J360" s="110" t="s">
        <v>167</v>
      </c>
      <c r="K360" s="178">
        <v>2258247</v>
      </c>
      <c r="L360" s="178" t="s">
        <v>13008</v>
      </c>
      <c r="M360" s="176">
        <v>45813.430555555555</v>
      </c>
      <c r="N360" s="176">
        <v>45820.390277777777</v>
      </c>
      <c r="O360" s="178" t="s">
        <v>9136</v>
      </c>
      <c r="P360" s="178" t="s">
        <v>9137</v>
      </c>
      <c r="Q360" s="178" t="s">
        <v>9138</v>
      </c>
      <c r="R360" s="178" t="s">
        <v>11927</v>
      </c>
      <c r="S360" s="178" t="s">
        <v>11927</v>
      </c>
      <c r="T360" s="178" t="s">
        <v>9971</v>
      </c>
      <c r="U360" s="178">
        <v>70</v>
      </c>
      <c r="V360" s="178" t="s">
        <v>13009</v>
      </c>
      <c r="W360" s="177">
        <v>240030302038</v>
      </c>
      <c r="X360" s="178" t="s">
        <v>12037</v>
      </c>
      <c r="Y360" s="178" t="s">
        <v>173</v>
      </c>
      <c r="Z360" s="178" t="s">
        <v>32</v>
      </c>
      <c r="AA360" s="178" t="s">
        <v>189</v>
      </c>
      <c r="AB360" s="178">
        <v>0</v>
      </c>
      <c r="AC360" s="92" t="s">
        <v>778</v>
      </c>
      <c r="AD360" s="112">
        <f>IF(T360="SOPORTE_TELEFÓNICO",'BASE LIQUIDACION REDEBAN 2025'!$B$19,IF(AND(T360="VISITA_TÉCNICA",Z360="TIPO II"),'BASE LIQUIDACION REDEBAN 2025'!$B$18,'BASE LIQUIDACION REDEBAN 2025'!$B$17))</f>
        <v>35779.500569199998</v>
      </c>
      <c r="AE360" s="97">
        <v>0</v>
      </c>
      <c r="AF360" s="97">
        <f t="shared" si="5"/>
        <v>35779.500569199998</v>
      </c>
    </row>
    <row r="361" spans="1:32" s="85" customFormat="1" ht="13.15">
      <c r="A361" s="178" t="s">
        <v>76</v>
      </c>
      <c r="B361" s="95" t="str">
        <f>VLOOKUP(A361,'CENTRO DE COSTOS'!A:D,4,FALSE)</f>
        <v>DIEGO FERNANDO HENAO CARDONA</v>
      </c>
      <c r="C361" s="95" t="str">
        <f>VLOOKUP(A361,'CENTRO DE COSTOS'!A:D,2,FALSE)</f>
        <v>0004-0003</v>
      </c>
      <c r="D361" s="178">
        <v>76001</v>
      </c>
      <c r="E361" s="178">
        <v>2291110</v>
      </c>
      <c r="F361" s="178">
        <v>78702</v>
      </c>
      <c r="G361" s="178" t="s">
        <v>230</v>
      </c>
      <c r="H361" s="178" t="s">
        <v>76</v>
      </c>
      <c r="I361" s="178" t="s">
        <v>13010</v>
      </c>
      <c r="J361" s="110" t="s">
        <v>167</v>
      </c>
      <c r="K361" s="178">
        <v>2291110</v>
      </c>
      <c r="L361" s="178" t="s">
        <v>13011</v>
      </c>
      <c r="M361" s="176">
        <v>45819.693055555559</v>
      </c>
      <c r="N361" s="176">
        <v>45820.409375000003</v>
      </c>
      <c r="O361" s="178" t="s">
        <v>9136</v>
      </c>
      <c r="P361" s="178" t="s">
        <v>9137</v>
      </c>
      <c r="Q361" s="178" t="s">
        <v>9138</v>
      </c>
      <c r="R361" s="178" t="s">
        <v>11927</v>
      </c>
      <c r="S361" s="178" t="s">
        <v>11927</v>
      </c>
      <c r="T361" s="178" t="s">
        <v>177</v>
      </c>
      <c r="U361" s="178">
        <v>40</v>
      </c>
      <c r="V361" s="178" t="s">
        <v>13012</v>
      </c>
      <c r="W361" s="177">
        <v>0</v>
      </c>
      <c r="X361" s="178">
        <v>0</v>
      </c>
      <c r="Y361" s="178" t="s">
        <v>173</v>
      </c>
      <c r="Z361" s="178" t="s">
        <v>25</v>
      </c>
      <c r="AA361" s="178" t="s">
        <v>189</v>
      </c>
      <c r="AB361" s="178">
        <v>1</v>
      </c>
      <c r="AC361" s="92" t="s">
        <v>12057</v>
      </c>
      <c r="AD361" s="112">
        <f>IF(T361="SOPORTE_TELEFÓNICO",'BASE LIQUIDACION REDEBAN 2025'!$B$19,IF(AND(T361="VISITA_TÉCNICA",Z361="TIPO II"),'BASE LIQUIDACION REDEBAN 2025'!$B$18,'BASE LIQUIDACION REDEBAN 2025'!$B$17))</f>
        <v>35779.500569199998</v>
      </c>
      <c r="AE361" s="97">
        <v>0</v>
      </c>
      <c r="AF361" s="97">
        <f t="shared" si="5"/>
        <v>35779.500569199998</v>
      </c>
    </row>
    <row r="362" spans="1:32" s="85" customFormat="1" ht="13.15">
      <c r="A362" s="178" t="s">
        <v>90</v>
      </c>
      <c r="B362" s="95" t="str">
        <f>VLOOKUP(A362,'CENTRO DE COSTOS'!A:D,4,FALSE)</f>
        <v>JUAN SEBASTIÁN RÍOS CASTRILLÓN</v>
      </c>
      <c r="C362" s="95" t="str">
        <f>VLOOKUP(A362,'CENTRO DE COSTOS'!A:D,2,FALSE)</f>
        <v>0004-0005</v>
      </c>
      <c r="D362" s="178">
        <v>27075</v>
      </c>
      <c r="E362" s="178">
        <v>2268128</v>
      </c>
      <c r="F362" s="178">
        <v>50373</v>
      </c>
      <c r="G362" s="178" t="s">
        <v>208</v>
      </c>
      <c r="H362" s="178" t="s">
        <v>5452</v>
      </c>
      <c r="I362" s="178" t="s">
        <v>12736</v>
      </c>
      <c r="J362" s="110" t="s">
        <v>167</v>
      </c>
      <c r="K362" s="178">
        <v>2268128</v>
      </c>
      <c r="L362" s="178" t="s">
        <v>13013</v>
      </c>
      <c r="M362" s="176">
        <v>45815.375</v>
      </c>
      <c r="N362" s="176">
        <v>45820.441064814811</v>
      </c>
      <c r="O362" s="178" t="s">
        <v>9136</v>
      </c>
      <c r="P362" s="178" t="s">
        <v>9137</v>
      </c>
      <c r="Q362" s="178" t="s">
        <v>9138</v>
      </c>
      <c r="R362" s="178" t="s">
        <v>11927</v>
      </c>
      <c r="S362" s="178" t="s">
        <v>11927</v>
      </c>
      <c r="T362" s="178" t="s">
        <v>9971</v>
      </c>
      <c r="U362" s="178">
        <v>10</v>
      </c>
      <c r="V362" s="178" t="s">
        <v>13014</v>
      </c>
      <c r="W362" s="177">
        <v>2259112519</v>
      </c>
      <c r="X362" s="178" t="s">
        <v>11942</v>
      </c>
      <c r="Y362" s="178">
        <v>0</v>
      </c>
      <c r="Z362" s="178" t="s">
        <v>175</v>
      </c>
      <c r="AA362" s="178" t="s">
        <v>227</v>
      </c>
      <c r="AB362" s="178">
        <v>0</v>
      </c>
      <c r="AC362" s="92" t="s">
        <v>3263</v>
      </c>
      <c r="AD362" s="112">
        <f>IF(T362="SOPORTE_TELEFÓNICO",'BASE LIQUIDACION REDEBAN 2025'!$B$19,IF(AND(T362="VISITA_TÉCNICA",Z362="TIPO II"),'BASE LIQUIDACION REDEBAN 2025'!$B$18,'BASE LIQUIDACION REDEBAN 2025'!$B$17))</f>
        <v>35779.500569199998</v>
      </c>
      <c r="AE362" s="97">
        <v>0</v>
      </c>
      <c r="AF362" s="97">
        <f t="shared" si="5"/>
        <v>35779.500569199998</v>
      </c>
    </row>
    <row r="363" spans="1:32" s="85" customFormat="1" ht="13.15">
      <c r="A363" s="178" t="s">
        <v>90</v>
      </c>
      <c r="B363" s="95" t="str">
        <f>VLOOKUP(A363,'CENTRO DE COSTOS'!A:D,4,FALSE)</f>
        <v>JUAN SEBASTIÁN RÍOS CASTRILLÓN</v>
      </c>
      <c r="C363" s="95" t="str">
        <f>VLOOKUP(A363,'CENTRO DE COSTOS'!A:D,2,FALSE)</f>
        <v>0004-0005</v>
      </c>
      <c r="D363" s="178">
        <v>27075</v>
      </c>
      <c r="E363" s="178">
        <v>2268130</v>
      </c>
      <c r="F363" s="178">
        <v>47277</v>
      </c>
      <c r="G363" s="178" t="s">
        <v>208</v>
      </c>
      <c r="H363" s="178" t="s">
        <v>5452</v>
      </c>
      <c r="I363" s="178" t="s">
        <v>5453</v>
      </c>
      <c r="J363" s="110" t="s">
        <v>167</v>
      </c>
      <c r="K363" s="178">
        <v>2268130</v>
      </c>
      <c r="L363" s="178" t="s">
        <v>13015</v>
      </c>
      <c r="M363" s="176">
        <v>45815.375</v>
      </c>
      <c r="N363" s="176">
        <v>45820.443437499998</v>
      </c>
      <c r="O363" s="178" t="s">
        <v>9136</v>
      </c>
      <c r="P363" s="178" t="s">
        <v>9137</v>
      </c>
      <c r="Q363" s="178" t="s">
        <v>9138</v>
      </c>
      <c r="R363" s="178" t="s">
        <v>11927</v>
      </c>
      <c r="S363" s="178" t="s">
        <v>11927</v>
      </c>
      <c r="T363" s="178" t="s">
        <v>9971</v>
      </c>
      <c r="U363" s="178">
        <v>10</v>
      </c>
      <c r="V363" s="178" t="s">
        <v>13014</v>
      </c>
      <c r="W363" s="177">
        <v>2259112501</v>
      </c>
      <c r="X363" s="178" t="s">
        <v>11942</v>
      </c>
      <c r="Y363" s="178">
        <v>0</v>
      </c>
      <c r="Z363" s="178" t="s">
        <v>175</v>
      </c>
      <c r="AA363" s="178" t="s">
        <v>227</v>
      </c>
      <c r="AB363" s="178">
        <v>0</v>
      </c>
      <c r="AC363" s="92" t="s">
        <v>453</v>
      </c>
      <c r="AD363" s="112">
        <f>IF(T363="SOPORTE_TELEFÓNICO",'BASE LIQUIDACION REDEBAN 2025'!$B$19,IF(AND(T363="VISITA_TÉCNICA",Z363="TIPO II"),'BASE LIQUIDACION REDEBAN 2025'!$B$18,'BASE LIQUIDACION REDEBAN 2025'!$B$17))</f>
        <v>35779.500569199998</v>
      </c>
      <c r="AE363" s="97">
        <v>0</v>
      </c>
      <c r="AF363" s="97">
        <f t="shared" si="5"/>
        <v>35779.500569199998</v>
      </c>
    </row>
    <row r="364" spans="1:32" s="85" customFormat="1" ht="13.15">
      <c r="A364" s="178" t="s">
        <v>76</v>
      </c>
      <c r="B364" s="95" t="str">
        <f>VLOOKUP(A364,'CENTRO DE COSTOS'!A:D,4,FALSE)</f>
        <v>DIEGO FERNANDO HENAO CARDONA</v>
      </c>
      <c r="C364" s="95" t="str">
        <f>VLOOKUP(A364,'CENTRO DE COSTOS'!A:D,2,FALSE)</f>
        <v>0004-0003</v>
      </c>
      <c r="D364" s="178">
        <v>19455</v>
      </c>
      <c r="E364" s="178">
        <v>2258894</v>
      </c>
      <c r="F364" s="178">
        <v>66993</v>
      </c>
      <c r="G364" s="178" t="s">
        <v>200</v>
      </c>
      <c r="H364" s="178" t="s">
        <v>13016</v>
      </c>
      <c r="I364" s="178" t="s">
        <v>13017</v>
      </c>
      <c r="J364" s="110" t="s">
        <v>167</v>
      </c>
      <c r="K364" s="178">
        <v>2258894</v>
      </c>
      <c r="L364" s="178" t="s">
        <v>13018</v>
      </c>
      <c r="M364" s="176">
        <v>45813.466666666667</v>
      </c>
      <c r="N364" s="176">
        <v>45820.461006944446</v>
      </c>
      <c r="O364" s="178" t="s">
        <v>9136</v>
      </c>
      <c r="P364" s="178" t="s">
        <v>9137</v>
      </c>
      <c r="Q364" s="178" t="s">
        <v>9138</v>
      </c>
      <c r="R364" s="178" t="s">
        <v>11927</v>
      </c>
      <c r="S364" s="178" t="s">
        <v>11927</v>
      </c>
      <c r="T364" s="178" t="s">
        <v>9971</v>
      </c>
      <c r="U364" s="178">
        <v>150</v>
      </c>
      <c r="V364" s="178" t="s">
        <v>13019</v>
      </c>
      <c r="W364" s="177">
        <v>2259111728</v>
      </c>
      <c r="X364" s="178" t="s">
        <v>11942</v>
      </c>
      <c r="Y364" s="178" t="s">
        <v>173</v>
      </c>
      <c r="Z364" s="178" t="s">
        <v>30</v>
      </c>
      <c r="AA364" s="178" t="s">
        <v>189</v>
      </c>
      <c r="AB364" s="178">
        <v>0</v>
      </c>
      <c r="AC364" s="92">
        <v>0</v>
      </c>
      <c r="AD364" s="112">
        <f>IF(T364="SOPORTE_TELEFÓNICO",'BASE LIQUIDACION REDEBAN 2025'!$B$19,IF(AND(T364="VISITA_TÉCNICA",Z364="TIPO II"),'BASE LIQUIDACION REDEBAN 2025'!$B$18,'BASE LIQUIDACION REDEBAN 2025'!$B$17))</f>
        <v>35779.500569199998</v>
      </c>
      <c r="AE364" s="97">
        <v>0</v>
      </c>
      <c r="AF364" s="97">
        <f t="shared" si="5"/>
        <v>35779.500569199998</v>
      </c>
    </row>
    <row r="365" spans="1:32" s="85" customFormat="1" ht="13.15">
      <c r="A365" s="178" t="s">
        <v>81</v>
      </c>
      <c r="B365" s="95" t="str">
        <f>VLOOKUP(A365,'CENTRO DE COSTOS'!A:D,4,FALSE)</f>
        <v>MIGUEL JULIÁN HERNÁNDEZ GUARÍN</v>
      </c>
      <c r="C365" s="95" t="str">
        <f>VLOOKUP(A365,'CENTRO DE COSTOS'!A:D,2,FALSE)</f>
        <v>0004-0008</v>
      </c>
      <c r="D365" s="178">
        <v>54001</v>
      </c>
      <c r="E365" s="178">
        <v>2283332</v>
      </c>
      <c r="F365" s="178">
        <v>63240</v>
      </c>
      <c r="G365" s="178" t="s">
        <v>408</v>
      </c>
      <c r="H365" s="178" t="s">
        <v>81</v>
      </c>
      <c r="I365" s="178" t="s">
        <v>13020</v>
      </c>
      <c r="J365" s="110" t="s">
        <v>167</v>
      </c>
      <c r="K365" s="178">
        <v>2283332</v>
      </c>
      <c r="L365" s="178" t="s">
        <v>13021</v>
      </c>
      <c r="M365" s="176">
        <v>45818.661111111112</v>
      </c>
      <c r="N365" s="176">
        <v>45820.46199074074</v>
      </c>
      <c r="O365" s="178" t="s">
        <v>9136</v>
      </c>
      <c r="P365" s="178" t="s">
        <v>9137</v>
      </c>
      <c r="Q365" s="178" t="s">
        <v>9138</v>
      </c>
      <c r="R365" s="178" t="s">
        <v>11927</v>
      </c>
      <c r="S365" s="178" t="s">
        <v>11927</v>
      </c>
      <c r="T365" s="178" t="s">
        <v>177</v>
      </c>
      <c r="U365" s="178">
        <v>50</v>
      </c>
      <c r="V365" s="178" t="s">
        <v>13022</v>
      </c>
      <c r="W365" s="177">
        <v>0</v>
      </c>
      <c r="X365" s="178">
        <v>0</v>
      </c>
      <c r="Y365" s="178" t="s">
        <v>173</v>
      </c>
      <c r="Z365" s="178" t="s">
        <v>25</v>
      </c>
      <c r="AA365" s="178" t="s">
        <v>189</v>
      </c>
      <c r="AB365" s="178">
        <v>1</v>
      </c>
      <c r="AC365" s="92" t="s">
        <v>733</v>
      </c>
      <c r="AD365" s="112">
        <f>IF(T365="SOPORTE_TELEFÓNICO",'BASE LIQUIDACION REDEBAN 2025'!$B$19,IF(AND(T365="VISITA_TÉCNICA",Z365="TIPO II"),'BASE LIQUIDACION REDEBAN 2025'!$B$18,'BASE LIQUIDACION REDEBAN 2025'!$B$17))</f>
        <v>35779.500569199998</v>
      </c>
      <c r="AE365" s="97">
        <v>0</v>
      </c>
      <c r="AF365" s="97">
        <f t="shared" si="5"/>
        <v>35779.500569199998</v>
      </c>
    </row>
    <row r="366" spans="1:32" s="85" customFormat="1" ht="13.15">
      <c r="A366" s="178" t="s">
        <v>100</v>
      </c>
      <c r="B366" s="95" t="str">
        <f>VLOOKUP(A366,'CENTRO DE COSTOS'!A:D,4,FALSE)</f>
        <v>KEVIN ALEXIS CORZO BUSTOS</v>
      </c>
      <c r="C366" s="95" t="str">
        <f>VLOOKUP(A366,'CENTRO DE COSTOS'!A:D,2,FALSE)</f>
        <v>0004-0007</v>
      </c>
      <c r="D366" s="178">
        <v>50568</v>
      </c>
      <c r="E366" s="178">
        <v>2283329</v>
      </c>
      <c r="F366" s="178">
        <v>67762</v>
      </c>
      <c r="G366" s="178" t="s">
        <v>192</v>
      </c>
      <c r="H366" s="178" t="s">
        <v>4215</v>
      </c>
      <c r="I366" s="178" t="s">
        <v>5781</v>
      </c>
      <c r="J366" s="110" t="s">
        <v>167</v>
      </c>
      <c r="K366" s="178">
        <v>2283329</v>
      </c>
      <c r="L366" s="178" t="s">
        <v>13023</v>
      </c>
      <c r="M366" s="176">
        <v>45818.660416666666</v>
      </c>
      <c r="N366" s="176">
        <v>45820.46707175926</v>
      </c>
      <c r="O366" s="178" t="s">
        <v>9136</v>
      </c>
      <c r="P366" s="178" t="s">
        <v>9137</v>
      </c>
      <c r="Q366" s="178" t="s">
        <v>9138</v>
      </c>
      <c r="R366" s="178" t="s">
        <v>11927</v>
      </c>
      <c r="S366" s="178" t="s">
        <v>11927</v>
      </c>
      <c r="T366" s="178" t="s">
        <v>177</v>
      </c>
      <c r="U366" s="178">
        <v>20</v>
      </c>
      <c r="V366" s="178" t="s">
        <v>13024</v>
      </c>
      <c r="W366" s="177">
        <v>0</v>
      </c>
      <c r="X366" s="178">
        <v>0</v>
      </c>
      <c r="Y366" s="178" t="s">
        <v>173</v>
      </c>
      <c r="Z366" s="178" t="s">
        <v>30</v>
      </c>
      <c r="AA366" s="178" t="s">
        <v>189</v>
      </c>
      <c r="AB366" s="178">
        <v>1</v>
      </c>
      <c r="AC366" s="92" t="s">
        <v>12500</v>
      </c>
      <c r="AD366" s="112">
        <f>IF(T366="SOPORTE_TELEFÓNICO",'BASE LIQUIDACION REDEBAN 2025'!$B$19,IF(AND(T366="VISITA_TÉCNICA",Z366="TIPO II"),'BASE LIQUIDACION REDEBAN 2025'!$B$18,'BASE LIQUIDACION REDEBAN 2025'!$B$17))</f>
        <v>35779.500569199998</v>
      </c>
      <c r="AE366" s="97">
        <v>0</v>
      </c>
      <c r="AF366" s="97">
        <f t="shared" si="5"/>
        <v>35779.500569199998</v>
      </c>
    </row>
    <row r="367" spans="1:32" s="85" customFormat="1" ht="13.15">
      <c r="A367" s="178" t="s">
        <v>90</v>
      </c>
      <c r="B367" s="95" t="str">
        <f>VLOOKUP(A367,'CENTRO DE COSTOS'!A:D,4,FALSE)</f>
        <v>JUAN SEBASTIÁN RÍOS CASTRILLÓN</v>
      </c>
      <c r="C367" s="95" t="str">
        <f>VLOOKUP(A367,'CENTRO DE COSTOS'!A:D,2,FALSE)</f>
        <v>0004-0005</v>
      </c>
      <c r="D367" s="178">
        <v>5591</v>
      </c>
      <c r="E367" s="178">
        <v>2141953</v>
      </c>
      <c r="F367" s="178">
        <v>57145</v>
      </c>
      <c r="G367" s="178" t="s">
        <v>290</v>
      </c>
      <c r="H367" s="178" t="s">
        <v>1734</v>
      </c>
      <c r="I367" s="178" t="s">
        <v>12981</v>
      </c>
      <c r="J367" s="110" t="s">
        <v>167</v>
      </c>
      <c r="K367" s="178">
        <v>2141953</v>
      </c>
      <c r="L367" s="178" t="s">
        <v>13025</v>
      </c>
      <c r="M367" s="176">
        <v>45787.375</v>
      </c>
      <c r="N367" s="176">
        <v>45820.467581018522</v>
      </c>
      <c r="O367" s="178" t="s">
        <v>9136</v>
      </c>
      <c r="P367" s="178" t="s">
        <v>9137</v>
      </c>
      <c r="Q367" s="178" t="s">
        <v>9138</v>
      </c>
      <c r="R367" s="178" t="s">
        <v>11927</v>
      </c>
      <c r="S367" s="178" t="s">
        <v>11927</v>
      </c>
      <c r="T367" s="178" t="s">
        <v>9971</v>
      </c>
      <c r="U367" s="178">
        <v>20</v>
      </c>
      <c r="V367" s="178" t="s">
        <v>12983</v>
      </c>
      <c r="W367" s="177">
        <v>284607285</v>
      </c>
      <c r="X367" s="178" t="s">
        <v>11942</v>
      </c>
      <c r="Y367" s="178" t="s">
        <v>12794</v>
      </c>
      <c r="Z367" s="178" t="s">
        <v>32</v>
      </c>
      <c r="AA367" s="178" t="s">
        <v>189</v>
      </c>
      <c r="AB367" s="178">
        <v>0</v>
      </c>
      <c r="AC367" s="92" t="s">
        <v>246</v>
      </c>
      <c r="AD367" s="112">
        <f>IF(T367="SOPORTE_TELEFÓNICO",'BASE LIQUIDACION REDEBAN 2025'!$B$19,IF(AND(T367="VISITA_TÉCNICA",Z367="TIPO II"),'BASE LIQUIDACION REDEBAN 2025'!$B$18,'BASE LIQUIDACION REDEBAN 2025'!$B$17))</f>
        <v>35779.500569199998</v>
      </c>
      <c r="AE367" s="97">
        <v>0</v>
      </c>
      <c r="AF367" s="97">
        <f t="shared" si="5"/>
        <v>35779.500569199998</v>
      </c>
    </row>
    <row r="368" spans="1:32" s="85" customFormat="1" ht="13.15">
      <c r="A368" s="178" t="s">
        <v>68</v>
      </c>
      <c r="B368" s="95" t="str">
        <f>VLOOKUP(A368,'CENTRO DE COSTOS'!A:D,4,FALSE)</f>
        <v>WILLIAM ASDRUBAL ROZO ROZO</v>
      </c>
      <c r="C368" s="95" t="str">
        <f>VLOOKUP(A368,'CENTRO DE COSTOS'!A:D,2,FALSE)</f>
        <v>0004-0004</v>
      </c>
      <c r="D368" s="178">
        <v>11001</v>
      </c>
      <c r="E368" s="178">
        <v>2286534</v>
      </c>
      <c r="F368" s="178">
        <v>78598</v>
      </c>
      <c r="G368" s="178" t="s">
        <v>298</v>
      </c>
      <c r="H368" s="178" t="s">
        <v>68</v>
      </c>
      <c r="I368" s="178" t="s">
        <v>13026</v>
      </c>
      <c r="J368" s="110" t="s">
        <v>167</v>
      </c>
      <c r="K368" s="178">
        <v>2286534</v>
      </c>
      <c r="L368" s="178" t="s">
        <v>13027</v>
      </c>
      <c r="M368" s="176">
        <v>45819.383333333331</v>
      </c>
      <c r="N368" s="176">
        <v>45820.469282407408</v>
      </c>
      <c r="O368" s="178" t="s">
        <v>9136</v>
      </c>
      <c r="P368" s="178" t="s">
        <v>9137</v>
      </c>
      <c r="Q368" s="178" t="s">
        <v>9138</v>
      </c>
      <c r="R368" s="178" t="s">
        <v>11927</v>
      </c>
      <c r="S368" s="178" t="s">
        <v>11927</v>
      </c>
      <c r="T368" s="178" t="s">
        <v>177</v>
      </c>
      <c r="U368" s="178">
        <v>30</v>
      </c>
      <c r="V368" s="178" t="s">
        <v>13028</v>
      </c>
      <c r="W368" s="177">
        <v>0</v>
      </c>
      <c r="X368" s="178">
        <v>0</v>
      </c>
      <c r="Y368" s="178" t="s">
        <v>173</v>
      </c>
      <c r="Z368" s="178" t="s">
        <v>25</v>
      </c>
      <c r="AA368" s="178" t="s">
        <v>189</v>
      </c>
      <c r="AB368" s="178">
        <v>1</v>
      </c>
      <c r="AC368" s="92" t="s">
        <v>280</v>
      </c>
      <c r="AD368" s="112">
        <f>IF(T368="SOPORTE_TELEFÓNICO",'BASE LIQUIDACION REDEBAN 2025'!$B$19,IF(AND(T368="VISITA_TÉCNICA",Z368="TIPO II"),'BASE LIQUIDACION REDEBAN 2025'!$B$18,'BASE LIQUIDACION REDEBAN 2025'!$B$17))</f>
        <v>35779.500569199998</v>
      </c>
      <c r="AE368" s="97">
        <v>0</v>
      </c>
      <c r="AF368" s="97">
        <f t="shared" si="5"/>
        <v>35779.500569199998</v>
      </c>
    </row>
    <row r="369" spans="1:32" s="85" customFormat="1" ht="13.15">
      <c r="A369" s="178" t="s">
        <v>72</v>
      </c>
      <c r="B369" s="95" t="str">
        <f>VLOOKUP(A369,'CENTRO DE COSTOS'!A:D,4,FALSE)</f>
        <v>MIGUEL JULIÁN HERNÁNDEZ GUARÍN</v>
      </c>
      <c r="C369" s="95" t="str">
        <f>VLOOKUP(A369,'CENTRO DE COSTOS'!A:D,2,FALSE)</f>
        <v>0004-0008</v>
      </c>
      <c r="D369" s="178">
        <v>68081</v>
      </c>
      <c r="E369" s="178">
        <v>2274648</v>
      </c>
      <c r="F369" s="178">
        <v>57719</v>
      </c>
      <c r="G369" s="178" t="s">
        <v>180</v>
      </c>
      <c r="H369" s="178" t="s">
        <v>4156</v>
      </c>
      <c r="I369" s="178" t="s">
        <v>13029</v>
      </c>
      <c r="J369" s="110" t="s">
        <v>167</v>
      </c>
      <c r="K369" s="178">
        <v>2274648</v>
      </c>
      <c r="L369" s="178" t="s">
        <v>13030</v>
      </c>
      <c r="M369" s="176">
        <v>45817.578472222223</v>
      </c>
      <c r="N369" s="176">
        <v>45820.471932870372</v>
      </c>
      <c r="O369" s="178" t="s">
        <v>9136</v>
      </c>
      <c r="P369" s="178" t="s">
        <v>9137</v>
      </c>
      <c r="Q369" s="178" t="s">
        <v>9138</v>
      </c>
      <c r="R369" s="178" t="s">
        <v>11927</v>
      </c>
      <c r="S369" s="178" t="s">
        <v>11927</v>
      </c>
      <c r="T369" s="178" t="s">
        <v>9971</v>
      </c>
      <c r="U369" s="178">
        <v>20</v>
      </c>
      <c r="V369" s="178" t="s">
        <v>12983</v>
      </c>
      <c r="W369" s="177" t="s">
        <v>13031</v>
      </c>
      <c r="X369" s="178" t="s">
        <v>11942</v>
      </c>
      <c r="Y369" s="178" t="s">
        <v>173</v>
      </c>
      <c r="Z369" s="178" t="s">
        <v>30</v>
      </c>
      <c r="AA369" s="178" t="s">
        <v>189</v>
      </c>
      <c r="AB369" s="178">
        <v>0</v>
      </c>
      <c r="AC369" s="92" t="s">
        <v>246</v>
      </c>
      <c r="AD369" s="112">
        <f>IF(T369="SOPORTE_TELEFÓNICO",'BASE LIQUIDACION REDEBAN 2025'!$B$19,IF(AND(T369="VISITA_TÉCNICA",Z369="TIPO II"),'BASE LIQUIDACION REDEBAN 2025'!$B$18,'BASE LIQUIDACION REDEBAN 2025'!$B$17))</f>
        <v>35779.500569199998</v>
      </c>
      <c r="AE369" s="97">
        <v>0</v>
      </c>
      <c r="AF369" s="97">
        <f t="shared" si="5"/>
        <v>35779.500569199998</v>
      </c>
    </row>
    <row r="370" spans="1:32" s="85" customFormat="1" ht="13.15">
      <c r="A370" s="178" t="s">
        <v>76</v>
      </c>
      <c r="B370" s="95" t="str">
        <f>VLOOKUP(A370,'CENTRO DE COSTOS'!A:D,4,FALSE)</f>
        <v>DIEGO FERNANDO HENAO CARDONA</v>
      </c>
      <c r="C370" s="95" t="str">
        <f>VLOOKUP(A370,'CENTRO DE COSTOS'!A:D,2,FALSE)</f>
        <v>0004-0003</v>
      </c>
      <c r="D370" s="178">
        <v>76001</v>
      </c>
      <c r="E370" s="178">
        <v>2286875</v>
      </c>
      <c r="F370" s="178">
        <v>78741</v>
      </c>
      <c r="G370" s="178" t="s">
        <v>230</v>
      </c>
      <c r="H370" s="178" t="s">
        <v>76</v>
      </c>
      <c r="I370" s="178" t="s">
        <v>13032</v>
      </c>
      <c r="J370" s="110" t="s">
        <v>167</v>
      </c>
      <c r="K370" s="178">
        <v>2286875</v>
      </c>
      <c r="L370" s="178" t="s">
        <v>13033</v>
      </c>
      <c r="M370" s="176">
        <v>45819.401388888888</v>
      </c>
      <c r="N370" s="176">
        <v>45820.503055555557</v>
      </c>
      <c r="O370" s="178" t="s">
        <v>9136</v>
      </c>
      <c r="P370" s="178" t="s">
        <v>9137</v>
      </c>
      <c r="Q370" s="178" t="s">
        <v>9138</v>
      </c>
      <c r="R370" s="178" t="s">
        <v>11927</v>
      </c>
      <c r="S370" s="178" t="s">
        <v>11927</v>
      </c>
      <c r="T370" s="178" t="s">
        <v>177</v>
      </c>
      <c r="U370" s="178">
        <v>20</v>
      </c>
      <c r="V370" s="178" t="s">
        <v>13034</v>
      </c>
      <c r="W370" s="177">
        <v>0</v>
      </c>
      <c r="X370" s="178">
        <v>0</v>
      </c>
      <c r="Y370" s="178" t="s">
        <v>173</v>
      </c>
      <c r="Z370" s="178" t="s">
        <v>25</v>
      </c>
      <c r="AA370" s="178" t="s">
        <v>189</v>
      </c>
      <c r="AB370" s="178">
        <v>1</v>
      </c>
      <c r="AC370" s="92" t="s">
        <v>3263</v>
      </c>
      <c r="AD370" s="112">
        <f>IF(T370="SOPORTE_TELEFÓNICO",'BASE LIQUIDACION REDEBAN 2025'!$B$19,IF(AND(T370="VISITA_TÉCNICA",Z370="TIPO II"),'BASE LIQUIDACION REDEBAN 2025'!$B$18,'BASE LIQUIDACION REDEBAN 2025'!$B$17))</f>
        <v>35779.500569199998</v>
      </c>
      <c r="AE370" s="97">
        <v>0</v>
      </c>
      <c r="AF370" s="97">
        <f t="shared" si="5"/>
        <v>35779.500569199998</v>
      </c>
    </row>
    <row r="371" spans="1:32" s="85" customFormat="1" ht="13.15">
      <c r="A371" s="178" t="s">
        <v>81</v>
      </c>
      <c r="B371" s="95" t="str">
        <f>VLOOKUP(A371,'CENTRO DE COSTOS'!A:D,4,FALSE)</f>
        <v>MIGUEL JULIÁN HERNÁNDEZ GUARÍN</v>
      </c>
      <c r="C371" s="95" t="str">
        <f>VLOOKUP(A371,'CENTRO DE COSTOS'!A:D,2,FALSE)</f>
        <v>0004-0008</v>
      </c>
      <c r="D371" s="178">
        <v>54874</v>
      </c>
      <c r="E371" s="178">
        <v>2289657</v>
      </c>
      <c r="F371" s="178">
        <v>78970</v>
      </c>
      <c r="G371" s="178" t="s">
        <v>408</v>
      </c>
      <c r="H371" s="178" t="s">
        <v>510</v>
      </c>
      <c r="I371" s="178" t="s">
        <v>13035</v>
      </c>
      <c r="J371" s="110" t="s">
        <v>167</v>
      </c>
      <c r="K371" s="178">
        <v>2289657</v>
      </c>
      <c r="L371" s="178" t="s">
        <v>13036</v>
      </c>
      <c r="M371" s="176">
        <v>45819.613888888889</v>
      </c>
      <c r="N371" s="176">
        <v>45820.507789351854</v>
      </c>
      <c r="O371" s="178" t="s">
        <v>9136</v>
      </c>
      <c r="P371" s="178" t="s">
        <v>9137</v>
      </c>
      <c r="Q371" s="178" t="s">
        <v>9138</v>
      </c>
      <c r="R371" s="178" t="s">
        <v>11927</v>
      </c>
      <c r="S371" s="178" t="s">
        <v>11927</v>
      </c>
      <c r="T371" s="178" t="s">
        <v>177</v>
      </c>
      <c r="U371" s="178" t="s">
        <v>13037</v>
      </c>
      <c r="V371" s="178" t="s">
        <v>13038</v>
      </c>
      <c r="W371" s="177">
        <v>0</v>
      </c>
      <c r="X371" s="178">
        <v>0</v>
      </c>
      <c r="Y371" s="178" t="s">
        <v>173</v>
      </c>
      <c r="Z371" s="178" t="s">
        <v>25</v>
      </c>
      <c r="AA371" s="178" t="s">
        <v>189</v>
      </c>
      <c r="AB371" s="178">
        <v>1</v>
      </c>
      <c r="AC371" s="92" t="s">
        <v>778</v>
      </c>
      <c r="AD371" s="112">
        <f>IF(T371="SOPORTE_TELEFÓNICO",'BASE LIQUIDACION REDEBAN 2025'!$B$19,IF(AND(T371="VISITA_TÉCNICA",Z371="TIPO II"),'BASE LIQUIDACION REDEBAN 2025'!$B$18,'BASE LIQUIDACION REDEBAN 2025'!$B$17))</f>
        <v>35779.500569199998</v>
      </c>
      <c r="AE371" s="97">
        <v>0</v>
      </c>
      <c r="AF371" s="97">
        <f t="shared" si="5"/>
        <v>35779.500569199998</v>
      </c>
    </row>
    <row r="372" spans="1:32" s="85" customFormat="1" ht="13.15">
      <c r="A372" s="178" t="s">
        <v>76</v>
      </c>
      <c r="B372" s="95" t="str">
        <f>VLOOKUP(A372,'CENTRO DE COSTOS'!A:D,4,FALSE)</f>
        <v>DIEGO FERNANDO HENAO CARDONA</v>
      </c>
      <c r="C372" s="95" t="str">
        <f>VLOOKUP(A372,'CENTRO DE COSTOS'!A:D,2,FALSE)</f>
        <v>0004-0003</v>
      </c>
      <c r="D372" s="178">
        <v>76001</v>
      </c>
      <c r="E372" s="178">
        <v>2287692</v>
      </c>
      <c r="F372" s="178">
        <v>21492</v>
      </c>
      <c r="G372" s="178" t="s">
        <v>230</v>
      </c>
      <c r="H372" s="178" t="s">
        <v>76</v>
      </c>
      <c r="I372" s="178" t="s">
        <v>13039</v>
      </c>
      <c r="J372" s="110" t="s">
        <v>167</v>
      </c>
      <c r="K372" s="178">
        <v>2287692</v>
      </c>
      <c r="L372" s="178" t="s">
        <v>13040</v>
      </c>
      <c r="M372" s="176">
        <v>45819.445833333331</v>
      </c>
      <c r="N372" s="176">
        <v>45820.5080787037</v>
      </c>
      <c r="O372" s="178" t="s">
        <v>9136</v>
      </c>
      <c r="P372" s="178" t="s">
        <v>9137</v>
      </c>
      <c r="Q372" s="178" t="s">
        <v>9138</v>
      </c>
      <c r="R372" s="178" t="s">
        <v>11927</v>
      </c>
      <c r="S372" s="178" t="s">
        <v>11927</v>
      </c>
      <c r="T372" s="178" t="s">
        <v>177</v>
      </c>
      <c r="U372" s="178">
        <v>330</v>
      </c>
      <c r="V372" s="178" t="s">
        <v>13041</v>
      </c>
      <c r="W372" s="177">
        <v>0</v>
      </c>
      <c r="X372" s="178">
        <v>0</v>
      </c>
      <c r="Y372" s="178" t="s">
        <v>173</v>
      </c>
      <c r="Z372" s="178" t="s">
        <v>25</v>
      </c>
      <c r="AA372" s="178" t="s">
        <v>189</v>
      </c>
      <c r="AB372" s="178">
        <v>1</v>
      </c>
      <c r="AC372" s="92" t="s">
        <v>3263</v>
      </c>
      <c r="AD372" s="112">
        <f>IF(T372="SOPORTE_TELEFÓNICO",'BASE LIQUIDACION REDEBAN 2025'!$B$19,IF(AND(T372="VISITA_TÉCNICA",Z372="TIPO II"),'BASE LIQUIDACION REDEBAN 2025'!$B$18,'BASE LIQUIDACION REDEBAN 2025'!$B$17))</f>
        <v>35779.500569199998</v>
      </c>
      <c r="AE372" s="97">
        <v>0</v>
      </c>
      <c r="AF372" s="97">
        <f t="shared" si="5"/>
        <v>35779.500569199998</v>
      </c>
    </row>
    <row r="373" spans="1:32" s="85" customFormat="1" ht="13.15">
      <c r="A373" s="178" t="s">
        <v>81</v>
      </c>
      <c r="B373" s="95" t="str">
        <f>VLOOKUP(A373,'CENTRO DE COSTOS'!A:D,4,FALSE)</f>
        <v>MIGUEL JULIÁN HERNÁNDEZ GUARÍN</v>
      </c>
      <c r="C373" s="95" t="str">
        <f>VLOOKUP(A373,'CENTRO DE COSTOS'!A:D,2,FALSE)</f>
        <v>0004-0008</v>
      </c>
      <c r="D373" s="178">
        <v>54001</v>
      </c>
      <c r="E373" s="178">
        <v>2286235</v>
      </c>
      <c r="F373" s="178">
        <v>17879</v>
      </c>
      <c r="G373" s="178" t="s">
        <v>408</v>
      </c>
      <c r="H373" s="178" t="s">
        <v>81</v>
      </c>
      <c r="I373" s="178" t="s">
        <v>13042</v>
      </c>
      <c r="J373" s="110" t="s">
        <v>167</v>
      </c>
      <c r="K373" s="178">
        <v>2286235</v>
      </c>
      <c r="L373" s="178" t="s">
        <v>13043</v>
      </c>
      <c r="M373" s="176">
        <v>45819.365277777775</v>
      </c>
      <c r="N373" s="176">
        <v>45820.535000000003</v>
      </c>
      <c r="O373" s="178" t="s">
        <v>9136</v>
      </c>
      <c r="P373" s="178" t="s">
        <v>9137</v>
      </c>
      <c r="Q373" s="178" t="s">
        <v>9138</v>
      </c>
      <c r="R373" s="178" t="s">
        <v>11927</v>
      </c>
      <c r="S373" s="178" t="s">
        <v>11927</v>
      </c>
      <c r="T373" s="178" t="s">
        <v>177</v>
      </c>
      <c r="U373" s="178">
        <v>310</v>
      </c>
      <c r="V373" s="178" t="s">
        <v>13044</v>
      </c>
      <c r="W373" s="177">
        <v>0</v>
      </c>
      <c r="X373" s="178">
        <v>0</v>
      </c>
      <c r="Y373" s="178" t="s">
        <v>173</v>
      </c>
      <c r="Z373" s="178" t="s">
        <v>25</v>
      </c>
      <c r="AA373" s="178" t="s">
        <v>189</v>
      </c>
      <c r="AB373" s="178">
        <v>1</v>
      </c>
      <c r="AC373" s="92" t="s">
        <v>1174</v>
      </c>
      <c r="AD373" s="112">
        <f>IF(T373="SOPORTE_TELEFÓNICO",'BASE LIQUIDACION REDEBAN 2025'!$B$19,IF(AND(T373="VISITA_TÉCNICA",Z373="TIPO II"),'BASE LIQUIDACION REDEBAN 2025'!$B$18,'BASE LIQUIDACION REDEBAN 2025'!$B$17))</f>
        <v>35779.500569199998</v>
      </c>
      <c r="AE373" s="97">
        <v>0</v>
      </c>
      <c r="AF373" s="97">
        <f t="shared" si="5"/>
        <v>35779.500569199998</v>
      </c>
    </row>
    <row r="374" spans="1:32" s="85" customFormat="1" ht="13.15">
      <c r="A374" s="178" t="s">
        <v>90</v>
      </c>
      <c r="B374" s="95" t="str">
        <f>VLOOKUP(A374,'CENTRO DE COSTOS'!A:D,4,FALSE)</f>
        <v>JUAN SEBASTIÁN RÍOS CASTRILLÓN</v>
      </c>
      <c r="C374" s="95" t="str">
        <f>VLOOKUP(A374,'CENTRO DE COSTOS'!A:D,2,FALSE)</f>
        <v>0004-0005</v>
      </c>
      <c r="D374" s="178">
        <v>5306</v>
      </c>
      <c r="E374" s="178">
        <v>2260236</v>
      </c>
      <c r="F374" s="178">
        <v>77201</v>
      </c>
      <c r="G374" s="178" t="s">
        <v>290</v>
      </c>
      <c r="H374" s="178" t="s">
        <v>13045</v>
      </c>
      <c r="I374" s="178" t="s">
        <v>13046</v>
      </c>
      <c r="J374" s="110" t="s">
        <v>167</v>
      </c>
      <c r="K374" s="178">
        <v>2260236</v>
      </c>
      <c r="L374" s="178" t="s">
        <v>13047</v>
      </c>
      <c r="M374" s="176">
        <v>45813.589583333334</v>
      </c>
      <c r="N374" s="176">
        <v>45820.572175925925</v>
      </c>
      <c r="O374" s="178" t="s">
        <v>9136</v>
      </c>
      <c r="P374" s="178" t="s">
        <v>9137</v>
      </c>
      <c r="Q374" s="178" t="s">
        <v>9138</v>
      </c>
      <c r="R374" s="178" t="s">
        <v>11927</v>
      </c>
      <c r="S374" s="178" t="s">
        <v>11927</v>
      </c>
      <c r="T374" s="178" t="s">
        <v>9971</v>
      </c>
      <c r="U374" s="178">
        <v>10</v>
      </c>
      <c r="V374" s="178" t="s">
        <v>13014</v>
      </c>
      <c r="W374" s="177">
        <v>240030301491</v>
      </c>
      <c r="X374" s="178" t="s">
        <v>12037</v>
      </c>
      <c r="Y374" s="178" t="s">
        <v>173</v>
      </c>
      <c r="Z374" s="178" t="s">
        <v>30</v>
      </c>
      <c r="AA374" s="178" t="s">
        <v>189</v>
      </c>
      <c r="AB374" s="178">
        <v>0</v>
      </c>
      <c r="AC374" s="92" t="s">
        <v>1943</v>
      </c>
      <c r="AD374" s="112">
        <f>IF(T374="SOPORTE_TELEFÓNICO",'BASE LIQUIDACION REDEBAN 2025'!$B$19,IF(AND(T374="VISITA_TÉCNICA",Z374="TIPO II"),'BASE LIQUIDACION REDEBAN 2025'!$B$18,'BASE LIQUIDACION REDEBAN 2025'!$B$17))</f>
        <v>35779.500569199998</v>
      </c>
      <c r="AE374" s="97">
        <v>0</v>
      </c>
      <c r="AF374" s="97">
        <f t="shared" si="5"/>
        <v>35779.500569199998</v>
      </c>
    </row>
    <row r="375" spans="1:32" s="85" customFormat="1" ht="13.15">
      <c r="A375" s="178" t="s">
        <v>76</v>
      </c>
      <c r="B375" s="95" t="str">
        <f>VLOOKUP(A375,'CENTRO DE COSTOS'!A:D,4,FALSE)</f>
        <v>DIEGO FERNANDO HENAO CARDONA</v>
      </c>
      <c r="C375" s="95" t="str">
        <f>VLOOKUP(A375,'CENTRO DE COSTOS'!A:D,2,FALSE)</f>
        <v>0004-0003</v>
      </c>
      <c r="D375" s="178">
        <v>76001</v>
      </c>
      <c r="E375" s="178">
        <v>2291715</v>
      </c>
      <c r="F375" s="178">
        <v>78704</v>
      </c>
      <c r="G375" s="178" t="s">
        <v>230</v>
      </c>
      <c r="H375" s="178" t="s">
        <v>76</v>
      </c>
      <c r="I375" s="178" t="s">
        <v>13048</v>
      </c>
      <c r="J375" s="110" t="s">
        <v>167</v>
      </c>
      <c r="K375" s="178">
        <v>2291715</v>
      </c>
      <c r="L375" s="178" t="s">
        <v>13049</v>
      </c>
      <c r="M375" s="176">
        <v>45820.333333333336</v>
      </c>
      <c r="N375" s="176">
        <v>45820.584652777776</v>
      </c>
      <c r="O375" s="178" t="s">
        <v>9136</v>
      </c>
      <c r="P375" s="178" t="s">
        <v>9137</v>
      </c>
      <c r="Q375" s="178" t="s">
        <v>9138</v>
      </c>
      <c r="R375" s="178" t="s">
        <v>11927</v>
      </c>
      <c r="S375" s="178" t="s">
        <v>11927</v>
      </c>
      <c r="T375" s="178" t="s">
        <v>177</v>
      </c>
      <c r="U375" s="178">
        <v>40</v>
      </c>
      <c r="V375" s="178" t="s">
        <v>13050</v>
      </c>
      <c r="W375" s="177">
        <v>0</v>
      </c>
      <c r="X375" s="178">
        <v>0</v>
      </c>
      <c r="Y375" s="178" t="s">
        <v>173</v>
      </c>
      <c r="Z375" s="178" t="s">
        <v>25</v>
      </c>
      <c r="AA375" s="178" t="s">
        <v>189</v>
      </c>
      <c r="AB375" s="178">
        <v>1</v>
      </c>
      <c r="AC375" s="92" t="s">
        <v>1180</v>
      </c>
      <c r="AD375" s="112">
        <f>IF(T375="SOPORTE_TELEFÓNICO",'BASE LIQUIDACION REDEBAN 2025'!$B$19,IF(AND(T375="VISITA_TÉCNICA",Z375="TIPO II"),'BASE LIQUIDACION REDEBAN 2025'!$B$18,'BASE LIQUIDACION REDEBAN 2025'!$B$17))</f>
        <v>35779.500569199998</v>
      </c>
      <c r="AE375" s="97">
        <v>0</v>
      </c>
      <c r="AF375" s="97">
        <f t="shared" si="5"/>
        <v>35779.500569199998</v>
      </c>
    </row>
    <row r="376" spans="1:32" s="85" customFormat="1" ht="13.15">
      <c r="A376" s="178" t="s">
        <v>68</v>
      </c>
      <c r="B376" s="95" t="str">
        <f>VLOOKUP(A376,'CENTRO DE COSTOS'!A:D,4,FALSE)</f>
        <v>WILLIAM ASDRUBAL ROZO ROZO</v>
      </c>
      <c r="C376" s="95" t="str">
        <f>VLOOKUP(A376,'CENTRO DE COSTOS'!A:D,2,FALSE)</f>
        <v>0004-0004</v>
      </c>
      <c r="D376" s="178">
        <v>11001</v>
      </c>
      <c r="E376" s="178">
        <v>2290372</v>
      </c>
      <c r="F376" s="178">
        <v>73441</v>
      </c>
      <c r="G376" s="178" t="s">
        <v>298</v>
      </c>
      <c r="H376" s="178" t="s">
        <v>68</v>
      </c>
      <c r="I376" s="178" t="s">
        <v>13051</v>
      </c>
      <c r="J376" s="110" t="s">
        <v>167</v>
      </c>
      <c r="K376" s="178">
        <v>2290372</v>
      </c>
      <c r="L376" s="178" t="s">
        <v>13052</v>
      </c>
      <c r="M376" s="176">
        <v>45819.661111111112</v>
      </c>
      <c r="N376" s="176">
        <v>45820.587546296294</v>
      </c>
      <c r="O376" s="178" t="s">
        <v>9136</v>
      </c>
      <c r="P376" s="178" t="s">
        <v>9137</v>
      </c>
      <c r="Q376" s="178" t="s">
        <v>9138</v>
      </c>
      <c r="R376" s="178" t="s">
        <v>11927</v>
      </c>
      <c r="S376" s="178" t="s">
        <v>11927</v>
      </c>
      <c r="T376" s="178" t="s">
        <v>177</v>
      </c>
      <c r="U376" s="178">
        <v>30</v>
      </c>
      <c r="V376" s="178" t="s">
        <v>13053</v>
      </c>
      <c r="W376" s="177">
        <v>0</v>
      </c>
      <c r="X376" s="178">
        <v>0</v>
      </c>
      <c r="Y376" s="178" t="s">
        <v>173</v>
      </c>
      <c r="Z376" s="178" t="s">
        <v>25</v>
      </c>
      <c r="AA376" s="178" t="s">
        <v>189</v>
      </c>
      <c r="AB376" s="178">
        <v>1</v>
      </c>
      <c r="AC376" s="92" t="s">
        <v>265</v>
      </c>
      <c r="AD376" s="112">
        <f>IF(T376="SOPORTE_TELEFÓNICO",'BASE LIQUIDACION REDEBAN 2025'!$B$19,IF(AND(T376="VISITA_TÉCNICA",Z376="TIPO II"),'BASE LIQUIDACION REDEBAN 2025'!$B$18,'BASE LIQUIDACION REDEBAN 2025'!$B$17))</f>
        <v>35779.500569199998</v>
      </c>
      <c r="AE376" s="97">
        <v>0</v>
      </c>
      <c r="AF376" s="97">
        <f t="shared" si="5"/>
        <v>35779.500569199998</v>
      </c>
    </row>
    <row r="377" spans="1:32" s="85" customFormat="1" ht="13.15">
      <c r="A377" s="178" t="s">
        <v>91</v>
      </c>
      <c r="B377" s="95" t="str">
        <f>VLOOKUP(A377,'CENTRO DE COSTOS'!A:D,4,FALSE)</f>
        <v>JOSE MAURICIO HERNANDEZ ROJAS</v>
      </c>
      <c r="C377" s="95" t="str">
        <f>VLOOKUP(A377,'CENTRO DE COSTOS'!A:D,2,FALSE)</f>
        <v>0004-0001</v>
      </c>
      <c r="D377" s="178">
        <v>23162</v>
      </c>
      <c r="E377" s="178">
        <v>2288741</v>
      </c>
      <c r="F377" s="178">
        <v>77163</v>
      </c>
      <c r="G377" s="178" t="s">
        <v>612</v>
      </c>
      <c r="H377" s="178" t="s">
        <v>1497</v>
      </c>
      <c r="I377" s="178" t="s">
        <v>13054</v>
      </c>
      <c r="J377" s="110" t="s">
        <v>167</v>
      </c>
      <c r="K377" s="178">
        <v>2288741</v>
      </c>
      <c r="L377" s="178" t="s">
        <v>13055</v>
      </c>
      <c r="M377" s="176">
        <v>45819.503472222219</v>
      </c>
      <c r="N377" s="176">
        <v>45820.589641203704</v>
      </c>
      <c r="O377" s="178" t="s">
        <v>9136</v>
      </c>
      <c r="P377" s="178" t="s">
        <v>9137</v>
      </c>
      <c r="Q377" s="178" t="s">
        <v>9138</v>
      </c>
      <c r="R377" s="178" t="s">
        <v>11927</v>
      </c>
      <c r="S377" s="178" t="s">
        <v>11927</v>
      </c>
      <c r="T377" s="178" t="s">
        <v>177</v>
      </c>
      <c r="U377" s="178">
        <v>20</v>
      </c>
      <c r="V377" s="178" t="s">
        <v>13056</v>
      </c>
      <c r="W377" s="177">
        <v>0</v>
      </c>
      <c r="X377" s="178">
        <v>0</v>
      </c>
      <c r="Y377" s="178" t="s">
        <v>173</v>
      </c>
      <c r="Z377" s="178" t="s">
        <v>25</v>
      </c>
      <c r="AA377" s="178" t="s">
        <v>189</v>
      </c>
      <c r="AB377" s="178">
        <v>1</v>
      </c>
      <c r="AC377" s="92" t="s">
        <v>12057</v>
      </c>
      <c r="AD377" s="112">
        <f>IF(T377="SOPORTE_TELEFÓNICO",'BASE LIQUIDACION REDEBAN 2025'!$B$19,IF(AND(T377="VISITA_TÉCNICA",Z377="TIPO II"),'BASE LIQUIDACION REDEBAN 2025'!$B$18,'BASE LIQUIDACION REDEBAN 2025'!$B$17))</f>
        <v>35779.500569199998</v>
      </c>
      <c r="AE377" s="97">
        <v>0</v>
      </c>
      <c r="AF377" s="97">
        <f t="shared" ref="AF377:AF438" si="6">IF(T377="VISITA_TÉCNICA",AD377*AB377,AD377)</f>
        <v>35779.500569199998</v>
      </c>
    </row>
    <row r="378" spans="1:32" s="85" customFormat="1" ht="13.15">
      <c r="A378" s="178" t="s">
        <v>68</v>
      </c>
      <c r="B378" s="95" t="str">
        <f>VLOOKUP(A378,'CENTRO DE COSTOS'!A:D,4,FALSE)</f>
        <v>WILLIAM ASDRUBAL ROZO ROZO</v>
      </c>
      <c r="C378" s="95" t="str">
        <f>VLOOKUP(A378,'CENTRO DE COSTOS'!A:D,2,FALSE)</f>
        <v>0004-0004</v>
      </c>
      <c r="D378" s="178">
        <v>25875</v>
      </c>
      <c r="E378" s="178">
        <v>2284171</v>
      </c>
      <c r="F378" s="178">
        <v>20744</v>
      </c>
      <c r="G378" s="178" t="s">
        <v>298</v>
      </c>
      <c r="H378" s="178" t="s">
        <v>2730</v>
      </c>
      <c r="I378" s="178" t="s">
        <v>13057</v>
      </c>
      <c r="J378" s="110" t="s">
        <v>167</v>
      </c>
      <c r="K378" s="178">
        <v>2284171</v>
      </c>
      <c r="L378" s="178" t="s">
        <v>13058</v>
      </c>
      <c r="M378" s="176">
        <v>45818.713194444441</v>
      </c>
      <c r="N378" s="176">
        <v>45820.592905092592</v>
      </c>
      <c r="O378" s="178" t="s">
        <v>9136</v>
      </c>
      <c r="P378" s="178" t="s">
        <v>9137</v>
      </c>
      <c r="Q378" s="178" t="s">
        <v>9138</v>
      </c>
      <c r="R378" s="178" t="s">
        <v>11927</v>
      </c>
      <c r="S378" s="178" t="s">
        <v>11927</v>
      </c>
      <c r="T378" s="178" t="s">
        <v>177</v>
      </c>
      <c r="U378" s="178">
        <v>30</v>
      </c>
      <c r="V378" s="178" t="s">
        <v>13059</v>
      </c>
      <c r="W378" s="177">
        <v>0</v>
      </c>
      <c r="X378" s="178">
        <v>0</v>
      </c>
      <c r="Y378" s="178" t="s">
        <v>173</v>
      </c>
      <c r="Z378" s="178" t="s">
        <v>28</v>
      </c>
      <c r="AA378" s="178" t="s">
        <v>189</v>
      </c>
      <c r="AB378" s="178">
        <v>1</v>
      </c>
      <c r="AC378" s="92" t="s">
        <v>419</v>
      </c>
      <c r="AD378" s="112">
        <f>IF(T378="SOPORTE_TELEFÓNICO",'BASE LIQUIDACION REDEBAN 2025'!$B$19,IF(AND(T378="VISITA_TÉCNICA",Z378="TIPO II"),'BASE LIQUIDACION REDEBAN 2025'!$B$18,'BASE LIQUIDACION REDEBAN 2025'!$B$17))</f>
        <v>67654.12000000001</v>
      </c>
      <c r="AE378" s="97">
        <v>0</v>
      </c>
      <c r="AF378" s="97">
        <f t="shared" si="6"/>
        <v>67654.12000000001</v>
      </c>
    </row>
    <row r="379" spans="1:32" s="85" customFormat="1" ht="13.15">
      <c r="A379" s="178" t="s">
        <v>90</v>
      </c>
      <c r="B379" s="95" t="str">
        <f>VLOOKUP(A379,'CENTRO DE COSTOS'!A:D,4,FALSE)</f>
        <v>JUAN SEBASTIÁN RÍOS CASTRILLÓN</v>
      </c>
      <c r="C379" s="95" t="str">
        <f>VLOOKUP(A379,'CENTRO DE COSTOS'!A:D,2,FALSE)</f>
        <v>0004-0005</v>
      </c>
      <c r="D379" s="178">
        <v>5001</v>
      </c>
      <c r="E379" s="178">
        <v>2264425</v>
      </c>
      <c r="F379" s="178">
        <v>78035</v>
      </c>
      <c r="G379" s="178" t="s">
        <v>290</v>
      </c>
      <c r="H379" s="178" t="s">
        <v>90</v>
      </c>
      <c r="I379" s="178" t="s">
        <v>13060</v>
      </c>
      <c r="J379" s="110" t="s">
        <v>167</v>
      </c>
      <c r="K379" s="178">
        <v>2264425</v>
      </c>
      <c r="L379" s="178" t="s">
        <v>13061</v>
      </c>
      <c r="M379" s="176">
        <v>45814.434027777781</v>
      </c>
      <c r="N379" s="176">
        <v>45820.595694444448</v>
      </c>
      <c r="O379" s="178" t="s">
        <v>9136</v>
      </c>
      <c r="P379" s="178" t="s">
        <v>9137</v>
      </c>
      <c r="Q379" s="178" t="s">
        <v>9138</v>
      </c>
      <c r="R379" s="178" t="s">
        <v>11927</v>
      </c>
      <c r="S379" s="178" t="s">
        <v>11927</v>
      </c>
      <c r="T379" s="178" t="s">
        <v>177</v>
      </c>
      <c r="U379" s="178">
        <v>60</v>
      </c>
      <c r="V379" s="178" t="s">
        <v>13062</v>
      </c>
      <c r="W379" s="177">
        <v>0</v>
      </c>
      <c r="X379" s="178">
        <v>0</v>
      </c>
      <c r="Y379" s="178" t="s">
        <v>173</v>
      </c>
      <c r="Z379" s="178" t="s">
        <v>25</v>
      </c>
      <c r="AA379" s="178" t="s">
        <v>189</v>
      </c>
      <c r="AB379" s="178">
        <v>1</v>
      </c>
      <c r="AC379" s="92" t="s">
        <v>265</v>
      </c>
      <c r="AD379" s="112">
        <f>IF(T379="SOPORTE_TELEFÓNICO",'BASE LIQUIDACION REDEBAN 2025'!$B$19,IF(AND(T379="VISITA_TÉCNICA",Z379="TIPO II"),'BASE LIQUIDACION REDEBAN 2025'!$B$18,'BASE LIQUIDACION REDEBAN 2025'!$B$17))</f>
        <v>35779.500569199998</v>
      </c>
      <c r="AE379" s="97">
        <v>0</v>
      </c>
      <c r="AF379" s="97">
        <f t="shared" si="6"/>
        <v>35779.500569199998</v>
      </c>
    </row>
    <row r="380" spans="1:32" s="85" customFormat="1" ht="13.15">
      <c r="A380" s="178" t="s">
        <v>90</v>
      </c>
      <c r="B380" s="95" t="str">
        <f>VLOOKUP(A380,'CENTRO DE COSTOS'!A:D,4,FALSE)</f>
        <v>JUAN SEBASTIÁN RÍOS CASTRILLÓN</v>
      </c>
      <c r="C380" s="95" t="str">
        <f>VLOOKUP(A380,'CENTRO DE COSTOS'!A:D,2,FALSE)</f>
        <v>0004-0005</v>
      </c>
      <c r="D380" s="178">
        <v>5001</v>
      </c>
      <c r="E380" s="178">
        <v>2261405</v>
      </c>
      <c r="F380" s="178">
        <v>73517</v>
      </c>
      <c r="G380" s="178" t="s">
        <v>290</v>
      </c>
      <c r="H380" s="178" t="s">
        <v>90</v>
      </c>
      <c r="I380" s="178" t="s">
        <v>13063</v>
      </c>
      <c r="J380" s="110" t="s">
        <v>167</v>
      </c>
      <c r="K380" s="178">
        <v>2261405</v>
      </c>
      <c r="L380" s="178" t="s">
        <v>13064</v>
      </c>
      <c r="M380" s="176">
        <v>45813.661805555559</v>
      </c>
      <c r="N380" s="176">
        <v>45820.597858796296</v>
      </c>
      <c r="O380" s="178" t="s">
        <v>9136</v>
      </c>
      <c r="P380" s="178" t="s">
        <v>9137</v>
      </c>
      <c r="Q380" s="178" t="s">
        <v>9138</v>
      </c>
      <c r="R380" s="178" t="s">
        <v>11927</v>
      </c>
      <c r="S380" s="178" t="s">
        <v>11927</v>
      </c>
      <c r="T380" s="178" t="s">
        <v>177</v>
      </c>
      <c r="U380" s="178">
        <v>100</v>
      </c>
      <c r="V380" s="178" t="s">
        <v>13065</v>
      </c>
      <c r="W380" s="177">
        <v>0</v>
      </c>
      <c r="X380" s="178">
        <v>0</v>
      </c>
      <c r="Y380" s="178" t="s">
        <v>173</v>
      </c>
      <c r="Z380" s="178" t="s">
        <v>25</v>
      </c>
      <c r="AA380" s="178" t="s">
        <v>189</v>
      </c>
      <c r="AB380" s="178">
        <v>1</v>
      </c>
      <c r="AC380" s="92">
        <v>0</v>
      </c>
      <c r="AD380" s="112">
        <f>IF(T380="SOPORTE_TELEFÓNICO",'BASE LIQUIDACION REDEBAN 2025'!$B$19,IF(AND(T380="VISITA_TÉCNICA",Z380="TIPO II"),'BASE LIQUIDACION REDEBAN 2025'!$B$18,'BASE LIQUIDACION REDEBAN 2025'!$B$17))</f>
        <v>35779.500569199998</v>
      </c>
      <c r="AE380" s="97">
        <v>0</v>
      </c>
      <c r="AF380" s="97">
        <f t="shared" si="6"/>
        <v>35779.500569199998</v>
      </c>
    </row>
    <row r="381" spans="1:32" s="85" customFormat="1" ht="13.15">
      <c r="A381" s="178" t="s">
        <v>97</v>
      </c>
      <c r="B381" s="95" t="str">
        <f>VLOOKUP(A381,'CENTRO DE COSTOS'!A:D,4,FALSE)</f>
        <v>JOSE MAURICIO HERNANDEZ ROJAS</v>
      </c>
      <c r="C381" s="95" t="str">
        <f>VLOOKUP(A381,'CENTRO DE COSTOS'!A:D,2,FALSE)</f>
        <v>0004-0001</v>
      </c>
      <c r="D381" s="178">
        <v>70742</v>
      </c>
      <c r="E381" s="178">
        <v>2257002</v>
      </c>
      <c r="F381" s="178">
        <v>26482</v>
      </c>
      <c r="G381" s="178" t="s">
        <v>730</v>
      </c>
      <c r="H381" s="178" t="s">
        <v>7149</v>
      </c>
      <c r="I381" s="178" t="s">
        <v>13066</v>
      </c>
      <c r="J381" s="110" t="s">
        <v>167</v>
      </c>
      <c r="K381" s="178">
        <v>2257002</v>
      </c>
      <c r="L381" s="178" t="s">
        <v>13067</v>
      </c>
      <c r="M381" s="176">
        <v>45813.359027777777</v>
      </c>
      <c r="N381" s="176">
        <v>45820.600462962961</v>
      </c>
      <c r="O381" s="178" t="s">
        <v>9136</v>
      </c>
      <c r="P381" s="178" t="s">
        <v>9137</v>
      </c>
      <c r="Q381" s="178" t="s">
        <v>9138</v>
      </c>
      <c r="R381" s="178" t="s">
        <v>11927</v>
      </c>
      <c r="S381" s="178" t="s">
        <v>11927</v>
      </c>
      <c r="T381" s="178" t="s">
        <v>9971</v>
      </c>
      <c r="U381" s="178">
        <v>60</v>
      </c>
      <c r="V381" s="178" t="s">
        <v>13068</v>
      </c>
      <c r="W381" s="177">
        <v>0</v>
      </c>
      <c r="X381" s="178" t="s">
        <v>11929</v>
      </c>
      <c r="Y381" s="178" t="s">
        <v>173</v>
      </c>
      <c r="Z381" s="178" t="s">
        <v>28</v>
      </c>
      <c r="AA381" s="178" t="s">
        <v>189</v>
      </c>
      <c r="AB381" s="178">
        <v>0</v>
      </c>
      <c r="AC381" s="92">
        <v>0</v>
      </c>
      <c r="AD381" s="112">
        <f>IF(T381="SOPORTE_TELEFÓNICO",'BASE LIQUIDACION REDEBAN 2025'!$B$19,IF(AND(T381="VISITA_TÉCNICA",Z381="TIPO II"),'BASE LIQUIDACION REDEBAN 2025'!$B$18,'BASE LIQUIDACION REDEBAN 2025'!$B$17))</f>
        <v>35779.500569199998</v>
      </c>
      <c r="AE381" s="97">
        <v>0</v>
      </c>
      <c r="AF381" s="97">
        <f t="shared" si="6"/>
        <v>35779.500569199998</v>
      </c>
    </row>
    <row r="382" spans="1:32" s="85" customFormat="1" ht="13.15">
      <c r="A382" s="178" t="s">
        <v>100</v>
      </c>
      <c r="B382" s="95" t="str">
        <f>VLOOKUP(A382,'CENTRO DE COSTOS'!A:D,4,FALSE)</f>
        <v>KEVIN ALEXIS CORZO BUSTOS</v>
      </c>
      <c r="C382" s="95" t="str">
        <f>VLOOKUP(A382,'CENTRO DE COSTOS'!A:D,2,FALSE)</f>
        <v>0004-0007</v>
      </c>
      <c r="D382" s="178">
        <v>50001</v>
      </c>
      <c r="E382" s="178">
        <v>2286515</v>
      </c>
      <c r="F382" s="178">
        <v>78123</v>
      </c>
      <c r="G382" s="178" t="s">
        <v>192</v>
      </c>
      <c r="H382" s="178" t="s">
        <v>100</v>
      </c>
      <c r="I382" s="178" t="s">
        <v>13069</v>
      </c>
      <c r="J382" s="110" t="s">
        <v>167</v>
      </c>
      <c r="K382" s="178">
        <v>2286515</v>
      </c>
      <c r="L382" s="178" t="s">
        <v>13070</v>
      </c>
      <c r="M382" s="176">
        <v>45819.380555555559</v>
      </c>
      <c r="N382" s="176">
        <v>45820.615011574075</v>
      </c>
      <c r="O382" s="178" t="s">
        <v>9136</v>
      </c>
      <c r="P382" s="178" t="s">
        <v>9137</v>
      </c>
      <c r="Q382" s="178" t="s">
        <v>9138</v>
      </c>
      <c r="R382" s="178" t="s">
        <v>11927</v>
      </c>
      <c r="S382" s="178" t="s">
        <v>11927</v>
      </c>
      <c r="T382" s="178" t="s">
        <v>177</v>
      </c>
      <c r="U382" s="178">
        <v>30</v>
      </c>
      <c r="V382" s="178" t="s">
        <v>13071</v>
      </c>
      <c r="W382" s="177">
        <v>0</v>
      </c>
      <c r="X382" s="178">
        <v>0</v>
      </c>
      <c r="Y382" s="178" t="s">
        <v>173</v>
      </c>
      <c r="Z382" s="178" t="s">
        <v>25</v>
      </c>
      <c r="AA382" s="178" t="s">
        <v>189</v>
      </c>
      <c r="AB382" s="178">
        <v>1</v>
      </c>
      <c r="AC382" s="92">
        <v>0</v>
      </c>
      <c r="AD382" s="112">
        <f>IF(T382="SOPORTE_TELEFÓNICO",'BASE LIQUIDACION REDEBAN 2025'!$B$19,IF(AND(T382="VISITA_TÉCNICA",Z382="TIPO II"),'BASE LIQUIDACION REDEBAN 2025'!$B$18,'BASE LIQUIDACION REDEBAN 2025'!$B$17))</f>
        <v>35779.500569199998</v>
      </c>
      <c r="AE382" s="97">
        <v>0</v>
      </c>
      <c r="AF382" s="97">
        <f t="shared" si="6"/>
        <v>35779.500569199998</v>
      </c>
    </row>
    <row r="383" spans="1:32" s="85" customFormat="1" ht="13.15">
      <c r="A383" s="178" t="s">
        <v>100</v>
      </c>
      <c r="B383" s="95" t="str">
        <f>VLOOKUP(A383,'CENTRO DE COSTOS'!A:D,4,FALSE)</f>
        <v>KEVIN ALEXIS CORZO BUSTOS</v>
      </c>
      <c r="C383" s="95" t="str">
        <f>VLOOKUP(A383,'CENTRO DE COSTOS'!A:D,2,FALSE)</f>
        <v>0004-0007</v>
      </c>
      <c r="D383" s="178">
        <v>50001</v>
      </c>
      <c r="E383" s="178">
        <v>2287684</v>
      </c>
      <c r="F383" s="178">
        <v>77984</v>
      </c>
      <c r="G383" s="178" t="s">
        <v>192</v>
      </c>
      <c r="H383" s="178" t="s">
        <v>100</v>
      </c>
      <c r="I383" s="178" t="s">
        <v>13072</v>
      </c>
      <c r="J383" s="110" t="s">
        <v>167</v>
      </c>
      <c r="K383" s="178">
        <v>2287684</v>
      </c>
      <c r="L383" s="178" t="s">
        <v>13073</v>
      </c>
      <c r="M383" s="176">
        <v>45819.445138888892</v>
      </c>
      <c r="N383" s="176">
        <v>45820.619131944448</v>
      </c>
      <c r="O383" s="178" t="s">
        <v>9136</v>
      </c>
      <c r="P383" s="178" t="s">
        <v>9137</v>
      </c>
      <c r="Q383" s="178" t="s">
        <v>9138</v>
      </c>
      <c r="R383" s="178" t="s">
        <v>11927</v>
      </c>
      <c r="S383" s="178" t="s">
        <v>11927</v>
      </c>
      <c r="T383" s="178" t="s">
        <v>177</v>
      </c>
      <c r="U383" s="178">
        <v>20</v>
      </c>
      <c r="V383" s="178" t="s">
        <v>13074</v>
      </c>
      <c r="W383" s="177">
        <v>0</v>
      </c>
      <c r="X383" s="178">
        <v>0</v>
      </c>
      <c r="Y383" s="178" t="s">
        <v>173</v>
      </c>
      <c r="Z383" s="178" t="s">
        <v>25</v>
      </c>
      <c r="AA383" s="178" t="s">
        <v>189</v>
      </c>
      <c r="AB383" s="178">
        <v>1</v>
      </c>
      <c r="AC383" s="92">
        <v>0</v>
      </c>
      <c r="AD383" s="112">
        <f>IF(T383="SOPORTE_TELEFÓNICO",'BASE LIQUIDACION REDEBAN 2025'!$B$19,IF(AND(T383="VISITA_TÉCNICA",Z383="TIPO II"),'BASE LIQUIDACION REDEBAN 2025'!$B$18,'BASE LIQUIDACION REDEBAN 2025'!$B$17))</f>
        <v>35779.500569199998</v>
      </c>
      <c r="AE383" s="97">
        <v>0</v>
      </c>
      <c r="AF383" s="97">
        <f t="shared" si="6"/>
        <v>35779.500569199998</v>
      </c>
    </row>
    <row r="384" spans="1:32" s="85" customFormat="1" ht="13.15">
      <c r="A384" s="178" t="s">
        <v>90</v>
      </c>
      <c r="B384" s="95" t="str">
        <f>VLOOKUP(A384,'CENTRO DE COSTOS'!A:D,4,FALSE)</f>
        <v>JUAN SEBASTIÁN RÍOS CASTRILLÓN</v>
      </c>
      <c r="C384" s="95" t="str">
        <f>VLOOKUP(A384,'CENTRO DE COSTOS'!A:D,2,FALSE)</f>
        <v>0004-0005</v>
      </c>
      <c r="D384" s="178">
        <v>5088</v>
      </c>
      <c r="E384" s="178">
        <v>2261102</v>
      </c>
      <c r="F384" s="178">
        <v>23663</v>
      </c>
      <c r="G384" s="178" t="s">
        <v>290</v>
      </c>
      <c r="H384" s="178" t="s">
        <v>291</v>
      </c>
      <c r="I384" s="178" t="s">
        <v>6622</v>
      </c>
      <c r="J384" s="110" t="s">
        <v>167</v>
      </c>
      <c r="K384" s="178">
        <v>2261102</v>
      </c>
      <c r="L384" s="178" t="s">
        <v>13075</v>
      </c>
      <c r="M384" s="176">
        <v>45813.637499999997</v>
      </c>
      <c r="N384" s="176">
        <v>45820.636296296296</v>
      </c>
      <c r="O384" s="178" t="s">
        <v>9136</v>
      </c>
      <c r="P384" s="178" t="s">
        <v>9137</v>
      </c>
      <c r="Q384" s="178" t="s">
        <v>9138</v>
      </c>
      <c r="R384" s="178" t="s">
        <v>11927</v>
      </c>
      <c r="S384" s="178" t="s">
        <v>11927</v>
      </c>
      <c r="T384" s="178" t="s">
        <v>177</v>
      </c>
      <c r="U384" s="178">
        <v>100</v>
      </c>
      <c r="V384" s="178" t="s">
        <v>13076</v>
      </c>
      <c r="W384" s="177">
        <v>0</v>
      </c>
      <c r="X384" s="178">
        <v>0</v>
      </c>
      <c r="Y384" s="178" t="s">
        <v>173</v>
      </c>
      <c r="Z384" s="178" t="s">
        <v>25</v>
      </c>
      <c r="AA384" s="178" t="s">
        <v>189</v>
      </c>
      <c r="AB384" s="178">
        <v>1</v>
      </c>
      <c r="AC384" s="92" t="s">
        <v>240</v>
      </c>
      <c r="AD384" s="112">
        <f>IF(T384="SOPORTE_TELEFÓNICO",'BASE LIQUIDACION REDEBAN 2025'!$B$19,IF(AND(T384="VISITA_TÉCNICA",Z384="TIPO II"),'BASE LIQUIDACION REDEBAN 2025'!$B$18,'BASE LIQUIDACION REDEBAN 2025'!$B$17))</f>
        <v>35779.500569199998</v>
      </c>
      <c r="AE384" s="97">
        <v>0</v>
      </c>
      <c r="AF384" s="97">
        <f t="shared" si="6"/>
        <v>35779.500569199998</v>
      </c>
    </row>
    <row r="385" spans="1:32" s="85" customFormat="1" ht="13.15">
      <c r="A385" s="178" t="s">
        <v>90</v>
      </c>
      <c r="B385" s="95" t="str">
        <f>VLOOKUP(A385,'CENTRO DE COSTOS'!A:D,4,FALSE)</f>
        <v>JUAN SEBASTIÁN RÍOS CASTRILLÓN</v>
      </c>
      <c r="C385" s="95" t="str">
        <f>VLOOKUP(A385,'CENTRO DE COSTOS'!A:D,2,FALSE)</f>
        <v>0004-0005</v>
      </c>
      <c r="D385" s="178">
        <v>5088</v>
      </c>
      <c r="E385" s="178">
        <v>2264468</v>
      </c>
      <c r="F385" s="178">
        <v>76688</v>
      </c>
      <c r="G385" s="178" t="s">
        <v>290</v>
      </c>
      <c r="H385" s="178" t="s">
        <v>291</v>
      </c>
      <c r="I385" s="178" t="s">
        <v>10055</v>
      </c>
      <c r="J385" s="110" t="s">
        <v>167</v>
      </c>
      <c r="K385" s="178">
        <v>2264468</v>
      </c>
      <c r="L385" s="178" t="s">
        <v>13077</v>
      </c>
      <c r="M385" s="176">
        <v>45814.443749999999</v>
      </c>
      <c r="N385" s="176">
        <v>45820.641527777778</v>
      </c>
      <c r="O385" s="178" t="s">
        <v>9136</v>
      </c>
      <c r="P385" s="178" t="s">
        <v>9137</v>
      </c>
      <c r="Q385" s="178" t="s">
        <v>9138</v>
      </c>
      <c r="R385" s="178" t="s">
        <v>11927</v>
      </c>
      <c r="S385" s="178" t="s">
        <v>11927</v>
      </c>
      <c r="T385" s="178" t="s">
        <v>177</v>
      </c>
      <c r="U385" s="178">
        <v>50</v>
      </c>
      <c r="V385" s="178" t="s">
        <v>13078</v>
      </c>
      <c r="W385" s="177">
        <v>0</v>
      </c>
      <c r="X385" s="178">
        <v>0</v>
      </c>
      <c r="Y385" s="178" t="s">
        <v>173</v>
      </c>
      <c r="Z385" s="178" t="s">
        <v>25</v>
      </c>
      <c r="AA385" s="178" t="s">
        <v>189</v>
      </c>
      <c r="AB385" s="178">
        <v>1</v>
      </c>
      <c r="AC385" s="92" t="s">
        <v>419</v>
      </c>
      <c r="AD385" s="112">
        <f>IF(T385="SOPORTE_TELEFÓNICO",'BASE LIQUIDACION REDEBAN 2025'!$B$19,IF(AND(T385="VISITA_TÉCNICA",Z385="TIPO II"),'BASE LIQUIDACION REDEBAN 2025'!$B$18,'BASE LIQUIDACION REDEBAN 2025'!$B$17))</f>
        <v>35779.500569199998</v>
      </c>
      <c r="AE385" s="97">
        <v>0</v>
      </c>
      <c r="AF385" s="97">
        <f t="shared" si="6"/>
        <v>35779.500569199998</v>
      </c>
    </row>
    <row r="386" spans="1:32" s="85" customFormat="1" ht="13.15">
      <c r="A386" s="178" t="s">
        <v>94</v>
      </c>
      <c r="B386" s="95" t="str">
        <f>VLOOKUP(A386,'CENTRO DE COSTOS'!A:D,4,FALSE)</f>
        <v>DIEGO FERNANDO HENAO CARDONA</v>
      </c>
      <c r="C386" s="95" t="str">
        <f>VLOOKUP(A386,'CENTRO DE COSTOS'!A:D,2,FALSE)</f>
        <v>0004-0002</v>
      </c>
      <c r="D386" s="178">
        <v>66001</v>
      </c>
      <c r="E386" s="178">
        <v>2268825</v>
      </c>
      <c r="F386" s="178">
        <v>71140</v>
      </c>
      <c r="G386" s="178" t="s">
        <v>450</v>
      </c>
      <c r="H386" s="178" t="s">
        <v>94</v>
      </c>
      <c r="I386" s="178" t="s">
        <v>13079</v>
      </c>
      <c r="J386" s="110" t="s">
        <v>167</v>
      </c>
      <c r="K386" s="178">
        <v>2268825</v>
      </c>
      <c r="L386" s="178" t="s">
        <v>13080</v>
      </c>
      <c r="M386" s="176">
        <v>45817.333333333336</v>
      </c>
      <c r="N386" s="176">
        <v>45820.643159722225</v>
      </c>
      <c r="O386" s="178" t="s">
        <v>9136</v>
      </c>
      <c r="P386" s="178" t="s">
        <v>9137</v>
      </c>
      <c r="Q386" s="178" t="s">
        <v>9138</v>
      </c>
      <c r="R386" s="178" t="s">
        <v>11927</v>
      </c>
      <c r="S386" s="178" t="s">
        <v>11927</v>
      </c>
      <c r="T386" s="178" t="s">
        <v>177</v>
      </c>
      <c r="U386" s="178">
        <v>50</v>
      </c>
      <c r="V386" s="178" t="s">
        <v>13081</v>
      </c>
      <c r="W386" s="177">
        <v>0</v>
      </c>
      <c r="X386" s="178">
        <v>0</v>
      </c>
      <c r="Y386" s="178" t="s">
        <v>173</v>
      </c>
      <c r="Z386" s="178" t="s">
        <v>25</v>
      </c>
      <c r="AA386" s="178" t="s">
        <v>189</v>
      </c>
      <c r="AB386" s="178">
        <v>1</v>
      </c>
      <c r="AC386" s="92">
        <v>0</v>
      </c>
      <c r="AD386" s="112">
        <f>IF(T386="SOPORTE_TELEFÓNICO",'BASE LIQUIDACION REDEBAN 2025'!$B$19,IF(AND(T386="VISITA_TÉCNICA",Z386="TIPO II"),'BASE LIQUIDACION REDEBAN 2025'!$B$18,'BASE LIQUIDACION REDEBAN 2025'!$B$17))</f>
        <v>35779.500569199998</v>
      </c>
      <c r="AE386" s="97">
        <v>0</v>
      </c>
      <c r="AF386" s="97">
        <f t="shared" si="6"/>
        <v>35779.500569199998</v>
      </c>
    </row>
    <row r="387" spans="1:32" s="85" customFormat="1" ht="13.15">
      <c r="A387" s="178" t="s">
        <v>96</v>
      </c>
      <c r="B387" s="95" t="str">
        <f>VLOOKUP(A387,'CENTRO DE COSTOS'!A:D,4,FALSE)</f>
        <v>JOSE MAURICIO HERNANDEZ ROJAS</v>
      </c>
      <c r="C387" s="95" t="str">
        <f>VLOOKUP(A387,'CENTRO DE COSTOS'!A:D,2,FALSE)</f>
        <v>0004-0001</v>
      </c>
      <c r="D387" s="178">
        <v>47980</v>
      </c>
      <c r="E387" s="178">
        <v>2284118</v>
      </c>
      <c r="F387" s="178">
        <v>49584</v>
      </c>
      <c r="G387" s="178" t="s">
        <v>683</v>
      </c>
      <c r="H387" s="178" t="s">
        <v>7393</v>
      </c>
      <c r="I387" s="178" t="s">
        <v>13082</v>
      </c>
      <c r="J387" s="110" t="s">
        <v>167</v>
      </c>
      <c r="K387" s="178">
        <v>2284118</v>
      </c>
      <c r="L387" s="178" t="s">
        <v>13083</v>
      </c>
      <c r="M387" s="176">
        <v>45818.702777777777</v>
      </c>
      <c r="N387" s="176">
        <v>45820.645439814813</v>
      </c>
      <c r="O387" s="178" t="s">
        <v>9136</v>
      </c>
      <c r="P387" s="178" t="s">
        <v>9137</v>
      </c>
      <c r="Q387" s="178" t="s">
        <v>9138</v>
      </c>
      <c r="R387" s="178" t="s">
        <v>11927</v>
      </c>
      <c r="S387" s="178" t="s">
        <v>11927</v>
      </c>
      <c r="T387" s="178" t="s">
        <v>177</v>
      </c>
      <c r="U387" s="178">
        <v>20</v>
      </c>
      <c r="V387" s="178" t="s">
        <v>13084</v>
      </c>
      <c r="W387" s="177">
        <v>0</v>
      </c>
      <c r="X387" s="178">
        <v>0</v>
      </c>
      <c r="Y387" s="178" t="s">
        <v>173</v>
      </c>
      <c r="Z387" s="178" t="s">
        <v>28</v>
      </c>
      <c r="AA387" s="178" t="s">
        <v>189</v>
      </c>
      <c r="AB387" s="178">
        <v>1</v>
      </c>
      <c r="AC387" s="92">
        <v>0</v>
      </c>
      <c r="AD387" s="112">
        <f>IF(T387="SOPORTE_TELEFÓNICO",'BASE LIQUIDACION REDEBAN 2025'!$B$19,IF(AND(T387="VISITA_TÉCNICA",Z387="TIPO II"),'BASE LIQUIDACION REDEBAN 2025'!$B$18,'BASE LIQUIDACION REDEBAN 2025'!$B$17))</f>
        <v>67654.12000000001</v>
      </c>
      <c r="AE387" s="97">
        <v>0</v>
      </c>
      <c r="AF387" s="97">
        <f t="shared" si="6"/>
        <v>67654.12000000001</v>
      </c>
    </row>
    <row r="388" spans="1:32" s="85" customFormat="1" ht="13.15">
      <c r="A388" s="178" t="s">
        <v>72</v>
      </c>
      <c r="B388" s="95" t="str">
        <f>VLOOKUP(A388,'CENTRO DE COSTOS'!A:D,4,FALSE)</f>
        <v>MIGUEL JULIÁN HERNÁNDEZ GUARÍN</v>
      </c>
      <c r="C388" s="95" t="str">
        <f>VLOOKUP(A388,'CENTRO DE COSTOS'!A:D,2,FALSE)</f>
        <v>0004-0008</v>
      </c>
      <c r="D388" s="178">
        <v>68547</v>
      </c>
      <c r="E388" s="178">
        <v>2291634</v>
      </c>
      <c r="F388" s="178">
        <v>71281</v>
      </c>
      <c r="G388" s="178" t="s">
        <v>180</v>
      </c>
      <c r="H388" s="178" t="s">
        <v>3280</v>
      </c>
      <c r="I388" s="178" t="s">
        <v>13085</v>
      </c>
      <c r="J388" s="110" t="s">
        <v>167</v>
      </c>
      <c r="K388" s="178">
        <v>2291634</v>
      </c>
      <c r="L388" s="178" t="s">
        <v>13086</v>
      </c>
      <c r="M388" s="176">
        <v>45820.333333333336</v>
      </c>
      <c r="N388" s="176">
        <v>45820.649629629632</v>
      </c>
      <c r="O388" s="178" t="s">
        <v>9136</v>
      </c>
      <c r="P388" s="178" t="s">
        <v>9137</v>
      </c>
      <c r="Q388" s="178" t="s">
        <v>9138</v>
      </c>
      <c r="R388" s="178" t="s">
        <v>11927</v>
      </c>
      <c r="S388" s="178" t="s">
        <v>11927</v>
      </c>
      <c r="T388" s="178" t="s">
        <v>177</v>
      </c>
      <c r="U388" s="178">
        <v>90</v>
      </c>
      <c r="V388" s="178" t="s">
        <v>13087</v>
      </c>
      <c r="W388" s="177">
        <v>0</v>
      </c>
      <c r="X388" s="178">
        <v>0</v>
      </c>
      <c r="Y388" s="178" t="s">
        <v>173</v>
      </c>
      <c r="Z388" s="178" t="s">
        <v>28</v>
      </c>
      <c r="AA388" s="178" t="s">
        <v>189</v>
      </c>
      <c r="AB388" s="178">
        <v>1</v>
      </c>
      <c r="AC388" s="92">
        <v>0</v>
      </c>
      <c r="AD388" s="112">
        <f>IF(T388="SOPORTE_TELEFÓNICO",'BASE LIQUIDACION REDEBAN 2025'!$B$19,IF(AND(T388="VISITA_TÉCNICA",Z388="TIPO II"),'BASE LIQUIDACION REDEBAN 2025'!$B$18,'BASE LIQUIDACION REDEBAN 2025'!$B$17))</f>
        <v>67654.12000000001</v>
      </c>
      <c r="AE388" s="97">
        <v>0</v>
      </c>
      <c r="AF388" s="97">
        <f t="shared" si="6"/>
        <v>67654.12000000001</v>
      </c>
    </row>
    <row r="389" spans="1:32" s="85" customFormat="1" ht="13.15">
      <c r="A389" s="178" t="s">
        <v>90</v>
      </c>
      <c r="B389" s="95" t="str">
        <f>VLOOKUP(A389,'CENTRO DE COSTOS'!A:D,4,FALSE)</f>
        <v>JUAN SEBASTIÁN RÍOS CASTRILLÓN</v>
      </c>
      <c r="C389" s="95" t="str">
        <f>VLOOKUP(A389,'CENTRO DE COSTOS'!A:D,2,FALSE)</f>
        <v>0004-0005</v>
      </c>
      <c r="D389" s="178">
        <v>5088</v>
      </c>
      <c r="E389" s="178">
        <v>2261721</v>
      </c>
      <c r="F389" s="178">
        <v>59337</v>
      </c>
      <c r="G389" s="178" t="s">
        <v>290</v>
      </c>
      <c r="H389" s="178" t="s">
        <v>291</v>
      </c>
      <c r="I389" s="178" t="s">
        <v>13088</v>
      </c>
      <c r="J389" s="110" t="s">
        <v>167</v>
      </c>
      <c r="K389" s="178">
        <v>2261721</v>
      </c>
      <c r="L389" s="178" t="s">
        <v>13089</v>
      </c>
      <c r="M389" s="176">
        <v>45813.68472222222</v>
      </c>
      <c r="N389" s="176">
        <v>45820.668935185182</v>
      </c>
      <c r="O389" s="178" t="s">
        <v>9136</v>
      </c>
      <c r="P389" s="178" t="s">
        <v>9137</v>
      </c>
      <c r="Q389" s="178" t="s">
        <v>9138</v>
      </c>
      <c r="R389" s="178" t="s">
        <v>11927</v>
      </c>
      <c r="S389" s="178" t="s">
        <v>11927</v>
      </c>
      <c r="T389" s="178" t="s">
        <v>177</v>
      </c>
      <c r="U389" s="178">
        <v>120</v>
      </c>
      <c r="V389" s="178" t="s">
        <v>13090</v>
      </c>
      <c r="W389" s="177">
        <v>0</v>
      </c>
      <c r="X389" s="178">
        <v>0</v>
      </c>
      <c r="Y389" s="178" t="s">
        <v>173</v>
      </c>
      <c r="Z389" s="178" t="s">
        <v>25</v>
      </c>
      <c r="AA389" s="178" t="s">
        <v>189</v>
      </c>
      <c r="AB389" s="178">
        <v>1</v>
      </c>
      <c r="AC389" s="92">
        <v>0</v>
      </c>
      <c r="AD389" s="112">
        <f>IF(T389="SOPORTE_TELEFÓNICO",'BASE LIQUIDACION REDEBAN 2025'!$B$19,IF(AND(T389="VISITA_TÉCNICA",Z389="TIPO II"),'BASE LIQUIDACION REDEBAN 2025'!$B$18,'BASE LIQUIDACION REDEBAN 2025'!$B$17))</f>
        <v>35779.500569199998</v>
      </c>
      <c r="AE389" s="97">
        <v>0</v>
      </c>
      <c r="AF389" s="97">
        <f t="shared" si="6"/>
        <v>35779.500569199998</v>
      </c>
    </row>
    <row r="390" spans="1:32" s="85" customFormat="1" ht="13.15">
      <c r="A390" s="178" t="s">
        <v>87</v>
      </c>
      <c r="B390" s="95" t="str">
        <f>VLOOKUP(A390,'CENTRO DE COSTOS'!A:D,4,FALSE)</f>
        <v>DIEGO FERNANDO HENAO CARDONA</v>
      </c>
      <c r="C390" s="95" t="str">
        <f>VLOOKUP(A390,'CENTRO DE COSTOS'!A:D,2,FALSE)</f>
        <v>0004-0002</v>
      </c>
      <c r="D390" s="178">
        <v>17001</v>
      </c>
      <c r="E390" s="178">
        <v>2281621</v>
      </c>
      <c r="F390" s="178">
        <v>79310</v>
      </c>
      <c r="G390" s="178" t="s">
        <v>827</v>
      </c>
      <c r="H390" s="178" t="s">
        <v>87</v>
      </c>
      <c r="I390" s="178" t="s">
        <v>13091</v>
      </c>
      <c r="J390" s="110" t="s">
        <v>167</v>
      </c>
      <c r="K390" s="178">
        <v>2281621</v>
      </c>
      <c r="L390" s="178" t="s">
        <v>13092</v>
      </c>
      <c r="M390" s="176">
        <v>45818.520833333336</v>
      </c>
      <c r="N390" s="176">
        <v>45820.671620370369</v>
      </c>
      <c r="O390" s="178" t="s">
        <v>9136</v>
      </c>
      <c r="P390" s="178" t="s">
        <v>9137</v>
      </c>
      <c r="Q390" s="178" t="s">
        <v>9138</v>
      </c>
      <c r="R390" s="178" t="s">
        <v>11927</v>
      </c>
      <c r="S390" s="178" t="s">
        <v>11927</v>
      </c>
      <c r="T390" s="178" t="s">
        <v>177</v>
      </c>
      <c r="U390" s="178">
        <v>10</v>
      </c>
      <c r="V390" s="178" t="s">
        <v>13093</v>
      </c>
      <c r="W390" s="177">
        <v>0</v>
      </c>
      <c r="X390" s="178">
        <v>0</v>
      </c>
      <c r="Y390" s="178" t="s">
        <v>173</v>
      </c>
      <c r="Z390" s="178" t="s">
        <v>25</v>
      </c>
      <c r="AA390" s="178" t="s">
        <v>189</v>
      </c>
      <c r="AB390" s="178">
        <v>1</v>
      </c>
      <c r="AC390" s="92">
        <v>0</v>
      </c>
      <c r="AD390" s="112">
        <f>IF(T390="SOPORTE_TELEFÓNICO",'BASE LIQUIDACION REDEBAN 2025'!$B$19,IF(AND(T390="VISITA_TÉCNICA",Z390="TIPO II"),'BASE LIQUIDACION REDEBAN 2025'!$B$18,'BASE LIQUIDACION REDEBAN 2025'!$B$17))</f>
        <v>35779.500569199998</v>
      </c>
      <c r="AE390" s="97">
        <v>0</v>
      </c>
      <c r="AF390" s="97">
        <f t="shared" si="6"/>
        <v>35779.500569199998</v>
      </c>
    </row>
    <row r="391" spans="1:32" s="85" customFormat="1" ht="13.15">
      <c r="A391" s="178" t="s">
        <v>90</v>
      </c>
      <c r="B391" s="95" t="str">
        <f>VLOOKUP(A391,'CENTRO DE COSTOS'!A:D,4,FALSE)</f>
        <v>JUAN SEBASTIÁN RÍOS CASTRILLÓN</v>
      </c>
      <c r="C391" s="95" t="str">
        <f>VLOOKUP(A391,'CENTRO DE COSTOS'!A:D,2,FALSE)</f>
        <v>0004-0005</v>
      </c>
      <c r="D391" s="178">
        <v>5001</v>
      </c>
      <c r="E391" s="178">
        <v>2272404</v>
      </c>
      <c r="F391" s="178">
        <v>79266</v>
      </c>
      <c r="G391" s="178" t="s">
        <v>290</v>
      </c>
      <c r="H391" s="178" t="s">
        <v>90</v>
      </c>
      <c r="I391" s="178" t="s">
        <v>5234</v>
      </c>
      <c r="J391" s="110" t="s">
        <v>167</v>
      </c>
      <c r="K391" s="178">
        <v>2272404</v>
      </c>
      <c r="L391" s="178" t="s">
        <v>13094</v>
      </c>
      <c r="M391" s="176">
        <v>45817.425844907404</v>
      </c>
      <c r="N391" s="176">
        <v>45821.315023148149</v>
      </c>
      <c r="O391" s="178" t="s">
        <v>9136</v>
      </c>
      <c r="P391" s="178" t="s">
        <v>9137</v>
      </c>
      <c r="Q391" s="178" t="s">
        <v>9138</v>
      </c>
      <c r="R391" s="178" t="s">
        <v>11927</v>
      </c>
      <c r="S391" s="178" t="s">
        <v>11927</v>
      </c>
      <c r="T391" s="178" t="s">
        <v>177</v>
      </c>
      <c r="U391" s="178">
        <v>20</v>
      </c>
      <c r="V391" s="178" t="s">
        <v>13095</v>
      </c>
      <c r="W391" s="177">
        <v>0</v>
      </c>
      <c r="X391" s="178">
        <v>0</v>
      </c>
      <c r="Y391" s="178" t="s">
        <v>173</v>
      </c>
      <c r="Z391" s="178" t="s">
        <v>25</v>
      </c>
      <c r="AA391" s="178" t="s">
        <v>189</v>
      </c>
      <c r="AB391" s="178">
        <v>1</v>
      </c>
      <c r="AC391" s="92" t="s">
        <v>13096</v>
      </c>
      <c r="AD391" s="112">
        <f>IF(T391="SOPORTE_TELEFÓNICO",'BASE LIQUIDACION REDEBAN 2025'!$B$19,IF(AND(T391="VISITA_TÉCNICA",Z391="TIPO II"),'BASE LIQUIDACION REDEBAN 2025'!$B$18,'BASE LIQUIDACION REDEBAN 2025'!$B$17))</f>
        <v>35779.500569199998</v>
      </c>
      <c r="AE391" s="97">
        <v>0</v>
      </c>
      <c r="AF391" s="97">
        <f t="shared" si="6"/>
        <v>35779.500569199998</v>
      </c>
    </row>
    <row r="392" spans="1:32" s="85" customFormat="1" ht="13.15">
      <c r="A392" s="178" t="s">
        <v>94</v>
      </c>
      <c r="B392" s="95" t="str">
        <f>VLOOKUP(A392,'CENTRO DE COSTOS'!A:D,4,FALSE)</f>
        <v>DIEGO FERNANDO HENAO CARDONA</v>
      </c>
      <c r="C392" s="95" t="str">
        <f>VLOOKUP(A392,'CENTRO DE COSTOS'!A:D,2,FALSE)</f>
        <v>0004-0002</v>
      </c>
      <c r="D392" s="178">
        <v>66001</v>
      </c>
      <c r="E392" s="178">
        <v>2273297</v>
      </c>
      <c r="F392" s="178">
        <v>79519</v>
      </c>
      <c r="G392" s="178" t="s">
        <v>450</v>
      </c>
      <c r="H392" s="178" t="s">
        <v>94</v>
      </c>
      <c r="I392" s="178" t="s">
        <v>13097</v>
      </c>
      <c r="J392" s="110" t="s">
        <v>167</v>
      </c>
      <c r="K392" s="178">
        <v>2273297</v>
      </c>
      <c r="L392" s="178" t="s">
        <v>13098</v>
      </c>
      <c r="M392" s="176">
        <v>45817.481249999997</v>
      </c>
      <c r="N392" s="176">
        <v>45821.316932870373</v>
      </c>
      <c r="O392" s="178" t="s">
        <v>9136</v>
      </c>
      <c r="P392" s="178" t="s">
        <v>9137</v>
      </c>
      <c r="Q392" s="178" t="s">
        <v>9138</v>
      </c>
      <c r="R392" s="178" t="s">
        <v>11927</v>
      </c>
      <c r="S392" s="178" t="s">
        <v>11927</v>
      </c>
      <c r="T392" s="178" t="s">
        <v>177</v>
      </c>
      <c r="U392" s="178">
        <v>20</v>
      </c>
      <c r="V392" s="178" t="s">
        <v>13099</v>
      </c>
      <c r="W392" s="177">
        <v>0</v>
      </c>
      <c r="X392" s="178">
        <v>0</v>
      </c>
      <c r="Y392" s="178" t="s">
        <v>173</v>
      </c>
      <c r="Z392" s="178" t="s">
        <v>25</v>
      </c>
      <c r="AA392" s="178" t="s">
        <v>189</v>
      </c>
      <c r="AB392" s="178">
        <v>1</v>
      </c>
      <c r="AC392" s="92" t="s">
        <v>1943</v>
      </c>
      <c r="AD392" s="112">
        <f>IF(T392="SOPORTE_TELEFÓNICO",'BASE LIQUIDACION REDEBAN 2025'!$B$19,IF(AND(T392="VISITA_TÉCNICA",Z392="TIPO II"),'BASE LIQUIDACION REDEBAN 2025'!$B$18,'BASE LIQUIDACION REDEBAN 2025'!$B$17))</f>
        <v>35779.500569199998</v>
      </c>
      <c r="AE392" s="97">
        <v>0</v>
      </c>
      <c r="AF392" s="97">
        <f t="shared" si="6"/>
        <v>35779.500569199998</v>
      </c>
    </row>
    <row r="393" spans="1:32" s="85" customFormat="1" ht="13.15">
      <c r="A393" s="178" t="s">
        <v>94</v>
      </c>
      <c r="B393" s="95" t="str">
        <f>VLOOKUP(A393,'CENTRO DE COSTOS'!A:D,4,FALSE)</f>
        <v>DIEGO FERNANDO HENAO CARDONA</v>
      </c>
      <c r="C393" s="95" t="str">
        <f>VLOOKUP(A393,'CENTRO DE COSTOS'!A:D,2,FALSE)</f>
        <v>0004-0002</v>
      </c>
      <c r="D393" s="178">
        <v>63130</v>
      </c>
      <c r="E393" s="178">
        <v>2286050</v>
      </c>
      <c r="F393" s="178">
        <v>60988</v>
      </c>
      <c r="G393" s="178" t="s">
        <v>578</v>
      </c>
      <c r="H393" s="178" t="s">
        <v>13100</v>
      </c>
      <c r="I393" s="178" t="s">
        <v>13101</v>
      </c>
      <c r="J393" s="110" t="s">
        <v>167</v>
      </c>
      <c r="K393" s="178">
        <v>2286050</v>
      </c>
      <c r="L393" s="178" t="s">
        <v>13102</v>
      </c>
      <c r="M393" s="176">
        <v>45819.35</v>
      </c>
      <c r="N393" s="176">
        <v>45821.321180555555</v>
      </c>
      <c r="O393" s="178" t="s">
        <v>9136</v>
      </c>
      <c r="P393" s="178" t="s">
        <v>9137</v>
      </c>
      <c r="Q393" s="178" t="s">
        <v>9138</v>
      </c>
      <c r="R393" s="178" t="s">
        <v>11927</v>
      </c>
      <c r="S393" s="178" t="s">
        <v>11927</v>
      </c>
      <c r="T393" s="178" t="s">
        <v>177</v>
      </c>
      <c r="U393" s="178">
        <v>30</v>
      </c>
      <c r="V393" s="178" t="s">
        <v>13103</v>
      </c>
      <c r="W393" s="177">
        <v>0</v>
      </c>
      <c r="X393" s="178">
        <v>0</v>
      </c>
      <c r="Y393" s="178" t="s">
        <v>173</v>
      </c>
      <c r="Z393" s="178" t="s">
        <v>28</v>
      </c>
      <c r="AA393" s="178" t="s">
        <v>189</v>
      </c>
      <c r="AB393" s="178">
        <v>1</v>
      </c>
      <c r="AC393" s="92" t="s">
        <v>3310</v>
      </c>
      <c r="AD393" s="112">
        <f>IF(T393="SOPORTE_TELEFÓNICO",'BASE LIQUIDACION REDEBAN 2025'!$B$19,IF(AND(T393="VISITA_TÉCNICA",Z393="TIPO II"),'BASE LIQUIDACION REDEBAN 2025'!$B$18,'BASE LIQUIDACION REDEBAN 2025'!$B$17))</f>
        <v>67654.12000000001</v>
      </c>
      <c r="AE393" s="97">
        <v>0</v>
      </c>
      <c r="AF393" s="97">
        <f t="shared" si="6"/>
        <v>67654.12000000001</v>
      </c>
    </row>
    <row r="394" spans="1:32" s="85" customFormat="1" ht="13.15">
      <c r="A394" s="178" t="s">
        <v>101</v>
      </c>
      <c r="B394" s="95" t="str">
        <f>VLOOKUP(A394,'CENTRO DE COSTOS'!A:D,4,FALSE)</f>
        <v>KEVIN ALEXIS CORZO BUSTOS</v>
      </c>
      <c r="C394" s="95" t="str">
        <f>VLOOKUP(A394,'CENTRO DE COSTOS'!A:D,2,FALSE)</f>
        <v>0004-0007</v>
      </c>
      <c r="D394" s="178">
        <v>85010</v>
      </c>
      <c r="E394" s="178">
        <v>2286899</v>
      </c>
      <c r="F394" s="178">
        <v>66208</v>
      </c>
      <c r="G394" s="178" t="s">
        <v>1934</v>
      </c>
      <c r="H394" s="178" t="s">
        <v>10324</v>
      </c>
      <c r="I394" s="178" t="s">
        <v>13104</v>
      </c>
      <c r="J394" s="110" t="s">
        <v>167</v>
      </c>
      <c r="K394" s="178">
        <v>2286899</v>
      </c>
      <c r="L394" s="178" t="s">
        <v>13105</v>
      </c>
      <c r="M394" s="176">
        <v>45819.40347222222</v>
      </c>
      <c r="N394" s="176">
        <v>45821.326921296299</v>
      </c>
      <c r="O394" s="178" t="s">
        <v>9136</v>
      </c>
      <c r="P394" s="178" t="s">
        <v>9137</v>
      </c>
      <c r="Q394" s="178" t="s">
        <v>9138</v>
      </c>
      <c r="R394" s="178" t="s">
        <v>11927</v>
      </c>
      <c r="S394" s="178" t="s">
        <v>11927</v>
      </c>
      <c r="T394" s="178" t="s">
        <v>9971</v>
      </c>
      <c r="U394" s="178">
        <v>40</v>
      </c>
      <c r="V394" s="178" t="s">
        <v>13106</v>
      </c>
      <c r="W394" s="177" t="s">
        <v>11929</v>
      </c>
      <c r="X394" s="178" t="s">
        <v>11929</v>
      </c>
      <c r="Y394" s="178" t="s">
        <v>173</v>
      </c>
      <c r="Z394" s="178" t="s">
        <v>28</v>
      </c>
      <c r="AA394" s="178" t="s">
        <v>189</v>
      </c>
      <c r="AB394" s="178">
        <v>0</v>
      </c>
      <c r="AC394" s="92" t="s">
        <v>1943</v>
      </c>
      <c r="AD394" s="112">
        <f>IF(T394="SOPORTE_TELEFÓNICO",'BASE LIQUIDACION REDEBAN 2025'!$B$19,IF(AND(T394="VISITA_TÉCNICA",Z394="TIPO II"),'BASE LIQUIDACION REDEBAN 2025'!$B$18,'BASE LIQUIDACION REDEBAN 2025'!$B$17))</f>
        <v>35779.500569199998</v>
      </c>
      <c r="AE394" s="97">
        <v>0</v>
      </c>
      <c r="AF394" s="97">
        <f t="shared" si="6"/>
        <v>35779.500569199998</v>
      </c>
    </row>
    <row r="395" spans="1:32" s="85" customFormat="1" ht="13.15">
      <c r="A395" s="178" t="s">
        <v>60</v>
      </c>
      <c r="B395" s="95" t="str">
        <f>VLOOKUP(A395,'CENTRO DE COSTOS'!A:D,4,FALSE)</f>
        <v>JUAN SEBASTIÁN RÍOS CASTRILLÓN</v>
      </c>
      <c r="C395" s="95" t="str">
        <f>VLOOKUP(A395,'CENTRO DE COSTOS'!A:D,2,FALSE)</f>
        <v>0004-0005</v>
      </c>
      <c r="D395" s="178">
        <v>5490</v>
      </c>
      <c r="E395" s="178">
        <v>2288580</v>
      </c>
      <c r="F395" s="178">
        <v>62143</v>
      </c>
      <c r="G395" s="178" t="s">
        <v>290</v>
      </c>
      <c r="H395" s="178" t="s">
        <v>4397</v>
      </c>
      <c r="I395" s="178" t="s">
        <v>13107</v>
      </c>
      <c r="J395" s="110" t="s">
        <v>167</v>
      </c>
      <c r="K395" s="178">
        <v>2288580</v>
      </c>
      <c r="L395" s="178" t="s">
        <v>13108</v>
      </c>
      <c r="M395" s="176">
        <v>45819.49722222222</v>
      </c>
      <c r="N395" s="176">
        <v>45821.332013888888</v>
      </c>
      <c r="O395" s="178" t="s">
        <v>9136</v>
      </c>
      <c r="P395" s="178" t="s">
        <v>9137</v>
      </c>
      <c r="Q395" s="178" t="s">
        <v>9138</v>
      </c>
      <c r="R395" s="178" t="s">
        <v>11927</v>
      </c>
      <c r="S395" s="178" t="s">
        <v>11927</v>
      </c>
      <c r="T395" s="178" t="s">
        <v>9971</v>
      </c>
      <c r="U395" s="178">
        <v>40</v>
      </c>
      <c r="V395" s="178" t="s">
        <v>13109</v>
      </c>
      <c r="W395" s="177">
        <v>33883</v>
      </c>
      <c r="X395" s="178" t="s">
        <v>11929</v>
      </c>
      <c r="Y395" s="178" t="s">
        <v>173</v>
      </c>
      <c r="Z395" s="178" t="s">
        <v>28</v>
      </c>
      <c r="AA395" s="178" t="s">
        <v>189</v>
      </c>
      <c r="AB395" s="178">
        <v>0</v>
      </c>
      <c r="AC395" s="92" t="s">
        <v>841</v>
      </c>
      <c r="AD395" s="112">
        <f>IF(T395="SOPORTE_TELEFÓNICO",'BASE LIQUIDACION REDEBAN 2025'!$B$19,IF(AND(T395="VISITA_TÉCNICA",Z395="TIPO II"),'BASE LIQUIDACION REDEBAN 2025'!$B$18,'BASE LIQUIDACION REDEBAN 2025'!$B$17))</f>
        <v>35779.500569199998</v>
      </c>
      <c r="AE395" s="97">
        <v>0</v>
      </c>
      <c r="AF395" s="97">
        <f t="shared" si="6"/>
        <v>35779.500569199998</v>
      </c>
    </row>
    <row r="396" spans="1:32" s="85" customFormat="1" ht="13.15">
      <c r="A396" s="178" t="s">
        <v>96</v>
      </c>
      <c r="B396" s="95" t="str">
        <f>VLOOKUP(A396,'CENTRO DE COSTOS'!A:D,4,FALSE)</f>
        <v>JOSE MAURICIO HERNANDEZ ROJAS</v>
      </c>
      <c r="C396" s="95" t="str">
        <f>VLOOKUP(A396,'CENTRO DE COSTOS'!A:D,2,FALSE)</f>
        <v>0004-0001</v>
      </c>
      <c r="D396" s="178">
        <v>47980</v>
      </c>
      <c r="E396" s="178">
        <v>2290009</v>
      </c>
      <c r="F396" s="178">
        <v>52307</v>
      </c>
      <c r="G396" s="178" t="s">
        <v>683</v>
      </c>
      <c r="H396" s="178" t="s">
        <v>7393</v>
      </c>
      <c r="I396" s="178" t="s">
        <v>13110</v>
      </c>
      <c r="J396" s="110" t="s">
        <v>167</v>
      </c>
      <c r="K396" s="178">
        <v>2290009</v>
      </c>
      <c r="L396" s="178" t="s">
        <v>13111</v>
      </c>
      <c r="M396" s="176">
        <v>45819.628472222219</v>
      </c>
      <c r="N396" s="176">
        <v>45821.333981481483</v>
      </c>
      <c r="O396" s="178" t="s">
        <v>9136</v>
      </c>
      <c r="P396" s="178" t="s">
        <v>9137</v>
      </c>
      <c r="Q396" s="178" t="s">
        <v>9138</v>
      </c>
      <c r="R396" s="178" t="s">
        <v>11927</v>
      </c>
      <c r="S396" s="178" t="s">
        <v>11927</v>
      </c>
      <c r="T396" s="178" t="s">
        <v>177</v>
      </c>
      <c r="U396" s="178">
        <v>90</v>
      </c>
      <c r="V396" s="178" t="s">
        <v>13112</v>
      </c>
      <c r="W396" s="177">
        <v>0</v>
      </c>
      <c r="X396" s="178">
        <v>0</v>
      </c>
      <c r="Y396" s="178" t="s">
        <v>173</v>
      </c>
      <c r="Z396" s="178" t="s">
        <v>28</v>
      </c>
      <c r="AA396" s="178" t="s">
        <v>189</v>
      </c>
      <c r="AB396" s="178">
        <v>1</v>
      </c>
      <c r="AC396" s="92" t="s">
        <v>506</v>
      </c>
      <c r="AD396" s="112">
        <f>IF(T396="SOPORTE_TELEFÓNICO",'BASE LIQUIDACION REDEBAN 2025'!$B$19,IF(AND(T396="VISITA_TÉCNICA",Z396="TIPO II"),'BASE LIQUIDACION REDEBAN 2025'!$B$18,'BASE LIQUIDACION REDEBAN 2025'!$B$17))</f>
        <v>67654.12000000001</v>
      </c>
      <c r="AE396" s="97">
        <v>0</v>
      </c>
      <c r="AF396" s="97">
        <f t="shared" si="6"/>
        <v>67654.12000000001</v>
      </c>
    </row>
    <row r="397" spans="1:32" s="85" customFormat="1" ht="13.15">
      <c r="A397" s="178" t="s">
        <v>92</v>
      </c>
      <c r="B397" s="95" t="str">
        <f>VLOOKUP(A397,'CENTRO DE COSTOS'!A:D,4,FALSE)</f>
        <v>KEVIN ALEXIS CORZO BUSTOS</v>
      </c>
      <c r="C397" s="95" t="str">
        <f>VLOOKUP(A397,'CENTRO DE COSTOS'!A:D,2,FALSE)</f>
        <v>0004-0007</v>
      </c>
      <c r="D397" s="178">
        <v>41524</v>
      </c>
      <c r="E397" s="178">
        <v>2294042</v>
      </c>
      <c r="F397" s="178">
        <v>44290</v>
      </c>
      <c r="G397" s="178" t="s">
        <v>256</v>
      </c>
      <c r="H397" s="178" t="s">
        <v>13113</v>
      </c>
      <c r="I397" s="178" t="s">
        <v>13114</v>
      </c>
      <c r="J397" s="110" t="s">
        <v>167</v>
      </c>
      <c r="K397" s="178">
        <v>2294042</v>
      </c>
      <c r="L397" s="178" t="s">
        <v>13115</v>
      </c>
      <c r="M397" s="176">
        <v>45820.418055555558</v>
      </c>
      <c r="N397" s="176">
        <v>45821.344664351855</v>
      </c>
      <c r="O397" s="178" t="s">
        <v>9136</v>
      </c>
      <c r="P397" s="178" t="s">
        <v>9137</v>
      </c>
      <c r="Q397" s="178" t="s">
        <v>9138</v>
      </c>
      <c r="R397" s="178" t="s">
        <v>11927</v>
      </c>
      <c r="S397" s="178" t="s">
        <v>11927</v>
      </c>
      <c r="T397" s="178" t="s">
        <v>177</v>
      </c>
      <c r="U397" s="178">
        <v>20</v>
      </c>
      <c r="V397" s="178" t="s">
        <v>13116</v>
      </c>
      <c r="W397" s="177">
        <v>0</v>
      </c>
      <c r="X397" s="178">
        <v>0</v>
      </c>
      <c r="Y397" s="178" t="s">
        <v>173</v>
      </c>
      <c r="Z397" s="178" t="s">
        <v>25</v>
      </c>
      <c r="AA397" s="178" t="s">
        <v>189</v>
      </c>
      <c r="AB397" s="178">
        <v>1</v>
      </c>
      <c r="AC397" s="92" t="s">
        <v>1943</v>
      </c>
      <c r="AD397" s="112">
        <f>IF(T397="SOPORTE_TELEFÓNICO",'BASE LIQUIDACION REDEBAN 2025'!$B$19,IF(AND(T397="VISITA_TÉCNICA",Z397="TIPO II"),'BASE LIQUIDACION REDEBAN 2025'!$B$18,'BASE LIQUIDACION REDEBAN 2025'!$B$17))</f>
        <v>35779.500569199998</v>
      </c>
      <c r="AE397" s="97">
        <v>0</v>
      </c>
      <c r="AF397" s="97">
        <f t="shared" si="6"/>
        <v>35779.500569199998</v>
      </c>
    </row>
    <row r="398" spans="1:32" s="85" customFormat="1" ht="13.15">
      <c r="A398" s="178" t="s">
        <v>100</v>
      </c>
      <c r="B398" s="95" t="str">
        <f>VLOOKUP(A398,'CENTRO DE COSTOS'!A:D,4,FALSE)</f>
        <v>KEVIN ALEXIS CORZO BUSTOS</v>
      </c>
      <c r="C398" s="95" t="str">
        <f>VLOOKUP(A398,'CENTRO DE COSTOS'!A:D,2,FALSE)</f>
        <v>0004-0007</v>
      </c>
      <c r="D398" s="178">
        <v>50001</v>
      </c>
      <c r="E398" s="178">
        <v>2295956</v>
      </c>
      <c r="F398" s="178">
        <v>77610</v>
      </c>
      <c r="G398" s="178" t="s">
        <v>192</v>
      </c>
      <c r="H398" s="178" t="s">
        <v>100</v>
      </c>
      <c r="I398" s="178" t="s">
        <v>13117</v>
      </c>
      <c r="J398" s="110" t="s">
        <v>167</v>
      </c>
      <c r="K398" s="178">
        <v>2295956</v>
      </c>
      <c r="L398" s="178" t="s">
        <v>13118</v>
      </c>
      <c r="M398" s="176">
        <v>45820.57708333333</v>
      </c>
      <c r="N398" s="176">
        <v>45821.34716435185</v>
      </c>
      <c r="O398" s="178" t="s">
        <v>9136</v>
      </c>
      <c r="P398" s="178" t="s">
        <v>9137</v>
      </c>
      <c r="Q398" s="178" t="s">
        <v>9138</v>
      </c>
      <c r="R398" s="178" t="s">
        <v>11927</v>
      </c>
      <c r="S398" s="178" t="s">
        <v>11927</v>
      </c>
      <c r="T398" s="178" t="s">
        <v>177</v>
      </c>
      <c r="U398" s="178">
        <v>40</v>
      </c>
      <c r="V398" s="178" t="s">
        <v>13119</v>
      </c>
      <c r="W398" s="177">
        <v>0</v>
      </c>
      <c r="X398" s="178">
        <v>0</v>
      </c>
      <c r="Y398" s="178" t="s">
        <v>173</v>
      </c>
      <c r="Z398" s="178" t="s">
        <v>25</v>
      </c>
      <c r="AA398" s="178" t="s">
        <v>189</v>
      </c>
      <c r="AB398" s="178">
        <v>1</v>
      </c>
      <c r="AC398" s="92" t="s">
        <v>1174</v>
      </c>
      <c r="AD398" s="112">
        <f>IF(T398="SOPORTE_TELEFÓNICO",'BASE LIQUIDACION REDEBAN 2025'!$B$19,IF(AND(T398="VISITA_TÉCNICA",Z398="TIPO II"),'BASE LIQUIDACION REDEBAN 2025'!$B$18,'BASE LIQUIDACION REDEBAN 2025'!$B$17))</f>
        <v>35779.500569199998</v>
      </c>
      <c r="AE398" s="97">
        <v>0</v>
      </c>
      <c r="AF398" s="97">
        <f t="shared" si="6"/>
        <v>35779.500569199998</v>
      </c>
    </row>
    <row r="399" spans="1:32" s="85" customFormat="1" ht="13.15">
      <c r="A399" s="178" t="s">
        <v>72</v>
      </c>
      <c r="B399" s="95" t="str">
        <f>VLOOKUP(A399,'CENTRO DE COSTOS'!A:D,4,FALSE)</f>
        <v>MIGUEL JULIÁN HERNÁNDEZ GUARÍN</v>
      </c>
      <c r="C399" s="95" t="str">
        <f>VLOOKUP(A399,'CENTRO DE COSTOS'!A:D,2,FALSE)</f>
        <v>0004-0008</v>
      </c>
      <c r="D399" s="178">
        <v>68524</v>
      </c>
      <c r="E399" s="178">
        <v>2270583</v>
      </c>
      <c r="F399" s="178">
        <v>74550</v>
      </c>
      <c r="G399" s="178" t="s">
        <v>180</v>
      </c>
      <c r="H399" s="178" t="s">
        <v>13120</v>
      </c>
      <c r="I399" s="178" t="s">
        <v>13121</v>
      </c>
      <c r="J399" s="110" t="s">
        <v>167</v>
      </c>
      <c r="K399" s="178">
        <v>2270583</v>
      </c>
      <c r="L399" s="178" t="s">
        <v>13122</v>
      </c>
      <c r="M399" s="176">
        <v>45817.355555555558</v>
      </c>
      <c r="N399" s="176">
        <v>45821.368449074071</v>
      </c>
      <c r="O399" s="178" t="s">
        <v>9136</v>
      </c>
      <c r="P399" s="178" t="s">
        <v>9137</v>
      </c>
      <c r="Q399" s="178" t="s">
        <v>9138</v>
      </c>
      <c r="R399" s="178" t="s">
        <v>11927</v>
      </c>
      <c r="S399" s="178" t="s">
        <v>11927</v>
      </c>
      <c r="T399" s="178" t="s">
        <v>9971</v>
      </c>
      <c r="U399" s="178">
        <v>10</v>
      </c>
      <c r="V399" s="178" t="s">
        <v>13123</v>
      </c>
      <c r="W399" s="177">
        <v>240030458806</v>
      </c>
      <c r="X399" s="178" t="s">
        <v>12037</v>
      </c>
      <c r="Y399" s="178" t="s">
        <v>173</v>
      </c>
      <c r="Z399" s="178" t="s">
        <v>30</v>
      </c>
      <c r="AA399" s="178" t="s">
        <v>189</v>
      </c>
      <c r="AB399" s="178">
        <v>0</v>
      </c>
      <c r="AC399" s="92" t="s">
        <v>460</v>
      </c>
      <c r="AD399" s="112">
        <f>IF(T399="SOPORTE_TELEFÓNICO",'BASE LIQUIDACION REDEBAN 2025'!$B$19,IF(AND(T399="VISITA_TÉCNICA",Z399="TIPO II"),'BASE LIQUIDACION REDEBAN 2025'!$B$18,'BASE LIQUIDACION REDEBAN 2025'!$B$17))</f>
        <v>35779.500569199998</v>
      </c>
      <c r="AE399" s="97">
        <v>0</v>
      </c>
      <c r="AF399" s="97">
        <f t="shared" si="6"/>
        <v>35779.500569199998</v>
      </c>
    </row>
    <row r="400" spans="1:32" s="85" customFormat="1" ht="13.15">
      <c r="A400" s="178" t="s">
        <v>90</v>
      </c>
      <c r="B400" s="95" t="str">
        <f>VLOOKUP(A400,'CENTRO DE COSTOS'!A:D,4,FALSE)</f>
        <v>JUAN SEBASTIÁN RÍOS CASTRILLÓN</v>
      </c>
      <c r="C400" s="95" t="str">
        <f>VLOOKUP(A400,'CENTRO DE COSTOS'!A:D,2,FALSE)</f>
        <v>0004-0005</v>
      </c>
      <c r="D400" s="178">
        <v>5761</v>
      </c>
      <c r="E400" s="178">
        <v>2268613</v>
      </c>
      <c r="F400" s="178">
        <v>70994</v>
      </c>
      <c r="G400" s="178" t="s">
        <v>290</v>
      </c>
      <c r="H400" s="178" t="s">
        <v>12629</v>
      </c>
      <c r="I400" s="178" t="s">
        <v>13124</v>
      </c>
      <c r="J400" s="110" t="s">
        <v>167</v>
      </c>
      <c r="K400" s="178">
        <v>2268613</v>
      </c>
      <c r="L400" s="178" t="s">
        <v>13125</v>
      </c>
      <c r="M400" s="176">
        <v>45815.460416666669</v>
      </c>
      <c r="N400" s="176">
        <v>45821.406597222223</v>
      </c>
      <c r="O400" s="178" t="s">
        <v>9136</v>
      </c>
      <c r="P400" s="178" t="s">
        <v>9137</v>
      </c>
      <c r="Q400" s="178" t="s">
        <v>9138</v>
      </c>
      <c r="R400" s="178" t="s">
        <v>11927</v>
      </c>
      <c r="S400" s="178" t="s">
        <v>11927</v>
      </c>
      <c r="T400" s="178" t="s">
        <v>9971</v>
      </c>
      <c r="U400" s="178">
        <v>20</v>
      </c>
      <c r="V400" s="178" t="s">
        <v>13126</v>
      </c>
      <c r="W400" s="177">
        <v>700160321713</v>
      </c>
      <c r="X400" s="178" t="s">
        <v>12037</v>
      </c>
      <c r="Y400" s="178" t="s">
        <v>173</v>
      </c>
      <c r="Z400" s="178" t="s">
        <v>28</v>
      </c>
      <c r="AA400" s="178" t="s">
        <v>189</v>
      </c>
      <c r="AB400" s="178">
        <v>0</v>
      </c>
      <c r="AC400" s="92" t="s">
        <v>2095</v>
      </c>
      <c r="AD400" s="112">
        <f>IF(T400="SOPORTE_TELEFÓNICO",'BASE LIQUIDACION REDEBAN 2025'!$B$19,IF(AND(T400="VISITA_TÉCNICA",Z400="TIPO II"),'BASE LIQUIDACION REDEBAN 2025'!$B$18,'BASE LIQUIDACION REDEBAN 2025'!$B$17))</f>
        <v>35779.500569199998</v>
      </c>
      <c r="AE400" s="97">
        <v>0</v>
      </c>
      <c r="AF400" s="97">
        <f t="shared" si="6"/>
        <v>35779.500569199998</v>
      </c>
    </row>
    <row r="401" spans="1:32" s="85" customFormat="1" ht="13.15">
      <c r="A401" s="178" t="s">
        <v>80</v>
      </c>
      <c r="B401" s="95" t="str">
        <f>VLOOKUP(A401,'CENTRO DE COSTOS'!A:D,4,FALSE)</f>
        <v>JOSE MAURICIO HERNANDEZ ROJAS</v>
      </c>
      <c r="C401" s="95" t="str">
        <f>VLOOKUP(A401,'CENTRO DE COSTOS'!A:D,2,FALSE)</f>
        <v>0004-0001</v>
      </c>
      <c r="D401" s="178">
        <v>13001</v>
      </c>
      <c r="E401" s="178">
        <v>2268794</v>
      </c>
      <c r="F401" s="178">
        <v>66218</v>
      </c>
      <c r="G401" s="178" t="s">
        <v>364</v>
      </c>
      <c r="H401" s="178" t="s">
        <v>80</v>
      </c>
      <c r="I401" s="178" t="s">
        <v>13127</v>
      </c>
      <c r="J401" s="110" t="s">
        <v>167</v>
      </c>
      <c r="K401" s="178">
        <v>2268794</v>
      </c>
      <c r="L401" s="178" t="s">
        <v>13128</v>
      </c>
      <c r="M401" s="176">
        <v>45817.333333333336</v>
      </c>
      <c r="N401" s="176">
        <v>45821.446747685186</v>
      </c>
      <c r="O401" s="178" t="s">
        <v>9136</v>
      </c>
      <c r="P401" s="178" t="s">
        <v>9137</v>
      </c>
      <c r="Q401" s="178" t="s">
        <v>9138</v>
      </c>
      <c r="R401" s="178" t="s">
        <v>11927</v>
      </c>
      <c r="S401" s="178" t="s">
        <v>11927</v>
      </c>
      <c r="T401" s="178" t="s">
        <v>177</v>
      </c>
      <c r="U401" s="178">
        <v>30</v>
      </c>
      <c r="V401" s="178" t="s">
        <v>13129</v>
      </c>
      <c r="W401" s="177">
        <v>0</v>
      </c>
      <c r="X401" s="178">
        <v>0</v>
      </c>
      <c r="Y401" s="178" t="s">
        <v>173</v>
      </c>
      <c r="Z401" s="178" t="s">
        <v>25</v>
      </c>
      <c r="AA401" s="178" t="s">
        <v>189</v>
      </c>
      <c r="AB401" s="178">
        <v>1</v>
      </c>
      <c r="AC401" s="92" t="s">
        <v>326</v>
      </c>
      <c r="AD401" s="112">
        <f>IF(T401="SOPORTE_TELEFÓNICO",'BASE LIQUIDACION REDEBAN 2025'!$B$19,IF(AND(T401="VISITA_TÉCNICA",Z401="TIPO II"),'BASE LIQUIDACION REDEBAN 2025'!$B$18,'BASE LIQUIDACION REDEBAN 2025'!$B$17))</f>
        <v>35779.500569199998</v>
      </c>
      <c r="AE401" s="97">
        <v>0</v>
      </c>
      <c r="AF401" s="97">
        <f t="shared" si="6"/>
        <v>35779.500569199998</v>
      </c>
    </row>
    <row r="402" spans="1:32" s="85" customFormat="1" ht="13.15">
      <c r="A402" s="178" t="s">
        <v>90</v>
      </c>
      <c r="B402" s="95" t="str">
        <f>VLOOKUP(A402,'CENTRO DE COSTOS'!A:D,4,FALSE)</f>
        <v>JUAN SEBASTIÁN RÍOS CASTRILLÓN</v>
      </c>
      <c r="C402" s="95" t="str">
        <f>VLOOKUP(A402,'CENTRO DE COSTOS'!A:D,2,FALSE)</f>
        <v>0004-0005</v>
      </c>
      <c r="D402" s="178">
        <v>5212</v>
      </c>
      <c r="E402" s="178">
        <v>2275176</v>
      </c>
      <c r="F402" s="178">
        <v>79184</v>
      </c>
      <c r="G402" s="178" t="s">
        <v>290</v>
      </c>
      <c r="H402" s="178" t="s">
        <v>6998</v>
      </c>
      <c r="I402" s="178" t="s">
        <v>13130</v>
      </c>
      <c r="J402" s="110" t="s">
        <v>167</v>
      </c>
      <c r="K402" s="178">
        <v>2275176</v>
      </c>
      <c r="L402" s="178" t="s">
        <v>13131</v>
      </c>
      <c r="M402" s="176">
        <v>45817.623611111114</v>
      </c>
      <c r="N402" s="176">
        <v>45821.453113425923</v>
      </c>
      <c r="O402" s="178" t="s">
        <v>9136</v>
      </c>
      <c r="P402" s="178" t="s">
        <v>9137</v>
      </c>
      <c r="Q402" s="178" t="s">
        <v>9138</v>
      </c>
      <c r="R402" s="178" t="s">
        <v>11927</v>
      </c>
      <c r="S402" s="178" t="s">
        <v>11927</v>
      </c>
      <c r="T402" s="178" t="s">
        <v>177</v>
      </c>
      <c r="U402" s="178">
        <v>20</v>
      </c>
      <c r="V402" s="178" t="s">
        <v>13132</v>
      </c>
      <c r="W402" s="177">
        <v>0</v>
      </c>
      <c r="X402" s="178">
        <v>0</v>
      </c>
      <c r="Y402" s="178" t="s">
        <v>173</v>
      </c>
      <c r="Z402" s="178" t="s">
        <v>25</v>
      </c>
      <c r="AA402" s="178" t="s">
        <v>189</v>
      </c>
      <c r="AB402" s="178">
        <v>1</v>
      </c>
      <c r="AC402" s="92" t="s">
        <v>1326</v>
      </c>
      <c r="AD402" s="112">
        <f>IF(T402="SOPORTE_TELEFÓNICO",'BASE LIQUIDACION REDEBAN 2025'!$B$19,IF(AND(T402="VISITA_TÉCNICA",Z402="TIPO II"),'BASE LIQUIDACION REDEBAN 2025'!$B$18,'BASE LIQUIDACION REDEBAN 2025'!$B$17))</f>
        <v>35779.500569199998</v>
      </c>
      <c r="AE402" s="97">
        <v>0</v>
      </c>
      <c r="AF402" s="97">
        <f t="shared" si="6"/>
        <v>35779.500569199998</v>
      </c>
    </row>
    <row r="403" spans="1:32" s="85" customFormat="1" ht="13.15">
      <c r="A403" s="178" t="s">
        <v>92</v>
      </c>
      <c r="B403" s="95" t="str">
        <f>VLOOKUP(A403,'CENTRO DE COSTOS'!A:D,4,FALSE)</f>
        <v>KEVIN ALEXIS CORZO BUSTOS</v>
      </c>
      <c r="C403" s="95" t="str">
        <f>VLOOKUP(A403,'CENTRO DE COSTOS'!A:D,2,FALSE)</f>
        <v>0004-0007</v>
      </c>
      <c r="D403" s="178">
        <v>41615</v>
      </c>
      <c r="E403" s="178">
        <v>2293433</v>
      </c>
      <c r="F403" s="178">
        <v>78564</v>
      </c>
      <c r="G403" s="178" t="s">
        <v>256</v>
      </c>
      <c r="H403" s="178" t="s">
        <v>5335</v>
      </c>
      <c r="I403" s="178" t="s">
        <v>13133</v>
      </c>
      <c r="J403" s="110" t="s">
        <v>167</v>
      </c>
      <c r="K403" s="178">
        <v>2293433</v>
      </c>
      <c r="L403" s="178" t="s">
        <v>13134</v>
      </c>
      <c r="M403" s="176">
        <v>45820.387499999997</v>
      </c>
      <c r="N403" s="176">
        <v>45821.456446759257</v>
      </c>
      <c r="O403" s="178" t="s">
        <v>9136</v>
      </c>
      <c r="P403" s="178" t="s">
        <v>9137</v>
      </c>
      <c r="Q403" s="178" t="s">
        <v>9138</v>
      </c>
      <c r="R403" s="178" t="s">
        <v>11927</v>
      </c>
      <c r="S403" s="178" t="s">
        <v>11927</v>
      </c>
      <c r="T403" s="178" t="s">
        <v>177</v>
      </c>
      <c r="U403" s="178">
        <v>30</v>
      </c>
      <c r="V403" s="178" t="s">
        <v>13135</v>
      </c>
      <c r="W403" s="177">
        <v>0</v>
      </c>
      <c r="X403" s="178">
        <v>0</v>
      </c>
      <c r="Y403" s="178" t="s">
        <v>173</v>
      </c>
      <c r="Z403" s="178" t="s">
        <v>25</v>
      </c>
      <c r="AA403" s="178" t="s">
        <v>189</v>
      </c>
      <c r="AB403" s="178">
        <v>1</v>
      </c>
      <c r="AC403" s="92" t="s">
        <v>846</v>
      </c>
      <c r="AD403" s="112">
        <f>IF(T403="SOPORTE_TELEFÓNICO",'BASE LIQUIDACION REDEBAN 2025'!$B$19,IF(AND(T403="VISITA_TÉCNICA",Z403="TIPO II"),'BASE LIQUIDACION REDEBAN 2025'!$B$18,'BASE LIQUIDACION REDEBAN 2025'!$B$17))</f>
        <v>35779.500569199998</v>
      </c>
      <c r="AE403" s="97">
        <v>0</v>
      </c>
      <c r="AF403" s="97">
        <f t="shared" si="6"/>
        <v>35779.500569199998</v>
      </c>
    </row>
    <row r="404" spans="1:32" s="85" customFormat="1" ht="13.15">
      <c r="A404" s="178" t="s">
        <v>90</v>
      </c>
      <c r="B404" s="95" t="str">
        <f>VLOOKUP(A404,'CENTRO DE COSTOS'!A:D,4,FALSE)</f>
        <v>JUAN SEBASTIÁN RÍOS CASTRILLÓN</v>
      </c>
      <c r="C404" s="95" t="str">
        <f>VLOOKUP(A404,'CENTRO DE COSTOS'!A:D,2,FALSE)</f>
        <v>0004-0005</v>
      </c>
      <c r="D404" s="178">
        <v>5034</v>
      </c>
      <c r="E404" s="178">
        <v>2276623</v>
      </c>
      <c r="F404" s="178">
        <v>75150</v>
      </c>
      <c r="G404" s="178" t="s">
        <v>290</v>
      </c>
      <c r="H404" s="178" t="s">
        <v>2193</v>
      </c>
      <c r="I404" s="178" t="s">
        <v>13136</v>
      </c>
      <c r="J404" s="110" t="s">
        <v>167</v>
      </c>
      <c r="K404" s="178">
        <v>2276623</v>
      </c>
      <c r="L404" s="178" t="s">
        <v>13137</v>
      </c>
      <c r="M404" s="176">
        <v>45817.690972222219</v>
      </c>
      <c r="N404" s="176">
        <v>45821.480532407404</v>
      </c>
      <c r="O404" s="178" t="s">
        <v>9136</v>
      </c>
      <c r="P404" s="178" t="s">
        <v>9137</v>
      </c>
      <c r="Q404" s="178" t="s">
        <v>9138</v>
      </c>
      <c r="R404" s="178" t="s">
        <v>11927</v>
      </c>
      <c r="S404" s="178" t="s">
        <v>11927</v>
      </c>
      <c r="T404" s="178" t="s">
        <v>9971</v>
      </c>
      <c r="U404" s="178">
        <v>20</v>
      </c>
      <c r="V404" s="178" t="s">
        <v>13138</v>
      </c>
      <c r="W404" s="177">
        <v>240030538375</v>
      </c>
      <c r="X404" s="178" t="s">
        <v>12037</v>
      </c>
      <c r="Y404" s="178" t="s">
        <v>173</v>
      </c>
      <c r="Z404" s="178" t="s">
        <v>30</v>
      </c>
      <c r="AA404" s="178" t="s">
        <v>189</v>
      </c>
      <c r="AB404" s="178">
        <v>0</v>
      </c>
      <c r="AC404" s="92" t="s">
        <v>3310</v>
      </c>
      <c r="AD404" s="112">
        <f>IF(T404="SOPORTE_TELEFÓNICO",'BASE LIQUIDACION REDEBAN 2025'!$B$19,IF(AND(T404="VISITA_TÉCNICA",Z404="TIPO II"),'BASE LIQUIDACION REDEBAN 2025'!$B$18,'BASE LIQUIDACION REDEBAN 2025'!$B$17))</f>
        <v>35779.500569199998</v>
      </c>
      <c r="AE404" s="97">
        <v>0</v>
      </c>
      <c r="AF404" s="97">
        <f t="shared" si="6"/>
        <v>35779.500569199998</v>
      </c>
    </row>
    <row r="405" spans="1:32" s="85" customFormat="1" ht="13.15">
      <c r="A405" s="178" t="s">
        <v>90</v>
      </c>
      <c r="B405" s="95" t="str">
        <f>VLOOKUP(A405,'CENTRO DE COSTOS'!A:D,4,FALSE)</f>
        <v>JUAN SEBASTIÁN RÍOS CASTRILLÓN</v>
      </c>
      <c r="C405" s="95" t="str">
        <f>VLOOKUP(A405,'CENTRO DE COSTOS'!A:D,2,FALSE)</f>
        <v>0004-0005</v>
      </c>
      <c r="D405" s="178">
        <v>5079</v>
      </c>
      <c r="E405" s="178">
        <v>2268610</v>
      </c>
      <c r="F405" s="178">
        <v>29632</v>
      </c>
      <c r="G405" s="178" t="s">
        <v>290</v>
      </c>
      <c r="H405" s="178" t="s">
        <v>337</v>
      </c>
      <c r="I405" s="178" t="s">
        <v>13139</v>
      </c>
      <c r="J405" s="110" t="s">
        <v>167</v>
      </c>
      <c r="K405" s="178">
        <v>2268610</v>
      </c>
      <c r="L405" s="178" t="s">
        <v>13140</v>
      </c>
      <c r="M405" s="176">
        <v>45815.459027777775</v>
      </c>
      <c r="N405" s="176">
        <v>45821.4846875</v>
      </c>
      <c r="O405" s="178" t="s">
        <v>9136</v>
      </c>
      <c r="P405" s="178" t="s">
        <v>9137</v>
      </c>
      <c r="Q405" s="178" t="s">
        <v>9138</v>
      </c>
      <c r="R405" s="178" t="s">
        <v>11927</v>
      </c>
      <c r="S405" s="178" t="s">
        <v>11927</v>
      </c>
      <c r="T405" s="178" t="s">
        <v>177</v>
      </c>
      <c r="U405" s="178">
        <v>260</v>
      </c>
      <c r="V405" s="178" t="s">
        <v>13141</v>
      </c>
      <c r="W405" s="177">
        <v>0</v>
      </c>
      <c r="X405" s="178">
        <v>0</v>
      </c>
      <c r="Y405" s="178" t="s">
        <v>173</v>
      </c>
      <c r="Z405" s="178" t="s">
        <v>28</v>
      </c>
      <c r="AA405" s="178" t="s">
        <v>189</v>
      </c>
      <c r="AB405" s="178">
        <v>1</v>
      </c>
      <c r="AC405" s="92" t="s">
        <v>1943</v>
      </c>
      <c r="AD405" s="112">
        <f>IF(T405="SOPORTE_TELEFÓNICO",'BASE LIQUIDACION REDEBAN 2025'!$B$19,IF(AND(T405="VISITA_TÉCNICA",Z405="TIPO II"),'BASE LIQUIDACION REDEBAN 2025'!$B$18,'BASE LIQUIDACION REDEBAN 2025'!$B$17))</f>
        <v>67654.12000000001</v>
      </c>
      <c r="AE405" s="97">
        <v>0</v>
      </c>
      <c r="AF405" s="97">
        <f t="shared" si="6"/>
        <v>67654.12000000001</v>
      </c>
    </row>
    <row r="406" spans="1:32" s="85" customFormat="1" ht="13.15">
      <c r="A406" s="178" t="s">
        <v>90</v>
      </c>
      <c r="B406" s="95" t="str">
        <f>VLOOKUP(A406,'CENTRO DE COSTOS'!A:D,4,FALSE)</f>
        <v>JUAN SEBASTIÁN RÍOS CASTRILLÓN</v>
      </c>
      <c r="C406" s="95" t="str">
        <f>VLOOKUP(A406,'CENTRO DE COSTOS'!A:D,2,FALSE)</f>
        <v>0004-0005</v>
      </c>
      <c r="D406" s="178">
        <v>5308</v>
      </c>
      <c r="E406" s="178">
        <v>2274617</v>
      </c>
      <c r="F406" s="178">
        <v>60455</v>
      </c>
      <c r="G406" s="178" t="s">
        <v>290</v>
      </c>
      <c r="H406" s="178" t="s">
        <v>351</v>
      </c>
      <c r="I406" s="178" t="s">
        <v>13142</v>
      </c>
      <c r="J406" s="110" t="s">
        <v>167</v>
      </c>
      <c r="K406" s="178">
        <v>2274617</v>
      </c>
      <c r="L406" s="178" t="s">
        <v>13143</v>
      </c>
      <c r="M406" s="176">
        <v>45817.557638888888</v>
      </c>
      <c r="N406" s="176">
        <v>45821.487650462965</v>
      </c>
      <c r="O406" s="178" t="s">
        <v>9136</v>
      </c>
      <c r="P406" s="178" t="s">
        <v>9137</v>
      </c>
      <c r="Q406" s="178" t="s">
        <v>9138</v>
      </c>
      <c r="R406" s="178" t="s">
        <v>11927</v>
      </c>
      <c r="S406" s="178" t="s">
        <v>11927</v>
      </c>
      <c r="T406" s="178" t="s">
        <v>177</v>
      </c>
      <c r="U406" s="178">
        <v>50</v>
      </c>
      <c r="V406" s="178" t="s">
        <v>13144</v>
      </c>
      <c r="W406" s="177">
        <v>0</v>
      </c>
      <c r="X406" s="178">
        <v>0</v>
      </c>
      <c r="Y406" s="178" t="s">
        <v>173</v>
      </c>
      <c r="Z406" s="178" t="s">
        <v>25</v>
      </c>
      <c r="AA406" s="178" t="s">
        <v>189</v>
      </c>
      <c r="AB406" s="178">
        <v>1</v>
      </c>
      <c r="AC406" s="92">
        <v>0</v>
      </c>
      <c r="AD406" s="112">
        <f>IF(T406="SOPORTE_TELEFÓNICO",'BASE LIQUIDACION REDEBAN 2025'!$B$19,IF(AND(T406="VISITA_TÉCNICA",Z406="TIPO II"),'BASE LIQUIDACION REDEBAN 2025'!$B$18,'BASE LIQUIDACION REDEBAN 2025'!$B$17))</f>
        <v>35779.500569199998</v>
      </c>
      <c r="AE406" s="97">
        <v>0</v>
      </c>
      <c r="AF406" s="97">
        <f t="shared" si="6"/>
        <v>35779.500569199998</v>
      </c>
    </row>
    <row r="407" spans="1:32" s="85" customFormat="1" ht="13.15">
      <c r="A407" s="178" t="s">
        <v>91</v>
      </c>
      <c r="B407" s="95" t="str">
        <f>VLOOKUP(A407,'CENTRO DE COSTOS'!A:D,4,FALSE)</f>
        <v>JOSE MAURICIO HERNANDEZ ROJAS</v>
      </c>
      <c r="C407" s="95" t="str">
        <f>VLOOKUP(A407,'CENTRO DE COSTOS'!A:D,2,FALSE)</f>
        <v>0004-0001</v>
      </c>
      <c r="D407" s="178">
        <v>23001</v>
      </c>
      <c r="E407" s="178">
        <v>2275107</v>
      </c>
      <c r="F407" s="178">
        <v>78878</v>
      </c>
      <c r="G407" s="178" t="s">
        <v>612</v>
      </c>
      <c r="H407" s="178" t="s">
        <v>91</v>
      </c>
      <c r="I407" s="178" t="s">
        <v>13145</v>
      </c>
      <c r="J407" s="110" t="s">
        <v>167</v>
      </c>
      <c r="K407" s="178">
        <v>2275107</v>
      </c>
      <c r="L407" s="178" t="s">
        <v>13146</v>
      </c>
      <c r="M407" s="176">
        <v>45817.609027777777</v>
      </c>
      <c r="N407" s="176">
        <v>45821.490740740737</v>
      </c>
      <c r="O407" s="178" t="s">
        <v>9136</v>
      </c>
      <c r="P407" s="178" t="s">
        <v>9137</v>
      </c>
      <c r="Q407" s="178" t="s">
        <v>9138</v>
      </c>
      <c r="R407" s="178" t="s">
        <v>11927</v>
      </c>
      <c r="S407" s="178" t="s">
        <v>11927</v>
      </c>
      <c r="T407" s="178" t="s">
        <v>177</v>
      </c>
      <c r="U407" s="178">
        <v>20</v>
      </c>
      <c r="V407" s="178" t="s">
        <v>13147</v>
      </c>
      <c r="W407" s="177">
        <v>0</v>
      </c>
      <c r="X407" s="178">
        <v>0</v>
      </c>
      <c r="Y407" s="178" t="s">
        <v>173</v>
      </c>
      <c r="Z407" s="178" t="s">
        <v>25</v>
      </c>
      <c r="AA407" s="178" t="s">
        <v>189</v>
      </c>
      <c r="AB407" s="178">
        <v>1</v>
      </c>
      <c r="AC407" s="92" t="s">
        <v>460</v>
      </c>
      <c r="AD407" s="112">
        <f>IF(T407="SOPORTE_TELEFÓNICO",'BASE LIQUIDACION REDEBAN 2025'!$B$19,IF(AND(T407="VISITA_TÉCNICA",Z407="TIPO II"),'BASE LIQUIDACION REDEBAN 2025'!$B$18,'BASE LIQUIDACION REDEBAN 2025'!$B$17))</f>
        <v>35779.500569199998</v>
      </c>
      <c r="AE407" s="97">
        <v>0</v>
      </c>
      <c r="AF407" s="97">
        <f t="shared" si="6"/>
        <v>35779.500569199998</v>
      </c>
    </row>
    <row r="408" spans="1:32" s="85" customFormat="1" ht="13.15">
      <c r="A408" s="178" t="s">
        <v>90</v>
      </c>
      <c r="B408" s="95" t="str">
        <f>VLOOKUP(A408,'CENTRO DE COSTOS'!A:D,4,FALSE)</f>
        <v>JUAN SEBASTIÁN RÍOS CASTRILLÓN</v>
      </c>
      <c r="C408" s="95" t="str">
        <f>VLOOKUP(A408,'CENTRO DE COSTOS'!A:D,2,FALSE)</f>
        <v>0004-0005</v>
      </c>
      <c r="D408" s="178">
        <v>5212</v>
      </c>
      <c r="E408" s="178">
        <v>2275730</v>
      </c>
      <c r="F408" s="178">
        <v>61261</v>
      </c>
      <c r="G408" s="178" t="s">
        <v>290</v>
      </c>
      <c r="H408" s="178" t="s">
        <v>6998</v>
      </c>
      <c r="I408" s="178" t="s">
        <v>13148</v>
      </c>
      <c r="J408" s="110" t="s">
        <v>167</v>
      </c>
      <c r="K408" s="178">
        <v>2275730</v>
      </c>
      <c r="L408" s="178" t="s">
        <v>13149</v>
      </c>
      <c r="M408" s="176">
        <v>45817.645833333336</v>
      </c>
      <c r="N408" s="176">
        <v>45821.494976851849</v>
      </c>
      <c r="O408" s="178" t="s">
        <v>9136</v>
      </c>
      <c r="P408" s="178" t="s">
        <v>9137</v>
      </c>
      <c r="Q408" s="178" t="s">
        <v>9138</v>
      </c>
      <c r="R408" s="178" t="s">
        <v>11927</v>
      </c>
      <c r="S408" s="178" t="s">
        <v>11927</v>
      </c>
      <c r="T408" s="178" t="s">
        <v>177</v>
      </c>
      <c r="U408" s="178">
        <v>30</v>
      </c>
      <c r="V408" s="178" t="s">
        <v>13150</v>
      </c>
      <c r="W408" s="177">
        <v>0</v>
      </c>
      <c r="X408" s="178">
        <v>0</v>
      </c>
      <c r="Y408" s="178" t="s">
        <v>173</v>
      </c>
      <c r="Z408" s="178" t="s">
        <v>25</v>
      </c>
      <c r="AA408" s="178" t="s">
        <v>189</v>
      </c>
      <c r="AB408" s="178">
        <v>1</v>
      </c>
      <c r="AC408" s="92" t="s">
        <v>10117</v>
      </c>
      <c r="AD408" s="112">
        <f>IF(T408="SOPORTE_TELEFÓNICO",'BASE LIQUIDACION REDEBAN 2025'!$B$19,IF(AND(T408="VISITA_TÉCNICA",Z408="TIPO II"),'BASE LIQUIDACION REDEBAN 2025'!$B$18,'BASE LIQUIDACION REDEBAN 2025'!$B$17))</f>
        <v>35779.500569199998</v>
      </c>
      <c r="AE408" s="97">
        <v>0</v>
      </c>
      <c r="AF408" s="97">
        <f t="shared" si="6"/>
        <v>35779.500569199998</v>
      </c>
    </row>
    <row r="409" spans="1:32" s="85" customFormat="1" ht="13.15">
      <c r="A409" s="178" t="s">
        <v>90</v>
      </c>
      <c r="B409" s="95" t="str">
        <f>VLOOKUP(A409,'CENTRO DE COSTOS'!A:D,4,FALSE)</f>
        <v>JUAN SEBASTIÁN RÍOS CASTRILLÓN</v>
      </c>
      <c r="C409" s="95" t="str">
        <f>VLOOKUP(A409,'CENTRO DE COSTOS'!A:D,2,FALSE)</f>
        <v>0004-0005</v>
      </c>
      <c r="D409" s="178">
        <v>5308</v>
      </c>
      <c r="E409" s="178">
        <v>2268129</v>
      </c>
      <c r="F409" s="178">
        <v>50708</v>
      </c>
      <c r="G409" s="178" t="s">
        <v>290</v>
      </c>
      <c r="H409" s="178" t="s">
        <v>351</v>
      </c>
      <c r="I409" s="178" t="s">
        <v>8189</v>
      </c>
      <c r="J409" s="110" t="s">
        <v>167</v>
      </c>
      <c r="K409" s="178">
        <v>2268129</v>
      </c>
      <c r="L409" s="178" t="s">
        <v>13151</v>
      </c>
      <c r="M409" s="176">
        <v>45815.375</v>
      </c>
      <c r="N409" s="176">
        <v>45821.497476851851</v>
      </c>
      <c r="O409" s="178" t="s">
        <v>9136</v>
      </c>
      <c r="P409" s="178" t="s">
        <v>9137</v>
      </c>
      <c r="Q409" s="178" t="s">
        <v>9138</v>
      </c>
      <c r="R409" s="178" t="s">
        <v>11927</v>
      </c>
      <c r="S409" s="178" t="s">
        <v>11927</v>
      </c>
      <c r="T409" s="178" t="s">
        <v>177</v>
      </c>
      <c r="U409" s="178">
        <v>60</v>
      </c>
      <c r="V409" s="178" t="s">
        <v>13152</v>
      </c>
      <c r="W409" s="177">
        <v>0</v>
      </c>
      <c r="X409" s="178">
        <v>0</v>
      </c>
      <c r="Y409" s="178" t="s">
        <v>173</v>
      </c>
      <c r="Z409" s="178" t="s">
        <v>25</v>
      </c>
      <c r="AA409" s="178" t="s">
        <v>189</v>
      </c>
      <c r="AB409" s="178">
        <v>1</v>
      </c>
      <c r="AC409" s="92" t="s">
        <v>12608</v>
      </c>
      <c r="AD409" s="112">
        <f>IF(T409="SOPORTE_TELEFÓNICO",'BASE LIQUIDACION REDEBAN 2025'!$B$19,IF(AND(T409="VISITA_TÉCNICA",Z409="TIPO II"),'BASE LIQUIDACION REDEBAN 2025'!$B$18,'BASE LIQUIDACION REDEBAN 2025'!$B$17))</f>
        <v>35779.500569199998</v>
      </c>
      <c r="AE409" s="97">
        <v>0</v>
      </c>
      <c r="AF409" s="97">
        <f t="shared" si="6"/>
        <v>35779.500569199998</v>
      </c>
    </row>
    <row r="410" spans="1:32" s="85" customFormat="1" ht="13.15">
      <c r="A410" s="178" t="s">
        <v>80</v>
      </c>
      <c r="B410" s="95" t="str">
        <f>VLOOKUP(A410,'CENTRO DE COSTOS'!A:D,4,FALSE)</f>
        <v>JOSE MAURICIO HERNANDEZ ROJAS</v>
      </c>
      <c r="C410" s="95" t="str">
        <f>VLOOKUP(A410,'CENTRO DE COSTOS'!A:D,2,FALSE)</f>
        <v>0004-0001</v>
      </c>
      <c r="D410" s="178">
        <v>13001</v>
      </c>
      <c r="E410" s="178">
        <v>2272156</v>
      </c>
      <c r="F410" s="178">
        <v>48506</v>
      </c>
      <c r="G410" s="178" t="s">
        <v>364</v>
      </c>
      <c r="H410" s="178" t="s">
        <v>80</v>
      </c>
      <c r="I410" s="178" t="s">
        <v>13153</v>
      </c>
      <c r="J410" s="110" t="s">
        <v>167</v>
      </c>
      <c r="K410" s="178">
        <v>2272156</v>
      </c>
      <c r="L410" s="178" t="s">
        <v>13154</v>
      </c>
      <c r="M410" s="176">
        <v>45817.418634259258</v>
      </c>
      <c r="N410" s="176">
        <v>45821.502500000002</v>
      </c>
      <c r="O410" s="178" t="s">
        <v>9136</v>
      </c>
      <c r="P410" s="178" t="s">
        <v>9137</v>
      </c>
      <c r="Q410" s="178" t="s">
        <v>9138</v>
      </c>
      <c r="R410" s="178" t="s">
        <v>11927</v>
      </c>
      <c r="S410" s="178" t="s">
        <v>11927</v>
      </c>
      <c r="T410" s="178" t="s">
        <v>177</v>
      </c>
      <c r="U410" s="178">
        <v>80</v>
      </c>
      <c r="V410" s="178" t="s">
        <v>13155</v>
      </c>
      <c r="W410" s="177">
        <v>0</v>
      </c>
      <c r="X410" s="178">
        <v>0</v>
      </c>
      <c r="Y410" s="178" t="s">
        <v>173</v>
      </c>
      <c r="Z410" s="178" t="s">
        <v>25</v>
      </c>
      <c r="AA410" s="178" t="s">
        <v>189</v>
      </c>
      <c r="AB410" s="178">
        <v>1</v>
      </c>
      <c r="AC410" s="92" t="s">
        <v>12608</v>
      </c>
      <c r="AD410" s="112">
        <f>IF(T410="SOPORTE_TELEFÓNICO",'BASE LIQUIDACION REDEBAN 2025'!$B$19,IF(AND(T410="VISITA_TÉCNICA",Z410="TIPO II"),'BASE LIQUIDACION REDEBAN 2025'!$B$18,'BASE LIQUIDACION REDEBAN 2025'!$B$17))</f>
        <v>35779.500569199998</v>
      </c>
      <c r="AE410" s="97">
        <v>0</v>
      </c>
      <c r="AF410" s="97">
        <f t="shared" si="6"/>
        <v>35779.500569199998</v>
      </c>
    </row>
    <row r="411" spans="1:32" s="85" customFormat="1" ht="13.15">
      <c r="A411" s="178" t="s">
        <v>72</v>
      </c>
      <c r="B411" s="95" t="str">
        <f>VLOOKUP(A411,'CENTRO DE COSTOS'!A:D,4,FALSE)</f>
        <v>MIGUEL JULIÁN HERNÁNDEZ GUARÍN</v>
      </c>
      <c r="C411" s="95" t="str">
        <f>VLOOKUP(A411,'CENTRO DE COSTOS'!A:D,2,FALSE)</f>
        <v>0004-0008</v>
      </c>
      <c r="D411" s="178">
        <v>68615</v>
      </c>
      <c r="E411" s="178">
        <v>2275816</v>
      </c>
      <c r="F411" s="178">
        <v>69616</v>
      </c>
      <c r="G411" s="178" t="s">
        <v>180</v>
      </c>
      <c r="H411" s="178" t="s">
        <v>1015</v>
      </c>
      <c r="I411" s="178" t="s">
        <v>13156</v>
      </c>
      <c r="J411" s="110" t="s">
        <v>167</v>
      </c>
      <c r="K411" s="178">
        <v>2275816</v>
      </c>
      <c r="L411" s="178" t="s">
        <v>13157</v>
      </c>
      <c r="M411" s="176">
        <v>45817.644444444442</v>
      </c>
      <c r="N411" s="176">
        <v>45821.509305555555</v>
      </c>
      <c r="O411" s="178" t="s">
        <v>9136</v>
      </c>
      <c r="P411" s="178" t="s">
        <v>9137</v>
      </c>
      <c r="Q411" s="178" t="s">
        <v>9138</v>
      </c>
      <c r="R411" s="178" t="s">
        <v>11927</v>
      </c>
      <c r="S411" s="178" t="s">
        <v>11927</v>
      </c>
      <c r="T411" s="178" t="s">
        <v>9971</v>
      </c>
      <c r="U411" s="178">
        <v>60</v>
      </c>
      <c r="V411" s="178" t="s">
        <v>13158</v>
      </c>
      <c r="W411" s="177">
        <v>88272</v>
      </c>
      <c r="X411" s="178" t="s">
        <v>11929</v>
      </c>
      <c r="Y411" s="178" t="s">
        <v>173</v>
      </c>
      <c r="Z411" s="178" t="s">
        <v>28</v>
      </c>
      <c r="AA411" s="178" t="s">
        <v>189</v>
      </c>
      <c r="AB411" s="178">
        <v>0</v>
      </c>
      <c r="AC411" s="92" t="s">
        <v>196</v>
      </c>
      <c r="AD411" s="112">
        <f>IF(T411="SOPORTE_TELEFÓNICO",'BASE LIQUIDACION REDEBAN 2025'!$B$19,IF(AND(T411="VISITA_TÉCNICA",Z411="TIPO II"),'BASE LIQUIDACION REDEBAN 2025'!$B$18,'BASE LIQUIDACION REDEBAN 2025'!$B$17))</f>
        <v>35779.500569199998</v>
      </c>
      <c r="AE411" s="97">
        <v>0</v>
      </c>
      <c r="AF411" s="97">
        <f t="shared" si="6"/>
        <v>35779.500569199998</v>
      </c>
    </row>
    <row r="412" spans="1:32" s="85" customFormat="1" ht="13.15">
      <c r="A412" s="178" t="s">
        <v>91</v>
      </c>
      <c r="B412" s="95" t="str">
        <f>VLOOKUP(A412,'CENTRO DE COSTOS'!A:D,4,FALSE)</f>
        <v>JOSE MAURICIO HERNANDEZ ROJAS</v>
      </c>
      <c r="C412" s="95" t="str">
        <f>VLOOKUP(A412,'CENTRO DE COSTOS'!A:D,2,FALSE)</f>
        <v>0004-0001</v>
      </c>
      <c r="D412" s="178">
        <v>23001</v>
      </c>
      <c r="E412" s="178">
        <v>2280230</v>
      </c>
      <c r="F412" s="178">
        <v>72851</v>
      </c>
      <c r="G412" s="178" t="s">
        <v>612</v>
      </c>
      <c r="H412" s="178" t="s">
        <v>91</v>
      </c>
      <c r="I412" s="178" t="s">
        <v>13159</v>
      </c>
      <c r="J412" s="110" t="s">
        <v>167</v>
      </c>
      <c r="K412" s="178">
        <v>2280230</v>
      </c>
      <c r="L412" s="178" t="s">
        <v>13160</v>
      </c>
      <c r="M412" s="176">
        <v>45818.438194444447</v>
      </c>
      <c r="N412" s="176">
        <v>45821.511331018519</v>
      </c>
      <c r="O412" s="178" t="s">
        <v>9136</v>
      </c>
      <c r="P412" s="178" t="s">
        <v>9137</v>
      </c>
      <c r="Q412" s="178" t="s">
        <v>9138</v>
      </c>
      <c r="R412" s="178" t="s">
        <v>11927</v>
      </c>
      <c r="S412" s="178" t="s">
        <v>11927</v>
      </c>
      <c r="T412" s="178" t="s">
        <v>177</v>
      </c>
      <c r="U412" s="178">
        <v>40</v>
      </c>
      <c r="V412" s="178" t="s">
        <v>13161</v>
      </c>
      <c r="W412" s="177">
        <v>0</v>
      </c>
      <c r="X412" s="178">
        <v>0</v>
      </c>
      <c r="Y412" s="178" t="s">
        <v>173</v>
      </c>
      <c r="Z412" s="178" t="s">
        <v>25</v>
      </c>
      <c r="AA412" s="178" t="s">
        <v>189</v>
      </c>
      <c r="AB412" s="178">
        <v>1</v>
      </c>
      <c r="AC412" s="92" t="s">
        <v>12500</v>
      </c>
      <c r="AD412" s="112">
        <f>IF(T412="SOPORTE_TELEFÓNICO",'BASE LIQUIDACION REDEBAN 2025'!$B$19,IF(AND(T412="VISITA_TÉCNICA",Z412="TIPO II"),'BASE LIQUIDACION REDEBAN 2025'!$B$18,'BASE LIQUIDACION REDEBAN 2025'!$B$17))</f>
        <v>35779.500569199998</v>
      </c>
      <c r="AE412" s="97">
        <v>0</v>
      </c>
      <c r="AF412" s="97">
        <f t="shared" si="6"/>
        <v>35779.500569199998</v>
      </c>
    </row>
    <row r="413" spans="1:32" s="85" customFormat="1" ht="13.15">
      <c r="A413" s="178" t="s">
        <v>80</v>
      </c>
      <c r="B413" s="95" t="str">
        <f>VLOOKUP(A413,'CENTRO DE COSTOS'!A:D,4,FALSE)</f>
        <v>JOSE MAURICIO HERNANDEZ ROJAS</v>
      </c>
      <c r="C413" s="95" t="str">
        <f>VLOOKUP(A413,'CENTRO DE COSTOS'!A:D,2,FALSE)</f>
        <v>0004-0001</v>
      </c>
      <c r="D413" s="178">
        <v>13001</v>
      </c>
      <c r="E413" s="178">
        <v>2280880</v>
      </c>
      <c r="F413" s="178">
        <v>26687</v>
      </c>
      <c r="G413" s="178" t="s">
        <v>364</v>
      </c>
      <c r="H413" s="178" t="s">
        <v>80</v>
      </c>
      <c r="I413" s="178" t="s">
        <v>13162</v>
      </c>
      <c r="J413" s="110" t="s">
        <v>167</v>
      </c>
      <c r="K413" s="178">
        <v>2280880</v>
      </c>
      <c r="L413" s="178" t="s">
        <v>13163</v>
      </c>
      <c r="M413" s="176">
        <v>45818.477777777778</v>
      </c>
      <c r="N413" s="176">
        <v>45821.515416666669</v>
      </c>
      <c r="O413" s="178" t="s">
        <v>9136</v>
      </c>
      <c r="P413" s="178" t="s">
        <v>9137</v>
      </c>
      <c r="Q413" s="178" t="s">
        <v>9138</v>
      </c>
      <c r="R413" s="178" t="s">
        <v>11927</v>
      </c>
      <c r="S413" s="178" t="s">
        <v>11927</v>
      </c>
      <c r="T413" s="178" t="s">
        <v>177</v>
      </c>
      <c r="U413" s="178">
        <v>80</v>
      </c>
      <c r="V413" s="178" t="s">
        <v>13164</v>
      </c>
      <c r="W413" s="177">
        <v>0</v>
      </c>
      <c r="X413" s="178">
        <v>0</v>
      </c>
      <c r="Y413" s="178" t="s">
        <v>173</v>
      </c>
      <c r="Z413" s="178" t="s">
        <v>25</v>
      </c>
      <c r="AA413" s="178" t="s">
        <v>189</v>
      </c>
      <c r="AB413" s="178">
        <v>1</v>
      </c>
      <c r="AC413" s="92" t="s">
        <v>1288</v>
      </c>
      <c r="AD413" s="112">
        <f>IF(T413="SOPORTE_TELEFÓNICO",'BASE LIQUIDACION REDEBAN 2025'!$B$19,IF(AND(T413="VISITA_TÉCNICA",Z413="TIPO II"),'BASE LIQUIDACION REDEBAN 2025'!$B$18,'BASE LIQUIDACION REDEBAN 2025'!$B$17))</f>
        <v>35779.500569199998</v>
      </c>
      <c r="AE413" s="97">
        <v>0</v>
      </c>
      <c r="AF413" s="97">
        <f t="shared" si="6"/>
        <v>35779.500569199998</v>
      </c>
    </row>
    <row r="414" spans="1:32" s="85" customFormat="1" ht="13.15">
      <c r="A414" s="178" t="s">
        <v>76</v>
      </c>
      <c r="B414" s="95" t="str">
        <f>VLOOKUP(A414,'CENTRO DE COSTOS'!A:D,4,FALSE)</f>
        <v>DIEGO FERNANDO HENAO CARDONA</v>
      </c>
      <c r="C414" s="95" t="str">
        <f>VLOOKUP(A414,'CENTRO DE COSTOS'!A:D,2,FALSE)</f>
        <v>0004-0003</v>
      </c>
      <c r="D414" s="178">
        <v>19110</v>
      </c>
      <c r="E414" s="178">
        <v>2284336</v>
      </c>
      <c r="F414" s="178">
        <v>37308</v>
      </c>
      <c r="G414" s="178" t="s">
        <v>200</v>
      </c>
      <c r="H414" s="178" t="s">
        <v>6562</v>
      </c>
      <c r="I414" s="178" t="s">
        <v>13165</v>
      </c>
      <c r="J414" s="110" t="s">
        <v>167</v>
      </c>
      <c r="K414" s="178">
        <v>2284336</v>
      </c>
      <c r="L414" s="178" t="s">
        <v>13166</v>
      </c>
      <c r="M414" s="176">
        <v>45818.734027777777</v>
      </c>
      <c r="N414" s="176">
        <v>45821.521516203706</v>
      </c>
      <c r="O414" s="178" t="s">
        <v>9136</v>
      </c>
      <c r="P414" s="178" t="s">
        <v>9137</v>
      </c>
      <c r="Q414" s="178" t="s">
        <v>9138</v>
      </c>
      <c r="R414" s="178" t="s">
        <v>11927</v>
      </c>
      <c r="S414" s="178" t="s">
        <v>11927</v>
      </c>
      <c r="T414" s="178" t="s">
        <v>9971</v>
      </c>
      <c r="U414" s="178">
        <v>80</v>
      </c>
      <c r="V414" s="178" t="s">
        <v>13167</v>
      </c>
      <c r="W414" s="177" t="s">
        <v>11929</v>
      </c>
      <c r="X414" s="178" t="s">
        <v>11929</v>
      </c>
      <c r="Y414" s="178" t="s">
        <v>173</v>
      </c>
      <c r="Z414" s="178" t="s">
        <v>28</v>
      </c>
      <c r="AA414" s="178" t="s">
        <v>189</v>
      </c>
      <c r="AB414" s="178">
        <v>0</v>
      </c>
      <c r="AC414" s="92" t="s">
        <v>2236</v>
      </c>
      <c r="AD414" s="112">
        <f>IF(T414="SOPORTE_TELEFÓNICO",'BASE LIQUIDACION REDEBAN 2025'!$B$19,IF(AND(T414="VISITA_TÉCNICA",Z414="TIPO II"),'BASE LIQUIDACION REDEBAN 2025'!$B$18,'BASE LIQUIDACION REDEBAN 2025'!$B$17))</f>
        <v>35779.500569199998</v>
      </c>
      <c r="AE414" s="97">
        <v>0</v>
      </c>
      <c r="AF414" s="97">
        <f t="shared" si="6"/>
        <v>35779.500569199998</v>
      </c>
    </row>
    <row r="415" spans="1:32" s="85" customFormat="1" ht="13.15">
      <c r="A415" s="178" t="s">
        <v>68</v>
      </c>
      <c r="B415" s="95" t="str">
        <f>VLOOKUP(A415,'CENTRO DE COSTOS'!A:D,4,FALSE)</f>
        <v>WILLIAM ASDRUBAL ROZO ROZO</v>
      </c>
      <c r="C415" s="95" t="str">
        <f>VLOOKUP(A415,'CENTRO DE COSTOS'!A:D,2,FALSE)</f>
        <v>0004-0004</v>
      </c>
      <c r="D415" s="178">
        <v>11001</v>
      </c>
      <c r="E415" s="178">
        <v>2293442</v>
      </c>
      <c r="F415" s="178">
        <v>22540</v>
      </c>
      <c r="G415" s="178" t="s">
        <v>298</v>
      </c>
      <c r="H415" s="178" t="s">
        <v>68</v>
      </c>
      <c r="I415" s="178" t="s">
        <v>13168</v>
      </c>
      <c r="J415" s="110" t="s">
        <v>167</v>
      </c>
      <c r="K415" s="178">
        <v>2293442</v>
      </c>
      <c r="L415" s="178" t="s">
        <v>13169</v>
      </c>
      <c r="M415" s="176">
        <v>45820.393055555556</v>
      </c>
      <c r="N415" s="176">
        <v>45821.523321759261</v>
      </c>
      <c r="O415" s="178" t="s">
        <v>9136</v>
      </c>
      <c r="P415" s="178" t="s">
        <v>9137</v>
      </c>
      <c r="Q415" s="178" t="s">
        <v>9138</v>
      </c>
      <c r="R415" s="178" t="s">
        <v>11927</v>
      </c>
      <c r="S415" s="178" t="s">
        <v>11927</v>
      </c>
      <c r="T415" s="178" t="s">
        <v>177</v>
      </c>
      <c r="U415" s="178">
        <v>10</v>
      </c>
      <c r="V415" s="178" t="s">
        <v>13170</v>
      </c>
      <c r="W415" s="177">
        <v>0</v>
      </c>
      <c r="X415" s="178">
        <v>0</v>
      </c>
      <c r="Y415" s="178" t="s">
        <v>173</v>
      </c>
      <c r="Z415" s="178" t="s">
        <v>25</v>
      </c>
      <c r="AA415" s="178" t="s">
        <v>189</v>
      </c>
      <c r="AB415" s="178">
        <v>1</v>
      </c>
      <c r="AC415" s="92" t="s">
        <v>506</v>
      </c>
      <c r="AD415" s="112">
        <f>IF(T415="SOPORTE_TELEFÓNICO",'BASE LIQUIDACION REDEBAN 2025'!$B$19,IF(AND(T415="VISITA_TÉCNICA",Z415="TIPO II"),'BASE LIQUIDACION REDEBAN 2025'!$B$18,'BASE LIQUIDACION REDEBAN 2025'!$B$17))</f>
        <v>35779.500569199998</v>
      </c>
      <c r="AE415" s="97">
        <v>0</v>
      </c>
      <c r="AF415" s="97">
        <f t="shared" si="6"/>
        <v>35779.500569199998</v>
      </c>
    </row>
    <row r="416" spans="1:32" s="85" customFormat="1" ht="13.15">
      <c r="A416" s="178" t="s">
        <v>81</v>
      </c>
      <c r="B416" s="95" t="str">
        <f>VLOOKUP(A416,'CENTRO DE COSTOS'!A:D,4,FALSE)</f>
        <v>MIGUEL JULIÁN HERNÁNDEZ GUARÍN</v>
      </c>
      <c r="C416" s="95" t="str">
        <f>VLOOKUP(A416,'CENTRO DE COSTOS'!A:D,2,FALSE)</f>
        <v>0004-0008</v>
      </c>
      <c r="D416" s="178">
        <v>54001</v>
      </c>
      <c r="E416" s="178">
        <v>2294521</v>
      </c>
      <c r="F416" s="178">
        <v>67906</v>
      </c>
      <c r="G416" s="178" t="s">
        <v>408</v>
      </c>
      <c r="H416" s="178" t="s">
        <v>81</v>
      </c>
      <c r="I416" s="178" t="s">
        <v>13171</v>
      </c>
      <c r="J416" s="110" t="s">
        <v>167</v>
      </c>
      <c r="K416" s="178">
        <v>2294521</v>
      </c>
      <c r="L416" s="178" t="s">
        <v>13172</v>
      </c>
      <c r="M416" s="176">
        <v>45820.445833333331</v>
      </c>
      <c r="N416" s="176">
        <v>45821.525034722225</v>
      </c>
      <c r="O416" s="178" t="s">
        <v>9136</v>
      </c>
      <c r="P416" s="178" t="s">
        <v>9137</v>
      </c>
      <c r="Q416" s="178" t="s">
        <v>9138</v>
      </c>
      <c r="R416" s="178" t="s">
        <v>11927</v>
      </c>
      <c r="S416" s="178" t="s">
        <v>11927</v>
      </c>
      <c r="T416" s="178" t="s">
        <v>177</v>
      </c>
      <c r="U416" s="178">
        <v>50</v>
      </c>
      <c r="V416" s="178" t="s">
        <v>13173</v>
      </c>
      <c r="W416" s="177">
        <v>0</v>
      </c>
      <c r="X416" s="178">
        <v>0</v>
      </c>
      <c r="Y416" s="178" t="s">
        <v>173</v>
      </c>
      <c r="Z416" s="178" t="s">
        <v>25</v>
      </c>
      <c r="AA416" s="178" t="s">
        <v>189</v>
      </c>
      <c r="AB416" s="178">
        <v>1</v>
      </c>
      <c r="AC416" s="92" t="s">
        <v>1174</v>
      </c>
      <c r="AD416" s="112">
        <f>IF(T416="SOPORTE_TELEFÓNICO",'BASE LIQUIDACION REDEBAN 2025'!$B$19,IF(AND(T416="VISITA_TÉCNICA",Z416="TIPO II"),'BASE LIQUIDACION REDEBAN 2025'!$B$18,'BASE LIQUIDACION REDEBAN 2025'!$B$17))</f>
        <v>35779.500569199998</v>
      </c>
      <c r="AE416" s="97">
        <v>0</v>
      </c>
      <c r="AF416" s="97">
        <f t="shared" si="6"/>
        <v>35779.500569199998</v>
      </c>
    </row>
    <row r="417" spans="1:32" s="85" customFormat="1" ht="13.15">
      <c r="A417" s="178" t="s">
        <v>76</v>
      </c>
      <c r="B417" s="95" t="str">
        <f>VLOOKUP(A417,'CENTRO DE COSTOS'!A:D,4,FALSE)</f>
        <v>DIEGO FERNANDO HENAO CARDONA</v>
      </c>
      <c r="C417" s="95" t="str">
        <f>VLOOKUP(A417,'CENTRO DE COSTOS'!A:D,2,FALSE)</f>
        <v>0004-0003</v>
      </c>
      <c r="D417" s="178">
        <v>76001</v>
      </c>
      <c r="E417" s="178">
        <v>2297641</v>
      </c>
      <c r="F417" s="178">
        <v>78269</v>
      </c>
      <c r="G417" s="178" t="s">
        <v>230</v>
      </c>
      <c r="H417" s="178" t="s">
        <v>76</v>
      </c>
      <c r="I417" s="178" t="s">
        <v>13174</v>
      </c>
      <c r="J417" s="110" t="s">
        <v>167</v>
      </c>
      <c r="K417" s="178">
        <v>2297641</v>
      </c>
      <c r="L417" s="178" t="s">
        <v>13175</v>
      </c>
      <c r="M417" s="176">
        <v>45820.672222222223</v>
      </c>
      <c r="N417" s="176">
        <v>45821.527326388888</v>
      </c>
      <c r="O417" s="178" t="s">
        <v>9136</v>
      </c>
      <c r="P417" s="178" t="s">
        <v>9137</v>
      </c>
      <c r="Q417" s="178" t="s">
        <v>9138</v>
      </c>
      <c r="R417" s="178" t="s">
        <v>11927</v>
      </c>
      <c r="S417" s="178" t="s">
        <v>11927</v>
      </c>
      <c r="T417" s="178" t="s">
        <v>177</v>
      </c>
      <c r="U417" s="178">
        <v>60</v>
      </c>
      <c r="V417" s="178" t="s">
        <v>13176</v>
      </c>
      <c r="W417" s="177">
        <v>0</v>
      </c>
      <c r="X417" s="178">
        <v>0</v>
      </c>
      <c r="Y417" s="178" t="s">
        <v>173</v>
      </c>
      <c r="Z417" s="178" t="s">
        <v>25</v>
      </c>
      <c r="AA417" s="178" t="s">
        <v>189</v>
      </c>
      <c r="AB417" s="178">
        <v>1</v>
      </c>
      <c r="AC417" s="92" t="s">
        <v>639</v>
      </c>
      <c r="AD417" s="112">
        <f>IF(T417="SOPORTE_TELEFÓNICO",'BASE LIQUIDACION REDEBAN 2025'!$B$19,IF(AND(T417="VISITA_TÉCNICA",Z417="TIPO II"),'BASE LIQUIDACION REDEBAN 2025'!$B$18,'BASE LIQUIDACION REDEBAN 2025'!$B$17))</f>
        <v>35779.500569199998</v>
      </c>
      <c r="AE417" s="97">
        <v>0</v>
      </c>
      <c r="AF417" s="97">
        <f t="shared" si="6"/>
        <v>35779.500569199998</v>
      </c>
    </row>
    <row r="418" spans="1:32" s="85" customFormat="1" ht="13.15">
      <c r="A418" s="178" t="s">
        <v>94</v>
      </c>
      <c r="B418" s="95" t="str">
        <f>VLOOKUP(A418,'CENTRO DE COSTOS'!A:D,4,FALSE)</f>
        <v>DIEGO FERNANDO HENAO CARDONA</v>
      </c>
      <c r="C418" s="95" t="str">
        <f>VLOOKUP(A418,'CENTRO DE COSTOS'!A:D,2,FALSE)</f>
        <v>0004-0002</v>
      </c>
      <c r="D418" s="178">
        <v>66400</v>
      </c>
      <c r="E418" s="178">
        <v>2297694</v>
      </c>
      <c r="F418" s="178">
        <v>78744</v>
      </c>
      <c r="G418" s="178" t="s">
        <v>450</v>
      </c>
      <c r="H418" s="178" t="s">
        <v>8922</v>
      </c>
      <c r="I418" s="178" t="s">
        <v>13177</v>
      </c>
      <c r="J418" s="110" t="s">
        <v>167</v>
      </c>
      <c r="K418" s="178">
        <v>2297694</v>
      </c>
      <c r="L418" s="178" t="s">
        <v>13178</v>
      </c>
      <c r="M418" s="176">
        <v>45820.684027777781</v>
      </c>
      <c r="N418" s="176">
        <v>45821.534814814811</v>
      </c>
      <c r="O418" s="178" t="s">
        <v>9136</v>
      </c>
      <c r="P418" s="178" t="s">
        <v>9137</v>
      </c>
      <c r="Q418" s="178" t="s">
        <v>9138</v>
      </c>
      <c r="R418" s="178" t="s">
        <v>11927</v>
      </c>
      <c r="S418" s="178" t="s">
        <v>11927</v>
      </c>
      <c r="T418" s="178" t="s">
        <v>177</v>
      </c>
      <c r="U418" s="178">
        <v>10</v>
      </c>
      <c r="V418" s="178" t="s">
        <v>13179</v>
      </c>
      <c r="W418" s="177">
        <v>0</v>
      </c>
      <c r="X418" s="178">
        <v>0</v>
      </c>
      <c r="Y418" s="178" t="s">
        <v>173</v>
      </c>
      <c r="Z418" s="178" t="s">
        <v>25</v>
      </c>
      <c r="AA418" s="178" t="s">
        <v>189</v>
      </c>
      <c r="AB418" s="178">
        <v>1</v>
      </c>
      <c r="AC418" s="92" t="s">
        <v>846</v>
      </c>
      <c r="AD418" s="112">
        <f>IF(T418="SOPORTE_TELEFÓNICO",'BASE LIQUIDACION REDEBAN 2025'!$B$19,IF(AND(T418="VISITA_TÉCNICA",Z418="TIPO II"),'BASE LIQUIDACION REDEBAN 2025'!$B$18,'BASE LIQUIDACION REDEBAN 2025'!$B$17))</f>
        <v>35779.500569199998</v>
      </c>
      <c r="AE418" s="97">
        <v>0</v>
      </c>
      <c r="AF418" s="97">
        <f t="shared" si="6"/>
        <v>35779.500569199998</v>
      </c>
    </row>
    <row r="419" spans="1:32" s="85" customFormat="1" ht="13.15">
      <c r="A419" s="178" t="s">
        <v>68</v>
      </c>
      <c r="B419" s="95" t="str">
        <f>VLOOKUP(A419,'CENTRO DE COSTOS'!A:D,4,FALSE)</f>
        <v>WILLIAM ASDRUBAL ROZO ROZO</v>
      </c>
      <c r="C419" s="95" t="str">
        <f>VLOOKUP(A419,'CENTRO DE COSTOS'!A:D,2,FALSE)</f>
        <v>0004-0004</v>
      </c>
      <c r="D419" s="178">
        <v>11001</v>
      </c>
      <c r="E419" s="178">
        <v>2298060</v>
      </c>
      <c r="F419" s="178">
        <v>62630</v>
      </c>
      <c r="G419" s="178" t="s">
        <v>298</v>
      </c>
      <c r="H419" s="178" t="s">
        <v>68</v>
      </c>
      <c r="I419" s="178" t="s">
        <v>13180</v>
      </c>
      <c r="J419" s="110" t="s">
        <v>167</v>
      </c>
      <c r="K419" s="178">
        <v>2298060</v>
      </c>
      <c r="L419" s="178" t="s">
        <v>13181</v>
      </c>
      <c r="M419" s="176">
        <v>45820.715277777781</v>
      </c>
      <c r="N419" s="176">
        <v>45821.544166666667</v>
      </c>
      <c r="O419" s="178" t="s">
        <v>9136</v>
      </c>
      <c r="P419" s="178" t="s">
        <v>9137</v>
      </c>
      <c r="Q419" s="178" t="s">
        <v>9138</v>
      </c>
      <c r="R419" s="178" t="s">
        <v>11927</v>
      </c>
      <c r="S419" s="178" t="s">
        <v>11927</v>
      </c>
      <c r="T419" s="178" t="s">
        <v>177</v>
      </c>
      <c r="U419" s="178">
        <v>290</v>
      </c>
      <c r="V419" s="178" t="s">
        <v>13182</v>
      </c>
      <c r="W419" s="177">
        <v>0</v>
      </c>
      <c r="X419" s="178">
        <v>0</v>
      </c>
      <c r="Y419" s="178" t="s">
        <v>173</v>
      </c>
      <c r="Z419" s="178" t="s">
        <v>25</v>
      </c>
      <c r="AA419" s="178" t="s">
        <v>189</v>
      </c>
      <c r="AB419" s="178">
        <v>1</v>
      </c>
      <c r="AC419" s="92" t="s">
        <v>2095</v>
      </c>
      <c r="AD419" s="112">
        <f>IF(T419="SOPORTE_TELEFÓNICO",'BASE LIQUIDACION REDEBAN 2025'!$B$19,IF(AND(T419="VISITA_TÉCNICA",Z419="TIPO II"),'BASE LIQUIDACION REDEBAN 2025'!$B$18,'BASE LIQUIDACION REDEBAN 2025'!$B$17))</f>
        <v>35779.500569199998</v>
      </c>
      <c r="AE419" s="97">
        <v>0</v>
      </c>
      <c r="AF419" s="97">
        <f t="shared" si="6"/>
        <v>35779.500569199998</v>
      </c>
    </row>
    <row r="420" spans="1:32" s="85" customFormat="1" ht="13.15">
      <c r="A420" s="178" t="s">
        <v>80</v>
      </c>
      <c r="B420" s="95" t="str">
        <f>VLOOKUP(A420,'CENTRO DE COSTOS'!A:D,4,FALSE)</f>
        <v>JOSE MAURICIO HERNANDEZ ROJAS</v>
      </c>
      <c r="C420" s="95" t="str">
        <f>VLOOKUP(A420,'CENTRO DE COSTOS'!A:D,2,FALSE)</f>
        <v>0004-0001</v>
      </c>
      <c r="D420" s="178">
        <v>13001</v>
      </c>
      <c r="E420" s="178">
        <v>2297772</v>
      </c>
      <c r="F420" s="178">
        <v>62923</v>
      </c>
      <c r="G420" s="178" t="s">
        <v>364</v>
      </c>
      <c r="H420" s="178" t="s">
        <v>80</v>
      </c>
      <c r="I420" s="178" t="s">
        <v>6158</v>
      </c>
      <c r="J420" s="110" t="s">
        <v>167</v>
      </c>
      <c r="K420" s="178">
        <v>2297772</v>
      </c>
      <c r="L420" s="178" t="s">
        <v>13183</v>
      </c>
      <c r="M420" s="176">
        <v>45820.697222222225</v>
      </c>
      <c r="N420" s="176">
        <v>45821.548842592594</v>
      </c>
      <c r="O420" s="178" t="s">
        <v>9136</v>
      </c>
      <c r="P420" s="178" t="s">
        <v>9137</v>
      </c>
      <c r="Q420" s="178" t="s">
        <v>9138</v>
      </c>
      <c r="R420" s="178" t="s">
        <v>11927</v>
      </c>
      <c r="S420" s="178" t="s">
        <v>11927</v>
      </c>
      <c r="T420" s="178" t="s">
        <v>177</v>
      </c>
      <c r="U420" s="178">
        <v>200</v>
      </c>
      <c r="V420" s="178" t="s">
        <v>13184</v>
      </c>
      <c r="W420" s="177">
        <v>0</v>
      </c>
      <c r="X420" s="178">
        <v>0</v>
      </c>
      <c r="Y420" s="178" t="s">
        <v>173</v>
      </c>
      <c r="Z420" s="178" t="s">
        <v>25</v>
      </c>
      <c r="AA420" s="178" t="s">
        <v>189</v>
      </c>
      <c r="AB420" s="178">
        <v>1</v>
      </c>
      <c r="AC420" s="92" t="s">
        <v>1632</v>
      </c>
      <c r="AD420" s="112">
        <f>IF(T420="SOPORTE_TELEFÓNICO",'BASE LIQUIDACION REDEBAN 2025'!$B$19,IF(AND(T420="VISITA_TÉCNICA",Z420="TIPO II"),'BASE LIQUIDACION REDEBAN 2025'!$B$18,'BASE LIQUIDACION REDEBAN 2025'!$B$17))</f>
        <v>35779.500569199998</v>
      </c>
      <c r="AE420" s="97">
        <v>0</v>
      </c>
      <c r="AF420" s="97">
        <f t="shared" si="6"/>
        <v>35779.500569199998</v>
      </c>
    </row>
    <row r="421" spans="1:32" s="85" customFormat="1" ht="13.15">
      <c r="A421" s="178" t="s">
        <v>90</v>
      </c>
      <c r="B421" s="95" t="str">
        <f>VLOOKUP(A421,'CENTRO DE COSTOS'!A:D,4,FALSE)</f>
        <v>JUAN SEBASTIÁN RÍOS CASTRILLÓN</v>
      </c>
      <c r="C421" s="95" t="str">
        <f>VLOOKUP(A421,'CENTRO DE COSTOS'!A:D,2,FALSE)</f>
        <v>0004-0005</v>
      </c>
      <c r="D421" s="178">
        <v>5088</v>
      </c>
      <c r="E421" s="178">
        <v>2266716</v>
      </c>
      <c r="F421" s="178">
        <v>35358</v>
      </c>
      <c r="G421" s="178" t="s">
        <v>290</v>
      </c>
      <c r="H421" s="178" t="s">
        <v>291</v>
      </c>
      <c r="I421" s="178" t="s">
        <v>13185</v>
      </c>
      <c r="J421" s="110" t="s">
        <v>167</v>
      </c>
      <c r="K421" s="178">
        <v>2266716</v>
      </c>
      <c r="L421" s="178" t="s">
        <v>13186</v>
      </c>
      <c r="M421" s="176">
        <v>45814.643750000003</v>
      </c>
      <c r="N421" s="176">
        <v>45821.558437500003</v>
      </c>
      <c r="O421" s="178" t="s">
        <v>9136</v>
      </c>
      <c r="P421" s="178" t="s">
        <v>9137</v>
      </c>
      <c r="Q421" s="178" t="s">
        <v>9138</v>
      </c>
      <c r="R421" s="178" t="s">
        <v>11927</v>
      </c>
      <c r="S421" s="178" t="s">
        <v>11927</v>
      </c>
      <c r="T421" s="178" t="s">
        <v>177</v>
      </c>
      <c r="U421" s="178">
        <v>100</v>
      </c>
      <c r="V421" s="178" t="s">
        <v>13187</v>
      </c>
      <c r="W421" s="177">
        <v>0</v>
      </c>
      <c r="X421" s="178">
        <v>0</v>
      </c>
      <c r="Y421" s="178" t="s">
        <v>173</v>
      </c>
      <c r="Z421" s="178" t="s">
        <v>25</v>
      </c>
      <c r="AA421" s="178" t="s">
        <v>189</v>
      </c>
      <c r="AB421" s="178">
        <v>1</v>
      </c>
      <c r="AC421" s="92" t="s">
        <v>608</v>
      </c>
      <c r="AD421" s="112">
        <f>IF(T421="SOPORTE_TELEFÓNICO",'BASE LIQUIDACION REDEBAN 2025'!$B$19,IF(AND(T421="VISITA_TÉCNICA",Z421="TIPO II"),'BASE LIQUIDACION REDEBAN 2025'!$B$18,'BASE LIQUIDACION REDEBAN 2025'!$B$17))</f>
        <v>35779.500569199998</v>
      </c>
      <c r="AE421" s="97">
        <v>0</v>
      </c>
      <c r="AF421" s="97">
        <f t="shared" si="6"/>
        <v>35779.500569199998</v>
      </c>
    </row>
    <row r="422" spans="1:32" s="85" customFormat="1" ht="13.15">
      <c r="A422" s="178" t="s">
        <v>90</v>
      </c>
      <c r="B422" s="95" t="str">
        <f>VLOOKUP(A422,'CENTRO DE COSTOS'!A:D,4,FALSE)</f>
        <v>JUAN SEBASTIÁN RÍOS CASTRILLÓN</v>
      </c>
      <c r="C422" s="95" t="str">
        <f>VLOOKUP(A422,'CENTRO DE COSTOS'!A:D,2,FALSE)</f>
        <v>0004-0005</v>
      </c>
      <c r="D422" s="178">
        <v>5088</v>
      </c>
      <c r="E422" s="178">
        <v>2273884</v>
      </c>
      <c r="F422" s="178">
        <v>48749</v>
      </c>
      <c r="G422" s="178" t="s">
        <v>290</v>
      </c>
      <c r="H422" s="178" t="s">
        <v>291</v>
      </c>
      <c r="I422" s="178" t="s">
        <v>13188</v>
      </c>
      <c r="J422" s="110" t="s">
        <v>167</v>
      </c>
      <c r="K422" s="178">
        <v>2273884</v>
      </c>
      <c r="L422" s="178" t="s">
        <v>13189</v>
      </c>
      <c r="M422" s="176">
        <v>45817.504861111112</v>
      </c>
      <c r="N422" s="176">
        <v>45821.560925925929</v>
      </c>
      <c r="O422" s="178" t="s">
        <v>9136</v>
      </c>
      <c r="P422" s="178" t="s">
        <v>9137</v>
      </c>
      <c r="Q422" s="178" t="s">
        <v>9138</v>
      </c>
      <c r="R422" s="178" t="s">
        <v>11927</v>
      </c>
      <c r="S422" s="178" t="s">
        <v>11927</v>
      </c>
      <c r="T422" s="178" t="s">
        <v>177</v>
      </c>
      <c r="U422" s="178">
        <v>100</v>
      </c>
      <c r="V422" s="178" t="s">
        <v>13190</v>
      </c>
      <c r="W422" s="177">
        <v>0</v>
      </c>
      <c r="X422" s="178">
        <v>0</v>
      </c>
      <c r="Y422" s="178" t="s">
        <v>173</v>
      </c>
      <c r="Z422" s="178" t="s">
        <v>25</v>
      </c>
      <c r="AA422" s="178" t="s">
        <v>189</v>
      </c>
      <c r="AB422" s="178">
        <v>1</v>
      </c>
      <c r="AC422" s="92" t="s">
        <v>1326</v>
      </c>
      <c r="AD422" s="112">
        <f>IF(T422="SOPORTE_TELEFÓNICO",'BASE LIQUIDACION REDEBAN 2025'!$B$19,IF(AND(T422="VISITA_TÉCNICA",Z422="TIPO II"),'BASE LIQUIDACION REDEBAN 2025'!$B$18,'BASE LIQUIDACION REDEBAN 2025'!$B$17))</f>
        <v>35779.500569199998</v>
      </c>
      <c r="AE422" s="97">
        <v>0</v>
      </c>
      <c r="AF422" s="97">
        <f t="shared" si="6"/>
        <v>35779.500569199998</v>
      </c>
    </row>
    <row r="423" spans="1:32" s="85" customFormat="1" ht="13.15">
      <c r="A423" s="178" t="s">
        <v>76</v>
      </c>
      <c r="B423" s="95" t="str">
        <f>VLOOKUP(A423,'CENTRO DE COSTOS'!A:D,4,FALSE)</f>
        <v>DIEGO FERNANDO HENAO CARDONA</v>
      </c>
      <c r="C423" s="95" t="str">
        <f>VLOOKUP(A423,'CENTRO DE COSTOS'!A:D,2,FALSE)</f>
        <v>0004-0003</v>
      </c>
      <c r="D423" s="178">
        <v>76130</v>
      </c>
      <c r="E423" s="178">
        <v>2288784</v>
      </c>
      <c r="F423" s="178">
        <v>76061</v>
      </c>
      <c r="G423" s="178" t="s">
        <v>230</v>
      </c>
      <c r="H423" s="178" t="s">
        <v>527</v>
      </c>
      <c r="I423" s="178" t="s">
        <v>13191</v>
      </c>
      <c r="J423" s="110" t="s">
        <v>167</v>
      </c>
      <c r="K423" s="178">
        <v>2288784</v>
      </c>
      <c r="L423" s="178" t="s">
        <v>13192</v>
      </c>
      <c r="M423" s="176">
        <v>45819.519444444442</v>
      </c>
      <c r="N423" s="176">
        <v>45821.564467592594</v>
      </c>
      <c r="O423" s="178" t="s">
        <v>9136</v>
      </c>
      <c r="P423" s="178" t="s">
        <v>9137</v>
      </c>
      <c r="Q423" s="178" t="s">
        <v>9138</v>
      </c>
      <c r="R423" s="178" t="s">
        <v>11927</v>
      </c>
      <c r="S423" s="178" t="s">
        <v>11927</v>
      </c>
      <c r="T423" s="178" t="s">
        <v>177</v>
      </c>
      <c r="U423" s="178">
        <v>20</v>
      </c>
      <c r="V423" s="178" t="s">
        <v>13193</v>
      </c>
      <c r="W423" s="177">
        <v>0</v>
      </c>
      <c r="X423" s="178">
        <v>0</v>
      </c>
      <c r="Y423" s="178" t="s">
        <v>173</v>
      </c>
      <c r="Z423" s="178" t="s">
        <v>28</v>
      </c>
      <c r="AA423" s="178" t="s">
        <v>189</v>
      </c>
      <c r="AB423" s="178">
        <v>1</v>
      </c>
      <c r="AC423" s="92" t="s">
        <v>367</v>
      </c>
      <c r="AD423" s="112">
        <f>IF(T423="SOPORTE_TELEFÓNICO",'BASE LIQUIDACION REDEBAN 2025'!$B$19,IF(AND(T423="VISITA_TÉCNICA",Z423="TIPO II"),'BASE LIQUIDACION REDEBAN 2025'!$B$18,'BASE LIQUIDACION REDEBAN 2025'!$B$17))</f>
        <v>67654.12000000001</v>
      </c>
      <c r="AE423" s="97">
        <v>0</v>
      </c>
      <c r="AF423" s="97">
        <f t="shared" si="6"/>
        <v>67654.12000000001</v>
      </c>
    </row>
    <row r="424" spans="1:32" s="85" customFormat="1" ht="13.15">
      <c r="A424" s="178" t="s">
        <v>81</v>
      </c>
      <c r="B424" s="95" t="str">
        <f>VLOOKUP(A424,'CENTRO DE COSTOS'!A:D,4,FALSE)</f>
        <v>MIGUEL JULIÁN HERNÁNDEZ GUARÍN</v>
      </c>
      <c r="C424" s="95" t="str">
        <f>VLOOKUP(A424,'CENTRO DE COSTOS'!A:D,2,FALSE)</f>
        <v>0004-0008</v>
      </c>
      <c r="D424" s="178">
        <v>54874</v>
      </c>
      <c r="E424" s="178">
        <v>2296714</v>
      </c>
      <c r="F424" s="178">
        <v>68232</v>
      </c>
      <c r="G424" s="178" t="s">
        <v>408</v>
      </c>
      <c r="H424" s="178" t="s">
        <v>510</v>
      </c>
      <c r="I424" s="178" t="s">
        <v>13194</v>
      </c>
      <c r="J424" s="110" t="s">
        <v>167</v>
      </c>
      <c r="K424" s="178">
        <v>2296714</v>
      </c>
      <c r="L424" s="178" t="s">
        <v>13195</v>
      </c>
      <c r="M424" s="176">
        <v>45820.620833333334</v>
      </c>
      <c r="N424" s="176">
        <v>45821.571192129632</v>
      </c>
      <c r="O424" s="178" t="s">
        <v>9136</v>
      </c>
      <c r="P424" s="178" t="s">
        <v>9137</v>
      </c>
      <c r="Q424" s="178" t="s">
        <v>9138</v>
      </c>
      <c r="R424" s="178" t="s">
        <v>11927</v>
      </c>
      <c r="S424" s="178" t="s">
        <v>11927</v>
      </c>
      <c r="T424" s="178" t="s">
        <v>177</v>
      </c>
      <c r="U424" s="178">
        <v>50</v>
      </c>
      <c r="V424" s="178" t="s">
        <v>13196</v>
      </c>
      <c r="W424" s="177">
        <v>0</v>
      </c>
      <c r="X424" s="178">
        <v>0</v>
      </c>
      <c r="Y424" s="178" t="s">
        <v>173</v>
      </c>
      <c r="Z424" s="178" t="s">
        <v>25</v>
      </c>
      <c r="AA424" s="178" t="s">
        <v>189</v>
      </c>
      <c r="AB424" s="178">
        <v>1</v>
      </c>
      <c r="AC424" s="92">
        <v>0</v>
      </c>
      <c r="AD424" s="112">
        <f>IF(T424="SOPORTE_TELEFÓNICO",'BASE LIQUIDACION REDEBAN 2025'!$B$19,IF(AND(T424="VISITA_TÉCNICA",Z424="TIPO II"),'BASE LIQUIDACION REDEBAN 2025'!$B$18,'BASE LIQUIDACION REDEBAN 2025'!$B$17))</f>
        <v>35779.500569199998</v>
      </c>
      <c r="AE424" s="97">
        <v>0</v>
      </c>
      <c r="AF424" s="97">
        <f t="shared" si="6"/>
        <v>35779.500569199998</v>
      </c>
    </row>
    <row r="425" spans="1:32" s="85" customFormat="1" ht="13.15">
      <c r="A425" s="178" t="s">
        <v>90</v>
      </c>
      <c r="B425" s="95" t="str">
        <f>VLOOKUP(A425,'CENTRO DE COSTOS'!A:D,4,FALSE)</f>
        <v>JUAN SEBASTIÁN RÍOS CASTRILLÓN</v>
      </c>
      <c r="C425" s="95" t="str">
        <f>VLOOKUP(A425,'CENTRO DE COSTOS'!A:D,2,FALSE)</f>
        <v>0004-0005</v>
      </c>
      <c r="D425" s="178">
        <v>5088</v>
      </c>
      <c r="E425" s="178">
        <v>2268564</v>
      </c>
      <c r="F425" s="178">
        <v>40185</v>
      </c>
      <c r="G425" s="178" t="s">
        <v>290</v>
      </c>
      <c r="H425" s="178" t="s">
        <v>291</v>
      </c>
      <c r="I425" s="178" t="s">
        <v>13197</v>
      </c>
      <c r="J425" s="110" t="s">
        <v>167</v>
      </c>
      <c r="K425" s="178">
        <v>2268564</v>
      </c>
      <c r="L425" s="178" t="s">
        <v>13198</v>
      </c>
      <c r="M425" s="176">
        <v>45817.333333333336</v>
      </c>
      <c r="N425" s="176">
        <v>45821.597210648149</v>
      </c>
      <c r="O425" s="178" t="s">
        <v>9136</v>
      </c>
      <c r="P425" s="178" t="s">
        <v>9137</v>
      </c>
      <c r="Q425" s="178" t="s">
        <v>9138</v>
      </c>
      <c r="R425" s="178" t="s">
        <v>11927</v>
      </c>
      <c r="S425" s="178" t="s">
        <v>11927</v>
      </c>
      <c r="T425" s="178" t="s">
        <v>177</v>
      </c>
      <c r="U425" s="178">
        <v>10</v>
      </c>
      <c r="V425" s="178" t="s">
        <v>13199</v>
      </c>
      <c r="W425" s="177">
        <v>0</v>
      </c>
      <c r="X425" s="178">
        <v>0</v>
      </c>
      <c r="Y425" s="178" t="s">
        <v>173</v>
      </c>
      <c r="Z425" s="178" t="s">
        <v>25</v>
      </c>
      <c r="AA425" s="178" t="s">
        <v>189</v>
      </c>
      <c r="AB425" s="178">
        <v>1</v>
      </c>
      <c r="AC425" s="92" t="s">
        <v>829</v>
      </c>
      <c r="AD425" s="112">
        <f>IF(T425="SOPORTE_TELEFÓNICO",'BASE LIQUIDACION REDEBAN 2025'!$B$19,IF(AND(T425="VISITA_TÉCNICA",Z425="TIPO II"),'BASE LIQUIDACION REDEBAN 2025'!$B$18,'BASE LIQUIDACION REDEBAN 2025'!$B$17))</f>
        <v>35779.500569199998</v>
      </c>
      <c r="AE425" s="97">
        <v>0</v>
      </c>
      <c r="AF425" s="97">
        <f t="shared" si="6"/>
        <v>35779.500569199998</v>
      </c>
    </row>
    <row r="426" spans="1:32" s="85" customFormat="1" ht="13.15">
      <c r="A426" s="178" t="s">
        <v>90</v>
      </c>
      <c r="B426" s="95" t="str">
        <f>VLOOKUP(A426,'CENTRO DE COSTOS'!A:D,4,FALSE)</f>
        <v>JUAN SEBASTIÁN RÍOS CASTRILLÓN</v>
      </c>
      <c r="C426" s="95" t="str">
        <f>VLOOKUP(A426,'CENTRO DE COSTOS'!A:D,2,FALSE)</f>
        <v>0004-0005</v>
      </c>
      <c r="D426" s="178">
        <v>5088</v>
      </c>
      <c r="E426" s="178">
        <v>2278265</v>
      </c>
      <c r="F426" s="178">
        <v>75938</v>
      </c>
      <c r="G426" s="178" t="s">
        <v>290</v>
      </c>
      <c r="H426" s="178" t="s">
        <v>291</v>
      </c>
      <c r="I426" s="178" t="s">
        <v>6217</v>
      </c>
      <c r="J426" s="110" t="s">
        <v>167</v>
      </c>
      <c r="K426" s="178">
        <v>2278265</v>
      </c>
      <c r="L426" s="178" t="s">
        <v>13200</v>
      </c>
      <c r="M426" s="176">
        <v>45818.333333333336</v>
      </c>
      <c r="N426" s="176">
        <v>45821.59888888889</v>
      </c>
      <c r="O426" s="178" t="s">
        <v>9136</v>
      </c>
      <c r="P426" s="178" t="s">
        <v>9137</v>
      </c>
      <c r="Q426" s="178" t="s">
        <v>9138</v>
      </c>
      <c r="R426" s="178" t="s">
        <v>11927</v>
      </c>
      <c r="S426" s="178" t="s">
        <v>11927</v>
      </c>
      <c r="T426" s="178" t="s">
        <v>177</v>
      </c>
      <c r="U426" s="178">
        <v>50</v>
      </c>
      <c r="V426" s="178" t="s">
        <v>13201</v>
      </c>
      <c r="W426" s="177">
        <v>0</v>
      </c>
      <c r="X426" s="178">
        <v>0</v>
      </c>
      <c r="Y426" s="178" t="s">
        <v>173</v>
      </c>
      <c r="Z426" s="178" t="s">
        <v>25</v>
      </c>
      <c r="AA426" s="178" t="s">
        <v>189</v>
      </c>
      <c r="AB426" s="178">
        <v>1</v>
      </c>
      <c r="AC426" s="92">
        <v>0</v>
      </c>
      <c r="AD426" s="112">
        <f>IF(T426="SOPORTE_TELEFÓNICO",'BASE LIQUIDACION REDEBAN 2025'!$B$19,IF(AND(T426="VISITA_TÉCNICA",Z426="TIPO II"),'BASE LIQUIDACION REDEBAN 2025'!$B$18,'BASE LIQUIDACION REDEBAN 2025'!$B$17))</f>
        <v>35779.500569199998</v>
      </c>
      <c r="AE426" s="97">
        <v>0</v>
      </c>
      <c r="AF426" s="97">
        <f t="shared" si="6"/>
        <v>35779.500569199998</v>
      </c>
    </row>
    <row r="427" spans="1:32" s="85" customFormat="1" ht="13.15">
      <c r="A427" s="178" t="s">
        <v>76</v>
      </c>
      <c r="B427" s="95" t="str">
        <f>VLOOKUP(A427,'CENTRO DE COSTOS'!A:D,4,FALSE)</f>
        <v>DIEGO FERNANDO HENAO CARDONA</v>
      </c>
      <c r="C427" s="95" t="str">
        <f>VLOOKUP(A427,'CENTRO DE COSTOS'!A:D,2,FALSE)</f>
        <v>0004-0003</v>
      </c>
      <c r="D427" s="178">
        <v>76126</v>
      </c>
      <c r="E427" s="178">
        <v>2280577</v>
      </c>
      <c r="F427" s="178">
        <v>44640</v>
      </c>
      <c r="G427" s="178" t="s">
        <v>230</v>
      </c>
      <c r="H427" s="178" t="s">
        <v>284</v>
      </c>
      <c r="I427" s="178" t="s">
        <v>13202</v>
      </c>
      <c r="J427" s="110" t="s">
        <v>167</v>
      </c>
      <c r="K427" s="178">
        <v>2280577</v>
      </c>
      <c r="L427" s="178" t="s">
        <v>13203</v>
      </c>
      <c r="M427" s="176">
        <v>45818.462500000001</v>
      </c>
      <c r="N427" s="176">
        <v>45821.600810185184</v>
      </c>
      <c r="O427" s="178" t="s">
        <v>9136</v>
      </c>
      <c r="P427" s="178" t="s">
        <v>9137</v>
      </c>
      <c r="Q427" s="178" t="s">
        <v>9138</v>
      </c>
      <c r="R427" s="178" t="s">
        <v>11927</v>
      </c>
      <c r="S427" s="178" t="s">
        <v>11927</v>
      </c>
      <c r="T427" s="178" t="s">
        <v>177</v>
      </c>
      <c r="U427" s="178">
        <v>100</v>
      </c>
      <c r="V427" s="178" t="s">
        <v>13204</v>
      </c>
      <c r="W427" s="177">
        <v>0</v>
      </c>
      <c r="X427" s="178">
        <v>0</v>
      </c>
      <c r="Y427" s="178" t="s">
        <v>173</v>
      </c>
      <c r="Z427" s="178" t="s">
        <v>28</v>
      </c>
      <c r="AA427" s="178" t="s">
        <v>189</v>
      </c>
      <c r="AB427" s="178">
        <v>1</v>
      </c>
      <c r="AC427" s="92" t="s">
        <v>1139</v>
      </c>
      <c r="AD427" s="112">
        <f>IF(T427="SOPORTE_TELEFÓNICO",'BASE LIQUIDACION REDEBAN 2025'!$B$19,IF(AND(T427="VISITA_TÉCNICA",Z427="TIPO II"),'BASE LIQUIDACION REDEBAN 2025'!$B$18,'BASE LIQUIDACION REDEBAN 2025'!$B$17))</f>
        <v>67654.12000000001</v>
      </c>
      <c r="AE427" s="97">
        <v>0</v>
      </c>
      <c r="AF427" s="97">
        <f t="shared" si="6"/>
        <v>67654.12000000001</v>
      </c>
    </row>
    <row r="428" spans="1:32" s="85" customFormat="1" ht="13.15">
      <c r="A428" s="178" t="s">
        <v>68</v>
      </c>
      <c r="B428" s="95" t="str">
        <f>VLOOKUP(A428,'CENTRO DE COSTOS'!A:D,4,FALSE)</f>
        <v>WILLIAM ASDRUBAL ROZO ROZO</v>
      </c>
      <c r="C428" s="95" t="str">
        <f>VLOOKUP(A428,'CENTRO DE COSTOS'!A:D,2,FALSE)</f>
        <v>0004-0004</v>
      </c>
      <c r="D428" s="178">
        <v>25040</v>
      </c>
      <c r="E428" s="178">
        <v>2284382</v>
      </c>
      <c r="F428" s="178">
        <v>50472</v>
      </c>
      <c r="G428" s="178" t="s">
        <v>298</v>
      </c>
      <c r="H428" s="178" t="s">
        <v>4517</v>
      </c>
      <c r="I428" s="178" t="s">
        <v>13205</v>
      </c>
      <c r="J428" s="110" t="s">
        <v>167</v>
      </c>
      <c r="K428" s="178">
        <v>2284382</v>
      </c>
      <c r="L428" s="178" t="s">
        <v>13206</v>
      </c>
      <c r="M428" s="176">
        <v>45819.333333333336</v>
      </c>
      <c r="N428" s="176">
        <v>45821.603368055556</v>
      </c>
      <c r="O428" s="178" t="s">
        <v>9136</v>
      </c>
      <c r="P428" s="178" t="s">
        <v>9137</v>
      </c>
      <c r="Q428" s="178" t="s">
        <v>9138</v>
      </c>
      <c r="R428" s="178" t="s">
        <v>11927</v>
      </c>
      <c r="S428" s="178" t="s">
        <v>11927</v>
      </c>
      <c r="T428" s="178" t="s">
        <v>177</v>
      </c>
      <c r="U428" s="178">
        <v>50</v>
      </c>
      <c r="V428" s="178" t="s">
        <v>13207</v>
      </c>
      <c r="W428" s="177">
        <v>0</v>
      </c>
      <c r="X428" s="178">
        <v>0</v>
      </c>
      <c r="Y428" s="178" t="s">
        <v>173</v>
      </c>
      <c r="Z428" s="178" t="s">
        <v>28</v>
      </c>
      <c r="AA428" s="178" t="s">
        <v>189</v>
      </c>
      <c r="AB428" s="178">
        <v>1</v>
      </c>
      <c r="AC428" s="92" t="s">
        <v>616</v>
      </c>
      <c r="AD428" s="112">
        <f>IF(T428="SOPORTE_TELEFÓNICO",'BASE LIQUIDACION REDEBAN 2025'!$B$19,IF(AND(T428="VISITA_TÉCNICA",Z428="TIPO II"),'BASE LIQUIDACION REDEBAN 2025'!$B$18,'BASE LIQUIDACION REDEBAN 2025'!$B$17))</f>
        <v>67654.12000000001</v>
      </c>
      <c r="AE428" s="97">
        <v>0</v>
      </c>
      <c r="AF428" s="97">
        <f t="shared" si="6"/>
        <v>67654.12000000001</v>
      </c>
    </row>
    <row r="429" spans="1:32" s="85" customFormat="1" ht="13.15">
      <c r="A429" s="178" t="s">
        <v>91</v>
      </c>
      <c r="B429" s="95" t="str">
        <f>VLOOKUP(A429,'CENTRO DE COSTOS'!A:D,4,FALSE)</f>
        <v>JOSE MAURICIO HERNANDEZ ROJAS</v>
      </c>
      <c r="C429" s="95" t="str">
        <f>VLOOKUP(A429,'CENTRO DE COSTOS'!A:D,2,FALSE)</f>
        <v>0004-0001</v>
      </c>
      <c r="D429" s="178">
        <v>23001</v>
      </c>
      <c r="E429" s="178">
        <v>2294394</v>
      </c>
      <c r="F429" s="178">
        <v>77171</v>
      </c>
      <c r="G429" s="178" t="s">
        <v>612</v>
      </c>
      <c r="H429" s="178" t="s">
        <v>91</v>
      </c>
      <c r="I429" s="178" t="s">
        <v>13208</v>
      </c>
      <c r="J429" s="110" t="s">
        <v>167</v>
      </c>
      <c r="K429" s="178">
        <v>2294394</v>
      </c>
      <c r="L429" s="178" t="s">
        <v>13209</v>
      </c>
      <c r="M429" s="176">
        <v>45820.440972222219</v>
      </c>
      <c r="N429" s="176">
        <v>45821.605729166666</v>
      </c>
      <c r="O429" s="178" t="s">
        <v>9136</v>
      </c>
      <c r="P429" s="178" t="s">
        <v>9137</v>
      </c>
      <c r="Q429" s="178" t="s">
        <v>9138</v>
      </c>
      <c r="R429" s="178" t="s">
        <v>11927</v>
      </c>
      <c r="S429" s="178" t="s">
        <v>11927</v>
      </c>
      <c r="T429" s="178" t="s">
        <v>177</v>
      </c>
      <c r="U429" s="178">
        <v>20</v>
      </c>
      <c r="V429" s="178" t="s">
        <v>13210</v>
      </c>
      <c r="W429" s="177">
        <v>0</v>
      </c>
      <c r="X429" s="178">
        <v>0</v>
      </c>
      <c r="Y429" s="178" t="s">
        <v>173</v>
      </c>
      <c r="Z429" s="178" t="s">
        <v>25</v>
      </c>
      <c r="AA429" s="178" t="s">
        <v>189</v>
      </c>
      <c r="AB429" s="178">
        <v>1</v>
      </c>
      <c r="AC429" s="92" t="s">
        <v>3341</v>
      </c>
      <c r="AD429" s="112">
        <f>IF(T429="SOPORTE_TELEFÓNICO",'BASE LIQUIDACION REDEBAN 2025'!$B$19,IF(AND(T429="VISITA_TÉCNICA",Z429="TIPO II"),'BASE LIQUIDACION REDEBAN 2025'!$B$18,'BASE LIQUIDACION REDEBAN 2025'!$B$17))</f>
        <v>35779.500569199998</v>
      </c>
      <c r="AE429" s="97">
        <v>0</v>
      </c>
      <c r="AF429" s="97">
        <f t="shared" si="6"/>
        <v>35779.500569199998</v>
      </c>
    </row>
    <row r="430" spans="1:32" s="85" customFormat="1" ht="13.15">
      <c r="A430" s="178" t="s">
        <v>90</v>
      </c>
      <c r="B430" s="95" t="str">
        <f>VLOOKUP(A430,'CENTRO DE COSTOS'!A:D,4,FALSE)</f>
        <v>JUAN SEBASTIÁN RÍOS CASTRILLÓN</v>
      </c>
      <c r="C430" s="95" t="str">
        <f>VLOOKUP(A430,'CENTRO DE COSTOS'!A:D,2,FALSE)</f>
        <v>0004-0005</v>
      </c>
      <c r="D430" s="178">
        <v>5079</v>
      </c>
      <c r="E430" s="178">
        <v>2268763</v>
      </c>
      <c r="F430" s="178">
        <v>42680</v>
      </c>
      <c r="G430" s="178" t="s">
        <v>290</v>
      </c>
      <c r="H430" s="178" t="s">
        <v>337</v>
      </c>
      <c r="I430" s="178" t="s">
        <v>13211</v>
      </c>
      <c r="J430" s="110" t="s">
        <v>167</v>
      </c>
      <c r="K430" s="178">
        <v>2268763</v>
      </c>
      <c r="L430" s="178" t="s">
        <v>13212</v>
      </c>
      <c r="M430" s="176">
        <v>45817.333333333336</v>
      </c>
      <c r="N430" s="176">
        <v>45821.646493055552</v>
      </c>
      <c r="O430" s="178" t="s">
        <v>9136</v>
      </c>
      <c r="P430" s="178" t="s">
        <v>9137</v>
      </c>
      <c r="Q430" s="178" t="s">
        <v>9138</v>
      </c>
      <c r="R430" s="178" t="s">
        <v>11927</v>
      </c>
      <c r="S430" s="178" t="s">
        <v>11927</v>
      </c>
      <c r="T430" s="178" t="s">
        <v>177</v>
      </c>
      <c r="U430" s="178">
        <v>60</v>
      </c>
      <c r="V430" s="178" t="s">
        <v>13213</v>
      </c>
      <c r="W430" s="177">
        <v>0</v>
      </c>
      <c r="X430" s="178">
        <v>0</v>
      </c>
      <c r="Y430" s="178" t="s">
        <v>173</v>
      </c>
      <c r="Z430" s="178" t="s">
        <v>28</v>
      </c>
      <c r="AA430" s="178" t="s">
        <v>189</v>
      </c>
      <c r="AB430" s="178">
        <v>1</v>
      </c>
      <c r="AC430" s="92" t="s">
        <v>340</v>
      </c>
      <c r="AD430" s="112">
        <f>IF(T430="SOPORTE_TELEFÓNICO",'BASE LIQUIDACION REDEBAN 2025'!$B$19,IF(AND(T430="VISITA_TÉCNICA",Z430="TIPO II"),'BASE LIQUIDACION REDEBAN 2025'!$B$18,'BASE LIQUIDACION REDEBAN 2025'!$B$17))</f>
        <v>67654.12000000001</v>
      </c>
      <c r="AE430" s="97">
        <v>0</v>
      </c>
      <c r="AF430" s="97">
        <f t="shared" si="6"/>
        <v>67654.12000000001</v>
      </c>
    </row>
    <row r="431" spans="1:32" s="85" customFormat="1" ht="13.15">
      <c r="A431" s="178" t="s">
        <v>91</v>
      </c>
      <c r="B431" s="95" t="str">
        <f>VLOOKUP(A431,'CENTRO DE COSTOS'!A:D,4,FALSE)</f>
        <v>JOSE MAURICIO HERNANDEZ ROJAS</v>
      </c>
      <c r="C431" s="95" t="str">
        <f>VLOOKUP(A431,'CENTRO DE COSTOS'!A:D,2,FALSE)</f>
        <v>0004-0001</v>
      </c>
      <c r="D431" s="178">
        <v>23182</v>
      </c>
      <c r="E431" s="178">
        <v>2273978</v>
      </c>
      <c r="F431" s="178">
        <v>31044</v>
      </c>
      <c r="G431" s="178" t="s">
        <v>612</v>
      </c>
      <c r="H431" s="178" t="s">
        <v>13214</v>
      </c>
      <c r="I431" s="178" t="s">
        <v>13215</v>
      </c>
      <c r="J431" s="110" t="s">
        <v>167</v>
      </c>
      <c r="K431" s="178">
        <v>2273978</v>
      </c>
      <c r="L431" s="178" t="s">
        <v>13216</v>
      </c>
      <c r="M431" s="176">
        <v>45817.521527777775</v>
      </c>
      <c r="N431" s="176">
        <v>45821.650381944448</v>
      </c>
      <c r="O431" s="178" t="s">
        <v>9136</v>
      </c>
      <c r="P431" s="178" t="s">
        <v>9137</v>
      </c>
      <c r="Q431" s="178" t="s">
        <v>9138</v>
      </c>
      <c r="R431" s="178" t="s">
        <v>11927</v>
      </c>
      <c r="S431" s="178" t="s">
        <v>11927</v>
      </c>
      <c r="T431" s="178" t="s">
        <v>177</v>
      </c>
      <c r="U431" s="178">
        <v>30</v>
      </c>
      <c r="V431" s="178" t="s">
        <v>13217</v>
      </c>
      <c r="W431" s="177">
        <v>0</v>
      </c>
      <c r="X431" s="178">
        <v>0</v>
      </c>
      <c r="Y431" s="178" t="s">
        <v>173</v>
      </c>
      <c r="Z431" s="178" t="s">
        <v>28</v>
      </c>
      <c r="AA431" s="178" t="s">
        <v>189</v>
      </c>
      <c r="AB431" s="178">
        <v>1</v>
      </c>
      <c r="AC431" s="92" t="s">
        <v>340</v>
      </c>
      <c r="AD431" s="112">
        <f>IF(T431="SOPORTE_TELEFÓNICO",'BASE LIQUIDACION REDEBAN 2025'!$B$19,IF(AND(T431="VISITA_TÉCNICA",Z431="TIPO II"),'BASE LIQUIDACION REDEBAN 2025'!$B$18,'BASE LIQUIDACION REDEBAN 2025'!$B$17))</f>
        <v>67654.12000000001</v>
      </c>
      <c r="AE431" s="97">
        <v>0</v>
      </c>
      <c r="AF431" s="97">
        <f t="shared" si="6"/>
        <v>67654.12000000001</v>
      </c>
    </row>
    <row r="432" spans="1:32" s="85" customFormat="1" ht="13.15">
      <c r="A432" s="178" t="s">
        <v>68</v>
      </c>
      <c r="B432" s="95" t="str">
        <f>VLOOKUP(A432,'CENTRO DE COSTOS'!A:D,4,FALSE)</f>
        <v>WILLIAM ASDRUBAL ROZO ROZO</v>
      </c>
      <c r="C432" s="95" t="str">
        <f>VLOOKUP(A432,'CENTRO DE COSTOS'!A:D,2,FALSE)</f>
        <v>0004-0004</v>
      </c>
      <c r="D432" s="178">
        <v>11001</v>
      </c>
      <c r="E432" s="178">
        <v>2297645</v>
      </c>
      <c r="F432" s="178">
        <v>64397</v>
      </c>
      <c r="G432" s="178" t="s">
        <v>298</v>
      </c>
      <c r="H432" s="178" t="s">
        <v>68</v>
      </c>
      <c r="I432" s="178" t="s">
        <v>13218</v>
      </c>
      <c r="J432" s="110" t="s">
        <v>167</v>
      </c>
      <c r="K432" s="178">
        <v>2297645</v>
      </c>
      <c r="L432" s="178" t="s">
        <v>13219</v>
      </c>
      <c r="M432" s="176">
        <v>45820.673611111109</v>
      </c>
      <c r="N432" s="176">
        <v>45821.656863425924</v>
      </c>
      <c r="O432" s="178" t="s">
        <v>9136</v>
      </c>
      <c r="P432" s="178" t="s">
        <v>9137</v>
      </c>
      <c r="Q432" s="178" t="s">
        <v>9138</v>
      </c>
      <c r="R432" s="178" t="s">
        <v>11927</v>
      </c>
      <c r="S432" s="178" t="s">
        <v>11927</v>
      </c>
      <c r="T432" s="178" t="s">
        <v>177</v>
      </c>
      <c r="U432" s="178">
        <v>20</v>
      </c>
      <c r="V432" s="178" t="s">
        <v>13220</v>
      </c>
      <c r="W432" s="177">
        <v>0</v>
      </c>
      <c r="X432" s="178">
        <v>0</v>
      </c>
      <c r="Y432" s="178" t="s">
        <v>173</v>
      </c>
      <c r="Z432" s="178" t="s">
        <v>25</v>
      </c>
      <c r="AA432" s="178" t="s">
        <v>189</v>
      </c>
      <c r="AB432" s="178">
        <v>1</v>
      </c>
      <c r="AC432" s="92" t="s">
        <v>785</v>
      </c>
      <c r="AD432" s="112">
        <f>IF(T432="SOPORTE_TELEFÓNICO",'BASE LIQUIDACION REDEBAN 2025'!$B$19,IF(AND(T432="VISITA_TÉCNICA",Z432="TIPO II"),'BASE LIQUIDACION REDEBAN 2025'!$B$18,'BASE LIQUIDACION REDEBAN 2025'!$B$17))</f>
        <v>35779.500569199998</v>
      </c>
      <c r="AE432" s="97">
        <v>0</v>
      </c>
      <c r="AF432" s="97">
        <f t="shared" si="6"/>
        <v>35779.500569199998</v>
      </c>
    </row>
    <row r="433" spans="1:32" s="85" customFormat="1" ht="13.15">
      <c r="A433" s="178" t="s">
        <v>87</v>
      </c>
      <c r="B433" s="95" t="str">
        <f>VLOOKUP(A433,'CENTRO DE COSTOS'!A:D,4,FALSE)</f>
        <v>DIEGO FERNANDO HENAO CARDONA</v>
      </c>
      <c r="C433" s="95" t="str">
        <f>VLOOKUP(A433,'CENTRO DE COSTOS'!A:D,2,FALSE)</f>
        <v>0004-0002</v>
      </c>
      <c r="D433" s="178">
        <v>17524</v>
      </c>
      <c r="E433" s="178">
        <v>2298488</v>
      </c>
      <c r="F433" s="178">
        <v>10033</v>
      </c>
      <c r="G433" s="178" t="s">
        <v>827</v>
      </c>
      <c r="H433" s="178" t="s">
        <v>12398</v>
      </c>
      <c r="I433" s="178" t="s">
        <v>13221</v>
      </c>
      <c r="J433" s="110" t="s">
        <v>167</v>
      </c>
      <c r="K433" s="178">
        <v>2298488</v>
      </c>
      <c r="L433" s="178" t="s">
        <v>13222</v>
      </c>
      <c r="M433" s="176">
        <v>45821.333333333336</v>
      </c>
      <c r="N433" s="176">
        <v>45821.660717592589</v>
      </c>
      <c r="O433" s="178" t="s">
        <v>9136</v>
      </c>
      <c r="P433" s="178" t="s">
        <v>9137</v>
      </c>
      <c r="Q433" s="178" t="s">
        <v>9138</v>
      </c>
      <c r="R433" s="178" t="s">
        <v>11927</v>
      </c>
      <c r="S433" s="178" t="s">
        <v>11927</v>
      </c>
      <c r="T433" s="178" t="s">
        <v>177</v>
      </c>
      <c r="U433" s="178">
        <v>30</v>
      </c>
      <c r="V433" s="178" t="s">
        <v>13223</v>
      </c>
      <c r="W433" s="177">
        <v>0</v>
      </c>
      <c r="X433" s="178">
        <v>0</v>
      </c>
      <c r="Y433" s="178" t="s">
        <v>173</v>
      </c>
      <c r="Z433" s="178" t="s">
        <v>28</v>
      </c>
      <c r="AA433" s="178" t="s">
        <v>189</v>
      </c>
      <c r="AB433" s="178">
        <v>1</v>
      </c>
      <c r="AC433" s="92" t="s">
        <v>340</v>
      </c>
      <c r="AD433" s="112">
        <f>IF(T433="SOPORTE_TELEFÓNICO",'BASE LIQUIDACION REDEBAN 2025'!$B$19,IF(AND(T433="VISITA_TÉCNICA",Z433="TIPO II"),'BASE LIQUIDACION REDEBAN 2025'!$B$18,'BASE LIQUIDACION REDEBAN 2025'!$B$17))</f>
        <v>67654.12000000001</v>
      </c>
      <c r="AE433" s="97">
        <v>0</v>
      </c>
      <c r="AF433" s="97">
        <f t="shared" si="6"/>
        <v>67654.12000000001</v>
      </c>
    </row>
    <row r="434" spans="1:32" s="85" customFormat="1" ht="13.15">
      <c r="A434" s="178" t="s">
        <v>86</v>
      </c>
      <c r="B434" s="95" t="str">
        <f>VLOOKUP(A434,'CENTRO DE COSTOS'!A:D,4,FALSE)</f>
        <v>KEVIN ALEXIS CORZO BUSTOS</v>
      </c>
      <c r="C434" s="95" t="str">
        <f>VLOOKUP(A434,'CENTRO DE COSTOS'!A:D,2,FALSE)</f>
        <v>0004-0007</v>
      </c>
      <c r="D434" s="178">
        <v>73001</v>
      </c>
      <c r="E434" s="178">
        <v>2284178</v>
      </c>
      <c r="F434" s="178">
        <v>58765</v>
      </c>
      <c r="G434" s="178" t="s">
        <v>870</v>
      </c>
      <c r="H434" s="178" t="s">
        <v>86</v>
      </c>
      <c r="I434" s="178" t="s">
        <v>13224</v>
      </c>
      <c r="J434" s="110" t="s">
        <v>167</v>
      </c>
      <c r="K434" s="178">
        <v>2284178</v>
      </c>
      <c r="L434" s="178" t="s">
        <v>13225</v>
      </c>
      <c r="M434" s="176">
        <v>45818.713888888888</v>
      </c>
      <c r="N434" s="176">
        <v>45821.673657407409</v>
      </c>
      <c r="O434" s="178" t="s">
        <v>9136</v>
      </c>
      <c r="P434" s="178" t="s">
        <v>9137</v>
      </c>
      <c r="Q434" s="178" t="s">
        <v>9138</v>
      </c>
      <c r="R434" s="178" t="s">
        <v>11927</v>
      </c>
      <c r="S434" s="178" t="s">
        <v>11927</v>
      </c>
      <c r="T434" s="178" t="s">
        <v>177</v>
      </c>
      <c r="U434" s="178">
        <v>50</v>
      </c>
      <c r="V434" s="178" t="s">
        <v>13226</v>
      </c>
      <c r="W434" s="177">
        <v>0</v>
      </c>
      <c r="X434" s="178">
        <v>0</v>
      </c>
      <c r="Y434" s="178" t="s">
        <v>173</v>
      </c>
      <c r="Z434" s="178" t="s">
        <v>25</v>
      </c>
      <c r="AA434" s="178" t="s">
        <v>189</v>
      </c>
      <c r="AB434" s="178">
        <v>1</v>
      </c>
      <c r="AC434" s="92" t="s">
        <v>3341</v>
      </c>
      <c r="AD434" s="112">
        <f>IF(T434="SOPORTE_TELEFÓNICO",'BASE LIQUIDACION REDEBAN 2025'!$B$19,IF(AND(T434="VISITA_TÉCNICA",Z434="TIPO II"),'BASE LIQUIDACION REDEBAN 2025'!$B$18,'BASE LIQUIDACION REDEBAN 2025'!$B$17))</f>
        <v>35779.500569199998</v>
      </c>
      <c r="AE434" s="97">
        <v>0</v>
      </c>
      <c r="AF434" s="97">
        <f t="shared" si="6"/>
        <v>35779.500569199998</v>
      </c>
    </row>
    <row r="435" spans="1:32" s="85" customFormat="1" ht="13.15">
      <c r="A435" s="178" t="s">
        <v>76</v>
      </c>
      <c r="B435" s="95" t="str">
        <f>VLOOKUP(A435,'CENTRO DE COSTOS'!A:D,4,FALSE)</f>
        <v>DIEGO FERNANDO HENAO CARDONA</v>
      </c>
      <c r="C435" s="95" t="str">
        <f>VLOOKUP(A435,'CENTRO DE COSTOS'!A:D,2,FALSE)</f>
        <v>0004-0003</v>
      </c>
      <c r="D435" s="178">
        <v>19780</v>
      </c>
      <c r="E435" s="178">
        <v>2255174</v>
      </c>
      <c r="F435" s="178">
        <v>38438</v>
      </c>
      <c r="G435" s="178" t="s">
        <v>200</v>
      </c>
      <c r="H435" s="178" t="s">
        <v>6457</v>
      </c>
      <c r="I435" s="178" t="s">
        <v>13227</v>
      </c>
      <c r="J435" s="110" t="s">
        <v>167</v>
      </c>
      <c r="K435" s="178">
        <v>2255174</v>
      </c>
      <c r="L435" s="178" t="s">
        <v>13228</v>
      </c>
      <c r="M435" s="176">
        <v>45812.684027777781</v>
      </c>
      <c r="N435" s="176">
        <v>45821.677743055552</v>
      </c>
      <c r="O435" s="178" t="s">
        <v>9136</v>
      </c>
      <c r="P435" s="178" t="s">
        <v>9137</v>
      </c>
      <c r="Q435" s="178" t="s">
        <v>9138</v>
      </c>
      <c r="R435" s="178" t="s">
        <v>11927</v>
      </c>
      <c r="S435" s="178" t="s">
        <v>11927</v>
      </c>
      <c r="T435" s="178" t="s">
        <v>9971</v>
      </c>
      <c r="U435" s="178">
        <v>60</v>
      </c>
      <c r="V435" s="178" t="s">
        <v>13229</v>
      </c>
      <c r="W435" s="177">
        <v>2259111469</v>
      </c>
      <c r="X435" s="178" t="s">
        <v>11942</v>
      </c>
      <c r="Y435" s="178" t="s">
        <v>11943</v>
      </c>
      <c r="Z435" s="178" t="s">
        <v>30</v>
      </c>
      <c r="AA435" s="178" t="s">
        <v>189</v>
      </c>
      <c r="AB435" s="178">
        <v>0</v>
      </c>
      <c r="AC435" s="92">
        <v>0</v>
      </c>
      <c r="AD435" s="112">
        <f>IF(T435="SOPORTE_TELEFÓNICO",'BASE LIQUIDACION REDEBAN 2025'!$B$19,IF(AND(T435="VISITA_TÉCNICA",Z435="TIPO II"),'BASE LIQUIDACION REDEBAN 2025'!$B$18,'BASE LIQUIDACION REDEBAN 2025'!$B$17))</f>
        <v>35779.500569199998</v>
      </c>
      <c r="AE435" s="97">
        <v>0</v>
      </c>
      <c r="AF435" s="97">
        <f t="shared" si="6"/>
        <v>35779.500569199998</v>
      </c>
    </row>
    <row r="436" spans="1:32" s="85" customFormat="1" ht="13.15">
      <c r="A436" s="178" t="s">
        <v>87</v>
      </c>
      <c r="B436" s="95" t="str">
        <f>VLOOKUP(A436,'CENTRO DE COSTOS'!A:D,4,FALSE)</f>
        <v>DIEGO FERNANDO HENAO CARDONA</v>
      </c>
      <c r="C436" s="95" t="str">
        <f>VLOOKUP(A436,'CENTRO DE COSTOS'!A:D,2,FALSE)</f>
        <v>0004-0002</v>
      </c>
      <c r="D436" s="178">
        <v>17524</v>
      </c>
      <c r="E436" s="178">
        <v>2281810</v>
      </c>
      <c r="F436" s="178">
        <v>52003</v>
      </c>
      <c r="G436" s="178" t="s">
        <v>827</v>
      </c>
      <c r="H436" s="178" t="s">
        <v>12398</v>
      </c>
      <c r="I436" s="178" t="s">
        <v>13230</v>
      </c>
      <c r="J436" s="110" t="s">
        <v>167</v>
      </c>
      <c r="K436" s="178">
        <v>2281810</v>
      </c>
      <c r="L436" s="178" t="s">
        <v>13231</v>
      </c>
      <c r="M436" s="176">
        <v>45818.558333333334</v>
      </c>
      <c r="N436" s="176">
        <v>45821.679895833331</v>
      </c>
      <c r="O436" s="178" t="s">
        <v>9136</v>
      </c>
      <c r="P436" s="178" t="s">
        <v>9137</v>
      </c>
      <c r="Q436" s="178" t="s">
        <v>9138</v>
      </c>
      <c r="R436" s="178" t="s">
        <v>11927</v>
      </c>
      <c r="S436" s="178" t="s">
        <v>11927</v>
      </c>
      <c r="T436" s="178" t="s">
        <v>177</v>
      </c>
      <c r="U436" s="178">
        <v>40</v>
      </c>
      <c r="V436" s="178" t="s">
        <v>13232</v>
      </c>
      <c r="W436" s="177">
        <v>0</v>
      </c>
      <c r="X436" s="178">
        <v>0</v>
      </c>
      <c r="Y436" s="178" t="s">
        <v>173</v>
      </c>
      <c r="Z436" s="178" t="s">
        <v>28</v>
      </c>
      <c r="AA436" s="178" t="s">
        <v>189</v>
      </c>
      <c r="AB436" s="178">
        <v>1</v>
      </c>
      <c r="AC436" s="92">
        <v>0</v>
      </c>
      <c r="AD436" s="112">
        <f>IF(T436="SOPORTE_TELEFÓNICO",'BASE LIQUIDACION REDEBAN 2025'!$B$19,IF(AND(T436="VISITA_TÉCNICA",Z436="TIPO II"),'BASE LIQUIDACION REDEBAN 2025'!$B$18,'BASE LIQUIDACION REDEBAN 2025'!$B$17))</f>
        <v>67654.12000000001</v>
      </c>
      <c r="AE436" s="97">
        <v>0</v>
      </c>
      <c r="AF436" s="97">
        <f t="shared" si="6"/>
        <v>67654.12000000001</v>
      </c>
    </row>
    <row r="437" spans="1:32" s="85" customFormat="1" ht="13.15">
      <c r="A437" s="178" t="s">
        <v>72</v>
      </c>
      <c r="B437" s="95" t="str">
        <f>VLOOKUP(A437,'CENTRO DE COSTOS'!A:D,4,FALSE)</f>
        <v>MIGUEL JULIÁN HERNÁNDEZ GUARÍN</v>
      </c>
      <c r="C437" s="95" t="str">
        <f>VLOOKUP(A437,'CENTRO DE COSTOS'!A:D,2,FALSE)</f>
        <v>0004-0008</v>
      </c>
      <c r="D437" s="178">
        <v>81065</v>
      </c>
      <c r="E437" s="178">
        <v>2255348</v>
      </c>
      <c r="F437" s="178">
        <v>73024</v>
      </c>
      <c r="G437" s="178" t="s">
        <v>3449</v>
      </c>
      <c r="H437" s="178" t="s">
        <v>13233</v>
      </c>
      <c r="I437" s="178" t="s">
        <v>13234</v>
      </c>
      <c r="J437" s="110" t="s">
        <v>167</v>
      </c>
      <c r="K437" s="178">
        <v>2255348</v>
      </c>
      <c r="L437" s="178" t="s">
        <v>13235</v>
      </c>
      <c r="M437" s="176">
        <v>45812.697222222225</v>
      </c>
      <c r="N437" s="176">
        <v>45821.682766203703</v>
      </c>
      <c r="O437" s="178" t="s">
        <v>9136</v>
      </c>
      <c r="P437" s="178" t="s">
        <v>9137</v>
      </c>
      <c r="Q437" s="178" t="s">
        <v>9138</v>
      </c>
      <c r="R437" s="178" t="s">
        <v>11927</v>
      </c>
      <c r="S437" s="178" t="s">
        <v>11927</v>
      </c>
      <c r="T437" s="178" t="s">
        <v>9971</v>
      </c>
      <c r="U437" s="178">
        <v>20</v>
      </c>
      <c r="V437" s="178" t="s">
        <v>13138</v>
      </c>
      <c r="W437" s="177">
        <v>45899500864</v>
      </c>
      <c r="X437" s="178" t="s">
        <v>12097</v>
      </c>
      <c r="Y437" s="178" t="s">
        <v>173</v>
      </c>
      <c r="Z437" s="178" t="s">
        <v>175</v>
      </c>
      <c r="AA437" s="178" t="s">
        <v>227</v>
      </c>
      <c r="AB437" s="178">
        <v>0</v>
      </c>
      <c r="AC437" s="92">
        <v>0</v>
      </c>
      <c r="AD437" s="112">
        <f>IF(T437="SOPORTE_TELEFÓNICO",'BASE LIQUIDACION REDEBAN 2025'!$B$19,IF(AND(T437="VISITA_TÉCNICA",Z437="TIPO II"),'BASE LIQUIDACION REDEBAN 2025'!$B$18,'BASE LIQUIDACION REDEBAN 2025'!$B$17))</f>
        <v>35779.500569199998</v>
      </c>
      <c r="AE437" s="97">
        <v>0</v>
      </c>
      <c r="AF437" s="97">
        <f t="shared" si="6"/>
        <v>35779.500569199998</v>
      </c>
    </row>
    <row r="438" spans="1:32" s="85" customFormat="1" ht="13.15">
      <c r="A438" s="178" t="s">
        <v>93</v>
      </c>
      <c r="B438" s="95" t="str">
        <f>VLOOKUP(A438,'CENTRO DE COSTOS'!A:D,4,FALSE)</f>
        <v>DIEGO FERNANDO HENAO CARDONA</v>
      </c>
      <c r="C438" s="95" t="str">
        <f>VLOOKUP(A438,'CENTRO DE COSTOS'!A:D,2,FALSE)</f>
        <v>0004-0003</v>
      </c>
      <c r="D438" s="178">
        <v>52001</v>
      </c>
      <c r="E438" s="178">
        <v>2301663</v>
      </c>
      <c r="F438" s="178">
        <v>78553</v>
      </c>
      <c r="G438" s="178" t="s">
        <v>162</v>
      </c>
      <c r="H438" s="178" t="s">
        <v>93</v>
      </c>
      <c r="I438" s="178" t="s">
        <v>13236</v>
      </c>
      <c r="J438" s="110" t="s">
        <v>167</v>
      </c>
      <c r="K438" s="178">
        <v>2301663</v>
      </c>
      <c r="L438" s="178" t="s">
        <v>13237</v>
      </c>
      <c r="M438" s="176">
        <v>45821.495138888888</v>
      </c>
      <c r="N438" s="176">
        <v>45821.68445601852</v>
      </c>
      <c r="O438" s="178" t="s">
        <v>9136</v>
      </c>
      <c r="P438" s="178" t="s">
        <v>9137</v>
      </c>
      <c r="Q438" s="178" t="s">
        <v>9138</v>
      </c>
      <c r="R438" s="178" t="s">
        <v>11927</v>
      </c>
      <c r="S438" s="178" t="s">
        <v>11927</v>
      </c>
      <c r="T438" s="178" t="s">
        <v>177</v>
      </c>
      <c r="U438" s="178">
        <v>50</v>
      </c>
      <c r="V438" s="178" t="s">
        <v>13238</v>
      </c>
      <c r="W438" s="177">
        <v>0</v>
      </c>
      <c r="X438" s="178">
        <v>0</v>
      </c>
      <c r="Y438" s="178" t="s">
        <v>173</v>
      </c>
      <c r="Z438" s="178" t="s">
        <v>25</v>
      </c>
      <c r="AA438" s="178" t="s">
        <v>189</v>
      </c>
      <c r="AB438" s="178">
        <v>1</v>
      </c>
      <c r="AC438" s="92">
        <v>0</v>
      </c>
      <c r="AD438" s="112">
        <f>IF(T438="SOPORTE_TELEFÓNICO",'BASE LIQUIDACION REDEBAN 2025'!$B$19,IF(AND(T438="VISITA_TÉCNICA",Z438="TIPO II"),'BASE LIQUIDACION REDEBAN 2025'!$B$18,'BASE LIQUIDACION REDEBAN 2025'!$B$17))</f>
        <v>35779.500569199998</v>
      </c>
      <c r="AE438" s="97">
        <v>0</v>
      </c>
      <c r="AF438" s="97">
        <f t="shared" si="6"/>
        <v>35779.500569199998</v>
      </c>
    </row>
    <row r="439" spans="1:32" s="85" customFormat="1" ht="13.15">
      <c r="A439" s="178" t="s">
        <v>68</v>
      </c>
      <c r="B439" s="95" t="str">
        <f>VLOOKUP(A439,'CENTRO DE COSTOS'!A:D,4,FALSE)</f>
        <v>WILLIAM ASDRUBAL ROZO ROZO</v>
      </c>
      <c r="C439" s="95" t="str">
        <f>VLOOKUP(A439,'CENTRO DE COSTOS'!A:D,2,FALSE)</f>
        <v>0004-0004</v>
      </c>
      <c r="D439" s="178">
        <v>25743</v>
      </c>
      <c r="E439" s="178">
        <v>2258953</v>
      </c>
      <c r="F439" s="178">
        <v>23694</v>
      </c>
      <c r="G439" s="178" t="s">
        <v>298</v>
      </c>
      <c r="H439" s="178" t="s">
        <v>13239</v>
      </c>
      <c r="I439" s="178" t="s">
        <v>13240</v>
      </c>
      <c r="J439" s="110" t="s">
        <v>167</v>
      </c>
      <c r="K439" s="178">
        <v>2258953</v>
      </c>
      <c r="L439" s="178" t="s">
        <v>13241</v>
      </c>
      <c r="M439" s="176">
        <v>45813.460416666669</v>
      </c>
      <c r="N439" s="176">
        <v>45821.695081018515</v>
      </c>
      <c r="O439" s="178" t="s">
        <v>9136</v>
      </c>
      <c r="P439" s="178" t="s">
        <v>9137</v>
      </c>
      <c r="Q439" s="178" t="s">
        <v>9138</v>
      </c>
      <c r="R439" s="178" t="s">
        <v>11927</v>
      </c>
      <c r="S439" s="178" t="s">
        <v>11927</v>
      </c>
      <c r="T439" s="178" t="s">
        <v>9971</v>
      </c>
      <c r="U439" s="178">
        <v>80</v>
      </c>
      <c r="V439" s="178" t="s">
        <v>13242</v>
      </c>
      <c r="W439" s="177">
        <v>700160348043</v>
      </c>
      <c r="X439" s="178" t="s">
        <v>12037</v>
      </c>
      <c r="Y439" s="178" t="s">
        <v>173</v>
      </c>
      <c r="Z439" s="178" t="s">
        <v>28</v>
      </c>
      <c r="AA439" s="178" t="s">
        <v>189</v>
      </c>
      <c r="AB439" s="178">
        <v>0</v>
      </c>
      <c r="AC439" s="92">
        <v>0</v>
      </c>
      <c r="AD439" s="112">
        <f>IF(T439="SOPORTE_TELEFÓNICO",'BASE LIQUIDACION REDEBAN 2025'!$B$19,IF(AND(T439="VISITA_TÉCNICA",Z439="TIPO II"),'BASE LIQUIDACION REDEBAN 2025'!$B$18,'BASE LIQUIDACION REDEBAN 2025'!$B$17))</f>
        <v>35779.500569199998</v>
      </c>
      <c r="AE439" s="97">
        <v>0</v>
      </c>
      <c r="AF439" s="97">
        <f t="shared" ref="AF439:AF500" si="7">IF(T439="VISITA_TÉCNICA",AD439*AB439,AD439)</f>
        <v>35779.500569199998</v>
      </c>
    </row>
    <row r="440" spans="1:32" s="85" customFormat="1" ht="13.15">
      <c r="A440" s="178" t="s">
        <v>92</v>
      </c>
      <c r="B440" s="95" t="str">
        <f>VLOOKUP(A440,'CENTRO DE COSTOS'!A:D,4,FALSE)</f>
        <v>KEVIN ALEXIS CORZO BUSTOS</v>
      </c>
      <c r="C440" s="95" t="str">
        <f>VLOOKUP(A440,'CENTRO DE COSTOS'!A:D,2,FALSE)</f>
        <v>0004-0007</v>
      </c>
      <c r="D440" s="178">
        <v>41001</v>
      </c>
      <c r="E440" s="178">
        <v>2297238</v>
      </c>
      <c r="F440" s="178">
        <v>39911</v>
      </c>
      <c r="G440" s="178" t="s">
        <v>256</v>
      </c>
      <c r="H440" s="178" t="s">
        <v>92</v>
      </c>
      <c r="I440" s="178" t="s">
        <v>13243</v>
      </c>
      <c r="J440" s="110" t="s">
        <v>167</v>
      </c>
      <c r="K440" s="178">
        <v>2297238</v>
      </c>
      <c r="L440" s="178" t="s">
        <v>13244</v>
      </c>
      <c r="M440" s="176">
        <v>45820.65</v>
      </c>
      <c r="N440" s="176">
        <v>45821.695335648146</v>
      </c>
      <c r="O440" s="178" t="s">
        <v>9136</v>
      </c>
      <c r="P440" s="178" t="s">
        <v>9137</v>
      </c>
      <c r="Q440" s="178" t="s">
        <v>9138</v>
      </c>
      <c r="R440" s="178" t="s">
        <v>11927</v>
      </c>
      <c r="S440" s="178" t="s">
        <v>11927</v>
      </c>
      <c r="T440" s="178" t="s">
        <v>177</v>
      </c>
      <c r="U440" s="178">
        <v>30</v>
      </c>
      <c r="V440" s="178" t="s">
        <v>13245</v>
      </c>
      <c r="W440" s="177">
        <v>0</v>
      </c>
      <c r="X440" s="178">
        <v>0</v>
      </c>
      <c r="Y440" s="178" t="s">
        <v>173</v>
      </c>
      <c r="Z440" s="178" t="s">
        <v>25</v>
      </c>
      <c r="AA440" s="178" t="s">
        <v>189</v>
      </c>
      <c r="AB440" s="178">
        <v>1</v>
      </c>
      <c r="AC440" s="92" t="s">
        <v>1326</v>
      </c>
      <c r="AD440" s="112">
        <f>IF(T440="SOPORTE_TELEFÓNICO",'BASE LIQUIDACION REDEBAN 2025'!$B$19,IF(AND(T440="VISITA_TÉCNICA",Z440="TIPO II"),'BASE LIQUIDACION REDEBAN 2025'!$B$18,'BASE LIQUIDACION REDEBAN 2025'!$B$17))</f>
        <v>35779.500569199998</v>
      </c>
      <c r="AE440" s="97">
        <v>0</v>
      </c>
      <c r="AF440" s="97">
        <f t="shared" si="7"/>
        <v>35779.500569199998</v>
      </c>
    </row>
    <row r="441" spans="1:32" s="85" customFormat="1" ht="13.15">
      <c r="A441" s="178" t="s">
        <v>98</v>
      </c>
      <c r="B441" s="95" t="str">
        <f>VLOOKUP(A441,'CENTRO DE COSTOS'!A:D,4,FALSE)</f>
        <v>MIGUEL JULIÁN HERNÁNDEZ GUARÍN</v>
      </c>
      <c r="C441" s="95" t="str">
        <f>VLOOKUP(A441,'CENTRO DE COSTOS'!A:D,2,FALSE)</f>
        <v>0004-0008</v>
      </c>
      <c r="D441" s="178">
        <v>15001</v>
      </c>
      <c r="E441" s="178">
        <v>2298487</v>
      </c>
      <c r="F441" s="178">
        <v>33106</v>
      </c>
      <c r="G441" s="178" t="s">
        <v>371</v>
      </c>
      <c r="H441" s="178" t="s">
        <v>98</v>
      </c>
      <c r="I441" s="178" t="s">
        <v>13246</v>
      </c>
      <c r="J441" s="110" t="s">
        <v>167</v>
      </c>
      <c r="K441" s="178">
        <v>2298487</v>
      </c>
      <c r="L441" s="178" t="s">
        <v>13247</v>
      </c>
      <c r="M441" s="176">
        <v>45821.333333333336</v>
      </c>
      <c r="N441" s="176">
        <v>45821.69835648148</v>
      </c>
      <c r="O441" s="178" t="s">
        <v>9136</v>
      </c>
      <c r="P441" s="178" t="s">
        <v>9137</v>
      </c>
      <c r="Q441" s="178" t="s">
        <v>9138</v>
      </c>
      <c r="R441" s="178" t="s">
        <v>11927</v>
      </c>
      <c r="S441" s="178" t="s">
        <v>11927</v>
      </c>
      <c r="T441" s="178" t="s">
        <v>177</v>
      </c>
      <c r="U441" s="178">
        <v>120</v>
      </c>
      <c r="V441" s="178" t="s">
        <v>13248</v>
      </c>
      <c r="W441" s="177">
        <v>0</v>
      </c>
      <c r="X441" s="178">
        <v>0</v>
      </c>
      <c r="Y441" s="178" t="s">
        <v>173</v>
      </c>
      <c r="Z441" s="178" t="s">
        <v>25</v>
      </c>
      <c r="AA441" s="178" t="s">
        <v>189</v>
      </c>
      <c r="AB441" s="178">
        <v>1</v>
      </c>
      <c r="AC441" s="92" t="s">
        <v>1326</v>
      </c>
      <c r="AD441" s="112">
        <f>IF(T441="SOPORTE_TELEFÓNICO",'BASE LIQUIDACION REDEBAN 2025'!$B$19,IF(AND(T441="VISITA_TÉCNICA",Z441="TIPO II"),'BASE LIQUIDACION REDEBAN 2025'!$B$18,'BASE LIQUIDACION REDEBAN 2025'!$B$17))</f>
        <v>35779.500569199998</v>
      </c>
      <c r="AE441" s="97">
        <v>0</v>
      </c>
      <c r="AF441" s="97">
        <f t="shared" si="7"/>
        <v>35779.500569199998</v>
      </c>
    </row>
    <row r="442" spans="1:32" s="85" customFormat="1" ht="13.15">
      <c r="A442" s="178" t="s">
        <v>80</v>
      </c>
      <c r="B442" s="95" t="str">
        <f>VLOOKUP(A442,'CENTRO DE COSTOS'!A:D,4,FALSE)</f>
        <v>JOSE MAURICIO HERNANDEZ ROJAS</v>
      </c>
      <c r="C442" s="95" t="str">
        <f>VLOOKUP(A442,'CENTRO DE COSTOS'!A:D,2,FALSE)</f>
        <v>0004-0001</v>
      </c>
      <c r="D442" s="178">
        <v>13001</v>
      </c>
      <c r="E442" s="178">
        <v>2277554</v>
      </c>
      <c r="F442" s="178">
        <v>78794</v>
      </c>
      <c r="G442" s="178" t="s">
        <v>364</v>
      </c>
      <c r="H442" s="178" t="s">
        <v>80</v>
      </c>
      <c r="I442" s="178" t="s">
        <v>13249</v>
      </c>
      <c r="J442" s="110" t="s">
        <v>167</v>
      </c>
      <c r="K442" s="178">
        <v>2277554</v>
      </c>
      <c r="L442" s="178" t="s">
        <v>13250</v>
      </c>
      <c r="M442" s="176">
        <v>45818.333333333336</v>
      </c>
      <c r="N442" s="176">
        <v>45822.347916666666</v>
      </c>
      <c r="O442" s="178" t="s">
        <v>9136</v>
      </c>
      <c r="P442" s="178" t="s">
        <v>9137</v>
      </c>
      <c r="Q442" s="178" t="s">
        <v>9138</v>
      </c>
      <c r="R442" s="178" t="s">
        <v>11927</v>
      </c>
      <c r="S442" s="178" t="s">
        <v>11927</v>
      </c>
      <c r="T442" s="178" t="s">
        <v>177</v>
      </c>
      <c r="U442" s="178">
        <v>10</v>
      </c>
      <c r="V442" s="178" t="s">
        <v>13251</v>
      </c>
      <c r="W442" s="177">
        <v>0</v>
      </c>
      <c r="X442" s="178">
        <v>0</v>
      </c>
      <c r="Y442" s="178" t="s">
        <v>173</v>
      </c>
      <c r="Z442" s="178" t="s">
        <v>25</v>
      </c>
      <c r="AA442" s="178" t="s">
        <v>189</v>
      </c>
      <c r="AB442" s="178">
        <v>1</v>
      </c>
      <c r="AC442" s="92" t="s">
        <v>367</v>
      </c>
      <c r="AD442" s="112">
        <f>IF(T442="SOPORTE_TELEFÓNICO",'BASE LIQUIDACION REDEBAN 2025'!$B$19,IF(AND(T442="VISITA_TÉCNICA",Z442="TIPO II"),'BASE LIQUIDACION REDEBAN 2025'!$B$18,'BASE LIQUIDACION REDEBAN 2025'!$B$17))</f>
        <v>35779.500569199998</v>
      </c>
      <c r="AE442" s="97">
        <v>0</v>
      </c>
      <c r="AF442" s="97">
        <f t="shared" si="7"/>
        <v>35779.500569199998</v>
      </c>
    </row>
    <row r="443" spans="1:32" s="85" customFormat="1" ht="13.15">
      <c r="A443" s="178" t="s">
        <v>80</v>
      </c>
      <c r="B443" s="95" t="str">
        <f>VLOOKUP(A443,'CENTRO DE COSTOS'!A:D,4,FALSE)</f>
        <v>JOSE MAURICIO HERNANDEZ ROJAS</v>
      </c>
      <c r="C443" s="95" t="str">
        <f>VLOOKUP(A443,'CENTRO DE COSTOS'!A:D,2,FALSE)</f>
        <v>0004-0001</v>
      </c>
      <c r="D443" s="178">
        <v>13001</v>
      </c>
      <c r="E443" s="178">
        <v>2293774</v>
      </c>
      <c r="F443" s="178">
        <v>70725</v>
      </c>
      <c r="G443" s="178" t="s">
        <v>364</v>
      </c>
      <c r="H443" s="178" t="s">
        <v>80</v>
      </c>
      <c r="I443" s="178" t="s">
        <v>13252</v>
      </c>
      <c r="J443" s="110" t="s">
        <v>167</v>
      </c>
      <c r="K443" s="178">
        <v>2293774</v>
      </c>
      <c r="L443" s="178" t="s">
        <v>13253</v>
      </c>
      <c r="M443" s="176">
        <v>45820.408333333333</v>
      </c>
      <c r="N443" s="176">
        <v>45822.350694444445</v>
      </c>
      <c r="O443" s="178" t="s">
        <v>9136</v>
      </c>
      <c r="P443" s="178" t="s">
        <v>9137</v>
      </c>
      <c r="Q443" s="178" t="s">
        <v>9138</v>
      </c>
      <c r="R443" s="178" t="s">
        <v>11927</v>
      </c>
      <c r="S443" s="178" t="s">
        <v>11927</v>
      </c>
      <c r="T443" s="178" t="s">
        <v>177</v>
      </c>
      <c r="U443" s="178">
        <v>70</v>
      </c>
      <c r="V443" s="178" t="s">
        <v>13254</v>
      </c>
      <c r="W443" s="177">
        <v>0</v>
      </c>
      <c r="X443" s="178">
        <v>0</v>
      </c>
      <c r="Y443" s="178" t="s">
        <v>173</v>
      </c>
      <c r="Z443" s="178" t="s">
        <v>25</v>
      </c>
      <c r="AA443" s="178" t="s">
        <v>189</v>
      </c>
      <c r="AB443" s="178">
        <v>1</v>
      </c>
      <c r="AC443" s="92" t="s">
        <v>829</v>
      </c>
      <c r="AD443" s="112">
        <f>IF(T443="SOPORTE_TELEFÓNICO",'BASE LIQUIDACION REDEBAN 2025'!$B$19,IF(AND(T443="VISITA_TÉCNICA",Z443="TIPO II"),'BASE LIQUIDACION REDEBAN 2025'!$B$18,'BASE LIQUIDACION REDEBAN 2025'!$B$17))</f>
        <v>35779.500569199998</v>
      </c>
      <c r="AE443" s="97">
        <v>0</v>
      </c>
      <c r="AF443" s="97">
        <f t="shared" si="7"/>
        <v>35779.500569199998</v>
      </c>
    </row>
    <row r="444" spans="1:32" s="85" customFormat="1" ht="13.15">
      <c r="A444" s="178" t="s">
        <v>80</v>
      </c>
      <c r="B444" s="95" t="str">
        <f>VLOOKUP(A444,'CENTRO DE COSTOS'!A:D,4,FALSE)</f>
        <v>JOSE MAURICIO HERNANDEZ ROJAS</v>
      </c>
      <c r="C444" s="95" t="str">
        <f>VLOOKUP(A444,'CENTRO DE COSTOS'!A:D,2,FALSE)</f>
        <v>0004-0001</v>
      </c>
      <c r="D444" s="178">
        <v>13001</v>
      </c>
      <c r="E444" s="178">
        <v>2298997</v>
      </c>
      <c r="F444" s="178">
        <v>67024</v>
      </c>
      <c r="G444" s="178" t="s">
        <v>364</v>
      </c>
      <c r="H444" s="178" t="s">
        <v>80</v>
      </c>
      <c r="I444" s="178" t="s">
        <v>13255</v>
      </c>
      <c r="J444" s="110" t="s">
        <v>167</v>
      </c>
      <c r="K444" s="178">
        <v>2298997</v>
      </c>
      <c r="L444" s="178" t="s">
        <v>13256</v>
      </c>
      <c r="M444" s="176">
        <v>45821.333333333336</v>
      </c>
      <c r="N444" s="176">
        <v>45822.370833333334</v>
      </c>
      <c r="O444" s="178" t="s">
        <v>9136</v>
      </c>
      <c r="P444" s="178" t="s">
        <v>9137</v>
      </c>
      <c r="Q444" s="178" t="s">
        <v>9138</v>
      </c>
      <c r="R444" s="178" t="s">
        <v>11927</v>
      </c>
      <c r="S444" s="178" t="s">
        <v>11927</v>
      </c>
      <c r="T444" s="178" t="s">
        <v>177</v>
      </c>
      <c r="U444" s="178">
        <v>170</v>
      </c>
      <c r="V444" s="178" t="s">
        <v>13257</v>
      </c>
      <c r="W444" s="177">
        <v>0</v>
      </c>
      <c r="X444" s="178">
        <v>0</v>
      </c>
      <c r="Y444" s="178" t="s">
        <v>173</v>
      </c>
      <c r="Z444" s="178" t="s">
        <v>25</v>
      </c>
      <c r="AA444" s="178" t="s">
        <v>189</v>
      </c>
      <c r="AB444" s="178">
        <v>1</v>
      </c>
      <c r="AC444" s="92" t="s">
        <v>453</v>
      </c>
      <c r="AD444" s="112">
        <f>IF(T444="SOPORTE_TELEFÓNICO",'BASE LIQUIDACION REDEBAN 2025'!$B$19,IF(AND(T444="VISITA_TÉCNICA",Z444="TIPO II"),'BASE LIQUIDACION REDEBAN 2025'!$B$18,'BASE LIQUIDACION REDEBAN 2025'!$B$17))</f>
        <v>35779.500569199998</v>
      </c>
      <c r="AE444" s="97">
        <v>0</v>
      </c>
      <c r="AF444" s="97">
        <f t="shared" si="7"/>
        <v>35779.500569199998</v>
      </c>
    </row>
    <row r="445" spans="1:32" s="85" customFormat="1" ht="13.15">
      <c r="A445" s="178" t="s">
        <v>87</v>
      </c>
      <c r="B445" s="95" t="str">
        <f>VLOOKUP(A445,'CENTRO DE COSTOS'!A:D,4,FALSE)</f>
        <v>DIEGO FERNANDO HENAO CARDONA</v>
      </c>
      <c r="C445" s="95" t="str">
        <f>VLOOKUP(A445,'CENTRO DE COSTOS'!A:D,2,FALSE)</f>
        <v>0004-0002</v>
      </c>
      <c r="D445" s="178">
        <v>17001</v>
      </c>
      <c r="E445" s="178">
        <v>2298984</v>
      </c>
      <c r="F445" s="178">
        <v>79310</v>
      </c>
      <c r="G445" s="178" t="s">
        <v>827</v>
      </c>
      <c r="H445" s="178" t="s">
        <v>87</v>
      </c>
      <c r="I445" s="178" t="s">
        <v>13091</v>
      </c>
      <c r="J445" s="110" t="s">
        <v>167</v>
      </c>
      <c r="K445" s="178">
        <v>2298984</v>
      </c>
      <c r="L445" s="178" t="s">
        <v>13258</v>
      </c>
      <c r="M445" s="176">
        <v>45821.333333333336</v>
      </c>
      <c r="N445" s="176">
        <v>45822.390277777777</v>
      </c>
      <c r="O445" s="178" t="s">
        <v>9136</v>
      </c>
      <c r="P445" s="178" t="s">
        <v>9137</v>
      </c>
      <c r="Q445" s="178" t="s">
        <v>9138</v>
      </c>
      <c r="R445" s="178" t="s">
        <v>11927</v>
      </c>
      <c r="S445" s="178" t="s">
        <v>11927</v>
      </c>
      <c r="T445" s="178" t="s">
        <v>177</v>
      </c>
      <c r="U445" s="178">
        <v>10</v>
      </c>
      <c r="V445" s="178" t="s">
        <v>13259</v>
      </c>
      <c r="W445" s="177">
        <v>0</v>
      </c>
      <c r="X445" s="178">
        <v>0</v>
      </c>
      <c r="Y445" s="178" t="s">
        <v>173</v>
      </c>
      <c r="Z445" s="178" t="s">
        <v>25</v>
      </c>
      <c r="AA445" s="178" t="s">
        <v>189</v>
      </c>
      <c r="AB445" s="178">
        <v>1</v>
      </c>
      <c r="AC445" s="92" t="s">
        <v>326</v>
      </c>
      <c r="AD445" s="112">
        <f>IF(T445="SOPORTE_TELEFÓNICO",'BASE LIQUIDACION REDEBAN 2025'!$B$19,IF(AND(T445="VISITA_TÉCNICA",Z445="TIPO II"),'BASE LIQUIDACION REDEBAN 2025'!$B$18,'BASE LIQUIDACION REDEBAN 2025'!$B$17))</f>
        <v>35779.500569199998</v>
      </c>
      <c r="AE445" s="97">
        <v>0</v>
      </c>
      <c r="AF445" s="97">
        <f t="shared" si="7"/>
        <v>35779.500569199998</v>
      </c>
    </row>
    <row r="446" spans="1:32" s="85" customFormat="1" ht="13.15">
      <c r="A446" s="178" t="s">
        <v>90</v>
      </c>
      <c r="B446" s="95" t="str">
        <f>VLOOKUP(A446,'CENTRO DE COSTOS'!A:D,4,FALSE)</f>
        <v>JUAN SEBASTIÁN RÍOS CASTRILLÓN</v>
      </c>
      <c r="C446" s="95" t="str">
        <f>VLOOKUP(A446,'CENTRO DE COSTOS'!A:D,2,FALSE)</f>
        <v>0004-0005</v>
      </c>
      <c r="D446" s="178">
        <v>5360</v>
      </c>
      <c r="E446" s="178">
        <v>2274611</v>
      </c>
      <c r="F446" s="178">
        <v>42596</v>
      </c>
      <c r="G446" s="178" t="s">
        <v>290</v>
      </c>
      <c r="H446" s="178" t="s">
        <v>464</v>
      </c>
      <c r="I446" s="178" t="s">
        <v>13260</v>
      </c>
      <c r="J446" s="110" t="s">
        <v>167</v>
      </c>
      <c r="K446" s="178">
        <v>2274611</v>
      </c>
      <c r="L446" s="178" t="s">
        <v>13261</v>
      </c>
      <c r="M446" s="176">
        <v>45817.556250000001</v>
      </c>
      <c r="N446" s="176">
        <v>45822.45208333333</v>
      </c>
      <c r="O446" s="178" t="s">
        <v>9136</v>
      </c>
      <c r="P446" s="178" t="s">
        <v>9137</v>
      </c>
      <c r="Q446" s="178" t="s">
        <v>9138</v>
      </c>
      <c r="R446" s="178" t="s">
        <v>11927</v>
      </c>
      <c r="S446" s="178" t="s">
        <v>11927</v>
      </c>
      <c r="T446" s="178" t="s">
        <v>177</v>
      </c>
      <c r="U446" s="178">
        <v>40</v>
      </c>
      <c r="V446" s="178" t="s">
        <v>13262</v>
      </c>
      <c r="W446" s="177">
        <v>0</v>
      </c>
      <c r="X446" s="178">
        <v>0</v>
      </c>
      <c r="Y446" s="178">
        <v>0</v>
      </c>
      <c r="Z446" s="178" t="s">
        <v>25</v>
      </c>
      <c r="AA446" s="178" t="s">
        <v>189</v>
      </c>
      <c r="AB446" s="178">
        <v>1</v>
      </c>
      <c r="AC446" s="92" t="s">
        <v>404</v>
      </c>
      <c r="AD446" s="112">
        <f>IF(T446="SOPORTE_TELEFÓNICO",'BASE LIQUIDACION REDEBAN 2025'!$B$19,IF(AND(T446="VISITA_TÉCNICA",Z446="TIPO II"),'BASE LIQUIDACION REDEBAN 2025'!$B$18,'BASE LIQUIDACION REDEBAN 2025'!$B$17))</f>
        <v>35779.500569199998</v>
      </c>
      <c r="AE446" s="97">
        <v>0</v>
      </c>
      <c r="AF446" s="97">
        <f t="shared" si="7"/>
        <v>35779.500569199998</v>
      </c>
    </row>
    <row r="447" spans="1:32" s="85" customFormat="1" ht="13.15">
      <c r="A447" s="178" t="s">
        <v>90</v>
      </c>
      <c r="B447" s="95" t="str">
        <f>VLOOKUP(A447,'CENTRO DE COSTOS'!A:D,4,FALSE)</f>
        <v>JUAN SEBASTIÁN RÍOS CASTRILLÓN</v>
      </c>
      <c r="C447" s="95" t="str">
        <f>VLOOKUP(A447,'CENTRO DE COSTOS'!A:D,2,FALSE)</f>
        <v>0004-0005</v>
      </c>
      <c r="D447" s="178">
        <v>5360</v>
      </c>
      <c r="E447" s="178">
        <v>2279680</v>
      </c>
      <c r="F447" s="178">
        <v>77826</v>
      </c>
      <c r="G447" s="178" t="s">
        <v>290</v>
      </c>
      <c r="H447" s="178" t="s">
        <v>464</v>
      </c>
      <c r="I447" s="178" t="s">
        <v>13263</v>
      </c>
      <c r="J447" s="110" t="s">
        <v>167</v>
      </c>
      <c r="K447" s="178">
        <v>2279680</v>
      </c>
      <c r="L447" s="178" t="s">
        <v>13264</v>
      </c>
      <c r="M447" s="176">
        <v>45818.411111111112</v>
      </c>
      <c r="N447" s="176">
        <v>45822.453472222223</v>
      </c>
      <c r="O447" s="178" t="s">
        <v>9136</v>
      </c>
      <c r="P447" s="178" t="s">
        <v>9137</v>
      </c>
      <c r="Q447" s="178" t="s">
        <v>9138</v>
      </c>
      <c r="R447" s="178" t="s">
        <v>11927</v>
      </c>
      <c r="S447" s="178" t="s">
        <v>11927</v>
      </c>
      <c r="T447" s="178" t="s">
        <v>177</v>
      </c>
      <c r="U447" s="178">
        <v>60</v>
      </c>
      <c r="V447" s="178" t="s">
        <v>13265</v>
      </c>
      <c r="W447" s="177">
        <v>0</v>
      </c>
      <c r="X447" s="178">
        <v>0</v>
      </c>
      <c r="Y447" s="178" t="s">
        <v>173</v>
      </c>
      <c r="Z447" s="178" t="s">
        <v>25</v>
      </c>
      <c r="AA447" s="178" t="s">
        <v>189</v>
      </c>
      <c r="AB447" s="178">
        <v>1</v>
      </c>
      <c r="AC447" s="92" t="s">
        <v>367</v>
      </c>
      <c r="AD447" s="112">
        <f>IF(T447="SOPORTE_TELEFÓNICO",'BASE LIQUIDACION REDEBAN 2025'!$B$19,IF(AND(T447="VISITA_TÉCNICA",Z447="TIPO II"),'BASE LIQUIDACION REDEBAN 2025'!$B$18,'BASE LIQUIDACION REDEBAN 2025'!$B$17))</f>
        <v>35779.500569199998</v>
      </c>
      <c r="AE447" s="97">
        <v>0</v>
      </c>
      <c r="AF447" s="97">
        <f t="shared" si="7"/>
        <v>35779.500569199998</v>
      </c>
    </row>
    <row r="448" spans="1:32" s="85" customFormat="1" ht="13.15">
      <c r="A448" s="178" t="s">
        <v>90</v>
      </c>
      <c r="B448" s="95" t="str">
        <f>VLOOKUP(A448,'CENTRO DE COSTOS'!A:D,4,FALSE)</f>
        <v>JUAN SEBASTIÁN RÍOS CASTRILLÓN</v>
      </c>
      <c r="C448" s="95" t="str">
        <f>VLOOKUP(A448,'CENTRO DE COSTOS'!A:D,2,FALSE)</f>
        <v>0004-0005</v>
      </c>
      <c r="D448" s="178">
        <v>5001</v>
      </c>
      <c r="E448" s="178">
        <v>2272940</v>
      </c>
      <c r="F448" s="178">
        <v>29622</v>
      </c>
      <c r="G448" s="178" t="s">
        <v>290</v>
      </c>
      <c r="H448" s="178" t="s">
        <v>90</v>
      </c>
      <c r="I448" s="178" t="s">
        <v>13266</v>
      </c>
      <c r="J448" s="110" t="s">
        <v>167</v>
      </c>
      <c r="K448" s="178">
        <v>2272940</v>
      </c>
      <c r="L448" s="178" t="s">
        <v>13267</v>
      </c>
      <c r="M448" s="176">
        <v>45817.459027777775</v>
      </c>
      <c r="N448" s="176">
        <v>45822.455555555556</v>
      </c>
      <c r="O448" s="178" t="s">
        <v>9136</v>
      </c>
      <c r="P448" s="178" t="s">
        <v>9137</v>
      </c>
      <c r="Q448" s="178" t="s">
        <v>9138</v>
      </c>
      <c r="R448" s="178" t="s">
        <v>11927</v>
      </c>
      <c r="S448" s="178" t="s">
        <v>11927</v>
      </c>
      <c r="T448" s="178" t="s">
        <v>177</v>
      </c>
      <c r="U448" s="178">
        <v>220</v>
      </c>
      <c r="V448" s="178" t="s">
        <v>13268</v>
      </c>
      <c r="W448" s="177">
        <v>0</v>
      </c>
      <c r="X448" s="178">
        <v>0</v>
      </c>
      <c r="Y448" s="178" t="s">
        <v>173</v>
      </c>
      <c r="Z448" s="178" t="s">
        <v>25</v>
      </c>
      <c r="AA448" s="178" t="s">
        <v>189</v>
      </c>
      <c r="AB448" s="178">
        <v>1</v>
      </c>
      <c r="AC448" s="92" t="s">
        <v>778</v>
      </c>
      <c r="AD448" s="112">
        <f>IF(T448="SOPORTE_TELEFÓNICO",'BASE LIQUIDACION REDEBAN 2025'!$B$19,IF(AND(T448="VISITA_TÉCNICA",Z448="TIPO II"),'BASE LIQUIDACION REDEBAN 2025'!$B$18,'BASE LIQUIDACION REDEBAN 2025'!$B$17))</f>
        <v>35779.500569199998</v>
      </c>
      <c r="AE448" s="97">
        <v>0</v>
      </c>
      <c r="AF448" s="97">
        <f t="shared" si="7"/>
        <v>35779.500569199998</v>
      </c>
    </row>
    <row r="449" spans="1:32" s="85" customFormat="1" ht="13.15">
      <c r="A449" s="178" t="s">
        <v>90</v>
      </c>
      <c r="B449" s="95" t="str">
        <f>VLOOKUP(A449,'CENTRO DE COSTOS'!A:D,4,FALSE)</f>
        <v>JUAN SEBASTIÁN RÍOS CASTRILLÓN</v>
      </c>
      <c r="C449" s="95" t="str">
        <f>VLOOKUP(A449,'CENTRO DE COSTOS'!A:D,2,FALSE)</f>
        <v>0004-0005</v>
      </c>
      <c r="D449" s="178">
        <v>5360</v>
      </c>
      <c r="E449" s="178">
        <v>2279876</v>
      </c>
      <c r="F449" s="178">
        <v>33797</v>
      </c>
      <c r="G449" s="178" t="s">
        <v>290</v>
      </c>
      <c r="H449" s="178" t="s">
        <v>464</v>
      </c>
      <c r="I449" s="178" t="s">
        <v>13269</v>
      </c>
      <c r="J449" s="110" t="s">
        <v>167</v>
      </c>
      <c r="K449" s="178">
        <v>2279876</v>
      </c>
      <c r="L449" s="178" t="s">
        <v>13270</v>
      </c>
      <c r="M449" s="176">
        <v>45818.428472222222</v>
      </c>
      <c r="N449" s="176">
        <v>45822.456944444442</v>
      </c>
      <c r="O449" s="178" t="s">
        <v>9136</v>
      </c>
      <c r="P449" s="178" t="s">
        <v>9137</v>
      </c>
      <c r="Q449" s="178" t="s">
        <v>9138</v>
      </c>
      <c r="R449" s="178" t="s">
        <v>11927</v>
      </c>
      <c r="S449" s="178" t="s">
        <v>11927</v>
      </c>
      <c r="T449" s="178" t="s">
        <v>177</v>
      </c>
      <c r="U449" s="178">
        <v>20</v>
      </c>
      <c r="V449" s="178" t="s">
        <v>13271</v>
      </c>
      <c r="W449" s="177">
        <v>0</v>
      </c>
      <c r="X449" s="178">
        <v>0</v>
      </c>
      <c r="Y449" s="178" t="s">
        <v>173</v>
      </c>
      <c r="Z449" s="178" t="s">
        <v>25</v>
      </c>
      <c r="AA449" s="178" t="s">
        <v>189</v>
      </c>
      <c r="AB449" s="178">
        <v>1</v>
      </c>
      <c r="AC449" s="92" t="s">
        <v>1099</v>
      </c>
      <c r="AD449" s="112">
        <f>IF(T449="SOPORTE_TELEFÓNICO",'BASE LIQUIDACION REDEBAN 2025'!$B$19,IF(AND(T449="VISITA_TÉCNICA",Z449="TIPO II"),'BASE LIQUIDACION REDEBAN 2025'!$B$18,'BASE LIQUIDACION REDEBAN 2025'!$B$17))</f>
        <v>35779.500569199998</v>
      </c>
      <c r="AE449" s="97">
        <v>0</v>
      </c>
      <c r="AF449" s="97">
        <f t="shared" si="7"/>
        <v>35779.500569199998</v>
      </c>
    </row>
    <row r="450" spans="1:32" s="85" customFormat="1" ht="13.15">
      <c r="A450" s="178" t="s">
        <v>90</v>
      </c>
      <c r="B450" s="95" t="str">
        <f>VLOOKUP(A450,'CENTRO DE COSTOS'!A:D,4,FALSE)</f>
        <v>JUAN SEBASTIÁN RÍOS CASTRILLÓN</v>
      </c>
      <c r="C450" s="95" t="str">
        <f>VLOOKUP(A450,'CENTRO DE COSTOS'!A:D,2,FALSE)</f>
        <v>0004-0005</v>
      </c>
      <c r="D450" s="178">
        <v>5360</v>
      </c>
      <c r="E450" s="178">
        <v>2286013</v>
      </c>
      <c r="F450" s="178">
        <v>44132</v>
      </c>
      <c r="G450" s="178" t="s">
        <v>290</v>
      </c>
      <c r="H450" s="178" t="s">
        <v>464</v>
      </c>
      <c r="I450" s="178" t="s">
        <v>13272</v>
      </c>
      <c r="J450" s="110" t="s">
        <v>167</v>
      </c>
      <c r="K450" s="178">
        <v>2286013</v>
      </c>
      <c r="L450" s="178" t="s">
        <v>13273</v>
      </c>
      <c r="M450" s="176">
        <v>45819.341666666667</v>
      </c>
      <c r="N450" s="176">
        <v>45822.458333333336</v>
      </c>
      <c r="O450" s="178" t="s">
        <v>9136</v>
      </c>
      <c r="P450" s="178" t="s">
        <v>9137</v>
      </c>
      <c r="Q450" s="178" t="s">
        <v>9138</v>
      </c>
      <c r="R450" s="178" t="s">
        <v>11927</v>
      </c>
      <c r="S450" s="178" t="s">
        <v>11927</v>
      </c>
      <c r="T450" s="178" t="s">
        <v>177</v>
      </c>
      <c r="U450" s="178">
        <v>90</v>
      </c>
      <c r="V450" s="178" t="s">
        <v>13274</v>
      </c>
      <c r="W450" s="177">
        <v>0</v>
      </c>
      <c r="X450" s="178">
        <v>0</v>
      </c>
      <c r="Y450" s="178" t="s">
        <v>173</v>
      </c>
      <c r="Z450" s="178" t="s">
        <v>25</v>
      </c>
      <c r="AA450" s="178" t="s">
        <v>189</v>
      </c>
      <c r="AB450" s="178">
        <v>1</v>
      </c>
      <c r="AC450" s="92" t="s">
        <v>12057</v>
      </c>
      <c r="AD450" s="112">
        <f>IF(T450="SOPORTE_TELEFÓNICO",'BASE LIQUIDACION REDEBAN 2025'!$B$19,IF(AND(T450="VISITA_TÉCNICA",Z450="TIPO II"),'BASE LIQUIDACION REDEBAN 2025'!$B$18,'BASE LIQUIDACION REDEBAN 2025'!$B$17))</f>
        <v>35779.500569199998</v>
      </c>
      <c r="AE450" s="97">
        <v>0</v>
      </c>
      <c r="AF450" s="97">
        <f t="shared" si="7"/>
        <v>35779.500569199998</v>
      </c>
    </row>
    <row r="451" spans="1:32" s="85" customFormat="1" ht="13.15">
      <c r="A451" s="178" t="s">
        <v>64</v>
      </c>
      <c r="B451" s="95" t="str">
        <f>VLOOKUP(A451,'CENTRO DE COSTOS'!A:D,4,FALSE)</f>
        <v>JOSE MAURICIO HERNANDEZ ROJAS</v>
      </c>
      <c r="C451" s="95" t="str">
        <f>VLOOKUP(A451,'CENTRO DE COSTOS'!A:D,2,FALSE)</f>
        <v>0004-0001</v>
      </c>
      <c r="D451" s="178">
        <v>8001</v>
      </c>
      <c r="E451" s="178">
        <v>2289619</v>
      </c>
      <c r="F451" s="178">
        <v>63254</v>
      </c>
      <c r="G451" s="178" t="s">
        <v>277</v>
      </c>
      <c r="H451" s="178" t="s">
        <v>64</v>
      </c>
      <c r="I451" s="178" t="s">
        <v>4486</v>
      </c>
      <c r="J451" s="110" t="s">
        <v>167</v>
      </c>
      <c r="K451" s="178">
        <v>2289619</v>
      </c>
      <c r="L451" s="178" t="s">
        <v>13275</v>
      </c>
      <c r="M451" s="176">
        <v>45819.61041666667</v>
      </c>
      <c r="N451" s="176">
        <v>45822.460416666669</v>
      </c>
      <c r="O451" s="178" t="s">
        <v>9136</v>
      </c>
      <c r="P451" s="178" t="s">
        <v>9137</v>
      </c>
      <c r="Q451" s="178" t="s">
        <v>9138</v>
      </c>
      <c r="R451" s="178" t="s">
        <v>11927</v>
      </c>
      <c r="S451" s="178" t="s">
        <v>11927</v>
      </c>
      <c r="T451" s="178" t="s">
        <v>177</v>
      </c>
      <c r="U451" s="178">
        <v>20</v>
      </c>
      <c r="V451" s="178" t="s">
        <v>13276</v>
      </c>
      <c r="W451" s="177">
        <v>0</v>
      </c>
      <c r="X451" s="178">
        <v>0</v>
      </c>
      <c r="Y451" s="178" t="s">
        <v>173</v>
      </c>
      <c r="Z451" s="178" t="s">
        <v>25</v>
      </c>
      <c r="AA451" s="178" t="s">
        <v>189</v>
      </c>
      <c r="AB451" s="178">
        <v>1</v>
      </c>
      <c r="AC451" s="92" t="s">
        <v>1025</v>
      </c>
      <c r="AD451" s="112">
        <f>IF(T451="SOPORTE_TELEFÓNICO",'BASE LIQUIDACION REDEBAN 2025'!$B$19,IF(AND(T451="VISITA_TÉCNICA",Z451="TIPO II"),'BASE LIQUIDACION REDEBAN 2025'!$B$18,'BASE LIQUIDACION REDEBAN 2025'!$B$17))</f>
        <v>35779.500569199998</v>
      </c>
      <c r="AE451" s="97">
        <v>0</v>
      </c>
      <c r="AF451" s="97">
        <f t="shared" si="7"/>
        <v>35779.500569199998</v>
      </c>
    </row>
    <row r="452" spans="1:32" s="85" customFormat="1" ht="13.15">
      <c r="A452" s="178" t="s">
        <v>91</v>
      </c>
      <c r="B452" s="95" t="str">
        <f>VLOOKUP(A452,'CENTRO DE COSTOS'!A:D,4,FALSE)</f>
        <v>JOSE MAURICIO HERNANDEZ ROJAS</v>
      </c>
      <c r="C452" s="95" t="str">
        <f>VLOOKUP(A452,'CENTRO DE COSTOS'!A:D,2,FALSE)</f>
        <v>0004-0001</v>
      </c>
      <c r="D452" s="178">
        <v>23686</v>
      </c>
      <c r="E452" s="178">
        <v>2290482</v>
      </c>
      <c r="F452" s="178">
        <v>78392</v>
      </c>
      <c r="G452" s="178" t="s">
        <v>91</v>
      </c>
      <c r="H452" s="178" t="s">
        <v>612</v>
      </c>
      <c r="I452" s="178" t="s">
        <v>13277</v>
      </c>
      <c r="J452" s="110" t="s">
        <v>167</v>
      </c>
      <c r="K452" s="178">
        <v>2290482</v>
      </c>
      <c r="L452" s="178" t="s">
        <v>13278</v>
      </c>
      <c r="M452" s="176">
        <v>45819.665972222225</v>
      </c>
      <c r="N452" s="176">
        <v>45822.461805555555</v>
      </c>
      <c r="O452" s="178" t="s">
        <v>9136</v>
      </c>
      <c r="P452" s="178" t="s">
        <v>9137</v>
      </c>
      <c r="Q452" s="178" t="s">
        <v>9138</v>
      </c>
      <c r="R452" s="178" t="s">
        <v>11927</v>
      </c>
      <c r="S452" s="178" t="s">
        <v>11927</v>
      </c>
      <c r="T452" s="178" t="s">
        <v>177</v>
      </c>
      <c r="U452" s="178">
        <v>20</v>
      </c>
      <c r="V452" s="178" t="s">
        <v>13279</v>
      </c>
      <c r="W452" s="177">
        <v>0</v>
      </c>
      <c r="X452" s="178">
        <v>0</v>
      </c>
      <c r="Y452" s="178" t="s">
        <v>173</v>
      </c>
      <c r="Z452" s="178" t="s">
        <v>28</v>
      </c>
      <c r="AA452" s="178" t="s">
        <v>189</v>
      </c>
      <c r="AB452" s="178">
        <v>1</v>
      </c>
      <c r="AC452" s="92" t="s">
        <v>375</v>
      </c>
      <c r="AD452" s="112">
        <f>IF(T452="SOPORTE_TELEFÓNICO",'BASE LIQUIDACION REDEBAN 2025'!$B$19,IF(AND(T452="VISITA_TÉCNICA",Z452="TIPO II"),'BASE LIQUIDACION REDEBAN 2025'!$B$18,'BASE LIQUIDACION REDEBAN 2025'!$B$17))</f>
        <v>67654.12000000001</v>
      </c>
      <c r="AE452" s="97">
        <v>0</v>
      </c>
      <c r="AF452" s="97">
        <f t="shared" si="7"/>
        <v>67654.12000000001</v>
      </c>
    </row>
    <row r="453" spans="1:32" s="85" customFormat="1" ht="13.15">
      <c r="A453" s="178" t="s">
        <v>90</v>
      </c>
      <c r="B453" s="95" t="str">
        <f>VLOOKUP(A453,'CENTRO DE COSTOS'!A:D,4,FALSE)</f>
        <v>JUAN SEBASTIÁN RÍOS CASTRILLÓN</v>
      </c>
      <c r="C453" s="95" t="str">
        <f>VLOOKUP(A453,'CENTRO DE COSTOS'!A:D,2,FALSE)</f>
        <v>0004-0005</v>
      </c>
      <c r="D453" s="178">
        <v>5079</v>
      </c>
      <c r="E453" s="178">
        <v>2297643</v>
      </c>
      <c r="F453" s="178">
        <v>29382</v>
      </c>
      <c r="G453" s="178" t="s">
        <v>290</v>
      </c>
      <c r="H453" s="178" t="s">
        <v>337</v>
      </c>
      <c r="I453" s="178" t="s">
        <v>13280</v>
      </c>
      <c r="J453" s="110" t="s">
        <v>167</v>
      </c>
      <c r="K453" s="178">
        <v>2297643</v>
      </c>
      <c r="L453" s="178" t="s">
        <v>13281</v>
      </c>
      <c r="M453" s="176">
        <v>45820.67291666667</v>
      </c>
      <c r="N453" s="176">
        <v>45822.463194444441</v>
      </c>
      <c r="O453" s="178" t="s">
        <v>9136</v>
      </c>
      <c r="P453" s="178" t="s">
        <v>9137</v>
      </c>
      <c r="Q453" s="178" t="s">
        <v>9138</v>
      </c>
      <c r="R453" s="178" t="s">
        <v>11927</v>
      </c>
      <c r="S453" s="178" t="s">
        <v>11927</v>
      </c>
      <c r="T453" s="178" t="s">
        <v>177</v>
      </c>
      <c r="U453" s="178">
        <v>330</v>
      </c>
      <c r="V453" s="178" t="s">
        <v>13282</v>
      </c>
      <c r="W453" s="177">
        <v>0</v>
      </c>
      <c r="X453" s="178">
        <v>0</v>
      </c>
      <c r="Y453" s="178" t="s">
        <v>173</v>
      </c>
      <c r="Z453" s="178" t="s">
        <v>28</v>
      </c>
      <c r="AA453" s="178" t="s">
        <v>189</v>
      </c>
      <c r="AB453" s="178">
        <v>1</v>
      </c>
      <c r="AC453" s="92" t="s">
        <v>367</v>
      </c>
      <c r="AD453" s="112">
        <f>IF(T453="SOPORTE_TELEFÓNICO",'BASE LIQUIDACION REDEBAN 2025'!$B$19,IF(AND(T453="VISITA_TÉCNICA",Z453="TIPO II"),'BASE LIQUIDACION REDEBAN 2025'!$B$18,'BASE LIQUIDACION REDEBAN 2025'!$B$17))</f>
        <v>67654.12000000001</v>
      </c>
      <c r="AE453" s="97">
        <v>0</v>
      </c>
      <c r="AF453" s="97">
        <f t="shared" si="7"/>
        <v>67654.12000000001</v>
      </c>
    </row>
    <row r="454" spans="1:32" s="85" customFormat="1" ht="13.15">
      <c r="A454" s="178" t="s">
        <v>76</v>
      </c>
      <c r="B454" s="95" t="str">
        <f>VLOOKUP(A454,'CENTRO DE COSTOS'!A:D,4,FALSE)</f>
        <v>DIEGO FERNANDO HENAO CARDONA</v>
      </c>
      <c r="C454" s="95" t="str">
        <f>VLOOKUP(A454,'CENTRO DE COSTOS'!A:D,2,FALSE)</f>
        <v>0004-0003</v>
      </c>
      <c r="D454" s="178">
        <v>76130</v>
      </c>
      <c r="E454" s="178">
        <v>2301048</v>
      </c>
      <c r="F454" s="178">
        <v>77741</v>
      </c>
      <c r="G454" s="178" t="s">
        <v>230</v>
      </c>
      <c r="H454" s="178" t="s">
        <v>527</v>
      </c>
      <c r="I454" s="178" t="s">
        <v>13283</v>
      </c>
      <c r="J454" s="110" t="s">
        <v>167</v>
      </c>
      <c r="K454" s="178">
        <v>2301048</v>
      </c>
      <c r="L454" s="178" t="s">
        <v>13284</v>
      </c>
      <c r="M454" s="176">
        <v>45821.45416666667</v>
      </c>
      <c r="N454" s="176">
        <v>45822.465277777781</v>
      </c>
      <c r="O454" s="178" t="s">
        <v>9136</v>
      </c>
      <c r="P454" s="178" t="s">
        <v>9137</v>
      </c>
      <c r="Q454" s="178" t="s">
        <v>9138</v>
      </c>
      <c r="R454" s="178" t="s">
        <v>11927</v>
      </c>
      <c r="S454" s="178" t="s">
        <v>11927</v>
      </c>
      <c r="T454" s="178" t="s">
        <v>177</v>
      </c>
      <c r="U454" s="178">
        <v>10</v>
      </c>
      <c r="V454" s="178" t="s">
        <v>13285</v>
      </c>
      <c r="W454" s="177">
        <v>0</v>
      </c>
      <c r="X454" s="178">
        <v>0</v>
      </c>
      <c r="Y454" s="178" t="s">
        <v>173</v>
      </c>
      <c r="Z454" s="178" t="s">
        <v>28</v>
      </c>
      <c r="AA454" s="178" t="s">
        <v>189</v>
      </c>
      <c r="AB454" s="178">
        <v>1</v>
      </c>
      <c r="AC454" s="92" t="s">
        <v>204</v>
      </c>
      <c r="AD454" s="112">
        <f>IF(T454="SOPORTE_TELEFÓNICO",'BASE LIQUIDACION REDEBAN 2025'!$B$19,IF(AND(T454="VISITA_TÉCNICA",Z454="TIPO II"),'BASE LIQUIDACION REDEBAN 2025'!$B$18,'BASE LIQUIDACION REDEBAN 2025'!$B$17))</f>
        <v>67654.12000000001</v>
      </c>
      <c r="AE454" s="97">
        <v>0</v>
      </c>
      <c r="AF454" s="97">
        <f t="shared" si="7"/>
        <v>67654.12000000001</v>
      </c>
    </row>
    <row r="455" spans="1:32" s="85" customFormat="1" ht="13.15">
      <c r="A455" s="178" t="s">
        <v>68</v>
      </c>
      <c r="B455" s="95" t="str">
        <f>VLOOKUP(A455,'CENTRO DE COSTOS'!A:D,4,FALSE)</f>
        <v>WILLIAM ASDRUBAL ROZO ROZO</v>
      </c>
      <c r="C455" s="95" t="str">
        <f>VLOOKUP(A455,'CENTRO DE COSTOS'!A:D,2,FALSE)</f>
        <v>0004-0004</v>
      </c>
      <c r="D455" s="178">
        <v>25386</v>
      </c>
      <c r="E455" s="178">
        <v>2289152</v>
      </c>
      <c r="F455" s="178">
        <v>73764</v>
      </c>
      <c r="G455" s="178" t="s">
        <v>298</v>
      </c>
      <c r="H455" s="178" t="s">
        <v>605</v>
      </c>
      <c r="I455" s="178" t="s">
        <v>13286</v>
      </c>
      <c r="J455" s="110" t="s">
        <v>167</v>
      </c>
      <c r="K455" s="178">
        <v>2289152</v>
      </c>
      <c r="L455" s="178" t="s">
        <v>13287</v>
      </c>
      <c r="M455" s="176">
        <v>45819.563194444447</v>
      </c>
      <c r="N455" s="176">
        <v>45822.467361111114</v>
      </c>
      <c r="O455" s="178" t="s">
        <v>9136</v>
      </c>
      <c r="P455" s="178" t="s">
        <v>9137</v>
      </c>
      <c r="Q455" s="178" t="s">
        <v>9138</v>
      </c>
      <c r="R455" s="178" t="s">
        <v>11927</v>
      </c>
      <c r="S455" s="178" t="s">
        <v>11927</v>
      </c>
      <c r="T455" s="178" t="s">
        <v>177</v>
      </c>
      <c r="U455" s="178">
        <v>20</v>
      </c>
      <c r="V455" s="178" t="s">
        <v>13288</v>
      </c>
      <c r="W455" s="177">
        <v>0</v>
      </c>
      <c r="X455" s="178">
        <v>0</v>
      </c>
      <c r="Y455" s="178" t="s">
        <v>173</v>
      </c>
      <c r="Z455" s="178" t="s">
        <v>28</v>
      </c>
      <c r="AA455" s="178" t="s">
        <v>189</v>
      </c>
      <c r="AB455" s="178">
        <v>1</v>
      </c>
      <c r="AC455" s="92" t="s">
        <v>1139</v>
      </c>
      <c r="AD455" s="112">
        <f>IF(T455="SOPORTE_TELEFÓNICO",'BASE LIQUIDACION REDEBAN 2025'!$B$19,IF(AND(T455="VISITA_TÉCNICA",Z455="TIPO II"),'BASE LIQUIDACION REDEBAN 2025'!$B$18,'BASE LIQUIDACION REDEBAN 2025'!$B$17))</f>
        <v>67654.12000000001</v>
      </c>
      <c r="AE455" s="97">
        <v>0</v>
      </c>
      <c r="AF455" s="97">
        <f t="shared" si="7"/>
        <v>67654.12000000001</v>
      </c>
    </row>
    <row r="456" spans="1:32" s="85" customFormat="1" ht="13.15">
      <c r="A456" s="178" t="s">
        <v>72</v>
      </c>
      <c r="B456" s="95" t="str">
        <f>VLOOKUP(A456,'CENTRO DE COSTOS'!A:D,4,FALSE)</f>
        <v>MIGUEL JULIÁN HERNÁNDEZ GUARÍN</v>
      </c>
      <c r="C456" s="95" t="str">
        <f>VLOOKUP(A456,'CENTRO DE COSTOS'!A:D,2,FALSE)</f>
        <v>0004-0008</v>
      </c>
      <c r="D456" s="178">
        <v>68307</v>
      </c>
      <c r="E456" s="178">
        <v>2302783</v>
      </c>
      <c r="F456" s="178">
        <v>38882</v>
      </c>
      <c r="G456" s="178" t="s">
        <v>180</v>
      </c>
      <c r="H456" s="178" t="s">
        <v>1617</v>
      </c>
      <c r="I456" s="178" t="s">
        <v>13289</v>
      </c>
      <c r="J456" s="110" t="s">
        <v>167</v>
      </c>
      <c r="K456" s="178">
        <v>2302783</v>
      </c>
      <c r="L456" s="178" t="s">
        <v>13290</v>
      </c>
      <c r="M456" s="176">
        <v>45821.637499999997</v>
      </c>
      <c r="N456" s="176">
        <v>45822.491666666669</v>
      </c>
      <c r="O456" s="178" t="s">
        <v>9136</v>
      </c>
      <c r="P456" s="178" t="s">
        <v>9137</v>
      </c>
      <c r="Q456" s="178" t="s">
        <v>9138</v>
      </c>
      <c r="R456" s="178" t="s">
        <v>11927</v>
      </c>
      <c r="S456" s="178" t="s">
        <v>11927</v>
      </c>
      <c r="T456" s="178" t="s">
        <v>177</v>
      </c>
      <c r="U456" s="178">
        <v>20</v>
      </c>
      <c r="V456" s="178" t="s">
        <v>13291</v>
      </c>
      <c r="W456" s="177">
        <v>0</v>
      </c>
      <c r="X456" s="178" t="s">
        <v>173</v>
      </c>
      <c r="Y456" s="178" t="s">
        <v>173</v>
      </c>
      <c r="Z456" s="178" t="s">
        <v>25</v>
      </c>
      <c r="AA456" s="178" t="s">
        <v>189</v>
      </c>
      <c r="AB456" s="178">
        <v>1</v>
      </c>
      <c r="AC456" s="92" t="s">
        <v>12057</v>
      </c>
      <c r="AD456" s="112">
        <f>IF(T456="SOPORTE_TELEFÓNICO",'BASE LIQUIDACION REDEBAN 2025'!$B$19,IF(AND(T456="VISITA_TÉCNICA",Z456="TIPO II"),'BASE LIQUIDACION REDEBAN 2025'!$B$18,'BASE LIQUIDACION REDEBAN 2025'!$B$17))</f>
        <v>35779.500569199998</v>
      </c>
      <c r="AE456" s="97">
        <v>0</v>
      </c>
      <c r="AF456" s="97">
        <f t="shared" si="7"/>
        <v>35779.500569199998</v>
      </c>
    </row>
    <row r="457" spans="1:32" s="85" customFormat="1" ht="13.15">
      <c r="A457" s="178" t="s">
        <v>90</v>
      </c>
      <c r="B457" s="95" t="str">
        <f>VLOOKUP(A457,'CENTRO DE COSTOS'!A:D,4,FALSE)</f>
        <v>JUAN SEBASTIÁN RÍOS CASTRILLÓN</v>
      </c>
      <c r="C457" s="95" t="str">
        <f>VLOOKUP(A457,'CENTRO DE COSTOS'!A:D,2,FALSE)</f>
        <v>0004-0005</v>
      </c>
      <c r="D457" s="178">
        <v>5360</v>
      </c>
      <c r="E457" s="178">
        <v>2275190</v>
      </c>
      <c r="F457" s="178">
        <v>61338</v>
      </c>
      <c r="G457" s="178" t="s">
        <v>290</v>
      </c>
      <c r="H457" s="178" t="s">
        <v>464</v>
      </c>
      <c r="I457" s="178" t="s">
        <v>13292</v>
      </c>
      <c r="J457" s="110" t="s">
        <v>167</v>
      </c>
      <c r="K457" s="178">
        <v>2275190</v>
      </c>
      <c r="L457" s="178" t="s">
        <v>13293</v>
      </c>
      <c r="M457" s="176">
        <v>45817.625694444447</v>
      </c>
      <c r="N457" s="176">
        <v>45822.493750000001</v>
      </c>
      <c r="O457" s="178" t="s">
        <v>9136</v>
      </c>
      <c r="P457" s="178" t="s">
        <v>9137</v>
      </c>
      <c r="Q457" s="178" t="s">
        <v>9138</v>
      </c>
      <c r="R457" s="178" t="s">
        <v>11927</v>
      </c>
      <c r="S457" s="178" t="s">
        <v>11927</v>
      </c>
      <c r="T457" s="178" t="s">
        <v>177</v>
      </c>
      <c r="U457" s="178">
        <v>90</v>
      </c>
      <c r="V457" s="178" t="s">
        <v>13294</v>
      </c>
      <c r="W457" s="177">
        <v>0</v>
      </c>
      <c r="X457" s="178" t="s">
        <v>173</v>
      </c>
      <c r="Y457" s="178" t="s">
        <v>173</v>
      </c>
      <c r="Z457" s="178" t="s">
        <v>25</v>
      </c>
      <c r="AA457" s="178" t="s">
        <v>189</v>
      </c>
      <c r="AB457" s="178">
        <v>1</v>
      </c>
      <c r="AC457" s="92" t="s">
        <v>320</v>
      </c>
      <c r="AD457" s="112">
        <f>IF(T457="SOPORTE_TELEFÓNICO",'BASE LIQUIDACION REDEBAN 2025'!$B$19,IF(AND(T457="VISITA_TÉCNICA",Z457="TIPO II"),'BASE LIQUIDACION REDEBAN 2025'!$B$18,'BASE LIQUIDACION REDEBAN 2025'!$B$17))</f>
        <v>35779.500569199998</v>
      </c>
      <c r="AE457" s="97">
        <v>0</v>
      </c>
      <c r="AF457" s="97">
        <f t="shared" si="7"/>
        <v>35779.500569199998</v>
      </c>
    </row>
    <row r="458" spans="1:32" s="85" customFormat="1" ht="13.15">
      <c r="A458" s="178" t="s">
        <v>90</v>
      </c>
      <c r="B458" s="95" t="str">
        <f>VLOOKUP(A458,'CENTRO DE COSTOS'!A:D,4,FALSE)</f>
        <v>JUAN SEBASTIÁN RÍOS CASTRILLÓN</v>
      </c>
      <c r="C458" s="95" t="str">
        <f>VLOOKUP(A458,'CENTRO DE COSTOS'!A:D,2,FALSE)</f>
        <v>0004-0005</v>
      </c>
      <c r="D458" s="178">
        <v>5360</v>
      </c>
      <c r="E458" s="178">
        <v>2274679</v>
      </c>
      <c r="F458" s="178">
        <v>38802</v>
      </c>
      <c r="G458" s="178" t="s">
        <v>290</v>
      </c>
      <c r="H458" s="178" t="s">
        <v>464</v>
      </c>
      <c r="I458" s="178" t="s">
        <v>13295</v>
      </c>
      <c r="J458" s="110" t="s">
        <v>167</v>
      </c>
      <c r="K458" s="178">
        <v>2274679</v>
      </c>
      <c r="L458" s="178" t="s">
        <v>13296</v>
      </c>
      <c r="M458" s="176">
        <v>45817.588888888888</v>
      </c>
      <c r="N458" s="176">
        <v>45822.496527777781</v>
      </c>
      <c r="O458" s="178" t="s">
        <v>9136</v>
      </c>
      <c r="P458" s="178" t="s">
        <v>9137</v>
      </c>
      <c r="Q458" s="178" t="s">
        <v>9138</v>
      </c>
      <c r="R458" s="178" t="s">
        <v>11927</v>
      </c>
      <c r="S458" s="178" t="s">
        <v>11927</v>
      </c>
      <c r="T458" s="178" t="s">
        <v>177</v>
      </c>
      <c r="U458" s="178">
        <v>10</v>
      </c>
      <c r="V458" s="178" t="s">
        <v>13297</v>
      </c>
      <c r="W458" s="177">
        <v>0</v>
      </c>
      <c r="X458" s="178" t="s">
        <v>173</v>
      </c>
      <c r="Y458" s="178" t="s">
        <v>173</v>
      </c>
      <c r="Z458" s="178" t="s">
        <v>25</v>
      </c>
      <c r="AA458" s="178" t="s">
        <v>189</v>
      </c>
      <c r="AB458" s="178">
        <v>1</v>
      </c>
      <c r="AC458" s="92" t="s">
        <v>11938</v>
      </c>
      <c r="AD458" s="112">
        <f>IF(T458="SOPORTE_TELEFÓNICO",'BASE LIQUIDACION REDEBAN 2025'!$B$19,IF(AND(T458="VISITA_TÉCNICA",Z458="TIPO II"),'BASE LIQUIDACION REDEBAN 2025'!$B$18,'BASE LIQUIDACION REDEBAN 2025'!$B$17))</f>
        <v>35779.500569199998</v>
      </c>
      <c r="AE458" s="97">
        <v>0</v>
      </c>
      <c r="AF458" s="97">
        <f t="shared" si="7"/>
        <v>35779.500569199998</v>
      </c>
    </row>
    <row r="459" spans="1:32" s="85" customFormat="1" ht="13.15">
      <c r="A459" s="178" t="s">
        <v>90</v>
      </c>
      <c r="B459" s="95" t="str">
        <f>VLOOKUP(A459,'CENTRO DE COSTOS'!A:D,4,FALSE)</f>
        <v>JUAN SEBASTIÁN RÍOS CASTRILLÓN</v>
      </c>
      <c r="C459" s="95" t="str">
        <f>VLOOKUP(A459,'CENTRO DE COSTOS'!A:D,2,FALSE)</f>
        <v>0004-0005</v>
      </c>
      <c r="D459" s="178">
        <v>5001</v>
      </c>
      <c r="E459" s="178">
        <v>2269473</v>
      </c>
      <c r="F459" s="178">
        <v>25042</v>
      </c>
      <c r="G459" s="178" t="s">
        <v>290</v>
      </c>
      <c r="H459" s="178" t="s">
        <v>90</v>
      </c>
      <c r="I459" s="178" t="s">
        <v>13298</v>
      </c>
      <c r="J459" s="110" t="s">
        <v>167</v>
      </c>
      <c r="K459" s="178">
        <v>2269473</v>
      </c>
      <c r="L459" s="178" t="s">
        <v>13299</v>
      </c>
      <c r="M459" s="176">
        <v>45817.333333333336</v>
      </c>
      <c r="N459" s="176">
        <v>45822.587500000001</v>
      </c>
      <c r="O459" s="178" t="s">
        <v>9136</v>
      </c>
      <c r="P459" s="178" t="s">
        <v>9137</v>
      </c>
      <c r="Q459" s="178" t="s">
        <v>9138</v>
      </c>
      <c r="R459" s="178" t="s">
        <v>11927</v>
      </c>
      <c r="S459" s="178" t="s">
        <v>11927</v>
      </c>
      <c r="T459" s="178" t="s">
        <v>177</v>
      </c>
      <c r="U459" s="178">
        <v>90</v>
      </c>
      <c r="V459" s="178" t="s">
        <v>13300</v>
      </c>
      <c r="W459" s="177">
        <v>0</v>
      </c>
      <c r="X459" s="178">
        <v>0</v>
      </c>
      <c r="Y459" s="178" t="s">
        <v>173</v>
      </c>
      <c r="Z459" s="178" t="s">
        <v>25</v>
      </c>
      <c r="AA459" s="178" t="s">
        <v>189</v>
      </c>
      <c r="AB459" s="178">
        <v>1</v>
      </c>
      <c r="AC459" s="92" t="s">
        <v>608</v>
      </c>
      <c r="AD459" s="112">
        <f>IF(T459="SOPORTE_TELEFÓNICO",'BASE LIQUIDACION REDEBAN 2025'!$B$19,IF(AND(T459="VISITA_TÉCNICA",Z459="TIPO II"),'BASE LIQUIDACION REDEBAN 2025'!$B$18,'BASE LIQUIDACION REDEBAN 2025'!$B$17))</f>
        <v>35779.500569199998</v>
      </c>
      <c r="AE459" s="97">
        <v>0</v>
      </c>
      <c r="AF459" s="97">
        <f t="shared" si="7"/>
        <v>35779.500569199998</v>
      </c>
    </row>
    <row r="460" spans="1:32" s="85" customFormat="1" ht="13.15">
      <c r="A460" s="178" t="s">
        <v>91</v>
      </c>
      <c r="B460" s="95" t="str">
        <f>VLOOKUP(A460,'CENTRO DE COSTOS'!A:D,4,FALSE)</f>
        <v>JOSE MAURICIO HERNANDEZ ROJAS</v>
      </c>
      <c r="C460" s="95" t="str">
        <f>VLOOKUP(A460,'CENTRO DE COSTOS'!A:D,2,FALSE)</f>
        <v>0004-0001</v>
      </c>
      <c r="D460" s="178">
        <v>23672</v>
      </c>
      <c r="E460" s="178">
        <v>2276096</v>
      </c>
      <c r="F460" s="178">
        <v>10828</v>
      </c>
      <c r="G460" s="178" t="s">
        <v>612</v>
      </c>
      <c r="H460" s="178" t="s">
        <v>6484</v>
      </c>
      <c r="I460" s="178" t="s">
        <v>13301</v>
      </c>
      <c r="J460" s="110" t="s">
        <v>167</v>
      </c>
      <c r="K460" s="178">
        <v>2276096</v>
      </c>
      <c r="L460" s="178" t="s">
        <v>13302</v>
      </c>
      <c r="M460" s="176">
        <v>45817.667361111111</v>
      </c>
      <c r="N460" s="176">
        <v>45822.595833333333</v>
      </c>
      <c r="O460" s="178" t="s">
        <v>9136</v>
      </c>
      <c r="P460" s="178" t="s">
        <v>9137</v>
      </c>
      <c r="Q460" s="178" t="s">
        <v>9138</v>
      </c>
      <c r="R460" s="178" t="s">
        <v>11927</v>
      </c>
      <c r="S460" s="178" t="s">
        <v>11927</v>
      </c>
      <c r="T460" s="178" t="s">
        <v>177</v>
      </c>
      <c r="U460" s="178">
        <v>110</v>
      </c>
      <c r="V460" s="178" t="s">
        <v>13303</v>
      </c>
      <c r="W460" s="177">
        <v>0</v>
      </c>
      <c r="X460" s="178">
        <v>0</v>
      </c>
      <c r="Y460" s="178" t="s">
        <v>173</v>
      </c>
      <c r="Z460" s="178" t="s">
        <v>28</v>
      </c>
      <c r="AA460" s="178" t="s">
        <v>189</v>
      </c>
      <c r="AB460" s="178">
        <v>1</v>
      </c>
      <c r="AC460" s="92" t="s">
        <v>10117</v>
      </c>
      <c r="AD460" s="112">
        <f>IF(T460="SOPORTE_TELEFÓNICO",'BASE LIQUIDACION REDEBAN 2025'!$B$19,IF(AND(T460="VISITA_TÉCNICA",Z460="TIPO II"),'BASE LIQUIDACION REDEBAN 2025'!$B$18,'BASE LIQUIDACION REDEBAN 2025'!$B$17))</f>
        <v>67654.12000000001</v>
      </c>
      <c r="AE460" s="97">
        <v>0</v>
      </c>
      <c r="AF460" s="97">
        <f t="shared" si="7"/>
        <v>67654.12000000001</v>
      </c>
    </row>
    <row r="461" spans="1:32" s="85" customFormat="1" ht="13.15">
      <c r="A461" s="178" t="s">
        <v>99</v>
      </c>
      <c r="B461" s="95" t="str">
        <f>VLOOKUP(A461,'CENTRO DE COSTOS'!A:D,4,FALSE)</f>
        <v>JOSE MAURICIO HERNANDEZ ROJAS</v>
      </c>
      <c r="C461" s="95" t="str">
        <f>VLOOKUP(A461,'CENTRO DE COSTOS'!A:D,2,FALSE)</f>
        <v>0004-0001</v>
      </c>
      <c r="D461" s="178">
        <v>20001</v>
      </c>
      <c r="E461" s="178">
        <v>2278804</v>
      </c>
      <c r="F461" s="178">
        <v>15204</v>
      </c>
      <c r="G461" s="178" t="s">
        <v>269</v>
      </c>
      <c r="H461" s="178" t="s">
        <v>99</v>
      </c>
      <c r="I461" s="178" t="s">
        <v>13304</v>
      </c>
      <c r="J461" s="110" t="s">
        <v>167</v>
      </c>
      <c r="K461" s="178">
        <v>2278804</v>
      </c>
      <c r="L461" s="178" t="s">
        <v>13305</v>
      </c>
      <c r="M461" s="176">
        <v>45818.364583333336</v>
      </c>
      <c r="N461" s="176">
        <v>45822.604166666664</v>
      </c>
      <c r="O461" s="178" t="s">
        <v>9136</v>
      </c>
      <c r="P461" s="178" t="s">
        <v>9137</v>
      </c>
      <c r="Q461" s="178" t="s">
        <v>9138</v>
      </c>
      <c r="R461" s="178" t="s">
        <v>11927</v>
      </c>
      <c r="S461" s="178" t="s">
        <v>11927</v>
      </c>
      <c r="T461" s="178" t="s">
        <v>177</v>
      </c>
      <c r="U461" s="178">
        <v>60</v>
      </c>
      <c r="V461" s="178" t="s">
        <v>13306</v>
      </c>
      <c r="W461" s="177">
        <v>0</v>
      </c>
      <c r="X461" s="178">
        <v>0</v>
      </c>
      <c r="Y461" s="178" t="s">
        <v>173</v>
      </c>
      <c r="Z461" s="178" t="s">
        <v>25</v>
      </c>
      <c r="AA461" s="178" t="s">
        <v>189</v>
      </c>
      <c r="AB461" s="178">
        <v>1</v>
      </c>
      <c r="AC461" s="92" t="s">
        <v>785</v>
      </c>
      <c r="AD461" s="112">
        <f>IF(T461="SOPORTE_TELEFÓNICO",'BASE LIQUIDACION REDEBAN 2025'!$B$19,IF(AND(T461="VISITA_TÉCNICA",Z461="TIPO II"),'BASE LIQUIDACION REDEBAN 2025'!$B$18,'BASE LIQUIDACION REDEBAN 2025'!$B$17))</f>
        <v>35779.500569199998</v>
      </c>
      <c r="AE461" s="97">
        <v>0</v>
      </c>
      <c r="AF461" s="97">
        <f t="shared" si="7"/>
        <v>35779.500569199998</v>
      </c>
    </row>
    <row r="462" spans="1:32" s="85" customFormat="1" ht="13.15">
      <c r="A462" s="178" t="s">
        <v>80</v>
      </c>
      <c r="B462" s="95" t="str">
        <f>VLOOKUP(A462,'CENTRO DE COSTOS'!A:D,4,FALSE)</f>
        <v>JOSE MAURICIO HERNANDEZ ROJAS</v>
      </c>
      <c r="C462" s="95" t="str">
        <f>VLOOKUP(A462,'CENTRO DE COSTOS'!A:D,2,FALSE)</f>
        <v>0004-0001</v>
      </c>
      <c r="D462" s="178">
        <v>13836</v>
      </c>
      <c r="E462" s="178">
        <v>2277275</v>
      </c>
      <c r="F462" s="178">
        <v>78896</v>
      </c>
      <c r="G462" s="178" t="s">
        <v>364</v>
      </c>
      <c r="H462" s="178" t="s">
        <v>1527</v>
      </c>
      <c r="I462" s="178" t="s">
        <v>13307</v>
      </c>
      <c r="J462" s="110" t="s">
        <v>167</v>
      </c>
      <c r="K462" s="178">
        <v>2277275</v>
      </c>
      <c r="L462" s="178" t="s">
        <v>13308</v>
      </c>
      <c r="M462" s="176">
        <v>45818.333333333336</v>
      </c>
      <c r="N462" s="176">
        <v>45822.606944444444</v>
      </c>
      <c r="O462" s="178" t="s">
        <v>9136</v>
      </c>
      <c r="P462" s="178" t="s">
        <v>9137</v>
      </c>
      <c r="Q462" s="178" t="s">
        <v>9138</v>
      </c>
      <c r="R462" s="178" t="s">
        <v>11927</v>
      </c>
      <c r="S462" s="178" t="s">
        <v>11927</v>
      </c>
      <c r="T462" s="178" t="s">
        <v>177</v>
      </c>
      <c r="U462" s="178">
        <v>20</v>
      </c>
      <c r="V462" s="178" t="s">
        <v>13309</v>
      </c>
      <c r="W462" s="177">
        <v>0</v>
      </c>
      <c r="X462" s="178">
        <v>0</v>
      </c>
      <c r="Y462" s="178" t="s">
        <v>173</v>
      </c>
      <c r="Z462" s="178" t="s">
        <v>28</v>
      </c>
      <c r="AA462" s="178" t="s">
        <v>189</v>
      </c>
      <c r="AB462" s="178">
        <v>1</v>
      </c>
      <c r="AC462" s="92" t="s">
        <v>340</v>
      </c>
      <c r="AD462" s="112">
        <f>IF(T462="SOPORTE_TELEFÓNICO",'BASE LIQUIDACION REDEBAN 2025'!$B$19,IF(AND(T462="VISITA_TÉCNICA",Z462="TIPO II"),'BASE LIQUIDACION REDEBAN 2025'!$B$18,'BASE LIQUIDACION REDEBAN 2025'!$B$17))</f>
        <v>67654.12000000001</v>
      </c>
      <c r="AE462" s="97">
        <v>0</v>
      </c>
      <c r="AF462" s="97">
        <f t="shared" si="7"/>
        <v>67654.12000000001</v>
      </c>
    </row>
    <row r="463" spans="1:32" s="85" customFormat="1" ht="13.15">
      <c r="A463" s="178" t="s">
        <v>90</v>
      </c>
      <c r="B463" s="95" t="str">
        <f>VLOOKUP(A463,'CENTRO DE COSTOS'!A:D,4,FALSE)</f>
        <v>JUAN SEBASTIÁN RÍOS CASTRILLÓN</v>
      </c>
      <c r="C463" s="95" t="str">
        <f>VLOOKUP(A463,'CENTRO DE COSTOS'!A:D,2,FALSE)</f>
        <v>0004-0005</v>
      </c>
      <c r="D463" s="178">
        <v>5001</v>
      </c>
      <c r="E463" s="178">
        <v>2290493</v>
      </c>
      <c r="F463" s="178">
        <v>79333</v>
      </c>
      <c r="G463" s="178" t="s">
        <v>290</v>
      </c>
      <c r="H463" s="178" t="s">
        <v>90</v>
      </c>
      <c r="I463" s="178" t="s">
        <v>13310</v>
      </c>
      <c r="J463" s="110" t="s">
        <v>167</v>
      </c>
      <c r="K463" s="178">
        <v>2290493</v>
      </c>
      <c r="L463" s="178" t="s">
        <v>13311</v>
      </c>
      <c r="M463" s="176">
        <v>45819.667361111111</v>
      </c>
      <c r="N463" s="176">
        <v>45822.619444444441</v>
      </c>
      <c r="O463" s="178" t="s">
        <v>9136</v>
      </c>
      <c r="P463" s="178" t="s">
        <v>9137</v>
      </c>
      <c r="Q463" s="178" t="s">
        <v>9138</v>
      </c>
      <c r="R463" s="178" t="s">
        <v>11927</v>
      </c>
      <c r="S463" s="178" t="s">
        <v>11927</v>
      </c>
      <c r="T463" s="178" t="s">
        <v>177</v>
      </c>
      <c r="U463" s="178">
        <v>20</v>
      </c>
      <c r="V463" s="178" t="s">
        <v>13312</v>
      </c>
      <c r="W463" s="177">
        <v>0</v>
      </c>
      <c r="X463" s="178">
        <v>0</v>
      </c>
      <c r="Y463" s="178" t="s">
        <v>173</v>
      </c>
      <c r="Z463" s="178" t="s">
        <v>25</v>
      </c>
      <c r="AA463" s="178" t="s">
        <v>189</v>
      </c>
      <c r="AB463" s="178">
        <v>1</v>
      </c>
      <c r="AC463" s="92" t="s">
        <v>12057</v>
      </c>
      <c r="AD463" s="112">
        <f>IF(T463="SOPORTE_TELEFÓNICO",'BASE LIQUIDACION REDEBAN 2025'!$B$19,IF(AND(T463="VISITA_TÉCNICA",Z463="TIPO II"),'BASE LIQUIDACION REDEBAN 2025'!$B$18,'BASE LIQUIDACION REDEBAN 2025'!$B$17))</f>
        <v>35779.500569199998</v>
      </c>
      <c r="AE463" s="97">
        <v>0</v>
      </c>
      <c r="AF463" s="97">
        <f t="shared" si="7"/>
        <v>35779.500569199998</v>
      </c>
    </row>
    <row r="464" spans="1:32" s="85" customFormat="1" ht="13.15">
      <c r="A464" s="178" t="s">
        <v>80</v>
      </c>
      <c r="B464" s="95" t="str">
        <f>VLOOKUP(A464,'CENTRO DE COSTOS'!A:D,4,FALSE)</f>
        <v>JOSE MAURICIO HERNANDEZ ROJAS</v>
      </c>
      <c r="C464" s="95" t="str">
        <f>VLOOKUP(A464,'CENTRO DE COSTOS'!A:D,2,FALSE)</f>
        <v>0004-0001</v>
      </c>
      <c r="D464" s="178">
        <v>13838</v>
      </c>
      <c r="E464" s="178">
        <v>2294598</v>
      </c>
      <c r="F464" s="178">
        <v>35963</v>
      </c>
      <c r="G464" s="178" t="s">
        <v>364</v>
      </c>
      <c r="H464" s="178" t="s">
        <v>2479</v>
      </c>
      <c r="I464" s="178" t="s">
        <v>5262</v>
      </c>
      <c r="J464" s="110" t="s">
        <v>167</v>
      </c>
      <c r="K464" s="178">
        <v>2294598</v>
      </c>
      <c r="L464" s="178" t="s">
        <v>13313</v>
      </c>
      <c r="M464" s="176">
        <v>45820.462500000001</v>
      </c>
      <c r="N464" s="176">
        <v>45822.620833333334</v>
      </c>
      <c r="O464" s="178" t="s">
        <v>9136</v>
      </c>
      <c r="P464" s="178" t="s">
        <v>9137</v>
      </c>
      <c r="Q464" s="178" t="s">
        <v>9138</v>
      </c>
      <c r="R464" s="178" t="s">
        <v>11927</v>
      </c>
      <c r="S464" s="178" t="s">
        <v>11927</v>
      </c>
      <c r="T464" s="178" t="s">
        <v>177</v>
      </c>
      <c r="U464" s="178">
        <v>30</v>
      </c>
      <c r="V464" s="178" t="s">
        <v>13314</v>
      </c>
      <c r="W464" s="177">
        <v>0</v>
      </c>
      <c r="X464" s="178">
        <v>0</v>
      </c>
      <c r="Y464" s="178" t="s">
        <v>173</v>
      </c>
      <c r="Z464" s="178" t="s">
        <v>28</v>
      </c>
      <c r="AA464" s="178" t="s">
        <v>189</v>
      </c>
      <c r="AB464" s="178">
        <v>1</v>
      </c>
      <c r="AC464" s="92" t="s">
        <v>785</v>
      </c>
      <c r="AD464" s="112">
        <f>IF(T464="SOPORTE_TELEFÓNICO",'BASE LIQUIDACION REDEBAN 2025'!$B$19,IF(AND(T464="VISITA_TÉCNICA",Z464="TIPO II"),'BASE LIQUIDACION REDEBAN 2025'!$B$18,'BASE LIQUIDACION REDEBAN 2025'!$B$17))</f>
        <v>67654.12000000001</v>
      </c>
      <c r="AE464" s="97">
        <v>0</v>
      </c>
      <c r="AF464" s="97">
        <f t="shared" si="7"/>
        <v>67654.12000000001</v>
      </c>
    </row>
    <row r="465" spans="1:32" s="85" customFormat="1" ht="13.15">
      <c r="A465" s="178" t="s">
        <v>98</v>
      </c>
      <c r="B465" s="95" t="str">
        <f>VLOOKUP(A465,'CENTRO DE COSTOS'!A:D,4,FALSE)</f>
        <v>MIGUEL JULIÁN HERNÁNDEZ GUARÍN</v>
      </c>
      <c r="C465" s="95" t="str">
        <f>VLOOKUP(A465,'CENTRO DE COSTOS'!A:D,2,FALSE)</f>
        <v>0004-0008</v>
      </c>
      <c r="D465" s="178">
        <v>15407</v>
      </c>
      <c r="E465" s="178">
        <v>2299564</v>
      </c>
      <c r="F465" s="178">
        <v>71186</v>
      </c>
      <c r="G465" s="178" t="s">
        <v>371</v>
      </c>
      <c r="H465" s="178" t="s">
        <v>7596</v>
      </c>
      <c r="I465" s="178" t="s">
        <v>7597</v>
      </c>
      <c r="J465" s="110" t="s">
        <v>167</v>
      </c>
      <c r="K465" s="178">
        <v>2299564</v>
      </c>
      <c r="L465" s="178" t="s">
        <v>13315</v>
      </c>
      <c r="M465" s="176">
        <v>45821.364583333336</v>
      </c>
      <c r="N465" s="176">
        <v>45822.625694444447</v>
      </c>
      <c r="O465" s="178" t="s">
        <v>9136</v>
      </c>
      <c r="P465" s="178" t="s">
        <v>9137</v>
      </c>
      <c r="Q465" s="178" t="s">
        <v>9138</v>
      </c>
      <c r="R465" s="178" t="s">
        <v>11927</v>
      </c>
      <c r="S465" s="178" t="s">
        <v>11927</v>
      </c>
      <c r="T465" s="178" t="s">
        <v>177</v>
      </c>
      <c r="U465" s="178">
        <v>20</v>
      </c>
      <c r="V465" s="178" t="s">
        <v>13316</v>
      </c>
      <c r="W465" s="177">
        <v>0</v>
      </c>
      <c r="X465" s="178">
        <v>0</v>
      </c>
      <c r="Y465" s="178" t="s">
        <v>173</v>
      </c>
      <c r="Z465" s="178" t="s">
        <v>28</v>
      </c>
      <c r="AA465" s="178" t="s">
        <v>189</v>
      </c>
      <c r="AB465" s="178">
        <v>1</v>
      </c>
      <c r="AC465" s="92" t="s">
        <v>340</v>
      </c>
      <c r="AD465" s="112">
        <f>IF(T465="SOPORTE_TELEFÓNICO",'BASE LIQUIDACION REDEBAN 2025'!$B$19,IF(AND(T465="VISITA_TÉCNICA",Z465="TIPO II"),'BASE LIQUIDACION REDEBAN 2025'!$B$18,'BASE LIQUIDACION REDEBAN 2025'!$B$17))</f>
        <v>67654.12000000001</v>
      </c>
      <c r="AE465" s="97">
        <v>0</v>
      </c>
      <c r="AF465" s="97">
        <f t="shared" si="7"/>
        <v>67654.12000000001</v>
      </c>
    </row>
    <row r="466" spans="1:32" s="85" customFormat="1" ht="13.15">
      <c r="A466" s="178" t="s">
        <v>68</v>
      </c>
      <c r="B466" s="95" t="str">
        <f>VLOOKUP(A466,'CENTRO DE COSTOS'!A:D,4,FALSE)</f>
        <v>WILLIAM ASDRUBAL ROZO ROZO</v>
      </c>
      <c r="C466" s="95" t="str">
        <f>VLOOKUP(A466,'CENTRO DE COSTOS'!A:D,2,FALSE)</f>
        <v>0004-0004</v>
      </c>
      <c r="D466" s="178">
        <v>11001</v>
      </c>
      <c r="E466" s="178">
        <v>2301387</v>
      </c>
      <c r="F466" s="178">
        <v>75360</v>
      </c>
      <c r="G466" s="178" t="s">
        <v>298</v>
      </c>
      <c r="H466" s="178" t="s">
        <v>68</v>
      </c>
      <c r="I466" s="178" t="s">
        <v>13317</v>
      </c>
      <c r="J466" s="110" t="s">
        <v>167</v>
      </c>
      <c r="K466" s="178">
        <v>2301387</v>
      </c>
      <c r="L466" s="178" t="s">
        <v>13318</v>
      </c>
      <c r="M466" s="176">
        <v>45821.479166666664</v>
      </c>
      <c r="N466" s="176">
        <v>45822.628472222219</v>
      </c>
      <c r="O466" s="178" t="s">
        <v>9136</v>
      </c>
      <c r="P466" s="178" t="s">
        <v>9137</v>
      </c>
      <c r="Q466" s="178" t="s">
        <v>9138</v>
      </c>
      <c r="R466" s="178" t="s">
        <v>11927</v>
      </c>
      <c r="S466" s="178" t="s">
        <v>11927</v>
      </c>
      <c r="T466" s="178" t="s">
        <v>177</v>
      </c>
      <c r="U466" s="178">
        <v>20</v>
      </c>
      <c r="V466" s="178" t="s">
        <v>13319</v>
      </c>
      <c r="W466" s="177">
        <v>0</v>
      </c>
      <c r="X466" s="178">
        <v>0</v>
      </c>
      <c r="Y466" s="178" t="s">
        <v>173</v>
      </c>
      <c r="Z466" s="178" t="s">
        <v>25</v>
      </c>
      <c r="AA466" s="178" t="s">
        <v>189</v>
      </c>
      <c r="AB466" s="178">
        <v>1</v>
      </c>
      <c r="AC466" s="92" t="s">
        <v>246</v>
      </c>
      <c r="AD466" s="112">
        <f>IF(T466="SOPORTE_TELEFÓNICO",'BASE LIQUIDACION REDEBAN 2025'!$B$19,IF(AND(T466="VISITA_TÉCNICA",Z466="TIPO II"),'BASE LIQUIDACION REDEBAN 2025'!$B$18,'BASE LIQUIDACION REDEBAN 2025'!$B$17))</f>
        <v>35779.500569199998</v>
      </c>
      <c r="AE466" s="97">
        <v>0</v>
      </c>
      <c r="AF466" s="97">
        <f t="shared" si="7"/>
        <v>35779.500569199998</v>
      </c>
    </row>
    <row r="467" spans="1:32" s="85" customFormat="1" ht="13.15">
      <c r="A467" s="178" t="s">
        <v>64</v>
      </c>
      <c r="B467" s="95" t="str">
        <f>VLOOKUP(A467,'CENTRO DE COSTOS'!A:D,4,FALSE)</f>
        <v>JOSE MAURICIO HERNANDEZ ROJAS</v>
      </c>
      <c r="C467" s="95" t="str">
        <f>VLOOKUP(A467,'CENTRO DE COSTOS'!A:D,2,FALSE)</f>
        <v>0004-0001</v>
      </c>
      <c r="D467" s="178">
        <v>8758</v>
      </c>
      <c r="E467" s="178">
        <v>2274930</v>
      </c>
      <c r="F467" s="178">
        <v>78829</v>
      </c>
      <c r="G467" s="178" t="s">
        <v>277</v>
      </c>
      <c r="H467" s="178" t="s">
        <v>3966</v>
      </c>
      <c r="I467" s="178" t="s">
        <v>9171</v>
      </c>
      <c r="J467" s="110" t="s">
        <v>167</v>
      </c>
      <c r="K467" s="178">
        <v>2274930</v>
      </c>
      <c r="L467" s="178" t="s">
        <v>13320</v>
      </c>
      <c r="M467" s="176">
        <v>45817.594444444447</v>
      </c>
      <c r="N467" s="176">
        <v>45823.435416666667</v>
      </c>
      <c r="O467" s="178" t="s">
        <v>9136</v>
      </c>
      <c r="P467" s="178" t="s">
        <v>9137</v>
      </c>
      <c r="Q467" s="178" t="s">
        <v>9138</v>
      </c>
      <c r="R467" s="178" t="s">
        <v>11927</v>
      </c>
      <c r="S467" s="178" t="s">
        <v>11927</v>
      </c>
      <c r="T467" s="178" t="s">
        <v>177</v>
      </c>
      <c r="U467" s="178">
        <v>10</v>
      </c>
      <c r="V467" s="178" t="s">
        <v>13321</v>
      </c>
      <c r="W467" s="177">
        <v>0</v>
      </c>
      <c r="X467" s="178">
        <v>0</v>
      </c>
      <c r="Y467" s="178" t="s">
        <v>173</v>
      </c>
      <c r="Z467" s="178" t="s">
        <v>25</v>
      </c>
      <c r="AA467" s="178" t="s">
        <v>189</v>
      </c>
      <c r="AB467" s="178">
        <v>1</v>
      </c>
      <c r="AC467" s="92" t="s">
        <v>2153</v>
      </c>
      <c r="AD467" s="112">
        <f>IF(T467="SOPORTE_TELEFÓNICO",'BASE LIQUIDACION REDEBAN 2025'!$B$19,IF(AND(T467="VISITA_TÉCNICA",Z467="TIPO II"),'BASE LIQUIDACION REDEBAN 2025'!$B$18,'BASE LIQUIDACION REDEBAN 2025'!$B$17))</f>
        <v>35779.500569199998</v>
      </c>
      <c r="AE467" s="97">
        <v>0</v>
      </c>
      <c r="AF467" s="97">
        <f t="shared" si="7"/>
        <v>35779.500569199998</v>
      </c>
    </row>
    <row r="468" spans="1:32" s="85" customFormat="1" ht="13.15">
      <c r="A468" s="178" t="s">
        <v>93</v>
      </c>
      <c r="B468" s="95" t="str">
        <f>VLOOKUP(A468,'CENTRO DE COSTOS'!A:D,4,FALSE)</f>
        <v>DIEGO FERNANDO HENAO CARDONA</v>
      </c>
      <c r="C468" s="95" t="str">
        <f>VLOOKUP(A468,'CENTRO DE COSTOS'!A:D,2,FALSE)</f>
        <v>0004-0003</v>
      </c>
      <c r="D468" s="178">
        <v>52490</v>
      </c>
      <c r="E468" s="178">
        <v>2235425</v>
      </c>
      <c r="F468" s="178">
        <v>78095</v>
      </c>
      <c r="G468" s="178" t="s">
        <v>162</v>
      </c>
      <c r="H468" s="178" t="s">
        <v>163</v>
      </c>
      <c r="I468" s="178" t="s">
        <v>13322</v>
      </c>
      <c r="J468" s="110" t="s">
        <v>167</v>
      </c>
      <c r="K468" s="178">
        <v>2235425</v>
      </c>
      <c r="L468" s="178" t="s">
        <v>13323</v>
      </c>
      <c r="M468" s="176">
        <v>45807.509722222225</v>
      </c>
      <c r="N468" s="176">
        <v>45823.53402777778</v>
      </c>
      <c r="O468" s="178" t="s">
        <v>9206</v>
      </c>
      <c r="P468" s="178" t="s">
        <v>12000</v>
      </c>
      <c r="Q468" s="178" t="s">
        <v>9138</v>
      </c>
      <c r="R468" s="178" t="s">
        <v>11927</v>
      </c>
      <c r="S468" s="178" t="s">
        <v>11927</v>
      </c>
      <c r="T468" s="178" t="s">
        <v>9971</v>
      </c>
      <c r="U468" s="178">
        <v>20</v>
      </c>
      <c r="V468" s="178" t="s">
        <v>13138</v>
      </c>
      <c r="W468" s="177">
        <v>2185553659</v>
      </c>
      <c r="X468" s="178" t="s">
        <v>11942</v>
      </c>
      <c r="Y468" s="178" t="s">
        <v>12001</v>
      </c>
      <c r="Z468" s="178" t="s">
        <v>175</v>
      </c>
      <c r="AA468" s="178" t="s">
        <v>176</v>
      </c>
      <c r="AB468" s="178">
        <v>0</v>
      </c>
      <c r="AC468" s="92" t="s">
        <v>367</v>
      </c>
      <c r="AD468" s="112">
        <f>IF(T468="SOPORTE_TELEFÓNICO",'BASE LIQUIDACION REDEBAN 2025'!$B$19,IF(AND(T468="VISITA_TÉCNICA",Z468="TIPO II"),'BASE LIQUIDACION REDEBAN 2025'!$B$18,'BASE LIQUIDACION REDEBAN 2025'!$B$17))</f>
        <v>35779.500569199998</v>
      </c>
      <c r="AE468" s="97">
        <v>0</v>
      </c>
      <c r="AF468" s="97">
        <f t="shared" si="7"/>
        <v>35779.500569199998</v>
      </c>
    </row>
    <row r="469" spans="1:32" s="85" customFormat="1" ht="13.15">
      <c r="A469" s="178" t="s">
        <v>76</v>
      </c>
      <c r="B469" s="95" t="str">
        <f>VLOOKUP(A469,'CENTRO DE COSTOS'!A:D,4,FALSE)</f>
        <v>DIEGO FERNANDO HENAO CARDONA</v>
      </c>
      <c r="C469" s="95" t="str">
        <f>VLOOKUP(A469,'CENTRO DE COSTOS'!A:D,2,FALSE)</f>
        <v>0004-0003</v>
      </c>
      <c r="D469" s="178">
        <v>19418</v>
      </c>
      <c r="E469" s="178">
        <v>2226621</v>
      </c>
      <c r="F469" s="178">
        <v>75345</v>
      </c>
      <c r="G469" s="178" t="s">
        <v>200</v>
      </c>
      <c r="H469" s="178" t="s">
        <v>12795</v>
      </c>
      <c r="I469" s="178" t="s">
        <v>13324</v>
      </c>
      <c r="J469" s="110" t="s">
        <v>167</v>
      </c>
      <c r="K469" s="178">
        <v>2226621</v>
      </c>
      <c r="L469" s="178" t="s">
        <v>13325</v>
      </c>
      <c r="M469" s="176">
        <v>45805.713194444441</v>
      </c>
      <c r="N469" s="176">
        <v>45823.53402777778</v>
      </c>
      <c r="O469" s="178" t="s">
        <v>9136</v>
      </c>
      <c r="P469" s="178" t="s">
        <v>9137</v>
      </c>
      <c r="Q469" s="178" t="s">
        <v>9138</v>
      </c>
      <c r="R469" s="178" t="s">
        <v>11927</v>
      </c>
      <c r="S469" s="178" t="s">
        <v>11927</v>
      </c>
      <c r="T469" s="178" t="s">
        <v>9971</v>
      </c>
      <c r="U469" s="178">
        <v>20</v>
      </c>
      <c r="V469" s="178" t="s">
        <v>13326</v>
      </c>
      <c r="W469" s="177">
        <v>700159248221</v>
      </c>
      <c r="X469" s="178" t="s">
        <v>12037</v>
      </c>
      <c r="Y469" s="178" t="s">
        <v>173</v>
      </c>
      <c r="Z469" s="178" t="s">
        <v>32</v>
      </c>
      <c r="AA469" s="178" t="s">
        <v>189</v>
      </c>
      <c r="AB469" s="178">
        <v>0</v>
      </c>
      <c r="AC469" s="92" t="s">
        <v>294</v>
      </c>
      <c r="AD469" s="112">
        <f>IF(T469="SOPORTE_TELEFÓNICO",'BASE LIQUIDACION REDEBAN 2025'!$B$19,IF(AND(T469="VISITA_TÉCNICA",Z469="TIPO II"),'BASE LIQUIDACION REDEBAN 2025'!$B$18,'BASE LIQUIDACION REDEBAN 2025'!$B$17))</f>
        <v>35779.500569199998</v>
      </c>
      <c r="AE469" s="97">
        <v>0</v>
      </c>
      <c r="AF469" s="97">
        <f t="shared" si="7"/>
        <v>35779.500569199998</v>
      </c>
    </row>
    <row r="470" spans="1:32" s="85" customFormat="1" ht="13.15">
      <c r="A470" s="178" t="s">
        <v>93</v>
      </c>
      <c r="B470" s="95" t="str">
        <f>VLOOKUP(A470,'CENTRO DE COSTOS'!A:D,4,FALSE)</f>
        <v>DIEGO FERNANDO HENAO CARDONA</v>
      </c>
      <c r="C470" s="95" t="str">
        <f>VLOOKUP(A470,'CENTRO DE COSTOS'!A:D,2,FALSE)</f>
        <v>0004-0003</v>
      </c>
      <c r="D470" s="178">
        <v>52835</v>
      </c>
      <c r="E470" s="178">
        <v>2268618</v>
      </c>
      <c r="F470" s="178">
        <v>51953</v>
      </c>
      <c r="G470" s="178" t="s">
        <v>162</v>
      </c>
      <c r="H470" s="178" t="s">
        <v>2311</v>
      </c>
      <c r="I470" s="178" t="s">
        <v>13327</v>
      </c>
      <c r="J470" s="110" t="s">
        <v>167</v>
      </c>
      <c r="K470" s="178">
        <v>2268618</v>
      </c>
      <c r="L470" s="178" t="s">
        <v>13328</v>
      </c>
      <c r="M470" s="176">
        <v>45815.465277777781</v>
      </c>
      <c r="N470" s="176">
        <v>45823.535416666666</v>
      </c>
      <c r="O470" s="178" t="s">
        <v>9136</v>
      </c>
      <c r="P470" s="178" t="s">
        <v>9137</v>
      </c>
      <c r="Q470" s="178" t="s">
        <v>9138</v>
      </c>
      <c r="R470" s="178" t="s">
        <v>11927</v>
      </c>
      <c r="S470" s="178" t="s">
        <v>11927</v>
      </c>
      <c r="T470" s="178" t="s">
        <v>9971</v>
      </c>
      <c r="U470" s="178">
        <v>30</v>
      </c>
      <c r="V470" s="178" t="s">
        <v>13329</v>
      </c>
      <c r="W470" s="177">
        <v>2259112533</v>
      </c>
      <c r="X470" s="178" t="s">
        <v>11942</v>
      </c>
      <c r="Y470" s="178" t="s">
        <v>173</v>
      </c>
      <c r="Z470" s="178" t="s">
        <v>32</v>
      </c>
      <c r="AA470" s="178" t="s">
        <v>189</v>
      </c>
      <c r="AB470" s="178">
        <v>0</v>
      </c>
      <c r="AC470" s="92" t="s">
        <v>340</v>
      </c>
      <c r="AD470" s="112">
        <f>IF(T470="SOPORTE_TELEFÓNICO",'BASE LIQUIDACION REDEBAN 2025'!$B$19,IF(AND(T470="VISITA_TÉCNICA",Z470="TIPO II"),'BASE LIQUIDACION REDEBAN 2025'!$B$18,'BASE LIQUIDACION REDEBAN 2025'!$B$17))</f>
        <v>35779.500569199998</v>
      </c>
      <c r="AE470" s="97">
        <v>0</v>
      </c>
      <c r="AF470" s="97">
        <f t="shared" si="7"/>
        <v>35779.500569199998</v>
      </c>
    </row>
    <row r="471" spans="1:32" s="85" customFormat="1" ht="13.15">
      <c r="A471" s="178" t="s">
        <v>90</v>
      </c>
      <c r="B471" s="95" t="str">
        <f>VLOOKUP(A471,'CENTRO DE COSTOS'!A:D,4,FALSE)</f>
        <v>JUAN SEBASTIÁN RÍOS CASTRILLÓN</v>
      </c>
      <c r="C471" s="95" t="str">
        <f>VLOOKUP(A471,'CENTRO DE COSTOS'!A:D,2,FALSE)</f>
        <v>0004-0005</v>
      </c>
      <c r="D471" s="178">
        <v>27001</v>
      </c>
      <c r="E471" s="178">
        <v>2268177</v>
      </c>
      <c r="F471" s="178">
        <v>66808</v>
      </c>
      <c r="G471" s="178" t="s">
        <v>208</v>
      </c>
      <c r="H471" s="178" t="s">
        <v>5523</v>
      </c>
      <c r="I471" s="178" t="s">
        <v>13330</v>
      </c>
      <c r="J471" s="110" t="s">
        <v>167</v>
      </c>
      <c r="K471" s="178">
        <v>2268177</v>
      </c>
      <c r="L471" s="178" t="s">
        <v>13331</v>
      </c>
      <c r="M471" s="176">
        <v>45815.375</v>
      </c>
      <c r="N471" s="176">
        <v>45823.535416666666</v>
      </c>
      <c r="O471" s="178" t="s">
        <v>9136</v>
      </c>
      <c r="P471" s="178" t="s">
        <v>9137</v>
      </c>
      <c r="Q471" s="178" t="s">
        <v>9138</v>
      </c>
      <c r="R471" s="178" t="s">
        <v>11927</v>
      </c>
      <c r="S471" s="178" t="s">
        <v>11927</v>
      </c>
      <c r="T471" s="178" t="s">
        <v>9971</v>
      </c>
      <c r="U471" s="178">
        <v>30</v>
      </c>
      <c r="V471" s="178" t="s">
        <v>13329</v>
      </c>
      <c r="W471" s="177">
        <v>45899500894</v>
      </c>
      <c r="X471" s="178" t="s">
        <v>12097</v>
      </c>
      <c r="Y471" s="178" t="s">
        <v>173</v>
      </c>
      <c r="Z471" s="178" t="s">
        <v>175</v>
      </c>
      <c r="AA471" s="178" t="s">
        <v>227</v>
      </c>
      <c r="AB471" s="178">
        <v>0</v>
      </c>
      <c r="AC471" s="92" t="s">
        <v>10117</v>
      </c>
      <c r="AD471" s="112">
        <f>IF(T471="SOPORTE_TELEFÓNICO",'BASE LIQUIDACION REDEBAN 2025'!$B$19,IF(AND(T471="VISITA_TÉCNICA",Z471="TIPO II"),'BASE LIQUIDACION REDEBAN 2025'!$B$18,'BASE LIQUIDACION REDEBAN 2025'!$B$17))</f>
        <v>35779.500569199998</v>
      </c>
      <c r="AE471" s="97">
        <v>0</v>
      </c>
      <c r="AF471" s="97">
        <f t="shared" si="7"/>
        <v>35779.500569199998</v>
      </c>
    </row>
    <row r="472" spans="1:32" s="85" customFormat="1" ht="13.15">
      <c r="A472" s="178" t="s">
        <v>100</v>
      </c>
      <c r="B472" s="95" t="str">
        <f>VLOOKUP(A472,'CENTRO DE COSTOS'!A:D,4,FALSE)</f>
        <v>KEVIN ALEXIS CORZO BUSTOS</v>
      </c>
      <c r="C472" s="95" t="str">
        <f>VLOOKUP(A472,'CENTRO DE COSTOS'!A:D,2,FALSE)</f>
        <v>0004-0007</v>
      </c>
      <c r="D472" s="178">
        <v>50683</v>
      </c>
      <c r="E472" s="178">
        <v>2290328</v>
      </c>
      <c r="F472" s="178">
        <v>77567</v>
      </c>
      <c r="G472" s="178" t="s">
        <v>192</v>
      </c>
      <c r="H472" s="178" t="s">
        <v>13332</v>
      </c>
      <c r="I472" s="178" t="s">
        <v>13333</v>
      </c>
      <c r="J472" s="110" t="s">
        <v>167</v>
      </c>
      <c r="K472" s="178">
        <v>2290328</v>
      </c>
      <c r="L472" s="178" t="s">
        <v>13334</v>
      </c>
      <c r="M472" s="176">
        <v>45819.648611111108</v>
      </c>
      <c r="N472" s="176">
        <v>45823.536111111112</v>
      </c>
      <c r="O472" s="178" t="s">
        <v>9136</v>
      </c>
      <c r="P472" s="178" t="s">
        <v>9137</v>
      </c>
      <c r="Q472" s="178" t="s">
        <v>9138</v>
      </c>
      <c r="R472" s="178" t="s">
        <v>11927</v>
      </c>
      <c r="S472" s="178" t="s">
        <v>11927</v>
      </c>
      <c r="T472" s="178" t="s">
        <v>9971</v>
      </c>
      <c r="U472" s="178">
        <v>50</v>
      </c>
      <c r="V472" s="178" t="s">
        <v>13335</v>
      </c>
      <c r="W472" s="177">
        <v>2212425366</v>
      </c>
      <c r="X472" s="178" t="s">
        <v>11942</v>
      </c>
      <c r="Y472" s="178" t="s">
        <v>173</v>
      </c>
      <c r="Z472" s="178" t="s">
        <v>30</v>
      </c>
      <c r="AA472" s="178" t="s">
        <v>189</v>
      </c>
      <c r="AB472" s="178">
        <v>0</v>
      </c>
      <c r="AC472" s="92" t="s">
        <v>1025</v>
      </c>
      <c r="AD472" s="112">
        <f>IF(T472="SOPORTE_TELEFÓNICO",'BASE LIQUIDACION REDEBAN 2025'!$B$19,IF(AND(T472="VISITA_TÉCNICA",Z472="TIPO II"),'BASE LIQUIDACION REDEBAN 2025'!$B$18,'BASE LIQUIDACION REDEBAN 2025'!$B$17))</f>
        <v>35779.500569199998</v>
      </c>
      <c r="AE472" s="97">
        <v>0</v>
      </c>
      <c r="AF472" s="97">
        <f t="shared" si="7"/>
        <v>35779.500569199998</v>
      </c>
    </row>
    <row r="473" spans="1:32" s="85" customFormat="1" ht="13.15">
      <c r="A473" s="178" t="s">
        <v>101</v>
      </c>
      <c r="B473" s="95" t="str">
        <f>VLOOKUP(A473,'CENTRO DE COSTOS'!A:D,4,FALSE)</f>
        <v>KEVIN ALEXIS CORZO BUSTOS</v>
      </c>
      <c r="C473" s="95" t="str">
        <f>VLOOKUP(A473,'CENTRO DE COSTOS'!A:D,2,FALSE)</f>
        <v>0004-0007</v>
      </c>
      <c r="D473" s="178">
        <v>85230</v>
      </c>
      <c r="E473" s="178">
        <v>2298051</v>
      </c>
      <c r="F473" s="178">
        <v>54326</v>
      </c>
      <c r="G473" s="178" t="s">
        <v>1934</v>
      </c>
      <c r="H473" s="178" t="s">
        <v>6899</v>
      </c>
      <c r="I473" s="178" t="s">
        <v>6900</v>
      </c>
      <c r="J473" s="110" t="s">
        <v>167</v>
      </c>
      <c r="K473" s="178">
        <v>2298051</v>
      </c>
      <c r="L473" s="178" t="s">
        <v>13336</v>
      </c>
      <c r="M473" s="176">
        <v>45820.713888888888</v>
      </c>
      <c r="N473" s="176">
        <v>45823.536805555559</v>
      </c>
      <c r="O473" s="178" t="s">
        <v>9136</v>
      </c>
      <c r="P473" s="178" t="s">
        <v>9137</v>
      </c>
      <c r="Q473" s="178" t="s">
        <v>9138</v>
      </c>
      <c r="R473" s="178" t="s">
        <v>11927</v>
      </c>
      <c r="S473" s="178" t="s">
        <v>11927</v>
      </c>
      <c r="T473" s="178" t="s">
        <v>9971</v>
      </c>
      <c r="U473" s="178">
        <v>20</v>
      </c>
      <c r="V473" s="178" t="s">
        <v>13337</v>
      </c>
      <c r="W473" s="177" t="s">
        <v>13338</v>
      </c>
      <c r="X473" s="178" t="s">
        <v>12397</v>
      </c>
      <c r="Y473" s="178" t="s">
        <v>173</v>
      </c>
      <c r="Z473" s="178" t="s">
        <v>175</v>
      </c>
      <c r="AA473" s="178" t="s">
        <v>2059</v>
      </c>
      <c r="AB473" s="178">
        <v>0</v>
      </c>
      <c r="AC473" s="92" t="s">
        <v>733</v>
      </c>
      <c r="AD473" s="112">
        <f>IF(T473="SOPORTE_TELEFÓNICO",'BASE LIQUIDACION REDEBAN 2025'!$B$19,IF(AND(T473="VISITA_TÉCNICA",Z473="TIPO II"),'BASE LIQUIDACION REDEBAN 2025'!$B$18,'BASE LIQUIDACION REDEBAN 2025'!$B$17))</f>
        <v>35779.500569199998</v>
      </c>
      <c r="AE473" s="97">
        <v>0</v>
      </c>
      <c r="AF473" s="97">
        <f t="shared" si="7"/>
        <v>35779.500569199998</v>
      </c>
    </row>
    <row r="474" spans="1:32" s="85" customFormat="1" ht="13.15">
      <c r="A474" s="178" t="s">
        <v>91</v>
      </c>
      <c r="B474" s="95" t="str">
        <f>VLOOKUP(A474,'CENTRO DE COSTOS'!A:D,4,FALSE)</f>
        <v>JOSE MAURICIO HERNANDEZ ROJAS</v>
      </c>
      <c r="C474" s="95" t="str">
        <f>VLOOKUP(A474,'CENTRO DE COSTOS'!A:D,2,FALSE)</f>
        <v>0004-0001</v>
      </c>
      <c r="D474" s="178">
        <v>23574</v>
      </c>
      <c r="E474" s="178">
        <v>2271169</v>
      </c>
      <c r="F474" s="178">
        <v>78908</v>
      </c>
      <c r="G474" s="178" t="s">
        <v>612</v>
      </c>
      <c r="H474" s="178" t="s">
        <v>13339</v>
      </c>
      <c r="I474" s="178" t="s">
        <v>13340</v>
      </c>
      <c r="J474" s="110" t="s">
        <v>167</v>
      </c>
      <c r="K474" s="178">
        <v>2271169</v>
      </c>
      <c r="L474" s="178" t="s">
        <v>13341</v>
      </c>
      <c r="M474" s="176">
        <v>45817.380555555559</v>
      </c>
      <c r="N474" s="176">
        <v>45824.349629629629</v>
      </c>
      <c r="O474" s="178" t="s">
        <v>9136</v>
      </c>
      <c r="P474" s="178" t="s">
        <v>9137</v>
      </c>
      <c r="Q474" s="178" t="s">
        <v>9138</v>
      </c>
      <c r="R474" s="178" t="s">
        <v>11927</v>
      </c>
      <c r="S474" s="178" t="s">
        <v>11927</v>
      </c>
      <c r="T474" s="178" t="s">
        <v>9971</v>
      </c>
      <c r="U474" s="178">
        <v>10</v>
      </c>
      <c r="V474" s="178" t="s">
        <v>13342</v>
      </c>
      <c r="W474" s="177" t="s">
        <v>13343</v>
      </c>
      <c r="X474" s="178" t="s">
        <v>12037</v>
      </c>
      <c r="Y474" s="178" t="s">
        <v>173</v>
      </c>
      <c r="Z474" s="178" t="s">
        <v>30</v>
      </c>
      <c r="AA474" s="178" t="s">
        <v>189</v>
      </c>
      <c r="AB474" s="178">
        <v>0</v>
      </c>
      <c r="AC474" s="92" t="s">
        <v>1632</v>
      </c>
      <c r="AD474" s="112">
        <f>IF(T474="SOPORTE_TELEFÓNICO",'BASE LIQUIDACION REDEBAN 2025'!$B$19,IF(AND(T474="VISITA_TÉCNICA",Z474="TIPO II"),'BASE LIQUIDACION REDEBAN 2025'!$B$18,'BASE LIQUIDACION REDEBAN 2025'!$B$17))</f>
        <v>35779.500569199998</v>
      </c>
      <c r="AE474" s="97">
        <v>0</v>
      </c>
      <c r="AF474" s="97">
        <f t="shared" si="7"/>
        <v>35779.500569199998</v>
      </c>
    </row>
    <row r="475" spans="1:32" s="85" customFormat="1" ht="13.15">
      <c r="A475" s="178" t="s">
        <v>81</v>
      </c>
      <c r="B475" s="95" t="str">
        <f>VLOOKUP(A475,'CENTRO DE COSTOS'!A:D,4,FALSE)</f>
        <v>MIGUEL JULIÁN HERNÁNDEZ GUARÍN</v>
      </c>
      <c r="C475" s="95" t="str">
        <f>VLOOKUP(A475,'CENTRO DE COSTOS'!A:D,2,FALSE)</f>
        <v>0004-0008</v>
      </c>
      <c r="D475" s="178">
        <v>54001</v>
      </c>
      <c r="E475" s="178">
        <v>2301988</v>
      </c>
      <c r="F475" s="178">
        <v>40642</v>
      </c>
      <c r="G475" s="178" t="s">
        <v>408</v>
      </c>
      <c r="H475" s="178" t="s">
        <v>81</v>
      </c>
      <c r="I475" s="178" t="s">
        <v>6441</v>
      </c>
      <c r="J475" s="110" t="s">
        <v>167</v>
      </c>
      <c r="K475" s="178">
        <v>2301988</v>
      </c>
      <c r="L475" s="178" t="s">
        <v>13344</v>
      </c>
      <c r="M475" s="176">
        <v>45821.540277777778</v>
      </c>
      <c r="N475" s="176">
        <v>45824.366018518522</v>
      </c>
      <c r="O475" s="178" t="s">
        <v>9136</v>
      </c>
      <c r="P475" s="178" t="s">
        <v>9137</v>
      </c>
      <c r="Q475" s="178" t="s">
        <v>9138</v>
      </c>
      <c r="R475" s="178" t="s">
        <v>11927</v>
      </c>
      <c r="S475" s="178" t="s">
        <v>11927</v>
      </c>
      <c r="T475" s="178" t="s">
        <v>177</v>
      </c>
      <c r="U475" s="178">
        <v>110</v>
      </c>
      <c r="V475" s="178" t="s">
        <v>13345</v>
      </c>
      <c r="W475" s="177">
        <v>0</v>
      </c>
      <c r="X475" s="178">
        <v>0</v>
      </c>
      <c r="Y475" s="178" t="s">
        <v>173</v>
      </c>
      <c r="Z475" s="178" t="s">
        <v>25</v>
      </c>
      <c r="AA475" s="178" t="s">
        <v>189</v>
      </c>
      <c r="AB475" s="178">
        <v>1</v>
      </c>
      <c r="AC475" s="92" t="s">
        <v>273</v>
      </c>
      <c r="AD475" s="112">
        <f>IF(T475="SOPORTE_TELEFÓNICO",'BASE LIQUIDACION REDEBAN 2025'!$B$19,IF(AND(T475="VISITA_TÉCNICA",Z475="TIPO II"),'BASE LIQUIDACION REDEBAN 2025'!$B$18,'BASE LIQUIDACION REDEBAN 2025'!$B$17))</f>
        <v>35779.500569199998</v>
      </c>
      <c r="AE475" s="97">
        <v>0</v>
      </c>
      <c r="AF475" s="97">
        <f t="shared" si="7"/>
        <v>35779.500569199998</v>
      </c>
    </row>
    <row r="476" spans="1:32" s="85" customFormat="1" ht="13.15">
      <c r="A476" s="178" t="s">
        <v>90</v>
      </c>
      <c r="B476" s="95" t="str">
        <f>VLOOKUP(A476,'CENTRO DE COSTOS'!A:D,4,FALSE)</f>
        <v>JUAN SEBASTIÁN RÍOS CASTRILLÓN</v>
      </c>
      <c r="C476" s="95" t="str">
        <f>VLOOKUP(A476,'CENTRO DE COSTOS'!A:D,2,FALSE)</f>
        <v>0004-0005</v>
      </c>
      <c r="D476" s="178">
        <v>5088</v>
      </c>
      <c r="E476" s="178">
        <v>2274630</v>
      </c>
      <c r="F476" s="178">
        <v>35205</v>
      </c>
      <c r="G476" s="178" t="s">
        <v>290</v>
      </c>
      <c r="H476" s="178" t="s">
        <v>291</v>
      </c>
      <c r="I476" s="178" t="s">
        <v>13346</v>
      </c>
      <c r="J476" s="110" t="s">
        <v>167</v>
      </c>
      <c r="K476" s="178">
        <v>2274630</v>
      </c>
      <c r="L476" s="178" t="s">
        <v>13347</v>
      </c>
      <c r="M476" s="176">
        <v>45817.567361111112</v>
      </c>
      <c r="N476" s="176">
        <v>45824.394513888888</v>
      </c>
      <c r="O476" s="178" t="s">
        <v>9136</v>
      </c>
      <c r="P476" s="178" t="s">
        <v>9137</v>
      </c>
      <c r="Q476" s="178" t="s">
        <v>9138</v>
      </c>
      <c r="R476" s="178" t="s">
        <v>11927</v>
      </c>
      <c r="S476" s="178" t="s">
        <v>11927</v>
      </c>
      <c r="T476" s="178" t="s">
        <v>177</v>
      </c>
      <c r="U476" s="178">
        <v>30</v>
      </c>
      <c r="V476" s="178" t="s">
        <v>13348</v>
      </c>
      <c r="W476" s="177">
        <v>0</v>
      </c>
      <c r="X476" s="178">
        <v>0</v>
      </c>
      <c r="Y476" s="178" t="s">
        <v>173</v>
      </c>
      <c r="Z476" s="178" t="s">
        <v>25</v>
      </c>
      <c r="AA476" s="178" t="s">
        <v>189</v>
      </c>
      <c r="AB476" s="178">
        <v>1</v>
      </c>
      <c r="AC476" s="92" t="s">
        <v>506</v>
      </c>
      <c r="AD476" s="112">
        <f>IF(T476="SOPORTE_TELEFÓNICO",'BASE LIQUIDACION REDEBAN 2025'!$B$19,IF(AND(T476="VISITA_TÉCNICA",Z476="TIPO II"),'BASE LIQUIDACION REDEBAN 2025'!$B$18,'BASE LIQUIDACION REDEBAN 2025'!$B$17))</f>
        <v>35779.500569199998</v>
      </c>
      <c r="AE476" s="97">
        <v>0</v>
      </c>
      <c r="AF476" s="97">
        <f t="shared" si="7"/>
        <v>35779.500569199998</v>
      </c>
    </row>
    <row r="477" spans="1:32" s="85" customFormat="1" ht="13.15">
      <c r="A477" s="178" t="s">
        <v>91</v>
      </c>
      <c r="B477" s="95" t="str">
        <f>VLOOKUP(A477,'CENTRO DE COSTOS'!A:D,4,FALSE)</f>
        <v>JOSE MAURICIO HERNANDEZ ROJAS</v>
      </c>
      <c r="C477" s="95" t="str">
        <f>VLOOKUP(A477,'CENTRO DE COSTOS'!A:D,2,FALSE)</f>
        <v>0004-0001</v>
      </c>
      <c r="D477" s="178">
        <v>23686</v>
      </c>
      <c r="E477" s="178">
        <v>2276682</v>
      </c>
      <c r="F477" s="178">
        <v>65428</v>
      </c>
      <c r="G477" s="178" t="s">
        <v>612</v>
      </c>
      <c r="H477" s="178" t="s">
        <v>13349</v>
      </c>
      <c r="I477" s="178" t="s">
        <v>13350</v>
      </c>
      <c r="J477" s="110" t="s">
        <v>167</v>
      </c>
      <c r="K477" s="178">
        <v>2276682</v>
      </c>
      <c r="L477" s="178" t="s">
        <v>13351</v>
      </c>
      <c r="M477" s="176">
        <v>45817.702777777777</v>
      </c>
      <c r="N477" s="176">
        <v>45824.444722222222</v>
      </c>
      <c r="O477" s="178" t="s">
        <v>9136</v>
      </c>
      <c r="P477" s="178" t="s">
        <v>9137</v>
      </c>
      <c r="Q477" s="178" t="s">
        <v>9138</v>
      </c>
      <c r="R477" s="178" t="s">
        <v>11927</v>
      </c>
      <c r="S477" s="178" t="s">
        <v>11927</v>
      </c>
      <c r="T477" s="178" t="s">
        <v>177</v>
      </c>
      <c r="U477" s="178">
        <v>30</v>
      </c>
      <c r="V477" s="178" t="s">
        <v>13352</v>
      </c>
      <c r="W477" s="177">
        <v>0</v>
      </c>
      <c r="X477" s="178">
        <v>0</v>
      </c>
      <c r="Y477" s="178" t="s">
        <v>173</v>
      </c>
      <c r="Z477" s="178" t="s">
        <v>28</v>
      </c>
      <c r="AA477" s="178" t="s">
        <v>189</v>
      </c>
      <c r="AB477" s="178">
        <v>1</v>
      </c>
      <c r="AC477" s="92" t="s">
        <v>412</v>
      </c>
      <c r="AD477" s="112">
        <f>IF(T477="SOPORTE_TELEFÓNICO",'BASE LIQUIDACION REDEBAN 2025'!$B$19,IF(AND(T477="VISITA_TÉCNICA",Z477="TIPO II"),'BASE LIQUIDACION REDEBAN 2025'!$B$18,'BASE LIQUIDACION REDEBAN 2025'!$B$17))</f>
        <v>67654.12000000001</v>
      </c>
      <c r="AE477" s="97">
        <v>0</v>
      </c>
      <c r="AF477" s="97">
        <f t="shared" si="7"/>
        <v>67654.12000000001</v>
      </c>
    </row>
    <row r="478" spans="1:32" s="85" customFormat="1" ht="13.15">
      <c r="A478" s="178" t="s">
        <v>93</v>
      </c>
      <c r="B478" s="95" t="str">
        <f>VLOOKUP(A478,'CENTRO DE COSTOS'!A:D,4,FALSE)</f>
        <v>DIEGO FERNANDO HENAO CARDONA</v>
      </c>
      <c r="C478" s="95" t="str">
        <f>VLOOKUP(A478,'CENTRO DE COSTOS'!A:D,2,FALSE)</f>
        <v>0004-0003</v>
      </c>
      <c r="D478" s="178">
        <v>52835</v>
      </c>
      <c r="E478" s="178">
        <v>2265902</v>
      </c>
      <c r="F478" s="178">
        <v>33003</v>
      </c>
      <c r="G478" s="178" t="s">
        <v>162</v>
      </c>
      <c r="H478" s="178" t="s">
        <v>2311</v>
      </c>
      <c r="I478" s="178" t="s">
        <v>13353</v>
      </c>
      <c r="J478" s="110" t="s">
        <v>167</v>
      </c>
      <c r="K478" s="178">
        <v>2265902</v>
      </c>
      <c r="L478" s="178" t="s">
        <v>13354</v>
      </c>
      <c r="M478" s="176">
        <v>45814.578472222223</v>
      </c>
      <c r="N478" s="176">
        <v>45824.445706018516</v>
      </c>
      <c r="O478" s="178" t="s">
        <v>9136</v>
      </c>
      <c r="P478" s="178" t="s">
        <v>9137</v>
      </c>
      <c r="Q478" s="178" t="s">
        <v>9138</v>
      </c>
      <c r="R478" s="178" t="s">
        <v>11927</v>
      </c>
      <c r="S478" s="178" t="s">
        <v>11927</v>
      </c>
      <c r="T478" s="178" t="s">
        <v>9971</v>
      </c>
      <c r="U478" s="178">
        <v>20</v>
      </c>
      <c r="V478" s="178" t="s">
        <v>13355</v>
      </c>
      <c r="W478" s="177" t="s">
        <v>13356</v>
      </c>
      <c r="X478" s="178" t="s">
        <v>12037</v>
      </c>
      <c r="Y478" s="178" t="s">
        <v>173</v>
      </c>
      <c r="Z478" s="178" t="s">
        <v>32</v>
      </c>
      <c r="AA478" s="178" t="s">
        <v>189</v>
      </c>
      <c r="AB478" s="178">
        <v>0</v>
      </c>
      <c r="AC478" s="92" t="s">
        <v>506</v>
      </c>
      <c r="AD478" s="112">
        <f>IF(T478="SOPORTE_TELEFÓNICO",'BASE LIQUIDACION REDEBAN 2025'!$B$19,IF(AND(T478="VISITA_TÉCNICA",Z478="TIPO II"),'BASE LIQUIDACION REDEBAN 2025'!$B$18,'BASE LIQUIDACION REDEBAN 2025'!$B$17))</f>
        <v>35779.500569199998</v>
      </c>
      <c r="AE478" s="97">
        <v>0</v>
      </c>
      <c r="AF478" s="97">
        <f t="shared" si="7"/>
        <v>35779.500569199998</v>
      </c>
    </row>
    <row r="479" spans="1:32" s="85" customFormat="1" ht="13.15">
      <c r="A479" s="178" t="s">
        <v>76</v>
      </c>
      <c r="B479" s="95" t="str">
        <f>VLOOKUP(A479,'CENTRO DE COSTOS'!A:D,4,FALSE)</f>
        <v>DIEGO FERNANDO HENAO CARDONA</v>
      </c>
      <c r="C479" s="95" t="str">
        <f>VLOOKUP(A479,'CENTRO DE COSTOS'!A:D,2,FALSE)</f>
        <v>0004-0003</v>
      </c>
      <c r="D479" s="178">
        <v>19532</v>
      </c>
      <c r="E479" s="178">
        <v>2265214</v>
      </c>
      <c r="F479" s="178">
        <v>67110</v>
      </c>
      <c r="G479" s="178" t="s">
        <v>200</v>
      </c>
      <c r="H479" s="178" t="s">
        <v>13357</v>
      </c>
      <c r="I479" s="178" t="s">
        <v>13358</v>
      </c>
      <c r="J479" s="110" t="s">
        <v>167</v>
      </c>
      <c r="K479" s="178">
        <v>2265214</v>
      </c>
      <c r="L479" s="178" t="s">
        <v>13359</v>
      </c>
      <c r="M479" s="176">
        <v>45814.486805555556</v>
      </c>
      <c r="N479" s="176">
        <v>45824.44630787037</v>
      </c>
      <c r="O479" s="178" t="s">
        <v>9136</v>
      </c>
      <c r="P479" s="178" t="s">
        <v>9137</v>
      </c>
      <c r="Q479" s="178" t="s">
        <v>9138</v>
      </c>
      <c r="R479" s="178" t="s">
        <v>11927</v>
      </c>
      <c r="S479" s="178" t="s">
        <v>11927</v>
      </c>
      <c r="T479" s="178" t="s">
        <v>9971</v>
      </c>
      <c r="U479" s="178">
        <v>90</v>
      </c>
      <c r="V479" s="178" t="s">
        <v>13360</v>
      </c>
      <c r="W479" s="177" t="s">
        <v>13361</v>
      </c>
      <c r="X479" s="178" t="s">
        <v>12037</v>
      </c>
      <c r="Y479" s="178" t="s">
        <v>173</v>
      </c>
      <c r="Z479" s="178" t="s">
        <v>32</v>
      </c>
      <c r="AA479" s="178" t="s">
        <v>189</v>
      </c>
      <c r="AB479" s="178">
        <v>0</v>
      </c>
      <c r="AC479" s="92" t="s">
        <v>12608</v>
      </c>
      <c r="AD479" s="112">
        <f>IF(T479="SOPORTE_TELEFÓNICO",'BASE LIQUIDACION REDEBAN 2025'!$B$19,IF(AND(T479="VISITA_TÉCNICA",Z479="TIPO II"),'BASE LIQUIDACION REDEBAN 2025'!$B$18,'BASE LIQUIDACION REDEBAN 2025'!$B$17))</f>
        <v>35779.500569199998</v>
      </c>
      <c r="AE479" s="97">
        <v>0</v>
      </c>
      <c r="AF479" s="97">
        <f t="shared" si="7"/>
        <v>35779.500569199998</v>
      </c>
    </row>
    <row r="480" spans="1:32" s="85" customFormat="1" ht="13.15">
      <c r="A480" s="178" t="s">
        <v>92</v>
      </c>
      <c r="B480" s="95" t="str">
        <f>VLOOKUP(A480,'CENTRO DE COSTOS'!A:D,4,FALSE)</f>
        <v>KEVIN ALEXIS CORZO BUSTOS</v>
      </c>
      <c r="C480" s="95" t="str">
        <f>VLOOKUP(A480,'CENTRO DE COSTOS'!A:D,2,FALSE)</f>
        <v>0004-0007</v>
      </c>
      <c r="D480" s="178">
        <v>18150</v>
      </c>
      <c r="E480" s="178">
        <v>2280278</v>
      </c>
      <c r="F480" s="178">
        <v>77651</v>
      </c>
      <c r="G480" s="178" t="s">
        <v>1649</v>
      </c>
      <c r="H480" s="178" t="s">
        <v>1650</v>
      </c>
      <c r="I480" s="178" t="s">
        <v>13362</v>
      </c>
      <c r="J480" s="110" t="s">
        <v>167</v>
      </c>
      <c r="K480" s="178">
        <v>2280278</v>
      </c>
      <c r="L480" s="178" t="s">
        <v>13363</v>
      </c>
      <c r="M480" s="176">
        <v>45818.445833333331</v>
      </c>
      <c r="N480" s="176">
        <v>45824.446875000001</v>
      </c>
      <c r="O480" s="178" t="s">
        <v>9136</v>
      </c>
      <c r="P480" s="178" t="s">
        <v>9137</v>
      </c>
      <c r="Q480" s="178" t="s">
        <v>9138</v>
      </c>
      <c r="R480" s="178" t="s">
        <v>11927</v>
      </c>
      <c r="S480" s="178" t="s">
        <v>11927</v>
      </c>
      <c r="T480" s="178" t="s">
        <v>9971</v>
      </c>
      <c r="U480" s="178">
        <v>30</v>
      </c>
      <c r="V480" s="178" t="s">
        <v>13364</v>
      </c>
      <c r="W480" s="177" t="s">
        <v>13365</v>
      </c>
      <c r="X480" s="178" t="s">
        <v>12037</v>
      </c>
      <c r="Y480" s="178" t="s">
        <v>173</v>
      </c>
      <c r="Z480" s="178" t="s">
        <v>175</v>
      </c>
      <c r="AA480" s="178" t="s">
        <v>189</v>
      </c>
      <c r="AB480" s="178">
        <v>0</v>
      </c>
      <c r="AC480" s="92" t="s">
        <v>866</v>
      </c>
      <c r="AD480" s="112">
        <f>IF(T480="SOPORTE_TELEFÓNICO",'BASE LIQUIDACION REDEBAN 2025'!$B$19,IF(AND(T480="VISITA_TÉCNICA",Z480="TIPO II"),'BASE LIQUIDACION REDEBAN 2025'!$B$18,'BASE LIQUIDACION REDEBAN 2025'!$B$17))</f>
        <v>35779.500569199998</v>
      </c>
      <c r="AE480" s="97">
        <v>0</v>
      </c>
      <c r="AF480" s="97">
        <f t="shared" si="7"/>
        <v>35779.500569199998</v>
      </c>
    </row>
    <row r="481" spans="1:32" s="85" customFormat="1" ht="13.15">
      <c r="A481" s="178" t="s">
        <v>81</v>
      </c>
      <c r="B481" s="95" t="str">
        <f>VLOOKUP(A481,'CENTRO DE COSTOS'!A:D,4,FALSE)</f>
        <v>MIGUEL JULIÁN HERNÁNDEZ GUARÍN</v>
      </c>
      <c r="C481" s="95" t="str">
        <f>VLOOKUP(A481,'CENTRO DE COSTOS'!A:D,2,FALSE)</f>
        <v>0004-0008</v>
      </c>
      <c r="D481" s="178">
        <v>54172</v>
      </c>
      <c r="E481" s="178">
        <v>2284340</v>
      </c>
      <c r="F481" s="178">
        <v>60860</v>
      </c>
      <c r="G481" s="178" t="s">
        <v>408</v>
      </c>
      <c r="H481" s="178" t="s">
        <v>13366</v>
      </c>
      <c r="I481" s="178" t="s">
        <v>6441</v>
      </c>
      <c r="J481" s="110" t="s">
        <v>167</v>
      </c>
      <c r="K481" s="178">
        <v>2284340</v>
      </c>
      <c r="L481" s="178" t="s">
        <v>13367</v>
      </c>
      <c r="M481" s="176">
        <v>45818.736111111109</v>
      </c>
      <c r="N481" s="176">
        <v>45824.447731481479</v>
      </c>
      <c r="O481" s="178" t="s">
        <v>9136</v>
      </c>
      <c r="P481" s="178" t="s">
        <v>9137</v>
      </c>
      <c r="Q481" s="178" t="s">
        <v>9138</v>
      </c>
      <c r="R481" s="178" t="s">
        <v>11927</v>
      </c>
      <c r="S481" s="178" t="s">
        <v>11927</v>
      </c>
      <c r="T481" s="178" t="s">
        <v>9971</v>
      </c>
      <c r="U481" s="178">
        <v>10</v>
      </c>
      <c r="V481" s="178" t="s">
        <v>13368</v>
      </c>
      <c r="W481" s="177">
        <v>700160602878</v>
      </c>
      <c r="X481" s="178" t="s">
        <v>12037</v>
      </c>
      <c r="Y481" s="178" t="s">
        <v>173</v>
      </c>
      <c r="Z481" s="178" t="s">
        <v>28</v>
      </c>
      <c r="AA481" s="178" t="s">
        <v>189</v>
      </c>
      <c r="AB481" s="178">
        <v>0</v>
      </c>
      <c r="AC481" s="92">
        <v>0</v>
      </c>
      <c r="AD481" s="112">
        <f>IF(T481="SOPORTE_TELEFÓNICO",'BASE LIQUIDACION REDEBAN 2025'!$B$19,IF(AND(T481="VISITA_TÉCNICA",Z481="TIPO II"),'BASE LIQUIDACION REDEBAN 2025'!$B$18,'BASE LIQUIDACION REDEBAN 2025'!$B$17))</f>
        <v>35779.500569199998</v>
      </c>
      <c r="AE481" s="97">
        <v>0</v>
      </c>
      <c r="AF481" s="97">
        <f t="shared" si="7"/>
        <v>35779.500569199998</v>
      </c>
    </row>
    <row r="482" spans="1:32" s="85" customFormat="1" ht="13.15">
      <c r="A482" s="178" t="s">
        <v>99</v>
      </c>
      <c r="B482" s="95" t="str">
        <f>VLOOKUP(A482,'CENTRO DE COSTOS'!A:D,4,FALSE)</f>
        <v>JOSE MAURICIO HERNANDEZ ROJAS</v>
      </c>
      <c r="C482" s="95" t="str">
        <f>VLOOKUP(A482,'CENTRO DE COSTOS'!A:D,2,FALSE)</f>
        <v>0004-0001</v>
      </c>
      <c r="D482" s="178">
        <v>20614</v>
      </c>
      <c r="E482" s="178">
        <v>2293258</v>
      </c>
      <c r="F482" s="178">
        <v>48996</v>
      </c>
      <c r="G482" s="178" t="s">
        <v>269</v>
      </c>
      <c r="H482" s="178" t="s">
        <v>6293</v>
      </c>
      <c r="I482" s="178" t="s">
        <v>13369</v>
      </c>
      <c r="J482" s="110" t="s">
        <v>167</v>
      </c>
      <c r="K482" s="178">
        <v>2293258</v>
      </c>
      <c r="L482" s="178" t="s">
        <v>13370</v>
      </c>
      <c r="M482" s="176">
        <v>45820.376388888886</v>
      </c>
      <c r="N482" s="176">
        <v>45824.448657407411</v>
      </c>
      <c r="O482" s="178" t="s">
        <v>9136</v>
      </c>
      <c r="P482" s="178" t="s">
        <v>9137</v>
      </c>
      <c r="Q482" s="178" t="s">
        <v>9138</v>
      </c>
      <c r="R482" s="178" t="s">
        <v>11927</v>
      </c>
      <c r="S482" s="178" t="s">
        <v>11927</v>
      </c>
      <c r="T482" s="178" t="s">
        <v>9971</v>
      </c>
      <c r="U482" s="178">
        <v>40</v>
      </c>
      <c r="V482" s="178" t="s">
        <v>13371</v>
      </c>
      <c r="W482" s="177">
        <v>240030678981</v>
      </c>
      <c r="X482" s="178" t="s">
        <v>12037</v>
      </c>
      <c r="Y482" s="178" t="s">
        <v>173</v>
      </c>
      <c r="Z482" s="178" t="s">
        <v>32</v>
      </c>
      <c r="AA482" s="178" t="s">
        <v>189</v>
      </c>
      <c r="AB482" s="178">
        <v>0</v>
      </c>
      <c r="AC482" s="92">
        <v>0</v>
      </c>
      <c r="AD482" s="112">
        <f>IF(T482="SOPORTE_TELEFÓNICO",'BASE LIQUIDACION REDEBAN 2025'!$B$19,IF(AND(T482="VISITA_TÉCNICA",Z482="TIPO II"),'BASE LIQUIDACION REDEBAN 2025'!$B$18,'BASE LIQUIDACION REDEBAN 2025'!$B$17))</f>
        <v>35779.500569199998</v>
      </c>
      <c r="AE482" s="97">
        <v>0</v>
      </c>
      <c r="AF482" s="97">
        <f t="shared" si="7"/>
        <v>35779.500569199998</v>
      </c>
    </row>
    <row r="483" spans="1:32" s="85" customFormat="1" ht="13.15">
      <c r="A483" s="178" t="s">
        <v>81</v>
      </c>
      <c r="B483" s="95" t="str">
        <f>VLOOKUP(A483,'CENTRO DE COSTOS'!A:D,4,FALSE)</f>
        <v>MIGUEL JULIÁN HERNÁNDEZ GUARÍN</v>
      </c>
      <c r="C483" s="95" t="str">
        <f>VLOOKUP(A483,'CENTRO DE COSTOS'!A:D,2,FALSE)</f>
        <v>0004-0008</v>
      </c>
      <c r="D483" s="178">
        <v>54001</v>
      </c>
      <c r="E483" s="178">
        <v>2301395</v>
      </c>
      <c r="F483" s="178">
        <v>79069</v>
      </c>
      <c r="G483" s="178" t="s">
        <v>408</v>
      </c>
      <c r="H483" s="178" t="s">
        <v>81</v>
      </c>
      <c r="I483" s="178" t="s">
        <v>13372</v>
      </c>
      <c r="J483" s="110" t="s">
        <v>167</v>
      </c>
      <c r="K483" s="178">
        <v>2301395</v>
      </c>
      <c r="L483" s="178" t="s">
        <v>13373</v>
      </c>
      <c r="M483" s="176">
        <v>45821.481249999997</v>
      </c>
      <c r="N483" s="176">
        <v>45824.449247685188</v>
      </c>
      <c r="O483" s="178" t="s">
        <v>9136</v>
      </c>
      <c r="P483" s="178" t="s">
        <v>9137</v>
      </c>
      <c r="Q483" s="178" t="s">
        <v>9138</v>
      </c>
      <c r="R483" s="178" t="s">
        <v>11927</v>
      </c>
      <c r="S483" s="178" t="s">
        <v>11927</v>
      </c>
      <c r="T483" s="178" t="s">
        <v>177</v>
      </c>
      <c r="U483" s="178">
        <v>40</v>
      </c>
      <c r="V483" s="178" t="s">
        <v>13374</v>
      </c>
      <c r="W483" s="177">
        <v>0</v>
      </c>
      <c r="X483" s="178">
        <v>0</v>
      </c>
      <c r="Y483" s="178" t="s">
        <v>173</v>
      </c>
      <c r="Z483" s="178" t="s">
        <v>25</v>
      </c>
      <c r="AA483" s="178" t="s">
        <v>189</v>
      </c>
      <c r="AB483" s="178">
        <v>1</v>
      </c>
      <c r="AC483" s="92" t="s">
        <v>10117</v>
      </c>
      <c r="AD483" s="112">
        <f>IF(T483="SOPORTE_TELEFÓNICO",'BASE LIQUIDACION REDEBAN 2025'!$B$19,IF(AND(T483="VISITA_TÉCNICA",Z483="TIPO II"),'BASE LIQUIDACION REDEBAN 2025'!$B$18,'BASE LIQUIDACION REDEBAN 2025'!$B$17))</f>
        <v>35779.500569199998</v>
      </c>
      <c r="AE483" s="97">
        <v>0</v>
      </c>
      <c r="AF483" s="97">
        <f t="shared" si="7"/>
        <v>35779.500569199998</v>
      </c>
    </row>
    <row r="484" spans="1:32" s="85" customFormat="1" ht="13.15">
      <c r="A484" s="178" t="s">
        <v>92</v>
      </c>
      <c r="B484" s="95" t="str">
        <f>VLOOKUP(A484,'CENTRO DE COSTOS'!A:D,4,FALSE)</f>
        <v>KEVIN ALEXIS CORZO BUSTOS</v>
      </c>
      <c r="C484" s="95" t="str">
        <f>VLOOKUP(A484,'CENTRO DE COSTOS'!A:D,2,FALSE)</f>
        <v>0004-0007</v>
      </c>
      <c r="D484" s="178">
        <v>41357</v>
      </c>
      <c r="E484" s="178">
        <v>2297622</v>
      </c>
      <c r="F484" s="178">
        <v>76136</v>
      </c>
      <c r="G484" s="178" t="s">
        <v>256</v>
      </c>
      <c r="H484" s="178" t="s">
        <v>13375</v>
      </c>
      <c r="I484" s="178" t="s">
        <v>13376</v>
      </c>
      <c r="J484" s="110" t="s">
        <v>167</v>
      </c>
      <c r="K484" s="178">
        <v>2297622</v>
      </c>
      <c r="L484" s="178" t="s">
        <v>13377</v>
      </c>
      <c r="M484" s="176">
        <v>45820.667361111111</v>
      </c>
      <c r="N484" s="176">
        <v>45824.449317129627</v>
      </c>
      <c r="O484" s="178" t="s">
        <v>9136</v>
      </c>
      <c r="P484" s="178" t="s">
        <v>9137</v>
      </c>
      <c r="Q484" s="178" t="s">
        <v>9138</v>
      </c>
      <c r="R484" s="178" t="s">
        <v>11927</v>
      </c>
      <c r="S484" s="178" t="s">
        <v>11927</v>
      </c>
      <c r="T484" s="178" t="s">
        <v>9971</v>
      </c>
      <c r="U484" s="178">
        <v>20</v>
      </c>
      <c r="V484" s="178" t="s">
        <v>13378</v>
      </c>
      <c r="W484" s="177">
        <v>700160575059</v>
      </c>
      <c r="X484" s="178" t="s">
        <v>12037</v>
      </c>
      <c r="Y484" s="178" t="s">
        <v>173</v>
      </c>
      <c r="Z484" s="178" t="s">
        <v>28</v>
      </c>
      <c r="AA484" s="178" t="s">
        <v>189</v>
      </c>
      <c r="AB484" s="178">
        <v>0</v>
      </c>
      <c r="AC484" s="92" t="s">
        <v>12608</v>
      </c>
      <c r="AD484" s="112">
        <f>IF(T484="SOPORTE_TELEFÓNICO",'BASE LIQUIDACION REDEBAN 2025'!$B$19,IF(AND(T484="VISITA_TÉCNICA",Z484="TIPO II"),'BASE LIQUIDACION REDEBAN 2025'!$B$18,'BASE LIQUIDACION REDEBAN 2025'!$B$17))</f>
        <v>35779.500569199998</v>
      </c>
      <c r="AE484" s="97">
        <v>0</v>
      </c>
      <c r="AF484" s="97">
        <f t="shared" si="7"/>
        <v>35779.500569199998</v>
      </c>
    </row>
    <row r="485" spans="1:32" s="85" customFormat="1" ht="13.15">
      <c r="A485" s="178" t="s">
        <v>90</v>
      </c>
      <c r="B485" s="95" t="str">
        <f>VLOOKUP(A485,'CENTRO DE COSTOS'!A:D,4,FALSE)</f>
        <v>JUAN SEBASTIÁN RÍOS CASTRILLÓN</v>
      </c>
      <c r="C485" s="95" t="str">
        <f>VLOOKUP(A485,'CENTRO DE COSTOS'!A:D,2,FALSE)</f>
        <v>0004-0005</v>
      </c>
      <c r="D485" s="178">
        <v>5001</v>
      </c>
      <c r="E485" s="178">
        <v>2281120</v>
      </c>
      <c r="F485" s="178">
        <v>53591</v>
      </c>
      <c r="G485" s="178" t="s">
        <v>290</v>
      </c>
      <c r="H485" s="178" t="s">
        <v>90</v>
      </c>
      <c r="I485" s="178" t="s">
        <v>13379</v>
      </c>
      <c r="J485" s="110" t="s">
        <v>167</v>
      </c>
      <c r="K485" s="178">
        <v>2281120</v>
      </c>
      <c r="L485" s="178" t="s">
        <v>13380</v>
      </c>
      <c r="M485" s="176">
        <v>45818.484027777777</v>
      </c>
      <c r="N485" s="176">
        <v>45824.453425925924</v>
      </c>
      <c r="O485" s="178" t="s">
        <v>9136</v>
      </c>
      <c r="P485" s="178" t="s">
        <v>9137</v>
      </c>
      <c r="Q485" s="178" t="s">
        <v>9138</v>
      </c>
      <c r="R485" s="178" t="s">
        <v>11927</v>
      </c>
      <c r="S485" s="178" t="s">
        <v>11927</v>
      </c>
      <c r="T485" s="178" t="s">
        <v>177</v>
      </c>
      <c r="U485" s="178">
        <v>60</v>
      </c>
      <c r="V485" s="178" t="s">
        <v>13381</v>
      </c>
      <c r="W485" s="177">
        <v>0</v>
      </c>
      <c r="X485" s="178">
        <v>0</v>
      </c>
      <c r="Y485" s="178" t="s">
        <v>173</v>
      </c>
      <c r="Z485" s="178" t="s">
        <v>25</v>
      </c>
      <c r="AA485" s="178" t="s">
        <v>189</v>
      </c>
      <c r="AB485" s="178">
        <v>1</v>
      </c>
      <c r="AC485" s="92">
        <v>0</v>
      </c>
      <c r="AD485" s="112">
        <f>IF(T485="SOPORTE_TELEFÓNICO",'BASE LIQUIDACION REDEBAN 2025'!$B$19,IF(AND(T485="VISITA_TÉCNICA",Z485="TIPO II"),'BASE LIQUIDACION REDEBAN 2025'!$B$18,'BASE LIQUIDACION REDEBAN 2025'!$B$17))</f>
        <v>35779.500569199998</v>
      </c>
      <c r="AE485" s="97">
        <v>0</v>
      </c>
      <c r="AF485" s="97">
        <f t="shared" si="7"/>
        <v>35779.500569199998</v>
      </c>
    </row>
    <row r="486" spans="1:32" s="85" customFormat="1" ht="13.15">
      <c r="A486" s="178" t="s">
        <v>90</v>
      </c>
      <c r="B486" s="95" t="str">
        <f>VLOOKUP(A486,'CENTRO DE COSTOS'!A:D,4,FALSE)</f>
        <v>JUAN SEBASTIÁN RÍOS CASTRILLÓN</v>
      </c>
      <c r="C486" s="95" t="str">
        <f>VLOOKUP(A486,'CENTRO DE COSTOS'!A:D,2,FALSE)</f>
        <v>0004-0005</v>
      </c>
      <c r="D486" s="178">
        <v>5266</v>
      </c>
      <c r="E486" s="178">
        <v>2281381</v>
      </c>
      <c r="F486" s="178">
        <v>16355</v>
      </c>
      <c r="G486" s="178" t="s">
        <v>290</v>
      </c>
      <c r="H486" s="178" t="s">
        <v>4551</v>
      </c>
      <c r="I486" s="178" t="s">
        <v>8977</v>
      </c>
      <c r="J486" s="110" t="s">
        <v>167</v>
      </c>
      <c r="K486" s="178">
        <v>2281381</v>
      </c>
      <c r="L486" s="178" t="s">
        <v>13382</v>
      </c>
      <c r="M486" s="176">
        <v>45818.509027777778</v>
      </c>
      <c r="N486" s="176">
        <v>45824.462800925925</v>
      </c>
      <c r="O486" s="178" t="s">
        <v>9136</v>
      </c>
      <c r="P486" s="178" t="s">
        <v>9137</v>
      </c>
      <c r="Q486" s="178" t="s">
        <v>9138</v>
      </c>
      <c r="R486" s="178" t="s">
        <v>11927</v>
      </c>
      <c r="S486" s="178" t="s">
        <v>11927</v>
      </c>
      <c r="T486" s="178" t="s">
        <v>177</v>
      </c>
      <c r="U486" s="178">
        <v>310</v>
      </c>
      <c r="V486" s="178" t="s">
        <v>13383</v>
      </c>
      <c r="W486" s="177">
        <v>0</v>
      </c>
      <c r="X486" s="178">
        <v>0</v>
      </c>
      <c r="Y486" s="178" t="s">
        <v>173</v>
      </c>
      <c r="Z486" s="178" t="s">
        <v>25</v>
      </c>
      <c r="AA486" s="178" t="s">
        <v>189</v>
      </c>
      <c r="AB486" s="178">
        <v>1</v>
      </c>
      <c r="AC486" s="92" t="s">
        <v>259</v>
      </c>
      <c r="AD486" s="112">
        <f>IF(T486="SOPORTE_TELEFÓNICO",'BASE LIQUIDACION REDEBAN 2025'!$B$19,IF(AND(T486="VISITA_TÉCNICA",Z486="TIPO II"),'BASE LIQUIDACION REDEBAN 2025'!$B$18,'BASE LIQUIDACION REDEBAN 2025'!$B$17))</f>
        <v>35779.500569199998</v>
      </c>
      <c r="AE486" s="97">
        <v>0</v>
      </c>
      <c r="AF486" s="97">
        <f t="shared" si="7"/>
        <v>35779.500569199998</v>
      </c>
    </row>
    <row r="487" spans="1:32" s="85" customFormat="1" ht="13.15">
      <c r="A487" s="178" t="s">
        <v>90</v>
      </c>
      <c r="B487" s="95" t="str">
        <f>VLOOKUP(A487,'CENTRO DE COSTOS'!A:D,4,FALSE)</f>
        <v>JUAN SEBASTIÁN RÍOS CASTRILLÓN</v>
      </c>
      <c r="C487" s="95" t="str">
        <f>VLOOKUP(A487,'CENTRO DE COSTOS'!A:D,2,FALSE)</f>
        <v>0004-0005</v>
      </c>
      <c r="D487" s="178">
        <v>5318</v>
      </c>
      <c r="E487" s="178">
        <v>2281499</v>
      </c>
      <c r="F487" s="178">
        <v>58993</v>
      </c>
      <c r="G487" s="178" t="s">
        <v>290</v>
      </c>
      <c r="H487" s="178" t="s">
        <v>4187</v>
      </c>
      <c r="I487" s="178" t="s">
        <v>13384</v>
      </c>
      <c r="J487" s="110" t="s">
        <v>167</v>
      </c>
      <c r="K487" s="178">
        <v>2281499</v>
      </c>
      <c r="L487" s="178" t="s">
        <v>13385</v>
      </c>
      <c r="M487" s="176">
        <v>45818.553472222222</v>
      </c>
      <c r="N487" s="176">
        <v>45824.468090277776</v>
      </c>
      <c r="O487" s="178" t="s">
        <v>9136</v>
      </c>
      <c r="P487" s="178" t="s">
        <v>9137</v>
      </c>
      <c r="Q487" s="178" t="s">
        <v>9138</v>
      </c>
      <c r="R487" s="178" t="s">
        <v>11927</v>
      </c>
      <c r="S487" s="178" t="s">
        <v>11927</v>
      </c>
      <c r="T487" s="178" t="s">
        <v>177</v>
      </c>
      <c r="U487" s="178">
        <v>30</v>
      </c>
      <c r="V487" s="178" t="s">
        <v>13386</v>
      </c>
      <c r="W487" s="177">
        <v>0</v>
      </c>
      <c r="X487" s="178">
        <v>0</v>
      </c>
      <c r="Y487" s="178" t="s">
        <v>173</v>
      </c>
      <c r="Z487" s="178" t="s">
        <v>28</v>
      </c>
      <c r="AA487" s="178" t="s">
        <v>189</v>
      </c>
      <c r="AB487" s="178">
        <v>1</v>
      </c>
      <c r="AC487" s="92" t="s">
        <v>1099</v>
      </c>
      <c r="AD487" s="112">
        <f>IF(T487="SOPORTE_TELEFÓNICO",'BASE LIQUIDACION REDEBAN 2025'!$B$19,IF(AND(T487="VISITA_TÉCNICA",Z487="TIPO II"),'BASE LIQUIDACION REDEBAN 2025'!$B$18,'BASE LIQUIDACION REDEBAN 2025'!$B$17))</f>
        <v>67654.12000000001</v>
      </c>
      <c r="AE487" s="97">
        <v>0</v>
      </c>
      <c r="AF487" s="97">
        <f t="shared" si="7"/>
        <v>67654.12000000001</v>
      </c>
    </row>
    <row r="488" spans="1:32" s="85" customFormat="1" ht="13.15">
      <c r="A488" s="178" t="s">
        <v>98</v>
      </c>
      <c r="B488" s="95" t="str">
        <f>VLOOKUP(A488,'CENTRO DE COSTOS'!A:D,4,FALSE)</f>
        <v>MIGUEL JULIÁN HERNÁNDEZ GUARÍN</v>
      </c>
      <c r="C488" s="95" t="str">
        <f>VLOOKUP(A488,'CENTRO DE COSTOS'!A:D,2,FALSE)</f>
        <v>0004-0008</v>
      </c>
      <c r="D488" s="178">
        <v>68385</v>
      </c>
      <c r="E488" s="178">
        <v>2277285</v>
      </c>
      <c r="F488" s="178">
        <v>46972</v>
      </c>
      <c r="G488" s="178" t="s">
        <v>180</v>
      </c>
      <c r="H488" s="178" t="s">
        <v>401</v>
      </c>
      <c r="I488" s="178" t="s">
        <v>13387</v>
      </c>
      <c r="J488" s="110" t="s">
        <v>167</v>
      </c>
      <c r="K488" s="178">
        <v>2277285</v>
      </c>
      <c r="L488" s="178" t="s">
        <v>13388</v>
      </c>
      <c r="M488" s="176">
        <v>45818.333333333336</v>
      </c>
      <c r="N488" s="176">
        <v>45824.472673611112</v>
      </c>
      <c r="O488" s="178" t="s">
        <v>9136</v>
      </c>
      <c r="P488" s="178" t="s">
        <v>9137</v>
      </c>
      <c r="Q488" s="178" t="s">
        <v>9138</v>
      </c>
      <c r="R488" s="178" t="s">
        <v>11927</v>
      </c>
      <c r="S488" s="178" t="s">
        <v>11927</v>
      </c>
      <c r="T488" s="178" t="s">
        <v>9971</v>
      </c>
      <c r="U488" s="178">
        <v>50</v>
      </c>
      <c r="V488" s="178" t="s">
        <v>13389</v>
      </c>
      <c r="W488" s="177" t="s">
        <v>13390</v>
      </c>
      <c r="X488" s="178" t="s">
        <v>11942</v>
      </c>
      <c r="Y488" s="178" t="s">
        <v>173</v>
      </c>
      <c r="Z488" s="178" t="s">
        <v>30</v>
      </c>
      <c r="AA488" s="178" t="s">
        <v>189</v>
      </c>
      <c r="AB488" s="178">
        <v>0</v>
      </c>
      <c r="AC488" s="92" t="s">
        <v>12608</v>
      </c>
      <c r="AD488" s="112">
        <f>IF(T488="SOPORTE_TELEFÓNICO",'BASE LIQUIDACION REDEBAN 2025'!$B$19,IF(AND(T488="VISITA_TÉCNICA",Z488="TIPO II"),'BASE LIQUIDACION REDEBAN 2025'!$B$18,'BASE LIQUIDACION REDEBAN 2025'!$B$17))</f>
        <v>35779.500569199998</v>
      </c>
      <c r="AE488" s="97">
        <v>0</v>
      </c>
      <c r="AF488" s="97">
        <f t="shared" si="7"/>
        <v>35779.500569199998</v>
      </c>
    </row>
    <row r="489" spans="1:32" s="85" customFormat="1" ht="13.15">
      <c r="A489" s="178" t="s">
        <v>60</v>
      </c>
      <c r="B489" s="95" t="str">
        <f>VLOOKUP(A489,'CENTRO DE COSTOS'!A:D,4,FALSE)</f>
        <v>JUAN SEBASTIÁN RÍOS CASTRILLÓN</v>
      </c>
      <c r="C489" s="95" t="str">
        <f>VLOOKUP(A489,'CENTRO DE COSTOS'!A:D,2,FALSE)</f>
        <v>0004-0005</v>
      </c>
      <c r="D489" s="178">
        <v>5665</v>
      </c>
      <c r="E489" s="178">
        <v>2282824</v>
      </c>
      <c r="F489" s="178">
        <v>66177</v>
      </c>
      <c r="G489" s="178" t="s">
        <v>290</v>
      </c>
      <c r="H489" s="178" t="s">
        <v>3794</v>
      </c>
      <c r="I489" s="178" t="s">
        <v>13391</v>
      </c>
      <c r="J489" s="110" t="s">
        <v>167</v>
      </c>
      <c r="K489" s="178">
        <v>2282824</v>
      </c>
      <c r="L489" s="178" t="s">
        <v>13392</v>
      </c>
      <c r="M489" s="176">
        <v>45818.627083333333</v>
      </c>
      <c r="N489" s="176">
        <v>45824.473379629628</v>
      </c>
      <c r="O489" s="178" t="s">
        <v>9136</v>
      </c>
      <c r="P489" s="178" t="s">
        <v>9137</v>
      </c>
      <c r="Q489" s="178" t="s">
        <v>9138</v>
      </c>
      <c r="R489" s="178" t="s">
        <v>11927</v>
      </c>
      <c r="S489" s="178" t="s">
        <v>11927</v>
      </c>
      <c r="T489" s="178" t="s">
        <v>9971</v>
      </c>
      <c r="U489" s="178">
        <v>70</v>
      </c>
      <c r="V489" s="178" t="s">
        <v>13393</v>
      </c>
      <c r="W489" s="177" t="s">
        <v>13394</v>
      </c>
      <c r="X489" s="178" t="s">
        <v>11942</v>
      </c>
      <c r="Y489" s="178" t="s">
        <v>173</v>
      </c>
      <c r="Z489" s="178" t="s">
        <v>30</v>
      </c>
      <c r="AA489" s="178" t="s">
        <v>189</v>
      </c>
      <c r="AB489" s="178">
        <v>0</v>
      </c>
      <c r="AC489" s="92" t="s">
        <v>11938</v>
      </c>
      <c r="AD489" s="112">
        <f>IF(T489="SOPORTE_TELEFÓNICO",'BASE LIQUIDACION REDEBAN 2025'!$B$19,IF(AND(T489="VISITA_TÉCNICA",Z489="TIPO II"),'BASE LIQUIDACION REDEBAN 2025'!$B$18,'BASE LIQUIDACION REDEBAN 2025'!$B$17))</f>
        <v>35779.500569199998</v>
      </c>
      <c r="AE489" s="97">
        <v>0</v>
      </c>
      <c r="AF489" s="97">
        <f t="shared" si="7"/>
        <v>35779.500569199998</v>
      </c>
    </row>
    <row r="490" spans="1:32" s="85" customFormat="1" ht="13.15">
      <c r="A490" s="178" t="s">
        <v>90</v>
      </c>
      <c r="B490" s="95" t="str">
        <f>VLOOKUP(A490,'CENTRO DE COSTOS'!A:D,4,FALSE)</f>
        <v>JUAN SEBASTIÁN RÍOS CASTRILLÓN</v>
      </c>
      <c r="C490" s="95" t="str">
        <f>VLOOKUP(A490,'CENTRO DE COSTOS'!A:D,2,FALSE)</f>
        <v>0004-0005</v>
      </c>
      <c r="D490" s="178">
        <v>5360</v>
      </c>
      <c r="E490" s="178">
        <v>2284379</v>
      </c>
      <c r="F490" s="178">
        <v>10364</v>
      </c>
      <c r="G490" s="178" t="s">
        <v>290</v>
      </c>
      <c r="H490" s="178" t="s">
        <v>464</v>
      </c>
      <c r="I490" s="178" t="s">
        <v>6351</v>
      </c>
      <c r="J490" s="110" t="s">
        <v>167</v>
      </c>
      <c r="K490" s="178">
        <v>2284379</v>
      </c>
      <c r="L490" s="178" t="s">
        <v>13395</v>
      </c>
      <c r="M490" s="176">
        <v>45819.333333333336</v>
      </c>
      <c r="N490" s="176">
        <v>45824.474409722221</v>
      </c>
      <c r="O490" s="178" t="s">
        <v>9136</v>
      </c>
      <c r="P490" s="178" t="s">
        <v>9137</v>
      </c>
      <c r="Q490" s="178" t="s">
        <v>9138</v>
      </c>
      <c r="R490" s="178" t="s">
        <v>11927</v>
      </c>
      <c r="S490" s="178" t="s">
        <v>11927</v>
      </c>
      <c r="T490" s="178" t="s">
        <v>177</v>
      </c>
      <c r="U490" s="178">
        <v>270</v>
      </c>
      <c r="V490" s="178" t="s">
        <v>13396</v>
      </c>
      <c r="W490" s="177">
        <v>0</v>
      </c>
      <c r="X490" s="178">
        <v>0</v>
      </c>
      <c r="Y490" s="178" t="s">
        <v>173</v>
      </c>
      <c r="Z490" s="178" t="s">
        <v>25</v>
      </c>
      <c r="AA490" s="178" t="s">
        <v>189</v>
      </c>
      <c r="AB490" s="178">
        <v>1</v>
      </c>
      <c r="AC490" s="92" t="s">
        <v>1099</v>
      </c>
      <c r="AD490" s="112">
        <f>IF(T490="SOPORTE_TELEFÓNICO",'BASE LIQUIDACION REDEBAN 2025'!$B$19,IF(AND(T490="VISITA_TÉCNICA",Z490="TIPO II"),'BASE LIQUIDACION REDEBAN 2025'!$B$18,'BASE LIQUIDACION REDEBAN 2025'!$B$17))</f>
        <v>35779.500569199998</v>
      </c>
      <c r="AE490" s="97">
        <v>0</v>
      </c>
      <c r="AF490" s="97">
        <f t="shared" si="7"/>
        <v>35779.500569199998</v>
      </c>
    </row>
    <row r="491" spans="1:32" s="85" customFormat="1" ht="13.15">
      <c r="A491" s="178" t="s">
        <v>90</v>
      </c>
      <c r="B491" s="95" t="str">
        <f>VLOOKUP(A491,'CENTRO DE COSTOS'!A:D,4,FALSE)</f>
        <v>JUAN SEBASTIÁN RÍOS CASTRILLÓN</v>
      </c>
      <c r="C491" s="95" t="str">
        <f>VLOOKUP(A491,'CENTRO DE COSTOS'!A:D,2,FALSE)</f>
        <v>0004-0005</v>
      </c>
      <c r="D491" s="178">
        <v>5001</v>
      </c>
      <c r="E491" s="178">
        <v>2285726</v>
      </c>
      <c r="F491" s="178">
        <v>56905</v>
      </c>
      <c r="G491" s="178" t="s">
        <v>290</v>
      </c>
      <c r="H491" s="178" t="s">
        <v>90</v>
      </c>
      <c r="I491" s="178" t="s">
        <v>13397</v>
      </c>
      <c r="J491" s="110" t="s">
        <v>167</v>
      </c>
      <c r="K491" s="178">
        <v>2285726</v>
      </c>
      <c r="L491" s="178" t="s">
        <v>13398</v>
      </c>
      <c r="M491" s="176">
        <v>45819.333333333336</v>
      </c>
      <c r="N491" s="176">
        <v>45824.478530092594</v>
      </c>
      <c r="O491" s="178" t="s">
        <v>9136</v>
      </c>
      <c r="P491" s="178" t="s">
        <v>9137</v>
      </c>
      <c r="Q491" s="178" t="s">
        <v>9138</v>
      </c>
      <c r="R491" s="178" t="s">
        <v>11927</v>
      </c>
      <c r="S491" s="178" t="s">
        <v>11927</v>
      </c>
      <c r="T491" s="178" t="s">
        <v>177</v>
      </c>
      <c r="U491" s="178">
        <v>60</v>
      </c>
      <c r="V491" s="178" t="s">
        <v>13399</v>
      </c>
      <c r="W491" s="177">
        <v>0</v>
      </c>
      <c r="X491" s="178">
        <v>0</v>
      </c>
      <c r="Y491" s="178" t="s">
        <v>173</v>
      </c>
      <c r="Z491" s="178" t="s">
        <v>25</v>
      </c>
      <c r="AA491" s="178" t="s">
        <v>189</v>
      </c>
      <c r="AB491" s="178">
        <v>1</v>
      </c>
      <c r="AC491" s="92">
        <v>0</v>
      </c>
      <c r="AD491" s="112">
        <f>IF(T491="SOPORTE_TELEFÓNICO",'BASE LIQUIDACION REDEBAN 2025'!$B$19,IF(AND(T491="VISITA_TÉCNICA",Z491="TIPO II"),'BASE LIQUIDACION REDEBAN 2025'!$B$18,'BASE LIQUIDACION REDEBAN 2025'!$B$17))</f>
        <v>35779.500569199998</v>
      </c>
      <c r="AE491" s="97">
        <v>0</v>
      </c>
      <c r="AF491" s="97">
        <f t="shared" si="7"/>
        <v>35779.500569199998</v>
      </c>
    </row>
    <row r="492" spans="1:32" s="85" customFormat="1" ht="13.15">
      <c r="A492" s="178" t="s">
        <v>90</v>
      </c>
      <c r="B492" s="95" t="str">
        <f>VLOOKUP(A492,'CENTRO DE COSTOS'!A:D,4,FALSE)</f>
        <v>JUAN SEBASTIÁN RÍOS CASTRILLÓN</v>
      </c>
      <c r="C492" s="95" t="str">
        <f>VLOOKUP(A492,'CENTRO DE COSTOS'!A:D,2,FALSE)</f>
        <v>0004-0005</v>
      </c>
      <c r="D492" s="178">
        <v>5088</v>
      </c>
      <c r="E492" s="178">
        <v>2288703</v>
      </c>
      <c r="F492" s="178">
        <v>37812</v>
      </c>
      <c r="G492" s="178" t="s">
        <v>290</v>
      </c>
      <c r="H492" s="178" t="s">
        <v>291</v>
      </c>
      <c r="I492" s="178" t="s">
        <v>13400</v>
      </c>
      <c r="J492" s="110" t="s">
        <v>167</v>
      </c>
      <c r="K492" s="178">
        <v>2288703</v>
      </c>
      <c r="L492" s="178" t="s">
        <v>13401</v>
      </c>
      <c r="M492" s="176">
        <v>45819.5</v>
      </c>
      <c r="N492" s="176">
        <v>45824.486076388886</v>
      </c>
      <c r="O492" s="178" t="s">
        <v>9136</v>
      </c>
      <c r="P492" s="178" t="s">
        <v>9137</v>
      </c>
      <c r="Q492" s="178" t="s">
        <v>9138</v>
      </c>
      <c r="R492" s="178" t="s">
        <v>11927</v>
      </c>
      <c r="S492" s="178" t="s">
        <v>11927</v>
      </c>
      <c r="T492" s="178" t="s">
        <v>177</v>
      </c>
      <c r="U492" s="178">
        <v>130</v>
      </c>
      <c r="V492" s="178" t="s">
        <v>13402</v>
      </c>
      <c r="W492" s="177">
        <v>0</v>
      </c>
      <c r="X492" s="178">
        <v>0</v>
      </c>
      <c r="Y492" s="178" t="s">
        <v>173</v>
      </c>
      <c r="Z492" s="178" t="s">
        <v>25</v>
      </c>
      <c r="AA492" s="178" t="s">
        <v>189</v>
      </c>
      <c r="AB492" s="178">
        <v>1</v>
      </c>
      <c r="AC492" s="92" t="s">
        <v>1139</v>
      </c>
      <c r="AD492" s="112">
        <f>IF(T492="SOPORTE_TELEFÓNICO",'BASE LIQUIDACION REDEBAN 2025'!$B$19,IF(AND(T492="VISITA_TÉCNICA",Z492="TIPO II"),'BASE LIQUIDACION REDEBAN 2025'!$B$18,'BASE LIQUIDACION REDEBAN 2025'!$B$17))</f>
        <v>35779.500569199998</v>
      </c>
      <c r="AE492" s="97">
        <v>0</v>
      </c>
      <c r="AF492" s="97">
        <f t="shared" si="7"/>
        <v>35779.500569199998</v>
      </c>
    </row>
    <row r="493" spans="1:32" s="85" customFormat="1" ht="13.15">
      <c r="A493" s="178" t="s">
        <v>90</v>
      </c>
      <c r="B493" s="95" t="str">
        <f>VLOOKUP(A493,'CENTRO DE COSTOS'!A:D,4,FALSE)</f>
        <v>JUAN SEBASTIÁN RÍOS CASTRILLÓN</v>
      </c>
      <c r="C493" s="95" t="str">
        <f>VLOOKUP(A493,'CENTRO DE COSTOS'!A:D,2,FALSE)</f>
        <v>0004-0005</v>
      </c>
      <c r="D493" s="178">
        <v>5088</v>
      </c>
      <c r="E493" s="178">
        <v>2289145</v>
      </c>
      <c r="F493" s="178">
        <v>78726</v>
      </c>
      <c r="G493" s="178" t="s">
        <v>290</v>
      </c>
      <c r="H493" s="178" t="s">
        <v>291</v>
      </c>
      <c r="I493" s="178" t="s">
        <v>13403</v>
      </c>
      <c r="J493" s="110" t="s">
        <v>167</v>
      </c>
      <c r="K493" s="178">
        <v>2289145</v>
      </c>
      <c r="L493" s="178" t="s">
        <v>13404</v>
      </c>
      <c r="M493" s="176">
        <v>45819.556250000001</v>
      </c>
      <c r="N493" s="176">
        <v>45824.489085648151</v>
      </c>
      <c r="O493" s="178" t="s">
        <v>9136</v>
      </c>
      <c r="P493" s="178" t="s">
        <v>9137</v>
      </c>
      <c r="Q493" s="178" t="s">
        <v>9138</v>
      </c>
      <c r="R493" s="178" t="s">
        <v>11927</v>
      </c>
      <c r="S493" s="178" t="s">
        <v>11927</v>
      </c>
      <c r="T493" s="178" t="s">
        <v>177</v>
      </c>
      <c r="U493" s="178">
        <v>10</v>
      </c>
      <c r="V493" s="178" t="s">
        <v>13405</v>
      </c>
      <c r="W493" s="177">
        <v>0</v>
      </c>
      <c r="X493" s="178">
        <v>0</v>
      </c>
      <c r="Y493" s="178" t="s">
        <v>173</v>
      </c>
      <c r="Z493" s="178" t="s">
        <v>25</v>
      </c>
      <c r="AA493" s="178" t="s">
        <v>189</v>
      </c>
      <c r="AB493" s="178">
        <v>1</v>
      </c>
      <c r="AC493" s="92" t="s">
        <v>846</v>
      </c>
      <c r="AD493" s="112">
        <f>IF(T493="SOPORTE_TELEFÓNICO",'BASE LIQUIDACION REDEBAN 2025'!$B$19,IF(AND(T493="VISITA_TÉCNICA",Z493="TIPO II"),'BASE LIQUIDACION REDEBAN 2025'!$B$18,'BASE LIQUIDACION REDEBAN 2025'!$B$17))</f>
        <v>35779.500569199998</v>
      </c>
      <c r="AE493" s="97">
        <v>0</v>
      </c>
      <c r="AF493" s="97">
        <f t="shared" si="7"/>
        <v>35779.500569199998</v>
      </c>
    </row>
    <row r="494" spans="1:32" s="85" customFormat="1" ht="13.15">
      <c r="A494" s="178" t="s">
        <v>90</v>
      </c>
      <c r="B494" s="95" t="str">
        <f>VLOOKUP(A494,'CENTRO DE COSTOS'!A:D,4,FALSE)</f>
        <v>JUAN SEBASTIÁN RÍOS CASTRILLÓN</v>
      </c>
      <c r="C494" s="95" t="str">
        <f>VLOOKUP(A494,'CENTRO DE COSTOS'!A:D,2,FALSE)</f>
        <v>0004-0005</v>
      </c>
      <c r="D494" s="178">
        <v>5088</v>
      </c>
      <c r="E494" s="178">
        <v>2289140</v>
      </c>
      <c r="F494" s="178">
        <v>49385</v>
      </c>
      <c r="G494" s="178" t="s">
        <v>290</v>
      </c>
      <c r="H494" s="178" t="s">
        <v>291</v>
      </c>
      <c r="I494" s="178" t="s">
        <v>13406</v>
      </c>
      <c r="J494" s="110" t="s">
        <v>167</v>
      </c>
      <c r="K494" s="178">
        <v>2289140</v>
      </c>
      <c r="L494" s="178" t="s">
        <v>13407</v>
      </c>
      <c r="M494" s="176">
        <v>45819.555555555555</v>
      </c>
      <c r="N494" s="176">
        <v>45824.498807870368</v>
      </c>
      <c r="O494" s="178" t="s">
        <v>9136</v>
      </c>
      <c r="P494" s="178" t="s">
        <v>9137</v>
      </c>
      <c r="Q494" s="178" t="s">
        <v>9138</v>
      </c>
      <c r="R494" s="178" t="s">
        <v>11927</v>
      </c>
      <c r="S494" s="178" t="s">
        <v>11927</v>
      </c>
      <c r="T494" s="178" t="s">
        <v>177</v>
      </c>
      <c r="U494" s="178">
        <v>10</v>
      </c>
      <c r="V494" s="178" t="s">
        <v>13408</v>
      </c>
      <c r="W494" s="177">
        <v>0</v>
      </c>
      <c r="X494" s="178">
        <v>0</v>
      </c>
      <c r="Y494" s="178" t="s">
        <v>173</v>
      </c>
      <c r="Z494" s="178" t="s">
        <v>25</v>
      </c>
      <c r="AA494" s="178" t="s">
        <v>189</v>
      </c>
      <c r="AB494" s="178">
        <v>1</v>
      </c>
      <c r="AC494" s="92">
        <v>0</v>
      </c>
      <c r="AD494" s="112">
        <f>IF(T494="SOPORTE_TELEFÓNICO",'BASE LIQUIDACION REDEBAN 2025'!$B$19,IF(AND(T494="VISITA_TÉCNICA",Z494="TIPO II"),'BASE LIQUIDACION REDEBAN 2025'!$B$18,'BASE LIQUIDACION REDEBAN 2025'!$B$17))</f>
        <v>35779.500569199998</v>
      </c>
      <c r="AE494" s="97">
        <v>0</v>
      </c>
      <c r="AF494" s="97">
        <f t="shared" si="7"/>
        <v>35779.500569199998</v>
      </c>
    </row>
    <row r="495" spans="1:32" s="85" customFormat="1" ht="13.15">
      <c r="A495" s="178" t="s">
        <v>90</v>
      </c>
      <c r="B495" s="95" t="str">
        <f>VLOOKUP(A495,'CENTRO DE COSTOS'!A:D,4,FALSE)</f>
        <v>JUAN SEBASTIÁN RÍOS CASTRILLÓN</v>
      </c>
      <c r="C495" s="95" t="str">
        <f>VLOOKUP(A495,'CENTRO DE COSTOS'!A:D,2,FALSE)</f>
        <v>0004-0005</v>
      </c>
      <c r="D495" s="178">
        <v>5088</v>
      </c>
      <c r="E495" s="178">
        <v>2289137</v>
      </c>
      <c r="F495" s="178">
        <v>77830</v>
      </c>
      <c r="G495" s="178" t="s">
        <v>290</v>
      </c>
      <c r="H495" s="178" t="s">
        <v>291</v>
      </c>
      <c r="I495" s="178" t="s">
        <v>13409</v>
      </c>
      <c r="J495" s="110" t="s">
        <v>167</v>
      </c>
      <c r="K495" s="178">
        <v>2289137</v>
      </c>
      <c r="L495" s="178" t="s">
        <v>13410</v>
      </c>
      <c r="M495" s="176">
        <v>45819.554861111108</v>
      </c>
      <c r="N495" s="176">
        <v>45824.501157407409</v>
      </c>
      <c r="O495" s="178" t="s">
        <v>9136</v>
      </c>
      <c r="P495" s="178" t="s">
        <v>9137</v>
      </c>
      <c r="Q495" s="178" t="s">
        <v>9138</v>
      </c>
      <c r="R495" s="178" t="s">
        <v>11927</v>
      </c>
      <c r="S495" s="178" t="s">
        <v>11927</v>
      </c>
      <c r="T495" s="178" t="s">
        <v>177</v>
      </c>
      <c r="U495" s="178">
        <v>20</v>
      </c>
      <c r="V495" s="178" t="s">
        <v>13411</v>
      </c>
      <c r="W495" s="177">
        <v>0</v>
      </c>
      <c r="X495" s="178">
        <v>0</v>
      </c>
      <c r="Y495" s="178" t="s">
        <v>173</v>
      </c>
      <c r="Z495" s="178" t="s">
        <v>25</v>
      </c>
      <c r="AA495" s="178" t="s">
        <v>189</v>
      </c>
      <c r="AB495" s="178">
        <v>1</v>
      </c>
      <c r="AC495" s="92">
        <v>0</v>
      </c>
      <c r="AD495" s="112">
        <f>IF(T495="SOPORTE_TELEFÓNICO",'BASE LIQUIDACION REDEBAN 2025'!$B$19,IF(AND(T495="VISITA_TÉCNICA",Z495="TIPO II"),'BASE LIQUIDACION REDEBAN 2025'!$B$18,'BASE LIQUIDACION REDEBAN 2025'!$B$17))</f>
        <v>35779.500569199998</v>
      </c>
      <c r="AE495" s="97">
        <v>0</v>
      </c>
      <c r="AF495" s="97">
        <f t="shared" si="7"/>
        <v>35779.500569199998</v>
      </c>
    </row>
    <row r="496" spans="1:32" s="85" customFormat="1" ht="13.15">
      <c r="A496" s="178" t="s">
        <v>94</v>
      </c>
      <c r="B496" s="95" t="str">
        <f>VLOOKUP(A496,'CENTRO DE COSTOS'!A:D,4,FALSE)</f>
        <v>DIEGO FERNANDO HENAO CARDONA</v>
      </c>
      <c r="C496" s="95" t="str">
        <f>VLOOKUP(A496,'CENTRO DE COSTOS'!A:D,2,FALSE)</f>
        <v>0004-0002</v>
      </c>
      <c r="D496" s="178">
        <v>76845</v>
      </c>
      <c r="E496" s="178">
        <v>2294916</v>
      </c>
      <c r="F496" s="178">
        <v>76070</v>
      </c>
      <c r="G496" s="178" t="s">
        <v>230</v>
      </c>
      <c r="H496" s="178" t="s">
        <v>13412</v>
      </c>
      <c r="I496" s="178" t="s">
        <v>13413</v>
      </c>
      <c r="J496" s="110" t="s">
        <v>167</v>
      </c>
      <c r="K496" s="178">
        <v>2294916</v>
      </c>
      <c r="L496" s="178" t="s">
        <v>13414</v>
      </c>
      <c r="M496" s="176">
        <v>45820.463888888888</v>
      </c>
      <c r="N496" s="176">
        <v>45824.503206018519</v>
      </c>
      <c r="O496" s="178" t="s">
        <v>9136</v>
      </c>
      <c r="P496" s="178" t="s">
        <v>9137</v>
      </c>
      <c r="Q496" s="178" t="s">
        <v>9138</v>
      </c>
      <c r="R496" s="178" t="s">
        <v>11927</v>
      </c>
      <c r="S496" s="178" t="s">
        <v>11927</v>
      </c>
      <c r="T496" s="178" t="s">
        <v>177</v>
      </c>
      <c r="U496" s="178">
        <v>20</v>
      </c>
      <c r="V496" s="178" t="s">
        <v>13415</v>
      </c>
      <c r="W496" s="177">
        <v>0</v>
      </c>
      <c r="X496" s="178">
        <v>0</v>
      </c>
      <c r="Y496" s="178" t="s">
        <v>173</v>
      </c>
      <c r="Z496" s="178" t="s">
        <v>28</v>
      </c>
      <c r="AA496" s="178" t="s">
        <v>189</v>
      </c>
      <c r="AB496" s="178">
        <v>1</v>
      </c>
      <c r="AC496" s="92">
        <v>0</v>
      </c>
      <c r="AD496" s="112">
        <f>IF(T496="SOPORTE_TELEFÓNICO",'BASE LIQUIDACION REDEBAN 2025'!$B$19,IF(AND(T496="VISITA_TÉCNICA",Z496="TIPO II"),'BASE LIQUIDACION REDEBAN 2025'!$B$18,'BASE LIQUIDACION REDEBAN 2025'!$B$17))</f>
        <v>67654.12000000001</v>
      </c>
      <c r="AE496" s="97">
        <v>0</v>
      </c>
      <c r="AF496" s="97">
        <f t="shared" si="7"/>
        <v>67654.12000000001</v>
      </c>
    </row>
    <row r="497" spans="1:32" s="85" customFormat="1" ht="13.15">
      <c r="A497" s="178" t="s">
        <v>90</v>
      </c>
      <c r="B497" s="95" t="str">
        <f>VLOOKUP(A497,'CENTRO DE COSTOS'!A:D,4,FALSE)</f>
        <v>JUAN SEBASTIÁN RÍOS CASTRILLÓN</v>
      </c>
      <c r="C497" s="95" t="str">
        <f>VLOOKUP(A497,'CENTRO DE COSTOS'!A:D,2,FALSE)</f>
        <v>0004-0005</v>
      </c>
      <c r="D497" s="178">
        <v>5088</v>
      </c>
      <c r="E497" s="178">
        <v>2295117</v>
      </c>
      <c r="F497" s="178">
        <v>59271</v>
      </c>
      <c r="G497" s="178" t="s">
        <v>290</v>
      </c>
      <c r="H497" s="178" t="s">
        <v>291</v>
      </c>
      <c r="I497" s="178" t="s">
        <v>13416</v>
      </c>
      <c r="J497" s="110" t="s">
        <v>167</v>
      </c>
      <c r="K497" s="178">
        <v>2295117</v>
      </c>
      <c r="L497" s="178" t="s">
        <v>13417</v>
      </c>
      <c r="M497" s="176">
        <v>45820.482638888891</v>
      </c>
      <c r="N497" s="176">
        <v>45824.505266203705</v>
      </c>
      <c r="O497" s="178" t="s">
        <v>9136</v>
      </c>
      <c r="P497" s="178" t="s">
        <v>9137</v>
      </c>
      <c r="Q497" s="178" t="s">
        <v>9138</v>
      </c>
      <c r="R497" s="178" t="s">
        <v>11927</v>
      </c>
      <c r="S497" s="178" t="s">
        <v>11927</v>
      </c>
      <c r="T497" s="178" t="s">
        <v>177</v>
      </c>
      <c r="U497" s="178">
        <v>400</v>
      </c>
      <c r="V497" s="178" t="s">
        <v>13418</v>
      </c>
      <c r="W497" s="177">
        <v>0</v>
      </c>
      <c r="X497" s="178">
        <v>0</v>
      </c>
      <c r="Y497" s="178" t="s">
        <v>173</v>
      </c>
      <c r="Z497" s="178" t="s">
        <v>25</v>
      </c>
      <c r="AA497" s="178" t="s">
        <v>189</v>
      </c>
      <c r="AB497" s="178">
        <v>1</v>
      </c>
      <c r="AC497" s="92" t="s">
        <v>557</v>
      </c>
      <c r="AD497" s="112">
        <f>IF(T497="SOPORTE_TELEFÓNICO",'BASE LIQUIDACION REDEBAN 2025'!$B$19,IF(AND(T497="VISITA_TÉCNICA",Z497="TIPO II"),'BASE LIQUIDACION REDEBAN 2025'!$B$18,'BASE LIQUIDACION REDEBAN 2025'!$B$17))</f>
        <v>35779.500569199998</v>
      </c>
      <c r="AE497" s="97">
        <v>0</v>
      </c>
      <c r="AF497" s="97">
        <f t="shared" si="7"/>
        <v>35779.500569199998</v>
      </c>
    </row>
    <row r="498" spans="1:32" s="85" customFormat="1" ht="13.15">
      <c r="A498" s="178" t="s">
        <v>72</v>
      </c>
      <c r="B498" s="95" t="str">
        <f>VLOOKUP(A498,'CENTRO DE COSTOS'!A:D,4,FALSE)</f>
        <v>MIGUEL JULIÁN HERNÁNDEZ GUARÍN</v>
      </c>
      <c r="C498" s="95" t="str">
        <f>VLOOKUP(A498,'CENTRO DE COSTOS'!A:D,2,FALSE)</f>
        <v>0004-0008</v>
      </c>
      <c r="D498" s="178">
        <v>68001</v>
      </c>
      <c r="E498" s="178">
        <v>2304997</v>
      </c>
      <c r="F498" s="178">
        <v>74162</v>
      </c>
      <c r="G498" s="178" t="s">
        <v>180</v>
      </c>
      <c r="H498" s="178" t="s">
        <v>72</v>
      </c>
      <c r="I498" s="178" t="s">
        <v>13419</v>
      </c>
      <c r="J498" s="110" t="s">
        <v>167</v>
      </c>
      <c r="K498" s="178">
        <v>2304997</v>
      </c>
      <c r="L498" s="178" t="s">
        <v>13420</v>
      </c>
      <c r="M498" s="176">
        <v>45822.465277777781</v>
      </c>
      <c r="N498" s="176">
        <v>45824.507777777777</v>
      </c>
      <c r="O498" s="178" t="s">
        <v>9136</v>
      </c>
      <c r="P498" s="178" t="s">
        <v>9137</v>
      </c>
      <c r="Q498" s="178" t="s">
        <v>9138</v>
      </c>
      <c r="R498" s="178" t="s">
        <v>11927</v>
      </c>
      <c r="S498" s="178" t="s">
        <v>11927</v>
      </c>
      <c r="T498" s="178" t="s">
        <v>177</v>
      </c>
      <c r="U498" s="178">
        <v>30</v>
      </c>
      <c r="V498" s="178" t="s">
        <v>13421</v>
      </c>
      <c r="W498" s="177">
        <v>0</v>
      </c>
      <c r="X498" s="178">
        <v>0</v>
      </c>
      <c r="Y498" s="178" t="s">
        <v>173</v>
      </c>
      <c r="Z498" s="178" t="s">
        <v>25</v>
      </c>
      <c r="AA498" s="178" t="s">
        <v>189</v>
      </c>
      <c r="AB498" s="178">
        <v>1</v>
      </c>
      <c r="AC498" s="92" t="s">
        <v>360</v>
      </c>
      <c r="AD498" s="112">
        <f>IF(T498="SOPORTE_TELEFÓNICO",'BASE LIQUIDACION REDEBAN 2025'!$B$19,IF(AND(T498="VISITA_TÉCNICA",Z498="TIPO II"),'BASE LIQUIDACION REDEBAN 2025'!$B$18,'BASE LIQUIDACION REDEBAN 2025'!$B$17))</f>
        <v>35779.500569199998</v>
      </c>
      <c r="AE498" s="97">
        <v>0</v>
      </c>
      <c r="AF498" s="97">
        <f t="shared" si="7"/>
        <v>35779.500569199998</v>
      </c>
    </row>
    <row r="499" spans="1:32" s="85" customFormat="1" ht="13.15">
      <c r="A499" s="178" t="s">
        <v>90</v>
      </c>
      <c r="B499" s="95" t="str">
        <f>VLOOKUP(A499,'CENTRO DE COSTOS'!A:D,4,FALSE)</f>
        <v>JUAN SEBASTIÁN RÍOS CASTRILLÓN</v>
      </c>
      <c r="C499" s="95" t="str">
        <f>VLOOKUP(A499,'CENTRO DE COSTOS'!A:D,2,FALSE)</f>
        <v>0004-0005</v>
      </c>
      <c r="D499" s="178">
        <v>5088</v>
      </c>
      <c r="E499" s="178">
        <v>2276340</v>
      </c>
      <c r="F499" s="178">
        <v>75513</v>
      </c>
      <c r="G499" s="178" t="s">
        <v>290</v>
      </c>
      <c r="H499" s="178" t="s">
        <v>291</v>
      </c>
      <c r="I499" s="178" t="s">
        <v>13422</v>
      </c>
      <c r="J499" s="110" t="s">
        <v>167</v>
      </c>
      <c r="K499" s="178">
        <v>2276340</v>
      </c>
      <c r="L499" s="178" t="s">
        <v>13423</v>
      </c>
      <c r="M499" s="176">
        <v>45817.675694444442</v>
      </c>
      <c r="N499" s="176">
        <v>45824.511469907404</v>
      </c>
      <c r="O499" s="178" t="s">
        <v>9136</v>
      </c>
      <c r="P499" s="178" t="s">
        <v>9137</v>
      </c>
      <c r="Q499" s="178" t="s">
        <v>9138</v>
      </c>
      <c r="R499" s="178" t="s">
        <v>11927</v>
      </c>
      <c r="S499" s="178" t="s">
        <v>11927</v>
      </c>
      <c r="T499" s="178" t="s">
        <v>177</v>
      </c>
      <c r="U499" s="178">
        <v>150</v>
      </c>
      <c r="V499" s="178" t="s">
        <v>13424</v>
      </c>
      <c r="W499" s="177">
        <v>0</v>
      </c>
      <c r="X499" s="178">
        <v>0</v>
      </c>
      <c r="Y499" s="178" t="s">
        <v>173</v>
      </c>
      <c r="Z499" s="178" t="s">
        <v>25</v>
      </c>
      <c r="AA499" s="178" t="s">
        <v>189</v>
      </c>
      <c r="AB499" s="178">
        <v>1</v>
      </c>
      <c r="AC499" s="92" t="s">
        <v>332</v>
      </c>
      <c r="AD499" s="112">
        <f>IF(T499="SOPORTE_TELEFÓNICO",'BASE LIQUIDACION REDEBAN 2025'!$B$19,IF(AND(T499="VISITA_TÉCNICA",Z499="TIPO II"),'BASE LIQUIDACION REDEBAN 2025'!$B$18,'BASE LIQUIDACION REDEBAN 2025'!$B$17))</f>
        <v>35779.500569199998</v>
      </c>
      <c r="AE499" s="97">
        <v>0</v>
      </c>
      <c r="AF499" s="97">
        <f t="shared" si="7"/>
        <v>35779.500569199998</v>
      </c>
    </row>
    <row r="500" spans="1:32" s="85" customFormat="1" ht="13.15">
      <c r="A500" s="178" t="s">
        <v>90</v>
      </c>
      <c r="B500" s="95" t="str">
        <f>VLOOKUP(A500,'CENTRO DE COSTOS'!A:D,4,FALSE)</f>
        <v>JUAN SEBASTIÁN RÍOS CASTRILLÓN</v>
      </c>
      <c r="C500" s="95" t="str">
        <f>VLOOKUP(A500,'CENTRO DE COSTOS'!A:D,2,FALSE)</f>
        <v>0004-0005</v>
      </c>
      <c r="D500" s="178">
        <v>5360</v>
      </c>
      <c r="E500" s="178">
        <v>2297240</v>
      </c>
      <c r="F500" s="178">
        <v>44124</v>
      </c>
      <c r="G500" s="178" t="s">
        <v>290</v>
      </c>
      <c r="H500" s="178" t="s">
        <v>464</v>
      </c>
      <c r="I500" s="178" t="s">
        <v>13425</v>
      </c>
      <c r="J500" s="110" t="s">
        <v>167</v>
      </c>
      <c r="K500" s="178">
        <v>2297240</v>
      </c>
      <c r="L500" s="178" t="s">
        <v>13426</v>
      </c>
      <c r="M500" s="176">
        <v>45820.650694444441</v>
      </c>
      <c r="N500" s="176">
        <v>45824.511469907404</v>
      </c>
      <c r="O500" s="178" t="s">
        <v>9136</v>
      </c>
      <c r="P500" s="178" t="s">
        <v>9137</v>
      </c>
      <c r="Q500" s="178" t="s">
        <v>9138</v>
      </c>
      <c r="R500" s="178" t="s">
        <v>11927</v>
      </c>
      <c r="S500" s="178" t="s">
        <v>11927</v>
      </c>
      <c r="T500" s="178" t="s">
        <v>177</v>
      </c>
      <c r="U500" s="178">
        <v>230</v>
      </c>
      <c r="V500" s="178" t="s">
        <v>13427</v>
      </c>
      <c r="W500" s="177">
        <v>0</v>
      </c>
      <c r="X500" s="178">
        <v>0</v>
      </c>
      <c r="Y500" s="178" t="s">
        <v>173</v>
      </c>
      <c r="Z500" s="178" t="s">
        <v>25</v>
      </c>
      <c r="AA500" s="178" t="s">
        <v>189</v>
      </c>
      <c r="AB500" s="178">
        <v>1</v>
      </c>
      <c r="AC500" s="92" t="s">
        <v>332</v>
      </c>
      <c r="AD500" s="112">
        <f>IF(T500="SOPORTE_TELEFÓNICO",'BASE LIQUIDACION REDEBAN 2025'!$B$19,IF(AND(T500="VISITA_TÉCNICA",Z500="TIPO II"),'BASE LIQUIDACION REDEBAN 2025'!$B$18,'BASE LIQUIDACION REDEBAN 2025'!$B$17))</f>
        <v>35779.500569199998</v>
      </c>
      <c r="AE500" s="97">
        <v>0</v>
      </c>
      <c r="AF500" s="97">
        <f t="shared" si="7"/>
        <v>35779.500569199998</v>
      </c>
    </row>
    <row r="501" spans="1:32" s="85" customFormat="1" ht="13.15">
      <c r="A501" s="178" t="s">
        <v>90</v>
      </c>
      <c r="B501" s="95" t="str">
        <f>VLOOKUP(A501,'CENTRO DE COSTOS'!A:D,4,FALSE)</f>
        <v>JUAN SEBASTIÁN RÍOS CASTRILLÓN</v>
      </c>
      <c r="C501" s="95" t="str">
        <f>VLOOKUP(A501,'CENTRO DE COSTOS'!A:D,2,FALSE)</f>
        <v>0004-0005</v>
      </c>
      <c r="D501" s="178">
        <v>5088</v>
      </c>
      <c r="E501" s="178">
        <v>2277106</v>
      </c>
      <c r="F501" s="178">
        <v>35462</v>
      </c>
      <c r="G501" s="178" t="s">
        <v>290</v>
      </c>
      <c r="H501" s="178" t="s">
        <v>291</v>
      </c>
      <c r="I501" s="178" t="s">
        <v>7426</v>
      </c>
      <c r="J501" s="110" t="s">
        <v>167</v>
      </c>
      <c r="K501" s="178">
        <v>2277106</v>
      </c>
      <c r="L501" s="178" t="s">
        <v>13428</v>
      </c>
      <c r="M501" s="176">
        <v>45817.737500000003</v>
      </c>
      <c r="N501" s="176">
        <v>45824.514398148145</v>
      </c>
      <c r="O501" s="178" t="s">
        <v>9136</v>
      </c>
      <c r="P501" s="178" t="s">
        <v>9137</v>
      </c>
      <c r="Q501" s="178" t="s">
        <v>9138</v>
      </c>
      <c r="R501" s="178" t="s">
        <v>11927</v>
      </c>
      <c r="S501" s="178" t="s">
        <v>11927</v>
      </c>
      <c r="T501" s="178" t="s">
        <v>177</v>
      </c>
      <c r="U501" s="178">
        <v>110</v>
      </c>
      <c r="V501" s="178" t="s">
        <v>13429</v>
      </c>
      <c r="W501" s="177">
        <v>0</v>
      </c>
      <c r="X501" s="178">
        <v>0</v>
      </c>
      <c r="Y501" s="178" t="s">
        <v>173</v>
      </c>
      <c r="Z501" s="178" t="s">
        <v>25</v>
      </c>
      <c r="AA501" s="178" t="s">
        <v>189</v>
      </c>
      <c r="AB501" s="178">
        <v>1</v>
      </c>
      <c r="AC501" s="92" t="s">
        <v>855</v>
      </c>
      <c r="AD501" s="112">
        <f>IF(T501="SOPORTE_TELEFÓNICO",'BASE LIQUIDACION REDEBAN 2025'!$B$19,IF(AND(T501="VISITA_TÉCNICA",Z501="TIPO II"),'BASE LIQUIDACION REDEBAN 2025'!$B$18,'BASE LIQUIDACION REDEBAN 2025'!$B$17))</f>
        <v>35779.500569199998</v>
      </c>
      <c r="AE501" s="97">
        <v>0</v>
      </c>
      <c r="AF501" s="97">
        <f t="shared" ref="AF501:AF563" si="8">IF(T501="VISITA_TÉCNICA",AD501*AB501,AD501)</f>
        <v>35779.500569199998</v>
      </c>
    </row>
    <row r="502" spans="1:32" s="85" customFormat="1" ht="13.15">
      <c r="A502" s="178" t="s">
        <v>90</v>
      </c>
      <c r="B502" s="95" t="str">
        <f>VLOOKUP(A502,'CENTRO DE COSTOS'!A:D,4,FALSE)</f>
        <v>JUAN SEBASTIÁN RÍOS CASTRILLÓN</v>
      </c>
      <c r="C502" s="95" t="str">
        <f>VLOOKUP(A502,'CENTRO DE COSTOS'!A:D,2,FALSE)</f>
        <v>0004-0005</v>
      </c>
      <c r="D502" s="178">
        <v>5088</v>
      </c>
      <c r="E502" s="178">
        <v>2300718</v>
      </c>
      <c r="F502" s="178">
        <v>74561</v>
      </c>
      <c r="G502" s="178" t="s">
        <v>290</v>
      </c>
      <c r="H502" s="178" t="s">
        <v>291</v>
      </c>
      <c r="I502" s="178" t="s">
        <v>13430</v>
      </c>
      <c r="J502" s="110" t="s">
        <v>167</v>
      </c>
      <c r="K502" s="178">
        <v>2300718</v>
      </c>
      <c r="L502" s="178" t="s">
        <v>13431</v>
      </c>
      <c r="M502" s="176">
        <v>45821.433333333334</v>
      </c>
      <c r="N502" s="176">
        <v>45824.516134259262</v>
      </c>
      <c r="O502" s="178" t="s">
        <v>9136</v>
      </c>
      <c r="P502" s="178" t="s">
        <v>9137</v>
      </c>
      <c r="Q502" s="178" t="s">
        <v>9138</v>
      </c>
      <c r="R502" s="178" t="s">
        <v>11927</v>
      </c>
      <c r="S502" s="178" t="s">
        <v>11927</v>
      </c>
      <c r="T502" s="178" t="s">
        <v>177</v>
      </c>
      <c r="U502" s="178">
        <v>30</v>
      </c>
      <c r="V502" s="178" t="s">
        <v>13432</v>
      </c>
      <c r="W502" s="177">
        <v>0</v>
      </c>
      <c r="X502" s="178">
        <v>0</v>
      </c>
      <c r="Y502" s="178" t="s">
        <v>173</v>
      </c>
      <c r="Z502" s="178" t="s">
        <v>25</v>
      </c>
      <c r="AA502" s="178" t="s">
        <v>189</v>
      </c>
      <c r="AB502" s="178">
        <v>1</v>
      </c>
      <c r="AC502" s="92">
        <v>0</v>
      </c>
      <c r="AD502" s="112">
        <f>IF(T502="SOPORTE_TELEFÓNICO",'BASE LIQUIDACION REDEBAN 2025'!$B$19,IF(AND(T502="VISITA_TÉCNICA",Z502="TIPO II"),'BASE LIQUIDACION REDEBAN 2025'!$B$18,'BASE LIQUIDACION REDEBAN 2025'!$B$17))</f>
        <v>35779.500569199998</v>
      </c>
      <c r="AE502" s="97">
        <v>0</v>
      </c>
      <c r="AF502" s="97">
        <f t="shared" si="8"/>
        <v>35779.500569199998</v>
      </c>
    </row>
    <row r="503" spans="1:32" s="85" customFormat="1" ht="13.15">
      <c r="A503" s="178" t="s">
        <v>90</v>
      </c>
      <c r="B503" s="95" t="str">
        <f>VLOOKUP(A503,'CENTRO DE COSTOS'!A:D,4,FALSE)</f>
        <v>JUAN SEBASTIÁN RÍOS CASTRILLÓN</v>
      </c>
      <c r="C503" s="95" t="str">
        <f>VLOOKUP(A503,'CENTRO DE COSTOS'!A:D,2,FALSE)</f>
        <v>0004-0005</v>
      </c>
      <c r="D503" s="178">
        <v>5088</v>
      </c>
      <c r="E503" s="178">
        <v>2301346</v>
      </c>
      <c r="F503" s="178">
        <v>74040</v>
      </c>
      <c r="G503" s="178" t="s">
        <v>290</v>
      </c>
      <c r="H503" s="178" t="s">
        <v>291</v>
      </c>
      <c r="I503" s="178" t="s">
        <v>13433</v>
      </c>
      <c r="J503" s="110" t="s">
        <v>167</v>
      </c>
      <c r="K503" s="178">
        <v>2301346</v>
      </c>
      <c r="L503" s="178" t="s">
        <v>13434</v>
      </c>
      <c r="M503" s="176">
        <v>45821.470833333333</v>
      </c>
      <c r="N503" s="176">
        <v>45824.517141203702</v>
      </c>
      <c r="O503" s="178" t="s">
        <v>9136</v>
      </c>
      <c r="P503" s="178" t="s">
        <v>9137</v>
      </c>
      <c r="Q503" s="178" t="s">
        <v>9138</v>
      </c>
      <c r="R503" s="178" t="s">
        <v>11927</v>
      </c>
      <c r="S503" s="178" t="s">
        <v>11927</v>
      </c>
      <c r="T503" s="178" t="s">
        <v>177</v>
      </c>
      <c r="U503" s="178">
        <v>130</v>
      </c>
      <c r="V503" s="178" t="s">
        <v>13435</v>
      </c>
      <c r="W503" s="177">
        <v>0</v>
      </c>
      <c r="X503" s="178">
        <v>0</v>
      </c>
      <c r="Y503" s="178" t="s">
        <v>173</v>
      </c>
      <c r="Z503" s="178" t="s">
        <v>25</v>
      </c>
      <c r="AA503" s="178" t="s">
        <v>189</v>
      </c>
      <c r="AB503" s="178">
        <v>1</v>
      </c>
      <c r="AC503" s="92" t="s">
        <v>340</v>
      </c>
      <c r="AD503" s="112">
        <f>IF(T503="SOPORTE_TELEFÓNICO",'BASE LIQUIDACION REDEBAN 2025'!$B$19,IF(AND(T503="VISITA_TÉCNICA",Z503="TIPO II"),'BASE LIQUIDACION REDEBAN 2025'!$B$18,'BASE LIQUIDACION REDEBAN 2025'!$B$17))</f>
        <v>35779.500569199998</v>
      </c>
      <c r="AE503" s="97">
        <v>0</v>
      </c>
      <c r="AF503" s="97">
        <f t="shared" si="8"/>
        <v>35779.500569199998</v>
      </c>
    </row>
    <row r="504" spans="1:32" s="85" customFormat="1" ht="13.15">
      <c r="A504" s="178" t="s">
        <v>90</v>
      </c>
      <c r="B504" s="95" t="str">
        <f>VLOOKUP(A504,'CENTRO DE COSTOS'!A:D,4,FALSE)</f>
        <v>JUAN SEBASTIÁN RÍOS CASTRILLÓN</v>
      </c>
      <c r="C504" s="95" t="str">
        <f>VLOOKUP(A504,'CENTRO DE COSTOS'!A:D,2,FALSE)</f>
        <v>0004-0005</v>
      </c>
      <c r="D504" s="178">
        <v>5088</v>
      </c>
      <c r="E504" s="178">
        <v>2301634</v>
      </c>
      <c r="F504" s="178">
        <v>78995</v>
      </c>
      <c r="G504" s="178" t="s">
        <v>290</v>
      </c>
      <c r="H504" s="178" t="s">
        <v>291</v>
      </c>
      <c r="I504" s="178" t="s">
        <v>13436</v>
      </c>
      <c r="J504" s="110" t="s">
        <v>167</v>
      </c>
      <c r="K504" s="178">
        <v>2301634</v>
      </c>
      <c r="L504" s="178" t="s">
        <v>13437</v>
      </c>
      <c r="M504" s="176">
        <v>45821.489583333336</v>
      </c>
      <c r="N504" s="176">
        <v>45824.518125000002</v>
      </c>
      <c r="O504" s="178" t="s">
        <v>9136</v>
      </c>
      <c r="P504" s="178" t="s">
        <v>9137</v>
      </c>
      <c r="Q504" s="178" t="s">
        <v>9138</v>
      </c>
      <c r="R504" s="178" t="s">
        <v>11927</v>
      </c>
      <c r="S504" s="178" t="s">
        <v>11927</v>
      </c>
      <c r="T504" s="178" t="s">
        <v>177</v>
      </c>
      <c r="U504" s="178">
        <v>20</v>
      </c>
      <c r="V504" s="178" t="s">
        <v>13438</v>
      </c>
      <c r="W504" s="177">
        <v>0</v>
      </c>
      <c r="X504" s="178">
        <v>0</v>
      </c>
      <c r="Y504" s="178" t="s">
        <v>173</v>
      </c>
      <c r="Z504" s="178" t="s">
        <v>25</v>
      </c>
      <c r="AA504" s="178" t="s">
        <v>189</v>
      </c>
      <c r="AB504" s="178">
        <v>1</v>
      </c>
      <c r="AC504" s="92" t="s">
        <v>340</v>
      </c>
      <c r="AD504" s="112">
        <f>IF(T504="SOPORTE_TELEFÓNICO",'BASE LIQUIDACION REDEBAN 2025'!$B$19,IF(AND(T504="VISITA_TÉCNICA",Z504="TIPO II"),'BASE LIQUIDACION REDEBAN 2025'!$B$18,'BASE LIQUIDACION REDEBAN 2025'!$B$17))</f>
        <v>35779.500569199998</v>
      </c>
      <c r="AE504" s="97">
        <v>0</v>
      </c>
      <c r="AF504" s="97">
        <f t="shared" si="8"/>
        <v>35779.500569199998</v>
      </c>
    </row>
    <row r="505" spans="1:32" s="85" customFormat="1" ht="13.15">
      <c r="A505" s="178" t="s">
        <v>90</v>
      </c>
      <c r="B505" s="95" t="str">
        <f>VLOOKUP(A505,'CENTRO DE COSTOS'!A:D,4,FALSE)</f>
        <v>JUAN SEBASTIÁN RÍOS CASTRILLÓN</v>
      </c>
      <c r="C505" s="95" t="str">
        <f>VLOOKUP(A505,'CENTRO DE COSTOS'!A:D,2,FALSE)</f>
        <v>0004-0005</v>
      </c>
      <c r="D505" s="178">
        <v>5079</v>
      </c>
      <c r="E505" s="178">
        <v>2303498</v>
      </c>
      <c r="F505" s="178">
        <v>30854</v>
      </c>
      <c r="G505" s="178" t="s">
        <v>290</v>
      </c>
      <c r="H505" s="178" t="s">
        <v>337</v>
      </c>
      <c r="I505" s="178" t="s">
        <v>6330</v>
      </c>
      <c r="J505" s="110" t="s">
        <v>167</v>
      </c>
      <c r="K505" s="178">
        <v>2303498</v>
      </c>
      <c r="L505" s="178" t="s">
        <v>13439</v>
      </c>
      <c r="M505" s="176">
        <v>45821.695138888892</v>
      </c>
      <c r="N505" s="176">
        <v>45824.519085648149</v>
      </c>
      <c r="O505" s="178" t="s">
        <v>9136</v>
      </c>
      <c r="P505" s="178" t="s">
        <v>9137</v>
      </c>
      <c r="Q505" s="178" t="s">
        <v>9138</v>
      </c>
      <c r="R505" s="178" t="s">
        <v>11927</v>
      </c>
      <c r="S505" s="178" t="s">
        <v>11927</v>
      </c>
      <c r="T505" s="178" t="s">
        <v>177</v>
      </c>
      <c r="U505" s="178">
        <v>50</v>
      </c>
      <c r="V505" s="178" t="s">
        <v>13440</v>
      </c>
      <c r="W505" s="177">
        <v>0</v>
      </c>
      <c r="X505" s="178">
        <v>0</v>
      </c>
      <c r="Y505" s="178" t="s">
        <v>173</v>
      </c>
      <c r="Z505" s="178" t="s">
        <v>28</v>
      </c>
      <c r="AA505" s="178" t="s">
        <v>189</v>
      </c>
      <c r="AB505" s="178">
        <v>1</v>
      </c>
      <c r="AC505" s="92" t="s">
        <v>829</v>
      </c>
      <c r="AD505" s="112">
        <f>IF(T505="SOPORTE_TELEFÓNICO",'BASE LIQUIDACION REDEBAN 2025'!$B$19,IF(AND(T505="VISITA_TÉCNICA",Z505="TIPO II"),'BASE LIQUIDACION REDEBAN 2025'!$B$18,'BASE LIQUIDACION REDEBAN 2025'!$B$17))</f>
        <v>67654.12000000001</v>
      </c>
      <c r="AE505" s="97">
        <v>0</v>
      </c>
      <c r="AF505" s="97">
        <f t="shared" si="8"/>
        <v>67654.12000000001</v>
      </c>
    </row>
    <row r="506" spans="1:32" s="85" customFormat="1" ht="13.15">
      <c r="A506" s="178" t="s">
        <v>90</v>
      </c>
      <c r="B506" s="95" t="str">
        <f>VLOOKUP(A506,'CENTRO DE COSTOS'!A:D,4,FALSE)</f>
        <v>JUAN SEBASTIÁN RÍOS CASTRILLÓN</v>
      </c>
      <c r="C506" s="95" t="str">
        <f>VLOOKUP(A506,'CENTRO DE COSTOS'!A:D,2,FALSE)</f>
        <v>0004-0005</v>
      </c>
      <c r="D506" s="178">
        <v>5001</v>
      </c>
      <c r="E506" s="178">
        <v>2287063</v>
      </c>
      <c r="F506" s="178">
        <v>28943</v>
      </c>
      <c r="G506" s="178" t="s">
        <v>290</v>
      </c>
      <c r="H506" s="178" t="s">
        <v>90</v>
      </c>
      <c r="I506" s="178" t="s">
        <v>13441</v>
      </c>
      <c r="J506" s="110" t="s">
        <v>167</v>
      </c>
      <c r="K506" s="178">
        <v>2287063</v>
      </c>
      <c r="L506" s="178" t="s">
        <v>13442</v>
      </c>
      <c r="M506" s="176">
        <v>45819.413194444445</v>
      </c>
      <c r="N506" s="176">
        <v>45824.519652777781</v>
      </c>
      <c r="O506" s="178" t="s">
        <v>9136</v>
      </c>
      <c r="P506" s="178" t="s">
        <v>9137</v>
      </c>
      <c r="Q506" s="178" t="s">
        <v>9138</v>
      </c>
      <c r="R506" s="178" t="s">
        <v>11927</v>
      </c>
      <c r="S506" s="178" t="s">
        <v>11927</v>
      </c>
      <c r="T506" s="178" t="s">
        <v>177</v>
      </c>
      <c r="U506" s="178">
        <v>20</v>
      </c>
      <c r="V506" s="178" t="s">
        <v>13443</v>
      </c>
      <c r="W506" s="177">
        <v>0</v>
      </c>
      <c r="X506" s="178">
        <v>0</v>
      </c>
      <c r="Y506" s="178" t="s">
        <v>173</v>
      </c>
      <c r="Z506" s="178" t="s">
        <v>25</v>
      </c>
      <c r="AA506" s="178" t="s">
        <v>189</v>
      </c>
      <c r="AB506" s="178">
        <v>1</v>
      </c>
      <c r="AC506" s="92" t="s">
        <v>2095</v>
      </c>
      <c r="AD506" s="112">
        <f>IF(T506="SOPORTE_TELEFÓNICO",'BASE LIQUIDACION REDEBAN 2025'!$B$19,IF(AND(T506="VISITA_TÉCNICA",Z506="TIPO II"),'BASE LIQUIDACION REDEBAN 2025'!$B$18,'BASE LIQUIDACION REDEBAN 2025'!$B$17))</f>
        <v>35779.500569199998</v>
      </c>
      <c r="AE506" s="97">
        <v>0</v>
      </c>
      <c r="AF506" s="97">
        <f t="shared" si="8"/>
        <v>35779.500569199998</v>
      </c>
    </row>
    <row r="507" spans="1:32" s="85" customFormat="1" ht="13.15">
      <c r="A507" s="178" t="s">
        <v>86</v>
      </c>
      <c r="B507" s="95" t="str">
        <f>VLOOKUP(A507,'CENTRO DE COSTOS'!A:D,4,FALSE)</f>
        <v>KEVIN ALEXIS CORZO BUSTOS</v>
      </c>
      <c r="C507" s="95" t="str">
        <f>VLOOKUP(A507,'CENTRO DE COSTOS'!A:D,2,FALSE)</f>
        <v>0004-0007</v>
      </c>
      <c r="D507" s="178">
        <v>73001</v>
      </c>
      <c r="E507" s="178">
        <v>2304126</v>
      </c>
      <c r="F507" s="178">
        <v>66937</v>
      </c>
      <c r="G507" s="178" t="s">
        <v>870</v>
      </c>
      <c r="H507" s="178" t="s">
        <v>86</v>
      </c>
      <c r="I507" s="178" t="s">
        <v>13444</v>
      </c>
      <c r="J507" s="110" t="s">
        <v>167</v>
      </c>
      <c r="K507" s="178">
        <v>2304126</v>
      </c>
      <c r="L507" s="178" t="s">
        <v>13445</v>
      </c>
      <c r="M507" s="176">
        <v>45821.744444444441</v>
      </c>
      <c r="N507" s="176">
        <v>45824.520555555559</v>
      </c>
      <c r="O507" s="178" t="s">
        <v>9136</v>
      </c>
      <c r="P507" s="178" t="s">
        <v>9137</v>
      </c>
      <c r="Q507" s="178" t="s">
        <v>9138</v>
      </c>
      <c r="R507" s="178" t="s">
        <v>11927</v>
      </c>
      <c r="S507" s="178" t="s">
        <v>11927</v>
      </c>
      <c r="T507" s="178" t="s">
        <v>177</v>
      </c>
      <c r="U507" s="178">
        <v>70</v>
      </c>
      <c r="V507" s="178" t="s">
        <v>13446</v>
      </c>
      <c r="W507" s="177">
        <v>0</v>
      </c>
      <c r="X507" s="178">
        <v>0</v>
      </c>
      <c r="Y507" s="178" t="s">
        <v>173</v>
      </c>
      <c r="Z507" s="178" t="s">
        <v>25</v>
      </c>
      <c r="AA507" s="178" t="s">
        <v>189</v>
      </c>
      <c r="AB507" s="178">
        <v>1</v>
      </c>
      <c r="AC507" s="92" t="s">
        <v>1288</v>
      </c>
      <c r="AD507" s="112">
        <f>IF(T507="SOPORTE_TELEFÓNICO",'BASE LIQUIDACION REDEBAN 2025'!$B$19,IF(AND(T507="VISITA_TÉCNICA",Z507="TIPO II"),'BASE LIQUIDACION REDEBAN 2025'!$B$18,'BASE LIQUIDACION REDEBAN 2025'!$B$17))</f>
        <v>35779.500569199998</v>
      </c>
      <c r="AE507" s="97">
        <v>0</v>
      </c>
      <c r="AF507" s="97">
        <f t="shared" si="8"/>
        <v>35779.500569199998</v>
      </c>
    </row>
    <row r="508" spans="1:32" s="85" customFormat="1" ht="13.15">
      <c r="A508" s="178" t="s">
        <v>98</v>
      </c>
      <c r="B508" s="95" t="str">
        <f>VLOOKUP(A508,'CENTRO DE COSTOS'!A:D,4,FALSE)</f>
        <v>MIGUEL JULIÁN HERNÁNDEZ GUARÍN</v>
      </c>
      <c r="C508" s="95" t="str">
        <f>VLOOKUP(A508,'CENTRO DE COSTOS'!A:D,2,FALSE)</f>
        <v>0004-0008</v>
      </c>
      <c r="D508" s="178">
        <v>68077</v>
      </c>
      <c r="E508" s="178">
        <v>2304282</v>
      </c>
      <c r="F508" s="178">
        <v>76872</v>
      </c>
      <c r="G508" s="178" t="s">
        <v>180</v>
      </c>
      <c r="H508" s="178" t="s">
        <v>337</v>
      </c>
      <c r="I508" s="178" t="s">
        <v>13447</v>
      </c>
      <c r="J508" s="110" t="s">
        <v>167</v>
      </c>
      <c r="K508" s="178">
        <v>2304282</v>
      </c>
      <c r="L508" s="178" t="s">
        <v>13448</v>
      </c>
      <c r="M508" s="176">
        <v>45822.375</v>
      </c>
      <c r="N508" s="176">
        <v>45824.521608796298</v>
      </c>
      <c r="O508" s="178" t="s">
        <v>9136</v>
      </c>
      <c r="P508" s="178" t="s">
        <v>9137</v>
      </c>
      <c r="Q508" s="178" t="s">
        <v>9138</v>
      </c>
      <c r="R508" s="178" t="s">
        <v>11927</v>
      </c>
      <c r="S508" s="178" t="s">
        <v>11927</v>
      </c>
      <c r="T508" s="178" t="s">
        <v>177</v>
      </c>
      <c r="U508" s="178">
        <v>10</v>
      </c>
      <c r="V508" s="178" t="s">
        <v>13449</v>
      </c>
      <c r="W508" s="177">
        <v>0</v>
      </c>
      <c r="X508" s="178">
        <v>0</v>
      </c>
      <c r="Y508" s="178" t="s">
        <v>173</v>
      </c>
      <c r="Z508" s="178" t="s">
        <v>28</v>
      </c>
      <c r="AA508" s="178" t="s">
        <v>189</v>
      </c>
      <c r="AB508" s="178">
        <v>1</v>
      </c>
      <c r="AC508" s="92" t="s">
        <v>453</v>
      </c>
      <c r="AD508" s="112">
        <f>IF(T508="SOPORTE_TELEFÓNICO",'BASE LIQUIDACION REDEBAN 2025'!$B$19,IF(AND(T508="VISITA_TÉCNICA",Z508="TIPO II"),'BASE LIQUIDACION REDEBAN 2025'!$B$18,'BASE LIQUIDACION REDEBAN 2025'!$B$17))</f>
        <v>67654.12000000001</v>
      </c>
      <c r="AE508" s="97">
        <v>0</v>
      </c>
      <c r="AF508" s="97">
        <f t="shared" si="8"/>
        <v>67654.12000000001</v>
      </c>
    </row>
    <row r="509" spans="1:32" s="85" customFormat="1" ht="13.15">
      <c r="A509" s="178" t="s">
        <v>90</v>
      </c>
      <c r="B509" s="95" t="str">
        <f>VLOOKUP(A509,'CENTRO DE COSTOS'!A:D,4,FALSE)</f>
        <v>JUAN SEBASTIÁN RÍOS CASTRILLÓN</v>
      </c>
      <c r="C509" s="95" t="str">
        <f>VLOOKUP(A509,'CENTRO DE COSTOS'!A:D,2,FALSE)</f>
        <v>0004-0005</v>
      </c>
      <c r="D509" s="178">
        <v>5318</v>
      </c>
      <c r="E509" s="178">
        <v>2304621</v>
      </c>
      <c r="F509" s="178">
        <v>37851</v>
      </c>
      <c r="G509" s="178" t="s">
        <v>290</v>
      </c>
      <c r="H509" s="178" t="s">
        <v>4187</v>
      </c>
      <c r="I509" s="178" t="s">
        <v>13450</v>
      </c>
      <c r="J509" s="110" t="s">
        <v>167</v>
      </c>
      <c r="K509" s="178">
        <v>2304621</v>
      </c>
      <c r="L509" s="178" t="s">
        <v>13451</v>
      </c>
      <c r="M509" s="176">
        <v>45822.375</v>
      </c>
      <c r="N509" s="176">
        <v>45824.523333333331</v>
      </c>
      <c r="O509" s="178" t="s">
        <v>9136</v>
      </c>
      <c r="P509" s="178" t="s">
        <v>9137</v>
      </c>
      <c r="Q509" s="178" t="s">
        <v>9138</v>
      </c>
      <c r="R509" s="178" t="s">
        <v>11927</v>
      </c>
      <c r="S509" s="178" t="s">
        <v>11927</v>
      </c>
      <c r="T509" s="178" t="s">
        <v>177</v>
      </c>
      <c r="U509" s="178">
        <v>70</v>
      </c>
      <c r="V509" s="178" t="s">
        <v>13452</v>
      </c>
      <c r="W509" s="177">
        <v>0</v>
      </c>
      <c r="X509" s="178">
        <v>0</v>
      </c>
      <c r="Y509" s="178" t="s">
        <v>173</v>
      </c>
      <c r="Z509" s="178" t="s">
        <v>28</v>
      </c>
      <c r="AA509" s="178" t="s">
        <v>189</v>
      </c>
      <c r="AB509" s="178">
        <v>1</v>
      </c>
      <c r="AC509" s="92" t="s">
        <v>2095</v>
      </c>
      <c r="AD509" s="112">
        <f>IF(T509="SOPORTE_TELEFÓNICO",'BASE LIQUIDACION REDEBAN 2025'!$B$19,IF(AND(T509="VISITA_TÉCNICA",Z509="TIPO II"),'BASE LIQUIDACION REDEBAN 2025'!$B$18,'BASE LIQUIDACION REDEBAN 2025'!$B$17))</f>
        <v>67654.12000000001</v>
      </c>
      <c r="AE509" s="97">
        <v>0</v>
      </c>
      <c r="AF509" s="97">
        <f t="shared" si="8"/>
        <v>67654.12000000001</v>
      </c>
    </row>
    <row r="510" spans="1:32" s="85" customFormat="1" ht="13.15">
      <c r="A510" s="178" t="s">
        <v>90</v>
      </c>
      <c r="B510" s="95" t="str">
        <f>VLOOKUP(A510,'CENTRO DE COSTOS'!A:D,4,FALSE)</f>
        <v>JUAN SEBASTIÁN RÍOS CASTRILLÓN</v>
      </c>
      <c r="C510" s="95" t="str">
        <f>VLOOKUP(A510,'CENTRO DE COSTOS'!A:D,2,FALSE)</f>
        <v>0004-0005</v>
      </c>
      <c r="D510" s="178">
        <v>5088</v>
      </c>
      <c r="E510" s="178">
        <v>2289611</v>
      </c>
      <c r="F510" s="178">
        <v>77422</v>
      </c>
      <c r="G510" s="178" t="s">
        <v>290</v>
      </c>
      <c r="H510" s="178" t="s">
        <v>291</v>
      </c>
      <c r="I510" s="178" t="s">
        <v>13453</v>
      </c>
      <c r="J510" s="110" t="s">
        <v>167</v>
      </c>
      <c r="K510" s="178">
        <v>2289611</v>
      </c>
      <c r="L510" s="178" t="s">
        <v>13454</v>
      </c>
      <c r="M510" s="176">
        <v>45819.604861111111</v>
      </c>
      <c r="N510" s="176">
        <v>45824.524259259262</v>
      </c>
      <c r="O510" s="178" t="s">
        <v>9136</v>
      </c>
      <c r="P510" s="178" t="s">
        <v>9137</v>
      </c>
      <c r="Q510" s="178" t="s">
        <v>9138</v>
      </c>
      <c r="R510" s="178" t="s">
        <v>11927</v>
      </c>
      <c r="S510" s="178" t="s">
        <v>11927</v>
      </c>
      <c r="T510" s="178" t="s">
        <v>177</v>
      </c>
      <c r="U510" s="178">
        <v>40</v>
      </c>
      <c r="V510" s="178" t="s">
        <v>13455</v>
      </c>
      <c r="W510" s="177">
        <v>0</v>
      </c>
      <c r="X510" s="178">
        <v>0</v>
      </c>
      <c r="Y510" s="178" t="s">
        <v>173</v>
      </c>
      <c r="Z510" s="178" t="s">
        <v>25</v>
      </c>
      <c r="AA510" s="178" t="s">
        <v>189</v>
      </c>
      <c r="AB510" s="178">
        <v>1</v>
      </c>
      <c r="AC510" s="92" t="s">
        <v>866</v>
      </c>
      <c r="AD510" s="112">
        <f>IF(T510="SOPORTE_TELEFÓNICO",'BASE LIQUIDACION REDEBAN 2025'!$B$19,IF(AND(T510="VISITA_TÉCNICA",Z510="TIPO II"),'BASE LIQUIDACION REDEBAN 2025'!$B$18,'BASE LIQUIDACION REDEBAN 2025'!$B$17))</f>
        <v>35779.500569199998</v>
      </c>
      <c r="AE510" s="97">
        <v>0</v>
      </c>
      <c r="AF510" s="97">
        <f t="shared" si="8"/>
        <v>35779.500569199998</v>
      </c>
    </row>
    <row r="511" spans="1:32" s="85" customFormat="1" ht="13.15">
      <c r="A511" s="178" t="s">
        <v>90</v>
      </c>
      <c r="B511" s="95" t="str">
        <f>VLOOKUP(A511,'CENTRO DE COSTOS'!A:D,4,FALSE)</f>
        <v>JUAN SEBASTIÁN RÍOS CASTRILLÓN</v>
      </c>
      <c r="C511" s="95" t="str">
        <f>VLOOKUP(A511,'CENTRO DE COSTOS'!A:D,2,FALSE)</f>
        <v>0004-0005</v>
      </c>
      <c r="D511" s="178">
        <v>5001</v>
      </c>
      <c r="E511" s="178">
        <v>2304749</v>
      </c>
      <c r="F511" s="178">
        <v>17520</v>
      </c>
      <c r="G511" s="178" t="s">
        <v>290</v>
      </c>
      <c r="H511" s="178" t="s">
        <v>90</v>
      </c>
      <c r="I511" s="178" t="s">
        <v>13456</v>
      </c>
      <c r="J511" s="110" t="s">
        <v>167</v>
      </c>
      <c r="K511" s="178">
        <v>2304749</v>
      </c>
      <c r="L511" s="178" t="s">
        <v>13457</v>
      </c>
      <c r="M511" s="176">
        <v>45822.375</v>
      </c>
      <c r="N511" s="176">
        <v>45824.524560185186</v>
      </c>
      <c r="O511" s="178" t="s">
        <v>9136</v>
      </c>
      <c r="P511" s="178" t="s">
        <v>9137</v>
      </c>
      <c r="Q511" s="178" t="s">
        <v>9138</v>
      </c>
      <c r="R511" s="178" t="s">
        <v>11927</v>
      </c>
      <c r="S511" s="178" t="s">
        <v>11927</v>
      </c>
      <c r="T511" s="178" t="s">
        <v>177</v>
      </c>
      <c r="U511" s="178">
        <v>520</v>
      </c>
      <c r="V511" s="178" t="s">
        <v>13458</v>
      </c>
      <c r="W511" s="177">
        <v>0</v>
      </c>
      <c r="X511" s="178">
        <v>0</v>
      </c>
      <c r="Y511" s="178" t="s">
        <v>173</v>
      </c>
      <c r="Z511" s="178" t="s">
        <v>25</v>
      </c>
      <c r="AA511" s="178" t="s">
        <v>189</v>
      </c>
      <c r="AB511" s="178">
        <v>1</v>
      </c>
      <c r="AC511" s="92" t="s">
        <v>360</v>
      </c>
      <c r="AD511" s="112">
        <f>IF(T511="SOPORTE_TELEFÓNICO",'BASE LIQUIDACION REDEBAN 2025'!$B$19,IF(AND(T511="VISITA_TÉCNICA",Z511="TIPO II"),'BASE LIQUIDACION REDEBAN 2025'!$B$18,'BASE LIQUIDACION REDEBAN 2025'!$B$17))</f>
        <v>35779.500569199998</v>
      </c>
      <c r="AE511" s="97">
        <v>0</v>
      </c>
      <c r="AF511" s="97">
        <f t="shared" si="8"/>
        <v>35779.500569199998</v>
      </c>
    </row>
    <row r="512" spans="1:32" s="85" customFormat="1" ht="13.15">
      <c r="A512" s="178" t="s">
        <v>90</v>
      </c>
      <c r="B512" s="95" t="str">
        <f>VLOOKUP(A512,'CENTRO DE COSTOS'!A:D,4,FALSE)</f>
        <v>JUAN SEBASTIÁN RÍOS CASTRILLÓN</v>
      </c>
      <c r="C512" s="95" t="str">
        <f>VLOOKUP(A512,'CENTRO DE COSTOS'!A:D,2,FALSE)</f>
        <v>0004-0005</v>
      </c>
      <c r="D512" s="178">
        <v>5088</v>
      </c>
      <c r="E512" s="178">
        <v>2283811</v>
      </c>
      <c r="F512" s="178">
        <v>28240</v>
      </c>
      <c r="G512" s="178" t="s">
        <v>290</v>
      </c>
      <c r="H512" s="178" t="s">
        <v>291</v>
      </c>
      <c r="I512" s="178" t="s">
        <v>5271</v>
      </c>
      <c r="J512" s="110" t="s">
        <v>167</v>
      </c>
      <c r="K512" s="178">
        <v>2283811</v>
      </c>
      <c r="L512" s="178" t="s">
        <v>13459</v>
      </c>
      <c r="M512" s="176">
        <v>45818.679166666669</v>
      </c>
      <c r="N512" s="176">
        <v>45824.530081018522</v>
      </c>
      <c r="O512" s="178" t="s">
        <v>9136</v>
      </c>
      <c r="P512" s="178" t="s">
        <v>9137</v>
      </c>
      <c r="Q512" s="178" t="s">
        <v>9138</v>
      </c>
      <c r="R512" s="178" t="s">
        <v>11927</v>
      </c>
      <c r="S512" s="178" t="s">
        <v>11927</v>
      </c>
      <c r="T512" s="178" t="s">
        <v>177</v>
      </c>
      <c r="U512" s="178">
        <v>50</v>
      </c>
      <c r="V512" s="178" t="s">
        <v>13460</v>
      </c>
      <c r="W512" s="177">
        <v>0</v>
      </c>
      <c r="X512" s="178">
        <v>0</v>
      </c>
      <c r="Y512" s="178" t="s">
        <v>173</v>
      </c>
      <c r="Z512" s="178" t="s">
        <v>25</v>
      </c>
      <c r="AA512" s="178" t="s">
        <v>189</v>
      </c>
      <c r="AB512" s="178">
        <v>1</v>
      </c>
      <c r="AC512" s="92" t="s">
        <v>360</v>
      </c>
      <c r="AD512" s="112">
        <f>IF(T512="SOPORTE_TELEFÓNICO",'BASE LIQUIDACION REDEBAN 2025'!$B$19,IF(AND(T512="VISITA_TÉCNICA",Z512="TIPO II"),'BASE LIQUIDACION REDEBAN 2025'!$B$18,'BASE LIQUIDACION REDEBAN 2025'!$B$17))</f>
        <v>35779.500569199998</v>
      </c>
      <c r="AE512" s="97">
        <v>0</v>
      </c>
      <c r="AF512" s="97">
        <f t="shared" si="8"/>
        <v>35779.500569199998</v>
      </c>
    </row>
    <row r="513" spans="1:32" s="85" customFormat="1" ht="13.15">
      <c r="A513" s="178" t="s">
        <v>96</v>
      </c>
      <c r="B513" s="95" t="str">
        <f>VLOOKUP(A513,'CENTRO DE COSTOS'!A:D,4,FALSE)</f>
        <v>JOSE MAURICIO HERNANDEZ ROJAS</v>
      </c>
      <c r="C513" s="95" t="str">
        <f>VLOOKUP(A513,'CENTRO DE COSTOS'!A:D,2,FALSE)</f>
        <v>0004-0001</v>
      </c>
      <c r="D513" s="178">
        <v>47001</v>
      </c>
      <c r="E513" s="178">
        <v>2295164</v>
      </c>
      <c r="F513" s="178">
        <v>72881</v>
      </c>
      <c r="G513" s="178" t="s">
        <v>683</v>
      </c>
      <c r="H513" s="178" t="s">
        <v>96</v>
      </c>
      <c r="I513" s="178" t="s">
        <v>13461</v>
      </c>
      <c r="J513" s="110" t="s">
        <v>167</v>
      </c>
      <c r="K513" s="178">
        <v>2295164</v>
      </c>
      <c r="L513" s="178" t="s">
        <v>13462</v>
      </c>
      <c r="M513" s="176">
        <v>45820.492361111108</v>
      </c>
      <c r="N513" s="176">
        <v>45824.531458333331</v>
      </c>
      <c r="O513" s="178" t="s">
        <v>9136</v>
      </c>
      <c r="P513" s="178" t="s">
        <v>9137</v>
      </c>
      <c r="Q513" s="178" t="s">
        <v>9138</v>
      </c>
      <c r="R513" s="178" t="s">
        <v>11927</v>
      </c>
      <c r="S513" s="178" t="s">
        <v>11927</v>
      </c>
      <c r="T513" s="178" t="s">
        <v>177</v>
      </c>
      <c r="U513" s="178">
        <v>20</v>
      </c>
      <c r="V513" s="178" t="s">
        <v>13463</v>
      </c>
      <c r="W513" s="177">
        <v>0</v>
      </c>
      <c r="X513" s="178">
        <v>0</v>
      </c>
      <c r="Y513" s="178" t="s">
        <v>173</v>
      </c>
      <c r="Z513" s="178" t="s">
        <v>25</v>
      </c>
      <c r="AA513" s="178" t="s">
        <v>189</v>
      </c>
      <c r="AB513" s="178">
        <v>1</v>
      </c>
      <c r="AC513" s="92" t="s">
        <v>360</v>
      </c>
      <c r="AD513" s="112">
        <f>IF(T513="SOPORTE_TELEFÓNICO",'BASE LIQUIDACION REDEBAN 2025'!$B$19,IF(AND(T513="VISITA_TÉCNICA",Z513="TIPO II"),'BASE LIQUIDACION REDEBAN 2025'!$B$18,'BASE LIQUIDACION REDEBAN 2025'!$B$17))</f>
        <v>35779.500569199998</v>
      </c>
      <c r="AE513" s="97">
        <v>0</v>
      </c>
      <c r="AF513" s="97">
        <f t="shared" si="8"/>
        <v>35779.500569199998</v>
      </c>
    </row>
    <row r="514" spans="1:32" s="85" customFormat="1" ht="13.15">
      <c r="A514" s="178" t="s">
        <v>90</v>
      </c>
      <c r="B514" s="95" t="str">
        <f>VLOOKUP(A514,'CENTRO DE COSTOS'!A:D,4,FALSE)</f>
        <v>JUAN SEBASTIÁN RÍOS CASTRILLÓN</v>
      </c>
      <c r="C514" s="95" t="str">
        <f>VLOOKUP(A514,'CENTRO DE COSTOS'!A:D,2,FALSE)</f>
        <v>0004-0005</v>
      </c>
      <c r="D514" s="178">
        <v>5088</v>
      </c>
      <c r="E514" s="178">
        <v>2300452</v>
      </c>
      <c r="F514" s="178">
        <v>46990</v>
      </c>
      <c r="G514" s="178" t="s">
        <v>290</v>
      </c>
      <c r="H514" s="178" t="s">
        <v>291</v>
      </c>
      <c r="I514" s="178" t="s">
        <v>13464</v>
      </c>
      <c r="J514" s="110" t="s">
        <v>167</v>
      </c>
      <c r="K514" s="178">
        <v>2300452</v>
      </c>
      <c r="L514" s="178" t="s">
        <v>13465</v>
      </c>
      <c r="M514" s="176">
        <v>45821.421527777777</v>
      </c>
      <c r="N514" s="176">
        <v>45824.534872685188</v>
      </c>
      <c r="O514" s="178" t="s">
        <v>9136</v>
      </c>
      <c r="P514" s="178" t="s">
        <v>9137</v>
      </c>
      <c r="Q514" s="178" t="s">
        <v>9138</v>
      </c>
      <c r="R514" s="178" t="s">
        <v>11927</v>
      </c>
      <c r="S514" s="178" t="s">
        <v>11927</v>
      </c>
      <c r="T514" s="178" t="s">
        <v>177</v>
      </c>
      <c r="U514" s="178">
        <v>90</v>
      </c>
      <c r="V514" s="178" t="s">
        <v>13466</v>
      </c>
      <c r="W514" s="177">
        <v>0</v>
      </c>
      <c r="X514" s="178">
        <v>0</v>
      </c>
      <c r="Y514" s="178" t="s">
        <v>173</v>
      </c>
      <c r="Z514" s="178" t="s">
        <v>25</v>
      </c>
      <c r="AA514" s="178" t="s">
        <v>189</v>
      </c>
      <c r="AB514" s="178">
        <v>1</v>
      </c>
      <c r="AC514" s="92" t="s">
        <v>367</v>
      </c>
      <c r="AD514" s="112">
        <f>IF(T514="SOPORTE_TELEFÓNICO",'BASE LIQUIDACION REDEBAN 2025'!$B$19,IF(AND(T514="VISITA_TÉCNICA",Z514="TIPO II"),'BASE LIQUIDACION REDEBAN 2025'!$B$18,'BASE LIQUIDACION REDEBAN 2025'!$B$17))</f>
        <v>35779.500569199998</v>
      </c>
      <c r="AE514" s="97">
        <v>0</v>
      </c>
      <c r="AF514" s="97">
        <f t="shared" si="8"/>
        <v>35779.500569199998</v>
      </c>
    </row>
    <row r="515" spans="1:32" s="85" customFormat="1" ht="13.15">
      <c r="A515" s="178" t="s">
        <v>97</v>
      </c>
      <c r="B515" s="95" t="str">
        <f>VLOOKUP(A515,'CENTRO DE COSTOS'!A:D,4,FALSE)</f>
        <v>JOSE MAURICIO HERNANDEZ ROJAS</v>
      </c>
      <c r="C515" s="95" t="str">
        <f>VLOOKUP(A515,'CENTRO DE COSTOS'!A:D,2,FALSE)</f>
        <v>0004-0001</v>
      </c>
      <c r="D515" s="178">
        <v>70742</v>
      </c>
      <c r="E515" s="178">
        <v>2300447</v>
      </c>
      <c r="F515" s="178">
        <v>38627</v>
      </c>
      <c r="G515" s="178" t="s">
        <v>730</v>
      </c>
      <c r="H515" s="178" t="s">
        <v>7149</v>
      </c>
      <c r="I515" s="178" t="s">
        <v>7150</v>
      </c>
      <c r="J515" s="110" t="s">
        <v>167</v>
      </c>
      <c r="K515" s="178">
        <v>2300447</v>
      </c>
      <c r="L515" s="178" t="s">
        <v>13467</v>
      </c>
      <c r="M515" s="176">
        <v>45821.42083333333</v>
      </c>
      <c r="N515" s="176">
        <v>45824.536458333336</v>
      </c>
      <c r="O515" s="178" t="s">
        <v>9136</v>
      </c>
      <c r="P515" s="178" t="s">
        <v>9137</v>
      </c>
      <c r="Q515" s="178" t="s">
        <v>9138</v>
      </c>
      <c r="R515" s="178" t="s">
        <v>11927</v>
      </c>
      <c r="S515" s="178" t="s">
        <v>11927</v>
      </c>
      <c r="T515" s="178" t="s">
        <v>177</v>
      </c>
      <c r="U515" s="178">
        <v>20</v>
      </c>
      <c r="V515" s="178" t="s">
        <v>13468</v>
      </c>
      <c r="W515" s="177">
        <v>0</v>
      </c>
      <c r="X515" s="178">
        <v>0</v>
      </c>
      <c r="Y515" s="178" t="s">
        <v>173</v>
      </c>
      <c r="Z515" s="178" t="s">
        <v>28</v>
      </c>
      <c r="AA515" s="178" t="s">
        <v>189</v>
      </c>
      <c r="AB515" s="178">
        <v>1</v>
      </c>
      <c r="AC515" s="92" t="s">
        <v>866</v>
      </c>
      <c r="AD515" s="112">
        <f>IF(T515="SOPORTE_TELEFÓNICO",'BASE LIQUIDACION REDEBAN 2025'!$B$19,IF(AND(T515="VISITA_TÉCNICA",Z515="TIPO II"),'BASE LIQUIDACION REDEBAN 2025'!$B$18,'BASE LIQUIDACION REDEBAN 2025'!$B$17))</f>
        <v>67654.12000000001</v>
      </c>
      <c r="AE515" s="97">
        <v>0</v>
      </c>
      <c r="AF515" s="97">
        <f t="shared" si="8"/>
        <v>67654.12000000001</v>
      </c>
    </row>
    <row r="516" spans="1:32" s="85" customFormat="1" ht="13.15">
      <c r="A516" s="178" t="s">
        <v>90</v>
      </c>
      <c r="B516" s="95" t="str">
        <f>VLOOKUP(A516,'CENTRO DE COSTOS'!A:D,4,FALSE)</f>
        <v>JUAN SEBASTIÁN RÍOS CASTRILLÓN</v>
      </c>
      <c r="C516" s="95" t="str">
        <f>VLOOKUP(A516,'CENTRO DE COSTOS'!A:D,2,FALSE)</f>
        <v>0004-0005</v>
      </c>
      <c r="D516" s="178">
        <v>5615</v>
      </c>
      <c r="E516" s="178">
        <v>2300723</v>
      </c>
      <c r="F516" s="178">
        <v>78932</v>
      </c>
      <c r="G516" s="178" t="s">
        <v>290</v>
      </c>
      <c r="H516" s="178" t="s">
        <v>1015</v>
      </c>
      <c r="I516" s="178" t="s">
        <v>13469</v>
      </c>
      <c r="J516" s="110" t="s">
        <v>167</v>
      </c>
      <c r="K516" s="178">
        <v>2300723</v>
      </c>
      <c r="L516" s="178" t="s">
        <v>13470</v>
      </c>
      <c r="M516" s="176">
        <v>45821.434027777781</v>
      </c>
      <c r="N516" s="176">
        <v>45824.539074074077</v>
      </c>
      <c r="O516" s="178" t="s">
        <v>9136</v>
      </c>
      <c r="P516" s="178" t="s">
        <v>9137</v>
      </c>
      <c r="Q516" s="178" t="s">
        <v>9138</v>
      </c>
      <c r="R516" s="178" t="s">
        <v>11927</v>
      </c>
      <c r="S516" s="178" t="s">
        <v>11927</v>
      </c>
      <c r="T516" s="178" t="s">
        <v>177</v>
      </c>
      <c r="U516" s="178">
        <v>10</v>
      </c>
      <c r="V516" s="178" t="s">
        <v>13471</v>
      </c>
      <c r="W516" s="177">
        <v>0</v>
      </c>
      <c r="X516" s="178">
        <v>0</v>
      </c>
      <c r="Y516" s="178" t="s">
        <v>173</v>
      </c>
      <c r="Z516" s="178" t="s">
        <v>28</v>
      </c>
      <c r="AA516" s="178" t="s">
        <v>189</v>
      </c>
      <c r="AB516" s="178">
        <v>1</v>
      </c>
      <c r="AC516" s="92" t="s">
        <v>557</v>
      </c>
      <c r="AD516" s="112">
        <f>IF(T516="SOPORTE_TELEFÓNICO",'BASE LIQUIDACION REDEBAN 2025'!$B$19,IF(AND(T516="VISITA_TÉCNICA",Z516="TIPO II"),'BASE LIQUIDACION REDEBAN 2025'!$B$18,'BASE LIQUIDACION REDEBAN 2025'!$B$17))</f>
        <v>67654.12000000001</v>
      </c>
      <c r="AE516" s="97">
        <v>0</v>
      </c>
      <c r="AF516" s="97">
        <f t="shared" si="8"/>
        <v>67654.12000000001</v>
      </c>
    </row>
    <row r="517" spans="1:32" s="85" customFormat="1" ht="13.15">
      <c r="A517" s="178" t="s">
        <v>64</v>
      </c>
      <c r="B517" s="95" t="str">
        <f>VLOOKUP(A517,'CENTRO DE COSTOS'!A:D,4,FALSE)</f>
        <v>JOSE MAURICIO HERNANDEZ ROJAS</v>
      </c>
      <c r="C517" s="95" t="str">
        <f>VLOOKUP(A517,'CENTRO DE COSTOS'!A:D,2,FALSE)</f>
        <v>0004-0001</v>
      </c>
      <c r="D517" s="178">
        <v>8758</v>
      </c>
      <c r="E517" s="178">
        <v>2283168</v>
      </c>
      <c r="F517" s="178">
        <v>50113</v>
      </c>
      <c r="G517" s="178" t="s">
        <v>277</v>
      </c>
      <c r="H517" s="178" t="s">
        <v>3966</v>
      </c>
      <c r="I517" s="178" t="s">
        <v>13472</v>
      </c>
      <c r="J517" s="110" t="s">
        <v>167</v>
      </c>
      <c r="K517" s="178">
        <v>2283168</v>
      </c>
      <c r="L517" s="178" t="s">
        <v>13473</v>
      </c>
      <c r="M517" s="176">
        <v>45818.646527777775</v>
      </c>
      <c r="N517" s="176">
        <v>45824.543275462966</v>
      </c>
      <c r="O517" s="178" t="s">
        <v>9136</v>
      </c>
      <c r="P517" s="178" t="s">
        <v>9137</v>
      </c>
      <c r="Q517" s="178" t="s">
        <v>9138</v>
      </c>
      <c r="R517" s="178" t="s">
        <v>11927</v>
      </c>
      <c r="S517" s="178" t="s">
        <v>11927</v>
      </c>
      <c r="T517" s="178" t="s">
        <v>177</v>
      </c>
      <c r="U517" s="178">
        <v>110</v>
      </c>
      <c r="V517" s="178" t="s">
        <v>13474</v>
      </c>
      <c r="W517" s="177">
        <v>0</v>
      </c>
      <c r="X517" s="178">
        <v>0</v>
      </c>
      <c r="Y517" s="178" t="s">
        <v>173</v>
      </c>
      <c r="Z517" s="178" t="s">
        <v>25</v>
      </c>
      <c r="AA517" s="178" t="s">
        <v>189</v>
      </c>
      <c r="AB517" s="178">
        <v>1</v>
      </c>
      <c r="AC517" s="92" t="s">
        <v>3341</v>
      </c>
      <c r="AD517" s="112">
        <f>IF(T517="SOPORTE_TELEFÓNICO",'BASE LIQUIDACION REDEBAN 2025'!$B$19,IF(AND(T517="VISITA_TÉCNICA",Z517="TIPO II"),'BASE LIQUIDACION REDEBAN 2025'!$B$18,'BASE LIQUIDACION REDEBAN 2025'!$B$17))</f>
        <v>35779.500569199998</v>
      </c>
      <c r="AE517" s="97">
        <v>0</v>
      </c>
      <c r="AF517" s="97">
        <f t="shared" si="8"/>
        <v>35779.500569199998</v>
      </c>
    </row>
    <row r="518" spans="1:32" s="85" customFormat="1" ht="13.15">
      <c r="A518" s="178" t="s">
        <v>93</v>
      </c>
      <c r="B518" s="95" t="str">
        <f>VLOOKUP(A518,'CENTRO DE COSTOS'!A:D,4,FALSE)</f>
        <v>DIEGO FERNANDO HENAO CARDONA</v>
      </c>
      <c r="C518" s="95" t="str">
        <f>VLOOKUP(A518,'CENTRO DE COSTOS'!A:D,2,FALSE)</f>
        <v>0004-0003</v>
      </c>
      <c r="D518" s="178">
        <v>52356</v>
      </c>
      <c r="E518" s="178">
        <v>2304949</v>
      </c>
      <c r="F518" s="178">
        <v>78045</v>
      </c>
      <c r="G518" s="178" t="s">
        <v>162</v>
      </c>
      <c r="H518" s="178" t="s">
        <v>2119</v>
      </c>
      <c r="I518" s="178" t="s">
        <v>9204</v>
      </c>
      <c r="J518" s="110" t="s">
        <v>167</v>
      </c>
      <c r="K518" s="178">
        <v>2304949</v>
      </c>
      <c r="L518" s="178" t="s">
        <v>13475</v>
      </c>
      <c r="M518" s="176">
        <v>45822.42291666667</v>
      </c>
      <c r="N518" s="176">
        <v>45824.545543981483</v>
      </c>
      <c r="O518" s="178" t="s">
        <v>9136</v>
      </c>
      <c r="P518" s="178" t="s">
        <v>9137</v>
      </c>
      <c r="Q518" s="178" t="s">
        <v>9138</v>
      </c>
      <c r="R518" s="178" t="s">
        <v>11927</v>
      </c>
      <c r="S518" s="178" t="s">
        <v>11927</v>
      </c>
      <c r="T518" s="178" t="s">
        <v>177</v>
      </c>
      <c r="U518" s="178">
        <v>70</v>
      </c>
      <c r="V518" s="178" t="s">
        <v>13476</v>
      </c>
      <c r="W518" s="177">
        <v>0</v>
      </c>
      <c r="X518" s="178">
        <v>0</v>
      </c>
      <c r="Y518" s="178" t="s">
        <v>173</v>
      </c>
      <c r="Z518" s="178" t="s">
        <v>28</v>
      </c>
      <c r="AA518" s="178" t="s">
        <v>189</v>
      </c>
      <c r="AB518" s="178">
        <v>1</v>
      </c>
      <c r="AC518" s="92" t="s">
        <v>557</v>
      </c>
      <c r="AD518" s="112">
        <f>IF(T518="SOPORTE_TELEFÓNICO",'BASE LIQUIDACION REDEBAN 2025'!$B$19,IF(AND(T518="VISITA_TÉCNICA",Z518="TIPO II"),'BASE LIQUIDACION REDEBAN 2025'!$B$18,'BASE LIQUIDACION REDEBAN 2025'!$B$17))</f>
        <v>67654.12000000001</v>
      </c>
      <c r="AE518" s="97">
        <v>0</v>
      </c>
      <c r="AF518" s="97">
        <f t="shared" si="8"/>
        <v>67654.12000000001</v>
      </c>
    </row>
    <row r="519" spans="1:32" s="85" customFormat="1" ht="13.15">
      <c r="A519" s="178" t="s">
        <v>90</v>
      </c>
      <c r="B519" s="95" t="str">
        <f>VLOOKUP(A519,'CENTRO DE COSTOS'!A:D,4,FALSE)</f>
        <v>JUAN SEBASTIÁN RÍOS CASTRILLÓN</v>
      </c>
      <c r="C519" s="95" t="str">
        <f>VLOOKUP(A519,'CENTRO DE COSTOS'!A:D,2,FALSE)</f>
        <v>0004-0005</v>
      </c>
      <c r="D519" s="178">
        <v>5001</v>
      </c>
      <c r="E519" s="178">
        <v>2288765</v>
      </c>
      <c r="F519" s="178">
        <v>77191</v>
      </c>
      <c r="G519" s="178" t="s">
        <v>290</v>
      </c>
      <c r="H519" s="178" t="s">
        <v>90</v>
      </c>
      <c r="I519" s="178" t="s">
        <v>13477</v>
      </c>
      <c r="J519" s="110" t="s">
        <v>167</v>
      </c>
      <c r="K519" s="178">
        <v>2288765</v>
      </c>
      <c r="L519" s="178" t="s">
        <v>13478</v>
      </c>
      <c r="M519" s="176">
        <v>45819.513194444444</v>
      </c>
      <c r="N519" s="176">
        <v>45824.58321759259</v>
      </c>
      <c r="O519" s="178" t="s">
        <v>9136</v>
      </c>
      <c r="P519" s="178" t="s">
        <v>9137</v>
      </c>
      <c r="Q519" s="178" t="s">
        <v>9138</v>
      </c>
      <c r="R519" s="178" t="s">
        <v>11927</v>
      </c>
      <c r="S519" s="178" t="s">
        <v>11927</v>
      </c>
      <c r="T519" s="178" t="s">
        <v>177</v>
      </c>
      <c r="U519" s="178">
        <v>80</v>
      </c>
      <c r="V519" s="178" t="s">
        <v>13479</v>
      </c>
      <c r="W519" s="177">
        <v>0</v>
      </c>
      <c r="X519" s="178">
        <v>0</v>
      </c>
      <c r="Y519" s="178" t="s">
        <v>173</v>
      </c>
      <c r="Z519" s="178" t="s">
        <v>25</v>
      </c>
      <c r="AA519" s="178" t="s">
        <v>189</v>
      </c>
      <c r="AB519" s="178">
        <v>1</v>
      </c>
      <c r="AC519" s="92" t="s">
        <v>360</v>
      </c>
      <c r="AD519" s="112">
        <f>IF(T519="SOPORTE_TELEFÓNICO",'BASE LIQUIDACION REDEBAN 2025'!$B$19,IF(AND(T519="VISITA_TÉCNICA",Z519="TIPO II"),'BASE LIQUIDACION REDEBAN 2025'!$B$18,'BASE LIQUIDACION REDEBAN 2025'!$B$17))</f>
        <v>35779.500569199998</v>
      </c>
      <c r="AE519" s="97">
        <v>0</v>
      </c>
      <c r="AF519" s="97">
        <f t="shared" si="8"/>
        <v>35779.500569199998</v>
      </c>
    </row>
    <row r="520" spans="1:32" s="85" customFormat="1" ht="13.15">
      <c r="A520" s="178" t="s">
        <v>90</v>
      </c>
      <c r="B520" s="95" t="str">
        <f>VLOOKUP(A520,'CENTRO DE COSTOS'!A:D,4,FALSE)</f>
        <v>JUAN SEBASTIÁN RÍOS CASTRILLÓN</v>
      </c>
      <c r="C520" s="95" t="str">
        <f>VLOOKUP(A520,'CENTRO DE COSTOS'!A:D,2,FALSE)</f>
        <v>0004-0005</v>
      </c>
      <c r="D520" s="178">
        <v>5001</v>
      </c>
      <c r="E520" s="178">
        <v>2301607</v>
      </c>
      <c r="F520" s="178">
        <v>74501</v>
      </c>
      <c r="G520" s="178" t="s">
        <v>290</v>
      </c>
      <c r="H520" s="178" t="s">
        <v>90</v>
      </c>
      <c r="I520" s="178" t="s">
        <v>13480</v>
      </c>
      <c r="J520" s="110" t="s">
        <v>167</v>
      </c>
      <c r="K520" s="178">
        <v>2301607</v>
      </c>
      <c r="L520" s="178" t="s">
        <v>13481</v>
      </c>
      <c r="M520" s="176">
        <v>45821.48333333333</v>
      </c>
      <c r="N520" s="176">
        <v>45824.586956018517</v>
      </c>
      <c r="O520" s="178" t="s">
        <v>9136</v>
      </c>
      <c r="P520" s="178" t="s">
        <v>9137</v>
      </c>
      <c r="Q520" s="178" t="s">
        <v>9138</v>
      </c>
      <c r="R520" s="178" t="s">
        <v>11927</v>
      </c>
      <c r="S520" s="178" t="s">
        <v>11927</v>
      </c>
      <c r="T520" s="178" t="s">
        <v>177</v>
      </c>
      <c r="U520" s="178">
        <v>80</v>
      </c>
      <c r="V520" s="178" t="s">
        <v>13482</v>
      </c>
      <c r="W520" s="177">
        <v>0</v>
      </c>
      <c r="X520" s="178">
        <v>0</v>
      </c>
      <c r="Y520" s="178" t="s">
        <v>173</v>
      </c>
      <c r="Z520" s="178" t="s">
        <v>25</v>
      </c>
      <c r="AA520" s="178" t="s">
        <v>189</v>
      </c>
      <c r="AB520" s="178">
        <v>1</v>
      </c>
      <c r="AC520" s="92" t="s">
        <v>1886</v>
      </c>
      <c r="AD520" s="112">
        <f>IF(T520="SOPORTE_TELEFÓNICO",'BASE LIQUIDACION REDEBAN 2025'!$B$19,IF(AND(T520="VISITA_TÉCNICA",Z520="TIPO II"),'BASE LIQUIDACION REDEBAN 2025'!$B$18,'BASE LIQUIDACION REDEBAN 2025'!$B$17))</f>
        <v>35779.500569199998</v>
      </c>
      <c r="AE520" s="97">
        <v>0</v>
      </c>
      <c r="AF520" s="97">
        <f t="shared" si="8"/>
        <v>35779.500569199998</v>
      </c>
    </row>
    <row r="521" spans="1:32" s="85" customFormat="1" ht="13.15">
      <c r="A521" s="178" t="s">
        <v>68</v>
      </c>
      <c r="B521" s="95" t="str">
        <f>VLOOKUP(A521,'CENTRO DE COSTOS'!A:D,4,FALSE)</f>
        <v>WILLIAM ASDRUBAL ROZO ROZO</v>
      </c>
      <c r="C521" s="95" t="str">
        <f>VLOOKUP(A521,'CENTRO DE COSTOS'!A:D,2,FALSE)</f>
        <v>0004-0004</v>
      </c>
      <c r="D521" s="178">
        <v>25123</v>
      </c>
      <c r="E521" s="178">
        <v>2302222</v>
      </c>
      <c r="F521" s="178">
        <v>47647</v>
      </c>
      <c r="G521" s="178" t="s">
        <v>298</v>
      </c>
      <c r="H521" s="178" t="s">
        <v>13483</v>
      </c>
      <c r="I521" s="178" t="s">
        <v>13484</v>
      </c>
      <c r="J521" s="110" t="s">
        <v>167</v>
      </c>
      <c r="K521" s="178">
        <v>2302222</v>
      </c>
      <c r="L521" s="178" t="s">
        <v>13485</v>
      </c>
      <c r="M521" s="176">
        <v>45821.561111111114</v>
      </c>
      <c r="N521" s="176">
        <v>45824.590567129628</v>
      </c>
      <c r="O521" s="178" t="s">
        <v>9136</v>
      </c>
      <c r="P521" s="178" t="s">
        <v>9137</v>
      </c>
      <c r="Q521" s="178" t="s">
        <v>9138</v>
      </c>
      <c r="R521" s="178" t="s">
        <v>11927</v>
      </c>
      <c r="S521" s="178" t="s">
        <v>11927</v>
      </c>
      <c r="T521" s="178" t="s">
        <v>177</v>
      </c>
      <c r="U521" s="178">
        <v>50</v>
      </c>
      <c r="V521" s="178" t="s">
        <v>13486</v>
      </c>
      <c r="W521" s="177">
        <v>0</v>
      </c>
      <c r="X521" s="178">
        <v>0</v>
      </c>
      <c r="Y521" s="178" t="s">
        <v>173</v>
      </c>
      <c r="Z521" s="178" t="s">
        <v>28</v>
      </c>
      <c r="AA521" s="178" t="s">
        <v>189</v>
      </c>
      <c r="AB521" s="178">
        <v>1</v>
      </c>
      <c r="AC521" s="92" t="s">
        <v>419</v>
      </c>
      <c r="AD521" s="112">
        <f>IF(T521="SOPORTE_TELEFÓNICO",'BASE LIQUIDACION REDEBAN 2025'!$B$19,IF(AND(T521="VISITA_TÉCNICA",Z521="TIPO II"),'BASE LIQUIDACION REDEBAN 2025'!$B$18,'BASE LIQUIDACION REDEBAN 2025'!$B$17))</f>
        <v>67654.12000000001</v>
      </c>
      <c r="AE521" s="97">
        <v>0</v>
      </c>
      <c r="AF521" s="97">
        <f t="shared" si="8"/>
        <v>67654.12000000001</v>
      </c>
    </row>
    <row r="522" spans="1:32" s="85" customFormat="1" ht="13.15">
      <c r="A522" s="178" t="s">
        <v>90</v>
      </c>
      <c r="B522" s="95" t="str">
        <f>VLOOKUP(A522,'CENTRO DE COSTOS'!A:D,4,FALSE)</f>
        <v>JUAN SEBASTIÁN RÍOS CASTRILLÓN</v>
      </c>
      <c r="C522" s="95" t="str">
        <f>VLOOKUP(A522,'CENTRO DE COSTOS'!A:D,2,FALSE)</f>
        <v>0004-0005</v>
      </c>
      <c r="D522" s="178">
        <v>5001</v>
      </c>
      <c r="E522" s="178">
        <v>2288722</v>
      </c>
      <c r="F522" s="178">
        <v>71254</v>
      </c>
      <c r="G522" s="178" t="s">
        <v>290</v>
      </c>
      <c r="H522" s="178" t="s">
        <v>90</v>
      </c>
      <c r="I522" s="178" t="s">
        <v>13487</v>
      </c>
      <c r="J522" s="110" t="s">
        <v>167</v>
      </c>
      <c r="K522" s="178">
        <v>2288722</v>
      </c>
      <c r="L522" s="178" t="s">
        <v>13488</v>
      </c>
      <c r="M522" s="176">
        <v>45819.500694444447</v>
      </c>
      <c r="N522" s="176">
        <v>45824.601157407407</v>
      </c>
      <c r="O522" s="178" t="s">
        <v>9136</v>
      </c>
      <c r="P522" s="178" t="s">
        <v>9137</v>
      </c>
      <c r="Q522" s="178" t="s">
        <v>9138</v>
      </c>
      <c r="R522" s="178" t="s">
        <v>11927</v>
      </c>
      <c r="S522" s="178" t="s">
        <v>11927</v>
      </c>
      <c r="T522" s="178" t="s">
        <v>177</v>
      </c>
      <c r="U522" s="178">
        <v>110</v>
      </c>
      <c r="V522" s="178" t="s">
        <v>13489</v>
      </c>
      <c r="W522" s="177">
        <v>0</v>
      </c>
      <c r="X522" s="178">
        <v>0</v>
      </c>
      <c r="Y522" s="178" t="s">
        <v>173</v>
      </c>
      <c r="Z522" s="178" t="s">
        <v>25</v>
      </c>
      <c r="AA522" s="178" t="s">
        <v>189</v>
      </c>
      <c r="AB522" s="178">
        <v>1</v>
      </c>
      <c r="AC522" s="92" t="s">
        <v>656</v>
      </c>
      <c r="AD522" s="112">
        <f>IF(T522="SOPORTE_TELEFÓNICO",'BASE LIQUIDACION REDEBAN 2025'!$B$19,IF(AND(T522="VISITA_TÉCNICA",Z522="TIPO II"),'BASE LIQUIDACION REDEBAN 2025'!$B$18,'BASE LIQUIDACION REDEBAN 2025'!$B$17))</f>
        <v>35779.500569199998</v>
      </c>
      <c r="AE522" s="97">
        <v>0</v>
      </c>
      <c r="AF522" s="97">
        <f t="shared" si="8"/>
        <v>35779.500569199998</v>
      </c>
    </row>
    <row r="523" spans="1:32" s="85" customFormat="1" ht="13.15">
      <c r="A523" s="178" t="s">
        <v>90</v>
      </c>
      <c r="B523" s="95" t="str">
        <f>VLOOKUP(A523,'CENTRO DE COSTOS'!A:D,4,FALSE)</f>
        <v>JUAN SEBASTIÁN RÍOS CASTRILLÓN</v>
      </c>
      <c r="C523" s="95" t="str">
        <f>VLOOKUP(A523,'CENTRO DE COSTOS'!A:D,2,FALSE)</f>
        <v>0004-0005</v>
      </c>
      <c r="D523" s="178">
        <v>5318</v>
      </c>
      <c r="E523" s="178">
        <v>2304995</v>
      </c>
      <c r="F523" s="178">
        <v>60885</v>
      </c>
      <c r="G523" s="178" t="s">
        <v>290</v>
      </c>
      <c r="H523" s="178" t="s">
        <v>4187</v>
      </c>
      <c r="I523" s="178" t="s">
        <v>13490</v>
      </c>
      <c r="J523" s="110" t="s">
        <v>167</v>
      </c>
      <c r="K523" s="178">
        <v>2304995</v>
      </c>
      <c r="L523" s="178" t="s">
        <v>13491</v>
      </c>
      <c r="M523" s="176">
        <v>45822.463194444441</v>
      </c>
      <c r="N523" s="176">
        <v>45824.606782407405</v>
      </c>
      <c r="O523" s="178" t="s">
        <v>9136</v>
      </c>
      <c r="P523" s="178" t="s">
        <v>9137</v>
      </c>
      <c r="Q523" s="178" t="s">
        <v>9138</v>
      </c>
      <c r="R523" s="178" t="s">
        <v>11927</v>
      </c>
      <c r="S523" s="178" t="s">
        <v>11927</v>
      </c>
      <c r="T523" s="178" t="s">
        <v>177</v>
      </c>
      <c r="U523" s="178">
        <v>20</v>
      </c>
      <c r="V523" s="178" t="s">
        <v>13492</v>
      </c>
      <c r="W523" s="177">
        <v>0</v>
      </c>
      <c r="X523" s="178">
        <v>0</v>
      </c>
      <c r="Y523" s="178" t="s">
        <v>173</v>
      </c>
      <c r="Z523" s="178" t="s">
        <v>28</v>
      </c>
      <c r="AA523" s="178" t="s">
        <v>189</v>
      </c>
      <c r="AB523" s="178">
        <v>1</v>
      </c>
      <c r="AC523" s="92" t="s">
        <v>1326</v>
      </c>
      <c r="AD523" s="112">
        <f>IF(T523="SOPORTE_TELEFÓNICO",'BASE LIQUIDACION REDEBAN 2025'!$B$19,IF(AND(T523="VISITA_TÉCNICA",Z523="TIPO II"),'BASE LIQUIDACION REDEBAN 2025'!$B$18,'BASE LIQUIDACION REDEBAN 2025'!$B$17))</f>
        <v>67654.12000000001</v>
      </c>
      <c r="AE523" s="97">
        <v>0</v>
      </c>
      <c r="AF523" s="97">
        <f t="shared" si="8"/>
        <v>67654.12000000001</v>
      </c>
    </row>
    <row r="524" spans="1:32" s="85" customFormat="1" ht="13.15">
      <c r="A524" s="178" t="s">
        <v>96</v>
      </c>
      <c r="B524" s="95" t="str">
        <f>VLOOKUP(A524,'CENTRO DE COSTOS'!A:D,4,FALSE)</f>
        <v>JOSE MAURICIO HERNANDEZ ROJAS</v>
      </c>
      <c r="C524" s="95" t="str">
        <f>VLOOKUP(A524,'CENTRO DE COSTOS'!A:D,2,FALSE)</f>
        <v>0004-0001</v>
      </c>
      <c r="D524" s="178">
        <v>47001</v>
      </c>
      <c r="E524" s="178">
        <v>2304219</v>
      </c>
      <c r="F524" s="178">
        <v>43565</v>
      </c>
      <c r="G524" s="178" t="s">
        <v>683</v>
      </c>
      <c r="H524" s="178" t="s">
        <v>96</v>
      </c>
      <c r="I524" s="178" t="s">
        <v>13493</v>
      </c>
      <c r="J524" s="110" t="s">
        <v>167</v>
      </c>
      <c r="K524" s="178">
        <v>2304219</v>
      </c>
      <c r="L524" s="178" t="s">
        <v>13494</v>
      </c>
      <c r="M524" s="176">
        <v>45822.375</v>
      </c>
      <c r="N524" s="176">
        <v>45824.621979166666</v>
      </c>
      <c r="O524" s="178" t="s">
        <v>9136</v>
      </c>
      <c r="P524" s="178" t="s">
        <v>9137</v>
      </c>
      <c r="Q524" s="178" t="s">
        <v>9138</v>
      </c>
      <c r="R524" s="178" t="s">
        <v>11927</v>
      </c>
      <c r="S524" s="178" t="s">
        <v>11927</v>
      </c>
      <c r="T524" s="178" t="s">
        <v>177</v>
      </c>
      <c r="U524" s="178">
        <v>30</v>
      </c>
      <c r="V524" s="178" t="s">
        <v>13495</v>
      </c>
      <c r="W524" s="177">
        <v>0</v>
      </c>
      <c r="X524" s="178">
        <v>0</v>
      </c>
      <c r="Y524" s="178" t="s">
        <v>173</v>
      </c>
      <c r="Z524" s="178" t="s">
        <v>25</v>
      </c>
      <c r="AA524" s="178" t="s">
        <v>189</v>
      </c>
      <c r="AB524" s="178">
        <v>1</v>
      </c>
      <c r="AC524" s="92">
        <v>0</v>
      </c>
      <c r="AD524" s="112">
        <f>IF(T524="SOPORTE_TELEFÓNICO",'BASE LIQUIDACION REDEBAN 2025'!$B$19,IF(AND(T524="VISITA_TÉCNICA",Z524="TIPO II"),'BASE LIQUIDACION REDEBAN 2025'!$B$18,'BASE LIQUIDACION REDEBAN 2025'!$B$17))</f>
        <v>35779.500569199998</v>
      </c>
      <c r="AE524" s="97">
        <v>0</v>
      </c>
      <c r="AF524" s="97">
        <f t="shared" si="8"/>
        <v>35779.500569199998</v>
      </c>
    </row>
    <row r="525" spans="1:32" s="85" customFormat="1" ht="13.15">
      <c r="A525" s="178" t="s">
        <v>91</v>
      </c>
      <c r="B525" s="95" t="str">
        <f>VLOOKUP(A525,'CENTRO DE COSTOS'!A:D,4,FALSE)</f>
        <v>JOSE MAURICIO HERNANDEZ ROJAS</v>
      </c>
      <c r="C525" s="95" t="str">
        <f>VLOOKUP(A525,'CENTRO DE COSTOS'!A:D,2,FALSE)</f>
        <v>0004-0001</v>
      </c>
      <c r="D525" s="178">
        <v>5154</v>
      </c>
      <c r="E525" s="178">
        <v>2289658</v>
      </c>
      <c r="F525" s="178">
        <v>78929</v>
      </c>
      <c r="G525" s="178" t="s">
        <v>290</v>
      </c>
      <c r="H525" s="178" t="s">
        <v>1103</v>
      </c>
      <c r="I525" s="178" t="s">
        <v>13496</v>
      </c>
      <c r="J525" s="110" t="s">
        <v>167</v>
      </c>
      <c r="K525" s="178">
        <v>2289658</v>
      </c>
      <c r="L525" s="178" t="s">
        <v>13497</v>
      </c>
      <c r="M525" s="176">
        <v>45819.614583333336</v>
      </c>
      <c r="N525" s="176">
        <v>45824.641782407409</v>
      </c>
      <c r="O525" s="178" t="s">
        <v>9136</v>
      </c>
      <c r="P525" s="178" t="s">
        <v>9137</v>
      </c>
      <c r="Q525" s="178" t="s">
        <v>9138</v>
      </c>
      <c r="R525" s="178" t="s">
        <v>11927</v>
      </c>
      <c r="S525" s="178" t="s">
        <v>11927</v>
      </c>
      <c r="T525" s="178" t="s">
        <v>177</v>
      </c>
      <c r="U525" s="178">
        <v>20</v>
      </c>
      <c r="V525" s="178" t="s">
        <v>13498</v>
      </c>
      <c r="W525" s="177">
        <v>0</v>
      </c>
      <c r="X525" s="178">
        <v>0</v>
      </c>
      <c r="Y525" s="178" t="s">
        <v>173</v>
      </c>
      <c r="Z525" s="178" t="s">
        <v>28</v>
      </c>
      <c r="AA525" s="178" t="s">
        <v>189</v>
      </c>
      <c r="AB525" s="178">
        <v>1</v>
      </c>
      <c r="AC525" s="92" t="s">
        <v>219</v>
      </c>
      <c r="AD525" s="112">
        <f>IF(T525="SOPORTE_TELEFÓNICO",'BASE LIQUIDACION REDEBAN 2025'!$B$19,IF(AND(T525="VISITA_TÉCNICA",Z525="TIPO II"),'BASE LIQUIDACION REDEBAN 2025'!$B$18,'BASE LIQUIDACION REDEBAN 2025'!$B$17))</f>
        <v>67654.12000000001</v>
      </c>
      <c r="AE525" s="97">
        <v>0</v>
      </c>
      <c r="AF525" s="97">
        <f t="shared" si="8"/>
        <v>67654.12000000001</v>
      </c>
    </row>
    <row r="526" spans="1:32" s="85" customFormat="1" ht="13.15">
      <c r="A526" s="178" t="s">
        <v>72</v>
      </c>
      <c r="B526" s="95" t="str">
        <f>VLOOKUP(A526,'CENTRO DE COSTOS'!A:D,4,FALSE)</f>
        <v>MIGUEL JULIÁN HERNÁNDEZ GUARÍN</v>
      </c>
      <c r="C526" s="95" t="str">
        <f>VLOOKUP(A526,'CENTRO DE COSTOS'!A:D,2,FALSE)</f>
        <v>0004-0008</v>
      </c>
      <c r="D526" s="178">
        <v>68547</v>
      </c>
      <c r="E526" s="178">
        <v>2304116</v>
      </c>
      <c r="F526" s="178">
        <v>45077</v>
      </c>
      <c r="G526" s="178" t="s">
        <v>180</v>
      </c>
      <c r="H526" s="178" t="s">
        <v>3280</v>
      </c>
      <c r="I526" s="178" t="s">
        <v>13499</v>
      </c>
      <c r="J526" s="110" t="s">
        <v>167</v>
      </c>
      <c r="K526" s="178">
        <v>2304116</v>
      </c>
      <c r="L526" s="178" t="s">
        <v>13500</v>
      </c>
      <c r="M526" s="176">
        <v>45821.738888888889</v>
      </c>
      <c r="N526" s="176">
        <v>45824.644456018519</v>
      </c>
      <c r="O526" s="178" t="s">
        <v>9136</v>
      </c>
      <c r="P526" s="178" t="s">
        <v>9137</v>
      </c>
      <c r="Q526" s="178" t="s">
        <v>9138</v>
      </c>
      <c r="R526" s="178" t="s">
        <v>11927</v>
      </c>
      <c r="S526" s="178" t="s">
        <v>11927</v>
      </c>
      <c r="T526" s="178" t="s">
        <v>177</v>
      </c>
      <c r="U526" s="178">
        <v>60</v>
      </c>
      <c r="V526" s="178" t="s">
        <v>13501</v>
      </c>
      <c r="W526" s="177">
        <v>0</v>
      </c>
      <c r="X526" s="178">
        <v>0</v>
      </c>
      <c r="Y526" s="178" t="s">
        <v>173</v>
      </c>
      <c r="Z526" s="178" t="s">
        <v>28</v>
      </c>
      <c r="AA526" s="178" t="s">
        <v>189</v>
      </c>
      <c r="AB526" s="178">
        <v>1</v>
      </c>
      <c r="AC526" s="92" t="s">
        <v>557</v>
      </c>
      <c r="AD526" s="112">
        <f>IF(T526="SOPORTE_TELEFÓNICO",'BASE LIQUIDACION REDEBAN 2025'!$B$19,IF(AND(T526="VISITA_TÉCNICA",Z526="TIPO II"),'BASE LIQUIDACION REDEBAN 2025'!$B$18,'BASE LIQUIDACION REDEBAN 2025'!$B$17))</f>
        <v>67654.12000000001</v>
      </c>
      <c r="AE526" s="97">
        <v>0</v>
      </c>
      <c r="AF526" s="97">
        <f t="shared" si="8"/>
        <v>67654.12000000001</v>
      </c>
    </row>
    <row r="527" spans="1:32" s="85" customFormat="1" ht="13.15">
      <c r="A527" s="178" t="s">
        <v>91</v>
      </c>
      <c r="B527" s="95" t="str">
        <f>VLOOKUP(A527,'CENTRO DE COSTOS'!A:D,4,FALSE)</f>
        <v>JOSE MAURICIO HERNANDEZ ROJAS</v>
      </c>
      <c r="C527" s="95" t="str">
        <f>VLOOKUP(A527,'CENTRO DE COSTOS'!A:D,2,FALSE)</f>
        <v>0004-0001</v>
      </c>
      <c r="D527" s="178">
        <v>23466</v>
      </c>
      <c r="E527" s="178">
        <v>2280812</v>
      </c>
      <c r="F527" s="178">
        <v>73046</v>
      </c>
      <c r="G527" s="178" t="s">
        <v>612</v>
      </c>
      <c r="H527" s="178" t="s">
        <v>6862</v>
      </c>
      <c r="I527" s="178" t="s">
        <v>13502</v>
      </c>
      <c r="J527" s="110" t="s">
        <v>167</v>
      </c>
      <c r="K527" s="178">
        <v>2280812</v>
      </c>
      <c r="L527" s="178" t="s">
        <v>13503</v>
      </c>
      <c r="M527" s="176">
        <v>45818.467361111114</v>
      </c>
      <c r="N527" s="176">
        <v>45824.667233796295</v>
      </c>
      <c r="O527" s="178" t="s">
        <v>9136</v>
      </c>
      <c r="P527" s="178" t="s">
        <v>9137</v>
      </c>
      <c r="Q527" s="178" t="s">
        <v>9138</v>
      </c>
      <c r="R527" s="178" t="s">
        <v>11927</v>
      </c>
      <c r="S527" s="178" t="s">
        <v>11927</v>
      </c>
      <c r="T527" s="178" t="s">
        <v>9971</v>
      </c>
      <c r="U527" s="178">
        <v>30</v>
      </c>
      <c r="V527" s="178" t="s">
        <v>13364</v>
      </c>
      <c r="W527" s="177" t="s">
        <v>13504</v>
      </c>
      <c r="X527" s="178" t="s">
        <v>12037</v>
      </c>
      <c r="Y527" s="178" t="s">
        <v>173</v>
      </c>
      <c r="Z527" s="178" t="s">
        <v>32</v>
      </c>
      <c r="AA527" s="178" t="s">
        <v>189</v>
      </c>
      <c r="AB527" s="178">
        <v>0</v>
      </c>
      <c r="AC527" s="92">
        <v>0</v>
      </c>
      <c r="AD527" s="112">
        <f>IF(T527="SOPORTE_TELEFÓNICO",'BASE LIQUIDACION REDEBAN 2025'!$B$19,IF(AND(T527="VISITA_TÉCNICA",Z527="TIPO II"),'BASE LIQUIDACION REDEBAN 2025'!$B$18,'BASE LIQUIDACION REDEBAN 2025'!$B$17))</f>
        <v>35779.500569199998</v>
      </c>
      <c r="AE527" s="97">
        <v>0</v>
      </c>
      <c r="AF527" s="97">
        <f t="shared" si="8"/>
        <v>35779.500569199998</v>
      </c>
    </row>
    <row r="528" spans="1:32" s="85" customFormat="1" ht="13.15">
      <c r="A528" s="178" t="s">
        <v>91</v>
      </c>
      <c r="B528" s="95" t="str">
        <f>VLOOKUP(A528,'CENTRO DE COSTOS'!A:D,4,FALSE)</f>
        <v>JOSE MAURICIO HERNANDEZ ROJAS</v>
      </c>
      <c r="C528" s="95" t="str">
        <f>VLOOKUP(A528,'CENTRO DE COSTOS'!A:D,2,FALSE)</f>
        <v>0004-0001</v>
      </c>
      <c r="D528" s="178">
        <v>23660</v>
      </c>
      <c r="E528" s="178">
        <v>2277280</v>
      </c>
      <c r="F528" s="178">
        <v>61133</v>
      </c>
      <c r="G528" s="178" t="s">
        <v>612</v>
      </c>
      <c r="H528" s="178" t="s">
        <v>4735</v>
      </c>
      <c r="I528" s="178" t="s">
        <v>13505</v>
      </c>
      <c r="J528" s="110" t="s">
        <v>167</v>
      </c>
      <c r="K528" s="178">
        <v>2277280</v>
      </c>
      <c r="L528" s="178" t="s">
        <v>13506</v>
      </c>
      <c r="M528" s="176">
        <v>45818.333333333336</v>
      </c>
      <c r="N528" s="176">
        <v>45824.667812500003</v>
      </c>
      <c r="O528" s="178" t="s">
        <v>9136</v>
      </c>
      <c r="P528" s="178" t="s">
        <v>9137</v>
      </c>
      <c r="Q528" s="178" t="s">
        <v>9138</v>
      </c>
      <c r="R528" s="178" t="s">
        <v>11927</v>
      </c>
      <c r="S528" s="178" t="s">
        <v>11927</v>
      </c>
      <c r="T528" s="178" t="s">
        <v>177</v>
      </c>
      <c r="U528" s="178">
        <v>100</v>
      </c>
      <c r="V528" s="178" t="s">
        <v>13507</v>
      </c>
      <c r="W528" s="177">
        <v>0</v>
      </c>
      <c r="X528" s="178">
        <v>0</v>
      </c>
      <c r="Y528" s="178" t="s">
        <v>173</v>
      </c>
      <c r="Z528" s="178" t="s">
        <v>28</v>
      </c>
      <c r="AA528" s="178" t="s">
        <v>189</v>
      </c>
      <c r="AB528" s="178">
        <v>1</v>
      </c>
      <c r="AC528" s="92">
        <v>0</v>
      </c>
      <c r="AD528" s="112">
        <f>IF(T528="SOPORTE_TELEFÓNICO",'BASE LIQUIDACION REDEBAN 2025'!$B$19,IF(AND(T528="VISITA_TÉCNICA",Z528="TIPO II"),'BASE LIQUIDACION REDEBAN 2025'!$B$18,'BASE LIQUIDACION REDEBAN 2025'!$B$17))</f>
        <v>67654.12000000001</v>
      </c>
      <c r="AE528" s="97">
        <v>0</v>
      </c>
      <c r="AF528" s="97">
        <f t="shared" si="8"/>
        <v>67654.12000000001</v>
      </c>
    </row>
    <row r="529" spans="1:32" s="85" customFormat="1" ht="13.15">
      <c r="A529" s="178" t="s">
        <v>92</v>
      </c>
      <c r="B529" s="95" t="str">
        <f>VLOOKUP(A529,'CENTRO DE COSTOS'!A:D,4,FALSE)</f>
        <v>KEVIN ALEXIS CORZO BUSTOS</v>
      </c>
      <c r="C529" s="95" t="str">
        <f>VLOOKUP(A529,'CENTRO DE COSTOS'!A:D,2,FALSE)</f>
        <v>0004-0007</v>
      </c>
      <c r="D529" s="178">
        <v>41396</v>
      </c>
      <c r="E529" s="178">
        <v>2283156</v>
      </c>
      <c r="F529" s="178">
        <v>25996</v>
      </c>
      <c r="G529" s="178" t="s">
        <v>256</v>
      </c>
      <c r="H529" s="178" t="s">
        <v>13508</v>
      </c>
      <c r="I529" s="178" t="s">
        <v>12617</v>
      </c>
      <c r="J529" s="110" t="s">
        <v>167</v>
      </c>
      <c r="K529" s="178">
        <v>2283156</v>
      </c>
      <c r="L529" s="178" t="s">
        <v>13509</v>
      </c>
      <c r="M529" s="176">
        <v>45818.645138888889</v>
      </c>
      <c r="N529" s="176">
        <v>45824.675208333334</v>
      </c>
      <c r="O529" s="178" t="s">
        <v>9136</v>
      </c>
      <c r="P529" s="178" t="s">
        <v>9137</v>
      </c>
      <c r="Q529" s="178" t="s">
        <v>9138</v>
      </c>
      <c r="R529" s="178" t="s">
        <v>11927</v>
      </c>
      <c r="S529" s="178" t="s">
        <v>11927</v>
      </c>
      <c r="T529" s="178" t="s">
        <v>9971</v>
      </c>
      <c r="U529" s="178">
        <v>40</v>
      </c>
      <c r="V529" s="178" t="s">
        <v>13371</v>
      </c>
      <c r="W529" s="177">
        <v>240030665704</v>
      </c>
      <c r="X529" s="178" t="s">
        <v>12037</v>
      </c>
      <c r="Y529" s="178" t="s">
        <v>173</v>
      </c>
      <c r="Z529" s="178" t="s">
        <v>30</v>
      </c>
      <c r="AA529" s="178" t="s">
        <v>189</v>
      </c>
      <c r="AB529" s="178">
        <v>0</v>
      </c>
      <c r="AC529" s="92">
        <v>0</v>
      </c>
      <c r="AD529" s="112">
        <f>IF(T529="SOPORTE_TELEFÓNICO",'BASE LIQUIDACION REDEBAN 2025'!$B$19,IF(AND(T529="VISITA_TÉCNICA",Z529="TIPO II"),'BASE LIQUIDACION REDEBAN 2025'!$B$18,'BASE LIQUIDACION REDEBAN 2025'!$B$17))</f>
        <v>35779.500569199998</v>
      </c>
      <c r="AE529" s="97">
        <v>0</v>
      </c>
      <c r="AF529" s="97">
        <f t="shared" si="8"/>
        <v>35779.500569199998</v>
      </c>
    </row>
    <row r="530" spans="1:32" s="85" customFormat="1" ht="13.15">
      <c r="A530" s="178" t="s">
        <v>81</v>
      </c>
      <c r="B530" s="95" t="str">
        <f>VLOOKUP(A530,'CENTRO DE COSTOS'!A:D,4,FALSE)</f>
        <v>MIGUEL JULIÁN HERNÁNDEZ GUARÍN</v>
      </c>
      <c r="C530" s="95" t="str">
        <f>VLOOKUP(A530,'CENTRO DE COSTOS'!A:D,2,FALSE)</f>
        <v>0004-0008</v>
      </c>
      <c r="D530" s="178">
        <v>54001</v>
      </c>
      <c r="E530" s="178">
        <v>2305348</v>
      </c>
      <c r="F530" s="178">
        <v>78950</v>
      </c>
      <c r="G530" s="178" t="s">
        <v>408</v>
      </c>
      <c r="H530" s="178" t="s">
        <v>81</v>
      </c>
      <c r="I530" s="178" t="s">
        <v>13510</v>
      </c>
      <c r="J530" s="110" t="s">
        <v>167</v>
      </c>
      <c r="K530" s="178">
        <v>2305348</v>
      </c>
      <c r="L530" s="178" t="s">
        <v>13511</v>
      </c>
      <c r="M530" s="176">
        <v>45824.333333333336</v>
      </c>
      <c r="N530" s="176">
        <v>45824.676423611112</v>
      </c>
      <c r="O530" s="178" t="s">
        <v>9136</v>
      </c>
      <c r="P530" s="178" t="s">
        <v>9137</v>
      </c>
      <c r="Q530" s="178" t="s">
        <v>9138</v>
      </c>
      <c r="R530" s="178" t="s">
        <v>11927</v>
      </c>
      <c r="S530" s="178" t="s">
        <v>11927</v>
      </c>
      <c r="T530" s="178" t="s">
        <v>177</v>
      </c>
      <c r="U530" s="178">
        <v>10</v>
      </c>
      <c r="V530" s="178" t="s">
        <v>13512</v>
      </c>
      <c r="W530" s="177">
        <v>0</v>
      </c>
      <c r="X530" s="178">
        <v>0</v>
      </c>
      <c r="Y530" s="178" t="s">
        <v>173</v>
      </c>
      <c r="Z530" s="178" t="s">
        <v>25</v>
      </c>
      <c r="AA530" s="178" t="s">
        <v>189</v>
      </c>
      <c r="AB530" s="178">
        <v>1</v>
      </c>
      <c r="AC530" s="92">
        <v>0</v>
      </c>
      <c r="AD530" s="112">
        <f>IF(T530="SOPORTE_TELEFÓNICO",'BASE LIQUIDACION REDEBAN 2025'!$B$19,IF(AND(T530="VISITA_TÉCNICA",Z530="TIPO II"),'BASE LIQUIDACION REDEBAN 2025'!$B$18,'BASE LIQUIDACION REDEBAN 2025'!$B$17))</f>
        <v>35779.500569199998</v>
      </c>
      <c r="AE530" s="97">
        <v>0</v>
      </c>
      <c r="AF530" s="97">
        <f t="shared" si="8"/>
        <v>35779.500569199998</v>
      </c>
    </row>
    <row r="531" spans="1:32" s="85" customFormat="1" ht="13.15">
      <c r="A531" s="178" t="s">
        <v>97</v>
      </c>
      <c r="B531" s="95" t="str">
        <f>VLOOKUP(A531,'CENTRO DE COSTOS'!A:D,4,FALSE)</f>
        <v>JOSE MAURICIO HERNANDEZ ROJAS</v>
      </c>
      <c r="C531" s="95" t="str">
        <f>VLOOKUP(A531,'CENTRO DE COSTOS'!A:D,2,FALSE)</f>
        <v>0004-0001</v>
      </c>
      <c r="D531" s="178">
        <v>70001</v>
      </c>
      <c r="E531" s="178">
        <v>2302326</v>
      </c>
      <c r="F531" s="178">
        <v>27900</v>
      </c>
      <c r="G531" s="178" t="s">
        <v>730</v>
      </c>
      <c r="H531" s="178" t="s">
        <v>97</v>
      </c>
      <c r="I531" s="178" t="s">
        <v>13513</v>
      </c>
      <c r="J531" s="110" t="s">
        <v>167</v>
      </c>
      <c r="K531" s="178">
        <v>2302326</v>
      </c>
      <c r="L531" s="178" t="s">
        <v>13514</v>
      </c>
      <c r="M531" s="176">
        <v>45821.584722222222</v>
      </c>
      <c r="N531" s="176">
        <v>45825.321331018517</v>
      </c>
      <c r="O531" s="178" t="s">
        <v>9136</v>
      </c>
      <c r="P531" s="178" t="s">
        <v>9137</v>
      </c>
      <c r="Q531" s="178" t="s">
        <v>9138</v>
      </c>
      <c r="R531" s="178" t="s">
        <v>11927</v>
      </c>
      <c r="S531" s="178" t="s">
        <v>11927</v>
      </c>
      <c r="T531" s="178" t="s">
        <v>177</v>
      </c>
      <c r="U531" s="178">
        <v>40</v>
      </c>
      <c r="V531" s="178" t="s">
        <v>13515</v>
      </c>
      <c r="W531" s="177">
        <v>0</v>
      </c>
      <c r="X531" s="178">
        <v>0</v>
      </c>
      <c r="Y531" s="178" t="s">
        <v>173</v>
      </c>
      <c r="Z531" s="178" t="s">
        <v>25</v>
      </c>
      <c r="AA531" s="178" t="s">
        <v>189</v>
      </c>
      <c r="AB531" s="178">
        <v>1</v>
      </c>
      <c r="AC531" s="92" t="s">
        <v>557</v>
      </c>
      <c r="AD531" s="112">
        <f>IF(T531="SOPORTE_TELEFÓNICO",'BASE LIQUIDACION REDEBAN 2025'!$B$19,IF(AND(T531="VISITA_TÉCNICA",Z531="TIPO II"),'BASE LIQUIDACION REDEBAN 2025'!$B$18,'BASE LIQUIDACION REDEBAN 2025'!$B$17))</f>
        <v>35779.500569199998</v>
      </c>
      <c r="AE531" s="97">
        <v>0</v>
      </c>
      <c r="AF531" s="97">
        <f t="shared" si="8"/>
        <v>35779.500569199998</v>
      </c>
    </row>
    <row r="532" spans="1:32" s="85" customFormat="1" ht="13.15">
      <c r="A532" s="178" t="s">
        <v>94</v>
      </c>
      <c r="B532" s="95" t="str">
        <f>VLOOKUP(A532,'CENTRO DE COSTOS'!A:D,4,FALSE)</f>
        <v>DIEGO FERNANDO HENAO CARDONA</v>
      </c>
      <c r="C532" s="95" t="str">
        <f>VLOOKUP(A532,'CENTRO DE COSTOS'!A:D,2,FALSE)</f>
        <v>0004-0002</v>
      </c>
      <c r="D532" s="178">
        <v>63130</v>
      </c>
      <c r="E532" s="178">
        <v>2301991</v>
      </c>
      <c r="F532" s="178">
        <v>73122</v>
      </c>
      <c r="G532" s="178" t="s">
        <v>578</v>
      </c>
      <c r="H532" s="178" t="s">
        <v>13100</v>
      </c>
      <c r="I532" s="178" t="s">
        <v>13516</v>
      </c>
      <c r="J532" s="110" t="s">
        <v>167</v>
      </c>
      <c r="K532" s="178">
        <v>2301991</v>
      </c>
      <c r="L532" s="178" t="s">
        <v>13517</v>
      </c>
      <c r="M532" s="176">
        <v>45821.541666666664</v>
      </c>
      <c r="N532" s="176">
        <v>45825.341886574075</v>
      </c>
      <c r="O532" s="178" t="s">
        <v>9136</v>
      </c>
      <c r="P532" s="178" t="s">
        <v>9137</v>
      </c>
      <c r="Q532" s="178" t="s">
        <v>9138</v>
      </c>
      <c r="R532" s="178" t="s">
        <v>11927</v>
      </c>
      <c r="S532" s="178" t="s">
        <v>11927</v>
      </c>
      <c r="T532" s="178" t="s">
        <v>177</v>
      </c>
      <c r="U532" s="178">
        <v>70</v>
      </c>
      <c r="V532" s="178" t="s">
        <v>13518</v>
      </c>
      <c r="W532" s="177">
        <v>0</v>
      </c>
      <c r="X532" s="178">
        <v>0</v>
      </c>
      <c r="Y532" s="178" t="s">
        <v>173</v>
      </c>
      <c r="Z532" s="178" t="s">
        <v>28</v>
      </c>
      <c r="AA532" s="178" t="s">
        <v>189</v>
      </c>
      <c r="AB532" s="178">
        <v>1</v>
      </c>
      <c r="AC532" s="92" t="s">
        <v>219</v>
      </c>
      <c r="AD532" s="112">
        <f>IF(T532="SOPORTE_TELEFÓNICO",'BASE LIQUIDACION REDEBAN 2025'!$B$19,IF(AND(T532="VISITA_TÉCNICA",Z532="TIPO II"),'BASE LIQUIDACION REDEBAN 2025'!$B$18,'BASE LIQUIDACION REDEBAN 2025'!$B$17))</f>
        <v>67654.12000000001</v>
      </c>
      <c r="AE532" s="97">
        <v>0</v>
      </c>
      <c r="AF532" s="97">
        <f t="shared" si="8"/>
        <v>67654.12000000001</v>
      </c>
    </row>
    <row r="533" spans="1:32" s="85" customFormat="1" ht="13.15">
      <c r="A533" s="178" t="s">
        <v>94</v>
      </c>
      <c r="B533" s="95" t="str">
        <f>VLOOKUP(A533,'CENTRO DE COSTOS'!A:D,4,FALSE)</f>
        <v>DIEGO FERNANDO HENAO CARDONA</v>
      </c>
      <c r="C533" s="95" t="str">
        <f>VLOOKUP(A533,'CENTRO DE COSTOS'!A:D,2,FALSE)</f>
        <v>0004-0002</v>
      </c>
      <c r="D533" s="178">
        <v>66001</v>
      </c>
      <c r="E533" s="178">
        <v>2311566</v>
      </c>
      <c r="F533" s="178">
        <v>78760</v>
      </c>
      <c r="G533" s="178" t="s">
        <v>450</v>
      </c>
      <c r="H533" s="178" t="s">
        <v>94</v>
      </c>
      <c r="I533" s="178" t="s">
        <v>13519</v>
      </c>
      <c r="J533" s="110" t="s">
        <v>167</v>
      </c>
      <c r="K533" s="178">
        <v>2311566</v>
      </c>
      <c r="L533" s="178" t="s">
        <v>13520</v>
      </c>
      <c r="M533" s="176">
        <v>45824.640972222223</v>
      </c>
      <c r="N533" s="176">
        <v>45825.415821759256</v>
      </c>
      <c r="O533" s="178" t="s">
        <v>9136</v>
      </c>
      <c r="P533" s="178" t="s">
        <v>9137</v>
      </c>
      <c r="Q533" s="178" t="s">
        <v>9138</v>
      </c>
      <c r="R533" s="178" t="s">
        <v>11927</v>
      </c>
      <c r="S533" s="178" t="s">
        <v>11927</v>
      </c>
      <c r="T533" s="178" t="s">
        <v>177</v>
      </c>
      <c r="U533" s="178">
        <v>30</v>
      </c>
      <c r="V533" s="178" t="s">
        <v>13521</v>
      </c>
      <c r="W533" s="177">
        <v>0</v>
      </c>
      <c r="X533" s="178">
        <v>0</v>
      </c>
      <c r="Y533" s="178" t="s">
        <v>173</v>
      </c>
      <c r="Z533" s="178" t="s">
        <v>25</v>
      </c>
      <c r="AA533" s="178" t="s">
        <v>189</v>
      </c>
      <c r="AB533" s="178">
        <v>1</v>
      </c>
      <c r="AC533" s="92" t="s">
        <v>1288</v>
      </c>
      <c r="AD533" s="112">
        <f>IF(T533="SOPORTE_TELEFÓNICO",'BASE LIQUIDACION REDEBAN 2025'!$B$19,IF(AND(T533="VISITA_TÉCNICA",Z533="TIPO II"),'BASE LIQUIDACION REDEBAN 2025'!$B$18,'BASE LIQUIDACION REDEBAN 2025'!$B$17))</f>
        <v>35779.500569199998</v>
      </c>
      <c r="AE533" s="97">
        <v>0</v>
      </c>
      <c r="AF533" s="97">
        <f t="shared" si="8"/>
        <v>35779.500569199998</v>
      </c>
    </row>
    <row r="534" spans="1:32" s="85" customFormat="1" ht="13.15">
      <c r="A534" s="178" t="s">
        <v>90</v>
      </c>
      <c r="B534" s="95" t="str">
        <f>VLOOKUP(A534,'CENTRO DE COSTOS'!A:D,4,FALSE)</f>
        <v>JUAN SEBASTIÁN RÍOS CASTRILLÓN</v>
      </c>
      <c r="C534" s="95" t="str">
        <f>VLOOKUP(A534,'CENTRO DE COSTOS'!A:D,2,FALSE)</f>
        <v>0004-0005</v>
      </c>
      <c r="D534" s="178">
        <v>5360</v>
      </c>
      <c r="E534" s="178">
        <v>2305895</v>
      </c>
      <c r="F534" s="178">
        <v>71180</v>
      </c>
      <c r="G534" s="178" t="s">
        <v>290</v>
      </c>
      <c r="H534" s="178" t="s">
        <v>464</v>
      </c>
      <c r="I534" s="178" t="s">
        <v>13522</v>
      </c>
      <c r="J534" s="110" t="s">
        <v>167</v>
      </c>
      <c r="K534" s="178">
        <v>2305895</v>
      </c>
      <c r="L534" s="178" t="s">
        <v>13523</v>
      </c>
      <c r="M534" s="176">
        <v>45824.333333333336</v>
      </c>
      <c r="N534" s="176">
        <v>45825.424039351848</v>
      </c>
      <c r="O534" s="178" t="s">
        <v>9136</v>
      </c>
      <c r="P534" s="178" t="s">
        <v>9137</v>
      </c>
      <c r="Q534" s="178" t="s">
        <v>9138</v>
      </c>
      <c r="R534" s="178" t="s">
        <v>11927</v>
      </c>
      <c r="S534" s="178" t="s">
        <v>11927</v>
      </c>
      <c r="T534" s="178" t="s">
        <v>177</v>
      </c>
      <c r="U534" s="178">
        <v>50</v>
      </c>
      <c r="V534" s="178" t="s">
        <v>13524</v>
      </c>
      <c r="W534" s="177">
        <v>0</v>
      </c>
      <c r="X534" s="178">
        <v>0</v>
      </c>
      <c r="Y534" s="178" t="s">
        <v>173</v>
      </c>
      <c r="Z534" s="178" t="s">
        <v>25</v>
      </c>
      <c r="AA534" s="178" t="s">
        <v>189</v>
      </c>
      <c r="AB534" s="178">
        <v>1</v>
      </c>
      <c r="AC534" s="92" t="s">
        <v>595</v>
      </c>
      <c r="AD534" s="112">
        <f>IF(T534="SOPORTE_TELEFÓNICO",'BASE LIQUIDACION REDEBAN 2025'!$B$19,IF(AND(T534="VISITA_TÉCNICA",Z534="TIPO II"),'BASE LIQUIDACION REDEBAN 2025'!$B$18,'BASE LIQUIDACION REDEBAN 2025'!$B$17))</f>
        <v>35779.500569199998</v>
      </c>
      <c r="AE534" s="97">
        <v>0</v>
      </c>
      <c r="AF534" s="97">
        <f t="shared" si="8"/>
        <v>35779.500569199998</v>
      </c>
    </row>
    <row r="535" spans="1:32" s="85" customFormat="1" ht="13.15">
      <c r="A535" s="178" t="s">
        <v>68</v>
      </c>
      <c r="B535" s="95" t="str">
        <f>VLOOKUP(A535,'CENTRO DE COSTOS'!A:D,4,FALSE)</f>
        <v>WILLIAM ASDRUBAL ROZO ROZO</v>
      </c>
      <c r="C535" s="95" t="str">
        <f>VLOOKUP(A535,'CENTRO DE COSTOS'!A:D,2,FALSE)</f>
        <v>0004-0004</v>
      </c>
      <c r="D535" s="178">
        <v>11001</v>
      </c>
      <c r="E535" s="178">
        <v>2309835</v>
      </c>
      <c r="F535" s="178">
        <v>18238</v>
      </c>
      <c r="G535" s="178" t="s">
        <v>298</v>
      </c>
      <c r="H535" s="178" t="s">
        <v>68</v>
      </c>
      <c r="I535" s="178" t="s">
        <v>3264</v>
      </c>
      <c r="J535" s="110" t="s">
        <v>167</v>
      </c>
      <c r="K535" s="178">
        <v>2309835</v>
      </c>
      <c r="L535" s="178" t="s">
        <v>13525</v>
      </c>
      <c r="M535" s="176">
        <v>45824.499305555553</v>
      </c>
      <c r="N535" s="176">
        <v>45825.425682870373</v>
      </c>
      <c r="O535" s="178" t="s">
        <v>9136</v>
      </c>
      <c r="P535" s="178" t="s">
        <v>9137</v>
      </c>
      <c r="Q535" s="178" t="s">
        <v>9138</v>
      </c>
      <c r="R535" s="178" t="s">
        <v>11927</v>
      </c>
      <c r="S535" s="178" t="s">
        <v>11927</v>
      </c>
      <c r="T535" s="178" t="s">
        <v>177</v>
      </c>
      <c r="U535" s="178">
        <v>410</v>
      </c>
      <c r="V535" s="178" t="s">
        <v>13526</v>
      </c>
      <c r="W535" s="177">
        <v>0</v>
      </c>
      <c r="X535" s="178">
        <v>0</v>
      </c>
      <c r="Y535" s="178" t="s">
        <v>173</v>
      </c>
      <c r="Z535" s="178" t="s">
        <v>25</v>
      </c>
      <c r="AA535" s="178" t="s">
        <v>189</v>
      </c>
      <c r="AB535" s="178">
        <v>1</v>
      </c>
      <c r="AC535" s="92" t="s">
        <v>354</v>
      </c>
      <c r="AD535" s="112">
        <f>IF(T535="SOPORTE_TELEFÓNICO",'BASE LIQUIDACION REDEBAN 2025'!$B$19,IF(AND(T535="VISITA_TÉCNICA",Z535="TIPO II"),'BASE LIQUIDACION REDEBAN 2025'!$B$18,'BASE LIQUIDACION REDEBAN 2025'!$B$17))</f>
        <v>35779.500569199998</v>
      </c>
      <c r="AE535" s="97">
        <v>0</v>
      </c>
      <c r="AF535" s="97">
        <f t="shared" si="8"/>
        <v>35779.500569199998</v>
      </c>
    </row>
    <row r="536" spans="1:32" s="85" customFormat="1" ht="13.15">
      <c r="A536" s="178" t="s">
        <v>100</v>
      </c>
      <c r="B536" s="95" t="str">
        <f>VLOOKUP(A536,'CENTRO DE COSTOS'!A:D,4,FALSE)</f>
        <v>KEVIN ALEXIS CORZO BUSTOS</v>
      </c>
      <c r="C536" s="95" t="str">
        <f>VLOOKUP(A536,'CENTRO DE COSTOS'!A:D,2,FALSE)</f>
        <v>0004-0007</v>
      </c>
      <c r="D536" s="178">
        <v>50001</v>
      </c>
      <c r="E536" s="178">
        <v>2311826</v>
      </c>
      <c r="F536" s="178">
        <v>63148</v>
      </c>
      <c r="G536" s="178" t="s">
        <v>192</v>
      </c>
      <c r="H536" s="178" t="s">
        <v>100</v>
      </c>
      <c r="I536" s="178" t="s">
        <v>13527</v>
      </c>
      <c r="J536" s="110" t="s">
        <v>167</v>
      </c>
      <c r="K536" s="178">
        <v>2311826</v>
      </c>
      <c r="L536" s="178" t="s">
        <v>13528</v>
      </c>
      <c r="M536" s="176">
        <v>45824.650694444441</v>
      </c>
      <c r="N536" s="176">
        <v>45825.42690972222</v>
      </c>
      <c r="O536" s="178" t="s">
        <v>9136</v>
      </c>
      <c r="P536" s="178" t="s">
        <v>9137</v>
      </c>
      <c r="Q536" s="178" t="s">
        <v>9138</v>
      </c>
      <c r="R536" s="178" t="s">
        <v>11927</v>
      </c>
      <c r="S536" s="178" t="s">
        <v>11927</v>
      </c>
      <c r="T536" s="178" t="s">
        <v>177</v>
      </c>
      <c r="U536" s="178">
        <v>70</v>
      </c>
      <c r="V536" s="178" t="s">
        <v>13529</v>
      </c>
      <c r="W536" s="177">
        <v>0</v>
      </c>
      <c r="X536" s="178">
        <v>0</v>
      </c>
      <c r="Y536" s="178" t="s">
        <v>173</v>
      </c>
      <c r="Z536" s="178" t="s">
        <v>25</v>
      </c>
      <c r="AA536" s="178" t="s">
        <v>189</v>
      </c>
      <c r="AB536" s="178">
        <v>1</v>
      </c>
      <c r="AC536" s="92" t="s">
        <v>557</v>
      </c>
      <c r="AD536" s="112">
        <f>IF(T536="SOPORTE_TELEFÓNICO",'BASE LIQUIDACION REDEBAN 2025'!$B$19,IF(AND(T536="VISITA_TÉCNICA",Z536="TIPO II"),'BASE LIQUIDACION REDEBAN 2025'!$B$18,'BASE LIQUIDACION REDEBAN 2025'!$B$17))</f>
        <v>35779.500569199998</v>
      </c>
      <c r="AE536" s="97">
        <v>0</v>
      </c>
      <c r="AF536" s="97">
        <f t="shared" si="8"/>
        <v>35779.500569199998</v>
      </c>
    </row>
    <row r="537" spans="1:32" s="85" customFormat="1" ht="13.15">
      <c r="A537" s="178" t="s">
        <v>90</v>
      </c>
      <c r="B537" s="95" t="str">
        <f>VLOOKUP(A537,'CENTRO DE COSTOS'!A:D,4,FALSE)</f>
        <v>JUAN SEBASTIÁN RÍOS CASTRILLÓN</v>
      </c>
      <c r="C537" s="95" t="str">
        <f>VLOOKUP(A537,'CENTRO DE COSTOS'!A:D,2,FALSE)</f>
        <v>0004-0005</v>
      </c>
      <c r="D537" s="178">
        <v>5360</v>
      </c>
      <c r="E537" s="178">
        <v>2299855</v>
      </c>
      <c r="F537" s="178">
        <v>76827</v>
      </c>
      <c r="G537" s="178" t="s">
        <v>290</v>
      </c>
      <c r="H537" s="178" t="s">
        <v>464</v>
      </c>
      <c r="I537" s="178" t="s">
        <v>10145</v>
      </c>
      <c r="J537" s="110" t="s">
        <v>167</v>
      </c>
      <c r="K537" s="178">
        <v>2299855</v>
      </c>
      <c r="L537" s="178" t="s">
        <v>13530</v>
      </c>
      <c r="M537" s="176">
        <v>45821.382638888892</v>
      </c>
      <c r="N537" s="176">
        <v>45825.429594907408</v>
      </c>
      <c r="O537" s="178" t="s">
        <v>9136</v>
      </c>
      <c r="P537" s="178" t="s">
        <v>9137</v>
      </c>
      <c r="Q537" s="178" t="s">
        <v>9138</v>
      </c>
      <c r="R537" s="178" t="s">
        <v>11927</v>
      </c>
      <c r="S537" s="178" t="s">
        <v>11927</v>
      </c>
      <c r="T537" s="178" t="s">
        <v>177</v>
      </c>
      <c r="U537" s="178">
        <v>70</v>
      </c>
      <c r="V537" s="178" t="s">
        <v>13531</v>
      </c>
      <c r="W537" s="177">
        <v>0</v>
      </c>
      <c r="X537" s="178">
        <v>0</v>
      </c>
      <c r="Y537" s="178" t="s">
        <v>173</v>
      </c>
      <c r="Z537" s="178" t="s">
        <v>25</v>
      </c>
      <c r="AA537" s="178" t="s">
        <v>189</v>
      </c>
      <c r="AB537" s="178">
        <v>1</v>
      </c>
      <c r="AC537" s="92" t="s">
        <v>219</v>
      </c>
      <c r="AD537" s="112">
        <f>IF(T537="SOPORTE_TELEFÓNICO",'BASE LIQUIDACION REDEBAN 2025'!$B$19,IF(AND(T537="VISITA_TÉCNICA",Z537="TIPO II"),'BASE LIQUIDACION REDEBAN 2025'!$B$18,'BASE LIQUIDACION REDEBAN 2025'!$B$17))</f>
        <v>35779.500569199998</v>
      </c>
      <c r="AE537" s="97">
        <v>0</v>
      </c>
      <c r="AF537" s="97">
        <f t="shared" si="8"/>
        <v>35779.500569199998</v>
      </c>
    </row>
    <row r="538" spans="1:32" s="85" customFormat="1" ht="13.15">
      <c r="A538" s="178" t="s">
        <v>86</v>
      </c>
      <c r="B538" s="95" t="str">
        <f>VLOOKUP(A538,'CENTRO DE COSTOS'!A:D,4,FALSE)</f>
        <v>KEVIN ALEXIS CORZO BUSTOS</v>
      </c>
      <c r="C538" s="95" t="str">
        <f>VLOOKUP(A538,'CENTRO DE COSTOS'!A:D,2,FALSE)</f>
        <v>0004-0007</v>
      </c>
      <c r="D538" s="178">
        <v>73001</v>
      </c>
      <c r="E538" s="178">
        <v>2310519</v>
      </c>
      <c r="F538" s="178">
        <v>75021</v>
      </c>
      <c r="G538" s="178" t="s">
        <v>870</v>
      </c>
      <c r="H538" s="178" t="s">
        <v>86</v>
      </c>
      <c r="I538" s="178" t="s">
        <v>13532</v>
      </c>
      <c r="J538" s="110" t="s">
        <v>167</v>
      </c>
      <c r="K538" s="178">
        <v>2310519</v>
      </c>
      <c r="L538" s="178" t="s">
        <v>13533</v>
      </c>
      <c r="M538" s="176">
        <v>45824.574305555558</v>
      </c>
      <c r="N538" s="176">
        <v>45825.430891203701</v>
      </c>
      <c r="O538" s="178" t="s">
        <v>9136</v>
      </c>
      <c r="P538" s="178" t="s">
        <v>9137</v>
      </c>
      <c r="Q538" s="178" t="s">
        <v>9138</v>
      </c>
      <c r="R538" s="178" t="s">
        <v>11927</v>
      </c>
      <c r="S538" s="178" t="s">
        <v>11927</v>
      </c>
      <c r="T538" s="178" t="s">
        <v>177</v>
      </c>
      <c r="U538" s="178">
        <v>60</v>
      </c>
      <c r="V538" s="178" t="s">
        <v>13534</v>
      </c>
      <c r="W538" s="177">
        <v>0</v>
      </c>
      <c r="X538" s="178">
        <v>0</v>
      </c>
      <c r="Y538" s="178" t="s">
        <v>173</v>
      </c>
      <c r="Z538" s="178" t="s">
        <v>25</v>
      </c>
      <c r="AA538" s="178" t="s">
        <v>189</v>
      </c>
      <c r="AB538" s="178">
        <v>1</v>
      </c>
      <c r="AC538" s="92" t="s">
        <v>1886</v>
      </c>
      <c r="AD538" s="112">
        <f>IF(T538="SOPORTE_TELEFÓNICO",'BASE LIQUIDACION REDEBAN 2025'!$B$19,IF(AND(T538="VISITA_TÉCNICA",Z538="TIPO II"),'BASE LIQUIDACION REDEBAN 2025'!$B$18,'BASE LIQUIDACION REDEBAN 2025'!$B$17))</f>
        <v>35779.500569199998</v>
      </c>
      <c r="AE538" s="97">
        <v>0</v>
      </c>
      <c r="AF538" s="97">
        <f t="shared" si="8"/>
        <v>35779.500569199998</v>
      </c>
    </row>
    <row r="539" spans="1:32" s="85" customFormat="1" ht="13.15">
      <c r="A539" s="178" t="s">
        <v>90</v>
      </c>
      <c r="B539" s="95" t="str">
        <f>VLOOKUP(A539,'CENTRO DE COSTOS'!A:D,4,FALSE)</f>
        <v>JUAN SEBASTIÁN RÍOS CASTRILLÓN</v>
      </c>
      <c r="C539" s="95" t="str">
        <f>VLOOKUP(A539,'CENTRO DE COSTOS'!A:D,2,FALSE)</f>
        <v>0004-0005</v>
      </c>
      <c r="D539" s="178">
        <v>5360</v>
      </c>
      <c r="E539" s="178">
        <v>2296546</v>
      </c>
      <c r="F539" s="178">
        <v>74444</v>
      </c>
      <c r="G539" s="178" t="s">
        <v>290</v>
      </c>
      <c r="H539" s="178" t="s">
        <v>464</v>
      </c>
      <c r="I539" s="178" t="s">
        <v>13535</v>
      </c>
      <c r="J539" s="110" t="s">
        <v>167</v>
      </c>
      <c r="K539" s="178">
        <v>2296546</v>
      </c>
      <c r="L539" s="178" t="s">
        <v>13536</v>
      </c>
      <c r="M539" s="176">
        <v>45820.611805555556</v>
      </c>
      <c r="N539" s="176">
        <v>45825.444988425923</v>
      </c>
      <c r="O539" s="178" t="s">
        <v>9136</v>
      </c>
      <c r="P539" s="178" t="s">
        <v>9137</v>
      </c>
      <c r="Q539" s="178" t="s">
        <v>9138</v>
      </c>
      <c r="R539" s="178" t="s">
        <v>11927</v>
      </c>
      <c r="S539" s="178" t="s">
        <v>11927</v>
      </c>
      <c r="T539" s="178" t="s">
        <v>177</v>
      </c>
      <c r="U539" s="178">
        <v>70</v>
      </c>
      <c r="V539" s="178" t="s">
        <v>13537</v>
      </c>
      <c r="W539" s="177">
        <v>0</v>
      </c>
      <c r="X539" s="178">
        <v>0</v>
      </c>
      <c r="Y539" s="178" t="s">
        <v>173</v>
      </c>
      <c r="Z539" s="178" t="s">
        <v>25</v>
      </c>
      <c r="AA539" s="178" t="s">
        <v>189</v>
      </c>
      <c r="AB539" s="178">
        <v>1</v>
      </c>
      <c r="AC539" s="92" t="s">
        <v>246</v>
      </c>
      <c r="AD539" s="112">
        <f>IF(T539="SOPORTE_TELEFÓNICO",'BASE LIQUIDACION REDEBAN 2025'!$B$19,IF(AND(T539="VISITA_TÉCNICA",Z539="TIPO II"),'BASE LIQUIDACION REDEBAN 2025'!$B$18,'BASE LIQUIDACION REDEBAN 2025'!$B$17))</f>
        <v>35779.500569199998</v>
      </c>
      <c r="AE539" s="97">
        <v>0</v>
      </c>
      <c r="AF539" s="97">
        <f t="shared" si="8"/>
        <v>35779.500569199998</v>
      </c>
    </row>
    <row r="540" spans="1:32" s="85" customFormat="1" ht="13.15">
      <c r="A540" s="178" t="s">
        <v>72</v>
      </c>
      <c r="B540" s="95" t="str">
        <f>VLOOKUP(A540,'CENTRO DE COSTOS'!A:D,4,FALSE)</f>
        <v>MIGUEL JULIÁN HERNÁNDEZ GUARÍN</v>
      </c>
      <c r="C540" s="95" t="str">
        <f>VLOOKUP(A540,'CENTRO DE COSTOS'!A:D,2,FALSE)</f>
        <v>0004-0008</v>
      </c>
      <c r="D540" s="178">
        <v>68547</v>
      </c>
      <c r="E540" s="178">
        <v>2304220</v>
      </c>
      <c r="F540" s="178">
        <v>75280</v>
      </c>
      <c r="G540" s="178" t="s">
        <v>180</v>
      </c>
      <c r="H540" s="178" t="s">
        <v>3280</v>
      </c>
      <c r="I540" s="178" t="s">
        <v>13538</v>
      </c>
      <c r="J540" s="110" t="s">
        <v>167</v>
      </c>
      <c r="K540" s="178">
        <v>2304220</v>
      </c>
      <c r="L540" s="178" t="s">
        <v>13539</v>
      </c>
      <c r="M540" s="176">
        <v>45822.375</v>
      </c>
      <c r="N540" s="176">
        <v>45825.445810185185</v>
      </c>
      <c r="O540" s="178" t="s">
        <v>9136</v>
      </c>
      <c r="P540" s="178" t="s">
        <v>9137</v>
      </c>
      <c r="Q540" s="178" t="s">
        <v>9138</v>
      </c>
      <c r="R540" s="178" t="s">
        <v>11927</v>
      </c>
      <c r="S540" s="178" t="s">
        <v>11927</v>
      </c>
      <c r="T540" s="178" t="s">
        <v>177</v>
      </c>
      <c r="U540" s="178">
        <v>30</v>
      </c>
      <c r="V540" s="178" t="s">
        <v>13540</v>
      </c>
      <c r="W540" s="177">
        <v>0</v>
      </c>
      <c r="X540" s="178">
        <v>0</v>
      </c>
      <c r="Y540" s="178" t="s">
        <v>173</v>
      </c>
      <c r="Z540" s="178" t="s">
        <v>28</v>
      </c>
      <c r="AA540" s="178" t="s">
        <v>189</v>
      </c>
      <c r="AB540" s="178">
        <v>1</v>
      </c>
      <c r="AC540" s="92" t="s">
        <v>419</v>
      </c>
      <c r="AD540" s="112">
        <f>IF(T540="SOPORTE_TELEFÓNICO",'BASE LIQUIDACION REDEBAN 2025'!$B$19,IF(AND(T540="VISITA_TÉCNICA",Z540="TIPO II"),'BASE LIQUIDACION REDEBAN 2025'!$B$18,'BASE LIQUIDACION REDEBAN 2025'!$B$17))</f>
        <v>67654.12000000001</v>
      </c>
      <c r="AE540" s="97">
        <v>0</v>
      </c>
      <c r="AF540" s="97">
        <f t="shared" si="8"/>
        <v>67654.12000000001</v>
      </c>
    </row>
    <row r="541" spans="1:32" s="85" customFormat="1" ht="13.15">
      <c r="A541" s="178" t="s">
        <v>72</v>
      </c>
      <c r="B541" s="95" t="str">
        <f>VLOOKUP(A541,'CENTRO DE COSTOS'!A:D,4,FALSE)</f>
        <v>MIGUEL JULIÁN HERNÁNDEZ GUARÍN</v>
      </c>
      <c r="C541" s="95" t="str">
        <f>VLOOKUP(A541,'CENTRO DE COSTOS'!A:D,2,FALSE)</f>
        <v>0004-0008</v>
      </c>
      <c r="D541" s="178">
        <v>68307</v>
      </c>
      <c r="E541" s="178">
        <v>2311201</v>
      </c>
      <c r="F541" s="178">
        <v>58613</v>
      </c>
      <c r="G541" s="178" t="s">
        <v>180</v>
      </c>
      <c r="H541" s="178" t="s">
        <v>1617</v>
      </c>
      <c r="I541" s="178" t="s">
        <v>13541</v>
      </c>
      <c r="J541" s="110" t="s">
        <v>167</v>
      </c>
      <c r="K541" s="178">
        <v>2311201</v>
      </c>
      <c r="L541" s="178" t="s">
        <v>13542</v>
      </c>
      <c r="M541" s="176">
        <v>45824.616666666669</v>
      </c>
      <c r="N541" s="176">
        <v>45825.448333333334</v>
      </c>
      <c r="O541" s="178" t="s">
        <v>9136</v>
      </c>
      <c r="P541" s="178" t="s">
        <v>9137</v>
      </c>
      <c r="Q541" s="178" t="s">
        <v>9138</v>
      </c>
      <c r="R541" s="178" t="s">
        <v>11927</v>
      </c>
      <c r="S541" s="178" t="s">
        <v>11927</v>
      </c>
      <c r="T541" s="178" t="s">
        <v>177</v>
      </c>
      <c r="U541" s="178">
        <v>50</v>
      </c>
      <c r="V541" s="178" t="s">
        <v>13543</v>
      </c>
      <c r="W541" s="177">
        <v>0</v>
      </c>
      <c r="X541" s="178">
        <v>0</v>
      </c>
      <c r="Y541" s="178" t="s">
        <v>173</v>
      </c>
      <c r="Z541" s="178" t="s">
        <v>25</v>
      </c>
      <c r="AA541" s="178" t="s">
        <v>189</v>
      </c>
      <c r="AB541" s="178">
        <v>1</v>
      </c>
      <c r="AC541" s="92" t="s">
        <v>656</v>
      </c>
      <c r="AD541" s="112">
        <f>IF(T541="SOPORTE_TELEFÓNICO",'BASE LIQUIDACION REDEBAN 2025'!$B$19,IF(AND(T541="VISITA_TÉCNICA",Z541="TIPO II"),'BASE LIQUIDACION REDEBAN 2025'!$B$18,'BASE LIQUIDACION REDEBAN 2025'!$B$17))</f>
        <v>35779.500569199998</v>
      </c>
      <c r="AE541" s="97">
        <v>0</v>
      </c>
      <c r="AF541" s="97">
        <f t="shared" si="8"/>
        <v>35779.500569199998</v>
      </c>
    </row>
    <row r="542" spans="1:32" s="85" customFormat="1" ht="13.15">
      <c r="A542" s="178" t="s">
        <v>93</v>
      </c>
      <c r="B542" s="95" t="str">
        <f>VLOOKUP(A542,'CENTRO DE COSTOS'!A:D,4,FALSE)</f>
        <v>DIEGO FERNANDO HENAO CARDONA</v>
      </c>
      <c r="C542" s="95" t="str">
        <f>VLOOKUP(A542,'CENTRO DE COSTOS'!A:D,2,FALSE)</f>
        <v>0004-0003</v>
      </c>
      <c r="D542" s="178">
        <v>11001</v>
      </c>
      <c r="E542" s="178">
        <v>2309566</v>
      </c>
      <c r="F542" s="178">
        <v>76531</v>
      </c>
      <c r="G542" s="178" t="s">
        <v>298</v>
      </c>
      <c r="H542" s="178" t="s">
        <v>68</v>
      </c>
      <c r="I542" s="178" t="s">
        <v>13544</v>
      </c>
      <c r="J542" s="110" t="s">
        <v>167</v>
      </c>
      <c r="K542" s="178">
        <v>2309566</v>
      </c>
      <c r="L542" s="178" t="s">
        <v>13545</v>
      </c>
      <c r="M542" s="176">
        <v>45824.48541666667</v>
      </c>
      <c r="N542" s="176">
        <v>45825.47246527778</v>
      </c>
      <c r="O542" s="178" t="s">
        <v>9136</v>
      </c>
      <c r="P542" s="178" t="s">
        <v>9137</v>
      </c>
      <c r="Q542" s="178" t="s">
        <v>9138</v>
      </c>
      <c r="R542" s="178" t="s">
        <v>11927</v>
      </c>
      <c r="S542" s="178" t="s">
        <v>11927</v>
      </c>
      <c r="T542" s="178" t="s">
        <v>177</v>
      </c>
      <c r="U542" s="178">
        <v>80</v>
      </c>
      <c r="V542" s="178" t="s">
        <v>13546</v>
      </c>
      <c r="W542" s="177">
        <v>0</v>
      </c>
      <c r="X542" s="178">
        <v>0</v>
      </c>
      <c r="Y542" s="178" t="s">
        <v>173</v>
      </c>
      <c r="Z542" s="178" t="s">
        <v>25</v>
      </c>
      <c r="AA542" s="178" t="s">
        <v>189</v>
      </c>
      <c r="AB542" s="178">
        <v>1</v>
      </c>
      <c r="AC542" s="92">
        <v>0</v>
      </c>
      <c r="AD542" s="112">
        <f>IF(T542="SOPORTE_TELEFÓNICO",'BASE LIQUIDACION REDEBAN 2025'!$B$19,IF(AND(T542="VISITA_TÉCNICA",Z542="TIPO II"),'BASE LIQUIDACION REDEBAN 2025'!$B$18,'BASE LIQUIDACION REDEBAN 2025'!$B$17))</f>
        <v>35779.500569199998</v>
      </c>
      <c r="AE542" s="97">
        <v>0</v>
      </c>
      <c r="AF542" s="97">
        <f t="shared" si="8"/>
        <v>35779.500569199998</v>
      </c>
    </row>
    <row r="543" spans="1:32" s="85" customFormat="1" ht="13.15">
      <c r="A543" s="178" t="s">
        <v>86</v>
      </c>
      <c r="B543" s="95" t="str">
        <f>VLOOKUP(A543,'CENTRO DE COSTOS'!A:D,4,FALSE)</f>
        <v>KEVIN ALEXIS CORZO BUSTOS</v>
      </c>
      <c r="C543" s="95" t="str">
        <f>VLOOKUP(A543,'CENTRO DE COSTOS'!A:D,2,FALSE)</f>
        <v>0004-0007</v>
      </c>
      <c r="D543" s="178">
        <v>73001</v>
      </c>
      <c r="E543" s="178">
        <v>2309535</v>
      </c>
      <c r="F543" s="178">
        <v>57074</v>
      </c>
      <c r="G543" s="178" t="s">
        <v>870</v>
      </c>
      <c r="H543" s="178" t="s">
        <v>86</v>
      </c>
      <c r="I543" s="178" t="s">
        <v>8286</v>
      </c>
      <c r="J543" s="110" t="s">
        <v>167</v>
      </c>
      <c r="K543" s="178">
        <v>2309535</v>
      </c>
      <c r="L543" s="178" t="s">
        <v>13547</v>
      </c>
      <c r="M543" s="176">
        <v>45824.479166666664</v>
      </c>
      <c r="N543" s="176">
        <v>45825.475717592592</v>
      </c>
      <c r="O543" s="178" t="s">
        <v>9136</v>
      </c>
      <c r="P543" s="178" t="s">
        <v>9137</v>
      </c>
      <c r="Q543" s="178" t="s">
        <v>9138</v>
      </c>
      <c r="R543" s="178" t="s">
        <v>11927</v>
      </c>
      <c r="S543" s="178" t="s">
        <v>11927</v>
      </c>
      <c r="T543" s="178" t="s">
        <v>177</v>
      </c>
      <c r="U543" s="178">
        <v>50</v>
      </c>
      <c r="V543" s="178" t="s">
        <v>13548</v>
      </c>
      <c r="W543" s="177">
        <v>0</v>
      </c>
      <c r="X543" s="178">
        <v>0</v>
      </c>
      <c r="Y543" s="178" t="s">
        <v>173</v>
      </c>
      <c r="Z543" s="178" t="s">
        <v>25</v>
      </c>
      <c r="AA543" s="178" t="s">
        <v>189</v>
      </c>
      <c r="AB543" s="178">
        <v>1</v>
      </c>
      <c r="AC543" s="92" t="s">
        <v>1632</v>
      </c>
      <c r="AD543" s="112">
        <f>IF(T543="SOPORTE_TELEFÓNICO",'BASE LIQUIDACION REDEBAN 2025'!$B$19,IF(AND(T543="VISITA_TÉCNICA",Z543="TIPO II"),'BASE LIQUIDACION REDEBAN 2025'!$B$18,'BASE LIQUIDACION REDEBAN 2025'!$B$17))</f>
        <v>35779.500569199998</v>
      </c>
      <c r="AE543" s="97">
        <v>0</v>
      </c>
      <c r="AF543" s="97">
        <f t="shared" si="8"/>
        <v>35779.500569199998</v>
      </c>
    </row>
    <row r="544" spans="1:32" s="85" customFormat="1" ht="13.15">
      <c r="A544" s="178" t="s">
        <v>87</v>
      </c>
      <c r="B544" s="95" t="str">
        <f>VLOOKUP(A544,'CENTRO DE COSTOS'!A:D,4,FALSE)</f>
        <v>DIEGO FERNANDO HENAO CARDONA</v>
      </c>
      <c r="C544" s="95" t="str">
        <f>VLOOKUP(A544,'CENTRO DE COSTOS'!A:D,2,FALSE)</f>
        <v>0004-0002</v>
      </c>
      <c r="D544" s="178">
        <v>17524</v>
      </c>
      <c r="E544" s="178">
        <v>2312280</v>
      </c>
      <c r="F544" s="178">
        <v>38140</v>
      </c>
      <c r="G544" s="178" t="s">
        <v>827</v>
      </c>
      <c r="H544" s="178" t="s">
        <v>12398</v>
      </c>
      <c r="I544" s="178" t="s">
        <v>13549</v>
      </c>
      <c r="J544" s="110" t="s">
        <v>167</v>
      </c>
      <c r="K544" s="178">
        <v>2312280</v>
      </c>
      <c r="L544" s="178" t="s">
        <v>13550</v>
      </c>
      <c r="M544" s="176">
        <v>45824.681944444441</v>
      </c>
      <c r="N544" s="176">
        <v>45825.477314814816</v>
      </c>
      <c r="O544" s="178" t="s">
        <v>9136</v>
      </c>
      <c r="P544" s="178" t="s">
        <v>9137</v>
      </c>
      <c r="Q544" s="178" t="s">
        <v>9138</v>
      </c>
      <c r="R544" s="178" t="s">
        <v>11927</v>
      </c>
      <c r="S544" s="178" t="s">
        <v>11927</v>
      </c>
      <c r="T544" s="178" t="s">
        <v>177</v>
      </c>
      <c r="U544" s="178">
        <v>40</v>
      </c>
      <c r="V544" s="178" t="s">
        <v>13551</v>
      </c>
      <c r="W544" s="177">
        <v>0</v>
      </c>
      <c r="X544" s="178">
        <v>0</v>
      </c>
      <c r="Y544" s="178" t="s">
        <v>173</v>
      </c>
      <c r="Z544" s="178" t="s">
        <v>28</v>
      </c>
      <c r="AA544" s="178" t="s">
        <v>189</v>
      </c>
      <c r="AB544" s="178">
        <v>1</v>
      </c>
      <c r="AC544" s="92" t="s">
        <v>3341</v>
      </c>
      <c r="AD544" s="112">
        <f>IF(T544="SOPORTE_TELEFÓNICO",'BASE LIQUIDACION REDEBAN 2025'!$B$19,IF(AND(T544="VISITA_TÉCNICA",Z544="TIPO II"),'BASE LIQUIDACION REDEBAN 2025'!$B$18,'BASE LIQUIDACION REDEBAN 2025'!$B$17))</f>
        <v>67654.12000000001</v>
      </c>
      <c r="AE544" s="97">
        <v>0</v>
      </c>
      <c r="AF544" s="97">
        <f t="shared" si="8"/>
        <v>67654.12000000001</v>
      </c>
    </row>
    <row r="545" spans="1:32" s="85" customFormat="1" ht="13.15">
      <c r="A545" s="178" t="s">
        <v>72</v>
      </c>
      <c r="B545" s="95" t="str">
        <f>VLOOKUP(A545,'CENTRO DE COSTOS'!A:D,4,FALSE)</f>
        <v>MIGUEL JULIÁN HERNÁNDEZ GUARÍN</v>
      </c>
      <c r="C545" s="95" t="str">
        <f>VLOOKUP(A545,'CENTRO DE COSTOS'!A:D,2,FALSE)</f>
        <v>0004-0008</v>
      </c>
      <c r="D545" s="178">
        <v>68276</v>
      </c>
      <c r="E545" s="178">
        <v>2312807</v>
      </c>
      <c r="F545" s="178">
        <v>45568</v>
      </c>
      <c r="G545" s="178" t="s">
        <v>180</v>
      </c>
      <c r="H545" s="178" t="s">
        <v>181</v>
      </c>
      <c r="I545" s="178" t="s">
        <v>13552</v>
      </c>
      <c r="J545" s="110" t="s">
        <v>167</v>
      </c>
      <c r="K545" s="178">
        <v>2312807</v>
      </c>
      <c r="L545" s="178" t="s">
        <v>13553</v>
      </c>
      <c r="M545" s="176">
        <v>45824.713194444441</v>
      </c>
      <c r="N545" s="176">
        <v>45825.47859953704</v>
      </c>
      <c r="O545" s="178" t="s">
        <v>9136</v>
      </c>
      <c r="P545" s="178" t="s">
        <v>9137</v>
      </c>
      <c r="Q545" s="178" t="s">
        <v>9138</v>
      </c>
      <c r="R545" s="178" t="s">
        <v>11927</v>
      </c>
      <c r="S545" s="178" t="s">
        <v>11927</v>
      </c>
      <c r="T545" s="178" t="s">
        <v>177</v>
      </c>
      <c r="U545" s="178">
        <v>40</v>
      </c>
      <c r="V545" s="178" t="s">
        <v>13554</v>
      </c>
      <c r="W545" s="177">
        <v>0</v>
      </c>
      <c r="X545" s="178">
        <v>0</v>
      </c>
      <c r="Y545" s="178" t="s">
        <v>173</v>
      </c>
      <c r="Z545" s="178" t="s">
        <v>25</v>
      </c>
      <c r="AA545" s="178" t="s">
        <v>189</v>
      </c>
      <c r="AB545" s="178">
        <v>1</v>
      </c>
      <c r="AC545" s="92" t="s">
        <v>1288</v>
      </c>
      <c r="AD545" s="112">
        <f>IF(T545="SOPORTE_TELEFÓNICO",'BASE LIQUIDACION REDEBAN 2025'!$B$19,IF(AND(T545="VISITA_TÉCNICA",Z545="TIPO II"),'BASE LIQUIDACION REDEBAN 2025'!$B$18,'BASE LIQUIDACION REDEBAN 2025'!$B$17))</f>
        <v>35779.500569199998</v>
      </c>
      <c r="AE545" s="97">
        <v>0</v>
      </c>
      <c r="AF545" s="97">
        <f t="shared" si="8"/>
        <v>35779.500569199998</v>
      </c>
    </row>
    <row r="546" spans="1:32" s="85" customFormat="1" ht="13.15">
      <c r="A546" s="178" t="s">
        <v>91</v>
      </c>
      <c r="B546" s="95" t="str">
        <f>VLOOKUP(A546,'CENTRO DE COSTOS'!A:D,4,FALSE)</f>
        <v>JOSE MAURICIO HERNANDEZ ROJAS</v>
      </c>
      <c r="C546" s="95" t="str">
        <f>VLOOKUP(A546,'CENTRO DE COSTOS'!A:D,2,FALSE)</f>
        <v>0004-0001</v>
      </c>
      <c r="D546" s="178">
        <v>23678</v>
      </c>
      <c r="E546" s="178">
        <v>2301655</v>
      </c>
      <c r="F546" s="178">
        <v>59134</v>
      </c>
      <c r="G546" s="178" t="s">
        <v>612</v>
      </c>
      <c r="H546" s="178" t="s">
        <v>1258</v>
      </c>
      <c r="I546" s="178" t="s">
        <v>13555</v>
      </c>
      <c r="J546" s="110" t="s">
        <v>167</v>
      </c>
      <c r="K546" s="178">
        <v>2301655</v>
      </c>
      <c r="L546" s="178" t="s">
        <v>13556</v>
      </c>
      <c r="M546" s="176">
        <v>45821.493055555555</v>
      </c>
      <c r="N546" s="176">
        <v>45825.495104166665</v>
      </c>
      <c r="O546" s="178" t="s">
        <v>9136</v>
      </c>
      <c r="P546" s="178" t="s">
        <v>9137</v>
      </c>
      <c r="Q546" s="178" t="s">
        <v>9138</v>
      </c>
      <c r="R546" s="178" t="s">
        <v>11927</v>
      </c>
      <c r="S546" s="178" t="s">
        <v>11927</v>
      </c>
      <c r="T546" s="178" t="s">
        <v>177</v>
      </c>
      <c r="U546" s="178">
        <v>50</v>
      </c>
      <c r="V546" s="178" t="s">
        <v>13557</v>
      </c>
      <c r="W546" s="177">
        <v>0</v>
      </c>
      <c r="X546" s="178">
        <v>0</v>
      </c>
      <c r="Y546" s="178" t="s">
        <v>173</v>
      </c>
      <c r="Z546" s="178" t="s">
        <v>28</v>
      </c>
      <c r="AA546" s="178" t="s">
        <v>189</v>
      </c>
      <c r="AB546" s="178">
        <v>1</v>
      </c>
      <c r="AC546" s="92" t="s">
        <v>419</v>
      </c>
      <c r="AD546" s="112">
        <f>IF(T546="SOPORTE_TELEFÓNICO",'BASE LIQUIDACION REDEBAN 2025'!$B$19,IF(AND(T546="VISITA_TÉCNICA",Z546="TIPO II"),'BASE LIQUIDACION REDEBAN 2025'!$B$18,'BASE LIQUIDACION REDEBAN 2025'!$B$17))</f>
        <v>67654.12000000001</v>
      </c>
      <c r="AE546" s="97">
        <v>0</v>
      </c>
      <c r="AF546" s="97">
        <f t="shared" si="8"/>
        <v>67654.12000000001</v>
      </c>
    </row>
    <row r="547" spans="1:32" s="85" customFormat="1" ht="13.15">
      <c r="A547" s="178" t="s">
        <v>76</v>
      </c>
      <c r="B547" s="95" t="str">
        <f>VLOOKUP(A547,'CENTRO DE COSTOS'!A:D,4,FALSE)</f>
        <v>DIEGO FERNANDO HENAO CARDONA</v>
      </c>
      <c r="C547" s="95" t="str">
        <f>VLOOKUP(A547,'CENTRO DE COSTOS'!A:D,2,FALSE)</f>
        <v>0004-0003</v>
      </c>
      <c r="D547" s="178">
        <v>76001</v>
      </c>
      <c r="E547" s="178">
        <v>2311535</v>
      </c>
      <c r="F547" s="178">
        <v>78705</v>
      </c>
      <c r="G547" s="178" t="s">
        <v>230</v>
      </c>
      <c r="H547" s="178" t="s">
        <v>76</v>
      </c>
      <c r="I547" s="178" t="s">
        <v>13558</v>
      </c>
      <c r="J547" s="110" t="s">
        <v>167</v>
      </c>
      <c r="K547" s="178">
        <v>2311535</v>
      </c>
      <c r="L547" s="178" t="s">
        <v>13559</v>
      </c>
      <c r="M547" s="176">
        <v>45824.637499999997</v>
      </c>
      <c r="N547" s="176">
        <v>45825.496192129627</v>
      </c>
      <c r="O547" s="178" t="s">
        <v>9136</v>
      </c>
      <c r="P547" s="178" t="s">
        <v>9137</v>
      </c>
      <c r="Q547" s="178" t="s">
        <v>9138</v>
      </c>
      <c r="R547" s="178" t="s">
        <v>11927</v>
      </c>
      <c r="S547" s="178" t="s">
        <v>11927</v>
      </c>
      <c r="T547" s="178" t="s">
        <v>177</v>
      </c>
      <c r="U547" s="178">
        <v>20</v>
      </c>
      <c r="V547" s="178" t="s">
        <v>13560</v>
      </c>
      <c r="W547" s="177">
        <v>0</v>
      </c>
      <c r="X547" s="178">
        <v>0</v>
      </c>
      <c r="Y547" s="178" t="s">
        <v>173</v>
      </c>
      <c r="Z547" s="178" t="s">
        <v>25</v>
      </c>
      <c r="AA547" s="178" t="s">
        <v>189</v>
      </c>
      <c r="AB547" s="178">
        <v>1</v>
      </c>
      <c r="AC547" s="92" t="s">
        <v>1653</v>
      </c>
      <c r="AD547" s="112">
        <f>IF(T547="SOPORTE_TELEFÓNICO",'BASE LIQUIDACION REDEBAN 2025'!$B$19,IF(AND(T547="VISITA_TÉCNICA",Z547="TIPO II"),'BASE LIQUIDACION REDEBAN 2025'!$B$18,'BASE LIQUIDACION REDEBAN 2025'!$B$17))</f>
        <v>35779.500569199998</v>
      </c>
      <c r="AE547" s="97">
        <v>0</v>
      </c>
      <c r="AF547" s="97">
        <f t="shared" si="8"/>
        <v>35779.500569199998</v>
      </c>
    </row>
    <row r="548" spans="1:32" s="85" customFormat="1" ht="13.15">
      <c r="A548" s="178" t="s">
        <v>80</v>
      </c>
      <c r="B548" s="95" t="str">
        <f>VLOOKUP(A548,'CENTRO DE COSTOS'!A:D,4,FALSE)</f>
        <v>JOSE MAURICIO HERNANDEZ ROJAS</v>
      </c>
      <c r="C548" s="95" t="str">
        <f>VLOOKUP(A548,'CENTRO DE COSTOS'!A:D,2,FALSE)</f>
        <v>0004-0001</v>
      </c>
      <c r="D548" s="178">
        <v>13001</v>
      </c>
      <c r="E548" s="178">
        <v>2313069</v>
      </c>
      <c r="F548" s="178">
        <v>69768</v>
      </c>
      <c r="G548" s="178" t="s">
        <v>364</v>
      </c>
      <c r="H548" s="178" t="s">
        <v>80</v>
      </c>
      <c r="I548" s="178" t="s">
        <v>13561</v>
      </c>
      <c r="J548" s="110" t="s">
        <v>167</v>
      </c>
      <c r="K548" s="178">
        <v>2313069</v>
      </c>
      <c r="L548" s="178" t="s">
        <v>13562</v>
      </c>
      <c r="M548" s="176">
        <v>45825.333333333336</v>
      </c>
      <c r="N548" s="176">
        <v>45825.497037037036</v>
      </c>
      <c r="O548" s="178" t="s">
        <v>9136</v>
      </c>
      <c r="P548" s="178" t="s">
        <v>9137</v>
      </c>
      <c r="Q548" s="178" t="s">
        <v>9138</v>
      </c>
      <c r="R548" s="178" t="s">
        <v>11927</v>
      </c>
      <c r="S548" s="178" t="s">
        <v>11927</v>
      </c>
      <c r="T548" s="178" t="s">
        <v>177</v>
      </c>
      <c r="U548" s="178">
        <v>50</v>
      </c>
      <c r="V548" s="178" t="s">
        <v>13563</v>
      </c>
      <c r="W548" s="177">
        <v>0</v>
      </c>
      <c r="X548" s="178">
        <v>0</v>
      </c>
      <c r="Y548" s="178" t="s">
        <v>173</v>
      </c>
      <c r="Z548" s="178" t="s">
        <v>25</v>
      </c>
      <c r="AA548" s="178" t="s">
        <v>189</v>
      </c>
      <c r="AB548" s="178">
        <v>1</v>
      </c>
      <c r="AC548" s="92" t="s">
        <v>3341</v>
      </c>
      <c r="AD548" s="112">
        <f>IF(T548="SOPORTE_TELEFÓNICO",'BASE LIQUIDACION REDEBAN 2025'!$B$19,IF(AND(T548="VISITA_TÉCNICA",Z548="TIPO II"),'BASE LIQUIDACION REDEBAN 2025'!$B$18,'BASE LIQUIDACION REDEBAN 2025'!$B$17))</f>
        <v>35779.500569199998</v>
      </c>
      <c r="AE548" s="97">
        <v>0</v>
      </c>
      <c r="AF548" s="97">
        <f t="shared" si="8"/>
        <v>35779.500569199998</v>
      </c>
    </row>
    <row r="549" spans="1:32" s="85" customFormat="1" ht="13.15">
      <c r="A549" s="178" t="s">
        <v>90</v>
      </c>
      <c r="B549" s="95" t="str">
        <f>VLOOKUP(A549,'CENTRO DE COSTOS'!A:D,4,FALSE)</f>
        <v>JUAN SEBASTIÁN RÍOS CASTRILLÓN</v>
      </c>
      <c r="C549" s="95" t="str">
        <f>VLOOKUP(A549,'CENTRO DE COSTOS'!A:D,2,FALSE)</f>
        <v>0004-0005</v>
      </c>
      <c r="D549" s="178">
        <v>27075</v>
      </c>
      <c r="E549" s="178">
        <v>2283334</v>
      </c>
      <c r="F549" s="178">
        <v>73899</v>
      </c>
      <c r="G549" s="178" t="s">
        <v>208</v>
      </c>
      <c r="H549" s="178" t="s">
        <v>5452</v>
      </c>
      <c r="I549" s="178" t="s">
        <v>13564</v>
      </c>
      <c r="J549" s="110" t="s">
        <v>167</v>
      </c>
      <c r="K549" s="178">
        <v>2283334</v>
      </c>
      <c r="L549" s="178" t="s">
        <v>13565</v>
      </c>
      <c r="M549" s="176">
        <v>45818.661111111112</v>
      </c>
      <c r="N549" s="176">
        <v>45825.523263888892</v>
      </c>
      <c r="O549" s="178" t="s">
        <v>9136</v>
      </c>
      <c r="P549" s="178" t="s">
        <v>9137</v>
      </c>
      <c r="Q549" s="178" t="s">
        <v>9138</v>
      </c>
      <c r="R549" s="178" t="s">
        <v>11927</v>
      </c>
      <c r="S549" s="178" t="s">
        <v>11927</v>
      </c>
      <c r="T549" s="178" t="s">
        <v>9971</v>
      </c>
      <c r="U549" s="178">
        <v>60</v>
      </c>
      <c r="V549" s="178" t="s">
        <v>13566</v>
      </c>
      <c r="W549" s="177" t="s">
        <v>13567</v>
      </c>
      <c r="X549" s="178" t="s">
        <v>11942</v>
      </c>
      <c r="Y549" s="178" t="s">
        <v>173</v>
      </c>
      <c r="Z549" s="178" t="s">
        <v>175</v>
      </c>
      <c r="AA549" s="178" t="s">
        <v>227</v>
      </c>
      <c r="AB549" s="178">
        <v>0</v>
      </c>
      <c r="AC549" s="92" t="s">
        <v>1354</v>
      </c>
      <c r="AD549" s="112">
        <f>IF(T549="SOPORTE_TELEFÓNICO",'BASE LIQUIDACION REDEBAN 2025'!$B$19,IF(AND(T549="VISITA_TÉCNICA",Z549="TIPO II"),'BASE LIQUIDACION REDEBAN 2025'!$B$18,'BASE LIQUIDACION REDEBAN 2025'!$B$17))</f>
        <v>35779.500569199998</v>
      </c>
      <c r="AE549" s="97">
        <v>0</v>
      </c>
      <c r="AF549" s="97">
        <f t="shared" si="8"/>
        <v>35779.500569199998</v>
      </c>
    </row>
    <row r="550" spans="1:32" s="85" customFormat="1" ht="13.15">
      <c r="A550" s="178" t="s">
        <v>81</v>
      </c>
      <c r="B550" s="95" t="str">
        <f>VLOOKUP(A550,'CENTRO DE COSTOS'!A:D,4,FALSE)</f>
        <v>MIGUEL JULIÁN HERNÁNDEZ GUARÍN</v>
      </c>
      <c r="C550" s="95" t="str">
        <f>VLOOKUP(A550,'CENTRO DE COSTOS'!A:D,2,FALSE)</f>
        <v>0004-0008</v>
      </c>
      <c r="D550" s="178">
        <v>54810</v>
      </c>
      <c r="E550" s="178">
        <v>2309868</v>
      </c>
      <c r="F550" s="178">
        <v>49138</v>
      </c>
      <c r="G550" s="178" t="s">
        <v>408</v>
      </c>
      <c r="H550" s="178" t="s">
        <v>81</v>
      </c>
      <c r="I550" s="178" t="s">
        <v>13568</v>
      </c>
      <c r="J550" s="110" t="s">
        <v>167</v>
      </c>
      <c r="K550" s="178">
        <v>2309868</v>
      </c>
      <c r="L550" s="178" t="s">
        <v>13569</v>
      </c>
      <c r="M550" s="176">
        <v>45824.507638888892</v>
      </c>
      <c r="N550" s="176">
        <v>45825.531793981485</v>
      </c>
      <c r="O550" s="178" t="s">
        <v>9136</v>
      </c>
      <c r="P550" s="178" t="s">
        <v>9137</v>
      </c>
      <c r="Q550" s="178" t="s">
        <v>9138</v>
      </c>
      <c r="R550" s="178" t="s">
        <v>11927</v>
      </c>
      <c r="S550" s="178" t="s">
        <v>11927</v>
      </c>
      <c r="T550" s="178" t="s">
        <v>177</v>
      </c>
      <c r="U550" s="178">
        <v>30</v>
      </c>
      <c r="V550" s="178" t="s">
        <v>13570</v>
      </c>
      <c r="W550" s="177">
        <v>0</v>
      </c>
      <c r="X550" s="178">
        <v>0</v>
      </c>
      <c r="Y550" s="178" t="s">
        <v>173</v>
      </c>
      <c r="Z550" s="178" t="s">
        <v>175</v>
      </c>
      <c r="AA550" s="178" t="s">
        <v>189</v>
      </c>
      <c r="AB550" s="178">
        <v>1</v>
      </c>
      <c r="AC550" s="92" t="s">
        <v>726</v>
      </c>
      <c r="AD550" s="112">
        <f>IF(T550="SOPORTE_TELEFÓNICO",'BASE LIQUIDACION REDEBAN 2025'!$B$19,IF(AND(T550="VISITA_TÉCNICA",Z550="TIPO II"),'BASE LIQUIDACION REDEBAN 2025'!$B$18,'BASE LIQUIDACION REDEBAN 2025'!$B$17))</f>
        <v>35779.500569199998</v>
      </c>
      <c r="AE550" s="97">
        <v>0</v>
      </c>
      <c r="AF550" s="97">
        <f t="shared" si="8"/>
        <v>35779.500569199998</v>
      </c>
    </row>
    <row r="551" spans="1:32" s="85" customFormat="1" ht="13.15">
      <c r="A551" s="178" t="s">
        <v>68</v>
      </c>
      <c r="B551" s="95" t="str">
        <f>VLOOKUP(A551,'CENTRO DE COSTOS'!A:D,4,FALSE)</f>
        <v>WILLIAM ASDRUBAL ROZO ROZO</v>
      </c>
      <c r="C551" s="95" t="str">
        <f>VLOOKUP(A551,'CENTRO DE COSTOS'!A:D,2,FALSE)</f>
        <v>0004-0004</v>
      </c>
      <c r="D551" s="178">
        <v>11001</v>
      </c>
      <c r="E551" s="178">
        <v>2311520</v>
      </c>
      <c r="F551" s="178">
        <v>74520</v>
      </c>
      <c r="G551" s="178" t="s">
        <v>298</v>
      </c>
      <c r="H551" s="178" t="s">
        <v>68</v>
      </c>
      <c r="I551" s="178" t="s">
        <v>13571</v>
      </c>
      <c r="J551" s="110" t="s">
        <v>167</v>
      </c>
      <c r="K551" s="178">
        <v>2311520</v>
      </c>
      <c r="L551" s="178" t="s">
        <v>13572</v>
      </c>
      <c r="M551" s="176">
        <v>45824.635416666664</v>
      </c>
      <c r="N551" s="176">
        <v>45825.534502314818</v>
      </c>
      <c r="O551" s="178" t="s">
        <v>9136</v>
      </c>
      <c r="P551" s="178" t="s">
        <v>9137</v>
      </c>
      <c r="Q551" s="178" t="s">
        <v>9138</v>
      </c>
      <c r="R551" s="178" t="s">
        <v>11927</v>
      </c>
      <c r="S551" s="178" t="s">
        <v>11927</v>
      </c>
      <c r="T551" s="178" t="s">
        <v>177</v>
      </c>
      <c r="U551" s="178">
        <v>30</v>
      </c>
      <c r="V551" s="178" t="s">
        <v>13573</v>
      </c>
      <c r="W551" s="177">
        <v>0</v>
      </c>
      <c r="X551" s="178">
        <v>0</v>
      </c>
      <c r="Y551" s="178" t="s">
        <v>173</v>
      </c>
      <c r="Z551" s="178" t="s">
        <v>25</v>
      </c>
      <c r="AA551" s="178" t="s">
        <v>189</v>
      </c>
      <c r="AB551" s="178">
        <v>1</v>
      </c>
      <c r="AC551" s="92" t="s">
        <v>10117</v>
      </c>
      <c r="AD551" s="112">
        <f>IF(T551="SOPORTE_TELEFÓNICO",'BASE LIQUIDACION REDEBAN 2025'!$B$19,IF(AND(T551="VISITA_TÉCNICA",Z551="TIPO II"),'BASE LIQUIDACION REDEBAN 2025'!$B$18,'BASE LIQUIDACION REDEBAN 2025'!$B$17))</f>
        <v>35779.500569199998</v>
      </c>
      <c r="AE551" s="97">
        <v>0</v>
      </c>
      <c r="AF551" s="97">
        <f t="shared" si="8"/>
        <v>35779.500569199998</v>
      </c>
    </row>
    <row r="552" spans="1:32" s="85" customFormat="1" ht="13.15">
      <c r="A552" s="178" t="s">
        <v>68</v>
      </c>
      <c r="B552" s="95" t="str">
        <f>VLOOKUP(A552,'CENTRO DE COSTOS'!A:D,4,FALSE)</f>
        <v>WILLIAM ASDRUBAL ROZO ROZO</v>
      </c>
      <c r="C552" s="95" t="str">
        <f>VLOOKUP(A552,'CENTRO DE COSTOS'!A:D,2,FALSE)</f>
        <v>0004-0004</v>
      </c>
      <c r="D552" s="178">
        <v>11001</v>
      </c>
      <c r="E552" s="178">
        <v>2314339</v>
      </c>
      <c r="F552" s="178">
        <v>26671</v>
      </c>
      <c r="G552" s="178" t="s">
        <v>298</v>
      </c>
      <c r="H552" s="178" t="s">
        <v>68</v>
      </c>
      <c r="I552" s="178" t="s">
        <v>13574</v>
      </c>
      <c r="J552" s="110" t="s">
        <v>167</v>
      </c>
      <c r="K552" s="178">
        <v>2314339</v>
      </c>
      <c r="L552" s="178" t="s">
        <v>13575</v>
      </c>
      <c r="M552" s="176">
        <v>45825.381249999999</v>
      </c>
      <c r="N552" s="176">
        <v>45825.571423611109</v>
      </c>
      <c r="O552" s="178" t="s">
        <v>9136</v>
      </c>
      <c r="P552" s="178" t="s">
        <v>9137</v>
      </c>
      <c r="Q552" s="178" t="s">
        <v>9138</v>
      </c>
      <c r="R552" s="178" t="s">
        <v>11927</v>
      </c>
      <c r="S552" s="178" t="s">
        <v>11927</v>
      </c>
      <c r="T552" s="178" t="s">
        <v>177</v>
      </c>
      <c r="U552" s="178">
        <v>340</v>
      </c>
      <c r="V552" s="178" t="s">
        <v>13576</v>
      </c>
      <c r="W552" s="177">
        <v>0</v>
      </c>
      <c r="X552" s="178">
        <v>0</v>
      </c>
      <c r="Y552" s="178" t="s">
        <v>173</v>
      </c>
      <c r="Z552" s="178" t="s">
        <v>25</v>
      </c>
      <c r="AA552" s="178" t="s">
        <v>189</v>
      </c>
      <c r="AB552" s="178">
        <v>1</v>
      </c>
      <c r="AC552" s="92" t="s">
        <v>557</v>
      </c>
      <c r="AD552" s="112">
        <f>IF(T552="SOPORTE_TELEFÓNICO",'BASE LIQUIDACION REDEBAN 2025'!$B$19,IF(AND(T552="VISITA_TÉCNICA",Z552="TIPO II"),'BASE LIQUIDACION REDEBAN 2025'!$B$18,'BASE LIQUIDACION REDEBAN 2025'!$B$17))</f>
        <v>35779.500569199998</v>
      </c>
      <c r="AE552" s="97">
        <v>0</v>
      </c>
      <c r="AF552" s="97">
        <f t="shared" si="8"/>
        <v>35779.500569199998</v>
      </c>
    </row>
    <row r="553" spans="1:32" s="85" customFormat="1" ht="13.15">
      <c r="A553" s="178" t="s">
        <v>76</v>
      </c>
      <c r="B553" s="95" t="str">
        <f>VLOOKUP(A553,'CENTRO DE COSTOS'!A:D,4,FALSE)</f>
        <v>DIEGO FERNANDO HENAO CARDONA</v>
      </c>
      <c r="C553" s="95" t="str">
        <f>VLOOKUP(A553,'CENTRO DE COSTOS'!A:D,2,FALSE)</f>
        <v>0004-0003</v>
      </c>
      <c r="D553" s="178">
        <v>19418</v>
      </c>
      <c r="E553" s="178">
        <v>2231883</v>
      </c>
      <c r="F553" s="178">
        <v>52621</v>
      </c>
      <c r="G553" s="178" t="s">
        <v>200</v>
      </c>
      <c r="H553" s="178" t="s">
        <v>12795</v>
      </c>
      <c r="I553" s="178" t="s">
        <v>13577</v>
      </c>
      <c r="J553" s="110" t="s">
        <v>167</v>
      </c>
      <c r="K553" s="178">
        <v>2231883</v>
      </c>
      <c r="L553" s="178" t="s">
        <v>13578</v>
      </c>
      <c r="M553" s="176">
        <v>45806.679861111108</v>
      </c>
      <c r="N553" s="176">
        <v>45825.577708333331</v>
      </c>
      <c r="O553" s="178" t="s">
        <v>9136</v>
      </c>
      <c r="P553" s="178" t="s">
        <v>9137</v>
      </c>
      <c r="Q553" s="178" t="s">
        <v>9138</v>
      </c>
      <c r="R553" s="178" t="s">
        <v>11927</v>
      </c>
      <c r="S553" s="178" t="s">
        <v>11927</v>
      </c>
      <c r="T553" s="178" t="s">
        <v>9971</v>
      </c>
      <c r="U553" s="178">
        <v>10</v>
      </c>
      <c r="V553" s="178" t="s">
        <v>13579</v>
      </c>
      <c r="W553" s="177">
        <v>2185553658</v>
      </c>
      <c r="X553" s="178" t="s">
        <v>11942</v>
      </c>
      <c r="Y553" s="178" t="s">
        <v>11947</v>
      </c>
      <c r="Z553" s="178" t="s">
        <v>32</v>
      </c>
      <c r="AA553" s="178" t="s">
        <v>189</v>
      </c>
      <c r="AB553" s="178">
        <v>0</v>
      </c>
      <c r="AC553" s="92" t="s">
        <v>326</v>
      </c>
      <c r="AD553" s="112">
        <f>IF(T553="SOPORTE_TELEFÓNICO",'BASE LIQUIDACION REDEBAN 2025'!$B$19,IF(AND(T553="VISITA_TÉCNICA",Z553="TIPO II"),'BASE LIQUIDACION REDEBAN 2025'!$B$18,'BASE LIQUIDACION REDEBAN 2025'!$B$17))</f>
        <v>35779.500569199998</v>
      </c>
      <c r="AE553" s="97">
        <v>0</v>
      </c>
      <c r="AF553" s="97">
        <f t="shared" si="8"/>
        <v>35779.500569199998</v>
      </c>
    </row>
    <row r="554" spans="1:32" s="85" customFormat="1" ht="13.15">
      <c r="A554" s="178" t="s">
        <v>76</v>
      </c>
      <c r="B554" s="95" t="str">
        <f>VLOOKUP(A554,'CENTRO DE COSTOS'!A:D,4,FALSE)</f>
        <v>DIEGO FERNANDO HENAO CARDONA</v>
      </c>
      <c r="C554" s="95" t="str">
        <f>VLOOKUP(A554,'CENTRO DE COSTOS'!A:D,2,FALSE)</f>
        <v>0004-0003</v>
      </c>
      <c r="D554" s="178">
        <v>19355</v>
      </c>
      <c r="E554" s="178">
        <v>2252886</v>
      </c>
      <c r="F554" s="178">
        <v>74851</v>
      </c>
      <c r="G554" s="178" t="s">
        <v>200</v>
      </c>
      <c r="H554" s="178" t="s">
        <v>13580</v>
      </c>
      <c r="I554" s="178" t="s">
        <v>13581</v>
      </c>
      <c r="J554" s="110" t="s">
        <v>167</v>
      </c>
      <c r="K554" s="178">
        <v>2252886</v>
      </c>
      <c r="L554" s="178" t="s">
        <v>13582</v>
      </c>
      <c r="M554" s="176">
        <v>45812.499305555553</v>
      </c>
      <c r="N554" s="176">
        <v>45825.592118055552</v>
      </c>
      <c r="O554" s="178" t="s">
        <v>9136</v>
      </c>
      <c r="P554" s="178" t="s">
        <v>9137</v>
      </c>
      <c r="Q554" s="178" t="s">
        <v>9138</v>
      </c>
      <c r="R554" s="178" t="s">
        <v>11927</v>
      </c>
      <c r="S554" s="178" t="s">
        <v>11927</v>
      </c>
      <c r="T554" s="178" t="s">
        <v>9971</v>
      </c>
      <c r="U554" s="178">
        <v>10</v>
      </c>
      <c r="V554" s="178" t="s">
        <v>13579</v>
      </c>
      <c r="W554" s="177">
        <v>45899500861</v>
      </c>
      <c r="X554" s="178" t="s">
        <v>12097</v>
      </c>
      <c r="Y554" s="178" t="s">
        <v>173</v>
      </c>
      <c r="Z554" s="178" t="s">
        <v>32</v>
      </c>
      <c r="AA554" s="178" t="s">
        <v>189</v>
      </c>
      <c r="AB554" s="178">
        <v>0</v>
      </c>
      <c r="AC554" s="92" t="s">
        <v>639</v>
      </c>
      <c r="AD554" s="112">
        <f>IF(T554="SOPORTE_TELEFÓNICO",'BASE LIQUIDACION REDEBAN 2025'!$B$19,IF(AND(T554="VISITA_TÉCNICA",Z554="TIPO II"),'BASE LIQUIDACION REDEBAN 2025'!$B$18,'BASE LIQUIDACION REDEBAN 2025'!$B$17))</f>
        <v>35779.500569199998</v>
      </c>
      <c r="AE554" s="97">
        <v>0</v>
      </c>
      <c r="AF554" s="97">
        <f t="shared" si="8"/>
        <v>35779.500569199998</v>
      </c>
    </row>
    <row r="555" spans="1:32" s="85" customFormat="1" ht="13.15">
      <c r="A555" s="178" t="s">
        <v>93</v>
      </c>
      <c r="B555" s="95" t="str">
        <f>VLOOKUP(A555,'CENTRO DE COSTOS'!A:D,4,FALSE)</f>
        <v>DIEGO FERNANDO HENAO CARDONA</v>
      </c>
      <c r="C555" s="95" t="str">
        <f>VLOOKUP(A555,'CENTRO DE COSTOS'!A:D,2,FALSE)</f>
        <v>0004-0003</v>
      </c>
      <c r="D555" s="178">
        <v>52835</v>
      </c>
      <c r="E555" s="178">
        <v>2266706</v>
      </c>
      <c r="F555" s="178">
        <v>27442</v>
      </c>
      <c r="G555" s="178" t="s">
        <v>162</v>
      </c>
      <c r="H555" s="178" t="s">
        <v>2311</v>
      </c>
      <c r="I555" s="178" t="s">
        <v>13583</v>
      </c>
      <c r="J555" s="110" t="s">
        <v>167</v>
      </c>
      <c r="K555" s="178">
        <v>2266706</v>
      </c>
      <c r="L555" s="178" t="s">
        <v>13584</v>
      </c>
      <c r="M555" s="176">
        <v>45814.643750000003</v>
      </c>
      <c r="N555" s="176">
        <v>45825.599907407406</v>
      </c>
      <c r="O555" s="178" t="s">
        <v>9206</v>
      </c>
      <c r="P555" s="178" t="s">
        <v>12743</v>
      </c>
      <c r="Q555" s="178" t="s">
        <v>9138</v>
      </c>
      <c r="R555" s="178" t="s">
        <v>11927</v>
      </c>
      <c r="S555" s="178" t="s">
        <v>11927</v>
      </c>
      <c r="T555" s="178" t="s">
        <v>9971</v>
      </c>
      <c r="U555" s="178">
        <v>30</v>
      </c>
      <c r="V555" s="178" t="s">
        <v>13585</v>
      </c>
      <c r="W555" s="177" t="s">
        <v>13586</v>
      </c>
      <c r="X555" s="178" t="s">
        <v>12037</v>
      </c>
      <c r="Y555" s="178" t="s">
        <v>173</v>
      </c>
      <c r="Z555" s="178" t="s">
        <v>32</v>
      </c>
      <c r="AA555" s="178" t="s">
        <v>189</v>
      </c>
      <c r="AB555" s="178">
        <v>0</v>
      </c>
      <c r="AC555" s="92" t="s">
        <v>2090</v>
      </c>
      <c r="AD555" s="112">
        <f>IF(T555="SOPORTE_TELEFÓNICO",'BASE LIQUIDACION REDEBAN 2025'!$B$19,IF(AND(T555="VISITA_TÉCNICA",Z555="TIPO II"),'BASE LIQUIDACION REDEBAN 2025'!$B$18,'BASE LIQUIDACION REDEBAN 2025'!$B$17))</f>
        <v>35779.500569199998</v>
      </c>
      <c r="AE555" s="97">
        <v>0</v>
      </c>
      <c r="AF555" s="97">
        <f t="shared" si="8"/>
        <v>35779.500569199998</v>
      </c>
    </row>
    <row r="556" spans="1:32" s="85" customFormat="1" ht="13.15">
      <c r="A556" s="178" t="s">
        <v>90</v>
      </c>
      <c r="B556" s="95" t="str">
        <f>VLOOKUP(A556,'CENTRO DE COSTOS'!A:D,4,FALSE)</f>
        <v>JUAN SEBASTIÁN RÍOS CASTRILLÓN</v>
      </c>
      <c r="C556" s="95" t="str">
        <f>VLOOKUP(A556,'CENTRO DE COSTOS'!A:D,2,FALSE)</f>
        <v>0004-0005</v>
      </c>
      <c r="D556" s="178">
        <v>5756</v>
      </c>
      <c r="E556" s="178">
        <v>2268616</v>
      </c>
      <c r="F556" s="178">
        <v>45981</v>
      </c>
      <c r="G556" s="178" t="s">
        <v>290</v>
      </c>
      <c r="H556" s="178" t="s">
        <v>549</v>
      </c>
      <c r="I556" s="178" t="s">
        <v>13587</v>
      </c>
      <c r="J556" s="110" t="s">
        <v>167</v>
      </c>
      <c r="K556" s="178">
        <v>2268616</v>
      </c>
      <c r="L556" s="178" t="s">
        <v>13588</v>
      </c>
      <c r="M556" s="176">
        <v>45815.461805555555</v>
      </c>
      <c r="N556" s="176">
        <v>45825.604710648149</v>
      </c>
      <c r="O556" s="178" t="s">
        <v>9206</v>
      </c>
      <c r="P556" s="178" t="s">
        <v>12743</v>
      </c>
      <c r="Q556" s="178" t="s">
        <v>9138</v>
      </c>
      <c r="R556" s="178" t="s">
        <v>11927</v>
      </c>
      <c r="S556" s="178" t="s">
        <v>11927</v>
      </c>
      <c r="T556" s="178" t="s">
        <v>9971</v>
      </c>
      <c r="U556" s="178">
        <v>90</v>
      </c>
      <c r="V556" s="178" t="s">
        <v>13589</v>
      </c>
      <c r="W556" s="177" t="s">
        <v>13590</v>
      </c>
      <c r="X556" s="178" t="s">
        <v>12037</v>
      </c>
      <c r="Y556" s="178" t="s">
        <v>173</v>
      </c>
      <c r="Z556" s="178" t="s">
        <v>30</v>
      </c>
      <c r="AA556" s="178" t="s">
        <v>189</v>
      </c>
      <c r="AB556" s="178">
        <v>0</v>
      </c>
      <c r="AC556" s="92" t="s">
        <v>280</v>
      </c>
      <c r="AD556" s="112">
        <f>IF(T556="SOPORTE_TELEFÓNICO",'BASE LIQUIDACION REDEBAN 2025'!$B$19,IF(AND(T556="VISITA_TÉCNICA",Z556="TIPO II"),'BASE LIQUIDACION REDEBAN 2025'!$B$18,'BASE LIQUIDACION REDEBAN 2025'!$B$17))</f>
        <v>35779.500569199998</v>
      </c>
      <c r="AE556" s="97">
        <v>0</v>
      </c>
      <c r="AF556" s="97">
        <f t="shared" si="8"/>
        <v>35779.500569199998</v>
      </c>
    </row>
    <row r="557" spans="1:32" s="85" customFormat="1" ht="13.15">
      <c r="A557" s="178" t="s">
        <v>99</v>
      </c>
      <c r="B557" s="95" t="str">
        <f>VLOOKUP(A557,'CENTRO DE COSTOS'!A:D,4,FALSE)</f>
        <v>JOSE MAURICIO HERNANDEZ ROJAS</v>
      </c>
      <c r="C557" s="95" t="str">
        <f>VLOOKUP(A557,'CENTRO DE COSTOS'!A:D,2,FALSE)</f>
        <v>0004-0001</v>
      </c>
      <c r="D557" s="178">
        <v>13473</v>
      </c>
      <c r="E557" s="178">
        <v>2272994</v>
      </c>
      <c r="F557" s="178">
        <v>61347</v>
      </c>
      <c r="G557" s="178" t="s">
        <v>364</v>
      </c>
      <c r="H557" s="178" t="s">
        <v>13591</v>
      </c>
      <c r="I557" s="178" t="s">
        <v>13592</v>
      </c>
      <c r="J557" s="110" t="s">
        <v>167</v>
      </c>
      <c r="K557" s="178">
        <v>2272994</v>
      </c>
      <c r="L557" s="178" t="s">
        <v>13593</v>
      </c>
      <c r="M557" s="176">
        <v>45817.466666666667</v>
      </c>
      <c r="N557" s="176">
        <v>45825.60565972222</v>
      </c>
      <c r="O557" s="178" t="s">
        <v>9136</v>
      </c>
      <c r="P557" s="178" t="s">
        <v>9137</v>
      </c>
      <c r="Q557" s="178" t="s">
        <v>9138</v>
      </c>
      <c r="R557" s="178" t="s">
        <v>11927</v>
      </c>
      <c r="S557" s="178" t="s">
        <v>11927</v>
      </c>
      <c r="T557" s="178" t="s">
        <v>9971</v>
      </c>
      <c r="U557" s="178">
        <v>20</v>
      </c>
      <c r="V557" s="178" t="s">
        <v>13594</v>
      </c>
      <c r="W557" s="177">
        <v>2259112776</v>
      </c>
      <c r="X557" s="178" t="s">
        <v>11942</v>
      </c>
      <c r="Y557" s="178" t="s">
        <v>173</v>
      </c>
      <c r="Z557" s="178" t="s">
        <v>32</v>
      </c>
      <c r="AA557" s="178" t="s">
        <v>189</v>
      </c>
      <c r="AB557" s="178">
        <v>0</v>
      </c>
      <c r="AC557" s="92" t="s">
        <v>12608</v>
      </c>
      <c r="AD557" s="112">
        <f>IF(T557="SOPORTE_TELEFÓNICO",'BASE LIQUIDACION REDEBAN 2025'!$B$19,IF(AND(T557="VISITA_TÉCNICA",Z557="TIPO II"),'BASE LIQUIDACION REDEBAN 2025'!$B$18,'BASE LIQUIDACION REDEBAN 2025'!$B$17))</f>
        <v>35779.500569199998</v>
      </c>
      <c r="AE557" s="97">
        <v>0</v>
      </c>
      <c r="AF557" s="97">
        <f t="shared" si="8"/>
        <v>35779.500569199998</v>
      </c>
    </row>
    <row r="558" spans="1:32" s="85" customFormat="1" ht="13.15">
      <c r="A558" s="178" t="s">
        <v>86</v>
      </c>
      <c r="B558" s="95" t="str">
        <f>VLOOKUP(A558,'CENTRO DE COSTOS'!A:D,4,FALSE)</f>
        <v>KEVIN ALEXIS CORZO BUSTOS</v>
      </c>
      <c r="C558" s="95" t="str">
        <f>VLOOKUP(A558,'CENTRO DE COSTOS'!A:D,2,FALSE)</f>
        <v>0004-0007</v>
      </c>
      <c r="D558" s="178">
        <v>73067</v>
      </c>
      <c r="E558" s="178">
        <v>2278864</v>
      </c>
      <c r="F558" s="178">
        <v>23585</v>
      </c>
      <c r="G558" s="178" t="s">
        <v>870</v>
      </c>
      <c r="H558" s="178" t="s">
        <v>12488</v>
      </c>
      <c r="I558" s="178" t="s">
        <v>13595</v>
      </c>
      <c r="J558" s="110" t="s">
        <v>167</v>
      </c>
      <c r="K558" s="178">
        <v>2278864</v>
      </c>
      <c r="L558" s="178" t="s">
        <v>13596</v>
      </c>
      <c r="M558" s="176">
        <v>45818.377083333333</v>
      </c>
      <c r="N558" s="176">
        <v>45825.606770833336</v>
      </c>
      <c r="O558" s="178" t="s">
        <v>9206</v>
      </c>
      <c r="P558" s="178" t="s">
        <v>12743</v>
      </c>
      <c r="Q558" s="178" t="s">
        <v>9138</v>
      </c>
      <c r="R558" s="178" t="s">
        <v>11927</v>
      </c>
      <c r="S558" s="178" t="s">
        <v>11927</v>
      </c>
      <c r="T558" s="178" t="s">
        <v>9971</v>
      </c>
      <c r="U558" s="178">
        <v>10</v>
      </c>
      <c r="V558" s="178" t="s">
        <v>13579</v>
      </c>
      <c r="W558" s="177" t="s">
        <v>13597</v>
      </c>
      <c r="X558" s="178" t="s">
        <v>12037</v>
      </c>
      <c r="Y558" s="178" t="s">
        <v>173</v>
      </c>
      <c r="Z558" s="178" t="s">
        <v>30</v>
      </c>
      <c r="AA558" s="178" t="s">
        <v>189</v>
      </c>
      <c r="AB558" s="178">
        <v>0</v>
      </c>
      <c r="AC558" s="92" t="s">
        <v>11938</v>
      </c>
      <c r="AD558" s="112">
        <f>IF(T558="SOPORTE_TELEFÓNICO",'BASE LIQUIDACION REDEBAN 2025'!$B$19,IF(AND(T558="VISITA_TÉCNICA",Z558="TIPO II"),'BASE LIQUIDACION REDEBAN 2025'!$B$18,'BASE LIQUIDACION REDEBAN 2025'!$B$17))</f>
        <v>35779.500569199998</v>
      </c>
      <c r="AE558" s="97">
        <v>0</v>
      </c>
      <c r="AF558" s="97">
        <f t="shared" si="8"/>
        <v>35779.500569199998</v>
      </c>
    </row>
    <row r="559" spans="1:32" s="85" customFormat="1" ht="13.15">
      <c r="A559" s="178" t="s">
        <v>96</v>
      </c>
      <c r="B559" s="95" t="str">
        <f>VLOOKUP(A559,'CENTRO DE COSTOS'!A:D,4,FALSE)</f>
        <v>JOSE MAURICIO HERNANDEZ ROJAS</v>
      </c>
      <c r="C559" s="95" t="str">
        <f>VLOOKUP(A559,'CENTRO DE COSTOS'!A:D,2,FALSE)</f>
        <v>0004-0001</v>
      </c>
      <c r="D559" s="178">
        <v>44001</v>
      </c>
      <c r="E559" s="178">
        <v>2289233</v>
      </c>
      <c r="F559" s="178">
        <v>78660</v>
      </c>
      <c r="G559" s="178" t="s">
        <v>566</v>
      </c>
      <c r="H559" s="178" t="s">
        <v>2105</v>
      </c>
      <c r="I559" s="178" t="s">
        <v>13598</v>
      </c>
      <c r="J559" s="110" t="s">
        <v>167</v>
      </c>
      <c r="K559" s="178">
        <v>2289233</v>
      </c>
      <c r="L559" s="178" t="s">
        <v>13599</v>
      </c>
      <c r="M559" s="176">
        <v>45819.556944444441</v>
      </c>
      <c r="N559" s="176">
        <v>45825.61105324074</v>
      </c>
      <c r="O559" s="178" t="s">
        <v>9136</v>
      </c>
      <c r="P559" s="178" t="s">
        <v>9137</v>
      </c>
      <c r="Q559" s="178" t="s">
        <v>9138</v>
      </c>
      <c r="R559" s="178" t="s">
        <v>11927</v>
      </c>
      <c r="S559" s="178" t="s">
        <v>11927</v>
      </c>
      <c r="T559" s="178" t="s">
        <v>9971</v>
      </c>
      <c r="U559" s="178">
        <v>10</v>
      </c>
      <c r="V559" s="178" t="s">
        <v>13579</v>
      </c>
      <c r="W559" s="177" t="s">
        <v>13600</v>
      </c>
      <c r="X559" s="178" t="s">
        <v>12397</v>
      </c>
      <c r="Y559" s="178" t="s">
        <v>173</v>
      </c>
      <c r="Z559" s="178" t="s">
        <v>30</v>
      </c>
      <c r="AA559" s="178" t="s">
        <v>189</v>
      </c>
      <c r="AB559" s="178">
        <v>0</v>
      </c>
      <c r="AC559" s="92" t="s">
        <v>313</v>
      </c>
      <c r="AD559" s="112">
        <f>IF(T559="SOPORTE_TELEFÓNICO",'BASE LIQUIDACION REDEBAN 2025'!$B$19,IF(AND(T559="VISITA_TÉCNICA",Z559="TIPO II"),'BASE LIQUIDACION REDEBAN 2025'!$B$18,'BASE LIQUIDACION REDEBAN 2025'!$B$17))</f>
        <v>35779.500569199998</v>
      </c>
      <c r="AE559" s="97">
        <v>0</v>
      </c>
      <c r="AF559" s="97">
        <f t="shared" si="8"/>
        <v>35779.500569199998</v>
      </c>
    </row>
    <row r="560" spans="1:32" s="85" customFormat="1" ht="13.15">
      <c r="A560" s="178" t="s">
        <v>72</v>
      </c>
      <c r="B560" s="95" t="str">
        <f>VLOOKUP(A560,'CENTRO DE COSTOS'!A:D,4,FALSE)</f>
        <v>MIGUEL JULIÁN HERNÁNDEZ GUARÍN</v>
      </c>
      <c r="C560" s="95" t="str">
        <f>VLOOKUP(A560,'CENTRO DE COSTOS'!A:D,2,FALSE)</f>
        <v>0004-0008</v>
      </c>
      <c r="D560" s="178">
        <v>68081</v>
      </c>
      <c r="E560" s="178">
        <v>2290301</v>
      </c>
      <c r="F560" s="178">
        <v>53211</v>
      </c>
      <c r="G560" s="178" t="s">
        <v>180</v>
      </c>
      <c r="H560" s="178" t="s">
        <v>4156</v>
      </c>
      <c r="I560" s="178" t="s">
        <v>13601</v>
      </c>
      <c r="J560" s="110" t="s">
        <v>167</v>
      </c>
      <c r="K560" s="178">
        <v>2290301</v>
      </c>
      <c r="L560" s="178" t="s">
        <v>13602</v>
      </c>
      <c r="M560" s="176">
        <v>45819.643750000003</v>
      </c>
      <c r="N560" s="176">
        <v>45825.614363425928</v>
      </c>
      <c r="O560" s="178" t="s">
        <v>9136</v>
      </c>
      <c r="P560" s="178" t="s">
        <v>9137</v>
      </c>
      <c r="Q560" s="178" t="s">
        <v>9138</v>
      </c>
      <c r="R560" s="178" t="s">
        <v>11927</v>
      </c>
      <c r="S560" s="178" t="s">
        <v>11927</v>
      </c>
      <c r="T560" s="178" t="s">
        <v>9971</v>
      </c>
      <c r="U560" s="178">
        <v>30</v>
      </c>
      <c r="V560" s="178" t="s">
        <v>13585</v>
      </c>
      <c r="W560" s="177">
        <v>2259114484</v>
      </c>
      <c r="X560" s="178" t="s">
        <v>11942</v>
      </c>
      <c r="Y560" s="178" t="s">
        <v>173</v>
      </c>
      <c r="Z560" s="178" t="s">
        <v>30</v>
      </c>
      <c r="AA560" s="178" t="s">
        <v>189</v>
      </c>
      <c r="AB560" s="178">
        <v>0</v>
      </c>
      <c r="AC560" s="92" t="s">
        <v>412</v>
      </c>
      <c r="AD560" s="112">
        <f>IF(T560="SOPORTE_TELEFÓNICO",'BASE LIQUIDACION REDEBAN 2025'!$B$19,IF(AND(T560="VISITA_TÉCNICA",Z560="TIPO II"),'BASE LIQUIDACION REDEBAN 2025'!$B$18,'BASE LIQUIDACION REDEBAN 2025'!$B$17))</f>
        <v>35779.500569199998</v>
      </c>
      <c r="AE560" s="97">
        <v>0</v>
      </c>
      <c r="AF560" s="97">
        <f t="shared" si="8"/>
        <v>35779.500569199998</v>
      </c>
    </row>
    <row r="561" spans="1:32" s="85" customFormat="1" ht="13.15">
      <c r="A561" s="178" t="s">
        <v>72</v>
      </c>
      <c r="B561" s="95" t="str">
        <f>VLOOKUP(A561,'CENTRO DE COSTOS'!A:D,4,FALSE)</f>
        <v>MIGUEL JULIÁN HERNÁNDEZ GUARÍN</v>
      </c>
      <c r="C561" s="95" t="str">
        <f>VLOOKUP(A561,'CENTRO DE COSTOS'!A:D,2,FALSE)</f>
        <v>0004-0008</v>
      </c>
      <c r="D561" s="178">
        <v>13688</v>
      </c>
      <c r="E561" s="178">
        <v>2291633</v>
      </c>
      <c r="F561" s="178">
        <v>77487</v>
      </c>
      <c r="G561" s="178" t="s">
        <v>364</v>
      </c>
      <c r="H561" s="178" t="s">
        <v>2056</v>
      </c>
      <c r="I561" s="178" t="s">
        <v>13603</v>
      </c>
      <c r="J561" s="110" t="s">
        <v>167</v>
      </c>
      <c r="K561" s="178">
        <v>2291633</v>
      </c>
      <c r="L561" s="178" t="s">
        <v>13604</v>
      </c>
      <c r="M561" s="176">
        <v>45820.333333333336</v>
      </c>
      <c r="N561" s="176">
        <v>45825.615717592591</v>
      </c>
      <c r="O561" s="178" t="s">
        <v>9136</v>
      </c>
      <c r="P561" s="178" t="s">
        <v>9137</v>
      </c>
      <c r="Q561" s="178" t="s">
        <v>9138</v>
      </c>
      <c r="R561" s="178" t="s">
        <v>11927</v>
      </c>
      <c r="S561" s="178" t="s">
        <v>11927</v>
      </c>
      <c r="T561" s="178" t="s">
        <v>9971</v>
      </c>
      <c r="U561" s="178">
        <v>30</v>
      </c>
      <c r="V561" s="178" t="s">
        <v>13585</v>
      </c>
      <c r="W561" s="177" t="s">
        <v>13605</v>
      </c>
      <c r="X561" s="178" t="s">
        <v>12037</v>
      </c>
      <c r="Y561" s="178" t="s">
        <v>173</v>
      </c>
      <c r="Z561" s="178" t="s">
        <v>175</v>
      </c>
      <c r="AA561" s="178" t="s">
        <v>2059</v>
      </c>
      <c r="AB561" s="178">
        <v>0</v>
      </c>
      <c r="AC561" s="92" t="s">
        <v>280</v>
      </c>
      <c r="AD561" s="112">
        <f>IF(T561="SOPORTE_TELEFÓNICO",'BASE LIQUIDACION REDEBAN 2025'!$B$19,IF(AND(T561="VISITA_TÉCNICA",Z561="TIPO II"),'BASE LIQUIDACION REDEBAN 2025'!$B$18,'BASE LIQUIDACION REDEBAN 2025'!$B$17))</f>
        <v>35779.500569199998</v>
      </c>
      <c r="AE561" s="97">
        <v>0</v>
      </c>
      <c r="AF561" s="97">
        <f t="shared" si="8"/>
        <v>35779.500569199998</v>
      </c>
    </row>
    <row r="562" spans="1:32" s="85" customFormat="1" ht="13.15">
      <c r="A562" s="178" t="s">
        <v>81</v>
      </c>
      <c r="B562" s="95" t="str">
        <f>VLOOKUP(A562,'CENTRO DE COSTOS'!A:D,4,FALSE)</f>
        <v>MIGUEL JULIÁN HERNÁNDEZ GUARÍN</v>
      </c>
      <c r="C562" s="95" t="str">
        <f>VLOOKUP(A562,'CENTRO DE COSTOS'!A:D,2,FALSE)</f>
        <v>0004-0008</v>
      </c>
      <c r="D562" s="178">
        <v>54498</v>
      </c>
      <c r="E562" s="178">
        <v>2298417</v>
      </c>
      <c r="F562" s="178">
        <v>70662</v>
      </c>
      <c r="G562" s="178" t="s">
        <v>408</v>
      </c>
      <c r="H562" s="178" t="s">
        <v>1109</v>
      </c>
      <c r="I562" s="178" t="s">
        <v>13606</v>
      </c>
      <c r="J562" s="110" t="s">
        <v>167</v>
      </c>
      <c r="K562" s="178">
        <v>2298417</v>
      </c>
      <c r="L562" s="178" t="s">
        <v>13607</v>
      </c>
      <c r="M562" s="176">
        <v>45820.736805555556</v>
      </c>
      <c r="N562" s="176">
        <v>45825.616655092592</v>
      </c>
      <c r="O562" s="178" t="s">
        <v>9136</v>
      </c>
      <c r="P562" s="178" t="s">
        <v>9137</v>
      </c>
      <c r="Q562" s="178" t="s">
        <v>9138</v>
      </c>
      <c r="R562" s="178" t="s">
        <v>11927</v>
      </c>
      <c r="S562" s="178" t="s">
        <v>11927</v>
      </c>
      <c r="T562" s="178" t="s">
        <v>9971</v>
      </c>
      <c r="U562" s="178">
        <v>30</v>
      </c>
      <c r="V562" s="178" t="s">
        <v>13585</v>
      </c>
      <c r="W562" s="177" t="s">
        <v>13608</v>
      </c>
      <c r="X562" s="178" t="s">
        <v>12397</v>
      </c>
      <c r="Y562" s="178" t="s">
        <v>173</v>
      </c>
      <c r="Z562" s="178" t="s">
        <v>32</v>
      </c>
      <c r="AA562" s="178" t="s">
        <v>189</v>
      </c>
      <c r="AB562" s="178">
        <v>0</v>
      </c>
      <c r="AC562" s="92" t="s">
        <v>367</v>
      </c>
      <c r="AD562" s="112">
        <f>IF(T562="SOPORTE_TELEFÓNICO",'BASE LIQUIDACION REDEBAN 2025'!$B$19,IF(AND(T562="VISITA_TÉCNICA",Z562="TIPO II"),'BASE LIQUIDACION REDEBAN 2025'!$B$18,'BASE LIQUIDACION REDEBAN 2025'!$B$17))</f>
        <v>35779.500569199998</v>
      </c>
      <c r="AE562" s="97">
        <v>0</v>
      </c>
      <c r="AF562" s="97">
        <f t="shared" si="8"/>
        <v>35779.500569199998</v>
      </c>
    </row>
    <row r="563" spans="1:32" s="85" customFormat="1" ht="13.15">
      <c r="A563" s="178" t="s">
        <v>100</v>
      </c>
      <c r="B563" s="95" t="str">
        <f>VLOOKUP(A563,'CENTRO DE COSTOS'!A:D,4,FALSE)</f>
        <v>KEVIN ALEXIS CORZO BUSTOS</v>
      </c>
      <c r="C563" s="95" t="str">
        <f>VLOOKUP(A563,'CENTRO DE COSTOS'!A:D,2,FALSE)</f>
        <v>0004-0007</v>
      </c>
      <c r="D563" s="178">
        <v>50400</v>
      </c>
      <c r="E563" s="178">
        <v>2301830</v>
      </c>
      <c r="F563" s="178">
        <v>78905</v>
      </c>
      <c r="G563" s="178" t="s">
        <v>192</v>
      </c>
      <c r="H563" s="178" t="s">
        <v>13609</v>
      </c>
      <c r="I563" s="178" t="s">
        <v>13610</v>
      </c>
      <c r="J563" s="110" t="s">
        <v>167</v>
      </c>
      <c r="K563" s="178">
        <v>2301830</v>
      </c>
      <c r="L563" s="178" t="s">
        <v>13611</v>
      </c>
      <c r="M563" s="176">
        <v>45821.517361111109</v>
      </c>
      <c r="N563" s="176">
        <v>45825.619849537034</v>
      </c>
      <c r="O563" s="178" t="s">
        <v>9136</v>
      </c>
      <c r="P563" s="178" t="s">
        <v>9137</v>
      </c>
      <c r="Q563" s="178" t="s">
        <v>9138</v>
      </c>
      <c r="R563" s="178" t="s">
        <v>11927</v>
      </c>
      <c r="S563" s="178" t="s">
        <v>11927</v>
      </c>
      <c r="T563" s="178" t="s">
        <v>9971</v>
      </c>
      <c r="U563" s="178">
        <v>20</v>
      </c>
      <c r="V563" s="178" t="s">
        <v>13612</v>
      </c>
      <c r="W563" s="177">
        <v>700160691880</v>
      </c>
      <c r="X563" s="178" t="s">
        <v>12037</v>
      </c>
      <c r="Y563" s="178" t="s">
        <v>173</v>
      </c>
      <c r="Z563" s="178" t="s">
        <v>30</v>
      </c>
      <c r="AA563" s="178" t="s">
        <v>189</v>
      </c>
      <c r="AB563" s="178">
        <v>0</v>
      </c>
      <c r="AC563" s="92" t="s">
        <v>280</v>
      </c>
      <c r="AD563" s="112">
        <f>IF(T563="SOPORTE_TELEFÓNICO",'BASE LIQUIDACION REDEBAN 2025'!$B$19,IF(AND(T563="VISITA_TÉCNICA",Z563="TIPO II"),'BASE LIQUIDACION REDEBAN 2025'!$B$18,'BASE LIQUIDACION REDEBAN 2025'!$B$17))</f>
        <v>35779.500569199998</v>
      </c>
      <c r="AE563" s="97">
        <v>0</v>
      </c>
      <c r="AF563" s="97">
        <f t="shared" si="8"/>
        <v>35779.500569199998</v>
      </c>
    </row>
    <row r="564" spans="1:32" s="85" customFormat="1" ht="13.15">
      <c r="A564" s="178" t="s">
        <v>90</v>
      </c>
      <c r="B564" s="95" t="str">
        <f>VLOOKUP(A564,'CENTRO DE COSTOS'!A:D,4,FALSE)</f>
        <v>JUAN SEBASTIÁN RÍOS CASTRILLÓN</v>
      </c>
      <c r="C564" s="95" t="str">
        <f>VLOOKUP(A564,'CENTRO DE COSTOS'!A:D,2,FALSE)</f>
        <v>0004-0005</v>
      </c>
      <c r="D564" s="178">
        <v>5686</v>
      </c>
      <c r="E564" s="178">
        <v>2291119</v>
      </c>
      <c r="F564" s="178">
        <v>79187</v>
      </c>
      <c r="G564" s="178" t="s">
        <v>290</v>
      </c>
      <c r="H564" s="178" t="s">
        <v>5324</v>
      </c>
      <c r="I564" s="178" t="s">
        <v>13613</v>
      </c>
      <c r="J564" s="110" t="s">
        <v>167</v>
      </c>
      <c r="K564" s="178">
        <v>2291119</v>
      </c>
      <c r="L564" s="178" t="s">
        <v>13614</v>
      </c>
      <c r="M564" s="176">
        <v>45819.694444444445</v>
      </c>
      <c r="N564" s="176">
        <v>45825.63175925926</v>
      </c>
      <c r="O564" s="178" t="s">
        <v>9136</v>
      </c>
      <c r="P564" s="178" t="s">
        <v>9137</v>
      </c>
      <c r="Q564" s="178" t="s">
        <v>9138</v>
      </c>
      <c r="R564" s="178" t="s">
        <v>11927</v>
      </c>
      <c r="S564" s="178" t="s">
        <v>11927</v>
      </c>
      <c r="T564" s="178" t="s">
        <v>177</v>
      </c>
      <c r="U564" s="178">
        <v>20</v>
      </c>
      <c r="V564" s="178" t="s">
        <v>13615</v>
      </c>
      <c r="W564" s="177">
        <v>0</v>
      </c>
      <c r="X564" s="178">
        <v>0</v>
      </c>
      <c r="Y564" s="178" t="s">
        <v>173</v>
      </c>
      <c r="Z564" s="178" t="s">
        <v>28</v>
      </c>
      <c r="AA564" s="178" t="s">
        <v>189</v>
      </c>
      <c r="AB564" s="178">
        <v>1</v>
      </c>
      <c r="AC564" s="92" t="s">
        <v>1394</v>
      </c>
      <c r="AD564" s="112">
        <f>IF(T564="SOPORTE_TELEFÓNICO",'BASE LIQUIDACION REDEBAN 2025'!$B$19,IF(AND(T564="VISITA_TÉCNICA",Z564="TIPO II"),'BASE LIQUIDACION REDEBAN 2025'!$B$18,'BASE LIQUIDACION REDEBAN 2025'!$B$17))</f>
        <v>67654.12000000001</v>
      </c>
      <c r="AE564" s="97">
        <v>0</v>
      </c>
      <c r="AF564" s="97">
        <f t="shared" ref="AF564:AF627" si="9">IF(T564="VISITA_TÉCNICA",AD564*AB564,AD564)</f>
        <v>67654.12000000001</v>
      </c>
    </row>
    <row r="565" spans="1:32" s="85" customFormat="1" ht="13.15">
      <c r="A565" s="178" t="s">
        <v>76</v>
      </c>
      <c r="B565" s="95" t="str">
        <f>VLOOKUP(A565,'CENTRO DE COSTOS'!A:D,4,FALSE)</f>
        <v>DIEGO FERNANDO HENAO CARDONA</v>
      </c>
      <c r="C565" s="95" t="str">
        <f>VLOOKUP(A565,'CENTRO DE COSTOS'!A:D,2,FALSE)</f>
        <v>0004-0003</v>
      </c>
      <c r="D565" s="178">
        <v>19142</v>
      </c>
      <c r="E565" s="178">
        <v>2304622</v>
      </c>
      <c r="F565" s="178">
        <v>59833</v>
      </c>
      <c r="G565" s="178" t="s">
        <v>200</v>
      </c>
      <c r="H565" s="178" t="s">
        <v>13616</v>
      </c>
      <c r="I565" s="178" t="s">
        <v>13617</v>
      </c>
      <c r="J565" s="110" t="s">
        <v>167</v>
      </c>
      <c r="K565" s="178">
        <v>2304622</v>
      </c>
      <c r="L565" s="178" t="s">
        <v>13618</v>
      </c>
      <c r="M565" s="176">
        <v>45822.375</v>
      </c>
      <c r="N565" s="176">
        <v>45825.633275462962</v>
      </c>
      <c r="O565" s="178" t="s">
        <v>9136</v>
      </c>
      <c r="P565" s="178" t="s">
        <v>9137</v>
      </c>
      <c r="Q565" s="178" t="s">
        <v>9138</v>
      </c>
      <c r="R565" s="178" t="s">
        <v>11927</v>
      </c>
      <c r="S565" s="178" t="s">
        <v>11927</v>
      </c>
      <c r="T565" s="178" t="s">
        <v>177</v>
      </c>
      <c r="U565" s="178">
        <v>340</v>
      </c>
      <c r="V565" s="178" t="s">
        <v>13619</v>
      </c>
      <c r="W565" s="177">
        <v>0</v>
      </c>
      <c r="X565" s="178">
        <v>0</v>
      </c>
      <c r="Y565" s="178" t="s">
        <v>173</v>
      </c>
      <c r="Z565" s="178" t="s">
        <v>28</v>
      </c>
      <c r="AA565" s="178" t="s">
        <v>189</v>
      </c>
      <c r="AB565" s="178">
        <v>1</v>
      </c>
      <c r="AC565" s="92" t="s">
        <v>412</v>
      </c>
      <c r="AD565" s="112">
        <f>IF(T565="SOPORTE_TELEFÓNICO",'BASE LIQUIDACION REDEBAN 2025'!$B$19,IF(AND(T565="VISITA_TÉCNICA",Z565="TIPO II"),'BASE LIQUIDACION REDEBAN 2025'!$B$18,'BASE LIQUIDACION REDEBAN 2025'!$B$17))</f>
        <v>67654.12000000001</v>
      </c>
      <c r="AE565" s="97">
        <v>0</v>
      </c>
      <c r="AF565" s="97">
        <f t="shared" si="9"/>
        <v>67654.12000000001</v>
      </c>
    </row>
    <row r="566" spans="1:32" s="85" customFormat="1" ht="13.15">
      <c r="A566" s="178" t="s">
        <v>80</v>
      </c>
      <c r="B566" s="95" t="str">
        <f>VLOOKUP(A566,'CENTRO DE COSTOS'!A:D,4,FALSE)</f>
        <v>JOSE MAURICIO HERNANDEZ ROJAS</v>
      </c>
      <c r="C566" s="95" t="str">
        <f>VLOOKUP(A566,'CENTRO DE COSTOS'!A:D,2,FALSE)</f>
        <v>0004-0001</v>
      </c>
      <c r="D566" s="178">
        <v>13001</v>
      </c>
      <c r="E566" s="178">
        <v>2308592</v>
      </c>
      <c r="F566" s="178">
        <v>79054</v>
      </c>
      <c r="G566" s="178" t="s">
        <v>364</v>
      </c>
      <c r="H566" s="178" t="s">
        <v>80</v>
      </c>
      <c r="I566" s="178" t="s">
        <v>13620</v>
      </c>
      <c r="J566" s="110" t="s">
        <v>167</v>
      </c>
      <c r="K566" s="178">
        <v>2308592</v>
      </c>
      <c r="L566" s="178" t="s">
        <v>13621</v>
      </c>
      <c r="M566" s="176">
        <v>45824.433333333334</v>
      </c>
      <c r="N566" s="176">
        <v>45825.635370370372</v>
      </c>
      <c r="O566" s="178" t="s">
        <v>9136</v>
      </c>
      <c r="P566" s="178" t="s">
        <v>9137</v>
      </c>
      <c r="Q566" s="178" t="s">
        <v>9138</v>
      </c>
      <c r="R566" s="178" t="s">
        <v>11927</v>
      </c>
      <c r="S566" s="178" t="s">
        <v>11927</v>
      </c>
      <c r="T566" s="178" t="s">
        <v>177</v>
      </c>
      <c r="U566" s="178">
        <v>30</v>
      </c>
      <c r="V566" s="178" t="s">
        <v>13622</v>
      </c>
      <c r="W566" s="177">
        <v>0</v>
      </c>
      <c r="X566" s="178">
        <v>0</v>
      </c>
      <c r="Y566" s="178" t="s">
        <v>173</v>
      </c>
      <c r="Z566" s="178" t="s">
        <v>25</v>
      </c>
      <c r="AA566" s="178" t="s">
        <v>189</v>
      </c>
      <c r="AB566" s="178">
        <v>1</v>
      </c>
      <c r="AC566" s="92" t="s">
        <v>595</v>
      </c>
      <c r="AD566" s="112">
        <f>IF(T566="SOPORTE_TELEFÓNICO",'BASE LIQUIDACION REDEBAN 2025'!$B$19,IF(AND(T566="VISITA_TÉCNICA",Z566="TIPO II"),'BASE LIQUIDACION REDEBAN 2025'!$B$18,'BASE LIQUIDACION REDEBAN 2025'!$B$17))</f>
        <v>35779.500569199998</v>
      </c>
      <c r="AE566" s="97">
        <v>0</v>
      </c>
      <c r="AF566" s="97">
        <f t="shared" si="9"/>
        <v>35779.500569199998</v>
      </c>
    </row>
    <row r="567" spans="1:32" s="85" customFormat="1" ht="13.15">
      <c r="A567" s="178" t="s">
        <v>76</v>
      </c>
      <c r="B567" s="95" t="str">
        <f>VLOOKUP(A567,'CENTRO DE COSTOS'!A:D,4,FALSE)</f>
        <v>DIEGO FERNANDO HENAO CARDONA</v>
      </c>
      <c r="C567" s="95" t="str">
        <f>VLOOKUP(A567,'CENTRO DE COSTOS'!A:D,2,FALSE)</f>
        <v>0004-0003</v>
      </c>
      <c r="D567" s="178">
        <v>76248</v>
      </c>
      <c r="E567" s="178">
        <v>2308838</v>
      </c>
      <c r="F567" s="178">
        <v>38772</v>
      </c>
      <c r="G567" s="178" t="s">
        <v>230</v>
      </c>
      <c r="H567" s="178" t="s">
        <v>2425</v>
      </c>
      <c r="I567" s="178" t="s">
        <v>13623</v>
      </c>
      <c r="J567" s="110" t="s">
        <v>167</v>
      </c>
      <c r="K567" s="178">
        <v>2308838</v>
      </c>
      <c r="L567" s="178" t="s">
        <v>13624</v>
      </c>
      <c r="M567" s="176">
        <v>45824.44027777778</v>
      </c>
      <c r="N567" s="176">
        <v>45825.635960648149</v>
      </c>
      <c r="O567" s="178" t="s">
        <v>9136</v>
      </c>
      <c r="P567" s="178" t="s">
        <v>9137</v>
      </c>
      <c r="Q567" s="178" t="s">
        <v>9138</v>
      </c>
      <c r="R567" s="178" t="s">
        <v>11927</v>
      </c>
      <c r="S567" s="178" t="s">
        <v>11927</v>
      </c>
      <c r="T567" s="178" t="s">
        <v>177</v>
      </c>
      <c r="U567" s="178">
        <v>110</v>
      </c>
      <c r="V567" s="178" t="s">
        <v>13625</v>
      </c>
      <c r="W567" s="177">
        <v>0</v>
      </c>
      <c r="X567" s="178">
        <v>0</v>
      </c>
      <c r="Y567" s="178" t="s">
        <v>173</v>
      </c>
      <c r="Z567" s="178" t="s">
        <v>28</v>
      </c>
      <c r="AA567" s="178" t="s">
        <v>189</v>
      </c>
      <c r="AB567" s="178">
        <v>1</v>
      </c>
      <c r="AC567" s="92" t="s">
        <v>2183</v>
      </c>
      <c r="AD567" s="112">
        <f>IF(T567="SOPORTE_TELEFÓNICO",'BASE LIQUIDACION REDEBAN 2025'!$B$19,IF(AND(T567="VISITA_TÉCNICA",Z567="TIPO II"),'BASE LIQUIDACION REDEBAN 2025'!$B$18,'BASE LIQUIDACION REDEBAN 2025'!$B$17))</f>
        <v>67654.12000000001</v>
      </c>
      <c r="AE567" s="97">
        <v>0</v>
      </c>
      <c r="AF567" s="97">
        <f t="shared" si="9"/>
        <v>67654.12000000001</v>
      </c>
    </row>
    <row r="568" spans="1:32" s="85" customFormat="1" ht="13.15">
      <c r="A568" s="178" t="s">
        <v>60</v>
      </c>
      <c r="B568" s="95" t="str">
        <f>VLOOKUP(A568,'CENTRO DE COSTOS'!A:D,4,FALSE)</f>
        <v>JUAN SEBASTIÁN RÍOS CASTRILLÓN</v>
      </c>
      <c r="C568" s="95" t="str">
        <f>VLOOKUP(A568,'CENTRO DE COSTOS'!A:D,2,FALSE)</f>
        <v>0004-0005</v>
      </c>
      <c r="D568" s="178">
        <v>5045</v>
      </c>
      <c r="E568" s="178">
        <v>2293230</v>
      </c>
      <c r="F568" s="178">
        <v>35610</v>
      </c>
      <c r="G568" s="178" t="s">
        <v>290</v>
      </c>
      <c r="H568" s="178" t="s">
        <v>60</v>
      </c>
      <c r="I568" s="178" t="s">
        <v>4332</v>
      </c>
      <c r="J568" s="110" t="s">
        <v>167</v>
      </c>
      <c r="K568" s="178">
        <v>2293230</v>
      </c>
      <c r="L568" s="178" t="s">
        <v>13626</v>
      </c>
      <c r="M568" s="176">
        <v>45820.37222222222</v>
      </c>
      <c r="N568" s="176">
        <v>45825.668124999997</v>
      </c>
      <c r="O568" s="178" t="s">
        <v>9136</v>
      </c>
      <c r="P568" s="178" t="s">
        <v>9137</v>
      </c>
      <c r="Q568" s="178" t="s">
        <v>9138</v>
      </c>
      <c r="R568" s="178" t="s">
        <v>11927</v>
      </c>
      <c r="S568" s="178" t="s">
        <v>11927</v>
      </c>
      <c r="T568" s="178" t="s">
        <v>177</v>
      </c>
      <c r="U568" s="178">
        <v>200</v>
      </c>
      <c r="V568" s="178" t="s">
        <v>13627</v>
      </c>
      <c r="W568" s="177">
        <v>0</v>
      </c>
      <c r="X568" s="178">
        <v>0</v>
      </c>
      <c r="Y568" s="178" t="s">
        <v>173</v>
      </c>
      <c r="Z568" s="178" t="s">
        <v>25</v>
      </c>
      <c r="AA568" s="178" t="s">
        <v>189</v>
      </c>
      <c r="AB568" s="178">
        <v>1</v>
      </c>
      <c r="AC568" s="92">
        <v>0</v>
      </c>
      <c r="AD568" s="112">
        <f>IF(T568="SOPORTE_TELEFÓNICO",'BASE LIQUIDACION REDEBAN 2025'!$B$19,IF(AND(T568="VISITA_TÉCNICA",Z568="TIPO II"),'BASE LIQUIDACION REDEBAN 2025'!$B$18,'BASE LIQUIDACION REDEBAN 2025'!$B$17))</f>
        <v>35779.500569199998</v>
      </c>
      <c r="AE568" s="97">
        <v>0</v>
      </c>
      <c r="AF568" s="97">
        <f t="shared" si="9"/>
        <v>35779.500569199998</v>
      </c>
    </row>
    <row r="569" spans="1:32" s="85" customFormat="1" ht="13.15">
      <c r="A569" s="178" t="s">
        <v>90</v>
      </c>
      <c r="B569" s="95" t="str">
        <f>VLOOKUP(A569,'CENTRO DE COSTOS'!A:D,4,FALSE)</f>
        <v>JUAN SEBASTIÁN RÍOS CASTRILLÓN</v>
      </c>
      <c r="C569" s="95" t="str">
        <f>VLOOKUP(A569,'CENTRO DE COSTOS'!A:D,2,FALSE)</f>
        <v>0004-0005</v>
      </c>
      <c r="D569" s="178">
        <v>5237</v>
      </c>
      <c r="E569" s="178">
        <v>2303068</v>
      </c>
      <c r="F569" s="178">
        <v>16557</v>
      </c>
      <c r="G569" s="178" t="s">
        <v>290</v>
      </c>
      <c r="H569" s="178" t="s">
        <v>5289</v>
      </c>
      <c r="I569" s="178" t="s">
        <v>13628</v>
      </c>
      <c r="J569" s="110" t="s">
        <v>167</v>
      </c>
      <c r="K569" s="178">
        <v>2303068</v>
      </c>
      <c r="L569" s="178" t="s">
        <v>13629</v>
      </c>
      <c r="M569" s="176">
        <v>45821.652777777781</v>
      </c>
      <c r="N569" s="176">
        <v>45825.668981481482</v>
      </c>
      <c r="O569" s="178" t="s">
        <v>9136</v>
      </c>
      <c r="P569" s="178" t="s">
        <v>9137</v>
      </c>
      <c r="Q569" s="178" t="s">
        <v>9138</v>
      </c>
      <c r="R569" s="178" t="s">
        <v>11927</v>
      </c>
      <c r="S569" s="178" t="s">
        <v>11927</v>
      </c>
      <c r="T569" s="178" t="s">
        <v>177</v>
      </c>
      <c r="U569" s="178">
        <v>20</v>
      </c>
      <c r="V569" s="178" t="s">
        <v>13630</v>
      </c>
      <c r="W569" s="177">
        <v>0</v>
      </c>
      <c r="X569" s="178">
        <v>0</v>
      </c>
      <c r="Y569" s="178" t="s">
        <v>173</v>
      </c>
      <c r="Z569" s="178" t="s">
        <v>28</v>
      </c>
      <c r="AA569" s="178" t="s">
        <v>189</v>
      </c>
      <c r="AB569" s="178">
        <v>1</v>
      </c>
      <c r="AC569" s="92">
        <v>0</v>
      </c>
      <c r="AD569" s="112">
        <f>IF(T569="SOPORTE_TELEFÓNICO",'BASE LIQUIDACION REDEBAN 2025'!$B$19,IF(AND(T569="VISITA_TÉCNICA",Z569="TIPO II"),'BASE LIQUIDACION REDEBAN 2025'!$B$18,'BASE LIQUIDACION REDEBAN 2025'!$B$17))</f>
        <v>67654.12000000001</v>
      </c>
      <c r="AE569" s="97">
        <v>0</v>
      </c>
      <c r="AF569" s="97">
        <f t="shared" si="9"/>
        <v>67654.12000000001</v>
      </c>
    </row>
    <row r="570" spans="1:32" s="85" customFormat="1" ht="13.15">
      <c r="A570" s="178" t="s">
        <v>68</v>
      </c>
      <c r="B570" s="95" t="str">
        <f>VLOOKUP(A570,'CENTRO DE COSTOS'!A:D,4,FALSE)</f>
        <v>WILLIAM ASDRUBAL ROZO ROZO</v>
      </c>
      <c r="C570" s="95" t="str">
        <f>VLOOKUP(A570,'CENTRO DE COSTOS'!A:D,2,FALSE)</f>
        <v>0004-0004</v>
      </c>
      <c r="D570" s="178">
        <v>11001</v>
      </c>
      <c r="E570" s="178">
        <v>2311505</v>
      </c>
      <c r="F570" s="178">
        <v>47779</v>
      </c>
      <c r="G570" s="178" t="s">
        <v>298</v>
      </c>
      <c r="H570" s="178" t="s">
        <v>68</v>
      </c>
      <c r="I570" s="178" t="s">
        <v>13631</v>
      </c>
      <c r="J570" s="110" t="s">
        <v>167</v>
      </c>
      <c r="K570" s="178">
        <v>2311505</v>
      </c>
      <c r="L570" s="178" t="s">
        <v>13632</v>
      </c>
      <c r="M570" s="176">
        <v>45824.634027777778</v>
      </c>
      <c r="N570" s="176">
        <v>45825.670277777775</v>
      </c>
      <c r="O570" s="178" t="s">
        <v>9136</v>
      </c>
      <c r="P570" s="178" t="s">
        <v>9137</v>
      </c>
      <c r="Q570" s="178" t="s">
        <v>9138</v>
      </c>
      <c r="R570" s="178" t="s">
        <v>11927</v>
      </c>
      <c r="S570" s="178" t="s">
        <v>11927</v>
      </c>
      <c r="T570" s="178" t="s">
        <v>177</v>
      </c>
      <c r="U570" s="178">
        <v>10</v>
      </c>
      <c r="V570" s="178" t="s">
        <v>13633</v>
      </c>
      <c r="W570" s="177">
        <v>0</v>
      </c>
      <c r="X570" s="178">
        <v>0</v>
      </c>
      <c r="Y570" s="178" t="s">
        <v>173</v>
      </c>
      <c r="Z570" s="178" t="s">
        <v>25</v>
      </c>
      <c r="AA570" s="178" t="s">
        <v>189</v>
      </c>
      <c r="AB570" s="178">
        <v>1</v>
      </c>
      <c r="AC570" s="92">
        <v>0</v>
      </c>
      <c r="AD570" s="112">
        <f>IF(T570="SOPORTE_TELEFÓNICO",'BASE LIQUIDACION REDEBAN 2025'!$B$19,IF(AND(T570="VISITA_TÉCNICA",Z570="TIPO II"),'BASE LIQUIDACION REDEBAN 2025'!$B$18,'BASE LIQUIDACION REDEBAN 2025'!$B$17))</f>
        <v>35779.500569199998</v>
      </c>
      <c r="AE570" s="97">
        <v>0</v>
      </c>
      <c r="AF570" s="97">
        <f t="shared" si="9"/>
        <v>35779.500569199998</v>
      </c>
    </row>
    <row r="571" spans="1:32" s="85" customFormat="1" ht="13.15">
      <c r="A571" s="178" t="s">
        <v>81</v>
      </c>
      <c r="B571" s="95" t="str">
        <f>VLOOKUP(A571,'CENTRO DE COSTOS'!A:D,4,FALSE)</f>
        <v>MIGUEL JULIÁN HERNÁNDEZ GUARÍN</v>
      </c>
      <c r="C571" s="95" t="str">
        <f>VLOOKUP(A571,'CENTRO DE COSTOS'!A:D,2,FALSE)</f>
        <v>0004-0008</v>
      </c>
      <c r="D571" s="178">
        <v>54001</v>
      </c>
      <c r="E571" s="178">
        <v>2311278</v>
      </c>
      <c r="F571" s="178">
        <v>78799</v>
      </c>
      <c r="G571" s="178" t="s">
        <v>408</v>
      </c>
      <c r="H571" s="178" t="s">
        <v>81</v>
      </c>
      <c r="I571" s="178" t="s">
        <v>13634</v>
      </c>
      <c r="J571" s="110" t="s">
        <v>167</v>
      </c>
      <c r="K571" s="178">
        <v>2311278</v>
      </c>
      <c r="L571" s="178" t="s">
        <v>13635</v>
      </c>
      <c r="M571" s="176">
        <v>45824.631249999999</v>
      </c>
      <c r="N571" s="176">
        <v>45825.671875</v>
      </c>
      <c r="O571" s="178" t="s">
        <v>9136</v>
      </c>
      <c r="P571" s="178" t="s">
        <v>9137</v>
      </c>
      <c r="Q571" s="178" t="s">
        <v>9138</v>
      </c>
      <c r="R571" s="178" t="s">
        <v>11927</v>
      </c>
      <c r="S571" s="178" t="s">
        <v>11927</v>
      </c>
      <c r="T571" s="178" t="s">
        <v>177</v>
      </c>
      <c r="U571" s="178">
        <v>10</v>
      </c>
      <c r="V571" s="178" t="s">
        <v>13636</v>
      </c>
      <c r="W571" s="177">
        <v>0</v>
      </c>
      <c r="X571" s="178">
        <v>0</v>
      </c>
      <c r="Y571" s="178" t="s">
        <v>173</v>
      </c>
      <c r="Z571" s="178" t="s">
        <v>25</v>
      </c>
      <c r="AA571" s="178" t="s">
        <v>189</v>
      </c>
      <c r="AB571" s="178">
        <v>1</v>
      </c>
      <c r="AC571" s="92">
        <v>0</v>
      </c>
      <c r="AD571" s="112">
        <f>IF(T571="SOPORTE_TELEFÓNICO",'BASE LIQUIDACION REDEBAN 2025'!$B$19,IF(AND(T571="VISITA_TÉCNICA",Z571="TIPO II"),'BASE LIQUIDACION REDEBAN 2025'!$B$18,'BASE LIQUIDACION REDEBAN 2025'!$B$17))</f>
        <v>35779.500569199998</v>
      </c>
      <c r="AE571" s="97">
        <v>0</v>
      </c>
      <c r="AF571" s="97">
        <f t="shared" si="9"/>
        <v>35779.500569199998</v>
      </c>
    </row>
    <row r="572" spans="1:32" s="85" customFormat="1" ht="13.15">
      <c r="A572" s="178" t="s">
        <v>76</v>
      </c>
      <c r="B572" s="95" t="str">
        <f>VLOOKUP(A572,'CENTRO DE COSTOS'!A:D,4,FALSE)</f>
        <v>DIEGO FERNANDO HENAO CARDONA</v>
      </c>
      <c r="C572" s="95" t="str">
        <f>VLOOKUP(A572,'CENTRO DE COSTOS'!A:D,2,FALSE)</f>
        <v>0004-0003</v>
      </c>
      <c r="D572" s="178">
        <v>76248</v>
      </c>
      <c r="E572" s="178">
        <v>2312284</v>
      </c>
      <c r="F572" s="178">
        <v>34820</v>
      </c>
      <c r="G572" s="178" t="s">
        <v>230</v>
      </c>
      <c r="H572" s="178" t="s">
        <v>2425</v>
      </c>
      <c r="I572" s="178" t="s">
        <v>6959</v>
      </c>
      <c r="J572" s="110" t="s">
        <v>167</v>
      </c>
      <c r="K572" s="178">
        <v>2312284</v>
      </c>
      <c r="L572" s="178" t="s">
        <v>13637</v>
      </c>
      <c r="M572" s="176">
        <v>45824.681944444441</v>
      </c>
      <c r="N572" s="176">
        <v>45825.673796296294</v>
      </c>
      <c r="O572" s="178" t="s">
        <v>9136</v>
      </c>
      <c r="P572" s="178" t="s">
        <v>9137</v>
      </c>
      <c r="Q572" s="178" t="s">
        <v>9138</v>
      </c>
      <c r="R572" s="178" t="s">
        <v>11927</v>
      </c>
      <c r="S572" s="178" t="s">
        <v>11927</v>
      </c>
      <c r="T572" s="178" t="s">
        <v>177</v>
      </c>
      <c r="U572" s="178">
        <v>80</v>
      </c>
      <c r="V572" s="178" t="s">
        <v>13638</v>
      </c>
      <c r="W572" s="177">
        <v>0</v>
      </c>
      <c r="X572" s="178">
        <v>0</v>
      </c>
      <c r="Y572" s="178" t="s">
        <v>173</v>
      </c>
      <c r="Z572" s="178" t="s">
        <v>28</v>
      </c>
      <c r="AA572" s="178" t="s">
        <v>189</v>
      </c>
      <c r="AB572" s="178">
        <v>1</v>
      </c>
      <c r="AC572" s="92" t="s">
        <v>1632</v>
      </c>
      <c r="AD572" s="112">
        <f>IF(T572="SOPORTE_TELEFÓNICO",'BASE LIQUIDACION REDEBAN 2025'!$B$19,IF(AND(T572="VISITA_TÉCNICA",Z572="TIPO II"),'BASE LIQUIDACION REDEBAN 2025'!$B$18,'BASE LIQUIDACION REDEBAN 2025'!$B$17))</f>
        <v>67654.12000000001</v>
      </c>
      <c r="AE572" s="97">
        <v>0</v>
      </c>
      <c r="AF572" s="97">
        <f t="shared" si="9"/>
        <v>67654.12000000001</v>
      </c>
    </row>
    <row r="573" spans="1:32" s="85" customFormat="1" ht="13.15">
      <c r="A573" s="178" t="s">
        <v>100</v>
      </c>
      <c r="B573" s="95" t="str">
        <f>VLOOKUP(A573,'CENTRO DE COSTOS'!A:D,4,FALSE)</f>
        <v>KEVIN ALEXIS CORZO BUSTOS</v>
      </c>
      <c r="C573" s="95" t="str">
        <f>VLOOKUP(A573,'CENTRO DE COSTOS'!A:D,2,FALSE)</f>
        <v>0004-0007</v>
      </c>
      <c r="D573" s="178">
        <v>50001</v>
      </c>
      <c r="E573" s="178">
        <v>2312556</v>
      </c>
      <c r="F573" s="178">
        <v>78921</v>
      </c>
      <c r="G573" s="178" t="s">
        <v>192</v>
      </c>
      <c r="H573" s="178" t="s">
        <v>100</v>
      </c>
      <c r="I573" s="178" t="s">
        <v>13639</v>
      </c>
      <c r="J573" s="110" t="s">
        <v>167</v>
      </c>
      <c r="K573" s="178">
        <v>2312556</v>
      </c>
      <c r="L573" s="178" t="s">
        <v>13640</v>
      </c>
      <c r="M573" s="176">
        <v>45824.700694444444</v>
      </c>
      <c r="N573" s="176">
        <v>45825.679884259262</v>
      </c>
      <c r="O573" s="178" t="s">
        <v>9136</v>
      </c>
      <c r="P573" s="178" t="s">
        <v>9137</v>
      </c>
      <c r="Q573" s="178" t="s">
        <v>9138</v>
      </c>
      <c r="R573" s="178" t="s">
        <v>11927</v>
      </c>
      <c r="S573" s="178" t="s">
        <v>11927</v>
      </c>
      <c r="T573" s="178" t="s">
        <v>177</v>
      </c>
      <c r="U573" s="178">
        <v>10</v>
      </c>
      <c r="V573" s="178" t="s">
        <v>13641</v>
      </c>
      <c r="W573" s="177">
        <v>0</v>
      </c>
      <c r="X573" s="178">
        <v>0</v>
      </c>
      <c r="Y573" s="178" t="s">
        <v>173</v>
      </c>
      <c r="Z573" s="178" t="s">
        <v>25</v>
      </c>
      <c r="AA573" s="178" t="s">
        <v>189</v>
      </c>
      <c r="AB573" s="178">
        <v>1</v>
      </c>
      <c r="AC573" s="92" t="s">
        <v>219</v>
      </c>
      <c r="AD573" s="112">
        <f>IF(T573="SOPORTE_TELEFÓNICO",'BASE LIQUIDACION REDEBAN 2025'!$B$19,IF(AND(T573="VISITA_TÉCNICA",Z573="TIPO II"),'BASE LIQUIDACION REDEBAN 2025'!$B$18,'BASE LIQUIDACION REDEBAN 2025'!$B$17))</f>
        <v>35779.500569199998</v>
      </c>
      <c r="AE573" s="97">
        <v>0</v>
      </c>
      <c r="AF573" s="97">
        <f t="shared" si="9"/>
        <v>35779.500569199998</v>
      </c>
    </row>
    <row r="574" spans="1:32" s="85" customFormat="1" ht="13.15">
      <c r="A574" s="178" t="s">
        <v>86</v>
      </c>
      <c r="B574" s="95" t="str">
        <f>VLOOKUP(A574,'CENTRO DE COSTOS'!A:D,4,FALSE)</f>
        <v>KEVIN ALEXIS CORZO BUSTOS</v>
      </c>
      <c r="C574" s="95" t="str">
        <f>VLOOKUP(A574,'CENTRO DE COSTOS'!A:D,2,FALSE)</f>
        <v>0004-0007</v>
      </c>
      <c r="D574" s="178">
        <v>73001</v>
      </c>
      <c r="E574" s="178">
        <v>2316644</v>
      </c>
      <c r="F574" s="178">
        <v>70545</v>
      </c>
      <c r="G574" s="178" t="s">
        <v>870</v>
      </c>
      <c r="H574" s="178" t="s">
        <v>86</v>
      </c>
      <c r="I574" s="178" t="s">
        <v>11438</v>
      </c>
      <c r="J574" s="110" t="s">
        <v>167</v>
      </c>
      <c r="K574" s="178">
        <v>2316644</v>
      </c>
      <c r="L574" s="178" t="s">
        <v>13642</v>
      </c>
      <c r="M574" s="176">
        <v>45825.509027777778</v>
      </c>
      <c r="N574" s="176">
        <v>45825.690127314818</v>
      </c>
      <c r="O574" s="178" t="s">
        <v>9136</v>
      </c>
      <c r="P574" s="178" t="s">
        <v>9137</v>
      </c>
      <c r="Q574" s="178" t="s">
        <v>9138</v>
      </c>
      <c r="R574" s="178" t="s">
        <v>11927</v>
      </c>
      <c r="S574" s="178" t="s">
        <v>11927</v>
      </c>
      <c r="T574" s="178" t="s">
        <v>177</v>
      </c>
      <c r="U574" s="178">
        <v>40</v>
      </c>
      <c r="V574" s="178" t="s">
        <v>13643</v>
      </c>
      <c r="W574" s="177">
        <v>0</v>
      </c>
      <c r="X574" s="178">
        <v>0</v>
      </c>
      <c r="Y574" s="178" t="s">
        <v>173</v>
      </c>
      <c r="Z574" s="178" t="s">
        <v>25</v>
      </c>
      <c r="AA574" s="178" t="s">
        <v>189</v>
      </c>
      <c r="AB574" s="178">
        <v>1</v>
      </c>
      <c r="AC574" s="92" t="s">
        <v>397</v>
      </c>
      <c r="AD574" s="112">
        <f>IF(T574="SOPORTE_TELEFÓNICO",'BASE LIQUIDACION REDEBAN 2025'!$B$19,IF(AND(T574="VISITA_TÉCNICA",Z574="TIPO II"),'BASE LIQUIDACION REDEBAN 2025'!$B$18,'BASE LIQUIDACION REDEBAN 2025'!$B$17))</f>
        <v>35779.500569199998</v>
      </c>
      <c r="AE574" s="97">
        <v>0</v>
      </c>
      <c r="AF574" s="97">
        <f t="shared" si="9"/>
        <v>35779.500569199998</v>
      </c>
    </row>
    <row r="575" spans="1:32" s="85" customFormat="1" ht="13.15">
      <c r="A575" s="178" t="s">
        <v>60</v>
      </c>
      <c r="B575" s="95" t="str">
        <f>VLOOKUP(A575,'CENTRO DE COSTOS'!A:D,4,FALSE)</f>
        <v>JUAN SEBASTIÁN RÍOS CASTRILLÓN</v>
      </c>
      <c r="C575" s="95" t="str">
        <f>VLOOKUP(A575,'CENTRO DE COSTOS'!A:D,2,FALSE)</f>
        <v>0004-0005</v>
      </c>
      <c r="D575" s="178">
        <v>5837</v>
      </c>
      <c r="E575" s="178">
        <v>2275806</v>
      </c>
      <c r="F575" s="178">
        <v>19455</v>
      </c>
      <c r="G575" s="178" t="s">
        <v>290</v>
      </c>
      <c r="H575" s="178" t="s">
        <v>782</v>
      </c>
      <c r="I575" s="178" t="s">
        <v>13644</v>
      </c>
      <c r="J575" s="110" t="s">
        <v>167</v>
      </c>
      <c r="K575" s="178">
        <v>2275806</v>
      </c>
      <c r="L575" s="178" t="s">
        <v>13645</v>
      </c>
      <c r="M575" s="176">
        <v>45817.642361111109</v>
      </c>
      <c r="N575" s="176">
        <v>45825.695775462962</v>
      </c>
      <c r="O575" s="178" t="s">
        <v>9136</v>
      </c>
      <c r="P575" s="178" t="s">
        <v>9137</v>
      </c>
      <c r="Q575" s="178" t="s">
        <v>9138</v>
      </c>
      <c r="R575" s="178" t="s">
        <v>11927</v>
      </c>
      <c r="S575" s="178" t="s">
        <v>11927</v>
      </c>
      <c r="T575" s="178" t="s">
        <v>177</v>
      </c>
      <c r="U575" s="178">
        <v>310</v>
      </c>
      <c r="V575" s="178" t="s">
        <v>13646</v>
      </c>
      <c r="W575" s="177">
        <v>0</v>
      </c>
      <c r="X575" s="178">
        <v>0</v>
      </c>
      <c r="Y575" s="178" t="s">
        <v>173</v>
      </c>
      <c r="Z575" s="178" t="s">
        <v>28</v>
      </c>
      <c r="AA575" s="178" t="s">
        <v>189</v>
      </c>
      <c r="AB575" s="178">
        <v>1</v>
      </c>
      <c r="AC575" s="92" t="s">
        <v>1943</v>
      </c>
      <c r="AD575" s="112">
        <f>IF(T575="SOPORTE_TELEFÓNICO",'BASE LIQUIDACION REDEBAN 2025'!$B$19,IF(AND(T575="VISITA_TÉCNICA",Z575="TIPO II"),'BASE LIQUIDACION REDEBAN 2025'!$B$18,'BASE LIQUIDACION REDEBAN 2025'!$B$17))</f>
        <v>67654.12000000001</v>
      </c>
      <c r="AE575" s="97">
        <v>0</v>
      </c>
      <c r="AF575" s="97">
        <f t="shared" si="9"/>
        <v>67654.12000000001</v>
      </c>
    </row>
    <row r="576" spans="1:32" s="85" customFormat="1" ht="13.15">
      <c r="A576" s="178" t="s">
        <v>92</v>
      </c>
      <c r="B576" s="95" t="str">
        <f>VLOOKUP(A576,'CENTRO DE COSTOS'!A:D,4,FALSE)</f>
        <v>KEVIN ALEXIS CORZO BUSTOS</v>
      </c>
      <c r="C576" s="95" t="str">
        <f>VLOOKUP(A576,'CENTRO DE COSTOS'!A:D,2,FALSE)</f>
        <v>0004-0007</v>
      </c>
      <c r="D576" s="178">
        <v>18001</v>
      </c>
      <c r="E576" s="178">
        <v>2291611</v>
      </c>
      <c r="F576" s="178">
        <v>60810</v>
      </c>
      <c r="G576" s="178" t="s">
        <v>1649</v>
      </c>
      <c r="H576" s="178" t="s">
        <v>82</v>
      </c>
      <c r="I576" s="178" t="s">
        <v>13647</v>
      </c>
      <c r="J576" s="110" t="s">
        <v>167</v>
      </c>
      <c r="K576" s="178">
        <v>2291611</v>
      </c>
      <c r="L576" s="178" t="s">
        <v>13648</v>
      </c>
      <c r="M576" s="176">
        <v>45820.333333333336</v>
      </c>
      <c r="N576" s="176">
        <v>45826.33902777778</v>
      </c>
      <c r="O576" s="178" t="s">
        <v>9136</v>
      </c>
      <c r="P576" s="178" t="s">
        <v>9137</v>
      </c>
      <c r="Q576" s="178" t="s">
        <v>9138</v>
      </c>
      <c r="R576" s="178" t="s">
        <v>11927</v>
      </c>
      <c r="S576" s="178" t="s">
        <v>11927</v>
      </c>
      <c r="T576" s="178" t="s">
        <v>177</v>
      </c>
      <c r="U576" s="178">
        <v>40</v>
      </c>
      <c r="V576" s="178" t="s">
        <v>13649</v>
      </c>
      <c r="W576" s="177">
        <v>0</v>
      </c>
      <c r="X576" s="178">
        <v>0</v>
      </c>
      <c r="Y576" s="178" t="s">
        <v>173</v>
      </c>
      <c r="Z576" s="178" t="s">
        <v>32</v>
      </c>
      <c r="AA576" s="178" t="s">
        <v>189</v>
      </c>
      <c r="AB576" s="178">
        <v>1</v>
      </c>
      <c r="AC576" s="92" t="s">
        <v>11938</v>
      </c>
      <c r="AD576" s="112">
        <f>IF(T576="SOPORTE_TELEFÓNICO",'BASE LIQUIDACION REDEBAN 2025'!$B$19,IF(AND(T576="VISITA_TÉCNICA",Z576="TIPO II"),'BASE LIQUIDACION REDEBAN 2025'!$B$18,'BASE LIQUIDACION REDEBAN 2025'!$B$17))</f>
        <v>35779.500569199998</v>
      </c>
      <c r="AE576" s="97">
        <v>0</v>
      </c>
      <c r="AF576" s="97">
        <f t="shared" si="9"/>
        <v>35779.500569199998</v>
      </c>
    </row>
    <row r="577" spans="1:32" s="85" customFormat="1" ht="13.15">
      <c r="A577" s="178" t="s">
        <v>60</v>
      </c>
      <c r="B577" s="95" t="str">
        <f>VLOOKUP(A577,'CENTRO DE COSTOS'!A:D,4,FALSE)</f>
        <v>JUAN SEBASTIÁN RÍOS CASTRILLÓN</v>
      </c>
      <c r="C577" s="95" t="str">
        <f>VLOOKUP(A577,'CENTRO DE COSTOS'!A:D,2,FALSE)</f>
        <v>0004-0005</v>
      </c>
      <c r="D577" s="178">
        <v>5837</v>
      </c>
      <c r="E577" s="178">
        <v>2294513</v>
      </c>
      <c r="F577" s="178">
        <v>38570</v>
      </c>
      <c r="G577" s="178" t="s">
        <v>290</v>
      </c>
      <c r="H577" s="178" t="s">
        <v>782</v>
      </c>
      <c r="I577" s="178" t="s">
        <v>13650</v>
      </c>
      <c r="J577" s="110" t="s">
        <v>167</v>
      </c>
      <c r="K577" s="178">
        <v>2294513</v>
      </c>
      <c r="L577" s="178" t="s">
        <v>13651</v>
      </c>
      <c r="M577" s="176">
        <v>45820.444444444445</v>
      </c>
      <c r="N577" s="176">
        <v>45826.34302083333</v>
      </c>
      <c r="O577" s="178" t="s">
        <v>9136</v>
      </c>
      <c r="P577" s="178" t="s">
        <v>9137</v>
      </c>
      <c r="Q577" s="178" t="s">
        <v>9138</v>
      </c>
      <c r="R577" s="178" t="s">
        <v>11927</v>
      </c>
      <c r="S577" s="178" t="s">
        <v>11927</v>
      </c>
      <c r="T577" s="178" t="s">
        <v>9971</v>
      </c>
      <c r="U577" s="178">
        <v>90</v>
      </c>
      <c r="V577" s="178" t="s">
        <v>13652</v>
      </c>
      <c r="W577" s="177" t="s">
        <v>11929</v>
      </c>
      <c r="X577" s="178" t="s">
        <v>11929</v>
      </c>
      <c r="Y577" s="178" t="s">
        <v>173</v>
      </c>
      <c r="Z577" s="178" t="s">
        <v>28</v>
      </c>
      <c r="AA577" s="178" t="s">
        <v>189</v>
      </c>
      <c r="AB577" s="178">
        <v>0</v>
      </c>
      <c r="AC577" s="92" t="s">
        <v>785</v>
      </c>
      <c r="AD577" s="112">
        <f>IF(T577="SOPORTE_TELEFÓNICO",'BASE LIQUIDACION REDEBAN 2025'!$B$19,IF(AND(T577="VISITA_TÉCNICA",Z577="TIPO II"),'BASE LIQUIDACION REDEBAN 2025'!$B$18,'BASE LIQUIDACION REDEBAN 2025'!$B$17))</f>
        <v>35779.500569199998</v>
      </c>
      <c r="AE577" s="97">
        <v>0</v>
      </c>
      <c r="AF577" s="97">
        <f t="shared" si="9"/>
        <v>35779.500569199998</v>
      </c>
    </row>
    <row r="578" spans="1:32" s="85" customFormat="1" ht="13.15">
      <c r="A578" s="178" t="s">
        <v>97</v>
      </c>
      <c r="B578" s="95" t="str">
        <f>VLOOKUP(A578,'CENTRO DE COSTOS'!A:D,4,FALSE)</f>
        <v>JOSE MAURICIO HERNANDEZ ROJAS</v>
      </c>
      <c r="C578" s="95" t="str">
        <f>VLOOKUP(A578,'CENTRO DE COSTOS'!A:D,2,FALSE)</f>
        <v>0004-0001</v>
      </c>
      <c r="D578" s="178">
        <v>70001</v>
      </c>
      <c r="E578" s="178">
        <v>2295162</v>
      </c>
      <c r="F578" s="178">
        <v>79137</v>
      </c>
      <c r="G578" s="178" t="s">
        <v>730</v>
      </c>
      <c r="H578" s="178" t="s">
        <v>97</v>
      </c>
      <c r="I578" s="178" t="s">
        <v>13653</v>
      </c>
      <c r="J578" s="110" t="s">
        <v>167</v>
      </c>
      <c r="K578" s="178">
        <v>2295162</v>
      </c>
      <c r="L578" s="178" t="s">
        <v>13654</v>
      </c>
      <c r="M578" s="176">
        <v>45820.491666666669</v>
      </c>
      <c r="N578" s="176">
        <v>45826.348587962966</v>
      </c>
      <c r="O578" s="178" t="s">
        <v>9136</v>
      </c>
      <c r="P578" s="178" t="s">
        <v>9137</v>
      </c>
      <c r="Q578" s="178" t="s">
        <v>9138</v>
      </c>
      <c r="R578" s="178" t="s">
        <v>11927</v>
      </c>
      <c r="S578" s="178" t="s">
        <v>11927</v>
      </c>
      <c r="T578" s="178" t="s">
        <v>177</v>
      </c>
      <c r="U578" s="178">
        <v>20</v>
      </c>
      <c r="V578" s="178" t="s">
        <v>13655</v>
      </c>
      <c r="W578" s="177">
        <v>0</v>
      </c>
      <c r="X578" s="178">
        <v>0</v>
      </c>
      <c r="Y578" s="178" t="s">
        <v>173</v>
      </c>
      <c r="Z578" s="178" t="s">
        <v>25</v>
      </c>
      <c r="AA578" s="178" t="s">
        <v>189</v>
      </c>
      <c r="AB578" s="178">
        <v>1</v>
      </c>
      <c r="AC578" s="92">
        <v>0</v>
      </c>
      <c r="AD578" s="112">
        <f>IF(T578="SOPORTE_TELEFÓNICO",'BASE LIQUIDACION REDEBAN 2025'!$B$19,IF(AND(T578="VISITA_TÉCNICA",Z578="TIPO II"),'BASE LIQUIDACION REDEBAN 2025'!$B$18,'BASE LIQUIDACION REDEBAN 2025'!$B$17))</f>
        <v>35779.500569199998</v>
      </c>
      <c r="AE578" s="97">
        <v>0</v>
      </c>
      <c r="AF578" s="97">
        <f t="shared" si="9"/>
        <v>35779.500569199998</v>
      </c>
    </row>
    <row r="579" spans="1:32" s="85" customFormat="1" ht="13.15">
      <c r="A579" s="178" t="s">
        <v>72</v>
      </c>
      <c r="B579" s="95" t="str">
        <f>VLOOKUP(A579,'CENTRO DE COSTOS'!A:D,4,FALSE)</f>
        <v>MIGUEL JULIÁN HERNÁNDEZ GUARÍN</v>
      </c>
      <c r="C579" s="95" t="str">
        <f>VLOOKUP(A579,'CENTRO DE COSTOS'!A:D,2,FALSE)</f>
        <v>0004-0008</v>
      </c>
      <c r="D579" s="178">
        <v>68207</v>
      </c>
      <c r="E579" s="178">
        <v>2293437</v>
      </c>
      <c r="F579" s="178">
        <v>71351</v>
      </c>
      <c r="G579" s="178" t="s">
        <v>180</v>
      </c>
      <c r="H579" s="178" t="s">
        <v>13656</v>
      </c>
      <c r="I579" s="178" t="s">
        <v>13657</v>
      </c>
      <c r="J579" s="110" t="s">
        <v>167</v>
      </c>
      <c r="K579" s="178">
        <v>2293437</v>
      </c>
      <c r="L579" s="178" t="s">
        <v>13658</v>
      </c>
      <c r="M579" s="176">
        <v>45820.388194444444</v>
      </c>
      <c r="N579" s="176">
        <v>45826.373460648145</v>
      </c>
      <c r="O579" s="178" t="s">
        <v>9136</v>
      </c>
      <c r="P579" s="178" t="s">
        <v>9137</v>
      </c>
      <c r="Q579" s="178" t="s">
        <v>9138</v>
      </c>
      <c r="R579" s="178" t="s">
        <v>11927</v>
      </c>
      <c r="S579" s="178" t="s">
        <v>11927</v>
      </c>
      <c r="T579" s="178" t="s">
        <v>9971</v>
      </c>
      <c r="U579" s="178">
        <v>30</v>
      </c>
      <c r="V579" s="178" t="s">
        <v>13659</v>
      </c>
      <c r="W579" s="177">
        <v>240030677079</v>
      </c>
      <c r="X579" s="178" t="s">
        <v>12037</v>
      </c>
      <c r="Y579" s="178" t="s">
        <v>173</v>
      </c>
      <c r="Z579" s="178" t="s">
        <v>32</v>
      </c>
      <c r="AA579" s="178" t="s">
        <v>189</v>
      </c>
      <c r="AB579" s="178">
        <v>0</v>
      </c>
      <c r="AC579" s="92">
        <v>0</v>
      </c>
      <c r="AD579" s="112">
        <f>IF(T579="SOPORTE_TELEFÓNICO",'BASE LIQUIDACION REDEBAN 2025'!$B$19,IF(AND(T579="VISITA_TÉCNICA",Z579="TIPO II"),'BASE LIQUIDACION REDEBAN 2025'!$B$18,'BASE LIQUIDACION REDEBAN 2025'!$B$17))</f>
        <v>35779.500569199998</v>
      </c>
      <c r="AE579" s="97">
        <v>0</v>
      </c>
      <c r="AF579" s="97">
        <f t="shared" si="9"/>
        <v>35779.500569199998</v>
      </c>
    </row>
    <row r="580" spans="1:32" s="85" customFormat="1" ht="13.15">
      <c r="A580" s="178" t="s">
        <v>91</v>
      </c>
      <c r="B580" s="95" t="str">
        <f>VLOOKUP(A580,'CENTRO DE COSTOS'!A:D,4,FALSE)</f>
        <v>JOSE MAURICIO HERNANDEZ ROJAS</v>
      </c>
      <c r="C580" s="95" t="str">
        <f>VLOOKUP(A580,'CENTRO DE COSTOS'!A:D,2,FALSE)</f>
        <v>0004-0001</v>
      </c>
      <c r="D580" s="178">
        <v>23466</v>
      </c>
      <c r="E580" s="178">
        <v>2275832</v>
      </c>
      <c r="F580" s="178">
        <v>37633</v>
      </c>
      <c r="G580" s="178" t="s">
        <v>612</v>
      </c>
      <c r="H580" s="178" t="s">
        <v>6862</v>
      </c>
      <c r="I580" s="178" t="s">
        <v>13660</v>
      </c>
      <c r="J580" s="110" t="s">
        <v>167</v>
      </c>
      <c r="K580" s="178">
        <v>2275832</v>
      </c>
      <c r="L580" s="178" t="s">
        <v>13661</v>
      </c>
      <c r="M580" s="176">
        <v>45817.646527777775</v>
      </c>
      <c r="N580" s="176">
        <v>45826.418113425927</v>
      </c>
      <c r="O580" s="178" t="s">
        <v>9136</v>
      </c>
      <c r="P580" s="178" t="s">
        <v>9137</v>
      </c>
      <c r="Q580" s="178" t="s">
        <v>9138</v>
      </c>
      <c r="R580" s="178" t="s">
        <v>11927</v>
      </c>
      <c r="S580" s="178" t="s">
        <v>11927</v>
      </c>
      <c r="T580" s="178" t="s">
        <v>9971</v>
      </c>
      <c r="U580" s="178">
        <v>40</v>
      </c>
      <c r="V580" s="178" t="s">
        <v>13662</v>
      </c>
      <c r="W580" s="177">
        <v>2212425344</v>
      </c>
      <c r="X580" s="178" t="s">
        <v>11942</v>
      </c>
      <c r="Y580" s="178" t="s">
        <v>173</v>
      </c>
      <c r="Z580" s="178" t="s">
        <v>32</v>
      </c>
      <c r="AA580" s="178" t="s">
        <v>189</v>
      </c>
      <c r="AB580" s="178">
        <v>0</v>
      </c>
      <c r="AC580" s="92" t="s">
        <v>785</v>
      </c>
      <c r="AD580" s="112">
        <f>IF(T580="SOPORTE_TELEFÓNICO",'BASE LIQUIDACION REDEBAN 2025'!$B$19,IF(AND(T580="VISITA_TÉCNICA",Z580="TIPO II"),'BASE LIQUIDACION REDEBAN 2025'!$B$18,'BASE LIQUIDACION REDEBAN 2025'!$B$17))</f>
        <v>35779.500569199998</v>
      </c>
      <c r="AE580" s="97">
        <v>0</v>
      </c>
      <c r="AF580" s="97">
        <f t="shared" si="9"/>
        <v>35779.500569199998</v>
      </c>
    </row>
    <row r="581" spans="1:32" s="85" customFormat="1" ht="13.15">
      <c r="A581" s="178" t="s">
        <v>60</v>
      </c>
      <c r="B581" s="95" t="str">
        <f>VLOOKUP(A581,'CENTRO DE COSTOS'!A:D,4,FALSE)</f>
        <v>JUAN SEBASTIÁN RÍOS CASTRILLÓN</v>
      </c>
      <c r="C581" s="95" t="str">
        <f>VLOOKUP(A581,'CENTRO DE COSTOS'!A:D,2,FALSE)</f>
        <v>0004-0005</v>
      </c>
      <c r="D581" s="178">
        <v>5665</v>
      </c>
      <c r="E581" s="178">
        <v>2294316</v>
      </c>
      <c r="F581" s="178">
        <v>62975</v>
      </c>
      <c r="G581" s="178" t="s">
        <v>290</v>
      </c>
      <c r="H581" s="178" t="s">
        <v>3794</v>
      </c>
      <c r="I581" s="178" t="s">
        <v>13663</v>
      </c>
      <c r="J581" s="110" t="s">
        <v>167</v>
      </c>
      <c r="K581" s="178">
        <v>2294316</v>
      </c>
      <c r="L581" s="178" t="s">
        <v>13664</v>
      </c>
      <c r="M581" s="176">
        <v>45820.428472222222</v>
      </c>
      <c r="N581" s="176">
        <v>45826.418599537035</v>
      </c>
      <c r="O581" s="178" t="s">
        <v>9136</v>
      </c>
      <c r="P581" s="178" t="s">
        <v>9137</v>
      </c>
      <c r="Q581" s="178" t="s">
        <v>9138</v>
      </c>
      <c r="R581" s="178" t="s">
        <v>11927</v>
      </c>
      <c r="S581" s="178" t="s">
        <v>11927</v>
      </c>
      <c r="T581" s="178" t="s">
        <v>9971</v>
      </c>
      <c r="U581" s="178">
        <v>70</v>
      </c>
      <c r="V581" s="178" t="s">
        <v>13665</v>
      </c>
      <c r="W581" s="177" t="s">
        <v>13666</v>
      </c>
      <c r="X581" s="178" t="s">
        <v>11942</v>
      </c>
      <c r="Y581" s="178" t="s">
        <v>173</v>
      </c>
      <c r="Z581" s="178" t="s">
        <v>30</v>
      </c>
      <c r="AA581" s="178" t="s">
        <v>189</v>
      </c>
      <c r="AB581" s="178">
        <v>0</v>
      </c>
      <c r="AC581" s="92" t="s">
        <v>259</v>
      </c>
      <c r="AD581" s="112">
        <f>IF(T581="SOPORTE_TELEFÓNICO",'BASE LIQUIDACION REDEBAN 2025'!$B$19,IF(AND(T581="VISITA_TÉCNICA",Z581="TIPO II"),'BASE LIQUIDACION REDEBAN 2025'!$B$18,'BASE LIQUIDACION REDEBAN 2025'!$B$17))</f>
        <v>35779.500569199998</v>
      </c>
      <c r="AE581" s="97">
        <v>0</v>
      </c>
      <c r="AF581" s="97">
        <f t="shared" si="9"/>
        <v>35779.500569199998</v>
      </c>
    </row>
    <row r="582" spans="1:32" s="85" customFormat="1" ht="13.15">
      <c r="A582" s="178" t="s">
        <v>90</v>
      </c>
      <c r="B582" s="95" t="str">
        <f>VLOOKUP(A582,'CENTRO DE COSTOS'!A:D,4,FALSE)</f>
        <v>JUAN SEBASTIÁN RÍOS CASTRILLÓN</v>
      </c>
      <c r="C582" s="95" t="str">
        <f>VLOOKUP(A582,'CENTRO DE COSTOS'!A:D,2,FALSE)</f>
        <v>0004-0005</v>
      </c>
      <c r="D582" s="178">
        <v>5585</v>
      </c>
      <c r="E582" s="178">
        <v>2238463</v>
      </c>
      <c r="F582" s="178">
        <v>43458</v>
      </c>
      <c r="G582" s="178" t="s">
        <v>290</v>
      </c>
      <c r="H582" s="178" t="s">
        <v>5746</v>
      </c>
      <c r="I582" s="178" t="s">
        <v>13667</v>
      </c>
      <c r="J582" s="110" t="s">
        <v>167</v>
      </c>
      <c r="K582" s="178">
        <v>2238463</v>
      </c>
      <c r="L582" s="178" t="s">
        <v>13668</v>
      </c>
      <c r="M582" s="176">
        <v>45811.333333333336</v>
      </c>
      <c r="N582" s="176">
        <v>45826.427222222221</v>
      </c>
      <c r="O582" s="178" t="s">
        <v>9136</v>
      </c>
      <c r="P582" s="178" t="s">
        <v>9137</v>
      </c>
      <c r="Q582" s="178" t="s">
        <v>9138</v>
      </c>
      <c r="R582" s="178" t="s">
        <v>11927</v>
      </c>
      <c r="S582" s="178" t="s">
        <v>11927</v>
      </c>
      <c r="T582" s="178" t="s">
        <v>9971</v>
      </c>
      <c r="U582" s="178">
        <v>60</v>
      </c>
      <c r="V582" s="178" t="s">
        <v>13669</v>
      </c>
      <c r="W582" s="177">
        <v>284607309</v>
      </c>
      <c r="X582" s="178" t="s">
        <v>11942</v>
      </c>
      <c r="Y582" s="178" t="s">
        <v>12182</v>
      </c>
      <c r="Z582" s="178" t="s">
        <v>32</v>
      </c>
      <c r="AA582" s="178" t="s">
        <v>189</v>
      </c>
      <c r="AB582" s="178">
        <v>0</v>
      </c>
      <c r="AC582" s="92" t="s">
        <v>204</v>
      </c>
      <c r="AD582" s="112">
        <f>IF(T582="SOPORTE_TELEFÓNICO",'BASE LIQUIDACION REDEBAN 2025'!$B$19,IF(AND(T582="VISITA_TÉCNICA",Z582="TIPO II"),'BASE LIQUIDACION REDEBAN 2025'!$B$18,'BASE LIQUIDACION REDEBAN 2025'!$B$17))</f>
        <v>35779.500569199998</v>
      </c>
      <c r="AE582" s="97">
        <v>0</v>
      </c>
      <c r="AF582" s="97">
        <f t="shared" si="9"/>
        <v>35779.500569199998</v>
      </c>
    </row>
    <row r="583" spans="1:32" s="85" customFormat="1" ht="13.15">
      <c r="A583" s="178" t="s">
        <v>90</v>
      </c>
      <c r="B583" s="95" t="str">
        <f>VLOOKUP(A583,'CENTRO DE COSTOS'!A:D,4,FALSE)</f>
        <v>JUAN SEBASTIÁN RÍOS CASTRILLÓN</v>
      </c>
      <c r="C583" s="95" t="str">
        <f>VLOOKUP(A583,'CENTRO DE COSTOS'!A:D,2,FALSE)</f>
        <v>0004-0005</v>
      </c>
      <c r="D583" s="178">
        <v>5001</v>
      </c>
      <c r="E583" s="178">
        <v>2291660</v>
      </c>
      <c r="F583" s="178">
        <v>65448</v>
      </c>
      <c r="G583" s="178" t="s">
        <v>290</v>
      </c>
      <c r="H583" s="178" t="s">
        <v>90</v>
      </c>
      <c r="I583" s="178" t="s">
        <v>13670</v>
      </c>
      <c r="J583" s="110" t="s">
        <v>167</v>
      </c>
      <c r="K583" s="178">
        <v>2291660</v>
      </c>
      <c r="L583" s="178" t="s">
        <v>13671</v>
      </c>
      <c r="M583" s="176">
        <v>45820.333333333336</v>
      </c>
      <c r="N583" s="176">
        <v>45826.44939814815</v>
      </c>
      <c r="O583" s="178" t="s">
        <v>9136</v>
      </c>
      <c r="P583" s="178" t="s">
        <v>9137</v>
      </c>
      <c r="Q583" s="178" t="s">
        <v>9138</v>
      </c>
      <c r="R583" s="178" t="s">
        <v>11927</v>
      </c>
      <c r="S583" s="178" t="s">
        <v>11927</v>
      </c>
      <c r="T583" s="178" t="s">
        <v>177</v>
      </c>
      <c r="U583" s="178">
        <v>150</v>
      </c>
      <c r="V583" s="178" t="s">
        <v>13672</v>
      </c>
      <c r="W583" s="177">
        <v>0</v>
      </c>
      <c r="X583" s="178">
        <v>0</v>
      </c>
      <c r="Y583" s="178" t="s">
        <v>173</v>
      </c>
      <c r="Z583" s="178" t="s">
        <v>25</v>
      </c>
      <c r="AA583" s="178" t="s">
        <v>189</v>
      </c>
      <c r="AB583" s="178">
        <v>1</v>
      </c>
      <c r="AC583" s="92" t="s">
        <v>13673</v>
      </c>
      <c r="AD583" s="112">
        <f>IF(T583="SOPORTE_TELEFÓNICO",'BASE LIQUIDACION REDEBAN 2025'!$B$19,IF(AND(T583="VISITA_TÉCNICA",Z583="TIPO II"),'BASE LIQUIDACION REDEBAN 2025'!$B$18,'BASE LIQUIDACION REDEBAN 2025'!$B$17))</f>
        <v>35779.500569199998</v>
      </c>
      <c r="AE583" s="97">
        <v>0</v>
      </c>
      <c r="AF583" s="97">
        <f t="shared" si="9"/>
        <v>35779.500569199998</v>
      </c>
    </row>
    <row r="584" spans="1:32" s="85" customFormat="1" ht="13.15">
      <c r="A584" s="178" t="s">
        <v>80</v>
      </c>
      <c r="B584" s="95" t="str">
        <f>VLOOKUP(A584,'CENTRO DE COSTOS'!A:D,4,FALSE)</f>
        <v>JOSE MAURICIO HERNANDEZ ROJAS</v>
      </c>
      <c r="C584" s="95" t="str">
        <f>VLOOKUP(A584,'CENTRO DE COSTOS'!A:D,2,FALSE)</f>
        <v>0004-0001</v>
      </c>
      <c r="D584" s="178">
        <v>13810</v>
      </c>
      <c r="E584" s="178">
        <v>2251908</v>
      </c>
      <c r="F584" s="178">
        <v>18270</v>
      </c>
      <c r="G584" s="178" t="s">
        <v>364</v>
      </c>
      <c r="H584" s="178" t="s">
        <v>13674</v>
      </c>
      <c r="I584" s="178" t="s">
        <v>13675</v>
      </c>
      <c r="J584" s="110" t="s">
        <v>167</v>
      </c>
      <c r="K584" s="178">
        <v>2251908</v>
      </c>
      <c r="L584" s="178" t="s">
        <v>13676</v>
      </c>
      <c r="M584" s="176">
        <v>45812.429861111108</v>
      </c>
      <c r="N584" s="176">
        <v>45826.454027777778</v>
      </c>
      <c r="O584" s="178" t="s">
        <v>9136</v>
      </c>
      <c r="P584" s="178" t="s">
        <v>9137</v>
      </c>
      <c r="Q584" s="178" t="s">
        <v>9138</v>
      </c>
      <c r="R584" s="178" t="s">
        <v>11927</v>
      </c>
      <c r="S584" s="178" t="s">
        <v>11927</v>
      </c>
      <c r="T584" s="178" t="s">
        <v>9971</v>
      </c>
      <c r="U584" s="178">
        <v>20</v>
      </c>
      <c r="V584" s="178" t="s">
        <v>13677</v>
      </c>
      <c r="W584" s="177">
        <v>45899500844</v>
      </c>
      <c r="X584" s="178" t="s">
        <v>12097</v>
      </c>
      <c r="Y584" s="178" t="s">
        <v>173</v>
      </c>
      <c r="Z584" s="178" t="s">
        <v>32</v>
      </c>
      <c r="AA584" s="178" t="s">
        <v>189</v>
      </c>
      <c r="AB584" s="178">
        <v>0</v>
      </c>
      <c r="AC584" s="92" t="s">
        <v>13673</v>
      </c>
      <c r="AD584" s="112">
        <f>IF(T584="SOPORTE_TELEFÓNICO",'BASE LIQUIDACION REDEBAN 2025'!$B$19,IF(AND(T584="VISITA_TÉCNICA",Z584="TIPO II"),'BASE LIQUIDACION REDEBAN 2025'!$B$18,'BASE LIQUIDACION REDEBAN 2025'!$B$17))</f>
        <v>35779.500569199998</v>
      </c>
      <c r="AE584" s="97">
        <v>0</v>
      </c>
      <c r="AF584" s="97">
        <f t="shared" si="9"/>
        <v>35779.500569199998</v>
      </c>
    </row>
    <row r="585" spans="1:32" s="85" customFormat="1" ht="13.15">
      <c r="A585" s="178" t="s">
        <v>90</v>
      </c>
      <c r="B585" s="95" t="str">
        <f>VLOOKUP(A585,'CENTRO DE COSTOS'!A:D,4,FALSE)</f>
        <v>JUAN SEBASTIÁN RÍOS CASTRILLÓN</v>
      </c>
      <c r="C585" s="95" t="str">
        <f>VLOOKUP(A585,'CENTRO DE COSTOS'!A:D,2,FALSE)</f>
        <v>0004-0005</v>
      </c>
      <c r="D585" s="178">
        <v>5380</v>
      </c>
      <c r="E585" s="178">
        <v>2291109</v>
      </c>
      <c r="F585" s="178">
        <v>66683</v>
      </c>
      <c r="G585" s="178" t="s">
        <v>290</v>
      </c>
      <c r="H585" s="178" t="s">
        <v>822</v>
      </c>
      <c r="I585" s="178" t="s">
        <v>13678</v>
      </c>
      <c r="J585" s="110" t="s">
        <v>167</v>
      </c>
      <c r="K585" s="178">
        <v>2291109</v>
      </c>
      <c r="L585" s="178" t="s">
        <v>13679</v>
      </c>
      <c r="M585" s="176">
        <v>45819.692361111112</v>
      </c>
      <c r="N585" s="176">
        <v>45826.463703703703</v>
      </c>
      <c r="O585" s="178" t="s">
        <v>9136</v>
      </c>
      <c r="P585" s="178" t="s">
        <v>9137</v>
      </c>
      <c r="Q585" s="178" t="s">
        <v>9138</v>
      </c>
      <c r="R585" s="178" t="s">
        <v>11927</v>
      </c>
      <c r="S585" s="178" t="s">
        <v>11927</v>
      </c>
      <c r="T585" s="178" t="s">
        <v>177</v>
      </c>
      <c r="U585" s="178">
        <v>120</v>
      </c>
      <c r="V585" s="178" t="s">
        <v>13680</v>
      </c>
      <c r="W585" s="177">
        <v>0</v>
      </c>
      <c r="X585" s="178">
        <v>0</v>
      </c>
      <c r="Y585" s="178" t="s">
        <v>173</v>
      </c>
      <c r="Z585" s="178" t="s">
        <v>25</v>
      </c>
      <c r="AA585" s="178" t="s">
        <v>189</v>
      </c>
      <c r="AB585" s="178">
        <v>1</v>
      </c>
      <c r="AC585" s="92" t="s">
        <v>13673</v>
      </c>
      <c r="AD585" s="112">
        <f>IF(T585="SOPORTE_TELEFÓNICO",'BASE LIQUIDACION REDEBAN 2025'!$B$19,IF(AND(T585="VISITA_TÉCNICA",Z585="TIPO II"),'BASE LIQUIDACION REDEBAN 2025'!$B$18,'BASE LIQUIDACION REDEBAN 2025'!$B$17))</f>
        <v>35779.500569199998</v>
      </c>
      <c r="AE585" s="97">
        <v>0</v>
      </c>
      <c r="AF585" s="97">
        <f t="shared" si="9"/>
        <v>35779.500569199998</v>
      </c>
    </row>
    <row r="586" spans="1:32" s="85" customFormat="1" ht="13.15">
      <c r="A586" s="178" t="s">
        <v>94</v>
      </c>
      <c r="B586" s="95" t="str">
        <f>VLOOKUP(A586,'CENTRO DE COSTOS'!A:D,4,FALSE)</f>
        <v>DIEGO FERNANDO HENAO CARDONA</v>
      </c>
      <c r="C586" s="95" t="str">
        <f>VLOOKUP(A586,'CENTRO DE COSTOS'!A:D,2,FALSE)</f>
        <v>0004-0002</v>
      </c>
      <c r="D586" s="178">
        <v>66170</v>
      </c>
      <c r="E586" s="178">
        <v>2316633</v>
      </c>
      <c r="F586" s="178">
        <v>79186</v>
      </c>
      <c r="G586" s="178" t="s">
        <v>450</v>
      </c>
      <c r="H586" s="178" t="s">
        <v>2856</v>
      </c>
      <c r="I586" s="178" t="s">
        <v>13681</v>
      </c>
      <c r="J586" s="110" t="s">
        <v>167</v>
      </c>
      <c r="K586" s="178">
        <v>2316633</v>
      </c>
      <c r="L586" s="178" t="s">
        <v>13682</v>
      </c>
      <c r="M586" s="176">
        <v>45825.506944444445</v>
      </c>
      <c r="N586" s="176">
        <v>45826.468553240738</v>
      </c>
      <c r="O586" s="178" t="s">
        <v>9136</v>
      </c>
      <c r="P586" s="178" t="s">
        <v>9137</v>
      </c>
      <c r="Q586" s="178" t="s">
        <v>9138</v>
      </c>
      <c r="R586" s="178" t="s">
        <v>11927</v>
      </c>
      <c r="S586" s="178" t="s">
        <v>11927</v>
      </c>
      <c r="T586" s="178" t="s">
        <v>177</v>
      </c>
      <c r="U586" s="178">
        <v>40</v>
      </c>
      <c r="V586" s="178" t="s">
        <v>13683</v>
      </c>
      <c r="W586" s="177">
        <v>0</v>
      </c>
      <c r="X586" s="178">
        <v>0</v>
      </c>
      <c r="Y586" s="178" t="s">
        <v>173</v>
      </c>
      <c r="Z586" s="178" t="s">
        <v>25</v>
      </c>
      <c r="AA586" s="178" t="s">
        <v>189</v>
      </c>
      <c r="AB586" s="178">
        <v>1</v>
      </c>
      <c r="AC586" s="92" t="s">
        <v>13673</v>
      </c>
      <c r="AD586" s="112">
        <f>IF(T586="SOPORTE_TELEFÓNICO",'BASE LIQUIDACION REDEBAN 2025'!$B$19,IF(AND(T586="VISITA_TÉCNICA",Z586="TIPO II"),'BASE LIQUIDACION REDEBAN 2025'!$B$18,'BASE LIQUIDACION REDEBAN 2025'!$B$17))</f>
        <v>35779.500569199998</v>
      </c>
      <c r="AE586" s="97">
        <v>0</v>
      </c>
      <c r="AF586" s="97">
        <f t="shared" si="9"/>
        <v>35779.500569199998</v>
      </c>
    </row>
    <row r="587" spans="1:32" s="85" customFormat="1" ht="13.15">
      <c r="A587" s="178" t="s">
        <v>90</v>
      </c>
      <c r="B587" s="95" t="str">
        <f>VLOOKUP(A587,'CENTRO DE COSTOS'!A:D,4,FALSE)</f>
        <v>JUAN SEBASTIÁN RÍOS CASTRILLÓN</v>
      </c>
      <c r="C587" s="95" t="str">
        <f>VLOOKUP(A587,'CENTRO DE COSTOS'!A:D,2,FALSE)</f>
        <v>0004-0005</v>
      </c>
      <c r="D587" s="178">
        <v>5001</v>
      </c>
      <c r="E587" s="178">
        <v>2293265</v>
      </c>
      <c r="F587" s="178">
        <v>77759</v>
      </c>
      <c r="G587" s="178" t="s">
        <v>290</v>
      </c>
      <c r="H587" s="178" t="s">
        <v>90</v>
      </c>
      <c r="I587" s="178" t="s">
        <v>13684</v>
      </c>
      <c r="J587" s="110" t="s">
        <v>167</v>
      </c>
      <c r="K587" s="178">
        <v>2293265</v>
      </c>
      <c r="L587" s="178" t="s">
        <v>13685</v>
      </c>
      <c r="M587" s="176">
        <v>45820.377083333333</v>
      </c>
      <c r="N587" s="176">
        <v>45826.473854166667</v>
      </c>
      <c r="O587" s="178" t="s">
        <v>9136</v>
      </c>
      <c r="P587" s="178" t="s">
        <v>9137</v>
      </c>
      <c r="Q587" s="178" t="s">
        <v>9138</v>
      </c>
      <c r="R587" s="178" t="s">
        <v>11927</v>
      </c>
      <c r="S587" s="178" t="s">
        <v>11927</v>
      </c>
      <c r="T587" s="178" t="s">
        <v>177</v>
      </c>
      <c r="U587" s="178">
        <v>70</v>
      </c>
      <c r="V587" s="178" t="s">
        <v>13686</v>
      </c>
      <c r="W587" s="177">
        <v>0</v>
      </c>
      <c r="X587" s="178">
        <v>0</v>
      </c>
      <c r="Y587" s="178" t="s">
        <v>173</v>
      </c>
      <c r="Z587" s="178" t="s">
        <v>25</v>
      </c>
      <c r="AA587" s="178" t="s">
        <v>189</v>
      </c>
      <c r="AB587" s="178">
        <v>1</v>
      </c>
      <c r="AC587" s="92" t="s">
        <v>13673</v>
      </c>
      <c r="AD587" s="112">
        <f>IF(T587="SOPORTE_TELEFÓNICO",'BASE LIQUIDACION REDEBAN 2025'!$B$19,IF(AND(T587="VISITA_TÉCNICA",Z587="TIPO II"),'BASE LIQUIDACION REDEBAN 2025'!$B$18,'BASE LIQUIDACION REDEBAN 2025'!$B$17))</f>
        <v>35779.500569199998</v>
      </c>
      <c r="AE587" s="97">
        <v>0</v>
      </c>
      <c r="AF587" s="97">
        <f t="shared" si="9"/>
        <v>35779.500569199998</v>
      </c>
    </row>
    <row r="588" spans="1:32" s="85" customFormat="1" ht="13.15">
      <c r="A588" s="178" t="s">
        <v>68</v>
      </c>
      <c r="B588" s="95" t="str">
        <f>VLOOKUP(A588,'CENTRO DE COSTOS'!A:D,4,FALSE)</f>
        <v>WILLIAM ASDRUBAL ROZO ROZO</v>
      </c>
      <c r="C588" s="95" t="str">
        <f>VLOOKUP(A588,'CENTRO DE COSTOS'!A:D,2,FALSE)</f>
        <v>0004-0004</v>
      </c>
      <c r="D588" s="178">
        <v>25899</v>
      </c>
      <c r="E588" s="178">
        <v>2300477</v>
      </c>
      <c r="F588" s="178">
        <v>75635</v>
      </c>
      <c r="G588" s="178" t="s">
        <v>298</v>
      </c>
      <c r="H588" s="178" t="s">
        <v>2689</v>
      </c>
      <c r="I588" s="178" t="s">
        <v>13687</v>
      </c>
      <c r="J588" s="110" t="s">
        <v>167</v>
      </c>
      <c r="K588" s="178">
        <v>2300477</v>
      </c>
      <c r="L588" s="178" t="s">
        <v>13688</v>
      </c>
      <c r="M588" s="176">
        <v>45821.426388888889</v>
      </c>
      <c r="N588" s="176">
        <v>45826.477094907408</v>
      </c>
      <c r="O588" s="178" t="s">
        <v>9136</v>
      </c>
      <c r="P588" s="178" t="s">
        <v>9137</v>
      </c>
      <c r="Q588" s="178" t="s">
        <v>9138</v>
      </c>
      <c r="R588" s="178" t="s">
        <v>11927</v>
      </c>
      <c r="S588" s="178" t="s">
        <v>11927</v>
      </c>
      <c r="T588" s="178" t="s">
        <v>177</v>
      </c>
      <c r="U588" s="178">
        <v>50</v>
      </c>
      <c r="V588" s="178" t="s">
        <v>13689</v>
      </c>
      <c r="W588" s="177">
        <v>0</v>
      </c>
      <c r="X588" s="178">
        <v>0</v>
      </c>
      <c r="Y588" s="178" t="s">
        <v>173</v>
      </c>
      <c r="Z588" s="178" t="s">
        <v>28</v>
      </c>
      <c r="AA588" s="178" t="s">
        <v>189</v>
      </c>
      <c r="AB588" s="178">
        <v>1</v>
      </c>
      <c r="AC588" s="92" t="s">
        <v>1049</v>
      </c>
      <c r="AD588" s="112">
        <f>IF(T588="SOPORTE_TELEFÓNICO",'BASE LIQUIDACION REDEBAN 2025'!$B$19,IF(AND(T588="VISITA_TÉCNICA",Z588="TIPO II"),'BASE LIQUIDACION REDEBAN 2025'!$B$18,'BASE LIQUIDACION REDEBAN 2025'!$B$17))</f>
        <v>67654.12000000001</v>
      </c>
      <c r="AE588" s="97">
        <v>0</v>
      </c>
      <c r="AF588" s="97">
        <f t="shared" si="9"/>
        <v>67654.12000000001</v>
      </c>
    </row>
    <row r="589" spans="1:32" s="85" customFormat="1" ht="13.15">
      <c r="A589" s="178" t="s">
        <v>90</v>
      </c>
      <c r="B589" s="95" t="str">
        <f>VLOOKUP(A589,'CENTRO DE COSTOS'!A:D,4,FALSE)</f>
        <v>JUAN SEBASTIÁN RÍOS CASTRILLÓN</v>
      </c>
      <c r="C589" s="95" t="str">
        <f>VLOOKUP(A589,'CENTRO DE COSTOS'!A:D,2,FALSE)</f>
        <v>0004-0005</v>
      </c>
      <c r="D589" s="178">
        <v>5001</v>
      </c>
      <c r="E589" s="178">
        <v>2300462</v>
      </c>
      <c r="F589" s="178">
        <v>12492</v>
      </c>
      <c r="G589" s="178" t="s">
        <v>290</v>
      </c>
      <c r="H589" s="178" t="s">
        <v>90</v>
      </c>
      <c r="I589" s="178" t="s">
        <v>13690</v>
      </c>
      <c r="J589" s="110" t="s">
        <v>167</v>
      </c>
      <c r="K589" s="178">
        <v>2300462</v>
      </c>
      <c r="L589" s="178" t="s">
        <v>13691</v>
      </c>
      <c r="M589" s="176">
        <v>45821.424305555556</v>
      </c>
      <c r="N589" s="176">
        <v>45826.486678240741</v>
      </c>
      <c r="O589" s="178" t="s">
        <v>9136</v>
      </c>
      <c r="P589" s="178" t="s">
        <v>9137</v>
      </c>
      <c r="Q589" s="178" t="s">
        <v>9138</v>
      </c>
      <c r="R589" s="178" t="s">
        <v>11927</v>
      </c>
      <c r="S589" s="178" t="s">
        <v>11927</v>
      </c>
      <c r="T589" s="178" t="s">
        <v>177</v>
      </c>
      <c r="U589" s="178">
        <v>330</v>
      </c>
      <c r="V589" s="178" t="s">
        <v>13692</v>
      </c>
      <c r="W589" s="177">
        <v>0</v>
      </c>
      <c r="X589" s="178">
        <v>0</v>
      </c>
      <c r="Y589" s="178" t="s">
        <v>173</v>
      </c>
      <c r="Z589" s="178" t="s">
        <v>25</v>
      </c>
      <c r="AA589" s="178" t="s">
        <v>189</v>
      </c>
      <c r="AB589" s="178">
        <v>1</v>
      </c>
      <c r="AC589" s="92" t="s">
        <v>13673</v>
      </c>
      <c r="AD589" s="112">
        <f>IF(T589="SOPORTE_TELEFÓNICO",'BASE LIQUIDACION REDEBAN 2025'!$B$19,IF(AND(T589="VISITA_TÉCNICA",Z589="TIPO II"),'BASE LIQUIDACION REDEBAN 2025'!$B$18,'BASE LIQUIDACION REDEBAN 2025'!$B$17))</f>
        <v>35779.500569199998</v>
      </c>
      <c r="AE589" s="97">
        <v>0</v>
      </c>
      <c r="AF589" s="97">
        <f t="shared" si="9"/>
        <v>35779.500569199998</v>
      </c>
    </row>
    <row r="590" spans="1:32" s="85" customFormat="1" ht="13.15">
      <c r="A590" s="178" t="s">
        <v>90</v>
      </c>
      <c r="B590" s="95" t="str">
        <f>VLOOKUP(A590,'CENTRO DE COSTOS'!A:D,4,FALSE)</f>
        <v>JUAN SEBASTIÁN RÍOS CASTRILLÓN</v>
      </c>
      <c r="C590" s="95" t="str">
        <f>VLOOKUP(A590,'CENTRO DE COSTOS'!A:D,2,FALSE)</f>
        <v>0004-0005</v>
      </c>
      <c r="D590" s="178">
        <v>5001</v>
      </c>
      <c r="E590" s="178">
        <v>2289365</v>
      </c>
      <c r="F590" s="178">
        <v>69658</v>
      </c>
      <c r="G590" s="178" t="s">
        <v>290</v>
      </c>
      <c r="H590" s="178" t="s">
        <v>90</v>
      </c>
      <c r="I590" s="178" t="s">
        <v>13693</v>
      </c>
      <c r="J590" s="110" t="s">
        <v>167</v>
      </c>
      <c r="K590" s="178">
        <v>2289365</v>
      </c>
      <c r="L590" s="178" t="s">
        <v>13694</v>
      </c>
      <c r="M590" s="176">
        <v>45819.595138888886</v>
      </c>
      <c r="N590" s="176">
        <v>45826.497824074075</v>
      </c>
      <c r="O590" s="178" t="s">
        <v>9136</v>
      </c>
      <c r="P590" s="178" t="s">
        <v>9137</v>
      </c>
      <c r="Q590" s="178" t="s">
        <v>9138</v>
      </c>
      <c r="R590" s="178" t="s">
        <v>11927</v>
      </c>
      <c r="S590" s="178" t="s">
        <v>11927</v>
      </c>
      <c r="T590" s="178" t="s">
        <v>177</v>
      </c>
      <c r="U590" s="178">
        <v>60</v>
      </c>
      <c r="V590" s="178" t="s">
        <v>13695</v>
      </c>
      <c r="W590" s="177">
        <v>0</v>
      </c>
      <c r="X590" s="178">
        <v>0</v>
      </c>
      <c r="Y590" s="178" t="s">
        <v>173</v>
      </c>
      <c r="Z590" s="178" t="s">
        <v>25</v>
      </c>
      <c r="AA590" s="178" t="s">
        <v>189</v>
      </c>
      <c r="AB590" s="178">
        <v>1</v>
      </c>
      <c r="AC590" s="92" t="s">
        <v>13673</v>
      </c>
      <c r="AD590" s="112">
        <f>IF(T590="SOPORTE_TELEFÓNICO",'BASE LIQUIDACION REDEBAN 2025'!$B$19,IF(AND(T590="VISITA_TÉCNICA",Z590="TIPO II"),'BASE LIQUIDACION REDEBAN 2025'!$B$18,'BASE LIQUIDACION REDEBAN 2025'!$B$17))</f>
        <v>35779.500569199998</v>
      </c>
      <c r="AE590" s="97">
        <v>0</v>
      </c>
      <c r="AF590" s="97">
        <f t="shared" si="9"/>
        <v>35779.500569199998</v>
      </c>
    </row>
    <row r="591" spans="1:32" s="85" customFormat="1" ht="13.15">
      <c r="A591" s="178" t="s">
        <v>76</v>
      </c>
      <c r="B591" s="95" t="str">
        <f>VLOOKUP(A591,'CENTRO DE COSTOS'!A:D,4,FALSE)</f>
        <v>DIEGO FERNANDO HENAO CARDONA</v>
      </c>
      <c r="C591" s="95" t="str">
        <f>VLOOKUP(A591,'CENTRO DE COSTOS'!A:D,2,FALSE)</f>
        <v>0004-0003</v>
      </c>
      <c r="D591" s="178">
        <v>19110</v>
      </c>
      <c r="E591" s="178">
        <v>2309299</v>
      </c>
      <c r="F591" s="178">
        <v>70402</v>
      </c>
      <c r="G591" s="178" t="s">
        <v>200</v>
      </c>
      <c r="H591" s="178" t="s">
        <v>6562</v>
      </c>
      <c r="I591" s="178" t="s">
        <v>6723</v>
      </c>
      <c r="J591" s="110" t="s">
        <v>167</v>
      </c>
      <c r="K591" s="178">
        <v>2309299</v>
      </c>
      <c r="L591" s="178" t="s">
        <v>13696</v>
      </c>
      <c r="M591" s="176">
        <v>45824.472916666666</v>
      </c>
      <c r="N591" s="176">
        <v>45826.499976851854</v>
      </c>
      <c r="O591" s="178" t="s">
        <v>9136</v>
      </c>
      <c r="P591" s="178" t="s">
        <v>9137</v>
      </c>
      <c r="Q591" s="178" t="s">
        <v>9138</v>
      </c>
      <c r="R591" s="178" t="s">
        <v>11927</v>
      </c>
      <c r="S591" s="178" t="s">
        <v>11927</v>
      </c>
      <c r="T591" s="178" t="s">
        <v>177</v>
      </c>
      <c r="U591" s="178">
        <v>10</v>
      </c>
      <c r="V591" s="178" t="s">
        <v>13697</v>
      </c>
      <c r="W591" s="177">
        <v>0</v>
      </c>
      <c r="X591" s="178">
        <v>0</v>
      </c>
      <c r="Y591" s="178" t="s">
        <v>173</v>
      </c>
      <c r="Z591" s="178" t="s">
        <v>28</v>
      </c>
      <c r="AA591" s="178" t="s">
        <v>189</v>
      </c>
      <c r="AB591" s="178">
        <v>1</v>
      </c>
      <c r="AC591" s="92" t="s">
        <v>13673</v>
      </c>
      <c r="AD591" s="112">
        <f>IF(T591="SOPORTE_TELEFÓNICO",'BASE LIQUIDACION REDEBAN 2025'!$B$19,IF(AND(T591="VISITA_TÉCNICA",Z591="TIPO II"),'BASE LIQUIDACION REDEBAN 2025'!$B$18,'BASE LIQUIDACION REDEBAN 2025'!$B$17))</f>
        <v>67654.12000000001</v>
      </c>
      <c r="AE591" s="97">
        <v>0</v>
      </c>
      <c r="AF591" s="97">
        <f t="shared" si="9"/>
        <v>67654.12000000001</v>
      </c>
    </row>
    <row r="592" spans="1:32" s="85" customFormat="1" ht="13.15">
      <c r="A592" s="178" t="s">
        <v>90</v>
      </c>
      <c r="B592" s="95" t="str">
        <f>VLOOKUP(A592,'CENTRO DE COSTOS'!A:D,4,FALSE)</f>
        <v>JUAN SEBASTIÁN RÍOS CASTRILLÓN</v>
      </c>
      <c r="C592" s="95" t="str">
        <f>VLOOKUP(A592,'CENTRO DE COSTOS'!A:D,2,FALSE)</f>
        <v>0004-0005</v>
      </c>
      <c r="D592" s="178">
        <v>5001</v>
      </c>
      <c r="E592" s="178">
        <v>2293411</v>
      </c>
      <c r="F592" s="178">
        <v>78580</v>
      </c>
      <c r="G592" s="178" t="s">
        <v>290</v>
      </c>
      <c r="H592" s="178" t="s">
        <v>90</v>
      </c>
      <c r="I592" s="178" t="s">
        <v>5960</v>
      </c>
      <c r="J592" s="110" t="s">
        <v>167</v>
      </c>
      <c r="K592" s="178">
        <v>2293411</v>
      </c>
      <c r="L592" s="178" t="s">
        <v>13698</v>
      </c>
      <c r="M592" s="176">
        <v>45820.384722222225</v>
      </c>
      <c r="N592" s="176">
        <v>45826.507071759261</v>
      </c>
      <c r="O592" s="178" t="s">
        <v>9136</v>
      </c>
      <c r="P592" s="178" t="s">
        <v>9137</v>
      </c>
      <c r="Q592" s="178" t="s">
        <v>9138</v>
      </c>
      <c r="R592" s="178" t="s">
        <v>11927</v>
      </c>
      <c r="S592" s="178" t="s">
        <v>11927</v>
      </c>
      <c r="T592" s="178" t="s">
        <v>177</v>
      </c>
      <c r="U592" s="178">
        <v>30</v>
      </c>
      <c r="V592" s="178" t="s">
        <v>13699</v>
      </c>
      <c r="W592" s="177">
        <v>0</v>
      </c>
      <c r="X592" s="178">
        <v>0</v>
      </c>
      <c r="Y592" s="178" t="s">
        <v>173</v>
      </c>
      <c r="Z592" s="178" t="s">
        <v>25</v>
      </c>
      <c r="AA592" s="178" t="s">
        <v>189</v>
      </c>
      <c r="AB592" s="178">
        <v>1</v>
      </c>
      <c r="AC592" s="92" t="s">
        <v>13673</v>
      </c>
      <c r="AD592" s="112">
        <f>IF(T592="SOPORTE_TELEFÓNICO",'BASE LIQUIDACION REDEBAN 2025'!$B$19,IF(AND(T592="VISITA_TÉCNICA",Z592="TIPO II"),'BASE LIQUIDACION REDEBAN 2025'!$B$18,'BASE LIQUIDACION REDEBAN 2025'!$B$17))</f>
        <v>35779.500569199998</v>
      </c>
      <c r="AE592" s="97">
        <v>0</v>
      </c>
      <c r="AF592" s="97">
        <f t="shared" si="9"/>
        <v>35779.500569199998</v>
      </c>
    </row>
    <row r="593" spans="1:32" s="85" customFormat="1" ht="13.15">
      <c r="A593" s="178" t="s">
        <v>98</v>
      </c>
      <c r="B593" s="95" t="str">
        <f>VLOOKUP(A593,'CENTRO DE COSTOS'!A:D,4,FALSE)</f>
        <v>MIGUEL JULIÁN HERNÁNDEZ GUARÍN</v>
      </c>
      <c r="C593" s="95" t="str">
        <f>VLOOKUP(A593,'CENTRO DE COSTOS'!A:D,2,FALSE)</f>
        <v>0004-0008</v>
      </c>
      <c r="D593" s="178">
        <v>68077</v>
      </c>
      <c r="E593" s="178">
        <v>2310140</v>
      </c>
      <c r="F593" s="178">
        <v>78865</v>
      </c>
      <c r="G593" s="178" t="s">
        <v>180</v>
      </c>
      <c r="H593" s="178" t="s">
        <v>337</v>
      </c>
      <c r="I593" s="178" t="s">
        <v>13700</v>
      </c>
      <c r="J593" s="110" t="s">
        <v>167</v>
      </c>
      <c r="K593" s="178">
        <v>2310140</v>
      </c>
      <c r="L593" s="178" t="s">
        <v>13701</v>
      </c>
      <c r="M593" s="176">
        <v>45824.524305555555</v>
      </c>
      <c r="N593" s="176">
        <v>45826.512511574074</v>
      </c>
      <c r="O593" s="178" t="s">
        <v>9136</v>
      </c>
      <c r="P593" s="178" t="s">
        <v>9137</v>
      </c>
      <c r="Q593" s="178" t="s">
        <v>9138</v>
      </c>
      <c r="R593" s="178" t="s">
        <v>11927</v>
      </c>
      <c r="S593" s="178" t="s">
        <v>11927</v>
      </c>
      <c r="T593" s="178" t="s">
        <v>177</v>
      </c>
      <c r="U593" s="178">
        <v>10</v>
      </c>
      <c r="V593" s="178" t="s">
        <v>13702</v>
      </c>
      <c r="W593" s="177">
        <v>0</v>
      </c>
      <c r="X593" s="178">
        <v>0</v>
      </c>
      <c r="Y593" s="178" t="s">
        <v>173</v>
      </c>
      <c r="Z593" s="178" t="s">
        <v>28</v>
      </c>
      <c r="AA593" s="178" t="s">
        <v>189</v>
      </c>
      <c r="AB593" s="178">
        <v>1</v>
      </c>
      <c r="AC593" s="92" t="s">
        <v>846</v>
      </c>
      <c r="AD593" s="112">
        <f>IF(T593="SOPORTE_TELEFÓNICO",'BASE LIQUIDACION REDEBAN 2025'!$B$19,IF(AND(T593="VISITA_TÉCNICA",Z593="TIPO II"),'BASE LIQUIDACION REDEBAN 2025'!$B$18,'BASE LIQUIDACION REDEBAN 2025'!$B$17))</f>
        <v>67654.12000000001</v>
      </c>
      <c r="AE593" s="97">
        <v>0</v>
      </c>
      <c r="AF593" s="97">
        <f t="shared" si="9"/>
        <v>67654.12000000001</v>
      </c>
    </row>
    <row r="594" spans="1:32" s="85" customFormat="1" ht="13.15">
      <c r="A594" s="178" t="s">
        <v>86</v>
      </c>
      <c r="B594" s="95" t="str">
        <f>VLOOKUP(A594,'CENTRO DE COSTOS'!A:D,4,FALSE)</f>
        <v>KEVIN ALEXIS CORZO BUSTOS</v>
      </c>
      <c r="C594" s="95" t="str">
        <f>VLOOKUP(A594,'CENTRO DE COSTOS'!A:D,2,FALSE)</f>
        <v>0004-0007</v>
      </c>
      <c r="D594" s="178">
        <v>73217</v>
      </c>
      <c r="E594" s="178">
        <v>2298199</v>
      </c>
      <c r="F594" s="178">
        <v>65767</v>
      </c>
      <c r="G594" s="178" t="s">
        <v>870</v>
      </c>
      <c r="H594" s="178" t="s">
        <v>7686</v>
      </c>
      <c r="I594" s="178" t="s">
        <v>13703</v>
      </c>
      <c r="J594" s="110" t="s">
        <v>167</v>
      </c>
      <c r="K594" s="178">
        <v>2298199</v>
      </c>
      <c r="L594" s="178" t="s">
        <v>13704</v>
      </c>
      <c r="M594" s="176">
        <v>45820.720833333333</v>
      </c>
      <c r="N594" s="176">
        <v>45826.517199074071</v>
      </c>
      <c r="O594" s="178" t="s">
        <v>9136</v>
      </c>
      <c r="P594" s="178" t="s">
        <v>9137</v>
      </c>
      <c r="Q594" s="178" t="s">
        <v>9138</v>
      </c>
      <c r="R594" s="178" t="s">
        <v>11927</v>
      </c>
      <c r="S594" s="178" t="s">
        <v>11927</v>
      </c>
      <c r="T594" s="178" t="s">
        <v>9971</v>
      </c>
      <c r="U594" s="178">
        <v>50</v>
      </c>
      <c r="V594" s="178" t="s">
        <v>13705</v>
      </c>
      <c r="W594" s="177" t="s">
        <v>13706</v>
      </c>
      <c r="X594" s="178" t="s">
        <v>12037</v>
      </c>
      <c r="Y594" s="178" t="s">
        <v>173</v>
      </c>
      <c r="Z594" s="178" t="s">
        <v>30</v>
      </c>
      <c r="AA594" s="178" t="s">
        <v>189</v>
      </c>
      <c r="AB594" s="178">
        <v>0</v>
      </c>
      <c r="AC594" s="92" t="s">
        <v>13673</v>
      </c>
      <c r="AD594" s="112">
        <f>IF(T594="SOPORTE_TELEFÓNICO",'BASE LIQUIDACION REDEBAN 2025'!$B$19,IF(AND(T594="VISITA_TÉCNICA",Z594="TIPO II"),'BASE LIQUIDACION REDEBAN 2025'!$B$18,'BASE LIQUIDACION REDEBAN 2025'!$B$17))</f>
        <v>35779.500569199998</v>
      </c>
      <c r="AE594" s="97">
        <v>0</v>
      </c>
      <c r="AF594" s="97">
        <f t="shared" si="9"/>
        <v>35779.500569199998</v>
      </c>
    </row>
    <row r="595" spans="1:32" s="85" customFormat="1" ht="13.15">
      <c r="A595" s="178" t="s">
        <v>72</v>
      </c>
      <c r="B595" s="95" t="str">
        <f>VLOOKUP(A595,'CENTRO DE COSTOS'!A:D,4,FALSE)</f>
        <v>MIGUEL JULIÁN HERNÁNDEZ GUARÍN</v>
      </c>
      <c r="C595" s="95" t="str">
        <f>VLOOKUP(A595,'CENTRO DE COSTOS'!A:D,2,FALSE)</f>
        <v>0004-0008</v>
      </c>
      <c r="D595" s="178">
        <v>68689</v>
      </c>
      <c r="E595" s="178">
        <v>2299827</v>
      </c>
      <c r="F595" s="178">
        <v>42492</v>
      </c>
      <c r="G595" s="178" t="s">
        <v>180</v>
      </c>
      <c r="H595" s="178" t="s">
        <v>4278</v>
      </c>
      <c r="I595" s="178" t="s">
        <v>13707</v>
      </c>
      <c r="J595" s="110" t="s">
        <v>167</v>
      </c>
      <c r="K595" s="178">
        <v>2299827</v>
      </c>
      <c r="L595" s="178" t="s">
        <v>13708</v>
      </c>
      <c r="M595" s="176">
        <v>45821.377083333333</v>
      </c>
      <c r="N595" s="176">
        <v>45826.527199074073</v>
      </c>
      <c r="O595" s="178" t="s">
        <v>9136</v>
      </c>
      <c r="P595" s="178" t="s">
        <v>9137</v>
      </c>
      <c r="Q595" s="178" t="s">
        <v>9138</v>
      </c>
      <c r="R595" s="178" t="s">
        <v>11927</v>
      </c>
      <c r="S595" s="178" t="s">
        <v>11927</v>
      </c>
      <c r="T595" s="178" t="s">
        <v>9971</v>
      </c>
      <c r="U595" s="178">
        <v>30</v>
      </c>
      <c r="V595" s="178" t="s">
        <v>13709</v>
      </c>
      <c r="W595" s="177" t="s">
        <v>13710</v>
      </c>
      <c r="X595" s="178" t="s">
        <v>12397</v>
      </c>
      <c r="Y595" s="178" t="s">
        <v>173</v>
      </c>
      <c r="Z595" s="178" t="s">
        <v>30</v>
      </c>
      <c r="AA595" s="178" t="s">
        <v>189</v>
      </c>
      <c r="AB595" s="178">
        <v>0</v>
      </c>
      <c r="AC595" s="92" t="s">
        <v>13673</v>
      </c>
      <c r="AD595" s="112">
        <f>IF(T595="SOPORTE_TELEFÓNICO",'BASE LIQUIDACION REDEBAN 2025'!$B$19,IF(AND(T595="VISITA_TÉCNICA",Z595="TIPO II"),'BASE LIQUIDACION REDEBAN 2025'!$B$18,'BASE LIQUIDACION REDEBAN 2025'!$B$17))</f>
        <v>35779.500569199998</v>
      </c>
      <c r="AE595" s="97">
        <v>0</v>
      </c>
      <c r="AF595" s="97">
        <f t="shared" si="9"/>
        <v>35779.500569199998</v>
      </c>
    </row>
    <row r="596" spans="1:32" s="85" customFormat="1" ht="13.15">
      <c r="A596" s="178" t="s">
        <v>90</v>
      </c>
      <c r="B596" s="95" t="str">
        <f>VLOOKUP(A596,'CENTRO DE COSTOS'!A:D,4,FALSE)</f>
        <v>JUAN SEBASTIÁN RÍOS CASTRILLÓN</v>
      </c>
      <c r="C596" s="95" t="str">
        <f>VLOOKUP(A596,'CENTRO DE COSTOS'!A:D,2,FALSE)</f>
        <v>0004-0005</v>
      </c>
      <c r="D596" s="178">
        <v>5001</v>
      </c>
      <c r="E596" s="178">
        <v>2300727</v>
      </c>
      <c r="F596" s="178">
        <v>49365</v>
      </c>
      <c r="G596" s="178" t="s">
        <v>290</v>
      </c>
      <c r="H596" s="178" t="s">
        <v>90</v>
      </c>
      <c r="I596" s="178" t="s">
        <v>13711</v>
      </c>
      <c r="J596" s="110" t="s">
        <v>167</v>
      </c>
      <c r="K596" s="178">
        <v>2300727</v>
      </c>
      <c r="L596" s="178" t="s">
        <v>13712</v>
      </c>
      <c r="M596" s="176">
        <v>45821.43472222222</v>
      </c>
      <c r="N596" s="176">
        <v>45826.545532407406</v>
      </c>
      <c r="O596" s="178" t="s">
        <v>9136</v>
      </c>
      <c r="P596" s="178" t="s">
        <v>9137</v>
      </c>
      <c r="Q596" s="178" t="s">
        <v>9138</v>
      </c>
      <c r="R596" s="178" t="s">
        <v>11927</v>
      </c>
      <c r="S596" s="178" t="s">
        <v>11927</v>
      </c>
      <c r="T596" s="178" t="s">
        <v>177</v>
      </c>
      <c r="U596" s="178">
        <v>70</v>
      </c>
      <c r="V596" s="178" t="s">
        <v>13713</v>
      </c>
      <c r="W596" s="177">
        <v>0</v>
      </c>
      <c r="X596" s="178">
        <v>0</v>
      </c>
      <c r="Y596" s="178" t="s">
        <v>173</v>
      </c>
      <c r="Z596" s="178" t="s">
        <v>25</v>
      </c>
      <c r="AA596" s="178" t="s">
        <v>189</v>
      </c>
      <c r="AB596" s="178">
        <v>1</v>
      </c>
      <c r="AC596" s="92" t="s">
        <v>13673</v>
      </c>
      <c r="AD596" s="112">
        <f>IF(T596="SOPORTE_TELEFÓNICO",'BASE LIQUIDACION REDEBAN 2025'!$B$19,IF(AND(T596="VISITA_TÉCNICA",Z596="TIPO II"),'BASE LIQUIDACION REDEBAN 2025'!$B$18,'BASE LIQUIDACION REDEBAN 2025'!$B$17))</f>
        <v>35779.500569199998</v>
      </c>
      <c r="AE596" s="97">
        <v>0</v>
      </c>
      <c r="AF596" s="97">
        <f t="shared" si="9"/>
        <v>35779.500569199998</v>
      </c>
    </row>
    <row r="597" spans="1:32" s="85" customFormat="1" ht="13.15">
      <c r="A597" s="178" t="s">
        <v>90</v>
      </c>
      <c r="B597" s="95" t="str">
        <f>VLOOKUP(A597,'CENTRO DE COSTOS'!A:D,4,FALSE)</f>
        <v>JUAN SEBASTIÁN RÍOS CASTRILLÓN</v>
      </c>
      <c r="C597" s="95" t="str">
        <f>VLOOKUP(A597,'CENTRO DE COSTOS'!A:D,2,FALSE)</f>
        <v>0004-0005</v>
      </c>
      <c r="D597" s="178">
        <v>5001</v>
      </c>
      <c r="E597" s="178">
        <v>2304262</v>
      </c>
      <c r="F597" s="178">
        <v>79003</v>
      </c>
      <c r="G597" s="178" t="s">
        <v>290</v>
      </c>
      <c r="H597" s="178" t="s">
        <v>90</v>
      </c>
      <c r="I597" s="178" t="s">
        <v>12372</v>
      </c>
      <c r="J597" s="110" t="s">
        <v>167</v>
      </c>
      <c r="K597" s="178">
        <v>2304262</v>
      </c>
      <c r="L597" s="178" t="s">
        <v>13714</v>
      </c>
      <c r="M597" s="176">
        <v>45822.375</v>
      </c>
      <c r="N597" s="176">
        <v>45826.550046296295</v>
      </c>
      <c r="O597" s="178" t="s">
        <v>9136</v>
      </c>
      <c r="P597" s="178" t="s">
        <v>9137</v>
      </c>
      <c r="Q597" s="178" t="s">
        <v>9138</v>
      </c>
      <c r="R597" s="178" t="s">
        <v>11927</v>
      </c>
      <c r="S597" s="178" t="s">
        <v>11927</v>
      </c>
      <c r="T597" s="178" t="s">
        <v>177</v>
      </c>
      <c r="U597" s="178">
        <v>80</v>
      </c>
      <c r="V597" s="178" t="s">
        <v>13715</v>
      </c>
      <c r="W597" s="177">
        <v>0</v>
      </c>
      <c r="X597" s="178">
        <v>0</v>
      </c>
      <c r="Y597" s="178" t="s">
        <v>173</v>
      </c>
      <c r="Z597" s="178" t="s">
        <v>25</v>
      </c>
      <c r="AA597" s="178" t="s">
        <v>189</v>
      </c>
      <c r="AB597" s="178">
        <v>1</v>
      </c>
      <c r="AC597" s="92" t="s">
        <v>13673</v>
      </c>
      <c r="AD597" s="112">
        <f>IF(T597="SOPORTE_TELEFÓNICO",'BASE LIQUIDACION REDEBAN 2025'!$B$19,IF(AND(T597="VISITA_TÉCNICA",Z597="TIPO II"),'BASE LIQUIDACION REDEBAN 2025'!$B$18,'BASE LIQUIDACION REDEBAN 2025'!$B$17))</f>
        <v>35779.500569199998</v>
      </c>
      <c r="AE597" s="97">
        <v>0</v>
      </c>
      <c r="AF597" s="97">
        <f t="shared" si="9"/>
        <v>35779.500569199998</v>
      </c>
    </row>
    <row r="598" spans="1:32" s="85" customFormat="1" ht="13.15">
      <c r="A598" s="178" t="s">
        <v>60</v>
      </c>
      <c r="B598" s="95" t="str">
        <f>VLOOKUP(A598,'CENTRO DE COSTOS'!A:D,4,FALSE)</f>
        <v>JUAN SEBASTIÁN RÍOS CASTRILLÓN</v>
      </c>
      <c r="C598" s="95" t="str">
        <f>VLOOKUP(A598,'CENTRO DE COSTOS'!A:D,2,FALSE)</f>
        <v>0004-0005</v>
      </c>
      <c r="D598" s="178">
        <v>5837</v>
      </c>
      <c r="E598" s="178">
        <v>2304993</v>
      </c>
      <c r="F598" s="178">
        <v>58301</v>
      </c>
      <c r="G598" s="178" t="s">
        <v>290</v>
      </c>
      <c r="H598" s="178" t="s">
        <v>782</v>
      </c>
      <c r="I598" s="178" t="s">
        <v>13716</v>
      </c>
      <c r="J598" s="110" t="s">
        <v>167</v>
      </c>
      <c r="K598" s="178">
        <v>2304993</v>
      </c>
      <c r="L598" s="178" t="s">
        <v>13717</v>
      </c>
      <c r="M598" s="176">
        <v>45822.460416666669</v>
      </c>
      <c r="N598" s="176">
        <v>45826.550891203704</v>
      </c>
      <c r="O598" s="178" t="s">
        <v>9136</v>
      </c>
      <c r="P598" s="178" t="s">
        <v>9137</v>
      </c>
      <c r="Q598" s="178" t="s">
        <v>9138</v>
      </c>
      <c r="R598" s="178" t="s">
        <v>11927</v>
      </c>
      <c r="S598" s="178" t="s">
        <v>11927</v>
      </c>
      <c r="T598" s="178" t="s">
        <v>177</v>
      </c>
      <c r="U598" s="178">
        <v>60</v>
      </c>
      <c r="V598" s="178" t="s">
        <v>13718</v>
      </c>
      <c r="W598" s="177">
        <v>0</v>
      </c>
      <c r="X598" s="178">
        <v>0</v>
      </c>
      <c r="Y598" s="178" t="s">
        <v>173</v>
      </c>
      <c r="Z598" s="178" t="s">
        <v>28</v>
      </c>
      <c r="AA598" s="178" t="s">
        <v>189</v>
      </c>
      <c r="AB598" s="178">
        <v>1</v>
      </c>
      <c r="AC598" s="92" t="s">
        <v>13673</v>
      </c>
      <c r="AD598" s="112">
        <f>IF(T598="SOPORTE_TELEFÓNICO",'BASE LIQUIDACION REDEBAN 2025'!$B$19,IF(AND(T598="VISITA_TÉCNICA",Z598="TIPO II"),'BASE LIQUIDACION REDEBAN 2025'!$B$18,'BASE LIQUIDACION REDEBAN 2025'!$B$17))</f>
        <v>67654.12000000001</v>
      </c>
      <c r="AE598" s="97">
        <v>0</v>
      </c>
      <c r="AF598" s="97">
        <f t="shared" si="9"/>
        <v>67654.12000000001</v>
      </c>
    </row>
    <row r="599" spans="1:32" s="85" customFormat="1" ht="13.15">
      <c r="A599" s="178" t="s">
        <v>60</v>
      </c>
      <c r="B599" s="95" t="str">
        <f>VLOOKUP(A599,'CENTRO DE COSTOS'!A:D,4,FALSE)</f>
        <v>JUAN SEBASTIÁN RÍOS CASTRILLÓN</v>
      </c>
      <c r="C599" s="95" t="str">
        <f>VLOOKUP(A599,'CENTRO DE COSTOS'!A:D,2,FALSE)</f>
        <v>0004-0005</v>
      </c>
      <c r="D599" s="178">
        <v>5837</v>
      </c>
      <c r="E599" s="178">
        <v>2302724</v>
      </c>
      <c r="F599" s="178">
        <v>52840</v>
      </c>
      <c r="G599" s="178" t="s">
        <v>290</v>
      </c>
      <c r="H599" s="178" t="s">
        <v>782</v>
      </c>
      <c r="I599" s="178" t="s">
        <v>13719</v>
      </c>
      <c r="J599" s="110" t="s">
        <v>167</v>
      </c>
      <c r="K599" s="178">
        <v>2302724</v>
      </c>
      <c r="L599" s="178" t="s">
        <v>13720</v>
      </c>
      <c r="M599" s="176">
        <v>45821.619444444441</v>
      </c>
      <c r="N599" s="176">
        <v>45826.552453703705</v>
      </c>
      <c r="O599" s="178" t="s">
        <v>9136</v>
      </c>
      <c r="P599" s="178" t="s">
        <v>9137</v>
      </c>
      <c r="Q599" s="178" t="s">
        <v>9138</v>
      </c>
      <c r="R599" s="178" t="s">
        <v>11927</v>
      </c>
      <c r="S599" s="178" t="s">
        <v>11927</v>
      </c>
      <c r="T599" s="178" t="s">
        <v>177</v>
      </c>
      <c r="U599" s="178">
        <v>90</v>
      </c>
      <c r="V599" s="178" t="s">
        <v>13721</v>
      </c>
      <c r="W599" s="177">
        <v>0</v>
      </c>
      <c r="X599" s="178">
        <v>0</v>
      </c>
      <c r="Y599" s="178" t="s">
        <v>173</v>
      </c>
      <c r="Z599" s="178" t="s">
        <v>28</v>
      </c>
      <c r="AA599" s="178" t="s">
        <v>189</v>
      </c>
      <c r="AB599" s="178">
        <v>1</v>
      </c>
      <c r="AC599" s="92" t="s">
        <v>397</v>
      </c>
      <c r="AD599" s="112">
        <f>IF(T599="SOPORTE_TELEFÓNICO",'BASE LIQUIDACION REDEBAN 2025'!$B$19,IF(AND(T599="VISITA_TÉCNICA",Z599="TIPO II"),'BASE LIQUIDACION REDEBAN 2025'!$B$18,'BASE LIQUIDACION REDEBAN 2025'!$B$17))</f>
        <v>67654.12000000001</v>
      </c>
      <c r="AE599" s="97">
        <v>0</v>
      </c>
      <c r="AF599" s="97">
        <f t="shared" si="9"/>
        <v>67654.12000000001</v>
      </c>
    </row>
    <row r="600" spans="1:32" s="85" customFormat="1" ht="13.15">
      <c r="A600" s="178" t="s">
        <v>93</v>
      </c>
      <c r="B600" s="95" t="str">
        <f>VLOOKUP(A600,'CENTRO DE COSTOS'!A:D,4,FALSE)</f>
        <v>DIEGO FERNANDO HENAO CARDONA</v>
      </c>
      <c r="C600" s="95" t="str">
        <f>VLOOKUP(A600,'CENTRO DE COSTOS'!A:D,2,FALSE)</f>
        <v>0004-0003</v>
      </c>
      <c r="D600" s="178">
        <v>52786</v>
      </c>
      <c r="E600" s="178">
        <v>2302791</v>
      </c>
      <c r="F600" s="178">
        <v>63154</v>
      </c>
      <c r="G600" s="178" t="s">
        <v>162</v>
      </c>
      <c r="H600" s="178" t="s">
        <v>1215</v>
      </c>
      <c r="I600" s="178" t="s">
        <v>13722</v>
      </c>
      <c r="J600" s="110" t="s">
        <v>167</v>
      </c>
      <c r="K600" s="178">
        <v>2302791</v>
      </c>
      <c r="L600" s="178" t="s">
        <v>13723</v>
      </c>
      <c r="M600" s="176">
        <v>45821.637499999997</v>
      </c>
      <c r="N600" s="176">
        <v>45826.554027777776</v>
      </c>
      <c r="O600" s="178" t="s">
        <v>9136</v>
      </c>
      <c r="P600" s="178" t="s">
        <v>9137</v>
      </c>
      <c r="Q600" s="178" t="s">
        <v>9138</v>
      </c>
      <c r="R600" s="178" t="s">
        <v>11927</v>
      </c>
      <c r="S600" s="178" t="s">
        <v>11927</v>
      </c>
      <c r="T600" s="178" t="s">
        <v>9971</v>
      </c>
      <c r="U600" s="178">
        <v>50</v>
      </c>
      <c r="V600" s="178" t="s">
        <v>13724</v>
      </c>
      <c r="W600" s="177" t="s">
        <v>11929</v>
      </c>
      <c r="X600" s="177" t="s">
        <v>11929</v>
      </c>
      <c r="Y600" s="178" t="s">
        <v>173</v>
      </c>
      <c r="Z600" s="178" t="s">
        <v>28</v>
      </c>
      <c r="AA600" s="178" t="s">
        <v>189</v>
      </c>
      <c r="AB600" s="178">
        <v>0</v>
      </c>
      <c r="AC600" s="92" t="s">
        <v>13673</v>
      </c>
      <c r="AD600" s="112">
        <f>IF(T600="SOPORTE_TELEFÓNICO",'BASE LIQUIDACION REDEBAN 2025'!$B$19,IF(AND(T600="VISITA_TÉCNICA",Z600="TIPO II"),'BASE LIQUIDACION REDEBAN 2025'!$B$18,'BASE LIQUIDACION REDEBAN 2025'!$B$17))</f>
        <v>35779.500569199998</v>
      </c>
      <c r="AE600" s="97">
        <v>0</v>
      </c>
      <c r="AF600" s="97">
        <f t="shared" si="9"/>
        <v>35779.500569199998</v>
      </c>
    </row>
    <row r="601" spans="1:32" s="85" customFormat="1" ht="13.15">
      <c r="A601" s="178" t="s">
        <v>90</v>
      </c>
      <c r="B601" s="95" t="str">
        <f>VLOOKUP(A601,'CENTRO DE COSTOS'!A:D,4,FALSE)</f>
        <v>JUAN SEBASTIÁN RÍOS CASTRILLÓN</v>
      </c>
      <c r="C601" s="95" t="str">
        <f>VLOOKUP(A601,'CENTRO DE COSTOS'!A:D,2,FALSE)</f>
        <v>0004-0005</v>
      </c>
      <c r="D601" s="178">
        <v>5001</v>
      </c>
      <c r="E601" s="178">
        <v>2303293</v>
      </c>
      <c r="F601" s="178">
        <v>79163</v>
      </c>
      <c r="G601" s="178" t="s">
        <v>290</v>
      </c>
      <c r="H601" s="178" t="s">
        <v>90</v>
      </c>
      <c r="I601" s="178" t="s">
        <v>13725</v>
      </c>
      <c r="J601" s="110" t="s">
        <v>167</v>
      </c>
      <c r="K601" s="178">
        <v>2303293</v>
      </c>
      <c r="L601" s="178" t="s">
        <v>13726</v>
      </c>
      <c r="M601" s="176">
        <v>45821.661805555559</v>
      </c>
      <c r="N601" s="176">
        <v>45826.556388888886</v>
      </c>
      <c r="O601" s="178" t="s">
        <v>9136</v>
      </c>
      <c r="P601" s="178" t="s">
        <v>9137</v>
      </c>
      <c r="Q601" s="178" t="s">
        <v>9138</v>
      </c>
      <c r="R601" s="178" t="s">
        <v>11927</v>
      </c>
      <c r="S601" s="178" t="s">
        <v>11927</v>
      </c>
      <c r="T601" s="178" t="s">
        <v>177</v>
      </c>
      <c r="U601" s="178">
        <v>20</v>
      </c>
      <c r="V601" s="178" t="s">
        <v>13727</v>
      </c>
      <c r="W601" s="177">
        <v>0</v>
      </c>
      <c r="X601" s="178">
        <v>0</v>
      </c>
      <c r="Y601" s="178" t="s">
        <v>173</v>
      </c>
      <c r="Z601" s="178" t="s">
        <v>25</v>
      </c>
      <c r="AA601" s="178" t="s">
        <v>189</v>
      </c>
      <c r="AB601" s="178">
        <v>1</v>
      </c>
      <c r="AC601" s="92" t="s">
        <v>13673</v>
      </c>
      <c r="AD601" s="112">
        <f>IF(T601="SOPORTE_TELEFÓNICO",'BASE LIQUIDACION REDEBAN 2025'!$B$19,IF(AND(T601="VISITA_TÉCNICA",Z601="TIPO II"),'BASE LIQUIDACION REDEBAN 2025'!$B$18,'BASE LIQUIDACION REDEBAN 2025'!$B$17))</f>
        <v>35779.500569199998</v>
      </c>
      <c r="AE601" s="97">
        <v>0</v>
      </c>
      <c r="AF601" s="97">
        <f t="shared" si="9"/>
        <v>35779.500569199998</v>
      </c>
    </row>
    <row r="602" spans="1:32" s="85" customFormat="1" ht="13.15">
      <c r="A602" s="178" t="s">
        <v>64</v>
      </c>
      <c r="B602" s="95" t="str">
        <f>VLOOKUP(A602,'CENTRO DE COSTOS'!A:D,4,FALSE)</f>
        <v>JOSE MAURICIO HERNANDEZ ROJAS</v>
      </c>
      <c r="C602" s="95" t="str">
        <f>VLOOKUP(A602,'CENTRO DE COSTOS'!A:D,2,FALSE)</f>
        <v>0004-0001</v>
      </c>
      <c r="D602" s="178">
        <v>8758</v>
      </c>
      <c r="E602" s="178">
        <v>2304283</v>
      </c>
      <c r="F602" s="178">
        <v>34795</v>
      </c>
      <c r="G602" s="178" t="s">
        <v>277</v>
      </c>
      <c r="H602" s="178" t="s">
        <v>3966</v>
      </c>
      <c r="I602" s="178" t="s">
        <v>13728</v>
      </c>
      <c r="J602" s="110" t="s">
        <v>167</v>
      </c>
      <c r="K602" s="178">
        <v>2304283</v>
      </c>
      <c r="L602" s="178" t="s">
        <v>13729</v>
      </c>
      <c r="M602" s="176">
        <v>45822.375</v>
      </c>
      <c r="N602" s="176">
        <v>45826.557673611111</v>
      </c>
      <c r="O602" s="178" t="s">
        <v>9136</v>
      </c>
      <c r="P602" s="178" t="s">
        <v>9137</v>
      </c>
      <c r="Q602" s="178" t="s">
        <v>9138</v>
      </c>
      <c r="R602" s="178" t="s">
        <v>11927</v>
      </c>
      <c r="S602" s="178" t="s">
        <v>11927</v>
      </c>
      <c r="T602" s="178" t="s">
        <v>177</v>
      </c>
      <c r="U602" s="178">
        <v>60</v>
      </c>
      <c r="V602" s="178" t="s">
        <v>13730</v>
      </c>
      <c r="W602" s="177">
        <v>0</v>
      </c>
      <c r="X602" s="178">
        <v>0</v>
      </c>
      <c r="Y602" s="178" t="s">
        <v>173</v>
      </c>
      <c r="Z602" s="178" t="s">
        <v>25</v>
      </c>
      <c r="AA602" s="178" t="s">
        <v>189</v>
      </c>
      <c r="AB602" s="178">
        <v>1</v>
      </c>
      <c r="AC602" s="92" t="s">
        <v>13673</v>
      </c>
      <c r="AD602" s="112">
        <f>IF(T602="SOPORTE_TELEFÓNICO",'BASE LIQUIDACION REDEBAN 2025'!$B$19,IF(AND(T602="VISITA_TÉCNICA",Z602="TIPO II"),'BASE LIQUIDACION REDEBAN 2025'!$B$18,'BASE LIQUIDACION REDEBAN 2025'!$B$17))</f>
        <v>35779.500569199998</v>
      </c>
      <c r="AE602" s="97">
        <v>0</v>
      </c>
      <c r="AF602" s="97">
        <f t="shared" si="9"/>
        <v>35779.500569199998</v>
      </c>
    </row>
    <row r="603" spans="1:32" s="85" customFormat="1" ht="13.15">
      <c r="A603" s="178" t="s">
        <v>90</v>
      </c>
      <c r="B603" s="95" t="str">
        <f>VLOOKUP(A603,'CENTRO DE COSTOS'!A:D,4,FALSE)</f>
        <v>JUAN SEBASTIÁN RÍOS CASTRILLÓN</v>
      </c>
      <c r="C603" s="95" t="str">
        <f>VLOOKUP(A603,'CENTRO DE COSTOS'!A:D,2,FALSE)</f>
        <v>0004-0005</v>
      </c>
      <c r="D603" s="178">
        <v>5615</v>
      </c>
      <c r="E603" s="178">
        <v>2305241</v>
      </c>
      <c r="F603" s="178">
        <v>13329</v>
      </c>
      <c r="G603" s="178" t="s">
        <v>290</v>
      </c>
      <c r="H603" s="178" t="s">
        <v>1015</v>
      </c>
      <c r="I603" s="178" t="s">
        <v>5918</v>
      </c>
      <c r="J603" s="110" t="s">
        <v>167</v>
      </c>
      <c r="K603" s="178">
        <v>2305241</v>
      </c>
      <c r="L603" s="178" t="s">
        <v>13731</v>
      </c>
      <c r="M603" s="176">
        <v>45824.333333333336</v>
      </c>
      <c r="N603" s="176">
        <v>45826.560150462959</v>
      </c>
      <c r="O603" s="178" t="s">
        <v>9136</v>
      </c>
      <c r="P603" s="178" t="s">
        <v>9137</v>
      </c>
      <c r="Q603" s="178" t="s">
        <v>9138</v>
      </c>
      <c r="R603" s="178" t="s">
        <v>11927</v>
      </c>
      <c r="S603" s="178" t="s">
        <v>11927</v>
      </c>
      <c r="T603" s="178" t="s">
        <v>177</v>
      </c>
      <c r="U603" s="178">
        <v>50</v>
      </c>
      <c r="V603" s="178" t="s">
        <v>13732</v>
      </c>
      <c r="W603" s="177">
        <v>0</v>
      </c>
      <c r="X603" s="178">
        <v>0</v>
      </c>
      <c r="Y603" s="178" t="s">
        <v>173</v>
      </c>
      <c r="Z603" s="178" t="s">
        <v>28</v>
      </c>
      <c r="AA603" s="178" t="s">
        <v>189</v>
      </c>
      <c r="AB603" s="178">
        <v>1</v>
      </c>
      <c r="AC603" s="92" t="s">
        <v>987</v>
      </c>
      <c r="AD603" s="112">
        <f>IF(T603="SOPORTE_TELEFÓNICO",'BASE LIQUIDACION REDEBAN 2025'!$B$19,IF(AND(T603="VISITA_TÉCNICA",Z603="TIPO II"),'BASE LIQUIDACION REDEBAN 2025'!$B$18,'BASE LIQUIDACION REDEBAN 2025'!$B$17))</f>
        <v>67654.12000000001</v>
      </c>
      <c r="AE603" s="97">
        <v>0</v>
      </c>
      <c r="AF603" s="97">
        <f t="shared" si="9"/>
        <v>67654.12000000001</v>
      </c>
    </row>
    <row r="604" spans="1:32" s="85" customFormat="1" ht="13.15">
      <c r="A604" s="178" t="s">
        <v>99</v>
      </c>
      <c r="B604" s="95" t="str">
        <f>VLOOKUP(A604,'CENTRO DE COSTOS'!A:D,4,FALSE)</f>
        <v>JOSE MAURICIO HERNANDEZ ROJAS</v>
      </c>
      <c r="C604" s="95" t="str">
        <f>VLOOKUP(A604,'CENTRO DE COSTOS'!A:D,2,FALSE)</f>
        <v>0004-0001</v>
      </c>
      <c r="D604" s="178">
        <v>20001</v>
      </c>
      <c r="E604" s="178">
        <v>2318037</v>
      </c>
      <c r="F604" s="178">
        <v>63868</v>
      </c>
      <c r="G604" s="178" t="s">
        <v>269</v>
      </c>
      <c r="H604" s="178" t="s">
        <v>99</v>
      </c>
      <c r="I604" s="178" t="s">
        <v>13733</v>
      </c>
      <c r="J604" s="110" t="s">
        <v>167</v>
      </c>
      <c r="K604" s="178">
        <v>2318037</v>
      </c>
      <c r="L604" s="178" t="s">
        <v>13734</v>
      </c>
      <c r="M604" s="176">
        <v>45825.638194444444</v>
      </c>
      <c r="N604" s="176">
        <v>45826.577488425923</v>
      </c>
      <c r="O604" s="178" t="s">
        <v>9136</v>
      </c>
      <c r="P604" s="178" t="s">
        <v>9137</v>
      </c>
      <c r="Q604" s="178" t="s">
        <v>9138</v>
      </c>
      <c r="R604" s="178" t="s">
        <v>11927</v>
      </c>
      <c r="S604" s="178" t="s">
        <v>11927</v>
      </c>
      <c r="T604" s="178" t="s">
        <v>177</v>
      </c>
      <c r="U604" s="178">
        <v>70</v>
      </c>
      <c r="V604" s="178" t="s">
        <v>13735</v>
      </c>
      <c r="W604" s="177">
        <v>0</v>
      </c>
      <c r="X604" s="178">
        <v>0</v>
      </c>
      <c r="Y604" s="178" t="s">
        <v>173</v>
      </c>
      <c r="Z604" s="178" t="s">
        <v>25</v>
      </c>
      <c r="AA604" s="178" t="s">
        <v>189</v>
      </c>
      <c r="AB604" s="178">
        <v>1</v>
      </c>
      <c r="AC604" s="92" t="s">
        <v>13673</v>
      </c>
      <c r="AD604" s="112">
        <f>IF(T604="SOPORTE_TELEFÓNICO",'BASE LIQUIDACION REDEBAN 2025'!$B$19,IF(AND(T604="VISITA_TÉCNICA",Z604="TIPO II"),'BASE LIQUIDACION REDEBAN 2025'!$B$18,'BASE LIQUIDACION REDEBAN 2025'!$B$17))</f>
        <v>35779.500569199998</v>
      </c>
      <c r="AE604" s="97">
        <v>0</v>
      </c>
      <c r="AF604" s="97">
        <f t="shared" si="9"/>
        <v>35779.500569199998</v>
      </c>
    </row>
    <row r="605" spans="1:32" s="85" customFormat="1" ht="13.15">
      <c r="A605" s="178" t="s">
        <v>100</v>
      </c>
      <c r="B605" s="95" t="str">
        <f>VLOOKUP(A605,'CENTRO DE COSTOS'!A:D,4,FALSE)</f>
        <v>KEVIN ALEXIS CORZO BUSTOS</v>
      </c>
      <c r="C605" s="95" t="str">
        <f>VLOOKUP(A605,'CENTRO DE COSTOS'!A:D,2,FALSE)</f>
        <v>0004-0007</v>
      </c>
      <c r="D605" s="178">
        <v>50226</v>
      </c>
      <c r="E605" s="178">
        <v>2305503</v>
      </c>
      <c r="F605" s="178">
        <v>70547</v>
      </c>
      <c r="G605" s="178" t="s">
        <v>192</v>
      </c>
      <c r="H605" s="178" t="s">
        <v>1741</v>
      </c>
      <c r="I605" s="178" t="s">
        <v>13736</v>
      </c>
      <c r="J605" s="110" t="s">
        <v>167</v>
      </c>
      <c r="K605" s="178">
        <v>2305503</v>
      </c>
      <c r="L605" s="178" t="s">
        <v>13737</v>
      </c>
      <c r="M605" s="176">
        <v>45824.333333333336</v>
      </c>
      <c r="N605" s="176">
        <v>45826.578703703701</v>
      </c>
      <c r="O605" s="178" t="s">
        <v>9136</v>
      </c>
      <c r="P605" s="178" t="s">
        <v>9137</v>
      </c>
      <c r="Q605" s="178" t="s">
        <v>9138</v>
      </c>
      <c r="R605" s="178" t="s">
        <v>11927</v>
      </c>
      <c r="S605" s="178" t="s">
        <v>11927</v>
      </c>
      <c r="T605" s="178" t="s">
        <v>177</v>
      </c>
      <c r="U605" s="178">
        <v>40</v>
      </c>
      <c r="V605" s="178" t="s">
        <v>13705</v>
      </c>
      <c r="W605" s="177">
        <v>0</v>
      </c>
      <c r="X605" s="178">
        <v>0</v>
      </c>
      <c r="Y605" s="178" t="s">
        <v>173</v>
      </c>
      <c r="Z605" s="178" t="s">
        <v>28</v>
      </c>
      <c r="AA605" s="178" t="s">
        <v>189</v>
      </c>
      <c r="AB605" s="178">
        <v>1</v>
      </c>
      <c r="AC605" s="92" t="s">
        <v>13673</v>
      </c>
      <c r="AD605" s="112">
        <f>IF(T605="SOPORTE_TELEFÓNICO",'BASE LIQUIDACION REDEBAN 2025'!$B$19,IF(AND(T605="VISITA_TÉCNICA",Z605="TIPO II"),'BASE LIQUIDACION REDEBAN 2025'!$B$18,'BASE LIQUIDACION REDEBAN 2025'!$B$17))</f>
        <v>67654.12000000001</v>
      </c>
      <c r="AE605" s="97">
        <v>0</v>
      </c>
      <c r="AF605" s="97">
        <f t="shared" si="9"/>
        <v>67654.12000000001</v>
      </c>
    </row>
    <row r="606" spans="1:32" s="85" customFormat="1" ht="13.15">
      <c r="A606" s="178" t="s">
        <v>64</v>
      </c>
      <c r="B606" s="95" t="str">
        <f>VLOOKUP(A606,'CENTRO DE COSTOS'!A:D,4,FALSE)</f>
        <v>JOSE MAURICIO HERNANDEZ ROJAS</v>
      </c>
      <c r="C606" s="95" t="str">
        <f>VLOOKUP(A606,'CENTRO DE COSTOS'!A:D,2,FALSE)</f>
        <v>0004-0001</v>
      </c>
      <c r="D606" s="178">
        <v>8638</v>
      </c>
      <c r="E606" s="178">
        <v>2309872</v>
      </c>
      <c r="F606" s="178">
        <v>78812</v>
      </c>
      <c r="G606" s="178" t="s">
        <v>277</v>
      </c>
      <c r="H606" s="178" t="s">
        <v>1046</v>
      </c>
      <c r="I606" s="178" t="s">
        <v>13738</v>
      </c>
      <c r="J606" s="110" t="s">
        <v>167</v>
      </c>
      <c r="K606" s="178">
        <v>2309872</v>
      </c>
      <c r="L606" s="178" t="s">
        <v>13739</v>
      </c>
      <c r="M606" s="176">
        <v>45824.508333333331</v>
      </c>
      <c r="N606" s="176">
        <v>45826.581319444442</v>
      </c>
      <c r="O606" s="178" t="s">
        <v>9136</v>
      </c>
      <c r="P606" s="178" t="s">
        <v>9137</v>
      </c>
      <c r="Q606" s="178" t="s">
        <v>9138</v>
      </c>
      <c r="R606" s="178" t="s">
        <v>11927</v>
      </c>
      <c r="S606" s="178" t="s">
        <v>11927</v>
      </c>
      <c r="T606" s="178" t="s">
        <v>177</v>
      </c>
      <c r="U606" s="178">
        <v>20</v>
      </c>
      <c r="V606" s="178" t="s">
        <v>13740</v>
      </c>
      <c r="W606" s="177">
        <v>0</v>
      </c>
      <c r="X606" s="178">
        <v>0</v>
      </c>
      <c r="Y606" s="178" t="s">
        <v>173</v>
      </c>
      <c r="Z606" s="178" t="s">
        <v>28</v>
      </c>
      <c r="AA606" s="178" t="s">
        <v>189</v>
      </c>
      <c r="AB606" s="178">
        <v>1</v>
      </c>
      <c r="AC606" s="92" t="s">
        <v>13673</v>
      </c>
      <c r="AD606" s="112">
        <f>IF(T606="SOPORTE_TELEFÓNICO",'BASE LIQUIDACION REDEBAN 2025'!$B$19,IF(AND(T606="VISITA_TÉCNICA",Z606="TIPO II"),'BASE LIQUIDACION REDEBAN 2025'!$B$18,'BASE LIQUIDACION REDEBAN 2025'!$B$17))</f>
        <v>67654.12000000001</v>
      </c>
      <c r="AE606" s="97">
        <v>0</v>
      </c>
      <c r="AF606" s="97">
        <f t="shared" si="9"/>
        <v>67654.12000000001</v>
      </c>
    </row>
    <row r="607" spans="1:32" s="85" customFormat="1" ht="13.15">
      <c r="A607" s="178" t="s">
        <v>93</v>
      </c>
      <c r="B607" s="95" t="str">
        <f>VLOOKUP(A607,'CENTRO DE COSTOS'!A:D,4,FALSE)</f>
        <v>DIEGO FERNANDO HENAO CARDONA</v>
      </c>
      <c r="C607" s="95" t="str">
        <f>VLOOKUP(A607,'CENTRO DE COSTOS'!A:D,2,FALSE)</f>
        <v>0004-0003</v>
      </c>
      <c r="D607" s="178">
        <v>52356</v>
      </c>
      <c r="E607" s="178">
        <v>2317900</v>
      </c>
      <c r="F607" s="178">
        <v>75508</v>
      </c>
      <c r="G607" s="178" t="s">
        <v>162</v>
      </c>
      <c r="H607" s="178" t="s">
        <v>2119</v>
      </c>
      <c r="I607" s="178" t="s">
        <v>13741</v>
      </c>
      <c r="J607" s="110" t="s">
        <v>167</v>
      </c>
      <c r="K607" s="178">
        <v>2317900</v>
      </c>
      <c r="L607" s="178" t="s">
        <v>13742</v>
      </c>
      <c r="M607" s="176">
        <v>45825.621527777781</v>
      </c>
      <c r="N607" s="176">
        <v>45826.582592592589</v>
      </c>
      <c r="O607" s="178" t="s">
        <v>9136</v>
      </c>
      <c r="P607" s="178" t="s">
        <v>9137</v>
      </c>
      <c r="Q607" s="178" t="s">
        <v>9138</v>
      </c>
      <c r="R607" s="178" t="s">
        <v>11927</v>
      </c>
      <c r="S607" s="178" t="s">
        <v>11927</v>
      </c>
      <c r="T607" s="178" t="s">
        <v>177</v>
      </c>
      <c r="U607" s="178">
        <v>30</v>
      </c>
      <c r="V607" s="178" t="s">
        <v>13743</v>
      </c>
      <c r="W607" s="177">
        <v>0</v>
      </c>
      <c r="X607" s="178">
        <v>0</v>
      </c>
      <c r="Y607" s="178" t="s">
        <v>173</v>
      </c>
      <c r="Z607" s="178" t="s">
        <v>28</v>
      </c>
      <c r="AA607" s="178" t="s">
        <v>189</v>
      </c>
      <c r="AB607" s="178">
        <v>1</v>
      </c>
      <c r="AC607" s="92" t="s">
        <v>13673</v>
      </c>
      <c r="AD607" s="112">
        <f>IF(T607="SOPORTE_TELEFÓNICO",'BASE LIQUIDACION REDEBAN 2025'!$B$19,IF(AND(T607="VISITA_TÉCNICA",Z607="TIPO II"),'BASE LIQUIDACION REDEBAN 2025'!$B$18,'BASE LIQUIDACION REDEBAN 2025'!$B$17))</f>
        <v>67654.12000000001</v>
      </c>
      <c r="AE607" s="97">
        <v>0</v>
      </c>
      <c r="AF607" s="97">
        <f t="shared" si="9"/>
        <v>67654.12000000001</v>
      </c>
    </row>
    <row r="608" spans="1:32" s="85" customFormat="1" ht="13.15">
      <c r="A608" s="178" t="s">
        <v>93</v>
      </c>
      <c r="B608" s="95" t="str">
        <f>VLOOKUP(A608,'CENTRO DE COSTOS'!A:D,4,FALSE)</f>
        <v>DIEGO FERNANDO HENAO CARDONA</v>
      </c>
      <c r="C608" s="95" t="str">
        <f>VLOOKUP(A608,'CENTRO DE COSTOS'!A:D,2,FALSE)</f>
        <v>0004-0003</v>
      </c>
      <c r="D608" s="178">
        <v>52258</v>
      </c>
      <c r="E608" s="178">
        <v>2310185</v>
      </c>
      <c r="F608" s="178">
        <v>77607</v>
      </c>
      <c r="G608" s="178" t="s">
        <v>162</v>
      </c>
      <c r="H608" s="178" t="s">
        <v>2591</v>
      </c>
      <c r="I608" s="178" t="s">
        <v>13744</v>
      </c>
      <c r="J608" s="110" t="s">
        <v>167</v>
      </c>
      <c r="K608" s="178">
        <v>2310185</v>
      </c>
      <c r="L608" s="178" t="s">
        <v>13745</v>
      </c>
      <c r="M608" s="176">
        <v>45824.546527777777</v>
      </c>
      <c r="N608" s="176">
        <v>45826.585532407407</v>
      </c>
      <c r="O608" s="178" t="s">
        <v>9136</v>
      </c>
      <c r="P608" s="178" t="s">
        <v>9137</v>
      </c>
      <c r="Q608" s="178" t="s">
        <v>9138</v>
      </c>
      <c r="R608" s="178" t="s">
        <v>11927</v>
      </c>
      <c r="S608" s="178" t="s">
        <v>11927</v>
      </c>
      <c r="T608" s="178" t="s">
        <v>9971</v>
      </c>
      <c r="U608" s="178">
        <v>10</v>
      </c>
      <c r="V608" s="178" t="s">
        <v>13746</v>
      </c>
      <c r="W608" s="177">
        <v>2008</v>
      </c>
      <c r="X608" s="178" t="s">
        <v>11929</v>
      </c>
      <c r="Y608" s="178" t="s">
        <v>173</v>
      </c>
      <c r="Z608" s="178" t="s">
        <v>28</v>
      </c>
      <c r="AA608" s="178" t="s">
        <v>189</v>
      </c>
      <c r="AB608" s="178">
        <v>0</v>
      </c>
      <c r="AC608" s="92" t="s">
        <v>3263</v>
      </c>
      <c r="AD608" s="112">
        <f>IF(T608="SOPORTE_TELEFÓNICO",'BASE LIQUIDACION REDEBAN 2025'!$B$19,IF(AND(T608="VISITA_TÉCNICA",Z608="TIPO II"),'BASE LIQUIDACION REDEBAN 2025'!$B$18,'BASE LIQUIDACION REDEBAN 2025'!$B$17))</f>
        <v>35779.500569199998</v>
      </c>
      <c r="AE608" s="97">
        <v>0</v>
      </c>
      <c r="AF608" s="97">
        <f t="shared" si="9"/>
        <v>35779.500569199998</v>
      </c>
    </row>
    <row r="609" spans="1:32" s="85" customFormat="1" ht="13.15">
      <c r="A609" s="178" t="s">
        <v>64</v>
      </c>
      <c r="B609" s="95" t="str">
        <f>VLOOKUP(A609,'CENTRO DE COSTOS'!A:D,4,FALSE)</f>
        <v>JOSE MAURICIO HERNANDEZ ROJAS</v>
      </c>
      <c r="C609" s="95" t="str">
        <f>VLOOKUP(A609,'CENTRO DE COSTOS'!A:D,2,FALSE)</f>
        <v>0004-0001</v>
      </c>
      <c r="D609" s="178">
        <v>8758</v>
      </c>
      <c r="E609" s="178">
        <v>2316651</v>
      </c>
      <c r="F609" s="178">
        <v>21700</v>
      </c>
      <c r="G609" s="178" t="s">
        <v>277</v>
      </c>
      <c r="H609" s="178" t="s">
        <v>3966</v>
      </c>
      <c r="I609" s="178" t="s">
        <v>13747</v>
      </c>
      <c r="J609" s="110" t="s">
        <v>167</v>
      </c>
      <c r="K609" s="178">
        <v>2316651</v>
      </c>
      <c r="L609" s="178" t="s">
        <v>13748</v>
      </c>
      <c r="M609" s="176">
        <v>45825.511805555558</v>
      </c>
      <c r="N609" s="176">
        <v>45826.585729166669</v>
      </c>
      <c r="O609" s="178" t="s">
        <v>9136</v>
      </c>
      <c r="P609" s="178" t="s">
        <v>9137</v>
      </c>
      <c r="Q609" s="178" t="s">
        <v>9138</v>
      </c>
      <c r="R609" s="178" t="s">
        <v>11927</v>
      </c>
      <c r="S609" s="178" t="s">
        <v>11927</v>
      </c>
      <c r="T609" s="178" t="s">
        <v>177</v>
      </c>
      <c r="U609" s="178">
        <v>50</v>
      </c>
      <c r="V609" s="178" t="s">
        <v>13749</v>
      </c>
      <c r="W609" s="177">
        <v>0</v>
      </c>
      <c r="X609" s="178">
        <v>0</v>
      </c>
      <c r="Y609" s="178" t="s">
        <v>173</v>
      </c>
      <c r="Z609" s="178" t="s">
        <v>25</v>
      </c>
      <c r="AA609" s="178" t="s">
        <v>189</v>
      </c>
      <c r="AB609" s="178">
        <v>1</v>
      </c>
      <c r="AC609" s="92" t="s">
        <v>639</v>
      </c>
      <c r="AD609" s="112">
        <f>IF(T609="SOPORTE_TELEFÓNICO",'BASE LIQUIDACION REDEBAN 2025'!$B$19,IF(AND(T609="VISITA_TÉCNICA",Z609="TIPO II"),'BASE LIQUIDACION REDEBAN 2025'!$B$18,'BASE LIQUIDACION REDEBAN 2025'!$B$17))</f>
        <v>35779.500569199998</v>
      </c>
      <c r="AE609" s="97">
        <v>0</v>
      </c>
      <c r="AF609" s="97">
        <f t="shared" si="9"/>
        <v>35779.500569199998</v>
      </c>
    </row>
    <row r="610" spans="1:32" s="85" customFormat="1" ht="13.15">
      <c r="A610" s="178" t="s">
        <v>72</v>
      </c>
      <c r="B610" s="95" t="str">
        <f>VLOOKUP(A610,'CENTRO DE COSTOS'!A:D,4,FALSE)</f>
        <v>MIGUEL JULIÁN HERNÁNDEZ GUARÍN</v>
      </c>
      <c r="C610" s="95" t="str">
        <f>VLOOKUP(A610,'CENTRO DE COSTOS'!A:D,2,FALSE)</f>
        <v>0004-0008</v>
      </c>
      <c r="D610" s="178">
        <v>68820</v>
      </c>
      <c r="E610" s="178">
        <v>2316269</v>
      </c>
      <c r="F610" s="178">
        <v>36259</v>
      </c>
      <c r="G610" s="178" t="s">
        <v>180</v>
      </c>
      <c r="H610" s="178" t="s">
        <v>12131</v>
      </c>
      <c r="I610" s="178" t="s">
        <v>13750</v>
      </c>
      <c r="J610" s="110" t="s">
        <v>167</v>
      </c>
      <c r="K610" s="178">
        <v>2316269</v>
      </c>
      <c r="L610" s="178" t="s">
        <v>13751</v>
      </c>
      <c r="M610" s="176">
        <v>45825.491666666669</v>
      </c>
      <c r="N610" s="176">
        <v>45826.590717592589</v>
      </c>
      <c r="O610" s="178" t="s">
        <v>9136</v>
      </c>
      <c r="P610" s="178" t="s">
        <v>9137</v>
      </c>
      <c r="Q610" s="178" t="s">
        <v>9138</v>
      </c>
      <c r="R610" s="178" t="s">
        <v>11927</v>
      </c>
      <c r="S610" s="178" t="s">
        <v>11927</v>
      </c>
      <c r="T610" s="178" t="s">
        <v>9971</v>
      </c>
      <c r="U610" s="178">
        <v>40</v>
      </c>
      <c r="V610" s="178" t="s">
        <v>13752</v>
      </c>
      <c r="W610" s="177" t="s">
        <v>11929</v>
      </c>
      <c r="X610" s="178" t="s">
        <v>11929</v>
      </c>
      <c r="Y610" s="178" t="s">
        <v>173</v>
      </c>
      <c r="Z610" s="178" t="s">
        <v>28</v>
      </c>
      <c r="AA610" s="178" t="s">
        <v>189</v>
      </c>
      <c r="AB610" s="178">
        <v>0</v>
      </c>
      <c r="AC610" s="92" t="s">
        <v>1653</v>
      </c>
      <c r="AD610" s="112">
        <f>IF(T610="SOPORTE_TELEFÓNICO",'BASE LIQUIDACION REDEBAN 2025'!$B$19,IF(AND(T610="VISITA_TÉCNICA",Z610="TIPO II"),'BASE LIQUIDACION REDEBAN 2025'!$B$18,'BASE LIQUIDACION REDEBAN 2025'!$B$17))</f>
        <v>35779.500569199998</v>
      </c>
      <c r="AE610" s="97">
        <v>0</v>
      </c>
      <c r="AF610" s="97">
        <f t="shared" si="9"/>
        <v>35779.500569199998</v>
      </c>
    </row>
    <row r="611" spans="1:32" s="85" customFormat="1" ht="13.15">
      <c r="A611" s="178" t="s">
        <v>94</v>
      </c>
      <c r="B611" s="95" t="str">
        <f>VLOOKUP(A611,'CENTRO DE COSTOS'!A:D,4,FALSE)</f>
        <v>DIEGO FERNANDO HENAO CARDONA</v>
      </c>
      <c r="C611" s="95" t="str">
        <f>VLOOKUP(A611,'CENTRO DE COSTOS'!A:D,2,FALSE)</f>
        <v>0004-0002</v>
      </c>
      <c r="D611" s="178">
        <v>66001</v>
      </c>
      <c r="E611" s="178">
        <v>2315406</v>
      </c>
      <c r="F611" s="178">
        <v>65799</v>
      </c>
      <c r="G611" s="178" t="s">
        <v>450</v>
      </c>
      <c r="H611" s="178" t="s">
        <v>94</v>
      </c>
      <c r="I611" s="178" t="s">
        <v>13753</v>
      </c>
      <c r="J611" s="110" t="s">
        <v>167</v>
      </c>
      <c r="K611" s="178">
        <v>2315406</v>
      </c>
      <c r="L611" s="178" t="s">
        <v>13754</v>
      </c>
      <c r="M611" s="176">
        <v>45825.425000000003</v>
      </c>
      <c r="N611" s="176">
        <v>45826.595324074071</v>
      </c>
      <c r="O611" s="178" t="s">
        <v>9136</v>
      </c>
      <c r="P611" s="178" t="s">
        <v>9137</v>
      </c>
      <c r="Q611" s="178" t="s">
        <v>9138</v>
      </c>
      <c r="R611" s="178" t="s">
        <v>11927</v>
      </c>
      <c r="S611" s="178" t="s">
        <v>11927</v>
      </c>
      <c r="T611" s="178" t="s">
        <v>177</v>
      </c>
      <c r="U611" s="178">
        <v>30</v>
      </c>
      <c r="V611" s="178" t="s">
        <v>13755</v>
      </c>
      <c r="W611" s="177">
        <v>0</v>
      </c>
      <c r="X611" s="178">
        <v>0</v>
      </c>
      <c r="Y611" s="178" t="s">
        <v>173</v>
      </c>
      <c r="Z611" s="178" t="s">
        <v>25</v>
      </c>
      <c r="AA611" s="178" t="s">
        <v>189</v>
      </c>
      <c r="AB611" s="178">
        <v>1</v>
      </c>
      <c r="AC611" s="92" t="s">
        <v>1049</v>
      </c>
      <c r="AD611" s="112">
        <f>IF(T611="SOPORTE_TELEFÓNICO",'BASE LIQUIDACION REDEBAN 2025'!$B$19,IF(AND(T611="VISITA_TÉCNICA",Z611="TIPO II"),'BASE LIQUIDACION REDEBAN 2025'!$B$18,'BASE LIQUIDACION REDEBAN 2025'!$B$17))</f>
        <v>35779.500569199998</v>
      </c>
      <c r="AE611" s="97">
        <v>0</v>
      </c>
      <c r="AF611" s="97">
        <f t="shared" si="9"/>
        <v>35779.500569199998</v>
      </c>
    </row>
    <row r="612" spans="1:32" s="85" customFormat="1" ht="13.15">
      <c r="A612" s="178" t="s">
        <v>64</v>
      </c>
      <c r="B612" s="95" t="str">
        <f>VLOOKUP(A612,'CENTRO DE COSTOS'!A:D,4,FALSE)</f>
        <v>JOSE MAURICIO HERNANDEZ ROJAS</v>
      </c>
      <c r="C612" s="95" t="str">
        <f>VLOOKUP(A612,'CENTRO DE COSTOS'!A:D,2,FALSE)</f>
        <v>0004-0001</v>
      </c>
      <c r="D612" s="178">
        <v>8421</v>
      </c>
      <c r="E612" s="178">
        <v>2310557</v>
      </c>
      <c r="F612" s="178">
        <v>60161</v>
      </c>
      <c r="G612" s="178" t="s">
        <v>277</v>
      </c>
      <c r="H612" s="178" t="s">
        <v>11374</v>
      </c>
      <c r="I612" s="178" t="s">
        <v>13756</v>
      </c>
      <c r="J612" s="110" t="s">
        <v>167</v>
      </c>
      <c r="K612" s="178">
        <v>2310557</v>
      </c>
      <c r="L612" s="178" t="s">
        <v>13757</v>
      </c>
      <c r="M612" s="176">
        <v>45824.581250000003</v>
      </c>
      <c r="N612" s="176">
        <v>45826.59752314815</v>
      </c>
      <c r="O612" s="178" t="s">
        <v>9136</v>
      </c>
      <c r="P612" s="178" t="s">
        <v>9137</v>
      </c>
      <c r="Q612" s="178" t="s">
        <v>9138</v>
      </c>
      <c r="R612" s="178" t="s">
        <v>11927</v>
      </c>
      <c r="S612" s="178" t="s">
        <v>11927</v>
      </c>
      <c r="T612" s="178" t="s">
        <v>177</v>
      </c>
      <c r="U612" s="178">
        <v>30</v>
      </c>
      <c r="V612" s="178" t="s">
        <v>13758</v>
      </c>
      <c r="W612" s="177">
        <v>0</v>
      </c>
      <c r="X612" s="178">
        <v>0</v>
      </c>
      <c r="Y612" s="178" t="s">
        <v>173</v>
      </c>
      <c r="Z612" s="178" t="s">
        <v>28</v>
      </c>
      <c r="AA612" s="178" t="s">
        <v>189</v>
      </c>
      <c r="AB612" s="178">
        <v>1</v>
      </c>
      <c r="AC612" s="92" t="s">
        <v>313</v>
      </c>
      <c r="AD612" s="112">
        <f>IF(T612="SOPORTE_TELEFÓNICO",'BASE LIQUIDACION REDEBAN 2025'!$B$19,IF(AND(T612="VISITA_TÉCNICA",Z612="TIPO II"),'BASE LIQUIDACION REDEBAN 2025'!$B$18,'BASE LIQUIDACION REDEBAN 2025'!$B$17))</f>
        <v>67654.12000000001</v>
      </c>
      <c r="AE612" s="97">
        <v>0</v>
      </c>
      <c r="AF612" s="97">
        <f t="shared" si="9"/>
        <v>67654.12000000001</v>
      </c>
    </row>
    <row r="613" spans="1:32" s="85" customFormat="1" ht="13.15">
      <c r="A613" s="178" t="s">
        <v>64</v>
      </c>
      <c r="B613" s="95" t="str">
        <f>VLOOKUP(A613,'CENTRO DE COSTOS'!A:D,4,FALSE)</f>
        <v>JOSE MAURICIO HERNANDEZ ROJAS</v>
      </c>
      <c r="C613" s="95" t="str">
        <f>VLOOKUP(A613,'CENTRO DE COSTOS'!A:D,2,FALSE)</f>
        <v>0004-0001</v>
      </c>
      <c r="D613" s="178">
        <v>8001</v>
      </c>
      <c r="E613" s="178">
        <v>2314667</v>
      </c>
      <c r="F613" s="178">
        <v>18786</v>
      </c>
      <c r="G613" s="178" t="s">
        <v>277</v>
      </c>
      <c r="H613" s="178" t="s">
        <v>64</v>
      </c>
      <c r="I613" s="178" t="s">
        <v>13759</v>
      </c>
      <c r="J613" s="110" t="s">
        <v>167</v>
      </c>
      <c r="K613" s="178">
        <v>2314667</v>
      </c>
      <c r="L613" s="178" t="s">
        <v>13760</v>
      </c>
      <c r="M613" s="176">
        <v>45825.402083333334</v>
      </c>
      <c r="N613" s="176">
        <v>45826.598703703705</v>
      </c>
      <c r="O613" s="178" t="s">
        <v>9136</v>
      </c>
      <c r="P613" s="178" t="s">
        <v>9137</v>
      </c>
      <c r="Q613" s="178" t="s">
        <v>9138</v>
      </c>
      <c r="R613" s="178" t="s">
        <v>11927</v>
      </c>
      <c r="S613" s="178" t="s">
        <v>11927</v>
      </c>
      <c r="T613" s="178" t="s">
        <v>177</v>
      </c>
      <c r="U613" s="178">
        <v>130</v>
      </c>
      <c r="V613" s="178" t="s">
        <v>13749</v>
      </c>
      <c r="W613" s="177">
        <v>0</v>
      </c>
      <c r="X613" s="178">
        <v>0</v>
      </c>
      <c r="Y613" s="178" t="s">
        <v>173</v>
      </c>
      <c r="Z613" s="178" t="s">
        <v>25</v>
      </c>
      <c r="AA613" s="178" t="s">
        <v>189</v>
      </c>
      <c r="AB613" s="178">
        <v>1</v>
      </c>
      <c r="AC613" s="92" t="s">
        <v>639</v>
      </c>
      <c r="AD613" s="112">
        <f>IF(T613="SOPORTE_TELEFÓNICO",'BASE LIQUIDACION REDEBAN 2025'!$B$19,IF(AND(T613="VISITA_TÉCNICA",Z613="TIPO II"),'BASE LIQUIDACION REDEBAN 2025'!$B$18,'BASE LIQUIDACION REDEBAN 2025'!$B$17))</f>
        <v>35779.500569199998</v>
      </c>
      <c r="AE613" s="97">
        <v>0</v>
      </c>
      <c r="AF613" s="97">
        <f t="shared" si="9"/>
        <v>35779.500569199998</v>
      </c>
    </row>
    <row r="614" spans="1:32" s="85" customFormat="1" ht="13.15">
      <c r="A614" s="178" t="s">
        <v>64</v>
      </c>
      <c r="B614" s="95" t="str">
        <f>VLOOKUP(A614,'CENTRO DE COSTOS'!A:D,4,FALSE)</f>
        <v>JOSE MAURICIO HERNANDEZ ROJAS</v>
      </c>
      <c r="C614" s="95" t="str">
        <f>VLOOKUP(A614,'CENTRO DE COSTOS'!A:D,2,FALSE)</f>
        <v>0004-0001</v>
      </c>
      <c r="D614" s="178">
        <v>8421</v>
      </c>
      <c r="E614" s="178">
        <v>2315028</v>
      </c>
      <c r="F614" s="178">
        <v>62828</v>
      </c>
      <c r="G614" s="178" t="s">
        <v>277</v>
      </c>
      <c r="H614" s="178" t="s">
        <v>11374</v>
      </c>
      <c r="I614" s="178" t="s">
        <v>13761</v>
      </c>
      <c r="J614" s="110" t="s">
        <v>167</v>
      </c>
      <c r="K614" s="178">
        <v>2315028</v>
      </c>
      <c r="L614" s="178" t="s">
        <v>13762</v>
      </c>
      <c r="M614" s="176">
        <v>45825.411805555559</v>
      </c>
      <c r="N614" s="176">
        <v>45826.602465277778</v>
      </c>
      <c r="O614" s="178" t="s">
        <v>9136</v>
      </c>
      <c r="P614" s="178" t="s">
        <v>9137</v>
      </c>
      <c r="Q614" s="178" t="s">
        <v>9138</v>
      </c>
      <c r="R614" s="178" t="s">
        <v>11927</v>
      </c>
      <c r="S614" s="178" t="s">
        <v>11927</v>
      </c>
      <c r="T614" s="178" t="s">
        <v>177</v>
      </c>
      <c r="U614" s="178">
        <v>30</v>
      </c>
      <c r="V614" s="178" t="s">
        <v>13763</v>
      </c>
      <c r="W614" s="177">
        <v>0</v>
      </c>
      <c r="X614" s="178">
        <v>0</v>
      </c>
      <c r="Y614" s="178" t="s">
        <v>173</v>
      </c>
      <c r="Z614" s="178" t="s">
        <v>28</v>
      </c>
      <c r="AA614" s="178" t="s">
        <v>189</v>
      </c>
      <c r="AB614" s="178">
        <v>1</v>
      </c>
      <c r="AC614" s="92" t="s">
        <v>2153</v>
      </c>
      <c r="AD614" s="112">
        <f>IF(T614="SOPORTE_TELEFÓNICO",'BASE LIQUIDACION REDEBAN 2025'!$B$19,IF(AND(T614="VISITA_TÉCNICA",Z614="TIPO II"),'BASE LIQUIDACION REDEBAN 2025'!$B$18,'BASE LIQUIDACION REDEBAN 2025'!$B$17))</f>
        <v>67654.12000000001</v>
      </c>
      <c r="AE614" s="97">
        <v>0</v>
      </c>
      <c r="AF614" s="97">
        <f t="shared" si="9"/>
        <v>67654.12000000001</v>
      </c>
    </row>
    <row r="615" spans="1:32" s="85" customFormat="1" ht="13.15">
      <c r="A615" s="178" t="s">
        <v>90</v>
      </c>
      <c r="B615" s="95" t="str">
        <f>VLOOKUP(A615,'CENTRO DE COSTOS'!A:D,4,FALSE)</f>
        <v>JUAN SEBASTIÁN RÍOS CASTRILLÓN</v>
      </c>
      <c r="C615" s="95" t="str">
        <f>VLOOKUP(A615,'CENTRO DE COSTOS'!A:D,2,FALSE)</f>
        <v>0004-0005</v>
      </c>
      <c r="D615" s="178">
        <v>5001</v>
      </c>
      <c r="E615" s="178">
        <v>2313046</v>
      </c>
      <c r="F615" s="178">
        <v>60651</v>
      </c>
      <c r="G615" s="178" t="s">
        <v>290</v>
      </c>
      <c r="H615" s="178" t="s">
        <v>90</v>
      </c>
      <c r="I615" s="178" t="s">
        <v>13764</v>
      </c>
      <c r="J615" s="110" t="s">
        <v>167</v>
      </c>
      <c r="K615" s="178">
        <v>2313046</v>
      </c>
      <c r="L615" s="178" t="s">
        <v>13765</v>
      </c>
      <c r="M615" s="176">
        <v>45825.333333333336</v>
      </c>
      <c r="N615" s="176">
        <v>45826.603136574071</v>
      </c>
      <c r="O615" s="178" t="s">
        <v>9136</v>
      </c>
      <c r="P615" s="178" t="s">
        <v>9137</v>
      </c>
      <c r="Q615" s="178" t="s">
        <v>9138</v>
      </c>
      <c r="R615" s="178" t="s">
        <v>11927</v>
      </c>
      <c r="S615" s="178" t="s">
        <v>11927</v>
      </c>
      <c r="T615" s="178" t="s">
        <v>177</v>
      </c>
      <c r="U615" s="178">
        <v>40</v>
      </c>
      <c r="V615" s="178" t="s">
        <v>13766</v>
      </c>
      <c r="W615" s="177">
        <v>0</v>
      </c>
      <c r="X615" s="178">
        <v>0</v>
      </c>
      <c r="Y615" s="178" t="s">
        <v>173</v>
      </c>
      <c r="Z615" s="178" t="s">
        <v>25</v>
      </c>
      <c r="AA615" s="178" t="s">
        <v>189</v>
      </c>
      <c r="AB615" s="178">
        <v>1</v>
      </c>
      <c r="AC615" s="92" t="s">
        <v>360</v>
      </c>
      <c r="AD615" s="112">
        <f>IF(T615="SOPORTE_TELEFÓNICO",'BASE LIQUIDACION REDEBAN 2025'!$B$19,IF(AND(T615="VISITA_TÉCNICA",Z615="TIPO II"),'BASE LIQUIDACION REDEBAN 2025'!$B$18,'BASE LIQUIDACION REDEBAN 2025'!$B$17))</f>
        <v>35779.500569199998</v>
      </c>
      <c r="AE615" s="97">
        <v>0</v>
      </c>
      <c r="AF615" s="97">
        <f t="shared" si="9"/>
        <v>35779.500569199998</v>
      </c>
    </row>
    <row r="616" spans="1:32" s="85" customFormat="1" ht="13.15">
      <c r="A616" s="178" t="s">
        <v>76</v>
      </c>
      <c r="B616" s="95" t="str">
        <f>VLOOKUP(A616,'CENTRO DE COSTOS'!A:D,4,FALSE)</f>
        <v>DIEGO FERNANDO HENAO CARDONA</v>
      </c>
      <c r="C616" s="95" t="str">
        <f>VLOOKUP(A616,'CENTRO DE COSTOS'!A:D,2,FALSE)</f>
        <v>0004-0003</v>
      </c>
      <c r="D616" s="178">
        <v>76111</v>
      </c>
      <c r="E616" s="178">
        <v>2314353</v>
      </c>
      <c r="F616" s="178">
        <v>45618</v>
      </c>
      <c r="G616" s="178" t="s">
        <v>230</v>
      </c>
      <c r="H616" s="178" t="s">
        <v>1673</v>
      </c>
      <c r="I616" s="178" t="s">
        <v>13767</v>
      </c>
      <c r="J616" s="110" t="s">
        <v>167</v>
      </c>
      <c r="K616" s="178">
        <v>2314353</v>
      </c>
      <c r="L616" s="178" t="s">
        <v>13768</v>
      </c>
      <c r="M616" s="176">
        <v>45825.382638888892</v>
      </c>
      <c r="N616" s="176">
        <v>45826.604687500003</v>
      </c>
      <c r="O616" s="178" t="s">
        <v>9136</v>
      </c>
      <c r="P616" s="178" t="s">
        <v>9137</v>
      </c>
      <c r="Q616" s="178" t="s">
        <v>9138</v>
      </c>
      <c r="R616" s="178" t="s">
        <v>11927</v>
      </c>
      <c r="S616" s="178" t="s">
        <v>11927</v>
      </c>
      <c r="T616" s="178" t="s">
        <v>177</v>
      </c>
      <c r="U616" s="178">
        <v>30</v>
      </c>
      <c r="V616" s="178" t="s">
        <v>13769</v>
      </c>
      <c r="W616" s="177">
        <v>0</v>
      </c>
      <c r="X616" s="178">
        <v>0</v>
      </c>
      <c r="Y616" s="178" t="s">
        <v>173</v>
      </c>
      <c r="Z616" s="178" t="s">
        <v>28</v>
      </c>
      <c r="AA616" s="178" t="s">
        <v>189</v>
      </c>
      <c r="AB616" s="178">
        <v>1</v>
      </c>
      <c r="AC616" s="92" t="s">
        <v>185</v>
      </c>
      <c r="AD616" s="112">
        <f>IF(T616="SOPORTE_TELEFÓNICO",'BASE LIQUIDACION REDEBAN 2025'!$B$19,IF(AND(T616="VISITA_TÉCNICA",Z616="TIPO II"),'BASE LIQUIDACION REDEBAN 2025'!$B$18,'BASE LIQUIDACION REDEBAN 2025'!$B$17))</f>
        <v>67654.12000000001</v>
      </c>
      <c r="AE616" s="97">
        <v>0</v>
      </c>
      <c r="AF616" s="97">
        <f t="shared" si="9"/>
        <v>67654.12000000001</v>
      </c>
    </row>
    <row r="617" spans="1:32" s="85" customFormat="1" ht="13.15">
      <c r="A617" s="178" t="s">
        <v>91</v>
      </c>
      <c r="B617" s="95" t="str">
        <f>VLOOKUP(A617,'CENTRO DE COSTOS'!A:D,4,FALSE)</f>
        <v>JOSE MAURICIO HERNANDEZ ROJAS</v>
      </c>
      <c r="C617" s="95" t="str">
        <f>VLOOKUP(A617,'CENTRO DE COSTOS'!A:D,2,FALSE)</f>
        <v>0004-0001</v>
      </c>
      <c r="D617" s="178">
        <v>23807</v>
      </c>
      <c r="E617" s="178">
        <v>2302211</v>
      </c>
      <c r="F617" s="178">
        <v>78893</v>
      </c>
      <c r="G617" s="178" t="s">
        <v>612</v>
      </c>
      <c r="H617" s="178" t="s">
        <v>1446</v>
      </c>
      <c r="I617" s="178" t="s">
        <v>13770</v>
      </c>
      <c r="J617" s="110" t="s">
        <v>167</v>
      </c>
      <c r="K617" s="178">
        <v>2302211</v>
      </c>
      <c r="L617" s="178" t="s">
        <v>13771</v>
      </c>
      <c r="M617" s="176">
        <v>45821.554861111108</v>
      </c>
      <c r="N617" s="176">
        <v>45826.642071759263</v>
      </c>
      <c r="O617" s="178" t="s">
        <v>9136</v>
      </c>
      <c r="P617" s="178" t="s">
        <v>9137</v>
      </c>
      <c r="Q617" s="178" t="s">
        <v>9138</v>
      </c>
      <c r="R617" s="178" t="s">
        <v>11927</v>
      </c>
      <c r="S617" s="178" t="s">
        <v>11927</v>
      </c>
      <c r="T617" s="178" t="s">
        <v>9971</v>
      </c>
      <c r="U617" s="178">
        <v>10</v>
      </c>
      <c r="V617" s="178" t="s">
        <v>13705</v>
      </c>
      <c r="W617" s="177" t="s">
        <v>13772</v>
      </c>
      <c r="X617" s="178" t="s">
        <v>12397</v>
      </c>
      <c r="Y617" s="178" t="s">
        <v>173</v>
      </c>
      <c r="Z617" s="178" t="s">
        <v>30</v>
      </c>
      <c r="AA617" s="178" t="s">
        <v>189</v>
      </c>
      <c r="AB617" s="178">
        <v>0</v>
      </c>
      <c r="AC617" s="92" t="s">
        <v>733</v>
      </c>
      <c r="AD617" s="112">
        <f>IF(T617="SOPORTE_TELEFÓNICO",'BASE LIQUIDACION REDEBAN 2025'!$B$19,IF(AND(T617="VISITA_TÉCNICA",Z617="TIPO II"),'BASE LIQUIDACION REDEBAN 2025'!$B$18,'BASE LIQUIDACION REDEBAN 2025'!$B$17))</f>
        <v>35779.500569199998</v>
      </c>
      <c r="AE617" s="97">
        <v>0</v>
      </c>
      <c r="AF617" s="97">
        <f t="shared" si="9"/>
        <v>35779.500569199998</v>
      </c>
    </row>
    <row r="618" spans="1:32" s="85" customFormat="1" ht="13.15">
      <c r="A618" s="178" t="s">
        <v>91</v>
      </c>
      <c r="B618" s="95" t="str">
        <f>VLOOKUP(A618,'CENTRO DE COSTOS'!A:D,4,FALSE)</f>
        <v>JOSE MAURICIO HERNANDEZ ROJAS</v>
      </c>
      <c r="C618" s="95" t="str">
        <f>VLOOKUP(A618,'CENTRO DE COSTOS'!A:D,2,FALSE)</f>
        <v>0004-0001</v>
      </c>
      <c r="D618" s="178">
        <v>23660</v>
      </c>
      <c r="E618" s="178">
        <v>2305130</v>
      </c>
      <c r="F618" s="178">
        <v>71012</v>
      </c>
      <c r="G618" s="178" t="s">
        <v>612</v>
      </c>
      <c r="H618" s="178" t="s">
        <v>4735</v>
      </c>
      <c r="I618" s="178" t="s">
        <v>13773</v>
      </c>
      <c r="J618" s="110" t="s">
        <v>167</v>
      </c>
      <c r="K618" s="178">
        <v>2305130</v>
      </c>
      <c r="L618" s="178" t="s">
        <v>13774</v>
      </c>
      <c r="M618" s="176">
        <v>45822.484722222223</v>
      </c>
      <c r="N618" s="176">
        <v>45826.654143518521</v>
      </c>
      <c r="O618" s="178" t="s">
        <v>9136</v>
      </c>
      <c r="P618" s="178" t="s">
        <v>9137</v>
      </c>
      <c r="Q618" s="178" t="s">
        <v>9138</v>
      </c>
      <c r="R618" s="178" t="s">
        <v>11927</v>
      </c>
      <c r="S618" s="178" t="s">
        <v>11927</v>
      </c>
      <c r="T618" s="178" t="s">
        <v>177</v>
      </c>
      <c r="U618" s="178">
        <v>140</v>
      </c>
      <c r="V618" s="178" t="s">
        <v>13705</v>
      </c>
      <c r="W618" s="177">
        <v>0</v>
      </c>
      <c r="X618" s="178">
        <v>0</v>
      </c>
      <c r="Y618" s="178" t="s">
        <v>173</v>
      </c>
      <c r="Z618" s="178" t="s">
        <v>28</v>
      </c>
      <c r="AA618" s="178" t="s">
        <v>189</v>
      </c>
      <c r="AB618" s="178">
        <v>1</v>
      </c>
      <c r="AC618" s="92" t="s">
        <v>1049</v>
      </c>
      <c r="AD618" s="112">
        <f>IF(T618="SOPORTE_TELEFÓNICO",'BASE LIQUIDACION REDEBAN 2025'!$B$19,IF(AND(T618="VISITA_TÉCNICA",Z618="TIPO II"),'BASE LIQUIDACION REDEBAN 2025'!$B$18,'BASE LIQUIDACION REDEBAN 2025'!$B$17))</f>
        <v>67654.12000000001</v>
      </c>
      <c r="AE618" s="97">
        <v>0</v>
      </c>
      <c r="AF618" s="97">
        <f t="shared" si="9"/>
        <v>67654.12000000001</v>
      </c>
    </row>
    <row r="619" spans="1:32" s="85" customFormat="1" ht="13.15">
      <c r="A619" s="178" t="s">
        <v>80</v>
      </c>
      <c r="B619" s="95" t="str">
        <f>VLOOKUP(A619,'CENTRO DE COSTOS'!A:D,4,FALSE)</f>
        <v>JOSE MAURICIO HERNANDEZ ROJAS</v>
      </c>
      <c r="C619" s="95" t="str">
        <f>VLOOKUP(A619,'CENTRO DE COSTOS'!A:D,2,FALSE)</f>
        <v>0004-0001</v>
      </c>
      <c r="D619" s="178">
        <v>13836</v>
      </c>
      <c r="E619" s="178">
        <v>2305214</v>
      </c>
      <c r="F619" s="178">
        <v>45924</v>
      </c>
      <c r="G619" s="178" t="s">
        <v>364</v>
      </c>
      <c r="H619" s="178" t="s">
        <v>1527</v>
      </c>
      <c r="I619" s="178" t="s">
        <v>13775</v>
      </c>
      <c r="J619" s="110" t="s">
        <v>167</v>
      </c>
      <c r="K619" s="178">
        <v>2305214</v>
      </c>
      <c r="L619" s="178" t="s">
        <v>13776</v>
      </c>
      <c r="M619" s="176">
        <v>45824.333333333336</v>
      </c>
      <c r="N619" s="176">
        <v>45826.66138888889</v>
      </c>
      <c r="O619" s="178" t="s">
        <v>9136</v>
      </c>
      <c r="P619" s="178" t="s">
        <v>9137</v>
      </c>
      <c r="Q619" s="178" t="s">
        <v>9138</v>
      </c>
      <c r="R619" s="178" t="s">
        <v>11927</v>
      </c>
      <c r="S619" s="178" t="s">
        <v>11927</v>
      </c>
      <c r="T619" s="178" t="s">
        <v>177</v>
      </c>
      <c r="U619" s="178">
        <v>90</v>
      </c>
      <c r="V619" s="178" t="s">
        <v>13705</v>
      </c>
      <c r="W619" s="177">
        <v>0</v>
      </c>
      <c r="X619" s="178">
        <v>0</v>
      </c>
      <c r="Y619" s="178" t="s">
        <v>173</v>
      </c>
      <c r="Z619" s="178" t="s">
        <v>28</v>
      </c>
      <c r="AA619" s="178" t="s">
        <v>189</v>
      </c>
      <c r="AB619" s="178">
        <v>1</v>
      </c>
      <c r="AC619" s="92" t="s">
        <v>412</v>
      </c>
      <c r="AD619" s="112">
        <f>IF(T619="SOPORTE_TELEFÓNICO",'BASE LIQUIDACION REDEBAN 2025'!$B$19,IF(AND(T619="VISITA_TÉCNICA",Z619="TIPO II"),'BASE LIQUIDACION REDEBAN 2025'!$B$18,'BASE LIQUIDACION REDEBAN 2025'!$B$17))</f>
        <v>67654.12000000001</v>
      </c>
      <c r="AE619" s="97">
        <v>0</v>
      </c>
      <c r="AF619" s="97">
        <f t="shared" si="9"/>
        <v>67654.12000000001</v>
      </c>
    </row>
    <row r="620" spans="1:32" s="85" customFormat="1" ht="13.15">
      <c r="A620" s="178" t="s">
        <v>100</v>
      </c>
      <c r="B620" s="95" t="str">
        <f>VLOOKUP(A620,'CENTRO DE COSTOS'!A:D,4,FALSE)</f>
        <v>KEVIN ALEXIS CORZO BUSTOS</v>
      </c>
      <c r="C620" s="95" t="str">
        <f>VLOOKUP(A620,'CENTRO DE COSTOS'!A:D,2,FALSE)</f>
        <v>0004-0007</v>
      </c>
      <c r="D620" s="178">
        <v>50001</v>
      </c>
      <c r="E620" s="178">
        <v>2308805</v>
      </c>
      <c r="F620" s="178">
        <v>36037</v>
      </c>
      <c r="G620" s="178" t="s">
        <v>192</v>
      </c>
      <c r="H620" s="178" t="s">
        <v>100</v>
      </c>
      <c r="I620" s="178" t="s">
        <v>13777</v>
      </c>
      <c r="J620" s="110" t="s">
        <v>167</v>
      </c>
      <c r="K620" s="178">
        <v>2308805</v>
      </c>
      <c r="L620" s="178" t="s">
        <v>13778</v>
      </c>
      <c r="M620" s="176">
        <v>45824.435416666667</v>
      </c>
      <c r="N620" s="176">
        <v>45826.675324074073</v>
      </c>
      <c r="O620" s="178" t="s">
        <v>9136</v>
      </c>
      <c r="P620" s="178" t="s">
        <v>9137</v>
      </c>
      <c r="Q620" s="178" t="s">
        <v>9138</v>
      </c>
      <c r="R620" s="178" t="s">
        <v>11927</v>
      </c>
      <c r="S620" s="178" t="s">
        <v>11927</v>
      </c>
      <c r="T620" s="178" t="s">
        <v>177</v>
      </c>
      <c r="U620" s="178">
        <v>40</v>
      </c>
      <c r="V620" s="178" t="s">
        <v>13705</v>
      </c>
      <c r="W620" s="177">
        <v>0</v>
      </c>
      <c r="X620" s="178">
        <v>0</v>
      </c>
      <c r="Y620" s="178" t="s">
        <v>173</v>
      </c>
      <c r="Z620" s="178" t="s">
        <v>25</v>
      </c>
      <c r="AA620" s="178" t="s">
        <v>189</v>
      </c>
      <c r="AB620" s="178">
        <v>1</v>
      </c>
      <c r="AC620" s="92" t="s">
        <v>2153</v>
      </c>
      <c r="AD620" s="112">
        <f>IF(T620="SOPORTE_TELEFÓNICO",'BASE LIQUIDACION REDEBAN 2025'!$B$19,IF(AND(T620="VISITA_TÉCNICA",Z620="TIPO II"),'BASE LIQUIDACION REDEBAN 2025'!$B$18,'BASE LIQUIDACION REDEBAN 2025'!$B$17))</f>
        <v>35779.500569199998</v>
      </c>
      <c r="AE620" s="97">
        <v>0</v>
      </c>
      <c r="AF620" s="97">
        <f t="shared" si="9"/>
        <v>35779.500569199998</v>
      </c>
    </row>
    <row r="621" spans="1:32" s="85" customFormat="1" ht="13.15">
      <c r="A621" s="178" t="s">
        <v>60</v>
      </c>
      <c r="B621" s="95" t="str">
        <f>VLOOKUP(A621,'CENTRO DE COSTOS'!A:D,4,FALSE)</f>
        <v>JUAN SEBASTIÁN RÍOS CASTRILLÓN</v>
      </c>
      <c r="C621" s="95" t="str">
        <f>VLOOKUP(A621,'CENTRO DE COSTOS'!A:D,2,FALSE)</f>
        <v>0004-0005</v>
      </c>
      <c r="D621" s="178">
        <v>5837</v>
      </c>
      <c r="E621" s="178">
        <v>2305256</v>
      </c>
      <c r="F621" s="178">
        <v>73555</v>
      </c>
      <c r="G621" s="178" t="s">
        <v>290</v>
      </c>
      <c r="H621" s="178" t="s">
        <v>782</v>
      </c>
      <c r="I621" s="178" t="s">
        <v>13779</v>
      </c>
      <c r="J621" s="110" t="s">
        <v>167</v>
      </c>
      <c r="K621" s="178">
        <v>2305256</v>
      </c>
      <c r="L621" s="178" t="s">
        <v>13780</v>
      </c>
      <c r="M621" s="176">
        <v>45824.333333333336</v>
      </c>
      <c r="N621" s="176">
        <v>45826.68546296296</v>
      </c>
      <c r="O621" s="178" t="s">
        <v>9136</v>
      </c>
      <c r="P621" s="178" t="s">
        <v>9137</v>
      </c>
      <c r="Q621" s="178" t="s">
        <v>9138</v>
      </c>
      <c r="R621" s="178" t="s">
        <v>11927</v>
      </c>
      <c r="S621" s="178" t="s">
        <v>11927</v>
      </c>
      <c r="T621" s="178" t="s">
        <v>177</v>
      </c>
      <c r="U621" s="178">
        <v>80</v>
      </c>
      <c r="V621" s="178" t="s">
        <v>13705</v>
      </c>
      <c r="W621" s="177">
        <v>0</v>
      </c>
      <c r="X621" s="178">
        <v>0</v>
      </c>
      <c r="Y621" s="178" t="s">
        <v>173</v>
      </c>
      <c r="Z621" s="178" t="s">
        <v>28</v>
      </c>
      <c r="AA621" s="178" t="s">
        <v>189</v>
      </c>
      <c r="AB621" s="178">
        <v>1</v>
      </c>
      <c r="AC621" s="92" t="s">
        <v>1180</v>
      </c>
      <c r="AD621" s="112">
        <f>IF(T621="SOPORTE_TELEFÓNICO",'BASE LIQUIDACION REDEBAN 2025'!$B$19,IF(AND(T621="VISITA_TÉCNICA",Z621="TIPO II"),'BASE LIQUIDACION REDEBAN 2025'!$B$18,'BASE LIQUIDACION REDEBAN 2025'!$B$17))</f>
        <v>67654.12000000001</v>
      </c>
      <c r="AE621" s="97">
        <v>0</v>
      </c>
      <c r="AF621" s="97">
        <f t="shared" si="9"/>
        <v>67654.12000000001</v>
      </c>
    </row>
    <row r="622" spans="1:32" s="85" customFormat="1" ht="13.15">
      <c r="A622" s="178" t="s">
        <v>100</v>
      </c>
      <c r="B622" s="95" t="str">
        <f>VLOOKUP(A622,'CENTRO DE COSTOS'!A:D,4,FALSE)</f>
        <v>KEVIN ALEXIS CORZO BUSTOS</v>
      </c>
      <c r="C622" s="95" t="str">
        <f>VLOOKUP(A622,'CENTRO DE COSTOS'!A:D,2,FALSE)</f>
        <v>0004-0007</v>
      </c>
      <c r="D622" s="178">
        <v>50001</v>
      </c>
      <c r="E622" s="178">
        <v>2306998</v>
      </c>
      <c r="F622" s="178">
        <v>63789</v>
      </c>
      <c r="G622" s="178" t="s">
        <v>192</v>
      </c>
      <c r="H622" s="178" t="s">
        <v>100</v>
      </c>
      <c r="I622" s="178" t="s">
        <v>13781</v>
      </c>
      <c r="J622" s="110" t="s">
        <v>167</v>
      </c>
      <c r="K622" s="178">
        <v>2306998</v>
      </c>
      <c r="L622" s="178" t="s">
        <v>13782</v>
      </c>
      <c r="M622" s="176">
        <v>45824.351388888892</v>
      </c>
      <c r="N622" s="176">
        <v>45826.694409722222</v>
      </c>
      <c r="O622" s="178" t="s">
        <v>9136</v>
      </c>
      <c r="P622" s="178" t="s">
        <v>9137</v>
      </c>
      <c r="Q622" s="178" t="s">
        <v>9138</v>
      </c>
      <c r="R622" s="178" t="s">
        <v>11927</v>
      </c>
      <c r="S622" s="178" t="s">
        <v>11927</v>
      </c>
      <c r="T622" s="178" t="s">
        <v>177</v>
      </c>
      <c r="U622" s="178">
        <v>40</v>
      </c>
      <c r="V622" s="178" t="s">
        <v>13705</v>
      </c>
      <c r="W622" s="177">
        <v>0</v>
      </c>
      <c r="X622" s="178">
        <v>0</v>
      </c>
      <c r="Y622" s="178" t="s">
        <v>173</v>
      </c>
      <c r="Z622" s="178" t="s">
        <v>25</v>
      </c>
      <c r="AA622" s="178" t="s">
        <v>189</v>
      </c>
      <c r="AB622" s="178">
        <v>1</v>
      </c>
      <c r="AC622" s="92" t="s">
        <v>582</v>
      </c>
      <c r="AD622" s="112">
        <f>IF(T622="SOPORTE_TELEFÓNICO",'BASE LIQUIDACION REDEBAN 2025'!$B$19,IF(AND(T622="VISITA_TÉCNICA",Z622="TIPO II"),'BASE LIQUIDACION REDEBAN 2025'!$B$18,'BASE LIQUIDACION REDEBAN 2025'!$B$17))</f>
        <v>35779.500569199998</v>
      </c>
      <c r="AE622" s="97">
        <v>0</v>
      </c>
      <c r="AF622" s="97">
        <f t="shared" si="9"/>
        <v>35779.500569199998</v>
      </c>
    </row>
    <row r="623" spans="1:32" s="85" customFormat="1" ht="13.15">
      <c r="A623" s="178" t="s">
        <v>90</v>
      </c>
      <c r="B623" s="95" t="str">
        <f>VLOOKUP(A623,'CENTRO DE COSTOS'!A:D,4,FALSE)</f>
        <v>JUAN SEBASTIÁN RÍOS CASTRILLÓN</v>
      </c>
      <c r="C623" s="95" t="str">
        <f>VLOOKUP(A623,'CENTRO DE COSTOS'!A:D,2,FALSE)</f>
        <v>0004-0005</v>
      </c>
      <c r="D623" s="178">
        <v>5615</v>
      </c>
      <c r="E623" s="178">
        <v>2304113</v>
      </c>
      <c r="F623" s="178">
        <v>73716</v>
      </c>
      <c r="G623" s="178" t="s">
        <v>290</v>
      </c>
      <c r="H623" s="178" t="s">
        <v>1015</v>
      </c>
      <c r="I623" s="178" t="s">
        <v>12479</v>
      </c>
      <c r="J623" s="110" t="s">
        <v>167</v>
      </c>
      <c r="K623" s="178">
        <v>2304113</v>
      </c>
      <c r="L623" s="178" t="s">
        <v>13783</v>
      </c>
      <c r="M623" s="176">
        <v>45821.736805555556</v>
      </c>
      <c r="N623" s="176">
        <v>45826.699803240743</v>
      </c>
      <c r="O623" s="178" t="s">
        <v>9136</v>
      </c>
      <c r="P623" s="178" t="s">
        <v>9137</v>
      </c>
      <c r="Q623" s="178" t="s">
        <v>9138</v>
      </c>
      <c r="R623" s="178" t="s">
        <v>11927</v>
      </c>
      <c r="S623" s="178" t="s">
        <v>11927</v>
      </c>
      <c r="T623" s="178" t="s">
        <v>177</v>
      </c>
      <c r="U623" s="178">
        <v>50</v>
      </c>
      <c r="V623" s="178" t="s">
        <v>13705</v>
      </c>
      <c r="W623" s="177">
        <v>0</v>
      </c>
      <c r="X623" s="178">
        <v>0</v>
      </c>
      <c r="Y623" s="178" t="s">
        <v>173</v>
      </c>
      <c r="Z623" s="178" t="s">
        <v>28</v>
      </c>
      <c r="AA623" s="178" t="s">
        <v>189</v>
      </c>
      <c r="AB623" s="178">
        <v>1</v>
      </c>
      <c r="AC623" s="92" t="s">
        <v>320</v>
      </c>
      <c r="AD623" s="112">
        <f>IF(T623="SOPORTE_TELEFÓNICO",'BASE LIQUIDACION REDEBAN 2025'!$B$19,IF(AND(T623="VISITA_TÉCNICA",Z623="TIPO II"),'BASE LIQUIDACION REDEBAN 2025'!$B$18,'BASE LIQUIDACION REDEBAN 2025'!$B$17))</f>
        <v>67654.12000000001</v>
      </c>
      <c r="AE623" s="97">
        <v>0</v>
      </c>
      <c r="AF623" s="97">
        <f t="shared" si="9"/>
        <v>67654.12000000001</v>
      </c>
    </row>
    <row r="624" spans="1:32" s="85" customFormat="1" ht="13.15">
      <c r="A624" s="178" t="s">
        <v>76</v>
      </c>
      <c r="B624" s="95" t="str">
        <f>VLOOKUP(A624,'CENTRO DE COSTOS'!A:D,4,FALSE)</f>
        <v>DIEGO FERNANDO HENAO CARDONA</v>
      </c>
      <c r="C624" s="95" t="str">
        <f>VLOOKUP(A624,'CENTRO DE COSTOS'!A:D,2,FALSE)</f>
        <v>0004-0003</v>
      </c>
      <c r="D624" s="178">
        <v>76001</v>
      </c>
      <c r="E624" s="178">
        <v>2309272</v>
      </c>
      <c r="F624" s="178">
        <v>78981</v>
      </c>
      <c r="G624" s="178" t="s">
        <v>230</v>
      </c>
      <c r="H624" s="178" t="s">
        <v>76</v>
      </c>
      <c r="I624" s="178" t="s">
        <v>13784</v>
      </c>
      <c r="J624" s="110" t="s">
        <v>167</v>
      </c>
      <c r="K624" s="178">
        <v>2309272</v>
      </c>
      <c r="L624" s="178" t="s">
        <v>13785</v>
      </c>
      <c r="M624" s="176">
        <v>45824.469444444447</v>
      </c>
      <c r="N624" s="176">
        <v>45827.319328703707</v>
      </c>
      <c r="O624" s="178" t="s">
        <v>9136</v>
      </c>
      <c r="P624" s="178" t="s">
        <v>9137</v>
      </c>
      <c r="Q624" s="178" t="s">
        <v>9138</v>
      </c>
      <c r="R624" s="178" t="s">
        <v>11927</v>
      </c>
      <c r="S624" s="178" t="s">
        <v>11927</v>
      </c>
      <c r="T624" s="178" t="s">
        <v>177</v>
      </c>
      <c r="U624" s="178">
        <v>40</v>
      </c>
      <c r="V624" s="178" t="s">
        <v>13786</v>
      </c>
      <c r="W624" s="177">
        <v>0</v>
      </c>
      <c r="X624" s="178">
        <v>0</v>
      </c>
      <c r="Y624" s="178" t="s">
        <v>173</v>
      </c>
      <c r="Z624" s="178" t="s">
        <v>25</v>
      </c>
      <c r="AA624" s="178" t="s">
        <v>189</v>
      </c>
      <c r="AB624" s="178">
        <v>1</v>
      </c>
      <c r="AC624" s="92" t="s">
        <v>360</v>
      </c>
      <c r="AD624" s="112">
        <f>IF(T624="SOPORTE_TELEFÓNICO",'BASE LIQUIDACION REDEBAN 2025'!$B$19,IF(AND(T624="VISITA_TÉCNICA",Z624="TIPO II"),'BASE LIQUIDACION REDEBAN 2025'!$B$18,'BASE LIQUIDACION REDEBAN 2025'!$B$17))</f>
        <v>35779.500569199998</v>
      </c>
      <c r="AE624" s="97">
        <v>0</v>
      </c>
      <c r="AF624" s="97">
        <f t="shared" si="9"/>
        <v>35779.500569199998</v>
      </c>
    </row>
    <row r="625" spans="1:32" s="85" customFormat="1" ht="13.15">
      <c r="A625" s="178" t="s">
        <v>97</v>
      </c>
      <c r="B625" s="95" t="str">
        <f>VLOOKUP(A625,'CENTRO DE COSTOS'!A:D,4,FALSE)</f>
        <v>JOSE MAURICIO HERNANDEZ ROJAS</v>
      </c>
      <c r="C625" s="95" t="str">
        <f>VLOOKUP(A625,'CENTRO DE COSTOS'!A:D,2,FALSE)</f>
        <v>0004-0001</v>
      </c>
      <c r="D625" s="178">
        <v>70742</v>
      </c>
      <c r="E625" s="178">
        <v>2312524</v>
      </c>
      <c r="F625" s="178">
        <v>62017</v>
      </c>
      <c r="G625" s="178" t="s">
        <v>730</v>
      </c>
      <c r="H625" s="178" t="s">
        <v>7149</v>
      </c>
      <c r="I625" s="178" t="s">
        <v>13787</v>
      </c>
      <c r="J625" s="110" t="s">
        <v>167</v>
      </c>
      <c r="K625" s="178">
        <v>2312524</v>
      </c>
      <c r="L625" s="178" t="s">
        <v>13788</v>
      </c>
      <c r="M625" s="176">
        <v>45824.69027777778</v>
      </c>
      <c r="N625" s="176">
        <v>45827.320729166669</v>
      </c>
      <c r="O625" s="178" t="s">
        <v>9136</v>
      </c>
      <c r="P625" s="178" t="s">
        <v>9137</v>
      </c>
      <c r="Q625" s="178" t="s">
        <v>9138</v>
      </c>
      <c r="R625" s="178" t="s">
        <v>11927</v>
      </c>
      <c r="S625" s="178" t="s">
        <v>11927</v>
      </c>
      <c r="T625" s="178" t="s">
        <v>177</v>
      </c>
      <c r="U625" s="178">
        <v>60</v>
      </c>
      <c r="V625" s="178" t="s">
        <v>13789</v>
      </c>
      <c r="W625" s="177">
        <v>0</v>
      </c>
      <c r="X625" s="178">
        <v>0</v>
      </c>
      <c r="Y625" s="178" t="s">
        <v>173</v>
      </c>
      <c r="Z625" s="178" t="s">
        <v>28</v>
      </c>
      <c r="AA625" s="178" t="s">
        <v>189</v>
      </c>
      <c r="AB625" s="178">
        <v>1</v>
      </c>
      <c r="AC625" s="92" t="s">
        <v>582</v>
      </c>
      <c r="AD625" s="112">
        <f>IF(T625="SOPORTE_TELEFÓNICO",'BASE LIQUIDACION REDEBAN 2025'!$B$19,IF(AND(T625="VISITA_TÉCNICA",Z625="TIPO II"),'BASE LIQUIDACION REDEBAN 2025'!$B$18,'BASE LIQUIDACION REDEBAN 2025'!$B$17))</f>
        <v>67654.12000000001</v>
      </c>
      <c r="AE625" s="97">
        <v>0</v>
      </c>
      <c r="AF625" s="97">
        <f t="shared" si="9"/>
        <v>67654.12000000001</v>
      </c>
    </row>
    <row r="626" spans="1:32" s="85" customFormat="1" ht="13.15">
      <c r="A626" s="178" t="s">
        <v>81</v>
      </c>
      <c r="B626" s="95" t="str">
        <f>VLOOKUP(A626,'CENTRO DE COSTOS'!A:D,4,FALSE)</f>
        <v>MIGUEL JULIÁN HERNÁNDEZ GUARÍN</v>
      </c>
      <c r="C626" s="95" t="str">
        <f>VLOOKUP(A626,'CENTRO DE COSTOS'!A:D,2,FALSE)</f>
        <v>0004-0008</v>
      </c>
      <c r="D626" s="178">
        <v>54001</v>
      </c>
      <c r="E626" s="178">
        <v>2312879</v>
      </c>
      <c r="F626" s="178">
        <v>35456</v>
      </c>
      <c r="G626" s="178" t="s">
        <v>408</v>
      </c>
      <c r="H626" s="178" t="s">
        <v>81</v>
      </c>
      <c r="I626" s="178" t="s">
        <v>13790</v>
      </c>
      <c r="J626" s="110" t="s">
        <v>167</v>
      </c>
      <c r="K626" s="178">
        <v>2312879</v>
      </c>
      <c r="L626" s="178" t="s">
        <v>13791</v>
      </c>
      <c r="M626" s="176">
        <v>45825.333333333336</v>
      </c>
      <c r="N626" s="176">
        <v>45827.322280092594</v>
      </c>
      <c r="O626" s="178" t="s">
        <v>9136</v>
      </c>
      <c r="P626" s="178" t="s">
        <v>9137</v>
      </c>
      <c r="Q626" s="178" t="s">
        <v>9138</v>
      </c>
      <c r="R626" s="178" t="s">
        <v>11927</v>
      </c>
      <c r="S626" s="178" t="s">
        <v>11927</v>
      </c>
      <c r="T626" s="178" t="s">
        <v>177</v>
      </c>
      <c r="U626" s="178">
        <v>10</v>
      </c>
      <c r="V626" s="178" t="s">
        <v>13792</v>
      </c>
      <c r="W626" s="177">
        <v>0</v>
      </c>
      <c r="X626" s="178">
        <v>0</v>
      </c>
      <c r="Y626" s="178" t="s">
        <v>173</v>
      </c>
      <c r="Z626" s="178" t="s">
        <v>25</v>
      </c>
      <c r="AA626" s="178" t="s">
        <v>189</v>
      </c>
      <c r="AB626" s="178">
        <v>1</v>
      </c>
      <c r="AC626" s="92" t="s">
        <v>557</v>
      </c>
      <c r="AD626" s="112">
        <f>IF(T626="SOPORTE_TELEFÓNICO",'BASE LIQUIDACION REDEBAN 2025'!$B$19,IF(AND(T626="VISITA_TÉCNICA",Z626="TIPO II"),'BASE LIQUIDACION REDEBAN 2025'!$B$18,'BASE LIQUIDACION REDEBAN 2025'!$B$17))</f>
        <v>35779.500569199998</v>
      </c>
      <c r="AE626" s="97">
        <v>0</v>
      </c>
      <c r="AF626" s="97">
        <f t="shared" si="9"/>
        <v>35779.500569199998</v>
      </c>
    </row>
    <row r="627" spans="1:32" s="85" customFormat="1" ht="13.15">
      <c r="A627" s="178" t="s">
        <v>72</v>
      </c>
      <c r="B627" s="95" t="str">
        <f>VLOOKUP(A627,'CENTRO DE COSTOS'!A:D,4,FALSE)</f>
        <v>MIGUEL JULIÁN HERNÁNDEZ GUARÍN</v>
      </c>
      <c r="C627" s="95" t="str">
        <f>VLOOKUP(A627,'CENTRO DE COSTOS'!A:D,2,FALSE)</f>
        <v>0004-0008</v>
      </c>
      <c r="D627" s="178">
        <v>68255</v>
      </c>
      <c r="E627" s="178">
        <v>2315043</v>
      </c>
      <c r="F627" s="178">
        <v>70769</v>
      </c>
      <c r="G627" s="178" t="s">
        <v>180</v>
      </c>
      <c r="H627" s="178" t="s">
        <v>9540</v>
      </c>
      <c r="I627" s="178" t="s">
        <v>13793</v>
      </c>
      <c r="J627" s="110" t="s">
        <v>167</v>
      </c>
      <c r="K627" s="178">
        <v>2315043</v>
      </c>
      <c r="L627" s="178" t="s">
        <v>13794</v>
      </c>
      <c r="M627" s="176">
        <v>45825.415277777778</v>
      </c>
      <c r="N627" s="176">
        <v>45827.324814814812</v>
      </c>
      <c r="O627" s="178" t="s">
        <v>9136</v>
      </c>
      <c r="P627" s="178" t="s">
        <v>9137</v>
      </c>
      <c r="Q627" s="178" t="s">
        <v>9138</v>
      </c>
      <c r="R627" s="178" t="s">
        <v>11927</v>
      </c>
      <c r="S627" s="178" t="s">
        <v>11927</v>
      </c>
      <c r="T627" s="178" t="s">
        <v>9971</v>
      </c>
      <c r="U627" s="178">
        <v>60</v>
      </c>
      <c r="V627" s="178" t="s">
        <v>13795</v>
      </c>
      <c r="W627" s="177">
        <v>700160912076</v>
      </c>
      <c r="X627" s="178" t="s">
        <v>12037</v>
      </c>
      <c r="Y627" s="178" t="s">
        <v>173</v>
      </c>
      <c r="Z627" s="178" t="s">
        <v>28</v>
      </c>
      <c r="AA627" s="178" t="s">
        <v>189</v>
      </c>
      <c r="AB627" s="178">
        <v>0</v>
      </c>
      <c r="AC627" s="92" t="s">
        <v>1049</v>
      </c>
      <c r="AD627" s="112">
        <f>IF(T627="SOPORTE_TELEFÓNICO",'BASE LIQUIDACION REDEBAN 2025'!$B$19,IF(AND(T627="VISITA_TÉCNICA",Z627="TIPO II"),'BASE LIQUIDACION REDEBAN 2025'!$B$18,'BASE LIQUIDACION REDEBAN 2025'!$B$17))</f>
        <v>35779.500569199998</v>
      </c>
      <c r="AE627" s="97">
        <v>0</v>
      </c>
      <c r="AF627" s="97">
        <f t="shared" si="9"/>
        <v>35779.500569199998</v>
      </c>
    </row>
    <row r="628" spans="1:32" s="85" customFormat="1" ht="13.15">
      <c r="A628" s="178" t="s">
        <v>81</v>
      </c>
      <c r="B628" s="95" t="str">
        <f>VLOOKUP(A628,'CENTRO DE COSTOS'!A:D,4,FALSE)</f>
        <v>MIGUEL JULIÁN HERNÁNDEZ GUARÍN</v>
      </c>
      <c r="C628" s="95" t="str">
        <f>VLOOKUP(A628,'CENTRO DE COSTOS'!A:D,2,FALSE)</f>
        <v>0004-0008</v>
      </c>
      <c r="D628" s="178">
        <v>54001</v>
      </c>
      <c r="E628" s="178">
        <v>2323141</v>
      </c>
      <c r="F628" s="178">
        <v>79377</v>
      </c>
      <c r="G628" s="178" t="s">
        <v>408</v>
      </c>
      <c r="H628" s="178" t="s">
        <v>81</v>
      </c>
      <c r="I628" s="178" t="s">
        <v>10155</v>
      </c>
      <c r="J628" s="110" t="s">
        <v>167</v>
      </c>
      <c r="K628" s="178">
        <v>2323141</v>
      </c>
      <c r="L628" s="178" t="s">
        <v>13796</v>
      </c>
      <c r="M628" s="176">
        <v>45826.451388888891</v>
      </c>
      <c r="N628" s="176">
        <v>45827.327361111114</v>
      </c>
      <c r="O628" s="178" t="s">
        <v>9136</v>
      </c>
      <c r="P628" s="178" t="s">
        <v>9137</v>
      </c>
      <c r="Q628" s="178" t="s">
        <v>9138</v>
      </c>
      <c r="R628" s="178" t="s">
        <v>11927</v>
      </c>
      <c r="S628" s="178" t="s">
        <v>11927</v>
      </c>
      <c r="T628" s="178" t="s">
        <v>177</v>
      </c>
      <c r="U628" s="178">
        <v>10</v>
      </c>
      <c r="V628" s="178" t="s">
        <v>13797</v>
      </c>
      <c r="W628" s="177">
        <v>0</v>
      </c>
      <c r="X628" s="178">
        <v>0</v>
      </c>
      <c r="Y628" s="178" t="s">
        <v>173</v>
      </c>
      <c r="Z628" s="178" t="s">
        <v>25</v>
      </c>
      <c r="AA628" s="178" t="s">
        <v>189</v>
      </c>
      <c r="AB628" s="178">
        <v>1</v>
      </c>
      <c r="AC628" s="92" t="s">
        <v>185</v>
      </c>
      <c r="AD628" s="112">
        <f>IF(T628="SOPORTE_TELEFÓNICO",'BASE LIQUIDACION REDEBAN 2025'!$B$19,IF(AND(T628="VISITA_TÉCNICA",Z628="TIPO II"),'BASE LIQUIDACION REDEBAN 2025'!$B$18,'BASE LIQUIDACION REDEBAN 2025'!$B$17))</f>
        <v>35779.500569199998</v>
      </c>
      <c r="AE628" s="97">
        <v>0</v>
      </c>
      <c r="AF628" s="97">
        <f t="shared" ref="AF628:AF691" si="10">IF(T628="VISITA_TÉCNICA",AD628*AB628,AD628)</f>
        <v>35779.500569199998</v>
      </c>
    </row>
    <row r="629" spans="1:32" s="85" customFormat="1" ht="13.15">
      <c r="A629" s="178" t="s">
        <v>72</v>
      </c>
      <c r="B629" s="95" t="str">
        <f>VLOOKUP(A629,'CENTRO DE COSTOS'!A:D,4,FALSE)</f>
        <v>MIGUEL JULIÁN HERNÁNDEZ GUARÍN</v>
      </c>
      <c r="C629" s="95" t="str">
        <f>VLOOKUP(A629,'CENTRO DE COSTOS'!A:D,2,FALSE)</f>
        <v>0004-0008</v>
      </c>
      <c r="D629" s="178">
        <v>68001</v>
      </c>
      <c r="E629" s="178">
        <v>2322259</v>
      </c>
      <c r="F629" s="178">
        <v>79045</v>
      </c>
      <c r="G629" s="178" t="s">
        <v>180</v>
      </c>
      <c r="H629" s="178" t="s">
        <v>72</v>
      </c>
      <c r="I629" s="178" t="s">
        <v>13798</v>
      </c>
      <c r="J629" s="110" t="s">
        <v>167</v>
      </c>
      <c r="K629" s="178">
        <v>2322259</v>
      </c>
      <c r="L629" s="178" t="s">
        <v>13799</v>
      </c>
      <c r="M629" s="176">
        <v>45826.393750000003</v>
      </c>
      <c r="N629" s="176">
        <v>45827.328912037039</v>
      </c>
      <c r="O629" s="178" t="s">
        <v>9136</v>
      </c>
      <c r="P629" s="178" t="s">
        <v>9137</v>
      </c>
      <c r="Q629" s="178" t="s">
        <v>9138</v>
      </c>
      <c r="R629" s="178" t="s">
        <v>11927</v>
      </c>
      <c r="S629" s="178" t="s">
        <v>11927</v>
      </c>
      <c r="T629" s="178" t="s">
        <v>177</v>
      </c>
      <c r="U629" s="178">
        <v>20</v>
      </c>
      <c r="V629" s="178" t="s">
        <v>13800</v>
      </c>
      <c r="W629" s="177">
        <v>0</v>
      </c>
      <c r="X629" s="178">
        <v>0</v>
      </c>
      <c r="Y629" s="178" t="s">
        <v>173</v>
      </c>
      <c r="Z629" s="178" t="s">
        <v>25</v>
      </c>
      <c r="AA629" s="178" t="s">
        <v>189</v>
      </c>
      <c r="AB629" s="178">
        <v>1</v>
      </c>
      <c r="AC629" s="92" t="s">
        <v>397</v>
      </c>
      <c r="AD629" s="112">
        <f>IF(T629="SOPORTE_TELEFÓNICO",'BASE LIQUIDACION REDEBAN 2025'!$B$19,IF(AND(T629="VISITA_TÉCNICA",Z629="TIPO II"),'BASE LIQUIDACION REDEBAN 2025'!$B$18,'BASE LIQUIDACION REDEBAN 2025'!$B$17))</f>
        <v>35779.500569199998</v>
      </c>
      <c r="AE629" s="97">
        <v>0</v>
      </c>
      <c r="AF629" s="97">
        <f t="shared" si="10"/>
        <v>35779.500569199998</v>
      </c>
    </row>
    <row r="630" spans="1:32" s="85" customFormat="1" ht="13.15">
      <c r="A630" s="178" t="s">
        <v>81</v>
      </c>
      <c r="B630" s="95" t="str">
        <f>VLOOKUP(A630,'CENTRO DE COSTOS'!A:D,4,FALSE)</f>
        <v>MIGUEL JULIÁN HERNÁNDEZ GUARÍN</v>
      </c>
      <c r="C630" s="95" t="str">
        <f>VLOOKUP(A630,'CENTRO DE COSTOS'!A:D,2,FALSE)</f>
        <v>0004-0008</v>
      </c>
      <c r="D630" s="178">
        <v>54001</v>
      </c>
      <c r="E630" s="178">
        <v>2322353</v>
      </c>
      <c r="F630" s="178">
        <v>78871</v>
      </c>
      <c r="G630" s="178" t="s">
        <v>408</v>
      </c>
      <c r="H630" s="178" t="s">
        <v>81</v>
      </c>
      <c r="I630" s="178" t="s">
        <v>13801</v>
      </c>
      <c r="J630" s="110" t="s">
        <v>167</v>
      </c>
      <c r="K630" s="178">
        <v>2322353</v>
      </c>
      <c r="L630" s="178" t="s">
        <v>13802</v>
      </c>
      <c r="M630" s="176">
        <v>45826.400000000001</v>
      </c>
      <c r="N630" s="176">
        <v>45827.330451388887</v>
      </c>
      <c r="O630" s="178" t="s">
        <v>9136</v>
      </c>
      <c r="P630" s="178" t="s">
        <v>9137</v>
      </c>
      <c r="Q630" s="178" t="s">
        <v>9138</v>
      </c>
      <c r="R630" s="178" t="s">
        <v>11927</v>
      </c>
      <c r="S630" s="178" t="s">
        <v>11927</v>
      </c>
      <c r="T630" s="178" t="s">
        <v>177</v>
      </c>
      <c r="U630" s="178">
        <v>20</v>
      </c>
      <c r="V630" s="178" t="s">
        <v>13803</v>
      </c>
      <c r="W630" s="177">
        <v>0</v>
      </c>
      <c r="X630" s="178">
        <v>0</v>
      </c>
      <c r="Y630" s="178" t="s">
        <v>173</v>
      </c>
      <c r="Z630" s="178" t="s">
        <v>25</v>
      </c>
      <c r="AA630" s="178" t="s">
        <v>189</v>
      </c>
      <c r="AB630" s="178">
        <v>1</v>
      </c>
      <c r="AC630" s="92" t="s">
        <v>219</v>
      </c>
      <c r="AD630" s="112">
        <f>IF(T630="SOPORTE_TELEFÓNICO",'BASE LIQUIDACION REDEBAN 2025'!$B$19,IF(AND(T630="VISITA_TÉCNICA",Z630="TIPO II"),'BASE LIQUIDACION REDEBAN 2025'!$B$18,'BASE LIQUIDACION REDEBAN 2025'!$B$17))</f>
        <v>35779.500569199998</v>
      </c>
      <c r="AE630" s="97">
        <v>0</v>
      </c>
      <c r="AF630" s="97">
        <f t="shared" si="10"/>
        <v>35779.500569199998</v>
      </c>
    </row>
    <row r="631" spans="1:32" s="85" customFormat="1" ht="13.15">
      <c r="A631" s="178" t="s">
        <v>76</v>
      </c>
      <c r="B631" s="95" t="str">
        <f>VLOOKUP(A631,'CENTRO DE COSTOS'!A:D,4,FALSE)</f>
        <v>DIEGO FERNANDO HENAO CARDONA</v>
      </c>
      <c r="C631" s="95" t="str">
        <f>VLOOKUP(A631,'CENTRO DE COSTOS'!A:D,2,FALSE)</f>
        <v>0004-0003</v>
      </c>
      <c r="D631" s="178">
        <v>76520</v>
      </c>
      <c r="E631" s="178">
        <v>2316623</v>
      </c>
      <c r="F631" s="178">
        <v>29987</v>
      </c>
      <c r="G631" s="178" t="s">
        <v>230</v>
      </c>
      <c r="H631" s="178" t="s">
        <v>754</v>
      </c>
      <c r="I631" s="178" t="s">
        <v>13804</v>
      </c>
      <c r="J631" s="110" t="s">
        <v>167</v>
      </c>
      <c r="K631" s="178">
        <v>2316623</v>
      </c>
      <c r="L631" s="178" t="s">
        <v>13805</v>
      </c>
      <c r="M631" s="176">
        <v>45825.504861111112</v>
      </c>
      <c r="N631" s="176">
        <v>45827.332094907404</v>
      </c>
      <c r="O631" s="178" t="s">
        <v>9136</v>
      </c>
      <c r="P631" s="178" t="s">
        <v>9137</v>
      </c>
      <c r="Q631" s="178" t="s">
        <v>9138</v>
      </c>
      <c r="R631" s="178" t="s">
        <v>11927</v>
      </c>
      <c r="S631" s="178" t="s">
        <v>11927</v>
      </c>
      <c r="T631" s="178" t="s">
        <v>177</v>
      </c>
      <c r="U631" s="178">
        <v>10</v>
      </c>
      <c r="V631" s="178" t="s">
        <v>13806</v>
      </c>
      <c r="W631" s="177">
        <v>0</v>
      </c>
      <c r="X631" s="178">
        <v>0</v>
      </c>
      <c r="Y631" s="178" t="s">
        <v>173</v>
      </c>
      <c r="Z631" s="178" t="s">
        <v>25</v>
      </c>
      <c r="AA631" s="178" t="s">
        <v>189</v>
      </c>
      <c r="AB631" s="178">
        <v>1</v>
      </c>
      <c r="AC631" s="92" t="s">
        <v>171</v>
      </c>
      <c r="AD631" s="112">
        <f>IF(T631="SOPORTE_TELEFÓNICO",'BASE LIQUIDACION REDEBAN 2025'!$B$19,IF(AND(T631="VISITA_TÉCNICA",Z631="TIPO II"),'BASE LIQUIDACION REDEBAN 2025'!$B$18,'BASE LIQUIDACION REDEBAN 2025'!$B$17))</f>
        <v>35779.500569199998</v>
      </c>
      <c r="AE631" s="97">
        <v>0</v>
      </c>
      <c r="AF631" s="97">
        <f t="shared" si="10"/>
        <v>35779.500569199998</v>
      </c>
    </row>
    <row r="632" spans="1:32" s="85" customFormat="1" ht="13.15">
      <c r="A632" s="178" t="s">
        <v>76</v>
      </c>
      <c r="B632" s="95" t="str">
        <f>VLOOKUP(A632,'CENTRO DE COSTOS'!A:D,4,FALSE)</f>
        <v>DIEGO FERNANDO HENAO CARDONA</v>
      </c>
      <c r="C632" s="95" t="str">
        <f>VLOOKUP(A632,'CENTRO DE COSTOS'!A:D,2,FALSE)</f>
        <v>0004-0003</v>
      </c>
      <c r="D632" s="178">
        <v>76001</v>
      </c>
      <c r="E632" s="178">
        <v>2316956</v>
      </c>
      <c r="F632" s="178">
        <v>77006</v>
      </c>
      <c r="G632" s="178" t="s">
        <v>230</v>
      </c>
      <c r="H632" s="178" t="s">
        <v>76</v>
      </c>
      <c r="I632" s="178" t="s">
        <v>13807</v>
      </c>
      <c r="J632" s="110" t="s">
        <v>167</v>
      </c>
      <c r="K632" s="178">
        <v>2316956</v>
      </c>
      <c r="L632" s="178" t="s">
        <v>13808</v>
      </c>
      <c r="M632" s="176">
        <v>45825.568749999999</v>
      </c>
      <c r="N632" s="176">
        <v>45827.332303240742</v>
      </c>
      <c r="O632" s="178" t="s">
        <v>9136</v>
      </c>
      <c r="P632" s="178" t="s">
        <v>9137</v>
      </c>
      <c r="Q632" s="178" t="s">
        <v>9138</v>
      </c>
      <c r="R632" s="178" t="s">
        <v>11927</v>
      </c>
      <c r="S632" s="178" t="s">
        <v>11927</v>
      </c>
      <c r="T632" s="178" t="s">
        <v>177</v>
      </c>
      <c r="U632" s="178">
        <v>30</v>
      </c>
      <c r="V632" s="178" t="s">
        <v>13809</v>
      </c>
      <c r="W632" s="177">
        <v>0</v>
      </c>
      <c r="X632" s="178">
        <v>0</v>
      </c>
      <c r="Y632" s="178" t="s">
        <v>173</v>
      </c>
      <c r="Z632" s="178" t="s">
        <v>25</v>
      </c>
      <c r="AA632" s="178" t="s">
        <v>189</v>
      </c>
      <c r="AB632" s="178">
        <v>1</v>
      </c>
      <c r="AC632" s="92" t="s">
        <v>1025</v>
      </c>
      <c r="AD632" s="112">
        <f>IF(T632="SOPORTE_TELEFÓNICO",'BASE LIQUIDACION REDEBAN 2025'!$B$19,IF(AND(T632="VISITA_TÉCNICA",Z632="TIPO II"),'BASE LIQUIDACION REDEBAN 2025'!$B$18,'BASE LIQUIDACION REDEBAN 2025'!$B$17))</f>
        <v>35779.500569199998</v>
      </c>
      <c r="AE632" s="97">
        <v>0</v>
      </c>
      <c r="AF632" s="97">
        <f t="shared" si="10"/>
        <v>35779.500569199998</v>
      </c>
    </row>
    <row r="633" spans="1:32" s="85" customFormat="1" ht="13.15">
      <c r="A633" s="178" t="s">
        <v>68</v>
      </c>
      <c r="B633" s="95" t="str">
        <f>VLOOKUP(A633,'CENTRO DE COSTOS'!A:D,4,FALSE)</f>
        <v>WILLIAM ASDRUBAL ROZO ROZO</v>
      </c>
      <c r="C633" s="95" t="str">
        <f>VLOOKUP(A633,'CENTRO DE COSTOS'!A:D,2,FALSE)</f>
        <v>0004-0004</v>
      </c>
      <c r="D633" s="178">
        <v>11001</v>
      </c>
      <c r="E633" s="178">
        <v>2316638</v>
      </c>
      <c r="F633" s="178">
        <v>78694</v>
      </c>
      <c r="G633" s="178" t="s">
        <v>298</v>
      </c>
      <c r="H633" s="178" t="s">
        <v>68</v>
      </c>
      <c r="I633" s="178" t="s">
        <v>13810</v>
      </c>
      <c r="J633" s="110" t="s">
        <v>167</v>
      </c>
      <c r="K633" s="178">
        <v>2316638</v>
      </c>
      <c r="L633" s="178" t="s">
        <v>13811</v>
      </c>
      <c r="M633" s="176">
        <v>45825.507638888892</v>
      </c>
      <c r="N633" s="176">
        <v>45827.333796296298</v>
      </c>
      <c r="O633" s="178" t="s">
        <v>9136</v>
      </c>
      <c r="P633" s="178" t="s">
        <v>9137</v>
      </c>
      <c r="Q633" s="178" t="s">
        <v>9138</v>
      </c>
      <c r="R633" s="178" t="s">
        <v>11927</v>
      </c>
      <c r="S633" s="178" t="s">
        <v>11927</v>
      </c>
      <c r="T633" s="178" t="s">
        <v>177</v>
      </c>
      <c r="U633" s="178">
        <v>30</v>
      </c>
      <c r="V633" s="178" t="s">
        <v>13812</v>
      </c>
      <c r="W633" s="177">
        <v>0</v>
      </c>
      <c r="X633" s="178">
        <v>0</v>
      </c>
      <c r="Y633" s="178" t="s">
        <v>173</v>
      </c>
      <c r="Z633" s="178" t="s">
        <v>25</v>
      </c>
      <c r="AA633" s="178" t="s">
        <v>189</v>
      </c>
      <c r="AB633" s="178">
        <v>1</v>
      </c>
      <c r="AC633" s="92" t="s">
        <v>1187</v>
      </c>
      <c r="AD633" s="112">
        <f>IF(T633="SOPORTE_TELEFÓNICO",'BASE LIQUIDACION REDEBAN 2025'!$B$19,IF(AND(T633="VISITA_TÉCNICA",Z633="TIPO II"),'BASE LIQUIDACION REDEBAN 2025'!$B$18,'BASE LIQUIDACION REDEBAN 2025'!$B$17))</f>
        <v>35779.500569199998</v>
      </c>
      <c r="AE633" s="97">
        <v>0</v>
      </c>
      <c r="AF633" s="97">
        <f t="shared" si="10"/>
        <v>35779.500569199998</v>
      </c>
    </row>
    <row r="634" spans="1:32" s="85" customFormat="1" ht="13.15">
      <c r="A634" s="178" t="s">
        <v>76</v>
      </c>
      <c r="B634" s="95" t="str">
        <f>VLOOKUP(A634,'CENTRO DE COSTOS'!A:D,4,FALSE)</f>
        <v>DIEGO FERNANDO HENAO CARDONA</v>
      </c>
      <c r="C634" s="95" t="str">
        <f>VLOOKUP(A634,'CENTRO DE COSTOS'!A:D,2,FALSE)</f>
        <v>0004-0003</v>
      </c>
      <c r="D634" s="178">
        <v>76001</v>
      </c>
      <c r="E634" s="178">
        <v>2326621</v>
      </c>
      <c r="F634" s="178">
        <v>78417</v>
      </c>
      <c r="G634" s="178" t="s">
        <v>230</v>
      </c>
      <c r="H634" s="178" t="s">
        <v>76</v>
      </c>
      <c r="I634" s="178" t="s">
        <v>13813</v>
      </c>
      <c r="J634" s="110" t="s">
        <v>167</v>
      </c>
      <c r="K634" s="178">
        <v>2326621</v>
      </c>
      <c r="L634" s="178" t="s">
        <v>13814</v>
      </c>
      <c r="M634" s="176">
        <v>45826.716666666667</v>
      </c>
      <c r="N634" s="176">
        <v>45827.399525462963</v>
      </c>
      <c r="O634" s="178" t="s">
        <v>9136</v>
      </c>
      <c r="P634" s="178" t="s">
        <v>9137</v>
      </c>
      <c r="Q634" s="178" t="s">
        <v>9138</v>
      </c>
      <c r="R634" s="178" t="s">
        <v>11927</v>
      </c>
      <c r="S634" s="178" t="s">
        <v>11927</v>
      </c>
      <c r="T634" s="178" t="s">
        <v>177</v>
      </c>
      <c r="U634" s="178">
        <v>50</v>
      </c>
      <c r="V634" s="178" t="s">
        <v>13815</v>
      </c>
      <c r="W634" s="177">
        <v>0</v>
      </c>
      <c r="X634" s="178">
        <v>0</v>
      </c>
      <c r="Y634" s="178" t="s">
        <v>173</v>
      </c>
      <c r="Z634" s="178" t="s">
        <v>25</v>
      </c>
      <c r="AA634" s="178" t="s">
        <v>189</v>
      </c>
      <c r="AB634" s="178">
        <v>1</v>
      </c>
      <c r="AC634" s="92" t="s">
        <v>595</v>
      </c>
      <c r="AD634" s="112">
        <f>IF(T634="SOPORTE_TELEFÓNICO",'BASE LIQUIDACION REDEBAN 2025'!$B$19,IF(AND(T634="VISITA_TÉCNICA",Z634="TIPO II"),'BASE LIQUIDACION REDEBAN 2025'!$B$18,'BASE LIQUIDACION REDEBAN 2025'!$B$17))</f>
        <v>35779.500569199998</v>
      </c>
      <c r="AE634" s="97">
        <v>0</v>
      </c>
      <c r="AF634" s="97">
        <f t="shared" si="10"/>
        <v>35779.500569199998</v>
      </c>
    </row>
    <row r="635" spans="1:32" s="85" customFormat="1" ht="13.15">
      <c r="A635" s="178" t="s">
        <v>90</v>
      </c>
      <c r="B635" s="95" t="str">
        <f>VLOOKUP(A635,'CENTRO DE COSTOS'!A:D,4,FALSE)</f>
        <v>JUAN SEBASTIÁN RÍOS CASTRILLÓN</v>
      </c>
      <c r="C635" s="95" t="str">
        <f>VLOOKUP(A635,'CENTRO DE COSTOS'!A:D,2,FALSE)</f>
        <v>0004-0005</v>
      </c>
      <c r="D635" s="178">
        <v>5001</v>
      </c>
      <c r="E635" s="178">
        <v>2302224</v>
      </c>
      <c r="F635" s="178">
        <v>10268</v>
      </c>
      <c r="G635" s="178" t="s">
        <v>290</v>
      </c>
      <c r="H635" s="178" t="s">
        <v>90</v>
      </c>
      <c r="I635" s="178" t="s">
        <v>13816</v>
      </c>
      <c r="J635" s="110" t="s">
        <v>167</v>
      </c>
      <c r="K635" s="178">
        <v>2302224</v>
      </c>
      <c r="L635" s="178" t="s">
        <v>13817</v>
      </c>
      <c r="M635" s="176">
        <v>45821.561805555553</v>
      </c>
      <c r="N635" s="176">
        <v>45827.422048611108</v>
      </c>
      <c r="O635" s="178" t="s">
        <v>9136</v>
      </c>
      <c r="P635" s="178" t="s">
        <v>9137</v>
      </c>
      <c r="Q635" s="178" t="s">
        <v>9138</v>
      </c>
      <c r="R635" s="178" t="s">
        <v>11927</v>
      </c>
      <c r="S635" s="178" t="s">
        <v>11927</v>
      </c>
      <c r="T635" s="178" t="s">
        <v>177</v>
      </c>
      <c r="U635" s="178">
        <v>190</v>
      </c>
      <c r="V635" s="178" t="s">
        <v>13818</v>
      </c>
      <c r="W635" s="177">
        <v>0</v>
      </c>
      <c r="X635" s="178">
        <v>0</v>
      </c>
      <c r="Y635" s="178" t="s">
        <v>173</v>
      </c>
      <c r="Z635" s="178" t="s">
        <v>25</v>
      </c>
      <c r="AA635" s="178" t="s">
        <v>189</v>
      </c>
      <c r="AB635" s="178">
        <v>1</v>
      </c>
      <c r="AC635" s="92" t="s">
        <v>3263</v>
      </c>
      <c r="AD635" s="112">
        <f>IF(T635="SOPORTE_TELEFÓNICO",'BASE LIQUIDACION REDEBAN 2025'!$B$19,IF(AND(T635="VISITA_TÉCNICA",Z635="TIPO II"),'BASE LIQUIDACION REDEBAN 2025'!$B$18,'BASE LIQUIDACION REDEBAN 2025'!$B$17))</f>
        <v>35779.500569199998</v>
      </c>
      <c r="AE635" s="97">
        <v>0</v>
      </c>
      <c r="AF635" s="97">
        <f t="shared" si="10"/>
        <v>35779.500569199998</v>
      </c>
    </row>
    <row r="636" spans="1:32" s="85" customFormat="1" ht="13.15">
      <c r="A636" s="178" t="s">
        <v>90</v>
      </c>
      <c r="B636" s="95" t="str">
        <f>VLOOKUP(A636,'CENTRO DE COSTOS'!A:D,4,FALSE)</f>
        <v>JUAN SEBASTIÁN RÍOS CASTRILLÓN</v>
      </c>
      <c r="C636" s="95" t="str">
        <f>VLOOKUP(A636,'CENTRO DE COSTOS'!A:D,2,FALSE)</f>
        <v>0004-0005</v>
      </c>
      <c r="D636" s="178">
        <v>5360</v>
      </c>
      <c r="E636" s="178">
        <v>2304907</v>
      </c>
      <c r="F636" s="178">
        <v>19571</v>
      </c>
      <c r="G636" s="178" t="s">
        <v>290</v>
      </c>
      <c r="H636" s="178" t="s">
        <v>464</v>
      </c>
      <c r="I636" s="178" t="s">
        <v>7992</v>
      </c>
      <c r="J636" s="110" t="s">
        <v>167</v>
      </c>
      <c r="K636" s="178">
        <v>2304907</v>
      </c>
      <c r="L636" s="178" t="s">
        <v>13819</v>
      </c>
      <c r="M636" s="176">
        <v>45822.394444444442</v>
      </c>
      <c r="N636" s="176">
        <v>45827.423402777778</v>
      </c>
      <c r="O636" s="178" t="s">
        <v>9136</v>
      </c>
      <c r="P636" s="178" t="s">
        <v>9137</v>
      </c>
      <c r="Q636" s="178" t="s">
        <v>9138</v>
      </c>
      <c r="R636" s="178" t="s">
        <v>11927</v>
      </c>
      <c r="S636" s="178" t="s">
        <v>11927</v>
      </c>
      <c r="T636" s="178" t="s">
        <v>177</v>
      </c>
      <c r="U636" s="178">
        <v>130</v>
      </c>
      <c r="V636" s="178" t="s">
        <v>13820</v>
      </c>
      <c r="W636" s="177">
        <v>0</v>
      </c>
      <c r="X636" s="178">
        <v>0</v>
      </c>
      <c r="Y636" s="178" t="s">
        <v>173</v>
      </c>
      <c r="Z636" s="178" t="s">
        <v>25</v>
      </c>
      <c r="AA636" s="178" t="s">
        <v>189</v>
      </c>
      <c r="AB636" s="178">
        <v>1</v>
      </c>
      <c r="AC636" s="92" t="s">
        <v>3263</v>
      </c>
      <c r="AD636" s="112">
        <f>IF(T636="SOPORTE_TELEFÓNICO",'BASE LIQUIDACION REDEBAN 2025'!$B$19,IF(AND(T636="VISITA_TÉCNICA",Z636="TIPO II"),'BASE LIQUIDACION REDEBAN 2025'!$B$18,'BASE LIQUIDACION REDEBAN 2025'!$B$17))</f>
        <v>35779.500569199998</v>
      </c>
      <c r="AE636" s="97">
        <v>0</v>
      </c>
      <c r="AF636" s="97">
        <f t="shared" si="10"/>
        <v>35779.500569199998</v>
      </c>
    </row>
    <row r="637" spans="1:32" s="85" customFormat="1" ht="13.15">
      <c r="A637" s="178" t="s">
        <v>90</v>
      </c>
      <c r="B637" s="95" t="str">
        <f>VLOOKUP(A637,'CENTRO DE COSTOS'!A:D,4,FALSE)</f>
        <v>JUAN SEBASTIÁN RÍOS CASTRILLÓN</v>
      </c>
      <c r="C637" s="95" t="str">
        <f>VLOOKUP(A637,'CENTRO DE COSTOS'!A:D,2,FALSE)</f>
        <v>0004-0005</v>
      </c>
      <c r="D637" s="178">
        <v>5088</v>
      </c>
      <c r="E637" s="178">
        <v>2301602</v>
      </c>
      <c r="F637" s="178">
        <v>15615</v>
      </c>
      <c r="G637" s="178" t="s">
        <v>290</v>
      </c>
      <c r="H637" s="178" t="s">
        <v>291</v>
      </c>
      <c r="I637" s="178" t="s">
        <v>13821</v>
      </c>
      <c r="J637" s="110" t="s">
        <v>167</v>
      </c>
      <c r="K637" s="178">
        <v>2301602</v>
      </c>
      <c r="L637" s="178" t="s">
        <v>13822</v>
      </c>
      <c r="M637" s="176">
        <v>45821.482638888891</v>
      </c>
      <c r="N637" s="176">
        <v>45827.451261574075</v>
      </c>
      <c r="O637" s="178" t="s">
        <v>9136</v>
      </c>
      <c r="P637" s="178" t="s">
        <v>9137</v>
      </c>
      <c r="Q637" s="178" t="s">
        <v>9138</v>
      </c>
      <c r="R637" s="178" t="s">
        <v>11927</v>
      </c>
      <c r="S637" s="178" t="s">
        <v>11927</v>
      </c>
      <c r="T637" s="178" t="s">
        <v>177</v>
      </c>
      <c r="U637" s="178">
        <v>480</v>
      </c>
      <c r="V637" s="178" t="s">
        <v>13823</v>
      </c>
      <c r="W637" s="177">
        <v>0</v>
      </c>
      <c r="X637" s="178">
        <v>0</v>
      </c>
      <c r="Y637" s="178" t="s">
        <v>173</v>
      </c>
      <c r="Z637" s="178" t="s">
        <v>25</v>
      </c>
      <c r="AA637" s="178" t="s">
        <v>189</v>
      </c>
      <c r="AB637" s="178">
        <v>1</v>
      </c>
      <c r="AC637" s="92" t="s">
        <v>3263</v>
      </c>
      <c r="AD637" s="112">
        <f>IF(T637="SOPORTE_TELEFÓNICO",'BASE LIQUIDACION REDEBAN 2025'!$B$19,IF(AND(T637="VISITA_TÉCNICA",Z637="TIPO II"),'BASE LIQUIDACION REDEBAN 2025'!$B$18,'BASE LIQUIDACION REDEBAN 2025'!$B$17))</f>
        <v>35779.500569199998</v>
      </c>
      <c r="AE637" s="97">
        <v>0</v>
      </c>
      <c r="AF637" s="97">
        <f t="shared" si="10"/>
        <v>35779.500569199998</v>
      </c>
    </row>
    <row r="638" spans="1:32" s="85" customFormat="1" ht="13.15">
      <c r="A638" s="178" t="s">
        <v>90</v>
      </c>
      <c r="B638" s="95" t="str">
        <f>VLOOKUP(A638,'CENTRO DE COSTOS'!A:D,4,FALSE)</f>
        <v>JUAN SEBASTIÁN RÍOS CASTRILLÓN</v>
      </c>
      <c r="C638" s="95" t="str">
        <f>VLOOKUP(A638,'CENTRO DE COSTOS'!A:D,2,FALSE)</f>
        <v>0004-0005</v>
      </c>
      <c r="D638" s="178">
        <v>5360</v>
      </c>
      <c r="E638" s="178">
        <v>2312525</v>
      </c>
      <c r="F638" s="178">
        <v>56955</v>
      </c>
      <c r="G638" s="178" t="s">
        <v>290</v>
      </c>
      <c r="H638" s="178" t="s">
        <v>464</v>
      </c>
      <c r="I638" s="178" t="s">
        <v>13824</v>
      </c>
      <c r="J638" s="110" t="s">
        <v>167</v>
      </c>
      <c r="K638" s="178">
        <v>2312525</v>
      </c>
      <c r="L638" s="178" t="s">
        <v>13825</v>
      </c>
      <c r="M638" s="176">
        <v>45824.690972222219</v>
      </c>
      <c r="N638" s="176">
        <v>45827.452847222223</v>
      </c>
      <c r="O638" s="178" t="s">
        <v>9136</v>
      </c>
      <c r="P638" s="178" t="s">
        <v>9137</v>
      </c>
      <c r="Q638" s="178" t="s">
        <v>9138</v>
      </c>
      <c r="R638" s="178" t="s">
        <v>11927</v>
      </c>
      <c r="S638" s="178" t="s">
        <v>11927</v>
      </c>
      <c r="T638" s="178" t="s">
        <v>177</v>
      </c>
      <c r="U638" s="178">
        <v>130</v>
      </c>
      <c r="V638" s="178" t="s">
        <v>13826</v>
      </c>
      <c r="W638" s="177">
        <v>0</v>
      </c>
      <c r="X638" s="178">
        <v>0</v>
      </c>
      <c r="Y638" s="178" t="s">
        <v>173</v>
      </c>
      <c r="Z638" s="178" t="s">
        <v>25</v>
      </c>
      <c r="AA638" s="178" t="s">
        <v>189</v>
      </c>
      <c r="AB638" s="178">
        <v>1</v>
      </c>
      <c r="AC638" s="92" t="s">
        <v>3263</v>
      </c>
      <c r="AD638" s="112">
        <f>IF(T638="SOPORTE_TELEFÓNICO",'BASE LIQUIDACION REDEBAN 2025'!$B$19,IF(AND(T638="VISITA_TÉCNICA",Z638="TIPO II"),'BASE LIQUIDACION REDEBAN 2025'!$B$18,'BASE LIQUIDACION REDEBAN 2025'!$B$17))</f>
        <v>35779.500569199998</v>
      </c>
      <c r="AE638" s="97">
        <v>0</v>
      </c>
      <c r="AF638" s="97">
        <f t="shared" si="10"/>
        <v>35779.500569199998</v>
      </c>
    </row>
    <row r="639" spans="1:32" s="85" customFormat="1" ht="13.15">
      <c r="A639" s="178" t="s">
        <v>96</v>
      </c>
      <c r="B639" s="95" t="str">
        <f>VLOOKUP(A639,'CENTRO DE COSTOS'!A:D,4,FALSE)</f>
        <v>JOSE MAURICIO HERNANDEZ ROJAS</v>
      </c>
      <c r="C639" s="95" t="str">
        <f>VLOOKUP(A639,'CENTRO DE COSTOS'!A:D,2,FALSE)</f>
        <v>0004-0001</v>
      </c>
      <c r="D639" s="178">
        <v>47980</v>
      </c>
      <c r="E639" s="178">
        <v>2313045</v>
      </c>
      <c r="F639" s="178">
        <v>75619</v>
      </c>
      <c r="G639" s="178" t="s">
        <v>683</v>
      </c>
      <c r="H639" s="178" t="s">
        <v>7393</v>
      </c>
      <c r="I639" s="178" t="s">
        <v>13827</v>
      </c>
      <c r="J639" s="110" t="s">
        <v>167</v>
      </c>
      <c r="K639" s="178">
        <v>2313045</v>
      </c>
      <c r="L639" s="178" t="s">
        <v>13828</v>
      </c>
      <c r="M639" s="176">
        <v>45825.333333333336</v>
      </c>
      <c r="N639" s="176">
        <v>45827.456064814818</v>
      </c>
      <c r="O639" s="178" t="s">
        <v>9136</v>
      </c>
      <c r="P639" s="178" t="s">
        <v>9137</v>
      </c>
      <c r="Q639" s="178" t="s">
        <v>9138</v>
      </c>
      <c r="R639" s="178" t="s">
        <v>11927</v>
      </c>
      <c r="S639" s="178" t="s">
        <v>11927</v>
      </c>
      <c r="T639" s="178" t="s">
        <v>177</v>
      </c>
      <c r="U639" s="178">
        <v>70</v>
      </c>
      <c r="V639" s="178" t="s">
        <v>13829</v>
      </c>
      <c r="W639" s="177">
        <v>0</v>
      </c>
      <c r="X639" s="178">
        <v>0</v>
      </c>
      <c r="Y639" s="178" t="s">
        <v>173</v>
      </c>
      <c r="Z639" s="178" t="s">
        <v>28</v>
      </c>
      <c r="AA639" s="178" t="s">
        <v>189</v>
      </c>
      <c r="AB639" s="178">
        <v>1</v>
      </c>
      <c r="AC639" s="92" t="s">
        <v>460</v>
      </c>
      <c r="AD639" s="112">
        <f>IF(T639="SOPORTE_TELEFÓNICO",'BASE LIQUIDACION REDEBAN 2025'!$B$19,IF(AND(T639="VISITA_TÉCNICA",Z639="TIPO II"),'BASE LIQUIDACION REDEBAN 2025'!$B$18,'BASE LIQUIDACION REDEBAN 2025'!$B$17))</f>
        <v>67654.12000000001</v>
      </c>
      <c r="AE639" s="97">
        <v>0</v>
      </c>
      <c r="AF639" s="97">
        <f t="shared" si="10"/>
        <v>67654.12000000001</v>
      </c>
    </row>
    <row r="640" spans="1:32" s="85" customFormat="1" ht="13.15">
      <c r="A640" s="178" t="s">
        <v>72</v>
      </c>
      <c r="B640" s="95" t="str">
        <f>VLOOKUP(A640,'CENTRO DE COSTOS'!A:D,4,FALSE)</f>
        <v>MIGUEL JULIÁN HERNÁNDEZ GUARÍN</v>
      </c>
      <c r="C640" s="95" t="str">
        <f>VLOOKUP(A640,'CENTRO DE COSTOS'!A:D,2,FALSE)</f>
        <v>0004-0008</v>
      </c>
      <c r="D640" s="178">
        <v>68001</v>
      </c>
      <c r="E640" s="178">
        <v>2326010</v>
      </c>
      <c r="F640" s="178">
        <v>30389</v>
      </c>
      <c r="G640" s="178" t="s">
        <v>180</v>
      </c>
      <c r="H640" s="178" t="s">
        <v>72</v>
      </c>
      <c r="I640" s="178" t="s">
        <v>13830</v>
      </c>
      <c r="J640" s="110" t="s">
        <v>167</v>
      </c>
      <c r="K640" s="178">
        <v>2326010</v>
      </c>
      <c r="L640" s="178" t="s">
        <v>13831</v>
      </c>
      <c r="M640" s="176">
        <v>45826.664583333331</v>
      </c>
      <c r="N640" s="176">
        <v>45827.457106481481</v>
      </c>
      <c r="O640" s="178" t="s">
        <v>9136</v>
      </c>
      <c r="P640" s="178" t="s">
        <v>9137</v>
      </c>
      <c r="Q640" s="178" t="s">
        <v>9138</v>
      </c>
      <c r="R640" s="178" t="s">
        <v>11927</v>
      </c>
      <c r="S640" s="178" t="s">
        <v>11927</v>
      </c>
      <c r="T640" s="178" t="s">
        <v>177</v>
      </c>
      <c r="U640" s="178">
        <v>90</v>
      </c>
      <c r="V640" s="178" t="s">
        <v>13832</v>
      </c>
      <c r="W640" s="177">
        <v>0</v>
      </c>
      <c r="X640" s="178">
        <v>0</v>
      </c>
      <c r="Y640" s="178" t="s">
        <v>173</v>
      </c>
      <c r="Z640" s="178" t="s">
        <v>25</v>
      </c>
      <c r="AA640" s="178" t="s">
        <v>189</v>
      </c>
      <c r="AB640" s="178">
        <v>1</v>
      </c>
      <c r="AC640" s="92" t="s">
        <v>656</v>
      </c>
      <c r="AD640" s="112">
        <f>IF(T640="SOPORTE_TELEFÓNICO",'BASE LIQUIDACION REDEBAN 2025'!$B$19,IF(AND(T640="VISITA_TÉCNICA",Z640="TIPO II"),'BASE LIQUIDACION REDEBAN 2025'!$B$18,'BASE LIQUIDACION REDEBAN 2025'!$B$17))</f>
        <v>35779.500569199998</v>
      </c>
      <c r="AE640" s="97">
        <v>0</v>
      </c>
      <c r="AF640" s="97">
        <f t="shared" si="10"/>
        <v>35779.500569199998</v>
      </c>
    </row>
    <row r="641" spans="1:32" s="85" customFormat="1" ht="13.15">
      <c r="A641" s="178" t="s">
        <v>90</v>
      </c>
      <c r="B641" s="95" t="str">
        <f>VLOOKUP(A641,'CENTRO DE COSTOS'!A:D,4,FALSE)</f>
        <v>JUAN SEBASTIÁN RÍOS CASTRILLÓN</v>
      </c>
      <c r="C641" s="95" t="str">
        <f>VLOOKUP(A641,'CENTRO DE COSTOS'!A:D,2,FALSE)</f>
        <v>0004-0005</v>
      </c>
      <c r="D641" s="178">
        <v>5360</v>
      </c>
      <c r="E641" s="178">
        <v>2304927</v>
      </c>
      <c r="F641" s="178">
        <v>32941</v>
      </c>
      <c r="G641" s="178" t="s">
        <v>290</v>
      </c>
      <c r="H641" s="178" t="s">
        <v>464</v>
      </c>
      <c r="I641" s="178" t="s">
        <v>13833</v>
      </c>
      <c r="J641" s="110" t="s">
        <v>167</v>
      </c>
      <c r="K641" s="178">
        <v>2304927</v>
      </c>
      <c r="L641" s="178" t="s">
        <v>13834</v>
      </c>
      <c r="M641" s="176">
        <v>45822.404861111114</v>
      </c>
      <c r="N641" s="176">
        <v>45827.4684375</v>
      </c>
      <c r="O641" s="178" t="s">
        <v>9136</v>
      </c>
      <c r="P641" s="178" t="s">
        <v>9137</v>
      </c>
      <c r="Q641" s="178" t="s">
        <v>9138</v>
      </c>
      <c r="R641" s="178" t="s">
        <v>11927</v>
      </c>
      <c r="S641" s="178" t="s">
        <v>11927</v>
      </c>
      <c r="T641" s="178" t="s">
        <v>177</v>
      </c>
      <c r="U641" s="178">
        <v>220</v>
      </c>
      <c r="V641" s="178" t="s">
        <v>13835</v>
      </c>
      <c r="W641" s="177">
        <v>0</v>
      </c>
      <c r="X641" s="178">
        <v>0</v>
      </c>
      <c r="Y641" s="178" t="s">
        <v>173</v>
      </c>
      <c r="Z641" s="178" t="s">
        <v>25</v>
      </c>
      <c r="AA641" s="178" t="s">
        <v>189</v>
      </c>
      <c r="AB641" s="178">
        <v>1</v>
      </c>
      <c r="AC641" s="92" t="s">
        <v>460</v>
      </c>
      <c r="AD641" s="112">
        <f>IF(T641="SOPORTE_TELEFÓNICO",'BASE LIQUIDACION REDEBAN 2025'!$B$19,IF(AND(T641="VISITA_TÉCNICA",Z641="TIPO II"),'BASE LIQUIDACION REDEBAN 2025'!$B$18,'BASE LIQUIDACION REDEBAN 2025'!$B$17))</f>
        <v>35779.500569199998</v>
      </c>
      <c r="AE641" s="97">
        <v>0</v>
      </c>
      <c r="AF641" s="97">
        <f t="shared" si="10"/>
        <v>35779.500569199998</v>
      </c>
    </row>
    <row r="642" spans="1:32" s="85" customFormat="1" ht="13.15">
      <c r="A642" s="178" t="s">
        <v>60</v>
      </c>
      <c r="B642" s="95" t="str">
        <f>VLOOKUP(A642,'CENTRO DE COSTOS'!A:D,4,FALSE)</f>
        <v>JUAN SEBASTIÁN RÍOS CASTRILLÓN</v>
      </c>
      <c r="C642" s="95" t="str">
        <f>VLOOKUP(A642,'CENTRO DE COSTOS'!A:D,2,FALSE)</f>
        <v>0004-0005</v>
      </c>
      <c r="D642" s="178">
        <v>5490</v>
      </c>
      <c r="E642" s="178">
        <v>2311266</v>
      </c>
      <c r="F642" s="178">
        <v>69237</v>
      </c>
      <c r="G642" s="178" t="s">
        <v>290</v>
      </c>
      <c r="H642" s="178" t="s">
        <v>4397</v>
      </c>
      <c r="I642" s="178" t="s">
        <v>13836</v>
      </c>
      <c r="J642" s="110" t="s">
        <v>167</v>
      </c>
      <c r="K642" s="178">
        <v>2311266</v>
      </c>
      <c r="L642" s="178" t="s">
        <v>13837</v>
      </c>
      <c r="M642" s="176">
        <v>45824.62777777778</v>
      </c>
      <c r="N642" s="176">
        <v>45827.469351851854</v>
      </c>
      <c r="O642" s="178" t="s">
        <v>9136</v>
      </c>
      <c r="P642" s="178" t="s">
        <v>9137</v>
      </c>
      <c r="Q642" s="178" t="s">
        <v>9138</v>
      </c>
      <c r="R642" s="178" t="s">
        <v>11927</v>
      </c>
      <c r="S642" s="178" t="s">
        <v>11927</v>
      </c>
      <c r="T642" s="178" t="s">
        <v>177</v>
      </c>
      <c r="U642" s="178">
        <v>30</v>
      </c>
      <c r="V642" s="178" t="s">
        <v>13838</v>
      </c>
      <c r="W642" s="177">
        <v>0</v>
      </c>
      <c r="X642" s="178">
        <v>0</v>
      </c>
      <c r="Y642" s="178" t="s">
        <v>173</v>
      </c>
      <c r="Z642" s="178" t="s">
        <v>28</v>
      </c>
      <c r="AA642" s="178" t="s">
        <v>189</v>
      </c>
      <c r="AB642" s="178">
        <v>1</v>
      </c>
      <c r="AC642" s="92">
        <v>0</v>
      </c>
      <c r="AD642" s="112">
        <f>IF(T642="SOPORTE_TELEFÓNICO",'BASE LIQUIDACION REDEBAN 2025'!$B$19,IF(AND(T642="VISITA_TÉCNICA",Z642="TIPO II"),'BASE LIQUIDACION REDEBAN 2025'!$B$18,'BASE LIQUIDACION REDEBAN 2025'!$B$17))</f>
        <v>67654.12000000001</v>
      </c>
      <c r="AE642" s="97">
        <v>0</v>
      </c>
      <c r="AF642" s="97">
        <f t="shared" si="10"/>
        <v>67654.12000000001</v>
      </c>
    </row>
    <row r="643" spans="1:32" s="85" customFormat="1" ht="13.15">
      <c r="A643" s="178" t="s">
        <v>96</v>
      </c>
      <c r="B643" s="95" t="str">
        <f>VLOOKUP(A643,'CENTRO DE COSTOS'!A:D,4,FALSE)</f>
        <v>JOSE MAURICIO HERNANDEZ ROJAS</v>
      </c>
      <c r="C643" s="95" t="str">
        <f>VLOOKUP(A643,'CENTRO DE COSTOS'!A:D,2,FALSE)</f>
        <v>0004-0001</v>
      </c>
      <c r="D643" s="178">
        <v>47980</v>
      </c>
      <c r="E643" s="178">
        <v>2313043</v>
      </c>
      <c r="F643" s="178">
        <v>52403</v>
      </c>
      <c r="G643" s="178" t="s">
        <v>683</v>
      </c>
      <c r="H643" s="178" t="s">
        <v>7393</v>
      </c>
      <c r="I643" s="178" t="s">
        <v>13839</v>
      </c>
      <c r="J643" s="110" t="s">
        <v>167</v>
      </c>
      <c r="K643" s="178">
        <v>2313043</v>
      </c>
      <c r="L643" s="178" t="s">
        <v>13840</v>
      </c>
      <c r="M643" s="176">
        <v>45825.333333333336</v>
      </c>
      <c r="N643" s="176">
        <v>45827.470312500001</v>
      </c>
      <c r="O643" s="178" t="s">
        <v>9136</v>
      </c>
      <c r="P643" s="178" t="s">
        <v>9137</v>
      </c>
      <c r="Q643" s="178" t="s">
        <v>9138</v>
      </c>
      <c r="R643" s="178" t="s">
        <v>11927</v>
      </c>
      <c r="S643" s="178" t="s">
        <v>11927</v>
      </c>
      <c r="T643" s="178" t="s">
        <v>177</v>
      </c>
      <c r="U643" s="178">
        <v>90</v>
      </c>
      <c r="V643" s="178" t="s">
        <v>13841</v>
      </c>
      <c r="W643" s="177">
        <v>0</v>
      </c>
      <c r="X643" s="178">
        <v>0</v>
      </c>
      <c r="Y643" s="178" t="s">
        <v>173</v>
      </c>
      <c r="Z643" s="178" t="s">
        <v>28</v>
      </c>
      <c r="AA643" s="178" t="s">
        <v>189</v>
      </c>
      <c r="AB643" s="178">
        <v>1</v>
      </c>
      <c r="AC643" s="92">
        <v>0</v>
      </c>
      <c r="AD643" s="112">
        <f>IF(T643="SOPORTE_TELEFÓNICO",'BASE LIQUIDACION REDEBAN 2025'!$B$19,IF(AND(T643="VISITA_TÉCNICA",Z643="TIPO II"),'BASE LIQUIDACION REDEBAN 2025'!$B$18,'BASE LIQUIDACION REDEBAN 2025'!$B$17))</f>
        <v>67654.12000000001</v>
      </c>
      <c r="AE643" s="97">
        <v>0</v>
      </c>
      <c r="AF643" s="97">
        <f t="shared" si="10"/>
        <v>67654.12000000001</v>
      </c>
    </row>
    <row r="644" spans="1:32" s="85" customFormat="1" ht="13.15">
      <c r="A644" s="178" t="s">
        <v>76</v>
      </c>
      <c r="B644" s="95" t="str">
        <f>VLOOKUP(A644,'CENTRO DE COSTOS'!A:D,4,FALSE)</f>
        <v>DIEGO FERNANDO HENAO CARDONA</v>
      </c>
      <c r="C644" s="95" t="str">
        <f>VLOOKUP(A644,'CENTRO DE COSTOS'!A:D,2,FALSE)</f>
        <v>0004-0003</v>
      </c>
      <c r="D644" s="178">
        <v>76001</v>
      </c>
      <c r="E644" s="178">
        <v>2315412</v>
      </c>
      <c r="F644" s="178">
        <v>72729</v>
      </c>
      <c r="G644" s="178" t="s">
        <v>230</v>
      </c>
      <c r="H644" s="178" t="s">
        <v>76</v>
      </c>
      <c r="I644" s="178" t="s">
        <v>13842</v>
      </c>
      <c r="J644" s="110" t="s">
        <v>167</v>
      </c>
      <c r="K644" s="178">
        <v>2315412</v>
      </c>
      <c r="L644" s="178" t="s">
        <v>13843</v>
      </c>
      <c r="M644" s="176">
        <v>45825.426388888889</v>
      </c>
      <c r="N644" s="176">
        <v>45827.471192129633</v>
      </c>
      <c r="O644" s="178" t="s">
        <v>9136</v>
      </c>
      <c r="P644" s="178" t="s">
        <v>9137</v>
      </c>
      <c r="Q644" s="178" t="s">
        <v>9138</v>
      </c>
      <c r="R644" s="178" t="s">
        <v>11927</v>
      </c>
      <c r="S644" s="178" t="s">
        <v>11927</v>
      </c>
      <c r="T644" s="178" t="s">
        <v>177</v>
      </c>
      <c r="U644" s="178">
        <v>40</v>
      </c>
      <c r="V644" s="178" t="s">
        <v>13844</v>
      </c>
      <c r="W644" s="177">
        <v>0</v>
      </c>
      <c r="X644" s="178">
        <v>0</v>
      </c>
      <c r="Y644" s="178" t="s">
        <v>173</v>
      </c>
      <c r="Z644" s="178" t="s">
        <v>25</v>
      </c>
      <c r="AA644" s="178" t="s">
        <v>189</v>
      </c>
      <c r="AB644" s="178">
        <v>1</v>
      </c>
      <c r="AC644" s="92" t="s">
        <v>12101</v>
      </c>
      <c r="AD644" s="112">
        <f>IF(T644="SOPORTE_TELEFÓNICO",'BASE LIQUIDACION REDEBAN 2025'!$B$19,IF(AND(T644="VISITA_TÉCNICA",Z644="TIPO II"),'BASE LIQUIDACION REDEBAN 2025'!$B$18,'BASE LIQUIDACION REDEBAN 2025'!$B$17))</f>
        <v>35779.500569199998</v>
      </c>
      <c r="AE644" s="97">
        <v>0</v>
      </c>
      <c r="AF644" s="97">
        <f t="shared" si="10"/>
        <v>35779.500569199998</v>
      </c>
    </row>
    <row r="645" spans="1:32" s="85" customFormat="1" ht="13.15">
      <c r="A645" s="178" t="s">
        <v>76</v>
      </c>
      <c r="B645" s="95" t="str">
        <f>VLOOKUP(A645,'CENTRO DE COSTOS'!A:D,4,FALSE)</f>
        <v>DIEGO FERNANDO HENAO CARDONA</v>
      </c>
      <c r="C645" s="95" t="str">
        <f>VLOOKUP(A645,'CENTRO DE COSTOS'!A:D,2,FALSE)</f>
        <v>0004-0003</v>
      </c>
      <c r="D645" s="178">
        <v>76001</v>
      </c>
      <c r="E645" s="178">
        <v>2324189</v>
      </c>
      <c r="F645" s="178">
        <v>63111</v>
      </c>
      <c r="G645" s="178" t="s">
        <v>230</v>
      </c>
      <c r="H645" s="178" t="s">
        <v>76</v>
      </c>
      <c r="I645" s="178" t="s">
        <v>13845</v>
      </c>
      <c r="J645" s="110" t="s">
        <v>167</v>
      </c>
      <c r="K645" s="178">
        <v>2324189</v>
      </c>
      <c r="L645" s="178" t="s">
        <v>13846</v>
      </c>
      <c r="M645" s="176">
        <v>45826.527083333334</v>
      </c>
      <c r="N645" s="176">
        <v>45827.472141203703</v>
      </c>
      <c r="O645" s="178" t="s">
        <v>9136</v>
      </c>
      <c r="P645" s="178" t="s">
        <v>9137</v>
      </c>
      <c r="Q645" s="178" t="s">
        <v>9138</v>
      </c>
      <c r="R645" s="178" t="s">
        <v>11927</v>
      </c>
      <c r="S645" s="178" t="s">
        <v>11927</v>
      </c>
      <c r="T645" s="178" t="s">
        <v>177</v>
      </c>
      <c r="U645" s="178">
        <v>160</v>
      </c>
      <c r="V645" s="178" t="s">
        <v>13847</v>
      </c>
      <c r="W645" s="177">
        <v>0</v>
      </c>
      <c r="X645" s="178">
        <v>0</v>
      </c>
      <c r="Y645" s="178" t="s">
        <v>173</v>
      </c>
      <c r="Z645" s="178" t="s">
        <v>25</v>
      </c>
      <c r="AA645" s="178" t="s">
        <v>189</v>
      </c>
      <c r="AB645" s="178">
        <v>1</v>
      </c>
      <c r="AC645" s="92" t="s">
        <v>259</v>
      </c>
      <c r="AD645" s="112">
        <f>IF(T645="SOPORTE_TELEFÓNICO",'BASE LIQUIDACION REDEBAN 2025'!$B$19,IF(AND(T645="VISITA_TÉCNICA",Z645="TIPO II"),'BASE LIQUIDACION REDEBAN 2025'!$B$18,'BASE LIQUIDACION REDEBAN 2025'!$B$17))</f>
        <v>35779.500569199998</v>
      </c>
      <c r="AE645" s="97">
        <v>0</v>
      </c>
      <c r="AF645" s="97">
        <f t="shared" si="10"/>
        <v>35779.500569199998</v>
      </c>
    </row>
    <row r="646" spans="1:32" s="85" customFormat="1" ht="13.15">
      <c r="A646" s="178" t="s">
        <v>87</v>
      </c>
      <c r="B646" s="95" t="str">
        <f>VLOOKUP(A646,'CENTRO DE COSTOS'!A:D,4,FALSE)</f>
        <v>DIEGO FERNANDO HENAO CARDONA</v>
      </c>
      <c r="C646" s="95" t="str">
        <f>VLOOKUP(A646,'CENTRO DE COSTOS'!A:D,2,FALSE)</f>
        <v>0004-0002</v>
      </c>
      <c r="D646" s="178">
        <v>17524</v>
      </c>
      <c r="E646" s="178">
        <v>2322509</v>
      </c>
      <c r="F646" s="178">
        <v>10148</v>
      </c>
      <c r="G646" s="178" t="s">
        <v>827</v>
      </c>
      <c r="H646" s="178" t="s">
        <v>12398</v>
      </c>
      <c r="I646" s="178" t="s">
        <v>13848</v>
      </c>
      <c r="J646" s="110" t="s">
        <v>167</v>
      </c>
      <c r="K646" s="178">
        <v>2322509</v>
      </c>
      <c r="L646" s="178" t="s">
        <v>13849</v>
      </c>
      <c r="M646" s="176">
        <v>45826.40347222222</v>
      </c>
      <c r="N646" s="176">
        <v>45827.476990740739</v>
      </c>
      <c r="O646" s="178" t="s">
        <v>9136</v>
      </c>
      <c r="P646" s="178" t="s">
        <v>9137</v>
      </c>
      <c r="Q646" s="178" t="s">
        <v>9138</v>
      </c>
      <c r="R646" s="178" t="s">
        <v>11927</v>
      </c>
      <c r="S646" s="178" t="s">
        <v>11927</v>
      </c>
      <c r="T646" s="178" t="s">
        <v>177</v>
      </c>
      <c r="U646" s="178">
        <v>270</v>
      </c>
      <c r="V646" s="178" t="s">
        <v>13850</v>
      </c>
      <c r="W646" s="177">
        <v>0</v>
      </c>
      <c r="X646" s="178">
        <v>0</v>
      </c>
      <c r="Y646" s="178" t="s">
        <v>173</v>
      </c>
      <c r="Z646" s="178" t="s">
        <v>28</v>
      </c>
      <c r="AA646" s="178" t="s">
        <v>189</v>
      </c>
      <c r="AB646" s="178">
        <v>1</v>
      </c>
      <c r="AC646" s="92" t="s">
        <v>313</v>
      </c>
      <c r="AD646" s="112">
        <f>IF(T646="SOPORTE_TELEFÓNICO",'BASE LIQUIDACION REDEBAN 2025'!$B$19,IF(AND(T646="VISITA_TÉCNICA",Z646="TIPO II"),'BASE LIQUIDACION REDEBAN 2025'!$B$18,'BASE LIQUIDACION REDEBAN 2025'!$B$17))</f>
        <v>67654.12000000001</v>
      </c>
      <c r="AE646" s="97">
        <v>0</v>
      </c>
      <c r="AF646" s="97">
        <f t="shared" si="10"/>
        <v>67654.12000000001</v>
      </c>
    </row>
    <row r="647" spans="1:32" s="85" customFormat="1" ht="13.15">
      <c r="A647" s="178" t="s">
        <v>90</v>
      </c>
      <c r="B647" s="95" t="str">
        <f>VLOOKUP(A647,'CENTRO DE COSTOS'!A:D,4,FALSE)</f>
        <v>JUAN SEBASTIÁN RÍOS CASTRILLÓN</v>
      </c>
      <c r="C647" s="95" t="str">
        <f>VLOOKUP(A647,'CENTRO DE COSTOS'!A:D,2,FALSE)</f>
        <v>0004-0005</v>
      </c>
      <c r="D647" s="178">
        <v>5001</v>
      </c>
      <c r="E647" s="178">
        <v>2296290</v>
      </c>
      <c r="F647" s="178">
        <v>27302</v>
      </c>
      <c r="G647" s="178" t="s">
        <v>290</v>
      </c>
      <c r="H647" s="178" t="s">
        <v>90</v>
      </c>
      <c r="I647" s="178" t="s">
        <v>13851</v>
      </c>
      <c r="J647" s="110" t="s">
        <v>167</v>
      </c>
      <c r="K647" s="178">
        <v>2296290</v>
      </c>
      <c r="L647" s="178" t="s">
        <v>13852</v>
      </c>
      <c r="M647" s="176">
        <v>45820.600694444445</v>
      </c>
      <c r="N647" s="176">
        <v>45827.479872685188</v>
      </c>
      <c r="O647" s="178" t="s">
        <v>9136</v>
      </c>
      <c r="P647" s="178" t="s">
        <v>9137</v>
      </c>
      <c r="Q647" s="178" t="s">
        <v>9138</v>
      </c>
      <c r="R647" s="178" t="s">
        <v>11927</v>
      </c>
      <c r="S647" s="178" t="s">
        <v>11927</v>
      </c>
      <c r="T647" s="178" t="s">
        <v>177</v>
      </c>
      <c r="U647" s="178">
        <v>150</v>
      </c>
      <c r="V647" s="178" t="s">
        <v>13853</v>
      </c>
      <c r="W647" s="177">
        <v>0</v>
      </c>
      <c r="X647" s="178">
        <v>0</v>
      </c>
      <c r="Y647" s="178" t="s">
        <v>173</v>
      </c>
      <c r="Z647" s="178" t="s">
        <v>25</v>
      </c>
      <c r="AA647" s="178" t="s">
        <v>189</v>
      </c>
      <c r="AB647" s="178">
        <v>1</v>
      </c>
      <c r="AC647" s="92" t="s">
        <v>595</v>
      </c>
      <c r="AD647" s="112">
        <f>IF(T647="SOPORTE_TELEFÓNICO",'BASE LIQUIDACION REDEBAN 2025'!$B$19,IF(AND(T647="VISITA_TÉCNICA",Z647="TIPO II"),'BASE LIQUIDACION REDEBAN 2025'!$B$18,'BASE LIQUIDACION REDEBAN 2025'!$B$17))</f>
        <v>35779.500569199998</v>
      </c>
      <c r="AE647" s="97">
        <v>0</v>
      </c>
      <c r="AF647" s="97">
        <f t="shared" si="10"/>
        <v>35779.500569199998</v>
      </c>
    </row>
    <row r="648" spans="1:32" s="85" customFormat="1" ht="13.15">
      <c r="A648" s="178" t="s">
        <v>68</v>
      </c>
      <c r="B648" s="95" t="str">
        <f>VLOOKUP(A648,'CENTRO DE COSTOS'!A:D,4,FALSE)</f>
        <v>WILLIAM ASDRUBAL ROZO ROZO</v>
      </c>
      <c r="C648" s="95" t="str">
        <f>VLOOKUP(A648,'CENTRO DE COSTOS'!A:D,2,FALSE)</f>
        <v>0004-0004</v>
      </c>
      <c r="D648" s="178">
        <v>11001</v>
      </c>
      <c r="E648" s="178">
        <v>2322808</v>
      </c>
      <c r="F648" s="178">
        <v>28830</v>
      </c>
      <c r="G648" s="178" t="s">
        <v>298</v>
      </c>
      <c r="H648" s="178" t="s">
        <v>68</v>
      </c>
      <c r="I648" s="178" t="s">
        <v>7122</v>
      </c>
      <c r="J648" s="110" t="s">
        <v>167</v>
      </c>
      <c r="K648" s="178">
        <v>2322808</v>
      </c>
      <c r="L648" s="178" t="s">
        <v>13854</v>
      </c>
      <c r="M648" s="176">
        <v>45826.423611111109</v>
      </c>
      <c r="N648" s="176">
        <v>45827.506296296298</v>
      </c>
      <c r="O648" s="178" t="s">
        <v>9136</v>
      </c>
      <c r="P648" s="178" t="s">
        <v>9137</v>
      </c>
      <c r="Q648" s="178" t="s">
        <v>9138</v>
      </c>
      <c r="R648" s="178" t="s">
        <v>11927</v>
      </c>
      <c r="S648" s="178" t="s">
        <v>11927</v>
      </c>
      <c r="T648" s="178" t="s">
        <v>177</v>
      </c>
      <c r="U648" s="178">
        <v>50</v>
      </c>
      <c r="V648" s="178" t="s">
        <v>13855</v>
      </c>
      <c r="W648" s="177">
        <v>0</v>
      </c>
      <c r="X648" s="178">
        <v>0</v>
      </c>
      <c r="Y648" s="178" t="s">
        <v>173</v>
      </c>
      <c r="Z648" s="178" t="s">
        <v>25</v>
      </c>
      <c r="AA648" s="178" t="s">
        <v>189</v>
      </c>
      <c r="AB648" s="178">
        <v>1</v>
      </c>
      <c r="AC648" s="92" t="s">
        <v>1139</v>
      </c>
      <c r="AD648" s="112">
        <f>IF(T648="SOPORTE_TELEFÓNICO",'BASE LIQUIDACION REDEBAN 2025'!$B$19,IF(AND(T648="VISITA_TÉCNICA",Z648="TIPO II"),'BASE LIQUIDACION REDEBAN 2025'!$B$18,'BASE LIQUIDACION REDEBAN 2025'!$B$17))</f>
        <v>35779.500569199998</v>
      </c>
      <c r="AE648" s="97">
        <v>0</v>
      </c>
      <c r="AF648" s="97">
        <f t="shared" si="10"/>
        <v>35779.500569199998</v>
      </c>
    </row>
    <row r="649" spans="1:32" s="85" customFormat="1" ht="13.15">
      <c r="A649" s="178" t="s">
        <v>93</v>
      </c>
      <c r="B649" s="95" t="str">
        <f>VLOOKUP(A649,'CENTRO DE COSTOS'!A:D,4,FALSE)</f>
        <v>DIEGO FERNANDO HENAO CARDONA</v>
      </c>
      <c r="C649" s="95" t="str">
        <f>VLOOKUP(A649,'CENTRO DE COSTOS'!A:D,2,FALSE)</f>
        <v>0004-0003</v>
      </c>
      <c r="D649" s="178">
        <v>52835</v>
      </c>
      <c r="E649" s="178">
        <v>2296540</v>
      </c>
      <c r="F649" s="178">
        <v>56727</v>
      </c>
      <c r="G649" s="178" t="s">
        <v>162</v>
      </c>
      <c r="H649" s="178" t="s">
        <v>13856</v>
      </c>
      <c r="I649" s="178" t="s">
        <v>13857</v>
      </c>
      <c r="J649" s="110" t="s">
        <v>167</v>
      </c>
      <c r="K649" s="178">
        <v>2296540</v>
      </c>
      <c r="L649" s="178" t="s">
        <v>13858</v>
      </c>
      <c r="M649" s="176">
        <v>45820.609722222223</v>
      </c>
      <c r="N649" s="176">
        <v>45827.51734953704</v>
      </c>
      <c r="O649" s="178" t="s">
        <v>9136</v>
      </c>
      <c r="P649" s="178" t="s">
        <v>9137</v>
      </c>
      <c r="Q649" s="178" t="s">
        <v>9138</v>
      </c>
      <c r="R649" s="178" t="s">
        <v>11927</v>
      </c>
      <c r="S649" s="178" t="s">
        <v>11927</v>
      </c>
      <c r="T649" s="178" t="s">
        <v>9971</v>
      </c>
      <c r="U649" s="178">
        <v>90</v>
      </c>
      <c r="V649" s="178" t="s">
        <v>13859</v>
      </c>
      <c r="W649" s="177" t="s">
        <v>13860</v>
      </c>
      <c r="X649" s="178" t="s">
        <v>12037</v>
      </c>
      <c r="Y649" s="178" t="s">
        <v>173</v>
      </c>
      <c r="Z649" s="178" t="s">
        <v>32</v>
      </c>
      <c r="AA649" s="178" t="s">
        <v>189</v>
      </c>
      <c r="AB649" s="178">
        <v>0</v>
      </c>
      <c r="AC649" s="92" t="s">
        <v>1886</v>
      </c>
      <c r="AD649" s="112">
        <f>IF(T649="SOPORTE_TELEFÓNICO",'BASE LIQUIDACION REDEBAN 2025'!$B$19,IF(AND(T649="VISITA_TÉCNICA",Z649="TIPO II"),'BASE LIQUIDACION REDEBAN 2025'!$B$18,'BASE LIQUIDACION REDEBAN 2025'!$B$17))</f>
        <v>35779.500569199998</v>
      </c>
      <c r="AE649" s="97">
        <v>0</v>
      </c>
      <c r="AF649" s="97">
        <f t="shared" si="10"/>
        <v>35779.500569199998</v>
      </c>
    </row>
    <row r="650" spans="1:32" s="85" customFormat="1" ht="13.15">
      <c r="A650" s="178" t="s">
        <v>81</v>
      </c>
      <c r="B650" s="95" t="str">
        <f>VLOOKUP(A650,'CENTRO DE COSTOS'!A:D,4,FALSE)</f>
        <v>MIGUEL JULIÁN HERNÁNDEZ GUARÍN</v>
      </c>
      <c r="C650" s="95" t="str">
        <f>VLOOKUP(A650,'CENTRO DE COSTOS'!A:D,2,FALSE)</f>
        <v>0004-0008</v>
      </c>
      <c r="D650" s="178">
        <v>54001</v>
      </c>
      <c r="E650" s="178">
        <v>2324184</v>
      </c>
      <c r="F650" s="178">
        <v>59304</v>
      </c>
      <c r="G650" s="178" t="s">
        <v>408</v>
      </c>
      <c r="H650" s="178" t="s">
        <v>81</v>
      </c>
      <c r="I650" s="178" t="s">
        <v>13861</v>
      </c>
      <c r="J650" s="110" t="s">
        <v>167</v>
      </c>
      <c r="K650" s="178">
        <v>2324184</v>
      </c>
      <c r="L650" s="178" t="s">
        <v>13862</v>
      </c>
      <c r="M650" s="176">
        <v>45826.525694444441</v>
      </c>
      <c r="N650" s="176">
        <v>45827.5237037037</v>
      </c>
      <c r="O650" s="178" t="s">
        <v>9136</v>
      </c>
      <c r="P650" s="178" t="s">
        <v>9137</v>
      </c>
      <c r="Q650" s="178" t="s">
        <v>9138</v>
      </c>
      <c r="R650" s="178" t="s">
        <v>11927</v>
      </c>
      <c r="S650" s="178" t="s">
        <v>11927</v>
      </c>
      <c r="T650" s="178" t="s">
        <v>177</v>
      </c>
      <c r="U650" s="178">
        <v>30</v>
      </c>
      <c r="V650" s="178" t="s">
        <v>13863</v>
      </c>
      <c r="W650" s="177">
        <v>0</v>
      </c>
      <c r="X650" s="178">
        <v>0</v>
      </c>
      <c r="Y650" s="178" t="s">
        <v>173</v>
      </c>
      <c r="Z650" s="178" t="s">
        <v>25</v>
      </c>
      <c r="AA650" s="178" t="s">
        <v>189</v>
      </c>
      <c r="AB650" s="178">
        <v>1</v>
      </c>
      <c r="AC650" s="92" t="s">
        <v>733</v>
      </c>
      <c r="AD650" s="112">
        <f>IF(T650="SOPORTE_TELEFÓNICO",'BASE LIQUIDACION REDEBAN 2025'!$B$19,IF(AND(T650="VISITA_TÉCNICA",Z650="TIPO II"),'BASE LIQUIDACION REDEBAN 2025'!$B$18,'BASE LIQUIDACION REDEBAN 2025'!$B$17))</f>
        <v>35779.500569199998</v>
      </c>
      <c r="AE650" s="97">
        <v>0</v>
      </c>
      <c r="AF650" s="97">
        <f t="shared" si="10"/>
        <v>35779.500569199998</v>
      </c>
    </row>
    <row r="651" spans="1:32" s="85" customFormat="1" ht="13.15">
      <c r="A651" s="178" t="s">
        <v>76</v>
      </c>
      <c r="B651" s="95" t="str">
        <f>VLOOKUP(A651,'CENTRO DE COSTOS'!A:D,4,FALSE)</f>
        <v>DIEGO FERNANDO HENAO CARDONA</v>
      </c>
      <c r="C651" s="95" t="str">
        <f>VLOOKUP(A651,'CENTRO DE COSTOS'!A:D,2,FALSE)</f>
        <v>0004-0003</v>
      </c>
      <c r="D651" s="178">
        <v>19821</v>
      </c>
      <c r="E651" s="178">
        <v>2237014</v>
      </c>
      <c r="F651" s="178">
        <v>68887</v>
      </c>
      <c r="G651" s="178" t="s">
        <v>200</v>
      </c>
      <c r="H651" s="178" t="s">
        <v>13864</v>
      </c>
      <c r="I651" s="178" t="s">
        <v>13865</v>
      </c>
      <c r="J651" s="110" t="s">
        <v>167</v>
      </c>
      <c r="K651" s="178">
        <v>2237014</v>
      </c>
      <c r="L651" s="178" t="s">
        <v>13866</v>
      </c>
      <c r="M651" s="176">
        <v>45807.68472222222</v>
      </c>
      <c r="N651" s="176">
        <v>45827.616006944445</v>
      </c>
      <c r="O651" s="178" t="s">
        <v>9136</v>
      </c>
      <c r="P651" s="178" t="s">
        <v>9137</v>
      </c>
      <c r="Q651" s="178" t="s">
        <v>9138</v>
      </c>
      <c r="R651" s="178" t="s">
        <v>11927</v>
      </c>
      <c r="S651" s="178" t="s">
        <v>11927</v>
      </c>
      <c r="T651" s="178" t="s">
        <v>9971</v>
      </c>
      <c r="U651" s="178">
        <v>40</v>
      </c>
      <c r="V651" s="178" t="s">
        <v>13867</v>
      </c>
      <c r="W651" s="177">
        <v>2185553661</v>
      </c>
      <c r="X651" s="178" t="s">
        <v>11942</v>
      </c>
      <c r="Y651" s="178" t="s">
        <v>13868</v>
      </c>
      <c r="Z651" s="178" t="s">
        <v>30</v>
      </c>
      <c r="AA651" s="178" t="s">
        <v>189</v>
      </c>
      <c r="AB651" s="178">
        <v>0</v>
      </c>
      <c r="AC651" s="92">
        <v>0</v>
      </c>
      <c r="AD651" s="112">
        <f>IF(T651="SOPORTE_TELEFÓNICO",'BASE LIQUIDACION REDEBAN 2025'!$B$19,IF(AND(T651="VISITA_TÉCNICA",Z651="TIPO II"),'BASE LIQUIDACION REDEBAN 2025'!$B$18,'BASE LIQUIDACION REDEBAN 2025'!$B$17))</f>
        <v>35779.500569199998</v>
      </c>
      <c r="AE651" s="97">
        <v>0</v>
      </c>
      <c r="AF651" s="97">
        <f t="shared" si="10"/>
        <v>35779.500569199998</v>
      </c>
    </row>
    <row r="652" spans="1:32" s="85" customFormat="1" ht="13.15">
      <c r="A652" s="178" t="s">
        <v>90</v>
      </c>
      <c r="B652" s="95" t="str">
        <f>VLOOKUP(A652,'CENTRO DE COSTOS'!A:D,4,FALSE)</f>
        <v>JUAN SEBASTIÁN RÍOS CASTRILLÓN</v>
      </c>
      <c r="C652" s="95" t="str">
        <f>VLOOKUP(A652,'CENTRO DE COSTOS'!A:D,2,FALSE)</f>
        <v>0004-0005</v>
      </c>
      <c r="D652" s="178">
        <v>5736</v>
      </c>
      <c r="E652" s="178">
        <v>2255954</v>
      </c>
      <c r="F652" s="178">
        <v>37082</v>
      </c>
      <c r="G652" s="178" t="s">
        <v>290</v>
      </c>
      <c r="H652" s="178" t="s">
        <v>4324</v>
      </c>
      <c r="I652" s="178" t="s">
        <v>13869</v>
      </c>
      <c r="J652" s="110" t="s">
        <v>167</v>
      </c>
      <c r="K652" s="178">
        <v>2255954</v>
      </c>
      <c r="L652" s="178" t="s">
        <v>13870</v>
      </c>
      <c r="M652" s="176">
        <v>45813.333333333336</v>
      </c>
      <c r="N652" s="176">
        <v>45827.616944444446</v>
      </c>
      <c r="O652" s="178" t="s">
        <v>9206</v>
      </c>
      <c r="P652" s="178" t="s">
        <v>9207</v>
      </c>
      <c r="Q652" s="178" t="s">
        <v>9138</v>
      </c>
      <c r="R652" s="178" t="s">
        <v>11927</v>
      </c>
      <c r="S652" s="178" t="s">
        <v>11927</v>
      </c>
      <c r="T652" s="178" t="s">
        <v>9971</v>
      </c>
      <c r="U652" s="178">
        <v>20</v>
      </c>
      <c r="V652" s="178" t="s">
        <v>13871</v>
      </c>
      <c r="W652" s="177" t="s">
        <v>13872</v>
      </c>
      <c r="X652" s="178" t="s">
        <v>12397</v>
      </c>
      <c r="Y652" s="178" t="s">
        <v>173</v>
      </c>
      <c r="Z652" s="178" t="s">
        <v>32</v>
      </c>
      <c r="AA652" s="178" t="s">
        <v>189</v>
      </c>
      <c r="AB652" s="178">
        <v>0</v>
      </c>
      <c r="AC652" s="92">
        <v>0</v>
      </c>
      <c r="AD652" s="112">
        <f>IF(T652="SOPORTE_TELEFÓNICO",'BASE LIQUIDACION REDEBAN 2025'!$B$19,IF(AND(T652="VISITA_TÉCNICA",Z652="TIPO II"),'BASE LIQUIDACION REDEBAN 2025'!$B$18,'BASE LIQUIDACION REDEBAN 2025'!$B$17))</f>
        <v>35779.500569199998</v>
      </c>
      <c r="AE652" s="97">
        <v>0</v>
      </c>
      <c r="AF652" s="97">
        <f t="shared" si="10"/>
        <v>35779.500569199998</v>
      </c>
    </row>
    <row r="653" spans="1:32" s="85" customFormat="1" ht="13.15">
      <c r="A653" s="178" t="s">
        <v>90</v>
      </c>
      <c r="B653" s="95" t="str">
        <f>VLOOKUP(A653,'CENTRO DE COSTOS'!A:D,4,FALSE)</f>
        <v>JUAN SEBASTIÁN RÍOS CASTRILLÓN</v>
      </c>
      <c r="C653" s="95" t="str">
        <f>VLOOKUP(A653,'CENTRO DE COSTOS'!A:D,2,FALSE)</f>
        <v>0004-0005</v>
      </c>
      <c r="D653" s="178">
        <v>27075</v>
      </c>
      <c r="E653" s="178">
        <v>2281647</v>
      </c>
      <c r="F653" s="178">
        <v>39962</v>
      </c>
      <c r="G653" s="178" t="s">
        <v>208</v>
      </c>
      <c r="H653" s="178" t="s">
        <v>5452</v>
      </c>
      <c r="I653" s="178" t="s">
        <v>13873</v>
      </c>
      <c r="J653" s="110" t="s">
        <v>167</v>
      </c>
      <c r="K653" s="178">
        <v>2281647</v>
      </c>
      <c r="L653" s="178" t="s">
        <v>13874</v>
      </c>
      <c r="M653" s="176">
        <v>45818.529861111114</v>
      </c>
      <c r="N653" s="176">
        <v>45827.617673611108</v>
      </c>
      <c r="O653" s="178" t="s">
        <v>9136</v>
      </c>
      <c r="P653" s="178" t="s">
        <v>9137</v>
      </c>
      <c r="Q653" s="178" t="s">
        <v>9138</v>
      </c>
      <c r="R653" s="178" t="s">
        <v>11927</v>
      </c>
      <c r="S653" s="178" t="s">
        <v>11927</v>
      </c>
      <c r="T653" s="178" t="s">
        <v>9971</v>
      </c>
      <c r="U653" s="178">
        <v>30</v>
      </c>
      <c r="V653" s="178" t="s">
        <v>13875</v>
      </c>
      <c r="W653" s="177">
        <v>2259113325</v>
      </c>
      <c r="X653" s="178" t="s">
        <v>11942</v>
      </c>
      <c r="Y653" s="178" t="s">
        <v>173</v>
      </c>
      <c r="Z653" s="178" t="s">
        <v>175</v>
      </c>
      <c r="AA653" s="178" t="s">
        <v>227</v>
      </c>
      <c r="AB653" s="178">
        <v>0</v>
      </c>
      <c r="AC653" s="92">
        <v>0</v>
      </c>
      <c r="AD653" s="112">
        <f>IF(T653="SOPORTE_TELEFÓNICO",'BASE LIQUIDACION REDEBAN 2025'!$B$19,IF(AND(T653="VISITA_TÉCNICA",Z653="TIPO II"),'BASE LIQUIDACION REDEBAN 2025'!$B$18,'BASE LIQUIDACION REDEBAN 2025'!$B$17))</f>
        <v>35779.500569199998</v>
      </c>
      <c r="AE653" s="97">
        <v>0</v>
      </c>
      <c r="AF653" s="97">
        <f t="shared" si="10"/>
        <v>35779.500569199998</v>
      </c>
    </row>
    <row r="654" spans="1:32" s="85" customFormat="1" ht="13.15">
      <c r="A654" s="178" t="s">
        <v>93</v>
      </c>
      <c r="B654" s="95" t="str">
        <f>VLOOKUP(A654,'CENTRO DE COSTOS'!A:D,4,FALSE)</f>
        <v>DIEGO FERNANDO HENAO CARDONA</v>
      </c>
      <c r="C654" s="95" t="str">
        <f>VLOOKUP(A654,'CENTRO DE COSTOS'!A:D,2,FALSE)</f>
        <v>0004-0003</v>
      </c>
      <c r="D654" s="178">
        <v>52835</v>
      </c>
      <c r="E654" s="178">
        <v>2286541</v>
      </c>
      <c r="F654" s="178">
        <v>41694</v>
      </c>
      <c r="G654" s="178" t="s">
        <v>162</v>
      </c>
      <c r="H654" s="178" t="s">
        <v>13876</v>
      </c>
      <c r="I654" s="178" t="s">
        <v>13877</v>
      </c>
      <c r="J654" s="110" t="s">
        <v>167</v>
      </c>
      <c r="K654" s="178">
        <v>2286541</v>
      </c>
      <c r="L654" s="178" t="s">
        <v>13878</v>
      </c>
      <c r="M654" s="176">
        <v>45819.384027777778</v>
      </c>
      <c r="N654" s="176">
        <v>45827.618460648147</v>
      </c>
      <c r="O654" s="178" t="s">
        <v>9136</v>
      </c>
      <c r="P654" s="178" t="s">
        <v>9137</v>
      </c>
      <c r="Q654" s="178" t="s">
        <v>9138</v>
      </c>
      <c r="R654" s="178" t="s">
        <v>11927</v>
      </c>
      <c r="S654" s="178" t="s">
        <v>11927</v>
      </c>
      <c r="T654" s="178" t="s">
        <v>9971</v>
      </c>
      <c r="U654" s="178">
        <v>60</v>
      </c>
      <c r="V654" s="178" t="s">
        <v>13879</v>
      </c>
      <c r="W654" s="177" t="s">
        <v>13880</v>
      </c>
      <c r="X654" s="178" t="s">
        <v>12037</v>
      </c>
      <c r="Y654" s="178" t="s">
        <v>173</v>
      </c>
      <c r="Z654" s="178" t="s">
        <v>32</v>
      </c>
      <c r="AA654" s="178" t="s">
        <v>189</v>
      </c>
      <c r="AB654" s="178">
        <v>0</v>
      </c>
      <c r="AC654" s="92">
        <v>0</v>
      </c>
      <c r="AD654" s="112">
        <f>IF(T654="SOPORTE_TELEFÓNICO",'BASE LIQUIDACION REDEBAN 2025'!$B$19,IF(AND(T654="VISITA_TÉCNICA",Z654="TIPO II"),'BASE LIQUIDACION REDEBAN 2025'!$B$18,'BASE LIQUIDACION REDEBAN 2025'!$B$17))</f>
        <v>35779.500569199998</v>
      </c>
      <c r="AE654" s="97">
        <v>0</v>
      </c>
      <c r="AF654" s="97">
        <f t="shared" si="10"/>
        <v>35779.500569199998</v>
      </c>
    </row>
    <row r="655" spans="1:32" s="85" customFormat="1" ht="13.15">
      <c r="A655" s="178" t="s">
        <v>93</v>
      </c>
      <c r="B655" s="95" t="str">
        <f>VLOOKUP(A655,'CENTRO DE COSTOS'!A:D,4,FALSE)</f>
        <v>DIEGO FERNANDO HENAO CARDONA</v>
      </c>
      <c r="C655" s="95" t="str">
        <f>VLOOKUP(A655,'CENTRO DE COSTOS'!A:D,2,FALSE)</f>
        <v>0004-0003</v>
      </c>
      <c r="D655" s="178">
        <v>52835</v>
      </c>
      <c r="E655" s="178">
        <v>2286287</v>
      </c>
      <c r="F655" s="178">
        <v>69609</v>
      </c>
      <c r="G655" s="178" t="s">
        <v>162</v>
      </c>
      <c r="H655" s="178" t="s">
        <v>13856</v>
      </c>
      <c r="I655" s="178" t="s">
        <v>13881</v>
      </c>
      <c r="J655" s="110" t="s">
        <v>167</v>
      </c>
      <c r="K655" s="178">
        <v>2286287</v>
      </c>
      <c r="L655" s="178" t="s">
        <v>13882</v>
      </c>
      <c r="M655" s="176">
        <v>45819.374305555553</v>
      </c>
      <c r="N655" s="176">
        <v>45827.619212962964</v>
      </c>
      <c r="O655" s="178" t="s">
        <v>9136</v>
      </c>
      <c r="P655" s="178" t="s">
        <v>9137</v>
      </c>
      <c r="Q655" s="178" t="s">
        <v>9138</v>
      </c>
      <c r="R655" s="178" t="s">
        <v>11927</v>
      </c>
      <c r="S655" s="178" t="s">
        <v>11927</v>
      </c>
      <c r="T655" s="178" t="s">
        <v>9971</v>
      </c>
      <c r="U655" s="178">
        <v>130</v>
      </c>
      <c r="V655" s="178" t="s">
        <v>13883</v>
      </c>
      <c r="W655" s="177" t="s">
        <v>13884</v>
      </c>
      <c r="X655" s="178" t="s">
        <v>12037</v>
      </c>
      <c r="Y655" s="178" t="s">
        <v>173</v>
      </c>
      <c r="Z655" s="178" t="s">
        <v>32</v>
      </c>
      <c r="AA655" s="178" t="s">
        <v>189</v>
      </c>
      <c r="AB655" s="178">
        <v>0</v>
      </c>
      <c r="AC655" s="92">
        <v>0</v>
      </c>
      <c r="AD655" s="112">
        <f>IF(T655="SOPORTE_TELEFÓNICO",'BASE LIQUIDACION REDEBAN 2025'!$B$19,IF(AND(T655="VISITA_TÉCNICA",Z655="TIPO II"),'BASE LIQUIDACION REDEBAN 2025'!$B$18,'BASE LIQUIDACION REDEBAN 2025'!$B$17))</f>
        <v>35779.500569199998</v>
      </c>
      <c r="AE655" s="97">
        <v>0</v>
      </c>
      <c r="AF655" s="97">
        <f t="shared" si="10"/>
        <v>35779.500569199998</v>
      </c>
    </row>
    <row r="656" spans="1:32" s="85" customFormat="1" ht="13.15">
      <c r="A656" s="178" t="s">
        <v>92</v>
      </c>
      <c r="B656" s="95" t="str">
        <f>VLOOKUP(A656,'CENTRO DE COSTOS'!A:D,4,FALSE)</f>
        <v>KEVIN ALEXIS CORZO BUSTOS</v>
      </c>
      <c r="C656" s="95" t="str">
        <f>VLOOKUP(A656,'CENTRO DE COSTOS'!A:D,2,FALSE)</f>
        <v>0004-0007</v>
      </c>
      <c r="D656" s="178">
        <v>41791</v>
      </c>
      <c r="E656" s="178">
        <v>2304953</v>
      </c>
      <c r="F656" s="178">
        <v>54922</v>
      </c>
      <c r="G656" s="178" t="s">
        <v>256</v>
      </c>
      <c r="H656" s="178" t="s">
        <v>13885</v>
      </c>
      <c r="I656" s="178" t="s">
        <v>13886</v>
      </c>
      <c r="J656" s="110" t="s">
        <v>167</v>
      </c>
      <c r="K656" s="178">
        <v>2304953</v>
      </c>
      <c r="L656" s="178" t="s">
        <v>13887</v>
      </c>
      <c r="M656" s="176">
        <v>45822.428472222222</v>
      </c>
      <c r="N656" s="176">
        <v>45827.620451388888</v>
      </c>
      <c r="O656" s="178" t="s">
        <v>9136</v>
      </c>
      <c r="P656" s="178" t="s">
        <v>9137</v>
      </c>
      <c r="Q656" s="178" t="s">
        <v>9138</v>
      </c>
      <c r="R656" s="178" t="s">
        <v>11927</v>
      </c>
      <c r="S656" s="178" t="s">
        <v>11927</v>
      </c>
      <c r="T656" s="178" t="s">
        <v>9971</v>
      </c>
      <c r="U656" s="178">
        <v>30</v>
      </c>
      <c r="V656" s="178" t="s">
        <v>13875</v>
      </c>
      <c r="W656" s="177" t="s">
        <v>13888</v>
      </c>
      <c r="X656" s="178" t="s">
        <v>12037</v>
      </c>
      <c r="Y656" s="178" t="s">
        <v>173</v>
      </c>
      <c r="Z656" s="178" t="s">
        <v>30</v>
      </c>
      <c r="AA656" s="178" t="s">
        <v>189</v>
      </c>
      <c r="AB656" s="178">
        <v>0</v>
      </c>
      <c r="AC656" s="92">
        <v>0</v>
      </c>
      <c r="AD656" s="112">
        <f>IF(T656="SOPORTE_TELEFÓNICO",'BASE LIQUIDACION REDEBAN 2025'!$B$19,IF(AND(T656="VISITA_TÉCNICA",Z656="TIPO II"),'BASE LIQUIDACION REDEBAN 2025'!$B$18,'BASE LIQUIDACION REDEBAN 2025'!$B$17))</f>
        <v>35779.500569199998</v>
      </c>
      <c r="AE656" s="97">
        <v>0</v>
      </c>
      <c r="AF656" s="97">
        <f t="shared" si="10"/>
        <v>35779.500569199998</v>
      </c>
    </row>
    <row r="657" spans="1:32" s="85" customFormat="1" ht="13.15">
      <c r="A657" s="178" t="s">
        <v>81</v>
      </c>
      <c r="B657" s="95" t="str">
        <f>VLOOKUP(A657,'CENTRO DE COSTOS'!A:D,4,FALSE)</f>
        <v>MIGUEL JULIÁN HERNÁNDEZ GUARÍN</v>
      </c>
      <c r="C657" s="95" t="str">
        <f>VLOOKUP(A657,'CENTRO DE COSTOS'!A:D,2,FALSE)</f>
        <v>0004-0008</v>
      </c>
      <c r="D657" s="178">
        <v>54498</v>
      </c>
      <c r="E657" s="178">
        <v>2305502</v>
      </c>
      <c r="F657" s="178">
        <v>78010</v>
      </c>
      <c r="G657" s="178" t="s">
        <v>408</v>
      </c>
      <c r="H657" s="178" t="s">
        <v>1109</v>
      </c>
      <c r="I657" s="178" t="s">
        <v>13889</v>
      </c>
      <c r="J657" s="110" t="s">
        <v>167</v>
      </c>
      <c r="K657" s="178">
        <v>2305502</v>
      </c>
      <c r="L657" s="178" t="s">
        <v>13890</v>
      </c>
      <c r="M657" s="176">
        <v>45824.333333333336</v>
      </c>
      <c r="N657" s="176">
        <v>45827.621793981481</v>
      </c>
      <c r="O657" s="178" t="s">
        <v>9136</v>
      </c>
      <c r="P657" s="178" t="s">
        <v>9137</v>
      </c>
      <c r="Q657" s="178" t="s">
        <v>9138</v>
      </c>
      <c r="R657" s="178" t="s">
        <v>11927</v>
      </c>
      <c r="S657" s="178" t="s">
        <v>11927</v>
      </c>
      <c r="T657" s="178" t="s">
        <v>9971</v>
      </c>
      <c r="U657" s="178">
        <v>10</v>
      </c>
      <c r="V657" s="178" t="s">
        <v>13891</v>
      </c>
      <c r="W657" s="177" t="s">
        <v>13892</v>
      </c>
      <c r="X657" s="178" t="s">
        <v>12397</v>
      </c>
      <c r="Y657" s="178" t="s">
        <v>173</v>
      </c>
      <c r="Z657" s="178" t="s">
        <v>32</v>
      </c>
      <c r="AA657" s="178" t="s">
        <v>189</v>
      </c>
      <c r="AB657" s="178">
        <v>0</v>
      </c>
      <c r="AC657" s="92">
        <v>0</v>
      </c>
      <c r="AD657" s="112">
        <f>IF(T657="SOPORTE_TELEFÓNICO",'BASE LIQUIDACION REDEBAN 2025'!$B$19,IF(AND(T657="VISITA_TÉCNICA",Z657="TIPO II"),'BASE LIQUIDACION REDEBAN 2025'!$B$18,'BASE LIQUIDACION REDEBAN 2025'!$B$17))</f>
        <v>35779.500569199998</v>
      </c>
      <c r="AE657" s="97">
        <v>0</v>
      </c>
      <c r="AF657" s="97">
        <f t="shared" si="10"/>
        <v>35779.500569199998</v>
      </c>
    </row>
    <row r="658" spans="1:32" s="85" customFormat="1" ht="13.15">
      <c r="A658" s="178" t="s">
        <v>90</v>
      </c>
      <c r="B658" s="95" t="str">
        <f>VLOOKUP(A658,'CENTRO DE COSTOS'!A:D,4,FALSE)</f>
        <v>JUAN SEBASTIÁN RÍOS CASTRILLÓN</v>
      </c>
      <c r="C658" s="95" t="str">
        <f>VLOOKUP(A658,'CENTRO DE COSTOS'!A:D,2,FALSE)</f>
        <v>0004-0005</v>
      </c>
      <c r="D658" s="178">
        <v>5266</v>
      </c>
      <c r="E658" s="178">
        <v>2301648</v>
      </c>
      <c r="F658" s="178">
        <v>33060</v>
      </c>
      <c r="G658" s="178" t="s">
        <v>290</v>
      </c>
      <c r="H658" s="178" t="s">
        <v>4551</v>
      </c>
      <c r="I658" s="178" t="s">
        <v>7051</v>
      </c>
      <c r="J658" s="110" t="s">
        <v>167</v>
      </c>
      <c r="K658" s="178">
        <v>2301648</v>
      </c>
      <c r="L658" s="178" t="s">
        <v>13893</v>
      </c>
      <c r="M658" s="176">
        <v>45821.492361111108</v>
      </c>
      <c r="N658" s="176">
        <v>45827.622303240743</v>
      </c>
      <c r="O658" s="178" t="s">
        <v>9136</v>
      </c>
      <c r="P658" s="178" t="s">
        <v>9137</v>
      </c>
      <c r="Q658" s="178" t="s">
        <v>9138</v>
      </c>
      <c r="R658" s="178" t="s">
        <v>11927</v>
      </c>
      <c r="S658" s="178" t="s">
        <v>11927</v>
      </c>
      <c r="T658" s="178" t="s">
        <v>177</v>
      </c>
      <c r="U658" s="178">
        <v>190</v>
      </c>
      <c r="V658" s="178" t="s">
        <v>13894</v>
      </c>
      <c r="W658" s="177">
        <v>0</v>
      </c>
      <c r="X658" s="178">
        <v>0</v>
      </c>
      <c r="Y658" s="178" t="s">
        <v>173</v>
      </c>
      <c r="Z658" s="178" t="s">
        <v>25</v>
      </c>
      <c r="AA658" s="178" t="s">
        <v>189</v>
      </c>
      <c r="AB658" s="178">
        <v>1</v>
      </c>
      <c r="AC658" s="92">
        <v>0</v>
      </c>
      <c r="AD658" s="112">
        <f>IF(T658="SOPORTE_TELEFÓNICO",'BASE LIQUIDACION REDEBAN 2025'!$B$19,IF(AND(T658="VISITA_TÉCNICA",Z658="TIPO II"),'BASE LIQUIDACION REDEBAN 2025'!$B$18,'BASE LIQUIDACION REDEBAN 2025'!$B$17))</f>
        <v>35779.500569199998</v>
      </c>
      <c r="AE658" s="97">
        <v>0</v>
      </c>
      <c r="AF658" s="97">
        <f t="shared" si="10"/>
        <v>35779.500569199998</v>
      </c>
    </row>
    <row r="659" spans="1:32" s="85" customFormat="1" ht="13.15">
      <c r="A659" s="178" t="s">
        <v>92</v>
      </c>
      <c r="B659" s="95" t="str">
        <f>VLOOKUP(A659,'CENTRO DE COSTOS'!A:D,4,FALSE)</f>
        <v>KEVIN ALEXIS CORZO BUSTOS</v>
      </c>
      <c r="C659" s="95" t="str">
        <f>VLOOKUP(A659,'CENTRO DE COSTOS'!A:D,2,FALSE)</f>
        <v>0004-0007</v>
      </c>
      <c r="D659" s="178">
        <v>41006</v>
      </c>
      <c r="E659" s="178">
        <v>2309217</v>
      </c>
      <c r="F659" s="178">
        <v>70933</v>
      </c>
      <c r="G659" s="178" t="s">
        <v>256</v>
      </c>
      <c r="H659" s="178" t="s">
        <v>13895</v>
      </c>
      <c r="I659" s="178" t="s">
        <v>13896</v>
      </c>
      <c r="J659" s="110" t="s">
        <v>167</v>
      </c>
      <c r="K659" s="178">
        <v>2309217</v>
      </c>
      <c r="L659" s="178" t="s">
        <v>13897</v>
      </c>
      <c r="M659" s="176">
        <v>45824.463888888888</v>
      </c>
      <c r="N659" s="176">
        <v>45827.622476851851</v>
      </c>
      <c r="O659" s="178" t="s">
        <v>9136</v>
      </c>
      <c r="P659" s="178" t="s">
        <v>9137</v>
      </c>
      <c r="Q659" s="178" t="s">
        <v>9138</v>
      </c>
      <c r="R659" s="178" t="s">
        <v>11927</v>
      </c>
      <c r="S659" s="178" t="s">
        <v>11927</v>
      </c>
      <c r="T659" s="178" t="s">
        <v>9971</v>
      </c>
      <c r="U659" s="178">
        <v>20</v>
      </c>
      <c r="V659" s="178" t="s">
        <v>13871</v>
      </c>
      <c r="W659" s="177" t="s">
        <v>13898</v>
      </c>
      <c r="X659" s="178" t="s">
        <v>12037</v>
      </c>
      <c r="Y659" s="178" t="s">
        <v>173</v>
      </c>
      <c r="Z659" s="178" t="s">
        <v>30</v>
      </c>
      <c r="AA659" s="178" t="s">
        <v>189</v>
      </c>
      <c r="AB659" s="178">
        <v>0</v>
      </c>
      <c r="AC659" s="92">
        <v>0</v>
      </c>
      <c r="AD659" s="112">
        <f>IF(T659="SOPORTE_TELEFÓNICO",'BASE LIQUIDACION REDEBAN 2025'!$B$19,IF(AND(T659="VISITA_TÉCNICA",Z659="TIPO II"),'BASE LIQUIDACION REDEBAN 2025'!$B$18,'BASE LIQUIDACION REDEBAN 2025'!$B$17))</f>
        <v>35779.500569199998</v>
      </c>
      <c r="AE659" s="97">
        <v>0</v>
      </c>
      <c r="AF659" s="97">
        <f t="shared" si="10"/>
        <v>35779.500569199998</v>
      </c>
    </row>
    <row r="660" spans="1:32" s="85" customFormat="1" ht="13.15">
      <c r="A660" s="178" t="s">
        <v>90</v>
      </c>
      <c r="B660" s="95" t="str">
        <f>VLOOKUP(A660,'CENTRO DE COSTOS'!A:D,4,FALSE)</f>
        <v>JUAN SEBASTIÁN RÍOS CASTRILLÓN</v>
      </c>
      <c r="C660" s="95" t="str">
        <f>VLOOKUP(A660,'CENTRO DE COSTOS'!A:D,2,FALSE)</f>
        <v>0004-0005</v>
      </c>
      <c r="D660" s="178">
        <v>5001</v>
      </c>
      <c r="E660" s="178">
        <v>2305270</v>
      </c>
      <c r="F660" s="178">
        <v>31834</v>
      </c>
      <c r="G660" s="178" t="s">
        <v>290</v>
      </c>
      <c r="H660" s="178" t="s">
        <v>90</v>
      </c>
      <c r="I660" s="178" t="s">
        <v>13899</v>
      </c>
      <c r="J660" s="110" t="s">
        <v>167</v>
      </c>
      <c r="K660" s="178">
        <v>2305270</v>
      </c>
      <c r="L660" s="178" t="s">
        <v>13900</v>
      </c>
      <c r="M660" s="176">
        <v>45824.333333333336</v>
      </c>
      <c r="N660" s="176">
        <v>45827.623240740744</v>
      </c>
      <c r="O660" s="178" t="s">
        <v>9136</v>
      </c>
      <c r="P660" s="178" t="s">
        <v>9137</v>
      </c>
      <c r="Q660" s="178" t="s">
        <v>9138</v>
      </c>
      <c r="R660" s="178" t="s">
        <v>11927</v>
      </c>
      <c r="S660" s="178" t="s">
        <v>11927</v>
      </c>
      <c r="T660" s="178" t="s">
        <v>177</v>
      </c>
      <c r="U660" s="178">
        <v>100</v>
      </c>
      <c r="V660" s="178" t="s">
        <v>13901</v>
      </c>
      <c r="W660" s="177">
        <v>0</v>
      </c>
      <c r="X660" s="178">
        <v>0</v>
      </c>
      <c r="Y660" s="178" t="s">
        <v>173</v>
      </c>
      <c r="Z660" s="178" t="s">
        <v>25</v>
      </c>
      <c r="AA660" s="178" t="s">
        <v>189</v>
      </c>
      <c r="AB660" s="178">
        <v>1</v>
      </c>
      <c r="AC660" s="92">
        <v>0</v>
      </c>
      <c r="AD660" s="112">
        <f>IF(T660="SOPORTE_TELEFÓNICO",'BASE LIQUIDACION REDEBAN 2025'!$B$19,IF(AND(T660="VISITA_TÉCNICA",Z660="TIPO II"),'BASE LIQUIDACION REDEBAN 2025'!$B$18,'BASE LIQUIDACION REDEBAN 2025'!$B$17))</f>
        <v>35779.500569199998</v>
      </c>
      <c r="AE660" s="97">
        <v>0</v>
      </c>
      <c r="AF660" s="97">
        <f t="shared" si="10"/>
        <v>35779.500569199998</v>
      </c>
    </row>
    <row r="661" spans="1:32" s="85" customFormat="1" ht="13.15">
      <c r="A661" s="178" t="s">
        <v>87</v>
      </c>
      <c r="B661" s="95" t="str">
        <f>VLOOKUP(A661,'CENTRO DE COSTOS'!A:D,4,FALSE)</f>
        <v>DIEGO FERNANDO HENAO CARDONA</v>
      </c>
      <c r="C661" s="95" t="str">
        <f>VLOOKUP(A661,'CENTRO DE COSTOS'!A:D,2,FALSE)</f>
        <v>0004-0002</v>
      </c>
      <c r="D661" s="178">
        <v>17665</v>
      </c>
      <c r="E661" s="178">
        <v>2322862</v>
      </c>
      <c r="F661" s="178">
        <v>44881</v>
      </c>
      <c r="G661" s="178" t="s">
        <v>827</v>
      </c>
      <c r="H661" s="178" t="s">
        <v>13902</v>
      </c>
      <c r="I661" s="178" t="s">
        <v>13903</v>
      </c>
      <c r="J661" s="110" t="s">
        <v>167</v>
      </c>
      <c r="K661" s="178">
        <v>2322862</v>
      </c>
      <c r="L661" s="178" t="s">
        <v>13904</v>
      </c>
      <c r="M661" s="176">
        <v>45826.436111111114</v>
      </c>
      <c r="N661" s="176">
        <v>45827.624351851853</v>
      </c>
      <c r="O661" s="178" t="s">
        <v>9136</v>
      </c>
      <c r="P661" s="178" t="s">
        <v>9137</v>
      </c>
      <c r="Q661" s="178" t="s">
        <v>9138</v>
      </c>
      <c r="R661" s="178" t="s">
        <v>11927</v>
      </c>
      <c r="S661" s="178" t="s">
        <v>11927</v>
      </c>
      <c r="T661" s="178" t="s">
        <v>177</v>
      </c>
      <c r="U661" s="178">
        <v>40</v>
      </c>
      <c r="V661" s="178" t="s">
        <v>13905</v>
      </c>
      <c r="W661" s="177">
        <v>0</v>
      </c>
      <c r="X661" s="178">
        <v>0</v>
      </c>
      <c r="Y661" s="178" t="s">
        <v>173</v>
      </c>
      <c r="Z661" s="178" t="s">
        <v>28</v>
      </c>
      <c r="AA661" s="178" t="s">
        <v>189</v>
      </c>
      <c r="AB661" s="178">
        <v>1</v>
      </c>
      <c r="AC661" s="92">
        <v>0</v>
      </c>
      <c r="AD661" s="112">
        <f>IF(T661="SOPORTE_TELEFÓNICO",'BASE LIQUIDACION REDEBAN 2025'!$B$19,IF(AND(T661="VISITA_TÉCNICA",Z661="TIPO II"),'BASE LIQUIDACION REDEBAN 2025'!$B$18,'BASE LIQUIDACION REDEBAN 2025'!$B$17))</f>
        <v>67654.12000000001</v>
      </c>
      <c r="AE661" s="97">
        <v>0</v>
      </c>
      <c r="AF661" s="97">
        <f t="shared" si="10"/>
        <v>67654.12000000001</v>
      </c>
    </row>
    <row r="662" spans="1:32" s="85" customFormat="1" ht="13.15">
      <c r="A662" s="178" t="s">
        <v>81</v>
      </c>
      <c r="B662" s="95" t="str">
        <f>VLOOKUP(A662,'CENTRO DE COSTOS'!A:D,4,FALSE)</f>
        <v>MIGUEL JULIÁN HERNÁNDEZ GUARÍN</v>
      </c>
      <c r="C662" s="95" t="str">
        <f>VLOOKUP(A662,'CENTRO DE COSTOS'!A:D,2,FALSE)</f>
        <v>0004-0008</v>
      </c>
      <c r="D662" s="178">
        <v>54001</v>
      </c>
      <c r="E662" s="178">
        <v>2326279</v>
      </c>
      <c r="F662" s="178">
        <v>74995</v>
      </c>
      <c r="G662" s="178" t="s">
        <v>408</v>
      </c>
      <c r="H662" s="178" t="s">
        <v>81</v>
      </c>
      <c r="I662" s="178" t="s">
        <v>13906</v>
      </c>
      <c r="J662" s="110" t="s">
        <v>167</v>
      </c>
      <c r="K662" s="178">
        <v>2326279</v>
      </c>
      <c r="L662" s="178" t="s">
        <v>13907</v>
      </c>
      <c r="M662" s="176">
        <v>45826.7</v>
      </c>
      <c r="N662" s="176">
        <v>45827.625543981485</v>
      </c>
      <c r="O662" s="178" t="s">
        <v>9136</v>
      </c>
      <c r="P662" s="178" t="s">
        <v>9137</v>
      </c>
      <c r="Q662" s="178" t="s">
        <v>9138</v>
      </c>
      <c r="R662" s="178" t="s">
        <v>11927</v>
      </c>
      <c r="S662" s="178" t="s">
        <v>11927</v>
      </c>
      <c r="T662" s="178" t="s">
        <v>177</v>
      </c>
      <c r="U662" s="178">
        <v>30</v>
      </c>
      <c r="V662" s="178" t="s">
        <v>13908</v>
      </c>
      <c r="W662" s="177">
        <v>0</v>
      </c>
      <c r="X662" s="178">
        <v>0</v>
      </c>
      <c r="Y662" s="178" t="s">
        <v>173</v>
      </c>
      <c r="Z662" s="178" t="s">
        <v>25</v>
      </c>
      <c r="AA662" s="178" t="s">
        <v>189</v>
      </c>
      <c r="AB662" s="178">
        <v>1</v>
      </c>
      <c r="AC662" s="92">
        <v>0</v>
      </c>
      <c r="AD662" s="112">
        <f>IF(T662="SOPORTE_TELEFÓNICO",'BASE LIQUIDACION REDEBAN 2025'!$B$19,IF(AND(T662="VISITA_TÉCNICA",Z662="TIPO II"),'BASE LIQUIDACION REDEBAN 2025'!$B$18,'BASE LIQUIDACION REDEBAN 2025'!$B$17))</f>
        <v>35779.500569199998</v>
      </c>
      <c r="AE662" s="97">
        <v>0</v>
      </c>
      <c r="AF662" s="97">
        <f t="shared" si="10"/>
        <v>35779.500569199998</v>
      </c>
    </row>
    <row r="663" spans="1:32" s="85" customFormat="1" ht="13.15">
      <c r="A663" s="178" t="s">
        <v>81</v>
      </c>
      <c r="B663" s="95" t="str">
        <f>VLOOKUP(A663,'CENTRO DE COSTOS'!A:D,4,FALSE)</f>
        <v>MIGUEL JULIÁN HERNÁNDEZ GUARÍN</v>
      </c>
      <c r="C663" s="95" t="str">
        <f>VLOOKUP(A663,'CENTRO DE COSTOS'!A:D,2,FALSE)</f>
        <v>0004-0008</v>
      </c>
      <c r="D663" s="178">
        <v>54099</v>
      </c>
      <c r="E663" s="178">
        <v>2327838</v>
      </c>
      <c r="F663" s="178">
        <v>78866</v>
      </c>
      <c r="G663" s="178" t="s">
        <v>408</v>
      </c>
      <c r="H663" s="178" t="s">
        <v>1079</v>
      </c>
      <c r="I663" s="178" t="s">
        <v>13909</v>
      </c>
      <c r="J663" s="110" t="s">
        <v>167</v>
      </c>
      <c r="K663" s="178">
        <v>2327838</v>
      </c>
      <c r="L663" s="178" t="s">
        <v>13910</v>
      </c>
      <c r="M663" s="176">
        <v>45827.359722222223</v>
      </c>
      <c r="N663" s="176">
        <v>45827.626342592594</v>
      </c>
      <c r="O663" s="178" t="s">
        <v>9136</v>
      </c>
      <c r="P663" s="178" t="s">
        <v>9137</v>
      </c>
      <c r="Q663" s="178" t="s">
        <v>9138</v>
      </c>
      <c r="R663" s="178" t="s">
        <v>11927</v>
      </c>
      <c r="S663" s="178" t="s">
        <v>11927</v>
      </c>
      <c r="T663" s="178" t="s">
        <v>177</v>
      </c>
      <c r="U663" s="178">
        <v>20</v>
      </c>
      <c r="V663" s="178" t="s">
        <v>13911</v>
      </c>
      <c r="W663" s="177">
        <v>0</v>
      </c>
      <c r="X663" s="178">
        <v>0</v>
      </c>
      <c r="Y663" s="178" t="s">
        <v>173</v>
      </c>
      <c r="Z663" s="178" t="s">
        <v>28</v>
      </c>
      <c r="AA663" s="178" t="s">
        <v>189</v>
      </c>
      <c r="AB663" s="178">
        <v>1</v>
      </c>
      <c r="AC663" s="92" t="s">
        <v>1326</v>
      </c>
      <c r="AD663" s="112">
        <f>IF(T663="SOPORTE_TELEFÓNICO",'BASE LIQUIDACION REDEBAN 2025'!$B$19,IF(AND(T663="VISITA_TÉCNICA",Z663="TIPO II"),'BASE LIQUIDACION REDEBAN 2025'!$B$18,'BASE LIQUIDACION REDEBAN 2025'!$B$17))</f>
        <v>67654.12000000001</v>
      </c>
      <c r="AE663" s="97">
        <v>0</v>
      </c>
      <c r="AF663" s="97">
        <f t="shared" si="10"/>
        <v>67654.12000000001</v>
      </c>
    </row>
    <row r="664" spans="1:32" s="85" customFormat="1" ht="13.15">
      <c r="A664" s="178" t="s">
        <v>90</v>
      </c>
      <c r="B664" s="95" t="str">
        <f>VLOOKUP(A664,'CENTRO DE COSTOS'!A:D,4,FALSE)</f>
        <v>JUAN SEBASTIÁN RÍOS CASTRILLÓN</v>
      </c>
      <c r="C664" s="95" t="str">
        <f>VLOOKUP(A664,'CENTRO DE COSTOS'!A:D,2,FALSE)</f>
        <v>0004-0005</v>
      </c>
      <c r="D664" s="178">
        <v>5360</v>
      </c>
      <c r="E664" s="178">
        <v>2319166</v>
      </c>
      <c r="F664" s="178">
        <v>75314</v>
      </c>
      <c r="G664" s="178" t="s">
        <v>290</v>
      </c>
      <c r="H664" s="178" t="s">
        <v>464</v>
      </c>
      <c r="I664" s="178" t="s">
        <v>13912</v>
      </c>
      <c r="J664" s="110" t="s">
        <v>167</v>
      </c>
      <c r="K664" s="178">
        <v>2319166</v>
      </c>
      <c r="L664" s="178" t="s">
        <v>13913</v>
      </c>
      <c r="M664" s="176">
        <v>45825.732638888891</v>
      </c>
      <c r="N664" s="176">
        <v>45827.644074074073</v>
      </c>
      <c r="O664" s="178" t="s">
        <v>9136</v>
      </c>
      <c r="P664" s="178" t="s">
        <v>9137</v>
      </c>
      <c r="Q664" s="178" t="s">
        <v>9138</v>
      </c>
      <c r="R664" s="178" t="s">
        <v>11927</v>
      </c>
      <c r="S664" s="178" t="s">
        <v>11927</v>
      </c>
      <c r="T664" s="178" t="s">
        <v>177</v>
      </c>
      <c r="U664" s="178">
        <v>130</v>
      </c>
      <c r="V664" s="178" t="s">
        <v>13914</v>
      </c>
      <c r="W664" s="177">
        <v>0</v>
      </c>
      <c r="X664" s="178">
        <v>0</v>
      </c>
      <c r="Y664" s="178" t="s">
        <v>173</v>
      </c>
      <c r="Z664" s="178" t="s">
        <v>25</v>
      </c>
      <c r="AA664" s="178" t="s">
        <v>189</v>
      </c>
      <c r="AB664" s="178">
        <v>1</v>
      </c>
      <c r="AC664" s="92" t="s">
        <v>240</v>
      </c>
      <c r="AD664" s="112">
        <f>IF(T664="SOPORTE_TELEFÓNICO",'BASE LIQUIDACION REDEBAN 2025'!$B$19,IF(AND(T664="VISITA_TÉCNICA",Z664="TIPO II"),'BASE LIQUIDACION REDEBAN 2025'!$B$18,'BASE LIQUIDACION REDEBAN 2025'!$B$17))</f>
        <v>35779.500569199998</v>
      </c>
      <c r="AE664" s="97">
        <v>0</v>
      </c>
      <c r="AF664" s="97">
        <f t="shared" si="10"/>
        <v>35779.500569199998</v>
      </c>
    </row>
    <row r="665" spans="1:32" s="85" customFormat="1" ht="13.15">
      <c r="A665" s="178" t="s">
        <v>80</v>
      </c>
      <c r="B665" s="95" t="str">
        <f>VLOOKUP(A665,'CENTRO DE COSTOS'!A:D,4,FALSE)</f>
        <v>JOSE MAURICIO HERNANDEZ ROJAS</v>
      </c>
      <c r="C665" s="95" t="str">
        <f>VLOOKUP(A665,'CENTRO DE COSTOS'!A:D,2,FALSE)</f>
        <v>0004-0001</v>
      </c>
      <c r="D665" s="178">
        <v>13001</v>
      </c>
      <c r="E665" s="178">
        <v>2329498</v>
      </c>
      <c r="F665" s="178">
        <v>76119</v>
      </c>
      <c r="G665" s="178" t="s">
        <v>364</v>
      </c>
      <c r="H665" s="178" t="s">
        <v>80</v>
      </c>
      <c r="I665" s="178" t="s">
        <v>7432</v>
      </c>
      <c r="J665" s="110" t="s">
        <v>167</v>
      </c>
      <c r="K665" s="178">
        <v>2329498</v>
      </c>
      <c r="L665" s="178" t="s">
        <v>13915</v>
      </c>
      <c r="M665" s="176">
        <v>45827.462500000001</v>
      </c>
      <c r="N665" s="176">
        <v>45827.645300925928</v>
      </c>
      <c r="O665" s="178" t="s">
        <v>9136</v>
      </c>
      <c r="P665" s="178" t="s">
        <v>9137</v>
      </c>
      <c r="Q665" s="178" t="s">
        <v>9138</v>
      </c>
      <c r="R665" s="178" t="s">
        <v>11927</v>
      </c>
      <c r="S665" s="178" t="s">
        <v>11927</v>
      </c>
      <c r="T665" s="178" t="s">
        <v>177</v>
      </c>
      <c r="U665" s="178">
        <v>50</v>
      </c>
      <c r="V665" s="178" t="s">
        <v>13916</v>
      </c>
      <c r="W665" s="177">
        <v>0</v>
      </c>
      <c r="X665" s="178">
        <v>0</v>
      </c>
      <c r="Y665" s="178" t="s">
        <v>173</v>
      </c>
      <c r="Z665" s="178" t="s">
        <v>25</v>
      </c>
      <c r="AA665" s="178" t="s">
        <v>189</v>
      </c>
      <c r="AB665" s="178">
        <v>1</v>
      </c>
      <c r="AC665" s="92" t="s">
        <v>360</v>
      </c>
      <c r="AD665" s="112">
        <f>IF(T665="SOPORTE_TELEFÓNICO",'BASE LIQUIDACION REDEBAN 2025'!$B$19,IF(AND(T665="VISITA_TÉCNICA",Z665="TIPO II"),'BASE LIQUIDACION REDEBAN 2025'!$B$18,'BASE LIQUIDACION REDEBAN 2025'!$B$17))</f>
        <v>35779.500569199998</v>
      </c>
      <c r="AE665" s="97">
        <v>0</v>
      </c>
      <c r="AF665" s="97">
        <f t="shared" si="10"/>
        <v>35779.500569199998</v>
      </c>
    </row>
    <row r="666" spans="1:32" s="85" customFormat="1" ht="13.15">
      <c r="A666" s="178" t="s">
        <v>72</v>
      </c>
      <c r="B666" s="95" t="str">
        <f>VLOOKUP(A666,'CENTRO DE COSTOS'!A:D,4,FALSE)</f>
        <v>MIGUEL JULIÁN HERNÁNDEZ GUARÍN</v>
      </c>
      <c r="C666" s="95" t="str">
        <f>VLOOKUP(A666,'CENTRO DE COSTOS'!A:D,2,FALSE)</f>
        <v>0004-0008</v>
      </c>
      <c r="D666" s="178">
        <v>68001</v>
      </c>
      <c r="E666" s="178">
        <v>2327865</v>
      </c>
      <c r="F666" s="178">
        <v>59952</v>
      </c>
      <c r="G666" s="178" t="s">
        <v>180</v>
      </c>
      <c r="H666" s="178" t="s">
        <v>72</v>
      </c>
      <c r="I666" s="178" t="s">
        <v>13917</v>
      </c>
      <c r="J666" s="110" t="s">
        <v>167</v>
      </c>
      <c r="K666" s="178">
        <v>2327865</v>
      </c>
      <c r="L666" s="178" t="s">
        <v>13918</v>
      </c>
      <c r="M666" s="176">
        <v>45827.363888888889</v>
      </c>
      <c r="N666" s="176">
        <v>45827.673321759263</v>
      </c>
      <c r="O666" s="178" t="s">
        <v>9136</v>
      </c>
      <c r="P666" s="178" t="s">
        <v>9137</v>
      </c>
      <c r="Q666" s="178" t="s">
        <v>9138</v>
      </c>
      <c r="R666" s="178" t="s">
        <v>11927</v>
      </c>
      <c r="S666" s="178" t="s">
        <v>11927</v>
      </c>
      <c r="T666" s="178" t="s">
        <v>177</v>
      </c>
      <c r="U666" s="178">
        <v>50</v>
      </c>
      <c r="V666" s="178" t="s">
        <v>13919</v>
      </c>
      <c r="W666" s="177">
        <v>0</v>
      </c>
      <c r="X666" s="178">
        <v>0</v>
      </c>
      <c r="Y666" s="178" t="s">
        <v>173</v>
      </c>
      <c r="Z666" s="178" t="s">
        <v>25</v>
      </c>
      <c r="AA666" s="178" t="s">
        <v>189</v>
      </c>
      <c r="AB666" s="178">
        <v>1</v>
      </c>
      <c r="AC666" s="92" t="s">
        <v>1326</v>
      </c>
      <c r="AD666" s="112">
        <f>IF(T666="SOPORTE_TELEFÓNICO",'BASE LIQUIDACION REDEBAN 2025'!$B$19,IF(AND(T666="VISITA_TÉCNICA",Z666="TIPO II"),'BASE LIQUIDACION REDEBAN 2025'!$B$18,'BASE LIQUIDACION REDEBAN 2025'!$B$17))</f>
        <v>35779.500569199998</v>
      </c>
      <c r="AE666" s="97">
        <v>0</v>
      </c>
      <c r="AF666" s="97">
        <f t="shared" si="10"/>
        <v>35779.500569199998</v>
      </c>
    </row>
    <row r="667" spans="1:32" s="85" customFormat="1" ht="13.15">
      <c r="A667" s="178" t="s">
        <v>96</v>
      </c>
      <c r="B667" s="95" t="str">
        <f>VLOOKUP(A667,'CENTRO DE COSTOS'!A:D,4,FALSE)</f>
        <v>JOSE MAURICIO HERNANDEZ ROJAS</v>
      </c>
      <c r="C667" s="95" t="str">
        <f>VLOOKUP(A667,'CENTRO DE COSTOS'!A:D,2,FALSE)</f>
        <v>0004-0001</v>
      </c>
      <c r="D667" s="178">
        <v>47980</v>
      </c>
      <c r="E667" s="178">
        <v>2319116</v>
      </c>
      <c r="F667" s="178">
        <v>47824</v>
      </c>
      <c r="G667" s="178" t="s">
        <v>683</v>
      </c>
      <c r="H667" s="178" t="s">
        <v>7393</v>
      </c>
      <c r="I667" s="178" t="s">
        <v>13920</v>
      </c>
      <c r="J667" s="110" t="s">
        <v>167</v>
      </c>
      <c r="K667" s="178">
        <v>2319116</v>
      </c>
      <c r="L667" s="178" t="s">
        <v>13921</v>
      </c>
      <c r="M667" s="176">
        <v>45825.713194444441</v>
      </c>
      <c r="N667" s="176">
        <v>45827.695798611108</v>
      </c>
      <c r="O667" s="178" t="s">
        <v>9136</v>
      </c>
      <c r="P667" s="178" t="s">
        <v>9137</v>
      </c>
      <c r="Q667" s="178" t="s">
        <v>9138</v>
      </c>
      <c r="R667" s="178" t="s">
        <v>11927</v>
      </c>
      <c r="S667" s="178" t="s">
        <v>11927</v>
      </c>
      <c r="T667" s="178" t="s">
        <v>177</v>
      </c>
      <c r="U667" s="178">
        <v>70</v>
      </c>
      <c r="V667" s="178" t="s">
        <v>13922</v>
      </c>
      <c r="W667" s="177">
        <v>0</v>
      </c>
      <c r="X667" s="178">
        <v>0</v>
      </c>
      <c r="Y667" s="178" t="s">
        <v>173</v>
      </c>
      <c r="Z667" s="178" t="s">
        <v>28</v>
      </c>
      <c r="AA667" s="178" t="s">
        <v>189</v>
      </c>
      <c r="AB667" s="178">
        <v>1</v>
      </c>
      <c r="AC667" s="92" t="s">
        <v>307</v>
      </c>
      <c r="AD667" s="112">
        <f>IF(T667="SOPORTE_TELEFÓNICO",'BASE LIQUIDACION REDEBAN 2025'!$B$19,IF(AND(T667="VISITA_TÉCNICA",Z667="TIPO II"),'BASE LIQUIDACION REDEBAN 2025'!$B$18,'BASE LIQUIDACION REDEBAN 2025'!$B$17))</f>
        <v>67654.12000000001</v>
      </c>
      <c r="AE667" s="97">
        <v>0</v>
      </c>
      <c r="AF667" s="97">
        <f t="shared" si="10"/>
        <v>67654.12000000001</v>
      </c>
    </row>
    <row r="668" spans="1:32" s="85" customFormat="1" ht="13.15">
      <c r="A668" s="178" t="s">
        <v>68</v>
      </c>
      <c r="B668" s="95" t="str">
        <f>VLOOKUP(A668,'CENTRO DE COSTOS'!A:D,4,FALSE)</f>
        <v>WILLIAM ASDRUBAL ROZO ROZO</v>
      </c>
      <c r="C668" s="95" t="str">
        <f>VLOOKUP(A668,'CENTRO DE COSTOS'!A:D,2,FALSE)</f>
        <v>0004-0004</v>
      </c>
      <c r="D668" s="178">
        <v>11001</v>
      </c>
      <c r="E668" s="178">
        <v>2326687</v>
      </c>
      <c r="F668" s="178">
        <v>73504</v>
      </c>
      <c r="G668" s="178" t="s">
        <v>298</v>
      </c>
      <c r="H668" s="178" t="s">
        <v>68</v>
      </c>
      <c r="I668" s="178" t="s">
        <v>13923</v>
      </c>
      <c r="J668" s="110" t="s">
        <v>167</v>
      </c>
      <c r="K668" s="178">
        <v>2326687</v>
      </c>
      <c r="L668" s="178" t="s">
        <v>13924</v>
      </c>
      <c r="M668" s="176">
        <v>45827.333333333336</v>
      </c>
      <c r="N668" s="176">
        <v>45827.696574074071</v>
      </c>
      <c r="O668" s="178" t="s">
        <v>9136</v>
      </c>
      <c r="P668" s="178" t="s">
        <v>9137</v>
      </c>
      <c r="Q668" s="178" t="s">
        <v>9138</v>
      </c>
      <c r="R668" s="178" t="s">
        <v>11927</v>
      </c>
      <c r="S668" s="178" t="s">
        <v>11927</v>
      </c>
      <c r="T668" s="178" t="s">
        <v>177</v>
      </c>
      <c r="U668" s="178">
        <v>40</v>
      </c>
      <c r="V668" s="178" t="s">
        <v>13925</v>
      </c>
      <c r="W668" s="177">
        <v>0</v>
      </c>
      <c r="X668" s="178">
        <v>0</v>
      </c>
      <c r="Y668" s="178" t="s">
        <v>173</v>
      </c>
      <c r="Z668" s="178" t="s">
        <v>25</v>
      </c>
      <c r="AA668" s="178" t="s">
        <v>189</v>
      </c>
      <c r="AB668" s="178">
        <v>1</v>
      </c>
      <c r="AC668" s="92" t="s">
        <v>360</v>
      </c>
      <c r="AD668" s="112">
        <f>IF(T668="SOPORTE_TELEFÓNICO",'BASE LIQUIDACION REDEBAN 2025'!$B$19,IF(AND(T668="VISITA_TÉCNICA",Z668="TIPO II"),'BASE LIQUIDACION REDEBAN 2025'!$B$18,'BASE LIQUIDACION REDEBAN 2025'!$B$17))</f>
        <v>35779.500569199998</v>
      </c>
      <c r="AE668" s="97">
        <v>0</v>
      </c>
      <c r="AF668" s="97">
        <f t="shared" si="10"/>
        <v>35779.500569199998</v>
      </c>
    </row>
    <row r="669" spans="1:32" s="85" customFormat="1" ht="13.15">
      <c r="A669" s="178" t="s">
        <v>60</v>
      </c>
      <c r="B669" s="95" t="str">
        <f>VLOOKUP(A669,'CENTRO DE COSTOS'!A:D,4,FALSE)</f>
        <v>JUAN SEBASTIÁN RÍOS CASTRILLÓN</v>
      </c>
      <c r="C669" s="95" t="str">
        <f>VLOOKUP(A669,'CENTRO DE COSTOS'!A:D,2,FALSE)</f>
        <v>0004-0005</v>
      </c>
      <c r="D669" s="178">
        <v>5490</v>
      </c>
      <c r="E669" s="178">
        <v>2301018</v>
      </c>
      <c r="F669" s="178">
        <v>76305</v>
      </c>
      <c r="G669" s="178" t="s">
        <v>290</v>
      </c>
      <c r="H669" s="178" t="s">
        <v>4397</v>
      </c>
      <c r="I669" s="178" t="s">
        <v>13926</v>
      </c>
      <c r="J669" s="110" t="s">
        <v>167</v>
      </c>
      <c r="K669" s="178">
        <v>2301018</v>
      </c>
      <c r="L669" s="178" t="s">
        <v>13927</v>
      </c>
      <c r="M669" s="176">
        <v>45821.450694444444</v>
      </c>
      <c r="N669" s="176">
        <v>45827.70045138889</v>
      </c>
      <c r="O669" s="178" t="s">
        <v>9136</v>
      </c>
      <c r="P669" s="178" t="s">
        <v>9137</v>
      </c>
      <c r="Q669" s="178" t="s">
        <v>9138</v>
      </c>
      <c r="R669" s="178" t="s">
        <v>11927</v>
      </c>
      <c r="S669" s="178" t="s">
        <v>11927</v>
      </c>
      <c r="T669" s="178" t="s">
        <v>177</v>
      </c>
      <c r="U669" s="178">
        <v>20</v>
      </c>
      <c r="V669" s="178" t="s">
        <v>13928</v>
      </c>
      <c r="W669" s="177">
        <v>0</v>
      </c>
      <c r="X669" s="178">
        <v>0</v>
      </c>
      <c r="Y669" s="178" t="s">
        <v>173</v>
      </c>
      <c r="Z669" s="178" t="s">
        <v>28</v>
      </c>
      <c r="AA669" s="178" t="s">
        <v>189</v>
      </c>
      <c r="AB669" s="178">
        <v>1</v>
      </c>
      <c r="AC669" s="92" t="s">
        <v>185</v>
      </c>
      <c r="AD669" s="112">
        <f>IF(T669="SOPORTE_TELEFÓNICO",'BASE LIQUIDACION REDEBAN 2025'!$B$19,IF(AND(T669="VISITA_TÉCNICA",Z669="TIPO II"),'BASE LIQUIDACION REDEBAN 2025'!$B$18,'BASE LIQUIDACION REDEBAN 2025'!$B$17))</f>
        <v>67654.12000000001</v>
      </c>
      <c r="AE669" s="97">
        <v>0</v>
      </c>
      <c r="AF669" s="97">
        <f t="shared" si="10"/>
        <v>67654.12000000001</v>
      </c>
    </row>
    <row r="670" spans="1:32" s="85" customFormat="1" ht="13.15">
      <c r="A670" s="178" t="s">
        <v>81</v>
      </c>
      <c r="B670" s="95" t="str">
        <f>VLOOKUP(A670,'CENTRO DE COSTOS'!A:D,4,FALSE)</f>
        <v>MIGUEL JULIÁN HERNÁNDEZ GUARÍN</v>
      </c>
      <c r="C670" s="95" t="str">
        <f>VLOOKUP(A670,'CENTRO DE COSTOS'!A:D,2,FALSE)</f>
        <v>0004-0008</v>
      </c>
      <c r="D670" s="178">
        <v>54001</v>
      </c>
      <c r="E670" s="178">
        <v>2322559</v>
      </c>
      <c r="F670" s="178">
        <v>78674</v>
      </c>
      <c r="G670" s="178" t="s">
        <v>408</v>
      </c>
      <c r="H670" s="178" t="s">
        <v>81</v>
      </c>
      <c r="I670" s="178" t="s">
        <v>9243</v>
      </c>
      <c r="J670" s="110" t="s">
        <v>167</v>
      </c>
      <c r="K670" s="178">
        <v>2322559</v>
      </c>
      <c r="L670" s="178" t="s">
        <v>13929</v>
      </c>
      <c r="M670" s="176">
        <v>45826.413888888892</v>
      </c>
      <c r="N670" s="176">
        <v>45827.701226851852</v>
      </c>
      <c r="O670" s="178" t="s">
        <v>9136</v>
      </c>
      <c r="P670" s="178" t="s">
        <v>9137</v>
      </c>
      <c r="Q670" s="178" t="s">
        <v>9138</v>
      </c>
      <c r="R670" s="178" t="s">
        <v>11927</v>
      </c>
      <c r="S670" s="178" t="s">
        <v>11927</v>
      </c>
      <c r="T670" s="178" t="s">
        <v>177</v>
      </c>
      <c r="U670" s="178">
        <v>90</v>
      </c>
      <c r="V670" s="178" t="s">
        <v>13930</v>
      </c>
      <c r="W670" s="177">
        <v>0</v>
      </c>
      <c r="X670" s="178">
        <v>0</v>
      </c>
      <c r="Y670" s="178" t="s">
        <v>173</v>
      </c>
      <c r="Z670" s="178" t="s">
        <v>25</v>
      </c>
      <c r="AA670" s="178" t="s">
        <v>189</v>
      </c>
      <c r="AB670" s="178">
        <v>1</v>
      </c>
      <c r="AC670" s="92" t="s">
        <v>1025</v>
      </c>
      <c r="AD670" s="112">
        <f>IF(T670="SOPORTE_TELEFÓNICO",'BASE LIQUIDACION REDEBAN 2025'!$B$19,IF(AND(T670="VISITA_TÉCNICA",Z670="TIPO II"),'BASE LIQUIDACION REDEBAN 2025'!$B$18,'BASE LIQUIDACION REDEBAN 2025'!$B$17))</f>
        <v>35779.500569199998</v>
      </c>
      <c r="AE670" s="97">
        <v>0</v>
      </c>
      <c r="AF670" s="97">
        <f t="shared" si="10"/>
        <v>35779.500569199998</v>
      </c>
    </row>
    <row r="671" spans="1:32" s="85" customFormat="1" ht="13.15">
      <c r="A671" s="178" t="s">
        <v>68</v>
      </c>
      <c r="B671" s="95" t="str">
        <f>VLOOKUP(A671,'CENTRO DE COSTOS'!A:D,4,FALSE)</f>
        <v>WILLIAM ASDRUBAL ROZO ROZO</v>
      </c>
      <c r="C671" s="95" t="str">
        <f>VLOOKUP(A671,'CENTRO DE COSTOS'!A:D,2,FALSE)</f>
        <v>0004-0004</v>
      </c>
      <c r="D671" s="178">
        <v>25754</v>
      </c>
      <c r="E671" s="178">
        <v>2324437</v>
      </c>
      <c r="F671" s="178">
        <v>78720</v>
      </c>
      <c r="G671" s="178" t="s">
        <v>298</v>
      </c>
      <c r="H671" s="178" t="s">
        <v>457</v>
      </c>
      <c r="I671" s="178" t="s">
        <v>13931</v>
      </c>
      <c r="J671" s="110" t="s">
        <v>167</v>
      </c>
      <c r="K671" s="178">
        <v>2324437</v>
      </c>
      <c r="L671" s="178" t="s">
        <v>13932</v>
      </c>
      <c r="M671" s="176">
        <v>45826.551388888889</v>
      </c>
      <c r="N671" s="176">
        <v>45827.702164351853</v>
      </c>
      <c r="O671" s="178" t="s">
        <v>9136</v>
      </c>
      <c r="P671" s="178" t="s">
        <v>9137</v>
      </c>
      <c r="Q671" s="178" t="s">
        <v>9138</v>
      </c>
      <c r="R671" s="178" t="s">
        <v>11927</v>
      </c>
      <c r="S671" s="178" t="s">
        <v>11927</v>
      </c>
      <c r="T671" s="178" t="s">
        <v>177</v>
      </c>
      <c r="U671" s="178">
        <v>40</v>
      </c>
      <c r="V671" s="178" t="s">
        <v>13933</v>
      </c>
      <c r="W671" s="177">
        <v>0</v>
      </c>
      <c r="X671" s="178">
        <v>0</v>
      </c>
      <c r="Y671" s="178" t="s">
        <v>173</v>
      </c>
      <c r="Z671" s="178" t="s">
        <v>25</v>
      </c>
      <c r="AA671" s="178" t="s">
        <v>189</v>
      </c>
      <c r="AB671" s="178">
        <v>1</v>
      </c>
      <c r="AC671" s="92" t="s">
        <v>3263</v>
      </c>
      <c r="AD671" s="112">
        <f>IF(T671="SOPORTE_TELEFÓNICO",'BASE LIQUIDACION REDEBAN 2025'!$B$19,IF(AND(T671="VISITA_TÉCNICA",Z671="TIPO II"),'BASE LIQUIDACION REDEBAN 2025'!$B$18,'BASE LIQUIDACION REDEBAN 2025'!$B$17))</f>
        <v>35779.500569199998</v>
      </c>
      <c r="AE671" s="97">
        <v>0</v>
      </c>
      <c r="AF671" s="97">
        <f t="shared" si="10"/>
        <v>35779.500569199998</v>
      </c>
    </row>
    <row r="672" spans="1:32" s="85" customFormat="1" ht="13.15">
      <c r="A672" s="178" t="s">
        <v>81</v>
      </c>
      <c r="B672" s="95" t="str">
        <f>VLOOKUP(A672,'CENTRO DE COSTOS'!A:D,4,FALSE)</f>
        <v>MIGUEL JULIÁN HERNÁNDEZ GUARÍN</v>
      </c>
      <c r="C672" s="95" t="str">
        <f>VLOOKUP(A672,'CENTRO DE COSTOS'!A:D,2,FALSE)</f>
        <v>0004-0008</v>
      </c>
      <c r="D672" s="178">
        <v>54001</v>
      </c>
      <c r="E672" s="178">
        <v>2323444</v>
      </c>
      <c r="F672" s="178">
        <v>78759</v>
      </c>
      <c r="G672" s="178" t="s">
        <v>408</v>
      </c>
      <c r="H672" s="178" t="s">
        <v>81</v>
      </c>
      <c r="I672" s="178" t="s">
        <v>13934</v>
      </c>
      <c r="J672" s="110" t="s">
        <v>167</v>
      </c>
      <c r="K672" s="178">
        <v>2323444</v>
      </c>
      <c r="L672" s="178" t="s">
        <v>13935</v>
      </c>
      <c r="M672" s="176">
        <v>45826.470138888886</v>
      </c>
      <c r="N672" s="176">
        <v>45828.331817129627</v>
      </c>
      <c r="O672" s="178" t="s">
        <v>9136</v>
      </c>
      <c r="P672" s="178" t="s">
        <v>9137</v>
      </c>
      <c r="Q672" s="178" t="s">
        <v>9138</v>
      </c>
      <c r="R672" s="178" t="s">
        <v>11927</v>
      </c>
      <c r="S672" s="178" t="s">
        <v>11927</v>
      </c>
      <c r="T672" s="178" t="s">
        <v>177</v>
      </c>
      <c r="U672" s="178">
        <v>20</v>
      </c>
      <c r="V672" s="178" t="s">
        <v>13936</v>
      </c>
      <c r="W672" s="177">
        <v>0</v>
      </c>
      <c r="X672" s="178">
        <v>0</v>
      </c>
      <c r="Y672" s="178" t="s">
        <v>173</v>
      </c>
      <c r="Z672" s="178" t="s">
        <v>25</v>
      </c>
      <c r="AA672" s="178" t="s">
        <v>189</v>
      </c>
      <c r="AB672" s="178">
        <v>1</v>
      </c>
      <c r="AC672" s="92" t="s">
        <v>3263</v>
      </c>
      <c r="AD672" s="112">
        <f>IF(T672="SOPORTE_TELEFÓNICO",'BASE LIQUIDACION REDEBAN 2025'!$B$19,IF(AND(T672="VISITA_TÉCNICA",Z672="TIPO II"),'BASE LIQUIDACION REDEBAN 2025'!$B$18,'BASE LIQUIDACION REDEBAN 2025'!$B$17))</f>
        <v>35779.500569199998</v>
      </c>
      <c r="AE672" s="97">
        <v>0</v>
      </c>
      <c r="AF672" s="97">
        <f t="shared" si="10"/>
        <v>35779.500569199998</v>
      </c>
    </row>
    <row r="673" spans="1:32" s="85" customFormat="1" ht="13.15">
      <c r="A673" s="178" t="s">
        <v>60</v>
      </c>
      <c r="B673" s="95" t="str">
        <f>VLOOKUP(A673,'CENTRO DE COSTOS'!A:D,4,FALSE)</f>
        <v>JUAN SEBASTIÁN RÍOS CASTRILLÓN</v>
      </c>
      <c r="C673" s="95" t="str">
        <f>VLOOKUP(A673,'CENTRO DE COSTOS'!A:D,2,FALSE)</f>
        <v>0004-0005</v>
      </c>
      <c r="D673" s="178">
        <v>27800</v>
      </c>
      <c r="E673" s="178">
        <v>2301881</v>
      </c>
      <c r="F673" s="178">
        <v>69220</v>
      </c>
      <c r="G673" s="178" t="s">
        <v>208</v>
      </c>
      <c r="H673" s="178" t="s">
        <v>13937</v>
      </c>
      <c r="I673" s="178" t="s">
        <v>13938</v>
      </c>
      <c r="J673" s="110" t="s">
        <v>167</v>
      </c>
      <c r="K673" s="178">
        <v>2301881</v>
      </c>
      <c r="L673" s="178" t="s">
        <v>13939</v>
      </c>
      <c r="M673" s="176">
        <v>45821.529166666667</v>
      </c>
      <c r="N673" s="176">
        <v>45828.375081018516</v>
      </c>
      <c r="O673" s="178" t="s">
        <v>9136</v>
      </c>
      <c r="P673" s="178" t="s">
        <v>9137</v>
      </c>
      <c r="Q673" s="178" t="s">
        <v>9138</v>
      </c>
      <c r="R673" s="178" t="s">
        <v>11927</v>
      </c>
      <c r="S673" s="178" t="s">
        <v>11927</v>
      </c>
      <c r="T673" s="178" t="s">
        <v>177</v>
      </c>
      <c r="U673" s="178">
        <v>20</v>
      </c>
      <c r="V673" s="178" t="s">
        <v>13940</v>
      </c>
      <c r="W673" s="177">
        <v>0</v>
      </c>
      <c r="X673" s="178">
        <v>0</v>
      </c>
      <c r="Y673" s="178" t="s">
        <v>173</v>
      </c>
      <c r="Z673" s="178" t="s">
        <v>175</v>
      </c>
      <c r="AA673" s="178" t="s">
        <v>176</v>
      </c>
      <c r="AB673" s="178">
        <v>1</v>
      </c>
      <c r="AC673" s="92" t="s">
        <v>307</v>
      </c>
      <c r="AD673" s="112">
        <f>IF(T673="SOPORTE_TELEFÓNICO",'BASE LIQUIDACION REDEBAN 2025'!$B$19,IF(AND(T673="VISITA_TÉCNICA",Z673="TIPO II"),'BASE LIQUIDACION REDEBAN 2025'!$B$18,'BASE LIQUIDACION REDEBAN 2025'!$B$17))</f>
        <v>35779.500569199998</v>
      </c>
      <c r="AE673" s="97">
        <v>0</v>
      </c>
      <c r="AF673" s="97">
        <f t="shared" si="10"/>
        <v>35779.500569199998</v>
      </c>
    </row>
    <row r="674" spans="1:32" s="85" customFormat="1" ht="13.15">
      <c r="A674" s="178" t="s">
        <v>86</v>
      </c>
      <c r="B674" s="95" t="str">
        <f>VLOOKUP(A674,'CENTRO DE COSTOS'!A:D,4,FALSE)</f>
        <v>KEVIN ALEXIS CORZO BUSTOS</v>
      </c>
      <c r="C674" s="95" t="str">
        <f>VLOOKUP(A674,'CENTRO DE COSTOS'!A:D,2,FALSE)</f>
        <v>0004-0007</v>
      </c>
      <c r="D674" s="178">
        <v>73001</v>
      </c>
      <c r="E674" s="178">
        <v>2327674</v>
      </c>
      <c r="F674" s="178">
        <v>13026</v>
      </c>
      <c r="G674" s="178" t="s">
        <v>870</v>
      </c>
      <c r="H674" s="178" t="s">
        <v>86</v>
      </c>
      <c r="I674" s="178" t="s">
        <v>6324</v>
      </c>
      <c r="J674" s="110" t="s">
        <v>167</v>
      </c>
      <c r="K674" s="178">
        <v>2327674</v>
      </c>
      <c r="L674" s="178" t="s">
        <v>13941</v>
      </c>
      <c r="M674" s="176">
        <v>45827.347916666666</v>
      </c>
      <c r="N674" s="176">
        <v>45828.428344907406</v>
      </c>
      <c r="O674" s="178" t="s">
        <v>9136</v>
      </c>
      <c r="P674" s="178" t="s">
        <v>9137</v>
      </c>
      <c r="Q674" s="178" t="s">
        <v>9138</v>
      </c>
      <c r="R674" s="178" t="s">
        <v>11927</v>
      </c>
      <c r="S674" s="178" t="s">
        <v>11927</v>
      </c>
      <c r="T674" s="178" t="s">
        <v>177</v>
      </c>
      <c r="U674" s="178">
        <v>70</v>
      </c>
      <c r="V674" s="178" t="s">
        <v>13942</v>
      </c>
      <c r="W674" s="177">
        <v>0</v>
      </c>
      <c r="X674" s="178">
        <v>0</v>
      </c>
      <c r="Y674" s="178" t="s">
        <v>173</v>
      </c>
      <c r="Z674" s="178" t="s">
        <v>25</v>
      </c>
      <c r="AA674" s="178" t="s">
        <v>189</v>
      </c>
      <c r="AB674" s="178">
        <v>1</v>
      </c>
      <c r="AC674" s="92">
        <v>0</v>
      </c>
      <c r="AD674" s="112">
        <f>IF(T674="SOPORTE_TELEFÓNICO",'BASE LIQUIDACION REDEBAN 2025'!$B$19,IF(AND(T674="VISITA_TÉCNICA",Z674="TIPO II"),'BASE LIQUIDACION REDEBAN 2025'!$B$18,'BASE LIQUIDACION REDEBAN 2025'!$B$17))</f>
        <v>35779.500569199998</v>
      </c>
      <c r="AE674" s="97">
        <v>0</v>
      </c>
      <c r="AF674" s="97">
        <f t="shared" si="10"/>
        <v>35779.500569199998</v>
      </c>
    </row>
    <row r="675" spans="1:32" s="85" customFormat="1" ht="13.15">
      <c r="A675" s="178" t="s">
        <v>80</v>
      </c>
      <c r="B675" s="95" t="str">
        <f>VLOOKUP(A675,'CENTRO DE COSTOS'!A:D,4,FALSE)</f>
        <v>JOSE MAURICIO HERNANDEZ ROJAS</v>
      </c>
      <c r="C675" s="95" t="str">
        <f>VLOOKUP(A675,'CENTRO DE COSTOS'!A:D,2,FALSE)</f>
        <v>0004-0001</v>
      </c>
      <c r="D675" s="178">
        <v>13001</v>
      </c>
      <c r="E675" s="178">
        <v>2327831</v>
      </c>
      <c r="F675" s="178">
        <v>52677</v>
      </c>
      <c r="G675" s="178" t="s">
        <v>364</v>
      </c>
      <c r="H675" s="178" t="s">
        <v>80</v>
      </c>
      <c r="I675" s="178" t="s">
        <v>13943</v>
      </c>
      <c r="J675" s="110" t="s">
        <v>167</v>
      </c>
      <c r="K675" s="178">
        <v>2327831</v>
      </c>
      <c r="L675" s="178" t="s">
        <v>13944</v>
      </c>
      <c r="M675" s="176">
        <v>45827.359027777777</v>
      </c>
      <c r="N675" s="176">
        <v>45828.430787037039</v>
      </c>
      <c r="O675" s="178" t="s">
        <v>9136</v>
      </c>
      <c r="P675" s="178" t="s">
        <v>9137</v>
      </c>
      <c r="Q675" s="178" t="s">
        <v>9138</v>
      </c>
      <c r="R675" s="178" t="s">
        <v>11927</v>
      </c>
      <c r="S675" s="178" t="s">
        <v>11927</v>
      </c>
      <c r="T675" s="178" t="s">
        <v>177</v>
      </c>
      <c r="U675" s="178">
        <v>70</v>
      </c>
      <c r="V675" s="178" t="s">
        <v>13945</v>
      </c>
      <c r="W675" s="177">
        <v>0</v>
      </c>
      <c r="X675" s="178">
        <v>0</v>
      </c>
      <c r="Y675" s="178" t="s">
        <v>173</v>
      </c>
      <c r="Z675" s="178" t="s">
        <v>25</v>
      </c>
      <c r="AA675" s="178" t="s">
        <v>189</v>
      </c>
      <c r="AB675" s="178">
        <v>1</v>
      </c>
      <c r="AC675" s="92">
        <v>0</v>
      </c>
      <c r="AD675" s="112">
        <f>IF(T675="SOPORTE_TELEFÓNICO",'BASE LIQUIDACION REDEBAN 2025'!$B$19,IF(AND(T675="VISITA_TÉCNICA",Z675="TIPO II"),'BASE LIQUIDACION REDEBAN 2025'!$B$18,'BASE LIQUIDACION REDEBAN 2025'!$B$17))</f>
        <v>35779.500569199998</v>
      </c>
      <c r="AE675" s="97">
        <v>0</v>
      </c>
      <c r="AF675" s="97">
        <f t="shared" si="10"/>
        <v>35779.500569199998</v>
      </c>
    </row>
    <row r="676" spans="1:32" s="85" customFormat="1" ht="13.15">
      <c r="A676" s="178" t="s">
        <v>93</v>
      </c>
      <c r="B676" s="95" t="str">
        <f>VLOOKUP(A676,'CENTRO DE COSTOS'!A:D,4,FALSE)</f>
        <v>DIEGO FERNANDO HENAO CARDONA</v>
      </c>
      <c r="C676" s="95" t="str">
        <f>VLOOKUP(A676,'CENTRO DE COSTOS'!A:D,2,FALSE)</f>
        <v>0004-0003</v>
      </c>
      <c r="D676" s="178">
        <v>52001</v>
      </c>
      <c r="E676" s="178">
        <v>2322293</v>
      </c>
      <c r="F676" s="178">
        <v>44295</v>
      </c>
      <c r="G676" s="178" t="s">
        <v>162</v>
      </c>
      <c r="H676" s="178" t="s">
        <v>93</v>
      </c>
      <c r="I676" s="178" t="s">
        <v>13946</v>
      </c>
      <c r="J676" s="110" t="s">
        <v>167</v>
      </c>
      <c r="K676" s="178">
        <v>2322293</v>
      </c>
      <c r="L676" s="178" t="s">
        <v>13947</v>
      </c>
      <c r="M676" s="176">
        <v>45826.400000000001</v>
      </c>
      <c r="N676" s="176">
        <v>45828.440833333334</v>
      </c>
      <c r="O676" s="178" t="s">
        <v>9136</v>
      </c>
      <c r="P676" s="178" t="s">
        <v>9137</v>
      </c>
      <c r="Q676" s="178" t="s">
        <v>9138</v>
      </c>
      <c r="R676" s="178" t="s">
        <v>11927</v>
      </c>
      <c r="S676" s="178" t="s">
        <v>11927</v>
      </c>
      <c r="T676" s="178" t="s">
        <v>177</v>
      </c>
      <c r="U676" s="178">
        <v>170</v>
      </c>
      <c r="V676" s="178" t="s">
        <v>13948</v>
      </c>
      <c r="W676" s="177">
        <v>0</v>
      </c>
      <c r="X676" s="178">
        <v>0</v>
      </c>
      <c r="Y676" s="178" t="s">
        <v>173</v>
      </c>
      <c r="Z676" s="178" t="s">
        <v>25</v>
      </c>
      <c r="AA676" s="178" t="s">
        <v>189</v>
      </c>
      <c r="AB676" s="178">
        <v>1</v>
      </c>
      <c r="AC676" s="92" t="s">
        <v>1653</v>
      </c>
      <c r="AD676" s="112">
        <f>IF(T676="SOPORTE_TELEFÓNICO",'BASE LIQUIDACION REDEBAN 2025'!$B$19,IF(AND(T676="VISITA_TÉCNICA",Z676="TIPO II"),'BASE LIQUIDACION REDEBAN 2025'!$B$18,'BASE LIQUIDACION REDEBAN 2025'!$B$17))</f>
        <v>35779.500569199998</v>
      </c>
      <c r="AE676" s="97">
        <v>0</v>
      </c>
      <c r="AF676" s="97">
        <f t="shared" si="10"/>
        <v>35779.500569199998</v>
      </c>
    </row>
    <row r="677" spans="1:32" s="85" customFormat="1" ht="13.15">
      <c r="A677" s="178" t="s">
        <v>80</v>
      </c>
      <c r="B677" s="95" t="str">
        <f>VLOOKUP(A677,'CENTRO DE COSTOS'!A:D,4,FALSE)</f>
        <v>JOSE MAURICIO HERNANDEZ ROJAS</v>
      </c>
      <c r="C677" s="95" t="str">
        <f>VLOOKUP(A677,'CENTRO DE COSTOS'!A:D,2,FALSE)</f>
        <v>0004-0001</v>
      </c>
      <c r="D677" s="178">
        <v>13001</v>
      </c>
      <c r="E677" s="178">
        <v>2330972</v>
      </c>
      <c r="F677" s="178">
        <v>74492</v>
      </c>
      <c r="G677" s="178" t="s">
        <v>364</v>
      </c>
      <c r="H677" s="178" t="s">
        <v>80</v>
      </c>
      <c r="I677" s="178" t="s">
        <v>13949</v>
      </c>
      <c r="J677" s="110" t="s">
        <v>167</v>
      </c>
      <c r="K677" s="178">
        <v>2330972</v>
      </c>
      <c r="L677" s="178" t="s">
        <v>13950</v>
      </c>
      <c r="M677" s="176">
        <v>45827.601388888892</v>
      </c>
      <c r="N677" s="176">
        <v>45828.449293981481</v>
      </c>
      <c r="O677" s="178" t="s">
        <v>9136</v>
      </c>
      <c r="P677" s="178" t="s">
        <v>9137</v>
      </c>
      <c r="Q677" s="178" t="s">
        <v>9138</v>
      </c>
      <c r="R677" s="178" t="s">
        <v>11927</v>
      </c>
      <c r="S677" s="178" t="s">
        <v>11927</v>
      </c>
      <c r="T677" s="178" t="s">
        <v>177</v>
      </c>
      <c r="U677" s="178">
        <v>110</v>
      </c>
      <c r="V677" s="178" t="s">
        <v>13951</v>
      </c>
      <c r="W677" s="177">
        <v>0</v>
      </c>
      <c r="X677" s="178">
        <v>0</v>
      </c>
      <c r="Y677" s="178" t="s">
        <v>173</v>
      </c>
      <c r="Z677" s="178" t="s">
        <v>25</v>
      </c>
      <c r="AA677" s="178" t="s">
        <v>189</v>
      </c>
      <c r="AB677" s="178">
        <v>1</v>
      </c>
      <c r="AC677" s="92" t="s">
        <v>1354</v>
      </c>
      <c r="AD677" s="112">
        <f>IF(T677="SOPORTE_TELEFÓNICO",'BASE LIQUIDACION REDEBAN 2025'!$B$19,IF(AND(T677="VISITA_TÉCNICA",Z677="TIPO II"),'BASE LIQUIDACION REDEBAN 2025'!$B$18,'BASE LIQUIDACION REDEBAN 2025'!$B$17))</f>
        <v>35779.500569199998</v>
      </c>
      <c r="AE677" s="97">
        <v>0</v>
      </c>
      <c r="AF677" s="97">
        <f t="shared" si="10"/>
        <v>35779.500569199998</v>
      </c>
    </row>
    <row r="678" spans="1:32" s="85" customFormat="1" ht="13.15">
      <c r="A678" s="178" t="s">
        <v>76</v>
      </c>
      <c r="B678" s="95" t="str">
        <f>VLOOKUP(A678,'CENTRO DE COSTOS'!A:D,4,FALSE)</f>
        <v>DIEGO FERNANDO HENAO CARDONA</v>
      </c>
      <c r="C678" s="95" t="str">
        <f>VLOOKUP(A678,'CENTRO DE COSTOS'!A:D,2,FALSE)</f>
        <v>0004-0003</v>
      </c>
      <c r="D678" s="178">
        <v>76001</v>
      </c>
      <c r="E678" s="178">
        <v>2326856</v>
      </c>
      <c r="F678" s="178">
        <v>28199</v>
      </c>
      <c r="G678" s="178" t="s">
        <v>230</v>
      </c>
      <c r="H678" s="178" t="s">
        <v>76</v>
      </c>
      <c r="I678" s="178" t="s">
        <v>13952</v>
      </c>
      <c r="J678" s="110" t="s">
        <v>167</v>
      </c>
      <c r="K678" s="178">
        <v>2326856</v>
      </c>
      <c r="L678" s="178" t="s">
        <v>13953</v>
      </c>
      <c r="M678" s="176">
        <v>45827.333333333336</v>
      </c>
      <c r="N678" s="176">
        <v>45828.458229166667</v>
      </c>
      <c r="O678" s="178" t="s">
        <v>9136</v>
      </c>
      <c r="P678" s="178" t="s">
        <v>9137</v>
      </c>
      <c r="Q678" s="178" t="s">
        <v>9138</v>
      </c>
      <c r="R678" s="178" t="s">
        <v>11927</v>
      </c>
      <c r="S678" s="178" t="s">
        <v>11927</v>
      </c>
      <c r="T678" s="178" t="s">
        <v>177</v>
      </c>
      <c r="U678" s="178">
        <v>60</v>
      </c>
      <c r="V678" s="178" t="s">
        <v>13954</v>
      </c>
      <c r="W678" s="177">
        <v>0</v>
      </c>
      <c r="X678" s="178">
        <v>0</v>
      </c>
      <c r="Y678" s="178" t="s">
        <v>173</v>
      </c>
      <c r="Z678" s="178" t="s">
        <v>25</v>
      </c>
      <c r="AA678" s="178" t="s">
        <v>189</v>
      </c>
      <c r="AB678" s="178">
        <v>1</v>
      </c>
      <c r="AC678" s="92" t="s">
        <v>506</v>
      </c>
      <c r="AD678" s="112">
        <f>IF(T678="SOPORTE_TELEFÓNICO",'BASE LIQUIDACION REDEBAN 2025'!$B$19,IF(AND(T678="VISITA_TÉCNICA",Z678="TIPO II"),'BASE LIQUIDACION REDEBAN 2025'!$B$18,'BASE LIQUIDACION REDEBAN 2025'!$B$17))</f>
        <v>35779.500569199998</v>
      </c>
      <c r="AE678" s="97">
        <v>0</v>
      </c>
      <c r="AF678" s="97">
        <f t="shared" si="10"/>
        <v>35779.500569199998</v>
      </c>
    </row>
    <row r="679" spans="1:32" s="85" customFormat="1" ht="13.15">
      <c r="A679" s="178" t="s">
        <v>68</v>
      </c>
      <c r="B679" s="95" t="str">
        <f>VLOOKUP(A679,'CENTRO DE COSTOS'!A:D,4,FALSE)</f>
        <v>WILLIAM ASDRUBAL ROZO ROZO</v>
      </c>
      <c r="C679" s="95" t="str">
        <f>VLOOKUP(A679,'CENTRO DE COSTOS'!A:D,2,FALSE)</f>
        <v>0004-0004</v>
      </c>
      <c r="D679" s="178">
        <v>91001</v>
      </c>
      <c r="E679" s="178">
        <v>2290844</v>
      </c>
      <c r="F679" s="178">
        <v>78874</v>
      </c>
      <c r="G679" s="178" t="s">
        <v>12987</v>
      </c>
      <c r="H679" s="178" t="s">
        <v>12988</v>
      </c>
      <c r="I679" s="178" t="s">
        <v>12989</v>
      </c>
      <c r="J679" s="110" t="s">
        <v>167</v>
      </c>
      <c r="K679" s="178">
        <v>2290844</v>
      </c>
      <c r="L679" s="178" t="s">
        <v>13955</v>
      </c>
      <c r="M679" s="176">
        <v>45819.677777777775</v>
      </c>
      <c r="N679" s="176">
        <v>45828.460173611114</v>
      </c>
      <c r="O679" s="178" t="s">
        <v>9136</v>
      </c>
      <c r="P679" s="178" t="s">
        <v>9137</v>
      </c>
      <c r="Q679" s="178" t="s">
        <v>9138</v>
      </c>
      <c r="R679" s="178" t="s">
        <v>11927</v>
      </c>
      <c r="S679" s="178" t="s">
        <v>11927</v>
      </c>
      <c r="T679" s="178" t="s">
        <v>9971</v>
      </c>
      <c r="U679" s="178">
        <v>30</v>
      </c>
      <c r="V679" s="178" t="s">
        <v>13956</v>
      </c>
      <c r="W679" s="177">
        <v>45899500933</v>
      </c>
      <c r="X679" s="178" t="s">
        <v>12097</v>
      </c>
      <c r="Y679" s="178" t="s">
        <v>173</v>
      </c>
      <c r="Z679" s="178" t="s">
        <v>175</v>
      </c>
      <c r="AA679" s="178" t="s">
        <v>227</v>
      </c>
      <c r="AB679" s="178">
        <v>0</v>
      </c>
      <c r="AC679" s="92" t="s">
        <v>259</v>
      </c>
      <c r="AD679" s="112">
        <f>IF(T679="SOPORTE_TELEFÓNICO",'BASE LIQUIDACION REDEBAN 2025'!$B$19,IF(AND(T679="VISITA_TÉCNICA",Z679="TIPO II"),'BASE LIQUIDACION REDEBAN 2025'!$B$18,'BASE LIQUIDACION REDEBAN 2025'!$B$17))</f>
        <v>35779.500569199998</v>
      </c>
      <c r="AE679" s="97">
        <v>0</v>
      </c>
      <c r="AF679" s="97">
        <f t="shared" si="10"/>
        <v>35779.500569199998</v>
      </c>
    </row>
    <row r="680" spans="1:32" s="85" customFormat="1" ht="13.15">
      <c r="A680" s="178" t="s">
        <v>72</v>
      </c>
      <c r="B680" s="95" t="str">
        <f>VLOOKUP(A680,'CENTRO DE COSTOS'!A:D,4,FALSE)</f>
        <v>MIGUEL JULIÁN HERNÁNDEZ GUARÍN</v>
      </c>
      <c r="C680" s="95" t="str">
        <f>VLOOKUP(A680,'CENTRO DE COSTOS'!A:D,2,FALSE)</f>
        <v>0004-0008</v>
      </c>
      <c r="D680" s="178">
        <v>68217</v>
      </c>
      <c r="E680" s="178">
        <v>2313050</v>
      </c>
      <c r="F680" s="178">
        <v>44212</v>
      </c>
      <c r="G680" s="178" t="s">
        <v>180</v>
      </c>
      <c r="H680" s="178" t="s">
        <v>12284</v>
      </c>
      <c r="I680" s="178" t="s">
        <v>13957</v>
      </c>
      <c r="J680" s="110" t="s">
        <v>167</v>
      </c>
      <c r="K680" s="178">
        <v>2313050</v>
      </c>
      <c r="L680" s="178" t="s">
        <v>13958</v>
      </c>
      <c r="M680" s="176">
        <v>45825.333333333336</v>
      </c>
      <c r="N680" s="176">
        <v>45828.462777777779</v>
      </c>
      <c r="O680" s="178" t="s">
        <v>9136</v>
      </c>
      <c r="P680" s="178" t="s">
        <v>9137</v>
      </c>
      <c r="Q680" s="178" t="s">
        <v>9138</v>
      </c>
      <c r="R680" s="178" t="s">
        <v>11927</v>
      </c>
      <c r="S680" s="178" t="s">
        <v>11927</v>
      </c>
      <c r="T680" s="178" t="s">
        <v>9971</v>
      </c>
      <c r="U680" s="178">
        <v>30</v>
      </c>
      <c r="V680" s="178" t="s">
        <v>13956</v>
      </c>
      <c r="W680" s="177" t="s">
        <v>13959</v>
      </c>
      <c r="X680" s="178" t="s">
        <v>11942</v>
      </c>
      <c r="Y680" s="178" t="s">
        <v>173</v>
      </c>
      <c r="Z680" s="178" t="s">
        <v>32</v>
      </c>
      <c r="AA680" s="178" t="s">
        <v>189</v>
      </c>
      <c r="AB680" s="178">
        <v>0</v>
      </c>
      <c r="AC680" s="92" t="s">
        <v>3341</v>
      </c>
      <c r="AD680" s="112">
        <f>IF(T680="SOPORTE_TELEFÓNICO",'BASE LIQUIDACION REDEBAN 2025'!$B$19,IF(AND(T680="VISITA_TÉCNICA",Z680="TIPO II"),'BASE LIQUIDACION REDEBAN 2025'!$B$18,'BASE LIQUIDACION REDEBAN 2025'!$B$17))</f>
        <v>35779.500569199998</v>
      </c>
      <c r="AE680" s="97">
        <v>0</v>
      </c>
      <c r="AF680" s="97">
        <f t="shared" si="10"/>
        <v>35779.500569199998</v>
      </c>
    </row>
    <row r="681" spans="1:32" s="85" customFormat="1" ht="13.15">
      <c r="A681" s="178" t="s">
        <v>94</v>
      </c>
      <c r="B681" s="95" t="str">
        <f>VLOOKUP(A681,'CENTRO DE COSTOS'!A:D,4,FALSE)</f>
        <v>DIEGO FERNANDO HENAO CARDONA</v>
      </c>
      <c r="C681" s="95" t="str">
        <f>VLOOKUP(A681,'CENTRO DE COSTOS'!A:D,2,FALSE)</f>
        <v>0004-0002</v>
      </c>
      <c r="D681" s="178">
        <v>63130</v>
      </c>
      <c r="E681" s="178">
        <v>2329418</v>
      </c>
      <c r="F681" s="178">
        <v>71629</v>
      </c>
      <c r="G681" s="178" t="s">
        <v>578</v>
      </c>
      <c r="H681" s="178" t="s">
        <v>13100</v>
      </c>
      <c r="I681" s="178" t="s">
        <v>13960</v>
      </c>
      <c r="J681" s="110" t="s">
        <v>167</v>
      </c>
      <c r="K681" s="178">
        <v>2329418</v>
      </c>
      <c r="L681" s="178" t="s">
        <v>13961</v>
      </c>
      <c r="M681" s="176">
        <v>45827.454861111109</v>
      </c>
      <c r="N681" s="176">
        <v>45828.463067129633</v>
      </c>
      <c r="O681" s="178" t="s">
        <v>9136</v>
      </c>
      <c r="P681" s="178" t="s">
        <v>9137</v>
      </c>
      <c r="Q681" s="178" t="s">
        <v>9138</v>
      </c>
      <c r="R681" s="178" t="s">
        <v>11927</v>
      </c>
      <c r="S681" s="178" t="s">
        <v>11927</v>
      </c>
      <c r="T681" s="178" t="s">
        <v>177</v>
      </c>
      <c r="U681" s="178">
        <v>30</v>
      </c>
      <c r="V681" s="178" t="s">
        <v>13962</v>
      </c>
      <c r="W681" s="177">
        <v>0</v>
      </c>
      <c r="X681" s="178">
        <v>0</v>
      </c>
      <c r="Y681" s="178" t="s">
        <v>173</v>
      </c>
      <c r="Z681" s="178" t="s">
        <v>28</v>
      </c>
      <c r="AA681" s="178" t="s">
        <v>189</v>
      </c>
      <c r="AB681" s="178">
        <v>1</v>
      </c>
      <c r="AC681" s="92" t="s">
        <v>467</v>
      </c>
      <c r="AD681" s="112">
        <f>IF(T681="SOPORTE_TELEFÓNICO",'BASE LIQUIDACION REDEBAN 2025'!$B$19,IF(AND(T681="VISITA_TÉCNICA",Z681="TIPO II"),'BASE LIQUIDACION REDEBAN 2025'!$B$18,'BASE LIQUIDACION REDEBAN 2025'!$B$17))</f>
        <v>67654.12000000001</v>
      </c>
      <c r="AE681" s="97">
        <v>0</v>
      </c>
      <c r="AF681" s="97">
        <f t="shared" si="10"/>
        <v>67654.12000000001</v>
      </c>
    </row>
    <row r="682" spans="1:32" s="85" customFormat="1" ht="13.15">
      <c r="A682" s="178" t="s">
        <v>92</v>
      </c>
      <c r="B682" s="95" t="str">
        <f>VLOOKUP(A682,'CENTRO DE COSTOS'!A:D,4,FALSE)</f>
        <v>KEVIN ALEXIS CORZO BUSTOS</v>
      </c>
      <c r="C682" s="95" t="str">
        <f>VLOOKUP(A682,'CENTRO DE COSTOS'!A:D,2,FALSE)</f>
        <v>0004-0007</v>
      </c>
      <c r="D682" s="178">
        <v>41298</v>
      </c>
      <c r="E682" s="178">
        <v>2312864</v>
      </c>
      <c r="F682" s="178">
        <v>61199</v>
      </c>
      <c r="G682" s="178" t="s">
        <v>256</v>
      </c>
      <c r="H682" s="178" t="s">
        <v>2100</v>
      </c>
      <c r="I682" s="178" t="s">
        <v>13963</v>
      </c>
      <c r="J682" s="110" t="s">
        <v>167</v>
      </c>
      <c r="K682" s="178">
        <v>2312864</v>
      </c>
      <c r="L682" s="178" t="s">
        <v>13964</v>
      </c>
      <c r="M682" s="176">
        <v>45825.333333333336</v>
      </c>
      <c r="N682" s="176">
        <v>45828.463206018518</v>
      </c>
      <c r="O682" s="178" t="s">
        <v>9136</v>
      </c>
      <c r="P682" s="178" t="s">
        <v>9137</v>
      </c>
      <c r="Q682" s="178" t="s">
        <v>9138</v>
      </c>
      <c r="R682" s="178" t="s">
        <v>11927</v>
      </c>
      <c r="S682" s="178" t="s">
        <v>11927</v>
      </c>
      <c r="T682" s="178" t="s">
        <v>9971</v>
      </c>
      <c r="U682" s="178">
        <v>90</v>
      </c>
      <c r="V682" s="178" t="s">
        <v>13965</v>
      </c>
      <c r="W682" s="177" t="s">
        <v>13966</v>
      </c>
      <c r="X682" s="178" t="s">
        <v>12037</v>
      </c>
      <c r="Y682" s="178" t="s">
        <v>173</v>
      </c>
      <c r="Z682" s="178" t="s">
        <v>30</v>
      </c>
      <c r="AA682" s="178" t="s">
        <v>189</v>
      </c>
      <c r="AB682" s="178">
        <v>0</v>
      </c>
      <c r="AC682" s="92" t="s">
        <v>307</v>
      </c>
      <c r="AD682" s="112">
        <f>IF(T682="SOPORTE_TELEFÓNICO",'BASE LIQUIDACION REDEBAN 2025'!$B$19,IF(AND(T682="VISITA_TÉCNICA",Z682="TIPO II"),'BASE LIQUIDACION REDEBAN 2025'!$B$18,'BASE LIQUIDACION REDEBAN 2025'!$B$17))</f>
        <v>35779.500569199998</v>
      </c>
      <c r="AE682" s="97">
        <v>0</v>
      </c>
      <c r="AF682" s="97">
        <f t="shared" si="10"/>
        <v>35779.500569199998</v>
      </c>
    </row>
    <row r="683" spans="1:32" s="85" customFormat="1" ht="13.15">
      <c r="A683" s="178" t="s">
        <v>99</v>
      </c>
      <c r="B683" s="95" t="str">
        <f>VLOOKUP(A683,'CENTRO DE COSTOS'!A:D,4,FALSE)</f>
        <v>JOSE MAURICIO HERNANDEZ ROJAS</v>
      </c>
      <c r="C683" s="95" t="str">
        <f>VLOOKUP(A683,'CENTRO DE COSTOS'!A:D,2,FALSE)</f>
        <v>0004-0001</v>
      </c>
      <c r="D683" s="178">
        <v>20250</v>
      </c>
      <c r="E683" s="178">
        <v>2315947</v>
      </c>
      <c r="F683" s="178">
        <v>26096</v>
      </c>
      <c r="G683" s="178" t="s">
        <v>269</v>
      </c>
      <c r="H683" s="178" t="s">
        <v>677</v>
      </c>
      <c r="I683" s="178" t="s">
        <v>13967</v>
      </c>
      <c r="J683" s="110" t="s">
        <v>167</v>
      </c>
      <c r="K683" s="178">
        <v>2315947</v>
      </c>
      <c r="L683" s="178" t="s">
        <v>13968</v>
      </c>
      <c r="M683" s="176">
        <v>45825.468055555553</v>
      </c>
      <c r="N683" s="176">
        <v>45828.463807870372</v>
      </c>
      <c r="O683" s="178" t="s">
        <v>9136</v>
      </c>
      <c r="P683" s="178" t="s">
        <v>9137</v>
      </c>
      <c r="Q683" s="178" t="s">
        <v>9138</v>
      </c>
      <c r="R683" s="178" t="s">
        <v>11927</v>
      </c>
      <c r="S683" s="178" t="s">
        <v>11927</v>
      </c>
      <c r="T683" s="178" t="s">
        <v>9971</v>
      </c>
      <c r="U683" s="178">
        <v>40</v>
      </c>
      <c r="V683" s="178" t="s">
        <v>13969</v>
      </c>
      <c r="W683" s="177" t="s">
        <v>13970</v>
      </c>
      <c r="X683" s="178" t="s">
        <v>12037</v>
      </c>
      <c r="Y683" s="178" t="s">
        <v>173</v>
      </c>
      <c r="Z683" s="178" t="s">
        <v>30</v>
      </c>
      <c r="AA683" s="178" t="s">
        <v>189</v>
      </c>
      <c r="AB683" s="178">
        <v>0</v>
      </c>
      <c r="AC683" s="92" t="s">
        <v>639</v>
      </c>
      <c r="AD683" s="112">
        <f>IF(T683="SOPORTE_TELEFÓNICO",'BASE LIQUIDACION REDEBAN 2025'!$B$19,IF(AND(T683="VISITA_TÉCNICA",Z683="TIPO II"),'BASE LIQUIDACION REDEBAN 2025'!$B$18,'BASE LIQUIDACION REDEBAN 2025'!$B$17))</f>
        <v>35779.500569199998</v>
      </c>
      <c r="AE683" s="97">
        <v>0</v>
      </c>
      <c r="AF683" s="97">
        <f t="shared" si="10"/>
        <v>35779.500569199998</v>
      </c>
    </row>
    <row r="684" spans="1:32" s="85" customFormat="1" ht="13.15">
      <c r="A684" s="178" t="s">
        <v>80</v>
      </c>
      <c r="B684" s="95" t="str">
        <f>VLOOKUP(A684,'CENTRO DE COSTOS'!A:D,4,FALSE)</f>
        <v>JOSE MAURICIO HERNANDEZ ROJAS</v>
      </c>
      <c r="C684" s="95" t="str">
        <f>VLOOKUP(A684,'CENTRO DE COSTOS'!A:D,2,FALSE)</f>
        <v>0004-0001</v>
      </c>
      <c r="D684" s="178">
        <v>13001</v>
      </c>
      <c r="E684" s="178">
        <v>2331526</v>
      </c>
      <c r="F684" s="178">
        <v>61486</v>
      </c>
      <c r="G684" s="178" t="s">
        <v>364</v>
      </c>
      <c r="H684" s="178" t="s">
        <v>80</v>
      </c>
      <c r="I684" s="178" t="s">
        <v>9307</v>
      </c>
      <c r="J684" s="110" t="s">
        <v>167</v>
      </c>
      <c r="K684" s="178">
        <v>2331526</v>
      </c>
      <c r="L684" s="178" t="s">
        <v>13971</v>
      </c>
      <c r="M684" s="176">
        <v>45827.63958333333</v>
      </c>
      <c r="N684" s="176">
        <v>45828.468715277777</v>
      </c>
      <c r="O684" s="178" t="s">
        <v>9136</v>
      </c>
      <c r="P684" s="178" t="s">
        <v>9137</v>
      </c>
      <c r="Q684" s="178" t="s">
        <v>9138</v>
      </c>
      <c r="R684" s="178" t="s">
        <v>11927</v>
      </c>
      <c r="S684" s="178" t="s">
        <v>11927</v>
      </c>
      <c r="T684" s="178" t="s">
        <v>177</v>
      </c>
      <c r="U684" s="178">
        <v>20</v>
      </c>
      <c r="V684" s="178" t="s">
        <v>13972</v>
      </c>
      <c r="W684" s="177">
        <v>0</v>
      </c>
      <c r="X684" s="178">
        <v>0</v>
      </c>
      <c r="Y684" s="178" t="s">
        <v>173</v>
      </c>
      <c r="Z684" s="178" t="s">
        <v>25</v>
      </c>
      <c r="AA684" s="178" t="s">
        <v>189</v>
      </c>
      <c r="AB684" s="178">
        <v>1</v>
      </c>
      <c r="AC684" s="92" t="s">
        <v>3263</v>
      </c>
      <c r="AD684" s="112">
        <f>IF(T684="SOPORTE_TELEFÓNICO",'BASE LIQUIDACION REDEBAN 2025'!$B$19,IF(AND(T684="VISITA_TÉCNICA",Z684="TIPO II"),'BASE LIQUIDACION REDEBAN 2025'!$B$18,'BASE LIQUIDACION REDEBAN 2025'!$B$17))</f>
        <v>35779.500569199998</v>
      </c>
      <c r="AE684" s="97">
        <v>0</v>
      </c>
      <c r="AF684" s="97">
        <f t="shared" si="10"/>
        <v>35779.500569199998</v>
      </c>
    </row>
    <row r="685" spans="1:32" s="85" customFormat="1" ht="13.15">
      <c r="A685" s="178" t="s">
        <v>76</v>
      </c>
      <c r="B685" s="95" t="str">
        <f>VLOOKUP(A685,'CENTRO DE COSTOS'!A:D,4,FALSE)</f>
        <v>DIEGO FERNANDO HENAO CARDONA</v>
      </c>
      <c r="C685" s="95" t="str">
        <f>VLOOKUP(A685,'CENTRO DE COSTOS'!A:D,2,FALSE)</f>
        <v>0004-0003</v>
      </c>
      <c r="D685" s="178">
        <v>76364</v>
      </c>
      <c r="E685" s="178">
        <v>2332229</v>
      </c>
      <c r="F685" s="178">
        <v>52732</v>
      </c>
      <c r="G685" s="178" t="s">
        <v>230</v>
      </c>
      <c r="H685" s="178" t="s">
        <v>7679</v>
      </c>
      <c r="I685" s="178" t="s">
        <v>13973</v>
      </c>
      <c r="J685" s="110" t="s">
        <v>167</v>
      </c>
      <c r="K685" s="178">
        <v>2332229</v>
      </c>
      <c r="L685" s="178" t="s">
        <v>13974</v>
      </c>
      <c r="M685" s="176">
        <v>45827.679166666669</v>
      </c>
      <c r="N685" s="176">
        <v>45828.487638888888</v>
      </c>
      <c r="O685" s="178" t="s">
        <v>9136</v>
      </c>
      <c r="P685" s="178" t="s">
        <v>9137</v>
      </c>
      <c r="Q685" s="178" t="s">
        <v>9138</v>
      </c>
      <c r="R685" s="178" t="s">
        <v>11927</v>
      </c>
      <c r="S685" s="178" t="s">
        <v>11927</v>
      </c>
      <c r="T685" s="178" t="s">
        <v>177</v>
      </c>
      <c r="U685" s="178">
        <v>150</v>
      </c>
      <c r="V685" s="178" t="s">
        <v>13975</v>
      </c>
      <c r="W685" s="177">
        <v>0</v>
      </c>
      <c r="X685" s="178">
        <v>0</v>
      </c>
      <c r="Y685" s="178" t="s">
        <v>173</v>
      </c>
      <c r="Z685" s="178" t="s">
        <v>28</v>
      </c>
      <c r="AA685" s="178" t="s">
        <v>189</v>
      </c>
      <c r="AB685" s="178">
        <v>1</v>
      </c>
      <c r="AC685" s="92">
        <v>0</v>
      </c>
      <c r="AD685" s="112">
        <f>IF(T685="SOPORTE_TELEFÓNICO",'BASE LIQUIDACION REDEBAN 2025'!$B$19,IF(AND(T685="VISITA_TÉCNICA",Z685="TIPO II"),'BASE LIQUIDACION REDEBAN 2025'!$B$18,'BASE LIQUIDACION REDEBAN 2025'!$B$17))</f>
        <v>67654.12000000001</v>
      </c>
      <c r="AE685" s="97">
        <v>0</v>
      </c>
      <c r="AF685" s="97">
        <f t="shared" si="10"/>
        <v>67654.12000000001</v>
      </c>
    </row>
    <row r="686" spans="1:32" s="85" customFormat="1" ht="13.15">
      <c r="A686" s="178" t="s">
        <v>90</v>
      </c>
      <c r="B686" s="95" t="str">
        <f>VLOOKUP(A686,'CENTRO DE COSTOS'!A:D,4,FALSE)</f>
        <v>JUAN SEBASTIÁN RÍOS CASTRILLÓN</v>
      </c>
      <c r="C686" s="95" t="str">
        <f>VLOOKUP(A686,'CENTRO DE COSTOS'!A:D,2,FALSE)</f>
        <v>0004-0005</v>
      </c>
      <c r="D686" s="178">
        <v>5001</v>
      </c>
      <c r="E686" s="178">
        <v>2308839</v>
      </c>
      <c r="F686" s="178">
        <v>60786</v>
      </c>
      <c r="G686" s="178" t="s">
        <v>290</v>
      </c>
      <c r="H686" s="178" t="s">
        <v>90</v>
      </c>
      <c r="I686" s="178" t="s">
        <v>13976</v>
      </c>
      <c r="J686" s="110" t="s">
        <v>167</v>
      </c>
      <c r="K686" s="178">
        <v>2308839</v>
      </c>
      <c r="L686" s="178" t="s">
        <v>13977</v>
      </c>
      <c r="M686" s="176">
        <v>45824.439583333333</v>
      </c>
      <c r="N686" s="176">
        <v>45828.493530092594</v>
      </c>
      <c r="O686" s="178" t="s">
        <v>9136</v>
      </c>
      <c r="P686" s="178" t="s">
        <v>9137</v>
      </c>
      <c r="Q686" s="178" t="s">
        <v>9138</v>
      </c>
      <c r="R686" s="178" t="s">
        <v>11927</v>
      </c>
      <c r="S686" s="178" t="s">
        <v>11927</v>
      </c>
      <c r="T686" s="178" t="s">
        <v>177</v>
      </c>
      <c r="U686" s="178">
        <v>60</v>
      </c>
      <c r="V686" s="178" t="s">
        <v>13978</v>
      </c>
      <c r="W686" s="177">
        <v>0</v>
      </c>
      <c r="X686" s="178">
        <v>0</v>
      </c>
      <c r="Y686" s="178" t="s">
        <v>173</v>
      </c>
      <c r="Z686" s="178" t="s">
        <v>25</v>
      </c>
      <c r="AA686" s="178" t="s">
        <v>189</v>
      </c>
      <c r="AB686" s="178">
        <v>1</v>
      </c>
      <c r="AC686" s="92" t="s">
        <v>639</v>
      </c>
      <c r="AD686" s="112">
        <f>IF(T686="SOPORTE_TELEFÓNICO",'BASE LIQUIDACION REDEBAN 2025'!$B$19,IF(AND(T686="VISITA_TÉCNICA",Z686="TIPO II"),'BASE LIQUIDACION REDEBAN 2025'!$B$18,'BASE LIQUIDACION REDEBAN 2025'!$B$17))</f>
        <v>35779.500569199998</v>
      </c>
      <c r="AE686" s="97">
        <v>0</v>
      </c>
      <c r="AF686" s="97">
        <f t="shared" si="10"/>
        <v>35779.500569199998</v>
      </c>
    </row>
    <row r="687" spans="1:32" s="85" customFormat="1" ht="13.15">
      <c r="A687" s="178" t="s">
        <v>98</v>
      </c>
      <c r="B687" s="95" t="str">
        <f>VLOOKUP(A687,'CENTRO DE COSTOS'!A:D,4,FALSE)</f>
        <v>MIGUEL JULIÁN HERNÁNDEZ GUARÍN</v>
      </c>
      <c r="C687" s="95" t="str">
        <f>VLOOKUP(A687,'CENTRO DE COSTOS'!A:D,2,FALSE)</f>
        <v>0004-0008</v>
      </c>
      <c r="D687" s="178">
        <v>15759</v>
      </c>
      <c r="E687" s="178">
        <v>2324406</v>
      </c>
      <c r="F687" s="178">
        <v>77636</v>
      </c>
      <c r="G687" s="178" t="s">
        <v>371</v>
      </c>
      <c r="H687" s="178" t="s">
        <v>372</v>
      </c>
      <c r="I687" s="178" t="s">
        <v>13979</v>
      </c>
      <c r="J687" s="110" t="s">
        <v>167</v>
      </c>
      <c r="K687" s="178">
        <v>2324406</v>
      </c>
      <c r="L687" s="178" t="s">
        <v>13980</v>
      </c>
      <c r="M687" s="176">
        <v>45826.529861111114</v>
      </c>
      <c r="N687" s="176">
        <v>45828.503101851849</v>
      </c>
      <c r="O687" s="178" t="s">
        <v>9136</v>
      </c>
      <c r="P687" s="178" t="s">
        <v>9137</v>
      </c>
      <c r="Q687" s="178" t="s">
        <v>9138</v>
      </c>
      <c r="R687" s="178" t="s">
        <v>11927</v>
      </c>
      <c r="S687" s="178" t="s">
        <v>11927</v>
      </c>
      <c r="T687" s="178" t="s">
        <v>177</v>
      </c>
      <c r="U687" s="178">
        <v>30</v>
      </c>
      <c r="V687" s="178" t="s">
        <v>13981</v>
      </c>
      <c r="W687" s="177">
        <v>0</v>
      </c>
      <c r="X687" s="178">
        <v>0</v>
      </c>
      <c r="Y687" s="178" t="s">
        <v>173</v>
      </c>
      <c r="Z687" s="178" t="s">
        <v>28</v>
      </c>
      <c r="AA687" s="178" t="s">
        <v>189</v>
      </c>
      <c r="AB687" s="178">
        <v>1</v>
      </c>
      <c r="AC687" s="92" t="s">
        <v>3263</v>
      </c>
      <c r="AD687" s="112">
        <f>IF(T687="SOPORTE_TELEFÓNICO",'BASE LIQUIDACION REDEBAN 2025'!$B$19,IF(AND(T687="VISITA_TÉCNICA",Z687="TIPO II"),'BASE LIQUIDACION REDEBAN 2025'!$B$18,'BASE LIQUIDACION REDEBAN 2025'!$B$17))</f>
        <v>67654.12000000001</v>
      </c>
      <c r="AE687" s="97">
        <v>0</v>
      </c>
      <c r="AF687" s="97">
        <f t="shared" si="10"/>
        <v>67654.12000000001</v>
      </c>
    </row>
    <row r="688" spans="1:32" s="85" customFormat="1" ht="13.15">
      <c r="A688" s="178" t="s">
        <v>68</v>
      </c>
      <c r="B688" s="95" t="str">
        <f>VLOOKUP(A688,'CENTRO DE COSTOS'!A:D,4,FALSE)</f>
        <v>WILLIAM ASDRUBAL ROZO ROZO</v>
      </c>
      <c r="C688" s="95" t="str">
        <f>VLOOKUP(A688,'CENTRO DE COSTOS'!A:D,2,FALSE)</f>
        <v>0004-0004</v>
      </c>
      <c r="D688" s="178">
        <v>11001</v>
      </c>
      <c r="E688" s="178">
        <v>2334499</v>
      </c>
      <c r="F688" s="178">
        <v>46936</v>
      </c>
      <c r="G688" s="178" t="s">
        <v>298</v>
      </c>
      <c r="H688" s="178" t="s">
        <v>68</v>
      </c>
      <c r="I688" s="178" t="s">
        <v>12203</v>
      </c>
      <c r="J688" s="110" t="s">
        <v>167</v>
      </c>
      <c r="K688" s="178">
        <v>2334499</v>
      </c>
      <c r="L688" s="178" t="s">
        <v>13982</v>
      </c>
      <c r="M688" s="176">
        <v>45828.383333333331</v>
      </c>
      <c r="N688" s="176">
        <v>45828.506030092591</v>
      </c>
      <c r="O688" s="178" t="s">
        <v>9136</v>
      </c>
      <c r="P688" s="178" t="s">
        <v>9137</v>
      </c>
      <c r="Q688" s="178" t="s">
        <v>9138</v>
      </c>
      <c r="R688" s="178" t="s">
        <v>11927</v>
      </c>
      <c r="S688" s="178" t="s">
        <v>11927</v>
      </c>
      <c r="T688" s="178" t="s">
        <v>177</v>
      </c>
      <c r="U688" s="178">
        <v>60</v>
      </c>
      <c r="V688" s="178" t="s">
        <v>13983</v>
      </c>
      <c r="W688" s="177">
        <v>0</v>
      </c>
      <c r="X688" s="178">
        <v>0</v>
      </c>
      <c r="Y688" s="178" t="s">
        <v>173</v>
      </c>
      <c r="Z688" s="178" t="s">
        <v>25</v>
      </c>
      <c r="AA688" s="178" t="s">
        <v>189</v>
      </c>
      <c r="AB688" s="178">
        <v>1</v>
      </c>
      <c r="AC688" s="92" t="s">
        <v>1288</v>
      </c>
      <c r="AD688" s="112">
        <f>IF(T688="SOPORTE_TELEFÓNICO",'BASE LIQUIDACION REDEBAN 2025'!$B$19,IF(AND(T688="VISITA_TÉCNICA",Z688="TIPO II"),'BASE LIQUIDACION REDEBAN 2025'!$B$18,'BASE LIQUIDACION REDEBAN 2025'!$B$17))</f>
        <v>35779.500569199998</v>
      </c>
      <c r="AE688" s="97">
        <v>0</v>
      </c>
      <c r="AF688" s="97">
        <f t="shared" si="10"/>
        <v>35779.500569199998</v>
      </c>
    </row>
    <row r="689" spans="1:32" s="85" customFormat="1" ht="13.15">
      <c r="A689" s="178" t="s">
        <v>76</v>
      </c>
      <c r="B689" s="95" t="str">
        <f>VLOOKUP(A689,'CENTRO DE COSTOS'!A:D,4,FALSE)</f>
        <v>DIEGO FERNANDO HENAO CARDONA</v>
      </c>
      <c r="C689" s="95" t="str">
        <f>VLOOKUP(A689,'CENTRO DE COSTOS'!A:D,2,FALSE)</f>
        <v>0004-0003</v>
      </c>
      <c r="D689" s="178">
        <v>76364</v>
      </c>
      <c r="E689" s="178">
        <v>2328600</v>
      </c>
      <c r="F689" s="178">
        <v>71851</v>
      </c>
      <c r="G689" s="178" t="s">
        <v>230</v>
      </c>
      <c r="H689" s="178" t="s">
        <v>7679</v>
      </c>
      <c r="I689" s="178" t="s">
        <v>13984</v>
      </c>
      <c r="J689" s="110" t="s">
        <v>167</v>
      </c>
      <c r="K689" s="178">
        <v>2328600</v>
      </c>
      <c r="L689" s="178" t="s">
        <v>13985</v>
      </c>
      <c r="M689" s="176">
        <v>45827.400694444441</v>
      </c>
      <c r="N689" s="176">
        <v>45828.515162037038</v>
      </c>
      <c r="O689" s="178" t="s">
        <v>9136</v>
      </c>
      <c r="P689" s="178" t="s">
        <v>9137</v>
      </c>
      <c r="Q689" s="178" t="s">
        <v>9138</v>
      </c>
      <c r="R689" s="178" t="s">
        <v>11927</v>
      </c>
      <c r="S689" s="178" t="s">
        <v>11927</v>
      </c>
      <c r="T689" s="178" t="s">
        <v>177</v>
      </c>
      <c r="U689" s="178">
        <v>20</v>
      </c>
      <c r="V689" s="178" t="s">
        <v>13986</v>
      </c>
      <c r="W689" s="177">
        <v>0</v>
      </c>
      <c r="X689" s="178">
        <v>0</v>
      </c>
      <c r="Y689" s="178" t="s">
        <v>173</v>
      </c>
      <c r="Z689" s="178" t="s">
        <v>28</v>
      </c>
      <c r="AA689" s="178" t="s">
        <v>189</v>
      </c>
      <c r="AB689" s="178">
        <v>1</v>
      </c>
      <c r="AC689" s="92" t="s">
        <v>340</v>
      </c>
      <c r="AD689" s="112">
        <f>IF(T689="SOPORTE_TELEFÓNICO",'BASE LIQUIDACION REDEBAN 2025'!$B$19,IF(AND(T689="VISITA_TÉCNICA",Z689="TIPO II"),'BASE LIQUIDACION REDEBAN 2025'!$B$18,'BASE LIQUIDACION REDEBAN 2025'!$B$17))</f>
        <v>67654.12000000001</v>
      </c>
      <c r="AE689" s="97">
        <v>0</v>
      </c>
      <c r="AF689" s="97">
        <f t="shared" si="10"/>
        <v>67654.12000000001</v>
      </c>
    </row>
    <row r="690" spans="1:32" s="85" customFormat="1" ht="13.15">
      <c r="A690" s="178" t="s">
        <v>98</v>
      </c>
      <c r="B690" s="95" t="str">
        <f>VLOOKUP(A690,'CENTRO DE COSTOS'!A:D,4,FALSE)</f>
        <v>MIGUEL JULIÁN HERNÁNDEZ GUARÍN</v>
      </c>
      <c r="C690" s="95" t="str">
        <f>VLOOKUP(A690,'CENTRO DE COSTOS'!A:D,2,FALSE)</f>
        <v>0004-0008</v>
      </c>
      <c r="D690" s="178">
        <v>15176</v>
      </c>
      <c r="E690" s="178">
        <v>2326860</v>
      </c>
      <c r="F690" s="178">
        <v>33107</v>
      </c>
      <c r="G690" s="178" t="s">
        <v>371</v>
      </c>
      <c r="H690" s="178" t="s">
        <v>1160</v>
      </c>
      <c r="I690" s="178" t="s">
        <v>13987</v>
      </c>
      <c r="J690" s="110" t="s">
        <v>167</v>
      </c>
      <c r="K690" s="178">
        <v>2326860</v>
      </c>
      <c r="L690" s="178" t="s">
        <v>13988</v>
      </c>
      <c r="M690" s="176">
        <v>45827.333333333336</v>
      </c>
      <c r="N690" s="176">
        <v>45828.520185185182</v>
      </c>
      <c r="O690" s="178" t="s">
        <v>9136</v>
      </c>
      <c r="P690" s="178" t="s">
        <v>9137</v>
      </c>
      <c r="Q690" s="178" t="s">
        <v>9138</v>
      </c>
      <c r="R690" s="178" t="s">
        <v>11927</v>
      </c>
      <c r="S690" s="178" t="s">
        <v>11927</v>
      </c>
      <c r="T690" s="178" t="s">
        <v>9971</v>
      </c>
      <c r="U690" s="178">
        <v>80</v>
      </c>
      <c r="V690" s="178" t="s">
        <v>13989</v>
      </c>
      <c r="W690" s="177" t="s">
        <v>13990</v>
      </c>
      <c r="X690" s="178" t="s">
        <v>11942</v>
      </c>
      <c r="Y690" s="178" t="s">
        <v>173</v>
      </c>
      <c r="Z690" s="178" t="s">
        <v>30</v>
      </c>
      <c r="AA690" s="178" t="s">
        <v>189</v>
      </c>
      <c r="AB690" s="178">
        <v>0</v>
      </c>
      <c r="AC690" s="92" t="s">
        <v>582</v>
      </c>
      <c r="AD690" s="112">
        <f>IF(T690="SOPORTE_TELEFÓNICO",'BASE LIQUIDACION REDEBAN 2025'!$B$19,IF(AND(T690="VISITA_TÉCNICA",Z690="TIPO II"),'BASE LIQUIDACION REDEBAN 2025'!$B$18,'BASE LIQUIDACION REDEBAN 2025'!$B$17))</f>
        <v>35779.500569199998</v>
      </c>
      <c r="AE690" s="97">
        <v>0</v>
      </c>
      <c r="AF690" s="97">
        <f t="shared" si="10"/>
        <v>35779.500569199998</v>
      </c>
    </row>
    <row r="691" spans="1:32" s="85" customFormat="1" ht="13.15">
      <c r="A691" s="178" t="s">
        <v>90</v>
      </c>
      <c r="B691" s="95" t="str">
        <f>VLOOKUP(A691,'CENTRO DE COSTOS'!A:D,4,FALSE)</f>
        <v>JUAN SEBASTIÁN RÍOS CASTRILLÓN</v>
      </c>
      <c r="C691" s="95" t="str">
        <f>VLOOKUP(A691,'CENTRO DE COSTOS'!A:D,2,FALSE)</f>
        <v>0004-0005</v>
      </c>
      <c r="D691" s="178">
        <v>5001</v>
      </c>
      <c r="E691" s="178">
        <v>2309554</v>
      </c>
      <c r="F691" s="178">
        <v>18744</v>
      </c>
      <c r="G691" s="178" t="s">
        <v>290</v>
      </c>
      <c r="H691" s="178" t="s">
        <v>90</v>
      </c>
      <c r="I691" s="178" t="s">
        <v>13991</v>
      </c>
      <c r="J691" s="110" t="s">
        <v>167</v>
      </c>
      <c r="K691" s="178">
        <v>2309554</v>
      </c>
      <c r="L691" s="178" t="s">
        <v>13992</v>
      </c>
      <c r="M691" s="176">
        <v>45824.48333333333</v>
      </c>
      <c r="N691" s="176">
        <v>45828.586562500001</v>
      </c>
      <c r="O691" s="178" t="s">
        <v>9136</v>
      </c>
      <c r="P691" s="178" t="s">
        <v>9137</v>
      </c>
      <c r="Q691" s="178" t="s">
        <v>9138</v>
      </c>
      <c r="R691" s="178" t="s">
        <v>11927</v>
      </c>
      <c r="S691" s="178" t="s">
        <v>11927</v>
      </c>
      <c r="T691" s="178" t="s">
        <v>177</v>
      </c>
      <c r="U691" s="178">
        <v>100</v>
      </c>
      <c r="V691" s="178" t="s">
        <v>13993</v>
      </c>
      <c r="W691" s="177">
        <v>0</v>
      </c>
      <c r="X691" s="178">
        <v>0</v>
      </c>
      <c r="Y691" s="178" t="s">
        <v>173</v>
      </c>
      <c r="Z691" s="178" t="s">
        <v>25</v>
      </c>
      <c r="AA691" s="178" t="s">
        <v>189</v>
      </c>
      <c r="AB691" s="178">
        <v>1</v>
      </c>
      <c r="AC691" s="92" t="s">
        <v>367</v>
      </c>
      <c r="AD691" s="112">
        <f>IF(T691="SOPORTE_TELEFÓNICO",'BASE LIQUIDACION REDEBAN 2025'!$B$19,IF(AND(T691="VISITA_TÉCNICA",Z691="TIPO II"),'BASE LIQUIDACION REDEBAN 2025'!$B$18,'BASE LIQUIDACION REDEBAN 2025'!$B$17))</f>
        <v>35779.500569199998</v>
      </c>
      <c r="AE691" s="97">
        <v>0</v>
      </c>
      <c r="AF691" s="97">
        <f t="shared" si="10"/>
        <v>35779.500569199998</v>
      </c>
    </row>
    <row r="692" spans="1:32" s="85" customFormat="1" ht="13.15">
      <c r="A692" s="178" t="s">
        <v>90</v>
      </c>
      <c r="B692" s="95" t="str">
        <f>VLOOKUP(A692,'CENTRO DE COSTOS'!A:D,4,FALSE)</f>
        <v>JUAN SEBASTIÁN RÍOS CASTRILLÓN</v>
      </c>
      <c r="C692" s="95" t="str">
        <f>VLOOKUP(A692,'CENTRO DE COSTOS'!A:D,2,FALSE)</f>
        <v>0004-0005</v>
      </c>
      <c r="D692" s="178">
        <v>5001</v>
      </c>
      <c r="E692" s="178">
        <v>2310150</v>
      </c>
      <c r="F692" s="178">
        <v>79004</v>
      </c>
      <c r="G692" s="178" t="s">
        <v>290</v>
      </c>
      <c r="H692" s="178" t="s">
        <v>90</v>
      </c>
      <c r="I692" s="178" t="s">
        <v>13994</v>
      </c>
      <c r="J692" s="110" t="s">
        <v>167</v>
      </c>
      <c r="K692" s="178">
        <v>2310150</v>
      </c>
      <c r="L692" s="178" t="s">
        <v>13995</v>
      </c>
      <c r="M692" s="176">
        <v>45824.529861111114</v>
      </c>
      <c r="N692" s="176">
        <v>45828.589178240742</v>
      </c>
      <c r="O692" s="178" t="s">
        <v>9136</v>
      </c>
      <c r="P692" s="178" t="s">
        <v>9137</v>
      </c>
      <c r="Q692" s="178" t="s">
        <v>9138</v>
      </c>
      <c r="R692" s="178" t="s">
        <v>11927</v>
      </c>
      <c r="S692" s="178" t="s">
        <v>11927</v>
      </c>
      <c r="T692" s="178" t="s">
        <v>177</v>
      </c>
      <c r="U692" s="178">
        <v>40</v>
      </c>
      <c r="V692" s="178" t="s">
        <v>13996</v>
      </c>
      <c r="W692" s="177">
        <v>0</v>
      </c>
      <c r="X692" s="178">
        <v>0</v>
      </c>
      <c r="Y692" s="178" t="s">
        <v>173</v>
      </c>
      <c r="Z692" s="178" t="s">
        <v>25</v>
      </c>
      <c r="AA692" s="178" t="s">
        <v>189</v>
      </c>
      <c r="AB692" s="178">
        <v>1</v>
      </c>
      <c r="AC692" s="92" t="s">
        <v>467</v>
      </c>
      <c r="AD692" s="112">
        <f>IF(T692="SOPORTE_TELEFÓNICO",'BASE LIQUIDACION REDEBAN 2025'!$B$19,IF(AND(T692="VISITA_TÉCNICA",Z692="TIPO II"),'BASE LIQUIDACION REDEBAN 2025'!$B$18,'BASE LIQUIDACION REDEBAN 2025'!$B$17))</f>
        <v>35779.500569199998</v>
      </c>
      <c r="AE692" s="97">
        <v>0</v>
      </c>
      <c r="AF692" s="97">
        <f t="shared" ref="AF692:AF755" si="11">IF(T692="VISITA_TÉCNICA",AD692*AB692,AD692)</f>
        <v>35779.500569199998</v>
      </c>
    </row>
    <row r="693" spans="1:32" s="85" customFormat="1" ht="13.15">
      <c r="A693" s="178" t="s">
        <v>80</v>
      </c>
      <c r="B693" s="95" t="str">
        <f>VLOOKUP(A693,'CENTRO DE COSTOS'!A:D,4,FALSE)</f>
        <v>JOSE MAURICIO HERNANDEZ ROJAS</v>
      </c>
      <c r="C693" s="95" t="str">
        <f>VLOOKUP(A693,'CENTRO DE COSTOS'!A:D,2,FALSE)</f>
        <v>0004-0001</v>
      </c>
      <c r="D693" s="178">
        <v>13222</v>
      </c>
      <c r="E693" s="178">
        <v>2310919</v>
      </c>
      <c r="F693" s="178">
        <v>65520</v>
      </c>
      <c r="G693" s="178" t="s">
        <v>364</v>
      </c>
      <c r="H693" s="178" t="s">
        <v>13997</v>
      </c>
      <c r="I693" s="178" t="s">
        <v>13998</v>
      </c>
      <c r="J693" s="110" t="s">
        <v>167</v>
      </c>
      <c r="K693" s="178">
        <v>2310919</v>
      </c>
      <c r="L693" s="178" t="s">
        <v>13999</v>
      </c>
      <c r="M693" s="176">
        <v>45824.605555555558</v>
      </c>
      <c r="N693" s="176">
        <v>45828.604189814818</v>
      </c>
      <c r="O693" s="178" t="s">
        <v>9136</v>
      </c>
      <c r="P693" s="178" t="s">
        <v>9137</v>
      </c>
      <c r="Q693" s="178" t="s">
        <v>9138</v>
      </c>
      <c r="R693" s="178" t="s">
        <v>11927</v>
      </c>
      <c r="S693" s="178" t="s">
        <v>11927</v>
      </c>
      <c r="T693" s="178" t="s">
        <v>177</v>
      </c>
      <c r="U693" s="178">
        <v>40</v>
      </c>
      <c r="V693" s="178" t="s">
        <v>14000</v>
      </c>
      <c r="W693" s="177">
        <v>0</v>
      </c>
      <c r="X693" s="178">
        <v>0</v>
      </c>
      <c r="Y693" s="178" t="s">
        <v>173</v>
      </c>
      <c r="Z693" s="178" t="s">
        <v>28</v>
      </c>
      <c r="AA693" s="178" t="s">
        <v>189</v>
      </c>
      <c r="AB693" s="178">
        <v>1</v>
      </c>
      <c r="AC693" s="92" t="s">
        <v>1025</v>
      </c>
      <c r="AD693" s="112">
        <f>IF(T693="SOPORTE_TELEFÓNICO",'BASE LIQUIDACION REDEBAN 2025'!$B$19,IF(AND(T693="VISITA_TÉCNICA",Z693="TIPO II"),'BASE LIQUIDACION REDEBAN 2025'!$B$18,'BASE LIQUIDACION REDEBAN 2025'!$B$17))</f>
        <v>67654.12000000001</v>
      </c>
      <c r="AE693" s="97">
        <v>0</v>
      </c>
      <c r="AF693" s="97">
        <f t="shared" si="11"/>
        <v>67654.12000000001</v>
      </c>
    </row>
    <row r="694" spans="1:32" s="85" customFormat="1" ht="13.15">
      <c r="A694" s="178" t="s">
        <v>90</v>
      </c>
      <c r="B694" s="95" t="str">
        <f>VLOOKUP(A694,'CENTRO DE COSTOS'!A:D,4,FALSE)</f>
        <v>JUAN SEBASTIÁN RÍOS CASTRILLÓN</v>
      </c>
      <c r="C694" s="95" t="str">
        <f>VLOOKUP(A694,'CENTRO DE COSTOS'!A:D,2,FALSE)</f>
        <v>0004-0005</v>
      </c>
      <c r="D694" s="178">
        <v>5001</v>
      </c>
      <c r="E694" s="178">
        <v>2311813</v>
      </c>
      <c r="F694" s="178">
        <v>78938</v>
      </c>
      <c r="G694" s="178" t="s">
        <v>290</v>
      </c>
      <c r="H694" s="178" t="s">
        <v>90</v>
      </c>
      <c r="I694" s="178" t="s">
        <v>12919</v>
      </c>
      <c r="J694" s="110" t="s">
        <v>167</v>
      </c>
      <c r="K694" s="178">
        <v>2311813</v>
      </c>
      <c r="L694" s="178" t="s">
        <v>14001</v>
      </c>
      <c r="M694" s="176">
        <v>45824.649305555555</v>
      </c>
      <c r="N694" s="176">
        <v>45828.619444444441</v>
      </c>
      <c r="O694" s="178" t="s">
        <v>9136</v>
      </c>
      <c r="P694" s="178" t="s">
        <v>9137</v>
      </c>
      <c r="Q694" s="178" t="s">
        <v>9138</v>
      </c>
      <c r="R694" s="178" t="s">
        <v>11927</v>
      </c>
      <c r="S694" s="178" t="s">
        <v>11927</v>
      </c>
      <c r="T694" s="178" t="s">
        <v>177</v>
      </c>
      <c r="U694" s="178">
        <v>30</v>
      </c>
      <c r="V694" s="178" t="s">
        <v>14002</v>
      </c>
      <c r="W694" s="177">
        <v>0</v>
      </c>
      <c r="X694" s="178">
        <v>0</v>
      </c>
      <c r="Y694" s="178" t="s">
        <v>173</v>
      </c>
      <c r="Z694" s="178" t="s">
        <v>25</v>
      </c>
      <c r="AA694" s="178" t="s">
        <v>189</v>
      </c>
      <c r="AB694" s="178">
        <v>1</v>
      </c>
      <c r="AC694" s="92" t="s">
        <v>2236</v>
      </c>
      <c r="AD694" s="112">
        <f>IF(T694="SOPORTE_TELEFÓNICO",'BASE LIQUIDACION REDEBAN 2025'!$B$19,IF(AND(T694="VISITA_TÉCNICA",Z694="TIPO II"),'BASE LIQUIDACION REDEBAN 2025'!$B$18,'BASE LIQUIDACION REDEBAN 2025'!$B$17))</f>
        <v>35779.500569199998</v>
      </c>
      <c r="AE694" s="97">
        <v>0</v>
      </c>
      <c r="AF694" s="97">
        <f t="shared" si="11"/>
        <v>35779.500569199998</v>
      </c>
    </row>
    <row r="695" spans="1:32" s="85" customFormat="1" ht="13.15">
      <c r="A695" s="178" t="s">
        <v>90</v>
      </c>
      <c r="B695" s="95" t="str">
        <f>VLOOKUP(A695,'CENTRO DE COSTOS'!A:D,4,FALSE)</f>
        <v>JUAN SEBASTIÁN RÍOS CASTRILLÓN</v>
      </c>
      <c r="C695" s="95" t="str">
        <f>VLOOKUP(A695,'CENTRO DE COSTOS'!A:D,2,FALSE)</f>
        <v>0004-0005</v>
      </c>
      <c r="D695" s="178">
        <v>5088</v>
      </c>
      <c r="E695" s="178">
        <v>2314333</v>
      </c>
      <c r="F695" s="178">
        <v>56687</v>
      </c>
      <c r="G695" s="178" t="s">
        <v>290</v>
      </c>
      <c r="H695" s="178" t="s">
        <v>291</v>
      </c>
      <c r="I695" s="178" t="s">
        <v>14003</v>
      </c>
      <c r="J695" s="110" t="s">
        <v>167</v>
      </c>
      <c r="K695" s="178">
        <v>2314333</v>
      </c>
      <c r="L695" s="178" t="s">
        <v>14004</v>
      </c>
      <c r="M695" s="176">
        <v>45825.379166666666</v>
      </c>
      <c r="N695" s="176">
        <v>45828.621458333335</v>
      </c>
      <c r="O695" s="178" t="s">
        <v>9136</v>
      </c>
      <c r="P695" s="178" t="s">
        <v>9137</v>
      </c>
      <c r="Q695" s="178" t="s">
        <v>9138</v>
      </c>
      <c r="R695" s="178" t="s">
        <v>11927</v>
      </c>
      <c r="S695" s="178" t="s">
        <v>11927</v>
      </c>
      <c r="T695" s="178" t="s">
        <v>177</v>
      </c>
      <c r="U695" s="178">
        <v>30</v>
      </c>
      <c r="V695" s="178" t="s">
        <v>14005</v>
      </c>
      <c r="W695" s="177">
        <v>0</v>
      </c>
      <c r="X695" s="178">
        <v>0</v>
      </c>
      <c r="Y695" s="178" t="s">
        <v>173</v>
      </c>
      <c r="Z695" s="178" t="s">
        <v>25</v>
      </c>
      <c r="AA695" s="178" t="s">
        <v>189</v>
      </c>
      <c r="AB695" s="178">
        <v>1</v>
      </c>
      <c r="AC695" s="92" t="s">
        <v>467</v>
      </c>
      <c r="AD695" s="112">
        <f>IF(T695="SOPORTE_TELEFÓNICO",'BASE LIQUIDACION REDEBAN 2025'!$B$19,IF(AND(T695="VISITA_TÉCNICA",Z695="TIPO II"),'BASE LIQUIDACION REDEBAN 2025'!$B$18,'BASE LIQUIDACION REDEBAN 2025'!$B$17))</f>
        <v>35779.500569199998</v>
      </c>
      <c r="AE695" s="97">
        <v>0</v>
      </c>
      <c r="AF695" s="97">
        <f t="shared" si="11"/>
        <v>35779.500569199998</v>
      </c>
    </row>
    <row r="696" spans="1:32" s="85" customFormat="1" ht="13.15">
      <c r="A696" s="178" t="s">
        <v>101</v>
      </c>
      <c r="B696" s="95" t="str">
        <f>VLOOKUP(A696,'CENTRO DE COSTOS'!A:D,4,FALSE)</f>
        <v>KEVIN ALEXIS CORZO BUSTOS</v>
      </c>
      <c r="C696" s="95" t="str">
        <f>VLOOKUP(A696,'CENTRO DE COSTOS'!A:D,2,FALSE)</f>
        <v>0004-0007</v>
      </c>
      <c r="D696" s="178">
        <v>85001</v>
      </c>
      <c r="E696" s="178">
        <v>2314639</v>
      </c>
      <c r="F696" s="178">
        <v>58961</v>
      </c>
      <c r="G696" s="178" t="s">
        <v>1934</v>
      </c>
      <c r="H696" s="178" t="s">
        <v>101</v>
      </c>
      <c r="I696" s="178" t="s">
        <v>14006</v>
      </c>
      <c r="J696" s="110" t="s">
        <v>167</v>
      </c>
      <c r="K696" s="178">
        <v>2314639</v>
      </c>
      <c r="L696" s="178" t="s">
        <v>14007</v>
      </c>
      <c r="M696" s="176">
        <v>45825.397916666669</v>
      </c>
      <c r="N696" s="176">
        <v>45828.623425925929</v>
      </c>
      <c r="O696" s="178" t="s">
        <v>9136</v>
      </c>
      <c r="P696" s="178" t="s">
        <v>9137</v>
      </c>
      <c r="Q696" s="178" t="s">
        <v>9138</v>
      </c>
      <c r="R696" s="178" t="s">
        <v>11927</v>
      </c>
      <c r="S696" s="178" t="s">
        <v>11927</v>
      </c>
      <c r="T696" s="178" t="s">
        <v>177</v>
      </c>
      <c r="U696" s="178">
        <v>40</v>
      </c>
      <c r="V696" s="178" t="s">
        <v>14008</v>
      </c>
      <c r="W696" s="177">
        <v>0</v>
      </c>
      <c r="X696" s="178">
        <v>0</v>
      </c>
      <c r="Y696" s="178" t="s">
        <v>173</v>
      </c>
      <c r="Z696" s="178" t="s">
        <v>25</v>
      </c>
      <c r="AA696" s="178" t="s">
        <v>189</v>
      </c>
      <c r="AB696" s="178">
        <v>1</v>
      </c>
      <c r="AC696" s="92" t="s">
        <v>656</v>
      </c>
      <c r="AD696" s="112">
        <f>IF(T696="SOPORTE_TELEFÓNICO",'BASE LIQUIDACION REDEBAN 2025'!$B$19,IF(AND(T696="VISITA_TÉCNICA",Z696="TIPO II"),'BASE LIQUIDACION REDEBAN 2025'!$B$18,'BASE LIQUIDACION REDEBAN 2025'!$B$17))</f>
        <v>35779.500569199998</v>
      </c>
      <c r="AE696" s="97">
        <v>0</v>
      </c>
      <c r="AF696" s="97">
        <f t="shared" si="11"/>
        <v>35779.500569199998</v>
      </c>
    </row>
    <row r="697" spans="1:32" s="85" customFormat="1" ht="13.15">
      <c r="A697" s="178" t="s">
        <v>60</v>
      </c>
      <c r="B697" s="95" t="str">
        <f>VLOOKUP(A697,'CENTRO DE COSTOS'!A:D,4,FALSE)</f>
        <v>JUAN SEBASTIÁN RÍOS CASTRILLÓN</v>
      </c>
      <c r="C697" s="95" t="str">
        <f>VLOOKUP(A697,'CENTRO DE COSTOS'!A:D,2,FALSE)</f>
        <v>0004-0005</v>
      </c>
      <c r="D697" s="178">
        <v>5837</v>
      </c>
      <c r="E697" s="178">
        <v>2316987</v>
      </c>
      <c r="F697" s="178">
        <v>40235</v>
      </c>
      <c r="G697" s="178" t="s">
        <v>290</v>
      </c>
      <c r="H697" s="178" t="s">
        <v>782</v>
      </c>
      <c r="I697" s="178" t="s">
        <v>14009</v>
      </c>
      <c r="J697" s="110" t="s">
        <v>167</v>
      </c>
      <c r="K697" s="178">
        <v>2316987</v>
      </c>
      <c r="L697" s="178" t="s">
        <v>14010</v>
      </c>
      <c r="M697" s="176">
        <v>45825.586111111108</v>
      </c>
      <c r="N697" s="176">
        <v>45828.625069444446</v>
      </c>
      <c r="O697" s="178" t="s">
        <v>9136</v>
      </c>
      <c r="P697" s="178" t="s">
        <v>9137</v>
      </c>
      <c r="Q697" s="178" t="s">
        <v>9138</v>
      </c>
      <c r="R697" s="178" t="s">
        <v>11927</v>
      </c>
      <c r="S697" s="178" t="s">
        <v>11927</v>
      </c>
      <c r="T697" s="178" t="s">
        <v>177</v>
      </c>
      <c r="U697" s="178">
        <v>60</v>
      </c>
      <c r="V697" s="178" t="s">
        <v>14011</v>
      </c>
      <c r="W697" s="177">
        <v>0</v>
      </c>
      <c r="X697" s="178">
        <v>0</v>
      </c>
      <c r="Y697" s="178" t="s">
        <v>173</v>
      </c>
      <c r="Z697" s="178" t="s">
        <v>28</v>
      </c>
      <c r="AA697" s="178" t="s">
        <v>189</v>
      </c>
      <c r="AB697" s="178">
        <v>1</v>
      </c>
      <c r="AC697" s="92" t="s">
        <v>11938</v>
      </c>
      <c r="AD697" s="112">
        <f>IF(T697="SOPORTE_TELEFÓNICO",'BASE LIQUIDACION REDEBAN 2025'!$B$19,IF(AND(T697="VISITA_TÉCNICA",Z697="TIPO II"),'BASE LIQUIDACION REDEBAN 2025'!$B$18,'BASE LIQUIDACION REDEBAN 2025'!$B$17))</f>
        <v>67654.12000000001</v>
      </c>
      <c r="AE697" s="97">
        <v>0</v>
      </c>
      <c r="AF697" s="97">
        <f t="shared" si="11"/>
        <v>67654.12000000001</v>
      </c>
    </row>
    <row r="698" spans="1:32" s="85" customFormat="1" ht="13.15">
      <c r="A698" s="178" t="s">
        <v>80</v>
      </c>
      <c r="B698" s="95" t="str">
        <f>VLOOKUP(A698,'CENTRO DE COSTOS'!A:D,4,FALSE)</f>
        <v>JOSE MAURICIO HERNANDEZ ROJAS</v>
      </c>
      <c r="C698" s="95" t="str">
        <f>VLOOKUP(A698,'CENTRO DE COSTOS'!A:D,2,FALSE)</f>
        <v>0004-0001</v>
      </c>
      <c r="D698" s="178">
        <v>13001</v>
      </c>
      <c r="E698" s="178">
        <v>2317386</v>
      </c>
      <c r="F698" s="178">
        <v>66684</v>
      </c>
      <c r="G698" s="178" t="s">
        <v>364</v>
      </c>
      <c r="H698" s="178" t="s">
        <v>80</v>
      </c>
      <c r="I698" s="178" t="s">
        <v>14012</v>
      </c>
      <c r="J698" s="110" t="s">
        <v>167</v>
      </c>
      <c r="K698" s="178">
        <v>2317386</v>
      </c>
      <c r="L698" s="178" t="s">
        <v>14013</v>
      </c>
      <c r="M698" s="176">
        <v>45825.606249999997</v>
      </c>
      <c r="N698" s="176">
        <v>45828.62667824074</v>
      </c>
      <c r="O698" s="178" t="s">
        <v>9136</v>
      </c>
      <c r="P698" s="178" t="s">
        <v>9137</v>
      </c>
      <c r="Q698" s="178" t="s">
        <v>9138</v>
      </c>
      <c r="R698" s="178" t="s">
        <v>11927</v>
      </c>
      <c r="S698" s="178" t="s">
        <v>11927</v>
      </c>
      <c r="T698" s="178" t="s">
        <v>177</v>
      </c>
      <c r="U698" s="178">
        <v>120</v>
      </c>
      <c r="V698" s="178" t="s">
        <v>14014</v>
      </c>
      <c r="W698" s="177">
        <v>0</v>
      </c>
      <c r="X698" s="178">
        <v>0</v>
      </c>
      <c r="Y698" s="178" t="s">
        <v>173</v>
      </c>
      <c r="Z698" s="178" t="s">
        <v>25</v>
      </c>
      <c r="AA698" s="178" t="s">
        <v>189</v>
      </c>
      <c r="AB698" s="178">
        <v>1</v>
      </c>
      <c r="AC698" s="92" t="s">
        <v>196</v>
      </c>
      <c r="AD698" s="112">
        <f>IF(T698="SOPORTE_TELEFÓNICO",'BASE LIQUIDACION REDEBAN 2025'!$B$19,IF(AND(T698="VISITA_TÉCNICA",Z698="TIPO II"),'BASE LIQUIDACION REDEBAN 2025'!$B$18,'BASE LIQUIDACION REDEBAN 2025'!$B$17))</f>
        <v>35779.500569199998</v>
      </c>
      <c r="AE698" s="97">
        <v>0</v>
      </c>
      <c r="AF698" s="97">
        <f t="shared" si="11"/>
        <v>35779.500569199998</v>
      </c>
    </row>
    <row r="699" spans="1:32" s="85" customFormat="1" ht="13.15">
      <c r="A699" s="178" t="s">
        <v>80</v>
      </c>
      <c r="B699" s="95" t="str">
        <f>VLOOKUP(A699,'CENTRO DE COSTOS'!A:D,4,FALSE)</f>
        <v>JOSE MAURICIO HERNANDEZ ROJAS</v>
      </c>
      <c r="C699" s="95" t="str">
        <f>VLOOKUP(A699,'CENTRO DE COSTOS'!A:D,2,FALSE)</f>
        <v>0004-0001</v>
      </c>
      <c r="D699" s="178">
        <v>13667</v>
      </c>
      <c r="E699" s="178">
        <v>2309575</v>
      </c>
      <c r="F699" s="178">
        <v>11903</v>
      </c>
      <c r="G699" s="178" t="s">
        <v>364</v>
      </c>
      <c r="H699" s="178" t="s">
        <v>14015</v>
      </c>
      <c r="I699" s="178" t="s">
        <v>14015</v>
      </c>
      <c r="J699" s="110" t="s">
        <v>167</v>
      </c>
      <c r="K699" s="178">
        <v>2309575</v>
      </c>
      <c r="L699" s="178" t="s">
        <v>14016</v>
      </c>
      <c r="M699" s="176">
        <v>45824.487500000003</v>
      </c>
      <c r="N699" s="176">
        <v>45828.629432870373</v>
      </c>
      <c r="O699" s="178" t="s">
        <v>9136</v>
      </c>
      <c r="P699" s="178" t="s">
        <v>9137</v>
      </c>
      <c r="Q699" s="178" t="s">
        <v>9138</v>
      </c>
      <c r="R699" s="178" t="s">
        <v>11927</v>
      </c>
      <c r="S699" s="178" t="s">
        <v>11927</v>
      </c>
      <c r="T699" s="178" t="s">
        <v>9971</v>
      </c>
      <c r="U699" s="178">
        <v>70</v>
      </c>
      <c r="V699" s="178" t="s">
        <v>14017</v>
      </c>
      <c r="W699" s="177" t="s">
        <v>14018</v>
      </c>
      <c r="X699" s="178" t="s">
        <v>12037</v>
      </c>
      <c r="Y699" s="178" t="s">
        <v>173</v>
      </c>
      <c r="Z699" s="178" t="s">
        <v>32</v>
      </c>
      <c r="AA699" s="178" t="s">
        <v>189</v>
      </c>
      <c r="AB699" s="178">
        <v>0</v>
      </c>
      <c r="AC699" s="92" t="s">
        <v>219</v>
      </c>
      <c r="AD699" s="112">
        <f>IF(T699="SOPORTE_TELEFÓNICO",'BASE LIQUIDACION REDEBAN 2025'!$B$19,IF(AND(T699="VISITA_TÉCNICA",Z699="TIPO II"),'BASE LIQUIDACION REDEBAN 2025'!$B$18,'BASE LIQUIDACION REDEBAN 2025'!$B$17))</f>
        <v>35779.500569199998</v>
      </c>
      <c r="AE699" s="97">
        <v>0</v>
      </c>
      <c r="AF699" s="97">
        <f t="shared" si="11"/>
        <v>35779.500569199998</v>
      </c>
    </row>
    <row r="700" spans="1:32" s="85" customFormat="1" ht="13.15">
      <c r="A700" s="178" t="s">
        <v>92</v>
      </c>
      <c r="B700" s="95" t="str">
        <f>VLOOKUP(A700,'CENTRO DE COSTOS'!A:D,4,FALSE)</f>
        <v>KEVIN ALEXIS CORZO BUSTOS</v>
      </c>
      <c r="C700" s="95" t="str">
        <f>VLOOKUP(A700,'CENTRO DE COSTOS'!A:D,2,FALSE)</f>
        <v>0004-0007</v>
      </c>
      <c r="D700" s="178">
        <v>18610</v>
      </c>
      <c r="E700" s="178">
        <v>2322582</v>
      </c>
      <c r="F700" s="178">
        <v>58715</v>
      </c>
      <c r="G700" s="178" t="s">
        <v>1649</v>
      </c>
      <c r="H700" s="178" t="s">
        <v>14019</v>
      </c>
      <c r="I700" s="178" t="s">
        <v>14020</v>
      </c>
      <c r="J700" s="110" t="s">
        <v>167</v>
      </c>
      <c r="K700" s="178">
        <v>2322582</v>
      </c>
      <c r="L700" s="178" t="s">
        <v>14021</v>
      </c>
      <c r="M700" s="176">
        <v>45826.418055555558</v>
      </c>
      <c r="N700" s="176">
        <v>45828.631435185183</v>
      </c>
      <c r="O700" s="178" t="s">
        <v>9136</v>
      </c>
      <c r="P700" s="178" t="s">
        <v>9137</v>
      </c>
      <c r="Q700" s="178" t="s">
        <v>9138</v>
      </c>
      <c r="R700" s="178" t="s">
        <v>11927</v>
      </c>
      <c r="S700" s="178" t="s">
        <v>11927</v>
      </c>
      <c r="T700" s="178" t="s">
        <v>9971</v>
      </c>
      <c r="U700" s="178">
        <v>40</v>
      </c>
      <c r="V700" s="178" t="s">
        <v>13969</v>
      </c>
      <c r="W700" s="177" t="s">
        <v>14022</v>
      </c>
      <c r="X700" s="178" t="s">
        <v>11942</v>
      </c>
      <c r="Y700" s="178" t="s">
        <v>173</v>
      </c>
      <c r="Z700" s="178" t="s">
        <v>32</v>
      </c>
      <c r="AA700" s="178" t="s">
        <v>189</v>
      </c>
      <c r="AB700" s="178">
        <v>0</v>
      </c>
      <c r="AC700" s="92" t="s">
        <v>595</v>
      </c>
      <c r="AD700" s="112">
        <f>IF(T700="SOPORTE_TELEFÓNICO",'BASE LIQUIDACION REDEBAN 2025'!$B$19,IF(AND(T700="VISITA_TÉCNICA",Z700="TIPO II"),'BASE LIQUIDACION REDEBAN 2025'!$B$18,'BASE LIQUIDACION REDEBAN 2025'!$B$17))</f>
        <v>35779.500569199998</v>
      </c>
      <c r="AE700" s="97">
        <v>0</v>
      </c>
      <c r="AF700" s="97">
        <f t="shared" si="11"/>
        <v>35779.500569199998</v>
      </c>
    </row>
    <row r="701" spans="1:32" s="85" customFormat="1" ht="13.15">
      <c r="A701" s="178" t="s">
        <v>90</v>
      </c>
      <c r="B701" s="95" t="str">
        <f>VLOOKUP(A701,'CENTRO DE COSTOS'!A:D,4,FALSE)</f>
        <v>JUAN SEBASTIÁN RÍOS CASTRILLÓN</v>
      </c>
      <c r="C701" s="95" t="str">
        <f>VLOOKUP(A701,'CENTRO DE COSTOS'!A:D,2,FALSE)</f>
        <v>0004-0005</v>
      </c>
      <c r="D701" s="178">
        <v>5088</v>
      </c>
      <c r="E701" s="178">
        <v>2318481</v>
      </c>
      <c r="F701" s="178">
        <v>77330</v>
      </c>
      <c r="G701" s="178" t="s">
        <v>290</v>
      </c>
      <c r="H701" s="178" t="s">
        <v>291</v>
      </c>
      <c r="I701" s="178" t="s">
        <v>14023</v>
      </c>
      <c r="J701" s="110" t="s">
        <v>167</v>
      </c>
      <c r="K701" s="178">
        <v>2318481</v>
      </c>
      <c r="L701" s="178" t="s">
        <v>14024</v>
      </c>
      <c r="M701" s="176">
        <v>45825.669444444444</v>
      </c>
      <c r="N701" s="176">
        <v>45828.632349537038</v>
      </c>
      <c r="O701" s="178" t="s">
        <v>9136</v>
      </c>
      <c r="P701" s="178" t="s">
        <v>9137</v>
      </c>
      <c r="Q701" s="178" t="s">
        <v>9138</v>
      </c>
      <c r="R701" s="178" t="s">
        <v>11927</v>
      </c>
      <c r="S701" s="178" t="s">
        <v>11927</v>
      </c>
      <c r="T701" s="178" t="s">
        <v>177</v>
      </c>
      <c r="U701" s="178">
        <v>20</v>
      </c>
      <c r="V701" s="178" t="s">
        <v>14025</v>
      </c>
      <c r="W701" s="177">
        <v>0</v>
      </c>
      <c r="X701" s="178">
        <v>0</v>
      </c>
      <c r="Y701" s="178" t="s">
        <v>173</v>
      </c>
      <c r="Z701" s="178" t="s">
        <v>25</v>
      </c>
      <c r="AA701" s="178" t="s">
        <v>189</v>
      </c>
      <c r="AB701" s="178">
        <v>1</v>
      </c>
      <c r="AC701" s="92" t="s">
        <v>3341</v>
      </c>
      <c r="AD701" s="112">
        <f>IF(T701="SOPORTE_TELEFÓNICO",'BASE LIQUIDACION REDEBAN 2025'!$B$19,IF(AND(T701="VISITA_TÉCNICA",Z701="TIPO II"),'BASE LIQUIDACION REDEBAN 2025'!$B$18,'BASE LIQUIDACION REDEBAN 2025'!$B$17))</f>
        <v>35779.500569199998</v>
      </c>
      <c r="AE701" s="97">
        <v>0</v>
      </c>
      <c r="AF701" s="97">
        <f t="shared" si="11"/>
        <v>35779.500569199998</v>
      </c>
    </row>
    <row r="702" spans="1:32" s="85" customFormat="1" ht="13.15">
      <c r="A702" s="178" t="s">
        <v>86</v>
      </c>
      <c r="B702" s="95" t="str">
        <f>VLOOKUP(A702,'CENTRO DE COSTOS'!A:D,4,FALSE)</f>
        <v>KEVIN ALEXIS CORZO BUSTOS</v>
      </c>
      <c r="C702" s="95" t="str">
        <f>VLOOKUP(A702,'CENTRO DE COSTOS'!A:D,2,FALSE)</f>
        <v>0004-0007</v>
      </c>
      <c r="D702" s="178">
        <v>73001</v>
      </c>
      <c r="E702" s="178">
        <v>2324109</v>
      </c>
      <c r="F702" s="178">
        <v>72312</v>
      </c>
      <c r="G702" s="178" t="s">
        <v>870</v>
      </c>
      <c r="H702" s="178" t="s">
        <v>86</v>
      </c>
      <c r="I702" s="178" t="s">
        <v>14026</v>
      </c>
      <c r="J702" s="110" t="s">
        <v>167</v>
      </c>
      <c r="K702" s="178">
        <v>2324109</v>
      </c>
      <c r="L702" s="178" t="s">
        <v>14027</v>
      </c>
      <c r="M702" s="176">
        <v>45826.504166666666</v>
      </c>
      <c r="N702" s="176">
        <v>45828.633842592593</v>
      </c>
      <c r="O702" s="178" t="s">
        <v>9136</v>
      </c>
      <c r="P702" s="178" t="s">
        <v>9137</v>
      </c>
      <c r="Q702" s="178" t="s">
        <v>9138</v>
      </c>
      <c r="R702" s="178" t="s">
        <v>11927</v>
      </c>
      <c r="S702" s="178" t="s">
        <v>11927</v>
      </c>
      <c r="T702" s="178" t="s">
        <v>177</v>
      </c>
      <c r="U702" s="178">
        <v>100</v>
      </c>
      <c r="V702" s="178" t="s">
        <v>14028</v>
      </c>
      <c r="W702" s="177">
        <v>0</v>
      </c>
      <c r="X702" s="178">
        <v>0</v>
      </c>
      <c r="Y702" s="178" t="s">
        <v>173</v>
      </c>
      <c r="Z702" s="178" t="s">
        <v>25</v>
      </c>
      <c r="AA702" s="178" t="s">
        <v>189</v>
      </c>
      <c r="AB702" s="178">
        <v>1</v>
      </c>
      <c r="AC702" s="92" t="s">
        <v>340</v>
      </c>
      <c r="AD702" s="112">
        <f>IF(T702="SOPORTE_TELEFÓNICO",'BASE LIQUIDACION REDEBAN 2025'!$B$19,IF(AND(T702="VISITA_TÉCNICA",Z702="TIPO II"),'BASE LIQUIDACION REDEBAN 2025'!$B$18,'BASE LIQUIDACION REDEBAN 2025'!$B$17))</f>
        <v>35779.500569199998</v>
      </c>
      <c r="AE702" s="97">
        <v>0</v>
      </c>
      <c r="AF702" s="97">
        <f t="shared" si="11"/>
        <v>35779.500569199998</v>
      </c>
    </row>
    <row r="703" spans="1:32" s="85" customFormat="1" ht="13.15">
      <c r="A703" s="178" t="s">
        <v>97</v>
      </c>
      <c r="B703" s="95" t="str">
        <f>VLOOKUP(A703,'CENTRO DE COSTOS'!A:D,4,FALSE)</f>
        <v>JOSE MAURICIO HERNANDEZ ROJAS</v>
      </c>
      <c r="C703" s="95" t="str">
        <f>VLOOKUP(A703,'CENTRO DE COSTOS'!A:D,2,FALSE)</f>
        <v>0004-0001</v>
      </c>
      <c r="D703" s="178">
        <v>70001</v>
      </c>
      <c r="E703" s="178">
        <v>2324481</v>
      </c>
      <c r="F703" s="178">
        <v>79254</v>
      </c>
      <c r="G703" s="178" t="s">
        <v>730</v>
      </c>
      <c r="H703" s="178" t="s">
        <v>97</v>
      </c>
      <c r="I703" s="178" t="s">
        <v>14029</v>
      </c>
      <c r="J703" s="110" t="s">
        <v>167</v>
      </c>
      <c r="K703" s="178">
        <v>2324481</v>
      </c>
      <c r="L703" s="178" t="s">
        <v>14030</v>
      </c>
      <c r="M703" s="176">
        <v>45826.570833333331</v>
      </c>
      <c r="N703" s="176">
        <v>45828.639837962961</v>
      </c>
      <c r="O703" s="178" t="s">
        <v>9136</v>
      </c>
      <c r="P703" s="178" t="s">
        <v>9137</v>
      </c>
      <c r="Q703" s="178" t="s">
        <v>9138</v>
      </c>
      <c r="R703" s="178" t="s">
        <v>11927</v>
      </c>
      <c r="S703" s="178" t="s">
        <v>11927</v>
      </c>
      <c r="T703" s="178" t="s">
        <v>177</v>
      </c>
      <c r="U703" s="178">
        <v>10</v>
      </c>
      <c r="V703" s="178" t="s">
        <v>14031</v>
      </c>
      <c r="W703" s="177">
        <v>0</v>
      </c>
      <c r="X703" s="178">
        <v>0</v>
      </c>
      <c r="Y703" s="178" t="s">
        <v>173</v>
      </c>
      <c r="Z703" s="178" t="s">
        <v>25</v>
      </c>
      <c r="AA703" s="178" t="s">
        <v>189</v>
      </c>
      <c r="AB703" s="178">
        <v>1</v>
      </c>
      <c r="AC703" s="92" t="s">
        <v>3263</v>
      </c>
      <c r="AD703" s="112">
        <f>IF(T703="SOPORTE_TELEFÓNICO",'BASE LIQUIDACION REDEBAN 2025'!$B$19,IF(AND(T703="VISITA_TÉCNICA",Z703="TIPO II"),'BASE LIQUIDACION REDEBAN 2025'!$B$18,'BASE LIQUIDACION REDEBAN 2025'!$B$17))</f>
        <v>35779.500569199998</v>
      </c>
      <c r="AE703" s="97">
        <v>0</v>
      </c>
      <c r="AF703" s="97">
        <f t="shared" si="11"/>
        <v>35779.500569199998</v>
      </c>
    </row>
    <row r="704" spans="1:32" s="85" customFormat="1" ht="13.15">
      <c r="A704" s="178" t="s">
        <v>94</v>
      </c>
      <c r="B704" s="95" t="str">
        <f>VLOOKUP(A704,'CENTRO DE COSTOS'!A:D,4,FALSE)</f>
        <v>DIEGO FERNANDO HENAO CARDONA</v>
      </c>
      <c r="C704" s="95" t="str">
        <f>VLOOKUP(A704,'CENTRO DE COSTOS'!A:D,2,FALSE)</f>
        <v>0004-0002</v>
      </c>
      <c r="D704" s="178">
        <v>63001</v>
      </c>
      <c r="E704" s="178">
        <v>2326624</v>
      </c>
      <c r="F704" s="178">
        <v>78409</v>
      </c>
      <c r="G704" s="178" t="s">
        <v>578</v>
      </c>
      <c r="H704" s="178" t="s">
        <v>579</v>
      </c>
      <c r="I704" s="178" t="s">
        <v>14032</v>
      </c>
      <c r="J704" s="110" t="s">
        <v>167</v>
      </c>
      <c r="K704" s="178">
        <v>2326624</v>
      </c>
      <c r="L704" s="178" t="s">
        <v>14033</v>
      </c>
      <c r="M704" s="176">
        <v>45826.716666666667</v>
      </c>
      <c r="N704" s="176">
        <v>45828.641886574071</v>
      </c>
      <c r="O704" s="178" t="s">
        <v>9136</v>
      </c>
      <c r="P704" s="178" t="s">
        <v>9137</v>
      </c>
      <c r="Q704" s="178" t="s">
        <v>9138</v>
      </c>
      <c r="R704" s="178" t="s">
        <v>11927</v>
      </c>
      <c r="S704" s="178" t="s">
        <v>11927</v>
      </c>
      <c r="T704" s="178" t="s">
        <v>177</v>
      </c>
      <c r="U704" s="178">
        <v>50</v>
      </c>
      <c r="V704" s="178" t="s">
        <v>14034</v>
      </c>
      <c r="W704" s="177">
        <v>0</v>
      </c>
      <c r="X704" s="178">
        <v>0</v>
      </c>
      <c r="Y704" s="178" t="s">
        <v>173</v>
      </c>
      <c r="Z704" s="178" t="s">
        <v>28</v>
      </c>
      <c r="AA704" s="178" t="s">
        <v>189</v>
      </c>
      <c r="AB704" s="178">
        <v>1</v>
      </c>
      <c r="AC704" s="92" t="s">
        <v>1943</v>
      </c>
      <c r="AD704" s="112">
        <f>IF(T704="SOPORTE_TELEFÓNICO",'BASE LIQUIDACION REDEBAN 2025'!$B$19,IF(AND(T704="VISITA_TÉCNICA",Z704="TIPO II"),'BASE LIQUIDACION REDEBAN 2025'!$B$18,'BASE LIQUIDACION REDEBAN 2025'!$B$17))</f>
        <v>67654.12000000001</v>
      </c>
      <c r="AE704" s="97">
        <v>0</v>
      </c>
      <c r="AF704" s="97">
        <f t="shared" si="11"/>
        <v>67654.12000000001</v>
      </c>
    </row>
    <row r="705" spans="1:32" s="85" customFormat="1" ht="13.15">
      <c r="A705" s="178" t="s">
        <v>68</v>
      </c>
      <c r="B705" s="95" t="str">
        <f>VLOOKUP(A705,'CENTRO DE COSTOS'!A:D,4,FALSE)</f>
        <v>WILLIAM ASDRUBAL ROZO ROZO</v>
      </c>
      <c r="C705" s="95" t="str">
        <f>VLOOKUP(A705,'CENTRO DE COSTOS'!A:D,2,FALSE)</f>
        <v>0004-0004</v>
      </c>
      <c r="D705" s="178">
        <v>11001</v>
      </c>
      <c r="E705" s="178">
        <v>2329115</v>
      </c>
      <c r="F705" s="178">
        <v>71171</v>
      </c>
      <c r="G705" s="178" t="s">
        <v>298</v>
      </c>
      <c r="H705" s="178" t="s">
        <v>68</v>
      </c>
      <c r="I705" s="178" t="s">
        <v>14035</v>
      </c>
      <c r="J705" s="110" t="s">
        <v>167</v>
      </c>
      <c r="K705" s="178">
        <v>2329115</v>
      </c>
      <c r="L705" s="178" t="s">
        <v>14036</v>
      </c>
      <c r="M705" s="176">
        <v>45827.438194444447</v>
      </c>
      <c r="N705" s="176">
        <v>45828.64607638889</v>
      </c>
      <c r="O705" s="178" t="s">
        <v>9136</v>
      </c>
      <c r="P705" s="178" t="s">
        <v>9137</v>
      </c>
      <c r="Q705" s="178" t="s">
        <v>9138</v>
      </c>
      <c r="R705" s="178" t="s">
        <v>11927</v>
      </c>
      <c r="S705" s="178" t="s">
        <v>11927</v>
      </c>
      <c r="T705" s="178" t="s">
        <v>177</v>
      </c>
      <c r="U705" s="178">
        <v>20</v>
      </c>
      <c r="V705" s="178" t="s">
        <v>14037</v>
      </c>
      <c r="W705" s="177">
        <v>0</v>
      </c>
      <c r="X705" s="178">
        <v>0</v>
      </c>
      <c r="Y705" s="178" t="s">
        <v>173</v>
      </c>
      <c r="Z705" s="178" t="s">
        <v>25</v>
      </c>
      <c r="AA705" s="178" t="s">
        <v>189</v>
      </c>
      <c r="AB705" s="178">
        <v>1</v>
      </c>
      <c r="AC705" s="92" t="s">
        <v>1943</v>
      </c>
      <c r="AD705" s="112">
        <f>IF(T705="SOPORTE_TELEFÓNICO",'BASE LIQUIDACION REDEBAN 2025'!$B$19,IF(AND(T705="VISITA_TÉCNICA",Z705="TIPO II"),'BASE LIQUIDACION REDEBAN 2025'!$B$18,'BASE LIQUIDACION REDEBAN 2025'!$B$17))</f>
        <v>35779.500569199998</v>
      </c>
      <c r="AE705" s="97">
        <v>0</v>
      </c>
      <c r="AF705" s="97">
        <f t="shared" si="11"/>
        <v>35779.500569199998</v>
      </c>
    </row>
    <row r="706" spans="1:32" s="85" customFormat="1" ht="13.15">
      <c r="A706" s="178" t="s">
        <v>68</v>
      </c>
      <c r="B706" s="95" t="str">
        <f>VLOOKUP(A706,'CENTRO DE COSTOS'!A:D,4,FALSE)</f>
        <v>WILLIAM ASDRUBAL ROZO ROZO</v>
      </c>
      <c r="C706" s="95" t="str">
        <f>VLOOKUP(A706,'CENTRO DE COSTOS'!A:D,2,FALSE)</f>
        <v>0004-0004</v>
      </c>
      <c r="D706" s="178">
        <v>11001</v>
      </c>
      <c r="E706" s="178">
        <v>2329790</v>
      </c>
      <c r="F706" s="178">
        <v>38419</v>
      </c>
      <c r="G706" s="178" t="s">
        <v>298</v>
      </c>
      <c r="H706" s="178" t="s">
        <v>68</v>
      </c>
      <c r="I706" s="178" t="s">
        <v>4815</v>
      </c>
      <c r="J706" s="110" t="s">
        <v>167</v>
      </c>
      <c r="K706" s="178">
        <v>2329790</v>
      </c>
      <c r="L706" s="178" t="s">
        <v>14038</v>
      </c>
      <c r="M706" s="176">
        <v>45827.475694444445</v>
      </c>
      <c r="N706" s="176">
        <v>45828.655787037038</v>
      </c>
      <c r="O706" s="178" t="s">
        <v>9136</v>
      </c>
      <c r="P706" s="178" t="s">
        <v>9137</v>
      </c>
      <c r="Q706" s="178" t="s">
        <v>9138</v>
      </c>
      <c r="R706" s="178" t="s">
        <v>11927</v>
      </c>
      <c r="S706" s="178" t="s">
        <v>11927</v>
      </c>
      <c r="T706" s="178" t="s">
        <v>177</v>
      </c>
      <c r="U706" s="178">
        <v>260</v>
      </c>
      <c r="V706" s="178" t="s">
        <v>14039</v>
      </c>
      <c r="W706" s="177">
        <v>0</v>
      </c>
      <c r="X706" s="178">
        <v>0</v>
      </c>
      <c r="Y706" s="178" t="s">
        <v>173</v>
      </c>
      <c r="Z706" s="178" t="s">
        <v>25</v>
      </c>
      <c r="AA706" s="178" t="s">
        <v>189</v>
      </c>
      <c r="AB706" s="178">
        <v>1</v>
      </c>
      <c r="AC706" s="92" t="s">
        <v>280</v>
      </c>
      <c r="AD706" s="112">
        <f>IF(T706="SOPORTE_TELEFÓNICO",'BASE LIQUIDACION REDEBAN 2025'!$B$19,IF(AND(T706="VISITA_TÉCNICA",Z706="TIPO II"),'BASE LIQUIDACION REDEBAN 2025'!$B$18,'BASE LIQUIDACION REDEBAN 2025'!$B$17))</f>
        <v>35779.500569199998</v>
      </c>
      <c r="AE706" s="97">
        <v>0</v>
      </c>
      <c r="AF706" s="97">
        <f t="shared" si="11"/>
        <v>35779.500569199998</v>
      </c>
    </row>
    <row r="707" spans="1:32" s="85" customFormat="1" ht="13.15">
      <c r="A707" s="178" t="s">
        <v>90</v>
      </c>
      <c r="B707" s="95" t="str">
        <f>VLOOKUP(A707,'CENTRO DE COSTOS'!A:D,4,FALSE)</f>
        <v>JUAN SEBASTIÁN RÍOS CASTRILLÓN</v>
      </c>
      <c r="C707" s="95" t="str">
        <f>VLOOKUP(A707,'CENTRO DE COSTOS'!A:D,2,FALSE)</f>
        <v>0004-0005</v>
      </c>
      <c r="D707" s="178">
        <v>5088</v>
      </c>
      <c r="E707" s="178">
        <v>2306042</v>
      </c>
      <c r="F707" s="178">
        <v>48749</v>
      </c>
      <c r="G707" s="178" t="s">
        <v>290</v>
      </c>
      <c r="H707" s="178" t="s">
        <v>291</v>
      </c>
      <c r="I707" s="178" t="s">
        <v>13188</v>
      </c>
      <c r="J707" s="110" t="s">
        <v>167</v>
      </c>
      <c r="K707" s="178">
        <v>2306042</v>
      </c>
      <c r="L707" s="178" t="s">
        <v>14040</v>
      </c>
      <c r="M707" s="176">
        <v>45824.333333333336</v>
      </c>
      <c r="N707" s="176">
        <v>45828.65865740741</v>
      </c>
      <c r="O707" s="178" t="s">
        <v>9136</v>
      </c>
      <c r="P707" s="178" t="s">
        <v>9137</v>
      </c>
      <c r="Q707" s="178" t="s">
        <v>9138</v>
      </c>
      <c r="R707" s="178" t="s">
        <v>11927</v>
      </c>
      <c r="S707" s="178" t="s">
        <v>11927</v>
      </c>
      <c r="T707" s="178" t="s">
        <v>177</v>
      </c>
      <c r="U707" s="178">
        <v>90</v>
      </c>
      <c r="V707" s="178" t="s">
        <v>14041</v>
      </c>
      <c r="W707" s="177">
        <v>0</v>
      </c>
      <c r="X707" s="178">
        <v>0</v>
      </c>
      <c r="Y707" s="178" t="s">
        <v>173</v>
      </c>
      <c r="Z707" s="178" t="s">
        <v>25</v>
      </c>
      <c r="AA707" s="178" t="s">
        <v>189</v>
      </c>
      <c r="AB707" s="178">
        <v>1</v>
      </c>
      <c r="AC707" s="92" t="s">
        <v>3263</v>
      </c>
      <c r="AD707" s="112">
        <f>IF(T707="SOPORTE_TELEFÓNICO",'BASE LIQUIDACION REDEBAN 2025'!$B$19,IF(AND(T707="VISITA_TÉCNICA",Z707="TIPO II"),'BASE LIQUIDACION REDEBAN 2025'!$B$18,'BASE LIQUIDACION REDEBAN 2025'!$B$17))</f>
        <v>35779.500569199998</v>
      </c>
      <c r="AE707" s="97">
        <v>0</v>
      </c>
      <c r="AF707" s="97">
        <f t="shared" si="11"/>
        <v>35779.500569199998</v>
      </c>
    </row>
    <row r="708" spans="1:32" s="85" customFormat="1" ht="13.15">
      <c r="A708" s="178" t="s">
        <v>90</v>
      </c>
      <c r="B708" s="95" t="str">
        <f>VLOOKUP(A708,'CENTRO DE COSTOS'!A:D,4,FALSE)</f>
        <v>JUAN SEBASTIÁN RÍOS CASTRILLÓN</v>
      </c>
      <c r="C708" s="95" t="str">
        <f>VLOOKUP(A708,'CENTRO DE COSTOS'!A:D,2,FALSE)</f>
        <v>0004-0005</v>
      </c>
      <c r="D708" s="178">
        <v>5308</v>
      </c>
      <c r="E708" s="178">
        <v>2312529</v>
      </c>
      <c r="F708" s="178">
        <v>78939</v>
      </c>
      <c r="G708" s="178" t="s">
        <v>290</v>
      </c>
      <c r="H708" s="178" t="s">
        <v>351</v>
      </c>
      <c r="I708" s="178" t="s">
        <v>10149</v>
      </c>
      <c r="J708" s="110" t="s">
        <v>167</v>
      </c>
      <c r="K708" s="178">
        <v>2312529</v>
      </c>
      <c r="L708" s="178" t="s">
        <v>14042</v>
      </c>
      <c r="M708" s="176">
        <v>45824.692361111112</v>
      </c>
      <c r="N708" s="176">
        <v>45828.692303240743</v>
      </c>
      <c r="O708" s="178" t="s">
        <v>9136</v>
      </c>
      <c r="P708" s="178" t="s">
        <v>9137</v>
      </c>
      <c r="Q708" s="178" t="s">
        <v>9138</v>
      </c>
      <c r="R708" s="178" t="s">
        <v>11927</v>
      </c>
      <c r="S708" s="178" t="s">
        <v>11927</v>
      </c>
      <c r="T708" s="178" t="s">
        <v>177</v>
      </c>
      <c r="U708" s="178">
        <v>50</v>
      </c>
      <c r="V708" s="178" t="s">
        <v>14043</v>
      </c>
      <c r="W708" s="177">
        <v>0</v>
      </c>
      <c r="X708" s="178">
        <v>0</v>
      </c>
      <c r="Y708" s="178" t="s">
        <v>173</v>
      </c>
      <c r="Z708" s="178" t="s">
        <v>25</v>
      </c>
      <c r="AA708" s="178" t="s">
        <v>189</v>
      </c>
      <c r="AB708" s="178">
        <v>1</v>
      </c>
      <c r="AC708" s="92" t="s">
        <v>841</v>
      </c>
      <c r="AD708" s="112">
        <f>IF(T708="SOPORTE_TELEFÓNICO",'BASE LIQUIDACION REDEBAN 2025'!$B$19,IF(AND(T708="VISITA_TÉCNICA",Z708="TIPO II"),'BASE LIQUIDACION REDEBAN 2025'!$B$18,'BASE LIQUIDACION REDEBAN 2025'!$B$17))</f>
        <v>35779.500569199998</v>
      </c>
      <c r="AE708" s="97">
        <v>0</v>
      </c>
      <c r="AF708" s="97">
        <f t="shared" si="11"/>
        <v>35779.500569199998</v>
      </c>
    </row>
    <row r="709" spans="1:32" s="85" customFormat="1" ht="13.15">
      <c r="A709" s="178" t="s">
        <v>93</v>
      </c>
      <c r="B709" s="95" t="str">
        <f>VLOOKUP(A709,'CENTRO DE COSTOS'!A:D,4,FALSE)</f>
        <v>DIEGO FERNANDO HENAO CARDONA</v>
      </c>
      <c r="C709" s="95" t="str">
        <f>VLOOKUP(A709,'CENTRO DE COSTOS'!A:D,2,FALSE)</f>
        <v>0004-0003</v>
      </c>
      <c r="D709" s="178">
        <v>52001</v>
      </c>
      <c r="E709" s="178">
        <v>2331299</v>
      </c>
      <c r="F709" s="178">
        <v>17196</v>
      </c>
      <c r="G709" s="178" t="s">
        <v>162</v>
      </c>
      <c r="H709" s="178" t="s">
        <v>93</v>
      </c>
      <c r="I709" s="178" t="s">
        <v>14044</v>
      </c>
      <c r="J709" s="110" t="s">
        <v>167</v>
      </c>
      <c r="K709" s="178">
        <v>2331299</v>
      </c>
      <c r="L709" s="178" t="s">
        <v>14045</v>
      </c>
      <c r="M709" s="176">
        <v>45827.629166666666</v>
      </c>
      <c r="N709" s="176">
        <v>45828.700902777775</v>
      </c>
      <c r="O709" s="178" t="s">
        <v>9136</v>
      </c>
      <c r="P709" s="178" t="s">
        <v>9137</v>
      </c>
      <c r="Q709" s="178" t="s">
        <v>9138</v>
      </c>
      <c r="R709" s="178" t="s">
        <v>11927</v>
      </c>
      <c r="S709" s="178" t="s">
        <v>11927</v>
      </c>
      <c r="T709" s="178" t="s">
        <v>177</v>
      </c>
      <c r="U709" s="178">
        <v>150</v>
      </c>
      <c r="V709" s="178" t="s">
        <v>14046</v>
      </c>
      <c r="W709" s="177">
        <v>0</v>
      </c>
      <c r="X709" s="178">
        <v>0</v>
      </c>
      <c r="Y709" s="178" t="s">
        <v>173</v>
      </c>
      <c r="Z709" s="178" t="s">
        <v>25</v>
      </c>
      <c r="AA709" s="178" t="s">
        <v>189</v>
      </c>
      <c r="AB709" s="178">
        <v>1</v>
      </c>
      <c r="AC709" s="92" t="s">
        <v>2095</v>
      </c>
      <c r="AD709" s="112">
        <f>IF(T709="SOPORTE_TELEFÓNICO",'BASE LIQUIDACION REDEBAN 2025'!$B$19,IF(AND(T709="VISITA_TÉCNICA",Z709="TIPO II"),'BASE LIQUIDACION REDEBAN 2025'!$B$18,'BASE LIQUIDACION REDEBAN 2025'!$B$17))</f>
        <v>35779.500569199998</v>
      </c>
      <c r="AE709" s="97">
        <v>0</v>
      </c>
      <c r="AF709" s="97">
        <f t="shared" si="11"/>
        <v>35779.500569199998</v>
      </c>
    </row>
    <row r="710" spans="1:32" s="85" customFormat="1" ht="13.15">
      <c r="A710" s="178" t="s">
        <v>76</v>
      </c>
      <c r="B710" s="95" t="str">
        <f>VLOOKUP(A710,'CENTRO DE COSTOS'!A:D,4,FALSE)</f>
        <v>DIEGO FERNANDO HENAO CARDONA</v>
      </c>
      <c r="C710" s="95" t="str">
        <f>VLOOKUP(A710,'CENTRO DE COSTOS'!A:D,2,FALSE)</f>
        <v>0004-0003</v>
      </c>
      <c r="D710" s="178">
        <v>76377</v>
      </c>
      <c r="E710" s="178">
        <v>2318361</v>
      </c>
      <c r="F710" s="178">
        <v>76346</v>
      </c>
      <c r="G710" s="178" t="s">
        <v>230</v>
      </c>
      <c r="H710" s="178" t="s">
        <v>12253</v>
      </c>
      <c r="I710" s="178" t="s">
        <v>14047</v>
      </c>
      <c r="J710" s="110" t="s">
        <v>167</v>
      </c>
      <c r="K710" s="178">
        <v>2318361</v>
      </c>
      <c r="L710" s="178" t="s">
        <v>14048</v>
      </c>
      <c r="M710" s="176">
        <v>45825.662499999999</v>
      </c>
      <c r="N710" s="176">
        <v>45829.391875000001</v>
      </c>
      <c r="O710" s="178" t="s">
        <v>9136</v>
      </c>
      <c r="P710" s="178" t="s">
        <v>9137</v>
      </c>
      <c r="Q710" s="178" t="s">
        <v>9138</v>
      </c>
      <c r="R710" s="178" t="s">
        <v>11927</v>
      </c>
      <c r="S710" s="178" t="s">
        <v>11927</v>
      </c>
      <c r="T710" s="178" t="s">
        <v>9971</v>
      </c>
      <c r="U710" s="178">
        <v>40</v>
      </c>
      <c r="V710" s="178" t="s">
        <v>14049</v>
      </c>
      <c r="W710" s="177" t="s">
        <v>11929</v>
      </c>
      <c r="X710" s="178" t="s">
        <v>11929</v>
      </c>
      <c r="Y710" s="178" t="s">
        <v>173</v>
      </c>
      <c r="Z710" s="178" t="s">
        <v>28</v>
      </c>
      <c r="AA710" s="178" t="s">
        <v>189</v>
      </c>
      <c r="AB710" s="178">
        <v>0</v>
      </c>
      <c r="AC710" s="92" t="s">
        <v>595</v>
      </c>
      <c r="AD710" s="112">
        <f>IF(T710="SOPORTE_TELEFÓNICO",'BASE LIQUIDACION REDEBAN 2025'!$B$19,IF(AND(T710="VISITA_TÉCNICA",Z710="TIPO II"),'BASE LIQUIDACION REDEBAN 2025'!$B$18,'BASE LIQUIDACION REDEBAN 2025'!$B$17))</f>
        <v>35779.500569199998</v>
      </c>
      <c r="AE710" s="97">
        <v>0</v>
      </c>
      <c r="AF710" s="97">
        <f t="shared" si="11"/>
        <v>35779.500569199998</v>
      </c>
    </row>
    <row r="711" spans="1:32" s="85" customFormat="1" ht="13.15">
      <c r="A711" s="178" t="s">
        <v>91</v>
      </c>
      <c r="B711" s="95" t="str">
        <f>VLOOKUP(A711,'CENTRO DE COSTOS'!A:D,4,FALSE)</f>
        <v>JOSE MAURICIO HERNANDEZ ROJAS</v>
      </c>
      <c r="C711" s="95" t="str">
        <f>VLOOKUP(A711,'CENTRO DE COSTOS'!A:D,2,FALSE)</f>
        <v>0004-0001</v>
      </c>
      <c r="D711" s="178">
        <v>23417</v>
      </c>
      <c r="E711" s="178">
        <v>2319153</v>
      </c>
      <c r="F711" s="178">
        <v>67246</v>
      </c>
      <c r="G711" s="178" t="s">
        <v>612</v>
      </c>
      <c r="H711" s="178" t="s">
        <v>6638</v>
      </c>
      <c r="I711" s="178" t="s">
        <v>14050</v>
      </c>
      <c r="J711" s="110" t="s">
        <v>167</v>
      </c>
      <c r="K711" s="178">
        <v>2319153</v>
      </c>
      <c r="L711" s="178" t="s">
        <v>14051</v>
      </c>
      <c r="M711" s="176">
        <v>45825.727083333331</v>
      </c>
      <c r="N711" s="176">
        <v>45829.393761574072</v>
      </c>
      <c r="O711" s="178" t="s">
        <v>9136</v>
      </c>
      <c r="P711" s="178" t="s">
        <v>9137</v>
      </c>
      <c r="Q711" s="178" t="s">
        <v>9138</v>
      </c>
      <c r="R711" s="178" t="s">
        <v>11927</v>
      </c>
      <c r="S711" s="178" t="s">
        <v>11927</v>
      </c>
      <c r="T711" s="178" t="s">
        <v>177</v>
      </c>
      <c r="U711" s="178">
        <v>50</v>
      </c>
      <c r="V711" s="178" t="s">
        <v>14052</v>
      </c>
      <c r="W711" s="177">
        <v>0</v>
      </c>
      <c r="X711" s="178">
        <v>0</v>
      </c>
      <c r="Y711" s="178" t="s">
        <v>173</v>
      </c>
      <c r="Z711" s="178" t="s">
        <v>28</v>
      </c>
      <c r="AA711" s="178" t="s">
        <v>189</v>
      </c>
      <c r="AB711" s="178">
        <v>1</v>
      </c>
      <c r="AC711" s="92" t="s">
        <v>196</v>
      </c>
      <c r="AD711" s="112">
        <f>IF(T711="SOPORTE_TELEFÓNICO",'BASE LIQUIDACION REDEBAN 2025'!$B$19,IF(AND(T711="VISITA_TÉCNICA",Z711="TIPO II"),'BASE LIQUIDACION REDEBAN 2025'!$B$18,'BASE LIQUIDACION REDEBAN 2025'!$B$17))</f>
        <v>67654.12000000001</v>
      </c>
      <c r="AE711" s="97">
        <v>0</v>
      </c>
      <c r="AF711" s="97">
        <f t="shared" si="11"/>
        <v>67654.12000000001</v>
      </c>
    </row>
    <row r="712" spans="1:32" s="85" customFormat="1" ht="13.15">
      <c r="A712" s="178" t="s">
        <v>60</v>
      </c>
      <c r="B712" s="95" t="str">
        <f>VLOOKUP(A712,'CENTRO DE COSTOS'!A:D,4,FALSE)</f>
        <v>JUAN SEBASTIÁN RÍOS CASTRILLÓN</v>
      </c>
      <c r="C712" s="95" t="str">
        <f>VLOOKUP(A712,'CENTRO DE COSTOS'!A:D,2,FALSE)</f>
        <v>0004-0005</v>
      </c>
      <c r="D712" s="178">
        <v>5045</v>
      </c>
      <c r="E712" s="178">
        <v>2323463</v>
      </c>
      <c r="F712" s="178">
        <v>78482</v>
      </c>
      <c r="G712" s="178" t="s">
        <v>290</v>
      </c>
      <c r="H712" s="178" t="s">
        <v>60</v>
      </c>
      <c r="I712" s="178" t="s">
        <v>14053</v>
      </c>
      <c r="J712" s="110" t="s">
        <v>167</v>
      </c>
      <c r="K712" s="178">
        <v>2323463</v>
      </c>
      <c r="L712" s="178" t="s">
        <v>14054</v>
      </c>
      <c r="M712" s="176">
        <v>45826.472222222219</v>
      </c>
      <c r="N712" s="176">
        <v>45829.395833333336</v>
      </c>
      <c r="O712" s="178" t="s">
        <v>9136</v>
      </c>
      <c r="P712" s="178" t="s">
        <v>9137</v>
      </c>
      <c r="Q712" s="178" t="s">
        <v>9138</v>
      </c>
      <c r="R712" s="178" t="s">
        <v>11927</v>
      </c>
      <c r="S712" s="178" t="s">
        <v>11927</v>
      </c>
      <c r="T712" s="178" t="s">
        <v>177</v>
      </c>
      <c r="U712" s="178">
        <v>40</v>
      </c>
      <c r="V712" s="178" t="s">
        <v>14055</v>
      </c>
      <c r="W712" s="177">
        <v>0</v>
      </c>
      <c r="X712" s="178">
        <v>0</v>
      </c>
      <c r="Y712" s="178" t="s">
        <v>173</v>
      </c>
      <c r="Z712" s="178" t="s">
        <v>25</v>
      </c>
      <c r="AA712" s="178" t="s">
        <v>189</v>
      </c>
      <c r="AB712" s="178">
        <v>1</v>
      </c>
      <c r="AC712" s="92" t="s">
        <v>2095</v>
      </c>
      <c r="AD712" s="112">
        <f>IF(T712="SOPORTE_TELEFÓNICO",'BASE LIQUIDACION REDEBAN 2025'!$B$19,IF(AND(T712="VISITA_TÉCNICA",Z712="TIPO II"),'BASE LIQUIDACION REDEBAN 2025'!$B$18,'BASE LIQUIDACION REDEBAN 2025'!$B$17))</f>
        <v>35779.500569199998</v>
      </c>
      <c r="AE712" s="97">
        <v>0</v>
      </c>
      <c r="AF712" s="97">
        <f t="shared" si="11"/>
        <v>35779.500569199998</v>
      </c>
    </row>
    <row r="713" spans="1:32" s="85" customFormat="1" ht="13.15">
      <c r="A713" s="178" t="s">
        <v>90</v>
      </c>
      <c r="B713" s="95" t="str">
        <f>VLOOKUP(A713,'CENTRO DE COSTOS'!A:D,4,FALSE)</f>
        <v>JUAN SEBASTIÁN RÍOS CASTRILLÓN</v>
      </c>
      <c r="C713" s="95" t="str">
        <f>VLOOKUP(A713,'CENTRO DE COSTOS'!A:D,2,FALSE)</f>
        <v>0004-0005</v>
      </c>
      <c r="D713" s="178">
        <v>5360</v>
      </c>
      <c r="E713" s="178">
        <v>2316903</v>
      </c>
      <c r="F713" s="178">
        <v>12337</v>
      </c>
      <c r="G713" s="178" t="s">
        <v>290</v>
      </c>
      <c r="H713" s="178" t="s">
        <v>464</v>
      </c>
      <c r="I713" s="178" t="s">
        <v>14056</v>
      </c>
      <c r="J713" s="110" t="s">
        <v>167</v>
      </c>
      <c r="K713" s="178">
        <v>2316903</v>
      </c>
      <c r="L713" s="178" t="s">
        <v>14057</v>
      </c>
      <c r="M713" s="176">
        <v>45825.53402777778</v>
      </c>
      <c r="N713" s="176">
        <v>45829.400312500002</v>
      </c>
      <c r="O713" s="178" t="s">
        <v>9136</v>
      </c>
      <c r="P713" s="178" t="s">
        <v>9137</v>
      </c>
      <c r="Q713" s="178" t="s">
        <v>9138</v>
      </c>
      <c r="R713" s="178" t="s">
        <v>11927</v>
      </c>
      <c r="S713" s="178" t="s">
        <v>11927</v>
      </c>
      <c r="T713" s="178" t="s">
        <v>177</v>
      </c>
      <c r="U713" s="178">
        <v>120</v>
      </c>
      <c r="V713" s="178" t="s">
        <v>14058</v>
      </c>
      <c r="W713" s="177">
        <v>0</v>
      </c>
      <c r="X713" s="178">
        <v>0</v>
      </c>
      <c r="Y713" s="178" t="s">
        <v>173</v>
      </c>
      <c r="Z713" s="178" t="s">
        <v>25</v>
      </c>
      <c r="AA713" s="178" t="s">
        <v>189</v>
      </c>
      <c r="AB713" s="178">
        <v>1</v>
      </c>
      <c r="AC713" s="92" t="s">
        <v>3263</v>
      </c>
      <c r="AD713" s="112">
        <f>IF(T713="SOPORTE_TELEFÓNICO",'BASE LIQUIDACION REDEBAN 2025'!$B$19,IF(AND(T713="VISITA_TÉCNICA",Z713="TIPO II"),'BASE LIQUIDACION REDEBAN 2025'!$B$18,'BASE LIQUIDACION REDEBAN 2025'!$B$17))</f>
        <v>35779.500569199998</v>
      </c>
      <c r="AE713" s="97">
        <v>0</v>
      </c>
      <c r="AF713" s="97">
        <f t="shared" si="11"/>
        <v>35779.500569199998</v>
      </c>
    </row>
    <row r="714" spans="1:32" s="85" customFormat="1" ht="13.15">
      <c r="A714" s="178" t="s">
        <v>100</v>
      </c>
      <c r="B714" s="95" t="str">
        <f>VLOOKUP(A714,'CENTRO DE COSTOS'!A:D,4,FALSE)</f>
        <v>KEVIN ALEXIS CORZO BUSTOS</v>
      </c>
      <c r="C714" s="95" t="str">
        <f>VLOOKUP(A714,'CENTRO DE COSTOS'!A:D,2,FALSE)</f>
        <v>0004-0007</v>
      </c>
      <c r="D714" s="178">
        <v>50006</v>
      </c>
      <c r="E714" s="178">
        <v>2324475</v>
      </c>
      <c r="F714" s="178">
        <v>78863</v>
      </c>
      <c r="G714" s="178" t="s">
        <v>192</v>
      </c>
      <c r="H714" s="178" t="s">
        <v>1571</v>
      </c>
      <c r="I714" s="178" t="s">
        <v>14059</v>
      </c>
      <c r="J714" s="110" t="s">
        <v>167</v>
      </c>
      <c r="K714" s="178">
        <v>2324475</v>
      </c>
      <c r="L714" s="178" t="s">
        <v>14060</v>
      </c>
      <c r="M714" s="176">
        <v>45826.569444444445</v>
      </c>
      <c r="N714" s="176">
        <v>45829.406678240739</v>
      </c>
      <c r="O714" s="178" t="s">
        <v>9136</v>
      </c>
      <c r="P714" s="178" t="s">
        <v>9137</v>
      </c>
      <c r="Q714" s="178" t="s">
        <v>9138</v>
      </c>
      <c r="R714" s="178" t="s">
        <v>11927</v>
      </c>
      <c r="S714" s="178" t="s">
        <v>11927</v>
      </c>
      <c r="T714" s="178" t="s">
        <v>177</v>
      </c>
      <c r="U714" s="178">
        <v>10</v>
      </c>
      <c r="V714" s="178" t="s">
        <v>14061</v>
      </c>
      <c r="W714" s="177">
        <v>0</v>
      </c>
      <c r="X714" s="178">
        <v>0</v>
      </c>
      <c r="Y714" s="178" t="s">
        <v>173</v>
      </c>
      <c r="Z714" s="178" t="s">
        <v>28</v>
      </c>
      <c r="AA714" s="178" t="s">
        <v>189</v>
      </c>
      <c r="AB714" s="178">
        <v>1</v>
      </c>
      <c r="AC714" s="92" t="s">
        <v>3303</v>
      </c>
      <c r="AD714" s="112">
        <f>IF(T714="SOPORTE_TELEFÓNICO",'BASE LIQUIDACION REDEBAN 2025'!$B$19,IF(AND(T714="VISITA_TÉCNICA",Z714="TIPO II"),'BASE LIQUIDACION REDEBAN 2025'!$B$18,'BASE LIQUIDACION REDEBAN 2025'!$B$17))</f>
        <v>67654.12000000001</v>
      </c>
      <c r="AE714" s="97">
        <v>0</v>
      </c>
      <c r="AF714" s="97">
        <f t="shared" si="11"/>
        <v>67654.12000000001</v>
      </c>
    </row>
    <row r="715" spans="1:32" s="85" customFormat="1" ht="13.15">
      <c r="A715" s="178" t="s">
        <v>81</v>
      </c>
      <c r="B715" s="95" t="str">
        <f>VLOOKUP(A715,'CENTRO DE COSTOS'!A:D,4,FALSE)</f>
        <v>MIGUEL JULIÁN HERNÁNDEZ GUARÍN</v>
      </c>
      <c r="C715" s="95" t="str">
        <f>VLOOKUP(A715,'CENTRO DE COSTOS'!A:D,2,FALSE)</f>
        <v>0004-0008</v>
      </c>
      <c r="D715" s="178">
        <v>54720</v>
      </c>
      <c r="E715" s="178">
        <v>2331586</v>
      </c>
      <c r="F715" s="178">
        <v>62636</v>
      </c>
      <c r="G715" s="178" t="s">
        <v>408</v>
      </c>
      <c r="H715" s="178" t="s">
        <v>8105</v>
      </c>
      <c r="I715" s="178" t="s">
        <v>14062</v>
      </c>
      <c r="J715" s="110" t="s">
        <v>167</v>
      </c>
      <c r="K715" s="178">
        <v>2331586</v>
      </c>
      <c r="L715" s="178" t="s">
        <v>14063</v>
      </c>
      <c r="M715" s="176">
        <v>45827.640972222223</v>
      </c>
      <c r="N715" s="176">
        <v>45829.40902777778</v>
      </c>
      <c r="O715" s="178" t="s">
        <v>9136</v>
      </c>
      <c r="P715" s="178" t="s">
        <v>9137</v>
      </c>
      <c r="Q715" s="178" t="s">
        <v>9138</v>
      </c>
      <c r="R715" s="178" t="s">
        <v>11927</v>
      </c>
      <c r="S715" s="178" t="s">
        <v>11927</v>
      </c>
      <c r="T715" s="178" t="s">
        <v>177</v>
      </c>
      <c r="U715" s="178">
        <v>30</v>
      </c>
      <c r="V715" s="178" t="s">
        <v>14064</v>
      </c>
      <c r="W715" s="177">
        <v>0</v>
      </c>
      <c r="X715" s="178">
        <v>0</v>
      </c>
      <c r="Y715" s="178" t="s">
        <v>173</v>
      </c>
      <c r="Z715" s="178" t="s">
        <v>28</v>
      </c>
      <c r="AA715" s="178" t="s">
        <v>189</v>
      </c>
      <c r="AB715" s="178">
        <v>1</v>
      </c>
      <c r="AC715" s="92" t="s">
        <v>785</v>
      </c>
      <c r="AD715" s="112">
        <f>IF(T715="SOPORTE_TELEFÓNICO",'BASE LIQUIDACION REDEBAN 2025'!$B$19,IF(AND(T715="VISITA_TÉCNICA",Z715="TIPO II"),'BASE LIQUIDACION REDEBAN 2025'!$B$18,'BASE LIQUIDACION REDEBAN 2025'!$B$17))</f>
        <v>67654.12000000001</v>
      </c>
      <c r="AE715" s="97">
        <v>0</v>
      </c>
      <c r="AF715" s="97">
        <f t="shared" si="11"/>
        <v>67654.12000000001</v>
      </c>
    </row>
    <row r="716" spans="1:32" s="85" customFormat="1" ht="13.15">
      <c r="A716" s="178" t="s">
        <v>72</v>
      </c>
      <c r="B716" s="95" t="str">
        <f>VLOOKUP(A716,'CENTRO DE COSTOS'!A:D,4,FALSE)</f>
        <v>MIGUEL JULIÁN HERNÁNDEZ GUARÍN</v>
      </c>
      <c r="C716" s="95" t="str">
        <f>VLOOKUP(A716,'CENTRO DE COSTOS'!A:D,2,FALSE)</f>
        <v>0004-0008</v>
      </c>
      <c r="D716" s="178">
        <v>68615</v>
      </c>
      <c r="E716" s="178">
        <v>2333197</v>
      </c>
      <c r="F716" s="178">
        <v>30062</v>
      </c>
      <c r="G716" s="178" t="s">
        <v>180</v>
      </c>
      <c r="H716" s="178" t="s">
        <v>1015</v>
      </c>
      <c r="I716" s="178" t="s">
        <v>14065</v>
      </c>
      <c r="J716" s="110" t="s">
        <v>167</v>
      </c>
      <c r="K716" s="178">
        <v>2333197</v>
      </c>
      <c r="L716" s="178" t="s">
        <v>14066</v>
      </c>
      <c r="M716" s="176">
        <v>45828.333333333336</v>
      </c>
      <c r="N716" s="176">
        <v>45829.416770833333</v>
      </c>
      <c r="O716" s="178" t="s">
        <v>9136</v>
      </c>
      <c r="P716" s="178" t="s">
        <v>9137</v>
      </c>
      <c r="Q716" s="178" t="s">
        <v>9138</v>
      </c>
      <c r="R716" s="178" t="s">
        <v>11927</v>
      </c>
      <c r="S716" s="178" t="s">
        <v>11927</v>
      </c>
      <c r="T716" s="178" t="s">
        <v>9971</v>
      </c>
      <c r="U716" s="178">
        <v>90</v>
      </c>
      <c r="V716" s="178" t="s">
        <v>14067</v>
      </c>
      <c r="W716" s="177" t="s">
        <v>11929</v>
      </c>
      <c r="X716" s="178" t="s">
        <v>11929</v>
      </c>
      <c r="Y716" s="178" t="s">
        <v>173</v>
      </c>
      <c r="Z716" s="178" t="s">
        <v>28</v>
      </c>
      <c r="AA716" s="178" t="s">
        <v>189</v>
      </c>
      <c r="AB716" s="178">
        <v>0</v>
      </c>
      <c r="AC716" s="92" t="s">
        <v>2183</v>
      </c>
      <c r="AD716" s="112">
        <f>IF(T716="SOPORTE_TELEFÓNICO",'BASE LIQUIDACION REDEBAN 2025'!$B$19,IF(AND(T716="VISITA_TÉCNICA",Z716="TIPO II"),'BASE LIQUIDACION REDEBAN 2025'!$B$18,'BASE LIQUIDACION REDEBAN 2025'!$B$17))</f>
        <v>35779.500569199998</v>
      </c>
      <c r="AE716" s="97">
        <v>0</v>
      </c>
      <c r="AF716" s="97">
        <f t="shared" si="11"/>
        <v>35779.500569199998</v>
      </c>
    </row>
    <row r="717" spans="1:32" s="85" customFormat="1" ht="13.15">
      <c r="A717" s="178" t="s">
        <v>93</v>
      </c>
      <c r="B717" s="95" t="str">
        <f>VLOOKUP(A717,'CENTRO DE COSTOS'!A:D,4,FALSE)</f>
        <v>DIEGO FERNANDO HENAO CARDONA</v>
      </c>
      <c r="C717" s="95" t="str">
        <f>VLOOKUP(A717,'CENTRO DE COSTOS'!A:D,2,FALSE)</f>
        <v>0004-0003</v>
      </c>
      <c r="D717" s="178">
        <v>52678</v>
      </c>
      <c r="E717" s="178">
        <v>2304750</v>
      </c>
      <c r="F717" s="178">
        <v>50094</v>
      </c>
      <c r="G717" s="178" t="s">
        <v>162</v>
      </c>
      <c r="H717" s="178" t="s">
        <v>6601</v>
      </c>
      <c r="I717" s="178" t="s">
        <v>6602</v>
      </c>
      <c r="J717" s="110" t="s">
        <v>167</v>
      </c>
      <c r="K717" s="178">
        <v>2304750</v>
      </c>
      <c r="L717" s="178" t="s">
        <v>14068</v>
      </c>
      <c r="M717" s="176">
        <v>45822.375</v>
      </c>
      <c r="N717" s="176">
        <v>45829.421527777777</v>
      </c>
      <c r="O717" s="178" t="s">
        <v>9136</v>
      </c>
      <c r="P717" s="178" t="s">
        <v>9137</v>
      </c>
      <c r="Q717" s="178" t="s">
        <v>9138</v>
      </c>
      <c r="R717" s="178" t="s">
        <v>11927</v>
      </c>
      <c r="S717" s="178" t="s">
        <v>11927</v>
      </c>
      <c r="T717" s="178" t="s">
        <v>9971</v>
      </c>
      <c r="U717" s="178">
        <v>170</v>
      </c>
      <c r="V717" s="178" t="s">
        <v>14069</v>
      </c>
      <c r="W717" s="177" t="s">
        <v>14070</v>
      </c>
      <c r="X717" s="178" t="s">
        <v>14071</v>
      </c>
      <c r="Y717" s="178" t="s">
        <v>173</v>
      </c>
      <c r="Z717" s="178" t="s">
        <v>30</v>
      </c>
      <c r="AA717" s="178" t="s">
        <v>189</v>
      </c>
      <c r="AB717" s="178">
        <v>0</v>
      </c>
      <c r="AC717" s="92" t="s">
        <v>656</v>
      </c>
      <c r="AD717" s="112">
        <f>IF(T717="SOPORTE_TELEFÓNICO",'BASE LIQUIDACION REDEBAN 2025'!$B$19,IF(AND(T717="VISITA_TÉCNICA",Z717="TIPO II"),'BASE LIQUIDACION REDEBAN 2025'!$B$18,'BASE LIQUIDACION REDEBAN 2025'!$B$17))</f>
        <v>35779.500569199998</v>
      </c>
      <c r="AE717" s="97">
        <v>0</v>
      </c>
      <c r="AF717" s="97">
        <f t="shared" si="11"/>
        <v>35779.500569199998</v>
      </c>
    </row>
    <row r="718" spans="1:32" s="85" customFormat="1" ht="13.15">
      <c r="A718" s="178" t="s">
        <v>92</v>
      </c>
      <c r="B718" s="95" t="str">
        <f>VLOOKUP(A718,'CENTRO DE COSTOS'!A:D,4,FALSE)</f>
        <v>KEVIN ALEXIS CORZO BUSTOS</v>
      </c>
      <c r="C718" s="95" t="str">
        <f>VLOOKUP(A718,'CENTRO DE COSTOS'!A:D,2,FALSE)</f>
        <v>0004-0007</v>
      </c>
      <c r="D718" s="178">
        <v>41001</v>
      </c>
      <c r="E718" s="178">
        <v>2335650</v>
      </c>
      <c r="F718" s="178">
        <v>72964</v>
      </c>
      <c r="G718" s="178" t="s">
        <v>256</v>
      </c>
      <c r="H718" s="178" t="s">
        <v>92</v>
      </c>
      <c r="I718" s="178" t="s">
        <v>14072</v>
      </c>
      <c r="J718" s="110" t="s">
        <v>167</v>
      </c>
      <c r="K718" s="178">
        <v>2335650</v>
      </c>
      <c r="L718" s="178" t="s">
        <v>14073</v>
      </c>
      <c r="M718" s="176">
        <v>45828.446527777778</v>
      </c>
      <c r="N718" s="176">
        <v>45829.4297337963</v>
      </c>
      <c r="O718" s="178" t="s">
        <v>9206</v>
      </c>
      <c r="P718" s="178" t="s">
        <v>12743</v>
      </c>
      <c r="Q718" s="178" t="s">
        <v>9138</v>
      </c>
      <c r="R718" s="178" t="s">
        <v>11927</v>
      </c>
      <c r="S718" s="178" t="s">
        <v>11927</v>
      </c>
      <c r="T718" s="178" t="s">
        <v>177</v>
      </c>
      <c r="U718" s="178">
        <v>50</v>
      </c>
      <c r="V718" s="178" t="s">
        <v>14074</v>
      </c>
      <c r="W718" s="177">
        <v>0</v>
      </c>
      <c r="X718" s="178">
        <v>0</v>
      </c>
      <c r="Y718" s="178" t="s">
        <v>173</v>
      </c>
      <c r="Z718" s="178" t="s">
        <v>25</v>
      </c>
      <c r="AA718" s="178" t="s">
        <v>189</v>
      </c>
      <c r="AB718" s="178">
        <v>1</v>
      </c>
      <c r="AC718" s="92" t="s">
        <v>1943</v>
      </c>
      <c r="AD718" s="112">
        <f>IF(T718="SOPORTE_TELEFÓNICO",'BASE LIQUIDACION REDEBAN 2025'!$B$19,IF(AND(T718="VISITA_TÉCNICA",Z718="TIPO II"),'BASE LIQUIDACION REDEBAN 2025'!$B$18,'BASE LIQUIDACION REDEBAN 2025'!$B$17))</f>
        <v>35779.500569199998</v>
      </c>
      <c r="AE718" s="97">
        <v>0</v>
      </c>
      <c r="AF718" s="97">
        <f t="shared" si="11"/>
        <v>35779.500569199998</v>
      </c>
    </row>
    <row r="719" spans="1:32" s="85" customFormat="1" ht="13.15">
      <c r="A719" s="178" t="s">
        <v>90</v>
      </c>
      <c r="B719" s="95" t="str">
        <f>VLOOKUP(A719,'CENTRO DE COSTOS'!A:D,4,FALSE)</f>
        <v>JUAN SEBASTIÁN RÍOS CASTRILLÓN</v>
      </c>
      <c r="C719" s="95" t="str">
        <f>VLOOKUP(A719,'CENTRO DE COSTOS'!A:D,2,FALSE)</f>
        <v>0004-0005</v>
      </c>
      <c r="D719" s="178">
        <v>5079</v>
      </c>
      <c r="E719" s="178">
        <v>2307418</v>
      </c>
      <c r="F719" s="178">
        <v>69774</v>
      </c>
      <c r="G719" s="178" t="s">
        <v>290</v>
      </c>
      <c r="H719" s="178" t="s">
        <v>337</v>
      </c>
      <c r="I719" s="178" t="s">
        <v>14075</v>
      </c>
      <c r="J719" s="110" t="s">
        <v>167</v>
      </c>
      <c r="K719" s="178">
        <v>2307418</v>
      </c>
      <c r="L719" s="178" t="s">
        <v>14076</v>
      </c>
      <c r="M719" s="176">
        <v>45824.366666666669</v>
      </c>
      <c r="N719" s="176">
        <v>45829.431828703702</v>
      </c>
      <c r="O719" s="178" t="s">
        <v>9136</v>
      </c>
      <c r="P719" s="178" t="s">
        <v>9137</v>
      </c>
      <c r="Q719" s="178" t="s">
        <v>9138</v>
      </c>
      <c r="R719" s="178" t="s">
        <v>11927</v>
      </c>
      <c r="S719" s="178" t="s">
        <v>11927</v>
      </c>
      <c r="T719" s="178" t="s">
        <v>177</v>
      </c>
      <c r="U719" s="178">
        <v>50</v>
      </c>
      <c r="V719" s="178" t="s">
        <v>14077</v>
      </c>
      <c r="W719" s="177">
        <v>0</v>
      </c>
      <c r="X719" s="178">
        <v>0</v>
      </c>
      <c r="Y719" s="178" t="s">
        <v>173</v>
      </c>
      <c r="Z719" s="178" t="s">
        <v>28</v>
      </c>
      <c r="AA719" s="178" t="s">
        <v>189</v>
      </c>
      <c r="AB719" s="178">
        <v>1</v>
      </c>
      <c r="AC719" s="92" t="s">
        <v>313</v>
      </c>
      <c r="AD719" s="112">
        <f>IF(T719="SOPORTE_TELEFÓNICO",'BASE LIQUIDACION REDEBAN 2025'!$B$19,IF(AND(T719="VISITA_TÉCNICA",Z719="TIPO II"),'BASE LIQUIDACION REDEBAN 2025'!$B$18,'BASE LIQUIDACION REDEBAN 2025'!$B$17))</f>
        <v>67654.12000000001</v>
      </c>
      <c r="AE719" s="97">
        <v>0</v>
      </c>
      <c r="AF719" s="97">
        <f t="shared" si="11"/>
        <v>67654.12000000001</v>
      </c>
    </row>
    <row r="720" spans="1:32" s="85" customFormat="1" ht="13.15">
      <c r="A720" s="178" t="s">
        <v>72</v>
      </c>
      <c r="B720" s="95" t="str">
        <f>VLOOKUP(A720,'CENTRO DE COSTOS'!A:D,4,FALSE)</f>
        <v>MIGUEL JULIÁN HERNÁNDEZ GUARÍN</v>
      </c>
      <c r="C720" s="95" t="str">
        <f>VLOOKUP(A720,'CENTRO DE COSTOS'!A:D,2,FALSE)</f>
        <v>0004-0008</v>
      </c>
      <c r="D720" s="178">
        <v>68081</v>
      </c>
      <c r="E720" s="178">
        <v>2308545</v>
      </c>
      <c r="F720" s="178">
        <v>79036</v>
      </c>
      <c r="G720" s="178" t="s">
        <v>180</v>
      </c>
      <c r="H720" s="178" t="s">
        <v>4156</v>
      </c>
      <c r="I720" s="178" t="s">
        <v>14078</v>
      </c>
      <c r="J720" s="110" t="s">
        <v>167</v>
      </c>
      <c r="K720" s="178">
        <v>2308545</v>
      </c>
      <c r="L720" s="178" t="s">
        <v>14079</v>
      </c>
      <c r="M720" s="176">
        <v>45824.425000000003</v>
      </c>
      <c r="N720" s="176">
        <v>45829.432638888888</v>
      </c>
      <c r="O720" s="178" t="s">
        <v>9136</v>
      </c>
      <c r="P720" s="178" t="s">
        <v>9137</v>
      </c>
      <c r="Q720" s="178" t="s">
        <v>9138</v>
      </c>
      <c r="R720" s="178" t="s">
        <v>11927</v>
      </c>
      <c r="S720" s="178" t="s">
        <v>11927</v>
      </c>
      <c r="T720" s="178" t="s">
        <v>9971</v>
      </c>
      <c r="U720" s="178">
        <v>30</v>
      </c>
      <c r="V720" s="178" t="s">
        <v>14080</v>
      </c>
      <c r="W720" s="177" t="s">
        <v>14081</v>
      </c>
      <c r="X720" s="178" t="s">
        <v>12037</v>
      </c>
      <c r="Y720" s="178" t="s">
        <v>173</v>
      </c>
      <c r="Z720" s="178" t="s">
        <v>30</v>
      </c>
      <c r="AA720" s="178" t="s">
        <v>189</v>
      </c>
      <c r="AB720" s="178">
        <v>0</v>
      </c>
      <c r="AC720" s="92" t="s">
        <v>10117</v>
      </c>
      <c r="AD720" s="112">
        <f>IF(T720="SOPORTE_TELEFÓNICO",'BASE LIQUIDACION REDEBAN 2025'!$B$19,IF(AND(T720="VISITA_TÉCNICA",Z720="TIPO II"),'BASE LIQUIDACION REDEBAN 2025'!$B$18,'BASE LIQUIDACION REDEBAN 2025'!$B$17))</f>
        <v>35779.500569199998</v>
      </c>
      <c r="AE720" s="97">
        <v>0</v>
      </c>
      <c r="AF720" s="97">
        <f t="shared" si="11"/>
        <v>35779.500569199998</v>
      </c>
    </row>
    <row r="721" spans="1:32" s="85" customFormat="1" ht="13.15">
      <c r="A721" s="178" t="s">
        <v>90</v>
      </c>
      <c r="B721" s="95" t="str">
        <f>VLOOKUP(A721,'CENTRO DE COSTOS'!A:D,4,FALSE)</f>
        <v>JUAN SEBASTIÁN RÍOS CASTRILLÓN</v>
      </c>
      <c r="C721" s="95" t="str">
        <f>VLOOKUP(A721,'CENTRO DE COSTOS'!A:D,2,FALSE)</f>
        <v>0004-0005</v>
      </c>
      <c r="D721" s="178">
        <v>5360</v>
      </c>
      <c r="E721" s="178">
        <v>2316653</v>
      </c>
      <c r="F721" s="178">
        <v>62976</v>
      </c>
      <c r="G721" s="178" t="s">
        <v>290</v>
      </c>
      <c r="H721" s="178" t="s">
        <v>464</v>
      </c>
      <c r="I721" s="178" t="s">
        <v>14082</v>
      </c>
      <c r="J721" s="110" t="s">
        <v>167</v>
      </c>
      <c r="K721" s="178">
        <v>2316653</v>
      </c>
      <c r="L721" s="178" t="s">
        <v>14083</v>
      </c>
      <c r="M721" s="176">
        <v>45825.513194444444</v>
      </c>
      <c r="N721" s="176">
        <v>45829.441701388889</v>
      </c>
      <c r="O721" s="178" t="s">
        <v>9136</v>
      </c>
      <c r="P721" s="178" t="s">
        <v>9137</v>
      </c>
      <c r="Q721" s="178" t="s">
        <v>9138</v>
      </c>
      <c r="R721" s="178" t="s">
        <v>11927</v>
      </c>
      <c r="S721" s="178" t="s">
        <v>11927</v>
      </c>
      <c r="T721" s="178" t="s">
        <v>177</v>
      </c>
      <c r="U721" s="178">
        <v>170</v>
      </c>
      <c r="V721" s="178" t="s">
        <v>14084</v>
      </c>
      <c r="W721" s="177">
        <v>0</v>
      </c>
      <c r="X721" s="178">
        <v>0</v>
      </c>
      <c r="Y721" s="178" t="s">
        <v>173</v>
      </c>
      <c r="Z721" s="178" t="s">
        <v>25</v>
      </c>
      <c r="AA721" s="178" t="s">
        <v>189</v>
      </c>
      <c r="AB721" s="178">
        <v>1</v>
      </c>
      <c r="AC721" s="92" t="s">
        <v>3303</v>
      </c>
      <c r="AD721" s="112">
        <f>IF(T721="SOPORTE_TELEFÓNICO",'BASE LIQUIDACION REDEBAN 2025'!$B$19,IF(AND(T721="VISITA_TÉCNICA",Z721="TIPO II"),'BASE LIQUIDACION REDEBAN 2025'!$B$18,'BASE LIQUIDACION REDEBAN 2025'!$B$17))</f>
        <v>35779.500569199998</v>
      </c>
      <c r="AE721" s="97">
        <v>0</v>
      </c>
      <c r="AF721" s="97">
        <f t="shared" si="11"/>
        <v>35779.500569199998</v>
      </c>
    </row>
    <row r="722" spans="1:32" s="85" customFormat="1" ht="13.15">
      <c r="A722" s="178" t="s">
        <v>99</v>
      </c>
      <c r="B722" s="95" t="str">
        <f>VLOOKUP(A722,'CENTRO DE COSTOS'!A:D,4,FALSE)</f>
        <v>JOSE MAURICIO HERNANDEZ ROJAS</v>
      </c>
      <c r="C722" s="95" t="str">
        <f>VLOOKUP(A722,'CENTRO DE COSTOS'!A:D,2,FALSE)</f>
        <v>0004-0001</v>
      </c>
      <c r="D722" s="178">
        <v>20250</v>
      </c>
      <c r="E722" s="178">
        <v>2314162</v>
      </c>
      <c r="F722" s="178">
        <v>54243</v>
      </c>
      <c r="G722" s="178" t="s">
        <v>269</v>
      </c>
      <c r="H722" s="178" t="s">
        <v>677</v>
      </c>
      <c r="I722" s="178" t="s">
        <v>14085</v>
      </c>
      <c r="J722" s="110" t="s">
        <v>167</v>
      </c>
      <c r="K722" s="178">
        <v>2314162</v>
      </c>
      <c r="L722" s="178" t="s">
        <v>14086</v>
      </c>
      <c r="M722" s="176">
        <v>45825.369444444441</v>
      </c>
      <c r="N722" s="176">
        <v>45829.443749999999</v>
      </c>
      <c r="O722" s="178" t="s">
        <v>9136</v>
      </c>
      <c r="P722" s="178" t="s">
        <v>9137</v>
      </c>
      <c r="Q722" s="178" t="s">
        <v>9138</v>
      </c>
      <c r="R722" s="178" t="s">
        <v>11927</v>
      </c>
      <c r="S722" s="178" t="s">
        <v>11927</v>
      </c>
      <c r="T722" s="178" t="s">
        <v>9971</v>
      </c>
      <c r="U722" s="178">
        <v>100</v>
      </c>
      <c r="V722" s="178" t="s">
        <v>14087</v>
      </c>
      <c r="W722" s="177" t="s">
        <v>14088</v>
      </c>
      <c r="X722" s="178" t="s">
        <v>11942</v>
      </c>
      <c r="Y722" s="178" t="s">
        <v>173</v>
      </c>
      <c r="Z722" s="178" t="s">
        <v>30</v>
      </c>
      <c r="AA722" s="178" t="s">
        <v>189</v>
      </c>
      <c r="AB722" s="178">
        <v>0</v>
      </c>
      <c r="AC722" s="92" t="s">
        <v>10117</v>
      </c>
      <c r="AD722" s="112">
        <f>IF(T722="SOPORTE_TELEFÓNICO",'BASE LIQUIDACION REDEBAN 2025'!$B$19,IF(AND(T722="VISITA_TÉCNICA",Z722="TIPO II"),'BASE LIQUIDACION REDEBAN 2025'!$B$18,'BASE LIQUIDACION REDEBAN 2025'!$B$17))</f>
        <v>35779.500569199998</v>
      </c>
      <c r="AE722" s="97">
        <v>0</v>
      </c>
      <c r="AF722" s="97">
        <f t="shared" si="11"/>
        <v>35779.500569199998</v>
      </c>
    </row>
    <row r="723" spans="1:32" s="85" customFormat="1" ht="13.15">
      <c r="A723" s="178" t="s">
        <v>101</v>
      </c>
      <c r="B723" s="95" t="str">
        <f>VLOOKUP(A723,'CENTRO DE COSTOS'!A:D,4,FALSE)</f>
        <v>KEVIN ALEXIS CORZO BUSTOS</v>
      </c>
      <c r="C723" s="95" t="str">
        <f>VLOOKUP(A723,'CENTRO DE COSTOS'!A:D,2,FALSE)</f>
        <v>0004-0007</v>
      </c>
      <c r="D723" s="178">
        <v>85410</v>
      </c>
      <c r="E723" s="178">
        <v>2326862</v>
      </c>
      <c r="F723" s="178">
        <v>78770</v>
      </c>
      <c r="G723" s="178" t="s">
        <v>1934</v>
      </c>
      <c r="H723" s="178" t="s">
        <v>2187</v>
      </c>
      <c r="I723" s="178" t="s">
        <v>14089</v>
      </c>
      <c r="J723" s="110" t="s">
        <v>167</v>
      </c>
      <c r="K723" s="178">
        <v>2326862</v>
      </c>
      <c r="L723" s="178" t="s">
        <v>14090</v>
      </c>
      <c r="M723" s="176">
        <v>45827.333333333336</v>
      </c>
      <c r="N723" s="176">
        <v>45829.444050925929</v>
      </c>
      <c r="O723" s="178" t="s">
        <v>9136</v>
      </c>
      <c r="P723" s="178" t="s">
        <v>9137</v>
      </c>
      <c r="Q723" s="178" t="s">
        <v>9138</v>
      </c>
      <c r="R723" s="178" t="s">
        <v>11927</v>
      </c>
      <c r="S723" s="178" t="s">
        <v>11927</v>
      </c>
      <c r="T723" s="178" t="s">
        <v>9971</v>
      </c>
      <c r="U723" s="178">
        <v>30</v>
      </c>
      <c r="V723" s="178" t="s">
        <v>14091</v>
      </c>
      <c r="W723" s="177" t="s">
        <v>11929</v>
      </c>
      <c r="X723" s="178" t="s">
        <v>11929</v>
      </c>
      <c r="Y723" s="178" t="s">
        <v>173</v>
      </c>
      <c r="Z723" s="178" t="s">
        <v>28</v>
      </c>
      <c r="AA723" s="178" t="s">
        <v>189</v>
      </c>
      <c r="AB723" s="178">
        <v>0</v>
      </c>
      <c r="AC723" s="92" t="s">
        <v>582</v>
      </c>
      <c r="AD723" s="112">
        <f>IF(T723="SOPORTE_TELEFÓNICO",'BASE LIQUIDACION REDEBAN 2025'!$B$19,IF(AND(T723="VISITA_TÉCNICA",Z723="TIPO II"),'BASE LIQUIDACION REDEBAN 2025'!$B$18,'BASE LIQUIDACION REDEBAN 2025'!$B$17))</f>
        <v>35779.500569199998</v>
      </c>
      <c r="AE723" s="97">
        <v>0</v>
      </c>
      <c r="AF723" s="97">
        <f t="shared" si="11"/>
        <v>35779.500569199998</v>
      </c>
    </row>
    <row r="724" spans="1:32" s="85" customFormat="1" ht="13.15">
      <c r="A724" s="178" t="s">
        <v>96</v>
      </c>
      <c r="B724" s="95" t="str">
        <f>VLOOKUP(A724,'CENTRO DE COSTOS'!A:D,4,FALSE)</f>
        <v>JOSE MAURICIO HERNANDEZ ROJAS</v>
      </c>
      <c r="C724" s="95" t="str">
        <f>VLOOKUP(A724,'CENTRO DE COSTOS'!A:D,2,FALSE)</f>
        <v>0004-0001</v>
      </c>
      <c r="D724" s="178">
        <v>44090</v>
      </c>
      <c r="E724" s="178">
        <v>2315992</v>
      </c>
      <c r="F724" s="178">
        <v>38593</v>
      </c>
      <c r="G724" s="178" t="s">
        <v>566</v>
      </c>
      <c r="H724" s="178" t="s">
        <v>12597</v>
      </c>
      <c r="I724" s="178" t="s">
        <v>14092</v>
      </c>
      <c r="J724" s="110" t="s">
        <v>167</v>
      </c>
      <c r="K724" s="178">
        <v>2315992</v>
      </c>
      <c r="L724" s="178" t="s">
        <v>14093</v>
      </c>
      <c r="M724" s="176">
        <v>45825.477083333331</v>
      </c>
      <c r="N724" s="176">
        <v>45829.447916666664</v>
      </c>
      <c r="O724" s="178" t="s">
        <v>9136</v>
      </c>
      <c r="P724" s="178" t="s">
        <v>9137</v>
      </c>
      <c r="Q724" s="178" t="s">
        <v>9138</v>
      </c>
      <c r="R724" s="178" t="s">
        <v>11927</v>
      </c>
      <c r="S724" s="178" t="s">
        <v>11927</v>
      </c>
      <c r="T724" s="178" t="s">
        <v>9971</v>
      </c>
      <c r="U724" s="178">
        <v>30</v>
      </c>
      <c r="V724" s="178" t="s">
        <v>14080</v>
      </c>
      <c r="W724" s="177" t="s">
        <v>14094</v>
      </c>
      <c r="X724" s="178" t="s">
        <v>11942</v>
      </c>
      <c r="Y724" s="178" t="s">
        <v>173</v>
      </c>
      <c r="Z724" s="178" t="s">
        <v>30</v>
      </c>
      <c r="AA724" s="178" t="s">
        <v>189</v>
      </c>
      <c r="AB724" s="178">
        <v>0</v>
      </c>
      <c r="AC724" s="92" t="s">
        <v>11938</v>
      </c>
      <c r="AD724" s="112">
        <f>IF(T724="SOPORTE_TELEFÓNICO",'BASE LIQUIDACION REDEBAN 2025'!$B$19,IF(AND(T724="VISITA_TÉCNICA",Z724="TIPO II"),'BASE LIQUIDACION REDEBAN 2025'!$B$18,'BASE LIQUIDACION REDEBAN 2025'!$B$17))</f>
        <v>35779.500569199998</v>
      </c>
      <c r="AE724" s="97">
        <v>0</v>
      </c>
      <c r="AF724" s="97">
        <f t="shared" si="11"/>
        <v>35779.500569199998</v>
      </c>
    </row>
    <row r="725" spans="1:32" s="85" customFormat="1" ht="13.15">
      <c r="A725" s="178" t="s">
        <v>90</v>
      </c>
      <c r="B725" s="95" t="str">
        <f>VLOOKUP(A725,'CENTRO DE COSTOS'!A:D,4,FALSE)</f>
        <v>JUAN SEBASTIÁN RÍOS CASTRILLÓN</v>
      </c>
      <c r="C725" s="95" t="str">
        <f>VLOOKUP(A725,'CENTRO DE COSTOS'!A:D,2,FALSE)</f>
        <v>0004-0005</v>
      </c>
      <c r="D725" s="178">
        <v>5079</v>
      </c>
      <c r="E725" s="178">
        <v>2316922</v>
      </c>
      <c r="F725" s="178">
        <v>31008</v>
      </c>
      <c r="G725" s="178" t="s">
        <v>290</v>
      </c>
      <c r="H725" s="178" t="s">
        <v>337</v>
      </c>
      <c r="I725" s="178" t="s">
        <v>7793</v>
      </c>
      <c r="J725" s="110" t="s">
        <v>167</v>
      </c>
      <c r="K725" s="178">
        <v>2316922</v>
      </c>
      <c r="L725" s="178" t="s">
        <v>14095</v>
      </c>
      <c r="M725" s="176">
        <v>45825.548611111109</v>
      </c>
      <c r="N725" s="176">
        <v>45829.45208333333</v>
      </c>
      <c r="O725" s="178" t="s">
        <v>9136</v>
      </c>
      <c r="P725" s="178" t="s">
        <v>9137</v>
      </c>
      <c r="Q725" s="178" t="s">
        <v>9138</v>
      </c>
      <c r="R725" s="178" t="s">
        <v>11927</v>
      </c>
      <c r="S725" s="178" t="s">
        <v>11927</v>
      </c>
      <c r="T725" s="178" t="s">
        <v>177</v>
      </c>
      <c r="U725" s="178">
        <v>120</v>
      </c>
      <c r="V725" s="178" t="s">
        <v>14096</v>
      </c>
      <c r="W725" s="177">
        <v>0</v>
      </c>
      <c r="X725" s="178">
        <v>0</v>
      </c>
      <c r="Y725" s="178" t="s">
        <v>173</v>
      </c>
      <c r="Z725" s="178" t="s">
        <v>28</v>
      </c>
      <c r="AA725" s="178" t="s">
        <v>189</v>
      </c>
      <c r="AB725" s="178">
        <v>1</v>
      </c>
      <c r="AC725" s="92" t="s">
        <v>2142</v>
      </c>
      <c r="AD725" s="112">
        <f>IF(T725="SOPORTE_TELEFÓNICO",'BASE LIQUIDACION REDEBAN 2025'!$B$19,IF(AND(T725="VISITA_TÉCNICA",Z725="TIPO II"),'BASE LIQUIDACION REDEBAN 2025'!$B$18,'BASE LIQUIDACION REDEBAN 2025'!$B$17))</f>
        <v>67654.12000000001</v>
      </c>
      <c r="AE725" s="97">
        <v>0</v>
      </c>
      <c r="AF725" s="97">
        <f t="shared" si="11"/>
        <v>67654.12000000001</v>
      </c>
    </row>
    <row r="726" spans="1:32" s="85" customFormat="1" ht="13.15">
      <c r="A726" s="178" t="s">
        <v>90</v>
      </c>
      <c r="B726" s="95" t="str">
        <f>VLOOKUP(A726,'CENTRO DE COSTOS'!A:D,4,FALSE)</f>
        <v>JUAN SEBASTIÁN RÍOS CASTRILLÓN</v>
      </c>
      <c r="C726" s="95" t="str">
        <f>VLOOKUP(A726,'CENTRO DE COSTOS'!A:D,2,FALSE)</f>
        <v>0004-0005</v>
      </c>
      <c r="D726" s="178">
        <v>5001</v>
      </c>
      <c r="E726" s="178">
        <v>2318930</v>
      </c>
      <c r="F726" s="178">
        <v>75617</v>
      </c>
      <c r="G726" s="178" t="s">
        <v>290</v>
      </c>
      <c r="H726" s="178" t="s">
        <v>90</v>
      </c>
      <c r="I726" s="178" t="s">
        <v>14097</v>
      </c>
      <c r="J726" s="110" t="s">
        <v>167</v>
      </c>
      <c r="K726" s="178">
        <v>2318930</v>
      </c>
      <c r="L726" s="178" t="s">
        <v>14098</v>
      </c>
      <c r="M726" s="176">
        <v>45825.694444444445</v>
      </c>
      <c r="N726" s="176">
        <v>45829.457638888889</v>
      </c>
      <c r="O726" s="178" t="s">
        <v>9136</v>
      </c>
      <c r="P726" s="178" t="s">
        <v>9137</v>
      </c>
      <c r="Q726" s="178" t="s">
        <v>9138</v>
      </c>
      <c r="R726" s="178" t="s">
        <v>11927</v>
      </c>
      <c r="S726" s="178" t="s">
        <v>11927</v>
      </c>
      <c r="T726" s="178" t="s">
        <v>177</v>
      </c>
      <c r="U726" s="178">
        <v>140</v>
      </c>
      <c r="V726" s="178" t="s">
        <v>14099</v>
      </c>
      <c r="W726" s="177">
        <v>0</v>
      </c>
      <c r="X726" s="178">
        <v>0</v>
      </c>
      <c r="Y726" s="178" t="s">
        <v>173</v>
      </c>
      <c r="Z726" s="178" t="s">
        <v>25</v>
      </c>
      <c r="AA726" s="178" t="s">
        <v>189</v>
      </c>
      <c r="AB726" s="178">
        <v>1</v>
      </c>
      <c r="AC726" s="92" t="s">
        <v>12608</v>
      </c>
      <c r="AD726" s="112">
        <f>IF(T726="SOPORTE_TELEFÓNICO",'BASE LIQUIDACION REDEBAN 2025'!$B$19,IF(AND(T726="VISITA_TÉCNICA",Z726="TIPO II"),'BASE LIQUIDACION REDEBAN 2025'!$B$18,'BASE LIQUIDACION REDEBAN 2025'!$B$17))</f>
        <v>35779.500569199998</v>
      </c>
      <c r="AE726" s="97">
        <v>0</v>
      </c>
      <c r="AF726" s="97">
        <f t="shared" si="11"/>
        <v>35779.500569199998</v>
      </c>
    </row>
    <row r="727" spans="1:32" s="85" customFormat="1" ht="13.15">
      <c r="A727" s="178" t="s">
        <v>80</v>
      </c>
      <c r="B727" s="95" t="str">
        <f>VLOOKUP(A727,'CENTRO DE COSTOS'!A:D,4,FALSE)</f>
        <v>JOSE MAURICIO HERNANDEZ ROJAS</v>
      </c>
      <c r="C727" s="95" t="str">
        <f>VLOOKUP(A727,'CENTRO DE COSTOS'!A:D,2,FALSE)</f>
        <v>0004-0001</v>
      </c>
      <c r="D727" s="178">
        <v>13001</v>
      </c>
      <c r="E727" s="178">
        <v>2337918</v>
      </c>
      <c r="F727" s="178">
        <v>78796</v>
      </c>
      <c r="G727" s="178" t="s">
        <v>364</v>
      </c>
      <c r="H727" s="178" t="s">
        <v>80</v>
      </c>
      <c r="I727" s="178" t="s">
        <v>14100</v>
      </c>
      <c r="J727" s="110" t="s">
        <v>167</v>
      </c>
      <c r="K727" s="178">
        <v>2337918</v>
      </c>
      <c r="L727" s="178" t="s">
        <v>14101</v>
      </c>
      <c r="M727" s="176">
        <v>45828.64166666667</v>
      </c>
      <c r="N727" s="176">
        <v>45829.472222222219</v>
      </c>
      <c r="O727" s="178" t="s">
        <v>9136</v>
      </c>
      <c r="P727" s="178" t="s">
        <v>9137</v>
      </c>
      <c r="Q727" s="178" t="s">
        <v>9138</v>
      </c>
      <c r="R727" s="178" t="s">
        <v>11927</v>
      </c>
      <c r="S727" s="178" t="s">
        <v>11927</v>
      </c>
      <c r="T727" s="178" t="s">
        <v>177</v>
      </c>
      <c r="U727" s="178">
        <v>30</v>
      </c>
      <c r="V727" s="178" t="s">
        <v>14102</v>
      </c>
      <c r="W727" s="177">
        <v>0</v>
      </c>
      <c r="X727" s="178">
        <v>0</v>
      </c>
      <c r="Y727" s="178" t="s">
        <v>173</v>
      </c>
      <c r="Z727" s="178" t="s">
        <v>25</v>
      </c>
      <c r="AA727" s="178" t="s">
        <v>189</v>
      </c>
      <c r="AB727" s="178">
        <v>1</v>
      </c>
      <c r="AC727" s="92">
        <v>0</v>
      </c>
      <c r="AD727" s="112">
        <f>IF(T727="SOPORTE_TELEFÓNICO",'BASE LIQUIDACION REDEBAN 2025'!$B$19,IF(AND(T727="VISITA_TÉCNICA",Z727="TIPO II"),'BASE LIQUIDACION REDEBAN 2025'!$B$18,'BASE LIQUIDACION REDEBAN 2025'!$B$17))</f>
        <v>35779.500569199998</v>
      </c>
      <c r="AE727" s="97">
        <v>0</v>
      </c>
      <c r="AF727" s="97">
        <f t="shared" si="11"/>
        <v>35779.500569199998</v>
      </c>
    </row>
    <row r="728" spans="1:32" s="85" customFormat="1" ht="13.15">
      <c r="A728" s="178" t="s">
        <v>101</v>
      </c>
      <c r="B728" s="95" t="str">
        <f>VLOOKUP(A728,'CENTRO DE COSTOS'!A:D,4,FALSE)</f>
        <v>KEVIN ALEXIS CORZO BUSTOS</v>
      </c>
      <c r="C728" s="95" t="str">
        <f>VLOOKUP(A728,'CENTRO DE COSTOS'!A:D,2,FALSE)</f>
        <v>0004-0007</v>
      </c>
      <c r="D728" s="178">
        <v>85250</v>
      </c>
      <c r="E728" s="178">
        <v>2329408</v>
      </c>
      <c r="F728" s="178">
        <v>67838</v>
      </c>
      <c r="G728" s="178" t="s">
        <v>1934</v>
      </c>
      <c r="H728" s="178" t="s">
        <v>10046</v>
      </c>
      <c r="I728" s="178" t="s">
        <v>14103</v>
      </c>
      <c r="J728" s="110" t="s">
        <v>167</v>
      </c>
      <c r="K728" s="178">
        <v>2329408</v>
      </c>
      <c r="L728" s="178" t="s">
        <v>14104</v>
      </c>
      <c r="M728" s="176">
        <v>45827.452777777777</v>
      </c>
      <c r="N728" s="176">
        <v>45829.475694444445</v>
      </c>
      <c r="O728" s="178" t="s">
        <v>9136</v>
      </c>
      <c r="P728" s="178" t="s">
        <v>9137</v>
      </c>
      <c r="Q728" s="178" t="s">
        <v>9138</v>
      </c>
      <c r="R728" s="178" t="s">
        <v>11927</v>
      </c>
      <c r="S728" s="178" t="s">
        <v>11927</v>
      </c>
      <c r="T728" s="178" t="s">
        <v>9971</v>
      </c>
      <c r="U728" s="178">
        <v>30</v>
      </c>
      <c r="V728" s="178" t="s">
        <v>14105</v>
      </c>
      <c r="W728" s="177" t="s">
        <v>11929</v>
      </c>
      <c r="X728" s="178" t="s">
        <v>11929</v>
      </c>
      <c r="Y728" s="178" t="s">
        <v>173</v>
      </c>
      <c r="Z728" s="178" t="s">
        <v>28</v>
      </c>
      <c r="AA728" s="178" t="s">
        <v>189</v>
      </c>
      <c r="AB728" s="178">
        <v>0</v>
      </c>
      <c r="AC728" s="92">
        <v>0</v>
      </c>
      <c r="AD728" s="112">
        <f>IF(T728="SOPORTE_TELEFÓNICO",'BASE LIQUIDACION REDEBAN 2025'!$B$19,IF(AND(T728="VISITA_TÉCNICA",Z728="TIPO II"),'BASE LIQUIDACION REDEBAN 2025'!$B$18,'BASE LIQUIDACION REDEBAN 2025'!$B$17))</f>
        <v>35779.500569199998</v>
      </c>
      <c r="AE728" s="97">
        <v>0</v>
      </c>
      <c r="AF728" s="97">
        <f t="shared" si="11"/>
        <v>35779.500569199998</v>
      </c>
    </row>
    <row r="729" spans="1:32" s="85" customFormat="1" ht="13.15">
      <c r="A729" s="178" t="s">
        <v>60</v>
      </c>
      <c r="B729" s="95" t="str">
        <f>VLOOKUP(A729,'CENTRO DE COSTOS'!A:D,4,FALSE)</f>
        <v>JUAN SEBASTIÁN RÍOS CASTRILLÓN</v>
      </c>
      <c r="C729" s="95" t="str">
        <f>VLOOKUP(A729,'CENTRO DE COSTOS'!A:D,2,FALSE)</f>
        <v>0004-0005</v>
      </c>
      <c r="D729" s="178">
        <v>5837</v>
      </c>
      <c r="E729" s="178">
        <v>2313044</v>
      </c>
      <c r="F729" s="178">
        <v>37273</v>
      </c>
      <c r="G729" s="178" t="s">
        <v>290</v>
      </c>
      <c r="H729" s="178" t="s">
        <v>782</v>
      </c>
      <c r="I729" s="178" t="s">
        <v>14106</v>
      </c>
      <c r="J729" s="110" t="s">
        <v>167</v>
      </c>
      <c r="K729" s="178">
        <v>2313044</v>
      </c>
      <c r="L729" s="178" t="s">
        <v>14107</v>
      </c>
      <c r="M729" s="176">
        <v>45825.333333333336</v>
      </c>
      <c r="N729" s="176">
        <v>45829.478472222225</v>
      </c>
      <c r="O729" s="178" t="s">
        <v>9136</v>
      </c>
      <c r="P729" s="178" t="s">
        <v>9137</v>
      </c>
      <c r="Q729" s="178" t="s">
        <v>9138</v>
      </c>
      <c r="R729" s="178" t="s">
        <v>11927</v>
      </c>
      <c r="S729" s="178" t="s">
        <v>11927</v>
      </c>
      <c r="T729" s="178" t="s">
        <v>9971</v>
      </c>
      <c r="U729" s="178">
        <v>50</v>
      </c>
      <c r="V729" s="178" t="s">
        <v>14108</v>
      </c>
      <c r="W729" s="177" t="s">
        <v>11929</v>
      </c>
      <c r="X729" s="178" t="s">
        <v>11929</v>
      </c>
      <c r="Y729" s="178" t="s">
        <v>173</v>
      </c>
      <c r="Z729" s="178" t="s">
        <v>28</v>
      </c>
      <c r="AA729" s="178" t="s">
        <v>189</v>
      </c>
      <c r="AB729" s="178">
        <v>0</v>
      </c>
      <c r="AC729" s="92">
        <v>0</v>
      </c>
      <c r="AD729" s="112">
        <f>IF(T729="SOPORTE_TELEFÓNICO",'BASE LIQUIDACION REDEBAN 2025'!$B$19,IF(AND(T729="VISITA_TÉCNICA",Z729="TIPO II"),'BASE LIQUIDACION REDEBAN 2025'!$B$18,'BASE LIQUIDACION REDEBAN 2025'!$B$17))</f>
        <v>35779.500569199998</v>
      </c>
      <c r="AE729" s="97">
        <v>0</v>
      </c>
      <c r="AF729" s="97">
        <f t="shared" si="11"/>
        <v>35779.500569199998</v>
      </c>
    </row>
    <row r="730" spans="1:32" s="85" customFormat="1" ht="13.15">
      <c r="A730" s="178" t="s">
        <v>90</v>
      </c>
      <c r="B730" s="95" t="str">
        <f>VLOOKUP(A730,'CENTRO DE COSTOS'!A:D,4,FALSE)</f>
        <v>JUAN SEBASTIÁN RÍOS CASTRILLÓN</v>
      </c>
      <c r="C730" s="95" t="str">
        <f>VLOOKUP(A730,'CENTRO DE COSTOS'!A:D,2,FALSE)</f>
        <v>0004-0005</v>
      </c>
      <c r="D730" s="178">
        <v>5001</v>
      </c>
      <c r="E730" s="178">
        <v>2315982</v>
      </c>
      <c r="F730" s="178">
        <v>61788</v>
      </c>
      <c r="G730" s="178" t="s">
        <v>290</v>
      </c>
      <c r="H730" s="178" t="s">
        <v>90</v>
      </c>
      <c r="I730" s="178" t="s">
        <v>14109</v>
      </c>
      <c r="J730" s="110" t="s">
        <v>167</v>
      </c>
      <c r="K730" s="178">
        <v>2315982</v>
      </c>
      <c r="L730" s="178" t="s">
        <v>14110</v>
      </c>
      <c r="M730" s="176">
        <v>45825.475694444445</v>
      </c>
      <c r="N730" s="176">
        <v>45829.500856481478</v>
      </c>
      <c r="O730" s="178" t="s">
        <v>9136</v>
      </c>
      <c r="P730" s="178" t="s">
        <v>9137</v>
      </c>
      <c r="Q730" s="178" t="s">
        <v>9138</v>
      </c>
      <c r="R730" s="178" t="s">
        <v>11927</v>
      </c>
      <c r="S730" s="178" t="s">
        <v>11927</v>
      </c>
      <c r="T730" s="178" t="s">
        <v>177</v>
      </c>
      <c r="U730" s="178">
        <v>220</v>
      </c>
      <c r="V730" s="178" t="s">
        <v>14111</v>
      </c>
      <c r="W730" s="177">
        <v>0</v>
      </c>
      <c r="X730" s="178">
        <v>0</v>
      </c>
      <c r="Y730" s="178" t="s">
        <v>173</v>
      </c>
      <c r="Z730" s="178" t="s">
        <v>25</v>
      </c>
      <c r="AA730" s="178" t="s">
        <v>189</v>
      </c>
      <c r="AB730" s="178">
        <v>1</v>
      </c>
      <c r="AC730" s="92">
        <v>0</v>
      </c>
      <c r="AD730" s="112">
        <f>IF(T730="SOPORTE_TELEFÓNICO",'BASE LIQUIDACION REDEBAN 2025'!$B$19,IF(AND(T730="VISITA_TÉCNICA",Z730="TIPO II"),'BASE LIQUIDACION REDEBAN 2025'!$B$18,'BASE LIQUIDACION REDEBAN 2025'!$B$17))</f>
        <v>35779.500569199998</v>
      </c>
      <c r="AE730" s="97">
        <v>0</v>
      </c>
      <c r="AF730" s="97">
        <f t="shared" si="11"/>
        <v>35779.500569199998</v>
      </c>
    </row>
    <row r="731" spans="1:32" s="85" customFormat="1" ht="13.15">
      <c r="A731" s="178" t="s">
        <v>60</v>
      </c>
      <c r="B731" s="95" t="str">
        <f>VLOOKUP(A731,'CENTRO DE COSTOS'!A:D,4,FALSE)</f>
        <v>JUAN SEBASTIÁN RÍOS CASTRILLÓN</v>
      </c>
      <c r="C731" s="95" t="str">
        <f>VLOOKUP(A731,'CENTRO DE COSTOS'!A:D,2,FALSE)</f>
        <v>0004-0005</v>
      </c>
      <c r="D731" s="178">
        <v>5172</v>
      </c>
      <c r="E731" s="178">
        <v>2319134</v>
      </c>
      <c r="F731" s="178">
        <v>73416</v>
      </c>
      <c r="G731" s="178" t="s">
        <v>290</v>
      </c>
      <c r="H731" s="178" t="s">
        <v>471</v>
      </c>
      <c r="I731" s="178" t="s">
        <v>5482</v>
      </c>
      <c r="J731" s="110" t="s">
        <v>167</v>
      </c>
      <c r="K731" s="178">
        <v>2319134</v>
      </c>
      <c r="L731" s="178" t="s">
        <v>14112</v>
      </c>
      <c r="M731" s="176">
        <v>45825.719444444447</v>
      </c>
      <c r="N731" s="176">
        <v>45829.505474537036</v>
      </c>
      <c r="O731" s="178" t="s">
        <v>9136</v>
      </c>
      <c r="P731" s="178" t="s">
        <v>9137</v>
      </c>
      <c r="Q731" s="178" t="s">
        <v>9138</v>
      </c>
      <c r="R731" s="178" t="s">
        <v>11927</v>
      </c>
      <c r="S731" s="178" t="s">
        <v>11927</v>
      </c>
      <c r="T731" s="178" t="s">
        <v>177</v>
      </c>
      <c r="U731" s="178">
        <v>160</v>
      </c>
      <c r="V731" s="178" t="s">
        <v>14113</v>
      </c>
      <c r="W731" s="177">
        <v>0</v>
      </c>
      <c r="X731" s="178">
        <v>0</v>
      </c>
      <c r="Y731" s="178" t="s">
        <v>173</v>
      </c>
      <c r="Z731" s="178" t="s">
        <v>28</v>
      </c>
      <c r="AA731" s="178" t="s">
        <v>189</v>
      </c>
      <c r="AB731" s="178">
        <v>1</v>
      </c>
      <c r="AC731" s="92">
        <v>0</v>
      </c>
      <c r="AD731" s="112">
        <f>IF(T731="SOPORTE_TELEFÓNICO",'BASE LIQUIDACION REDEBAN 2025'!$B$19,IF(AND(T731="VISITA_TÉCNICA",Z731="TIPO II"),'BASE LIQUIDACION REDEBAN 2025'!$B$18,'BASE LIQUIDACION REDEBAN 2025'!$B$17))</f>
        <v>67654.12000000001</v>
      </c>
      <c r="AE731" s="97">
        <v>0</v>
      </c>
      <c r="AF731" s="97">
        <f t="shared" si="11"/>
        <v>67654.12000000001</v>
      </c>
    </row>
    <row r="732" spans="1:32" s="85" customFormat="1" ht="13.15">
      <c r="A732" s="178" t="s">
        <v>90</v>
      </c>
      <c r="B732" s="95" t="str">
        <f>VLOOKUP(A732,'CENTRO DE COSTOS'!A:D,4,FALSE)</f>
        <v>JUAN SEBASTIÁN RÍOS CASTRILLÓN</v>
      </c>
      <c r="C732" s="95" t="str">
        <f>VLOOKUP(A732,'CENTRO DE COSTOS'!A:D,2,FALSE)</f>
        <v>0004-0005</v>
      </c>
      <c r="D732" s="178">
        <v>5030</v>
      </c>
      <c r="E732" s="178">
        <v>2329143</v>
      </c>
      <c r="F732" s="178">
        <v>49366</v>
      </c>
      <c r="G732" s="178" t="s">
        <v>290</v>
      </c>
      <c r="H732" s="178" t="s">
        <v>14114</v>
      </c>
      <c r="I732" s="178" t="s">
        <v>14115</v>
      </c>
      <c r="J732" s="110" t="s">
        <v>167</v>
      </c>
      <c r="K732" s="178">
        <v>2329143</v>
      </c>
      <c r="L732" s="178" t="s">
        <v>14116</v>
      </c>
      <c r="M732" s="176">
        <v>45827.440972222219</v>
      </c>
      <c r="N732" s="176">
        <v>45829.51152777778</v>
      </c>
      <c r="O732" s="178" t="s">
        <v>9136</v>
      </c>
      <c r="P732" s="178" t="s">
        <v>9137</v>
      </c>
      <c r="Q732" s="178" t="s">
        <v>9138</v>
      </c>
      <c r="R732" s="178" t="s">
        <v>11927</v>
      </c>
      <c r="S732" s="178" t="s">
        <v>11927</v>
      </c>
      <c r="T732" s="178" t="s">
        <v>177</v>
      </c>
      <c r="U732" s="178">
        <v>30</v>
      </c>
      <c r="V732" s="178" t="s">
        <v>14117</v>
      </c>
      <c r="W732" s="177">
        <v>0</v>
      </c>
      <c r="X732" s="178">
        <v>0</v>
      </c>
      <c r="Y732" s="178" t="s">
        <v>173</v>
      </c>
      <c r="Z732" s="178" t="s">
        <v>28</v>
      </c>
      <c r="AA732" s="178" t="s">
        <v>189</v>
      </c>
      <c r="AB732" s="178">
        <v>1</v>
      </c>
      <c r="AC732" s="92" t="s">
        <v>301</v>
      </c>
      <c r="AD732" s="112">
        <f>IF(T732="SOPORTE_TELEFÓNICO",'BASE LIQUIDACION REDEBAN 2025'!$B$19,IF(AND(T732="VISITA_TÉCNICA",Z732="TIPO II"),'BASE LIQUIDACION REDEBAN 2025'!$B$18,'BASE LIQUIDACION REDEBAN 2025'!$B$17))</f>
        <v>67654.12000000001</v>
      </c>
      <c r="AE732" s="97">
        <v>0</v>
      </c>
      <c r="AF732" s="97">
        <f t="shared" si="11"/>
        <v>67654.12000000001</v>
      </c>
    </row>
    <row r="733" spans="1:32" s="85" customFormat="1" ht="13.15">
      <c r="A733" s="178" t="s">
        <v>68</v>
      </c>
      <c r="B733" s="95" t="str">
        <f>VLOOKUP(A733,'CENTRO DE COSTOS'!A:D,4,FALSE)</f>
        <v>WILLIAM ASDRUBAL ROZO ROZO</v>
      </c>
      <c r="C733" s="95" t="str">
        <f>VLOOKUP(A733,'CENTRO DE COSTOS'!A:D,2,FALSE)</f>
        <v>0004-0004</v>
      </c>
      <c r="D733" s="178">
        <v>11001</v>
      </c>
      <c r="E733" s="178">
        <v>2337752</v>
      </c>
      <c r="F733" s="178">
        <v>79041</v>
      </c>
      <c r="G733" s="178" t="s">
        <v>298</v>
      </c>
      <c r="H733" s="178" t="s">
        <v>68</v>
      </c>
      <c r="I733" s="178" t="s">
        <v>14118</v>
      </c>
      <c r="J733" s="110" t="s">
        <v>167</v>
      </c>
      <c r="K733" s="178">
        <v>2337752</v>
      </c>
      <c r="L733" s="178" t="s">
        <v>14119</v>
      </c>
      <c r="M733" s="176">
        <v>45828.626388888886</v>
      </c>
      <c r="N733" s="176">
        <v>45829.516087962962</v>
      </c>
      <c r="O733" s="178" t="s">
        <v>9136</v>
      </c>
      <c r="P733" s="178" t="s">
        <v>9137</v>
      </c>
      <c r="Q733" s="178" t="s">
        <v>9138</v>
      </c>
      <c r="R733" s="178" t="s">
        <v>11927</v>
      </c>
      <c r="S733" s="178" t="s">
        <v>11927</v>
      </c>
      <c r="T733" s="178" t="s">
        <v>177</v>
      </c>
      <c r="U733" s="178">
        <v>10</v>
      </c>
      <c r="V733" s="178" t="s">
        <v>14120</v>
      </c>
      <c r="W733" s="177">
        <v>0</v>
      </c>
      <c r="X733" s="178">
        <v>0</v>
      </c>
      <c r="Y733" s="178" t="s">
        <v>173</v>
      </c>
      <c r="Z733" s="178" t="s">
        <v>25</v>
      </c>
      <c r="AA733" s="178" t="s">
        <v>189</v>
      </c>
      <c r="AB733" s="178">
        <v>1</v>
      </c>
      <c r="AC733" s="92" t="s">
        <v>846</v>
      </c>
      <c r="AD733" s="112">
        <f>IF(T733="SOPORTE_TELEFÓNICO",'BASE LIQUIDACION REDEBAN 2025'!$B$19,IF(AND(T733="VISITA_TÉCNICA",Z733="TIPO II"),'BASE LIQUIDACION REDEBAN 2025'!$B$18,'BASE LIQUIDACION REDEBAN 2025'!$B$17))</f>
        <v>35779.500569199998</v>
      </c>
      <c r="AE733" s="97">
        <v>0</v>
      </c>
      <c r="AF733" s="97">
        <f t="shared" si="11"/>
        <v>35779.500569199998</v>
      </c>
    </row>
    <row r="734" spans="1:32" s="85" customFormat="1" ht="13.15">
      <c r="A734" s="178" t="s">
        <v>72</v>
      </c>
      <c r="B734" s="95" t="str">
        <f>VLOOKUP(A734,'CENTRO DE COSTOS'!A:D,4,FALSE)</f>
        <v>MIGUEL JULIÁN HERNÁNDEZ GUARÍN</v>
      </c>
      <c r="C734" s="95" t="str">
        <f>VLOOKUP(A734,'CENTRO DE COSTOS'!A:D,2,FALSE)</f>
        <v>0004-0008</v>
      </c>
      <c r="D734" s="178">
        <v>68001</v>
      </c>
      <c r="E734" s="178">
        <v>2339194</v>
      </c>
      <c r="F734" s="178">
        <v>38830</v>
      </c>
      <c r="G734" s="178" t="s">
        <v>180</v>
      </c>
      <c r="H734" s="178" t="s">
        <v>72</v>
      </c>
      <c r="I734" s="178" t="s">
        <v>14121</v>
      </c>
      <c r="J734" s="110" t="s">
        <v>167</v>
      </c>
      <c r="K734" s="178">
        <v>2339194</v>
      </c>
      <c r="L734" s="178" t="s">
        <v>14122</v>
      </c>
      <c r="M734" s="176">
        <v>45829.375</v>
      </c>
      <c r="N734" s="176">
        <v>45829.517361111109</v>
      </c>
      <c r="O734" s="178" t="s">
        <v>9136</v>
      </c>
      <c r="P734" s="178" t="s">
        <v>9137</v>
      </c>
      <c r="Q734" s="178" t="s">
        <v>9138</v>
      </c>
      <c r="R734" s="178" t="s">
        <v>11927</v>
      </c>
      <c r="S734" s="178" t="s">
        <v>11927</v>
      </c>
      <c r="T734" s="178" t="s">
        <v>177</v>
      </c>
      <c r="U734" s="178">
        <v>50</v>
      </c>
      <c r="V734" s="178" t="s">
        <v>14123</v>
      </c>
      <c r="W734" s="177">
        <v>0</v>
      </c>
      <c r="X734" s="178">
        <v>0</v>
      </c>
      <c r="Y734" s="178" t="s">
        <v>173</v>
      </c>
      <c r="Z734" s="178" t="s">
        <v>25</v>
      </c>
      <c r="AA734" s="178" t="s">
        <v>189</v>
      </c>
      <c r="AB734" s="178">
        <v>1</v>
      </c>
      <c r="AC734" s="92" t="s">
        <v>12101</v>
      </c>
      <c r="AD734" s="112">
        <f>IF(T734="SOPORTE_TELEFÓNICO",'BASE LIQUIDACION REDEBAN 2025'!$B$19,IF(AND(T734="VISITA_TÉCNICA",Z734="TIPO II"),'BASE LIQUIDACION REDEBAN 2025'!$B$18,'BASE LIQUIDACION REDEBAN 2025'!$B$17))</f>
        <v>35779.500569199998</v>
      </c>
      <c r="AE734" s="97">
        <v>0</v>
      </c>
      <c r="AF734" s="97">
        <f t="shared" si="11"/>
        <v>35779.500569199998</v>
      </c>
    </row>
    <row r="735" spans="1:32" s="85" customFormat="1" ht="13.15">
      <c r="A735" s="178" t="s">
        <v>72</v>
      </c>
      <c r="B735" s="95" t="str">
        <f>VLOOKUP(A735,'CENTRO DE COSTOS'!A:D,4,FALSE)</f>
        <v>MIGUEL JULIÁN HERNÁNDEZ GUARÍN</v>
      </c>
      <c r="C735" s="95" t="str">
        <f>VLOOKUP(A735,'CENTRO DE COSTOS'!A:D,2,FALSE)</f>
        <v>0004-0008</v>
      </c>
      <c r="D735" s="178">
        <v>68547</v>
      </c>
      <c r="E735" s="178">
        <v>2339198</v>
      </c>
      <c r="F735" s="178">
        <v>78884</v>
      </c>
      <c r="G735" s="178" t="s">
        <v>180</v>
      </c>
      <c r="H735" s="178" t="s">
        <v>3280</v>
      </c>
      <c r="I735" s="178" t="s">
        <v>12831</v>
      </c>
      <c r="J735" s="110" t="s">
        <v>167</v>
      </c>
      <c r="K735" s="178">
        <v>2339198</v>
      </c>
      <c r="L735" s="178" t="s">
        <v>14124</v>
      </c>
      <c r="M735" s="176">
        <v>45829.375</v>
      </c>
      <c r="N735" s="176">
        <v>45829.520833333336</v>
      </c>
      <c r="O735" s="178" t="s">
        <v>9136</v>
      </c>
      <c r="P735" s="178" t="s">
        <v>9137</v>
      </c>
      <c r="Q735" s="178" t="s">
        <v>9138</v>
      </c>
      <c r="R735" s="178" t="s">
        <v>11927</v>
      </c>
      <c r="S735" s="178" t="s">
        <v>11927</v>
      </c>
      <c r="T735" s="178" t="s">
        <v>177</v>
      </c>
      <c r="U735" s="178">
        <v>50</v>
      </c>
      <c r="V735" s="178" t="s">
        <v>14125</v>
      </c>
      <c r="W735" s="177">
        <v>0</v>
      </c>
      <c r="X735" s="178">
        <v>0</v>
      </c>
      <c r="Y735" s="178" t="s">
        <v>173</v>
      </c>
      <c r="Z735" s="178" t="s">
        <v>28</v>
      </c>
      <c r="AA735" s="178" t="s">
        <v>189</v>
      </c>
      <c r="AB735" s="178">
        <v>1</v>
      </c>
      <c r="AC735" s="92" t="s">
        <v>354</v>
      </c>
      <c r="AD735" s="112">
        <f>IF(T735="SOPORTE_TELEFÓNICO",'BASE LIQUIDACION REDEBAN 2025'!$B$19,IF(AND(T735="VISITA_TÉCNICA",Z735="TIPO II"),'BASE LIQUIDACION REDEBAN 2025'!$B$18,'BASE LIQUIDACION REDEBAN 2025'!$B$17))</f>
        <v>67654.12000000001</v>
      </c>
      <c r="AE735" s="97">
        <v>0</v>
      </c>
      <c r="AF735" s="97">
        <f t="shared" si="11"/>
        <v>67654.12000000001</v>
      </c>
    </row>
    <row r="736" spans="1:32" s="85" customFormat="1" ht="13.15">
      <c r="A736" s="178" t="s">
        <v>64</v>
      </c>
      <c r="B736" s="95" t="str">
        <f>VLOOKUP(A736,'CENTRO DE COSTOS'!A:D,4,FALSE)</f>
        <v>JOSE MAURICIO HERNANDEZ ROJAS</v>
      </c>
      <c r="C736" s="95" t="str">
        <f>VLOOKUP(A736,'CENTRO DE COSTOS'!A:D,2,FALSE)</f>
        <v>0004-0001</v>
      </c>
      <c r="D736" s="178">
        <v>8638</v>
      </c>
      <c r="E736" s="178">
        <v>2337915</v>
      </c>
      <c r="F736" s="178">
        <v>30597</v>
      </c>
      <c r="G736" s="178" t="s">
        <v>277</v>
      </c>
      <c r="H736" s="178" t="s">
        <v>1046</v>
      </c>
      <c r="I736" s="178" t="s">
        <v>14126</v>
      </c>
      <c r="J736" s="110" t="s">
        <v>167</v>
      </c>
      <c r="K736" s="178">
        <v>2337915</v>
      </c>
      <c r="L736" s="178" t="s">
        <v>14127</v>
      </c>
      <c r="M736" s="176">
        <v>45828.640972222223</v>
      </c>
      <c r="N736" s="176">
        <v>45829.521215277775</v>
      </c>
      <c r="O736" s="178" t="s">
        <v>9136</v>
      </c>
      <c r="P736" s="178" t="s">
        <v>9137</v>
      </c>
      <c r="Q736" s="178" t="s">
        <v>9138</v>
      </c>
      <c r="R736" s="178" t="s">
        <v>11927</v>
      </c>
      <c r="S736" s="178" t="s">
        <v>11927</v>
      </c>
      <c r="T736" s="178" t="s">
        <v>177</v>
      </c>
      <c r="U736" s="178">
        <v>90</v>
      </c>
      <c r="V736" s="178" t="s">
        <v>14128</v>
      </c>
      <c r="W736" s="177">
        <v>0</v>
      </c>
      <c r="X736" s="178">
        <v>0</v>
      </c>
      <c r="Y736" s="178" t="s">
        <v>173</v>
      </c>
      <c r="Z736" s="178" t="s">
        <v>28</v>
      </c>
      <c r="AA736" s="178" t="s">
        <v>189</v>
      </c>
      <c r="AB736" s="178">
        <v>1</v>
      </c>
      <c r="AC736" s="92" t="s">
        <v>1288</v>
      </c>
      <c r="AD736" s="112">
        <f>IF(T736="SOPORTE_TELEFÓNICO",'BASE LIQUIDACION REDEBAN 2025'!$B$19,IF(AND(T736="VISITA_TÉCNICA",Z736="TIPO II"),'BASE LIQUIDACION REDEBAN 2025'!$B$18,'BASE LIQUIDACION REDEBAN 2025'!$B$17))</f>
        <v>67654.12000000001</v>
      </c>
      <c r="AE736" s="97">
        <v>0</v>
      </c>
      <c r="AF736" s="97">
        <f t="shared" si="11"/>
        <v>67654.12000000001</v>
      </c>
    </row>
    <row r="737" spans="1:32" s="85" customFormat="1" ht="13.15">
      <c r="A737" s="178" t="s">
        <v>60</v>
      </c>
      <c r="B737" s="95" t="str">
        <f>VLOOKUP(A737,'CENTRO DE COSTOS'!A:D,4,FALSE)</f>
        <v>JUAN SEBASTIÁN RÍOS CASTRILLÓN</v>
      </c>
      <c r="C737" s="95" t="str">
        <f>VLOOKUP(A737,'CENTRO DE COSTOS'!A:D,2,FALSE)</f>
        <v>0004-0005</v>
      </c>
      <c r="D737" s="178">
        <v>5147</v>
      </c>
      <c r="E737" s="178">
        <v>2328175</v>
      </c>
      <c r="F737" s="178">
        <v>63248</v>
      </c>
      <c r="G737" s="178" t="s">
        <v>290</v>
      </c>
      <c r="H737" s="178" t="s">
        <v>2023</v>
      </c>
      <c r="I737" s="178" t="s">
        <v>14129</v>
      </c>
      <c r="J737" s="110" t="s">
        <v>167</v>
      </c>
      <c r="K737" s="178">
        <v>2328175</v>
      </c>
      <c r="L737" s="178" t="s">
        <v>14130</v>
      </c>
      <c r="M737" s="176">
        <v>45827.383333333331</v>
      </c>
      <c r="N737" s="176">
        <v>45829.526759259257</v>
      </c>
      <c r="O737" s="178" t="s">
        <v>9136</v>
      </c>
      <c r="P737" s="178" t="s">
        <v>9137</v>
      </c>
      <c r="Q737" s="178" t="s">
        <v>9138</v>
      </c>
      <c r="R737" s="178" t="s">
        <v>11927</v>
      </c>
      <c r="S737" s="178" t="s">
        <v>11927</v>
      </c>
      <c r="T737" s="178" t="s">
        <v>177</v>
      </c>
      <c r="U737" s="178">
        <v>20</v>
      </c>
      <c r="V737" s="178" t="s">
        <v>14131</v>
      </c>
      <c r="W737" s="177">
        <v>0</v>
      </c>
      <c r="X737" s="178">
        <v>0</v>
      </c>
      <c r="Y737" s="178" t="s">
        <v>173</v>
      </c>
      <c r="Z737" s="178" t="s">
        <v>25</v>
      </c>
      <c r="AA737" s="178" t="s">
        <v>189</v>
      </c>
      <c r="AB737" s="178">
        <v>1</v>
      </c>
      <c r="AC737" s="92" t="s">
        <v>273</v>
      </c>
      <c r="AD737" s="112">
        <f>IF(T737="SOPORTE_TELEFÓNICO",'BASE LIQUIDACION REDEBAN 2025'!$B$19,IF(AND(T737="VISITA_TÉCNICA",Z737="TIPO II"),'BASE LIQUIDACION REDEBAN 2025'!$B$18,'BASE LIQUIDACION REDEBAN 2025'!$B$17))</f>
        <v>35779.500569199998</v>
      </c>
      <c r="AE737" s="97">
        <v>0</v>
      </c>
      <c r="AF737" s="97">
        <f t="shared" si="11"/>
        <v>35779.500569199998</v>
      </c>
    </row>
    <row r="738" spans="1:32" s="85" customFormat="1" ht="13.15">
      <c r="A738" s="178" t="s">
        <v>72</v>
      </c>
      <c r="B738" s="95" t="str">
        <f>VLOOKUP(A738,'CENTRO DE COSTOS'!A:D,4,FALSE)</f>
        <v>MIGUEL JULIÁN HERNÁNDEZ GUARÍN</v>
      </c>
      <c r="C738" s="95" t="str">
        <f>VLOOKUP(A738,'CENTRO DE COSTOS'!A:D,2,FALSE)</f>
        <v>0004-0008</v>
      </c>
      <c r="D738" s="178">
        <v>68001</v>
      </c>
      <c r="E738" s="178">
        <v>2339572</v>
      </c>
      <c r="F738" s="178">
        <v>74163</v>
      </c>
      <c r="G738" s="178" t="s">
        <v>180</v>
      </c>
      <c r="H738" s="178" t="s">
        <v>72</v>
      </c>
      <c r="I738" s="178" t="s">
        <v>12061</v>
      </c>
      <c r="J738" s="110" t="s">
        <v>167</v>
      </c>
      <c r="K738" s="178">
        <v>2339572</v>
      </c>
      <c r="L738" s="178" t="s">
        <v>14132</v>
      </c>
      <c r="M738" s="176">
        <v>45829.375</v>
      </c>
      <c r="N738" s="176">
        <v>45829.531817129631</v>
      </c>
      <c r="O738" s="178" t="s">
        <v>9136</v>
      </c>
      <c r="P738" s="178" t="s">
        <v>9137</v>
      </c>
      <c r="Q738" s="178" t="s">
        <v>9138</v>
      </c>
      <c r="R738" s="178" t="s">
        <v>11927</v>
      </c>
      <c r="S738" s="178" t="s">
        <v>11927</v>
      </c>
      <c r="T738" s="178" t="s">
        <v>177</v>
      </c>
      <c r="U738" s="178">
        <v>50</v>
      </c>
      <c r="V738" s="178" t="s">
        <v>14133</v>
      </c>
      <c r="W738" s="177">
        <v>0</v>
      </c>
      <c r="X738" s="178">
        <v>0</v>
      </c>
      <c r="Y738" s="178" t="s">
        <v>173</v>
      </c>
      <c r="Z738" s="178" t="s">
        <v>25</v>
      </c>
      <c r="AA738" s="178" t="s">
        <v>189</v>
      </c>
      <c r="AB738" s="178">
        <v>1</v>
      </c>
      <c r="AC738" s="92" t="s">
        <v>1025</v>
      </c>
      <c r="AD738" s="112">
        <f>IF(T738="SOPORTE_TELEFÓNICO",'BASE LIQUIDACION REDEBAN 2025'!$B$19,IF(AND(T738="VISITA_TÉCNICA",Z738="TIPO II"),'BASE LIQUIDACION REDEBAN 2025'!$B$18,'BASE LIQUIDACION REDEBAN 2025'!$B$17))</f>
        <v>35779.500569199998</v>
      </c>
      <c r="AE738" s="97">
        <v>0</v>
      </c>
      <c r="AF738" s="97">
        <f t="shared" si="11"/>
        <v>35779.500569199998</v>
      </c>
    </row>
    <row r="739" spans="1:32" s="85" customFormat="1" ht="13.15">
      <c r="A739" s="178" t="s">
        <v>98</v>
      </c>
      <c r="B739" s="95" t="str">
        <f>VLOOKUP(A739,'CENTRO DE COSTOS'!A:D,4,FALSE)</f>
        <v>MIGUEL JULIÁN HERNÁNDEZ GUARÍN</v>
      </c>
      <c r="C739" s="95" t="str">
        <f>VLOOKUP(A739,'CENTRO DE COSTOS'!A:D,2,FALSE)</f>
        <v>0004-0008</v>
      </c>
      <c r="D739" s="178">
        <v>15759</v>
      </c>
      <c r="E739" s="178">
        <v>2338707</v>
      </c>
      <c r="F739" s="178">
        <v>47017</v>
      </c>
      <c r="G739" s="178" t="s">
        <v>371</v>
      </c>
      <c r="H739" s="178" t="s">
        <v>372</v>
      </c>
      <c r="I739" s="178" t="s">
        <v>6146</v>
      </c>
      <c r="J739" s="110" t="s">
        <v>167</v>
      </c>
      <c r="K739" s="178">
        <v>2338707</v>
      </c>
      <c r="L739" s="178" t="s">
        <v>14134</v>
      </c>
      <c r="M739" s="176">
        <v>45828.700694444444</v>
      </c>
      <c r="N739" s="176">
        <v>45829.558391203704</v>
      </c>
      <c r="O739" s="178" t="s">
        <v>9136</v>
      </c>
      <c r="P739" s="178" t="s">
        <v>9137</v>
      </c>
      <c r="Q739" s="178" t="s">
        <v>9138</v>
      </c>
      <c r="R739" s="178" t="s">
        <v>11927</v>
      </c>
      <c r="S739" s="178" t="s">
        <v>11927</v>
      </c>
      <c r="T739" s="178" t="s">
        <v>9971</v>
      </c>
      <c r="U739" s="178">
        <v>40</v>
      </c>
      <c r="V739" s="178" t="s">
        <v>14135</v>
      </c>
      <c r="W739" s="177">
        <v>700161342544</v>
      </c>
      <c r="X739" s="178" t="s">
        <v>12037</v>
      </c>
      <c r="Y739" s="178" t="s">
        <v>173</v>
      </c>
      <c r="Z739" s="178" t="s">
        <v>28</v>
      </c>
      <c r="AA739" s="178" t="s">
        <v>189</v>
      </c>
      <c r="AB739" s="178">
        <v>0</v>
      </c>
      <c r="AC739" s="92" t="s">
        <v>1025</v>
      </c>
      <c r="AD739" s="112">
        <f>IF(T739="SOPORTE_TELEFÓNICO",'BASE LIQUIDACION REDEBAN 2025'!$B$19,IF(AND(T739="VISITA_TÉCNICA",Z739="TIPO II"),'BASE LIQUIDACION REDEBAN 2025'!$B$18,'BASE LIQUIDACION REDEBAN 2025'!$B$17))</f>
        <v>35779.500569199998</v>
      </c>
      <c r="AE739" s="97">
        <v>0</v>
      </c>
      <c r="AF739" s="97">
        <f t="shared" si="11"/>
        <v>35779.500569199998</v>
      </c>
    </row>
    <row r="740" spans="1:32" s="85" customFormat="1" ht="13.15">
      <c r="A740" s="178" t="s">
        <v>60</v>
      </c>
      <c r="B740" s="95" t="str">
        <f>VLOOKUP(A740,'CENTRO DE COSTOS'!A:D,4,FALSE)</f>
        <v>JUAN SEBASTIÁN RÍOS CASTRILLÓN</v>
      </c>
      <c r="C740" s="95" t="str">
        <f>VLOOKUP(A740,'CENTRO DE COSTOS'!A:D,2,FALSE)</f>
        <v>0004-0005</v>
      </c>
      <c r="D740" s="178">
        <v>5045</v>
      </c>
      <c r="E740" s="178">
        <v>2318670</v>
      </c>
      <c r="F740" s="178">
        <v>56081</v>
      </c>
      <c r="G740" s="178" t="s">
        <v>290</v>
      </c>
      <c r="H740" s="178" t="s">
        <v>60</v>
      </c>
      <c r="I740" s="178" t="s">
        <v>14136</v>
      </c>
      <c r="J740" s="110" t="s">
        <v>167</v>
      </c>
      <c r="K740" s="178">
        <v>2318670</v>
      </c>
      <c r="L740" s="178" t="s">
        <v>14137</v>
      </c>
      <c r="M740" s="176">
        <v>45825.68472222222</v>
      </c>
      <c r="N740" s="176">
        <v>45829.582303240742</v>
      </c>
      <c r="O740" s="178" t="s">
        <v>9136</v>
      </c>
      <c r="P740" s="178" t="s">
        <v>9137</v>
      </c>
      <c r="Q740" s="178" t="s">
        <v>9138</v>
      </c>
      <c r="R740" s="178" t="s">
        <v>11927</v>
      </c>
      <c r="S740" s="178" t="s">
        <v>11927</v>
      </c>
      <c r="T740" s="178" t="s">
        <v>9971</v>
      </c>
      <c r="U740" s="178">
        <v>110</v>
      </c>
      <c r="V740" s="178" t="s">
        <v>14138</v>
      </c>
      <c r="W740" s="177" t="s">
        <v>11929</v>
      </c>
      <c r="X740" s="178" t="s">
        <v>11929</v>
      </c>
      <c r="Y740" s="178" t="s">
        <v>173</v>
      </c>
      <c r="Z740" s="178" t="s">
        <v>25</v>
      </c>
      <c r="AA740" s="178" t="s">
        <v>189</v>
      </c>
      <c r="AB740" s="178">
        <v>0</v>
      </c>
      <c r="AC740" s="92" t="s">
        <v>326</v>
      </c>
      <c r="AD740" s="112">
        <f>IF(T740="SOPORTE_TELEFÓNICO",'BASE LIQUIDACION REDEBAN 2025'!$B$19,IF(AND(T740="VISITA_TÉCNICA",Z740="TIPO II"),'BASE LIQUIDACION REDEBAN 2025'!$B$18,'BASE LIQUIDACION REDEBAN 2025'!$B$17))</f>
        <v>35779.500569199998</v>
      </c>
      <c r="AE740" s="97">
        <v>0</v>
      </c>
      <c r="AF740" s="97">
        <f t="shared" si="11"/>
        <v>35779.500569199998</v>
      </c>
    </row>
    <row r="741" spans="1:32" s="85" customFormat="1" ht="13.15">
      <c r="A741" s="178" t="s">
        <v>92</v>
      </c>
      <c r="B741" s="95" t="str">
        <f>VLOOKUP(A741,'CENTRO DE COSTOS'!A:D,4,FALSE)</f>
        <v>KEVIN ALEXIS CORZO BUSTOS</v>
      </c>
      <c r="C741" s="95" t="str">
        <f>VLOOKUP(A741,'CENTRO DE COSTOS'!A:D,2,FALSE)</f>
        <v>0004-0007</v>
      </c>
      <c r="D741" s="178">
        <v>41020</v>
      </c>
      <c r="E741" s="178">
        <v>2328169</v>
      </c>
      <c r="F741" s="178">
        <v>72586</v>
      </c>
      <c r="G741" s="178" t="s">
        <v>256</v>
      </c>
      <c r="H741" s="178" t="s">
        <v>4448</v>
      </c>
      <c r="I741" s="178" t="s">
        <v>14139</v>
      </c>
      <c r="J741" s="110" t="s">
        <v>167</v>
      </c>
      <c r="K741" s="178">
        <v>2328169</v>
      </c>
      <c r="L741" s="178" t="s">
        <v>14140</v>
      </c>
      <c r="M741" s="176">
        <v>45827.382638888892</v>
      </c>
      <c r="N741" s="176">
        <v>45829.586712962962</v>
      </c>
      <c r="O741" s="178" t="s">
        <v>9136</v>
      </c>
      <c r="P741" s="178" t="s">
        <v>9137</v>
      </c>
      <c r="Q741" s="178" t="s">
        <v>9138</v>
      </c>
      <c r="R741" s="178" t="s">
        <v>11927</v>
      </c>
      <c r="S741" s="178" t="s">
        <v>11927</v>
      </c>
      <c r="T741" s="178" t="s">
        <v>9971</v>
      </c>
      <c r="U741" s="178">
        <v>60</v>
      </c>
      <c r="V741" s="178" t="s">
        <v>14141</v>
      </c>
      <c r="W741" s="177">
        <v>700161277613</v>
      </c>
      <c r="X741" s="178" t="s">
        <v>12037</v>
      </c>
      <c r="Y741" s="178" t="s">
        <v>173</v>
      </c>
      <c r="Z741" s="178" t="s">
        <v>28</v>
      </c>
      <c r="AA741" s="178" t="s">
        <v>189</v>
      </c>
      <c r="AB741" s="178">
        <v>0</v>
      </c>
      <c r="AC741" s="92" t="s">
        <v>367</v>
      </c>
      <c r="AD741" s="112">
        <f>IF(T741="SOPORTE_TELEFÓNICO",'BASE LIQUIDACION REDEBAN 2025'!$B$19,IF(AND(T741="VISITA_TÉCNICA",Z741="TIPO II"),'BASE LIQUIDACION REDEBAN 2025'!$B$18,'BASE LIQUIDACION REDEBAN 2025'!$B$17))</f>
        <v>35779.500569199998</v>
      </c>
      <c r="AE741" s="97">
        <v>0</v>
      </c>
      <c r="AF741" s="97">
        <f t="shared" si="11"/>
        <v>35779.500569199998</v>
      </c>
    </row>
    <row r="742" spans="1:32" s="85" customFormat="1" ht="13.15">
      <c r="A742" s="178" t="s">
        <v>90</v>
      </c>
      <c r="B742" s="95" t="str">
        <f>VLOOKUP(A742,'CENTRO DE COSTOS'!A:D,4,FALSE)</f>
        <v>JUAN SEBASTIÁN RÍOS CASTRILLÓN</v>
      </c>
      <c r="C742" s="95" t="str">
        <f>VLOOKUP(A742,'CENTRO DE COSTOS'!A:D,2,FALSE)</f>
        <v>0004-0005</v>
      </c>
      <c r="D742" s="178">
        <v>5615</v>
      </c>
      <c r="E742" s="178">
        <v>2329196</v>
      </c>
      <c r="F742" s="178">
        <v>79272</v>
      </c>
      <c r="G742" s="178" t="s">
        <v>290</v>
      </c>
      <c r="H742" s="178" t="s">
        <v>1015</v>
      </c>
      <c r="I742" s="178" t="s">
        <v>14142</v>
      </c>
      <c r="J742" s="110" t="s">
        <v>167</v>
      </c>
      <c r="K742" s="178">
        <v>2329196</v>
      </c>
      <c r="L742" s="178" t="s">
        <v>14143</v>
      </c>
      <c r="M742" s="176">
        <v>45827.450694444444</v>
      </c>
      <c r="N742" s="176">
        <v>45829.588831018518</v>
      </c>
      <c r="O742" s="178" t="s">
        <v>9136</v>
      </c>
      <c r="P742" s="178" t="s">
        <v>9137</v>
      </c>
      <c r="Q742" s="178" t="s">
        <v>9138</v>
      </c>
      <c r="R742" s="178" t="s">
        <v>11927</v>
      </c>
      <c r="S742" s="178" t="s">
        <v>11927</v>
      </c>
      <c r="T742" s="178" t="s">
        <v>177</v>
      </c>
      <c r="U742" s="178">
        <v>10</v>
      </c>
      <c r="V742" s="178" t="s">
        <v>14144</v>
      </c>
      <c r="W742" s="177">
        <v>0</v>
      </c>
      <c r="X742" s="178">
        <v>0</v>
      </c>
      <c r="Y742" s="178" t="s">
        <v>173</v>
      </c>
      <c r="Z742" s="178" t="s">
        <v>28</v>
      </c>
      <c r="AA742" s="178" t="s">
        <v>189</v>
      </c>
      <c r="AB742" s="178">
        <v>1</v>
      </c>
      <c r="AC742" s="92" t="s">
        <v>726</v>
      </c>
      <c r="AD742" s="112">
        <f>IF(T742="SOPORTE_TELEFÓNICO",'BASE LIQUIDACION REDEBAN 2025'!$B$19,IF(AND(T742="VISITA_TÉCNICA",Z742="TIPO II"),'BASE LIQUIDACION REDEBAN 2025'!$B$18,'BASE LIQUIDACION REDEBAN 2025'!$B$17))</f>
        <v>67654.12000000001</v>
      </c>
      <c r="AE742" s="97">
        <v>0</v>
      </c>
      <c r="AF742" s="97">
        <f t="shared" si="11"/>
        <v>67654.12000000001</v>
      </c>
    </row>
    <row r="743" spans="1:32" s="85" customFormat="1" ht="13.15">
      <c r="A743" s="178" t="s">
        <v>68</v>
      </c>
      <c r="B743" s="95" t="str">
        <f>VLOOKUP(A743,'CENTRO DE COSTOS'!A:D,4,FALSE)</f>
        <v>WILLIAM ASDRUBAL ROZO ROZO</v>
      </c>
      <c r="C743" s="95" t="str">
        <f>VLOOKUP(A743,'CENTRO DE COSTOS'!A:D,2,FALSE)</f>
        <v>0004-0004</v>
      </c>
      <c r="D743" s="178">
        <v>11001</v>
      </c>
      <c r="E743" s="178">
        <v>2333042</v>
      </c>
      <c r="F743" s="178">
        <v>62211</v>
      </c>
      <c r="G743" s="178" t="s">
        <v>298</v>
      </c>
      <c r="H743" s="178" t="s">
        <v>68</v>
      </c>
      <c r="I743" s="178" t="s">
        <v>14145</v>
      </c>
      <c r="J743" s="110" t="s">
        <v>167</v>
      </c>
      <c r="K743" s="178">
        <v>2333042</v>
      </c>
      <c r="L743" s="178" t="s">
        <v>14146</v>
      </c>
      <c r="M743" s="176">
        <v>45828.333333333336</v>
      </c>
      <c r="N743" s="176">
        <v>45829.645567129628</v>
      </c>
      <c r="O743" s="178" t="s">
        <v>9136</v>
      </c>
      <c r="P743" s="178" t="s">
        <v>9137</v>
      </c>
      <c r="Q743" s="178" t="s">
        <v>9138</v>
      </c>
      <c r="R743" s="178" t="s">
        <v>11927</v>
      </c>
      <c r="S743" s="178" t="s">
        <v>11927</v>
      </c>
      <c r="T743" s="178" t="s">
        <v>177</v>
      </c>
      <c r="U743" s="178">
        <v>90</v>
      </c>
      <c r="V743" s="178" t="s">
        <v>14147</v>
      </c>
      <c r="W743" s="177">
        <v>0</v>
      </c>
      <c r="X743" s="178">
        <v>0</v>
      </c>
      <c r="Y743" s="178" t="s">
        <v>173</v>
      </c>
      <c r="Z743" s="178" t="s">
        <v>25</v>
      </c>
      <c r="AA743" s="178" t="s">
        <v>189</v>
      </c>
      <c r="AB743" s="178">
        <v>1</v>
      </c>
      <c r="AC743" s="92" t="s">
        <v>397</v>
      </c>
      <c r="AD743" s="112">
        <f>IF(T743="SOPORTE_TELEFÓNICO",'BASE LIQUIDACION REDEBAN 2025'!$B$19,IF(AND(T743="VISITA_TÉCNICA",Z743="TIPO II"),'BASE LIQUIDACION REDEBAN 2025'!$B$18,'BASE LIQUIDACION REDEBAN 2025'!$B$17))</f>
        <v>35779.500569199998</v>
      </c>
      <c r="AE743" s="97">
        <v>0</v>
      </c>
      <c r="AF743" s="97">
        <f t="shared" si="11"/>
        <v>35779.500569199998</v>
      </c>
    </row>
    <row r="744" spans="1:32" s="85" customFormat="1" ht="13.15">
      <c r="A744" s="178" t="s">
        <v>91</v>
      </c>
      <c r="B744" s="95" t="str">
        <f>VLOOKUP(A744,'CENTRO DE COSTOS'!A:D,4,FALSE)</f>
        <v>JOSE MAURICIO HERNANDEZ ROJAS</v>
      </c>
      <c r="C744" s="95" t="str">
        <f>VLOOKUP(A744,'CENTRO DE COSTOS'!A:D,2,FALSE)</f>
        <v>0004-0001</v>
      </c>
      <c r="D744" s="178">
        <v>23001</v>
      </c>
      <c r="E744" s="178">
        <v>2316934</v>
      </c>
      <c r="F744" s="178">
        <v>32971</v>
      </c>
      <c r="G744" s="178" t="s">
        <v>612</v>
      </c>
      <c r="H744" s="178" t="s">
        <v>91</v>
      </c>
      <c r="I744" s="178" t="s">
        <v>14148</v>
      </c>
      <c r="J744" s="110" t="s">
        <v>167</v>
      </c>
      <c r="K744" s="178">
        <v>2316934</v>
      </c>
      <c r="L744" s="178" t="s">
        <v>14149</v>
      </c>
      <c r="M744" s="176">
        <v>45825.556250000001</v>
      </c>
      <c r="N744" s="176">
        <v>45830.390775462962</v>
      </c>
      <c r="O744" s="178" t="s">
        <v>9136</v>
      </c>
      <c r="P744" s="178" t="s">
        <v>9137</v>
      </c>
      <c r="Q744" s="178" t="s">
        <v>9138</v>
      </c>
      <c r="R744" s="178" t="s">
        <v>11927</v>
      </c>
      <c r="S744" s="178" t="s">
        <v>11927</v>
      </c>
      <c r="T744" s="178" t="s">
        <v>177</v>
      </c>
      <c r="U744" s="178">
        <v>20</v>
      </c>
      <c r="V744" s="178" t="s">
        <v>14150</v>
      </c>
      <c r="W744" s="177">
        <v>0</v>
      </c>
      <c r="X744" s="178">
        <v>0</v>
      </c>
      <c r="Y744" s="178" t="s">
        <v>173</v>
      </c>
      <c r="Z744" s="178" t="s">
        <v>25</v>
      </c>
      <c r="AA744" s="178" t="s">
        <v>189</v>
      </c>
      <c r="AB744" s="178">
        <v>1</v>
      </c>
      <c r="AC744" s="92" t="s">
        <v>866</v>
      </c>
      <c r="AD744" s="112">
        <f>IF(T744="SOPORTE_TELEFÓNICO",'BASE LIQUIDACION REDEBAN 2025'!$B$19,IF(AND(T744="VISITA_TÉCNICA",Z744="TIPO II"),'BASE LIQUIDACION REDEBAN 2025'!$B$18,'BASE LIQUIDACION REDEBAN 2025'!$B$17))</f>
        <v>35779.500569199998</v>
      </c>
      <c r="AE744" s="97">
        <v>0</v>
      </c>
      <c r="AF744" s="97">
        <f t="shared" si="11"/>
        <v>35779.500569199998</v>
      </c>
    </row>
    <row r="745" spans="1:32" s="85" customFormat="1" ht="13.15">
      <c r="A745" s="178" t="s">
        <v>90</v>
      </c>
      <c r="B745" s="95" t="str">
        <f>VLOOKUP(A745,'CENTRO DE COSTOS'!A:D,4,FALSE)</f>
        <v>JUAN SEBASTIÁN RÍOS CASTRILLÓN</v>
      </c>
      <c r="C745" s="95" t="str">
        <f>VLOOKUP(A745,'CENTRO DE COSTOS'!A:D,2,FALSE)</f>
        <v>0004-0005</v>
      </c>
      <c r="D745" s="178">
        <v>5615</v>
      </c>
      <c r="E745" s="178">
        <v>2323859</v>
      </c>
      <c r="F745" s="178">
        <v>25694</v>
      </c>
      <c r="G745" s="178" t="s">
        <v>290</v>
      </c>
      <c r="H745" s="178" t="s">
        <v>1015</v>
      </c>
      <c r="I745" s="178" t="s">
        <v>14151</v>
      </c>
      <c r="J745" s="110" t="s">
        <v>167</v>
      </c>
      <c r="K745" s="178">
        <v>2323859</v>
      </c>
      <c r="L745" s="178" t="s">
        <v>14152</v>
      </c>
      <c r="M745" s="176">
        <v>45826.489583333336</v>
      </c>
      <c r="N745" s="176">
        <v>45830.392928240741</v>
      </c>
      <c r="O745" s="178" t="s">
        <v>9206</v>
      </c>
      <c r="P745" s="178" t="s">
        <v>14153</v>
      </c>
      <c r="Q745" s="178" t="s">
        <v>9138</v>
      </c>
      <c r="R745" s="178" t="s">
        <v>11927</v>
      </c>
      <c r="S745" s="178" t="s">
        <v>11927</v>
      </c>
      <c r="T745" s="178" t="s">
        <v>177</v>
      </c>
      <c r="U745" s="178">
        <v>20</v>
      </c>
      <c r="V745" s="178" t="s">
        <v>14154</v>
      </c>
      <c r="W745" s="177">
        <v>0</v>
      </c>
      <c r="X745" s="178">
        <v>0</v>
      </c>
      <c r="Y745" s="178" t="s">
        <v>173</v>
      </c>
      <c r="Z745" s="178" t="s">
        <v>28</v>
      </c>
      <c r="AA745" s="178" t="s">
        <v>189</v>
      </c>
      <c r="AB745" s="178">
        <v>1</v>
      </c>
      <c r="AC745" s="92" t="s">
        <v>435</v>
      </c>
      <c r="AD745" s="112">
        <f>IF(T745="SOPORTE_TELEFÓNICO",'BASE LIQUIDACION REDEBAN 2025'!$B$19,IF(AND(T745="VISITA_TÉCNICA",Z745="TIPO II"),'BASE LIQUIDACION REDEBAN 2025'!$B$18,'BASE LIQUIDACION REDEBAN 2025'!$B$17))</f>
        <v>67654.12000000001</v>
      </c>
      <c r="AE745" s="97">
        <v>0</v>
      </c>
      <c r="AF745" s="97">
        <f t="shared" si="11"/>
        <v>67654.12000000001</v>
      </c>
    </row>
    <row r="746" spans="1:32" s="85" customFormat="1" ht="13.15">
      <c r="A746" s="178" t="s">
        <v>93</v>
      </c>
      <c r="B746" s="95" t="str">
        <f>VLOOKUP(A746,'CENTRO DE COSTOS'!A:D,4,FALSE)</f>
        <v>DIEGO FERNANDO HENAO CARDONA</v>
      </c>
      <c r="C746" s="95" t="str">
        <f>VLOOKUP(A746,'CENTRO DE COSTOS'!A:D,2,FALSE)</f>
        <v>0004-0003</v>
      </c>
      <c r="D746" s="178">
        <v>52585</v>
      </c>
      <c r="E746" s="178">
        <v>2338233</v>
      </c>
      <c r="F746" s="178">
        <v>49587</v>
      </c>
      <c r="G746" s="178" t="s">
        <v>162</v>
      </c>
      <c r="H746" s="178" t="s">
        <v>8055</v>
      </c>
      <c r="I746" s="178" t="s">
        <v>14155</v>
      </c>
      <c r="J746" s="110" t="s">
        <v>167</v>
      </c>
      <c r="K746" s="178">
        <v>2338233</v>
      </c>
      <c r="L746" s="178" t="s">
        <v>14156</v>
      </c>
      <c r="M746" s="176">
        <v>45828.661805555559</v>
      </c>
      <c r="N746" s="176">
        <v>45830.394884259258</v>
      </c>
      <c r="O746" s="178" t="s">
        <v>9136</v>
      </c>
      <c r="P746" s="178" t="s">
        <v>9137</v>
      </c>
      <c r="Q746" s="178" t="s">
        <v>9138</v>
      </c>
      <c r="R746" s="178" t="s">
        <v>11927</v>
      </c>
      <c r="S746" s="178" t="s">
        <v>11927</v>
      </c>
      <c r="T746" s="178" t="s">
        <v>9971</v>
      </c>
      <c r="U746" s="178">
        <v>30</v>
      </c>
      <c r="V746" s="178" t="s">
        <v>14157</v>
      </c>
      <c r="W746" s="177" t="s">
        <v>11929</v>
      </c>
      <c r="X746" s="178" t="s">
        <v>11929</v>
      </c>
      <c r="Y746" s="178" t="s">
        <v>173</v>
      </c>
      <c r="Z746" s="178" t="s">
        <v>28</v>
      </c>
      <c r="AA746" s="178" t="s">
        <v>189</v>
      </c>
      <c r="AB746" s="178">
        <v>0</v>
      </c>
      <c r="AC746" s="92" t="s">
        <v>616</v>
      </c>
      <c r="AD746" s="112">
        <f>IF(T746="SOPORTE_TELEFÓNICO",'BASE LIQUIDACION REDEBAN 2025'!$B$19,IF(AND(T746="VISITA_TÉCNICA",Z746="TIPO II"),'BASE LIQUIDACION REDEBAN 2025'!$B$18,'BASE LIQUIDACION REDEBAN 2025'!$B$17))</f>
        <v>35779.500569199998</v>
      </c>
      <c r="AE746" s="97">
        <v>0</v>
      </c>
      <c r="AF746" s="97">
        <f t="shared" si="11"/>
        <v>35779.500569199998</v>
      </c>
    </row>
    <row r="747" spans="1:32" s="85" customFormat="1" ht="13.15">
      <c r="A747" s="178" t="s">
        <v>76</v>
      </c>
      <c r="B747" s="95" t="str">
        <f>VLOOKUP(A747,'CENTRO DE COSTOS'!A:D,4,FALSE)</f>
        <v>DIEGO FERNANDO HENAO CARDONA</v>
      </c>
      <c r="C747" s="95" t="str">
        <f>VLOOKUP(A747,'CENTRO DE COSTOS'!A:D,2,FALSE)</f>
        <v>0004-0003</v>
      </c>
      <c r="D747" s="178">
        <v>19001</v>
      </c>
      <c r="E747" s="178">
        <v>2319413</v>
      </c>
      <c r="F747" s="178">
        <v>78991</v>
      </c>
      <c r="G747" s="178" t="s">
        <v>200</v>
      </c>
      <c r="H747" s="178" t="s">
        <v>95</v>
      </c>
      <c r="I747" s="178" t="s">
        <v>7879</v>
      </c>
      <c r="J747" s="110" t="s">
        <v>167</v>
      </c>
      <c r="K747" s="178">
        <v>2319413</v>
      </c>
      <c r="L747" s="178" t="s">
        <v>14158</v>
      </c>
      <c r="M747" s="176">
        <v>45826.333333333336</v>
      </c>
      <c r="N747" s="176">
        <v>45830.404895833337</v>
      </c>
      <c r="O747" s="178" t="s">
        <v>9136</v>
      </c>
      <c r="P747" s="178" t="s">
        <v>9137</v>
      </c>
      <c r="Q747" s="178" t="s">
        <v>9138</v>
      </c>
      <c r="R747" s="178" t="s">
        <v>11927</v>
      </c>
      <c r="S747" s="178" t="s">
        <v>11927</v>
      </c>
      <c r="T747" s="178" t="s">
        <v>9971</v>
      </c>
      <c r="U747" s="178">
        <v>20</v>
      </c>
      <c r="V747" s="178" t="s">
        <v>14159</v>
      </c>
      <c r="W747" s="177" t="s">
        <v>14160</v>
      </c>
      <c r="X747" s="178" t="s">
        <v>14161</v>
      </c>
      <c r="Y747" s="178" t="s">
        <v>14162</v>
      </c>
      <c r="Z747" s="178" t="s">
        <v>30</v>
      </c>
      <c r="AA747" s="178" t="s">
        <v>189</v>
      </c>
      <c r="AB747" s="178">
        <v>0</v>
      </c>
      <c r="AC747" s="92" t="s">
        <v>435</v>
      </c>
      <c r="AD747" s="112">
        <f>IF(T747="SOPORTE_TELEFÓNICO",'BASE LIQUIDACION REDEBAN 2025'!$B$19,IF(AND(T747="VISITA_TÉCNICA",Z747="TIPO II"),'BASE LIQUIDACION REDEBAN 2025'!$B$18,'BASE LIQUIDACION REDEBAN 2025'!$B$17))</f>
        <v>35779.500569199998</v>
      </c>
      <c r="AE747" s="97">
        <v>0</v>
      </c>
      <c r="AF747" s="97">
        <f t="shared" si="11"/>
        <v>35779.500569199998</v>
      </c>
    </row>
    <row r="748" spans="1:32" s="85" customFormat="1" ht="13.15">
      <c r="A748" s="178" t="s">
        <v>91</v>
      </c>
      <c r="B748" s="95" t="str">
        <f>VLOOKUP(A748,'CENTRO DE COSTOS'!A:D,4,FALSE)</f>
        <v>JOSE MAURICIO HERNANDEZ ROJAS</v>
      </c>
      <c r="C748" s="95" t="str">
        <f>VLOOKUP(A748,'CENTRO DE COSTOS'!A:D,2,FALSE)</f>
        <v>0004-0001</v>
      </c>
      <c r="D748" s="178">
        <v>23466</v>
      </c>
      <c r="E748" s="178">
        <v>2322596</v>
      </c>
      <c r="F748" s="178">
        <v>72857</v>
      </c>
      <c r="G748" s="178" t="s">
        <v>612</v>
      </c>
      <c r="H748" s="178" t="s">
        <v>6862</v>
      </c>
      <c r="I748" s="178" t="s">
        <v>14163</v>
      </c>
      <c r="J748" s="110" t="s">
        <v>167</v>
      </c>
      <c r="K748" s="178">
        <v>2322596</v>
      </c>
      <c r="L748" s="178" t="s">
        <v>14164</v>
      </c>
      <c r="M748" s="176">
        <v>45826.42083333333</v>
      </c>
      <c r="N748" s="176">
        <v>45830.409502314818</v>
      </c>
      <c r="O748" s="178" t="s">
        <v>9136</v>
      </c>
      <c r="P748" s="178" t="s">
        <v>9137</v>
      </c>
      <c r="Q748" s="178" t="s">
        <v>9138</v>
      </c>
      <c r="R748" s="178" t="s">
        <v>11927</v>
      </c>
      <c r="S748" s="178" t="s">
        <v>11927</v>
      </c>
      <c r="T748" s="178" t="s">
        <v>9971</v>
      </c>
      <c r="U748" s="178">
        <v>120</v>
      </c>
      <c r="V748" s="178" t="s">
        <v>14159</v>
      </c>
      <c r="W748" s="177" t="s">
        <v>14165</v>
      </c>
      <c r="X748" s="178" t="s">
        <v>11942</v>
      </c>
      <c r="Y748" s="178" t="s">
        <v>11943</v>
      </c>
      <c r="Z748" s="178" t="s">
        <v>32</v>
      </c>
      <c r="AA748" s="178" t="s">
        <v>189</v>
      </c>
      <c r="AB748" s="178">
        <v>0</v>
      </c>
      <c r="AC748" s="92" t="s">
        <v>589</v>
      </c>
      <c r="AD748" s="112">
        <f>IF(T748="SOPORTE_TELEFÓNICO",'BASE LIQUIDACION REDEBAN 2025'!$B$19,IF(AND(T748="VISITA_TÉCNICA",Z748="TIPO II"),'BASE LIQUIDACION REDEBAN 2025'!$B$18,'BASE LIQUIDACION REDEBAN 2025'!$B$17))</f>
        <v>35779.500569199998</v>
      </c>
      <c r="AE748" s="97">
        <v>0</v>
      </c>
      <c r="AF748" s="97">
        <f t="shared" si="11"/>
        <v>35779.500569199998</v>
      </c>
    </row>
    <row r="749" spans="1:32" s="85" customFormat="1" ht="13.15">
      <c r="A749" s="178" t="s">
        <v>90</v>
      </c>
      <c r="B749" s="95" t="str">
        <f>VLOOKUP(A749,'CENTRO DE COSTOS'!A:D,4,FALSE)</f>
        <v>JUAN SEBASTIÁN RÍOS CASTRILLÓN</v>
      </c>
      <c r="C749" s="95" t="str">
        <f>VLOOKUP(A749,'CENTRO DE COSTOS'!A:D,2,FALSE)</f>
        <v>0004-0005</v>
      </c>
      <c r="D749" s="178">
        <v>5585</v>
      </c>
      <c r="E749" s="178">
        <v>2293789</v>
      </c>
      <c r="F749" s="178">
        <v>35530</v>
      </c>
      <c r="G749" s="178" t="s">
        <v>290</v>
      </c>
      <c r="H749" s="178" t="s">
        <v>5746</v>
      </c>
      <c r="I749" s="178" t="s">
        <v>5747</v>
      </c>
      <c r="J749" s="110" t="s">
        <v>167</v>
      </c>
      <c r="K749" s="178">
        <v>2293789</v>
      </c>
      <c r="L749" s="178" t="s">
        <v>14166</v>
      </c>
      <c r="M749" s="176">
        <v>45820.409722222219</v>
      </c>
      <c r="N749" s="176">
        <v>45832.350486111114</v>
      </c>
      <c r="O749" s="178" t="s">
        <v>9206</v>
      </c>
      <c r="P749" s="178" t="s">
        <v>12000</v>
      </c>
      <c r="Q749" s="178" t="s">
        <v>9138</v>
      </c>
      <c r="R749" s="178" t="s">
        <v>11927</v>
      </c>
      <c r="S749" s="178" t="s">
        <v>11927</v>
      </c>
      <c r="T749" s="178" t="s">
        <v>9971</v>
      </c>
      <c r="U749" s="178">
        <v>40</v>
      </c>
      <c r="V749" s="178" t="s">
        <v>14167</v>
      </c>
      <c r="W749" s="177">
        <v>240030677109</v>
      </c>
      <c r="X749" s="178" t="s">
        <v>12037</v>
      </c>
      <c r="Y749" s="178" t="s">
        <v>173</v>
      </c>
      <c r="Z749" s="178" t="s">
        <v>32</v>
      </c>
      <c r="AA749" s="178" t="s">
        <v>189</v>
      </c>
      <c r="AB749" s="178">
        <v>0</v>
      </c>
      <c r="AC749" s="92" t="s">
        <v>639</v>
      </c>
      <c r="AD749" s="112">
        <f>IF(T749="SOPORTE_TELEFÓNICO",'BASE LIQUIDACION REDEBAN 2025'!$B$19,IF(AND(T749="VISITA_TÉCNICA",Z749="TIPO II"),'BASE LIQUIDACION REDEBAN 2025'!$B$18,'BASE LIQUIDACION REDEBAN 2025'!$B$17))</f>
        <v>35779.500569199998</v>
      </c>
      <c r="AE749" s="97">
        <v>0</v>
      </c>
      <c r="AF749" s="97">
        <f t="shared" si="11"/>
        <v>35779.500569199998</v>
      </c>
    </row>
    <row r="750" spans="1:32" s="85" customFormat="1" ht="13.15">
      <c r="A750" s="178" t="s">
        <v>94</v>
      </c>
      <c r="B750" s="95" t="str">
        <f>VLOOKUP(A750,'CENTRO DE COSTOS'!A:D,4,FALSE)</f>
        <v>DIEGO FERNANDO HENAO CARDONA</v>
      </c>
      <c r="C750" s="95" t="str">
        <f>VLOOKUP(A750,'CENTRO DE COSTOS'!A:D,2,FALSE)</f>
        <v>0004-0002</v>
      </c>
      <c r="D750" s="178">
        <v>76895</v>
      </c>
      <c r="E750" s="178">
        <v>2324407</v>
      </c>
      <c r="F750" s="178">
        <v>68898</v>
      </c>
      <c r="G750" s="178" t="s">
        <v>230</v>
      </c>
      <c r="H750" s="178" t="s">
        <v>1584</v>
      </c>
      <c r="I750" s="178" t="s">
        <v>14168</v>
      </c>
      <c r="J750" s="110" t="s">
        <v>167</v>
      </c>
      <c r="K750" s="178">
        <v>2324407</v>
      </c>
      <c r="L750" s="178" t="s">
        <v>14169</v>
      </c>
      <c r="M750" s="176">
        <v>45826.530555555553</v>
      </c>
      <c r="N750" s="176">
        <v>45832.396921296298</v>
      </c>
      <c r="O750" s="178" t="s">
        <v>9136</v>
      </c>
      <c r="P750" s="178" t="s">
        <v>9137</v>
      </c>
      <c r="Q750" s="178" t="s">
        <v>9138</v>
      </c>
      <c r="R750" s="178" t="s">
        <v>11927</v>
      </c>
      <c r="S750" s="178" t="s">
        <v>11927</v>
      </c>
      <c r="T750" s="178" t="s">
        <v>9971</v>
      </c>
      <c r="U750" s="178">
        <v>220</v>
      </c>
      <c r="V750" s="178" t="s">
        <v>14170</v>
      </c>
      <c r="W750" s="177">
        <v>45899500982</v>
      </c>
      <c r="X750" s="178" t="s">
        <v>14171</v>
      </c>
      <c r="Y750" s="178" t="s">
        <v>173</v>
      </c>
      <c r="Z750" s="178" t="s">
        <v>30</v>
      </c>
      <c r="AA750" s="178" t="s">
        <v>189</v>
      </c>
      <c r="AB750" s="178">
        <v>0</v>
      </c>
      <c r="AC750" s="92">
        <v>0</v>
      </c>
      <c r="AD750" s="112">
        <f>IF(T750="SOPORTE_TELEFÓNICO",'BASE LIQUIDACION REDEBAN 2025'!$B$19,IF(AND(T750="VISITA_TÉCNICA",Z750="TIPO II"),'BASE LIQUIDACION REDEBAN 2025'!$B$18,'BASE LIQUIDACION REDEBAN 2025'!$B$17))</f>
        <v>35779.500569199998</v>
      </c>
      <c r="AE750" s="97">
        <v>0</v>
      </c>
      <c r="AF750" s="97">
        <f t="shared" si="11"/>
        <v>35779.500569199998</v>
      </c>
    </row>
    <row r="751" spans="1:32" s="85" customFormat="1" ht="13.15">
      <c r="A751" s="178" t="s">
        <v>98</v>
      </c>
      <c r="B751" s="95" t="str">
        <f>VLOOKUP(A751,'CENTRO DE COSTOS'!A:D,4,FALSE)</f>
        <v>MIGUEL JULIÁN HERNÁNDEZ GUARÍN</v>
      </c>
      <c r="C751" s="95" t="str">
        <f>VLOOKUP(A751,'CENTRO DE COSTOS'!A:D,2,FALSE)</f>
        <v>0004-0008</v>
      </c>
      <c r="D751" s="178">
        <v>15176</v>
      </c>
      <c r="E751" s="178">
        <v>2335613</v>
      </c>
      <c r="F751" s="178">
        <v>67101</v>
      </c>
      <c r="G751" s="178" t="s">
        <v>371</v>
      </c>
      <c r="H751" s="178" t="s">
        <v>1160</v>
      </c>
      <c r="I751" s="178" t="s">
        <v>14172</v>
      </c>
      <c r="J751" s="110" t="s">
        <v>167</v>
      </c>
      <c r="K751" s="178">
        <v>2335613</v>
      </c>
      <c r="L751" s="178" t="s">
        <v>14173</v>
      </c>
      <c r="M751" s="176">
        <v>45828.438194444447</v>
      </c>
      <c r="N751" s="176">
        <v>45832.398449074077</v>
      </c>
      <c r="O751" s="178" t="s">
        <v>9136</v>
      </c>
      <c r="P751" s="178" t="s">
        <v>9137</v>
      </c>
      <c r="Q751" s="178" t="s">
        <v>9138</v>
      </c>
      <c r="R751" s="178" t="s">
        <v>11927</v>
      </c>
      <c r="S751" s="178" t="s">
        <v>11927</v>
      </c>
      <c r="T751" s="178" t="s">
        <v>9971</v>
      </c>
      <c r="U751" s="178">
        <v>10</v>
      </c>
      <c r="V751" s="178" t="s">
        <v>14174</v>
      </c>
      <c r="W751" s="177" t="s">
        <v>14175</v>
      </c>
      <c r="X751" s="178" t="s">
        <v>12397</v>
      </c>
      <c r="Y751" s="178" t="s">
        <v>173</v>
      </c>
      <c r="Z751" s="178" t="s">
        <v>30</v>
      </c>
      <c r="AA751" s="178" t="s">
        <v>189</v>
      </c>
      <c r="AB751" s="178">
        <v>0</v>
      </c>
      <c r="AC751" s="92">
        <v>0</v>
      </c>
      <c r="AD751" s="112">
        <f>IF(T751="SOPORTE_TELEFÓNICO",'BASE LIQUIDACION REDEBAN 2025'!$B$19,IF(AND(T751="VISITA_TÉCNICA",Z751="TIPO II"),'BASE LIQUIDACION REDEBAN 2025'!$B$18,'BASE LIQUIDACION REDEBAN 2025'!$B$17))</f>
        <v>35779.500569199998</v>
      </c>
      <c r="AE751" s="97">
        <v>0</v>
      </c>
      <c r="AF751" s="97">
        <f t="shared" si="11"/>
        <v>35779.500569199998</v>
      </c>
    </row>
    <row r="752" spans="1:32" s="85" customFormat="1" ht="13.15">
      <c r="A752" s="178" t="s">
        <v>90</v>
      </c>
      <c r="B752" s="95" t="str">
        <f>VLOOKUP(A752,'CENTRO DE COSTOS'!A:D,4,FALSE)</f>
        <v>JUAN SEBASTIÁN RÍOS CASTRILLÓN</v>
      </c>
      <c r="C752" s="95" t="str">
        <f>VLOOKUP(A752,'CENTRO DE COSTOS'!A:D,2,FALSE)</f>
        <v>0004-0005</v>
      </c>
      <c r="D752" s="178">
        <v>5001</v>
      </c>
      <c r="E752" s="178">
        <v>2308502</v>
      </c>
      <c r="F752" s="178">
        <v>30890</v>
      </c>
      <c r="G752" s="178" t="s">
        <v>290</v>
      </c>
      <c r="H752" s="178" t="s">
        <v>90</v>
      </c>
      <c r="I752" s="178" t="s">
        <v>6525</v>
      </c>
      <c r="J752" s="110" t="s">
        <v>167</v>
      </c>
      <c r="K752" s="178">
        <v>2308502</v>
      </c>
      <c r="L752" s="178" t="s">
        <v>14176</v>
      </c>
      <c r="M752" s="176">
        <v>45824.417361111111</v>
      </c>
      <c r="N752" s="176">
        <v>45832.405358796299</v>
      </c>
      <c r="O752" s="178" t="s">
        <v>9136</v>
      </c>
      <c r="P752" s="178" t="s">
        <v>9137</v>
      </c>
      <c r="Q752" s="178" t="s">
        <v>9138</v>
      </c>
      <c r="R752" s="178" t="s">
        <v>11927</v>
      </c>
      <c r="S752" s="178" t="s">
        <v>11927</v>
      </c>
      <c r="T752" s="178" t="s">
        <v>177</v>
      </c>
      <c r="U752" s="178">
        <v>400</v>
      </c>
      <c r="V752" s="178" t="s">
        <v>14177</v>
      </c>
      <c r="W752" s="177">
        <v>0</v>
      </c>
      <c r="X752" s="178">
        <v>0</v>
      </c>
      <c r="Y752" s="178" t="s">
        <v>173</v>
      </c>
      <c r="Z752" s="178" t="s">
        <v>25</v>
      </c>
      <c r="AA752" s="178" t="s">
        <v>189</v>
      </c>
      <c r="AB752" s="178">
        <v>1</v>
      </c>
      <c r="AC752" s="92">
        <v>0</v>
      </c>
      <c r="AD752" s="112">
        <f>IF(T752="SOPORTE_TELEFÓNICO",'BASE LIQUIDACION REDEBAN 2025'!$B$19,IF(AND(T752="VISITA_TÉCNICA",Z752="TIPO II"),'BASE LIQUIDACION REDEBAN 2025'!$B$18,'BASE LIQUIDACION REDEBAN 2025'!$B$17))</f>
        <v>35779.500569199998</v>
      </c>
      <c r="AE752" s="97">
        <v>0</v>
      </c>
      <c r="AF752" s="97">
        <f t="shared" si="11"/>
        <v>35779.500569199998</v>
      </c>
    </row>
    <row r="753" spans="1:32" s="85" customFormat="1" ht="13.15">
      <c r="A753" s="178" t="s">
        <v>90</v>
      </c>
      <c r="B753" s="95" t="str">
        <f>VLOOKUP(A753,'CENTRO DE COSTOS'!A:D,4,FALSE)</f>
        <v>JUAN SEBASTIÁN RÍOS CASTRILLÓN</v>
      </c>
      <c r="C753" s="95" t="str">
        <f>VLOOKUP(A753,'CENTRO DE COSTOS'!A:D,2,FALSE)</f>
        <v>0004-0005</v>
      </c>
      <c r="D753" s="178">
        <v>5088</v>
      </c>
      <c r="E753" s="178">
        <v>2324104</v>
      </c>
      <c r="F753" s="178">
        <v>79154</v>
      </c>
      <c r="G753" s="178" t="s">
        <v>290</v>
      </c>
      <c r="H753" s="178" t="s">
        <v>291</v>
      </c>
      <c r="I753" s="178" t="s">
        <v>14178</v>
      </c>
      <c r="J753" s="110" t="s">
        <v>167</v>
      </c>
      <c r="K753" s="178">
        <v>2324104</v>
      </c>
      <c r="L753" s="178" t="s">
        <v>14179</v>
      </c>
      <c r="M753" s="176">
        <v>45826.502083333333</v>
      </c>
      <c r="N753" s="176">
        <v>45832.408171296294</v>
      </c>
      <c r="O753" s="178" t="s">
        <v>9136</v>
      </c>
      <c r="P753" s="178" t="s">
        <v>9137</v>
      </c>
      <c r="Q753" s="178" t="s">
        <v>9138</v>
      </c>
      <c r="R753" s="178" t="s">
        <v>11927</v>
      </c>
      <c r="S753" s="178" t="s">
        <v>11927</v>
      </c>
      <c r="T753" s="178" t="s">
        <v>177</v>
      </c>
      <c r="U753" s="178">
        <v>30</v>
      </c>
      <c r="V753" s="178" t="s">
        <v>14180</v>
      </c>
      <c r="W753" s="177">
        <v>0</v>
      </c>
      <c r="X753" s="178">
        <v>0</v>
      </c>
      <c r="Y753" s="178" t="s">
        <v>173</v>
      </c>
      <c r="Z753" s="178" t="s">
        <v>25</v>
      </c>
      <c r="AA753" s="178" t="s">
        <v>189</v>
      </c>
      <c r="AB753" s="178">
        <v>1</v>
      </c>
      <c r="AC753" s="92">
        <v>0</v>
      </c>
      <c r="AD753" s="112">
        <f>IF(T753="SOPORTE_TELEFÓNICO",'BASE LIQUIDACION REDEBAN 2025'!$B$19,IF(AND(T753="VISITA_TÉCNICA",Z753="TIPO II"),'BASE LIQUIDACION REDEBAN 2025'!$B$18,'BASE LIQUIDACION REDEBAN 2025'!$B$17))</f>
        <v>35779.500569199998</v>
      </c>
      <c r="AE753" s="97">
        <v>0</v>
      </c>
      <c r="AF753" s="97">
        <f t="shared" si="11"/>
        <v>35779.500569199998</v>
      </c>
    </row>
    <row r="754" spans="1:32" s="85" customFormat="1" ht="13.15">
      <c r="A754" s="178" t="s">
        <v>90</v>
      </c>
      <c r="B754" s="95" t="str">
        <f>VLOOKUP(A754,'CENTRO DE COSTOS'!A:D,4,FALSE)</f>
        <v>JUAN SEBASTIÁN RÍOS CASTRILLÓN</v>
      </c>
      <c r="C754" s="95" t="str">
        <f>VLOOKUP(A754,'CENTRO DE COSTOS'!A:D,2,FALSE)</f>
        <v>0004-0005</v>
      </c>
      <c r="D754" s="178">
        <v>5360</v>
      </c>
      <c r="E754" s="178">
        <v>2335240</v>
      </c>
      <c r="F754" s="178">
        <v>13988</v>
      </c>
      <c r="G754" s="178" t="s">
        <v>290</v>
      </c>
      <c r="H754" s="178" t="s">
        <v>464</v>
      </c>
      <c r="I754" s="178" t="s">
        <v>14181</v>
      </c>
      <c r="J754" s="110" t="s">
        <v>167</v>
      </c>
      <c r="K754" s="178">
        <v>2335240</v>
      </c>
      <c r="L754" s="178" t="s">
        <v>14182</v>
      </c>
      <c r="M754" s="176">
        <v>45828.423611111109</v>
      </c>
      <c r="N754" s="176">
        <v>45832.409872685188</v>
      </c>
      <c r="O754" s="178" t="s">
        <v>9136</v>
      </c>
      <c r="P754" s="178" t="s">
        <v>9137</v>
      </c>
      <c r="Q754" s="178" t="s">
        <v>9138</v>
      </c>
      <c r="R754" s="178" t="s">
        <v>11927</v>
      </c>
      <c r="S754" s="178" t="s">
        <v>11927</v>
      </c>
      <c r="T754" s="178" t="s">
        <v>177</v>
      </c>
      <c r="U754" s="178">
        <v>220</v>
      </c>
      <c r="V754" s="178" t="s">
        <v>14183</v>
      </c>
      <c r="W754" s="177">
        <v>0</v>
      </c>
      <c r="X754" s="178">
        <v>0</v>
      </c>
      <c r="Y754" s="178" t="s">
        <v>173</v>
      </c>
      <c r="Z754" s="178" t="s">
        <v>25</v>
      </c>
      <c r="AA754" s="178" t="s">
        <v>189</v>
      </c>
      <c r="AB754" s="178">
        <v>1</v>
      </c>
      <c r="AC754" s="92">
        <v>0</v>
      </c>
      <c r="AD754" s="112">
        <f>IF(T754="SOPORTE_TELEFÓNICO",'BASE LIQUIDACION REDEBAN 2025'!$B$19,IF(AND(T754="VISITA_TÉCNICA",Z754="TIPO II"),'BASE LIQUIDACION REDEBAN 2025'!$B$18,'BASE LIQUIDACION REDEBAN 2025'!$B$17))</f>
        <v>35779.500569199998</v>
      </c>
      <c r="AE754" s="97">
        <v>0</v>
      </c>
      <c r="AF754" s="97">
        <f t="shared" si="11"/>
        <v>35779.500569199998</v>
      </c>
    </row>
    <row r="755" spans="1:32" s="85" customFormat="1" ht="13.15">
      <c r="A755" s="178" t="s">
        <v>76</v>
      </c>
      <c r="B755" s="95" t="str">
        <f>VLOOKUP(A755,'CENTRO DE COSTOS'!A:D,4,FALSE)</f>
        <v>DIEGO FERNANDO HENAO CARDONA</v>
      </c>
      <c r="C755" s="95" t="str">
        <f>VLOOKUP(A755,'CENTRO DE COSTOS'!A:D,2,FALSE)</f>
        <v>0004-0003</v>
      </c>
      <c r="D755" s="178">
        <v>76001</v>
      </c>
      <c r="E755" s="178">
        <v>2338700</v>
      </c>
      <c r="F755" s="178">
        <v>79289</v>
      </c>
      <c r="G755" s="178" t="s">
        <v>230</v>
      </c>
      <c r="H755" s="178" t="s">
        <v>76</v>
      </c>
      <c r="I755" s="178" t="s">
        <v>14184</v>
      </c>
      <c r="J755" s="110" t="s">
        <v>167</v>
      </c>
      <c r="K755" s="178">
        <v>2338700</v>
      </c>
      <c r="L755" s="178" t="s">
        <v>14185</v>
      </c>
      <c r="M755" s="176">
        <v>45828.697222222225</v>
      </c>
      <c r="N755" s="176">
        <v>45832.411412037036</v>
      </c>
      <c r="O755" s="178" t="s">
        <v>9206</v>
      </c>
      <c r="P755" s="178" t="s">
        <v>14186</v>
      </c>
      <c r="Q755" s="178" t="s">
        <v>9138</v>
      </c>
      <c r="R755" s="178" t="s">
        <v>11927</v>
      </c>
      <c r="S755" s="178" t="s">
        <v>11927</v>
      </c>
      <c r="T755" s="178" t="s">
        <v>177</v>
      </c>
      <c r="U755" s="178">
        <v>10</v>
      </c>
      <c r="V755" s="178" t="s">
        <v>14187</v>
      </c>
      <c r="W755" s="177">
        <v>0</v>
      </c>
      <c r="X755" s="178">
        <v>0</v>
      </c>
      <c r="Y755" s="178" t="s">
        <v>173</v>
      </c>
      <c r="Z755" s="178" t="s">
        <v>25</v>
      </c>
      <c r="AA755" s="178" t="s">
        <v>189</v>
      </c>
      <c r="AB755" s="178">
        <v>1</v>
      </c>
      <c r="AC755" s="92">
        <v>0</v>
      </c>
      <c r="AD755" s="112">
        <f>IF(T755="SOPORTE_TELEFÓNICO",'BASE LIQUIDACION REDEBAN 2025'!$B$19,IF(AND(T755="VISITA_TÉCNICA",Z755="TIPO II"),'BASE LIQUIDACION REDEBAN 2025'!$B$18,'BASE LIQUIDACION REDEBAN 2025'!$B$17))</f>
        <v>35779.500569199998</v>
      </c>
      <c r="AE755" s="97">
        <v>0</v>
      </c>
      <c r="AF755" s="97">
        <f t="shared" si="11"/>
        <v>35779.500569199998</v>
      </c>
    </row>
    <row r="756" spans="1:32" s="85" customFormat="1" ht="13.15">
      <c r="A756" s="178" t="s">
        <v>87</v>
      </c>
      <c r="B756" s="95" t="str">
        <f>VLOOKUP(A756,'CENTRO DE COSTOS'!A:D,4,FALSE)</f>
        <v>DIEGO FERNANDO HENAO CARDONA</v>
      </c>
      <c r="C756" s="95" t="str">
        <f>VLOOKUP(A756,'CENTRO DE COSTOS'!A:D,2,FALSE)</f>
        <v>0004-0002</v>
      </c>
      <c r="D756" s="178">
        <v>17001</v>
      </c>
      <c r="E756" s="178">
        <v>2340026</v>
      </c>
      <c r="F756" s="178">
        <v>79310</v>
      </c>
      <c r="G756" s="178" t="s">
        <v>827</v>
      </c>
      <c r="H756" s="178" t="s">
        <v>87</v>
      </c>
      <c r="I756" s="178" t="s">
        <v>13091</v>
      </c>
      <c r="J756" s="110" t="s">
        <v>167</v>
      </c>
      <c r="K756" s="178">
        <v>2340026</v>
      </c>
      <c r="L756" s="178" t="s">
        <v>14188</v>
      </c>
      <c r="M756" s="176">
        <v>45832.333333333336</v>
      </c>
      <c r="N756" s="176">
        <v>45832.412731481483</v>
      </c>
      <c r="O756" s="178" t="s">
        <v>9136</v>
      </c>
      <c r="P756" s="178" t="s">
        <v>9137</v>
      </c>
      <c r="Q756" s="178" t="s">
        <v>9138</v>
      </c>
      <c r="R756" s="178" t="s">
        <v>11927</v>
      </c>
      <c r="S756" s="178" t="s">
        <v>11927</v>
      </c>
      <c r="T756" s="178" t="s">
        <v>177</v>
      </c>
      <c r="U756" s="178">
        <v>50</v>
      </c>
      <c r="V756" s="178" t="s">
        <v>14189</v>
      </c>
      <c r="W756" s="177">
        <v>0</v>
      </c>
      <c r="X756" s="178">
        <v>0</v>
      </c>
      <c r="Y756" s="178" t="s">
        <v>173</v>
      </c>
      <c r="Z756" s="178" t="s">
        <v>25</v>
      </c>
      <c r="AA756" s="178" t="s">
        <v>189</v>
      </c>
      <c r="AB756" s="178">
        <v>1</v>
      </c>
      <c r="AC756" s="92" t="s">
        <v>3735</v>
      </c>
      <c r="AD756" s="112">
        <f>IF(T756="SOPORTE_TELEFÓNICO",'BASE LIQUIDACION REDEBAN 2025'!$B$19,IF(AND(T756="VISITA_TÉCNICA",Z756="TIPO II"),'BASE LIQUIDACION REDEBAN 2025'!$B$18,'BASE LIQUIDACION REDEBAN 2025'!$B$17))</f>
        <v>35779.500569199998</v>
      </c>
      <c r="AE756" s="97">
        <v>0</v>
      </c>
      <c r="AF756" s="97">
        <f t="shared" ref="AF756:AF816" si="12">IF(T756="VISITA_TÉCNICA",AD756*AB756,AD756)</f>
        <v>35779.500569199998</v>
      </c>
    </row>
    <row r="757" spans="1:32" s="85" customFormat="1" ht="13.15">
      <c r="A757" s="178" t="s">
        <v>87</v>
      </c>
      <c r="B757" s="95" t="str">
        <f>VLOOKUP(A757,'CENTRO DE COSTOS'!A:D,4,FALSE)</f>
        <v>DIEGO FERNANDO HENAO CARDONA</v>
      </c>
      <c r="C757" s="95" t="str">
        <f>VLOOKUP(A757,'CENTRO DE COSTOS'!A:D,2,FALSE)</f>
        <v>0004-0002</v>
      </c>
      <c r="D757" s="178">
        <v>17001</v>
      </c>
      <c r="E757" s="178">
        <v>2340020</v>
      </c>
      <c r="F757" s="178">
        <v>78745</v>
      </c>
      <c r="G757" s="178" t="s">
        <v>827</v>
      </c>
      <c r="H757" s="178" t="s">
        <v>87</v>
      </c>
      <c r="I757" s="178" t="s">
        <v>14190</v>
      </c>
      <c r="J757" s="110" t="s">
        <v>167</v>
      </c>
      <c r="K757" s="178">
        <v>2340020</v>
      </c>
      <c r="L757" s="178" t="s">
        <v>14191</v>
      </c>
      <c r="M757" s="176">
        <v>45832.333333333336</v>
      </c>
      <c r="N757" s="176">
        <v>45832.414768518516</v>
      </c>
      <c r="O757" s="178" t="s">
        <v>9206</v>
      </c>
      <c r="P757" s="178" t="s">
        <v>14186</v>
      </c>
      <c r="Q757" s="178" t="s">
        <v>9138</v>
      </c>
      <c r="R757" s="178" t="s">
        <v>11927</v>
      </c>
      <c r="S757" s="178" t="s">
        <v>11927</v>
      </c>
      <c r="T757" s="178" t="s">
        <v>177</v>
      </c>
      <c r="U757" s="178">
        <v>30</v>
      </c>
      <c r="V757" s="178" t="s">
        <v>14192</v>
      </c>
      <c r="W757" s="177">
        <v>0</v>
      </c>
      <c r="X757" s="178">
        <v>0</v>
      </c>
      <c r="Y757" s="178" t="s">
        <v>173</v>
      </c>
      <c r="Z757" s="178" t="s">
        <v>25</v>
      </c>
      <c r="AA757" s="178" t="s">
        <v>189</v>
      </c>
      <c r="AB757" s="178">
        <v>1</v>
      </c>
      <c r="AC757" s="92" t="s">
        <v>14193</v>
      </c>
      <c r="AD757" s="112">
        <f>IF(T757="SOPORTE_TELEFÓNICO",'BASE LIQUIDACION REDEBAN 2025'!$B$19,IF(AND(T757="VISITA_TÉCNICA",Z757="TIPO II"),'BASE LIQUIDACION REDEBAN 2025'!$B$18,'BASE LIQUIDACION REDEBAN 2025'!$B$17))</f>
        <v>35779.500569199998</v>
      </c>
      <c r="AE757" s="97">
        <v>0</v>
      </c>
      <c r="AF757" s="97">
        <f t="shared" si="12"/>
        <v>35779.500569199998</v>
      </c>
    </row>
    <row r="758" spans="1:32" s="85" customFormat="1" ht="13.15">
      <c r="A758" s="178" t="s">
        <v>90</v>
      </c>
      <c r="B758" s="95" t="str">
        <f>VLOOKUP(A758,'CENTRO DE COSTOS'!A:D,4,FALSE)</f>
        <v>JUAN SEBASTIÁN RÍOS CASTRILLÓN</v>
      </c>
      <c r="C758" s="95" t="str">
        <f>VLOOKUP(A758,'CENTRO DE COSTOS'!A:D,2,FALSE)</f>
        <v>0004-0005</v>
      </c>
      <c r="D758" s="178">
        <v>5001</v>
      </c>
      <c r="E758" s="178">
        <v>2309112</v>
      </c>
      <c r="F758" s="178">
        <v>62134</v>
      </c>
      <c r="G758" s="178" t="s">
        <v>290</v>
      </c>
      <c r="H758" s="178" t="s">
        <v>90</v>
      </c>
      <c r="I758" s="178" t="s">
        <v>14194</v>
      </c>
      <c r="J758" s="110" t="s">
        <v>167</v>
      </c>
      <c r="K758" s="178">
        <v>2309112</v>
      </c>
      <c r="L758" s="178" t="s">
        <v>14195</v>
      </c>
      <c r="M758" s="176">
        <v>45824.448611111111</v>
      </c>
      <c r="N758" s="176">
        <v>45832.428495370368</v>
      </c>
      <c r="O758" s="178" t="s">
        <v>9136</v>
      </c>
      <c r="P758" s="178" t="s">
        <v>9137</v>
      </c>
      <c r="Q758" s="178" t="s">
        <v>9138</v>
      </c>
      <c r="R758" s="178" t="s">
        <v>11927</v>
      </c>
      <c r="S758" s="178" t="s">
        <v>11927</v>
      </c>
      <c r="T758" s="178" t="s">
        <v>177</v>
      </c>
      <c r="U758" s="178">
        <v>180</v>
      </c>
      <c r="V758" s="178" t="s">
        <v>14196</v>
      </c>
      <c r="W758" s="177">
        <v>0</v>
      </c>
      <c r="X758" s="178">
        <v>0</v>
      </c>
      <c r="Y758" s="178" t="s">
        <v>173</v>
      </c>
      <c r="Z758" s="178" t="s">
        <v>25</v>
      </c>
      <c r="AA758" s="178" t="s">
        <v>189</v>
      </c>
      <c r="AB758" s="178">
        <v>1</v>
      </c>
      <c r="AC758" s="92" t="s">
        <v>3735</v>
      </c>
      <c r="AD758" s="112">
        <f>IF(T758="SOPORTE_TELEFÓNICO",'BASE LIQUIDACION REDEBAN 2025'!$B$19,IF(AND(T758="VISITA_TÉCNICA",Z758="TIPO II"),'BASE LIQUIDACION REDEBAN 2025'!$B$18,'BASE LIQUIDACION REDEBAN 2025'!$B$17))</f>
        <v>35779.500569199998</v>
      </c>
      <c r="AE758" s="97">
        <v>0</v>
      </c>
      <c r="AF758" s="97">
        <f t="shared" si="12"/>
        <v>35779.500569199998</v>
      </c>
    </row>
    <row r="759" spans="1:32" s="85" customFormat="1" ht="13.15">
      <c r="A759" s="178" t="s">
        <v>90</v>
      </c>
      <c r="B759" s="95" t="str">
        <f>VLOOKUP(A759,'CENTRO DE COSTOS'!A:D,4,FALSE)</f>
        <v>JUAN SEBASTIÁN RÍOS CASTRILLÓN</v>
      </c>
      <c r="C759" s="95" t="str">
        <f>VLOOKUP(A759,'CENTRO DE COSTOS'!A:D,2,FALSE)</f>
        <v>0004-0005</v>
      </c>
      <c r="D759" s="178">
        <v>5001</v>
      </c>
      <c r="E759" s="178">
        <v>2316626</v>
      </c>
      <c r="F759" s="178">
        <v>29918</v>
      </c>
      <c r="G759" s="178" t="s">
        <v>290</v>
      </c>
      <c r="H759" s="178" t="s">
        <v>90</v>
      </c>
      <c r="I759" s="178" t="s">
        <v>3865</v>
      </c>
      <c r="J759" s="110" t="s">
        <v>167</v>
      </c>
      <c r="K759" s="178">
        <v>2316626</v>
      </c>
      <c r="L759" s="178" t="s">
        <v>14197</v>
      </c>
      <c r="M759" s="176">
        <v>45825.506249999999</v>
      </c>
      <c r="N759" s="176">
        <v>45832.430578703701</v>
      </c>
      <c r="O759" s="178" t="s">
        <v>9136</v>
      </c>
      <c r="P759" s="178" t="s">
        <v>9137</v>
      </c>
      <c r="Q759" s="178" t="s">
        <v>9138</v>
      </c>
      <c r="R759" s="178" t="s">
        <v>11927</v>
      </c>
      <c r="S759" s="178" t="s">
        <v>11927</v>
      </c>
      <c r="T759" s="178" t="s">
        <v>177</v>
      </c>
      <c r="U759" s="178">
        <v>230</v>
      </c>
      <c r="V759" s="178" t="s">
        <v>14198</v>
      </c>
      <c r="W759" s="177">
        <v>0</v>
      </c>
      <c r="X759" s="178">
        <v>0</v>
      </c>
      <c r="Y759" s="178" t="s">
        <v>173</v>
      </c>
      <c r="Z759" s="178" t="s">
        <v>25</v>
      </c>
      <c r="AA759" s="178" t="s">
        <v>189</v>
      </c>
      <c r="AB759" s="178">
        <v>1</v>
      </c>
      <c r="AC759" s="92" t="s">
        <v>1632</v>
      </c>
      <c r="AD759" s="112">
        <f>IF(T759="SOPORTE_TELEFÓNICO",'BASE LIQUIDACION REDEBAN 2025'!$B$19,IF(AND(T759="VISITA_TÉCNICA",Z759="TIPO II"),'BASE LIQUIDACION REDEBAN 2025'!$B$18,'BASE LIQUIDACION REDEBAN 2025'!$B$17))</f>
        <v>35779.500569199998</v>
      </c>
      <c r="AE759" s="97">
        <v>0</v>
      </c>
      <c r="AF759" s="97">
        <f t="shared" si="12"/>
        <v>35779.500569199998</v>
      </c>
    </row>
    <row r="760" spans="1:32" s="85" customFormat="1" ht="13.15">
      <c r="A760" s="178" t="s">
        <v>101</v>
      </c>
      <c r="B760" s="95" t="str">
        <f>VLOOKUP(A760,'CENTRO DE COSTOS'!A:D,4,FALSE)</f>
        <v>KEVIN ALEXIS CORZO BUSTOS</v>
      </c>
      <c r="C760" s="95" t="str">
        <f>VLOOKUP(A760,'CENTRO DE COSTOS'!A:D,2,FALSE)</f>
        <v>0004-0007</v>
      </c>
      <c r="D760" s="178">
        <v>85250</v>
      </c>
      <c r="E760" s="178">
        <v>2318666</v>
      </c>
      <c r="F760" s="178">
        <v>78557</v>
      </c>
      <c r="G760" s="178" t="s">
        <v>1934</v>
      </c>
      <c r="H760" s="178" t="s">
        <v>10046</v>
      </c>
      <c r="I760" s="178" t="s">
        <v>14199</v>
      </c>
      <c r="J760" s="110" t="s">
        <v>167</v>
      </c>
      <c r="K760" s="178">
        <v>2318666</v>
      </c>
      <c r="L760" s="178" t="s">
        <v>14200</v>
      </c>
      <c r="M760" s="176">
        <v>45825.68472222222</v>
      </c>
      <c r="N760" s="176">
        <v>45832.432222222225</v>
      </c>
      <c r="O760" s="178" t="s">
        <v>9136</v>
      </c>
      <c r="P760" s="178" t="s">
        <v>9137</v>
      </c>
      <c r="Q760" s="178" t="s">
        <v>9138</v>
      </c>
      <c r="R760" s="178" t="s">
        <v>11927</v>
      </c>
      <c r="S760" s="178" t="s">
        <v>11927</v>
      </c>
      <c r="T760" s="178" t="s">
        <v>9971</v>
      </c>
      <c r="U760" s="178">
        <v>60</v>
      </c>
      <c r="V760" s="178" t="s">
        <v>14201</v>
      </c>
      <c r="W760" s="177" t="s">
        <v>11929</v>
      </c>
      <c r="X760" s="178" t="s">
        <v>11929</v>
      </c>
      <c r="Y760" s="178" t="s">
        <v>173</v>
      </c>
      <c r="Z760" s="178" t="s">
        <v>28</v>
      </c>
      <c r="AA760" s="178" t="s">
        <v>189</v>
      </c>
      <c r="AB760" s="178">
        <v>0</v>
      </c>
      <c r="AC760" s="92" t="s">
        <v>1886</v>
      </c>
      <c r="AD760" s="112">
        <f>IF(T760="SOPORTE_TELEFÓNICO",'BASE LIQUIDACION REDEBAN 2025'!$B$19,IF(AND(T760="VISITA_TÉCNICA",Z760="TIPO II"),'BASE LIQUIDACION REDEBAN 2025'!$B$18,'BASE LIQUIDACION REDEBAN 2025'!$B$17))</f>
        <v>35779.500569199998</v>
      </c>
      <c r="AE760" s="97">
        <v>0</v>
      </c>
      <c r="AF760" s="97">
        <f t="shared" si="12"/>
        <v>35779.500569199998</v>
      </c>
    </row>
    <row r="761" spans="1:32" s="85" customFormat="1" ht="13.15">
      <c r="A761" s="178" t="s">
        <v>68</v>
      </c>
      <c r="B761" s="95" t="str">
        <f>VLOOKUP(A761,'CENTRO DE COSTOS'!A:D,4,FALSE)</f>
        <v>WILLIAM ASDRUBAL ROZO ROZO</v>
      </c>
      <c r="C761" s="95" t="str">
        <f>VLOOKUP(A761,'CENTRO DE COSTOS'!A:D,2,FALSE)</f>
        <v>0004-0004</v>
      </c>
      <c r="D761" s="178">
        <v>11001</v>
      </c>
      <c r="E761" s="178">
        <v>2329711</v>
      </c>
      <c r="F761" s="178">
        <v>13193</v>
      </c>
      <c r="G761" s="178" t="s">
        <v>298</v>
      </c>
      <c r="H761" s="178" t="s">
        <v>68</v>
      </c>
      <c r="I761" s="178" t="s">
        <v>14202</v>
      </c>
      <c r="J761" s="110" t="s">
        <v>167</v>
      </c>
      <c r="K761" s="178">
        <v>2329711</v>
      </c>
      <c r="L761" s="178" t="s">
        <v>14203</v>
      </c>
      <c r="M761" s="176">
        <v>45827.464583333334</v>
      </c>
      <c r="N761" s="176">
        <v>45832.434016203704</v>
      </c>
      <c r="O761" s="178" t="s">
        <v>9136</v>
      </c>
      <c r="P761" s="178" t="s">
        <v>9137</v>
      </c>
      <c r="Q761" s="178" t="s">
        <v>9138</v>
      </c>
      <c r="R761" s="178" t="s">
        <v>11927</v>
      </c>
      <c r="S761" s="178" t="s">
        <v>11927</v>
      </c>
      <c r="T761" s="178" t="s">
        <v>177</v>
      </c>
      <c r="U761" s="178">
        <v>470</v>
      </c>
      <c r="V761" s="178" t="s">
        <v>14204</v>
      </c>
      <c r="W761" s="177">
        <v>0</v>
      </c>
      <c r="X761" s="178">
        <v>0</v>
      </c>
      <c r="Y761" s="178" t="s">
        <v>173</v>
      </c>
      <c r="Z761" s="178" t="s">
        <v>25</v>
      </c>
      <c r="AA761" s="178" t="s">
        <v>189</v>
      </c>
      <c r="AB761" s="178">
        <v>1</v>
      </c>
      <c r="AC761" s="92" t="s">
        <v>11938</v>
      </c>
      <c r="AD761" s="112">
        <f>IF(T761="SOPORTE_TELEFÓNICO",'BASE LIQUIDACION REDEBAN 2025'!$B$19,IF(AND(T761="VISITA_TÉCNICA",Z761="TIPO II"),'BASE LIQUIDACION REDEBAN 2025'!$B$18,'BASE LIQUIDACION REDEBAN 2025'!$B$17))</f>
        <v>35779.500569199998</v>
      </c>
      <c r="AE761" s="97">
        <v>0</v>
      </c>
      <c r="AF761" s="97">
        <f t="shared" si="12"/>
        <v>35779.500569199998</v>
      </c>
    </row>
    <row r="762" spans="1:32" s="85" customFormat="1" ht="13.15">
      <c r="A762" s="178" t="s">
        <v>100</v>
      </c>
      <c r="B762" s="95" t="str">
        <f>VLOOKUP(A762,'CENTRO DE COSTOS'!A:D,4,FALSE)</f>
        <v>KEVIN ALEXIS CORZO BUSTOS</v>
      </c>
      <c r="C762" s="95" t="str">
        <f>VLOOKUP(A762,'CENTRO DE COSTOS'!A:D,2,FALSE)</f>
        <v>0004-0007</v>
      </c>
      <c r="D762" s="178">
        <v>50001</v>
      </c>
      <c r="E762" s="178">
        <v>2329717</v>
      </c>
      <c r="F762" s="178">
        <v>78333</v>
      </c>
      <c r="G762" s="178" t="s">
        <v>192</v>
      </c>
      <c r="H762" s="178" t="s">
        <v>100</v>
      </c>
      <c r="I762" s="178" t="s">
        <v>14205</v>
      </c>
      <c r="J762" s="110" t="s">
        <v>167</v>
      </c>
      <c r="K762" s="178">
        <v>2329717</v>
      </c>
      <c r="L762" s="178" t="s">
        <v>14206</v>
      </c>
      <c r="M762" s="176">
        <v>45827.465277777781</v>
      </c>
      <c r="N762" s="176">
        <v>45832.436018518521</v>
      </c>
      <c r="O762" s="178" t="s">
        <v>9136</v>
      </c>
      <c r="P762" s="178" t="s">
        <v>9137</v>
      </c>
      <c r="Q762" s="178" t="s">
        <v>9138</v>
      </c>
      <c r="R762" s="178" t="s">
        <v>11927</v>
      </c>
      <c r="S762" s="178" t="s">
        <v>11927</v>
      </c>
      <c r="T762" s="178" t="s">
        <v>177</v>
      </c>
      <c r="U762" s="178">
        <v>20</v>
      </c>
      <c r="V762" s="178" t="s">
        <v>14207</v>
      </c>
      <c r="W762" s="177">
        <v>0</v>
      </c>
      <c r="X762" s="178">
        <v>0</v>
      </c>
      <c r="Y762" s="178" t="s">
        <v>173</v>
      </c>
      <c r="Z762" s="178" t="s">
        <v>25</v>
      </c>
      <c r="AA762" s="178" t="s">
        <v>189</v>
      </c>
      <c r="AB762" s="178">
        <v>1</v>
      </c>
      <c r="AC762" s="92" t="s">
        <v>294</v>
      </c>
      <c r="AD762" s="112">
        <f>IF(T762="SOPORTE_TELEFÓNICO",'BASE LIQUIDACION REDEBAN 2025'!$B$19,IF(AND(T762="VISITA_TÉCNICA",Z762="TIPO II"),'BASE LIQUIDACION REDEBAN 2025'!$B$18,'BASE LIQUIDACION REDEBAN 2025'!$B$17))</f>
        <v>35779.500569199998</v>
      </c>
      <c r="AE762" s="97">
        <v>0</v>
      </c>
      <c r="AF762" s="97">
        <f t="shared" si="12"/>
        <v>35779.500569199998</v>
      </c>
    </row>
    <row r="763" spans="1:32" s="85" customFormat="1" ht="13.15">
      <c r="A763" s="178" t="s">
        <v>80</v>
      </c>
      <c r="B763" s="95" t="str">
        <f>VLOOKUP(A763,'CENTRO DE COSTOS'!A:D,4,FALSE)</f>
        <v>JOSE MAURICIO HERNANDEZ ROJAS</v>
      </c>
      <c r="C763" s="95" t="str">
        <f>VLOOKUP(A763,'CENTRO DE COSTOS'!A:D,2,FALSE)</f>
        <v>0004-0001</v>
      </c>
      <c r="D763" s="178">
        <v>13001</v>
      </c>
      <c r="E763" s="178">
        <v>2330135</v>
      </c>
      <c r="F763" s="178">
        <v>37481</v>
      </c>
      <c r="G763" s="178" t="s">
        <v>364</v>
      </c>
      <c r="H763" s="178" t="s">
        <v>80</v>
      </c>
      <c r="I763" s="178" t="s">
        <v>14208</v>
      </c>
      <c r="J763" s="110" t="s">
        <v>167</v>
      </c>
      <c r="K763" s="178">
        <v>2330135</v>
      </c>
      <c r="L763" s="178" t="s">
        <v>14209</v>
      </c>
      <c r="M763" s="176">
        <v>45827.495138888888</v>
      </c>
      <c r="N763" s="176">
        <v>45832.4377662037</v>
      </c>
      <c r="O763" s="178" t="s">
        <v>9136</v>
      </c>
      <c r="P763" s="178" t="s">
        <v>9137</v>
      </c>
      <c r="Q763" s="178" t="s">
        <v>9138</v>
      </c>
      <c r="R763" s="178" t="s">
        <v>11927</v>
      </c>
      <c r="S763" s="178" t="s">
        <v>11927</v>
      </c>
      <c r="T763" s="178" t="s">
        <v>177</v>
      </c>
      <c r="U763" s="178">
        <v>40</v>
      </c>
      <c r="V763" s="178" t="s">
        <v>14210</v>
      </c>
      <c r="W763" s="177">
        <v>0</v>
      </c>
      <c r="X763" s="178">
        <v>0</v>
      </c>
      <c r="Y763" s="178" t="s">
        <v>173</v>
      </c>
      <c r="Z763" s="178" t="s">
        <v>25</v>
      </c>
      <c r="AA763" s="178" t="s">
        <v>189</v>
      </c>
      <c r="AB763" s="178">
        <v>1</v>
      </c>
      <c r="AC763" s="92" t="s">
        <v>3341</v>
      </c>
      <c r="AD763" s="112">
        <f>IF(T763="SOPORTE_TELEFÓNICO",'BASE LIQUIDACION REDEBAN 2025'!$B$19,IF(AND(T763="VISITA_TÉCNICA",Z763="TIPO II"),'BASE LIQUIDACION REDEBAN 2025'!$B$18,'BASE LIQUIDACION REDEBAN 2025'!$B$17))</f>
        <v>35779.500569199998</v>
      </c>
      <c r="AE763" s="97">
        <v>0</v>
      </c>
      <c r="AF763" s="97">
        <f t="shared" si="12"/>
        <v>35779.500569199998</v>
      </c>
    </row>
    <row r="764" spans="1:32" s="85" customFormat="1" ht="13.15">
      <c r="A764" s="178" t="s">
        <v>100</v>
      </c>
      <c r="B764" s="95" t="str">
        <f>VLOOKUP(A764,'CENTRO DE COSTOS'!A:D,4,FALSE)</f>
        <v>KEVIN ALEXIS CORZO BUSTOS</v>
      </c>
      <c r="C764" s="95" t="str">
        <f>VLOOKUP(A764,'CENTRO DE COSTOS'!A:D,2,FALSE)</f>
        <v>0004-0007</v>
      </c>
      <c r="D764" s="178">
        <v>50001</v>
      </c>
      <c r="E764" s="178">
        <v>2340057</v>
      </c>
      <c r="F764" s="178">
        <v>78919</v>
      </c>
      <c r="G764" s="178" t="s">
        <v>192</v>
      </c>
      <c r="H764" s="178" t="s">
        <v>100</v>
      </c>
      <c r="I764" s="178" t="s">
        <v>14211</v>
      </c>
      <c r="J764" s="110" t="s">
        <v>167</v>
      </c>
      <c r="K764" s="178">
        <v>2340057</v>
      </c>
      <c r="L764" s="178" t="s">
        <v>14212</v>
      </c>
      <c r="M764" s="176">
        <v>45832.333333333336</v>
      </c>
      <c r="N764" s="176">
        <v>45832.440868055557</v>
      </c>
      <c r="O764" s="178" t="s">
        <v>9136</v>
      </c>
      <c r="P764" s="178" t="s">
        <v>9137</v>
      </c>
      <c r="Q764" s="178" t="s">
        <v>9138</v>
      </c>
      <c r="R764" s="178" t="s">
        <v>11927</v>
      </c>
      <c r="S764" s="178" t="s">
        <v>11927</v>
      </c>
      <c r="T764" s="178" t="s">
        <v>177</v>
      </c>
      <c r="U764" s="178">
        <v>30</v>
      </c>
      <c r="V764" s="178" t="s">
        <v>14213</v>
      </c>
      <c r="W764" s="177">
        <v>0</v>
      </c>
      <c r="X764" s="178">
        <v>0</v>
      </c>
      <c r="Y764" s="178" t="s">
        <v>173</v>
      </c>
      <c r="Z764" s="178" t="s">
        <v>25</v>
      </c>
      <c r="AA764" s="178" t="s">
        <v>189</v>
      </c>
      <c r="AB764" s="178">
        <v>1</v>
      </c>
      <c r="AC764" s="92" t="s">
        <v>608</v>
      </c>
      <c r="AD764" s="112">
        <f>IF(T764="SOPORTE_TELEFÓNICO",'BASE LIQUIDACION REDEBAN 2025'!$B$19,IF(AND(T764="VISITA_TÉCNICA",Z764="TIPO II"),'BASE LIQUIDACION REDEBAN 2025'!$B$18,'BASE LIQUIDACION REDEBAN 2025'!$B$17))</f>
        <v>35779.500569199998</v>
      </c>
      <c r="AE764" s="97">
        <v>0</v>
      </c>
      <c r="AF764" s="97">
        <f t="shared" si="12"/>
        <v>35779.500569199998</v>
      </c>
    </row>
    <row r="765" spans="1:32" s="85" customFormat="1" ht="13.15">
      <c r="A765" s="178" t="s">
        <v>76</v>
      </c>
      <c r="B765" s="95" t="str">
        <f>VLOOKUP(A765,'CENTRO DE COSTOS'!A:D,4,FALSE)</f>
        <v>DIEGO FERNANDO HENAO CARDONA</v>
      </c>
      <c r="C765" s="95" t="str">
        <f>VLOOKUP(A765,'CENTRO DE COSTOS'!A:D,2,FALSE)</f>
        <v>0004-0003</v>
      </c>
      <c r="D765" s="178">
        <v>76248</v>
      </c>
      <c r="E765" s="178">
        <v>2340237</v>
      </c>
      <c r="F765" s="178">
        <v>76343</v>
      </c>
      <c r="G765" s="178" t="s">
        <v>230</v>
      </c>
      <c r="H765" s="178" t="s">
        <v>2425</v>
      </c>
      <c r="I765" s="178" t="s">
        <v>14214</v>
      </c>
      <c r="J765" s="110" t="s">
        <v>167</v>
      </c>
      <c r="K765" s="178">
        <v>2340237</v>
      </c>
      <c r="L765" s="178" t="s">
        <v>14215</v>
      </c>
      <c r="M765" s="176">
        <v>45832.333333333336</v>
      </c>
      <c r="N765" s="176">
        <v>45832.45144675926</v>
      </c>
      <c r="O765" s="178" t="s">
        <v>9136</v>
      </c>
      <c r="P765" s="178" t="s">
        <v>9137</v>
      </c>
      <c r="Q765" s="178" t="s">
        <v>9138</v>
      </c>
      <c r="R765" s="178" t="s">
        <v>11927</v>
      </c>
      <c r="S765" s="178" t="s">
        <v>11927</v>
      </c>
      <c r="T765" s="178" t="s">
        <v>177</v>
      </c>
      <c r="U765" s="178">
        <v>70</v>
      </c>
      <c r="V765" s="178" t="s">
        <v>14216</v>
      </c>
      <c r="W765" s="177">
        <v>0</v>
      </c>
      <c r="X765" s="178">
        <v>0</v>
      </c>
      <c r="Y765" s="178" t="s">
        <v>173</v>
      </c>
      <c r="Z765" s="178" t="s">
        <v>28</v>
      </c>
      <c r="AA765" s="178" t="s">
        <v>189</v>
      </c>
      <c r="AB765" s="178">
        <v>1</v>
      </c>
      <c r="AC765" s="92" t="s">
        <v>367</v>
      </c>
      <c r="AD765" s="112">
        <f>IF(T765="SOPORTE_TELEFÓNICO",'BASE LIQUIDACION REDEBAN 2025'!$B$19,IF(AND(T765="VISITA_TÉCNICA",Z765="TIPO II"),'BASE LIQUIDACION REDEBAN 2025'!$B$18,'BASE LIQUIDACION REDEBAN 2025'!$B$17))</f>
        <v>67654.12000000001</v>
      </c>
      <c r="AE765" s="97">
        <v>0</v>
      </c>
      <c r="AF765" s="97">
        <f t="shared" si="12"/>
        <v>67654.12000000001</v>
      </c>
    </row>
    <row r="766" spans="1:32" s="85" customFormat="1" ht="13.15">
      <c r="A766" s="178" t="s">
        <v>91</v>
      </c>
      <c r="B766" s="95" t="str">
        <f>VLOOKUP(A766,'CENTRO DE COSTOS'!A:D,4,FALSE)</f>
        <v>JOSE MAURICIO HERNANDEZ ROJAS</v>
      </c>
      <c r="C766" s="95" t="str">
        <f>VLOOKUP(A766,'CENTRO DE COSTOS'!A:D,2,FALSE)</f>
        <v>0004-0001</v>
      </c>
      <c r="D766" s="178">
        <v>23001</v>
      </c>
      <c r="E766" s="178">
        <v>2326902</v>
      </c>
      <c r="F766" s="178">
        <v>78713</v>
      </c>
      <c r="G766" s="178" t="s">
        <v>612</v>
      </c>
      <c r="H766" s="178" t="s">
        <v>91</v>
      </c>
      <c r="I766" s="178" t="s">
        <v>14217</v>
      </c>
      <c r="J766" s="110" t="s">
        <v>167</v>
      </c>
      <c r="K766" s="178">
        <v>2326902</v>
      </c>
      <c r="L766" s="178" t="s">
        <v>14218</v>
      </c>
      <c r="M766" s="176">
        <v>45827.333333333336</v>
      </c>
      <c r="N766" s="176">
        <v>45832.454629629632</v>
      </c>
      <c r="O766" s="178" t="s">
        <v>9136</v>
      </c>
      <c r="P766" s="178" t="s">
        <v>9137</v>
      </c>
      <c r="Q766" s="178" t="s">
        <v>9138</v>
      </c>
      <c r="R766" s="178" t="s">
        <v>11927</v>
      </c>
      <c r="S766" s="178" t="s">
        <v>11927</v>
      </c>
      <c r="T766" s="178" t="s">
        <v>177</v>
      </c>
      <c r="U766" s="178">
        <v>20</v>
      </c>
      <c r="V766" s="178" t="s">
        <v>14219</v>
      </c>
      <c r="W766" s="177">
        <v>0</v>
      </c>
      <c r="X766" s="178">
        <v>0</v>
      </c>
      <c r="Y766" s="178" t="s">
        <v>173</v>
      </c>
      <c r="Z766" s="178" t="s">
        <v>25</v>
      </c>
      <c r="AA766" s="178" t="s">
        <v>189</v>
      </c>
      <c r="AB766" s="178">
        <v>1</v>
      </c>
      <c r="AC766" s="92" t="s">
        <v>3341</v>
      </c>
      <c r="AD766" s="112">
        <f>IF(T766="SOPORTE_TELEFÓNICO",'BASE LIQUIDACION REDEBAN 2025'!$B$19,IF(AND(T766="VISITA_TÉCNICA",Z766="TIPO II"),'BASE LIQUIDACION REDEBAN 2025'!$B$18,'BASE LIQUIDACION REDEBAN 2025'!$B$17))</f>
        <v>35779.500569199998</v>
      </c>
      <c r="AE766" s="97">
        <v>0</v>
      </c>
      <c r="AF766" s="97">
        <f t="shared" si="12"/>
        <v>35779.500569199998</v>
      </c>
    </row>
    <row r="767" spans="1:32" s="85" customFormat="1" ht="13.15">
      <c r="A767" s="178" t="s">
        <v>60</v>
      </c>
      <c r="B767" s="95" t="str">
        <f>VLOOKUP(A767,'CENTRO DE COSTOS'!A:D,4,FALSE)</f>
        <v>JUAN SEBASTIÁN RÍOS CASTRILLÓN</v>
      </c>
      <c r="C767" s="95" t="str">
        <f>VLOOKUP(A767,'CENTRO DE COSTOS'!A:D,2,FALSE)</f>
        <v>0004-0005</v>
      </c>
      <c r="D767" s="178">
        <v>5837</v>
      </c>
      <c r="E767" s="178">
        <v>2329907</v>
      </c>
      <c r="F767" s="178">
        <v>41224</v>
      </c>
      <c r="G767" s="178" t="s">
        <v>290</v>
      </c>
      <c r="H767" s="178" t="s">
        <v>782</v>
      </c>
      <c r="I767" s="178" t="s">
        <v>14220</v>
      </c>
      <c r="J767" s="110" t="s">
        <v>167</v>
      </c>
      <c r="K767" s="178">
        <v>2329907</v>
      </c>
      <c r="L767" s="178" t="s">
        <v>14221</v>
      </c>
      <c r="M767" s="176">
        <v>45827.478472222225</v>
      </c>
      <c r="N767" s="176">
        <v>45832.460115740738</v>
      </c>
      <c r="O767" s="178" t="s">
        <v>9136</v>
      </c>
      <c r="P767" s="178" t="s">
        <v>9137</v>
      </c>
      <c r="Q767" s="178" t="s">
        <v>9138</v>
      </c>
      <c r="R767" s="178" t="s">
        <v>11927</v>
      </c>
      <c r="S767" s="178" t="s">
        <v>11927</v>
      </c>
      <c r="T767" s="178" t="s">
        <v>177</v>
      </c>
      <c r="U767" s="178">
        <v>170</v>
      </c>
      <c r="V767" s="178" t="s">
        <v>14222</v>
      </c>
      <c r="W767" s="177">
        <v>0</v>
      </c>
      <c r="X767" s="178">
        <v>0</v>
      </c>
      <c r="Y767" s="178" t="s">
        <v>173</v>
      </c>
      <c r="Z767" s="178" t="s">
        <v>28</v>
      </c>
      <c r="AA767" s="178" t="s">
        <v>189</v>
      </c>
      <c r="AB767" s="178">
        <v>1</v>
      </c>
      <c r="AC767" s="92" t="s">
        <v>367</v>
      </c>
      <c r="AD767" s="112">
        <f>IF(T767="SOPORTE_TELEFÓNICO",'BASE LIQUIDACION REDEBAN 2025'!$B$19,IF(AND(T767="VISITA_TÉCNICA",Z767="TIPO II"),'BASE LIQUIDACION REDEBAN 2025'!$B$18,'BASE LIQUIDACION REDEBAN 2025'!$B$17))</f>
        <v>67654.12000000001</v>
      </c>
      <c r="AE767" s="97">
        <v>0</v>
      </c>
      <c r="AF767" s="97">
        <f t="shared" si="12"/>
        <v>67654.12000000001</v>
      </c>
    </row>
    <row r="768" spans="1:32" s="85" customFormat="1" ht="13.15">
      <c r="A768" s="178" t="s">
        <v>90</v>
      </c>
      <c r="B768" s="95" t="str">
        <f>VLOOKUP(A768,'CENTRO DE COSTOS'!A:D,4,FALSE)</f>
        <v>JUAN SEBASTIÁN RÍOS CASTRILLÓN</v>
      </c>
      <c r="C768" s="95" t="str">
        <f>VLOOKUP(A768,'CENTRO DE COSTOS'!A:D,2,FALSE)</f>
        <v>0004-0005</v>
      </c>
      <c r="D768" s="178">
        <v>5761</v>
      </c>
      <c r="E768" s="178">
        <v>2315605</v>
      </c>
      <c r="F768" s="178">
        <v>76161</v>
      </c>
      <c r="G768" s="178" t="s">
        <v>290</v>
      </c>
      <c r="H768" s="178" t="s">
        <v>12629</v>
      </c>
      <c r="I768" s="178" t="s">
        <v>14223</v>
      </c>
      <c r="J768" s="110" t="s">
        <v>167</v>
      </c>
      <c r="K768" s="178">
        <v>2315605</v>
      </c>
      <c r="L768" s="178" t="s">
        <v>14224</v>
      </c>
      <c r="M768" s="176">
        <v>45825.44027777778</v>
      </c>
      <c r="N768" s="176">
        <v>45832.475706018522</v>
      </c>
      <c r="O768" s="178" t="s">
        <v>9136</v>
      </c>
      <c r="P768" s="178" t="s">
        <v>9137</v>
      </c>
      <c r="Q768" s="178" t="s">
        <v>9138</v>
      </c>
      <c r="R768" s="178" t="s">
        <v>11927</v>
      </c>
      <c r="S768" s="178" t="s">
        <v>11927</v>
      </c>
      <c r="T768" s="178" t="s">
        <v>177</v>
      </c>
      <c r="U768" s="178">
        <v>40</v>
      </c>
      <c r="V768" s="178" t="s">
        <v>14225</v>
      </c>
      <c r="W768" s="177">
        <v>0</v>
      </c>
      <c r="X768" s="178">
        <v>0</v>
      </c>
      <c r="Y768" s="178" t="s">
        <v>173</v>
      </c>
      <c r="Z768" s="178" t="s">
        <v>28</v>
      </c>
      <c r="AA768" s="178" t="s">
        <v>189</v>
      </c>
      <c r="AB768" s="178">
        <v>1</v>
      </c>
      <c r="AC768" s="92" t="s">
        <v>3263</v>
      </c>
      <c r="AD768" s="112">
        <f>IF(T768="SOPORTE_TELEFÓNICO",'BASE LIQUIDACION REDEBAN 2025'!$B$19,IF(AND(T768="VISITA_TÉCNICA",Z768="TIPO II"),'BASE LIQUIDACION REDEBAN 2025'!$B$18,'BASE LIQUIDACION REDEBAN 2025'!$B$17))</f>
        <v>67654.12000000001</v>
      </c>
      <c r="AE768" s="97">
        <v>0</v>
      </c>
      <c r="AF768" s="97">
        <f t="shared" si="12"/>
        <v>67654.12000000001</v>
      </c>
    </row>
    <row r="769" spans="1:32" s="85" customFormat="1" ht="13.15">
      <c r="A769" s="178" t="s">
        <v>90</v>
      </c>
      <c r="B769" s="95" t="str">
        <f>VLOOKUP(A769,'CENTRO DE COSTOS'!A:D,4,FALSE)</f>
        <v>JUAN SEBASTIÁN RÍOS CASTRILLÓN</v>
      </c>
      <c r="C769" s="95" t="str">
        <f>VLOOKUP(A769,'CENTRO DE COSTOS'!A:D,2,FALSE)</f>
        <v>0004-0005</v>
      </c>
      <c r="D769" s="178">
        <v>5001</v>
      </c>
      <c r="E769" s="178">
        <v>2317786</v>
      </c>
      <c r="F769" s="178">
        <v>74177</v>
      </c>
      <c r="G769" s="178" t="s">
        <v>290</v>
      </c>
      <c r="H769" s="178" t="s">
        <v>90</v>
      </c>
      <c r="I769" s="178" t="s">
        <v>14226</v>
      </c>
      <c r="J769" s="110" t="s">
        <v>167</v>
      </c>
      <c r="K769" s="178">
        <v>2317786</v>
      </c>
      <c r="L769" s="178" t="s">
        <v>14227</v>
      </c>
      <c r="M769" s="176">
        <v>45825.629861111112</v>
      </c>
      <c r="N769" s="176">
        <v>45832.478194444448</v>
      </c>
      <c r="O769" s="178" t="s">
        <v>9136</v>
      </c>
      <c r="P769" s="178" t="s">
        <v>9137</v>
      </c>
      <c r="Q769" s="178" t="s">
        <v>9138</v>
      </c>
      <c r="R769" s="178" t="s">
        <v>11927</v>
      </c>
      <c r="S769" s="178" t="s">
        <v>11927</v>
      </c>
      <c r="T769" s="178" t="s">
        <v>177</v>
      </c>
      <c r="U769" s="178">
        <v>70</v>
      </c>
      <c r="V769" s="178" t="s">
        <v>14228</v>
      </c>
      <c r="W769" s="177">
        <v>0</v>
      </c>
      <c r="X769" s="178">
        <v>0</v>
      </c>
      <c r="Y769" s="178" t="s">
        <v>173</v>
      </c>
      <c r="Z769" s="178" t="s">
        <v>25</v>
      </c>
      <c r="AA769" s="178" t="s">
        <v>189</v>
      </c>
      <c r="AB769" s="178">
        <v>1</v>
      </c>
      <c r="AC769" s="92" t="s">
        <v>3341</v>
      </c>
      <c r="AD769" s="112">
        <f>IF(T769="SOPORTE_TELEFÓNICO",'BASE LIQUIDACION REDEBAN 2025'!$B$19,IF(AND(T769="VISITA_TÉCNICA",Z769="TIPO II"),'BASE LIQUIDACION REDEBAN 2025'!$B$18,'BASE LIQUIDACION REDEBAN 2025'!$B$17))</f>
        <v>35779.500569199998</v>
      </c>
      <c r="AE769" s="97">
        <v>0</v>
      </c>
      <c r="AF769" s="97">
        <f t="shared" si="12"/>
        <v>35779.500569199998</v>
      </c>
    </row>
    <row r="770" spans="1:32" s="85" customFormat="1" ht="13.15">
      <c r="A770" s="178" t="s">
        <v>68</v>
      </c>
      <c r="B770" s="95" t="str">
        <f>VLOOKUP(A770,'CENTRO DE COSTOS'!A:D,4,FALSE)</f>
        <v>WILLIAM ASDRUBAL ROZO ROZO</v>
      </c>
      <c r="C770" s="95" t="str">
        <f>VLOOKUP(A770,'CENTRO DE COSTOS'!A:D,2,FALSE)</f>
        <v>0004-0004</v>
      </c>
      <c r="D770" s="178">
        <v>25740</v>
      </c>
      <c r="E770" s="178">
        <v>2336227</v>
      </c>
      <c r="F770" s="178">
        <v>76428</v>
      </c>
      <c r="G770" s="178" t="s">
        <v>298</v>
      </c>
      <c r="H770" s="178" t="s">
        <v>4512</v>
      </c>
      <c r="I770" s="178" t="s">
        <v>14229</v>
      </c>
      <c r="J770" s="110" t="s">
        <v>167</v>
      </c>
      <c r="K770" s="178">
        <v>2336227</v>
      </c>
      <c r="L770" s="178" t="s">
        <v>14230</v>
      </c>
      <c r="M770" s="176">
        <v>45828.477777777778</v>
      </c>
      <c r="N770" s="176">
        <v>45832.47934027778</v>
      </c>
      <c r="O770" s="178" t="s">
        <v>9136</v>
      </c>
      <c r="P770" s="178" t="s">
        <v>9137</v>
      </c>
      <c r="Q770" s="178" t="s">
        <v>9138</v>
      </c>
      <c r="R770" s="178" t="s">
        <v>11927</v>
      </c>
      <c r="S770" s="178" t="s">
        <v>11927</v>
      </c>
      <c r="T770" s="178" t="s">
        <v>177</v>
      </c>
      <c r="U770" s="178">
        <v>30</v>
      </c>
      <c r="V770" s="178" t="s">
        <v>14231</v>
      </c>
      <c r="W770" s="177">
        <v>0</v>
      </c>
      <c r="X770" s="178">
        <v>0</v>
      </c>
      <c r="Y770" s="178" t="s">
        <v>173</v>
      </c>
      <c r="Z770" s="178" t="s">
        <v>28</v>
      </c>
      <c r="AA770" s="178" t="s">
        <v>189</v>
      </c>
      <c r="AB770" s="178">
        <v>1</v>
      </c>
      <c r="AC770" s="92" t="s">
        <v>1645</v>
      </c>
      <c r="AD770" s="112">
        <f>IF(T770="SOPORTE_TELEFÓNICO",'BASE LIQUIDACION REDEBAN 2025'!$B$19,IF(AND(T770="VISITA_TÉCNICA",Z770="TIPO II"),'BASE LIQUIDACION REDEBAN 2025'!$B$18,'BASE LIQUIDACION REDEBAN 2025'!$B$17))</f>
        <v>67654.12000000001</v>
      </c>
      <c r="AE770" s="97">
        <v>0</v>
      </c>
      <c r="AF770" s="97">
        <f t="shared" si="12"/>
        <v>67654.12000000001</v>
      </c>
    </row>
    <row r="771" spans="1:32" s="85" customFormat="1" ht="13.15">
      <c r="A771" s="178" t="s">
        <v>76</v>
      </c>
      <c r="B771" s="95" t="str">
        <f>VLOOKUP(A771,'CENTRO DE COSTOS'!A:D,4,FALSE)</f>
        <v>DIEGO FERNANDO HENAO CARDONA</v>
      </c>
      <c r="C771" s="95" t="str">
        <f>VLOOKUP(A771,'CENTRO DE COSTOS'!A:D,2,FALSE)</f>
        <v>0004-0003</v>
      </c>
      <c r="D771" s="178">
        <v>76001</v>
      </c>
      <c r="E771" s="178">
        <v>2339196</v>
      </c>
      <c r="F771" s="178">
        <v>78508</v>
      </c>
      <c r="G771" s="178" t="s">
        <v>230</v>
      </c>
      <c r="H771" s="178" t="s">
        <v>76</v>
      </c>
      <c r="I771" s="178" t="s">
        <v>14232</v>
      </c>
      <c r="J771" s="110" t="s">
        <v>167</v>
      </c>
      <c r="K771" s="178">
        <v>2339196</v>
      </c>
      <c r="L771" s="178" t="s">
        <v>14233</v>
      </c>
      <c r="M771" s="176">
        <v>45829.375</v>
      </c>
      <c r="N771" s="176">
        <v>45832.481296296297</v>
      </c>
      <c r="O771" s="178" t="s">
        <v>9136</v>
      </c>
      <c r="P771" s="178" t="s">
        <v>9137</v>
      </c>
      <c r="Q771" s="178" t="s">
        <v>9138</v>
      </c>
      <c r="R771" s="178" t="s">
        <v>11927</v>
      </c>
      <c r="S771" s="178" t="s">
        <v>11927</v>
      </c>
      <c r="T771" s="178" t="s">
        <v>177</v>
      </c>
      <c r="U771" s="178">
        <v>20</v>
      </c>
      <c r="V771" s="178" t="s">
        <v>14234</v>
      </c>
      <c r="W771" s="177">
        <v>0</v>
      </c>
      <c r="X771" s="178">
        <v>0</v>
      </c>
      <c r="Y771" s="178" t="s">
        <v>173</v>
      </c>
      <c r="Z771" s="178" t="s">
        <v>25</v>
      </c>
      <c r="AA771" s="178" t="s">
        <v>189</v>
      </c>
      <c r="AB771" s="178">
        <v>1</v>
      </c>
      <c r="AC771" s="92" t="s">
        <v>778</v>
      </c>
      <c r="AD771" s="112">
        <f>IF(T771="SOPORTE_TELEFÓNICO",'BASE LIQUIDACION REDEBAN 2025'!$B$19,IF(AND(T771="VISITA_TÉCNICA",Z771="TIPO II"),'BASE LIQUIDACION REDEBAN 2025'!$B$18,'BASE LIQUIDACION REDEBAN 2025'!$B$17))</f>
        <v>35779.500569199998</v>
      </c>
      <c r="AE771" s="97">
        <v>0</v>
      </c>
      <c r="AF771" s="97">
        <f t="shared" si="12"/>
        <v>35779.500569199998</v>
      </c>
    </row>
    <row r="772" spans="1:32" s="85" customFormat="1" ht="13.15">
      <c r="A772" s="178" t="s">
        <v>90</v>
      </c>
      <c r="B772" s="95" t="str">
        <f>VLOOKUP(A772,'CENTRO DE COSTOS'!A:D,4,FALSE)</f>
        <v>JUAN SEBASTIÁN RÍOS CASTRILLÓN</v>
      </c>
      <c r="C772" s="95" t="str">
        <f>VLOOKUP(A772,'CENTRO DE COSTOS'!A:D,2,FALSE)</f>
        <v>0004-0005</v>
      </c>
      <c r="D772" s="178">
        <v>5266</v>
      </c>
      <c r="E772" s="178">
        <v>2326025</v>
      </c>
      <c r="F772" s="178">
        <v>15747</v>
      </c>
      <c r="G772" s="178" t="s">
        <v>290</v>
      </c>
      <c r="H772" s="178" t="s">
        <v>4551</v>
      </c>
      <c r="I772" s="178" t="s">
        <v>14235</v>
      </c>
      <c r="J772" s="110" t="s">
        <v>167</v>
      </c>
      <c r="K772" s="178">
        <v>2326025</v>
      </c>
      <c r="L772" s="178" t="s">
        <v>14236</v>
      </c>
      <c r="M772" s="176">
        <v>45826.665972222225</v>
      </c>
      <c r="N772" s="176">
        <v>45832.483206018522</v>
      </c>
      <c r="O772" s="178" t="s">
        <v>9136</v>
      </c>
      <c r="P772" s="178" t="s">
        <v>9137</v>
      </c>
      <c r="Q772" s="178" t="s">
        <v>9138</v>
      </c>
      <c r="R772" s="178" t="s">
        <v>11927</v>
      </c>
      <c r="S772" s="178" t="s">
        <v>11927</v>
      </c>
      <c r="T772" s="178" t="s">
        <v>177</v>
      </c>
      <c r="U772" s="178">
        <v>330</v>
      </c>
      <c r="V772" s="178" t="s">
        <v>14237</v>
      </c>
      <c r="W772" s="177">
        <v>0</v>
      </c>
      <c r="X772" s="178">
        <v>0</v>
      </c>
      <c r="Y772" s="178" t="s">
        <v>173</v>
      </c>
      <c r="Z772" s="178" t="s">
        <v>25</v>
      </c>
      <c r="AA772" s="178" t="s">
        <v>189</v>
      </c>
      <c r="AB772" s="178">
        <v>1</v>
      </c>
      <c r="AC772" s="92" t="s">
        <v>12094</v>
      </c>
      <c r="AD772" s="112">
        <f>IF(T772="SOPORTE_TELEFÓNICO",'BASE LIQUIDACION REDEBAN 2025'!$B$19,IF(AND(T772="VISITA_TÉCNICA",Z772="TIPO II"),'BASE LIQUIDACION REDEBAN 2025'!$B$18,'BASE LIQUIDACION REDEBAN 2025'!$B$17))</f>
        <v>35779.500569199998</v>
      </c>
      <c r="AE772" s="97">
        <v>0</v>
      </c>
      <c r="AF772" s="97">
        <f t="shared" si="12"/>
        <v>35779.500569199998</v>
      </c>
    </row>
    <row r="773" spans="1:32" s="85" customFormat="1" ht="13.15">
      <c r="A773" s="178" t="s">
        <v>76</v>
      </c>
      <c r="B773" s="95" t="str">
        <f>VLOOKUP(A773,'CENTRO DE COSTOS'!A:D,4,FALSE)</f>
        <v>DIEGO FERNANDO HENAO CARDONA</v>
      </c>
      <c r="C773" s="95" t="str">
        <f>VLOOKUP(A773,'CENTRO DE COSTOS'!A:D,2,FALSE)</f>
        <v>0004-0003</v>
      </c>
      <c r="D773" s="178">
        <v>76001</v>
      </c>
      <c r="E773" s="178">
        <v>2339193</v>
      </c>
      <c r="F773" s="178">
        <v>78602</v>
      </c>
      <c r="G773" s="178" t="s">
        <v>230</v>
      </c>
      <c r="H773" s="178" t="s">
        <v>76</v>
      </c>
      <c r="I773" s="178" t="s">
        <v>14238</v>
      </c>
      <c r="J773" s="110" t="s">
        <v>167</v>
      </c>
      <c r="K773" s="178">
        <v>2339193</v>
      </c>
      <c r="L773" s="178" t="s">
        <v>14239</v>
      </c>
      <c r="M773" s="176">
        <v>45829.375</v>
      </c>
      <c r="N773" s="176">
        <v>45832.484317129631</v>
      </c>
      <c r="O773" s="178" t="s">
        <v>9136</v>
      </c>
      <c r="P773" s="178" t="s">
        <v>9137</v>
      </c>
      <c r="Q773" s="178" t="s">
        <v>9138</v>
      </c>
      <c r="R773" s="178" t="s">
        <v>11927</v>
      </c>
      <c r="S773" s="178" t="s">
        <v>11927</v>
      </c>
      <c r="T773" s="178" t="s">
        <v>177</v>
      </c>
      <c r="U773" s="178">
        <v>30</v>
      </c>
      <c r="V773" s="178" t="s">
        <v>14240</v>
      </c>
      <c r="W773" s="177">
        <v>0</v>
      </c>
      <c r="X773" s="178">
        <v>0</v>
      </c>
      <c r="Y773" s="178" t="s">
        <v>173</v>
      </c>
      <c r="Z773" s="178" t="s">
        <v>25</v>
      </c>
      <c r="AA773" s="178" t="s">
        <v>189</v>
      </c>
      <c r="AB773" s="178">
        <v>1</v>
      </c>
      <c r="AC773" s="92" t="s">
        <v>785</v>
      </c>
      <c r="AD773" s="112">
        <f>IF(T773="SOPORTE_TELEFÓNICO",'BASE LIQUIDACION REDEBAN 2025'!$B$19,IF(AND(T773="VISITA_TÉCNICA",Z773="TIPO II"),'BASE LIQUIDACION REDEBAN 2025'!$B$18,'BASE LIQUIDACION REDEBAN 2025'!$B$17))</f>
        <v>35779.500569199998</v>
      </c>
      <c r="AE773" s="97">
        <v>0</v>
      </c>
      <c r="AF773" s="97">
        <f t="shared" si="12"/>
        <v>35779.500569199998</v>
      </c>
    </row>
    <row r="774" spans="1:32" s="85" customFormat="1" ht="13.15">
      <c r="A774" s="178" t="s">
        <v>93</v>
      </c>
      <c r="B774" s="95" t="str">
        <f>VLOOKUP(A774,'CENTRO DE COSTOS'!A:D,4,FALSE)</f>
        <v>DIEGO FERNANDO HENAO CARDONA</v>
      </c>
      <c r="C774" s="95" t="str">
        <f>VLOOKUP(A774,'CENTRO DE COSTOS'!A:D,2,FALSE)</f>
        <v>0004-0003</v>
      </c>
      <c r="D774" s="178">
        <v>86568</v>
      </c>
      <c r="E774" s="178">
        <v>2321822</v>
      </c>
      <c r="F774" s="178">
        <v>79116</v>
      </c>
      <c r="G774" s="178" t="s">
        <v>7023</v>
      </c>
      <c r="H774" s="178" t="s">
        <v>7731</v>
      </c>
      <c r="I774" s="178" t="s">
        <v>14241</v>
      </c>
      <c r="J774" s="110" t="s">
        <v>167</v>
      </c>
      <c r="K774" s="178">
        <v>2321822</v>
      </c>
      <c r="L774" s="178" t="s">
        <v>14242</v>
      </c>
      <c r="M774" s="176">
        <v>45826.36041666667</v>
      </c>
      <c r="N774" s="176">
        <v>45832.500706018516</v>
      </c>
      <c r="O774" s="178" t="s">
        <v>9136</v>
      </c>
      <c r="P774" s="178" t="s">
        <v>9137</v>
      </c>
      <c r="Q774" s="178" t="s">
        <v>9138</v>
      </c>
      <c r="R774" s="178" t="s">
        <v>11927</v>
      </c>
      <c r="S774" s="178" t="s">
        <v>11927</v>
      </c>
      <c r="T774" s="178" t="s">
        <v>9971</v>
      </c>
      <c r="U774" s="178">
        <v>20</v>
      </c>
      <c r="V774" s="178" t="s">
        <v>14243</v>
      </c>
      <c r="W774" s="177" t="s">
        <v>14244</v>
      </c>
      <c r="X774" s="178" t="s">
        <v>14161</v>
      </c>
      <c r="Y774" s="178" t="s">
        <v>173</v>
      </c>
      <c r="Z774" s="178" t="s">
        <v>32</v>
      </c>
      <c r="AA774" s="178" t="s">
        <v>189</v>
      </c>
      <c r="AB774" s="178">
        <v>0</v>
      </c>
      <c r="AC774" s="92" t="s">
        <v>460</v>
      </c>
      <c r="AD774" s="112">
        <f>IF(T774="SOPORTE_TELEFÓNICO",'BASE LIQUIDACION REDEBAN 2025'!$B$19,IF(AND(T774="VISITA_TÉCNICA",Z774="TIPO II"),'BASE LIQUIDACION REDEBAN 2025'!$B$18,'BASE LIQUIDACION REDEBAN 2025'!$B$17))</f>
        <v>35779.500569199998</v>
      </c>
      <c r="AE774" s="97">
        <v>0</v>
      </c>
      <c r="AF774" s="97">
        <f t="shared" si="12"/>
        <v>35779.500569199998</v>
      </c>
    </row>
    <row r="775" spans="1:32" s="85" customFormat="1" ht="13.15">
      <c r="A775" s="178" t="s">
        <v>81</v>
      </c>
      <c r="B775" s="95" t="str">
        <f>VLOOKUP(A775,'CENTRO DE COSTOS'!A:D,4,FALSE)</f>
        <v>MIGUEL JULIÁN HERNÁNDEZ GUARÍN</v>
      </c>
      <c r="C775" s="95" t="str">
        <f>VLOOKUP(A775,'CENTRO DE COSTOS'!A:D,2,FALSE)</f>
        <v>0004-0008</v>
      </c>
      <c r="D775" s="178">
        <v>54001</v>
      </c>
      <c r="E775" s="178">
        <v>2336414</v>
      </c>
      <c r="F775" s="178">
        <v>78626</v>
      </c>
      <c r="G775" s="178" t="s">
        <v>408</v>
      </c>
      <c r="H775" s="178" t="s">
        <v>81</v>
      </c>
      <c r="I775" s="178" t="s">
        <v>11971</v>
      </c>
      <c r="J775" s="110" t="s">
        <v>167</v>
      </c>
      <c r="K775" s="178">
        <v>2336414</v>
      </c>
      <c r="L775" s="178" t="s">
        <v>14245</v>
      </c>
      <c r="M775" s="176">
        <v>45828.491666666669</v>
      </c>
      <c r="N775" s="176">
        <v>45832.520486111112</v>
      </c>
      <c r="O775" s="178" t="s">
        <v>9136</v>
      </c>
      <c r="P775" s="178" t="s">
        <v>9137</v>
      </c>
      <c r="Q775" s="178" t="s">
        <v>9138</v>
      </c>
      <c r="R775" s="178" t="s">
        <v>11927</v>
      </c>
      <c r="S775" s="178" t="s">
        <v>11927</v>
      </c>
      <c r="T775" s="178" t="s">
        <v>177</v>
      </c>
      <c r="U775" s="178">
        <v>30</v>
      </c>
      <c r="V775" s="178" t="s">
        <v>14246</v>
      </c>
      <c r="W775" s="177">
        <v>0</v>
      </c>
      <c r="X775" s="178">
        <v>0</v>
      </c>
      <c r="Y775" s="178" t="s">
        <v>173</v>
      </c>
      <c r="Z775" s="178" t="s">
        <v>25</v>
      </c>
      <c r="AA775" s="178" t="s">
        <v>189</v>
      </c>
      <c r="AB775" s="178">
        <v>1</v>
      </c>
      <c r="AC775" s="92" t="s">
        <v>778</v>
      </c>
      <c r="AD775" s="112">
        <f>IF(T775="SOPORTE_TELEFÓNICO",'BASE LIQUIDACION REDEBAN 2025'!$B$19,IF(AND(T775="VISITA_TÉCNICA",Z775="TIPO II"),'BASE LIQUIDACION REDEBAN 2025'!$B$18,'BASE LIQUIDACION REDEBAN 2025'!$B$17))</f>
        <v>35779.500569199998</v>
      </c>
      <c r="AE775" s="97">
        <v>0</v>
      </c>
      <c r="AF775" s="97">
        <f t="shared" si="12"/>
        <v>35779.500569199998</v>
      </c>
    </row>
    <row r="776" spans="1:32" s="85" customFormat="1" ht="13.15">
      <c r="A776" s="178" t="s">
        <v>64</v>
      </c>
      <c r="B776" s="95" t="str">
        <f>VLOOKUP(A776,'CENTRO DE COSTOS'!A:D,4,FALSE)</f>
        <v>JOSE MAURICIO HERNANDEZ ROJAS</v>
      </c>
      <c r="C776" s="95" t="str">
        <f>VLOOKUP(A776,'CENTRO DE COSTOS'!A:D,2,FALSE)</f>
        <v>0004-0001</v>
      </c>
      <c r="D776" s="178">
        <v>8001</v>
      </c>
      <c r="E776" s="178">
        <v>2310284</v>
      </c>
      <c r="F776" s="178">
        <v>79037</v>
      </c>
      <c r="G776" s="178" t="s">
        <v>277</v>
      </c>
      <c r="H776" s="178" t="s">
        <v>64</v>
      </c>
      <c r="I776" s="178" t="s">
        <v>14247</v>
      </c>
      <c r="J776" s="110" t="s">
        <v>167</v>
      </c>
      <c r="K776" s="178">
        <v>2310284</v>
      </c>
      <c r="L776" s="178" t="s">
        <v>14248</v>
      </c>
      <c r="M776" s="176">
        <v>45824.561111111114</v>
      </c>
      <c r="N776" s="176">
        <v>45832.559328703705</v>
      </c>
      <c r="O776" s="178" t="s">
        <v>9136</v>
      </c>
      <c r="P776" s="178" t="s">
        <v>9137</v>
      </c>
      <c r="Q776" s="178" t="s">
        <v>9138</v>
      </c>
      <c r="R776" s="178" t="s">
        <v>11927</v>
      </c>
      <c r="S776" s="178" t="s">
        <v>11927</v>
      </c>
      <c r="T776" s="178" t="s">
        <v>177</v>
      </c>
      <c r="U776" s="178">
        <v>50</v>
      </c>
      <c r="V776" s="178" t="s">
        <v>14249</v>
      </c>
      <c r="W776" s="177">
        <v>0</v>
      </c>
      <c r="X776" s="178">
        <v>0</v>
      </c>
      <c r="Y776" s="178" t="s">
        <v>173</v>
      </c>
      <c r="Z776" s="178" t="s">
        <v>25</v>
      </c>
      <c r="AA776" s="178" t="s">
        <v>189</v>
      </c>
      <c r="AB776" s="178">
        <v>1</v>
      </c>
      <c r="AC776" s="92" t="s">
        <v>1394</v>
      </c>
      <c r="AD776" s="112">
        <f>IF(T776="SOPORTE_TELEFÓNICO",'BASE LIQUIDACION REDEBAN 2025'!$B$19,IF(AND(T776="VISITA_TÉCNICA",Z776="TIPO II"),'BASE LIQUIDACION REDEBAN 2025'!$B$18,'BASE LIQUIDACION REDEBAN 2025'!$B$17))</f>
        <v>35779.500569199998</v>
      </c>
      <c r="AE776" s="97">
        <v>0</v>
      </c>
      <c r="AF776" s="97">
        <f t="shared" si="12"/>
        <v>35779.500569199998</v>
      </c>
    </row>
    <row r="777" spans="1:32" s="85" customFormat="1" ht="13.15">
      <c r="A777" s="178" t="s">
        <v>90</v>
      </c>
      <c r="B777" s="95" t="str">
        <f>VLOOKUP(A777,'CENTRO DE COSTOS'!A:D,4,FALSE)</f>
        <v>JUAN SEBASTIÁN RÍOS CASTRILLÓN</v>
      </c>
      <c r="C777" s="95" t="str">
        <f>VLOOKUP(A777,'CENTRO DE COSTOS'!A:D,2,FALSE)</f>
        <v>0004-0005</v>
      </c>
      <c r="D777" s="178">
        <v>5001</v>
      </c>
      <c r="E777" s="178">
        <v>2319156</v>
      </c>
      <c r="F777" s="178">
        <v>79162</v>
      </c>
      <c r="G777" s="178" t="s">
        <v>290</v>
      </c>
      <c r="H777" s="178" t="s">
        <v>90</v>
      </c>
      <c r="I777" s="178" t="s">
        <v>14250</v>
      </c>
      <c r="J777" s="110" t="s">
        <v>167</v>
      </c>
      <c r="K777" s="178">
        <v>2319156</v>
      </c>
      <c r="L777" s="178" t="s">
        <v>14251</v>
      </c>
      <c r="M777" s="176">
        <v>45825.728472222225</v>
      </c>
      <c r="N777" s="176">
        <v>45832.590868055559</v>
      </c>
      <c r="O777" s="178" t="s">
        <v>9136</v>
      </c>
      <c r="P777" s="178" t="s">
        <v>9137</v>
      </c>
      <c r="Q777" s="178" t="s">
        <v>9138</v>
      </c>
      <c r="R777" s="178" t="s">
        <v>11927</v>
      </c>
      <c r="S777" s="178" t="s">
        <v>11927</v>
      </c>
      <c r="T777" s="178" t="s">
        <v>177</v>
      </c>
      <c r="U777" s="178">
        <v>30</v>
      </c>
      <c r="V777" s="178" t="s">
        <v>14252</v>
      </c>
      <c r="W777" s="177">
        <v>0</v>
      </c>
      <c r="X777" s="178">
        <v>0</v>
      </c>
      <c r="Y777" s="178" t="s">
        <v>14253</v>
      </c>
      <c r="Z777" s="178" t="s">
        <v>25</v>
      </c>
      <c r="AA777" s="178" t="s">
        <v>189</v>
      </c>
      <c r="AB777" s="178">
        <v>1</v>
      </c>
      <c r="AC777" s="92" t="s">
        <v>453</v>
      </c>
      <c r="AD777" s="112">
        <f>IF(T777="SOPORTE_TELEFÓNICO",'BASE LIQUIDACION REDEBAN 2025'!$B$19,IF(AND(T777="VISITA_TÉCNICA",Z777="TIPO II"),'BASE LIQUIDACION REDEBAN 2025'!$B$18,'BASE LIQUIDACION REDEBAN 2025'!$B$17))</f>
        <v>35779.500569199998</v>
      </c>
      <c r="AE777" s="97">
        <v>0</v>
      </c>
      <c r="AF777" s="97">
        <f t="shared" si="12"/>
        <v>35779.500569199998</v>
      </c>
    </row>
    <row r="778" spans="1:32" s="85" customFormat="1" ht="13.15">
      <c r="A778" s="178" t="s">
        <v>90</v>
      </c>
      <c r="B778" s="95" t="str">
        <f>VLOOKUP(A778,'CENTRO DE COSTOS'!A:D,4,FALSE)</f>
        <v>JUAN SEBASTIÁN RÍOS CASTRILLÓN</v>
      </c>
      <c r="C778" s="95" t="str">
        <f>VLOOKUP(A778,'CENTRO DE COSTOS'!A:D,2,FALSE)</f>
        <v>0004-0005</v>
      </c>
      <c r="D778" s="178">
        <v>5440</v>
      </c>
      <c r="E778" s="178">
        <v>2322265</v>
      </c>
      <c r="F778" s="178">
        <v>52755</v>
      </c>
      <c r="G778" s="178" t="s">
        <v>290</v>
      </c>
      <c r="H778" s="178" t="s">
        <v>648</v>
      </c>
      <c r="I778" s="178" t="s">
        <v>14254</v>
      </c>
      <c r="J778" s="110" t="s">
        <v>167</v>
      </c>
      <c r="K778" s="178">
        <v>2322265</v>
      </c>
      <c r="L778" s="178" t="s">
        <v>14255</v>
      </c>
      <c r="M778" s="176">
        <v>45826.395138888889</v>
      </c>
      <c r="N778" s="176">
        <v>45832.593124999999</v>
      </c>
      <c r="O778" s="178" t="s">
        <v>9136</v>
      </c>
      <c r="P778" s="178" t="s">
        <v>9137</v>
      </c>
      <c r="Q778" s="178" t="s">
        <v>9138</v>
      </c>
      <c r="R778" s="178" t="s">
        <v>11927</v>
      </c>
      <c r="S778" s="178" t="s">
        <v>11927</v>
      </c>
      <c r="T778" s="178" t="s">
        <v>177</v>
      </c>
      <c r="U778" s="178">
        <v>40</v>
      </c>
      <c r="V778" s="178" t="s">
        <v>14256</v>
      </c>
      <c r="W778" s="177">
        <v>0</v>
      </c>
      <c r="X778" s="178">
        <v>0</v>
      </c>
      <c r="Y778" s="178" t="s">
        <v>173</v>
      </c>
      <c r="Z778" s="178" t="s">
        <v>28</v>
      </c>
      <c r="AA778" s="178" t="s">
        <v>189</v>
      </c>
      <c r="AB778" s="178">
        <v>1</v>
      </c>
      <c r="AC778" s="92" t="s">
        <v>3341</v>
      </c>
      <c r="AD778" s="112">
        <f>IF(T778="SOPORTE_TELEFÓNICO",'BASE LIQUIDACION REDEBAN 2025'!$B$19,IF(AND(T778="VISITA_TÉCNICA",Z778="TIPO II"),'BASE LIQUIDACION REDEBAN 2025'!$B$18,'BASE LIQUIDACION REDEBAN 2025'!$B$17))</f>
        <v>67654.12000000001</v>
      </c>
      <c r="AE778" s="97">
        <v>0</v>
      </c>
      <c r="AF778" s="97">
        <f t="shared" si="12"/>
        <v>67654.12000000001</v>
      </c>
    </row>
    <row r="779" spans="1:32" s="85" customFormat="1" ht="13.15">
      <c r="A779" s="178" t="s">
        <v>68</v>
      </c>
      <c r="B779" s="95" t="str">
        <f>VLOOKUP(A779,'CENTRO DE COSTOS'!A:D,4,FALSE)</f>
        <v>WILLIAM ASDRUBAL ROZO ROZO</v>
      </c>
      <c r="C779" s="95" t="str">
        <f>VLOOKUP(A779,'CENTRO DE COSTOS'!A:D,2,FALSE)</f>
        <v>0004-0004</v>
      </c>
      <c r="D779" s="178">
        <v>25386</v>
      </c>
      <c r="E779" s="178">
        <v>2324773</v>
      </c>
      <c r="F779" s="178">
        <v>75258</v>
      </c>
      <c r="G779" s="178" t="s">
        <v>298</v>
      </c>
      <c r="H779" s="178" t="s">
        <v>605</v>
      </c>
      <c r="I779" s="178" t="s">
        <v>14257</v>
      </c>
      <c r="J779" s="110" t="s">
        <v>167</v>
      </c>
      <c r="K779" s="178">
        <v>2324773</v>
      </c>
      <c r="L779" s="178" t="s">
        <v>14258</v>
      </c>
      <c r="M779" s="176">
        <v>45826.597916666666</v>
      </c>
      <c r="N779" s="176">
        <v>45832.594560185185</v>
      </c>
      <c r="O779" s="178" t="s">
        <v>9136</v>
      </c>
      <c r="P779" s="178" t="s">
        <v>9137</v>
      </c>
      <c r="Q779" s="178" t="s">
        <v>9138</v>
      </c>
      <c r="R779" s="178" t="s">
        <v>11927</v>
      </c>
      <c r="S779" s="178" t="s">
        <v>11927</v>
      </c>
      <c r="T779" s="178" t="s">
        <v>177</v>
      </c>
      <c r="U779" s="178">
        <v>30</v>
      </c>
      <c r="V779" s="178" t="s">
        <v>14259</v>
      </c>
      <c r="W779" s="177">
        <v>0</v>
      </c>
      <c r="X779" s="178">
        <v>0</v>
      </c>
      <c r="Y779" s="178" t="s">
        <v>173</v>
      </c>
      <c r="Z779" s="178" t="s">
        <v>28</v>
      </c>
      <c r="AA779" s="178" t="s">
        <v>189</v>
      </c>
      <c r="AB779" s="178">
        <v>1</v>
      </c>
      <c r="AC779" s="92" t="s">
        <v>3341</v>
      </c>
      <c r="AD779" s="112">
        <f>IF(T779="SOPORTE_TELEFÓNICO",'BASE LIQUIDACION REDEBAN 2025'!$B$19,IF(AND(T779="VISITA_TÉCNICA",Z779="TIPO II"),'BASE LIQUIDACION REDEBAN 2025'!$B$18,'BASE LIQUIDACION REDEBAN 2025'!$B$17))</f>
        <v>67654.12000000001</v>
      </c>
      <c r="AE779" s="97">
        <v>0</v>
      </c>
      <c r="AF779" s="97">
        <f t="shared" si="12"/>
        <v>67654.12000000001</v>
      </c>
    </row>
    <row r="780" spans="1:32" s="85" customFormat="1" ht="13.15">
      <c r="A780" s="178" t="s">
        <v>90</v>
      </c>
      <c r="B780" s="95" t="str">
        <f>VLOOKUP(A780,'CENTRO DE COSTOS'!A:D,4,FALSE)</f>
        <v>JUAN SEBASTIÁN RÍOS CASTRILLÓN</v>
      </c>
      <c r="C780" s="95" t="str">
        <f>VLOOKUP(A780,'CENTRO DE COSTOS'!A:D,2,FALSE)</f>
        <v>0004-0005</v>
      </c>
      <c r="D780" s="178">
        <v>5266</v>
      </c>
      <c r="E780" s="178">
        <v>2329793</v>
      </c>
      <c r="F780" s="178">
        <v>33059</v>
      </c>
      <c r="G780" s="178" t="s">
        <v>290</v>
      </c>
      <c r="H780" s="178" t="s">
        <v>4551</v>
      </c>
      <c r="I780" s="178" t="s">
        <v>14260</v>
      </c>
      <c r="J780" s="110" t="s">
        <v>167</v>
      </c>
      <c r="K780" s="178">
        <v>2329793</v>
      </c>
      <c r="L780" s="178" t="s">
        <v>14261</v>
      </c>
      <c r="M780" s="176">
        <v>45827.476388888892</v>
      </c>
      <c r="N780" s="176">
        <v>45832.596041666664</v>
      </c>
      <c r="O780" s="178" t="s">
        <v>9136</v>
      </c>
      <c r="P780" s="178" t="s">
        <v>9137</v>
      </c>
      <c r="Q780" s="178" t="s">
        <v>9138</v>
      </c>
      <c r="R780" s="178" t="s">
        <v>11927</v>
      </c>
      <c r="S780" s="178" t="s">
        <v>11927</v>
      </c>
      <c r="T780" s="178" t="s">
        <v>177</v>
      </c>
      <c r="U780" s="178">
        <v>420</v>
      </c>
      <c r="V780" s="178" t="s">
        <v>14262</v>
      </c>
      <c r="W780" s="177">
        <v>0</v>
      </c>
      <c r="X780" s="178">
        <v>0</v>
      </c>
      <c r="Y780" s="178" t="s">
        <v>173</v>
      </c>
      <c r="Z780" s="178" t="s">
        <v>25</v>
      </c>
      <c r="AA780" s="178" t="s">
        <v>189</v>
      </c>
      <c r="AB780" s="178">
        <v>1</v>
      </c>
      <c r="AC780" s="92" t="s">
        <v>1174</v>
      </c>
      <c r="AD780" s="112">
        <f>IF(T780="SOPORTE_TELEFÓNICO",'BASE LIQUIDACION REDEBAN 2025'!$B$19,IF(AND(T780="VISITA_TÉCNICA",Z780="TIPO II"),'BASE LIQUIDACION REDEBAN 2025'!$B$18,'BASE LIQUIDACION REDEBAN 2025'!$B$17))</f>
        <v>35779.500569199998</v>
      </c>
      <c r="AE780" s="97">
        <v>0</v>
      </c>
      <c r="AF780" s="97">
        <f t="shared" si="12"/>
        <v>35779.500569199998</v>
      </c>
    </row>
    <row r="781" spans="1:32" s="85" customFormat="1" ht="13.15">
      <c r="A781" s="178" t="s">
        <v>76</v>
      </c>
      <c r="B781" s="95" t="str">
        <f>VLOOKUP(A781,'CENTRO DE COSTOS'!A:D,4,FALSE)</f>
        <v>DIEGO FERNANDO HENAO CARDONA</v>
      </c>
      <c r="C781" s="95" t="str">
        <f>VLOOKUP(A781,'CENTRO DE COSTOS'!A:D,2,FALSE)</f>
        <v>0004-0003</v>
      </c>
      <c r="D781" s="178">
        <v>76834</v>
      </c>
      <c r="E781" s="178">
        <v>2329797</v>
      </c>
      <c r="F781" s="178">
        <v>35518</v>
      </c>
      <c r="G781" s="178" t="s">
        <v>230</v>
      </c>
      <c r="H781" s="178" t="s">
        <v>5459</v>
      </c>
      <c r="I781" s="178" t="s">
        <v>8582</v>
      </c>
      <c r="J781" s="110" t="s">
        <v>167</v>
      </c>
      <c r="K781" s="178">
        <v>2329797</v>
      </c>
      <c r="L781" s="178" t="s">
        <v>14263</v>
      </c>
      <c r="M781" s="176">
        <v>45827.477083333331</v>
      </c>
      <c r="N781" s="176">
        <v>45832.597962962966</v>
      </c>
      <c r="O781" s="178" t="s">
        <v>9136</v>
      </c>
      <c r="P781" s="178" t="s">
        <v>9137</v>
      </c>
      <c r="Q781" s="178" t="s">
        <v>9138</v>
      </c>
      <c r="R781" s="178" t="s">
        <v>11927</v>
      </c>
      <c r="S781" s="178" t="s">
        <v>11927</v>
      </c>
      <c r="T781" s="178" t="s">
        <v>177</v>
      </c>
      <c r="U781" s="178">
        <v>100</v>
      </c>
      <c r="V781" s="178" t="s">
        <v>14264</v>
      </c>
      <c r="W781" s="177">
        <v>0</v>
      </c>
      <c r="X781" s="178">
        <v>0</v>
      </c>
      <c r="Y781" s="178" t="s">
        <v>173</v>
      </c>
      <c r="Z781" s="178" t="s">
        <v>28</v>
      </c>
      <c r="AA781" s="178" t="s">
        <v>189</v>
      </c>
      <c r="AB781" s="178">
        <v>1</v>
      </c>
      <c r="AC781" s="92" t="s">
        <v>1943</v>
      </c>
      <c r="AD781" s="112">
        <f>IF(T781="SOPORTE_TELEFÓNICO",'BASE LIQUIDACION REDEBAN 2025'!$B$19,IF(AND(T781="VISITA_TÉCNICA",Z781="TIPO II"),'BASE LIQUIDACION REDEBAN 2025'!$B$18,'BASE LIQUIDACION REDEBAN 2025'!$B$17))</f>
        <v>67654.12000000001</v>
      </c>
      <c r="AE781" s="97">
        <v>0</v>
      </c>
      <c r="AF781" s="97">
        <f t="shared" si="12"/>
        <v>67654.12000000001</v>
      </c>
    </row>
    <row r="782" spans="1:32" s="85" customFormat="1" ht="13.15">
      <c r="A782" s="178" t="s">
        <v>81</v>
      </c>
      <c r="B782" s="95" t="str">
        <f>VLOOKUP(A782,'CENTRO DE COSTOS'!A:D,4,FALSE)</f>
        <v>MIGUEL JULIÁN HERNÁNDEZ GUARÍN</v>
      </c>
      <c r="C782" s="95" t="str">
        <f>VLOOKUP(A782,'CENTRO DE COSTOS'!A:D,2,FALSE)</f>
        <v>0004-0008</v>
      </c>
      <c r="D782" s="178">
        <v>54001</v>
      </c>
      <c r="E782" s="178">
        <v>2338513</v>
      </c>
      <c r="F782" s="178">
        <v>79062</v>
      </c>
      <c r="G782" s="178" t="s">
        <v>408</v>
      </c>
      <c r="H782" s="178" t="s">
        <v>81</v>
      </c>
      <c r="I782" s="178" t="s">
        <v>14265</v>
      </c>
      <c r="J782" s="110" t="s">
        <v>167</v>
      </c>
      <c r="K782" s="178">
        <v>2338513</v>
      </c>
      <c r="L782" s="178" t="s">
        <v>14266</v>
      </c>
      <c r="M782" s="176">
        <v>45828.681944444441</v>
      </c>
      <c r="N782" s="176">
        <v>45832.60696759259</v>
      </c>
      <c r="O782" s="178" t="s">
        <v>9136</v>
      </c>
      <c r="P782" s="178" t="s">
        <v>9137</v>
      </c>
      <c r="Q782" s="178" t="s">
        <v>9138</v>
      </c>
      <c r="R782" s="178" t="s">
        <v>11927</v>
      </c>
      <c r="S782" s="178" t="s">
        <v>11927</v>
      </c>
      <c r="T782" s="178" t="s">
        <v>177</v>
      </c>
      <c r="U782" s="178">
        <v>10</v>
      </c>
      <c r="V782" s="178" t="s">
        <v>14267</v>
      </c>
      <c r="W782" s="177">
        <v>0</v>
      </c>
      <c r="X782" s="178">
        <v>0</v>
      </c>
      <c r="Y782" s="178" t="s">
        <v>173</v>
      </c>
      <c r="Z782" s="178" t="s">
        <v>25</v>
      </c>
      <c r="AA782" s="178" t="s">
        <v>189</v>
      </c>
      <c r="AB782" s="178">
        <v>1</v>
      </c>
      <c r="AC782" s="92" t="s">
        <v>2153</v>
      </c>
      <c r="AD782" s="112">
        <f>IF(T782="SOPORTE_TELEFÓNICO",'BASE LIQUIDACION REDEBAN 2025'!$B$19,IF(AND(T782="VISITA_TÉCNICA",Z782="TIPO II"),'BASE LIQUIDACION REDEBAN 2025'!$B$18,'BASE LIQUIDACION REDEBAN 2025'!$B$17))</f>
        <v>35779.500569199998</v>
      </c>
      <c r="AE782" s="97">
        <v>0</v>
      </c>
      <c r="AF782" s="97">
        <f t="shared" si="12"/>
        <v>35779.500569199998</v>
      </c>
    </row>
    <row r="783" spans="1:32" s="85" customFormat="1" ht="13.15">
      <c r="A783" s="178" t="s">
        <v>81</v>
      </c>
      <c r="B783" s="95" t="str">
        <f>VLOOKUP(A783,'CENTRO DE COSTOS'!A:D,4,FALSE)</f>
        <v>MIGUEL JULIÁN HERNÁNDEZ GUARÍN</v>
      </c>
      <c r="C783" s="95" t="str">
        <f>VLOOKUP(A783,'CENTRO DE COSTOS'!A:D,2,FALSE)</f>
        <v>0004-0008</v>
      </c>
      <c r="D783" s="178">
        <v>54001</v>
      </c>
      <c r="E783" s="178">
        <v>2339690</v>
      </c>
      <c r="F783" s="178">
        <v>66746</v>
      </c>
      <c r="G783" s="178" t="s">
        <v>408</v>
      </c>
      <c r="H783" s="178" t="s">
        <v>81</v>
      </c>
      <c r="I783" s="178" t="s">
        <v>14268</v>
      </c>
      <c r="J783" s="110" t="s">
        <v>167</v>
      </c>
      <c r="K783" s="178">
        <v>2339690</v>
      </c>
      <c r="L783" s="178" t="s">
        <v>14269</v>
      </c>
      <c r="M783" s="176">
        <v>45829.393055555556</v>
      </c>
      <c r="N783" s="176">
        <v>45832.610497685186</v>
      </c>
      <c r="O783" s="178" t="s">
        <v>9136</v>
      </c>
      <c r="P783" s="178" t="s">
        <v>9137</v>
      </c>
      <c r="Q783" s="178" t="s">
        <v>9138</v>
      </c>
      <c r="R783" s="178" t="s">
        <v>11927</v>
      </c>
      <c r="S783" s="178" t="s">
        <v>11927</v>
      </c>
      <c r="T783" s="178" t="s">
        <v>177</v>
      </c>
      <c r="U783" s="178">
        <v>50</v>
      </c>
      <c r="V783" s="178" t="s">
        <v>14270</v>
      </c>
      <c r="W783" s="177">
        <v>0</v>
      </c>
      <c r="X783" s="178">
        <v>0</v>
      </c>
      <c r="Y783" s="178" t="s">
        <v>173</v>
      </c>
      <c r="Z783" s="178" t="s">
        <v>25</v>
      </c>
      <c r="AA783" s="178" t="s">
        <v>189</v>
      </c>
      <c r="AB783" s="178">
        <v>1</v>
      </c>
      <c r="AC783" s="92" t="s">
        <v>12101</v>
      </c>
      <c r="AD783" s="112">
        <f>IF(T783="SOPORTE_TELEFÓNICO",'BASE LIQUIDACION REDEBAN 2025'!$B$19,IF(AND(T783="VISITA_TÉCNICA",Z783="TIPO II"),'BASE LIQUIDACION REDEBAN 2025'!$B$18,'BASE LIQUIDACION REDEBAN 2025'!$B$17))</f>
        <v>35779.500569199998</v>
      </c>
      <c r="AE783" s="97">
        <v>0</v>
      </c>
      <c r="AF783" s="97">
        <f t="shared" si="12"/>
        <v>35779.500569199998</v>
      </c>
    </row>
    <row r="784" spans="1:32" s="85" customFormat="1" ht="13.15">
      <c r="A784" s="178" t="s">
        <v>94</v>
      </c>
      <c r="B784" s="95" t="str">
        <f>VLOOKUP(A784,'CENTRO DE COSTOS'!A:D,4,FALSE)</f>
        <v>DIEGO FERNANDO HENAO CARDONA</v>
      </c>
      <c r="C784" s="95" t="str">
        <f>VLOOKUP(A784,'CENTRO DE COSTOS'!A:D,2,FALSE)</f>
        <v>0004-0002</v>
      </c>
      <c r="D784" s="178">
        <v>66170</v>
      </c>
      <c r="E784" s="178">
        <v>2339934</v>
      </c>
      <c r="F784" s="178">
        <v>79380</v>
      </c>
      <c r="G784" s="178" t="s">
        <v>450</v>
      </c>
      <c r="H784" s="178" t="s">
        <v>2856</v>
      </c>
      <c r="I784" s="178" t="s">
        <v>3392</v>
      </c>
      <c r="J784" s="110" t="s">
        <v>167</v>
      </c>
      <c r="K784" s="178">
        <v>2339934</v>
      </c>
      <c r="L784" s="178" t="s">
        <v>14271</v>
      </c>
      <c r="M784" s="176">
        <v>45829.440972222219</v>
      </c>
      <c r="N784" s="176">
        <v>45832.612604166665</v>
      </c>
      <c r="O784" s="178" t="s">
        <v>9136</v>
      </c>
      <c r="P784" s="178" t="s">
        <v>9137</v>
      </c>
      <c r="Q784" s="178" t="s">
        <v>9138</v>
      </c>
      <c r="R784" s="178" t="s">
        <v>11927</v>
      </c>
      <c r="S784" s="178" t="s">
        <v>11927</v>
      </c>
      <c r="T784" s="178" t="s">
        <v>177</v>
      </c>
      <c r="U784" s="178">
        <v>10</v>
      </c>
      <c r="V784" s="178" t="s">
        <v>14272</v>
      </c>
      <c r="W784" s="177">
        <v>0</v>
      </c>
      <c r="X784" s="178">
        <v>0</v>
      </c>
      <c r="Y784" s="178" t="s">
        <v>173</v>
      </c>
      <c r="Z784" s="178" t="s">
        <v>25</v>
      </c>
      <c r="AA784" s="178" t="s">
        <v>189</v>
      </c>
      <c r="AB784" s="178">
        <v>1</v>
      </c>
      <c r="AC784" s="92">
        <v>0</v>
      </c>
      <c r="AD784" s="112">
        <f>IF(T784="SOPORTE_TELEFÓNICO",'BASE LIQUIDACION REDEBAN 2025'!$B$19,IF(AND(T784="VISITA_TÉCNICA",Z784="TIPO II"),'BASE LIQUIDACION REDEBAN 2025'!$B$18,'BASE LIQUIDACION REDEBAN 2025'!$B$17))</f>
        <v>35779.500569199998</v>
      </c>
      <c r="AE784" s="97">
        <v>0</v>
      </c>
      <c r="AF784" s="97">
        <f t="shared" si="12"/>
        <v>35779.500569199998</v>
      </c>
    </row>
    <row r="785" spans="1:32" s="85" customFormat="1" ht="13.15">
      <c r="A785" s="178" t="s">
        <v>90</v>
      </c>
      <c r="B785" s="95" t="str">
        <f>VLOOKUP(A785,'CENTRO DE COSTOS'!A:D,4,FALSE)</f>
        <v>JUAN SEBASTIÁN RÍOS CASTRILLÓN</v>
      </c>
      <c r="C785" s="95" t="str">
        <f>VLOOKUP(A785,'CENTRO DE COSTOS'!A:D,2,FALSE)</f>
        <v>0004-0005</v>
      </c>
      <c r="D785" s="178">
        <v>5001</v>
      </c>
      <c r="E785" s="178">
        <v>2314694</v>
      </c>
      <c r="F785" s="178">
        <v>31132</v>
      </c>
      <c r="G785" s="178" t="s">
        <v>290</v>
      </c>
      <c r="H785" s="178" t="s">
        <v>90</v>
      </c>
      <c r="I785" s="178" t="s">
        <v>14273</v>
      </c>
      <c r="J785" s="110" t="s">
        <v>167</v>
      </c>
      <c r="K785" s="178">
        <v>2314694</v>
      </c>
      <c r="L785" s="178" t="s">
        <v>14274</v>
      </c>
      <c r="M785" s="176">
        <v>45825.40625</v>
      </c>
      <c r="N785" s="176">
        <v>45832.618032407408</v>
      </c>
      <c r="O785" s="178" t="s">
        <v>9136</v>
      </c>
      <c r="P785" s="178" t="s">
        <v>9137</v>
      </c>
      <c r="Q785" s="178" t="s">
        <v>9138</v>
      </c>
      <c r="R785" s="178" t="s">
        <v>11927</v>
      </c>
      <c r="S785" s="178" t="s">
        <v>11927</v>
      </c>
      <c r="T785" s="178" t="s">
        <v>177</v>
      </c>
      <c r="U785" s="178">
        <v>80</v>
      </c>
      <c r="V785" s="178" t="s">
        <v>14275</v>
      </c>
      <c r="W785" s="177">
        <v>0</v>
      </c>
      <c r="X785" s="178">
        <v>0</v>
      </c>
      <c r="Y785" s="178" t="s">
        <v>14253</v>
      </c>
      <c r="Z785" s="178" t="s">
        <v>25</v>
      </c>
      <c r="AA785" s="178" t="s">
        <v>189</v>
      </c>
      <c r="AB785" s="178">
        <v>1</v>
      </c>
      <c r="AC785" s="92">
        <v>0</v>
      </c>
      <c r="AD785" s="112">
        <f>IF(T785="SOPORTE_TELEFÓNICO",'BASE LIQUIDACION REDEBAN 2025'!$B$19,IF(AND(T785="VISITA_TÉCNICA",Z785="TIPO II"),'BASE LIQUIDACION REDEBAN 2025'!$B$18,'BASE LIQUIDACION REDEBAN 2025'!$B$17))</f>
        <v>35779.500569199998</v>
      </c>
      <c r="AE785" s="97">
        <v>0</v>
      </c>
      <c r="AF785" s="97">
        <f t="shared" si="12"/>
        <v>35779.500569199998</v>
      </c>
    </row>
    <row r="786" spans="1:32" s="85" customFormat="1" ht="13.15">
      <c r="A786" s="178" t="s">
        <v>100</v>
      </c>
      <c r="B786" s="95" t="str">
        <f>VLOOKUP(A786,'CENTRO DE COSTOS'!A:D,4,FALSE)</f>
        <v>KEVIN ALEXIS CORZO BUSTOS</v>
      </c>
      <c r="C786" s="95" t="str">
        <f>VLOOKUP(A786,'CENTRO DE COSTOS'!A:D,2,FALSE)</f>
        <v>0004-0007</v>
      </c>
      <c r="D786" s="178">
        <v>50568</v>
      </c>
      <c r="E786" s="178">
        <v>2249703</v>
      </c>
      <c r="F786" s="178">
        <v>31389</v>
      </c>
      <c r="G786" s="178" t="s">
        <v>192</v>
      </c>
      <c r="H786" s="178" t="s">
        <v>4215</v>
      </c>
      <c r="I786" s="178" t="s">
        <v>14276</v>
      </c>
      <c r="J786" s="110" t="s">
        <v>167</v>
      </c>
      <c r="K786" s="178">
        <v>2249703</v>
      </c>
      <c r="L786" s="178" t="s">
        <v>14277</v>
      </c>
      <c r="M786" s="176">
        <v>45812.333333333336</v>
      </c>
      <c r="N786" s="176">
        <v>45832.635266203702</v>
      </c>
      <c r="O786" s="178" t="s">
        <v>9206</v>
      </c>
      <c r="P786" s="178" t="s">
        <v>12000</v>
      </c>
      <c r="Q786" s="178" t="s">
        <v>9138</v>
      </c>
      <c r="R786" s="178" t="s">
        <v>11927</v>
      </c>
      <c r="S786" s="178" t="s">
        <v>11927</v>
      </c>
      <c r="T786" s="178" t="s">
        <v>9971</v>
      </c>
      <c r="U786" s="178">
        <v>40</v>
      </c>
      <c r="V786" s="178" t="s">
        <v>14167</v>
      </c>
      <c r="W786" s="177">
        <v>45899500839</v>
      </c>
      <c r="X786" s="178" t="s">
        <v>12097</v>
      </c>
      <c r="Y786" s="178" t="s">
        <v>173</v>
      </c>
      <c r="Z786" s="178" t="s">
        <v>30</v>
      </c>
      <c r="AA786" s="178" t="s">
        <v>189</v>
      </c>
      <c r="AB786" s="178">
        <v>0</v>
      </c>
      <c r="AC786" s="92">
        <v>0</v>
      </c>
      <c r="AD786" s="112">
        <f>IF(T786="SOPORTE_TELEFÓNICO",'BASE LIQUIDACION REDEBAN 2025'!$B$19,IF(AND(T786="VISITA_TÉCNICA",Z786="TIPO II"),'BASE LIQUIDACION REDEBAN 2025'!$B$18,'BASE LIQUIDACION REDEBAN 2025'!$B$17))</f>
        <v>35779.500569199998</v>
      </c>
      <c r="AE786" s="97">
        <v>0</v>
      </c>
      <c r="AF786" s="97">
        <f t="shared" si="12"/>
        <v>35779.500569199998</v>
      </c>
    </row>
    <row r="787" spans="1:32" s="85" customFormat="1" ht="13.15">
      <c r="A787" s="178" t="s">
        <v>100</v>
      </c>
      <c r="B787" s="95" t="str">
        <f>VLOOKUP(A787,'CENTRO DE COSTOS'!A:D,4,FALSE)</f>
        <v>KEVIN ALEXIS CORZO BUSTOS</v>
      </c>
      <c r="C787" s="95" t="str">
        <f>VLOOKUP(A787,'CENTRO DE COSTOS'!A:D,2,FALSE)</f>
        <v>0004-0007</v>
      </c>
      <c r="D787" s="178">
        <v>50568</v>
      </c>
      <c r="E787" s="178">
        <v>2249704</v>
      </c>
      <c r="F787" s="178">
        <v>55340</v>
      </c>
      <c r="G787" s="178" t="s">
        <v>192</v>
      </c>
      <c r="H787" s="178" t="s">
        <v>4215</v>
      </c>
      <c r="I787" s="178" t="s">
        <v>14278</v>
      </c>
      <c r="J787" s="110" t="s">
        <v>167</v>
      </c>
      <c r="K787" s="178">
        <v>2249704</v>
      </c>
      <c r="L787" s="178" t="s">
        <v>14279</v>
      </c>
      <c r="M787" s="176">
        <v>45812.333333333336</v>
      </c>
      <c r="N787" s="176">
        <v>45832.63789351852</v>
      </c>
      <c r="O787" s="178" t="s">
        <v>9206</v>
      </c>
      <c r="P787" s="178" t="s">
        <v>12000</v>
      </c>
      <c r="Q787" s="178" t="s">
        <v>9138</v>
      </c>
      <c r="R787" s="178" t="s">
        <v>11927</v>
      </c>
      <c r="S787" s="178" t="s">
        <v>11927</v>
      </c>
      <c r="T787" s="178" t="s">
        <v>9971</v>
      </c>
      <c r="U787" s="178">
        <v>20</v>
      </c>
      <c r="V787" s="178" t="s">
        <v>14243</v>
      </c>
      <c r="W787" s="177">
        <v>45899500840</v>
      </c>
      <c r="X787" s="178" t="s">
        <v>12097</v>
      </c>
      <c r="Y787" s="178" t="s">
        <v>173</v>
      </c>
      <c r="Z787" s="178" t="s">
        <v>30</v>
      </c>
      <c r="AA787" s="178" t="s">
        <v>189</v>
      </c>
      <c r="AB787" s="178">
        <v>0</v>
      </c>
      <c r="AC787" s="92" t="s">
        <v>639</v>
      </c>
      <c r="AD787" s="112">
        <f>IF(T787="SOPORTE_TELEFÓNICO",'BASE LIQUIDACION REDEBAN 2025'!$B$19,IF(AND(T787="VISITA_TÉCNICA",Z787="TIPO II"),'BASE LIQUIDACION REDEBAN 2025'!$B$18,'BASE LIQUIDACION REDEBAN 2025'!$B$17))</f>
        <v>35779.500569199998</v>
      </c>
      <c r="AE787" s="97">
        <v>0</v>
      </c>
      <c r="AF787" s="97">
        <f t="shared" si="12"/>
        <v>35779.500569199998</v>
      </c>
    </row>
    <row r="788" spans="1:32" s="85" customFormat="1" ht="13.15">
      <c r="A788" s="178" t="s">
        <v>72</v>
      </c>
      <c r="B788" s="95" t="str">
        <f>VLOOKUP(A788,'CENTRO DE COSTOS'!A:D,4,FALSE)</f>
        <v>MIGUEL JULIÁN HERNÁNDEZ GUARÍN</v>
      </c>
      <c r="C788" s="95" t="str">
        <f>VLOOKUP(A788,'CENTRO DE COSTOS'!A:D,2,FALSE)</f>
        <v>0004-0008</v>
      </c>
      <c r="D788" s="178">
        <v>81065</v>
      </c>
      <c r="E788" s="178">
        <v>2268417</v>
      </c>
      <c r="F788" s="178">
        <v>54057</v>
      </c>
      <c r="G788" s="178" t="s">
        <v>3449</v>
      </c>
      <c r="H788" s="178" t="s">
        <v>13233</v>
      </c>
      <c r="I788" s="178" t="s">
        <v>14280</v>
      </c>
      <c r="J788" s="110" t="s">
        <v>167</v>
      </c>
      <c r="K788" s="178">
        <v>2268417</v>
      </c>
      <c r="L788" s="178" t="s">
        <v>14281</v>
      </c>
      <c r="M788" s="176">
        <v>45815.4</v>
      </c>
      <c r="N788" s="176">
        <v>45832.638645833336</v>
      </c>
      <c r="O788" s="178" t="s">
        <v>9206</v>
      </c>
      <c r="P788" s="178" t="s">
        <v>12000</v>
      </c>
      <c r="Q788" s="178" t="s">
        <v>9138</v>
      </c>
      <c r="R788" s="178" t="s">
        <v>11927</v>
      </c>
      <c r="S788" s="178" t="s">
        <v>11927</v>
      </c>
      <c r="T788" s="178" t="s">
        <v>9971</v>
      </c>
      <c r="U788" s="178">
        <v>10</v>
      </c>
      <c r="V788" s="178" t="s">
        <v>14174</v>
      </c>
      <c r="W788" s="177">
        <v>240030951109</v>
      </c>
      <c r="X788" s="178" t="s">
        <v>12037</v>
      </c>
      <c r="Y788" s="178" t="s">
        <v>173</v>
      </c>
      <c r="Z788" s="178" t="s">
        <v>175</v>
      </c>
      <c r="AA788" s="178" t="s">
        <v>227</v>
      </c>
      <c r="AB788" s="178">
        <v>0</v>
      </c>
      <c r="AC788" s="92" t="s">
        <v>3263</v>
      </c>
      <c r="AD788" s="112">
        <f>IF(T788="SOPORTE_TELEFÓNICO",'BASE LIQUIDACION REDEBAN 2025'!$B$19,IF(AND(T788="VISITA_TÉCNICA",Z788="TIPO II"),'BASE LIQUIDACION REDEBAN 2025'!$B$18,'BASE LIQUIDACION REDEBAN 2025'!$B$17))</f>
        <v>35779.500569199998</v>
      </c>
      <c r="AE788" s="97">
        <v>0</v>
      </c>
      <c r="AF788" s="97">
        <f t="shared" si="12"/>
        <v>35779.500569199998</v>
      </c>
    </row>
    <row r="789" spans="1:32" s="85" customFormat="1" ht="13.15">
      <c r="A789" s="178" t="s">
        <v>93</v>
      </c>
      <c r="B789" s="95" t="str">
        <f>VLOOKUP(A789,'CENTRO DE COSTOS'!A:D,4,FALSE)</f>
        <v>DIEGO FERNANDO HENAO CARDONA</v>
      </c>
      <c r="C789" s="95" t="str">
        <f>VLOOKUP(A789,'CENTRO DE COSTOS'!A:D,2,FALSE)</f>
        <v>0004-0003</v>
      </c>
      <c r="D789" s="178">
        <v>52835</v>
      </c>
      <c r="E789" s="178">
        <v>2302290</v>
      </c>
      <c r="F789" s="178">
        <v>41079</v>
      </c>
      <c r="G789" s="178" t="s">
        <v>162</v>
      </c>
      <c r="H789" s="178" t="s">
        <v>13856</v>
      </c>
      <c r="I789" s="178" t="s">
        <v>14282</v>
      </c>
      <c r="J789" s="110" t="s">
        <v>167</v>
      </c>
      <c r="K789" s="178">
        <v>2302290</v>
      </c>
      <c r="L789" s="178" t="s">
        <v>14283</v>
      </c>
      <c r="M789" s="176">
        <v>45821.59097222222</v>
      </c>
      <c r="N789" s="176">
        <v>45832.641018518516</v>
      </c>
      <c r="O789" s="178" t="s">
        <v>9136</v>
      </c>
      <c r="P789" s="178" t="s">
        <v>9137</v>
      </c>
      <c r="Q789" s="178" t="s">
        <v>9138</v>
      </c>
      <c r="R789" s="178" t="s">
        <v>11927</v>
      </c>
      <c r="S789" s="178" t="s">
        <v>11927</v>
      </c>
      <c r="T789" s="178" t="s">
        <v>9971</v>
      </c>
      <c r="U789" s="178">
        <v>80</v>
      </c>
      <c r="V789" s="178" t="s">
        <v>14284</v>
      </c>
      <c r="W789" s="177">
        <v>240030831636</v>
      </c>
      <c r="X789" s="178" t="s">
        <v>12037</v>
      </c>
      <c r="Y789" s="178" t="s">
        <v>173</v>
      </c>
      <c r="Z789" s="178" t="s">
        <v>32</v>
      </c>
      <c r="AA789" s="178" t="s">
        <v>189</v>
      </c>
      <c r="AB789" s="178">
        <v>0</v>
      </c>
      <c r="AC789" s="92" t="s">
        <v>616</v>
      </c>
      <c r="AD789" s="112">
        <f>IF(T789="SOPORTE_TELEFÓNICO",'BASE LIQUIDACION REDEBAN 2025'!$B$19,IF(AND(T789="VISITA_TÉCNICA",Z789="TIPO II"),'BASE LIQUIDACION REDEBAN 2025'!$B$18,'BASE LIQUIDACION REDEBAN 2025'!$B$17))</f>
        <v>35779.500569199998</v>
      </c>
      <c r="AE789" s="97">
        <v>0</v>
      </c>
      <c r="AF789" s="97">
        <f t="shared" si="12"/>
        <v>35779.500569199998</v>
      </c>
    </row>
    <row r="790" spans="1:32" s="85" customFormat="1" ht="13.15">
      <c r="A790" s="178" t="s">
        <v>60</v>
      </c>
      <c r="B790" s="95" t="str">
        <f>VLOOKUP(A790,'CENTRO DE COSTOS'!A:D,4,FALSE)</f>
        <v>JUAN SEBASTIÁN RÍOS CASTRILLÓN</v>
      </c>
      <c r="C790" s="95" t="str">
        <f>VLOOKUP(A790,'CENTRO DE COSTOS'!A:D,2,FALSE)</f>
        <v>0004-0005</v>
      </c>
      <c r="D790" s="178">
        <v>27615</v>
      </c>
      <c r="E790" s="178">
        <v>2319423</v>
      </c>
      <c r="F790" s="178">
        <v>75304</v>
      </c>
      <c r="G790" s="178" t="s">
        <v>208</v>
      </c>
      <c r="H790" s="178" t="s">
        <v>8743</v>
      </c>
      <c r="I790" s="178" t="s">
        <v>14285</v>
      </c>
      <c r="J790" s="110" t="s">
        <v>167</v>
      </c>
      <c r="K790" s="178">
        <v>2319423</v>
      </c>
      <c r="L790" s="178" t="s">
        <v>14286</v>
      </c>
      <c r="M790" s="176">
        <v>45826.333333333336</v>
      </c>
      <c r="N790" s="176">
        <v>45832.642962962964</v>
      </c>
      <c r="O790" s="178" t="s">
        <v>9136</v>
      </c>
      <c r="P790" s="178" t="s">
        <v>9137</v>
      </c>
      <c r="Q790" s="178" t="s">
        <v>9138</v>
      </c>
      <c r="R790" s="178" t="s">
        <v>11927</v>
      </c>
      <c r="S790" s="178" t="s">
        <v>11927</v>
      </c>
      <c r="T790" s="178" t="s">
        <v>9971</v>
      </c>
      <c r="U790" s="178">
        <v>40</v>
      </c>
      <c r="V790" s="178" t="s">
        <v>14167</v>
      </c>
      <c r="W790" s="177" t="s">
        <v>14287</v>
      </c>
      <c r="X790" s="178" t="s">
        <v>12037</v>
      </c>
      <c r="Y790" s="178" t="s">
        <v>173</v>
      </c>
      <c r="Z790" s="178" t="s">
        <v>175</v>
      </c>
      <c r="AA790" s="178" t="s">
        <v>2059</v>
      </c>
      <c r="AB790" s="178">
        <v>0</v>
      </c>
      <c r="AC790" s="92" t="s">
        <v>14193</v>
      </c>
      <c r="AD790" s="112">
        <f>IF(T790="SOPORTE_TELEFÓNICO",'BASE LIQUIDACION REDEBAN 2025'!$B$19,IF(AND(T790="VISITA_TÉCNICA",Z790="TIPO II"),'BASE LIQUIDACION REDEBAN 2025'!$B$18,'BASE LIQUIDACION REDEBAN 2025'!$B$17))</f>
        <v>35779.500569199998</v>
      </c>
      <c r="AE790" s="97">
        <v>0</v>
      </c>
      <c r="AF790" s="97">
        <f t="shared" si="12"/>
        <v>35779.500569199998</v>
      </c>
    </row>
    <row r="791" spans="1:32" s="85" customFormat="1" ht="13.15">
      <c r="A791" s="178" t="s">
        <v>92</v>
      </c>
      <c r="B791" s="95" t="str">
        <f>VLOOKUP(A791,'CENTRO DE COSTOS'!A:D,4,FALSE)</f>
        <v>KEVIN ALEXIS CORZO BUSTOS</v>
      </c>
      <c r="C791" s="95" t="str">
        <f>VLOOKUP(A791,'CENTRO DE COSTOS'!A:D,2,FALSE)</f>
        <v>0004-0007</v>
      </c>
      <c r="D791" s="178">
        <v>41551</v>
      </c>
      <c r="E791" s="178">
        <v>2326673</v>
      </c>
      <c r="F791" s="178">
        <v>66415</v>
      </c>
      <c r="G791" s="178" t="s">
        <v>256</v>
      </c>
      <c r="H791" s="178" t="s">
        <v>723</v>
      </c>
      <c r="I791" s="178" t="s">
        <v>14288</v>
      </c>
      <c r="J791" s="110" t="s">
        <v>167</v>
      </c>
      <c r="K791" s="178">
        <v>2326673</v>
      </c>
      <c r="L791" s="178" t="s">
        <v>14289</v>
      </c>
      <c r="M791" s="176">
        <v>45826.745138888888</v>
      </c>
      <c r="N791" s="176">
        <v>45832.643726851849</v>
      </c>
      <c r="O791" s="178" t="s">
        <v>9136</v>
      </c>
      <c r="P791" s="178" t="s">
        <v>9137</v>
      </c>
      <c r="Q791" s="178" t="s">
        <v>9138</v>
      </c>
      <c r="R791" s="178" t="s">
        <v>11927</v>
      </c>
      <c r="S791" s="178" t="s">
        <v>11927</v>
      </c>
      <c r="T791" s="178" t="s">
        <v>9971</v>
      </c>
      <c r="U791" s="178">
        <v>20</v>
      </c>
      <c r="V791" s="178" t="s">
        <v>14243</v>
      </c>
      <c r="W791" s="177" t="s">
        <v>14290</v>
      </c>
      <c r="X791" s="178" t="s">
        <v>12037</v>
      </c>
      <c r="Y791" s="178" t="s">
        <v>173</v>
      </c>
      <c r="Z791" s="178" t="s">
        <v>30</v>
      </c>
      <c r="AA791" s="178" t="s">
        <v>189</v>
      </c>
      <c r="AB791" s="178">
        <v>0</v>
      </c>
      <c r="AC791" s="92" t="s">
        <v>2142</v>
      </c>
      <c r="AD791" s="112">
        <f>IF(T791="SOPORTE_TELEFÓNICO",'BASE LIQUIDACION REDEBAN 2025'!$B$19,IF(AND(T791="VISITA_TÉCNICA",Z791="TIPO II"),'BASE LIQUIDACION REDEBAN 2025'!$B$18,'BASE LIQUIDACION REDEBAN 2025'!$B$17))</f>
        <v>35779.500569199998</v>
      </c>
      <c r="AE791" s="97">
        <v>0</v>
      </c>
      <c r="AF791" s="97">
        <f t="shared" si="12"/>
        <v>35779.500569199998</v>
      </c>
    </row>
    <row r="792" spans="1:32" s="85" customFormat="1" ht="13.15">
      <c r="A792" s="178" t="s">
        <v>92</v>
      </c>
      <c r="B792" s="95" t="str">
        <f>VLOOKUP(A792,'CENTRO DE COSTOS'!A:D,4,FALSE)</f>
        <v>KEVIN ALEXIS CORZO BUSTOS</v>
      </c>
      <c r="C792" s="95" t="str">
        <f>VLOOKUP(A792,'CENTRO DE COSTOS'!A:D,2,FALSE)</f>
        <v>0004-0007</v>
      </c>
      <c r="D792" s="178">
        <v>18410</v>
      </c>
      <c r="E792" s="178">
        <v>2329944</v>
      </c>
      <c r="F792" s="178">
        <v>45057</v>
      </c>
      <c r="G792" s="178" t="s">
        <v>1649</v>
      </c>
      <c r="H792" s="178" t="s">
        <v>1792</v>
      </c>
      <c r="I792" s="178" t="s">
        <v>14291</v>
      </c>
      <c r="J792" s="110" t="s">
        <v>167</v>
      </c>
      <c r="K792" s="178">
        <v>2329944</v>
      </c>
      <c r="L792" s="178" t="s">
        <v>14292</v>
      </c>
      <c r="M792" s="176">
        <v>45827.484027777777</v>
      </c>
      <c r="N792" s="176">
        <v>45832.645555555559</v>
      </c>
      <c r="O792" s="178" t="s">
        <v>9136</v>
      </c>
      <c r="P792" s="178" t="s">
        <v>9137</v>
      </c>
      <c r="Q792" s="178" t="s">
        <v>9138</v>
      </c>
      <c r="R792" s="178" t="s">
        <v>11927</v>
      </c>
      <c r="S792" s="178" t="s">
        <v>11927</v>
      </c>
      <c r="T792" s="178" t="s">
        <v>9971</v>
      </c>
      <c r="U792" s="178">
        <v>10</v>
      </c>
      <c r="V792" s="178" t="s">
        <v>14174</v>
      </c>
      <c r="W792" s="177">
        <v>240031133930</v>
      </c>
      <c r="X792" s="178" t="s">
        <v>12037</v>
      </c>
      <c r="Y792" s="178" t="s">
        <v>173</v>
      </c>
      <c r="Z792" s="178" t="s">
        <v>32</v>
      </c>
      <c r="AA792" s="178" t="s">
        <v>189</v>
      </c>
      <c r="AB792" s="178">
        <v>0</v>
      </c>
      <c r="AC792" s="92" t="s">
        <v>3735</v>
      </c>
      <c r="AD792" s="112">
        <f>IF(T792="SOPORTE_TELEFÓNICO",'BASE LIQUIDACION REDEBAN 2025'!$B$19,IF(AND(T792="VISITA_TÉCNICA",Z792="TIPO II"),'BASE LIQUIDACION REDEBAN 2025'!$B$18,'BASE LIQUIDACION REDEBAN 2025'!$B$17))</f>
        <v>35779.500569199998</v>
      </c>
      <c r="AE792" s="97">
        <v>0</v>
      </c>
      <c r="AF792" s="97">
        <f t="shared" si="12"/>
        <v>35779.500569199998</v>
      </c>
    </row>
    <row r="793" spans="1:32" s="85" customFormat="1" ht="13.15">
      <c r="A793" s="178" t="s">
        <v>97</v>
      </c>
      <c r="B793" s="95" t="str">
        <f>VLOOKUP(A793,'CENTRO DE COSTOS'!A:D,4,FALSE)</f>
        <v>JOSE MAURICIO HERNANDEZ ROJAS</v>
      </c>
      <c r="C793" s="95" t="str">
        <f>VLOOKUP(A793,'CENTRO DE COSTOS'!A:D,2,FALSE)</f>
        <v>0004-0001</v>
      </c>
      <c r="D793" s="178">
        <v>70708</v>
      </c>
      <c r="E793" s="178">
        <v>2327470</v>
      </c>
      <c r="F793" s="178">
        <v>57027</v>
      </c>
      <c r="G793" s="178" t="s">
        <v>730</v>
      </c>
      <c r="H793" s="178" t="s">
        <v>1346</v>
      </c>
      <c r="I793" s="178" t="s">
        <v>14293</v>
      </c>
      <c r="J793" s="110" t="s">
        <v>167</v>
      </c>
      <c r="K793" s="178">
        <v>2327470</v>
      </c>
      <c r="L793" s="178" t="s">
        <v>14294</v>
      </c>
      <c r="M793" s="176">
        <v>45827.333333333336</v>
      </c>
      <c r="N793" s="176">
        <v>45832.655914351853</v>
      </c>
      <c r="O793" s="178" t="s">
        <v>9136</v>
      </c>
      <c r="P793" s="178" t="s">
        <v>9137</v>
      </c>
      <c r="Q793" s="178" t="s">
        <v>9138</v>
      </c>
      <c r="R793" s="178" t="s">
        <v>11927</v>
      </c>
      <c r="S793" s="178" t="s">
        <v>11927</v>
      </c>
      <c r="T793" s="178" t="s">
        <v>9971</v>
      </c>
      <c r="U793" s="178">
        <v>110</v>
      </c>
      <c r="V793" s="178" t="s">
        <v>14295</v>
      </c>
      <c r="W793" s="177" t="s">
        <v>14296</v>
      </c>
      <c r="X793" s="178" t="s">
        <v>11942</v>
      </c>
      <c r="Y793" s="178" t="s">
        <v>11943</v>
      </c>
      <c r="Z793" s="178" t="s">
        <v>30</v>
      </c>
      <c r="AA793" s="178" t="s">
        <v>189</v>
      </c>
      <c r="AB793" s="178">
        <v>0</v>
      </c>
      <c r="AC793" s="92" t="s">
        <v>14193</v>
      </c>
      <c r="AD793" s="112">
        <f>IF(T793="SOPORTE_TELEFÓNICO",'BASE LIQUIDACION REDEBAN 2025'!$B$19,IF(AND(T793="VISITA_TÉCNICA",Z793="TIPO II"),'BASE LIQUIDACION REDEBAN 2025'!$B$18,'BASE LIQUIDACION REDEBAN 2025'!$B$17))</f>
        <v>35779.500569199998</v>
      </c>
      <c r="AE793" s="97">
        <v>0</v>
      </c>
      <c r="AF793" s="97">
        <f t="shared" si="12"/>
        <v>35779.500569199998</v>
      </c>
    </row>
    <row r="794" spans="1:32" s="85" customFormat="1" ht="13.15">
      <c r="A794" s="178" t="s">
        <v>68</v>
      </c>
      <c r="B794" s="95" t="str">
        <f>VLOOKUP(A794,'CENTRO DE COSTOS'!A:D,4,FALSE)</f>
        <v>WILLIAM ASDRUBAL ROZO ROZO</v>
      </c>
      <c r="C794" s="95" t="str">
        <f>VLOOKUP(A794,'CENTRO DE COSTOS'!A:D,2,FALSE)</f>
        <v>0004-0004</v>
      </c>
      <c r="D794" s="178">
        <v>25386</v>
      </c>
      <c r="E794" s="178">
        <v>2335231</v>
      </c>
      <c r="F794" s="178">
        <v>64636</v>
      </c>
      <c r="G794" s="178" t="s">
        <v>298</v>
      </c>
      <c r="H794" s="178" t="s">
        <v>605</v>
      </c>
      <c r="I794" s="178" t="s">
        <v>14297</v>
      </c>
      <c r="J794" s="110" t="s">
        <v>167</v>
      </c>
      <c r="K794" s="178">
        <v>2335231</v>
      </c>
      <c r="L794" s="178" t="s">
        <v>14298</v>
      </c>
      <c r="M794" s="176">
        <v>45828.422222222223</v>
      </c>
      <c r="N794" s="176">
        <v>45832.664351851854</v>
      </c>
      <c r="O794" s="178" t="s">
        <v>9136</v>
      </c>
      <c r="P794" s="178" t="s">
        <v>9137</v>
      </c>
      <c r="Q794" s="178" t="s">
        <v>9138</v>
      </c>
      <c r="R794" s="178" t="s">
        <v>11927</v>
      </c>
      <c r="S794" s="178" t="s">
        <v>11927</v>
      </c>
      <c r="T794" s="178" t="s">
        <v>177</v>
      </c>
      <c r="U794" s="178">
        <v>90</v>
      </c>
      <c r="V794" s="178" t="s">
        <v>14299</v>
      </c>
      <c r="W794" s="177">
        <v>0</v>
      </c>
      <c r="X794" s="178">
        <v>0</v>
      </c>
      <c r="Y794" s="178" t="s">
        <v>173</v>
      </c>
      <c r="Z794" s="178" t="s">
        <v>28</v>
      </c>
      <c r="AA794" s="178" t="s">
        <v>189</v>
      </c>
      <c r="AB794" s="178">
        <v>1</v>
      </c>
      <c r="AC794" s="92" t="s">
        <v>2142</v>
      </c>
      <c r="AD794" s="112">
        <f>IF(T794="SOPORTE_TELEFÓNICO",'BASE LIQUIDACION REDEBAN 2025'!$B$19,IF(AND(T794="VISITA_TÉCNICA",Z794="TIPO II"),'BASE LIQUIDACION REDEBAN 2025'!$B$18,'BASE LIQUIDACION REDEBAN 2025'!$B$17))</f>
        <v>67654.12000000001</v>
      </c>
      <c r="AE794" s="97">
        <v>0</v>
      </c>
      <c r="AF794" s="97">
        <f t="shared" si="12"/>
        <v>67654.12000000001</v>
      </c>
    </row>
    <row r="795" spans="1:32" s="85" customFormat="1" ht="13.15">
      <c r="A795" s="178" t="s">
        <v>81</v>
      </c>
      <c r="B795" s="95" t="str">
        <f>VLOOKUP(A795,'CENTRO DE COSTOS'!A:D,4,FALSE)</f>
        <v>MIGUEL JULIÁN HERNÁNDEZ GUARÍN</v>
      </c>
      <c r="C795" s="95" t="str">
        <f>VLOOKUP(A795,'CENTRO DE COSTOS'!A:D,2,FALSE)</f>
        <v>0004-0008</v>
      </c>
      <c r="D795" s="178">
        <v>54001</v>
      </c>
      <c r="E795" s="178">
        <v>2337923</v>
      </c>
      <c r="F795" s="178">
        <v>28544</v>
      </c>
      <c r="G795" s="178" t="s">
        <v>408</v>
      </c>
      <c r="H795" s="178" t="s">
        <v>81</v>
      </c>
      <c r="I795" s="178" t="s">
        <v>6441</v>
      </c>
      <c r="J795" s="110" t="s">
        <v>167</v>
      </c>
      <c r="K795" s="178">
        <v>2337923</v>
      </c>
      <c r="L795" s="178" t="s">
        <v>14300</v>
      </c>
      <c r="M795" s="176">
        <v>45828.642361111109</v>
      </c>
      <c r="N795" s="176">
        <v>45832.666574074072</v>
      </c>
      <c r="O795" s="178" t="s">
        <v>9136</v>
      </c>
      <c r="P795" s="178" t="s">
        <v>9137</v>
      </c>
      <c r="Q795" s="178" t="s">
        <v>9138</v>
      </c>
      <c r="R795" s="178" t="s">
        <v>11927</v>
      </c>
      <c r="S795" s="178" t="s">
        <v>11927</v>
      </c>
      <c r="T795" s="178" t="s">
        <v>177</v>
      </c>
      <c r="U795" s="178">
        <v>20</v>
      </c>
      <c r="V795" s="178" t="s">
        <v>14301</v>
      </c>
      <c r="W795" s="177">
        <v>0</v>
      </c>
      <c r="X795" s="178">
        <v>0</v>
      </c>
      <c r="Y795" s="178" t="s">
        <v>173</v>
      </c>
      <c r="Z795" s="178" t="s">
        <v>25</v>
      </c>
      <c r="AA795" s="178" t="s">
        <v>189</v>
      </c>
      <c r="AB795" s="178">
        <v>1</v>
      </c>
      <c r="AC795" s="92" t="s">
        <v>595</v>
      </c>
      <c r="AD795" s="112">
        <f>IF(T795="SOPORTE_TELEFÓNICO",'BASE LIQUIDACION REDEBAN 2025'!$B$19,IF(AND(T795="VISITA_TÉCNICA",Z795="TIPO II"),'BASE LIQUIDACION REDEBAN 2025'!$B$18,'BASE LIQUIDACION REDEBAN 2025'!$B$17))</f>
        <v>35779.500569199998</v>
      </c>
      <c r="AE795" s="97">
        <v>0</v>
      </c>
      <c r="AF795" s="97">
        <f t="shared" si="12"/>
        <v>35779.500569199998</v>
      </c>
    </row>
    <row r="796" spans="1:32" s="85" customFormat="1" ht="13.15">
      <c r="A796" s="178" t="s">
        <v>81</v>
      </c>
      <c r="B796" s="95" t="str">
        <f>VLOOKUP(A796,'CENTRO DE COSTOS'!A:D,4,FALSE)</f>
        <v>MIGUEL JULIÁN HERNÁNDEZ GUARÍN</v>
      </c>
      <c r="C796" s="95" t="str">
        <f>VLOOKUP(A796,'CENTRO DE COSTOS'!A:D,2,FALSE)</f>
        <v>0004-0008</v>
      </c>
      <c r="D796" s="178">
        <v>54001</v>
      </c>
      <c r="E796" s="178">
        <v>2338920</v>
      </c>
      <c r="F796" s="178">
        <v>79065</v>
      </c>
      <c r="G796" s="178" t="s">
        <v>408</v>
      </c>
      <c r="H796" s="178" t="s">
        <v>81</v>
      </c>
      <c r="I796" s="178" t="s">
        <v>14302</v>
      </c>
      <c r="J796" s="110" t="s">
        <v>167</v>
      </c>
      <c r="K796" s="178">
        <v>2338920</v>
      </c>
      <c r="L796" s="178" t="s">
        <v>14303</v>
      </c>
      <c r="M796" s="176">
        <v>45828.717361111114</v>
      </c>
      <c r="N796" s="176">
        <v>45832.66814814815</v>
      </c>
      <c r="O796" s="178" t="s">
        <v>9136</v>
      </c>
      <c r="P796" s="178" t="s">
        <v>9137</v>
      </c>
      <c r="Q796" s="178" t="s">
        <v>9138</v>
      </c>
      <c r="R796" s="178" t="s">
        <v>11927</v>
      </c>
      <c r="S796" s="178" t="s">
        <v>11927</v>
      </c>
      <c r="T796" s="178" t="s">
        <v>177</v>
      </c>
      <c r="U796" s="178">
        <v>20</v>
      </c>
      <c r="V796" s="178" t="s">
        <v>14304</v>
      </c>
      <c r="W796" s="177">
        <v>0</v>
      </c>
      <c r="X796" s="178">
        <v>0</v>
      </c>
      <c r="Y796" s="178" t="s">
        <v>173</v>
      </c>
      <c r="Z796" s="178" t="s">
        <v>25</v>
      </c>
      <c r="AA796" s="178" t="s">
        <v>189</v>
      </c>
      <c r="AB796" s="178">
        <v>1</v>
      </c>
      <c r="AC796" s="92" t="s">
        <v>10117</v>
      </c>
      <c r="AD796" s="112">
        <f>IF(T796="SOPORTE_TELEFÓNICO",'BASE LIQUIDACION REDEBAN 2025'!$B$19,IF(AND(T796="VISITA_TÉCNICA",Z796="TIPO II"),'BASE LIQUIDACION REDEBAN 2025'!$B$18,'BASE LIQUIDACION REDEBAN 2025'!$B$17))</f>
        <v>35779.500569199998</v>
      </c>
      <c r="AE796" s="97">
        <v>0</v>
      </c>
      <c r="AF796" s="97">
        <f t="shared" si="12"/>
        <v>35779.500569199998</v>
      </c>
    </row>
    <row r="797" spans="1:32" s="85" customFormat="1" ht="13.15">
      <c r="A797" s="178" t="s">
        <v>86</v>
      </c>
      <c r="B797" s="95" t="str">
        <f>VLOOKUP(A797,'CENTRO DE COSTOS'!A:D,4,FALSE)</f>
        <v>KEVIN ALEXIS CORZO BUSTOS</v>
      </c>
      <c r="C797" s="95" t="str">
        <f>VLOOKUP(A797,'CENTRO DE COSTOS'!A:D,2,FALSE)</f>
        <v>0004-0007</v>
      </c>
      <c r="D797" s="178">
        <v>73001</v>
      </c>
      <c r="E797" s="178">
        <v>2340002</v>
      </c>
      <c r="F797" s="178">
        <v>58615</v>
      </c>
      <c r="G797" s="178" t="s">
        <v>870</v>
      </c>
      <c r="H797" s="178" t="s">
        <v>86</v>
      </c>
      <c r="I797" s="178" t="s">
        <v>14305</v>
      </c>
      <c r="J797" s="110" t="s">
        <v>167</v>
      </c>
      <c r="K797" s="178">
        <v>2340002</v>
      </c>
      <c r="L797" s="178" t="s">
        <v>14306</v>
      </c>
      <c r="M797" s="176">
        <v>45829.486805555556</v>
      </c>
      <c r="N797" s="176">
        <v>45832.670497685183</v>
      </c>
      <c r="O797" s="178" t="s">
        <v>9136</v>
      </c>
      <c r="P797" s="178" t="s">
        <v>9137</v>
      </c>
      <c r="Q797" s="178" t="s">
        <v>9138</v>
      </c>
      <c r="R797" s="178" t="s">
        <v>11927</v>
      </c>
      <c r="S797" s="178" t="s">
        <v>11927</v>
      </c>
      <c r="T797" s="178" t="s">
        <v>177</v>
      </c>
      <c r="U797" s="178">
        <v>80</v>
      </c>
      <c r="V797" s="178" t="s">
        <v>14307</v>
      </c>
      <c r="W797" s="177">
        <v>0</v>
      </c>
      <c r="X797" s="178">
        <v>0</v>
      </c>
      <c r="Y797" s="178" t="s">
        <v>173</v>
      </c>
      <c r="Z797" s="178" t="s">
        <v>25</v>
      </c>
      <c r="AA797" s="178" t="s">
        <v>189</v>
      </c>
      <c r="AB797" s="178">
        <v>1</v>
      </c>
      <c r="AC797" s="92">
        <v>0</v>
      </c>
      <c r="AD797" s="112">
        <f>IF(T797="SOPORTE_TELEFÓNICO",'BASE LIQUIDACION REDEBAN 2025'!$B$19,IF(AND(T797="VISITA_TÉCNICA",Z797="TIPO II"),'BASE LIQUIDACION REDEBAN 2025'!$B$18,'BASE LIQUIDACION REDEBAN 2025'!$B$17))</f>
        <v>35779.500569199998</v>
      </c>
      <c r="AE797" s="97">
        <v>0</v>
      </c>
      <c r="AF797" s="97">
        <f t="shared" si="12"/>
        <v>35779.500569199998</v>
      </c>
    </row>
    <row r="798" spans="1:32" s="85" customFormat="1" ht="13.15">
      <c r="A798" s="178" t="s">
        <v>68</v>
      </c>
      <c r="B798" s="95" t="str">
        <f>VLOOKUP(A798,'CENTRO DE COSTOS'!A:D,4,FALSE)</f>
        <v>WILLIAM ASDRUBAL ROZO ROZO</v>
      </c>
      <c r="C798" s="95" t="str">
        <f>VLOOKUP(A798,'CENTRO DE COSTOS'!A:D,2,FALSE)</f>
        <v>0004-0004</v>
      </c>
      <c r="D798" s="178">
        <v>25386</v>
      </c>
      <c r="E798" s="178">
        <v>2340846</v>
      </c>
      <c r="F798" s="178">
        <v>78318</v>
      </c>
      <c r="G798" s="178" t="s">
        <v>298</v>
      </c>
      <c r="H798" s="178" t="s">
        <v>605</v>
      </c>
      <c r="I798" s="178" t="s">
        <v>14308</v>
      </c>
      <c r="J798" s="110" t="s">
        <v>167</v>
      </c>
      <c r="K798" s="178">
        <v>2340846</v>
      </c>
      <c r="L798" s="178" t="s">
        <v>14309</v>
      </c>
      <c r="M798" s="176">
        <v>45832.333333333336</v>
      </c>
      <c r="N798" s="176">
        <v>45832.671701388892</v>
      </c>
      <c r="O798" s="178" t="s">
        <v>9136</v>
      </c>
      <c r="P798" s="178" t="s">
        <v>9137</v>
      </c>
      <c r="Q798" s="178" t="s">
        <v>9138</v>
      </c>
      <c r="R798" s="178" t="s">
        <v>11927</v>
      </c>
      <c r="S798" s="178" t="s">
        <v>11927</v>
      </c>
      <c r="T798" s="178" t="s">
        <v>177</v>
      </c>
      <c r="U798" s="178">
        <v>40</v>
      </c>
      <c r="V798" s="178" t="s">
        <v>14310</v>
      </c>
      <c r="W798" s="177">
        <v>0</v>
      </c>
      <c r="X798" s="178">
        <v>0</v>
      </c>
      <c r="Y798" s="178" t="s">
        <v>173</v>
      </c>
      <c r="Z798" s="178" t="s">
        <v>28</v>
      </c>
      <c r="AA798" s="178" t="s">
        <v>189</v>
      </c>
      <c r="AB798" s="178">
        <v>1</v>
      </c>
      <c r="AC798" s="92">
        <v>0</v>
      </c>
      <c r="AD798" s="112">
        <f>IF(T798="SOPORTE_TELEFÓNICO",'BASE LIQUIDACION REDEBAN 2025'!$B$19,IF(AND(T798="VISITA_TÉCNICA",Z798="TIPO II"),'BASE LIQUIDACION REDEBAN 2025'!$B$18,'BASE LIQUIDACION REDEBAN 2025'!$B$17))</f>
        <v>67654.12000000001</v>
      </c>
      <c r="AE798" s="97">
        <v>0</v>
      </c>
      <c r="AF798" s="97">
        <f t="shared" si="12"/>
        <v>67654.12000000001</v>
      </c>
    </row>
    <row r="799" spans="1:32" s="85" customFormat="1" ht="13.15">
      <c r="A799" s="178" t="s">
        <v>86</v>
      </c>
      <c r="B799" s="95" t="str">
        <f>VLOOKUP(A799,'CENTRO DE COSTOS'!A:D,4,FALSE)</f>
        <v>KEVIN ALEXIS CORZO BUSTOS</v>
      </c>
      <c r="C799" s="95" t="str">
        <f>VLOOKUP(A799,'CENTRO DE COSTOS'!A:D,2,FALSE)</f>
        <v>0004-0007</v>
      </c>
      <c r="D799" s="178">
        <v>73001</v>
      </c>
      <c r="E799" s="178">
        <v>2340635</v>
      </c>
      <c r="F799" s="178">
        <v>45774</v>
      </c>
      <c r="G799" s="178" t="s">
        <v>870</v>
      </c>
      <c r="H799" s="178" t="s">
        <v>86</v>
      </c>
      <c r="I799" s="178" t="s">
        <v>14311</v>
      </c>
      <c r="J799" s="110" t="s">
        <v>167</v>
      </c>
      <c r="K799" s="178">
        <v>2340635</v>
      </c>
      <c r="L799" s="178" t="s">
        <v>14312</v>
      </c>
      <c r="M799" s="176">
        <v>45832.333333333336</v>
      </c>
      <c r="N799" s="176">
        <v>45832.682442129626</v>
      </c>
      <c r="O799" s="178" t="s">
        <v>9206</v>
      </c>
      <c r="P799" s="178" t="s">
        <v>14153</v>
      </c>
      <c r="Q799" s="178" t="s">
        <v>9138</v>
      </c>
      <c r="R799" s="178" t="s">
        <v>11927</v>
      </c>
      <c r="S799" s="178" t="s">
        <v>11927</v>
      </c>
      <c r="T799" s="178" t="s">
        <v>177</v>
      </c>
      <c r="U799" s="178">
        <v>10</v>
      </c>
      <c r="V799" s="178" t="s">
        <v>14313</v>
      </c>
      <c r="W799" s="177">
        <v>0</v>
      </c>
      <c r="X799" s="178">
        <v>0</v>
      </c>
      <c r="Y799" s="178" t="s">
        <v>173</v>
      </c>
      <c r="Z799" s="178" t="s">
        <v>25</v>
      </c>
      <c r="AA799" s="178" t="s">
        <v>189</v>
      </c>
      <c r="AB799" s="178">
        <v>1</v>
      </c>
      <c r="AC799" s="92" t="s">
        <v>846</v>
      </c>
      <c r="AD799" s="112">
        <f>IF(T799="SOPORTE_TELEFÓNICO",'BASE LIQUIDACION REDEBAN 2025'!$B$19,IF(AND(T799="VISITA_TÉCNICA",Z799="TIPO II"),'BASE LIQUIDACION REDEBAN 2025'!$B$18,'BASE LIQUIDACION REDEBAN 2025'!$B$17))</f>
        <v>35779.500569199998</v>
      </c>
      <c r="AE799" s="97">
        <v>0</v>
      </c>
      <c r="AF799" s="97">
        <f t="shared" si="12"/>
        <v>35779.500569199998</v>
      </c>
    </row>
    <row r="800" spans="1:32" s="85" customFormat="1" ht="13.15">
      <c r="A800" s="178" t="s">
        <v>76</v>
      </c>
      <c r="B800" s="95" t="str">
        <f>VLOOKUP(A800,'CENTRO DE COSTOS'!A:D,4,FALSE)</f>
        <v>DIEGO FERNANDO HENAO CARDONA</v>
      </c>
      <c r="C800" s="95" t="str">
        <f>VLOOKUP(A800,'CENTRO DE COSTOS'!A:D,2,FALSE)</f>
        <v>0004-0003</v>
      </c>
      <c r="D800" s="178">
        <v>76520</v>
      </c>
      <c r="E800" s="178">
        <v>2345142</v>
      </c>
      <c r="F800" s="178">
        <v>79566</v>
      </c>
      <c r="G800" s="178" t="s">
        <v>230</v>
      </c>
      <c r="H800" s="178" t="s">
        <v>754</v>
      </c>
      <c r="I800" s="178" t="s">
        <v>14314</v>
      </c>
      <c r="J800" s="110" t="s">
        <v>167</v>
      </c>
      <c r="K800" s="178">
        <v>2345142</v>
      </c>
      <c r="L800" s="178" t="s">
        <v>14315</v>
      </c>
      <c r="M800" s="176">
        <v>45832.426388888889</v>
      </c>
      <c r="N800" s="176">
        <v>45832.684583333335</v>
      </c>
      <c r="O800" s="178" t="s">
        <v>9136</v>
      </c>
      <c r="P800" s="178" t="s">
        <v>9137</v>
      </c>
      <c r="Q800" s="178" t="s">
        <v>9138</v>
      </c>
      <c r="R800" s="178" t="s">
        <v>11927</v>
      </c>
      <c r="S800" s="178" t="s">
        <v>11927</v>
      </c>
      <c r="T800" s="178" t="s">
        <v>177</v>
      </c>
      <c r="U800" s="178">
        <v>10</v>
      </c>
      <c r="V800" s="178" t="s">
        <v>14316</v>
      </c>
      <c r="W800" s="177">
        <v>0</v>
      </c>
      <c r="X800" s="178">
        <v>0</v>
      </c>
      <c r="Y800" s="178" t="s">
        <v>173</v>
      </c>
      <c r="Z800" s="178" t="s">
        <v>25</v>
      </c>
      <c r="AA800" s="178" t="s">
        <v>189</v>
      </c>
      <c r="AB800" s="178">
        <v>1</v>
      </c>
      <c r="AC800" s="92" t="s">
        <v>2183</v>
      </c>
      <c r="AD800" s="112">
        <f>IF(T800="SOPORTE_TELEFÓNICO",'BASE LIQUIDACION REDEBAN 2025'!$B$19,IF(AND(T800="VISITA_TÉCNICA",Z800="TIPO II"),'BASE LIQUIDACION REDEBAN 2025'!$B$18,'BASE LIQUIDACION REDEBAN 2025'!$B$17))</f>
        <v>35779.500569199998</v>
      </c>
      <c r="AE800" s="97">
        <v>0</v>
      </c>
      <c r="AF800" s="97">
        <f t="shared" si="12"/>
        <v>35779.500569199998</v>
      </c>
    </row>
    <row r="801" spans="1:32" s="85" customFormat="1" ht="13.15">
      <c r="A801" s="178" t="s">
        <v>81</v>
      </c>
      <c r="B801" s="95" t="str">
        <f>VLOOKUP(A801,'CENTRO DE COSTOS'!A:D,4,FALSE)</f>
        <v>MIGUEL JULIÁN HERNÁNDEZ GUARÍN</v>
      </c>
      <c r="C801" s="95" t="str">
        <f>VLOOKUP(A801,'CENTRO DE COSTOS'!A:D,2,FALSE)</f>
        <v>0004-0008</v>
      </c>
      <c r="D801" s="178">
        <v>54001</v>
      </c>
      <c r="E801" s="178">
        <v>2344830</v>
      </c>
      <c r="F801" s="178">
        <v>40245</v>
      </c>
      <c r="G801" s="178" t="s">
        <v>408</v>
      </c>
      <c r="H801" s="178" t="s">
        <v>81</v>
      </c>
      <c r="I801" s="178" t="s">
        <v>14317</v>
      </c>
      <c r="J801" s="110" t="s">
        <v>167</v>
      </c>
      <c r="K801" s="178">
        <v>2344830</v>
      </c>
      <c r="L801" s="178" t="s">
        <v>14318</v>
      </c>
      <c r="M801" s="176">
        <v>45832.411805555559</v>
      </c>
      <c r="N801" s="176">
        <v>45832.687615740739</v>
      </c>
      <c r="O801" s="178" t="s">
        <v>9136</v>
      </c>
      <c r="P801" s="178" t="s">
        <v>9137</v>
      </c>
      <c r="Q801" s="178" t="s">
        <v>9138</v>
      </c>
      <c r="R801" s="178" t="s">
        <v>11927</v>
      </c>
      <c r="S801" s="178" t="s">
        <v>11927</v>
      </c>
      <c r="T801" s="178" t="s">
        <v>177</v>
      </c>
      <c r="U801" s="178">
        <v>100</v>
      </c>
      <c r="V801" s="178" t="s">
        <v>14319</v>
      </c>
      <c r="W801" s="177">
        <v>0</v>
      </c>
      <c r="X801" s="178">
        <v>0</v>
      </c>
      <c r="Y801" s="178" t="s">
        <v>173</v>
      </c>
      <c r="Z801" s="178" t="s">
        <v>25</v>
      </c>
      <c r="AA801" s="178" t="s">
        <v>189</v>
      </c>
      <c r="AB801" s="178">
        <v>1</v>
      </c>
      <c r="AC801" s="92" t="s">
        <v>2183</v>
      </c>
      <c r="AD801" s="112">
        <f>IF(T801="SOPORTE_TELEFÓNICO",'BASE LIQUIDACION REDEBAN 2025'!$B$19,IF(AND(T801="VISITA_TÉCNICA",Z801="TIPO II"),'BASE LIQUIDACION REDEBAN 2025'!$B$18,'BASE LIQUIDACION REDEBAN 2025'!$B$17))</f>
        <v>35779.500569199998</v>
      </c>
      <c r="AE801" s="97">
        <v>0</v>
      </c>
      <c r="AF801" s="97">
        <f t="shared" si="12"/>
        <v>35779.500569199998</v>
      </c>
    </row>
    <row r="802" spans="1:32" s="85" customFormat="1" ht="13.15">
      <c r="A802" s="178" t="s">
        <v>68</v>
      </c>
      <c r="B802" s="95" t="str">
        <f>VLOOKUP(A802,'CENTRO DE COSTOS'!A:D,4,FALSE)</f>
        <v>WILLIAM ASDRUBAL ROZO ROZO</v>
      </c>
      <c r="C802" s="95" t="str">
        <f>VLOOKUP(A802,'CENTRO DE COSTOS'!A:D,2,FALSE)</f>
        <v>0004-0004</v>
      </c>
      <c r="D802" s="178">
        <v>25899</v>
      </c>
      <c r="E802" s="178">
        <v>2336758</v>
      </c>
      <c r="F802" s="178">
        <v>71124</v>
      </c>
      <c r="G802" s="178" t="s">
        <v>298</v>
      </c>
      <c r="H802" s="178" t="s">
        <v>2689</v>
      </c>
      <c r="I802" s="178" t="s">
        <v>14320</v>
      </c>
      <c r="J802" s="110" t="s">
        <v>167</v>
      </c>
      <c r="K802" s="178">
        <v>2336758</v>
      </c>
      <c r="L802" s="178" t="s">
        <v>14321</v>
      </c>
      <c r="M802" s="176">
        <v>45828.527777777781</v>
      </c>
      <c r="N802" s="176">
        <v>45832.689502314817</v>
      </c>
      <c r="O802" s="178" t="s">
        <v>9136</v>
      </c>
      <c r="P802" s="178" t="s">
        <v>9137</v>
      </c>
      <c r="Q802" s="178" t="s">
        <v>9138</v>
      </c>
      <c r="R802" s="178" t="s">
        <v>11927</v>
      </c>
      <c r="S802" s="178" t="s">
        <v>11927</v>
      </c>
      <c r="T802" s="178" t="s">
        <v>177</v>
      </c>
      <c r="U802" s="178">
        <v>20</v>
      </c>
      <c r="V802" s="178" t="s">
        <v>14322</v>
      </c>
      <c r="W802" s="177">
        <v>0</v>
      </c>
      <c r="X802" s="178">
        <v>0</v>
      </c>
      <c r="Y802" s="178" t="s">
        <v>173</v>
      </c>
      <c r="Z802" s="178" t="s">
        <v>28</v>
      </c>
      <c r="AA802" s="178" t="s">
        <v>189</v>
      </c>
      <c r="AB802" s="178">
        <v>1</v>
      </c>
      <c r="AC802" s="92" t="s">
        <v>294</v>
      </c>
      <c r="AD802" s="112">
        <f>IF(T802="SOPORTE_TELEFÓNICO",'BASE LIQUIDACION REDEBAN 2025'!$B$19,IF(AND(T802="VISITA_TÉCNICA",Z802="TIPO II"),'BASE LIQUIDACION REDEBAN 2025'!$B$18,'BASE LIQUIDACION REDEBAN 2025'!$B$17))</f>
        <v>67654.12000000001</v>
      </c>
      <c r="AE802" s="97">
        <v>0</v>
      </c>
      <c r="AF802" s="97">
        <f t="shared" si="12"/>
        <v>67654.12000000001</v>
      </c>
    </row>
    <row r="803" spans="1:32" s="85" customFormat="1" ht="13.15">
      <c r="A803" s="178" t="s">
        <v>92</v>
      </c>
      <c r="B803" s="95" t="str">
        <f>VLOOKUP(A803,'CENTRO DE COSTOS'!A:D,4,FALSE)</f>
        <v>KEVIN ALEXIS CORZO BUSTOS</v>
      </c>
      <c r="C803" s="95" t="str">
        <f>VLOOKUP(A803,'CENTRO DE COSTOS'!A:D,2,FALSE)</f>
        <v>0004-0007</v>
      </c>
      <c r="D803" s="178">
        <v>18001</v>
      </c>
      <c r="E803" s="178">
        <v>2339973</v>
      </c>
      <c r="F803" s="178">
        <v>76310</v>
      </c>
      <c r="G803" s="178" t="s">
        <v>1649</v>
      </c>
      <c r="H803" s="178" t="s">
        <v>82</v>
      </c>
      <c r="I803" s="178" t="s">
        <v>14323</v>
      </c>
      <c r="J803" s="110" t="s">
        <v>167</v>
      </c>
      <c r="K803" s="178">
        <v>2339973</v>
      </c>
      <c r="L803" s="178" t="s">
        <v>14324</v>
      </c>
      <c r="M803" s="176">
        <v>45829.479166666664</v>
      </c>
      <c r="N803" s="176">
        <v>45832.69835648148</v>
      </c>
      <c r="O803" s="178" t="s">
        <v>9136</v>
      </c>
      <c r="P803" s="178" t="s">
        <v>9137</v>
      </c>
      <c r="Q803" s="178" t="s">
        <v>9138</v>
      </c>
      <c r="R803" s="178" t="s">
        <v>11927</v>
      </c>
      <c r="S803" s="178" t="s">
        <v>11927</v>
      </c>
      <c r="T803" s="178" t="s">
        <v>177</v>
      </c>
      <c r="U803" s="178">
        <v>30</v>
      </c>
      <c r="V803" s="178" t="s">
        <v>14325</v>
      </c>
      <c r="W803" s="177">
        <v>0</v>
      </c>
      <c r="X803" s="178">
        <v>0</v>
      </c>
      <c r="Y803" s="178" t="s">
        <v>173</v>
      </c>
      <c r="Z803" s="178" t="s">
        <v>32</v>
      </c>
      <c r="AA803" s="178" t="s">
        <v>189</v>
      </c>
      <c r="AB803" s="178">
        <v>1</v>
      </c>
      <c r="AC803" s="92" t="s">
        <v>1632</v>
      </c>
      <c r="AD803" s="112">
        <f>IF(T803="SOPORTE_TELEFÓNICO",'BASE LIQUIDACION REDEBAN 2025'!$B$19,IF(AND(T803="VISITA_TÉCNICA",Z803="TIPO II"),'BASE LIQUIDACION REDEBAN 2025'!$B$18,'BASE LIQUIDACION REDEBAN 2025'!$B$17))</f>
        <v>35779.500569199998</v>
      </c>
      <c r="AE803" s="97">
        <v>0</v>
      </c>
      <c r="AF803" s="97">
        <f t="shared" si="12"/>
        <v>35779.500569199998</v>
      </c>
    </row>
    <row r="804" spans="1:32" s="85" customFormat="1" ht="13.15">
      <c r="A804" s="178" t="s">
        <v>80</v>
      </c>
      <c r="B804" s="95" t="str">
        <f>VLOOKUP(A804,'CENTRO DE COSTOS'!A:D,4,FALSE)</f>
        <v>JOSE MAURICIO HERNANDEZ ROJAS</v>
      </c>
      <c r="C804" s="95" t="str">
        <f>VLOOKUP(A804,'CENTRO DE COSTOS'!A:D,2,FALSE)</f>
        <v>0004-0001</v>
      </c>
      <c r="D804" s="178">
        <v>13001</v>
      </c>
      <c r="E804" s="178">
        <v>2339935</v>
      </c>
      <c r="F804" s="178">
        <v>71092</v>
      </c>
      <c r="G804" s="178" t="s">
        <v>364</v>
      </c>
      <c r="H804" s="178" t="s">
        <v>80</v>
      </c>
      <c r="I804" s="178" t="s">
        <v>14326</v>
      </c>
      <c r="J804" s="110" t="s">
        <v>167</v>
      </c>
      <c r="K804" s="178">
        <v>2339935</v>
      </c>
      <c r="L804" s="178" t="s">
        <v>14327</v>
      </c>
      <c r="M804" s="176">
        <v>45829.441666666666</v>
      </c>
      <c r="N804" s="176">
        <v>45833.316423611112</v>
      </c>
      <c r="O804" s="178" t="s">
        <v>9136</v>
      </c>
      <c r="P804" s="178" t="s">
        <v>9137</v>
      </c>
      <c r="Q804" s="178" t="s">
        <v>9138</v>
      </c>
      <c r="R804" s="178" t="s">
        <v>11927</v>
      </c>
      <c r="S804" s="178" t="s">
        <v>11927</v>
      </c>
      <c r="T804" s="178" t="s">
        <v>9971</v>
      </c>
      <c r="U804" s="178">
        <v>30</v>
      </c>
      <c r="V804" s="178" t="s">
        <v>14328</v>
      </c>
      <c r="W804" s="177" t="s">
        <v>11929</v>
      </c>
      <c r="X804" s="178" t="s">
        <v>11929</v>
      </c>
      <c r="Y804" s="178" t="s">
        <v>173</v>
      </c>
      <c r="Z804" s="178" t="s">
        <v>25</v>
      </c>
      <c r="AA804" s="178" t="s">
        <v>189</v>
      </c>
      <c r="AB804" s="178">
        <v>0</v>
      </c>
      <c r="AC804" s="92" t="s">
        <v>835</v>
      </c>
      <c r="AD804" s="112">
        <f>IF(T804="SOPORTE_TELEFÓNICO",'BASE LIQUIDACION REDEBAN 2025'!$B$19,IF(AND(T804="VISITA_TÉCNICA",Z804="TIPO II"),'BASE LIQUIDACION REDEBAN 2025'!$B$18,'BASE LIQUIDACION REDEBAN 2025'!$B$17))</f>
        <v>35779.500569199998</v>
      </c>
      <c r="AE804" s="97">
        <v>0</v>
      </c>
      <c r="AF804" s="97">
        <f t="shared" si="12"/>
        <v>35779.500569199998</v>
      </c>
    </row>
    <row r="805" spans="1:32" s="85" customFormat="1" ht="13.15">
      <c r="A805" s="178" t="s">
        <v>60</v>
      </c>
      <c r="B805" s="95" t="str">
        <f>VLOOKUP(A805,'CENTRO DE COSTOS'!A:D,4,FALSE)</f>
        <v>JUAN SEBASTIÁN RÍOS CASTRILLÓN</v>
      </c>
      <c r="C805" s="95" t="str">
        <f>VLOOKUP(A805,'CENTRO DE COSTOS'!A:D,2,FALSE)</f>
        <v>0004-0005</v>
      </c>
      <c r="D805" s="178">
        <v>5837</v>
      </c>
      <c r="E805" s="178">
        <v>2340022</v>
      </c>
      <c r="F805" s="178">
        <v>53104</v>
      </c>
      <c r="G805" s="178" t="s">
        <v>290</v>
      </c>
      <c r="H805" s="178" t="s">
        <v>782</v>
      </c>
      <c r="I805" s="178" t="s">
        <v>8085</v>
      </c>
      <c r="J805" s="110" t="s">
        <v>167</v>
      </c>
      <c r="K805" s="178">
        <v>2340022</v>
      </c>
      <c r="L805" s="178" t="s">
        <v>14329</v>
      </c>
      <c r="M805" s="176">
        <v>45832.333333333336</v>
      </c>
      <c r="N805" s="176">
        <v>45833.320289351854</v>
      </c>
      <c r="O805" s="178" t="s">
        <v>9136</v>
      </c>
      <c r="P805" s="178" t="s">
        <v>9137</v>
      </c>
      <c r="Q805" s="178" t="s">
        <v>9138</v>
      </c>
      <c r="R805" s="178" t="s">
        <v>11927</v>
      </c>
      <c r="S805" s="178" t="s">
        <v>11927</v>
      </c>
      <c r="T805" s="178" t="s">
        <v>177</v>
      </c>
      <c r="U805" s="178">
        <v>10</v>
      </c>
      <c r="V805" s="178" t="s">
        <v>14330</v>
      </c>
      <c r="W805" s="177">
        <v>0</v>
      </c>
      <c r="X805" s="178">
        <v>0</v>
      </c>
      <c r="Y805" s="178" t="s">
        <v>173</v>
      </c>
      <c r="Z805" s="178" t="s">
        <v>28</v>
      </c>
      <c r="AA805" s="178" t="s">
        <v>189</v>
      </c>
      <c r="AB805" s="178">
        <v>1</v>
      </c>
      <c r="AC805" s="92" t="s">
        <v>1025</v>
      </c>
      <c r="AD805" s="112">
        <f>IF(T805="SOPORTE_TELEFÓNICO",'BASE LIQUIDACION REDEBAN 2025'!$B$19,IF(AND(T805="VISITA_TÉCNICA",Z805="TIPO II"),'BASE LIQUIDACION REDEBAN 2025'!$B$18,'BASE LIQUIDACION REDEBAN 2025'!$B$17))</f>
        <v>67654.12000000001</v>
      </c>
      <c r="AE805" s="97">
        <v>0</v>
      </c>
      <c r="AF805" s="97">
        <f t="shared" si="12"/>
        <v>67654.12000000001</v>
      </c>
    </row>
    <row r="806" spans="1:32" s="85" customFormat="1" ht="13.15">
      <c r="A806" s="178" t="s">
        <v>90</v>
      </c>
      <c r="B806" s="95" t="str">
        <f>VLOOKUP(A806,'CENTRO DE COSTOS'!A:D,4,FALSE)</f>
        <v>JUAN SEBASTIÁN RÍOS CASTRILLÓN</v>
      </c>
      <c r="C806" s="95" t="str">
        <f>VLOOKUP(A806,'CENTRO DE COSTOS'!A:D,2,FALSE)</f>
        <v>0004-0005</v>
      </c>
      <c r="D806" s="178">
        <v>5360</v>
      </c>
      <c r="E806" s="178">
        <v>2324441</v>
      </c>
      <c r="F806" s="178">
        <v>26791</v>
      </c>
      <c r="G806" s="178" t="s">
        <v>290</v>
      </c>
      <c r="H806" s="178" t="s">
        <v>464</v>
      </c>
      <c r="I806" s="178" t="s">
        <v>14331</v>
      </c>
      <c r="J806" s="110" t="s">
        <v>167</v>
      </c>
      <c r="K806" s="178">
        <v>2324441</v>
      </c>
      <c r="L806" s="178" t="s">
        <v>14332</v>
      </c>
      <c r="M806" s="176">
        <v>45826.552083333336</v>
      </c>
      <c r="N806" s="176">
        <v>45833.362523148149</v>
      </c>
      <c r="O806" s="178" t="s">
        <v>9136</v>
      </c>
      <c r="P806" s="178" t="s">
        <v>9137</v>
      </c>
      <c r="Q806" s="178" t="s">
        <v>9138</v>
      </c>
      <c r="R806" s="178" t="s">
        <v>11927</v>
      </c>
      <c r="S806" s="178" t="s">
        <v>11927</v>
      </c>
      <c r="T806" s="178" t="s">
        <v>177</v>
      </c>
      <c r="U806" s="178">
        <v>50</v>
      </c>
      <c r="V806" s="178" t="s">
        <v>14333</v>
      </c>
      <c r="W806" s="177">
        <v>0</v>
      </c>
      <c r="X806" s="178">
        <v>0</v>
      </c>
      <c r="Y806" s="178" t="s">
        <v>173</v>
      </c>
      <c r="Z806" s="178" t="s">
        <v>25</v>
      </c>
      <c r="AA806" s="178" t="s">
        <v>189</v>
      </c>
      <c r="AB806" s="178">
        <v>1</v>
      </c>
      <c r="AC806" s="92" t="s">
        <v>3263</v>
      </c>
      <c r="AD806" s="112">
        <f>IF(T806="SOPORTE_TELEFÓNICO",'BASE LIQUIDACION REDEBAN 2025'!$B$19,IF(AND(T806="VISITA_TÉCNICA",Z806="TIPO II"),'BASE LIQUIDACION REDEBAN 2025'!$B$18,'BASE LIQUIDACION REDEBAN 2025'!$B$17))</f>
        <v>35779.500569199998</v>
      </c>
      <c r="AE806" s="97">
        <v>0</v>
      </c>
      <c r="AF806" s="97">
        <f t="shared" si="12"/>
        <v>35779.500569199998</v>
      </c>
    </row>
    <row r="807" spans="1:32" s="85" customFormat="1" ht="13.15">
      <c r="A807" s="178" t="s">
        <v>68</v>
      </c>
      <c r="B807" s="95" t="str">
        <f>VLOOKUP(A807,'CENTRO DE COSTOS'!A:D,4,FALSE)</f>
        <v>WILLIAM ASDRUBAL ROZO ROZO</v>
      </c>
      <c r="C807" s="95" t="str">
        <f>VLOOKUP(A807,'CENTRO DE COSTOS'!A:D,2,FALSE)</f>
        <v>0004-0004</v>
      </c>
      <c r="D807" s="178">
        <v>25754</v>
      </c>
      <c r="E807" s="178">
        <v>2344613</v>
      </c>
      <c r="F807" s="178">
        <v>63278</v>
      </c>
      <c r="G807" s="178" t="s">
        <v>298</v>
      </c>
      <c r="H807" s="178" t="s">
        <v>457</v>
      </c>
      <c r="I807" s="178" t="s">
        <v>14334</v>
      </c>
      <c r="J807" s="110" t="s">
        <v>167</v>
      </c>
      <c r="K807" s="178">
        <v>2344613</v>
      </c>
      <c r="L807" s="178" t="s">
        <v>14335</v>
      </c>
      <c r="M807" s="176">
        <v>45832.396527777775</v>
      </c>
      <c r="N807" s="176">
        <v>45833.371087962965</v>
      </c>
      <c r="O807" s="178" t="s">
        <v>9136</v>
      </c>
      <c r="P807" s="178" t="s">
        <v>9137</v>
      </c>
      <c r="Q807" s="178" t="s">
        <v>9138</v>
      </c>
      <c r="R807" s="178" t="s">
        <v>11927</v>
      </c>
      <c r="S807" s="178" t="s">
        <v>11927</v>
      </c>
      <c r="T807" s="178" t="s">
        <v>177</v>
      </c>
      <c r="U807" s="178">
        <v>50</v>
      </c>
      <c r="V807" s="178" t="s">
        <v>14336</v>
      </c>
      <c r="W807" s="177">
        <v>0</v>
      </c>
      <c r="X807" s="178">
        <v>0</v>
      </c>
      <c r="Y807" s="178" t="s">
        <v>173</v>
      </c>
      <c r="Z807" s="178" t="s">
        <v>25</v>
      </c>
      <c r="AA807" s="178" t="s">
        <v>189</v>
      </c>
      <c r="AB807" s="178">
        <v>1</v>
      </c>
      <c r="AC807" s="92">
        <v>0</v>
      </c>
      <c r="AD807" s="112">
        <f>IF(T807="SOPORTE_TELEFÓNICO",'BASE LIQUIDACION REDEBAN 2025'!$B$19,IF(AND(T807="VISITA_TÉCNICA",Z807="TIPO II"),'BASE LIQUIDACION REDEBAN 2025'!$B$18,'BASE LIQUIDACION REDEBAN 2025'!$B$17))</f>
        <v>35779.500569199998</v>
      </c>
      <c r="AE807" s="97">
        <v>0</v>
      </c>
      <c r="AF807" s="97">
        <f t="shared" si="12"/>
        <v>35779.500569199998</v>
      </c>
    </row>
    <row r="808" spans="1:32" s="85" customFormat="1" ht="13.15">
      <c r="A808" s="178" t="s">
        <v>68</v>
      </c>
      <c r="B808" s="95" t="str">
        <f>VLOOKUP(A808,'CENTRO DE COSTOS'!A:D,4,FALSE)</f>
        <v>WILLIAM ASDRUBAL ROZO ROZO</v>
      </c>
      <c r="C808" s="95" t="str">
        <f>VLOOKUP(A808,'CENTRO DE COSTOS'!A:D,2,FALSE)</f>
        <v>0004-0004</v>
      </c>
      <c r="D808" s="178">
        <v>25754</v>
      </c>
      <c r="E808" s="178">
        <v>2343754</v>
      </c>
      <c r="F808" s="178">
        <v>58326</v>
      </c>
      <c r="G808" s="178" t="s">
        <v>298</v>
      </c>
      <c r="H808" s="178" t="s">
        <v>457</v>
      </c>
      <c r="I808" s="178" t="s">
        <v>14337</v>
      </c>
      <c r="J808" s="110" t="s">
        <v>167</v>
      </c>
      <c r="K808" s="178">
        <v>2343754</v>
      </c>
      <c r="L808" s="178" t="s">
        <v>14338</v>
      </c>
      <c r="M808" s="176">
        <v>45832.366666666669</v>
      </c>
      <c r="N808" s="176">
        <v>45833.372650462959</v>
      </c>
      <c r="O808" s="178" t="s">
        <v>9136</v>
      </c>
      <c r="P808" s="178" t="s">
        <v>9137</v>
      </c>
      <c r="Q808" s="178" t="s">
        <v>9138</v>
      </c>
      <c r="R808" s="178" t="s">
        <v>11927</v>
      </c>
      <c r="S808" s="178" t="s">
        <v>11927</v>
      </c>
      <c r="T808" s="178" t="s">
        <v>177</v>
      </c>
      <c r="U808" s="178">
        <v>50</v>
      </c>
      <c r="V808" s="178" t="s">
        <v>14339</v>
      </c>
      <c r="W808" s="177">
        <v>0</v>
      </c>
      <c r="X808" s="178">
        <v>0</v>
      </c>
      <c r="Y808" s="178" t="s">
        <v>173</v>
      </c>
      <c r="Z808" s="178" t="s">
        <v>25</v>
      </c>
      <c r="AA808" s="178" t="s">
        <v>189</v>
      </c>
      <c r="AB808" s="178">
        <v>1</v>
      </c>
      <c r="AC808" s="92">
        <v>0</v>
      </c>
      <c r="AD808" s="112">
        <f>IF(T808="SOPORTE_TELEFÓNICO",'BASE LIQUIDACION REDEBAN 2025'!$B$19,IF(AND(T808="VISITA_TÉCNICA",Z808="TIPO II"),'BASE LIQUIDACION REDEBAN 2025'!$B$18,'BASE LIQUIDACION REDEBAN 2025'!$B$17))</f>
        <v>35779.500569199998</v>
      </c>
      <c r="AE808" s="97">
        <v>0</v>
      </c>
      <c r="AF808" s="97">
        <f t="shared" si="12"/>
        <v>35779.500569199998</v>
      </c>
    </row>
    <row r="809" spans="1:32" s="85" customFormat="1" ht="13.15">
      <c r="A809" s="178" t="s">
        <v>90</v>
      </c>
      <c r="B809" s="95" t="str">
        <f>VLOOKUP(A809,'CENTRO DE COSTOS'!A:D,4,FALSE)</f>
        <v>JUAN SEBASTIÁN RÍOS CASTRILLÓN</v>
      </c>
      <c r="C809" s="95" t="str">
        <f>VLOOKUP(A809,'CENTRO DE COSTOS'!A:D,2,FALSE)</f>
        <v>0004-0005</v>
      </c>
      <c r="D809" s="178">
        <v>5360</v>
      </c>
      <c r="E809" s="178">
        <v>2326286</v>
      </c>
      <c r="F809" s="178">
        <v>76064</v>
      </c>
      <c r="G809" s="178" t="s">
        <v>290</v>
      </c>
      <c r="H809" s="178" t="s">
        <v>464</v>
      </c>
      <c r="I809" s="178" t="s">
        <v>14340</v>
      </c>
      <c r="J809" s="110" t="s">
        <v>167</v>
      </c>
      <c r="K809" s="178">
        <v>2326286</v>
      </c>
      <c r="L809" s="178" t="s">
        <v>14341</v>
      </c>
      <c r="M809" s="176">
        <v>45826.701388888891</v>
      </c>
      <c r="N809" s="176">
        <v>45833.374861111108</v>
      </c>
      <c r="O809" s="178" t="s">
        <v>9136</v>
      </c>
      <c r="P809" s="178" t="s">
        <v>9137</v>
      </c>
      <c r="Q809" s="178" t="s">
        <v>9138</v>
      </c>
      <c r="R809" s="178" t="s">
        <v>11927</v>
      </c>
      <c r="S809" s="178" t="s">
        <v>11927</v>
      </c>
      <c r="T809" s="178" t="s">
        <v>177</v>
      </c>
      <c r="U809" s="178">
        <v>60</v>
      </c>
      <c r="V809" s="178" t="s">
        <v>14342</v>
      </c>
      <c r="W809" s="177">
        <v>0</v>
      </c>
      <c r="X809" s="178">
        <v>0</v>
      </c>
      <c r="Y809" s="178" t="s">
        <v>173</v>
      </c>
      <c r="Z809" s="178" t="s">
        <v>25</v>
      </c>
      <c r="AA809" s="178" t="s">
        <v>189</v>
      </c>
      <c r="AB809" s="178">
        <v>1</v>
      </c>
      <c r="AC809" s="92" t="s">
        <v>294</v>
      </c>
      <c r="AD809" s="112">
        <f>IF(T809="SOPORTE_TELEFÓNICO",'BASE LIQUIDACION REDEBAN 2025'!$B$19,IF(AND(T809="VISITA_TÉCNICA",Z809="TIPO II"),'BASE LIQUIDACION REDEBAN 2025'!$B$18,'BASE LIQUIDACION REDEBAN 2025'!$B$17))</f>
        <v>35779.500569199998</v>
      </c>
      <c r="AE809" s="97">
        <v>0</v>
      </c>
      <c r="AF809" s="97">
        <f t="shared" si="12"/>
        <v>35779.500569199998</v>
      </c>
    </row>
    <row r="810" spans="1:32" s="85" customFormat="1" ht="13.15">
      <c r="A810" s="178" t="s">
        <v>90</v>
      </c>
      <c r="B810" s="95" t="str">
        <f>VLOOKUP(A810,'CENTRO DE COSTOS'!A:D,4,FALSE)</f>
        <v>JUAN SEBASTIÁN RÍOS CASTRILLÓN</v>
      </c>
      <c r="C810" s="95" t="str">
        <f>VLOOKUP(A810,'CENTRO DE COSTOS'!A:D,2,FALSE)</f>
        <v>0004-0005</v>
      </c>
      <c r="D810" s="178">
        <v>5001</v>
      </c>
      <c r="E810" s="178">
        <v>2324417</v>
      </c>
      <c r="F810" s="178">
        <v>11918</v>
      </c>
      <c r="G810" s="178" t="s">
        <v>290</v>
      </c>
      <c r="H810" s="178" t="s">
        <v>90</v>
      </c>
      <c r="I810" s="178" t="s">
        <v>14343</v>
      </c>
      <c r="J810" s="110" t="s">
        <v>167</v>
      </c>
      <c r="K810" s="178">
        <v>2324417</v>
      </c>
      <c r="L810" s="178" t="s">
        <v>14344</v>
      </c>
      <c r="M810" s="176">
        <v>45826.537499999999</v>
      </c>
      <c r="N810" s="176">
        <v>45833.401342592595</v>
      </c>
      <c r="O810" s="178" t="s">
        <v>9136</v>
      </c>
      <c r="P810" s="178" t="s">
        <v>9137</v>
      </c>
      <c r="Q810" s="178" t="s">
        <v>9138</v>
      </c>
      <c r="R810" s="178" t="s">
        <v>11927</v>
      </c>
      <c r="S810" s="178" t="s">
        <v>11927</v>
      </c>
      <c r="T810" s="178" t="s">
        <v>177</v>
      </c>
      <c r="U810" s="178">
        <v>200</v>
      </c>
      <c r="V810" s="178" t="s">
        <v>14345</v>
      </c>
      <c r="W810" s="177">
        <v>0</v>
      </c>
      <c r="X810" s="178">
        <v>0</v>
      </c>
      <c r="Y810" s="178" t="s">
        <v>173</v>
      </c>
      <c r="Z810" s="178" t="s">
        <v>25</v>
      </c>
      <c r="AA810" s="178" t="s">
        <v>189</v>
      </c>
      <c r="AB810" s="178">
        <v>1</v>
      </c>
      <c r="AC810" s="92">
        <v>0</v>
      </c>
      <c r="AD810" s="112">
        <f>IF(T810="SOPORTE_TELEFÓNICO",'BASE LIQUIDACION REDEBAN 2025'!$B$19,IF(AND(T810="VISITA_TÉCNICA",Z810="TIPO II"),'BASE LIQUIDACION REDEBAN 2025'!$B$18,'BASE LIQUIDACION REDEBAN 2025'!$B$17))</f>
        <v>35779.500569199998</v>
      </c>
      <c r="AE810" s="97">
        <v>0</v>
      </c>
      <c r="AF810" s="97">
        <f t="shared" si="12"/>
        <v>35779.500569199998</v>
      </c>
    </row>
    <row r="811" spans="1:32" s="85" customFormat="1" ht="13.15">
      <c r="A811" s="178" t="s">
        <v>90</v>
      </c>
      <c r="B811" s="95" t="str">
        <f>VLOOKUP(A811,'CENTRO DE COSTOS'!A:D,4,FALSE)</f>
        <v>JUAN SEBASTIÁN RÍOS CASTRILLÓN</v>
      </c>
      <c r="C811" s="95" t="str">
        <f>VLOOKUP(A811,'CENTRO DE COSTOS'!A:D,2,FALSE)</f>
        <v>0004-0005</v>
      </c>
      <c r="D811" s="178">
        <v>5001</v>
      </c>
      <c r="E811" s="178">
        <v>2319158</v>
      </c>
      <c r="F811" s="178">
        <v>77506</v>
      </c>
      <c r="G811" s="178" t="s">
        <v>290</v>
      </c>
      <c r="H811" s="178" t="s">
        <v>90</v>
      </c>
      <c r="I811" s="178" t="s">
        <v>14346</v>
      </c>
      <c r="J811" s="110" t="s">
        <v>167</v>
      </c>
      <c r="K811" s="178">
        <v>2319158</v>
      </c>
      <c r="L811" s="178" t="s">
        <v>14347</v>
      </c>
      <c r="M811" s="176">
        <v>45825.729166666664</v>
      </c>
      <c r="N811" s="176">
        <v>45833.442164351851</v>
      </c>
      <c r="O811" s="178" t="s">
        <v>9136</v>
      </c>
      <c r="P811" s="178" t="s">
        <v>9137</v>
      </c>
      <c r="Q811" s="178" t="s">
        <v>9138</v>
      </c>
      <c r="R811" s="178" t="s">
        <v>11927</v>
      </c>
      <c r="S811" s="178" t="s">
        <v>11927</v>
      </c>
      <c r="T811" s="178" t="s">
        <v>177</v>
      </c>
      <c r="U811" s="178">
        <v>20</v>
      </c>
      <c r="V811" s="178" t="s">
        <v>14348</v>
      </c>
      <c r="W811" s="177">
        <v>0</v>
      </c>
      <c r="X811" s="178">
        <v>0</v>
      </c>
      <c r="Y811" s="178" t="s">
        <v>173</v>
      </c>
      <c r="Z811" s="178" t="s">
        <v>25</v>
      </c>
      <c r="AA811" s="178" t="s">
        <v>189</v>
      </c>
      <c r="AB811" s="178">
        <v>1</v>
      </c>
      <c r="AC811" s="92">
        <v>0</v>
      </c>
      <c r="AD811" s="112">
        <f>IF(T811="SOPORTE_TELEFÓNICO",'BASE LIQUIDACION REDEBAN 2025'!$B$19,IF(AND(T811="VISITA_TÉCNICA",Z811="TIPO II"),'BASE LIQUIDACION REDEBAN 2025'!$B$18,'BASE LIQUIDACION REDEBAN 2025'!$B$17))</f>
        <v>35779.500569199998</v>
      </c>
      <c r="AE811" s="97">
        <v>0</v>
      </c>
      <c r="AF811" s="97">
        <f t="shared" si="12"/>
        <v>35779.500569199998</v>
      </c>
    </row>
    <row r="812" spans="1:32" s="85" customFormat="1" ht="13.15">
      <c r="A812" s="178" t="s">
        <v>90</v>
      </c>
      <c r="B812" s="95" t="str">
        <f>VLOOKUP(A812,'CENTRO DE COSTOS'!A:D,4,FALSE)</f>
        <v>JUAN SEBASTIÁN RÍOS CASTRILLÓN</v>
      </c>
      <c r="C812" s="95" t="str">
        <f>VLOOKUP(A812,'CENTRO DE COSTOS'!A:D,2,FALSE)</f>
        <v>0004-0005</v>
      </c>
      <c r="D812" s="178">
        <v>5148</v>
      </c>
      <c r="E812" s="178">
        <v>2322291</v>
      </c>
      <c r="F812" s="178">
        <v>16346</v>
      </c>
      <c r="G812" s="178" t="s">
        <v>290</v>
      </c>
      <c r="H812" s="178" t="s">
        <v>7074</v>
      </c>
      <c r="I812" s="178" t="s">
        <v>14349</v>
      </c>
      <c r="J812" s="110" t="s">
        <v>167</v>
      </c>
      <c r="K812" s="178">
        <v>2322291</v>
      </c>
      <c r="L812" s="178" t="s">
        <v>14350</v>
      </c>
      <c r="M812" s="176">
        <v>45826.399305555555</v>
      </c>
      <c r="N812" s="176">
        <v>45833.453321759262</v>
      </c>
      <c r="O812" s="178" t="s">
        <v>9136</v>
      </c>
      <c r="P812" s="178" t="s">
        <v>9137</v>
      </c>
      <c r="Q812" s="178" t="s">
        <v>9138</v>
      </c>
      <c r="R812" s="178" t="s">
        <v>11927</v>
      </c>
      <c r="S812" s="178" t="s">
        <v>11927</v>
      </c>
      <c r="T812" s="178" t="s">
        <v>177</v>
      </c>
      <c r="U812" s="178">
        <v>120</v>
      </c>
      <c r="V812" s="178" t="s">
        <v>14351</v>
      </c>
      <c r="W812" s="177">
        <v>0</v>
      </c>
      <c r="X812" s="178">
        <v>0</v>
      </c>
      <c r="Y812" s="178" t="s">
        <v>173</v>
      </c>
      <c r="Z812" s="178" t="s">
        <v>28</v>
      </c>
      <c r="AA812" s="178" t="s">
        <v>189</v>
      </c>
      <c r="AB812" s="178">
        <v>1</v>
      </c>
      <c r="AC812" s="92">
        <v>0</v>
      </c>
      <c r="AD812" s="112">
        <f>IF(T812="SOPORTE_TELEFÓNICO",'BASE LIQUIDACION REDEBAN 2025'!$B$19,IF(AND(T812="VISITA_TÉCNICA",Z812="TIPO II"),'BASE LIQUIDACION REDEBAN 2025'!$B$18,'BASE LIQUIDACION REDEBAN 2025'!$B$17))</f>
        <v>67654.12000000001</v>
      </c>
      <c r="AE812" s="97">
        <v>0</v>
      </c>
      <c r="AF812" s="97">
        <f t="shared" si="12"/>
        <v>67654.12000000001</v>
      </c>
    </row>
    <row r="813" spans="1:32" s="85" customFormat="1" ht="13.15">
      <c r="A813" s="178" t="s">
        <v>90</v>
      </c>
      <c r="B813" s="95" t="str">
        <f>VLOOKUP(A813,'CENTRO DE COSTOS'!A:D,4,FALSE)</f>
        <v>JUAN SEBASTIÁN RÍOS CASTRILLÓN</v>
      </c>
      <c r="C813" s="95" t="str">
        <f>VLOOKUP(A813,'CENTRO DE COSTOS'!A:D,2,FALSE)</f>
        <v>0004-0005</v>
      </c>
      <c r="D813" s="178">
        <v>5088</v>
      </c>
      <c r="E813" s="178">
        <v>2326640</v>
      </c>
      <c r="F813" s="178">
        <v>45785</v>
      </c>
      <c r="G813" s="178" t="s">
        <v>290</v>
      </c>
      <c r="H813" s="178" t="s">
        <v>291</v>
      </c>
      <c r="I813" s="178" t="s">
        <v>7350</v>
      </c>
      <c r="J813" s="110" t="s">
        <v>167</v>
      </c>
      <c r="K813" s="178">
        <v>2326640</v>
      </c>
      <c r="L813" s="178" t="s">
        <v>14352</v>
      </c>
      <c r="M813" s="176">
        <v>45826.725624999999</v>
      </c>
      <c r="N813" s="176">
        <v>45833.454988425925</v>
      </c>
      <c r="O813" s="178" t="s">
        <v>9136</v>
      </c>
      <c r="P813" s="178" t="s">
        <v>9137</v>
      </c>
      <c r="Q813" s="178" t="s">
        <v>9138</v>
      </c>
      <c r="R813" s="178" t="s">
        <v>11927</v>
      </c>
      <c r="S813" s="178" t="s">
        <v>11927</v>
      </c>
      <c r="T813" s="178" t="s">
        <v>177</v>
      </c>
      <c r="U813" s="178">
        <v>190</v>
      </c>
      <c r="V813" s="178" t="s">
        <v>14353</v>
      </c>
      <c r="W813" s="177">
        <v>0</v>
      </c>
      <c r="X813" s="178">
        <v>0</v>
      </c>
      <c r="Y813" s="178" t="s">
        <v>173</v>
      </c>
      <c r="Z813" s="178" t="s">
        <v>25</v>
      </c>
      <c r="AA813" s="178" t="s">
        <v>189</v>
      </c>
      <c r="AB813" s="178">
        <v>1</v>
      </c>
      <c r="AC813" s="92">
        <v>0</v>
      </c>
      <c r="AD813" s="112">
        <f>IF(T813="SOPORTE_TELEFÓNICO",'BASE LIQUIDACION REDEBAN 2025'!$B$19,IF(AND(T813="VISITA_TÉCNICA",Z813="TIPO II"),'BASE LIQUIDACION REDEBAN 2025'!$B$18,'BASE LIQUIDACION REDEBAN 2025'!$B$17))</f>
        <v>35779.500569199998</v>
      </c>
      <c r="AE813" s="97">
        <v>0</v>
      </c>
      <c r="AF813" s="97">
        <f t="shared" si="12"/>
        <v>35779.500569199998</v>
      </c>
    </row>
    <row r="814" spans="1:32" s="85" customFormat="1" ht="13.15">
      <c r="A814" s="178" t="s">
        <v>76</v>
      </c>
      <c r="B814" s="95" t="str">
        <f>VLOOKUP(A814,'CENTRO DE COSTOS'!A:D,4,FALSE)</f>
        <v>DIEGO FERNANDO HENAO CARDONA</v>
      </c>
      <c r="C814" s="95" t="str">
        <f>VLOOKUP(A814,'CENTRO DE COSTOS'!A:D,2,FALSE)</f>
        <v>0004-0003</v>
      </c>
      <c r="D814" s="178">
        <v>76364</v>
      </c>
      <c r="E814" s="178">
        <v>2343787</v>
      </c>
      <c r="F814" s="178">
        <v>67630</v>
      </c>
      <c r="G814" s="178" t="s">
        <v>230</v>
      </c>
      <c r="H814" s="178" t="s">
        <v>7679</v>
      </c>
      <c r="I814" s="178" t="s">
        <v>14354</v>
      </c>
      <c r="J814" s="110" t="s">
        <v>167</v>
      </c>
      <c r="K814" s="178">
        <v>2343787</v>
      </c>
      <c r="L814" s="178" t="s">
        <v>14355</v>
      </c>
      <c r="M814" s="176">
        <v>45832.369444444441</v>
      </c>
      <c r="N814" s="176">
        <v>45833.457280092596</v>
      </c>
      <c r="O814" s="178" t="s">
        <v>9136</v>
      </c>
      <c r="P814" s="178" t="s">
        <v>9137</v>
      </c>
      <c r="Q814" s="178" t="s">
        <v>9138</v>
      </c>
      <c r="R814" s="178" t="s">
        <v>11927</v>
      </c>
      <c r="S814" s="178" t="s">
        <v>11927</v>
      </c>
      <c r="T814" s="178" t="s">
        <v>177</v>
      </c>
      <c r="U814" s="178">
        <v>130</v>
      </c>
      <c r="V814" s="178" t="s">
        <v>14356</v>
      </c>
      <c r="W814" s="177">
        <v>0</v>
      </c>
      <c r="X814" s="178">
        <v>0</v>
      </c>
      <c r="Y814" s="178" t="s">
        <v>173</v>
      </c>
      <c r="Z814" s="178" t="s">
        <v>28</v>
      </c>
      <c r="AA814" s="178" t="s">
        <v>189</v>
      </c>
      <c r="AB814" s="178">
        <v>1</v>
      </c>
      <c r="AC814" s="92">
        <v>0</v>
      </c>
      <c r="AD814" s="112">
        <f>IF(T814="SOPORTE_TELEFÓNICO",'BASE LIQUIDACION REDEBAN 2025'!$B$19,IF(AND(T814="VISITA_TÉCNICA",Z814="TIPO II"),'BASE LIQUIDACION REDEBAN 2025'!$B$18,'BASE LIQUIDACION REDEBAN 2025'!$B$17))</f>
        <v>67654.12000000001</v>
      </c>
      <c r="AE814" s="97">
        <v>0</v>
      </c>
      <c r="AF814" s="97">
        <f t="shared" si="12"/>
        <v>67654.12000000001</v>
      </c>
    </row>
    <row r="815" spans="1:32" s="85" customFormat="1" ht="13.15">
      <c r="A815" s="178" t="s">
        <v>68</v>
      </c>
      <c r="B815" s="95" t="str">
        <f>VLOOKUP(A815,'CENTRO DE COSTOS'!A:D,4,FALSE)</f>
        <v>WILLIAM ASDRUBAL ROZO ROZO</v>
      </c>
      <c r="C815" s="95" t="str">
        <f>VLOOKUP(A815,'CENTRO DE COSTOS'!A:D,2,FALSE)</f>
        <v>0004-0004</v>
      </c>
      <c r="D815" s="178">
        <v>11001</v>
      </c>
      <c r="E815" s="178">
        <v>2344818</v>
      </c>
      <c r="F815" s="178">
        <v>14090</v>
      </c>
      <c r="G815" s="178" t="s">
        <v>298</v>
      </c>
      <c r="H815" s="178" t="s">
        <v>68</v>
      </c>
      <c r="I815" s="178" t="s">
        <v>14357</v>
      </c>
      <c r="J815" s="110" t="s">
        <v>167</v>
      </c>
      <c r="K815" s="178">
        <v>2344818</v>
      </c>
      <c r="L815" s="178" t="s">
        <v>14358</v>
      </c>
      <c r="M815" s="176">
        <v>45832.410416666666</v>
      </c>
      <c r="N815" s="176">
        <v>45833.461319444446</v>
      </c>
      <c r="O815" s="178" t="s">
        <v>9136</v>
      </c>
      <c r="P815" s="178" t="s">
        <v>9137</v>
      </c>
      <c r="Q815" s="178" t="s">
        <v>9138</v>
      </c>
      <c r="R815" s="178" t="s">
        <v>11927</v>
      </c>
      <c r="S815" s="178" t="s">
        <v>11927</v>
      </c>
      <c r="T815" s="178" t="s">
        <v>177</v>
      </c>
      <c r="U815" s="178">
        <v>180</v>
      </c>
      <c r="V815" s="178" t="s">
        <v>14359</v>
      </c>
      <c r="W815" s="177">
        <v>0</v>
      </c>
      <c r="X815" s="178">
        <v>0</v>
      </c>
      <c r="Y815" s="178" t="s">
        <v>173</v>
      </c>
      <c r="Z815" s="178" t="s">
        <v>25</v>
      </c>
      <c r="AA815" s="178" t="s">
        <v>189</v>
      </c>
      <c r="AB815" s="178">
        <v>1</v>
      </c>
      <c r="AC815" s="92" t="s">
        <v>1632</v>
      </c>
      <c r="AD815" s="112">
        <f>IF(T815="SOPORTE_TELEFÓNICO",'BASE LIQUIDACION REDEBAN 2025'!$B$19,IF(AND(T815="VISITA_TÉCNICA",Z815="TIPO II"),'BASE LIQUIDACION REDEBAN 2025'!$B$18,'BASE LIQUIDACION REDEBAN 2025'!$B$17))</f>
        <v>35779.500569199998</v>
      </c>
      <c r="AE815" s="97">
        <v>0</v>
      </c>
      <c r="AF815" s="97">
        <f t="shared" si="12"/>
        <v>35779.500569199998</v>
      </c>
    </row>
    <row r="816" spans="1:32" s="85" customFormat="1" ht="13.15">
      <c r="A816" s="178" t="s">
        <v>76</v>
      </c>
      <c r="B816" s="95" t="str">
        <f>VLOOKUP(A816,'CENTRO DE COSTOS'!A:D,4,FALSE)</f>
        <v>DIEGO FERNANDO HENAO CARDONA</v>
      </c>
      <c r="C816" s="95" t="str">
        <f>VLOOKUP(A816,'CENTRO DE COSTOS'!A:D,2,FALSE)</f>
        <v>0004-0003</v>
      </c>
      <c r="D816" s="178">
        <v>76364</v>
      </c>
      <c r="E816" s="178">
        <v>2346383</v>
      </c>
      <c r="F816" s="178">
        <v>35197</v>
      </c>
      <c r="G816" s="178" t="s">
        <v>230</v>
      </c>
      <c r="H816" s="178" t="s">
        <v>7679</v>
      </c>
      <c r="I816" s="178" t="s">
        <v>9845</v>
      </c>
      <c r="J816" s="110" t="s">
        <v>167</v>
      </c>
      <c r="K816" s="178">
        <v>2346383</v>
      </c>
      <c r="L816" s="178" t="s">
        <v>14360</v>
      </c>
      <c r="M816" s="176">
        <v>45832.488888888889</v>
      </c>
      <c r="N816" s="176">
        <v>45833.47284722222</v>
      </c>
      <c r="O816" s="178" t="s">
        <v>9136</v>
      </c>
      <c r="P816" s="178" t="s">
        <v>9137</v>
      </c>
      <c r="Q816" s="178" t="s">
        <v>9138</v>
      </c>
      <c r="R816" s="178" t="s">
        <v>11927</v>
      </c>
      <c r="S816" s="178" t="s">
        <v>11927</v>
      </c>
      <c r="T816" s="178" t="s">
        <v>177</v>
      </c>
      <c r="U816" s="178">
        <v>280</v>
      </c>
      <c r="V816" s="178" t="s">
        <v>14361</v>
      </c>
      <c r="W816" s="177">
        <v>0</v>
      </c>
      <c r="X816" s="178">
        <v>0</v>
      </c>
      <c r="Y816" s="178" t="s">
        <v>173</v>
      </c>
      <c r="Z816" s="178" t="s">
        <v>28</v>
      </c>
      <c r="AA816" s="178" t="s">
        <v>189</v>
      </c>
      <c r="AB816" s="178">
        <v>1</v>
      </c>
      <c r="AC816" s="92" t="s">
        <v>1163</v>
      </c>
      <c r="AD816" s="112">
        <f>IF(T816="SOPORTE_TELEFÓNICO",'BASE LIQUIDACION REDEBAN 2025'!$B$19,IF(AND(T816="VISITA_TÉCNICA",Z816="TIPO II"),'BASE LIQUIDACION REDEBAN 2025'!$B$18,'BASE LIQUIDACION REDEBAN 2025'!$B$17))</f>
        <v>67654.12000000001</v>
      </c>
      <c r="AE816" s="97">
        <v>0</v>
      </c>
      <c r="AF816" s="97">
        <f t="shared" si="12"/>
        <v>67654.12000000001</v>
      </c>
    </row>
    <row r="817" spans="1:32" s="85" customFormat="1" ht="13.15">
      <c r="A817" s="178" t="s">
        <v>98</v>
      </c>
      <c r="B817" s="95" t="str">
        <f>VLOOKUP(A817,'CENTRO DE COSTOS'!A:D,4,FALSE)</f>
        <v>MIGUEL JULIÁN HERNÁNDEZ GUARÍN</v>
      </c>
      <c r="C817" s="95" t="str">
        <f>VLOOKUP(A817,'CENTRO DE COSTOS'!A:D,2,FALSE)</f>
        <v>0004-0008</v>
      </c>
      <c r="D817" s="178">
        <v>15407</v>
      </c>
      <c r="E817" s="178">
        <v>2347335</v>
      </c>
      <c r="F817" s="178">
        <v>64417</v>
      </c>
      <c r="G817" s="178" t="s">
        <v>371</v>
      </c>
      <c r="H817" s="178" t="s">
        <v>7596</v>
      </c>
      <c r="I817" s="178" t="s">
        <v>14362</v>
      </c>
      <c r="J817" s="110" t="s">
        <v>167</v>
      </c>
      <c r="K817" s="178">
        <v>2347335</v>
      </c>
      <c r="L817" s="178" t="s">
        <v>14363</v>
      </c>
      <c r="M817" s="176">
        <v>45832.567361111112</v>
      </c>
      <c r="N817" s="176">
        <v>45833.479699074072</v>
      </c>
      <c r="O817" s="178" t="s">
        <v>9136</v>
      </c>
      <c r="P817" s="178" t="s">
        <v>9137</v>
      </c>
      <c r="Q817" s="178" t="s">
        <v>9138</v>
      </c>
      <c r="R817" s="178" t="s">
        <v>11927</v>
      </c>
      <c r="S817" s="178" t="s">
        <v>11927</v>
      </c>
      <c r="T817" s="178" t="s">
        <v>177</v>
      </c>
      <c r="U817" s="178">
        <v>40</v>
      </c>
      <c r="V817" s="178" t="s">
        <v>14364</v>
      </c>
      <c r="W817" s="177">
        <v>0</v>
      </c>
      <c r="X817" s="178">
        <v>0</v>
      </c>
      <c r="Y817" s="178" t="s">
        <v>173</v>
      </c>
      <c r="Z817" s="178" t="s">
        <v>28</v>
      </c>
      <c r="AA817" s="178" t="s">
        <v>189</v>
      </c>
      <c r="AB817" s="178">
        <v>1</v>
      </c>
      <c r="AC817" s="92" t="s">
        <v>829</v>
      </c>
      <c r="AD817" s="112">
        <f>IF(T817="SOPORTE_TELEFÓNICO",'BASE LIQUIDACION REDEBAN 2025'!$B$19,IF(AND(T817="VISITA_TÉCNICA",Z817="TIPO II"),'BASE LIQUIDACION REDEBAN 2025'!$B$18,'BASE LIQUIDACION REDEBAN 2025'!$B$17))</f>
        <v>67654.12000000001</v>
      </c>
      <c r="AE817" s="97">
        <v>0</v>
      </c>
      <c r="AF817" s="97">
        <f t="shared" ref="AF817:AF879" si="13">IF(T817="VISITA_TÉCNICA",AD817*AB817,AD817)</f>
        <v>67654.12000000001</v>
      </c>
    </row>
    <row r="818" spans="1:32" s="85" customFormat="1" ht="13.15">
      <c r="A818" s="178" t="s">
        <v>76</v>
      </c>
      <c r="B818" s="95" t="str">
        <f>VLOOKUP(A818,'CENTRO DE COSTOS'!A:D,4,FALSE)</f>
        <v>DIEGO FERNANDO HENAO CARDONA</v>
      </c>
      <c r="C818" s="95" t="str">
        <f>VLOOKUP(A818,'CENTRO DE COSTOS'!A:D,2,FALSE)</f>
        <v>0004-0003</v>
      </c>
      <c r="D818" s="178">
        <v>76364</v>
      </c>
      <c r="E818" s="178">
        <v>2346378</v>
      </c>
      <c r="F818" s="178">
        <v>79304</v>
      </c>
      <c r="G818" s="178" t="s">
        <v>230</v>
      </c>
      <c r="H818" s="178" t="s">
        <v>7679</v>
      </c>
      <c r="I818" s="178" t="s">
        <v>14365</v>
      </c>
      <c r="J818" s="110" t="s">
        <v>167</v>
      </c>
      <c r="K818" s="178">
        <v>2346378</v>
      </c>
      <c r="L818" s="178" t="s">
        <v>14366</v>
      </c>
      <c r="M818" s="176">
        <v>45832.488194444442</v>
      </c>
      <c r="N818" s="176">
        <v>45833.486574074072</v>
      </c>
      <c r="O818" s="178" t="s">
        <v>9136</v>
      </c>
      <c r="P818" s="178" t="s">
        <v>9137</v>
      </c>
      <c r="Q818" s="178" t="s">
        <v>9138</v>
      </c>
      <c r="R818" s="178" t="s">
        <v>11927</v>
      </c>
      <c r="S818" s="178" t="s">
        <v>11927</v>
      </c>
      <c r="T818" s="178" t="s">
        <v>177</v>
      </c>
      <c r="U818" s="178">
        <v>20</v>
      </c>
      <c r="V818" s="178" t="s">
        <v>14367</v>
      </c>
      <c r="W818" s="177">
        <v>0</v>
      </c>
      <c r="X818" s="178">
        <v>0</v>
      </c>
      <c r="Y818" s="178" t="s">
        <v>173</v>
      </c>
      <c r="Z818" s="178" t="s">
        <v>28</v>
      </c>
      <c r="AA818" s="178" t="s">
        <v>189</v>
      </c>
      <c r="AB818" s="178">
        <v>1</v>
      </c>
      <c r="AC818" s="92" t="s">
        <v>835</v>
      </c>
      <c r="AD818" s="112">
        <f>IF(T818="SOPORTE_TELEFÓNICO",'BASE LIQUIDACION REDEBAN 2025'!$B$19,IF(AND(T818="VISITA_TÉCNICA",Z818="TIPO II"),'BASE LIQUIDACION REDEBAN 2025'!$B$18,'BASE LIQUIDACION REDEBAN 2025'!$B$17))</f>
        <v>67654.12000000001</v>
      </c>
      <c r="AE818" s="97">
        <v>0</v>
      </c>
      <c r="AF818" s="97">
        <f t="shared" si="13"/>
        <v>67654.12000000001</v>
      </c>
    </row>
    <row r="819" spans="1:32" s="85" customFormat="1" ht="13.15">
      <c r="A819" s="178" t="s">
        <v>93</v>
      </c>
      <c r="B819" s="95" t="str">
        <f>VLOOKUP(A819,'CENTRO DE COSTOS'!A:D,4,FALSE)</f>
        <v>DIEGO FERNANDO HENAO CARDONA</v>
      </c>
      <c r="C819" s="95" t="str">
        <f>VLOOKUP(A819,'CENTRO DE COSTOS'!A:D,2,FALSE)</f>
        <v>0004-0003</v>
      </c>
      <c r="D819" s="178">
        <v>52540</v>
      </c>
      <c r="E819" s="178">
        <v>2310562</v>
      </c>
      <c r="F819" s="178">
        <v>55514</v>
      </c>
      <c r="G819" s="178" t="s">
        <v>162</v>
      </c>
      <c r="H819" s="178" t="s">
        <v>14368</v>
      </c>
      <c r="I819" s="178" t="s">
        <v>14369</v>
      </c>
      <c r="J819" s="110" t="s">
        <v>167</v>
      </c>
      <c r="K819" s="178">
        <v>2310562</v>
      </c>
      <c r="L819" s="178" t="s">
        <v>14370</v>
      </c>
      <c r="M819" s="176">
        <v>45824.594444444447</v>
      </c>
      <c r="N819" s="176">
        <v>45833.513402777775</v>
      </c>
      <c r="O819" s="178" t="s">
        <v>9136</v>
      </c>
      <c r="P819" s="178" t="s">
        <v>9137</v>
      </c>
      <c r="Q819" s="178" t="s">
        <v>9138</v>
      </c>
      <c r="R819" s="178" t="s">
        <v>11927</v>
      </c>
      <c r="S819" s="178" t="s">
        <v>11927</v>
      </c>
      <c r="T819" s="178" t="s">
        <v>9971</v>
      </c>
      <c r="U819" s="178">
        <v>30</v>
      </c>
      <c r="V819" s="178" t="s">
        <v>14371</v>
      </c>
      <c r="W819" s="177">
        <v>240030940689</v>
      </c>
      <c r="X819" s="178" t="s">
        <v>14161</v>
      </c>
      <c r="Y819" s="178" t="s">
        <v>173</v>
      </c>
      <c r="Z819" s="178" t="s">
        <v>32</v>
      </c>
      <c r="AA819" s="178" t="s">
        <v>189</v>
      </c>
      <c r="AB819" s="178">
        <v>0</v>
      </c>
      <c r="AC819" s="92" t="s">
        <v>294</v>
      </c>
      <c r="AD819" s="112">
        <f>IF(T819="SOPORTE_TELEFÓNICO",'BASE LIQUIDACION REDEBAN 2025'!$B$19,IF(AND(T819="VISITA_TÉCNICA",Z819="TIPO II"),'BASE LIQUIDACION REDEBAN 2025'!$B$18,'BASE LIQUIDACION REDEBAN 2025'!$B$17))</f>
        <v>35779.500569199998</v>
      </c>
      <c r="AE819" s="97">
        <v>0</v>
      </c>
      <c r="AF819" s="97">
        <f t="shared" si="13"/>
        <v>35779.500569199998</v>
      </c>
    </row>
    <row r="820" spans="1:32" s="85" customFormat="1" ht="13.15">
      <c r="A820" s="178" t="s">
        <v>72</v>
      </c>
      <c r="B820" s="95" t="str">
        <f>VLOOKUP(A820,'CENTRO DE COSTOS'!A:D,4,FALSE)</f>
        <v>MIGUEL JULIÁN HERNÁNDEZ GUARÍN</v>
      </c>
      <c r="C820" s="95" t="str">
        <f>VLOOKUP(A820,'CENTRO DE COSTOS'!A:D,2,FALSE)</f>
        <v>0004-0008</v>
      </c>
      <c r="D820" s="178">
        <v>68081</v>
      </c>
      <c r="E820" s="178">
        <v>2326998</v>
      </c>
      <c r="F820" s="178">
        <v>57719</v>
      </c>
      <c r="G820" s="178" t="s">
        <v>180</v>
      </c>
      <c r="H820" s="178" t="s">
        <v>4156</v>
      </c>
      <c r="I820" s="178" t="s">
        <v>13029</v>
      </c>
      <c r="J820" s="110" t="s">
        <v>167</v>
      </c>
      <c r="K820" s="178">
        <v>2326998</v>
      </c>
      <c r="L820" s="178" t="s">
        <v>14372</v>
      </c>
      <c r="M820" s="176">
        <v>45827.333333333336</v>
      </c>
      <c r="N820" s="176">
        <v>45833.517106481479</v>
      </c>
      <c r="O820" s="178" t="s">
        <v>9136</v>
      </c>
      <c r="P820" s="178" t="s">
        <v>9137</v>
      </c>
      <c r="Q820" s="178" t="s">
        <v>9138</v>
      </c>
      <c r="R820" s="178" t="s">
        <v>11927</v>
      </c>
      <c r="S820" s="178" t="s">
        <v>11927</v>
      </c>
      <c r="T820" s="178" t="s">
        <v>9971</v>
      </c>
      <c r="U820" s="178">
        <v>20</v>
      </c>
      <c r="V820" s="178" t="s">
        <v>14373</v>
      </c>
      <c r="W820" s="177" t="s">
        <v>14374</v>
      </c>
      <c r="X820" s="178" t="s">
        <v>11942</v>
      </c>
      <c r="Y820" s="178" t="s">
        <v>11943</v>
      </c>
      <c r="Z820" s="178" t="s">
        <v>30</v>
      </c>
      <c r="AA820" s="178" t="s">
        <v>189</v>
      </c>
      <c r="AB820" s="178">
        <v>0</v>
      </c>
      <c r="AC820" s="92">
        <v>0</v>
      </c>
      <c r="AD820" s="112">
        <f>IF(T820="SOPORTE_TELEFÓNICO",'BASE LIQUIDACION REDEBAN 2025'!$B$19,IF(AND(T820="VISITA_TÉCNICA",Z820="TIPO II"),'BASE LIQUIDACION REDEBAN 2025'!$B$18,'BASE LIQUIDACION REDEBAN 2025'!$B$17))</f>
        <v>35779.500569199998</v>
      </c>
      <c r="AE820" s="97">
        <v>0</v>
      </c>
      <c r="AF820" s="97">
        <f t="shared" si="13"/>
        <v>35779.500569199998</v>
      </c>
    </row>
    <row r="821" spans="1:32" s="85" customFormat="1" ht="13.15">
      <c r="A821" s="178" t="s">
        <v>90</v>
      </c>
      <c r="B821" s="95" t="str">
        <f>VLOOKUP(A821,'CENTRO DE COSTOS'!A:D,4,FALSE)</f>
        <v>JUAN SEBASTIÁN RÍOS CASTRILLÓN</v>
      </c>
      <c r="C821" s="95" t="str">
        <f>VLOOKUP(A821,'CENTRO DE COSTOS'!A:D,2,FALSE)</f>
        <v>0004-0005</v>
      </c>
      <c r="D821" s="178">
        <v>5001</v>
      </c>
      <c r="E821" s="178">
        <v>2324480</v>
      </c>
      <c r="F821" s="178">
        <v>79001</v>
      </c>
      <c r="G821" s="178" t="s">
        <v>290</v>
      </c>
      <c r="H821" s="178" t="s">
        <v>90</v>
      </c>
      <c r="I821" s="178" t="s">
        <v>12461</v>
      </c>
      <c r="J821" s="110" t="s">
        <v>167</v>
      </c>
      <c r="K821" s="178">
        <v>2324480</v>
      </c>
      <c r="L821" s="178" t="s">
        <v>14375</v>
      </c>
      <c r="M821" s="176">
        <v>45826.570138888892</v>
      </c>
      <c r="N821" s="176">
        <v>45833.568159722221</v>
      </c>
      <c r="O821" s="178" t="s">
        <v>9136</v>
      </c>
      <c r="P821" s="178" t="s">
        <v>9137</v>
      </c>
      <c r="Q821" s="178" t="s">
        <v>9138</v>
      </c>
      <c r="R821" s="178" t="s">
        <v>11927</v>
      </c>
      <c r="S821" s="178" t="s">
        <v>11927</v>
      </c>
      <c r="T821" s="178" t="s">
        <v>177</v>
      </c>
      <c r="U821" s="178">
        <v>60</v>
      </c>
      <c r="V821" s="178" t="s">
        <v>14376</v>
      </c>
      <c r="W821" s="177">
        <v>0</v>
      </c>
      <c r="X821" s="178">
        <v>0</v>
      </c>
      <c r="Y821" s="178" t="s">
        <v>173</v>
      </c>
      <c r="Z821" s="178" t="s">
        <v>25</v>
      </c>
      <c r="AA821" s="178" t="s">
        <v>189</v>
      </c>
      <c r="AB821" s="178">
        <v>1</v>
      </c>
      <c r="AC821" s="92" t="s">
        <v>219</v>
      </c>
      <c r="AD821" s="112">
        <f>IF(T821="SOPORTE_TELEFÓNICO",'BASE LIQUIDACION REDEBAN 2025'!$B$19,IF(AND(T821="VISITA_TÉCNICA",Z821="TIPO II"),'BASE LIQUIDACION REDEBAN 2025'!$B$18,'BASE LIQUIDACION REDEBAN 2025'!$B$17))</f>
        <v>35779.500569199998</v>
      </c>
      <c r="AE821" s="97">
        <v>0</v>
      </c>
      <c r="AF821" s="97">
        <f t="shared" si="13"/>
        <v>35779.500569199998</v>
      </c>
    </row>
    <row r="822" spans="1:32" s="85" customFormat="1" ht="13.15">
      <c r="A822" s="178" t="s">
        <v>90</v>
      </c>
      <c r="B822" s="95" t="str">
        <f>VLOOKUP(A822,'CENTRO DE COSTOS'!A:D,4,FALSE)</f>
        <v>JUAN SEBASTIÁN RÍOS CASTRILLÓN</v>
      </c>
      <c r="C822" s="95" t="str">
        <f>VLOOKUP(A822,'CENTRO DE COSTOS'!A:D,2,FALSE)</f>
        <v>0004-0005</v>
      </c>
      <c r="D822" s="178">
        <v>5360</v>
      </c>
      <c r="E822" s="178">
        <v>2324787</v>
      </c>
      <c r="F822" s="178">
        <v>35410</v>
      </c>
      <c r="G822" s="178" t="s">
        <v>290</v>
      </c>
      <c r="H822" s="178" t="s">
        <v>464</v>
      </c>
      <c r="I822" s="178" t="s">
        <v>14377</v>
      </c>
      <c r="J822" s="110" t="s">
        <v>167</v>
      </c>
      <c r="K822" s="178">
        <v>2324787</v>
      </c>
      <c r="L822" s="178" t="s">
        <v>14378</v>
      </c>
      <c r="M822" s="176">
        <v>45826.600694444445</v>
      </c>
      <c r="N822" s="176">
        <v>45833.569525462961</v>
      </c>
      <c r="O822" s="178" t="s">
        <v>9136</v>
      </c>
      <c r="P822" s="178" t="s">
        <v>9137</v>
      </c>
      <c r="Q822" s="178" t="s">
        <v>9138</v>
      </c>
      <c r="R822" s="178" t="s">
        <v>11927</v>
      </c>
      <c r="S822" s="178" t="s">
        <v>11927</v>
      </c>
      <c r="T822" s="178" t="s">
        <v>177</v>
      </c>
      <c r="U822" s="178">
        <v>210</v>
      </c>
      <c r="V822" s="178" t="s">
        <v>14379</v>
      </c>
      <c r="W822" s="177">
        <v>0</v>
      </c>
      <c r="X822" s="178">
        <v>0</v>
      </c>
      <c r="Y822" s="178" t="s">
        <v>173</v>
      </c>
      <c r="Z822" s="178" t="s">
        <v>25</v>
      </c>
      <c r="AA822" s="178" t="s">
        <v>189</v>
      </c>
      <c r="AB822" s="178">
        <v>1</v>
      </c>
      <c r="AC822" s="92" t="s">
        <v>835</v>
      </c>
      <c r="AD822" s="112">
        <f>IF(T822="SOPORTE_TELEFÓNICO",'BASE LIQUIDACION REDEBAN 2025'!$B$19,IF(AND(T822="VISITA_TÉCNICA",Z822="TIPO II"),'BASE LIQUIDACION REDEBAN 2025'!$B$18,'BASE LIQUIDACION REDEBAN 2025'!$B$17))</f>
        <v>35779.500569199998</v>
      </c>
      <c r="AE822" s="97">
        <v>0</v>
      </c>
      <c r="AF822" s="97">
        <f t="shared" si="13"/>
        <v>35779.500569199998</v>
      </c>
    </row>
    <row r="823" spans="1:32" s="85" customFormat="1" ht="13.15">
      <c r="A823" s="178" t="s">
        <v>90</v>
      </c>
      <c r="B823" s="95" t="str">
        <f>VLOOKUP(A823,'CENTRO DE COSTOS'!A:D,4,FALSE)</f>
        <v>JUAN SEBASTIÁN RÍOS CASTRILLÓN</v>
      </c>
      <c r="C823" s="95" t="str">
        <f>VLOOKUP(A823,'CENTRO DE COSTOS'!A:D,2,FALSE)</f>
        <v>0004-0005</v>
      </c>
      <c r="D823" s="178">
        <v>5591</v>
      </c>
      <c r="E823" s="178">
        <v>2326865</v>
      </c>
      <c r="F823" s="178">
        <v>66742</v>
      </c>
      <c r="G823" s="178" t="s">
        <v>290</v>
      </c>
      <c r="H823" s="178" t="s">
        <v>1734</v>
      </c>
      <c r="I823" s="178" t="s">
        <v>14380</v>
      </c>
      <c r="J823" s="110" t="s">
        <v>167</v>
      </c>
      <c r="K823" s="178">
        <v>2326865</v>
      </c>
      <c r="L823" s="178" t="s">
        <v>14381</v>
      </c>
      <c r="M823" s="176">
        <v>45827.333333333336</v>
      </c>
      <c r="N823" s="176">
        <v>45833.570752314816</v>
      </c>
      <c r="O823" s="178" t="s">
        <v>9136</v>
      </c>
      <c r="P823" s="178" t="s">
        <v>9137</v>
      </c>
      <c r="Q823" s="178" t="s">
        <v>9138</v>
      </c>
      <c r="R823" s="178" t="s">
        <v>11927</v>
      </c>
      <c r="S823" s="178" t="s">
        <v>11927</v>
      </c>
      <c r="T823" s="178" t="s">
        <v>9971</v>
      </c>
      <c r="U823" s="178">
        <v>10</v>
      </c>
      <c r="V823" s="178" t="s">
        <v>14382</v>
      </c>
      <c r="W823" s="177" t="s">
        <v>11929</v>
      </c>
      <c r="X823" s="178" t="s">
        <v>11929</v>
      </c>
      <c r="Y823" s="178" t="s">
        <v>173</v>
      </c>
      <c r="Z823" s="178" t="s">
        <v>32</v>
      </c>
      <c r="AA823" s="178" t="s">
        <v>189</v>
      </c>
      <c r="AB823" s="178">
        <v>0</v>
      </c>
      <c r="AC823" s="92" t="s">
        <v>10117</v>
      </c>
      <c r="AD823" s="112">
        <f>IF(T823="SOPORTE_TELEFÓNICO",'BASE LIQUIDACION REDEBAN 2025'!$B$19,IF(AND(T823="VISITA_TÉCNICA",Z823="TIPO II"),'BASE LIQUIDACION REDEBAN 2025'!$B$18,'BASE LIQUIDACION REDEBAN 2025'!$B$17))</f>
        <v>35779.500569199998</v>
      </c>
      <c r="AE823" s="97">
        <v>0</v>
      </c>
      <c r="AF823" s="97">
        <f t="shared" si="13"/>
        <v>35779.500569199998</v>
      </c>
    </row>
    <row r="824" spans="1:32" s="85" customFormat="1" ht="13.15">
      <c r="A824" s="178" t="s">
        <v>81</v>
      </c>
      <c r="B824" s="95" t="str">
        <f>VLOOKUP(A824,'CENTRO DE COSTOS'!A:D,4,FALSE)</f>
        <v>MIGUEL JULIÁN HERNÁNDEZ GUARÍN</v>
      </c>
      <c r="C824" s="95" t="str">
        <f>VLOOKUP(A824,'CENTRO DE COSTOS'!A:D,2,FALSE)</f>
        <v>0004-0008</v>
      </c>
      <c r="D824" s="178">
        <v>54405</v>
      </c>
      <c r="E824" s="178">
        <v>2339573</v>
      </c>
      <c r="F824" s="178">
        <v>58424</v>
      </c>
      <c r="G824" s="178" t="s">
        <v>408</v>
      </c>
      <c r="H824" s="178" t="s">
        <v>3209</v>
      </c>
      <c r="I824" s="178" t="s">
        <v>14383</v>
      </c>
      <c r="J824" s="110" t="s">
        <v>167</v>
      </c>
      <c r="K824" s="178">
        <v>2339573</v>
      </c>
      <c r="L824" s="178" t="s">
        <v>14384</v>
      </c>
      <c r="M824" s="176">
        <v>45829.375</v>
      </c>
      <c r="N824" s="176">
        <v>45833.572997685187</v>
      </c>
      <c r="O824" s="178" t="s">
        <v>9136</v>
      </c>
      <c r="P824" s="178" t="s">
        <v>9137</v>
      </c>
      <c r="Q824" s="178" t="s">
        <v>9138</v>
      </c>
      <c r="R824" s="178" t="s">
        <v>11927</v>
      </c>
      <c r="S824" s="178" t="s">
        <v>11927</v>
      </c>
      <c r="T824" s="178" t="s">
        <v>177</v>
      </c>
      <c r="U824" s="178">
        <v>10</v>
      </c>
      <c r="V824" s="178" t="s">
        <v>14385</v>
      </c>
      <c r="W824" s="177">
        <v>0</v>
      </c>
      <c r="X824" s="178">
        <v>0</v>
      </c>
      <c r="Y824" s="178" t="s">
        <v>173</v>
      </c>
      <c r="Z824" s="178" t="s">
        <v>25</v>
      </c>
      <c r="AA824" s="178" t="s">
        <v>189</v>
      </c>
      <c r="AB824" s="178">
        <v>1</v>
      </c>
      <c r="AC824" s="92" t="s">
        <v>294</v>
      </c>
      <c r="AD824" s="112">
        <f>IF(T824="SOPORTE_TELEFÓNICO",'BASE LIQUIDACION REDEBAN 2025'!$B$19,IF(AND(T824="VISITA_TÉCNICA",Z824="TIPO II"),'BASE LIQUIDACION REDEBAN 2025'!$B$18,'BASE LIQUIDACION REDEBAN 2025'!$B$17))</f>
        <v>35779.500569199998</v>
      </c>
      <c r="AE824" s="97">
        <v>0</v>
      </c>
      <c r="AF824" s="97">
        <f t="shared" si="13"/>
        <v>35779.500569199998</v>
      </c>
    </row>
    <row r="825" spans="1:32" s="85" customFormat="1" ht="13.15">
      <c r="A825" s="178" t="s">
        <v>68</v>
      </c>
      <c r="B825" s="95" t="str">
        <f>VLOOKUP(A825,'CENTRO DE COSTOS'!A:D,4,FALSE)</f>
        <v>WILLIAM ASDRUBAL ROZO ROZO</v>
      </c>
      <c r="C825" s="95" t="str">
        <f>VLOOKUP(A825,'CENTRO DE COSTOS'!A:D,2,FALSE)</f>
        <v>0004-0004</v>
      </c>
      <c r="D825" s="178">
        <v>11001</v>
      </c>
      <c r="E825" s="178">
        <v>2339902</v>
      </c>
      <c r="F825" s="178">
        <v>72123</v>
      </c>
      <c r="G825" s="178" t="s">
        <v>298</v>
      </c>
      <c r="H825" s="178" t="s">
        <v>68</v>
      </c>
      <c r="I825" s="178" t="s">
        <v>14386</v>
      </c>
      <c r="J825" s="110" t="s">
        <v>167</v>
      </c>
      <c r="K825" s="178">
        <v>2339902</v>
      </c>
      <c r="L825" s="178" t="s">
        <v>14387</v>
      </c>
      <c r="M825" s="176">
        <v>45829.409722222219</v>
      </c>
      <c r="N825" s="176">
        <v>45833.574120370373</v>
      </c>
      <c r="O825" s="178" t="s">
        <v>9136</v>
      </c>
      <c r="P825" s="178" t="s">
        <v>9137</v>
      </c>
      <c r="Q825" s="178" t="s">
        <v>9138</v>
      </c>
      <c r="R825" s="178" t="s">
        <v>11927</v>
      </c>
      <c r="S825" s="178" t="s">
        <v>11927</v>
      </c>
      <c r="T825" s="178" t="s">
        <v>177</v>
      </c>
      <c r="U825" s="178">
        <v>20</v>
      </c>
      <c r="V825" s="178" t="s">
        <v>14388</v>
      </c>
      <c r="W825" s="177">
        <v>0</v>
      </c>
      <c r="X825" s="178">
        <v>0</v>
      </c>
      <c r="Y825" s="178" t="s">
        <v>173</v>
      </c>
      <c r="Z825" s="178" t="s">
        <v>25</v>
      </c>
      <c r="AA825" s="178" t="s">
        <v>189</v>
      </c>
      <c r="AB825" s="178">
        <v>1</v>
      </c>
      <c r="AC825" s="92" t="s">
        <v>3735</v>
      </c>
      <c r="AD825" s="112">
        <f>IF(T825="SOPORTE_TELEFÓNICO",'BASE LIQUIDACION REDEBAN 2025'!$B$19,IF(AND(T825="VISITA_TÉCNICA",Z825="TIPO II"),'BASE LIQUIDACION REDEBAN 2025'!$B$18,'BASE LIQUIDACION REDEBAN 2025'!$B$17))</f>
        <v>35779.500569199998</v>
      </c>
      <c r="AE825" s="97">
        <v>0</v>
      </c>
      <c r="AF825" s="97">
        <f t="shared" si="13"/>
        <v>35779.500569199998</v>
      </c>
    </row>
    <row r="826" spans="1:32" s="85" customFormat="1" ht="13.15">
      <c r="A826" s="178" t="s">
        <v>81</v>
      </c>
      <c r="B826" s="95" t="str">
        <f>VLOOKUP(A826,'CENTRO DE COSTOS'!A:D,4,FALSE)</f>
        <v>MIGUEL JULIÁN HERNÁNDEZ GUARÍN</v>
      </c>
      <c r="C826" s="95" t="str">
        <f>VLOOKUP(A826,'CENTRO DE COSTOS'!A:D,2,FALSE)</f>
        <v>0004-0008</v>
      </c>
      <c r="D826" s="178">
        <v>54405</v>
      </c>
      <c r="E826" s="178">
        <v>2346748</v>
      </c>
      <c r="F826" s="178">
        <v>73004</v>
      </c>
      <c r="G826" s="178" t="s">
        <v>408</v>
      </c>
      <c r="H826" s="178" t="s">
        <v>3209</v>
      </c>
      <c r="I826" s="178" t="s">
        <v>14389</v>
      </c>
      <c r="J826" s="110" t="s">
        <v>167</v>
      </c>
      <c r="K826" s="178">
        <v>2346748</v>
      </c>
      <c r="L826" s="178" t="s">
        <v>14390</v>
      </c>
      <c r="M826" s="176">
        <v>45832.501388888886</v>
      </c>
      <c r="N826" s="176">
        <v>45833.576122685183</v>
      </c>
      <c r="O826" s="178" t="s">
        <v>9136</v>
      </c>
      <c r="P826" s="178" t="s">
        <v>9137</v>
      </c>
      <c r="Q826" s="178" t="s">
        <v>9138</v>
      </c>
      <c r="R826" s="178" t="s">
        <v>11927</v>
      </c>
      <c r="S826" s="178" t="s">
        <v>11927</v>
      </c>
      <c r="T826" s="178" t="s">
        <v>177</v>
      </c>
      <c r="U826" s="178">
        <v>90</v>
      </c>
      <c r="V826" s="178" t="s">
        <v>14391</v>
      </c>
      <c r="W826" s="177">
        <v>0</v>
      </c>
      <c r="X826" s="178">
        <v>0</v>
      </c>
      <c r="Y826" s="178" t="s">
        <v>173</v>
      </c>
      <c r="Z826" s="178" t="s">
        <v>25</v>
      </c>
      <c r="AA826" s="178" t="s">
        <v>189</v>
      </c>
      <c r="AB826" s="178">
        <v>1</v>
      </c>
      <c r="AC826" s="92" t="s">
        <v>3263</v>
      </c>
      <c r="AD826" s="112">
        <f>IF(T826="SOPORTE_TELEFÓNICO",'BASE LIQUIDACION REDEBAN 2025'!$B$19,IF(AND(T826="VISITA_TÉCNICA",Z826="TIPO II"),'BASE LIQUIDACION REDEBAN 2025'!$B$18,'BASE LIQUIDACION REDEBAN 2025'!$B$17))</f>
        <v>35779.500569199998</v>
      </c>
      <c r="AE826" s="97">
        <v>0</v>
      </c>
      <c r="AF826" s="97">
        <f t="shared" si="13"/>
        <v>35779.500569199998</v>
      </c>
    </row>
    <row r="827" spans="1:32" s="85" customFormat="1" ht="13.15">
      <c r="A827" s="178" t="s">
        <v>80</v>
      </c>
      <c r="B827" s="95" t="str">
        <f>VLOOKUP(A827,'CENTRO DE COSTOS'!A:D,4,FALSE)</f>
        <v>JOSE MAURICIO HERNANDEZ ROJAS</v>
      </c>
      <c r="C827" s="95" t="str">
        <f>VLOOKUP(A827,'CENTRO DE COSTOS'!A:D,2,FALSE)</f>
        <v>0004-0001</v>
      </c>
      <c r="D827" s="178">
        <v>13836</v>
      </c>
      <c r="E827" s="178">
        <v>2339102</v>
      </c>
      <c r="F827" s="178">
        <v>22622</v>
      </c>
      <c r="G827" s="178" t="s">
        <v>364</v>
      </c>
      <c r="H827" s="178" t="s">
        <v>1527</v>
      </c>
      <c r="I827" s="178" t="s">
        <v>14392</v>
      </c>
      <c r="J827" s="110" t="s">
        <v>167</v>
      </c>
      <c r="K827" s="178">
        <v>2339102</v>
      </c>
      <c r="L827" s="178" t="s">
        <v>14393</v>
      </c>
      <c r="M827" s="176">
        <v>45828.735023148147</v>
      </c>
      <c r="N827" s="176">
        <v>45833.578993055555</v>
      </c>
      <c r="O827" s="178" t="s">
        <v>9136</v>
      </c>
      <c r="P827" s="178" t="s">
        <v>9137</v>
      </c>
      <c r="Q827" s="178" t="s">
        <v>9138</v>
      </c>
      <c r="R827" s="178" t="s">
        <v>11927</v>
      </c>
      <c r="S827" s="178" t="s">
        <v>11927</v>
      </c>
      <c r="T827" s="178" t="s">
        <v>177</v>
      </c>
      <c r="U827" s="178">
        <v>70</v>
      </c>
      <c r="V827" s="178" t="s">
        <v>14394</v>
      </c>
      <c r="W827" s="177">
        <v>0</v>
      </c>
      <c r="X827" s="178">
        <v>0</v>
      </c>
      <c r="Y827" s="178" t="s">
        <v>173</v>
      </c>
      <c r="Z827" s="178" t="s">
        <v>28</v>
      </c>
      <c r="AA827" s="178" t="s">
        <v>189</v>
      </c>
      <c r="AB827" s="178">
        <v>1</v>
      </c>
      <c r="AC827" s="92" t="s">
        <v>608</v>
      </c>
      <c r="AD827" s="112">
        <f>IF(T827="SOPORTE_TELEFÓNICO",'BASE LIQUIDACION REDEBAN 2025'!$B$19,IF(AND(T827="VISITA_TÉCNICA",Z827="TIPO II"),'BASE LIQUIDACION REDEBAN 2025'!$B$18,'BASE LIQUIDACION REDEBAN 2025'!$B$17))</f>
        <v>67654.12000000001</v>
      </c>
      <c r="AE827" s="97">
        <v>0</v>
      </c>
      <c r="AF827" s="97">
        <f t="shared" si="13"/>
        <v>67654.12000000001</v>
      </c>
    </row>
    <row r="828" spans="1:32" s="85" customFormat="1" ht="13.15">
      <c r="A828" s="178" t="s">
        <v>72</v>
      </c>
      <c r="B828" s="95" t="str">
        <f>VLOOKUP(A828,'CENTRO DE COSTOS'!A:D,4,FALSE)</f>
        <v>MIGUEL JULIÁN HERNÁNDEZ GUARÍN</v>
      </c>
      <c r="C828" s="95" t="str">
        <f>VLOOKUP(A828,'CENTRO DE COSTOS'!A:D,2,FALSE)</f>
        <v>0004-0008</v>
      </c>
      <c r="D828" s="178">
        <v>68276</v>
      </c>
      <c r="E828" s="178">
        <v>2346386</v>
      </c>
      <c r="F828" s="178">
        <v>51879</v>
      </c>
      <c r="G828" s="178" t="s">
        <v>180</v>
      </c>
      <c r="H828" s="178" t="s">
        <v>181</v>
      </c>
      <c r="I828" s="178" t="s">
        <v>5834</v>
      </c>
      <c r="J828" s="110" t="s">
        <v>167</v>
      </c>
      <c r="K828" s="178">
        <v>2346386</v>
      </c>
      <c r="L828" s="178" t="s">
        <v>14395</v>
      </c>
      <c r="M828" s="176">
        <v>45832.489583333336</v>
      </c>
      <c r="N828" s="176">
        <v>45833.580034722225</v>
      </c>
      <c r="O828" s="178" t="s">
        <v>9136</v>
      </c>
      <c r="P828" s="178" t="s">
        <v>9137</v>
      </c>
      <c r="Q828" s="178" t="s">
        <v>9138</v>
      </c>
      <c r="R828" s="178" t="s">
        <v>11927</v>
      </c>
      <c r="S828" s="178" t="s">
        <v>11927</v>
      </c>
      <c r="T828" s="178" t="s">
        <v>177</v>
      </c>
      <c r="U828" s="178">
        <v>50</v>
      </c>
      <c r="V828" s="178" t="s">
        <v>14396</v>
      </c>
      <c r="W828" s="177">
        <v>0</v>
      </c>
      <c r="X828" s="178">
        <v>0</v>
      </c>
      <c r="Y828" s="178" t="s">
        <v>173</v>
      </c>
      <c r="Z828" s="178" t="s">
        <v>25</v>
      </c>
      <c r="AA828" s="178" t="s">
        <v>189</v>
      </c>
      <c r="AB828" s="178">
        <v>1</v>
      </c>
      <c r="AC828" s="92" t="s">
        <v>453</v>
      </c>
      <c r="AD828" s="112">
        <f>IF(T828="SOPORTE_TELEFÓNICO",'BASE LIQUIDACION REDEBAN 2025'!$B$19,IF(AND(T828="VISITA_TÉCNICA",Z828="TIPO II"),'BASE LIQUIDACION REDEBAN 2025'!$B$18,'BASE LIQUIDACION REDEBAN 2025'!$B$17))</f>
        <v>35779.500569199998</v>
      </c>
      <c r="AE828" s="97">
        <v>0</v>
      </c>
      <c r="AF828" s="97">
        <f t="shared" si="13"/>
        <v>35779.500569199998</v>
      </c>
    </row>
    <row r="829" spans="1:32" s="85" customFormat="1" ht="13.15">
      <c r="A829" s="178" t="s">
        <v>68</v>
      </c>
      <c r="B829" s="95" t="str">
        <f>VLOOKUP(A829,'CENTRO DE COSTOS'!A:D,4,FALSE)</f>
        <v>WILLIAM ASDRUBAL ROZO ROZO</v>
      </c>
      <c r="C829" s="95" t="str">
        <f>VLOOKUP(A829,'CENTRO DE COSTOS'!A:D,2,FALSE)</f>
        <v>0004-0004</v>
      </c>
      <c r="D829" s="178">
        <v>25743</v>
      </c>
      <c r="E829" s="178">
        <v>2331605</v>
      </c>
      <c r="F829" s="178">
        <v>76324</v>
      </c>
      <c r="G829" s="178" t="s">
        <v>298</v>
      </c>
      <c r="H829" s="178" t="s">
        <v>13239</v>
      </c>
      <c r="I829" s="178" t="s">
        <v>14397</v>
      </c>
      <c r="J829" s="110" t="s">
        <v>167</v>
      </c>
      <c r="K829" s="178">
        <v>2331605</v>
      </c>
      <c r="L829" s="178" t="s">
        <v>14398</v>
      </c>
      <c r="M829" s="176">
        <v>45827.629861111112</v>
      </c>
      <c r="N829" s="176">
        <v>45833.598680555559</v>
      </c>
      <c r="O829" s="178" t="s">
        <v>9136</v>
      </c>
      <c r="P829" s="178" t="s">
        <v>9137</v>
      </c>
      <c r="Q829" s="178" t="s">
        <v>9138</v>
      </c>
      <c r="R829" s="178" t="s">
        <v>11927</v>
      </c>
      <c r="S829" s="178" t="s">
        <v>11927</v>
      </c>
      <c r="T829" s="178" t="s">
        <v>177</v>
      </c>
      <c r="U829" s="178">
        <v>20</v>
      </c>
      <c r="V829" s="178" t="s">
        <v>14399</v>
      </c>
      <c r="W829" s="177">
        <v>0</v>
      </c>
      <c r="X829" s="178">
        <v>0</v>
      </c>
      <c r="Y829" s="178" t="s">
        <v>173</v>
      </c>
      <c r="Z829" s="178" t="s">
        <v>28</v>
      </c>
      <c r="AA829" s="178" t="s">
        <v>189</v>
      </c>
      <c r="AB829" s="178">
        <v>1</v>
      </c>
      <c r="AC829" s="92" t="s">
        <v>3263</v>
      </c>
      <c r="AD829" s="112">
        <f>IF(T829="SOPORTE_TELEFÓNICO",'BASE LIQUIDACION REDEBAN 2025'!$B$19,IF(AND(T829="VISITA_TÉCNICA",Z829="TIPO II"),'BASE LIQUIDACION REDEBAN 2025'!$B$18,'BASE LIQUIDACION REDEBAN 2025'!$B$17))</f>
        <v>67654.12000000001</v>
      </c>
      <c r="AE829" s="97">
        <v>0</v>
      </c>
      <c r="AF829" s="97">
        <f t="shared" si="13"/>
        <v>67654.12000000001</v>
      </c>
    </row>
    <row r="830" spans="1:32" s="85" customFormat="1" ht="13.15">
      <c r="A830" s="178" t="s">
        <v>91</v>
      </c>
      <c r="B830" s="95" t="str">
        <f>VLOOKUP(A830,'CENTRO DE COSTOS'!A:D,4,FALSE)</f>
        <v>JOSE MAURICIO HERNANDEZ ROJAS</v>
      </c>
      <c r="C830" s="95" t="str">
        <f>VLOOKUP(A830,'CENTRO DE COSTOS'!A:D,2,FALSE)</f>
        <v>0004-0001</v>
      </c>
      <c r="D830" s="178">
        <v>5154</v>
      </c>
      <c r="E830" s="178">
        <v>2344626</v>
      </c>
      <c r="F830" s="178">
        <v>75549</v>
      </c>
      <c r="G830" s="178" t="s">
        <v>290</v>
      </c>
      <c r="H830" s="178" t="s">
        <v>1103</v>
      </c>
      <c r="I830" s="178" t="s">
        <v>14400</v>
      </c>
      <c r="J830" s="110" t="s">
        <v>167</v>
      </c>
      <c r="K830" s="178">
        <v>2344626</v>
      </c>
      <c r="L830" s="178" t="s">
        <v>14401</v>
      </c>
      <c r="M830" s="176">
        <v>45832.397222222222</v>
      </c>
      <c r="N830" s="176">
        <v>45833.608356481483</v>
      </c>
      <c r="O830" s="178" t="s">
        <v>9136</v>
      </c>
      <c r="P830" s="178" t="s">
        <v>9137</v>
      </c>
      <c r="Q830" s="178" t="s">
        <v>9138</v>
      </c>
      <c r="R830" s="178" t="s">
        <v>11927</v>
      </c>
      <c r="S830" s="178" t="s">
        <v>11927</v>
      </c>
      <c r="T830" s="178" t="s">
        <v>177</v>
      </c>
      <c r="U830" s="178">
        <v>20</v>
      </c>
      <c r="V830" s="178" t="s">
        <v>14402</v>
      </c>
      <c r="W830" s="177">
        <v>0</v>
      </c>
      <c r="X830" s="178">
        <v>0</v>
      </c>
      <c r="Y830" s="178" t="s">
        <v>173</v>
      </c>
      <c r="Z830" s="178" t="s">
        <v>28</v>
      </c>
      <c r="AA830" s="178" t="s">
        <v>189</v>
      </c>
      <c r="AB830" s="178">
        <v>1</v>
      </c>
      <c r="AC830" s="92" t="s">
        <v>273</v>
      </c>
      <c r="AD830" s="112">
        <f>IF(T830="SOPORTE_TELEFÓNICO",'BASE LIQUIDACION REDEBAN 2025'!$B$19,IF(AND(T830="VISITA_TÉCNICA",Z830="TIPO II"),'BASE LIQUIDACION REDEBAN 2025'!$B$18,'BASE LIQUIDACION REDEBAN 2025'!$B$17))</f>
        <v>67654.12000000001</v>
      </c>
      <c r="AE830" s="97">
        <v>0</v>
      </c>
      <c r="AF830" s="97">
        <f t="shared" si="13"/>
        <v>67654.12000000001</v>
      </c>
    </row>
    <row r="831" spans="1:32" s="85" customFormat="1" ht="13.15">
      <c r="A831" s="178" t="s">
        <v>68</v>
      </c>
      <c r="B831" s="95" t="str">
        <f>VLOOKUP(A831,'CENTRO DE COSTOS'!A:D,4,FALSE)</f>
        <v>WILLIAM ASDRUBAL ROZO ROZO</v>
      </c>
      <c r="C831" s="95" t="str">
        <f>VLOOKUP(A831,'CENTRO DE COSTOS'!A:D,2,FALSE)</f>
        <v>0004-0004</v>
      </c>
      <c r="D831" s="178">
        <v>11001</v>
      </c>
      <c r="E831" s="178">
        <v>2344605</v>
      </c>
      <c r="F831" s="178">
        <v>63727</v>
      </c>
      <c r="G831" s="178" t="s">
        <v>298</v>
      </c>
      <c r="H831" s="178" t="s">
        <v>68</v>
      </c>
      <c r="I831" s="178" t="s">
        <v>14403</v>
      </c>
      <c r="J831" s="110" t="s">
        <v>167</v>
      </c>
      <c r="K831" s="178">
        <v>2344605</v>
      </c>
      <c r="L831" s="178" t="s">
        <v>14404</v>
      </c>
      <c r="M831" s="176">
        <v>45832.395833333336</v>
      </c>
      <c r="N831" s="176">
        <v>45833.658067129632</v>
      </c>
      <c r="O831" s="178" t="s">
        <v>9136</v>
      </c>
      <c r="P831" s="178" t="s">
        <v>9137</v>
      </c>
      <c r="Q831" s="178" t="s">
        <v>9138</v>
      </c>
      <c r="R831" s="178" t="s">
        <v>11927</v>
      </c>
      <c r="S831" s="178" t="s">
        <v>11927</v>
      </c>
      <c r="T831" s="178" t="s">
        <v>177</v>
      </c>
      <c r="U831" s="178">
        <v>20</v>
      </c>
      <c r="V831" s="178" t="s">
        <v>14405</v>
      </c>
      <c r="W831" s="177">
        <v>0</v>
      </c>
      <c r="X831" s="178">
        <v>0</v>
      </c>
      <c r="Y831" s="178" t="s">
        <v>173</v>
      </c>
      <c r="Z831" s="178" t="s">
        <v>25</v>
      </c>
      <c r="AA831" s="178" t="s">
        <v>189</v>
      </c>
      <c r="AB831" s="178">
        <v>1</v>
      </c>
      <c r="AC831" s="92" t="s">
        <v>12094</v>
      </c>
      <c r="AD831" s="112">
        <f>IF(T831="SOPORTE_TELEFÓNICO",'BASE LIQUIDACION REDEBAN 2025'!$B$19,IF(AND(T831="VISITA_TÉCNICA",Z831="TIPO II"),'BASE LIQUIDACION REDEBAN 2025'!$B$18,'BASE LIQUIDACION REDEBAN 2025'!$B$17))</f>
        <v>35779.500569199998</v>
      </c>
      <c r="AE831" s="97">
        <v>0</v>
      </c>
      <c r="AF831" s="97">
        <f t="shared" si="13"/>
        <v>35779.500569199998</v>
      </c>
    </row>
    <row r="832" spans="1:32" s="85" customFormat="1" ht="13.15">
      <c r="A832" s="178" t="s">
        <v>92</v>
      </c>
      <c r="B832" s="95" t="str">
        <f>VLOOKUP(A832,'CENTRO DE COSTOS'!A:D,4,FALSE)</f>
        <v>KEVIN ALEXIS CORZO BUSTOS</v>
      </c>
      <c r="C832" s="95" t="str">
        <f>VLOOKUP(A832,'CENTRO DE COSTOS'!A:D,2,FALSE)</f>
        <v>0004-0007</v>
      </c>
      <c r="D832" s="178">
        <v>18753</v>
      </c>
      <c r="E832" s="178">
        <v>2322888</v>
      </c>
      <c r="F832" s="178">
        <v>77569</v>
      </c>
      <c r="G832" s="178" t="s">
        <v>1649</v>
      </c>
      <c r="H832" s="178" t="s">
        <v>3673</v>
      </c>
      <c r="I832" s="178" t="s">
        <v>14406</v>
      </c>
      <c r="J832" s="110" t="s">
        <v>167</v>
      </c>
      <c r="K832" s="178">
        <v>2322888</v>
      </c>
      <c r="L832" s="178" t="s">
        <v>14407</v>
      </c>
      <c r="M832" s="176">
        <v>45826.443055555559</v>
      </c>
      <c r="N832" s="176">
        <v>45833.661354166667</v>
      </c>
      <c r="O832" s="178" t="s">
        <v>9136</v>
      </c>
      <c r="P832" s="178" t="s">
        <v>9137</v>
      </c>
      <c r="Q832" s="178" t="s">
        <v>9138</v>
      </c>
      <c r="R832" s="178" t="s">
        <v>11927</v>
      </c>
      <c r="S832" s="178" t="s">
        <v>11927</v>
      </c>
      <c r="T832" s="178" t="s">
        <v>9971</v>
      </c>
      <c r="U832" s="178">
        <v>20</v>
      </c>
      <c r="V832" s="178" t="s">
        <v>14373</v>
      </c>
      <c r="W832" s="177" t="s">
        <v>14408</v>
      </c>
      <c r="X832" s="178" t="s">
        <v>11942</v>
      </c>
      <c r="Y832" s="178" t="s">
        <v>11943</v>
      </c>
      <c r="Z832" s="178" t="s">
        <v>175</v>
      </c>
      <c r="AA832" s="178" t="s">
        <v>3681</v>
      </c>
      <c r="AB832" s="178">
        <v>0</v>
      </c>
      <c r="AC832" s="92" t="s">
        <v>1174</v>
      </c>
      <c r="AD832" s="112">
        <f>IF(T832="SOPORTE_TELEFÓNICO",'BASE LIQUIDACION REDEBAN 2025'!$B$19,IF(AND(T832="VISITA_TÉCNICA",Z832="TIPO II"),'BASE LIQUIDACION REDEBAN 2025'!$B$18,'BASE LIQUIDACION REDEBAN 2025'!$B$17))</f>
        <v>35779.500569199998</v>
      </c>
      <c r="AE832" s="97">
        <v>0</v>
      </c>
      <c r="AF832" s="97">
        <f t="shared" si="13"/>
        <v>35779.500569199998</v>
      </c>
    </row>
    <row r="833" spans="1:32" s="85" customFormat="1" ht="13.15">
      <c r="A833" s="178" t="s">
        <v>99</v>
      </c>
      <c r="B833" s="95" t="str">
        <f>VLOOKUP(A833,'CENTRO DE COSTOS'!A:D,4,FALSE)</f>
        <v>JOSE MAURICIO HERNANDEZ ROJAS</v>
      </c>
      <c r="C833" s="95" t="str">
        <f>VLOOKUP(A833,'CENTRO DE COSTOS'!A:D,2,FALSE)</f>
        <v>0004-0001</v>
      </c>
      <c r="D833" s="178">
        <v>20250</v>
      </c>
      <c r="E833" s="178">
        <v>2333643</v>
      </c>
      <c r="F833" s="178">
        <v>10042</v>
      </c>
      <c r="G833" s="178" t="s">
        <v>269</v>
      </c>
      <c r="H833" s="178" t="s">
        <v>677</v>
      </c>
      <c r="I833" s="178" t="s">
        <v>14409</v>
      </c>
      <c r="J833" s="110" t="s">
        <v>167</v>
      </c>
      <c r="K833" s="178">
        <v>2333643</v>
      </c>
      <c r="L833" s="178" t="s">
        <v>14410</v>
      </c>
      <c r="M833" s="176">
        <v>45828.333333333336</v>
      </c>
      <c r="N833" s="176">
        <v>45833.662812499999</v>
      </c>
      <c r="O833" s="178" t="s">
        <v>9136</v>
      </c>
      <c r="P833" s="178" t="s">
        <v>9137</v>
      </c>
      <c r="Q833" s="178" t="s">
        <v>9138</v>
      </c>
      <c r="R833" s="178" t="s">
        <v>11927</v>
      </c>
      <c r="S833" s="178" t="s">
        <v>11927</v>
      </c>
      <c r="T833" s="178" t="s">
        <v>9971</v>
      </c>
      <c r="U833" s="178">
        <v>70</v>
      </c>
      <c r="V833" s="178" t="s">
        <v>14411</v>
      </c>
      <c r="W833" s="177">
        <v>2259117094</v>
      </c>
      <c r="X833" s="178" t="s">
        <v>11942</v>
      </c>
      <c r="Y833" s="178" t="s">
        <v>11943</v>
      </c>
      <c r="Z833" s="178" t="s">
        <v>30</v>
      </c>
      <c r="AA833" s="178" t="s">
        <v>189</v>
      </c>
      <c r="AB833" s="178">
        <v>0</v>
      </c>
      <c r="AC833" s="92">
        <v>0</v>
      </c>
      <c r="AD833" s="112">
        <f>IF(T833="SOPORTE_TELEFÓNICO",'BASE LIQUIDACION REDEBAN 2025'!$B$19,IF(AND(T833="VISITA_TÉCNICA",Z833="TIPO II"),'BASE LIQUIDACION REDEBAN 2025'!$B$18,'BASE LIQUIDACION REDEBAN 2025'!$B$17))</f>
        <v>35779.500569199998</v>
      </c>
      <c r="AE833" s="97">
        <v>0</v>
      </c>
      <c r="AF833" s="97">
        <f t="shared" si="13"/>
        <v>35779.500569199998</v>
      </c>
    </row>
    <row r="834" spans="1:32" s="85" customFormat="1" ht="13.15">
      <c r="A834" s="178" t="s">
        <v>100</v>
      </c>
      <c r="B834" s="95" t="str">
        <f>VLOOKUP(A834,'CENTRO DE COSTOS'!A:D,4,FALSE)</f>
        <v>KEVIN ALEXIS CORZO BUSTOS</v>
      </c>
      <c r="C834" s="95" t="str">
        <f>VLOOKUP(A834,'CENTRO DE COSTOS'!A:D,2,FALSE)</f>
        <v>0004-0007</v>
      </c>
      <c r="D834" s="178">
        <v>50001</v>
      </c>
      <c r="E834" s="178">
        <v>2343438</v>
      </c>
      <c r="F834" s="178">
        <v>62612</v>
      </c>
      <c r="G834" s="178" t="s">
        <v>192</v>
      </c>
      <c r="H834" s="178" t="s">
        <v>100</v>
      </c>
      <c r="I834" s="178" t="s">
        <v>14412</v>
      </c>
      <c r="J834" s="110" t="s">
        <v>167</v>
      </c>
      <c r="K834" s="178">
        <v>2343438</v>
      </c>
      <c r="L834" s="178" t="s">
        <v>14413</v>
      </c>
      <c r="M834" s="176">
        <v>45832.352083333331</v>
      </c>
      <c r="N834" s="176">
        <v>45833.693912037037</v>
      </c>
      <c r="O834" s="178" t="s">
        <v>9136</v>
      </c>
      <c r="P834" s="178" t="s">
        <v>9136</v>
      </c>
      <c r="Q834" s="178" t="s">
        <v>9137</v>
      </c>
      <c r="R834" s="178" t="s">
        <v>11927</v>
      </c>
      <c r="S834" s="178" t="s">
        <v>11927</v>
      </c>
      <c r="T834" s="178" t="s">
        <v>177</v>
      </c>
      <c r="U834" s="178">
        <v>40</v>
      </c>
      <c r="V834" s="178" t="s">
        <v>14414</v>
      </c>
      <c r="W834" s="177" t="s">
        <v>12352</v>
      </c>
      <c r="X834" s="178">
        <v>0</v>
      </c>
      <c r="Y834" s="178">
        <v>0</v>
      </c>
      <c r="Z834" s="178" t="s">
        <v>25</v>
      </c>
      <c r="AA834" s="178" t="s">
        <v>189</v>
      </c>
      <c r="AB834" s="178">
        <v>1</v>
      </c>
      <c r="AC834" s="92">
        <v>0</v>
      </c>
      <c r="AD834" s="112">
        <f>IF(T834="SOPORTE_TELEFÓNICO",'BASE LIQUIDACION REDEBAN 2025'!$B$19,IF(AND(T834="VISITA_TÉCNICA",Z834="TIPO II"),'BASE LIQUIDACION REDEBAN 2025'!$B$18,'BASE LIQUIDACION REDEBAN 2025'!$B$17))</f>
        <v>35779.500569199998</v>
      </c>
      <c r="AE834" s="97">
        <v>0</v>
      </c>
      <c r="AF834" s="97">
        <f t="shared" si="13"/>
        <v>35779.500569199998</v>
      </c>
    </row>
    <row r="835" spans="1:32" s="85" customFormat="1" ht="13.15">
      <c r="A835" s="178" t="s">
        <v>64</v>
      </c>
      <c r="B835" s="95" t="str">
        <f>VLOOKUP(A835,'CENTRO DE COSTOS'!A:D,4,FALSE)</f>
        <v>JOSE MAURICIO HERNANDEZ ROJAS</v>
      </c>
      <c r="C835" s="95" t="str">
        <f>VLOOKUP(A835,'CENTRO DE COSTOS'!A:D,2,FALSE)</f>
        <v>0004-0001</v>
      </c>
      <c r="D835" s="178">
        <v>8001</v>
      </c>
      <c r="E835" s="178">
        <v>2333892</v>
      </c>
      <c r="F835" s="178">
        <v>27937</v>
      </c>
      <c r="G835" s="178" t="s">
        <v>277</v>
      </c>
      <c r="H835" s="178" t="s">
        <v>64</v>
      </c>
      <c r="I835" s="178" t="s">
        <v>14415</v>
      </c>
      <c r="J835" s="110" t="s">
        <v>167</v>
      </c>
      <c r="K835" s="178">
        <v>2333892</v>
      </c>
      <c r="L835" s="178" t="s">
        <v>14416</v>
      </c>
      <c r="M835" s="176">
        <v>45828.354166666664</v>
      </c>
      <c r="N835" s="176">
        <v>45833.69871527778</v>
      </c>
      <c r="O835" s="178" t="s">
        <v>9136</v>
      </c>
      <c r="P835" s="178" t="s">
        <v>9136</v>
      </c>
      <c r="Q835" s="178" t="s">
        <v>9137</v>
      </c>
      <c r="R835" s="178" t="s">
        <v>11927</v>
      </c>
      <c r="S835" s="178" t="s">
        <v>11927</v>
      </c>
      <c r="T835" s="178" t="s">
        <v>177</v>
      </c>
      <c r="U835" s="178">
        <v>260</v>
      </c>
      <c r="V835" s="178" t="s">
        <v>14417</v>
      </c>
      <c r="W835" s="177" t="s">
        <v>12352</v>
      </c>
      <c r="X835" s="178">
        <v>0</v>
      </c>
      <c r="Y835" s="178">
        <v>0</v>
      </c>
      <c r="Z835" s="178" t="s">
        <v>25</v>
      </c>
      <c r="AA835" s="178" t="s">
        <v>189</v>
      </c>
      <c r="AB835" s="178">
        <v>1</v>
      </c>
      <c r="AC835" s="92">
        <v>0</v>
      </c>
      <c r="AD835" s="112">
        <f>IF(T835="SOPORTE_TELEFÓNICO",'BASE LIQUIDACION REDEBAN 2025'!$B$19,IF(AND(T835="VISITA_TÉCNICA",Z835="TIPO II"),'BASE LIQUIDACION REDEBAN 2025'!$B$18,'BASE LIQUIDACION REDEBAN 2025'!$B$17))</f>
        <v>35779.500569199998</v>
      </c>
      <c r="AE835" s="97">
        <v>0</v>
      </c>
      <c r="AF835" s="97">
        <f t="shared" si="13"/>
        <v>35779.500569199998</v>
      </c>
    </row>
    <row r="836" spans="1:32" s="85" customFormat="1" ht="13.15">
      <c r="A836" s="178" t="s">
        <v>76</v>
      </c>
      <c r="B836" s="95" t="str">
        <f>VLOOKUP(A836,'CENTRO DE COSTOS'!A:D,4,FALSE)</f>
        <v>DIEGO FERNANDO HENAO CARDONA</v>
      </c>
      <c r="C836" s="95" t="str">
        <f>VLOOKUP(A836,'CENTRO DE COSTOS'!A:D,2,FALSE)</f>
        <v>0004-0003</v>
      </c>
      <c r="D836" s="178">
        <v>19001</v>
      </c>
      <c r="E836" s="178">
        <v>2324401</v>
      </c>
      <c r="F836" s="178">
        <v>73041</v>
      </c>
      <c r="G836" s="178" t="s">
        <v>200</v>
      </c>
      <c r="H836" s="178" t="s">
        <v>95</v>
      </c>
      <c r="I836" s="178" t="s">
        <v>14418</v>
      </c>
      <c r="J836" s="110" t="s">
        <v>167</v>
      </c>
      <c r="K836" s="178">
        <v>2324401</v>
      </c>
      <c r="L836" s="178" t="s">
        <v>14419</v>
      </c>
      <c r="M836" s="176">
        <v>45826.529166666667</v>
      </c>
      <c r="N836" s="176">
        <v>45834.320011574076</v>
      </c>
      <c r="O836" s="178" t="s">
        <v>9136</v>
      </c>
      <c r="P836" s="178" t="s">
        <v>9137</v>
      </c>
      <c r="Q836" s="178" t="s">
        <v>9138</v>
      </c>
      <c r="R836" s="178" t="s">
        <v>11927</v>
      </c>
      <c r="S836" s="178" t="s">
        <v>11927</v>
      </c>
      <c r="T836" s="178" t="s">
        <v>177</v>
      </c>
      <c r="U836" s="178">
        <v>70</v>
      </c>
      <c r="V836" s="178" t="s">
        <v>14420</v>
      </c>
      <c r="W836" s="177">
        <v>0</v>
      </c>
      <c r="X836" s="178">
        <v>0</v>
      </c>
      <c r="Y836" s="178" t="s">
        <v>173</v>
      </c>
      <c r="Z836" s="178" t="s">
        <v>30</v>
      </c>
      <c r="AA836" s="178" t="s">
        <v>189</v>
      </c>
      <c r="AB836" s="178">
        <v>1</v>
      </c>
      <c r="AC836" s="92" t="s">
        <v>3263</v>
      </c>
      <c r="AD836" s="112">
        <f>IF(T836="SOPORTE_TELEFÓNICO",'BASE LIQUIDACION REDEBAN 2025'!$B$19,IF(AND(T836="VISITA_TÉCNICA",Z836="TIPO II"),'BASE LIQUIDACION REDEBAN 2025'!$B$18,'BASE LIQUIDACION REDEBAN 2025'!$B$17))</f>
        <v>35779.500569199998</v>
      </c>
      <c r="AE836" s="97">
        <v>0</v>
      </c>
      <c r="AF836" s="97">
        <f t="shared" si="13"/>
        <v>35779.500569199998</v>
      </c>
    </row>
    <row r="837" spans="1:32" s="85" customFormat="1" ht="13.15">
      <c r="A837" s="178" t="s">
        <v>96</v>
      </c>
      <c r="B837" s="95" t="str">
        <f>VLOOKUP(A837,'CENTRO DE COSTOS'!A:D,4,FALSE)</f>
        <v>JOSE MAURICIO HERNANDEZ ROJAS</v>
      </c>
      <c r="C837" s="95" t="str">
        <f>VLOOKUP(A837,'CENTRO DE COSTOS'!A:D,2,FALSE)</f>
        <v>0004-0001</v>
      </c>
      <c r="D837" s="178">
        <v>47001</v>
      </c>
      <c r="E837" s="178">
        <v>2338240</v>
      </c>
      <c r="F837" s="178">
        <v>37742</v>
      </c>
      <c r="G837" s="178" t="s">
        <v>683</v>
      </c>
      <c r="H837" s="178" t="s">
        <v>96</v>
      </c>
      <c r="I837" s="178" t="s">
        <v>7951</v>
      </c>
      <c r="J837" s="110" t="s">
        <v>167</v>
      </c>
      <c r="K837" s="178">
        <v>2338240</v>
      </c>
      <c r="L837" s="178" t="s">
        <v>14421</v>
      </c>
      <c r="M837" s="176">
        <v>45828.662499999999</v>
      </c>
      <c r="N837" s="176">
        <v>45834.321585648147</v>
      </c>
      <c r="O837" s="178" t="s">
        <v>9136</v>
      </c>
      <c r="P837" s="178" t="s">
        <v>9137</v>
      </c>
      <c r="Q837" s="178" t="s">
        <v>9138</v>
      </c>
      <c r="R837" s="178" t="s">
        <v>11927</v>
      </c>
      <c r="S837" s="178" t="s">
        <v>11927</v>
      </c>
      <c r="T837" s="178" t="s">
        <v>9971</v>
      </c>
      <c r="U837" s="178">
        <v>170</v>
      </c>
      <c r="V837" s="178" t="s">
        <v>14422</v>
      </c>
      <c r="W837" s="177" t="s">
        <v>11929</v>
      </c>
      <c r="X837" s="178" t="s">
        <v>11929</v>
      </c>
      <c r="Y837" s="178" t="s">
        <v>173</v>
      </c>
      <c r="Z837" s="178" t="s">
        <v>25</v>
      </c>
      <c r="AA837" s="178" t="s">
        <v>189</v>
      </c>
      <c r="AB837" s="178">
        <v>0</v>
      </c>
      <c r="AC837" s="92" t="s">
        <v>10117</v>
      </c>
      <c r="AD837" s="112">
        <f>IF(T837="SOPORTE_TELEFÓNICO",'BASE LIQUIDACION REDEBAN 2025'!$B$19,IF(AND(T837="VISITA_TÉCNICA",Z837="TIPO II"),'BASE LIQUIDACION REDEBAN 2025'!$B$18,'BASE LIQUIDACION REDEBAN 2025'!$B$17))</f>
        <v>35779.500569199998</v>
      </c>
      <c r="AE837" s="97">
        <v>0</v>
      </c>
      <c r="AF837" s="97">
        <f t="shared" si="13"/>
        <v>35779.500569199998</v>
      </c>
    </row>
    <row r="838" spans="1:32" s="85" customFormat="1" ht="13.15">
      <c r="A838" s="178" t="s">
        <v>96</v>
      </c>
      <c r="B838" s="95" t="str">
        <f>VLOOKUP(A838,'CENTRO DE COSTOS'!A:D,4,FALSE)</f>
        <v>JOSE MAURICIO HERNANDEZ ROJAS</v>
      </c>
      <c r="C838" s="95" t="str">
        <f>VLOOKUP(A838,'CENTRO DE COSTOS'!A:D,2,FALSE)</f>
        <v>0004-0001</v>
      </c>
      <c r="D838" s="178">
        <v>47001</v>
      </c>
      <c r="E838" s="178">
        <v>2339677</v>
      </c>
      <c r="F838" s="178">
        <v>58153</v>
      </c>
      <c r="G838" s="178" t="s">
        <v>683</v>
      </c>
      <c r="H838" s="178" t="s">
        <v>96</v>
      </c>
      <c r="I838" s="178" t="s">
        <v>14423</v>
      </c>
      <c r="J838" s="110" t="s">
        <v>167</v>
      </c>
      <c r="K838" s="178">
        <v>2339677</v>
      </c>
      <c r="L838" s="178" t="s">
        <v>14424</v>
      </c>
      <c r="M838" s="176">
        <v>45829.382638888892</v>
      </c>
      <c r="N838" s="176">
        <v>45834.323414351849</v>
      </c>
      <c r="O838" s="178" t="s">
        <v>9136</v>
      </c>
      <c r="P838" s="178" t="s">
        <v>9137</v>
      </c>
      <c r="Q838" s="178" t="s">
        <v>9138</v>
      </c>
      <c r="R838" s="178" t="s">
        <v>11927</v>
      </c>
      <c r="S838" s="178" t="s">
        <v>11927</v>
      </c>
      <c r="T838" s="178" t="s">
        <v>177</v>
      </c>
      <c r="U838" s="178">
        <v>40</v>
      </c>
      <c r="V838" s="178" t="s">
        <v>14425</v>
      </c>
      <c r="W838" s="177">
        <v>0</v>
      </c>
      <c r="X838" s="178">
        <v>0</v>
      </c>
      <c r="Y838" s="178" t="s">
        <v>173</v>
      </c>
      <c r="Z838" s="178" t="s">
        <v>25</v>
      </c>
      <c r="AA838" s="178" t="s">
        <v>189</v>
      </c>
      <c r="AB838" s="178">
        <v>1</v>
      </c>
      <c r="AC838" s="92" t="s">
        <v>1943</v>
      </c>
      <c r="AD838" s="112">
        <f>IF(T838="SOPORTE_TELEFÓNICO",'BASE LIQUIDACION REDEBAN 2025'!$B$19,IF(AND(T838="VISITA_TÉCNICA",Z838="TIPO II"),'BASE LIQUIDACION REDEBAN 2025'!$B$18,'BASE LIQUIDACION REDEBAN 2025'!$B$17))</f>
        <v>35779.500569199998</v>
      </c>
      <c r="AE838" s="97">
        <v>0</v>
      </c>
      <c r="AF838" s="97">
        <f t="shared" si="13"/>
        <v>35779.500569199998</v>
      </c>
    </row>
    <row r="839" spans="1:32" s="85" customFormat="1" ht="13.15">
      <c r="A839" s="178" t="s">
        <v>101</v>
      </c>
      <c r="B839" s="95" t="str">
        <f>VLOOKUP(A839,'CENTRO DE COSTOS'!A:D,4,FALSE)</f>
        <v>KEVIN ALEXIS CORZO BUSTOS</v>
      </c>
      <c r="C839" s="95" t="str">
        <f>VLOOKUP(A839,'CENTRO DE COSTOS'!A:D,2,FALSE)</f>
        <v>0004-0007</v>
      </c>
      <c r="D839" s="178">
        <v>85162</v>
      </c>
      <c r="E839" s="178">
        <v>2349509</v>
      </c>
      <c r="F839" s="178">
        <v>47060</v>
      </c>
      <c r="G839" s="178" t="s">
        <v>1934</v>
      </c>
      <c r="H839" s="178" t="s">
        <v>7132</v>
      </c>
      <c r="I839" s="178" t="s">
        <v>14426</v>
      </c>
      <c r="J839" s="110" t="s">
        <v>167</v>
      </c>
      <c r="K839" s="178">
        <v>2349509</v>
      </c>
      <c r="L839" s="178" t="s">
        <v>14427</v>
      </c>
      <c r="M839" s="176">
        <v>45832.703472222223</v>
      </c>
      <c r="N839" s="176">
        <v>45834.324918981481</v>
      </c>
      <c r="O839" s="178" t="s">
        <v>9136</v>
      </c>
      <c r="P839" s="178" t="s">
        <v>9137</v>
      </c>
      <c r="Q839" s="178" t="s">
        <v>9138</v>
      </c>
      <c r="R839" s="178" t="s">
        <v>11927</v>
      </c>
      <c r="S839" s="178" t="s">
        <v>11927</v>
      </c>
      <c r="T839" s="178" t="s">
        <v>9971</v>
      </c>
      <c r="U839" s="178">
        <v>40</v>
      </c>
      <c r="V839" s="178" t="s">
        <v>14428</v>
      </c>
      <c r="W839" s="177" t="s">
        <v>11929</v>
      </c>
      <c r="X839" s="178" t="s">
        <v>11929</v>
      </c>
      <c r="Y839" s="178" t="s">
        <v>173</v>
      </c>
      <c r="Z839" s="178" t="s">
        <v>28</v>
      </c>
      <c r="AA839" s="178" t="s">
        <v>189</v>
      </c>
      <c r="AB839" s="178">
        <v>0</v>
      </c>
      <c r="AC839" s="92" t="s">
        <v>340</v>
      </c>
      <c r="AD839" s="112">
        <f>IF(T839="SOPORTE_TELEFÓNICO",'BASE LIQUIDACION REDEBAN 2025'!$B$19,IF(AND(T839="VISITA_TÉCNICA",Z839="TIPO II"),'BASE LIQUIDACION REDEBAN 2025'!$B$18,'BASE LIQUIDACION REDEBAN 2025'!$B$17))</f>
        <v>35779.500569199998</v>
      </c>
      <c r="AE839" s="97">
        <v>0</v>
      </c>
      <c r="AF839" s="97">
        <f t="shared" si="13"/>
        <v>35779.500569199998</v>
      </c>
    </row>
    <row r="840" spans="1:32" s="85" customFormat="1" ht="13.15">
      <c r="A840" s="178" t="s">
        <v>72</v>
      </c>
      <c r="B840" s="95" t="str">
        <f>VLOOKUP(A840,'CENTRO DE COSTOS'!A:D,4,FALSE)</f>
        <v>MIGUEL JULIÁN HERNÁNDEZ GUARÍN</v>
      </c>
      <c r="C840" s="95" t="str">
        <f>VLOOKUP(A840,'CENTRO DE COSTOS'!A:D,2,FALSE)</f>
        <v>0004-0008</v>
      </c>
      <c r="D840" s="178">
        <v>68081</v>
      </c>
      <c r="E840" s="178">
        <v>2305251</v>
      </c>
      <c r="F840" s="178">
        <v>10446</v>
      </c>
      <c r="G840" s="178" t="s">
        <v>180</v>
      </c>
      <c r="H840" s="178" t="s">
        <v>4156</v>
      </c>
      <c r="I840" s="178" t="s">
        <v>14429</v>
      </c>
      <c r="J840" s="110" t="s">
        <v>167</v>
      </c>
      <c r="K840" s="178">
        <v>2305251</v>
      </c>
      <c r="L840" s="178" t="s">
        <v>14430</v>
      </c>
      <c r="M840" s="176">
        <v>45824.333333333336</v>
      </c>
      <c r="N840" s="176">
        <v>45834.363321759258</v>
      </c>
      <c r="O840" s="178" t="s">
        <v>9206</v>
      </c>
      <c r="P840" s="178" t="s">
        <v>12000</v>
      </c>
      <c r="Q840" s="178" t="s">
        <v>9138</v>
      </c>
      <c r="R840" s="178" t="s">
        <v>11927</v>
      </c>
      <c r="S840" s="178" t="s">
        <v>11927</v>
      </c>
      <c r="T840" s="178" t="s">
        <v>9971</v>
      </c>
      <c r="U840" s="178">
        <v>180</v>
      </c>
      <c r="V840" s="178" t="s">
        <v>14431</v>
      </c>
      <c r="W840" s="177" t="s">
        <v>14432</v>
      </c>
      <c r="X840" s="178" t="s">
        <v>12397</v>
      </c>
      <c r="Y840" s="178" t="s">
        <v>173</v>
      </c>
      <c r="Z840" s="178" t="s">
        <v>30</v>
      </c>
      <c r="AA840" s="178" t="s">
        <v>189</v>
      </c>
      <c r="AB840" s="178">
        <v>0</v>
      </c>
      <c r="AC840" s="92" t="s">
        <v>3341</v>
      </c>
      <c r="AD840" s="112">
        <f>IF(T840="SOPORTE_TELEFÓNICO",'BASE LIQUIDACION REDEBAN 2025'!$B$19,IF(AND(T840="VISITA_TÉCNICA",Z840="TIPO II"),'BASE LIQUIDACION REDEBAN 2025'!$B$18,'BASE LIQUIDACION REDEBAN 2025'!$B$17))</f>
        <v>35779.500569199998</v>
      </c>
      <c r="AE840" s="97">
        <v>0</v>
      </c>
      <c r="AF840" s="97">
        <f t="shared" si="13"/>
        <v>35779.500569199998</v>
      </c>
    </row>
    <row r="841" spans="1:32" s="85" customFormat="1" ht="13.15">
      <c r="A841" s="178" t="s">
        <v>90</v>
      </c>
      <c r="B841" s="95" t="str">
        <f>VLOOKUP(A841,'CENTRO DE COSTOS'!A:D,4,FALSE)</f>
        <v>JUAN SEBASTIÁN RÍOS CASTRILLÓN</v>
      </c>
      <c r="C841" s="95" t="str">
        <f>VLOOKUP(A841,'CENTRO DE COSTOS'!A:D,2,FALSE)</f>
        <v>0004-0005</v>
      </c>
      <c r="D841" s="178">
        <v>27491</v>
      </c>
      <c r="E841" s="178">
        <v>2322287</v>
      </c>
      <c r="F841" s="178">
        <v>78276</v>
      </c>
      <c r="G841" s="178" t="s">
        <v>90</v>
      </c>
      <c r="H841" s="178" t="s">
        <v>208</v>
      </c>
      <c r="I841" s="178" t="s">
        <v>8704</v>
      </c>
      <c r="J841" s="110" t="s">
        <v>167</v>
      </c>
      <c r="K841" s="178">
        <v>2322287</v>
      </c>
      <c r="L841" s="178" t="s">
        <v>14433</v>
      </c>
      <c r="M841" s="176">
        <v>45826.398611111108</v>
      </c>
      <c r="N841" s="176">
        <v>45834.366956018515</v>
      </c>
      <c r="O841" s="178" t="s">
        <v>9136</v>
      </c>
      <c r="P841" s="178" t="s">
        <v>9137</v>
      </c>
      <c r="Q841" s="178" t="s">
        <v>9138</v>
      </c>
      <c r="R841" s="178" t="s">
        <v>11927</v>
      </c>
      <c r="S841" s="178" t="s">
        <v>11927</v>
      </c>
      <c r="T841" s="178" t="s">
        <v>9971</v>
      </c>
      <c r="U841" s="178">
        <v>20</v>
      </c>
      <c r="V841" s="178" t="s">
        <v>14434</v>
      </c>
      <c r="W841" s="177" t="s">
        <v>14435</v>
      </c>
      <c r="X841" s="178" t="s">
        <v>12037</v>
      </c>
      <c r="Y841" s="178" t="s">
        <v>173</v>
      </c>
      <c r="Z841" s="178" t="s">
        <v>175</v>
      </c>
      <c r="AA841" s="178" t="s">
        <v>227</v>
      </c>
      <c r="AB841" s="178">
        <v>0</v>
      </c>
      <c r="AC841" s="92" t="s">
        <v>639</v>
      </c>
      <c r="AD841" s="112">
        <f>IF(T841="SOPORTE_TELEFÓNICO",'BASE LIQUIDACION REDEBAN 2025'!$B$19,IF(AND(T841="VISITA_TÉCNICA",Z841="TIPO II"),'BASE LIQUIDACION REDEBAN 2025'!$B$18,'BASE LIQUIDACION REDEBAN 2025'!$B$17))</f>
        <v>35779.500569199998</v>
      </c>
      <c r="AE841" s="97">
        <v>0</v>
      </c>
      <c r="AF841" s="97">
        <f t="shared" si="13"/>
        <v>35779.500569199998</v>
      </c>
    </row>
    <row r="842" spans="1:32" s="85" customFormat="1" ht="13.15">
      <c r="A842" s="178" t="s">
        <v>92</v>
      </c>
      <c r="B842" s="95" t="str">
        <f>VLOOKUP(A842,'CENTRO DE COSTOS'!A:D,4,FALSE)</f>
        <v>KEVIN ALEXIS CORZO BUSTOS</v>
      </c>
      <c r="C842" s="95" t="str">
        <f>VLOOKUP(A842,'CENTRO DE COSTOS'!A:D,2,FALSE)</f>
        <v>0004-0007</v>
      </c>
      <c r="D842" s="178">
        <v>18753</v>
      </c>
      <c r="E842" s="178">
        <v>2328999</v>
      </c>
      <c r="F842" s="178">
        <v>24121</v>
      </c>
      <c r="G842" s="178" t="s">
        <v>1649</v>
      </c>
      <c r="H842" s="178" t="s">
        <v>3673</v>
      </c>
      <c r="I842" s="178" t="s">
        <v>14436</v>
      </c>
      <c r="J842" s="110" t="s">
        <v>167</v>
      </c>
      <c r="K842" s="178">
        <v>2328999</v>
      </c>
      <c r="L842" s="178" t="s">
        <v>14437</v>
      </c>
      <c r="M842" s="176">
        <v>45827.43472222222</v>
      </c>
      <c r="N842" s="176">
        <v>45834.368715277778</v>
      </c>
      <c r="O842" s="178" t="s">
        <v>9136</v>
      </c>
      <c r="P842" s="178" t="s">
        <v>9137</v>
      </c>
      <c r="Q842" s="178" t="s">
        <v>9138</v>
      </c>
      <c r="R842" s="178" t="s">
        <v>11927</v>
      </c>
      <c r="S842" s="178" t="s">
        <v>11927</v>
      </c>
      <c r="T842" s="178" t="s">
        <v>9971</v>
      </c>
      <c r="U842" s="178">
        <v>40</v>
      </c>
      <c r="V842" s="178" t="s">
        <v>14438</v>
      </c>
      <c r="W842" s="177">
        <v>2212425416</v>
      </c>
      <c r="X842" s="178" t="s">
        <v>11942</v>
      </c>
      <c r="Y842" s="178" t="s">
        <v>11943</v>
      </c>
      <c r="Z842" s="178" t="s">
        <v>175</v>
      </c>
      <c r="AA842" s="178" t="s">
        <v>3681</v>
      </c>
      <c r="AB842" s="178">
        <v>0</v>
      </c>
      <c r="AC842" s="92" t="s">
        <v>3341</v>
      </c>
      <c r="AD842" s="112">
        <f>IF(T842="SOPORTE_TELEFÓNICO",'BASE LIQUIDACION REDEBAN 2025'!$B$19,IF(AND(T842="VISITA_TÉCNICA",Z842="TIPO II"),'BASE LIQUIDACION REDEBAN 2025'!$B$18,'BASE LIQUIDACION REDEBAN 2025'!$B$17))</f>
        <v>35779.500569199998</v>
      </c>
      <c r="AE842" s="97">
        <v>0</v>
      </c>
      <c r="AF842" s="97">
        <f t="shared" si="13"/>
        <v>35779.500569199998</v>
      </c>
    </row>
    <row r="843" spans="1:32" s="85" customFormat="1" ht="13.15">
      <c r="A843" s="178" t="s">
        <v>98</v>
      </c>
      <c r="B843" s="95" t="str">
        <f>VLOOKUP(A843,'CENTRO DE COSTOS'!A:D,4,FALSE)</f>
        <v>MIGUEL JULIÁN HERNÁNDEZ GUARÍN</v>
      </c>
      <c r="C843" s="95" t="str">
        <f>VLOOKUP(A843,'CENTRO DE COSTOS'!A:D,2,FALSE)</f>
        <v>0004-0008</v>
      </c>
      <c r="D843" s="178">
        <v>15176</v>
      </c>
      <c r="E843" s="178">
        <v>2337415</v>
      </c>
      <c r="F843" s="178">
        <v>70922</v>
      </c>
      <c r="G843" s="178" t="s">
        <v>371</v>
      </c>
      <c r="H843" s="178" t="s">
        <v>1160</v>
      </c>
      <c r="I843" s="178" t="s">
        <v>14439</v>
      </c>
      <c r="J843" s="110" t="s">
        <v>167</v>
      </c>
      <c r="K843" s="178">
        <v>2337415</v>
      </c>
      <c r="L843" s="178" t="s">
        <v>14440</v>
      </c>
      <c r="M843" s="176">
        <v>45828.601388888892</v>
      </c>
      <c r="N843" s="176">
        <v>45834.371736111112</v>
      </c>
      <c r="O843" s="178" t="s">
        <v>9136</v>
      </c>
      <c r="P843" s="178" t="s">
        <v>9137</v>
      </c>
      <c r="Q843" s="178" t="s">
        <v>9138</v>
      </c>
      <c r="R843" s="178" t="s">
        <v>11927</v>
      </c>
      <c r="S843" s="178" t="s">
        <v>11927</v>
      </c>
      <c r="T843" s="178" t="s">
        <v>9971</v>
      </c>
      <c r="U843" s="178">
        <v>10</v>
      </c>
      <c r="V843" s="178" t="s">
        <v>14441</v>
      </c>
      <c r="W843" s="177" t="s">
        <v>14442</v>
      </c>
      <c r="X843" s="178" t="s">
        <v>12603</v>
      </c>
      <c r="Y843" s="178" t="s">
        <v>173</v>
      </c>
      <c r="Z843" s="178" t="s">
        <v>30</v>
      </c>
      <c r="AA843" s="178" t="s">
        <v>189</v>
      </c>
      <c r="AB843" s="178">
        <v>0</v>
      </c>
      <c r="AC843" s="92" t="s">
        <v>14193</v>
      </c>
      <c r="AD843" s="112">
        <f>IF(T843="SOPORTE_TELEFÓNICO",'BASE LIQUIDACION REDEBAN 2025'!$B$19,IF(AND(T843="VISITA_TÉCNICA",Z843="TIPO II"),'BASE LIQUIDACION REDEBAN 2025'!$B$18,'BASE LIQUIDACION REDEBAN 2025'!$B$17))</f>
        <v>35779.500569199998</v>
      </c>
      <c r="AE843" s="97">
        <v>0</v>
      </c>
      <c r="AF843" s="97">
        <f t="shared" si="13"/>
        <v>35779.500569199998</v>
      </c>
    </row>
    <row r="844" spans="1:32" s="85" customFormat="1" ht="13.15">
      <c r="A844" s="178" t="s">
        <v>81</v>
      </c>
      <c r="B844" s="95" t="str">
        <f>VLOOKUP(A844,'CENTRO DE COSTOS'!A:D,4,FALSE)</f>
        <v>MIGUEL JULIÁN HERNÁNDEZ GUARÍN</v>
      </c>
      <c r="C844" s="95" t="str">
        <f>VLOOKUP(A844,'CENTRO DE COSTOS'!A:D,2,FALSE)</f>
        <v>0004-0008</v>
      </c>
      <c r="D844" s="178">
        <v>54498</v>
      </c>
      <c r="E844" s="178">
        <v>2339144</v>
      </c>
      <c r="F844" s="178">
        <v>56776</v>
      </c>
      <c r="G844" s="178" t="s">
        <v>408</v>
      </c>
      <c r="H844" s="178" t="s">
        <v>1109</v>
      </c>
      <c r="I844" s="178" t="s">
        <v>14443</v>
      </c>
      <c r="J844" s="110" t="s">
        <v>167</v>
      </c>
      <c r="K844" s="178">
        <v>2339144</v>
      </c>
      <c r="L844" s="178" t="s">
        <v>14444</v>
      </c>
      <c r="M844" s="176">
        <v>45829.375</v>
      </c>
      <c r="N844" s="176">
        <v>45834.375532407408</v>
      </c>
      <c r="O844" s="178" t="s">
        <v>9136</v>
      </c>
      <c r="P844" s="178" t="s">
        <v>9137</v>
      </c>
      <c r="Q844" s="178" t="s">
        <v>9138</v>
      </c>
      <c r="R844" s="178" t="s">
        <v>11927</v>
      </c>
      <c r="S844" s="178" t="s">
        <v>11927</v>
      </c>
      <c r="T844" s="178" t="s">
        <v>9971</v>
      </c>
      <c r="U844" s="178">
        <v>50</v>
      </c>
      <c r="V844" s="178" t="s">
        <v>14445</v>
      </c>
      <c r="W844" s="177" t="s">
        <v>14446</v>
      </c>
      <c r="X844" s="178" t="s">
        <v>12397</v>
      </c>
      <c r="Y844" s="178" t="s">
        <v>173</v>
      </c>
      <c r="Z844" s="178" t="s">
        <v>32</v>
      </c>
      <c r="AA844" s="178" t="s">
        <v>189</v>
      </c>
      <c r="AB844" s="178">
        <v>0</v>
      </c>
      <c r="AC844" s="92" t="s">
        <v>2095</v>
      </c>
      <c r="AD844" s="112">
        <f>IF(T844="SOPORTE_TELEFÓNICO",'BASE LIQUIDACION REDEBAN 2025'!$B$19,IF(AND(T844="VISITA_TÉCNICA",Z844="TIPO II"),'BASE LIQUIDACION REDEBAN 2025'!$B$18,'BASE LIQUIDACION REDEBAN 2025'!$B$17))</f>
        <v>35779.500569199998</v>
      </c>
      <c r="AE844" s="97">
        <v>0</v>
      </c>
      <c r="AF844" s="97">
        <f t="shared" si="13"/>
        <v>35779.500569199998</v>
      </c>
    </row>
    <row r="845" spans="1:32" s="85" customFormat="1" ht="13.15">
      <c r="A845" s="178" t="s">
        <v>91</v>
      </c>
      <c r="B845" s="95" t="str">
        <f>VLOOKUP(A845,'CENTRO DE COSTOS'!A:D,4,FALSE)</f>
        <v>JOSE MAURICIO HERNANDEZ ROJAS</v>
      </c>
      <c r="C845" s="95" t="str">
        <f>VLOOKUP(A845,'CENTRO DE COSTOS'!A:D,2,FALSE)</f>
        <v>0004-0001</v>
      </c>
      <c r="D845" s="178">
        <v>23807</v>
      </c>
      <c r="E845" s="178">
        <v>2345149</v>
      </c>
      <c r="F845" s="178">
        <v>55644</v>
      </c>
      <c r="G845" s="178" t="s">
        <v>612</v>
      </c>
      <c r="H845" s="178" t="s">
        <v>1446</v>
      </c>
      <c r="I845" s="178" t="s">
        <v>14447</v>
      </c>
      <c r="J845" s="110" t="s">
        <v>167</v>
      </c>
      <c r="K845" s="178">
        <v>2345149</v>
      </c>
      <c r="L845" s="178" t="s">
        <v>14448</v>
      </c>
      <c r="M845" s="176">
        <v>45832.427083333336</v>
      </c>
      <c r="N845" s="176">
        <v>45834.377905092595</v>
      </c>
      <c r="O845" s="178" t="s">
        <v>9136</v>
      </c>
      <c r="P845" s="178" t="s">
        <v>9137</v>
      </c>
      <c r="Q845" s="178" t="s">
        <v>9138</v>
      </c>
      <c r="R845" s="178" t="s">
        <v>11927</v>
      </c>
      <c r="S845" s="178" t="s">
        <v>11927</v>
      </c>
      <c r="T845" s="178" t="s">
        <v>9971</v>
      </c>
      <c r="U845" s="178">
        <v>30</v>
      </c>
      <c r="V845" s="178" t="s">
        <v>14449</v>
      </c>
      <c r="W845" s="177" t="s">
        <v>14450</v>
      </c>
      <c r="X845" s="178" t="s">
        <v>12037</v>
      </c>
      <c r="Y845" s="178" t="s">
        <v>173</v>
      </c>
      <c r="Z845" s="178" t="s">
        <v>30</v>
      </c>
      <c r="AA845" s="178" t="s">
        <v>189</v>
      </c>
      <c r="AB845" s="178">
        <v>0</v>
      </c>
      <c r="AC845" s="92" t="s">
        <v>435</v>
      </c>
      <c r="AD845" s="112">
        <f>IF(T845="SOPORTE_TELEFÓNICO",'BASE LIQUIDACION REDEBAN 2025'!$B$19,IF(AND(T845="VISITA_TÉCNICA",Z845="TIPO II"),'BASE LIQUIDACION REDEBAN 2025'!$B$18,'BASE LIQUIDACION REDEBAN 2025'!$B$17))</f>
        <v>35779.500569199998</v>
      </c>
      <c r="AE845" s="97">
        <v>0</v>
      </c>
      <c r="AF845" s="97">
        <f t="shared" si="13"/>
        <v>35779.500569199998</v>
      </c>
    </row>
    <row r="846" spans="1:32" s="85" customFormat="1" ht="13.15">
      <c r="A846" s="178" t="s">
        <v>90</v>
      </c>
      <c r="B846" s="95" t="str">
        <f>VLOOKUP(A846,'CENTRO DE COSTOS'!A:D,4,FALSE)</f>
        <v>JUAN SEBASTIÁN RÍOS CASTRILLÓN</v>
      </c>
      <c r="C846" s="95" t="str">
        <f>VLOOKUP(A846,'CENTRO DE COSTOS'!A:D,2,FALSE)</f>
        <v>0004-0005</v>
      </c>
      <c r="D846" s="178">
        <v>5212</v>
      </c>
      <c r="E846" s="178">
        <v>2330616</v>
      </c>
      <c r="F846" s="178">
        <v>68148</v>
      </c>
      <c r="G846" s="178" t="s">
        <v>290</v>
      </c>
      <c r="H846" s="178" t="s">
        <v>6998</v>
      </c>
      <c r="I846" s="178" t="s">
        <v>14451</v>
      </c>
      <c r="J846" s="110" t="s">
        <v>167</v>
      </c>
      <c r="K846" s="178">
        <v>2330616</v>
      </c>
      <c r="L846" s="178" t="s">
        <v>14452</v>
      </c>
      <c r="M846" s="176">
        <v>45827.537499999999</v>
      </c>
      <c r="N846" s="176">
        <v>45834.410729166666</v>
      </c>
      <c r="O846" s="178" t="s">
        <v>9136</v>
      </c>
      <c r="P846" s="178" t="s">
        <v>9137</v>
      </c>
      <c r="Q846" s="178" t="s">
        <v>9138</v>
      </c>
      <c r="R846" s="178" t="s">
        <v>11927</v>
      </c>
      <c r="S846" s="178" t="s">
        <v>11927</v>
      </c>
      <c r="T846" s="178" t="s">
        <v>177</v>
      </c>
      <c r="U846" s="178">
        <v>70</v>
      </c>
      <c r="V846" s="178" t="s">
        <v>14453</v>
      </c>
      <c r="W846" s="177">
        <v>0</v>
      </c>
      <c r="X846" s="178">
        <v>0</v>
      </c>
      <c r="Y846" s="178" t="s">
        <v>173</v>
      </c>
      <c r="Z846" s="178" t="s">
        <v>25</v>
      </c>
      <c r="AA846" s="178" t="s">
        <v>189</v>
      </c>
      <c r="AB846" s="178">
        <v>1</v>
      </c>
      <c r="AC846" s="92" t="s">
        <v>435</v>
      </c>
      <c r="AD846" s="112">
        <f>IF(T846="SOPORTE_TELEFÓNICO",'BASE LIQUIDACION REDEBAN 2025'!$B$19,IF(AND(T846="VISITA_TÉCNICA",Z846="TIPO II"),'BASE LIQUIDACION REDEBAN 2025'!$B$18,'BASE LIQUIDACION REDEBAN 2025'!$B$17))</f>
        <v>35779.500569199998</v>
      </c>
      <c r="AE846" s="97">
        <v>0</v>
      </c>
      <c r="AF846" s="97">
        <f t="shared" si="13"/>
        <v>35779.500569199998</v>
      </c>
    </row>
    <row r="847" spans="1:32" s="85" customFormat="1" ht="13.15">
      <c r="A847" s="178" t="s">
        <v>90</v>
      </c>
      <c r="B847" s="95" t="str">
        <f>VLOOKUP(A847,'CENTRO DE COSTOS'!A:D,4,FALSE)</f>
        <v>JUAN SEBASTIÁN RÍOS CASTRILLÓN</v>
      </c>
      <c r="C847" s="95" t="str">
        <f>VLOOKUP(A847,'CENTRO DE COSTOS'!A:D,2,FALSE)</f>
        <v>0004-0005</v>
      </c>
      <c r="D847" s="178">
        <v>5001</v>
      </c>
      <c r="E847" s="178">
        <v>2326863</v>
      </c>
      <c r="F847" s="178">
        <v>78172</v>
      </c>
      <c r="G847" s="178" t="s">
        <v>290</v>
      </c>
      <c r="H847" s="178" t="s">
        <v>90</v>
      </c>
      <c r="I847" s="178" t="s">
        <v>14454</v>
      </c>
      <c r="J847" s="110" t="s">
        <v>167</v>
      </c>
      <c r="K847" s="178">
        <v>2326863</v>
      </c>
      <c r="L847" s="178" t="s">
        <v>14455</v>
      </c>
      <c r="M847" s="176">
        <v>45827.333333333336</v>
      </c>
      <c r="N847" s="176">
        <v>45834.463888888888</v>
      </c>
      <c r="O847" s="178" t="s">
        <v>9136</v>
      </c>
      <c r="P847" s="178" t="s">
        <v>9137</v>
      </c>
      <c r="Q847" s="178" t="s">
        <v>9138</v>
      </c>
      <c r="R847" s="178" t="s">
        <v>11927</v>
      </c>
      <c r="S847" s="178" t="s">
        <v>11927</v>
      </c>
      <c r="T847" s="178" t="s">
        <v>177</v>
      </c>
      <c r="U847" s="178">
        <v>90</v>
      </c>
      <c r="V847" s="178" t="s">
        <v>14456</v>
      </c>
      <c r="W847" s="177">
        <v>0</v>
      </c>
      <c r="X847" s="178">
        <v>0</v>
      </c>
      <c r="Y847" s="178" t="s">
        <v>173</v>
      </c>
      <c r="Z847" s="178" t="s">
        <v>25</v>
      </c>
      <c r="AA847" s="178" t="s">
        <v>189</v>
      </c>
      <c r="AB847" s="178">
        <v>1</v>
      </c>
      <c r="AC847" s="92" t="s">
        <v>2095</v>
      </c>
      <c r="AD847" s="112">
        <f>IF(T847="SOPORTE_TELEFÓNICO",'BASE LIQUIDACION REDEBAN 2025'!$B$19,IF(AND(T847="VISITA_TÉCNICA",Z847="TIPO II"),'BASE LIQUIDACION REDEBAN 2025'!$B$18,'BASE LIQUIDACION REDEBAN 2025'!$B$17))</f>
        <v>35779.500569199998</v>
      </c>
      <c r="AE847" s="97">
        <v>0</v>
      </c>
      <c r="AF847" s="97">
        <f t="shared" si="13"/>
        <v>35779.500569199998</v>
      </c>
    </row>
    <row r="848" spans="1:32" s="85" customFormat="1" ht="13.15">
      <c r="A848" s="178" t="s">
        <v>90</v>
      </c>
      <c r="B848" s="95" t="str">
        <f>VLOOKUP(A848,'CENTRO DE COSTOS'!A:D,4,FALSE)</f>
        <v>JUAN SEBASTIÁN RÍOS CASTRILLÓN</v>
      </c>
      <c r="C848" s="95" t="str">
        <f>VLOOKUP(A848,'CENTRO DE COSTOS'!A:D,2,FALSE)</f>
        <v>0004-0005</v>
      </c>
      <c r="D848" s="178">
        <v>5001</v>
      </c>
      <c r="E848" s="178">
        <v>2325359</v>
      </c>
      <c r="F848" s="178">
        <v>79708</v>
      </c>
      <c r="G848" s="178" t="s">
        <v>290</v>
      </c>
      <c r="H848" s="178" t="s">
        <v>90</v>
      </c>
      <c r="I848" s="178" t="s">
        <v>800</v>
      </c>
      <c r="J848" s="110" t="s">
        <v>167</v>
      </c>
      <c r="K848" s="178">
        <v>2325359</v>
      </c>
      <c r="L848" s="178" t="s">
        <v>14457</v>
      </c>
      <c r="M848" s="176">
        <v>45826.634722222225</v>
      </c>
      <c r="N848" s="176">
        <v>45834.468055555553</v>
      </c>
      <c r="O848" s="178" t="s">
        <v>9136</v>
      </c>
      <c r="P848" s="178" t="s">
        <v>9137</v>
      </c>
      <c r="Q848" s="178" t="s">
        <v>9138</v>
      </c>
      <c r="R848" s="178" t="s">
        <v>11927</v>
      </c>
      <c r="S848" s="178" t="s">
        <v>11927</v>
      </c>
      <c r="T848" s="178" t="s">
        <v>177</v>
      </c>
      <c r="U848" s="178">
        <v>30</v>
      </c>
      <c r="V848" s="178" t="s">
        <v>14458</v>
      </c>
      <c r="W848" s="177">
        <v>0</v>
      </c>
      <c r="X848" s="178">
        <v>0</v>
      </c>
      <c r="Y848" s="178" t="s">
        <v>173</v>
      </c>
      <c r="Z848" s="178" t="s">
        <v>25</v>
      </c>
      <c r="AA848" s="178" t="s">
        <v>189</v>
      </c>
      <c r="AB848" s="178">
        <v>1</v>
      </c>
      <c r="AC848" s="92" t="s">
        <v>375</v>
      </c>
      <c r="AD848" s="112">
        <f>IF(T848="SOPORTE_TELEFÓNICO",'BASE LIQUIDACION REDEBAN 2025'!$B$19,IF(AND(T848="VISITA_TÉCNICA",Z848="TIPO II"),'BASE LIQUIDACION REDEBAN 2025'!$B$18,'BASE LIQUIDACION REDEBAN 2025'!$B$17))</f>
        <v>35779.500569199998</v>
      </c>
      <c r="AE848" s="97">
        <v>0</v>
      </c>
      <c r="AF848" s="97">
        <f t="shared" si="13"/>
        <v>35779.500569199998</v>
      </c>
    </row>
    <row r="849" spans="1:32" s="85" customFormat="1" ht="13.15">
      <c r="A849" s="178" t="s">
        <v>72</v>
      </c>
      <c r="B849" s="95" t="str">
        <f>VLOOKUP(A849,'CENTRO DE COSTOS'!A:D,4,FALSE)</f>
        <v>MIGUEL JULIÁN HERNÁNDEZ GUARÍN</v>
      </c>
      <c r="C849" s="95" t="str">
        <f>VLOOKUP(A849,'CENTRO DE COSTOS'!A:D,2,FALSE)</f>
        <v>0004-0008</v>
      </c>
      <c r="D849" s="178">
        <v>81065</v>
      </c>
      <c r="E849" s="178">
        <v>2353250</v>
      </c>
      <c r="F849" s="178">
        <v>54057</v>
      </c>
      <c r="G849" s="178" t="s">
        <v>3449</v>
      </c>
      <c r="H849" s="178" t="s">
        <v>13233</v>
      </c>
      <c r="I849" s="178" t="s">
        <v>14280</v>
      </c>
      <c r="J849" s="110" t="s">
        <v>167</v>
      </c>
      <c r="K849" s="178">
        <v>2353250</v>
      </c>
      <c r="L849" s="178" t="s">
        <v>14459</v>
      </c>
      <c r="M849" s="176">
        <v>45833.494444444441</v>
      </c>
      <c r="N849" s="176">
        <v>45834.477083333331</v>
      </c>
      <c r="O849" s="178" t="s">
        <v>9136</v>
      </c>
      <c r="P849" s="178" t="s">
        <v>9137</v>
      </c>
      <c r="Q849" s="178" t="s">
        <v>9138</v>
      </c>
      <c r="R849" s="178" t="s">
        <v>11927</v>
      </c>
      <c r="S849" s="178" t="s">
        <v>11927</v>
      </c>
      <c r="T849" s="178" t="s">
        <v>177</v>
      </c>
      <c r="U849" s="178">
        <v>10</v>
      </c>
      <c r="V849" s="178" t="s">
        <v>14460</v>
      </c>
      <c r="W849" s="177">
        <v>0</v>
      </c>
      <c r="X849" s="178">
        <v>0</v>
      </c>
      <c r="Y849" s="178" t="s">
        <v>173</v>
      </c>
      <c r="Z849" s="178" t="s">
        <v>175</v>
      </c>
      <c r="AA849" s="178" t="s">
        <v>227</v>
      </c>
      <c r="AB849" s="178">
        <v>1</v>
      </c>
      <c r="AC849" s="92" t="s">
        <v>595</v>
      </c>
      <c r="AD849" s="112">
        <f>IF(T849="SOPORTE_TELEFÓNICO",'BASE LIQUIDACION REDEBAN 2025'!$B$19,IF(AND(T849="VISITA_TÉCNICA",Z849="TIPO II"),'BASE LIQUIDACION REDEBAN 2025'!$B$18,'BASE LIQUIDACION REDEBAN 2025'!$B$17))</f>
        <v>35779.500569199998</v>
      </c>
      <c r="AE849" s="97">
        <v>0</v>
      </c>
      <c r="AF849" s="97">
        <f t="shared" si="13"/>
        <v>35779.500569199998</v>
      </c>
    </row>
    <row r="850" spans="1:32" s="85" customFormat="1" ht="13.15">
      <c r="A850" s="178" t="s">
        <v>81</v>
      </c>
      <c r="B850" s="95" t="str">
        <f>VLOOKUP(A850,'CENTRO DE COSTOS'!A:D,4,FALSE)</f>
        <v>MIGUEL JULIÁN HERNÁNDEZ GUARÍN</v>
      </c>
      <c r="C850" s="95" t="str">
        <f>VLOOKUP(A850,'CENTRO DE COSTOS'!A:D,2,FALSE)</f>
        <v>0004-0008</v>
      </c>
      <c r="D850" s="178">
        <v>54001</v>
      </c>
      <c r="E850" s="178">
        <v>2343423</v>
      </c>
      <c r="F850" s="178">
        <v>78901</v>
      </c>
      <c r="G850" s="178" t="s">
        <v>408</v>
      </c>
      <c r="H850" s="178" t="s">
        <v>81</v>
      </c>
      <c r="I850" s="178" t="s">
        <v>14461</v>
      </c>
      <c r="J850" s="110" t="s">
        <v>167</v>
      </c>
      <c r="K850" s="178">
        <v>2343423</v>
      </c>
      <c r="L850" s="178" t="s">
        <v>14462</v>
      </c>
      <c r="M850" s="176">
        <v>45832.35</v>
      </c>
      <c r="N850" s="176">
        <v>45834.484722222223</v>
      </c>
      <c r="O850" s="178" t="s">
        <v>9136</v>
      </c>
      <c r="P850" s="178" t="s">
        <v>9137</v>
      </c>
      <c r="Q850" s="178" t="s">
        <v>9138</v>
      </c>
      <c r="R850" s="178" t="s">
        <v>11927</v>
      </c>
      <c r="S850" s="178" t="s">
        <v>11927</v>
      </c>
      <c r="T850" s="178" t="s">
        <v>177</v>
      </c>
      <c r="U850" s="178">
        <v>20</v>
      </c>
      <c r="V850" s="178" t="s">
        <v>14463</v>
      </c>
      <c r="W850" s="177">
        <v>0</v>
      </c>
      <c r="X850" s="178">
        <v>0</v>
      </c>
      <c r="Y850" s="178" t="s">
        <v>173</v>
      </c>
      <c r="Z850" s="178" t="s">
        <v>25</v>
      </c>
      <c r="AA850" s="178" t="s">
        <v>189</v>
      </c>
      <c r="AB850" s="178">
        <v>1</v>
      </c>
      <c r="AC850" s="92" t="s">
        <v>639</v>
      </c>
      <c r="AD850" s="112">
        <f>IF(T850="SOPORTE_TELEFÓNICO",'BASE LIQUIDACION REDEBAN 2025'!$B$19,IF(AND(T850="VISITA_TÉCNICA",Z850="TIPO II"),'BASE LIQUIDACION REDEBAN 2025'!$B$18,'BASE LIQUIDACION REDEBAN 2025'!$B$17))</f>
        <v>35779.500569199998</v>
      </c>
      <c r="AE850" s="97">
        <v>0</v>
      </c>
      <c r="AF850" s="97">
        <f t="shared" si="13"/>
        <v>35779.500569199998</v>
      </c>
    </row>
    <row r="851" spans="1:32" s="85" customFormat="1" ht="13.15">
      <c r="A851" s="178" t="s">
        <v>60</v>
      </c>
      <c r="B851" s="95" t="str">
        <f>VLOOKUP(A851,'CENTRO DE COSTOS'!A:D,4,FALSE)</f>
        <v>JUAN SEBASTIÁN RÍOS CASTRILLÓN</v>
      </c>
      <c r="C851" s="95" t="str">
        <f>VLOOKUP(A851,'CENTRO DE COSTOS'!A:D,2,FALSE)</f>
        <v>0004-0005</v>
      </c>
      <c r="D851" s="178">
        <v>27615</v>
      </c>
      <c r="E851" s="178">
        <v>2295550</v>
      </c>
      <c r="F851" s="178">
        <v>76760</v>
      </c>
      <c r="G851" s="178" t="s">
        <v>208</v>
      </c>
      <c r="H851" s="178" t="s">
        <v>8743</v>
      </c>
      <c r="I851" s="178" t="s">
        <v>14464</v>
      </c>
      <c r="J851" s="110" t="s">
        <v>167</v>
      </c>
      <c r="K851" s="178">
        <v>2295550</v>
      </c>
      <c r="L851" s="178" t="s">
        <v>14465</v>
      </c>
      <c r="M851" s="176">
        <v>45820.515277777777</v>
      </c>
      <c r="N851" s="176">
        <v>45834.486111111109</v>
      </c>
      <c r="O851" s="178" t="s">
        <v>9136</v>
      </c>
      <c r="P851" s="178" t="s">
        <v>9137</v>
      </c>
      <c r="Q851" s="178" t="s">
        <v>9138</v>
      </c>
      <c r="R851" s="178" t="s">
        <v>11927</v>
      </c>
      <c r="S851" s="178" t="s">
        <v>11927</v>
      </c>
      <c r="T851" s="178" t="s">
        <v>9971</v>
      </c>
      <c r="U851" s="178">
        <v>40</v>
      </c>
      <c r="V851" s="178" t="s">
        <v>14438</v>
      </c>
      <c r="W851" s="177">
        <v>2259114474</v>
      </c>
      <c r="X851" s="178" t="s">
        <v>11942</v>
      </c>
      <c r="Y851" s="178" t="s">
        <v>11943</v>
      </c>
      <c r="Z851" s="178" t="s">
        <v>175</v>
      </c>
      <c r="AA851" s="178" t="s">
        <v>2059</v>
      </c>
      <c r="AB851" s="178">
        <v>0</v>
      </c>
      <c r="AC851" s="92" t="s">
        <v>1394</v>
      </c>
      <c r="AD851" s="112">
        <f>IF(T851="SOPORTE_TELEFÓNICO",'BASE LIQUIDACION REDEBAN 2025'!$B$19,IF(AND(T851="VISITA_TÉCNICA",Z851="TIPO II"),'BASE LIQUIDACION REDEBAN 2025'!$B$18,'BASE LIQUIDACION REDEBAN 2025'!$B$17))</f>
        <v>35779.500569199998</v>
      </c>
      <c r="AE851" s="97">
        <v>0</v>
      </c>
      <c r="AF851" s="97">
        <f t="shared" si="13"/>
        <v>35779.500569199998</v>
      </c>
    </row>
    <row r="852" spans="1:32" s="85" customFormat="1" ht="13.15">
      <c r="A852" s="178" t="s">
        <v>91</v>
      </c>
      <c r="B852" s="95" t="str">
        <f>VLOOKUP(A852,'CENTRO DE COSTOS'!A:D,4,FALSE)</f>
        <v>JOSE MAURICIO HERNANDEZ ROJAS</v>
      </c>
      <c r="C852" s="95" t="str">
        <f>VLOOKUP(A852,'CENTRO DE COSTOS'!A:D,2,FALSE)</f>
        <v>0004-0001</v>
      </c>
      <c r="D852" s="178">
        <v>23001</v>
      </c>
      <c r="E852" s="178">
        <v>2346742</v>
      </c>
      <c r="F852" s="178">
        <v>74578</v>
      </c>
      <c r="G852" s="178" t="s">
        <v>612</v>
      </c>
      <c r="H852" s="178" t="s">
        <v>91</v>
      </c>
      <c r="I852" s="178" t="s">
        <v>14466</v>
      </c>
      <c r="J852" s="110" t="s">
        <v>167</v>
      </c>
      <c r="K852" s="178">
        <v>2346742</v>
      </c>
      <c r="L852" s="178" t="s">
        <v>14467</v>
      </c>
      <c r="M852" s="176">
        <v>45832.5</v>
      </c>
      <c r="N852" s="176">
        <v>45834.490277777775</v>
      </c>
      <c r="O852" s="178" t="s">
        <v>9136</v>
      </c>
      <c r="P852" s="178" t="s">
        <v>9137</v>
      </c>
      <c r="Q852" s="178" t="s">
        <v>9138</v>
      </c>
      <c r="R852" s="178" t="s">
        <v>11927</v>
      </c>
      <c r="S852" s="178" t="s">
        <v>11927</v>
      </c>
      <c r="T852" s="178" t="s">
        <v>177</v>
      </c>
      <c r="U852" s="178">
        <v>50</v>
      </c>
      <c r="V852" s="178" t="s">
        <v>14468</v>
      </c>
      <c r="W852" s="177">
        <v>0</v>
      </c>
      <c r="X852" s="178">
        <v>0</v>
      </c>
      <c r="Y852" s="178" t="s">
        <v>173</v>
      </c>
      <c r="Z852" s="178" t="s">
        <v>25</v>
      </c>
      <c r="AA852" s="178" t="s">
        <v>189</v>
      </c>
      <c r="AB852" s="178">
        <v>1</v>
      </c>
      <c r="AC852" s="92" t="s">
        <v>453</v>
      </c>
      <c r="AD852" s="112">
        <f>IF(T852="SOPORTE_TELEFÓNICO",'BASE LIQUIDACION REDEBAN 2025'!$B$19,IF(AND(T852="VISITA_TÉCNICA",Z852="TIPO II"),'BASE LIQUIDACION REDEBAN 2025'!$B$18,'BASE LIQUIDACION REDEBAN 2025'!$B$17))</f>
        <v>35779.500569199998</v>
      </c>
      <c r="AE852" s="97">
        <v>0</v>
      </c>
      <c r="AF852" s="97">
        <f t="shared" si="13"/>
        <v>35779.500569199998</v>
      </c>
    </row>
    <row r="853" spans="1:32" s="85" customFormat="1" ht="13.15">
      <c r="A853" s="178" t="s">
        <v>90</v>
      </c>
      <c r="B853" s="95" t="str">
        <f>VLOOKUP(A853,'CENTRO DE COSTOS'!A:D,4,FALSE)</f>
        <v>JUAN SEBASTIÁN RÍOS CASTRILLÓN</v>
      </c>
      <c r="C853" s="95" t="str">
        <f>VLOOKUP(A853,'CENTRO DE COSTOS'!A:D,2,FALSE)</f>
        <v>0004-0005</v>
      </c>
      <c r="D853" s="178">
        <v>5579</v>
      </c>
      <c r="E853" s="178">
        <v>2308816</v>
      </c>
      <c r="F853" s="178">
        <v>69539</v>
      </c>
      <c r="G853" s="178" t="s">
        <v>290</v>
      </c>
      <c r="H853" s="178" t="s">
        <v>3347</v>
      </c>
      <c r="I853" s="178" t="s">
        <v>14469</v>
      </c>
      <c r="J853" s="110" t="s">
        <v>167</v>
      </c>
      <c r="K853" s="178">
        <v>2308816</v>
      </c>
      <c r="L853" s="178" t="s">
        <v>14470</v>
      </c>
      <c r="M853" s="176">
        <v>45824.436111111114</v>
      </c>
      <c r="N853" s="176">
        <v>45834.493263888886</v>
      </c>
      <c r="O853" s="178" t="s">
        <v>9206</v>
      </c>
      <c r="P853" s="178" t="s">
        <v>9207</v>
      </c>
      <c r="Q853" s="178" t="s">
        <v>9138</v>
      </c>
      <c r="R853" s="178" t="s">
        <v>11927</v>
      </c>
      <c r="S853" s="178" t="s">
        <v>11927</v>
      </c>
      <c r="T853" s="178" t="s">
        <v>9971</v>
      </c>
      <c r="U853" s="178">
        <v>10</v>
      </c>
      <c r="V853" s="178" t="s">
        <v>14441</v>
      </c>
      <c r="W853" s="177" t="s">
        <v>14471</v>
      </c>
      <c r="X853" s="178" t="s">
        <v>11942</v>
      </c>
      <c r="Y853" s="178" t="s">
        <v>173</v>
      </c>
      <c r="Z853" s="178" t="s">
        <v>30</v>
      </c>
      <c r="AA853" s="178" t="s">
        <v>189</v>
      </c>
      <c r="AB853" s="178">
        <v>0</v>
      </c>
      <c r="AC853" s="92" t="s">
        <v>453</v>
      </c>
      <c r="AD853" s="112">
        <f>IF(T853="SOPORTE_TELEFÓNICO",'BASE LIQUIDACION REDEBAN 2025'!$B$19,IF(AND(T853="VISITA_TÉCNICA",Z853="TIPO II"),'BASE LIQUIDACION REDEBAN 2025'!$B$18,'BASE LIQUIDACION REDEBAN 2025'!$B$17))</f>
        <v>35779.500569199998</v>
      </c>
      <c r="AE853" s="97">
        <v>0</v>
      </c>
      <c r="AF853" s="97">
        <f t="shared" si="13"/>
        <v>35779.500569199998</v>
      </c>
    </row>
    <row r="854" spans="1:32" s="85" customFormat="1" ht="13.15">
      <c r="A854" s="178" t="s">
        <v>90</v>
      </c>
      <c r="B854" s="95" t="str">
        <f>VLOOKUP(A854,'CENTRO DE COSTOS'!A:D,4,FALSE)</f>
        <v>JUAN SEBASTIÁN RÍOS CASTRILLÓN</v>
      </c>
      <c r="C854" s="95" t="str">
        <f>VLOOKUP(A854,'CENTRO DE COSTOS'!A:D,2,FALSE)</f>
        <v>0004-0005</v>
      </c>
      <c r="D854" s="178">
        <v>5001</v>
      </c>
      <c r="E854" s="178">
        <v>2329173</v>
      </c>
      <c r="F854" s="178">
        <v>73147</v>
      </c>
      <c r="G854" s="178" t="s">
        <v>290</v>
      </c>
      <c r="H854" s="178" t="s">
        <v>90</v>
      </c>
      <c r="I854" s="178" t="s">
        <v>14472</v>
      </c>
      <c r="J854" s="110" t="s">
        <v>167</v>
      </c>
      <c r="K854" s="178">
        <v>2329173</v>
      </c>
      <c r="L854" s="178" t="s">
        <v>14473</v>
      </c>
      <c r="M854" s="176">
        <v>45827.445833333331</v>
      </c>
      <c r="N854" s="176">
        <v>45834.495138888888</v>
      </c>
      <c r="O854" s="178" t="s">
        <v>9136</v>
      </c>
      <c r="P854" s="178" t="s">
        <v>9137</v>
      </c>
      <c r="Q854" s="178" t="s">
        <v>9138</v>
      </c>
      <c r="R854" s="178" t="s">
        <v>11927</v>
      </c>
      <c r="S854" s="178" t="s">
        <v>11927</v>
      </c>
      <c r="T854" s="178" t="s">
        <v>177</v>
      </c>
      <c r="U854" s="178">
        <v>200</v>
      </c>
      <c r="V854" s="178" t="s">
        <v>14474</v>
      </c>
      <c r="W854" s="177">
        <v>0</v>
      </c>
      <c r="X854" s="178">
        <v>0</v>
      </c>
      <c r="Y854" s="178" t="s">
        <v>173</v>
      </c>
      <c r="Z854" s="178" t="s">
        <v>25</v>
      </c>
      <c r="AA854" s="178" t="s">
        <v>189</v>
      </c>
      <c r="AB854" s="178">
        <v>1</v>
      </c>
      <c r="AC854" s="92" t="s">
        <v>10117</v>
      </c>
      <c r="AD854" s="112">
        <f>IF(T854="SOPORTE_TELEFÓNICO",'BASE LIQUIDACION REDEBAN 2025'!$B$19,IF(AND(T854="VISITA_TÉCNICA",Z854="TIPO II"),'BASE LIQUIDACION REDEBAN 2025'!$B$18,'BASE LIQUIDACION REDEBAN 2025'!$B$17))</f>
        <v>35779.500569199998</v>
      </c>
      <c r="AE854" s="97">
        <v>0</v>
      </c>
      <c r="AF854" s="97">
        <f t="shared" si="13"/>
        <v>35779.500569199998</v>
      </c>
    </row>
    <row r="855" spans="1:32" s="85" customFormat="1" ht="13.15">
      <c r="A855" s="178" t="s">
        <v>86</v>
      </c>
      <c r="B855" s="95" t="str">
        <f>VLOOKUP(A855,'CENTRO DE COSTOS'!A:D,4,FALSE)</f>
        <v>KEVIN ALEXIS CORZO BUSTOS</v>
      </c>
      <c r="C855" s="95" t="str">
        <f>VLOOKUP(A855,'CENTRO DE COSTOS'!A:D,2,FALSE)</f>
        <v>0004-0007</v>
      </c>
      <c r="D855" s="178">
        <v>73001</v>
      </c>
      <c r="E855" s="178">
        <v>2356617</v>
      </c>
      <c r="F855" s="178">
        <v>48800</v>
      </c>
      <c r="G855" s="178" t="s">
        <v>870</v>
      </c>
      <c r="H855" s="178" t="s">
        <v>86</v>
      </c>
      <c r="I855" s="178" t="s">
        <v>8564</v>
      </c>
      <c r="J855" s="110" t="s">
        <v>167</v>
      </c>
      <c r="K855" s="178">
        <v>2356617</v>
      </c>
      <c r="L855" s="178" t="s">
        <v>14475</v>
      </c>
      <c r="M855" s="176">
        <v>45834.333333333336</v>
      </c>
      <c r="N855" s="176">
        <v>45834.49722222222</v>
      </c>
      <c r="O855" s="178" t="s">
        <v>9136</v>
      </c>
      <c r="P855" s="178" t="s">
        <v>9137</v>
      </c>
      <c r="Q855" s="178" t="s">
        <v>9138</v>
      </c>
      <c r="R855" s="178" t="s">
        <v>11927</v>
      </c>
      <c r="S855" s="178" t="s">
        <v>11927</v>
      </c>
      <c r="T855" s="178" t="s">
        <v>177</v>
      </c>
      <c r="U855" s="178">
        <v>120</v>
      </c>
      <c r="V855" s="178" t="s">
        <v>14476</v>
      </c>
      <c r="W855" s="177">
        <v>0</v>
      </c>
      <c r="X855" s="178">
        <v>0</v>
      </c>
      <c r="Y855" s="178" t="s">
        <v>173</v>
      </c>
      <c r="Z855" s="178" t="s">
        <v>25</v>
      </c>
      <c r="AA855" s="178" t="s">
        <v>189</v>
      </c>
      <c r="AB855" s="178">
        <v>1</v>
      </c>
      <c r="AC855" s="92" t="s">
        <v>12094</v>
      </c>
      <c r="AD855" s="112">
        <f>IF(T855="SOPORTE_TELEFÓNICO",'BASE LIQUIDACION REDEBAN 2025'!$B$19,IF(AND(T855="VISITA_TÉCNICA",Z855="TIPO II"),'BASE LIQUIDACION REDEBAN 2025'!$B$18,'BASE LIQUIDACION REDEBAN 2025'!$B$17))</f>
        <v>35779.500569199998</v>
      </c>
      <c r="AE855" s="97">
        <v>0</v>
      </c>
      <c r="AF855" s="97">
        <f t="shared" si="13"/>
        <v>35779.500569199998</v>
      </c>
    </row>
    <row r="856" spans="1:32" s="85" customFormat="1" ht="13.15">
      <c r="A856" s="178" t="s">
        <v>72</v>
      </c>
      <c r="B856" s="95" t="str">
        <f>VLOOKUP(A856,'CENTRO DE COSTOS'!A:D,4,FALSE)</f>
        <v>MIGUEL JULIÁN HERNÁNDEZ GUARÍN</v>
      </c>
      <c r="C856" s="95" t="str">
        <f>VLOOKUP(A856,'CENTRO DE COSTOS'!A:D,2,FALSE)</f>
        <v>0004-0008</v>
      </c>
      <c r="D856" s="178">
        <v>68001</v>
      </c>
      <c r="E856" s="178">
        <v>2356166</v>
      </c>
      <c r="F856" s="178">
        <v>41938</v>
      </c>
      <c r="G856" s="178" t="s">
        <v>180</v>
      </c>
      <c r="H856" s="178" t="s">
        <v>72</v>
      </c>
      <c r="I856" s="178" t="s">
        <v>14477</v>
      </c>
      <c r="J856" s="110" t="s">
        <v>167</v>
      </c>
      <c r="K856" s="178">
        <v>2356166</v>
      </c>
      <c r="L856" s="178" t="s">
        <v>14478</v>
      </c>
      <c r="M856" s="176">
        <v>45833.725694444445</v>
      </c>
      <c r="N856" s="176">
        <v>45834.5</v>
      </c>
      <c r="O856" s="178" t="s">
        <v>9136</v>
      </c>
      <c r="P856" s="178" t="s">
        <v>9137</v>
      </c>
      <c r="Q856" s="178" t="s">
        <v>9138</v>
      </c>
      <c r="R856" s="178" t="s">
        <v>11927</v>
      </c>
      <c r="S856" s="178" t="s">
        <v>11927</v>
      </c>
      <c r="T856" s="178" t="s">
        <v>177</v>
      </c>
      <c r="U856" s="178">
        <v>30</v>
      </c>
      <c r="V856" s="178" t="s">
        <v>14479</v>
      </c>
      <c r="W856" s="177">
        <v>0</v>
      </c>
      <c r="X856" s="178">
        <v>0</v>
      </c>
      <c r="Y856" s="178" t="s">
        <v>173</v>
      </c>
      <c r="Z856" s="178" t="s">
        <v>25</v>
      </c>
      <c r="AA856" s="178" t="s">
        <v>189</v>
      </c>
      <c r="AB856" s="178">
        <v>1</v>
      </c>
      <c r="AC856" s="92" t="s">
        <v>326</v>
      </c>
      <c r="AD856" s="112">
        <f>IF(T856="SOPORTE_TELEFÓNICO",'BASE LIQUIDACION REDEBAN 2025'!$B$19,IF(AND(T856="VISITA_TÉCNICA",Z856="TIPO II"),'BASE LIQUIDACION REDEBAN 2025'!$B$18,'BASE LIQUIDACION REDEBAN 2025'!$B$17))</f>
        <v>35779.500569199998</v>
      </c>
      <c r="AE856" s="97">
        <v>0</v>
      </c>
      <c r="AF856" s="97">
        <f t="shared" si="13"/>
        <v>35779.500569199998</v>
      </c>
    </row>
    <row r="857" spans="1:32" s="85" customFormat="1" ht="13.15">
      <c r="A857" s="178" t="s">
        <v>90</v>
      </c>
      <c r="B857" s="95" t="str">
        <f>VLOOKUP(A857,'CENTRO DE COSTOS'!A:D,4,FALSE)</f>
        <v>JUAN SEBASTIÁN RÍOS CASTRILLÓN</v>
      </c>
      <c r="C857" s="95" t="str">
        <f>VLOOKUP(A857,'CENTRO DE COSTOS'!A:D,2,FALSE)</f>
        <v>0004-0005</v>
      </c>
      <c r="D857" s="178">
        <v>5001</v>
      </c>
      <c r="E857" s="178">
        <v>2326671</v>
      </c>
      <c r="F857" s="178">
        <v>74441</v>
      </c>
      <c r="G857" s="178" t="s">
        <v>290</v>
      </c>
      <c r="H857" s="178" t="s">
        <v>90</v>
      </c>
      <c r="I857" s="178" t="s">
        <v>7344</v>
      </c>
      <c r="J857" s="110" t="s">
        <v>167</v>
      </c>
      <c r="K857" s="178">
        <v>2326671</v>
      </c>
      <c r="L857" s="178" t="s">
        <v>14480</v>
      </c>
      <c r="M857" s="176">
        <v>45826.743055555555</v>
      </c>
      <c r="N857" s="176">
        <v>45834.572222222225</v>
      </c>
      <c r="O857" s="178" t="s">
        <v>9136</v>
      </c>
      <c r="P857" s="178" t="s">
        <v>9137</v>
      </c>
      <c r="Q857" s="178" t="s">
        <v>9138</v>
      </c>
      <c r="R857" s="178" t="s">
        <v>11927</v>
      </c>
      <c r="S857" s="178" t="s">
        <v>11927</v>
      </c>
      <c r="T857" s="178" t="s">
        <v>177</v>
      </c>
      <c r="U857" s="178">
        <v>60</v>
      </c>
      <c r="V857" s="178" t="s">
        <v>14481</v>
      </c>
      <c r="W857" s="177">
        <v>0</v>
      </c>
      <c r="X857" s="178">
        <v>0</v>
      </c>
      <c r="Y857" s="178" t="s">
        <v>173</v>
      </c>
      <c r="Z857" s="178" t="s">
        <v>25</v>
      </c>
      <c r="AA857" s="178" t="s">
        <v>189</v>
      </c>
      <c r="AB857" s="178">
        <v>1</v>
      </c>
      <c r="AC857" s="92" t="s">
        <v>3341</v>
      </c>
      <c r="AD857" s="112">
        <f>IF(T857="SOPORTE_TELEFÓNICO",'BASE LIQUIDACION REDEBAN 2025'!$B$19,IF(AND(T857="VISITA_TÉCNICA",Z857="TIPO II"),'BASE LIQUIDACION REDEBAN 2025'!$B$18,'BASE LIQUIDACION REDEBAN 2025'!$B$17))</f>
        <v>35779.500569199998</v>
      </c>
      <c r="AE857" s="97">
        <v>0</v>
      </c>
      <c r="AF857" s="97">
        <f t="shared" si="13"/>
        <v>35779.500569199998</v>
      </c>
    </row>
    <row r="858" spans="1:32" s="85" customFormat="1" ht="13.15">
      <c r="A858" s="178" t="s">
        <v>90</v>
      </c>
      <c r="B858" s="95" t="str">
        <f>VLOOKUP(A858,'CENTRO DE COSTOS'!A:D,4,FALSE)</f>
        <v>JUAN SEBASTIÁN RÍOS CASTRILLÓN</v>
      </c>
      <c r="C858" s="95" t="str">
        <f>VLOOKUP(A858,'CENTRO DE COSTOS'!A:D,2,FALSE)</f>
        <v>0004-0005</v>
      </c>
      <c r="D858" s="178">
        <v>5001</v>
      </c>
      <c r="E858" s="178">
        <v>2326694</v>
      </c>
      <c r="F858" s="178">
        <v>73769</v>
      </c>
      <c r="G858" s="178" t="s">
        <v>290</v>
      </c>
      <c r="H858" s="178" t="s">
        <v>90</v>
      </c>
      <c r="I858" s="178" t="s">
        <v>14482</v>
      </c>
      <c r="J858" s="110" t="s">
        <v>167</v>
      </c>
      <c r="K858" s="178">
        <v>2326694</v>
      </c>
      <c r="L858" s="178" t="s">
        <v>14483</v>
      </c>
      <c r="M858" s="176">
        <v>45827.333333333336</v>
      </c>
      <c r="N858" s="176">
        <v>45834.576388888891</v>
      </c>
      <c r="O858" s="178" t="s">
        <v>9136</v>
      </c>
      <c r="P858" s="178" t="s">
        <v>9137</v>
      </c>
      <c r="Q858" s="178" t="s">
        <v>9138</v>
      </c>
      <c r="R858" s="178" t="s">
        <v>11927</v>
      </c>
      <c r="S858" s="178" t="s">
        <v>11927</v>
      </c>
      <c r="T858" s="178" t="s">
        <v>177</v>
      </c>
      <c r="U858" s="178">
        <v>140</v>
      </c>
      <c r="V858" s="178" t="s">
        <v>14484</v>
      </c>
      <c r="W858" s="177">
        <v>0</v>
      </c>
      <c r="X858" s="178">
        <v>0</v>
      </c>
      <c r="Y858" s="178" t="s">
        <v>173</v>
      </c>
      <c r="Z858" s="178" t="s">
        <v>25</v>
      </c>
      <c r="AA858" s="178" t="s">
        <v>189</v>
      </c>
      <c r="AB858" s="178">
        <v>1</v>
      </c>
      <c r="AC858" s="92" t="s">
        <v>3263</v>
      </c>
      <c r="AD858" s="112">
        <f>IF(T858="SOPORTE_TELEFÓNICO",'BASE LIQUIDACION REDEBAN 2025'!$B$19,IF(AND(T858="VISITA_TÉCNICA",Z858="TIPO II"),'BASE LIQUIDACION REDEBAN 2025'!$B$18,'BASE LIQUIDACION REDEBAN 2025'!$B$17))</f>
        <v>35779.500569199998</v>
      </c>
      <c r="AE858" s="97">
        <v>0</v>
      </c>
      <c r="AF858" s="97">
        <f t="shared" si="13"/>
        <v>35779.500569199998</v>
      </c>
    </row>
    <row r="859" spans="1:32" s="85" customFormat="1" ht="13.15">
      <c r="A859" s="178" t="s">
        <v>76</v>
      </c>
      <c r="B859" s="95" t="str">
        <f>VLOOKUP(A859,'CENTRO DE COSTOS'!A:D,4,FALSE)</f>
        <v>DIEGO FERNANDO HENAO CARDONA</v>
      </c>
      <c r="C859" s="95" t="str">
        <f>VLOOKUP(A859,'CENTRO DE COSTOS'!A:D,2,FALSE)</f>
        <v>0004-0003</v>
      </c>
      <c r="D859" s="178">
        <v>76001</v>
      </c>
      <c r="E859" s="178">
        <v>2349860</v>
      </c>
      <c r="F859" s="178">
        <v>75789</v>
      </c>
      <c r="G859" s="178" t="s">
        <v>230</v>
      </c>
      <c r="H859" s="178" t="s">
        <v>76</v>
      </c>
      <c r="I859" s="178" t="s">
        <v>6759</v>
      </c>
      <c r="J859" s="110" t="s">
        <v>167</v>
      </c>
      <c r="K859" s="178">
        <v>2349860</v>
      </c>
      <c r="L859" s="178" t="s">
        <v>14485</v>
      </c>
      <c r="M859" s="176">
        <v>45833.333333333336</v>
      </c>
      <c r="N859" s="176">
        <v>45834.578472222223</v>
      </c>
      <c r="O859" s="178" t="s">
        <v>9136</v>
      </c>
      <c r="P859" s="178" t="s">
        <v>9137</v>
      </c>
      <c r="Q859" s="178" t="s">
        <v>9138</v>
      </c>
      <c r="R859" s="178" t="s">
        <v>11927</v>
      </c>
      <c r="S859" s="178" t="s">
        <v>11927</v>
      </c>
      <c r="T859" s="178" t="s">
        <v>177</v>
      </c>
      <c r="U859" s="178">
        <v>50</v>
      </c>
      <c r="V859" s="178" t="s">
        <v>14486</v>
      </c>
      <c r="W859" s="177">
        <v>0</v>
      </c>
      <c r="X859" s="178">
        <v>0</v>
      </c>
      <c r="Y859" s="178" t="s">
        <v>173</v>
      </c>
      <c r="Z859" s="178" t="s">
        <v>25</v>
      </c>
      <c r="AA859" s="178" t="s">
        <v>189</v>
      </c>
      <c r="AB859" s="178">
        <v>1</v>
      </c>
      <c r="AC859" s="92" t="s">
        <v>2142</v>
      </c>
      <c r="AD859" s="112">
        <f>IF(T859="SOPORTE_TELEFÓNICO",'BASE LIQUIDACION REDEBAN 2025'!$B$19,IF(AND(T859="VISITA_TÉCNICA",Z859="TIPO II"),'BASE LIQUIDACION REDEBAN 2025'!$B$18,'BASE LIQUIDACION REDEBAN 2025'!$B$17))</f>
        <v>35779.500569199998</v>
      </c>
      <c r="AE859" s="97">
        <v>0</v>
      </c>
      <c r="AF859" s="97">
        <f t="shared" si="13"/>
        <v>35779.500569199998</v>
      </c>
    </row>
    <row r="860" spans="1:32" s="85" customFormat="1" ht="13.15">
      <c r="A860" s="178" t="s">
        <v>72</v>
      </c>
      <c r="B860" s="95" t="str">
        <f>VLOOKUP(A860,'CENTRO DE COSTOS'!A:D,4,FALSE)</f>
        <v>MIGUEL JULIÁN HERNÁNDEZ GUARÍN</v>
      </c>
      <c r="C860" s="95" t="str">
        <f>VLOOKUP(A860,'CENTRO DE COSTOS'!A:D,2,FALSE)</f>
        <v>0004-0008</v>
      </c>
      <c r="D860" s="178">
        <v>68418</v>
      </c>
      <c r="E860" s="178">
        <v>2351802</v>
      </c>
      <c r="F860" s="178">
        <v>78877</v>
      </c>
      <c r="G860" s="178" t="s">
        <v>180</v>
      </c>
      <c r="H860" s="178" t="s">
        <v>8098</v>
      </c>
      <c r="I860" s="178" t="s">
        <v>14487</v>
      </c>
      <c r="J860" s="110" t="s">
        <v>167</v>
      </c>
      <c r="K860" s="178">
        <v>2351802</v>
      </c>
      <c r="L860" s="178" t="s">
        <v>14488</v>
      </c>
      <c r="M860" s="176">
        <v>45833.394444444442</v>
      </c>
      <c r="N860" s="176">
        <v>45834.580555555556</v>
      </c>
      <c r="O860" s="178" t="s">
        <v>9136</v>
      </c>
      <c r="P860" s="178" t="s">
        <v>9137</v>
      </c>
      <c r="Q860" s="178" t="s">
        <v>9138</v>
      </c>
      <c r="R860" s="178" t="s">
        <v>11927</v>
      </c>
      <c r="S860" s="178" t="s">
        <v>11927</v>
      </c>
      <c r="T860" s="178" t="s">
        <v>177</v>
      </c>
      <c r="U860" s="178">
        <v>30</v>
      </c>
      <c r="V860" s="178" t="s">
        <v>14489</v>
      </c>
      <c r="W860" s="177">
        <v>0</v>
      </c>
      <c r="X860" s="178">
        <v>0</v>
      </c>
      <c r="Y860" s="178" t="s">
        <v>173</v>
      </c>
      <c r="Z860" s="178" t="s">
        <v>28</v>
      </c>
      <c r="AA860" s="178" t="s">
        <v>189</v>
      </c>
      <c r="AB860" s="178">
        <v>1</v>
      </c>
      <c r="AC860" s="92" t="s">
        <v>453</v>
      </c>
      <c r="AD860" s="112">
        <f>IF(T860="SOPORTE_TELEFÓNICO",'BASE LIQUIDACION REDEBAN 2025'!$B$19,IF(AND(T860="VISITA_TÉCNICA",Z860="TIPO II"),'BASE LIQUIDACION REDEBAN 2025'!$B$18,'BASE LIQUIDACION REDEBAN 2025'!$B$17))</f>
        <v>67654.12000000001</v>
      </c>
      <c r="AE860" s="97">
        <v>0</v>
      </c>
      <c r="AF860" s="97">
        <f t="shared" si="13"/>
        <v>67654.12000000001</v>
      </c>
    </row>
    <row r="861" spans="1:32" s="85" customFormat="1" ht="13.15">
      <c r="A861" s="178" t="s">
        <v>72</v>
      </c>
      <c r="B861" s="95" t="str">
        <f>VLOOKUP(A861,'CENTRO DE COSTOS'!A:D,4,FALSE)</f>
        <v>MIGUEL JULIÁN HERNÁNDEZ GUARÍN</v>
      </c>
      <c r="C861" s="95" t="str">
        <f>VLOOKUP(A861,'CENTRO DE COSTOS'!A:D,2,FALSE)</f>
        <v>0004-0008</v>
      </c>
      <c r="D861" s="178">
        <v>68406</v>
      </c>
      <c r="E861" s="178">
        <v>2354844</v>
      </c>
      <c r="F861" s="178">
        <v>64299</v>
      </c>
      <c r="G861" s="178" t="s">
        <v>180</v>
      </c>
      <c r="H861" s="178" t="s">
        <v>859</v>
      </c>
      <c r="I861" s="178" t="s">
        <v>14490</v>
      </c>
      <c r="J861" s="110" t="s">
        <v>167</v>
      </c>
      <c r="K861" s="178">
        <v>2354844</v>
      </c>
      <c r="L861" s="178" t="s">
        <v>14491</v>
      </c>
      <c r="M861" s="176">
        <v>45833.647222222222</v>
      </c>
      <c r="N861" s="176">
        <v>45834.582638888889</v>
      </c>
      <c r="O861" s="178" t="s">
        <v>9136</v>
      </c>
      <c r="P861" s="178" t="s">
        <v>9137</v>
      </c>
      <c r="Q861" s="178" t="s">
        <v>9138</v>
      </c>
      <c r="R861" s="178" t="s">
        <v>11927</v>
      </c>
      <c r="S861" s="178" t="s">
        <v>11927</v>
      </c>
      <c r="T861" s="178" t="s">
        <v>177</v>
      </c>
      <c r="U861" s="178">
        <v>60</v>
      </c>
      <c r="V861" s="178" t="s">
        <v>14492</v>
      </c>
      <c r="W861" s="177">
        <v>0</v>
      </c>
      <c r="X861" s="178">
        <v>0</v>
      </c>
      <c r="Y861" s="178" t="s">
        <v>173</v>
      </c>
      <c r="Z861" s="178" t="s">
        <v>28</v>
      </c>
      <c r="AA861" s="178" t="s">
        <v>189</v>
      </c>
      <c r="AB861" s="178">
        <v>1</v>
      </c>
      <c r="AC861" s="92" t="s">
        <v>1645</v>
      </c>
      <c r="AD861" s="112">
        <f>IF(T861="SOPORTE_TELEFÓNICO",'BASE LIQUIDACION REDEBAN 2025'!$B$19,IF(AND(T861="VISITA_TÉCNICA",Z861="TIPO II"),'BASE LIQUIDACION REDEBAN 2025'!$B$18,'BASE LIQUIDACION REDEBAN 2025'!$B$17))</f>
        <v>67654.12000000001</v>
      </c>
      <c r="AE861" s="97">
        <v>0</v>
      </c>
      <c r="AF861" s="97">
        <f t="shared" si="13"/>
        <v>67654.12000000001</v>
      </c>
    </row>
    <row r="862" spans="1:32" s="85" customFormat="1" ht="13.15">
      <c r="A862" s="178" t="s">
        <v>93</v>
      </c>
      <c r="B862" s="95" t="str">
        <f>VLOOKUP(A862,'CENTRO DE COSTOS'!A:D,4,FALSE)</f>
        <v>DIEGO FERNANDO HENAO CARDONA</v>
      </c>
      <c r="C862" s="95" t="str">
        <f>VLOOKUP(A862,'CENTRO DE COSTOS'!A:D,2,FALSE)</f>
        <v>0004-0003</v>
      </c>
      <c r="D862" s="178">
        <v>52399</v>
      </c>
      <c r="E862" s="178">
        <v>2326546</v>
      </c>
      <c r="F862" s="178">
        <v>74008</v>
      </c>
      <c r="G862" s="178" t="s">
        <v>162</v>
      </c>
      <c r="H862" s="178" t="s">
        <v>599</v>
      </c>
      <c r="I862" s="178" t="s">
        <v>14493</v>
      </c>
      <c r="J862" s="110" t="s">
        <v>167</v>
      </c>
      <c r="K862" s="178">
        <v>2326546</v>
      </c>
      <c r="L862" s="178" t="s">
        <v>14494</v>
      </c>
      <c r="M862" s="176">
        <v>45826.715277777781</v>
      </c>
      <c r="N862" s="176">
        <v>45834.583819444444</v>
      </c>
      <c r="O862" s="178" t="s">
        <v>9136</v>
      </c>
      <c r="P862" s="178" t="s">
        <v>9137</v>
      </c>
      <c r="Q862" s="178" t="s">
        <v>9138</v>
      </c>
      <c r="R862" s="178" t="s">
        <v>11927</v>
      </c>
      <c r="S862" s="178" t="s">
        <v>11927</v>
      </c>
      <c r="T862" s="178" t="s">
        <v>9971</v>
      </c>
      <c r="U862" s="178">
        <v>40</v>
      </c>
      <c r="V862" s="178" t="s">
        <v>14438</v>
      </c>
      <c r="W862" s="177" t="s">
        <v>14495</v>
      </c>
      <c r="X862" s="178" t="s">
        <v>12986</v>
      </c>
      <c r="Y862" s="178" t="s">
        <v>11943</v>
      </c>
      <c r="Z862" s="178" t="s">
        <v>30</v>
      </c>
      <c r="AA862" s="178" t="s">
        <v>189</v>
      </c>
      <c r="AB862" s="178">
        <v>0</v>
      </c>
      <c r="AC862" s="92" t="s">
        <v>301</v>
      </c>
      <c r="AD862" s="112">
        <f>IF(T862="SOPORTE_TELEFÓNICO",'BASE LIQUIDACION REDEBAN 2025'!$B$19,IF(AND(T862="VISITA_TÉCNICA",Z862="TIPO II"),'BASE LIQUIDACION REDEBAN 2025'!$B$18,'BASE LIQUIDACION REDEBAN 2025'!$B$17))</f>
        <v>35779.500569199998</v>
      </c>
      <c r="AE862" s="97">
        <v>0</v>
      </c>
      <c r="AF862" s="97">
        <f t="shared" si="13"/>
        <v>35779.500569199998</v>
      </c>
    </row>
    <row r="863" spans="1:32" s="85" customFormat="1" ht="13.15">
      <c r="A863" s="178" t="s">
        <v>76</v>
      </c>
      <c r="B863" s="95" t="str">
        <f>VLOOKUP(A863,'CENTRO DE COSTOS'!A:D,4,FALSE)</f>
        <v>DIEGO FERNANDO HENAO CARDONA</v>
      </c>
      <c r="C863" s="95" t="str">
        <f>VLOOKUP(A863,'CENTRO DE COSTOS'!A:D,2,FALSE)</f>
        <v>0004-0003</v>
      </c>
      <c r="D863" s="178">
        <v>76113</v>
      </c>
      <c r="E863" s="178">
        <v>2355116</v>
      </c>
      <c r="F863" s="178">
        <v>71399</v>
      </c>
      <c r="G863" s="178" t="s">
        <v>230</v>
      </c>
      <c r="H863" s="178" t="s">
        <v>12717</v>
      </c>
      <c r="I863" s="178" t="s">
        <v>14496</v>
      </c>
      <c r="J863" s="110" t="s">
        <v>167</v>
      </c>
      <c r="K863" s="178">
        <v>2355116</v>
      </c>
      <c r="L863" s="178" t="s">
        <v>14497</v>
      </c>
      <c r="M863" s="176">
        <v>45833.657638888886</v>
      </c>
      <c r="N863" s="176">
        <v>45834.586805555555</v>
      </c>
      <c r="O863" s="178" t="s">
        <v>9136</v>
      </c>
      <c r="P863" s="178" t="s">
        <v>9137</v>
      </c>
      <c r="Q863" s="178" t="s">
        <v>9138</v>
      </c>
      <c r="R863" s="178" t="s">
        <v>11927</v>
      </c>
      <c r="S863" s="178" t="s">
        <v>11927</v>
      </c>
      <c r="T863" s="178" t="s">
        <v>177</v>
      </c>
      <c r="U863" s="178">
        <v>60</v>
      </c>
      <c r="V863" s="178" t="s">
        <v>14498</v>
      </c>
      <c r="W863" s="177">
        <v>0</v>
      </c>
      <c r="X863" s="178">
        <v>0</v>
      </c>
      <c r="Y863" s="178" t="s">
        <v>173</v>
      </c>
      <c r="Z863" s="178" t="s">
        <v>28</v>
      </c>
      <c r="AA863" s="178" t="s">
        <v>189</v>
      </c>
      <c r="AB863" s="178">
        <v>1</v>
      </c>
      <c r="AC863" s="92" t="s">
        <v>1394</v>
      </c>
      <c r="AD863" s="112">
        <f>IF(T863="SOPORTE_TELEFÓNICO",'BASE LIQUIDACION REDEBAN 2025'!$B$19,IF(AND(T863="VISITA_TÉCNICA",Z863="TIPO II"),'BASE LIQUIDACION REDEBAN 2025'!$B$18,'BASE LIQUIDACION REDEBAN 2025'!$B$17))</f>
        <v>67654.12000000001</v>
      </c>
      <c r="AE863" s="97">
        <v>0</v>
      </c>
      <c r="AF863" s="97">
        <f t="shared" si="13"/>
        <v>67654.12000000001</v>
      </c>
    </row>
    <row r="864" spans="1:32" s="85" customFormat="1" ht="13.15">
      <c r="A864" s="178" t="s">
        <v>76</v>
      </c>
      <c r="B864" s="95" t="str">
        <f>VLOOKUP(A864,'CENTRO DE COSTOS'!A:D,4,FALSE)</f>
        <v>DIEGO FERNANDO HENAO CARDONA</v>
      </c>
      <c r="C864" s="95" t="str">
        <f>VLOOKUP(A864,'CENTRO DE COSTOS'!A:D,2,FALSE)</f>
        <v>0004-0003</v>
      </c>
      <c r="D864" s="178">
        <v>76001</v>
      </c>
      <c r="E864" s="178">
        <v>2355885</v>
      </c>
      <c r="F864" s="178">
        <v>78706</v>
      </c>
      <c r="G864" s="178" t="s">
        <v>230</v>
      </c>
      <c r="H864" s="178" t="s">
        <v>76</v>
      </c>
      <c r="I864" s="178" t="s">
        <v>14499</v>
      </c>
      <c r="J864" s="110" t="s">
        <v>167</v>
      </c>
      <c r="K864" s="178">
        <v>2355885</v>
      </c>
      <c r="L864" s="178" t="s">
        <v>14500</v>
      </c>
      <c r="M864" s="176">
        <v>45833.704861111109</v>
      </c>
      <c r="N864" s="176">
        <v>45834.589583333334</v>
      </c>
      <c r="O864" s="178" t="s">
        <v>9136</v>
      </c>
      <c r="P864" s="178" t="s">
        <v>9137</v>
      </c>
      <c r="Q864" s="178" t="s">
        <v>9138</v>
      </c>
      <c r="R864" s="178" t="s">
        <v>11927</v>
      </c>
      <c r="S864" s="178" t="s">
        <v>11927</v>
      </c>
      <c r="T864" s="178" t="s">
        <v>177</v>
      </c>
      <c r="U864" s="178">
        <v>30</v>
      </c>
      <c r="V864" s="178" t="s">
        <v>14501</v>
      </c>
      <c r="W864" s="177">
        <v>0</v>
      </c>
      <c r="X864" s="178">
        <v>0</v>
      </c>
      <c r="Y864" s="178" t="s">
        <v>173</v>
      </c>
      <c r="Z864" s="178" t="s">
        <v>25</v>
      </c>
      <c r="AA864" s="178" t="s">
        <v>189</v>
      </c>
      <c r="AB864" s="178">
        <v>1</v>
      </c>
      <c r="AC864" s="92">
        <v>0</v>
      </c>
      <c r="AD864" s="112">
        <f>IF(T864="SOPORTE_TELEFÓNICO",'BASE LIQUIDACION REDEBAN 2025'!$B$19,IF(AND(T864="VISITA_TÉCNICA",Z864="TIPO II"),'BASE LIQUIDACION REDEBAN 2025'!$B$18,'BASE LIQUIDACION REDEBAN 2025'!$B$17))</f>
        <v>35779.500569199998</v>
      </c>
      <c r="AE864" s="97">
        <v>0</v>
      </c>
      <c r="AF864" s="97">
        <f t="shared" si="13"/>
        <v>35779.500569199998</v>
      </c>
    </row>
    <row r="865" spans="1:32" s="85" customFormat="1" ht="13.15">
      <c r="A865" s="178" t="s">
        <v>91</v>
      </c>
      <c r="B865" s="95" t="str">
        <f>VLOOKUP(A865,'CENTRO DE COSTOS'!A:D,4,FALSE)</f>
        <v>JOSE MAURICIO HERNANDEZ ROJAS</v>
      </c>
      <c r="C865" s="95" t="str">
        <f>VLOOKUP(A865,'CENTRO DE COSTOS'!A:D,2,FALSE)</f>
        <v>0004-0001</v>
      </c>
      <c r="D865" s="178">
        <v>5495</v>
      </c>
      <c r="E865" s="178">
        <v>2315613</v>
      </c>
      <c r="F865" s="178">
        <v>44723</v>
      </c>
      <c r="G865" s="178" t="s">
        <v>290</v>
      </c>
      <c r="H865" s="178" t="s">
        <v>1184</v>
      </c>
      <c r="I865" s="178" t="s">
        <v>14502</v>
      </c>
      <c r="J865" s="110" t="s">
        <v>167</v>
      </c>
      <c r="K865" s="178">
        <v>2315613</v>
      </c>
      <c r="L865" s="178" t="s">
        <v>14503</v>
      </c>
      <c r="M865" s="176">
        <v>45825.443055555559</v>
      </c>
      <c r="N865" s="176">
        <v>45834.62159722222</v>
      </c>
      <c r="O865" s="178" t="s">
        <v>9206</v>
      </c>
      <c r="P865" s="178" t="s">
        <v>9207</v>
      </c>
      <c r="Q865" s="178" t="s">
        <v>9138</v>
      </c>
      <c r="R865" s="178" t="s">
        <v>11927</v>
      </c>
      <c r="S865" s="178" t="s">
        <v>11927</v>
      </c>
      <c r="T865" s="178" t="s">
        <v>9971</v>
      </c>
      <c r="U865" s="178">
        <v>150</v>
      </c>
      <c r="V865" s="178" t="s">
        <v>14504</v>
      </c>
      <c r="W865" s="177" t="s">
        <v>14505</v>
      </c>
      <c r="X865" s="178" t="s">
        <v>11942</v>
      </c>
      <c r="Y865" s="178" t="s">
        <v>14506</v>
      </c>
      <c r="Z865" s="178" t="s">
        <v>30</v>
      </c>
      <c r="AA865" s="178" t="s">
        <v>189</v>
      </c>
      <c r="AB865" s="178">
        <v>0</v>
      </c>
      <c r="AC865" s="92">
        <v>0</v>
      </c>
      <c r="AD865" s="112">
        <f>IF(T865="SOPORTE_TELEFÓNICO",'BASE LIQUIDACION REDEBAN 2025'!$B$19,IF(AND(T865="VISITA_TÉCNICA",Z865="TIPO II"),'BASE LIQUIDACION REDEBAN 2025'!$B$18,'BASE LIQUIDACION REDEBAN 2025'!$B$17))</f>
        <v>35779.500569199998</v>
      </c>
      <c r="AE865" s="97">
        <v>0</v>
      </c>
      <c r="AF865" s="97">
        <f t="shared" si="13"/>
        <v>35779.500569199998</v>
      </c>
    </row>
    <row r="866" spans="1:32" s="85" customFormat="1" ht="13.15">
      <c r="A866" s="178" t="s">
        <v>99</v>
      </c>
      <c r="B866" s="95" t="str">
        <f>VLOOKUP(A866,'CENTRO DE COSTOS'!A:D,4,FALSE)</f>
        <v>JOSE MAURICIO HERNANDEZ ROJAS</v>
      </c>
      <c r="C866" s="95" t="str">
        <f>VLOOKUP(A866,'CENTRO DE COSTOS'!A:D,2,FALSE)</f>
        <v>0004-0001</v>
      </c>
      <c r="D866" s="178">
        <v>20011</v>
      </c>
      <c r="E866" s="178">
        <v>2324101</v>
      </c>
      <c r="F866" s="178">
        <v>79026</v>
      </c>
      <c r="G866" s="178" t="s">
        <v>269</v>
      </c>
      <c r="H866" s="178" t="s">
        <v>1714</v>
      </c>
      <c r="I866" s="178" t="s">
        <v>6895</v>
      </c>
      <c r="J866" s="110" t="s">
        <v>167</v>
      </c>
      <c r="K866" s="178">
        <v>2324101</v>
      </c>
      <c r="L866" s="178" t="s">
        <v>14507</v>
      </c>
      <c r="M866" s="176">
        <v>45826.501388888886</v>
      </c>
      <c r="N866" s="176">
        <v>45834.642094907409</v>
      </c>
      <c r="O866" s="178" t="s">
        <v>9136</v>
      </c>
      <c r="P866" s="178" t="s">
        <v>9137</v>
      </c>
      <c r="Q866" s="178" t="s">
        <v>9138</v>
      </c>
      <c r="R866" s="178" t="s">
        <v>11927</v>
      </c>
      <c r="S866" s="178" t="s">
        <v>11927</v>
      </c>
      <c r="T866" s="178" t="s">
        <v>9971</v>
      </c>
      <c r="U866" s="178">
        <v>20</v>
      </c>
      <c r="V866" s="178" t="s">
        <v>14434</v>
      </c>
      <c r="W866" s="177" t="s">
        <v>14508</v>
      </c>
      <c r="X866" s="178" t="s">
        <v>11942</v>
      </c>
      <c r="Y866" s="178" t="s">
        <v>14509</v>
      </c>
      <c r="Z866" s="178" t="s">
        <v>32</v>
      </c>
      <c r="AA866" s="178" t="s">
        <v>189</v>
      </c>
      <c r="AB866" s="178">
        <v>0</v>
      </c>
      <c r="AC866" s="92">
        <v>0</v>
      </c>
      <c r="AD866" s="112">
        <f>IF(T866="SOPORTE_TELEFÓNICO",'BASE LIQUIDACION REDEBAN 2025'!$B$19,IF(AND(T866="VISITA_TÉCNICA",Z866="TIPO II"),'BASE LIQUIDACION REDEBAN 2025'!$B$18,'BASE LIQUIDACION REDEBAN 2025'!$B$17))</f>
        <v>35779.500569199998</v>
      </c>
      <c r="AE866" s="97">
        <v>0</v>
      </c>
      <c r="AF866" s="97">
        <f t="shared" si="13"/>
        <v>35779.500569199998</v>
      </c>
    </row>
    <row r="867" spans="1:32" s="85" customFormat="1" ht="13.15">
      <c r="A867" s="178" t="s">
        <v>76</v>
      </c>
      <c r="B867" s="95" t="str">
        <f>VLOOKUP(A867,'CENTRO DE COSTOS'!A:D,4,FALSE)</f>
        <v>DIEGO FERNANDO HENAO CARDONA</v>
      </c>
      <c r="C867" s="95" t="str">
        <f>VLOOKUP(A867,'CENTRO DE COSTOS'!A:D,2,FALSE)</f>
        <v>0004-0003</v>
      </c>
      <c r="D867" s="178">
        <v>76001</v>
      </c>
      <c r="E867" s="178">
        <v>2347888</v>
      </c>
      <c r="F867" s="178">
        <v>78586</v>
      </c>
      <c r="G867" s="178" t="s">
        <v>230</v>
      </c>
      <c r="H867" s="178" t="s">
        <v>76</v>
      </c>
      <c r="I867" s="178" t="s">
        <v>12281</v>
      </c>
      <c r="J867" s="110" t="s">
        <v>167</v>
      </c>
      <c r="K867" s="178">
        <v>2347888</v>
      </c>
      <c r="L867" s="178" t="s">
        <v>14510</v>
      </c>
      <c r="M867" s="176">
        <v>45832.613194444442</v>
      </c>
      <c r="N867" s="176">
        <v>45834.648576388892</v>
      </c>
      <c r="O867" s="178" t="s">
        <v>9136</v>
      </c>
      <c r="P867" s="178" t="s">
        <v>9137</v>
      </c>
      <c r="Q867" s="178" t="s">
        <v>9138</v>
      </c>
      <c r="R867" s="178" t="s">
        <v>11927</v>
      </c>
      <c r="S867" s="178" t="s">
        <v>11927</v>
      </c>
      <c r="T867" s="178" t="s">
        <v>177</v>
      </c>
      <c r="U867" s="178">
        <v>70</v>
      </c>
      <c r="V867" s="178" t="s">
        <v>14511</v>
      </c>
      <c r="W867" s="177">
        <v>0</v>
      </c>
      <c r="X867" s="178">
        <v>0</v>
      </c>
      <c r="Y867" s="178" t="s">
        <v>173</v>
      </c>
      <c r="Z867" s="178" t="s">
        <v>25</v>
      </c>
      <c r="AA867" s="178" t="s">
        <v>189</v>
      </c>
      <c r="AB867" s="178">
        <v>1</v>
      </c>
      <c r="AC867" s="92">
        <v>0</v>
      </c>
      <c r="AD867" s="112">
        <f>IF(T867="SOPORTE_TELEFÓNICO",'BASE LIQUIDACION REDEBAN 2025'!$B$19,IF(AND(T867="VISITA_TÉCNICA",Z867="TIPO II"),'BASE LIQUIDACION REDEBAN 2025'!$B$18,'BASE LIQUIDACION REDEBAN 2025'!$B$17))</f>
        <v>35779.500569199998</v>
      </c>
      <c r="AE867" s="97">
        <v>0</v>
      </c>
      <c r="AF867" s="97">
        <f t="shared" si="13"/>
        <v>35779.500569199998</v>
      </c>
    </row>
    <row r="868" spans="1:32" s="85" customFormat="1" ht="13.15">
      <c r="A868" s="178" t="s">
        <v>81</v>
      </c>
      <c r="B868" s="95" t="str">
        <f>VLOOKUP(A868,'CENTRO DE COSTOS'!A:D,4,FALSE)</f>
        <v>MIGUEL JULIÁN HERNÁNDEZ GUARÍN</v>
      </c>
      <c r="C868" s="95" t="str">
        <f>VLOOKUP(A868,'CENTRO DE COSTOS'!A:D,2,FALSE)</f>
        <v>0004-0008</v>
      </c>
      <c r="D868" s="178">
        <v>54001</v>
      </c>
      <c r="E868" s="178">
        <v>2352039</v>
      </c>
      <c r="F868" s="178">
        <v>77449</v>
      </c>
      <c r="G868" s="178" t="s">
        <v>408</v>
      </c>
      <c r="H868" s="178" t="s">
        <v>81</v>
      </c>
      <c r="I868" s="178" t="s">
        <v>14512</v>
      </c>
      <c r="J868" s="110" t="s">
        <v>167</v>
      </c>
      <c r="K868" s="178">
        <v>2352039</v>
      </c>
      <c r="L868" s="178" t="s">
        <v>14513</v>
      </c>
      <c r="M868" s="176">
        <v>45833.416666666664</v>
      </c>
      <c r="N868" s="176">
        <v>45834.649699074071</v>
      </c>
      <c r="O868" s="178" t="s">
        <v>9136</v>
      </c>
      <c r="P868" s="178" t="s">
        <v>9137</v>
      </c>
      <c r="Q868" s="178" t="s">
        <v>9138</v>
      </c>
      <c r="R868" s="178" t="s">
        <v>11927</v>
      </c>
      <c r="S868" s="178" t="s">
        <v>11927</v>
      </c>
      <c r="T868" s="178" t="s">
        <v>177</v>
      </c>
      <c r="U868" s="178">
        <v>30</v>
      </c>
      <c r="V868" s="178" t="s">
        <v>14514</v>
      </c>
      <c r="W868" s="177">
        <v>0</v>
      </c>
      <c r="X868" s="178">
        <v>0</v>
      </c>
      <c r="Y868" s="178" t="s">
        <v>173</v>
      </c>
      <c r="Z868" s="178" t="s">
        <v>25</v>
      </c>
      <c r="AA868" s="178" t="s">
        <v>189</v>
      </c>
      <c r="AB868" s="178">
        <v>1</v>
      </c>
      <c r="AC868" s="92">
        <v>0</v>
      </c>
      <c r="AD868" s="112">
        <f>IF(T868="SOPORTE_TELEFÓNICO",'BASE LIQUIDACION REDEBAN 2025'!$B$19,IF(AND(T868="VISITA_TÉCNICA",Z868="TIPO II"),'BASE LIQUIDACION REDEBAN 2025'!$B$18,'BASE LIQUIDACION REDEBAN 2025'!$B$17))</f>
        <v>35779.500569199998</v>
      </c>
      <c r="AE868" s="97">
        <v>0</v>
      </c>
      <c r="AF868" s="97">
        <f t="shared" si="13"/>
        <v>35779.500569199998</v>
      </c>
    </row>
    <row r="869" spans="1:32" s="85" customFormat="1" ht="13.15">
      <c r="A869" s="178" t="s">
        <v>72</v>
      </c>
      <c r="B869" s="95" t="str">
        <f>VLOOKUP(A869,'CENTRO DE COSTOS'!A:D,4,FALSE)</f>
        <v>MIGUEL JULIÁN HERNÁNDEZ GUARÍN</v>
      </c>
      <c r="C869" s="95" t="str">
        <f>VLOOKUP(A869,'CENTRO DE COSTOS'!A:D,2,FALSE)</f>
        <v>0004-0008</v>
      </c>
      <c r="D869" s="178">
        <v>68547</v>
      </c>
      <c r="E869" s="178">
        <v>2357098</v>
      </c>
      <c r="F869" s="178">
        <v>78051</v>
      </c>
      <c r="G869" s="178" t="s">
        <v>180</v>
      </c>
      <c r="H869" s="178" t="s">
        <v>3280</v>
      </c>
      <c r="I869" s="178" t="s">
        <v>14515</v>
      </c>
      <c r="J869" s="110" t="s">
        <v>167</v>
      </c>
      <c r="K869" s="178">
        <v>2357098</v>
      </c>
      <c r="L869" s="178" t="s">
        <v>14516</v>
      </c>
      <c r="M869" s="176">
        <v>45834.347222222219</v>
      </c>
      <c r="N869" s="176">
        <v>45834.664456018516</v>
      </c>
      <c r="O869" s="178" t="s">
        <v>9136</v>
      </c>
      <c r="P869" s="178" t="s">
        <v>9137</v>
      </c>
      <c r="Q869" s="178" t="s">
        <v>9138</v>
      </c>
      <c r="R869" s="178" t="s">
        <v>11927</v>
      </c>
      <c r="S869" s="178" t="s">
        <v>11927</v>
      </c>
      <c r="T869" s="178" t="s">
        <v>177</v>
      </c>
      <c r="U869" s="178">
        <v>20</v>
      </c>
      <c r="V869" s="178" t="s">
        <v>14517</v>
      </c>
      <c r="W869" s="177">
        <v>0</v>
      </c>
      <c r="X869" s="178">
        <v>0</v>
      </c>
      <c r="Y869" s="178" t="s">
        <v>173</v>
      </c>
      <c r="Z869" s="178" t="s">
        <v>28</v>
      </c>
      <c r="AA869" s="178" t="s">
        <v>189</v>
      </c>
      <c r="AB869" s="178">
        <v>1</v>
      </c>
      <c r="AC869" s="92">
        <v>0</v>
      </c>
      <c r="AD869" s="112">
        <f>IF(T869="SOPORTE_TELEFÓNICO",'BASE LIQUIDACION REDEBAN 2025'!$B$19,IF(AND(T869="VISITA_TÉCNICA",Z869="TIPO II"),'BASE LIQUIDACION REDEBAN 2025'!$B$18,'BASE LIQUIDACION REDEBAN 2025'!$B$17))</f>
        <v>67654.12000000001</v>
      </c>
      <c r="AE869" s="97">
        <v>0</v>
      </c>
      <c r="AF869" s="97">
        <f t="shared" si="13"/>
        <v>67654.12000000001</v>
      </c>
    </row>
    <row r="870" spans="1:32" s="85" customFormat="1" ht="13.15">
      <c r="A870" s="178" t="s">
        <v>92</v>
      </c>
      <c r="B870" s="95" t="str">
        <f>VLOOKUP(A870,'CENTRO DE COSTOS'!A:D,4,FALSE)</f>
        <v>KEVIN ALEXIS CORZO BUSTOS</v>
      </c>
      <c r="C870" s="95" t="str">
        <f>VLOOKUP(A870,'CENTRO DE COSTOS'!A:D,2,FALSE)</f>
        <v>0004-0007</v>
      </c>
      <c r="D870" s="178">
        <v>41001</v>
      </c>
      <c r="E870" s="178">
        <v>2348120</v>
      </c>
      <c r="F870" s="178">
        <v>66967</v>
      </c>
      <c r="G870" s="178" t="s">
        <v>256</v>
      </c>
      <c r="H870" s="178" t="s">
        <v>92</v>
      </c>
      <c r="I870" s="178" t="s">
        <v>14518</v>
      </c>
      <c r="J870" s="110" t="s">
        <v>167</v>
      </c>
      <c r="K870" s="178">
        <v>2348120</v>
      </c>
      <c r="L870" s="178" t="s">
        <v>14519</v>
      </c>
      <c r="M870" s="176">
        <v>45832.618750000001</v>
      </c>
      <c r="N870" s="176">
        <v>45834.665972222225</v>
      </c>
      <c r="O870" s="178" t="s">
        <v>9136</v>
      </c>
      <c r="P870" s="178" t="s">
        <v>9137</v>
      </c>
      <c r="Q870" s="178" t="s">
        <v>9138</v>
      </c>
      <c r="R870" s="178" t="s">
        <v>11927</v>
      </c>
      <c r="S870" s="178" t="s">
        <v>11927</v>
      </c>
      <c r="T870" s="178" t="s">
        <v>177</v>
      </c>
      <c r="U870" s="178">
        <v>30</v>
      </c>
      <c r="V870" s="178" t="s">
        <v>14520</v>
      </c>
      <c r="W870" s="177">
        <v>0</v>
      </c>
      <c r="X870" s="178">
        <v>0</v>
      </c>
      <c r="Y870" s="178" t="s">
        <v>173</v>
      </c>
      <c r="Z870" s="178" t="s">
        <v>25</v>
      </c>
      <c r="AA870" s="178" t="s">
        <v>189</v>
      </c>
      <c r="AB870" s="178">
        <v>1</v>
      </c>
      <c r="AC870" s="92">
        <v>0</v>
      </c>
      <c r="AD870" s="112">
        <f>IF(T870="SOPORTE_TELEFÓNICO",'BASE LIQUIDACION REDEBAN 2025'!$B$19,IF(AND(T870="VISITA_TÉCNICA",Z870="TIPO II"),'BASE LIQUIDACION REDEBAN 2025'!$B$18,'BASE LIQUIDACION REDEBAN 2025'!$B$17))</f>
        <v>35779.500569199998</v>
      </c>
      <c r="AE870" s="97">
        <v>0</v>
      </c>
      <c r="AF870" s="97">
        <f t="shared" si="13"/>
        <v>35779.500569199998</v>
      </c>
    </row>
    <row r="871" spans="1:32" s="85" customFormat="1" ht="13.15">
      <c r="A871" s="178" t="s">
        <v>93</v>
      </c>
      <c r="B871" s="95" t="str">
        <f>VLOOKUP(A871,'CENTRO DE COSTOS'!A:D,4,FALSE)</f>
        <v>DIEGO FERNANDO HENAO CARDONA</v>
      </c>
      <c r="C871" s="95" t="str">
        <f>VLOOKUP(A871,'CENTRO DE COSTOS'!A:D,2,FALSE)</f>
        <v>0004-0003</v>
      </c>
      <c r="D871" s="178">
        <v>52356</v>
      </c>
      <c r="E871" s="178">
        <v>2343287</v>
      </c>
      <c r="F871" s="178">
        <v>38620</v>
      </c>
      <c r="G871" s="178" t="s">
        <v>162</v>
      </c>
      <c r="H871" s="178" t="s">
        <v>2119</v>
      </c>
      <c r="I871" s="178" t="s">
        <v>9559</v>
      </c>
      <c r="J871" s="110" t="s">
        <v>167</v>
      </c>
      <c r="K871" s="178">
        <v>2343287</v>
      </c>
      <c r="L871" s="178" t="s">
        <v>14521</v>
      </c>
      <c r="M871" s="176">
        <v>45832.34652777778</v>
      </c>
      <c r="N871" s="176">
        <v>45834.667384259257</v>
      </c>
      <c r="O871" s="178" t="s">
        <v>9136</v>
      </c>
      <c r="P871" s="178" t="s">
        <v>9137</v>
      </c>
      <c r="Q871" s="178" t="s">
        <v>9138</v>
      </c>
      <c r="R871" s="178" t="s">
        <v>11927</v>
      </c>
      <c r="S871" s="178" t="s">
        <v>11927</v>
      </c>
      <c r="T871" s="178" t="s">
        <v>177</v>
      </c>
      <c r="U871" s="178">
        <v>140</v>
      </c>
      <c r="V871" s="178" t="s">
        <v>14522</v>
      </c>
      <c r="W871" s="177">
        <v>0</v>
      </c>
      <c r="X871" s="178">
        <v>0</v>
      </c>
      <c r="Y871" s="178" t="s">
        <v>173</v>
      </c>
      <c r="Z871" s="178" t="s">
        <v>28</v>
      </c>
      <c r="AA871" s="178" t="s">
        <v>189</v>
      </c>
      <c r="AB871" s="178">
        <v>1</v>
      </c>
      <c r="AC871" s="92" t="s">
        <v>10117</v>
      </c>
      <c r="AD871" s="112">
        <f>IF(T871="SOPORTE_TELEFÓNICO",'BASE LIQUIDACION REDEBAN 2025'!$B$19,IF(AND(T871="VISITA_TÉCNICA",Z871="TIPO II"),'BASE LIQUIDACION REDEBAN 2025'!$B$18,'BASE LIQUIDACION REDEBAN 2025'!$B$17))</f>
        <v>67654.12000000001</v>
      </c>
      <c r="AE871" s="97">
        <v>0</v>
      </c>
      <c r="AF871" s="97">
        <f t="shared" si="13"/>
        <v>67654.12000000001</v>
      </c>
    </row>
    <row r="872" spans="1:32" s="85" customFormat="1" ht="13.15">
      <c r="A872" s="178" t="s">
        <v>99</v>
      </c>
      <c r="B872" s="95" t="str">
        <f>VLOOKUP(A872,'CENTRO DE COSTOS'!A:D,4,FALSE)</f>
        <v>JOSE MAURICIO HERNANDEZ ROJAS</v>
      </c>
      <c r="C872" s="95" t="str">
        <f>VLOOKUP(A872,'CENTRO DE COSTOS'!A:D,2,FALSE)</f>
        <v>0004-0001</v>
      </c>
      <c r="D872" s="178">
        <v>20001</v>
      </c>
      <c r="E872" s="178">
        <v>2329104</v>
      </c>
      <c r="F872" s="178">
        <v>15428</v>
      </c>
      <c r="G872" s="178" t="s">
        <v>269</v>
      </c>
      <c r="H872" s="178" t="s">
        <v>99</v>
      </c>
      <c r="I872" s="178" t="s">
        <v>14523</v>
      </c>
      <c r="J872" s="110" t="s">
        <v>167</v>
      </c>
      <c r="K872" s="178">
        <v>2329104</v>
      </c>
      <c r="L872" s="178" t="s">
        <v>14524</v>
      </c>
      <c r="M872" s="176">
        <v>45827.435416666667</v>
      </c>
      <c r="N872" s="176">
        <v>45834.69258101852</v>
      </c>
      <c r="O872" s="178" t="s">
        <v>9136</v>
      </c>
      <c r="P872" s="178" t="s">
        <v>9137</v>
      </c>
      <c r="Q872" s="178" t="s">
        <v>9138</v>
      </c>
      <c r="R872" s="178" t="s">
        <v>11927</v>
      </c>
      <c r="S872" s="178" t="s">
        <v>11927</v>
      </c>
      <c r="T872" s="178" t="s">
        <v>9971</v>
      </c>
      <c r="U872" s="178">
        <v>50</v>
      </c>
      <c r="V872" s="178" t="s">
        <v>14525</v>
      </c>
      <c r="W872" s="177" t="s">
        <v>11929</v>
      </c>
      <c r="X872" s="178" t="s">
        <v>11929</v>
      </c>
      <c r="Y872" s="178" t="s">
        <v>173</v>
      </c>
      <c r="Z872" s="178" t="s">
        <v>25</v>
      </c>
      <c r="AA872" s="178" t="s">
        <v>189</v>
      </c>
      <c r="AB872" s="178">
        <v>0</v>
      </c>
      <c r="AC872" s="92" t="s">
        <v>3341</v>
      </c>
      <c r="AD872" s="112">
        <f>IF(T872="SOPORTE_TELEFÓNICO",'BASE LIQUIDACION REDEBAN 2025'!$B$19,IF(AND(T872="VISITA_TÉCNICA",Z872="TIPO II"),'BASE LIQUIDACION REDEBAN 2025'!$B$18,'BASE LIQUIDACION REDEBAN 2025'!$B$17))</f>
        <v>35779.500569199998</v>
      </c>
      <c r="AE872" s="97">
        <v>0</v>
      </c>
      <c r="AF872" s="97">
        <f t="shared" si="13"/>
        <v>35779.500569199998</v>
      </c>
    </row>
    <row r="873" spans="1:32" s="85" customFormat="1" ht="13.15">
      <c r="A873" s="178" t="s">
        <v>68</v>
      </c>
      <c r="B873" s="95" t="str">
        <f>VLOOKUP(A873,'CENTRO DE COSTOS'!A:D,4,FALSE)</f>
        <v>WILLIAM ASDRUBAL ROZO ROZO</v>
      </c>
      <c r="C873" s="95" t="str">
        <f>VLOOKUP(A873,'CENTRO DE COSTOS'!A:D,2,FALSE)</f>
        <v>0004-0004</v>
      </c>
      <c r="D873" s="178">
        <v>11001</v>
      </c>
      <c r="E873" s="178">
        <v>2355515</v>
      </c>
      <c r="F873" s="178">
        <v>60871</v>
      </c>
      <c r="G873" s="178" t="s">
        <v>298</v>
      </c>
      <c r="H873" s="178" t="s">
        <v>68</v>
      </c>
      <c r="I873" s="178" t="s">
        <v>12552</v>
      </c>
      <c r="J873" s="110" t="s">
        <v>167</v>
      </c>
      <c r="K873" s="178">
        <v>2355515</v>
      </c>
      <c r="L873" s="178" t="s">
        <v>14526</v>
      </c>
      <c r="M873" s="176">
        <v>45833.680555555555</v>
      </c>
      <c r="N873" s="176">
        <v>45834.700486111113</v>
      </c>
      <c r="O873" s="178" t="s">
        <v>9136</v>
      </c>
      <c r="P873" s="178" t="s">
        <v>9137</v>
      </c>
      <c r="Q873" s="178" t="s">
        <v>9138</v>
      </c>
      <c r="R873" s="178" t="s">
        <v>11927</v>
      </c>
      <c r="S873" s="178" t="s">
        <v>11927</v>
      </c>
      <c r="T873" s="178" t="s">
        <v>177</v>
      </c>
      <c r="U873" s="178">
        <v>60</v>
      </c>
      <c r="V873" s="178" t="s">
        <v>14527</v>
      </c>
      <c r="W873" s="177">
        <v>0</v>
      </c>
      <c r="X873" s="178">
        <v>0</v>
      </c>
      <c r="Y873" s="178" t="s">
        <v>173</v>
      </c>
      <c r="Z873" s="178" t="s">
        <v>25</v>
      </c>
      <c r="AA873" s="178" t="s">
        <v>189</v>
      </c>
      <c r="AB873" s="178">
        <v>1</v>
      </c>
      <c r="AC873" s="92" t="s">
        <v>12057</v>
      </c>
      <c r="AD873" s="112">
        <f>IF(T873="SOPORTE_TELEFÓNICO",'BASE LIQUIDACION REDEBAN 2025'!$B$19,IF(AND(T873="VISITA_TÉCNICA",Z873="TIPO II"),'BASE LIQUIDACION REDEBAN 2025'!$B$18,'BASE LIQUIDACION REDEBAN 2025'!$B$17))</f>
        <v>35779.500569199998</v>
      </c>
      <c r="AE873" s="97">
        <v>0</v>
      </c>
      <c r="AF873" s="97">
        <f t="shared" si="13"/>
        <v>35779.500569199998</v>
      </c>
    </row>
    <row r="874" spans="1:32" s="85" customFormat="1" ht="13.15">
      <c r="A874" s="178" t="s">
        <v>68</v>
      </c>
      <c r="B874" s="95" t="str">
        <f>VLOOKUP(A874,'CENTRO DE COSTOS'!A:D,4,FALSE)</f>
        <v>WILLIAM ASDRUBAL ROZO ROZO</v>
      </c>
      <c r="C874" s="95" t="str">
        <f>VLOOKUP(A874,'CENTRO DE COSTOS'!A:D,2,FALSE)</f>
        <v>0004-0004</v>
      </c>
      <c r="D874" s="178">
        <v>25875</v>
      </c>
      <c r="E874" s="178">
        <v>2326864</v>
      </c>
      <c r="F874" s="178">
        <v>75658</v>
      </c>
      <c r="G874" s="178" t="s">
        <v>298</v>
      </c>
      <c r="H874" s="178" t="s">
        <v>2730</v>
      </c>
      <c r="I874" s="178" t="s">
        <v>14528</v>
      </c>
      <c r="J874" s="110" t="s">
        <v>167</v>
      </c>
      <c r="K874" s="178">
        <v>2326864</v>
      </c>
      <c r="L874" s="178" t="s">
        <v>14529</v>
      </c>
      <c r="M874" s="176">
        <v>45827.333333333336</v>
      </c>
      <c r="N874" s="176">
        <v>45835.316574074073</v>
      </c>
      <c r="O874" s="178" t="s">
        <v>9136</v>
      </c>
      <c r="P874" s="178" t="s">
        <v>9137</v>
      </c>
      <c r="Q874" s="178" t="s">
        <v>9138</v>
      </c>
      <c r="R874" s="178" t="s">
        <v>11927</v>
      </c>
      <c r="S874" s="178" t="s">
        <v>11927</v>
      </c>
      <c r="T874" s="178" t="s">
        <v>177</v>
      </c>
      <c r="U874" s="178">
        <v>40</v>
      </c>
      <c r="V874" s="178" t="s">
        <v>14530</v>
      </c>
      <c r="W874" s="177">
        <v>0</v>
      </c>
      <c r="X874" s="178">
        <v>0</v>
      </c>
      <c r="Y874" s="178" t="s">
        <v>173</v>
      </c>
      <c r="Z874" s="178" t="s">
        <v>28</v>
      </c>
      <c r="AA874" s="178" t="s">
        <v>189</v>
      </c>
      <c r="AB874" s="178">
        <v>1</v>
      </c>
      <c r="AC874" s="92" t="s">
        <v>595</v>
      </c>
      <c r="AD874" s="112">
        <f>IF(T874="SOPORTE_TELEFÓNICO",'BASE LIQUIDACION REDEBAN 2025'!$B$19,IF(AND(T874="VISITA_TÉCNICA",Z874="TIPO II"),'BASE LIQUIDACION REDEBAN 2025'!$B$18,'BASE LIQUIDACION REDEBAN 2025'!$B$17))</f>
        <v>67654.12000000001</v>
      </c>
      <c r="AE874" s="97">
        <v>0</v>
      </c>
      <c r="AF874" s="97">
        <f t="shared" si="13"/>
        <v>67654.12000000001</v>
      </c>
    </row>
    <row r="875" spans="1:32" s="85" customFormat="1" ht="13.15">
      <c r="A875" s="178" t="s">
        <v>64</v>
      </c>
      <c r="B875" s="95" t="str">
        <f>VLOOKUP(A875,'CENTRO DE COSTOS'!A:D,4,FALSE)</f>
        <v>JOSE MAURICIO HERNANDEZ ROJAS</v>
      </c>
      <c r="C875" s="95" t="str">
        <f>VLOOKUP(A875,'CENTRO DE COSTOS'!A:D,2,FALSE)</f>
        <v>0004-0001</v>
      </c>
      <c r="D875" s="178">
        <v>8573</v>
      </c>
      <c r="E875" s="178">
        <v>2326695</v>
      </c>
      <c r="F875" s="178">
        <v>78322</v>
      </c>
      <c r="G875" s="178" t="s">
        <v>277</v>
      </c>
      <c r="H875" s="178" t="s">
        <v>1769</v>
      </c>
      <c r="I875" s="178" t="s">
        <v>14531</v>
      </c>
      <c r="J875" s="110" t="s">
        <v>167</v>
      </c>
      <c r="K875" s="178">
        <v>2326695</v>
      </c>
      <c r="L875" s="178" t="s">
        <v>14532</v>
      </c>
      <c r="M875" s="176">
        <v>45827.333333333336</v>
      </c>
      <c r="N875" s="176">
        <v>45835.321898148148</v>
      </c>
      <c r="O875" s="178" t="s">
        <v>9136</v>
      </c>
      <c r="P875" s="178" t="s">
        <v>9137</v>
      </c>
      <c r="Q875" s="178" t="s">
        <v>9138</v>
      </c>
      <c r="R875" s="178" t="s">
        <v>11927</v>
      </c>
      <c r="S875" s="178" t="s">
        <v>11927</v>
      </c>
      <c r="T875" s="178" t="s">
        <v>177</v>
      </c>
      <c r="U875" s="178">
        <v>60</v>
      </c>
      <c r="V875" s="178" t="s">
        <v>14533</v>
      </c>
      <c r="W875" s="177">
        <v>0</v>
      </c>
      <c r="X875" s="178">
        <v>0</v>
      </c>
      <c r="Y875" s="178" t="s">
        <v>173</v>
      </c>
      <c r="Z875" s="178" t="s">
        <v>28</v>
      </c>
      <c r="AA875" s="178" t="s">
        <v>189</v>
      </c>
      <c r="AB875" s="178">
        <v>1</v>
      </c>
      <c r="AC875" s="92" t="s">
        <v>1288</v>
      </c>
      <c r="AD875" s="112">
        <f>IF(T875="SOPORTE_TELEFÓNICO",'BASE LIQUIDACION REDEBAN 2025'!$B$19,IF(AND(T875="VISITA_TÉCNICA",Z875="TIPO II"),'BASE LIQUIDACION REDEBAN 2025'!$B$18,'BASE LIQUIDACION REDEBAN 2025'!$B$17))</f>
        <v>67654.12000000001</v>
      </c>
      <c r="AE875" s="97">
        <v>0</v>
      </c>
      <c r="AF875" s="97">
        <f t="shared" si="13"/>
        <v>67654.12000000001</v>
      </c>
    </row>
    <row r="876" spans="1:32" s="85" customFormat="1" ht="13.15">
      <c r="A876" s="178" t="s">
        <v>99</v>
      </c>
      <c r="B876" s="95" t="str">
        <f>VLOOKUP(A876,'CENTRO DE COSTOS'!A:D,4,FALSE)</f>
        <v>JOSE MAURICIO HERNANDEZ ROJAS</v>
      </c>
      <c r="C876" s="95" t="str">
        <f>VLOOKUP(A876,'CENTRO DE COSTOS'!A:D,2,FALSE)</f>
        <v>0004-0001</v>
      </c>
      <c r="D876" s="178">
        <v>20621</v>
      </c>
      <c r="E876" s="178">
        <v>2327869</v>
      </c>
      <c r="F876" s="178">
        <v>61191</v>
      </c>
      <c r="G876" s="178" t="s">
        <v>269</v>
      </c>
      <c r="H876" s="178" t="s">
        <v>7564</v>
      </c>
      <c r="I876" s="178" t="s">
        <v>7565</v>
      </c>
      <c r="J876" s="110" t="s">
        <v>167</v>
      </c>
      <c r="K876" s="178">
        <v>2327869</v>
      </c>
      <c r="L876" s="178" t="s">
        <v>14534</v>
      </c>
      <c r="M876" s="176">
        <v>45827.364583333336</v>
      </c>
      <c r="N876" s="176">
        <v>45835.328587962962</v>
      </c>
      <c r="O876" s="178" t="s">
        <v>9136</v>
      </c>
      <c r="P876" s="178" t="s">
        <v>9137</v>
      </c>
      <c r="Q876" s="178" t="s">
        <v>9138</v>
      </c>
      <c r="R876" s="178" t="s">
        <v>11927</v>
      </c>
      <c r="S876" s="178" t="s">
        <v>11927</v>
      </c>
      <c r="T876" s="178" t="s">
        <v>177</v>
      </c>
      <c r="U876" s="178">
        <v>20</v>
      </c>
      <c r="V876" s="178" t="s">
        <v>14535</v>
      </c>
      <c r="W876" s="177">
        <v>0</v>
      </c>
      <c r="X876" s="178">
        <v>0</v>
      </c>
      <c r="Y876" s="178" t="s">
        <v>173</v>
      </c>
      <c r="Z876" s="178" t="s">
        <v>28</v>
      </c>
      <c r="AA876" s="178" t="s">
        <v>189</v>
      </c>
      <c r="AB876" s="178">
        <v>1</v>
      </c>
      <c r="AC876" s="92" t="s">
        <v>301</v>
      </c>
      <c r="AD876" s="112">
        <f>IF(T876="SOPORTE_TELEFÓNICO",'BASE LIQUIDACION REDEBAN 2025'!$B$19,IF(AND(T876="VISITA_TÉCNICA",Z876="TIPO II"),'BASE LIQUIDACION REDEBAN 2025'!$B$18,'BASE LIQUIDACION REDEBAN 2025'!$B$17))</f>
        <v>67654.12000000001</v>
      </c>
      <c r="AE876" s="97">
        <v>0</v>
      </c>
      <c r="AF876" s="97">
        <f t="shared" si="13"/>
        <v>67654.12000000001</v>
      </c>
    </row>
    <row r="877" spans="1:32" s="85" customFormat="1" ht="13.15">
      <c r="A877" s="178" t="s">
        <v>68</v>
      </c>
      <c r="B877" s="95" t="str">
        <f>VLOOKUP(A877,'CENTRO DE COSTOS'!A:D,4,FALSE)</f>
        <v>WILLIAM ASDRUBAL ROZO ROZO</v>
      </c>
      <c r="C877" s="95" t="str">
        <f>VLOOKUP(A877,'CENTRO DE COSTOS'!A:D,2,FALSE)</f>
        <v>0004-0004</v>
      </c>
      <c r="D877" s="178">
        <v>25126</v>
      </c>
      <c r="E877" s="178">
        <v>2334415</v>
      </c>
      <c r="F877" s="178">
        <v>73335</v>
      </c>
      <c r="G877" s="178" t="s">
        <v>298</v>
      </c>
      <c r="H877" s="178" t="s">
        <v>5177</v>
      </c>
      <c r="I877" s="178" t="s">
        <v>14536</v>
      </c>
      <c r="J877" s="110" t="s">
        <v>167</v>
      </c>
      <c r="K877" s="178">
        <v>2334415</v>
      </c>
      <c r="L877" s="178" t="s">
        <v>14537</v>
      </c>
      <c r="M877" s="176">
        <v>45828.371527777781</v>
      </c>
      <c r="N877" s="176">
        <v>45835.331400462965</v>
      </c>
      <c r="O877" s="178" t="s">
        <v>9136</v>
      </c>
      <c r="P877" s="178" t="s">
        <v>9137</v>
      </c>
      <c r="Q877" s="178" t="s">
        <v>9138</v>
      </c>
      <c r="R877" s="178" t="s">
        <v>11927</v>
      </c>
      <c r="S877" s="178" t="s">
        <v>11927</v>
      </c>
      <c r="T877" s="178" t="s">
        <v>177</v>
      </c>
      <c r="U877" s="178">
        <v>20</v>
      </c>
      <c r="V877" s="178" t="s">
        <v>14538</v>
      </c>
      <c r="W877" s="177">
        <v>0</v>
      </c>
      <c r="X877" s="178">
        <v>0</v>
      </c>
      <c r="Y877" s="178" t="s">
        <v>173</v>
      </c>
      <c r="Z877" s="178" t="s">
        <v>28</v>
      </c>
      <c r="AA877" s="178" t="s">
        <v>189</v>
      </c>
      <c r="AB877" s="178">
        <v>1</v>
      </c>
      <c r="AC877" s="92" t="s">
        <v>835</v>
      </c>
      <c r="AD877" s="112">
        <f>IF(T877="SOPORTE_TELEFÓNICO",'BASE LIQUIDACION REDEBAN 2025'!$B$19,IF(AND(T877="VISITA_TÉCNICA",Z877="TIPO II"),'BASE LIQUIDACION REDEBAN 2025'!$B$18,'BASE LIQUIDACION REDEBAN 2025'!$B$17))</f>
        <v>67654.12000000001</v>
      </c>
      <c r="AE877" s="97">
        <v>0</v>
      </c>
      <c r="AF877" s="97">
        <f t="shared" si="13"/>
        <v>67654.12000000001</v>
      </c>
    </row>
    <row r="878" spans="1:32" s="85" customFormat="1" ht="13.15">
      <c r="A878" s="178" t="s">
        <v>100</v>
      </c>
      <c r="B878" s="95" t="str">
        <f>VLOOKUP(A878,'CENTRO DE COSTOS'!A:D,4,FALSE)</f>
        <v>KEVIN ALEXIS CORZO BUSTOS</v>
      </c>
      <c r="C878" s="95" t="str">
        <f>VLOOKUP(A878,'CENTRO DE COSTOS'!A:D,2,FALSE)</f>
        <v>0004-0007</v>
      </c>
      <c r="D878" s="178">
        <v>50001</v>
      </c>
      <c r="E878" s="178">
        <v>2360542</v>
      </c>
      <c r="F878" s="178">
        <v>17692</v>
      </c>
      <c r="G878" s="178" t="s">
        <v>192</v>
      </c>
      <c r="H878" s="178" t="s">
        <v>100</v>
      </c>
      <c r="I878" s="178" t="s">
        <v>6616</v>
      </c>
      <c r="J878" s="110" t="s">
        <v>167</v>
      </c>
      <c r="K878" s="178">
        <v>2360542</v>
      </c>
      <c r="L878" s="178" t="s">
        <v>14539</v>
      </c>
      <c r="M878" s="176">
        <v>45834.594444444447</v>
      </c>
      <c r="N878" s="176">
        <v>45835.332638888889</v>
      </c>
      <c r="O878" s="178" t="s">
        <v>9136</v>
      </c>
      <c r="P878" s="178" t="s">
        <v>9137</v>
      </c>
      <c r="Q878" s="178" t="s">
        <v>9138</v>
      </c>
      <c r="R878" s="178" t="s">
        <v>11927</v>
      </c>
      <c r="S878" s="178" t="s">
        <v>11927</v>
      </c>
      <c r="T878" s="178" t="s">
        <v>177</v>
      </c>
      <c r="U878" s="178">
        <v>330</v>
      </c>
      <c r="V878" s="178" t="s">
        <v>14540</v>
      </c>
      <c r="W878" s="177">
        <v>0</v>
      </c>
      <c r="X878" s="178">
        <v>0</v>
      </c>
      <c r="Y878" s="178" t="s">
        <v>173</v>
      </c>
      <c r="Z878" s="178" t="s">
        <v>25</v>
      </c>
      <c r="AA878" s="178" t="s">
        <v>189</v>
      </c>
      <c r="AB878" s="178">
        <v>1</v>
      </c>
      <c r="AC878" s="92">
        <v>0</v>
      </c>
      <c r="AD878" s="112">
        <f>IF(T878="SOPORTE_TELEFÓNICO",'BASE LIQUIDACION REDEBAN 2025'!$B$19,IF(AND(T878="VISITA_TÉCNICA",Z878="TIPO II"),'BASE LIQUIDACION REDEBAN 2025'!$B$18,'BASE LIQUIDACION REDEBAN 2025'!$B$17))</f>
        <v>35779.500569199998</v>
      </c>
      <c r="AE878" s="97">
        <v>0</v>
      </c>
      <c r="AF878" s="97">
        <f t="shared" si="13"/>
        <v>35779.500569199998</v>
      </c>
    </row>
    <row r="879" spans="1:32" s="85" customFormat="1" ht="13.15">
      <c r="A879" s="178" t="s">
        <v>68</v>
      </c>
      <c r="B879" s="95" t="str">
        <f>VLOOKUP(A879,'CENTRO DE COSTOS'!A:D,4,FALSE)</f>
        <v>WILLIAM ASDRUBAL ROZO ROZO</v>
      </c>
      <c r="C879" s="95" t="str">
        <f>VLOOKUP(A879,'CENTRO DE COSTOS'!A:D,2,FALSE)</f>
        <v>0004-0004</v>
      </c>
      <c r="D879" s="178">
        <v>25430</v>
      </c>
      <c r="E879" s="178">
        <v>2340056</v>
      </c>
      <c r="F879" s="178">
        <v>74755</v>
      </c>
      <c r="G879" s="178" t="s">
        <v>298</v>
      </c>
      <c r="H879" s="178" t="s">
        <v>2665</v>
      </c>
      <c r="I879" s="178" t="s">
        <v>14541</v>
      </c>
      <c r="J879" s="110" t="s">
        <v>167</v>
      </c>
      <c r="K879" s="178">
        <v>2340056</v>
      </c>
      <c r="L879" s="178" t="s">
        <v>14542</v>
      </c>
      <c r="M879" s="176">
        <v>45832.333333333336</v>
      </c>
      <c r="N879" s="176">
        <v>45835.334074074075</v>
      </c>
      <c r="O879" s="178" t="s">
        <v>9136</v>
      </c>
      <c r="P879" s="178" t="s">
        <v>9137</v>
      </c>
      <c r="Q879" s="178" t="s">
        <v>9138</v>
      </c>
      <c r="R879" s="178" t="s">
        <v>11927</v>
      </c>
      <c r="S879" s="178" t="s">
        <v>11927</v>
      </c>
      <c r="T879" s="178" t="s">
        <v>177</v>
      </c>
      <c r="U879" s="178">
        <v>80</v>
      </c>
      <c r="V879" s="178" t="s">
        <v>14543</v>
      </c>
      <c r="W879" s="177">
        <v>0</v>
      </c>
      <c r="X879" s="178">
        <v>0</v>
      </c>
      <c r="Y879" s="178" t="s">
        <v>173</v>
      </c>
      <c r="Z879" s="178" t="s">
        <v>28</v>
      </c>
      <c r="AA879" s="178" t="s">
        <v>189</v>
      </c>
      <c r="AB879" s="178">
        <v>1</v>
      </c>
      <c r="AC879" s="92" t="s">
        <v>1163</v>
      </c>
      <c r="AD879" s="112">
        <f>IF(T879="SOPORTE_TELEFÓNICO",'BASE LIQUIDACION REDEBAN 2025'!$B$19,IF(AND(T879="VISITA_TÉCNICA",Z879="TIPO II"),'BASE LIQUIDACION REDEBAN 2025'!$B$18,'BASE LIQUIDACION REDEBAN 2025'!$B$17))</f>
        <v>67654.12000000001</v>
      </c>
      <c r="AE879" s="97">
        <v>0</v>
      </c>
      <c r="AF879" s="97">
        <f t="shared" si="13"/>
        <v>67654.12000000001</v>
      </c>
    </row>
    <row r="880" spans="1:32" s="85" customFormat="1" ht="13.15">
      <c r="A880" s="178" t="s">
        <v>81</v>
      </c>
      <c r="B880" s="95" t="str">
        <f>VLOOKUP(A880,'CENTRO DE COSTOS'!A:D,4,FALSE)</f>
        <v>MIGUEL JULIÁN HERNÁNDEZ GUARÍN</v>
      </c>
      <c r="C880" s="95" t="str">
        <f>VLOOKUP(A880,'CENTRO DE COSTOS'!A:D,2,FALSE)</f>
        <v>0004-0008</v>
      </c>
      <c r="D880" s="178">
        <v>54001</v>
      </c>
      <c r="E880" s="178">
        <v>2351580</v>
      </c>
      <c r="F880" s="178">
        <v>76727</v>
      </c>
      <c r="G880" s="178" t="s">
        <v>408</v>
      </c>
      <c r="H880" s="178" t="s">
        <v>81</v>
      </c>
      <c r="I880" s="178" t="s">
        <v>14544</v>
      </c>
      <c r="J880" s="110" t="s">
        <v>167</v>
      </c>
      <c r="K880" s="178">
        <v>2351580</v>
      </c>
      <c r="L880" s="178" t="s">
        <v>14545</v>
      </c>
      <c r="M880" s="176">
        <v>45833.390972222223</v>
      </c>
      <c r="N880" s="176">
        <v>45835.338194444441</v>
      </c>
      <c r="O880" s="178" t="s">
        <v>9136</v>
      </c>
      <c r="P880" s="178" t="s">
        <v>9137</v>
      </c>
      <c r="Q880" s="178" t="s">
        <v>9138</v>
      </c>
      <c r="R880" s="178" t="s">
        <v>11927</v>
      </c>
      <c r="S880" s="178" t="s">
        <v>11927</v>
      </c>
      <c r="T880" s="178" t="s">
        <v>177</v>
      </c>
      <c r="U880" s="178">
        <v>40</v>
      </c>
      <c r="V880" s="178" t="s">
        <v>14546</v>
      </c>
      <c r="W880" s="177">
        <v>0</v>
      </c>
      <c r="X880" s="178">
        <v>0</v>
      </c>
      <c r="Y880" s="178" t="s">
        <v>173</v>
      </c>
      <c r="Z880" s="178" t="s">
        <v>25</v>
      </c>
      <c r="AA880" s="178" t="s">
        <v>189</v>
      </c>
      <c r="AB880" s="178">
        <v>1</v>
      </c>
      <c r="AC880" s="92" t="s">
        <v>240</v>
      </c>
      <c r="AD880" s="112">
        <f>IF(T880="SOPORTE_TELEFÓNICO",'BASE LIQUIDACION REDEBAN 2025'!$B$19,IF(AND(T880="VISITA_TÉCNICA",Z880="TIPO II"),'BASE LIQUIDACION REDEBAN 2025'!$B$18,'BASE LIQUIDACION REDEBAN 2025'!$B$17))</f>
        <v>35779.500569199998</v>
      </c>
      <c r="AE880" s="97">
        <v>0</v>
      </c>
      <c r="AF880" s="97">
        <f t="shared" ref="AF880:AF942" si="14">IF(T880="VISITA_TÉCNICA",AD880*AB880,AD880)</f>
        <v>35779.500569199998</v>
      </c>
    </row>
    <row r="881" spans="1:32" s="85" customFormat="1" ht="13.15">
      <c r="A881" s="178" t="s">
        <v>81</v>
      </c>
      <c r="B881" s="95" t="str">
        <f>VLOOKUP(A881,'CENTRO DE COSTOS'!A:D,4,FALSE)</f>
        <v>MIGUEL JULIÁN HERNÁNDEZ GUARÍN</v>
      </c>
      <c r="C881" s="95" t="str">
        <f>VLOOKUP(A881,'CENTRO DE COSTOS'!A:D,2,FALSE)</f>
        <v>0004-0008</v>
      </c>
      <c r="D881" s="178">
        <v>54001</v>
      </c>
      <c r="E881" s="178">
        <v>2353259</v>
      </c>
      <c r="F881" s="178">
        <v>68686</v>
      </c>
      <c r="G881" s="178" t="s">
        <v>408</v>
      </c>
      <c r="H881" s="178" t="s">
        <v>81</v>
      </c>
      <c r="I881" s="178" t="s">
        <v>14547</v>
      </c>
      <c r="J881" s="110" t="s">
        <v>167</v>
      </c>
      <c r="K881" s="178">
        <v>2353259</v>
      </c>
      <c r="L881" s="178" t="s">
        <v>14548</v>
      </c>
      <c r="M881" s="176">
        <v>45833.495833333334</v>
      </c>
      <c r="N881" s="176">
        <v>45835.339583333334</v>
      </c>
      <c r="O881" s="178" t="s">
        <v>9136</v>
      </c>
      <c r="P881" s="178" t="s">
        <v>9137</v>
      </c>
      <c r="Q881" s="178" t="s">
        <v>9138</v>
      </c>
      <c r="R881" s="178" t="s">
        <v>11927</v>
      </c>
      <c r="S881" s="178" t="s">
        <v>11927</v>
      </c>
      <c r="T881" s="178" t="s">
        <v>177</v>
      </c>
      <c r="U881" s="178">
        <v>20</v>
      </c>
      <c r="V881" s="178" t="s">
        <v>14549</v>
      </c>
      <c r="W881" s="177">
        <v>0</v>
      </c>
      <c r="X881" s="178">
        <v>0</v>
      </c>
      <c r="Y881" s="178" t="s">
        <v>173</v>
      </c>
      <c r="Z881" s="178" t="s">
        <v>25</v>
      </c>
      <c r="AA881" s="178" t="s">
        <v>189</v>
      </c>
      <c r="AB881" s="178">
        <v>1</v>
      </c>
      <c r="AC881" s="92" t="s">
        <v>397</v>
      </c>
      <c r="AD881" s="112">
        <f>IF(T881="SOPORTE_TELEFÓNICO",'BASE LIQUIDACION REDEBAN 2025'!$B$19,IF(AND(T881="VISITA_TÉCNICA",Z881="TIPO II"),'BASE LIQUIDACION REDEBAN 2025'!$B$18,'BASE LIQUIDACION REDEBAN 2025'!$B$17))</f>
        <v>35779.500569199998</v>
      </c>
      <c r="AE881" s="97">
        <v>0</v>
      </c>
      <c r="AF881" s="97">
        <f t="shared" si="14"/>
        <v>35779.500569199998</v>
      </c>
    </row>
    <row r="882" spans="1:32" s="85" customFormat="1" ht="13.15">
      <c r="A882" s="178" t="s">
        <v>72</v>
      </c>
      <c r="B882" s="95" t="str">
        <f>VLOOKUP(A882,'CENTRO DE COSTOS'!A:D,4,FALSE)</f>
        <v>MIGUEL JULIÁN HERNÁNDEZ GUARÍN</v>
      </c>
      <c r="C882" s="95" t="str">
        <f>VLOOKUP(A882,'CENTRO DE COSTOS'!A:D,2,FALSE)</f>
        <v>0004-0008</v>
      </c>
      <c r="D882" s="178">
        <v>68001</v>
      </c>
      <c r="E882" s="178">
        <v>2353966</v>
      </c>
      <c r="F882" s="178">
        <v>78979</v>
      </c>
      <c r="G882" s="178" t="s">
        <v>180</v>
      </c>
      <c r="H882" s="178" t="s">
        <v>72</v>
      </c>
      <c r="I882" s="178" t="s">
        <v>5066</v>
      </c>
      <c r="J882" s="110" t="s">
        <v>167</v>
      </c>
      <c r="K882" s="178">
        <v>2353966</v>
      </c>
      <c r="L882" s="178" t="s">
        <v>14550</v>
      </c>
      <c r="M882" s="176">
        <v>45833.588194444441</v>
      </c>
      <c r="N882" s="176">
        <v>45835.341666666667</v>
      </c>
      <c r="O882" s="178" t="s">
        <v>9136</v>
      </c>
      <c r="P882" s="178" t="s">
        <v>9137</v>
      </c>
      <c r="Q882" s="178" t="s">
        <v>9138</v>
      </c>
      <c r="R882" s="178" t="s">
        <v>11927</v>
      </c>
      <c r="S882" s="178" t="s">
        <v>11927</v>
      </c>
      <c r="T882" s="178" t="s">
        <v>177</v>
      </c>
      <c r="U882" s="178">
        <v>40</v>
      </c>
      <c r="V882" s="178" t="s">
        <v>14551</v>
      </c>
      <c r="W882" s="177">
        <v>0</v>
      </c>
      <c r="X882" s="178">
        <v>0</v>
      </c>
      <c r="Y882" s="178" t="s">
        <v>173</v>
      </c>
      <c r="Z882" s="178" t="s">
        <v>25</v>
      </c>
      <c r="AA882" s="178" t="s">
        <v>189</v>
      </c>
      <c r="AB882" s="178">
        <v>1</v>
      </c>
      <c r="AC882" s="92" t="s">
        <v>240</v>
      </c>
      <c r="AD882" s="112">
        <f>IF(T882="SOPORTE_TELEFÓNICO",'BASE LIQUIDACION REDEBAN 2025'!$B$19,IF(AND(T882="VISITA_TÉCNICA",Z882="TIPO II"),'BASE LIQUIDACION REDEBAN 2025'!$B$18,'BASE LIQUIDACION REDEBAN 2025'!$B$17))</f>
        <v>35779.500569199998</v>
      </c>
      <c r="AE882" s="97">
        <v>0</v>
      </c>
      <c r="AF882" s="97">
        <f t="shared" si="14"/>
        <v>35779.500569199998</v>
      </c>
    </row>
    <row r="883" spans="1:32" s="85" customFormat="1" ht="13.15">
      <c r="A883" s="178" t="s">
        <v>80</v>
      </c>
      <c r="B883" s="95" t="str">
        <f>VLOOKUP(A883,'CENTRO DE COSTOS'!A:D,4,FALSE)</f>
        <v>JOSE MAURICIO HERNANDEZ ROJAS</v>
      </c>
      <c r="C883" s="95" t="str">
        <f>VLOOKUP(A883,'CENTRO DE COSTOS'!A:D,2,FALSE)</f>
        <v>0004-0001</v>
      </c>
      <c r="D883" s="178">
        <v>13001</v>
      </c>
      <c r="E883" s="178">
        <v>2356442</v>
      </c>
      <c r="F883" s="178">
        <v>52596</v>
      </c>
      <c r="G883" s="178" t="s">
        <v>364</v>
      </c>
      <c r="H883" s="178" t="s">
        <v>80</v>
      </c>
      <c r="I883" s="178" t="s">
        <v>14552</v>
      </c>
      <c r="J883" s="110" t="s">
        <v>167</v>
      </c>
      <c r="K883" s="178">
        <v>2356442</v>
      </c>
      <c r="L883" s="178" t="s">
        <v>14553</v>
      </c>
      <c r="M883" s="176">
        <v>45834.333333333336</v>
      </c>
      <c r="N883" s="176">
        <v>45835.356249999997</v>
      </c>
      <c r="O883" s="178" t="s">
        <v>9136</v>
      </c>
      <c r="P883" s="178" t="s">
        <v>9137</v>
      </c>
      <c r="Q883" s="178" t="s">
        <v>9138</v>
      </c>
      <c r="R883" s="178" t="s">
        <v>11927</v>
      </c>
      <c r="S883" s="178" t="s">
        <v>11927</v>
      </c>
      <c r="T883" s="178" t="s">
        <v>177</v>
      </c>
      <c r="U883" s="178">
        <v>110</v>
      </c>
      <c r="V883" s="178" t="s">
        <v>14554</v>
      </c>
      <c r="W883" s="177">
        <v>0</v>
      </c>
      <c r="X883" s="178">
        <v>0</v>
      </c>
      <c r="Y883" s="178" t="s">
        <v>173</v>
      </c>
      <c r="Z883" s="178" t="s">
        <v>25</v>
      </c>
      <c r="AA883" s="178" t="s">
        <v>189</v>
      </c>
      <c r="AB883" s="178">
        <v>1</v>
      </c>
      <c r="AC883" s="92" t="s">
        <v>280</v>
      </c>
      <c r="AD883" s="112">
        <f>IF(T883="SOPORTE_TELEFÓNICO",'BASE LIQUIDACION REDEBAN 2025'!$B$19,IF(AND(T883="VISITA_TÉCNICA",Z883="TIPO II"),'BASE LIQUIDACION REDEBAN 2025'!$B$18,'BASE LIQUIDACION REDEBAN 2025'!$B$17))</f>
        <v>35779.500569199998</v>
      </c>
      <c r="AE883" s="97">
        <v>0</v>
      </c>
      <c r="AF883" s="97">
        <f t="shared" si="14"/>
        <v>35779.500569199998</v>
      </c>
    </row>
    <row r="884" spans="1:32" s="85" customFormat="1" ht="13.15">
      <c r="A884" s="178" t="s">
        <v>72</v>
      </c>
      <c r="B884" s="95" t="str">
        <f>VLOOKUP(A884,'CENTRO DE COSTOS'!A:D,4,FALSE)</f>
        <v>MIGUEL JULIÁN HERNÁNDEZ GUARÍN</v>
      </c>
      <c r="C884" s="95" t="str">
        <f>VLOOKUP(A884,'CENTRO DE COSTOS'!A:D,2,FALSE)</f>
        <v>0004-0008</v>
      </c>
      <c r="D884" s="178">
        <v>68001</v>
      </c>
      <c r="E884" s="178">
        <v>2360553</v>
      </c>
      <c r="F884" s="178">
        <v>46626</v>
      </c>
      <c r="G884" s="178" t="s">
        <v>180</v>
      </c>
      <c r="H884" s="178" t="s">
        <v>72</v>
      </c>
      <c r="I884" s="178" t="s">
        <v>14555</v>
      </c>
      <c r="J884" s="110" t="s">
        <v>167</v>
      </c>
      <c r="K884" s="178">
        <v>2360553</v>
      </c>
      <c r="L884" s="178" t="s">
        <v>14556</v>
      </c>
      <c r="M884" s="176">
        <v>45834.595833333333</v>
      </c>
      <c r="N884" s="176">
        <v>45835.378472222219</v>
      </c>
      <c r="O884" s="178" t="s">
        <v>9136</v>
      </c>
      <c r="P884" s="178" t="s">
        <v>9137</v>
      </c>
      <c r="Q884" s="178" t="s">
        <v>9138</v>
      </c>
      <c r="R884" s="178" t="s">
        <v>11927</v>
      </c>
      <c r="S884" s="178" t="s">
        <v>11927</v>
      </c>
      <c r="T884" s="178" t="s">
        <v>177</v>
      </c>
      <c r="U884" s="178">
        <v>20</v>
      </c>
      <c r="V884" s="178" t="s">
        <v>14557</v>
      </c>
      <c r="W884" s="177">
        <v>0</v>
      </c>
      <c r="X884" s="178">
        <v>0</v>
      </c>
      <c r="Y884" s="178" t="s">
        <v>173</v>
      </c>
      <c r="Z884" s="178" t="s">
        <v>25</v>
      </c>
      <c r="AA884" s="178" t="s">
        <v>189</v>
      </c>
      <c r="AB884" s="178">
        <v>1</v>
      </c>
      <c r="AC884" s="92" t="s">
        <v>3263</v>
      </c>
      <c r="AD884" s="112">
        <f>IF(T884="SOPORTE_TELEFÓNICO",'BASE LIQUIDACION REDEBAN 2025'!$B$19,IF(AND(T884="VISITA_TÉCNICA",Z884="TIPO II"),'BASE LIQUIDACION REDEBAN 2025'!$B$18,'BASE LIQUIDACION REDEBAN 2025'!$B$17))</f>
        <v>35779.500569199998</v>
      </c>
      <c r="AE884" s="97">
        <v>0</v>
      </c>
      <c r="AF884" s="97">
        <f t="shared" si="14"/>
        <v>35779.500569199998</v>
      </c>
    </row>
    <row r="885" spans="1:32" s="85" customFormat="1" ht="13.15">
      <c r="A885" s="178" t="s">
        <v>80</v>
      </c>
      <c r="B885" s="95" t="str">
        <f>VLOOKUP(A885,'CENTRO DE COSTOS'!A:D,4,FALSE)</f>
        <v>JOSE MAURICIO HERNANDEZ ROJAS</v>
      </c>
      <c r="C885" s="95" t="str">
        <f>VLOOKUP(A885,'CENTRO DE COSTOS'!A:D,2,FALSE)</f>
        <v>0004-0001</v>
      </c>
      <c r="D885" s="178">
        <v>13001</v>
      </c>
      <c r="E885" s="178">
        <v>2360171</v>
      </c>
      <c r="F885" s="178">
        <v>77845</v>
      </c>
      <c r="G885" s="178" t="s">
        <v>364</v>
      </c>
      <c r="H885" s="178" t="s">
        <v>80</v>
      </c>
      <c r="I885" s="178" t="s">
        <v>14558</v>
      </c>
      <c r="J885" s="110" t="s">
        <v>167</v>
      </c>
      <c r="K885" s="178">
        <v>2360171</v>
      </c>
      <c r="L885" s="178" t="s">
        <v>14559</v>
      </c>
      <c r="M885" s="176">
        <v>45834.524305555555</v>
      </c>
      <c r="N885" s="176">
        <v>45835.381249999999</v>
      </c>
      <c r="O885" s="178" t="s">
        <v>9136</v>
      </c>
      <c r="P885" s="178" t="s">
        <v>9137</v>
      </c>
      <c r="Q885" s="178" t="s">
        <v>9138</v>
      </c>
      <c r="R885" s="178" t="s">
        <v>11927</v>
      </c>
      <c r="S885" s="178" t="s">
        <v>11927</v>
      </c>
      <c r="T885" s="178" t="s">
        <v>177</v>
      </c>
      <c r="U885" s="178">
        <v>40</v>
      </c>
      <c r="V885" s="178" t="s">
        <v>14560</v>
      </c>
      <c r="W885" s="177">
        <v>0</v>
      </c>
      <c r="X885" s="178">
        <v>0</v>
      </c>
      <c r="Y885" s="178" t="s">
        <v>173</v>
      </c>
      <c r="Z885" s="178" t="s">
        <v>25</v>
      </c>
      <c r="AA885" s="178" t="s">
        <v>189</v>
      </c>
      <c r="AB885" s="178">
        <v>1</v>
      </c>
      <c r="AC885" s="92" t="s">
        <v>3263</v>
      </c>
      <c r="AD885" s="112">
        <f>IF(T885="SOPORTE_TELEFÓNICO",'BASE LIQUIDACION REDEBAN 2025'!$B$19,IF(AND(T885="VISITA_TÉCNICA",Z885="TIPO II"),'BASE LIQUIDACION REDEBAN 2025'!$B$18,'BASE LIQUIDACION REDEBAN 2025'!$B$17))</f>
        <v>35779.500569199998</v>
      </c>
      <c r="AE885" s="97">
        <v>0</v>
      </c>
      <c r="AF885" s="97">
        <f t="shared" si="14"/>
        <v>35779.500569199998</v>
      </c>
    </row>
    <row r="886" spans="1:32" s="85" customFormat="1" ht="13.15">
      <c r="A886" s="178" t="s">
        <v>60</v>
      </c>
      <c r="B886" s="95" t="str">
        <f>VLOOKUP(A886,'CENTRO DE COSTOS'!A:D,4,FALSE)</f>
        <v>JUAN SEBASTIÁN RÍOS CASTRILLÓN</v>
      </c>
      <c r="C886" s="95" t="str">
        <f>VLOOKUP(A886,'CENTRO DE COSTOS'!A:D,2,FALSE)</f>
        <v>0004-0005</v>
      </c>
      <c r="D886" s="178">
        <v>27615</v>
      </c>
      <c r="E886" s="178">
        <v>2300424</v>
      </c>
      <c r="F886" s="178">
        <v>36332</v>
      </c>
      <c r="G886" s="178" t="s">
        <v>208</v>
      </c>
      <c r="H886" s="178" t="s">
        <v>8743</v>
      </c>
      <c r="I886" s="178" t="s">
        <v>14561</v>
      </c>
      <c r="J886" s="110" t="s">
        <v>167</v>
      </c>
      <c r="K886" s="178">
        <v>2300424</v>
      </c>
      <c r="L886" s="178" t="s">
        <v>14562</v>
      </c>
      <c r="M886" s="176">
        <v>45821.416666666664</v>
      </c>
      <c r="N886" s="176">
        <v>45835.395162037035</v>
      </c>
      <c r="O886" s="178" t="s">
        <v>9136</v>
      </c>
      <c r="P886" s="178" t="s">
        <v>9137</v>
      </c>
      <c r="Q886" s="178" t="s">
        <v>9138</v>
      </c>
      <c r="R886" s="178" t="s">
        <v>11927</v>
      </c>
      <c r="S886" s="178" t="s">
        <v>11927</v>
      </c>
      <c r="T886" s="178" t="s">
        <v>9971</v>
      </c>
      <c r="U886" s="178">
        <v>20</v>
      </c>
      <c r="V886" s="178" t="s">
        <v>14563</v>
      </c>
      <c r="W886" s="177" t="s">
        <v>14564</v>
      </c>
      <c r="X886" s="178" t="s">
        <v>12037</v>
      </c>
      <c r="Y886" s="178" t="s">
        <v>173</v>
      </c>
      <c r="Z886" s="178" t="s">
        <v>175</v>
      </c>
      <c r="AA886" s="178" t="s">
        <v>2059</v>
      </c>
      <c r="AB886" s="178">
        <v>0</v>
      </c>
      <c r="AC886" s="92" t="s">
        <v>3303</v>
      </c>
      <c r="AD886" s="112">
        <f>IF(T886="SOPORTE_TELEFÓNICO",'BASE LIQUIDACION REDEBAN 2025'!$B$19,IF(AND(T886="VISITA_TÉCNICA",Z886="TIPO II"),'BASE LIQUIDACION REDEBAN 2025'!$B$18,'BASE LIQUIDACION REDEBAN 2025'!$B$17))</f>
        <v>35779.500569199998</v>
      </c>
      <c r="AE886" s="97">
        <v>0</v>
      </c>
      <c r="AF886" s="97">
        <f t="shared" si="14"/>
        <v>35779.500569199998</v>
      </c>
    </row>
    <row r="887" spans="1:32" s="85" customFormat="1" ht="13.15">
      <c r="A887" s="178" t="s">
        <v>76</v>
      </c>
      <c r="B887" s="95" t="str">
        <f>VLOOKUP(A887,'CENTRO DE COSTOS'!A:D,4,FALSE)</f>
        <v>DIEGO FERNANDO HENAO CARDONA</v>
      </c>
      <c r="C887" s="95" t="str">
        <f>VLOOKUP(A887,'CENTRO DE COSTOS'!A:D,2,FALSE)</f>
        <v>0004-0003</v>
      </c>
      <c r="D887" s="178">
        <v>76109</v>
      </c>
      <c r="E887" s="178">
        <v>2317328</v>
      </c>
      <c r="F887" s="178">
        <v>70354</v>
      </c>
      <c r="G887" s="178" t="s">
        <v>230</v>
      </c>
      <c r="H887" s="178" t="s">
        <v>231</v>
      </c>
      <c r="I887" s="178" t="s">
        <v>14565</v>
      </c>
      <c r="J887" s="110" t="s">
        <v>167</v>
      </c>
      <c r="K887" s="178">
        <v>2317328</v>
      </c>
      <c r="L887" s="178" t="s">
        <v>14566</v>
      </c>
      <c r="M887" s="176">
        <v>45825.595833333333</v>
      </c>
      <c r="N887" s="176">
        <v>45835.39707175926</v>
      </c>
      <c r="O887" s="178" t="s">
        <v>9136</v>
      </c>
      <c r="P887" s="178" t="s">
        <v>9137</v>
      </c>
      <c r="Q887" s="178" t="s">
        <v>9138</v>
      </c>
      <c r="R887" s="178" t="s">
        <v>11927</v>
      </c>
      <c r="S887" s="178" t="s">
        <v>11927</v>
      </c>
      <c r="T887" s="178" t="s">
        <v>9971</v>
      </c>
      <c r="U887" s="178">
        <v>40</v>
      </c>
      <c r="V887" s="178" t="s">
        <v>14567</v>
      </c>
      <c r="W887" s="177" t="s">
        <v>14568</v>
      </c>
      <c r="X887" s="178" t="s">
        <v>12986</v>
      </c>
      <c r="Y887" s="178" t="s">
        <v>11943</v>
      </c>
      <c r="Z887" s="178" t="s">
        <v>30</v>
      </c>
      <c r="AA887" s="178" t="s">
        <v>189</v>
      </c>
      <c r="AB887" s="178">
        <v>0</v>
      </c>
      <c r="AC887" s="92" t="s">
        <v>3263</v>
      </c>
      <c r="AD887" s="112">
        <f>IF(T887="SOPORTE_TELEFÓNICO",'BASE LIQUIDACION REDEBAN 2025'!$B$19,IF(AND(T887="VISITA_TÉCNICA",Z887="TIPO II"),'BASE LIQUIDACION REDEBAN 2025'!$B$18,'BASE LIQUIDACION REDEBAN 2025'!$B$17))</f>
        <v>35779.500569199998</v>
      </c>
      <c r="AE887" s="97">
        <v>0</v>
      </c>
      <c r="AF887" s="97">
        <f t="shared" si="14"/>
        <v>35779.500569199998</v>
      </c>
    </row>
    <row r="888" spans="1:32" s="85" customFormat="1" ht="13.15">
      <c r="A888" s="178" t="s">
        <v>86</v>
      </c>
      <c r="B888" s="95" t="str">
        <f>VLOOKUP(A888,'CENTRO DE COSTOS'!A:D,4,FALSE)</f>
        <v>KEVIN ALEXIS CORZO BUSTOS</v>
      </c>
      <c r="C888" s="95" t="str">
        <f>VLOOKUP(A888,'CENTRO DE COSTOS'!A:D,2,FALSE)</f>
        <v>0004-0007</v>
      </c>
      <c r="D888" s="178">
        <v>73226</v>
      </c>
      <c r="E888" s="178">
        <v>2334102</v>
      </c>
      <c r="F888" s="178">
        <v>54803</v>
      </c>
      <c r="G888" s="178" t="s">
        <v>870</v>
      </c>
      <c r="H888" s="178" t="s">
        <v>14569</v>
      </c>
      <c r="I888" s="178" t="s">
        <v>14570</v>
      </c>
      <c r="J888" s="110" t="s">
        <v>167</v>
      </c>
      <c r="K888" s="178">
        <v>2334102</v>
      </c>
      <c r="L888" s="178" t="s">
        <v>14571</v>
      </c>
      <c r="M888" s="176">
        <v>45828.356249999997</v>
      </c>
      <c r="N888" s="176">
        <v>45835.398981481485</v>
      </c>
      <c r="O888" s="178" t="s">
        <v>9136</v>
      </c>
      <c r="P888" s="178" t="s">
        <v>9137</v>
      </c>
      <c r="Q888" s="178" t="s">
        <v>9138</v>
      </c>
      <c r="R888" s="178" t="s">
        <v>11927</v>
      </c>
      <c r="S888" s="178" t="s">
        <v>11927</v>
      </c>
      <c r="T888" s="178" t="s">
        <v>9971</v>
      </c>
      <c r="U888" s="178">
        <v>20</v>
      </c>
      <c r="V888" s="178" t="s">
        <v>14572</v>
      </c>
      <c r="W888" s="177">
        <v>700161554173</v>
      </c>
      <c r="X888" s="178" t="s">
        <v>12037</v>
      </c>
      <c r="Y888" s="178" t="s">
        <v>173</v>
      </c>
      <c r="Z888" s="178" t="s">
        <v>28</v>
      </c>
      <c r="AA888" s="178" t="s">
        <v>189</v>
      </c>
      <c r="AB888" s="178">
        <v>0</v>
      </c>
      <c r="AC888" s="92">
        <v>0</v>
      </c>
      <c r="AD888" s="112">
        <f>IF(T888="SOPORTE_TELEFÓNICO",'BASE LIQUIDACION REDEBAN 2025'!$B$19,IF(AND(T888="VISITA_TÉCNICA",Z888="TIPO II"),'BASE LIQUIDACION REDEBAN 2025'!$B$18,'BASE LIQUIDACION REDEBAN 2025'!$B$17))</f>
        <v>35779.500569199998</v>
      </c>
      <c r="AE888" s="97">
        <v>0</v>
      </c>
      <c r="AF888" s="97">
        <f t="shared" si="14"/>
        <v>35779.500569199998</v>
      </c>
    </row>
    <row r="889" spans="1:32" s="85" customFormat="1" ht="13.15">
      <c r="A889" s="178" t="s">
        <v>81</v>
      </c>
      <c r="B889" s="95" t="str">
        <f>VLOOKUP(A889,'CENTRO DE COSTOS'!A:D,4,FALSE)</f>
        <v>MIGUEL JULIÁN HERNÁNDEZ GUARÍN</v>
      </c>
      <c r="C889" s="95" t="str">
        <f>VLOOKUP(A889,'CENTRO DE COSTOS'!A:D,2,FALSE)</f>
        <v>0004-0008</v>
      </c>
      <c r="D889" s="178">
        <v>54001</v>
      </c>
      <c r="E889" s="178">
        <v>2353254</v>
      </c>
      <c r="F889" s="178">
        <v>71335</v>
      </c>
      <c r="G889" s="178" t="s">
        <v>408</v>
      </c>
      <c r="H889" s="178" t="s">
        <v>81</v>
      </c>
      <c r="I889" s="178" t="s">
        <v>14573</v>
      </c>
      <c r="J889" s="110" t="s">
        <v>167</v>
      </c>
      <c r="K889" s="178">
        <v>2353254</v>
      </c>
      <c r="L889" s="178" t="s">
        <v>14574</v>
      </c>
      <c r="M889" s="176">
        <v>45833.495138888888</v>
      </c>
      <c r="N889" s="176">
        <v>45835.401388888888</v>
      </c>
      <c r="O889" s="178" t="s">
        <v>9136</v>
      </c>
      <c r="P889" s="178" t="s">
        <v>9137</v>
      </c>
      <c r="Q889" s="178" t="s">
        <v>9138</v>
      </c>
      <c r="R889" s="178" t="s">
        <v>11927</v>
      </c>
      <c r="S889" s="178" t="s">
        <v>11927</v>
      </c>
      <c r="T889" s="178" t="s">
        <v>177</v>
      </c>
      <c r="U889" s="178">
        <v>50</v>
      </c>
      <c r="V889" s="178" t="s">
        <v>14575</v>
      </c>
      <c r="W889" s="177">
        <v>0</v>
      </c>
      <c r="X889" s="178">
        <v>0</v>
      </c>
      <c r="Y889" s="178" t="s">
        <v>173</v>
      </c>
      <c r="Z889" s="178" t="s">
        <v>25</v>
      </c>
      <c r="AA889" s="178" t="s">
        <v>189</v>
      </c>
      <c r="AB889" s="178">
        <v>1</v>
      </c>
      <c r="AC889" s="92">
        <v>0</v>
      </c>
      <c r="AD889" s="112">
        <f>IF(T889="SOPORTE_TELEFÓNICO",'BASE LIQUIDACION REDEBAN 2025'!$B$19,IF(AND(T889="VISITA_TÉCNICA",Z889="TIPO II"),'BASE LIQUIDACION REDEBAN 2025'!$B$18,'BASE LIQUIDACION REDEBAN 2025'!$B$17))</f>
        <v>35779.500569199998</v>
      </c>
      <c r="AE889" s="97">
        <v>0</v>
      </c>
      <c r="AF889" s="97">
        <f t="shared" si="14"/>
        <v>35779.500569199998</v>
      </c>
    </row>
    <row r="890" spans="1:32" s="85" customFormat="1" ht="13.15">
      <c r="A890" s="178" t="s">
        <v>92</v>
      </c>
      <c r="B890" s="95" t="str">
        <f>VLOOKUP(A890,'CENTRO DE COSTOS'!A:D,4,FALSE)</f>
        <v>KEVIN ALEXIS CORZO BUSTOS</v>
      </c>
      <c r="C890" s="95" t="str">
        <f>VLOOKUP(A890,'CENTRO DE COSTOS'!A:D,2,FALSE)</f>
        <v>0004-0007</v>
      </c>
      <c r="D890" s="178">
        <v>41524</v>
      </c>
      <c r="E890" s="178">
        <v>2355103</v>
      </c>
      <c r="F890" s="178">
        <v>30368</v>
      </c>
      <c r="G890" s="178" t="s">
        <v>256</v>
      </c>
      <c r="H890" s="178" t="s">
        <v>13113</v>
      </c>
      <c r="I890" s="178" t="s">
        <v>14576</v>
      </c>
      <c r="J890" s="110" t="s">
        <v>167</v>
      </c>
      <c r="K890" s="178">
        <v>2355103</v>
      </c>
      <c r="L890" s="178" t="s">
        <v>14577</v>
      </c>
      <c r="M890" s="176">
        <v>45833.65625</v>
      </c>
      <c r="N890" s="176">
        <v>45835.435416666667</v>
      </c>
      <c r="O890" s="178" t="s">
        <v>9136</v>
      </c>
      <c r="P890" s="178" t="s">
        <v>9137</v>
      </c>
      <c r="Q890" s="178" t="s">
        <v>9138</v>
      </c>
      <c r="R890" s="178" t="s">
        <v>11927</v>
      </c>
      <c r="S890" s="178" t="s">
        <v>11927</v>
      </c>
      <c r="T890" s="178" t="s">
        <v>177</v>
      </c>
      <c r="U890" s="178">
        <v>50</v>
      </c>
      <c r="V890" s="178" t="s">
        <v>14578</v>
      </c>
      <c r="W890" s="177">
        <v>0</v>
      </c>
      <c r="X890" s="178">
        <v>0</v>
      </c>
      <c r="Y890" s="178" t="s">
        <v>173</v>
      </c>
      <c r="Z890" s="178" t="s">
        <v>25</v>
      </c>
      <c r="AA890" s="178" t="s">
        <v>189</v>
      </c>
      <c r="AB890" s="178">
        <v>1</v>
      </c>
      <c r="AC890" s="92">
        <v>0</v>
      </c>
      <c r="AD890" s="112">
        <f>IF(T890="SOPORTE_TELEFÓNICO",'BASE LIQUIDACION REDEBAN 2025'!$B$19,IF(AND(T890="VISITA_TÉCNICA",Z890="TIPO II"),'BASE LIQUIDACION REDEBAN 2025'!$B$18,'BASE LIQUIDACION REDEBAN 2025'!$B$17))</f>
        <v>35779.500569199998</v>
      </c>
      <c r="AE890" s="97">
        <v>0</v>
      </c>
      <c r="AF890" s="97">
        <f t="shared" si="14"/>
        <v>35779.500569199998</v>
      </c>
    </row>
    <row r="891" spans="1:32" s="85" customFormat="1" ht="13.15">
      <c r="A891" s="178" t="s">
        <v>90</v>
      </c>
      <c r="B891" s="95" t="str">
        <f>VLOOKUP(A891,'CENTRO DE COSTOS'!A:D,4,FALSE)</f>
        <v>JUAN SEBASTIÁN RÍOS CASTRILLÓN</v>
      </c>
      <c r="C891" s="95" t="str">
        <f>VLOOKUP(A891,'CENTRO DE COSTOS'!A:D,2,FALSE)</f>
        <v>0004-0005</v>
      </c>
      <c r="D891" s="178">
        <v>5360</v>
      </c>
      <c r="E891" s="178">
        <v>2340242</v>
      </c>
      <c r="F891" s="178">
        <v>57195</v>
      </c>
      <c r="G891" s="178" t="s">
        <v>290</v>
      </c>
      <c r="H891" s="178" t="s">
        <v>464</v>
      </c>
      <c r="I891" s="178" t="s">
        <v>14579</v>
      </c>
      <c r="J891" s="110" t="s">
        <v>167</v>
      </c>
      <c r="K891" s="178">
        <v>2340242</v>
      </c>
      <c r="L891" s="178" t="s">
        <v>14580</v>
      </c>
      <c r="M891" s="176">
        <v>45832.333333333336</v>
      </c>
      <c r="N891" s="176">
        <v>45835.438194444447</v>
      </c>
      <c r="O891" s="178" t="s">
        <v>9136</v>
      </c>
      <c r="P891" s="178" t="s">
        <v>9137</v>
      </c>
      <c r="Q891" s="178" t="s">
        <v>9138</v>
      </c>
      <c r="R891" s="178" t="s">
        <v>11927</v>
      </c>
      <c r="S891" s="178" t="s">
        <v>11927</v>
      </c>
      <c r="T891" s="178" t="s">
        <v>177</v>
      </c>
      <c r="U891" s="178">
        <v>170</v>
      </c>
      <c r="V891" s="178" t="s">
        <v>14581</v>
      </c>
      <c r="W891" s="177">
        <v>0</v>
      </c>
      <c r="X891" s="178">
        <v>0</v>
      </c>
      <c r="Y891" s="178" t="s">
        <v>173</v>
      </c>
      <c r="Z891" s="178" t="s">
        <v>25</v>
      </c>
      <c r="AA891" s="178" t="s">
        <v>189</v>
      </c>
      <c r="AB891" s="178">
        <v>1</v>
      </c>
      <c r="AC891" s="92">
        <v>0</v>
      </c>
      <c r="AD891" s="112">
        <f>IF(T891="SOPORTE_TELEFÓNICO",'BASE LIQUIDACION REDEBAN 2025'!$B$19,IF(AND(T891="VISITA_TÉCNICA",Z891="TIPO II"),'BASE LIQUIDACION REDEBAN 2025'!$B$18,'BASE LIQUIDACION REDEBAN 2025'!$B$17))</f>
        <v>35779.500569199998</v>
      </c>
      <c r="AE891" s="97">
        <v>0</v>
      </c>
      <c r="AF891" s="97">
        <f t="shared" si="14"/>
        <v>35779.500569199998</v>
      </c>
    </row>
    <row r="892" spans="1:32" s="85" customFormat="1" ht="13.15">
      <c r="A892" s="178" t="s">
        <v>99</v>
      </c>
      <c r="B892" s="95" t="str">
        <f>VLOOKUP(A892,'CENTRO DE COSTOS'!A:D,4,FALSE)</f>
        <v>JOSE MAURICIO HERNANDEZ ROJAS</v>
      </c>
      <c r="C892" s="95" t="str">
        <f>VLOOKUP(A892,'CENTRO DE COSTOS'!A:D,2,FALSE)</f>
        <v>0004-0001</v>
      </c>
      <c r="D892" s="178">
        <v>20001</v>
      </c>
      <c r="E892" s="178">
        <v>2353673</v>
      </c>
      <c r="F892" s="178">
        <v>79659</v>
      </c>
      <c r="G892" s="178" t="s">
        <v>269</v>
      </c>
      <c r="H892" s="178" t="s">
        <v>99</v>
      </c>
      <c r="I892" s="178" t="s">
        <v>539</v>
      </c>
      <c r="J892" s="110" t="s">
        <v>167</v>
      </c>
      <c r="K892" s="178">
        <v>2353673</v>
      </c>
      <c r="L892" s="178" t="s">
        <v>14582</v>
      </c>
      <c r="M892" s="176">
        <v>45833.554166666669</v>
      </c>
      <c r="N892" s="176">
        <v>45835.441666666666</v>
      </c>
      <c r="O892" s="178" t="s">
        <v>9136</v>
      </c>
      <c r="P892" s="178" t="s">
        <v>9137</v>
      </c>
      <c r="Q892" s="178" t="s">
        <v>9138</v>
      </c>
      <c r="R892" s="178" t="s">
        <v>11927</v>
      </c>
      <c r="S892" s="178" t="s">
        <v>11927</v>
      </c>
      <c r="T892" s="178" t="s">
        <v>177</v>
      </c>
      <c r="U892" s="178">
        <v>20</v>
      </c>
      <c r="V892" s="178" t="s">
        <v>14583</v>
      </c>
      <c r="W892" s="177">
        <v>0</v>
      </c>
      <c r="X892" s="178">
        <v>0</v>
      </c>
      <c r="Y892" s="178" t="s">
        <v>173</v>
      </c>
      <c r="Z892" s="178" t="s">
        <v>25</v>
      </c>
      <c r="AA892" s="178" t="s">
        <v>189</v>
      </c>
      <c r="AB892" s="178">
        <v>1</v>
      </c>
      <c r="AC892" s="92" t="s">
        <v>3341</v>
      </c>
      <c r="AD892" s="112">
        <f>IF(T892="SOPORTE_TELEFÓNICO",'BASE LIQUIDACION REDEBAN 2025'!$B$19,IF(AND(T892="VISITA_TÉCNICA",Z892="TIPO II"),'BASE LIQUIDACION REDEBAN 2025'!$B$18,'BASE LIQUIDACION REDEBAN 2025'!$B$17))</f>
        <v>35779.500569199998</v>
      </c>
      <c r="AE892" s="97">
        <v>0</v>
      </c>
      <c r="AF892" s="97">
        <f t="shared" si="14"/>
        <v>35779.500569199998</v>
      </c>
    </row>
    <row r="893" spans="1:32" s="85" customFormat="1" ht="13.15">
      <c r="A893" s="178" t="s">
        <v>101</v>
      </c>
      <c r="B893" s="95" t="str">
        <f>VLOOKUP(A893,'CENTRO DE COSTOS'!A:D,4,FALSE)</f>
        <v>KEVIN ALEXIS CORZO BUSTOS</v>
      </c>
      <c r="C893" s="95" t="str">
        <f>VLOOKUP(A893,'CENTRO DE COSTOS'!A:D,2,FALSE)</f>
        <v>0004-0007</v>
      </c>
      <c r="D893" s="178">
        <v>85001</v>
      </c>
      <c r="E893" s="178">
        <v>2361037</v>
      </c>
      <c r="F893" s="178">
        <v>31230</v>
      </c>
      <c r="G893" s="178" t="s">
        <v>1934</v>
      </c>
      <c r="H893" s="178" t="s">
        <v>101</v>
      </c>
      <c r="I893" s="178" t="s">
        <v>14584</v>
      </c>
      <c r="J893" s="110" t="s">
        <v>167</v>
      </c>
      <c r="K893" s="178">
        <v>2361037</v>
      </c>
      <c r="L893" s="178" t="s">
        <v>14585</v>
      </c>
      <c r="M893" s="176">
        <v>45834.631944444445</v>
      </c>
      <c r="N893" s="176">
        <v>45835.442835648151</v>
      </c>
      <c r="O893" s="178" t="s">
        <v>9136</v>
      </c>
      <c r="P893" s="178" t="s">
        <v>9137</v>
      </c>
      <c r="Q893" s="178" t="s">
        <v>9138</v>
      </c>
      <c r="R893" s="178" t="s">
        <v>11927</v>
      </c>
      <c r="S893" s="178" t="s">
        <v>11927</v>
      </c>
      <c r="T893" s="178" t="s">
        <v>9971</v>
      </c>
      <c r="U893" s="178">
        <v>40</v>
      </c>
      <c r="V893" s="178" t="s">
        <v>14586</v>
      </c>
      <c r="W893" s="177" t="s">
        <v>11929</v>
      </c>
      <c r="X893" s="178" t="s">
        <v>11929</v>
      </c>
      <c r="Y893" s="178" t="s">
        <v>173</v>
      </c>
      <c r="Z893" s="178" t="s">
        <v>25</v>
      </c>
      <c r="AA893" s="178" t="s">
        <v>189</v>
      </c>
      <c r="AB893" s="178">
        <v>0</v>
      </c>
      <c r="AC893" s="92" t="s">
        <v>3303</v>
      </c>
      <c r="AD893" s="112">
        <f>IF(T893="SOPORTE_TELEFÓNICO",'BASE LIQUIDACION REDEBAN 2025'!$B$19,IF(AND(T893="VISITA_TÉCNICA",Z893="TIPO II"),'BASE LIQUIDACION REDEBAN 2025'!$B$18,'BASE LIQUIDACION REDEBAN 2025'!$B$17))</f>
        <v>35779.500569199998</v>
      </c>
      <c r="AE893" s="97">
        <v>0</v>
      </c>
      <c r="AF893" s="97">
        <f t="shared" si="14"/>
        <v>35779.500569199998</v>
      </c>
    </row>
    <row r="894" spans="1:32" s="85" customFormat="1" ht="13.15">
      <c r="A894" s="178" t="s">
        <v>90</v>
      </c>
      <c r="B894" s="95" t="str">
        <f>VLOOKUP(A894,'CENTRO DE COSTOS'!A:D,4,FALSE)</f>
        <v>JUAN SEBASTIÁN RÍOS CASTRILLÓN</v>
      </c>
      <c r="C894" s="95" t="str">
        <f>VLOOKUP(A894,'CENTRO DE COSTOS'!A:D,2,FALSE)</f>
        <v>0004-0005</v>
      </c>
      <c r="D894" s="178">
        <v>5360</v>
      </c>
      <c r="E894" s="178">
        <v>2342116</v>
      </c>
      <c r="F894" s="178">
        <v>19571</v>
      </c>
      <c r="G894" s="178" t="s">
        <v>290</v>
      </c>
      <c r="H894" s="178" t="s">
        <v>464</v>
      </c>
      <c r="I894" s="178" t="s">
        <v>7992</v>
      </c>
      <c r="J894" s="110" t="s">
        <v>167</v>
      </c>
      <c r="K894" s="178">
        <v>2342116</v>
      </c>
      <c r="L894" s="178" t="s">
        <v>14587</v>
      </c>
      <c r="M894" s="176">
        <v>45832.333333333336</v>
      </c>
      <c r="N894" s="176">
        <v>45835.444444444445</v>
      </c>
      <c r="O894" s="178" t="s">
        <v>9136</v>
      </c>
      <c r="P894" s="178" t="s">
        <v>9137</v>
      </c>
      <c r="Q894" s="178" t="s">
        <v>9138</v>
      </c>
      <c r="R894" s="178" t="s">
        <v>11927</v>
      </c>
      <c r="S894" s="178" t="s">
        <v>11927</v>
      </c>
      <c r="T894" s="178" t="s">
        <v>177</v>
      </c>
      <c r="U894" s="178">
        <v>90</v>
      </c>
      <c r="V894" s="178" t="s">
        <v>14588</v>
      </c>
      <c r="W894" s="177">
        <v>0</v>
      </c>
      <c r="X894" s="178">
        <v>0</v>
      </c>
      <c r="Y894" s="178" t="s">
        <v>173</v>
      </c>
      <c r="Z894" s="178" t="s">
        <v>25</v>
      </c>
      <c r="AA894" s="178" t="s">
        <v>189</v>
      </c>
      <c r="AB894" s="178">
        <v>1</v>
      </c>
      <c r="AC894" s="92" t="s">
        <v>453</v>
      </c>
      <c r="AD894" s="112">
        <f>IF(T894="SOPORTE_TELEFÓNICO",'BASE LIQUIDACION REDEBAN 2025'!$B$19,IF(AND(T894="VISITA_TÉCNICA",Z894="TIPO II"),'BASE LIQUIDACION REDEBAN 2025'!$B$18,'BASE LIQUIDACION REDEBAN 2025'!$B$17))</f>
        <v>35779.500569199998</v>
      </c>
      <c r="AE894" s="97">
        <v>0</v>
      </c>
      <c r="AF894" s="97">
        <f t="shared" si="14"/>
        <v>35779.500569199998</v>
      </c>
    </row>
    <row r="895" spans="1:32" s="85" customFormat="1" ht="13.15">
      <c r="A895" s="178" t="s">
        <v>76</v>
      </c>
      <c r="B895" s="95" t="str">
        <f>VLOOKUP(A895,'CENTRO DE COSTOS'!A:D,4,FALSE)</f>
        <v>DIEGO FERNANDO HENAO CARDONA</v>
      </c>
      <c r="C895" s="95" t="str">
        <f>VLOOKUP(A895,'CENTRO DE COSTOS'!A:D,2,FALSE)</f>
        <v>0004-0003</v>
      </c>
      <c r="D895" s="178">
        <v>76001</v>
      </c>
      <c r="E895" s="178">
        <v>2356136</v>
      </c>
      <c r="F895" s="178">
        <v>78832</v>
      </c>
      <c r="G895" s="178" t="s">
        <v>230</v>
      </c>
      <c r="H895" s="178" t="s">
        <v>76</v>
      </c>
      <c r="I895" s="178" t="s">
        <v>14589</v>
      </c>
      <c r="J895" s="110" t="s">
        <v>167</v>
      </c>
      <c r="K895" s="178">
        <v>2356136</v>
      </c>
      <c r="L895" s="178" t="s">
        <v>14590</v>
      </c>
      <c r="M895" s="176">
        <v>45833.718055555553</v>
      </c>
      <c r="N895" s="176">
        <v>45835.445752314816</v>
      </c>
      <c r="O895" s="178" t="s">
        <v>9136</v>
      </c>
      <c r="P895" s="178" t="s">
        <v>9137</v>
      </c>
      <c r="Q895" s="178" t="s">
        <v>9138</v>
      </c>
      <c r="R895" s="178" t="s">
        <v>11927</v>
      </c>
      <c r="S895" s="178" t="s">
        <v>11927</v>
      </c>
      <c r="T895" s="178" t="s">
        <v>177</v>
      </c>
      <c r="U895" s="178">
        <v>30</v>
      </c>
      <c r="V895" s="178" t="s">
        <v>14591</v>
      </c>
      <c r="W895" s="177">
        <v>0</v>
      </c>
      <c r="X895" s="178">
        <v>0</v>
      </c>
      <c r="Y895" s="178" t="s">
        <v>173</v>
      </c>
      <c r="Z895" s="178" t="s">
        <v>25</v>
      </c>
      <c r="AA895" s="178" t="s">
        <v>189</v>
      </c>
      <c r="AB895" s="178">
        <v>1</v>
      </c>
      <c r="AC895" s="92" t="s">
        <v>1099</v>
      </c>
      <c r="AD895" s="112">
        <f>IF(T895="SOPORTE_TELEFÓNICO",'BASE LIQUIDACION REDEBAN 2025'!$B$19,IF(AND(T895="VISITA_TÉCNICA",Z895="TIPO II"),'BASE LIQUIDACION REDEBAN 2025'!$B$18,'BASE LIQUIDACION REDEBAN 2025'!$B$17))</f>
        <v>35779.500569199998</v>
      </c>
      <c r="AE895" s="97">
        <v>0</v>
      </c>
      <c r="AF895" s="97">
        <f t="shared" si="14"/>
        <v>35779.500569199998</v>
      </c>
    </row>
    <row r="896" spans="1:32" s="85" customFormat="1" ht="13.15">
      <c r="A896" s="178" t="s">
        <v>90</v>
      </c>
      <c r="B896" s="95" t="str">
        <f>VLOOKUP(A896,'CENTRO DE COSTOS'!A:D,4,FALSE)</f>
        <v>JUAN SEBASTIÁN RÍOS CASTRILLÓN</v>
      </c>
      <c r="C896" s="95" t="str">
        <f>VLOOKUP(A896,'CENTRO DE COSTOS'!A:D,2,FALSE)</f>
        <v>0004-0005</v>
      </c>
      <c r="D896" s="178">
        <v>5360</v>
      </c>
      <c r="E896" s="178">
        <v>2335639</v>
      </c>
      <c r="F896" s="178">
        <v>65736</v>
      </c>
      <c r="G896" s="178" t="s">
        <v>290</v>
      </c>
      <c r="H896" s="178" t="s">
        <v>464</v>
      </c>
      <c r="I896" s="178" t="s">
        <v>14592</v>
      </c>
      <c r="J896" s="110" t="s">
        <v>167</v>
      </c>
      <c r="K896" s="178">
        <v>2335639</v>
      </c>
      <c r="L896" s="178" t="s">
        <v>14593</v>
      </c>
      <c r="M896" s="176">
        <v>45828.444444444445</v>
      </c>
      <c r="N896" s="176">
        <v>45835.463194444441</v>
      </c>
      <c r="O896" s="178" t="s">
        <v>9136</v>
      </c>
      <c r="P896" s="178" t="s">
        <v>9137</v>
      </c>
      <c r="Q896" s="178" t="s">
        <v>9138</v>
      </c>
      <c r="R896" s="178" t="s">
        <v>11927</v>
      </c>
      <c r="S896" s="178" t="s">
        <v>11927</v>
      </c>
      <c r="T896" s="178" t="s">
        <v>177</v>
      </c>
      <c r="U896" s="178">
        <v>90</v>
      </c>
      <c r="V896" s="178" t="s">
        <v>14594</v>
      </c>
      <c r="W896" s="177">
        <v>0</v>
      </c>
      <c r="X896" s="178">
        <v>0</v>
      </c>
      <c r="Y896" s="178" t="s">
        <v>173</v>
      </c>
      <c r="Z896" s="178" t="s">
        <v>25</v>
      </c>
      <c r="AA896" s="178" t="s">
        <v>189</v>
      </c>
      <c r="AB896" s="178">
        <v>1</v>
      </c>
      <c r="AC896" s="92" t="s">
        <v>3263</v>
      </c>
      <c r="AD896" s="112">
        <f>IF(T896="SOPORTE_TELEFÓNICO",'BASE LIQUIDACION REDEBAN 2025'!$B$19,IF(AND(T896="VISITA_TÉCNICA",Z896="TIPO II"),'BASE LIQUIDACION REDEBAN 2025'!$B$18,'BASE LIQUIDACION REDEBAN 2025'!$B$17))</f>
        <v>35779.500569199998</v>
      </c>
      <c r="AE896" s="97">
        <v>0</v>
      </c>
      <c r="AF896" s="97">
        <f t="shared" si="14"/>
        <v>35779.500569199998</v>
      </c>
    </row>
    <row r="897" spans="1:32" s="85" customFormat="1" ht="13.15">
      <c r="A897" s="178" t="s">
        <v>90</v>
      </c>
      <c r="B897" s="95" t="str">
        <f>VLOOKUP(A897,'CENTRO DE COSTOS'!A:D,4,FALSE)</f>
        <v>JUAN SEBASTIÁN RÍOS CASTRILLÓN</v>
      </c>
      <c r="C897" s="95" t="str">
        <f>VLOOKUP(A897,'CENTRO DE COSTOS'!A:D,2,FALSE)</f>
        <v>0004-0005</v>
      </c>
      <c r="D897" s="178">
        <v>5360</v>
      </c>
      <c r="E897" s="178">
        <v>2335923</v>
      </c>
      <c r="F897" s="178">
        <v>38802</v>
      </c>
      <c r="G897" s="178" t="s">
        <v>290</v>
      </c>
      <c r="H897" s="178" t="s">
        <v>464</v>
      </c>
      <c r="I897" s="178" t="s">
        <v>13295</v>
      </c>
      <c r="J897" s="110" t="s">
        <v>167</v>
      </c>
      <c r="K897" s="178">
        <v>2335923</v>
      </c>
      <c r="L897" s="178" t="s">
        <v>14595</v>
      </c>
      <c r="M897" s="176">
        <v>45828.465277777781</v>
      </c>
      <c r="N897" s="176">
        <v>45835.472916666666</v>
      </c>
      <c r="O897" s="178" t="s">
        <v>9136</v>
      </c>
      <c r="P897" s="178" t="s">
        <v>9137</v>
      </c>
      <c r="Q897" s="178" t="s">
        <v>9138</v>
      </c>
      <c r="R897" s="178" t="s">
        <v>11927</v>
      </c>
      <c r="S897" s="178" t="s">
        <v>11927</v>
      </c>
      <c r="T897" s="178" t="s">
        <v>177</v>
      </c>
      <c r="U897" s="178">
        <v>20</v>
      </c>
      <c r="V897" s="178" t="s">
        <v>14596</v>
      </c>
      <c r="W897" s="177">
        <v>0</v>
      </c>
      <c r="X897" s="178">
        <v>0</v>
      </c>
      <c r="Y897" s="178" t="s">
        <v>173</v>
      </c>
      <c r="Z897" s="178" t="s">
        <v>25</v>
      </c>
      <c r="AA897" s="178" t="s">
        <v>189</v>
      </c>
      <c r="AB897" s="178">
        <v>1</v>
      </c>
      <c r="AC897" s="92" t="s">
        <v>1394</v>
      </c>
      <c r="AD897" s="112">
        <f>IF(T897="SOPORTE_TELEFÓNICO",'BASE LIQUIDACION REDEBAN 2025'!$B$19,IF(AND(T897="VISITA_TÉCNICA",Z897="TIPO II"),'BASE LIQUIDACION REDEBAN 2025'!$B$18,'BASE LIQUIDACION REDEBAN 2025'!$B$17))</f>
        <v>35779.500569199998</v>
      </c>
      <c r="AE897" s="97">
        <v>0</v>
      </c>
      <c r="AF897" s="97">
        <f t="shared" si="14"/>
        <v>35779.500569199998</v>
      </c>
    </row>
    <row r="898" spans="1:32" s="85" customFormat="1" ht="13.15">
      <c r="A898" s="178" t="s">
        <v>90</v>
      </c>
      <c r="B898" s="95" t="str">
        <f>VLOOKUP(A898,'CENTRO DE COSTOS'!A:D,4,FALSE)</f>
        <v>JUAN SEBASTIÁN RÍOS CASTRILLÓN</v>
      </c>
      <c r="C898" s="95" t="str">
        <f>VLOOKUP(A898,'CENTRO DE COSTOS'!A:D,2,FALSE)</f>
        <v>0004-0005</v>
      </c>
      <c r="D898" s="178">
        <v>5440</v>
      </c>
      <c r="E898" s="178">
        <v>2340193</v>
      </c>
      <c r="F898" s="178">
        <v>79261</v>
      </c>
      <c r="G898" s="178" t="s">
        <v>290</v>
      </c>
      <c r="H898" s="178" t="s">
        <v>648</v>
      </c>
      <c r="I898" s="178" t="s">
        <v>9150</v>
      </c>
      <c r="J898" s="110" t="s">
        <v>167</v>
      </c>
      <c r="K898" s="178">
        <v>2340193</v>
      </c>
      <c r="L898" s="178" t="s">
        <v>14597</v>
      </c>
      <c r="M898" s="176">
        <v>45832.333333333336</v>
      </c>
      <c r="N898" s="176">
        <v>45835.475694444445</v>
      </c>
      <c r="O898" s="178" t="s">
        <v>9136</v>
      </c>
      <c r="P898" s="178" t="s">
        <v>9137</v>
      </c>
      <c r="Q898" s="178" t="s">
        <v>9138</v>
      </c>
      <c r="R898" s="178" t="s">
        <v>11927</v>
      </c>
      <c r="S898" s="178" t="s">
        <v>11927</v>
      </c>
      <c r="T898" s="178" t="s">
        <v>177</v>
      </c>
      <c r="U898" s="178">
        <v>10</v>
      </c>
      <c r="V898" s="178" t="s">
        <v>14598</v>
      </c>
      <c r="W898" s="177">
        <v>0</v>
      </c>
      <c r="X898" s="178">
        <v>0</v>
      </c>
      <c r="Y898" s="178" t="s">
        <v>173</v>
      </c>
      <c r="Z898" s="178" t="s">
        <v>28</v>
      </c>
      <c r="AA898" s="178" t="s">
        <v>189</v>
      </c>
      <c r="AB898" s="178">
        <v>1</v>
      </c>
      <c r="AC898" s="92" t="s">
        <v>1632</v>
      </c>
      <c r="AD898" s="112">
        <f>IF(T898="SOPORTE_TELEFÓNICO",'BASE LIQUIDACION REDEBAN 2025'!$B$19,IF(AND(T898="VISITA_TÉCNICA",Z898="TIPO II"),'BASE LIQUIDACION REDEBAN 2025'!$B$18,'BASE LIQUIDACION REDEBAN 2025'!$B$17))</f>
        <v>67654.12000000001</v>
      </c>
      <c r="AE898" s="97">
        <v>0</v>
      </c>
      <c r="AF898" s="97">
        <f t="shared" si="14"/>
        <v>67654.12000000001</v>
      </c>
    </row>
    <row r="899" spans="1:32" s="85" customFormat="1" ht="13.15">
      <c r="A899" s="178" t="s">
        <v>93</v>
      </c>
      <c r="B899" s="95" t="str">
        <f>VLOOKUP(A899,'CENTRO DE COSTOS'!A:D,4,FALSE)</f>
        <v>DIEGO FERNANDO HENAO CARDONA</v>
      </c>
      <c r="C899" s="95" t="str">
        <f>VLOOKUP(A899,'CENTRO DE COSTOS'!A:D,2,FALSE)</f>
        <v>0004-0003</v>
      </c>
      <c r="D899" s="178">
        <v>52001</v>
      </c>
      <c r="E899" s="178">
        <v>2349294</v>
      </c>
      <c r="F899" s="178">
        <v>78714</v>
      </c>
      <c r="G899" s="178" t="s">
        <v>162</v>
      </c>
      <c r="H899" s="178" t="s">
        <v>93</v>
      </c>
      <c r="I899" s="178" t="s">
        <v>14599</v>
      </c>
      <c r="J899" s="110" t="s">
        <v>167</v>
      </c>
      <c r="K899" s="178">
        <v>2349294</v>
      </c>
      <c r="L899" s="178" t="s">
        <v>14600</v>
      </c>
      <c r="M899" s="176">
        <v>45832.697916666664</v>
      </c>
      <c r="N899" s="176">
        <v>45835.477777777778</v>
      </c>
      <c r="O899" s="178" t="s">
        <v>9136</v>
      </c>
      <c r="P899" s="178" t="s">
        <v>9137</v>
      </c>
      <c r="Q899" s="178" t="s">
        <v>9138</v>
      </c>
      <c r="R899" s="178" t="s">
        <v>11927</v>
      </c>
      <c r="S899" s="178" t="s">
        <v>11927</v>
      </c>
      <c r="T899" s="178" t="s">
        <v>177</v>
      </c>
      <c r="U899" s="178">
        <v>30</v>
      </c>
      <c r="V899" s="178" t="s">
        <v>14601</v>
      </c>
      <c r="W899" s="177">
        <v>0</v>
      </c>
      <c r="X899" s="178">
        <v>0</v>
      </c>
      <c r="Y899" s="178" t="s">
        <v>173</v>
      </c>
      <c r="Z899" s="178" t="s">
        <v>25</v>
      </c>
      <c r="AA899" s="178" t="s">
        <v>189</v>
      </c>
      <c r="AB899" s="178">
        <v>1</v>
      </c>
      <c r="AC899" s="92" t="s">
        <v>3341</v>
      </c>
      <c r="AD899" s="112">
        <f>IF(T899="SOPORTE_TELEFÓNICO",'BASE LIQUIDACION REDEBAN 2025'!$B$19,IF(AND(T899="VISITA_TÉCNICA",Z899="TIPO II"),'BASE LIQUIDACION REDEBAN 2025'!$B$18,'BASE LIQUIDACION REDEBAN 2025'!$B$17))</f>
        <v>35779.500569199998</v>
      </c>
      <c r="AE899" s="97">
        <v>0</v>
      </c>
      <c r="AF899" s="97">
        <f t="shared" si="14"/>
        <v>35779.500569199998</v>
      </c>
    </row>
    <row r="900" spans="1:32" s="85" customFormat="1" ht="13.15">
      <c r="A900" s="178" t="s">
        <v>81</v>
      </c>
      <c r="B900" s="95" t="str">
        <f>VLOOKUP(A900,'CENTRO DE COSTOS'!A:D,4,FALSE)</f>
        <v>MIGUEL JULIÁN HERNÁNDEZ GUARÍN</v>
      </c>
      <c r="C900" s="95" t="str">
        <f>VLOOKUP(A900,'CENTRO DE COSTOS'!A:D,2,FALSE)</f>
        <v>0004-0008</v>
      </c>
      <c r="D900" s="178">
        <v>54810</v>
      </c>
      <c r="E900" s="178">
        <v>2328181</v>
      </c>
      <c r="F900" s="178">
        <v>73229</v>
      </c>
      <c r="G900" s="178" t="s">
        <v>408</v>
      </c>
      <c r="H900" s="178" t="s">
        <v>4673</v>
      </c>
      <c r="I900" s="178" t="s">
        <v>14602</v>
      </c>
      <c r="J900" s="110" t="s">
        <v>167</v>
      </c>
      <c r="K900" s="178">
        <v>2328181</v>
      </c>
      <c r="L900" s="178" t="s">
        <v>14603</v>
      </c>
      <c r="M900" s="176">
        <v>45827.384027777778</v>
      </c>
      <c r="N900" s="176">
        <v>45835.485254629632</v>
      </c>
      <c r="O900" s="178" t="s">
        <v>9136</v>
      </c>
      <c r="P900" s="178" t="s">
        <v>9137</v>
      </c>
      <c r="Q900" s="178" t="s">
        <v>9138</v>
      </c>
      <c r="R900" s="178" t="s">
        <v>11927</v>
      </c>
      <c r="S900" s="178" t="s">
        <v>11927</v>
      </c>
      <c r="T900" s="178" t="s">
        <v>9971</v>
      </c>
      <c r="U900" s="178">
        <v>30</v>
      </c>
      <c r="V900" s="178" t="s">
        <v>14604</v>
      </c>
      <c r="W900" s="177" t="s">
        <v>14605</v>
      </c>
      <c r="X900" s="178" t="s">
        <v>11942</v>
      </c>
      <c r="Y900" s="178" t="s">
        <v>11943</v>
      </c>
      <c r="Z900" s="178" t="s">
        <v>175</v>
      </c>
      <c r="AA900" s="178" t="s">
        <v>189</v>
      </c>
      <c r="AB900" s="178">
        <v>0</v>
      </c>
      <c r="AC900" s="92" t="s">
        <v>1139</v>
      </c>
      <c r="AD900" s="112">
        <f>IF(T900="SOPORTE_TELEFÓNICO",'BASE LIQUIDACION REDEBAN 2025'!$B$19,IF(AND(T900="VISITA_TÉCNICA",Z900="TIPO II"),'BASE LIQUIDACION REDEBAN 2025'!$B$18,'BASE LIQUIDACION REDEBAN 2025'!$B$17))</f>
        <v>35779.500569199998</v>
      </c>
      <c r="AE900" s="97">
        <v>0</v>
      </c>
      <c r="AF900" s="97">
        <f t="shared" si="14"/>
        <v>35779.500569199998</v>
      </c>
    </row>
    <row r="901" spans="1:32" s="85" customFormat="1" ht="13.15">
      <c r="A901" s="178" t="s">
        <v>90</v>
      </c>
      <c r="B901" s="95" t="str">
        <f>VLOOKUP(A901,'CENTRO DE COSTOS'!A:D,4,FALSE)</f>
        <v>JUAN SEBASTIÁN RÍOS CASTRILLÓN</v>
      </c>
      <c r="C901" s="95" t="str">
        <f>VLOOKUP(A901,'CENTRO DE COSTOS'!A:D,2,FALSE)</f>
        <v>0004-0005</v>
      </c>
      <c r="D901" s="178">
        <v>5129</v>
      </c>
      <c r="E901" s="178">
        <v>2332670</v>
      </c>
      <c r="F901" s="178">
        <v>78483</v>
      </c>
      <c r="G901" s="178" t="s">
        <v>290</v>
      </c>
      <c r="H901" s="178" t="s">
        <v>827</v>
      </c>
      <c r="I901" s="178" t="s">
        <v>14606</v>
      </c>
      <c r="J901" s="110" t="s">
        <v>167</v>
      </c>
      <c r="K901" s="178">
        <v>2332670</v>
      </c>
      <c r="L901" s="178" t="s">
        <v>14607</v>
      </c>
      <c r="M901" s="176">
        <v>45827.702777777777</v>
      </c>
      <c r="N901" s="176">
        <v>45835.507233796299</v>
      </c>
      <c r="O901" s="178" t="s">
        <v>9136</v>
      </c>
      <c r="P901" s="178" t="s">
        <v>9137</v>
      </c>
      <c r="Q901" s="178" t="s">
        <v>9138</v>
      </c>
      <c r="R901" s="178" t="s">
        <v>11927</v>
      </c>
      <c r="S901" s="178" t="s">
        <v>11927</v>
      </c>
      <c r="T901" s="178" t="s">
        <v>177</v>
      </c>
      <c r="U901" s="178">
        <v>20</v>
      </c>
      <c r="V901" s="178" t="s">
        <v>14608</v>
      </c>
      <c r="W901" s="177">
        <v>0</v>
      </c>
      <c r="X901" s="178">
        <v>0</v>
      </c>
      <c r="Y901" s="178" t="s">
        <v>173</v>
      </c>
      <c r="Z901" s="178" t="s">
        <v>25</v>
      </c>
      <c r="AA901" s="178" t="s">
        <v>189</v>
      </c>
      <c r="AB901" s="178">
        <v>1</v>
      </c>
      <c r="AC901" s="92" t="s">
        <v>219</v>
      </c>
      <c r="AD901" s="112">
        <f>IF(T901="SOPORTE_TELEFÓNICO",'BASE LIQUIDACION REDEBAN 2025'!$B$19,IF(AND(T901="VISITA_TÉCNICA",Z901="TIPO II"),'BASE LIQUIDACION REDEBAN 2025'!$B$18,'BASE LIQUIDACION REDEBAN 2025'!$B$17))</f>
        <v>35779.500569199998</v>
      </c>
      <c r="AE901" s="97">
        <v>0</v>
      </c>
      <c r="AF901" s="97">
        <f t="shared" si="14"/>
        <v>35779.500569199998</v>
      </c>
    </row>
    <row r="902" spans="1:32" s="85" customFormat="1" ht="13.15">
      <c r="A902" s="178" t="s">
        <v>90</v>
      </c>
      <c r="B902" s="95" t="str">
        <f>VLOOKUP(A902,'CENTRO DE COSTOS'!A:D,4,FALSE)</f>
        <v>JUAN SEBASTIÁN RÍOS CASTRILLÓN</v>
      </c>
      <c r="C902" s="95" t="str">
        <f>VLOOKUP(A902,'CENTRO DE COSTOS'!A:D,2,FALSE)</f>
        <v>0004-0005</v>
      </c>
      <c r="D902" s="178">
        <v>5615</v>
      </c>
      <c r="E902" s="178">
        <v>2340241</v>
      </c>
      <c r="F902" s="178">
        <v>78932</v>
      </c>
      <c r="G902" s="178" t="s">
        <v>290</v>
      </c>
      <c r="H902" s="178" t="s">
        <v>1015</v>
      </c>
      <c r="I902" s="178" t="s">
        <v>13469</v>
      </c>
      <c r="J902" s="110" t="s">
        <v>167</v>
      </c>
      <c r="K902" s="178">
        <v>2340241</v>
      </c>
      <c r="L902" s="178" t="s">
        <v>14609</v>
      </c>
      <c r="M902" s="176">
        <v>45832.333333333336</v>
      </c>
      <c r="N902" s="176">
        <v>45835.517013888886</v>
      </c>
      <c r="O902" s="178" t="s">
        <v>9136</v>
      </c>
      <c r="P902" s="178" t="s">
        <v>9137</v>
      </c>
      <c r="Q902" s="178" t="s">
        <v>9138</v>
      </c>
      <c r="R902" s="178" t="s">
        <v>11927</v>
      </c>
      <c r="S902" s="178" t="s">
        <v>11927</v>
      </c>
      <c r="T902" s="178" t="s">
        <v>177</v>
      </c>
      <c r="U902" s="178">
        <v>10</v>
      </c>
      <c r="V902" s="178" t="s">
        <v>14610</v>
      </c>
      <c r="W902" s="177">
        <v>0</v>
      </c>
      <c r="X902" s="178">
        <v>0</v>
      </c>
      <c r="Y902" s="178" t="s">
        <v>173</v>
      </c>
      <c r="Z902" s="178" t="s">
        <v>28</v>
      </c>
      <c r="AA902" s="178" t="s">
        <v>189</v>
      </c>
      <c r="AB902" s="178">
        <v>1</v>
      </c>
      <c r="AC902" s="92" t="s">
        <v>1139</v>
      </c>
      <c r="AD902" s="112">
        <f>IF(T902="SOPORTE_TELEFÓNICO",'BASE LIQUIDACION REDEBAN 2025'!$B$19,IF(AND(T902="VISITA_TÉCNICA",Z902="TIPO II"),'BASE LIQUIDACION REDEBAN 2025'!$B$18,'BASE LIQUIDACION REDEBAN 2025'!$B$17))</f>
        <v>67654.12000000001</v>
      </c>
      <c r="AE902" s="97">
        <v>0</v>
      </c>
      <c r="AF902" s="97">
        <f t="shared" si="14"/>
        <v>67654.12000000001</v>
      </c>
    </row>
    <row r="903" spans="1:32" s="85" customFormat="1" ht="13.15">
      <c r="A903" s="178" t="s">
        <v>60</v>
      </c>
      <c r="B903" s="95" t="str">
        <f>VLOOKUP(A903,'CENTRO DE COSTOS'!A:D,4,FALSE)</f>
        <v>JUAN SEBASTIÁN RÍOS CASTRILLÓN</v>
      </c>
      <c r="C903" s="95" t="str">
        <f>VLOOKUP(A903,'CENTRO DE COSTOS'!A:D,2,FALSE)</f>
        <v>0004-0005</v>
      </c>
      <c r="D903" s="178">
        <v>5147</v>
      </c>
      <c r="E903" s="178">
        <v>2330640</v>
      </c>
      <c r="F903" s="178">
        <v>24421</v>
      </c>
      <c r="G903" s="178" t="s">
        <v>290</v>
      </c>
      <c r="H903" s="178" t="s">
        <v>2023</v>
      </c>
      <c r="I903" s="178" t="s">
        <v>14611</v>
      </c>
      <c r="J903" s="110" t="s">
        <v>167</v>
      </c>
      <c r="K903" s="178">
        <v>2330640</v>
      </c>
      <c r="L903" s="178" t="s">
        <v>14612</v>
      </c>
      <c r="M903" s="176">
        <v>45827.545138888891</v>
      </c>
      <c r="N903" s="176">
        <v>45835.54583333333</v>
      </c>
      <c r="O903" s="178" t="s">
        <v>9136</v>
      </c>
      <c r="P903" s="178" t="s">
        <v>9137</v>
      </c>
      <c r="Q903" s="178" t="s">
        <v>9138</v>
      </c>
      <c r="R903" s="178" t="s">
        <v>11927</v>
      </c>
      <c r="S903" s="178" t="s">
        <v>11927</v>
      </c>
      <c r="T903" s="178" t="s">
        <v>177</v>
      </c>
      <c r="U903" s="178">
        <v>20</v>
      </c>
      <c r="V903" s="178" t="s">
        <v>14613</v>
      </c>
      <c r="W903" s="177">
        <v>0</v>
      </c>
      <c r="X903" s="178">
        <v>0</v>
      </c>
      <c r="Y903" s="178" t="s">
        <v>173</v>
      </c>
      <c r="Z903" s="178" t="s">
        <v>25</v>
      </c>
      <c r="AA903" s="178" t="s">
        <v>189</v>
      </c>
      <c r="AB903" s="178">
        <v>1</v>
      </c>
      <c r="AC903" s="92" t="s">
        <v>829</v>
      </c>
      <c r="AD903" s="112">
        <f>IF(T903="SOPORTE_TELEFÓNICO",'BASE LIQUIDACION REDEBAN 2025'!$B$19,IF(AND(T903="VISITA_TÉCNICA",Z903="TIPO II"),'BASE LIQUIDACION REDEBAN 2025'!$B$18,'BASE LIQUIDACION REDEBAN 2025'!$B$17))</f>
        <v>35779.500569199998</v>
      </c>
      <c r="AE903" s="97">
        <v>0</v>
      </c>
      <c r="AF903" s="97">
        <f t="shared" si="14"/>
        <v>35779.500569199998</v>
      </c>
    </row>
    <row r="904" spans="1:32" s="85" customFormat="1" ht="13.15">
      <c r="A904" s="178" t="s">
        <v>90</v>
      </c>
      <c r="B904" s="95" t="str">
        <f>VLOOKUP(A904,'CENTRO DE COSTOS'!A:D,4,FALSE)</f>
        <v>JUAN SEBASTIÁN RÍOS CASTRILLÓN</v>
      </c>
      <c r="C904" s="95" t="str">
        <f>VLOOKUP(A904,'CENTRO DE COSTOS'!A:D,2,FALSE)</f>
        <v>0004-0005</v>
      </c>
      <c r="D904" s="178">
        <v>5361</v>
      </c>
      <c r="E904" s="178">
        <v>2332880</v>
      </c>
      <c r="F904" s="178">
        <v>32145</v>
      </c>
      <c r="G904" s="178" t="s">
        <v>290</v>
      </c>
      <c r="H904" s="178" t="s">
        <v>5684</v>
      </c>
      <c r="I904" s="178" t="s">
        <v>14614</v>
      </c>
      <c r="J904" s="110" t="s">
        <v>167</v>
      </c>
      <c r="K904" s="178">
        <v>2332880</v>
      </c>
      <c r="L904" s="178" t="s">
        <v>14615</v>
      </c>
      <c r="M904" s="176">
        <v>45827.73333333333</v>
      </c>
      <c r="N904" s="176">
        <v>45835.570983796293</v>
      </c>
      <c r="O904" s="178" t="s">
        <v>9136</v>
      </c>
      <c r="P904" s="178" t="s">
        <v>9137</v>
      </c>
      <c r="Q904" s="178" t="s">
        <v>9138</v>
      </c>
      <c r="R904" s="178" t="s">
        <v>11927</v>
      </c>
      <c r="S904" s="178" t="s">
        <v>11927</v>
      </c>
      <c r="T904" s="178" t="s">
        <v>177</v>
      </c>
      <c r="U904" s="178">
        <v>20</v>
      </c>
      <c r="V904" s="178" t="s">
        <v>14616</v>
      </c>
      <c r="W904" s="177">
        <v>0</v>
      </c>
      <c r="X904" s="178">
        <v>0</v>
      </c>
      <c r="Y904" s="178" t="s">
        <v>173</v>
      </c>
      <c r="Z904" s="178" t="s">
        <v>32</v>
      </c>
      <c r="AA904" s="178" t="s">
        <v>189</v>
      </c>
      <c r="AB904" s="178">
        <v>1</v>
      </c>
      <c r="AC904" s="92" t="s">
        <v>1180</v>
      </c>
      <c r="AD904" s="112">
        <f>IF(T904="SOPORTE_TELEFÓNICO",'BASE LIQUIDACION REDEBAN 2025'!$B$19,IF(AND(T904="VISITA_TÉCNICA",Z904="TIPO II"),'BASE LIQUIDACION REDEBAN 2025'!$B$18,'BASE LIQUIDACION REDEBAN 2025'!$B$17))</f>
        <v>35779.500569199998</v>
      </c>
      <c r="AE904" s="97">
        <v>0</v>
      </c>
      <c r="AF904" s="97">
        <f t="shared" si="14"/>
        <v>35779.500569199998</v>
      </c>
    </row>
    <row r="905" spans="1:32" s="85" customFormat="1" ht="13.15">
      <c r="A905" s="178" t="s">
        <v>68</v>
      </c>
      <c r="B905" s="95" t="str">
        <f>VLOOKUP(A905,'CENTRO DE COSTOS'!A:D,4,FALSE)</f>
        <v>WILLIAM ASDRUBAL ROZO ROZO</v>
      </c>
      <c r="C905" s="95" t="str">
        <f>VLOOKUP(A905,'CENTRO DE COSTOS'!A:D,2,FALSE)</f>
        <v>0004-0004</v>
      </c>
      <c r="D905" s="178">
        <v>25175</v>
      </c>
      <c r="E905" s="178">
        <v>2340219</v>
      </c>
      <c r="F905" s="178">
        <v>19510</v>
      </c>
      <c r="G905" s="178" t="s">
        <v>298</v>
      </c>
      <c r="H905" s="178" t="s">
        <v>5631</v>
      </c>
      <c r="I905" s="178" t="s">
        <v>14617</v>
      </c>
      <c r="J905" s="110" t="s">
        <v>167</v>
      </c>
      <c r="K905" s="178">
        <v>2340219</v>
      </c>
      <c r="L905" s="178" t="s">
        <v>14618</v>
      </c>
      <c r="M905" s="176">
        <v>45832.333333333336</v>
      </c>
      <c r="N905" s="176">
        <v>45835.574479166666</v>
      </c>
      <c r="O905" s="178" t="s">
        <v>9136</v>
      </c>
      <c r="P905" s="178" t="s">
        <v>9137</v>
      </c>
      <c r="Q905" s="178" t="s">
        <v>9138</v>
      </c>
      <c r="R905" s="178" t="s">
        <v>11927</v>
      </c>
      <c r="S905" s="178" t="s">
        <v>11927</v>
      </c>
      <c r="T905" s="178" t="s">
        <v>177</v>
      </c>
      <c r="U905" s="178">
        <v>330</v>
      </c>
      <c r="V905" s="178" t="s">
        <v>14619</v>
      </c>
      <c r="W905" s="177">
        <v>0</v>
      </c>
      <c r="X905" s="178">
        <v>0</v>
      </c>
      <c r="Y905" s="178" t="s">
        <v>173</v>
      </c>
      <c r="Z905" s="178" t="s">
        <v>28</v>
      </c>
      <c r="AA905" s="178" t="s">
        <v>189</v>
      </c>
      <c r="AB905" s="178">
        <v>1</v>
      </c>
      <c r="AC905" s="92" t="s">
        <v>2153</v>
      </c>
      <c r="AD905" s="112">
        <f>IF(T905="SOPORTE_TELEFÓNICO",'BASE LIQUIDACION REDEBAN 2025'!$B$19,IF(AND(T905="VISITA_TÉCNICA",Z905="TIPO II"),'BASE LIQUIDACION REDEBAN 2025'!$B$18,'BASE LIQUIDACION REDEBAN 2025'!$B$17))</f>
        <v>67654.12000000001</v>
      </c>
      <c r="AE905" s="97">
        <v>0</v>
      </c>
      <c r="AF905" s="97">
        <f t="shared" si="14"/>
        <v>67654.12000000001</v>
      </c>
    </row>
    <row r="906" spans="1:32" s="85" customFormat="1" ht="13.15">
      <c r="A906" s="178" t="s">
        <v>80</v>
      </c>
      <c r="B906" s="95" t="str">
        <f>VLOOKUP(A906,'CENTRO DE COSTOS'!A:D,4,FALSE)</f>
        <v>JOSE MAURICIO HERNANDEZ ROJAS</v>
      </c>
      <c r="C906" s="95" t="str">
        <f>VLOOKUP(A906,'CENTRO DE COSTOS'!A:D,2,FALSE)</f>
        <v>0004-0001</v>
      </c>
      <c r="D906" s="178">
        <v>13001</v>
      </c>
      <c r="E906" s="178">
        <v>2340186</v>
      </c>
      <c r="F906" s="178">
        <v>71068</v>
      </c>
      <c r="G906" s="178" t="s">
        <v>364</v>
      </c>
      <c r="H906" s="178" t="s">
        <v>80</v>
      </c>
      <c r="I906" s="178" t="s">
        <v>14620</v>
      </c>
      <c r="J906" s="110" t="s">
        <v>167</v>
      </c>
      <c r="K906" s="178">
        <v>2340186</v>
      </c>
      <c r="L906" s="178" t="s">
        <v>14621</v>
      </c>
      <c r="M906" s="176">
        <v>45832.333333333336</v>
      </c>
      <c r="N906" s="176">
        <v>45835.576851851853</v>
      </c>
      <c r="O906" s="178" t="s">
        <v>9136</v>
      </c>
      <c r="P906" s="178" t="s">
        <v>9137</v>
      </c>
      <c r="Q906" s="178" t="s">
        <v>9138</v>
      </c>
      <c r="R906" s="178" t="s">
        <v>11927</v>
      </c>
      <c r="S906" s="178" t="s">
        <v>11927</v>
      </c>
      <c r="T906" s="178" t="s">
        <v>177</v>
      </c>
      <c r="U906" s="178">
        <v>90</v>
      </c>
      <c r="V906" s="178" t="s">
        <v>14622</v>
      </c>
      <c r="W906" s="177">
        <v>0</v>
      </c>
      <c r="X906" s="178">
        <v>0</v>
      </c>
      <c r="Y906" s="178" t="s">
        <v>173</v>
      </c>
      <c r="Z906" s="178" t="s">
        <v>25</v>
      </c>
      <c r="AA906" s="178" t="s">
        <v>189</v>
      </c>
      <c r="AB906" s="178">
        <v>1</v>
      </c>
      <c r="AC906" s="92" t="s">
        <v>453</v>
      </c>
      <c r="AD906" s="112">
        <f>IF(T906="SOPORTE_TELEFÓNICO",'BASE LIQUIDACION REDEBAN 2025'!$B$19,IF(AND(T906="VISITA_TÉCNICA",Z906="TIPO II"),'BASE LIQUIDACION REDEBAN 2025'!$B$18,'BASE LIQUIDACION REDEBAN 2025'!$B$17))</f>
        <v>35779.500569199998</v>
      </c>
      <c r="AE906" s="97">
        <v>0</v>
      </c>
      <c r="AF906" s="97">
        <f t="shared" si="14"/>
        <v>35779.500569199998</v>
      </c>
    </row>
    <row r="907" spans="1:32" s="85" customFormat="1" ht="13.15">
      <c r="A907" s="178" t="s">
        <v>90</v>
      </c>
      <c r="B907" s="95" t="str">
        <f>VLOOKUP(A907,'CENTRO DE COSTOS'!A:D,4,FALSE)</f>
        <v>JUAN SEBASTIÁN RÍOS CASTRILLÓN</v>
      </c>
      <c r="C907" s="95" t="str">
        <f>VLOOKUP(A907,'CENTRO DE COSTOS'!A:D,2,FALSE)</f>
        <v>0004-0005</v>
      </c>
      <c r="D907" s="178">
        <v>5030</v>
      </c>
      <c r="E907" s="178">
        <v>2341827</v>
      </c>
      <c r="F907" s="178">
        <v>77223</v>
      </c>
      <c r="G907" s="178" t="s">
        <v>290</v>
      </c>
      <c r="H907" s="178" t="s">
        <v>90</v>
      </c>
      <c r="I907" s="178" t="s">
        <v>3220</v>
      </c>
      <c r="J907" s="110" t="s">
        <v>167</v>
      </c>
      <c r="K907" s="178">
        <v>2341827</v>
      </c>
      <c r="L907" s="178" t="s">
        <v>14623</v>
      </c>
      <c r="M907" s="176">
        <v>45832.333333333336</v>
      </c>
      <c r="N907" s="176">
        <v>45835.579340277778</v>
      </c>
      <c r="O907" s="178" t="s">
        <v>9136</v>
      </c>
      <c r="P907" s="178" t="s">
        <v>9137</v>
      </c>
      <c r="Q907" s="178" t="s">
        <v>9138</v>
      </c>
      <c r="R907" s="178" t="s">
        <v>11927</v>
      </c>
      <c r="S907" s="178" t="s">
        <v>11927</v>
      </c>
      <c r="T907" s="178" t="s">
        <v>177</v>
      </c>
      <c r="U907" s="178">
        <v>10</v>
      </c>
      <c r="V907" s="178" t="s">
        <v>14624</v>
      </c>
      <c r="W907" s="177">
        <v>0</v>
      </c>
      <c r="X907" s="178">
        <v>0</v>
      </c>
      <c r="Y907" s="178" t="s">
        <v>173</v>
      </c>
      <c r="Z907" s="178" t="s">
        <v>28</v>
      </c>
      <c r="AA907" s="178" t="s">
        <v>189</v>
      </c>
      <c r="AB907" s="178">
        <v>1</v>
      </c>
      <c r="AC907" s="92" t="s">
        <v>453</v>
      </c>
      <c r="AD907" s="112">
        <f>IF(T907="SOPORTE_TELEFÓNICO",'BASE LIQUIDACION REDEBAN 2025'!$B$19,IF(AND(T907="VISITA_TÉCNICA",Z907="TIPO II"),'BASE LIQUIDACION REDEBAN 2025'!$B$18,'BASE LIQUIDACION REDEBAN 2025'!$B$17))</f>
        <v>67654.12000000001</v>
      </c>
      <c r="AE907" s="97">
        <v>0</v>
      </c>
      <c r="AF907" s="97">
        <f t="shared" si="14"/>
        <v>67654.12000000001</v>
      </c>
    </row>
    <row r="908" spans="1:32" s="85" customFormat="1" ht="13.15">
      <c r="A908" s="178" t="s">
        <v>80</v>
      </c>
      <c r="B908" s="95" t="str">
        <f>VLOOKUP(A908,'CENTRO DE COSTOS'!A:D,4,FALSE)</f>
        <v>JOSE MAURICIO HERNANDEZ ROJAS</v>
      </c>
      <c r="C908" s="95" t="str">
        <f>VLOOKUP(A908,'CENTRO DE COSTOS'!A:D,2,FALSE)</f>
        <v>0004-0001</v>
      </c>
      <c r="D908" s="178">
        <v>13683</v>
      </c>
      <c r="E908" s="178">
        <v>2334420</v>
      </c>
      <c r="F908" s="178">
        <v>50677</v>
      </c>
      <c r="G908" s="178" t="s">
        <v>364</v>
      </c>
      <c r="H908" s="178" t="s">
        <v>3289</v>
      </c>
      <c r="I908" s="178" t="s">
        <v>14625</v>
      </c>
      <c r="J908" s="110" t="s">
        <v>167</v>
      </c>
      <c r="K908" s="178">
        <v>2334420</v>
      </c>
      <c r="L908" s="178" t="s">
        <v>14626</v>
      </c>
      <c r="M908" s="176">
        <v>45828.37222222222</v>
      </c>
      <c r="N908" s="176">
        <v>45835.583043981482</v>
      </c>
      <c r="O908" s="178" t="s">
        <v>9136</v>
      </c>
      <c r="P908" s="178" t="s">
        <v>9137</v>
      </c>
      <c r="Q908" s="178" t="s">
        <v>9138</v>
      </c>
      <c r="R908" s="178" t="s">
        <v>11927</v>
      </c>
      <c r="S908" s="178" t="s">
        <v>11927</v>
      </c>
      <c r="T908" s="178" t="s">
        <v>177</v>
      </c>
      <c r="U908" s="178">
        <v>170</v>
      </c>
      <c r="V908" s="178" t="s">
        <v>14627</v>
      </c>
      <c r="W908" s="177">
        <v>0</v>
      </c>
      <c r="X908" s="178">
        <v>0</v>
      </c>
      <c r="Y908" s="178" t="s">
        <v>173</v>
      </c>
      <c r="Z908" s="178" t="s">
        <v>28</v>
      </c>
      <c r="AA908" s="178" t="s">
        <v>189</v>
      </c>
      <c r="AB908" s="178">
        <v>1</v>
      </c>
      <c r="AC908" s="92" t="s">
        <v>3263</v>
      </c>
      <c r="AD908" s="112">
        <f>IF(T908="SOPORTE_TELEFÓNICO",'BASE LIQUIDACION REDEBAN 2025'!$B$19,IF(AND(T908="VISITA_TÉCNICA",Z908="TIPO II"),'BASE LIQUIDACION REDEBAN 2025'!$B$18,'BASE LIQUIDACION REDEBAN 2025'!$B$17))</f>
        <v>67654.12000000001</v>
      </c>
      <c r="AE908" s="97">
        <v>0</v>
      </c>
      <c r="AF908" s="97">
        <f t="shared" si="14"/>
        <v>67654.12000000001</v>
      </c>
    </row>
    <row r="909" spans="1:32" s="85" customFormat="1" ht="13.15">
      <c r="A909" s="178" t="s">
        <v>76</v>
      </c>
      <c r="B909" s="95" t="str">
        <f>VLOOKUP(A909,'CENTRO DE COSTOS'!A:D,4,FALSE)</f>
        <v>DIEGO FERNANDO HENAO CARDONA</v>
      </c>
      <c r="C909" s="95" t="str">
        <f>VLOOKUP(A909,'CENTRO DE COSTOS'!A:D,2,FALSE)</f>
        <v>0004-0003</v>
      </c>
      <c r="D909" s="178">
        <v>76001</v>
      </c>
      <c r="E909" s="178">
        <v>2359325</v>
      </c>
      <c r="F909" s="178">
        <v>35514</v>
      </c>
      <c r="G909" s="178" t="s">
        <v>230</v>
      </c>
      <c r="H909" s="178" t="s">
        <v>76</v>
      </c>
      <c r="I909" s="178" t="s">
        <v>14628</v>
      </c>
      <c r="J909" s="110" t="s">
        <v>167</v>
      </c>
      <c r="K909" s="178">
        <v>2359325</v>
      </c>
      <c r="L909" s="178" t="s">
        <v>14629</v>
      </c>
      <c r="M909" s="176">
        <v>45834.459722222222</v>
      </c>
      <c r="N909" s="176">
        <v>45835.590196759258</v>
      </c>
      <c r="O909" s="178" t="s">
        <v>9136</v>
      </c>
      <c r="P909" s="178" t="s">
        <v>9137</v>
      </c>
      <c r="Q909" s="178" t="s">
        <v>9138</v>
      </c>
      <c r="R909" s="178" t="s">
        <v>11927</v>
      </c>
      <c r="S909" s="178" t="s">
        <v>11927</v>
      </c>
      <c r="T909" s="178" t="s">
        <v>177</v>
      </c>
      <c r="U909" s="178">
        <v>200</v>
      </c>
      <c r="V909" s="178" t="s">
        <v>14630</v>
      </c>
      <c r="W909" s="177">
        <v>0</v>
      </c>
      <c r="X909" s="178">
        <v>0</v>
      </c>
      <c r="Y909" s="178" t="s">
        <v>173</v>
      </c>
      <c r="Z909" s="178" t="s">
        <v>25</v>
      </c>
      <c r="AA909" s="178" t="s">
        <v>189</v>
      </c>
      <c r="AB909" s="178">
        <v>1</v>
      </c>
      <c r="AC909" s="92" t="s">
        <v>3263</v>
      </c>
      <c r="AD909" s="112">
        <f>IF(T909="SOPORTE_TELEFÓNICO",'BASE LIQUIDACION REDEBAN 2025'!$B$19,IF(AND(T909="VISITA_TÉCNICA",Z909="TIPO II"),'BASE LIQUIDACION REDEBAN 2025'!$B$18,'BASE LIQUIDACION REDEBAN 2025'!$B$17))</f>
        <v>35779.500569199998</v>
      </c>
      <c r="AE909" s="97">
        <v>0</v>
      </c>
      <c r="AF909" s="97">
        <f t="shared" si="14"/>
        <v>35779.500569199998</v>
      </c>
    </row>
    <row r="910" spans="1:32" s="85" customFormat="1" ht="13.15">
      <c r="A910" s="178" t="s">
        <v>60</v>
      </c>
      <c r="B910" s="95" t="str">
        <f>VLOOKUP(A910,'CENTRO DE COSTOS'!A:D,4,FALSE)</f>
        <v>JUAN SEBASTIÁN RÍOS CASTRILLÓN</v>
      </c>
      <c r="C910" s="95" t="str">
        <f>VLOOKUP(A910,'CENTRO DE COSTOS'!A:D,2,FALSE)</f>
        <v>0004-0005</v>
      </c>
      <c r="D910" s="178">
        <v>5045</v>
      </c>
      <c r="E910" s="178">
        <v>2331201</v>
      </c>
      <c r="F910" s="178">
        <v>49183</v>
      </c>
      <c r="G910" s="178" t="s">
        <v>290</v>
      </c>
      <c r="H910" s="178" t="s">
        <v>60</v>
      </c>
      <c r="I910" s="178" t="s">
        <v>14631</v>
      </c>
      <c r="J910" s="110" t="s">
        <v>167</v>
      </c>
      <c r="K910" s="178">
        <v>2331201</v>
      </c>
      <c r="L910" s="178" t="s">
        <v>14632</v>
      </c>
      <c r="M910" s="176">
        <v>45827.606249999997</v>
      </c>
      <c r="N910" s="176">
        <v>45835.609722222223</v>
      </c>
      <c r="O910" s="178" t="s">
        <v>9136</v>
      </c>
      <c r="P910" s="178" t="s">
        <v>9137</v>
      </c>
      <c r="Q910" s="178" t="s">
        <v>9138</v>
      </c>
      <c r="R910" s="178" t="s">
        <v>11927</v>
      </c>
      <c r="S910" s="178" t="s">
        <v>11927</v>
      </c>
      <c r="T910" s="178" t="s">
        <v>177</v>
      </c>
      <c r="U910" s="178">
        <v>70</v>
      </c>
      <c r="V910" s="178" t="s">
        <v>14633</v>
      </c>
      <c r="W910" s="177">
        <v>0</v>
      </c>
      <c r="X910" s="178">
        <v>0</v>
      </c>
      <c r="Y910" s="178" t="s">
        <v>173</v>
      </c>
      <c r="Z910" s="178" t="s">
        <v>25</v>
      </c>
      <c r="AA910" s="178" t="s">
        <v>189</v>
      </c>
      <c r="AB910" s="178">
        <v>1</v>
      </c>
      <c r="AC910" s="92" t="s">
        <v>2153</v>
      </c>
      <c r="AD910" s="112">
        <f>IF(T910="SOPORTE_TELEFÓNICO",'BASE LIQUIDACION REDEBAN 2025'!$B$19,IF(AND(T910="VISITA_TÉCNICA",Z910="TIPO II"),'BASE LIQUIDACION REDEBAN 2025'!$B$18,'BASE LIQUIDACION REDEBAN 2025'!$B$17))</f>
        <v>35779.500569199998</v>
      </c>
      <c r="AE910" s="97">
        <v>0</v>
      </c>
      <c r="AF910" s="97">
        <f t="shared" si="14"/>
        <v>35779.500569199998</v>
      </c>
    </row>
    <row r="911" spans="1:32" s="85" customFormat="1" ht="13.15">
      <c r="A911" s="178" t="s">
        <v>96</v>
      </c>
      <c r="B911" s="95" t="str">
        <f>VLOOKUP(A911,'CENTRO DE COSTOS'!A:D,4,FALSE)</f>
        <v>JOSE MAURICIO HERNANDEZ ROJAS</v>
      </c>
      <c r="C911" s="95" t="str">
        <f>VLOOKUP(A911,'CENTRO DE COSTOS'!A:D,2,FALSE)</f>
        <v>0004-0001</v>
      </c>
      <c r="D911" s="178">
        <v>44001</v>
      </c>
      <c r="E911" s="178">
        <v>2347894</v>
      </c>
      <c r="F911" s="178">
        <v>30251</v>
      </c>
      <c r="G911" s="178" t="s">
        <v>566</v>
      </c>
      <c r="H911" s="178" t="s">
        <v>2105</v>
      </c>
      <c r="I911" s="178" t="s">
        <v>14634</v>
      </c>
      <c r="J911" s="110" t="s">
        <v>167</v>
      </c>
      <c r="K911" s="178">
        <v>2347894</v>
      </c>
      <c r="L911" s="178" t="s">
        <v>14635</v>
      </c>
      <c r="M911" s="176">
        <v>45832.615972222222</v>
      </c>
      <c r="N911" s="176">
        <v>45835.618043981478</v>
      </c>
      <c r="O911" s="178" t="s">
        <v>9136</v>
      </c>
      <c r="P911" s="178" t="s">
        <v>9137</v>
      </c>
      <c r="Q911" s="178" t="s">
        <v>9138</v>
      </c>
      <c r="R911" s="178" t="s">
        <v>11927</v>
      </c>
      <c r="S911" s="178" t="s">
        <v>11927</v>
      </c>
      <c r="T911" s="178" t="s">
        <v>9971</v>
      </c>
      <c r="U911" s="178">
        <v>190</v>
      </c>
      <c r="V911" s="178" t="s">
        <v>14636</v>
      </c>
      <c r="W911" s="177" t="s">
        <v>14637</v>
      </c>
      <c r="X911" s="178" t="s">
        <v>12397</v>
      </c>
      <c r="Y911" s="178" t="s">
        <v>173</v>
      </c>
      <c r="Z911" s="178" t="s">
        <v>30</v>
      </c>
      <c r="AA911" s="178" t="s">
        <v>189</v>
      </c>
      <c r="AB911" s="178">
        <v>0</v>
      </c>
      <c r="AC911" s="92" t="s">
        <v>12057</v>
      </c>
      <c r="AD911" s="112">
        <f>IF(T911="SOPORTE_TELEFÓNICO",'BASE LIQUIDACION REDEBAN 2025'!$B$19,IF(AND(T911="VISITA_TÉCNICA",Z911="TIPO II"),'BASE LIQUIDACION REDEBAN 2025'!$B$18,'BASE LIQUIDACION REDEBAN 2025'!$B$17))</f>
        <v>35779.500569199998</v>
      </c>
      <c r="AE911" s="97">
        <v>0</v>
      </c>
      <c r="AF911" s="97">
        <f t="shared" si="14"/>
        <v>35779.500569199998</v>
      </c>
    </row>
    <row r="912" spans="1:32" s="85" customFormat="1" ht="13.15">
      <c r="A912" s="178" t="s">
        <v>76</v>
      </c>
      <c r="B912" s="95" t="str">
        <f>VLOOKUP(A912,'CENTRO DE COSTOS'!A:D,4,FALSE)</f>
        <v>DIEGO FERNANDO HENAO CARDONA</v>
      </c>
      <c r="C912" s="95" t="str">
        <f>VLOOKUP(A912,'CENTRO DE COSTOS'!A:D,2,FALSE)</f>
        <v>0004-0003</v>
      </c>
      <c r="D912" s="178">
        <v>76001</v>
      </c>
      <c r="E912" s="178">
        <v>2364124</v>
      </c>
      <c r="F912" s="178">
        <v>76442</v>
      </c>
      <c r="G912" s="178" t="s">
        <v>230</v>
      </c>
      <c r="H912" s="178" t="s">
        <v>76</v>
      </c>
      <c r="I912" s="178" t="s">
        <v>14638</v>
      </c>
      <c r="J912" s="110" t="s">
        <v>167</v>
      </c>
      <c r="K912" s="178">
        <v>2364124</v>
      </c>
      <c r="L912" s="178" t="s">
        <v>14639</v>
      </c>
      <c r="M912" s="176">
        <v>45835.381562499999</v>
      </c>
      <c r="N912" s="176">
        <v>45835.631701388891</v>
      </c>
      <c r="O912" s="178" t="s">
        <v>9136</v>
      </c>
      <c r="P912" s="178" t="s">
        <v>9137</v>
      </c>
      <c r="Q912" s="178" t="s">
        <v>9138</v>
      </c>
      <c r="R912" s="178" t="s">
        <v>11927</v>
      </c>
      <c r="S912" s="178" t="s">
        <v>11927</v>
      </c>
      <c r="T912" s="178" t="s">
        <v>177</v>
      </c>
      <c r="U912" s="178">
        <v>70</v>
      </c>
      <c r="V912" s="178" t="s">
        <v>14640</v>
      </c>
      <c r="W912" s="177">
        <v>0</v>
      </c>
      <c r="X912" s="178">
        <v>0</v>
      </c>
      <c r="Y912" s="178" t="s">
        <v>173</v>
      </c>
      <c r="Z912" s="178" t="s">
        <v>25</v>
      </c>
      <c r="AA912" s="178" t="s">
        <v>189</v>
      </c>
      <c r="AB912" s="178">
        <v>1</v>
      </c>
      <c r="AC912" s="92" t="s">
        <v>12094</v>
      </c>
      <c r="AD912" s="112">
        <f>IF(T912="SOPORTE_TELEFÓNICO",'BASE LIQUIDACION REDEBAN 2025'!$B$19,IF(AND(T912="VISITA_TÉCNICA",Z912="TIPO II"),'BASE LIQUIDACION REDEBAN 2025'!$B$18,'BASE LIQUIDACION REDEBAN 2025'!$B$17))</f>
        <v>35779.500569199998</v>
      </c>
      <c r="AE912" s="97">
        <v>0</v>
      </c>
      <c r="AF912" s="97">
        <f t="shared" si="14"/>
        <v>35779.500569199998</v>
      </c>
    </row>
    <row r="913" spans="1:32" s="85" customFormat="1" ht="13.15">
      <c r="A913" s="178" t="s">
        <v>80</v>
      </c>
      <c r="B913" s="95" t="str">
        <f>VLOOKUP(A913,'CENTRO DE COSTOS'!A:D,4,FALSE)</f>
        <v>JOSE MAURICIO HERNANDEZ ROJAS</v>
      </c>
      <c r="C913" s="95" t="str">
        <f>VLOOKUP(A913,'CENTRO DE COSTOS'!A:D,2,FALSE)</f>
        <v>0004-0001</v>
      </c>
      <c r="D913" s="178">
        <v>13001</v>
      </c>
      <c r="E913" s="178">
        <v>2355158</v>
      </c>
      <c r="F913" s="178">
        <v>65929</v>
      </c>
      <c r="G913" s="178" t="s">
        <v>364</v>
      </c>
      <c r="H913" s="178" t="s">
        <v>80</v>
      </c>
      <c r="I913" s="178" t="s">
        <v>14641</v>
      </c>
      <c r="J913" s="110" t="s">
        <v>167</v>
      </c>
      <c r="K913" s="178">
        <v>2355158</v>
      </c>
      <c r="L913" s="178" t="s">
        <v>14642</v>
      </c>
      <c r="M913" s="176">
        <v>45833.664583333331</v>
      </c>
      <c r="N913" s="176">
        <v>45835.640648148146</v>
      </c>
      <c r="O913" s="178" t="s">
        <v>9136</v>
      </c>
      <c r="P913" s="178" t="s">
        <v>9137</v>
      </c>
      <c r="Q913" s="178" t="s">
        <v>9138</v>
      </c>
      <c r="R913" s="178" t="s">
        <v>11927</v>
      </c>
      <c r="S913" s="178" t="s">
        <v>11927</v>
      </c>
      <c r="T913" s="178" t="s">
        <v>177</v>
      </c>
      <c r="U913" s="178">
        <v>50</v>
      </c>
      <c r="V913" s="178" t="s">
        <v>14643</v>
      </c>
      <c r="W913" s="177">
        <v>0</v>
      </c>
      <c r="X913" s="178">
        <v>0</v>
      </c>
      <c r="Y913" s="178" t="s">
        <v>173</v>
      </c>
      <c r="Z913" s="178" t="s">
        <v>25</v>
      </c>
      <c r="AA913" s="178" t="s">
        <v>189</v>
      </c>
      <c r="AB913" s="178">
        <v>1</v>
      </c>
      <c r="AC913" s="92" t="s">
        <v>10117</v>
      </c>
      <c r="AD913" s="112">
        <f>IF(T913="SOPORTE_TELEFÓNICO",'BASE LIQUIDACION REDEBAN 2025'!$B$19,IF(AND(T913="VISITA_TÉCNICA",Z913="TIPO II"),'BASE LIQUIDACION REDEBAN 2025'!$B$18,'BASE LIQUIDACION REDEBAN 2025'!$B$17))</f>
        <v>35779.500569199998</v>
      </c>
      <c r="AE913" s="97">
        <v>0</v>
      </c>
      <c r="AF913" s="97">
        <f t="shared" si="14"/>
        <v>35779.500569199998</v>
      </c>
    </row>
    <row r="914" spans="1:32" s="85" customFormat="1" ht="13.15">
      <c r="A914" s="178" t="s">
        <v>81</v>
      </c>
      <c r="B914" s="95" t="str">
        <f>VLOOKUP(A914,'CENTRO DE COSTOS'!A:D,4,FALSE)</f>
        <v>MIGUEL JULIÁN HERNÁNDEZ GUARÍN</v>
      </c>
      <c r="C914" s="95" t="str">
        <f>VLOOKUP(A914,'CENTRO DE COSTOS'!A:D,2,FALSE)</f>
        <v>0004-0008</v>
      </c>
      <c r="D914" s="178">
        <v>54099</v>
      </c>
      <c r="E914" s="178">
        <v>2349840</v>
      </c>
      <c r="F914" s="178">
        <v>78899</v>
      </c>
      <c r="G914" s="178" t="s">
        <v>408</v>
      </c>
      <c r="H914" s="178" t="s">
        <v>1079</v>
      </c>
      <c r="I914" s="178" t="s">
        <v>14644</v>
      </c>
      <c r="J914" s="110" t="s">
        <v>167</v>
      </c>
      <c r="K914" s="178">
        <v>2349840</v>
      </c>
      <c r="L914" s="178" t="s">
        <v>14645</v>
      </c>
      <c r="M914" s="176">
        <v>45832.748611111114</v>
      </c>
      <c r="N914" s="176">
        <v>45835.654861111114</v>
      </c>
      <c r="O914" s="178" t="s">
        <v>9136</v>
      </c>
      <c r="P914" s="178" t="s">
        <v>9137</v>
      </c>
      <c r="Q914" s="178" t="s">
        <v>9138</v>
      </c>
      <c r="R914" s="178" t="s">
        <v>11927</v>
      </c>
      <c r="S914" s="178" t="s">
        <v>11927</v>
      </c>
      <c r="T914" s="178" t="s">
        <v>177</v>
      </c>
      <c r="U914" s="178">
        <v>10</v>
      </c>
      <c r="V914" s="178" t="s">
        <v>14646</v>
      </c>
      <c r="W914" s="177">
        <v>0</v>
      </c>
      <c r="X914" s="178">
        <v>0</v>
      </c>
      <c r="Y914" s="178" t="s">
        <v>173</v>
      </c>
      <c r="Z914" s="178" t="s">
        <v>28</v>
      </c>
      <c r="AA914" s="178" t="s">
        <v>189</v>
      </c>
      <c r="AB914" s="178">
        <v>1</v>
      </c>
      <c r="AC914" s="92" t="s">
        <v>273</v>
      </c>
      <c r="AD914" s="112">
        <f>IF(T914="SOPORTE_TELEFÓNICO",'BASE LIQUIDACION REDEBAN 2025'!$B$19,IF(AND(T914="VISITA_TÉCNICA",Z914="TIPO II"),'BASE LIQUIDACION REDEBAN 2025'!$B$18,'BASE LIQUIDACION REDEBAN 2025'!$B$17))</f>
        <v>67654.12000000001</v>
      </c>
      <c r="AE914" s="97">
        <v>0</v>
      </c>
      <c r="AF914" s="97">
        <f t="shared" si="14"/>
        <v>67654.12000000001</v>
      </c>
    </row>
    <row r="915" spans="1:32" s="85" customFormat="1" ht="13.15">
      <c r="A915" s="178" t="s">
        <v>81</v>
      </c>
      <c r="B915" s="95" t="str">
        <f>VLOOKUP(A915,'CENTRO DE COSTOS'!A:D,4,FALSE)</f>
        <v>MIGUEL JULIÁN HERNÁNDEZ GUARÍN</v>
      </c>
      <c r="C915" s="95" t="str">
        <f>VLOOKUP(A915,'CENTRO DE COSTOS'!A:D,2,FALSE)</f>
        <v>0004-0008</v>
      </c>
      <c r="D915" s="178">
        <v>54001</v>
      </c>
      <c r="E915" s="178">
        <v>2359816</v>
      </c>
      <c r="F915" s="178">
        <v>79070</v>
      </c>
      <c r="G915" s="178" t="s">
        <v>408</v>
      </c>
      <c r="H915" s="178" t="s">
        <v>81</v>
      </c>
      <c r="I915" s="178" t="s">
        <v>14647</v>
      </c>
      <c r="J915" s="110" t="s">
        <v>167</v>
      </c>
      <c r="K915" s="178">
        <v>2359816</v>
      </c>
      <c r="L915" s="178" t="s">
        <v>14648</v>
      </c>
      <c r="M915" s="176">
        <v>45834.489583333336</v>
      </c>
      <c r="N915" s="176">
        <v>45835.65902777778</v>
      </c>
      <c r="O915" s="178" t="s">
        <v>9136</v>
      </c>
      <c r="P915" s="178" t="s">
        <v>9137</v>
      </c>
      <c r="Q915" s="178" t="s">
        <v>9138</v>
      </c>
      <c r="R915" s="178" t="s">
        <v>11927</v>
      </c>
      <c r="S915" s="178" t="s">
        <v>11927</v>
      </c>
      <c r="T915" s="178" t="s">
        <v>177</v>
      </c>
      <c r="U915" s="178">
        <v>10</v>
      </c>
      <c r="V915" s="178" t="s">
        <v>14649</v>
      </c>
      <c r="W915" s="177">
        <v>0</v>
      </c>
      <c r="X915" s="178">
        <v>0</v>
      </c>
      <c r="Y915" s="178" t="s">
        <v>173</v>
      </c>
      <c r="Z915" s="178" t="s">
        <v>25</v>
      </c>
      <c r="AA915" s="178" t="s">
        <v>189</v>
      </c>
      <c r="AB915" s="178">
        <v>1</v>
      </c>
      <c r="AC915" s="92" t="s">
        <v>3341</v>
      </c>
      <c r="AD915" s="112">
        <f>IF(T915="SOPORTE_TELEFÓNICO",'BASE LIQUIDACION REDEBAN 2025'!$B$19,IF(AND(T915="VISITA_TÉCNICA",Z915="TIPO II"),'BASE LIQUIDACION REDEBAN 2025'!$B$18,'BASE LIQUIDACION REDEBAN 2025'!$B$17))</f>
        <v>35779.500569199998</v>
      </c>
      <c r="AE915" s="97">
        <v>0</v>
      </c>
      <c r="AF915" s="97">
        <f t="shared" si="14"/>
        <v>35779.500569199998</v>
      </c>
    </row>
    <row r="916" spans="1:32" s="85" customFormat="1" ht="13.15">
      <c r="A916" s="178" t="s">
        <v>68</v>
      </c>
      <c r="B916" s="95" t="str">
        <f>VLOOKUP(A916,'CENTRO DE COSTOS'!A:D,4,FALSE)</f>
        <v>WILLIAM ASDRUBAL ROZO ROZO</v>
      </c>
      <c r="C916" s="95" t="str">
        <f>VLOOKUP(A916,'CENTRO DE COSTOS'!A:D,2,FALSE)</f>
        <v>0004-0004</v>
      </c>
      <c r="D916" s="178">
        <v>11001</v>
      </c>
      <c r="E916" s="178">
        <v>2361273</v>
      </c>
      <c r="F916" s="178">
        <v>30438</v>
      </c>
      <c r="G916" s="178" t="s">
        <v>298</v>
      </c>
      <c r="H916" s="178" t="s">
        <v>68</v>
      </c>
      <c r="I916" s="178" t="s">
        <v>14650</v>
      </c>
      <c r="J916" s="110" t="s">
        <v>167</v>
      </c>
      <c r="K916" s="178">
        <v>2361273</v>
      </c>
      <c r="L916" s="178" t="s">
        <v>14651</v>
      </c>
      <c r="M916" s="176">
        <v>45834.651388888888</v>
      </c>
      <c r="N916" s="176">
        <v>45835.666666666664</v>
      </c>
      <c r="O916" s="178" t="s">
        <v>9136</v>
      </c>
      <c r="P916" s="178" t="s">
        <v>9137</v>
      </c>
      <c r="Q916" s="178" t="s">
        <v>9138</v>
      </c>
      <c r="R916" s="178" t="s">
        <v>11927</v>
      </c>
      <c r="S916" s="178" t="s">
        <v>11927</v>
      </c>
      <c r="T916" s="178" t="s">
        <v>177</v>
      </c>
      <c r="U916" s="178">
        <v>170</v>
      </c>
      <c r="V916" s="178" t="s">
        <v>14652</v>
      </c>
      <c r="W916" s="177">
        <v>0</v>
      </c>
      <c r="X916" s="178">
        <v>0</v>
      </c>
      <c r="Y916" s="178" t="s">
        <v>173</v>
      </c>
      <c r="Z916" s="178" t="s">
        <v>25</v>
      </c>
      <c r="AA916" s="178" t="s">
        <v>189</v>
      </c>
      <c r="AB916" s="178">
        <v>1</v>
      </c>
      <c r="AC916" s="92" t="s">
        <v>1645</v>
      </c>
      <c r="AD916" s="112">
        <f>IF(T916="SOPORTE_TELEFÓNICO",'BASE LIQUIDACION REDEBAN 2025'!$B$19,IF(AND(T916="VISITA_TÉCNICA",Z916="TIPO II"),'BASE LIQUIDACION REDEBAN 2025'!$B$18,'BASE LIQUIDACION REDEBAN 2025'!$B$17))</f>
        <v>35779.500569199998</v>
      </c>
      <c r="AE916" s="97">
        <v>0</v>
      </c>
      <c r="AF916" s="97">
        <f t="shared" si="14"/>
        <v>35779.500569199998</v>
      </c>
    </row>
    <row r="917" spans="1:32" s="85" customFormat="1" ht="13.15">
      <c r="A917" s="178" t="s">
        <v>60</v>
      </c>
      <c r="B917" s="95" t="str">
        <f>VLOOKUP(A917,'CENTRO DE COSTOS'!A:D,4,FALSE)</f>
        <v>JUAN SEBASTIÁN RÍOS CASTRILLÓN</v>
      </c>
      <c r="C917" s="95" t="str">
        <f>VLOOKUP(A917,'CENTRO DE COSTOS'!A:D,2,FALSE)</f>
        <v>0004-0005</v>
      </c>
      <c r="D917" s="178">
        <v>5837</v>
      </c>
      <c r="E917" s="178">
        <v>2336467</v>
      </c>
      <c r="F917" s="178">
        <v>62542</v>
      </c>
      <c r="G917" s="178" t="s">
        <v>290</v>
      </c>
      <c r="H917" s="178" t="s">
        <v>782</v>
      </c>
      <c r="I917" s="178" t="s">
        <v>14653</v>
      </c>
      <c r="J917" s="110" t="s">
        <v>167</v>
      </c>
      <c r="K917" s="178">
        <v>2336467</v>
      </c>
      <c r="L917" s="178" t="s">
        <v>14654</v>
      </c>
      <c r="M917" s="176">
        <v>45828.504166666666</v>
      </c>
      <c r="N917" s="176">
        <v>45835.691805555558</v>
      </c>
      <c r="O917" s="178" t="s">
        <v>9136</v>
      </c>
      <c r="P917" s="178" t="s">
        <v>9137</v>
      </c>
      <c r="Q917" s="178" t="s">
        <v>9138</v>
      </c>
      <c r="R917" s="178" t="s">
        <v>11927</v>
      </c>
      <c r="S917" s="178" t="s">
        <v>11927</v>
      </c>
      <c r="T917" s="178" t="s">
        <v>9971</v>
      </c>
      <c r="U917" s="178">
        <v>40</v>
      </c>
      <c r="V917" s="178" t="s">
        <v>14655</v>
      </c>
      <c r="W917" s="177" t="s">
        <v>11929</v>
      </c>
      <c r="X917" s="178" t="s">
        <v>11929</v>
      </c>
      <c r="Y917" s="178" t="s">
        <v>173</v>
      </c>
      <c r="Z917" s="178" t="s">
        <v>28</v>
      </c>
      <c r="AA917" s="178" t="s">
        <v>189</v>
      </c>
      <c r="AB917" s="178">
        <v>0</v>
      </c>
      <c r="AC917" s="92" t="s">
        <v>246</v>
      </c>
      <c r="AD917" s="112">
        <f>IF(T917="SOPORTE_TELEFÓNICO",'BASE LIQUIDACION REDEBAN 2025'!$B$19,IF(AND(T917="VISITA_TÉCNICA",Z917="TIPO II"),'BASE LIQUIDACION REDEBAN 2025'!$B$18,'BASE LIQUIDACION REDEBAN 2025'!$B$17))</f>
        <v>35779.500569199998</v>
      </c>
      <c r="AE917" s="97">
        <v>0</v>
      </c>
      <c r="AF917" s="97">
        <f t="shared" si="14"/>
        <v>35779.500569199998</v>
      </c>
    </row>
    <row r="918" spans="1:32" s="85" customFormat="1" ht="13.15">
      <c r="A918" s="178" t="s">
        <v>60</v>
      </c>
      <c r="B918" s="95" t="str">
        <f>VLOOKUP(A918,'CENTRO DE COSTOS'!A:D,4,FALSE)</f>
        <v>JUAN SEBASTIÁN RÍOS CASTRILLÓN</v>
      </c>
      <c r="C918" s="95" t="str">
        <f>VLOOKUP(A918,'CENTRO DE COSTOS'!A:D,2,FALSE)</f>
        <v>0004-0005</v>
      </c>
      <c r="D918" s="178">
        <v>5837</v>
      </c>
      <c r="E918" s="178">
        <v>2338562</v>
      </c>
      <c r="F918" s="178">
        <v>44260</v>
      </c>
      <c r="G918" s="178" t="s">
        <v>290</v>
      </c>
      <c r="H918" s="178" t="s">
        <v>782</v>
      </c>
      <c r="I918" s="178" t="s">
        <v>14656</v>
      </c>
      <c r="J918" s="110" t="s">
        <v>167</v>
      </c>
      <c r="K918" s="178">
        <v>2338562</v>
      </c>
      <c r="L918" s="178" t="s">
        <v>14657</v>
      </c>
      <c r="M918" s="176">
        <v>45828.692361111112</v>
      </c>
      <c r="N918" s="176">
        <v>45835.694722222222</v>
      </c>
      <c r="O918" s="178" t="s">
        <v>9136</v>
      </c>
      <c r="P918" s="178" t="s">
        <v>9137</v>
      </c>
      <c r="Q918" s="178" t="s">
        <v>9138</v>
      </c>
      <c r="R918" s="178" t="s">
        <v>11927</v>
      </c>
      <c r="S918" s="178" t="s">
        <v>11927</v>
      </c>
      <c r="T918" s="178" t="s">
        <v>9971</v>
      </c>
      <c r="U918" s="178">
        <v>20</v>
      </c>
      <c r="V918" s="178" t="s">
        <v>14658</v>
      </c>
      <c r="W918" s="177" t="s">
        <v>11929</v>
      </c>
      <c r="X918" s="178" t="s">
        <v>11929</v>
      </c>
      <c r="Y918" s="178" t="s">
        <v>173</v>
      </c>
      <c r="Z918" s="178" t="s">
        <v>28</v>
      </c>
      <c r="AA918" s="178" t="s">
        <v>189</v>
      </c>
      <c r="AB918" s="178">
        <v>0</v>
      </c>
      <c r="AC918" s="92" t="s">
        <v>467</v>
      </c>
      <c r="AD918" s="112">
        <f>IF(T918="SOPORTE_TELEFÓNICO",'BASE LIQUIDACION REDEBAN 2025'!$B$19,IF(AND(T918="VISITA_TÉCNICA",Z918="TIPO II"),'BASE LIQUIDACION REDEBAN 2025'!$B$18,'BASE LIQUIDACION REDEBAN 2025'!$B$17))</f>
        <v>35779.500569199998</v>
      </c>
      <c r="AE918" s="97">
        <v>0</v>
      </c>
      <c r="AF918" s="97">
        <f t="shared" si="14"/>
        <v>35779.500569199998</v>
      </c>
    </row>
    <row r="919" spans="1:32" s="85" customFormat="1" ht="13.15">
      <c r="A919" s="178" t="s">
        <v>60</v>
      </c>
      <c r="B919" s="95" t="str">
        <f>VLOOKUP(A919,'CENTRO DE COSTOS'!A:D,4,FALSE)</f>
        <v>JUAN SEBASTIÁN RÍOS CASTRILLÓN</v>
      </c>
      <c r="C919" s="95" t="str">
        <f>VLOOKUP(A919,'CENTRO DE COSTOS'!A:D,2,FALSE)</f>
        <v>0004-0005</v>
      </c>
      <c r="D919" s="178">
        <v>5045</v>
      </c>
      <c r="E919" s="178">
        <v>2343322</v>
      </c>
      <c r="F919" s="178">
        <v>45370</v>
      </c>
      <c r="G919" s="178" t="s">
        <v>290</v>
      </c>
      <c r="H919" s="178" t="s">
        <v>60</v>
      </c>
      <c r="I919" s="178" t="s">
        <v>12408</v>
      </c>
      <c r="J919" s="110" t="s">
        <v>167</v>
      </c>
      <c r="K919" s="178">
        <v>2343322</v>
      </c>
      <c r="L919" s="178" t="s">
        <v>14659</v>
      </c>
      <c r="M919" s="176">
        <v>45832.333333333336</v>
      </c>
      <c r="N919" s="176">
        <v>45835.698958333334</v>
      </c>
      <c r="O919" s="178" t="s">
        <v>9136</v>
      </c>
      <c r="P919" s="178" t="s">
        <v>9137</v>
      </c>
      <c r="Q919" s="178" t="s">
        <v>9138</v>
      </c>
      <c r="R919" s="178" t="s">
        <v>11927</v>
      </c>
      <c r="S919" s="178" t="s">
        <v>11927</v>
      </c>
      <c r="T919" s="178" t="s">
        <v>177</v>
      </c>
      <c r="U919" s="178">
        <v>260</v>
      </c>
      <c r="V919" s="178" t="s">
        <v>14660</v>
      </c>
      <c r="W919" s="177">
        <v>0</v>
      </c>
      <c r="X919" s="178">
        <v>0</v>
      </c>
      <c r="Y919" s="178" t="s">
        <v>173</v>
      </c>
      <c r="Z919" s="178" t="s">
        <v>25</v>
      </c>
      <c r="AA919" s="178" t="s">
        <v>189</v>
      </c>
      <c r="AB919" s="178">
        <v>1</v>
      </c>
      <c r="AC919" s="92" t="s">
        <v>818</v>
      </c>
      <c r="AD919" s="112">
        <f>IF(T919="SOPORTE_TELEFÓNICO",'BASE LIQUIDACION REDEBAN 2025'!$B$19,IF(AND(T919="VISITA_TÉCNICA",Z919="TIPO II"),'BASE LIQUIDACION REDEBAN 2025'!$B$18,'BASE LIQUIDACION REDEBAN 2025'!$B$17))</f>
        <v>35779.500569199998</v>
      </c>
      <c r="AE919" s="97">
        <v>0</v>
      </c>
      <c r="AF919" s="97">
        <f t="shared" si="14"/>
        <v>35779.500569199998</v>
      </c>
    </row>
    <row r="920" spans="1:32" s="85" customFormat="1" ht="13.15">
      <c r="A920" s="178" t="s">
        <v>68</v>
      </c>
      <c r="B920" s="95" t="str">
        <f>VLOOKUP(A920,'CENTRO DE COSTOS'!A:D,4,FALSE)</f>
        <v>WILLIAM ASDRUBAL ROZO ROZO</v>
      </c>
      <c r="C920" s="95" t="str">
        <f>VLOOKUP(A920,'CENTRO DE COSTOS'!A:D,2,FALSE)</f>
        <v>0004-0004</v>
      </c>
      <c r="D920" s="178">
        <v>11001</v>
      </c>
      <c r="E920" s="178">
        <v>2350699</v>
      </c>
      <c r="F920" s="178">
        <v>66343</v>
      </c>
      <c r="G920" s="178" t="s">
        <v>298</v>
      </c>
      <c r="H920" s="178" t="s">
        <v>68</v>
      </c>
      <c r="I920" s="178" t="s">
        <v>14661</v>
      </c>
      <c r="J920" s="110" t="s">
        <v>167</v>
      </c>
      <c r="K920" s="178">
        <v>2350699</v>
      </c>
      <c r="L920" s="178" t="s">
        <v>14662</v>
      </c>
      <c r="M920" s="176">
        <v>45833.344444444447</v>
      </c>
      <c r="N920" s="176">
        <v>45835.702094907407</v>
      </c>
      <c r="O920" s="178" t="s">
        <v>9136</v>
      </c>
      <c r="P920" s="178" t="s">
        <v>9137</v>
      </c>
      <c r="Q920" s="178" t="s">
        <v>9138</v>
      </c>
      <c r="R920" s="178" t="s">
        <v>11927</v>
      </c>
      <c r="S920" s="178" t="s">
        <v>11927</v>
      </c>
      <c r="T920" s="178" t="s">
        <v>177</v>
      </c>
      <c r="U920" s="178">
        <v>10</v>
      </c>
      <c r="V920" s="178" t="s">
        <v>14663</v>
      </c>
      <c r="W920" s="177">
        <v>0</v>
      </c>
      <c r="X920" s="178">
        <v>0</v>
      </c>
      <c r="Y920" s="178" t="s">
        <v>173</v>
      </c>
      <c r="Z920" s="178" t="s">
        <v>25</v>
      </c>
      <c r="AA920" s="178" t="s">
        <v>189</v>
      </c>
      <c r="AB920" s="178">
        <v>1</v>
      </c>
      <c r="AC920" s="92" t="s">
        <v>835</v>
      </c>
      <c r="AD920" s="112">
        <f>IF(T920="SOPORTE_TELEFÓNICO",'BASE LIQUIDACION REDEBAN 2025'!$B$19,IF(AND(T920="VISITA_TÉCNICA",Z920="TIPO II"),'BASE LIQUIDACION REDEBAN 2025'!$B$18,'BASE LIQUIDACION REDEBAN 2025'!$B$17))</f>
        <v>35779.500569199998</v>
      </c>
      <c r="AE920" s="97">
        <v>0</v>
      </c>
      <c r="AF920" s="97">
        <f t="shared" si="14"/>
        <v>35779.500569199998</v>
      </c>
    </row>
    <row r="921" spans="1:32" s="85" customFormat="1" ht="13.15">
      <c r="A921" s="178" t="s">
        <v>81</v>
      </c>
      <c r="B921" s="95" t="str">
        <f>VLOOKUP(A921,'CENTRO DE COSTOS'!A:D,4,FALSE)</f>
        <v>MIGUEL JULIÁN HERNÁNDEZ GUARÍN</v>
      </c>
      <c r="C921" s="95" t="str">
        <f>VLOOKUP(A921,'CENTRO DE COSTOS'!A:D,2,FALSE)</f>
        <v>0004-0008</v>
      </c>
      <c r="D921" s="178">
        <v>54001</v>
      </c>
      <c r="E921" s="178">
        <v>2356117</v>
      </c>
      <c r="F921" s="178">
        <v>62499</v>
      </c>
      <c r="G921" s="178" t="s">
        <v>408</v>
      </c>
      <c r="H921" s="178" t="s">
        <v>81</v>
      </c>
      <c r="I921" s="178" t="s">
        <v>14664</v>
      </c>
      <c r="J921" s="110" t="s">
        <v>167</v>
      </c>
      <c r="K921" s="178">
        <v>2356117</v>
      </c>
      <c r="L921" s="178" t="s">
        <v>14665</v>
      </c>
      <c r="M921" s="176">
        <v>45833.714583333334</v>
      </c>
      <c r="N921" s="176">
        <v>45835.704814814817</v>
      </c>
      <c r="O921" s="178" t="s">
        <v>9206</v>
      </c>
      <c r="P921" s="178" t="s">
        <v>14153</v>
      </c>
      <c r="Q921" s="178" t="s">
        <v>9138</v>
      </c>
      <c r="R921" s="178" t="s">
        <v>11927</v>
      </c>
      <c r="S921" s="178" t="s">
        <v>11927</v>
      </c>
      <c r="T921" s="178" t="s">
        <v>177</v>
      </c>
      <c r="U921" s="178">
        <v>20</v>
      </c>
      <c r="V921" s="178" t="s">
        <v>14666</v>
      </c>
      <c r="W921" s="177">
        <v>0</v>
      </c>
      <c r="X921" s="178">
        <v>0</v>
      </c>
      <c r="Y921" s="178" t="s">
        <v>173</v>
      </c>
      <c r="Z921" s="178" t="s">
        <v>25</v>
      </c>
      <c r="AA921" s="178" t="s">
        <v>189</v>
      </c>
      <c r="AB921" s="178">
        <v>1</v>
      </c>
      <c r="AC921" s="92" t="s">
        <v>3341</v>
      </c>
      <c r="AD921" s="112">
        <f>IF(T921="SOPORTE_TELEFÓNICO",'BASE LIQUIDACION REDEBAN 2025'!$B$19,IF(AND(T921="VISITA_TÉCNICA",Z921="TIPO II"),'BASE LIQUIDACION REDEBAN 2025'!$B$18,'BASE LIQUIDACION REDEBAN 2025'!$B$17))</f>
        <v>35779.500569199998</v>
      </c>
      <c r="AE921" s="97">
        <v>0</v>
      </c>
      <c r="AF921" s="97">
        <f t="shared" si="14"/>
        <v>35779.500569199998</v>
      </c>
    </row>
    <row r="922" spans="1:32" s="85" customFormat="1" ht="13.15">
      <c r="A922" s="178" t="s">
        <v>68</v>
      </c>
      <c r="B922" s="95" t="str">
        <f>VLOOKUP(A922,'CENTRO DE COSTOS'!A:D,4,FALSE)</f>
        <v>WILLIAM ASDRUBAL ROZO ROZO</v>
      </c>
      <c r="C922" s="95" t="str">
        <f>VLOOKUP(A922,'CENTRO DE COSTOS'!A:D,2,FALSE)</f>
        <v>0004-0004</v>
      </c>
      <c r="D922" s="178">
        <v>25175</v>
      </c>
      <c r="E922" s="178">
        <v>2356177</v>
      </c>
      <c r="F922" s="178">
        <v>74507</v>
      </c>
      <c r="G922" s="178" t="s">
        <v>298</v>
      </c>
      <c r="H922" s="178" t="s">
        <v>5631</v>
      </c>
      <c r="I922" s="178" t="s">
        <v>14667</v>
      </c>
      <c r="J922" s="110" t="s">
        <v>167</v>
      </c>
      <c r="K922" s="178">
        <v>2356177</v>
      </c>
      <c r="L922" s="178" t="s">
        <v>14668</v>
      </c>
      <c r="M922" s="176">
        <v>45833.728472222225</v>
      </c>
      <c r="N922" s="176">
        <v>45835.70890046296</v>
      </c>
      <c r="O922" s="178" t="s">
        <v>9136</v>
      </c>
      <c r="P922" s="178" t="s">
        <v>9137</v>
      </c>
      <c r="Q922" s="178" t="s">
        <v>9138</v>
      </c>
      <c r="R922" s="178" t="s">
        <v>11927</v>
      </c>
      <c r="S922" s="178" t="s">
        <v>11927</v>
      </c>
      <c r="T922" s="178" t="s">
        <v>177</v>
      </c>
      <c r="U922" s="178">
        <v>50</v>
      </c>
      <c r="V922" s="178" t="s">
        <v>14669</v>
      </c>
      <c r="W922" s="177">
        <v>0</v>
      </c>
      <c r="X922" s="178">
        <v>0</v>
      </c>
      <c r="Y922" s="178" t="s">
        <v>173</v>
      </c>
      <c r="Z922" s="178" t="s">
        <v>28</v>
      </c>
      <c r="AA922" s="178" t="s">
        <v>189</v>
      </c>
      <c r="AB922" s="178">
        <v>1</v>
      </c>
      <c r="AC922" s="92">
        <v>0</v>
      </c>
      <c r="AD922" s="112">
        <f>IF(T922="SOPORTE_TELEFÓNICO",'BASE LIQUIDACION REDEBAN 2025'!$B$19,IF(AND(T922="VISITA_TÉCNICA",Z922="TIPO II"),'BASE LIQUIDACION REDEBAN 2025'!$B$18,'BASE LIQUIDACION REDEBAN 2025'!$B$17))</f>
        <v>67654.12000000001</v>
      </c>
      <c r="AE922" s="97">
        <v>0</v>
      </c>
      <c r="AF922" s="97">
        <f t="shared" si="14"/>
        <v>67654.12000000001</v>
      </c>
    </row>
    <row r="923" spans="1:32" s="85" customFormat="1" ht="13.15">
      <c r="A923" s="178" t="s">
        <v>60</v>
      </c>
      <c r="B923" s="95" t="str">
        <f>VLOOKUP(A923,'CENTRO DE COSTOS'!A:D,4,FALSE)</f>
        <v>JUAN SEBASTIÁN RÍOS CASTRILLÓN</v>
      </c>
      <c r="C923" s="95" t="str">
        <f>VLOOKUP(A923,'CENTRO DE COSTOS'!A:D,2,FALSE)</f>
        <v>0004-0005</v>
      </c>
      <c r="D923" s="178">
        <v>5837</v>
      </c>
      <c r="E923" s="178">
        <v>2338929</v>
      </c>
      <c r="F923" s="178">
        <v>43462</v>
      </c>
      <c r="G923" s="178" t="s">
        <v>290</v>
      </c>
      <c r="H923" s="178" t="s">
        <v>782</v>
      </c>
      <c r="I923" s="178" t="s">
        <v>14670</v>
      </c>
      <c r="J923" s="110" t="s">
        <v>167</v>
      </c>
      <c r="K923" s="178">
        <v>2338929</v>
      </c>
      <c r="L923" s="178" t="s">
        <v>14671</v>
      </c>
      <c r="M923" s="176">
        <v>45828.724305555559</v>
      </c>
      <c r="N923" s="176">
        <v>45836.341863425929</v>
      </c>
      <c r="O923" s="178" t="s">
        <v>9136</v>
      </c>
      <c r="P923" s="178" t="s">
        <v>9137</v>
      </c>
      <c r="Q923" s="178" t="s">
        <v>9138</v>
      </c>
      <c r="R923" s="178" t="s">
        <v>11927</v>
      </c>
      <c r="S923" s="178" t="s">
        <v>11927</v>
      </c>
      <c r="T923" s="178" t="s">
        <v>177</v>
      </c>
      <c r="U923" s="178">
        <v>30</v>
      </c>
      <c r="V923" s="178" t="s">
        <v>14672</v>
      </c>
      <c r="W923" s="177">
        <v>0</v>
      </c>
      <c r="X923" s="178">
        <v>0</v>
      </c>
      <c r="Y923" s="178" t="s">
        <v>173</v>
      </c>
      <c r="Z923" s="178" t="s">
        <v>28</v>
      </c>
      <c r="AA923" s="178" t="s">
        <v>189</v>
      </c>
      <c r="AB923" s="178">
        <v>1</v>
      </c>
      <c r="AC923" s="92">
        <v>0</v>
      </c>
      <c r="AD923" s="112">
        <f>IF(T923="SOPORTE_TELEFÓNICO",'BASE LIQUIDACION REDEBAN 2025'!$B$19,IF(AND(T923="VISITA_TÉCNICA",Z923="TIPO II"),'BASE LIQUIDACION REDEBAN 2025'!$B$18,'BASE LIQUIDACION REDEBAN 2025'!$B$17))</f>
        <v>67654.12000000001</v>
      </c>
      <c r="AE923" s="97">
        <v>0</v>
      </c>
      <c r="AF923" s="97">
        <f t="shared" si="14"/>
        <v>67654.12000000001</v>
      </c>
    </row>
    <row r="924" spans="1:32" s="85" customFormat="1" ht="13.15">
      <c r="A924" s="178" t="s">
        <v>93</v>
      </c>
      <c r="B924" s="95" t="str">
        <f>VLOOKUP(A924,'CENTRO DE COSTOS'!A:D,4,FALSE)</f>
        <v>DIEGO FERNANDO HENAO CARDONA</v>
      </c>
      <c r="C924" s="95" t="str">
        <f>VLOOKUP(A924,'CENTRO DE COSTOS'!A:D,2,FALSE)</f>
        <v>0004-0003</v>
      </c>
      <c r="D924" s="178">
        <v>52786</v>
      </c>
      <c r="E924" s="178">
        <v>2349580</v>
      </c>
      <c r="F924" s="178">
        <v>62843</v>
      </c>
      <c r="G924" s="178" t="s">
        <v>162</v>
      </c>
      <c r="H924" s="178" t="s">
        <v>1215</v>
      </c>
      <c r="I924" s="178" t="s">
        <v>14673</v>
      </c>
      <c r="J924" s="110" t="s">
        <v>167</v>
      </c>
      <c r="K924" s="178">
        <v>2349580</v>
      </c>
      <c r="L924" s="178" t="s">
        <v>14674</v>
      </c>
      <c r="M924" s="176">
        <v>45832.729166666664</v>
      </c>
      <c r="N924" s="176">
        <v>45836.343310185184</v>
      </c>
      <c r="O924" s="178" t="s">
        <v>9136</v>
      </c>
      <c r="P924" s="178" t="s">
        <v>9137</v>
      </c>
      <c r="Q924" s="178" t="s">
        <v>9138</v>
      </c>
      <c r="R924" s="178" t="s">
        <v>11927</v>
      </c>
      <c r="S924" s="178" t="s">
        <v>11927</v>
      </c>
      <c r="T924" s="178" t="s">
        <v>9971</v>
      </c>
      <c r="U924" s="178">
        <v>30</v>
      </c>
      <c r="V924" s="178" t="s">
        <v>14675</v>
      </c>
      <c r="W924" s="177" t="s">
        <v>11929</v>
      </c>
      <c r="X924" s="178" t="s">
        <v>11929</v>
      </c>
      <c r="Y924" s="178" t="s">
        <v>173</v>
      </c>
      <c r="Z924" s="178" t="s">
        <v>28</v>
      </c>
      <c r="AA924" s="178" t="s">
        <v>189</v>
      </c>
      <c r="AB924" s="178">
        <v>0</v>
      </c>
      <c r="AC924" s="92">
        <v>0</v>
      </c>
      <c r="AD924" s="112">
        <f>IF(T924="SOPORTE_TELEFÓNICO",'BASE LIQUIDACION REDEBAN 2025'!$B$19,IF(AND(T924="VISITA_TÉCNICA",Z924="TIPO II"),'BASE LIQUIDACION REDEBAN 2025'!$B$18,'BASE LIQUIDACION REDEBAN 2025'!$B$17))</f>
        <v>35779.500569199998</v>
      </c>
      <c r="AE924" s="97">
        <v>0</v>
      </c>
      <c r="AF924" s="97">
        <f t="shared" si="14"/>
        <v>35779.500569199998</v>
      </c>
    </row>
    <row r="925" spans="1:32" s="85" customFormat="1" ht="13.15">
      <c r="A925" s="178" t="s">
        <v>92</v>
      </c>
      <c r="B925" s="95" t="str">
        <f>VLOOKUP(A925,'CENTRO DE COSTOS'!A:D,4,FALSE)</f>
        <v>KEVIN ALEXIS CORZO BUSTOS</v>
      </c>
      <c r="C925" s="95" t="str">
        <f>VLOOKUP(A925,'CENTRO DE COSTOS'!A:D,2,FALSE)</f>
        <v>0004-0007</v>
      </c>
      <c r="D925" s="178">
        <v>41001</v>
      </c>
      <c r="E925" s="178">
        <v>2352012</v>
      </c>
      <c r="F925" s="178">
        <v>66249</v>
      </c>
      <c r="G925" s="178" t="s">
        <v>256</v>
      </c>
      <c r="H925" s="178" t="s">
        <v>92</v>
      </c>
      <c r="I925" s="178" t="s">
        <v>14676</v>
      </c>
      <c r="J925" s="110" t="s">
        <v>167</v>
      </c>
      <c r="K925" s="178">
        <v>2352012</v>
      </c>
      <c r="L925" s="178" t="s">
        <v>14677</v>
      </c>
      <c r="M925" s="176">
        <v>45833.411805555559</v>
      </c>
      <c r="N925" s="176">
        <v>45836.345185185186</v>
      </c>
      <c r="O925" s="178" t="s">
        <v>9136</v>
      </c>
      <c r="P925" s="178" t="s">
        <v>9137</v>
      </c>
      <c r="Q925" s="178" t="s">
        <v>9138</v>
      </c>
      <c r="R925" s="178" t="s">
        <v>11927</v>
      </c>
      <c r="S925" s="178" t="s">
        <v>11927</v>
      </c>
      <c r="T925" s="178" t="s">
        <v>177</v>
      </c>
      <c r="U925" s="178">
        <v>20</v>
      </c>
      <c r="V925" s="178" t="s">
        <v>14678</v>
      </c>
      <c r="W925" s="177">
        <v>0</v>
      </c>
      <c r="X925" s="178">
        <v>0</v>
      </c>
      <c r="Y925" s="178" t="s">
        <v>173</v>
      </c>
      <c r="Z925" s="178" t="s">
        <v>25</v>
      </c>
      <c r="AA925" s="178" t="s">
        <v>189</v>
      </c>
      <c r="AB925" s="178">
        <v>1</v>
      </c>
      <c r="AC925" s="92">
        <v>0</v>
      </c>
      <c r="AD925" s="112">
        <f>IF(T925="SOPORTE_TELEFÓNICO",'BASE LIQUIDACION REDEBAN 2025'!$B$19,IF(AND(T925="VISITA_TÉCNICA",Z925="TIPO II"),'BASE LIQUIDACION REDEBAN 2025'!$B$18,'BASE LIQUIDACION REDEBAN 2025'!$B$17))</f>
        <v>35779.500569199998</v>
      </c>
      <c r="AE925" s="97">
        <v>0</v>
      </c>
      <c r="AF925" s="97">
        <f t="shared" si="14"/>
        <v>35779.500569199998</v>
      </c>
    </row>
    <row r="926" spans="1:32" s="85" customFormat="1" ht="13.15">
      <c r="A926" s="178" t="s">
        <v>81</v>
      </c>
      <c r="B926" s="95" t="str">
        <f>VLOOKUP(A926,'CENTRO DE COSTOS'!A:D,4,FALSE)</f>
        <v>MIGUEL JULIÁN HERNÁNDEZ GUARÍN</v>
      </c>
      <c r="C926" s="95" t="str">
        <f>VLOOKUP(A926,'CENTRO DE COSTOS'!A:D,2,FALSE)</f>
        <v>0004-0008</v>
      </c>
      <c r="D926" s="178">
        <v>54001</v>
      </c>
      <c r="E926" s="178">
        <v>2356130</v>
      </c>
      <c r="F926" s="178">
        <v>71454</v>
      </c>
      <c r="G926" s="178" t="s">
        <v>408</v>
      </c>
      <c r="H926" s="178" t="s">
        <v>81</v>
      </c>
      <c r="I926" s="178" t="s">
        <v>14679</v>
      </c>
      <c r="J926" s="110" t="s">
        <v>167</v>
      </c>
      <c r="K926" s="178">
        <v>2356130</v>
      </c>
      <c r="L926" s="178" t="s">
        <v>14680</v>
      </c>
      <c r="M926" s="176">
        <v>45833.717361111114</v>
      </c>
      <c r="N926" s="176">
        <v>45836.34652777778</v>
      </c>
      <c r="O926" s="178" t="s">
        <v>9136</v>
      </c>
      <c r="P926" s="178" t="s">
        <v>9137</v>
      </c>
      <c r="Q926" s="178" t="s">
        <v>9138</v>
      </c>
      <c r="R926" s="178" t="s">
        <v>11927</v>
      </c>
      <c r="S926" s="178" t="s">
        <v>11927</v>
      </c>
      <c r="T926" s="178" t="s">
        <v>177</v>
      </c>
      <c r="U926" s="178">
        <v>30</v>
      </c>
      <c r="V926" s="178" t="s">
        <v>14681</v>
      </c>
      <c r="W926" s="177">
        <v>0</v>
      </c>
      <c r="X926" s="178">
        <v>0</v>
      </c>
      <c r="Y926" s="178" t="s">
        <v>173</v>
      </c>
      <c r="Z926" s="178" t="s">
        <v>25</v>
      </c>
      <c r="AA926" s="178" t="s">
        <v>189</v>
      </c>
      <c r="AB926" s="178">
        <v>1</v>
      </c>
      <c r="AC926" s="92">
        <v>0</v>
      </c>
      <c r="AD926" s="112">
        <f>IF(T926="SOPORTE_TELEFÓNICO",'BASE LIQUIDACION REDEBAN 2025'!$B$19,IF(AND(T926="VISITA_TÉCNICA",Z926="TIPO II"),'BASE LIQUIDACION REDEBAN 2025'!$B$18,'BASE LIQUIDACION REDEBAN 2025'!$B$17))</f>
        <v>35779.500569199998</v>
      </c>
      <c r="AE926" s="97">
        <v>0</v>
      </c>
      <c r="AF926" s="97">
        <f t="shared" si="14"/>
        <v>35779.500569199998</v>
      </c>
    </row>
    <row r="927" spans="1:32" s="85" customFormat="1" ht="13.15">
      <c r="A927" s="178" t="s">
        <v>94</v>
      </c>
      <c r="B927" s="95" t="str">
        <f>VLOOKUP(A927,'CENTRO DE COSTOS'!A:D,4,FALSE)</f>
        <v>DIEGO FERNANDO HENAO CARDONA</v>
      </c>
      <c r="C927" s="95" t="str">
        <f>VLOOKUP(A927,'CENTRO DE COSTOS'!A:D,2,FALSE)</f>
        <v>0004-0002</v>
      </c>
      <c r="D927" s="178">
        <v>66001</v>
      </c>
      <c r="E927" s="178">
        <v>2356472</v>
      </c>
      <c r="F927" s="178">
        <v>68199</v>
      </c>
      <c r="G927" s="178" t="s">
        <v>450</v>
      </c>
      <c r="H927" s="178" t="s">
        <v>94</v>
      </c>
      <c r="I927" s="178" t="s">
        <v>14682</v>
      </c>
      <c r="J927" s="110" t="s">
        <v>167</v>
      </c>
      <c r="K927" s="178">
        <v>2356472</v>
      </c>
      <c r="L927" s="178" t="s">
        <v>14683</v>
      </c>
      <c r="M927" s="176">
        <v>45834.333333333336</v>
      </c>
      <c r="N927" s="176">
        <v>45836.347569444442</v>
      </c>
      <c r="O927" s="178" t="s">
        <v>9136</v>
      </c>
      <c r="P927" s="178" t="s">
        <v>9137</v>
      </c>
      <c r="Q927" s="178" t="s">
        <v>9138</v>
      </c>
      <c r="R927" s="178" t="s">
        <v>11927</v>
      </c>
      <c r="S927" s="178" t="s">
        <v>11927</v>
      </c>
      <c r="T927" s="178" t="s">
        <v>177</v>
      </c>
      <c r="U927" s="178">
        <v>40</v>
      </c>
      <c r="V927" s="178" t="s">
        <v>14684</v>
      </c>
      <c r="W927" s="177">
        <v>0</v>
      </c>
      <c r="X927" s="178">
        <v>0</v>
      </c>
      <c r="Y927" s="178" t="s">
        <v>173</v>
      </c>
      <c r="Z927" s="178" t="s">
        <v>25</v>
      </c>
      <c r="AA927" s="178" t="s">
        <v>189</v>
      </c>
      <c r="AB927" s="178">
        <v>1</v>
      </c>
      <c r="AC927" s="92">
        <v>0</v>
      </c>
      <c r="AD927" s="112">
        <f>IF(T927="SOPORTE_TELEFÓNICO",'BASE LIQUIDACION REDEBAN 2025'!$B$19,IF(AND(T927="VISITA_TÉCNICA",Z927="TIPO II"),'BASE LIQUIDACION REDEBAN 2025'!$B$18,'BASE LIQUIDACION REDEBAN 2025'!$B$17))</f>
        <v>35779.500569199998</v>
      </c>
      <c r="AE927" s="97">
        <v>0</v>
      </c>
      <c r="AF927" s="97">
        <f t="shared" si="14"/>
        <v>35779.500569199998</v>
      </c>
    </row>
    <row r="928" spans="1:32" s="85" customFormat="1" ht="13.15">
      <c r="A928" s="178" t="s">
        <v>81</v>
      </c>
      <c r="B928" s="95" t="str">
        <f>VLOOKUP(A928,'CENTRO DE COSTOS'!A:D,4,FALSE)</f>
        <v>MIGUEL JULIÁN HERNÁNDEZ GUARÍN</v>
      </c>
      <c r="C928" s="95" t="str">
        <f>VLOOKUP(A928,'CENTRO DE COSTOS'!A:D,2,FALSE)</f>
        <v>0004-0008</v>
      </c>
      <c r="D928" s="178">
        <v>54405</v>
      </c>
      <c r="E928" s="178">
        <v>2359546</v>
      </c>
      <c r="F928" s="178">
        <v>79515</v>
      </c>
      <c r="G928" s="178" t="s">
        <v>408</v>
      </c>
      <c r="H928" s="178" t="s">
        <v>3209</v>
      </c>
      <c r="I928" s="178" t="s">
        <v>14685</v>
      </c>
      <c r="J928" s="110" t="s">
        <v>167</v>
      </c>
      <c r="K928" s="178">
        <v>2359546</v>
      </c>
      <c r="L928" s="178" t="s">
        <v>14686</v>
      </c>
      <c r="M928" s="176">
        <v>45834.472222222219</v>
      </c>
      <c r="N928" s="176">
        <v>45836.348622685182</v>
      </c>
      <c r="O928" s="178" t="s">
        <v>9136</v>
      </c>
      <c r="P928" s="178" t="s">
        <v>9137</v>
      </c>
      <c r="Q928" s="178" t="s">
        <v>9138</v>
      </c>
      <c r="R928" s="178" t="s">
        <v>11927</v>
      </c>
      <c r="S928" s="178" t="s">
        <v>11927</v>
      </c>
      <c r="T928" s="178" t="s">
        <v>177</v>
      </c>
      <c r="U928" s="178">
        <v>10</v>
      </c>
      <c r="V928" s="178" t="s">
        <v>14687</v>
      </c>
      <c r="W928" s="177">
        <v>0</v>
      </c>
      <c r="X928" s="178">
        <v>0</v>
      </c>
      <c r="Y928" s="178" t="s">
        <v>173</v>
      </c>
      <c r="Z928" s="178" t="s">
        <v>25</v>
      </c>
      <c r="AA928" s="178" t="s">
        <v>189</v>
      </c>
      <c r="AB928" s="178">
        <v>1</v>
      </c>
      <c r="AC928" s="92">
        <v>0</v>
      </c>
      <c r="AD928" s="112">
        <f>IF(T928="SOPORTE_TELEFÓNICO",'BASE LIQUIDACION REDEBAN 2025'!$B$19,IF(AND(T928="VISITA_TÉCNICA",Z928="TIPO II"),'BASE LIQUIDACION REDEBAN 2025'!$B$18,'BASE LIQUIDACION REDEBAN 2025'!$B$17))</f>
        <v>35779.500569199998</v>
      </c>
      <c r="AE928" s="97">
        <v>0</v>
      </c>
      <c r="AF928" s="97">
        <f t="shared" si="14"/>
        <v>35779.500569199998</v>
      </c>
    </row>
    <row r="929" spans="1:32" s="85" customFormat="1" ht="13.15">
      <c r="A929" s="178" t="s">
        <v>93</v>
      </c>
      <c r="B929" s="95" t="str">
        <f>VLOOKUP(A929,'CENTRO DE COSTOS'!A:D,4,FALSE)</f>
        <v>DIEGO FERNANDO HENAO CARDONA</v>
      </c>
      <c r="C929" s="95" t="str">
        <f>VLOOKUP(A929,'CENTRO DE COSTOS'!A:D,2,FALSE)</f>
        <v>0004-0003</v>
      </c>
      <c r="D929" s="178">
        <v>52786</v>
      </c>
      <c r="E929" s="178">
        <v>2360166</v>
      </c>
      <c r="F929" s="178">
        <v>66420</v>
      </c>
      <c r="G929" s="178" t="s">
        <v>162</v>
      </c>
      <c r="H929" s="178" t="s">
        <v>1215</v>
      </c>
      <c r="I929" s="178" t="s">
        <v>14688</v>
      </c>
      <c r="J929" s="110" t="s">
        <v>167</v>
      </c>
      <c r="K929" s="178">
        <v>2360166</v>
      </c>
      <c r="L929" s="178" t="s">
        <v>14689</v>
      </c>
      <c r="M929" s="176">
        <v>45834.523611111108</v>
      </c>
      <c r="N929" s="176">
        <v>45836.349907407406</v>
      </c>
      <c r="O929" s="178" t="s">
        <v>9136</v>
      </c>
      <c r="P929" s="178" t="s">
        <v>9137</v>
      </c>
      <c r="Q929" s="178" t="s">
        <v>9138</v>
      </c>
      <c r="R929" s="178" t="s">
        <v>11927</v>
      </c>
      <c r="S929" s="178" t="s">
        <v>11927</v>
      </c>
      <c r="T929" s="178" t="s">
        <v>9971</v>
      </c>
      <c r="U929" s="178">
        <v>10</v>
      </c>
      <c r="V929" s="178" t="s">
        <v>14690</v>
      </c>
      <c r="W929" s="177" t="s">
        <v>11929</v>
      </c>
      <c r="X929" s="178" t="s">
        <v>11929</v>
      </c>
      <c r="Y929" s="178" t="s">
        <v>173</v>
      </c>
      <c r="Z929" s="178" t="s">
        <v>28</v>
      </c>
      <c r="AA929" s="178" t="s">
        <v>189</v>
      </c>
      <c r="AB929" s="178">
        <v>0</v>
      </c>
      <c r="AC929" s="92">
        <v>0</v>
      </c>
      <c r="AD929" s="112">
        <f>IF(T929="SOPORTE_TELEFÓNICO",'BASE LIQUIDACION REDEBAN 2025'!$B$19,IF(AND(T929="VISITA_TÉCNICA",Z929="TIPO II"),'BASE LIQUIDACION REDEBAN 2025'!$B$18,'BASE LIQUIDACION REDEBAN 2025'!$B$17))</f>
        <v>35779.500569199998</v>
      </c>
      <c r="AE929" s="97">
        <v>0</v>
      </c>
      <c r="AF929" s="97">
        <f t="shared" si="14"/>
        <v>35779.500569199998</v>
      </c>
    </row>
    <row r="930" spans="1:32" s="85" customFormat="1" ht="13.15">
      <c r="A930" s="178" t="s">
        <v>94</v>
      </c>
      <c r="B930" s="95" t="str">
        <f>VLOOKUP(A930,'CENTRO DE COSTOS'!A:D,4,FALSE)</f>
        <v>DIEGO FERNANDO HENAO CARDONA</v>
      </c>
      <c r="C930" s="95" t="str">
        <f>VLOOKUP(A930,'CENTRO DE COSTOS'!A:D,2,FALSE)</f>
        <v>0004-0002</v>
      </c>
      <c r="D930" s="178">
        <v>66400</v>
      </c>
      <c r="E930" s="178">
        <v>2360227</v>
      </c>
      <c r="F930" s="178">
        <v>78535</v>
      </c>
      <c r="G930" s="178" t="s">
        <v>450</v>
      </c>
      <c r="H930" s="178" t="s">
        <v>8922</v>
      </c>
      <c r="I930" s="178" t="s">
        <v>14691</v>
      </c>
      <c r="J930" s="110" t="s">
        <v>167</v>
      </c>
      <c r="K930" s="178">
        <v>2360227</v>
      </c>
      <c r="L930" s="178" t="s">
        <v>14692</v>
      </c>
      <c r="M930" s="176">
        <v>45834.548611111109</v>
      </c>
      <c r="N930" s="176">
        <v>45836.351226851853</v>
      </c>
      <c r="O930" s="178" t="s">
        <v>9136</v>
      </c>
      <c r="P930" s="178" t="s">
        <v>9137</v>
      </c>
      <c r="Q930" s="178" t="s">
        <v>9138</v>
      </c>
      <c r="R930" s="178" t="s">
        <v>11927</v>
      </c>
      <c r="S930" s="178" t="s">
        <v>11927</v>
      </c>
      <c r="T930" s="178" t="s">
        <v>177</v>
      </c>
      <c r="U930" s="178">
        <v>80</v>
      </c>
      <c r="V930" s="178" t="s">
        <v>14693</v>
      </c>
      <c r="W930" s="177">
        <v>0</v>
      </c>
      <c r="X930" s="178">
        <v>0</v>
      </c>
      <c r="Y930" s="178" t="s">
        <v>173</v>
      </c>
      <c r="Z930" s="178" t="s">
        <v>25</v>
      </c>
      <c r="AA930" s="178" t="s">
        <v>189</v>
      </c>
      <c r="AB930" s="178">
        <v>1</v>
      </c>
      <c r="AC930" s="92">
        <v>0</v>
      </c>
      <c r="AD930" s="112">
        <f>IF(T930="SOPORTE_TELEFÓNICO",'BASE LIQUIDACION REDEBAN 2025'!$B$19,IF(AND(T930="VISITA_TÉCNICA",Z930="TIPO II"),'BASE LIQUIDACION REDEBAN 2025'!$B$18,'BASE LIQUIDACION REDEBAN 2025'!$B$17))</f>
        <v>35779.500569199998</v>
      </c>
      <c r="AE930" s="97">
        <v>0</v>
      </c>
      <c r="AF930" s="97">
        <f t="shared" si="14"/>
        <v>35779.500569199998</v>
      </c>
    </row>
    <row r="931" spans="1:32" s="85" customFormat="1" ht="13.15">
      <c r="A931" s="178" t="s">
        <v>72</v>
      </c>
      <c r="B931" s="95" t="str">
        <f>VLOOKUP(A931,'CENTRO DE COSTOS'!A:D,4,FALSE)</f>
        <v>MIGUEL JULIÁN HERNÁNDEZ GUARÍN</v>
      </c>
      <c r="C931" s="95" t="str">
        <f>VLOOKUP(A931,'CENTRO DE COSTOS'!A:D,2,FALSE)</f>
        <v>0004-0008</v>
      </c>
      <c r="D931" s="178">
        <v>68081</v>
      </c>
      <c r="E931" s="178">
        <v>2338298</v>
      </c>
      <c r="F931" s="178">
        <v>39856</v>
      </c>
      <c r="G931" s="178" t="s">
        <v>180</v>
      </c>
      <c r="H931" s="178" t="s">
        <v>4156</v>
      </c>
      <c r="I931" s="178" t="s">
        <v>14694</v>
      </c>
      <c r="J931" s="110" t="s">
        <v>167</v>
      </c>
      <c r="K931" s="178">
        <v>2338298</v>
      </c>
      <c r="L931" s="178" t="s">
        <v>14695</v>
      </c>
      <c r="M931" s="176">
        <v>45828.677777777775</v>
      </c>
      <c r="N931" s="176">
        <v>45836.376388888886</v>
      </c>
      <c r="O931" s="178" t="s">
        <v>9136</v>
      </c>
      <c r="P931" s="178" t="s">
        <v>9137</v>
      </c>
      <c r="Q931" s="178" t="s">
        <v>9138</v>
      </c>
      <c r="R931" s="178" t="s">
        <v>11927</v>
      </c>
      <c r="S931" s="178" t="s">
        <v>11927</v>
      </c>
      <c r="T931" s="178" t="s">
        <v>9971</v>
      </c>
      <c r="U931" s="178">
        <v>50</v>
      </c>
      <c r="V931" s="178" t="s">
        <v>14696</v>
      </c>
      <c r="W931" s="177" t="s">
        <v>14697</v>
      </c>
      <c r="X931" s="178" t="s">
        <v>11942</v>
      </c>
      <c r="Y931" s="178" t="s">
        <v>11943</v>
      </c>
      <c r="Z931" s="178" t="s">
        <v>30</v>
      </c>
      <c r="AA931" s="178" t="s">
        <v>189</v>
      </c>
      <c r="AB931" s="178">
        <v>0</v>
      </c>
      <c r="AC931" s="92" t="s">
        <v>259</v>
      </c>
      <c r="AD931" s="112">
        <f>IF(T931="SOPORTE_TELEFÓNICO",'BASE LIQUIDACION REDEBAN 2025'!$B$19,IF(AND(T931="VISITA_TÉCNICA",Z931="TIPO II"),'BASE LIQUIDACION REDEBAN 2025'!$B$18,'BASE LIQUIDACION REDEBAN 2025'!$B$17))</f>
        <v>35779.500569199998</v>
      </c>
      <c r="AE931" s="97">
        <v>0</v>
      </c>
      <c r="AF931" s="97">
        <f t="shared" si="14"/>
        <v>35779.500569199998</v>
      </c>
    </row>
    <row r="932" spans="1:32" s="85" customFormat="1" ht="13.15">
      <c r="A932" s="178" t="s">
        <v>72</v>
      </c>
      <c r="B932" s="95" t="str">
        <f>VLOOKUP(A932,'CENTRO DE COSTOS'!A:D,4,FALSE)</f>
        <v>MIGUEL JULIÁN HERNÁNDEZ GUARÍN</v>
      </c>
      <c r="C932" s="95" t="str">
        <f>VLOOKUP(A932,'CENTRO DE COSTOS'!A:D,2,FALSE)</f>
        <v>0004-0008</v>
      </c>
      <c r="D932" s="178">
        <v>68081</v>
      </c>
      <c r="E932" s="178">
        <v>2350021</v>
      </c>
      <c r="F932" s="178">
        <v>48121</v>
      </c>
      <c r="G932" s="178" t="s">
        <v>180</v>
      </c>
      <c r="H932" s="178" t="s">
        <v>4156</v>
      </c>
      <c r="I932" s="178" t="s">
        <v>14698</v>
      </c>
      <c r="J932" s="110" t="s">
        <v>167</v>
      </c>
      <c r="K932" s="178">
        <v>2350021</v>
      </c>
      <c r="L932" s="178" t="s">
        <v>14699</v>
      </c>
      <c r="M932" s="176">
        <v>45833.333333333336</v>
      </c>
      <c r="N932" s="176">
        <v>45836.378877314812</v>
      </c>
      <c r="O932" s="178" t="s">
        <v>9136</v>
      </c>
      <c r="P932" s="178" t="s">
        <v>9137</v>
      </c>
      <c r="Q932" s="178" t="s">
        <v>9138</v>
      </c>
      <c r="R932" s="178" t="s">
        <v>11927</v>
      </c>
      <c r="S932" s="178" t="s">
        <v>11927</v>
      </c>
      <c r="T932" s="178" t="s">
        <v>9971</v>
      </c>
      <c r="U932" s="178">
        <v>100</v>
      </c>
      <c r="V932" s="178" t="s">
        <v>14700</v>
      </c>
      <c r="W932" s="177" t="s">
        <v>14701</v>
      </c>
      <c r="X932" s="178" t="s">
        <v>11942</v>
      </c>
      <c r="Y932" s="178" t="s">
        <v>11943</v>
      </c>
      <c r="Z932" s="178" t="s">
        <v>30</v>
      </c>
      <c r="AA932" s="178" t="s">
        <v>189</v>
      </c>
      <c r="AB932" s="178">
        <v>0</v>
      </c>
      <c r="AC932" s="92" t="s">
        <v>412</v>
      </c>
      <c r="AD932" s="112">
        <f>IF(T932="SOPORTE_TELEFÓNICO",'BASE LIQUIDACION REDEBAN 2025'!$B$19,IF(AND(T932="VISITA_TÉCNICA",Z932="TIPO II"),'BASE LIQUIDACION REDEBAN 2025'!$B$18,'BASE LIQUIDACION REDEBAN 2025'!$B$17))</f>
        <v>35779.500569199998</v>
      </c>
      <c r="AE932" s="97">
        <v>0</v>
      </c>
      <c r="AF932" s="97">
        <f t="shared" si="14"/>
        <v>35779.500569199998</v>
      </c>
    </row>
    <row r="933" spans="1:32" s="85" customFormat="1" ht="13.15">
      <c r="A933" s="178" t="s">
        <v>76</v>
      </c>
      <c r="B933" s="95" t="str">
        <f>VLOOKUP(A933,'CENTRO DE COSTOS'!A:D,4,FALSE)</f>
        <v>DIEGO FERNANDO HENAO CARDONA</v>
      </c>
      <c r="C933" s="95" t="str">
        <f>VLOOKUP(A933,'CENTRO DE COSTOS'!A:D,2,FALSE)</f>
        <v>0004-0003</v>
      </c>
      <c r="D933" s="178">
        <v>76001</v>
      </c>
      <c r="E933" s="178">
        <v>2358438</v>
      </c>
      <c r="F933" s="178">
        <v>79290</v>
      </c>
      <c r="G933" s="178" t="s">
        <v>230</v>
      </c>
      <c r="H933" s="178" t="s">
        <v>76</v>
      </c>
      <c r="I933" s="178" t="s">
        <v>14702</v>
      </c>
      <c r="J933" s="110" t="s">
        <v>167</v>
      </c>
      <c r="K933" s="178">
        <v>2358438</v>
      </c>
      <c r="L933" s="178" t="s">
        <v>14703</v>
      </c>
      <c r="M933" s="176">
        <v>45834.413194444445</v>
      </c>
      <c r="N933" s="176">
        <v>45836.393750000003</v>
      </c>
      <c r="O933" s="178" t="s">
        <v>9136</v>
      </c>
      <c r="P933" s="178" t="s">
        <v>9137</v>
      </c>
      <c r="Q933" s="178" t="s">
        <v>9138</v>
      </c>
      <c r="R933" s="178" t="s">
        <v>11927</v>
      </c>
      <c r="S933" s="178" t="s">
        <v>11927</v>
      </c>
      <c r="T933" s="178" t="s">
        <v>177</v>
      </c>
      <c r="U933" s="178">
        <v>20</v>
      </c>
      <c r="V933" s="178" t="s">
        <v>14704</v>
      </c>
      <c r="W933" s="177">
        <v>0</v>
      </c>
      <c r="X933" s="178">
        <v>0</v>
      </c>
      <c r="Y933" s="178" t="s">
        <v>173</v>
      </c>
      <c r="Z933" s="178" t="s">
        <v>25</v>
      </c>
      <c r="AA933" s="178" t="s">
        <v>189</v>
      </c>
      <c r="AB933" s="178">
        <v>1</v>
      </c>
      <c r="AC933" s="92" t="s">
        <v>2183</v>
      </c>
      <c r="AD933" s="112">
        <f>IF(T933="SOPORTE_TELEFÓNICO",'BASE LIQUIDACION REDEBAN 2025'!$B$19,IF(AND(T933="VISITA_TÉCNICA",Z933="TIPO II"),'BASE LIQUIDACION REDEBAN 2025'!$B$18,'BASE LIQUIDACION REDEBAN 2025'!$B$17))</f>
        <v>35779.500569199998</v>
      </c>
      <c r="AE933" s="97">
        <v>0</v>
      </c>
      <c r="AF933" s="97">
        <f t="shared" si="14"/>
        <v>35779.500569199998</v>
      </c>
    </row>
    <row r="934" spans="1:32" s="85" customFormat="1" ht="13.15">
      <c r="A934" s="178" t="s">
        <v>90</v>
      </c>
      <c r="B934" s="95" t="str">
        <f>VLOOKUP(A934,'CENTRO DE COSTOS'!A:D,4,FALSE)</f>
        <v>JUAN SEBASTIÁN RÍOS CASTRILLÓN</v>
      </c>
      <c r="C934" s="95" t="str">
        <f>VLOOKUP(A934,'CENTRO DE COSTOS'!A:D,2,FALSE)</f>
        <v>0004-0005</v>
      </c>
      <c r="D934" s="178">
        <v>5001</v>
      </c>
      <c r="E934" s="178">
        <v>2337013</v>
      </c>
      <c r="F934" s="178">
        <v>44081</v>
      </c>
      <c r="G934" s="178" t="s">
        <v>290</v>
      </c>
      <c r="H934" s="178" t="s">
        <v>90</v>
      </c>
      <c r="I934" s="178" t="s">
        <v>14705</v>
      </c>
      <c r="J934" s="110" t="s">
        <v>167</v>
      </c>
      <c r="K934" s="178">
        <v>2337013</v>
      </c>
      <c r="L934" s="178" t="s">
        <v>14706</v>
      </c>
      <c r="M934" s="176">
        <v>45828.553472222222</v>
      </c>
      <c r="N934" s="176">
        <v>45836.421655092592</v>
      </c>
      <c r="O934" s="178" t="s">
        <v>9136</v>
      </c>
      <c r="P934" s="178" t="s">
        <v>9137</v>
      </c>
      <c r="Q934" s="178" t="s">
        <v>9138</v>
      </c>
      <c r="R934" s="178" t="s">
        <v>11927</v>
      </c>
      <c r="S934" s="178" t="s">
        <v>11927</v>
      </c>
      <c r="T934" s="178" t="s">
        <v>177</v>
      </c>
      <c r="U934" s="178">
        <v>270</v>
      </c>
      <c r="V934" s="178" t="s">
        <v>14707</v>
      </c>
      <c r="W934" s="177">
        <v>0</v>
      </c>
      <c r="X934" s="178">
        <v>0</v>
      </c>
      <c r="Y934" s="178" t="s">
        <v>173</v>
      </c>
      <c r="Z934" s="178" t="s">
        <v>25</v>
      </c>
      <c r="AA934" s="178" t="s">
        <v>189</v>
      </c>
      <c r="AB934" s="178">
        <v>1</v>
      </c>
      <c r="AC934" s="92" t="s">
        <v>1025</v>
      </c>
      <c r="AD934" s="112">
        <f>IF(T934="SOPORTE_TELEFÓNICO",'BASE LIQUIDACION REDEBAN 2025'!$B$19,IF(AND(T934="VISITA_TÉCNICA",Z934="TIPO II"),'BASE LIQUIDACION REDEBAN 2025'!$B$18,'BASE LIQUIDACION REDEBAN 2025'!$B$17))</f>
        <v>35779.500569199998</v>
      </c>
      <c r="AE934" s="97">
        <v>0</v>
      </c>
      <c r="AF934" s="97">
        <f t="shared" si="14"/>
        <v>35779.500569199998</v>
      </c>
    </row>
    <row r="935" spans="1:32" s="85" customFormat="1" ht="13.15">
      <c r="A935" s="178" t="s">
        <v>91</v>
      </c>
      <c r="B935" s="95" t="str">
        <f>VLOOKUP(A935,'CENTRO DE COSTOS'!A:D,4,FALSE)</f>
        <v>JOSE MAURICIO HERNANDEZ ROJAS</v>
      </c>
      <c r="C935" s="95" t="str">
        <f>VLOOKUP(A935,'CENTRO DE COSTOS'!A:D,2,FALSE)</f>
        <v>0004-0001</v>
      </c>
      <c r="D935" s="178">
        <v>23417</v>
      </c>
      <c r="E935" s="178">
        <v>2350909</v>
      </c>
      <c r="F935" s="178">
        <v>46828</v>
      </c>
      <c r="G935" s="178" t="s">
        <v>612</v>
      </c>
      <c r="H935" s="178" t="s">
        <v>6638</v>
      </c>
      <c r="I935" s="178" t="s">
        <v>14708</v>
      </c>
      <c r="J935" s="110" t="s">
        <v>167</v>
      </c>
      <c r="K935" s="178">
        <v>2350909</v>
      </c>
      <c r="L935" s="178" t="s">
        <v>14709</v>
      </c>
      <c r="M935" s="176">
        <v>45833.345833333333</v>
      </c>
      <c r="N935" s="176">
        <v>45836.422789351855</v>
      </c>
      <c r="O935" s="178" t="s">
        <v>9136</v>
      </c>
      <c r="P935" s="178" t="s">
        <v>9137</v>
      </c>
      <c r="Q935" s="178" t="s">
        <v>9138</v>
      </c>
      <c r="R935" s="178" t="s">
        <v>11927</v>
      </c>
      <c r="S935" s="178" t="s">
        <v>11927</v>
      </c>
      <c r="T935" s="178" t="s">
        <v>177</v>
      </c>
      <c r="U935" s="178">
        <v>50</v>
      </c>
      <c r="V935" s="178" t="s">
        <v>14710</v>
      </c>
      <c r="W935" s="177">
        <v>0</v>
      </c>
      <c r="X935" s="178">
        <v>0</v>
      </c>
      <c r="Y935" s="178" t="s">
        <v>173</v>
      </c>
      <c r="Z935" s="178" t="s">
        <v>28</v>
      </c>
      <c r="AA935" s="178" t="s">
        <v>189</v>
      </c>
      <c r="AB935" s="178">
        <v>1</v>
      </c>
      <c r="AC935" s="92" t="s">
        <v>1394</v>
      </c>
      <c r="AD935" s="112">
        <f>IF(T935="SOPORTE_TELEFÓNICO",'BASE LIQUIDACION REDEBAN 2025'!$B$19,IF(AND(T935="VISITA_TÉCNICA",Z935="TIPO II"),'BASE LIQUIDACION REDEBAN 2025'!$B$18,'BASE LIQUIDACION REDEBAN 2025'!$B$17))</f>
        <v>67654.12000000001</v>
      </c>
      <c r="AE935" s="97">
        <v>0</v>
      </c>
      <c r="AF935" s="97">
        <f t="shared" si="14"/>
        <v>67654.12000000001</v>
      </c>
    </row>
    <row r="936" spans="1:32" s="85" customFormat="1" ht="13.15">
      <c r="A936" s="178" t="s">
        <v>80</v>
      </c>
      <c r="B936" s="95" t="str">
        <f>VLOOKUP(A936,'CENTRO DE COSTOS'!A:D,4,FALSE)</f>
        <v>JOSE MAURICIO HERNANDEZ ROJAS</v>
      </c>
      <c r="C936" s="95" t="str">
        <f>VLOOKUP(A936,'CENTRO DE COSTOS'!A:D,2,FALSE)</f>
        <v>0004-0001</v>
      </c>
      <c r="D936" s="178">
        <v>13001</v>
      </c>
      <c r="E936" s="178">
        <v>2362437</v>
      </c>
      <c r="F936" s="178">
        <v>77997</v>
      </c>
      <c r="G936" s="178" t="s">
        <v>364</v>
      </c>
      <c r="H936" s="178" t="s">
        <v>80</v>
      </c>
      <c r="I936" s="178" t="s">
        <v>14711</v>
      </c>
      <c r="J936" s="110" t="s">
        <v>167</v>
      </c>
      <c r="K936" s="178">
        <v>2362437</v>
      </c>
      <c r="L936" s="178" t="s">
        <v>14712</v>
      </c>
      <c r="M936" s="176">
        <v>45835.333333333336</v>
      </c>
      <c r="N936" s="176">
        <v>45836.423784722225</v>
      </c>
      <c r="O936" s="178" t="s">
        <v>9136</v>
      </c>
      <c r="P936" s="178" t="s">
        <v>9137</v>
      </c>
      <c r="Q936" s="178" t="s">
        <v>9138</v>
      </c>
      <c r="R936" s="178" t="s">
        <v>11927</v>
      </c>
      <c r="S936" s="178" t="s">
        <v>11927</v>
      </c>
      <c r="T936" s="178" t="s">
        <v>177</v>
      </c>
      <c r="U936" s="178">
        <v>30</v>
      </c>
      <c r="V936" s="178" t="s">
        <v>14713</v>
      </c>
      <c r="W936" s="177">
        <v>0</v>
      </c>
      <c r="X936" s="178">
        <v>0</v>
      </c>
      <c r="Y936" s="178" t="s">
        <v>173</v>
      </c>
      <c r="Z936" s="178" t="s">
        <v>25</v>
      </c>
      <c r="AA936" s="178" t="s">
        <v>189</v>
      </c>
      <c r="AB936" s="178">
        <v>1</v>
      </c>
      <c r="AC936" s="92" t="s">
        <v>10117</v>
      </c>
      <c r="AD936" s="112">
        <f>IF(T936="SOPORTE_TELEFÓNICO",'BASE LIQUIDACION REDEBAN 2025'!$B$19,IF(AND(T936="VISITA_TÉCNICA",Z936="TIPO II"),'BASE LIQUIDACION REDEBAN 2025'!$B$18,'BASE LIQUIDACION REDEBAN 2025'!$B$17))</f>
        <v>35779.500569199998</v>
      </c>
      <c r="AE936" s="97">
        <v>0</v>
      </c>
      <c r="AF936" s="97">
        <f t="shared" si="14"/>
        <v>35779.500569199998</v>
      </c>
    </row>
    <row r="937" spans="1:32" s="85" customFormat="1" ht="13.15">
      <c r="A937" s="178" t="s">
        <v>76</v>
      </c>
      <c r="B937" s="95" t="str">
        <f>VLOOKUP(A937,'CENTRO DE COSTOS'!A:D,4,FALSE)</f>
        <v>DIEGO FERNANDO HENAO CARDONA</v>
      </c>
      <c r="C937" s="95" t="str">
        <f>VLOOKUP(A937,'CENTRO DE COSTOS'!A:D,2,FALSE)</f>
        <v>0004-0003</v>
      </c>
      <c r="D937" s="178">
        <v>76001</v>
      </c>
      <c r="E937" s="178">
        <v>2366300</v>
      </c>
      <c r="F937" s="178">
        <v>79048</v>
      </c>
      <c r="G937" s="178" t="s">
        <v>230</v>
      </c>
      <c r="H937" s="178" t="s">
        <v>76</v>
      </c>
      <c r="I937" s="178" t="s">
        <v>5062</v>
      </c>
      <c r="J937" s="110" t="s">
        <v>167</v>
      </c>
      <c r="K937" s="178">
        <v>2366300</v>
      </c>
      <c r="L937" s="178" t="s">
        <v>14714</v>
      </c>
      <c r="M937" s="176">
        <v>45835.545567129629</v>
      </c>
      <c r="N937" s="176">
        <v>45836.425150462965</v>
      </c>
      <c r="O937" s="178" t="s">
        <v>9136</v>
      </c>
      <c r="P937" s="178" t="s">
        <v>9137</v>
      </c>
      <c r="Q937" s="178" t="s">
        <v>9138</v>
      </c>
      <c r="R937" s="178" t="s">
        <v>11927</v>
      </c>
      <c r="S937" s="178" t="s">
        <v>11927</v>
      </c>
      <c r="T937" s="178" t="s">
        <v>177</v>
      </c>
      <c r="U937" s="178">
        <v>10</v>
      </c>
      <c r="V937" s="178" t="s">
        <v>14715</v>
      </c>
      <c r="W937" s="177">
        <v>0</v>
      </c>
      <c r="X937" s="178">
        <v>0</v>
      </c>
      <c r="Y937" s="178" t="s">
        <v>173</v>
      </c>
      <c r="Z937" s="178" t="s">
        <v>25</v>
      </c>
      <c r="AA937" s="178" t="s">
        <v>189</v>
      </c>
      <c r="AB937" s="178">
        <v>1</v>
      </c>
      <c r="AC937" s="92" t="s">
        <v>280</v>
      </c>
      <c r="AD937" s="112">
        <f>IF(T937="SOPORTE_TELEFÓNICO",'BASE LIQUIDACION REDEBAN 2025'!$B$19,IF(AND(T937="VISITA_TÉCNICA",Z937="TIPO II"),'BASE LIQUIDACION REDEBAN 2025'!$B$18,'BASE LIQUIDACION REDEBAN 2025'!$B$17))</f>
        <v>35779.500569199998</v>
      </c>
      <c r="AE937" s="97">
        <v>0</v>
      </c>
      <c r="AF937" s="97">
        <f t="shared" si="14"/>
        <v>35779.500569199998</v>
      </c>
    </row>
    <row r="938" spans="1:32" s="85" customFormat="1" ht="13.15">
      <c r="A938" s="178" t="s">
        <v>90</v>
      </c>
      <c r="B938" s="95" t="str">
        <f>VLOOKUP(A938,'CENTRO DE COSTOS'!A:D,4,FALSE)</f>
        <v>JUAN SEBASTIÁN RÍOS CASTRILLÓN</v>
      </c>
      <c r="C938" s="95" t="str">
        <f>VLOOKUP(A938,'CENTRO DE COSTOS'!A:D,2,FALSE)</f>
        <v>0004-0005</v>
      </c>
      <c r="D938" s="178">
        <v>5001</v>
      </c>
      <c r="E938" s="178">
        <v>2333035</v>
      </c>
      <c r="F938" s="178">
        <v>79438</v>
      </c>
      <c r="G938" s="178" t="s">
        <v>290</v>
      </c>
      <c r="H938" s="178" t="s">
        <v>90</v>
      </c>
      <c r="I938" s="178" t="s">
        <v>14716</v>
      </c>
      <c r="J938" s="110" t="s">
        <v>167</v>
      </c>
      <c r="K938" s="178">
        <v>2333035</v>
      </c>
      <c r="L938" s="178" t="s">
        <v>14717</v>
      </c>
      <c r="M938" s="176">
        <v>45828.333333333336</v>
      </c>
      <c r="N938" s="176">
        <v>45836.426759259259</v>
      </c>
      <c r="O938" s="178" t="s">
        <v>9136</v>
      </c>
      <c r="P938" s="178" t="s">
        <v>9137</v>
      </c>
      <c r="Q938" s="178" t="s">
        <v>9138</v>
      </c>
      <c r="R938" s="178" t="s">
        <v>11927</v>
      </c>
      <c r="S938" s="178" t="s">
        <v>11927</v>
      </c>
      <c r="T938" s="178" t="s">
        <v>177</v>
      </c>
      <c r="U938" s="178">
        <v>10</v>
      </c>
      <c r="V938" s="178" t="s">
        <v>14718</v>
      </c>
      <c r="W938" s="177">
        <v>0</v>
      </c>
      <c r="X938" s="178">
        <v>0</v>
      </c>
      <c r="Y938" s="178" t="s">
        <v>173</v>
      </c>
      <c r="Z938" s="178" t="s">
        <v>25</v>
      </c>
      <c r="AA938" s="178" t="s">
        <v>189</v>
      </c>
      <c r="AB938" s="178">
        <v>1</v>
      </c>
      <c r="AC938" s="92" t="s">
        <v>1288</v>
      </c>
      <c r="AD938" s="112">
        <f>IF(T938="SOPORTE_TELEFÓNICO",'BASE LIQUIDACION REDEBAN 2025'!$B$19,IF(AND(T938="VISITA_TÉCNICA",Z938="TIPO II"),'BASE LIQUIDACION REDEBAN 2025'!$B$18,'BASE LIQUIDACION REDEBAN 2025'!$B$17))</f>
        <v>35779.500569199998</v>
      </c>
      <c r="AE938" s="97">
        <v>0</v>
      </c>
      <c r="AF938" s="97">
        <f t="shared" si="14"/>
        <v>35779.500569199998</v>
      </c>
    </row>
    <row r="939" spans="1:32" s="85" customFormat="1" ht="13.15">
      <c r="A939" s="178" t="s">
        <v>90</v>
      </c>
      <c r="B939" s="95" t="str">
        <f>VLOOKUP(A939,'CENTRO DE COSTOS'!A:D,4,FALSE)</f>
        <v>JUAN SEBASTIÁN RÍOS CASTRILLÓN</v>
      </c>
      <c r="C939" s="95" t="str">
        <f>VLOOKUP(A939,'CENTRO DE COSTOS'!A:D,2,FALSE)</f>
        <v>0004-0005</v>
      </c>
      <c r="D939" s="178">
        <v>5266</v>
      </c>
      <c r="E939" s="178">
        <v>2338749</v>
      </c>
      <c r="F939" s="178">
        <v>78664</v>
      </c>
      <c r="G939" s="178" t="s">
        <v>290</v>
      </c>
      <c r="H939" s="178" t="s">
        <v>4551</v>
      </c>
      <c r="I939" s="178" t="s">
        <v>4552</v>
      </c>
      <c r="J939" s="110" t="s">
        <v>167</v>
      </c>
      <c r="K939" s="178">
        <v>2338749</v>
      </c>
      <c r="L939" s="178" t="s">
        <v>14719</v>
      </c>
      <c r="M939" s="176">
        <v>45828.709027777775</v>
      </c>
      <c r="N939" s="176">
        <v>45836.429675925923</v>
      </c>
      <c r="O939" s="178" t="s">
        <v>9136</v>
      </c>
      <c r="P939" s="178" t="s">
        <v>9137</v>
      </c>
      <c r="Q939" s="178" t="s">
        <v>9138</v>
      </c>
      <c r="R939" s="178" t="s">
        <v>11927</v>
      </c>
      <c r="S939" s="178" t="s">
        <v>11927</v>
      </c>
      <c r="T939" s="178" t="s">
        <v>177</v>
      </c>
      <c r="U939" s="178">
        <v>50</v>
      </c>
      <c r="V939" s="178" t="s">
        <v>14720</v>
      </c>
      <c r="W939" s="177">
        <v>0</v>
      </c>
      <c r="X939" s="178">
        <v>0</v>
      </c>
      <c r="Y939" s="178" t="s">
        <v>173</v>
      </c>
      <c r="Z939" s="178" t="s">
        <v>25</v>
      </c>
      <c r="AA939" s="178" t="s">
        <v>189</v>
      </c>
      <c r="AB939" s="178">
        <v>1</v>
      </c>
      <c r="AC939" s="92" t="s">
        <v>12094</v>
      </c>
      <c r="AD939" s="112">
        <f>IF(T939="SOPORTE_TELEFÓNICO",'BASE LIQUIDACION REDEBAN 2025'!$B$19,IF(AND(T939="VISITA_TÉCNICA",Z939="TIPO II"),'BASE LIQUIDACION REDEBAN 2025'!$B$18,'BASE LIQUIDACION REDEBAN 2025'!$B$17))</f>
        <v>35779.500569199998</v>
      </c>
      <c r="AE939" s="97">
        <v>0</v>
      </c>
      <c r="AF939" s="97">
        <f t="shared" si="14"/>
        <v>35779.500569199998</v>
      </c>
    </row>
    <row r="940" spans="1:32" s="85" customFormat="1" ht="13.15">
      <c r="A940" s="178" t="s">
        <v>72</v>
      </c>
      <c r="B940" s="95" t="str">
        <f>VLOOKUP(A940,'CENTRO DE COSTOS'!A:D,4,FALSE)</f>
        <v>MIGUEL JULIÁN HERNÁNDEZ GUARÍN</v>
      </c>
      <c r="C940" s="95" t="str">
        <f>VLOOKUP(A940,'CENTRO DE COSTOS'!A:D,2,FALSE)</f>
        <v>0004-0008</v>
      </c>
      <c r="D940" s="178">
        <v>68001</v>
      </c>
      <c r="E940" s="178">
        <v>2364118</v>
      </c>
      <c r="F940" s="178">
        <v>78753</v>
      </c>
      <c r="G940" s="178" t="s">
        <v>180</v>
      </c>
      <c r="H940" s="178" t="s">
        <v>72</v>
      </c>
      <c r="I940" s="178" t="s">
        <v>12338</v>
      </c>
      <c r="J940" s="110" t="s">
        <v>167</v>
      </c>
      <c r="K940" s="178">
        <v>2364118</v>
      </c>
      <c r="L940" s="178" t="s">
        <v>14721</v>
      </c>
      <c r="M940" s="176">
        <v>45835.380104166667</v>
      </c>
      <c r="N940" s="176">
        <v>45836.430960648147</v>
      </c>
      <c r="O940" s="178" t="s">
        <v>9136</v>
      </c>
      <c r="P940" s="178" t="s">
        <v>9137</v>
      </c>
      <c r="Q940" s="178" t="s">
        <v>9138</v>
      </c>
      <c r="R940" s="178" t="s">
        <v>11927</v>
      </c>
      <c r="S940" s="178" t="s">
        <v>11927</v>
      </c>
      <c r="T940" s="178" t="s">
        <v>177</v>
      </c>
      <c r="U940" s="178">
        <v>40</v>
      </c>
      <c r="V940" s="178" t="s">
        <v>14722</v>
      </c>
      <c r="W940" s="177">
        <v>0</v>
      </c>
      <c r="X940" s="178">
        <v>0</v>
      </c>
      <c r="Y940" s="178" t="s">
        <v>173</v>
      </c>
      <c r="Z940" s="178" t="s">
        <v>25</v>
      </c>
      <c r="AA940" s="178" t="s">
        <v>189</v>
      </c>
      <c r="AB940" s="178">
        <v>1</v>
      </c>
      <c r="AC940" s="92" t="s">
        <v>1632</v>
      </c>
      <c r="AD940" s="112">
        <f>IF(T940="SOPORTE_TELEFÓNICO",'BASE LIQUIDACION REDEBAN 2025'!$B$19,IF(AND(T940="VISITA_TÉCNICA",Z940="TIPO II"),'BASE LIQUIDACION REDEBAN 2025'!$B$18,'BASE LIQUIDACION REDEBAN 2025'!$B$17))</f>
        <v>35779.500569199998</v>
      </c>
      <c r="AE940" s="97">
        <v>0</v>
      </c>
      <c r="AF940" s="97">
        <f t="shared" si="14"/>
        <v>35779.500569199998</v>
      </c>
    </row>
    <row r="941" spans="1:32" s="85" customFormat="1" ht="13.15">
      <c r="A941" s="178" t="s">
        <v>90</v>
      </c>
      <c r="B941" s="95" t="str">
        <f>VLOOKUP(A941,'CENTRO DE COSTOS'!A:D,4,FALSE)</f>
        <v>JUAN SEBASTIÁN RÍOS CASTRILLÓN</v>
      </c>
      <c r="C941" s="95" t="str">
        <f>VLOOKUP(A941,'CENTRO DE COSTOS'!A:D,2,FALSE)</f>
        <v>0004-0005</v>
      </c>
      <c r="D941" s="178">
        <v>5001</v>
      </c>
      <c r="E941" s="178">
        <v>2336784</v>
      </c>
      <c r="F941" s="178">
        <v>77639</v>
      </c>
      <c r="G941" s="178" t="s">
        <v>290</v>
      </c>
      <c r="H941" s="178" t="s">
        <v>90</v>
      </c>
      <c r="I941" s="178" t="s">
        <v>14723</v>
      </c>
      <c r="J941" s="110" t="s">
        <v>167</v>
      </c>
      <c r="K941" s="178">
        <v>2336784</v>
      </c>
      <c r="L941" s="178" t="s">
        <v>14724</v>
      </c>
      <c r="M941" s="176">
        <v>45828.538888888892</v>
      </c>
      <c r="N941" s="176">
        <v>45836.432893518519</v>
      </c>
      <c r="O941" s="178" t="s">
        <v>9136</v>
      </c>
      <c r="P941" s="178" t="s">
        <v>9137</v>
      </c>
      <c r="Q941" s="178" t="s">
        <v>9138</v>
      </c>
      <c r="R941" s="178" t="s">
        <v>11927</v>
      </c>
      <c r="S941" s="178" t="s">
        <v>11927</v>
      </c>
      <c r="T941" s="178" t="s">
        <v>177</v>
      </c>
      <c r="U941" s="178">
        <v>240</v>
      </c>
      <c r="V941" s="178" t="s">
        <v>14725</v>
      </c>
      <c r="W941" s="177">
        <v>0</v>
      </c>
      <c r="X941" s="178">
        <v>0</v>
      </c>
      <c r="Y941" s="178" t="s">
        <v>173</v>
      </c>
      <c r="Z941" s="178" t="s">
        <v>25</v>
      </c>
      <c r="AA941" s="178" t="s">
        <v>189</v>
      </c>
      <c r="AB941" s="178">
        <v>1</v>
      </c>
      <c r="AC941" s="92" t="s">
        <v>1180</v>
      </c>
      <c r="AD941" s="112">
        <f>IF(T941="SOPORTE_TELEFÓNICO",'BASE LIQUIDACION REDEBAN 2025'!$B$19,IF(AND(T941="VISITA_TÉCNICA",Z941="TIPO II"),'BASE LIQUIDACION REDEBAN 2025'!$B$18,'BASE LIQUIDACION REDEBAN 2025'!$B$17))</f>
        <v>35779.500569199998</v>
      </c>
      <c r="AE941" s="97">
        <v>0</v>
      </c>
      <c r="AF941" s="97">
        <f t="shared" si="14"/>
        <v>35779.500569199998</v>
      </c>
    </row>
    <row r="942" spans="1:32" s="85" customFormat="1" ht="13.15">
      <c r="A942" s="178" t="s">
        <v>76</v>
      </c>
      <c r="B942" s="95" t="str">
        <f>VLOOKUP(A942,'CENTRO DE COSTOS'!A:D,4,FALSE)</f>
        <v>DIEGO FERNANDO HENAO CARDONA</v>
      </c>
      <c r="C942" s="95" t="str">
        <f>VLOOKUP(A942,'CENTRO DE COSTOS'!A:D,2,FALSE)</f>
        <v>0004-0003</v>
      </c>
      <c r="D942" s="178">
        <v>76001</v>
      </c>
      <c r="E942" s="178">
        <v>2357580</v>
      </c>
      <c r="F942" s="178">
        <v>79049</v>
      </c>
      <c r="G942" s="178" t="s">
        <v>230</v>
      </c>
      <c r="H942" s="178" t="s">
        <v>76</v>
      </c>
      <c r="I942" s="178" t="s">
        <v>14726</v>
      </c>
      <c r="J942" s="110" t="s">
        <v>167</v>
      </c>
      <c r="K942" s="178">
        <v>2357580</v>
      </c>
      <c r="L942" s="178" t="s">
        <v>14727</v>
      </c>
      <c r="M942" s="176">
        <v>45834.367361111108</v>
      </c>
      <c r="N942" s="176">
        <v>45836.437164351853</v>
      </c>
      <c r="O942" s="178" t="s">
        <v>9136</v>
      </c>
      <c r="P942" s="178" t="s">
        <v>9137</v>
      </c>
      <c r="Q942" s="178" t="s">
        <v>9138</v>
      </c>
      <c r="R942" s="178" t="s">
        <v>11927</v>
      </c>
      <c r="S942" s="178" t="s">
        <v>11927</v>
      </c>
      <c r="T942" s="178" t="s">
        <v>177</v>
      </c>
      <c r="U942" s="178">
        <v>10</v>
      </c>
      <c r="V942" s="178" t="s">
        <v>14728</v>
      </c>
      <c r="W942" s="177">
        <v>0</v>
      </c>
      <c r="X942" s="178">
        <v>0</v>
      </c>
      <c r="Y942" s="178" t="s">
        <v>173</v>
      </c>
      <c r="Z942" s="178" t="s">
        <v>25</v>
      </c>
      <c r="AA942" s="178" t="s">
        <v>189</v>
      </c>
      <c r="AB942" s="178">
        <v>1</v>
      </c>
      <c r="AC942" s="92" t="s">
        <v>14193</v>
      </c>
      <c r="AD942" s="112">
        <f>IF(T942="SOPORTE_TELEFÓNICO",'BASE LIQUIDACION REDEBAN 2025'!$B$19,IF(AND(T942="VISITA_TÉCNICA",Z942="TIPO II"),'BASE LIQUIDACION REDEBAN 2025'!$B$18,'BASE LIQUIDACION REDEBAN 2025'!$B$17))</f>
        <v>35779.500569199998</v>
      </c>
      <c r="AE942" s="97">
        <v>0</v>
      </c>
      <c r="AF942" s="97">
        <f t="shared" si="14"/>
        <v>35779.500569199998</v>
      </c>
    </row>
    <row r="943" spans="1:32" s="85" customFormat="1" ht="13.15">
      <c r="A943" s="178" t="s">
        <v>90</v>
      </c>
      <c r="B943" s="95" t="str">
        <f>VLOOKUP(A943,'CENTRO DE COSTOS'!A:D,4,FALSE)</f>
        <v>JUAN SEBASTIÁN RÍOS CASTRILLÓN</v>
      </c>
      <c r="C943" s="95" t="str">
        <f>VLOOKUP(A943,'CENTRO DE COSTOS'!A:D,2,FALSE)</f>
        <v>0004-0005</v>
      </c>
      <c r="D943" s="178">
        <v>5088</v>
      </c>
      <c r="E943" s="178">
        <v>2339932</v>
      </c>
      <c r="F943" s="178">
        <v>77262</v>
      </c>
      <c r="G943" s="178" t="s">
        <v>290</v>
      </c>
      <c r="H943" s="178" t="s">
        <v>291</v>
      </c>
      <c r="I943" s="178" t="s">
        <v>14729</v>
      </c>
      <c r="J943" s="110" t="s">
        <v>167</v>
      </c>
      <c r="K943" s="178">
        <v>2339932</v>
      </c>
      <c r="L943" s="178" t="s">
        <v>14730</v>
      </c>
      <c r="M943" s="176">
        <v>45829.439583333333</v>
      </c>
      <c r="N943" s="176">
        <v>45836.460069444445</v>
      </c>
      <c r="O943" s="178" t="s">
        <v>9136</v>
      </c>
      <c r="P943" s="178" t="s">
        <v>9137</v>
      </c>
      <c r="Q943" s="178" t="s">
        <v>9138</v>
      </c>
      <c r="R943" s="178" t="s">
        <v>11927</v>
      </c>
      <c r="S943" s="178" t="s">
        <v>11927</v>
      </c>
      <c r="T943" s="178" t="s">
        <v>177</v>
      </c>
      <c r="U943" s="178">
        <v>20</v>
      </c>
      <c r="V943" s="178" t="s">
        <v>14731</v>
      </c>
      <c r="W943" s="177">
        <v>0</v>
      </c>
      <c r="X943" s="178">
        <v>0</v>
      </c>
      <c r="Y943" s="178" t="s">
        <v>173</v>
      </c>
      <c r="Z943" s="178" t="s">
        <v>25</v>
      </c>
      <c r="AA943" s="178" t="s">
        <v>189</v>
      </c>
      <c r="AB943" s="178">
        <v>1</v>
      </c>
      <c r="AC943" s="92" t="s">
        <v>3735</v>
      </c>
      <c r="AD943" s="112">
        <f>IF(T943="SOPORTE_TELEFÓNICO",'BASE LIQUIDACION REDEBAN 2025'!$B$19,IF(AND(T943="VISITA_TÉCNICA",Z943="TIPO II"),'BASE LIQUIDACION REDEBAN 2025'!$B$18,'BASE LIQUIDACION REDEBAN 2025'!$B$17))</f>
        <v>35779.500569199998</v>
      </c>
      <c r="AE943" s="97">
        <v>0</v>
      </c>
      <c r="AF943" s="97">
        <f t="shared" ref="AF943:AF972" si="15">IF(T943="VISITA_TÉCNICA",AD943*AB943,AD943)</f>
        <v>35779.500569199998</v>
      </c>
    </row>
    <row r="944" spans="1:32" s="85" customFormat="1" ht="13.15">
      <c r="A944" s="178" t="s">
        <v>90</v>
      </c>
      <c r="B944" s="95" t="str">
        <f>VLOOKUP(A944,'CENTRO DE COSTOS'!A:D,4,FALSE)</f>
        <v>JUAN SEBASTIÁN RÍOS CASTRILLÓN</v>
      </c>
      <c r="C944" s="95" t="str">
        <f>VLOOKUP(A944,'CENTRO DE COSTOS'!A:D,2,FALSE)</f>
        <v>0004-0005</v>
      </c>
      <c r="D944" s="178">
        <v>5088</v>
      </c>
      <c r="E944" s="178">
        <v>2343302</v>
      </c>
      <c r="F944" s="178">
        <v>77188</v>
      </c>
      <c r="G944" s="178" t="s">
        <v>290</v>
      </c>
      <c r="H944" s="178" t="s">
        <v>291</v>
      </c>
      <c r="I944" s="178" t="s">
        <v>14732</v>
      </c>
      <c r="J944" s="110" t="s">
        <v>167</v>
      </c>
      <c r="K944" s="178">
        <v>2343302</v>
      </c>
      <c r="L944" s="178" t="s">
        <v>14733</v>
      </c>
      <c r="M944" s="176">
        <v>45832.333333333336</v>
      </c>
      <c r="N944" s="176">
        <v>45836.462835648148</v>
      </c>
      <c r="O944" s="178" t="s">
        <v>9136</v>
      </c>
      <c r="P944" s="178" t="s">
        <v>9137</v>
      </c>
      <c r="Q944" s="178" t="s">
        <v>9138</v>
      </c>
      <c r="R944" s="178" t="s">
        <v>11927</v>
      </c>
      <c r="S944" s="178" t="s">
        <v>11927</v>
      </c>
      <c r="T944" s="178" t="s">
        <v>177</v>
      </c>
      <c r="U944" s="178">
        <v>110</v>
      </c>
      <c r="V944" s="178" t="s">
        <v>14734</v>
      </c>
      <c r="W944" s="177">
        <v>0</v>
      </c>
      <c r="X944" s="178">
        <v>0</v>
      </c>
      <c r="Y944" s="178" t="s">
        <v>173</v>
      </c>
      <c r="Z944" s="178" t="s">
        <v>25</v>
      </c>
      <c r="AA944" s="178" t="s">
        <v>189</v>
      </c>
      <c r="AB944" s="178">
        <v>1</v>
      </c>
      <c r="AC944" s="92" t="s">
        <v>3735</v>
      </c>
      <c r="AD944" s="112">
        <f>IF(T944="SOPORTE_TELEFÓNICO",'BASE LIQUIDACION REDEBAN 2025'!$B$19,IF(AND(T944="VISITA_TÉCNICA",Z944="TIPO II"),'BASE LIQUIDACION REDEBAN 2025'!$B$18,'BASE LIQUIDACION REDEBAN 2025'!$B$17))</f>
        <v>35779.500569199998</v>
      </c>
      <c r="AE944" s="97">
        <v>0</v>
      </c>
      <c r="AF944" s="97">
        <f t="shared" si="15"/>
        <v>35779.500569199998</v>
      </c>
    </row>
    <row r="945" spans="1:32" s="85" customFormat="1" ht="13.15">
      <c r="A945" s="178" t="s">
        <v>97</v>
      </c>
      <c r="B945" s="95" t="str">
        <f>VLOOKUP(A945,'CENTRO DE COSTOS'!A:D,4,FALSE)</f>
        <v>JOSE MAURICIO HERNANDEZ ROJAS</v>
      </c>
      <c r="C945" s="95" t="str">
        <f>VLOOKUP(A945,'CENTRO DE COSTOS'!A:D,2,FALSE)</f>
        <v>0004-0001</v>
      </c>
      <c r="D945" s="178">
        <v>70001</v>
      </c>
      <c r="E945" s="178">
        <v>2365933</v>
      </c>
      <c r="F945" s="178">
        <v>79137</v>
      </c>
      <c r="G945" s="178" t="s">
        <v>730</v>
      </c>
      <c r="H945" s="178" t="s">
        <v>97</v>
      </c>
      <c r="I945" s="178" t="s">
        <v>13653</v>
      </c>
      <c r="J945" s="110" t="s">
        <v>167</v>
      </c>
      <c r="K945" s="178">
        <v>2365933</v>
      </c>
      <c r="L945" s="178" t="s">
        <v>14735</v>
      </c>
      <c r="M945" s="176">
        <v>45835.513831018521</v>
      </c>
      <c r="N945" s="176">
        <v>45836.464189814818</v>
      </c>
      <c r="O945" s="178" t="s">
        <v>9136</v>
      </c>
      <c r="P945" s="178" t="s">
        <v>9137</v>
      </c>
      <c r="Q945" s="178" t="s">
        <v>9138</v>
      </c>
      <c r="R945" s="178" t="s">
        <v>11927</v>
      </c>
      <c r="S945" s="178" t="s">
        <v>11927</v>
      </c>
      <c r="T945" s="178" t="s">
        <v>177</v>
      </c>
      <c r="U945" s="178">
        <v>20</v>
      </c>
      <c r="V945" s="178" t="s">
        <v>14736</v>
      </c>
      <c r="W945" s="177">
        <v>0</v>
      </c>
      <c r="X945" s="178">
        <v>0</v>
      </c>
      <c r="Y945" s="178" t="s">
        <v>173</v>
      </c>
      <c r="Z945" s="178" t="s">
        <v>25</v>
      </c>
      <c r="AA945" s="178" t="s">
        <v>189</v>
      </c>
      <c r="AB945" s="178">
        <v>1</v>
      </c>
      <c r="AC945" s="92" t="s">
        <v>818</v>
      </c>
      <c r="AD945" s="112">
        <f>IF(T945="SOPORTE_TELEFÓNICO",'BASE LIQUIDACION REDEBAN 2025'!$B$19,IF(AND(T945="VISITA_TÉCNICA",Z945="TIPO II"),'BASE LIQUIDACION REDEBAN 2025'!$B$18,'BASE LIQUIDACION REDEBAN 2025'!$B$17))</f>
        <v>35779.500569199998</v>
      </c>
      <c r="AE945" s="97">
        <v>0</v>
      </c>
      <c r="AF945" s="97">
        <f t="shared" si="15"/>
        <v>35779.500569199998</v>
      </c>
    </row>
    <row r="946" spans="1:32" s="85" customFormat="1" ht="13.15">
      <c r="A946" s="178" t="s">
        <v>90</v>
      </c>
      <c r="B946" s="95" t="str">
        <f>VLOOKUP(A946,'CENTRO DE COSTOS'!A:D,4,FALSE)</f>
        <v>JUAN SEBASTIÁN RÍOS CASTRILLÓN</v>
      </c>
      <c r="C946" s="95" t="str">
        <f>VLOOKUP(A946,'CENTRO DE COSTOS'!A:D,2,FALSE)</f>
        <v>0004-0005</v>
      </c>
      <c r="D946" s="178">
        <v>5001</v>
      </c>
      <c r="E946" s="178">
        <v>2338704</v>
      </c>
      <c r="F946" s="178">
        <v>26851</v>
      </c>
      <c r="G946" s="178" t="s">
        <v>290</v>
      </c>
      <c r="H946" s="178" t="s">
        <v>90</v>
      </c>
      <c r="I946" s="178" t="s">
        <v>14737</v>
      </c>
      <c r="J946" s="110" t="s">
        <v>167</v>
      </c>
      <c r="K946" s="178">
        <v>2338704</v>
      </c>
      <c r="L946" s="178" t="s">
        <v>14738</v>
      </c>
      <c r="M946" s="176">
        <v>45828.697916666664</v>
      </c>
      <c r="N946" s="176">
        <v>45836.468182870369</v>
      </c>
      <c r="O946" s="178" t="s">
        <v>9206</v>
      </c>
      <c r="P946" s="178" t="s">
        <v>14153</v>
      </c>
      <c r="Q946" s="178" t="s">
        <v>9138</v>
      </c>
      <c r="R946" s="178" t="s">
        <v>11927</v>
      </c>
      <c r="S946" s="178" t="s">
        <v>11927</v>
      </c>
      <c r="T946" s="178" t="s">
        <v>177</v>
      </c>
      <c r="U946" s="178">
        <v>50</v>
      </c>
      <c r="V946" s="178" t="s">
        <v>14739</v>
      </c>
      <c r="W946" s="177">
        <v>0</v>
      </c>
      <c r="X946" s="178">
        <v>0</v>
      </c>
      <c r="Y946" s="178" t="s">
        <v>173</v>
      </c>
      <c r="Z946" s="178" t="s">
        <v>25</v>
      </c>
      <c r="AA946" s="178" t="s">
        <v>189</v>
      </c>
      <c r="AB946" s="178">
        <v>1</v>
      </c>
      <c r="AC946" s="92" t="s">
        <v>10117</v>
      </c>
      <c r="AD946" s="112">
        <f>IF(T946="SOPORTE_TELEFÓNICO",'BASE LIQUIDACION REDEBAN 2025'!$B$19,IF(AND(T946="VISITA_TÉCNICA",Z946="TIPO II"),'BASE LIQUIDACION REDEBAN 2025'!$B$18,'BASE LIQUIDACION REDEBAN 2025'!$B$17))</f>
        <v>35779.500569199998</v>
      </c>
      <c r="AE946" s="97">
        <v>0</v>
      </c>
      <c r="AF946" s="97">
        <f t="shared" si="15"/>
        <v>35779.500569199998</v>
      </c>
    </row>
    <row r="947" spans="1:32" s="85" customFormat="1" ht="13.15">
      <c r="A947" s="178" t="s">
        <v>90</v>
      </c>
      <c r="B947" s="95" t="str">
        <f>VLOOKUP(A947,'CENTRO DE COSTOS'!A:D,4,FALSE)</f>
        <v>JUAN SEBASTIÁN RÍOS CASTRILLÓN</v>
      </c>
      <c r="C947" s="95" t="str">
        <f>VLOOKUP(A947,'CENTRO DE COSTOS'!A:D,2,FALSE)</f>
        <v>0004-0005</v>
      </c>
      <c r="D947" s="178">
        <v>5001</v>
      </c>
      <c r="E947" s="178">
        <v>2340031</v>
      </c>
      <c r="F947" s="178">
        <v>38952</v>
      </c>
      <c r="G947" s="178" t="s">
        <v>290</v>
      </c>
      <c r="H947" s="178" t="s">
        <v>90</v>
      </c>
      <c r="I947" s="178" t="s">
        <v>14740</v>
      </c>
      <c r="J947" s="110" t="s">
        <v>167</v>
      </c>
      <c r="K947" s="178">
        <v>2340031</v>
      </c>
      <c r="L947" s="178" t="s">
        <v>14741</v>
      </c>
      <c r="M947" s="176">
        <v>45832.333333333336</v>
      </c>
      <c r="N947" s="176">
        <v>45836.470069444447</v>
      </c>
      <c r="O947" s="178" t="s">
        <v>9136</v>
      </c>
      <c r="P947" s="178" t="s">
        <v>9137</v>
      </c>
      <c r="Q947" s="178" t="s">
        <v>9138</v>
      </c>
      <c r="R947" s="178" t="s">
        <v>11927</v>
      </c>
      <c r="S947" s="178" t="s">
        <v>11927</v>
      </c>
      <c r="T947" s="178" t="s">
        <v>177</v>
      </c>
      <c r="U947" s="178">
        <v>50</v>
      </c>
      <c r="V947" s="178" t="s">
        <v>14742</v>
      </c>
      <c r="W947" s="177">
        <v>0</v>
      </c>
      <c r="X947" s="178">
        <v>0</v>
      </c>
      <c r="Y947" s="178" t="s">
        <v>173</v>
      </c>
      <c r="Z947" s="178" t="s">
        <v>25</v>
      </c>
      <c r="AA947" s="178" t="s">
        <v>189</v>
      </c>
      <c r="AB947" s="178">
        <v>1</v>
      </c>
      <c r="AC947" s="92" t="s">
        <v>1632</v>
      </c>
      <c r="AD947" s="112">
        <f>IF(T947="SOPORTE_TELEFÓNICO",'BASE LIQUIDACION REDEBAN 2025'!$B$19,IF(AND(T947="VISITA_TÉCNICA",Z947="TIPO II"),'BASE LIQUIDACION REDEBAN 2025'!$B$18,'BASE LIQUIDACION REDEBAN 2025'!$B$17))</f>
        <v>35779.500569199998</v>
      </c>
      <c r="AE947" s="97">
        <v>0</v>
      </c>
      <c r="AF947" s="97">
        <f t="shared" si="15"/>
        <v>35779.500569199998</v>
      </c>
    </row>
    <row r="948" spans="1:32" s="85" customFormat="1" ht="13.15">
      <c r="A948" s="178" t="s">
        <v>90</v>
      </c>
      <c r="B948" s="95" t="str">
        <f>VLOOKUP(A948,'CENTRO DE COSTOS'!A:D,4,FALSE)</f>
        <v>JUAN SEBASTIÁN RÍOS CASTRILLÓN</v>
      </c>
      <c r="C948" s="95" t="str">
        <f>VLOOKUP(A948,'CENTRO DE COSTOS'!A:D,2,FALSE)</f>
        <v>0004-0005</v>
      </c>
      <c r="D948" s="178">
        <v>5088</v>
      </c>
      <c r="E948" s="178">
        <v>2340183</v>
      </c>
      <c r="F948" s="178">
        <v>41093</v>
      </c>
      <c r="G948" s="178" t="s">
        <v>290</v>
      </c>
      <c r="H948" s="178" t="s">
        <v>291</v>
      </c>
      <c r="I948" s="178" t="s">
        <v>14743</v>
      </c>
      <c r="J948" s="110" t="s">
        <v>167</v>
      </c>
      <c r="K948" s="178">
        <v>2340183</v>
      </c>
      <c r="L948" s="178" t="s">
        <v>14744</v>
      </c>
      <c r="M948" s="176">
        <v>45832.333333333336</v>
      </c>
      <c r="N948" s="176">
        <v>45836.47184027778</v>
      </c>
      <c r="O948" s="178" t="s">
        <v>9136</v>
      </c>
      <c r="P948" s="178" t="s">
        <v>9137</v>
      </c>
      <c r="Q948" s="178" t="s">
        <v>9138</v>
      </c>
      <c r="R948" s="178" t="s">
        <v>11927</v>
      </c>
      <c r="S948" s="178" t="s">
        <v>11927</v>
      </c>
      <c r="T948" s="178" t="s">
        <v>177</v>
      </c>
      <c r="U948" s="178">
        <v>100</v>
      </c>
      <c r="V948" s="178" t="s">
        <v>14745</v>
      </c>
      <c r="W948" s="177">
        <v>0</v>
      </c>
      <c r="X948" s="178">
        <v>0</v>
      </c>
      <c r="Y948" s="178" t="s">
        <v>173</v>
      </c>
      <c r="Z948" s="178" t="s">
        <v>25</v>
      </c>
      <c r="AA948" s="178" t="s">
        <v>189</v>
      </c>
      <c r="AB948" s="178">
        <v>1</v>
      </c>
      <c r="AC948" s="92" t="s">
        <v>294</v>
      </c>
      <c r="AD948" s="112">
        <f>IF(T948="SOPORTE_TELEFÓNICO",'BASE LIQUIDACION REDEBAN 2025'!$B$19,IF(AND(T948="VISITA_TÉCNICA",Z948="TIPO II"),'BASE LIQUIDACION REDEBAN 2025'!$B$18,'BASE LIQUIDACION REDEBAN 2025'!$B$17))</f>
        <v>35779.500569199998</v>
      </c>
      <c r="AE948" s="97">
        <v>0</v>
      </c>
      <c r="AF948" s="97">
        <f t="shared" si="15"/>
        <v>35779.500569199998</v>
      </c>
    </row>
    <row r="949" spans="1:32" s="85" customFormat="1" ht="13.15">
      <c r="A949" s="178" t="s">
        <v>90</v>
      </c>
      <c r="B949" s="95" t="str">
        <f>VLOOKUP(A949,'CENTRO DE COSTOS'!A:D,4,FALSE)</f>
        <v>JUAN SEBASTIÁN RÍOS CASTRILLÓN</v>
      </c>
      <c r="C949" s="95" t="str">
        <f>VLOOKUP(A949,'CENTRO DE COSTOS'!A:D,2,FALSE)</f>
        <v>0004-0005</v>
      </c>
      <c r="D949" s="178">
        <v>5088</v>
      </c>
      <c r="E949" s="178">
        <v>2340235</v>
      </c>
      <c r="F949" s="178">
        <v>65856</v>
      </c>
      <c r="G949" s="178" t="s">
        <v>290</v>
      </c>
      <c r="H949" s="178" t="s">
        <v>291</v>
      </c>
      <c r="I949" s="178" t="s">
        <v>14746</v>
      </c>
      <c r="J949" s="110" t="s">
        <v>167</v>
      </c>
      <c r="K949" s="178">
        <v>2340235</v>
      </c>
      <c r="L949" s="178" t="s">
        <v>14747</v>
      </c>
      <c r="M949" s="176">
        <v>45832.333333333336</v>
      </c>
      <c r="N949" s="176">
        <v>45836.475474537037</v>
      </c>
      <c r="O949" s="178" t="s">
        <v>9136</v>
      </c>
      <c r="P949" s="178" t="s">
        <v>9137</v>
      </c>
      <c r="Q949" s="178" t="s">
        <v>9138</v>
      </c>
      <c r="R949" s="178" t="s">
        <v>11927</v>
      </c>
      <c r="S949" s="178" t="s">
        <v>11927</v>
      </c>
      <c r="T949" s="178" t="s">
        <v>177</v>
      </c>
      <c r="U949" s="178">
        <v>60</v>
      </c>
      <c r="V949" s="178" t="s">
        <v>14748</v>
      </c>
      <c r="W949" s="177">
        <v>0</v>
      </c>
      <c r="X949" s="178">
        <v>0</v>
      </c>
      <c r="Y949" s="178" t="s">
        <v>173</v>
      </c>
      <c r="Z949" s="178" t="s">
        <v>25</v>
      </c>
      <c r="AA949" s="178" t="s">
        <v>189</v>
      </c>
      <c r="AB949" s="178">
        <v>1</v>
      </c>
      <c r="AC949" s="92">
        <v>0</v>
      </c>
      <c r="AD949" s="112">
        <f>IF(T949="SOPORTE_TELEFÓNICO",'BASE LIQUIDACION REDEBAN 2025'!$B$19,IF(AND(T949="VISITA_TÉCNICA",Z949="TIPO II"),'BASE LIQUIDACION REDEBAN 2025'!$B$18,'BASE LIQUIDACION REDEBAN 2025'!$B$17))</f>
        <v>35779.500569199998</v>
      </c>
      <c r="AE949" s="97">
        <v>0</v>
      </c>
      <c r="AF949" s="97">
        <f t="shared" si="15"/>
        <v>35779.500569199998</v>
      </c>
    </row>
    <row r="950" spans="1:32" s="85" customFormat="1" ht="13.15">
      <c r="A950" s="178" t="s">
        <v>68</v>
      </c>
      <c r="B950" s="95" t="str">
        <f>VLOOKUP(A950,'CENTRO DE COSTOS'!A:D,4,FALSE)</f>
        <v>WILLIAM ASDRUBAL ROZO ROZO</v>
      </c>
      <c r="C950" s="95" t="str">
        <f>VLOOKUP(A950,'CENTRO DE COSTOS'!A:D,2,FALSE)</f>
        <v>0004-0004</v>
      </c>
      <c r="D950" s="178">
        <v>11001</v>
      </c>
      <c r="E950" s="178">
        <v>2347303</v>
      </c>
      <c r="F950" s="178">
        <v>66043</v>
      </c>
      <c r="G950" s="178" t="s">
        <v>298</v>
      </c>
      <c r="H950" s="178" t="s">
        <v>68</v>
      </c>
      <c r="I950" s="178" t="s">
        <v>14749</v>
      </c>
      <c r="J950" s="110" t="s">
        <v>167</v>
      </c>
      <c r="K950" s="178">
        <v>2347303</v>
      </c>
      <c r="L950" s="178" t="s">
        <v>14750</v>
      </c>
      <c r="M950" s="176">
        <v>45832.555555555555</v>
      </c>
      <c r="N950" s="176">
        <v>45836.477395833332</v>
      </c>
      <c r="O950" s="178" t="s">
        <v>9136</v>
      </c>
      <c r="P950" s="178" t="s">
        <v>9137</v>
      </c>
      <c r="Q950" s="178" t="s">
        <v>9138</v>
      </c>
      <c r="R950" s="178" t="s">
        <v>11927</v>
      </c>
      <c r="S950" s="178" t="s">
        <v>11927</v>
      </c>
      <c r="T950" s="178" t="s">
        <v>177</v>
      </c>
      <c r="U950" s="178">
        <v>10</v>
      </c>
      <c r="V950" s="178" t="s">
        <v>14751</v>
      </c>
      <c r="W950" s="177">
        <v>0</v>
      </c>
      <c r="X950" s="178">
        <v>0</v>
      </c>
      <c r="Y950" s="178" t="s">
        <v>173</v>
      </c>
      <c r="Z950" s="178" t="s">
        <v>25</v>
      </c>
      <c r="AA950" s="178" t="s">
        <v>189</v>
      </c>
      <c r="AB950" s="178">
        <v>1</v>
      </c>
      <c r="AC950" s="92" t="s">
        <v>2183</v>
      </c>
      <c r="AD950" s="112">
        <f>IF(T950="SOPORTE_TELEFÓNICO",'BASE LIQUIDACION REDEBAN 2025'!$B$19,IF(AND(T950="VISITA_TÉCNICA",Z950="TIPO II"),'BASE LIQUIDACION REDEBAN 2025'!$B$18,'BASE LIQUIDACION REDEBAN 2025'!$B$17))</f>
        <v>35779.500569199998</v>
      </c>
      <c r="AE950" s="97">
        <v>0</v>
      </c>
      <c r="AF950" s="97">
        <f t="shared" si="15"/>
        <v>35779.500569199998</v>
      </c>
    </row>
    <row r="951" spans="1:32" s="85" customFormat="1" ht="13.15">
      <c r="A951" s="178" t="s">
        <v>81</v>
      </c>
      <c r="B951" s="95" t="str">
        <f>VLOOKUP(A951,'CENTRO DE COSTOS'!A:D,4,FALSE)</f>
        <v>MIGUEL JULIÁN HERNÁNDEZ GUARÍN</v>
      </c>
      <c r="C951" s="95" t="str">
        <f>VLOOKUP(A951,'CENTRO DE COSTOS'!A:D,2,FALSE)</f>
        <v>0004-0008</v>
      </c>
      <c r="D951" s="178">
        <v>54172</v>
      </c>
      <c r="E951" s="178">
        <v>2366303</v>
      </c>
      <c r="F951" s="178">
        <v>65927</v>
      </c>
      <c r="G951" s="178" t="s">
        <v>408</v>
      </c>
      <c r="H951" s="178" t="s">
        <v>13366</v>
      </c>
      <c r="I951" s="178" t="s">
        <v>14752</v>
      </c>
      <c r="J951" s="110" t="s">
        <v>167</v>
      </c>
      <c r="K951" s="178">
        <v>2366303</v>
      </c>
      <c r="L951" s="178" t="s">
        <v>14753</v>
      </c>
      <c r="M951" s="176">
        <v>45835.546435185184</v>
      </c>
      <c r="N951" s="176">
        <v>45836.479189814818</v>
      </c>
      <c r="O951" s="178" t="s">
        <v>9136</v>
      </c>
      <c r="P951" s="178" t="s">
        <v>9137</v>
      </c>
      <c r="Q951" s="178" t="s">
        <v>9138</v>
      </c>
      <c r="R951" s="178" t="s">
        <v>11927</v>
      </c>
      <c r="S951" s="178" t="s">
        <v>11927</v>
      </c>
      <c r="T951" s="178" t="s">
        <v>177</v>
      </c>
      <c r="U951" s="178">
        <v>140</v>
      </c>
      <c r="V951" s="178" t="s">
        <v>14754</v>
      </c>
      <c r="W951" s="177">
        <v>0</v>
      </c>
      <c r="X951" s="178">
        <v>0</v>
      </c>
      <c r="Y951" s="178" t="s">
        <v>173</v>
      </c>
      <c r="Z951" s="178" t="s">
        <v>28</v>
      </c>
      <c r="AA951" s="178" t="s">
        <v>189</v>
      </c>
      <c r="AB951" s="178">
        <v>1</v>
      </c>
      <c r="AC951" s="92">
        <v>0</v>
      </c>
      <c r="AD951" s="112">
        <f>IF(T951="SOPORTE_TELEFÓNICO",'BASE LIQUIDACION REDEBAN 2025'!$B$19,IF(AND(T951="VISITA_TÉCNICA",Z951="TIPO II"),'BASE LIQUIDACION REDEBAN 2025'!$B$18,'BASE LIQUIDACION REDEBAN 2025'!$B$17))</f>
        <v>67654.12000000001</v>
      </c>
      <c r="AE951" s="97">
        <v>0</v>
      </c>
      <c r="AF951" s="97">
        <f t="shared" si="15"/>
        <v>67654.12000000001</v>
      </c>
    </row>
    <row r="952" spans="1:32" s="85" customFormat="1" ht="13.15">
      <c r="A952" s="178" t="s">
        <v>76</v>
      </c>
      <c r="B952" s="95" t="str">
        <f>VLOOKUP(A952,'CENTRO DE COSTOS'!A:D,4,FALSE)</f>
        <v>DIEGO FERNANDO HENAO CARDONA</v>
      </c>
      <c r="C952" s="95" t="str">
        <f>VLOOKUP(A952,'CENTRO DE COSTOS'!A:D,2,FALSE)</f>
        <v>0004-0003</v>
      </c>
      <c r="D952" s="178">
        <v>76520</v>
      </c>
      <c r="E952" s="178">
        <v>2367011</v>
      </c>
      <c r="F952" s="178">
        <v>39686</v>
      </c>
      <c r="G952" s="178" t="s">
        <v>230</v>
      </c>
      <c r="H952" s="178" t="s">
        <v>754</v>
      </c>
      <c r="I952" s="178" t="s">
        <v>14755</v>
      </c>
      <c r="J952" s="110" t="s">
        <v>167</v>
      </c>
      <c r="K952" s="178">
        <v>2367011</v>
      </c>
      <c r="L952" s="178" t="s">
        <v>14756</v>
      </c>
      <c r="M952" s="176">
        <v>45835.647569444445</v>
      </c>
      <c r="N952" s="176">
        <v>45836.481412037036</v>
      </c>
      <c r="O952" s="178" t="s">
        <v>9206</v>
      </c>
      <c r="P952" s="178" t="s">
        <v>14153</v>
      </c>
      <c r="Q952" s="178" t="s">
        <v>9138</v>
      </c>
      <c r="R952" s="178" t="s">
        <v>11927</v>
      </c>
      <c r="S952" s="178" t="s">
        <v>11927</v>
      </c>
      <c r="T952" s="178" t="s">
        <v>177</v>
      </c>
      <c r="U952" s="178">
        <v>20</v>
      </c>
      <c r="V952" s="178" t="s">
        <v>14757</v>
      </c>
      <c r="W952" s="177">
        <v>0</v>
      </c>
      <c r="X952" s="178">
        <v>0</v>
      </c>
      <c r="Y952" s="178" t="s">
        <v>173</v>
      </c>
      <c r="Z952" s="178" t="s">
        <v>25</v>
      </c>
      <c r="AA952" s="178" t="s">
        <v>189</v>
      </c>
      <c r="AB952" s="178">
        <v>1</v>
      </c>
      <c r="AC952" s="92" t="s">
        <v>2183</v>
      </c>
      <c r="AD952" s="112">
        <f>IF(T952="SOPORTE_TELEFÓNICO",'BASE LIQUIDACION REDEBAN 2025'!$B$19,IF(AND(T952="VISITA_TÉCNICA",Z952="TIPO II"),'BASE LIQUIDACION REDEBAN 2025'!$B$18,'BASE LIQUIDACION REDEBAN 2025'!$B$17))</f>
        <v>35779.500569199998</v>
      </c>
      <c r="AE952" s="97">
        <v>0</v>
      </c>
      <c r="AF952" s="97">
        <f t="shared" si="15"/>
        <v>35779.500569199998</v>
      </c>
    </row>
    <row r="953" spans="1:32" s="85" customFormat="1" ht="13.15">
      <c r="A953" s="178" t="s">
        <v>76</v>
      </c>
      <c r="B953" s="95" t="str">
        <f>VLOOKUP(A953,'CENTRO DE COSTOS'!A:D,4,FALSE)</f>
        <v>DIEGO FERNANDO HENAO CARDONA</v>
      </c>
      <c r="C953" s="95" t="str">
        <f>VLOOKUP(A953,'CENTRO DE COSTOS'!A:D,2,FALSE)</f>
        <v>0004-0003</v>
      </c>
      <c r="D953" s="178">
        <v>76364</v>
      </c>
      <c r="E953" s="178">
        <v>2362201</v>
      </c>
      <c r="F953" s="178">
        <v>78743</v>
      </c>
      <c r="G953" s="178" t="s">
        <v>230</v>
      </c>
      <c r="H953" s="178" t="s">
        <v>7679</v>
      </c>
      <c r="I953" s="178" t="s">
        <v>12491</v>
      </c>
      <c r="J953" s="110" t="s">
        <v>167</v>
      </c>
      <c r="K953" s="178">
        <v>2362201</v>
      </c>
      <c r="L953" s="178" t="s">
        <v>14758</v>
      </c>
      <c r="M953" s="176">
        <v>45834.706944444442</v>
      </c>
      <c r="N953" s="176">
        <v>45836.483726851853</v>
      </c>
      <c r="O953" s="178" t="s">
        <v>9136</v>
      </c>
      <c r="P953" s="178" t="s">
        <v>9137</v>
      </c>
      <c r="Q953" s="178" t="s">
        <v>9138</v>
      </c>
      <c r="R953" s="178" t="s">
        <v>11927</v>
      </c>
      <c r="S953" s="178" t="s">
        <v>11927</v>
      </c>
      <c r="T953" s="178" t="s">
        <v>177</v>
      </c>
      <c r="U953" s="178">
        <v>30</v>
      </c>
      <c r="V953" s="178" t="s">
        <v>14759</v>
      </c>
      <c r="W953" s="177">
        <v>0</v>
      </c>
      <c r="X953" s="178">
        <v>0</v>
      </c>
      <c r="Y953" s="178" t="s">
        <v>173</v>
      </c>
      <c r="Z953" s="178" t="s">
        <v>28</v>
      </c>
      <c r="AA953" s="178" t="s">
        <v>189</v>
      </c>
      <c r="AB953" s="178">
        <v>1</v>
      </c>
      <c r="AC953" s="92">
        <v>0</v>
      </c>
      <c r="AD953" s="112">
        <f>IF(T953="SOPORTE_TELEFÓNICO",'BASE LIQUIDACION REDEBAN 2025'!$B$19,IF(AND(T953="VISITA_TÉCNICA",Z953="TIPO II"),'BASE LIQUIDACION REDEBAN 2025'!$B$18,'BASE LIQUIDACION REDEBAN 2025'!$B$17))</f>
        <v>67654.12000000001</v>
      </c>
      <c r="AE953" s="97">
        <v>0</v>
      </c>
      <c r="AF953" s="97">
        <f t="shared" si="15"/>
        <v>67654.12000000001</v>
      </c>
    </row>
    <row r="954" spans="1:32" s="85" customFormat="1" ht="13.15">
      <c r="A954" s="178" t="s">
        <v>68</v>
      </c>
      <c r="B954" s="95" t="str">
        <f>VLOOKUP(A954,'CENTRO DE COSTOS'!A:D,4,FALSE)</f>
        <v>WILLIAM ASDRUBAL ROZO ROZO</v>
      </c>
      <c r="C954" s="95" t="str">
        <f>VLOOKUP(A954,'CENTRO DE COSTOS'!A:D,2,FALSE)</f>
        <v>0004-0004</v>
      </c>
      <c r="D954" s="178">
        <v>11001</v>
      </c>
      <c r="E954" s="178">
        <v>2360878</v>
      </c>
      <c r="F954" s="178">
        <v>79743</v>
      </c>
      <c r="G954" s="178" t="s">
        <v>298</v>
      </c>
      <c r="H954" s="178" t="s">
        <v>68</v>
      </c>
      <c r="I954" s="178" t="s">
        <v>1222</v>
      </c>
      <c r="J954" s="110" t="s">
        <v>167</v>
      </c>
      <c r="K954" s="178">
        <v>2360878</v>
      </c>
      <c r="L954" s="178" t="s">
        <v>14760</v>
      </c>
      <c r="M954" s="176">
        <v>45834.620138888888</v>
      </c>
      <c r="N954" s="176">
        <v>45836.48841435185</v>
      </c>
      <c r="O954" s="178" t="s">
        <v>9136</v>
      </c>
      <c r="P954" s="178" t="s">
        <v>9137</v>
      </c>
      <c r="Q954" s="178" t="s">
        <v>9138</v>
      </c>
      <c r="R954" s="178" t="s">
        <v>11927</v>
      </c>
      <c r="S954" s="178" t="s">
        <v>11927</v>
      </c>
      <c r="T954" s="178" t="s">
        <v>177</v>
      </c>
      <c r="U954" s="178">
        <v>20</v>
      </c>
      <c r="V954" s="178" t="s">
        <v>14761</v>
      </c>
      <c r="W954" s="177">
        <v>0</v>
      </c>
      <c r="X954" s="178">
        <v>0</v>
      </c>
      <c r="Y954" s="178" t="s">
        <v>173</v>
      </c>
      <c r="Z954" s="178" t="s">
        <v>25</v>
      </c>
      <c r="AA954" s="178" t="s">
        <v>189</v>
      </c>
      <c r="AB954" s="178">
        <v>1</v>
      </c>
      <c r="AC954" s="92" t="s">
        <v>2142</v>
      </c>
      <c r="AD954" s="112">
        <f>IF(T954="SOPORTE_TELEFÓNICO",'BASE LIQUIDACION REDEBAN 2025'!$B$19,IF(AND(T954="VISITA_TÉCNICA",Z954="TIPO II"),'BASE LIQUIDACION REDEBAN 2025'!$B$18,'BASE LIQUIDACION REDEBAN 2025'!$B$17))</f>
        <v>35779.500569199998</v>
      </c>
      <c r="AE954" s="97">
        <v>0</v>
      </c>
      <c r="AF954" s="97">
        <f t="shared" si="15"/>
        <v>35779.500569199998</v>
      </c>
    </row>
    <row r="955" spans="1:32" s="85" customFormat="1" ht="13.15">
      <c r="A955" s="178" t="s">
        <v>98</v>
      </c>
      <c r="B955" s="95" t="str">
        <f>VLOOKUP(A955,'CENTRO DE COSTOS'!A:D,4,FALSE)</f>
        <v>MIGUEL JULIÁN HERNÁNDEZ GUARÍN</v>
      </c>
      <c r="C955" s="95" t="str">
        <f>VLOOKUP(A955,'CENTRO DE COSTOS'!A:D,2,FALSE)</f>
        <v>0004-0008</v>
      </c>
      <c r="D955" s="178">
        <v>15407</v>
      </c>
      <c r="E955" s="178">
        <v>2353912</v>
      </c>
      <c r="F955" s="178">
        <v>28981</v>
      </c>
      <c r="G955" s="178" t="s">
        <v>371</v>
      </c>
      <c r="H955" s="178" t="s">
        <v>7596</v>
      </c>
      <c r="I955" s="178" t="s">
        <v>14762</v>
      </c>
      <c r="J955" s="110" t="s">
        <v>167</v>
      </c>
      <c r="K955" s="178">
        <v>2353912</v>
      </c>
      <c r="L955" s="178" t="s">
        <v>14763</v>
      </c>
      <c r="M955" s="176">
        <v>45833.571527777778</v>
      </c>
      <c r="N955" s="176">
        <v>45836.489930555559</v>
      </c>
      <c r="O955" s="178" t="s">
        <v>9136</v>
      </c>
      <c r="P955" s="178" t="s">
        <v>9137</v>
      </c>
      <c r="Q955" s="178" t="s">
        <v>9138</v>
      </c>
      <c r="R955" s="178" t="s">
        <v>11927</v>
      </c>
      <c r="S955" s="178" t="s">
        <v>11927</v>
      </c>
      <c r="T955" s="178" t="s">
        <v>177</v>
      </c>
      <c r="U955" s="178">
        <v>30</v>
      </c>
      <c r="V955" s="178" t="s">
        <v>14764</v>
      </c>
      <c r="W955" s="177">
        <v>0</v>
      </c>
      <c r="X955" s="178">
        <v>0</v>
      </c>
      <c r="Y955" s="178" t="s">
        <v>173</v>
      </c>
      <c r="Z955" s="178" t="s">
        <v>28</v>
      </c>
      <c r="AA955" s="178" t="s">
        <v>189</v>
      </c>
      <c r="AB955" s="178">
        <v>1</v>
      </c>
      <c r="AC955" s="92" t="s">
        <v>2153</v>
      </c>
      <c r="AD955" s="112">
        <f>IF(T955="SOPORTE_TELEFÓNICO",'BASE LIQUIDACION REDEBAN 2025'!$B$19,IF(AND(T955="VISITA_TÉCNICA",Z955="TIPO II"),'BASE LIQUIDACION REDEBAN 2025'!$B$18,'BASE LIQUIDACION REDEBAN 2025'!$B$17))</f>
        <v>67654.12000000001</v>
      </c>
      <c r="AE955" s="97">
        <v>0</v>
      </c>
      <c r="AF955" s="97">
        <f t="shared" si="15"/>
        <v>67654.12000000001</v>
      </c>
    </row>
    <row r="956" spans="1:32" s="85" customFormat="1" ht="13.15">
      <c r="A956" s="178" t="s">
        <v>90</v>
      </c>
      <c r="B956" s="95" t="str">
        <f>VLOOKUP(A956,'CENTRO DE COSTOS'!A:D,4,FALSE)</f>
        <v>JUAN SEBASTIÁN RÍOS CASTRILLÓN</v>
      </c>
      <c r="C956" s="95" t="str">
        <f>VLOOKUP(A956,'CENTRO DE COSTOS'!A:D,2,FALSE)</f>
        <v>0004-0005</v>
      </c>
      <c r="D956" s="178">
        <v>5440</v>
      </c>
      <c r="E956" s="178">
        <v>2343333</v>
      </c>
      <c r="F956" s="178">
        <v>20726</v>
      </c>
      <c r="G956" s="178" t="s">
        <v>290</v>
      </c>
      <c r="H956" s="178" t="s">
        <v>648</v>
      </c>
      <c r="I956" s="178" t="s">
        <v>14765</v>
      </c>
      <c r="J956" s="110" t="s">
        <v>167</v>
      </c>
      <c r="K956" s="178">
        <v>2343333</v>
      </c>
      <c r="L956" s="178" t="s">
        <v>14766</v>
      </c>
      <c r="M956" s="176">
        <v>45832.333333333336</v>
      </c>
      <c r="N956" s="176">
        <v>45836.492013888892</v>
      </c>
      <c r="O956" s="178" t="s">
        <v>9136</v>
      </c>
      <c r="P956" s="178" t="s">
        <v>9137</v>
      </c>
      <c r="Q956" s="178" t="s">
        <v>9138</v>
      </c>
      <c r="R956" s="178" t="s">
        <v>11927</v>
      </c>
      <c r="S956" s="178" t="s">
        <v>11927</v>
      </c>
      <c r="T956" s="178" t="s">
        <v>177</v>
      </c>
      <c r="U956" s="178">
        <v>210</v>
      </c>
      <c r="V956" s="178" t="s">
        <v>14767</v>
      </c>
      <c r="W956" s="177">
        <v>0</v>
      </c>
      <c r="X956" s="178">
        <v>0</v>
      </c>
      <c r="Y956" s="178" t="s">
        <v>173</v>
      </c>
      <c r="Z956" s="178" t="s">
        <v>28</v>
      </c>
      <c r="AA956" s="178" t="s">
        <v>189</v>
      </c>
      <c r="AB956" s="178">
        <v>1</v>
      </c>
      <c r="AC956" s="92" t="s">
        <v>829</v>
      </c>
      <c r="AD956" s="112">
        <f>IF(T956="SOPORTE_TELEFÓNICO",'BASE LIQUIDACION REDEBAN 2025'!$B$19,IF(AND(T956="VISITA_TÉCNICA",Z956="TIPO II"),'BASE LIQUIDACION REDEBAN 2025'!$B$18,'BASE LIQUIDACION REDEBAN 2025'!$B$17))</f>
        <v>67654.12000000001</v>
      </c>
      <c r="AE956" s="97">
        <v>0</v>
      </c>
      <c r="AF956" s="97">
        <f t="shared" si="15"/>
        <v>67654.12000000001</v>
      </c>
    </row>
    <row r="957" spans="1:32" s="85" customFormat="1" ht="13.15">
      <c r="A957" s="178" t="s">
        <v>90</v>
      </c>
      <c r="B957" s="95" t="str">
        <f>VLOOKUP(A957,'CENTRO DE COSTOS'!A:D,4,FALSE)</f>
        <v>JUAN SEBASTIÁN RÍOS CASTRILLÓN</v>
      </c>
      <c r="C957" s="95" t="str">
        <f>VLOOKUP(A957,'CENTRO DE COSTOS'!A:D,2,FALSE)</f>
        <v>0004-0005</v>
      </c>
      <c r="D957" s="178">
        <v>5360</v>
      </c>
      <c r="E957" s="178">
        <v>2335925</v>
      </c>
      <c r="F957" s="178">
        <v>77991</v>
      </c>
      <c r="G957" s="178" t="s">
        <v>290</v>
      </c>
      <c r="H957" s="178" t="s">
        <v>464</v>
      </c>
      <c r="I957" s="178" t="s">
        <v>14768</v>
      </c>
      <c r="J957" s="110" t="s">
        <v>167</v>
      </c>
      <c r="K957" s="178">
        <v>2335925</v>
      </c>
      <c r="L957" s="178" t="s">
        <v>14769</v>
      </c>
      <c r="M957" s="176">
        <v>45828.466666666667</v>
      </c>
      <c r="N957" s="176">
        <v>45836.493472222224</v>
      </c>
      <c r="O957" s="178" t="s">
        <v>9136</v>
      </c>
      <c r="P957" s="178" t="s">
        <v>9137</v>
      </c>
      <c r="Q957" s="178" t="s">
        <v>9138</v>
      </c>
      <c r="R957" s="178" t="s">
        <v>11927</v>
      </c>
      <c r="S957" s="178" t="s">
        <v>11927</v>
      </c>
      <c r="T957" s="178" t="s">
        <v>177</v>
      </c>
      <c r="U957" s="178">
        <v>370</v>
      </c>
      <c r="V957" s="178" t="s">
        <v>14770</v>
      </c>
      <c r="W957" s="177">
        <v>0</v>
      </c>
      <c r="X957" s="178">
        <v>0</v>
      </c>
      <c r="Y957" s="178" t="s">
        <v>173</v>
      </c>
      <c r="Z957" s="178" t="s">
        <v>25</v>
      </c>
      <c r="AA957" s="178" t="s">
        <v>189</v>
      </c>
      <c r="AB957" s="178">
        <v>1</v>
      </c>
      <c r="AC957" s="92" t="s">
        <v>733</v>
      </c>
      <c r="AD957" s="112">
        <f>IF(T957="SOPORTE_TELEFÓNICO",'BASE LIQUIDACION REDEBAN 2025'!$B$19,IF(AND(T957="VISITA_TÉCNICA",Z957="TIPO II"),'BASE LIQUIDACION REDEBAN 2025'!$B$18,'BASE LIQUIDACION REDEBAN 2025'!$B$17))</f>
        <v>35779.500569199998</v>
      </c>
      <c r="AE957" s="97">
        <v>0</v>
      </c>
      <c r="AF957" s="97">
        <f t="shared" si="15"/>
        <v>35779.500569199998</v>
      </c>
    </row>
    <row r="958" spans="1:32" s="85" customFormat="1" ht="13.15">
      <c r="A958" s="178" t="s">
        <v>86</v>
      </c>
      <c r="B958" s="95" t="str">
        <f>VLOOKUP(A958,'CENTRO DE COSTOS'!A:D,4,FALSE)</f>
        <v>KEVIN ALEXIS CORZO BUSTOS</v>
      </c>
      <c r="C958" s="95" t="str">
        <f>VLOOKUP(A958,'CENTRO DE COSTOS'!A:D,2,FALSE)</f>
        <v>0004-0007</v>
      </c>
      <c r="D958" s="178">
        <v>73001</v>
      </c>
      <c r="E958" s="178">
        <v>2367081</v>
      </c>
      <c r="F958" s="178">
        <v>58765</v>
      </c>
      <c r="G958" s="178" t="s">
        <v>870</v>
      </c>
      <c r="H958" s="178" t="s">
        <v>86</v>
      </c>
      <c r="I958" s="178" t="s">
        <v>13224</v>
      </c>
      <c r="J958" s="110" t="s">
        <v>167</v>
      </c>
      <c r="K958" s="178">
        <v>2367081</v>
      </c>
      <c r="L958" s="178" t="s">
        <v>14771</v>
      </c>
      <c r="M958" s="176">
        <v>45835.67114583333</v>
      </c>
      <c r="N958" s="176">
        <v>45836.495555555557</v>
      </c>
      <c r="O958" s="178" t="s">
        <v>9136</v>
      </c>
      <c r="P958" s="178" t="s">
        <v>9137</v>
      </c>
      <c r="Q958" s="178" t="s">
        <v>9138</v>
      </c>
      <c r="R958" s="178" t="s">
        <v>11927</v>
      </c>
      <c r="S958" s="178" t="s">
        <v>11927</v>
      </c>
      <c r="T958" s="178" t="s">
        <v>177</v>
      </c>
      <c r="U958" s="178">
        <v>60</v>
      </c>
      <c r="V958" s="178" t="s">
        <v>14772</v>
      </c>
      <c r="W958" s="177">
        <v>0</v>
      </c>
      <c r="X958" s="178">
        <v>0</v>
      </c>
      <c r="Y958" s="178" t="s">
        <v>173</v>
      </c>
      <c r="Z958" s="178" t="s">
        <v>25</v>
      </c>
      <c r="AA958" s="178" t="s">
        <v>189</v>
      </c>
      <c r="AB958" s="178">
        <v>1</v>
      </c>
      <c r="AC958" s="92" t="s">
        <v>2183</v>
      </c>
      <c r="AD958" s="112">
        <f>IF(T958="SOPORTE_TELEFÓNICO",'BASE LIQUIDACION REDEBAN 2025'!$B$19,IF(AND(T958="VISITA_TÉCNICA",Z958="TIPO II"),'BASE LIQUIDACION REDEBAN 2025'!$B$18,'BASE LIQUIDACION REDEBAN 2025'!$B$17))</f>
        <v>35779.500569199998</v>
      </c>
      <c r="AE958" s="97">
        <v>0</v>
      </c>
      <c r="AF958" s="97">
        <f t="shared" si="15"/>
        <v>35779.500569199998</v>
      </c>
    </row>
    <row r="959" spans="1:32" s="85" customFormat="1" ht="13.15">
      <c r="A959" s="178" t="s">
        <v>90</v>
      </c>
      <c r="B959" s="95" t="str">
        <f>VLOOKUP(A959,'CENTRO DE COSTOS'!A:D,4,FALSE)</f>
        <v>JUAN SEBASTIÁN RÍOS CASTRILLÓN</v>
      </c>
      <c r="C959" s="95" t="str">
        <f>VLOOKUP(A959,'CENTRO DE COSTOS'!A:D,2,FALSE)</f>
        <v>0004-0005</v>
      </c>
      <c r="D959" s="178">
        <v>5088</v>
      </c>
      <c r="E959" s="178">
        <v>2336818</v>
      </c>
      <c r="F959" s="178">
        <v>27869</v>
      </c>
      <c r="G959" s="178" t="s">
        <v>290</v>
      </c>
      <c r="H959" s="178" t="s">
        <v>291</v>
      </c>
      <c r="I959" s="178" t="s">
        <v>14773</v>
      </c>
      <c r="J959" s="110" t="s">
        <v>167</v>
      </c>
      <c r="K959" s="178">
        <v>2336818</v>
      </c>
      <c r="L959" s="178" t="s">
        <v>14774</v>
      </c>
      <c r="M959" s="176">
        <v>45828.519444444442</v>
      </c>
      <c r="N959" s="176">
        <v>45836.521840277775</v>
      </c>
      <c r="O959" s="178" t="s">
        <v>9136</v>
      </c>
      <c r="P959" s="178" t="s">
        <v>9137</v>
      </c>
      <c r="Q959" s="178" t="s">
        <v>9138</v>
      </c>
      <c r="R959" s="178" t="s">
        <v>11927</v>
      </c>
      <c r="S959" s="178" t="s">
        <v>11927</v>
      </c>
      <c r="T959" s="178" t="s">
        <v>177</v>
      </c>
      <c r="U959" s="178">
        <v>170</v>
      </c>
      <c r="V959" s="178" t="s">
        <v>14775</v>
      </c>
      <c r="W959" s="177">
        <v>0</v>
      </c>
      <c r="X959" s="178">
        <v>0</v>
      </c>
      <c r="Y959" s="178" t="s">
        <v>173</v>
      </c>
      <c r="Z959" s="178" t="s">
        <v>25</v>
      </c>
      <c r="AA959" s="178" t="s">
        <v>189</v>
      </c>
      <c r="AB959" s="178">
        <v>1</v>
      </c>
      <c r="AC959" s="92" t="s">
        <v>733</v>
      </c>
      <c r="AD959" s="112">
        <f>IF(T959="SOPORTE_TELEFÓNICO",'BASE LIQUIDACION REDEBAN 2025'!$B$19,IF(AND(T959="VISITA_TÉCNICA",Z959="TIPO II"),'BASE LIQUIDACION REDEBAN 2025'!$B$18,'BASE LIQUIDACION REDEBAN 2025'!$B$17))</f>
        <v>35779.500569199998</v>
      </c>
      <c r="AE959" s="97">
        <v>0</v>
      </c>
      <c r="AF959" s="97">
        <f t="shared" si="15"/>
        <v>35779.500569199998</v>
      </c>
    </row>
    <row r="960" spans="1:32" s="85" customFormat="1" ht="13.15">
      <c r="A960" s="178" t="s">
        <v>68</v>
      </c>
      <c r="B960" s="95" t="str">
        <f>VLOOKUP(A960,'CENTRO DE COSTOS'!A:D,4,FALSE)</f>
        <v>WILLIAM ASDRUBAL ROZO ROZO</v>
      </c>
      <c r="C960" s="95" t="str">
        <f>VLOOKUP(A960,'CENTRO DE COSTOS'!A:D,2,FALSE)</f>
        <v>0004-0004</v>
      </c>
      <c r="D960" s="178">
        <v>11001</v>
      </c>
      <c r="E960" s="178">
        <v>2341823</v>
      </c>
      <c r="F960" s="178">
        <v>75360</v>
      </c>
      <c r="G960" s="178" t="s">
        <v>298</v>
      </c>
      <c r="H960" s="178" t="s">
        <v>68</v>
      </c>
      <c r="I960" s="178" t="s">
        <v>13317</v>
      </c>
      <c r="J960" s="110" t="s">
        <v>167</v>
      </c>
      <c r="K960" s="178">
        <v>2341823</v>
      </c>
      <c r="L960" s="178" t="s">
        <v>14776</v>
      </c>
      <c r="M960" s="176">
        <v>45832.333333333336</v>
      </c>
      <c r="N960" s="176">
        <v>45836.523599537039</v>
      </c>
      <c r="O960" s="178" t="s">
        <v>9136</v>
      </c>
      <c r="P960" s="178" t="s">
        <v>9137</v>
      </c>
      <c r="Q960" s="178" t="s">
        <v>9138</v>
      </c>
      <c r="R960" s="178" t="s">
        <v>11927</v>
      </c>
      <c r="S960" s="178" t="s">
        <v>11927</v>
      </c>
      <c r="T960" s="178" t="s">
        <v>177</v>
      </c>
      <c r="U960" s="178">
        <v>20</v>
      </c>
      <c r="V960" s="178" t="s">
        <v>14777</v>
      </c>
      <c r="W960" s="177">
        <v>0</v>
      </c>
      <c r="X960" s="178">
        <v>0</v>
      </c>
      <c r="Y960" s="178" t="s">
        <v>173</v>
      </c>
      <c r="Z960" s="178" t="s">
        <v>25</v>
      </c>
      <c r="AA960" s="178" t="s">
        <v>189</v>
      </c>
      <c r="AB960" s="178">
        <v>1</v>
      </c>
      <c r="AC960" s="92" t="s">
        <v>726</v>
      </c>
      <c r="AD960" s="112">
        <f>IF(T960="SOPORTE_TELEFÓNICO",'BASE LIQUIDACION REDEBAN 2025'!$B$19,IF(AND(T960="VISITA_TÉCNICA",Z960="TIPO II"),'BASE LIQUIDACION REDEBAN 2025'!$B$18,'BASE LIQUIDACION REDEBAN 2025'!$B$17))</f>
        <v>35779.500569199998</v>
      </c>
      <c r="AE960" s="97">
        <v>0</v>
      </c>
      <c r="AF960" s="97">
        <f t="shared" si="15"/>
        <v>35779.500569199998</v>
      </c>
    </row>
    <row r="961" spans="1:32" s="85" customFormat="1" ht="13.15">
      <c r="A961" s="178" t="s">
        <v>76</v>
      </c>
      <c r="B961" s="95" t="str">
        <f>VLOOKUP(A961,'CENTRO DE COSTOS'!A:D,4,FALSE)</f>
        <v>DIEGO FERNANDO HENAO CARDONA</v>
      </c>
      <c r="C961" s="95" t="str">
        <f>VLOOKUP(A961,'CENTRO DE COSTOS'!A:D,2,FALSE)</f>
        <v>0004-0003</v>
      </c>
      <c r="D961" s="178">
        <v>76130</v>
      </c>
      <c r="E961" s="178">
        <v>2349207</v>
      </c>
      <c r="F961" s="178">
        <v>52434</v>
      </c>
      <c r="G961" s="178" t="s">
        <v>230</v>
      </c>
      <c r="H961" s="178" t="s">
        <v>527</v>
      </c>
      <c r="I961" s="178" t="s">
        <v>14778</v>
      </c>
      <c r="J961" s="110" t="s">
        <v>167</v>
      </c>
      <c r="K961" s="178">
        <v>2349207</v>
      </c>
      <c r="L961" s="178" t="s">
        <v>14779</v>
      </c>
      <c r="M961" s="176">
        <v>45832.681944444441</v>
      </c>
      <c r="N961" s="176">
        <v>45836.526666666665</v>
      </c>
      <c r="O961" s="178" t="s">
        <v>9136</v>
      </c>
      <c r="P961" s="178" t="s">
        <v>9137</v>
      </c>
      <c r="Q961" s="178" t="s">
        <v>9138</v>
      </c>
      <c r="R961" s="178" t="s">
        <v>11927</v>
      </c>
      <c r="S961" s="178" t="s">
        <v>11927</v>
      </c>
      <c r="T961" s="178" t="s">
        <v>177</v>
      </c>
      <c r="U961" s="178">
        <v>50</v>
      </c>
      <c r="V961" s="178" t="s">
        <v>14780</v>
      </c>
      <c r="W961" s="177">
        <v>0</v>
      </c>
      <c r="X961" s="178">
        <v>0</v>
      </c>
      <c r="Y961" s="178" t="s">
        <v>173</v>
      </c>
      <c r="Z961" s="178" t="s">
        <v>28</v>
      </c>
      <c r="AA961" s="178" t="s">
        <v>189</v>
      </c>
      <c r="AB961" s="178">
        <v>1</v>
      </c>
      <c r="AC961" s="92" t="s">
        <v>2183</v>
      </c>
      <c r="AD961" s="112">
        <f>IF(T961="SOPORTE_TELEFÓNICO",'BASE LIQUIDACION REDEBAN 2025'!$B$19,IF(AND(T961="VISITA_TÉCNICA",Z961="TIPO II"),'BASE LIQUIDACION REDEBAN 2025'!$B$18,'BASE LIQUIDACION REDEBAN 2025'!$B$17))</f>
        <v>67654.12000000001</v>
      </c>
      <c r="AE961" s="97">
        <v>0</v>
      </c>
      <c r="AF961" s="97">
        <f t="shared" si="15"/>
        <v>67654.12000000001</v>
      </c>
    </row>
    <row r="962" spans="1:32" s="85" customFormat="1" ht="13.15">
      <c r="A962" s="178" t="s">
        <v>87</v>
      </c>
      <c r="B962" s="95" t="str">
        <f>VLOOKUP(A962,'CENTRO DE COSTOS'!A:D,4,FALSE)</f>
        <v>DIEGO FERNANDO HENAO CARDONA</v>
      </c>
      <c r="C962" s="95" t="str">
        <f>VLOOKUP(A962,'CENTRO DE COSTOS'!A:D,2,FALSE)</f>
        <v>0004-0002</v>
      </c>
      <c r="D962" s="178">
        <v>17001</v>
      </c>
      <c r="E962" s="178">
        <v>2354579</v>
      </c>
      <c r="F962" s="178">
        <v>79310</v>
      </c>
      <c r="G962" s="178" t="s">
        <v>827</v>
      </c>
      <c r="H962" s="178" t="s">
        <v>87</v>
      </c>
      <c r="I962" s="178" t="s">
        <v>13091</v>
      </c>
      <c r="J962" s="110" t="s">
        <v>167</v>
      </c>
      <c r="K962" s="178">
        <v>2354579</v>
      </c>
      <c r="L962" s="178" t="s">
        <v>14781</v>
      </c>
      <c r="M962" s="176">
        <v>45833.634722222225</v>
      </c>
      <c r="N962" s="176">
        <v>45836.528252314813</v>
      </c>
      <c r="O962" s="178" t="s">
        <v>9136</v>
      </c>
      <c r="P962" s="178" t="s">
        <v>9137</v>
      </c>
      <c r="Q962" s="178" t="s">
        <v>9138</v>
      </c>
      <c r="R962" s="178" t="s">
        <v>11927</v>
      </c>
      <c r="S962" s="178" t="s">
        <v>11927</v>
      </c>
      <c r="T962" s="178" t="s">
        <v>177</v>
      </c>
      <c r="U962" s="178">
        <v>90</v>
      </c>
      <c r="V962" s="178" t="s">
        <v>14782</v>
      </c>
      <c r="W962" s="177">
        <v>0</v>
      </c>
      <c r="X962" s="178">
        <v>0</v>
      </c>
      <c r="Y962" s="178" t="s">
        <v>173</v>
      </c>
      <c r="Z962" s="178" t="s">
        <v>25</v>
      </c>
      <c r="AA962" s="178" t="s">
        <v>189</v>
      </c>
      <c r="AB962" s="178">
        <v>1</v>
      </c>
      <c r="AC962" s="92" t="s">
        <v>367</v>
      </c>
      <c r="AD962" s="112">
        <f>IF(T962="SOPORTE_TELEFÓNICO",'BASE LIQUIDACION REDEBAN 2025'!$B$19,IF(AND(T962="VISITA_TÉCNICA",Z962="TIPO II"),'BASE LIQUIDACION REDEBAN 2025'!$B$18,'BASE LIQUIDACION REDEBAN 2025'!$B$17))</f>
        <v>35779.500569199998</v>
      </c>
      <c r="AE962" s="97">
        <v>0</v>
      </c>
      <c r="AF962" s="97">
        <f t="shared" si="15"/>
        <v>35779.500569199998</v>
      </c>
    </row>
    <row r="963" spans="1:32" s="85" customFormat="1" ht="13.15">
      <c r="A963" s="178" t="s">
        <v>80</v>
      </c>
      <c r="B963" s="95" t="str">
        <f>VLOOKUP(A963,'CENTRO DE COSTOS'!A:D,4,FALSE)</f>
        <v>JOSE MAURICIO HERNANDEZ ROJAS</v>
      </c>
      <c r="C963" s="95" t="str">
        <f>VLOOKUP(A963,'CENTRO DE COSTOS'!A:D,2,FALSE)</f>
        <v>0004-0001</v>
      </c>
      <c r="D963" s="178">
        <v>13836</v>
      </c>
      <c r="E963" s="178">
        <v>2361295</v>
      </c>
      <c r="F963" s="178">
        <v>48796</v>
      </c>
      <c r="G963" s="178" t="s">
        <v>364</v>
      </c>
      <c r="H963" s="178" t="s">
        <v>1527</v>
      </c>
      <c r="I963" s="178" t="s">
        <v>14783</v>
      </c>
      <c r="J963" s="110" t="s">
        <v>167</v>
      </c>
      <c r="K963" s="178">
        <v>2361295</v>
      </c>
      <c r="L963" s="178" t="s">
        <v>14784</v>
      </c>
      <c r="M963" s="176">
        <v>45834.657638888886</v>
      </c>
      <c r="N963" s="176">
        <v>45836.532002314816</v>
      </c>
      <c r="O963" s="178" t="s">
        <v>9136</v>
      </c>
      <c r="P963" s="178" t="s">
        <v>9137</v>
      </c>
      <c r="Q963" s="178" t="s">
        <v>9138</v>
      </c>
      <c r="R963" s="178" t="s">
        <v>11927</v>
      </c>
      <c r="S963" s="178" t="s">
        <v>11927</v>
      </c>
      <c r="T963" s="178" t="s">
        <v>177</v>
      </c>
      <c r="U963" s="178">
        <v>80</v>
      </c>
      <c r="V963" s="178" t="s">
        <v>14785</v>
      </c>
      <c r="W963" s="177">
        <v>0</v>
      </c>
      <c r="X963" s="178">
        <v>0</v>
      </c>
      <c r="Y963" s="178" t="s">
        <v>173</v>
      </c>
      <c r="Z963" s="178" t="s">
        <v>28</v>
      </c>
      <c r="AA963" s="178" t="s">
        <v>189</v>
      </c>
      <c r="AB963" s="178">
        <v>1</v>
      </c>
      <c r="AC963" s="92" t="s">
        <v>204</v>
      </c>
      <c r="AD963" s="112">
        <f>IF(T963="SOPORTE_TELEFÓNICO",'BASE LIQUIDACION REDEBAN 2025'!$B$19,IF(AND(T963="VISITA_TÉCNICA",Z963="TIPO II"),'BASE LIQUIDACION REDEBAN 2025'!$B$18,'BASE LIQUIDACION REDEBAN 2025'!$B$17))</f>
        <v>67654.12000000001</v>
      </c>
      <c r="AE963" s="97">
        <v>0</v>
      </c>
      <c r="AF963" s="97">
        <f t="shared" si="15"/>
        <v>67654.12000000001</v>
      </c>
    </row>
    <row r="964" spans="1:32" s="85" customFormat="1" ht="13.15">
      <c r="A964" s="178" t="s">
        <v>76</v>
      </c>
      <c r="B964" s="95" t="str">
        <f>VLOOKUP(A964,'CENTRO DE COSTOS'!A:D,4,FALSE)</f>
        <v>DIEGO FERNANDO HENAO CARDONA</v>
      </c>
      <c r="C964" s="95" t="str">
        <f>VLOOKUP(A964,'CENTRO DE COSTOS'!A:D,2,FALSE)</f>
        <v>0004-0003</v>
      </c>
      <c r="D964" s="178">
        <v>76130</v>
      </c>
      <c r="E964" s="178">
        <v>2362408</v>
      </c>
      <c r="F964" s="178">
        <v>45534</v>
      </c>
      <c r="G964" s="178" t="s">
        <v>230</v>
      </c>
      <c r="H964" s="178" t="s">
        <v>527</v>
      </c>
      <c r="I964" s="178" t="s">
        <v>14786</v>
      </c>
      <c r="J964" s="110" t="s">
        <v>167</v>
      </c>
      <c r="K964" s="178">
        <v>2362408</v>
      </c>
      <c r="L964" s="178" t="s">
        <v>14787</v>
      </c>
      <c r="M964" s="176">
        <v>45834.733182870368</v>
      </c>
      <c r="N964" s="176">
        <v>45836.536851851852</v>
      </c>
      <c r="O964" s="178" t="s">
        <v>9136</v>
      </c>
      <c r="P964" s="178" t="s">
        <v>9137</v>
      </c>
      <c r="Q964" s="178" t="s">
        <v>9138</v>
      </c>
      <c r="R964" s="178" t="s">
        <v>11927</v>
      </c>
      <c r="S964" s="178" t="s">
        <v>11927</v>
      </c>
      <c r="T964" s="178" t="s">
        <v>177</v>
      </c>
      <c r="U964" s="178">
        <v>100</v>
      </c>
      <c r="V964" s="178" t="s">
        <v>14788</v>
      </c>
      <c r="W964" s="177">
        <v>0</v>
      </c>
      <c r="X964" s="178">
        <v>0</v>
      </c>
      <c r="Y964" s="178" t="s">
        <v>173</v>
      </c>
      <c r="Z964" s="178" t="s">
        <v>28</v>
      </c>
      <c r="AA964" s="178" t="s">
        <v>189</v>
      </c>
      <c r="AB964" s="178">
        <v>1</v>
      </c>
      <c r="AC964" s="92" t="s">
        <v>639</v>
      </c>
      <c r="AD964" s="112">
        <f>IF(T964="SOPORTE_TELEFÓNICO",'BASE LIQUIDACION REDEBAN 2025'!$B$19,IF(AND(T964="VISITA_TÉCNICA",Z964="TIPO II"),'BASE LIQUIDACION REDEBAN 2025'!$B$18,'BASE LIQUIDACION REDEBAN 2025'!$B$17))</f>
        <v>67654.12000000001</v>
      </c>
      <c r="AE964" s="97">
        <v>0</v>
      </c>
      <c r="AF964" s="97">
        <f t="shared" si="15"/>
        <v>67654.12000000001</v>
      </c>
    </row>
    <row r="965" spans="1:32" s="85" customFormat="1" ht="13.15">
      <c r="A965" s="178" t="s">
        <v>68</v>
      </c>
      <c r="B965" s="95" t="str">
        <f>VLOOKUP(A965,'CENTRO DE COSTOS'!A:D,4,FALSE)</f>
        <v>WILLIAM ASDRUBAL ROZO ROZO</v>
      </c>
      <c r="C965" s="95" t="str">
        <f>VLOOKUP(A965,'CENTRO DE COSTOS'!A:D,2,FALSE)</f>
        <v>0004-0004</v>
      </c>
      <c r="D965" s="178">
        <v>11001</v>
      </c>
      <c r="E965" s="178">
        <v>2352016</v>
      </c>
      <c r="F965" s="178">
        <v>49448</v>
      </c>
      <c r="G965" s="178" t="s">
        <v>298</v>
      </c>
      <c r="H965" s="178" t="s">
        <v>68</v>
      </c>
      <c r="I965" s="178" t="s">
        <v>14789</v>
      </c>
      <c r="J965" s="110" t="s">
        <v>167</v>
      </c>
      <c r="K965" s="178">
        <v>2352016</v>
      </c>
      <c r="L965" s="178" t="s">
        <v>14790</v>
      </c>
      <c r="M965" s="176">
        <v>45833.412499999999</v>
      </c>
      <c r="N965" s="176">
        <v>45836.539513888885</v>
      </c>
      <c r="O965" s="178" t="s">
        <v>9136</v>
      </c>
      <c r="P965" s="178" t="s">
        <v>9137</v>
      </c>
      <c r="Q965" s="178" t="s">
        <v>9138</v>
      </c>
      <c r="R965" s="178" t="s">
        <v>11927</v>
      </c>
      <c r="S965" s="178" t="s">
        <v>11927</v>
      </c>
      <c r="T965" s="178" t="s">
        <v>177</v>
      </c>
      <c r="U965" s="178">
        <v>130</v>
      </c>
      <c r="V965" s="178" t="s">
        <v>14791</v>
      </c>
      <c r="W965" s="177">
        <v>0</v>
      </c>
      <c r="X965" s="178">
        <v>0</v>
      </c>
      <c r="Y965" s="178" t="s">
        <v>173</v>
      </c>
      <c r="Z965" s="178" t="s">
        <v>25</v>
      </c>
      <c r="AA965" s="178" t="s">
        <v>189</v>
      </c>
      <c r="AB965" s="178">
        <v>1</v>
      </c>
      <c r="AC965" s="92">
        <v>0</v>
      </c>
      <c r="AD965" s="112">
        <f>IF(T965="SOPORTE_TELEFÓNICO",'BASE LIQUIDACION REDEBAN 2025'!$B$19,IF(AND(T965="VISITA_TÉCNICA",Z965="TIPO II"),'BASE LIQUIDACION REDEBAN 2025'!$B$18,'BASE LIQUIDACION REDEBAN 2025'!$B$17))</f>
        <v>35779.500569199998</v>
      </c>
      <c r="AE965" s="97">
        <v>0</v>
      </c>
      <c r="AF965" s="97">
        <f t="shared" si="15"/>
        <v>35779.500569199998</v>
      </c>
    </row>
    <row r="966" spans="1:32" s="85" customFormat="1" ht="13.15">
      <c r="A966" s="178" t="s">
        <v>90</v>
      </c>
      <c r="B966" s="95" t="str">
        <f>VLOOKUP(A966,'CENTRO DE COSTOS'!A:D,4,FALSE)</f>
        <v>JUAN SEBASTIÁN RÍOS CASTRILLÓN</v>
      </c>
      <c r="C966" s="95" t="str">
        <f>VLOOKUP(A966,'CENTRO DE COSTOS'!A:D,2,FALSE)</f>
        <v>0004-0005</v>
      </c>
      <c r="D966" s="178">
        <v>5579</v>
      </c>
      <c r="E966" s="178">
        <v>2356475</v>
      </c>
      <c r="F966" s="178">
        <v>69539</v>
      </c>
      <c r="G966" s="178" t="s">
        <v>290</v>
      </c>
      <c r="H966" s="178" t="s">
        <v>3347</v>
      </c>
      <c r="I966" s="178" t="s">
        <v>14469</v>
      </c>
      <c r="J966" s="110" t="s">
        <v>167</v>
      </c>
      <c r="K966" s="178">
        <v>2356475</v>
      </c>
      <c r="L966" s="178" t="s">
        <v>14792</v>
      </c>
      <c r="M966" s="176">
        <v>45834.333333333336</v>
      </c>
      <c r="N966" s="176">
        <v>45836.550856481481</v>
      </c>
      <c r="O966" s="178" t="s">
        <v>9136</v>
      </c>
      <c r="P966" s="178" t="s">
        <v>9137</v>
      </c>
      <c r="Q966" s="178" t="s">
        <v>9138</v>
      </c>
      <c r="R966" s="178" t="s">
        <v>11927</v>
      </c>
      <c r="S966" s="178" t="s">
        <v>11927</v>
      </c>
      <c r="T966" s="178" t="s">
        <v>9971</v>
      </c>
      <c r="U966" s="178">
        <v>20</v>
      </c>
      <c r="V966" s="178" t="s">
        <v>14793</v>
      </c>
      <c r="W966" s="177" t="s">
        <v>14794</v>
      </c>
      <c r="X966" s="178" t="s">
        <v>11942</v>
      </c>
      <c r="Y966" s="178" t="s">
        <v>11943</v>
      </c>
      <c r="Z966" s="178" t="s">
        <v>30</v>
      </c>
      <c r="AA966" s="178" t="s">
        <v>189</v>
      </c>
      <c r="AB966" s="178">
        <v>0</v>
      </c>
      <c r="AC966" s="92">
        <v>0</v>
      </c>
      <c r="AD966" s="112">
        <f>IF(T966="SOPORTE_TELEFÓNICO",'BASE LIQUIDACION REDEBAN 2025'!$B$19,IF(AND(T966="VISITA_TÉCNICA",Z966="TIPO II"),'BASE LIQUIDACION REDEBAN 2025'!$B$18,'BASE LIQUIDACION REDEBAN 2025'!$B$17))</f>
        <v>35779.500569199998</v>
      </c>
      <c r="AE966" s="97">
        <v>0</v>
      </c>
      <c r="AF966" s="97">
        <f t="shared" si="15"/>
        <v>35779.500569199998</v>
      </c>
    </row>
    <row r="967" spans="1:32" s="85" customFormat="1" ht="13.15">
      <c r="A967" s="178" t="s">
        <v>72</v>
      </c>
      <c r="B967" s="95" t="str">
        <f>VLOOKUP(A967,'CENTRO DE COSTOS'!A:D,4,FALSE)</f>
        <v>MIGUEL JULIÁN HERNÁNDEZ GUARÍN</v>
      </c>
      <c r="C967" s="95" t="str">
        <f>VLOOKUP(A967,'CENTRO DE COSTOS'!A:D,2,FALSE)</f>
        <v>0004-0008</v>
      </c>
      <c r="D967" s="178">
        <v>68081</v>
      </c>
      <c r="E967" s="178">
        <v>2365017</v>
      </c>
      <c r="F967" s="178">
        <v>54409</v>
      </c>
      <c r="G967" s="178" t="s">
        <v>180</v>
      </c>
      <c r="H967" s="178" t="s">
        <v>4156</v>
      </c>
      <c r="I967" s="178" t="s">
        <v>14795</v>
      </c>
      <c r="J967" s="110" t="s">
        <v>167</v>
      </c>
      <c r="K967" s="178">
        <v>2365017</v>
      </c>
      <c r="L967" s="178" t="s">
        <v>14796</v>
      </c>
      <c r="M967" s="176">
        <v>45835.436608796299</v>
      </c>
      <c r="N967" s="176">
        <v>45836.55232638889</v>
      </c>
      <c r="O967" s="178" t="s">
        <v>9136</v>
      </c>
      <c r="P967" s="178" t="s">
        <v>9137</v>
      </c>
      <c r="Q967" s="178" t="s">
        <v>9138</v>
      </c>
      <c r="R967" s="178" t="s">
        <v>11927</v>
      </c>
      <c r="S967" s="178" t="s">
        <v>11927</v>
      </c>
      <c r="T967" s="178" t="s">
        <v>9971</v>
      </c>
      <c r="U967" s="178">
        <v>30</v>
      </c>
      <c r="V967" s="178" t="s">
        <v>14797</v>
      </c>
      <c r="W967" s="177" t="s">
        <v>14798</v>
      </c>
      <c r="X967" s="178" t="s">
        <v>11942</v>
      </c>
      <c r="Y967" s="178" t="s">
        <v>11943</v>
      </c>
      <c r="Z967" s="178" t="s">
        <v>30</v>
      </c>
      <c r="AA967" s="178" t="s">
        <v>189</v>
      </c>
      <c r="AB967" s="178">
        <v>0</v>
      </c>
      <c r="AC967" s="92">
        <v>0</v>
      </c>
      <c r="AD967" s="112">
        <f>IF(T967="SOPORTE_TELEFÓNICO",'BASE LIQUIDACION REDEBAN 2025'!$B$19,IF(AND(T967="VISITA_TÉCNICA",Z967="TIPO II"),'BASE LIQUIDACION REDEBAN 2025'!$B$18,'BASE LIQUIDACION REDEBAN 2025'!$B$17))</f>
        <v>35779.500569199998</v>
      </c>
      <c r="AE967" s="97">
        <v>0</v>
      </c>
      <c r="AF967" s="97">
        <f t="shared" si="15"/>
        <v>35779.500569199998</v>
      </c>
    </row>
    <row r="968" spans="1:32" s="85" customFormat="1" ht="13.15">
      <c r="A968" s="178" t="s">
        <v>72</v>
      </c>
      <c r="B968" s="95" t="str">
        <f>VLOOKUP(A968,'CENTRO DE COSTOS'!A:D,4,FALSE)</f>
        <v>MIGUEL JULIÁN HERNÁNDEZ GUARÍN</v>
      </c>
      <c r="C968" s="95" t="str">
        <f>VLOOKUP(A968,'CENTRO DE COSTOS'!A:D,2,FALSE)</f>
        <v>0004-0008</v>
      </c>
      <c r="D968" s="178">
        <v>68081</v>
      </c>
      <c r="E968" s="178">
        <v>2365028</v>
      </c>
      <c r="F968" s="178">
        <v>76399</v>
      </c>
      <c r="G968" s="178" t="s">
        <v>180</v>
      </c>
      <c r="H968" s="178" t="s">
        <v>4156</v>
      </c>
      <c r="I968" s="178" t="s">
        <v>14799</v>
      </c>
      <c r="J968" s="110" t="s">
        <v>167</v>
      </c>
      <c r="K968" s="178">
        <v>2365028</v>
      </c>
      <c r="L968" s="178" t="s">
        <v>14800</v>
      </c>
      <c r="M968" s="176">
        <v>45835.438240740739</v>
      </c>
      <c r="N968" s="176">
        <v>45836.553553240738</v>
      </c>
      <c r="O968" s="178" t="s">
        <v>9136</v>
      </c>
      <c r="P968" s="178" t="s">
        <v>9137</v>
      </c>
      <c r="Q968" s="178" t="s">
        <v>9138</v>
      </c>
      <c r="R968" s="178" t="s">
        <v>11927</v>
      </c>
      <c r="S968" s="178" t="s">
        <v>11927</v>
      </c>
      <c r="T968" s="178" t="s">
        <v>9971</v>
      </c>
      <c r="U968" s="178">
        <v>20</v>
      </c>
      <c r="V968" s="178" t="s">
        <v>14793</v>
      </c>
      <c r="W968" s="177" t="s">
        <v>14801</v>
      </c>
      <c r="X968" s="178" t="s">
        <v>11942</v>
      </c>
      <c r="Y968" s="178" t="s">
        <v>11943</v>
      </c>
      <c r="Z968" s="178" t="s">
        <v>30</v>
      </c>
      <c r="AA968" s="178" t="s">
        <v>189</v>
      </c>
      <c r="AB968" s="178">
        <v>0</v>
      </c>
      <c r="AC968" s="92">
        <v>0</v>
      </c>
      <c r="AD968" s="112">
        <f>IF(T968="SOPORTE_TELEFÓNICO",'BASE LIQUIDACION REDEBAN 2025'!$B$19,IF(AND(T968="VISITA_TÉCNICA",Z968="TIPO II"),'BASE LIQUIDACION REDEBAN 2025'!$B$18,'BASE LIQUIDACION REDEBAN 2025'!$B$17))</f>
        <v>35779.500569199998</v>
      </c>
      <c r="AE968" s="97">
        <v>0</v>
      </c>
      <c r="AF968" s="97">
        <f t="shared" si="15"/>
        <v>35779.500569199998</v>
      </c>
    </row>
    <row r="969" spans="1:32" s="85" customFormat="1" ht="13.15">
      <c r="A969" s="178" t="s">
        <v>80</v>
      </c>
      <c r="B969" s="95" t="str">
        <f>VLOOKUP(A969,'CENTRO DE COSTOS'!A:D,4,FALSE)</f>
        <v>JOSE MAURICIO HERNANDEZ ROJAS</v>
      </c>
      <c r="C969" s="95" t="str">
        <f>VLOOKUP(A969,'CENTRO DE COSTOS'!A:D,2,FALSE)</f>
        <v>0004-0001</v>
      </c>
      <c r="D969" s="178">
        <v>13001</v>
      </c>
      <c r="E969" s="178">
        <v>2366799</v>
      </c>
      <c r="F969" s="178">
        <v>64682</v>
      </c>
      <c r="G969" s="178" t="s">
        <v>364</v>
      </c>
      <c r="H969" s="178" t="s">
        <v>80</v>
      </c>
      <c r="I969" s="178" t="s">
        <v>14802</v>
      </c>
      <c r="J969" s="110" t="s">
        <v>167</v>
      </c>
      <c r="K969" s="178">
        <v>2366799</v>
      </c>
      <c r="L969" s="178" t="s">
        <v>14803</v>
      </c>
      <c r="M969" s="176">
        <v>45835.644965277781</v>
      </c>
      <c r="N969" s="176">
        <v>45836.556840277779</v>
      </c>
      <c r="O969" s="178" t="s">
        <v>9136</v>
      </c>
      <c r="P969" s="178" t="s">
        <v>9137</v>
      </c>
      <c r="Q969" s="178" t="s">
        <v>9138</v>
      </c>
      <c r="R969" s="178" t="s">
        <v>11927</v>
      </c>
      <c r="S969" s="178" t="s">
        <v>11927</v>
      </c>
      <c r="T969" s="178" t="s">
        <v>177</v>
      </c>
      <c r="U969" s="178">
        <v>50</v>
      </c>
      <c r="V969" s="178" t="s">
        <v>14804</v>
      </c>
      <c r="W969" s="177">
        <v>0</v>
      </c>
      <c r="X969" s="178">
        <v>0</v>
      </c>
      <c r="Y969" s="178" t="s">
        <v>173</v>
      </c>
      <c r="Z969" s="178" t="s">
        <v>25</v>
      </c>
      <c r="AA969" s="178" t="s">
        <v>189</v>
      </c>
      <c r="AB969" s="178">
        <v>1</v>
      </c>
      <c r="AC969" s="92">
        <v>0</v>
      </c>
      <c r="AD969" s="112">
        <f>IF(T969="SOPORTE_TELEFÓNICO",'BASE LIQUIDACION REDEBAN 2025'!$B$19,IF(AND(T969="VISITA_TÉCNICA",Z969="TIPO II"),'BASE LIQUIDACION REDEBAN 2025'!$B$18,'BASE LIQUIDACION REDEBAN 2025'!$B$17))</f>
        <v>35779.500569199998</v>
      </c>
      <c r="AE969" s="97">
        <v>0</v>
      </c>
      <c r="AF969" s="97">
        <f t="shared" si="15"/>
        <v>35779.500569199998</v>
      </c>
    </row>
    <row r="970" spans="1:32" s="85" customFormat="1" ht="13.15">
      <c r="A970" s="178" t="s">
        <v>91</v>
      </c>
      <c r="B970" s="95" t="str">
        <f>VLOOKUP(A970,'CENTRO DE COSTOS'!A:D,4,FALSE)</f>
        <v>JOSE MAURICIO HERNANDEZ ROJAS</v>
      </c>
      <c r="C970" s="95" t="str">
        <f>VLOOKUP(A970,'CENTRO DE COSTOS'!A:D,2,FALSE)</f>
        <v>0004-0001</v>
      </c>
      <c r="D970" s="178">
        <v>23001</v>
      </c>
      <c r="E970" s="178">
        <v>2357067</v>
      </c>
      <c r="F970" s="178">
        <v>55240</v>
      </c>
      <c r="G970" s="178" t="s">
        <v>612</v>
      </c>
      <c r="H970" s="178" t="s">
        <v>91</v>
      </c>
      <c r="I970" s="178" t="s">
        <v>14805</v>
      </c>
      <c r="J970" s="110" t="s">
        <v>167</v>
      </c>
      <c r="K970" s="178">
        <v>2357067</v>
      </c>
      <c r="L970" s="178" t="s">
        <v>14806</v>
      </c>
      <c r="M970" s="176">
        <v>45834.337500000001</v>
      </c>
      <c r="N970" s="176">
        <v>45837.536886574075</v>
      </c>
      <c r="O970" s="178" t="s">
        <v>9136</v>
      </c>
      <c r="P970" s="178" t="s">
        <v>9137</v>
      </c>
      <c r="Q970" s="178" t="s">
        <v>9138</v>
      </c>
      <c r="R970" s="178" t="s">
        <v>11927</v>
      </c>
      <c r="S970" s="178" t="s">
        <v>11927</v>
      </c>
      <c r="T970" s="178" t="s">
        <v>9971</v>
      </c>
      <c r="U970" s="178">
        <v>30</v>
      </c>
      <c r="V970" s="178" t="s">
        <v>14807</v>
      </c>
      <c r="W970" s="177">
        <v>0</v>
      </c>
      <c r="X970" s="178" t="s">
        <v>11929</v>
      </c>
      <c r="Y970" s="178">
        <v>0</v>
      </c>
      <c r="Z970" s="178" t="s">
        <v>25</v>
      </c>
      <c r="AA970" s="178" t="s">
        <v>189</v>
      </c>
      <c r="AB970" s="178">
        <v>0</v>
      </c>
      <c r="AC970" s="92">
        <v>0</v>
      </c>
      <c r="AD970" s="112">
        <f>IF(T970="SOPORTE_TELEFÓNICO",'BASE LIQUIDACION REDEBAN 2025'!$B$19,IF(AND(T970="VISITA_TÉCNICA",Z970="TIPO II"),'BASE LIQUIDACION REDEBAN 2025'!$B$18,'BASE LIQUIDACION REDEBAN 2025'!$B$17))</f>
        <v>35779.500569199998</v>
      </c>
      <c r="AE970" s="97">
        <v>0</v>
      </c>
      <c r="AF970" s="97">
        <f t="shared" si="15"/>
        <v>35779.500569199998</v>
      </c>
    </row>
    <row r="971" spans="1:32" s="85" customFormat="1" ht="13.15">
      <c r="A971" s="178" t="s">
        <v>101</v>
      </c>
      <c r="B971" s="95" t="str">
        <f>VLOOKUP(A971,'CENTRO DE COSTOS'!A:D,4,FALSE)</f>
        <v>KEVIN ALEXIS CORZO BUSTOS</v>
      </c>
      <c r="C971" s="95" t="str">
        <f>VLOOKUP(A971,'CENTRO DE COSTOS'!A:D,2,FALSE)</f>
        <v>0004-0007</v>
      </c>
      <c r="D971" s="178">
        <v>85001</v>
      </c>
      <c r="E971" s="178">
        <v>2368530</v>
      </c>
      <c r="F971" s="178">
        <v>66457</v>
      </c>
      <c r="G971" s="178" t="s">
        <v>1934</v>
      </c>
      <c r="H971" s="178" t="s">
        <v>101</v>
      </c>
      <c r="I971" s="178" t="s">
        <v>14808</v>
      </c>
      <c r="J971" s="110" t="s">
        <v>167</v>
      </c>
      <c r="K971" s="178">
        <v>2368530</v>
      </c>
      <c r="L971" s="178" t="s">
        <v>14809</v>
      </c>
      <c r="M971" s="176">
        <v>45836.375</v>
      </c>
      <c r="N971" s="176">
        <v>45837.541006944448</v>
      </c>
      <c r="O971" s="178" t="s">
        <v>9136</v>
      </c>
      <c r="P971" s="178" t="s">
        <v>9137</v>
      </c>
      <c r="Q971" s="178" t="s">
        <v>9138</v>
      </c>
      <c r="R971" s="178" t="s">
        <v>11927</v>
      </c>
      <c r="S971" s="178" t="s">
        <v>11927</v>
      </c>
      <c r="T971" s="178" t="s">
        <v>9971</v>
      </c>
      <c r="U971" s="178">
        <v>40</v>
      </c>
      <c r="V971" s="178" t="s">
        <v>14810</v>
      </c>
      <c r="W971" s="177">
        <v>0</v>
      </c>
      <c r="X971" s="178" t="s">
        <v>11929</v>
      </c>
      <c r="Y971" s="178">
        <v>0</v>
      </c>
      <c r="Z971" s="178" t="s">
        <v>25</v>
      </c>
      <c r="AA971" s="178" t="s">
        <v>189</v>
      </c>
      <c r="AB971" s="178">
        <v>0</v>
      </c>
      <c r="AC971" s="92" t="s">
        <v>3368</v>
      </c>
      <c r="AD971" s="112">
        <f>IF(T971="SOPORTE_TELEFÓNICO",'BASE LIQUIDACION REDEBAN 2025'!$B$19,IF(AND(T971="VISITA_TÉCNICA",Z971="TIPO II"),'BASE LIQUIDACION REDEBAN 2025'!$B$18,'BASE LIQUIDACION REDEBAN 2025'!$B$17))</f>
        <v>35779.500569199998</v>
      </c>
      <c r="AE971" s="97">
        <v>0</v>
      </c>
      <c r="AF971" s="97">
        <f t="shared" si="15"/>
        <v>35779.500569199998</v>
      </c>
    </row>
    <row r="972" spans="1:32" s="85" customFormat="1" ht="13.15">
      <c r="A972" s="178" t="s">
        <v>91</v>
      </c>
      <c r="B972" s="95" t="str">
        <f>VLOOKUP(A972,'CENTRO DE COSTOS'!A:D,4,FALSE)</f>
        <v>JOSE MAURICIO HERNANDEZ ROJAS</v>
      </c>
      <c r="C972" s="95" t="str">
        <f>VLOOKUP(A972,'CENTRO DE COSTOS'!A:D,2,FALSE)</f>
        <v>0004-0001</v>
      </c>
      <c r="D972" s="178">
        <v>5250</v>
      </c>
      <c r="E972" s="178">
        <v>2322344</v>
      </c>
      <c r="F972" s="178">
        <v>72553</v>
      </c>
      <c r="G972" s="178" t="s">
        <v>290</v>
      </c>
      <c r="H972" s="178" t="s">
        <v>1154</v>
      </c>
      <c r="I972" s="178" t="s">
        <v>11939</v>
      </c>
      <c r="J972" s="110" t="s">
        <v>167</v>
      </c>
      <c r="K972" s="178">
        <v>2322344</v>
      </c>
      <c r="L972" s="178" t="s">
        <v>14811</v>
      </c>
      <c r="M972" s="176">
        <v>45826.397222222222</v>
      </c>
      <c r="N972" s="176">
        <v>45837.581458333334</v>
      </c>
      <c r="O972" s="178" t="s">
        <v>9136</v>
      </c>
      <c r="P972" s="178" t="s">
        <v>9137</v>
      </c>
      <c r="Q972" s="178" t="s">
        <v>9138</v>
      </c>
      <c r="R972" s="178" t="s">
        <v>11927</v>
      </c>
      <c r="S972" s="178" t="s">
        <v>11927</v>
      </c>
      <c r="T972" s="178" t="s">
        <v>9971</v>
      </c>
      <c r="U972" s="178">
        <v>60</v>
      </c>
      <c r="V972" s="178" t="s">
        <v>14812</v>
      </c>
      <c r="W972" s="177" t="s">
        <v>14813</v>
      </c>
      <c r="X972" s="178" t="s">
        <v>11942</v>
      </c>
      <c r="Y972" s="178">
        <v>0</v>
      </c>
      <c r="Z972" s="178" t="s">
        <v>32</v>
      </c>
      <c r="AA972" s="178" t="s">
        <v>189</v>
      </c>
      <c r="AB972" s="178">
        <v>0</v>
      </c>
      <c r="AC972" s="92" t="s">
        <v>1645</v>
      </c>
      <c r="AD972" s="112">
        <f>IF(T972="SOPORTE_TELEFÓNICO",'BASE LIQUIDACION REDEBAN 2025'!$B$19,IF(AND(T972="VISITA_TÉCNICA",Z972="TIPO II"),'BASE LIQUIDACION REDEBAN 2025'!$B$18,'BASE LIQUIDACION REDEBAN 2025'!$B$17))</f>
        <v>35779.500569199998</v>
      </c>
      <c r="AE972" s="97">
        <v>0</v>
      </c>
      <c r="AF972" s="97">
        <f t="shared" si="15"/>
        <v>35779.500569199998</v>
      </c>
    </row>
    <row r="973" spans="1:32">
      <c r="AF973" s="173">
        <f>SUM(AF2:AF972)</f>
        <v>41393662.212323382</v>
      </c>
    </row>
  </sheetData>
  <conditionalFormatting sqref="E2:E972">
    <cfRule type="duplicateValues" dxfId="14" priority="130"/>
    <cfRule type="duplicateValues" dxfId="13" priority="131"/>
    <cfRule type="duplicateValues" dxfId="12" priority="132"/>
  </conditionalFormatting>
  <conditionalFormatting sqref="K2:K972">
    <cfRule type="duplicateValues" dxfId="11" priority="136"/>
    <cfRule type="duplicateValues" dxfId="10" priority="137"/>
    <cfRule type="duplicateValues" dxfId="9" priority="138"/>
  </conditionalFormatting>
  <dataValidations count="1">
    <dataValidation type="list" allowBlank="1" showInputMessage="1" showErrorMessage="1" sqref="O306:O486 O2:O304" xr:uid="{EDA86303-39E3-40E0-AED0-B0FBF2B55B8A}">
      <formula1>INDIRECT(#REF!)</formula1>
    </dataValidation>
  </dataValidations>
  <pageMargins left="0.7" right="0.7" top="0.75" bottom="0.75" header="0.3" footer="0.3"/>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9A27F6-1900-48C2-B744-7B0CEB4EDE7B}">
  <sheetPr filterMode="1"/>
  <dimension ref="A1:F1124"/>
  <sheetViews>
    <sheetView workbookViewId="0">
      <selection activeCell="A124" sqref="A124"/>
    </sheetView>
  </sheetViews>
  <sheetFormatPr defaultColWidth="9.140625" defaultRowHeight="14.45"/>
  <sheetData>
    <row r="1" spans="1:6" ht="55.9">
      <c r="A1" s="29" t="s">
        <v>14814</v>
      </c>
      <c r="B1" s="30" t="s">
        <v>56</v>
      </c>
      <c r="C1" s="30" t="s">
        <v>127</v>
      </c>
      <c r="D1" s="30" t="s">
        <v>14815</v>
      </c>
      <c r="E1" s="31" t="s">
        <v>14816</v>
      </c>
      <c r="F1" s="31" t="s">
        <v>14817</v>
      </c>
    </row>
    <row r="2" spans="1:6" hidden="1">
      <c r="A2" s="32">
        <v>91430</v>
      </c>
      <c r="B2" s="33" t="s">
        <v>4181</v>
      </c>
      <c r="C2" s="34" t="s">
        <v>12987</v>
      </c>
      <c r="D2" s="34" t="s">
        <v>68</v>
      </c>
      <c r="E2" s="34" t="s">
        <v>227</v>
      </c>
      <c r="F2" s="35" t="s">
        <v>175</v>
      </c>
    </row>
    <row r="3" spans="1:6" hidden="1">
      <c r="A3" s="32">
        <v>91669</v>
      </c>
      <c r="B3" s="36" t="s">
        <v>7038</v>
      </c>
      <c r="C3" s="34" t="s">
        <v>12987</v>
      </c>
      <c r="D3" s="34" t="s">
        <v>68</v>
      </c>
      <c r="E3" s="34" t="s">
        <v>227</v>
      </c>
      <c r="F3" s="35" t="s">
        <v>175</v>
      </c>
    </row>
    <row r="4" spans="1:6" hidden="1">
      <c r="A4" s="32">
        <v>91263</v>
      </c>
      <c r="B4" s="34" t="s">
        <v>14818</v>
      </c>
      <c r="C4" s="34" t="s">
        <v>12987</v>
      </c>
      <c r="D4" s="34" t="s">
        <v>68</v>
      </c>
      <c r="E4" s="34" t="s">
        <v>227</v>
      </c>
      <c r="F4" s="35" t="s">
        <v>175</v>
      </c>
    </row>
    <row r="5" spans="1:6" hidden="1">
      <c r="A5" s="32">
        <v>91405</v>
      </c>
      <c r="B5" s="34" t="s">
        <v>14819</v>
      </c>
      <c r="C5" s="34" t="s">
        <v>12987</v>
      </c>
      <c r="D5" s="34" t="s">
        <v>68</v>
      </c>
      <c r="E5" s="34" t="s">
        <v>227</v>
      </c>
      <c r="F5" s="35" t="s">
        <v>175</v>
      </c>
    </row>
    <row r="6" spans="1:6" hidden="1">
      <c r="A6" s="32">
        <v>91407</v>
      </c>
      <c r="B6" s="34" t="s">
        <v>14820</v>
      </c>
      <c r="C6" s="34" t="s">
        <v>12987</v>
      </c>
      <c r="D6" s="34" t="s">
        <v>68</v>
      </c>
      <c r="E6" s="34" t="s">
        <v>227</v>
      </c>
      <c r="F6" s="35" t="s">
        <v>175</v>
      </c>
    </row>
    <row r="7" spans="1:6" hidden="1">
      <c r="A7" s="32">
        <v>91001</v>
      </c>
      <c r="B7" s="34" t="s">
        <v>12988</v>
      </c>
      <c r="C7" s="34" t="s">
        <v>12987</v>
      </c>
      <c r="D7" s="34" t="s">
        <v>68</v>
      </c>
      <c r="E7" s="34" t="s">
        <v>227</v>
      </c>
      <c r="F7" s="35" t="s">
        <v>175</v>
      </c>
    </row>
    <row r="8" spans="1:6" hidden="1">
      <c r="A8" s="32">
        <v>91460</v>
      </c>
      <c r="B8" s="34" t="s">
        <v>14821</v>
      </c>
      <c r="C8" s="34" t="s">
        <v>12987</v>
      </c>
      <c r="D8" s="34" t="s">
        <v>68</v>
      </c>
      <c r="E8" s="34" t="s">
        <v>227</v>
      </c>
      <c r="F8" s="35" t="s">
        <v>175</v>
      </c>
    </row>
    <row r="9" spans="1:6" hidden="1">
      <c r="A9" s="32">
        <v>91530</v>
      </c>
      <c r="B9" s="34" t="s">
        <v>14822</v>
      </c>
      <c r="C9" s="34" t="s">
        <v>12987</v>
      </c>
      <c r="D9" s="34" t="s">
        <v>68</v>
      </c>
      <c r="E9" s="34" t="s">
        <v>227</v>
      </c>
      <c r="F9" s="35" t="s">
        <v>175</v>
      </c>
    </row>
    <row r="10" spans="1:6" hidden="1">
      <c r="A10" s="32">
        <v>91536</v>
      </c>
      <c r="B10" s="34" t="s">
        <v>14823</v>
      </c>
      <c r="C10" s="34" t="s">
        <v>12987</v>
      </c>
      <c r="D10" s="34" t="s">
        <v>68</v>
      </c>
      <c r="E10" s="34" t="s">
        <v>227</v>
      </c>
      <c r="F10" s="35" t="s">
        <v>175</v>
      </c>
    </row>
    <row r="11" spans="1:6" hidden="1">
      <c r="A11" s="32">
        <v>91540</v>
      </c>
      <c r="B11" s="34" t="s">
        <v>14824</v>
      </c>
      <c r="C11" s="34" t="s">
        <v>12987</v>
      </c>
      <c r="D11" s="34" t="s">
        <v>68</v>
      </c>
      <c r="E11" s="34" t="s">
        <v>227</v>
      </c>
      <c r="F11" s="35" t="s">
        <v>175</v>
      </c>
    </row>
    <row r="12" spans="1:6" hidden="1">
      <c r="A12" s="32">
        <v>91798</v>
      </c>
      <c r="B12" s="34" t="s">
        <v>14825</v>
      </c>
      <c r="C12" s="34" t="s">
        <v>12987</v>
      </c>
      <c r="D12" s="34" t="s">
        <v>68</v>
      </c>
      <c r="E12" s="34" t="s">
        <v>227</v>
      </c>
      <c r="F12" s="35" t="s">
        <v>175</v>
      </c>
    </row>
    <row r="13" spans="1:6" hidden="1">
      <c r="A13" s="32">
        <v>5055</v>
      </c>
      <c r="B13" s="33" t="s">
        <v>4822</v>
      </c>
      <c r="C13" s="34" t="s">
        <v>290</v>
      </c>
      <c r="D13" s="34" t="s">
        <v>90</v>
      </c>
      <c r="E13" s="34" t="s">
        <v>189</v>
      </c>
      <c r="F13" s="35" t="s">
        <v>32</v>
      </c>
    </row>
    <row r="14" spans="1:6" hidden="1">
      <c r="A14" s="32">
        <v>5059</v>
      </c>
      <c r="B14" s="33" t="s">
        <v>579</v>
      </c>
      <c r="C14" s="34" t="s">
        <v>290</v>
      </c>
      <c r="D14" s="34" t="s">
        <v>90</v>
      </c>
      <c r="E14" s="34" t="s">
        <v>189</v>
      </c>
      <c r="F14" s="35" t="s">
        <v>28</v>
      </c>
    </row>
    <row r="15" spans="1:6" hidden="1">
      <c r="A15" s="32">
        <v>5079</v>
      </c>
      <c r="B15" s="33" t="s">
        <v>337</v>
      </c>
      <c r="C15" s="34" t="s">
        <v>290</v>
      </c>
      <c r="D15" s="34" t="s">
        <v>90</v>
      </c>
      <c r="E15" s="34" t="s">
        <v>189</v>
      </c>
      <c r="F15" s="35" t="s">
        <v>28</v>
      </c>
    </row>
    <row r="16" spans="1:6" hidden="1">
      <c r="A16" s="32">
        <v>5093</v>
      </c>
      <c r="B16" s="33" t="s">
        <v>14826</v>
      </c>
      <c r="C16" s="34" t="s">
        <v>290</v>
      </c>
      <c r="D16" s="34" t="s">
        <v>90</v>
      </c>
      <c r="E16" s="34" t="s">
        <v>189</v>
      </c>
      <c r="F16" s="35" t="s">
        <v>30</v>
      </c>
    </row>
    <row r="17" spans="1:6" hidden="1">
      <c r="A17" s="32">
        <v>5107</v>
      </c>
      <c r="B17" s="33" t="s">
        <v>4655</v>
      </c>
      <c r="C17" s="34" t="s">
        <v>290</v>
      </c>
      <c r="D17" s="34" t="s">
        <v>90</v>
      </c>
      <c r="E17" s="34" t="s">
        <v>189</v>
      </c>
      <c r="F17" s="35" t="s">
        <v>30</v>
      </c>
    </row>
    <row r="18" spans="1:6" hidden="1">
      <c r="A18" s="32">
        <v>5129</v>
      </c>
      <c r="B18" s="33" t="s">
        <v>827</v>
      </c>
      <c r="C18" s="34" t="s">
        <v>290</v>
      </c>
      <c r="D18" s="34" t="s">
        <v>90</v>
      </c>
      <c r="E18" s="34" t="s">
        <v>189</v>
      </c>
      <c r="F18" s="35" t="s">
        <v>25</v>
      </c>
    </row>
    <row r="19" spans="1:6" hidden="1">
      <c r="A19" s="32">
        <v>5206</v>
      </c>
      <c r="B19" s="33" t="s">
        <v>13656</v>
      </c>
      <c r="C19" s="34" t="s">
        <v>290</v>
      </c>
      <c r="D19" s="34" t="s">
        <v>90</v>
      </c>
      <c r="E19" s="34" t="s">
        <v>189</v>
      </c>
      <c r="F19" s="35" t="s">
        <v>28</v>
      </c>
    </row>
    <row r="20" spans="1:6" hidden="1">
      <c r="A20" s="32">
        <v>5209</v>
      </c>
      <c r="B20" s="33" t="s">
        <v>11267</v>
      </c>
      <c r="C20" s="34" t="s">
        <v>290</v>
      </c>
      <c r="D20" s="34" t="s">
        <v>90</v>
      </c>
      <c r="E20" s="34" t="s">
        <v>189</v>
      </c>
      <c r="F20" s="35" t="s">
        <v>30</v>
      </c>
    </row>
    <row r="21" spans="1:6" hidden="1">
      <c r="A21" s="32">
        <v>5313</v>
      </c>
      <c r="B21" s="36" t="s">
        <v>250</v>
      </c>
      <c r="C21" s="34" t="s">
        <v>290</v>
      </c>
      <c r="D21" s="34" t="s">
        <v>90</v>
      </c>
      <c r="E21" s="34" t="s">
        <v>189</v>
      </c>
      <c r="F21" s="35" t="s">
        <v>28</v>
      </c>
    </row>
    <row r="22" spans="1:6" hidden="1">
      <c r="A22" s="32">
        <v>5315</v>
      </c>
      <c r="B22" s="36" t="s">
        <v>6100</v>
      </c>
      <c r="C22" s="34" t="s">
        <v>290</v>
      </c>
      <c r="D22" s="34" t="s">
        <v>90</v>
      </c>
      <c r="E22" s="34" t="s">
        <v>189</v>
      </c>
      <c r="F22" s="35" t="s">
        <v>30</v>
      </c>
    </row>
    <row r="23" spans="1:6" hidden="1">
      <c r="A23" s="32">
        <v>5368</v>
      </c>
      <c r="B23" s="33" t="s">
        <v>8764</v>
      </c>
      <c r="C23" s="34" t="s">
        <v>290</v>
      </c>
      <c r="D23" s="34" t="s">
        <v>90</v>
      </c>
      <c r="E23" s="34" t="s">
        <v>189</v>
      </c>
      <c r="F23" s="35" t="s">
        <v>30</v>
      </c>
    </row>
    <row r="24" spans="1:6" hidden="1">
      <c r="A24" s="32">
        <v>5400</v>
      </c>
      <c r="B24" s="33" t="s">
        <v>599</v>
      </c>
      <c r="C24" s="34" t="s">
        <v>290</v>
      </c>
      <c r="D24" s="34" t="s">
        <v>90</v>
      </c>
      <c r="E24" s="34" t="s">
        <v>189</v>
      </c>
      <c r="F24" s="35" t="s">
        <v>28</v>
      </c>
    </row>
    <row r="25" spans="1:6" hidden="1">
      <c r="A25" s="32">
        <v>5483</v>
      </c>
      <c r="B25" s="33" t="s">
        <v>162</v>
      </c>
      <c r="C25" s="34" t="s">
        <v>290</v>
      </c>
      <c r="D25" s="34" t="s">
        <v>90</v>
      </c>
      <c r="E25" s="34" t="s">
        <v>189</v>
      </c>
      <c r="F25" s="35" t="s">
        <v>32</v>
      </c>
    </row>
    <row r="26" spans="1:6" hidden="1">
      <c r="A26" s="32">
        <v>5615</v>
      </c>
      <c r="B26" s="36" t="s">
        <v>1015</v>
      </c>
      <c r="C26" s="34" t="s">
        <v>290</v>
      </c>
      <c r="D26" s="34" t="s">
        <v>90</v>
      </c>
      <c r="E26" s="34" t="s">
        <v>189</v>
      </c>
      <c r="F26" s="35" t="s">
        <v>28</v>
      </c>
    </row>
    <row r="27" spans="1:6" hidden="1">
      <c r="A27" s="32">
        <v>5628</v>
      </c>
      <c r="B27" s="33" t="s">
        <v>1046</v>
      </c>
      <c r="C27" s="34" t="s">
        <v>290</v>
      </c>
      <c r="D27" s="34" t="s">
        <v>90</v>
      </c>
      <c r="E27" s="34" t="s">
        <v>189</v>
      </c>
      <c r="F27" s="35" t="s">
        <v>30</v>
      </c>
    </row>
    <row r="28" spans="1:6" hidden="1">
      <c r="A28" s="32">
        <v>5649</v>
      </c>
      <c r="B28" s="33" t="s">
        <v>1258</v>
      </c>
      <c r="C28" s="34" t="s">
        <v>290</v>
      </c>
      <c r="D28" s="34" t="s">
        <v>90</v>
      </c>
      <c r="E28" s="34" t="s">
        <v>189</v>
      </c>
      <c r="F28" s="35" t="s">
        <v>30</v>
      </c>
    </row>
    <row r="29" spans="1:6" hidden="1">
      <c r="A29" s="32">
        <v>5652</v>
      </c>
      <c r="B29" s="33" t="s">
        <v>8325</v>
      </c>
      <c r="C29" s="34" t="s">
        <v>290</v>
      </c>
      <c r="D29" s="34" t="s">
        <v>90</v>
      </c>
      <c r="E29" s="34" t="s">
        <v>189</v>
      </c>
      <c r="F29" s="35" t="s">
        <v>30</v>
      </c>
    </row>
    <row r="30" spans="1:6" hidden="1">
      <c r="A30" s="32">
        <v>5660</v>
      </c>
      <c r="B30" s="33" t="s">
        <v>7386</v>
      </c>
      <c r="C30" s="34" t="s">
        <v>290</v>
      </c>
      <c r="D30" s="34" t="s">
        <v>90</v>
      </c>
      <c r="E30" s="34" t="s">
        <v>189</v>
      </c>
      <c r="F30" s="35" t="s">
        <v>30</v>
      </c>
    </row>
    <row r="31" spans="1:6" hidden="1">
      <c r="A31" s="32">
        <v>5664</v>
      </c>
      <c r="B31" s="33" t="s">
        <v>2707</v>
      </c>
      <c r="C31" s="34" t="s">
        <v>290</v>
      </c>
      <c r="D31" s="34" t="s">
        <v>90</v>
      </c>
      <c r="E31" s="34" t="s">
        <v>189</v>
      </c>
      <c r="F31" s="35" t="s">
        <v>28</v>
      </c>
    </row>
    <row r="32" spans="1:6" hidden="1">
      <c r="A32" s="32">
        <v>5679</v>
      </c>
      <c r="B32" s="33" t="s">
        <v>14827</v>
      </c>
      <c r="C32" s="34" t="s">
        <v>290</v>
      </c>
      <c r="D32" s="34" t="s">
        <v>90</v>
      </c>
      <c r="E32" s="34" t="s">
        <v>189</v>
      </c>
      <c r="F32" s="35" t="s">
        <v>28</v>
      </c>
    </row>
    <row r="33" spans="1:6" hidden="1">
      <c r="A33" s="32">
        <v>5819</v>
      </c>
      <c r="B33" s="33" t="s">
        <v>1947</v>
      </c>
      <c r="C33" s="34" t="s">
        <v>290</v>
      </c>
      <c r="D33" s="34" t="s">
        <v>90</v>
      </c>
      <c r="E33" s="34" t="s">
        <v>189</v>
      </c>
      <c r="F33" s="35" t="s">
        <v>32</v>
      </c>
    </row>
    <row r="34" spans="1:6" hidden="1">
      <c r="A34" s="32">
        <v>5856</v>
      </c>
      <c r="B34" s="33" t="s">
        <v>14828</v>
      </c>
      <c r="C34" s="34" t="s">
        <v>290</v>
      </c>
      <c r="D34" s="34" t="s">
        <v>90</v>
      </c>
      <c r="E34" s="34" t="s">
        <v>189</v>
      </c>
      <c r="F34" s="35" t="s">
        <v>30</v>
      </c>
    </row>
    <row r="35" spans="1:6" hidden="1">
      <c r="A35" s="32">
        <v>5861</v>
      </c>
      <c r="B35" s="33" t="s">
        <v>12656</v>
      </c>
      <c r="C35" s="34" t="s">
        <v>290</v>
      </c>
      <c r="D35" s="34" t="s">
        <v>90</v>
      </c>
      <c r="E35" s="34" t="s">
        <v>189</v>
      </c>
      <c r="F35" s="35" t="s">
        <v>28</v>
      </c>
    </row>
    <row r="36" spans="1:6" hidden="1">
      <c r="A36" s="32">
        <v>5002</v>
      </c>
      <c r="B36" s="34" t="s">
        <v>14829</v>
      </c>
      <c r="C36" s="34" t="s">
        <v>290</v>
      </c>
      <c r="D36" s="34" t="s">
        <v>90</v>
      </c>
      <c r="E36" s="34" t="s">
        <v>189</v>
      </c>
      <c r="F36" s="35" t="s">
        <v>30</v>
      </c>
    </row>
    <row r="37" spans="1:6" hidden="1">
      <c r="A37" s="32">
        <v>5004</v>
      </c>
      <c r="B37" s="34" t="s">
        <v>7250</v>
      </c>
      <c r="C37" s="34" t="s">
        <v>290</v>
      </c>
      <c r="D37" s="34" t="s">
        <v>90</v>
      </c>
      <c r="E37" s="34" t="s">
        <v>189</v>
      </c>
      <c r="F37" s="35" t="s">
        <v>32</v>
      </c>
    </row>
    <row r="38" spans="1:6" hidden="1">
      <c r="A38" s="32">
        <v>5021</v>
      </c>
      <c r="B38" s="34" t="s">
        <v>14830</v>
      </c>
      <c r="C38" s="34" t="s">
        <v>290</v>
      </c>
      <c r="D38" s="34" t="s">
        <v>90</v>
      </c>
      <c r="E38" s="34" t="s">
        <v>189</v>
      </c>
      <c r="F38" s="35" t="s">
        <v>30</v>
      </c>
    </row>
    <row r="39" spans="1:6" hidden="1">
      <c r="A39" s="32">
        <v>5030</v>
      </c>
      <c r="B39" s="34" t="s">
        <v>14114</v>
      </c>
      <c r="C39" s="34" t="s">
        <v>290</v>
      </c>
      <c r="D39" s="34" t="s">
        <v>90</v>
      </c>
      <c r="E39" s="34" t="s">
        <v>189</v>
      </c>
      <c r="F39" s="35" t="s">
        <v>28</v>
      </c>
    </row>
    <row r="40" spans="1:6" hidden="1">
      <c r="A40" s="32">
        <v>5031</v>
      </c>
      <c r="B40" s="34" t="s">
        <v>12296</v>
      </c>
      <c r="C40" s="34" t="s">
        <v>290</v>
      </c>
      <c r="D40" s="34" t="s">
        <v>90</v>
      </c>
      <c r="E40" s="34" t="s">
        <v>189</v>
      </c>
      <c r="F40" s="35" t="s">
        <v>32</v>
      </c>
    </row>
    <row r="41" spans="1:6" hidden="1">
      <c r="A41" s="32">
        <v>5034</v>
      </c>
      <c r="B41" s="34" t="s">
        <v>2193</v>
      </c>
      <c r="C41" s="34" t="s">
        <v>290</v>
      </c>
      <c r="D41" s="34" t="s">
        <v>90</v>
      </c>
      <c r="E41" s="34" t="s">
        <v>189</v>
      </c>
      <c r="F41" s="35" t="s">
        <v>30</v>
      </c>
    </row>
    <row r="42" spans="1:6" hidden="1">
      <c r="A42" s="32">
        <v>5036</v>
      </c>
      <c r="B42" s="34" t="s">
        <v>416</v>
      </c>
      <c r="C42" s="34" t="s">
        <v>290</v>
      </c>
      <c r="D42" s="34" t="s">
        <v>90</v>
      </c>
      <c r="E42" s="34" t="s">
        <v>189</v>
      </c>
      <c r="F42" s="35" t="s">
        <v>28</v>
      </c>
    </row>
    <row r="43" spans="1:6" hidden="1">
      <c r="A43" s="32">
        <v>5038</v>
      </c>
      <c r="B43" s="34" t="s">
        <v>14831</v>
      </c>
      <c r="C43" s="34" t="s">
        <v>290</v>
      </c>
      <c r="D43" s="34" t="s">
        <v>90</v>
      </c>
      <c r="E43" s="34" t="s">
        <v>189</v>
      </c>
      <c r="F43" s="35" t="s">
        <v>30</v>
      </c>
    </row>
    <row r="44" spans="1:6" hidden="1">
      <c r="A44" s="32">
        <v>5040</v>
      </c>
      <c r="B44" s="34" t="s">
        <v>14832</v>
      </c>
      <c r="C44" s="34" t="s">
        <v>290</v>
      </c>
      <c r="D44" s="34" t="s">
        <v>90</v>
      </c>
      <c r="E44" s="34" t="s">
        <v>189</v>
      </c>
      <c r="F44" s="35" t="s">
        <v>32</v>
      </c>
    </row>
    <row r="45" spans="1:6" hidden="1">
      <c r="A45" s="32">
        <v>5044</v>
      </c>
      <c r="B45" s="34" t="s">
        <v>14833</v>
      </c>
      <c r="C45" s="34" t="s">
        <v>290</v>
      </c>
      <c r="D45" s="34" t="s">
        <v>90</v>
      </c>
      <c r="E45" s="34" t="s">
        <v>189</v>
      </c>
      <c r="F45" s="35" t="s">
        <v>30</v>
      </c>
    </row>
    <row r="46" spans="1:6" hidden="1">
      <c r="A46" s="32">
        <v>5045</v>
      </c>
      <c r="B46" s="34" t="s">
        <v>60</v>
      </c>
      <c r="C46" s="34" t="s">
        <v>290</v>
      </c>
      <c r="D46" s="34" t="s">
        <v>60</v>
      </c>
      <c r="E46" s="34" t="s">
        <v>189</v>
      </c>
      <c r="F46" s="35" t="s">
        <v>25</v>
      </c>
    </row>
    <row r="47" spans="1:6" hidden="1">
      <c r="A47" s="32">
        <v>5051</v>
      </c>
      <c r="B47" s="34" t="s">
        <v>3441</v>
      </c>
      <c r="C47" s="34" t="s">
        <v>290</v>
      </c>
      <c r="D47" s="34" t="s">
        <v>91</v>
      </c>
      <c r="E47" s="34" t="s">
        <v>189</v>
      </c>
      <c r="F47" s="35" t="s">
        <v>28</v>
      </c>
    </row>
    <row r="48" spans="1:6" hidden="1">
      <c r="A48" s="32">
        <v>5088</v>
      </c>
      <c r="B48" s="34" t="s">
        <v>291</v>
      </c>
      <c r="C48" s="34" t="s">
        <v>290</v>
      </c>
      <c r="D48" s="34" t="s">
        <v>90</v>
      </c>
      <c r="E48" s="34" t="s">
        <v>189</v>
      </c>
      <c r="F48" s="35" t="s">
        <v>25</v>
      </c>
    </row>
    <row r="49" spans="1:6" hidden="1">
      <c r="A49" s="32">
        <v>5086</v>
      </c>
      <c r="B49" s="34" t="s">
        <v>14834</v>
      </c>
      <c r="C49" s="34" t="s">
        <v>290</v>
      </c>
      <c r="D49" s="34" t="s">
        <v>90</v>
      </c>
      <c r="E49" s="34" t="s">
        <v>189</v>
      </c>
      <c r="F49" s="35" t="s">
        <v>28</v>
      </c>
    </row>
    <row r="50" spans="1:6" hidden="1">
      <c r="A50" s="32">
        <v>5091</v>
      </c>
      <c r="B50" s="34" t="s">
        <v>14835</v>
      </c>
      <c r="C50" s="34" t="s">
        <v>290</v>
      </c>
      <c r="D50" s="34" t="s">
        <v>90</v>
      </c>
      <c r="E50" s="34" t="s">
        <v>189</v>
      </c>
      <c r="F50" s="35" t="s">
        <v>30</v>
      </c>
    </row>
    <row r="51" spans="1:6" hidden="1">
      <c r="A51" s="32">
        <v>5113</v>
      </c>
      <c r="B51" s="34" t="s">
        <v>4684</v>
      </c>
      <c r="C51" s="34" t="s">
        <v>290</v>
      </c>
      <c r="D51" s="34" t="s">
        <v>90</v>
      </c>
      <c r="E51" s="34" t="s">
        <v>189</v>
      </c>
      <c r="F51" s="35" t="s">
        <v>32</v>
      </c>
    </row>
    <row r="52" spans="1:6" hidden="1">
      <c r="A52" s="32">
        <v>5120</v>
      </c>
      <c r="B52" s="34" t="s">
        <v>6987</v>
      </c>
      <c r="C52" s="34" t="s">
        <v>290</v>
      </c>
      <c r="D52" s="34" t="s">
        <v>90</v>
      </c>
      <c r="E52" s="34" t="s">
        <v>189</v>
      </c>
      <c r="F52" s="35" t="s">
        <v>32</v>
      </c>
    </row>
    <row r="53" spans="1:6" hidden="1">
      <c r="A53" s="32">
        <v>5125</v>
      </c>
      <c r="B53" s="34" t="s">
        <v>14836</v>
      </c>
      <c r="C53" s="34" t="s">
        <v>290</v>
      </c>
      <c r="D53" s="34" t="s">
        <v>90</v>
      </c>
      <c r="E53" s="34" t="s">
        <v>189</v>
      </c>
      <c r="F53" s="35" t="s">
        <v>30</v>
      </c>
    </row>
    <row r="54" spans="1:6" hidden="1">
      <c r="A54" s="32">
        <v>5134</v>
      </c>
      <c r="B54" s="34" t="s">
        <v>14837</v>
      </c>
      <c r="C54" s="34" t="s">
        <v>290</v>
      </c>
      <c r="D54" s="34" t="s">
        <v>90</v>
      </c>
      <c r="E54" s="34" t="s">
        <v>189</v>
      </c>
      <c r="F54" s="35" t="s">
        <v>30</v>
      </c>
    </row>
    <row r="55" spans="1:6" hidden="1">
      <c r="A55" s="32">
        <v>5138</v>
      </c>
      <c r="B55" s="34" t="s">
        <v>14838</v>
      </c>
      <c r="C55" s="34" t="s">
        <v>290</v>
      </c>
      <c r="D55" s="34" t="s">
        <v>90</v>
      </c>
      <c r="E55" s="34" t="s">
        <v>189</v>
      </c>
      <c r="F55" s="35" t="s">
        <v>30</v>
      </c>
    </row>
    <row r="56" spans="1:6" hidden="1">
      <c r="A56" s="32">
        <v>5142</v>
      </c>
      <c r="B56" s="34" t="s">
        <v>4577</v>
      </c>
      <c r="C56" s="34" t="s">
        <v>290</v>
      </c>
      <c r="D56" s="34" t="s">
        <v>90</v>
      </c>
      <c r="E56" s="34" t="s">
        <v>189</v>
      </c>
      <c r="F56" s="35" t="s">
        <v>30</v>
      </c>
    </row>
    <row r="57" spans="1:6" hidden="1">
      <c r="A57" s="32">
        <v>5145</v>
      </c>
      <c r="B57" s="34" t="s">
        <v>2317</v>
      </c>
      <c r="C57" s="34" t="s">
        <v>290</v>
      </c>
      <c r="D57" s="34" t="s">
        <v>90</v>
      </c>
      <c r="E57" s="34" t="s">
        <v>189</v>
      </c>
      <c r="F57" s="35" t="s">
        <v>30</v>
      </c>
    </row>
    <row r="58" spans="1:6" hidden="1">
      <c r="A58" s="32">
        <v>5147</v>
      </c>
      <c r="B58" s="34" t="s">
        <v>2023</v>
      </c>
      <c r="C58" s="34" t="s">
        <v>290</v>
      </c>
      <c r="D58" s="34" t="s">
        <v>60</v>
      </c>
      <c r="E58" s="34" t="s">
        <v>189</v>
      </c>
      <c r="F58" s="35" t="s">
        <v>25</v>
      </c>
    </row>
    <row r="59" spans="1:6" hidden="1">
      <c r="A59" s="32">
        <v>5150</v>
      </c>
      <c r="B59" s="34" t="s">
        <v>14839</v>
      </c>
      <c r="C59" s="34" t="s">
        <v>290</v>
      </c>
      <c r="D59" s="34" t="s">
        <v>90</v>
      </c>
      <c r="E59" s="34" t="s">
        <v>189</v>
      </c>
      <c r="F59" s="35" t="s">
        <v>30</v>
      </c>
    </row>
    <row r="60" spans="1:6" hidden="1">
      <c r="A60" s="32">
        <v>5154</v>
      </c>
      <c r="B60" s="34" t="s">
        <v>1103</v>
      </c>
      <c r="C60" s="34" t="s">
        <v>290</v>
      </c>
      <c r="D60" s="34" t="s">
        <v>91</v>
      </c>
      <c r="E60" s="34" t="s">
        <v>189</v>
      </c>
      <c r="F60" s="35" t="s">
        <v>28</v>
      </c>
    </row>
    <row r="61" spans="1:6" hidden="1">
      <c r="A61" s="32">
        <v>5172</v>
      </c>
      <c r="B61" s="34" t="s">
        <v>471</v>
      </c>
      <c r="C61" s="34" t="s">
        <v>290</v>
      </c>
      <c r="D61" s="34" t="s">
        <v>60</v>
      </c>
      <c r="E61" s="34" t="s">
        <v>189</v>
      </c>
      <c r="F61" s="35" t="s">
        <v>28</v>
      </c>
    </row>
    <row r="62" spans="1:6" hidden="1">
      <c r="A62" s="32">
        <v>5190</v>
      </c>
      <c r="B62" s="34" t="s">
        <v>4938</v>
      </c>
      <c r="C62" s="34" t="s">
        <v>290</v>
      </c>
      <c r="D62" s="34" t="s">
        <v>90</v>
      </c>
      <c r="E62" s="34" t="s">
        <v>189</v>
      </c>
      <c r="F62" s="35" t="s">
        <v>28</v>
      </c>
    </row>
    <row r="63" spans="1:6" hidden="1">
      <c r="A63" s="32">
        <v>5101</v>
      </c>
      <c r="B63" s="34" t="s">
        <v>2275</v>
      </c>
      <c r="C63" s="34" t="s">
        <v>290</v>
      </c>
      <c r="D63" s="34" t="s">
        <v>90</v>
      </c>
      <c r="E63" s="34" t="s">
        <v>189</v>
      </c>
      <c r="F63" s="35" t="s">
        <v>28</v>
      </c>
    </row>
    <row r="64" spans="1:6" hidden="1">
      <c r="A64" s="32">
        <v>5197</v>
      </c>
      <c r="B64" s="34" t="s">
        <v>2399</v>
      </c>
      <c r="C64" s="34" t="s">
        <v>290</v>
      </c>
      <c r="D64" s="34" t="s">
        <v>90</v>
      </c>
      <c r="E64" s="34" t="s">
        <v>189</v>
      </c>
      <c r="F64" s="35" t="s">
        <v>28</v>
      </c>
    </row>
    <row r="65" spans="1:6" hidden="1">
      <c r="A65" s="32">
        <v>5212</v>
      </c>
      <c r="B65" s="34" t="s">
        <v>6998</v>
      </c>
      <c r="C65" s="34" t="s">
        <v>290</v>
      </c>
      <c r="D65" s="34" t="s">
        <v>90</v>
      </c>
      <c r="E65" s="34" t="s">
        <v>189</v>
      </c>
      <c r="F65" s="35" t="s">
        <v>25</v>
      </c>
    </row>
    <row r="66" spans="1:6" hidden="1">
      <c r="A66" s="32">
        <v>5234</v>
      </c>
      <c r="B66" s="34" t="s">
        <v>7356</v>
      </c>
      <c r="C66" s="34" t="s">
        <v>290</v>
      </c>
      <c r="D66" s="34" t="s">
        <v>90</v>
      </c>
      <c r="E66" s="34" t="s">
        <v>189</v>
      </c>
      <c r="F66" s="35" t="s">
        <v>32</v>
      </c>
    </row>
    <row r="67" spans="1:6" hidden="1">
      <c r="A67" s="32">
        <v>5237</v>
      </c>
      <c r="B67" s="34" t="s">
        <v>5289</v>
      </c>
      <c r="C67" s="34" t="s">
        <v>290</v>
      </c>
      <c r="D67" s="34" t="s">
        <v>90</v>
      </c>
      <c r="E67" s="34" t="s">
        <v>189</v>
      </c>
      <c r="F67" s="35" t="s">
        <v>28</v>
      </c>
    </row>
    <row r="68" spans="1:6" hidden="1">
      <c r="A68" s="32">
        <v>5240</v>
      </c>
      <c r="B68" s="34" t="s">
        <v>2773</v>
      </c>
      <c r="C68" s="34" t="s">
        <v>290</v>
      </c>
      <c r="D68" s="34" t="s">
        <v>90</v>
      </c>
      <c r="E68" s="34" t="s">
        <v>189</v>
      </c>
      <c r="F68" s="35" t="s">
        <v>28</v>
      </c>
    </row>
    <row r="69" spans="1:6" hidden="1">
      <c r="A69" s="32">
        <v>5250</v>
      </c>
      <c r="B69" s="34" t="s">
        <v>1154</v>
      </c>
      <c r="C69" s="34" t="s">
        <v>290</v>
      </c>
      <c r="D69" s="34" t="s">
        <v>91</v>
      </c>
      <c r="E69" s="34" t="s">
        <v>189</v>
      </c>
      <c r="F69" s="35" t="s">
        <v>32</v>
      </c>
    </row>
    <row r="70" spans="1:6" hidden="1">
      <c r="A70" s="32">
        <v>5148</v>
      </c>
      <c r="B70" s="34" t="s">
        <v>7074</v>
      </c>
      <c r="C70" s="34" t="s">
        <v>290</v>
      </c>
      <c r="D70" s="34" t="s">
        <v>90</v>
      </c>
      <c r="E70" s="34" t="s">
        <v>189</v>
      </c>
      <c r="F70" s="35" t="s">
        <v>28</v>
      </c>
    </row>
    <row r="71" spans="1:6" hidden="1">
      <c r="A71" s="32">
        <v>5697</v>
      </c>
      <c r="B71" s="34" t="s">
        <v>14840</v>
      </c>
      <c r="C71" s="34" t="s">
        <v>290</v>
      </c>
      <c r="D71" s="34" t="s">
        <v>90</v>
      </c>
      <c r="E71" s="34" t="s">
        <v>189</v>
      </c>
      <c r="F71" s="35" t="s">
        <v>28</v>
      </c>
    </row>
    <row r="72" spans="1:6" hidden="1">
      <c r="A72" s="32">
        <v>5264</v>
      </c>
      <c r="B72" s="34" t="s">
        <v>4759</v>
      </c>
      <c r="C72" s="34" t="s">
        <v>290</v>
      </c>
      <c r="D72" s="34" t="s">
        <v>90</v>
      </c>
      <c r="E72" s="34" t="s">
        <v>189</v>
      </c>
      <c r="F72" s="35" t="s">
        <v>28</v>
      </c>
    </row>
    <row r="73" spans="1:6" hidden="1">
      <c r="A73" s="32">
        <v>5266</v>
      </c>
      <c r="B73" s="34" t="s">
        <v>4551</v>
      </c>
      <c r="C73" s="34" t="s">
        <v>290</v>
      </c>
      <c r="D73" s="34" t="s">
        <v>90</v>
      </c>
      <c r="E73" s="34" t="s">
        <v>189</v>
      </c>
      <c r="F73" s="35" t="s">
        <v>25</v>
      </c>
    </row>
    <row r="74" spans="1:6" hidden="1">
      <c r="A74" s="32">
        <v>5282</v>
      </c>
      <c r="B74" s="34" t="s">
        <v>7738</v>
      </c>
      <c r="C74" s="34" t="s">
        <v>290</v>
      </c>
      <c r="D74" s="34" t="s">
        <v>90</v>
      </c>
      <c r="E74" s="34" t="s">
        <v>189</v>
      </c>
      <c r="F74" s="35" t="s">
        <v>28</v>
      </c>
    </row>
    <row r="75" spans="1:6" hidden="1">
      <c r="A75" s="32">
        <v>5284</v>
      </c>
      <c r="B75" s="34" t="s">
        <v>8881</v>
      </c>
      <c r="C75" s="34" t="s">
        <v>290</v>
      </c>
      <c r="D75" s="34" t="s">
        <v>90</v>
      </c>
      <c r="E75" s="34" t="s">
        <v>189</v>
      </c>
      <c r="F75" s="35" t="s">
        <v>32</v>
      </c>
    </row>
    <row r="76" spans="1:6" hidden="1">
      <c r="A76" s="32">
        <v>5306</v>
      </c>
      <c r="B76" s="34" t="s">
        <v>13045</v>
      </c>
      <c r="C76" s="34" t="s">
        <v>290</v>
      </c>
      <c r="D76" s="34" t="s">
        <v>90</v>
      </c>
      <c r="E76" s="34" t="s">
        <v>189</v>
      </c>
      <c r="F76" s="35" t="s">
        <v>30</v>
      </c>
    </row>
    <row r="77" spans="1:6" hidden="1">
      <c r="A77" s="32">
        <v>5308</v>
      </c>
      <c r="B77" s="34" t="s">
        <v>351</v>
      </c>
      <c r="C77" s="34" t="s">
        <v>290</v>
      </c>
      <c r="D77" s="34" t="s">
        <v>90</v>
      </c>
      <c r="E77" s="34" t="s">
        <v>189</v>
      </c>
      <c r="F77" s="35" t="s">
        <v>25</v>
      </c>
    </row>
    <row r="78" spans="1:6" hidden="1">
      <c r="A78" s="32">
        <v>5310</v>
      </c>
      <c r="B78" s="34" t="s">
        <v>5543</v>
      </c>
      <c r="C78" s="34" t="s">
        <v>290</v>
      </c>
      <c r="D78" s="34" t="s">
        <v>90</v>
      </c>
      <c r="E78" s="34" t="s">
        <v>189</v>
      </c>
      <c r="F78" s="35" t="s">
        <v>28</v>
      </c>
    </row>
    <row r="79" spans="1:6" hidden="1">
      <c r="A79" s="32">
        <v>5318</v>
      </c>
      <c r="B79" s="34" t="s">
        <v>4187</v>
      </c>
      <c r="C79" s="34" t="s">
        <v>290</v>
      </c>
      <c r="D79" s="34" t="s">
        <v>90</v>
      </c>
      <c r="E79" s="34" t="s">
        <v>189</v>
      </c>
      <c r="F79" s="35" t="s">
        <v>28</v>
      </c>
    </row>
    <row r="80" spans="1:6" hidden="1">
      <c r="A80" s="32">
        <v>5321</v>
      </c>
      <c r="B80" s="34" t="s">
        <v>2849</v>
      </c>
      <c r="C80" s="34" t="s">
        <v>290</v>
      </c>
      <c r="D80" s="34" t="s">
        <v>90</v>
      </c>
      <c r="E80" s="34" t="s">
        <v>189</v>
      </c>
      <c r="F80" s="35" t="s">
        <v>28</v>
      </c>
    </row>
    <row r="81" spans="1:6" hidden="1">
      <c r="A81" s="32">
        <v>5347</v>
      </c>
      <c r="B81" s="34" t="s">
        <v>14841</v>
      </c>
      <c r="C81" s="34" t="s">
        <v>290</v>
      </c>
      <c r="D81" s="34" t="s">
        <v>90</v>
      </c>
      <c r="E81" s="34" t="s">
        <v>189</v>
      </c>
      <c r="F81" s="35" t="s">
        <v>28</v>
      </c>
    </row>
    <row r="82" spans="1:6" hidden="1">
      <c r="A82" s="32">
        <v>5353</v>
      </c>
      <c r="B82" s="34" t="s">
        <v>3053</v>
      </c>
      <c r="C82" s="34" t="s">
        <v>290</v>
      </c>
      <c r="D82" s="34" t="s">
        <v>90</v>
      </c>
      <c r="E82" s="34" t="s">
        <v>189</v>
      </c>
      <c r="F82" s="35" t="s">
        <v>30</v>
      </c>
    </row>
    <row r="83" spans="1:6" hidden="1">
      <c r="A83" s="32">
        <v>5360</v>
      </c>
      <c r="B83" s="34" t="s">
        <v>464</v>
      </c>
      <c r="C83" s="34" t="s">
        <v>290</v>
      </c>
      <c r="D83" s="34" t="s">
        <v>90</v>
      </c>
      <c r="E83" s="34" t="s">
        <v>189</v>
      </c>
      <c r="F83" s="35" t="s">
        <v>25</v>
      </c>
    </row>
    <row r="84" spans="1:6" hidden="1">
      <c r="A84" s="32">
        <v>5361</v>
      </c>
      <c r="B84" s="34" t="s">
        <v>5684</v>
      </c>
      <c r="C84" s="34" t="s">
        <v>290</v>
      </c>
      <c r="D84" s="34" t="s">
        <v>90</v>
      </c>
      <c r="E84" s="34" t="s">
        <v>189</v>
      </c>
      <c r="F84" s="35" t="s">
        <v>32</v>
      </c>
    </row>
    <row r="85" spans="1:6" hidden="1">
      <c r="A85" s="32">
        <v>5364</v>
      </c>
      <c r="B85" s="34" t="s">
        <v>14842</v>
      </c>
      <c r="C85" s="34" t="s">
        <v>290</v>
      </c>
      <c r="D85" s="34" t="s">
        <v>90</v>
      </c>
      <c r="E85" s="34" t="s">
        <v>189</v>
      </c>
      <c r="F85" s="35" t="s">
        <v>30</v>
      </c>
    </row>
    <row r="86" spans="1:6" hidden="1">
      <c r="A86" s="32">
        <v>5376</v>
      </c>
      <c r="B86" s="34" t="s">
        <v>4968</v>
      </c>
      <c r="C86" s="34" t="s">
        <v>290</v>
      </c>
      <c r="D86" s="34" t="s">
        <v>90</v>
      </c>
      <c r="E86" s="34" t="s">
        <v>189</v>
      </c>
      <c r="F86" s="35" t="s">
        <v>28</v>
      </c>
    </row>
    <row r="87" spans="1:6" hidden="1">
      <c r="A87" s="32">
        <v>5380</v>
      </c>
      <c r="B87" s="34" t="s">
        <v>822</v>
      </c>
      <c r="C87" s="34" t="s">
        <v>290</v>
      </c>
      <c r="D87" s="34" t="s">
        <v>90</v>
      </c>
      <c r="E87" s="34" t="s">
        <v>189</v>
      </c>
      <c r="F87" s="35" t="s">
        <v>25</v>
      </c>
    </row>
    <row r="88" spans="1:6" hidden="1">
      <c r="A88" s="32">
        <v>5390</v>
      </c>
      <c r="B88" s="34" t="s">
        <v>14843</v>
      </c>
      <c r="C88" s="34" t="s">
        <v>290</v>
      </c>
      <c r="D88" s="34" t="s">
        <v>90</v>
      </c>
      <c r="E88" s="34" t="s">
        <v>189</v>
      </c>
      <c r="F88" s="35" t="s">
        <v>28</v>
      </c>
    </row>
    <row r="89" spans="1:6" hidden="1">
      <c r="A89" s="32">
        <v>5411</v>
      </c>
      <c r="B89" s="34" t="s">
        <v>14844</v>
      </c>
      <c r="C89" s="34" t="s">
        <v>290</v>
      </c>
      <c r="D89" s="34" t="s">
        <v>90</v>
      </c>
      <c r="E89" s="34" t="s">
        <v>189</v>
      </c>
      <c r="F89" s="35" t="s">
        <v>30</v>
      </c>
    </row>
    <row r="90" spans="1:6" hidden="1">
      <c r="A90" s="32">
        <v>5425</v>
      </c>
      <c r="B90" s="34" t="s">
        <v>14845</v>
      </c>
      <c r="C90" s="34" t="s">
        <v>290</v>
      </c>
      <c r="D90" s="34" t="s">
        <v>90</v>
      </c>
      <c r="E90" s="34" t="s">
        <v>189</v>
      </c>
      <c r="F90" s="35" t="s">
        <v>30</v>
      </c>
    </row>
    <row r="91" spans="1:6" hidden="1">
      <c r="A91" s="32">
        <v>5440</v>
      </c>
      <c r="B91" s="34" t="s">
        <v>648</v>
      </c>
      <c r="C91" s="34" t="s">
        <v>290</v>
      </c>
      <c r="D91" s="34" t="s">
        <v>90</v>
      </c>
      <c r="E91" s="34" t="s">
        <v>189</v>
      </c>
      <c r="F91" s="35" t="s">
        <v>28</v>
      </c>
    </row>
    <row r="92" spans="1:6" hidden="1">
      <c r="A92" s="32">
        <v>5001</v>
      </c>
      <c r="B92" s="34" t="s">
        <v>90</v>
      </c>
      <c r="C92" s="34" t="s">
        <v>290</v>
      </c>
      <c r="D92" s="34" t="s">
        <v>90</v>
      </c>
      <c r="E92" s="34" t="s">
        <v>189</v>
      </c>
      <c r="F92" s="35" t="s">
        <v>25</v>
      </c>
    </row>
    <row r="93" spans="1:6" hidden="1">
      <c r="A93" s="32">
        <v>5467</v>
      </c>
      <c r="B93" s="34" t="s">
        <v>14846</v>
      </c>
      <c r="C93" s="34" t="s">
        <v>290</v>
      </c>
      <c r="D93" s="34" t="s">
        <v>90</v>
      </c>
      <c r="E93" s="34" t="s">
        <v>189</v>
      </c>
      <c r="F93" s="35" t="s">
        <v>28</v>
      </c>
    </row>
    <row r="94" spans="1:6" hidden="1">
      <c r="A94" s="32">
        <v>5475</v>
      </c>
      <c r="B94" s="34" t="s">
        <v>14847</v>
      </c>
      <c r="C94" s="34" t="s">
        <v>290</v>
      </c>
      <c r="D94" s="34" t="s">
        <v>60</v>
      </c>
      <c r="E94" s="34" t="s">
        <v>176</v>
      </c>
      <c r="F94" s="35" t="s">
        <v>175</v>
      </c>
    </row>
    <row r="95" spans="1:6" hidden="1">
      <c r="A95" s="32">
        <v>5480</v>
      </c>
      <c r="B95" s="34" t="s">
        <v>3384</v>
      </c>
      <c r="C95" s="34" t="s">
        <v>290</v>
      </c>
      <c r="D95" s="34" t="s">
        <v>60</v>
      </c>
      <c r="E95" s="34" t="s">
        <v>189</v>
      </c>
      <c r="F95" s="35" t="s">
        <v>28</v>
      </c>
    </row>
    <row r="96" spans="1:6" hidden="1">
      <c r="A96" s="32">
        <v>5495</v>
      </c>
      <c r="B96" s="34" t="s">
        <v>1184</v>
      </c>
      <c r="C96" s="34" t="s">
        <v>290</v>
      </c>
      <c r="D96" s="34" t="s">
        <v>91</v>
      </c>
      <c r="E96" s="34" t="s">
        <v>189</v>
      </c>
      <c r="F96" s="35" t="s">
        <v>30</v>
      </c>
    </row>
    <row r="97" spans="1:6" hidden="1">
      <c r="A97" s="32">
        <v>5490</v>
      </c>
      <c r="B97" s="34" t="s">
        <v>4397</v>
      </c>
      <c r="C97" s="34" t="s">
        <v>290</v>
      </c>
      <c r="D97" s="34" t="s">
        <v>60</v>
      </c>
      <c r="E97" s="34" t="s">
        <v>189</v>
      </c>
      <c r="F97" s="35" t="s">
        <v>28</v>
      </c>
    </row>
    <row r="98" spans="1:6" hidden="1">
      <c r="A98" s="32">
        <v>5501</v>
      </c>
      <c r="B98" s="34" t="s">
        <v>14848</v>
      </c>
      <c r="C98" s="34" t="s">
        <v>290</v>
      </c>
      <c r="D98" s="34" t="s">
        <v>90</v>
      </c>
      <c r="E98" s="34" t="s">
        <v>189</v>
      </c>
      <c r="F98" s="35" t="s">
        <v>28</v>
      </c>
    </row>
    <row r="99" spans="1:6" hidden="1">
      <c r="A99" s="32">
        <v>5541</v>
      </c>
      <c r="B99" s="34" t="s">
        <v>4410</v>
      </c>
      <c r="C99" s="34" t="s">
        <v>290</v>
      </c>
      <c r="D99" s="34" t="s">
        <v>90</v>
      </c>
      <c r="E99" s="34" t="s">
        <v>189</v>
      </c>
      <c r="F99" s="35" t="s">
        <v>28</v>
      </c>
    </row>
    <row r="100" spans="1:6" hidden="1">
      <c r="A100" s="32">
        <v>5543</v>
      </c>
      <c r="B100" s="34" t="s">
        <v>14849</v>
      </c>
      <c r="C100" s="34" t="s">
        <v>290</v>
      </c>
      <c r="D100" s="34" t="s">
        <v>90</v>
      </c>
      <c r="E100" s="34" t="s">
        <v>189</v>
      </c>
      <c r="F100" s="35" t="s">
        <v>32</v>
      </c>
    </row>
    <row r="101" spans="1:6" hidden="1">
      <c r="A101" s="32">
        <v>5576</v>
      </c>
      <c r="B101" s="34" t="s">
        <v>14850</v>
      </c>
      <c r="C101" s="34" t="s">
        <v>290</v>
      </c>
      <c r="D101" s="34" t="s">
        <v>90</v>
      </c>
      <c r="E101" s="34" t="s">
        <v>189</v>
      </c>
      <c r="F101" s="35" t="s">
        <v>30</v>
      </c>
    </row>
    <row r="102" spans="1:6" hidden="1">
      <c r="A102" s="32">
        <v>5579</v>
      </c>
      <c r="B102" s="34" t="s">
        <v>3347</v>
      </c>
      <c r="C102" s="34" t="s">
        <v>290</v>
      </c>
      <c r="D102" s="34" t="s">
        <v>90</v>
      </c>
      <c r="E102" s="34" t="s">
        <v>189</v>
      </c>
      <c r="F102" s="35" t="s">
        <v>30</v>
      </c>
    </row>
    <row r="103" spans="1:6" hidden="1">
      <c r="A103" s="32">
        <v>5585</v>
      </c>
      <c r="B103" s="34" t="s">
        <v>5746</v>
      </c>
      <c r="C103" s="34" t="s">
        <v>290</v>
      </c>
      <c r="D103" s="34" t="s">
        <v>90</v>
      </c>
      <c r="E103" s="34" t="s">
        <v>189</v>
      </c>
      <c r="F103" s="35" t="s">
        <v>32</v>
      </c>
    </row>
    <row r="104" spans="1:6" hidden="1">
      <c r="A104" s="32">
        <v>5591</v>
      </c>
      <c r="B104" s="34" t="s">
        <v>1734</v>
      </c>
      <c r="C104" s="34" t="s">
        <v>290</v>
      </c>
      <c r="D104" s="34" t="s">
        <v>90</v>
      </c>
      <c r="E104" s="34" t="s">
        <v>189</v>
      </c>
      <c r="F104" s="35" t="s">
        <v>32</v>
      </c>
    </row>
    <row r="105" spans="1:6" hidden="1">
      <c r="A105" s="32">
        <v>5604</v>
      </c>
      <c r="B105" s="34" t="s">
        <v>1191</v>
      </c>
      <c r="C105" s="34" t="s">
        <v>290</v>
      </c>
      <c r="D105" s="34" t="s">
        <v>90</v>
      </c>
      <c r="E105" s="34" t="s">
        <v>189</v>
      </c>
      <c r="F105" s="35" t="s">
        <v>32</v>
      </c>
    </row>
    <row r="106" spans="1:6" hidden="1">
      <c r="A106" s="32">
        <v>5607</v>
      </c>
      <c r="B106" s="34" t="s">
        <v>14851</v>
      </c>
      <c r="C106" s="34" t="s">
        <v>290</v>
      </c>
      <c r="D106" s="34" t="s">
        <v>90</v>
      </c>
      <c r="E106" s="34" t="s">
        <v>189</v>
      </c>
      <c r="F106" s="35" t="s">
        <v>28</v>
      </c>
    </row>
    <row r="107" spans="1:6" hidden="1">
      <c r="A107" s="32">
        <v>5631</v>
      </c>
      <c r="B107" s="34" t="s">
        <v>2037</v>
      </c>
      <c r="C107" s="34" t="s">
        <v>290</v>
      </c>
      <c r="D107" s="34" t="s">
        <v>90</v>
      </c>
      <c r="E107" s="34" t="s">
        <v>189</v>
      </c>
      <c r="F107" s="35" t="s">
        <v>25</v>
      </c>
    </row>
    <row r="108" spans="1:6" hidden="1">
      <c r="A108" s="32">
        <v>5642</v>
      </c>
      <c r="B108" s="34" t="s">
        <v>14852</v>
      </c>
      <c r="C108" s="34" t="s">
        <v>290</v>
      </c>
      <c r="D108" s="34" t="s">
        <v>90</v>
      </c>
      <c r="E108" s="34" t="s">
        <v>189</v>
      </c>
      <c r="F108" s="35" t="s">
        <v>28</v>
      </c>
    </row>
    <row r="109" spans="1:6" hidden="1">
      <c r="A109" s="32">
        <v>5647</v>
      </c>
      <c r="B109" s="34" t="s">
        <v>14853</v>
      </c>
      <c r="C109" s="34" t="s">
        <v>290</v>
      </c>
      <c r="D109" s="34" t="s">
        <v>90</v>
      </c>
      <c r="E109" s="34" t="s">
        <v>189</v>
      </c>
      <c r="F109" s="35" t="s">
        <v>30</v>
      </c>
    </row>
    <row r="110" spans="1:6" hidden="1">
      <c r="A110" s="32">
        <v>5656</v>
      </c>
      <c r="B110" s="34" t="s">
        <v>1533</v>
      </c>
      <c r="C110" s="34" t="s">
        <v>290</v>
      </c>
      <c r="D110" s="34" t="s">
        <v>90</v>
      </c>
      <c r="E110" s="34" t="s">
        <v>189</v>
      </c>
      <c r="F110" s="35" t="s">
        <v>28</v>
      </c>
    </row>
    <row r="111" spans="1:6" hidden="1">
      <c r="A111" s="32">
        <v>5658</v>
      </c>
      <c r="B111" s="34" t="s">
        <v>14854</v>
      </c>
      <c r="C111" s="34" t="s">
        <v>290</v>
      </c>
      <c r="D111" s="34" t="s">
        <v>90</v>
      </c>
      <c r="E111" s="34" t="s">
        <v>189</v>
      </c>
      <c r="F111" s="35" t="s">
        <v>30</v>
      </c>
    </row>
    <row r="112" spans="1:6" hidden="1">
      <c r="A112" s="32">
        <v>5659</v>
      </c>
      <c r="B112" s="34" t="s">
        <v>14855</v>
      </c>
      <c r="C112" s="34" t="s">
        <v>290</v>
      </c>
      <c r="D112" s="34" t="s">
        <v>91</v>
      </c>
      <c r="E112" s="34" t="s">
        <v>189</v>
      </c>
      <c r="F112" s="35" t="s">
        <v>28</v>
      </c>
    </row>
    <row r="113" spans="1:6" hidden="1">
      <c r="A113" s="32">
        <v>5665</v>
      </c>
      <c r="B113" s="34" t="s">
        <v>3794</v>
      </c>
      <c r="C113" s="34" t="s">
        <v>290</v>
      </c>
      <c r="D113" s="34" t="s">
        <v>60</v>
      </c>
      <c r="E113" s="34" t="s">
        <v>189</v>
      </c>
      <c r="F113" s="35" t="s">
        <v>30</v>
      </c>
    </row>
    <row r="114" spans="1:6" hidden="1">
      <c r="A114" s="32">
        <v>5667</v>
      </c>
      <c r="B114" s="34" t="s">
        <v>666</v>
      </c>
      <c r="C114" s="34" t="s">
        <v>290</v>
      </c>
      <c r="D114" s="34" t="s">
        <v>90</v>
      </c>
      <c r="E114" s="34" t="s">
        <v>189</v>
      </c>
      <c r="F114" s="35" t="s">
        <v>30</v>
      </c>
    </row>
    <row r="115" spans="1:6" hidden="1">
      <c r="A115" s="32">
        <v>5670</v>
      </c>
      <c r="B115" s="34" t="s">
        <v>3984</v>
      </c>
      <c r="C115" s="34" t="s">
        <v>290</v>
      </c>
      <c r="D115" s="34" t="s">
        <v>90</v>
      </c>
      <c r="E115" s="34" t="s">
        <v>189</v>
      </c>
      <c r="F115" s="35" t="s">
        <v>30</v>
      </c>
    </row>
    <row r="116" spans="1:6" hidden="1">
      <c r="A116" s="32">
        <v>5674</v>
      </c>
      <c r="B116" s="34" t="s">
        <v>7773</v>
      </c>
      <c r="C116" s="34" t="s">
        <v>290</v>
      </c>
      <c r="D116" s="34" t="s">
        <v>90</v>
      </c>
      <c r="E116" s="34" t="s">
        <v>189</v>
      </c>
      <c r="F116" s="35" t="s">
        <v>28</v>
      </c>
    </row>
    <row r="117" spans="1:6" hidden="1">
      <c r="A117" s="32">
        <v>5042</v>
      </c>
      <c r="B117" s="34" t="s">
        <v>8727</v>
      </c>
      <c r="C117" s="34" t="s">
        <v>290</v>
      </c>
      <c r="D117" s="34" t="s">
        <v>90</v>
      </c>
      <c r="E117" s="34" t="s">
        <v>189</v>
      </c>
      <c r="F117" s="35" t="s">
        <v>28</v>
      </c>
    </row>
    <row r="118" spans="1:6" hidden="1">
      <c r="A118" s="32">
        <v>5686</v>
      </c>
      <c r="B118" s="34" t="s">
        <v>5324</v>
      </c>
      <c r="C118" s="34" t="s">
        <v>290</v>
      </c>
      <c r="D118" s="34" t="s">
        <v>90</v>
      </c>
      <c r="E118" s="34" t="s">
        <v>189</v>
      </c>
      <c r="F118" s="35" t="s">
        <v>28</v>
      </c>
    </row>
    <row r="119" spans="1:6" hidden="1">
      <c r="A119" s="32">
        <v>5690</v>
      </c>
      <c r="B119" s="34" t="s">
        <v>2809</v>
      </c>
      <c r="C119" s="34" t="s">
        <v>290</v>
      </c>
      <c r="D119" s="34" t="s">
        <v>90</v>
      </c>
      <c r="E119" s="34" t="s">
        <v>189</v>
      </c>
      <c r="F119" s="35" t="s">
        <v>28</v>
      </c>
    </row>
    <row r="120" spans="1:6" hidden="1">
      <c r="A120" s="32">
        <v>5736</v>
      </c>
      <c r="B120" s="34" t="s">
        <v>4324</v>
      </c>
      <c r="C120" s="34" t="s">
        <v>290</v>
      </c>
      <c r="D120" s="34" t="s">
        <v>90</v>
      </c>
      <c r="E120" s="34" t="s">
        <v>189</v>
      </c>
      <c r="F120" s="35" t="s">
        <v>32</v>
      </c>
    </row>
    <row r="121" spans="1:6" hidden="1">
      <c r="A121" s="32">
        <v>5756</v>
      </c>
      <c r="B121" s="34" t="s">
        <v>549</v>
      </c>
      <c r="C121" s="34" t="s">
        <v>290</v>
      </c>
      <c r="D121" s="34" t="s">
        <v>90</v>
      </c>
      <c r="E121" s="34" t="s">
        <v>189</v>
      </c>
      <c r="F121" s="35" t="s">
        <v>30</v>
      </c>
    </row>
    <row r="122" spans="1:6" hidden="1">
      <c r="A122" s="32">
        <v>5761</v>
      </c>
      <c r="B122" s="34" t="s">
        <v>12629</v>
      </c>
      <c r="C122" s="34" t="s">
        <v>290</v>
      </c>
      <c r="D122" s="34" t="s">
        <v>90</v>
      </c>
      <c r="E122" s="34" t="s">
        <v>189</v>
      </c>
      <c r="F122" s="35" t="s">
        <v>28</v>
      </c>
    </row>
    <row r="123" spans="1:6" hidden="1">
      <c r="A123" s="32">
        <v>5789</v>
      </c>
      <c r="B123" s="34" t="s">
        <v>959</v>
      </c>
      <c r="C123" s="34" t="s">
        <v>290</v>
      </c>
      <c r="D123" s="34" t="s">
        <v>90</v>
      </c>
      <c r="E123" s="34" t="s">
        <v>189</v>
      </c>
      <c r="F123" s="35" t="s">
        <v>30</v>
      </c>
    </row>
    <row r="124" spans="1:6">
      <c r="A124" s="32">
        <v>5790</v>
      </c>
      <c r="B124" s="34" t="s">
        <v>14856</v>
      </c>
      <c r="C124" s="34" t="s">
        <v>290</v>
      </c>
      <c r="D124" s="34" t="s">
        <v>90</v>
      </c>
      <c r="E124" s="34" t="s">
        <v>189</v>
      </c>
      <c r="F124" s="35" t="s">
        <v>32</v>
      </c>
    </row>
    <row r="125" spans="1:6" hidden="1">
      <c r="A125" s="32">
        <v>5792</v>
      </c>
      <c r="B125" s="34" t="s">
        <v>11217</v>
      </c>
      <c r="C125" s="34" t="s">
        <v>290</v>
      </c>
      <c r="D125" s="34" t="s">
        <v>90</v>
      </c>
      <c r="E125" s="34" t="s">
        <v>189</v>
      </c>
      <c r="F125" s="35" t="s">
        <v>30</v>
      </c>
    </row>
    <row r="126" spans="1:6" hidden="1">
      <c r="A126" s="32">
        <v>5809</v>
      </c>
      <c r="B126" s="34" t="s">
        <v>14857</v>
      </c>
      <c r="C126" s="34" t="s">
        <v>290</v>
      </c>
      <c r="D126" s="34" t="s">
        <v>90</v>
      </c>
      <c r="E126" s="34" t="s">
        <v>189</v>
      </c>
      <c r="F126" s="35" t="s">
        <v>28</v>
      </c>
    </row>
    <row r="127" spans="1:6" hidden="1">
      <c r="A127" s="32">
        <v>5837</v>
      </c>
      <c r="B127" s="34" t="s">
        <v>782</v>
      </c>
      <c r="C127" s="34" t="s">
        <v>290</v>
      </c>
      <c r="D127" s="34" t="s">
        <v>60</v>
      </c>
      <c r="E127" s="34" t="s">
        <v>189</v>
      </c>
      <c r="F127" s="35" t="s">
        <v>28</v>
      </c>
    </row>
    <row r="128" spans="1:6" hidden="1">
      <c r="A128" s="32">
        <v>5842</v>
      </c>
      <c r="B128" s="34" t="s">
        <v>14858</v>
      </c>
      <c r="C128" s="34" t="s">
        <v>290</v>
      </c>
      <c r="D128" s="34" t="s">
        <v>90</v>
      </c>
      <c r="E128" s="34" t="s">
        <v>189</v>
      </c>
      <c r="F128" s="35" t="s">
        <v>32</v>
      </c>
    </row>
    <row r="129" spans="1:6" hidden="1">
      <c r="A129" s="32">
        <v>5847</v>
      </c>
      <c r="B129" s="34" t="s">
        <v>6783</v>
      </c>
      <c r="C129" s="34" t="s">
        <v>290</v>
      </c>
      <c r="D129" s="34" t="s">
        <v>90</v>
      </c>
      <c r="E129" s="34" t="s">
        <v>189</v>
      </c>
      <c r="F129" s="35" t="s">
        <v>32</v>
      </c>
    </row>
    <row r="130" spans="1:6" hidden="1">
      <c r="A130" s="32">
        <v>5854</v>
      </c>
      <c r="B130" s="34" t="s">
        <v>11296</v>
      </c>
      <c r="C130" s="34" t="s">
        <v>290</v>
      </c>
      <c r="D130" s="34" t="s">
        <v>90</v>
      </c>
      <c r="E130" s="34" t="s">
        <v>189</v>
      </c>
      <c r="F130" s="35" t="s">
        <v>30</v>
      </c>
    </row>
    <row r="131" spans="1:6" hidden="1">
      <c r="A131" s="32">
        <v>5858</v>
      </c>
      <c r="B131" s="34" t="s">
        <v>6041</v>
      </c>
      <c r="C131" s="34" t="s">
        <v>290</v>
      </c>
      <c r="D131" s="34" t="s">
        <v>90</v>
      </c>
      <c r="E131" s="34" t="s">
        <v>189</v>
      </c>
      <c r="F131" s="35" t="s">
        <v>30</v>
      </c>
    </row>
    <row r="132" spans="1:6" hidden="1">
      <c r="A132" s="32">
        <v>5873</v>
      </c>
      <c r="B132" s="34" t="s">
        <v>14859</v>
      </c>
      <c r="C132" s="34" t="s">
        <v>290</v>
      </c>
      <c r="D132" s="34" t="s">
        <v>60</v>
      </c>
      <c r="E132" s="34" t="s">
        <v>227</v>
      </c>
      <c r="F132" s="35" t="s">
        <v>175</v>
      </c>
    </row>
    <row r="133" spans="1:6" hidden="1">
      <c r="A133" s="32">
        <v>5885</v>
      </c>
      <c r="B133" s="34" t="s">
        <v>14860</v>
      </c>
      <c r="C133" s="34" t="s">
        <v>290</v>
      </c>
      <c r="D133" s="34" t="s">
        <v>90</v>
      </c>
      <c r="E133" s="34" t="s">
        <v>189</v>
      </c>
      <c r="F133" s="35" t="s">
        <v>28</v>
      </c>
    </row>
    <row r="134" spans="1:6" hidden="1">
      <c r="A134" s="32">
        <v>5887</v>
      </c>
      <c r="B134" s="34" t="s">
        <v>1590</v>
      </c>
      <c r="C134" s="34" t="s">
        <v>290</v>
      </c>
      <c r="D134" s="34" t="s">
        <v>90</v>
      </c>
      <c r="E134" s="34" t="s">
        <v>189</v>
      </c>
      <c r="F134" s="35" t="s">
        <v>30</v>
      </c>
    </row>
    <row r="135" spans="1:6" hidden="1">
      <c r="A135" s="32">
        <v>5890</v>
      </c>
      <c r="B135" s="34" t="s">
        <v>2049</v>
      </c>
      <c r="C135" s="34" t="s">
        <v>290</v>
      </c>
      <c r="D135" s="34" t="s">
        <v>90</v>
      </c>
      <c r="E135" s="34" t="s">
        <v>189</v>
      </c>
      <c r="F135" s="35" t="s">
        <v>28</v>
      </c>
    </row>
    <row r="136" spans="1:6" hidden="1">
      <c r="A136" s="32">
        <v>5893</v>
      </c>
      <c r="B136" s="34" t="s">
        <v>14861</v>
      </c>
      <c r="C136" s="34" t="s">
        <v>290</v>
      </c>
      <c r="D136" s="34" t="s">
        <v>72</v>
      </c>
      <c r="E136" s="34" t="s">
        <v>189</v>
      </c>
      <c r="F136" s="35" t="s">
        <v>32</v>
      </c>
    </row>
    <row r="137" spans="1:6" hidden="1">
      <c r="A137" s="32">
        <v>5895</v>
      </c>
      <c r="B137" s="34" t="s">
        <v>10281</v>
      </c>
      <c r="C137" s="34" t="s">
        <v>290</v>
      </c>
      <c r="D137" s="34" t="s">
        <v>91</v>
      </c>
      <c r="E137" s="34" t="s">
        <v>189</v>
      </c>
      <c r="F137" s="35" t="s">
        <v>32</v>
      </c>
    </row>
    <row r="138" spans="1:6" hidden="1">
      <c r="A138" s="32">
        <v>81001</v>
      </c>
      <c r="B138" s="34" t="s">
        <v>3449</v>
      </c>
      <c r="C138" s="34" t="s">
        <v>3449</v>
      </c>
      <c r="D138" s="34" t="s">
        <v>72</v>
      </c>
      <c r="E138" s="34" t="s">
        <v>227</v>
      </c>
      <c r="F138" s="35" t="s">
        <v>175</v>
      </c>
    </row>
    <row r="139" spans="1:6" hidden="1">
      <c r="A139" s="32">
        <v>81065</v>
      </c>
      <c r="B139" s="34" t="s">
        <v>13233</v>
      </c>
      <c r="C139" s="34" t="s">
        <v>3449</v>
      </c>
      <c r="D139" s="34" t="s">
        <v>72</v>
      </c>
      <c r="E139" s="34" t="s">
        <v>227</v>
      </c>
      <c r="F139" s="35" t="s">
        <v>175</v>
      </c>
    </row>
    <row r="140" spans="1:6" hidden="1">
      <c r="A140" s="32">
        <v>81220</v>
      </c>
      <c r="B140" s="34" t="s">
        <v>14862</v>
      </c>
      <c r="C140" s="34" t="s">
        <v>3449</v>
      </c>
      <c r="D140" s="34" t="s">
        <v>72</v>
      </c>
      <c r="E140" s="34" t="s">
        <v>227</v>
      </c>
      <c r="F140" s="35" t="s">
        <v>175</v>
      </c>
    </row>
    <row r="141" spans="1:6" hidden="1">
      <c r="A141" s="32">
        <v>81300</v>
      </c>
      <c r="B141" s="34" t="s">
        <v>14863</v>
      </c>
      <c r="C141" s="34" t="s">
        <v>3449</v>
      </c>
      <c r="D141" s="34" t="s">
        <v>72</v>
      </c>
      <c r="E141" s="34" t="s">
        <v>227</v>
      </c>
      <c r="F141" s="35" t="s">
        <v>175</v>
      </c>
    </row>
    <row r="142" spans="1:6" hidden="1">
      <c r="A142" s="32">
        <v>81591</v>
      </c>
      <c r="B142" s="34" t="s">
        <v>14864</v>
      </c>
      <c r="C142" s="34" t="s">
        <v>3449</v>
      </c>
      <c r="D142" s="34" t="s">
        <v>72</v>
      </c>
      <c r="E142" s="34" t="s">
        <v>227</v>
      </c>
      <c r="F142" s="35" t="s">
        <v>175</v>
      </c>
    </row>
    <row r="143" spans="1:6" hidden="1">
      <c r="A143" s="32">
        <v>81736</v>
      </c>
      <c r="B143" s="34" t="s">
        <v>3450</v>
      </c>
      <c r="C143" s="34" t="s">
        <v>3449</v>
      </c>
      <c r="D143" s="34" t="s">
        <v>72</v>
      </c>
      <c r="E143" s="34" t="s">
        <v>227</v>
      </c>
      <c r="F143" s="35" t="s">
        <v>175</v>
      </c>
    </row>
    <row r="144" spans="1:6" hidden="1">
      <c r="A144" s="32">
        <v>81794</v>
      </c>
      <c r="B144" s="34" t="s">
        <v>12749</v>
      </c>
      <c r="C144" s="34" t="s">
        <v>3449</v>
      </c>
      <c r="D144" s="34" t="s">
        <v>72</v>
      </c>
      <c r="E144" s="34" t="s">
        <v>227</v>
      </c>
      <c r="F144" s="35" t="s">
        <v>175</v>
      </c>
    </row>
    <row r="145" spans="1:6" hidden="1">
      <c r="A145" s="32">
        <v>8141</v>
      </c>
      <c r="B145" s="33" t="s">
        <v>527</v>
      </c>
      <c r="C145" s="34" t="s">
        <v>277</v>
      </c>
      <c r="D145" s="34" t="s">
        <v>64</v>
      </c>
      <c r="E145" s="34" t="s">
        <v>189</v>
      </c>
      <c r="F145" s="35" t="s">
        <v>28</v>
      </c>
    </row>
    <row r="146" spans="1:6" hidden="1">
      <c r="A146" s="32">
        <v>8573</v>
      </c>
      <c r="B146" s="36" t="s">
        <v>1769</v>
      </c>
      <c r="C146" s="34" t="s">
        <v>277</v>
      </c>
      <c r="D146" s="34" t="s">
        <v>64</v>
      </c>
      <c r="E146" s="34" t="s">
        <v>189</v>
      </c>
      <c r="F146" s="35" t="s">
        <v>28</v>
      </c>
    </row>
    <row r="147" spans="1:6" hidden="1">
      <c r="A147" s="32">
        <v>8638</v>
      </c>
      <c r="B147" s="33" t="s">
        <v>1046</v>
      </c>
      <c r="C147" s="34" t="s">
        <v>277</v>
      </c>
      <c r="D147" s="34" t="s">
        <v>64</v>
      </c>
      <c r="E147" s="34" t="s">
        <v>189</v>
      </c>
      <c r="F147" s="35" t="s">
        <v>28</v>
      </c>
    </row>
    <row r="148" spans="1:6" hidden="1">
      <c r="A148" s="32">
        <v>8078</v>
      </c>
      <c r="B148" s="34" t="s">
        <v>6231</v>
      </c>
      <c r="C148" s="34" t="s">
        <v>277</v>
      </c>
      <c r="D148" s="34" t="s">
        <v>64</v>
      </c>
      <c r="E148" s="34" t="s">
        <v>189</v>
      </c>
      <c r="F148" s="35" t="s">
        <v>28</v>
      </c>
    </row>
    <row r="149" spans="1:6" hidden="1">
      <c r="A149" s="32">
        <v>8001</v>
      </c>
      <c r="B149" s="34" t="s">
        <v>64</v>
      </c>
      <c r="C149" s="34" t="s">
        <v>277</v>
      </c>
      <c r="D149" s="34" t="s">
        <v>64</v>
      </c>
      <c r="E149" s="34" t="s">
        <v>189</v>
      </c>
      <c r="F149" s="35" t="s">
        <v>25</v>
      </c>
    </row>
    <row r="150" spans="1:6" hidden="1">
      <c r="A150" s="32">
        <v>8137</v>
      </c>
      <c r="B150" s="34" t="s">
        <v>14865</v>
      </c>
      <c r="C150" s="34" t="s">
        <v>277</v>
      </c>
      <c r="D150" s="34" t="s">
        <v>64</v>
      </c>
      <c r="E150" s="34" t="s">
        <v>189</v>
      </c>
      <c r="F150" s="35" t="s">
        <v>28</v>
      </c>
    </row>
    <row r="151" spans="1:6" hidden="1">
      <c r="A151" s="32">
        <v>8296</v>
      </c>
      <c r="B151" s="34" t="s">
        <v>8372</v>
      </c>
      <c r="C151" s="34" t="s">
        <v>277</v>
      </c>
      <c r="D151" s="34" t="s">
        <v>64</v>
      </c>
      <c r="E151" s="34" t="s">
        <v>189</v>
      </c>
      <c r="F151" s="35" t="s">
        <v>25</v>
      </c>
    </row>
    <row r="152" spans="1:6" hidden="1">
      <c r="A152" s="32">
        <v>8372</v>
      </c>
      <c r="B152" s="34" t="s">
        <v>14866</v>
      </c>
      <c r="C152" s="34" t="s">
        <v>277</v>
      </c>
      <c r="D152" s="34" t="s">
        <v>64</v>
      </c>
      <c r="E152" s="34" t="s">
        <v>189</v>
      </c>
      <c r="F152" s="35" t="s">
        <v>28</v>
      </c>
    </row>
    <row r="153" spans="1:6" hidden="1">
      <c r="A153" s="32">
        <v>8421</v>
      </c>
      <c r="B153" s="34" t="s">
        <v>11374</v>
      </c>
      <c r="C153" s="34" t="s">
        <v>277</v>
      </c>
      <c r="D153" s="34" t="s">
        <v>64</v>
      </c>
      <c r="E153" s="34" t="s">
        <v>189</v>
      </c>
      <c r="F153" s="35" t="s">
        <v>28</v>
      </c>
    </row>
    <row r="154" spans="1:6" hidden="1">
      <c r="A154" s="32">
        <v>8433</v>
      </c>
      <c r="B154" s="34" t="s">
        <v>2233</v>
      </c>
      <c r="C154" s="34" t="s">
        <v>277</v>
      </c>
      <c r="D154" s="34" t="s">
        <v>64</v>
      </c>
      <c r="E154" s="34" t="s">
        <v>189</v>
      </c>
      <c r="F154" s="35" t="s">
        <v>28</v>
      </c>
    </row>
    <row r="155" spans="1:6" hidden="1">
      <c r="A155" s="32">
        <v>8436</v>
      </c>
      <c r="B155" s="34" t="s">
        <v>14867</v>
      </c>
      <c r="C155" s="34" t="s">
        <v>277</v>
      </c>
      <c r="D155" s="34" t="s">
        <v>64</v>
      </c>
      <c r="E155" s="34" t="s">
        <v>189</v>
      </c>
      <c r="F155" s="35" t="s">
        <v>28</v>
      </c>
    </row>
    <row r="156" spans="1:6" hidden="1">
      <c r="A156" s="32">
        <v>8520</v>
      </c>
      <c r="B156" s="34" t="s">
        <v>10667</v>
      </c>
      <c r="C156" s="34" t="s">
        <v>277</v>
      </c>
      <c r="D156" s="34" t="s">
        <v>64</v>
      </c>
      <c r="E156" s="34" t="s">
        <v>189</v>
      </c>
      <c r="F156" s="35" t="s">
        <v>28</v>
      </c>
    </row>
    <row r="157" spans="1:6" hidden="1">
      <c r="A157" s="32">
        <v>8549</v>
      </c>
      <c r="B157" s="34" t="s">
        <v>14868</v>
      </c>
      <c r="C157" s="34" t="s">
        <v>277</v>
      </c>
      <c r="D157" s="34" t="s">
        <v>64</v>
      </c>
      <c r="E157" s="34" t="s">
        <v>189</v>
      </c>
      <c r="F157" s="35" t="s">
        <v>28</v>
      </c>
    </row>
    <row r="158" spans="1:6" hidden="1">
      <c r="A158" s="32">
        <v>8558</v>
      </c>
      <c r="B158" s="34" t="s">
        <v>14869</v>
      </c>
      <c r="C158" s="34" t="s">
        <v>277</v>
      </c>
      <c r="D158" s="34" t="s">
        <v>64</v>
      </c>
      <c r="E158" s="34" t="s">
        <v>189</v>
      </c>
      <c r="F158" s="35" t="s">
        <v>28</v>
      </c>
    </row>
    <row r="159" spans="1:6" hidden="1">
      <c r="A159" s="32">
        <v>8560</v>
      </c>
      <c r="B159" s="34" t="s">
        <v>7974</v>
      </c>
      <c r="C159" s="34" t="s">
        <v>277</v>
      </c>
      <c r="D159" s="34" t="s">
        <v>64</v>
      </c>
      <c r="E159" s="34" t="s">
        <v>189</v>
      </c>
      <c r="F159" s="35" t="s">
        <v>28</v>
      </c>
    </row>
    <row r="160" spans="1:6" hidden="1">
      <c r="A160" s="32">
        <v>8606</v>
      </c>
      <c r="B160" s="34" t="s">
        <v>9984</v>
      </c>
      <c r="C160" s="34" t="s">
        <v>277</v>
      </c>
      <c r="D160" s="34" t="s">
        <v>64</v>
      </c>
      <c r="E160" s="34" t="s">
        <v>189</v>
      </c>
      <c r="F160" s="35" t="s">
        <v>28</v>
      </c>
    </row>
    <row r="161" spans="1:6" hidden="1">
      <c r="A161" s="32">
        <v>8634</v>
      </c>
      <c r="B161" s="34" t="s">
        <v>14870</v>
      </c>
      <c r="C161" s="34" t="s">
        <v>277</v>
      </c>
      <c r="D161" s="34" t="s">
        <v>64</v>
      </c>
      <c r="E161" s="34" t="s">
        <v>189</v>
      </c>
      <c r="F161" s="35" t="s">
        <v>28</v>
      </c>
    </row>
    <row r="162" spans="1:6" hidden="1">
      <c r="A162" s="32">
        <v>8675</v>
      </c>
      <c r="B162" s="34" t="s">
        <v>10097</v>
      </c>
      <c r="C162" s="34" t="s">
        <v>277</v>
      </c>
      <c r="D162" s="34" t="s">
        <v>64</v>
      </c>
      <c r="E162" s="34" t="s">
        <v>189</v>
      </c>
      <c r="F162" s="35" t="s">
        <v>28</v>
      </c>
    </row>
    <row r="163" spans="1:6" hidden="1">
      <c r="A163" s="32">
        <v>8685</v>
      </c>
      <c r="B163" s="34" t="s">
        <v>3224</v>
      </c>
      <c r="C163" s="34" t="s">
        <v>277</v>
      </c>
      <c r="D163" s="34" t="s">
        <v>64</v>
      </c>
      <c r="E163" s="34" t="s">
        <v>189</v>
      </c>
      <c r="F163" s="35" t="s">
        <v>28</v>
      </c>
    </row>
    <row r="164" spans="1:6" hidden="1">
      <c r="A164" s="32">
        <v>8758</v>
      </c>
      <c r="B164" s="34" t="s">
        <v>3966</v>
      </c>
      <c r="C164" s="34" t="s">
        <v>277</v>
      </c>
      <c r="D164" s="34" t="s">
        <v>64</v>
      </c>
      <c r="E164" s="34" t="s">
        <v>189</v>
      </c>
      <c r="F164" s="35" t="s">
        <v>25</v>
      </c>
    </row>
    <row r="165" spans="1:6" hidden="1">
      <c r="A165" s="32">
        <v>8770</v>
      </c>
      <c r="B165" s="34" t="s">
        <v>14871</v>
      </c>
      <c r="C165" s="34" t="s">
        <v>277</v>
      </c>
      <c r="D165" s="34" t="s">
        <v>64</v>
      </c>
      <c r="E165" s="34" t="s">
        <v>189</v>
      </c>
      <c r="F165" s="35" t="s">
        <v>28</v>
      </c>
    </row>
    <row r="166" spans="1:6" hidden="1">
      <c r="A166" s="32">
        <v>8832</v>
      </c>
      <c r="B166" s="34" t="s">
        <v>14872</v>
      </c>
      <c r="C166" s="34" t="s">
        <v>277</v>
      </c>
      <c r="D166" s="34" t="s">
        <v>64</v>
      </c>
      <c r="E166" s="34" t="s">
        <v>189</v>
      </c>
      <c r="F166" s="35" t="s">
        <v>28</v>
      </c>
    </row>
    <row r="167" spans="1:6" hidden="1">
      <c r="A167" s="32">
        <v>8849</v>
      </c>
      <c r="B167" s="34" t="s">
        <v>3942</v>
      </c>
      <c r="C167" s="34" t="s">
        <v>277</v>
      </c>
      <c r="D167" s="34" t="s">
        <v>64</v>
      </c>
      <c r="E167" s="34" t="s">
        <v>189</v>
      </c>
      <c r="F167" s="35" t="s">
        <v>28</v>
      </c>
    </row>
    <row r="168" spans="1:6" hidden="1">
      <c r="A168" s="32">
        <v>13140</v>
      </c>
      <c r="B168" s="33" t="s">
        <v>14873</v>
      </c>
      <c r="C168" s="34" t="s">
        <v>364</v>
      </c>
      <c r="D168" s="34" t="s">
        <v>80</v>
      </c>
      <c r="E168" s="34" t="s">
        <v>189</v>
      </c>
      <c r="F168" s="35" t="s">
        <v>28</v>
      </c>
    </row>
    <row r="169" spans="1:6" hidden="1">
      <c r="A169" s="32">
        <v>13212</v>
      </c>
      <c r="B169" s="33" t="s">
        <v>612</v>
      </c>
      <c r="C169" s="34" t="s">
        <v>364</v>
      </c>
      <c r="D169" s="34" t="s">
        <v>80</v>
      </c>
      <c r="E169" s="34" t="s">
        <v>189</v>
      </c>
      <c r="F169" s="35" t="s">
        <v>32</v>
      </c>
    </row>
    <row r="170" spans="1:6" hidden="1">
      <c r="A170" s="32">
        <v>13268</v>
      </c>
      <c r="B170" s="36" t="s">
        <v>14874</v>
      </c>
      <c r="C170" s="34" t="s">
        <v>364</v>
      </c>
      <c r="D170" s="34" t="s">
        <v>99</v>
      </c>
      <c r="E170" s="34" t="s">
        <v>189</v>
      </c>
      <c r="F170" s="35" t="s">
        <v>32</v>
      </c>
    </row>
    <row r="171" spans="1:6" hidden="1">
      <c r="A171" s="32">
        <v>13473</v>
      </c>
      <c r="B171" s="36" t="s">
        <v>13591</v>
      </c>
      <c r="C171" s="34" t="s">
        <v>364</v>
      </c>
      <c r="D171" s="34" t="s">
        <v>99</v>
      </c>
      <c r="E171" s="34" t="s">
        <v>189</v>
      </c>
      <c r="F171" s="35" t="s">
        <v>32</v>
      </c>
    </row>
    <row r="172" spans="1:6" hidden="1">
      <c r="A172" s="32">
        <v>13670</v>
      </c>
      <c r="B172" s="33" t="s">
        <v>14875</v>
      </c>
      <c r="C172" s="34" t="s">
        <v>364</v>
      </c>
      <c r="D172" s="34" t="s">
        <v>72</v>
      </c>
      <c r="E172" s="34" t="s">
        <v>2059</v>
      </c>
      <c r="F172" s="35" t="s">
        <v>175</v>
      </c>
    </row>
    <row r="173" spans="1:6" hidden="1">
      <c r="A173" s="32">
        <v>13683</v>
      </c>
      <c r="B173" s="36" t="s">
        <v>3289</v>
      </c>
      <c r="C173" s="34" t="s">
        <v>364</v>
      </c>
      <c r="D173" s="34" t="s">
        <v>80</v>
      </c>
      <c r="E173" s="34" t="s">
        <v>189</v>
      </c>
      <c r="F173" s="35" t="s">
        <v>28</v>
      </c>
    </row>
    <row r="174" spans="1:6" hidden="1">
      <c r="A174" s="32">
        <v>13873</v>
      </c>
      <c r="B174" s="36" t="s">
        <v>4468</v>
      </c>
      <c r="C174" s="34" t="s">
        <v>364</v>
      </c>
      <c r="D174" s="34" t="s">
        <v>80</v>
      </c>
      <c r="E174" s="34" t="s">
        <v>189</v>
      </c>
      <c r="F174" s="35" t="s">
        <v>28</v>
      </c>
    </row>
    <row r="175" spans="1:6" hidden="1">
      <c r="A175" s="32">
        <v>13006</v>
      </c>
      <c r="B175" s="34" t="s">
        <v>14876</v>
      </c>
      <c r="C175" s="34" t="s">
        <v>364</v>
      </c>
      <c r="D175" s="34" t="s">
        <v>80</v>
      </c>
      <c r="E175" s="34" t="s">
        <v>189</v>
      </c>
      <c r="F175" s="35" t="s">
        <v>32</v>
      </c>
    </row>
    <row r="176" spans="1:6" hidden="1">
      <c r="A176" s="32">
        <v>13030</v>
      </c>
      <c r="B176" s="34" t="s">
        <v>2467</v>
      </c>
      <c r="C176" s="34" t="s">
        <v>364</v>
      </c>
      <c r="D176" s="34" t="s">
        <v>80</v>
      </c>
      <c r="E176" s="34" t="s">
        <v>189</v>
      </c>
      <c r="F176" s="35" t="s">
        <v>32</v>
      </c>
    </row>
    <row r="177" spans="1:6" hidden="1">
      <c r="A177" s="32">
        <v>13042</v>
      </c>
      <c r="B177" s="34" t="s">
        <v>4422</v>
      </c>
      <c r="C177" s="34" t="s">
        <v>364</v>
      </c>
      <c r="D177" s="34" t="s">
        <v>99</v>
      </c>
      <c r="E177" s="34" t="s">
        <v>189</v>
      </c>
      <c r="F177" s="35" t="s">
        <v>32</v>
      </c>
    </row>
    <row r="178" spans="1:6" hidden="1">
      <c r="A178" s="32">
        <v>13052</v>
      </c>
      <c r="B178" s="34" t="s">
        <v>1905</v>
      </c>
      <c r="C178" s="34" t="s">
        <v>364</v>
      </c>
      <c r="D178" s="34" t="s">
        <v>80</v>
      </c>
      <c r="E178" s="34" t="s">
        <v>189</v>
      </c>
      <c r="F178" s="35" t="s">
        <v>28</v>
      </c>
    </row>
    <row r="179" spans="1:6" hidden="1">
      <c r="A179" s="32">
        <v>13062</v>
      </c>
      <c r="B179" s="34" t="s">
        <v>3685</v>
      </c>
      <c r="C179" s="34" t="s">
        <v>364</v>
      </c>
      <c r="D179" s="34" t="s">
        <v>80</v>
      </c>
      <c r="E179" s="34" t="s">
        <v>189</v>
      </c>
      <c r="F179" s="35" t="s">
        <v>28</v>
      </c>
    </row>
    <row r="180" spans="1:6" hidden="1">
      <c r="A180" s="32">
        <v>13074</v>
      </c>
      <c r="B180" s="34" t="s">
        <v>2532</v>
      </c>
      <c r="C180" s="34" t="s">
        <v>364</v>
      </c>
      <c r="D180" s="34" t="s">
        <v>99</v>
      </c>
      <c r="E180" s="34" t="s">
        <v>189</v>
      </c>
      <c r="F180" s="35" t="s">
        <v>32</v>
      </c>
    </row>
    <row r="181" spans="1:6" hidden="1">
      <c r="A181" s="32">
        <v>13160</v>
      </c>
      <c r="B181" s="34" t="s">
        <v>11480</v>
      </c>
      <c r="C181" s="34" t="s">
        <v>364</v>
      </c>
      <c r="D181" s="34" t="s">
        <v>72</v>
      </c>
      <c r="E181" s="34" t="s">
        <v>2059</v>
      </c>
      <c r="F181" s="35" t="s">
        <v>175</v>
      </c>
    </row>
    <row r="182" spans="1:6" hidden="1">
      <c r="A182" s="32">
        <v>13001</v>
      </c>
      <c r="B182" s="34" t="s">
        <v>80</v>
      </c>
      <c r="C182" s="34" t="s">
        <v>364</v>
      </c>
      <c r="D182" s="34" t="s">
        <v>80</v>
      </c>
      <c r="E182" s="34" t="s">
        <v>189</v>
      </c>
      <c r="F182" s="35" t="s">
        <v>25</v>
      </c>
    </row>
    <row r="183" spans="1:6" hidden="1">
      <c r="A183" s="32">
        <v>13188</v>
      </c>
      <c r="B183" s="34" t="s">
        <v>14877</v>
      </c>
      <c r="C183" s="34" t="s">
        <v>364</v>
      </c>
      <c r="D183" s="34" t="s">
        <v>80</v>
      </c>
      <c r="E183" s="34" t="s">
        <v>189</v>
      </c>
      <c r="F183" s="35" t="s">
        <v>32</v>
      </c>
    </row>
    <row r="184" spans="1:6" hidden="1">
      <c r="A184" s="32">
        <v>13222</v>
      </c>
      <c r="B184" s="34" t="s">
        <v>13997</v>
      </c>
      <c r="C184" s="34" t="s">
        <v>364</v>
      </c>
      <c r="D184" s="34" t="s">
        <v>80</v>
      </c>
      <c r="E184" s="34" t="s">
        <v>189</v>
      </c>
      <c r="F184" s="35" t="s">
        <v>28</v>
      </c>
    </row>
    <row r="185" spans="1:6" hidden="1">
      <c r="A185" s="32">
        <v>13244</v>
      </c>
      <c r="B185" s="34" t="s">
        <v>5659</v>
      </c>
      <c r="C185" s="34" t="s">
        <v>364</v>
      </c>
      <c r="D185" s="34" t="s">
        <v>80</v>
      </c>
      <c r="E185" s="34" t="s">
        <v>189</v>
      </c>
      <c r="F185" s="35" t="s">
        <v>30</v>
      </c>
    </row>
    <row r="186" spans="1:6" hidden="1">
      <c r="A186" s="32">
        <v>13248</v>
      </c>
      <c r="B186" s="34" t="s">
        <v>14878</v>
      </c>
      <c r="C186" s="34" t="s">
        <v>364</v>
      </c>
      <c r="D186" s="34" t="s">
        <v>80</v>
      </c>
      <c r="E186" s="34" t="s">
        <v>189</v>
      </c>
      <c r="F186" s="35" t="s">
        <v>32</v>
      </c>
    </row>
    <row r="187" spans="1:6" hidden="1">
      <c r="A187" s="32">
        <v>13300</v>
      </c>
      <c r="B187" s="34" t="s">
        <v>5856</v>
      </c>
      <c r="C187" s="34" t="s">
        <v>364</v>
      </c>
      <c r="D187" s="34" t="s">
        <v>99</v>
      </c>
      <c r="E187" s="34" t="s">
        <v>189</v>
      </c>
      <c r="F187" s="35" t="s">
        <v>32</v>
      </c>
    </row>
    <row r="188" spans="1:6" hidden="1">
      <c r="A188" s="32">
        <v>13430</v>
      </c>
      <c r="B188" s="34" t="s">
        <v>1698</v>
      </c>
      <c r="C188" s="34" t="s">
        <v>364</v>
      </c>
      <c r="D188" s="34" t="s">
        <v>80</v>
      </c>
      <c r="E188" s="34" t="s">
        <v>189</v>
      </c>
      <c r="F188" s="35" t="s">
        <v>32</v>
      </c>
    </row>
    <row r="189" spans="1:6" hidden="1">
      <c r="A189" s="32">
        <v>13433</v>
      </c>
      <c r="B189" s="34" t="s">
        <v>14879</v>
      </c>
      <c r="C189" s="34" t="s">
        <v>364</v>
      </c>
      <c r="D189" s="34" t="s">
        <v>80</v>
      </c>
      <c r="E189" s="34" t="s">
        <v>189</v>
      </c>
      <c r="F189" s="35" t="s">
        <v>28</v>
      </c>
    </row>
    <row r="190" spans="1:6" hidden="1">
      <c r="A190" s="32">
        <v>13440</v>
      </c>
      <c r="B190" s="34" t="s">
        <v>14880</v>
      </c>
      <c r="C190" s="34" t="s">
        <v>364</v>
      </c>
      <c r="D190" s="34" t="s">
        <v>80</v>
      </c>
      <c r="E190" s="34" t="s">
        <v>189</v>
      </c>
      <c r="F190" s="35" t="s">
        <v>32</v>
      </c>
    </row>
    <row r="191" spans="1:6" hidden="1">
      <c r="A191" s="32">
        <v>13442</v>
      </c>
      <c r="B191" s="34" t="s">
        <v>8531</v>
      </c>
      <c r="C191" s="34" t="s">
        <v>364</v>
      </c>
      <c r="D191" s="34" t="s">
        <v>80</v>
      </c>
      <c r="E191" s="34" t="s">
        <v>189</v>
      </c>
      <c r="F191" s="35" t="s">
        <v>28</v>
      </c>
    </row>
    <row r="192" spans="1:6" hidden="1">
      <c r="A192" s="32">
        <v>13468</v>
      </c>
      <c r="B192" s="34" t="s">
        <v>14881</v>
      </c>
      <c r="C192" s="34" t="s">
        <v>364</v>
      </c>
      <c r="D192" s="34" t="s">
        <v>80</v>
      </c>
      <c r="E192" s="34" t="s">
        <v>189</v>
      </c>
      <c r="F192" s="35" t="s">
        <v>32</v>
      </c>
    </row>
    <row r="193" spans="1:6" hidden="1">
      <c r="A193" s="32">
        <v>13458</v>
      </c>
      <c r="B193" s="34" t="s">
        <v>14882</v>
      </c>
      <c r="C193" s="34" t="s">
        <v>364</v>
      </c>
      <c r="D193" s="34" t="s">
        <v>80</v>
      </c>
      <c r="E193" s="34" t="s">
        <v>2059</v>
      </c>
      <c r="F193" s="35" t="s">
        <v>175</v>
      </c>
    </row>
    <row r="194" spans="1:6" hidden="1">
      <c r="A194" s="32">
        <v>13490</v>
      </c>
      <c r="B194" s="34" t="s">
        <v>14883</v>
      </c>
      <c r="C194" s="34" t="s">
        <v>364</v>
      </c>
      <c r="D194" s="34" t="s">
        <v>80</v>
      </c>
      <c r="E194" s="34" t="s">
        <v>189</v>
      </c>
      <c r="F194" s="35" t="s">
        <v>32</v>
      </c>
    </row>
    <row r="195" spans="1:6" hidden="1">
      <c r="A195" s="32">
        <v>13549</v>
      </c>
      <c r="B195" s="34" t="s">
        <v>14884</v>
      </c>
      <c r="C195" s="34" t="s">
        <v>364</v>
      </c>
      <c r="D195" s="34" t="s">
        <v>80</v>
      </c>
      <c r="E195" s="34" t="s">
        <v>189</v>
      </c>
      <c r="F195" s="35" t="s">
        <v>32</v>
      </c>
    </row>
    <row r="196" spans="1:6" hidden="1">
      <c r="A196" s="32">
        <v>13580</v>
      </c>
      <c r="B196" s="34" t="s">
        <v>14885</v>
      </c>
      <c r="C196" s="34" t="s">
        <v>364</v>
      </c>
      <c r="D196" s="34" t="s">
        <v>80</v>
      </c>
      <c r="E196" s="34" t="s">
        <v>189</v>
      </c>
      <c r="F196" s="35" t="s">
        <v>32</v>
      </c>
    </row>
    <row r="197" spans="1:6" hidden="1">
      <c r="A197" s="32">
        <v>13600</v>
      </c>
      <c r="B197" s="34" t="s">
        <v>1964</v>
      </c>
      <c r="C197" s="34" t="s">
        <v>364</v>
      </c>
      <c r="D197" s="34" t="s">
        <v>99</v>
      </c>
      <c r="E197" s="34" t="s">
        <v>189</v>
      </c>
      <c r="F197" s="35" t="s">
        <v>32</v>
      </c>
    </row>
    <row r="198" spans="1:6" hidden="1">
      <c r="A198" s="32">
        <v>13620</v>
      </c>
      <c r="B198" s="34" t="s">
        <v>14886</v>
      </c>
      <c r="C198" s="34" t="s">
        <v>364</v>
      </c>
      <c r="D198" s="34" t="s">
        <v>80</v>
      </c>
      <c r="E198" s="34" t="s">
        <v>189</v>
      </c>
      <c r="F198" s="35" t="s">
        <v>30</v>
      </c>
    </row>
    <row r="199" spans="1:6" hidden="1">
      <c r="A199" s="32">
        <v>13647</v>
      </c>
      <c r="B199" s="34" t="s">
        <v>14887</v>
      </c>
      <c r="C199" s="34" t="s">
        <v>364</v>
      </c>
      <c r="D199" s="34" t="s">
        <v>80</v>
      </c>
      <c r="E199" s="34" t="s">
        <v>189</v>
      </c>
      <c r="F199" s="35" t="s">
        <v>28</v>
      </c>
    </row>
    <row r="200" spans="1:6" hidden="1">
      <c r="A200" s="32">
        <v>13650</v>
      </c>
      <c r="B200" s="34" t="s">
        <v>14888</v>
      </c>
      <c r="C200" s="34" t="s">
        <v>364</v>
      </c>
      <c r="D200" s="34" t="s">
        <v>80</v>
      </c>
      <c r="E200" s="34" t="s">
        <v>189</v>
      </c>
      <c r="F200" s="35" t="s">
        <v>32</v>
      </c>
    </row>
    <row r="201" spans="1:6" hidden="1">
      <c r="A201" s="32">
        <v>13654</v>
      </c>
      <c r="B201" s="34" t="s">
        <v>4492</v>
      </c>
      <c r="C201" s="34" t="s">
        <v>364</v>
      </c>
      <c r="D201" s="34" t="s">
        <v>80</v>
      </c>
      <c r="E201" s="34" t="s">
        <v>189</v>
      </c>
      <c r="F201" s="35" t="s">
        <v>30</v>
      </c>
    </row>
    <row r="202" spans="1:6" hidden="1">
      <c r="A202" s="32">
        <v>13655</v>
      </c>
      <c r="B202" s="34" t="s">
        <v>14889</v>
      </c>
      <c r="C202" s="34" t="s">
        <v>364</v>
      </c>
      <c r="D202" s="34" t="s">
        <v>80</v>
      </c>
      <c r="E202" s="34" t="s">
        <v>189</v>
      </c>
      <c r="F202" s="35" t="s">
        <v>32</v>
      </c>
    </row>
    <row r="203" spans="1:6" hidden="1">
      <c r="A203" s="32">
        <v>13657</v>
      </c>
      <c r="B203" s="34" t="s">
        <v>1330</v>
      </c>
      <c r="C203" s="34" t="s">
        <v>364</v>
      </c>
      <c r="D203" s="34" t="s">
        <v>80</v>
      </c>
      <c r="E203" s="34" t="s">
        <v>189</v>
      </c>
      <c r="F203" s="35" t="s">
        <v>28</v>
      </c>
    </row>
    <row r="204" spans="1:6" hidden="1">
      <c r="A204" s="32">
        <v>13667</v>
      </c>
      <c r="B204" s="34" t="s">
        <v>14015</v>
      </c>
      <c r="C204" s="34" t="s">
        <v>364</v>
      </c>
      <c r="D204" s="34" t="s">
        <v>80</v>
      </c>
      <c r="E204" s="34" t="s">
        <v>189</v>
      </c>
      <c r="F204" s="35" t="s">
        <v>32</v>
      </c>
    </row>
    <row r="205" spans="1:6" hidden="1">
      <c r="A205" s="32">
        <v>13673</v>
      </c>
      <c r="B205" s="34" t="s">
        <v>14890</v>
      </c>
      <c r="C205" s="34" t="s">
        <v>364</v>
      </c>
      <c r="D205" s="34" t="s">
        <v>80</v>
      </c>
      <c r="E205" s="34" t="s">
        <v>189</v>
      </c>
      <c r="F205" s="35" t="s">
        <v>28</v>
      </c>
    </row>
    <row r="206" spans="1:6" hidden="1">
      <c r="A206" s="32">
        <v>13688</v>
      </c>
      <c r="B206" s="34" t="s">
        <v>2056</v>
      </c>
      <c r="C206" s="34" t="s">
        <v>364</v>
      </c>
      <c r="D206" s="34" t="s">
        <v>72</v>
      </c>
      <c r="E206" s="34" t="s">
        <v>2059</v>
      </c>
      <c r="F206" s="35" t="s">
        <v>175</v>
      </c>
    </row>
    <row r="207" spans="1:6" hidden="1">
      <c r="A207" s="32">
        <v>13744</v>
      </c>
      <c r="B207" s="34" t="s">
        <v>5315</v>
      </c>
      <c r="C207" s="34" t="s">
        <v>364</v>
      </c>
      <c r="D207" s="34" t="s">
        <v>72</v>
      </c>
      <c r="E207" s="34" t="s">
        <v>2059</v>
      </c>
      <c r="F207" s="35" t="s">
        <v>175</v>
      </c>
    </row>
    <row r="208" spans="1:6" hidden="1">
      <c r="A208" s="32">
        <v>13760</v>
      </c>
      <c r="B208" s="34" t="s">
        <v>14891</v>
      </c>
      <c r="C208" s="34" t="s">
        <v>364</v>
      </c>
      <c r="D208" s="34" t="s">
        <v>80</v>
      </c>
      <c r="E208" s="34" t="s">
        <v>189</v>
      </c>
      <c r="F208" s="35" t="s">
        <v>30</v>
      </c>
    </row>
    <row r="209" spans="1:6" hidden="1">
      <c r="A209" s="32">
        <v>13780</v>
      </c>
      <c r="B209" s="34" t="s">
        <v>14892</v>
      </c>
      <c r="C209" s="34" t="s">
        <v>364</v>
      </c>
      <c r="D209" s="34" t="s">
        <v>80</v>
      </c>
      <c r="E209" s="34" t="s">
        <v>189</v>
      </c>
      <c r="F209" s="35" t="s">
        <v>32</v>
      </c>
    </row>
    <row r="210" spans="1:6" hidden="1">
      <c r="A210" s="32">
        <v>13810</v>
      </c>
      <c r="B210" s="34" t="s">
        <v>13674</v>
      </c>
      <c r="C210" s="34" t="s">
        <v>364</v>
      </c>
      <c r="D210" s="34" t="s">
        <v>80</v>
      </c>
      <c r="E210" s="34" t="s">
        <v>189</v>
      </c>
      <c r="F210" s="35" t="s">
        <v>32</v>
      </c>
    </row>
    <row r="211" spans="1:6" hidden="1">
      <c r="A211" s="32">
        <v>13836</v>
      </c>
      <c r="B211" s="34" t="s">
        <v>1527</v>
      </c>
      <c r="C211" s="34" t="s">
        <v>364</v>
      </c>
      <c r="D211" s="34" t="s">
        <v>80</v>
      </c>
      <c r="E211" s="34" t="s">
        <v>189</v>
      </c>
      <c r="F211" s="35" t="s">
        <v>28</v>
      </c>
    </row>
    <row r="212" spans="1:6" hidden="1">
      <c r="A212" s="32">
        <v>13838</v>
      </c>
      <c r="B212" s="34" t="s">
        <v>2479</v>
      </c>
      <c r="C212" s="34" t="s">
        <v>364</v>
      </c>
      <c r="D212" s="34" t="s">
        <v>80</v>
      </c>
      <c r="E212" s="34" t="s">
        <v>189</v>
      </c>
      <c r="F212" s="35" t="s">
        <v>28</v>
      </c>
    </row>
    <row r="213" spans="1:6" hidden="1">
      <c r="A213" s="32">
        <v>13894</v>
      </c>
      <c r="B213" s="34" t="s">
        <v>14893</v>
      </c>
      <c r="C213" s="34" t="s">
        <v>364</v>
      </c>
      <c r="D213" s="34" t="s">
        <v>80</v>
      </c>
      <c r="E213" s="34" t="s">
        <v>189</v>
      </c>
      <c r="F213" s="35" t="s">
        <v>32</v>
      </c>
    </row>
    <row r="214" spans="1:6" hidden="1">
      <c r="A214" s="32">
        <v>15087</v>
      </c>
      <c r="B214" s="33" t="s">
        <v>8164</v>
      </c>
      <c r="C214" s="34" t="s">
        <v>371</v>
      </c>
      <c r="D214" s="34" t="s">
        <v>98</v>
      </c>
      <c r="E214" s="34" t="s">
        <v>189</v>
      </c>
      <c r="F214" s="35" t="s">
        <v>28</v>
      </c>
    </row>
    <row r="215" spans="1:6" hidden="1">
      <c r="A215" s="32">
        <v>15106</v>
      </c>
      <c r="B215" s="33" t="s">
        <v>4655</v>
      </c>
      <c r="C215" s="34" t="s">
        <v>371</v>
      </c>
      <c r="D215" s="34" t="s">
        <v>98</v>
      </c>
      <c r="E215" s="34" t="s">
        <v>189</v>
      </c>
      <c r="F215" s="35" t="s">
        <v>30</v>
      </c>
    </row>
    <row r="216" spans="1:6" hidden="1">
      <c r="A216" s="32">
        <v>15109</v>
      </c>
      <c r="B216" s="33" t="s">
        <v>14894</v>
      </c>
      <c r="C216" s="34" t="s">
        <v>371</v>
      </c>
      <c r="D216" s="34" t="s">
        <v>98</v>
      </c>
      <c r="E216" s="34" t="s">
        <v>189</v>
      </c>
      <c r="F216" s="35" t="s">
        <v>32</v>
      </c>
    </row>
    <row r="217" spans="1:6" hidden="1">
      <c r="A217" s="32">
        <v>15131</v>
      </c>
      <c r="B217" s="33" t="s">
        <v>827</v>
      </c>
      <c r="C217" s="34" t="s">
        <v>371</v>
      </c>
      <c r="D217" s="34" t="s">
        <v>98</v>
      </c>
      <c r="E217" s="34" t="s">
        <v>189</v>
      </c>
      <c r="F217" s="35" t="s">
        <v>28</v>
      </c>
    </row>
    <row r="218" spans="1:6" hidden="1">
      <c r="A218" s="32">
        <v>15189</v>
      </c>
      <c r="B218" s="33" t="s">
        <v>12475</v>
      </c>
      <c r="C218" s="34" t="s">
        <v>371</v>
      </c>
      <c r="D218" s="34" t="s">
        <v>98</v>
      </c>
      <c r="E218" s="34" t="s">
        <v>189</v>
      </c>
      <c r="F218" s="35" t="s">
        <v>28</v>
      </c>
    </row>
    <row r="219" spans="1:6" hidden="1">
      <c r="A219" s="32">
        <v>15368</v>
      </c>
      <c r="B219" s="33" t="s">
        <v>8764</v>
      </c>
      <c r="C219" s="34" t="s">
        <v>371</v>
      </c>
      <c r="D219" s="34" t="s">
        <v>98</v>
      </c>
      <c r="E219" s="34" t="s">
        <v>189</v>
      </c>
      <c r="F219" s="35" t="s">
        <v>32</v>
      </c>
    </row>
    <row r="220" spans="1:6" hidden="1">
      <c r="A220" s="32">
        <v>15401</v>
      </c>
      <c r="B220" s="33" t="s">
        <v>4181</v>
      </c>
      <c r="C220" s="34" t="s">
        <v>371</v>
      </c>
      <c r="D220" s="34" t="s">
        <v>98</v>
      </c>
      <c r="E220" s="34" t="s">
        <v>189</v>
      </c>
      <c r="F220" s="35" t="s">
        <v>32</v>
      </c>
    </row>
    <row r="221" spans="1:6" hidden="1">
      <c r="A221" s="32">
        <v>15455</v>
      </c>
      <c r="B221" s="33" t="s">
        <v>14895</v>
      </c>
      <c r="C221" s="34" t="s">
        <v>371</v>
      </c>
      <c r="D221" s="34" t="s">
        <v>98</v>
      </c>
      <c r="E221" s="34" t="s">
        <v>189</v>
      </c>
      <c r="F221" s="35" t="s">
        <v>32</v>
      </c>
    </row>
    <row r="222" spans="1:6" hidden="1">
      <c r="A222" s="32">
        <v>15514</v>
      </c>
      <c r="B222" s="33" t="s">
        <v>14896</v>
      </c>
      <c r="C222" s="34" t="s">
        <v>371</v>
      </c>
      <c r="D222" s="34" t="s">
        <v>98</v>
      </c>
      <c r="E222" s="34" t="s">
        <v>189</v>
      </c>
      <c r="F222" s="35" t="s">
        <v>32</v>
      </c>
    </row>
    <row r="223" spans="1:6" hidden="1">
      <c r="A223" s="32">
        <v>15690</v>
      </c>
      <c r="B223" s="33" t="s">
        <v>10214</v>
      </c>
      <c r="C223" s="34" t="s">
        <v>371</v>
      </c>
      <c r="D223" s="34" t="s">
        <v>98</v>
      </c>
      <c r="E223" s="34" t="s">
        <v>189</v>
      </c>
      <c r="F223" s="35" t="s">
        <v>30</v>
      </c>
    </row>
    <row r="224" spans="1:6" hidden="1">
      <c r="A224" s="32">
        <v>15022</v>
      </c>
      <c r="B224" s="34" t="s">
        <v>14897</v>
      </c>
      <c r="C224" s="34" t="s">
        <v>371</v>
      </c>
      <c r="D224" s="34" t="s">
        <v>98</v>
      </c>
      <c r="E224" s="34" t="s">
        <v>189</v>
      </c>
      <c r="F224" s="35" t="s">
        <v>30</v>
      </c>
    </row>
    <row r="225" spans="1:6" hidden="1">
      <c r="A225" s="32">
        <v>15047</v>
      </c>
      <c r="B225" s="34" t="s">
        <v>9576</v>
      </c>
      <c r="C225" s="34" t="s">
        <v>371</v>
      </c>
      <c r="D225" s="34" t="s">
        <v>98</v>
      </c>
      <c r="E225" s="34" t="s">
        <v>189</v>
      </c>
      <c r="F225" s="35" t="s">
        <v>30</v>
      </c>
    </row>
    <row r="226" spans="1:6" hidden="1">
      <c r="A226" s="32">
        <v>15051</v>
      </c>
      <c r="B226" s="34" t="s">
        <v>14898</v>
      </c>
      <c r="C226" s="34" t="s">
        <v>371</v>
      </c>
      <c r="D226" s="34" t="s">
        <v>98</v>
      </c>
      <c r="E226" s="34" t="s">
        <v>189</v>
      </c>
      <c r="F226" s="35" t="s">
        <v>28</v>
      </c>
    </row>
    <row r="227" spans="1:6" hidden="1">
      <c r="A227" s="32">
        <v>15090</v>
      </c>
      <c r="B227" s="34" t="s">
        <v>14899</v>
      </c>
      <c r="C227" s="34" t="s">
        <v>371</v>
      </c>
      <c r="D227" s="34" t="s">
        <v>98</v>
      </c>
      <c r="E227" s="34" t="s">
        <v>189</v>
      </c>
      <c r="F227" s="35" t="s">
        <v>30</v>
      </c>
    </row>
    <row r="228" spans="1:6" hidden="1">
      <c r="A228" s="32">
        <v>15092</v>
      </c>
      <c r="B228" s="34" t="s">
        <v>14900</v>
      </c>
      <c r="C228" s="34" t="s">
        <v>371</v>
      </c>
      <c r="D228" s="34" t="s">
        <v>98</v>
      </c>
      <c r="E228" s="34" t="s">
        <v>189</v>
      </c>
      <c r="F228" s="35" t="s">
        <v>30</v>
      </c>
    </row>
    <row r="229" spans="1:6" hidden="1">
      <c r="A229" s="32">
        <v>15097</v>
      </c>
      <c r="B229" s="34" t="s">
        <v>14901</v>
      </c>
      <c r="C229" s="34" t="s">
        <v>371</v>
      </c>
      <c r="D229" s="34" t="s">
        <v>98</v>
      </c>
      <c r="E229" s="34" t="s">
        <v>189</v>
      </c>
      <c r="F229" s="35" t="s">
        <v>32</v>
      </c>
    </row>
    <row r="230" spans="1:6" hidden="1">
      <c r="A230" s="32">
        <v>15104</v>
      </c>
      <c r="B230" s="34" t="s">
        <v>371</v>
      </c>
      <c r="C230" s="34" t="s">
        <v>371</v>
      </c>
      <c r="D230" s="34" t="s">
        <v>98</v>
      </c>
      <c r="E230" s="34" t="s">
        <v>189</v>
      </c>
      <c r="F230" s="35" t="s">
        <v>28</v>
      </c>
    </row>
    <row r="231" spans="1:6" hidden="1">
      <c r="A231" s="32">
        <v>15114</v>
      </c>
      <c r="B231" s="34" t="s">
        <v>14902</v>
      </c>
      <c r="C231" s="34" t="s">
        <v>371</v>
      </c>
      <c r="D231" s="34" t="s">
        <v>98</v>
      </c>
      <c r="E231" s="34" t="s">
        <v>189</v>
      </c>
      <c r="F231" s="35" t="s">
        <v>28</v>
      </c>
    </row>
    <row r="232" spans="1:6" hidden="1">
      <c r="A232" s="32">
        <v>15135</v>
      </c>
      <c r="B232" s="34" t="s">
        <v>14903</v>
      </c>
      <c r="C232" s="34" t="s">
        <v>371</v>
      </c>
      <c r="D232" s="34" t="s">
        <v>98</v>
      </c>
      <c r="E232" s="34" t="s">
        <v>189</v>
      </c>
      <c r="F232" s="35" t="s">
        <v>32</v>
      </c>
    </row>
    <row r="233" spans="1:6" hidden="1">
      <c r="A233" s="32">
        <v>15162</v>
      </c>
      <c r="B233" s="34" t="s">
        <v>14904</v>
      </c>
      <c r="C233" s="34" t="s">
        <v>371</v>
      </c>
      <c r="D233" s="34" t="s">
        <v>98</v>
      </c>
      <c r="E233" s="34" t="s">
        <v>189</v>
      </c>
      <c r="F233" s="35" t="s">
        <v>28</v>
      </c>
    </row>
    <row r="234" spans="1:6" hidden="1">
      <c r="A234" s="32">
        <v>15172</v>
      </c>
      <c r="B234" s="34" t="s">
        <v>14905</v>
      </c>
      <c r="C234" s="34" t="s">
        <v>371</v>
      </c>
      <c r="D234" s="34" t="s">
        <v>98</v>
      </c>
      <c r="E234" s="34" t="s">
        <v>189</v>
      </c>
      <c r="F234" s="35" t="s">
        <v>30</v>
      </c>
    </row>
    <row r="235" spans="1:6" hidden="1">
      <c r="A235" s="32">
        <v>15176</v>
      </c>
      <c r="B235" s="34" t="s">
        <v>1160</v>
      </c>
      <c r="C235" s="34" t="s">
        <v>371</v>
      </c>
      <c r="D235" s="34" t="s">
        <v>98</v>
      </c>
      <c r="E235" s="34" t="s">
        <v>189</v>
      </c>
      <c r="F235" s="35" t="s">
        <v>30</v>
      </c>
    </row>
    <row r="236" spans="1:6" hidden="1">
      <c r="A236" s="32">
        <v>15232</v>
      </c>
      <c r="B236" s="34" t="s">
        <v>14906</v>
      </c>
      <c r="C236" s="34" t="s">
        <v>371</v>
      </c>
      <c r="D236" s="34" t="s">
        <v>98</v>
      </c>
      <c r="E236" s="34" t="s">
        <v>189</v>
      </c>
      <c r="F236" s="35" t="s">
        <v>28</v>
      </c>
    </row>
    <row r="237" spans="1:6" hidden="1">
      <c r="A237" s="32">
        <v>15180</v>
      </c>
      <c r="B237" s="34" t="s">
        <v>14907</v>
      </c>
      <c r="C237" s="34" t="s">
        <v>371</v>
      </c>
      <c r="D237" s="34" t="s">
        <v>98</v>
      </c>
      <c r="E237" s="34" t="s">
        <v>189</v>
      </c>
      <c r="F237" s="35" t="s">
        <v>32</v>
      </c>
    </row>
    <row r="238" spans="1:6" hidden="1">
      <c r="A238" s="32">
        <v>15183</v>
      </c>
      <c r="B238" s="34" t="s">
        <v>9854</v>
      </c>
      <c r="C238" s="34" t="s">
        <v>371</v>
      </c>
      <c r="D238" s="34" t="s">
        <v>98</v>
      </c>
      <c r="E238" s="34" t="s">
        <v>189</v>
      </c>
      <c r="F238" s="35" t="s">
        <v>32</v>
      </c>
    </row>
    <row r="239" spans="1:6" hidden="1">
      <c r="A239" s="32">
        <v>15185</v>
      </c>
      <c r="B239" s="34" t="s">
        <v>14908</v>
      </c>
      <c r="C239" s="34" t="s">
        <v>371</v>
      </c>
      <c r="D239" s="34" t="s">
        <v>98</v>
      </c>
      <c r="E239" s="34" t="s">
        <v>189</v>
      </c>
      <c r="F239" s="35" t="s">
        <v>28</v>
      </c>
    </row>
    <row r="240" spans="1:6" hidden="1">
      <c r="A240" s="32">
        <v>15187</v>
      </c>
      <c r="B240" s="34" t="s">
        <v>14909</v>
      </c>
      <c r="C240" s="34" t="s">
        <v>371</v>
      </c>
      <c r="D240" s="34" t="s">
        <v>98</v>
      </c>
      <c r="E240" s="34" t="s">
        <v>189</v>
      </c>
      <c r="F240" s="35" t="s">
        <v>28</v>
      </c>
    </row>
    <row r="241" spans="1:6" hidden="1">
      <c r="A241" s="32">
        <v>15236</v>
      </c>
      <c r="B241" s="34" t="s">
        <v>9426</v>
      </c>
      <c r="C241" s="34" t="s">
        <v>371</v>
      </c>
      <c r="D241" s="34" t="s">
        <v>98</v>
      </c>
      <c r="E241" s="34" t="s">
        <v>189</v>
      </c>
      <c r="F241" s="35" t="s">
        <v>30</v>
      </c>
    </row>
    <row r="242" spans="1:6" hidden="1">
      <c r="A242" s="32">
        <v>15204</v>
      </c>
      <c r="B242" s="34" t="s">
        <v>14910</v>
      </c>
      <c r="C242" s="34" t="s">
        <v>371</v>
      </c>
      <c r="D242" s="34" t="s">
        <v>98</v>
      </c>
      <c r="E242" s="34" t="s">
        <v>189</v>
      </c>
      <c r="F242" s="35" t="s">
        <v>28</v>
      </c>
    </row>
    <row r="243" spans="1:6" hidden="1">
      <c r="A243" s="32">
        <v>15212</v>
      </c>
      <c r="B243" s="34" t="s">
        <v>1302</v>
      </c>
      <c r="C243" s="34" t="s">
        <v>371</v>
      </c>
      <c r="D243" s="34" t="s">
        <v>98</v>
      </c>
      <c r="E243" s="34" t="s">
        <v>189</v>
      </c>
      <c r="F243" s="35" t="s">
        <v>30</v>
      </c>
    </row>
    <row r="244" spans="1:6" hidden="1">
      <c r="A244" s="32">
        <v>15215</v>
      </c>
      <c r="B244" s="34" t="s">
        <v>14911</v>
      </c>
      <c r="C244" s="34" t="s">
        <v>371</v>
      </c>
      <c r="D244" s="34" t="s">
        <v>98</v>
      </c>
      <c r="E244" s="34" t="s">
        <v>189</v>
      </c>
      <c r="F244" s="35" t="s">
        <v>28</v>
      </c>
    </row>
    <row r="245" spans="1:6" hidden="1">
      <c r="A245" s="32">
        <v>15218</v>
      </c>
      <c r="B245" s="34" t="s">
        <v>14912</v>
      </c>
      <c r="C245" s="34" t="s">
        <v>371</v>
      </c>
      <c r="D245" s="34" t="s">
        <v>98</v>
      </c>
      <c r="E245" s="34" t="s">
        <v>189</v>
      </c>
      <c r="F245" s="35" t="s">
        <v>32</v>
      </c>
    </row>
    <row r="246" spans="1:6" hidden="1">
      <c r="A246" s="32">
        <v>15223</v>
      </c>
      <c r="B246" s="34" t="s">
        <v>4677</v>
      </c>
      <c r="C246" s="34" t="s">
        <v>371</v>
      </c>
      <c r="D246" s="34" t="s">
        <v>72</v>
      </c>
      <c r="E246" s="34" t="s">
        <v>227</v>
      </c>
      <c r="F246" s="35" t="s">
        <v>175</v>
      </c>
    </row>
    <row r="247" spans="1:6" hidden="1">
      <c r="A247" s="32">
        <v>15224</v>
      </c>
      <c r="B247" s="34" t="s">
        <v>14913</v>
      </c>
      <c r="C247" s="34" t="s">
        <v>371</v>
      </c>
      <c r="D247" s="34" t="s">
        <v>98</v>
      </c>
      <c r="E247" s="34" t="s">
        <v>189</v>
      </c>
      <c r="F247" s="35" t="s">
        <v>28</v>
      </c>
    </row>
    <row r="248" spans="1:6" hidden="1">
      <c r="A248" s="32">
        <v>15226</v>
      </c>
      <c r="B248" s="34" t="s">
        <v>14914</v>
      </c>
      <c r="C248" s="34" t="s">
        <v>371</v>
      </c>
      <c r="D248" s="34" t="s">
        <v>98</v>
      </c>
      <c r="E248" s="34" t="s">
        <v>189</v>
      </c>
      <c r="F248" s="35" t="s">
        <v>28</v>
      </c>
    </row>
    <row r="249" spans="1:6" hidden="1">
      <c r="A249" s="32">
        <v>15238</v>
      </c>
      <c r="B249" s="34" t="s">
        <v>4923</v>
      </c>
      <c r="C249" s="34" t="s">
        <v>371</v>
      </c>
      <c r="D249" s="34" t="s">
        <v>98</v>
      </c>
      <c r="E249" s="34" t="s">
        <v>189</v>
      </c>
      <c r="F249" s="35" t="s">
        <v>28</v>
      </c>
    </row>
    <row r="250" spans="1:6" hidden="1">
      <c r="A250" s="32">
        <v>15244</v>
      </c>
      <c r="B250" s="34" t="s">
        <v>14915</v>
      </c>
      <c r="C250" s="34" t="s">
        <v>371</v>
      </c>
      <c r="D250" s="34" t="s">
        <v>98</v>
      </c>
      <c r="E250" s="34" t="s">
        <v>189</v>
      </c>
      <c r="F250" s="35" t="s">
        <v>32</v>
      </c>
    </row>
    <row r="251" spans="1:6" hidden="1">
      <c r="A251" s="32">
        <v>15248</v>
      </c>
      <c r="B251" s="34" t="s">
        <v>14916</v>
      </c>
      <c r="C251" s="34" t="s">
        <v>371</v>
      </c>
      <c r="D251" s="34" t="s">
        <v>98</v>
      </c>
      <c r="E251" s="34" t="s">
        <v>189</v>
      </c>
      <c r="F251" s="35" t="s">
        <v>32</v>
      </c>
    </row>
    <row r="252" spans="1:6" hidden="1">
      <c r="A252" s="32">
        <v>15272</v>
      </c>
      <c r="B252" s="34" t="s">
        <v>14917</v>
      </c>
      <c r="C252" s="34" t="s">
        <v>371</v>
      </c>
      <c r="D252" s="34" t="s">
        <v>98</v>
      </c>
      <c r="E252" s="34" t="s">
        <v>189</v>
      </c>
      <c r="F252" s="35" t="s">
        <v>28</v>
      </c>
    </row>
    <row r="253" spans="1:6" hidden="1">
      <c r="A253" s="32">
        <v>15276</v>
      </c>
      <c r="B253" s="34" t="s">
        <v>14918</v>
      </c>
      <c r="C253" s="34" t="s">
        <v>371</v>
      </c>
      <c r="D253" s="34" t="s">
        <v>98</v>
      </c>
      <c r="E253" s="34" t="s">
        <v>189</v>
      </c>
      <c r="F253" s="35" t="s">
        <v>28</v>
      </c>
    </row>
    <row r="254" spans="1:6" hidden="1">
      <c r="A254" s="32">
        <v>15293</v>
      </c>
      <c r="B254" s="34" t="s">
        <v>2821</v>
      </c>
      <c r="C254" s="34" t="s">
        <v>371</v>
      </c>
      <c r="D254" s="34" t="s">
        <v>98</v>
      </c>
      <c r="E254" s="34" t="s">
        <v>189</v>
      </c>
      <c r="F254" s="35" t="s">
        <v>28</v>
      </c>
    </row>
    <row r="255" spans="1:6" hidden="1">
      <c r="A255" s="32">
        <v>15296</v>
      </c>
      <c r="B255" s="34" t="s">
        <v>6060</v>
      </c>
      <c r="C255" s="34" t="s">
        <v>371</v>
      </c>
      <c r="D255" s="34" t="s">
        <v>98</v>
      </c>
      <c r="E255" s="34" t="s">
        <v>189</v>
      </c>
      <c r="F255" s="35" t="s">
        <v>30</v>
      </c>
    </row>
    <row r="256" spans="1:6" hidden="1">
      <c r="A256" s="32">
        <v>15299</v>
      </c>
      <c r="B256" s="34" t="s">
        <v>14919</v>
      </c>
      <c r="C256" s="34" t="s">
        <v>371</v>
      </c>
      <c r="D256" s="34" t="s">
        <v>98</v>
      </c>
      <c r="E256" s="34" t="s">
        <v>189</v>
      </c>
      <c r="F256" s="35" t="s">
        <v>30</v>
      </c>
    </row>
    <row r="257" spans="1:6" hidden="1">
      <c r="A257" s="32">
        <v>15317</v>
      </c>
      <c r="B257" s="34" t="s">
        <v>14920</v>
      </c>
      <c r="C257" s="34" t="s">
        <v>371</v>
      </c>
      <c r="D257" s="34" t="s">
        <v>98</v>
      </c>
      <c r="E257" s="34" t="s">
        <v>189</v>
      </c>
      <c r="F257" s="35" t="s">
        <v>32</v>
      </c>
    </row>
    <row r="258" spans="1:6" hidden="1">
      <c r="A258" s="32">
        <v>15322</v>
      </c>
      <c r="B258" s="34" t="s">
        <v>14921</v>
      </c>
      <c r="C258" s="34" t="s">
        <v>371</v>
      </c>
      <c r="D258" s="34" t="s">
        <v>98</v>
      </c>
      <c r="E258" s="34" t="s">
        <v>189</v>
      </c>
      <c r="F258" s="35" t="s">
        <v>28</v>
      </c>
    </row>
    <row r="259" spans="1:6" hidden="1">
      <c r="A259" s="32">
        <v>15325</v>
      </c>
      <c r="B259" s="34" t="s">
        <v>1680</v>
      </c>
      <c r="C259" s="34" t="s">
        <v>371</v>
      </c>
      <c r="D259" s="34" t="s">
        <v>98</v>
      </c>
      <c r="E259" s="34" t="s">
        <v>189</v>
      </c>
      <c r="F259" s="35" t="s">
        <v>30</v>
      </c>
    </row>
    <row r="260" spans="1:6" hidden="1">
      <c r="A260" s="32">
        <v>15332</v>
      </c>
      <c r="B260" s="34" t="s">
        <v>14922</v>
      </c>
      <c r="C260" s="34" t="s">
        <v>371</v>
      </c>
      <c r="D260" s="34" t="s">
        <v>98</v>
      </c>
      <c r="E260" s="34" t="s">
        <v>189</v>
      </c>
      <c r="F260" s="35" t="s">
        <v>32</v>
      </c>
    </row>
    <row r="261" spans="1:6" hidden="1">
      <c r="A261" s="32">
        <v>15362</v>
      </c>
      <c r="B261" s="34" t="s">
        <v>14923</v>
      </c>
      <c r="C261" s="34" t="s">
        <v>371</v>
      </c>
      <c r="D261" s="34" t="s">
        <v>98</v>
      </c>
      <c r="E261" s="34" t="s">
        <v>189</v>
      </c>
      <c r="F261" s="35" t="s">
        <v>28</v>
      </c>
    </row>
    <row r="262" spans="1:6" hidden="1">
      <c r="A262" s="32">
        <v>15367</v>
      </c>
      <c r="B262" s="34" t="s">
        <v>1692</v>
      </c>
      <c r="C262" s="34" t="s">
        <v>371</v>
      </c>
      <c r="D262" s="34" t="s">
        <v>98</v>
      </c>
      <c r="E262" s="34" t="s">
        <v>189</v>
      </c>
      <c r="F262" s="35" t="s">
        <v>28</v>
      </c>
    </row>
    <row r="263" spans="1:6" hidden="1">
      <c r="A263" s="32">
        <v>15380</v>
      </c>
      <c r="B263" s="34" t="s">
        <v>14924</v>
      </c>
      <c r="C263" s="34" t="s">
        <v>371</v>
      </c>
      <c r="D263" s="34" t="s">
        <v>98</v>
      </c>
      <c r="E263" s="34" t="s">
        <v>189</v>
      </c>
      <c r="F263" s="35" t="s">
        <v>30</v>
      </c>
    </row>
    <row r="264" spans="1:6" hidden="1">
      <c r="A264" s="32">
        <v>15403</v>
      </c>
      <c r="B264" s="34" t="s">
        <v>14925</v>
      </c>
      <c r="C264" s="34" t="s">
        <v>371</v>
      </c>
      <c r="D264" s="34" t="s">
        <v>98</v>
      </c>
      <c r="E264" s="34" t="s">
        <v>189</v>
      </c>
      <c r="F264" s="35" t="s">
        <v>32</v>
      </c>
    </row>
    <row r="265" spans="1:6" hidden="1">
      <c r="A265" s="32">
        <v>15377</v>
      </c>
      <c r="B265" s="34" t="s">
        <v>14926</v>
      </c>
      <c r="C265" s="34" t="s">
        <v>371</v>
      </c>
      <c r="D265" s="34" t="s">
        <v>98</v>
      </c>
      <c r="E265" s="34" t="s">
        <v>189</v>
      </c>
      <c r="F265" s="35" t="s">
        <v>32</v>
      </c>
    </row>
    <row r="266" spans="1:6" hidden="1">
      <c r="A266" s="32">
        <v>15425</v>
      </c>
      <c r="B266" s="34" t="s">
        <v>14927</v>
      </c>
      <c r="C266" s="34" t="s">
        <v>371</v>
      </c>
      <c r="D266" s="34" t="s">
        <v>98</v>
      </c>
      <c r="E266" s="34" t="s">
        <v>189</v>
      </c>
      <c r="F266" s="35" t="s">
        <v>30</v>
      </c>
    </row>
    <row r="267" spans="1:6" hidden="1">
      <c r="A267" s="32">
        <v>15442</v>
      </c>
      <c r="B267" s="34" t="s">
        <v>14928</v>
      </c>
      <c r="C267" s="34" t="s">
        <v>371</v>
      </c>
      <c r="D267" s="34" t="s">
        <v>98</v>
      </c>
      <c r="E267" s="34" t="s">
        <v>189</v>
      </c>
      <c r="F267" s="35" t="s">
        <v>32</v>
      </c>
    </row>
    <row r="268" spans="1:6" hidden="1">
      <c r="A268" s="32">
        <v>15464</v>
      </c>
      <c r="B268" s="34" t="s">
        <v>14929</v>
      </c>
      <c r="C268" s="34" t="s">
        <v>371</v>
      </c>
      <c r="D268" s="34" t="s">
        <v>98</v>
      </c>
      <c r="E268" s="34" t="s">
        <v>189</v>
      </c>
      <c r="F268" s="35" t="s">
        <v>28</v>
      </c>
    </row>
    <row r="269" spans="1:6" hidden="1">
      <c r="A269" s="32">
        <v>15466</v>
      </c>
      <c r="B269" s="34" t="s">
        <v>12600</v>
      </c>
      <c r="C269" s="34" t="s">
        <v>371</v>
      </c>
      <c r="D269" s="34" t="s">
        <v>98</v>
      </c>
      <c r="E269" s="34" t="s">
        <v>189</v>
      </c>
      <c r="F269" s="35" t="s">
        <v>30</v>
      </c>
    </row>
    <row r="270" spans="1:6" hidden="1">
      <c r="A270" s="32">
        <v>15469</v>
      </c>
      <c r="B270" s="34" t="s">
        <v>14930</v>
      </c>
      <c r="C270" s="34" t="s">
        <v>371</v>
      </c>
      <c r="D270" s="34" t="s">
        <v>98</v>
      </c>
      <c r="E270" s="34" t="s">
        <v>189</v>
      </c>
      <c r="F270" s="35" t="s">
        <v>28</v>
      </c>
    </row>
    <row r="271" spans="1:6" hidden="1">
      <c r="A271" s="32">
        <v>15476</v>
      </c>
      <c r="B271" s="34" t="s">
        <v>14931</v>
      </c>
      <c r="C271" s="34" t="s">
        <v>371</v>
      </c>
      <c r="D271" s="34" t="s">
        <v>98</v>
      </c>
      <c r="E271" s="34" t="s">
        <v>189</v>
      </c>
      <c r="F271" s="35" t="s">
        <v>25</v>
      </c>
    </row>
    <row r="272" spans="1:6" hidden="1">
      <c r="A272" s="32">
        <v>15480</v>
      </c>
      <c r="B272" s="34" t="s">
        <v>14932</v>
      </c>
      <c r="C272" s="34" t="s">
        <v>371</v>
      </c>
      <c r="D272" s="34" t="s">
        <v>98</v>
      </c>
      <c r="E272" s="34" t="s">
        <v>189</v>
      </c>
      <c r="F272" s="35" t="s">
        <v>32</v>
      </c>
    </row>
    <row r="273" spans="1:6" hidden="1">
      <c r="A273" s="32">
        <v>15491</v>
      </c>
      <c r="B273" s="34" t="s">
        <v>14933</v>
      </c>
      <c r="C273" s="34" t="s">
        <v>371</v>
      </c>
      <c r="D273" s="34" t="s">
        <v>98</v>
      </c>
      <c r="E273" s="34" t="s">
        <v>189</v>
      </c>
      <c r="F273" s="35" t="s">
        <v>28</v>
      </c>
    </row>
    <row r="274" spans="1:6" hidden="1">
      <c r="A274" s="32">
        <v>15494</v>
      </c>
      <c r="B274" s="34" t="s">
        <v>14934</v>
      </c>
      <c r="C274" s="34" t="s">
        <v>371</v>
      </c>
      <c r="D274" s="34" t="s">
        <v>98</v>
      </c>
      <c r="E274" s="34" t="s">
        <v>189</v>
      </c>
      <c r="F274" s="35" t="s">
        <v>28</v>
      </c>
    </row>
    <row r="275" spans="1:6" hidden="1">
      <c r="A275" s="32">
        <v>15500</v>
      </c>
      <c r="B275" s="34" t="s">
        <v>14935</v>
      </c>
      <c r="C275" s="34" t="s">
        <v>371</v>
      </c>
      <c r="D275" s="34" t="s">
        <v>98</v>
      </c>
      <c r="E275" s="34" t="s">
        <v>189</v>
      </c>
      <c r="F275" s="35" t="s">
        <v>28</v>
      </c>
    </row>
    <row r="276" spans="1:6" hidden="1">
      <c r="A276" s="32">
        <v>15507</v>
      </c>
      <c r="B276" s="34" t="s">
        <v>1358</v>
      </c>
      <c r="C276" s="34" t="s">
        <v>371</v>
      </c>
      <c r="D276" s="34" t="s">
        <v>98</v>
      </c>
      <c r="E276" s="34" t="s">
        <v>189</v>
      </c>
      <c r="F276" s="35" t="s">
        <v>32</v>
      </c>
    </row>
    <row r="277" spans="1:6" hidden="1">
      <c r="A277" s="32">
        <v>15511</v>
      </c>
      <c r="B277" s="34" t="s">
        <v>14936</v>
      </c>
      <c r="C277" s="34" t="s">
        <v>371</v>
      </c>
      <c r="D277" s="34" t="s">
        <v>98</v>
      </c>
      <c r="E277" s="34" t="s">
        <v>189</v>
      </c>
      <c r="F277" s="35" t="s">
        <v>30</v>
      </c>
    </row>
    <row r="278" spans="1:6" hidden="1">
      <c r="A278" s="32">
        <v>15516</v>
      </c>
      <c r="B278" s="34" t="s">
        <v>7985</v>
      </c>
      <c r="C278" s="34" t="s">
        <v>371</v>
      </c>
      <c r="D278" s="34" t="s">
        <v>98</v>
      </c>
      <c r="E278" s="34" t="s">
        <v>189</v>
      </c>
      <c r="F278" s="35" t="s">
        <v>28</v>
      </c>
    </row>
    <row r="279" spans="1:6" hidden="1">
      <c r="A279" s="32">
        <v>15518</v>
      </c>
      <c r="B279" s="34" t="s">
        <v>14937</v>
      </c>
      <c r="C279" s="34" t="s">
        <v>371</v>
      </c>
      <c r="D279" s="34" t="s">
        <v>101</v>
      </c>
      <c r="E279" s="34" t="s">
        <v>189</v>
      </c>
      <c r="F279" s="35" t="s">
        <v>30</v>
      </c>
    </row>
    <row r="280" spans="1:6" hidden="1">
      <c r="A280" s="32">
        <v>15522</v>
      </c>
      <c r="B280" s="34" t="s">
        <v>14938</v>
      </c>
      <c r="C280" s="34" t="s">
        <v>371</v>
      </c>
      <c r="D280" s="34" t="s">
        <v>98</v>
      </c>
      <c r="E280" s="34" t="s">
        <v>189</v>
      </c>
      <c r="F280" s="35" t="s">
        <v>32</v>
      </c>
    </row>
    <row r="281" spans="1:6" hidden="1">
      <c r="A281" s="32">
        <v>15531</v>
      </c>
      <c r="B281" s="34" t="s">
        <v>14939</v>
      </c>
      <c r="C281" s="34" t="s">
        <v>371</v>
      </c>
      <c r="D281" s="34" t="s">
        <v>98</v>
      </c>
      <c r="E281" s="34" t="s">
        <v>189</v>
      </c>
      <c r="F281" s="35" t="s">
        <v>30</v>
      </c>
    </row>
    <row r="282" spans="1:6" hidden="1">
      <c r="A282" s="32">
        <v>15533</v>
      </c>
      <c r="B282" s="34" t="s">
        <v>14940</v>
      </c>
      <c r="C282" s="34" t="s">
        <v>371</v>
      </c>
      <c r="D282" s="34" t="s">
        <v>98</v>
      </c>
      <c r="E282" s="34" t="s">
        <v>189</v>
      </c>
      <c r="F282" s="35" t="s">
        <v>32</v>
      </c>
    </row>
    <row r="283" spans="1:6" hidden="1">
      <c r="A283" s="32">
        <v>15537</v>
      </c>
      <c r="B283" s="34" t="s">
        <v>14941</v>
      </c>
      <c r="C283" s="34" t="s">
        <v>371</v>
      </c>
      <c r="D283" s="34" t="s">
        <v>98</v>
      </c>
      <c r="E283" s="34" t="s">
        <v>189</v>
      </c>
      <c r="F283" s="35" t="s">
        <v>28</v>
      </c>
    </row>
    <row r="284" spans="1:6" hidden="1">
      <c r="A284" s="32">
        <v>15542</v>
      </c>
      <c r="B284" s="34" t="s">
        <v>14942</v>
      </c>
      <c r="C284" s="34" t="s">
        <v>371</v>
      </c>
      <c r="D284" s="34" t="s">
        <v>98</v>
      </c>
      <c r="E284" s="34" t="s">
        <v>189</v>
      </c>
      <c r="F284" s="35" t="s">
        <v>30</v>
      </c>
    </row>
    <row r="285" spans="1:6" hidden="1">
      <c r="A285" s="32">
        <v>15550</v>
      </c>
      <c r="B285" s="34" t="s">
        <v>14943</v>
      </c>
      <c r="C285" s="34" t="s">
        <v>371</v>
      </c>
      <c r="D285" s="34" t="s">
        <v>98</v>
      </c>
      <c r="E285" s="34" t="s">
        <v>189</v>
      </c>
      <c r="F285" s="35" t="s">
        <v>32</v>
      </c>
    </row>
    <row r="286" spans="1:6" hidden="1">
      <c r="A286" s="32">
        <v>15572</v>
      </c>
      <c r="B286" s="34" t="s">
        <v>4338</v>
      </c>
      <c r="C286" s="34" t="s">
        <v>371</v>
      </c>
      <c r="D286" s="34" t="s">
        <v>90</v>
      </c>
      <c r="E286" s="34" t="s">
        <v>189</v>
      </c>
      <c r="F286" s="35" t="s">
        <v>32</v>
      </c>
    </row>
    <row r="287" spans="1:6" hidden="1">
      <c r="A287" s="32">
        <v>15580</v>
      </c>
      <c r="B287" s="34" t="s">
        <v>14944</v>
      </c>
      <c r="C287" s="34" t="s">
        <v>371</v>
      </c>
      <c r="D287" s="34" t="s">
        <v>98</v>
      </c>
      <c r="E287" s="34" t="s">
        <v>189</v>
      </c>
      <c r="F287" s="35" t="s">
        <v>32</v>
      </c>
    </row>
    <row r="288" spans="1:6" hidden="1">
      <c r="A288" s="32">
        <v>15599</v>
      </c>
      <c r="B288" s="34" t="s">
        <v>14945</v>
      </c>
      <c r="C288" s="34" t="s">
        <v>371</v>
      </c>
      <c r="D288" s="34" t="s">
        <v>98</v>
      </c>
      <c r="E288" s="34" t="s">
        <v>189</v>
      </c>
      <c r="F288" s="35" t="s">
        <v>28</v>
      </c>
    </row>
    <row r="289" spans="1:6" hidden="1">
      <c r="A289" s="32">
        <v>15600</v>
      </c>
      <c r="B289" s="34" t="s">
        <v>14946</v>
      </c>
      <c r="C289" s="34" t="s">
        <v>371</v>
      </c>
      <c r="D289" s="34" t="s">
        <v>98</v>
      </c>
      <c r="E289" s="34" t="s">
        <v>189</v>
      </c>
      <c r="F289" s="35" t="s">
        <v>28</v>
      </c>
    </row>
    <row r="290" spans="1:6" hidden="1">
      <c r="A290" s="32">
        <v>15621</v>
      </c>
      <c r="B290" s="34" t="s">
        <v>14947</v>
      </c>
      <c r="C290" s="34" t="s">
        <v>371</v>
      </c>
      <c r="D290" s="34" t="s">
        <v>98</v>
      </c>
      <c r="E290" s="34" t="s">
        <v>189</v>
      </c>
      <c r="F290" s="35" t="s">
        <v>30</v>
      </c>
    </row>
    <row r="291" spans="1:6" hidden="1">
      <c r="A291" s="32">
        <v>15632</v>
      </c>
      <c r="B291" s="34" t="s">
        <v>14948</v>
      </c>
      <c r="C291" s="34" t="s">
        <v>371</v>
      </c>
      <c r="D291" s="34" t="s">
        <v>98</v>
      </c>
      <c r="E291" s="34" t="s">
        <v>189</v>
      </c>
      <c r="F291" s="35" t="s">
        <v>28</v>
      </c>
    </row>
    <row r="292" spans="1:6" hidden="1">
      <c r="A292" s="32">
        <v>15638</v>
      </c>
      <c r="B292" s="34" t="s">
        <v>14949</v>
      </c>
      <c r="C292" s="34" t="s">
        <v>371</v>
      </c>
      <c r="D292" s="34" t="s">
        <v>98</v>
      </c>
      <c r="E292" s="34" t="s">
        <v>189</v>
      </c>
      <c r="F292" s="35" t="s">
        <v>28</v>
      </c>
    </row>
    <row r="293" spans="1:6" hidden="1">
      <c r="A293" s="32">
        <v>15646</v>
      </c>
      <c r="B293" s="34" t="s">
        <v>3327</v>
      </c>
      <c r="C293" s="34" t="s">
        <v>371</v>
      </c>
      <c r="D293" s="34" t="s">
        <v>98</v>
      </c>
      <c r="E293" s="34" t="s">
        <v>189</v>
      </c>
      <c r="F293" s="35" t="s">
        <v>28</v>
      </c>
    </row>
    <row r="294" spans="1:6" hidden="1">
      <c r="A294" s="32">
        <v>15660</v>
      </c>
      <c r="B294" s="34" t="s">
        <v>14950</v>
      </c>
      <c r="C294" s="34" t="s">
        <v>371</v>
      </c>
      <c r="D294" s="34" t="s">
        <v>98</v>
      </c>
      <c r="E294" s="34" t="s">
        <v>189</v>
      </c>
      <c r="F294" s="35" t="s">
        <v>32</v>
      </c>
    </row>
    <row r="295" spans="1:6" hidden="1">
      <c r="A295" s="32">
        <v>15664</v>
      </c>
      <c r="B295" s="34" t="s">
        <v>14951</v>
      </c>
      <c r="C295" s="34" t="s">
        <v>371</v>
      </c>
      <c r="D295" s="34" t="s">
        <v>98</v>
      </c>
      <c r="E295" s="34" t="s">
        <v>189</v>
      </c>
      <c r="F295" s="35" t="s">
        <v>28</v>
      </c>
    </row>
    <row r="296" spans="1:6" hidden="1">
      <c r="A296" s="32">
        <v>15667</v>
      </c>
      <c r="B296" s="34" t="s">
        <v>14952</v>
      </c>
      <c r="C296" s="34" t="s">
        <v>371</v>
      </c>
      <c r="D296" s="34" t="s">
        <v>98</v>
      </c>
      <c r="E296" s="34" t="s">
        <v>189</v>
      </c>
      <c r="F296" s="35" t="s">
        <v>30</v>
      </c>
    </row>
    <row r="297" spans="1:6" hidden="1">
      <c r="A297" s="32">
        <v>15673</v>
      </c>
      <c r="B297" s="34" t="s">
        <v>14953</v>
      </c>
      <c r="C297" s="34" t="s">
        <v>371</v>
      </c>
      <c r="D297" s="34" t="s">
        <v>98</v>
      </c>
      <c r="E297" s="34" t="s">
        <v>189</v>
      </c>
      <c r="F297" s="35" t="s">
        <v>32</v>
      </c>
    </row>
    <row r="298" spans="1:6" hidden="1">
      <c r="A298" s="32">
        <v>15676</v>
      </c>
      <c r="B298" s="34" t="s">
        <v>14954</v>
      </c>
      <c r="C298" s="34" t="s">
        <v>371</v>
      </c>
      <c r="D298" s="34" t="s">
        <v>98</v>
      </c>
      <c r="E298" s="34" t="s">
        <v>189</v>
      </c>
      <c r="F298" s="35" t="s">
        <v>30</v>
      </c>
    </row>
    <row r="299" spans="1:6" hidden="1">
      <c r="A299" s="32">
        <v>15681</v>
      </c>
      <c r="B299" s="34" t="s">
        <v>1817</v>
      </c>
      <c r="C299" s="34" t="s">
        <v>371</v>
      </c>
      <c r="D299" s="34" t="s">
        <v>98</v>
      </c>
      <c r="E299" s="34" t="s">
        <v>189</v>
      </c>
      <c r="F299" s="35" t="s">
        <v>32</v>
      </c>
    </row>
    <row r="300" spans="1:6" hidden="1">
      <c r="A300" s="32">
        <v>15693</v>
      </c>
      <c r="B300" s="34" t="s">
        <v>14955</v>
      </c>
      <c r="C300" s="34" t="s">
        <v>371</v>
      </c>
      <c r="D300" s="34" t="s">
        <v>98</v>
      </c>
      <c r="E300" s="34" t="s">
        <v>189</v>
      </c>
      <c r="F300" s="35" t="s">
        <v>28</v>
      </c>
    </row>
    <row r="301" spans="1:6" hidden="1">
      <c r="A301" s="32">
        <v>15696</v>
      </c>
      <c r="B301" s="34" t="s">
        <v>1805</v>
      </c>
      <c r="C301" s="34" t="s">
        <v>371</v>
      </c>
      <c r="D301" s="34" t="s">
        <v>98</v>
      </c>
      <c r="E301" s="34" t="s">
        <v>189</v>
      </c>
      <c r="F301" s="35" t="s">
        <v>28</v>
      </c>
    </row>
    <row r="302" spans="1:6" hidden="1">
      <c r="A302" s="32">
        <v>15686</v>
      </c>
      <c r="B302" s="34" t="s">
        <v>14956</v>
      </c>
      <c r="C302" s="34" t="s">
        <v>371</v>
      </c>
      <c r="D302" s="34" t="s">
        <v>98</v>
      </c>
      <c r="E302" s="34" t="s">
        <v>189</v>
      </c>
      <c r="F302" s="35" t="s">
        <v>30</v>
      </c>
    </row>
    <row r="303" spans="1:6" hidden="1">
      <c r="A303" s="32">
        <v>15720</v>
      </c>
      <c r="B303" s="34" t="s">
        <v>14957</v>
      </c>
      <c r="C303" s="34" t="s">
        <v>371</v>
      </c>
      <c r="D303" s="34" t="s">
        <v>98</v>
      </c>
      <c r="E303" s="34" t="s">
        <v>189</v>
      </c>
      <c r="F303" s="35" t="s">
        <v>30</v>
      </c>
    </row>
    <row r="304" spans="1:6" hidden="1">
      <c r="A304" s="32">
        <v>15723</v>
      </c>
      <c r="B304" s="34" t="s">
        <v>14958</v>
      </c>
      <c r="C304" s="34" t="s">
        <v>371</v>
      </c>
      <c r="D304" s="34" t="s">
        <v>98</v>
      </c>
      <c r="E304" s="34" t="s">
        <v>189</v>
      </c>
      <c r="F304" s="35" t="s">
        <v>30</v>
      </c>
    </row>
    <row r="305" spans="1:6" hidden="1">
      <c r="A305" s="32">
        <v>15740</v>
      </c>
      <c r="B305" s="34" t="s">
        <v>14959</v>
      </c>
      <c r="C305" s="34" t="s">
        <v>371</v>
      </c>
      <c r="D305" s="34" t="s">
        <v>98</v>
      </c>
      <c r="E305" s="34" t="s">
        <v>189</v>
      </c>
      <c r="F305" s="35" t="s">
        <v>28</v>
      </c>
    </row>
    <row r="306" spans="1:6" hidden="1">
      <c r="A306" s="32">
        <v>15753</v>
      </c>
      <c r="B306" s="34" t="s">
        <v>14960</v>
      </c>
      <c r="C306" s="34" t="s">
        <v>371</v>
      </c>
      <c r="D306" s="34" t="s">
        <v>98</v>
      </c>
      <c r="E306" s="34" t="s">
        <v>189</v>
      </c>
      <c r="F306" s="35" t="s">
        <v>30</v>
      </c>
    </row>
    <row r="307" spans="1:6" hidden="1">
      <c r="A307" s="32">
        <v>15757</v>
      </c>
      <c r="B307" s="34" t="s">
        <v>8830</v>
      </c>
      <c r="C307" s="34" t="s">
        <v>371</v>
      </c>
      <c r="D307" s="34" t="s">
        <v>98</v>
      </c>
      <c r="E307" s="34" t="s">
        <v>189</v>
      </c>
      <c r="F307" s="35" t="s">
        <v>30</v>
      </c>
    </row>
    <row r="308" spans="1:6" hidden="1">
      <c r="A308" s="32">
        <v>15755</v>
      </c>
      <c r="B308" s="34" t="s">
        <v>14961</v>
      </c>
      <c r="C308" s="34" t="s">
        <v>371</v>
      </c>
      <c r="D308" s="34" t="s">
        <v>98</v>
      </c>
      <c r="E308" s="34" t="s">
        <v>189</v>
      </c>
      <c r="F308" s="35" t="s">
        <v>30</v>
      </c>
    </row>
    <row r="309" spans="1:6" hidden="1">
      <c r="A309" s="32">
        <v>15759</v>
      </c>
      <c r="B309" s="34" t="s">
        <v>372</v>
      </c>
      <c r="C309" s="34" t="s">
        <v>371</v>
      </c>
      <c r="D309" s="34" t="s">
        <v>98</v>
      </c>
      <c r="E309" s="34" t="s">
        <v>189</v>
      </c>
      <c r="F309" s="35" t="s">
        <v>28</v>
      </c>
    </row>
    <row r="310" spans="1:6" hidden="1">
      <c r="A310" s="32">
        <v>15761</v>
      </c>
      <c r="B310" s="34" t="s">
        <v>9294</v>
      </c>
      <c r="C310" s="34" t="s">
        <v>371</v>
      </c>
      <c r="D310" s="34" t="s">
        <v>98</v>
      </c>
      <c r="E310" s="34" t="s">
        <v>189</v>
      </c>
      <c r="F310" s="35" t="s">
        <v>30</v>
      </c>
    </row>
    <row r="311" spans="1:6" hidden="1">
      <c r="A311" s="32">
        <v>15762</v>
      </c>
      <c r="B311" s="34" t="s">
        <v>14962</v>
      </c>
      <c r="C311" s="34" t="s">
        <v>371</v>
      </c>
      <c r="D311" s="34" t="s">
        <v>98</v>
      </c>
      <c r="E311" s="34" t="s">
        <v>189</v>
      </c>
      <c r="F311" s="35" t="s">
        <v>28</v>
      </c>
    </row>
    <row r="312" spans="1:6" hidden="1">
      <c r="A312" s="32">
        <v>15764</v>
      </c>
      <c r="B312" s="34" t="s">
        <v>14963</v>
      </c>
      <c r="C312" s="34" t="s">
        <v>371</v>
      </c>
      <c r="D312" s="34" t="s">
        <v>98</v>
      </c>
      <c r="E312" s="34" t="s">
        <v>189</v>
      </c>
      <c r="F312" s="35" t="s">
        <v>25</v>
      </c>
    </row>
    <row r="313" spans="1:6" hidden="1">
      <c r="A313" s="32">
        <v>15763</v>
      </c>
      <c r="B313" s="34" t="s">
        <v>14964</v>
      </c>
      <c r="C313" s="34" t="s">
        <v>371</v>
      </c>
      <c r="D313" s="34" t="s">
        <v>98</v>
      </c>
      <c r="E313" s="34" t="s">
        <v>189</v>
      </c>
      <c r="F313" s="35" t="s">
        <v>28</v>
      </c>
    </row>
    <row r="314" spans="1:6" hidden="1">
      <c r="A314" s="32">
        <v>15774</v>
      </c>
      <c r="B314" s="34" t="s">
        <v>14965</v>
      </c>
      <c r="C314" s="34" t="s">
        <v>371</v>
      </c>
      <c r="D314" s="34" t="s">
        <v>98</v>
      </c>
      <c r="E314" s="34" t="s">
        <v>189</v>
      </c>
      <c r="F314" s="35" t="s">
        <v>30</v>
      </c>
    </row>
    <row r="315" spans="1:6" hidden="1">
      <c r="A315" s="32">
        <v>15776</v>
      </c>
      <c r="B315" s="34" t="s">
        <v>14966</v>
      </c>
      <c r="C315" s="34" t="s">
        <v>371</v>
      </c>
      <c r="D315" s="34" t="s">
        <v>98</v>
      </c>
      <c r="E315" s="34" t="s">
        <v>189</v>
      </c>
      <c r="F315" s="35" t="s">
        <v>28</v>
      </c>
    </row>
    <row r="316" spans="1:6" hidden="1">
      <c r="A316" s="32">
        <v>15778</v>
      </c>
      <c r="B316" s="34" t="s">
        <v>14967</v>
      </c>
      <c r="C316" s="34" t="s">
        <v>371</v>
      </c>
      <c r="D316" s="34" t="s">
        <v>98</v>
      </c>
      <c r="E316" s="34" t="s">
        <v>189</v>
      </c>
      <c r="F316" s="35" t="s">
        <v>30</v>
      </c>
    </row>
    <row r="317" spans="1:6" hidden="1">
      <c r="A317" s="32">
        <v>15790</v>
      </c>
      <c r="B317" s="34" t="s">
        <v>14968</v>
      </c>
      <c r="C317" s="34" t="s">
        <v>371</v>
      </c>
      <c r="D317" s="34" t="s">
        <v>98</v>
      </c>
      <c r="E317" s="34" t="s">
        <v>189</v>
      </c>
      <c r="F317" s="35" t="s">
        <v>30</v>
      </c>
    </row>
    <row r="318" spans="1:6" hidden="1">
      <c r="A318" s="32">
        <v>15798</v>
      </c>
      <c r="B318" s="34" t="s">
        <v>14969</v>
      </c>
      <c r="C318" s="34" t="s">
        <v>371</v>
      </c>
      <c r="D318" s="34" t="s">
        <v>98</v>
      </c>
      <c r="E318" s="34" t="s">
        <v>189</v>
      </c>
      <c r="F318" s="35" t="s">
        <v>30</v>
      </c>
    </row>
    <row r="319" spans="1:6" hidden="1">
      <c r="A319" s="32">
        <v>15804</v>
      </c>
      <c r="B319" s="34" t="s">
        <v>2785</v>
      </c>
      <c r="C319" s="34" t="s">
        <v>371</v>
      </c>
      <c r="D319" s="34" t="s">
        <v>98</v>
      </c>
      <c r="E319" s="34" t="s">
        <v>189</v>
      </c>
      <c r="F319" s="35" t="s">
        <v>28</v>
      </c>
    </row>
    <row r="320" spans="1:6" hidden="1">
      <c r="A320" s="32">
        <v>15806</v>
      </c>
      <c r="B320" s="34" t="s">
        <v>965</v>
      </c>
      <c r="C320" s="34" t="s">
        <v>371</v>
      </c>
      <c r="D320" s="34" t="s">
        <v>98</v>
      </c>
      <c r="E320" s="34" t="s">
        <v>189</v>
      </c>
      <c r="F320" s="35" t="s">
        <v>28</v>
      </c>
    </row>
    <row r="321" spans="1:6" hidden="1">
      <c r="A321" s="32">
        <v>15808</v>
      </c>
      <c r="B321" s="34" t="s">
        <v>14970</v>
      </c>
      <c r="C321" s="34" t="s">
        <v>371</v>
      </c>
      <c r="D321" s="34" t="s">
        <v>98</v>
      </c>
      <c r="E321" s="34" t="s">
        <v>189</v>
      </c>
      <c r="F321" s="35" t="s">
        <v>28</v>
      </c>
    </row>
    <row r="322" spans="1:6" hidden="1">
      <c r="A322" s="32">
        <v>15810</v>
      </c>
      <c r="B322" s="34" t="s">
        <v>14971</v>
      </c>
      <c r="C322" s="34" t="s">
        <v>371</v>
      </c>
      <c r="D322" s="34" t="s">
        <v>98</v>
      </c>
      <c r="E322" s="34" t="s">
        <v>189</v>
      </c>
      <c r="F322" s="35" t="s">
        <v>30</v>
      </c>
    </row>
    <row r="323" spans="1:6" hidden="1">
      <c r="A323" s="32">
        <v>15814</v>
      </c>
      <c r="B323" s="34" t="s">
        <v>14972</v>
      </c>
      <c r="C323" s="34" t="s">
        <v>371</v>
      </c>
      <c r="D323" s="34" t="s">
        <v>98</v>
      </c>
      <c r="E323" s="34" t="s">
        <v>189</v>
      </c>
      <c r="F323" s="35" t="s">
        <v>28</v>
      </c>
    </row>
    <row r="324" spans="1:6" hidden="1">
      <c r="A324" s="32">
        <v>15816</v>
      </c>
      <c r="B324" s="34" t="s">
        <v>14973</v>
      </c>
      <c r="C324" s="34" t="s">
        <v>371</v>
      </c>
      <c r="D324" s="34" t="s">
        <v>98</v>
      </c>
      <c r="E324" s="34" t="s">
        <v>189</v>
      </c>
      <c r="F324" s="35" t="s">
        <v>28</v>
      </c>
    </row>
    <row r="325" spans="1:6" hidden="1">
      <c r="A325" s="32">
        <v>15820</v>
      </c>
      <c r="B325" s="34" t="s">
        <v>14974</v>
      </c>
      <c r="C325" s="34" t="s">
        <v>371</v>
      </c>
      <c r="D325" s="34" t="s">
        <v>98</v>
      </c>
      <c r="E325" s="34" t="s">
        <v>189</v>
      </c>
      <c r="F325" s="35" t="s">
        <v>30</v>
      </c>
    </row>
    <row r="326" spans="1:6" hidden="1">
      <c r="A326" s="32">
        <v>15822</v>
      </c>
      <c r="B326" s="34" t="s">
        <v>14975</v>
      </c>
      <c r="C326" s="34" t="s">
        <v>371</v>
      </c>
      <c r="D326" s="34" t="s">
        <v>98</v>
      </c>
      <c r="E326" s="34" t="s">
        <v>189</v>
      </c>
      <c r="F326" s="35" t="s">
        <v>28</v>
      </c>
    </row>
    <row r="327" spans="1:6" hidden="1">
      <c r="A327" s="32">
        <v>15001</v>
      </c>
      <c r="B327" s="34" t="s">
        <v>98</v>
      </c>
      <c r="C327" s="34" t="s">
        <v>371</v>
      </c>
      <c r="D327" s="34" t="s">
        <v>98</v>
      </c>
      <c r="E327" s="34" t="s">
        <v>189</v>
      </c>
      <c r="F327" s="35" t="s">
        <v>25</v>
      </c>
    </row>
    <row r="328" spans="1:6" hidden="1">
      <c r="A328" s="32">
        <v>15832</v>
      </c>
      <c r="B328" s="34" t="s">
        <v>14976</v>
      </c>
      <c r="C328" s="34" t="s">
        <v>371</v>
      </c>
      <c r="D328" s="34" t="s">
        <v>98</v>
      </c>
      <c r="E328" s="34" t="s">
        <v>189</v>
      </c>
      <c r="F328" s="35" t="s">
        <v>30</v>
      </c>
    </row>
    <row r="329" spans="1:6" hidden="1">
      <c r="A329" s="32">
        <v>15835</v>
      </c>
      <c r="B329" s="34" t="s">
        <v>2634</v>
      </c>
      <c r="C329" s="34" t="s">
        <v>371</v>
      </c>
      <c r="D329" s="34" t="s">
        <v>98</v>
      </c>
      <c r="E329" s="34" t="s">
        <v>189</v>
      </c>
      <c r="F329" s="35" t="s">
        <v>28</v>
      </c>
    </row>
    <row r="330" spans="1:6" hidden="1">
      <c r="A330" s="32">
        <v>15837</v>
      </c>
      <c r="B330" s="34" t="s">
        <v>14977</v>
      </c>
      <c r="C330" s="34" t="s">
        <v>371</v>
      </c>
      <c r="D330" s="34" t="s">
        <v>98</v>
      </c>
      <c r="E330" s="34" t="s">
        <v>189</v>
      </c>
      <c r="F330" s="35" t="s">
        <v>28</v>
      </c>
    </row>
    <row r="331" spans="1:6" hidden="1">
      <c r="A331" s="32">
        <v>15839</v>
      </c>
      <c r="B331" s="34" t="s">
        <v>14978</v>
      </c>
      <c r="C331" s="34" t="s">
        <v>371</v>
      </c>
      <c r="D331" s="34" t="s">
        <v>98</v>
      </c>
      <c r="E331" s="34" t="s">
        <v>189</v>
      </c>
      <c r="F331" s="35" t="s">
        <v>28</v>
      </c>
    </row>
    <row r="332" spans="1:6" hidden="1">
      <c r="A332" s="32">
        <v>15842</v>
      </c>
      <c r="B332" s="34" t="s">
        <v>14979</v>
      </c>
      <c r="C332" s="34" t="s">
        <v>371</v>
      </c>
      <c r="D332" s="34" t="s">
        <v>98</v>
      </c>
      <c r="E332" s="34" t="s">
        <v>189</v>
      </c>
      <c r="F332" s="35" t="s">
        <v>28</v>
      </c>
    </row>
    <row r="333" spans="1:6" hidden="1">
      <c r="A333" s="32">
        <v>15861</v>
      </c>
      <c r="B333" s="34" t="s">
        <v>3519</v>
      </c>
      <c r="C333" s="34" t="s">
        <v>371</v>
      </c>
      <c r="D333" s="34" t="s">
        <v>98</v>
      </c>
      <c r="E333" s="34" t="s">
        <v>189</v>
      </c>
      <c r="F333" s="35" t="s">
        <v>28</v>
      </c>
    </row>
    <row r="334" spans="1:6" hidden="1">
      <c r="A334" s="32">
        <v>15407</v>
      </c>
      <c r="B334" s="34" t="s">
        <v>7596</v>
      </c>
      <c r="C334" s="34" t="s">
        <v>371</v>
      </c>
      <c r="D334" s="34" t="s">
        <v>98</v>
      </c>
      <c r="E334" s="34" t="s">
        <v>189</v>
      </c>
      <c r="F334" s="35" t="s">
        <v>28</v>
      </c>
    </row>
    <row r="335" spans="1:6" hidden="1">
      <c r="A335" s="32">
        <v>15879</v>
      </c>
      <c r="B335" s="34" t="s">
        <v>14980</v>
      </c>
      <c r="C335" s="34" t="s">
        <v>371</v>
      </c>
      <c r="D335" s="34" t="s">
        <v>98</v>
      </c>
      <c r="E335" s="34" t="s">
        <v>189</v>
      </c>
      <c r="F335" s="35" t="s">
        <v>28</v>
      </c>
    </row>
    <row r="336" spans="1:6" hidden="1">
      <c r="A336" s="32">
        <v>15897</v>
      </c>
      <c r="B336" s="34" t="s">
        <v>14981</v>
      </c>
      <c r="C336" s="34" t="s">
        <v>371</v>
      </c>
      <c r="D336" s="34" t="s">
        <v>98</v>
      </c>
      <c r="E336" s="34" t="s">
        <v>189</v>
      </c>
      <c r="F336" s="35" t="s">
        <v>30</v>
      </c>
    </row>
    <row r="337" spans="1:6" hidden="1">
      <c r="A337" s="32">
        <v>17524</v>
      </c>
      <c r="B337" s="33" t="s">
        <v>12398</v>
      </c>
      <c r="C337" s="34" t="s">
        <v>827</v>
      </c>
      <c r="D337" s="34" t="s">
        <v>87</v>
      </c>
      <c r="E337" s="34" t="s">
        <v>189</v>
      </c>
      <c r="F337" s="35" t="s">
        <v>28</v>
      </c>
    </row>
    <row r="338" spans="1:6" hidden="1">
      <c r="A338" s="32">
        <v>17614</v>
      </c>
      <c r="B338" s="33" t="s">
        <v>8743</v>
      </c>
      <c r="C338" s="34" t="s">
        <v>827</v>
      </c>
      <c r="D338" s="34" t="s">
        <v>87</v>
      </c>
      <c r="E338" s="34" t="s">
        <v>189</v>
      </c>
      <c r="F338" s="35" t="s">
        <v>28</v>
      </c>
    </row>
    <row r="339" spans="1:6" hidden="1">
      <c r="A339" s="32">
        <v>17653</v>
      </c>
      <c r="B339" s="33" t="s">
        <v>5889</v>
      </c>
      <c r="C339" s="34" t="s">
        <v>827</v>
      </c>
      <c r="D339" s="34" t="s">
        <v>87</v>
      </c>
      <c r="E339" s="34" t="s">
        <v>189</v>
      </c>
      <c r="F339" s="35" t="s">
        <v>28</v>
      </c>
    </row>
    <row r="340" spans="1:6" hidden="1">
      <c r="A340" s="32">
        <v>17013</v>
      </c>
      <c r="B340" s="34" t="s">
        <v>2204</v>
      </c>
      <c r="C340" s="34" t="s">
        <v>827</v>
      </c>
      <c r="D340" s="34" t="s">
        <v>87</v>
      </c>
      <c r="E340" s="34" t="s">
        <v>189</v>
      </c>
      <c r="F340" s="35" t="s">
        <v>30</v>
      </c>
    </row>
    <row r="341" spans="1:6" hidden="1">
      <c r="A341" s="32">
        <v>17042</v>
      </c>
      <c r="B341" s="34" t="s">
        <v>14982</v>
      </c>
      <c r="C341" s="34" t="s">
        <v>827</v>
      </c>
      <c r="D341" s="34" t="s">
        <v>87</v>
      </c>
      <c r="E341" s="34" t="s">
        <v>189</v>
      </c>
      <c r="F341" s="35" t="s">
        <v>28</v>
      </c>
    </row>
    <row r="342" spans="1:6" hidden="1">
      <c r="A342" s="32">
        <v>17050</v>
      </c>
      <c r="B342" s="34" t="s">
        <v>14983</v>
      </c>
      <c r="C342" s="34" t="s">
        <v>827</v>
      </c>
      <c r="D342" s="34" t="s">
        <v>87</v>
      </c>
      <c r="E342" s="34" t="s">
        <v>189</v>
      </c>
      <c r="F342" s="35" t="s">
        <v>28</v>
      </c>
    </row>
    <row r="343" spans="1:6" hidden="1">
      <c r="A343" s="32">
        <v>17088</v>
      </c>
      <c r="B343" s="34" t="s">
        <v>7446</v>
      </c>
      <c r="C343" s="34" t="s">
        <v>827</v>
      </c>
      <c r="D343" s="34" t="s">
        <v>87</v>
      </c>
      <c r="E343" s="34" t="s">
        <v>189</v>
      </c>
      <c r="F343" s="35" t="s">
        <v>28</v>
      </c>
    </row>
    <row r="344" spans="1:6" hidden="1">
      <c r="A344" s="32">
        <v>17174</v>
      </c>
      <c r="B344" s="34" t="s">
        <v>1577</v>
      </c>
      <c r="C344" s="34" t="s">
        <v>827</v>
      </c>
      <c r="D344" s="34" t="s">
        <v>87</v>
      </c>
      <c r="E344" s="34" t="s">
        <v>189</v>
      </c>
      <c r="F344" s="35" t="s">
        <v>28</v>
      </c>
    </row>
    <row r="345" spans="1:6" hidden="1">
      <c r="A345" s="32">
        <v>17272</v>
      </c>
      <c r="B345" s="34" t="s">
        <v>14984</v>
      </c>
      <c r="C345" s="34" t="s">
        <v>827</v>
      </c>
      <c r="D345" s="34" t="s">
        <v>87</v>
      </c>
      <c r="E345" s="34" t="s">
        <v>189</v>
      </c>
      <c r="F345" s="35" t="s">
        <v>28</v>
      </c>
    </row>
    <row r="346" spans="1:6" hidden="1">
      <c r="A346" s="32">
        <v>17380</v>
      </c>
      <c r="B346" s="34" t="s">
        <v>918</v>
      </c>
      <c r="C346" s="34" t="s">
        <v>827</v>
      </c>
      <c r="D346" s="34" t="s">
        <v>86</v>
      </c>
      <c r="E346" s="34" t="s">
        <v>189</v>
      </c>
      <c r="F346" s="35" t="s">
        <v>30</v>
      </c>
    </row>
    <row r="347" spans="1:6" hidden="1">
      <c r="A347" s="32">
        <v>17388</v>
      </c>
      <c r="B347" s="34" t="s">
        <v>14985</v>
      </c>
      <c r="C347" s="34" t="s">
        <v>827</v>
      </c>
      <c r="D347" s="34" t="s">
        <v>87</v>
      </c>
      <c r="E347" s="34" t="s">
        <v>189</v>
      </c>
      <c r="F347" s="35" t="s">
        <v>28</v>
      </c>
    </row>
    <row r="348" spans="1:6" hidden="1">
      <c r="A348" s="32">
        <v>17001</v>
      </c>
      <c r="B348" s="34" t="s">
        <v>87</v>
      </c>
      <c r="C348" s="34" t="s">
        <v>827</v>
      </c>
      <c r="D348" s="34" t="s">
        <v>87</v>
      </c>
      <c r="E348" s="34" t="s">
        <v>189</v>
      </c>
      <c r="F348" s="35" t="s">
        <v>25</v>
      </c>
    </row>
    <row r="349" spans="1:6" hidden="1">
      <c r="A349" s="32">
        <v>17433</v>
      </c>
      <c r="B349" s="34" t="s">
        <v>14986</v>
      </c>
      <c r="C349" s="34" t="s">
        <v>827</v>
      </c>
      <c r="D349" s="34" t="s">
        <v>87</v>
      </c>
      <c r="E349" s="34" t="s">
        <v>189</v>
      </c>
      <c r="F349" s="35" t="s">
        <v>30</v>
      </c>
    </row>
    <row r="350" spans="1:6" hidden="1">
      <c r="A350" s="32">
        <v>17442</v>
      </c>
      <c r="B350" s="34" t="s">
        <v>14987</v>
      </c>
      <c r="C350" s="34" t="s">
        <v>827</v>
      </c>
      <c r="D350" s="34" t="s">
        <v>87</v>
      </c>
      <c r="E350" s="34" t="s">
        <v>189</v>
      </c>
      <c r="F350" s="35" t="s">
        <v>28</v>
      </c>
    </row>
    <row r="351" spans="1:6" hidden="1">
      <c r="A351" s="32">
        <v>17444</v>
      </c>
      <c r="B351" s="34" t="s">
        <v>14988</v>
      </c>
      <c r="C351" s="34" t="s">
        <v>827</v>
      </c>
      <c r="D351" s="34" t="s">
        <v>87</v>
      </c>
      <c r="E351" s="34" t="s">
        <v>189</v>
      </c>
      <c r="F351" s="35" t="s">
        <v>30</v>
      </c>
    </row>
    <row r="352" spans="1:6" hidden="1">
      <c r="A352" s="32">
        <v>17446</v>
      </c>
      <c r="B352" s="34" t="s">
        <v>14989</v>
      </c>
      <c r="C352" s="34" t="s">
        <v>827</v>
      </c>
      <c r="D352" s="34" t="s">
        <v>87</v>
      </c>
      <c r="E352" s="34" t="s">
        <v>189</v>
      </c>
      <c r="F352" s="35" t="s">
        <v>30</v>
      </c>
    </row>
    <row r="353" spans="1:6" hidden="1">
      <c r="A353" s="32">
        <v>17486</v>
      </c>
      <c r="B353" s="34" t="s">
        <v>971</v>
      </c>
      <c r="C353" s="34" t="s">
        <v>827</v>
      </c>
      <c r="D353" s="34" t="s">
        <v>87</v>
      </c>
      <c r="E353" s="34" t="s">
        <v>189</v>
      </c>
      <c r="F353" s="35" t="s">
        <v>28</v>
      </c>
    </row>
    <row r="354" spans="1:6" hidden="1">
      <c r="A354" s="32">
        <v>17495</v>
      </c>
      <c r="B354" s="34" t="s">
        <v>14990</v>
      </c>
      <c r="C354" s="34" t="s">
        <v>827</v>
      </c>
      <c r="D354" s="34" t="s">
        <v>86</v>
      </c>
      <c r="E354" s="34" t="s">
        <v>189</v>
      </c>
      <c r="F354" s="35" t="s">
        <v>32</v>
      </c>
    </row>
    <row r="355" spans="1:6" hidden="1">
      <c r="A355" s="32">
        <v>17513</v>
      </c>
      <c r="B355" s="34" t="s">
        <v>6124</v>
      </c>
      <c r="C355" s="34" t="s">
        <v>827</v>
      </c>
      <c r="D355" s="34" t="s">
        <v>87</v>
      </c>
      <c r="E355" s="34" t="s">
        <v>189</v>
      </c>
      <c r="F355" s="35" t="s">
        <v>30</v>
      </c>
    </row>
    <row r="356" spans="1:6" hidden="1">
      <c r="A356" s="32">
        <v>17541</v>
      </c>
      <c r="B356" s="34" t="s">
        <v>14991</v>
      </c>
      <c r="C356" s="34" t="s">
        <v>827</v>
      </c>
      <c r="D356" s="34" t="s">
        <v>87</v>
      </c>
      <c r="E356" s="34" t="s">
        <v>189</v>
      </c>
      <c r="F356" s="35" t="s">
        <v>30</v>
      </c>
    </row>
    <row r="357" spans="1:6" hidden="1">
      <c r="A357" s="32">
        <v>17616</v>
      </c>
      <c r="B357" s="34" t="s">
        <v>450</v>
      </c>
      <c r="C357" s="34" t="s">
        <v>827</v>
      </c>
      <c r="D357" s="34" t="s">
        <v>87</v>
      </c>
      <c r="E357" s="34" t="s">
        <v>189</v>
      </c>
      <c r="F357" s="35" t="s">
        <v>28</v>
      </c>
    </row>
    <row r="358" spans="1:6" hidden="1">
      <c r="A358" s="32">
        <v>17662</v>
      </c>
      <c r="B358" s="34" t="s">
        <v>3888</v>
      </c>
      <c r="C358" s="34" t="s">
        <v>827</v>
      </c>
      <c r="D358" s="34" t="s">
        <v>87</v>
      </c>
      <c r="E358" s="34" t="s">
        <v>189</v>
      </c>
      <c r="F358" s="35" t="s">
        <v>32</v>
      </c>
    </row>
    <row r="359" spans="1:6" hidden="1">
      <c r="A359" s="32">
        <v>17665</v>
      </c>
      <c r="B359" s="34" t="s">
        <v>13902</v>
      </c>
      <c r="C359" s="34" t="s">
        <v>827</v>
      </c>
      <c r="D359" s="34" t="s">
        <v>87</v>
      </c>
      <c r="E359" s="34" t="s">
        <v>189</v>
      </c>
      <c r="F359" s="35" t="s">
        <v>28</v>
      </c>
    </row>
    <row r="360" spans="1:6" hidden="1">
      <c r="A360" s="32">
        <v>17777</v>
      </c>
      <c r="B360" s="34" t="s">
        <v>11823</v>
      </c>
      <c r="C360" s="34" t="s">
        <v>827</v>
      </c>
      <c r="D360" s="34" t="s">
        <v>87</v>
      </c>
      <c r="E360" s="34" t="s">
        <v>189</v>
      </c>
      <c r="F360" s="35" t="s">
        <v>28</v>
      </c>
    </row>
    <row r="361" spans="1:6" hidden="1">
      <c r="A361" s="32">
        <v>17867</v>
      </c>
      <c r="B361" s="34" t="s">
        <v>14992</v>
      </c>
      <c r="C361" s="34" t="s">
        <v>827</v>
      </c>
      <c r="D361" s="34" t="s">
        <v>87</v>
      </c>
      <c r="E361" s="34" t="s">
        <v>189</v>
      </c>
      <c r="F361" s="35" t="s">
        <v>30</v>
      </c>
    </row>
    <row r="362" spans="1:6" hidden="1">
      <c r="A362" s="32">
        <v>17873</v>
      </c>
      <c r="B362" s="34" t="s">
        <v>11332</v>
      </c>
      <c r="C362" s="34" t="s">
        <v>827</v>
      </c>
      <c r="D362" s="34" t="s">
        <v>87</v>
      </c>
      <c r="E362" s="34" t="s">
        <v>189</v>
      </c>
      <c r="F362" s="35" t="s">
        <v>25</v>
      </c>
    </row>
    <row r="363" spans="1:6" hidden="1">
      <c r="A363" s="32">
        <v>17877</v>
      </c>
      <c r="B363" s="34" t="s">
        <v>2659</v>
      </c>
      <c r="C363" s="34" t="s">
        <v>827</v>
      </c>
      <c r="D363" s="34" t="s">
        <v>94</v>
      </c>
      <c r="E363" s="34" t="s">
        <v>189</v>
      </c>
      <c r="F363" s="35" t="s">
        <v>28</v>
      </c>
    </row>
    <row r="364" spans="1:6" hidden="1">
      <c r="A364" s="32">
        <v>18029</v>
      </c>
      <c r="B364" s="33" t="s">
        <v>14993</v>
      </c>
      <c r="C364" s="34" t="s">
        <v>1649</v>
      </c>
      <c r="D364" s="34" t="s">
        <v>92</v>
      </c>
      <c r="E364" s="34" t="s">
        <v>189</v>
      </c>
      <c r="F364" s="35" t="s">
        <v>32</v>
      </c>
    </row>
    <row r="365" spans="1:6" hidden="1">
      <c r="A365" s="32">
        <v>18001</v>
      </c>
      <c r="B365" s="33" t="s">
        <v>82</v>
      </c>
      <c r="C365" s="34" t="s">
        <v>1649</v>
      </c>
      <c r="D365" s="34" t="s">
        <v>92</v>
      </c>
      <c r="E365" s="34" t="s">
        <v>189</v>
      </c>
      <c r="F365" s="35" t="s">
        <v>32</v>
      </c>
    </row>
    <row r="366" spans="1:6" hidden="1">
      <c r="A366" s="32">
        <v>18592</v>
      </c>
      <c r="B366" s="33" t="s">
        <v>2983</v>
      </c>
      <c r="C366" s="34" t="s">
        <v>1649</v>
      </c>
      <c r="D366" s="34" t="s">
        <v>92</v>
      </c>
      <c r="E366" s="34" t="s">
        <v>189</v>
      </c>
      <c r="F366" s="35" t="s">
        <v>175</v>
      </c>
    </row>
    <row r="367" spans="1:6" hidden="1">
      <c r="A367" s="32">
        <v>18860</v>
      </c>
      <c r="B367" s="33" t="s">
        <v>14828</v>
      </c>
      <c r="C367" s="34" t="s">
        <v>1649</v>
      </c>
      <c r="D367" s="34" t="s">
        <v>92</v>
      </c>
      <c r="E367" s="34" t="s">
        <v>189</v>
      </c>
      <c r="F367" s="35" t="s">
        <v>32</v>
      </c>
    </row>
    <row r="368" spans="1:6" hidden="1">
      <c r="A368" s="32">
        <v>18094</v>
      </c>
      <c r="B368" s="34" t="s">
        <v>14994</v>
      </c>
      <c r="C368" s="34" t="s">
        <v>1649</v>
      </c>
      <c r="D368" s="34" t="s">
        <v>92</v>
      </c>
      <c r="E368" s="34" t="s">
        <v>189</v>
      </c>
      <c r="F368" s="35" t="s">
        <v>32</v>
      </c>
    </row>
    <row r="369" spans="1:6" hidden="1">
      <c r="A369" s="32">
        <v>18150</v>
      </c>
      <c r="B369" s="34" t="s">
        <v>1650</v>
      </c>
      <c r="C369" s="34" t="s">
        <v>1649</v>
      </c>
      <c r="D369" s="34" t="s">
        <v>92</v>
      </c>
      <c r="E369" s="34" t="s">
        <v>189</v>
      </c>
      <c r="F369" s="35" t="s">
        <v>175</v>
      </c>
    </row>
    <row r="370" spans="1:6" hidden="1">
      <c r="A370" s="32">
        <v>18205</v>
      </c>
      <c r="B370" s="34" t="s">
        <v>14995</v>
      </c>
      <c r="C370" s="34" t="s">
        <v>1649</v>
      </c>
      <c r="D370" s="34" t="s">
        <v>92</v>
      </c>
      <c r="E370" s="34" t="s">
        <v>189</v>
      </c>
      <c r="F370" s="35" t="s">
        <v>32</v>
      </c>
    </row>
    <row r="371" spans="1:6" hidden="1">
      <c r="A371" s="32">
        <v>18247</v>
      </c>
      <c r="B371" s="34" t="s">
        <v>14996</v>
      </c>
      <c r="C371" s="34" t="s">
        <v>1649</v>
      </c>
      <c r="D371" s="34" t="s">
        <v>92</v>
      </c>
      <c r="E371" s="34" t="s">
        <v>189</v>
      </c>
      <c r="F371" s="35" t="s">
        <v>32</v>
      </c>
    </row>
    <row r="372" spans="1:6" hidden="1">
      <c r="A372" s="32">
        <v>18256</v>
      </c>
      <c r="B372" s="34" t="s">
        <v>10256</v>
      </c>
      <c r="C372" s="34" t="s">
        <v>1649</v>
      </c>
      <c r="D372" s="34" t="s">
        <v>92</v>
      </c>
      <c r="E372" s="34" t="s">
        <v>189</v>
      </c>
      <c r="F372" s="35" t="s">
        <v>32</v>
      </c>
    </row>
    <row r="373" spans="1:6" hidden="1">
      <c r="A373" s="32">
        <v>18410</v>
      </c>
      <c r="B373" s="34" t="s">
        <v>1792</v>
      </c>
      <c r="C373" s="34" t="s">
        <v>1649</v>
      </c>
      <c r="D373" s="34" t="s">
        <v>92</v>
      </c>
      <c r="E373" s="34" t="s">
        <v>189</v>
      </c>
      <c r="F373" s="35" t="s">
        <v>32</v>
      </c>
    </row>
    <row r="374" spans="1:6" hidden="1">
      <c r="A374" s="32">
        <v>18460</v>
      </c>
      <c r="B374" s="34" t="s">
        <v>10864</v>
      </c>
      <c r="C374" s="34" t="s">
        <v>1649</v>
      </c>
      <c r="D374" s="34" t="s">
        <v>92</v>
      </c>
      <c r="E374" s="34" t="s">
        <v>189</v>
      </c>
      <c r="F374" s="35" t="s">
        <v>32</v>
      </c>
    </row>
    <row r="375" spans="1:6" hidden="1">
      <c r="A375" s="32">
        <v>18479</v>
      </c>
      <c r="B375" s="34" t="s">
        <v>14997</v>
      </c>
      <c r="C375" s="34" t="s">
        <v>1649</v>
      </c>
      <c r="D375" s="34" t="s">
        <v>92</v>
      </c>
      <c r="E375" s="34" t="s">
        <v>189</v>
      </c>
      <c r="F375" s="35" t="s">
        <v>32</v>
      </c>
    </row>
    <row r="376" spans="1:6" hidden="1">
      <c r="A376" s="32">
        <v>18610</v>
      </c>
      <c r="B376" s="34" t="s">
        <v>14019</v>
      </c>
      <c r="C376" s="34" t="s">
        <v>1649</v>
      </c>
      <c r="D376" s="34" t="s">
        <v>92</v>
      </c>
      <c r="E376" s="34" t="s">
        <v>189</v>
      </c>
      <c r="F376" s="35" t="s">
        <v>32</v>
      </c>
    </row>
    <row r="377" spans="1:6" hidden="1">
      <c r="A377" s="32">
        <v>18753</v>
      </c>
      <c r="B377" s="34" t="s">
        <v>3673</v>
      </c>
      <c r="C377" s="34" t="s">
        <v>1649</v>
      </c>
      <c r="D377" s="34" t="s">
        <v>92</v>
      </c>
      <c r="E377" s="34" t="s">
        <v>3681</v>
      </c>
      <c r="F377" s="35" t="s">
        <v>175</v>
      </c>
    </row>
    <row r="378" spans="1:6" hidden="1">
      <c r="A378" s="32">
        <v>18756</v>
      </c>
      <c r="B378" s="34" t="s">
        <v>10532</v>
      </c>
      <c r="C378" s="34" t="s">
        <v>1649</v>
      </c>
      <c r="D378" s="34" t="s">
        <v>92</v>
      </c>
      <c r="E378" s="34" t="s">
        <v>2059</v>
      </c>
      <c r="F378" s="35" t="s">
        <v>175</v>
      </c>
    </row>
    <row r="379" spans="1:6" hidden="1">
      <c r="A379" s="32">
        <v>18785</v>
      </c>
      <c r="B379" s="34" t="s">
        <v>14998</v>
      </c>
      <c r="C379" s="34" t="s">
        <v>1649</v>
      </c>
      <c r="D379" s="34" t="s">
        <v>92</v>
      </c>
      <c r="E379" s="34" t="s">
        <v>189</v>
      </c>
      <c r="F379" s="35" t="s">
        <v>32</v>
      </c>
    </row>
    <row r="380" spans="1:6" hidden="1">
      <c r="A380" s="32">
        <v>85300</v>
      </c>
      <c r="B380" s="33" t="s">
        <v>1046</v>
      </c>
      <c r="C380" s="34" t="s">
        <v>1934</v>
      </c>
      <c r="D380" s="34" t="s">
        <v>101</v>
      </c>
      <c r="E380" s="34" t="s">
        <v>189</v>
      </c>
      <c r="F380" s="35" t="s">
        <v>30</v>
      </c>
    </row>
    <row r="381" spans="1:6" hidden="1">
      <c r="A381" s="32">
        <v>85440</v>
      </c>
      <c r="B381" s="36" t="s">
        <v>4468</v>
      </c>
      <c r="C381" s="34" t="s">
        <v>1934</v>
      </c>
      <c r="D381" s="34" t="s">
        <v>100</v>
      </c>
      <c r="E381" s="34" t="s">
        <v>189</v>
      </c>
      <c r="F381" s="35" t="s">
        <v>30</v>
      </c>
    </row>
    <row r="382" spans="1:6" hidden="1">
      <c r="A382" s="32">
        <v>85010</v>
      </c>
      <c r="B382" s="34" t="s">
        <v>10324</v>
      </c>
      <c r="C382" s="34" t="s">
        <v>1934</v>
      </c>
      <c r="D382" s="34" t="s">
        <v>101</v>
      </c>
      <c r="E382" s="34" t="s">
        <v>189</v>
      </c>
      <c r="F382" s="35" t="s">
        <v>28</v>
      </c>
    </row>
    <row r="383" spans="1:6" hidden="1">
      <c r="A383" s="32">
        <v>85015</v>
      </c>
      <c r="B383" s="34" t="s">
        <v>14999</v>
      </c>
      <c r="C383" s="34" t="s">
        <v>1934</v>
      </c>
      <c r="D383" s="34" t="s">
        <v>101</v>
      </c>
      <c r="E383" s="34" t="s">
        <v>189</v>
      </c>
      <c r="F383" s="35" t="s">
        <v>32</v>
      </c>
    </row>
    <row r="384" spans="1:6" hidden="1">
      <c r="A384" s="32">
        <v>85125</v>
      </c>
      <c r="B384" s="34" t="s">
        <v>15000</v>
      </c>
      <c r="C384" s="34" t="s">
        <v>1934</v>
      </c>
      <c r="D384" s="34" t="s">
        <v>101</v>
      </c>
      <c r="E384" s="34" t="s">
        <v>189</v>
      </c>
      <c r="F384" s="35" t="s">
        <v>30</v>
      </c>
    </row>
    <row r="385" spans="1:6" hidden="1">
      <c r="A385" s="32">
        <v>85136</v>
      </c>
      <c r="B385" s="34" t="s">
        <v>15001</v>
      </c>
      <c r="C385" s="34" t="s">
        <v>1934</v>
      </c>
      <c r="D385" s="34" t="s">
        <v>101</v>
      </c>
      <c r="E385" s="34" t="s">
        <v>189</v>
      </c>
      <c r="F385" s="35" t="s">
        <v>32</v>
      </c>
    </row>
    <row r="386" spans="1:6" hidden="1">
      <c r="A386" s="32">
        <v>85139</v>
      </c>
      <c r="B386" s="34" t="s">
        <v>15002</v>
      </c>
      <c r="C386" s="34" t="s">
        <v>1934</v>
      </c>
      <c r="D386" s="34" t="s">
        <v>101</v>
      </c>
      <c r="E386" s="34" t="s">
        <v>189</v>
      </c>
      <c r="F386" s="35" t="s">
        <v>28</v>
      </c>
    </row>
    <row r="387" spans="1:6" hidden="1">
      <c r="A387" s="32">
        <v>85162</v>
      </c>
      <c r="B387" s="34" t="s">
        <v>7132</v>
      </c>
      <c r="C387" s="34" t="s">
        <v>1934</v>
      </c>
      <c r="D387" s="34" t="s">
        <v>101</v>
      </c>
      <c r="E387" s="34" t="s">
        <v>189</v>
      </c>
      <c r="F387" s="35" t="s">
        <v>28</v>
      </c>
    </row>
    <row r="388" spans="1:6" hidden="1">
      <c r="A388" s="32">
        <v>85225</v>
      </c>
      <c r="B388" s="34" t="s">
        <v>15003</v>
      </c>
      <c r="C388" s="34" t="s">
        <v>1934</v>
      </c>
      <c r="D388" s="34" t="s">
        <v>101</v>
      </c>
      <c r="E388" s="34" t="s">
        <v>189</v>
      </c>
      <c r="F388" s="35" t="s">
        <v>28</v>
      </c>
    </row>
    <row r="389" spans="1:6" hidden="1">
      <c r="A389" s="32">
        <v>85230</v>
      </c>
      <c r="B389" s="34" t="s">
        <v>6899</v>
      </c>
      <c r="C389" s="34" t="s">
        <v>1934</v>
      </c>
      <c r="D389" s="34" t="s">
        <v>101</v>
      </c>
      <c r="E389" s="34" t="s">
        <v>2059</v>
      </c>
      <c r="F389" s="35" t="s">
        <v>175</v>
      </c>
    </row>
    <row r="390" spans="1:6" hidden="1">
      <c r="A390" s="32">
        <v>85250</v>
      </c>
      <c r="B390" s="34" t="s">
        <v>10046</v>
      </c>
      <c r="C390" s="34" t="s">
        <v>1934</v>
      </c>
      <c r="D390" s="34" t="s">
        <v>101</v>
      </c>
      <c r="E390" s="34" t="s">
        <v>189</v>
      </c>
      <c r="F390" s="35" t="s">
        <v>28</v>
      </c>
    </row>
    <row r="391" spans="1:6" hidden="1">
      <c r="A391" s="32">
        <v>85263</v>
      </c>
      <c r="B391" s="34" t="s">
        <v>15004</v>
      </c>
      <c r="C391" s="34" t="s">
        <v>1934</v>
      </c>
      <c r="D391" s="34" t="s">
        <v>101</v>
      </c>
      <c r="E391" s="34" t="s">
        <v>189</v>
      </c>
      <c r="F391" s="35" t="s">
        <v>28</v>
      </c>
    </row>
    <row r="392" spans="1:6" hidden="1">
      <c r="A392" s="32">
        <v>85279</v>
      </c>
      <c r="B392" s="34" t="s">
        <v>12811</v>
      </c>
      <c r="C392" s="34" t="s">
        <v>1934</v>
      </c>
      <c r="D392" s="34" t="s">
        <v>101</v>
      </c>
      <c r="E392" s="34" t="s">
        <v>189</v>
      </c>
      <c r="F392" s="35" t="s">
        <v>30</v>
      </c>
    </row>
    <row r="393" spans="1:6" hidden="1">
      <c r="A393" s="32">
        <v>85315</v>
      </c>
      <c r="B393" s="34" t="s">
        <v>15005</v>
      </c>
      <c r="C393" s="34" t="s">
        <v>1934</v>
      </c>
      <c r="D393" s="34" t="s">
        <v>101</v>
      </c>
      <c r="E393" s="34" t="s">
        <v>189</v>
      </c>
      <c r="F393" s="35" t="s">
        <v>32</v>
      </c>
    </row>
    <row r="394" spans="1:6" hidden="1">
      <c r="A394" s="32">
        <v>85325</v>
      </c>
      <c r="B394" s="34" t="s">
        <v>15006</v>
      </c>
      <c r="C394" s="34" t="s">
        <v>1934</v>
      </c>
      <c r="D394" s="34" t="s">
        <v>101</v>
      </c>
      <c r="E394" s="34" t="s">
        <v>189</v>
      </c>
      <c r="F394" s="35" t="s">
        <v>28</v>
      </c>
    </row>
    <row r="395" spans="1:6" hidden="1">
      <c r="A395" s="32">
        <v>85400</v>
      </c>
      <c r="B395" s="34" t="s">
        <v>15007</v>
      </c>
      <c r="C395" s="34" t="s">
        <v>1934</v>
      </c>
      <c r="D395" s="34" t="s">
        <v>101</v>
      </c>
      <c r="E395" s="34" t="s">
        <v>189</v>
      </c>
      <c r="F395" s="35" t="s">
        <v>30</v>
      </c>
    </row>
    <row r="396" spans="1:6" hidden="1">
      <c r="A396" s="32">
        <v>85410</v>
      </c>
      <c r="B396" s="34" t="s">
        <v>2187</v>
      </c>
      <c r="C396" s="34" t="s">
        <v>1934</v>
      </c>
      <c r="D396" s="34" t="s">
        <v>101</v>
      </c>
      <c r="E396" s="34" t="s">
        <v>189</v>
      </c>
      <c r="F396" s="35" t="s">
        <v>28</v>
      </c>
    </row>
    <row r="397" spans="1:6" hidden="1">
      <c r="A397" s="32">
        <v>85430</v>
      </c>
      <c r="B397" s="34" t="s">
        <v>11620</v>
      </c>
      <c r="C397" s="34" t="s">
        <v>1934</v>
      </c>
      <c r="D397" s="34" t="s">
        <v>101</v>
      </c>
      <c r="E397" s="34" t="s">
        <v>189</v>
      </c>
      <c r="F397" s="35" t="s">
        <v>28</v>
      </c>
    </row>
    <row r="398" spans="1:6" hidden="1">
      <c r="A398" s="32">
        <v>85001</v>
      </c>
      <c r="B398" s="34" t="s">
        <v>101</v>
      </c>
      <c r="C398" s="34" t="s">
        <v>1934</v>
      </c>
      <c r="D398" s="34" t="s">
        <v>101</v>
      </c>
      <c r="E398" s="34" t="s">
        <v>189</v>
      </c>
      <c r="F398" s="35" t="s">
        <v>25</v>
      </c>
    </row>
    <row r="399" spans="1:6" hidden="1">
      <c r="A399" s="32">
        <v>19050</v>
      </c>
      <c r="B399" s="33" t="s">
        <v>4822</v>
      </c>
      <c r="C399" s="34" t="s">
        <v>200</v>
      </c>
      <c r="D399" s="34" t="s">
        <v>76</v>
      </c>
      <c r="E399" s="34" t="s">
        <v>189</v>
      </c>
      <c r="F399" s="35" t="s">
        <v>32</v>
      </c>
    </row>
    <row r="400" spans="1:6" hidden="1">
      <c r="A400" s="32">
        <v>19075</v>
      </c>
      <c r="B400" s="33" t="s">
        <v>6437</v>
      </c>
      <c r="C400" s="34" t="s">
        <v>200</v>
      </c>
      <c r="D400" s="34" t="s">
        <v>76</v>
      </c>
      <c r="E400" s="34" t="s">
        <v>189</v>
      </c>
      <c r="F400" s="35" t="s">
        <v>32</v>
      </c>
    </row>
    <row r="401" spans="1:6" hidden="1">
      <c r="A401" s="32">
        <v>19100</v>
      </c>
      <c r="B401" s="36" t="s">
        <v>364</v>
      </c>
      <c r="C401" s="34" t="s">
        <v>200</v>
      </c>
      <c r="D401" s="34" t="s">
        <v>76</v>
      </c>
      <c r="E401" s="34" t="s">
        <v>189</v>
      </c>
      <c r="F401" s="35" t="s">
        <v>32</v>
      </c>
    </row>
    <row r="402" spans="1:6" hidden="1">
      <c r="A402" s="32">
        <v>19256</v>
      </c>
      <c r="B402" s="33" t="s">
        <v>2348</v>
      </c>
      <c r="C402" s="34" t="s">
        <v>200</v>
      </c>
      <c r="D402" s="34" t="s">
        <v>76</v>
      </c>
      <c r="E402" s="34" t="s">
        <v>189</v>
      </c>
      <c r="F402" s="35" t="s">
        <v>30</v>
      </c>
    </row>
    <row r="403" spans="1:6" hidden="1">
      <c r="A403" s="32">
        <v>19290</v>
      </c>
      <c r="B403" s="33" t="s">
        <v>82</v>
      </c>
      <c r="C403" s="34" t="s">
        <v>200</v>
      </c>
      <c r="D403" s="34" t="s">
        <v>76</v>
      </c>
      <c r="E403" s="34" t="s">
        <v>189</v>
      </c>
      <c r="F403" s="35" t="s">
        <v>32</v>
      </c>
    </row>
    <row r="404" spans="1:6" hidden="1">
      <c r="A404" s="32">
        <v>19397</v>
      </c>
      <c r="B404" s="36" t="s">
        <v>201</v>
      </c>
      <c r="C404" s="34" t="s">
        <v>200</v>
      </c>
      <c r="D404" s="34" t="s">
        <v>76</v>
      </c>
      <c r="E404" s="34" t="s">
        <v>189</v>
      </c>
      <c r="F404" s="35" t="s">
        <v>32</v>
      </c>
    </row>
    <row r="405" spans="1:6" hidden="1">
      <c r="A405" s="32">
        <v>19473</v>
      </c>
      <c r="B405" s="36" t="s">
        <v>13591</v>
      </c>
      <c r="C405" s="34" t="s">
        <v>200</v>
      </c>
      <c r="D405" s="34" t="s">
        <v>76</v>
      </c>
      <c r="E405" s="34" t="s">
        <v>189</v>
      </c>
      <c r="F405" s="35" t="s">
        <v>30</v>
      </c>
    </row>
    <row r="406" spans="1:6" hidden="1">
      <c r="A406" s="32">
        <v>19517</v>
      </c>
      <c r="B406" s="33" t="s">
        <v>14896</v>
      </c>
      <c r="C406" s="34" t="s">
        <v>200</v>
      </c>
      <c r="D406" s="34" t="s">
        <v>76</v>
      </c>
      <c r="E406" s="34" t="s">
        <v>189</v>
      </c>
      <c r="F406" s="35" t="s">
        <v>32</v>
      </c>
    </row>
    <row r="407" spans="1:6" hidden="1">
      <c r="A407" s="32">
        <v>19701</v>
      </c>
      <c r="B407" s="36" t="s">
        <v>3289</v>
      </c>
      <c r="C407" s="34" t="s">
        <v>200</v>
      </c>
      <c r="D407" s="34" t="s">
        <v>76</v>
      </c>
      <c r="E407" s="34" t="s">
        <v>189</v>
      </c>
      <c r="F407" s="35" t="s">
        <v>32</v>
      </c>
    </row>
    <row r="408" spans="1:6" hidden="1">
      <c r="A408" s="32">
        <v>19780</v>
      </c>
      <c r="B408" s="33" t="s">
        <v>6457</v>
      </c>
      <c r="C408" s="34" t="s">
        <v>200</v>
      </c>
      <c r="D408" s="34" t="s">
        <v>76</v>
      </c>
      <c r="E408" s="34" t="s">
        <v>189</v>
      </c>
      <c r="F408" s="35" t="s">
        <v>30</v>
      </c>
    </row>
    <row r="409" spans="1:6" hidden="1">
      <c r="A409" s="32">
        <v>19785</v>
      </c>
      <c r="B409" s="36" t="s">
        <v>730</v>
      </c>
      <c r="C409" s="34" t="s">
        <v>200</v>
      </c>
      <c r="D409" s="34" t="s">
        <v>76</v>
      </c>
      <c r="E409" s="34" t="s">
        <v>189</v>
      </c>
      <c r="F409" s="35" t="s">
        <v>32</v>
      </c>
    </row>
    <row r="410" spans="1:6" hidden="1">
      <c r="A410" s="32">
        <v>19022</v>
      </c>
      <c r="B410" s="34" t="s">
        <v>15008</v>
      </c>
      <c r="C410" s="34" t="s">
        <v>200</v>
      </c>
      <c r="D410" s="34" t="s">
        <v>76</v>
      </c>
      <c r="E410" s="34" t="s">
        <v>189</v>
      </c>
      <c r="F410" s="35" t="s">
        <v>32</v>
      </c>
    </row>
    <row r="411" spans="1:6" hidden="1">
      <c r="A411" s="32">
        <v>19110</v>
      </c>
      <c r="B411" s="34" t="s">
        <v>6562</v>
      </c>
      <c r="C411" s="34" t="s">
        <v>200</v>
      </c>
      <c r="D411" s="34" t="s">
        <v>76</v>
      </c>
      <c r="E411" s="34" t="s">
        <v>189</v>
      </c>
      <c r="F411" s="35" t="s">
        <v>28</v>
      </c>
    </row>
    <row r="412" spans="1:6" hidden="1">
      <c r="A412" s="32">
        <v>19130</v>
      </c>
      <c r="B412" s="34" t="s">
        <v>15009</v>
      </c>
      <c r="C412" s="34" t="s">
        <v>200</v>
      </c>
      <c r="D412" s="34" t="s">
        <v>76</v>
      </c>
      <c r="E412" s="34" t="s">
        <v>189</v>
      </c>
      <c r="F412" s="35" t="s">
        <v>30</v>
      </c>
    </row>
    <row r="413" spans="1:6" hidden="1">
      <c r="A413" s="32">
        <v>19137</v>
      </c>
      <c r="B413" s="34" t="s">
        <v>15010</v>
      </c>
      <c r="C413" s="34" t="s">
        <v>200</v>
      </c>
      <c r="D413" s="34" t="s">
        <v>76</v>
      </c>
      <c r="E413" s="34" t="s">
        <v>189</v>
      </c>
      <c r="F413" s="35" t="s">
        <v>30</v>
      </c>
    </row>
    <row r="414" spans="1:6" hidden="1">
      <c r="A414" s="32">
        <v>19142</v>
      </c>
      <c r="B414" s="34" t="s">
        <v>13616</v>
      </c>
      <c r="C414" s="34" t="s">
        <v>200</v>
      </c>
      <c r="D414" s="34" t="s">
        <v>76</v>
      </c>
      <c r="E414" s="34" t="s">
        <v>189</v>
      </c>
      <c r="F414" s="35" t="s">
        <v>28</v>
      </c>
    </row>
    <row r="415" spans="1:6" hidden="1">
      <c r="A415" s="32">
        <v>19212</v>
      </c>
      <c r="B415" s="34" t="s">
        <v>15011</v>
      </c>
      <c r="C415" s="34" t="s">
        <v>200</v>
      </c>
      <c r="D415" s="34" t="s">
        <v>76</v>
      </c>
      <c r="E415" s="34" t="s">
        <v>189</v>
      </c>
      <c r="F415" s="35" t="s">
        <v>30</v>
      </c>
    </row>
    <row r="416" spans="1:6" hidden="1">
      <c r="A416" s="32">
        <v>19300</v>
      </c>
      <c r="B416" s="34" t="s">
        <v>15012</v>
      </c>
      <c r="C416" s="34" t="s">
        <v>200</v>
      </c>
      <c r="D416" s="34" t="s">
        <v>76</v>
      </c>
      <c r="E416" s="34" t="s">
        <v>189</v>
      </c>
      <c r="F416" s="35" t="s">
        <v>28</v>
      </c>
    </row>
    <row r="417" spans="1:6" hidden="1">
      <c r="A417" s="32">
        <v>19318</v>
      </c>
      <c r="B417" s="34" t="s">
        <v>7114</v>
      </c>
      <c r="C417" s="34" t="s">
        <v>200</v>
      </c>
      <c r="D417" s="34" t="s">
        <v>76</v>
      </c>
      <c r="E417" s="34" t="s">
        <v>227</v>
      </c>
      <c r="F417" s="35" t="s">
        <v>175</v>
      </c>
    </row>
    <row r="418" spans="1:6" hidden="1">
      <c r="A418" s="32">
        <v>19355</v>
      </c>
      <c r="B418" s="34" t="s">
        <v>13580</v>
      </c>
      <c r="C418" s="34" t="s">
        <v>200</v>
      </c>
      <c r="D418" s="34" t="s">
        <v>76</v>
      </c>
      <c r="E418" s="34" t="s">
        <v>189</v>
      </c>
      <c r="F418" s="35" t="s">
        <v>32</v>
      </c>
    </row>
    <row r="419" spans="1:6" hidden="1">
      <c r="A419" s="32">
        <v>19364</v>
      </c>
      <c r="B419" s="34" t="s">
        <v>15013</v>
      </c>
      <c r="C419" s="34" t="s">
        <v>200</v>
      </c>
      <c r="D419" s="34" t="s">
        <v>76</v>
      </c>
      <c r="E419" s="34" t="s">
        <v>189</v>
      </c>
      <c r="F419" s="35" t="s">
        <v>30</v>
      </c>
    </row>
    <row r="420" spans="1:6" hidden="1">
      <c r="A420" s="32">
        <v>19392</v>
      </c>
      <c r="B420" s="34" t="s">
        <v>15014</v>
      </c>
      <c r="C420" s="34" t="s">
        <v>200</v>
      </c>
      <c r="D420" s="34" t="s">
        <v>76</v>
      </c>
      <c r="E420" s="34" t="s">
        <v>189</v>
      </c>
      <c r="F420" s="35" t="s">
        <v>30</v>
      </c>
    </row>
    <row r="421" spans="1:6" hidden="1">
      <c r="A421" s="32">
        <v>19418</v>
      </c>
      <c r="B421" s="34" t="s">
        <v>12795</v>
      </c>
      <c r="C421" s="34" t="s">
        <v>200</v>
      </c>
      <c r="D421" s="34" t="s">
        <v>76</v>
      </c>
      <c r="E421" s="34" t="s">
        <v>189</v>
      </c>
      <c r="F421" s="35" t="s">
        <v>32</v>
      </c>
    </row>
    <row r="422" spans="1:6" hidden="1">
      <c r="A422" s="32">
        <v>19450</v>
      </c>
      <c r="B422" s="34" t="s">
        <v>4532</v>
      </c>
      <c r="C422" s="34" t="s">
        <v>200</v>
      </c>
      <c r="D422" s="34" t="s">
        <v>76</v>
      </c>
      <c r="E422" s="34" t="s">
        <v>189</v>
      </c>
      <c r="F422" s="35" t="s">
        <v>32</v>
      </c>
    </row>
    <row r="423" spans="1:6" hidden="1">
      <c r="A423" s="32">
        <v>19455</v>
      </c>
      <c r="B423" s="34" t="s">
        <v>13016</v>
      </c>
      <c r="C423" s="34" t="s">
        <v>200</v>
      </c>
      <c r="D423" s="34" t="s">
        <v>76</v>
      </c>
      <c r="E423" s="34" t="s">
        <v>189</v>
      </c>
      <c r="F423" s="35" t="s">
        <v>30</v>
      </c>
    </row>
    <row r="424" spans="1:6" hidden="1">
      <c r="A424" s="32">
        <v>19513</v>
      </c>
      <c r="B424" s="34" t="s">
        <v>15015</v>
      </c>
      <c r="C424" s="34" t="s">
        <v>200</v>
      </c>
      <c r="D424" s="34" t="s">
        <v>76</v>
      </c>
      <c r="E424" s="34" t="s">
        <v>189</v>
      </c>
      <c r="F424" s="35" t="s">
        <v>28</v>
      </c>
    </row>
    <row r="425" spans="1:6" hidden="1">
      <c r="A425" s="32">
        <v>19532</v>
      </c>
      <c r="B425" s="34" t="s">
        <v>13357</v>
      </c>
      <c r="C425" s="34" t="s">
        <v>200</v>
      </c>
      <c r="D425" s="34" t="s">
        <v>76</v>
      </c>
      <c r="E425" s="34" t="s">
        <v>189</v>
      </c>
      <c r="F425" s="35" t="s">
        <v>32</v>
      </c>
    </row>
    <row r="426" spans="1:6" hidden="1">
      <c r="A426" s="32">
        <v>19533</v>
      </c>
      <c r="B426" s="34" t="s">
        <v>15016</v>
      </c>
      <c r="C426" s="34" t="s">
        <v>200</v>
      </c>
      <c r="D426" s="34" t="s">
        <v>93</v>
      </c>
      <c r="E426" s="34" t="s">
        <v>2059</v>
      </c>
      <c r="F426" s="35" t="s">
        <v>175</v>
      </c>
    </row>
    <row r="427" spans="1:6" hidden="1">
      <c r="A427" s="32">
        <v>19548</v>
      </c>
      <c r="B427" s="34" t="s">
        <v>1491</v>
      </c>
      <c r="C427" s="34" t="s">
        <v>200</v>
      </c>
      <c r="D427" s="34" t="s">
        <v>76</v>
      </c>
      <c r="E427" s="34" t="s">
        <v>189</v>
      </c>
      <c r="F427" s="35" t="s">
        <v>30</v>
      </c>
    </row>
    <row r="428" spans="1:6" hidden="1">
      <c r="A428" s="32">
        <v>19001</v>
      </c>
      <c r="B428" s="34" t="s">
        <v>95</v>
      </c>
      <c r="C428" s="34" t="s">
        <v>200</v>
      </c>
      <c r="D428" s="34" t="s">
        <v>76</v>
      </c>
      <c r="E428" s="34" t="s">
        <v>189</v>
      </c>
      <c r="F428" s="35" t="s">
        <v>30</v>
      </c>
    </row>
    <row r="429" spans="1:6" hidden="1">
      <c r="A429" s="32">
        <v>19573</v>
      </c>
      <c r="B429" s="34" t="s">
        <v>3815</v>
      </c>
      <c r="C429" s="34" t="s">
        <v>200</v>
      </c>
      <c r="D429" s="34" t="s">
        <v>76</v>
      </c>
      <c r="E429" s="34" t="s">
        <v>189</v>
      </c>
      <c r="F429" s="35" t="s">
        <v>28</v>
      </c>
    </row>
    <row r="430" spans="1:6" hidden="1">
      <c r="A430" s="32">
        <v>19585</v>
      </c>
      <c r="B430" s="34" t="s">
        <v>15017</v>
      </c>
      <c r="C430" s="34" t="s">
        <v>200</v>
      </c>
      <c r="D430" s="34" t="s">
        <v>76</v>
      </c>
      <c r="E430" s="34" t="s">
        <v>189</v>
      </c>
      <c r="F430" s="35" t="s">
        <v>32</v>
      </c>
    </row>
    <row r="431" spans="1:6" hidden="1">
      <c r="A431" s="32">
        <v>19622</v>
      </c>
      <c r="B431" s="34" t="s">
        <v>2376</v>
      </c>
      <c r="C431" s="34" t="s">
        <v>200</v>
      </c>
      <c r="D431" s="34" t="s">
        <v>76</v>
      </c>
      <c r="E431" s="34" t="s">
        <v>189</v>
      </c>
      <c r="F431" s="35" t="s">
        <v>30</v>
      </c>
    </row>
    <row r="432" spans="1:6" hidden="1">
      <c r="A432" s="32">
        <v>19693</v>
      </c>
      <c r="B432" s="34" t="s">
        <v>15018</v>
      </c>
      <c r="C432" s="34" t="s">
        <v>200</v>
      </c>
      <c r="D432" s="34" t="s">
        <v>76</v>
      </c>
      <c r="E432" s="34" t="s">
        <v>189</v>
      </c>
      <c r="F432" s="35" t="s">
        <v>32</v>
      </c>
    </row>
    <row r="433" spans="1:6" hidden="1">
      <c r="A433" s="32">
        <v>19698</v>
      </c>
      <c r="B433" s="34" t="s">
        <v>1232</v>
      </c>
      <c r="C433" s="34" t="s">
        <v>200</v>
      </c>
      <c r="D433" s="34" t="s">
        <v>76</v>
      </c>
      <c r="E433" s="34" t="s">
        <v>189</v>
      </c>
      <c r="F433" s="35" t="s">
        <v>28</v>
      </c>
    </row>
    <row r="434" spans="1:6" hidden="1">
      <c r="A434" s="32">
        <v>19743</v>
      </c>
      <c r="B434" s="34" t="s">
        <v>2066</v>
      </c>
      <c r="C434" s="34" t="s">
        <v>200</v>
      </c>
      <c r="D434" s="34" t="s">
        <v>76</v>
      </c>
      <c r="E434" s="34" t="s">
        <v>189</v>
      </c>
      <c r="F434" s="35" t="s">
        <v>30</v>
      </c>
    </row>
    <row r="435" spans="1:6" hidden="1">
      <c r="A435" s="32">
        <v>19760</v>
      </c>
      <c r="B435" s="34" t="s">
        <v>15019</v>
      </c>
      <c r="C435" s="34" t="s">
        <v>200</v>
      </c>
      <c r="D435" s="34" t="s">
        <v>76</v>
      </c>
      <c r="E435" s="34" t="s">
        <v>189</v>
      </c>
      <c r="F435" s="35" t="s">
        <v>30</v>
      </c>
    </row>
    <row r="436" spans="1:6" hidden="1">
      <c r="A436" s="32">
        <v>19807</v>
      </c>
      <c r="B436" s="34" t="s">
        <v>1063</v>
      </c>
      <c r="C436" s="34" t="s">
        <v>200</v>
      </c>
      <c r="D436" s="34" t="s">
        <v>76</v>
      </c>
      <c r="E436" s="34" t="s">
        <v>189</v>
      </c>
      <c r="F436" s="35" t="s">
        <v>30</v>
      </c>
    </row>
    <row r="437" spans="1:6" hidden="1">
      <c r="A437" s="32">
        <v>19809</v>
      </c>
      <c r="B437" s="34" t="s">
        <v>533</v>
      </c>
      <c r="C437" s="34" t="s">
        <v>200</v>
      </c>
      <c r="D437" s="34" t="s">
        <v>76</v>
      </c>
      <c r="E437" s="34" t="s">
        <v>227</v>
      </c>
      <c r="F437" s="35" t="s">
        <v>175</v>
      </c>
    </row>
    <row r="438" spans="1:6" hidden="1">
      <c r="A438" s="32">
        <v>19821</v>
      </c>
      <c r="B438" s="34" t="s">
        <v>13864</v>
      </c>
      <c r="C438" s="34" t="s">
        <v>200</v>
      </c>
      <c r="D438" s="34" t="s">
        <v>76</v>
      </c>
      <c r="E438" s="34" t="s">
        <v>189</v>
      </c>
      <c r="F438" s="35" t="s">
        <v>30</v>
      </c>
    </row>
    <row r="439" spans="1:6" hidden="1">
      <c r="A439" s="32">
        <v>19824</v>
      </c>
      <c r="B439" s="34" t="s">
        <v>15020</v>
      </c>
      <c r="C439" s="34" t="s">
        <v>200</v>
      </c>
      <c r="D439" s="34" t="s">
        <v>76</v>
      </c>
      <c r="E439" s="34" t="s">
        <v>189</v>
      </c>
      <c r="F439" s="35" t="s">
        <v>30</v>
      </c>
    </row>
    <row r="440" spans="1:6" hidden="1">
      <c r="A440" s="32">
        <v>19845</v>
      </c>
      <c r="B440" s="34" t="s">
        <v>7107</v>
      </c>
      <c r="C440" s="34" t="s">
        <v>200</v>
      </c>
      <c r="D440" s="34" t="s">
        <v>76</v>
      </c>
      <c r="E440" s="34" t="s">
        <v>189</v>
      </c>
      <c r="F440" s="35" t="s">
        <v>32</v>
      </c>
    </row>
    <row r="441" spans="1:6" hidden="1">
      <c r="A441" s="32">
        <v>20621</v>
      </c>
      <c r="B441" s="36" t="s">
        <v>7564</v>
      </c>
      <c r="C441" s="34" t="s">
        <v>269</v>
      </c>
      <c r="D441" s="34" t="s">
        <v>99</v>
      </c>
      <c r="E441" s="34" t="s">
        <v>189</v>
      </c>
      <c r="F441" s="35" t="s">
        <v>28</v>
      </c>
    </row>
    <row r="442" spans="1:6" hidden="1">
      <c r="A442" s="32">
        <v>20443</v>
      </c>
      <c r="B442" s="33" t="s">
        <v>12431</v>
      </c>
      <c r="C442" s="34" t="s">
        <v>269</v>
      </c>
      <c r="D442" s="34" t="s">
        <v>99</v>
      </c>
      <c r="E442" s="34" t="s">
        <v>189</v>
      </c>
      <c r="F442" s="35" t="s">
        <v>28</v>
      </c>
    </row>
    <row r="443" spans="1:6" hidden="1">
      <c r="A443" s="32">
        <v>20770</v>
      </c>
      <c r="B443" s="33" t="s">
        <v>5538</v>
      </c>
      <c r="C443" s="34" t="s">
        <v>269</v>
      </c>
      <c r="D443" s="34" t="s">
        <v>72</v>
      </c>
      <c r="E443" s="34" t="s">
        <v>189</v>
      </c>
      <c r="F443" s="35" t="s">
        <v>30</v>
      </c>
    </row>
    <row r="444" spans="1:6" hidden="1">
      <c r="A444" s="32">
        <v>20011</v>
      </c>
      <c r="B444" s="34" t="s">
        <v>1714</v>
      </c>
      <c r="C444" s="34" t="s">
        <v>269</v>
      </c>
      <c r="D444" s="34" t="s">
        <v>99</v>
      </c>
      <c r="E444" s="34" t="s">
        <v>189</v>
      </c>
      <c r="F444" s="35" t="s">
        <v>32</v>
      </c>
    </row>
    <row r="445" spans="1:6" hidden="1">
      <c r="A445" s="32">
        <v>20013</v>
      </c>
      <c r="B445" s="34" t="s">
        <v>3851</v>
      </c>
      <c r="C445" s="34" t="s">
        <v>269</v>
      </c>
      <c r="D445" s="34" t="s">
        <v>99</v>
      </c>
      <c r="E445" s="34" t="s">
        <v>189</v>
      </c>
      <c r="F445" s="35" t="s">
        <v>28</v>
      </c>
    </row>
    <row r="446" spans="1:6" hidden="1">
      <c r="A446" s="32">
        <v>20032</v>
      </c>
      <c r="B446" s="34" t="s">
        <v>15021</v>
      </c>
      <c r="C446" s="34" t="s">
        <v>269</v>
      </c>
      <c r="D446" s="34" t="s">
        <v>99</v>
      </c>
      <c r="E446" s="34" t="s">
        <v>189</v>
      </c>
      <c r="F446" s="35" t="s">
        <v>30</v>
      </c>
    </row>
    <row r="447" spans="1:6" hidden="1">
      <c r="A447" s="32">
        <v>20045</v>
      </c>
      <c r="B447" s="34" t="s">
        <v>6888</v>
      </c>
      <c r="C447" s="34" t="s">
        <v>269</v>
      </c>
      <c r="D447" s="34" t="s">
        <v>99</v>
      </c>
      <c r="E447" s="34" t="s">
        <v>189</v>
      </c>
      <c r="F447" s="35" t="s">
        <v>28</v>
      </c>
    </row>
    <row r="448" spans="1:6" hidden="1">
      <c r="A448" s="32">
        <v>20060</v>
      </c>
      <c r="B448" s="34" t="s">
        <v>5370</v>
      </c>
      <c r="C448" s="34" t="s">
        <v>269</v>
      </c>
      <c r="D448" s="34" t="s">
        <v>99</v>
      </c>
      <c r="E448" s="34" t="s">
        <v>189</v>
      </c>
      <c r="F448" s="35" t="s">
        <v>28</v>
      </c>
    </row>
    <row r="449" spans="1:6" hidden="1">
      <c r="A449" s="32">
        <v>20175</v>
      </c>
      <c r="B449" s="34" t="s">
        <v>1840</v>
      </c>
      <c r="C449" s="34" t="s">
        <v>269</v>
      </c>
      <c r="D449" s="34" t="s">
        <v>99</v>
      </c>
      <c r="E449" s="34" t="s">
        <v>189</v>
      </c>
      <c r="F449" s="35" t="s">
        <v>32</v>
      </c>
    </row>
    <row r="450" spans="1:6" hidden="1">
      <c r="A450" s="32">
        <v>20178</v>
      </c>
      <c r="B450" s="34" t="s">
        <v>7922</v>
      </c>
      <c r="C450" s="34" t="s">
        <v>269</v>
      </c>
      <c r="D450" s="34" t="s">
        <v>99</v>
      </c>
      <c r="E450" s="34" t="s">
        <v>189</v>
      </c>
      <c r="F450" s="35" t="s">
        <v>30</v>
      </c>
    </row>
    <row r="451" spans="1:6" hidden="1">
      <c r="A451" s="32">
        <v>20228</v>
      </c>
      <c r="B451" s="34" t="s">
        <v>15022</v>
      </c>
      <c r="C451" s="34" t="s">
        <v>269</v>
      </c>
      <c r="D451" s="34" t="s">
        <v>99</v>
      </c>
      <c r="E451" s="34" t="s">
        <v>189</v>
      </c>
      <c r="F451" s="35" t="s">
        <v>30</v>
      </c>
    </row>
    <row r="452" spans="1:6" hidden="1">
      <c r="A452" s="32">
        <v>20238</v>
      </c>
      <c r="B452" s="34" t="s">
        <v>270</v>
      </c>
      <c r="C452" s="34" t="s">
        <v>269</v>
      </c>
      <c r="D452" s="34" t="s">
        <v>99</v>
      </c>
      <c r="E452" s="34" t="s">
        <v>189</v>
      </c>
      <c r="F452" s="35" t="s">
        <v>28</v>
      </c>
    </row>
    <row r="453" spans="1:6" hidden="1">
      <c r="A453" s="32">
        <v>20250</v>
      </c>
      <c r="B453" s="34" t="s">
        <v>677</v>
      </c>
      <c r="C453" s="34" t="s">
        <v>269</v>
      </c>
      <c r="D453" s="34" t="s">
        <v>99</v>
      </c>
      <c r="E453" s="34" t="s">
        <v>189</v>
      </c>
      <c r="F453" s="35" t="s">
        <v>30</v>
      </c>
    </row>
    <row r="454" spans="1:6" hidden="1">
      <c r="A454" s="32">
        <v>20295</v>
      </c>
      <c r="B454" s="34" t="s">
        <v>15023</v>
      </c>
      <c r="C454" s="34" t="s">
        <v>269</v>
      </c>
      <c r="D454" s="34" t="s">
        <v>99</v>
      </c>
      <c r="E454" s="34" t="s">
        <v>189</v>
      </c>
      <c r="F454" s="35" t="s">
        <v>32</v>
      </c>
    </row>
    <row r="455" spans="1:6" hidden="1">
      <c r="A455" s="32">
        <v>20310</v>
      </c>
      <c r="B455" s="34" t="s">
        <v>15024</v>
      </c>
      <c r="C455" s="34" t="s">
        <v>269</v>
      </c>
      <c r="D455" s="34" t="s">
        <v>99</v>
      </c>
      <c r="E455" s="34" t="s">
        <v>189</v>
      </c>
      <c r="F455" s="35" t="s">
        <v>32</v>
      </c>
    </row>
    <row r="456" spans="1:6" hidden="1">
      <c r="A456" s="32">
        <v>20383</v>
      </c>
      <c r="B456" s="34" t="s">
        <v>3907</v>
      </c>
      <c r="C456" s="34" t="s">
        <v>269</v>
      </c>
      <c r="D456" s="34" t="s">
        <v>99</v>
      </c>
      <c r="E456" s="34" t="s">
        <v>189</v>
      </c>
      <c r="F456" s="35" t="s">
        <v>32</v>
      </c>
    </row>
    <row r="457" spans="1:6" hidden="1">
      <c r="A457" s="32">
        <v>20400</v>
      </c>
      <c r="B457" s="34" t="s">
        <v>503</v>
      </c>
      <c r="C457" s="34" t="s">
        <v>269</v>
      </c>
      <c r="D457" s="34" t="s">
        <v>99</v>
      </c>
      <c r="E457" s="34" t="s">
        <v>189</v>
      </c>
      <c r="F457" s="35" t="s">
        <v>30</v>
      </c>
    </row>
    <row r="458" spans="1:6" hidden="1">
      <c r="A458" s="32">
        <v>20517</v>
      </c>
      <c r="B458" s="34" t="s">
        <v>11831</v>
      </c>
      <c r="C458" s="34" t="s">
        <v>269</v>
      </c>
      <c r="D458" s="34" t="s">
        <v>99</v>
      </c>
      <c r="E458" s="34" t="s">
        <v>189</v>
      </c>
      <c r="F458" s="35" t="s">
        <v>32</v>
      </c>
    </row>
    <row r="459" spans="1:6" hidden="1">
      <c r="A459" s="32">
        <v>20550</v>
      </c>
      <c r="B459" s="34" t="s">
        <v>9726</v>
      </c>
      <c r="C459" s="34" t="s">
        <v>269</v>
      </c>
      <c r="D459" s="34" t="s">
        <v>99</v>
      </c>
      <c r="E459" s="34" t="s">
        <v>189</v>
      </c>
      <c r="F459" s="35" t="s">
        <v>32</v>
      </c>
    </row>
    <row r="460" spans="1:6" hidden="1">
      <c r="A460" s="32">
        <v>20570</v>
      </c>
      <c r="B460" s="34" t="s">
        <v>15025</v>
      </c>
      <c r="C460" s="34" t="s">
        <v>269</v>
      </c>
      <c r="D460" s="34" t="s">
        <v>99</v>
      </c>
      <c r="E460" s="34" t="s">
        <v>189</v>
      </c>
      <c r="F460" s="35" t="s">
        <v>30</v>
      </c>
    </row>
    <row r="461" spans="1:6" hidden="1">
      <c r="A461" s="32">
        <v>20614</v>
      </c>
      <c r="B461" s="34" t="s">
        <v>6293</v>
      </c>
      <c r="C461" s="34" t="s">
        <v>269</v>
      </c>
      <c r="D461" s="34" t="s">
        <v>99</v>
      </c>
      <c r="E461" s="34" t="s">
        <v>189</v>
      </c>
      <c r="F461" s="35" t="s">
        <v>32</v>
      </c>
    </row>
    <row r="462" spans="1:6" hidden="1">
      <c r="A462" s="32">
        <v>20710</v>
      </c>
      <c r="B462" s="34" t="s">
        <v>833</v>
      </c>
      <c r="C462" s="34" t="s">
        <v>269</v>
      </c>
      <c r="D462" s="34" t="s">
        <v>72</v>
      </c>
      <c r="E462" s="34" t="s">
        <v>189</v>
      </c>
      <c r="F462" s="35" t="s">
        <v>30</v>
      </c>
    </row>
    <row r="463" spans="1:6" hidden="1">
      <c r="A463" s="32">
        <v>20750</v>
      </c>
      <c r="B463" s="34" t="s">
        <v>3081</v>
      </c>
      <c r="C463" s="34" t="s">
        <v>269</v>
      </c>
      <c r="D463" s="34" t="s">
        <v>99</v>
      </c>
      <c r="E463" s="34" t="s">
        <v>189</v>
      </c>
      <c r="F463" s="35" t="s">
        <v>28</v>
      </c>
    </row>
    <row r="464" spans="1:6" hidden="1">
      <c r="A464" s="32">
        <v>20787</v>
      </c>
      <c r="B464" s="34" t="s">
        <v>15026</v>
      </c>
      <c r="C464" s="34" t="s">
        <v>269</v>
      </c>
      <c r="D464" s="34" t="s">
        <v>99</v>
      </c>
      <c r="E464" s="34" t="s">
        <v>189</v>
      </c>
      <c r="F464" s="35" t="s">
        <v>32</v>
      </c>
    </row>
    <row r="465" spans="1:6" hidden="1">
      <c r="A465" s="32">
        <v>20001</v>
      </c>
      <c r="B465" s="34" t="s">
        <v>99</v>
      </c>
      <c r="C465" s="34" t="s">
        <v>269</v>
      </c>
      <c r="D465" s="34" t="s">
        <v>99</v>
      </c>
      <c r="E465" s="34" t="s">
        <v>189</v>
      </c>
      <c r="F465" s="35" t="s">
        <v>25</v>
      </c>
    </row>
    <row r="466" spans="1:6" hidden="1">
      <c r="A466" s="32">
        <v>27615</v>
      </c>
      <c r="B466" s="33" t="s">
        <v>8743</v>
      </c>
      <c r="C466" s="34" t="s">
        <v>208</v>
      </c>
      <c r="D466" s="34" t="s">
        <v>60</v>
      </c>
      <c r="E466" s="34" t="s">
        <v>2059</v>
      </c>
      <c r="F466" s="35" t="s">
        <v>175</v>
      </c>
    </row>
    <row r="467" spans="1:6" hidden="1">
      <c r="A467" s="32">
        <v>27006</v>
      </c>
      <c r="B467" s="34" t="s">
        <v>12468</v>
      </c>
      <c r="C467" s="34" t="s">
        <v>208</v>
      </c>
      <c r="D467" s="34" t="s">
        <v>60</v>
      </c>
      <c r="E467" s="34" t="s">
        <v>227</v>
      </c>
      <c r="F467" s="35" t="s">
        <v>175</v>
      </c>
    </row>
    <row r="468" spans="1:6" hidden="1">
      <c r="A468" s="32">
        <v>27025</v>
      </c>
      <c r="B468" s="34" t="s">
        <v>15027</v>
      </c>
      <c r="C468" s="34" t="s">
        <v>208</v>
      </c>
      <c r="D468" s="34" t="s">
        <v>90</v>
      </c>
      <c r="E468" s="34" t="s">
        <v>227</v>
      </c>
      <c r="F468" s="35" t="s">
        <v>175</v>
      </c>
    </row>
    <row r="469" spans="1:6" hidden="1">
      <c r="A469" s="32">
        <v>27050</v>
      </c>
      <c r="B469" s="34" t="s">
        <v>15028</v>
      </c>
      <c r="C469" s="34" t="s">
        <v>208</v>
      </c>
      <c r="D469" s="34" t="s">
        <v>60</v>
      </c>
      <c r="E469" s="34" t="s">
        <v>3681</v>
      </c>
      <c r="F469" s="35" t="s">
        <v>175</v>
      </c>
    </row>
    <row r="470" spans="1:6" hidden="1">
      <c r="A470" s="32">
        <v>27073</v>
      </c>
      <c r="B470" s="34" t="s">
        <v>15029</v>
      </c>
      <c r="C470" s="34" t="s">
        <v>208</v>
      </c>
      <c r="D470" s="34" t="s">
        <v>90</v>
      </c>
      <c r="E470" s="34" t="s">
        <v>227</v>
      </c>
      <c r="F470" s="35" t="s">
        <v>175</v>
      </c>
    </row>
    <row r="471" spans="1:6" hidden="1">
      <c r="A471" s="32">
        <v>27075</v>
      </c>
      <c r="B471" s="34" t="s">
        <v>5452</v>
      </c>
      <c r="C471" s="34" t="s">
        <v>208</v>
      </c>
      <c r="D471" s="34" t="s">
        <v>90</v>
      </c>
      <c r="E471" s="34" t="s">
        <v>227</v>
      </c>
      <c r="F471" s="35" t="s">
        <v>175</v>
      </c>
    </row>
    <row r="472" spans="1:6" hidden="1">
      <c r="A472" s="32">
        <v>27077</v>
      </c>
      <c r="B472" s="34" t="s">
        <v>15030</v>
      </c>
      <c r="C472" s="34" t="s">
        <v>208</v>
      </c>
      <c r="D472" s="34" t="s">
        <v>60</v>
      </c>
      <c r="E472" s="34" t="s">
        <v>227</v>
      </c>
      <c r="F472" s="35" t="s">
        <v>175</v>
      </c>
    </row>
    <row r="473" spans="1:6" hidden="1">
      <c r="A473" s="32">
        <v>27086</v>
      </c>
      <c r="B473" s="34" t="s">
        <v>15031</v>
      </c>
      <c r="C473" s="34" t="s">
        <v>208</v>
      </c>
      <c r="D473" s="34" t="s">
        <v>60</v>
      </c>
      <c r="E473" s="34" t="s">
        <v>189</v>
      </c>
      <c r="F473" s="35" t="s">
        <v>32</v>
      </c>
    </row>
    <row r="474" spans="1:6" hidden="1">
      <c r="A474" s="32">
        <v>27099</v>
      </c>
      <c r="B474" s="34" t="s">
        <v>15032</v>
      </c>
      <c r="C474" s="34" t="s">
        <v>208</v>
      </c>
      <c r="D474" s="34" t="s">
        <v>90</v>
      </c>
      <c r="E474" s="34" t="s">
        <v>227</v>
      </c>
      <c r="F474" s="35" t="s">
        <v>175</v>
      </c>
    </row>
    <row r="475" spans="1:6" hidden="1">
      <c r="A475" s="32">
        <v>27150</v>
      </c>
      <c r="B475" s="34" t="s">
        <v>15033</v>
      </c>
      <c r="C475" s="34" t="s">
        <v>208</v>
      </c>
      <c r="D475" s="34" t="s">
        <v>60</v>
      </c>
      <c r="E475" s="34" t="s">
        <v>189</v>
      </c>
      <c r="F475" s="35" t="s">
        <v>32</v>
      </c>
    </row>
    <row r="476" spans="1:6" hidden="1">
      <c r="A476" s="32">
        <v>27160</v>
      </c>
      <c r="B476" s="34" t="s">
        <v>15034</v>
      </c>
      <c r="C476" s="34" t="s">
        <v>208</v>
      </c>
      <c r="D476" s="34" t="s">
        <v>60</v>
      </c>
      <c r="E476" s="34" t="s">
        <v>189</v>
      </c>
      <c r="F476" s="35" t="s">
        <v>32</v>
      </c>
    </row>
    <row r="477" spans="1:6" hidden="1">
      <c r="A477" s="32">
        <v>27205</v>
      </c>
      <c r="B477" s="34" t="s">
        <v>15035</v>
      </c>
      <c r="C477" s="34" t="s">
        <v>208</v>
      </c>
      <c r="D477" s="34" t="s">
        <v>90</v>
      </c>
      <c r="E477" s="34" t="s">
        <v>227</v>
      </c>
      <c r="F477" s="35" t="s">
        <v>175</v>
      </c>
    </row>
    <row r="478" spans="1:6" hidden="1">
      <c r="A478" s="32">
        <v>27135</v>
      </c>
      <c r="B478" s="34" t="s">
        <v>209</v>
      </c>
      <c r="C478" s="34" t="s">
        <v>208</v>
      </c>
      <c r="D478" s="34" t="s">
        <v>60</v>
      </c>
      <c r="E478" s="34" t="s">
        <v>189</v>
      </c>
      <c r="F478" s="35" t="s">
        <v>32</v>
      </c>
    </row>
    <row r="479" spans="1:6" hidden="1">
      <c r="A479" s="32">
        <v>27245</v>
      </c>
      <c r="B479" s="34" t="s">
        <v>1545</v>
      </c>
      <c r="C479" s="34" t="s">
        <v>208</v>
      </c>
      <c r="D479" s="34" t="s">
        <v>90</v>
      </c>
      <c r="E479" s="34" t="s">
        <v>189</v>
      </c>
      <c r="F479" s="35" t="s">
        <v>32</v>
      </c>
    </row>
    <row r="480" spans="1:6" hidden="1">
      <c r="A480" s="32">
        <v>27250</v>
      </c>
      <c r="B480" s="34" t="s">
        <v>15036</v>
      </c>
      <c r="C480" s="34" t="s">
        <v>208</v>
      </c>
      <c r="D480" s="34" t="s">
        <v>76</v>
      </c>
      <c r="E480" s="34" t="s">
        <v>15037</v>
      </c>
      <c r="F480" s="35" t="s">
        <v>175</v>
      </c>
    </row>
    <row r="481" spans="1:6" hidden="1">
      <c r="A481" s="32">
        <v>27361</v>
      </c>
      <c r="B481" s="34" t="s">
        <v>223</v>
      </c>
      <c r="C481" s="34" t="s">
        <v>208</v>
      </c>
      <c r="D481" s="34" t="s">
        <v>90</v>
      </c>
      <c r="E481" s="34" t="s">
        <v>227</v>
      </c>
      <c r="F481" s="35" t="s">
        <v>175</v>
      </c>
    </row>
    <row r="482" spans="1:6" hidden="1">
      <c r="A482" s="32">
        <v>27372</v>
      </c>
      <c r="B482" s="34" t="s">
        <v>15038</v>
      </c>
      <c r="C482" s="34" t="s">
        <v>208</v>
      </c>
      <c r="D482" s="34" t="s">
        <v>60</v>
      </c>
      <c r="E482" s="34" t="s">
        <v>176</v>
      </c>
      <c r="F482" s="35" t="s">
        <v>175</v>
      </c>
    </row>
    <row r="483" spans="1:6" hidden="1">
      <c r="A483" s="32">
        <v>27413</v>
      </c>
      <c r="B483" s="34" t="s">
        <v>15039</v>
      </c>
      <c r="C483" s="34" t="s">
        <v>208</v>
      </c>
      <c r="D483" s="34" t="s">
        <v>60</v>
      </c>
      <c r="E483" s="34" t="s">
        <v>189</v>
      </c>
      <c r="F483" s="35" t="s">
        <v>32</v>
      </c>
    </row>
    <row r="484" spans="1:6" hidden="1">
      <c r="A484" s="32">
        <v>27425</v>
      </c>
      <c r="B484" s="34" t="s">
        <v>15040</v>
      </c>
      <c r="C484" s="34" t="s">
        <v>208</v>
      </c>
      <c r="D484" s="34" t="s">
        <v>60</v>
      </c>
      <c r="E484" s="34" t="s">
        <v>189</v>
      </c>
      <c r="F484" s="35" t="s">
        <v>32</v>
      </c>
    </row>
    <row r="485" spans="1:6" hidden="1">
      <c r="A485" s="32">
        <v>27430</v>
      </c>
      <c r="B485" s="34" t="s">
        <v>15041</v>
      </c>
      <c r="C485" s="34" t="s">
        <v>208</v>
      </c>
      <c r="D485" s="34" t="s">
        <v>60</v>
      </c>
      <c r="E485" s="34" t="s">
        <v>189</v>
      </c>
      <c r="F485" s="35" t="s">
        <v>32</v>
      </c>
    </row>
    <row r="486" spans="1:6" hidden="1">
      <c r="A486" s="32">
        <v>27450</v>
      </c>
      <c r="B486" s="34" t="s">
        <v>15042</v>
      </c>
      <c r="C486" s="34" t="s">
        <v>208</v>
      </c>
      <c r="D486" s="34" t="s">
        <v>60</v>
      </c>
      <c r="E486" s="34" t="s">
        <v>189</v>
      </c>
      <c r="F486" s="35" t="s">
        <v>32</v>
      </c>
    </row>
    <row r="487" spans="1:6" hidden="1">
      <c r="A487" s="32">
        <v>27491</v>
      </c>
      <c r="B487" s="34" t="s">
        <v>15043</v>
      </c>
      <c r="C487" s="34" t="s">
        <v>208</v>
      </c>
      <c r="D487" s="34" t="s">
        <v>90</v>
      </c>
      <c r="E487" s="34" t="s">
        <v>227</v>
      </c>
      <c r="F487" s="35" t="s">
        <v>175</v>
      </c>
    </row>
    <row r="488" spans="1:6" hidden="1">
      <c r="A488" s="32">
        <v>27495</v>
      </c>
      <c r="B488" s="34" t="s">
        <v>1474</v>
      </c>
      <c r="C488" s="34" t="s">
        <v>208</v>
      </c>
      <c r="D488" s="34" t="s">
        <v>90</v>
      </c>
      <c r="E488" s="34" t="s">
        <v>227</v>
      </c>
      <c r="F488" s="35" t="s">
        <v>175</v>
      </c>
    </row>
    <row r="489" spans="1:6" hidden="1">
      <c r="A489" s="32">
        <v>27001</v>
      </c>
      <c r="B489" s="34" t="s">
        <v>5523</v>
      </c>
      <c r="C489" s="34" t="s">
        <v>208</v>
      </c>
      <c r="D489" s="34" t="s">
        <v>90</v>
      </c>
      <c r="E489" s="34" t="s">
        <v>227</v>
      </c>
      <c r="F489" s="35" t="s">
        <v>175</v>
      </c>
    </row>
    <row r="490" spans="1:6" hidden="1">
      <c r="A490" s="32">
        <v>27580</v>
      </c>
      <c r="B490" s="34" t="s">
        <v>15044</v>
      </c>
      <c r="C490" s="34" t="s">
        <v>208</v>
      </c>
      <c r="D490" s="34" t="s">
        <v>60</v>
      </c>
      <c r="E490" s="34" t="s">
        <v>189</v>
      </c>
      <c r="F490" s="35" t="s">
        <v>32</v>
      </c>
    </row>
    <row r="491" spans="1:6" hidden="1">
      <c r="A491" s="32">
        <v>27600</v>
      </c>
      <c r="B491" s="34" t="s">
        <v>5795</v>
      </c>
      <c r="C491" s="34" t="s">
        <v>208</v>
      </c>
      <c r="D491" s="34" t="s">
        <v>90</v>
      </c>
      <c r="E491" s="34" t="s">
        <v>227</v>
      </c>
      <c r="F491" s="35" t="s">
        <v>175</v>
      </c>
    </row>
    <row r="492" spans="1:6" hidden="1">
      <c r="A492" s="32">
        <v>27660</v>
      </c>
      <c r="B492" s="34" t="s">
        <v>15045</v>
      </c>
      <c r="C492" s="34" t="s">
        <v>208</v>
      </c>
      <c r="D492" s="34" t="s">
        <v>94</v>
      </c>
      <c r="E492" s="34" t="s">
        <v>189</v>
      </c>
      <c r="F492" s="35" t="s">
        <v>32</v>
      </c>
    </row>
    <row r="493" spans="1:6" hidden="1">
      <c r="A493" s="32">
        <v>27745</v>
      </c>
      <c r="B493" s="34" t="s">
        <v>15046</v>
      </c>
      <c r="C493" s="34" t="s">
        <v>208</v>
      </c>
      <c r="D493" s="34" t="s">
        <v>90</v>
      </c>
      <c r="E493" s="34" t="s">
        <v>227</v>
      </c>
      <c r="F493" s="35" t="s">
        <v>175</v>
      </c>
    </row>
    <row r="494" spans="1:6" hidden="1">
      <c r="A494" s="32">
        <v>27787</v>
      </c>
      <c r="B494" s="34" t="s">
        <v>6023</v>
      </c>
      <c r="C494" s="34" t="s">
        <v>208</v>
      </c>
      <c r="D494" s="34" t="s">
        <v>90</v>
      </c>
      <c r="E494" s="34" t="s">
        <v>227</v>
      </c>
      <c r="F494" s="35" t="s">
        <v>175</v>
      </c>
    </row>
    <row r="495" spans="1:6" hidden="1">
      <c r="A495" s="32">
        <v>27800</v>
      </c>
      <c r="B495" s="34" t="s">
        <v>13937</v>
      </c>
      <c r="C495" s="34" t="s">
        <v>208</v>
      </c>
      <c r="D495" s="34" t="s">
        <v>60</v>
      </c>
      <c r="E495" s="34" t="s">
        <v>176</v>
      </c>
      <c r="F495" s="35" t="s">
        <v>175</v>
      </c>
    </row>
    <row r="496" spans="1:6" hidden="1">
      <c r="A496" s="32">
        <v>27810</v>
      </c>
      <c r="B496" s="34" t="s">
        <v>3507</v>
      </c>
      <c r="C496" s="34" t="s">
        <v>208</v>
      </c>
      <c r="D496" s="34" t="s">
        <v>60</v>
      </c>
      <c r="E496" s="34" t="s">
        <v>189</v>
      </c>
      <c r="F496" s="35" t="s">
        <v>32</v>
      </c>
    </row>
    <row r="497" spans="1:6" hidden="1">
      <c r="A497" s="32">
        <v>23079</v>
      </c>
      <c r="B497" s="33" t="s">
        <v>14894</v>
      </c>
      <c r="C497" s="34" t="s">
        <v>612</v>
      </c>
      <c r="D497" s="34" t="s">
        <v>91</v>
      </c>
      <c r="E497" s="34" t="s">
        <v>189</v>
      </c>
      <c r="F497" s="35" t="s">
        <v>28</v>
      </c>
    </row>
    <row r="498" spans="1:6" hidden="1">
      <c r="A498" s="32">
        <v>23168</v>
      </c>
      <c r="B498" s="33" t="s">
        <v>15047</v>
      </c>
      <c r="C498" s="34" t="s">
        <v>612</v>
      </c>
      <c r="D498" s="34" t="s">
        <v>91</v>
      </c>
      <c r="E498" s="34" t="s">
        <v>189</v>
      </c>
      <c r="F498" s="35" t="s">
        <v>30</v>
      </c>
    </row>
    <row r="499" spans="1:6" hidden="1">
      <c r="A499" s="32">
        <v>23678</v>
      </c>
      <c r="B499" s="33" t="s">
        <v>1258</v>
      </c>
      <c r="C499" s="34" t="s">
        <v>612</v>
      </c>
      <c r="D499" s="34" t="s">
        <v>91</v>
      </c>
      <c r="E499" s="34" t="s">
        <v>189</v>
      </c>
      <c r="F499" s="35" t="s">
        <v>28</v>
      </c>
    </row>
    <row r="500" spans="1:6" hidden="1">
      <c r="A500" s="32">
        <v>23068</v>
      </c>
      <c r="B500" s="34" t="s">
        <v>1391</v>
      </c>
      <c r="C500" s="34" t="s">
        <v>612</v>
      </c>
      <c r="D500" s="34" t="s">
        <v>91</v>
      </c>
      <c r="E500" s="34" t="s">
        <v>189</v>
      </c>
      <c r="F500" s="35" t="s">
        <v>30</v>
      </c>
    </row>
    <row r="501" spans="1:6" hidden="1">
      <c r="A501" s="32">
        <v>23090</v>
      </c>
      <c r="B501" s="34" t="s">
        <v>7379</v>
      </c>
      <c r="C501" s="34" t="s">
        <v>612</v>
      </c>
      <c r="D501" s="34" t="s">
        <v>91</v>
      </c>
      <c r="E501" s="34" t="s">
        <v>189</v>
      </c>
      <c r="F501" s="35" t="s">
        <v>28</v>
      </c>
    </row>
    <row r="502" spans="1:6" hidden="1">
      <c r="A502" s="32">
        <v>23162</v>
      </c>
      <c r="B502" s="34" t="s">
        <v>1497</v>
      </c>
      <c r="C502" s="34" t="s">
        <v>612</v>
      </c>
      <c r="D502" s="34" t="s">
        <v>91</v>
      </c>
      <c r="E502" s="34" t="s">
        <v>189</v>
      </c>
      <c r="F502" s="35" t="s">
        <v>25</v>
      </c>
    </row>
    <row r="503" spans="1:6" hidden="1">
      <c r="A503" s="32">
        <v>23182</v>
      </c>
      <c r="B503" s="34" t="s">
        <v>13214</v>
      </c>
      <c r="C503" s="34" t="s">
        <v>612</v>
      </c>
      <c r="D503" s="34" t="s">
        <v>91</v>
      </c>
      <c r="E503" s="34" t="s">
        <v>189</v>
      </c>
      <c r="F503" s="35" t="s">
        <v>28</v>
      </c>
    </row>
    <row r="504" spans="1:6" hidden="1">
      <c r="A504" s="32">
        <v>23189</v>
      </c>
      <c r="B504" s="34" t="s">
        <v>12102</v>
      </c>
      <c r="C504" s="34" t="s">
        <v>612</v>
      </c>
      <c r="D504" s="34" t="s">
        <v>91</v>
      </c>
      <c r="E504" s="34" t="s">
        <v>189</v>
      </c>
      <c r="F504" s="35" t="s">
        <v>28</v>
      </c>
    </row>
    <row r="505" spans="1:6" hidden="1">
      <c r="A505" s="32">
        <v>23300</v>
      </c>
      <c r="B505" s="34" t="s">
        <v>839</v>
      </c>
      <c r="C505" s="34" t="s">
        <v>612</v>
      </c>
      <c r="D505" s="34" t="s">
        <v>91</v>
      </c>
      <c r="E505" s="34" t="s">
        <v>189</v>
      </c>
      <c r="F505" s="35" t="s">
        <v>28</v>
      </c>
    </row>
    <row r="506" spans="1:6" hidden="1">
      <c r="A506" s="32">
        <v>23350</v>
      </c>
      <c r="B506" s="34" t="s">
        <v>15048</v>
      </c>
      <c r="C506" s="34" t="s">
        <v>612</v>
      </c>
      <c r="D506" s="34" t="s">
        <v>91</v>
      </c>
      <c r="E506" s="34" t="s">
        <v>189</v>
      </c>
      <c r="F506" s="35" t="s">
        <v>28</v>
      </c>
    </row>
    <row r="507" spans="1:6" hidden="1">
      <c r="A507" s="32">
        <v>23417</v>
      </c>
      <c r="B507" s="34" t="s">
        <v>6638</v>
      </c>
      <c r="C507" s="34" t="s">
        <v>612</v>
      </c>
      <c r="D507" s="34" t="s">
        <v>91</v>
      </c>
      <c r="E507" s="34" t="s">
        <v>189</v>
      </c>
      <c r="F507" s="35" t="s">
        <v>28</v>
      </c>
    </row>
    <row r="508" spans="1:6" hidden="1">
      <c r="A508" s="32">
        <v>23419</v>
      </c>
      <c r="B508" s="34" t="s">
        <v>15049</v>
      </c>
      <c r="C508" s="34" t="s">
        <v>612</v>
      </c>
      <c r="D508" s="34" t="s">
        <v>91</v>
      </c>
      <c r="E508" s="34" t="s">
        <v>189</v>
      </c>
      <c r="F508" s="35" t="s">
        <v>28</v>
      </c>
    </row>
    <row r="509" spans="1:6" hidden="1">
      <c r="A509" s="32">
        <v>23464</v>
      </c>
      <c r="B509" s="34" t="s">
        <v>15050</v>
      </c>
      <c r="C509" s="34" t="s">
        <v>612</v>
      </c>
      <c r="D509" s="34" t="s">
        <v>91</v>
      </c>
      <c r="E509" s="34" t="s">
        <v>189</v>
      </c>
      <c r="F509" s="35" t="s">
        <v>28</v>
      </c>
    </row>
    <row r="510" spans="1:6" hidden="1">
      <c r="A510" s="32">
        <v>23466</v>
      </c>
      <c r="B510" s="34" t="s">
        <v>6862</v>
      </c>
      <c r="C510" s="34" t="s">
        <v>612</v>
      </c>
      <c r="D510" s="34" t="s">
        <v>91</v>
      </c>
      <c r="E510" s="34" t="s">
        <v>189</v>
      </c>
      <c r="F510" s="35" t="s">
        <v>32</v>
      </c>
    </row>
    <row r="511" spans="1:6" hidden="1">
      <c r="A511" s="32">
        <v>23001</v>
      </c>
      <c r="B511" s="34" t="s">
        <v>91</v>
      </c>
      <c r="C511" s="34" t="s">
        <v>612</v>
      </c>
      <c r="D511" s="34" t="s">
        <v>91</v>
      </c>
      <c r="E511" s="34" t="s">
        <v>189</v>
      </c>
      <c r="F511" s="35" t="s">
        <v>25</v>
      </c>
    </row>
    <row r="512" spans="1:6" hidden="1">
      <c r="A512" s="32">
        <v>23500</v>
      </c>
      <c r="B512" s="34" t="s">
        <v>6833</v>
      </c>
      <c r="C512" s="34" t="s">
        <v>612</v>
      </c>
      <c r="D512" s="34" t="s">
        <v>91</v>
      </c>
      <c r="E512" s="34" t="s">
        <v>189</v>
      </c>
      <c r="F512" s="35" t="s">
        <v>30</v>
      </c>
    </row>
    <row r="513" spans="1:6" hidden="1">
      <c r="A513" s="32">
        <v>23555</v>
      </c>
      <c r="B513" s="34" t="s">
        <v>2072</v>
      </c>
      <c r="C513" s="34" t="s">
        <v>612</v>
      </c>
      <c r="D513" s="34" t="s">
        <v>91</v>
      </c>
      <c r="E513" s="34" t="s">
        <v>189</v>
      </c>
      <c r="F513" s="35" t="s">
        <v>28</v>
      </c>
    </row>
    <row r="514" spans="1:6" hidden="1">
      <c r="A514" s="32">
        <v>23570</v>
      </c>
      <c r="B514" s="34" t="s">
        <v>15051</v>
      </c>
      <c r="C514" s="34" t="s">
        <v>612</v>
      </c>
      <c r="D514" s="34" t="s">
        <v>91</v>
      </c>
      <c r="E514" s="34" t="s">
        <v>189</v>
      </c>
      <c r="F514" s="35" t="s">
        <v>28</v>
      </c>
    </row>
    <row r="515" spans="1:6" hidden="1">
      <c r="A515" s="32">
        <v>23574</v>
      </c>
      <c r="B515" s="34" t="s">
        <v>13339</v>
      </c>
      <c r="C515" s="34" t="s">
        <v>612</v>
      </c>
      <c r="D515" s="34" t="s">
        <v>91</v>
      </c>
      <c r="E515" s="34" t="s">
        <v>189</v>
      </c>
      <c r="F515" s="35" t="s">
        <v>30</v>
      </c>
    </row>
    <row r="516" spans="1:6" hidden="1">
      <c r="A516" s="32">
        <v>23580</v>
      </c>
      <c r="B516" s="34" t="s">
        <v>1463</v>
      </c>
      <c r="C516" s="34" t="s">
        <v>612</v>
      </c>
      <c r="D516" s="34" t="s">
        <v>91</v>
      </c>
      <c r="E516" s="34" t="s">
        <v>189</v>
      </c>
      <c r="F516" s="35" t="s">
        <v>32</v>
      </c>
    </row>
    <row r="517" spans="1:6" hidden="1">
      <c r="A517" s="32">
        <v>23586</v>
      </c>
      <c r="B517" s="34" t="s">
        <v>15052</v>
      </c>
      <c r="C517" s="34" t="s">
        <v>612</v>
      </c>
      <c r="D517" s="34" t="s">
        <v>91</v>
      </c>
      <c r="E517" s="34" t="s">
        <v>189</v>
      </c>
      <c r="F517" s="35" t="s">
        <v>28</v>
      </c>
    </row>
    <row r="518" spans="1:6" hidden="1">
      <c r="A518" s="32">
        <v>23660</v>
      </c>
      <c r="B518" s="34" t="s">
        <v>4735</v>
      </c>
      <c r="C518" s="34" t="s">
        <v>612</v>
      </c>
      <c r="D518" s="34" t="s">
        <v>91</v>
      </c>
      <c r="E518" s="34" t="s">
        <v>189</v>
      </c>
      <c r="F518" s="35" t="s">
        <v>28</v>
      </c>
    </row>
    <row r="519" spans="1:6" hidden="1">
      <c r="A519" s="32">
        <v>23670</v>
      </c>
      <c r="B519" s="34" t="s">
        <v>15053</v>
      </c>
      <c r="C519" s="34" t="s">
        <v>612</v>
      </c>
      <c r="D519" s="34" t="s">
        <v>91</v>
      </c>
      <c r="E519" s="34" t="s">
        <v>189</v>
      </c>
      <c r="F519" s="35" t="s">
        <v>28</v>
      </c>
    </row>
    <row r="520" spans="1:6" hidden="1">
      <c r="A520" s="32">
        <v>23672</v>
      </c>
      <c r="B520" s="34" t="s">
        <v>6484</v>
      </c>
      <c r="C520" s="34" t="s">
        <v>612</v>
      </c>
      <c r="D520" s="34" t="s">
        <v>91</v>
      </c>
      <c r="E520" s="34" t="s">
        <v>189</v>
      </c>
      <c r="F520" s="35" t="s">
        <v>28</v>
      </c>
    </row>
    <row r="521" spans="1:6" hidden="1">
      <c r="A521" s="32">
        <v>23675</v>
      </c>
      <c r="B521" s="34" t="s">
        <v>613</v>
      </c>
      <c r="C521" s="34" t="s">
        <v>612</v>
      </c>
      <c r="D521" s="34" t="s">
        <v>91</v>
      </c>
      <c r="E521" s="34" t="s">
        <v>189</v>
      </c>
      <c r="F521" s="35" t="s">
        <v>28</v>
      </c>
    </row>
    <row r="522" spans="1:6" hidden="1">
      <c r="A522" s="32">
        <v>23686</v>
      </c>
      <c r="B522" s="34" t="s">
        <v>13349</v>
      </c>
      <c r="C522" s="34" t="s">
        <v>612</v>
      </c>
      <c r="D522" s="34" t="s">
        <v>91</v>
      </c>
      <c r="E522" s="34" t="s">
        <v>189</v>
      </c>
      <c r="F522" s="35" t="s">
        <v>28</v>
      </c>
    </row>
    <row r="523" spans="1:6" hidden="1">
      <c r="A523" s="32">
        <v>23807</v>
      </c>
      <c r="B523" s="34" t="s">
        <v>1446</v>
      </c>
      <c r="C523" s="34" t="s">
        <v>612</v>
      </c>
      <c r="D523" s="34" t="s">
        <v>91</v>
      </c>
      <c r="E523" s="34" t="s">
        <v>189</v>
      </c>
      <c r="F523" s="35" t="s">
        <v>30</v>
      </c>
    </row>
    <row r="524" spans="1:6" hidden="1">
      <c r="A524" s="32">
        <v>23855</v>
      </c>
      <c r="B524" s="34" t="s">
        <v>15054</v>
      </c>
      <c r="C524" s="34" t="s">
        <v>612</v>
      </c>
      <c r="D524" s="34" t="s">
        <v>91</v>
      </c>
      <c r="E524" s="34" t="s">
        <v>189</v>
      </c>
      <c r="F524" s="35" t="s">
        <v>30</v>
      </c>
    </row>
    <row r="525" spans="1:6" hidden="1">
      <c r="A525" s="32">
        <v>25019</v>
      </c>
      <c r="B525" s="33" t="s">
        <v>3703</v>
      </c>
      <c r="C525" s="34" t="s">
        <v>298</v>
      </c>
      <c r="D525" s="34" t="s">
        <v>68</v>
      </c>
      <c r="E525" s="34" t="s">
        <v>189</v>
      </c>
      <c r="F525" s="35" t="s">
        <v>28</v>
      </c>
    </row>
    <row r="526" spans="1:6" hidden="1">
      <c r="A526" s="32">
        <v>25120</v>
      </c>
      <c r="B526" s="36" t="s">
        <v>15055</v>
      </c>
      <c r="C526" s="34" t="s">
        <v>298</v>
      </c>
      <c r="D526" s="34" t="s">
        <v>68</v>
      </c>
      <c r="E526" s="34" t="s">
        <v>189</v>
      </c>
      <c r="F526" s="35" t="s">
        <v>30</v>
      </c>
    </row>
    <row r="527" spans="1:6" hidden="1">
      <c r="A527" s="32">
        <v>25258</v>
      </c>
      <c r="B527" s="36" t="s">
        <v>14874</v>
      </c>
      <c r="C527" s="34" t="s">
        <v>298</v>
      </c>
      <c r="D527" s="34" t="s">
        <v>68</v>
      </c>
      <c r="E527" s="34" t="s">
        <v>189</v>
      </c>
      <c r="F527" s="35" t="s">
        <v>30</v>
      </c>
    </row>
    <row r="528" spans="1:6" hidden="1">
      <c r="A528" s="32">
        <v>25312</v>
      </c>
      <c r="B528" s="36" t="s">
        <v>250</v>
      </c>
      <c r="C528" s="34" t="s">
        <v>298</v>
      </c>
      <c r="D528" s="34" t="s">
        <v>68</v>
      </c>
      <c r="E528" s="34" t="s">
        <v>189</v>
      </c>
      <c r="F528" s="35" t="s">
        <v>28</v>
      </c>
    </row>
    <row r="529" spans="1:6" hidden="1">
      <c r="A529" s="32">
        <v>25402</v>
      </c>
      <c r="B529" s="36" t="s">
        <v>201</v>
      </c>
      <c r="C529" s="34" t="s">
        <v>298</v>
      </c>
      <c r="D529" s="34" t="s">
        <v>68</v>
      </c>
      <c r="E529" s="34" t="s">
        <v>189</v>
      </c>
      <c r="F529" s="35" t="s">
        <v>28</v>
      </c>
    </row>
    <row r="530" spans="1:6" hidden="1">
      <c r="A530" s="32">
        <v>25473</v>
      </c>
      <c r="B530" s="33" t="s">
        <v>2418</v>
      </c>
      <c r="C530" s="34" t="s">
        <v>298</v>
      </c>
      <c r="D530" s="34" t="s">
        <v>68</v>
      </c>
      <c r="E530" s="34" t="s">
        <v>189</v>
      </c>
      <c r="F530" s="35" t="s">
        <v>25</v>
      </c>
    </row>
    <row r="531" spans="1:6" hidden="1">
      <c r="A531" s="32">
        <v>25483</v>
      </c>
      <c r="B531" s="33" t="s">
        <v>162</v>
      </c>
      <c r="C531" s="34" t="s">
        <v>298</v>
      </c>
      <c r="D531" s="34" t="s">
        <v>68</v>
      </c>
      <c r="E531" s="34" t="s">
        <v>189</v>
      </c>
      <c r="F531" s="35" t="s">
        <v>30</v>
      </c>
    </row>
    <row r="532" spans="1:6" hidden="1">
      <c r="A532" s="32">
        <v>25612</v>
      </c>
      <c r="B532" s="33" t="s">
        <v>789</v>
      </c>
      <c r="C532" s="34" t="s">
        <v>298</v>
      </c>
      <c r="D532" s="34" t="s">
        <v>68</v>
      </c>
      <c r="E532" s="34" t="s">
        <v>189</v>
      </c>
      <c r="F532" s="35" t="s">
        <v>30</v>
      </c>
    </row>
    <row r="533" spans="1:6" hidden="1">
      <c r="A533" s="32">
        <v>25649</v>
      </c>
      <c r="B533" s="33" t="s">
        <v>4986</v>
      </c>
      <c r="C533" s="34" t="s">
        <v>298</v>
      </c>
      <c r="D533" s="34" t="s">
        <v>68</v>
      </c>
      <c r="E533" s="34" t="s">
        <v>189</v>
      </c>
      <c r="F533" s="35" t="s">
        <v>30</v>
      </c>
    </row>
    <row r="534" spans="1:6" hidden="1">
      <c r="A534" s="32">
        <v>25653</v>
      </c>
      <c r="B534" s="36" t="s">
        <v>15056</v>
      </c>
      <c r="C534" s="34" t="s">
        <v>298</v>
      </c>
      <c r="D534" s="34" t="s">
        <v>68</v>
      </c>
      <c r="E534" s="34" t="s">
        <v>189</v>
      </c>
      <c r="F534" s="35" t="s">
        <v>30</v>
      </c>
    </row>
    <row r="535" spans="1:6" hidden="1">
      <c r="A535" s="32">
        <v>25658</v>
      </c>
      <c r="B535" s="33" t="s">
        <v>8325</v>
      </c>
      <c r="C535" s="34" t="s">
        <v>298</v>
      </c>
      <c r="D535" s="34" t="s">
        <v>68</v>
      </c>
      <c r="E535" s="34" t="s">
        <v>189</v>
      </c>
      <c r="F535" s="35" t="s">
        <v>28</v>
      </c>
    </row>
    <row r="536" spans="1:6" hidden="1">
      <c r="A536" s="32">
        <v>25506</v>
      </c>
      <c r="B536" s="33" t="s">
        <v>12656</v>
      </c>
      <c r="C536" s="34" t="s">
        <v>298</v>
      </c>
      <c r="D536" s="34" t="s">
        <v>68</v>
      </c>
      <c r="E536" s="34" t="s">
        <v>189</v>
      </c>
      <c r="F536" s="35" t="s">
        <v>30</v>
      </c>
    </row>
    <row r="537" spans="1:6" hidden="1">
      <c r="A537" s="32">
        <v>25001</v>
      </c>
      <c r="B537" s="34" t="s">
        <v>15057</v>
      </c>
      <c r="C537" s="34" t="s">
        <v>298</v>
      </c>
      <c r="D537" s="34" t="s">
        <v>68</v>
      </c>
      <c r="E537" s="34" t="s">
        <v>189</v>
      </c>
      <c r="F537" s="35" t="s">
        <v>30</v>
      </c>
    </row>
    <row r="538" spans="1:6" hidden="1">
      <c r="A538" s="32">
        <v>25035</v>
      </c>
      <c r="B538" s="34" t="s">
        <v>660</v>
      </c>
      <c r="C538" s="34" t="s">
        <v>298</v>
      </c>
      <c r="D538" s="34" t="s">
        <v>68</v>
      </c>
      <c r="E538" s="34" t="s">
        <v>189</v>
      </c>
      <c r="F538" s="35" t="s">
        <v>28</v>
      </c>
    </row>
    <row r="539" spans="1:6" hidden="1">
      <c r="A539" s="32">
        <v>25040</v>
      </c>
      <c r="B539" s="34" t="s">
        <v>4517</v>
      </c>
      <c r="C539" s="34" t="s">
        <v>298</v>
      </c>
      <c r="D539" s="34" t="s">
        <v>68</v>
      </c>
      <c r="E539" s="34" t="s">
        <v>189</v>
      </c>
      <c r="F539" s="35" t="s">
        <v>28</v>
      </c>
    </row>
    <row r="540" spans="1:6" hidden="1">
      <c r="A540" s="32">
        <v>25599</v>
      </c>
      <c r="B540" s="34" t="s">
        <v>15058</v>
      </c>
      <c r="C540" s="34" t="s">
        <v>298</v>
      </c>
      <c r="D540" s="34" t="s">
        <v>68</v>
      </c>
      <c r="E540" s="34" t="s">
        <v>189</v>
      </c>
      <c r="F540" s="35" t="s">
        <v>30</v>
      </c>
    </row>
    <row r="541" spans="1:6" hidden="1">
      <c r="A541" s="32">
        <v>25053</v>
      </c>
      <c r="B541" s="34" t="s">
        <v>8124</v>
      </c>
      <c r="C541" s="34" t="s">
        <v>298</v>
      </c>
      <c r="D541" s="34" t="s">
        <v>68</v>
      </c>
      <c r="E541" s="34" t="s">
        <v>189</v>
      </c>
      <c r="F541" s="35" t="s">
        <v>28</v>
      </c>
    </row>
    <row r="542" spans="1:6" hidden="1">
      <c r="A542" s="32">
        <v>25086</v>
      </c>
      <c r="B542" s="34" t="s">
        <v>15059</v>
      </c>
      <c r="C542" s="34" t="s">
        <v>298</v>
      </c>
      <c r="D542" s="34" t="s">
        <v>68</v>
      </c>
      <c r="E542" s="34" t="s">
        <v>189</v>
      </c>
      <c r="F542" s="35" t="s">
        <v>30</v>
      </c>
    </row>
    <row r="543" spans="1:6" hidden="1">
      <c r="A543" s="32">
        <v>25095</v>
      </c>
      <c r="B543" s="34" t="s">
        <v>15060</v>
      </c>
      <c r="C543" s="34" t="s">
        <v>298</v>
      </c>
      <c r="D543" s="34" t="s">
        <v>68</v>
      </c>
      <c r="E543" s="34" t="s">
        <v>189</v>
      </c>
      <c r="F543" s="35" t="s">
        <v>30</v>
      </c>
    </row>
    <row r="544" spans="1:6" hidden="1">
      <c r="A544" s="32">
        <v>11001</v>
      </c>
      <c r="B544" s="34" t="s">
        <v>68</v>
      </c>
      <c r="C544" s="34" t="s">
        <v>298</v>
      </c>
      <c r="D544" s="34" t="s">
        <v>68</v>
      </c>
      <c r="E544" s="34" t="s">
        <v>189</v>
      </c>
      <c r="F544" s="35" t="s">
        <v>25</v>
      </c>
    </row>
    <row r="545" spans="1:6" hidden="1">
      <c r="A545" s="32">
        <v>25099</v>
      </c>
      <c r="B545" s="34" t="s">
        <v>15061</v>
      </c>
      <c r="C545" s="34" t="s">
        <v>298</v>
      </c>
      <c r="D545" s="34" t="s">
        <v>68</v>
      </c>
      <c r="E545" s="34" t="s">
        <v>189</v>
      </c>
      <c r="F545" s="35" t="s">
        <v>28</v>
      </c>
    </row>
    <row r="546" spans="1:6" hidden="1">
      <c r="A546" s="32">
        <v>25123</v>
      </c>
      <c r="B546" s="34" t="s">
        <v>13483</v>
      </c>
      <c r="C546" s="34" t="s">
        <v>298</v>
      </c>
      <c r="D546" s="34" t="s">
        <v>68</v>
      </c>
      <c r="E546" s="34" t="s">
        <v>189</v>
      </c>
      <c r="F546" s="35" t="s">
        <v>28</v>
      </c>
    </row>
    <row r="547" spans="1:6" hidden="1">
      <c r="A547" s="32">
        <v>25126</v>
      </c>
      <c r="B547" s="34" t="s">
        <v>5177</v>
      </c>
      <c r="C547" s="34" t="s">
        <v>298</v>
      </c>
      <c r="D547" s="34" t="s">
        <v>68</v>
      </c>
      <c r="E547" s="34" t="s">
        <v>189</v>
      </c>
      <c r="F547" s="35" t="s">
        <v>28</v>
      </c>
    </row>
    <row r="548" spans="1:6" hidden="1">
      <c r="A548" s="32">
        <v>25148</v>
      </c>
      <c r="B548" s="34" t="s">
        <v>10441</v>
      </c>
      <c r="C548" s="34" t="s">
        <v>298</v>
      </c>
      <c r="D548" s="34" t="s">
        <v>68</v>
      </c>
      <c r="E548" s="34" t="s">
        <v>189</v>
      </c>
      <c r="F548" s="35" t="s">
        <v>30</v>
      </c>
    </row>
    <row r="549" spans="1:6" hidden="1">
      <c r="A549" s="32">
        <v>25151</v>
      </c>
      <c r="B549" s="34" t="s">
        <v>15062</v>
      </c>
      <c r="C549" s="34" t="s">
        <v>298</v>
      </c>
      <c r="D549" s="34" t="s">
        <v>68</v>
      </c>
      <c r="E549" s="34" t="s">
        <v>189</v>
      </c>
      <c r="F549" s="35" t="s">
        <v>28</v>
      </c>
    </row>
    <row r="550" spans="1:6" hidden="1">
      <c r="A550" s="32">
        <v>25154</v>
      </c>
      <c r="B550" s="34" t="s">
        <v>15063</v>
      </c>
      <c r="C550" s="34" t="s">
        <v>298</v>
      </c>
      <c r="D550" s="34" t="s">
        <v>68</v>
      </c>
      <c r="E550" s="34" t="s">
        <v>189</v>
      </c>
      <c r="F550" s="35" t="s">
        <v>30</v>
      </c>
    </row>
    <row r="551" spans="1:6" hidden="1">
      <c r="A551" s="32">
        <v>25168</v>
      </c>
      <c r="B551" s="34" t="s">
        <v>631</v>
      </c>
      <c r="C551" s="34" t="s">
        <v>298</v>
      </c>
      <c r="D551" s="34" t="s">
        <v>68</v>
      </c>
      <c r="E551" s="34" t="s">
        <v>189</v>
      </c>
      <c r="F551" s="35" t="s">
        <v>30</v>
      </c>
    </row>
    <row r="552" spans="1:6" hidden="1">
      <c r="A552" s="32">
        <v>25175</v>
      </c>
      <c r="B552" s="34" t="s">
        <v>5631</v>
      </c>
      <c r="C552" s="34" t="s">
        <v>298</v>
      </c>
      <c r="D552" s="34" t="s">
        <v>68</v>
      </c>
      <c r="E552" s="34" t="s">
        <v>189</v>
      </c>
      <c r="F552" s="35" t="s">
        <v>28</v>
      </c>
    </row>
    <row r="553" spans="1:6" hidden="1">
      <c r="A553" s="32">
        <v>25178</v>
      </c>
      <c r="B553" s="34" t="s">
        <v>11382</v>
      </c>
      <c r="C553" s="34" t="s">
        <v>298</v>
      </c>
      <c r="D553" s="34" t="s">
        <v>68</v>
      </c>
      <c r="E553" s="34" t="s">
        <v>189</v>
      </c>
      <c r="F553" s="35" t="s">
        <v>28</v>
      </c>
    </row>
    <row r="554" spans="1:6" hidden="1">
      <c r="A554" s="32">
        <v>25181</v>
      </c>
      <c r="B554" s="34" t="s">
        <v>9397</v>
      </c>
      <c r="C554" s="34" t="s">
        <v>298</v>
      </c>
      <c r="D554" s="34" t="s">
        <v>68</v>
      </c>
      <c r="E554" s="34" t="s">
        <v>189</v>
      </c>
      <c r="F554" s="35" t="s">
        <v>28</v>
      </c>
    </row>
    <row r="555" spans="1:6" hidden="1">
      <c r="A555" s="32">
        <v>25183</v>
      </c>
      <c r="B555" s="34" t="s">
        <v>586</v>
      </c>
      <c r="C555" s="34" t="s">
        <v>298</v>
      </c>
      <c r="D555" s="34" t="s">
        <v>98</v>
      </c>
      <c r="E555" s="34" t="s">
        <v>189</v>
      </c>
      <c r="F555" s="35" t="s">
        <v>28</v>
      </c>
    </row>
    <row r="556" spans="1:6" hidden="1">
      <c r="A556" s="32">
        <v>25200</v>
      </c>
      <c r="B556" s="34" t="s">
        <v>15064</v>
      </c>
      <c r="C556" s="34" t="s">
        <v>298</v>
      </c>
      <c r="D556" s="34" t="s">
        <v>68</v>
      </c>
      <c r="E556" s="34" t="s">
        <v>189</v>
      </c>
      <c r="F556" s="35" t="s">
        <v>28</v>
      </c>
    </row>
    <row r="557" spans="1:6" hidden="1">
      <c r="A557" s="32">
        <v>25214</v>
      </c>
      <c r="B557" s="34" t="s">
        <v>15065</v>
      </c>
      <c r="C557" s="34" t="s">
        <v>298</v>
      </c>
      <c r="D557" s="34" t="s">
        <v>68</v>
      </c>
      <c r="E557" s="34" t="s">
        <v>189</v>
      </c>
      <c r="F557" s="35" t="s">
        <v>28</v>
      </c>
    </row>
    <row r="558" spans="1:6" hidden="1">
      <c r="A558" s="32">
        <v>25224</v>
      </c>
      <c r="B558" s="34" t="s">
        <v>15066</v>
      </c>
      <c r="C558" s="34" t="s">
        <v>298</v>
      </c>
      <c r="D558" s="34" t="s">
        <v>68</v>
      </c>
      <c r="E558" s="34" t="s">
        <v>189</v>
      </c>
      <c r="F558" s="35" t="s">
        <v>30</v>
      </c>
    </row>
    <row r="559" spans="1:6" hidden="1">
      <c r="A559" s="32">
        <v>25245</v>
      </c>
      <c r="B559" s="34" t="s">
        <v>15067</v>
      </c>
      <c r="C559" s="34" t="s">
        <v>298</v>
      </c>
      <c r="D559" s="34" t="s">
        <v>68</v>
      </c>
      <c r="E559" s="34" t="s">
        <v>189</v>
      </c>
      <c r="F559" s="35" t="s">
        <v>28</v>
      </c>
    </row>
    <row r="560" spans="1:6" hidden="1">
      <c r="A560" s="32">
        <v>25260</v>
      </c>
      <c r="B560" s="34" t="s">
        <v>15068</v>
      </c>
      <c r="C560" s="34" t="s">
        <v>298</v>
      </c>
      <c r="D560" s="34" t="s">
        <v>68</v>
      </c>
      <c r="E560" s="34" t="s">
        <v>189</v>
      </c>
      <c r="F560" s="35" t="s">
        <v>28</v>
      </c>
    </row>
    <row r="561" spans="1:6" hidden="1">
      <c r="A561" s="32">
        <v>25269</v>
      </c>
      <c r="B561" s="34" t="s">
        <v>2329</v>
      </c>
      <c r="C561" s="34" t="s">
        <v>298</v>
      </c>
      <c r="D561" s="34" t="s">
        <v>68</v>
      </c>
      <c r="E561" s="34" t="s">
        <v>189</v>
      </c>
      <c r="F561" s="35" t="s">
        <v>28</v>
      </c>
    </row>
    <row r="562" spans="1:6" hidden="1">
      <c r="A562" s="32">
        <v>25279</v>
      </c>
      <c r="B562" s="34" t="s">
        <v>15069</v>
      </c>
      <c r="C562" s="34" t="s">
        <v>298</v>
      </c>
      <c r="D562" s="34" t="s">
        <v>68</v>
      </c>
      <c r="E562" s="34" t="s">
        <v>189</v>
      </c>
      <c r="F562" s="35" t="s">
        <v>28</v>
      </c>
    </row>
    <row r="563" spans="1:6" hidden="1">
      <c r="A563" s="32">
        <v>25281</v>
      </c>
      <c r="B563" s="34" t="s">
        <v>15070</v>
      </c>
      <c r="C563" s="34" t="s">
        <v>298</v>
      </c>
      <c r="D563" s="34" t="s">
        <v>68</v>
      </c>
      <c r="E563" s="34" t="s">
        <v>189</v>
      </c>
      <c r="F563" s="35" t="s">
        <v>28</v>
      </c>
    </row>
    <row r="564" spans="1:6" hidden="1">
      <c r="A564" s="32">
        <v>25286</v>
      </c>
      <c r="B564" s="34" t="s">
        <v>1667</v>
      </c>
      <c r="C564" s="34" t="s">
        <v>298</v>
      </c>
      <c r="D564" s="34" t="s">
        <v>68</v>
      </c>
      <c r="E564" s="34" t="s">
        <v>189</v>
      </c>
      <c r="F564" s="35" t="s">
        <v>28</v>
      </c>
    </row>
    <row r="565" spans="1:6" hidden="1">
      <c r="A565" s="32">
        <v>25288</v>
      </c>
      <c r="B565" s="34" t="s">
        <v>15071</v>
      </c>
      <c r="C565" s="34" t="s">
        <v>298</v>
      </c>
      <c r="D565" s="34" t="s">
        <v>68</v>
      </c>
      <c r="E565" s="34" t="s">
        <v>189</v>
      </c>
      <c r="F565" s="35" t="s">
        <v>30</v>
      </c>
    </row>
    <row r="566" spans="1:6" hidden="1">
      <c r="A566" s="32">
        <v>25290</v>
      </c>
      <c r="B566" s="34" t="s">
        <v>394</v>
      </c>
      <c r="C566" s="34" t="s">
        <v>298</v>
      </c>
      <c r="D566" s="34" t="s">
        <v>68</v>
      </c>
      <c r="E566" s="34" t="s">
        <v>189</v>
      </c>
      <c r="F566" s="35" t="s">
        <v>28</v>
      </c>
    </row>
    <row r="567" spans="1:6" hidden="1">
      <c r="A567" s="32">
        <v>25293</v>
      </c>
      <c r="B567" s="34" t="s">
        <v>15072</v>
      </c>
      <c r="C567" s="34" t="s">
        <v>298</v>
      </c>
      <c r="D567" s="34" t="s">
        <v>68</v>
      </c>
      <c r="E567" s="34" t="s">
        <v>189</v>
      </c>
      <c r="F567" s="35" t="s">
        <v>30</v>
      </c>
    </row>
    <row r="568" spans="1:6" hidden="1">
      <c r="A568" s="32">
        <v>25295</v>
      </c>
      <c r="B568" s="34" t="s">
        <v>2298</v>
      </c>
      <c r="C568" s="34" t="s">
        <v>298</v>
      </c>
      <c r="D568" s="34" t="s">
        <v>68</v>
      </c>
      <c r="E568" s="34" t="s">
        <v>189</v>
      </c>
      <c r="F568" s="35" t="s">
        <v>28</v>
      </c>
    </row>
    <row r="569" spans="1:6" hidden="1">
      <c r="A569" s="32">
        <v>25297</v>
      </c>
      <c r="B569" s="34" t="s">
        <v>4427</v>
      </c>
      <c r="C569" s="34" t="s">
        <v>298</v>
      </c>
      <c r="D569" s="34" t="s">
        <v>68</v>
      </c>
      <c r="E569" s="34" t="s">
        <v>189</v>
      </c>
      <c r="F569" s="35" t="s">
        <v>30</v>
      </c>
    </row>
    <row r="570" spans="1:6" hidden="1">
      <c r="A570" s="32">
        <v>25299</v>
      </c>
      <c r="B570" s="34" t="s">
        <v>15073</v>
      </c>
      <c r="C570" s="34" t="s">
        <v>298</v>
      </c>
      <c r="D570" s="34" t="s">
        <v>68</v>
      </c>
      <c r="E570" s="34" t="s">
        <v>189</v>
      </c>
      <c r="F570" s="35" t="s">
        <v>30</v>
      </c>
    </row>
    <row r="571" spans="1:6" hidden="1">
      <c r="A571" s="32">
        <v>25307</v>
      </c>
      <c r="B571" s="34" t="s">
        <v>1916</v>
      </c>
      <c r="C571" s="34" t="s">
        <v>298</v>
      </c>
      <c r="D571" s="34" t="s">
        <v>68</v>
      </c>
      <c r="E571" s="34" t="s">
        <v>189</v>
      </c>
      <c r="F571" s="35" t="s">
        <v>30</v>
      </c>
    </row>
    <row r="572" spans="1:6" hidden="1">
      <c r="A572" s="32">
        <v>25317</v>
      </c>
      <c r="B572" s="34" t="s">
        <v>8787</v>
      </c>
      <c r="C572" s="34" t="s">
        <v>298</v>
      </c>
      <c r="D572" s="34" t="s">
        <v>68</v>
      </c>
      <c r="E572" s="34" t="s">
        <v>189</v>
      </c>
      <c r="F572" s="35" t="s">
        <v>30</v>
      </c>
    </row>
    <row r="573" spans="1:6" hidden="1">
      <c r="A573" s="32">
        <v>25320</v>
      </c>
      <c r="B573" s="34" t="s">
        <v>6969</v>
      </c>
      <c r="C573" s="34" t="s">
        <v>298</v>
      </c>
      <c r="D573" s="34" t="s">
        <v>68</v>
      </c>
      <c r="E573" s="34" t="s">
        <v>189</v>
      </c>
      <c r="F573" s="35" t="s">
        <v>30</v>
      </c>
    </row>
    <row r="574" spans="1:6" hidden="1">
      <c r="A574" s="32">
        <v>25322</v>
      </c>
      <c r="B574" s="34" t="s">
        <v>15074</v>
      </c>
      <c r="C574" s="34" t="s">
        <v>298</v>
      </c>
      <c r="D574" s="34" t="s">
        <v>68</v>
      </c>
      <c r="E574" s="34" t="s">
        <v>189</v>
      </c>
      <c r="F574" s="35" t="s">
        <v>28</v>
      </c>
    </row>
    <row r="575" spans="1:6" hidden="1">
      <c r="A575" s="32">
        <v>25324</v>
      </c>
      <c r="B575" s="34" t="s">
        <v>15075</v>
      </c>
      <c r="C575" s="34" t="s">
        <v>298</v>
      </c>
      <c r="D575" s="34" t="s">
        <v>86</v>
      </c>
      <c r="E575" s="34" t="s">
        <v>189</v>
      </c>
      <c r="F575" s="35" t="s">
        <v>30</v>
      </c>
    </row>
    <row r="576" spans="1:6" hidden="1">
      <c r="A576" s="32">
        <v>25326</v>
      </c>
      <c r="B576" s="34" t="s">
        <v>11801</v>
      </c>
      <c r="C576" s="34" t="s">
        <v>298</v>
      </c>
      <c r="D576" s="34" t="s">
        <v>68</v>
      </c>
      <c r="E576" s="34" t="s">
        <v>189</v>
      </c>
      <c r="F576" s="35" t="s">
        <v>28</v>
      </c>
    </row>
    <row r="577" spans="1:6" hidden="1">
      <c r="A577" s="32">
        <v>25328</v>
      </c>
      <c r="B577" s="34" t="s">
        <v>15076</v>
      </c>
      <c r="C577" s="34" t="s">
        <v>298</v>
      </c>
      <c r="D577" s="34" t="s">
        <v>68</v>
      </c>
      <c r="E577" s="34" t="s">
        <v>189</v>
      </c>
      <c r="F577" s="35" t="s">
        <v>30</v>
      </c>
    </row>
    <row r="578" spans="1:6" hidden="1">
      <c r="A578" s="32">
        <v>25335</v>
      </c>
      <c r="B578" s="34" t="s">
        <v>15077</v>
      </c>
      <c r="C578" s="34" t="s">
        <v>298</v>
      </c>
      <c r="D578" s="34" t="s">
        <v>100</v>
      </c>
      <c r="E578" s="34" t="s">
        <v>189</v>
      </c>
      <c r="F578" s="35" t="s">
        <v>28</v>
      </c>
    </row>
    <row r="579" spans="1:6" hidden="1">
      <c r="A579" s="32">
        <v>25339</v>
      </c>
      <c r="B579" s="34" t="s">
        <v>15078</v>
      </c>
      <c r="C579" s="34" t="s">
        <v>298</v>
      </c>
      <c r="D579" s="34" t="s">
        <v>68</v>
      </c>
      <c r="E579" s="34" t="s">
        <v>189</v>
      </c>
      <c r="F579" s="35" t="s">
        <v>30</v>
      </c>
    </row>
    <row r="580" spans="1:6" hidden="1">
      <c r="A580" s="32">
        <v>25368</v>
      </c>
      <c r="B580" s="34" t="s">
        <v>15079</v>
      </c>
      <c r="C580" s="34" t="s">
        <v>298</v>
      </c>
      <c r="D580" s="34" t="s">
        <v>68</v>
      </c>
      <c r="E580" s="34" t="s">
        <v>189</v>
      </c>
      <c r="F580" s="35" t="s">
        <v>30</v>
      </c>
    </row>
    <row r="581" spans="1:6" hidden="1">
      <c r="A581" s="32">
        <v>25372</v>
      </c>
      <c r="B581" s="34" t="s">
        <v>15080</v>
      </c>
      <c r="C581" s="34" t="s">
        <v>298</v>
      </c>
      <c r="D581" s="34" t="s">
        <v>68</v>
      </c>
      <c r="E581" s="34" t="s">
        <v>189</v>
      </c>
      <c r="F581" s="35" t="s">
        <v>30</v>
      </c>
    </row>
    <row r="582" spans="1:6" hidden="1">
      <c r="A582" s="32">
        <v>25377</v>
      </c>
      <c r="B582" s="34" t="s">
        <v>15081</v>
      </c>
      <c r="C582" s="34" t="s">
        <v>298</v>
      </c>
      <c r="D582" s="34" t="s">
        <v>68</v>
      </c>
      <c r="E582" s="34" t="s">
        <v>189</v>
      </c>
      <c r="F582" s="35" t="s">
        <v>28</v>
      </c>
    </row>
    <row r="583" spans="1:6" hidden="1">
      <c r="A583" s="32">
        <v>25386</v>
      </c>
      <c r="B583" s="34" t="s">
        <v>605</v>
      </c>
      <c r="C583" s="34" t="s">
        <v>298</v>
      </c>
      <c r="D583" s="34" t="s">
        <v>68</v>
      </c>
      <c r="E583" s="34" t="s">
        <v>189</v>
      </c>
      <c r="F583" s="35" t="s">
        <v>28</v>
      </c>
    </row>
    <row r="584" spans="1:6" hidden="1">
      <c r="A584" s="32">
        <v>25394</v>
      </c>
      <c r="B584" s="34" t="s">
        <v>620</v>
      </c>
      <c r="C584" s="34" t="s">
        <v>298</v>
      </c>
      <c r="D584" s="34" t="s">
        <v>68</v>
      </c>
      <c r="E584" s="34" t="s">
        <v>189</v>
      </c>
      <c r="F584" s="35" t="s">
        <v>30</v>
      </c>
    </row>
    <row r="585" spans="1:6" hidden="1">
      <c r="A585" s="32">
        <v>25398</v>
      </c>
      <c r="B585" s="34" t="s">
        <v>15082</v>
      </c>
      <c r="C585" s="34" t="s">
        <v>298</v>
      </c>
      <c r="D585" s="34" t="s">
        <v>68</v>
      </c>
      <c r="E585" s="34" t="s">
        <v>189</v>
      </c>
      <c r="F585" s="35" t="s">
        <v>30</v>
      </c>
    </row>
    <row r="586" spans="1:6" hidden="1">
      <c r="A586" s="32">
        <v>25407</v>
      </c>
      <c r="B586" s="34" t="s">
        <v>15083</v>
      </c>
      <c r="C586" s="34" t="s">
        <v>298</v>
      </c>
      <c r="D586" s="34" t="s">
        <v>68</v>
      </c>
      <c r="E586" s="34" t="s">
        <v>189</v>
      </c>
      <c r="F586" s="35" t="s">
        <v>30</v>
      </c>
    </row>
    <row r="587" spans="1:6" hidden="1">
      <c r="A587" s="32">
        <v>25426</v>
      </c>
      <c r="B587" s="34" t="s">
        <v>15084</v>
      </c>
      <c r="C587" s="34" t="s">
        <v>298</v>
      </c>
      <c r="D587" s="34" t="s">
        <v>68</v>
      </c>
      <c r="E587" s="34" t="s">
        <v>189</v>
      </c>
      <c r="F587" s="35" t="s">
        <v>30</v>
      </c>
    </row>
    <row r="588" spans="1:6" hidden="1">
      <c r="A588" s="32">
        <v>25430</v>
      </c>
      <c r="B588" s="34" t="s">
        <v>2665</v>
      </c>
      <c r="C588" s="34" t="s">
        <v>298</v>
      </c>
      <c r="D588" s="34" t="s">
        <v>68</v>
      </c>
      <c r="E588" s="34" t="s">
        <v>189</v>
      </c>
      <c r="F588" s="35" t="s">
        <v>28</v>
      </c>
    </row>
    <row r="589" spans="1:6" hidden="1">
      <c r="A589" s="32">
        <v>25436</v>
      </c>
      <c r="B589" s="34" t="s">
        <v>15085</v>
      </c>
      <c r="C589" s="34" t="s">
        <v>298</v>
      </c>
      <c r="D589" s="34" t="s">
        <v>68</v>
      </c>
      <c r="E589" s="34" t="s">
        <v>189</v>
      </c>
      <c r="F589" s="35" t="s">
        <v>30</v>
      </c>
    </row>
    <row r="590" spans="1:6" hidden="1">
      <c r="A590" s="32">
        <v>25438</v>
      </c>
      <c r="B590" s="34" t="s">
        <v>15086</v>
      </c>
      <c r="C590" s="34" t="s">
        <v>298</v>
      </c>
      <c r="D590" s="34" t="s">
        <v>100</v>
      </c>
      <c r="E590" s="34" t="s">
        <v>189</v>
      </c>
      <c r="F590" s="35" t="s">
        <v>32</v>
      </c>
    </row>
    <row r="591" spans="1:6" hidden="1">
      <c r="A591" s="32">
        <v>25486</v>
      </c>
      <c r="B591" s="34" t="s">
        <v>4608</v>
      </c>
      <c r="C591" s="34" t="s">
        <v>298</v>
      </c>
      <c r="D591" s="34" t="s">
        <v>68</v>
      </c>
      <c r="E591" s="34" t="s">
        <v>189</v>
      </c>
      <c r="F591" s="35" t="s">
        <v>28</v>
      </c>
    </row>
    <row r="592" spans="1:6" hidden="1">
      <c r="A592" s="32">
        <v>25488</v>
      </c>
      <c r="B592" s="34" t="s">
        <v>15087</v>
      </c>
      <c r="C592" s="34" t="s">
        <v>298</v>
      </c>
      <c r="D592" s="34" t="s">
        <v>68</v>
      </c>
      <c r="E592" s="34" t="s">
        <v>189</v>
      </c>
      <c r="F592" s="35" t="s">
        <v>30</v>
      </c>
    </row>
    <row r="593" spans="1:6" hidden="1">
      <c r="A593" s="32">
        <v>25489</v>
      </c>
      <c r="B593" s="34" t="s">
        <v>15088</v>
      </c>
      <c r="C593" s="34" t="s">
        <v>298</v>
      </c>
      <c r="D593" s="34" t="s">
        <v>68</v>
      </c>
      <c r="E593" s="34" t="s">
        <v>189</v>
      </c>
      <c r="F593" s="35" t="s">
        <v>30</v>
      </c>
    </row>
    <row r="594" spans="1:6" hidden="1">
      <c r="A594" s="32">
        <v>25491</v>
      </c>
      <c r="B594" s="34" t="s">
        <v>15089</v>
      </c>
      <c r="C594" s="34" t="s">
        <v>298</v>
      </c>
      <c r="D594" s="34" t="s">
        <v>68</v>
      </c>
      <c r="E594" s="34" t="s">
        <v>189</v>
      </c>
      <c r="F594" s="35" t="s">
        <v>30</v>
      </c>
    </row>
    <row r="595" spans="1:6" hidden="1">
      <c r="A595" s="32">
        <v>25513</v>
      </c>
      <c r="B595" s="34" t="s">
        <v>8072</v>
      </c>
      <c r="C595" s="34" t="s">
        <v>298</v>
      </c>
      <c r="D595" s="34" t="s">
        <v>68</v>
      </c>
      <c r="E595" s="34" t="s">
        <v>189</v>
      </c>
      <c r="F595" s="35" t="s">
        <v>30</v>
      </c>
    </row>
    <row r="596" spans="1:6" hidden="1">
      <c r="A596" s="32">
        <v>25518</v>
      </c>
      <c r="B596" s="34" t="s">
        <v>15090</v>
      </c>
      <c r="C596" s="34" t="s">
        <v>298</v>
      </c>
      <c r="D596" s="34" t="s">
        <v>68</v>
      </c>
      <c r="E596" s="34" t="s">
        <v>189</v>
      </c>
      <c r="F596" s="35" t="s">
        <v>32</v>
      </c>
    </row>
    <row r="597" spans="1:6" hidden="1">
      <c r="A597" s="32">
        <v>25524</v>
      </c>
      <c r="B597" s="34" t="s">
        <v>15091</v>
      </c>
      <c r="C597" s="34" t="s">
        <v>298</v>
      </c>
      <c r="D597" s="34" t="s">
        <v>68</v>
      </c>
      <c r="E597" s="34" t="s">
        <v>189</v>
      </c>
      <c r="F597" s="35" t="s">
        <v>30</v>
      </c>
    </row>
    <row r="598" spans="1:6" hidden="1">
      <c r="A598" s="32">
        <v>25530</v>
      </c>
      <c r="B598" s="34" t="s">
        <v>15092</v>
      </c>
      <c r="C598" s="34" t="s">
        <v>298</v>
      </c>
      <c r="D598" s="34" t="s">
        <v>100</v>
      </c>
      <c r="E598" s="34" t="s">
        <v>189</v>
      </c>
      <c r="F598" s="35" t="s">
        <v>30</v>
      </c>
    </row>
    <row r="599" spans="1:6" hidden="1">
      <c r="A599" s="32">
        <v>25535</v>
      </c>
      <c r="B599" s="34" t="s">
        <v>15093</v>
      </c>
      <c r="C599" s="34" t="s">
        <v>298</v>
      </c>
      <c r="D599" s="34" t="s">
        <v>68</v>
      </c>
      <c r="E599" s="34" t="s">
        <v>189</v>
      </c>
      <c r="F599" s="35" t="s">
        <v>28</v>
      </c>
    </row>
    <row r="600" spans="1:6" hidden="1">
      <c r="A600" s="32">
        <v>25572</v>
      </c>
      <c r="B600" s="34" t="s">
        <v>5163</v>
      </c>
      <c r="C600" s="34" t="s">
        <v>298</v>
      </c>
      <c r="D600" s="34" t="s">
        <v>68</v>
      </c>
      <c r="E600" s="34" t="s">
        <v>189</v>
      </c>
      <c r="F600" s="35" t="s">
        <v>32</v>
      </c>
    </row>
    <row r="601" spans="1:6" hidden="1">
      <c r="A601" s="32">
        <v>25580</v>
      </c>
      <c r="B601" s="34" t="s">
        <v>15094</v>
      </c>
      <c r="C601" s="34" t="s">
        <v>298</v>
      </c>
      <c r="D601" s="34" t="s">
        <v>68</v>
      </c>
      <c r="E601" s="34" t="s">
        <v>189</v>
      </c>
      <c r="F601" s="35" t="s">
        <v>30</v>
      </c>
    </row>
    <row r="602" spans="1:6" hidden="1">
      <c r="A602" s="32">
        <v>25592</v>
      </c>
      <c r="B602" s="34" t="s">
        <v>1435</v>
      </c>
      <c r="C602" s="34" t="s">
        <v>298</v>
      </c>
      <c r="D602" s="34" t="s">
        <v>68</v>
      </c>
      <c r="E602" s="34" t="s">
        <v>189</v>
      </c>
      <c r="F602" s="35" t="s">
        <v>30</v>
      </c>
    </row>
    <row r="603" spans="1:6" hidden="1">
      <c r="A603" s="32">
        <v>25594</v>
      </c>
      <c r="B603" s="34" t="s">
        <v>15095</v>
      </c>
      <c r="C603" s="34" t="s">
        <v>298</v>
      </c>
      <c r="D603" s="34" t="s">
        <v>68</v>
      </c>
      <c r="E603" s="34" t="s">
        <v>189</v>
      </c>
      <c r="F603" s="35" t="s">
        <v>30</v>
      </c>
    </row>
    <row r="604" spans="1:6" hidden="1">
      <c r="A604" s="32">
        <v>25596</v>
      </c>
      <c r="B604" s="34" t="s">
        <v>15096</v>
      </c>
      <c r="C604" s="34" t="s">
        <v>298</v>
      </c>
      <c r="D604" s="34" t="s">
        <v>68</v>
      </c>
      <c r="E604" s="34" t="s">
        <v>189</v>
      </c>
      <c r="F604" s="35" t="s">
        <v>30</v>
      </c>
    </row>
    <row r="605" spans="1:6" hidden="1">
      <c r="A605" s="32">
        <v>25645</v>
      </c>
      <c r="B605" s="34" t="s">
        <v>12758</v>
      </c>
      <c r="C605" s="34" t="s">
        <v>298</v>
      </c>
      <c r="D605" s="34" t="s">
        <v>68</v>
      </c>
      <c r="E605" s="34" t="s">
        <v>189</v>
      </c>
      <c r="F605" s="35" t="s">
        <v>28</v>
      </c>
    </row>
    <row r="606" spans="1:6" hidden="1">
      <c r="A606" s="32">
        <v>25662</v>
      </c>
      <c r="B606" s="34" t="s">
        <v>15097</v>
      </c>
      <c r="C606" s="34" t="s">
        <v>298</v>
      </c>
      <c r="D606" s="34" t="s">
        <v>68</v>
      </c>
      <c r="E606" s="34" t="s">
        <v>189</v>
      </c>
      <c r="F606" s="35" t="s">
        <v>30</v>
      </c>
    </row>
    <row r="607" spans="1:6" hidden="1">
      <c r="A607" s="32">
        <v>25718</v>
      </c>
      <c r="B607" s="34" t="s">
        <v>10162</v>
      </c>
      <c r="C607" s="34" t="s">
        <v>298</v>
      </c>
      <c r="D607" s="34" t="s">
        <v>68</v>
      </c>
      <c r="E607" s="34" t="s">
        <v>189</v>
      </c>
      <c r="F607" s="35" t="s">
        <v>28</v>
      </c>
    </row>
    <row r="608" spans="1:6" hidden="1">
      <c r="A608" s="32">
        <v>25736</v>
      </c>
      <c r="B608" s="34" t="s">
        <v>11578</v>
      </c>
      <c r="C608" s="34" t="s">
        <v>298</v>
      </c>
      <c r="D608" s="34" t="s">
        <v>68</v>
      </c>
      <c r="E608" s="34" t="s">
        <v>189</v>
      </c>
      <c r="F608" s="35" t="s">
        <v>28</v>
      </c>
    </row>
    <row r="609" spans="1:6" hidden="1">
      <c r="A609" s="32">
        <v>25740</v>
      </c>
      <c r="B609" s="34" t="s">
        <v>4512</v>
      </c>
      <c r="C609" s="34" t="s">
        <v>298</v>
      </c>
      <c r="D609" s="34" t="s">
        <v>68</v>
      </c>
      <c r="E609" s="34" t="s">
        <v>189</v>
      </c>
      <c r="F609" s="35" t="s">
        <v>28</v>
      </c>
    </row>
    <row r="610" spans="1:6" hidden="1">
      <c r="A610" s="32">
        <v>25743</v>
      </c>
      <c r="B610" s="34" t="s">
        <v>13239</v>
      </c>
      <c r="C610" s="34" t="s">
        <v>298</v>
      </c>
      <c r="D610" s="34" t="s">
        <v>68</v>
      </c>
      <c r="E610" s="34" t="s">
        <v>189</v>
      </c>
      <c r="F610" s="35" t="s">
        <v>28</v>
      </c>
    </row>
    <row r="611" spans="1:6" hidden="1">
      <c r="A611" s="32">
        <v>25745</v>
      </c>
      <c r="B611" s="34" t="s">
        <v>15098</v>
      </c>
      <c r="C611" s="34" t="s">
        <v>298</v>
      </c>
      <c r="D611" s="34" t="s">
        <v>98</v>
      </c>
      <c r="E611" s="34" t="s">
        <v>189</v>
      </c>
      <c r="F611" s="35" t="s">
        <v>30</v>
      </c>
    </row>
    <row r="612" spans="1:6" hidden="1">
      <c r="A612" s="32">
        <v>25754</v>
      </c>
      <c r="B612" s="34" t="s">
        <v>457</v>
      </c>
      <c r="C612" s="34" t="s">
        <v>298</v>
      </c>
      <c r="D612" s="34" t="s">
        <v>68</v>
      </c>
      <c r="E612" s="34" t="s">
        <v>189</v>
      </c>
      <c r="F612" s="35" t="s">
        <v>25</v>
      </c>
    </row>
    <row r="613" spans="1:6" hidden="1">
      <c r="A613" s="32">
        <v>25758</v>
      </c>
      <c r="B613" s="34" t="s">
        <v>2965</v>
      </c>
      <c r="C613" s="34" t="s">
        <v>298</v>
      </c>
      <c r="D613" s="34" t="s">
        <v>68</v>
      </c>
      <c r="E613" s="34" t="s">
        <v>189</v>
      </c>
      <c r="F613" s="35" t="s">
        <v>28</v>
      </c>
    </row>
    <row r="614" spans="1:6" hidden="1">
      <c r="A614" s="32">
        <v>25769</v>
      </c>
      <c r="B614" s="34" t="s">
        <v>7195</v>
      </c>
      <c r="C614" s="34" t="s">
        <v>298</v>
      </c>
      <c r="D614" s="34" t="s">
        <v>68</v>
      </c>
      <c r="E614" s="34" t="s">
        <v>189</v>
      </c>
      <c r="F614" s="35" t="s">
        <v>28</v>
      </c>
    </row>
    <row r="615" spans="1:6" hidden="1">
      <c r="A615" s="32">
        <v>25772</v>
      </c>
      <c r="B615" s="34" t="s">
        <v>492</v>
      </c>
      <c r="C615" s="34" t="s">
        <v>298</v>
      </c>
      <c r="D615" s="34" t="s">
        <v>68</v>
      </c>
      <c r="E615" s="34" t="s">
        <v>189</v>
      </c>
      <c r="F615" s="35" t="s">
        <v>28</v>
      </c>
    </row>
    <row r="616" spans="1:6" hidden="1">
      <c r="A616" s="32">
        <v>25777</v>
      </c>
      <c r="B616" s="34" t="s">
        <v>15099</v>
      </c>
      <c r="C616" s="34" t="s">
        <v>298</v>
      </c>
      <c r="D616" s="34" t="s">
        <v>68</v>
      </c>
      <c r="E616" s="34" t="s">
        <v>189</v>
      </c>
      <c r="F616" s="35" t="s">
        <v>28</v>
      </c>
    </row>
    <row r="617" spans="1:6" hidden="1">
      <c r="A617" s="32">
        <v>25779</v>
      </c>
      <c r="B617" s="34" t="s">
        <v>15100</v>
      </c>
      <c r="C617" s="34" t="s">
        <v>298</v>
      </c>
      <c r="D617" s="34" t="s">
        <v>68</v>
      </c>
      <c r="E617" s="34" t="s">
        <v>189</v>
      </c>
      <c r="F617" s="35" t="s">
        <v>30</v>
      </c>
    </row>
    <row r="618" spans="1:6" hidden="1">
      <c r="A618" s="32">
        <v>25781</v>
      </c>
      <c r="B618" s="34" t="s">
        <v>15101</v>
      </c>
      <c r="C618" s="34" t="s">
        <v>298</v>
      </c>
      <c r="D618" s="34" t="s">
        <v>68</v>
      </c>
      <c r="E618" s="34" t="s">
        <v>189</v>
      </c>
      <c r="F618" s="35" t="s">
        <v>28</v>
      </c>
    </row>
    <row r="619" spans="1:6" hidden="1">
      <c r="A619" s="32">
        <v>25785</v>
      </c>
      <c r="B619" s="34" t="s">
        <v>8811</v>
      </c>
      <c r="C619" s="34" t="s">
        <v>298</v>
      </c>
      <c r="D619" s="34" t="s">
        <v>68</v>
      </c>
      <c r="E619" s="34" t="s">
        <v>189</v>
      </c>
      <c r="F619" s="35" t="s">
        <v>28</v>
      </c>
    </row>
    <row r="620" spans="1:6" hidden="1">
      <c r="A620" s="32">
        <v>25793</v>
      </c>
      <c r="B620" s="34" t="s">
        <v>3710</v>
      </c>
      <c r="C620" s="34" t="s">
        <v>298</v>
      </c>
      <c r="D620" s="34" t="s">
        <v>68</v>
      </c>
      <c r="E620" s="34" t="s">
        <v>189</v>
      </c>
      <c r="F620" s="35" t="s">
        <v>28</v>
      </c>
    </row>
    <row r="621" spans="1:6" hidden="1">
      <c r="A621" s="32">
        <v>25797</v>
      </c>
      <c r="B621" s="34" t="s">
        <v>5352</v>
      </c>
      <c r="C621" s="34" t="s">
        <v>298</v>
      </c>
      <c r="D621" s="34" t="s">
        <v>68</v>
      </c>
      <c r="E621" s="34" t="s">
        <v>189</v>
      </c>
      <c r="F621" s="35" t="s">
        <v>28</v>
      </c>
    </row>
    <row r="622" spans="1:6" hidden="1">
      <c r="A622" s="32">
        <v>25799</v>
      </c>
      <c r="B622" s="34" t="s">
        <v>15102</v>
      </c>
      <c r="C622" s="34" t="s">
        <v>298</v>
      </c>
      <c r="D622" s="34" t="s">
        <v>68</v>
      </c>
      <c r="E622" s="34" t="s">
        <v>189</v>
      </c>
      <c r="F622" s="35" t="s">
        <v>28</v>
      </c>
    </row>
    <row r="623" spans="1:6" hidden="1">
      <c r="A623" s="32">
        <v>25805</v>
      </c>
      <c r="B623" s="34" t="s">
        <v>8028</v>
      </c>
      <c r="C623" s="34" t="s">
        <v>298</v>
      </c>
      <c r="D623" s="34" t="s">
        <v>68</v>
      </c>
      <c r="E623" s="34" t="s">
        <v>189</v>
      </c>
      <c r="F623" s="35" t="s">
        <v>28</v>
      </c>
    </row>
    <row r="624" spans="1:6" hidden="1">
      <c r="A624" s="32">
        <v>25807</v>
      </c>
      <c r="B624" s="34" t="s">
        <v>15103</v>
      </c>
      <c r="C624" s="34" t="s">
        <v>298</v>
      </c>
      <c r="D624" s="34" t="s">
        <v>68</v>
      </c>
      <c r="E624" s="34" t="s">
        <v>189</v>
      </c>
      <c r="F624" s="35" t="s">
        <v>30</v>
      </c>
    </row>
    <row r="625" spans="1:6" hidden="1">
      <c r="A625" s="32">
        <v>25815</v>
      </c>
      <c r="B625" s="34" t="s">
        <v>15104</v>
      </c>
      <c r="C625" s="34" t="s">
        <v>298</v>
      </c>
      <c r="D625" s="34" t="s">
        <v>68</v>
      </c>
      <c r="E625" s="34" t="s">
        <v>189</v>
      </c>
      <c r="F625" s="35" t="s">
        <v>30</v>
      </c>
    </row>
    <row r="626" spans="1:6" hidden="1">
      <c r="A626" s="32">
        <v>25817</v>
      </c>
      <c r="B626" s="34" t="s">
        <v>5403</v>
      </c>
      <c r="C626" s="34" t="s">
        <v>298</v>
      </c>
      <c r="D626" s="34" t="s">
        <v>68</v>
      </c>
      <c r="E626" s="34" t="s">
        <v>189</v>
      </c>
      <c r="F626" s="35" t="s">
        <v>28</v>
      </c>
    </row>
    <row r="627" spans="1:6" hidden="1">
      <c r="A627" s="32">
        <v>25823</v>
      </c>
      <c r="B627" s="34" t="s">
        <v>15105</v>
      </c>
      <c r="C627" s="34" t="s">
        <v>298</v>
      </c>
      <c r="D627" s="34" t="s">
        <v>68</v>
      </c>
      <c r="E627" s="34" t="s">
        <v>189</v>
      </c>
      <c r="F627" s="35" t="s">
        <v>30</v>
      </c>
    </row>
    <row r="628" spans="1:6" hidden="1">
      <c r="A628" s="32">
        <v>25839</v>
      </c>
      <c r="B628" s="34" t="s">
        <v>15106</v>
      </c>
      <c r="C628" s="34" t="s">
        <v>298</v>
      </c>
      <c r="D628" s="34" t="s">
        <v>68</v>
      </c>
      <c r="E628" s="34" t="s">
        <v>189</v>
      </c>
      <c r="F628" s="35" t="s">
        <v>30</v>
      </c>
    </row>
    <row r="629" spans="1:6" hidden="1">
      <c r="A629" s="32">
        <v>25841</v>
      </c>
      <c r="B629" s="34" t="s">
        <v>15107</v>
      </c>
      <c r="C629" s="34" t="s">
        <v>298</v>
      </c>
      <c r="D629" s="34" t="s">
        <v>68</v>
      </c>
      <c r="E629" s="34" t="s">
        <v>189</v>
      </c>
      <c r="F629" s="35" t="s">
        <v>28</v>
      </c>
    </row>
    <row r="630" spans="1:6" hidden="1">
      <c r="A630" s="32">
        <v>25845</v>
      </c>
      <c r="B630" s="34" t="s">
        <v>1380</v>
      </c>
      <c r="C630" s="34" t="s">
        <v>298</v>
      </c>
      <c r="D630" s="34" t="s">
        <v>68</v>
      </c>
      <c r="E630" s="34" t="s">
        <v>189</v>
      </c>
      <c r="F630" s="35" t="s">
        <v>28</v>
      </c>
    </row>
    <row r="631" spans="1:6" hidden="1">
      <c r="A631" s="32">
        <v>25851</v>
      </c>
      <c r="B631" s="34" t="s">
        <v>15108</v>
      </c>
      <c r="C631" s="34" t="s">
        <v>298</v>
      </c>
      <c r="D631" s="34" t="s">
        <v>68</v>
      </c>
      <c r="E631" s="34" t="s">
        <v>189</v>
      </c>
      <c r="F631" s="35" t="s">
        <v>30</v>
      </c>
    </row>
    <row r="632" spans="1:6" hidden="1">
      <c r="A632" s="32">
        <v>25862</v>
      </c>
      <c r="B632" s="34" t="s">
        <v>5076</v>
      </c>
      <c r="C632" s="34" t="s">
        <v>298</v>
      </c>
      <c r="D632" s="34" t="s">
        <v>68</v>
      </c>
      <c r="E632" s="34" t="s">
        <v>189</v>
      </c>
      <c r="F632" s="35" t="s">
        <v>30</v>
      </c>
    </row>
    <row r="633" spans="1:6" hidden="1">
      <c r="A633" s="32">
        <v>25867</v>
      </c>
      <c r="B633" s="34" t="s">
        <v>15109</v>
      </c>
      <c r="C633" s="34" t="s">
        <v>298</v>
      </c>
      <c r="D633" s="34" t="s">
        <v>68</v>
      </c>
      <c r="E633" s="34" t="s">
        <v>189</v>
      </c>
      <c r="F633" s="35" t="s">
        <v>30</v>
      </c>
    </row>
    <row r="634" spans="1:6" hidden="1">
      <c r="A634" s="32">
        <v>25843</v>
      </c>
      <c r="B634" s="34" t="s">
        <v>2653</v>
      </c>
      <c r="C634" s="34" t="s">
        <v>298</v>
      </c>
      <c r="D634" s="34" t="s">
        <v>68</v>
      </c>
      <c r="E634" s="34" t="s">
        <v>189</v>
      </c>
      <c r="F634" s="35" t="s">
        <v>28</v>
      </c>
    </row>
    <row r="635" spans="1:6" hidden="1">
      <c r="A635" s="32">
        <v>25871</v>
      </c>
      <c r="B635" s="34" t="s">
        <v>15110</v>
      </c>
      <c r="C635" s="34" t="s">
        <v>298</v>
      </c>
      <c r="D635" s="34" t="s">
        <v>68</v>
      </c>
      <c r="E635" s="34" t="s">
        <v>189</v>
      </c>
      <c r="F635" s="35" t="s">
        <v>30</v>
      </c>
    </row>
    <row r="636" spans="1:6" hidden="1">
      <c r="A636" s="32">
        <v>25873</v>
      </c>
      <c r="B636" s="34" t="s">
        <v>15111</v>
      </c>
      <c r="C636" s="34" t="s">
        <v>298</v>
      </c>
      <c r="D636" s="34" t="s">
        <v>98</v>
      </c>
      <c r="E636" s="34" t="s">
        <v>189</v>
      </c>
      <c r="F636" s="35" t="s">
        <v>28</v>
      </c>
    </row>
    <row r="637" spans="1:6" hidden="1">
      <c r="A637" s="32">
        <v>25875</v>
      </c>
      <c r="B637" s="34" t="s">
        <v>2730</v>
      </c>
      <c r="C637" s="34" t="s">
        <v>298</v>
      </c>
      <c r="D637" s="34" t="s">
        <v>68</v>
      </c>
      <c r="E637" s="34" t="s">
        <v>189</v>
      </c>
      <c r="F637" s="35" t="s">
        <v>28</v>
      </c>
    </row>
    <row r="638" spans="1:6" hidden="1">
      <c r="A638" s="32">
        <v>25878</v>
      </c>
      <c r="B638" s="34" t="s">
        <v>15112</v>
      </c>
      <c r="C638" s="34" t="s">
        <v>298</v>
      </c>
      <c r="D638" s="34" t="s">
        <v>68</v>
      </c>
      <c r="E638" s="34" t="s">
        <v>189</v>
      </c>
      <c r="F638" s="35" t="s">
        <v>30</v>
      </c>
    </row>
    <row r="639" spans="1:6" hidden="1">
      <c r="A639" s="32">
        <v>25885</v>
      </c>
      <c r="B639" s="34" t="s">
        <v>15113</v>
      </c>
      <c r="C639" s="34" t="s">
        <v>298</v>
      </c>
      <c r="D639" s="34" t="s">
        <v>68</v>
      </c>
      <c r="E639" s="34" t="s">
        <v>189</v>
      </c>
      <c r="F639" s="35" t="s">
        <v>32</v>
      </c>
    </row>
    <row r="640" spans="1:6" hidden="1">
      <c r="A640" s="32">
        <v>25898</v>
      </c>
      <c r="B640" s="34" t="s">
        <v>15114</v>
      </c>
      <c r="C640" s="34" t="s">
        <v>298</v>
      </c>
      <c r="D640" s="34" t="s">
        <v>68</v>
      </c>
      <c r="E640" s="34" t="s">
        <v>189</v>
      </c>
      <c r="F640" s="35" t="s">
        <v>28</v>
      </c>
    </row>
    <row r="641" spans="1:6" hidden="1">
      <c r="A641" s="32">
        <v>25899</v>
      </c>
      <c r="B641" s="34" t="s">
        <v>2689</v>
      </c>
      <c r="C641" s="34" t="s">
        <v>298</v>
      </c>
      <c r="D641" s="34" t="s">
        <v>68</v>
      </c>
      <c r="E641" s="34" t="s">
        <v>189</v>
      </c>
      <c r="F641" s="35" t="s">
        <v>28</v>
      </c>
    </row>
    <row r="642" spans="1:6" hidden="1">
      <c r="A642" s="32">
        <v>94884</v>
      </c>
      <c r="B642" s="36" t="s">
        <v>1769</v>
      </c>
      <c r="C642" s="34" t="s">
        <v>4524</v>
      </c>
      <c r="D642" s="34" t="s">
        <v>100</v>
      </c>
      <c r="E642" s="34" t="s">
        <v>227</v>
      </c>
      <c r="F642" s="35" t="s">
        <v>175</v>
      </c>
    </row>
    <row r="643" spans="1:6" hidden="1">
      <c r="A643" s="32">
        <v>94343</v>
      </c>
      <c r="B643" s="34" t="s">
        <v>15115</v>
      </c>
      <c r="C643" s="34" t="s">
        <v>4524</v>
      </c>
      <c r="D643" s="34" t="s">
        <v>100</v>
      </c>
      <c r="E643" s="34" t="s">
        <v>227</v>
      </c>
      <c r="F643" s="35" t="s">
        <v>175</v>
      </c>
    </row>
    <row r="644" spans="1:6" hidden="1">
      <c r="A644" s="32">
        <v>94886</v>
      </c>
      <c r="B644" s="34" t="s">
        <v>15116</v>
      </c>
      <c r="C644" s="34" t="s">
        <v>4524</v>
      </c>
      <c r="D644" s="34" t="s">
        <v>100</v>
      </c>
      <c r="E644" s="34" t="s">
        <v>227</v>
      </c>
      <c r="F644" s="35" t="s">
        <v>175</v>
      </c>
    </row>
    <row r="645" spans="1:6" hidden="1">
      <c r="A645" s="32">
        <v>94001</v>
      </c>
      <c r="B645" s="34" t="s">
        <v>4525</v>
      </c>
      <c r="C645" s="34" t="s">
        <v>4524</v>
      </c>
      <c r="D645" s="34" t="s">
        <v>68</v>
      </c>
      <c r="E645" s="34" t="s">
        <v>227</v>
      </c>
      <c r="F645" s="35" t="s">
        <v>175</v>
      </c>
    </row>
    <row r="646" spans="1:6" hidden="1">
      <c r="A646" s="32">
        <v>94885</v>
      </c>
      <c r="B646" s="34" t="s">
        <v>15117</v>
      </c>
      <c r="C646" s="34" t="s">
        <v>4524</v>
      </c>
      <c r="D646" s="34" t="s">
        <v>100</v>
      </c>
      <c r="E646" s="34" t="s">
        <v>227</v>
      </c>
      <c r="F646" s="35" t="s">
        <v>175</v>
      </c>
    </row>
    <row r="647" spans="1:6" hidden="1">
      <c r="A647" s="32">
        <v>94663</v>
      </c>
      <c r="B647" s="34" t="s">
        <v>15118</v>
      </c>
      <c r="C647" s="34" t="s">
        <v>4524</v>
      </c>
      <c r="D647" s="34" t="s">
        <v>100</v>
      </c>
      <c r="E647" s="34" t="s">
        <v>227</v>
      </c>
      <c r="F647" s="35" t="s">
        <v>175</v>
      </c>
    </row>
    <row r="648" spans="1:6" hidden="1">
      <c r="A648" s="32">
        <v>94888</v>
      </c>
      <c r="B648" s="34" t="s">
        <v>15119</v>
      </c>
      <c r="C648" s="34" t="s">
        <v>4524</v>
      </c>
      <c r="D648" s="34" t="s">
        <v>100</v>
      </c>
      <c r="E648" s="34" t="s">
        <v>227</v>
      </c>
      <c r="F648" s="35" t="s">
        <v>175</v>
      </c>
    </row>
    <row r="649" spans="1:6" hidden="1">
      <c r="A649" s="32">
        <v>94887</v>
      </c>
      <c r="B649" s="34" t="s">
        <v>15120</v>
      </c>
      <c r="C649" s="34" t="s">
        <v>4524</v>
      </c>
      <c r="D649" s="34" t="s">
        <v>100</v>
      </c>
      <c r="E649" s="34" t="s">
        <v>227</v>
      </c>
      <c r="F649" s="35" t="s">
        <v>175</v>
      </c>
    </row>
    <row r="650" spans="1:6" hidden="1">
      <c r="A650" s="32">
        <v>94883</v>
      </c>
      <c r="B650" s="34" t="s">
        <v>15121</v>
      </c>
      <c r="C650" s="34" t="s">
        <v>4524</v>
      </c>
      <c r="D650" s="34" t="s">
        <v>100</v>
      </c>
      <c r="E650" s="34" t="s">
        <v>227</v>
      </c>
      <c r="F650" s="35" t="s">
        <v>175</v>
      </c>
    </row>
    <row r="651" spans="1:6" hidden="1">
      <c r="A651" s="32">
        <v>95015</v>
      </c>
      <c r="B651" s="33" t="s">
        <v>14873</v>
      </c>
      <c r="C651" s="34" t="s">
        <v>1115</v>
      </c>
      <c r="D651" s="34" t="s">
        <v>100</v>
      </c>
      <c r="E651" s="34" t="s">
        <v>227</v>
      </c>
      <c r="F651" s="35" t="s">
        <v>175</v>
      </c>
    </row>
    <row r="652" spans="1:6" hidden="1">
      <c r="A652" s="32">
        <v>95200</v>
      </c>
      <c r="B652" s="33" t="s">
        <v>14895</v>
      </c>
      <c r="C652" s="34" t="s">
        <v>1115</v>
      </c>
      <c r="D652" s="34" t="s">
        <v>100</v>
      </c>
      <c r="E652" s="34" t="s">
        <v>227</v>
      </c>
      <c r="F652" s="35" t="s">
        <v>175</v>
      </c>
    </row>
    <row r="653" spans="1:6" hidden="1">
      <c r="A653" s="32">
        <v>95025</v>
      </c>
      <c r="B653" s="34" t="s">
        <v>1457</v>
      </c>
      <c r="C653" s="34" t="s">
        <v>1115</v>
      </c>
      <c r="D653" s="34" t="s">
        <v>100</v>
      </c>
      <c r="E653" s="34" t="s">
        <v>189</v>
      </c>
      <c r="F653" s="35" t="s">
        <v>32</v>
      </c>
    </row>
    <row r="654" spans="1:6" hidden="1">
      <c r="A654" s="32">
        <v>95001</v>
      </c>
      <c r="B654" s="34" t="s">
        <v>1116</v>
      </c>
      <c r="C654" s="34" t="s">
        <v>1115</v>
      </c>
      <c r="D654" s="34" t="s">
        <v>100</v>
      </c>
      <c r="E654" s="34" t="s">
        <v>189</v>
      </c>
      <c r="F654" s="35" t="s">
        <v>32</v>
      </c>
    </row>
    <row r="655" spans="1:6" hidden="1">
      <c r="A655" s="32">
        <v>41319</v>
      </c>
      <c r="B655" s="33" t="s">
        <v>6100</v>
      </c>
      <c r="C655" s="34" t="s">
        <v>256</v>
      </c>
      <c r="D655" s="34" t="s">
        <v>92</v>
      </c>
      <c r="E655" s="34" t="s">
        <v>189</v>
      </c>
      <c r="F655" s="35" t="s">
        <v>30</v>
      </c>
    </row>
    <row r="656" spans="1:6" hidden="1">
      <c r="A656" s="32">
        <v>41530</v>
      </c>
      <c r="B656" s="33" t="s">
        <v>12398</v>
      </c>
      <c r="C656" s="34" t="s">
        <v>256</v>
      </c>
      <c r="D656" s="34" t="s">
        <v>92</v>
      </c>
      <c r="E656" s="34" t="s">
        <v>189</v>
      </c>
      <c r="F656" s="35" t="s">
        <v>32</v>
      </c>
    </row>
    <row r="657" spans="1:6" hidden="1">
      <c r="A657" s="32">
        <v>41676</v>
      </c>
      <c r="B657" s="33" t="s">
        <v>10214</v>
      </c>
      <c r="C657" s="34" t="s">
        <v>256</v>
      </c>
      <c r="D657" s="34" t="s">
        <v>92</v>
      </c>
      <c r="E657" s="34" t="s">
        <v>189</v>
      </c>
      <c r="F657" s="35" t="s">
        <v>30</v>
      </c>
    </row>
    <row r="658" spans="1:6" hidden="1">
      <c r="A658" s="32">
        <v>41006</v>
      </c>
      <c r="B658" s="34" t="s">
        <v>13895</v>
      </c>
      <c r="C658" s="34" t="s">
        <v>256</v>
      </c>
      <c r="D658" s="34" t="s">
        <v>92</v>
      </c>
      <c r="E658" s="34" t="s">
        <v>189</v>
      </c>
      <c r="F658" s="35" t="s">
        <v>30</v>
      </c>
    </row>
    <row r="659" spans="1:6" hidden="1">
      <c r="A659" s="32">
        <v>41013</v>
      </c>
      <c r="B659" s="34" t="s">
        <v>15122</v>
      </c>
      <c r="C659" s="34" t="s">
        <v>256</v>
      </c>
      <c r="D659" s="34" t="s">
        <v>92</v>
      </c>
      <c r="E659" s="34" t="s">
        <v>189</v>
      </c>
      <c r="F659" s="35" t="s">
        <v>30</v>
      </c>
    </row>
    <row r="660" spans="1:6" hidden="1">
      <c r="A660" s="32">
        <v>41016</v>
      </c>
      <c r="B660" s="34" t="s">
        <v>15123</v>
      </c>
      <c r="C660" s="34" t="s">
        <v>256</v>
      </c>
      <c r="D660" s="34" t="s">
        <v>92</v>
      </c>
      <c r="E660" s="34" t="s">
        <v>189</v>
      </c>
      <c r="F660" s="35" t="s">
        <v>28</v>
      </c>
    </row>
    <row r="661" spans="1:6" hidden="1">
      <c r="A661" s="32">
        <v>41020</v>
      </c>
      <c r="B661" s="34" t="s">
        <v>4448</v>
      </c>
      <c r="C661" s="34" t="s">
        <v>256</v>
      </c>
      <c r="D661" s="34" t="s">
        <v>92</v>
      </c>
      <c r="E661" s="34" t="s">
        <v>189</v>
      </c>
      <c r="F661" s="35" t="s">
        <v>28</v>
      </c>
    </row>
    <row r="662" spans="1:6" hidden="1">
      <c r="A662" s="32">
        <v>41026</v>
      </c>
      <c r="B662" s="34" t="s">
        <v>15124</v>
      </c>
      <c r="C662" s="34" t="s">
        <v>256</v>
      </c>
      <c r="D662" s="34" t="s">
        <v>92</v>
      </c>
      <c r="E662" s="34" t="s">
        <v>189</v>
      </c>
      <c r="F662" s="35" t="s">
        <v>30</v>
      </c>
    </row>
    <row r="663" spans="1:6" hidden="1">
      <c r="A663" s="32">
        <v>41078</v>
      </c>
      <c r="B663" s="34" t="s">
        <v>15125</v>
      </c>
      <c r="C663" s="34" t="s">
        <v>256</v>
      </c>
      <c r="D663" s="34" t="s">
        <v>92</v>
      </c>
      <c r="E663" s="34" t="s">
        <v>189</v>
      </c>
      <c r="F663" s="35" t="s">
        <v>28</v>
      </c>
    </row>
    <row r="664" spans="1:6" hidden="1">
      <c r="A664" s="32">
        <v>41132</v>
      </c>
      <c r="B664" s="34" t="s">
        <v>5993</v>
      </c>
      <c r="C664" s="34" t="s">
        <v>256</v>
      </c>
      <c r="D664" s="34" t="s">
        <v>92</v>
      </c>
      <c r="E664" s="34" t="s">
        <v>189</v>
      </c>
      <c r="F664" s="35" t="s">
        <v>28</v>
      </c>
    </row>
    <row r="665" spans="1:6" hidden="1">
      <c r="A665" s="32">
        <v>41206</v>
      </c>
      <c r="B665" s="34" t="s">
        <v>15126</v>
      </c>
      <c r="C665" s="34" t="s">
        <v>256</v>
      </c>
      <c r="D665" s="34" t="s">
        <v>92</v>
      </c>
      <c r="E665" s="34" t="s">
        <v>189</v>
      </c>
      <c r="F665" s="35" t="s">
        <v>30</v>
      </c>
    </row>
    <row r="666" spans="1:6" hidden="1">
      <c r="A666" s="32">
        <v>41244</v>
      </c>
      <c r="B666" s="34" t="s">
        <v>15127</v>
      </c>
      <c r="C666" s="34" t="s">
        <v>256</v>
      </c>
      <c r="D666" s="34" t="s">
        <v>92</v>
      </c>
      <c r="E666" s="34" t="s">
        <v>189</v>
      </c>
      <c r="F666" s="35" t="s">
        <v>30</v>
      </c>
    </row>
    <row r="667" spans="1:6" hidden="1">
      <c r="A667" s="32">
        <v>41298</v>
      </c>
      <c r="B667" s="34" t="s">
        <v>2100</v>
      </c>
      <c r="C667" s="34" t="s">
        <v>256</v>
      </c>
      <c r="D667" s="34" t="s">
        <v>92</v>
      </c>
      <c r="E667" s="34" t="s">
        <v>189</v>
      </c>
      <c r="F667" s="35" t="s">
        <v>30</v>
      </c>
    </row>
    <row r="668" spans="1:6" hidden="1">
      <c r="A668" s="32">
        <v>41306</v>
      </c>
      <c r="B668" s="34" t="s">
        <v>15128</v>
      </c>
      <c r="C668" s="34" t="s">
        <v>256</v>
      </c>
      <c r="D668" s="34" t="s">
        <v>92</v>
      </c>
      <c r="E668" s="34" t="s">
        <v>189</v>
      </c>
      <c r="F668" s="35" t="s">
        <v>28</v>
      </c>
    </row>
    <row r="669" spans="1:6" hidden="1">
      <c r="A669" s="32">
        <v>41349</v>
      </c>
      <c r="B669" s="34" t="s">
        <v>15129</v>
      </c>
      <c r="C669" s="34" t="s">
        <v>256</v>
      </c>
      <c r="D669" s="34" t="s">
        <v>92</v>
      </c>
      <c r="E669" s="34" t="s">
        <v>189</v>
      </c>
      <c r="F669" s="35" t="s">
        <v>28</v>
      </c>
    </row>
    <row r="670" spans="1:6" hidden="1">
      <c r="A670" s="32">
        <v>41357</v>
      </c>
      <c r="B670" s="34" t="s">
        <v>13375</v>
      </c>
      <c r="C670" s="34" t="s">
        <v>256</v>
      </c>
      <c r="D670" s="34" t="s">
        <v>92</v>
      </c>
      <c r="E670" s="34" t="s">
        <v>189</v>
      </c>
      <c r="F670" s="35" t="s">
        <v>28</v>
      </c>
    </row>
    <row r="671" spans="1:6" hidden="1">
      <c r="A671" s="32">
        <v>41359</v>
      </c>
      <c r="B671" s="34" t="s">
        <v>4345</v>
      </c>
      <c r="C671" s="34" t="s">
        <v>256</v>
      </c>
      <c r="D671" s="34" t="s">
        <v>92</v>
      </c>
      <c r="E671" s="34" t="s">
        <v>189</v>
      </c>
      <c r="F671" s="35" t="s">
        <v>32</v>
      </c>
    </row>
    <row r="672" spans="1:6" hidden="1">
      <c r="A672" s="32">
        <v>41378</v>
      </c>
      <c r="B672" s="34" t="s">
        <v>13508</v>
      </c>
      <c r="C672" s="34" t="s">
        <v>256</v>
      </c>
      <c r="D672" s="34" t="s">
        <v>92</v>
      </c>
      <c r="E672" s="34" t="s">
        <v>189</v>
      </c>
      <c r="F672" s="35" t="s">
        <v>30</v>
      </c>
    </row>
    <row r="673" spans="1:6" hidden="1">
      <c r="A673" s="32">
        <v>41396</v>
      </c>
      <c r="B673" s="34" t="s">
        <v>12616</v>
      </c>
      <c r="C673" s="34" t="s">
        <v>256</v>
      </c>
      <c r="D673" s="34" t="s">
        <v>92</v>
      </c>
      <c r="E673" s="34" t="s">
        <v>189</v>
      </c>
      <c r="F673" s="35" t="s">
        <v>30</v>
      </c>
    </row>
    <row r="674" spans="1:6" hidden="1">
      <c r="A674" s="32">
        <v>41483</v>
      </c>
      <c r="B674" s="34" t="s">
        <v>15130</v>
      </c>
      <c r="C674" s="34" t="s">
        <v>256</v>
      </c>
      <c r="D674" s="34" t="s">
        <v>92</v>
      </c>
      <c r="E674" s="34" t="s">
        <v>189</v>
      </c>
      <c r="F674" s="35" t="s">
        <v>30</v>
      </c>
    </row>
    <row r="675" spans="1:6" hidden="1">
      <c r="A675" s="32">
        <v>41001</v>
      </c>
      <c r="B675" s="34" t="s">
        <v>92</v>
      </c>
      <c r="C675" s="34" t="s">
        <v>256</v>
      </c>
      <c r="D675" s="34" t="s">
        <v>92</v>
      </c>
      <c r="E675" s="34" t="s">
        <v>189</v>
      </c>
      <c r="F675" s="35" t="s">
        <v>25</v>
      </c>
    </row>
    <row r="676" spans="1:6" hidden="1">
      <c r="A676" s="32">
        <v>41503</v>
      </c>
      <c r="B676" s="34" t="s">
        <v>15131</v>
      </c>
      <c r="C676" s="34" t="s">
        <v>256</v>
      </c>
      <c r="D676" s="34" t="s">
        <v>92</v>
      </c>
      <c r="E676" s="34" t="s">
        <v>189</v>
      </c>
      <c r="F676" s="35" t="s">
        <v>32</v>
      </c>
    </row>
    <row r="677" spans="1:6" hidden="1">
      <c r="A677" s="32">
        <v>41518</v>
      </c>
      <c r="B677" s="34" t="s">
        <v>15132</v>
      </c>
      <c r="C677" s="34" t="s">
        <v>256</v>
      </c>
      <c r="D677" s="34" t="s">
        <v>92</v>
      </c>
      <c r="E677" s="34" t="s">
        <v>189</v>
      </c>
      <c r="F677" s="35" t="s">
        <v>28</v>
      </c>
    </row>
    <row r="678" spans="1:6" hidden="1">
      <c r="A678" s="32">
        <v>41524</v>
      </c>
      <c r="B678" s="34" t="s">
        <v>13113</v>
      </c>
      <c r="C678" s="34" t="s">
        <v>256</v>
      </c>
      <c r="D678" s="34" t="s">
        <v>92</v>
      </c>
      <c r="E678" s="34" t="s">
        <v>189</v>
      </c>
      <c r="F678" s="35" t="s">
        <v>25</v>
      </c>
    </row>
    <row r="679" spans="1:6" hidden="1">
      <c r="A679" s="32">
        <v>41548</v>
      </c>
      <c r="B679" s="34" t="s">
        <v>13002</v>
      </c>
      <c r="C679" s="34" t="s">
        <v>256</v>
      </c>
      <c r="D679" s="34" t="s">
        <v>92</v>
      </c>
      <c r="E679" s="34" t="s">
        <v>189</v>
      </c>
      <c r="F679" s="35" t="s">
        <v>30</v>
      </c>
    </row>
    <row r="680" spans="1:6" hidden="1">
      <c r="A680" s="32">
        <v>41551</v>
      </c>
      <c r="B680" s="34" t="s">
        <v>723</v>
      </c>
      <c r="C680" s="34" t="s">
        <v>256</v>
      </c>
      <c r="D680" s="34" t="s">
        <v>92</v>
      </c>
      <c r="E680" s="34" t="s">
        <v>189</v>
      </c>
      <c r="F680" s="35" t="s">
        <v>30</v>
      </c>
    </row>
    <row r="681" spans="1:6" hidden="1">
      <c r="A681" s="32">
        <v>41615</v>
      </c>
      <c r="B681" s="34" t="s">
        <v>5335</v>
      </c>
      <c r="C681" s="34" t="s">
        <v>256</v>
      </c>
      <c r="D681" s="34" t="s">
        <v>92</v>
      </c>
      <c r="E681" s="34" t="s">
        <v>189</v>
      </c>
      <c r="F681" s="35" t="s">
        <v>25</v>
      </c>
    </row>
    <row r="682" spans="1:6" hidden="1">
      <c r="A682" s="32">
        <v>41660</v>
      </c>
      <c r="B682" s="34" t="s">
        <v>15133</v>
      </c>
      <c r="C682" s="34" t="s">
        <v>256</v>
      </c>
      <c r="D682" s="34" t="s">
        <v>92</v>
      </c>
      <c r="E682" s="34" t="s">
        <v>189</v>
      </c>
      <c r="F682" s="35" t="s">
        <v>32</v>
      </c>
    </row>
    <row r="683" spans="1:6" hidden="1">
      <c r="A683" s="32">
        <v>41668</v>
      </c>
      <c r="B683" s="34" t="s">
        <v>2564</v>
      </c>
      <c r="C683" s="34" t="s">
        <v>256</v>
      </c>
      <c r="D683" s="34" t="s">
        <v>92</v>
      </c>
      <c r="E683" s="34" t="s">
        <v>189</v>
      </c>
      <c r="F683" s="35" t="s">
        <v>32</v>
      </c>
    </row>
    <row r="684" spans="1:6" hidden="1">
      <c r="A684" s="32">
        <v>41770</v>
      </c>
      <c r="B684" s="34" t="s">
        <v>5923</v>
      </c>
      <c r="C684" s="34" t="s">
        <v>256</v>
      </c>
      <c r="D684" s="34" t="s">
        <v>92</v>
      </c>
      <c r="E684" s="34" t="s">
        <v>189</v>
      </c>
      <c r="F684" s="35" t="s">
        <v>30</v>
      </c>
    </row>
    <row r="685" spans="1:6" hidden="1">
      <c r="A685" s="32">
        <v>41791</v>
      </c>
      <c r="B685" s="34" t="s">
        <v>13885</v>
      </c>
      <c r="C685" s="34" t="s">
        <v>256</v>
      </c>
      <c r="D685" s="34" t="s">
        <v>92</v>
      </c>
      <c r="E685" s="34" t="s">
        <v>189</v>
      </c>
      <c r="F685" s="35" t="s">
        <v>30</v>
      </c>
    </row>
    <row r="686" spans="1:6" hidden="1">
      <c r="A686" s="32">
        <v>41799</v>
      </c>
      <c r="B686" s="34" t="s">
        <v>15134</v>
      </c>
      <c r="C686" s="34" t="s">
        <v>256</v>
      </c>
      <c r="D686" s="34" t="s">
        <v>92</v>
      </c>
      <c r="E686" s="34" t="s">
        <v>189</v>
      </c>
      <c r="F686" s="35" t="s">
        <v>28</v>
      </c>
    </row>
    <row r="687" spans="1:6" hidden="1">
      <c r="A687" s="32">
        <v>41801</v>
      </c>
      <c r="B687" s="34" t="s">
        <v>15135</v>
      </c>
      <c r="C687" s="34" t="s">
        <v>256</v>
      </c>
      <c r="D687" s="34" t="s">
        <v>92</v>
      </c>
      <c r="E687" s="34" t="s">
        <v>189</v>
      </c>
      <c r="F687" s="35" t="s">
        <v>28</v>
      </c>
    </row>
    <row r="688" spans="1:6" hidden="1">
      <c r="A688" s="32">
        <v>41797</v>
      </c>
      <c r="B688" s="34" t="s">
        <v>15136</v>
      </c>
      <c r="C688" s="34" t="s">
        <v>256</v>
      </c>
      <c r="D688" s="34" t="s">
        <v>92</v>
      </c>
      <c r="E688" s="34" t="s">
        <v>189</v>
      </c>
      <c r="F688" s="35" t="s">
        <v>28</v>
      </c>
    </row>
    <row r="689" spans="1:6" hidden="1">
      <c r="A689" s="32">
        <v>41807</v>
      </c>
      <c r="B689" s="34" t="s">
        <v>15137</v>
      </c>
      <c r="C689" s="34" t="s">
        <v>256</v>
      </c>
      <c r="D689" s="34" t="s">
        <v>92</v>
      </c>
      <c r="E689" s="34" t="s">
        <v>189</v>
      </c>
      <c r="F689" s="35" t="s">
        <v>30</v>
      </c>
    </row>
    <row r="690" spans="1:6" hidden="1">
      <c r="A690" s="32">
        <v>41872</v>
      </c>
      <c r="B690" s="34" t="s">
        <v>15138</v>
      </c>
      <c r="C690" s="34" t="s">
        <v>256</v>
      </c>
      <c r="D690" s="34" t="s">
        <v>92</v>
      </c>
      <c r="E690" s="34" t="s">
        <v>189</v>
      </c>
      <c r="F690" s="35" t="s">
        <v>28</v>
      </c>
    </row>
    <row r="691" spans="1:6" hidden="1">
      <c r="A691" s="32">
        <v>41885</v>
      </c>
      <c r="B691" s="34" t="s">
        <v>6034</v>
      </c>
      <c r="C691" s="34" t="s">
        <v>256</v>
      </c>
      <c r="D691" s="34" t="s">
        <v>92</v>
      </c>
      <c r="E691" s="34" t="s">
        <v>189</v>
      </c>
      <c r="F691" s="35" t="s">
        <v>28</v>
      </c>
    </row>
    <row r="692" spans="1:6" hidden="1">
      <c r="A692" s="32">
        <v>44035</v>
      </c>
      <c r="B692" s="33" t="s">
        <v>14993</v>
      </c>
      <c r="C692" s="34" t="s">
        <v>566</v>
      </c>
      <c r="D692" s="34" t="s">
        <v>99</v>
      </c>
      <c r="E692" s="34" t="s">
        <v>189</v>
      </c>
      <c r="F692" s="35" t="s">
        <v>30</v>
      </c>
    </row>
    <row r="693" spans="1:6" hidden="1">
      <c r="A693" s="32">
        <v>44560</v>
      </c>
      <c r="B693" s="33" t="s">
        <v>12431</v>
      </c>
      <c r="C693" s="34" t="s">
        <v>566</v>
      </c>
      <c r="D693" s="34" t="s">
        <v>96</v>
      </c>
      <c r="E693" s="34" t="s">
        <v>189</v>
      </c>
      <c r="F693" s="35" t="s">
        <v>32</v>
      </c>
    </row>
    <row r="694" spans="1:6" hidden="1">
      <c r="A694" s="32">
        <v>44874</v>
      </c>
      <c r="B694" s="33" t="s">
        <v>4468</v>
      </c>
      <c r="C694" s="34" t="s">
        <v>566</v>
      </c>
      <c r="D694" s="34" t="s">
        <v>99</v>
      </c>
      <c r="E694" s="34" t="s">
        <v>189</v>
      </c>
      <c r="F694" s="35" t="s">
        <v>28</v>
      </c>
    </row>
    <row r="695" spans="1:6" hidden="1">
      <c r="A695" s="32">
        <v>44078</v>
      </c>
      <c r="B695" s="34" t="s">
        <v>567</v>
      </c>
      <c r="C695" s="34" t="s">
        <v>566</v>
      </c>
      <c r="D695" s="34" t="s">
        <v>99</v>
      </c>
      <c r="E695" s="34" t="s">
        <v>189</v>
      </c>
      <c r="F695" s="35" t="s">
        <v>28</v>
      </c>
    </row>
    <row r="696" spans="1:6" hidden="1">
      <c r="A696" s="32">
        <v>44090</v>
      </c>
      <c r="B696" s="34" t="s">
        <v>12597</v>
      </c>
      <c r="C696" s="34" t="s">
        <v>566</v>
      </c>
      <c r="D696" s="34" t="s">
        <v>96</v>
      </c>
      <c r="E696" s="34" t="s">
        <v>189</v>
      </c>
      <c r="F696" s="35" t="s">
        <v>30</v>
      </c>
    </row>
    <row r="697" spans="1:6" hidden="1">
      <c r="A697" s="32">
        <v>44098</v>
      </c>
      <c r="B697" s="34" t="s">
        <v>7317</v>
      </c>
      <c r="C697" s="34" t="s">
        <v>566</v>
      </c>
      <c r="D697" s="34" t="s">
        <v>99</v>
      </c>
      <c r="E697" s="34" t="s">
        <v>189</v>
      </c>
      <c r="F697" s="35" t="s">
        <v>28</v>
      </c>
    </row>
    <row r="698" spans="1:6" hidden="1">
      <c r="A698" s="32">
        <v>44110</v>
      </c>
      <c r="B698" s="34" t="s">
        <v>15139</v>
      </c>
      <c r="C698" s="34" t="s">
        <v>566</v>
      </c>
      <c r="D698" s="34" t="s">
        <v>99</v>
      </c>
      <c r="E698" s="34" t="s">
        <v>189</v>
      </c>
      <c r="F698" s="35" t="s">
        <v>28</v>
      </c>
    </row>
    <row r="699" spans="1:6" hidden="1">
      <c r="A699" s="32">
        <v>44279</v>
      </c>
      <c r="B699" s="34" t="s">
        <v>15140</v>
      </c>
      <c r="C699" s="34" t="s">
        <v>566</v>
      </c>
      <c r="D699" s="34" t="s">
        <v>99</v>
      </c>
      <c r="E699" s="34" t="s">
        <v>189</v>
      </c>
      <c r="F699" s="35" t="s">
        <v>28</v>
      </c>
    </row>
    <row r="700" spans="1:6" hidden="1">
      <c r="A700" s="32">
        <v>44378</v>
      </c>
      <c r="B700" s="34" t="s">
        <v>4163</v>
      </c>
      <c r="C700" s="34" t="s">
        <v>566</v>
      </c>
      <c r="D700" s="34" t="s">
        <v>99</v>
      </c>
      <c r="E700" s="34" t="s">
        <v>189</v>
      </c>
      <c r="F700" s="35" t="s">
        <v>30</v>
      </c>
    </row>
    <row r="701" spans="1:6" hidden="1">
      <c r="A701" s="32">
        <v>44420</v>
      </c>
      <c r="B701" s="34" t="s">
        <v>15141</v>
      </c>
      <c r="C701" s="34" t="s">
        <v>566</v>
      </c>
      <c r="D701" s="34" t="s">
        <v>99</v>
      </c>
      <c r="E701" s="34" t="s">
        <v>189</v>
      </c>
      <c r="F701" s="35" t="s">
        <v>28</v>
      </c>
    </row>
    <row r="702" spans="1:6" hidden="1">
      <c r="A702" s="32">
        <v>44430</v>
      </c>
      <c r="B702" s="34" t="s">
        <v>5517</v>
      </c>
      <c r="C702" s="34" t="s">
        <v>566</v>
      </c>
      <c r="D702" s="34" t="s">
        <v>96</v>
      </c>
      <c r="E702" s="34" t="s">
        <v>189</v>
      </c>
      <c r="F702" s="35" t="s">
        <v>32</v>
      </c>
    </row>
    <row r="703" spans="1:6" hidden="1">
      <c r="A703" s="32">
        <v>44001</v>
      </c>
      <c r="B703" s="34" t="s">
        <v>2105</v>
      </c>
      <c r="C703" s="34" t="s">
        <v>566</v>
      </c>
      <c r="D703" s="34" t="s">
        <v>96</v>
      </c>
      <c r="E703" s="34" t="s">
        <v>189</v>
      </c>
      <c r="F703" s="35" t="s">
        <v>30</v>
      </c>
    </row>
    <row r="704" spans="1:6" hidden="1">
      <c r="A704" s="32">
        <v>44650</v>
      </c>
      <c r="B704" s="34" t="s">
        <v>15142</v>
      </c>
      <c r="C704" s="34" t="s">
        <v>566</v>
      </c>
      <c r="D704" s="34" t="s">
        <v>99</v>
      </c>
      <c r="E704" s="34" t="s">
        <v>189</v>
      </c>
      <c r="F704" s="35" t="s">
        <v>28</v>
      </c>
    </row>
    <row r="705" spans="1:6" hidden="1">
      <c r="A705" s="32">
        <v>44847</v>
      </c>
      <c r="B705" s="34" t="s">
        <v>5427</v>
      </c>
      <c r="C705" s="34" t="s">
        <v>566</v>
      </c>
      <c r="D705" s="34" t="s">
        <v>96</v>
      </c>
      <c r="E705" s="34" t="s">
        <v>189</v>
      </c>
      <c r="F705" s="35" t="s">
        <v>32</v>
      </c>
    </row>
    <row r="706" spans="1:6" hidden="1">
      <c r="A706" s="32">
        <v>44855</v>
      </c>
      <c r="B706" s="34" t="s">
        <v>15143</v>
      </c>
      <c r="C706" s="34" t="s">
        <v>566</v>
      </c>
      <c r="D706" s="34" t="s">
        <v>99</v>
      </c>
      <c r="E706" s="34" t="s">
        <v>189</v>
      </c>
      <c r="F706" s="35" t="s">
        <v>28</v>
      </c>
    </row>
    <row r="707" spans="1:6" hidden="1">
      <c r="A707" s="32">
        <v>47189</v>
      </c>
      <c r="B707" s="33" t="s">
        <v>12475</v>
      </c>
      <c r="C707" s="34" t="s">
        <v>683</v>
      </c>
      <c r="D707" s="34" t="s">
        <v>96</v>
      </c>
      <c r="E707" s="34" t="s">
        <v>189</v>
      </c>
      <c r="F707" s="35" t="s">
        <v>28</v>
      </c>
    </row>
    <row r="708" spans="1:6" hidden="1">
      <c r="A708" s="32">
        <v>47205</v>
      </c>
      <c r="B708" s="33" t="s">
        <v>11267</v>
      </c>
      <c r="C708" s="34" t="s">
        <v>683</v>
      </c>
      <c r="D708" s="34" t="s">
        <v>64</v>
      </c>
      <c r="E708" s="34" t="s">
        <v>189</v>
      </c>
      <c r="F708" s="35" t="s">
        <v>30</v>
      </c>
    </row>
    <row r="709" spans="1:6" hidden="1">
      <c r="A709" s="32">
        <v>47318</v>
      </c>
      <c r="B709" s="33" t="s">
        <v>5554</v>
      </c>
      <c r="C709" s="34" t="s">
        <v>683</v>
      </c>
      <c r="D709" s="34" t="s">
        <v>96</v>
      </c>
      <c r="E709" s="34" t="s">
        <v>189</v>
      </c>
      <c r="F709" s="35" t="s">
        <v>32</v>
      </c>
    </row>
    <row r="710" spans="1:6" hidden="1">
      <c r="A710" s="32">
        <v>47675</v>
      </c>
      <c r="B710" s="33" t="s">
        <v>5889</v>
      </c>
      <c r="C710" s="34" t="s">
        <v>683</v>
      </c>
      <c r="D710" s="34" t="s">
        <v>64</v>
      </c>
      <c r="E710" s="34" t="s">
        <v>189</v>
      </c>
      <c r="F710" s="35" t="s">
        <v>28</v>
      </c>
    </row>
    <row r="711" spans="1:6" hidden="1">
      <c r="A711" s="32">
        <v>47030</v>
      </c>
      <c r="B711" s="34" t="s">
        <v>15144</v>
      </c>
      <c r="C711" s="34" t="s">
        <v>683</v>
      </c>
      <c r="D711" s="34" t="s">
        <v>96</v>
      </c>
      <c r="E711" s="34" t="s">
        <v>189</v>
      </c>
      <c r="F711" s="35" t="s">
        <v>32</v>
      </c>
    </row>
    <row r="712" spans="1:6" hidden="1">
      <c r="A712" s="32">
        <v>47053</v>
      </c>
      <c r="B712" s="34" t="s">
        <v>10659</v>
      </c>
      <c r="C712" s="34" t="s">
        <v>683</v>
      </c>
      <c r="D712" s="34" t="s">
        <v>96</v>
      </c>
      <c r="E712" s="34" t="s">
        <v>189</v>
      </c>
      <c r="F712" s="35" t="s">
        <v>30</v>
      </c>
    </row>
    <row r="713" spans="1:6" hidden="1">
      <c r="A713" s="32">
        <v>47058</v>
      </c>
      <c r="B713" s="34" t="s">
        <v>8792</v>
      </c>
      <c r="C713" s="34" t="s">
        <v>683</v>
      </c>
      <c r="D713" s="34" t="s">
        <v>99</v>
      </c>
      <c r="E713" s="34" t="s">
        <v>189</v>
      </c>
      <c r="F713" s="35" t="s">
        <v>30</v>
      </c>
    </row>
    <row r="714" spans="1:6" hidden="1">
      <c r="A714" s="32">
        <v>47161</v>
      </c>
      <c r="B714" s="34" t="s">
        <v>15145</v>
      </c>
      <c r="C714" s="34" t="s">
        <v>683</v>
      </c>
      <c r="D714" s="34" t="s">
        <v>64</v>
      </c>
      <c r="E714" s="34" t="s">
        <v>189</v>
      </c>
      <c r="F714" s="35" t="s">
        <v>32</v>
      </c>
    </row>
    <row r="715" spans="1:6" hidden="1">
      <c r="A715" s="32">
        <v>47170</v>
      </c>
      <c r="B715" s="34" t="s">
        <v>8048</v>
      </c>
      <c r="C715" s="34" t="s">
        <v>683</v>
      </c>
      <c r="D715" s="34" t="s">
        <v>96</v>
      </c>
      <c r="E715" s="34" t="s">
        <v>189</v>
      </c>
      <c r="F715" s="35" t="s">
        <v>32</v>
      </c>
    </row>
    <row r="716" spans="1:6" hidden="1">
      <c r="A716" s="32">
        <v>47245</v>
      </c>
      <c r="B716" s="34" t="s">
        <v>684</v>
      </c>
      <c r="C716" s="34" t="s">
        <v>683</v>
      </c>
      <c r="D716" s="34" t="s">
        <v>96</v>
      </c>
      <c r="E716" s="34" t="s">
        <v>189</v>
      </c>
      <c r="F716" s="35" t="s">
        <v>32</v>
      </c>
    </row>
    <row r="717" spans="1:6" hidden="1">
      <c r="A717" s="32">
        <v>47258</v>
      </c>
      <c r="B717" s="34" t="s">
        <v>15146</v>
      </c>
      <c r="C717" s="34" t="s">
        <v>683</v>
      </c>
      <c r="D717" s="34" t="s">
        <v>64</v>
      </c>
      <c r="E717" s="34" t="s">
        <v>189</v>
      </c>
      <c r="F717" s="35" t="s">
        <v>30</v>
      </c>
    </row>
    <row r="718" spans="1:6" hidden="1">
      <c r="A718" s="32">
        <v>47268</v>
      </c>
      <c r="B718" s="34" t="s">
        <v>5591</v>
      </c>
      <c r="C718" s="34" t="s">
        <v>683</v>
      </c>
      <c r="D718" s="34" t="s">
        <v>96</v>
      </c>
      <c r="E718" s="34" t="s">
        <v>189</v>
      </c>
      <c r="F718" s="35" t="s">
        <v>30</v>
      </c>
    </row>
    <row r="719" spans="1:6" hidden="1">
      <c r="A719" s="32">
        <v>47288</v>
      </c>
      <c r="B719" s="34" t="s">
        <v>15147</v>
      </c>
      <c r="C719" s="34" t="s">
        <v>683</v>
      </c>
      <c r="D719" s="34" t="s">
        <v>96</v>
      </c>
      <c r="E719" s="34" t="s">
        <v>189</v>
      </c>
      <c r="F719" s="35" t="s">
        <v>30</v>
      </c>
    </row>
    <row r="720" spans="1:6" hidden="1">
      <c r="A720" s="32">
        <v>47460</v>
      </c>
      <c r="B720" s="34" t="s">
        <v>8750</v>
      </c>
      <c r="C720" s="34" t="s">
        <v>683</v>
      </c>
      <c r="D720" s="34" t="s">
        <v>99</v>
      </c>
      <c r="E720" s="34" t="s">
        <v>189</v>
      </c>
      <c r="F720" s="35" t="s">
        <v>32</v>
      </c>
    </row>
    <row r="721" spans="1:6" hidden="1">
      <c r="A721" s="32">
        <v>47541</v>
      </c>
      <c r="B721" s="34" t="s">
        <v>15148</v>
      </c>
      <c r="C721" s="34" t="s">
        <v>683</v>
      </c>
      <c r="D721" s="34" t="s">
        <v>64</v>
      </c>
      <c r="E721" s="34" t="s">
        <v>189</v>
      </c>
      <c r="F721" s="35" t="s">
        <v>30</v>
      </c>
    </row>
    <row r="722" spans="1:6" hidden="1">
      <c r="A722" s="32">
        <v>47545</v>
      </c>
      <c r="B722" s="34" t="s">
        <v>15149</v>
      </c>
      <c r="C722" s="34" t="s">
        <v>683</v>
      </c>
      <c r="D722" s="34" t="s">
        <v>96</v>
      </c>
      <c r="E722" s="34" t="s">
        <v>189</v>
      </c>
      <c r="F722" s="35" t="s">
        <v>32</v>
      </c>
    </row>
    <row r="723" spans="1:6" hidden="1">
      <c r="A723" s="32">
        <v>47551</v>
      </c>
      <c r="B723" s="34" t="s">
        <v>15150</v>
      </c>
      <c r="C723" s="34" t="s">
        <v>683</v>
      </c>
      <c r="D723" s="34" t="s">
        <v>96</v>
      </c>
      <c r="E723" s="34" t="s">
        <v>189</v>
      </c>
      <c r="F723" s="35" t="s">
        <v>32</v>
      </c>
    </row>
    <row r="724" spans="1:6" hidden="1">
      <c r="A724" s="32">
        <v>47555</v>
      </c>
      <c r="B724" s="34" t="s">
        <v>10074</v>
      </c>
      <c r="C724" s="34" t="s">
        <v>683</v>
      </c>
      <c r="D724" s="34" t="s">
        <v>96</v>
      </c>
      <c r="E724" s="34" t="s">
        <v>189</v>
      </c>
      <c r="F724" s="35" t="s">
        <v>32</v>
      </c>
    </row>
    <row r="725" spans="1:6" hidden="1">
      <c r="A725" s="32">
        <v>47570</v>
      </c>
      <c r="B725" s="34" t="s">
        <v>5466</v>
      </c>
      <c r="C725" s="34" t="s">
        <v>683</v>
      </c>
      <c r="D725" s="34" t="s">
        <v>96</v>
      </c>
      <c r="E725" s="34" t="s">
        <v>189</v>
      </c>
      <c r="F725" s="35" t="s">
        <v>28</v>
      </c>
    </row>
    <row r="726" spans="1:6" hidden="1">
      <c r="A726" s="32">
        <v>47605</v>
      </c>
      <c r="B726" s="34" t="s">
        <v>15151</v>
      </c>
      <c r="C726" s="34" t="s">
        <v>683</v>
      </c>
      <c r="D726" s="34" t="s">
        <v>64</v>
      </c>
      <c r="E726" s="34" t="s">
        <v>189</v>
      </c>
      <c r="F726" s="35" t="s">
        <v>30</v>
      </c>
    </row>
    <row r="727" spans="1:6" hidden="1">
      <c r="A727" s="32">
        <v>47660</v>
      </c>
      <c r="B727" s="34" t="s">
        <v>15152</v>
      </c>
      <c r="C727" s="34" t="s">
        <v>683</v>
      </c>
      <c r="D727" s="34" t="s">
        <v>96</v>
      </c>
      <c r="E727" s="34" t="s">
        <v>189</v>
      </c>
      <c r="F727" s="35" t="s">
        <v>32</v>
      </c>
    </row>
    <row r="728" spans="1:6" hidden="1">
      <c r="A728" s="32">
        <v>47692</v>
      </c>
      <c r="B728" s="34" t="s">
        <v>1798</v>
      </c>
      <c r="C728" s="34" t="s">
        <v>683</v>
      </c>
      <c r="D728" s="34" t="s">
        <v>96</v>
      </c>
      <c r="E728" s="34" t="s">
        <v>189</v>
      </c>
      <c r="F728" s="35" t="s">
        <v>32</v>
      </c>
    </row>
    <row r="729" spans="1:6" hidden="1">
      <c r="A729" s="32">
        <v>47703</v>
      </c>
      <c r="B729" s="34" t="s">
        <v>15153</v>
      </c>
      <c r="C729" s="34" t="s">
        <v>683</v>
      </c>
      <c r="D729" s="34" t="s">
        <v>96</v>
      </c>
      <c r="E729" s="34" t="s">
        <v>189</v>
      </c>
      <c r="F729" s="35" t="s">
        <v>32</v>
      </c>
    </row>
    <row r="730" spans="1:6" hidden="1">
      <c r="A730" s="32">
        <v>47707</v>
      </c>
      <c r="B730" s="34" t="s">
        <v>5821</v>
      </c>
      <c r="C730" s="34" t="s">
        <v>683</v>
      </c>
      <c r="D730" s="34" t="s">
        <v>96</v>
      </c>
      <c r="E730" s="34" t="s">
        <v>189</v>
      </c>
      <c r="F730" s="35" t="s">
        <v>32</v>
      </c>
    </row>
    <row r="731" spans="1:6" hidden="1">
      <c r="A731" s="32">
        <v>47720</v>
      </c>
      <c r="B731" s="34" t="s">
        <v>15154</v>
      </c>
      <c r="C731" s="34" t="s">
        <v>683</v>
      </c>
      <c r="D731" s="34" t="s">
        <v>96</v>
      </c>
      <c r="E731" s="34" t="s">
        <v>189</v>
      </c>
      <c r="F731" s="35" t="s">
        <v>32</v>
      </c>
    </row>
    <row r="732" spans="1:6" hidden="1">
      <c r="A732" s="32">
        <v>47001</v>
      </c>
      <c r="B732" s="34" t="s">
        <v>96</v>
      </c>
      <c r="C732" s="34" t="s">
        <v>683</v>
      </c>
      <c r="D732" s="34" t="s">
        <v>96</v>
      </c>
      <c r="E732" s="34" t="s">
        <v>189</v>
      </c>
      <c r="F732" s="35" t="s">
        <v>25</v>
      </c>
    </row>
    <row r="733" spans="1:6" hidden="1">
      <c r="A733" s="32">
        <v>47745</v>
      </c>
      <c r="B733" s="34" t="s">
        <v>15155</v>
      </c>
      <c r="C733" s="34" t="s">
        <v>683</v>
      </c>
      <c r="D733" s="34" t="s">
        <v>64</v>
      </c>
      <c r="E733" s="34" t="s">
        <v>189</v>
      </c>
      <c r="F733" s="35" t="s">
        <v>28</v>
      </c>
    </row>
    <row r="734" spans="1:6" hidden="1">
      <c r="A734" s="32">
        <v>47798</v>
      </c>
      <c r="B734" s="34" t="s">
        <v>15156</v>
      </c>
      <c r="C734" s="34" t="s">
        <v>683</v>
      </c>
      <c r="D734" s="34" t="s">
        <v>96</v>
      </c>
      <c r="E734" s="34" t="s">
        <v>189</v>
      </c>
      <c r="F734" s="35" t="s">
        <v>32</v>
      </c>
    </row>
    <row r="735" spans="1:6" hidden="1">
      <c r="A735" s="32">
        <v>47960</v>
      </c>
      <c r="B735" s="34" t="s">
        <v>15157</v>
      </c>
      <c r="C735" s="34" t="s">
        <v>683</v>
      </c>
      <c r="D735" s="34" t="s">
        <v>64</v>
      </c>
      <c r="E735" s="34" t="s">
        <v>176</v>
      </c>
      <c r="F735" s="35" t="s">
        <v>175</v>
      </c>
    </row>
    <row r="736" spans="1:6" hidden="1">
      <c r="A736" s="32">
        <v>47980</v>
      </c>
      <c r="B736" s="34" t="s">
        <v>7393</v>
      </c>
      <c r="C736" s="34" t="s">
        <v>683</v>
      </c>
      <c r="D736" s="34" t="s">
        <v>96</v>
      </c>
      <c r="E736" s="34" t="s">
        <v>189</v>
      </c>
      <c r="F736" s="35" t="s">
        <v>28</v>
      </c>
    </row>
    <row r="737" spans="1:6" hidden="1">
      <c r="A737" s="32">
        <v>50313</v>
      </c>
      <c r="B737" s="33" t="s">
        <v>250</v>
      </c>
      <c r="C737" s="34" t="s">
        <v>192</v>
      </c>
      <c r="D737" s="34" t="s">
        <v>100</v>
      </c>
      <c r="E737" s="34" t="s">
        <v>189</v>
      </c>
      <c r="F737" s="35" t="s">
        <v>28</v>
      </c>
    </row>
    <row r="738" spans="1:6" hidden="1">
      <c r="A738" s="32">
        <v>50318</v>
      </c>
      <c r="B738" s="33" t="s">
        <v>5554</v>
      </c>
      <c r="C738" s="34" t="s">
        <v>192</v>
      </c>
      <c r="D738" s="34" t="s">
        <v>100</v>
      </c>
      <c r="E738" s="34" t="s">
        <v>189</v>
      </c>
      <c r="F738" s="35" t="s">
        <v>28</v>
      </c>
    </row>
    <row r="739" spans="1:6" hidden="1">
      <c r="A739" s="32">
        <v>50590</v>
      </c>
      <c r="B739" s="33" t="s">
        <v>2983</v>
      </c>
      <c r="C739" s="34" t="s">
        <v>192</v>
      </c>
      <c r="D739" s="34" t="s">
        <v>100</v>
      </c>
      <c r="E739" s="34" t="s">
        <v>189</v>
      </c>
      <c r="F739" s="35" t="s">
        <v>32</v>
      </c>
    </row>
    <row r="740" spans="1:6" hidden="1">
      <c r="A740" s="32">
        <v>50606</v>
      </c>
      <c r="B740" s="33" t="s">
        <v>7805</v>
      </c>
      <c r="C740" s="34" t="s">
        <v>192</v>
      </c>
      <c r="D740" s="34" t="s">
        <v>100</v>
      </c>
      <c r="E740" s="34" t="s">
        <v>189</v>
      </c>
      <c r="F740" s="35" t="s">
        <v>28</v>
      </c>
    </row>
    <row r="741" spans="1:6" hidden="1">
      <c r="A741" s="32">
        <v>50689</v>
      </c>
      <c r="B741" s="33" t="s">
        <v>5538</v>
      </c>
      <c r="C741" s="34" t="s">
        <v>192</v>
      </c>
      <c r="D741" s="34" t="s">
        <v>100</v>
      </c>
      <c r="E741" s="34" t="s">
        <v>189</v>
      </c>
      <c r="F741" s="35" t="s">
        <v>28</v>
      </c>
    </row>
    <row r="742" spans="1:6" hidden="1">
      <c r="A742" s="32">
        <v>50006</v>
      </c>
      <c r="B742" s="34" t="s">
        <v>1571</v>
      </c>
      <c r="C742" s="34" t="s">
        <v>192</v>
      </c>
      <c r="D742" s="34" t="s">
        <v>100</v>
      </c>
      <c r="E742" s="34" t="s">
        <v>189</v>
      </c>
      <c r="F742" s="35" t="s">
        <v>28</v>
      </c>
    </row>
    <row r="743" spans="1:6" hidden="1">
      <c r="A743" s="32">
        <v>50110</v>
      </c>
      <c r="B743" s="34" t="s">
        <v>15158</v>
      </c>
      <c r="C743" s="34" t="s">
        <v>192</v>
      </c>
      <c r="D743" s="34" t="s">
        <v>100</v>
      </c>
      <c r="E743" s="34" t="s">
        <v>189</v>
      </c>
      <c r="F743" s="35" t="s">
        <v>28</v>
      </c>
    </row>
    <row r="744" spans="1:6" hidden="1">
      <c r="A744" s="32">
        <v>50124</v>
      </c>
      <c r="B744" s="34" t="s">
        <v>193</v>
      </c>
      <c r="C744" s="34" t="s">
        <v>192</v>
      </c>
      <c r="D744" s="34" t="s">
        <v>100</v>
      </c>
      <c r="E744" s="34" t="s">
        <v>189</v>
      </c>
      <c r="F744" s="35" t="s">
        <v>30</v>
      </c>
    </row>
    <row r="745" spans="1:6" hidden="1">
      <c r="A745" s="32">
        <v>50150</v>
      </c>
      <c r="B745" s="34" t="s">
        <v>15159</v>
      </c>
      <c r="C745" s="34" t="s">
        <v>192</v>
      </c>
      <c r="D745" s="34" t="s">
        <v>100</v>
      </c>
      <c r="E745" s="34" t="s">
        <v>189</v>
      </c>
      <c r="F745" s="35" t="s">
        <v>28</v>
      </c>
    </row>
    <row r="746" spans="1:6" hidden="1">
      <c r="A746" s="32">
        <v>50223</v>
      </c>
      <c r="B746" s="34" t="s">
        <v>15160</v>
      </c>
      <c r="C746" s="34" t="s">
        <v>192</v>
      </c>
      <c r="D746" s="34" t="s">
        <v>100</v>
      </c>
      <c r="E746" s="34" t="s">
        <v>189</v>
      </c>
      <c r="F746" s="35" t="s">
        <v>28</v>
      </c>
    </row>
    <row r="747" spans="1:6" hidden="1">
      <c r="A747" s="32">
        <v>50226</v>
      </c>
      <c r="B747" s="34" t="s">
        <v>1741</v>
      </c>
      <c r="C747" s="34" t="s">
        <v>192</v>
      </c>
      <c r="D747" s="34" t="s">
        <v>100</v>
      </c>
      <c r="E747" s="34" t="s">
        <v>189</v>
      </c>
      <c r="F747" s="35" t="s">
        <v>28</v>
      </c>
    </row>
    <row r="748" spans="1:6" hidden="1">
      <c r="A748" s="32">
        <v>50245</v>
      </c>
      <c r="B748" s="34" t="s">
        <v>15161</v>
      </c>
      <c r="C748" s="34" t="s">
        <v>192</v>
      </c>
      <c r="D748" s="34" t="s">
        <v>100</v>
      </c>
      <c r="E748" s="34" t="s">
        <v>189</v>
      </c>
      <c r="F748" s="35" t="s">
        <v>32</v>
      </c>
    </row>
    <row r="749" spans="1:6" hidden="1">
      <c r="A749" s="32">
        <v>50251</v>
      </c>
      <c r="B749" s="34" t="s">
        <v>15162</v>
      </c>
      <c r="C749" s="34" t="s">
        <v>192</v>
      </c>
      <c r="D749" s="34" t="s">
        <v>100</v>
      </c>
      <c r="E749" s="34" t="s">
        <v>189</v>
      </c>
      <c r="F749" s="35" t="s">
        <v>28</v>
      </c>
    </row>
    <row r="750" spans="1:6" hidden="1">
      <c r="A750" s="32">
        <v>50270</v>
      </c>
      <c r="B750" s="34" t="s">
        <v>7658</v>
      </c>
      <c r="C750" s="34" t="s">
        <v>192</v>
      </c>
      <c r="D750" s="34" t="s">
        <v>100</v>
      </c>
      <c r="E750" s="34" t="s">
        <v>189</v>
      </c>
      <c r="F750" s="35" t="s">
        <v>28</v>
      </c>
    </row>
    <row r="751" spans="1:6" hidden="1">
      <c r="A751" s="32">
        <v>50287</v>
      </c>
      <c r="B751" s="34" t="s">
        <v>6180</v>
      </c>
      <c r="C751" s="34" t="s">
        <v>192</v>
      </c>
      <c r="D751" s="34" t="s">
        <v>100</v>
      </c>
      <c r="E751" s="34" t="s">
        <v>189</v>
      </c>
      <c r="F751" s="35" t="s">
        <v>30</v>
      </c>
    </row>
    <row r="752" spans="1:6" hidden="1">
      <c r="A752" s="32">
        <v>50350</v>
      </c>
      <c r="B752" s="34" t="s">
        <v>15163</v>
      </c>
      <c r="C752" s="34" t="s">
        <v>192</v>
      </c>
      <c r="D752" s="34" t="s">
        <v>100</v>
      </c>
      <c r="E752" s="34" t="s">
        <v>227</v>
      </c>
      <c r="F752" s="35" t="s">
        <v>175</v>
      </c>
    </row>
    <row r="753" spans="1:6" hidden="1">
      <c r="A753" s="32">
        <v>50400</v>
      </c>
      <c r="B753" s="34" t="s">
        <v>13609</v>
      </c>
      <c r="C753" s="34" t="s">
        <v>192</v>
      </c>
      <c r="D753" s="34" t="s">
        <v>100</v>
      </c>
      <c r="E753" s="34" t="s">
        <v>189</v>
      </c>
      <c r="F753" s="35" t="s">
        <v>30</v>
      </c>
    </row>
    <row r="754" spans="1:6" hidden="1">
      <c r="A754" s="32">
        <v>50325</v>
      </c>
      <c r="B754" s="34" t="s">
        <v>15164</v>
      </c>
      <c r="C754" s="34" t="s">
        <v>192</v>
      </c>
      <c r="D754" s="34" t="s">
        <v>100</v>
      </c>
      <c r="E754" s="34" t="s">
        <v>227</v>
      </c>
      <c r="F754" s="35" t="s">
        <v>175</v>
      </c>
    </row>
    <row r="755" spans="1:6" hidden="1">
      <c r="A755" s="32">
        <v>50330</v>
      </c>
      <c r="B755" s="34" t="s">
        <v>6754</v>
      </c>
      <c r="C755" s="34" t="s">
        <v>192</v>
      </c>
      <c r="D755" s="34" t="s">
        <v>100</v>
      </c>
      <c r="E755" s="34" t="s">
        <v>189</v>
      </c>
      <c r="F755" s="35" t="s">
        <v>30</v>
      </c>
    </row>
    <row r="756" spans="1:6" hidden="1">
      <c r="A756" s="32">
        <v>50450</v>
      </c>
      <c r="B756" s="34" t="s">
        <v>15165</v>
      </c>
      <c r="C756" s="34" t="s">
        <v>192</v>
      </c>
      <c r="D756" s="34" t="s">
        <v>100</v>
      </c>
      <c r="E756" s="34" t="s">
        <v>189</v>
      </c>
      <c r="F756" s="35" t="s">
        <v>32</v>
      </c>
    </row>
    <row r="757" spans="1:6" hidden="1">
      <c r="A757" s="32">
        <v>50568</v>
      </c>
      <c r="B757" s="34" t="s">
        <v>4215</v>
      </c>
      <c r="C757" s="34" t="s">
        <v>192</v>
      </c>
      <c r="D757" s="34" t="s">
        <v>100</v>
      </c>
      <c r="E757" s="34" t="s">
        <v>189</v>
      </c>
      <c r="F757" s="35" t="s">
        <v>30</v>
      </c>
    </row>
    <row r="758" spans="1:6" hidden="1">
      <c r="A758" s="32">
        <v>50577</v>
      </c>
      <c r="B758" s="34" t="s">
        <v>15166</v>
      </c>
      <c r="C758" s="34" t="s">
        <v>192</v>
      </c>
      <c r="D758" s="34" t="s">
        <v>100</v>
      </c>
      <c r="E758" s="34" t="s">
        <v>189</v>
      </c>
      <c r="F758" s="35" t="s">
        <v>30</v>
      </c>
    </row>
    <row r="759" spans="1:6" hidden="1">
      <c r="A759" s="32">
        <v>50573</v>
      </c>
      <c r="B759" s="34" t="s">
        <v>8397</v>
      </c>
      <c r="C759" s="34" t="s">
        <v>192</v>
      </c>
      <c r="D759" s="34" t="s">
        <v>100</v>
      </c>
      <c r="E759" s="34" t="s">
        <v>189</v>
      </c>
      <c r="F759" s="35" t="s">
        <v>28</v>
      </c>
    </row>
    <row r="760" spans="1:6" hidden="1">
      <c r="A760" s="32">
        <v>50680</v>
      </c>
      <c r="B760" s="34" t="s">
        <v>4904</v>
      </c>
      <c r="C760" s="34" t="s">
        <v>192</v>
      </c>
      <c r="D760" s="34" t="s">
        <v>100</v>
      </c>
      <c r="E760" s="34" t="s">
        <v>189</v>
      </c>
      <c r="F760" s="35" t="s">
        <v>28</v>
      </c>
    </row>
    <row r="761" spans="1:6" hidden="1">
      <c r="A761" s="32">
        <v>50683</v>
      </c>
      <c r="B761" s="34" t="s">
        <v>13332</v>
      </c>
      <c r="C761" s="34" t="s">
        <v>192</v>
      </c>
      <c r="D761" s="34" t="s">
        <v>100</v>
      </c>
      <c r="E761" s="34" t="s">
        <v>189</v>
      </c>
      <c r="F761" s="35" t="s">
        <v>30</v>
      </c>
    </row>
    <row r="762" spans="1:6" hidden="1">
      <c r="A762" s="32">
        <v>50686</v>
      </c>
      <c r="B762" s="34" t="s">
        <v>15167</v>
      </c>
      <c r="C762" s="34" t="s">
        <v>192</v>
      </c>
      <c r="D762" s="34" t="s">
        <v>100</v>
      </c>
      <c r="E762" s="34" t="s">
        <v>189</v>
      </c>
      <c r="F762" s="35" t="s">
        <v>32</v>
      </c>
    </row>
    <row r="763" spans="1:6" hidden="1">
      <c r="A763" s="32">
        <v>50370</v>
      </c>
      <c r="B763" s="34" t="s">
        <v>4087</v>
      </c>
      <c r="C763" s="34" t="s">
        <v>192</v>
      </c>
      <c r="D763" s="34" t="s">
        <v>100</v>
      </c>
      <c r="E763" s="34" t="s">
        <v>227</v>
      </c>
      <c r="F763" s="35" t="s">
        <v>175</v>
      </c>
    </row>
    <row r="764" spans="1:6" hidden="1">
      <c r="A764" s="32">
        <v>50001</v>
      </c>
      <c r="B764" s="34" t="s">
        <v>100</v>
      </c>
      <c r="C764" s="34" t="s">
        <v>192</v>
      </c>
      <c r="D764" s="34" t="s">
        <v>100</v>
      </c>
      <c r="E764" s="34" t="s">
        <v>189</v>
      </c>
      <c r="F764" s="35" t="s">
        <v>25</v>
      </c>
    </row>
    <row r="765" spans="1:6" hidden="1">
      <c r="A765" s="32">
        <v>50711</v>
      </c>
      <c r="B765" s="34" t="s">
        <v>1811</v>
      </c>
      <c r="C765" s="34" t="s">
        <v>192</v>
      </c>
      <c r="D765" s="34" t="s">
        <v>100</v>
      </c>
      <c r="E765" s="34" t="s">
        <v>189</v>
      </c>
      <c r="F765" s="35" t="s">
        <v>30</v>
      </c>
    </row>
    <row r="766" spans="1:6" hidden="1">
      <c r="A766" s="32">
        <v>52019</v>
      </c>
      <c r="B766" s="33" t="s">
        <v>3703</v>
      </c>
      <c r="C766" s="34" t="s">
        <v>162</v>
      </c>
      <c r="D766" s="34" t="s">
        <v>93</v>
      </c>
      <c r="E766" s="34" t="s">
        <v>189</v>
      </c>
      <c r="F766" s="35" t="s">
        <v>28</v>
      </c>
    </row>
    <row r="767" spans="1:6" hidden="1">
      <c r="A767" s="32">
        <v>52083</v>
      </c>
      <c r="B767" s="33" t="s">
        <v>8164</v>
      </c>
      <c r="C767" s="34" t="s">
        <v>162</v>
      </c>
      <c r="D767" s="34" t="s">
        <v>93</v>
      </c>
      <c r="E767" s="34" t="s">
        <v>189</v>
      </c>
      <c r="F767" s="35" t="s">
        <v>30</v>
      </c>
    </row>
    <row r="768" spans="1:6" hidden="1">
      <c r="A768" s="32">
        <v>52203</v>
      </c>
      <c r="B768" s="33" t="s">
        <v>15168</v>
      </c>
      <c r="C768" s="34" t="s">
        <v>162</v>
      </c>
      <c r="D768" s="34" t="s">
        <v>93</v>
      </c>
      <c r="E768" s="34" t="s">
        <v>189</v>
      </c>
      <c r="F768" s="35" t="s">
        <v>32</v>
      </c>
    </row>
    <row r="769" spans="1:6" hidden="1">
      <c r="A769" s="32">
        <v>52215</v>
      </c>
      <c r="B769" s="33" t="s">
        <v>612</v>
      </c>
      <c r="C769" s="34" t="s">
        <v>162</v>
      </c>
      <c r="D769" s="34" t="s">
        <v>93</v>
      </c>
      <c r="E769" s="34" t="s">
        <v>189</v>
      </c>
      <c r="F769" s="35" t="s">
        <v>28</v>
      </c>
    </row>
    <row r="770" spans="1:6" hidden="1">
      <c r="A770" s="32">
        <v>52260</v>
      </c>
      <c r="B770" s="33" t="s">
        <v>2348</v>
      </c>
      <c r="C770" s="34" t="s">
        <v>162</v>
      </c>
      <c r="D770" s="34" t="s">
        <v>93</v>
      </c>
      <c r="E770" s="34" t="s">
        <v>189</v>
      </c>
      <c r="F770" s="35" t="s">
        <v>28</v>
      </c>
    </row>
    <row r="771" spans="1:6" hidden="1">
      <c r="A771" s="32">
        <v>52399</v>
      </c>
      <c r="B771" s="33" t="s">
        <v>599</v>
      </c>
      <c r="C771" s="34" t="s">
        <v>162</v>
      </c>
      <c r="D771" s="34" t="s">
        <v>93</v>
      </c>
      <c r="E771" s="34" t="s">
        <v>189</v>
      </c>
      <c r="F771" s="35" t="s">
        <v>30</v>
      </c>
    </row>
    <row r="772" spans="1:6" hidden="1">
      <c r="A772" s="32">
        <v>52473</v>
      </c>
      <c r="B772" s="33" t="s">
        <v>2418</v>
      </c>
      <c r="C772" s="34" t="s">
        <v>162</v>
      </c>
      <c r="D772" s="34" t="s">
        <v>93</v>
      </c>
      <c r="E772" s="34" t="s">
        <v>189</v>
      </c>
      <c r="F772" s="35" t="s">
        <v>32</v>
      </c>
    </row>
    <row r="773" spans="1:6" hidden="1">
      <c r="A773" s="32">
        <v>52480</v>
      </c>
      <c r="B773" s="33" t="s">
        <v>162</v>
      </c>
      <c r="C773" s="34" t="s">
        <v>162</v>
      </c>
      <c r="D773" s="34" t="s">
        <v>93</v>
      </c>
      <c r="E773" s="34" t="s">
        <v>189</v>
      </c>
      <c r="F773" s="35" t="s">
        <v>28</v>
      </c>
    </row>
    <row r="774" spans="1:6" hidden="1">
      <c r="A774" s="32">
        <v>52565</v>
      </c>
      <c r="B774" s="33" t="s">
        <v>6609</v>
      </c>
      <c r="C774" s="34" t="s">
        <v>162</v>
      </c>
      <c r="D774" s="34" t="s">
        <v>93</v>
      </c>
      <c r="E774" s="34" t="s">
        <v>189</v>
      </c>
      <c r="F774" s="35" t="s">
        <v>30</v>
      </c>
    </row>
    <row r="775" spans="1:6" hidden="1">
      <c r="A775" s="32">
        <v>52612</v>
      </c>
      <c r="B775" s="33" t="s">
        <v>789</v>
      </c>
      <c r="C775" s="34" t="s">
        <v>162</v>
      </c>
      <c r="D775" s="34" t="s">
        <v>93</v>
      </c>
      <c r="E775" s="34" t="s">
        <v>189</v>
      </c>
      <c r="F775" s="35" t="s">
        <v>30</v>
      </c>
    </row>
    <row r="776" spans="1:6" hidden="1">
      <c r="A776" s="32">
        <v>52685</v>
      </c>
      <c r="B776" s="33" t="s">
        <v>4986</v>
      </c>
      <c r="C776" s="34" t="s">
        <v>162</v>
      </c>
      <c r="D776" s="34" t="s">
        <v>93</v>
      </c>
      <c r="E776" s="34" t="s">
        <v>189</v>
      </c>
      <c r="F776" s="35" t="s">
        <v>28</v>
      </c>
    </row>
    <row r="777" spans="1:6" hidden="1">
      <c r="A777" s="32">
        <v>52693</v>
      </c>
      <c r="B777" s="33" t="s">
        <v>14875</v>
      </c>
      <c r="C777" s="34" t="s">
        <v>162</v>
      </c>
      <c r="D777" s="34" t="s">
        <v>93</v>
      </c>
      <c r="E777" s="34" t="s">
        <v>189</v>
      </c>
      <c r="F777" s="35" t="s">
        <v>32</v>
      </c>
    </row>
    <row r="778" spans="1:6" hidden="1">
      <c r="A778" s="32">
        <v>52696</v>
      </c>
      <c r="B778" s="33" t="s">
        <v>14827</v>
      </c>
      <c r="C778" s="34" t="s">
        <v>162</v>
      </c>
      <c r="D778" s="34" t="s">
        <v>93</v>
      </c>
      <c r="E778" s="34" t="s">
        <v>2059</v>
      </c>
      <c r="F778" s="35" t="s">
        <v>175</v>
      </c>
    </row>
    <row r="779" spans="1:6" hidden="1">
      <c r="A779" s="32">
        <v>52022</v>
      </c>
      <c r="B779" s="34" t="s">
        <v>10015</v>
      </c>
      <c r="C779" s="34" t="s">
        <v>162</v>
      </c>
      <c r="D779" s="34" t="s">
        <v>93</v>
      </c>
      <c r="E779" s="34" t="s">
        <v>189</v>
      </c>
      <c r="F779" s="35" t="s">
        <v>28</v>
      </c>
    </row>
    <row r="780" spans="1:6" hidden="1">
      <c r="A780" s="32">
        <v>52036</v>
      </c>
      <c r="B780" s="34" t="s">
        <v>9028</v>
      </c>
      <c r="C780" s="34" t="s">
        <v>162</v>
      </c>
      <c r="D780" s="34" t="s">
        <v>93</v>
      </c>
      <c r="E780" s="34" t="s">
        <v>189</v>
      </c>
      <c r="F780" s="35" t="s">
        <v>28</v>
      </c>
    </row>
    <row r="781" spans="1:6" hidden="1">
      <c r="A781" s="32">
        <v>52051</v>
      </c>
      <c r="B781" s="34" t="s">
        <v>15169</v>
      </c>
      <c r="C781" s="34" t="s">
        <v>162</v>
      </c>
      <c r="D781" s="34" t="s">
        <v>93</v>
      </c>
      <c r="E781" s="34" t="s">
        <v>189</v>
      </c>
      <c r="F781" s="35" t="s">
        <v>28</v>
      </c>
    </row>
    <row r="782" spans="1:6" hidden="1">
      <c r="A782" s="32">
        <v>52079</v>
      </c>
      <c r="B782" s="34" t="s">
        <v>3047</v>
      </c>
      <c r="C782" s="34" t="s">
        <v>162</v>
      </c>
      <c r="D782" s="34" t="s">
        <v>93</v>
      </c>
      <c r="E782" s="34" t="s">
        <v>189</v>
      </c>
      <c r="F782" s="35" t="s">
        <v>32</v>
      </c>
    </row>
    <row r="783" spans="1:6" hidden="1">
      <c r="A783" s="32">
        <v>52110</v>
      </c>
      <c r="B783" s="34" t="s">
        <v>15170</v>
      </c>
      <c r="C783" s="34" t="s">
        <v>162</v>
      </c>
      <c r="D783" s="34" t="s">
        <v>93</v>
      </c>
      <c r="E783" s="34" t="s">
        <v>189</v>
      </c>
      <c r="F783" s="35" t="s">
        <v>28</v>
      </c>
    </row>
    <row r="784" spans="1:6" hidden="1">
      <c r="A784" s="32">
        <v>52240</v>
      </c>
      <c r="B784" s="34" t="s">
        <v>12269</v>
      </c>
      <c r="C784" s="34" t="s">
        <v>162</v>
      </c>
      <c r="D784" s="34" t="s">
        <v>93</v>
      </c>
      <c r="E784" s="34" t="s">
        <v>189</v>
      </c>
      <c r="F784" s="35" t="s">
        <v>28</v>
      </c>
    </row>
    <row r="785" spans="1:6" hidden="1">
      <c r="A785" s="32">
        <v>52207</v>
      </c>
      <c r="B785" s="34" t="s">
        <v>15171</v>
      </c>
      <c r="C785" s="34" t="s">
        <v>162</v>
      </c>
      <c r="D785" s="34" t="s">
        <v>93</v>
      </c>
      <c r="E785" s="34" t="s">
        <v>189</v>
      </c>
      <c r="F785" s="35" t="s">
        <v>28</v>
      </c>
    </row>
    <row r="786" spans="1:6" hidden="1">
      <c r="A786" s="32">
        <v>52210</v>
      </c>
      <c r="B786" s="34" t="s">
        <v>15172</v>
      </c>
      <c r="C786" s="34" t="s">
        <v>162</v>
      </c>
      <c r="D786" s="34" t="s">
        <v>93</v>
      </c>
      <c r="E786" s="34" t="s">
        <v>189</v>
      </c>
      <c r="F786" s="35" t="s">
        <v>28</v>
      </c>
    </row>
    <row r="787" spans="1:6" hidden="1">
      <c r="A787" s="32">
        <v>52224</v>
      </c>
      <c r="B787" s="34" t="s">
        <v>10069</v>
      </c>
      <c r="C787" s="34" t="s">
        <v>162</v>
      </c>
      <c r="D787" s="34" t="s">
        <v>93</v>
      </c>
      <c r="E787" s="34" t="s">
        <v>189</v>
      </c>
      <c r="F787" s="35" t="s">
        <v>28</v>
      </c>
    </row>
    <row r="788" spans="1:6" hidden="1">
      <c r="A788" s="32">
        <v>52227</v>
      </c>
      <c r="B788" s="34" t="s">
        <v>15173</v>
      </c>
      <c r="C788" s="34" t="s">
        <v>162</v>
      </c>
      <c r="D788" s="34" t="s">
        <v>93</v>
      </c>
      <c r="E788" s="34" t="s">
        <v>189</v>
      </c>
      <c r="F788" s="35" t="s">
        <v>30</v>
      </c>
    </row>
    <row r="789" spans="1:6" hidden="1">
      <c r="A789" s="32">
        <v>52233</v>
      </c>
      <c r="B789" s="34" t="s">
        <v>15174</v>
      </c>
      <c r="C789" s="34" t="s">
        <v>162</v>
      </c>
      <c r="D789" s="34" t="s">
        <v>93</v>
      </c>
      <c r="E789" s="34" t="s">
        <v>189</v>
      </c>
      <c r="F789" s="35" t="s">
        <v>28</v>
      </c>
    </row>
    <row r="790" spans="1:6" hidden="1">
      <c r="A790" s="32">
        <v>52250</v>
      </c>
      <c r="B790" s="34" t="s">
        <v>15175</v>
      </c>
      <c r="C790" s="34" t="s">
        <v>162</v>
      </c>
      <c r="D790" s="34" t="s">
        <v>93</v>
      </c>
      <c r="E790" s="34" t="s">
        <v>176</v>
      </c>
      <c r="F790" s="35" t="s">
        <v>175</v>
      </c>
    </row>
    <row r="791" spans="1:6" hidden="1">
      <c r="A791" s="32">
        <v>52254</v>
      </c>
      <c r="B791" s="34" t="s">
        <v>15176</v>
      </c>
      <c r="C791" s="34" t="s">
        <v>162</v>
      </c>
      <c r="D791" s="34" t="s">
        <v>93</v>
      </c>
      <c r="E791" s="34" t="s">
        <v>189</v>
      </c>
      <c r="F791" s="35" t="s">
        <v>28</v>
      </c>
    </row>
    <row r="792" spans="1:6" hidden="1">
      <c r="A792" s="32">
        <v>52256</v>
      </c>
      <c r="B792" s="34" t="s">
        <v>15177</v>
      </c>
      <c r="C792" s="34" t="s">
        <v>162</v>
      </c>
      <c r="D792" s="34" t="s">
        <v>93</v>
      </c>
      <c r="E792" s="34" t="s">
        <v>189</v>
      </c>
      <c r="F792" s="35" t="s">
        <v>28</v>
      </c>
    </row>
    <row r="793" spans="1:6" hidden="1">
      <c r="A793" s="32">
        <v>52258</v>
      </c>
      <c r="B793" s="34" t="s">
        <v>2591</v>
      </c>
      <c r="C793" s="34" t="s">
        <v>162</v>
      </c>
      <c r="D793" s="34" t="s">
        <v>93</v>
      </c>
      <c r="E793" s="34" t="s">
        <v>189</v>
      </c>
      <c r="F793" s="35" t="s">
        <v>28</v>
      </c>
    </row>
    <row r="794" spans="1:6" hidden="1">
      <c r="A794" s="32">
        <v>52520</v>
      </c>
      <c r="B794" s="34" t="s">
        <v>15178</v>
      </c>
      <c r="C794" s="34" t="s">
        <v>162</v>
      </c>
      <c r="D794" s="34" t="s">
        <v>93</v>
      </c>
      <c r="E794" s="34" t="s">
        <v>176</v>
      </c>
      <c r="F794" s="35" t="s">
        <v>175</v>
      </c>
    </row>
    <row r="795" spans="1:6" hidden="1">
      <c r="A795" s="32">
        <v>52287</v>
      </c>
      <c r="B795" s="34" t="s">
        <v>15179</v>
      </c>
      <c r="C795" s="34" t="s">
        <v>162</v>
      </c>
      <c r="D795" s="34" t="s">
        <v>93</v>
      </c>
      <c r="E795" s="34" t="s">
        <v>189</v>
      </c>
      <c r="F795" s="35" t="s">
        <v>28</v>
      </c>
    </row>
    <row r="796" spans="1:6" hidden="1">
      <c r="A796" s="32">
        <v>52317</v>
      </c>
      <c r="B796" s="34" t="s">
        <v>3041</v>
      </c>
      <c r="C796" s="34" t="s">
        <v>162</v>
      </c>
      <c r="D796" s="34" t="s">
        <v>93</v>
      </c>
      <c r="E796" s="34" t="s">
        <v>189</v>
      </c>
      <c r="F796" s="35" t="s">
        <v>28</v>
      </c>
    </row>
    <row r="797" spans="1:6" hidden="1">
      <c r="A797" s="32">
        <v>52320</v>
      </c>
      <c r="B797" s="34" t="s">
        <v>216</v>
      </c>
      <c r="C797" s="34" t="s">
        <v>162</v>
      </c>
      <c r="D797" s="34" t="s">
        <v>93</v>
      </c>
      <c r="E797" s="34" t="s">
        <v>189</v>
      </c>
      <c r="F797" s="35" t="s">
        <v>28</v>
      </c>
    </row>
    <row r="798" spans="1:6" hidden="1">
      <c r="A798" s="32">
        <v>52323</v>
      </c>
      <c r="B798" s="34" t="s">
        <v>12933</v>
      </c>
      <c r="C798" s="34" t="s">
        <v>162</v>
      </c>
      <c r="D798" s="34" t="s">
        <v>93</v>
      </c>
      <c r="E798" s="34" t="s">
        <v>189</v>
      </c>
      <c r="F798" s="35" t="s">
        <v>28</v>
      </c>
    </row>
    <row r="799" spans="1:6" hidden="1">
      <c r="A799" s="32">
        <v>52352</v>
      </c>
      <c r="B799" s="34" t="s">
        <v>15180</v>
      </c>
      <c r="C799" s="34" t="s">
        <v>162</v>
      </c>
      <c r="D799" s="34" t="s">
        <v>93</v>
      </c>
      <c r="E799" s="34" t="s">
        <v>189</v>
      </c>
      <c r="F799" s="35" t="s">
        <v>28</v>
      </c>
    </row>
    <row r="800" spans="1:6" hidden="1">
      <c r="A800" s="32">
        <v>52354</v>
      </c>
      <c r="B800" s="34" t="s">
        <v>15181</v>
      </c>
      <c r="C800" s="34" t="s">
        <v>162</v>
      </c>
      <c r="D800" s="34" t="s">
        <v>93</v>
      </c>
      <c r="E800" s="34" t="s">
        <v>189</v>
      </c>
      <c r="F800" s="35" t="s">
        <v>28</v>
      </c>
    </row>
    <row r="801" spans="1:6" hidden="1">
      <c r="A801" s="32">
        <v>52356</v>
      </c>
      <c r="B801" s="34" t="s">
        <v>2119</v>
      </c>
      <c r="C801" s="34" t="s">
        <v>162</v>
      </c>
      <c r="D801" s="34" t="s">
        <v>93</v>
      </c>
      <c r="E801" s="34" t="s">
        <v>189</v>
      </c>
      <c r="F801" s="35" t="s">
        <v>28</v>
      </c>
    </row>
    <row r="802" spans="1:6" hidden="1">
      <c r="A802" s="32">
        <v>52378</v>
      </c>
      <c r="B802" s="34" t="s">
        <v>737</v>
      </c>
      <c r="C802" s="34" t="s">
        <v>162</v>
      </c>
      <c r="D802" s="34" t="s">
        <v>93</v>
      </c>
      <c r="E802" s="34" t="s">
        <v>189</v>
      </c>
      <c r="F802" s="35" t="s">
        <v>30</v>
      </c>
    </row>
    <row r="803" spans="1:6" hidden="1">
      <c r="A803" s="32">
        <v>52381</v>
      </c>
      <c r="B803" s="34" t="s">
        <v>15182</v>
      </c>
      <c r="C803" s="34" t="s">
        <v>162</v>
      </c>
      <c r="D803" s="34" t="s">
        <v>93</v>
      </c>
      <c r="E803" s="34" t="s">
        <v>189</v>
      </c>
      <c r="F803" s="35" t="s">
        <v>28</v>
      </c>
    </row>
    <row r="804" spans="1:6" hidden="1">
      <c r="A804" s="32">
        <v>52385</v>
      </c>
      <c r="B804" s="34" t="s">
        <v>15183</v>
      </c>
      <c r="C804" s="34" t="s">
        <v>162</v>
      </c>
      <c r="D804" s="34" t="s">
        <v>93</v>
      </c>
      <c r="E804" s="34" t="s">
        <v>189</v>
      </c>
      <c r="F804" s="35" t="s">
        <v>32</v>
      </c>
    </row>
    <row r="805" spans="1:6" hidden="1">
      <c r="A805" s="32">
        <v>52390</v>
      </c>
      <c r="B805" s="34" t="s">
        <v>15184</v>
      </c>
      <c r="C805" s="34" t="s">
        <v>162</v>
      </c>
      <c r="D805" s="34" t="s">
        <v>93</v>
      </c>
      <c r="E805" s="34" t="s">
        <v>176</v>
      </c>
      <c r="F805" s="35" t="s">
        <v>175</v>
      </c>
    </row>
    <row r="806" spans="1:6" hidden="1">
      <c r="A806" s="32">
        <v>52405</v>
      </c>
      <c r="B806" s="34" t="s">
        <v>15185</v>
      </c>
      <c r="C806" s="34" t="s">
        <v>162</v>
      </c>
      <c r="D806" s="34" t="s">
        <v>93</v>
      </c>
      <c r="E806" s="34" t="s">
        <v>189</v>
      </c>
      <c r="F806" s="35" t="s">
        <v>30</v>
      </c>
    </row>
    <row r="807" spans="1:6" hidden="1">
      <c r="A807" s="32">
        <v>52411</v>
      </c>
      <c r="B807" s="34" t="s">
        <v>15186</v>
      </c>
      <c r="C807" s="34" t="s">
        <v>162</v>
      </c>
      <c r="D807" s="34" t="s">
        <v>93</v>
      </c>
      <c r="E807" s="34" t="s">
        <v>189</v>
      </c>
      <c r="F807" s="35" t="s">
        <v>30</v>
      </c>
    </row>
    <row r="808" spans="1:6" hidden="1">
      <c r="A808" s="32">
        <v>52418</v>
      </c>
      <c r="B808" s="34" t="s">
        <v>15187</v>
      </c>
      <c r="C808" s="34" t="s">
        <v>162</v>
      </c>
      <c r="D808" s="34" t="s">
        <v>93</v>
      </c>
      <c r="E808" s="34" t="s">
        <v>189</v>
      </c>
      <c r="F808" s="35" t="s">
        <v>30</v>
      </c>
    </row>
    <row r="809" spans="1:6" hidden="1">
      <c r="A809" s="32">
        <v>52427</v>
      </c>
      <c r="B809" s="34" t="s">
        <v>15188</v>
      </c>
      <c r="C809" s="34" t="s">
        <v>162</v>
      </c>
      <c r="D809" s="34" t="s">
        <v>93</v>
      </c>
      <c r="E809" s="34" t="s">
        <v>176</v>
      </c>
      <c r="F809" s="35" t="s">
        <v>175</v>
      </c>
    </row>
    <row r="810" spans="1:6" hidden="1">
      <c r="A810" s="32">
        <v>52435</v>
      </c>
      <c r="B810" s="34" t="s">
        <v>5045</v>
      </c>
      <c r="C810" s="34" t="s">
        <v>162</v>
      </c>
      <c r="D810" s="34" t="s">
        <v>93</v>
      </c>
      <c r="E810" s="34" t="s">
        <v>189</v>
      </c>
      <c r="F810" s="35" t="s">
        <v>30</v>
      </c>
    </row>
    <row r="811" spans="1:6" hidden="1">
      <c r="A811" s="32">
        <v>52490</v>
      </c>
      <c r="B811" s="34" t="s">
        <v>163</v>
      </c>
      <c r="C811" s="34" t="s">
        <v>162</v>
      </c>
      <c r="D811" s="34" t="s">
        <v>93</v>
      </c>
      <c r="E811" s="34" t="s">
        <v>176</v>
      </c>
      <c r="F811" s="35" t="s">
        <v>175</v>
      </c>
    </row>
    <row r="812" spans="1:6" hidden="1">
      <c r="A812" s="32">
        <v>52506</v>
      </c>
      <c r="B812" s="34" t="s">
        <v>15189</v>
      </c>
      <c r="C812" s="34" t="s">
        <v>162</v>
      </c>
      <c r="D812" s="34" t="s">
        <v>93</v>
      </c>
      <c r="E812" s="34" t="s">
        <v>189</v>
      </c>
      <c r="F812" s="35" t="s">
        <v>28</v>
      </c>
    </row>
    <row r="813" spans="1:6" hidden="1">
      <c r="A813" s="32">
        <v>52001</v>
      </c>
      <c r="B813" s="34" t="s">
        <v>93</v>
      </c>
      <c r="C813" s="34" t="s">
        <v>162</v>
      </c>
      <c r="D813" s="34" t="s">
        <v>93</v>
      </c>
      <c r="E813" s="34" t="s">
        <v>189</v>
      </c>
      <c r="F813" s="35" t="s">
        <v>25</v>
      </c>
    </row>
    <row r="814" spans="1:6" hidden="1">
      <c r="A814" s="32">
        <v>52540</v>
      </c>
      <c r="B814" s="34" t="s">
        <v>14368</v>
      </c>
      <c r="C814" s="34" t="s">
        <v>162</v>
      </c>
      <c r="D814" s="34" t="s">
        <v>93</v>
      </c>
      <c r="E814" s="34" t="s">
        <v>189</v>
      </c>
      <c r="F814" s="35" t="s">
        <v>32</v>
      </c>
    </row>
    <row r="815" spans="1:6" hidden="1">
      <c r="A815" s="32">
        <v>52560</v>
      </c>
      <c r="B815" s="34" t="s">
        <v>15190</v>
      </c>
      <c r="C815" s="34" t="s">
        <v>162</v>
      </c>
      <c r="D815" s="34" t="s">
        <v>93</v>
      </c>
      <c r="E815" s="34" t="s">
        <v>189</v>
      </c>
      <c r="F815" s="35" t="s">
        <v>28</v>
      </c>
    </row>
    <row r="816" spans="1:6" hidden="1">
      <c r="A816" s="32">
        <v>52573</v>
      </c>
      <c r="B816" s="34" t="s">
        <v>4694</v>
      </c>
      <c r="C816" s="34" t="s">
        <v>162</v>
      </c>
      <c r="D816" s="34" t="s">
        <v>93</v>
      </c>
      <c r="E816" s="34" t="s">
        <v>189</v>
      </c>
      <c r="F816" s="35" t="s">
        <v>28</v>
      </c>
    </row>
    <row r="817" spans="1:6" hidden="1">
      <c r="A817" s="32">
        <v>52585</v>
      </c>
      <c r="B817" s="34" t="s">
        <v>8055</v>
      </c>
      <c r="C817" s="34" t="s">
        <v>162</v>
      </c>
      <c r="D817" s="34" t="s">
        <v>93</v>
      </c>
      <c r="E817" s="34" t="s">
        <v>189</v>
      </c>
      <c r="F817" s="35" t="s">
        <v>28</v>
      </c>
    </row>
    <row r="818" spans="1:6" hidden="1">
      <c r="A818" s="32">
        <v>52621</v>
      </c>
      <c r="B818" s="34" t="s">
        <v>12501</v>
      </c>
      <c r="C818" s="34" t="s">
        <v>162</v>
      </c>
      <c r="D818" s="34" t="s">
        <v>93</v>
      </c>
      <c r="E818" s="34" t="s">
        <v>176</v>
      </c>
      <c r="F818" s="35" t="s">
        <v>175</v>
      </c>
    </row>
    <row r="819" spans="1:6" hidden="1">
      <c r="A819" s="32">
        <v>52678</v>
      </c>
      <c r="B819" s="34" t="s">
        <v>6601</v>
      </c>
      <c r="C819" s="34" t="s">
        <v>162</v>
      </c>
      <c r="D819" s="34" t="s">
        <v>93</v>
      </c>
      <c r="E819" s="34" t="s">
        <v>189</v>
      </c>
      <c r="F819" s="35" t="s">
        <v>30</v>
      </c>
    </row>
    <row r="820" spans="1:6" hidden="1">
      <c r="A820" s="32">
        <v>52835</v>
      </c>
      <c r="B820" s="34" t="s">
        <v>2311</v>
      </c>
      <c r="C820" s="34" t="s">
        <v>162</v>
      </c>
      <c r="D820" s="34" t="s">
        <v>93</v>
      </c>
      <c r="E820" s="34" t="s">
        <v>189</v>
      </c>
      <c r="F820" s="35" t="s">
        <v>32</v>
      </c>
    </row>
    <row r="821" spans="1:6" hidden="1">
      <c r="A821" s="32">
        <v>52687</v>
      </c>
      <c r="B821" s="34" t="s">
        <v>15191</v>
      </c>
      <c r="C821" s="34" t="s">
        <v>162</v>
      </c>
      <c r="D821" s="34" t="s">
        <v>93</v>
      </c>
      <c r="E821" s="34" t="s">
        <v>189</v>
      </c>
      <c r="F821" s="35" t="s">
        <v>28</v>
      </c>
    </row>
    <row r="822" spans="1:6" hidden="1">
      <c r="A822" s="32">
        <v>52694</v>
      </c>
      <c r="B822" s="34" t="s">
        <v>15192</v>
      </c>
      <c r="C822" s="34" t="s">
        <v>162</v>
      </c>
      <c r="D822" s="34" t="s">
        <v>93</v>
      </c>
      <c r="E822" s="34" t="s">
        <v>189</v>
      </c>
      <c r="F822" s="35" t="s">
        <v>28</v>
      </c>
    </row>
    <row r="823" spans="1:6" hidden="1">
      <c r="A823" s="32">
        <v>52683</v>
      </c>
      <c r="B823" s="34" t="s">
        <v>10264</v>
      </c>
      <c r="C823" s="34" t="s">
        <v>162</v>
      </c>
      <c r="D823" s="34" t="s">
        <v>93</v>
      </c>
      <c r="E823" s="34" t="s">
        <v>189</v>
      </c>
      <c r="F823" s="35" t="s">
        <v>28</v>
      </c>
    </row>
    <row r="824" spans="1:6" hidden="1">
      <c r="A824" s="32">
        <v>52699</v>
      </c>
      <c r="B824" s="34" t="s">
        <v>15193</v>
      </c>
      <c r="C824" s="34" t="s">
        <v>162</v>
      </c>
      <c r="D824" s="34" t="s">
        <v>93</v>
      </c>
      <c r="E824" s="34" t="s">
        <v>189</v>
      </c>
      <c r="F824" s="35" t="s">
        <v>32</v>
      </c>
    </row>
    <row r="825" spans="1:6" hidden="1">
      <c r="A825" s="32">
        <v>52720</v>
      </c>
      <c r="B825" s="34" t="s">
        <v>15194</v>
      </c>
      <c r="C825" s="34" t="s">
        <v>162</v>
      </c>
      <c r="D825" s="34" t="s">
        <v>93</v>
      </c>
      <c r="E825" s="34" t="s">
        <v>189</v>
      </c>
      <c r="F825" s="35" t="s">
        <v>28</v>
      </c>
    </row>
    <row r="826" spans="1:6" hidden="1">
      <c r="A826" s="32">
        <v>52786</v>
      </c>
      <c r="B826" s="34" t="s">
        <v>1215</v>
      </c>
      <c r="C826" s="34" t="s">
        <v>162</v>
      </c>
      <c r="D826" s="34" t="s">
        <v>93</v>
      </c>
      <c r="E826" s="34" t="s">
        <v>189</v>
      </c>
      <c r="F826" s="35" t="s">
        <v>28</v>
      </c>
    </row>
    <row r="827" spans="1:6" hidden="1">
      <c r="A827" s="32">
        <v>52788</v>
      </c>
      <c r="B827" s="34" t="s">
        <v>2412</v>
      </c>
      <c r="C827" s="34" t="s">
        <v>162</v>
      </c>
      <c r="D827" s="34" t="s">
        <v>93</v>
      </c>
      <c r="E827" s="34" t="s">
        <v>189</v>
      </c>
      <c r="F827" s="35" t="s">
        <v>28</v>
      </c>
    </row>
    <row r="828" spans="1:6" hidden="1">
      <c r="A828" s="32">
        <v>52838</v>
      </c>
      <c r="B828" s="34" t="s">
        <v>12729</v>
      </c>
      <c r="C828" s="34" t="s">
        <v>162</v>
      </c>
      <c r="D828" s="34" t="s">
        <v>93</v>
      </c>
      <c r="E828" s="34" t="s">
        <v>189</v>
      </c>
      <c r="F828" s="35" t="s">
        <v>28</v>
      </c>
    </row>
    <row r="829" spans="1:6" hidden="1">
      <c r="A829" s="32">
        <v>52885</v>
      </c>
      <c r="B829" s="34" t="s">
        <v>3035</v>
      </c>
      <c r="C829" s="34" t="s">
        <v>162</v>
      </c>
      <c r="D829" s="34" t="s">
        <v>93</v>
      </c>
      <c r="E829" s="34" t="s">
        <v>189</v>
      </c>
      <c r="F829" s="35" t="s">
        <v>28</v>
      </c>
    </row>
    <row r="830" spans="1:6" hidden="1">
      <c r="A830" s="32">
        <v>54553</v>
      </c>
      <c r="B830" s="36" t="s">
        <v>7038</v>
      </c>
      <c r="C830" s="34" t="s">
        <v>408</v>
      </c>
      <c r="D830" s="34" t="s">
        <v>81</v>
      </c>
      <c r="E830" s="34" t="s">
        <v>189</v>
      </c>
      <c r="F830" s="35" t="s">
        <v>28</v>
      </c>
    </row>
    <row r="831" spans="1:6" hidden="1">
      <c r="A831" s="32">
        <v>54673</v>
      </c>
      <c r="B831" s="36" t="s">
        <v>15056</v>
      </c>
      <c r="C831" s="34" t="s">
        <v>408</v>
      </c>
      <c r="D831" s="34" t="s">
        <v>81</v>
      </c>
      <c r="E831" s="34" t="s">
        <v>189</v>
      </c>
      <c r="F831" s="35" t="s">
        <v>28</v>
      </c>
    </row>
    <row r="832" spans="1:6" hidden="1">
      <c r="A832" s="32">
        <v>54680</v>
      </c>
      <c r="B832" s="33" t="s">
        <v>15195</v>
      </c>
      <c r="C832" s="34" t="s">
        <v>408</v>
      </c>
      <c r="D832" s="34" t="s">
        <v>81</v>
      </c>
      <c r="E832" s="34" t="s">
        <v>189</v>
      </c>
      <c r="F832" s="35" t="s">
        <v>28</v>
      </c>
    </row>
    <row r="833" spans="1:6" hidden="1">
      <c r="A833" s="32">
        <v>54820</v>
      </c>
      <c r="B833" s="33" t="s">
        <v>1947</v>
      </c>
      <c r="C833" s="34" t="s">
        <v>408</v>
      </c>
      <c r="D833" s="34" t="s">
        <v>81</v>
      </c>
      <c r="E833" s="34" t="s">
        <v>189</v>
      </c>
      <c r="F833" s="35" t="s">
        <v>32</v>
      </c>
    </row>
    <row r="834" spans="1:6" hidden="1">
      <c r="A834" s="32">
        <v>54003</v>
      </c>
      <c r="B834" s="34" t="s">
        <v>15196</v>
      </c>
      <c r="C834" s="34" t="s">
        <v>408</v>
      </c>
      <c r="D834" s="34" t="s">
        <v>81</v>
      </c>
      <c r="E834" s="34" t="s">
        <v>189</v>
      </c>
      <c r="F834" s="35" t="s">
        <v>30</v>
      </c>
    </row>
    <row r="835" spans="1:6" hidden="1">
      <c r="A835" s="32">
        <v>54051</v>
      </c>
      <c r="B835" s="34" t="s">
        <v>15197</v>
      </c>
      <c r="C835" s="34" t="s">
        <v>408</v>
      </c>
      <c r="D835" s="34" t="s">
        <v>81</v>
      </c>
      <c r="E835" s="34" t="s">
        <v>189</v>
      </c>
      <c r="F835" s="35" t="s">
        <v>32</v>
      </c>
    </row>
    <row r="836" spans="1:6" hidden="1">
      <c r="A836" s="32">
        <v>54099</v>
      </c>
      <c r="B836" s="34" t="s">
        <v>1079</v>
      </c>
      <c r="C836" s="34" t="s">
        <v>408</v>
      </c>
      <c r="D836" s="34" t="s">
        <v>81</v>
      </c>
      <c r="E836" s="34" t="s">
        <v>189</v>
      </c>
      <c r="F836" s="35" t="s">
        <v>28</v>
      </c>
    </row>
    <row r="837" spans="1:6" hidden="1">
      <c r="A837" s="32">
        <v>54109</v>
      </c>
      <c r="B837" s="34" t="s">
        <v>15198</v>
      </c>
      <c r="C837" s="34" t="s">
        <v>408</v>
      </c>
      <c r="D837" s="34" t="s">
        <v>81</v>
      </c>
      <c r="E837" s="34" t="s">
        <v>189</v>
      </c>
      <c r="F837" s="35" t="s">
        <v>30</v>
      </c>
    </row>
    <row r="838" spans="1:6" hidden="1">
      <c r="A838" s="32">
        <v>54128</v>
      </c>
      <c r="B838" s="34" t="s">
        <v>15199</v>
      </c>
      <c r="C838" s="34" t="s">
        <v>408</v>
      </c>
      <c r="D838" s="34" t="s">
        <v>81</v>
      </c>
      <c r="E838" s="34" t="s">
        <v>189</v>
      </c>
      <c r="F838" s="35" t="s">
        <v>32</v>
      </c>
    </row>
    <row r="839" spans="1:6" hidden="1">
      <c r="A839" s="32">
        <v>54125</v>
      </c>
      <c r="B839" s="34" t="s">
        <v>15200</v>
      </c>
      <c r="C839" s="34" t="s">
        <v>408</v>
      </c>
      <c r="D839" s="34" t="s">
        <v>81</v>
      </c>
      <c r="E839" s="34" t="s">
        <v>189</v>
      </c>
      <c r="F839" s="35" t="s">
        <v>30</v>
      </c>
    </row>
    <row r="840" spans="1:6" hidden="1">
      <c r="A840" s="32">
        <v>54172</v>
      </c>
      <c r="B840" s="34" t="s">
        <v>13366</v>
      </c>
      <c r="C840" s="34" t="s">
        <v>408</v>
      </c>
      <c r="D840" s="34" t="s">
        <v>81</v>
      </c>
      <c r="E840" s="34" t="s">
        <v>189</v>
      </c>
      <c r="F840" s="35" t="s">
        <v>28</v>
      </c>
    </row>
    <row r="841" spans="1:6" hidden="1">
      <c r="A841" s="32">
        <v>54174</v>
      </c>
      <c r="B841" s="34" t="s">
        <v>15201</v>
      </c>
      <c r="C841" s="34" t="s">
        <v>408</v>
      </c>
      <c r="D841" s="34" t="s">
        <v>81</v>
      </c>
      <c r="E841" s="34" t="s">
        <v>189</v>
      </c>
      <c r="F841" s="35" t="s">
        <v>32</v>
      </c>
    </row>
    <row r="842" spans="1:6" hidden="1">
      <c r="A842" s="32">
        <v>54206</v>
      </c>
      <c r="B842" s="34" t="s">
        <v>2124</v>
      </c>
      <c r="C842" s="34" t="s">
        <v>408</v>
      </c>
      <c r="D842" s="34" t="s">
        <v>81</v>
      </c>
      <c r="E842" s="34" t="s">
        <v>189</v>
      </c>
      <c r="F842" s="35" t="s">
        <v>32</v>
      </c>
    </row>
    <row r="843" spans="1:6" hidden="1">
      <c r="A843" s="32">
        <v>54001</v>
      </c>
      <c r="B843" s="34" t="s">
        <v>81</v>
      </c>
      <c r="C843" s="34" t="s">
        <v>408</v>
      </c>
      <c r="D843" s="34" t="s">
        <v>81</v>
      </c>
      <c r="E843" s="34" t="s">
        <v>189</v>
      </c>
      <c r="F843" s="35" t="s">
        <v>25</v>
      </c>
    </row>
    <row r="844" spans="1:6" hidden="1">
      <c r="A844" s="32">
        <v>54223</v>
      </c>
      <c r="B844" s="34" t="s">
        <v>15202</v>
      </c>
      <c r="C844" s="34" t="s">
        <v>408</v>
      </c>
      <c r="D844" s="34" t="s">
        <v>81</v>
      </c>
      <c r="E844" s="34" t="s">
        <v>189</v>
      </c>
      <c r="F844" s="35" t="s">
        <v>32</v>
      </c>
    </row>
    <row r="845" spans="1:6" hidden="1">
      <c r="A845" s="32">
        <v>54239</v>
      </c>
      <c r="B845" s="34" t="s">
        <v>15203</v>
      </c>
      <c r="C845" s="34" t="s">
        <v>408</v>
      </c>
      <c r="D845" s="34" t="s">
        <v>81</v>
      </c>
      <c r="E845" s="34" t="s">
        <v>189</v>
      </c>
      <c r="F845" s="35" t="s">
        <v>28</v>
      </c>
    </row>
    <row r="846" spans="1:6" hidden="1">
      <c r="A846" s="32">
        <v>54245</v>
      </c>
      <c r="B846" s="34" t="s">
        <v>15204</v>
      </c>
      <c r="C846" s="34" t="s">
        <v>408</v>
      </c>
      <c r="D846" s="34" t="s">
        <v>81</v>
      </c>
      <c r="E846" s="34" t="s">
        <v>189</v>
      </c>
      <c r="F846" s="35" t="s">
        <v>32</v>
      </c>
    </row>
    <row r="847" spans="1:6" hidden="1">
      <c r="A847" s="32">
        <v>54250</v>
      </c>
      <c r="B847" s="34" t="s">
        <v>11983</v>
      </c>
      <c r="C847" s="34" t="s">
        <v>408</v>
      </c>
      <c r="D847" s="34" t="s">
        <v>81</v>
      </c>
      <c r="E847" s="34" t="s">
        <v>189</v>
      </c>
      <c r="F847" s="35" t="s">
        <v>32</v>
      </c>
    </row>
    <row r="848" spans="1:6" hidden="1">
      <c r="A848" s="32">
        <v>54261</v>
      </c>
      <c r="B848" s="34" t="s">
        <v>2486</v>
      </c>
      <c r="C848" s="34" t="s">
        <v>408</v>
      </c>
      <c r="D848" s="34" t="s">
        <v>81</v>
      </c>
      <c r="E848" s="34" t="s">
        <v>189</v>
      </c>
      <c r="F848" s="35" t="s">
        <v>28</v>
      </c>
    </row>
    <row r="849" spans="1:6" hidden="1">
      <c r="A849" s="32">
        <v>54313</v>
      </c>
      <c r="B849" s="34" t="s">
        <v>15205</v>
      </c>
      <c r="C849" s="34" t="s">
        <v>408</v>
      </c>
      <c r="D849" s="34" t="s">
        <v>81</v>
      </c>
      <c r="E849" s="34" t="s">
        <v>189</v>
      </c>
      <c r="F849" s="35" t="s">
        <v>28</v>
      </c>
    </row>
    <row r="850" spans="1:6" hidden="1">
      <c r="A850" s="32">
        <v>54344</v>
      </c>
      <c r="B850" s="34" t="s">
        <v>15206</v>
      </c>
      <c r="C850" s="34" t="s">
        <v>408</v>
      </c>
      <c r="D850" s="34" t="s">
        <v>81</v>
      </c>
      <c r="E850" s="34" t="s">
        <v>189</v>
      </c>
      <c r="F850" s="35" t="s">
        <v>32</v>
      </c>
    </row>
    <row r="851" spans="1:6" hidden="1">
      <c r="A851" s="32">
        <v>54347</v>
      </c>
      <c r="B851" s="34" t="s">
        <v>15207</v>
      </c>
      <c r="C851" s="34" t="s">
        <v>408</v>
      </c>
      <c r="D851" s="34" t="s">
        <v>81</v>
      </c>
      <c r="E851" s="34" t="s">
        <v>189</v>
      </c>
      <c r="F851" s="35" t="s">
        <v>30</v>
      </c>
    </row>
    <row r="852" spans="1:6" hidden="1">
      <c r="A852" s="32">
        <v>54385</v>
      </c>
      <c r="B852" s="34" t="s">
        <v>12733</v>
      </c>
      <c r="C852" s="34" t="s">
        <v>408</v>
      </c>
      <c r="D852" s="34" t="s">
        <v>72</v>
      </c>
      <c r="E852" s="34" t="s">
        <v>189</v>
      </c>
      <c r="F852" s="35" t="s">
        <v>30</v>
      </c>
    </row>
    <row r="853" spans="1:6" hidden="1">
      <c r="A853" s="32">
        <v>54398</v>
      </c>
      <c r="B853" s="34" t="s">
        <v>15208</v>
      </c>
      <c r="C853" s="34" t="s">
        <v>408</v>
      </c>
      <c r="D853" s="34" t="s">
        <v>81</v>
      </c>
      <c r="E853" s="34" t="s">
        <v>189</v>
      </c>
      <c r="F853" s="35" t="s">
        <v>32</v>
      </c>
    </row>
    <row r="854" spans="1:6" hidden="1">
      <c r="A854" s="32">
        <v>54377</v>
      </c>
      <c r="B854" s="34" t="s">
        <v>15209</v>
      </c>
      <c r="C854" s="34" t="s">
        <v>408</v>
      </c>
      <c r="D854" s="34" t="s">
        <v>81</v>
      </c>
      <c r="E854" s="34" t="s">
        <v>189</v>
      </c>
      <c r="F854" s="35" t="s">
        <v>32</v>
      </c>
    </row>
    <row r="855" spans="1:6" hidden="1">
      <c r="A855" s="32">
        <v>54405</v>
      </c>
      <c r="B855" s="34" t="s">
        <v>3209</v>
      </c>
      <c r="C855" s="34" t="s">
        <v>408</v>
      </c>
      <c r="D855" s="34" t="s">
        <v>81</v>
      </c>
      <c r="E855" s="34" t="s">
        <v>189</v>
      </c>
      <c r="F855" s="35" t="s">
        <v>25</v>
      </c>
    </row>
    <row r="856" spans="1:6" hidden="1">
      <c r="A856" s="32">
        <v>54418</v>
      </c>
      <c r="B856" s="34" t="s">
        <v>15210</v>
      </c>
      <c r="C856" s="34" t="s">
        <v>408</v>
      </c>
      <c r="D856" s="34" t="s">
        <v>81</v>
      </c>
      <c r="E856" s="34" t="s">
        <v>189</v>
      </c>
      <c r="F856" s="35" t="s">
        <v>30</v>
      </c>
    </row>
    <row r="857" spans="1:6" hidden="1">
      <c r="A857" s="32">
        <v>54480</v>
      </c>
      <c r="B857" s="34" t="s">
        <v>15211</v>
      </c>
      <c r="C857" s="34" t="s">
        <v>408</v>
      </c>
      <c r="D857" s="34" t="s">
        <v>81</v>
      </c>
      <c r="E857" s="34" t="s">
        <v>189</v>
      </c>
      <c r="F857" s="35" t="s">
        <v>30</v>
      </c>
    </row>
    <row r="858" spans="1:6" hidden="1">
      <c r="A858" s="32">
        <v>54498</v>
      </c>
      <c r="B858" s="34" t="s">
        <v>1109</v>
      </c>
      <c r="C858" s="34" t="s">
        <v>408</v>
      </c>
      <c r="D858" s="34" t="s">
        <v>81</v>
      </c>
      <c r="E858" s="34" t="s">
        <v>189</v>
      </c>
      <c r="F858" s="35" t="s">
        <v>32</v>
      </c>
    </row>
    <row r="859" spans="1:6" hidden="1">
      <c r="A859" s="32">
        <v>54518</v>
      </c>
      <c r="B859" s="34" t="s">
        <v>409</v>
      </c>
      <c r="C859" s="34" t="s">
        <v>408</v>
      </c>
      <c r="D859" s="34" t="s">
        <v>81</v>
      </c>
      <c r="E859" s="34" t="s">
        <v>189</v>
      </c>
      <c r="F859" s="35" t="s">
        <v>30</v>
      </c>
    </row>
    <row r="860" spans="1:6" hidden="1">
      <c r="A860" s="32">
        <v>54520</v>
      </c>
      <c r="B860" s="34" t="s">
        <v>15212</v>
      </c>
      <c r="C860" s="34" t="s">
        <v>408</v>
      </c>
      <c r="D860" s="34" t="s">
        <v>81</v>
      </c>
      <c r="E860" s="34" t="s">
        <v>189</v>
      </c>
      <c r="F860" s="35" t="s">
        <v>30</v>
      </c>
    </row>
    <row r="861" spans="1:6" hidden="1">
      <c r="A861" s="32">
        <v>54599</v>
      </c>
      <c r="B861" s="34" t="s">
        <v>15213</v>
      </c>
      <c r="C861" s="34" t="s">
        <v>408</v>
      </c>
      <c r="D861" s="34" t="s">
        <v>81</v>
      </c>
      <c r="E861" s="34" t="s">
        <v>189</v>
      </c>
      <c r="F861" s="35" t="s">
        <v>30</v>
      </c>
    </row>
    <row r="862" spans="1:6" hidden="1">
      <c r="A862" s="32">
        <v>54660</v>
      </c>
      <c r="B862" s="34" t="s">
        <v>8318</v>
      </c>
      <c r="C862" s="34" t="s">
        <v>408</v>
      </c>
      <c r="D862" s="34" t="s">
        <v>81</v>
      </c>
      <c r="E862" s="34" t="s">
        <v>189</v>
      </c>
      <c r="F862" s="35" t="s">
        <v>28</v>
      </c>
    </row>
    <row r="863" spans="1:6" hidden="1">
      <c r="A863" s="32">
        <v>54670</v>
      </c>
      <c r="B863" s="34" t="s">
        <v>15214</v>
      </c>
      <c r="C863" s="34" t="s">
        <v>408</v>
      </c>
      <c r="D863" s="34" t="s">
        <v>81</v>
      </c>
      <c r="E863" s="34" t="s">
        <v>189</v>
      </c>
      <c r="F863" s="35" t="s">
        <v>32</v>
      </c>
    </row>
    <row r="864" spans="1:6" hidden="1">
      <c r="A864" s="32">
        <v>54720</v>
      </c>
      <c r="B864" s="34" t="s">
        <v>8105</v>
      </c>
      <c r="C864" s="34" t="s">
        <v>408</v>
      </c>
      <c r="D864" s="34" t="s">
        <v>81</v>
      </c>
      <c r="E864" s="34" t="s">
        <v>189</v>
      </c>
      <c r="F864" s="35" t="s">
        <v>28</v>
      </c>
    </row>
    <row r="865" spans="1:6" hidden="1">
      <c r="A865" s="32">
        <v>54743</v>
      </c>
      <c r="B865" s="34" t="s">
        <v>15215</v>
      </c>
      <c r="C865" s="34" t="s">
        <v>408</v>
      </c>
      <c r="D865" s="34" t="s">
        <v>81</v>
      </c>
      <c r="E865" s="34" t="s">
        <v>189</v>
      </c>
      <c r="F865" s="35" t="s">
        <v>32</v>
      </c>
    </row>
    <row r="866" spans="1:6" hidden="1">
      <c r="A866" s="32">
        <v>54800</v>
      </c>
      <c r="B866" s="34" t="s">
        <v>12613</v>
      </c>
      <c r="C866" s="34" t="s">
        <v>408</v>
      </c>
      <c r="D866" s="34" t="s">
        <v>81</v>
      </c>
      <c r="E866" s="34" t="s">
        <v>189</v>
      </c>
      <c r="F866" s="35" t="s">
        <v>32</v>
      </c>
    </row>
    <row r="867" spans="1:6" hidden="1">
      <c r="A867" s="32">
        <v>54810</v>
      </c>
      <c r="B867" s="34" t="s">
        <v>4673</v>
      </c>
      <c r="C867" s="34" t="s">
        <v>408</v>
      </c>
      <c r="D867" s="34" t="s">
        <v>81</v>
      </c>
      <c r="E867" s="34" t="s">
        <v>189</v>
      </c>
      <c r="F867" s="35" t="s">
        <v>175</v>
      </c>
    </row>
    <row r="868" spans="1:6" hidden="1">
      <c r="A868" s="32">
        <v>54871</v>
      </c>
      <c r="B868" s="34" t="s">
        <v>15216</v>
      </c>
      <c r="C868" s="34" t="s">
        <v>408</v>
      </c>
      <c r="D868" s="34" t="s">
        <v>81</v>
      </c>
      <c r="E868" s="34" t="s">
        <v>189</v>
      </c>
      <c r="F868" s="35" t="s">
        <v>32</v>
      </c>
    </row>
    <row r="869" spans="1:6" hidden="1">
      <c r="A869" s="32">
        <v>54874</v>
      </c>
      <c r="B869" s="34" t="s">
        <v>510</v>
      </c>
      <c r="C869" s="34" t="s">
        <v>408</v>
      </c>
      <c r="D869" s="34" t="s">
        <v>81</v>
      </c>
      <c r="E869" s="34" t="s">
        <v>189</v>
      </c>
      <c r="F869" s="35" t="s">
        <v>25</v>
      </c>
    </row>
    <row r="870" spans="1:6" hidden="1">
      <c r="A870" s="32">
        <v>86219</v>
      </c>
      <c r="B870" s="33" t="s">
        <v>15168</v>
      </c>
      <c r="C870" s="34" t="s">
        <v>7023</v>
      </c>
      <c r="D870" s="34" t="s">
        <v>93</v>
      </c>
      <c r="E870" s="34" t="s">
        <v>189</v>
      </c>
      <c r="F870" s="35" t="s">
        <v>28</v>
      </c>
    </row>
    <row r="871" spans="1:6" hidden="1">
      <c r="A871" s="32">
        <v>86755</v>
      </c>
      <c r="B871" s="33" t="s">
        <v>8325</v>
      </c>
      <c r="C871" s="34" t="s">
        <v>7023</v>
      </c>
      <c r="D871" s="34" t="s">
        <v>93</v>
      </c>
      <c r="E871" s="34" t="s">
        <v>189</v>
      </c>
      <c r="F871" s="35" t="s">
        <v>30</v>
      </c>
    </row>
    <row r="872" spans="1:6" hidden="1">
      <c r="A872" s="32">
        <v>86757</v>
      </c>
      <c r="B872" s="33" t="s">
        <v>15217</v>
      </c>
      <c r="C872" s="34" t="s">
        <v>7023</v>
      </c>
      <c r="D872" s="34" t="s">
        <v>93</v>
      </c>
      <c r="E872" s="34" t="s">
        <v>189</v>
      </c>
      <c r="F872" s="35" t="s">
        <v>32</v>
      </c>
    </row>
    <row r="873" spans="1:6" hidden="1">
      <c r="A873" s="32">
        <v>86760</v>
      </c>
      <c r="B873" s="33" t="s">
        <v>15195</v>
      </c>
      <c r="C873" s="34" t="s">
        <v>7023</v>
      </c>
      <c r="D873" s="34" t="s">
        <v>93</v>
      </c>
      <c r="E873" s="34" t="s">
        <v>189</v>
      </c>
      <c r="F873" s="35" t="s">
        <v>28</v>
      </c>
    </row>
    <row r="874" spans="1:6" hidden="1">
      <c r="A874" s="32">
        <v>86573</v>
      </c>
      <c r="B874" s="34" t="s">
        <v>15218</v>
      </c>
      <c r="C874" s="34" t="s">
        <v>7023</v>
      </c>
      <c r="D874" s="34" t="s">
        <v>93</v>
      </c>
      <c r="E874" s="37" t="s">
        <v>227</v>
      </c>
      <c r="F874" s="35" t="s">
        <v>32</v>
      </c>
    </row>
    <row r="875" spans="1:6" hidden="1">
      <c r="A875" s="32">
        <v>86001</v>
      </c>
      <c r="B875" s="34" t="s">
        <v>11020</v>
      </c>
      <c r="C875" s="34" t="s">
        <v>7023</v>
      </c>
      <c r="D875" s="34" t="s">
        <v>93</v>
      </c>
      <c r="E875" s="34" t="s">
        <v>189</v>
      </c>
      <c r="F875" s="35" t="s">
        <v>32</v>
      </c>
    </row>
    <row r="876" spans="1:6" hidden="1">
      <c r="A876" s="32">
        <v>86320</v>
      </c>
      <c r="B876" s="34" t="s">
        <v>7024</v>
      </c>
      <c r="C876" s="34" t="s">
        <v>7023</v>
      </c>
      <c r="D876" s="34" t="s">
        <v>93</v>
      </c>
      <c r="E876" s="34" t="s">
        <v>189</v>
      </c>
      <c r="F876" s="35" t="s">
        <v>32</v>
      </c>
    </row>
    <row r="877" spans="1:6" hidden="1">
      <c r="A877" s="32">
        <v>86568</v>
      </c>
      <c r="B877" s="34" t="s">
        <v>7731</v>
      </c>
      <c r="C877" s="34" t="s">
        <v>7023</v>
      </c>
      <c r="D877" s="34" t="s">
        <v>93</v>
      </c>
      <c r="E877" s="34" t="s">
        <v>189</v>
      </c>
      <c r="F877" s="35" t="s">
        <v>32</v>
      </c>
    </row>
    <row r="878" spans="1:6" hidden="1">
      <c r="A878" s="32">
        <v>86569</v>
      </c>
      <c r="B878" s="34" t="s">
        <v>15219</v>
      </c>
      <c r="C878" s="34" t="s">
        <v>7023</v>
      </c>
      <c r="D878" s="34" t="s">
        <v>93</v>
      </c>
      <c r="E878" s="34" t="s">
        <v>189</v>
      </c>
      <c r="F878" s="35" t="s">
        <v>32</v>
      </c>
    </row>
    <row r="879" spans="1:6" hidden="1">
      <c r="A879" s="32">
        <v>86571</v>
      </c>
      <c r="B879" s="34" t="s">
        <v>15220</v>
      </c>
      <c r="C879" s="34" t="s">
        <v>7023</v>
      </c>
      <c r="D879" s="34" t="s">
        <v>93</v>
      </c>
      <c r="E879" s="34" t="s">
        <v>189</v>
      </c>
      <c r="F879" s="35" t="s">
        <v>32</v>
      </c>
    </row>
    <row r="880" spans="1:6" hidden="1">
      <c r="A880" s="32">
        <v>86749</v>
      </c>
      <c r="B880" s="34" t="s">
        <v>15221</v>
      </c>
      <c r="C880" s="34" t="s">
        <v>7023</v>
      </c>
      <c r="D880" s="34" t="s">
        <v>93</v>
      </c>
      <c r="E880" s="34" t="s">
        <v>189</v>
      </c>
      <c r="F880" s="35" t="s">
        <v>30</v>
      </c>
    </row>
    <row r="881" spans="1:6" hidden="1">
      <c r="A881" s="32">
        <v>86865</v>
      </c>
      <c r="B881" s="34" t="s">
        <v>9974</v>
      </c>
      <c r="C881" s="34" t="s">
        <v>7023</v>
      </c>
      <c r="D881" s="34" t="s">
        <v>93</v>
      </c>
      <c r="E881" s="34" t="s">
        <v>189</v>
      </c>
      <c r="F881" s="35" t="s">
        <v>32</v>
      </c>
    </row>
    <row r="882" spans="1:6" hidden="1">
      <c r="A882" s="32">
        <v>86885</v>
      </c>
      <c r="B882" s="34" t="s">
        <v>12124</v>
      </c>
      <c r="C882" s="34" t="s">
        <v>7023</v>
      </c>
      <c r="D882" s="34" t="s">
        <v>93</v>
      </c>
      <c r="E882" s="34" t="s">
        <v>189</v>
      </c>
      <c r="F882" s="35" t="s">
        <v>32</v>
      </c>
    </row>
    <row r="883" spans="1:6" hidden="1">
      <c r="A883" s="32">
        <v>63001</v>
      </c>
      <c r="B883" s="33" t="s">
        <v>579</v>
      </c>
      <c r="C883" s="34" t="s">
        <v>578</v>
      </c>
      <c r="D883" s="34" t="s">
        <v>94</v>
      </c>
      <c r="E883" s="34" t="s">
        <v>189</v>
      </c>
      <c r="F883" s="35" t="s">
        <v>28</v>
      </c>
    </row>
    <row r="884" spans="1:6" hidden="1">
      <c r="A884" s="32">
        <v>63111</v>
      </c>
      <c r="B884" s="33" t="s">
        <v>14894</v>
      </c>
      <c r="C884" s="34" t="s">
        <v>578</v>
      </c>
      <c r="D884" s="34" t="s">
        <v>94</v>
      </c>
      <c r="E884" s="34" t="s">
        <v>189</v>
      </c>
      <c r="F884" s="35" t="s">
        <v>28</v>
      </c>
    </row>
    <row r="885" spans="1:6" hidden="1">
      <c r="A885" s="32">
        <v>63212</v>
      </c>
      <c r="B885" s="33" t="s">
        <v>612</v>
      </c>
      <c r="C885" s="34" t="s">
        <v>578</v>
      </c>
      <c r="D885" s="34" t="s">
        <v>94</v>
      </c>
      <c r="E885" s="34" t="s">
        <v>189</v>
      </c>
      <c r="F885" s="35" t="s">
        <v>28</v>
      </c>
    </row>
    <row r="886" spans="1:6" hidden="1">
      <c r="A886" s="32">
        <v>63130</v>
      </c>
      <c r="B886" s="34" t="s">
        <v>13100</v>
      </c>
      <c r="C886" s="34" t="s">
        <v>578</v>
      </c>
      <c r="D886" s="34" t="s">
        <v>94</v>
      </c>
      <c r="E886" s="34" t="s">
        <v>189</v>
      </c>
      <c r="F886" s="35" t="s">
        <v>28</v>
      </c>
    </row>
    <row r="887" spans="1:6" hidden="1">
      <c r="A887" s="32">
        <v>63190</v>
      </c>
      <c r="B887" s="34" t="s">
        <v>15222</v>
      </c>
      <c r="C887" s="34" t="s">
        <v>578</v>
      </c>
      <c r="D887" s="34" t="s">
        <v>94</v>
      </c>
      <c r="E887" s="34" t="s">
        <v>189</v>
      </c>
      <c r="F887" s="35" t="s">
        <v>28</v>
      </c>
    </row>
    <row r="888" spans="1:6" hidden="1">
      <c r="A888" s="32">
        <v>63272</v>
      </c>
      <c r="B888" s="34" t="s">
        <v>15223</v>
      </c>
      <c r="C888" s="34" t="s">
        <v>578</v>
      </c>
      <c r="D888" s="34" t="s">
        <v>94</v>
      </c>
      <c r="E888" s="34" t="s">
        <v>189</v>
      </c>
      <c r="F888" s="35" t="s">
        <v>28</v>
      </c>
    </row>
    <row r="889" spans="1:6" hidden="1">
      <c r="A889" s="32">
        <v>63302</v>
      </c>
      <c r="B889" s="34" t="s">
        <v>9039</v>
      </c>
      <c r="C889" s="34" t="s">
        <v>578</v>
      </c>
      <c r="D889" s="34" t="s">
        <v>94</v>
      </c>
      <c r="E889" s="34" t="s">
        <v>189</v>
      </c>
      <c r="F889" s="35" t="s">
        <v>30</v>
      </c>
    </row>
    <row r="890" spans="1:6" hidden="1">
      <c r="A890" s="32">
        <v>63401</v>
      </c>
      <c r="B890" s="34" t="s">
        <v>15224</v>
      </c>
      <c r="C890" s="34" t="s">
        <v>578</v>
      </c>
      <c r="D890" s="34" t="s">
        <v>94</v>
      </c>
      <c r="E890" s="34" t="s">
        <v>189</v>
      </c>
      <c r="F890" s="35" t="s">
        <v>28</v>
      </c>
    </row>
    <row r="891" spans="1:6" hidden="1">
      <c r="A891" s="32">
        <v>63470</v>
      </c>
      <c r="B891" s="34" t="s">
        <v>15225</v>
      </c>
      <c r="C891" s="34" t="s">
        <v>578</v>
      </c>
      <c r="D891" s="34" t="s">
        <v>94</v>
      </c>
      <c r="E891" s="34" t="s">
        <v>189</v>
      </c>
      <c r="F891" s="35" t="s">
        <v>28</v>
      </c>
    </row>
    <row r="892" spans="1:6" hidden="1">
      <c r="A892" s="32">
        <v>63548</v>
      </c>
      <c r="B892" s="34" t="s">
        <v>15226</v>
      </c>
      <c r="C892" s="34" t="s">
        <v>578</v>
      </c>
      <c r="D892" s="34" t="s">
        <v>94</v>
      </c>
      <c r="E892" s="34" t="s">
        <v>189</v>
      </c>
      <c r="F892" s="35" t="s">
        <v>30</v>
      </c>
    </row>
    <row r="893" spans="1:6" hidden="1">
      <c r="A893" s="32">
        <v>63594</v>
      </c>
      <c r="B893" s="34" t="s">
        <v>15227</v>
      </c>
      <c r="C893" s="34" t="s">
        <v>578</v>
      </c>
      <c r="D893" s="34" t="s">
        <v>94</v>
      </c>
      <c r="E893" s="34" t="s">
        <v>189</v>
      </c>
      <c r="F893" s="35" t="s">
        <v>28</v>
      </c>
    </row>
    <row r="894" spans="1:6" hidden="1">
      <c r="A894" s="32">
        <v>63690</v>
      </c>
      <c r="B894" s="34" t="s">
        <v>6491</v>
      </c>
      <c r="C894" s="34" t="s">
        <v>578</v>
      </c>
      <c r="D894" s="34" t="s">
        <v>94</v>
      </c>
      <c r="E894" s="34" t="s">
        <v>189</v>
      </c>
      <c r="F894" s="35" t="s">
        <v>28</v>
      </c>
    </row>
    <row r="895" spans="1:6" hidden="1">
      <c r="A895" s="32">
        <v>66075</v>
      </c>
      <c r="B895" s="33" t="s">
        <v>6437</v>
      </c>
      <c r="C895" s="34" t="s">
        <v>450</v>
      </c>
      <c r="D895" s="34" t="s">
        <v>94</v>
      </c>
      <c r="E895" s="34" t="s">
        <v>189</v>
      </c>
      <c r="F895" s="35" t="s">
        <v>28</v>
      </c>
    </row>
    <row r="896" spans="1:6" hidden="1">
      <c r="A896" s="32">
        <v>66045</v>
      </c>
      <c r="B896" s="34" t="s">
        <v>15228</v>
      </c>
      <c r="C896" s="34" t="s">
        <v>450</v>
      </c>
      <c r="D896" s="34" t="s">
        <v>94</v>
      </c>
      <c r="E896" s="34" t="s">
        <v>189</v>
      </c>
      <c r="F896" s="35" t="s">
        <v>28</v>
      </c>
    </row>
    <row r="897" spans="1:6" hidden="1">
      <c r="A897" s="32">
        <v>66088</v>
      </c>
      <c r="B897" s="34" t="s">
        <v>3743</v>
      </c>
      <c r="C897" s="34" t="s">
        <v>450</v>
      </c>
      <c r="D897" s="34" t="s">
        <v>94</v>
      </c>
      <c r="E897" s="34" t="s">
        <v>189</v>
      </c>
      <c r="F897" s="35" t="s">
        <v>28</v>
      </c>
    </row>
    <row r="898" spans="1:6" hidden="1">
      <c r="A898" s="32">
        <v>66170</v>
      </c>
      <c r="B898" s="34" t="s">
        <v>2856</v>
      </c>
      <c r="C898" s="34" t="s">
        <v>450</v>
      </c>
      <c r="D898" s="34" t="s">
        <v>94</v>
      </c>
      <c r="E898" s="34" t="s">
        <v>189</v>
      </c>
      <c r="F898" s="35" t="s">
        <v>25</v>
      </c>
    </row>
    <row r="899" spans="1:6" hidden="1">
      <c r="A899" s="32">
        <v>66318</v>
      </c>
      <c r="B899" s="34" t="s">
        <v>15229</v>
      </c>
      <c r="C899" s="34" t="s">
        <v>450</v>
      </c>
      <c r="D899" s="34" t="s">
        <v>94</v>
      </c>
      <c r="E899" s="34" t="s">
        <v>189</v>
      </c>
      <c r="F899" s="35" t="s">
        <v>28</v>
      </c>
    </row>
    <row r="900" spans="1:6" hidden="1">
      <c r="A900" s="32">
        <v>66383</v>
      </c>
      <c r="B900" s="34" t="s">
        <v>15230</v>
      </c>
      <c r="C900" s="34" t="s">
        <v>450</v>
      </c>
      <c r="D900" s="34" t="s">
        <v>94</v>
      </c>
      <c r="E900" s="34" t="s">
        <v>189</v>
      </c>
      <c r="F900" s="35" t="s">
        <v>28</v>
      </c>
    </row>
    <row r="901" spans="1:6" hidden="1">
      <c r="A901" s="32">
        <v>66400</v>
      </c>
      <c r="B901" s="34" t="s">
        <v>8922</v>
      </c>
      <c r="C901" s="34" t="s">
        <v>450</v>
      </c>
      <c r="D901" s="34" t="s">
        <v>94</v>
      </c>
      <c r="E901" s="34" t="s">
        <v>189</v>
      </c>
      <c r="F901" s="35" t="s">
        <v>25</v>
      </c>
    </row>
    <row r="902" spans="1:6" hidden="1">
      <c r="A902" s="32">
        <v>66440</v>
      </c>
      <c r="B902" s="34" t="s">
        <v>15231</v>
      </c>
      <c r="C902" s="34" t="s">
        <v>450</v>
      </c>
      <c r="D902" s="34" t="s">
        <v>94</v>
      </c>
      <c r="E902" s="34" t="s">
        <v>189</v>
      </c>
      <c r="F902" s="35" t="s">
        <v>28</v>
      </c>
    </row>
    <row r="903" spans="1:6" hidden="1">
      <c r="A903" s="32">
        <v>66456</v>
      </c>
      <c r="B903" s="34" t="s">
        <v>15232</v>
      </c>
      <c r="C903" s="34" t="s">
        <v>450</v>
      </c>
      <c r="D903" s="34" t="s">
        <v>94</v>
      </c>
      <c r="E903" s="34" t="s">
        <v>189</v>
      </c>
      <c r="F903" s="35" t="s">
        <v>28</v>
      </c>
    </row>
    <row r="904" spans="1:6" hidden="1">
      <c r="A904" s="32">
        <v>66001</v>
      </c>
      <c r="B904" s="34" t="s">
        <v>94</v>
      </c>
      <c r="C904" s="34" t="s">
        <v>450</v>
      </c>
      <c r="D904" s="34" t="s">
        <v>94</v>
      </c>
      <c r="E904" s="34" t="s">
        <v>189</v>
      </c>
      <c r="F904" s="35" t="s">
        <v>25</v>
      </c>
    </row>
    <row r="905" spans="1:6" hidden="1">
      <c r="A905" s="32">
        <v>66572</v>
      </c>
      <c r="B905" s="34" t="s">
        <v>8041</v>
      </c>
      <c r="C905" s="34" t="s">
        <v>450</v>
      </c>
      <c r="D905" s="34" t="s">
        <v>94</v>
      </c>
      <c r="E905" s="34" t="s">
        <v>189</v>
      </c>
      <c r="F905" s="35" t="s">
        <v>28</v>
      </c>
    </row>
    <row r="906" spans="1:6" hidden="1">
      <c r="A906" s="32">
        <v>66594</v>
      </c>
      <c r="B906" s="34" t="s">
        <v>15233</v>
      </c>
      <c r="C906" s="34" t="s">
        <v>450</v>
      </c>
      <c r="D906" s="34" t="s">
        <v>94</v>
      </c>
      <c r="E906" s="34" t="s">
        <v>189</v>
      </c>
      <c r="F906" s="35" t="s">
        <v>28</v>
      </c>
    </row>
    <row r="907" spans="1:6" hidden="1">
      <c r="A907" s="32">
        <v>66682</v>
      </c>
      <c r="B907" s="34" t="s">
        <v>3803</v>
      </c>
      <c r="C907" s="34" t="s">
        <v>450</v>
      </c>
      <c r="D907" s="34" t="s">
        <v>94</v>
      </c>
      <c r="E907" s="34" t="s">
        <v>189</v>
      </c>
      <c r="F907" s="35" t="s">
        <v>25</v>
      </c>
    </row>
    <row r="908" spans="1:6" hidden="1">
      <c r="A908" s="32">
        <v>66687</v>
      </c>
      <c r="B908" s="34" t="s">
        <v>15234</v>
      </c>
      <c r="C908" s="34" t="s">
        <v>450</v>
      </c>
      <c r="D908" s="34" t="s">
        <v>94</v>
      </c>
      <c r="E908" s="34" t="s">
        <v>189</v>
      </c>
      <c r="F908" s="35" t="s">
        <v>28</v>
      </c>
    </row>
    <row r="909" spans="1:6" hidden="1">
      <c r="A909" s="32">
        <v>88564</v>
      </c>
      <c r="B909" s="33" t="s">
        <v>6609</v>
      </c>
      <c r="C909" s="34" t="s">
        <v>6608</v>
      </c>
      <c r="D909" s="34" t="s">
        <v>64</v>
      </c>
      <c r="E909" s="34" t="s">
        <v>227</v>
      </c>
      <c r="F909" s="35" t="s">
        <v>175</v>
      </c>
    </row>
    <row r="910" spans="1:6" hidden="1">
      <c r="A910" s="32">
        <v>88001</v>
      </c>
      <c r="B910" s="36" t="s">
        <v>6689</v>
      </c>
      <c r="C910" s="34" t="s">
        <v>6608</v>
      </c>
      <c r="D910" s="34" t="s">
        <v>64</v>
      </c>
      <c r="E910" s="34" t="s">
        <v>227</v>
      </c>
      <c r="F910" s="35" t="s">
        <v>175</v>
      </c>
    </row>
    <row r="911" spans="1:6" hidden="1">
      <c r="A911" s="32">
        <v>68020</v>
      </c>
      <c r="B911" s="33" t="s">
        <v>14993</v>
      </c>
      <c r="C911" s="34" t="s">
        <v>180</v>
      </c>
      <c r="D911" s="34" t="s">
        <v>98</v>
      </c>
      <c r="E911" s="34" t="s">
        <v>189</v>
      </c>
      <c r="F911" s="35" t="s">
        <v>30</v>
      </c>
    </row>
    <row r="912" spans="1:6" hidden="1">
      <c r="A912" s="32">
        <v>68077</v>
      </c>
      <c r="B912" s="33" t="s">
        <v>337</v>
      </c>
      <c r="C912" s="34" t="s">
        <v>180</v>
      </c>
      <c r="D912" s="34" t="s">
        <v>98</v>
      </c>
      <c r="E912" s="34" t="s">
        <v>189</v>
      </c>
      <c r="F912" s="35" t="s">
        <v>28</v>
      </c>
    </row>
    <row r="913" spans="1:6" hidden="1">
      <c r="A913" s="32">
        <v>68092</v>
      </c>
      <c r="B913" s="33" t="s">
        <v>14826</v>
      </c>
      <c r="C913" s="34" t="s">
        <v>180</v>
      </c>
      <c r="D913" s="34" t="s">
        <v>72</v>
      </c>
      <c r="E913" s="34" t="s">
        <v>189</v>
      </c>
      <c r="F913" s="35" t="s">
        <v>32</v>
      </c>
    </row>
    <row r="914" spans="1:6" hidden="1">
      <c r="A914" s="32">
        <v>68101</v>
      </c>
      <c r="B914" s="33" t="s">
        <v>364</v>
      </c>
      <c r="C914" s="34" t="s">
        <v>180</v>
      </c>
      <c r="D914" s="34" t="s">
        <v>98</v>
      </c>
      <c r="E914" s="34" t="s">
        <v>189</v>
      </c>
      <c r="F914" s="35" t="s">
        <v>30</v>
      </c>
    </row>
    <row r="915" spans="1:6" hidden="1">
      <c r="A915" s="32">
        <v>68121</v>
      </c>
      <c r="B915" s="36" t="s">
        <v>15055</v>
      </c>
      <c r="C915" s="34" t="s">
        <v>180</v>
      </c>
      <c r="D915" s="34" t="s">
        <v>72</v>
      </c>
      <c r="E915" s="34" t="s">
        <v>189</v>
      </c>
      <c r="F915" s="35" t="s">
        <v>30</v>
      </c>
    </row>
    <row r="916" spans="1:6" hidden="1">
      <c r="A916" s="32">
        <v>68176</v>
      </c>
      <c r="B916" s="33" t="s">
        <v>15047</v>
      </c>
      <c r="C916" s="34" t="s">
        <v>180</v>
      </c>
      <c r="D916" s="34" t="s">
        <v>72</v>
      </c>
      <c r="E916" s="34" t="s">
        <v>189</v>
      </c>
      <c r="F916" s="35" t="s">
        <v>32</v>
      </c>
    </row>
    <row r="917" spans="1:6" hidden="1">
      <c r="A917" s="32">
        <v>68207</v>
      </c>
      <c r="B917" s="33" t="s">
        <v>13656</v>
      </c>
      <c r="C917" s="34" t="s">
        <v>180</v>
      </c>
      <c r="D917" s="34" t="s">
        <v>72</v>
      </c>
      <c r="E917" s="34" t="s">
        <v>189</v>
      </c>
      <c r="F917" s="35" t="s">
        <v>32</v>
      </c>
    </row>
    <row r="918" spans="1:6" hidden="1">
      <c r="A918" s="32">
        <v>68250</v>
      </c>
      <c r="B918" s="36" t="s">
        <v>14874</v>
      </c>
      <c r="C918" s="34" t="s">
        <v>180</v>
      </c>
      <c r="D918" s="34" t="s">
        <v>72</v>
      </c>
      <c r="E918" s="34" t="s">
        <v>189</v>
      </c>
      <c r="F918" s="35" t="s">
        <v>32</v>
      </c>
    </row>
    <row r="919" spans="1:6" hidden="1">
      <c r="A919" s="32">
        <v>68320</v>
      </c>
      <c r="B919" s="36" t="s">
        <v>6100</v>
      </c>
      <c r="C919" s="34" t="s">
        <v>180</v>
      </c>
      <c r="D919" s="34" t="s">
        <v>72</v>
      </c>
      <c r="E919" s="34" t="s">
        <v>189</v>
      </c>
      <c r="F919" s="35" t="s">
        <v>32</v>
      </c>
    </row>
    <row r="920" spans="1:6" hidden="1">
      <c r="A920" s="32">
        <v>68397</v>
      </c>
      <c r="B920" s="36" t="s">
        <v>7564</v>
      </c>
      <c r="C920" s="34" t="s">
        <v>180</v>
      </c>
      <c r="D920" s="34" t="s">
        <v>72</v>
      </c>
      <c r="E920" s="34" t="s">
        <v>189</v>
      </c>
      <c r="F920" s="35" t="s">
        <v>32</v>
      </c>
    </row>
    <row r="921" spans="1:6" hidden="1">
      <c r="A921" s="32">
        <v>68615</v>
      </c>
      <c r="B921" s="36" t="s">
        <v>1015</v>
      </c>
      <c r="C921" s="34" t="s">
        <v>180</v>
      </c>
      <c r="D921" s="34" t="s">
        <v>72</v>
      </c>
      <c r="E921" s="34" t="s">
        <v>189</v>
      </c>
      <c r="F921" s="35" t="s">
        <v>28</v>
      </c>
    </row>
    <row r="922" spans="1:6" hidden="1">
      <c r="A922" s="32">
        <v>68669</v>
      </c>
      <c r="B922" s="36" t="s">
        <v>6689</v>
      </c>
      <c r="C922" s="34" t="s">
        <v>180</v>
      </c>
      <c r="D922" s="34" t="s">
        <v>72</v>
      </c>
      <c r="E922" s="34" t="s">
        <v>189</v>
      </c>
      <c r="F922" s="35" t="s">
        <v>30</v>
      </c>
    </row>
    <row r="923" spans="1:6" hidden="1">
      <c r="A923" s="32">
        <v>68686</v>
      </c>
      <c r="B923" s="33" t="s">
        <v>15217</v>
      </c>
      <c r="C923" s="34" t="s">
        <v>180</v>
      </c>
      <c r="D923" s="34" t="s">
        <v>98</v>
      </c>
      <c r="E923" s="34" t="s">
        <v>189</v>
      </c>
      <c r="F923" s="35" t="s">
        <v>32</v>
      </c>
    </row>
    <row r="924" spans="1:6" hidden="1">
      <c r="A924" s="32">
        <v>68705</v>
      </c>
      <c r="B924" s="33" t="s">
        <v>14827</v>
      </c>
      <c r="C924" s="34" t="s">
        <v>180</v>
      </c>
      <c r="D924" s="34" t="s">
        <v>72</v>
      </c>
      <c r="E924" s="34" t="s">
        <v>189</v>
      </c>
      <c r="F924" s="35" t="s">
        <v>28</v>
      </c>
    </row>
    <row r="925" spans="1:6" hidden="1">
      <c r="A925" s="32">
        <v>68773</v>
      </c>
      <c r="B925" s="36" t="s">
        <v>730</v>
      </c>
      <c r="C925" s="34" t="s">
        <v>180</v>
      </c>
      <c r="D925" s="34" t="s">
        <v>98</v>
      </c>
      <c r="E925" s="34" t="s">
        <v>189</v>
      </c>
      <c r="F925" s="35" t="s">
        <v>30</v>
      </c>
    </row>
    <row r="926" spans="1:6" hidden="1">
      <c r="A926" s="32">
        <v>68872</v>
      </c>
      <c r="B926" s="36" t="s">
        <v>4468</v>
      </c>
      <c r="C926" s="34" t="s">
        <v>180</v>
      </c>
      <c r="D926" s="34" t="s">
        <v>72</v>
      </c>
      <c r="E926" s="34" t="s">
        <v>189</v>
      </c>
      <c r="F926" s="35" t="s">
        <v>30</v>
      </c>
    </row>
    <row r="927" spans="1:6" hidden="1">
      <c r="A927" s="32">
        <v>68013</v>
      </c>
      <c r="B927" s="34" t="s">
        <v>15235</v>
      </c>
      <c r="C927" s="34" t="s">
        <v>180</v>
      </c>
      <c r="D927" s="34" t="s">
        <v>72</v>
      </c>
      <c r="E927" s="34" t="s">
        <v>189</v>
      </c>
      <c r="F927" s="35" t="s">
        <v>32</v>
      </c>
    </row>
    <row r="928" spans="1:6" hidden="1">
      <c r="A928" s="32">
        <v>68051</v>
      </c>
      <c r="B928" s="34" t="s">
        <v>5170</v>
      </c>
      <c r="C928" s="34" t="s">
        <v>180</v>
      </c>
      <c r="D928" s="34" t="s">
        <v>72</v>
      </c>
      <c r="E928" s="34" t="s">
        <v>189</v>
      </c>
      <c r="F928" s="35" t="s">
        <v>28</v>
      </c>
    </row>
    <row r="929" spans="1:6" hidden="1">
      <c r="A929" s="32">
        <v>68079</v>
      </c>
      <c r="B929" s="34" t="s">
        <v>15236</v>
      </c>
      <c r="C929" s="34" t="s">
        <v>180</v>
      </c>
      <c r="D929" s="34" t="s">
        <v>72</v>
      </c>
      <c r="E929" s="34" t="s">
        <v>189</v>
      </c>
      <c r="F929" s="35" t="s">
        <v>30</v>
      </c>
    </row>
    <row r="930" spans="1:6" hidden="1">
      <c r="A930" s="32">
        <v>68081</v>
      </c>
      <c r="B930" s="34" t="s">
        <v>4156</v>
      </c>
      <c r="C930" s="34" t="s">
        <v>180</v>
      </c>
      <c r="D930" s="34" t="s">
        <v>72</v>
      </c>
      <c r="E930" s="34" t="s">
        <v>189</v>
      </c>
      <c r="F930" s="35" t="s">
        <v>30</v>
      </c>
    </row>
    <row r="931" spans="1:6" hidden="1">
      <c r="A931" s="32">
        <v>68001</v>
      </c>
      <c r="B931" s="34" t="s">
        <v>72</v>
      </c>
      <c r="C931" s="34" t="s">
        <v>180</v>
      </c>
      <c r="D931" s="34" t="s">
        <v>72</v>
      </c>
      <c r="E931" s="34" t="s">
        <v>189</v>
      </c>
      <c r="F931" s="35" t="s">
        <v>25</v>
      </c>
    </row>
    <row r="932" spans="1:6" hidden="1">
      <c r="A932" s="32">
        <v>68132</v>
      </c>
      <c r="B932" s="34" t="s">
        <v>15237</v>
      </c>
      <c r="C932" s="34" t="s">
        <v>180</v>
      </c>
      <c r="D932" s="34" t="s">
        <v>72</v>
      </c>
      <c r="E932" s="34" t="s">
        <v>189</v>
      </c>
      <c r="F932" s="35" t="s">
        <v>30</v>
      </c>
    </row>
    <row r="933" spans="1:6" hidden="1">
      <c r="A933" s="32">
        <v>68147</v>
      </c>
      <c r="B933" s="34" t="s">
        <v>15238</v>
      </c>
      <c r="C933" s="34" t="s">
        <v>180</v>
      </c>
      <c r="D933" s="34" t="s">
        <v>72</v>
      </c>
      <c r="E933" s="34" t="s">
        <v>189</v>
      </c>
      <c r="F933" s="35" t="s">
        <v>32</v>
      </c>
    </row>
    <row r="934" spans="1:6" hidden="1">
      <c r="A934" s="32">
        <v>68152</v>
      </c>
      <c r="B934" s="34" t="s">
        <v>15239</v>
      </c>
      <c r="C934" s="34" t="s">
        <v>180</v>
      </c>
      <c r="D934" s="34" t="s">
        <v>72</v>
      </c>
      <c r="E934" s="34" t="s">
        <v>189</v>
      </c>
      <c r="F934" s="35" t="s">
        <v>32</v>
      </c>
    </row>
    <row r="935" spans="1:6" hidden="1">
      <c r="A935" s="32">
        <v>68160</v>
      </c>
      <c r="B935" s="34" t="s">
        <v>15240</v>
      </c>
      <c r="C935" s="34" t="s">
        <v>180</v>
      </c>
      <c r="D935" s="34" t="s">
        <v>72</v>
      </c>
      <c r="E935" s="34" t="s">
        <v>189</v>
      </c>
      <c r="F935" s="35" t="s">
        <v>30</v>
      </c>
    </row>
    <row r="936" spans="1:6" hidden="1">
      <c r="A936" s="32">
        <v>68162</v>
      </c>
      <c r="B936" s="34" t="s">
        <v>15241</v>
      </c>
      <c r="C936" s="34" t="s">
        <v>180</v>
      </c>
      <c r="D936" s="34" t="s">
        <v>72</v>
      </c>
      <c r="E936" s="34" t="s">
        <v>189</v>
      </c>
      <c r="F936" s="35" t="s">
        <v>32</v>
      </c>
    </row>
    <row r="937" spans="1:6" hidden="1">
      <c r="A937" s="32">
        <v>68167</v>
      </c>
      <c r="B937" s="34" t="s">
        <v>10900</v>
      </c>
      <c r="C937" s="34" t="s">
        <v>180</v>
      </c>
      <c r="D937" s="34" t="s">
        <v>72</v>
      </c>
      <c r="E937" s="34" t="s">
        <v>189</v>
      </c>
      <c r="F937" s="35" t="s">
        <v>32</v>
      </c>
    </row>
    <row r="938" spans="1:6" hidden="1">
      <c r="A938" s="32">
        <v>68169</v>
      </c>
      <c r="B938" s="34" t="s">
        <v>15242</v>
      </c>
      <c r="C938" s="34" t="s">
        <v>180</v>
      </c>
      <c r="D938" s="34" t="s">
        <v>72</v>
      </c>
      <c r="E938" s="34" t="s">
        <v>189</v>
      </c>
      <c r="F938" s="35" t="s">
        <v>28</v>
      </c>
    </row>
    <row r="939" spans="1:6" hidden="1">
      <c r="A939" s="32">
        <v>68179</v>
      </c>
      <c r="B939" s="34" t="s">
        <v>6187</v>
      </c>
      <c r="C939" s="34" t="s">
        <v>180</v>
      </c>
      <c r="D939" s="34" t="s">
        <v>98</v>
      </c>
      <c r="E939" s="34" t="s">
        <v>189</v>
      </c>
      <c r="F939" s="35" t="s">
        <v>32</v>
      </c>
    </row>
    <row r="940" spans="1:6" hidden="1">
      <c r="A940" s="32">
        <v>68190</v>
      </c>
      <c r="B940" s="34" t="s">
        <v>8757</v>
      </c>
      <c r="C940" s="34" t="s">
        <v>180</v>
      </c>
      <c r="D940" s="34" t="s">
        <v>72</v>
      </c>
      <c r="E940" s="34" t="s">
        <v>189</v>
      </c>
      <c r="F940" s="35" t="s">
        <v>32</v>
      </c>
    </row>
    <row r="941" spans="1:6" hidden="1">
      <c r="A941" s="32">
        <v>68209</v>
      </c>
      <c r="B941" s="34" t="s">
        <v>15243</v>
      </c>
      <c r="C941" s="34" t="s">
        <v>180</v>
      </c>
      <c r="D941" s="34" t="s">
        <v>72</v>
      </c>
      <c r="E941" s="34" t="s">
        <v>189</v>
      </c>
      <c r="F941" s="35" t="s">
        <v>30</v>
      </c>
    </row>
    <row r="942" spans="1:6" hidden="1">
      <c r="A942" s="32">
        <v>68211</v>
      </c>
      <c r="B942" s="34" t="s">
        <v>15244</v>
      </c>
      <c r="C942" s="34" t="s">
        <v>180</v>
      </c>
      <c r="D942" s="34" t="s">
        <v>72</v>
      </c>
      <c r="E942" s="34" t="s">
        <v>189</v>
      </c>
      <c r="F942" s="35" t="s">
        <v>32</v>
      </c>
    </row>
    <row r="943" spans="1:6" hidden="1">
      <c r="A943" s="32">
        <v>68217</v>
      </c>
      <c r="B943" s="34" t="s">
        <v>12284</v>
      </c>
      <c r="C943" s="34" t="s">
        <v>180</v>
      </c>
      <c r="D943" s="34" t="s">
        <v>72</v>
      </c>
      <c r="E943" s="34" t="s">
        <v>189</v>
      </c>
      <c r="F943" s="35" t="s">
        <v>32</v>
      </c>
    </row>
    <row r="944" spans="1:6" hidden="1">
      <c r="A944" s="32">
        <v>68229</v>
      </c>
      <c r="B944" s="34" t="s">
        <v>15245</v>
      </c>
      <c r="C944" s="34" t="s">
        <v>180</v>
      </c>
      <c r="D944" s="34" t="s">
        <v>72</v>
      </c>
      <c r="E944" s="34" t="s">
        <v>189</v>
      </c>
      <c r="F944" s="35" t="s">
        <v>28</v>
      </c>
    </row>
    <row r="945" spans="1:6" hidden="1">
      <c r="A945" s="32">
        <v>68235</v>
      </c>
      <c r="B945" s="34" t="s">
        <v>15246</v>
      </c>
      <c r="C945" s="34" t="s">
        <v>180</v>
      </c>
      <c r="D945" s="34" t="s">
        <v>72</v>
      </c>
      <c r="E945" s="34" t="s">
        <v>189</v>
      </c>
      <c r="F945" s="35" t="s">
        <v>32</v>
      </c>
    </row>
    <row r="946" spans="1:6" hidden="1">
      <c r="A946" s="32">
        <v>68245</v>
      </c>
      <c r="B946" s="34" t="s">
        <v>15247</v>
      </c>
      <c r="C946" s="34" t="s">
        <v>180</v>
      </c>
      <c r="D946" s="34" t="s">
        <v>72</v>
      </c>
      <c r="E946" s="34" t="s">
        <v>189</v>
      </c>
      <c r="F946" s="35" t="s">
        <v>32</v>
      </c>
    </row>
    <row r="947" spans="1:6" hidden="1">
      <c r="A947" s="32">
        <v>68255</v>
      </c>
      <c r="B947" s="34" t="s">
        <v>9540</v>
      </c>
      <c r="C947" s="34" t="s">
        <v>180</v>
      </c>
      <c r="D947" s="34" t="s">
        <v>72</v>
      </c>
      <c r="E947" s="34" t="s">
        <v>189</v>
      </c>
      <c r="F947" s="35" t="s">
        <v>28</v>
      </c>
    </row>
    <row r="948" spans="1:6" hidden="1">
      <c r="A948" s="32">
        <v>68264</v>
      </c>
      <c r="B948" s="34" t="s">
        <v>11894</v>
      </c>
      <c r="C948" s="34" t="s">
        <v>180</v>
      </c>
      <c r="D948" s="34" t="s">
        <v>72</v>
      </c>
      <c r="E948" s="34" t="s">
        <v>189</v>
      </c>
      <c r="F948" s="35" t="s">
        <v>32</v>
      </c>
    </row>
    <row r="949" spans="1:6" hidden="1">
      <c r="A949" s="32">
        <v>68266</v>
      </c>
      <c r="B949" s="34" t="s">
        <v>15248</v>
      </c>
      <c r="C949" s="34" t="s">
        <v>180</v>
      </c>
      <c r="D949" s="34" t="s">
        <v>72</v>
      </c>
      <c r="E949" s="34" t="s">
        <v>189</v>
      </c>
      <c r="F949" s="35" t="s">
        <v>32</v>
      </c>
    </row>
    <row r="950" spans="1:6" hidden="1">
      <c r="A950" s="32">
        <v>68271</v>
      </c>
      <c r="B950" s="34" t="s">
        <v>15249</v>
      </c>
      <c r="C950" s="34" t="s">
        <v>180</v>
      </c>
      <c r="D950" s="34" t="s">
        <v>98</v>
      </c>
      <c r="E950" s="34" t="s">
        <v>189</v>
      </c>
      <c r="F950" s="35" t="s">
        <v>32</v>
      </c>
    </row>
    <row r="951" spans="1:6" hidden="1">
      <c r="A951" s="32">
        <v>68276</v>
      </c>
      <c r="B951" s="34" t="s">
        <v>181</v>
      </c>
      <c r="C951" s="34" t="s">
        <v>180</v>
      </c>
      <c r="D951" s="34" t="s">
        <v>72</v>
      </c>
      <c r="E951" s="34" t="s">
        <v>189</v>
      </c>
      <c r="F951" s="35" t="s">
        <v>25</v>
      </c>
    </row>
    <row r="952" spans="1:6" hidden="1">
      <c r="A952" s="32">
        <v>68296</v>
      </c>
      <c r="B952" s="34" t="s">
        <v>15250</v>
      </c>
      <c r="C952" s="34" t="s">
        <v>180</v>
      </c>
      <c r="D952" s="34" t="s">
        <v>72</v>
      </c>
      <c r="E952" s="34" t="s">
        <v>189</v>
      </c>
      <c r="F952" s="35" t="s">
        <v>30</v>
      </c>
    </row>
    <row r="953" spans="1:6" hidden="1">
      <c r="A953" s="32">
        <v>68298</v>
      </c>
      <c r="B953" s="34" t="s">
        <v>15251</v>
      </c>
      <c r="C953" s="34" t="s">
        <v>180</v>
      </c>
      <c r="D953" s="34" t="s">
        <v>72</v>
      </c>
      <c r="E953" s="34" t="s">
        <v>189</v>
      </c>
      <c r="F953" s="35" t="s">
        <v>32</v>
      </c>
    </row>
    <row r="954" spans="1:6" hidden="1">
      <c r="A954" s="32">
        <v>68307</v>
      </c>
      <c r="B954" s="34" t="s">
        <v>1617</v>
      </c>
      <c r="C954" s="34" t="s">
        <v>180</v>
      </c>
      <c r="D954" s="34" t="s">
        <v>72</v>
      </c>
      <c r="E954" s="34" t="s">
        <v>189</v>
      </c>
      <c r="F954" s="35" t="s">
        <v>25</v>
      </c>
    </row>
    <row r="955" spans="1:6" hidden="1">
      <c r="A955" s="32">
        <v>68318</v>
      </c>
      <c r="B955" s="34" t="s">
        <v>15252</v>
      </c>
      <c r="C955" s="34" t="s">
        <v>180</v>
      </c>
      <c r="D955" s="34" t="s">
        <v>72</v>
      </c>
      <c r="E955" s="34" t="s">
        <v>189</v>
      </c>
      <c r="F955" s="35" t="s">
        <v>30</v>
      </c>
    </row>
    <row r="956" spans="1:6" hidden="1">
      <c r="A956" s="32">
        <v>68322</v>
      </c>
      <c r="B956" s="34" t="s">
        <v>15253</v>
      </c>
      <c r="C956" s="34" t="s">
        <v>180</v>
      </c>
      <c r="D956" s="34" t="s">
        <v>72</v>
      </c>
      <c r="E956" s="34" t="s">
        <v>189</v>
      </c>
      <c r="F956" s="35" t="s">
        <v>32</v>
      </c>
    </row>
    <row r="957" spans="1:6" hidden="1">
      <c r="A957" s="32">
        <v>68324</v>
      </c>
      <c r="B957" s="34" t="s">
        <v>15254</v>
      </c>
      <c r="C957" s="34" t="s">
        <v>180</v>
      </c>
      <c r="D957" s="34" t="s">
        <v>72</v>
      </c>
      <c r="E957" s="34" t="s">
        <v>189</v>
      </c>
      <c r="F957" s="35" t="s">
        <v>32</v>
      </c>
    </row>
    <row r="958" spans="1:6" hidden="1">
      <c r="A958" s="32">
        <v>68327</v>
      </c>
      <c r="B958" s="34" t="s">
        <v>15255</v>
      </c>
      <c r="C958" s="34" t="s">
        <v>180</v>
      </c>
      <c r="D958" s="34" t="s">
        <v>72</v>
      </c>
      <c r="E958" s="34" t="s">
        <v>189</v>
      </c>
      <c r="F958" s="35" t="s">
        <v>30</v>
      </c>
    </row>
    <row r="959" spans="1:6" hidden="1">
      <c r="A959" s="32">
        <v>68344</v>
      </c>
      <c r="B959" s="34" t="s">
        <v>15256</v>
      </c>
      <c r="C959" s="34" t="s">
        <v>180</v>
      </c>
      <c r="D959" s="34" t="s">
        <v>72</v>
      </c>
      <c r="E959" s="34" t="s">
        <v>189</v>
      </c>
      <c r="F959" s="35" t="s">
        <v>30</v>
      </c>
    </row>
    <row r="960" spans="1:6" hidden="1">
      <c r="A960" s="32">
        <v>68368</v>
      </c>
      <c r="B960" s="34" t="s">
        <v>15257</v>
      </c>
      <c r="C960" s="34" t="s">
        <v>180</v>
      </c>
      <c r="D960" s="34" t="s">
        <v>98</v>
      </c>
      <c r="E960" s="34" t="s">
        <v>189</v>
      </c>
      <c r="F960" s="35" t="s">
        <v>32</v>
      </c>
    </row>
    <row r="961" spans="1:6" hidden="1">
      <c r="A961" s="32">
        <v>68370</v>
      </c>
      <c r="B961" s="34" t="s">
        <v>15258</v>
      </c>
      <c r="C961" s="34" t="s">
        <v>180</v>
      </c>
      <c r="D961" s="34" t="s">
        <v>72</v>
      </c>
      <c r="E961" s="34" t="s">
        <v>189</v>
      </c>
      <c r="F961" s="35" t="s">
        <v>30</v>
      </c>
    </row>
    <row r="962" spans="1:6" hidden="1">
      <c r="A962" s="32">
        <v>68377</v>
      </c>
      <c r="B962" s="34" t="s">
        <v>15259</v>
      </c>
      <c r="C962" s="34" t="s">
        <v>180</v>
      </c>
      <c r="D962" s="34" t="s">
        <v>98</v>
      </c>
      <c r="E962" s="34" t="s">
        <v>189</v>
      </c>
      <c r="F962" s="35" t="s">
        <v>32</v>
      </c>
    </row>
    <row r="963" spans="1:6" hidden="1">
      <c r="A963" s="32">
        <v>68385</v>
      </c>
      <c r="B963" s="34" t="s">
        <v>401</v>
      </c>
      <c r="C963" s="34" t="s">
        <v>180</v>
      </c>
      <c r="D963" s="34" t="s">
        <v>98</v>
      </c>
      <c r="E963" s="34" t="s">
        <v>189</v>
      </c>
      <c r="F963" s="35" t="s">
        <v>30</v>
      </c>
    </row>
    <row r="964" spans="1:6" hidden="1">
      <c r="A964" s="32">
        <v>68406</v>
      </c>
      <c r="B964" s="34" t="s">
        <v>859</v>
      </c>
      <c r="C964" s="34" t="s">
        <v>180</v>
      </c>
      <c r="D964" s="34" t="s">
        <v>72</v>
      </c>
      <c r="E964" s="34" t="s">
        <v>189</v>
      </c>
      <c r="F964" s="35" t="s">
        <v>28</v>
      </c>
    </row>
    <row r="965" spans="1:6" hidden="1">
      <c r="A965" s="32">
        <v>68418</v>
      </c>
      <c r="B965" s="34" t="s">
        <v>8098</v>
      </c>
      <c r="C965" s="34" t="s">
        <v>180</v>
      </c>
      <c r="D965" s="34" t="s">
        <v>72</v>
      </c>
      <c r="E965" s="34" t="s">
        <v>189</v>
      </c>
      <c r="F965" s="35" t="s">
        <v>28</v>
      </c>
    </row>
    <row r="966" spans="1:6" hidden="1">
      <c r="A966" s="32">
        <v>68425</v>
      </c>
      <c r="B966" s="34" t="s">
        <v>15260</v>
      </c>
      <c r="C966" s="34" t="s">
        <v>180</v>
      </c>
      <c r="D966" s="34" t="s">
        <v>72</v>
      </c>
      <c r="E966" s="34" t="s">
        <v>189</v>
      </c>
      <c r="F966" s="35" t="s">
        <v>32</v>
      </c>
    </row>
    <row r="967" spans="1:6" hidden="1">
      <c r="A967" s="32">
        <v>68432</v>
      </c>
      <c r="B967" s="34" t="s">
        <v>1763</v>
      </c>
      <c r="C967" s="34" t="s">
        <v>180</v>
      </c>
      <c r="D967" s="34" t="s">
        <v>72</v>
      </c>
      <c r="E967" s="34" t="s">
        <v>189</v>
      </c>
      <c r="F967" s="35" t="s">
        <v>32</v>
      </c>
    </row>
    <row r="968" spans="1:6" hidden="1">
      <c r="A968" s="32">
        <v>68444</v>
      </c>
      <c r="B968" s="34" t="s">
        <v>15261</v>
      </c>
      <c r="C968" s="34" t="s">
        <v>180</v>
      </c>
      <c r="D968" s="34" t="s">
        <v>72</v>
      </c>
      <c r="E968" s="34" t="s">
        <v>189</v>
      </c>
      <c r="F968" s="35" t="s">
        <v>30</v>
      </c>
    </row>
    <row r="969" spans="1:6" hidden="1">
      <c r="A969" s="32">
        <v>68464</v>
      </c>
      <c r="B969" s="34" t="s">
        <v>15262</v>
      </c>
      <c r="C969" s="34" t="s">
        <v>180</v>
      </c>
      <c r="D969" s="34" t="s">
        <v>72</v>
      </c>
      <c r="E969" s="34" t="s">
        <v>189</v>
      </c>
      <c r="F969" s="35" t="s">
        <v>30</v>
      </c>
    </row>
    <row r="970" spans="1:6" hidden="1">
      <c r="A970" s="32">
        <v>68468</v>
      </c>
      <c r="B970" s="34" t="s">
        <v>15263</v>
      </c>
      <c r="C970" s="34" t="s">
        <v>180</v>
      </c>
      <c r="D970" s="34" t="s">
        <v>72</v>
      </c>
      <c r="E970" s="34" t="s">
        <v>189</v>
      </c>
      <c r="F970" s="35" t="s">
        <v>32</v>
      </c>
    </row>
    <row r="971" spans="1:6" hidden="1">
      <c r="A971" s="32">
        <v>68498</v>
      </c>
      <c r="B971" s="34" t="s">
        <v>6727</v>
      </c>
      <c r="C971" s="34" t="s">
        <v>180</v>
      </c>
      <c r="D971" s="34" t="s">
        <v>72</v>
      </c>
      <c r="E971" s="34" t="s">
        <v>189</v>
      </c>
      <c r="F971" s="35" t="s">
        <v>32</v>
      </c>
    </row>
    <row r="972" spans="1:6" hidden="1">
      <c r="A972" s="32">
        <v>68500</v>
      </c>
      <c r="B972" s="34" t="s">
        <v>2449</v>
      </c>
      <c r="C972" s="34" t="s">
        <v>180</v>
      </c>
      <c r="D972" s="34" t="s">
        <v>72</v>
      </c>
      <c r="E972" s="34" t="s">
        <v>189</v>
      </c>
      <c r="F972" s="35" t="s">
        <v>30</v>
      </c>
    </row>
    <row r="973" spans="1:6" hidden="1">
      <c r="A973" s="32">
        <v>68502</v>
      </c>
      <c r="B973" s="34" t="s">
        <v>15264</v>
      </c>
      <c r="C973" s="34" t="s">
        <v>180</v>
      </c>
      <c r="D973" s="34" t="s">
        <v>72</v>
      </c>
      <c r="E973" s="34" t="s">
        <v>189</v>
      </c>
      <c r="F973" s="35" t="s">
        <v>32</v>
      </c>
    </row>
    <row r="974" spans="1:6" hidden="1">
      <c r="A974" s="32">
        <v>68522</v>
      </c>
      <c r="B974" s="34" t="s">
        <v>15265</v>
      </c>
      <c r="C974" s="34" t="s">
        <v>180</v>
      </c>
      <c r="D974" s="34" t="s">
        <v>72</v>
      </c>
      <c r="E974" s="34" t="s">
        <v>189</v>
      </c>
      <c r="F974" s="35" t="s">
        <v>30</v>
      </c>
    </row>
    <row r="975" spans="1:6" hidden="1">
      <c r="A975" s="32">
        <v>68524</v>
      </c>
      <c r="B975" s="34" t="s">
        <v>13120</v>
      </c>
      <c r="C975" s="34" t="s">
        <v>180</v>
      </c>
      <c r="D975" s="34" t="s">
        <v>72</v>
      </c>
      <c r="E975" s="34" t="s">
        <v>189</v>
      </c>
      <c r="F975" s="35" t="s">
        <v>30</v>
      </c>
    </row>
    <row r="976" spans="1:6" hidden="1">
      <c r="A976" s="32">
        <v>68533</v>
      </c>
      <c r="B976" s="34" t="s">
        <v>15266</v>
      </c>
      <c r="C976" s="34" t="s">
        <v>180</v>
      </c>
      <c r="D976" s="34" t="s">
        <v>72</v>
      </c>
      <c r="E976" s="34" t="s">
        <v>189</v>
      </c>
      <c r="F976" s="35" t="s">
        <v>30</v>
      </c>
    </row>
    <row r="977" spans="1:6" hidden="1">
      <c r="A977" s="32">
        <v>68547</v>
      </c>
      <c r="B977" s="34" t="s">
        <v>3280</v>
      </c>
      <c r="C977" s="34" t="s">
        <v>180</v>
      </c>
      <c r="D977" s="34" t="s">
        <v>72</v>
      </c>
      <c r="E977" s="34" t="s">
        <v>189</v>
      </c>
      <c r="F977" s="35" t="s">
        <v>28</v>
      </c>
    </row>
    <row r="978" spans="1:6" hidden="1">
      <c r="A978" s="32">
        <v>68549</v>
      </c>
      <c r="B978" s="34" t="s">
        <v>15267</v>
      </c>
      <c r="C978" s="34" t="s">
        <v>180</v>
      </c>
      <c r="D978" s="34" t="s">
        <v>72</v>
      </c>
      <c r="E978" s="34" t="s">
        <v>189</v>
      </c>
      <c r="F978" s="35" t="s">
        <v>30</v>
      </c>
    </row>
    <row r="979" spans="1:6" hidden="1">
      <c r="A979" s="32">
        <v>68572</v>
      </c>
      <c r="B979" s="34" t="s">
        <v>12527</v>
      </c>
      <c r="C979" s="34" t="s">
        <v>180</v>
      </c>
      <c r="D979" s="34" t="s">
        <v>98</v>
      </c>
      <c r="E979" s="34" t="s">
        <v>189</v>
      </c>
      <c r="F979" s="35" t="s">
        <v>28</v>
      </c>
    </row>
    <row r="980" spans="1:6" hidden="1">
      <c r="A980" s="32">
        <v>68573</v>
      </c>
      <c r="B980" s="34" t="s">
        <v>2902</v>
      </c>
      <c r="C980" s="34" t="s">
        <v>180</v>
      </c>
      <c r="D980" s="34" t="s">
        <v>72</v>
      </c>
      <c r="E980" s="34" t="s">
        <v>189</v>
      </c>
      <c r="F980" s="35" t="s">
        <v>30</v>
      </c>
    </row>
    <row r="981" spans="1:6" hidden="1">
      <c r="A981" s="32">
        <v>68575</v>
      </c>
      <c r="B981" s="34" t="s">
        <v>5186</v>
      </c>
      <c r="C981" s="34" t="s">
        <v>180</v>
      </c>
      <c r="D981" s="34" t="s">
        <v>72</v>
      </c>
      <c r="E981" s="34" t="s">
        <v>189</v>
      </c>
      <c r="F981" s="35" t="s">
        <v>32</v>
      </c>
    </row>
    <row r="982" spans="1:6" hidden="1">
      <c r="A982" s="32">
        <v>68655</v>
      </c>
      <c r="B982" s="34" t="s">
        <v>2226</v>
      </c>
      <c r="C982" s="34" t="s">
        <v>180</v>
      </c>
      <c r="D982" s="34" t="s">
        <v>72</v>
      </c>
      <c r="E982" s="34" t="s">
        <v>189</v>
      </c>
      <c r="F982" s="35" t="s">
        <v>30</v>
      </c>
    </row>
    <row r="983" spans="1:6" hidden="1">
      <c r="A983" s="32">
        <v>68673</v>
      </c>
      <c r="B983" s="34" t="s">
        <v>15268</v>
      </c>
      <c r="C983" s="34" t="s">
        <v>180</v>
      </c>
      <c r="D983" s="34" t="s">
        <v>72</v>
      </c>
      <c r="E983" s="34" t="s">
        <v>189</v>
      </c>
      <c r="F983" s="35" t="s">
        <v>32</v>
      </c>
    </row>
    <row r="984" spans="1:6" hidden="1">
      <c r="A984" s="32">
        <v>68679</v>
      </c>
      <c r="B984" s="34" t="s">
        <v>5277</v>
      </c>
      <c r="C984" s="34" t="s">
        <v>180</v>
      </c>
      <c r="D984" s="34" t="s">
        <v>72</v>
      </c>
      <c r="E984" s="34" t="s">
        <v>189</v>
      </c>
      <c r="F984" s="35" t="s">
        <v>28</v>
      </c>
    </row>
    <row r="985" spans="1:6" hidden="1">
      <c r="A985" s="32">
        <v>68682</v>
      </c>
      <c r="B985" s="34" t="s">
        <v>15269</v>
      </c>
      <c r="C985" s="34" t="s">
        <v>180</v>
      </c>
      <c r="D985" s="34" t="s">
        <v>72</v>
      </c>
      <c r="E985" s="34" t="s">
        <v>189</v>
      </c>
      <c r="F985" s="35" t="s">
        <v>32</v>
      </c>
    </row>
    <row r="986" spans="1:6" hidden="1">
      <c r="A986" s="32">
        <v>68684</v>
      </c>
      <c r="B986" s="34" t="s">
        <v>15270</v>
      </c>
      <c r="C986" s="34" t="s">
        <v>180</v>
      </c>
      <c r="D986" s="34" t="s">
        <v>72</v>
      </c>
      <c r="E986" s="34" t="s">
        <v>189</v>
      </c>
      <c r="F986" s="35" t="s">
        <v>32</v>
      </c>
    </row>
    <row r="987" spans="1:6" hidden="1">
      <c r="A987" s="32">
        <v>68689</v>
      </c>
      <c r="B987" s="34" t="s">
        <v>4278</v>
      </c>
      <c r="C987" s="34" t="s">
        <v>180</v>
      </c>
      <c r="D987" s="34" t="s">
        <v>72</v>
      </c>
      <c r="E987" s="34" t="s">
        <v>189</v>
      </c>
      <c r="F987" s="35" t="s">
        <v>30</v>
      </c>
    </row>
    <row r="988" spans="1:6" hidden="1">
      <c r="A988" s="32">
        <v>68720</v>
      </c>
      <c r="B988" s="34" t="s">
        <v>15271</v>
      </c>
      <c r="C988" s="34" t="s">
        <v>180</v>
      </c>
      <c r="D988" s="34" t="s">
        <v>72</v>
      </c>
      <c r="E988" s="34" t="s">
        <v>189</v>
      </c>
      <c r="F988" s="35" t="s">
        <v>32</v>
      </c>
    </row>
    <row r="989" spans="1:6" hidden="1">
      <c r="A989" s="32">
        <v>68745</v>
      </c>
      <c r="B989" s="34" t="s">
        <v>4635</v>
      </c>
      <c r="C989" s="34" t="s">
        <v>180</v>
      </c>
      <c r="D989" s="34" t="s">
        <v>72</v>
      </c>
      <c r="E989" s="34" t="s">
        <v>189</v>
      </c>
      <c r="F989" s="35" t="s">
        <v>30</v>
      </c>
    </row>
    <row r="990" spans="1:6" hidden="1">
      <c r="A990" s="32">
        <v>68755</v>
      </c>
      <c r="B990" s="34" t="s">
        <v>6705</v>
      </c>
      <c r="C990" s="34" t="s">
        <v>180</v>
      </c>
      <c r="D990" s="34" t="s">
        <v>72</v>
      </c>
      <c r="E990" s="34" t="s">
        <v>189</v>
      </c>
      <c r="F990" s="35" t="s">
        <v>30</v>
      </c>
    </row>
    <row r="991" spans="1:6" hidden="1">
      <c r="A991" s="32">
        <v>68770</v>
      </c>
      <c r="B991" s="34" t="s">
        <v>2761</v>
      </c>
      <c r="C991" s="34" t="s">
        <v>180</v>
      </c>
      <c r="D991" s="34" t="s">
        <v>72</v>
      </c>
      <c r="E991" s="34" t="s">
        <v>189</v>
      </c>
      <c r="F991" s="35" t="s">
        <v>30</v>
      </c>
    </row>
    <row r="992" spans="1:6" hidden="1">
      <c r="A992" s="32">
        <v>68780</v>
      </c>
      <c r="B992" s="34" t="s">
        <v>15272</v>
      </c>
      <c r="C992" s="34" t="s">
        <v>180</v>
      </c>
      <c r="D992" s="34" t="s">
        <v>72</v>
      </c>
      <c r="E992" s="34" t="s">
        <v>189</v>
      </c>
      <c r="F992" s="35" t="s">
        <v>30</v>
      </c>
    </row>
    <row r="993" spans="1:6" hidden="1">
      <c r="A993" s="32">
        <v>68820</v>
      </c>
      <c r="B993" s="34" t="s">
        <v>12131</v>
      </c>
      <c r="C993" s="34" t="s">
        <v>180</v>
      </c>
      <c r="D993" s="34" t="s">
        <v>72</v>
      </c>
      <c r="E993" s="34" t="s">
        <v>189</v>
      </c>
      <c r="F993" s="35" t="s">
        <v>28</v>
      </c>
    </row>
    <row r="994" spans="1:6" hidden="1">
      <c r="A994" s="32">
        <v>68855</v>
      </c>
      <c r="B994" s="34" t="s">
        <v>15273</v>
      </c>
      <c r="C994" s="34" t="s">
        <v>180</v>
      </c>
      <c r="D994" s="34" t="s">
        <v>72</v>
      </c>
      <c r="E994" s="34" t="s">
        <v>189</v>
      </c>
      <c r="F994" s="35" t="s">
        <v>30</v>
      </c>
    </row>
    <row r="995" spans="1:6" hidden="1">
      <c r="A995" s="32">
        <v>68861</v>
      </c>
      <c r="B995" s="34" t="s">
        <v>3738</v>
      </c>
      <c r="C995" s="34" t="s">
        <v>180</v>
      </c>
      <c r="D995" s="34" t="s">
        <v>98</v>
      </c>
      <c r="E995" s="34" t="s">
        <v>189</v>
      </c>
      <c r="F995" s="35" t="s">
        <v>28</v>
      </c>
    </row>
    <row r="996" spans="1:6" hidden="1">
      <c r="A996" s="32">
        <v>68867</v>
      </c>
      <c r="B996" s="34" t="s">
        <v>15274</v>
      </c>
      <c r="C996" s="34" t="s">
        <v>180</v>
      </c>
      <c r="D996" s="34" t="s">
        <v>81</v>
      </c>
      <c r="E996" s="34" t="s">
        <v>189</v>
      </c>
      <c r="F996" s="35" t="s">
        <v>32</v>
      </c>
    </row>
    <row r="997" spans="1:6" hidden="1">
      <c r="A997" s="32">
        <v>68895</v>
      </c>
      <c r="B997" s="34" t="s">
        <v>864</v>
      </c>
      <c r="C997" s="34" t="s">
        <v>180</v>
      </c>
      <c r="D997" s="34" t="s">
        <v>72</v>
      </c>
      <c r="E997" s="34" t="s">
        <v>189</v>
      </c>
      <c r="F997" s="35" t="s">
        <v>30</v>
      </c>
    </row>
    <row r="998" spans="1:6" hidden="1">
      <c r="A998" s="32">
        <v>70110</v>
      </c>
      <c r="B998" s="33" t="s">
        <v>14894</v>
      </c>
      <c r="C998" s="34" t="s">
        <v>730</v>
      </c>
      <c r="D998" s="34" t="s">
        <v>97</v>
      </c>
      <c r="E998" s="34" t="s">
        <v>189</v>
      </c>
      <c r="F998" s="35" t="s">
        <v>28</v>
      </c>
    </row>
    <row r="999" spans="1:6" hidden="1">
      <c r="A999" s="32">
        <v>70400</v>
      </c>
      <c r="B999" s="33" t="s">
        <v>599</v>
      </c>
      <c r="C999" s="34" t="s">
        <v>730</v>
      </c>
      <c r="D999" s="34" t="s">
        <v>97</v>
      </c>
      <c r="E999" s="34" t="s">
        <v>189</v>
      </c>
      <c r="F999" s="35" t="s">
        <v>28</v>
      </c>
    </row>
    <row r="1000" spans="1:6" hidden="1">
      <c r="A1000" s="32">
        <v>70717</v>
      </c>
      <c r="B1000" s="33" t="s">
        <v>760</v>
      </c>
      <c r="C1000" s="34" t="s">
        <v>730</v>
      </c>
      <c r="D1000" s="34" t="s">
        <v>97</v>
      </c>
      <c r="E1000" s="34" t="s">
        <v>189</v>
      </c>
      <c r="F1000" s="35" t="s">
        <v>28</v>
      </c>
    </row>
    <row r="1001" spans="1:6" hidden="1">
      <c r="A1001" s="32">
        <v>70771</v>
      </c>
      <c r="B1001" s="33" t="s">
        <v>730</v>
      </c>
      <c r="C1001" s="34" t="s">
        <v>730</v>
      </c>
      <c r="D1001" s="34" t="s">
        <v>97</v>
      </c>
      <c r="E1001" s="34" t="s">
        <v>189</v>
      </c>
      <c r="F1001" s="35" t="s">
        <v>175</v>
      </c>
    </row>
    <row r="1002" spans="1:6" hidden="1">
      <c r="A1002" s="32">
        <v>70124</v>
      </c>
      <c r="B1002" s="34" t="s">
        <v>15275</v>
      </c>
      <c r="C1002" s="34" t="s">
        <v>730</v>
      </c>
      <c r="D1002" s="34" t="s">
        <v>97</v>
      </c>
      <c r="E1002" s="34" t="s">
        <v>189</v>
      </c>
      <c r="F1002" s="35" t="s">
        <v>32</v>
      </c>
    </row>
    <row r="1003" spans="1:6" hidden="1">
      <c r="A1003" s="32">
        <v>70230</v>
      </c>
      <c r="B1003" s="34" t="s">
        <v>15276</v>
      </c>
      <c r="C1003" s="34" t="s">
        <v>730</v>
      </c>
      <c r="D1003" s="34" t="s">
        <v>97</v>
      </c>
      <c r="E1003" s="34" t="s">
        <v>189</v>
      </c>
      <c r="F1003" s="35" t="s">
        <v>30</v>
      </c>
    </row>
    <row r="1004" spans="1:6" hidden="1">
      <c r="A1004" s="32">
        <v>70204</v>
      </c>
      <c r="B1004" s="34" t="s">
        <v>7766</v>
      </c>
      <c r="C1004" s="34" t="s">
        <v>730</v>
      </c>
      <c r="D1004" s="34" t="s">
        <v>97</v>
      </c>
      <c r="E1004" s="34" t="s">
        <v>189</v>
      </c>
      <c r="F1004" s="35" t="s">
        <v>30</v>
      </c>
    </row>
    <row r="1005" spans="1:6" hidden="1">
      <c r="A1005" s="32">
        <v>70215</v>
      </c>
      <c r="B1005" s="34" t="s">
        <v>6450</v>
      </c>
      <c r="C1005" s="34" t="s">
        <v>730</v>
      </c>
      <c r="D1005" s="34" t="s">
        <v>97</v>
      </c>
      <c r="E1005" s="34" t="s">
        <v>189</v>
      </c>
      <c r="F1005" s="35" t="s">
        <v>28</v>
      </c>
    </row>
    <row r="1006" spans="1:6" hidden="1">
      <c r="A1006" s="32">
        <v>70221</v>
      </c>
      <c r="B1006" s="34" t="s">
        <v>10765</v>
      </c>
      <c r="C1006" s="34" t="s">
        <v>730</v>
      </c>
      <c r="D1006" s="34" t="s">
        <v>97</v>
      </c>
      <c r="E1006" s="34" t="s">
        <v>189</v>
      </c>
      <c r="F1006" s="35" t="s">
        <v>28</v>
      </c>
    </row>
    <row r="1007" spans="1:6" hidden="1">
      <c r="A1007" s="32">
        <v>70233</v>
      </c>
      <c r="B1007" s="34" t="s">
        <v>15277</v>
      </c>
      <c r="C1007" s="34" t="s">
        <v>730</v>
      </c>
      <c r="D1007" s="34" t="s">
        <v>97</v>
      </c>
      <c r="E1007" s="34" t="s">
        <v>189</v>
      </c>
      <c r="F1007" s="35" t="s">
        <v>28</v>
      </c>
    </row>
    <row r="1008" spans="1:6" hidden="1">
      <c r="A1008" s="32">
        <v>70235</v>
      </c>
      <c r="B1008" s="34" t="s">
        <v>15278</v>
      </c>
      <c r="C1008" s="34" t="s">
        <v>730</v>
      </c>
      <c r="D1008" s="34" t="s">
        <v>97</v>
      </c>
      <c r="E1008" s="34" t="s">
        <v>189</v>
      </c>
      <c r="F1008" s="35" t="s">
        <v>28</v>
      </c>
    </row>
    <row r="1009" spans="1:6" hidden="1">
      <c r="A1009" s="32">
        <v>70265</v>
      </c>
      <c r="B1009" s="34" t="s">
        <v>15279</v>
      </c>
      <c r="C1009" s="34" t="s">
        <v>730</v>
      </c>
      <c r="D1009" s="34" t="s">
        <v>97</v>
      </c>
      <c r="E1009" s="34" t="s">
        <v>189</v>
      </c>
      <c r="F1009" s="35" t="s">
        <v>32</v>
      </c>
    </row>
    <row r="1010" spans="1:6" hidden="1">
      <c r="A1010" s="32">
        <v>70418</v>
      </c>
      <c r="B1010" s="34" t="s">
        <v>15280</v>
      </c>
      <c r="C1010" s="34" t="s">
        <v>730</v>
      </c>
      <c r="D1010" s="34" t="s">
        <v>97</v>
      </c>
      <c r="E1010" s="34" t="s">
        <v>189</v>
      </c>
      <c r="F1010" s="35" t="s">
        <v>28</v>
      </c>
    </row>
    <row r="1011" spans="1:6" hidden="1">
      <c r="A1011" s="32">
        <v>70429</v>
      </c>
      <c r="B1011" s="34" t="s">
        <v>12997</v>
      </c>
      <c r="C1011" s="34" t="s">
        <v>730</v>
      </c>
      <c r="D1011" s="34" t="s">
        <v>97</v>
      </c>
      <c r="E1011" s="34" t="s">
        <v>176</v>
      </c>
      <c r="F1011" s="35" t="s">
        <v>32</v>
      </c>
    </row>
    <row r="1012" spans="1:6" hidden="1">
      <c r="A1012" s="32">
        <v>70473</v>
      </c>
      <c r="B1012" s="34" t="s">
        <v>15281</v>
      </c>
      <c r="C1012" s="34" t="s">
        <v>730</v>
      </c>
      <c r="D1012" s="34" t="s">
        <v>97</v>
      </c>
      <c r="E1012" s="34" t="s">
        <v>189</v>
      </c>
      <c r="F1012" s="35" t="s">
        <v>28</v>
      </c>
    </row>
    <row r="1013" spans="1:6" hidden="1">
      <c r="A1013" s="32">
        <v>70508</v>
      </c>
      <c r="B1013" s="34" t="s">
        <v>4773</v>
      </c>
      <c r="C1013" s="34" t="s">
        <v>730</v>
      </c>
      <c r="D1013" s="34" t="s">
        <v>97</v>
      </c>
      <c r="E1013" s="34" t="s">
        <v>189</v>
      </c>
      <c r="F1013" s="35" t="s">
        <v>28</v>
      </c>
    </row>
    <row r="1014" spans="1:6" hidden="1">
      <c r="A1014" s="32">
        <v>70523</v>
      </c>
      <c r="B1014" s="34" t="s">
        <v>15282</v>
      </c>
      <c r="C1014" s="34" t="s">
        <v>730</v>
      </c>
      <c r="D1014" s="34" t="s">
        <v>97</v>
      </c>
      <c r="E1014" s="34" t="s">
        <v>189</v>
      </c>
      <c r="F1014" s="35" t="s">
        <v>28</v>
      </c>
    </row>
    <row r="1015" spans="1:6" hidden="1">
      <c r="A1015" s="32">
        <v>70670</v>
      </c>
      <c r="B1015" s="34" t="s">
        <v>8594</v>
      </c>
      <c r="C1015" s="34" t="s">
        <v>730</v>
      </c>
      <c r="D1015" s="34" t="s">
        <v>97</v>
      </c>
      <c r="E1015" s="34" t="s">
        <v>189</v>
      </c>
      <c r="F1015" s="35" t="s">
        <v>28</v>
      </c>
    </row>
    <row r="1016" spans="1:6" hidden="1">
      <c r="A1016" s="32">
        <v>70678</v>
      </c>
      <c r="B1016" s="34" t="s">
        <v>15283</v>
      </c>
      <c r="C1016" s="34" t="s">
        <v>730</v>
      </c>
      <c r="D1016" s="34" t="s">
        <v>97</v>
      </c>
      <c r="E1016" s="34" t="s">
        <v>189</v>
      </c>
      <c r="F1016" s="35" t="s">
        <v>28</v>
      </c>
    </row>
    <row r="1017" spans="1:6" hidden="1">
      <c r="A1017" s="32">
        <v>70702</v>
      </c>
      <c r="B1017" s="34" t="s">
        <v>15284</v>
      </c>
      <c r="C1017" s="34" t="s">
        <v>730</v>
      </c>
      <c r="D1017" s="34" t="s">
        <v>97</v>
      </c>
      <c r="E1017" s="34" t="s">
        <v>189</v>
      </c>
      <c r="F1017" s="35" t="s">
        <v>28</v>
      </c>
    </row>
    <row r="1018" spans="1:6" hidden="1">
      <c r="A1018" s="32">
        <v>70742</v>
      </c>
      <c r="B1018" s="34" t="s">
        <v>7149</v>
      </c>
      <c r="C1018" s="34" t="s">
        <v>730</v>
      </c>
      <c r="D1018" s="34" t="s">
        <v>97</v>
      </c>
      <c r="E1018" s="34" t="s">
        <v>189</v>
      </c>
      <c r="F1018" s="35" t="s">
        <v>28</v>
      </c>
    </row>
    <row r="1019" spans="1:6" hidden="1">
      <c r="A1019" s="32">
        <v>70708</v>
      </c>
      <c r="B1019" s="34" t="s">
        <v>1346</v>
      </c>
      <c r="C1019" s="34" t="s">
        <v>730</v>
      </c>
      <c r="D1019" s="34" t="s">
        <v>97</v>
      </c>
      <c r="E1019" s="34" t="s">
        <v>189</v>
      </c>
      <c r="F1019" s="35" t="s">
        <v>30</v>
      </c>
    </row>
    <row r="1020" spans="1:6" hidden="1">
      <c r="A1020" s="32">
        <v>70713</v>
      </c>
      <c r="B1020" s="34" t="s">
        <v>5946</v>
      </c>
      <c r="C1020" s="34" t="s">
        <v>730</v>
      </c>
      <c r="D1020" s="34" t="s">
        <v>97</v>
      </c>
      <c r="E1020" s="34" t="s">
        <v>189</v>
      </c>
      <c r="F1020" s="35" t="s">
        <v>28</v>
      </c>
    </row>
    <row r="1021" spans="1:6" hidden="1">
      <c r="A1021" s="32">
        <v>70820</v>
      </c>
      <c r="B1021" s="34" t="s">
        <v>15285</v>
      </c>
      <c r="C1021" s="34" t="s">
        <v>730</v>
      </c>
      <c r="D1021" s="34" t="s">
        <v>97</v>
      </c>
      <c r="E1021" s="34" t="s">
        <v>189</v>
      </c>
      <c r="F1021" s="35" t="s">
        <v>28</v>
      </c>
    </row>
    <row r="1022" spans="1:6" hidden="1">
      <c r="A1022" s="32">
        <v>70001</v>
      </c>
      <c r="B1022" s="34" t="s">
        <v>97</v>
      </c>
      <c r="C1022" s="34" t="s">
        <v>730</v>
      </c>
      <c r="D1022" s="34" t="s">
        <v>97</v>
      </c>
      <c r="E1022" s="34" t="s">
        <v>189</v>
      </c>
      <c r="F1022" s="35" t="s">
        <v>25</v>
      </c>
    </row>
    <row r="1023" spans="1:6" hidden="1">
      <c r="A1023" s="32">
        <v>70823</v>
      </c>
      <c r="B1023" s="34" t="s">
        <v>3493</v>
      </c>
      <c r="C1023" s="34" t="s">
        <v>730</v>
      </c>
      <c r="D1023" s="34" t="s">
        <v>97</v>
      </c>
      <c r="E1023" s="34" t="s">
        <v>189</v>
      </c>
      <c r="F1023" s="35" t="s">
        <v>28</v>
      </c>
    </row>
    <row r="1024" spans="1:6" hidden="1">
      <c r="A1024" s="32">
        <v>73678</v>
      </c>
      <c r="B1024" s="33" t="s">
        <v>7386</v>
      </c>
      <c r="C1024" s="34" t="s">
        <v>870</v>
      </c>
      <c r="D1024" s="34" t="s">
        <v>86</v>
      </c>
      <c r="E1024" s="34" t="s">
        <v>189</v>
      </c>
      <c r="F1024" s="35" t="s">
        <v>28</v>
      </c>
    </row>
    <row r="1025" spans="1:6" hidden="1">
      <c r="A1025" s="32">
        <v>73770</v>
      </c>
      <c r="B1025" s="33" t="s">
        <v>6457</v>
      </c>
      <c r="C1025" s="34" t="s">
        <v>870</v>
      </c>
      <c r="D1025" s="34" t="s">
        <v>86</v>
      </c>
      <c r="E1025" s="34" t="s">
        <v>189</v>
      </c>
      <c r="F1025" s="35" t="s">
        <v>28</v>
      </c>
    </row>
    <row r="1026" spans="1:6" hidden="1">
      <c r="A1026" s="32">
        <v>73024</v>
      </c>
      <c r="B1026" s="34" t="s">
        <v>15286</v>
      </c>
      <c r="C1026" s="34" t="s">
        <v>870</v>
      </c>
      <c r="D1026" s="34" t="s">
        <v>86</v>
      </c>
      <c r="E1026" s="34" t="s">
        <v>189</v>
      </c>
      <c r="F1026" s="35" t="s">
        <v>32</v>
      </c>
    </row>
    <row r="1027" spans="1:6" hidden="1">
      <c r="A1027" s="32">
        <v>73026</v>
      </c>
      <c r="B1027" s="34" t="s">
        <v>15287</v>
      </c>
      <c r="C1027" s="34" t="s">
        <v>870</v>
      </c>
      <c r="D1027" s="34" t="s">
        <v>86</v>
      </c>
      <c r="E1027" s="34" t="s">
        <v>189</v>
      </c>
      <c r="F1027" s="35" t="s">
        <v>28</v>
      </c>
    </row>
    <row r="1028" spans="1:6" hidden="1">
      <c r="A1028" s="32">
        <v>73030</v>
      </c>
      <c r="B1028" s="34" t="s">
        <v>15288</v>
      </c>
      <c r="C1028" s="34" t="s">
        <v>870</v>
      </c>
      <c r="D1028" s="34" t="s">
        <v>86</v>
      </c>
      <c r="E1028" s="34" t="s">
        <v>189</v>
      </c>
      <c r="F1028" s="35" t="s">
        <v>28</v>
      </c>
    </row>
    <row r="1029" spans="1:6" hidden="1">
      <c r="A1029" s="32">
        <v>73043</v>
      </c>
      <c r="B1029" s="34" t="s">
        <v>15289</v>
      </c>
      <c r="C1029" s="34" t="s">
        <v>870</v>
      </c>
      <c r="D1029" s="34" t="s">
        <v>86</v>
      </c>
      <c r="E1029" s="34" t="s">
        <v>189</v>
      </c>
      <c r="F1029" s="35" t="s">
        <v>28</v>
      </c>
    </row>
    <row r="1030" spans="1:6" hidden="1">
      <c r="A1030" s="32">
        <v>73055</v>
      </c>
      <c r="B1030" s="34" t="s">
        <v>6405</v>
      </c>
      <c r="C1030" s="34" t="s">
        <v>870</v>
      </c>
      <c r="D1030" s="34" t="s">
        <v>86</v>
      </c>
      <c r="E1030" s="34" t="s">
        <v>189</v>
      </c>
      <c r="F1030" s="35" t="s">
        <v>28</v>
      </c>
    </row>
    <row r="1031" spans="1:6" hidden="1">
      <c r="A1031" s="32">
        <v>73067</v>
      </c>
      <c r="B1031" s="34" t="s">
        <v>12488</v>
      </c>
      <c r="C1031" s="34" t="s">
        <v>870</v>
      </c>
      <c r="D1031" s="34" t="s">
        <v>86</v>
      </c>
      <c r="E1031" s="34" t="s">
        <v>189</v>
      </c>
      <c r="F1031" s="35" t="s">
        <v>30</v>
      </c>
    </row>
    <row r="1032" spans="1:6" hidden="1">
      <c r="A1032" s="32">
        <v>73124</v>
      </c>
      <c r="B1032" s="34" t="s">
        <v>6534</v>
      </c>
      <c r="C1032" s="34" t="s">
        <v>870</v>
      </c>
      <c r="D1032" s="34" t="s">
        <v>86</v>
      </c>
      <c r="E1032" s="34" t="s">
        <v>189</v>
      </c>
      <c r="F1032" s="35" t="s">
        <v>28</v>
      </c>
    </row>
    <row r="1033" spans="1:6" hidden="1">
      <c r="A1033" s="32">
        <v>73148</v>
      </c>
      <c r="B1033" s="34" t="s">
        <v>15290</v>
      </c>
      <c r="C1033" s="34" t="s">
        <v>870</v>
      </c>
      <c r="D1033" s="34" t="s">
        <v>68</v>
      </c>
      <c r="E1033" s="34" t="s">
        <v>189</v>
      </c>
      <c r="F1033" s="35" t="s">
        <v>28</v>
      </c>
    </row>
    <row r="1034" spans="1:6" hidden="1">
      <c r="A1034" s="32">
        <v>73152</v>
      </c>
      <c r="B1034" s="34" t="s">
        <v>15291</v>
      </c>
      <c r="C1034" s="34" t="s">
        <v>870</v>
      </c>
      <c r="D1034" s="34" t="s">
        <v>86</v>
      </c>
      <c r="E1034" s="34" t="s">
        <v>189</v>
      </c>
      <c r="F1034" s="35" t="s">
        <v>30</v>
      </c>
    </row>
    <row r="1035" spans="1:6" hidden="1">
      <c r="A1035" s="32">
        <v>73168</v>
      </c>
      <c r="B1035" s="34" t="s">
        <v>3526</v>
      </c>
      <c r="C1035" s="34" t="s">
        <v>870</v>
      </c>
      <c r="D1035" s="34" t="s">
        <v>86</v>
      </c>
      <c r="E1035" s="34" t="s">
        <v>189</v>
      </c>
      <c r="F1035" s="35" t="s">
        <v>30</v>
      </c>
    </row>
    <row r="1036" spans="1:6" hidden="1">
      <c r="A1036" s="32">
        <v>73200</v>
      </c>
      <c r="B1036" s="34" t="s">
        <v>15292</v>
      </c>
      <c r="C1036" s="34" t="s">
        <v>870</v>
      </c>
      <c r="D1036" s="34" t="s">
        <v>86</v>
      </c>
      <c r="E1036" s="34" t="s">
        <v>189</v>
      </c>
      <c r="F1036" s="35" t="s">
        <v>28</v>
      </c>
    </row>
    <row r="1037" spans="1:6" hidden="1">
      <c r="A1037" s="32">
        <v>73217</v>
      </c>
      <c r="B1037" s="34" t="s">
        <v>7686</v>
      </c>
      <c r="C1037" s="34" t="s">
        <v>870</v>
      </c>
      <c r="D1037" s="34" t="s">
        <v>86</v>
      </c>
      <c r="E1037" s="34" t="s">
        <v>189</v>
      </c>
      <c r="F1037" s="35" t="s">
        <v>30</v>
      </c>
    </row>
    <row r="1038" spans="1:6" hidden="1">
      <c r="A1038" s="32">
        <v>73226</v>
      </c>
      <c r="B1038" s="34" t="s">
        <v>14569</v>
      </c>
      <c r="C1038" s="34" t="s">
        <v>870</v>
      </c>
      <c r="D1038" s="34" t="s">
        <v>86</v>
      </c>
      <c r="E1038" s="34" t="s">
        <v>189</v>
      </c>
      <c r="F1038" s="35" t="s">
        <v>28</v>
      </c>
    </row>
    <row r="1039" spans="1:6" hidden="1">
      <c r="A1039" s="32">
        <v>73236</v>
      </c>
      <c r="B1039" s="34" t="s">
        <v>15293</v>
      </c>
      <c r="C1039" s="34" t="s">
        <v>870</v>
      </c>
      <c r="D1039" s="34" t="s">
        <v>86</v>
      </c>
      <c r="E1039" s="34" t="s">
        <v>189</v>
      </c>
      <c r="F1039" s="35" t="s">
        <v>32</v>
      </c>
    </row>
    <row r="1040" spans="1:6" hidden="1">
      <c r="A1040" s="32">
        <v>73268</v>
      </c>
      <c r="B1040" s="34" t="s">
        <v>5087</v>
      </c>
      <c r="C1040" s="34" t="s">
        <v>870</v>
      </c>
      <c r="D1040" s="34" t="s">
        <v>86</v>
      </c>
      <c r="E1040" s="34" t="s">
        <v>189</v>
      </c>
      <c r="F1040" s="35" t="s">
        <v>28</v>
      </c>
    </row>
    <row r="1041" spans="1:6" hidden="1">
      <c r="A1041" s="32">
        <v>73270</v>
      </c>
      <c r="B1041" s="34" t="s">
        <v>15294</v>
      </c>
      <c r="C1041" s="34" t="s">
        <v>870</v>
      </c>
      <c r="D1041" s="34" t="s">
        <v>86</v>
      </c>
      <c r="E1041" s="34" t="s">
        <v>189</v>
      </c>
      <c r="F1041" s="35" t="s">
        <v>30</v>
      </c>
    </row>
    <row r="1042" spans="1:6" hidden="1">
      <c r="A1042" s="32">
        <v>73275</v>
      </c>
      <c r="B1042" s="34" t="s">
        <v>15295</v>
      </c>
      <c r="C1042" s="34" t="s">
        <v>870</v>
      </c>
      <c r="D1042" s="34" t="s">
        <v>86</v>
      </c>
      <c r="E1042" s="34" t="s">
        <v>189</v>
      </c>
      <c r="F1042" s="35" t="s">
        <v>28</v>
      </c>
    </row>
    <row r="1043" spans="1:6" hidden="1">
      <c r="A1043" s="32">
        <v>73283</v>
      </c>
      <c r="B1043" s="34" t="s">
        <v>15296</v>
      </c>
      <c r="C1043" s="34" t="s">
        <v>870</v>
      </c>
      <c r="D1043" s="34" t="s">
        <v>86</v>
      </c>
      <c r="E1043" s="34" t="s">
        <v>189</v>
      </c>
      <c r="F1043" s="35" t="s">
        <v>30</v>
      </c>
    </row>
    <row r="1044" spans="1:6" hidden="1">
      <c r="A1044" s="32">
        <v>73319</v>
      </c>
      <c r="B1044" s="34" t="s">
        <v>1143</v>
      </c>
      <c r="C1044" s="34" t="s">
        <v>870</v>
      </c>
      <c r="D1044" s="34" t="s">
        <v>86</v>
      </c>
      <c r="E1044" s="34" t="s">
        <v>189</v>
      </c>
      <c r="F1044" s="35" t="s">
        <v>28</v>
      </c>
    </row>
    <row r="1045" spans="1:6" hidden="1">
      <c r="A1045" s="32">
        <v>73347</v>
      </c>
      <c r="B1045" s="34" t="s">
        <v>12464</v>
      </c>
      <c r="C1045" s="34" t="s">
        <v>870</v>
      </c>
      <c r="D1045" s="34" t="s">
        <v>87</v>
      </c>
      <c r="E1045" s="34" t="s">
        <v>189</v>
      </c>
      <c r="F1045" s="35" t="s">
        <v>30</v>
      </c>
    </row>
    <row r="1046" spans="1:6" hidden="1">
      <c r="A1046" s="32">
        <v>73349</v>
      </c>
      <c r="B1046" s="34" t="s">
        <v>9006</v>
      </c>
      <c r="C1046" s="34" t="s">
        <v>870</v>
      </c>
      <c r="D1046" s="34" t="s">
        <v>86</v>
      </c>
      <c r="E1046" s="34" t="s">
        <v>189</v>
      </c>
      <c r="F1046" s="35" t="s">
        <v>30</v>
      </c>
    </row>
    <row r="1047" spans="1:6" hidden="1">
      <c r="A1047" s="32">
        <v>73001</v>
      </c>
      <c r="B1047" s="34" t="s">
        <v>86</v>
      </c>
      <c r="C1047" s="34" t="s">
        <v>870</v>
      </c>
      <c r="D1047" s="34" t="s">
        <v>86</v>
      </c>
      <c r="E1047" s="34" t="s">
        <v>189</v>
      </c>
      <c r="F1047" s="35" t="s">
        <v>25</v>
      </c>
    </row>
    <row r="1048" spans="1:6" hidden="1">
      <c r="A1048" s="32">
        <v>73352</v>
      </c>
      <c r="B1048" s="34" t="s">
        <v>1686</v>
      </c>
      <c r="C1048" s="34" t="s">
        <v>870</v>
      </c>
      <c r="D1048" s="34" t="s">
        <v>86</v>
      </c>
      <c r="E1048" s="34" t="s">
        <v>189</v>
      </c>
      <c r="F1048" s="35" t="s">
        <v>30</v>
      </c>
    </row>
    <row r="1049" spans="1:6" hidden="1">
      <c r="A1049" s="32">
        <v>73408</v>
      </c>
      <c r="B1049" s="34" t="s">
        <v>6129</v>
      </c>
      <c r="C1049" s="34" t="s">
        <v>870</v>
      </c>
      <c r="D1049" s="34" t="s">
        <v>86</v>
      </c>
      <c r="E1049" s="34" t="s">
        <v>189</v>
      </c>
      <c r="F1049" s="35" t="s">
        <v>28</v>
      </c>
    </row>
    <row r="1050" spans="1:6" hidden="1">
      <c r="A1050" s="32">
        <v>73411</v>
      </c>
      <c r="B1050" s="34" t="s">
        <v>871</v>
      </c>
      <c r="C1050" s="34" t="s">
        <v>870</v>
      </c>
      <c r="D1050" s="34" t="s">
        <v>86</v>
      </c>
      <c r="E1050" s="34" t="s">
        <v>189</v>
      </c>
      <c r="F1050" s="35" t="s">
        <v>30</v>
      </c>
    </row>
    <row r="1051" spans="1:6" hidden="1">
      <c r="A1051" s="32">
        <v>73443</v>
      </c>
      <c r="B1051" s="34" t="s">
        <v>1508</v>
      </c>
      <c r="C1051" s="34" t="s">
        <v>870</v>
      </c>
      <c r="D1051" s="34" t="s">
        <v>86</v>
      </c>
      <c r="E1051" s="34" t="s">
        <v>189</v>
      </c>
      <c r="F1051" s="35" t="s">
        <v>30</v>
      </c>
    </row>
    <row r="1052" spans="1:6" hidden="1">
      <c r="A1052" s="32">
        <v>73449</v>
      </c>
      <c r="B1052" s="34" t="s">
        <v>877</v>
      </c>
      <c r="C1052" s="34" t="s">
        <v>870</v>
      </c>
      <c r="D1052" s="34" t="s">
        <v>68</v>
      </c>
      <c r="E1052" s="34" t="s">
        <v>189</v>
      </c>
      <c r="F1052" s="35" t="s">
        <v>28</v>
      </c>
    </row>
    <row r="1053" spans="1:6" hidden="1">
      <c r="A1053" s="32">
        <v>73461</v>
      </c>
      <c r="B1053" s="34" t="s">
        <v>15297</v>
      </c>
      <c r="C1053" s="34" t="s">
        <v>870</v>
      </c>
      <c r="D1053" s="34" t="s">
        <v>86</v>
      </c>
      <c r="E1053" s="34" t="s">
        <v>189</v>
      </c>
      <c r="F1053" s="35" t="s">
        <v>32</v>
      </c>
    </row>
    <row r="1054" spans="1:6" hidden="1">
      <c r="A1054" s="32">
        <v>73483</v>
      </c>
      <c r="B1054" s="34" t="s">
        <v>15298</v>
      </c>
      <c r="C1054" s="34" t="s">
        <v>870</v>
      </c>
      <c r="D1054" s="34" t="s">
        <v>92</v>
      </c>
      <c r="E1054" s="34" t="s">
        <v>189</v>
      </c>
      <c r="F1054" s="35" t="s">
        <v>28</v>
      </c>
    </row>
    <row r="1055" spans="1:6" hidden="1">
      <c r="A1055" s="32">
        <v>73504</v>
      </c>
      <c r="B1055" s="34" t="s">
        <v>12820</v>
      </c>
      <c r="C1055" s="34" t="s">
        <v>870</v>
      </c>
      <c r="D1055" s="34" t="s">
        <v>86</v>
      </c>
      <c r="E1055" s="34" t="s">
        <v>189</v>
      </c>
      <c r="F1055" s="35" t="s">
        <v>30</v>
      </c>
    </row>
    <row r="1056" spans="1:6" hidden="1">
      <c r="A1056" s="32">
        <v>73520</v>
      </c>
      <c r="B1056" s="34" t="s">
        <v>15299</v>
      </c>
      <c r="C1056" s="34" t="s">
        <v>870</v>
      </c>
      <c r="D1056" s="34" t="s">
        <v>86</v>
      </c>
      <c r="E1056" s="34" t="s">
        <v>189</v>
      </c>
      <c r="F1056" s="35" t="s">
        <v>30</v>
      </c>
    </row>
    <row r="1057" spans="1:6" hidden="1">
      <c r="A1057" s="32">
        <v>73547</v>
      </c>
      <c r="B1057" s="34" t="s">
        <v>15300</v>
      </c>
      <c r="C1057" s="34" t="s">
        <v>870</v>
      </c>
      <c r="D1057" s="34" t="s">
        <v>86</v>
      </c>
      <c r="E1057" s="34" t="s">
        <v>189</v>
      </c>
      <c r="F1057" s="35" t="s">
        <v>28</v>
      </c>
    </row>
    <row r="1058" spans="1:6" hidden="1">
      <c r="A1058" s="32">
        <v>73555</v>
      </c>
      <c r="B1058" s="34" t="s">
        <v>15301</v>
      </c>
      <c r="C1058" s="34" t="s">
        <v>870</v>
      </c>
      <c r="D1058" s="34" t="s">
        <v>86</v>
      </c>
      <c r="E1058" s="34" t="s">
        <v>189</v>
      </c>
      <c r="F1058" s="35" t="s">
        <v>32</v>
      </c>
    </row>
    <row r="1059" spans="1:6" hidden="1">
      <c r="A1059" s="32">
        <v>73563</v>
      </c>
      <c r="B1059" s="34" t="s">
        <v>15302</v>
      </c>
      <c r="C1059" s="34" t="s">
        <v>870</v>
      </c>
      <c r="D1059" s="34" t="s">
        <v>86</v>
      </c>
      <c r="E1059" s="34" t="s">
        <v>189</v>
      </c>
      <c r="F1059" s="35" t="s">
        <v>30</v>
      </c>
    </row>
    <row r="1060" spans="1:6" hidden="1">
      <c r="A1060" s="32">
        <v>73585</v>
      </c>
      <c r="B1060" s="34" t="s">
        <v>1096</v>
      </c>
      <c r="C1060" s="34" t="s">
        <v>870</v>
      </c>
      <c r="D1060" s="34" t="s">
        <v>86</v>
      </c>
      <c r="E1060" s="34" t="s">
        <v>189</v>
      </c>
      <c r="F1060" s="35" t="s">
        <v>28</v>
      </c>
    </row>
    <row r="1061" spans="1:6" hidden="1">
      <c r="A1061" s="32">
        <v>73616</v>
      </c>
      <c r="B1061" s="34" t="s">
        <v>15303</v>
      </c>
      <c r="C1061" s="34" t="s">
        <v>870</v>
      </c>
      <c r="D1061" s="34" t="s">
        <v>86</v>
      </c>
      <c r="E1061" s="34" t="s">
        <v>189</v>
      </c>
      <c r="F1061" s="35" t="s">
        <v>32</v>
      </c>
    </row>
    <row r="1062" spans="1:6" hidden="1">
      <c r="A1062" s="32">
        <v>73622</v>
      </c>
      <c r="B1062" s="34" t="s">
        <v>15304</v>
      </c>
      <c r="C1062" s="34" t="s">
        <v>870</v>
      </c>
      <c r="D1062" s="34" t="s">
        <v>86</v>
      </c>
      <c r="E1062" s="34" t="s">
        <v>189</v>
      </c>
      <c r="F1062" s="35" t="s">
        <v>32</v>
      </c>
    </row>
    <row r="1063" spans="1:6" hidden="1">
      <c r="A1063" s="32">
        <v>73624</v>
      </c>
      <c r="B1063" s="34" t="s">
        <v>15305</v>
      </c>
      <c r="C1063" s="34" t="s">
        <v>870</v>
      </c>
      <c r="D1063" s="34" t="s">
        <v>86</v>
      </c>
      <c r="E1063" s="34" t="s">
        <v>189</v>
      </c>
      <c r="F1063" s="35" t="s">
        <v>30</v>
      </c>
    </row>
    <row r="1064" spans="1:6" hidden="1">
      <c r="A1064" s="32">
        <v>73671</v>
      </c>
      <c r="B1064" s="34" t="s">
        <v>10936</v>
      </c>
      <c r="C1064" s="34" t="s">
        <v>870</v>
      </c>
      <c r="D1064" s="34" t="s">
        <v>86</v>
      </c>
      <c r="E1064" s="34" t="s">
        <v>189</v>
      </c>
      <c r="F1064" s="35" t="s">
        <v>28</v>
      </c>
    </row>
    <row r="1065" spans="1:6" hidden="1">
      <c r="A1065" s="32">
        <v>73675</v>
      </c>
      <c r="B1065" s="34" t="s">
        <v>15306</v>
      </c>
      <c r="C1065" s="34" t="s">
        <v>870</v>
      </c>
      <c r="D1065" s="34" t="s">
        <v>86</v>
      </c>
      <c r="E1065" s="34" t="s">
        <v>189</v>
      </c>
      <c r="F1065" s="35" t="s">
        <v>32</v>
      </c>
    </row>
    <row r="1066" spans="1:6" hidden="1">
      <c r="A1066" s="32">
        <v>73686</v>
      </c>
      <c r="B1066" s="34" t="s">
        <v>15307</v>
      </c>
      <c r="C1066" s="34" t="s">
        <v>870</v>
      </c>
      <c r="D1066" s="34" t="s">
        <v>86</v>
      </c>
      <c r="E1066" s="34" t="s">
        <v>189</v>
      </c>
      <c r="F1066" s="35" t="s">
        <v>30</v>
      </c>
    </row>
    <row r="1067" spans="1:6" hidden="1">
      <c r="A1067" s="32">
        <v>73854</v>
      </c>
      <c r="B1067" s="34" t="s">
        <v>15308</v>
      </c>
      <c r="C1067" s="34" t="s">
        <v>870</v>
      </c>
      <c r="D1067" s="34" t="s">
        <v>86</v>
      </c>
      <c r="E1067" s="34" t="s">
        <v>189</v>
      </c>
      <c r="F1067" s="35" t="s">
        <v>28</v>
      </c>
    </row>
    <row r="1068" spans="1:6" hidden="1">
      <c r="A1068" s="32">
        <v>73861</v>
      </c>
      <c r="B1068" s="34" t="s">
        <v>15309</v>
      </c>
      <c r="C1068" s="34" t="s">
        <v>870</v>
      </c>
      <c r="D1068" s="34" t="s">
        <v>86</v>
      </c>
      <c r="E1068" s="34" t="s">
        <v>189</v>
      </c>
      <c r="F1068" s="35" t="s">
        <v>28</v>
      </c>
    </row>
    <row r="1069" spans="1:6" hidden="1">
      <c r="A1069" s="32">
        <v>73870</v>
      </c>
      <c r="B1069" s="34" t="s">
        <v>15310</v>
      </c>
      <c r="C1069" s="34" t="s">
        <v>870</v>
      </c>
      <c r="D1069" s="34" t="s">
        <v>86</v>
      </c>
      <c r="E1069" s="34" t="s">
        <v>189</v>
      </c>
      <c r="F1069" s="35" t="s">
        <v>30</v>
      </c>
    </row>
    <row r="1070" spans="1:6" hidden="1">
      <c r="A1070" s="32">
        <v>73873</v>
      </c>
      <c r="B1070" s="34" t="s">
        <v>15311</v>
      </c>
      <c r="C1070" s="34" t="s">
        <v>870</v>
      </c>
      <c r="D1070" s="34" t="s">
        <v>86</v>
      </c>
      <c r="E1070" s="34" t="s">
        <v>189</v>
      </c>
      <c r="F1070" s="35" t="s">
        <v>30</v>
      </c>
    </row>
    <row r="1071" spans="1:6" hidden="1">
      <c r="A1071" s="32">
        <v>76054</v>
      </c>
      <c r="B1071" s="33" t="s">
        <v>4822</v>
      </c>
      <c r="C1071" s="34" t="s">
        <v>230</v>
      </c>
      <c r="D1071" s="34" t="s">
        <v>94</v>
      </c>
      <c r="E1071" s="34" t="s">
        <v>189</v>
      </c>
      <c r="F1071" s="35" t="s">
        <v>30</v>
      </c>
    </row>
    <row r="1072" spans="1:6" hidden="1">
      <c r="A1072" s="32">
        <v>76100</v>
      </c>
      <c r="B1072" s="36" t="s">
        <v>364</v>
      </c>
      <c r="C1072" s="34" t="s">
        <v>230</v>
      </c>
      <c r="D1072" s="34" t="s">
        <v>94</v>
      </c>
      <c r="E1072" s="34" t="s">
        <v>189</v>
      </c>
      <c r="F1072" s="35" t="s">
        <v>28</v>
      </c>
    </row>
    <row r="1073" spans="1:6" hidden="1">
      <c r="A1073" s="32">
        <v>76130</v>
      </c>
      <c r="B1073" s="33" t="s">
        <v>527</v>
      </c>
      <c r="C1073" s="34" t="s">
        <v>230</v>
      </c>
      <c r="D1073" s="34" t="s">
        <v>76</v>
      </c>
      <c r="E1073" s="34" t="s">
        <v>189</v>
      </c>
      <c r="F1073" s="35" t="s">
        <v>28</v>
      </c>
    </row>
    <row r="1074" spans="1:6" hidden="1">
      <c r="A1074" s="32">
        <v>76400</v>
      </c>
      <c r="B1074" s="33" t="s">
        <v>599</v>
      </c>
      <c r="C1074" s="34" t="s">
        <v>230</v>
      </c>
      <c r="D1074" s="34" t="s">
        <v>94</v>
      </c>
      <c r="E1074" s="34" t="s">
        <v>189</v>
      </c>
      <c r="F1074" s="35" t="s">
        <v>28</v>
      </c>
    </row>
    <row r="1075" spans="1:6" hidden="1">
      <c r="A1075" s="32">
        <v>76403</v>
      </c>
      <c r="B1075" s="33" t="s">
        <v>4181</v>
      </c>
      <c r="C1075" s="34" t="s">
        <v>230</v>
      </c>
      <c r="D1075" s="34" t="s">
        <v>94</v>
      </c>
      <c r="E1075" s="34" t="s">
        <v>189</v>
      </c>
      <c r="F1075" s="35" t="s">
        <v>28</v>
      </c>
    </row>
    <row r="1076" spans="1:6" hidden="1">
      <c r="A1076" s="32">
        <v>76606</v>
      </c>
      <c r="B1076" s="33" t="s">
        <v>7805</v>
      </c>
      <c r="C1076" s="34" t="s">
        <v>230</v>
      </c>
      <c r="D1076" s="34" t="s">
        <v>76</v>
      </c>
      <c r="E1076" s="34" t="s">
        <v>189</v>
      </c>
      <c r="F1076" s="35" t="s">
        <v>28</v>
      </c>
    </row>
    <row r="1077" spans="1:6" hidden="1">
      <c r="A1077" s="32">
        <v>76670</v>
      </c>
      <c r="B1077" s="33" t="s">
        <v>760</v>
      </c>
      <c r="C1077" s="34" t="s">
        <v>230</v>
      </c>
      <c r="D1077" s="34" t="s">
        <v>76</v>
      </c>
      <c r="E1077" s="34" t="s">
        <v>189</v>
      </c>
      <c r="F1077" s="35" t="s">
        <v>28</v>
      </c>
    </row>
    <row r="1078" spans="1:6" hidden="1">
      <c r="A1078" s="32">
        <v>76020</v>
      </c>
      <c r="B1078" s="34" t="s">
        <v>15312</v>
      </c>
      <c r="C1078" s="34" t="s">
        <v>230</v>
      </c>
      <c r="D1078" s="34" t="s">
        <v>94</v>
      </c>
      <c r="E1078" s="34" t="s">
        <v>189</v>
      </c>
      <c r="F1078" s="35" t="s">
        <v>28</v>
      </c>
    </row>
    <row r="1079" spans="1:6" hidden="1">
      <c r="A1079" s="32">
        <v>76036</v>
      </c>
      <c r="B1079" s="34" t="s">
        <v>444</v>
      </c>
      <c r="C1079" s="34" t="s">
        <v>230</v>
      </c>
      <c r="D1079" s="34" t="s">
        <v>76</v>
      </c>
      <c r="E1079" s="34" t="s">
        <v>189</v>
      </c>
      <c r="F1079" s="35" t="s">
        <v>28</v>
      </c>
    </row>
    <row r="1080" spans="1:6" hidden="1">
      <c r="A1080" s="32">
        <v>76041</v>
      </c>
      <c r="B1080" s="34" t="s">
        <v>15313</v>
      </c>
      <c r="C1080" s="34" t="s">
        <v>230</v>
      </c>
      <c r="D1080" s="34" t="s">
        <v>94</v>
      </c>
      <c r="E1080" s="34" t="s">
        <v>189</v>
      </c>
      <c r="F1080" s="35" t="s">
        <v>28</v>
      </c>
    </row>
    <row r="1081" spans="1:6" hidden="1">
      <c r="A1081" s="32">
        <v>76109</v>
      </c>
      <c r="B1081" s="34" t="s">
        <v>231</v>
      </c>
      <c r="C1081" s="34" t="s">
        <v>230</v>
      </c>
      <c r="D1081" s="34" t="s">
        <v>76</v>
      </c>
      <c r="E1081" s="34" t="s">
        <v>189</v>
      </c>
      <c r="F1081" s="35" t="s">
        <v>30</v>
      </c>
    </row>
    <row r="1082" spans="1:6" hidden="1">
      <c r="A1082" s="32">
        <v>76113</v>
      </c>
      <c r="B1082" s="34" t="s">
        <v>12717</v>
      </c>
      <c r="C1082" s="34" t="s">
        <v>230</v>
      </c>
      <c r="D1082" s="34" t="s">
        <v>76</v>
      </c>
      <c r="E1082" s="34" t="s">
        <v>189</v>
      </c>
      <c r="F1082" s="35" t="s">
        <v>28</v>
      </c>
    </row>
    <row r="1083" spans="1:6" hidden="1">
      <c r="A1083" s="32">
        <v>76122</v>
      </c>
      <c r="B1083" s="34" t="s">
        <v>4435</v>
      </c>
      <c r="C1083" s="34" t="s">
        <v>230</v>
      </c>
      <c r="D1083" s="34" t="s">
        <v>94</v>
      </c>
      <c r="E1083" s="34" t="s">
        <v>189</v>
      </c>
      <c r="F1083" s="35" t="s">
        <v>28</v>
      </c>
    </row>
    <row r="1084" spans="1:6" hidden="1">
      <c r="A1084" s="32">
        <v>76001</v>
      </c>
      <c r="B1084" s="34" t="s">
        <v>76</v>
      </c>
      <c r="C1084" s="34" t="s">
        <v>230</v>
      </c>
      <c r="D1084" s="34" t="s">
        <v>76</v>
      </c>
      <c r="E1084" s="34" t="s">
        <v>189</v>
      </c>
      <c r="F1084" s="35" t="s">
        <v>25</v>
      </c>
    </row>
    <row r="1085" spans="1:6" hidden="1">
      <c r="A1085" s="32">
        <v>76126</v>
      </c>
      <c r="B1085" s="34" t="s">
        <v>284</v>
      </c>
      <c r="C1085" s="34" t="s">
        <v>230</v>
      </c>
      <c r="D1085" s="34" t="s">
        <v>76</v>
      </c>
      <c r="E1085" s="34" t="s">
        <v>189</v>
      </c>
      <c r="F1085" s="35" t="s">
        <v>28</v>
      </c>
    </row>
    <row r="1086" spans="1:6" hidden="1">
      <c r="A1086" s="32">
        <v>76147</v>
      </c>
      <c r="B1086" s="34" t="s">
        <v>991</v>
      </c>
      <c r="C1086" s="34" t="s">
        <v>230</v>
      </c>
      <c r="D1086" s="34" t="s">
        <v>94</v>
      </c>
      <c r="E1086" s="34" t="s">
        <v>189</v>
      </c>
      <c r="F1086" s="35" t="s">
        <v>25</v>
      </c>
    </row>
    <row r="1087" spans="1:6" hidden="1">
      <c r="A1087" s="32">
        <v>76233</v>
      </c>
      <c r="B1087" s="34" t="s">
        <v>1239</v>
      </c>
      <c r="C1087" s="34" t="s">
        <v>230</v>
      </c>
      <c r="D1087" s="34" t="s">
        <v>76</v>
      </c>
      <c r="E1087" s="34" t="s">
        <v>189</v>
      </c>
      <c r="F1087" s="35" t="s">
        <v>28</v>
      </c>
    </row>
    <row r="1088" spans="1:6" hidden="1">
      <c r="A1088" s="32">
        <v>76243</v>
      </c>
      <c r="B1088" s="34" t="s">
        <v>9783</v>
      </c>
      <c r="C1088" s="34" t="s">
        <v>230</v>
      </c>
      <c r="D1088" s="34" t="s">
        <v>94</v>
      </c>
      <c r="E1088" s="34" t="s">
        <v>189</v>
      </c>
      <c r="F1088" s="35" t="s">
        <v>30</v>
      </c>
    </row>
    <row r="1089" spans="1:6" hidden="1">
      <c r="A1089" s="32">
        <v>76246</v>
      </c>
      <c r="B1089" s="34" t="s">
        <v>15314</v>
      </c>
      <c r="C1089" s="34" t="s">
        <v>230</v>
      </c>
      <c r="D1089" s="34" t="s">
        <v>94</v>
      </c>
      <c r="E1089" s="34" t="s">
        <v>189</v>
      </c>
      <c r="F1089" s="35" t="s">
        <v>30</v>
      </c>
    </row>
    <row r="1090" spans="1:6" hidden="1">
      <c r="A1090" s="32">
        <v>76248</v>
      </c>
      <c r="B1090" s="34" t="s">
        <v>2425</v>
      </c>
      <c r="C1090" s="34" t="s">
        <v>230</v>
      </c>
      <c r="D1090" s="34" t="s">
        <v>76</v>
      </c>
      <c r="E1090" s="34" t="s">
        <v>189</v>
      </c>
      <c r="F1090" s="35" t="s">
        <v>28</v>
      </c>
    </row>
    <row r="1091" spans="1:6" hidden="1">
      <c r="A1091" s="32">
        <v>76250</v>
      </c>
      <c r="B1091" s="34" t="s">
        <v>15315</v>
      </c>
      <c r="C1091" s="34" t="s">
        <v>230</v>
      </c>
      <c r="D1091" s="34" t="s">
        <v>94</v>
      </c>
      <c r="E1091" s="34" t="s">
        <v>189</v>
      </c>
      <c r="F1091" s="35" t="s">
        <v>28</v>
      </c>
    </row>
    <row r="1092" spans="1:6" hidden="1">
      <c r="A1092" s="32">
        <v>76275</v>
      </c>
      <c r="B1092" s="34" t="s">
        <v>2895</v>
      </c>
      <c r="C1092" s="34" t="s">
        <v>230</v>
      </c>
      <c r="D1092" s="34" t="s">
        <v>76</v>
      </c>
      <c r="E1092" s="34" t="s">
        <v>189</v>
      </c>
      <c r="F1092" s="35" t="s">
        <v>28</v>
      </c>
    </row>
    <row r="1093" spans="1:6" hidden="1">
      <c r="A1093" s="32">
        <v>76306</v>
      </c>
      <c r="B1093" s="34" t="s">
        <v>7372</v>
      </c>
      <c r="C1093" s="34" t="s">
        <v>230</v>
      </c>
      <c r="D1093" s="34" t="s">
        <v>76</v>
      </c>
      <c r="E1093" s="34" t="s">
        <v>189</v>
      </c>
      <c r="F1093" s="35" t="s">
        <v>28</v>
      </c>
    </row>
    <row r="1094" spans="1:6" hidden="1">
      <c r="A1094" s="32">
        <v>76318</v>
      </c>
      <c r="B1094" s="34" t="s">
        <v>1035</v>
      </c>
      <c r="C1094" s="34" t="s">
        <v>230</v>
      </c>
      <c r="D1094" s="34" t="s">
        <v>76</v>
      </c>
      <c r="E1094" s="34" t="s">
        <v>189</v>
      </c>
      <c r="F1094" s="35" t="s">
        <v>28</v>
      </c>
    </row>
    <row r="1095" spans="1:6" hidden="1">
      <c r="A1095" s="32">
        <v>76111</v>
      </c>
      <c r="B1095" s="34" t="s">
        <v>1673</v>
      </c>
      <c r="C1095" s="34" t="s">
        <v>230</v>
      </c>
      <c r="D1095" s="34" t="s">
        <v>76</v>
      </c>
      <c r="E1095" s="34" t="s">
        <v>189</v>
      </c>
      <c r="F1095" s="35" t="s">
        <v>28</v>
      </c>
    </row>
    <row r="1096" spans="1:6" hidden="1">
      <c r="A1096" s="32">
        <v>76364</v>
      </c>
      <c r="B1096" s="34" t="s">
        <v>7679</v>
      </c>
      <c r="C1096" s="34" t="s">
        <v>230</v>
      </c>
      <c r="D1096" s="34" t="s">
        <v>76</v>
      </c>
      <c r="E1096" s="34" t="s">
        <v>189</v>
      </c>
      <c r="F1096" s="35" t="s">
        <v>28</v>
      </c>
    </row>
    <row r="1097" spans="1:6" hidden="1">
      <c r="A1097" s="32">
        <v>76377</v>
      </c>
      <c r="B1097" s="34" t="s">
        <v>12253</v>
      </c>
      <c r="C1097" s="34" t="s">
        <v>230</v>
      </c>
      <c r="D1097" s="34" t="s">
        <v>76</v>
      </c>
      <c r="E1097" s="34" t="s">
        <v>189</v>
      </c>
      <c r="F1097" s="35" t="s">
        <v>28</v>
      </c>
    </row>
    <row r="1098" spans="1:6" hidden="1">
      <c r="A1098" s="32">
        <v>76497</v>
      </c>
      <c r="B1098" s="34" t="s">
        <v>2742</v>
      </c>
      <c r="C1098" s="34" t="s">
        <v>230</v>
      </c>
      <c r="D1098" s="34" t="s">
        <v>94</v>
      </c>
      <c r="E1098" s="34" t="s">
        <v>189</v>
      </c>
      <c r="F1098" s="35" t="s">
        <v>28</v>
      </c>
    </row>
    <row r="1099" spans="1:6" hidden="1">
      <c r="A1099" s="32">
        <v>76520</v>
      </c>
      <c r="B1099" s="34" t="s">
        <v>754</v>
      </c>
      <c r="C1099" s="34" t="s">
        <v>230</v>
      </c>
      <c r="D1099" s="34" t="s">
        <v>76</v>
      </c>
      <c r="E1099" s="34" t="s">
        <v>189</v>
      </c>
      <c r="F1099" s="35" t="s">
        <v>25</v>
      </c>
    </row>
    <row r="1100" spans="1:6" hidden="1">
      <c r="A1100" s="32">
        <v>76563</v>
      </c>
      <c r="B1100" s="34" t="s">
        <v>317</v>
      </c>
      <c r="C1100" s="34" t="s">
        <v>230</v>
      </c>
      <c r="D1100" s="34" t="s">
        <v>76</v>
      </c>
      <c r="E1100" s="34" t="s">
        <v>189</v>
      </c>
      <c r="F1100" s="35" t="s">
        <v>28</v>
      </c>
    </row>
    <row r="1101" spans="1:6" hidden="1">
      <c r="A1101" s="32">
        <v>76616</v>
      </c>
      <c r="B1101" s="34" t="s">
        <v>15316</v>
      </c>
      <c r="C1101" s="34" t="s">
        <v>230</v>
      </c>
      <c r="D1101" s="34" t="s">
        <v>76</v>
      </c>
      <c r="E1101" s="34" t="s">
        <v>189</v>
      </c>
      <c r="F1101" s="35" t="s">
        <v>28</v>
      </c>
    </row>
    <row r="1102" spans="1:6" hidden="1">
      <c r="A1102" s="32">
        <v>76622</v>
      </c>
      <c r="B1102" s="34" t="s">
        <v>7849</v>
      </c>
      <c r="C1102" s="34" t="s">
        <v>230</v>
      </c>
      <c r="D1102" s="34" t="s">
        <v>94</v>
      </c>
      <c r="E1102" s="34" t="s">
        <v>189</v>
      </c>
      <c r="F1102" s="35" t="s">
        <v>30</v>
      </c>
    </row>
    <row r="1103" spans="1:6" hidden="1">
      <c r="A1103" s="32">
        <v>76736</v>
      </c>
      <c r="B1103" s="34" t="s">
        <v>4943</v>
      </c>
      <c r="C1103" s="34" t="s">
        <v>230</v>
      </c>
      <c r="D1103" s="34" t="s">
        <v>94</v>
      </c>
      <c r="E1103" s="34" t="s">
        <v>189</v>
      </c>
      <c r="F1103" s="35" t="s">
        <v>28</v>
      </c>
    </row>
    <row r="1104" spans="1:6" hidden="1">
      <c r="A1104" s="32">
        <v>76823</v>
      </c>
      <c r="B1104" s="34" t="s">
        <v>15317</v>
      </c>
      <c r="C1104" s="34" t="s">
        <v>230</v>
      </c>
      <c r="D1104" s="34" t="s">
        <v>94</v>
      </c>
      <c r="E1104" s="34" t="s">
        <v>189</v>
      </c>
      <c r="F1104" s="35" t="s">
        <v>28</v>
      </c>
    </row>
    <row r="1105" spans="1:6" hidden="1">
      <c r="A1105" s="32">
        <v>76828</v>
      </c>
      <c r="B1105" s="34" t="s">
        <v>8634</v>
      </c>
      <c r="C1105" s="34" t="s">
        <v>230</v>
      </c>
      <c r="D1105" s="34" t="s">
        <v>94</v>
      </c>
      <c r="E1105" s="34" t="s">
        <v>189</v>
      </c>
      <c r="F1105" s="35" t="s">
        <v>28</v>
      </c>
    </row>
    <row r="1106" spans="1:6" hidden="1">
      <c r="A1106" s="32">
        <v>76834</v>
      </c>
      <c r="B1106" s="34" t="s">
        <v>5459</v>
      </c>
      <c r="C1106" s="34" t="s">
        <v>230</v>
      </c>
      <c r="D1106" s="34" t="s">
        <v>76</v>
      </c>
      <c r="E1106" s="34" t="s">
        <v>189</v>
      </c>
      <c r="F1106" s="35" t="s">
        <v>28</v>
      </c>
    </row>
    <row r="1107" spans="1:6" hidden="1">
      <c r="A1107" s="32">
        <v>76845</v>
      </c>
      <c r="B1107" s="34" t="s">
        <v>13412</v>
      </c>
      <c r="C1107" s="34" t="s">
        <v>230</v>
      </c>
      <c r="D1107" s="34" t="s">
        <v>94</v>
      </c>
      <c r="E1107" s="34" t="s">
        <v>189</v>
      </c>
      <c r="F1107" s="35" t="s">
        <v>28</v>
      </c>
    </row>
    <row r="1108" spans="1:6" hidden="1">
      <c r="A1108" s="32">
        <v>76863</v>
      </c>
      <c r="B1108" s="34" t="s">
        <v>15318</v>
      </c>
      <c r="C1108" s="34" t="s">
        <v>230</v>
      </c>
      <c r="D1108" s="34" t="s">
        <v>94</v>
      </c>
      <c r="E1108" s="34" t="s">
        <v>189</v>
      </c>
      <c r="F1108" s="35" t="s">
        <v>30</v>
      </c>
    </row>
    <row r="1109" spans="1:6" hidden="1">
      <c r="A1109" s="32">
        <v>76869</v>
      </c>
      <c r="B1109" s="34" t="s">
        <v>15319</v>
      </c>
      <c r="C1109" s="34" t="s">
        <v>230</v>
      </c>
      <c r="D1109" s="34" t="s">
        <v>76</v>
      </c>
      <c r="E1109" s="34" t="s">
        <v>189</v>
      </c>
      <c r="F1109" s="35" t="s">
        <v>28</v>
      </c>
    </row>
    <row r="1110" spans="1:6" hidden="1">
      <c r="A1110" s="32">
        <v>76890</v>
      </c>
      <c r="B1110" s="34" t="s">
        <v>4975</v>
      </c>
      <c r="C1110" s="34" t="s">
        <v>230</v>
      </c>
      <c r="D1110" s="34" t="s">
        <v>76</v>
      </c>
      <c r="E1110" s="34" t="s">
        <v>189</v>
      </c>
      <c r="F1110" s="35" t="s">
        <v>28</v>
      </c>
    </row>
    <row r="1111" spans="1:6" hidden="1">
      <c r="A1111" s="32">
        <v>76892</v>
      </c>
      <c r="B1111" s="34" t="s">
        <v>900</v>
      </c>
      <c r="C1111" s="34" t="s">
        <v>230</v>
      </c>
      <c r="D1111" s="34" t="s">
        <v>76</v>
      </c>
      <c r="E1111" s="34" t="s">
        <v>189</v>
      </c>
      <c r="F1111" s="35" t="s">
        <v>25</v>
      </c>
    </row>
    <row r="1112" spans="1:6" hidden="1">
      <c r="A1112" s="32">
        <v>76895</v>
      </c>
      <c r="B1112" s="34" t="s">
        <v>1584</v>
      </c>
      <c r="C1112" s="34" t="s">
        <v>230</v>
      </c>
      <c r="D1112" s="34" t="s">
        <v>94</v>
      </c>
      <c r="E1112" s="34" t="s">
        <v>189</v>
      </c>
      <c r="F1112" s="35" t="s">
        <v>30</v>
      </c>
    </row>
    <row r="1113" spans="1:6" hidden="1">
      <c r="A1113" s="32">
        <v>97161</v>
      </c>
      <c r="B1113" s="34" t="s">
        <v>15320</v>
      </c>
      <c r="C1113" s="34" t="s">
        <v>12789</v>
      </c>
      <c r="D1113" s="34" t="s">
        <v>100</v>
      </c>
      <c r="E1113" s="34" t="s">
        <v>227</v>
      </c>
      <c r="F1113" s="35" t="s">
        <v>175</v>
      </c>
    </row>
    <row r="1114" spans="1:6" hidden="1">
      <c r="A1114" s="32">
        <v>97001</v>
      </c>
      <c r="B1114" s="34" t="s">
        <v>12790</v>
      </c>
      <c r="C1114" s="34" t="s">
        <v>12789</v>
      </c>
      <c r="D1114" s="34" t="s">
        <v>68</v>
      </c>
      <c r="E1114" s="34" t="s">
        <v>227</v>
      </c>
      <c r="F1114" s="35" t="s">
        <v>175</v>
      </c>
    </row>
    <row r="1115" spans="1:6" hidden="1">
      <c r="A1115" s="32">
        <v>97511</v>
      </c>
      <c r="B1115" s="34" t="s">
        <v>15321</v>
      </c>
      <c r="C1115" s="34" t="s">
        <v>12789</v>
      </c>
      <c r="D1115" s="34" t="s">
        <v>100</v>
      </c>
      <c r="E1115" s="34" t="s">
        <v>227</v>
      </c>
      <c r="F1115" s="35" t="s">
        <v>175</v>
      </c>
    </row>
    <row r="1116" spans="1:6" hidden="1">
      <c r="A1116" s="32">
        <v>97777</v>
      </c>
      <c r="B1116" s="34" t="s">
        <v>15322</v>
      </c>
      <c r="C1116" s="34" t="s">
        <v>12789</v>
      </c>
      <c r="D1116" s="34" t="s">
        <v>100</v>
      </c>
      <c r="E1116" s="34" t="s">
        <v>227</v>
      </c>
      <c r="F1116" s="35" t="s">
        <v>175</v>
      </c>
    </row>
    <row r="1117" spans="1:6" hidden="1">
      <c r="A1117" s="32">
        <v>97666</v>
      </c>
      <c r="B1117" s="34" t="s">
        <v>15323</v>
      </c>
      <c r="C1117" s="34" t="s">
        <v>12789</v>
      </c>
      <c r="D1117" s="34" t="s">
        <v>100</v>
      </c>
      <c r="E1117" s="34" t="s">
        <v>227</v>
      </c>
      <c r="F1117" s="35" t="s">
        <v>175</v>
      </c>
    </row>
    <row r="1118" spans="1:6" hidden="1">
      <c r="A1118" s="32">
        <v>97889</v>
      </c>
      <c r="B1118" s="34" t="s">
        <v>15324</v>
      </c>
      <c r="C1118" s="34" t="s">
        <v>12789</v>
      </c>
      <c r="D1118" s="34" t="s">
        <v>100</v>
      </c>
      <c r="E1118" s="34" t="s">
        <v>227</v>
      </c>
      <c r="F1118" s="35" t="s">
        <v>175</v>
      </c>
    </row>
    <row r="1119" spans="1:6" hidden="1">
      <c r="A1119" s="32">
        <v>99773</v>
      </c>
      <c r="B1119" s="34" t="s">
        <v>3320</v>
      </c>
      <c r="C1119" s="34" t="s">
        <v>3319</v>
      </c>
      <c r="D1119" s="34" t="s">
        <v>100</v>
      </c>
      <c r="E1119" s="34" t="s">
        <v>227</v>
      </c>
      <c r="F1119" s="35" t="s">
        <v>175</v>
      </c>
    </row>
    <row r="1120" spans="1:6" hidden="1">
      <c r="A1120" s="32">
        <v>99524</v>
      </c>
      <c r="B1120" s="34" t="s">
        <v>15325</v>
      </c>
      <c r="C1120" s="34" t="s">
        <v>3319</v>
      </c>
      <c r="D1120" s="34" t="s">
        <v>100</v>
      </c>
      <c r="E1120" s="34" t="s">
        <v>227</v>
      </c>
      <c r="F1120" s="35" t="s">
        <v>175</v>
      </c>
    </row>
    <row r="1121" spans="1:6" hidden="1">
      <c r="A1121" s="32">
        <v>99001</v>
      </c>
      <c r="B1121" s="34" t="s">
        <v>5132</v>
      </c>
      <c r="C1121" s="34" t="s">
        <v>3319</v>
      </c>
      <c r="D1121" s="34" t="s">
        <v>68</v>
      </c>
      <c r="E1121" s="34" t="s">
        <v>227</v>
      </c>
      <c r="F1121" s="35" t="s">
        <v>175</v>
      </c>
    </row>
    <row r="1122" spans="1:6" hidden="1">
      <c r="A1122" s="32">
        <v>99624</v>
      </c>
      <c r="B1122" s="34" t="s">
        <v>15326</v>
      </c>
      <c r="C1122" s="34" t="s">
        <v>3319</v>
      </c>
      <c r="D1122" s="34" t="s">
        <v>100</v>
      </c>
      <c r="E1122" s="34" t="s">
        <v>227</v>
      </c>
      <c r="F1122" s="35" t="s">
        <v>175</v>
      </c>
    </row>
    <row r="1123" spans="1:6" hidden="1">
      <c r="A1123" s="32">
        <v>23815</v>
      </c>
      <c r="B1123" s="34" t="s">
        <v>9552</v>
      </c>
      <c r="C1123" s="34" t="s">
        <v>612</v>
      </c>
      <c r="D1123" s="34" t="s">
        <v>91</v>
      </c>
      <c r="E1123" s="34" t="s">
        <v>189</v>
      </c>
      <c r="F1123" s="35" t="s">
        <v>30</v>
      </c>
    </row>
    <row r="1124" spans="1:6" hidden="1">
      <c r="A1124" s="32">
        <v>23682</v>
      </c>
      <c r="B1124" s="34" t="s">
        <v>2088</v>
      </c>
      <c r="C1124" s="34" t="s">
        <v>612</v>
      </c>
      <c r="D1124" s="34" t="s">
        <v>91</v>
      </c>
      <c r="E1124" s="34" t="s">
        <v>189</v>
      </c>
      <c r="F1124" s="35" t="s">
        <v>30</v>
      </c>
    </row>
  </sheetData>
  <autoFilter ref="A1:F1124" xr:uid="{5B9A27F6-1900-48C2-B744-7B0CEB4EDE7B}">
    <filterColumn colId="1">
      <filters>
        <filter val="TARAZA"/>
      </filters>
    </filterColumn>
  </autoFilter>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7C4414-172B-4581-93CA-78E4625C2060}">
  <sheetPr>
    <tabColor rgb="FFCCFF66"/>
  </sheetPr>
  <dimension ref="A1:AN3"/>
  <sheetViews>
    <sheetView zoomScaleNormal="100" workbookViewId="0">
      <pane ySplit="1" topLeftCell="X2" activePane="bottomLeft" state="frozen"/>
      <selection pane="bottomLeft" activeCell="AM8" sqref="AM8"/>
      <selection activeCell="T1" sqref="T1"/>
    </sheetView>
  </sheetViews>
  <sheetFormatPr defaultColWidth="11.42578125" defaultRowHeight="14.45"/>
  <cols>
    <col min="1" max="6" width="11.42578125" style="28"/>
    <col min="7" max="11" width="11.42578125" style="39"/>
    <col min="12" max="31" width="11.42578125" style="28"/>
    <col min="32" max="32" width="11.42578125" style="41"/>
    <col min="33" max="33" width="12" style="28" bestFit="1" customWidth="1"/>
    <col min="34" max="34" width="13" style="28" bestFit="1" customWidth="1"/>
    <col min="35" max="35" width="9.140625" style="28"/>
    <col min="36" max="36" width="15.5703125" style="28" bestFit="1" customWidth="1"/>
    <col min="37" max="38" width="11.85546875" style="28" bestFit="1" customWidth="1"/>
    <col min="39" max="39" width="14" style="28" customWidth="1"/>
    <col min="40" max="40" width="13.42578125" style="28" customWidth="1"/>
    <col min="41" max="16384" width="11.42578125" style="28"/>
  </cols>
  <sheetData>
    <row r="1" spans="1:40" ht="40.9">
      <c r="A1" s="43" t="s">
        <v>15327</v>
      </c>
      <c r="B1" s="43" t="s">
        <v>59</v>
      </c>
      <c r="C1" s="43" t="s">
        <v>106</v>
      </c>
      <c r="D1" s="43" t="s">
        <v>15328</v>
      </c>
      <c r="E1" s="43" t="s">
        <v>120</v>
      </c>
      <c r="F1" s="43" t="s">
        <v>121</v>
      </c>
      <c r="G1" s="43" t="s">
        <v>15329</v>
      </c>
      <c r="H1" s="43" t="s">
        <v>123</v>
      </c>
      <c r="I1" s="43" t="s">
        <v>15330</v>
      </c>
      <c r="J1" s="43" t="s">
        <v>15331</v>
      </c>
      <c r="K1" s="43" t="s">
        <v>15332</v>
      </c>
      <c r="L1" s="43" t="s">
        <v>127</v>
      </c>
      <c r="M1" s="43" t="s">
        <v>56</v>
      </c>
      <c r="N1" s="43" t="s">
        <v>128</v>
      </c>
      <c r="O1" s="43" t="s">
        <v>15333</v>
      </c>
      <c r="P1" s="43" t="s">
        <v>15334</v>
      </c>
      <c r="Q1" s="43" t="s">
        <v>132</v>
      </c>
      <c r="R1" s="43" t="s">
        <v>130</v>
      </c>
      <c r="S1" s="43" t="s">
        <v>144</v>
      </c>
      <c r="T1" s="43" t="s">
        <v>145</v>
      </c>
      <c r="U1" s="43" t="s">
        <v>131</v>
      </c>
      <c r="V1" s="43" t="s">
        <v>135</v>
      </c>
      <c r="W1" s="43" t="s">
        <v>15335</v>
      </c>
      <c r="X1" s="43" t="s">
        <v>137</v>
      </c>
      <c r="Y1" s="43" t="s">
        <v>138</v>
      </c>
      <c r="Z1" s="43" t="s">
        <v>15336</v>
      </c>
      <c r="AA1" s="43" t="s">
        <v>15337</v>
      </c>
      <c r="AB1" s="43" t="s">
        <v>15338</v>
      </c>
      <c r="AC1" s="43" t="s">
        <v>15339</v>
      </c>
      <c r="AD1" s="43" t="s">
        <v>15340</v>
      </c>
      <c r="AE1" s="43" t="s">
        <v>15341</v>
      </c>
      <c r="AF1" s="43" t="s">
        <v>147</v>
      </c>
      <c r="AG1" s="43" t="s">
        <v>149</v>
      </c>
      <c r="AH1" s="43" t="s">
        <v>151</v>
      </c>
      <c r="AI1" s="44" t="s">
        <v>154</v>
      </c>
      <c r="AJ1" s="40" t="s">
        <v>155</v>
      </c>
      <c r="AK1" s="40" t="s">
        <v>156</v>
      </c>
      <c r="AL1" s="40" t="s">
        <v>157</v>
      </c>
      <c r="AM1" s="40" t="s">
        <v>158</v>
      </c>
      <c r="AN1" s="40" t="s">
        <v>159</v>
      </c>
    </row>
    <row r="2" spans="1:40" s="50" customFormat="1">
      <c r="A2" s="53"/>
      <c r="B2" s="51"/>
      <c r="C2" s="51"/>
      <c r="D2" s="57"/>
      <c r="E2" s="53"/>
      <c r="F2" s="73"/>
      <c r="G2" s="58"/>
      <c r="H2" s="58"/>
      <c r="I2" s="58"/>
      <c r="J2" s="58"/>
      <c r="K2" s="58"/>
      <c r="L2" s="59"/>
      <c r="M2" s="59"/>
      <c r="N2" s="59"/>
      <c r="O2" s="60"/>
      <c r="P2" s="59"/>
      <c r="Q2" s="53"/>
      <c r="R2" s="57"/>
      <c r="S2" s="53"/>
      <c r="T2" s="53"/>
      <c r="U2" s="52"/>
      <c r="V2" s="53"/>
      <c r="W2" s="53"/>
      <c r="X2" s="53"/>
      <c r="Y2" s="53"/>
      <c r="Z2" s="53"/>
      <c r="AA2" s="53"/>
      <c r="AB2" s="53"/>
      <c r="AC2" s="53"/>
      <c r="AD2" s="53"/>
      <c r="AE2" s="53"/>
      <c r="AF2" s="53"/>
      <c r="AG2" s="55"/>
      <c r="AH2" s="56"/>
    </row>
    <row r="3" spans="1:40">
      <c r="AH3" s="42">
        <f>SUM(AH2:AH2)</f>
        <v>0</v>
      </c>
    </row>
  </sheetData>
  <autoFilter ref="A1:AN3" xr:uid="{D97C4414-172B-4581-93CA-78E4625C2060}"/>
  <conditionalFormatting sqref="A1:AG1">
    <cfRule type="duplicateValues" dxfId="8" priority="56"/>
    <cfRule type="duplicateValues" dxfId="7" priority="57"/>
  </conditionalFormatting>
  <dataValidations count="1">
    <dataValidation type="list" allowBlank="1" showInputMessage="1" showErrorMessage="1" sqref="AE1" xr:uid="{C63DD589-B8F0-4579-87C0-F38519674A4E}">
      <formula1>#REF!</formula1>
    </dataValidation>
  </dataValidation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965948F4-BB3D-4A18-AEEA-33C5E89BABAC}">
          <x14:formula1>
            <xm:f>'\\btasdata01\Gerencia de Medios de Acceso 1\CB BANCOLOMBIA\LINEA COMUNICACIONES\LISTAS DE CHEQUEO\2018\Enero\[LISTA CHEQUEO 30012018  REDEBAN.xlsx]Listas'!#REF!</xm:f>
          </x14:formula1>
          <xm:sqref>R1</xm:sqref>
        </x14:dataValidation>
      </x14:dataValidation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259797-B11E-419C-8976-1688DAE6B89A}">
  <sheetPr>
    <tabColor rgb="FFCCFF66"/>
  </sheetPr>
  <dimension ref="A1:AT4"/>
  <sheetViews>
    <sheetView topLeftCell="Y1" zoomScaleNormal="100" workbookViewId="0">
      <pane ySplit="1" topLeftCell="A2" activePane="bottomLeft" state="frozen"/>
      <selection pane="bottomLeft" activeCell="AK6" sqref="AK6"/>
    </sheetView>
  </sheetViews>
  <sheetFormatPr defaultColWidth="11.42578125" defaultRowHeight="14.45"/>
  <cols>
    <col min="1" max="1" width="15.7109375" style="86" bestFit="1" customWidth="1"/>
    <col min="2" max="2" width="15.7109375" style="54" bestFit="1" customWidth="1"/>
    <col min="3" max="3" width="15.7109375" style="54" customWidth="1"/>
    <col min="4" max="4" width="11.140625" style="86" bestFit="1" customWidth="1"/>
    <col min="5" max="12" width="11.42578125" style="86"/>
    <col min="13" max="13" width="15" style="86" bestFit="1" customWidth="1"/>
    <col min="14" max="14" width="17.28515625" style="86" customWidth="1"/>
    <col min="15" max="35" width="11.42578125" style="86" customWidth="1"/>
    <col min="36" max="37" width="12.5703125" style="86" customWidth="1"/>
    <col min="38" max="38" width="11.42578125" style="86"/>
    <col min="39" max="39" width="11.85546875" style="86" bestFit="1" customWidth="1"/>
    <col min="40" max="40" width="12.5703125" style="86" bestFit="1" customWidth="1"/>
    <col min="41" max="41" width="11.42578125" style="86"/>
    <col min="42" max="42" width="15.5703125" style="86" bestFit="1" customWidth="1"/>
    <col min="43" max="43" width="12" style="86" bestFit="1" customWidth="1"/>
    <col min="44" max="16384" width="11.42578125" style="86"/>
  </cols>
  <sheetData>
    <row r="1" spans="1:46" s="54" customFormat="1" ht="51">
      <c r="A1" s="46" t="s">
        <v>118</v>
      </c>
      <c r="B1" s="45" t="s">
        <v>59</v>
      </c>
      <c r="C1" s="45" t="s">
        <v>106</v>
      </c>
      <c r="D1" s="45" t="s">
        <v>3136</v>
      </c>
      <c r="E1" s="45" t="s">
        <v>3137</v>
      </c>
      <c r="F1" s="45" t="s">
        <v>15342</v>
      </c>
      <c r="G1" s="45" t="s">
        <v>3139</v>
      </c>
      <c r="H1" s="45" t="s">
        <v>3140</v>
      </c>
      <c r="I1" s="45" t="s">
        <v>15343</v>
      </c>
      <c r="J1" s="45" t="s">
        <v>3142</v>
      </c>
      <c r="K1" s="46" t="s">
        <v>120</v>
      </c>
      <c r="L1" s="46" t="s">
        <v>121</v>
      </c>
      <c r="M1" s="46" t="s">
        <v>3143</v>
      </c>
      <c r="N1" s="46" t="s">
        <v>3144</v>
      </c>
      <c r="O1" s="47" t="s">
        <v>3145</v>
      </c>
      <c r="P1" s="48" t="s">
        <v>3146</v>
      </c>
      <c r="Q1" s="48" t="s">
        <v>15344</v>
      </c>
      <c r="R1" s="46" t="s">
        <v>3147</v>
      </c>
      <c r="S1" s="46" t="s">
        <v>3148</v>
      </c>
      <c r="T1" s="49" t="s">
        <v>15345</v>
      </c>
      <c r="U1" s="49" t="s">
        <v>3151</v>
      </c>
      <c r="V1" s="49" t="s">
        <v>3152</v>
      </c>
      <c r="W1" s="49" t="s">
        <v>3153</v>
      </c>
      <c r="X1" s="46" t="s">
        <v>3154</v>
      </c>
      <c r="Y1" s="46" t="s">
        <v>3155</v>
      </c>
      <c r="Z1" s="46" t="s">
        <v>3156</v>
      </c>
      <c r="AA1" s="46" t="s">
        <v>3157</v>
      </c>
      <c r="AB1" s="46" t="s">
        <v>15346</v>
      </c>
      <c r="AC1" s="46" t="s">
        <v>15347</v>
      </c>
      <c r="AD1" s="46" t="s">
        <v>3160</v>
      </c>
      <c r="AE1" s="46" t="s">
        <v>3161</v>
      </c>
      <c r="AF1" s="46" t="s">
        <v>15348</v>
      </c>
      <c r="AG1" s="46" t="s">
        <v>3162</v>
      </c>
      <c r="AH1" s="46" t="s">
        <v>15349</v>
      </c>
      <c r="AI1" s="46" t="s">
        <v>3164</v>
      </c>
      <c r="AJ1" s="46" t="s">
        <v>3165</v>
      </c>
      <c r="AK1" s="46" t="s">
        <v>3166</v>
      </c>
      <c r="AL1" s="61" t="s">
        <v>149</v>
      </c>
      <c r="AM1" s="61" t="s">
        <v>3167</v>
      </c>
      <c r="AN1" s="61" t="s">
        <v>151</v>
      </c>
      <c r="AO1" s="69" t="s">
        <v>154</v>
      </c>
      <c r="AP1" s="69" t="s">
        <v>155</v>
      </c>
      <c r="AQ1" s="69" t="s">
        <v>156</v>
      </c>
      <c r="AR1" s="69" t="s">
        <v>157</v>
      </c>
      <c r="AS1" s="69" t="s">
        <v>158</v>
      </c>
      <c r="AT1" s="69" t="s">
        <v>3168</v>
      </c>
    </row>
    <row r="2" spans="1:46">
      <c r="A2" s="105"/>
      <c r="B2" s="70" t="e">
        <f>VLOOKUP(A2,'CENTRO DE COSTOS'!A:D,4,FALSE)</f>
        <v>#N/A</v>
      </c>
      <c r="C2" s="70" t="e">
        <f>VLOOKUP(A2,'CENTRO DE COSTOS'!A:D,2,FALSE)</f>
        <v>#N/A</v>
      </c>
      <c r="D2" s="105"/>
      <c r="E2" s="105"/>
      <c r="F2" s="105"/>
      <c r="G2" s="105"/>
      <c r="H2" s="105"/>
      <c r="I2" s="105"/>
      <c r="J2" s="105"/>
      <c r="K2" s="105"/>
      <c r="L2" s="106"/>
      <c r="M2" s="107"/>
      <c r="N2" s="108"/>
      <c r="O2" s="105"/>
      <c r="P2" s="105"/>
      <c r="Q2" s="106"/>
      <c r="R2" s="105"/>
      <c r="S2" s="109"/>
      <c r="T2" s="106"/>
      <c r="U2" s="105"/>
      <c r="V2" s="105"/>
      <c r="W2" s="106"/>
      <c r="X2" s="106"/>
      <c r="Y2" s="106"/>
      <c r="Z2" s="106"/>
      <c r="AA2" s="106"/>
      <c r="AB2" s="106"/>
      <c r="AC2" s="106"/>
      <c r="AD2" s="106"/>
      <c r="AE2" s="106"/>
      <c r="AF2" s="105"/>
      <c r="AG2" s="105"/>
      <c r="AH2" s="105"/>
      <c r="AI2" s="105"/>
      <c r="AJ2" s="105"/>
      <c r="AK2" s="106"/>
      <c r="AL2" s="68">
        <f>IF(R2="SOPORTE_TELEFÓNICO",'BASE LIQUIDACION REDEBAN 2025'!$B$19,IF(R2="ENVÍO",'BASE LIQUIDACION REDEBAN 2025'!$C$2,IF(AG2="TIPO I",'BASE LIQUIDACION REDEBAN 2025'!$C$2,IF(AG2="TIPO II",'BASE LIQUIDACION REDEBAN 2025'!$C$3,IF(AG2="TIPO III",'BASE LIQUIDACION REDEBAN 2025'!$C$4,IF(AG2="TIPO IV",'BASE LIQUIDACION REDEBAN 2025'!$C$5,IF(AH2="AEREO",'BASE LIQUIDACION REDEBAN 2025'!$B$6,'BASE LIQUIDACION REDEBAN 2025'!$C$5)))))))</f>
        <v>479588.87655000004</v>
      </c>
      <c r="AM2" s="68">
        <f>IF(OR(R2="SOPORTE_TELEFÓNICO",R2="ENVÍO"),0,IF(AG2="TIPO I",'BASE LIQUIDACION REDEBAN 2025'!$B$10,IF(AG2="TIPO II",'BASE LIQUIDACION REDEBAN 2025'!$B$11,IF(AG2="TIPO III",'BASE LIQUIDACION REDEBAN 2025'!$B$12,'BASE LIQUIDACION REDEBAN 2025'!$B$13))))</f>
        <v>196536.5258152</v>
      </c>
      <c r="AN2" s="68">
        <f>IF(OR(R2="SOPORTE_TELEFÓNICO",R2="ENVÍO"),AL2,(AL2*AI2+AM2*AJ2))</f>
        <v>0</v>
      </c>
      <c r="AO2" s="87"/>
      <c r="AP2" s="87"/>
      <c r="AQ2" s="87"/>
      <c r="AR2" s="87"/>
      <c r="AS2" s="87"/>
      <c r="AT2" s="87"/>
    </row>
    <row r="3" spans="1:46">
      <c r="A3" s="105"/>
      <c r="B3" s="70" t="e">
        <f>VLOOKUP(A3,'CENTRO DE COSTOS'!A:D,4,FALSE)</f>
        <v>#N/A</v>
      </c>
      <c r="C3" s="70" t="e">
        <f>VLOOKUP(A3,'CENTRO DE COSTOS'!A:D,2,FALSE)</f>
        <v>#N/A</v>
      </c>
      <c r="D3" s="105"/>
      <c r="E3" s="105"/>
      <c r="F3" s="105"/>
      <c r="G3" s="105"/>
      <c r="H3" s="105"/>
      <c r="I3" s="105"/>
      <c r="J3" s="105"/>
      <c r="K3" s="105"/>
      <c r="L3" s="106"/>
      <c r="M3" s="107"/>
      <c r="N3" s="108"/>
      <c r="O3" s="105"/>
      <c r="P3" s="105"/>
      <c r="Q3" s="106"/>
      <c r="R3" s="105"/>
      <c r="S3" s="109"/>
      <c r="T3" s="106"/>
      <c r="U3" s="105"/>
      <c r="V3" s="105"/>
      <c r="W3" s="106"/>
      <c r="X3" s="106"/>
      <c r="Y3" s="106"/>
      <c r="Z3" s="106"/>
      <c r="AA3" s="106"/>
      <c r="AB3" s="106"/>
      <c r="AC3" s="106"/>
      <c r="AD3" s="106"/>
      <c r="AE3" s="106"/>
      <c r="AF3" s="105"/>
      <c r="AG3" s="105"/>
      <c r="AH3" s="105"/>
      <c r="AI3" s="105"/>
      <c r="AJ3" s="105"/>
      <c r="AK3" s="106"/>
      <c r="AL3" s="68">
        <f>IF(R3="SOPORTE_TELEFÓNICO",'BASE LIQUIDACION REDEBAN 2025'!$B$19,IF(R3="ENVÍO",'BASE LIQUIDACION REDEBAN 2025'!$C$2,IF(AG3="TIPO I",'BASE LIQUIDACION REDEBAN 2025'!$C$2,IF(AG3="TIPO II",'BASE LIQUIDACION REDEBAN 2025'!$C$3,IF(AG3="TIPO III",'BASE LIQUIDACION REDEBAN 2025'!$C$4,IF(AG3="TIPO IV",'BASE LIQUIDACION REDEBAN 2025'!$C$5,IF(AH3="AEREO",'BASE LIQUIDACION REDEBAN 2025'!$B$6,'BASE LIQUIDACION REDEBAN 2025'!$C$5)))))))</f>
        <v>479588.87655000004</v>
      </c>
      <c r="AM3" s="68">
        <f>IF(OR(R3="SOPORTE_TELEFÓNICO",R3="ENVÍO"),0,IF(AG3="TIPO I",'BASE LIQUIDACION REDEBAN 2025'!$B$10,IF(AG3="TIPO II",'BASE LIQUIDACION REDEBAN 2025'!$B$11,IF(AG3="TIPO III",'BASE LIQUIDACION REDEBAN 2025'!$B$12,'BASE LIQUIDACION REDEBAN 2025'!$B$13))))</f>
        <v>196536.5258152</v>
      </c>
      <c r="AN3" s="68">
        <f>IF(OR(R3="SOPORTE_TELEFÓNICO",R3="ENVÍO"),AL3,(AL3*AI3+AM3*AJ3))</f>
        <v>0</v>
      </c>
    </row>
    <row r="4" spans="1:46">
      <c r="AN4" s="88">
        <f>SUBTOTAL(9,AN2:AN3)</f>
        <v>0</v>
      </c>
    </row>
  </sheetData>
  <autoFilter ref="A1:AT3" xr:uid="{D9F65BF9-E8FD-4B3B-A11E-DE69B4623103}"/>
  <conditionalFormatting sqref="E3:E1048576">
    <cfRule type="duplicateValues" dxfId="6" priority="3"/>
  </conditionalFormatting>
  <conditionalFormatting sqref="F3">
    <cfRule type="duplicateValues" dxfId="5" priority="1"/>
  </conditionalFormatting>
  <dataValidations count="1">
    <dataValidation type="list" allowBlank="1" showInputMessage="1" showErrorMessage="1" sqref="AE1:AF1 AK1" xr:uid="{DA60B284-6D01-4934-8756-BBCB54361E90}">
      <formula1>#REF!</formula1>
    </dataValidation>
  </dataValidations>
  <pageMargins left="0.7" right="0.7" top="0.75" bottom="0.75" header="0.3" footer="0.3"/>
  <pageSetup paperSize="9" orientation="portrait"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C2AA9-D397-473E-9608-3E22BE18929D}">
  <sheetPr>
    <tabColor rgb="FFCCFF66"/>
  </sheetPr>
  <dimension ref="A1:AU4"/>
  <sheetViews>
    <sheetView topLeftCell="W1" workbookViewId="0">
      <pane ySplit="1" topLeftCell="AE2" activePane="bottomLeft" state="frozen"/>
      <selection pane="bottomLeft" activeCell="AO4" sqref="AO4"/>
      <selection activeCell="L1" sqref="L1"/>
    </sheetView>
  </sheetViews>
  <sheetFormatPr defaultColWidth="11.42578125" defaultRowHeight="14.45"/>
  <cols>
    <col min="1" max="13" width="11.42578125" style="89"/>
    <col min="14" max="14" width="17.28515625" style="90" bestFit="1" customWidth="1"/>
    <col min="15" max="15" width="17.85546875" style="90" bestFit="1" customWidth="1"/>
    <col min="16" max="16" width="17.85546875" style="90" customWidth="1"/>
    <col min="17" max="17" width="13.5703125" style="90" bestFit="1" customWidth="1"/>
    <col min="18" max="18" width="13.5703125" style="90" customWidth="1"/>
    <col min="19" max="21" width="13.5703125" style="89" customWidth="1"/>
    <col min="22" max="38" width="11.42578125" style="89"/>
    <col min="39" max="39" width="14.5703125" style="86" bestFit="1" customWidth="1"/>
    <col min="40" max="40" width="11.85546875" style="86" bestFit="1" customWidth="1"/>
    <col min="41" max="41" width="14.28515625" style="86" bestFit="1" customWidth="1"/>
    <col min="42" max="16384" width="11.42578125" style="86"/>
  </cols>
  <sheetData>
    <row r="1" spans="1:47" s="71" customFormat="1" ht="37.5" customHeight="1">
      <c r="A1" s="61" t="s">
        <v>118</v>
      </c>
      <c r="B1" s="61" t="s">
        <v>59</v>
      </c>
      <c r="C1" s="61" t="s">
        <v>106</v>
      </c>
      <c r="D1" s="61" t="s">
        <v>3136</v>
      </c>
      <c r="E1" s="61" t="s">
        <v>15350</v>
      </c>
      <c r="F1" s="61" t="s">
        <v>9118</v>
      </c>
      <c r="G1" s="61" t="s">
        <v>9119</v>
      </c>
      <c r="H1" s="61" t="s">
        <v>9120</v>
      </c>
      <c r="I1" s="61" t="s">
        <v>3140</v>
      </c>
      <c r="J1" s="61" t="s">
        <v>3141</v>
      </c>
      <c r="K1" s="61" t="s">
        <v>3142</v>
      </c>
      <c r="L1" s="61" t="s">
        <v>120</v>
      </c>
      <c r="M1" s="61" t="s">
        <v>121</v>
      </c>
      <c r="N1" s="61" t="s">
        <v>15351</v>
      </c>
      <c r="O1" s="61" t="s">
        <v>9121</v>
      </c>
      <c r="P1" s="61" t="s">
        <v>15352</v>
      </c>
      <c r="Q1" s="61" t="s">
        <v>9122</v>
      </c>
      <c r="R1" s="61" t="s">
        <v>15353</v>
      </c>
      <c r="S1" s="61" t="s">
        <v>15354</v>
      </c>
      <c r="T1" s="61" t="s">
        <v>15355</v>
      </c>
      <c r="U1" s="61" t="s">
        <v>15356</v>
      </c>
      <c r="V1" s="61" t="s">
        <v>3145</v>
      </c>
      <c r="W1" s="61" t="s">
        <v>9123</v>
      </c>
      <c r="X1" s="61" t="s">
        <v>9124</v>
      </c>
      <c r="Y1" s="61" t="s">
        <v>9125</v>
      </c>
      <c r="Z1" s="61" t="s">
        <v>9126</v>
      </c>
      <c r="AA1" s="61" t="s">
        <v>3147</v>
      </c>
      <c r="AB1" s="61" t="s">
        <v>15357</v>
      </c>
      <c r="AC1" s="61" t="s">
        <v>15358</v>
      </c>
      <c r="AD1" s="61" t="s">
        <v>15344</v>
      </c>
      <c r="AE1" s="61" t="s">
        <v>15359</v>
      </c>
      <c r="AF1" s="61" t="s">
        <v>15360</v>
      </c>
      <c r="AG1" s="61" t="s">
        <v>15361</v>
      </c>
      <c r="AH1" s="61" t="s">
        <v>3162</v>
      </c>
      <c r="AI1" s="61" t="s">
        <v>3163</v>
      </c>
      <c r="AJ1" s="61" t="s">
        <v>3164</v>
      </c>
      <c r="AK1" s="61" t="s">
        <v>3165</v>
      </c>
      <c r="AL1" s="61" t="s">
        <v>3166</v>
      </c>
      <c r="AM1" s="61" t="s">
        <v>149</v>
      </c>
      <c r="AN1" s="61" t="s">
        <v>3167</v>
      </c>
      <c r="AO1" s="61" t="s">
        <v>151</v>
      </c>
      <c r="AP1" s="69" t="s">
        <v>154</v>
      </c>
      <c r="AQ1" s="69" t="s">
        <v>155</v>
      </c>
      <c r="AR1" s="69" t="s">
        <v>156</v>
      </c>
      <c r="AS1" s="69" t="s">
        <v>157</v>
      </c>
      <c r="AT1" s="69" t="s">
        <v>158</v>
      </c>
      <c r="AU1" s="69" t="s">
        <v>159</v>
      </c>
    </row>
    <row r="2" spans="1:47" s="54" customFormat="1">
      <c r="A2" s="180" t="s">
        <v>94</v>
      </c>
      <c r="B2" s="72" t="str">
        <f>VLOOKUP(A2,'CENTRO DE COSTOS'!A:D,4,FALSE)</f>
        <v>DIEGO FERNANDO HENAO CARDONA</v>
      </c>
      <c r="C2" s="72" t="str">
        <f>VLOOKUP(A2,'CENTRO DE COSTOS'!A:D,2,FALSE)</f>
        <v>0004-0002</v>
      </c>
      <c r="D2" s="180">
        <v>63001</v>
      </c>
      <c r="E2" s="180">
        <v>5677712</v>
      </c>
      <c r="F2" s="180">
        <v>1925500</v>
      </c>
      <c r="G2" s="181">
        <v>3013001424</v>
      </c>
      <c r="H2" s="180" t="s">
        <v>578</v>
      </c>
      <c r="I2" s="180" t="s">
        <v>579</v>
      </c>
      <c r="J2" s="180" t="s">
        <v>15362</v>
      </c>
      <c r="K2" s="180" t="s">
        <v>167</v>
      </c>
      <c r="L2" s="180">
        <v>5677712</v>
      </c>
      <c r="M2" s="180" t="s">
        <v>15363</v>
      </c>
      <c r="N2" s="182">
        <v>45824.698611111111</v>
      </c>
      <c r="O2" s="182">
        <v>45824.698611111111</v>
      </c>
      <c r="P2" s="182">
        <v>45826.477083333331</v>
      </c>
      <c r="Q2" s="182">
        <v>45826.590277777781</v>
      </c>
      <c r="R2" s="182">
        <v>45832.698611111111</v>
      </c>
      <c r="S2" s="181">
        <v>3</v>
      </c>
      <c r="T2" s="182" t="s">
        <v>15364</v>
      </c>
      <c r="U2" s="182" t="s">
        <v>15365</v>
      </c>
      <c r="V2" s="182" t="s">
        <v>9136</v>
      </c>
      <c r="W2" s="182" t="s">
        <v>10250</v>
      </c>
      <c r="X2" s="182" t="s">
        <v>9138</v>
      </c>
      <c r="Y2" s="182" t="s">
        <v>3964</v>
      </c>
      <c r="Z2" s="182" t="s">
        <v>3964</v>
      </c>
      <c r="AA2" s="182" t="s">
        <v>177</v>
      </c>
      <c r="AB2" s="182" t="s">
        <v>173</v>
      </c>
      <c r="AC2" s="182" t="s">
        <v>173</v>
      </c>
      <c r="AD2" s="181" t="s">
        <v>15366</v>
      </c>
      <c r="AE2" s="181" t="s">
        <v>15367</v>
      </c>
      <c r="AF2" s="183">
        <v>1</v>
      </c>
      <c r="AG2" s="181" t="s">
        <v>15368</v>
      </c>
      <c r="AH2" s="180" t="s">
        <v>28</v>
      </c>
      <c r="AI2" s="180" t="s">
        <v>189</v>
      </c>
      <c r="AJ2" s="183">
        <v>1</v>
      </c>
      <c r="AK2" s="183">
        <v>0</v>
      </c>
      <c r="AL2" s="183" t="s">
        <v>582</v>
      </c>
      <c r="AM2" s="68">
        <f>IF(AA2="SOPORTE_TELEFÓNICO",'BASE LIQUIDACION REDEBAN 2025'!$B$19,IF(AA2="ENVÍO",'BASE LIQUIDACION REDEBAN 2025'!$C$2,IF(AH2="TIPO I",'BASE LIQUIDACION REDEBAN 2025'!$C$2,IF(AH2="TIPO II",'BASE LIQUIDACION REDEBAN 2025'!$C$3,IF(AH2="TIPO III",'BASE LIQUIDACION REDEBAN 2025'!$C$4,IF(AH2="TIPO IV",'BASE LIQUIDACION REDEBAN 2025'!$C$5,IF(AI2="AEREO",'BASE LIQUIDACION REDEBAN 2025'!$B$6,'BASE LIQUIDACION REDEBAN 2025'!$C$5)))))))</f>
        <v>144967.87232000002</v>
      </c>
      <c r="AN2" s="68">
        <f>IF(OR(AA2="SOPORTE_TELEFÓNICO",AA2="ENVÍO"),0,IF(AH2="TIPO I",'BASE LIQUIDACION REDEBAN 2025'!$B$10,IF(AH2="TIPO II",'BASE LIQUIDACION REDEBAN 2025'!$B$11,IF(AH2="TIPO III",'BASE LIQUIDACION REDEBAN 2025'!$B$12,'BASE LIQUIDACION REDEBAN 2025'!$B$13))))</f>
        <v>140395.6348884</v>
      </c>
      <c r="AO2" s="68">
        <f>IF(OR(AA2="SOPORTE_TELEFÓNICO",AA2="ENVÍO"),AM2,(AJ2*AM2+AK2*AN2))</f>
        <v>144967.87232000002</v>
      </c>
      <c r="AP2" s="83"/>
      <c r="AQ2" s="83"/>
      <c r="AR2" s="83"/>
      <c r="AS2" s="83"/>
      <c r="AT2" s="83"/>
      <c r="AU2" s="83"/>
    </row>
    <row r="3" spans="1:47" s="54" customFormat="1">
      <c r="A3" s="180" t="s">
        <v>94</v>
      </c>
      <c r="B3" s="72" t="str">
        <f>VLOOKUP(A3,'CENTRO DE COSTOS'!A:D,4,FALSE)</f>
        <v>DIEGO FERNANDO HENAO CARDONA</v>
      </c>
      <c r="C3" s="72" t="str">
        <f>VLOOKUP(A3,'CENTRO DE COSTOS'!A:D,2,FALSE)</f>
        <v>0004-0002</v>
      </c>
      <c r="D3" s="180">
        <v>63001</v>
      </c>
      <c r="E3" s="180">
        <v>5677716</v>
      </c>
      <c r="F3" s="180">
        <v>1925504</v>
      </c>
      <c r="G3" s="181">
        <v>3013001422</v>
      </c>
      <c r="H3" s="180" t="s">
        <v>578</v>
      </c>
      <c r="I3" s="180" t="s">
        <v>579</v>
      </c>
      <c r="J3" s="180" t="s">
        <v>15225</v>
      </c>
      <c r="K3" s="180" t="s">
        <v>167</v>
      </c>
      <c r="L3" s="180">
        <v>5677716</v>
      </c>
      <c r="M3" s="180" t="s">
        <v>15369</v>
      </c>
      <c r="N3" s="182">
        <v>45824.7</v>
      </c>
      <c r="O3" s="182">
        <v>45824.7</v>
      </c>
      <c r="P3" s="182">
        <v>45826.417361111111</v>
      </c>
      <c r="Q3" s="182">
        <v>45826.449305555558</v>
      </c>
      <c r="R3" s="182">
        <v>45832.7</v>
      </c>
      <c r="S3" s="181">
        <v>3</v>
      </c>
      <c r="T3" s="182" t="s">
        <v>15364</v>
      </c>
      <c r="U3" s="182" t="s">
        <v>15365</v>
      </c>
      <c r="V3" s="182" t="s">
        <v>9136</v>
      </c>
      <c r="W3" s="182" t="s">
        <v>10250</v>
      </c>
      <c r="X3" s="182" t="s">
        <v>9138</v>
      </c>
      <c r="Y3" s="182" t="s">
        <v>3964</v>
      </c>
      <c r="Z3" s="182" t="s">
        <v>3964</v>
      </c>
      <c r="AA3" s="182" t="s">
        <v>177</v>
      </c>
      <c r="AB3" s="182" t="s">
        <v>173</v>
      </c>
      <c r="AC3" s="182" t="s">
        <v>173</v>
      </c>
      <c r="AD3" s="181" t="s">
        <v>15366</v>
      </c>
      <c r="AE3" s="181" t="s">
        <v>15367</v>
      </c>
      <c r="AF3" s="183">
        <v>1</v>
      </c>
      <c r="AG3" s="181" t="s">
        <v>15370</v>
      </c>
      <c r="AH3" s="180" t="s">
        <v>28</v>
      </c>
      <c r="AI3" s="180" t="s">
        <v>189</v>
      </c>
      <c r="AJ3" s="183">
        <v>1</v>
      </c>
      <c r="AK3" s="183">
        <v>0</v>
      </c>
      <c r="AL3" s="183" t="s">
        <v>582</v>
      </c>
      <c r="AM3" s="68">
        <f>IF(AA3="SOPORTE_TELEFÓNICO",'BASE LIQUIDACION REDEBAN 2025'!$B$19,IF(AA3="ENVÍO",'BASE LIQUIDACION REDEBAN 2025'!$C$2,IF(AH3="TIPO I",'BASE LIQUIDACION REDEBAN 2025'!$C$2,IF(AH3="TIPO II",'BASE LIQUIDACION REDEBAN 2025'!$C$3,IF(AH3="TIPO III",'BASE LIQUIDACION REDEBAN 2025'!$C$4,IF(AH3="TIPO IV",'BASE LIQUIDACION REDEBAN 2025'!$C$5,IF(AI3="AEREO",'BASE LIQUIDACION REDEBAN 2025'!$B$6,'BASE LIQUIDACION REDEBAN 2025'!$C$5)))))))</f>
        <v>144967.87232000002</v>
      </c>
      <c r="AN3" s="68">
        <f>IF(OR(AA3="SOPORTE_TELEFÓNICO",AA3="ENVÍO"),0,IF(AH3="TIPO I",'BASE LIQUIDACION REDEBAN 2025'!$B$10,IF(AH3="TIPO II",'BASE LIQUIDACION REDEBAN 2025'!$B$11,IF(AH3="TIPO III",'BASE LIQUIDACION REDEBAN 2025'!$B$12,'BASE LIQUIDACION REDEBAN 2025'!$B$13))))</f>
        <v>140395.6348884</v>
      </c>
      <c r="AO3" s="68">
        <f>IF(OR(AA3="SOPORTE_TELEFÓNICO",AA3="ENVÍO"),AM3,(AJ3*AM3+AK3*AN3))</f>
        <v>144967.87232000002</v>
      </c>
      <c r="AP3" s="83"/>
      <c r="AQ3" s="83"/>
      <c r="AR3" s="83"/>
      <c r="AS3" s="83"/>
      <c r="AT3" s="83"/>
      <c r="AU3" s="83"/>
    </row>
    <row r="4" spans="1:47">
      <c r="AO4" s="88">
        <f>SUM(AO2:AO3)</f>
        <v>289935.74464000005</v>
      </c>
    </row>
  </sheetData>
  <dataValidations count="2">
    <dataValidation type="list" allowBlank="1" showInputMessage="1" showErrorMessage="1" sqref="AA2:AA3" xr:uid="{0CE10F0E-DFD0-4390-B70B-1E72F9567D4E}">
      <formula1>$I$1:$L$1</formula1>
    </dataValidation>
    <dataValidation type="list" allowBlank="1" showInputMessage="1" showErrorMessage="1" sqref="AB2:AB3 Z2:Z3 W2:W3" xr:uid="{AC823C37-403F-4F82-BC6E-D52F423118CC}">
      <formula1>INDIRECT(V2)</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04ABD6-9A32-410E-B527-F16D255A32B8}">
  <sheetPr>
    <tabColor rgb="FFCCFF66"/>
  </sheetPr>
  <dimension ref="A1:AP238"/>
  <sheetViews>
    <sheetView topLeftCell="V1" zoomScaleNormal="100" workbookViewId="0">
      <pane ySplit="1" topLeftCell="AC228" activePane="bottomLeft" state="frozen"/>
      <selection pane="bottomLeft" activeCell="AJ238" sqref="AJ238"/>
      <selection activeCell="T1" sqref="T1"/>
    </sheetView>
  </sheetViews>
  <sheetFormatPr defaultColWidth="11.42578125" defaultRowHeight="14.45"/>
  <cols>
    <col min="1" max="1" width="11.42578125" style="151"/>
    <col min="2" max="3" width="11.42578125" style="156"/>
    <col min="4" max="6" width="11.42578125" style="151"/>
    <col min="7" max="11" width="11.42578125" style="152"/>
    <col min="12" max="15" width="11.42578125" style="151"/>
    <col min="16" max="16" width="22" style="151" customWidth="1"/>
    <col min="17" max="17" width="11.42578125" style="151"/>
    <col min="18" max="18" width="11.42578125" style="86"/>
    <col min="19" max="33" width="11.42578125" style="151"/>
    <col min="34" max="34" width="11.42578125" style="153"/>
    <col min="35" max="35" width="12" style="151" bestFit="1" customWidth="1"/>
    <col min="36" max="36" width="13.5703125" style="151" bestFit="1" customWidth="1"/>
    <col min="37" max="37" width="11.42578125" style="151"/>
    <col min="38" max="38" width="15.5703125" style="151" bestFit="1" customWidth="1"/>
    <col min="39" max="40" width="11.85546875" style="151" bestFit="1" customWidth="1"/>
    <col min="41" max="16384" width="11.42578125" style="151"/>
  </cols>
  <sheetData>
    <row r="1" spans="1:42" s="164" customFormat="1" ht="66">
      <c r="A1" s="154" t="s">
        <v>15327</v>
      </c>
      <c r="B1" s="154" t="s">
        <v>59</v>
      </c>
      <c r="C1" s="154" t="s">
        <v>106</v>
      </c>
      <c r="D1" s="154" t="s">
        <v>15328</v>
      </c>
      <c r="E1" s="154" t="s">
        <v>120</v>
      </c>
      <c r="F1" s="154" t="s">
        <v>121</v>
      </c>
      <c r="G1" s="154" t="s">
        <v>15329</v>
      </c>
      <c r="H1" s="154" t="s">
        <v>123</v>
      </c>
      <c r="I1" s="154" t="s">
        <v>124</v>
      </c>
      <c r="J1" s="154" t="s">
        <v>15331</v>
      </c>
      <c r="K1" s="154" t="s">
        <v>15332</v>
      </c>
      <c r="L1" s="154" t="s">
        <v>127</v>
      </c>
      <c r="M1" s="154" t="s">
        <v>56</v>
      </c>
      <c r="N1" s="154" t="s">
        <v>128</v>
      </c>
      <c r="O1" s="154" t="s">
        <v>15333</v>
      </c>
      <c r="P1" s="154" t="s">
        <v>130</v>
      </c>
      <c r="Q1" s="154" t="s">
        <v>131</v>
      </c>
      <c r="R1" s="154" t="s">
        <v>132</v>
      </c>
      <c r="S1" s="154" t="s">
        <v>15371</v>
      </c>
      <c r="T1" s="154" t="s">
        <v>15372</v>
      </c>
      <c r="U1" s="154" t="s">
        <v>135</v>
      </c>
      <c r="V1" s="154" t="s">
        <v>15335</v>
      </c>
      <c r="W1" s="154" t="s">
        <v>137</v>
      </c>
      <c r="X1" s="154" t="s">
        <v>138</v>
      </c>
      <c r="Y1" s="154" t="s">
        <v>139</v>
      </c>
      <c r="Z1" s="154" t="s">
        <v>140</v>
      </c>
      <c r="AA1" s="154" t="s">
        <v>141</v>
      </c>
      <c r="AB1" s="154" t="s">
        <v>15373</v>
      </c>
      <c r="AC1" s="154" t="s">
        <v>143</v>
      </c>
      <c r="AD1" s="154" t="s">
        <v>144</v>
      </c>
      <c r="AE1" s="154" t="s">
        <v>145</v>
      </c>
      <c r="AF1" s="154" t="s">
        <v>146</v>
      </c>
      <c r="AG1" s="154" t="s">
        <v>15374</v>
      </c>
      <c r="AH1" s="154" t="s">
        <v>147</v>
      </c>
      <c r="AI1" s="154" t="s">
        <v>149</v>
      </c>
      <c r="AJ1" s="154" t="s">
        <v>151</v>
      </c>
      <c r="AK1" s="162" t="s">
        <v>154</v>
      </c>
      <c r="AL1" s="163" t="s">
        <v>155</v>
      </c>
      <c r="AM1" s="163" t="s">
        <v>156</v>
      </c>
      <c r="AN1" s="163" t="s">
        <v>157</v>
      </c>
      <c r="AO1" s="163" t="s">
        <v>158</v>
      </c>
      <c r="AP1" s="163" t="s">
        <v>159</v>
      </c>
    </row>
    <row r="2" spans="1:42" s="164" customFormat="1" ht="13.9">
      <c r="A2" s="137" t="s">
        <v>64</v>
      </c>
      <c r="B2" s="155" t="str">
        <f>VLOOKUP(A2,'CENTRO DE COSTOS'!A:D,4,FALSE)</f>
        <v>JOSE MAURICIO HERNANDEZ ROJAS</v>
      </c>
      <c r="C2" s="155" t="str">
        <f>VLOOKUP(A2,'CENTRO DE COSTOS'!A:D,2,FALSE)</f>
        <v>0004-0001</v>
      </c>
      <c r="D2" s="136">
        <v>88564</v>
      </c>
      <c r="E2" s="136" t="s">
        <v>15375</v>
      </c>
      <c r="F2" s="165" t="s">
        <v>15376</v>
      </c>
      <c r="G2" s="157">
        <v>45799</v>
      </c>
      <c r="H2" s="142">
        <v>45812</v>
      </c>
      <c r="I2" s="157">
        <v>45799</v>
      </c>
      <c r="J2" s="158">
        <v>45811</v>
      </c>
      <c r="K2" s="158">
        <v>45811</v>
      </c>
      <c r="L2" s="138" t="s">
        <v>6608</v>
      </c>
      <c r="M2" s="137" t="s">
        <v>6609</v>
      </c>
      <c r="N2" s="138" t="s">
        <v>15377</v>
      </c>
      <c r="O2" s="138">
        <v>87888455</v>
      </c>
      <c r="P2" s="140" t="s">
        <v>165</v>
      </c>
      <c r="Q2" s="146" t="s">
        <v>166</v>
      </c>
      <c r="R2" s="159" t="s">
        <v>167</v>
      </c>
      <c r="S2" s="137">
        <v>9999</v>
      </c>
      <c r="T2" s="166" t="s">
        <v>15378</v>
      </c>
      <c r="U2" s="145" t="s">
        <v>169</v>
      </c>
      <c r="V2" s="137" t="s">
        <v>15379</v>
      </c>
      <c r="W2" s="136" t="s">
        <v>2236</v>
      </c>
      <c r="X2" s="136" t="s">
        <v>15380</v>
      </c>
      <c r="Y2" s="160">
        <v>1120273</v>
      </c>
      <c r="Z2" s="136" t="s">
        <v>173</v>
      </c>
      <c r="AA2" s="136">
        <v>865085</v>
      </c>
      <c r="AB2" s="136" t="s">
        <v>173</v>
      </c>
      <c r="AC2" s="136" t="s">
        <v>15381</v>
      </c>
      <c r="AD2" s="137" t="s">
        <v>175</v>
      </c>
      <c r="AE2" s="143" t="s">
        <v>227</v>
      </c>
      <c r="AF2" s="143" t="s">
        <v>177</v>
      </c>
      <c r="AG2" s="136">
        <v>9059</v>
      </c>
      <c r="AH2" s="136">
        <v>1</v>
      </c>
      <c r="AI2" s="167">
        <f>IF(AD2="TIPO I",'BASE LIQUIDACION REDEBAN 2025'!$B$2,IF(AD2="TIPO II",'BASE LIQUIDACION REDEBAN 2025'!$B$3,IF(AD2="TIPO III",'BASE LIQUIDACION REDEBAN 2025'!$B$4,IF(AD2="TIPO IV",'BASE LIQUIDACION REDEBAN 2025'!$B$5,IF(AE2="AEREO",'BASE LIQUIDACION REDEBAN 2025'!$B$6,'BASE LIQUIDACION REDEBAN 2025'!$B$5)))))</f>
        <v>988462.96268840006</v>
      </c>
      <c r="AJ2" s="168">
        <f t="shared" ref="AJ2" si="0">AI2*AH2</f>
        <v>988462.96268840006</v>
      </c>
    </row>
    <row r="3" spans="1:42" s="156" customFormat="1" ht="13.9">
      <c r="A3" s="137" t="s">
        <v>81</v>
      </c>
      <c r="B3" s="155" t="str">
        <f>VLOOKUP(A3,'CENTRO DE COSTOS'!A:D,4,FALSE)</f>
        <v>MIGUEL JULIÁN HERNÁNDEZ GUARÍN</v>
      </c>
      <c r="C3" s="155" t="str">
        <f>VLOOKUP(A3,'CENTRO DE COSTOS'!A:D,2,FALSE)</f>
        <v>0004-0008</v>
      </c>
      <c r="D3" s="136">
        <v>54498</v>
      </c>
      <c r="E3" s="136" t="s">
        <v>15382</v>
      </c>
      <c r="F3" s="165" t="s">
        <v>15383</v>
      </c>
      <c r="G3" s="157">
        <v>45804</v>
      </c>
      <c r="H3" s="142">
        <v>45807</v>
      </c>
      <c r="I3" s="157">
        <v>45804</v>
      </c>
      <c r="J3" s="157">
        <v>45818</v>
      </c>
      <c r="K3" s="157">
        <v>45818</v>
      </c>
      <c r="L3" s="138" t="s">
        <v>408</v>
      </c>
      <c r="M3" s="137" t="s">
        <v>1109</v>
      </c>
      <c r="N3" s="138" t="s">
        <v>15384</v>
      </c>
      <c r="O3" s="138">
        <v>17765033</v>
      </c>
      <c r="P3" s="140" t="s">
        <v>165</v>
      </c>
      <c r="Q3" s="146" t="s">
        <v>166</v>
      </c>
      <c r="R3" s="159" t="s">
        <v>167</v>
      </c>
      <c r="S3" s="137">
        <v>9999</v>
      </c>
      <c r="T3" s="166" t="s">
        <v>15378</v>
      </c>
      <c r="U3" s="145" t="s">
        <v>169</v>
      </c>
      <c r="V3" s="137" t="s">
        <v>15385</v>
      </c>
      <c r="W3" s="136" t="s">
        <v>1139</v>
      </c>
      <c r="X3" s="136" t="s">
        <v>15386</v>
      </c>
      <c r="Y3" s="160">
        <v>1036877</v>
      </c>
      <c r="Z3" s="136" t="s">
        <v>173</v>
      </c>
      <c r="AA3" s="136">
        <v>1165081</v>
      </c>
      <c r="AB3" s="136" t="s">
        <v>173</v>
      </c>
      <c r="AC3" s="136" t="s">
        <v>15381</v>
      </c>
      <c r="AD3" s="137" t="s">
        <v>32</v>
      </c>
      <c r="AE3" s="143" t="s">
        <v>189</v>
      </c>
      <c r="AF3" s="143" t="s">
        <v>177</v>
      </c>
      <c r="AG3" s="136">
        <v>8352</v>
      </c>
      <c r="AH3" s="136">
        <v>1</v>
      </c>
      <c r="AI3" s="167">
        <f>IF(AD3="TIPO I",'BASE LIQUIDACION REDEBAN 2025'!$B$2,IF(AD3="TIPO II",'BASE LIQUIDACION REDEBAN 2025'!$B$3,IF(AD3="TIPO III",'BASE LIQUIDACION REDEBAN 2025'!$B$4,IF(AD3="TIPO IV",'BASE LIQUIDACION REDEBAN 2025'!$B$5,IF(AE3="AEREO",'BASE LIQUIDACION REDEBAN 2025'!$B$6,'BASE LIQUIDACION REDEBAN 2025'!$B$5)))))</f>
        <v>504832.64687880001</v>
      </c>
      <c r="AJ3" s="168">
        <f t="shared" ref="AJ3:AJ66" si="1">AI3*AH3</f>
        <v>504832.64687880001</v>
      </c>
    </row>
    <row r="4" spans="1:42" s="156" customFormat="1" ht="13.9">
      <c r="A4" s="137" t="s">
        <v>81</v>
      </c>
      <c r="B4" s="155" t="str">
        <f>VLOOKUP(A4,'CENTRO DE COSTOS'!A:D,4,FALSE)</f>
        <v>MIGUEL JULIÁN HERNÁNDEZ GUARÍN</v>
      </c>
      <c r="C4" s="155" t="str">
        <f>VLOOKUP(A4,'CENTRO DE COSTOS'!A:D,2,FALSE)</f>
        <v>0004-0008</v>
      </c>
      <c r="D4" s="136">
        <v>54810</v>
      </c>
      <c r="E4" s="136" t="s">
        <v>15387</v>
      </c>
      <c r="F4" s="165" t="s">
        <v>15388</v>
      </c>
      <c r="G4" s="157">
        <v>45804</v>
      </c>
      <c r="H4" s="142">
        <v>45817</v>
      </c>
      <c r="I4" s="157">
        <v>45804</v>
      </c>
      <c r="J4" s="157">
        <v>45817</v>
      </c>
      <c r="K4" s="157">
        <v>45817</v>
      </c>
      <c r="L4" s="138" t="s">
        <v>408</v>
      </c>
      <c r="M4" s="137" t="s">
        <v>4673</v>
      </c>
      <c r="N4" s="138" t="s">
        <v>15389</v>
      </c>
      <c r="O4" s="138">
        <v>21122650</v>
      </c>
      <c r="P4" s="140" t="s">
        <v>165</v>
      </c>
      <c r="Q4" s="146" t="s">
        <v>166</v>
      </c>
      <c r="R4" s="159" t="s">
        <v>167</v>
      </c>
      <c r="S4" s="137">
        <v>9999</v>
      </c>
      <c r="T4" s="166" t="s">
        <v>15378</v>
      </c>
      <c r="U4" s="145" t="s">
        <v>169</v>
      </c>
      <c r="V4" s="137" t="s">
        <v>15390</v>
      </c>
      <c r="W4" s="136" t="s">
        <v>412</v>
      </c>
      <c r="X4" s="136" t="s">
        <v>15391</v>
      </c>
      <c r="Y4" s="160">
        <v>1108249</v>
      </c>
      <c r="Z4" s="136" t="s">
        <v>173</v>
      </c>
      <c r="AA4" s="136">
        <v>860227</v>
      </c>
      <c r="AB4" s="136" t="s">
        <v>173</v>
      </c>
      <c r="AC4" s="136" t="s">
        <v>15381</v>
      </c>
      <c r="AD4" s="137" t="s">
        <v>175</v>
      </c>
      <c r="AE4" s="143" t="s">
        <v>189</v>
      </c>
      <c r="AF4" s="143" t="s">
        <v>177</v>
      </c>
      <c r="AG4" s="136">
        <v>5516</v>
      </c>
      <c r="AH4" s="136">
        <v>1</v>
      </c>
      <c r="AI4" s="167">
        <f>IF(AD4="TIPO I",'BASE LIQUIDACION REDEBAN 2025'!$B$2,IF(AD4="TIPO II",'BASE LIQUIDACION REDEBAN 2025'!$B$3,IF(AD4="TIPO III",'BASE LIQUIDACION REDEBAN 2025'!$B$4,IF(AD4="TIPO IV",'BASE LIQUIDACION REDEBAN 2025'!$B$5,IF(AE4="AEREO",'BASE LIQUIDACION REDEBAN 2025'!$B$6,'BASE LIQUIDACION REDEBAN 2025'!$B$5)))))</f>
        <v>504832.64687880001</v>
      </c>
      <c r="AJ4" s="168">
        <f t="shared" si="1"/>
        <v>504832.64687880001</v>
      </c>
    </row>
    <row r="5" spans="1:42" s="156" customFormat="1" ht="13.9">
      <c r="A5" s="137" t="s">
        <v>76</v>
      </c>
      <c r="B5" s="155" t="str">
        <f>VLOOKUP(A5,'CENTRO DE COSTOS'!A:D,4,FALSE)</f>
        <v>DIEGO FERNANDO HENAO CARDONA</v>
      </c>
      <c r="C5" s="155" t="str">
        <f>VLOOKUP(A5,'CENTRO DE COSTOS'!A:D,2,FALSE)</f>
        <v>0004-0003</v>
      </c>
      <c r="D5" s="136">
        <v>76892</v>
      </c>
      <c r="E5" s="136" t="s">
        <v>15392</v>
      </c>
      <c r="F5" s="165" t="s">
        <v>15393</v>
      </c>
      <c r="G5" s="157">
        <v>45805</v>
      </c>
      <c r="H5" s="142">
        <v>45811</v>
      </c>
      <c r="I5" s="157">
        <v>45805</v>
      </c>
      <c r="J5" s="157">
        <v>45812</v>
      </c>
      <c r="K5" s="157">
        <v>45812</v>
      </c>
      <c r="L5" s="138" t="s">
        <v>230</v>
      </c>
      <c r="M5" s="137" t="s">
        <v>900</v>
      </c>
      <c r="N5" s="138" t="s">
        <v>15394</v>
      </c>
      <c r="O5" s="138">
        <v>12609673</v>
      </c>
      <c r="P5" s="140" t="s">
        <v>717</v>
      </c>
      <c r="Q5" s="146" t="s">
        <v>166</v>
      </c>
      <c r="R5" s="159" t="s">
        <v>167</v>
      </c>
      <c r="S5" s="137">
        <v>7926</v>
      </c>
      <c r="T5" s="166" t="s">
        <v>15395</v>
      </c>
      <c r="U5" s="145" t="s">
        <v>169</v>
      </c>
      <c r="V5" s="137" t="s">
        <v>15396</v>
      </c>
      <c r="W5" s="136" t="s">
        <v>320</v>
      </c>
      <c r="X5" s="136" t="s">
        <v>15397</v>
      </c>
      <c r="Y5" s="160">
        <v>803435</v>
      </c>
      <c r="Z5" s="136" t="s">
        <v>173</v>
      </c>
      <c r="AA5" s="136">
        <v>865223</v>
      </c>
      <c r="AB5" s="136" t="s">
        <v>173</v>
      </c>
      <c r="AC5" s="136" t="s">
        <v>15381</v>
      </c>
      <c r="AD5" s="137" t="s">
        <v>25</v>
      </c>
      <c r="AE5" s="143" t="s">
        <v>189</v>
      </c>
      <c r="AF5" s="143" t="s">
        <v>177</v>
      </c>
      <c r="AG5" s="136">
        <v>7139</v>
      </c>
      <c r="AH5" s="136">
        <v>1</v>
      </c>
      <c r="AI5" s="167">
        <f>IF(AD5="TIPO I",'BASE LIQUIDACION REDEBAN 2025'!$B$2,IF(AD5="TIPO II",'BASE LIQUIDACION REDEBAN 2025'!$B$3,IF(AD5="TIPO III",'BASE LIQUIDACION REDEBAN 2025'!$B$4,IF(AD5="TIPO IV",'BASE LIQUIDACION REDEBAN 2025'!$B$5,IF(AE5="AEREO",'BASE LIQUIDACION REDEBAN 2025'!$B$6,'BASE LIQUIDACION REDEBAN 2025'!$B$5)))))</f>
        <v>75096.394270399993</v>
      </c>
      <c r="AJ5" s="168">
        <f t="shared" si="1"/>
        <v>75096.394270399993</v>
      </c>
    </row>
    <row r="6" spans="1:42" s="156" customFormat="1" ht="13.9">
      <c r="A6" s="137" t="s">
        <v>68</v>
      </c>
      <c r="B6" s="155" t="str">
        <f>VLOOKUP(A6,'CENTRO DE COSTOS'!A:D,4,FALSE)</f>
        <v>WILLIAM ASDRUBAL ROZO ROZO</v>
      </c>
      <c r="C6" s="155" t="str">
        <f>VLOOKUP(A6,'CENTRO DE COSTOS'!A:D,2,FALSE)</f>
        <v>0004-0004</v>
      </c>
      <c r="D6" s="136">
        <v>11001</v>
      </c>
      <c r="E6" s="136" t="s">
        <v>15398</v>
      </c>
      <c r="F6" s="165" t="s">
        <v>15399</v>
      </c>
      <c r="G6" s="157">
        <v>45805</v>
      </c>
      <c r="H6" s="142">
        <v>45811</v>
      </c>
      <c r="I6" s="157">
        <v>45805</v>
      </c>
      <c r="J6" s="157">
        <v>45811</v>
      </c>
      <c r="K6" s="157">
        <v>45811</v>
      </c>
      <c r="L6" s="138" t="s">
        <v>298</v>
      </c>
      <c r="M6" s="137" t="s">
        <v>68</v>
      </c>
      <c r="N6" s="138" t="s">
        <v>15400</v>
      </c>
      <c r="O6" s="138">
        <v>89230355</v>
      </c>
      <c r="P6" s="140" t="s">
        <v>165</v>
      </c>
      <c r="Q6" s="146" t="s">
        <v>166</v>
      </c>
      <c r="R6" s="159" t="s">
        <v>167</v>
      </c>
      <c r="S6" s="137">
        <v>9999</v>
      </c>
      <c r="T6" s="166" t="s">
        <v>15378</v>
      </c>
      <c r="U6" s="145" t="s">
        <v>169</v>
      </c>
      <c r="V6" s="137" t="s">
        <v>15401</v>
      </c>
      <c r="W6" s="136" t="s">
        <v>397</v>
      </c>
      <c r="X6" s="136" t="s">
        <v>15402</v>
      </c>
      <c r="Y6" s="160">
        <v>724524</v>
      </c>
      <c r="Z6" s="136" t="s">
        <v>173</v>
      </c>
      <c r="AA6" s="136">
        <v>900761</v>
      </c>
      <c r="AB6" s="136" t="s">
        <v>173</v>
      </c>
      <c r="AC6" s="136" t="s">
        <v>15381</v>
      </c>
      <c r="AD6" s="137" t="s">
        <v>25</v>
      </c>
      <c r="AE6" s="143" t="s">
        <v>189</v>
      </c>
      <c r="AF6" s="143" t="s">
        <v>177</v>
      </c>
      <c r="AG6" s="136">
        <v>8809</v>
      </c>
      <c r="AH6" s="136">
        <v>1</v>
      </c>
      <c r="AI6" s="167">
        <f>IF(AD6="TIPO I",'BASE LIQUIDACION REDEBAN 2025'!$B$2,IF(AD6="TIPO II",'BASE LIQUIDACION REDEBAN 2025'!$B$3,IF(AD6="TIPO III",'BASE LIQUIDACION REDEBAN 2025'!$B$4,IF(AD6="TIPO IV",'BASE LIQUIDACION REDEBAN 2025'!$B$5,IF(AE6="AEREO",'BASE LIQUIDACION REDEBAN 2025'!$B$6,'BASE LIQUIDACION REDEBAN 2025'!$B$5)))))</f>
        <v>75096.394270399993</v>
      </c>
      <c r="AJ6" s="168">
        <f t="shared" si="1"/>
        <v>75096.394270399993</v>
      </c>
    </row>
    <row r="7" spans="1:42" s="156" customFormat="1" ht="13.9">
      <c r="A7" s="137" t="s">
        <v>68</v>
      </c>
      <c r="B7" s="155" t="str">
        <f>VLOOKUP(A7,'CENTRO DE COSTOS'!A:D,4,FALSE)</f>
        <v>WILLIAM ASDRUBAL ROZO ROZO</v>
      </c>
      <c r="C7" s="155" t="str">
        <f>VLOOKUP(A7,'CENTRO DE COSTOS'!A:D,2,FALSE)</f>
        <v>0004-0004</v>
      </c>
      <c r="D7" s="136">
        <v>11001</v>
      </c>
      <c r="E7" s="136" t="s">
        <v>15403</v>
      </c>
      <c r="F7" s="165" t="s">
        <v>15404</v>
      </c>
      <c r="G7" s="157">
        <v>45805</v>
      </c>
      <c r="H7" s="142">
        <v>45811</v>
      </c>
      <c r="I7" s="157">
        <v>45805</v>
      </c>
      <c r="J7" s="157">
        <v>45811</v>
      </c>
      <c r="K7" s="157">
        <v>45811</v>
      </c>
      <c r="L7" s="138" t="s">
        <v>298</v>
      </c>
      <c r="M7" s="137" t="s">
        <v>68</v>
      </c>
      <c r="N7" s="138" t="s">
        <v>15405</v>
      </c>
      <c r="O7" s="138">
        <v>21538186</v>
      </c>
      <c r="P7" s="140" t="s">
        <v>165</v>
      </c>
      <c r="Q7" s="146" t="s">
        <v>166</v>
      </c>
      <c r="R7" s="159" t="s">
        <v>167</v>
      </c>
      <c r="S7" s="137">
        <v>9999</v>
      </c>
      <c r="T7" s="166" t="s">
        <v>15378</v>
      </c>
      <c r="U7" s="145" t="s">
        <v>169</v>
      </c>
      <c r="V7" s="137" t="s">
        <v>15406</v>
      </c>
      <c r="W7" s="136" t="s">
        <v>397</v>
      </c>
      <c r="X7" s="136" t="s">
        <v>15407</v>
      </c>
      <c r="Y7" s="160">
        <v>292527</v>
      </c>
      <c r="Z7" s="136" t="s">
        <v>173</v>
      </c>
      <c r="AA7" s="136">
        <v>1103334</v>
      </c>
      <c r="AB7" s="136" t="s">
        <v>173</v>
      </c>
      <c r="AC7" s="136" t="s">
        <v>15381</v>
      </c>
      <c r="AD7" s="137" t="s">
        <v>25</v>
      </c>
      <c r="AE7" s="143" t="s">
        <v>189</v>
      </c>
      <c r="AF7" s="143" t="s">
        <v>177</v>
      </c>
      <c r="AG7" s="136">
        <v>6267</v>
      </c>
      <c r="AH7" s="136">
        <v>1</v>
      </c>
      <c r="AI7" s="167">
        <f>IF(AD7="TIPO I",'BASE LIQUIDACION REDEBAN 2025'!$B$2,IF(AD7="TIPO II",'BASE LIQUIDACION REDEBAN 2025'!$B$3,IF(AD7="TIPO III",'BASE LIQUIDACION REDEBAN 2025'!$B$4,IF(AD7="TIPO IV",'BASE LIQUIDACION REDEBAN 2025'!$B$5,IF(AE7="AEREO",'BASE LIQUIDACION REDEBAN 2025'!$B$6,'BASE LIQUIDACION REDEBAN 2025'!$B$5)))))</f>
        <v>75096.394270399993</v>
      </c>
      <c r="AJ7" s="168">
        <f t="shared" si="1"/>
        <v>75096.394270399993</v>
      </c>
    </row>
    <row r="8" spans="1:42" s="156" customFormat="1" ht="13.9">
      <c r="A8" s="137" t="s">
        <v>72</v>
      </c>
      <c r="B8" s="155" t="str">
        <f>VLOOKUP(A8,'CENTRO DE COSTOS'!A:D,4,FALSE)</f>
        <v>MIGUEL JULIÁN HERNÁNDEZ GUARÍN</v>
      </c>
      <c r="C8" s="155" t="str">
        <f>VLOOKUP(A8,'CENTRO DE COSTOS'!A:D,2,FALSE)</f>
        <v>0004-0008</v>
      </c>
      <c r="D8" s="136">
        <v>68001</v>
      </c>
      <c r="E8" s="136" t="s">
        <v>15408</v>
      </c>
      <c r="F8" s="165" t="s">
        <v>15409</v>
      </c>
      <c r="G8" s="157">
        <v>45805</v>
      </c>
      <c r="H8" s="142">
        <v>45811</v>
      </c>
      <c r="I8" s="157">
        <v>45805</v>
      </c>
      <c r="J8" s="157">
        <v>45812</v>
      </c>
      <c r="K8" s="157">
        <v>45812</v>
      </c>
      <c r="L8" s="138" t="s">
        <v>180</v>
      </c>
      <c r="M8" s="137" t="s">
        <v>72</v>
      </c>
      <c r="N8" s="138" t="s">
        <v>15410</v>
      </c>
      <c r="O8" s="138">
        <v>20404067</v>
      </c>
      <c r="P8" s="140" t="s">
        <v>165</v>
      </c>
      <c r="Q8" s="146" t="s">
        <v>166</v>
      </c>
      <c r="R8" s="159" t="s">
        <v>167</v>
      </c>
      <c r="S8" s="137">
        <v>9999</v>
      </c>
      <c r="T8" s="166" t="s">
        <v>15378</v>
      </c>
      <c r="U8" s="145" t="s">
        <v>169</v>
      </c>
      <c r="V8" s="137" t="s">
        <v>15411</v>
      </c>
      <c r="W8" s="136" t="s">
        <v>855</v>
      </c>
      <c r="X8" s="136" t="s">
        <v>15412</v>
      </c>
      <c r="Y8" s="160">
        <v>1175264</v>
      </c>
      <c r="Z8" s="136" t="s">
        <v>173</v>
      </c>
      <c r="AA8" s="136" t="s">
        <v>15413</v>
      </c>
      <c r="AB8" s="136" t="s">
        <v>173</v>
      </c>
      <c r="AC8" s="136" t="s">
        <v>173</v>
      </c>
      <c r="AD8" s="137" t="s">
        <v>25</v>
      </c>
      <c r="AE8" s="143" t="s">
        <v>189</v>
      </c>
      <c r="AF8" s="143" t="s">
        <v>177</v>
      </c>
      <c r="AG8" s="136">
        <v>2679</v>
      </c>
      <c r="AH8" s="136">
        <v>3</v>
      </c>
      <c r="AI8" s="167">
        <f>IF(AD8="TIPO I",'BASE LIQUIDACION REDEBAN 2025'!$B$2,IF(AD8="TIPO II",'BASE LIQUIDACION REDEBAN 2025'!$B$3,IF(AD8="TIPO III",'BASE LIQUIDACION REDEBAN 2025'!$B$4,IF(AD8="TIPO IV",'BASE LIQUIDACION REDEBAN 2025'!$B$5,IF(AE8="AEREO",'BASE LIQUIDACION REDEBAN 2025'!$B$6,'BASE LIQUIDACION REDEBAN 2025'!$B$5)))))</f>
        <v>75096.394270399993</v>
      </c>
      <c r="AJ8" s="168">
        <f t="shared" si="1"/>
        <v>225289.18281119998</v>
      </c>
    </row>
    <row r="9" spans="1:42" s="156" customFormat="1" ht="13.9">
      <c r="A9" s="137" t="s">
        <v>94</v>
      </c>
      <c r="B9" s="155" t="str">
        <f>VLOOKUP(A9,'CENTRO DE COSTOS'!A:D,4,FALSE)</f>
        <v>DIEGO FERNANDO HENAO CARDONA</v>
      </c>
      <c r="C9" s="155" t="str">
        <f>VLOOKUP(A9,'CENTRO DE COSTOS'!A:D,2,FALSE)</f>
        <v>0004-0002</v>
      </c>
      <c r="D9" s="136">
        <v>66687</v>
      </c>
      <c r="E9" s="136" t="s">
        <v>15414</v>
      </c>
      <c r="F9" s="165" t="s">
        <v>15415</v>
      </c>
      <c r="G9" s="157">
        <v>45806</v>
      </c>
      <c r="H9" s="142">
        <v>45812</v>
      </c>
      <c r="I9" s="157">
        <v>45806</v>
      </c>
      <c r="J9" s="157">
        <v>45812</v>
      </c>
      <c r="K9" s="157">
        <v>45812</v>
      </c>
      <c r="L9" s="138" t="s">
        <v>450</v>
      </c>
      <c r="M9" s="137" t="s">
        <v>15234</v>
      </c>
      <c r="N9" s="138" t="s">
        <v>15416</v>
      </c>
      <c r="O9" s="138">
        <v>89195171</v>
      </c>
      <c r="P9" s="140" t="s">
        <v>165</v>
      </c>
      <c r="Q9" s="146" t="s">
        <v>166</v>
      </c>
      <c r="R9" s="159" t="s">
        <v>167</v>
      </c>
      <c r="S9" s="137">
        <v>9999</v>
      </c>
      <c r="T9" s="166" t="s">
        <v>15378</v>
      </c>
      <c r="U9" s="145" t="s">
        <v>169</v>
      </c>
      <c r="V9" s="137" t="s">
        <v>15417</v>
      </c>
      <c r="W9" s="136" t="s">
        <v>453</v>
      </c>
      <c r="X9" s="136" t="s">
        <v>15418</v>
      </c>
      <c r="Y9" s="160">
        <v>1235982</v>
      </c>
      <c r="Z9" s="136" t="s">
        <v>173</v>
      </c>
      <c r="AA9" s="136">
        <v>1217201</v>
      </c>
      <c r="AB9" s="136" t="s">
        <v>173</v>
      </c>
      <c r="AC9" s="136" t="s">
        <v>15381</v>
      </c>
      <c r="AD9" s="137" t="s">
        <v>28</v>
      </c>
      <c r="AE9" s="143" t="s">
        <v>189</v>
      </c>
      <c r="AF9" s="143" t="s">
        <v>177</v>
      </c>
      <c r="AG9" s="136">
        <v>6584</v>
      </c>
      <c r="AH9" s="136">
        <v>1</v>
      </c>
      <c r="AI9" s="167">
        <f>IF(AD9="TIPO I",'BASE LIQUIDACION REDEBAN 2025'!$B$2,IF(AD9="TIPO II",'BASE LIQUIDACION REDEBAN 2025'!$B$3,IF(AD9="TIPO III",'BASE LIQUIDACION REDEBAN 2025'!$B$4,IF(AD9="TIPO IV",'BASE LIQUIDACION REDEBAN 2025'!$B$5,IF(AE9="AEREO",'BASE LIQUIDACION REDEBAN 2025'!$B$6,'BASE LIQUIDACION REDEBAN 2025'!$B$5)))))</f>
        <v>163813.69572160003</v>
      </c>
      <c r="AJ9" s="168">
        <f t="shared" si="1"/>
        <v>163813.69572160003</v>
      </c>
    </row>
    <row r="10" spans="1:42" s="156" customFormat="1" ht="13.9">
      <c r="A10" s="137" t="s">
        <v>100</v>
      </c>
      <c r="B10" s="155" t="str">
        <f>VLOOKUP(A10,'CENTRO DE COSTOS'!A:D,4,FALSE)</f>
        <v>KEVIN ALEXIS CORZO BUSTOS</v>
      </c>
      <c r="C10" s="155" t="str">
        <f>VLOOKUP(A10,'CENTRO DE COSTOS'!A:D,2,FALSE)</f>
        <v>0004-0007</v>
      </c>
      <c r="D10" s="136">
        <v>25335</v>
      </c>
      <c r="E10" s="136" t="s">
        <v>15419</v>
      </c>
      <c r="F10" s="165" t="s">
        <v>15420</v>
      </c>
      <c r="G10" s="157">
        <v>45806</v>
      </c>
      <c r="H10" s="142">
        <v>45812</v>
      </c>
      <c r="I10" s="157">
        <v>45806</v>
      </c>
      <c r="J10" s="157">
        <v>45812</v>
      </c>
      <c r="K10" s="157">
        <v>45812</v>
      </c>
      <c r="L10" s="138" t="s">
        <v>298</v>
      </c>
      <c r="M10" s="137" t="s">
        <v>15077</v>
      </c>
      <c r="N10" s="138" t="s">
        <v>15421</v>
      </c>
      <c r="O10" s="138">
        <v>88002997</v>
      </c>
      <c r="P10" s="140" t="s">
        <v>165</v>
      </c>
      <c r="Q10" s="146" t="s">
        <v>166</v>
      </c>
      <c r="R10" s="159" t="s">
        <v>167</v>
      </c>
      <c r="S10" s="137">
        <v>9999</v>
      </c>
      <c r="T10" s="166" t="s">
        <v>15378</v>
      </c>
      <c r="U10" s="145" t="s">
        <v>169</v>
      </c>
      <c r="V10" s="137" t="s">
        <v>15422</v>
      </c>
      <c r="W10" s="136" t="s">
        <v>265</v>
      </c>
      <c r="X10" s="136" t="s">
        <v>15423</v>
      </c>
      <c r="Y10" s="160">
        <v>276154</v>
      </c>
      <c r="Z10" s="136" t="s">
        <v>173</v>
      </c>
      <c r="AA10" s="136">
        <v>932240</v>
      </c>
      <c r="AB10" s="136" t="s">
        <v>173</v>
      </c>
      <c r="AC10" s="136" t="s">
        <v>15381</v>
      </c>
      <c r="AD10" s="137" t="s">
        <v>28</v>
      </c>
      <c r="AE10" s="143" t="s">
        <v>189</v>
      </c>
      <c r="AF10" s="143" t="s">
        <v>177</v>
      </c>
      <c r="AG10" s="136">
        <v>1921</v>
      </c>
      <c r="AH10" s="136">
        <v>1</v>
      </c>
      <c r="AI10" s="167">
        <f>IF(AD10="TIPO I",'BASE LIQUIDACION REDEBAN 2025'!$B$2,IF(AD10="TIPO II",'BASE LIQUIDACION REDEBAN 2025'!$B$3,IF(AD10="TIPO III",'BASE LIQUIDACION REDEBAN 2025'!$B$4,IF(AD10="TIPO IV",'BASE LIQUIDACION REDEBAN 2025'!$B$5,IF(AE10="AEREO",'BASE LIQUIDACION REDEBAN 2025'!$B$6,'BASE LIQUIDACION REDEBAN 2025'!$B$5)))))</f>
        <v>163813.69572160003</v>
      </c>
      <c r="AJ10" s="168">
        <f t="shared" si="1"/>
        <v>163813.69572160003</v>
      </c>
    </row>
    <row r="11" spans="1:42" s="156" customFormat="1" ht="13.9">
      <c r="A11" s="137" t="s">
        <v>68</v>
      </c>
      <c r="B11" s="155" t="str">
        <f>VLOOKUP(A11,'CENTRO DE COSTOS'!A:D,4,FALSE)</f>
        <v>WILLIAM ASDRUBAL ROZO ROZO</v>
      </c>
      <c r="C11" s="155" t="str">
        <f>VLOOKUP(A11,'CENTRO DE COSTOS'!A:D,2,FALSE)</f>
        <v>0004-0004</v>
      </c>
      <c r="D11" s="136">
        <v>11001</v>
      </c>
      <c r="E11" s="136" t="s">
        <v>15424</v>
      </c>
      <c r="F11" s="165" t="s">
        <v>15425</v>
      </c>
      <c r="G11" s="157">
        <v>45806</v>
      </c>
      <c r="H11" s="142">
        <v>45812</v>
      </c>
      <c r="I11" s="157">
        <v>45806</v>
      </c>
      <c r="J11" s="157">
        <v>45811</v>
      </c>
      <c r="K11" s="157">
        <v>45811</v>
      </c>
      <c r="L11" s="138" t="s">
        <v>298</v>
      </c>
      <c r="M11" s="137" t="s">
        <v>68</v>
      </c>
      <c r="N11" s="138" t="s">
        <v>15426</v>
      </c>
      <c r="O11" s="138">
        <v>89275669</v>
      </c>
      <c r="P11" s="140" t="s">
        <v>165</v>
      </c>
      <c r="Q11" s="146" t="s">
        <v>166</v>
      </c>
      <c r="R11" s="159" t="s">
        <v>167</v>
      </c>
      <c r="S11" s="137">
        <v>9999</v>
      </c>
      <c r="T11" s="166" t="s">
        <v>15378</v>
      </c>
      <c r="U11" s="145" t="s">
        <v>169</v>
      </c>
      <c r="V11" s="137" t="s">
        <v>15427</v>
      </c>
      <c r="W11" s="136" t="s">
        <v>1288</v>
      </c>
      <c r="X11" s="136" t="s">
        <v>15428</v>
      </c>
      <c r="Y11" s="160">
        <v>1121771</v>
      </c>
      <c r="Z11" s="136" t="s">
        <v>173</v>
      </c>
      <c r="AA11" s="136">
        <v>1060222</v>
      </c>
      <c r="AB11" s="136" t="s">
        <v>173</v>
      </c>
      <c r="AC11" s="136" t="s">
        <v>15381</v>
      </c>
      <c r="AD11" s="137" t="s">
        <v>25</v>
      </c>
      <c r="AE11" s="143" t="s">
        <v>189</v>
      </c>
      <c r="AF11" s="143" t="s">
        <v>177</v>
      </c>
      <c r="AG11" s="136">
        <v>513</v>
      </c>
      <c r="AH11" s="136">
        <v>1</v>
      </c>
      <c r="AI11" s="167">
        <f>IF(AD11="TIPO I",'BASE LIQUIDACION REDEBAN 2025'!$B$2,IF(AD11="TIPO II",'BASE LIQUIDACION REDEBAN 2025'!$B$3,IF(AD11="TIPO III",'BASE LIQUIDACION REDEBAN 2025'!$B$4,IF(AD11="TIPO IV",'BASE LIQUIDACION REDEBAN 2025'!$B$5,IF(AE11="AEREO",'BASE LIQUIDACION REDEBAN 2025'!$B$6,'BASE LIQUIDACION REDEBAN 2025'!$B$5)))))</f>
        <v>75096.394270399993</v>
      </c>
      <c r="AJ11" s="168">
        <f t="shared" si="1"/>
        <v>75096.394270399993</v>
      </c>
    </row>
    <row r="12" spans="1:42" s="156" customFormat="1" ht="13.9">
      <c r="A12" s="137" t="s">
        <v>99</v>
      </c>
      <c r="B12" s="155" t="str">
        <f>VLOOKUP(A12,'CENTRO DE COSTOS'!A:D,4,FALSE)</f>
        <v>JOSE MAURICIO HERNANDEZ ROJAS</v>
      </c>
      <c r="C12" s="155" t="str">
        <f>VLOOKUP(A12,'CENTRO DE COSTOS'!A:D,2,FALSE)</f>
        <v>0004-0001</v>
      </c>
      <c r="D12" s="136">
        <v>13473</v>
      </c>
      <c r="E12" s="136" t="s">
        <v>15429</v>
      </c>
      <c r="F12" s="165" t="s">
        <v>15430</v>
      </c>
      <c r="G12" s="157">
        <v>45806</v>
      </c>
      <c r="H12" s="142">
        <v>45812</v>
      </c>
      <c r="I12" s="157">
        <v>45806</v>
      </c>
      <c r="J12" s="157">
        <v>45814</v>
      </c>
      <c r="K12" s="157">
        <v>45814</v>
      </c>
      <c r="L12" s="138" t="s">
        <v>364</v>
      </c>
      <c r="M12" s="137" t="s">
        <v>13591</v>
      </c>
      <c r="N12" s="138" t="s">
        <v>15431</v>
      </c>
      <c r="O12" s="138">
        <v>89310998</v>
      </c>
      <c r="P12" s="140" t="s">
        <v>165</v>
      </c>
      <c r="Q12" s="146" t="s">
        <v>166</v>
      </c>
      <c r="R12" s="159" t="s">
        <v>167</v>
      </c>
      <c r="S12" s="137">
        <v>9999</v>
      </c>
      <c r="T12" s="166" t="s">
        <v>15378</v>
      </c>
      <c r="U12" s="145" t="s">
        <v>169</v>
      </c>
      <c r="V12" s="137" t="s">
        <v>15432</v>
      </c>
      <c r="W12" s="136" t="s">
        <v>1645</v>
      </c>
      <c r="X12" s="136" t="s">
        <v>15433</v>
      </c>
      <c r="Y12" s="160">
        <v>1212575</v>
      </c>
      <c r="Z12" s="136" t="s">
        <v>173</v>
      </c>
      <c r="AA12" s="136">
        <v>885009</v>
      </c>
      <c r="AB12" s="136" t="s">
        <v>173</v>
      </c>
      <c r="AC12" s="136" t="s">
        <v>15381</v>
      </c>
      <c r="AD12" s="137" t="s">
        <v>32</v>
      </c>
      <c r="AE12" s="143" t="s">
        <v>189</v>
      </c>
      <c r="AF12" s="143" t="s">
        <v>177</v>
      </c>
      <c r="AG12" s="136">
        <v>9104</v>
      </c>
      <c r="AH12" s="136">
        <v>1</v>
      </c>
      <c r="AI12" s="167">
        <f>IF(AD12="TIPO I",'BASE LIQUIDACION REDEBAN 2025'!$B$2,IF(AD12="TIPO II",'BASE LIQUIDACION REDEBAN 2025'!$B$3,IF(AD12="TIPO III",'BASE LIQUIDACION REDEBAN 2025'!$B$4,IF(AD12="TIPO IV",'BASE LIQUIDACION REDEBAN 2025'!$B$5,IF(AE12="AEREO",'BASE LIQUIDACION REDEBAN 2025'!$B$6,'BASE LIQUIDACION REDEBAN 2025'!$B$5)))))</f>
        <v>504832.64687880001</v>
      </c>
      <c r="AJ12" s="168">
        <f t="shared" si="1"/>
        <v>504832.64687880001</v>
      </c>
    </row>
    <row r="13" spans="1:42" s="156" customFormat="1" ht="13.9">
      <c r="A13" s="137" t="s">
        <v>81</v>
      </c>
      <c r="B13" s="155" t="str">
        <f>VLOOKUP(A13,'CENTRO DE COSTOS'!A:D,4,FALSE)</f>
        <v>MIGUEL JULIÁN HERNÁNDEZ GUARÍN</v>
      </c>
      <c r="C13" s="155" t="str">
        <f>VLOOKUP(A13,'CENTRO DE COSTOS'!A:D,2,FALSE)</f>
        <v>0004-0008</v>
      </c>
      <c r="D13" s="136">
        <v>54001</v>
      </c>
      <c r="E13" s="136" t="s">
        <v>15434</v>
      </c>
      <c r="F13" s="165" t="s">
        <v>15435</v>
      </c>
      <c r="G13" s="157">
        <v>45806</v>
      </c>
      <c r="H13" s="142">
        <v>45812</v>
      </c>
      <c r="I13" s="157">
        <v>45806</v>
      </c>
      <c r="J13" s="157">
        <v>45811</v>
      </c>
      <c r="K13" s="157">
        <v>45811</v>
      </c>
      <c r="L13" s="138" t="s">
        <v>408</v>
      </c>
      <c r="M13" s="137" t="s">
        <v>81</v>
      </c>
      <c r="N13" s="138" t="s">
        <v>15436</v>
      </c>
      <c r="O13" s="138">
        <v>82055641</v>
      </c>
      <c r="P13" s="140" t="s">
        <v>165</v>
      </c>
      <c r="Q13" s="146" t="s">
        <v>166</v>
      </c>
      <c r="R13" s="159" t="s">
        <v>167</v>
      </c>
      <c r="S13" s="137">
        <v>9999</v>
      </c>
      <c r="T13" s="166" t="s">
        <v>15378</v>
      </c>
      <c r="U13" s="145" t="s">
        <v>169</v>
      </c>
      <c r="V13" s="137" t="s">
        <v>15437</v>
      </c>
      <c r="W13" s="136" t="s">
        <v>846</v>
      </c>
      <c r="X13" s="136" t="s">
        <v>15438</v>
      </c>
      <c r="Y13" s="160">
        <v>1072341</v>
      </c>
      <c r="Z13" s="136" t="s">
        <v>173</v>
      </c>
      <c r="AA13" s="136">
        <v>1034635</v>
      </c>
      <c r="AB13" s="136" t="s">
        <v>173</v>
      </c>
      <c r="AC13" s="136" t="s">
        <v>15381</v>
      </c>
      <c r="AD13" s="137" t="s">
        <v>25</v>
      </c>
      <c r="AE13" s="143" t="s">
        <v>189</v>
      </c>
      <c r="AF13" s="143" t="s">
        <v>177</v>
      </c>
      <c r="AG13" s="136">
        <v>5112</v>
      </c>
      <c r="AH13" s="136">
        <v>1</v>
      </c>
      <c r="AI13" s="167">
        <f>IF(AD13="TIPO I",'BASE LIQUIDACION REDEBAN 2025'!$B$2,IF(AD13="TIPO II",'BASE LIQUIDACION REDEBAN 2025'!$B$3,IF(AD13="TIPO III",'BASE LIQUIDACION REDEBAN 2025'!$B$4,IF(AD13="TIPO IV",'BASE LIQUIDACION REDEBAN 2025'!$B$5,IF(AE13="AEREO",'BASE LIQUIDACION REDEBAN 2025'!$B$6,'BASE LIQUIDACION REDEBAN 2025'!$B$5)))))</f>
        <v>75096.394270399993</v>
      </c>
      <c r="AJ13" s="168">
        <f t="shared" si="1"/>
        <v>75096.394270399993</v>
      </c>
    </row>
    <row r="14" spans="1:42" s="156" customFormat="1" ht="13.9">
      <c r="A14" s="137" t="s">
        <v>68</v>
      </c>
      <c r="B14" s="155" t="str">
        <f>VLOOKUP(A14,'CENTRO DE COSTOS'!A:D,4,FALSE)</f>
        <v>WILLIAM ASDRUBAL ROZO ROZO</v>
      </c>
      <c r="C14" s="155" t="str">
        <f>VLOOKUP(A14,'CENTRO DE COSTOS'!A:D,2,FALSE)</f>
        <v>0004-0004</v>
      </c>
      <c r="D14" s="136">
        <v>11001</v>
      </c>
      <c r="E14" s="136" t="s">
        <v>15439</v>
      </c>
      <c r="F14" s="165" t="s">
        <v>15440</v>
      </c>
      <c r="G14" s="157">
        <v>45806</v>
      </c>
      <c r="H14" s="142">
        <v>45812</v>
      </c>
      <c r="I14" s="157">
        <v>45806</v>
      </c>
      <c r="J14" s="157">
        <v>45811</v>
      </c>
      <c r="K14" s="157">
        <v>45811</v>
      </c>
      <c r="L14" s="138" t="s">
        <v>298</v>
      </c>
      <c r="M14" s="137" t="s">
        <v>68</v>
      </c>
      <c r="N14" s="138" t="s">
        <v>15441</v>
      </c>
      <c r="O14" s="138">
        <v>40533341</v>
      </c>
      <c r="P14" s="140" t="s">
        <v>165</v>
      </c>
      <c r="Q14" s="146" t="s">
        <v>166</v>
      </c>
      <c r="R14" s="159" t="s">
        <v>167</v>
      </c>
      <c r="S14" s="137">
        <v>9999</v>
      </c>
      <c r="T14" s="166" t="s">
        <v>15378</v>
      </c>
      <c r="U14" s="145" t="s">
        <v>169</v>
      </c>
      <c r="V14" s="137" t="s">
        <v>15442</v>
      </c>
      <c r="W14" s="136" t="s">
        <v>435</v>
      </c>
      <c r="X14" s="136" t="s">
        <v>15443</v>
      </c>
      <c r="Y14" s="160">
        <v>1074145</v>
      </c>
      <c r="Z14" s="136" t="s">
        <v>173</v>
      </c>
      <c r="AA14" s="136">
        <v>1097276</v>
      </c>
      <c r="AB14" s="136" t="s">
        <v>173</v>
      </c>
      <c r="AC14" s="136" t="s">
        <v>15381</v>
      </c>
      <c r="AD14" s="137" t="s">
        <v>25</v>
      </c>
      <c r="AE14" s="143" t="s">
        <v>189</v>
      </c>
      <c r="AF14" s="143" t="s">
        <v>177</v>
      </c>
      <c r="AG14" s="136">
        <v>8237</v>
      </c>
      <c r="AH14" s="136">
        <v>1</v>
      </c>
      <c r="AI14" s="167">
        <f>IF(AD14="TIPO I",'BASE LIQUIDACION REDEBAN 2025'!$B$2,IF(AD14="TIPO II",'BASE LIQUIDACION REDEBAN 2025'!$B$3,IF(AD14="TIPO III",'BASE LIQUIDACION REDEBAN 2025'!$B$4,IF(AD14="TIPO IV",'BASE LIQUIDACION REDEBAN 2025'!$B$5,IF(AE14="AEREO",'BASE LIQUIDACION REDEBAN 2025'!$B$6,'BASE LIQUIDACION REDEBAN 2025'!$B$5)))))</f>
        <v>75096.394270399993</v>
      </c>
      <c r="AJ14" s="168">
        <f t="shared" si="1"/>
        <v>75096.394270399993</v>
      </c>
    </row>
    <row r="15" spans="1:42" s="156" customFormat="1" ht="13.9">
      <c r="A15" s="137" t="s">
        <v>68</v>
      </c>
      <c r="B15" s="155" t="str">
        <f>VLOOKUP(A15,'CENTRO DE COSTOS'!A:D,4,FALSE)</f>
        <v>WILLIAM ASDRUBAL ROZO ROZO</v>
      </c>
      <c r="C15" s="155" t="str">
        <f>VLOOKUP(A15,'CENTRO DE COSTOS'!A:D,2,FALSE)</f>
        <v>0004-0004</v>
      </c>
      <c r="D15" s="136">
        <v>25899</v>
      </c>
      <c r="E15" s="136" t="s">
        <v>15444</v>
      </c>
      <c r="F15" s="165" t="s">
        <v>15445</v>
      </c>
      <c r="G15" s="157">
        <v>45806</v>
      </c>
      <c r="H15" s="142">
        <v>45812</v>
      </c>
      <c r="I15" s="157">
        <v>45806</v>
      </c>
      <c r="J15" s="157">
        <v>45812</v>
      </c>
      <c r="K15" s="157">
        <v>45812</v>
      </c>
      <c r="L15" s="138" t="s">
        <v>298</v>
      </c>
      <c r="M15" s="137" t="s">
        <v>2689</v>
      </c>
      <c r="N15" s="138" t="s">
        <v>15446</v>
      </c>
      <c r="O15" s="138">
        <v>25527581</v>
      </c>
      <c r="P15" s="140" t="s">
        <v>165</v>
      </c>
      <c r="Q15" s="146" t="s">
        <v>166</v>
      </c>
      <c r="R15" s="159" t="s">
        <v>167</v>
      </c>
      <c r="S15" s="137">
        <v>9999</v>
      </c>
      <c r="T15" s="166" t="s">
        <v>15378</v>
      </c>
      <c r="U15" s="145" t="s">
        <v>169</v>
      </c>
      <c r="V15" s="137" t="s">
        <v>15447</v>
      </c>
      <c r="W15" s="136" t="s">
        <v>326</v>
      </c>
      <c r="X15" s="136" t="s">
        <v>15448</v>
      </c>
      <c r="Y15" s="160">
        <v>254762</v>
      </c>
      <c r="Z15" s="136" t="s">
        <v>173</v>
      </c>
      <c r="AA15" s="136">
        <v>1110463</v>
      </c>
      <c r="AB15" s="136" t="s">
        <v>173</v>
      </c>
      <c r="AC15" s="136" t="s">
        <v>15381</v>
      </c>
      <c r="AD15" s="137" t="s">
        <v>28</v>
      </c>
      <c r="AE15" s="143" t="s">
        <v>189</v>
      </c>
      <c r="AF15" s="143" t="s">
        <v>177</v>
      </c>
      <c r="AG15" s="136">
        <v>8318</v>
      </c>
      <c r="AH15" s="136">
        <v>1</v>
      </c>
      <c r="AI15" s="167">
        <f>IF(AD15="TIPO I",'BASE LIQUIDACION REDEBAN 2025'!$B$2,IF(AD15="TIPO II",'BASE LIQUIDACION REDEBAN 2025'!$B$3,IF(AD15="TIPO III",'BASE LIQUIDACION REDEBAN 2025'!$B$4,IF(AD15="TIPO IV",'BASE LIQUIDACION REDEBAN 2025'!$B$5,IF(AE15="AEREO",'BASE LIQUIDACION REDEBAN 2025'!$B$6,'BASE LIQUIDACION REDEBAN 2025'!$B$5)))))</f>
        <v>163813.69572160003</v>
      </c>
      <c r="AJ15" s="168">
        <f t="shared" si="1"/>
        <v>163813.69572160003</v>
      </c>
    </row>
    <row r="16" spans="1:42" s="156" customFormat="1" ht="13.9">
      <c r="A16" s="137" t="s">
        <v>76</v>
      </c>
      <c r="B16" s="155" t="str">
        <f>VLOOKUP(A16,'CENTRO DE COSTOS'!A:D,4,FALSE)</f>
        <v>DIEGO FERNANDO HENAO CARDONA</v>
      </c>
      <c r="C16" s="155" t="str">
        <f>VLOOKUP(A16,'CENTRO DE COSTOS'!A:D,2,FALSE)</f>
        <v>0004-0003</v>
      </c>
      <c r="D16" s="136">
        <v>76520</v>
      </c>
      <c r="E16" s="136" t="s">
        <v>15449</v>
      </c>
      <c r="F16" s="165" t="s">
        <v>15450</v>
      </c>
      <c r="G16" s="157">
        <v>45806</v>
      </c>
      <c r="H16" s="142">
        <v>45812</v>
      </c>
      <c r="I16" s="157">
        <v>45806</v>
      </c>
      <c r="J16" s="157">
        <v>45811</v>
      </c>
      <c r="K16" s="157">
        <v>45811</v>
      </c>
      <c r="L16" s="138" t="s">
        <v>230</v>
      </c>
      <c r="M16" s="137" t="s">
        <v>754</v>
      </c>
      <c r="N16" s="138" t="s">
        <v>15451</v>
      </c>
      <c r="O16" s="138">
        <v>17759432</v>
      </c>
      <c r="P16" s="140" t="s">
        <v>165</v>
      </c>
      <c r="Q16" s="146" t="s">
        <v>166</v>
      </c>
      <c r="R16" s="159" t="s">
        <v>167</v>
      </c>
      <c r="S16" s="137">
        <v>9999</v>
      </c>
      <c r="T16" s="166" t="s">
        <v>15378</v>
      </c>
      <c r="U16" s="145" t="s">
        <v>169</v>
      </c>
      <c r="V16" s="137" t="s">
        <v>15452</v>
      </c>
      <c r="W16" s="136" t="s">
        <v>2428</v>
      </c>
      <c r="X16" s="136" t="s">
        <v>15453</v>
      </c>
      <c r="Y16" s="160">
        <v>960794</v>
      </c>
      <c r="Z16" s="136" t="s">
        <v>173</v>
      </c>
      <c r="AA16" s="136">
        <v>536319</v>
      </c>
      <c r="AB16" s="136" t="s">
        <v>173</v>
      </c>
      <c r="AC16" s="136" t="s">
        <v>15454</v>
      </c>
      <c r="AD16" s="137" t="s">
        <v>25</v>
      </c>
      <c r="AE16" s="143" t="s">
        <v>189</v>
      </c>
      <c r="AF16" s="143" t="s">
        <v>177</v>
      </c>
      <c r="AG16" s="136">
        <v>9254</v>
      </c>
      <c r="AH16" s="136">
        <v>1</v>
      </c>
      <c r="AI16" s="167">
        <f>IF(AD16="TIPO I",'BASE LIQUIDACION REDEBAN 2025'!$B$2,IF(AD16="TIPO II",'BASE LIQUIDACION REDEBAN 2025'!$B$3,IF(AD16="TIPO III",'BASE LIQUIDACION REDEBAN 2025'!$B$4,IF(AD16="TIPO IV",'BASE LIQUIDACION REDEBAN 2025'!$B$5,IF(AE16="AEREO",'BASE LIQUIDACION REDEBAN 2025'!$B$6,'BASE LIQUIDACION REDEBAN 2025'!$B$5)))))</f>
        <v>75096.394270399993</v>
      </c>
      <c r="AJ16" s="168">
        <f t="shared" si="1"/>
        <v>75096.394270399993</v>
      </c>
    </row>
    <row r="17" spans="1:36" s="156" customFormat="1" ht="13.9">
      <c r="A17" s="137" t="s">
        <v>68</v>
      </c>
      <c r="B17" s="155" t="str">
        <f>VLOOKUP(A17,'CENTRO DE COSTOS'!A:D,4,FALSE)</f>
        <v>WILLIAM ASDRUBAL ROZO ROZO</v>
      </c>
      <c r="C17" s="155" t="str">
        <f>VLOOKUP(A17,'CENTRO DE COSTOS'!A:D,2,FALSE)</f>
        <v>0004-0004</v>
      </c>
      <c r="D17" s="136">
        <v>11001</v>
      </c>
      <c r="E17" s="136" t="s">
        <v>15455</v>
      </c>
      <c r="F17" s="165" t="s">
        <v>15456</v>
      </c>
      <c r="G17" s="157">
        <v>45806</v>
      </c>
      <c r="H17" s="142">
        <v>45812</v>
      </c>
      <c r="I17" s="157">
        <v>45806</v>
      </c>
      <c r="J17" s="157">
        <v>45812</v>
      </c>
      <c r="K17" s="157">
        <v>45812</v>
      </c>
      <c r="L17" s="138" t="s">
        <v>298</v>
      </c>
      <c r="M17" s="137" t="s">
        <v>68</v>
      </c>
      <c r="N17" s="138" t="s">
        <v>15457</v>
      </c>
      <c r="O17" s="138">
        <v>21137039</v>
      </c>
      <c r="P17" s="140" t="s">
        <v>165</v>
      </c>
      <c r="Q17" s="146" t="s">
        <v>166</v>
      </c>
      <c r="R17" s="159" t="s">
        <v>167</v>
      </c>
      <c r="S17" s="137">
        <v>9999</v>
      </c>
      <c r="T17" s="166" t="s">
        <v>15378</v>
      </c>
      <c r="U17" s="145" t="s">
        <v>169</v>
      </c>
      <c r="V17" s="137" t="s">
        <v>15458</v>
      </c>
      <c r="W17" s="136" t="s">
        <v>656</v>
      </c>
      <c r="X17" s="136" t="s">
        <v>15459</v>
      </c>
      <c r="Y17" s="160" t="s">
        <v>15460</v>
      </c>
      <c r="Z17" s="136" t="s">
        <v>173</v>
      </c>
      <c r="AA17" s="136" t="s">
        <v>15461</v>
      </c>
      <c r="AB17" s="136" t="s">
        <v>173</v>
      </c>
      <c r="AC17" s="136" t="s">
        <v>174</v>
      </c>
      <c r="AD17" s="137" t="s">
        <v>25</v>
      </c>
      <c r="AE17" s="143" t="s">
        <v>189</v>
      </c>
      <c r="AF17" s="143" t="s">
        <v>177</v>
      </c>
      <c r="AG17" s="136" t="s">
        <v>15462</v>
      </c>
      <c r="AH17" s="136">
        <v>1</v>
      </c>
      <c r="AI17" s="167">
        <f>IF(AD17="TIPO I",'BASE LIQUIDACION REDEBAN 2025'!$B$2,IF(AD17="TIPO II",'BASE LIQUIDACION REDEBAN 2025'!$B$3,IF(AD17="TIPO III",'BASE LIQUIDACION REDEBAN 2025'!$B$4,IF(AD17="TIPO IV",'BASE LIQUIDACION REDEBAN 2025'!$B$5,IF(AE17="AEREO",'BASE LIQUIDACION REDEBAN 2025'!$B$6,'BASE LIQUIDACION REDEBAN 2025'!$B$5)))))</f>
        <v>75096.394270399993</v>
      </c>
      <c r="AJ17" s="168">
        <f t="shared" si="1"/>
        <v>75096.394270399993</v>
      </c>
    </row>
    <row r="18" spans="1:36" s="156" customFormat="1" ht="13.9">
      <c r="A18" s="137" t="s">
        <v>68</v>
      </c>
      <c r="B18" s="155" t="str">
        <f>VLOOKUP(A18,'CENTRO DE COSTOS'!A:D,4,FALSE)</f>
        <v>WILLIAM ASDRUBAL ROZO ROZO</v>
      </c>
      <c r="C18" s="155" t="str">
        <f>VLOOKUP(A18,'CENTRO DE COSTOS'!A:D,2,FALSE)</f>
        <v>0004-0004</v>
      </c>
      <c r="D18" s="136">
        <v>25430</v>
      </c>
      <c r="E18" s="136" t="s">
        <v>15463</v>
      </c>
      <c r="F18" s="165" t="s">
        <v>15464</v>
      </c>
      <c r="G18" s="157">
        <v>45806</v>
      </c>
      <c r="H18" s="142">
        <v>45812</v>
      </c>
      <c r="I18" s="157">
        <v>45806</v>
      </c>
      <c r="J18" s="157">
        <v>45812</v>
      </c>
      <c r="K18" s="157">
        <v>45812</v>
      </c>
      <c r="L18" s="138" t="s">
        <v>298</v>
      </c>
      <c r="M18" s="137" t="s">
        <v>2665</v>
      </c>
      <c r="N18" s="138" t="s">
        <v>15465</v>
      </c>
      <c r="O18" s="138">
        <v>87838798</v>
      </c>
      <c r="P18" s="140" t="s">
        <v>165</v>
      </c>
      <c r="Q18" s="146" t="s">
        <v>166</v>
      </c>
      <c r="R18" s="159" t="s">
        <v>167</v>
      </c>
      <c r="S18" s="137">
        <v>9999</v>
      </c>
      <c r="T18" s="166" t="s">
        <v>15378</v>
      </c>
      <c r="U18" s="145" t="s">
        <v>169</v>
      </c>
      <c r="V18" s="137" t="s">
        <v>15466</v>
      </c>
      <c r="W18" s="136" t="s">
        <v>656</v>
      </c>
      <c r="X18" s="136" t="s">
        <v>15467</v>
      </c>
      <c r="Y18" s="160">
        <v>1016106</v>
      </c>
      <c r="Z18" s="136" t="s">
        <v>173</v>
      </c>
      <c r="AA18" s="136">
        <v>876301</v>
      </c>
      <c r="AB18" s="136" t="s">
        <v>173</v>
      </c>
      <c r="AC18" s="136" t="s">
        <v>15381</v>
      </c>
      <c r="AD18" s="137" t="s">
        <v>28</v>
      </c>
      <c r="AE18" s="143" t="s">
        <v>189</v>
      </c>
      <c r="AF18" s="143" t="s">
        <v>177</v>
      </c>
      <c r="AG18" s="136">
        <v>2436</v>
      </c>
      <c r="AH18" s="136">
        <v>1</v>
      </c>
      <c r="AI18" s="167">
        <f>IF(AD18="TIPO I",'BASE LIQUIDACION REDEBAN 2025'!$B$2,IF(AD18="TIPO II",'BASE LIQUIDACION REDEBAN 2025'!$B$3,IF(AD18="TIPO III",'BASE LIQUIDACION REDEBAN 2025'!$B$4,IF(AD18="TIPO IV",'BASE LIQUIDACION REDEBAN 2025'!$B$5,IF(AE18="AEREO",'BASE LIQUIDACION REDEBAN 2025'!$B$6,'BASE LIQUIDACION REDEBAN 2025'!$B$5)))))</f>
        <v>163813.69572160003</v>
      </c>
      <c r="AJ18" s="168">
        <f t="shared" si="1"/>
        <v>163813.69572160003</v>
      </c>
    </row>
    <row r="19" spans="1:36" s="156" customFormat="1" ht="13.9">
      <c r="A19" s="137" t="s">
        <v>101</v>
      </c>
      <c r="B19" s="155" t="str">
        <f>VLOOKUP(A19,'CENTRO DE COSTOS'!A:D,4,FALSE)</f>
        <v>KEVIN ALEXIS CORZO BUSTOS</v>
      </c>
      <c r="C19" s="155" t="str">
        <f>VLOOKUP(A19,'CENTRO DE COSTOS'!A:D,2,FALSE)</f>
        <v>0004-0007</v>
      </c>
      <c r="D19" s="136">
        <v>85001</v>
      </c>
      <c r="E19" s="136" t="s">
        <v>15468</v>
      </c>
      <c r="F19" s="165" t="s">
        <v>15469</v>
      </c>
      <c r="G19" s="157">
        <v>45806</v>
      </c>
      <c r="H19" s="142">
        <v>45812</v>
      </c>
      <c r="I19" s="157">
        <v>45806</v>
      </c>
      <c r="J19" s="157">
        <v>45811</v>
      </c>
      <c r="K19" s="157">
        <v>45811</v>
      </c>
      <c r="L19" s="138" t="s">
        <v>1934</v>
      </c>
      <c r="M19" s="137" t="s">
        <v>101</v>
      </c>
      <c r="N19" s="138" t="s">
        <v>15470</v>
      </c>
      <c r="O19" s="138">
        <v>21375985</v>
      </c>
      <c r="P19" s="140" t="s">
        <v>165</v>
      </c>
      <c r="Q19" s="146" t="s">
        <v>166</v>
      </c>
      <c r="R19" s="159" t="s">
        <v>167</v>
      </c>
      <c r="S19" s="137">
        <v>9999</v>
      </c>
      <c r="T19" s="166" t="s">
        <v>15378</v>
      </c>
      <c r="U19" s="145" t="s">
        <v>169</v>
      </c>
      <c r="V19" s="137" t="s">
        <v>15471</v>
      </c>
      <c r="W19" s="136" t="s">
        <v>2183</v>
      </c>
      <c r="X19" s="136" t="s">
        <v>15472</v>
      </c>
      <c r="Y19" s="160">
        <v>1031023</v>
      </c>
      <c r="Z19" s="136">
        <v>251743</v>
      </c>
      <c r="AA19" s="136">
        <v>522710</v>
      </c>
      <c r="AB19" s="136" t="s">
        <v>173</v>
      </c>
      <c r="AC19" s="136" t="s">
        <v>15381</v>
      </c>
      <c r="AD19" s="137" t="s">
        <v>25</v>
      </c>
      <c r="AE19" s="143" t="s">
        <v>189</v>
      </c>
      <c r="AF19" s="143" t="s">
        <v>177</v>
      </c>
      <c r="AG19" s="136">
        <v>3774</v>
      </c>
      <c r="AH19" s="136">
        <v>1</v>
      </c>
      <c r="AI19" s="167">
        <f>IF(AD19="TIPO I",'BASE LIQUIDACION REDEBAN 2025'!$B$2,IF(AD19="TIPO II",'BASE LIQUIDACION REDEBAN 2025'!$B$3,IF(AD19="TIPO III",'BASE LIQUIDACION REDEBAN 2025'!$B$4,IF(AD19="TIPO IV",'BASE LIQUIDACION REDEBAN 2025'!$B$5,IF(AE19="AEREO",'BASE LIQUIDACION REDEBAN 2025'!$B$6,'BASE LIQUIDACION REDEBAN 2025'!$B$5)))))</f>
        <v>75096.394270399993</v>
      </c>
      <c r="AJ19" s="168">
        <f t="shared" si="1"/>
        <v>75096.394270399993</v>
      </c>
    </row>
    <row r="20" spans="1:36" s="156" customFormat="1" ht="13.9">
      <c r="A20" s="137" t="s">
        <v>76</v>
      </c>
      <c r="B20" s="155" t="str">
        <f>VLOOKUP(A20,'CENTRO DE COSTOS'!A:D,4,FALSE)</f>
        <v>DIEGO FERNANDO HENAO CARDONA</v>
      </c>
      <c r="C20" s="155" t="str">
        <f>VLOOKUP(A20,'CENTRO DE COSTOS'!A:D,2,FALSE)</f>
        <v>0004-0003</v>
      </c>
      <c r="D20" s="136">
        <v>19698</v>
      </c>
      <c r="E20" s="136" t="s">
        <v>15473</v>
      </c>
      <c r="F20" s="165" t="s">
        <v>15474</v>
      </c>
      <c r="G20" s="157">
        <v>45806</v>
      </c>
      <c r="H20" s="142">
        <v>45812</v>
      </c>
      <c r="I20" s="157">
        <v>45806</v>
      </c>
      <c r="J20" s="157">
        <v>45812</v>
      </c>
      <c r="K20" s="157">
        <v>45812</v>
      </c>
      <c r="L20" s="138" t="s">
        <v>200</v>
      </c>
      <c r="M20" s="137" t="s">
        <v>1232</v>
      </c>
      <c r="N20" s="138" t="s">
        <v>15475</v>
      </c>
      <c r="O20" s="138">
        <v>14091466</v>
      </c>
      <c r="P20" s="140" t="s">
        <v>165</v>
      </c>
      <c r="Q20" s="146" t="s">
        <v>166</v>
      </c>
      <c r="R20" s="159" t="s">
        <v>167</v>
      </c>
      <c r="S20" s="137">
        <v>9999</v>
      </c>
      <c r="T20" s="166" t="s">
        <v>15378</v>
      </c>
      <c r="U20" s="145" t="s">
        <v>169</v>
      </c>
      <c r="V20" s="137" t="s">
        <v>15476</v>
      </c>
      <c r="W20" s="136" t="s">
        <v>1025</v>
      </c>
      <c r="X20" s="136" t="s">
        <v>15477</v>
      </c>
      <c r="Y20" s="160">
        <v>916850</v>
      </c>
      <c r="Z20" s="136" t="s">
        <v>173</v>
      </c>
      <c r="AA20" s="136">
        <v>876878</v>
      </c>
      <c r="AB20" s="136" t="s">
        <v>173</v>
      </c>
      <c r="AC20" s="136" t="s">
        <v>15381</v>
      </c>
      <c r="AD20" s="137" t="s">
        <v>28</v>
      </c>
      <c r="AE20" s="143" t="s">
        <v>189</v>
      </c>
      <c r="AF20" s="143" t="s">
        <v>177</v>
      </c>
      <c r="AG20" s="136">
        <v>7635</v>
      </c>
      <c r="AH20" s="136">
        <v>1</v>
      </c>
      <c r="AI20" s="167">
        <f>IF(AD20="TIPO I",'BASE LIQUIDACION REDEBAN 2025'!$B$2,IF(AD20="TIPO II",'BASE LIQUIDACION REDEBAN 2025'!$B$3,IF(AD20="TIPO III",'BASE LIQUIDACION REDEBAN 2025'!$B$4,IF(AD20="TIPO IV",'BASE LIQUIDACION REDEBAN 2025'!$B$5,IF(AE20="AEREO",'BASE LIQUIDACION REDEBAN 2025'!$B$6,'BASE LIQUIDACION REDEBAN 2025'!$B$5)))))</f>
        <v>163813.69572160003</v>
      </c>
      <c r="AJ20" s="168">
        <f t="shared" si="1"/>
        <v>163813.69572160003</v>
      </c>
    </row>
    <row r="21" spans="1:36" s="156" customFormat="1" ht="13.9">
      <c r="A21" s="137" t="s">
        <v>93</v>
      </c>
      <c r="B21" s="155" t="str">
        <f>VLOOKUP(A21,'CENTRO DE COSTOS'!A:D,4,FALSE)</f>
        <v>DIEGO FERNANDO HENAO CARDONA</v>
      </c>
      <c r="C21" s="155" t="str">
        <f>VLOOKUP(A21,'CENTRO DE COSTOS'!A:D,2,FALSE)</f>
        <v>0004-0003</v>
      </c>
      <c r="D21" s="136">
        <v>52399</v>
      </c>
      <c r="E21" s="136" t="s">
        <v>15478</v>
      </c>
      <c r="F21" s="165" t="s">
        <v>15479</v>
      </c>
      <c r="G21" s="157">
        <v>45806</v>
      </c>
      <c r="H21" s="142">
        <v>45812</v>
      </c>
      <c r="I21" s="157">
        <v>45806</v>
      </c>
      <c r="J21" s="157">
        <v>45811</v>
      </c>
      <c r="K21" s="157">
        <v>45811</v>
      </c>
      <c r="L21" s="138" t="s">
        <v>162</v>
      </c>
      <c r="M21" s="137" t="s">
        <v>599</v>
      </c>
      <c r="N21" s="138" t="s">
        <v>15480</v>
      </c>
      <c r="O21" s="138">
        <v>22296354</v>
      </c>
      <c r="P21" s="140" t="s">
        <v>165</v>
      </c>
      <c r="Q21" s="146" t="s">
        <v>166</v>
      </c>
      <c r="R21" s="159" t="s">
        <v>167</v>
      </c>
      <c r="S21" s="137">
        <v>9999</v>
      </c>
      <c r="T21" s="166" t="s">
        <v>15378</v>
      </c>
      <c r="U21" s="145" t="s">
        <v>169</v>
      </c>
      <c r="V21" s="137" t="s">
        <v>15481</v>
      </c>
      <c r="W21" s="136" t="s">
        <v>740</v>
      </c>
      <c r="X21" s="136" t="s">
        <v>15482</v>
      </c>
      <c r="Y21" s="160">
        <v>250154</v>
      </c>
      <c r="Z21" s="136" t="s">
        <v>173</v>
      </c>
      <c r="AA21" s="136">
        <v>523505</v>
      </c>
      <c r="AB21" s="136" t="s">
        <v>173</v>
      </c>
      <c r="AC21" s="136" t="s">
        <v>15381</v>
      </c>
      <c r="AD21" s="137" t="s">
        <v>30</v>
      </c>
      <c r="AE21" s="143" t="s">
        <v>189</v>
      </c>
      <c r="AF21" s="143" t="s">
        <v>177</v>
      </c>
      <c r="AG21" s="136">
        <v>5576</v>
      </c>
      <c r="AH21" s="136">
        <v>1</v>
      </c>
      <c r="AI21" s="167">
        <f>IF(AD21="TIPO I",'BASE LIQUIDACION REDEBAN 2025'!$B$2,IF(AD21="TIPO II",'BASE LIQUIDACION REDEBAN 2025'!$B$3,IF(AD21="TIPO III",'BASE LIQUIDACION REDEBAN 2025'!$B$4,IF(AD21="TIPO IV",'BASE LIQUIDACION REDEBAN 2025'!$B$5,IF(AE21="AEREO",'BASE LIQUIDACION REDEBAN 2025'!$B$6,'BASE LIQUIDACION REDEBAN 2025'!$B$5)))))</f>
        <v>275728.78077800001</v>
      </c>
      <c r="AJ21" s="168">
        <f t="shared" si="1"/>
        <v>275728.78077800001</v>
      </c>
    </row>
    <row r="22" spans="1:36" s="156" customFormat="1" ht="13.9">
      <c r="A22" s="137" t="s">
        <v>60</v>
      </c>
      <c r="B22" s="155" t="str">
        <f>VLOOKUP(A22,'CENTRO DE COSTOS'!A:D,4,FALSE)</f>
        <v>JUAN SEBASTIÁN RÍOS CASTRILLÓN</v>
      </c>
      <c r="C22" s="155" t="str">
        <f>VLOOKUP(A22,'CENTRO DE COSTOS'!A:D,2,FALSE)</f>
        <v>0004-0005</v>
      </c>
      <c r="D22" s="136">
        <v>5665</v>
      </c>
      <c r="E22" s="136" t="s">
        <v>15483</v>
      </c>
      <c r="F22" s="165" t="s">
        <v>15484</v>
      </c>
      <c r="G22" s="157">
        <v>45807</v>
      </c>
      <c r="H22" s="142">
        <v>45813</v>
      </c>
      <c r="I22" s="157">
        <v>45807</v>
      </c>
      <c r="J22" s="157">
        <v>45813</v>
      </c>
      <c r="K22" s="157">
        <v>45813</v>
      </c>
      <c r="L22" s="138" t="s">
        <v>290</v>
      </c>
      <c r="M22" s="137" t="s">
        <v>3794</v>
      </c>
      <c r="N22" s="138" t="s">
        <v>15485</v>
      </c>
      <c r="O22" s="138">
        <v>89177781</v>
      </c>
      <c r="P22" s="140" t="s">
        <v>165</v>
      </c>
      <c r="Q22" s="146" t="s">
        <v>166</v>
      </c>
      <c r="R22" s="159" t="s">
        <v>167</v>
      </c>
      <c r="S22" s="137">
        <v>9999</v>
      </c>
      <c r="T22" s="166" t="s">
        <v>15378</v>
      </c>
      <c r="U22" s="145" t="s">
        <v>169</v>
      </c>
      <c r="V22" s="137" t="s">
        <v>15486</v>
      </c>
      <c r="W22" s="136" t="s">
        <v>354</v>
      </c>
      <c r="X22" s="136" t="s">
        <v>15487</v>
      </c>
      <c r="Y22" s="160">
        <v>278859</v>
      </c>
      <c r="Z22" s="136" t="s">
        <v>173</v>
      </c>
      <c r="AA22" s="136">
        <v>1239601</v>
      </c>
      <c r="AB22" s="136" t="s">
        <v>173</v>
      </c>
      <c r="AC22" s="136" t="s">
        <v>15381</v>
      </c>
      <c r="AD22" s="137" t="s">
        <v>30</v>
      </c>
      <c r="AE22" s="143" t="s">
        <v>189</v>
      </c>
      <c r="AF22" s="143" t="s">
        <v>177</v>
      </c>
      <c r="AG22" s="136">
        <v>7551</v>
      </c>
      <c r="AH22" s="136">
        <v>1</v>
      </c>
      <c r="AI22" s="167">
        <f>IF(AD22="TIPO I",'BASE LIQUIDACION REDEBAN 2025'!$B$2,IF(AD22="TIPO II",'BASE LIQUIDACION REDEBAN 2025'!$B$3,IF(AD22="TIPO III",'BASE LIQUIDACION REDEBAN 2025'!$B$4,IF(AD22="TIPO IV",'BASE LIQUIDACION REDEBAN 2025'!$B$5,IF(AE22="AEREO",'BASE LIQUIDACION REDEBAN 2025'!$B$6,'BASE LIQUIDACION REDEBAN 2025'!$B$5)))))</f>
        <v>275728.78077800001</v>
      </c>
      <c r="AJ22" s="168">
        <f t="shared" si="1"/>
        <v>275728.78077800001</v>
      </c>
    </row>
    <row r="23" spans="1:36" s="156" customFormat="1" ht="13.9">
      <c r="A23" s="137" t="s">
        <v>97</v>
      </c>
      <c r="B23" s="155" t="str">
        <f>VLOOKUP(A23,'CENTRO DE COSTOS'!A:D,4,FALSE)</f>
        <v>JOSE MAURICIO HERNANDEZ ROJAS</v>
      </c>
      <c r="C23" s="155" t="str">
        <f>VLOOKUP(A23,'CENTRO DE COSTOS'!A:D,2,FALSE)</f>
        <v>0004-0001</v>
      </c>
      <c r="D23" s="136">
        <v>70215</v>
      </c>
      <c r="E23" s="136" t="s">
        <v>15488</v>
      </c>
      <c r="F23" s="165" t="s">
        <v>15489</v>
      </c>
      <c r="G23" s="157">
        <v>45807</v>
      </c>
      <c r="H23" s="142">
        <v>45813</v>
      </c>
      <c r="I23" s="157">
        <v>45807</v>
      </c>
      <c r="J23" s="157">
        <v>45812</v>
      </c>
      <c r="K23" s="157">
        <v>45812</v>
      </c>
      <c r="L23" s="138" t="s">
        <v>730</v>
      </c>
      <c r="M23" s="137" t="s">
        <v>6450</v>
      </c>
      <c r="N23" s="138" t="s">
        <v>15490</v>
      </c>
      <c r="O23" s="138">
        <v>89179640</v>
      </c>
      <c r="P23" s="140" t="s">
        <v>165</v>
      </c>
      <c r="Q23" s="146" t="s">
        <v>166</v>
      </c>
      <c r="R23" s="159" t="s">
        <v>167</v>
      </c>
      <c r="S23" s="137">
        <v>9999</v>
      </c>
      <c r="T23" s="166" t="s">
        <v>15378</v>
      </c>
      <c r="U23" s="145" t="s">
        <v>169</v>
      </c>
      <c r="V23" s="137" t="s">
        <v>15491</v>
      </c>
      <c r="W23" s="136" t="s">
        <v>733</v>
      </c>
      <c r="X23" s="136" t="s">
        <v>15492</v>
      </c>
      <c r="Y23" s="160">
        <v>1074752</v>
      </c>
      <c r="Z23" s="136" t="s">
        <v>173</v>
      </c>
      <c r="AA23" s="136">
        <v>884919</v>
      </c>
      <c r="AB23" s="136" t="s">
        <v>173</v>
      </c>
      <c r="AC23" s="136" t="s">
        <v>15381</v>
      </c>
      <c r="AD23" s="137" t="s">
        <v>28</v>
      </c>
      <c r="AE23" s="143" t="s">
        <v>189</v>
      </c>
      <c r="AF23" s="143" t="s">
        <v>177</v>
      </c>
      <c r="AG23" s="136">
        <v>924</v>
      </c>
      <c r="AH23" s="136">
        <v>1</v>
      </c>
      <c r="AI23" s="167">
        <f>IF(AD23="TIPO I",'BASE LIQUIDACION REDEBAN 2025'!$B$2,IF(AD23="TIPO II",'BASE LIQUIDACION REDEBAN 2025'!$B$3,IF(AD23="TIPO III",'BASE LIQUIDACION REDEBAN 2025'!$B$4,IF(AD23="TIPO IV",'BASE LIQUIDACION REDEBAN 2025'!$B$5,IF(AE23="AEREO",'BASE LIQUIDACION REDEBAN 2025'!$B$6,'BASE LIQUIDACION REDEBAN 2025'!$B$5)))))</f>
        <v>163813.69572160003</v>
      </c>
      <c r="AJ23" s="168">
        <f t="shared" si="1"/>
        <v>163813.69572160003</v>
      </c>
    </row>
    <row r="24" spans="1:36" s="156" customFormat="1" ht="13.9">
      <c r="A24" s="137" t="s">
        <v>93</v>
      </c>
      <c r="B24" s="155" t="str">
        <f>VLOOKUP(A24,'CENTRO DE COSTOS'!A:D,4,FALSE)</f>
        <v>DIEGO FERNANDO HENAO CARDONA</v>
      </c>
      <c r="C24" s="155" t="str">
        <f>VLOOKUP(A24,'CENTRO DE COSTOS'!A:D,2,FALSE)</f>
        <v>0004-0003</v>
      </c>
      <c r="D24" s="136">
        <v>52001</v>
      </c>
      <c r="E24" s="136" t="s">
        <v>15493</v>
      </c>
      <c r="F24" s="165" t="s">
        <v>15494</v>
      </c>
      <c r="G24" s="157">
        <v>45807</v>
      </c>
      <c r="H24" s="142">
        <v>45813</v>
      </c>
      <c r="I24" s="157">
        <v>45807</v>
      </c>
      <c r="J24" s="157">
        <v>45812</v>
      </c>
      <c r="K24" s="157">
        <v>45812</v>
      </c>
      <c r="L24" s="138" t="s">
        <v>162</v>
      </c>
      <c r="M24" s="137" t="s">
        <v>93</v>
      </c>
      <c r="N24" s="138" t="s">
        <v>15495</v>
      </c>
      <c r="O24" s="138">
        <v>89078788</v>
      </c>
      <c r="P24" s="140" t="s">
        <v>165</v>
      </c>
      <c r="Q24" s="146" t="s">
        <v>166</v>
      </c>
      <c r="R24" s="159" t="s">
        <v>167</v>
      </c>
      <c r="S24" s="137">
        <v>9999</v>
      </c>
      <c r="T24" s="166" t="s">
        <v>15378</v>
      </c>
      <c r="U24" s="145" t="s">
        <v>169</v>
      </c>
      <c r="V24" s="137" t="s">
        <v>15496</v>
      </c>
      <c r="W24" s="136" t="s">
        <v>639</v>
      </c>
      <c r="X24" s="136" t="s">
        <v>15497</v>
      </c>
      <c r="Y24" s="160">
        <v>233040</v>
      </c>
      <c r="Z24" s="136">
        <v>1212520</v>
      </c>
      <c r="AA24" s="136">
        <v>1040046</v>
      </c>
      <c r="AB24" s="136" t="s">
        <v>173</v>
      </c>
      <c r="AC24" s="136" t="s">
        <v>15381</v>
      </c>
      <c r="AD24" s="137" t="s">
        <v>25</v>
      </c>
      <c r="AE24" s="143" t="s">
        <v>189</v>
      </c>
      <c r="AF24" s="143" t="s">
        <v>177</v>
      </c>
      <c r="AG24" s="136">
        <v>3378</v>
      </c>
      <c r="AH24" s="136">
        <v>1</v>
      </c>
      <c r="AI24" s="167">
        <f>IF(AD24="TIPO I",'BASE LIQUIDACION REDEBAN 2025'!$B$2,IF(AD24="TIPO II",'BASE LIQUIDACION REDEBAN 2025'!$B$3,IF(AD24="TIPO III",'BASE LIQUIDACION REDEBAN 2025'!$B$4,IF(AD24="TIPO IV",'BASE LIQUIDACION REDEBAN 2025'!$B$5,IF(AE24="AEREO",'BASE LIQUIDACION REDEBAN 2025'!$B$6,'BASE LIQUIDACION REDEBAN 2025'!$B$5)))))</f>
        <v>75096.394270399993</v>
      </c>
      <c r="AJ24" s="168">
        <f t="shared" si="1"/>
        <v>75096.394270399993</v>
      </c>
    </row>
    <row r="25" spans="1:36" s="156" customFormat="1" ht="13.9">
      <c r="A25" s="137" t="s">
        <v>72</v>
      </c>
      <c r="B25" s="155" t="str">
        <f>VLOOKUP(A25,'CENTRO DE COSTOS'!A:D,4,FALSE)</f>
        <v>MIGUEL JULIÁN HERNÁNDEZ GUARÍN</v>
      </c>
      <c r="C25" s="155" t="str">
        <f>VLOOKUP(A25,'CENTRO DE COSTOS'!A:D,2,FALSE)</f>
        <v>0004-0008</v>
      </c>
      <c r="D25" s="136">
        <v>81065</v>
      </c>
      <c r="E25" s="136" t="s">
        <v>15498</v>
      </c>
      <c r="F25" s="165" t="s">
        <v>15499</v>
      </c>
      <c r="G25" s="157">
        <v>45807</v>
      </c>
      <c r="H25" s="142">
        <v>45820</v>
      </c>
      <c r="I25" s="157">
        <v>45807</v>
      </c>
      <c r="J25" s="157">
        <v>45812</v>
      </c>
      <c r="K25" s="157">
        <v>45812</v>
      </c>
      <c r="L25" s="138" t="s">
        <v>3449</v>
      </c>
      <c r="M25" s="137" t="s">
        <v>13233</v>
      </c>
      <c r="N25" s="138" t="s">
        <v>15500</v>
      </c>
      <c r="O25" s="138">
        <v>23132996</v>
      </c>
      <c r="P25" s="140" t="s">
        <v>165</v>
      </c>
      <c r="Q25" s="146" t="s">
        <v>166</v>
      </c>
      <c r="R25" s="159" t="s">
        <v>167</v>
      </c>
      <c r="S25" s="137">
        <v>9999</v>
      </c>
      <c r="T25" s="166" t="s">
        <v>15378</v>
      </c>
      <c r="U25" s="145" t="s">
        <v>169</v>
      </c>
      <c r="V25" s="137" t="s">
        <v>15501</v>
      </c>
      <c r="W25" s="136" t="s">
        <v>1886</v>
      </c>
      <c r="X25" s="136" t="s">
        <v>15502</v>
      </c>
      <c r="Y25" s="160">
        <v>1050303</v>
      </c>
      <c r="Z25" s="136" t="s">
        <v>173</v>
      </c>
      <c r="AA25" s="136">
        <v>1103127</v>
      </c>
      <c r="AB25" s="136" t="s">
        <v>173</v>
      </c>
      <c r="AC25" s="136" t="s">
        <v>15381</v>
      </c>
      <c r="AD25" s="137" t="s">
        <v>175</v>
      </c>
      <c r="AE25" s="143" t="s">
        <v>227</v>
      </c>
      <c r="AF25" s="143" t="s">
        <v>177</v>
      </c>
      <c r="AG25" s="136">
        <v>4540</v>
      </c>
      <c r="AH25" s="136">
        <v>1</v>
      </c>
      <c r="AI25" s="167">
        <f>IF(AD25="TIPO I",'BASE LIQUIDACION REDEBAN 2025'!$B$2,IF(AD25="TIPO II",'BASE LIQUIDACION REDEBAN 2025'!$B$3,IF(AD25="TIPO III",'BASE LIQUIDACION REDEBAN 2025'!$B$4,IF(AD25="TIPO IV",'BASE LIQUIDACION REDEBAN 2025'!$B$5,IF(AE25="AEREO",'BASE LIQUIDACION REDEBAN 2025'!$B$6,'BASE LIQUIDACION REDEBAN 2025'!$B$5)))))</f>
        <v>988462.96268840006</v>
      </c>
      <c r="AJ25" s="168">
        <f t="shared" si="1"/>
        <v>988462.96268840006</v>
      </c>
    </row>
    <row r="26" spans="1:36" s="156" customFormat="1" ht="13.9">
      <c r="A26" s="137" t="s">
        <v>68</v>
      </c>
      <c r="B26" s="155" t="str">
        <f>VLOOKUP(A26,'CENTRO DE COSTOS'!A:D,4,FALSE)</f>
        <v>WILLIAM ASDRUBAL ROZO ROZO</v>
      </c>
      <c r="C26" s="155" t="str">
        <f>VLOOKUP(A26,'CENTRO DE COSTOS'!A:D,2,FALSE)</f>
        <v>0004-0004</v>
      </c>
      <c r="D26" s="136">
        <v>11001</v>
      </c>
      <c r="E26" s="136" t="s">
        <v>15503</v>
      </c>
      <c r="F26" s="165" t="s">
        <v>15504</v>
      </c>
      <c r="G26" s="157">
        <v>45811</v>
      </c>
      <c r="H26" s="142">
        <v>45814</v>
      </c>
      <c r="I26" s="157">
        <v>45811</v>
      </c>
      <c r="J26" s="157">
        <v>45814</v>
      </c>
      <c r="K26" s="157">
        <v>45814</v>
      </c>
      <c r="L26" s="138" t="s">
        <v>298</v>
      </c>
      <c r="M26" s="137" t="s">
        <v>68</v>
      </c>
      <c r="N26" s="138" t="s">
        <v>15505</v>
      </c>
      <c r="O26" s="138">
        <v>89309084</v>
      </c>
      <c r="P26" s="140" t="s">
        <v>165</v>
      </c>
      <c r="Q26" s="146" t="s">
        <v>166</v>
      </c>
      <c r="R26" s="159" t="s">
        <v>167</v>
      </c>
      <c r="S26" s="137">
        <v>9999</v>
      </c>
      <c r="T26" s="166" t="s">
        <v>15378</v>
      </c>
      <c r="U26" s="145" t="s">
        <v>169</v>
      </c>
      <c r="V26" s="137" t="s">
        <v>15506</v>
      </c>
      <c r="W26" s="136" t="s">
        <v>435</v>
      </c>
      <c r="X26" s="136" t="s">
        <v>15507</v>
      </c>
      <c r="Y26" s="160">
        <v>1235977</v>
      </c>
      <c r="Z26" s="136" t="s">
        <v>173</v>
      </c>
      <c r="AA26" s="136">
        <v>522446</v>
      </c>
      <c r="AB26" s="136" t="s">
        <v>173</v>
      </c>
      <c r="AC26" s="136" t="s">
        <v>15381</v>
      </c>
      <c r="AD26" s="137" t="s">
        <v>25</v>
      </c>
      <c r="AE26" s="143" t="s">
        <v>189</v>
      </c>
      <c r="AF26" s="143" t="s">
        <v>177</v>
      </c>
      <c r="AG26" s="136">
        <v>2431</v>
      </c>
      <c r="AH26" s="136">
        <v>1</v>
      </c>
      <c r="AI26" s="167">
        <f>IF(AD26="TIPO I",'BASE LIQUIDACION REDEBAN 2025'!$B$2,IF(AD26="TIPO II",'BASE LIQUIDACION REDEBAN 2025'!$B$3,IF(AD26="TIPO III",'BASE LIQUIDACION REDEBAN 2025'!$B$4,IF(AD26="TIPO IV",'BASE LIQUIDACION REDEBAN 2025'!$B$5,IF(AE26="AEREO",'BASE LIQUIDACION REDEBAN 2025'!$B$6,'BASE LIQUIDACION REDEBAN 2025'!$B$5)))))</f>
        <v>75096.394270399993</v>
      </c>
      <c r="AJ26" s="168">
        <f t="shared" si="1"/>
        <v>75096.394270399993</v>
      </c>
    </row>
    <row r="27" spans="1:36" s="156" customFormat="1" ht="13.9">
      <c r="A27" s="137" t="s">
        <v>98</v>
      </c>
      <c r="B27" s="155" t="str">
        <f>VLOOKUP(A27,'CENTRO DE COSTOS'!A:D,4,FALSE)</f>
        <v>MIGUEL JULIÁN HERNÁNDEZ GUARÍN</v>
      </c>
      <c r="C27" s="155" t="str">
        <f>VLOOKUP(A27,'CENTRO DE COSTOS'!A:D,2,FALSE)</f>
        <v>0004-0008</v>
      </c>
      <c r="D27" s="136">
        <v>15238</v>
      </c>
      <c r="E27" s="136" t="s">
        <v>15508</v>
      </c>
      <c r="F27" s="165" t="s">
        <v>15509</v>
      </c>
      <c r="G27" s="157">
        <v>45811</v>
      </c>
      <c r="H27" s="142">
        <v>45814</v>
      </c>
      <c r="I27" s="157">
        <v>45811</v>
      </c>
      <c r="J27" s="157">
        <v>45814</v>
      </c>
      <c r="K27" s="157">
        <v>45814</v>
      </c>
      <c r="L27" s="138" t="s">
        <v>371</v>
      </c>
      <c r="M27" s="137" t="s">
        <v>4923</v>
      </c>
      <c r="N27" s="138" t="s">
        <v>15510</v>
      </c>
      <c r="O27" s="138">
        <v>89278070</v>
      </c>
      <c r="P27" s="140" t="s">
        <v>165</v>
      </c>
      <c r="Q27" s="146" t="s">
        <v>166</v>
      </c>
      <c r="R27" s="159" t="s">
        <v>167</v>
      </c>
      <c r="S27" s="137">
        <v>9999</v>
      </c>
      <c r="T27" s="166" t="s">
        <v>15378</v>
      </c>
      <c r="U27" s="145" t="s">
        <v>169</v>
      </c>
      <c r="V27" s="137" t="s">
        <v>15511</v>
      </c>
      <c r="W27" s="136" t="s">
        <v>967</v>
      </c>
      <c r="X27" s="136" t="s">
        <v>15512</v>
      </c>
      <c r="Y27" s="160">
        <v>295092</v>
      </c>
      <c r="Z27" s="136" t="s">
        <v>173</v>
      </c>
      <c r="AA27" s="136">
        <v>864094</v>
      </c>
      <c r="AB27" s="136" t="s">
        <v>173</v>
      </c>
      <c r="AC27" s="136" t="s">
        <v>15381</v>
      </c>
      <c r="AD27" s="137" t="s">
        <v>28</v>
      </c>
      <c r="AE27" s="143" t="s">
        <v>189</v>
      </c>
      <c r="AF27" s="143" t="s">
        <v>177</v>
      </c>
      <c r="AG27" s="136">
        <v>4577</v>
      </c>
      <c r="AH27" s="136">
        <v>1</v>
      </c>
      <c r="AI27" s="167">
        <f>IF(AD27="TIPO I",'BASE LIQUIDACION REDEBAN 2025'!$B$2,IF(AD27="TIPO II",'BASE LIQUIDACION REDEBAN 2025'!$B$3,IF(AD27="TIPO III",'BASE LIQUIDACION REDEBAN 2025'!$B$4,IF(AD27="TIPO IV",'BASE LIQUIDACION REDEBAN 2025'!$B$5,IF(AE27="AEREO",'BASE LIQUIDACION REDEBAN 2025'!$B$6,'BASE LIQUIDACION REDEBAN 2025'!$B$5)))))</f>
        <v>163813.69572160003</v>
      </c>
      <c r="AJ27" s="168">
        <f t="shared" si="1"/>
        <v>163813.69572160003</v>
      </c>
    </row>
    <row r="28" spans="1:36" s="156" customFormat="1" ht="13.9">
      <c r="A28" s="137" t="s">
        <v>72</v>
      </c>
      <c r="B28" s="155" t="str">
        <f>VLOOKUP(A28,'CENTRO DE COSTOS'!A:D,4,FALSE)</f>
        <v>MIGUEL JULIÁN HERNÁNDEZ GUARÍN</v>
      </c>
      <c r="C28" s="155" t="str">
        <f>VLOOKUP(A28,'CENTRO DE COSTOS'!A:D,2,FALSE)</f>
        <v>0004-0008</v>
      </c>
      <c r="D28" s="136">
        <v>68001</v>
      </c>
      <c r="E28" s="136" t="s">
        <v>15513</v>
      </c>
      <c r="F28" s="165" t="s">
        <v>15514</v>
      </c>
      <c r="G28" s="157">
        <v>45811</v>
      </c>
      <c r="H28" s="142">
        <v>45814</v>
      </c>
      <c r="I28" s="157">
        <v>45811</v>
      </c>
      <c r="J28" s="157">
        <v>45812</v>
      </c>
      <c r="K28" s="157">
        <v>45812</v>
      </c>
      <c r="L28" s="138" t="s">
        <v>180</v>
      </c>
      <c r="M28" s="137" t="s">
        <v>72</v>
      </c>
      <c r="N28" s="138" t="s">
        <v>15515</v>
      </c>
      <c r="O28" s="138">
        <v>89304268</v>
      </c>
      <c r="P28" s="140" t="s">
        <v>165</v>
      </c>
      <c r="Q28" s="146" t="s">
        <v>166</v>
      </c>
      <c r="R28" s="159" t="s">
        <v>167</v>
      </c>
      <c r="S28" s="137">
        <v>9999</v>
      </c>
      <c r="T28" s="166" t="s">
        <v>15378</v>
      </c>
      <c r="U28" s="145" t="s">
        <v>169</v>
      </c>
      <c r="V28" s="137" t="s">
        <v>15516</v>
      </c>
      <c r="W28" s="136" t="s">
        <v>185</v>
      </c>
      <c r="X28" s="136" t="s">
        <v>15517</v>
      </c>
      <c r="Y28" s="160">
        <v>768079</v>
      </c>
      <c r="Z28" s="136" t="s">
        <v>173</v>
      </c>
      <c r="AA28" s="136">
        <v>1114667</v>
      </c>
      <c r="AB28" s="136" t="s">
        <v>173</v>
      </c>
      <c r="AC28" s="136" t="s">
        <v>15381</v>
      </c>
      <c r="AD28" s="137" t="s">
        <v>25</v>
      </c>
      <c r="AE28" s="143" t="s">
        <v>189</v>
      </c>
      <c r="AF28" s="143" t="s">
        <v>177</v>
      </c>
      <c r="AG28" s="136">
        <v>1242</v>
      </c>
      <c r="AH28" s="136">
        <v>1</v>
      </c>
      <c r="AI28" s="167">
        <f>IF(AD28="TIPO I",'BASE LIQUIDACION REDEBAN 2025'!$B$2,IF(AD28="TIPO II",'BASE LIQUIDACION REDEBAN 2025'!$B$3,IF(AD28="TIPO III",'BASE LIQUIDACION REDEBAN 2025'!$B$4,IF(AD28="TIPO IV",'BASE LIQUIDACION REDEBAN 2025'!$B$5,IF(AE28="AEREO",'BASE LIQUIDACION REDEBAN 2025'!$B$6,'BASE LIQUIDACION REDEBAN 2025'!$B$5)))))</f>
        <v>75096.394270399993</v>
      </c>
      <c r="AJ28" s="168">
        <f t="shared" si="1"/>
        <v>75096.394270399993</v>
      </c>
    </row>
    <row r="29" spans="1:36" s="156" customFormat="1" ht="13.9">
      <c r="A29" s="137" t="s">
        <v>72</v>
      </c>
      <c r="B29" s="155" t="str">
        <f>VLOOKUP(A29,'CENTRO DE COSTOS'!A:D,4,FALSE)</f>
        <v>MIGUEL JULIÁN HERNÁNDEZ GUARÍN</v>
      </c>
      <c r="C29" s="155" t="str">
        <f>VLOOKUP(A29,'CENTRO DE COSTOS'!A:D,2,FALSE)</f>
        <v>0004-0008</v>
      </c>
      <c r="D29" s="136">
        <v>68001</v>
      </c>
      <c r="E29" s="136" t="s">
        <v>15518</v>
      </c>
      <c r="F29" s="165" t="s">
        <v>15519</v>
      </c>
      <c r="G29" s="157">
        <v>45811</v>
      </c>
      <c r="H29" s="142">
        <v>45814</v>
      </c>
      <c r="I29" s="157">
        <v>45811</v>
      </c>
      <c r="J29" s="157">
        <v>45817</v>
      </c>
      <c r="K29" s="157">
        <v>45817</v>
      </c>
      <c r="L29" s="138" t="s">
        <v>180</v>
      </c>
      <c r="M29" s="137" t="s">
        <v>72</v>
      </c>
      <c r="N29" s="138" t="s">
        <v>15520</v>
      </c>
      <c r="O29" s="138">
        <v>89308445</v>
      </c>
      <c r="P29" s="140" t="s">
        <v>165</v>
      </c>
      <c r="Q29" s="146" t="s">
        <v>166</v>
      </c>
      <c r="R29" s="159" t="s">
        <v>167</v>
      </c>
      <c r="S29" s="137">
        <v>9999</v>
      </c>
      <c r="T29" s="166" t="s">
        <v>15378</v>
      </c>
      <c r="U29" s="145" t="s">
        <v>169</v>
      </c>
      <c r="V29" s="137" t="s">
        <v>15521</v>
      </c>
      <c r="W29" s="136" t="s">
        <v>855</v>
      </c>
      <c r="X29" s="136" t="s">
        <v>15522</v>
      </c>
      <c r="Y29" s="160" t="s">
        <v>173</v>
      </c>
      <c r="Z29" s="136" t="s">
        <v>173</v>
      </c>
      <c r="AA29" s="136">
        <v>974741</v>
      </c>
      <c r="AB29" s="136" t="s">
        <v>173</v>
      </c>
      <c r="AC29" s="136" t="s">
        <v>15381</v>
      </c>
      <c r="AD29" s="137" t="s">
        <v>25</v>
      </c>
      <c r="AE29" s="143" t="s">
        <v>189</v>
      </c>
      <c r="AF29" s="143" t="s">
        <v>177</v>
      </c>
      <c r="AG29" s="136">
        <v>5870</v>
      </c>
      <c r="AH29" s="136">
        <v>1</v>
      </c>
      <c r="AI29" s="167">
        <f>IF(AD29="TIPO I",'BASE LIQUIDACION REDEBAN 2025'!$B$2,IF(AD29="TIPO II",'BASE LIQUIDACION REDEBAN 2025'!$B$3,IF(AD29="TIPO III",'BASE LIQUIDACION REDEBAN 2025'!$B$4,IF(AD29="TIPO IV",'BASE LIQUIDACION REDEBAN 2025'!$B$5,IF(AE29="AEREO",'BASE LIQUIDACION REDEBAN 2025'!$B$6,'BASE LIQUIDACION REDEBAN 2025'!$B$5)))))</f>
        <v>75096.394270399993</v>
      </c>
      <c r="AJ29" s="168">
        <f t="shared" si="1"/>
        <v>75096.394270399993</v>
      </c>
    </row>
    <row r="30" spans="1:36" s="156" customFormat="1" ht="13.9">
      <c r="A30" s="137" t="s">
        <v>93</v>
      </c>
      <c r="B30" s="155" t="str">
        <f>VLOOKUP(A30,'CENTRO DE COSTOS'!A:D,4,FALSE)</f>
        <v>DIEGO FERNANDO HENAO CARDONA</v>
      </c>
      <c r="C30" s="155" t="str">
        <f>VLOOKUP(A30,'CENTRO DE COSTOS'!A:D,2,FALSE)</f>
        <v>0004-0003</v>
      </c>
      <c r="D30" s="136">
        <v>52001</v>
      </c>
      <c r="E30" s="136" t="s">
        <v>15523</v>
      </c>
      <c r="F30" s="165" t="s">
        <v>15524</v>
      </c>
      <c r="G30" s="157">
        <v>45811</v>
      </c>
      <c r="H30" s="142">
        <v>45814</v>
      </c>
      <c r="I30" s="157">
        <v>45811</v>
      </c>
      <c r="J30" s="157">
        <v>45813</v>
      </c>
      <c r="K30" s="157">
        <v>45813</v>
      </c>
      <c r="L30" s="138" t="s">
        <v>162</v>
      </c>
      <c r="M30" s="137" t="s">
        <v>93</v>
      </c>
      <c r="N30" s="138" t="s">
        <v>15525</v>
      </c>
      <c r="O30" s="138">
        <v>89310845</v>
      </c>
      <c r="P30" s="140" t="s">
        <v>165</v>
      </c>
      <c r="Q30" s="146" t="s">
        <v>166</v>
      </c>
      <c r="R30" s="159" t="s">
        <v>167</v>
      </c>
      <c r="S30" s="137">
        <v>9999</v>
      </c>
      <c r="T30" s="166" t="s">
        <v>15378</v>
      </c>
      <c r="U30" s="145" t="s">
        <v>169</v>
      </c>
      <c r="V30" s="137" t="s">
        <v>15526</v>
      </c>
      <c r="W30" s="136" t="s">
        <v>1218</v>
      </c>
      <c r="X30" s="136" t="s">
        <v>15527</v>
      </c>
      <c r="Y30" s="160">
        <v>772631</v>
      </c>
      <c r="Z30" s="136" t="s">
        <v>173</v>
      </c>
      <c r="AA30" s="136">
        <v>933166</v>
      </c>
      <c r="AB30" s="136" t="s">
        <v>173</v>
      </c>
      <c r="AC30" s="136" t="s">
        <v>15381</v>
      </c>
      <c r="AD30" s="137" t="s">
        <v>25</v>
      </c>
      <c r="AE30" s="143" t="s">
        <v>189</v>
      </c>
      <c r="AF30" s="143" t="s">
        <v>177</v>
      </c>
      <c r="AG30" s="136">
        <v>4891</v>
      </c>
      <c r="AH30" s="136">
        <v>1</v>
      </c>
      <c r="AI30" s="167">
        <f>IF(AD30="TIPO I",'BASE LIQUIDACION REDEBAN 2025'!$B$2,IF(AD30="TIPO II",'BASE LIQUIDACION REDEBAN 2025'!$B$3,IF(AD30="TIPO III",'BASE LIQUIDACION REDEBAN 2025'!$B$4,IF(AD30="TIPO IV",'BASE LIQUIDACION REDEBAN 2025'!$B$5,IF(AE30="AEREO",'BASE LIQUIDACION REDEBAN 2025'!$B$6,'BASE LIQUIDACION REDEBAN 2025'!$B$5)))))</f>
        <v>75096.394270399993</v>
      </c>
      <c r="AJ30" s="168">
        <f t="shared" si="1"/>
        <v>75096.394270399993</v>
      </c>
    </row>
    <row r="31" spans="1:36" s="156" customFormat="1" ht="13.9">
      <c r="A31" s="137" t="s">
        <v>68</v>
      </c>
      <c r="B31" s="155" t="str">
        <f>VLOOKUP(A31,'CENTRO DE COSTOS'!A:D,4,FALSE)</f>
        <v>WILLIAM ASDRUBAL ROZO ROZO</v>
      </c>
      <c r="C31" s="155" t="str">
        <f>VLOOKUP(A31,'CENTRO DE COSTOS'!A:D,2,FALSE)</f>
        <v>0004-0004</v>
      </c>
      <c r="D31" s="136">
        <v>11001</v>
      </c>
      <c r="E31" s="136" t="s">
        <v>15528</v>
      </c>
      <c r="F31" s="165" t="s">
        <v>15529</v>
      </c>
      <c r="G31" s="157">
        <v>45812</v>
      </c>
      <c r="H31" s="142">
        <v>45817</v>
      </c>
      <c r="I31" s="157">
        <v>45812</v>
      </c>
      <c r="J31" s="157">
        <v>45814</v>
      </c>
      <c r="K31" s="157">
        <v>45814</v>
      </c>
      <c r="L31" s="138" t="s">
        <v>298</v>
      </c>
      <c r="M31" s="137" t="s">
        <v>68</v>
      </c>
      <c r="N31" s="138" t="s">
        <v>15530</v>
      </c>
      <c r="O31" s="138">
        <v>89159970</v>
      </c>
      <c r="P31" s="140" t="s">
        <v>165</v>
      </c>
      <c r="Q31" s="146" t="s">
        <v>166</v>
      </c>
      <c r="R31" s="159" t="s">
        <v>167</v>
      </c>
      <c r="S31" s="137">
        <v>9999</v>
      </c>
      <c r="T31" s="166" t="s">
        <v>15378</v>
      </c>
      <c r="U31" s="145" t="s">
        <v>169</v>
      </c>
      <c r="V31" s="137" t="s">
        <v>15531</v>
      </c>
      <c r="W31" s="136" t="s">
        <v>595</v>
      </c>
      <c r="X31" s="136" t="s">
        <v>15532</v>
      </c>
      <c r="Y31" s="160">
        <v>251785</v>
      </c>
      <c r="Z31" s="136" t="s">
        <v>173</v>
      </c>
      <c r="AA31" s="136">
        <v>547533</v>
      </c>
      <c r="AB31" s="136" t="s">
        <v>173</v>
      </c>
      <c r="AC31" s="136" t="s">
        <v>15381</v>
      </c>
      <c r="AD31" s="137" t="s">
        <v>25</v>
      </c>
      <c r="AE31" s="143" t="s">
        <v>189</v>
      </c>
      <c r="AF31" s="143" t="s">
        <v>177</v>
      </c>
      <c r="AG31" s="136">
        <v>2644</v>
      </c>
      <c r="AH31" s="136">
        <v>1</v>
      </c>
      <c r="AI31" s="167">
        <f>IF(AD31="TIPO I",'BASE LIQUIDACION REDEBAN 2025'!$B$2,IF(AD31="TIPO II",'BASE LIQUIDACION REDEBAN 2025'!$B$3,IF(AD31="TIPO III",'BASE LIQUIDACION REDEBAN 2025'!$B$4,IF(AD31="TIPO IV",'BASE LIQUIDACION REDEBAN 2025'!$B$5,IF(AE31="AEREO",'BASE LIQUIDACION REDEBAN 2025'!$B$6,'BASE LIQUIDACION REDEBAN 2025'!$B$5)))))</f>
        <v>75096.394270399993</v>
      </c>
      <c r="AJ31" s="168">
        <f t="shared" si="1"/>
        <v>75096.394270399993</v>
      </c>
    </row>
    <row r="32" spans="1:36" s="156" customFormat="1" ht="13.9">
      <c r="A32" s="137" t="s">
        <v>72</v>
      </c>
      <c r="B32" s="155" t="str">
        <f>VLOOKUP(A32,'CENTRO DE COSTOS'!A:D,4,FALSE)</f>
        <v>MIGUEL JULIÁN HERNÁNDEZ GUARÍN</v>
      </c>
      <c r="C32" s="155" t="str">
        <f>VLOOKUP(A32,'CENTRO DE COSTOS'!A:D,2,FALSE)</f>
        <v>0004-0008</v>
      </c>
      <c r="D32" s="136">
        <v>68001</v>
      </c>
      <c r="E32" s="136" t="s">
        <v>15533</v>
      </c>
      <c r="F32" s="165" t="s">
        <v>15534</v>
      </c>
      <c r="G32" s="157">
        <v>45812</v>
      </c>
      <c r="H32" s="142">
        <v>45817</v>
      </c>
      <c r="I32" s="157">
        <v>45812</v>
      </c>
      <c r="J32" s="157">
        <v>45814</v>
      </c>
      <c r="K32" s="157">
        <v>45814</v>
      </c>
      <c r="L32" s="138" t="s">
        <v>180</v>
      </c>
      <c r="M32" s="137" t="s">
        <v>72</v>
      </c>
      <c r="N32" s="138" t="s">
        <v>15535</v>
      </c>
      <c r="O32" s="138">
        <v>89241856</v>
      </c>
      <c r="P32" s="140" t="s">
        <v>165</v>
      </c>
      <c r="Q32" s="146" t="s">
        <v>166</v>
      </c>
      <c r="R32" s="159" t="s">
        <v>167</v>
      </c>
      <c r="S32" s="137">
        <v>9999</v>
      </c>
      <c r="T32" s="166" t="s">
        <v>15378</v>
      </c>
      <c r="U32" s="145" t="s">
        <v>169</v>
      </c>
      <c r="V32" s="137" t="s">
        <v>15536</v>
      </c>
      <c r="W32" s="136" t="s">
        <v>185</v>
      </c>
      <c r="X32" s="136" t="s">
        <v>15537</v>
      </c>
      <c r="Y32" s="160">
        <v>793459</v>
      </c>
      <c r="Z32" s="136" t="s">
        <v>173</v>
      </c>
      <c r="AA32" s="136">
        <v>940496</v>
      </c>
      <c r="AB32" s="136" t="s">
        <v>173</v>
      </c>
      <c r="AC32" s="136" t="s">
        <v>15381</v>
      </c>
      <c r="AD32" s="137" t="s">
        <v>25</v>
      </c>
      <c r="AE32" s="143" t="s">
        <v>189</v>
      </c>
      <c r="AF32" s="143" t="s">
        <v>177</v>
      </c>
      <c r="AG32" s="136">
        <v>6802</v>
      </c>
      <c r="AH32" s="136">
        <v>1</v>
      </c>
      <c r="AI32" s="167">
        <f>IF(AD32="TIPO I",'BASE LIQUIDACION REDEBAN 2025'!$B$2,IF(AD32="TIPO II",'BASE LIQUIDACION REDEBAN 2025'!$B$3,IF(AD32="TIPO III",'BASE LIQUIDACION REDEBAN 2025'!$B$4,IF(AD32="TIPO IV",'BASE LIQUIDACION REDEBAN 2025'!$B$5,IF(AE32="AEREO",'BASE LIQUIDACION REDEBAN 2025'!$B$6,'BASE LIQUIDACION REDEBAN 2025'!$B$5)))))</f>
        <v>75096.394270399993</v>
      </c>
      <c r="AJ32" s="168">
        <f t="shared" si="1"/>
        <v>75096.394270399993</v>
      </c>
    </row>
    <row r="33" spans="1:36" s="156" customFormat="1" ht="13.9">
      <c r="A33" s="137" t="s">
        <v>101</v>
      </c>
      <c r="B33" s="155" t="str">
        <f>VLOOKUP(A33,'CENTRO DE COSTOS'!A:D,4,FALSE)</f>
        <v>KEVIN ALEXIS CORZO BUSTOS</v>
      </c>
      <c r="C33" s="155" t="str">
        <f>VLOOKUP(A33,'CENTRO DE COSTOS'!A:D,2,FALSE)</f>
        <v>0004-0007</v>
      </c>
      <c r="D33" s="136">
        <v>85001</v>
      </c>
      <c r="E33" s="136" t="s">
        <v>15538</v>
      </c>
      <c r="F33" s="165" t="s">
        <v>15539</v>
      </c>
      <c r="G33" s="157">
        <v>45812</v>
      </c>
      <c r="H33" s="142">
        <v>45817</v>
      </c>
      <c r="I33" s="157">
        <v>45812</v>
      </c>
      <c r="J33" s="157">
        <v>45814</v>
      </c>
      <c r="K33" s="157">
        <v>45814</v>
      </c>
      <c r="L33" s="138" t="s">
        <v>1934</v>
      </c>
      <c r="M33" s="137" t="s">
        <v>101</v>
      </c>
      <c r="N33" s="138" t="s">
        <v>15540</v>
      </c>
      <c r="O33" s="138">
        <v>89211681</v>
      </c>
      <c r="P33" s="140" t="s">
        <v>165</v>
      </c>
      <c r="Q33" s="146" t="s">
        <v>166</v>
      </c>
      <c r="R33" s="159" t="s">
        <v>167</v>
      </c>
      <c r="S33" s="137">
        <v>9999</v>
      </c>
      <c r="T33" s="166" t="s">
        <v>15378</v>
      </c>
      <c r="U33" s="145" t="s">
        <v>169</v>
      </c>
      <c r="V33" s="137" t="s">
        <v>15541</v>
      </c>
      <c r="W33" s="136" t="s">
        <v>2183</v>
      </c>
      <c r="X33" s="136" t="s">
        <v>15542</v>
      </c>
      <c r="Y33" s="160" t="s">
        <v>173</v>
      </c>
      <c r="Z33" s="136" t="s">
        <v>173</v>
      </c>
      <c r="AA33" s="136">
        <v>1103297</v>
      </c>
      <c r="AB33" s="136" t="s">
        <v>173</v>
      </c>
      <c r="AC33" s="136" t="s">
        <v>15381</v>
      </c>
      <c r="AD33" s="137" t="s">
        <v>25</v>
      </c>
      <c r="AE33" s="143" t="s">
        <v>189</v>
      </c>
      <c r="AF33" s="143" t="s">
        <v>177</v>
      </c>
      <c r="AG33" s="136">
        <v>6057</v>
      </c>
      <c r="AH33" s="136">
        <v>1</v>
      </c>
      <c r="AI33" s="167">
        <f>IF(AD33="TIPO I",'BASE LIQUIDACION REDEBAN 2025'!$B$2,IF(AD33="TIPO II",'BASE LIQUIDACION REDEBAN 2025'!$B$3,IF(AD33="TIPO III",'BASE LIQUIDACION REDEBAN 2025'!$B$4,IF(AD33="TIPO IV",'BASE LIQUIDACION REDEBAN 2025'!$B$5,IF(AE33="AEREO",'BASE LIQUIDACION REDEBAN 2025'!$B$6,'BASE LIQUIDACION REDEBAN 2025'!$B$5)))))</f>
        <v>75096.394270399993</v>
      </c>
      <c r="AJ33" s="168">
        <f t="shared" si="1"/>
        <v>75096.394270399993</v>
      </c>
    </row>
    <row r="34" spans="1:36" s="156" customFormat="1" ht="13.9">
      <c r="A34" s="137" t="s">
        <v>92</v>
      </c>
      <c r="B34" s="155" t="str">
        <f>VLOOKUP(A34,'CENTRO DE COSTOS'!A:D,4,FALSE)</f>
        <v>KEVIN ALEXIS CORZO BUSTOS</v>
      </c>
      <c r="C34" s="155" t="str">
        <f>VLOOKUP(A34,'CENTRO DE COSTOS'!A:D,2,FALSE)</f>
        <v>0004-0007</v>
      </c>
      <c r="D34" s="136">
        <v>18001</v>
      </c>
      <c r="E34" s="136" t="s">
        <v>15543</v>
      </c>
      <c r="F34" s="165" t="s">
        <v>15544</v>
      </c>
      <c r="G34" s="157">
        <v>45812</v>
      </c>
      <c r="H34" s="142">
        <v>45817</v>
      </c>
      <c r="I34" s="157">
        <v>45812</v>
      </c>
      <c r="J34" s="157">
        <v>45813</v>
      </c>
      <c r="K34" s="157">
        <v>45813</v>
      </c>
      <c r="L34" s="138" t="s">
        <v>1649</v>
      </c>
      <c r="M34" s="137" t="s">
        <v>82</v>
      </c>
      <c r="N34" s="138" t="s">
        <v>15545</v>
      </c>
      <c r="O34" s="138">
        <v>89126499</v>
      </c>
      <c r="P34" s="140" t="s">
        <v>165</v>
      </c>
      <c r="Q34" s="146" t="s">
        <v>166</v>
      </c>
      <c r="R34" s="159" t="s">
        <v>167</v>
      </c>
      <c r="S34" s="137">
        <v>9999</v>
      </c>
      <c r="T34" s="166" t="s">
        <v>15378</v>
      </c>
      <c r="U34" s="145" t="s">
        <v>169</v>
      </c>
      <c r="V34" s="137" t="s">
        <v>15546</v>
      </c>
      <c r="W34" s="136" t="s">
        <v>1653</v>
      </c>
      <c r="X34" s="136" t="s">
        <v>15547</v>
      </c>
      <c r="Y34" s="160">
        <v>1014892</v>
      </c>
      <c r="Z34" s="136" t="s">
        <v>173</v>
      </c>
      <c r="AA34" s="136">
        <v>526200</v>
      </c>
      <c r="AB34" s="136" t="s">
        <v>173</v>
      </c>
      <c r="AC34" s="136" t="s">
        <v>15381</v>
      </c>
      <c r="AD34" s="137" t="s">
        <v>32</v>
      </c>
      <c r="AE34" s="143" t="s">
        <v>189</v>
      </c>
      <c r="AF34" s="143" t="s">
        <v>177</v>
      </c>
      <c r="AG34" s="136">
        <v>7826</v>
      </c>
      <c r="AH34" s="136">
        <v>1</v>
      </c>
      <c r="AI34" s="167">
        <f>IF(AD34="TIPO I",'BASE LIQUIDACION REDEBAN 2025'!$B$2,IF(AD34="TIPO II",'BASE LIQUIDACION REDEBAN 2025'!$B$3,IF(AD34="TIPO III",'BASE LIQUIDACION REDEBAN 2025'!$B$4,IF(AD34="TIPO IV",'BASE LIQUIDACION REDEBAN 2025'!$B$5,IF(AE34="AEREO",'BASE LIQUIDACION REDEBAN 2025'!$B$6,'BASE LIQUIDACION REDEBAN 2025'!$B$5)))))</f>
        <v>504832.64687880001</v>
      </c>
      <c r="AJ34" s="168">
        <f t="shared" si="1"/>
        <v>504832.64687880001</v>
      </c>
    </row>
    <row r="35" spans="1:36" s="156" customFormat="1" ht="13.9">
      <c r="A35" s="137" t="s">
        <v>97</v>
      </c>
      <c r="B35" s="155" t="str">
        <f>VLOOKUP(A35,'CENTRO DE COSTOS'!A:D,4,FALSE)</f>
        <v>JOSE MAURICIO HERNANDEZ ROJAS</v>
      </c>
      <c r="C35" s="155" t="str">
        <f>VLOOKUP(A35,'CENTRO DE COSTOS'!A:D,2,FALSE)</f>
        <v>0004-0001</v>
      </c>
      <c r="D35" s="136">
        <v>70708</v>
      </c>
      <c r="E35" s="136" t="s">
        <v>15548</v>
      </c>
      <c r="F35" s="165" t="s">
        <v>15549</v>
      </c>
      <c r="G35" s="157">
        <v>45812</v>
      </c>
      <c r="H35" s="142">
        <v>45817</v>
      </c>
      <c r="I35" s="157">
        <v>45812</v>
      </c>
      <c r="J35" s="157">
        <v>45814</v>
      </c>
      <c r="K35" s="157">
        <v>45814</v>
      </c>
      <c r="L35" s="138" t="s">
        <v>730</v>
      </c>
      <c r="M35" s="137" t="s">
        <v>1346</v>
      </c>
      <c r="N35" s="138" t="s">
        <v>15550</v>
      </c>
      <c r="O35" s="138">
        <v>89280471</v>
      </c>
      <c r="P35" s="140" t="s">
        <v>165</v>
      </c>
      <c r="Q35" s="146" t="s">
        <v>166</v>
      </c>
      <c r="R35" s="159" t="s">
        <v>167</v>
      </c>
      <c r="S35" s="137">
        <v>9999</v>
      </c>
      <c r="T35" s="166" t="s">
        <v>15378</v>
      </c>
      <c r="U35" s="145" t="s">
        <v>169</v>
      </c>
      <c r="V35" s="137" t="s">
        <v>15551</v>
      </c>
      <c r="W35" s="136" t="s">
        <v>1187</v>
      </c>
      <c r="X35" s="136" t="s">
        <v>15552</v>
      </c>
      <c r="Y35" s="160">
        <v>1046387</v>
      </c>
      <c r="Z35" s="136" t="s">
        <v>173</v>
      </c>
      <c r="AA35" s="136">
        <v>536374</v>
      </c>
      <c r="AB35" s="136" t="s">
        <v>173</v>
      </c>
      <c r="AC35" s="136" t="s">
        <v>15381</v>
      </c>
      <c r="AD35" s="137" t="s">
        <v>30</v>
      </c>
      <c r="AE35" s="143" t="s">
        <v>189</v>
      </c>
      <c r="AF35" s="143" t="s">
        <v>177</v>
      </c>
      <c r="AG35" s="136">
        <v>1873</v>
      </c>
      <c r="AH35" s="136">
        <v>1</v>
      </c>
      <c r="AI35" s="167">
        <f>IF(AD35="TIPO I",'BASE LIQUIDACION REDEBAN 2025'!$B$2,IF(AD35="TIPO II",'BASE LIQUIDACION REDEBAN 2025'!$B$3,IF(AD35="TIPO III",'BASE LIQUIDACION REDEBAN 2025'!$B$4,IF(AD35="TIPO IV",'BASE LIQUIDACION REDEBAN 2025'!$B$5,IF(AE35="AEREO",'BASE LIQUIDACION REDEBAN 2025'!$B$6,'BASE LIQUIDACION REDEBAN 2025'!$B$5)))))</f>
        <v>275728.78077800001</v>
      </c>
      <c r="AJ35" s="168">
        <f t="shared" si="1"/>
        <v>275728.78077800001</v>
      </c>
    </row>
    <row r="36" spans="1:36" s="156" customFormat="1" ht="13.9">
      <c r="A36" s="137" t="s">
        <v>81</v>
      </c>
      <c r="B36" s="155" t="str">
        <f>VLOOKUP(A36,'CENTRO DE COSTOS'!A:D,4,FALSE)</f>
        <v>MIGUEL JULIÁN HERNÁNDEZ GUARÍN</v>
      </c>
      <c r="C36" s="155" t="str">
        <f>VLOOKUP(A36,'CENTRO DE COSTOS'!A:D,2,FALSE)</f>
        <v>0004-0008</v>
      </c>
      <c r="D36" s="136">
        <v>54001</v>
      </c>
      <c r="E36" s="136" t="s">
        <v>15553</v>
      </c>
      <c r="F36" s="165" t="s">
        <v>15554</v>
      </c>
      <c r="G36" s="157">
        <v>45812</v>
      </c>
      <c r="H36" s="142">
        <v>45817</v>
      </c>
      <c r="I36" s="157">
        <v>45812</v>
      </c>
      <c r="J36" s="157">
        <v>45814</v>
      </c>
      <c r="K36" s="157">
        <v>45814</v>
      </c>
      <c r="L36" s="138" t="s">
        <v>408</v>
      </c>
      <c r="M36" s="137" t="s">
        <v>81</v>
      </c>
      <c r="N36" s="138" t="s">
        <v>15555</v>
      </c>
      <c r="O36" s="138">
        <v>89285689</v>
      </c>
      <c r="P36" s="140" t="s">
        <v>165</v>
      </c>
      <c r="Q36" s="146" t="s">
        <v>166</v>
      </c>
      <c r="R36" s="159" t="s">
        <v>167</v>
      </c>
      <c r="S36" s="137">
        <v>9999</v>
      </c>
      <c r="T36" s="166" t="s">
        <v>15378</v>
      </c>
      <c r="U36" s="145" t="s">
        <v>169</v>
      </c>
      <c r="V36" s="137" t="s">
        <v>15556</v>
      </c>
      <c r="W36" s="136" t="s">
        <v>846</v>
      </c>
      <c r="X36" s="136" t="s">
        <v>15557</v>
      </c>
      <c r="Y36" s="160">
        <v>506270</v>
      </c>
      <c r="Z36" s="136" t="s">
        <v>173</v>
      </c>
      <c r="AA36" s="136">
        <v>900143</v>
      </c>
      <c r="AB36" s="136" t="s">
        <v>173</v>
      </c>
      <c r="AC36" s="136" t="s">
        <v>15381</v>
      </c>
      <c r="AD36" s="137" t="s">
        <v>25</v>
      </c>
      <c r="AE36" s="143" t="s">
        <v>189</v>
      </c>
      <c r="AF36" s="143" t="s">
        <v>177</v>
      </c>
      <c r="AG36" s="136">
        <v>7730</v>
      </c>
      <c r="AH36" s="136">
        <v>1</v>
      </c>
      <c r="AI36" s="167">
        <f>IF(AD36="TIPO I",'BASE LIQUIDACION REDEBAN 2025'!$B$2,IF(AD36="TIPO II",'BASE LIQUIDACION REDEBAN 2025'!$B$3,IF(AD36="TIPO III",'BASE LIQUIDACION REDEBAN 2025'!$B$4,IF(AD36="TIPO IV",'BASE LIQUIDACION REDEBAN 2025'!$B$5,IF(AE36="AEREO",'BASE LIQUIDACION REDEBAN 2025'!$B$6,'BASE LIQUIDACION REDEBAN 2025'!$B$5)))))</f>
        <v>75096.394270399993</v>
      </c>
      <c r="AJ36" s="168">
        <f t="shared" si="1"/>
        <v>75096.394270399993</v>
      </c>
    </row>
    <row r="37" spans="1:36" s="156" customFormat="1" ht="13.9">
      <c r="A37" s="137" t="s">
        <v>90</v>
      </c>
      <c r="B37" s="155" t="str">
        <f>VLOOKUP(A37,'CENTRO DE COSTOS'!A:D,4,FALSE)</f>
        <v>JUAN SEBASTIÁN RÍOS CASTRILLÓN</v>
      </c>
      <c r="C37" s="155" t="str">
        <f>VLOOKUP(A37,'CENTRO DE COSTOS'!A:D,2,FALSE)</f>
        <v>0004-0005</v>
      </c>
      <c r="D37" s="136">
        <v>5088</v>
      </c>
      <c r="E37" s="136" t="s">
        <v>15558</v>
      </c>
      <c r="F37" s="165" t="s">
        <v>15559</v>
      </c>
      <c r="G37" s="157">
        <v>45812</v>
      </c>
      <c r="H37" s="142">
        <v>45817</v>
      </c>
      <c r="I37" s="157">
        <v>45812</v>
      </c>
      <c r="J37" s="157">
        <v>45814</v>
      </c>
      <c r="K37" s="157">
        <v>45814</v>
      </c>
      <c r="L37" s="138" t="s">
        <v>290</v>
      </c>
      <c r="M37" s="137" t="s">
        <v>291</v>
      </c>
      <c r="N37" s="138" t="s">
        <v>15560</v>
      </c>
      <c r="O37" s="138">
        <v>89288037</v>
      </c>
      <c r="P37" s="140" t="s">
        <v>165</v>
      </c>
      <c r="Q37" s="146" t="s">
        <v>166</v>
      </c>
      <c r="R37" s="159" t="s">
        <v>167</v>
      </c>
      <c r="S37" s="137">
        <v>9999</v>
      </c>
      <c r="T37" s="166" t="s">
        <v>15378</v>
      </c>
      <c r="U37" s="145" t="s">
        <v>169</v>
      </c>
      <c r="V37" s="137" t="s">
        <v>15561</v>
      </c>
      <c r="W37" s="136" t="s">
        <v>818</v>
      </c>
      <c r="X37" s="136" t="s">
        <v>15562</v>
      </c>
      <c r="Y37" s="160">
        <v>706168</v>
      </c>
      <c r="Z37" s="136" t="s">
        <v>173</v>
      </c>
      <c r="AA37" s="136">
        <v>522138</v>
      </c>
      <c r="AB37" s="136" t="s">
        <v>173</v>
      </c>
      <c r="AC37" s="136" t="s">
        <v>15381</v>
      </c>
      <c r="AD37" s="137" t="s">
        <v>25</v>
      </c>
      <c r="AE37" s="143" t="s">
        <v>189</v>
      </c>
      <c r="AF37" s="143" t="s">
        <v>177</v>
      </c>
      <c r="AG37" s="136">
        <v>4721</v>
      </c>
      <c r="AH37" s="136">
        <v>1</v>
      </c>
      <c r="AI37" s="167">
        <f>IF(AD37="TIPO I",'BASE LIQUIDACION REDEBAN 2025'!$B$2,IF(AD37="TIPO II",'BASE LIQUIDACION REDEBAN 2025'!$B$3,IF(AD37="TIPO III",'BASE LIQUIDACION REDEBAN 2025'!$B$4,IF(AD37="TIPO IV",'BASE LIQUIDACION REDEBAN 2025'!$B$5,IF(AE37="AEREO",'BASE LIQUIDACION REDEBAN 2025'!$B$6,'BASE LIQUIDACION REDEBAN 2025'!$B$5)))))</f>
        <v>75096.394270399993</v>
      </c>
      <c r="AJ37" s="168">
        <f t="shared" si="1"/>
        <v>75096.394270399993</v>
      </c>
    </row>
    <row r="38" spans="1:36" s="156" customFormat="1" ht="13.9">
      <c r="A38" s="137" t="s">
        <v>90</v>
      </c>
      <c r="B38" s="155" t="str">
        <f>VLOOKUP(A38,'CENTRO DE COSTOS'!A:D,4,FALSE)</f>
        <v>JUAN SEBASTIÁN RÍOS CASTRILLÓN</v>
      </c>
      <c r="C38" s="155" t="str">
        <f>VLOOKUP(A38,'CENTRO DE COSTOS'!A:D,2,FALSE)</f>
        <v>0004-0005</v>
      </c>
      <c r="D38" s="136">
        <v>5380</v>
      </c>
      <c r="E38" s="136" t="s">
        <v>15563</v>
      </c>
      <c r="F38" s="165" t="s">
        <v>15564</v>
      </c>
      <c r="G38" s="157">
        <v>45812</v>
      </c>
      <c r="H38" s="142">
        <v>45817</v>
      </c>
      <c r="I38" s="157">
        <v>45812</v>
      </c>
      <c r="J38" s="157">
        <v>45814</v>
      </c>
      <c r="K38" s="157">
        <v>45814</v>
      </c>
      <c r="L38" s="138" t="s">
        <v>290</v>
      </c>
      <c r="M38" s="137" t="s">
        <v>822</v>
      </c>
      <c r="N38" s="138" t="s">
        <v>15565</v>
      </c>
      <c r="O38" s="138">
        <v>22804082</v>
      </c>
      <c r="P38" s="140" t="s">
        <v>165</v>
      </c>
      <c r="Q38" s="146" t="s">
        <v>166</v>
      </c>
      <c r="R38" s="159" t="s">
        <v>167</v>
      </c>
      <c r="S38" s="137">
        <v>9999</v>
      </c>
      <c r="T38" s="166" t="s">
        <v>15378</v>
      </c>
      <c r="U38" s="145" t="s">
        <v>169</v>
      </c>
      <c r="V38" s="137" t="s">
        <v>15566</v>
      </c>
      <c r="W38" s="136" t="s">
        <v>340</v>
      </c>
      <c r="X38" s="136" t="s">
        <v>15567</v>
      </c>
      <c r="Y38" s="160">
        <v>260757</v>
      </c>
      <c r="Z38" s="136" t="s">
        <v>173</v>
      </c>
      <c r="AA38" s="136">
        <v>1110955</v>
      </c>
      <c r="AB38" s="136" t="s">
        <v>173</v>
      </c>
      <c r="AC38" s="136" t="s">
        <v>15381</v>
      </c>
      <c r="AD38" s="137" t="s">
        <v>25</v>
      </c>
      <c r="AE38" s="143" t="s">
        <v>189</v>
      </c>
      <c r="AF38" s="143" t="s">
        <v>177</v>
      </c>
      <c r="AG38" s="136">
        <v>4867</v>
      </c>
      <c r="AH38" s="136">
        <v>1</v>
      </c>
      <c r="AI38" s="167">
        <f>IF(AD38="TIPO I",'BASE LIQUIDACION REDEBAN 2025'!$B$2,IF(AD38="TIPO II",'BASE LIQUIDACION REDEBAN 2025'!$B$3,IF(AD38="TIPO III",'BASE LIQUIDACION REDEBAN 2025'!$B$4,IF(AD38="TIPO IV",'BASE LIQUIDACION REDEBAN 2025'!$B$5,IF(AE38="AEREO",'BASE LIQUIDACION REDEBAN 2025'!$B$6,'BASE LIQUIDACION REDEBAN 2025'!$B$5)))))</f>
        <v>75096.394270399993</v>
      </c>
      <c r="AJ38" s="168">
        <f t="shared" si="1"/>
        <v>75096.394270399993</v>
      </c>
    </row>
    <row r="39" spans="1:36" s="156" customFormat="1" ht="13.9">
      <c r="A39" s="137" t="s">
        <v>68</v>
      </c>
      <c r="B39" s="155" t="str">
        <f>VLOOKUP(A39,'CENTRO DE COSTOS'!A:D,4,FALSE)</f>
        <v>WILLIAM ASDRUBAL ROZO ROZO</v>
      </c>
      <c r="C39" s="155" t="str">
        <f>VLOOKUP(A39,'CENTRO DE COSTOS'!A:D,2,FALSE)</f>
        <v>0004-0004</v>
      </c>
      <c r="D39" s="136">
        <v>25779</v>
      </c>
      <c r="E39" s="136" t="s">
        <v>15568</v>
      </c>
      <c r="F39" s="165" t="s">
        <v>15569</v>
      </c>
      <c r="G39" s="157">
        <v>45812</v>
      </c>
      <c r="H39" s="142">
        <v>45817</v>
      </c>
      <c r="I39" s="157">
        <v>45812</v>
      </c>
      <c r="J39" s="157">
        <v>45817</v>
      </c>
      <c r="K39" s="157">
        <v>45817</v>
      </c>
      <c r="L39" s="138" t="s">
        <v>298</v>
      </c>
      <c r="M39" s="137" t="s">
        <v>15100</v>
      </c>
      <c r="N39" s="138" t="s">
        <v>15570</v>
      </c>
      <c r="O39" s="138">
        <v>89275617</v>
      </c>
      <c r="P39" s="140" t="s">
        <v>165</v>
      </c>
      <c r="Q39" s="146" t="s">
        <v>166</v>
      </c>
      <c r="R39" s="159" t="s">
        <v>167</v>
      </c>
      <c r="S39" s="137">
        <v>9999</v>
      </c>
      <c r="T39" s="166" t="s">
        <v>15378</v>
      </c>
      <c r="U39" s="145" t="s">
        <v>169</v>
      </c>
      <c r="V39" s="137" t="s">
        <v>15571</v>
      </c>
      <c r="W39" s="136" t="s">
        <v>460</v>
      </c>
      <c r="X39" s="136" t="s">
        <v>15572</v>
      </c>
      <c r="Y39" s="160">
        <v>705893</v>
      </c>
      <c r="Z39" s="136" t="s">
        <v>173</v>
      </c>
      <c r="AA39" s="136">
        <v>1238736</v>
      </c>
      <c r="AB39" s="136" t="s">
        <v>173</v>
      </c>
      <c r="AC39" s="136" t="s">
        <v>15381</v>
      </c>
      <c r="AD39" s="137" t="s">
        <v>30</v>
      </c>
      <c r="AE39" s="143" t="s">
        <v>189</v>
      </c>
      <c r="AF39" s="143" t="s">
        <v>177</v>
      </c>
      <c r="AG39" s="136">
        <v>7612</v>
      </c>
      <c r="AH39" s="136">
        <v>1</v>
      </c>
      <c r="AI39" s="167">
        <f>IF(AD39="TIPO I",'BASE LIQUIDACION REDEBAN 2025'!$B$2,IF(AD39="TIPO II",'BASE LIQUIDACION REDEBAN 2025'!$B$3,IF(AD39="TIPO III",'BASE LIQUIDACION REDEBAN 2025'!$B$4,IF(AD39="TIPO IV",'BASE LIQUIDACION REDEBAN 2025'!$B$5,IF(AE39="AEREO",'BASE LIQUIDACION REDEBAN 2025'!$B$6,'BASE LIQUIDACION REDEBAN 2025'!$B$5)))))</f>
        <v>275728.78077800001</v>
      </c>
      <c r="AJ39" s="168">
        <f t="shared" si="1"/>
        <v>275728.78077800001</v>
      </c>
    </row>
    <row r="40" spans="1:36" s="156" customFormat="1" ht="13.9">
      <c r="A40" s="137" t="s">
        <v>98</v>
      </c>
      <c r="B40" s="155" t="str">
        <f>VLOOKUP(A40,'CENTRO DE COSTOS'!A:D,4,FALSE)</f>
        <v>MIGUEL JULIÁN HERNÁNDEZ GUARÍN</v>
      </c>
      <c r="C40" s="155" t="str">
        <f>VLOOKUP(A40,'CENTRO DE COSTOS'!A:D,2,FALSE)</f>
        <v>0004-0008</v>
      </c>
      <c r="D40" s="136">
        <v>15516</v>
      </c>
      <c r="E40" s="136" t="s">
        <v>15573</v>
      </c>
      <c r="F40" s="165" t="s">
        <v>15574</v>
      </c>
      <c r="G40" s="157">
        <v>45812</v>
      </c>
      <c r="H40" s="142">
        <v>45817</v>
      </c>
      <c r="I40" s="157">
        <v>45812</v>
      </c>
      <c r="J40" s="157">
        <v>45814</v>
      </c>
      <c r="K40" s="157">
        <v>45814</v>
      </c>
      <c r="L40" s="138" t="s">
        <v>371</v>
      </c>
      <c r="M40" s="137" t="s">
        <v>7985</v>
      </c>
      <c r="N40" s="138" t="s">
        <v>15575</v>
      </c>
      <c r="O40" s="138">
        <v>89296089</v>
      </c>
      <c r="P40" s="140" t="s">
        <v>165</v>
      </c>
      <c r="Q40" s="146" t="s">
        <v>166</v>
      </c>
      <c r="R40" s="159" t="s">
        <v>167</v>
      </c>
      <c r="S40" s="137">
        <v>9999</v>
      </c>
      <c r="T40" s="166" t="s">
        <v>15378</v>
      </c>
      <c r="U40" s="145" t="s">
        <v>169</v>
      </c>
      <c r="V40" s="137" t="s">
        <v>15576</v>
      </c>
      <c r="W40" s="136" t="s">
        <v>967</v>
      </c>
      <c r="X40" s="136" t="s">
        <v>15577</v>
      </c>
      <c r="Y40" s="160">
        <v>277497</v>
      </c>
      <c r="Z40" s="136" t="s">
        <v>173</v>
      </c>
      <c r="AA40" s="136">
        <v>1103171</v>
      </c>
      <c r="AB40" s="136" t="s">
        <v>173</v>
      </c>
      <c r="AC40" s="136" t="s">
        <v>15381</v>
      </c>
      <c r="AD40" s="137" t="s">
        <v>28</v>
      </c>
      <c r="AE40" s="143" t="s">
        <v>189</v>
      </c>
      <c r="AF40" s="143" t="s">
        <v>177</v>
      </c>
      <c r="AG40" s="136">
        <v>4429</v>
      </c>
      <c r="AH40" s="136">
        <v>1</v>
      </c>
      <c r="AI40" s="167">
        <f>IF(AD40="TIPO I",'BASE LIQUIDACION REDEBAN 2025'!$B$2,IF(AD40="TIPO II",'BASE LIQUIDACION REDEBAN 2025'!$B$3,IF(AD40="TIPO III",'BASE LIQUIDACION REDEBAN 2025'!$B$4,IF(AD40="TIPO IV",'BASE LIQUIDACION REDEBAN 2025'!$B$5,IF(AE40="AEREO",'BASE LIQUIDACION REDEBAN 2025'!$B$6,'BASE LIQUIDACION REDEBAN 2025'!$B$5)))))</f>
        <v>163813.69572160003</v>
      </c>
      <c r="AJ40" s="168">
        <f t="shared" si="1"/>
        <v>163813.69572160003</v>
      </c>
    </row>
    <row r="41" spans="1:36" s="156" customFormat="1" ht="13.9">
      <c r="A41" s="137" t="s">
        <v>64</v>
      </c>
      <c r="B41" s="155" t="str">
        <f>VLOOKUP(A41,'CENTRO DE COSTOS'!A:D,4,FALSE)</f>
        <v>JOSE MAURICIO HERNANDEZ ROJAS</v>
      </c>
      <c r="C41" s="155" t="str">
        <f>VLOOKUP(A41,'CENTRO DE COSTOS'!A:D,2,FALSE)</f>
        <v>0004-0001</v>
      </c>
      <c r="D41" s="136">
        <v>8001</v>
      </c>
      <c r="E41" s="136" t="s">
        <v>15578</v>
      </c>
      <c r="F41" s="165" t="s">
        <v>15579</v>
      </c>
      <c r="G41" s="157">
        <v>45812</v>
      </c>
      <c r="H41" s="142">
        <v>45817</v>
      </c>
      <c r="I41" s="157">
        <v>45812</v>
      </c>
      <c r="J41" s="157">
        <v>45814</v>
      </c>
      <c r="K41" s="157">
        <v>45814</v>
      </c>
      <c r="L41" s="138" t="s">
        <v>277</v>
      </c>
      <c r="M41" s="137" t="s">
        <v>64</v>
      </c>
      <c r="N41" s="138" t="s">
        <v>15580</v>
      </c>
      <c r="O41" s="138">
        <v>89293611</v>
      </c>
      <c r="P41" s="140" t="s">
        <v>165</v>
      </c>
      <c r="Q41" s="146" t="s">
        <v>166</v>
      </c>
      <c r="R41" s="159" t="s">
        <v>167</v>
      </c>
      <c r="S41" s="137">
        <v>9999</v>
      </c>
      <c r="T41" s="166" t="s">
        <v>15378</v>
      </c>
      <c r="U41" s="145" t="s">
        <v>169</v>
      </c>
      <c r="V41" s="137" t="s">
        <v>15581</v>
      </c>
      <c r="W41" s="136" t="s">
        <v>280</v>
      </c>
      <c r="X41" s="136" t="s">
        <v>15582</v>
      </c>
      <c r="Y41" s="160">
        <v>994916</v>
      </c>
      <c r="Z41" s="136" t="s">
        <v>173</v>
      </c>
      <c r="AA41" s="136">
        <v>846216</v>
      </c>
      <c r="AB41" s="136" t="s">
        <v>173</v>
      </c>
      <c r="AC41" s="136" t="s">
        <v>15381</v>
      </c>
      <c r="AD41" s="137" t="s">
        <v>25</v>
      </c>
      <c r="AE41" s="143" t="s">
        <v>189</v>
      </c>
      <c r="AF41" s="143" t="s">
        <v>177</v>
      </c>
      <c r="AG41" s="136">
        <v>5430</v>
      </c>
      <c r="AH41" s="136">
        <v>1</v>
      </c>
      <c r="AI41" s="167">
        <f>IF(AD41="TIPO I",'BASE LIQUIDACION REDEBAN 2025'!$B$2,IF(AD41="TIPO II",'BASE LIQUIDACION REDEBAN 2025'!$B$3,IF(AD41="TIPO III",'BASE LIQUIDACION REDEBAN 2025'!$B$4,IF(AD41="TIPO IV",'BASE LIQUIDACION REDEBAN 2025'!$B$5,IF(AE41="AEREO",'BASE LIQUIDACION REDEBAN 2025'!$B$6,'BASE LIQUIDACION REDEBAN 2025'!$B$5)))))</f>
        <v>75096.394270399993</v>
      </c>
      <c r="AJ41" s="168">
        <f t="shared" si="1"/>
        <v>75096.394270399993</v>
      </c>
    </row>
    <row r="42" spans="1:36" s="156" customFormat="1" ht="13.9">
      <c r="A42" s="137" t="s">
        <v>76</v>
      </c>
      <c r="B42" s="155" t="str">
        <f>VLOOKUP(A42,'CENTRO DE COSTOS'!A:D,4,FALSE)</f>
        <v>DIEGO FERNANDO HENAO CARDONA</v>
      </c>
      <c r="C42" s="155" t="str">
        <f>VLOOKUP(A42,'CENTRO DE COSTOS'!A:D,2,FALSE)</f>
        <v>0004-0003</v>
      </c>
      <c r="D42" s="136">
        <v>76520</v>
      </c>
      <c r="E42" s="136" t="s">
        <v>15583</v>
      </c>
      <c r="F42" s="165" t="s">
        <v>15584</v>
      </c>
      <c r="G42" s="157">
        <v>45812</v>
      </c>
      <c r="H42" s="142">
        <v>45817</v>
      </c>
      <c r="I42" s="157">
        <v>45812</v>
      </c>
      <c r="J42" s="157">
        <v>45817</v>
      </c>
      <c r="K42" s="157">
        <v>45817</v>
      </c>
      <c r="L42" s="138" t="s">
        <v>230</v>
      </c>
      <c r="M42" s="137" t="s">
        <v>754</v>
      </c>
      <c r="N42" s="138" t="s">
        <v>15585</v>
      </c>
      <c r="O42" s="138">
        <v>89249061</v>
      </c>
      <c r="P42" s="140" t="s">
        <v>165</v>
      </c>
      <c r="Q42" s="146" t="s">
        <v>166</v>
      </c>
      <c r="R42" s="159" t="s">
        <v>167</v>
      </c>
      <c r="S42" s="137">
        <v>9999</v>
      </c>
      <c r="T42" s="166" t="s">
        <v>15378</v>
      </c>
      <c r="U42" s="145" t="s">
        <v>169</v>
      </c>
      <c r="V42" s="137" t="s">
        <v>15586</v>
      </c>
      <c r="W42" s="136" t="s">
        <v>219</v>
      </c>
      <c r="X42" s="136" t="s">
        <v>15587</v>
      </c>
      <c r="Y42" s="160">
        <v>765559</v>
      </c>
      <c r="Z42" s="136">
        <v>1097918</v>
      </c>
      <c r="AA42" s="136">
        <v>1178486</v>
      </c>
      <c r="AB42" s="136" t="s">
        <v>173</v>
      </c>
      <c r="AC42" s="136" t="s">
        <v>15381</v>
      </c>
      <c r="AD42" s="137" t="s">
        <v>25</v>
      </c>
      <c r="AE42" s="143" t="s">
        <v>189</v>
      </c>
      <c r="AF42" s="143" t="s">
        <v>177</v>
      </c>
      <c r="AG42" s="136">
        <v>4238</v>
      </c>
      <c r="AH42" s="136">
        <v>1</v>
      </c>
      <c r="AI42" s="167">
        <f>IF(AD42="TIPO I",'BASE LIQUIDACION REDEBAN 2025'!$B$2,IF(AD42="TIPO II",'BASE LIQUIDACION REDEBAN 2025'!$B$3,IF(AD42="TIPO III",'BASE LIQUIDACION REDEBAN 2025'!$B$4,IF(AD42="TIPO IV",'BASE LIQUIDACION REDEBAN 2025'!$B$5,IF(AE42="AEREO",'BASE LIQUIDACION REDEBAN 2025'!$B$6,'BASE LIQUIDACION REDEBAN 2025'!$B$5)))))</f>
        <v>75096.394270399993</v>
      </c>
      <c r="AJ42" s="168">
        <f t="shared" si="1"/>
        <v>75096.394270399993</v>
      </c>
    </row>
    <row r="43" spans="1:36" s="156" customFormat="1" ht="13.9">
      <c r="A43" s="137" t="s">
        <v>92</v>
      </c>
      <c r="B43" s="155" t="str">
        <f>VLOOKUP(A43,'CENTRO DE COSTOS'!A:D,4,FALSE)</f>
        <v>KEVIN ALEXIS CORZO BUSTOS</v>
      </c>
      <c r="C43" s="155" t="str">
        <f>VLOOKUP(A43,'CENTRO DE COSTOS'!A:D,2,FALSE)</f>
        <v>0004-0007</v>
      </c>
      <c r="D43" s="136">
        <v>41001</v>
      </c>
      <c r="E43" s="136" t="s">
        <v>15588</v>
      </c>
      <c r="F43" s="165" t="s">
        <v>15589</v>
      </c>
      <c r="G43" s="157">
        <v>45812</v>
      </c>
      <c r="H43" s="142">
        <v>45817</v>
      </c>
      <c r="I43" s="157">
        <v>45812</v>
      </c>
      <c r="J43" s="157">
        <v>45814</v>
      </c>
      <c r="K43" s="157">
        <v>45814</v>
      </c>
      <c r="L43" s="138" t="s">
        <v>870</v>
      </c>
      <c r="M43" s="137" t="s">
        <v>10936</v>
      </c>
      <c r="N43" s="138" t="s">
        <v>15590</v>
      </c>
      <c r="O43" s="138">
        <v>89200276</v>
      </c>
      <c r="P43" s="140" t="s">
        <v>165</v>
      </c>
      <c r="Q43" s="146" t="s">
        <v>166</v>
      </c>
      <c r="R43" s="159" t="s">
        <v>167</v>
      </c>
      <c r="S43" s="137">
        <v>9999</v>
      </c>
      <c r="T43" s="166" t="s">
        <v>15378</v>
      </c>
      <c r="U43" s="145" t="s">
        <v>169</v>
      </c>
      <c r="V43" s="137" t="s">
        <v>15591</v>
      </c>
      <c r="W43" s="136" t="s">
        <v>259</v>
      </c>
      <c r="X43" s="136" t="s">
        <v>15592</v>
      </c>
      <c r="Y43" s="160">
        <v>1050097</v>
      </c>
      <c r="Z43" s="136" t="s">
        <v>173</v>
      </c>
      <c r="AA43" s="136">
        <v>526764</v>
      </c>
      <c r="AB43" s="136" t="s">
        <v>173</v>
      </c>
      <c r="AC43" s="136" t="s">
        <v>15381</v>
      </c>
      <c r="AD43" s="137" t="s">
        <v>28</v>
      </c>
      <c r="AE43" s="143" t="s">
        <v>189</v>
      </c>
      <c r="AF43" s="143" t="s">
        <v>177</v>
      </c>
      <c r="AG43" s="136">
        <v>5780</v>
      </c>
      <c r="AH43" s="136">
        <v>1</v>
      </c>
      <c r="AI43" s="167">
        <f>IF(AD43="TIPO I",'BASE LIQUIDACION REDEBAN 2025'!$B$2,IF(AD43="TIPO II",'BASE LIQUIDACION REDEBAN 2025'!$B$3,IF(AD43="TIPO III",'BASE LIQUIDACION REDEBAN 2025'!$B$4,IF(AD43="TIPO IV",'BASE LIQUIDACION REDEBAN 2025'!$B$5,IF(AE43="AEREO",'BASE LIQUIDACION REDEBAN 2025'!$B$6,'BASE LIQUIDACION REDEBAN 2025'!$B$5)))))</f>
        <v>163813.69572160003</v>
      </c>
      <c r="AJ43" s="168">
        <f t="shared" si="1"/>
        <v>163813.69572160003</v>
      </c>
    </row>
    <row r="44" spans="1:36" s="156" customFormat="1" ht="13.9">
      <c r="A44" s="137" t="s">
        <v>90</v>
      </c>
      <c r="B44" s="155" t="str">
        <f>VLOOKUP(A44,'CENTRO DE COSTOS'!A:D,4,FALSE)</f>
        <v>JUAN SEBASTIÁN RÍOS CASTRILLÓN</v>
      </c>
      <c r="C44" s="155" t="str">
        <f>VLOOKUP(A44,'CENTRO DE COSTOS'!A:D,2,FALSE)</f>
        <v>0004-0005</v>
      </c>
      <c r="D44" s="136">
        <v>5001</v>
      </c>
      <c r="E44" s="136" t="s">
        <v>15593</v>
      </c>
      <c r="F44" s="165" t="s">
        <v>15594</v>
      </c>
      <c r="G44" s="157">
        <v>45812</v>
      </c>
      <c r="H44" s="142">
        <v>45817</v>
      </c>
      <c r="I44" s="157">
        <v>45812</v>
      </c>
      <c r="J44" s="157">
        <v>45817</v>
      </c>
      <c r="K44" s="157">
        <v>45817</v>
      </c>
      <c r="L44" s="138" t="s">
        <v>290</v>
      </c>
      <c r="M44" s="137" t="s">
        <v>90</v>
      </c>
      <c r="N44" s="138" t="s">
        <v>15595</v>
      </c>
      <c r="O44" s="138">
        <v>43707215</v>
      </c>
      <c r="P44" s="140" t="s">
        <v>165</v>
      </c>
      <c r="Q44" s="146" t="s">
        <v>166</v>
      </c>
      <c r="R44" s="159" t="s">
        <v>167</v>
      </c>
      <c r="S44" s="137">
        <v>9999</v>
      </c>
      <c r="T44" s="166" t="s">
        <v>15378</v>
      </c>
      <c r="U44" s="145" t="s">
        <v>169</v>
      </c>
      <c r="V44" s="137" t="s">
        <v>15596</v>
      </c>
      <c r="W44" s="136" t="s">
        <v>557</v>
      </c>
      <c r="X44" s="136" t="s">
        <v>15597</v>
      </c>
      <c r="Y44" s="160">
        <v>250091</v>
      </c>
      <c r="Z44" s="136" t="s">
        <v>173</v>
      </c>
      <c r="AA44" s="136">
        <v>1103054</v>
      </c>
      <c r="AB44" s="136" t="s">
        <v>173</v>
      </c>
      <c r="AC44" s="136" t="s">
        <v>15381</v>
      </c>
      <c r="AD44" s="137" t="s">
        <v>25</v>
      </c>
      <c r="AE44" s="143" t="s">
        <v>189</v>
      </c>
      <c r="AF44" s="143" t="s">
        <v>177</v>
      </c>
      <c r="AG44" s="136">
        <v>411</v>
      </c>
      <c r="AH44" s="136">
        <v>2</v>
      </c>
      <c r="AI44" s="167">
        <f>IF(AD44="TIPO I",'BASE LIQUIDACION REDEBAN 2025'!$B$2,IF(AD44="TIPO II",'BASE LIQUIDACION REDEBAN 2025'!$B$3,IF(AD44="TIPO III",'BASE LIQUIDACION REDEBAN 2025'!$B$4,IF(AD44="TIPO IV",'BASE LIQUIDACION REDEBAN 2025'!$B$5,IF(AE44="AEREO",'BASE LIQUIDACION REDEBAN 2025'!$B$6,'BASE LIQUIDACION REDEBAN 2025'!$B$5)))))</f>
        <v>75096.394270399993</v>
      </c>
      <c r="AJ44" s="168">
        <f t="shared" si="1"/>
        <v>150192.78854079999</v>
      </c>
    </row>
    <row r="45" spans="1:36" s="156" customFormat="1" ht="13.9">
      <c r="A45" s="137" t="s">
        <v>93</v>
      </c>
      <c r="B45" s="155" t="str">
        <f>VLOOKUP(A45,'CENTRO DE COSTOS'!A:D,4,FALSE)</f>
        <v>DIEGO FERNANDO HENAO CARDONA</v>
      </c>
      <c r="C45" s="155" t="str">
        <f>VLOOKUP(A45,'CENTRO DE COSTOS'!A:D,2,FALSE)</f>
        <v>0004-0003</v>
      </c>
      <c r="D45" s="136">
        <v>52001</v>
      </c>
      <c r="E45" s="136" t="s">
        <v>15598</v>
      </c>
      <c r="F45" s="165" t="s">
        <v>15599</v>
      </c>
      <c r="G45" s="157">
        <v>45812</v>
      </c>
      <c r="H45" s="142">
        <v>45817</v>
      </c>
      <c r="I45" s="157">
        <v>45812</v>
      </c>
      <c r="J45" s="157">
        <v>45814</v>
      </c>
      <c r="K45" s="157">
        <v>45814</v>
      </c>
      <c r="L45" s="138" t="s">
        <v>162</v>
      </c>
      <c r="M45" s="137" t="s">
        <v>93</v>
      </c>
      <c r="N45" s="138" t="s">
        <v>15600</v>
      </c>
      <c r="O45" s="138">
        <v>89144302</v>
      </c>
      <c r="P45" s="140" t="s">
        <v>165</v>
      </c>
      <c r="Q45" s="146" t="s">
        <v>166</v>
      </c>
      <c r="R45" s="159" t="s">
        <v>167</v>
      </c>
      <c r="S45" s="137">
        <v>9999</v>
      </c>
      <c r="T45" s="166" t="s">
        <v>15378</v>
      </c>
      <c r="U45" s="145" t="s">
        <v>169</v>
      </c>
      <c r="V45" s="137" t="s">
        <v>15601</v>
      </c>
      <c r="W45" s="136" t="s">
        <v>1218</v>
      </c>
      <c r="X45" s="136" t="s">
        <v>15602</v>
      </c>
      <c r="Y45" s="160">
        <v>259669</v>
      </c>
      <c r="Z45" s="136" t="s">
        <v>173</v>
      </c>
      <c r="AA45" s="136">
        <v>1217197</v>
      </c>
      <c r="AB45" s="136" t="s">
        <v>173</v>
      </c>
      <c r="AC45" s="136" t="s">
        <v>15381</v>
      </c>
      <c r="AD45" s="137" t="s">
        <v>25</v>
      </c>
      <c r="AE45" s="143" t="s">
        <v>189</v>
      </c>
      <c r="AF45" s="143" t="s">
        <v>177</v>
      </c>
      <c r="AG45" s="136">
        <v>128</v>
      </c>
      <c r="AH45" s="136">
        <v>1</v>
      </c>
      <c r="AI45" s="167">
        <f>IF(AD45="TIPO I",'BASE LIQUIDACION REDEBAN 2025'!$B$2,IF(AD45="TIPO II",'BASE LIQUIDACION REDEBAN 2025'!$B$3,IF(AD45="TIPO III",'BASE LIQUIDACION REDEBAN 2025'!$B$4,IF(AD45="TIPO IV",'BASE LIQUIDACION REDEBAN 2025'!$B$5,IF(AE45="AEREO",'BASE LIQUIDACION REDEBAN 2025'!$B$6,'BASE LIQUIDACION REDEBAN 2025'!$B$5)))))</f>
        <v>75096.394270399993</v>
      </c>
      <c r="AJ45" s="168">
        <f t="shared" si="1"/>
        <v>75096.394270399993</v>
      </c>
    </row>
    <row r="46" spans="1:36" s="156" customFormat="1" ht="13.9">
      <c r="A46" s="137" t="s">
        <v>92</v>
      </c>
      <c r="B46" s="155" t="str">
        <f>VLOOKUP(A46,'CENTRO DE COSTOS'!A:D,4,FALSE)</f>
        <v>KEVIN ALEXIS CORZO BUSTOS</v>
      </c>
      <c r="C46" s="155" t="str">
        <f>VLOOKUP(A46,'CENTRO DE COSTOS'!A:D,2,FALSE)</f>
        <v>0004-0007</v>
      </c>
      <c r="D46" s="136">
        <v>41298</v>
      </c>
      <c r="E46" s="136" t="s">
        <v>15603</v>
      </c>
      <c r="F46" s="165" t="s">
        <v>15604</v>
      </c>
      <c r="G46" s="157">
        <v>45812</v>
      </c>
      <c r="H46" s="142">
        <v>45817</v>
      </c>
      <c r="I46" s="157">
        <v>45812</v>
      </c>
      <c r="J46" s="157">
        <v>45814</v>
      </c>
      <c r="K46" s="157">
        <v>45814</v>
      </c>
      <c r="L46" s="138" t="s">
        <v>256</v>
      </c>
      <c r="M46" s="137" t="s">
        <v>2100</v>
      </c>
      <c r="N46" s="138" t="s">
        <v>15605</v>
      </c>
      <c r="O46" s="138">
        <v>16406241</v>
      </c>
      <c r="P46" s="140" t="s">
        <v>165</v>
      </c>
      <c r="Q46" s="146" t="s">
        <v>166</v>
      </c>
      <c r="R46" s="159" t="s">
        <v>167</v>
      </c>
      <c r="S46" s="137">
        <v>9999</v>
      </c>
      <c r="T46" s="166" t="s">
        <v>15378</v>
      </c>
      <c r="U46" s="145" t="s">
        <v>169</v>
      </c>
      <c r="V46" s="137" t="s">
        <v>15606</v>
      </c>
      <c r="W46" s="136" t="s">
        <v>726</v>
      </c>
      <c r="X46" s="136" t="s">
        <v>15607</v>
      </c>
      <c r="Y46" s="160">
        <v>701361</v>
      </c>
      <c r="Z46" s="136" t="s">
        <v>173</v>
      </c>
      <c r="AA46" s="136">
        <v>537402</v>
      </c>
      <c r="AB46" s="136" t="s">
        <v>173</v>
      </c>
      <c r="AC46" s="136" t="s">
        <v>15381</v>
      </c>
      <c r="AD46" s="137" t="s">
        <v>30</v>
      </c>
      <c r="AE46" s="143" t="s">
        <v>189</v>
      </c>
      <c r="AF46" s="143" t="s">
        <v>177</v>
      </c>
      <c r="AG46" s="136">
        <v>497</v>
      </c>
      <c r="AH46" s="136">
        <v>1</v>
      </c>
      <c r="AI46" s="167">
        <f>IF(AD46="TIPO I",'BASE LIQUIDACION REDEBAN 2025'!$B$2,IF(AD46="TIPO II",'BASE LIQUIDACION REDEBAN 2025'!$B$3,IF(AD46="TIPO III",'BASE LIQUIDACION REDEBAN 2025'!$B$4,IF(AD46="TIPO IV",'BASE LIQUIDACION REDEBAN 2025'!$B$5,IF(AE46="AEREO",'BASE LIQUIDACION REDEBAN 2025'!$B$6,'BASE LIQUIDACION REDEBAN 2025'!$B$5)))))</f>
        <v>275728.78077800001</v>
      </c>
      <c r="AJ46" s="168">
        <f t="shared" si="1"/>
        <v>275728.78077800001</v>
      </c>
    </row>
    <row r="47" spans="1:36" s="156" customFormat="1" ht="13.9">
      <c r="A47" s="137" t="s">
        <v>92</v>
      </c>
      <c r="B47" s="155" t="str">
        <f>VLOOKUP(A47,'CENTRO DE COSTOS'!A:D,4,FALSE)</f>
        <v>KEVIN ALEXIS CORZO BUSTOS</v>
      </c>
      <c r="C47" s="155" t="str">
        <f>VLOOKUP(A47,'CENTRO DE COSTOS'!A:D,2,FALSE)</f>
        <v>0004-0007</v>
      </c>
      <c r="D47" s="136">
        <v>41298</v>
      </c>
      <c r="E47" s="136" t="s">
        <v>15608</v>
      </c>
      <c r="F47" s="165" t="s">
        <v>15609</v>
      </c>
      <c r="G47" s="157">
        <v>45812</v>
      </c>
      <c r="H47" s="142">
        <v>45817</v>
      </c>
      <c r="I47" s="157">
        <v>45812</v>
      </c>
      <c r="J47" s="157">
        <v>45814</v>
      </c>
      <c r="K47" s="157">
        <v>45814</v>
      </c>
      <c r="L47" s="138" t="s">
        <v>256</v>
      </c>
      <c r="M47" s="137" t="s">
        <v>2100</v>
      </c>
      <c r="N47" s="138" t="s">
        <v>15610</v>
      </c>
      <c r="O47" s="138">
        <v>13367321</v>
      </c>
      <c r="P47" s="140" t="s">
        <v>165</v>
      </c>
      <c r="Q47" s="146" t="s">
        <v>166</v>
      </c>
      <c r="R47" s="159" t="s">
        <v>167</v>
      </c>
      <c r="S47" s="137">
        <v>9999</v>
      </c>
      <c r="T47" s="166" t="s">
        <v>15378</v>
      </c>
      <c r="U47" s="145" t="s">
        <v>169</v>
      </c>
      <c r="V47" s="137" t="s">
        <v>15606</v>
      </c>
      <c r="W47" s="136" t="s">
        <v>726</v>
      </c>
      <c r="X47" s="136" t="s">
        <v>15611</v>
      </c>
      <c r="Y47" s="160">
        <v>708254</v>
      </c>
      <c r="Z47" s="136" t="s">
        <v>173</v>
      </c>
      <c r="AA47" s="136">
        <v>862754</v>
      </c>
      <c r="AB47" s="136" t="s">
        <v>173</v>
      </c>
      <c r="AC47" s="136" t="s">
        <v>15381</v>
      </c>
      <c r="AD47" s="137" t="s">
        <v>30</v>
      </c>
      <c r="AE47" s="143" t="s">
        <v>189</v>
      </c>
      <c r="AF47" s="143" t="s">
        <v>177</v>
      </c>
      <c r="AG47" s="136">
        <v>646</v>
      </c>
      <c r="AH47" s="136">
        <v>1</v>
      </c>
      <c r="AI47" s="167">
        <f>IF(AD47="TIPO I",'BASE LIQUIDACION REDEBAN 2025'!$B$2,IF(AD47="TIPO II",'BASE LIQUIDACION REDEBAN 2025'!$B$3,IF(AD47="TIPO III",'BASE LIQUIDACION REDEBAN 2025'!$B$4,IF(AD47="TIPO IV",'BASE LIQUIDACION REDEBAN 2025'!$B$5,IF(AE47="AEREO",'BASE LIQUIDACION REDEBAN 2025'!$B$6,'BASE LIQUIDACION REDEBAN 2025'!$B$5)))))</f>
        <v>275728.78077800001</v>
      </c>
      <c r="AJ47" s="168">
        <f t="shared" si="1"/>
        <v>275728.78077800001</v>
      </c>
    </row>
    <row r="48" spans="1:36" s="156" customFormat="1" ht="13.9">
      <c r="A48" s="137" t="s">
        <v>86</v>
      </c>
      <c r="B48" s="155" t="str">
        <f>VLOOKUP(A48,'CENTRO DE COSTOS'!A:D,4,FALSE)</f>
        <v>KEVIN ALEXIS CORZO BUSTOS</v>
      </c>
      <c r="C48" s="155" t="str">
        <f>VLOOKUP(A48,'CENTRO DE COSTOS'!A:D,2,FALSE)</f>
        <v>0004-0007</v>
      </c>
      <c r="D48" s="136">
        <v>73001</v>
      </c>
      <c r="E48" s="136" t="s">
        <v>15612</v>
      </c>
      <c r="F48" s="165" t="s">
        <v>15613</v>
      </c>
      <c r="G48" s="157">
        <v>45812</v>
      </c>
      <c r="H48" s="142">
        <v>45817</v>
      </c>
      <c r="I48" s="157">
        <v>45812</v>
      </c>
      <c r="J48" s="157">
        <v>45813</v>
      </c>
      <c r="K48" s="157">
        <v>45813</v>
      </c>
      <c r="L48" s="138" t="s">
        <v>870</v>
      </c>
      <c r="M48" s="137" t="s">
        <v>86</v>
      </c>
      <c r="N48" s="138" t="s">
        <v>15614</v>
      </c>
      <c r="O48" s="138">
        <v>54836705</v>
      </c>
      <c r="P48" s="140" t="s">
        <v>165</v>
      </c>
      <c r="Q48" s="146" t="s">
        <v>166</v>
      </c>
      <c r="R48" s="159" t="s">
        <v>167</v>
      </c>
      <c r="S48" s="137">
        <v>9999</v>
      </c>
      <c r="T48" s="166" t="s">
        <v>15378</v>
      </c>
      <c r="U48" s="145" t="s">
        <v>169</v>
      </c>
      <c r="V48" s="137" t="s">
        <v>15615</v>
      </c>
      <c r="W48" s="136" t="s">
        <v>1632</v>
      </c>
      <c r="X48" s="136" t="s">
        <v>15616</v>
      </c>
      <c r="Y48" s="160">
        <v>227456</v>
      </c>
      <c r="Z48" s="136" t="s">
        <v>173</v>
      </c>
      <c r="AA48" s="136">
        <v>538051</v>
      </c>
      <c r="AB48" s="136" t="s">
        <v>173</v>
      </c>
      <c r="AC48" s="136" t="s">
        <v>15381</v>
      </c>
      <c r="AD48" s="137" t="s">
        <v>25</v>
      </c>
      <c r="AE48" s="143" t="s">
        <v>189</v>
      </c>
      <c r="AF48" s="143" t="s">
        <v>177</v>
      </c>
      <c r="AG48" s="136">
        <v>1935</v>
      </c>
      <c r="AH48" s="136">
        <v>1</v>
      </c>
      <c r="AI48" s="167">
        <f>IF(AD48="TIPO I",'BASE LIQUIDACION REDEBAN 2025'!$B$2,IF(AD48="TIPO II",'BASE LIQUIDACION REDEBAN 2025'!$B$3,IF(AD48="TIPO III",'BASE LIQUIDACION REDEBAN 2025'!$B$4,IF(AD48="TIPO IV",'BASE LIQUIDACION REDEBAN 2025'!$B$5,IF(AE48="AEREO",'BASE LIQUIDACION REDEBAN 2025'!$B$6,'BASE LIQUIDACION REDEBAN 2025'!$B$5)))))</f>
        <v>75096.394270399993</v>
      </c>
      <c r="AJ48" s="168">
        <f t="shared" si="1"/>
        <v>75096.394270399993</v>
      </c>
    </row>
    <row r="49" spans="1:36" s="156" customFormat="1" ht="13.9">
      <c r="A49" s="137" t="s">
        <v>94</v>
      </c>
      <c r="B49" s="155" t="str">
        <f>VLOOKUP(A49,'CENTRO DE COSTOS'!A:D,4,FALSE)</f>
        <v>DIEGO FERNANDO HENAO CARDONA</v>
      </c>
      <c r="C49" s="155" t="str">
        <f>VLOOKUP(A49,'CENTRO DE COSTOS'!A:D,2,FALSE)</f>
        <v>0004-0002</v>
      </c>
      <c r="D49" s="136">
        <v>63130</v>
      </c>
      <c r="E49" s="136" t="s">
        <v>15617</v>
      </c>
      <c r="F49" s="165" t="s">
        <v>15618</v>
      </c>
      <c r="G49" s="157">
        <v>45812</v>
      </c>
      <c r="H49" s="142">
        <v>45817</v>
      </c>
      <c r="I49" s="157">
        <v>45812</v>
      </c>
      <c r="J49" s="157">
        <v>45814</v>
      </c>
      <c r="K49" s="157">
        <v>45814</v>
      </c>
      <c r="L49" s="138" t="s">
        <v>578</v>
      </c>
      <c r="M49" s="137" t="s">
        <v>13100</v>
      </c>
      <c r="N49" s="138" t="s">
        <v>15619</v>
      </c>
      <c r="O49" s="138">
        <v>13478995</v>
      </c>
      <c r="P49" s="140" t="s">
        <v>165</v>
      </c>
      <c r="Q49" s="146" t="s">
        <v>166</v>
      </c>
      <c r="R49" s="159" t="s">
        <v>167</v>
      </c>
      <c r="S49" s="137">
        <v>9999</v>
      </c>
      <c r="T49" s="166" t="s">
        <v>15378</v>
      </c>
      <c r="U49" s="145" t="s">
        <v>169</v>
      </c>
      <c r="V49" s="137" t="s">
        <v>15620</v>
      </c>
      <c r="W49" s="136" t="s">
        <v>582</v>
      </c>
      <c r="X49" s="136" t="s">
        <v>15621</v>
      </c>
      <c r="Y49" s="160">
        <v>914318</v>
      </c>
      <c r="Z49" s="136" t="s">
        <v>173</v>
      </c>
      <c r="AA49" s="136">
        <v>1233487</v>
      </c>
      <c r="AB49" s="136" t="s">
        <v>173</v>
      </c>
      <c r="AC49" s="136" t="s">
        <v>15381</v>
      </c>
      <c r="AD49" s="137" t="s">
        <v>28</v>
      </c>
      <c r="AE49" s="143" t="s">
        <v>189</v>
      </c>
      <c r="AF49" s="143" t="s">
        <v>177</v>
      </c>
      <c r="AG49" s="136">
        <v>5179</v>
      </c>
      <c r="AH49" s="136">
        <v>1</v>
      </c>
      <c r="AI49" s="167">
        <f>IF(AD49="TIPO I",'BASE LIQUIDACION REDEBAN 2025'!$B$2,IF(AD49="TIPO II",'BASE LIQUIDACION REDEBAN 2025'!$B$3,IF(AD49="TIPO III",'BASE LIQUIDACION REDEBAN 2025'!$B$4,IF(AD49="TIPO IV",'BASE LIQUIDACION REDEBAN 2025'!$B$5,IF(AE49="AEREO",'BASE LIQUIDACION REDEBAN 2025'!$B$6,'BASE LIQUIDACION REDEBAN 2025'!$B$5)))))</f>
        <v>163813.69572160003</v>
      </c>
      <c r="AJ49" s="168">
        <f t="shared" si="1"/>
        <v>163813.69572160003</v>
      </c>
    </row>
    <row r="50" spans="1:36" s="156" customFormat="1" ht="13.9">
      <c r="A50" s="137" t="s">
        <v>94</v>
      </c>
      <c r="B50" s="155" t="str">
        <f>VLOOKUP(A50,'CENTRO DE COSTOS'!A:D,4,FALSE)</f>
        <v>DIEGO FERNANDO HENAO CARDONA</v>
      </c>
      <c r="C50" s="155" t="str">
        <f>VLOOKUP(A50,'CENTRO DE COSTOS'!A:D,2,FALSE)</f>
        <v>0004-0002</v>
      </c>
      <c r="D50" s="136">
        <v>63130</v>
      </c>
      <c r="E50" s="136" t="s">
        <v>15622</v>
      </c>
      <c r="F50" s="165" t="s">
        <v>15623</v>
      </c>
      <c r="G50" s="157">
        <v>45812</v>
      </c>
      <c r="H50" s="142">
        <v>45817</v>
      </c>
      <c r="I50" s="157">
        <v>45812</v>
      </c>
      <c r="J50" s="157">
        <v>45814</v>
      </c>
      <c r="K50" s="157">
        <v>45814</v>
      </c>
      <c r="L50" s="138" t="s">
        <v>578</v>
      </c>
      <c r="M50" s="137" t="s">
        <v>13100</v>
      </c>
      <c r="N50" s="138" t="s">
        <v>15619</v>
      </c>
      <c r="O50" s="138">
        <v>11483989</v>
      </c>
      <c r="P50" s="140" t="s">
        <v>165</v>
      </c>
      <c r="Q50" s="146" t="s">
        <v>166</v>
      </c>
      <c r="R50" s="159" t="s">
        <v>167</v>
      </c>
      <c r="S50" s="137">
        <v>9999</v>
      </c>
      <c r="T50" s="166" t="s">
        <v>15378</v>
      </c>
      <c r="U50" s="145" t="s">
        <v>169</v>
      </c>
      <c r="V50" s="137" t="s">
        <v>15620</v>
      </c>
      <c r="W50" s="136" t="s">
        <v>582</v>
      </c>
      <c r="X50" s="136" t="s">
        <v>15624</v>
      </c>
      <c r="Y50" s="160">
        <v>772651</v>
      </c>
      <c r="Z50" s="136">
        <v>980005</v>
      </c>
      <c r="AA50" s="136">
        <v>846509</v>
      </c>
      <c r="AB50" s="136" t="s">
        <v>173</v>
      </c>
      <c r="AC50" s="136" t="s">
        <v>15381</v>
      </c>
      <c r="AD50" s="137" t="s">
        <v>28</v>
      </c>
      <c r="AE50" s="143" t="s">
        <v>189</v>
      </c>
      <c r="AF50" s="143" t="s">
        <v>177</v>
      </c>
      <c r="AG50" s="136">
        <v>7258</v>
      </c>
      <c r="AH50" s="136">
        <v>1</v>
      </c>
      <c r="AI50" s="167">
        <f>IF(AD50="TIPO I",'BASE LIQUIDACION REDEBAN 2025'!$B$2,IF(AD50="TIPO II",'BASE LIQUIDACION REDEBAN 2025'!$B$3,IF(AD50="TIPO III",'BASE LIQUIDACION REDEBAN 2025'!$B$4,IF(AD50="TIPO IV",'BASE LIQUIDACION REDEBAN 2025'!$B$5,IF(AE50="AEREO",'BASE LIQUIDACION REDEBAN 2025'!$B$6,'BASE LIQUIDACION REDEBAN 2025'!$B$5)))))</f>
        <v>163813.69572160003</v>
      </c>
      <c r="AJ50" s="168">
        <f t="shared" si="1"/>
        <v>163813.69572160003</v>
      </c>
    </row>
    <row r="51" spans="1:36" s="156" customFormat="1" ht="13.9">
      <c r="A51" s="137" t="s">
        <v>92</v>
      </c>
      <c r="B51" s="155" t="str">
        <f>VLOOKUP(A51,'CENTRO DE COSTOS'!A:D,4,FALSE)</f>
        <v>KEVIN ALEXIS CORZO BUSTOS</v>
      </c>
      <c r="C51" s="155" t="str">
        <f>VLOOKUP(A51,'CENTRO DE COSTOS'!A:D,2,FALSE)</f>
        <v>0004-0007</v>
      </c>
      <c r="D51" s="136">
        <v>41006</v>
      </c>
      <c r="E51" s="136" t="s">
        <v>15625</v>
      </c>
      <c r="F51" s="165" t="s">
        <v>15626</v>
      </c>
      <c r="G51" s="157">
        <v>45812</v>
      </c>
      <c r="H51" s="142">
        <v>45817</v>
      </c>
      <c r="I51" s="157">
        <v>45812</v>
      </c>
      <c r="J51" s="157">
        <v>45818</v>
      </c>
      <c r="K51" s="157">
        <v>45818</v>
      </c>
      <c r="L51" s="138" t="s">
        <v>256</v>
      </c>
      <c r="M51" s="137" t="s">
        <v>13895</v>
      </c>
      <c r="N51" s="138" t="s">
        <v>15627</v>
      </c>
      <c r="O51" s="138">
        <v>21419585</v>
      </c>
      <c r="P51" s="140" t="s">
        <v>165</v>
      </c>
      <c r="Q51" s="146" t="s">
        <v>166</v>
      </c>
      <c r="R51" s="159" t="s">
        <v>167</v>
      </c>
      <c r="S51" s="137">
        <v>9999</v>
      </c>
      <c r="T51" s="166" t="s">
        <v>15378</v>
      </c>
      <c r="U51" s="145" t="s">
        <v>169</v>
      </c>
      <c r="V51" s="137" t="s">
        <v>15628</v>
      </c>
      <c r="W51" s="136" t="s">
        <v>1326</v>
      </c>
      <c r="X51" s="136" t="s">
        <v>15629</v>
      </c>
      <c r="Y51" s="160">
        <v>1139118</v>
      </c>
      <c r="Z51" s="136" t="s">
        <v>173</v>
      </c>
      <c r="AA51" s="136">
        <v>1145981</v>
      </c>
      <c r="AB51" s="136" t="s">
        <v>173</v>
      </c>
      <c r="AC51" s="136" t="s">
        <v>15381</v>
      </c>
      <c r="AD51" s="137" t="s">
        <v>30</v>
      </c>
      <c r="AE51" s="143" t="s">
        <v>189</v>
      </c>
      <c r="AF51" s="143" t="s">
        <v>177</v>
      </c>
      <c r="AG51" s="136">
        <v>4622</v>
      </c>
      <c r="AH51" s="136">
        <v>1</v>
      </c>
      <c r="AI51" s="167">
        <f>IF(AD51="TIPO I",'BASE LIQUIDACION REDEBAN 2025'!$B$2,IF(AD51="TIPO II",'BASE LIQUIDACION REDEBAN 2025'!$B$3,IF(AD51="TIPO III",'BASE LIQUIDACION REDEBAN 2025'!$B$4,IF(AD51="TIPO IV",'BASE LIQUIDACION REDEBAN 2025'!$B$5,IF(AE51="AEREO",'BASE LIQUIDACION REDEBAN 2025'!$B$6,'BASE LIQUIDACION REDEBAN 2025'!$B$5)))))</f>
        <v>275728.78077800001</v>
      </c>
      <c r="AJ51" s="168">
        <f t="shared" si="1"/>
        <v>275728.78077800001</v>
      </c>
    </row>
    <row r="52" spans="1:36" s="156" customFormat="1" ht="13.9">
      <c r="A52" s="137" t="s">
        <v>92</v>
      </c>
      <c r="B52" s="155" t="str">
        <f>VLOOKUP(A52,'CENTRO DE COSTOS'!A:D,4,FALSE)</f>
        <v>KEVIN ALEXIS CORZO BUSTOS</v>
      </c>
      <c r="C52" s="155" t="str">
        <f>VLOOKUP(A52,'CENTRO DE COSTOS'!A:D,2,FALSE)</f>
        <v>0004-0007</v>
      </c>
      <c r="D52" s="136">
        <v>41306</v>
      </c>
      <c r="E52" s="136" t="s">
        <v>15630</v>
      </c>
      <c r="F52" s="165" t="s">
        <v>15631</v>
      </c>
      <c r="G52" s="157">
        <v>45812</v>
      </c>
      <c r="H52" s="142">
        <v>45817</v>
      </c>
      <c r="I52" s="157">
        <v>45812</v>
      </c>
      <c r="J52" s="157">
        <v>45814</v>
      </c>
      <c r="K52" s="157">
        <v>45814</v>
      </c>
      <c r="L52" s="138" t="s">
        <v>256</v>
      </c>
      <c r="M52" s="137" t="s">
        <v>15128</v>
      </c>
      <c r="N52" s="138" t="s">
        <v>15610</v>
      </c>
      <c r="O52" s="138">
        <v>13368709</v>
      </c>
      <c r="P52" s="140" t="s">
        <v>165</v>
      </c>
      <c r="Q52" s="146" t="s">
        <v>166</v>
      </c>
      <c r="R52" s="159" t="s">
        <v>167</v>
      </c>
      <c r="S52" s="137">
        <v>9999</v>
      </c>
      <c r="T52" s="166" t="s">
        <v>15378</v>
      </c>
      <c r="U52" s="145" t="s">
        <v>169</v>
      </c>
      <c r="V52" s="137" t="s">
        <v>15606</v>
      </c>
      <c r="W52" s="136" t="s">
        <v>726</v>
      </c>
      <c r="X52" s="136" t="s">
        <v>15632</v>
      </c>
      <c r="Y52" s="160">
        <v>251669</v>
      </c>
      <c r="Z52" s="136" t="s">
        <v>173</v>
      </c>
      <c r="AA52" s="136">
        <v>524451</v>
      </c>
      <c r="AB52" s="136" t="s">
        <v>173</v>
      </c>
      <c r="AC52" s="136" t="s">
        <v>15381</v>
      </c>
      <c r="AD52" s="137" t="s">
        <v>28</v>
      </c>
      <c r="AE52" s="143" t="s">
        <v>189</v>
      </c>
      <c r="AF52" s="143" t="s">
        <v>177</v>
      </c>
      <c r="AG52" s="136">
        <v>7583</v>
      </c>
      <c r="AH52" s="136">
        <v>1</v>
      </c>
      <c r="AI52" s="167">
        <f>IF(AD52="TIPO I",'BASE LIQUIDACION REDEBAN 2025'!$B$2,IF(AD52="TIPO II",'BASE LIQUIDACION REDEBAN 2025'!$B$3,IF(AD52="TIPO III",'BASE LIQUIDACION REDEBAN 2025'!$B$4,IF(AD52="TIPO IV",'BASE LIQUIDACION REDEBAN 2025'!$B$5,IF(AE52="AEREO",'BASE LIQUIDACION REDEBAN 2025'!$B$6,'BASE LIQUIDACION REDEBAN 2025'!$B$5)))))</f>
        <v>163813.69572160003</v>
      </c>
      <c r="AJ52" s="168">
        <f t="shared" si="1"/>
        <v>163813.69572160003</v>
      </c>
    </row>
    <row r="53" spans="1:36" s="156" customFormat="1" ht="13.9">
      <c r="A53" s="137" t="s">
        <v>92</v>
      </c>
      <c r="B53" s="155" t="str">
        <f>VLOOKUP(A53,'CENTRO DE COSTOS'!A:D,4,FALSE)</f>
        <v>KEVIN ALEXIS CORZO BUSTOS</v>
      </c>
      <c r="C53" s="155" t="str">
        <f>VLOOKUP(A53,'CENTRO DE COSTOS'!A:D,2,FALSE)</f>
        <v>0004-0007</v>
      </c>
      <c r="D53" s="136">
        <v>41791</v>
      </c>
      <c r="E53" s="136" t="s">
        <v>15633</v>
      </c>
      <c r="F53" s="165" t="s">
        <v>15634</v>
      </c>
      <c r="G53" s="157">
        <v>45812</v>
      </c>
      <c r="H53" s="142">
        <v>45817</v>
      </c>
      <c r="I53" s="157">
        <v>45812</v>
      </c>
      <c r="J53" s="157">
        <v>45814</v>
      </c>
      <c r="K53" s="157">
        <v>45814</v>
      </c>
      <c r="L53" s="138" t="s">
        <v>256</v>
      </c>
      <c r="M53" s="137" t="s">
        <v>13885</v>
      </c>
      <c r="N53" s="138" t="s">
        <v>15635</v>
      </c>
      <c r="O53" s="138">
        <v>13368410</v>
      </c>
      <c r="P53" s="140" t="s">
        <v>165</v>
      </c>
      <c r="Q53" s="146" t="s">
        <v>166</v>
      </c>
      <c r="R53" s="159" t="s">
        <v>167</v>
      </c>
      <c r="S53" s="137">
        <v>9999</v>
      </c>
      <c r="T53" s="166" t="s">
        <v>15378</v>
      </c>
      <c r="U53" s="145" t="s">
        <v>169</v>
      </c>
      <c r="V53" s="137" t="s">
        <v>15606</v>
      </c>
      <c r="W53" s="136" t="s">
        <v>726</v>
      </c>
      <c r="X53" s="136" t="s">
        <v>15636</v>
      </c>
      <c r="Y53" s="160" t="s">
        <v>15637</v>
      </c>
      <c r="Z53" s="136">
        <v>720438</v>
      </c>
      <c r="AA53" s="136" t="s">
        <v>15638</v>
      </c>
      <c r="AB53" s="136" t="s">
        <v>173</v>
      </c>
      <c r="AC53" s="136" t="s">
        <v>174</v>
      </c>
      <c r="AD53" s="137" t="s">
        <v>30</v>
      </c>
      <c r="AE53" s="143" t="s">
        <v>189</v>
      </c>
      <c r="AF53" s="143" t="s">
        <v>177</v>
      </c>
      <c r="AG53" s="136" t="s">
        <v>15639</v>
      </c>
      <c r="AH53" s="136">
        <v>1</v>
      </c>
      <c r="AI53" s="167">
        <f>IF(AD53="TIPO I",'BASE LIQUIDACION REDEBAN 2025'!$B$2,IF(AD53="TIPO II",'BASE LIQUIDACION REDEBAN 2025'!$B$3,IF(AD53="TIPO III",'BASE LIQUIDACION REDEBAN 2025'!$B$4,IF(AD53="TIPO IV",'BASE LIQUIDACION REDEBAN 2025'!$B$5,IF(AE53="AEREO",'BASE LIQUIDACION REDEBAN 2025'!$B$6,'BASE LIQUIDACION REDEBAN 2025'!$B$5)))))</f>
        <v>275728.78077800001</v>
      </c>
      <c r="AJ53" s="168">
        <f t="shared" si="1"/>
        <v>275728.78077800001</v>
      </c>
    </row>
    <row r="54" spans="1:36" s="156" customFormat="1" ht="13.9">
      <c r="A54" s="137" t="s">
        <v>92</v>
      </c>
      <c r="B54" s="155" t="str">
        <f>VLOOKUP(A54,'CENTRO DE COSTOS'!A:D,4,FALSE)</f>
        <v>KEVIN ALEXIS CORZO BUSTOS</v>
      </c>
      <c r="C54" s="155" t="str">
        <f>VLOOKUP(A54,'CENTRO DE COSTOS'!A:D,2,FALSE)</f>
        <v>0004-0007</v>
      </c>
      <c r="D54" s="136">
        <v>41319</v>
      </c>
      <c r="E54" s="136" t="s">
        <v>15640</v>
      </c>
      <c r="F54" s="165" t="s">
        <v>15641</v>
      </c>
      <c r="G54" s="157">
        <v>45812</v>
      </c>
      <c r="H54" s="142">
        <v>45817</v>
      </c>
      <c r="I54" s="157">
        <v>45812</v>
      </c>
      <c r="J54" s="157">
        <v>45818</v>
      </c>
      <c r="K54" s="157">
        <v>45818</v>
      </c>
      <c r="L54" s="138" t="s">
        <v>256</v>
      </c>
      <c r="M54" s="137" t="s">
        <v>6100</v>
      </c>
      <c r="N54" s="138" t="s">
        <v>15642</v>
      </c>
      <c r="O54" s="138">
        <v>13368519</v>
      </c>
      <c r="P54" s="140" t="s">
        <v>165</v>
      </c>
      <c r="Q54" s="146" t="s">
        <v>166</v>
      </c>
      <c r="R54" s="159" t="s">
        <v>167</v>
      </c>
      <c r="S54" s="137">
        <v>9999</v>
      </c>
      <c r="T54" s="166" t="s">
        <v>15378</v>
      </c>
      <c r="U54" s="145" t="s">
        <v>169</v>
      </c>
      <c r="V54" s="137" t="s">
        <v>15643</v>
      </c>
      <c r="W54" s="136" t="s">
        <v>1326</v>
      </c>
      <c r="X54" s="136" t="s">
        <v>15644</v>
      </c>
      <c r="Y54" s="160">
        <v>236944</v>
      </c>
      <c r="Z54" s="136" t="s">
        <v>173</v>
      </c>
      <c r="AA54" s="136">
        <v>1088754</v>
      </c>
      <c r="AB54" s="136" t="s">
        <v>173</v>
      </c>
      <c r="AC54" s="136" t="s">
        <v>15381</v>
      </c>
      <c r="AD54" s="137" t="s">
        <v>30</v>
      </c>
      <c r="AE54" s="143" t="s">
        <v>189</v>
      </c>
      <c r="AF54" s="143" t="s">
        <v>177</v>
      </c>
      <c r="AG54" s="136">
        <v>1502</v>
      </c>
      <c r="AH54" s="136">
        <v>1</v>
      </c>
      <c r="AI54" s="167">
        <f>IF(AD54="TIPO I",'BASE LIQUIDACION REDEBAN 2025'!$B$2,IF(AD54="TIPO II",'BASE LIQUIDACION REDEBAN 2025'!$B$3,IF(AD54="TIPO III",'BASE LIQUIDACION REDEBAN 2025'!$B$4,IF(AD54="TIPO IV",'BASE LIQUIDACION REDEBAN 2025'!$B$5,IF(AE54="AEREO",'BASE LIQUIDACION REDEBAN 2025'!$B$6,'BASE LIQUIDACION REDEBAN 2025'!$B$5)))))</f>
        <v>275728.78077800001</v>
      </c>
      <c r="AJ54" s="168">
        <f t="shared" si="1"/>
        <v>275728.78077800001</v>
      </c>
    </row>
    <row r="55" spans="1:36" s="156" customFormat="1" ht="13.9">
      <c r="A55" s="137" t="s">
        <v>92</v>
      </c>
      <c r="B55" s="155" t="str">
        <f>VLOOKUP(A55,'CENTRO DE COSTOS'!A:D,4,FALSE)</f>
        <v>KEVIN ALEXIS CORZO BUSTOS</v>
      </c>
      <c r="C55" s="155" t="str">
        <f>VLOOKUP(A55,'CENTRO DE COSTOS'!A:D,2,FALSE)</f>
        <v>0004-0007</v>
      </c>
      <c r="D55" s="136">
        <v>41770</v>
      </c>
      <c r="E55" s="136" t="s">
        <v>15645</v>
      </c>
      <c r="F55" s="165" t="s">
        <v>15646</v>
      </c>
      <c r="G55" s="157">
        <v>45812</v>
      </c>
      <c r="H55" s="142">
        <v>45817</v>
      </c>
      <c r="I55" s="157">
        <v>45812</v>
      </c>
      <c r="J55" s="157">
        <v>45818</v>
      </c>
      <c r="K55" s="157">
        <v>45818</v>
      </c>
      <c r="L55" s="138" t="s">
        <v>256</v>
      </c>
      <c r="M55" s="137" t="s">
        <v>5923</v>
      </c>
      <c r="N55" s="138" t="s">
        <v>15647</v>
      </c>
      <c r="O55" s="138">
        <v>13368428</v>
      </c>
      <c r="P55" s="140" t="s">
        <v>165</v>
      </c>
      <c r="Q55" s="146" t="s">
        <v>166</v>
      </c>
      <c r="R55" s="159" t="s">
        <v>167</v>
      </c>
      <c r="S55" s="137">
        <v>9999</v>
      </c>
      <c r="T55" s="166" t="s">
        <v>15378</v>
      </c>
      <c r="U55" s="145" t="s">
        <v>169</v>
      </c>
      <c r="V55" s="137" t="s">
        <v>15648</v>
      </c>
      <c r="W55" s="136" t="s">
        <v>1326</v>
      </c>
      <c r="X55" s="136" t="s">
        <v>15649</v>
      </c>
      <c r="Y55" s="160">
        <v>243972</v>
      </c>
      <c r="Z55" s="136" t="s">
        <v>173</v>
      </c>
      <c r="AA55" s="136">
        <v>864971</v>
      </c>
      <c r="AB55" s="136" t="s">
        <v>173</v>
      </c>
      <c r="AC55" s="136" t="s">
        <v>15381</v>
      </c>
      <c r="AD55" s="137" t="s">
        <v>30</v>
      </c>
      <c r="AE55" s="143" t="s">
        <v>189</v>
      </c>
      <c r="AF55" s="143" t="s">
        <v>177</v>
      </c>
      <c r="AG55" s="136">
        <v>4415</v>
      </c>
      <c r="AH55" s="136">
        <v>1</v>
      </c>
      <c r="AI55" s="167">
        <f>IF(AD55="TIPO I",'BASE LIQUIDACION REDEBAN 2025'!$B$2,IF(AD55="TIPO II",'BASE LIQUIDACION REDEBAN 2025'!$B$3,IF(AD55="TIPO III",'BASE LIQUIDACION REDEBAN 2025'!$B$4,IF(AD55="TIPO IV",'BASE LIQUIDACION REDEBAN 2025'!$B$5,IF(AE55="AEREO",'BASE LIQUIDACION REDEBAN 2025'!$B$6,'BASE LIQUIDACION REDEBAN 2025'!$B$5)))))</f>
        <v>275728.78077800001</v>
      </c>
      <c r="AJ55" s="168">
        <f t="shared" si="1"/>
        <v>275728.78077800001</v>
      </c>
    </row>
    <row r="56" spans="1:36" s="156" customFormat="1" ht="13.9">
      <c r="A56" s="137" t="s">
        <v>72</v>
      </c>
      <c r="B56" s="155" t="str">
        <f>VLOOKUP(A56,'CENTRO DE COSTOS'!A:D,4,FALSE)</f>
        <v>MIGUEL JULIÁN HERNÁNDEZ GUARÍN</v>
      </c>
      <c r="C56" s="155" t="str">
        <f>VLOOKUP(A56,'CENTRO DE COSTOS'!A:D,2,FALSE)</f>
        <v>0004-0008</v>
      </c>
      <c r="D56" s="136">
        <v>68255</v>
      </c>
      <c r="E56" s="136" t="s">
        <v>15650</v>
      </c>
      <c r="F56" s="165" t="s">
        <v>15651</v>
      </c>
      <c r="G56" s="157">
        <v>45812</v>
      </c>
      <c r="H56" s="142">
        <v>45817</v>
      </c>
      <c r="I56" s="157">
        <v>45812</v>
      </c>
      <c r="J56" s="157">
        <v>45814</v>
      </c>
      <c r="K56" s="157">
        <v>45814</v>
      </c>
      <c r="L56" s="138" t="s">
        <v>180</v>
      </c>
      <c r="M56" s="137" t="s">
        <v>9540</v>
      </c>
      <c r="N56" s="138" t="s">
        <v>15652</v>
      </c>
      <c r="O56" s="138">
        <v>13275136</v>
      </c>
      <c r="P56" s="140" t="s">
        <v>165</v>
      </c>
      <c r="Q56" s="146" t="s">
        <v>166</v>
      </c>
      <c r="R56" s="159" t="s">
        <v>167</v>
      </c>
      <c r="S56" s="137">
        <v>9999</v>
      </c>
      <c r="T56" s="166" t="s">
        <v>15378</v>
      </c>
      <c r="U56" s="145" t="s">
        <v>169</v>
      </c>
      <c r="V56" s="137" t="s">
        <v>15653</v>
      </c>
      <c r="W56" s="136" t="s">
        <v>835</v>
      </c>
      <c r="X56" s="136" t="s">
        <v>15654</v>
      </c>
      <c r="Y56" s="160">
        <v>1237394</v>
      </c>
      <c r="Z56" s="136" t="s">
        <v>173</v>
      </c>
      <c r="AA56" s="136">
        <v>508508</v>
      </c>
      <c r="AB56" s="136" t="s">
        <v>173</v>
      </c>
      <c r="AC56" s="136" t="s">
        <v>15381</v>
      </c>
      <c r="AD56" s="137" t="s">
        <v>28</v>
      </c>
      <c r="AE56" s="143" t="s">
        <v>189</v>
      </c>
      <c r="AF56" s="143" t="s">
        <v>177</v>
      </c>
      <c r="AG56" s="136">
        <v>9895</v>
      </c>
      <c r="AH56" s="136">
        <v>1</v>
      </c>
      <c r="AI56" s="167">
        <f>IF(AD56="TIPO I",'BASE LIQUIDACION REDEBAN 2025'!$B$2,IF(AD56="TIPO II",'BASE LIQUIDACION REDEBAN 2025'!$B$3,IF(AD56="TIPO III",'BASE LIQUIDACION REDEBAN 2025'!$B$4,IF(AD56="TIPO IV",'BASE LIQUIDACION REDEBAN 2025'!$B$5,IF(AE56="AEREO",'BASE LIQUIDACION REDEBAN 2025'!$B$6,'BASE LIQUIDACION REDEBAN 2025'!$B$5)))))</f>
        <v>163813.69572160003</v>
      </c>
      <c r="AJ56" s="168">
        <f t="shared" si="1"/>
        <v>163813.69572160003</v>
      </c>
    </row>
    <row r="57" spans="1:36" s="156" customFormat="1" ht="13.9">
      <c r="A57" s="137" t="s">
        <v>101</v>
      </c>
      <c r="B57" s="155" t="str">
        <f>VLOOKUP(A57,'CENTRO DE COSTOS'!A:D,4,FALSE)</f>
        <v>KEVIN ALEXIS CORZO BUSTOS</v>
      </c>
      <c r="C57" s="155" t="str">
        <f>VLOOKUP(A57,'CENTRO DE COSTOS'!A:D,2,FALSE)</f>
        <v>0004-0007</v>
      </c>
      <c r="D57" s="136">
        <v>85263</v>
      </c>
      <c r="E57" s="136" t="s">
        <v>15655</v>
      </c>
      <c r="F57" s="165" t="s">
        <v>15656</v>
      </c>
      <c r="G57" s="157">
        <v>45812</v>
      </c>
      <c r="H57" s="142">
        <v>45817</v>
      </c>
      <c r="I57" s="157">
        <v>45812</v>
      </c>
      <c r="J57" s="157">
        <v>45817</v>
      </c>
      <c r="K57" s="157">
        <v>45817</v>
      </c>
      <c r="L57" s="138" t="s">
        <v>1934</v>
      </c>
      <c r="M57" s="137" t="s">
        <v>15004</v>
      </c>
      <c r="N57" s="138" t="s">
        <v>15657</v>
      </c>
      <c r="O57" s="138">
        <v>65632630</v>
      </c>
      <c r="P57" s="140" t="s">
        <v>165</v>
      </c>
      <c r="Q57" s="146" t="s">
        <v>166</v>
      </c>
      <c r="R57" s="159" t="s">
        <v>167</v>
      </c>
      <c r="S57" s="137">
        <v>9999</v>
      </c>
      <c r="T57" s="166" t="s">
        <v>15378</v>
      </c>
      <c r="U57" s="145" t="s">
        <v>169</v>
      </c>
      <c r="V57" s="137" t="s">
        <v>15658</v>
      </c>
      <c r="W57" s="136" t="s">
        <v>2183</v>
      </c>
      <c r="X57" s="136" t="s">
        <v>15659</v>
      </c>
      <c r="Y57" s="160">
        <v>1236481</v>
      </c>
      <c r="Z57" s="136" t="s">
        <v>173</v>
      </c>
      <c r="AA57" s="136">
        <v>523913</v>
      </c>
      <c r="AB57" s="136" t="s">
        <v>173</v>
      </c>
      <c r="AC57" s="136" t="s">
        <v>15381</v>
      </c>
      <c r="AD57" s="137" t="s">
        <v>28</v>
      </c>
      <c r="AE57" s="143" t="s">
        <v>189</v>
      </c>
      <c r="AF57" s="143" t="s">
        <v>177</v>
      </c>
      <c r="AG57" s="136">
        <v>6308</v>
      </c>
      <c r="AH57" s="136">
        <v>1</v>
      </c>
      <c r="AI57" s="167">
        <f>IF(AD57="TIPO I",'BASE LIQUIDACION REDEBAN 2025'!$B$2,IF(AD57="TIPO II",'BASE LIQUIDACION REDEBAN 2025'!$B$3,IF(AD57="TIPO III",'BASE LIQUIDACION REDEBAN 2025'!$B$4,IF(AD57="TIPO IV",'BASE LIQUIDACION REDEBAN 2025'!$B$5,IF(AE57="AEREO",'BASE LIQUIDACION REDEBAN 2025'!$B$6,'BASE LIQUIDACION REDEBAN 2025'!$B$5)))))</f>
        <v>163813.69572160003</v>
      </c>
      <c r="AJ57" s="168">
        <f t="shared" si="1"/>
        <v>163813.69572160003</v>
      </c>
    </row>
    <row r="58" spans="1:36" s="156" customFormat="1" ht="13.9">
      <c r="A58" s="137" t="s">
        <v>92</v>
      </c>
      <c r="B58" s="155" t="str">
        <f>VLOOKUP(A58,'CENTRO DE COSTOS'!A:D,4,FALSE)</f>
        <v>KEVIN ALEXIS CORZO BUSTOS</v>
      </c>
      <c r="C58" s="155" t="str">
        <f>VLOOKUP(A58,'CENTRO DE COSTOS'!A:D,2,FALSE)</f>
        <v>0004-0007</v>
      </c>
      <c r="D58" s="136">
        <v>41524</v>
      </c>
      <c r="E58" s="136" t="s">
        <v>15660</v>
      </c>
      <c r="F58" s="165" t="s">
        <v>15661</v>
      </c>
      <c r="G58" s="157">
        <v>45813</v>
      </c>
      <c r="H58" s="142">
        <v>45818</v>
      </c>
      <c r="I58" s="157">
        <v>45813</v>
      </c>
      <c r="J58" s="157">
        <v>45818</v>
      </c>
      <c r="K58" s="157">
        <v>45818</v>
      </c>
      <c r="L58" s="138" t="s">
        <v>256</v>
      </c>
      <c r="M58" s="137" t="s">
        <v>13113</v>
      </c>
      <c r="N58" s="138" t="s">
        <v>15662</v>
      </c>
      <c r="O58" s="138">
        <v>89268795</v>
      </c>
      <c r="P58" s="140" t="s">
        <v>717</v>
      </c>
      <c r="Q58" s="146" t="s">
        <v>166</v>
      </c>
      <c r="R58" s="159" t="s">
        <v>167</v>
      </c>
      <c r="S58" s="137">
        <v>9999</v>
      </c>
      <c r="T58" s="166" t="s">
        <v>15378</v>
      </c>
      <c r="U58" s="145" t="s">
        <v>169</v>
      </c>
      <c r="V58" s="137" t="s">
        <v>15663</v>
      </c>
      <c r="W58" s="136" t="s">
        <v>259</v>
      </c>
      <c r="X58" s="136" t="s">
        <v>15664</v>
      </c>
      <c r="Y58" s="160">
        <v>745414</v>
      </c>
      <c r="Z58" s="136" t="s">
        <v>173</v>
      </c>
      <c r="AA58" s="136">
        <v>914053</v>
      </c>
      <c r="AB58" s="136" t="s">
        <v>173</v>
      </c>
      <c r="AC58" s="136" t="s">
        <v>15381</v>
      </c>
      <c r="AD58" s="137" t="s">
        <v>25</v>
      </c>
      <c r="AE58" s="143" t="s">
        <v>189</v>
      </c>
      <c r="AF58" s="143" t="s">
        <v>177</v>
      </c>
      <c r="AG58" s="136">
        <v>3111</v>
      </c>
      <c r="AH58" s="136">
        <v>1</v>
      </c>
      <c r="AI58" s="167">
        <f>IF(AD58="TIPO I",'BASE LIQUIDACION REDEBAN 2025'!$B$2,IF(AD58="TIPO II",'BASE LIQUIDACION REDEBAN 2025'!$B$3,IF(AD58="TIPO III",'BASE LIQUIDACION REDEBAN 2025'!$B$4,IF(AD58="TIPO IV",'BASE LIQUIDACION REDEBAN 2025'!$B$5,IF(AE58="AEREO",'BASE LIQUIDACION REDEBAN 2025'!$B$6,'BASE LIQUIDACION REDEBAN 2025'!$B$5)))))</f>
        <v>75096.394270399993</v>
      </c>
      <c r="AJ58" s="168">
        <f t="shared" si="1"/>
        <v>75096.394270399993</v>
      </c>
    </row>
    <row r="59" spans="1:36" s="156" customFormat="1" ht="13.9">
      <c r="A59" s="137" t="s">
        <v>92</v>
      </c>
      <c r="B59" s="155" t="str">
        <f>VLOOKUP(A59,'CENTRO DE COSTOS'!A:D,4,FALSE)</f>
        <v>KEVIN ALEXIS CORZO BUSTOS</v>
      </c>
      <c r="C59" s="155" t="str">
        <f>VLOOKUP(A59,'CENTRO DE COSTOS'!A:D,2,FALSE)</f>
        <v>0004-0007</v>
      </c>
      <c r="D59" s="136">
        <v>41298</v>
      </c>
      <c r="E59" s="136" t="s">
        <v>15665</v>
      </c>
      <c r="F59" s="165" t="s">
        <v>15666</v>
      </c>
      <c r="G59" s="157">
        <v>45813</v>
      </c>
      <c r="H59" s="142">
        <v>45818</v>
      </c>
      <c r="I59" s="157">
        <v>45813</v>
      </c>
      <c r="J59" s="157">
        <v>45820</v>
      </c>
      <c r="K59" s="157">
        <v>45820</v>
      </c>
      <c r="L59" s="138" t="s">
        <v>256</v>
      </c>
      <c r="M59" s="137" t="s">
        <v>2100</v>
      </c>
      <c r="N59" s="138" t="s">
        <v>15667</v>
      </c>
      <c r="O59" s="138">
        <v>14161897</v>
      </c>
      <c r="P59" s="140" t="s">
        <v>717</v>
      </c>
      <c r="Q59" s="146" t="s">
        <v>166</v>
      </c>
      <c r="R59" s="159" t="s">
        <v>167</v>
      </c>
      <c r="S59" s="137">
        <v>9999</v>
      </c>
      <c r="T59" s="166" t="s">
        <v>15378</v>
      </c>
      <c r="U59" s="145" t="s">
        <v>169</v>
      </c>
      <c r="V59" s="137" t="s">
        <v>15668</v>
      </c>
      <c r="W59" s="136" t="s">
        <v>1326</v>
      </c>
      <c r="X59" s="136" t="s">
        <v>15669</v>
      </c>
      <c r="Y59" s="160">
        <v>256096</v>
      </c>
      <c r="Z59" s="136" t="s">
        <v>173</v>
      </c>
      <c r="AA59" s="136">
        <v>903333</v>
      </c>
      <c r="AB59" s="136" t="s">
        <v>173</v>
      </c>
      <c r="AC59" s="136" t="s">
        <v>15381</v>
      </c>
      <c r="AD59" s="137" t="s">
        <v>30</v>
      </c>
      <c r="AE59" s="143" t="s">
        <v>189</v>
      </c>
      <c r="AF59" s="143" t="s">
        <v>177</v>
      </c>
      <c r="AG59" s="136">
        <v>345</v>
      </c>
      <c r="AH59" s="136">
        <v>1</v>
      </c>
      <c r="AI59" s="167">
        <f>IF(AD59="TIPO I",'BASE LIQUIDACION REDEBAN 2025'!$B$2,IF(AD59="TIPO II",'BASE LIQUIDACION REDEBAN 2025'!$B$3,IF(AD59="TIPO III",'BASE LIQUIDACION REDEBAN 2025'!$B$4,IF(AD59="TIPO IV",'BASE LIQUIDACION REDEBAN 2025'!$B$5,IF(AE59="AEREO",'BASE LIQUIDACION REDEBAN 2025'!$B$6,'BASE LIQUIDACION REDEBAN 2025'!$B$5)))))</f>
        <v>275728.78077800001</v>
      </c>
      <c r="AJ59" s="168">
        <f t="shared" si="1"/>
        <v>275728.78077800001</v>
      </c>
    </row>
    <row r="60" spans="1:36" s="156" customFormat="1" ht="13.9">
      <c r="A60" s="137" t="s">
        <v>92</v>
      </c>
      <c r="B60" s="155" t="str">
        <f>VLOOKUP(A60,'CENTRO DE COSTOS'!A:D,4,FALSE)</f>
        <v>KEVIN ALEXIS CORZO BUSTOS</v>
      </c>
      <c r="C60" s="155" t="str">
        <f>VLOOKUP(A60,'CENTRO DE COSTOS'!A:D,2,FALSE)</f>
        <v>0004-0007</v>
      </c>
      <c r="D60" s="136">
        <v>41001</v>
      </c>
      <c r="E60" s="136" t="s">
        <v>15670</v>
      </c>
      <c r="F60" s="165" t="s">
        <v>15671</v>
      </c>
      <c r="G60" s="157">
        <v>45813</v>
      </c>
      <c r="H60" s="142">
        <v>45818</v>
      </c>
      <c r="I60" s="157">
        <v>45813</v>
      </c>
      <c r="J60" s="157">
        <v>45817</v>
      </c>
      <c r="K60" s="157">
        <v>45817</v>
      </c>
      <c r="L60" s="138" t="s">
        <v>256</v>
      </c>
      <c r="M60" s="137" t="s">
        <v>92</v>
      </c>
      <c r="N60" s="138" t="s">
        <v>15672</v>
      </c>
      <c r="O60" s="138">
        <v>14162051</v>
      </c>
      <c r="P60" s="140" t="s">
        <v>717</v>
      </c>
      <c r="Q60" s="146" t="s">
        <v>166</v>
      </c>
      <c r="R60" s="159" t="s">
        <v>167</v>
      </c>
      <c r="S60" s="137">
        <v>9999</v>
      </c>
      <c r="T60" s="166" t="s">
        <v>15378</v>
      </c>
      <c r="U60" s="145" t="s">
        <v>169</v>
      </c>
      <c r="V60" s="137" t="s">
        <v>15673</v>
      </c>
      <c r="W60" s="136" t="s">
        <v>259</v>
      </c>
      <c r="X60" s="136" t="s">
        <v>15674</v>
      </c>
      <c r="Y60" s="160">
        <v>262990</v>
      </c>
      <c r="Z60" s="136" t="s">
        <v>173</v>
      </c>
      <c r="AA60" s="136">
        <v>877090</v>
      </c>
      <c r="AB60" s="136" t="s">
        <v>173</v>
      </c>
      <c r="AC60" s="136" t="s">
        <v>15381</v>
      </c>
      <c r="AD60" s="137" t="s">
        <v>25</v>
      </c>
      <c r="AE60" s="143" t="s">
        <v>189</v>
      </c>
      <c r="AF60" s="143" t="s">
        <v>177</v>
      </c>
      <c r="AG60" s="136">
        <v>3752</v>
      </c>
      <c r="AH60" s="136">
        <v>1</v>
      </c>
      <c r="AI60" s="167">
        <f>IF(AD60="TIPO I",'BASE LIQUIDACION REDEBAN 2025'!$B$2,IF(AD60="TIPO II",'BASE LIQUIDACION REDEBAN 2025'!$B$3,IF(AD60="TIPO III",'BASE LIQUIDACION REDEBAN 2025'!$B$4,IF(AD60="TIPO IV",'BASE LIQUIDACION REDEBAN 2025'!$B$5,IF(AE60="AEREO",'BASE LIQUIDACION REDEBAN 2025'!$B$6,'BASE LIQUIDACION REDEBAN 2025'!$B$5)))))</f>
        <v>75096.394270399993</v>
      </c>
      <c r="AJ60" s="168">
        <f t="shared" si="1"/>
        <v>75096.394270399993</v>
      </c>
    </row>
    <row r="61" spans="1:36" s="156" customFormat="1" ht="13.9">
      <c r="A61" s="137" t="s">
        <v>92</v>
      </c>
      <c r="B61" s="155" t="str">
        <f>VLOOKUP(A61,'CENTRO DE COSTOS'!A:D,4,FALSE)</f>
        <v>KEVIN ALEXIS CORZO BUSTOS</v>
      </c>
      <c r="C61" s="155" t="str">
        <f>VLOOKUP(A61,'CENTRO DE COSTOS'!A:D,2,FALSE)</f>
        <v>0004-0007</v>
      </c>
      <c r="D61" s="136">
        <v>41001</v>
      </c>
      <c r="E61" s="136" t="s">
        <v>15675</v>
      </c>
      <c r="F61" s="165" t="s">
        <v>15676</v>
      </c>
      <c r="G61" s="157">
        <v>45813</v>
      </c>
      <c r="H61" s="142">
        <v>45818</v>
      </c>
      <c r="I61" s="157">
        <v>45813</v>
      </c>
      <c r="J61" s="157">
        <v>45817</v>
      </c>
      <c r="K61" s="157">
        <v>45817</v>
      </c>
      <c r="L61" s="138" t="s">
        <v>256</v>
      </c>
      <c r="M61" s="137" t="s">
        <v>92</v>
      </c>
      <c r="N61" s="138" t="s">
        <v>15677</v>
      </c>
      <c r="O61" s="138">
        <v>14162085</v>
      </c>
      <c r="P61" s="140" t="s">
        <v>717</v>
      </c>
      <c r="Q61" s="146" t="s">
        <v>166</v>
      </c>
      <c r="R61" s="159" t="s">
        <v>167</v>
      </c>
      <c r="S61" s="137">
        <v>9999</v>
      </c>
      <c r="T61" s="166" t="s">
        <v>15378</v>
      </c>
      <c r="U61" s="145" t="s">
        <v>169</v>
      </c>
      <c r="V61" s="137" t="s">
        <v>15678</v>
      </c>
      <c r="W61" s="136" t="s">
        <v>259</v>
      </c>
      <c r="X61" s="136" t="s">
        <v>15679</v>
      </c>
      <c r="Y61" s="160">
        <v>280486</v>
      </c>
      <c r="Z61" s="136" t="s">
        <v>173</v>
      </c>
      <c r="AA61" s="136">
        <v>846588</v>
      </c>
      <c r="AB61" s="136" t="s">
        <v>173</v>
      </c>
      <c r="AC61" s="136" t="s">
        <v>15381</v>
      </c>
      <c r="AD61" s="137" t="s">
        <v>25</v>
      </c>
      <c r="AE61" s="143" t="s">
        <v>189</v>
      </c>
      <c r="AF61" s="143" t="s">
        <v>177</v>
      </c>
      <c r="AG61" s="136">
        <v>2159</v>
      </c>
      <c r="AH61" s="136">
        <v>1</v>
      </c>
      <c r="AI61" s="167">
        <f>IF(AD61="TIPO I",'BASE LIQUIDACION REDEBAN 2025'!$B$2,IF(AD61="TIPO II",'BASE LIQUIDACION REDEBAN 2025'!$B$3,IF(AD61="TIPO III",'BASE LIQUIDACION REDEBAN 2025'!$B$4,IF(AD61="TIPO IV",'BASE LIQUIDACION REDEBAN 2025'!$B$5,IF(AE61="AEREO",'BASE LIQUIDACION REDEBAN 2025'!$B$6,'BASE LIQUIDACION REDEBAN 2025'!$B$5)))))</f>
        <v>75096.394270399993</v>
      </c>
      <c r="AJ61" s="168">
        <f t="shared" si="1"/>
        <v>75096.394270399993</v>
      </c>
    </row>
    <row r="62" spans="1:36" s="156" customFormat="1" ht="13.9">
      <c r="A62" s="137" t="s">
        <v>92</v>
      </c>
      <c r="B62" s="155" t="str">
        <f>VLOOKUP(A62,'CENTRO DE COSTOS'!A:D,4,FALSE)</f>
        <v>KEVIN ALEXIS CORZO BUSTOS</v>
      </c>
      <c r="C62" s="155" t="str">
        <f>VLOOKUP(A62,'CENTRO DE COSTOS'!A:D,2,FALSE)</f>
        <v>0004-0007</v>
      </c>
      <c r="D62" s="136">
        <v>41001</v>
      </c>
      <c r="E62" s="136" t="s">
        <v>15680</v>
      </c>
      <c r="F62" s="165" t="s">
        <v>15681</v>
      </c>
      <c r="G62" s="157">
        <v>45813</v>
      </c>
      <c r="H62" s="142">
        <v>45818</v>
      </c>
      <c r="I62" s="157">
        <v>45813</v>
      </c>
      <c r="J62" s="157">
        <v>45818</v>
      </c>
      <c r="K62" s="157">
        <v>45818</v>
      </c>
      <c r="L62" s="138" t="s">
        <v>256</v>
      </c>
      <c r="M62" s="137" t="s">
        <v>92</v>
      </c>
      <c r="N62" s="138" t="s">
        <v>15682</v>
      </c>
      <c r="O62" s="138">
        <v>14531834</v>
      </c>
      <c r="P62" s="140" t="s">
        <v>717</v>
      </c>
      <c r="Q62" s="146" t="s">
        <v>166</v>
      </c>
      <c r="R62" s="159" t="s">
        <v>167</v>
      </c>
      <c r="S62" s="137">
        <v>9999</v>
      </c>
      <c r="T62" s="166" t="s">
        <v>15378</v>
      </c>
      <c r="U62" s="145" t="s">
        <v>169</v>
      </c>
      <c r="V62" s="137" t="s">
        <v>15683</v>
      </c>
      <c r="W62" s="136" t="s">
        <v>726</v>
      </c>
      <c r="X62" s="136" t="s">
        <v>15684</v>
      </c>
      <c r="Y62" s="160">
        <v>283108</v>
      </c>
      <c r="Z62" s="136" t="s">
        <v>173</v>
      </c>
      <c r="AA62" s="136">
        <v>908203</v>
      </c>
      <c r="AB62" s="136" t="s">
        <v>173</v>
      </c>
      <c r="AC62" s="136" t="s">
        <v>15381</v>
      </c>
      <c r="AD62" s="137" t="s">
        <v>25</v>
      </c>
      <c r="AE62" s="143" t="s">
        <v>189</v>
      </c>
      <c r="AF62" s="143" t="s">
        <v>177</v>
      </c>
      <c r="AG62" s="136">
        <v>4395</v>
      </c>
      <c r="AH62" s="136">
        <v>1</v>
      </c>
      <c r="AI62" s="167">
        <f>IF(AD62="TIPO I",'BASE LIQUIDACION REDEBAN 2025'!$B$2,IF(AD62="TIPO II",'BASE LIQUIDACION REDEBAN 2025'!$B$3,IF(AD62="TIPO III",'BASE LIQUIDACION REDEBAN 2025'!$B$4,IF(AD62="TIPO IV",'BASE LIQUIDACION REDEBAN 2025'!$B$5,IF(AE62="AEREO",'BASE LIQUIDACION REDEBAN 2025'!$B$6,'BASE LIQUIDACION REDEBAN 2025'!$B$5)))))</f>
        <v>75096.394270399993</v>
      </c>
      <c r="AJ62" s="168">
        <f t="shared" si="1"/>
        <v>75096.394270399993</v>
      </c>
    </row>
    <row r="63" spans="1:36" s="156" customFormat="1" ht="13.9">
      <c r="A63" s="137" t="s">
        <v>92</v>
      </c>
      <c r="B63" s="155" t="str">
        <f>VLOOKUP(A63,'CENTRO DE COSTOS'!A:D,4,FALSE)</f>
        <v>KEVIN ALEXIS CORZO BUSTOS</v>
      </c>
      <c r="C63" s="155" t="str">
        <f>VLOOKUP(A63,'CENTRO DE COSTOS'!A:D,2,FALSE)</f>
        <v>0004-0007</v>
      </c>
      <c r="D63" s="136">
        <v>41001</v>
      </c>
      <c r="E63" s="136" t="s">
        <v>15685</v>
      </c>
      <c r="F63" s="165" t="s">
        <v>15686</v>
      </c>
      <c r="G63" s="157">
        <v>45813</v>
      </c>
      <c r="H63" s="142">
        <v>45818</v>
      </c>
      <c r="I63" s="157">
        <v>45813</v>
      </c>
      <c r="J63" s="157">
        <v>45817</v>
      </c>
      <c r="K63" s="157">
        <v>45817</v>
      </c>
      <c r="L63" s="138" t="s">
        <v>256</v>
      </c>
      <c r="M63" s="137" t="s">
        <v>92</v>
      </c>
      <c r="N63" s="138" t="s">
        <v>15687</v>
      </c>
      <c r="O63" s="138">
        <v>14162010</v>
      </c>
      <c r="P63" s="140" t="s">
        <v>717</v>
      </c>
      <c r="Q63" s="146" t="s">
        <v>166</v>
      </c>
      <c r="R63" s="159" t="s">
        <v>167</v>
      </c>
      <c r="S63" s="137">
        <v>9999</v>
      </c>
      <c r="T63" s="166" t="s">
        <v>15378</v>
      </c>
      <c r="U63" s="145" t="s">
        <v>169</v>
      </c>
      <c r="V63" s="137" t="s">
        <v>15673</v>
      </c>
      <c r="W63" s="136" t="s">
        <v>259</v>
      </c>
      <c r="X63" s="136" t="s">
        <v>15688</v>
      </c>
      <c r="Y63" s="160">
        <v>724319</v>
      </c>
      <c r="Z63" s="136" t="s">
        <v>173</v>
      </c>
      <c r="AA63" s="136">
        <v>770339</v>
      </c>
      <c r="AB63" s="136" t="s">
        <v>173</v>
      </c>
      <c r="AC63" s="136" t="s">
        <v>15381</v>
      </c>
      <c r="AD63" s="137" t="s">
        <v>25</v>
      </c>
      <c r="AE63" s="143" t="s">
        <v>189</v>
      </c>
      <c r="AF63" s="143" t="s">
        <v>177</v>
      </c>
      <c r="AG63" s="136">
        <v>5137</v>
      </c>
      <c r="AH63" s="136">
        <v>1</v>
      </c>
      <c r="AI63" s="167">
        <f>IF(AD63="TIPO I",'BASE LIQUIDACION REDEBAN 2025'!$B$2,IF(AD63="TIPO II",'BASE LIQUIDACION REDEBAN 2025'!$B$3,IF(AD63="TIPO III",'BASE LIQUIDACION REDEBAN 2025'!$B$4,IF(AD63="TIPO IV",'BASE LIQUIDACION REDEBAN 2025'!$B$5,IF(AE63="AEREO",'BASE LIQUIDACION REDEBAN 2025'!$B$6,'BASE LIQUIDACION REDEBAN 2025'!$B$5)))))</f>
        <v>75096.394270399993</v>
      </c>
      <c r="AJ63" s="168">
        <f t="shared" si="1"/>
        <v>75096.394270399993</v>
      </c>
    </row>
    <row r="64" spans="1:36" s="156" customFormat="1" ht="13.9">
      <c r="A64" s="137" t="s">
        <v>92</v>
      </c>
      <c r="B64" s="155" t="str">
        <f>VLOOKUP(A64,'CENTRO DE COSTOS'!A:D,4,FALSE)</f>
        <v>KEVIN ALEXIS CORZO BUSTOS</v>
      </c>
      <c r="C64" s="155" t="str">
        <f>VLOOKUP(A64,'CENTRO DE COSTOS'!A:D,2,FALSE)</f>
        <v>0004-0007</v>
      </c>
      <c r="D64" s="136">
        <v>41001</v>
      </c>
      <c r="E64" s="136" t="s">
        <v>15689</v>
      </c>
      <c r="F64" s="165" t="s">
        <v>15690</v>
      </c>
      <c r="G64" s="157">
        <v>45813</v>
      </c>
      <c r="H64" s="142">
        <v>45818</v>
      </c>
      <c r="I64" s="157">
        <v>45813</v>
      </c>
      <c r="J64" s="157">
        <v>45818</v>
      </c>
      <c r="K64" s="157">
        <v>45818</v>
      </c>
      <c r="L64" s="138" t="s">
        <v>256</v>
      </c>
      <c r="M64" s="137" t="s">
        <v>92</v>
      </c>
      <c r="N64" s="138" t="s">
        <v>15691</v>
      </c>
      <c r="O64" s="138">
        <v>14531990</v>
      </c>
      <c r="P64" s="140" t="s">
        <v>717</v>
      </c>
      <c r="Q64" s="146" t="s">
        <v>166</v>
      </c>
      <c r="R64" s="159" t="s">
        <v>167</v>
      </c>
      <c r="S64" s="137">
        <v>9999</v>
      </c>
      <c r="T64" s="166" t="s">
        <v>15378</v>
      </c>
      <c r="U64" s="145" t="s">
        <v>169</v>
      </c>
      <c r="V64" s="137" t="s">
        <v>15692</v>
      </c>
      <c r="W64" s="136" t="s">
        <v>259</v>
      </c>
      <c r="X64" s="136" t="s">
        <v>15693</v>
      </c>
      <c r="Y64" s="160">
        <v>737734</v>
      </c>
      <c r="Z64" s="136" t="s">
        <v>173</v>
      </c>
      <c r="AA64" s="136">
        <v>905843</v>
      </c>
      <c r="AB64" s="136" t="s">
        <v>173</v>
      </c>
      <c r="AC64" s="136" t="s">
        <v>15381</v>
      </c>
      <c r="AD64" s="137" t="s">
        <v>25</v>
      </c>
      <c r="AE64" s="143" t="s">
        <v>189</v>
      </c>
      <c r="AF64" s="143" t="s">
        <v>177</v>
      </c>
      <c r="AG64" s="136">
        <v>5657</v>
      </c>
      <c r="AH64" s="136">
        <v>1</v>
      </c>
      <c r="AI64" s="167">
        <f>IF(AD64="TIPO I",'BASE LIQUIDACION REDEBAN 2025'!$B$2,IF(AD64="TIPO II",'BASE LIQUIDACION REDEBAN 2025'!$B$3,IF(AD64="TIPO III",'BASE LIQUIDACION REDEBAN 2025'!$B$4,IF(AD64="TIPO IV",'BASE LIQUIDACION REDEBAN 2025'!$B$5,IF(AE64="AEREO",'BASE LIQUIDACION REDEBAN 2025'!$B$6,'BASE LIQUIDACION REDEBAN 2025'!$B$5)))))</f>
        <v>75096.394270399993</v>
      </c>
      <c r="AJ64" s="168">
        <f t="shared" si="1"/>
        <v>75096.394270399993</v>
      </c>
    </row>
    <row r="65" spans="1:36" s="156" customFormat="1" ht="13.9">
      <c r="A65" s="137" t="s">
        <v>92</v>
      </c>
      <c r="B65" s="155" t="str">
        <f>VLOOKUP(A65,'CENTRO DE COSTOS'!A:D,4,FALSE)</f>
        <v>KEVIN ALEXIS CORZO BUSTOS</v>
      </c>
      <c r="C65" s="155" t="str">
        <f>VLOOKUP(A65,'CENTRO DE COSTOS'!A:D,2,FALSE)</f>
        <v>0004-0007</v>
      </c>
      <c r="D65" s="136">
        <v>41001</v>
      </c>
      <c r="E65" s="136" t="s">
        <v>15694</v>
      </c>
      <c r="F65" s="165" t="s">
        <v>15695</v>
      </c>
      <c r="G65" s="157">
        <v>45813</v>
      </c>
      <c r="H65" s="142">
        <v>45818</v>
      </c>
      <c r="I65" s="157">
        <v>45813</v>
      </c>
      <c r="J65" s="157">
        <v>45819</v>
      </c>
      <c r="K65" s="157">
        <v>45819</v>
      </c>
      <c r="L65" s="138" t="s">
        <v>256</v>
      </c>
      <c r="M65" s="137" t="s">
        <v>92</v>
      </c>
      <c r="N65" s="138" t="s">
        <v>15696</v>
      </c>
      <c r="O65" s="138">
        <v>14161996</v>
      </c>
      <c r="P65" s="140" t="s">
        <v>717</v>
      </c>
      <c r="Q65" s="146" t="s">
        <v>166</v>
      </c>
      <c r="R65" s="159" t="s">
        <v>167</v>
      </c>
      <c r="S65" s="137">
        <v>9999</v>
      </c>
      <c r="T65" s="166" t="s">
        <v>15378</v>
      </c>
      <c r="U65" s="145" t="s">
        <v>15697</v>
      </c>
      <c r="V65" s="137" t="s">
        <v>15698</v>
      </c>
      <c r="W65" s="136" t="s">
        <v>259</v>
      </c>
      <c r="X65" s="136" t="s">
        <v>15699</v>
      </c>
      <c r="Y65" s="160" t="s">
        <v>173</v>
      </c>
      <c r="Z65" s="136" t="s">
        <v>173</v>
      </c>
      <c r="AA65" s="136" t="s">
        <v>173</v>
      </c>
      <c r="AB65" s="136" t="s">
        <v>173</v>
      </c>
      <c r="AC65" s="136" t="s">
        <v>173</v>
      </c>
      <c r="AD65" s="137" t="s">
        <v>25</v>
      </c>
      <c r="AE65" s="143" t="s">
        <v>189</v>
      </c>
      <c r="AF65" s="143" t="s">
        <v>177</v>
      </c>
      <c r="AG65" s="136">
        <v>5913</v>
      </c>
      <c r="AH65" s="136">
        <v>1</v>
      </c>
      <c r="AI65" s="167">
        <f>IF(AD65="TIPO I",'BASE LIQUIDACION REDEBAN 2025'!$B$2,IF(AD65="TIPO II",'BASE LIQUIDACION REDEBAN 2025'!$B$3,IF(AD65="TIPO III",'BASE LIQUIDACION REDEBAN 2025'!$B$4,IF(AD65="TIPO IV",'BASE LIQUIDACION REDEBAN 2025'!$B$5,IF(AE65="AEREO",'BASE LIQUIDACION REDEBAN 2025'!$B$6,'BASE LIQUIDACION REDEBAN 2025'!$B$5)))))</f>
        <v>75096.394270399993</v>
      </c>
      <c r="AJ65" s="168">
        <f t="shared" si="1"/>
        <v>75096.394270399993</v>
      </c>
    </row>
    <row r="66" spans="1:36" s="156" customFormat="1" ht="13.9">
      <c r="A66" s="137" t="s">
        <v>92</v>
      </c>
      <c r="B66" s="155" t="str">
        <f>VLOOKUP(A66,'CENTRO DE COSTOS'!A:D,4,FALSE)</f>
        <v>KEVIN ALEXIS CORZO BUSTOS</v>
      </c>
      <c r="C66" s="155" t="str">
        <f>VLOOKUP(A66,'CENTRO DE COSTOS'!A:D,2,FALSE)</f>
        <v>0004-0007</v>
      </c>
      <c r="D66" s="136">
        <v>41001</v>
      </c>
      <c r="E66" s="136" t="s">
        <v>15700</v>
      </c>
      <c r="F66" s="165" t="s">
        <v>15701</v>
      </c>
      <c r="G66" s="157">
        <v>45813</v>
      </c>
      <c r="H66" s="142">
        <v>45818</v>
      </c>
      <c r="I66" s="157">
        <v>45813</v>
      </c>
      <c r="J66" s="157">
        <v>45818</v>
      </c>
      <c r="K66" s="157">
        <v>45818</v>
      </c>
      <c r="L66" s="138" t="s">
        <v>256</v>
      </c>
      <c r="M66" s="137" t="s">
        <v>92</v>
      </c>
      <c r="N66" s="138" t="s">
        <v>15702</v>
      </c>
      <c r="O66" s="138">
        <v>14162069</v>
      </c>
      <c r="P66" s="140" t="s">
        <v>717</v>
      </c>
      <c r="Q66" s="146" t="s">
        <v>166</v>
      </c>
      <c r="R66" s="159" t="s">
        <v>167</v>
      </c>
      <c r="S66" s="137">
        <v>9999</v>
      </c>
      <c r="T66" s="166" t="s">
        <v>15378</v>
      </c>
      <c r="U66" s="145" t="s">
        <v>169</v>
      </c>
      <c r="V66" s="137" t="s">
        <v>15683</v>
      </c>
      <c r="W66" s="136" t="s">
        <v>726</v>
      </c>
      <c r="X66" s="136" t="s">
        <v>15703</v>
      </c>
      <c r="Y66" s="160">
        <v>259345</v>
      </c>
      <c r="Z66" s="136" t="s">
        <v>173</v>
      </c>
      <c r="AA66" s="136">
        <v>789412</v>
      </c>
      <c r="AB66" s="136" t="s">
        <v>173</v>
      </c>
      <c r="AC66" s="136" t="s">
        <v>15381</v>
      </c>
      <c r="AD66" s="137" t="s">
        <v>25</v>
      </c>
      <c r="AE66" s="143" t="s">
        <v>189</v>
      </c>
      <c r="AF66" s="143" t="s">
        <v>177</v>
      </c>
      <c r="AG66" s="136">
        <v>7851</v>
      </c>
      <c r="AH66" s="136">
        <v>1</v>
      </c>
      <c r="AI66" s="167">
        <f>IF(AD66="TIPO I",'BASE LIQUIDACION REDEBAN 2025'!$B$2,IF(AD66="TIPO II",'BASE LIQUIDACION REDEBAN 2025'!$B$3,IF(AD66="TIPO III",'BASE LIQUIDACION REDEBAN 2025'!$B$4,IF(AD66="TIPO IV",'BASE LIQUIDACION REDEBAN 2025'!$B$5,IF(AE66="AEREO",'BASE LIQUIDACION REDEBAN 2025'!$B$6,'BASE LIQUIDACION REDEBAN 2025'!$B$5)))))</f>
        <v>75096.394270399993</v>
      </c>
      <c r="AJ66" s="168">
        <f t="shared" si="1"/>
        <v>75096.394270399993</v>
      </c>
    </row>
    <row r="67" spans="1:36" s="156" customFormat="1" ht="13.9">
      <c r="A67" s="137" t="s">
        <v>92</v>
      </c>
      <c r="B67" s="155" t="str">
        <f>VLOOKUP(A67,'CENTRO DE COSTOS'!A:D,4,FALSE)</f>
        <v>KEVIN ALEXIS CORZO BUSTOS</v>
      </c>
      <c r="C67" s="155" t="str">
        <f>VLOOKUP(A67,'CENTRO DE COSTOS'!A:D,2,FALSE)</f>
        <v>0004-0007</v>
      </c>
      <c r="D67" s="136">
        <v>41001</v>
      </c>
      <c r="E67" s="136" t="s">
        <v>15704</v>
      </c>
      <c r="F67" s="165" t="s">
        <v>15705</v>
      </c>
      <c r="G67" s="157">
        <v>45813</v>
      </c>
      <c r="H67" s="142">
        <v>45818</v>
      </c>
      <c r="I67" s="157">
        <v>45813</v>
      </c>
      <c r="J67" s="157">
        <v>45819</v>
      </c>
      <c r="K67" s="157">
        <v>45819</v>
      </c>
      <c r="L67" s="138" t="s">
        <v>256</v>
      </c>
      <c r="M67" s="137" t="s">
        <v>92</v>
      </c>
      <c r="N67" s="138" t="s">
        <v>15706</v>
      </c>
      <c r="O67" s="138">
        <v>14531750</v>
      </c>
      <c r="P67" s="140" t="s">
        <v>717</v>
      </c>
      <c r="Q67" s="146" t="s">
        <v>166</v>
      </c>
      <c r="R67" s="159" t="s">
        <v>167</v>
      </c>
      <c r="S67" s="137">
        <v>9999</v>
      </c>
      <c r="T67" s="166" t="s">
        <v>15378</v>
      </c>
      <c r="U67" s="145" t="s">
        <v>169</v>
      </c>
      <c r="V67" s="137" t="s">
        <v>15707</v>
      </c>
      <c r="W67" s="136" t="s">
        <v>259</v>
      </c>
      <c r="X67" s="136" t="s">
        <v>15708</v>
      </c>
      <c r="Y67" s="160">
        <v>717539</v>
      </c>
      <c r="Z67" s="136" t="s">
        <v>173</v>
      </c>
      <c r="AA67" s="136">
        <v>915692</v>
      </c>
      <c r="AB67" s="136" t="s">
        <v>173</v>
      </c>
      <c r="AC67" s="136" t="s">
        <v>15381</v>
      </c>
      <c r="AD67" s="137" t="s">
        <v>25</v>
      </c>
      <c r="AE67" s="143" t="s">
        <v>189</v>
      </c>
      <c r="AF67" s="143" t="s">
        <v>177</v>
      </c>
      <c r="AG67" s="136">
        <v>8917</v>
      </c>
      <c r="AH67" s="136">
        <v>1</v>
      </c>
      <c r="AI67" s="167">
        <f>IF(AD67="TIPO I",'BASE LIQUIDACION REDEBAN 2025'!$B$2,IF(AD67="TIPO II",'BASE LIQUIDACION REDEBAN 2025'!$B$3,IF(AD67="TIPO III",'BASE LIQUIDACION REDEBAN 2025'!$B$4,IF(AD67="TIPO IV",'BASE LIQUIDACION REDEBAN 2025'!$B$5,IF(AE67="AEREO",'BASE LIQUIDACION REDEBAN 2025'!$B$6,'BASE LIQUIDACION REDEBAN 2025'!$B$5)))))</f>
        <v>75096.394270399993</v>
      </c>
      <c r="AJ67" s="168">
        <f t="shared" ref="AJ67:AJ130" si="2">AI67*AH67</f>
        <v>75096.394270399993</v>
      </c>
    </row>
    <row r="68" spans="1:36" s="156" customFormat="1" ht="13.9">
      <c r="A68" s="137" t="s">
        <v>92</v>
      </c>
      <c r="B68" s="155" t="str">
        <f>VLOOKUP(A68,'CENTRO DE COSTOS'!A:D,4,FALSE)</f>
        <v>KEVIN ALEXIS CORZO BUSTOS</v>
      </c>
      <c r="C68" s="155" t="str">
        <f>VLOOKUP(A68,'CENTRO DE COSTOS'!A:D,2,FALSE)</f>
        <v>0004-0007</v>
      </c>
      <c r="D68" s="136">
        <v>41001</v>
      </c>
      <c r="E68" s="136" t="s">
        <v>15709</v>
      </c>
      <c r="F68" s="165" t="s">
        <v>15710</v>
      </c>
      <c r="G68" s="157">
        <v>45813</v>
      </c>
      <c r="H68" s="142">
        <v>45818</v>
      </c>
      <c r="I68" s="157">
        <v>45813</v>
      </c>
      <c r="J68" s="157">
        <v>45819</v>
      </c>
      <c r="K68" s="157">
        <v>45819</v>
      </c>
      <c r="L68" s="138" t="s">
        <v>256</v>
      </c>
      <c r="M68" s="137" t="s">
        <v>92</v>
      </c>
      <c r="N68" s="138" t="s">
        <v>15711</v>
      </c>
      <c r="O68" s="138">
        <v>14531941</v>
      </c>
      <c r="P68" s="140" t="s">
        <v>717</v>
      </c>
      <c r="Q68" s="146" t="s">
        <v>166</v>
      </c>
      <c r="R68" s="159" t="s">
        <v>167</v>
      </c>
      <c r="S68" s="137">
        <v>9999</v>
      </c>
      <c r="T68" s="166" t="s">
        <v>15378</v>
      </c>
      <c r="U68" s="145" t="s">
        <v>169</v>
      </c>
      <c r="V68" s="137" t="s">
        <v>15707</v>
      </c>
      <c r="W68" s="136" t="s">
        <v>259</v>
      </c>
      <c r="X68" s="136" t="s">
        <v>15712</v>
      </c>
      <c r="Y68" s="160">
        <v>706099</v>
      </c>
      <c r="Z68" s="136" t="s">
        <v>173</v>
      </c>
      <c r="AA68" s="136">
        <v>863993</v>
      </c>
      <c r="AB68" s="136" t="s">
        <v>173</v>
      </c>
      <c r="AC68" s="136" t="s">
        <v>15381</v>
      </c>
      <c r="AD68" s="137" t="s">
        <v>25</v>
      </c>
      <c r="AE68" s="143" t="s">
        <v>189</v>
      </c>
      <c r="AF68" s="143" t="s">
        <v>177</v>
      </c>
      <c r="AG68" s="136">
        <v>3834</v>
      </c>
      <c r="AH68" s="136">
        <v>1</v>
      </c>
      <c r="AI68" s="167">
        <f>IF(AD68="TIPO I",'BASE LIQUIDACION REDEBAN 2025'!$B$2,IF(AD68="TIPO II",'BASE LIQUIDACION REDEBAN 2025'!$B$3,IF(AD68="TIPO III",'BASE LIQUIDACION REDEBAN 2025'!$B$4,IF(AD68="TIPO IV",'BASE LIQUIDACION REDEBAN 2025'!$B$5,IF(AE68="AEREO",'BASE LIQUIDACION REDEBAN 2025'!$B$6,'BASE LIQUIDACION REDEBAN 2025'!$B$5)))))</f>
        <v>75096.394270399993</v>
      </c>
      <c r="AJ68" s="168">
        <f t="shared" si="2"/>
        <v>75096.394270399993</v>
      </c>
    </row>
    <row r="69" spans="1:36" s="156" customFormat="1" ht="13.9">
      <c r="A69" s="137" t="s">
        <v>92</v>
      </c>
      <c r="B69" s="155" t="str">
        <f>VLOOKUP(A69,'CENTRO DE COSTOS'!A:D,4,FALSE)</f>
        <v>KEVIN ALEXIS CORZO BUSTOS</v>
      </c>
      <c r="C69" s="155" t="str">
        <f>VLOOKUP(A69,'CENTRO DE COSTOS'!A:D,2,FALSE)</f>
        <v>0004-0007</v>
      </c>
      <c r="D69" s="136">
        <v>41001</v>
      </c>
      <c r="E69" s="136" t="s">
        <v>15713</v>
      </c>
      <c r="F69" s="165" t="s">
        <v>15714</v>
      </c>
      <c r="G69" s="157">
        <v>45813</v>
      </c>
      <c r="H69" s="142">
        <v>45818</v>
      </c>
      <c r="I69" s="157">
        <v>45813</v>
      </c>
      <c r="J69" s="157">
        <v>45819</v>
      </c>
      <c r="K69" s="157">
        <v>45819</v>
      </c>
      <c r="L69" s="138" t="s">
        <v>256</v>
      </c>
      <c r="M69" s="137" t="s">
        <v>92</v>
      </c>
      <c r="N69" s="138" t="s">
        <v>15715</v>
      </c>
      <c r="O69" s="138">
        <v>15154024</v>
      </c>
      <c r="P69" s="140" t="s">
        <v>717</v>
      </c>
      <c r="Q69" s="146" t="s">
        <v>166</v>
      </c>
      <c r="R69" s="159" t="s">
        <v>167</v>
      </c>
      <c r="S69" s="137">
        <v>9999</v>
      </c>
      <c r="T69" s="166" t="s">
        <v>15378</v>
      </c>
      <c r="U69" s="145" t="s">
        <v>15697</v>
      </c>
      <c r="V69" s="137" t="s">
        <v>15716</v>
      </c>
      <c r="W69" s="136" t="s">
        <v>726</v>
      </c>
      <c r="X69" s="136" t="s">
        <v>15717</v>
      </c>
      <c r="Y69" s="160" t="s">
        <v>173</v>
      </c>
      <c r="Z69" s="136" t="s">
        <v>173</v>
      </c>
      <c r="AA69" s="136" t="s">
        <v>173</v>
      </c>
      <c r="AB69" s="136" t="s">
        <v>173</v>
      </c>
      <c r="AC69" s="136" t="s">
        <v>173</v>
      </c>
      <c r="AD69" s="137" t="s">
        <v>25</v>
      </c>
      <c r="AE69" s="143" t="s">
        <v>189</v>
      </c>
      <c r="AF69" s="143" t="s">
        <v>177</v>
      </c>
      <c r="AG69" s="136">
        <v>8783</v>
      </c>
      <c r="AH69" s="136">
        <v>1</v>
      </c>
      <c r="AI69" s="167">
        <f>IF(AD69="TIPO I",'BASE LIQUIDACION REDEBAN 2025'!$B$2,IF(AD69="TIPO II",'BASE LIQUIDACION REDEBAN 2025'!$B$3,IF(AD69="TIPO III",'BASE LIQUIDACION REDEBAN 2025'!$B$4,IF(AD69="TIPO IV",'BASE LIQUIDACION REDEBAN 2025'!$B$5,IF(AE69="AEREO",'BASE LIQUIDACION REDEBAN 2025'!$B$6,'BASE LIQUIDACION REDEBAN 2025'!$B$5)))))</f>
        <v>75096.394270399993</v>
      </c>
      <c r="AJ69" s="168">
        <f t="shared" si="2"/>
        <v>75096.394270399993</v>
      </c>
    </row>
    <row r="70" spans="1:36" s="156" customFormat="1" ht="13.9">
      <c r="A70" s="137" t="s">
        <v>92</v>
      </c>
      <c r="B70" s="155" t="str">
        <f>VLOOKUP(A70,'CENTRO DE COSTOS'!A:D,4,FALSE)</f>
        <v>KEVIN ALEXIS CORZO BUSTOS</v>
      </c>
      <c r="C70" s="155" t="str">
        <f>VLOOKUP(A70,'CENTRO DE COSTOS'!A:D,2,FALSE)</f>
        <v>0004-0007</v>
      </c>
      <c r="D70" s="136">
        <v>41001</v>
      </c>
      <c r="E70" s="136" t="s">
        <v>15718</v>
      </c>
      <c r="F70" s="165" t="s">
        <v>15719</v>
      </c>
      <c r="G70" s="157">
        <v>45813</v>
      </c>
      <c r="H70" s="142">
        <v>45818</v>
      </c>
      <c r="I70" s="157">
        <v>45813</v>
      </c>
      <c r="J70" s="157">
        <v>45817</v>
      </c>
      <c r="K70" s="157">
        <v>45817</v>
      </c>
      <c r="L70" s="138" t="s">
        <v>256</v>
      </c>
      <c r="M70" s="137" t="s">
        <v>92</v>
      </c>
      <c r="N70" s="138" t="s">
        <v>15720</v>
      </c>
      <c r="O70" s="138">
        <v>14531685</v>
      </c>
      <c r="P70" s="140" t="s">
        <v>717</v>
      </c>
      <c r="Q70" s="146" t="s">
        <v>166</v>
      </c>
      <c r="R70" s="159" t="s">
        <v>167</v>
      </c>
      <c r="S70" s="137">
        <v>9999</v>
      </c>
      <c r="T70" s="166" t="s">
        <v>15378</v>
      </c>
      <c r="U70" s="145" t="s">
        <v>15697</v>
      </c>
      <c r="V70" s="137" t="s">
        <v>15721</v>
      </c>
      <c r="W70" s="136" t="s">
        <v>259</v>
      </c>
      <c r="X70" s="136" t="s">
        <v>15722</v>
      </c>
      <c r="Y70" s="160" t="s">
        <v>173</v>
      </c>
      <c r="Z70" s="136" t="s">
        <v>173</v>
      </c>
      <c r="AA70" s="136" t="s">
        <v>173</v>
      </c>
      <c r="AB70" s="136" t="s">
        <v>173</v>
      </c>
      <c r="AC70" s="136" t="s">
        <v>173</v>
      </c>
      <c r="AD70" s="137" t="s">
        <v>25</v>
      </c>
      <c r="AE70" s="143" t="s">
        <v>189</v>
      </c>
      <c r="AF70" s="143" t="s">
        <v>177</v>
      </c>
      <c r="AG70" s="136">
        <v>227</v>
      </c>
      <c r="AH70" s="136">
        <v>1</v>
      </c>
      <c r="AI70" s="167">
        <f>IF(AD70="TIPO I",'BASE LIQUIDACION REDEBAN 2025'!$B$2,IF(AD70="TIPO II",'BASE LIQUIDACION REDEBAN 2025'!$B$3,IF(AD70="TIPO III",'BASE LIQUIDACION REDEBAN 2025'!$B$4,IF(AD70="TIPO IV",'BASE LIQUIDACION REDEBAN 2025'!$B$5,IF(AE70="AEREO",'BASE LIQUIDACION REDEBAN 2025'!$B$6,'BASE LIQUIDACION REDEBAN 2025'!$B$5)))))</f>
        <v>75096.394270399993</v>
      </c>
      <c r="AJ70" s="168">
        <f t="shared" si="2"/>
        <v>75096.394270399993</v>
      </c>
    </row>
    <row r="71" spans="1:36" s="156" customFormat="1" ht="13.9">
      <c r="A71" s="137" t="s">
        <v>98</v>
      </c>
      <c r="B71" s="155" t="str">
        <f>VLOOKUP(A71,'CENTRO DE COSTOS'!A:D,4,FALSE)</f>
        <v>MIGUEL JULIÁN HERNÁNDEZ GUARÍN</v>
      </c>
      <c r="C71" s="155" t="str">
        <f>VLOOKUP(A71,'CENTRO DE COSTOS'!A:D,2,FALSE)</f>
        <v>0004-0008</v>
      </c>
      <c r="D71" s="136">
        <v>15238</v>
      </c>
      <c r="E71" s="136" t="s">
        <v>15723</v>
      </c>
      <c r="F71" s="165" t="s">
        <v>15724</v>
      </c>
      <c r="G71" s="157">
        <v>45813</v>
      </c>
      <c r="H71" s="142">
        <v>45818</v>
      </c>
      <c r="I71" s="157">
        <v>45813</v>
      </c>
      <c r="J71" s="157">
        <v>45817</v>
      </c>
      <c r="K71" s="157">
        <v>45817</v>
      </c>
      <c r="L71" s="138" t="s">
        <v>371</v>
      </c>
      <c r="M71" s="137" t="s">
        <v>4923</v>
      </c>
      <c r="N71" s="138" t="s">
        <v>15725</v>
      </c>
      <c r="O71" s="138">
        <v>89276123</v>
      </c>
      <c r="P71" s="140" t="s">
        <v>165</v>
      </c>
      <c r="Q71" s="146" t="s">
        <v>166</v>
      </c>
      <c r="R71" s="159" t="s">
        <v>167</v>
      </c>
      <c r="S71" s="137">
        <v>9999</v>
      </c>
      <c r="T71" s="166" t="s">
        <v>15378</v>
      </c>
      <c r="U71" s="145" t="s">
        <v>169</v>
      </c>
      <c r="V71" s="137" t="s">
        <v>15726</v>
      </c>
      <c r="W71" s="136" t="s">
        <v>1163</v>
      </c>
      <c r="X71" s="136" t="s">
        <v>15727</v>
      </c>
      <c r="Y71" s="160">
        <v>286793</v>
      </c>
      <c r="Z71" s="136" t="s">
        <v>173</v>
      </c>
      <c r="AA71" s="136">
        <v>905778</v>
      </c>
      <c r="AB71" s="136" t="s">
        <v>173</v>
      </c>
      <c r="AC71" s="136" t="s">
        <v>15381</v>
      </c>
      <c r="AD71" s="137" t="s">
        <v>28</v>
      </c>
      <c r="AE71" s="143" t="s">
        <v>189</v>
      </c>
      <c r="AF71" s="143" t="s">
        <v>177</v>
      </c>
      <c r="AG71" s="136">
        <v>4976</v>
      </c>
      <c r="AH71" s="136">
        <v>1</v>
      </c>
      <c r="AI71" s="167">
        <f>IF(AD71="TIPO I",'BASE LIQUIDACION REDEBAN 2025'!$B$2,IF(AD71="TIPO II",'BASE LIQUIDACION REDEBAN 2025'!$B$3,IF(AD71="TIPO III",'BASE LIQUIDACION REDEBAN 2025'!$B$4,IF(AD71="TIPO IV",'BASE LIQUIDACION REDEBAN 2025'!$B$5,IF(AE71="AEREO",'BASE LIQUIDACION REDEBAN 2025'!$B$6,'BASE LIQUIDACION REDEBAN 2025'!$B$5)))))</f>
        <v>163813.69572160003</v>
      </c>
      <c r="AJ71" s="168">
        <f t="shared" si="2"/>
        <v>163813.69572160003</v>
      </c>
    </row>
    <row r="72" spans="1:36" s="156" customFormat="1" ht="13.9">
      <c r="A72" s="137" t="s">
        <v>91</v>
      </c>
      <c r="B72" s="155" t="str">
        <f>VLOOKUP(A72,'CENTRO DE COSTOS'!A:D,4,FALSE)</f>
        <v>JOSE MAURICIO HERNANDEZ ROJAS</v>
      </c>
      <c r="C72" s="155" t="str">
        <f>VLOOKUP(A72,'CENTRO DE COSTOS'!A:D,2,FALSE)</f>
        <v>0004-0001</v>
      </c>
      <c r="D72" s="136">
        <v>23675</v>
      </c>
      <c r="E72" s="136" t="s">
        <v>15728</v>
      </c>
      <c r="F72" s="165" t="s">
        <v>15729</v>
      </c>
      <c r="G72" s="157">
        <v>45813</v>
      </c>
      <c r="H72" s="142">
        <v>45818</v>
      </c>
      <c r="I72" s="157">
        <v>45813</v>
      </c>
      <c r="J72" s="157">
        <v>45818</v>
      </c>
      <c r="K72" s="157">
        <v>45818</v>
      </c>
      <c r="L72" s="138" t="s">
        <v>612</v>
      </c>
      <c r="M72" s="137" t="s">
        <v>613</v>
      </c>
      <c r="N72" s="138" t="s">
        <v>15730</v>
      </c>
      <c r="O72" s="138">
        <v>18893347</v>
      </c>
      <c r="P72" s="140" t="s">
        <v>165</v>
      </c>
      <c r="Q72" s="146" t="s">
        <v>166</v>
      </c>
      <c r="R72" s="159" t="s">
        <v>167</v>
      </c>
      <c r="S72" s="137">
        <v>9999</v>
      </c>
      <c r="T72" s="166" t="s">
        <v>15378</v>
      </c>
      <c r="U72" s="145" t="s">
        <v>169</v>
      </c>
      <c r="V72" s="137" t="s">
        <v>15731</v>
      </c>
      <c r="W72" s="136" t="s">
        <v>616</v>
      </c>
      <c r="X72" s="136" t="s">
        <v>15732</v>
      </c>
      <c r="Y72" s="160">
        <v>1176116</v>
      </c>
      <c r="Z72" s="136" t="s">
        <v>173</v>
      </c>
      <c r="AA72" s="136">
        <v>884966</v>
      </c>
      <c r="AB72" s="136" t="s">
        <v>173</v>
      </c>
      <c r="AC72" s="136" t="s">
        <v>15381</v>
      </c>
      <c r="AD72" s="137" t="s">
        <v>28</v>
      </c>
      <c r="AE72" s="143" t="s">
        <v>189</v>
      </c>
      <c r="AF72" s="143" t="s">
        <v>177</v>
      </c>
      <c r="AG72" s="136">
        <v>7865</v>
      </c>
      <c r="AH72" s="136">
        <v>1</v>
      </c>
      <c r="AI72" s="167">
        <f>IF(AD72="TIPO I",'BASE LIQUIDACION REDEBAN 2025'!$B$2,IF(AD72="TIPO II",'BASE LIQUIDACION REDEBAN 2025'!$B$3,IF(AD72="TIPO III",'BASE LIQUIDACION REDEBAN 2025'!$B$4,IF(AD72="TIPO IV",'BASE LIQUIDACION REDEBAN 2025'!$B$5,IF(AE72="AEREO",'BASE LIQUIDACION REDEBAN 2025'!$B$6,'BASE LIQUIDACION REDEBAN 2025'!$B$5)))))</f>
        <v>163813.69572160003</v>
      </c>
      <c r="AJ72" s="168">
        <f t="shared" si="2"/>
        <v>163813.69572160003</v>
      </c>
    </row>
    <row r="73" spans="1:36" s="156" customFormat="1" ht="13.9">
      <c r="A73" s="137" t="s">
        <v>91</v>
      </c>
      <c r="B73" s="155" t="str">
        <f>VLOOKUP(A73,'CENTRO DE COSTOS'!A:D,4,FALSE)</f>
        <v>JOSE MAURICIO HERNANDEZ ROJAS</v>
      </c>
      <c r="C73" s="155" t="str">
        <f>VLOOKUP(A73,'CENTRO DE COSTOS'!A:D,2,FALSE)</f>
        <v>0004-0001</v>
      </c>
      <c r="D73" s="136">
        <v>23189</v>
      </c>
      <c r="E73" s="136" t="s">
        <v>15733</v>
      </c>
      <c r="F73" s="165" t="s">
        <v>15734</v>
      </c>
      <c r="G73" s="157">
        <v>45813</v>
      </c>
      <c r="H73" s="142">
        <v>45818</v>
      </c>
      <c r="I73" s="157">
        <v>45813</v>
      </c>
      <c r="J73" s="157">
        <v>45818</v>
      </c>
      <c r="K73" s="157">
        <v>45818</v>
      </c>
      <c r="L73" s="138" t="s">
        <v>612</v>
      </c>
      <c r="M73" s="137" t="s">
        <v>12102</v>
      </c>
      <c r="N73" s="138" t="s">
        <v>15735</v>
      </c>
      <c r="O73" s="138">
        <v>18893362</v>
      </c>
      <c r="P73" s="140" t="s">
        <v>165</v>
      </c>
      <c r="Q73" s="146" t="s">
        <v>166</v>
      </c>
      <c r="R73" s="159" t="s">
        <v>167</v>
      </c>
      <c r="S73" s="137">
        <v>9999</v>
      </c>
      <c r="T73" s="166" t="s">
        <v>15378</v>
      </c>
      <c r="U73" s="145" t="s">
        <v>169</v>
      </c>
      <c r="V73" s="137" t="s">
        <v>15731</v>
      </c>
      <c r="W73" s="136" t="s">
        <v>1187</v>
      </c>
      <c r="X73" s="136" t="s">
        <v>15736</v>
      </c>
      <c r="Y73" s="160">
        <v>833566</v>
      </c>
      <c r="Z73" s="136" t="s">
        <v>173</v>
      </c>
      <c r="AA73" s="136">
        <v>915623</v>
      </c>
      <c r="AB73" s="136" t="s">
        <v>173</v>
      </c>
      <c r="AC73" s="136" t="s">
        <v>15381</v>
      </c>
      <c r="AD73" s="137" t="s">
        <v>28</v>
      </c>
      <c r="AE73" s="143" t="s">
        <v>189</v>
      </c>
      <c r="AF73" s="143" t="s">
        <v>177</v>
      </c>
      <c r="AG73" s="136">
        <v>5389</v>
      </c>
      <c r="AH73" s="136">
        <v>1</v>
      </c>
      <c r="AI73" s="167">
        <f>IF(AD73="TIPO I",'BASE LIQUIDACION REDEBAN 2025'!$B$2,IF(AD73="TIPO II",'BASE LIQUIDACION REDEBAN 2025'!$B$3,IF(AD73="TIPO III",'BASE LIQUIDACION REDEBAN 2025'!$B$4,IF(AD73="TIPO IV",'BASE LIQUIDACION REDEBAN 2025'!$B$5,IF(AE73="AEREO",'BASE LIQUIDACION REDEBAN 2025'!$B$6,'BASE LIQUIDACION REDEBAN 2025'!$B$5)))))</f>
        <v>163813.69572160003</v>
      </c>
      <c r="AJ73" s="168">
        <f t="shared" si="2"/>
        <v>163813.69572160003</v>
      </c>
    </row>
    <row r="74" spans="1:36" s="156" customFormat="1" ht="13.9">
      <c r="A74" s="137" t="s">
        <v>91</v>
      </c>
      <c r="B74" s="155" t="str">
        <f>VLOOKUP(A74,'CENTRO DE COSTOS'!A:D,4,FALSE)</f>
        <v>JOSE MAURICIO HERNANDEZ ROJAS</v>
      </c>
      <c r="C74" s="155" t="str">
        <f>VLOOKUP(A74,'CENTRO DE COSTOS'!A:D,2,FALSE)</f>
        <v>0004-0001</v>
      </c>
      <c r="D74" s="136">
        <v>23182</v>
      </c>
      <c r="E74" s="136" t="s">
        <v>15737</v>
      </c>
      <c r="F74" s="165" t="s">
        <v>15738</v>
      </c>
      <c r="G74" s="157">
        <v>45813</v>
      </c>
      <c r="H74" s="142">
        <v>45818</v>
      </c>
      <c r="I74" s="157">
        <v>45813</v>
      </c>
      <c r="J74" s="157">
        <v>45817</v>
      </c>
      <c r="K74" s="157">
        <v>45817</v>
      </c>
      <c r="L74" s="138" t="s">
        <v>612</v>
      </c>
      <c r="M74" s="137" t="s">
        <v>13214</v>
      </c>
      <c r="N74" s="138" t="s">
        <v>15739</v>
      </c>
      <c r="O74" s="138">
        <v>18893388</v>
      </c>
      <c r="P74" s="140" t="s">
        <v>165</v>
      </c>
      <c r="Q74" s="146" t="s">
        <v>166</v>
      </c>
      <c r="R74" s="159" t="s">
        <v>167</v>
      </c>
      <c r="S74" s="137">
        <v>9999</v>
      </c>
      <c r="T74" s="166" t="s">
        <v>15378</v>
      </c>
      <c r="U74" s="145" t="s">
        <v>169</v>
      </c>
      <c r="V74" s="137" t="s">
        <v>15740</v>
      </c>
      <c r="W74" s="136" t="s">
        <v>1187</v>
      </c>
      <c r="X74" s="136" t="s">
        <v>15741</v>
      </c>
      <c r="Y74" s="160">
        <v>280885</v>
      </c>
      <c r="Z74" s="136" t="s">
        <v>173</v>
      </c>
      <c r="AA74" s="136">
        <v>913416</v>
      </c>
      <c r="AB74" s="136" t="s">
        <v>173</v>
      </c>
      <c r="AC74" s="136" t="s">
        <v>15381</v>
      </c>
      <c r="AD74" s="137" t="s">
        <v>28</v>
      </c>
      <c r="AE74" s="143" t="s">
        <v>189</v>
      </c>
      <c r="AF74" s="143" t="s">
        <v>177</v>
      </c>
      <c r="AG74" s="136">
        <v>7567</v>
      </c>
      <c r="AH74" s="136">
        <v>1</v>
      </c>
      <c r="AI74" s="167">
        <f>IF(AD74="TIPO I",'BASE LIQUIDACION REDEBAN 2025'!$B$2,IF(AD74="TIPO II",'BASE LIQUIDACION REDEBAN 2025'!$B$3,IF(AD74="TIPO III",'BASE LIQUIDACION REDEBAN 2025'!$B$4,IF(AD74="TIPO IV",'BASE LIQUIDACION REDEBAN 2025'!$B$5,IF(AE74="AEREO",'BASE LIQUIDACION REDEBAN 2025'!$B$6,'BASE LIQUIDACION REDEBAN 2025'!$B$5)))))</f>
        <v>163813.69572160003</v>
      </c>
      <c r="AJ74" s="168">
        <f t="shared" si="2"/>
        <v>163813.69572160003</v>
      </c>
    </row>
    <row r="75" spans="1:36" s="156" customFormat="1" ht="13.9">
      <c r="A75" s="137" t="s">
        <v>91</v>
      </c>
      <c r="B75" s="155" t="str">
        <f>VLOOKUP(A75,'CENTRO DE COSTOS'!A:D,4,FALSE)</f>
        <v>JOSE MAURICIO HERNANDEZ ROJAS</v>
      </c>
      <c r="C75" s="155" t="str">
        <f>VLOOKUP(A75,'CENTRO DE COSTOS'!A:D,2,FALSE)</f>
        <v>0004-0001</v>
      </c>
      <c r="D75" s="136">
        <v>23660</v>
      </c>
      <c r="E75" s="136" t="s">
        <v>15742</v>
      </c>
      <c r="F75" s="165" t="s">
        <v>15743</v>
      </c>
      <c r="G75" s="157">
        <v>45813</v>
      </c>
      <c r="H75" s="142">
        <v>45818</v>
      </c>
      <c r="I75" s="157">
        <v>45813</v>
      </c>
      <c r="J75" s="157">
        <v>45817</v>
      </c>
      <c r="K75" s="157">
        <v>45817</v>
      </c>
      <c r="L75" s="138" t="s">
        <v>612</v>
      </c>
      <c r="M75" s="137" t="s">
        <v>4735</v>
      </c>
      <c r="N75" s="138" t="s">
        <v>15744</v>
      </c>
      <c r="O75" s="138">
        <v>18893396</v>
      </c>
      <c r="P75" s="140" t="s">
        <v>165</v>
      </c>
      <c r="Q75" s="146" t="s">
        <v>166</v>
      </c>
      <c r="R75" s="159" t="s">
        <v>167</v>
      </c>
      <c r="S75" s="137">
        <v>9999</v>
      </c>
      <c r="T75" s="166" t="s">
        <v>15378</v>
      </c>
      <c r="U75" s="145" t="s">
        <v>169</v>
      </c>
      <c r="V75" s="137" t="s">
        <v>15740</v>
      </c>
      <c r="W75" s="136" t="s">
        <v>1187</v>
      </c>
      <c r="X75" s="136" t="s">
        <v>15745</v>
      </c>
      <c r="Y75" s="160">
        <v>267598</v>
      </c>
      <c r="Z75" s="136" t="s">
        <v>173</v>
      </c>
      <c r="AA75" s="136">
        <v>846354</v>
      </c>
      <c r="AB75" s="136" t="s">
        <v>173</v>
      </c>
      <c r="AC75" s="136" t="s">
        <v>15381</v>
      </c>
      <c r="AD75" s="137" t="s">
        <v>28</v>
      </c>
      <c r="AE75" s="143" t="s">
        <v>189</v>
      </c>
      <c r="AF75" s="143" t="s">
        <v>177</v>
      </c>
      <c r="AG75" s="136">
        <v>2822</v>
      </c>
      <c r="AH75" s="136">
        <v>1</v>
      </c>
      <c r="AI75" s="167">
        <f>IF(AD75="TIPO I",'BASE LIQUIDACION REDEBAN 2025'!$B$2,IF(AD75="TIPO II",'BASE LIQUIDACION REDEBAN 2025'!$B$3,IF(AD75="TIPO III",'BASE LIQUIDACION REDEBAN 2025'!$B$4,IF(AD75="TIPO IV",'BASE LIQUIDACION REDEBAN 2025'!$B$5,IF(AE75="AEREO",'BASE LIQUIDACION REDEBAN 2025'!$B$6,'BASE LIQUIDACION REDEBAN 2025'!$B$5)))))</f>
        <v>163813.69572160003</v>
      </c>
      <c r="AJ75" s="168">
        <f t="shared" si="2"/>
        <v>163813.69572160003</v>
      </c>
    </row>
    <row r="76" spans="1:36" s="156" customFormat="1" ht="13.9">
      <c r="A76" s="137" t="s">
        <v>72</v>
      </c>
      <c r="B76" s="155" t="str">
        <f>VLOOKUP(A76,'CENTRO DE COSTOS'!A:D,4,FALSE)</f>
        <v>MIGUEL JULIÁN HERNÁNDEZ GUARÍN</v>
      </c>
      <c r="C76" s="155" t="str">
        <f>VLOOKUP(A76,'CENTRO DE COSTOS'!A:D,2,FALSE)</f>
        <v>0004-0008</v>
      </c>
      <c r="D76" s="136">
        <v>13160</v>
      </c>
      <c r="E76" s="136" t="s">
        <v>15746</v>
      </c>
      <c r="F76" s="165" t="s">
        <v>15747</v>
      </c>
      <c r="G76" s="157">
        <v>45813</v>
      </c>
      <c r="H76" s="142">
        <v>45825</v>
      </c>
      <c r="I76" s="157">
        <v>45813</v>
      </c>
      <c r="J76" s="157">
        <v>45818</v>
      </c>
      <c r="K76" s="157">
        <v>45818</v>
      </c>
      <c r="L76" s="138" t="s">
        <v>364</v>
      </c>
      <c r="M76" s="137" t="s">
        <v>11480</v>
      </c>
      <c r="N76" s="138" t="s">
        <v>15748</v>
      </c>
      <c r="O76" s="138">
        <v>89277546</v>
      </c>
      <c r="P76" s="140" t="s">
        <v>165</v>
      </c>
      <c r="Q76" s="146" t="s">
        <v>166</v>
      </c>
      <c r="R76" s="159" t="s">
        <v>167</v>
      </c>
      <c r="S76" s="137">
        <v>9999</v>
      </c>
      <c r="T76" s="166" t="s">
        <v>15378</v>
      </c>
      <c r="U76" s="145" t="s">
        <v>169</v>
      </c>
      <c r="V76" s="137" t="s">
        <v>15749</v>
      </c>
      <c r="W76" s="136" t="s">
        <v>404</v>
      </c>
      <c r="X76" s="136" t="s">
        <v>15750</v>
      </c>
      <c r="Y76" s="160">
        <v>1116122</v>
      </c>
      <c r="Z76" s="136" t="s">
        <v>173</v>
      </c>
      <c r="AA76" s="136">
        <v>549871</v>
      </c>
      <c r="AB76" s="136" t="s">
        <v>173</v>
      </c>
      <c r="AC76" s="136" t="s">
        <v>15381</v>
      </c>
      <c r="AD76" s="137" t="s">
        <v>175</v>
      </c>
      <c r="AE76" s="143" t="s">
        <v>2059</v>
      </c>
      <c r="AF76" s="143" t="s">
        <v>177</v>
      </c>
      <c r="AG76" s="136">
        <v>4053</v>
      </c>
      <c r="AH76" s="136">
        <v>1</v>
      </c>
      <c r="AI76" s="167">
        <f>IF(AD76="TIPO I",'BASE LIQUIDACION REDEBAN 2025'!$B$2,IF(AD76="TIPO II",'BASE LIQUIDACION REDEBAN 2025'!$B$3,IF(AD76="TIPO III",'BASE LIQUIDACION REDEBAN 2025'!$B$4,IF(AD76="TIPO IV",'BASE LIQUIDACION REDEBAN 2025'!$B$5,IF(AE76="AEREO",'BASE LIQUIDACION REDEBAN 2025'!$B$6,'BASE LIQUIDACION REDEBAN 2025'!$B$5)))))</f>
        <v>504832.64687880001</v>
      </c>
      <c r="AJ76" s="168">
        <f t="shared" si="2"/>
        <v>504832.64687880001</v>
      </c>
    </row>
    <row r="77" spans="1:36" s="156" customFormat="1" ht="13.9">
      <c r="A77" s="137" t="s">
        <v>68</v>
      </c>
      <c r="B77" s="155" t="str">
        <f>VLOOKUP(A77,'CENTRO DE COSTOS'!A:D,4,FALSE)</f>
        <v>WILLIAM ASDRUBAL ROZO ROZO</v>
      </c>
      <c r="C77" s="155" t="str">
        <f>VLOOKUP(A77,'CENTRO DE COSTOS'!A:D,2,FALSE)</f>
        <v>0004-0004</v>
      </c>
      <c r="D77" s="136">
        <v>25754</v>
      </c>
      <c r="E77" s="136" t="s">
        <v>15751</v>
      </c>
      <c r="F77" s="165" t="s">
        <v>15752</v>
      </c>
      <c r="G77" s="157">
        <v>45813</v>
      </c>
      <c r="H77" s="142">
        <v>45818</v>
      </c>
      <c r="I77" s="157">
        <v>45813</v>
      </c>
      <c r="J77" s="157">
        <v>45818</v>
      </c>
      <c r="K77" s="157">
        <v>45818</v>
      </c>
      <c r="L77" s="138" t="s">
        <v>298</v>
      </c>
      <c r="M77" s="137" t="s">
        <v>457</v>
      </c>
      <c r="N77" s="138" t="s">
        <v>15753</v>
      </c>
      <c r="O77" s="138">
        <v>89272573</v>
      </c>
      <c r="P77" s="140" t="s">
        <v>165</v>
      </c>
      <c r="Q77" s="146" t="s">
        <v>166</v>
      </c>
      <c r="R77" s="159" t="s">
        <v>167</v>
      </c>
      <c r="S77" s="137">
        <v>9999</v>
      </c>
      <c r="T77" s="166" t="s">
        <v>15378</v>
      </c>
      <c r="U77" s="145" t="s">
        <v>169</v>
      </c>
      <c r="V77" s="137" t="s">
        <v>15754</v>
      </c>
      <c r="W77" s="136" t="s">
        <v>435</v>
      </c>
      <c r="X77" s="136" t="s">
        <v>15755</v>
      </c>
      <c r="Y77" s="160">
        <v>258131</v>
      </c>
      <c r="Z77" s="136" t="s">
        <v>173</v>
      </c>
      <c r="AA77" s="136">
        <v>1238703</v>
      </c>
      <c r="AB77" s="136" t="s">
        <v>173</v>
      </c>
      <c r="AC77" s="136" t="s">
        <v>15381</v>
      </c>
      <c r="AD77" s="137" t="s">
        <v>25</v>
      </c>
      <c r="AE77" s="143" t="s">
        <v>189</v>
      </c>
      <c r="AF77" s="143" t="s">
        <v>177</v>
      </c>
      <c r="AG77" s="136">
        <v>2904</v>
      </c>
      <c r="AH77" s="136">
        <v>1</v>
      </c>
      <c r="AI77" s="167">
        <f>IF(AD77="TIPO I",'BASE LIQUIDACION REDEBAN 2025'!$B$2,IF(AD77="TIPO II",'BASE LIQUIDACION REDEBAN 2025'!$B$3,IF(AD77="TIPO III",'BASE LIQUIDACION REDEBAN 2025'!$B$4,IF(AD77="TIPO IV",'BASE LIQUIDACION REDEBAN 2025'!$B$5,IF(AE77="AEREO",'BASE LIQUIDACION REDEBAN 2025'!$B$6,'BASE LIQUIDACION REDEBAN 2025'!$B$5)))))</f>
        <v>75096.394270399993</v>
      </c>
      <c r="AJ77" s="168">
        <f t="shared" si="2"/>
        <v>75096.394270399993</v>
      </c>
    </row>
    <row r="78" spans="1:36" s="156" customFormat="1" ht="13.9">
      <c r="A78" s="137" t="s">
        <v>68</v>
      </c>
      <c r="B78" s="155" t="str">
        <f>VLOOKUP(A78,'CENTRO DE COSTOS'!A:D,4,FALSE)</f>
        <v>WILLIAM ASDRUBAL ROZO ROZO</v>
      </c>
      <c r="C78" s="155" t="str">
        <f>VLOOKUP(A78,'CENTRO DE COSTOS'!A:D,2,FALSE)</f>
        <v>0004-0004</v>
      </c>
      <c r="D78" s="136">
        <v>11001</v>
      </c>
      <c r="E78" s="136" t="s">
        <v>15756</v>
      </c>
      <c r="F78" s="165" t="s">
        <v>15757</v>
      </c>
      <c r="G78" s="157">
        <v>45813</v>
      </c>
      <c r="H78" s="142">
        <v>45818</v>
      </c>
      <c r="I78" s="157">
        <v>45813</v>
      </c>
      <c r="J78" s="157">
        <v>45817</v>
      </c>
      <c r="K78" s="157">
        <v>45817</v>
      </c>
      <c r="L78" s="138" t="s">
        <v>298</v>
      </c>
      <c r="M78" s="137" t="s">
        <v>68</v>
      </c>
      <c r="N78" s="138" t="s">
        <v>15758</v>
      </c>
      <c r="O78" s="138">
        <v>89290665</v>
      </c>
      <c r="P78" s="140" t="s">
        <v>165</v>
      </c>
      <c r="Q78" s="146" t="s">
        <v>166</v>
      </c>
      <c r="R78" s="159" t="s">
        <v>167</v>
      </c>
      <c r="S78" s="137">
        <v>9999</v>
      </c>
      <c r="T78" s="166" t="s">
        <v>15378</v>
      </c>
      <c r="U78" s="145" t="s">
        <v>169</v>
      </c>
      <c r="V78" s="137" t="s">
        <v>15759</v>
      </c>
      <c r="W78" s="136" t="s">
        <v>326</v>
      </c>
      <c r="X78" s="136" t="s">
        <v>15760</v>
      </c>
      <c r="Y78" s="160">
        <v>244074</v>
      </c>
      <c r="Z78" s="136" t="s">
        <v>173</v>
      </c>
      <c r="AA78" s="136">
        <v>1071101</v>
      </c>
      <c r="AB78" s="136" t="s">
        <v>173</v>
      </c>
      <c r="AC78" s="136" t="s">
        <v>15381</v>
      </c>
      <c r="AD78" s="137" t="s">
        <v>25</v>
      </c>
      <c r="AE78" s="143" t="s">
        <v>189</v>
      </c>
      <c r="AF78" s="143" t="s">
        <v>177</v>
      </c>
      <c r="AG78" s="136">
        <v>6236</v>
      </c>
      <c r="AH78" s="136">
        <v>1</v>
      </c>
      <c r="AI78" s="167">
        <f>IF(AD78="TIPO I",'BASE LIQUIDACION REDEBAN 2025'!$B$2,IF(AD78="TIPO II",'BASE LIQUIDACION REDEBAN 2025'!$B$3,IF(AD78="TIPO III",'BASE LIQUIDACION REDEBAN 2025'!$B$4,IF(AD78="TIPO IV",'BASE LIQUIDACION REDEBAN 2025'!$B$5,IF(AE78="AEREO",'BASE LIQUIDACION REDEBAN 2025'!$B$6,'BASE LIQUIDACION REDEBAN 2025'!$B$5)))))</f>
        <v>75096.394270399993</v>
      </c>
      <c r="AJ78" s="168">
        <f t="shared" si="2"/>
        <v>75096.394270399993</v>
      </c>
    </row>
    <row r="79" spans="1:36" s="156" customFormat="1" ht="13.9">
      <c r="A79" s="137" t="s">
        <v>68</v>
      </c>
      <c r="B79" s="155" t="str">
        <f>VLOOKUP(A79,'CENTRO DE COSTOS'!A:D,4,FALSE)</f>
        <v>WILLIAM ASDRUBAL ROZO ROZO</v>
      </c>
      <c r="C79" s="155" t="str">
        <f>VLOOKUP(A79,'CENTRO DE COSTOS'!A:D,2,FALSE)</f>
        <v>0004-0004</v>
      </c>
      <c r="D79" s="136">
        <v>11001</v>
      </c>
      <c r="E79" s="136" t="s">
        <v>15761</v>
      </c>
      <c r="F79" s="165" t="s">
        <v>15762</v>
      </c>
      <c r="G79" s="157">
        <v>45813</v>
      </c>
      <c r="H79" s="142">
        <v>45818</v>
      </c>
      <c r="I79" s="157">
        <v>45813</v>
      </c>
      <c r="J79" s="157">
        <v>45817</v>
      </c>
      <c r="K79" s="157">
        <v>45817</v>
      </c>
      <c r="L79" s="138" t="s">
        <v>298</v>
      </c>
      <c r="M79" s="137" t="s">
        <v>68</v>
      </c>
      <c r="N79" s="138" t="s">
        <v>15763</v>
      </c>
      <c r="O79" s="138">
        <v>89338549</v>
      </c>
      <c r="P79" s="140" t="s">
        <v>165</v>
      </c>
      <c r="Q79" s="146" t="s">
        <v>166</v>
      </c>
      <c r="R79" s="159" t="s">
        <v>167</v>
      </c>
      <c r="S79" s="137">
        <v>9999</v>
      </c>
      <c r="T79" s="166" t="s">
        <v>15378</v>
      </c>
      <c r="U79" s="145" t="s">
        <v>169</v>
      </c>
      <c r="V79" s="137" t="s">
        <v>15764</v>
      </c>
      <c r="W79" s="136" t="s">
        <v>608</v>
      </c>
      <c r="X79" s="136" t="s">
        <v>15765</v>
      </c>
      <c r="Y79" s="160">
        <v>1066866</v>
      </c>
      <c r="Z79" s="136" t="s">
        <v>173</v>
      </c>
      <c r="AA79" s="136">
        <v>536741</v>
      </c>
      <c r="AB79" s="136" t="s">
        <v>173</v>
      </c>
      <c r="AC79" s="136" t="s">
        <v>15381</v>
      </c>
      <c r="AD79" s="137" t="s">
        <v>25</v>
      </c>
      <c r="AE79" s="143" t="s">
        <v>189</v>
      </c>
      <c r="AF79" s="143" t="s">
        <v>177</v>
      </c>
      <c r="AG79" s="136">
        <v>9628</v>
      </c>
      <c r="AH79" s="136">
        <v>1</v>
      </c>
      <c r="AI79" s="167">
        <f>IF(AD79="TIPO I",'BASE LIQUIDACION REDEBAN 2025'!$B$2,IF(AD79="TIPO II",'BASE LIQUIDACION REDEBAN 2025'!$B$3,IF(AD79="TIPO III",'BASE LIQUIDACION REDEBAN 2025'!$B$4,IF(AD79="TIPO IV",'BASE LIQUIDACION REDEBAN 2025'!$B$5,IF(AE79="AEREO",'BASE LIQUIDACION REDEBAN 2025'!$B$6,'BASE LIQUIDACION REDEBAN 2025'!$B$5)))))</f>
        <v>75096.394270399993</v>
      </c>
      <c r="AJ79" s="168">
        <f t="shared" si="2"/>
        <v>75096.394270399993</v>
      </c>
    </row>
    <row r="80" spans="1:36" s="156" customFormat="1" ht="13.9">
      <c r="A80" s="137" t="s">
        <v>68</v>
      </c>
      <c r="B80" s="155" t="str">
        <f>VLOOKUP(A80,'CENTRO DE COSTOS'!A:D,4,FALSE)</f>
        <v>WILLIAM ASDRUBAL ROZO ROZO</v>
      </c>
      <c r="C80" s="155" t="str">
        <f>VLOOKUP(A80,'CENTRO DE COSTOS'!A:D,2,FALSE)</f>
        <v>0004-0004</v>
      </c>
      <c r="D80" s="136">
        <v>11001</v>
      </c>
      <c r="E80" s="136" t="s">
        <v>15766</v>
      </c>
      <c r="F80" s="165" t="s">
        <v>15767</v>
      </c>
      <c r="G80" s="157">
        <v>45813</v>
      </c>
      <c r="H80" s="142">
        <v>45818</v>
      </c>
      <c r="I80" s="157">
        <v>45813</v>
      </c>
      <c r="J80" s="157">
        <v>45817</v>
      </c>
      <c r="K80" s="157">
        <v>45817</v>
      </c>
      <c r="L80" s="138" t="s">
        <v>298</v>
      </c>
      <c r="M80" s="137" t="s">
        <v>68</v>
      </c>
      <c r="N80" s="138" t="s">
        <v>15768</v>
      </c>
      <c r="O80" s="138">
        <v>89340389</v>
      </c>
      <c r="P80" s="140" t="s">
        <v>165</v>
      </c>
      <c r="Q80" s="146" t="s">
        <v>166</v>
      </c>
      <c r="R80" s="159" t="s">
        <v>167</v>
      </c>
      <c r="S80" s="137">
        <v>9999</v>
      </c>
      <c r="T80" s="166" t="s">
        <v>15378</v>
      </c>
      <c r="U80" s="145" t="s">
        <v>169</v>
      </c>
      <c r="V80" s="137" t="s">
        <v>15769</v>
      </c>
      <c r="W80" s="136" t="s">
        <v>326</v>
      </c>
      <c r="X80" s="136" t="s">
        <v>15770</v>
      </c>
      <c r="Y80" s="160">
        <v>706090</v>
      </c>
      <c r="Z80" s="136" t="s">
        <v>173</v>
      </c>
      <c r="AA80" s="136">
        <v>1238870</v>
      </c>
      <c r="AB80" s="136" t="s">
        <v>173</v>
      </c>
      <c r="AC80" s="136" t="s">
        <v>15381</v>
      </c>
      <c r="AD80" s="137" t="s">
        <v>25</v>
      </c>
      <c r="AE80" s="143" t="s">
        <v>189</v>
      </c>
      <c r="AF80" s="143" t="s">
        <v>177</v>
      </c>
      <c r="AG80" s="136">
        <v>170</v>
      </c>
      <c r="AH80" s="136">
        <v>1</v>
      </c>
      <c r="AI80" s="167">
        <f>IF(AD80="TIPO I",'BASE LIQUIDACION REDEBAN 2025'!$B$2,IF(AD80="TIPO II",'BASE LIQUIDACION REDEBAN 2025'!$B$3,IF(AD80="TIPO III",'BASE LIQUIDACION REDEBAN 2025'!$B$4,IF(AD80="TIPO IV",'BASE LIQUIDACION REDEBAN 2025'!$B$5,IF(AE80="AEREO",'BASE LIQUIDACION REDEBAN 2025'!$B$6,'BASE LIQUIDACION REDEBAN 2025'!$B$5)))))</f>
        <v>75096.394270399993</v>
      </c>
      <c r="AJ80" s="168">
        <f t="shared" si="2"/>
        <v>75096.394270399993</v>
      </c>
    </row>
    <row r="81" spans="1:36" s="156" customFormat="1" ht="13.9">
      <c r="A81" s="137" t="s">
        <v>68</v>
      </c>
      <c r="B81" s="155" t="str">
        <f>VLOOKUP(A81,'CENTRO DE COSTOS'!A:D,4,FALSE)</f>
        <v>WILLIAM ASDRUBAL ROZO ROZO</v>
      </c>
      <c r="C81" s="155" t="str">
        <f>VLOOKUP(A81,'CENTRO DE COSTOS'!A:D,2,FALSE)</f>
        <v>0004-0004</v>
      </c>
      <c r="D81" s="136">
        <v>11001</v>
      </c>
      <c r="E81" s="136" t="s">
        <v>15771</v>
      </c>
      <c r="F81" s="165" t="s">
        <v>15772</v>
      </c>
      <c r="G81" s="157">
        <v>45813</v>
      </c>
      <c r="H81" s="142">
        <v>45818</v>
      </c>
      <c r="I81" s="157">
        <v>45813</v>
      </c>
      <c r="J81" s="157">
        <v>45817</v>
      </c>
      <c r="K81" s="157">
        <v>45817</v>
      </c>
      <c r="L81" s="138" t="s">
        <v>298</v>
      </c>
      <c r="M81" s="137" t="s">
        <v>68</v>
      </c>
      <c r="N81" s="138" t="s">
        <v>15773</v>
      </c>
      <c r="O81" s="138">
        <v>89329794</v>
      </c>
      <c r="P81" s="140" t="s">
        <v>165</v>
      </c>
      <c r="Q81" s="146" t="s">
        <v>166</v>
      </c>
      <c r="R81" s="159" t="s">
        <v>167</v>
      </c>
      <c r="S81" s="137">
        <v>9999</v>
      </c>
      <c r="T81" s="166" t="s">
        <v>15378</v>
      </c>
      <c r="U81" s="145" t="s">
        <v>169</v>
      </c>
      <c r="V81" s="137" t="s">
        <v>15774</v>
      </c>
      <c r="W81" s="136" t="s">
        <v>2095</v>
      </c>
      <c r="X81" s="136" t="s">
        <v>15775</v>
      </c>
      <c r="Y81" s="160">
        <v>282854</v>
      </c>
      <c r="Z81" s="136" t="s">
        <v>173</v>
      </c>
      <c r="AA81" s="136">
        <v>1071602</v>
      </c>
      <c r="AB81" s="136" t="s">
        <v>173</v>
      </c>
      <c r="AC81" s="136" t="s">
        <v>15381</v>
      </c>
      <c r="AD81" s="137" t="s">
        <v>25</v>
      </c>
      <c r="AE81" s="143" t="s">
        <v>189</v>
      </c>
      <c r="AF81" s="143" t="s">
        <v>177</v>
      </c>
      <c r="AG81" s="136">
        <v>394</v>
      </c>
      <c r="AH81" s="136">
        <v>1</v>
      </c>
      <c r="AI81" s="167">
        <f>IF(AD81="TIPO I",'BASE LIQUIDACION REDEBAN 2025'!$B$2,IF(AD81="TIPO II",'BASE LIQUIDACION REDEBAN 2025'!$B$3,IF(AD81="TIPO III",'BASE LIQUIDACION REDEBAN 2025'!$B$4,IF(AD81="TIPO IV",'BASE LIQUIDACION REDEBAN 2025'!$B$5,IF(AE81="AEREO",'BASE LIQUIDACION REDEBAN 2025'!$B$6,'BASE LIQUIDACION REDEBAN 2025'!$B$5)))))</f>
        <v>75096.394270399993</v>
      </c>
      <c r="AJ81" s="168">
        <f t="shared" si="2"/>
        <v>75096.394270399993</v>
      </c>
    </row>
    <row r="82" spans="1:36" s="156" customFormat="1" ht="13.9">
      <c r="A82" s="137" t="s">
        <v>68</v>
      </c>
      <c r="B82" s="155" t="str">
        <f>VLOOKUP(A82,'CENTRO DE COSTOS'!A:D,4,FALSE)</f>
        <v>WILLIAM ASDRUBAL ROZO ROZO</v>
      </c>
      <c r="C82" s="155" t="str">
        <f>VLOOKUP(A82,'CENTRO DE COSTOS'!A:D,2,FALSE)</f>
        <v>0004-0004</v>
      </c>
      <c r="D82" s="136">
        <v>11001</v>
      </c>
      <c r="E82" s="136" t="s">
        <v>15776</v>
      </c>
      <c r="F82" s="165" t="s">
        <v>15777</v>
      </c>
      <c r="G82" s="157">
        <v>45813</v>
      </c>
      <c r="H82" s="142">
        <v>45818</v>
      </c>
      <c r="I82" s="157">
        <v>45813</v>
      </c>
      <c r="J82" s="157">
        <v>45817</v>
      </c>
      <c r="K82" s="157">
        <v>45817</v>
      </c>
      <c r="L82" s="138" t="s">
        <v>298</v>
      </c>
      <c r="M82" s="137" t="s">
        <v>68</v>
      </c>
      <c r="N82" s="138" t="s">
        <v>15778</v>
      </c>
      <c r="O82" s="138">
        <v>89330005</v>
      </c>
      <c r="P82" s="140" t="s">
        <v>165</v>
      </c>
      <c r="Q82" s="146" t="s">
        <v>166</v>
      </c>
      <c r="R82" s="159" t="s">
        <v>167</v>
      </c>
      <c r="S82" s="137">
        <v>9999</v>
      </c>
      <c r="T82" s="166" t="s">
        <v>15378</v>
      </c>
      <c r="U82" s="145" t="s">
        <v>169</v>
      </c>
      <c r="V82" s="137" t="s">
        <v>15779</v>
      </c>
      <c r="W82" s="136" t="s">
        <v>2095</v>
      </c>
      <c r="X82" s="136" t="s">
        <v>15780</v>
      </c>
      <c r="Y82" s="160">
        <v>235082</v>
      </c>
      <c r="Z82" s="136" t="s">
        <v>173</v>
      </c>
      <c r="AA82" s="136">
        <v>865120</v>
      </c>
      <c r="AB82" s="136" t="s">
        <v>173</v>
      </c>
      <c r="AC82" s="136" t="s">
        <v>15381</v>
      </c>
      <c r="AD82" s="137" t="s">
        <v>25</v>
      </c>
      <c r="AE82" s="143" t="s">
        <v>189</v>
      </c>
      <c r="AF82" s="143" t="s">
        <v>177</v>
      </c>
      <c r="AG82" s="136">
        <v>2432</v>
      </c>
      <c r="AH82" s="136">
        <v>1</v>
      </c>
      <c r="AI82" s="167">
        <f>IF(AD82="TIPO I",'BASE LIQUIDACION REDEBAN 2025'!$B$2,IF(AD82="TIPO II",'BASE LIQUIDACION REDEBAN 2025'!$B$3,IF(AD82="TIPO III",'BASE LIQUIDACION REDEBAN 2025'!$B$4,IF(AD82="TIPO IV",'BASE LIQUIDACION REDEBAN 2025'!$B$5,IF(AE82="AEREO",'BASE LIQUIDACION REDEBAN 2025'!$B$6,'BASE LIQUIDACION REDEBAN 2025'!$B$5)))))</f>
        <v>75096.394270399993</v>
      </c>
      <c r="AJ82" s="168">
        <f t="shared" si="2"/>
        <v>75096.394270399993</v>
      </c>
    </row>
    <row r="83" spans="1:36" s="156" customFormat="1" ht="13.9">
      <c r="A83" s="137" t="s">
        <v>90</v>
      </c>
      <c r="B83" s="155" t="str">
        <f>VLOOKUP(A83,'CENTRO DE COSTOS'!A:D,4,FALSE)</f>
        <v>JUAN SEBASTIÁN RÍOS CASTRILLÓN</v>
      </c>
      <c r="C83" s="155" t="str">
        <f>VLOOKUP(A83,'CENTRO DE COSTOS'!A:D,2,FALSE)</f>
        <v>0004-0005</v>
      </c>
      <c r="D83" s="136">
        <v>5360</v>
      </c>
      <c r="E83" s="136" t="s">
        <v>15781</v>
      </c>
      <c r="F83" s="165" t="s">
        <v>15782</v>
      </c>
      <c r="G83" s="157">
        <v>45813</v>
      </c>
      <c r="H83" s="142">
        <v>45818</v>
      </c>
      <c r="I83" s="157">
        <v>45813</v>
      </c>
      <c r="J83" s="157">
        <v>45817</v>
      </c>
      <c r="K83" s="157">
        <v>45817</v>
      </c>
      <c r="L83" s="138" t="s">
        <v>290</v>
      </c>
      <c r="M83" s="137" t="s">
        <v>464</v>
      </c>
      <c r="N83" s="138" t="s">
        <v>15783</v>
      </c>
      <c r="O83" s="138">
        <v>89329966</v>
      </c>
      <c r="P83" s="140" t="s">
        <v>165</v>
      </c>
      <c r="Q83" s="146" t="s">
        <v>166</v>
      </c>
      <c r="R83" s="159" t="s">
        <v>167</v>
      </c>
      <c r="S83" s="137">
        <v>9999</v>
      </c>
      <c r="T83" s="166" t="s">
        <v>15378</v>
      </c>
      <c r="U83" s="145" t="s">
        <v>169</v>
      </c>
      <c r="V83" s="137" t="s">
        <v>15784</v>
      </c>
      <c r="W83" s="136" t="s">
        <v>360</v>
      </c>
      <c r="X83" s="136" t="s">
        <v>15785</v>
      </c>
      <c r="Y83" s="160">
        <v>247997</v>
      </c>
      <c r="Z83" s="136" t="s">
        <v>173</v>
      </c>
      <c r="AA83" s="136">
        <v>1110203</v>
      </c>
      <c r="AB83" s="136" t="s">
        <v>173</v>
      </c>
      <c r="AC83" s="136" t="s">
        <v>15381</v>
      </c>
      <c r="AD83" s="137" t="s">
        <v>25</v>
      </c>
      <c r="AE83" s="143" t="s">
        <v>189</v>
      </c>
      <c r="AF83" s="143" t="s">
        <v>177</v>
      </c>
      <c r="AG83" s="136">
        <v>4200</v>
      </c>
      <c r="AH83" s="136">
        <v>1</v>
      </c>
      <c r="AI83" s="167">
        <f>IF(AD83="TIPO I",'BASE LIQUIDACION REDEBAN 2025'!$B$2,IF(AD83="TIPO II",'BASE LIQUIDACION REDEBAN 2025'!$B$3,IF(AD83="TIPO III",'BASE LIQUIDACION REDEBAN 2025'!$B$4,IF(AD83="TIPO IV",'BASE LIQUIDACION REDEBAN 2025'!$B$5,IF(AE83="AEREO",'BASE LIQUIDACION REDEBAN 2025'!$B$6,'BASE LIQUIDACION REDEBAN 2025'!$B$5)))))</f>
        <v>75096.394270399993</v>
      </c>
      <c r="AJ83" s="168">
        <f t="shared" si="2"/>
        <v>75096.394270399993</v>
      </c>
    </row>
    <row r="84" spans="1:36" s="156" customFormat="1" ht="13.9">
      <c r="A84" s="137" t="s">
        <v>68</v>
      </c>
      <c r="B84" s="155" t="str">
        <f>VLOOKUP(A84,'CENTRO DE COSTOS'!A:D,4,FALSE)</f>
        <v>WILLIAM ASDRUBAL ROZO ROZO</v>
      </c>
      <c r="C84" s="155" t="str">
        <f>VLOOKUP(A84,'CENTRO DE COSTOS'!A:D,2,FALSE)</f>
        <v>0004-0004</v>
      </c>
      <c r="D84" s="136">
        <v>25785</v>
      </c>
      <c r="E84" s="136" t="s">
        <v>15786</v>
      </c>
      <c r="F84" s="165" t="s">
        <v>15787</v>
      </c>
      <c r="G84" s="157">
        <v>45813</v>
      </c>
      <c r="H84" s="142">
        <v>45818</v>
      </c>
      <c r="I84" s="157">
        <v>45813</v>
      </c>
      <c r="J84" s="157">
        <v>45818</v>
      </c>
      <c r="K84" s="157">
        <v>45818</v>
      </c>
      <c r="L84" s="138" t="s">
        <v>298</v>
      </c>
      <c r="M84" s="137" t="s">
        <v>8811</v>
      </c>
      <c r="N84" s="138" t="s">
        <v>15788</v>
      </c>
      <c r="O84" s="138">
        <v>89348310</v>
      </c>
      <c r="P84" s="140" t="s">
        <v>165</v>
      </c>
      <c r="Q84" s="146" t="s">
        <v>166</v>
      </c>
      <c r="R84" s="159" t="s">
        <v>167</v>
      </c>
      <c r="S84" s="137">
        <v>9999</v>
      </c>
      <c r="T84" s="166" t="s">
        <v>15378</v>
      </c>
      <c r="U84" s="145" t="s">
        <v>169</v>
      </c>
      <c r="V84" s="137" t="s">
        <v>15789</v>
      </c>
      <c r="W84" s="136" t="s">
        <v>397</v>
      </c>
      <c r="X84" s="136" t="s">
        <v>15790</v>
      </c>
      <c r="Y84" s="160">
        <v>287825</v>
      </c>
      <c r="Z84" s="136" t="s">
        <v>173</v>
      </c>
      <c r="AA84" s="136">
        <v>1110882</v>
      </c>
      <c r="AB84" s="136" t="s">
        <v>173</v>
      </c>
      <c r="AC84" s="136" t="s">
        <v>15381</v>
      </c>
      <c r="AD84" s="137" t="s">
        <v>28</v>
      </c>
      <c r="AE84" s="143" t="s">
        <v>189</v>
      </c>
      <c r="AF84" s="143" t="s">
        <v>177</v>
      </c>
      <c r="AG84" s="136">
        <v>4603</v>
      </c>
      <c r="AH84" s="136">
        <v>1</v>
      </c>
      <c r="AI84" s="167">
        <f>IF(AD84="TIPO I",'BASE LIQUIDACION REDEBAN 2025'!$B$2,IF(AD84="TIPO II",'BASE LIQUIDACION REDEBAN 2025'!$B$3,IF(AD84="TIPO III",'BASE LIQUIDACION REDEBAN 2025'!$B$4,IF(AD84="TIPO IV",'BASE LIQUIDACION REDEBAN 2025'!$B$5,IF(AE84="AEREO",'BASE LIQUIDACION REDEBAN 2025'!$B$6,'BASE LIQUIDACION REDEBAN 2025'!$B$5)))))</f>
        <v>163813.69572160003</v>
      </c>
      <c r="AJ84" s="168">
        <f t="shared" si="2"/>
        <v>163813.69572160003</v>
      </c>
    </row>
    <row r="85" spans="1:36" s="156" customFormat="1" ht="13.9">
      <c r="A85" s="137" t="s">
        <v>72</v>
      </c>
      <c r="B85" s="155" t="str">
        <f>VLOOKUP(A85,'CENTRO DE COSTOS'!A:D,4,FALSE)</f>
        <v>MIGUEL JULIÁN HERNÁNDEZ GUARÍN</v>
      </c>
      <c r="C85" s="155" t="str">
        <f>VLOOKUP(A85,'CENTRO DE COSTOS'!A:D,2,FALSE)</f>
        <v>0004-0008</v>
      </c>
      <c r="D85" s="136">
        <v>68001</v>
      </c>
      <c r="E85" s="136" t="s">
        <v>15791</v>
      </c>
      <c r="F85" s="165" t="s">
        <v>15792</v>
      </c>
      <c r="G85" s="157">
        <v>45813</v>
      </c>
      <c r="H85" s="142">
        <v>45818</v>
      </c>
      <c r="I85" s="157">
        <v>45813</v>
      </c>
      <c r="J85" s="157">
        <v>45817</v>
      </c>
      <c r="K85" s="157">
        <v>45817</v>
      </c>
      <c r="L85" s="138" t="s">
        <v>180</v>
      </c>
      <c r="M85" s="137" t="s">
        <v>72</v>
      </c>
      <c r="N85" s="138" t="s">
        <v>15793</v>
      </c>
      <c r="O85" s="138">
        <v>89310697</v>
      </c>
      <c r="P85" s="140" t="s">
        <v>165</v>
      </c>
      <c r="Q85" s="146" t="s">
        <v>166</v>
      </c>
      <c r="R85" s="159" t="s">
        <v>167</v>
      </c>
      <c r="S85" s="137">
        <v>9999</v>
      </c>
      <c r="T85" s="166" t="s">
        <v>15378</v>
      </c>
      <c r="U85" s="145" t="s">
        <v>169</v>
      </c>
      <c r="V85" s="137" t="s">
        <v>15794</v>
      </c>
      <c r="W85" s="136" t="s">
        <v>866</v>
      </c>
      <c r="X85" s="136" t="s">
        <v>15795</v>
      </c>
      <c r="Y85" s="160">
        <v>772979</v>
      </c>
      <c r="Z85" s="136" t="s">
        <v>173</v>
      </c>
      <c r="AA85" s="136">
        <v>1145424</v>
      </c>
      <c r="AB85" s="136" t="s">
        <v>173</v>
      </c>
      <c r="AC85" s="136" t="s">
        <v>15381</v>
      </c>
      <c r="AD85" s="137" t="s">
        <v>25</v>
      </c>
      <c r="AE85" s="143" t="s">
        <v>189</v>
      </c>
      <c r="AF85" s="143" t="s">
        <v>177</v>
      </c>
      <c r="AG85" s="136">
        <v>2505</v>
      </c>
      <c r="AH85" s="136">
        <v>1</v>
      </c>
      <c r="AI85" s="167">
        <f>IF(AD85="TIPO I",'BASE LIQUIDACION REDEBAN 2025'!$B$2,IF(AD85="TIPO II",'BASE LIQUIDACION REDEBAN 2025'!$B$3,IF(AD85="TIPO III",'BASE LIQUIDACION REDEBAN 2025'!$B$4,IF(AD85="TIPO IV",'BASE LIQUIDACION REDEBAN 2025'!$B$5,IF(AE85="AEREO",'BASE LIQUIDACION REDEBAN 2025'!$B$6,'BASE LIQUIDACION REDEBAN 2025'!$B$5)))))</f>
        <v>75096.394270399993</v>
      </c>
      <c r="AJ85" s="168">
        <f t="shared" si="2"/>
        <v>75096.394270399993</v>
      </c>
    </row>
    <row r="86" spans="1:36" s="156" customFormat="1" ht="13.9">
      <c r="A86" s="137" t="s">
        <v>81</v>
      </c>
      <c r="B86" s="155" t="str">
        <f>VLOOKUP(A86,'CENTRO DE COSTOS'!A:D,4,FALSE)</f>
        <v>MIGUEL JULIÁN HERNÁNDEZ GUARÍN</v>
      </c>
      <c r="C86" s="155" t="str">
        <f>VLOOKUP(A86,'CENTRO DE COSTOS'!A:D,2,FALSE)</f>
        <v>0004-0008</v>
      </c>
      <c r="D86" s="136">
        <v>54405</v>
      </c>
      <c r="E86" s="136" t="s">
        <v>15796</v>
      </c>
      <c r="F86" s="165" t="s">
        <v>15797</v>
      </c>
      <c r="G86" s="157">
        <v>45813</v>
      </c>
      <c r="H86" s="142">
        <v>45818</v>
      </c>
      <c r="I86" s="157">
        <v>45813</v>
      </c>
      <c r="J86" s="157">
        <v>45817</v>
      </c>
      <c r="K86" s="157">
        <v>45817</v>
      </c>
      <c r="L86" s="138" t="s">
        <v>408</v>
      </c>
      <c r="M86" s="137" t="s">
        <v>3209</v>
      </c>
      <c r="N86" s="138" t="s">
        <v>15798</v>
      </c>
      <c r="O86" s="138">
        <v>41610676</v>
      </c>
      <c r="P86" s="140" t="s">
        <v>165</v>
      </c>
      <c r="Q86" s="146" t="s">
        <v>166</v>
      </c>
      <c r="R86" s="159" t="s">
        <v>167</v>
      </c>
      <c r="S86" s="137">
        <v>9999</v>
      </c>
      <c r="T86" s="166" t="s">
        <v>15378</v>
      </c>
      <c r="U86" s="145" t="s">
        <v>169</v>
      </c>
      <c r="V86" s="137" t="s">
        <v>15799</v>
      </c>
      <c r="W86" s="136" t="s">
        <v>513</v>
      </c>
      <c r="X86" s="136" t="s">
        <v>15800</v>
      </c>
      <c r="Y86" s="160">
        <v>256492</v>
      </c>
      <c r="Z86" s="136" t="s">
        <v>173</v>
      </c>
      <c r="AA86" s="136">
        <v>932884</v>
      </c>
      <c r="AB86" s="136" t="s">
        <v>173</v>
      </c>
      <c r="AC86" s="136" t="s">
        <v>15381</v>
      </c>
      <c r="AD86" s="137" t="s">
        <v>25</v>
      </c>
      <c r="AE86" s="143" t="s">
        <v>189</v>
      </c>
      <c r="AF86" s="143" t="s">
        <v>177</v>
      </c>
      <c r="AG86" s="136">
        <v>1485</v>
      </c>
      <c r="AH86" s="136">
        <v>1</v>
      </c>
      <c r="AI86" s="167">
        <f>IF(AD86="TIPO I",'BASE LIQUIDACION REDEBAN 2025'!$B$2,IF(AD86="TIPO II",'BASE LIQUIDACION REDEBAN 2025'!$B$3,IF(AD86="TIPO III",'BASE LIQUIDACION REDEBAN 2025'!$B$4,IF(AD86="TIPO IV",'BASE LIQUIDACION REDEBAN 2025'!$B$5,IF(AE86="AEREO",'BASE LIQUIDACION REDEBAN 2025'!$B$6,'BASE LIQUIDACION REDEBAN 2025'!$B$5)))))</f>
        <v>75096.394270399993</v>
      </c>
      <c r="AJ86" s="168">
        <f t="shared" si="2"/>
        <v>75096.394270399993</v>
      </c>
    </row>
    <row r="87" spans="1:36" s="156" customFormat="1" ht="13.9">
      <c r="A87" s="137" t="s">
        <v>68</v>
      </c>
      <c r="B87" s="155" t="str">
        <f>VLOOKUP(A87,'CENTRO DE COSTOS'!A:D,4,FALSE)</f>
        <v>WILLIAM ASDRUBAL ROZO ROZO</v>
      </c>
      <c r="C87" s="155" t="str">
        <f>VLOOKUP(A87,'CENTRO DE COSTOS'!A:D,2,FALSE)</f>
        <v>0004-0004</v>
      </c>
      <c r="D87" s="136">
        <v>25754</v>
      </c>
      <c r="E87" s="136" t="s">
        <v>15801</v>
      </c>
      <c r="F87" s="165" t="s">
        <v>15802</v>
      </c>
      <c r="G87" s="157">
        <v>45813</v>
      </c>
      <c r="H87" s="142">
        <v>45818</v>
      </c>
      <c r="I87" s="157">
        <v>45813</v>
      </c>
      <c r="J87" s="157">
        <v>45818</v>
      </c>
      <c r="K87" s="157">
        <v>45818</v>
      </c>
      <c r="L87" s="138" t="s">
        <v>298</v>
      </c>
      <c r="M87" s="137" t="s">
        <v>457</v>
      </c>
      <c r="N87" s="138" t="s">
        <v>15803</v>
      </c>
      <c r="O87" s="138">
        <v>21209960</v>
      </c>
      <c r="P87" s="140" t="s">
        <v>165</v>
      </c>
      <c r="Q87" s="146" t="s">
        <v>166</v>
      </c>
      <c r="R87" s="159" t="s">
        <v>167</v>
      </c>
      <c r="S87" s="137">
        <v>9999</v>
      </c>
      <c r="T87" s="166" t="s">
        <v>15378</v>
      </c>
      <c r="U87" s="145" t="s">
        <v>169</v>
      </c>
      <c r="V87" s="137" t="s">
        <v>15804</v>
      </c>
      <c r="W87" s="136" t="s">
        <v>435</v>
      </c>
      <c r="X87" s="136" t="s">
        <v>15805</v>
      </c>
      <c r="Y87" s="160">
        <v>1056182</v>
      </c>
      <c r="Z87" s="136">
        <v>286998</v>
      </c>
      <c r="AA87" s="136">
        <v>1238871</v>
      </c>
      <c r="AB87" s="136" t="s">
        <v>173</v>
      </c>
      <c r="AC87" s="136" t="s">
        <v>15381</v>
      </c>
      <c r="AD87" s="137" t="s">
        <v>25</v>
      </c>
      <c r="AE87" s="143" t="s">
        <v>189</v>
      </c>
      <c r="AF87" s="143" t="s">
        <v>177</v>
      </c>
      <c r="AG87" s="136">
        <v>9143</v>
      </c>
      <c r="AH87" s="136">
        <v>1</v>
      </c>
      <c r="AI87" s="167">
        <f>IF(AD87="TIPO I",'BASE LIQUIDACION REDEBAN 2025'!$B$2,IF(AD87="TIPO II",'BASE LIQUIDACION REDEBAN 2025'!$B$3,IF(AD87="TIPO III",'BASE LIQUIDACION REDEBAN 2025'!$B$4,IF(AD87="TIPO IV",'BASE LIQUIDACION REDEBAN 2025'!$B$5,IF(AE87="AEREO",'BASE LIQUIDACION REDEBAN 2025'!$B$6,'BASE LIQUIDACION REDEBAN 2025'!$B$5)))))</f>
        <v>75096.394270399993</v>
      </c>
      <c r="AJ87" s="168">
        <f t="shared" si="2"/>
        <v>75096.394270399993</v>
      </c>
    </row>
    <row r="88" spans="1:36" s="156" customFormat="1" ht="13.9">
      <c r="A88" s="137" t="s">
        <v>91</v>
      </c>
      <c r="B88" s="155" t="str">
        <f>VLOOKUP(A88,'CENTRO DE COSTOS'!A:D,4,FALSE)</f>
        <v>JOSE MAURICIO HERNANDEZ ROJAS</v>
      </c>
      <c r="C88" s="155" t="str">
        <f>VLOOKUP(A88,'CENTRO DE COSTOS'!A:D,2,FALSE)</f>
        <v>0004-0001</v>
      </c>
      <c r="D88" s="136">
        <v>23079</v>
      </c>
      <c r="E88" s="136" t="s">
        <v>15806</v>
      </c>
      <c r="F88" s="165" t="s">
        <v>15807</v>
      </c>
      <c r="G88" s="157">
        <v>45814</v>
      </c>
      <c r="H88" s="142">
        <v>45819</v>
      </c>
      <c r="I88" s="157">
        <v>45814</v>
      </c>
      <c r="J88" s="157">
        <v>45819</v>
      </c>
      <c r="K88" s="157">
        <v>45819</v>
      </c>
      <c r="L88" s="138" t="s">
        <v>612</v>
      </c>
      <c r="M88" s="137" t="s">
        <v>14894</v>
      </c>
      <c r="N88" s="138" t="s">
        <v>15808</v>
      </c>
      <c r="O88" s="138">
        <v>89304283</v>
      </c>
      <c r="P88" s="140" t="s">
        <v>165</v>
      </c>
      <c r="Q88" s="146" t="s">
        <v>166</v>
      </c>
      <c r="R88" s="159" t="s">
        <v>167</v>
      </c>
      <c r="S88" s="137">
        <v>9999</v>
      </c>
      <c r="T88" s="166" t="s">
        <v>15378</v>
      </c>
      <c r="U88" s="145" t="s">
        <v>169</v>
      </c>
      <c r="V88" s="137" t="s">
        <v>15809</v>
      </c>
      <c r="W88" s="136" t="s">
        <v>616</v>
      </c>
      <c r="X88" s="136" t="s">
        <v>15810</v>
      </c>
      <c r="Y88" s="160">
        <v>286918</v>
      </c>
      <c r="Z88" s="136" t="s">
        <v>173</v>
      </c>
      <c r="AA88" s="136">
        <v>863702</v>
      </c>
      <c r="AB88" s="136" t="s">
        <v>173</v>
      </c>
      <c r="AC88" s="136" t="s">
        <v>15381</v>
      </c>
      <c r="AD88" s="137" t="s">
        <v>28</v>
      </c>
      <c r="AE88" s="143" t="s">
        <v>189</v>
      </c>
      <c r="AF88" s="143" t="s">
        <v>177</v>
      </c>
      <c r="AG88" s="136">
        <v>4144</v>
      </c>
      <c r="AH88" s="136">
        <v>1</v>
      </c>
      <c r="AI88" s="167">
        <f>IF(AD88="TIPO I",'BASE LIQUIDACION REDEBAN 2025'!$B$2,IF(AD88="TIPO II",'BASE LIQUIDACION REDEBAN 2025'!$B$3,IF(AD88="TIPO III",'BASE LIQUIDACION REDEBAN 2025'!$B$4,IF(AD88="TIPO IV",'BASE LIQUIDACION REDEBAN 2025'!$B$5,IF(AE88="AEREO",'BASE LIQUIDACION REDEBAN 2025'!$B$6,'BASE LIQUIDACION REDEBAN 2025'!$B$5)))))</f>
        <v>163813.69572160003</v>
      </c>
      <c r="AJ88" s="168">
        <f t="shared" si="2"/>
        <v>163813.69572160003</v>
      </c>
    </row>
    <row r="89" spans="1:36" s="156" customFormat="1" ht="13.9">
      <c r="A89" s="137" t="s">
        <v>98</v>
      </c>
      <c r="B89" s="155" t="str">
        <f>VLOOKUP(A89,'CENTRO DE COSTOS'!A:D,4,FALSE)</f>
        <v>MIGUEL JULIÁN HERNÁNDEZ GUARÍN</v>
      </c>
      <c r="C89" s="155" t="str">
        <f>VLOOKUP(A89,'CENTRO DE COSTOS'!A:D,2,FALSE)</f>
        <v>0004-0008</v>
      </c>
      <c r="D89" s="136">
        <v>15238</v>
      </c>
      <c r="E89" s="136" t="s">
        <v>15811</v>
      </c>
      <c r="F89" s="165" t="s">
        <v>15812</v>
      </c>
      <c r="G89" s="157">
        <v>45814</v>
      </c>
      <c r="H89" s="142">
        <v>45819</v>
      </c>
      <c r="I89" s="157">
        <v>45814</v>
      </c>
      <c r="J89" s="157">
        <v>45818</v>
      </c>
      <c r="K89" s="157">
        <v>45818</v>
      </c>
      <c r="L89" s="138" t="s">
        <v>371</v>
      </c>
      <c r="M89" s="137" t="s">
        <v>4923</v>
      </c>
      <c r="N89" s="138" t="s">
        <v>15813</v>
      </c>
      <c r="O89" s="138">
        <v>89319357</v>
      </c>
      <c r="P89" s="140" t="s">
        <v>165</v>
      </c>
      <c r="Q89" s="146" t="s">
        <v>166</v>
      </c>
      <c r="R89" s="159" t="s">
        <v>167</v>
      </c>
      <c r="S89" s="137">
        <v>9999</v>
      </c>
      <c r="T89" s="166" t="s">
        <v>15378</v>
      </c>
      <c r="U89" s="145" t="s">
        <v>169</v>
      </c>
      <c r="V89" s="137" t="s">
        <v>15814</v>
      </c>
      <c r="W89" s="136" t="s">
        <v>967</v>
      </c>
      <c r="X89" s="136" t="s">
        <v>15815</v>
      </c>
      <c r="Y89" s="160">
        <v>784176</v>
      </c>
      <c r="Z89" s="136" t="s">
        <v>173</v>
      </c>
      <c r="AA89" s="136">
        <v>519893</v>
      </c>
      <c r="AB89" s="136" t="s">
        <v>173</v>
      </c>
      <c r="AC89" s="136" t="s">
        <v>15381</v>
      </c>
      <c r="AD89" s="137" t="s">
        <v>28</v>
      </c>
      <c r="AE89" s="143" t="s">
        <v>189</v>
      </c>
      <c r="AF89" s="143" t="s">
        <v>177</v>
      </c>
      <c r="AG89" s="136">
        <v>2288</v>
      </c>
      <c r="AH89" s="136">
        <v>1</v>
      </c>
      <c r="AI89" s="167">
        <f>IF(AD89="TIPO I",'BASE LIQUIDACION REDEBAN 2025'!$B$2,IF(AD89="TIPO II",'BASE LIQUIDACION REDEBAN 2025'!$B$3,IF(AD89="TIPO III",'BASE LIQUIDACION REDEBAN 2025'!$B$4,IF(AD89="TIPO IV",'BASE LIQUIDACION REDEBAN 2025'!$B$5,IF(AE89="AEREO",'BASE LIQUIDACION REDEBAN 2025'!$B$6,'BASE LIQUIDACION REDEBAN 2025'!$B$5)))))</f>
        <v>163813.69572160003</v>
      </c>
      <c r="AJ89" s="168">
        <f t="shared" si="2"/>
        <v>163813.69572160003</v>
      </c>
    </row>
    <row r="90" spans="1:36" s="156" customFormat="1" ht="13.9">
      <c r="A90" s="137" t="s">
        <v>87</v>
      </c>
      <c r="B90" s="155" t="str">
        <f>VLOOKUP(A90,'CENTRO DE COSTOS'!A:D,4,FALSE)</f>
        <v>DIEGO FERNANDO HENAO CARDONA</v>
      </c>
      <c r="C90" s="155" t="str">
        <f>VLOOKUP(A90,'CENTRO DE COSTOS'!A:D,2,FALSE)</f>
        <v>0004-0002</v>
      </c>
      <c r="D90" s="136">
        <v>17013</v>
      </c>
      <c r="E90" s="136" t="s">
        <v>15816</v>
      </c>
      <c r="F90" s="165" t="s">
        <v>15817</v>
      </c>
      <c r="G90" s="157">
        <v>45814</v>
      </c>
      <c r="H90" s="142">
        <v>45819</v>
      </c>
      <c r="I90" s="157">
        <v>45814</v>
      </c>
      <c r="J90" s="157">
        <v>45818</v>
      </c>
      <c r="K90" s="157">
        <v>45818</v>
      </c>
      <c r="L90" s="138" t="s">
        <v>827</v>
      </c>
      <c r="M90" s="137" t="s">
        <v>2204</v>
      </c>
      <c r="N90" s="138" t="s">
        <v>15818</v>
      </c>
      <c r="O90" s="138">
        <v>89320303</v>
      </c>
      <c r="P90" s="140" t="s">
        <v>165</v>
      </c>
      <c r="Q90" s="146" t="s">
        <v>166</v>
      </c>
      <c r="R90" s="159" t="s">
        <v>167</v>
      </c>
      <c r="S90" s="137">
        <v>9999</v>
      </c>
      <c r="T90" s="166" t="s">
        <v>15378</v>
      </c>
      <c r="U90" s="145" t="s">
        <v>169</v>
      </c>
      <c r="V90" s="137" t="s">
        <v>15819</v>
      </c>
      <c r="W90" s="136" t="s">
        <v>829</v>
      </c>
      <c r="X90" s="136" t="s">
        <v>15820</v>
      </c>
      <c r="Y90" s="160">
        <v>959085</v>
      </c>
      <c r="Z90" s="136" t="s">
        <v>173</v>
      </c>
      <c r="AA90" s="136">
        <v>523858</v>
      </c>
      <c r="AB90" s="136" t="s">
        <v>173</v>
      </c>
      <c r="AC90" s="136" t="s">
        <v>15381</v>
      </c>
      <c r="AD90" s="137" t="s">
        <v>30</v>
      </c>
      <c r="AE90" s="143" t="s">
        <v>189</v>
      </c>
      <c r="AF90" s="143" t="s">
        <v>177</v>
      </c>
      <c r="AG90" s="136">
        <v>3502</v>
      </c>
      <c r="AH90" s="136">
        <v>1</v>
      </c>
      <c r="AI90" s="167">
        <f>IF(AD90="TIPO I",'BASE LIQUIDACION REDEBAN 2025'!$B$2,IF(AD90="TIPO II",'BASE LIQUIDACION REDEBAN 2025'!$B$3,IF(AD90="TIPO III",'BASE LIQUIDACION REDEBAN 2025'!$B$4,IF(AD90="TIPO IV",'BASE LIQUIDACION REDEBAN 2025'!$B$5,IF(AE90="AEREO",'BASE LIQUIDACION REDEBAN 2025'!$B$6,'BASE LIQUIDACION REDEBAN 2025'!$B$5)))))</f>
        <v>275728.78077800001</v>
      </c>
      <c r="AJ90" s="168">
        <f t="shared" si="2"/>
        <v>275728.78077800001</v>
      </c>
    </row>
    <row r="91" spans="1:36" s="156" customFormat="1" ht="13.9">
      <c r="A91" s="137" t="s">
        <v>90</v>
      </c>
      <c r="B91" s="155" t="str">
        <f>VLOOKUP(A91,'CENTRO DE COSTOS'!A:D,4,FALSE)</f>
        <v>JUAN SEBASTIÁN RÍOS CASTRILLÓN</v>
      </c>
      <c r="C91" s="155" t="str">
        <f>VLOOKUP(A91,'CENTRO DE COSTOS'!A:D,2,FALSE)</f>
        <v>0004-0005</v>
      </c>
      <c r="D91" s="136">
        <v>5360</v>
      </c>
      <c r="E91" s="136" t="s">
        <v>15821</v>
      </c>
      <c r="F91" s="165" t="s">
        <v>15822</v>
      </c>
      <c r="G91" s="157">
        <v>45814</v>
      </c>
      <c r="H91" s="142">
        <v>45819</v>
      </c>
      <c r="I91" s="157">
        <v>45814</v>
      </c>
      <c r="J91" s="157">
        <v>45820</v>
      </c>
      <c r="K91" s="157">
        <v>45820</v>
      </c>
      <c r="L91" s="138" t="s">
        <v>290</v>
      </c>
      <c r="M91" s="137" t="s">
        <v>464</v>
      </c>
      <c r="N91" s="138" t="s">
        <v>15823</v>
      </c>
      <c r="O91" s="138">
        <v>89306443</v>
      </c>
      <c r="P91" s="140" t="s">
        <v>165</v>
      </c>
      <c r="Q91" s="146" t="s">
        <v>166</v>
      </c>
      <c r="R91" s="159" t="s">
        <v>167</v>
      </c>
      <c r="S91" s="137">
        <v>9999</v>
      </c>
      <c r="T91" s="166" t="s">
        <v>15378</v>
      </c>
      <c r="U91" s="145" t="s">
        <v>169</v>
      </c>
      <c r="V91" s="137" t="s">
        <v>15824</v>
      </c>
      <c r="W91" s="136" t="s">
        <v>557</v>
      </c>
      <c r="X91" s="136" t="s">
        <v>15825</v>
      </c>
      <c r="Y91" s="160">
        <v>290713</v>
      </c>
      <c r="Z91" s="136" t="s">
        <v>173</v>
      </c>
      <c r="AA91" s="136">
        <v>1238923</v>
      </c>
      <c r="AB91" s="136" t="s">
        <v>173</v>
      </c>
      <c r="AC91" s="136" t="s">
        <v>15381</v>
      </c>
      <c r="AD91" s="137" t="s">
        <v>25</v>
      </c>
      <c r="AE91" s="143" t="s">
        <v>189</v>
      </c>
      <c r="AF91" s="143" t="s">
        <v>177</v>
      </c>
      <c r="AG91" s="136">
        <v>6752</v>
      </c>
      <c r="AH91" s="136">
        <v>1</v>
      </c>
      <c r="AI91" s="167">
        <f>IF(AD91="TIPO I",'BASE LIQUIDACION REDEBAN 2025'!$B$2,IF(AD91="TIPO II",'BASE LIQUIDACION REDEBAN 2025'!$B$3,IF(AD91="TIPO III",'BASE LIQUIDACION REDEBAN 2025'!$B$4,IF(AD91="TIPO IV",'BASE LIQUIDACION REDEBAN 2025'!$B$5,IF(AE91="AEREO",'BASE LIQUIDACION REDEBAN 2025'!$B$6,'BASE LIQUIDACION REDEBAN 2025'!$B$5)))))</f>
        <v>75096.394270399993</v>
      </c>
      <c r="AJ91" s="168">
        <f t="shared" si="2"/>
        <v>75096.394270399993</v>
      </c>
    </row>
    <row r="92" spans="1:36" s="156" customFormat="1" ht="13.9">
      <c r="A92" s="137" t="s">
        <v>76</v>
      </c>
      <c r="B92" s="155" t="str">
        <f>VLOOKUP(A92,'CENTRO DE COSTOS'!A:D,4,FALSE)</f>
        <v>DIEGO FERNANDO HENAO CARDONA</v>
      </c>
      <c r="C92" s="155" t="str">
        <f>VLOOKUP(A92,'CENTRO DE COSTOS'!A:D,2,FALSE)</f>
        <v>0004-0003</v>
      </c>
      <c r="D92" s="136">
        <v>19001</v>
      </c>
      <c r="E92" s="136" t="s">
        <v>15826</v>
      </c>
      <c r="F92" s="165" t="s">
        <v>15827</v>
      </c>
      <c r="G92" s="157">
        <v>45814</v>
      </c>
      <c r="H92" s="142">
        <v>45819</v>
      </c>
      <c r="I92" s="157">
        <v>45814</v>
      </c>
      <c r="J92" s="157">
        <v>45818</v>
      </c>
      <c r="K92" s="157">
        <v>45818</v>
      </c>
      <c r="L92" s="138" t="s">
        <v>200</v>
      </c>
      <c r="M92" s="137" t="s">
        <v>95</v>
      </c>
      <c r="N92" s="138" t="s">
        <v>15828</v>
      </c>
      <c r="O92" s="138">
        <v>89347503</v>
      </c>
      <c r="P92" s="140" t="s">
        <v>165</v>
      </c>
      <c r="Q92" s="146" t="s">
        <v>166</v>
      </c>
      <c r="R92" s="159" t="s">
        <v>167</v>
      </c>
      <c r="S92" s="137">
        <v>9999</v>
      </c>
      <c r="T92" s="166" t="s">
        <v>15378</v>
      </c>
      <c r="U92" s="145" t="s">
        <v>15697</v>
      </c>
      <c r="V92" s="137" t="s">
        <v>15829</v>
      </c>
      <c r="W92" s="136" t="s">
        <v>204</v>
      </c>
      <c r="X92" s="136" t="s">
        <v>15830</v>
      </c>
      <c r="Y92" s="160" t="s">
        <v>173</v>
      </c>
      <c r="Z92" s="136" t="s">
        <v>173</v>
      </c>
      <c r="AA92" s="136" t="s">
        <v>173</v>
      </c>
      <c r="AB92" s="136" t="s">
        <v>173</v>
      </c>
      <c r="AC92" s="136" t="s">
        <v>173</v>
      </c>
      <c r="AD92" s="137" t="s">
        <v>30</v>
      </c>
      <c r="AE92" s="143" t="s">
        <v>189</v>
      </c>
      <c r="AF92" s="143" t="s">
        <v>177</v>
      </c>
      <c r="AG92" s="136">
        <v>5058</v>
      </c>
      <c r="AH92" s="136">
        <v>1</v>
      </c>
      <c r="AI92" s="167">
        <f>IF(AD92="TIPO I",'BASE LIQUIDACION REDEBAN 2025'!$B$2,IF(AD92="TIPO II",'BASE LIQUIDACION REDEBAN 2025'!$B$3,IF(AD92="TIPO III",'BASE LIQUIDACION REDEBAN 2025'!$B$4,IF(AD92="TIPO IV",'BASE LIQUIDACION REDEBAN 2025'!$B$5,IF(AE92="AEREO",'BASE LIQUIDACION REDEBAN 2025'!$B$6,'BASE LIQUIDACION REDEBAN 2025'!$B$5)))))</f>
        <v>275728.78077800001</v>
      </c>
      <c r="AJ92" s="168">
        <f t="shared" si="2"/>
        <v>275728.78077800001</v>
      </c>
    </row>
    <row r="93" spans="1:36" s="156" customFormat="1" ht="13.9">
      <c r="A93" s="137" t="s">
        <v>68</v>
      </c>
      <c r="B93" s="155" t="str">
        <f>VLOOKUP(A93,'CENTRO DE COSTOS'!A:D,4,FALSE)</f>
        <v>WILLIAM ASDRUBAL ROZO ROZO</v>
      </c>
      <c r="C93" s="155" t="str">
        <f>VLOOKUP(A93,'CENTRO DE COSTOS'!A:D,2,FALSE)</f>
        <v>0004-0004</v>
      </c>
      <c r="D93" s="136">
        <v>11001</v>
      </c>
      <c r="E93" s="136" t="s">
        <v>15831</v>
      </c>
      <c r="F93" s="165" t="s">
        <v>15832</v>
      </c>
      <c r="G93" s="157">
        <v>45814</v>
      </c>
      <c r="H93" s="142">
        <v>45819</v>
      </c>
      <c r="I93" s="157">
        <v>45814</v>
      </c>
      <c r="J93" s="157">
        <v>45818</v>
      </c>
      <c r="K93" s="157">
        <v>45818</v>
      </c>
      <c r="L93" s="138" t="s">
        <v>298</v>
      </c>
      <c r="M93" s="137" t="s">
        <v>68</v>
      </c>
      <c r="N93" s="138" t="s">
        <v>15833</v>
      </c>
      <c r="O93" s="138">
        <v>24575870</v>
      </c>
      <c r="P93" s="140" t="s">
        <v>165</v>
      </c>
      <c r="Q93" s="146" t="s">
        <v>166</v>
      </c>
      <c r="R93" s="159" t="s">
        <v>167</v>
      </c>
      <c r="S93" s="137">
        <v>9999</v>
      </c>
      <c r="T93" s="166" t="s">
        <v>15378</v>
      </c>
      <c r="U93" s="145" t="s">
        <v>169</v>
      </c>
      <c r="V93" s="137" t="s">
        <v>15834</v>
      </c>
      <c r="W93" s="136" t="s">
        <v>778</v>
      </c>
      <c r="X93" s="136" t="s">
        <v>15835</v>
      </c>
      <c r="Y93" s="160">
        <v>270898</v>
      </c>
      <c r="Z93" s="136" t="s">
        <v>173</v>
      </c>
      <c r="AA93" s="136">
        <v>1238709</v>
      </c>
      <c r="AB93" s="136" t="s">
        <v>173</v>
      </c>
      <c r="AC93" s="136" t="s">
        <v>15381</v>
      </c>
      <c r="AD93" s="137" t="s">
        <v>25</v>
      </c>
      <c r="AE93" s="143" t="s">
        <v>189</v>
      </c>
      <c r="AF93" s="143" t="s">
        <v>177</v>
      </c>
      <c r="AG93" s="136">
        <v>9122</v>
      </c>
      <c r="AH93" s="136">
        <v>1</v>
      </c>
      <c r="AI93" s="167">
        <f>IF(AD93="TIPO I",'BASE LIQUIDACION REDEBAN 2025'!$B$2,IF(AD93="TIPO II",'BASE LIQUIDACION REDEBAN 2025'!$B$3,IF(AD93="TIPO III",'BASE LIQUIDACION REDEBAN 2025'!$B$4,IF(AD93="TIPO IV",'BASE LIQUIDACION REDEBAN 2025'!$B$5,IF(AE93="AEREO",'BASE LIQUIDACION REDEBAN 2025'!$B$6,'BASE LIQUIDACION REDEBAN 2025'!$B$5)))))</f>
        <v>75096.394270399993</v>
      </c>
      <c r="AJ93" s="168">
        <f t="shared" si="2"/>
        <v>75096.394270399993</v>
      </c>
    </row>
    <row r="94" spans="1:36" s="156" customFormat="1" ht="13.9">
      <c r="A94" s="137" t="s">
        <v>98</v>
      </c>
      <c r="B94" s="155" t="str">
        <f>VLOOKUP(A94,'CENTRO DE COSTOS'!A:D,4,FALSE)</f>
        <v>MIGUEL JULIÁN HERNÁNDEZ GUARÍN</v>
      </c>
      <c r="C94" s="155" t="str">
        <f>VLOOKUP(A94,'CENTRO DE COSTOS'!A:D,2,FALSE)</f>
        <v>0004-0008</v>
      </c>
      <c r="D94" s="136">
        <v>15455</v>
      </c>
      <c r="E94" s="136" t="s">
        <v>15836</v>
      </c>
      <c r="F94" s="165" t="s">
        <v>15837</v>
      </c>
      <c r="G94" s="157">
        <v>45814</v>
      </c>
      <c r="H94" s="142">
        <v>45819</v>
      </c>
      <c r="I94" s="157">
        <v>45814</v>
      </c>
      <c r="J94" s="157">
        <v>45819</v>
      </c>
      <c r="K94" s="157">
        <v>45819</v>
      </c>
      <c r="L94" s="138" t="s">
        <v>371</v>
      </c>
      <c r="M94" s="137" t="s">
        <v>14895</v>
      </c>
      <c r="N94" s="138" t="s">
        <v>15838</v>
      </c>
      <c r="O94" s="138">
        <v>16060774</v>
      </c>
      <c r="P94" s="140" t="s">
        <v>165</v>
      </c>
      <c r="Q94" s="146" t="s">
        <v>166</v>
      </c>
      <c r="R94" s="159" t="s">
        <v>167</v>
      </c>
      <c r="S94" s="137">
        <v>9999</v>
      </c>
      <c r="T94" s="166" t="s">
        <v>15378</v>
      </c>
      <c r="U94" s="145" t="s">
        <v>169</v>
      </c>
      <c r="V94" s="137" t="s">
        <v>15839</v>
      </c>
      <c r="W94" s="136" t="s">
        <v>375</v>
      </c>
      <c r="X94" s="136" t="s">
        <v>15840</v>
      </c>
      <c r="Y94" s="160">
        <v>251583</v>
      </c>
      <c r="Z94" s="136" t="s">
        <v>173</v>
      </c>
      <c r="AA94" s="136">
        <v>503989</v>
      </c>
      <c r="AB94" s="136" t="s">
        <v>173</v>
      </c>
      <c r="AC94" s="136" t="s">
        <v>15381</v>
      </c>
      <c r="AD94" s="137" t="s">
        <v>32</v>
      </c>
      <c r="AE94" s="143" t="s">
        <v>189</v>
      </c>
      <c r="AF94" s="143" t="s">
        <v>177</v>
      </c>
      <c r="AG94" s="136">
        <v>9708</v>
      </c>
      <c r="AH94" s="136">
        <v>1</v>
      </c>
      <c r="AI94" s="167">
        <f>IF(AD94="TIPO I",'BASE LIQUIDACION REDEBAN 2025'!$B$2,IF(AD94="TIPO II",'BASE LIQUIDACION REDEBAN 2025'!$B$3,IF(AD94="TIPO III",'BASE LIQUIDACION REDEBAN 2025'!$B$4,IF(AD94="TIPO IV",'BASE LIQUIDACION REDEBAN 2025'!$B$5,IF(AE94="AEREO",'BASE LIQUIDACION REDEBAN 2025'!$B$6,'BASE LIQUIDACION REDEBAN 2025'!$B$5)))))</f>
        <v>504832.64687880001</v>
      </c>
      <c r="AJ94" s="168">
        <f t="shared" si="2"/>
        <v>504832.64687880001</v>
      </c>
    </row>
    <row r="95" spans="1:36" s="156" customFormat="1" ht="13.9">
      <c r="A95" s="137" t="s">
        <v>72</v>
      </c>
      <c r="B95" s="155" t="str">
        <f>VLOOKUP(A95,'CENTRO DE COSTOS'!A:D,4,FALSE)</f>
        <v>MIGUEL JULIÁN HERNÁNDEZ GUARÍN</v>
      </c>
      <c r="C95" s="155" t="str">
        <f>VLOOKUP(A95,'CENTRO DE COSTOS'!A:D,2,FALSE)</f>
        <v>0004-0008</v>
      </c>
      <c r="D95" s="136">
        <v>68679</v>
      </c>
      <c r="E95" s="136" t="s">
        <v>15841</v>
      </c>
      <c r="F95" s="165" t="s">
        <v>15842</v>
      </c>
      <c r="G95" s="157">
        <v>45817</v>
      </c>
      <c r="H95" s="142">
        <v>45820</v>
      </c>
      <c r="I95" s="157">
        <v>45817</v>
      </c>
      <c r="J95" s="157">
        <v>45819</v>
      </c>
      <c r="K95" s="157">
        <v>45819</v>
      </c>
      <c r="L95" s="138" t="s">
        <v>180</v>
      </c>
      <c r="M95" s="137" t="s">
        <v>5277</v>
      </c>
      <c r="N95" s="138" t="s">
        <v>15843</v>
      </c>
      <c r="O95" s="138">
        <v>89231124</v>
      </c>
      <c r="P95" s="140" t="s">
        <v>165</v>
      </c>
      <c r="Q95" s="146" t="s">
        <v>166</v>
      </c>
      <c r="R95" s="159" t="s">
        <v>167</v>
      </c>
      <c r="S95" s="137">
        <v>9999</v>
      </c>
      <c r="T95" s="166" t="s">
        <v>15378</v>
      </c>
      <c r="U95" s="145" t="s">
        <v>169</v>
      </c>
      <c r="V95" s="137" t="s">
        <v>15844</v>
      </c>
      <c r="W95" s="136" t="s">
        <v>3310</v>
      </c>
      <c r="X95" s="136" t="s">
        <v>15845</v>
      </c>
      <c r="Y95" s="160">
        <v>988682</v>
      </c>
      <c r="Z95" s="136" t="s">
        <v>173</v>
      </c>
      <c r="AA95" s="136">
        <v>523597</v>
      </c>
      <c r="AB95" s="136" t="s">
        <v>173</v>
      </c>
      <c r="AC95" s="136" t="s">
        <v>15381</v>
      </c>
      <c r="AD95" s="137" t="s">
        <v>28</v>
      </c>
      <c r="AE95" s="143" t="s">
        <v>189</v>
      </c>
      <c r="AF95" s="143" t="s">
        <v>177</v>
      </c>
      <c r="AG95" s="136">
        <v>6331</v>
      </c>
      <c r="AH95" s="136">
        <v>1</v>
      </c>
      <c r="AI95" s="167">
        <f>IF(AD95="TIPO I",'BASE LIQUIDACION REDEBAN 2025'!$B$2,IF(AD95="TIPO II",'BASE LIQUIDACION REDEBAN 2025'!$B$3,IF(AD95="TIPO III",'BASE LIQUIDACION REDEBAN 2025'!$B$4,IF(AD95="TIPO IV",'BASE LIQUIDACION REDEBAN 2025'!$B$5,IF(AE95="AEREO",'BASE LIQUIDACION REDEBAN 2025'!$B$6,'BASE LIQUIDACION REDEBAN 2025'!$B$5)))))</f>
        <v>163813.69572160003</v>
      </c>
      <c r="AJ95" s="168">
        <f t="shared" si="2"/>
        <v>163813.69572160003</v>
      </c>
    </row>
    <row r="96" spans="1:36" s="156" customFormat="1" ht="13.9">
      <c r="A96" s="137" t="s">
        <v>101</v>
      </c>
      <c r="B96" s="155" t="str">
        <f>VLOOKUP(A96,'CENTRO DE COSTOS'!A:D,4,FALSE)</f>
        <v>KEVIN ALEXIS CORZO BUSTOS</v>
      </c>
      <c r="C96" s="155" t="str">
        <f>VLOOKUP(A96,'CENTRO DE COSTOS'!A:D,2,FALSE)</f>
        <v>0004-0007</v>
      </c>
      <c r="D96" s="136">
        <v>85430</v>
      </c>
      <c r="E96" s="136" t="s">
        <v>15846</v>
      </c>
      <c r="F96" s="165" t="s">
        <v>15847</v>
      </c>
      <c r="G96" s="157">
        <v>45817</v>
      </c>
      <c r="H96" s="142">
        <v>45820</v>
      </c>
      <c r="I96" s="157">
        <v>45817</v>
      </c>
      <c r="J96" s="157">
        <v>45820</v>
      </c>
      <c r="K96" s="157">
        <v>45820</v>
      </c>
      <c r="L96" s="138" t="s">
        <v>1934</v>
      </c>
      <c r="M96" s="137" t="s">
        <v>11620</v>
      </c>
      <c r="N96" s="138" t="s">
        <v>15848</v>
      </c>
      <c r="O96" s="138">
        <v>89255958</v>
      </c>
      <c r="P96" s="140" t="s">
        <v>165</v>
      </c>
      <c r="Q96" s="146" t="s">
        <v>166</v>
      </c>
      <c r="R96" s="159" t="s">
        <v>167</v>
      </c>
      <c r="S96" s="137">
        <v>9999</v>
      </c>
      <c r="T96" s="166" t="s">
        <v>15378</v>
      </c>
      <c r="U96" s="145" t="s">
        <v>169</v>
      </c>
      <c r="V96" s="137" t="s">
        <v>15849</v>
      </c>
      <c r="W96" s="136" t="s">
        <v>2183</v>
      </c>
      <c r="X96" s="136" t="s">
        <v>15850</v>
      </c>
      <c r="Y96" s="160" t="s">
        <v>173</v>
      </c>
      <c r="Z96" s="136" t="s">
        <v>173</v>
      </c>
      <c r="AA96" s="136">
        <v>513499</v>
      </c>
      <c r="AB96" s="136" t="s">
        <v>173</v>
      </c>
      <c r="AC96" s="136" t="s">
        <v>15381</v>
      </c>
      <c r="AD96" s="137" t="s">
        <v>28</v>
      </c>
      <c r="AE96" s="143" t="s">
        <v>189</v>
      </c>
      <c r="AF96" s="143" t="s">
        <v>177</v>
      </c>
      <c r="AG96" s="136">
        <v>7839</v>
      </c>
      <c r="AH96" s="136">
        <v>1</v>
      </c>
      <c r="AI96" s="167">
        <f>IF(AD96="TIPO I",'BASE LIQUIDACION REDEBAN 2025'!$B$2,IF(AD96="TIPO II",'BASE LIQUIDACION REDEBAN 2025'!$B$3,IF(AD96="TIPO III",'BASE LIQUIDACION REDEBAN 2025'!$B$4,IF(AD96="TIPO IV",'BASE LIQUIDACION REDEBAN 2025'!$B$5,IF(AE96="AEREO",'BASE LIQUIDACION REDEBAN 2025'!$B$6,'BASE LIQUIDACION REDEBAN 2025'!$B$5)))))</f>
        <v>163813.69572160003</v>
      </c>
      <c r="AJ96" s="168">
        <f t="shared" si="2"/>
        <v>163813.69572160003</v>
      </c>
    </row>
    <row r="97" spans="1:36" s="156" customFormat="1" ht="13.9">
      <c r="A97" s="137" t="s">
        <v>90</v>
      </c>
      <c r="B97" s="155" t="str">
        <f>VLOOKUP(A97,'CENTRO DE COSTOS'!A:D,4,FALSE)</f>
        <v>JUAN SEBASTIÁN RÍOS CASTRILLÓN</v>
      </c>
      <c r="C97" s="155" t="str">
        <f>VLOOKUP(A97,'CENTRO DE COSTOS'!A:D,2,FALSE)</f>
        <v>0004-0005</v>
      </c>
      <c r="D97" s="136">
        <v>5756</v>
      </c>
      <c r="E97" s="136" t="s">
        <v>15851</v>
      </c>
      <c r="F97" s="165" t="s">
        <v>15852</v>
      </c>
      <c r="G97" s="157">
        <v>45817</v>
      </c>
      <c r="H97" s="142">
        <v>45820</v>
      </c>
      <c r="I97" s="157">
        <v>45817</v>
      </c>
      <c r="J97" s="157">
        <v>45820</v>
      </c>
      <c r="K97" s="157">
        <v>45820</v>
      </c>
      <c r="L97" s="138" t="s">
        <v>290</v>
      </c>
      <c r="M97" s="137" t="s">
        <v>549</v>
      </c>
      <c r="N97" s="138" t="s">
        <v>15853</v>
      </c>
      <c r="O97" s="138">
        <v>89323751</v>
      </c>
      <c r="P97" s="140" t="s">
        <v>165</v>
      </c>
      <c r="Q97" s="146" t="s">
        <v>166</v>
      </c>
      <c r="R97" s="159" t="s">
        <v>167</v>
      </c>
      <c r="S97" s="137">
        <v>9999</v>
      </c>
      <c r="T97" s="166" t="s">
        <v>15378</v>
      </c>
      <c r="U97" s="145" t="s">
        <v>169</v>
      </c>
      <c r="V97" s="137" t="s">
        <v>15854</v>
      </c>
      <c r="W97" s="136" t="s">
        <v>419</v>
      </c>
      <c r="X97" s="136" t="s">
        <v>15855</v>
      </c>
      <c r="Y97" s="160">
        <v>290368</v>
      </c>
      <c r="Z97" s="136" t="s">
        <v>173</v>
      </c>
      <c r="AA97" s="136">
        <v>1238943</v>
      </c>
      <c r="AB97" s="136" t="s">
        <v>173</v>
      </c>
      <c r="AC97" s="136" t="s">
        <v>15381</v>
      </c>
      <c r="AD97" s="137" t="s">
        <v>30</v>
      </c>
      <c r="AE97" s="143" t="s">
        <v>189</v>
      </c>
      <c r="AF97" s="143" t="s">
        <v>177</v>
      </c>
      <c r="AG97" s="136">
        <v>1779</v>
      </c>
      <c r="AH97" s="136">
        <v>1</v>
      </c>
      <c r="AI97" s="167">
        <f>IF(AD97="TIPO I",'BASE LIQUIDACION REDEBAN 2025'!$B$2,IF(AD97="TIPO II",'BASE LIQUIDACION REDEBAN 2025'!$B$3,IF(AD97="TIPO III",'BASE LIQUIDACION REDEBAN 2025'!$B$4,IF(AD97="TIPO IV",'BASE LIQUIDACION REDEBAN 2025'!$B$5,IF(AE97="AEREO",'BASE LIQUIDACION REDEBAN 2025'!$B$6,'BASE LIQUIDACION REDEBAN 2025'!$B$5)))))</f>
        <v>275728.78077800001</v>
      </c>
      <c r="AJ97" s="168">
        <f t="shared" si="2"/>
        <v>275728.78077800001</v>
      </c>
    </row>
    <row r="98" spans="1:36" s="156" customFormat="1" ht="13.9">
      <c r="A98" s="137" t="s">
        <v>94</v>
      </c>
      <c r="B98" s="155" t="str">
        <f>VLOOKUP(A98,'CENTRO DE COSTOS'!A:D,4,FALSE)</f>
        <v>DIEGO FERNANDO HENAO CARDONA</v>
      </c>
      <c r="C98" s="155" t="str">
        <f>VLOOKUP(A98,'CENTRO DE COSTOS'!A:D,2,FALSE)</f>
        <v>0004-0002</v>
      </c>
      <c r="D98" s="136">
        <v>66170</v>
      </c>
      <c r="E98" s="136" t="s">
        <v>15856</v>
      </c>
      <c r="F98" s="165" t="s">
        <v>15857</v>
      </c>
      <c r="G98" s="157">
        <v>45817</v>
      </c>
      <c r="H98" s="142">
        <v>45820</v>
      </c>
      <c r="I98" s="157">
        <v>45817</v>
      </c>
      <c r="J98" s="157">
        <v>45820</v>
      </c>
      <c r="K98" s="157">
        <v>45820</v>
      </c>
      <c r="L98" s="138" t="s">
        <v>450</v>
      </c>
      <c r="M98" s="137" t="s">
        <v>2856</v>
      </c>
      <c r="N98" s="138" t="s">
        <v>15858</v>
      </c>
      <c r="O98" s="138">
        <v>89319807</v>
      </c>
      <c r="P98" s="140" t="s">
        <v>165</v>
      </c>
      <c r="Q98" s="146" t="s">
        <v>166</v>
      </c>
      <c r="R98" s="159" t="s">
        <v>167</v>
      </c>
      <c r="S98" s="137">
        <v>9999</v>
      </c>
      <c r="T98" s="166" t="s">
        <v>15378</v>
      </c>
      <c r="U98" s="145" t="s">
        <v>169</v>
      </c>
      <c r="V98" s="137" t="s">
        <v>15859</v>
      </c>
      <c r="W98" s="136" t="s">
        <v>993</v>
      </c>
      <c r="X98" s="136" t="s">
        <v>15860</v>
      </c>
      <c r="Y98" s="160" t="s">
        <v>173</v>
      </c>
      <c r="Z98" s="136" t="s">
        <v>173</v>
      </c>
      <c r="AA98" s="136">
        <v>1217443</v>
      </c>
      <c r="AB98" s="136" t="s">
        <v>173</v>
      </c>
      <c r="AC98" s="136" t="s">
        <v>15381</v>
      </c>
      <c r="AD98" s="137" t="s">
        <v>25</v>
      </c>
      <c r="AE98" s="143" t="s">
        <v>189</v>
      </c>
      <c r="AF98" s="143" t="s">
        <v>177</v>
      </c>
      <c r="AG98" s="136">
        <v>2462</v>
      </c>
      <c r="AH98" s="136">
        <v>1</v>
      </c>
      <c r="AI98" s="167">
        <f>IF(AD98="TIPO I",'BASE LIQUIDACION REDEBAN 2025'!$B$2,IF(AD98="TIPO II",'BASE LIQUIDACION REDEBAN 2025'!$B$3,IF(AD98="TIPO III",'BASE LIQUIDACION REDEBAN 2025'!$B$4,IF(AD98="TIPO IV",'BASE LIQUIDACION REDEBAN 2025'!$B$5,IF(AE98="AEREO",'BASE LIQUIDACION REDEBAN 2025'!$B$6,'BASE LIQUIDACION REDEBAN 2025'!$B$5)))))</f>
        <v>75096.394270399993</v>
      </c>
      <c r="AJ98" s="168">
        <f t="shared" si="2"/>
        <v>75096.394270399993</v>
      </c>
    </row>
    <row r="99" spans="1:36" s="156" customFormat="1" ht="13.9">
      <c r="A99" s="137" t="s">
        <v>90</v>
      </c>
      <c r="B99" s="155" t="str">
        <f>VLOOKUP(A99,'CENTRO DE COSTOS'!A:D,4,FALSE)</f>
        <v>JUAN SEBASTIÁN RÍOS CASTRILLÓN</v>
      </c>
      <c r="C99" s="155" t="str">
        <f>VLOOKUP(A99,'CENTRO DE COSTOS'!A:D,2,FALSE)</f>
        <v>0004-0005</v>
      </c>
      <c r="D99" s="136">
        <v>5001</v>
      </c>
      <c r="E99" s="136" t="s">
        <v>15861</v>
      </c>
      <c r="F99" s="165" t="s">
        <v>15862</v>
      </c>
      <c r="G99" s="157">
        <v>45817</v>
      </c>
      <c r="H99" s="142">
        <v>45820</v>
      </c>
      <c r="I99" s="157">
        <v>45817</v>
      </c>
      <c r="J99" s="157">
        <v>45820</v>
      </c>
      <c r="K99" s="157">
        <v>45820</v>
      </c>
      <c r="L99" s="138" t="s">
        <v>290</v>
      </c>
      <c r="M99" s="137" t="s">
        <v>90</v>
      </c>
      <c r="N99" s="138" t="s">
        <v>15863</v>
      </c>
      <c r="O99" s="138">
        <v>11605961</v>
      </c>
      <c r="P99" s="140" t="s">
        <v>165</v>
      </c>
      <c r="Q99" s="146" t="s">
        <v>166</v>
      </c>
      <c r="R99" s="159" t="s">
        <v>167</v>
      </c>
      <c r="S99" s="137">
        <v>9999</v>
      </c>
      <c r="T99" s="166" t="s">
        <v>15378</v>
      </c>
      <c r="U99" s="145" t="s">
        <v>169</v>
      </c>
      <c r="V99" s="137" t="s">
        <v>15864</v>
      </c>
      <c r="W99" s="136" t="s">
        <v>557</v>
      </c>
      <c r="X99" s="136" t="s">
        <v>15865</v>
      </c>
      <c r="Y99" s="160">
        <v>724220</v>
      </c>
      <c r="Z99" s="136" t="s">
        <v>173</v>
      </c>
      <c r="AA99" s="136">
        <v>1238644</v>
      </c>
      <c r="AB99" s="136" t="s">
        <v>173</v>
      </c>
      <c r="AC99" s="136" t="s">
        <v>15381</v>
      </c>
      <c r="AD99" s="137" t="s">
        <v>25</v>
      </c>
      <c r="AE99" s="143" t="s">
        <v>189</v>
      </c>
      <c r="AF99" s="143" t="s">
        <v>177</v>
      </c>
      <c r="AG99" s="136">
        <v>9418</v>
      </c>
      <c r="AH99" s="136">
        <v>1</v>
      </c>
      <c r="AI99" s="167">
        <f>IF(AD99="TIPO I",'BASE LIQUIDACION REDEBAN 2025'!$B$2,IF(AD99="TIPO II",'BASE LIQUIDACION REDEBAN 2025'!$B$3,IF(AD99="TIPO III",'BASE LIQUIDACION REDEBAN 2025'!$B$4,IF(AD99="TIPO IV",'BASE LIQUIDACION REDEBAN 2025'!$B$5,IF(AE99="AEREO",'BASE LIQUIDACION REDEBAN 2025'!$B$6,'BASE LIQUIDACION REDEBAN 2025'!$B$5)))))</f>
        <v>75096.394270399993</v>
      </c>
      <c r="AJ99" s="168">
        <f t="shared" si="2"/>
        <v>75096.394270399993</v>
      </c>
    </row>
    <row r="100" spans="1:36" s="156" customFormat="1" ht="13.9">
      <c r="A100" s="137" t="s">
        <v>68</v>
      </c>
      <c r="B100" s="155" t="str">
        <f>VLOOKUP(A100,'CENTRO DE COSTOS'!A:D,4,FALSE)</f>
        <v>WILLIAM ASDRUBAL ROZO ROZO</v>
      </c>
      <c r="C100" s="155" t="str">
        <f>VLOOKUP(A100,'CENTRO DE COSTOS'!A:D,2,FALSE)</f>
        <v>0004-0004</v>
      </c>
      <c r="D100" s="136">
        <v>25875</v>
      </c>
      <c r="E100" s="136" t="s">
        <v>15866</v>
      </c>
      <c r="F100" s="165" t="s">
        <v>15867</v>
      </c>
      <c r="G100" s="157">
        <v>45817</v>
      </c>
      <c r="H100" s="142">
        <v>45820</v>
      </c>
      <c r="I100" s="157">
        <v>45817</v>
      </c>
      <c r="J100" s="157">
        <v>45820</v>
      </c>
      <c r="K100" s="157">
        <v>45820</v>
      </c>
      <c r="L100" s="138" t="s">
        <v>298</v>
      </c>
      <c r="M100" s="137" t="s">
        <v>2730</v>
      </c>
      <c r="N100" s="138" t="s">
        <v>15868</v>
      </c>
      <c r="O100" s="138">
        <v>89317375</v>
      </c>
      <c r="P100" s="140" t="s">
        <v>165</v>
      </c>
      <c r="Q100" s="146" t="s">
        <v>166</v>
      </c>
      <c r="R100" s="159" t="s">
        <v>167</v>
      </c>
      <c r="S100" s="137">
        <v>9999</v>
      </c>
      <c r="T100" s="166" t="s">
        <v>15378</v>
      </c>
      <c r="U100" s="145" t="s">
        <v>169</v>
      </c>
      <c r="V100" s="137" t="s">
        <v>15869</v>
      </c>
      <c r="W100" s="136" t="s">
        <v>656</v>
      </c>
      <c r="X100" s="136" t="s">
        <v>15870</v>
      </c>
      <c r="Y100" s="160">
        <v>1006640</v>
      </c>
      <c r="Z100" s="136" t="s">
        <v>173</v>
      </c>
      <c r="AA100" s="136">
        <v>903435</v>
      </c>
      <c r="AB100" s="136" t="s">
        <v>173</v>
      </c>
      <c r="AC100" s="136" t="s">
        <v>15381</v>
      </c>
      <c r="AD100" s="137" t="s">
        <v>28</v>
      </c>
      <c r="AE100" s="143" t="s">
        <v>189</v>
      </c>
      <c r="AF100" s="143" t="s">
        <v>177</v>
      </c>
      <c r="AG100" s="136">
        <v>1369</v>
      </c>
      <c r="AH100" s="136">
        <v>1</v>
      </c>
      <c r="AI100" s="167">
        <f>IF(AD100="TIPO I",'BASE LIQUIDACION REDEBAN 2025'!$B$2,IF(AD100="TIPO II",'BASE LIQUIDACION REDEBAN 2025'!$B$3,IF(AD100="TIPO III",'BASE LIQUIDACION REDEBAN 2025'!$B$4,IF(AD100="TIPO IV",'BASE LIQUIDACION REDEBAN 2025'!$B$5,IF(AE100="AEREO",'BASE LIQUIDACION REDEBAN 2025'!$B$6,'BASE LIQUIDACION REDEBAN 2025'!$B$5)))))</f>
        <v>163813.69572160003</v>
      </c>
      <c r="AJ100" s="168">
        <f t="shared" si="2"/>
        <v>163813.69572160003</v>
      </c>
    </row>
    <row r="101" spans="1:36" s="156" customFormat="1" ht="13.9">
      <c r="A101" s="137" t="s">
        <v>98</v>
      </c>
      <c r="B101" s="155" t="str">
        <f>VLOOKUP(A101,'CENTRO DE COSTOS'!A:D,4,FALSE)</f>
        <v>MIGUEL JULIÁN HERNÁNDEZ GUARÍN</v>
      </c>
      <c r="C101" s="155" t="str">
        <f>VLOOKUP(A101,'CENTRO DE COSTOS'!A:D,2,FALSE)</f>
        <v>0004-0008</v>
      </c>
      <c r="D101" s="136">
        <v>15469</v>
      </c>
      <c r="E101" s="136" t="s">
        <v>15871</v>
      </c>
      <c r="F101" s="165" t="s">
        <v>15872</v>
      </c>
      <c r="G101" s="157">
        <v>45817</v>
      </c>
      <c r="H101" s="142">
        <v>45820</v>
      </c>
      <c r="I101" s="157">
        <v>45817</v>
      </c>
      <c r="J101" s="157">
        <v>45819</v>
      </c>
      <c r="K101" s="157">
        <v>45819</v>
      </c>
      <c r="L101" s="138" t="s">
        <v>371</v>
      </c>
      <c r="M101" s="137" t="s">
        <v>14930</v>
      </c>
      <c r="N101" s="138" t="s">
        <v>15873</v>
      </c>
      <c r="O101" s="138">
        <v>87919647</v>
      </c>
      <c r="P101" s="140" t="s">
        <v>165</v>
      </c>
      <c r="Q101" s="146" t="s">
        <v>166</v>
      </c>
      <c r="R101" s="159" t="s">
        <v>167</v>
      </c>
      <c r="S101" s="137">
        <v>9999</v>
      </c>
      <c r="T101" s="166" t="s">
        <v>15378</v>
      </c>
      <c r="U101" s="145" t="s">
        <v>169</v>
      </c>
      <c r="V101" s="137" t="s">
        <v>15874</v>
      </c>
      <c r="W101" s="136" t="s">
        <v>1354</v>
      </c>
      <c r="X101" s="136" t="s">
        <v>15875</v>
      </c>
      <c r="Y101" s="160">
        <v>255521</v>
      </c>
      <c r="Z101" s="136" t="s">
        <v>173</v>
      </c>
      <c r="AA101" s="136">
        <v>885416</v>
      </c>
      <c r="AB101" s="136" t="s">
        <v>173</v>
      </c>
      <c r="AC101" s="136" t="s">
        <v>15381</v>
      </c>
      <c r="AD101" s="137" t="s">
        <v>28</v>
      </c>
      <c r="AE101" s="143" t="s">
        <v>189</v>
      </c>
      <c r="AF101" s="143" t="s">
        <v>177</v>
      </c>
      <c r="AG101" s="136">
        <v>6486</v>
      </c>
      <c r="AH101" s="136">
        <v>1</v>
      </c>
      <c r="AI101" s="167">
        <f>IF(AD101="TIPO I",'BASE LIQUIDACION REDEBAN 2025'!$B$2,IF(AD101="TIPO II",'BASE LIQUIDACION REDEBAN 2025'!$B$3,IF(AD101="TIPO III",'BASE LIQUIDACION REDEBAN 2025'!$B$4,IF(AD101="TIPO IV",'BASE LIQUIDACION REDEBAN 2025'!$B$5,IF(AE101="AEREO",'BASE LIQUIDACION REDEBAN 2025'!$B$6,'BASE LIQUIDACION REDEBAN 2025'!$B$5)))))</f>
        <v>163813.69572160003</v>
      </c>
      <c r="AJ101" s="168">
        <f t="shared" si="2"/>
        <v>163813.69572160003</v>
      </c>
    </row>
    <row r="102" spans="1:36" s="156" customFormat="1" ht="13.9">
      <c r="A102" s="137" t="s">
        <v>91</v>
      </c>
      <c r="B102" s="155" t="str">
        <f>VLOOKUP(A102,'CENTRO DE COSTOS'!A:D,4,FALSE)</f>
        <v>JOSE MAURICIO HERNANDEZ ROJAS</v>
      </c>
      <c r="C102" s="155" t="str">
        <f>VLOOKUP(A102,'CENTRO DE COSTOS'!A:D,2,FALSE)</f>
        <v>0004-0001</v>
      </c>
      <c r="D102" s="136">
        <v>23555</v>
      </c>
      <c r="E102" s="136" t="s">
        <v>15876</v>
      </c>
      <c r="F102" s="165" t="s">
        <v>15877</v>
      </c>
      <c r="G102" s="157">
        <v>45817</v>
      </c>
      <c r="H102" s="142">
        <v>45820</v>
      </c>
      <c r="I102" s="157">
        <v>45817</v>
      </c>
      <c r="J102" s="157">
        <v>45820</v>
      </c>
      <c r="K102" s="157">
        <v>45820</v>
      </c>
      <c r="L102" s="138" t="s">
        <v>612</v>
      </c>
      <c r="M102" s="137" t="s">
        <v>2072</v>
      </c>
      <c r="N102" s="138" t="s">
        <v>15878</v>
      </c>
      <c r="O102" s="138">
        <v>89354025</v>
      </c>
      <c r="P102" s="140" t="s">
        <v>165</v>
      </c>
      <c r="Q102" s="146" t="s">
        <v>166</v>
      </c>
      <c r="R102" s="159" t="s">
        <v>167</v>
      </c>
      <c r="S102" s="137">
        <v>9999</v>
      </c>
      <c r="T102" s="166" t="s">
        <v>15378</v>
      </c>
      <c r="U102" s="145" t="s">
        <v>169</v>
      </c>
      <c r="V102" s="137" t="s">
        <v>15879</v>
      </c>
      <c r="W102" s="136" t="s">
        <v>1394</v>
      </c>
      <c r="X102" s="136" t="s">
        <v>15880</v>
      </c>
      <c r="Y102" s="160">
        <v>289426</v>
      </c>
      <c r="Z102" s="136" t="s">
        <v>173</v>
      </c>
      <c r="AA102" s="136">
        <v>877461</v>
      </c>
      <c r="AB102" s="136" t="s">
        <v>173</v>
      </c>
      <c r="AC102" s="136" t="s">
        <v>15381</v>
      </c>
      <c r="AD102" s="137" t="s">
        <v>28</v>
      </c>
      <c r="AE102" s="143" t="s">
        <v>189</v>
      </c>
      <c r="AF102" s="143" t="s">
        <v>177</v>
      </c>
      <c r="AG102" s="136">
        <v>8526</v>
      </c>
      <c r="AH102" s="136">
        <v>1</v>
      </c>
      <c r="AI102" s="167">
        <f>IF(AD102="TIPO I",'BASE LIQUIDACION REDEBAN 2025'!$B$2,IF(AD102="TIPO II",'BASE LIQUIDACION REDEBAN 2025'!$B$3,IF(AD102="TIPO III",'BASE LIQUIDACION REDEBAN 2025'!$B$4,IF(AD102="TIPO IV",'BASE LIQUIDACION REDEBAN 2025'!$B$5,IF(AE102="AEREO",'BASE LIQUIDACION REDEBAN 2025'!$B$6,'BASE LIQUIDACION REDEBAN 2025'!$B$5)))))</f>
        <v>163813.69572160003</v>
      </c>
      <c r="AJ102" s="168">
        <f t="shared" si="2"/>
        <v>163813.69572160003</v>
      </c>
    </row>
    <row r="103" spans="1:36" s="156" customFormat="1" ht="13.9">
      <c r="A103" s="137" t="s">
        <v>68</v>
      </c>
      <c r="B103" s="155" t="str">
        <f>VLOOKUP(A103,'CENTRO DE COSTOS'!A:D,4,FALSE)</f>
        <v>WILLIAM ASDRUBAL ROZO ROZO</v>
      </c>
      <c r="C103" s="155" t="str">
        <f>VLOOKUP(A103,'CENTRO DE COSTOS'!A:D,2,FALSE)</f>
        <v>0004-0004</v>
      </c>
      <c r="D103" s="136">
        <v>25286</v>
      </c>
      <c r="E103" s="136" t="s">
        <v>15881</v>
      </c>
      <c r="F103" s="165" t="s">
        <v>15882</v>
      </c>
      <c r="G103" s="157">
        <v>45817</v>
      </c>
      <c r="H103" s="142">
        <v>45820</v>
      </c>
      <c r="I103" s="157">
        <v>45817</v>
      </c>
      <c r="J103" s="157">
        <v>45821</v>
      </c>
      <c r="K103" s="157">
        <v>45821</v>
      </c>
      <c r="L103" s="138" t="s">
        <v>298</v>
      </c>
      <c r="M103" s="137" t="s">
        <v>1667</v>
      </c>
      <c r="N103" s="138" t="s">
        <v>15883</v>
      </c>
      <c r="O103" s="138">
        <v>27337856</v>
      </c>
      <c r="P103" s="140" t="s">
        <v>165</v>
      </c>
      <c r="Q103" s="146" t="s">
        <v>166</v>
      </c>
      <c r="R103" s="159" t="s">
        <v>167</v>
      </c>
      <c r="S103" s="137">
        <v>9999</v>
      </c>
      <c r="T103" s="166" t="s">
        <v>15378</v>
      </c>
      <c r="U103" s="145" t="s">
        <v>169</v>
      </c>
      <c r="V103" s="137" t="s">
        <v>15884</v>
      </c>
      <c r="W103" s="136" t="s">
        <v>397</v>
      </c>
      <c r="X103" s="136" t="s">
        <v>15885</v>
      </c>
      <c r="Y103" s="160">
        <v>232810</v>
      </c>
      <c r="Z103" s="136" t="s">
        <v>173</v>
      </c>
      <c r="AA103" s="136">
        <v>1238730</v>
      </c>
      <c r="AB103" s="136" t="s">
        <v>173</v>
      </c>
      <c r="AC103" s="136" t="s">
        <v>15381</v>
      </c>
      <c r="AD103" s="137" t="s">
        <v>28</v>
      </c>
      <c r="AE103" s="143" t="s">
        <v>189</v>
      </c>
      <c r="AF103" s="143" t="s">
        <v>177</v>
      </c>
      <c r="AG103" s="136">
        <v>2096</v>
      </c>
      <c r="AH103" s="136">
        <v>2</v>
      </c>
      <c r="AI103" s="167">
        <f>IF(AD103="TIPO I",'BASE LIQUIDACION REDEBAN 2025'!$B$2,IF(AD103="TIPO II",'BASE LIQUIDACION REDEBAN 2025'!$B$3,IF(AD103="TIPO III",'BASE LIQUIDACION REDEBAN 2025'!$B$4,IF(AD103="TIPO IV",'BASE LIQUIDACION REDEBAN 2025'!$B$5,IF(AE103="AEREO",'BASE LIQUIDACION REDEBAN 2025'!$B$6,'BASE LIQUIDACION REDEBAN 2025'!$B$5)))))</f>
        <v>163813.69572160003</v>
      </c>
      <c r="AJ103" s="168">
        <f t="shared" si="2"/>
        <v>327627.39144320006</v>
      </c>
    </row>
    <row r="104" spans="1:36" s="156" customFormat="1" ht="13.9">
      <c r="A104" s="137" t="s">
        <v>68</v>
      </c>
      <c r="B104" s="155" t="str">
        <f>VLOOKUP(A104,'CENTRO DE COSTOS'!A:D,4,FALSE)</f>
        <v>WILLIAM ASDRUBAL ROZO ROZO</v>
      </c>
      <c r="C104" s="155" t="str">
        <f>VLOOKUP(A104,'CENTRO DE COSTOS'!A:D,2,FALSE)</f>
        <v>0004-0004</v>
      </c>
      <c r="D104" s="136">
        <v>11001</v>
      </c>
      <c r="E104" s="136" t="s">
        <v>15886</v>
      </c>
      <c r="F104" s="165" t="s">
        <v>15887</v>
      </c>
      <c r="G104" s="157">
        <v>45817</v>
      </c>
      <c r="H104" s="142">
        <v>45820</v>
      </c>
      <c r="I104" s="157">
        <v>45817</v>
      </c>
      <c r="J104" s="157">
        <v>45819</v>
      </c>
      <c r="K104" s="157">
        <v>45819</v>
      </c>
      <c r="L104" s="138" t="s">
        <v>298</v>
      </c>
      <c r="M104" s="137" t="s">
        <v>68</v>
      </c>
      <c r="N104" s="138" t="s">
        <v>15888</v>
      </c>
      <c r="O104" s="138">
        <v>89339429</v>
      </c>
      <c r="P104" s="140" t="s">
        <v>165</v>
      </c>
      <c r="Q104" s="146" t="s">
        <v>166</v>
      </c>
      <c r="R104" s="159" t="s">
        <v>167</v>
      </c>
      <c r="S104" s="137">
        <v>9999</v>
      </c>
      <c r="T104" s="166" t="s">
        <v>15378</v>
      </c>
      <c r="U104" s="145" t="s">
        <v>169</v>
      </c>
      <c r="V104" s="137" t="s">
        <v>15889</v>
      </c>
      <c r="W104" s="136" t="s">
        <v>301</v>
      </c>
      <c r="X104" s="136" t="s">
        <v>15890</v>
      </c>
      <c r="Y104" s="160" t="s">
        <v>173</v>
      </c>
      <c r="Z104" s="136" t="s">
        <v>173</v>
      </c>
      <c r="AA104" s="136">
        <v>1238701</v>
      </c>
      <c r="AB104" s="136" t="s">
        <v>173</v>
      </c>
      <c r="AC104" s="136" t="s">
        <v>15381</v>
      </c>
      <c r="AD104" s="137" t="s">
        <v>25</v>
      </c>
      <c r="AE104" s="143" t="s">
        <v>189</v>
      </c>
      <c r="AF104" s="143" t="s">
        <v>177</v>
      </c>
      <c r="AG104" s="136">
        <v>7817</v>
      </c>
      <c r="AH104" s="136">
        <v>1</v>
      </c>
      <c r="AI104" s="167">
        <f>IF(AD104="TIPO I",'BASE LIQUIDACION REDEBAN 2025'!$B$2,IF(AD104="TIPO II",'BASE LIQUIDACION REDEBAN 2025'!$B$3,IF(AD104="TIPO III",'BASE LIQUIDACION REDEBAN 2025'!$B$4,IF(AD104="TIPO IV",'BASE LIQUIDACION REDEBAN 2025'!$B$5,IF(AE104="AEREO",'BASE LIQUIDACION REDEBAN 2025'!$B$6,'BASE LIQUIDACION REDEBAN 2025'!$B$5)))))</f>
        <v>75096.394270399993</v>
      </c>
      <c r="AJ104" s="168">
        <f t="shared" si="2"/>
        <v>75096.394270399993</v>
      </c>
    </row>
    <row r="105" spans="1:36" s="156" customFormat="1" ht="13.9">
      <c r="A105" s="137" t="s">
        <v>68</v>
      </c>
      <c r="B105" s="155" t="str">
        <f>VLOOKUP(A105,'CENTRO DE COSTOS'!A:D,4,FALSE)</f>
        <v>WILLIAM ASDRUBAL ROZO ROZO</v>
      </c>
      <c r="C105" s="155" t="str">
        <f>VLOOKUP(A105,'CENTRO DE COSTOS'!A:D,2,FALSE)</f>
        <v>0004-0004</v>
      </c>
      <c r="D105" s="136">
        <v>11001</v>
      </c>
      <c r="E105" s="136" t="s">
        <v>15891</v>
      </c>
      <c r="F105" s="165" t="s">
        <v>15892</v>
      </c>
      <c r="G105" s="157">
        <v>45817</v>
      </c>
      <c r="H105" s="142">
        <v>45820</v>
      </c>
      <c r="I105" s="157">
        <v>45817</v>
      </c>
      <c r="J105" s="157">
        <v>45820</v>
      </c>
      <c r="K105" s="157">
        <v>45820</v>
      </c>
      <c r="L105" s="138" t="s">
        <v>298</v>
      </c>
      <c r="M105" s="137" t="s">
        <v>68</v>
      </c>
      <c r="N105" s="138" t="s">
        <v>15893</v>
      </c>
      <c r="O105" s="138">
        <v>21377783</v>
      </c>
      <c r="P105" s="140" t="s">
        <v>165</v>
      </c>
      <c r="Q105" s="146" t="s">
        <v>166</v>
      </c>
      <c r="R105" s="159" t="s">
        <v>167</v>
      </c>
      <c r="S105" s="137">
        <v>9999</v>
      </c>
      <c r="T105" s="166" t="s">
        <v>15378</v>
      </c>
      <c r="U105" s="145" t="s">
        <v>169</v>
      </c>
      <c r="V105" s="137" t="s">
        <v>15894</v>
      </c>
      <c r="W105" s="136" t="s">
        <v>595</v>
      </c>
      <c r="X105" s="136" t="s">
        <v>15895</v>
      </c>
      <c r="Y105" s="160">
        <v>989328</v>
      </c>
      <c r="Z105" s="136" t="s">
        <v>173</v>
      </c>
      <c r="AA105" s="136">
        <v>1238746</v>
      </c>
      <c r="AB105" s="136" t="s">
        <v>173</v>
      </c>
      <c r="AC105" s="136" t="s">
        <v>15381</v>
      </c>
      <c r="AD105" s="137" t="s">
        <v>25</v>
      </c>
      <c r="AE105" s="143" t="s">
        <v>189</v>
      </c>
      <c r="AF105" s="143" t="s">
        <v>177</v>
      </c>
      <c r="AG105" s="136">
        <v>1692</v>
      </c>
      <c r="AH105" s="136">
        <v>2</v>
      </c>
      <c r="AI105" s="167">
        <f>IF(AD105="TIPO I",'BASE LIQUIDACION REDEBAN 2025'!$B$2,IF(AD105="TIPO II",'BASE LIQUIDACION REDEBAN 2025'!$B$3,IF(AD105="TIPO III",'BASE LIQUIDACION REDEBAN 2025'!$B$4,IF(AD105="TIPO IV",'BASE LIQUIDACION REDEBAN 2025'!$B$5,IF(AE105="AEREO",'BASE LIQUIDACION REDEBAN 2025'!$B$6,'BASE LIQUIDACION REDEBAN 2025'!$B$5)))))</f>
        <v>75096.394270399993</v>
      </c>
      <c r="AJ105" s="168">
        <f t="shared" si="2"/>
        <v>150192.78854079999</v>
      </c>
    </row>
    <row r="106" spans="1:36" s="156" customFormat="1" ht="13.9">
      <c r="A106" s="137" t="s">
        <v>92</v>
      </c>
      <c r="B106" s="155" t="str">
        <f>VLOOKUP(A106,'CENTRO DE COSTOS'!A:D,4,FALSE)</f>
        <v>KEVIN ALEXIS CORZO BUSTOS</v>
      </c>
      <c r="C106" s="155" t="str">
        <f>VLOOKUP(A106,'CENTRO DE COSTOS'!A:D,2,FALSE)</f>
        <v>0004-0007</v>
      </c>
      <c r="D106" s="136">
        <v>18410</v>
      </c>
      <c r="E106" s="136" t="s">
        <v>15896</v>
      </c>
      <c r="F106" s="165" t="s">
        <v>15897</v>
      </c>
      <c r="G106" s="157">
        <v>45817</v>
      </c>
      <c r="H106" s="142">
        <v>45820</v>
      </c>
      <c r="I106" s="157">
        <v>45817</v>
      </c>
      <c r="J106" s="157">
        <v>45818</v>
      </c>
      <c r="K106" s="157">
        <v>45818</v>
      </c>
      <c r="L106" s="138" t="s">
        <v>1649</v>
      </c>
      <c r="M106" s="137" t="s">
        <v>1792</v>
      </c>
      <c r="N106" s="138" t="s">
        <v>15898</v>
      </c>
      <c r="O106" s="138">
        <v>17246083</v>
      </c>
      <c r="P106" s="140" t="s">
        <v>165</v>
      </c>
      <c r="Q106" s="146" t="s">
        <v>166</v>
      </c>
      <c r="R106" s="159" t="s">
        <v>167</v>
      </c>
      <c r="S106" s="137">
        <v>9999</v>
      </c>
      <c r="T106" s="166" t="s">
        <v>15378</v>
      </c>
      <c r="U106" s="145" t="s">
        <v>15697</v>
      </c>
      <c r="V106" s="137" t="s">
        <v>15899</v>
      </c>
      <c r="W106" s="136" t="s">
        <v>1653</v>
      </c>
      <c r="X106" s="136" t="s">
        <v>15900</v>
      </c>
      <c r="Y106" s="160" t="s">
        <v>173</v>
      </c>
      <c r="Z106" s="136" t="s">
        <v>173</v>
      </c>
      <c r="AA106" s="136" t="s">
        <v>173</v>
      </c>
      <c r="AB106" s="136" t="s">
        <v>173</v>
      </c>
      <c r="AC106" s="136" t="s">
        <v>173</v>
      </c>
      <c r="AD106" s="137" t="s">
        <v>32</v>
      </c>
      <c r="AE106" s="143" t="s">
        <v>189</v>
      </c>
      <c r="AF106" s="143" t="s">
        <v>177</v>
      </c>
      <c r="AG106" s="136">
        <v>2465</v>
      </c>
      <c r="AH106" s="136">
        <v>1</v>
      </c>
      <c r="AI106" s="167">
        <f>IF(AD106="TIPO I",'BASE LIQUIDACION REDEBAN 2025'!$B$2,IF(AD106="TIPO II",'BASE LIQUIDACION REDEBAN 2025'!$B$3,IF(AD106="TIPO III",'BASE LIQUIDACION REDEBAN 2025'!$B$4,IF(AD106="TIPO IV",'BASE LIQUIDACION REDEBAN 2025'!$B$5,IF(AE106="AEREO",'BASE LIQUIDACION REDEBAN 2025'!$B$6,'BASE LIQUIDACION REDEBAN 2025'!$B$5)))))</f>
        <v>504832.64687880001</v>
      </c>
      <c r="AJ106" s="168">
        <f t="shared" si="2"/>
        <v>504832.64687880001</v>
      </c>
    </row>
    <row r="107" spans="1:36" s="156" customFormat="1" ht="13.9">
      <c r="A107" s="137" t="s">
        <v>72</v>
      </c>
      <c r="B107" s="155" t="str">
        <f>VLOOKUP(A107,'CENTRO DE COSTOS'!A:D,4,FALSE)</f>
        <v>MIGUEL JULIÁN HERNÁNDEZ GUARÍN</v>
      </c>
      <c r="C107" s="155" t="str">
        <f>VLOOKUP(A107,'CENTRO DE COSTOS'!A:D,2,FALSE)</f>
        <v>0004-0008</v>
      </c>
      <c r="D107" s="136">
        <v>68001</v>
      </c>
      <c r="E107" s="136" t="s">
        <v>15901</v>
      </c>
      <c r="F107" s="165" t="s">
        <v>15902</v>
      </c>
      <c r="G107" s="157">
        <v>45818</v>
      </c>
      <c r="H107" s="142">
        <v>45821</v>
      </c>
      <c r="I107" s="157">
        <v>45818</v>
      </c>
      <c r="J107" s="157">
        <v>45820</v>
      </c>
      <c r="K107" s="157">
        <v>45820</v>
      </c>
      <c r="L107" s="138" t="s">
        <v>180</v>
      </c>
      <c r="M107" s="137" t="s">
        <v>72</v>
      </c>
      <c r="N107" s="138" t="s">
        <v>15903</v>
      </c>
      <c r="O107" s="138">
        <v>89313312</v>
      </c>
      <c r="P107" s="140" t="s">
        <v>165</v>
      </c>
      <c r="Q107" s="146" t="s">
        <v>166</v>
      </c>
      <c r="R107" s="159" t="s">
        <v>167</v>
      </c>
      <c r="S107" s="137">
        <v>9999</v>
      </c>
      <c r="T107" s="166" t="s">
        <v>15378</v>
      </c>
      <c r="U107" s="145" t="s">
        <v>169</v>
      </c>
      <c r="V107" s="169" t="s">
        <v>15904</v>
      </c>
      <c r="W107" s="136" t="s">
        <v>866</v>
      </c>
      <c r="X107" s="136" t="s">
        <v>15905</v>
      </c>
      <c r="Y107" s="160">
        <v>1036677</v>
      </c>
      <c r="Z107" s="136" t="s">
        <v>173</v>
      </c>
      <c r="AA107" s="136">
        <v>1008106</v>
      </c>
      <c r="AB107" s="136" t="s">
        <v>173</v>
      </c>
      <c r="AC107" s="136" t="s">
        <v>15381</v>
      </c>
      <c r="AD107" s="137" t="s">
        <v>25</v>
      </c>
      <c r="AE107" s="143" t="s">
        <v>189</v>
      </c>
      <c r="AF107" s="143" t="s">
        <v>177</v>
      </c>
      <c r="AG107" s="136">
        <v>8073</v>
      </c>
      <c r="AH107" s="136">
        <v>1</v>
      </c>
      <c r="AI107" s="167">
        <f>IF(AD107="TIPO I",'BASE LIQUIDACION REDEBAN 2025'!$B$2,IF(AD107="TIPO II",'BASE LIQUIDACION REDEBAN 2025'!$B$3,IF(AD107="TIPO III",'BASE LIQUIDACION REDEBAN 2025'!$B$4,IF(AD107="TIPO IV",'BASE LIQUIDACION REDEBAN 2025'!$B$5,IF(AE107="AEREO",'BASE LIQUIDACION REDEBAN 2025'!$B$6,'BASE LIQUIDACION REDEBAN 2025'!$B$5)))))</f>
        <v>75096.394270399993</v>
      </c>
      <c r="AJ107" s="168">
        <f t="shared" si="2"/>
        <v>75096.394270399993</v>
      </c>
    </row>
    <row r="108" spans="1:36" s="156" customFormat="1" ht="13.9">
      <c r="A108" s="137" t="s">
        <v>90</v>
      </c>
      <c r="B108" s="155" t="str">
        <f>VLOOKUP(A108,'CENTRO DE COSTOS'!A:D,4,FALSE)</f>
        <v>JUAN SEBASTIÁN RÍOS CASTRILLÓN</v>
      </c>
      <c r="C108" s="155" t="str">
        <f>VLOOKUP(A108,'CENTRO DE COSTOS'!A:D,2,FALSE)</f>
        <v>0004-0005</v>
      </c>
      <c r="D108" s="136">
        <v>5113</v>
      </c>
      <c r="E108" s="136" t="s">
        <v>15906</v>
      </c>
      <c r="F108" s="165" t="s">
        <v>15907</v>
      </c>
      <c r="G108" s="157">
        <v>45818</v>
      </c>
      <c r="H108" s="142">
        <v>45821</v>
      </c>
      <c r="I108" s="157">
        <v>45818</v>
      </c>
      <c r="J108" s="157">
        <v>45821</v>
      </c>
      <c r="K108" s="157">
        <v>45821</v>
      </c>
      <c r="L108" s="138" t="s">
        <v>290</v>
      </c>
      <c r="M108" s="137" t="s">
        <v>4684</v>
      </c>
      <c r="N108" s="138" t="s">
        <v>15908</v>
      </c>
      <c r="O108" s="138">
        <v>89339448</v>
      </c>
      <c r="P108" s="140" t="s">
        <v>165</v>
      </c>
      <c r="Q108" s="146" t="s">
        <v>166</v>
      </c>
      <c r="R108" s="159" t="s">
        <v>167</v>
      </c>
      <c r="S108" s="137">
        <v>9999</v>
      </c>
      <c r="T108" s="166" t="s">
        <v>15378</v>
      </c>
      <c r="U108" s="145" t="s">
        <v>169</v>
      </c>
      <c r="V108" s="137" t="s">
        <v>15909</v>
      </c>
      <c r="W108" s="136" t="s">
        <v>818</v>
      </c>
      <c r="X108" s="136" t="s">
        <v>15910</v>
      </c>
      <c r="Y108" s="160">
        <v>243393</v>
      </c>
      <c r="Z108" s="136" t="s">
        <v>173</v>
      </c>
      <c r="AA108" s="136">
        <v>1238915</v>
      </c>
      <c r="AB108" s="136" t="s">
        <v>173</v>
      </c>
      <c r="AC108" s="136" t="s">
        <v>15381</v>
      </c>
      <c r="AD108" s="137" t="s">
        <v>32</v>
      </c>
      <c r="AE108" s="143" t="s">
        <v>189</v>
      </c>
      <c r="AF108" s="143" t="s">
        <v>177</v>
      </c>
      <c r="AG108" s="136">
        <v>1932</v>
      </c>
      <c r="AH108" s="136">
        <v>1</v>
      </c>
      <c r="AI108" s="167">
        <f>IF(AD108="TIPO I",'BASE LIQUIDACION REDEBAN 2025'!$B$2,IF(AD108="TIPO II",'BASE LIQUIDACION REDEBAN 2025'!$B$3,IF(AD108="TIPO III",'BASE LIQUIDACION REDEBAN 2025'!$B$4,IF(AD108="TIPO IV",'BASE LIQUIDACION REDEBAN 2025'!$B$5,IF(AE108="AEREO",'BASE LIQUIDACION REDEBAN 2025'!$B$6,'BASE LIQUIDACION REDEBAN 2025'!$B$5)))))</f>
        <v>504832.64687880001</v>
      </c>
      <c r="AJ108" s="168">
        <f t="shared" si="2"/>
        <v>504832.64687880001</v>
      </c>
    </row>
    <row r="109" spans="1:36" s="156" customFormat="1" ht="13.9">
      <c r="A109" s="137" t="s">
        <v>100</v>
      </c>
      <c r="B109" s="155" t="str">
        <f>VLOOKUP(A109,'CENTRO DE COSTOS'!A:D,4,FALSE)</f>
        <v>KEVIN ALEXIS CORZO BUSTOS</v>
      </c>
      <c r="C109" s="155" t="str">
        <f>VLOOKUP(A109,'CENTRO DE COSTOS'!A:D,2,FALSE)</f>
        <v>0004-0007</v>
      </c>
      <c r="D109" s="136">
        <v>50006</v>
      </c>
      <c r="E109" s="136" t="s">
        <v>15911</v>
      </c>
      <c r="F109" s="165" t="s">
        <v>15912</v>
      </c>
      <c r="G109" s="157">
        <v>45818</v>
      </c>
      <c r="H109" s="142">
        <v>45821</v>
      </c>
      <c r="I109" s="157">
        <v>45818</v>
      </c>
      <c r="J109" s="157">
        <v>45821</v>
      </c>
      <c r="K109" s="157">
        <v>45821</v>
      </c>
      <c r="L109" s="138" t="s">
        <v>192</v>
      </c>
      <c r="M109" s="137" t="s">
        <v>1571</v>
      </c>
      <c r="N109" s="138" t="s">
        <v>15913</v>
      </c>
      <c r="O109" s="138">
        <v>89318818</v>
      </c>
      <c r="P109" s="140" t="s">
        <v>165</v>
      </c>
      <c r="Q109" s="146" t="s">
        <v>166</v>
      </c>
      <c r="R109" s="159" t="s">
        <v>167</v>
      </c>
      <c r="S109" s="137">
        <v>9999</v>
      </c>
      <c r="T109" s="166" t="s">
        <v>15378</v>
      </c>
      <c r="U109" s="145" t="s">
        <v>169</v>
      </c>
      <c r="V109" s="137" t="s">
        <v>15914</v>
      </c>
      <c r="W109" s="136" t="s">
        <v>196</v>
      </c>
      <c r="X109" s="136" t="s">
        <v>15915</v>
      </c>
      <c r="Y109" s="160">
        <v>245981</v>
      </c>
      <c r="Z109" s="136" t="s">
        <v>173</v>
      </c>
      <c r="AA109" s="136">
        <v>884595</v>
      </c>
      <c r="AB109" s="136" t="s">
        <v>173</v>
      </c>
      <c r="AC109" s="136" t="s">
        <v>15381</v>
      </c>
      <c r="AD109" s="137" t="s">
        <v>28</v>
      </c>
      <c r="AE109" s="143" t="s">
        <v>189</v>
      </c>
      <c r="AF109" s="143" t="s">
        <v>177</v>
      </c>
      <c r="AG109" s="136">
        <v>8365</v>
      </c>
      <c r="AH109" s="136">
        <v>1</v>
      </c>
      <c r="AI109" s="167">
        <f>IF(AD109="TIPO I",'BASE LIQUIDACION REDEBAN 2025'!$B$2,IF(AD109="TIPO II",'BASE LIQUIDACION REDEBAN 2025'!$B$3,IF(AD109="TIPO III",'BASE LIQUIDACION REDEBAN 2025'!$B$4,IF(AD109="TIPO IV",'BASE LIQUIDACION REDEBAN 2025'!$B$5,IF(AE109="AEREO",'BASE LIQUIDACION REDEBAN 2025'!$B$6,'BASE LIQUIDACION REDEBAN 2025'!$B$5)))))</f>
        <v>163813.69572160003</v>
      </c>
      <c r="AJ109" s="168">
        <f t="shared" si="2"/>
        <v>163813.69572160003</v>
      </c>
    </row>
    <row r="110" spans="1:36" s="156" customFormat="1" ht="13.9">
      <c r="A110" s="137" t="s">
        <v>72</v>
      </c>
      <c r="B110" s="155" t="str">
        <f>VLOOKUP(A110,'CENTRO DE COSTOS'!A:D,4,FALSE)</f>
        <v>MIGUEL JULIÁN HERNÁNDEZ GUARÍN</v>
      </c>
      <c r="C110" s="155" t="str">
        <f>VLOOKUP(A110,'CENTRO DE COSTOS'!A:D,2,FALSE)</f>
        <v>0004-0008</v>
      </c>
      <c r="D110" s="136">
        <v>68307</v>
      </c>
      <c r="E110" s="136" t="s">
        <v>15916</v>
      </c>
      <c r="F110" s="165" t="s">
        <v>15917</v>
      </c>
      <c r="G110" s="157">
        <v>45818</v>
      </c>
      <c r="H110" s="142">
        <v>45821</v>
      </c>
      <c r="I110" s="157">
        <v>45818</v>
      </c>
      <c r="J110" s="157">
        <v>45820</v>
      </c>
      <c r="K110" s="157">
        <v>45820</v>
      </c>
      <c r="L110" s="138" t="s">
        <v>180</v>
      </c>
      <c r="M110" s="137" t="s">
        <v>1617</v>
      </c>
      <c r="N110" s="138" t="s">
        <v>15918</v>
      </c>
      <c r="O110" s="138">
        <v>89300564</v>
      </c>
      <c r="P110" s="140" t="s">
        <v>165</v>
      </c>
      <c r="Q110" s="146" t="s">
        <v>166</v>
      </c>
      <c r="R110" s="159" t="s">
        <v>167</v>
      </c>
      <c r="S110" s="137">
        <v>9999</v>
      </c>
      <c r="T110" s="166" t="s">
        <v>15378</v>
      </c>
      <c r="U110" s="145" t="s">
        <v>169</v>
      </c>
      <c r="V110" s="137" t="s">
        <v>15919</v>
      </c>
      <c r="W110" s="136" t="s">
        <v>404</v>
      </c>
      <c r="X110" s="136" t="s">
        <v>15920</v>
      </c>
      <c r="Y110" s="160">
        <v>930162</v>
      </c>
      <c r="Z110" s="136" t="s">
        <v>173</v>
      </c>
      <c r="AA110" s="136">
        <v>863769</v>
      </c>
      <c r="AB110" s="136" t="s">
        <v>173</v>
      </c>
      <c r="AC110" s="136" t="s">
        <v>15381</v>
      </c>
      <c r="AD110" s="137" t="s">
        <v>25</v>
      </c>
      <c r="AE110" s="143" t="s">
        <v>189</v>
      </c>
      <c r="AF110" s="143" t="s">
        <v>177</v>
      </c>
      <c r="AG110" s="136">
        <v>2430</v>
      </c>
      <c r="AH110" s="136">
        <v>1</v>
      </c>
      <c r="AI110" s="167">
        <f>IF(AD110="TIPO I",'BASE LIQUIDACION REDEBAN 2025'!$B$2,IF(AD110="TIPO II",'BASE LIQUIDACION REDEBAN 2025'!$B$3,IF(AD110="TIPO III",'BASE LIQUIDACION REDEBAN 2025'!$B$4,IF(AD110="TIPO IV",'BASE LIQUIDACION REDEBAN 2025'!$B$5,IF(AE110="AEREO",'BASE LIQUIDACION REDEBAN 2025'!$B$6,'BASE LIQUIDACION REDEBAN 2025'!$B$5)))))</f>
        <v>75096.394270399993</v>
      </c>
      <c r="AJ110" s="168">
        <f t="shared" si="2"/>
        <v>75096.394270399993</v>
      </c>
    </row>
    <row r="111" spans="1:36" s="156" customFormat="1" ht="13.9">
      <c r="A111" s="137" t="s">
        <v>100</v>
      </c>
      <c r="B111" s="155" t="str">
        <f>VLOOKUP(A111,'CENTRO DE COSTOS'!A:D,4,FALSE)</f>
        <v>KEVIN ALEXIS CORZO BUSTOS</v>
      </c>
      <c r="C111" s="155" t="str">
        <f>VLOOKUP(A111,'CENTRO DE COSTOS'!A:D,2,FALSE)</f>
        <v>0004-0007</v>
      </c>
      <c r="D111" s="136">
        <v>50001</v>
      </c>
      <c r="E111" s="136" t="s">
        <v>15921</v>
      </c>
      <c r="F111" s="165" t="s">
        <v>15922</v>
      </c>
      <c r="G111" s="157">
        <v>45818</v>
      </c>
      <c r="H111" s="142">
        <v>45821</v>
      </c>
      <c r="I111" s="157">
        <v>45818</v>
      </c>
      <c r="J111" s="157">
        <v>45820</v>
      </c>
      <c r="K111" s="157">
        <v>45820</v>
      </c>
      <c r="L111" s="138" t="s">
        <v>192</v>
      </c>
      <c r="M111" s="137" t="s">
        <v>100</v>
      </c>
      <c r="N111" s="138" t="s">
        <v>15923</v>
      </c>
      <c r="O111" s="138">
        <v>20406302</v>
      </c>
      <c r="P111" s="140" t="s">
        <v>165</v>
      </c>
      <c r="Q111" s="146" t="s">
        <v>166</v>
      </c>
      <c r="R111" s="159" t="s">
        <v>167</v>
      </c>
      <c r="S111" s="137">
        <v>9999</v>
      </c>
      <c r="T111" s="166" t="s">
        <v>15378</v>
      </c>
      <c r="U111" s="145" t="s">
        <v>169</v>
      </c>
      <c r="V111" s="137" t="s">
        <v>15924</v>
      </c>
      <c r="W111" s="136" t="s">
        <v>196</v>
      </c>
      <c r="X111" s="136" t="s">
        <v>15925</v>
      </c>
      <c r="Y111" s="160">
        <v>908362</v>
      </c>
      <c r="Z111" s="136" t="s">
        <v>173</v>
      </c>
      <c r="AA111" s="136">
        <v>1239629</v>
      </c>
      <c r="AB111" s="136" t="s">
        <v>173</v>
      </c>
      <c r="AC111" s="136" t="s">
        <v>15381</v>
      </c>
      <c r="AD111" s="137" t="s">
        <v>25</v>
      </c>
      <c r="AE111" s="143" t="s">
        <v>189</v>
      </c>
      <c r="AF111" s="143" t="s">
        <v>177</v>
      </c>
      <c r="AG111" s="136">
        <v>2209</v>
      </c>
      <c r="AH111" s="136">
        <v>1</v>
      </c>
      <c r="AI111" s="167">
        <f>IF(AD111="TIPO I",'BASE LIQUIDACION REDEBAN 2025'!$B$2,IF(AD111="TIPO II",'BASE LIQUIDACION REDEBAN 2025'!$B$3,IF(AD111="TIPO III",'BASE LIQUIDACION REDEBAN 2025'!$B$4,IF(AD111="TIPO IV",'BASE LIQUIDACION REDEBAN 2025'!$B$5,IF(AE111="AEREO",'BASE LIQUIDACION REDEBAN 2025'!$B$6,'BASE LIQUIDACION REDEBAN 2025'!$B$5)))))</f>
        <v>75096.394270399993</v>
      </c>
      <c r="AJ111" s="168">
        <f t="shared" si="2"/>
        <v>75096.394270399993</v>
      </c>
    </row>
    <row r="112" spans="1:36" s="156" customFormat="1" ht="13.9">
      <c r="A112" s="137" t="s">
        <v>68</v>
      </c>
      <c r="B112" s="155" t="str">
        <f>VLOOKUP(A112,'CENTRO DE COSTOS'!A:D,4,FALSE)</f>
        <v>WILLIAM ASDRUBAL ROZO ROZO</v>
      </c>
      <c r="C112" s="155" t="str">
        <f>VLOOKUP(A112,'CENTRO DE COSTOS'!A:D,2,FALSE)</f>
        <v>0004-0004</v>
      </c>
      <c r="D112" s="136">
        <v>25488</v>
      </c>
      <c r="E112" s="136" t="s">
        <v>15926</v>
      </c>
      <c r="F112" s="165" t="s">
        <v>15927</v>
      </c>
      <c r="G112" s="157">
        <v>45819</v>
      </c>
      <c r="H112" s="142">
        <v>45824</v>
      </c>
      <c r="I112" s="157">
        <v>45819</v>
      </c>
      <c r="J112" s="157">
        <v>45821</v>
      </c>
      <c r="K112" s="157">
        <v>45821</v>
      </c>
      <c r="L112" s="138" t="s">
        <v>298</v>
      </c>
      <c r="M112" s="137" t="s">
        <v>15087</v>
      </c>
      <c r="N112" s="138" t="s">
        <v>15928</v>
      </c>
      <c r="O112" s="138">
        <v>16200669</v>
      </c>
      <c r="P112" s="140" t="s">
        <v>717</v>
      </c>
      <c r="Q112" s="146" t="s">
        <v>166</v>
      </c>
      <c r="R112" s="159" t="s">
        <v>167</v>
      </c>
      <c r="S112" s="137">
        <v>9999</v>
      </c>
      <c r="T112" s="166" t="s">
        <v>15378</v>
      </c>
      <c r="U112" s="145" t="s">
        <v>169</v>
      </c>
      <c r="V112" s="137" t="s">
        <v>15929</v>
      </c>
      <c r="W112" s="136" t="s">
        <v>1288</v>
      </c>
      <c r="X112" s="136" t="s">
        <v>15930</v>
      </c>
      <c r="Y112" s="160">
        <v>247992</v>
      </c>
      <c r="Z112" s="136" t="s">
        <v>173</v>
      </c>
      <c r="AA112" s="136">
        <v>1238842</v>
      </c>
      <c r="AB112" s="136" t="s">
        <v>173</v>
      </c>
      <c r="AC112" s="136" t="s">
        <v>15381</v>
      </c>
      <c r="AD112" s="137" t="s">
        <v>30</v>
      </c>
      <c r="AE112" s="143" t="s">
        <v>189</v>
      </c>
      <c r="AF112" s="143" t="s">
        <v>177</v>
      </c>
      <c r="AG112" s="136">
        <v>7453</v>
      </c>
      <c r="AH112" s="136">
        <v>1</v>
      </c>
      <c r="AI112" s="167">
        <f>IF(AD112="TIPO I",'BASE LIQUIDACION REDEBAN 2025'!$B$2,IF(AD112="TIPO II",'BASE LIQUIDACION REDEBAN 2025'!$B$3,IF(AD112="TIPO III",'BASE LIQUIDACION REDEBAN 2025'!$B$4,IF(AD112="TIPO IV",'BASE LIQUIDACION REDEBAN 2025'!$B$5,IF(AE112="AEREO",'BASE LIQUIDACION REDEBAN 2025'!$B$6,'BASE LIQUIDACION REDEBAN 2025'!$B$5)))))</f>
        <v>275728.78077800001</v>
      </c>
      <c r="AJ112" s="168">
        <f t="shared" si="2"/>
        <v>275728.78077800001</v>
      </c>
    </row>
    <row r="113" spans="1:36" s="156" customFormat="1" ht="13.9">
      <c r="A113" s="137" t="s">
        <v>90</v>
      </c>
      <c r="B113" s="155" t="str">
        <f>VLOOKUP(A113,'CENTRO DE COSTOS'!A:D,4,FALSE)</f>
        <v>JUAN SEBASTIÁN RÍOS CASTRILLÓN</v>
      </c>
      <c r="C113" s="155" t="str">
        <f>VLOOKUP(A113,'CENTRO DE COSTOS'!A:D,2,FALSE)</f>
        <v>0004-0005</v>
      </c>
      <c r="D113" s="136">
        <v>5664</v>
      </c>
      <c r="E113" s="136" t="s">
        <v>15931</v>
      </c>
      <c r="F113" s="165" t="s">
        <v>15932</v>
      </c>
      <c r="G113" s="157">
        <v>45819</v>
      </c>
      <c r="H113" s="142">
        <v>45824</v>
      </c>
      <c r="I113" s="157">
        <v>45819</v>
      </c>
      <c r="J113" s="157">
        <v>45824</v>
      </c>
      <c r="K113" s="157">
        <v>45824</v>
      </c>
      <c r="L113" s="138" t="s">
        <v>290</v>
      </c>
      <c r="M113" s="137" t="s">
        <v>2707</v>
      </c>
      <c r="N113" s="138" t="s">
        <v>15933</v>
      </c>
      <c r="O113" s="138">
        <v>89195374</v>
      </c>
      <c r="P113" s="140" t="s">
        <v>165</v>
      </c>
      <c r="Q113" s="146" t="s">
        <v>166</v>
      </c>
      <c r="R113" s="159" t="s">
        <v>167</v>
      </c>
      <c r="S113" s="137">
        <v>9999</v>
      </c>
      <c r="T113" s="166" t="s">
        <v>15378</v>
      </c>
      <c r="U113" s="145" t="s">
        <v>169</v>
      </c>
      <c r="V113" s="137" t="s">
        <v>15934</v>
      </c>
      <c r="W113" s="136" t="s">
        <v>818</v>
      </c>
      <c r="X113" s="136" t="s">
        <v>15935</v>
      </c>
      <c r="Y113" s="160">
        <v>1235219</v>
      </c>
      <c r="Z113" s="136">
        <v>235059</v>
      </c>
      <c r="AA113" s="136">
        <v>1238933</v>
      </c>
      <c r="AB113" s="136" t="s">
        <v>173</v>
      </c>
      <c r="AC113" s="136" t="s">
        <v>15381</v>
      </c>
      <c r="AD113" s="137" t="s">
        <v>28</v>
      </c>
      <c r="AE113" s="143" t="s">
        <v>189</v>
      </c>
      <c r="AF113" s="143" t="s">
        <v>177</v>
      </c>
      <c r="AG113" s="136">
        <v>8655</v>
      </c>
      <c r="AH113" s="136">
        <v>1</v>
      </c>
      <c r="AI113" s="167">
        <f>IF(AD113="TIPO I",'BASE LIQUIDACION REDEBAN 2025'!$B$2,IF(AD113="TIPO II",'BASE LIQUIDACION REDEBAN 2025'!$B$3,IF(AD113="TIPO III",'BASE LIQUIDACION REDEBAN 2025'!$B$4,IF(AD113="TIPO IV",'BASE LIQUIDACION REDEBAN 2025'!$B$5,IF(AE113="AEREO",'BASE LIQUIDACION REDEBAN 2025'!$B$6,'BASE LIQUIDACION REDEBAN 2025'!$B$5)))))</f>
        <v>163813.69572160003</v>
      </c>
      <c r="AJ113" s="168">
        <f t="shared" si="2"/>
        <v>163813.69572160003</v>
      </c>
    </row>
    <row r="114" spans="1:36" s="156" customFormat="1" ht="13.9">
      <c r="A114" s="137" t="s">
        <v>72</v>
      </c>
      <c r="B114" s="155" t="str">
        <f>VLOOKUP(A114,'CENTRO DE COSTOS'!A:D,4,FALSE)</f>
        <v>MIGUEL JULIÁN HERNÁNDEZ GUARÍN</v>
      </c>
      <c r="C114" s="155" t="str">
        <f>VLOOKUP(A114,'CENTRO DE COSTOS'!A:D,2,FALSE)</f>
        <v>0004-0008</v>
      </c>
      <c r="D114" s="136">
        <v>68307</v>
      </c>
      <c r="E114" s="136" t="s">
        <v>15936</v>
      </c>
      <c r="F114" s="165" t="s">
        <v>15937</v>
      </c>
      <c r="G114" s="157">
        <v>45819</v>
      </c>
      <c r="H114" s="142">
        <v>45824</v>
      </c>
      <c r="I114" s="157">
        <v>45819</v>
      </c>
      <c r="J114" s="157">
        <v>45821</v>
      </c>
      <c r="K114" s="157">
        <v>45821</v>
      </c>
      <c r="L114" s="138" t="s">
        <v>180</v>
      </c>
      <c r="M114" s="137" t="s">
        <v>1617</v>
      </c>
      <c r="N114" s="138" t="s">
        <v>15938</v>
      </c>
      <c r="O114" s="138">
        <v>89319899</v>
      </c>
      <c r="P114" s="140" t="s">
        <v>165</v>
      </c>
      <c r="Q114" s="146" t="s">
        <v>166</v>
      </c>
      <c r="R114" s="159" t="s">
        <v>167</v>
      </c>
      <c r="S114" s="137">
        <v>9999</v>
      </c>
      <c r="T114" s="166" t="s">
        <v>15378</v>
      </c>
      <c r="U114" s="145" t="s">
        <v>169</v>
      </c>
      <c r="V114" s="137" t="s">
        <v>15939</v>
      </c>
      <c r="W114" s="136" t="s">
        <v>404</v>
      </c>
      <c r="X114" s="136" t="s">
        <v>15940</v>
      </c>
      <c r="Y114" s="160">
        <v>1115897</v>
      </c>
      <c r="Z114" s="136" t="s">
        <v>173</v>
      </c>
      <c r="AA114" s="136">
        <v>514921</v>
      </c>
      <c r="AB114" s="136" t="s">
        <v>173</v>
      </c>
      <c r="AC114" s="136" t="s">
        <v>15381</v>
      </c>
      <c r="AD114" s="137" t="s">
        <v>25</v>
      </c>
      <c r="AE114" s="143" t="s">
        <v>189</v>
      </c>
      <c r="AF114" s="143" t="s">
        <v>177</v>
      </c>
      <c r="AG114" s="136">
        <v>9315</v>
      </c>
      <c r="AH114" s="136">
        <v>1</v>
      </c>
      <c r="AI114" s="167">
        <f>IF(AD114="TIPO I",'BASE LIQUIDACION REDEBAN 2025'!$B$2,IF(AD114="TIPO II",'BASE LIQUIDACION REDEBAN 2025'!$B$3,IF(AD114="TIPO III",'BASE LIQUIDACION REDEBAN 2025'!$B$4,IF(AD114="TIPO IV",'BASE LIQUIDACION REDEBAN 2025'!$B$5,IF(AE114="AEREO",'BASE LIQUIDACION REDEBAN 2025'!$B$6,'BASE LIQUIDACION REDEBAN 2025'!$B$5)))))</f>
        <v>75096.394270399993</v>
      </c>
      <c r="AJ114" s="168">
        <f t="shared" si="2"/>
        <v>75096.394270399993</v>
      </c>
    </row>
    <row r="115" spans="1:36" s="156" customFormat="1" ht="13.9">
      <c r="A115" s="137" t="s">
        <v>76</v>
      </c>
      <c r="B115" s="155" t="str">
        <f>VLOOKUP(A115,'CENTRO DE COSTOS'!A:D,4,FALSE)</f>
        <v>DIEGO FERNANDO HENAO CARDONA</v>
      </c>
      <c r="C115" s="155" t="str">
        <f>VLOOKUP(A115,'CENTRO DE COSTOS'!A:D,2,FALSE)</f>
        <v>0004-0003</v>
      </c>
      <c r="D115" s="136">
        <v>76130</v>
      </c>
      <c r="E115" s="136" t="s">
        <v>15941</v>
      </c>
      <c r="F115" s="165" t="s">
        <v>15942</v>
      </c>
      <c r="G115" s="157">
        <v>45819</v>
      </c>
      <c r="H115" s="142">
        <v>45824</v>
      </c>
      <c r="I115" s="157">
        <v>45819</v>
      </c>
      <c r="J115" s="157">
        <v>45821</v>
      </c>
      <c r="K115" s="157">
        <v>45821</v>
      </c>
      <c r="L115" s="138" t="s">
        <v>230</v>
      </c>
      <c r="M115" s="137" t="s">
        <v>527</v>
      </c>
      <c r="N115" s="138" t="s">
        <v>15943</v>
      </c>
      <c r="O115" s="138">
        <v>89308722</v>
      </c>
      <c r="P115" s="140" t="s">
        <v>165</v>
      </c>
      <c r="Q115" s="146" t="s">
        <v>166</v>
      </c>
      <c r="R115" s="159" t="s">
        <v>167</v>
      </c>
      <c r="S115" s="137">
        <v>9999</v>
      </c>
      <c r="T115" s="166" t="s">
        <v>15378</v>
      </c>
      <c r="U115" s="145" t="s">
        <v>169</v>
      </c>
      <c r="V115" s="137" t="s">
        <v>15944</v>
      </c>
      <c r="W115" s="136" t="s">
        <v>171</v>
      </c>
      <c r="X115" s="136" t="s">
        <v>15945</v>
      </c>
      <c r="Y115" s="160">
        <v>296992</v>
      </c>
      <c r="Z115" s="136" t="s">
        <v>173</v>
      </c>
      <c r="AA115" s="136">
        <v>846626</v>
      </c>
      <c r="AB115" s="136" t="s">
        <v>173</v>
      </c>
      <c r="AC115" s="136" t="s">
        <v>15381</v>
      </c>
      <c r="AD115" s="137" t="s">
        <v>28</v>
      </c>
      <c r="AE115" s="143" t="s">
        <v>189</v>
      </c>
      <c r="AF115" s="143" t="s">
        <v>177</v>
      </c>
      <c r="AG115" s="136">
        <v>8024</v>
      </c>
      <c r="AH115" s="136">
        <v>1</v>
      </c>
      <c r="AI115" s="167">
        <f>IF(AD115="TIPO I",'BASE LIQUIDACION REDEBAN 2025'!$B$2,IF(AD115="TIPO II",'BASE LIQUIDACION REDEBAN 2025'!$B$3,IF(AD115="TIPO III",'BASE LIQUIDACION REDEBAN 2025'!$B$4,IF(AD115="TIPO IV",'BASE LIQUIDACION REDEBAN 2025'!$B$5,IF(AE115="AEREO",'BASE LIQUIDACION REDEBAN 2025'!$B$6,'BASE LIQUIDACION REDEBAN 2025'!$B$5)))))</f>
        <v>163813.69572160003</v>
      </c>
      <c r="AJ115" s="168">
        <f t="shared" si="2"/>
        <v>163813.69572160003</v>
      </c>
    </row>
    <row r="116" spans="1:36" s="156" customFormat="1" ht="13.9">
      <c r="A116" s="137" t="s">
        <v>93</v>
      </c>
      <c r="B116" s="155" t="str">
        <f>VLOOKUP(A116,'CENTRO DE COSTOS'!A:D,4,FALSE)</f>
        <v>DIEGO FERNANDO HENAO CARDONA</v>
      </c>
      <c r="C116" s="155" t="str">
        <f>VLOOKUP(A116,'CENTRO DE COSTOS'!A:D,2,FALSE)</f>
        <v>0004-0003</v>
      </c>
      <c r="D116" s="136">
        <v>86320</v>
      </c>
      <c r="E116" s="136" t="s">
        <v>15946</v>
      </c>
      <c r="F116" s="165" t="s">
        <v>15947</v>
      </c>
      <c r="G116" s="157">
        <v>45819</v>
      </c>
      <c r="H116" s="142">
        <v>45824</v>
      </c>
      <c r="I116" s="157">
        <v>45819</v>
      </c>
      <c r="J116" s="157">
        <v>45825</v>
      </c>
      <c r="K116" s="157">
        <v>45825</v>
      </c>
      <c r="L116" s="138" t="s">
        <v>7023</v>
      </c>
      <c r="M116" s="137" t="s">
        <v>7024</v>
      </c>
      <c r="N116" s="138" t="s">
        <v>15948</v>
      </c>
      <c r="O116" s="138">
        <v>89317128</v>
      </c>
      <c r="P116" s="140" t="s">
        <v>165</v>
      </c>
      <c r="Q116" s="146" t="s">
        <v>166</v>
      </c>
      <c r="R116" s="159" t="s">
        <v>167</v>
      </c>
      <c r="S116" s="137">
        <v>9999</v>
      </c>
      <c r="T116" s="166" t="s">
        <v>15378</v>
      </c>
      <c r="U116" s="145" t="s">
        <v>169</v>
      </c>
      <c r="V116" s="137" t="s">
        <v>15949</v>
      </c>
      <c r="W116" s="136" t="s">
        <v>1218</v>
      </c>
      <c r="X116" s="136" t="s">
        <v>15950</v>
      </c>
      <c r="Y116" s="160">
        <v>267648</v>
      </c>
      <c r="Z116" s="136" t="s">
        <v>173</v>
      </c>
      <c r="AA116" s="136">
        <v>774099</v>
      </c>
      <c r="AB116" s="136" t="s">
        <v>173</v>
      </c>
      <c r="AC116" s="136" t="s">
        <v>15381</v>
      </c>
      <c r="AD116" s="137" t="s">
        <v>32</v>
      </c>
      <c r="AE116" s="143" t="s">
        <v>189</v>
      </c>
      <c r="AF116" s="143" t="s">
        <v>177</v>
      </c>
      <c r="AG116" s="136">
        <v>8571</v>
      </c>
      <c r="AH116" s="136">
        <v>1</v>
      </c>
      <c r="AI116" s="167">
        <f>IF(AD116="TIPO I",'BASE LIQUIDACION REDEBAN 2025'!$B$2,IF(AD116="TIPO II",'BASE LIQUIDACION REDEBAN 2025'!$B$3,IF(AD116="TIPO III",'BASE LIQUIDACION REDEBAN 2025'!$B$4,IF(AD116="TIPO IV",'BASE LIQUIDACION REDEBAN 2025'!$B$5,IF(AE116="AEREO",'BASE LIQUIDACION REDEBAN 2025'!$B$6,'BASE LIQUIDACION REDEBAN 2025'!$B$5)))))</f>
        <v>504832.64687880001</v>
      </c>
      <c r="AJ116" s="168">
        <f t="shared" si="2"/>
        <v>504832.64687880001</v>
      </c>
    </row>
    <row r="117" spans="1:36" s="156" customFormat="1" ht="13.9">
      <c r="A117" s="137" t="s">
        <v>72</v>
      </c>
      <c r="B117" s="155" t="str">
        <f>VLOOKUP(A117,'CENTRO DE COSTOS'!A:D,4,FALSE)</f>
        <v>MIGUEL JULIÁN HERNÁNDEZ GUARÍN</v>
      </c>
      <c r="C117" s="155" t="str">
        <f>VLOOKUP(A117,'CENTRO DE COSTOS'!A:D,2,FALSE)</f>
        <v>0004-0008</v>
      </c>
      <c r="D117" s="136">
        <v>68051</v>
      </c>
      <c r="E117" s="136" t="s">
        <v>15951</v>
      </c>
      <c r="F117" s="165" t="s">
        <v>15952</v>
      </c>
      <c r="G117" s="157">
        <v>45819</v>
      </c>
      <c r="H117" s="142">
        <v>45824</v>
      </c>
      <c r="I117" s="157">
        <v>45819</v>
      </c>
      <c r="J117" s="157">
        <v>45822</v>
      </c>
      <c r="K117" s="157">
        <v>45822</v>
      </c>
      <c r="L117" s="138" t="s">
        <v>180</v>
      </c>
      <c r="M117" s="137" t="s">
        <v>5170</v>
      </c>
      <c r="N117" s="138" t="s">
        <v>15953</v>
      </c>
      <c r="O117" s="138">
        <v>89330385</v>
      </c>
      <c r="P117" s="140" t="s">
        <v>165</v>
      </c>
      <c r="Q117" s="146" t="s">
        <v>166</v>
      </c>
      <c r="R117" s="159" t="s">
        <v>167</v>
      </c>
      <c r="S117" s="137">
        <v>9999</v>
      </c>
      <c r="T117" s="166" t="s">
        <v>15378</v>
      </c>
      <c r="U117" s="145" t="s">
        <v>169</v>
      </c>
      <c r="V117" s="137" t="s">
        <v>15954</v>
      </c>
      <c r="W117" s="136" t="s">
        <v>3310</v>
      </c>
      <c r="X117" s="136" t="s">
        <v>15955</v>
      </c>
      <c r="Y117" s="160">
        <v>1248986</v>
      </c>
      <c r="Z117" s="136" t="s">
        <v>173</v>
      </c>
      <c r="AA117" s="136">
        <v>1103896</v>
      </c>
      <c r="AB117" s="136" t="s">
        <v>173</v>
      </c>
      <c r="AC117" s="136" t="s">
        <v>15381</v>
      </c>
      <c r="AD117" s="137" t="s">
        <v>28</v>
      </c>
      <c r="AE117" s="143" t="s">
        <v>189</v>
      </c>
      <c r="AF117" s="143" t="s">
        <v>177</v>
      </c>
      <c r="AG117" s="136">
        <v>856</v>
      </c>
      <c r="AH117" s="136">
        <v>1</v>
      </c>
      <c r="AI117" s="167">
        <f>IF(AD117="TIPO I",'BASE LIQUIDACION REDEBAN 2025'!$B$2,IF(AD117="TIPO II",'BASE LIQUIDACION REDEBAN 2025'!$B$3,IF(AD117="TIPO III",'BASE LIQUIDACION REDEBAN 2025'!$B$4,IF(AD117="TIPO IV",'BASE LIQUIDACION REDEBAN 2025'!$B$5,IF(AE117="AEREO",'BASE LIQUIDACION REDEBAN 2025'!$B$6,'BASE LIQUIDACION REDEBAN 2025'!$B$5)))))</f>
        <v>163813.69572160003</v>
      </c>
      <c r="AJ117" s="168">
        <f t="shared" si="2"/>
        <v>163813.69572160003</v>
      </c>
    </row>
    <row r="118" spans="1:36" s="156" customFormat="1" ht="13.9">
      <c r="A118" s="137" t="s">
        <v>98</v>
      </c>
      <c r="B118" s="155" t="str">
        <f>VLOOKUP(A118,'CENTRO DE COSTOS'!A:D,4,FALSE)</f>
        <v>MIGUEL JULIÁN HERNÁNDEZ GUARÍN</v>
      </c>
      <c r="C118" s="155" t="str">
        <f>VLOOKUP(A118,'CENTRO DE COSTOS'!A:D,2,FALSE)</f>
        <v>0004-0008</v>
      </c>
      <c r="D118" s="136">
        <v>15362</v>
      </c>
      <c r="E118" s="136" t="s">
        <v>15956</v>
      </c>
      <c r="F118" s="165" t="s">
        <v>15957</v>
      </c>
      <c r="G118" s="157">
        <v>45819</v>
      </c>
      <c r="H118" s="142">
        <v>45824</v>
      </c>
      <c r="I118" s="157">
        <v>45819</v>
      </c>
      <c r="J118" s="157">
        <v>45821</v>
      </c>
      <c r="K118" s="157">
        <v>45821</v>
      </c>
      <c r="L118" s="138" t="s">
        <v>371</v>
      </c>
      <c r="M118" s="137" t="s">
        <v>14923</v>
      </c>
      <c r="N118" s="138" t="s">
        <v>15958</v>
      </c>
      <c r="O118" s="138">
        <v>89254870</v>
      </c>
      <c r="P118" s="140" t="s">
        <v>165</v>
      </c>
      <c r="Q118" s="146" t="s">
        <v>166</v>
      </c>
      <c r="R118" s="159" t="s">
        <v>167</v>
      </c>
      <c r="S118" s="137">
        <v>9999</v>
      </c>
      <c r="T118" s="166" t="s">
        <v>15378</v>
      </c>
      <c r="U118" s="145" t="s">
        <v>169</v>
      </c>
      <c r="V118" s="137" t="s">
        <v>15959</v>
      </c>
      <c r="W118" s="136" t="s">
        <v>375</v>
      </c>
      <c r="X118" s="136" t="s">
        <v>15960</v>
      </c>
      <c r="Y118" s="160">
        <v>287356</v>
      </c>
      <c r="Z118" s="136" t="s">
        <v>173</v>
      </c>
      <c r="AA118" s="136">
        <v>523539</v>
      </c>
      <c r="AB118" s="136" t="s">
        <v>173</v>
      </c>
      <c r="AC118" s="136" t="s">
        <v>15381</v>
      </c>
      <c r="AD118" s="137" t="s">
        <v>28</v>
      </c>
      <c r="AE118" s="143" t="s">
        <v>189</v>
      </c>
      <c r="AF118" s="143" t="s">
        <v>177</v>
      </c>
      <c r="AG118" s="136">
        <v>6432</v>
      </c>
      <c r="AH118" s="136">
        <v>1</v>
      </c>
      <c r="AI118" s="167">
        <f>IF(AD118="TIPO I",'BASE LIQUIDACION REDEBAN 2025'!$B$2,IF(AD118="TIPO II",'BASE LIQUIDACION REDEBAN 2025'!$B$3,IF(AD118="TIPO III",'BASE LIQUIDACION REDEBAN 2025'!$B$4,IF(AD118="TIPO IV",'BASE LIQUIDACION REDEBAN 2025'!$B$5,IF(AE118="AEREO",'BASE LIQUIDACION REDEBAN 2025'!$B$6,'BASE LIQUIDACION REDEBAN 2025'!$B$5)))))</f>
        <v>163813.69572160003</v>
      </c>
      <c r="AJ118" s="168">
        <f t="shared" si="2"/>
        <v>163813.69572160003</v>
      </c>
    </row>
    <row r="119" spans="1:36" s="156" customFormat="1" ht="13.9">
      <c r="A119" s="137" t="s">
        <v>72</v>
      </c>
      <c r="B119" s="155" t="str">
        <f>VLOOKUP(A119,'CENTRO DE COSTOS'!A:D,4,FALSE)</f>
        <v>MIGUEL JULIÁN HERNÁNDEZ GUARÍN</v>
      </c>
      <c r="C119" s="155" t="str">
        <f>VLOOKUP(A119,'CENTRO DE COSTOS'!A:D,2,FALSE)</f>
        <v>0004-0008</v>
      </c>
      <c r="D119" s="136">
        <v>68001</v>
      </c>
      <c r="E119" s="136" t="s">
        <v>15961</v>
      </c>
      <c r="F119" s="165" t="s">
        <v>15962</v>
      </c>
      <c r="G119" s="157">
        <v>45819</v>
      </c>
      <c r="H119" s="142">
        <v>45824</v>
      </c>
      <c r="I119" s="157">
        <v>45819</v>
      </c>
      <c r="J119" s="157">
        <v>45821</v>
      </c>
      <c r="K119" s="157">
        <v>45821</v>
      </c>
      <c r="L119" s="138" t="s">
        <v>180</v>
      </c>
      <c r="M119" s="137" t="s">
        <v>72</v>
      </c>
      <c r="N119" s="138" t="s">
        <v>15963</v>
      </c>
      <c r="O119" s="138">
        <v>89343244</v>
      </c>
      <c r="P119" s="140" t="s">
        <v>165</v>
      </c>
      <c r="Q119" s="146" t="s">
        <v>166</v>
      </c>
      <c r="R119" s="159" t="s">
        <v>167</v>
      </c>
      <c r="S119" s="137">
        <v>9999</v>
      </c>
      <c r="T119" s="166" t="s">
        <v>15378</v>
      </c>
      <c r="U119" s="145" t="s">
        <v>169</v>
      </c>
      <c r="V119" s="137" t="s">
        <v>15964</v>
      </c>
      <c r="W119" s="136" t="s">
        <v>1886</v>
      </c>
      <c r="X119" s="136" t="s">
        <v>15965</v>
      </c>
      <c r="Y119" s="160">
        <v>930543</v>
      </c>
      <c r="Z119" s="136" t="s">
        <v>173</v>
      </c>
      <c r="AA119" s="136">
        <v>789516</v>
      </c>
      <c r="AB119" s="136" t="s">
        <v>173</v>
      </c>
      <c r="AC119" s="136" t="s">
        <v>15381</v>
      </c>
      <c r="AD119" s="137" t="s">
        <v>25</v>
      </c>
      <c r="AE119" s="143" t="s">
        <v>189</v>
      </c>
      <c r="AF119" s="143" t="s">
        <v>177</v>
      </c>
      <c r="AG119" s="136">
        <v>3675</v>
      </c>
      <c r="AH119" s="136">
        <v>1</v>
      </c>
      <c r="AI119" s="167">
        <f>IF(AD119="TIPO I",'BASE LIQUIDACION REDEBAN 2025'!$B$2,IF(AD119="TIPO II",'BASE LIQUIDACION REDEBAN 2025'!$B$3,IF(AD119="TIPO III",'BASE LIQUIDACION REDEBAN 2025'!$B$4,IF(AD119="TIPO IV",'BASE LIQUIDACION REDEBAN 2025'!$B$5,IF(AE119="AEREO",'BASE LIQUIDACION REDEBAN 2025'!$B$6,'BASE LIQUIDACION REDEBAN 2025'!$B$5)))))</f>
        <v>75096.394270399993</v>
      </c>
      <c r="AJ119" s="168">
        <f t="shared" si="2"/>
        <v>75096.394270399993</v>
      </c>
    </row>
    <row r="120" spans="1:36" s="156" customFormat="1" ht="13.9">
      <c r="A120" s="137" t="s">
        <v>68</v>
      </c>
      <c r="B120" s="155" t="str">
        <f>VLOOKUP(A120,'CENTRO DE COSTOS'!A:D,4,FALSE)</f>
        <v>WILLIAM ASDRUBAL ROZO ROZO</v>
      </c>
      <c r="C120" s="155" t="str">
        <f>VLOOKUP(A120,'CENTRO DE COSTOS'!A:D,2,FALSE)</f>
        <v>0004-0004</v>
      </c>
      <c r="D120" s="136">
        <v>25286</v>
      </c>
      <c r="E120" s="136" t="s">
        <v>15966</v>
      </c>
      <c r="F120" s="165" t="s">
        <v>15967</v>
      </c>
      <c r="G120" s="157">
        <v>45819</v>
      </c>
      <c r="H120" s="142">
        <v>45824</v>
      </c>
      <c r="I120" s="157">
        <v>45819</v>
      </c>
      <c r="J120" s="157">
        <v>45821</v>
      </c>
      <c r="K120" s="157">
        <v>45821</v>
      </c>
      <c r="L120" s="138" t="s">
        <v>298</v>
      </c>
      <c r="M120" s="137" t="s">
        <v>1667</v>
      </c>
      <c r="N120" s="138" t="s">
        <v>15968</v>
      </c>
      <c r="O120" s="138">
        <v>14862668</v>
      </c>
      <c r="P120" s="140" t="s">
        <v>717</v>
      </c>
      <c r="Q120" s="146" t="s">
        <v>166</v>
      </c>
      <c r="R120" s="159" t="s">
        <v>167</v>
      </c>
      <c r="S120" s="137">
        <v>9999</v>
      </c>
      <c r="T120" s="166" t="s">
        <v>15378</v>
      </c>
      <c r="U120" s="145" t="s">
        <v>169</v>
      </c>
      <c r="V120" s="137" t="s">
        <v>15969</v>
      </c>
      <c r="W120" s="136" t="s">
        <v>397</v>
      </c>
      <c r="X120" s="136" t="s">
        <v>15970</v>
      </c>
      <c r="Y120" s="160">
        <v>264291</v>
      </c>
      <c r="Z120" s="136" t="s">
        <v>173</v>
      </c>
      <c r="AA120" s="136">
        <v>1238905</v>
      </c>
      <c r="AB120" s="136" t="s">
        <v>173</v>
      </c>
      <c r="AC120" s="136" t="s">
        <v>15381</v>
      </c>
      <c r="AD120" s="137" t="s">
        <v>28</v>
      </c>
      <c r="AE120" s="143" t="s">
        <v>189</v>
      </c>
      <c r="AF120" s="143" t="s">
        <v>177</v>
      </c>
      <c r="AG120" s="136">
        <v>1315</v>
      </c>
      <c r="AH120" s="136">
        <v>1</v>
      </c>
      <c r="AI120" s="167">
        <f>IF(AD120="TIPO I",'BASE LIQUIDACION REDEBAN 2025'!$B$2,IF(AD120="TIPO II",'BASE LIQUIDACION REDEBAN 2025'!$B$3,IF(AD120="TIPO III",'BASE LIQUIDACION REDEBAN 2025'!$B$4,IF(AD120="TIPO IV",'BASE LIQUIDACION REDEBAN 2025'!$B$5,IF(AE120="AEREO",'BASE LIQUIDACION REDEBAN 2025'!$B$6,'BASE LIQUIDACION REDEBAN 2025'!$B$5)))))</f>
        <v>163813.69572160003</v>
      </c>
      <c r="AJ120" s="168">
        <f t="shared" si="2"/>
        <v>163813.69572160003</v>
      </c>
    </row>
    <row r="121" spans="1:36" s="156" customFormat="1" ht="13.9">
      <c r="A121" s="137" t="s">
        <v>68</v>
      </c>
      <c r="B121" s="155" t="str">
        <f>VLOOKUP(A121,'CENTRO DE COSTOS'!A:D,4,FALSE)</f>
        <v>WILLIAM ASDRUBAL ROZO ROZO</v>
      </c>
      <c r="C121" s="155" t="str">
        <f>VLOOKUP(A121,'CENTRO DE COSTOS'!A:D,2,FALSE)</f>
        <v>0004-0004</v>
      </c>
      <c r="D121" s="136">
        <v>25754</v>
      </c>
      <c r="E121" s="136" t="s">
        <v>15971</v>
      </c>
      <c r="F121" s="165" t="s">
        <v>15972</v>
      </c>
      <c r="G121" s="157">
        <v>45819</v>
      </c>
      <c r="H121" s="142">
        <v>45824</v>
      </c>
      <c r="I121" s="157">
        <v>45819</v>
      </c>
      <c r="J121" s="157">
        <v>45821</v>
      </c>
      <c r="K121" s="157">
        <v>45821</v>
      </c>
      <c r="L121" s="138" t="s">
        <v>298</v>
      </c>
      <c r="M121" s="137" t="s">
        <v>457</v>
      </c>
      <c r="N121" s="138" t="s">
        <v>15973</v>
      </c>
      <c r="O121" s="138">
        <v>89102335</v>
      </c>
      <c r="P121" s="140" t="s">
        <v>165</v>
      </c>
      <c r="Q121" s="146" t="s">
        <v>166</v>
      </c>
      <c r="R121" s="159" t="s">
        <v>167</v>
      </c>
      <c r="S121" s="137">
        <v>9999</v>
      </c>
      <c r="T121" s="166" t="s">
        <v>15378</v>
      </c>
      <c r="U121" s="145" t="s">
        <v>169</v>
      </c>
      <c r="V121" s="137" t="s">
        <v>15974</v>
      </c>
      <c r="W121" s="136" t="s">
        <v>778</v>
      </c>
      <c r="X121" s="136" t="s">
        <v>15975</v>
      </c>
      <c r="Y121" s="160">
        <v>296940</v>
      </c>
      <c r="Z121" s="136" t="s">
        <v>173</v>
      </c>
      <c r="AA121" s="136">
        <v>789477</v>
      </c>
      <c r="AB121" s="136" t="s">
        <v>173</v>
      </c>
      <c r="AC121" s="136" t="s">
        <v>15381</v>
      </c>
      <c r="AD121" s="137" t="s">
        <v>25</v>
      </c>
      <c r="AE121" s="143" t="s">
        <v>189</v>
      </c>
      <c r="AF121" s="143" t="s">
        <v>177</v>
      </c>
      <c r="AG121" s="136">
        <v>5413</v>
      </c>
      <c r="AH121" s="136">
        <v>1</v>
      </c>
      <c r="AI121" s="167">
        <f>IF(AD121="TIPO I",'BASE LIQUIDACION REDEBAN 2025'!$B$2,IF(AD121="TIPO II",'BASE LIQUIDACION REDEBAN 2025'!$B$3,IF(AD121="TIPO III",'BASE LIQUIDACION REDEBAN 2025'!$B$4,IF(AD121="TIPO IV",'BASE LIQUIDACION REDEBAN 2025'!$B$5,IF(AE121="AEREO",'BASE LIQUIDACION REDEBAN 2025'!$B$6,'BASE LIQUIDACION REDEBAN 2025'!$B$5)))))</f>
        <v>75096.394270399993</v>
      </c>
      <c r="AJ121" s="168">
        <f t="shared" si="2"/>
        <v>75096.394270399993</v>
      </c>
    </row>
    <row r="122" spans="1:36" s="156" customFormat="1" ht="13.9">
      <c r="A122" s="137" t="s">
        <v>68</v>
      </c>
      <c r="B122" s="155" t="str">
        <f>VLOOKUP(A122,'CENTRO DE COSTOS'!A:D,4,FALSE)</f>
        <v>WILLIAM ASDRUBAL ROZO ROZO</v>
      </c>
      <c r="C122" s="155" t="str">
        <f>VLOOKUP(A122,'CENTRO DE COSTOS'!A:D,2,FALSE)</f>
        <v>0004-0004</v>
      </c>
      <c r="D122" s="136">
        <v>11001</v>
      </c>
      <c r="E122" s="136" t="s">
        <v>15976</v>
      </c>
      <c r="F122" s="165" t="s">
        <v>15977</v>
      </c>
      <c r="G122" s="157">
        <v>45819</v>
      </c>
      <c r="H122" s="142">
        <v>45824</v>
      </c>
      <c r="I122" s="157">
        <v>45819</v>
      </c>
      <c r="J122" s="157">
        <v>45821</v>
      </c>
      <c r="K122" s="157">
        <v>45821</v>
      </c>
      <c r="L122" s="138" t="s">
        <v>298</v>
      </c>
      <c r="M122" s="137" t="s">
        <v>68</v>
      </c>
      <c r="N122" s="138" t="s">
        <v>15978</v>
      </c>
      <c r="O122" s="138">
        <v>89253921</v>
      </c>
      <c r="P122" s="140" t="s">
        <v>165</v>
      </c>
      <c r="Q122" s="146" t="s">
        <v>166</v>
      </c>
      <c r="R122" s="159" t="s">
        <v>167</v>
      </c>
      <c r="S122" s="137">
        <v>9999</v>
      </c>
      <c r="T122" s="166" t="s">
        <v>15378</v>
      </c>
      <c r="U122" s="145" t="s">
        <v>169</v>
      </c>
      <c r="V122" s="137" t="s">
        <v>15979</v>
      </c>
      <c r="W122" s="136" t="s">
        <v>656</v>
      </c>
      <c r="X122" s="136" t="s">
        <v>15980</v>
      </c>
      <c r="Y122" s="160">
        <v>1042188</v>
      </c>
      <c r="Z122" s="136" t="s">
        <v>173</v>
      </c>
      <c r="AA122" s="136">
        <v>1238886</v>
      </c>
      <c r="AB122" s="136" t="s">
        <v>173</v>
      </c>
      <c r="AC122" s="136" t="s">
        <v>15381</v>
      </c>
      <c r="AD122" s="137" t="s">
        <v>25</v>
      </c>
      <c r="AE122" s="143" t="s">
        <v>189</v>
      </c>
      <c r="AF122" s="143" t="s">
        <v>177</v>
      </c>
      <c r="AG122" s="136">
        <v>5383</v>
      </c>
      <c r="AH122" s="136">
        <v>1</v>
      </c>
      <c r="AI122" s="167">
        <f>IF(AD122="TIPO I",'BASE LIQUIDACION REDEBAN 2025'!$B$2,IF(AD122="TIPO II",'BASE LIQUIDACION REDEBAN 2025'!$B$3,IF(AD122="TIPO III",'BASE LIQUIDACION REDEBAN 2025'!$B$4,IF(AD122="TIPO IV",'BASE LIQUIDACION REDEBAN 2025'!$B$5,IF(AE122="AEREO",'BASE LIQUIDACION REDEBAN 2025'!$B$6,'BASE LIQUIDACION REDEBAN 2025'!$B$5)))))</f>
        <v>75096.394270399993</v>
      </c>
      <c r="AJ122" s="168">
        <f t="shared" si="2"/>
        <v>75096.394270399993</v>
      </c>
    </row>
    <row r="123" spans="1:36" s="156" customFormat="1" ht="13.9">
      <c r="A123" s="137" t="s">
        <v>81</v>
      </c>
      <c r="B123" s="155" t="str">
        <f>VLOOKUP(A123,'CENTRO DE COSTOS'!A:D,4,FALSE)</f>
        <v>MIGUEL JULIÁN HERNÁNDEZ GUARÍN</v>
      </c>
      <c r="C123" s="155" t="str">
        <f>VLOOKUP(A123,'CENTRO DE COSTOS'!A:D,2,FALSE)</f>
        <v>0004-0008</v>
      </c>
      <c r="D123" s="136">
        <v>54405</v>
      </c>
      <c r="E123" s="136" t="s">
        <v>15981</v>
      </c>
      <c r="F123" s="165" t="s">
        <v>15982</v>
      </c>
      <c r="G123" s="157">
        <v>45819</v>
      </c>
      <c r="H123" s="142">
        <v>45824</v>
      </c>
      <c r="I123" s="157">
        <v>45819</v>
      </c>
      <c r="J123" s="157">
        <v>45821</v>
      </c>
      <c r="K123" s="157">
        <v>45821</v>
      </c>
      <c r="L123" s="138" t="s">
        <v>408</v>
      </c>
      <c r="M123" s="137" t="s">
        <v>3209</v>
      </c>
      <c r="N123" s="138" t="s">
        <v>15983</v>
      </c>
      <c r="O123" s="138">
        <v>89195330</v>
      </c>
      <c r="P123" s="140" t="s">
        <v>165</v>
      </c>
      <c r="Q123" s="146" t="s">
        <v>166</v>
      </c>
      <c r="R123" s="159" t="s">
        <v>167</v>
      </c>
      <c r="S123" s="137">
        <v>9999</v>
      </c>
      <c r="T123" s="166" t="s">
        <v>15378</v>
      </c>
      <c r="U123" s="145" t="s">
        <v>169</v>
      </c>
      <c r="V123" s="137" t="s">
        <v>15984</v>
      </c>
      <c r="W123" s="136" t="s">
        <v>513</v>
      </c>
      <c r="X123" s="136" t="s">
        <v>15985</v>
      </c>
      <c r="Y123" s="160">
        <v>256677</v>
      </c>
      <c r="Z123" s="136" t="s">
        <v>173</v>
      </c>
      <c r="AA123" s="136">
        <v>1178764</v>
      </c>
      <c r="AB123" s="136" t="s">
        <v>173</v>
      </c>
      <c r="AC123" s="136" t="s">
        <v>15381</v>
      </c>
      <c r="AD123" s="137" t="s">
        <v>25</v>
      </c>
      <c r="AE123" s="143" t="s">
        <v>189</v>
      </c>
      <c r="AF123" s="143" t="s">
        <v>177</v>
      </c>
      <c r="AG123" s="136">
        <v>9411</v>
      </c>
      <c r="AH123" s="136">
        <v>1</v>
      </c>
      <c r="AI123" s="167">
        <f>IF(AD123="TIPO I",'BASE LIQUIDACION REDEBAN 2025'!$B$2,IF(AD123="TIPO II",'BASE LIQUIDACION REDEBAN 2025'!$B$3,IF(AD123="TIPO III",'BASE LIQUIDACION REDEBAN 2025'!$B$4,IF(AD123="TIPO IV",'BASE LIQUIDACION REDEBAN 2025'!$B$5,IF(AE123="AEREO",'BASE LIQUIDACION REDEBAN 2025'!$B$6,'BASE LIQUIDACION REDEBAN 2025'!$B$5)))))</f>
        <v>75096.394270399993</v>
      </c>
      <c r="AJ123" s="168">
        <f t="shared" si="2"/>
        <v>75096.394270399993</v>
      </c>
    </row>
    <row r="124" spans="1:36" s="156" customFormat="1" ht="13.9">
      <c r="A124" s="137" t="s">
        <v>96</v>
      </c>
      <c r="B124" s="155" t="str">
        <f>VLOOKUP(A124,'CENTRO DE COSTOS'!A:D,4,FALSE)</f>
        <v>JOSE MAURICIO HERNANDEZ ROJAS</v>
      </c>
      <c r="C124" s="155" t="str">
        <f>VLOOKUP(A124,'CENTRO DE COSTOS'!A:D,2,FALSE)</f>
        <v>0004-0001</v>
      </c>
      <c r="D124" s="136">
        <v>44430</v>
      </c>
      <c r="E124" s="136" t="s">
        <v>15986</v>
      </c>
      <c r="F124" s="165" t="s">
        <v>15987</v>
      </c>
      <c r="G124" s="157">
        <v>45819</v>
      </c>
      <c r="H124" s="142">
        <v>45824</v>
      </c>
      <c r="I124" s="157">
        <v>45819</v>
      </c>
      <c r="J124" s="157">
        <v>45821</v>
      </c>
      <c r="K124" s="157">
        <v>45821</v>
      </c>
      <c r="L124" s="138" t="s">
        <v>566</v>
      </c>
      <c r="M124" s="137" t="s">
        <v>5517</v>
      </c>
      <c r="N124" s="138" t="s">
        <v>15988</v>
      </c>
      <c r="O124" s="138">
        <v>89322846</v>
      </c>
      <c r="P124" s="140" t="s">
        <v>165</v>
      </c>
      <c r="Q124" s="146" t="s">
        <v>166</v>
      </c>
      <c r="R124" s="159" t="s">
        <v>167</v>
      </c>
      <c r="S124" s="137">
        <v>9999</v>
      </c>
      <c r="T124" s="166" t="s">
        <v>15378</v>
      </c>
      <c r="U124" s="145" t="s">
        <v>169</v>
      </c>
      <c r="V124" s="137" t="s">
        <v>15989</v>
      </c>
      <c r="W124" s="136" t="s">
        <v>15990</v>
      </c>
      <c r="X124" s="136" t="s">
        <v>15991</v>
      </c>
      <c r="Y124" s="160">
        <v>772287</v>
      </c>
      <c r="Z124" s="136" t="s">
        <v>173</v>
      </c>
      <c r="AA124" s="136">
        <v>1217214</v>
      </c>
      <c r="AB124" s="136" t="s">
        <v>173</v>
      </c>
      <c r="AC124" s="136" t="s">
        <v>15381</v>
      </c>
      <c r="AD124" s="137" t="s">
        <v>32</v>
      </c>
      <c r="AE124" s="143" t="s">
        <v>189</v>
      </c>
      <c r="AF124" s="143" t="s">
        <v>177</v>
      </c>
      <c r="AG124" s="136">
        <v>6819</v>
      </c>
      <c r="AH124" s="136">
        <v>1</v>
      </c>
      <c r="AI124" s="167">
        <f>IF(AD124="TIPO I",'BASE LIQUIDACION REDEBAN 2025'!$B$2,IF(AD124="TIPO II",'BASE LIQUIDACION REDEBAN 2025'!$B$3,IF(AD124="TIPO III",'BASE LIQUIDACION REDEBAN 2025'!$B$4,IF(AD124="TIPO IV",'BASE LIQUIDACION REDEBAN 2025'!$B$5,IF(AE124="AEREO",'BASE LIQUIDACION REDEBAN 2025'!$B$6,'BASE LIQUIDACION REDEBAN 2025'!$B$5)))))</f>
        <v>504832.64687880001</v>
      </c>
      <c r="AJ124" s="168">
        <f t="shared" si="2"/>
        <v>504832.64687880001</v>
      </c>
    </row>
    <row r="125" spans="1:36" s="156" customFormat="1" ht="13.9">
      <c r="A125" s="137" t="s">
        <v>91</v>
      </c>
      <c r="B125" s="155" t="str">
        <f>VLOOKUP(A125,'CENTRO DE COSTOS'!A:D,4,FALSE)</f>
        <v>JOSE MAURICIO HERNANDEZ ROJAS</v>
      </c>
      <c r="C125" s="155" t="str">
        <f>VLOOKUP(A125,'CENTRO DE COSTOS'!A:D,2,FALSE)</f>
        <v>0004-0001</v>
      </c>
      <c r="D125" s="136">
        <v>23815</v>
      </c>
      <c r="E125" s="136" t="s">
        <v>15992</v>
      </c>
      <c r="F125" s="165" t="s">
        <v>15993</v>
      </c>
      <c r="G125" s="157">
        <v>45819</v>
      </c>
      <c r="H125" s="142">
        <v>45824</v>
      </c>
      <c r="I125" s="157">
        <v>45819</v>
      </c>
      <c r="J125" s="157">
        <v>45821</v>
      </c>
      <c r="K125" s="157">
        <v>45821</v>
      </c>
      <c r="L125" s="138" t="s">
        <v>612</v>
      </c>
      <c r="M125" s="137" t="s">
        <v>9552</v>
      </c>
      <c r="N125" s="138" t="s">
        <v>15994</v>
      </c>
      <c r="O125" s="138">
        <v>88017759</v>
      </c>
      <c r="P125" s="140" t="s">
        <v>165</v>
      </c>
      <c r="Q125" s="146" t="s">
        <v>166</v>
      </c>
      <c r="R125" s="159" t="s">
        <v>167</v>
      </c>
      <c r="S125" s="137">
        <v>9999</v>
      </c>
      <c r="T125" s="166" t="s">
        <v>15378</v>
      </c>
      <c r="U125" s="145" t="s">
        <v>169</v>
      </c>
      <c r="V125" s="137" t="s">
        <v>15995</v>
      </c>
      <c r="W125" s="136" t="s">
        <v>1394</v>
      </c>
      <c r="X125" s="136" t="s">
        <v>15996</v>
      </c>
      <c r="Y125" s="160">
        <v>263457</v>
      </c>
      <c r="Z125" s="136" t="s">
        <v>173</v>
      </c>
      <c r="AA125" s="136">
        <v>863876</v>
      </c>
      <c r="AB125" s="136" t="s">
        <v>173</v>
      </c>
      <c r="AC125" s="136" t="s">
        <v>15381</v>
      </c>
      <c r="AD125" s="137" t="s">
        <v>30</v>
      </c>
      <c r="AE125" s="143" t="s">
        <v>189</v>
      </c>
      <c r="AF125" s="143" t="s">
        <v>177</v>
      </c>
      <c r="AG125" s="136">
        <v>8032</v>
      </c>
      <c r="AH125" s="136">
        <v>1</v>
      </c>
      <c r="AI125" s="167">
        <f>IF(AD125="TIPO I",'BASE LIQUIDACION REDEBAN 2025'!$B$2,IF(AD125="TIPO II",'BASE LIQUIDACION REDEBAN 2025'!$B$3,IF(AD125="TIPO III",'BASE LIQUIDACION REDEBAN 2025'!$B$4,IF(AD125="TIPO IV",'BASE LIQUIDACION REDEBAN 2025'!$B$5,IF(AE125="AEREO",'BASE LIQUIDACION REDEBAN 2025'!$B$6,'BASE LIQUIDACION REDEBAN 2025'!$B$5)))))</f>
        <v>275728.78077800001</v>
      </c>
      <c r="AJ125" s="168">
        <f t="shared" si="2"/>
        <v>275728.78077800001</v>
      </c>
    </row>
    <row r="126" spans="1:36" s="156" customFormat="1" ht="13.9">
      <c r="A126" s="137" t="s">
        <v>68</v>
      </c>
      <c r="B126" s="155" t="str">
        <f>VLOOKUP(A126,'CENTRO DE COSTOS'!A:D,4,FALSE)</f>
        <v>WILLIAM ASDRUBAL ROZO ROZO</v>
      </c>
      <c r="C126" s="155" t="str">
        <f>VLOOKUP(A126,'CENTRO DE COSTOS'!A:D,2,FALSE)</f>
        <v>0004-0004</v>
      </c>
      <c r="D126" s="136">
        <v>25754</v>
      </c>
      <c r="E126" s="136" t="s">
        <v>15997</v>
      </c>
      <c r="F126" s="165" t="s">
        <v>15998</v>
      </c>
      <c r="G126" s="157">
        <v>45819</v>
      </c>
      <c r="H126" s="142">
        <v>45824</v>
      </c>
      <c r="I126" s="157">
        <v>45819</v>
      </c>
      <c r="J126" s="157">
        <v>45821</v>
      </c>
      <c r="K126" s="157">
        <v>45821</v>
      </c>
      <c r="L126" s="138" t="s">
        <v>298</v>
      </c>
      <c r="M126" s="137" t="s">
        <v>457</v>
      </c>
      <c r="N126" s="138" t="s">
        <v>15999</v>
      </c>
      <c r="O126" s="138">
        <v>89250468</v>
      </c>
      <c r="P126" s="140" t="s">
        <v>165</v>
      </c>
      <c r="Q126" s="146" t="s">
        <v>166</v>
      </c>
      <c r="R126" s="159" t="s">
        <v>167</v>
      </c>
      <c r="S126" s="137">
        <v>9999</v>
      </c>
      <c r="T126" s="166" t="s">
        <v>15378</v>
      </c>
      <c r="U126" s="145" t="s">
        <v>169</v>
      </c>
      <c r="V126" s="137" t="s">
        <v>16000</v>
      </c>
      <c r="W126" s="136" t="s">
        <v>778</v>
      </c>
      <c r="X126" s="136" t="s">
        <v>16001</v>
      </c>
      <c r="Y126" s="160">
        <v>517748</v>
      </c>
      <c r="Z126" s="136" t="s">
        <v>173</v>
      </c>
      <c r="AA126" s="136">
        <v>1238851</v>
      </c>
      <c r="AB126" s="136" t="s">
        <v>173</v>
      </c>
      <c r="AC126" s="136" t="s">
        <v>15381</v>
      </c>
      <c r="AD126" s="137" t="s">
        <v>25</v>
      </c>
      <c r="AE126" s="143" t="s">
        <v>189</v>
      </c>
      <c r="AF126" s="143" t="s">
        <v>177</v>
      </c>
      <c r="AG126" s="136">
        <v>7180</v>
      </c>
      <c r="AH126" s="136">
        <v>1</v>
      </c>
      <c r="AI126" s="167">
        <f>IF(AD126="TIPO I",'BASE LIQUIDACION REDEBAN 2025'!$B$2,IF(AD126="TIPO II",'BASE LIQUIDACION REDEBAN 2025'!$B$3,IF(AD126="TIPO III",'BASE LIQUIDACION REDEBAN 2025'!$B$4,IF(AD126="TIPO IV",'BASE LIQUIDACION REDEBAN 2025'!$B$5,IF(AE126="AEREO",'BASE LIQUIDACION REDEBAN 2025'!$B$6,'BASE LIQUIDACION REDEBAN 2025'!$B$5)))))</f>
        <v>75096.394270399993</v>
      </c>
      <c r="AJ126" s="168">
        <f t="shared" si="2"/>
        <v>75096.394270399993</v>
      </c>
    </row>
    <row r="127" spans="1:36" s="156" customFormat="1" ht="13.9">
      <c r="A127" s="137" t="s">
        <v>68</v>
      </c>
      <c r="B127" s="155" t="str">
        <f>VLOOKUP(A127,'CENTRO DE COSTOS'!A:D,4,FALSE)</f>
        <v>WILLIAM ASDRUBAL ROZO ROZO</v>
      </c>
      <c r="C127" s="155" t="str">
        <f>VLOOKUP(A127,'CENTRO DE COSTOS'!A:D,2,FALSE)</f>
        <v>0004-0004</v>
      </c>
      <c r="D127" s="136">
        <v>25040</v>
      </c>
      <c r="E127" s="136" t="s">
        <v>16002</v>
      </c>
      <c r="F127" s="165" t="s">
        <v>16003</v>
      </c>
      <c r="G127" s="157">
        <v>45819</v>
      </c>
      <c r="H127" s="142">
        <v>45824</v>
      </c>
      <c r="I127" s="157">
        <v>45819</v>
      </c>
      <c r="J127" s="157">
        <v>45821</v>
      </c>
      <c r="K127" s="157">
        <v>45821</v>
      </c>
      <c r="L127" s="138" t="s">
        <v>298</v>
      </c>
      <c r="M127" s="137" t="s">
        <v>4517</v>
      </c>
      <c r="N127" s="138" t="s">
        <v>16004</v>
      </c>
      <c r="O127" s="138">
        <v>18841858</v>
      </c>
      <c r="P127" s="140" t="s">
        <v>165</v>
      </c>
      <c r="Q127" s="146" t="s">
        <v>166</v>
      </c>
      <c r="R127" s="159" t="s">
        <v>167</v>
      </c>
      <c r="S127" s="137">
        <v>9999</v>
      </c>
      <c r="T127" s="166" t="s">
        <v>15378</v>
      </c>
      <c r="U127" s="145" t="s">
        <v>169</v>
      </c>
      <c r="V127" s="137" t="s">
        <v>16005</v>
      </c>
      <c r="W127" s="136" t="s">
        <v>3413</v>
      </c>
      <c r="X127" s="136" t="s">
        <v>16006</v>
      </c>
      <c r="Y127" s="160">
        <v>161464</v>
      </c>
      <c r="Z127" s="136" t="s">
        <v>173</v>
      </c>
      <c r="AA127" s="136">
        <v>885314</v>
      </c>
      <c r="AB127" s="136" t="s">
        <v>173</v>
      </c>
      <c r="AC127" s="136" t="s">
        <v>15381</v>
      </c>
      <c r="AD127" s="137" t="s">
        <v>28</v>
      </c>
      <c r="AE127" s="143" t="s">
        <v>189</v>
      </c>
      <c r="AF127" s="143" t="s">
        <v>177</v>
      </c>
      <c r="AG127" s="136">
        <v>4894</v>
      </c>
      <c r="AH127" s="136">
        <v>1</v>
      </c>
      <c r="AI127" s="167">
        <f>IF(AD127="TIPO I",'BASE LIQUIDACION REDEBAN 2025'!$B$2,IF(AD127="TIPO II",'BASE LIQUIDACION REDEBAN 2025'!$B$3,IF(AD127="TIPO III",'BASE LIQUIDACION REDEBAN 2025'!$B$4,IF(AD127="TIPO IV",'BASE LIQUIDACION REDEBAN 2025'!$B$5,IF(AE127="AEREO",'BASE LIQUIDACION REDEBAN 2025'!$B$6,'BASE LIQUIDACION REDEBAN 2025'!$B$5)))))</f>
        <v>163813.69572160003</v>
      </c>
      <c r="AJ127" s="168">
        <f t="shared" si="2"/>
        <v>163813.69572160003</v>
      </c>
    </row>
    <row r="128" spans="1:36" s="156" customFormat="1" ht="13.9">
      <c r="A128" s="137" t="s">
        <v>68</v>
      </c>
      <c r="B128" s="155" t="str">
        <f>VLOOKUP(A128,'CENTRO DE COSTOS'!A:D,4,FALSE)</f>
        <v>WILLIAM ASDRUBAL ROZO ROZO</v>
      </c>
      <c r="C128" s="155" t="str">
        <f>VLOOKUP(A128,'CENTRO DE COSTOS'!A:D,2,FALSE)</f>
        <v>0004-0004</v>
      </c>
      <c r="D128" s="136">
        <v>11001</v>
      </c>
      <c r="E128" s="136" t="s">
        <v>16007</v>
      </c>
      <c r="F128" s="165" t="s">
        <v>16008</v>
      </c>
      <c r="G128" s="157">
        <v>45819</v>
      </c>
      <c r="H128" s="142">
        <v>45824</v>
      </c>
      <c r="I128" s="157">
        <v>45819</v>
      </c>
      <c r="J128" s="157">
        <v>45821</v>
      </c>
      <c r="K128" s="157">
        <v>45821</v>
      </c>
      <c r="L128" s="138" t="s">
        <v>298</v>
      </c>
      <c r="M128" s="137" t="s">
        <v>68</v>
      </c>
      <c r="N128" s="138" t="s">
        <v>16009</v>
      </c>
      <c r="O128" s="138">
        <v>24132417</v>
      </c>
      <c r="P128" s="140" t="s">
        <v>165</v>
      </c>
      <c r="Q128" s="146" t="s">
        <v>166</v>
      </c>
      <c r="R128" s="159" t="s">
        <v>167</v>
      </c>
      <c r="S128" s="137">
        <v>9999</v>
      </c>
      <c r="T128" s="166" t="s">
        <v>15378</v>
      </c>
      <c r="U128" s="145" t="s">
        <v>169</v>
      </c>
      <c r="V128" s="137" t="s">
        <v>16010</v>
      </c>
      <c r="W128" s="136" t="s">
        <v>608</v>
      </c>
      <c r="X128" s="136" t="s">
        <v>16011</v>
      </c>
      <c r="Y128" s="160">
        <v>244313</v>
      </c>
      <c r="Z128" s="136" t="s">
        <v>173</v>
      </c>
      <c r="AA128" s="136">
        <v>1238868</v>
      </c>
      <c r="AB128" s="136" t="s">
        <v>173</v>
      </c>
      <c r="AC128" s="136" t="s">
        <v>15381</v>
      </c>
      <c r="AD128" s="137" t="s">
        <v>25</v>
      </c>
      <c r="AE128" s="143" t="s">
        <v>189</v>
      </c>
      <c r="AF128" s="143" t="s">
        <v>177</v>
      </c>
      <c r="AG128" s="136">
        <v>5565</v>
      </c>
      <c r="AH128" s="136">
        <v>1</v>
      </c>
      <c r="AI128" s="167">
        <f>IF(AD128="TIPO I",'BASE LIQUIDACION REDEBAN 2025'!$B$2,IF(AD128="TIPO II",'BASE LIQUIDACION REDEBAN 2025'!$B$3,IF(AD128="TIPO III",'BASE LIQUIDACION REDEBAN 2025'!$B$4,IF(AD128="TIPO IV",'BASE LIQUIDACION REDEBAN 2025'!$B$5,IF(AE128="AEREO",'BASE LIQUIDACION REDEBAN 2025'!$B$6,'BASE LIQUIDACION REDEBAN 2025'!$B$5)))))</f>
        <v>75096.394270399993</v>
      </c>
      <c r="AJ128" s="168">
        <f t="shared" si="2"/>
        <v>75096.394270399993</v>
      </c>
    </row>
    <row r="129" spans="1:36" s="156" customFormat="1" ht="13.9">
      <c r="A129" s="137" t="s">
        <v>68</v>
      </c>
      <c r="B129" s="155" t="str">
        <f>VLOOKUP(A129,'CENTRO DE COSTOS'!A:D,4,FALSE)</f>
        <v>WILLIAM ASDRUBAL ROZO ROZO</v>
      </c>
      <c r="C129" s="155" t="str">
        <f>VLOOKUP(A129,'CENTRO DE COSTOS'!A:D,2,FALSE)</f>
        <v>0004-0004</v>
      </c>
      <c r="D129" s="136">
        <v>11001</v>
      </c>
      <c r="E129" s="136" t="s">
        <v>16012</v>
      </c>
      <c r="F129" s="165" t="s">
        <v>16013</v>
      </c>
      <c r="G129" s="157">
        <v>45819</v>
      </c>
      <c r="H129" s="142">
        <v>45824</v>
      </c>
      <c r="I129" s="157">
        <v>45819</v>
      </c>
      <c r="J129" s="157">
        <v>45821</v>
      </c>
      <c r="K129" s="157">
        <v>45821</v>
      </c>
      <c r="L129" s="138" t="s">
        <v>298</v>
      </c>
      <c r="M129" s="137" t="s">
        <v>68</v>
      </c>
      <c r="N129" s="138" t="s">
        <v>16014</v>
      </c>
      <c r="O129" s="138">
        <v>88043435</v>
      </c>
      <c r="P129" s="140" t="s">
        <v>165</v>
      </c>
      <c r="Q129" s="146" t="s">
        <v>166</v>
      </c>
      <c r="R129" s="159" t="s">
        <v>167</v>
      </c>
      <c r="S129" s="137">
        <v>9999</v>
      </c>
      <c r="T129" s="166" t="s">
        <v>15378</v>
      </c>
      <c r="U129" s="145" t="s">
        <v>169</v>
      </c>
      <c r="V129" s="137" t="s">
        <v>16015</v>
      </c>
      <c r="W129" s="136" t="s">
        <v>656</v>
      </c>
      <c r="X129" s="136" t="s">
        <v>16016</v>
      </c>
      <c r="Y129" s="160">
        <v>782115</v>
      </c>
      <c r="Z129" s="136" t="s">
        <v>173</v>
      </c>
      <c r="AA129" s="136">
        <v>1238846</v>
      </c>
      <c r="AB129" s="136" t="s">
        <v>173</v>
      </c>
      <c r="AC129" s="136" t="s">
        <v>15381</v>
      </c>
      <c r="AD129" s="137" t="s">
        <v>25</v>
      </c>
      <c r="AE129" s="143" t="s">
        <v>189</v>
      </c>
      <c r="AF129" s="143" t="s">
        <v>177</v>
      </c>
      <c r="AG129" s="136">
        <v>6197</v>
      </c>
      <c r="AH129" s="136">
        <v>1</v>
      </c>
      <c r="AI129" s="167">
        <f>IF(AD129="TIPO I",'BASE LIQUIDACION REDEBAN 2025'!$B$2,IF(AD129="TIPO II",'BASE LIQUIDACION REDEBAN 2025'!$B$3,IF(AD129="TIPO III",'BASE LIQUIDACION REDEBAN 2025'!$B$4,IF(AD129="TIPO IV",'BASE LIQUIDACION REDEBAN 2025'!$B$5,IF(AE129="AEREO",'BASE LIQUIDACION REDEBAN 2025'!$B$6,'BASE LIQUIDACION REDEBAN 2025'!$B$5)))))</f>
        <v>75096.394270399993</v>
      </c>
      <c r="AJ129" s="168">
        <f t="shared" si="2"/>
        <v>75096.394270399993</v>
      </c>
    </row>
    <row r="130" spans="1:36" s="156" customFormat="1" ht="13.9">
      <c r="A130" s="137" t="s">
        <v>86</v>
      </c>
      <c r="B130" s="155" t="str">
        <f>VLOOKUP(A130,'CENTRO DE COSTOS'!A:D,4,FALSE)</f>
        <v>KEVIN ALEXIS CORZO BUSTOS</v>
      </c>
      <c r="C130" s="155" t="str">
        <f>VLOOKUP(A130,'CENTRO DE COSTOS'!A:D,2,FALSE)</f>
        <v>0004-0007</v>
      </c>
      <c r="D130" s="136">
        <v>73236</v>
      </c>
      <c r="E130" s="136" t="s">
        <v>16017</v>
      </c>
      <c r="F130" s="165" t="s">
        <v>16018</v>
      </c>
      <c r="G130" s="157">
        <v>45819</v>
      </c>
      <c r="H130" s="142">
        <v>45824</v>
      </c>
      <c r="I130" s="157">
        <v>45819</v>
      </c>
      <c r="J130" s="157">
        <v>45821</v>
      </c>
      <c r="K130" s="157">
        <v>45821</v>
      </c>
      <c r="L130" s="138" t="s">
        <v>870</v>
      </c>
      <c r="M130" s="137" t="s">
        <v>15293</v>
      </c>
      <c r="N130" s="138" t="s">
        <v>16019</v>
      </c>
      <c r="O130" s="138">
        <v>13384680</v>
      </c>
      <c r="P130" s="140" t="s">
        <v>165</v>
      </c>
      <c r="Q130" s="146" t="s">
        <v>166</v>
      </c>
      <c r="R130" s="159" t="s">
        <v>167</v>
      </c>
      <c r="S130" s="137">
        <v>9999</v>
      </c>
      <c r="T130" s="166" t="s">
        <v>15378</v>
      </c>
      <c r="U130" s="145" t="s">
        <v>169</v>
      </c>
      <c r="V130" s="137" t="s">
        <v>16020</v>
      </c>
      <c r="W130" s="136" t="s">
        <v>726</v>
      </c>
      <c r="X130" s="136" t="s">
        <v>16021</v>
      </c>
      <c r="Y130" s="160">
        <v>715971</v>
      </c>
      <c r="Z130" s="136" t="s">
        <v>173</v>
      </c>
      <c r="AA130" s="136">
        <v>1138319</v>
      </c>
      <c r="AB130" s="136" t="s">
        <v>173</v>
      </c>
      <c r="AC130" s="136" t="s">
        <v>15381</v>
      </c>
      <c r="AD130" s="137" t="s">
        <v>32</v>
      </c>
      <c r="AE130" s="143" t="s">
        <v>189</v>
      </c>
      <c r="AF130" s="143" t="s">
        <v>177</v>
      </c>
      <c r="AG130" s="136">
        <v>6022</v>
      </c>
      <c r="AH130" s="136">
        <v>1</v>
      </c>
      <c r="AI130" s="167">
        <f>IF(AD130="TIPO I",'BASE LIQUIDACION REDEBAN 2025'!$B$2,IF(AD130="TIPO II",'BASE LIQUIDACION REDEBAN 2025'!$B$3,IF(AD130="TIPO III",'BASE LIQUIDACION REDEBAN 2025'!$B$4,IF(AD130="TIPO IV",'BASE LIQUIDACION REDEBAN 2025'!$B$5,IF(AE130="AEREO",'BASE LIQUIDACION REDEBAN 2025'!$B$6,'BASE LIQUIDACION REDEBAN 2025'!$B$5)))))</f>
        <v>504832.64687880001</v>
      </c>
      <c r="AJ130" s="168">
        <f t="shared" si="2"/>
        <v>504832.64687880001</v>
      </c>
    </row>
    <row r="131" spans="1:36" s="156" customFormat="1" ht="13.9">
      <c r="A131" s="137" t="s">
        <v>92</v>
      </c>
      <c r="B131" s="155" t="str">
        <f>VLOOKUP(A131,'CENTRO DE COSTOS'!A:D,4,FALSE)</f>
        <v>KEVIN ALEXIS CORZO BUSTOS</v>
      </c>
      <c r="C131" s="155" t="str">
        <f>VLOOKUP(A131,'CENTRO DE COSTOS'!A:D,2,FALSE)</f>
        <v>0004-0007</v>
      </c>
      <c r="D131" s="136">
        <v>41298</v>
      </c>
      <c r="E131" s="136" t="s">
        <v>16022</v>
      </c>
      <c r="F131" s="165" t="s">
        <v>16023</v>
      </c>
      <c r="G131" s="157">
        <v>45820</v>
      </c>
      <c r="H131" s="142">
        <v>45825</v>
      </c>
      <c r="I131" s="157">
        <v>45820</v>
      </c>
      <c r="J131" s="157">
        <v>45824</v>
      </c>
      <c r="K131" s="157">
        <v>45824</v>
      </c>
      <c r="L131" s="138" t="s">
        <v>256</v>
      </c>
      <c r="M131" s="137" t="s">
        <v>2100</v>
      </c>
      <c r="N131" s="138" t="s">
        <v>16024</v>
      </c>
      <c r="O131" s="138">
        <v>89156404</v>
      </c>
      <c r="P131" s="140" t="s">
        <v>165</v>
      </c>
      <c r="Q131" s="146" t="s">
        <v>166</v>
      </c>
      <c r="R131" s="159" t="s">
        <v>167</v>
      </c>
      <c r="S131" s="137">
        <v>9999</v>
      </c>
      <c r="T131" s="166" t="s">
        <v>15378</v>
      </c>
      <c r="U131" s="145" t="s">
        <v>169</v>
      </c>
      <c r="V131" s="137" t="s">
        <v>16025</v>
      </c>
      <c r="W131" s="136" t="s">
        <v>726</v>
      </c>
      <c r="X131" s="136" t="s">
        <v>16026</v>
      </c>
      <c r="Y131" s="160">
        <v>701072</v>
      </c>
      <c r="Z131" s="136" t="s">
        <v>173</v>
      </c>
      <c r="AA131" s="136">
        <v>997377</v>
      </c>
      <c r="AB131" s="136" t="s">
        <v>173</v>
      </c>
      <c r="AC131" s="136" t="s">
        <v>15381</v>
      </c>
      <c r="AD131" s="137" t="s">
        <v>30</v>
      </c>
      <c r="AE131" s="143" t="s">
        <v>189</v>
      </c>
      <c r="AF131" s="143" t="s">
        <v>177</v>
      </c>
      <c r="AG131" s="136">
        <v>707</v>
      </c>
      <c r="AH131" s="136">
        <v>1</v>
      </c>
      <c r="AI131" s="167">
        <f>IF(AD131="TIPO I",'BASE LIQUIDACION REDEBAN 2025'!$B$2,IF(AD131="TIPO II",'BASE LIQUIDACION REDEBAN 2025'!$B$3,IF(AD131="TIPO III",'BASE LIQUIDACION REDEBAN 2025'!$B$4,IF(AD131="TIPO IV",'BASE LIQUIDACION REDEBAN 2025'!$B$5,IF(AE131="AEREO",'BASE LIQUIDACION REDEBAN 2025'!$B$6,'BASE LIQUIDACION REDEBAN 2025'!$B$5)))))</f>
        <v>275728.78077800001</v>
      </c>
      <c r="AJ131" s="168">
        <f t="shared" ref="AJ131:AJ194" si="3">AI131*AH131</f>
        <v>275728.78077800001</v>
      </c>
    </row>
    <row r="132" spans="1:36" s="156" customFormat="1" ht="13.9">
      <c r="A132" s="137" t="s">
        <v>97</v>
      </c>
      <c r="B132" s="155" t="str">
        <f>VLOOKUP(A132,'CENTRO DE COSTOS'!A:D,4,FALSE)</f>
        <v>JOSE MAURICIO HERNANDEZ ROJAS</v>
      </c>
      <c r="C132" s="155" t="str">
        <f>VLOOKUP(A132,'CENTRO DE COSTOS'!A:D,2,FALSE)</f>
        <v>0004-0001</v>
      </c>
      <c r="D132" s="136">
        <v>70820</v>
      </c>
      <c r="E132" s="136" t="s">
        <v>16027</v>
      </c>
      <c r="F132" s="165" t="s">
        <v>16028</v>
      </c>
      <c r="G132" s="157">
        <v>45820</v>
      </c>
      <c r="H132" s="142">
        <v>45825</v>
      </c>
      <c r="I132" s="157">
        <v>45820</v>
      </c>
      <c r="J132" s="157">
        <v>45825</v>
      </c>
      <c r="K132" s="157">
        <v>45825</v>
      </c>
      <c r="L132" s="138" t="s">
        <v>730</v>
      </c>
      <c r="M132" s="137" t="s">
        <v>15285</v>
      </c>
      <c r="N132" s="138" t="s">
        <v>16029</v>
      </c>
      <c r="O132" s="138">
        <v>18893313</v>
      </c>
      <c r="P132" s="140" t="s">
        <v>165</v>
      </c>
      <c r="Q132" s="146" t="s">
        <v>166</v>
      </c>
      <c r="R132" s="159" t="s">
        <v>167</v>
      </c>
      <c r="S132" s="137">
        <v>9999</v>
      </c>
      <c r="T132" s="166" t="s">
        <v>15378</v>
      </c>
      <c r="U132" s="145" t="s">
        <v>169</v>
      </c>
      <c r="V132" s="137" t="s">
        <v>16030</v>
      </c>
      <c r="W132" s="136" t="s">
        <v>733</v>
      </c>
      <c r="X132" s="136" t="s">
        <v>16031</v>
      </c>
      <c r="Y132" s="160">
        <v>236845</v>
      </c>
      <c r="Z132" s="136" t="s">
        <v>173</v>
      </c>
      <c r="AA132" s="136">
        <v>908306</v>
      </c>
      <c r="AB132" s="136" t="s">
        <v>173</v>
      </c>
      <c r="AC132" s="136" t="s">
        <v>15381</v>
      </c>
      <c r="AD132" s="137" t="s">
        <v>28</v>
      </c>
      <c r="AE132" s="143" t="s">
        <v>189</v>
      </c>
      <c r="AF132" s="143" t="s">
        <v>177</v>
      </c>
      <c r="AG132" s="136">
        <v>8191</v>
      </c>
      <c r="AH132" s="136">
        <v>1</v>
      </c>
      <c r="AI132" s="167">
        <f>IF(AD132="TIPO I",'BASE LIQUIDACION REDEBAN 2025'!$B$2,IF(AD132="TIPO II",'BASE LIQUIDACION REDEBAN 2025'!$B$3,IF(AD132="TIPO III",'BASE LIQUIDACION REDEBAN 2025'!$B$4,IF(AD132="TIPO IV",'BASE LIQUIDACION REDEBAN 2025'!$B$5,IF(AE132="AEREO",'BASE LIQUIDACION REDEBAN 2025'!$B$6,'BASE LIQUIDACION REDEBAN 2025'!$B$5)))))</f>
        <v>163813.69572160003</v>
      </c>
      <c r="AJ132" s="168">
        <f t="shared" si="3"/>
        <v>163813.69572160003</v>
      </c>
    </row>
    <row r="133" spans="1:36" s="156" customFormat="1" ht="13.9">
      <c r="A133" s="137" t="s">
        <v>72</v>
      </c>
      <c r="B133" s="155" t="str">
        <f>VLOOKUP(A133,'CENTRO DE COSTOS'!A:D,4,FALSE)</f>
        <v>MIGUEL JULIÁN HERNÁNDEZ GUARÍN</v>
      </c>
      <c r="C133" s="155" t="str">
        <f>VLOOKUP(A133,'CENTRO DE COSTOS'!A:D,2,FALSE)</f>
        <v>0004-0008</v>
      </c>
      <c r="D133" s="136">
        <v>68307</v>
      </c>
      <c r="E133" s="136" t="s">
        <v>16032</v>
      </c>
      <c r="F133" s="165" t="s">
        <v>16033</v>
      </c>
      <c r="G133" s="157">
        <v>45820</v>
      </c>
      <c r="H133" s="142">
        <v>45825</v>
      </c>
      <c r="I133" s="157">
        <v>45820</v>
      </c>
      <c r="J133" s="157">
        <v>45824</v>
      </c>
      <c r="K133" s="157">
        <v>45824</v>
      </c>
      <c r="L133" s="138" t="s">
        <v>180</v>
      </c>
      <c r="M133" s="137" t="s">
        <v>1617</v>
      </c>
      <c r="N133" s="138" t="s">
        <v>16034</v>
      </c>
      <c r="O133" s="138">
        <v>89302915</v>
      </c>
      <c r="P133" s="140" t="s">
        <v>165</v>
      </c>
      <c r="Q133" s="146" t="s">
        <v>166</v>
      </c>
      <c r="R133" s="159" t="s">
        <v>167</v>
      </c>
      <c r="S133" s="137">
        <v>9999</v>
      </c>
      <c r="T133" s="166" t="s">
        <v>15378</v>
      </c>
      <c r="U133" s="145" t="s">
        <v>169</v>
      </c>
      <c r="V133" s="137" t="s">
        <v>16035</v>
      </c>
      <c r="W133" s="136" t="s">
        <v>1886</v>
      </c>
      <c r="X133" s="136" t="s">
        <v>16036</v>
      </c>
      <c r="Y133" s="160">
        <v>868752</v>
      </c>
      <c r="Z133" s="136" t="s">
        <v>173</v>
      </c>
      <c r="AA133" s="136">
        <v>827570</v>
      </c>
      <c r="AB133" s="136" t="s">
        <v>173</v>
      </c>
      <c r="AC133" s="136" t="s">
        <v>15381</v>
      </c>
      <c r="AD133" s="137" t="s">
        <v>25</v>
      </c>
      <c r="AE133" s="143" t="s">
        <v>189</v>
      </c>
      <c r="AF133" s="143" t="s">
        <v>177</v>
      </c>
      <c r="AG133" s="136">
        <v>8680</v>
      </c>
      <c r="AH133" s="136">
        <v>1</v>
      </c>
      <c r="AI133" s="167">
        <f>IF(AD133="TIPO I",'BASE LIQUIDACION REDEBAN 2025'!$B$2,IF(AD133="TIPO II",'BASE LIQUIDACION REDEBAN 2025'!$B$3,IF(AD133="TIPO III",'BASE LIQUIDACION REDEBAN 2025'!$B$4,IF(AD133="TIPO IV",'BASE LIQUIDACION REDEBAN 2025'!$B$5,IF(AE133="AEREO",'BASE LIQUIDACION REDEBAN 2025'!$B$6,'BASE LIQUIDACION REDEBAN 2025'!$B$5)))))</f>
        <v>75096.394270399993</v>
      </c>
      <c r="AJ133" s="168">
        <f t="shared" si="3"/>
        <v>75096.394270399993</v>
      </c>
    </row>
    <row r="134" spans="1:36" s="156" customFormat="1" ht="13.9">
      <c r="A134" s="137" t="s">
        <v>72</v>
      </c>
      <c r="B134" s="155" t="str">
        <f>VLOOKUP(A134,'CENTRO DE COSTOS'!A:D,4,FALSE)</f>
        <v>MIGUEL JULIÁN HERNÁNDEZ GUARÍN</v>
      </c>
      <c r="C134" s="155" t="str">
        <f>VLOOKUP(A134,'CENTRO DE COSTOS'!A:D,2,FALSE)</f>
        <v>0004-0008</v>
      </c>
      <c r="D134" s="136">
        <v>68001</v>
      </c>
      <c r="E134" s="136" t="s">
        <v>16037</v>
      </c>
      <c r="F134" s="165" t="s">
        <v>16038</v>
      </c>
      <c r="G134" s="157">
        <v>45820</v>
      </c>
      <c r="H134" s="142">
        <v>45825</v>
      </c>
      <c r="I134" s="157">
        <v>45820</v>
      </c>
      <c r="J134" s="157">
        <v>45824</v>
      </c>
      <c r="K134" s="157">
        <v>45824</v>
      </c>
      <c r="L134" s="138" t="s">
        <v>180</v>
      </c>
      <c r="M134" s="137" t="s">
        <v>72</v>
      </c>
      <c r="N134" s="138" t="s">
        <v>16039</v>
      </c>
      <c r="O134" s="138">
        <v>89343851</v>
      </c>
      <c r="P134" s="140" t="s">
        <v>165</v>
      </c>
      <c r="Q134" s="146" t="s">
        <v>166</v>
      </c>
      <c r="R134" s="159" t="s">
        <v>167</v>
      </c>
      <c r="S134" s="137">
        <v>9999</v>
      </c>
      <c r="T134" s="166" t="s">
        <v>15378</v>
      </c>
      <c r="U134" s="145" t="s">
        <v>169</v>
      </c>
      <c r="V134" s="137" t="s">
        <v>16040</v>
      </c>
      <c r="W134" s="136" t="s">
        <v>404</v>
      </c>
      <c r="X134" s="136" t="s">
        <v>16041</v>
      </c>
      <c r="Y134" s="160">
        <v>760543</v>
      </c>
      <c r="Z134" s="136" t="s">
        <v>173</v>
      </c>
      <c r="AA134" s="136">
        <v>1103015</v>
      </c>
      <c r="AB134" s="136" t="s">
        <v>173</v>
      </c>
      <c r="AC134" s="136" t="s">
        <v>15381</v>
      </c>
      <c r="AD134" s="137" t="s">
        <v>25</v>
      </c>
      <c r="AE134" s="143" t="s">
        <v>189</v>
      </c>
      <c r="AF134" s="143" t="s">
        <v>177</v>
      </c>
      <c r="AG134" s="136">
        <v>7636</v>
      </c>
      <c r="AH134" s="136">
        <v>2</v>
      </c>
      <c r="AI134" s="167">
        <f>IF(AD134="TIPO I",'BASE LIQUIDACION REDEBAN 2025'!$B$2,IF(AD134="TIPO II",'BASE LIQUIDACION REDEBAN 2025'!$B$3,IF(AD134="TIPO III",'BASE LIQUIDACION REDEBAN 2025'!$B$4,IF(AD134="TIPO IV",'BASE LIQUIDACION REDEBAN 2025'!$B$5,IF(AE134="AEREO",'BASE LIQUIDACION REDEBAN 2025'!$B$6,'BASE LIQUIDACION REDEBAN 2025'!$B$5)))))</f>
        <v>75096.394270399993</v>
      </c>
      <c r="AJ134" s="168">
        <f t="shared" si="3"/>
        <v>150192.78854079999</v>
      </c>
    </row>
    <row r="135" spans="1:36" s="156" customFormat="1" ht="13.9">
      <c r="A135" s="137" t="s">
        <v>76</v>
      </c>
      <c r="B135" s="155" t="str">
        <f>VLOOKUP(A135,'CENTRO DE COSTOS'!A:D,4,FALSE)</f>
        <v>DIEGO FERNANDO HENAO CARDONA</v>
      </c>
      <c r="C135" s="155" t="str">
        <f>VLOOKUP(A135,'CENTRO DE COSTOS'!A:D,2,FALSE)</f>
        <v>0004-0003</v>
      </c>
      <c r="D135" s="136">
        <v>76248</v>
      </c>
      <c r="E135" s="136" t="s">
        <v>16042</v>
      </c>
      <c r="F135" s="165" t="s">
        <v>16043</v>
      </c>
      <c r="G135" s="157">
        <v>45820</v>
      </c>
      <c r="H135" s="142">
        <v>45825</v>
      </c>
      <c r="I135" s="157">
        <v>45820</v>
      </c>
      <c r="J135" s="157">
        <v>45825</v>
      </c>
      <c r="K135" s="157">
        <v>45825</v>
      </c>
      <c r="L135" s="138" t="s">
        <v>230</v>
      </c>
      <c r="M135" s="137" t="s">
        <v>2425</v>
      </c>
      <c r="N135" s="138" t="s">
        <v>16044</v>
      </c>
      <c r="O135" s="138">
        <v>13686498</v>
      </c>
      <c r="P135" s="140" t="s">
        <v>717</v>
      </c>
      <c r="Q135" s="146" t="s">
        <v>166</v>
      </c>
      <c r="R135" s="159" t="s">
        <v>167</v>
      </c>
      <c r="S135" s="137">
        <v>9999</v>
      </c>
      <c r="T135" s="166" t="s">
        <v>15378</v>
      </c>
      <c r="U135" s="145" t="s">
        <v>169</v>
      </c>
      <c r="V135" s="137" t="s">
        <v>16045</v>
      </c>
      <c r="W135" s="136" t="s">
        <v>219</v>
      </c>
      <c r="X135" s="136" t="s">
        <v>16046</v>
      </c>
      <c r="Y135" s="160">
        <v>1242452</v>
      </c>
      <c r="Z135" s="136">
        <v>762963</v>
      </c>
      <c r="AA135" s="136" t="s">
        <v>16047</v>
      </c>
      <c r="AB135" s="136" t="s">
        <v>173</v>
      </c>
      <c r="AC135" s="136" t="s">
        <v>15381</v>
      </c>
      <c r="AD135" s="137" t="s">
        <v>28</v>
      </c>
      <c r="AE135" s="143" t="s">
        <v>189</v>
      </c>
      <c r="AF135" s="143" t="s">
        <v>177</v>
      </c>
      <c r="AG135" s="136">
        <v>6431</v>
      </c>
      <c r="AH135" s="136">
        <v>1</v>
      </c>
      <c r="AI135" s="167">
        <f>IF(AD135="TIPO I",'BASE LIQUIDACION REDEBAN 2025'!$B$2,IF(AD135="TIPO II",'BASE LIQUIDACION REDEBAN 2025'!$B$3,IF(AD135="TIPO III",'BASE LIQUIDACION REDEBAN 2025'!$B$4,IF(AD135="TIPO IV",'BASE LIQUIDACION REDEBAN 2025'!$B$5,IF(AE135="AEREO",'BASE LIQUIDACION REDEBAN 2025'!$B$6,'BASE LIQUIDACION REDEBAN 2025'!$B$5)))))</f>
        <v>163813.69572160003</v>
      </c>
      <c r="AJ135" s="168">
        <f t="shared" si="3"/>
        <v>163813.69572160003</v>
      </c>
    </row>
    <row r="136" spans="1:36" s="156" customFormat="1" ht="13.9">
      <c r="A136" s="137" t="s">
        <v>90</v>
      </c>
      <c r="B136" s="155" t="str">
        <f>VLOOKUP(A136,'CENTRO DE COSTOS'!A:D,4,FALSE)</f>
        <v>JUAN SEBASTIÁN RÍOS CASTRILLÓN</v>
      </c>
      <c r="C136" s="155" t="str">
        <f>VLOOKUP(A136,'CENTRO DE COSTOS'!A:D,2,FALSE)</f>
        <v>0004-0005</v>
      </c>
      <c r="D136" s="136">
        <v>5756</v>
      </c>
      <c r="E136" s="136" t="s">
        <v>16048</v>
      </c>
      <c r="F136" s="165" t="s">
        <v>16049</v>
      </c>
      <c r="G136" s="157">
        <v>45820</v>
      </c>
      <c r="H136" s="142">
        <v>45825</v>
      </c>
      <c r="I136" s="157">
        <v>45820</v>
      </c>
      <c r="J136" s="157">
        <v>45825</v>
      </c>
      <c r="K136" s="157">
        <v>45825</v>
      </c>
      <c r="L136" s="138" t="s">
        <v>290</v>
      </c>
      <c r="M136" s="137" t="s">
        <v>549</v>
      </c>
      <c r="N136" s="138" t="s">
        <v>16050</v>
      </c>
      <c r="O136" s="138">
        <v>89346220</v>
      </c>
      <c r="P136" s="140" t="s">
        <v>165</v>
      </c>
      <c r="Q136" s="146" t="s">
        <v>166</v>
      </c>
      <c r="R136" s="159" t="s">
        <v>167</v>
      </c>
      <c r="S136" s="137">
        <v>9999</v>
      </c>
      <c r="T136" s="166" t="s">
        <v>15378</v>
      </c>
      <c r="U136" s="145" t="s">
        <v>169</v>
      </c>
      <c r="V136" s="137" t="s">
        <v>16051</v>
      </c>
      <c r="W136" s="136" t="s">
        <v>818</v>
      </c>
      <c r="X136" s="136" t="s">
        <v>16052</v>
      </c>
      <c r="Y136" s="160">
        <v>270617</v>
      </c>
      <c r="Z136" s="136" t="s">
        <v>173</v>
      </c>
      <c r="AA136" s="136">
        <v>1097346</v>
      </c>
      <c r="AB136" s="136" t="s">
        <v>173</v>
      </c>
      <c r="AC136" s="136" t="s">
        <v>15381</v>
      </c>
      <c r="AD136" s="137" t="s">
        <v>30</v>
      </c>
      <c r="AE136" s="143" t="s">
        <v>189</v>
      </c>
      <c r="AF136" s="143" t="s">
        <v>177</v>
      </c>
      <c r="AG136" s="136">
        <v>4712</v>
      </c>
      <c r="AH136" s="136">
        <v>1</v>
      </c>
      <c r="AI136" s="167">
        <f>IF(AD136="TIPO I",'BASE LIQUIDACION REDEBAN 2025'!$B$2,IF(AD136="TIPO II",'BASE LIQUIDACION REDEBAN 2025'!$B$3,IF(AD136="TIPO III",'BASE LIQUIDACION REDEBAN 2025'!$B$4,IF(AD136="TIPO IV",'BASE LIQUIDACION REDEBAN 2025'!$B$5,IF(AE136="AEREO",'BASE LIQUIDACION REDEBAN 2025'!$B$6,'BASE LIQUIDACION REDEBAN 2025'!$B$5)))))</f>
        <v>275728.78077800001</v>
      </c>
      <c r="AJ136" s="168">
        <f t="shared" si="3"/>
        <v>275728.78077800001</v>
      </c>
    </row>
    <row r="137" spans="1:36" s="156" customFormat="1" ht="13.9">
      <c r="A137" s="137" t="s">
        <v>98</v>
      </c>
      <c r="B137" s="155" t="str">
        <f>VLOOKUP(A137,'CENTRO DE COSTOS'!A:D,4,FALSE)</f>
        <v>MIGUEL JULIÁN HERNÁNDEZ GUARÍN</v>
      </c>
      <c r="C137" s="155" t="str">
        <f>VLOOKUP(A137,'CENTRO DE COSTOS'!A:D,2,FALSE)</f>
        <v>0004-0008</v>
      </c>
      <c r="D137" s="136">
        <v>68385</v>
      </c>
      <c r="E137" s="136" t="s">
        <v>16053</v>
      </c>
      <c r="F137" s="165" t="s">
        <v>16054</v>
      </c>
      <c r="G137" s="157">
        <v>45820</v>
      </c>
      <c r="H137" s="142">
        <v>45825</v>
      </c>
      <c r="I137" s="157">
        <v>45820</v>
      </c>
      <c r="J137" s="157">
        <v>45826</v>
      </c>
      <c r="K137" s="157">
        <v>45826</v>
      </c>
      <c r="L137" s="138" t="s">
        <v>180</v>
      </c>
      <c r="M137" s="137" t="s">
        <v>401</v>
      </c>
      <c r="N137" s="138" t="s">
        <v>16055</v>
      </c>
      <c r="O137" s="138">
        <v>89267820</v>
      </c>
      <c r="P137" s="140" t="s">
        <v>165</v>
      </c>
      <c r="Q137" s="146" t="s">
        <v>166</v>
      </c>
      <c r="R137" s="159" t="s">
        <v>167</v>
      </c>
      <c r="S137" s="137">
        <v>9999</v>
      </c>
      <c r="T137" s="166" t="s">
        <v>15378</v>
      </c>
      <c r="U137" s="145" t="s">
        <v>169</v>
      </c>
      <c r="V137" s="137" t="s">
        <v>16056</v>
      </c>
      <c r="W137" s="136" t="s">
        <v>866</v>
      </c>
      <c r="X137" s="136" t="s">
        <v>16057</v>
      </c>
      <c r="Y137" s="160">
        <v>1235217</v>
      </c>
      <c r="Z137" s="136" t="s">
        <v>16058</v>
      </c>
      <c r="AA137" s="136" t="s">
        <v>16059</v>
      </c>
      <c r="AB137" s="136" t="s">
        <v>173</v>
      </c>
      <c r="AC137" s="136" t="s">
        <v>15381</v>
      </c>
      <c r="AD137" s="137" t="s">
        <v>30</v>
      </c>
      <c r="AE137" s="143" t="s">
        <v>189</v>
      </c>
      <c r="AF137" s="143" t="s">
        <v>177</v>
      </c>
      <c r="AG137" s="136">
        <v>1058</v>
      </c>
      <c r="AH137" s="136">
        <v>2</v>
      </c>
      <c r="AI137" s="167">
        <f>IF(AD137="TIPO I",'BASE LIQUIDACION REDEBAN 2025'!$B$2,IF(AD137="TIPO II",'BASE LIQUIDACION REDEBAN 2025'!$B$3,IF(AD137="TIPO III",'BASE LIQUIDACION REDEBAN 2025'!$B$4,IF(AD137="TIPO IV",'BASE LIQUIDACION REDEBAN 2025'!$B$5,IF(AE137="AEREO",'BASE LIQUIDACION REDEBAN 2025'!$B$6,'BASE LIQUIDACION REDEBAN 2025'!$B$5)))))</f>
        <v>275728.78077800001</v>
      </c>
      <c r="AJ137" s="168">
        <f t="shared" si="3"/>
        <v>551457.56155600003</v>
      </c>
    </row>
    <row r="138" spans="1:36" s="156" customFormat="1" ht="13.9">
      <c r="A138" s="137" t="s">
        <v>72</v>
      </c>
      <c r="B138" s="155" t="str">
        <f>VLOOKUP(A138,'CENTRO DE COSTOS'!A:D,4,FALSE)</f>
        <v>MIGUEL JULIÁN HERNÁNDEZ GUARÍN</v>
      </c>
      <c r="C138" s="155" t="str">
        <f>VLOOKUP(A138,'CENTRO DE COSTOS'!A:D,2,FALSE)</f>
        <v>0004-0008</v>
      </c>
      <c r="D138" s="136">
        <v>68276</v>
      </c>
      <c r="E138" s="136" t="s">
        <v>16060</v>
      </c>
      <c r="F138" s="165" t="s">
        <v>16061</v>
      </c>
      <c r="G138" s="157">
        <v>45820</v>
      </c>
      <c r="H138" s="142">
        <v>45825</v>
      </c>
      <c r="I138" s="157">
        <v>45820</v>
      </c>
      <c r="J138" s="157">
        <v>45824</v>
      </c>
      <c r="K138" s="157">
        <v>45824</v>
      </c>
      <c r="L138" s="138" t="s">
        <v>180</v>
      </c>
      <c r="M138" s="137" t="s">
        <v>181</v>
      </c>
      <c r="N138" s="138" t="s">
        <v>16062</v>
      </c>
      <c r="O138" s="138">
        <v>89319181</v>
      </c>
      <c r="P138" s="140" t="s">
        <v>165</v>
      </c>
      <c r="Q138" s="146" t="s">
        <v>166</v>
      </c>
      <c r="R138" s="159" t="s">
        <v>167</v>
      </c>
      <c r="S138" s="137">
        <v>9999</v>
      </c>
      <c r="T138" s="166" t="s">
        <v>15378</v>
      </c>
      <c r="U138" s="145" t="s">
        <v>169</v>
      </c>
      <c r="V138" s="137" t="s">
        <v>16063</v>
      </c>
      <c r="W138" s="136" t="s">
        <v>185</v>
      </c>
      <c r="X138" s="136" t="s">
        <v>16064</v>
      </c>
      <c r="Y138" s="160">
        <v>1116515</v>
      </c>
      <c r="Z138" s="136" t="s">
        <v>173</v>
      </c>
      <c r="AA138" s="136">
        <v>1071257</v>
      </c>
      <c r="AB138" s="136" t="s">
        <v>173</v>
      </c>
      <c r="AC138" s="136" t="s">
        <v>15381</v>
      </c>
      <c r="AD138" s="137" t="s">
        <v>25</v>
      </c>
      <c r="AE138" s="143" t="s">
        <v>189</v>
      </c>
      <c r="AF138" s="143" t="s">
        <v>177</v>
      </c>
      <c r="AG138" s="136">
        <v>982</v>
      </c>
      <c r="AH138" s="136">
        <v>1</v>
      </c>
      <c r="AI138" s="167">
        <f>IF(AD138="TIPO I",'BASE LIQUIDACION REDEBAN 2025'!$B$2,IF(AD138="TIPO II",'BASE LIQUIDACION REDEBAN 2025'!$B$3,IF(AD138="TIPO III",'BASE LIQUIDACION REDEBAN 2025'!$B$4,IF(AD138="TIPO IV",'BASE LIQUIDACION REDEBAN 2025'!$B$5,IF(AE138="AEREO",'BASE LIQUIDACION REDEBAN 2025'!$B$6,'BASE LIQUIDACION REDEBAN 2025'!$B$5)))))</f>
        <v>75096.394270399993</v>
      </c>
      <c r="AJ138" s="168">
        <f t="shared" si="3"/>
        <v>75096.394270399993</v>
      </c>
    </row>
    <row r="139" spans="1:36" s="156" customFormat="1" ht="13.9">
      <c r="A139" s="137" t="s">
        <v>92</v>
      </c>
      <c r="B139" s="155" t="str">
        <f>VLOOKUP(A139,'CENTRO DE COSTOS'!A:D,4,FALSE)</f>
        <v>KEVIN ALEXIS CORZO BUSTOS</v>
      </c>
      <c r="C139" s="155" t="str">
        <f>VLOOKUP(A139,'CENTRO DE COSTOS'!A:D,2,FALSE)</f>
        <v>0004-0007</v>
      </c>
      <c r="D139" s="136">
        <v>41001</v>
      </c>
      <c r="E139" s="136" t="s">
        <v>16065</v>
      </c>
      <c r="F139" s="165" t="s">
        <v>16066</v>
      </c>
      <c r="G139" s="157">
        <v>45820</v>
      </c>
      <c r="H139" s="142">
        <v>45825</v>
      </c>
      <c r="I139" s="157">
        <v>45820</v>
      </c>
      <c r="J139" s="157">
        <v>45824</v>
      </c>
      <c r="K139" s="157">
        <v>45824</v>
      </c>
      <c r="L139" s="138" t="s">
        <v>256</v>
      </c>
      <c r="M139" s="137" t="s">
        <v>92</v>
      </c>
      <c r="N139" s="138" t="s">
        <v>16067</v>
      </c>
      <c r="O139" s="138">
        <v>25165820</v>
      </c>
      <c r="P139" s="140" t="s">
        <v>165</v>
      </c>
      <c r="Q139" s="146" t="s">
        <v>166</v>
      </c>
      <c r="R139" s="159" t="s">
        <v>167</v>
      </c>
      <c r="S139" s="137">
        <v>9999</v>
      </c>
      <c r="T139" s="166" t="s">
        <v>15378</v>
      </c>
      <c r="U139" s="145" t="s">
        <v>169</v>
      </c>
      <c r="V139" s="137" t="s">
        <v>16068</v>
      </c>
      <c r="W139" s="136" t="s">
        <v>259</v>
      </c>
      <c r="X139" s="136" t="s">
        <v>16069</v>
      </c>
      <c r="Y139" s="160">
        <v>263095</v>
      </c>
      <c r="Z139" s="136" t="s">
        <v>173</v>
      </c>
      <c r="AA139" s="136">
        <v>905893</v>
      </c>
      <c r="AB139" s="136" t="s">
        <v>173</v>
      </c>
      <c r="AC139" s="136" t="s">
        <v>15381</v>
      </c>
      <c r="AD139" s="137" t="s">
        <v>25</v>
      </c>
      <c r="AE139" s="143" t="s">
        <v>189</v>
      </c>
      <c r="AF139" s="143" t="s">
        <v>177</v>
      </c>
      <c r="AG139" s="136">
        <v>6180</v>
      </c>
      <c r="AH139" s="136">
        <v>1</v>
      </c>
      <c r="AI139" s="167">
        <f>IF(AD139="TIPO I",'BASE LIQUIDACION REDEBAN 2025'!$B$2,IF(AD139="TIPO II",'BASE LIQUIDACION REDEBAN 2025'!$B$3,IF(AD139="TIPO III",'BASE LIQUIDACION REDEBAN 2025'!$B$4,IF(AD139="TIPO IV",'BASE LIQUIDACION REDEBAN 2025'!$B$5,IF(AE139="AEREO",'BASE LIQUIDACION REDEBAN 2025'!$B$6,'BASE LIQUIDACION REDEBAN 2025'!$B$5)))))</f>
        <v>75096.394270399993</v>
      </c>
      <c r="AJ139" s="168">
        <f t="shared" si="3"/>
        <v>75096.394270399993</v>
      </c>
    </row>
    <row r="140" spans="1:36" s="156" customFormat="1" ht="13.9">
      <c r="A140" s="137" t="s">
        <v>92</v>
      </c>
      <c r="B140" s="155" t="str">
        <f>VLOOKUP(A140,'CENTRO DE COSTOS'!A:D,4,FALSE)</f>
        <v>KEVIN ALEXIS CORZO BUSTOS</v>
      </c>
      <c r="C140" s="155" t="str">
        <f>VLOOKUP(A140,'CENTRO DE COSTOS'!A:D,2,FALSE)</f>
        <v>0004-0007</v>
      </c>
      <c r="D140" s="136">
        <v>41518</v>
      </c>
      <c r="E140" s="136" t="s">
        <v>16070</v>
      </c>
      <c r="F140" s="165" t="s">
        <v>16071</v>
      </c>
      <c r="G140" s="157">
        <v>45820</v>
      </c>
      <c r="H140" s="142">
        <v>45825</v>
      </c>
      <c r="I140" s="157">
        <v>45820</v>
      </c>
      <c r="J140" s="157">
        <v>45825</v>
      </c>
      <c r="K140" s="157">
        <v>45825</v>
      </c>
      <c r="L140" s="138" t="s">
        <v>256</v>
      </c>
      <c r="M140" s="137" t="s">
        <v>15132</v>
      </c>
      <c r="N140" s="138" t="s">
        <v>16072</v>
      </c>
      <c r="O140" s="138">
        <v>25081738</v>
      </c>
      <c r="P140" s="140" t="s">
        <v>165</v>
      </c>
      <c r="Q140" s="146" t="s">
        <v>166</v>
      </c>
      <c r="R140" s="159" t="s">
        <v>167</v>
      </c>
      <c r="S140" s="137">
        <v>9999</v>
      </c>
      <c r="T140" s="166" t="s">
        <v>15378</v>
      </c>
      <c r="U140" s="145" t="s">
        <v>169</v>
      </c>
      <c r="V140" s="137" t="s">
        <v>16073</v>
      </c>
      <c r="W140" s="136" t="s">
        <v>726</v>
      </c>
      <c r="X140" s="136" t="s">
        <v>16074</v>
      </c>
      <c r="Y140" s="160">
        <v>258924</v>
      </c>
      <c r="Z140" s="136" t="s">
        <v>173</v>
      </c>
      <c r="AA140" s="136">
        <v>1004562</v>
      </c>
      <c r="AB140" s="136" t="s">
        <v>173</v>
      </c>
      <c r="AC140" s="136" t="s">
        <v>15381</v>
      </c>
      <c r="AD140" s="137" t="s">
        <v>28</v>
      </c>
      <c r="AE140" s="143" t="s">
        <v>189</v>
      </c>
      <c r="AF140" s="143" t="s">
        <v>177</v>
      </c>
      <c r="AG140" s="136">
        <v>5733</v>
      </c>
      <c r="AH140" s="136">
        <v>1</v>
      </c>
      <c r="AI140" s="167">
        <f>IF(AD140="TIPO I",'BASE LIQUIDACION REDEBAN 2025'!$B$2,IF(AD140="TIPO II",'BASE LIQUIDACION REDEBAN 2025'!$B$3,IF(AD140="TIPO III",'BASE LIQUIDACION REDEBAN 2025'!$B$4,IF(AD140="TIPO IV",'BASE LIQUIDACION REDEBAN 2025'!$B$5,IF(AE140="AEREO",'BASE LIQUIDACION REDEBAN 2025'!$B$6,'BASE LIQUIDACION REDEBAN 2025'!$B$5)))))</f>
        <v>163813.69572160003</v>
      </c>
      <c r="AJ140" s="168">
        <f t="shared" si="3"/>
        <v>163813.69572160003</v>
      </c>
    </row>
    <row r="141" spans="1:36" s="156" customFormat="1" ht="13.9">
      <c r="A141" s="137" t="s">
        <v>86</v>
      </c>
      <c r="B141" s="155" t="str">
        <f>VLOOKUP(A141,'CENTRO DE COSTOS'!A:D,4,FALSE)</f>
        <v>KEVIN ALEXIS CORZO BUSTOS</v>
      </c>
      <c r="C141" s="155" t="str">
        <f>VLOOKUP(A141,'CENTRO DE COSTOS'!A:D,2,FALSE)</f>
        <v>0004-0007</v>
      </c>
      <c r="D141" s="136">
        <v>73001</v>
      </c>
      <c r="E141" s="136" t="s">
        <v>16075</v>
      </c>
      <c r="F141" s="165" t="s">
        <v>16076</v>
      </c>
      <c r="G141" s="157">
        <v>45821</v>
      </c>
      <c r="H141" s="142">
        <v>45826</v>
      </c>
      <c r="I141" s="157">
        <v>45821</v>
      </c>
      <c r="J141" s="157">
        <v>45826</v>
      </c>
      <c r="K141" s="157">
        <v>45826</v>
      </c>
      <c r="L141" s="138" t="s">
        <v>870</v>
      </c>
      <c r="M141" s="137" t="s">
        <v>86</v>
      </c>
      <c r="N141" s="138" t="s">
        <v>16077</v>
      </c>
      <c r="O141" s="138">
        <v>89250655</v>
      </c>
      <c r="P141" s="140" t="s">
        <v>165</v>
      </c>
      <c r="Q141" s="146" t="s">
        <v>166</v>
      </c>
      <c r="R141" s="159" t="s">
        <v>167</v>
      </c>
      <c r="S141" s="137">
        <v>9999</v>
      </c>
      <c r="T141" s="166" t="s">
        <v>15378</v>
      </c>
      <c r="U141" s="145" t="s">
        <v>169</v>
      </c>
      <c r="V141" s="137" t="s">
        <v>16078</v>
      </c>
      <c r="W141" s="136" t="s">
        <v>1632</v>
      </c>
      <c r="X141" s="136" t="s">
        <v>16079</v>
      </c>
      <c r="Y141" s="160">
        <v>1237434</v>
      </c>
      <c r="Z141" s="136" t="s">
        <v>173</v>
      </c>
      <c r="AA141" s="136">
        <v>829523</v>
      </c>
      <c r="AB141" s="136" t="s">
        <v>173</v>
      </c>
      <c r="AC141" s="136" t="s">
        <v>15381</v>
      </c>
      <c r="AD141" s="137" t="s">
        <v>25</v>
      </c>
      <c r="AE141" s="143" t="s">
        <v>189</v>
      </c>
      <c r="AF141" s="143" t="s">
        <v>177</v>
      </c>
      <c r="AG141" s="136">
        <v>5040</v>
      </c>
      <c r="AH141" s="136">
        <v>1</v>
      </c>
      <c r="AI141" s="167">
        <f>IF(AD141="TIPO I",'BASE LIQUIDACION REDEBAN 2025'!$B$2,IF(AD141="TIPO II",'BASE LIQUIDACION REDEBAN 2025'!$B$3,IF(AD141="TIPO III",'BASE LIQUIDACION REDEBAN 2025'!$B$4,IF(AD141="TIPO IV",'BASE LIQUIDACION REDEBAN 2025'!$B$5,IF(AE141="AEREO",'BASE LIQUIDACION REDEBAN 2025'!$B$6,'BASE LIQUIDACION REDEBAN 2025'!$B$5)))))</f>
        <v>75096.394270399993</v>
      </c>
      <c r="AJ141" s="168">
        <f t="shared" si="3"/>
        <v>75096.394270399993</v>
      </c>
    </row>
    <row r="142" spans="1:36" s="156" customFormat="1" ht="13.9">
      <c r="A142" s="137" t="s">
        <v>76</v>
      </c>
      <c r="B142" s="155" t="str">
        <f>VLOOKUP(A142,'CENTRO DE COSTOS'!A:D,4,FALSE)</f>
        <v>DIEGO FERNANDO HENAO CARDONA</v>
      </c>
      <c r="C142" s="155" t="str">
        <f>VLOOKUP(A142,'CENTRO DE COSTOS'!A:D,2,FALSE)</f>
        <v>0004-0003</v>
      </c>
      <c r="D142" s="136">
        <v>76001</v>
      </c>
      <c r="E142" s="136" t="s">
        <v>16080</v>
      </c>
      <c r="F142" s="165" t="s">
        <v>16081</v>
      </c>
      <c r="G142" s="157">
        <v>45821</v>
      </c>
      <c r="H142" s="142">
        <v>45826</v>
      </c>
      <c r="I142" s="157">
        <v>45821</v>
      </c>
      <c r="J142" s="157">
        <v>45825</v>
      </c>
      <c r="K142" s="157">
        <v>45825</v>
      </c>
      <c r="L142" s="138" t="s">
        <v>230</v>
      </c>
      <c r="M142" s="137" t="s">
        <v>76</v>
      </c>
      <c r="N142" s="138" t="s">
        <v>16082</v>
      </c>
      <c r="O142" s="138">
        <v>25132770</v>
      </c>
      <c r="P142" s="140" t="s">
        <v>717</v>
      </c>
      <c r="Q142" s="146" t="s">
        <v>166</v>
      </c>
      <c r="R142" s="159" t="s">
        <v>167</v>
      </c>
      <c r="S142" s="137">
        <v>9999</v>
      </c>
      <c r="T142" s="166" t="s">
        <v>15378</v>
      </c>
      <c r="U142" s="145" t="s">
        <v>169</v>
      </c>
      <c r="V142" s="137" t="s">
        <v>16083</v>
      </c>
      <c r="W142" s="136" t="s">
        <v>240</v>
      </c>
      <c r="X142" s="136" t="s">
        <v>16084</v>
      </c>
      <c r="Y142" s="160">
        <v>732266</v>
      </c>
      <c r="Z142" s="136" t="s">
        <v>173</v>
      </c>
      <c r="AA142" s="136">
        <v>902452</v>
      </c>
      <c r="AB142" s="136" t="s">
        <v>173</v>
      </c>
      <c r="AC142" s="136" t="s">
        <v>15381</v>
      </c>
      <c r="AD142" s="137" t="s">
        <v>25</v>
      </c>
      <c r="AE142" s="143" t="s">
        <v>189</v>
      </c>
      <c r="AF142" s="143" t="s">
        <v>177</v>
      </c>
      <c r="AG142" s="136">
        <v>9164</v>
      </c>
      <c r="AH142" s="136">
        <v>1</v>
      </c>
      <c r="AI142" s="167">
        <f>IF(AD142="TIPO I",'BASE LIQUIDACION REDEBAN 2025'!$B$2,IF(AD142="TIPO II",'BASE LIQUIDACION REDEBAN 2025'!$B$3,IF(AD142="TIPO III",'BASE LIQUIDACION REDEBAN 2025'!$B$4,IF(AD142="TIPO IV",'BASE LIQUIDACION REDEBAN 2025'!$B$5,IF(AE142="AEREO",'BASE LIQUIDACION REDEBAN 2025'!$B$6,'BASE LIQUIDACION REDEBAN 2025'!$B$5)))))</f>
        <v>75096.394270399993</v>
      </c>
      <c r="AJ142" s="168">
        <f t="shared" si="3"/>
        <v>75096.394270399993</v>
      </c>
    </row>
    <row r="143" spans="1:36" s="156" customFormat="1" ht="13.9">
      <c r="A143" s="137" t="s">
        <v>91</v>
      </c>
      <c r="B143" s="155" t="str">
        <f>VLOOKUP(A143,'CENTRO DE COSTOS'!A:D,4,FALSE)</f>
        <v>JOSE MAURICIO HERNANDEZ ROJAS</v>
      </c>
      <c r="C143" s="155" t="str">
        <f>VLOOKUP(A143,'CENTRO DE COSTOS'!A:D,2,FALSE)</f>
        <v>0004-0001</v>
      </c>
      <c r="D143" s="136">
        <v>23675</v>
      </c>
      <c r="E143" s="136" t="s">
        <v>16085</v>
      </c>
      <c r="F143" s="165" t="s">
        <v>16086</v>
      </c>
      <c r="G143" s="157">
        <v>45821</v>
      </c>
      <c r="H143" s="142">
        <v>45826</v>
      </c>
      <c r="I143" s="157">
        <v>45821</v>
      </c>
      <c r="J143" s="157">
        <v>45825</v>
      </c>
      <c r="K143" s="157">
        <v>45825</v>
      </c>
      <c r="L143" s="138" t="s">
        <v>612</v>
      </c>
      <c r="M143" s="137" t="s">
        <v>613</v>
      </c>
      <c r="N143" s="138" t="s">
        <v>16087</v>
      </c>
      <c r="O143" s="138">
        <v>89346395</v>
      </c>
      <c r="P143" s="140" t="s">
        <v>165</v>
      </c>
      <c r="Q143" s="146" t="s">
        <v>166</v>
      </c>
      <c r="R143" s="159" t="s">
        <v>167</v>
      </c>
      <c r="S143" s="137">
        <v>9999</v>
      </c>
      <c r="T143" s="166" t="s">
        <v>15378</v>
      </c>
      <c r="U143" s="145" t="s">
        <v>169</v>
      </c>
      <c r="V143" s="137" t="s">
        <v>16088</v>
      </c>
      <c r="W143" s="136" t="s">
        <v>2090</v>
      </c>
      <c r="X143" s="136" t="s">
        <v>16089</v>
      </c>
      <c r="Y143" s="160">
        <v>281557</v>
      </c>
      <c r="Z143" s="136" t="s">
        <v>173</v>
      </c>
      <c r="AA143" s="136">
        <v>914081</v>
      </c>
      <c r="AB143" s="136" t="s">
        <v>173</v>
      </c>
      <c r="AC143" s="136" t="s">
        <v>15381</v>
      </c>
      <c r="AD143" s="137" t="s">
        <v>28</v>
      </c>
      <c r="AE143" s="143" t="s">
        <v>189</v>
      </c>
      <c r="AF143" s="143" t="s">
        <v>177</v>
      </c>
      <c r="AG143" s="136">
        <v>9721</v>
      </c>
      <c r="AH143" s="136">
        <v>1</v>
      </c>
      <c r="AI143" s="167">
        <f>IF(AD143="TIPO I",'BASE LIQUIDACION REDEBAN 2025'!$B$2,IF(AD143="TIPO II",'BASE LIQUIDACION REDEBAN 2025'!$B$3,IF(AD143="TIPO III",'BASE LIQUIDACION REDEBAN 2025'!$B$4,IF(AD143="TIPO IV",'BASE LIQUIDACION REDEBAN 2025'!$B$5,IF(AE143="AEREO",'BASE LIQUIDACION REDEBAN 2025'!$B$6,'BASE LIQUIDACION REDEBAN 2025'!$B$5)))))</f>
        <v>163813.69572160003</v>
      </c>
      <c r="AJ143" s="168">
        <f t="shared" si="3"/>
        <v>163813.69572160003</v>
      </c>
    </row>
    <row r="144" spans="1:36" s="156" customFormat="1" ht="13.9">
      <c r="A144" s="137" t="s">
        <v>93</v>
      </c>
      <c r="B144" s="155" t="str">
        <f>VLOOKUP(A144,'CENTRO DE COSTOS'!A:D,4,FALSE)</f>
        <v>DIEGO FERNANDO HENAO CARDONA</v>
      </c>
      <c r="C144" s="155" t="str">
        <f>VLOOKUP(A144,'CENTRO DE COSTOS'!A:D,2,FALSE)</f>
        <v>0004-0003</v>
      </c>
      <c r="D144" s="136">
        <v>52215</v>
      </c>
      <c r="E144" s="136" t="s">
        <v>16090</v>
      </c>
      <c r="F144" s="165" t="s">
        <v>16091</v>
      </c>
      <c r="G144" s="157">
        <v>45821</v>
      </c>
      <c r="H144" s="142">
        <v>45826</v>
      </c>
      <c r="I144" s="157">
        <v>45821</v>
      </c>
      <c r="J144" s="157">
        <v>45825</v>
      </c>
      <c r="K144" s="157">
        <v>45825</v>
      </c>
      <c r="L144" s="138" t="s">
        <v>162</v>
      </c>
      <c r="M144" s="137" t="s">
        <v>612</v>
      </c>
      <c r="N144" s="138" t="s">
        <v>16092</v>
      </c>
      <c r="O144" s="138">
        <v>89332619</v>
      </c>
      <c r="P144" s="140" t="s">
        <v>165</v>
      </c>
      <c r="Q144" s="146" t="s">
        <v>166</v>
      </c>
      <c r="R144" s="159" t="s">
        <v>167</v>
      </c>
      <c r="S144" s="137">
        <v>9999</v>
      </c>
      <c r="T144" s="166" t="s">
        <v>15378</v>
      </c>
      <c r="U144" s="145" t="s">
        <v>169</v>
      </c>
      <c r="V144" s="137" t="s">
        <v>16093</v>
      </c>
      <c r="W144" s="136" t="s">
        <v>5957</v>
      </c>
      <c r="X144" s="136" t="s">
        <v>16094</v>
      </c>
      <c r="Y144" s="160">
        <v>1216757</v>
      </c>
      <c r="Z144" s="136" t="s">
        <v>173</v>
      </c>
      <c r="AA144" s="136">
        <v>1095766</v>
      </c>
      <c r="AB144" s="136" t="s">
        <v>173</v>
      </c>
      <c r="AC144" s="136" t="s">
        <v>15381</v>
      </c>
      <c r="AD144" s="137" t="s">
        <v>28</v>
      </c>
      <c r="AE144" s="143" t="s">
        <v>189</v>
      </c>
      <c r="AF144" s="143" t="s">
        <v>177</v>
      </c>
      <c r="AG144" s="136">
        <v>4975</v>
      </c>
      <c r="AH144" s="136">
        <v>1</v>
      </c>
      <c r="AI144" s="167">
        <f>IF(AD144="TIPO I",'BASE LIQUIDACION REDEBAN 2025'!$B$2,IF(AD144="TIPO II",'BASE LIQUIDACION REDEBAN 2025'!$B$3,IF(AD144="TIPO III",'BASE LIQUIDACION REDEBAN 2025'!$B$4,IF(AD144="TIPO IV",'BASE LIQUIDACION REDEBAN 2025'!$B$5,IF(AE144="AEREO",'BASE LIQUIDACION REDEBAN 2025'!$B$6,'BASE LIQUIDACION REDEBAN 2025'!$B$5)))))</f>
        <v>163813.69572160003</v>
      </c>
      <c r="AJ144" s="168">
        <f t="shared" si="3"/>
        <v>163813.69572160003</v>
      </c>
    </row>
    <row r="145" spans="1:36" s="156" customFormat="1" ht="13.9">
      <c r="A145" s="137" t="s">
        <v>90</v>
      </c>
      <c r="B145" s="155" t="str">
        <f>VLOOKUP(A145,'CENTRO DE COSTOS'!A:D,4,FALSE)</f>
        <v>JUAN SEBASTIÁN RÍOS CASTRILLÓN</v>
      </c>
      <c r="C145" s="155" t="str">
        <f>VLOOKUP(A145,'CENTRO DE COSTOS'!A:D,2,FALSE)</f>
        <v>0004-0005</v>
      </c>
      <c r="D145" s="136">
        <v>5004</v>
      </c>
      <c r="E145" s="136" t="s">
        <v>16095</v>
      </c>
      <c r="F145" s="165" t="s">
        <v>16096</v>
      </c>
      <c r="G145" s="157">
        <v>45821</v>
      </c>
      <c r="H145" s="142">
        <v>45826</v>
      </c>
      <c r="I145" s="157">
        <v>45821</v>
      </c>
      <c r="J145" s="157">
        <v>45826</v>
      </c>
      <c r="K145" s="157">
        <v>45826</v>
      </c>
      <c r="L145" s="138" t="s">
        <v>290</v>
      </c>
      <c r="M145" s="137" t="s">
        <v>7250</v>
      </c>
      <c r="N145" s="138" t="s">
        <v>16097</v>
      </c>
      <c r="O145" s="138">
        <v>89319681</v>
      </c>
      <c r="P145" s="140" t="s">
        <v>165</v>
      </c>
      <c r="Q145" s="146" t="s">
        <v>166</v>
      </c>
      <c r="R145" s="159" t="s">
        <v>167</v>
      </c>
      <c r="S145" s="137">
        <v>9999</v>
      </c>
      <c r="T145" s="166" t="s">
        <v>15378</v>
      </c>
      <c r="U145" s="145" t="s">
        <v>169</v>
      </c>
      <c r="V145" s="137" t="s">
        <v>16098</v>
      </c>
      <c r="W145" s="136" t="s">
        <v>354</v>
      </c>
      <c r="X145" s="136" t="s">
        <v>16099</v>
      </c>
      <c r="Y145" s="160">
        <v>258176</v>
      </c>
      <c r="Z145" s="136" t="s">
        <v>173</v>
      </c>
      <c r="AA145" s="136">
        <v>910072</v>
      </c>
      <c r="AB145" s="136" t="s">
        <v>173</v>
      </c>
      <c r="AC145" s="136" t="s">
        <v>15381</v>
      </c>
      <c r="AD145" s="137" t="s">
        <v>32</v>
      </c>
      <c r="AE145" s="143" t="s">
        <v>189</v>
      </c>
      <c r="AF145" s="143" t="s">
        <v>177</v>
      </c>
      <c r="AG145" s="136">
        <v>9590</v>
      </c>
      <c r="AH145" s="136">
        <v>1</v>
      </c>
      <c r="AI145" s="167">
        <f>IF(AD145="TIPO I",'BASE LIQUIDACION REDEBAN 2025'!$B$2,IF(AD145="TIPO II",'BASE LIQUIDACION REDEBAN 2025'!$B$3,IF(AD145="TIPO III",'BASE LIQUIDACION REDEBAN 2025'!$B$4,IF(AD145="TIPO IV",'BASE LIQUIDACION REDEBAN 2025'!$B$5,IF(AE145="AEREO",'BASE LIQUIDACION REDEBAN 2025'!$B$6,'BASE LIQUIDACION REDEBAN 2025'!$B$5)))))</f>
        <v>504832.64687880001</v>
      </c>
      <c r="AJ145" s="168">
        <f t="shared" si="3"/>
        <v>504832.64687880001</v>
      </c>
    </row>
    <row r="146" spans="1:36" s="156" customFormat="1" ht="13.9">
      <c r="A146" s="137" t="s">
        <v>90</v>
      </c>
      <c r="B146" s="155" t="str">
        <f>VLOOKUP(A146,'CENTRO DE COSTOS'!A:D,4,FALSE)</f>
        <v>JUAN SEBASTIÁN RÍOS CASTRILLÓN</v>
      </c>
      <c r="C146" s="155" t="str">
        <f>VLOOKUP(A146,'CENTRO DE COSTOS'!A:D,2,FALSE)</f>
        <v>0004-0005</v>
      </c>
      <c r="D146" s="136">
        <v>5887</v>
      </c>
      <c r="E146" s="136" t="s">
        <v>16100</v>
      </c>
      <c r="F146" s="165" t="s">
        <v>16101</v>
      </c>
      <c r="G146" s="157">
        <v>45821</v>
      </c>
      <c r="H146" s="142">
        <v>45826</v>
      </c>
      <c r="I146" s="157">
        <v>45821</v>
      </c>
      <c r="J146" s="157">
        <v>45826</v>
      </c>
      <c r="K146" s="157">
        <v>45826</v>
      </c>
      <c r="L146" s="138" t="s">
        <v>290</v>
      </c>
      <c r="M146" s="137" t="s">
        <v>1590</v>
      </c>
      <c r="N146" s="138" t="s">
        <v>16102</v>
      </c>
      <c r="O146" s="138">
        <v>89371028</v>
      </c>
      <c r="P146" s="140" t="s">
        <v>165</v>
      </c>
      <c r="Q146" s="146" t="s">
        <v>166</v>
      </c>
      <c r="R146" s="159" t="s">
        <v>167</v>
      </c>
      <c r="S146" s="137">
        <v>9999</v>
      </c>
      <c r="T146" s="166" t="s">
        <v>15378</v>
      </c>
      <c r="U146" s="145" t="s">
        <v>169</v>
      </c>
      <c r="V146" s="137" t="s">
        <v>16103</v>
      </c>
      <c r="W146" s="136" t="s">
        <v>360</v>
      </c>
      <c r="X146" s="136" t="s">
        <v>16104</v>
      </c>
      <c r="Y146" s="160">
        <v>283502</v>
      </c>
      <c r="Z146" s="136" t="s">
        <v>173</v>
      </c>
      <c r="AA146" s="136">
        <v>845865</v>
      </c>
      <c r="AB146" s="136" t="s">
        <v>173</v>
      </c>
      <c r="AC146" s="136" t="s">
        <v>15381</v>
      </c>
      <c r="AD146" s="137" t="s">
        <v>30</v>
      </c>
      <c r="AE146" s="143" t="s">
        <v>189</v>
      </c>
      <c r="AF146" s="143" t="s">
        <v>177</v>
      </c>
      <c r="AG146" s="136">
        <v>9806</v>
      </c>
      <c r="AH146" s="136">
        <v>1</v>
      </c>
      <c r="AI146" s="167">
        <f>IF(AD146="TIPO I",'BASE LIQUIDACION REDEBAN 2025'!$B$2,IF(AD146="TIPO II",'BASE LIQUIDACION REDEBAN 2025'!$B$3,IF(AD146="TIPO III",'BASE LIQUIDACION REDEBAN 2025'!$B$4,IF(AD146="TIPO IV",'BASE LIQUIDACION REDEBAN 2025'!$B$5,IF(AE146="AEREO",'BASE LIQUIDACION REDEBAN 2025'!$B$6,'BASE LIQUIDACION REDEBAN 2025'!$B$5)))))</f>
        <v>275728.78077800001</v>
      </c>
      <c r="AJ146" s="168">
        <f t="shared" si="3"/>
        <v>275728.78077800001</v>
      </c>
    </row>
    <row r="147" spans="1:36" s="156" customFormat="1" ht="13.9">
      <c r="A147" s="137" t="s">
        <v>90</v>
      </c>
      <c r="B147" s="155" t="str">
        <f>VLOOKUP(A147,'CENTRO DE COSTOS'!A:D,4,FALSE)</f>
        <v>JUAN SEBASTIÁN RÍOS CASTRILLÓN</v>
      </c>
      <c r="C147" s="155" t="str">
        <f>VLOOKUP(A147,'CENTRO DE COSTOS'!A:D,2,FALSE)</f>
        <v>0004-0005</v>
      </c>
      <c r="D147" s="136">
        <v>5001</v>
      </c>
      <c r="E147" s="136" t="s">
        <v>16105</v>
      </c>
      <c r="F147" s="165" t="s">
        <v>16106</v>
      </c>
      <c r="G147" s="157">
        <v>45821</v>
      </c>
      <c r="H147" s="142">
        <v>45826</v>
      </c>
      <c r="I147" s="157">
        <v>45821</v>
      </c>
      <c r="J147" s="157">
        <v>45826</v>
      </c>
      <c r="K147" s="157">
        <v>45826</v>
      </c>
      <c r="L147" s="138" t="s">
        <v>290</v>
      </c>
      <c r="M147" s="137" t="s">
        <v>90</v>
      </c>
      <c r="N147" s="138" t="s">
        <v>16107</v>
      </c>
      <c r="O147" s="138">
        <v>89339622</v>
      </c>
      <c r="P147" s="140" t="s">
        <v>165</v>
      </c>
      <c r="Q147" s="146" t="s">
        <v>166</v>
      </c>
      <c r="R147" s="159" t="s">
        <v>167</v>
      </c>
      <c r="S147" s="137">
        <v>9999</v>
      </c>
      <c r="T147" s="166" t="s">
        <v>15378</v>
      </c>
      <c r="U147" s="145" t="s">
        <v>169</v>
      </c>
      <c r="V147" s="137" t="s">
        <v>16108</v>
      </c>
      <c r="W147" s="136" t="s">
        <v>467</v>
      </c>
      <c r="X147" s="136" t="s">
        <v>16109</v>
      </c>
      <c r="Y147" s="160">
        <v>783001</v>
      </c>
      <c r="Z147" s="136" t="s">
        <v>173</v>
      </c>
      <c r="AA147" s="136">
        <v>1145924</v>
      </c>
      <c r="AB147" s="136" t="s">
        <v>173</v>
      </c>
      <c r="AC147" s="136" t="s">
        <v>15381</v>
      </c>
      <c r="AD147" s="137" t="s">
        <v>25</v>
      </c>
      <c r="AE147" s="143" t="s">
        <v>189</v>
      </c>
      <c r="AF147" s="143" t="s">
        <v>177</v>
      </c>
      <c r="AG147" s="136">
        <v>4143</v>
      </c>
      <c r="AH147" s="136">
        <v>1</v>
      </c>
      <c r="AI147" s="167">
        <f>IF(AD147="TIPO I",'BASE LIQUIDACION REDEBAN 2025'!$B$2,IF(AD147="TIPO II",'BASE LIQUIDACION REDEBAN 2025'!$B$3,IF(AD147="TIPO III",'BASE LIQUIDACION REDEBAN 2025'!$B$4,IF(AD147="TIPO IV",'BASE LIQUIDACION REDEBAN 2025'!$B$5,IF(AE147="AEREO",'BASE LIQUIDACION REDEBAN 2025'!$B$6,'BASE LIQUIDACION REDEBAN 2025'!$B$5)))))</f>
        <v>75096.394270399993</v>
      </c>
      <c r="AJ147" s="168">
        <f t="shared" si="3"/>
        <v>75096.394270399993</v>
      </c>
    </row>
    <row r="148" spans="1:36" s="156" customFormat="1" ht="13.9">
      <c r="A148" s="137" t="s">
        <v>68</v>
      </c>
      <c r="B148" s="155" t="str">
        <f>VLOOKUP(A148,'CENTRO DE COSTOS'!A:D,4,FALSE)</f>
        <v>WILLIAM ASDRUBAL ROZO ROZO</v>
      </c>
      <c r="C148" s="155" t="str">
        <f>VLOOKUP(A148,'CENTRO DE COSTOS'!A:D,2,FALSE)</f>
        <v>0004-0004</v>
      </c>
      <c r="D148" s="136">
        <v>11001</v>
      </c>
      <c r="E148" s="136" t="s">
        <v>16110</v>
      </c>
      <c r="F148" s="165" t="s">
        <v>16111</v>
      </c>
      <c r="G148" s="157">
        <v>45821</v>
      </c>
      <c r="H148" s="142">
        <v>45826</v>
      </c>
      <c r="I148" s="157">
        <v>45821</v>
      </c>
      <c r="J148" s="157">
        <v>45825</v>
      </c>
      <c r="K148" s="157">
        <v>45825</v>
      </c>
      <c r="L148" s="138" t="s">
        <v>298</v>
      </c>
      <c r="M148" s="137" t="s">
        <v>68</v>
      </c>
      <c r="N148" s="138" t="s">
        <v>16112</v>
      </c>
      <c r="O148" s="138">
        <v>21342902</v>
      </c>
      <c r="P148" s="140" t="s">
        <v>165</v>
      </c>
      <c r="Q148" s="146" t="s">
        <v>166</v>
      </c>
      <c r="R148" s="159" t="s">
        <v>167</v>
      </c>
      <c r="S148" s="137">
        <v>9999</v>
      </c>
      <c r="T148" s="166" t="s">
        <v>15378</v>
      </c>
      <c r="U148" s="145" t="s">
        <v>169</v>
      </c>
      <c r="V148" s="137" t="s">
        <v>16113</v>
      </c>
      <c r="W148" s="136" t="s">
        <v>778</v>
      </c>
      <c r="X148" s="136" t="s">
        <v>16114</v>
      </c>
      <c r="Y148" s="160">
        <v>1235103</v>
      </c>
      <c r="Z148" s="136" t="s">
        <v>173</v>
      </c>
      <c r="AA148" s="136" t="s">
        <v>16115</v>
      </c>
      <c r="AB148" s="136" t="s">
        <v>173</v>
      </c>
      <c r="AC148" s="136" t="s">
        <v>15381</v>
      </c>
      <c r="AD148" s="137" t="s">
        <v>25</v>
      </c>
      <c r="AE148" s="143" t="s">
        <v>189</v>
      </c>
      <c r="AF148" s="143" t="s">
        <v>177</v>
      </c>
      <c r="AG148" s="136">
        <v>54</v>
      </c>
      <c r="AH148" s="136">
        <v>1</v>
      </c>
      <c r="AI148" s="167">
        <f>IF(AD148="TIPO I",'BASE LIQUIDACION REDEBAN 2025'!$B$2,IF(AD148="TIPO II",'BASE LIQUIDACION REDEBAN 2025'!$B$3,IF(AD148="TIPO III",'BASE LIQUIDACION REDEBAN 2025'!$B$4,IF(AD148="TIPO IV",'BASE LIQUIDACION REDEBAN 2025'!$B$5,IF(AE148="AEREO",'BASE LIQUIDACION REDEBAN 2025'!$B$6,'BASE LIQUIDACION REDEBAN 2025'!$B$5)))))</f>
        <v>75096.394270399993</v>
      </c>
      <c r="AJ148" s="168">
        <f t="shared" si="3"/>
        <v>75096.394270399993</v>
      </c>
    </row>
    <row r="149" spans="1:36" s="156" customFormat="1" ht="13.9">
      <c r="A149" s="137" t="s">
        <v>98</v>
      </c>
      <c r="B149" s="155" t="str">
        <f>VLOOKUP(A149,'CENTRO DE COSTOS'!A:D,4,FALSE)</f>
        <v>MIGUEL JULIÁN HERNÁNDEZ GUARÍN</v>
      </c>
      <c r="C149" s="155" t="str">
        <f>VLOOKUP(A149,'CENTRO DE COSTOS'!A:D,2,FALSE)</f>
        <v>0004-0008</v>
      </c>
      <c r="D149" s="136">
        <v>15001</v>
      </c>
      <c r="E149" s="136" t="s">
        <v>16116</v>
      </c>
      <c r="F149" s="165" t="s">
        <v>16117</v>
      </c>
      <c r="G149" s="157">
        <v>45821</v>
      </c>
      <c r="H149" s="142">
        <v>45826</v>
      </c>
      <c r="I149" s="157">
        <v>45821</v>
      </c>
      <c r="J149" s="157">
        <v>45826</v>
      </c>
      <c r="K149" s="157">
        <v>45826</v>
      </c>
      <c r="L149" s="138" t="s">
        <v>371</v>
      </c>
      <c r="M149" s="137" t="s">
        <v>98</v>
      </c>
      <c r="N149" s="138" t="s">
        <v>16118</v>
      </c>
      <c r="O149" s="138">
        <v>26429654</v>
      </c>
      <c r="P149" s="140" t="s">
        <v>717</v>
      </c>
      <c r="Q149" s="146" t="s">
        <v>166</v>
      </c>
      <c r="R149" s="159" t="s">
        <v>167</v>
      </c>
      <c r="S149" s="137">
        <v>9999</v>
      </c>
      <c r="T149" s="166" t="s">
        <v>15378</v>
      </c>
      <c r="U149" s="145" t="s">
        <v>169</v>
      </c>
      <c r="V149" s="137" t="s">
        <v>16119</v>
      </c>
      <c r="W149" s="136" t="s">
        <v>1354</v>
      </c>
      <c r="X149" s="136" t="s">
        <v>16120</v>
      </c>
      <c r="Y149" s="160">
        <v>714922</v>
      </c>
      <c r="Z149" s="136" t="s">
        <v>173</v>
      </c>
      <c r="AA149" s="136">
        <v>913684</v>
      </c>
      <c r="AB149" s="136" t="s">
        <v>173</v>
      </c>
      <c r="AC149" s="136" t="s">
        <v>15381</v>
      </c>
      <c r="AD149" s="137" t="s">
        <v>25</v>
      </c>
      <c r="AE149" s="143" t="s">
        <v>189</v>
      </c>
      <c r="AF149" s="143" t="s">
        <v>177</v>
      </c>
      <c r="AG149" s="136">
        <v>6444</v>
      </c>
      <c r="AH149" s="136">
        <v>2</v>
      </c>
      <c r="AI149" s="167">
        <f>IF(AD149="TIPO I",'BASE LIQUIDACION REDEBAN 2025'!$B$2,IF(AD149="TIPO II",'BASE LIQUIDACION REDEBAN 2025'!$B$3,IF(AD149="TIPO III",'BASE LIQUIDACION REDEBAN 2025'!$B$4,IF(AD149="TIPO IV",'BASE LIQUIDACION REDEBAN 2025'!$B$5,IF(AE149="AEREO",'BASE LIQUIDACION REDEBAN 2025'!$B$6,'BASE LIQUIDACION REDEBAN 2025'!$B$5)))))</f>
        <v>75096.394270399993</v>
      </c>
      <c r="AJ149" s="168">
        <f t="shared" si="3"/>
        <v>150192.78854079999</v>
      </c>
    </row>
    <row r="150" spans="1:36" s="156" customFormat="1" ht="13.9">
      <c r="A150" s="137" t="s">
        <v>72</v>
      </c>
      <c r="B150" s="155" t="str">
        <f>VLOOKUP(A150,'CENTRO DE COSTOS'!A:D,4,FALSE)</f>
        <v>MIGUEL JULIÁN HERNÁNDEZ GUARÍN</v>
      </c>
      <c r="C150" s="155" t="str">
        <f>VLOOKUP(A150,'CENTRO DE COSTOS'!A:D,2,FALSE)</f>
        <v>0004-0008</v>
      </c>
      <c r="D150" s="136">
        <v>68081</v>
      </c>
      <c r="E150" s="136" t="s">
        <v>16121</v>
      </c>
      <c r="F150" s="165" t="s">
        <v>16122</v>
      </c>
      <c r="G150" s="157">
        <v>45821</v>
      </c>
      <c r="H150" s="142">
        <v>45826</v>
      </c>
      <c r="I150" s="157">
        <v>45821</v>
      </c>
      <c r="J150" s="157">
        <v>45825</v>
      </c>
      <c r="K150" s="157">
        <v>45825</v>
      </c>
      <c r="L150" s="138" t="s">
        <v>180</v>
      </c>
      <c r="M150" s="137" t="s">
        <v>4156</v>
      </c>
      <c r="N150" s="138" t="s">
        <v>16123</v>
      </c>
      <c r="O150" s="138">
        <v>89207378</v>
      </c>
      <c r="P150" s="140" t="s">
        <v>165</v>
      </c>
      <c r="Q150" s="146" t="s">
        <v>166</v>
      </c>
      <c r="R150" s="159" t="s">
        <v>167</v>
      </c>
      <c r="S150" s="137">
        <v>9999</v>
      </c>
      <c r="T150" s="166" t="s">
        <v>15378</v>
      </c>
      <c r="U150" s="145" t="s">
        <v>169</v>
      </c>
      <c r="V150" s="137" t="s">
        <v>16124</v>
      </c>
      <c r="W150" s="136" t="s">
        <v>1886</v>
      </c>
      <c r="X150" s="136" t="s">
        <v>16125</v>
      </c>
      <c r="Y150" s="160">
        <v>858354</v>
      </c>
      <c r="Z150" s="136" t="s">
        <v>173</v>
      </c>
      <c r="AA150" s="136">
        <v>519904</v>
      </c>
      <c r="AB150" s="136" t="s">
        <v>173</v>
      </c>
      <c r="AC150" s="136" t="s">
        <v>15381</v>
      </c>
      <c r="AD150" s="137" t="s">
        <v>30</v>
      </c>
      <c r="AE150" s="143" t="s">
        <v>189</v>
      </c>
      <c r="AF150" s="143" t="s">
        <v>177</v>
      </c>
      <c r="AG150" s="136">
        <v>3059</v>
      </c>
      <c r="AH150" s="136">
        <v>1</v>
      </c>
      <c r="AI150" s="167">
        <f>IF(AD150="TIPO I",'BASE LIQUIDACION REDEBAN 2025'!$B$2,IF(AD150="TIPO II",'BASE LIQUIDACION REDEBAN 2025'!$B$3,IF(AD150="TIPO III",'BASE LIQUIDACION REDEBAN 2025'!$B$4,IF(AD150="TIPO IV",'BASE LIQUIDACION REDEBAN 2025'!$B$5,IF(AE150="AEREO",'BASE LIQUIDACION REDEBAN 2025'!$B$6,'BASE LIQUIDACION REDEBAN 2025'!$B$5)))))</f>
        <v>275728.78077800001</v>
      </c>
      <c r="AJ150" s="168">
        <f t="shared" si="3"/>
        <v>275728.78077800001</v>
      </c>
    </row>
    <row r="151" spans="1:36" s="156" customFormat="1" ht="13.9">
      <c r="A151" s="137" t="s">
        <v>76</v>
      </c>
      <c r="B151" s="155" t="str">
        <f>VLOOKUP(A151,'CENTRO DE COSTOS'!A:D,4,FALSE)</f>
        <v>DIEGO FERNANDO HENAO CARDONA</v>
      </c>
      <c r="C151" s="155" t="str">
        <f>VLOOKUP(A151,'CENTRO DE COSTOS'!A:D,2,FALSE)</f>
        <v>0004-0003</v>
      </c>
      <c r="D151" s="136">
        <v>76001</v>
      </c>
      <c r="E151" s="136" t="s">
        <v>16126</v>
      </c>
      <c r="F151" s="165" t="s">
        <v>16127</v>
      </c>
      <c r="G151" s="157">
        <v>45821</v>
      </c>
      <c r="H151" s="142">
        <v>45826</v>
      </c>
      <c r="I151" s="157">
        <v>45821</v>
      </c>
      <c r="J151" s="157">
        <v>45825</v>
      </c>
      <c r="K151" s="157">
        <v>45825</v>
      </c>
      <c r="L151" s="138" t="s">
        <v>230</v>
      </c>
      <c r="M151" s="137" t="s">
        <v>76</v>
      </c>
      <c r="N151" s="138" t="s">
        <v>16128</v>
      </c>
      <c r="O151" s="138">
        <v>89183944</v>
      </c>
      <c r="P151" s="140" t="s">
        <v>165</v>
      </c>
      <c r="Q151" s="146" t="s">
        <v>166</v>
      </c>
      <c r="R151" s="159" t="s">
        <v>167</v>
      </c>
      <c r="S151" s="137">
        <v>9999</v>
      </c>
      <c r="T151" s="166" t="s">
        <v>15378</v>
      </c>
      <c r="U151" s="145" t="s">
        <v>169</v>
      </c>
      <c r="V151" s="137" t="s">
        <v>16129</v>
      </c>
      <c r="W151" s="136" t="s">
        <v>240</v>
      </c>
      <c r="X151" s="136" t="s">
        <v>16130</v>
      </c>
      <c r="Y151" s="160">
        <v>871748</v>
      </c>
      <c r="Z151" s="136">
        <v>911961</v>
      </c>
      <c r="AA151" s="136">
        <v>524834</v>
      </c>
      <c r="AB151" s="136" t="s">
        <v>173</v>
      </c>
      <c r="AC151" s="136" t="s">
        <v>15381</v>
      </c>
      <c r="AD151" s="137" t="s">
        <v>25</v>
      </c>
      <c r="AE151" s="143" t="s">
        <v>189</v>
      </c>
      <c r="AF151" s="143" t="s">
        <v>177</v>
      </c>
      <c r="AG151" s="136">
        <v>5254</v>
      </c>
      <c r="AH151" s="136">
        <v>1</v>
      </c>
      <c r="AI151" s="167">
        <f>IF(AD151="TIPO I",'BASE LIQUIDACION REDEBAN 2025'!$B$2,IF(AD151="TIPO II",'BASE LIQUIDACION REDEBAN 2025'!$B$3,IF(AD151="TIPO III",'BASE LIQUIDACION REDEBAN 2025'!$B$4,IF(AD151="TIPO IV",'BASE LIQUIDACION REDEBAN 2025'!$B$5,IF(AE151="AEREO",'BASE LIQUIDACION REDEBAN 2025'!$B$6,'BASE LIQUIDACION REDEBAN 2025'!$B$5)))))</f>
        <v>75096.394270399993</v>
      </c>
      <c r="AJ151" s="168">
        <f t="shared" si="3"/>
        <v>75096.394270399993</v>
      </c>
    </row>
    <row r="152" spans="1:36" s="156" customFormat="1" ht="13.9">
      <c r="A152" s="137" t="s">
        <v>92</v>
      </c>
      <c r="B152" s="155" t="str">
        <f>VLOOKUP(A152,'CENTRO DE COSTOS'!A:D,4,FALSE)</f>
        <v>KEVIN ALEXIS CORZO BUSTOS</v>
      </c>
      <c r="C152" s="155" t="str">
        <f>VLOOKUP(A152,'CENTRO DE COSTOS'!A:D,2,FALSE)</f>
        <v>0004-0007</v>
      </c>
      <c r="D152" s="136">
        <v>41396</v>
      </c>
      <c r="E152" s="136" t="s">
        <v>16131</v>
      </c>
      <c r="F152" s="165" t="s">
        <v>16132</v>
      </c>
      <c r="G152" s="157">
        <v>45821</v>
      </c>
      <c r="H152" s="142">
        <v>45826</v>
      </c>
      <c r="I152" s="157">
        <v>45821</v>
      </c>
      <c r="J152" s="157">
        <v>45825</v>
      </c>
      <c r="K152" s="157">
        <v>45825</v>
      </c>
      <c r="L152" s="138" t="s">
        <v>256</v>
      </c>
      <c r="M152" s="137" t="s">
        <v>12616</v>
      </c>
      <c r="N152" s="138" t="s">
        <v>16133</v>
      </c>
      <c r="O152" s="138">
        <v>89097524</v>
      </c>
      <c r="P152" s="140" t="s">
        <v>165</v>
      </c>
      <c r="Q152" s="146" t="s">
        <v>166</v>
      </c>
      <c r="R152" s="159" t="s">
        <v>167</v>
      </c>
      <c r="S152" s="137">
        <v>9999</v>
      </c>
      <c r="T152" s="166" t="s">
        <v>15378</v>
      </c>
      <c r="U152" s="145" t="s">
        <v>169</v>
      </c>
      <c r="V152" s="137" t="s">
        <v>16134</v>
      </c>
      <c r="W152" s="136" t="s">
        <v>726</v>
      </c>
      <c r="X152" s="136" t="s">
        <v>16135</v>
      </c>
      <c r="Y152" s="160">
        <v>289277</v>
      </c>
      <c r="Z152" s="136" t="s">
        <v>173</v>
      </c>
      <c r="AA152" s="136">
        <v>1178944</v>
      </c>
      <c r="AB152" s="136" t="s">
        <v>173</v>
      </c>
      <c r="AC152" s="136" t="s">
        <v>15381</v>
      </c>
      <c r="AD152" s="137" t="s">
        <v>30</v>
      </c>
      <c r="AE152" s="143" t="s">
        <v>189</v>
      </c>
      <c r="AF152" s="143" t="s">
        <v>177</v>
      </c>
      <c r="AG152" s="136">
        <v>5850</v>
      </c>
      <c r="AH152" s="136">
        <v>1</v>
      </c>
      <c r="AI152" s="167">
        <f>IF(AD152="TIPO I",'BASE LIQUIDACION REDEBAN 2025'!$B$2,IF(AD152="TIPO II",'BASE LIQUIDACION REDEBAN 2025'!$B$3,IF(AD152="TIPO III",'BASE LIQUIDACION REDEBAN 2025'!$B$4,IF(AD152="TIPO IV",'BASE LIQUIDACION REDEBAN 2025'!$B$5,IF(AE152="AEREO",'BASE LIQUIDACION REDEBAN 2025'!$B$6,'BASE LIQUIDACION REDEBAN 2025'!$B$5)))))</f>
        <v>275728.78077800001</v>
      </c>
      <c r="AJ152" s="168">
        <f t="shared" si="3"/>
        <v>275728.78077800001</v>
      </c>
    </row>
    <row r="153" spans="1:36" s="156" customFormat="1" ht="13.9">
      <c r="A153" s="137" t="s">
        <v>100</v>
      </c>
      <c r="B153" s="155" t="str">
        <f>VLOOKUP(A153,'CENTRO DE COSTOS'!A:D,4,FALSE)</f>
        <v>KEVIN ALEXIS CORZO BUSTOS</v>
      </c>
      <c r="C153" s="155" t="str">
        <f>VLOOKUP(A153,'CENTRO DE COSTOS'!A:D,2,FALSE)</f>
        <v>0004-0007</v>
      </c>
      <c r="D153" s="136">
        <v>50251</v>
      </c>
      <c r="E153" s="136" t="s">
        <v>16136</v>
      </c>
      <c r="F153" s="165" t="s">
        <v>16137</v>
      </c>
      <c r="G153" s="157">
        <v>45821</v>
      </c>
      <c r="H153" s="142">
        <v>45826</v>
      </c>
      <c r="I153" s="157">
        <v>45821</v>
      </c>
      <c r="J153" s="157">
        <v>45826</v>
      </c>
      <c r="K153" s="157">
        <v>45826</v>
      </c>
      <c r="L153" s="138" t="s">
        <v>192</v>
      </c>
      <c r="M153" s="137" t="s">
        <v>15162</v>
      </c>
      <c r="N153" s="138" t="s">
        <v>16138</v>
      </c>
      <c r="O153" s="138">
        <v>80890288</v>
      </c>
      <c r="P153" s="140" t="s">
        <v>165</v>
      </c>
      <c r="Q153" s="146" t="s">
        <v>166</v>
      </c>
      <c r="R153" s="159" t="s">
        <v>167</v>
      </c>
      <c r="S153" s="137">
        <v>9999</v>
      </c>
      <c r="T153" s="166" t="s">
        <v>15378</v>
      </c>
      <c r="U153" s="145" t="s">
        <v>169</v>
      </c>
      <c r="V153" s="137" t="s">
        <v>16139</v>
      </c>
      <c r="W153" s="136" t="s">
        <v>246</v>
      </c>
      <c r="X153" s="136" t="s">
        <v>16140</v>
      </c>
      <c r="Y153" s="160">
        <v>260208</v>
      </c>
      <c r="Z153" s="136" t="s">
        <v>173</v>
      </c>
      <c r="AA153" s="136">
        <v>1144870</v>
      </c>
      <c r="AB153" s="136" t="s">
        <v>173</v>
      </c>
      <c r="AC153" s="136" t="s">
        <v>15381</v>
      </c>
      <c r="AD153" s="137" t="s">
        <v>28</v>
      </c>
      <c r="AE153" s="143" t="s">
        <v>189</v>
      </c>
      <c r="AF153" s="143" t="s">
        <v>177</v>
      </c>
      <c r="AG153" s="136">
        <v>8743</v>
      </c>
      <c r="AH153" s="136">
        <v>1</v>
      </c>
      <c r="AI153" s="167">
        <f>IF(AD153="TIPO I",'BASE LIQUIDACION REDEBAN 2025'!$B$2,IF(AD153="TIPO II",'BASE LIQUIDACION REDEBAN 2025'!$B$3,IF(AD153="TIPO III",'BASE LIQUIDACION REDEBAN 2025'!$B$4,IF(AD153="TIPO IV",'BASE LIQUIDACION REDEBAN 2025'!$B$5,IF(AE153="AEREO",'BASE LIQUIDACION REDEBAN 2025'!$B$6,'BASE LIQUIDACION REDEBAN 2025'!$B$5)))))</f>
        <v>163813.69572160003</v>
      </c>
      <c r="AJ153" s="168">
        <f t="shared" si="3"/>
        <v>163813.69572160003</v>
      </c>
    </row>
    <row r="154" spans="1:36" s="156" customFormat="1" ht="13.9">
      <c r="A154" s="137" t="s">
        <v>100</v>
      </c>
      <c r="B154" s="155" t="str">
        <f>VLOOKUP(A154,'CENTRO DE COSTOS'!A:D,4,FALSE)</f>
        <v>KEVIN ALEXIS CORZO BUSTOS</v>
      </c>
      <c r="C154" s="155" t="str">
        <f>VLOOKUP(A154,'CENTRO DE COSTOS'!A:D,2,FALSE)</f>
        <v>0004-0007</v>
      </c>
      <c r="D154" s="136">
        <v>50573</v>
      </c>
      <c r="E154" s="136" t="s">
        <v>16141</v>
      </c>
      <c r="F154" s="165" t="s">
        <v>16142</v>
      </c>
      <c r="G154" s="157">
        <v>45821</v>
      </c>
      <c r="H154" s="142">
        <v>45826</v>
      </c>
      <c r="I154" s="157">
        <v>45821</v>
      </c>
      <c r="J154" s="157">
        <v>45825</v>
      </c>
      <c r="K154" s="157">
        <v>45825</v>
      </c>
      <c r="L154" s="138" t="s">
        <v>192</v>
      </c>
      <c r="M154" s="137" t="s">
        <v>8397</v>
      </c>
      <c r="N154" s="138" t="s">
        <v>16143</v>
      </c>
      <c r="O154" s="138">
        <v>80728025</v>
      </c>
      <c r="P154" s="140" t="s">
        <v>165</v>
      </c>
      <c r="Q154" s="146" t="s">
        <v>166</v>
      </c>
      <c r="R154" s="159" t="s">
        <v>167</v>
      </c>
      <c r="S154" s="137">
        <v>9999</v>
      </c>
      <c r="T154" s="166" t="s">
        <v>15378</v>
      </c>
      <c r="U154" s="145" t="s">
        <v>169</v>
      </c>
      <c r="V154" s="137" t="s">
        <v>16144</v>
      </c>
      <c r="W154" s="136" t="s">
        <v>196</v>
      </c>
      <c r="X154" s="136" t="s">
        <v>16145</v>
      </c>
      <c r="Y154" s="160">
        <v>707208</v>
      </c>
      <c r="Z154" s="136" t="s">
        <v>173</v>
      </c>
      <c r="AA154" s="136">
        <v>902729</v>
      </c>
      <c r="AB154" s="136" t="s">
        <v>173</v>
      </c>
      <c r="AC154" s="136" t="s">
        <v>15381</v>
      </c>
      <c r="AD154" s="137" t="s">
        <v>28</v>
      </c>
      <c r="AE154" s="143" t="s">
        <v>189</v>
      </c>
      <c r="AF154" s="143" t="s">
        <v>177</v>
      </c>
      <c r="AG154" s="136">
        <v>9280</v>
      </c>
      <c r="AH154" s="136">
        <v>1</v>
      </c>
      <c r="AI154" s="167">
        <f>IF(AD154="TIPO I",'BASE LIQUIDACION REDEBAN 2025'!$B$2,IF(AD154="TIPO II",'BASE LIQUIDACION REDEBAN 2025'!$B$3,IF(AD154="TIPO III",'BASE LIQUIDACION REDEBAN 2025'!$B$4,IF(AD154="TIPO IV",'BASE LIQUIDACION REDEBAN 2025'!$B$5,IF(AE154="AEREO",'BASE LIQUIDACION REDEBAN 2025'!$B$6,'BASE LIQUIDACION REDEBAN 2025'!$B$5)))))</f>
        <v>163813.69572160003</v>
      </c>
      <c r="AJ154" s="168">
        <f t="shared" si="3"/>
        <v>163813.69572160003</v>
      </c>
    </row>
    <row r="155" spans="1:36" s="156" customFormat="1" ht="13.9">
      <c r="A155" s="137" t="s">
        <v>91</v>
      </c>
      <c r="B155" s="155" t="str">
        <f>VLOOKUP(A155,'CENTRO DE COSTOS'!A:D,4,FALSE)</f>
        <v>JOSE MAURICIO HERNANDEZ ROJAS</v>
      </c>
      <c r="C155" s="155" t="str">
        <f>VLOOKUP(A155,'CENTRO DE COSTOS'!A:D,2,FALSE)</f>
        <v>0004-0001</v>
      </c>
      <c r="D155" s="136">
        <v>23555</v>
      </c>
      <c r="E155" s="136" t="s">
        <v>16146</v>
      </c>
      <c r="F155" s="165" t="s">
        <v>16147</v>
      </c>
      <c r="G155" s="157">
        <v>45821</v>
      </c>
      <c r="H155" s="142">
        <v>45826</v>
      </c>
      <c r="I155" s="157">
        <v>45821</v>
      </c>
      <c r="J155" s="157">
        <v>45826</v>
      </c>
      <c r="K155" s="157">
        <v>45826</v>
      </c>
      <c r="L155" s="138" t="s">
        <v>612</v>
      </c>
      <c r="M155" s="137" t="s">
        <v>2072</v>
      </c>
      <c r="N155" s="138" t="s">
        <v>16148</v>
      </c>
      <c r="O155" s="138">
        <v>89306093</v>
      </c>
      <c r="P155" s="140" t="s">
        <v>165</v>
      </c>
      <c r="Q155" s="146" t="s">
        <v>166</v>
      </c>
      <c r="R155" s="159" t="s">
        <v>167</v>
      </c>
      <c r="S155" s="137">
        <v>9999</v>
      </c>
      <c r="T155" s="166" t="s">
        <v>15378</v>
      </c>
      <c r="U155" s="145" t="s">
        <v>169</v>
      </c>
      <c r="V155" s="137" t="s">
        <v>16149</v>
      </c>
      <c r="W155" s="136" t="s">
        <v>2090</v>
      </c>
      <c r="X155" s="136" t="s">
        <v>16150</v>
      </c>
      <c r="Y155" s="160">
        <v>235000</v>
      </c>
      <c r="Z155" s="136" t="s">
        <v>173</v>
      </c>
      <c r="AA155" s="136">
        <v>1034781</v>
      </c>
      <c r="AB155" s="136" t="s">
        <v>173</v>
      </c>
      <c r="AC155" s="136" t="s">
        <v>15381</v>
      </c>
      <c r="AD155" s="137" t="s">
        <v>28</v>
      </c>
      <c r="AE155" s="143" t="s">
        <v>189</v>
      </c>
      <c r="AF155" s="143" t="s">
        <v>177</v>
      </c>
      <c r="AG155" s="136">
        <v>5183</v>
      </c>
      <c r="AH155" s="136">
        <v>1</v>
      </c>
      <c r="AI155" s="167">
        <f>IF(AD155="TIPO I",'BASE LIQUIDACION REDEBAN 2025'!$B$2,IF(AD155="TIPO II",'BASE LIQUIDACION REDEBAN 2025'!$B$3,IF(AD155="TIPO III",'BASE LIQUIDACION REDEBAN 2025'!$B$4,IF(AD155="TIPO IV",'BASE LIQUIDACION REDEBAN 2025'!$B$5,IF(AE155="AEREO",'BASE LIQUIDACION REDEBAN 2025'!$B$6,'BASE LIQUIDACION REDEBAN 2025'!$B$5)))))</f>
        <v>163813.69572160003</v>
      </c>
      <c r="AJ155" s="168">
        <f t="shared" si="3"/>
        <v>163813.69572160003</v>
      </c>
    </row>
    <row r="156" spans="1:36" s="156" customFormat="1" ht="13.9">
      <c r="A156" s="137" t="s">
        <v>68</v>
      </c>
      <c r="B156" s="155" t="str">
        <f>VLOOKUP(A156,'CENTRO DE COSTOS'!A:D,4,FALSE)</f>
        <v>WILLIAM ASDRUBAL ROZO ROZO</v>
      </c>
      <c r="C156" s="155" t="str">
        <f>VLOOKUP(A156,'CENTRO DE COSTOS'!A:D,2,FALSE)</f>
        <v>0004-0004</v>
      </c>
      <c r="D156" s="136">
        <v>25754</v>
      </c>
      <c r="E156" s="136" t="s">
        <v>16151</v>
      </c>
      <c r="F156" s="165" t="s">
        <v>16152</v>
      </c>
      <c r="G156" s="157">
        <v>45821</v>
      </c>
      <c r="H156" s="142">
        <v>45826</v>
      </c>
      <c r="I156" s="157">
        <v>45821</v>
      </c>
      <c r="J156" s="157">
        <v>45825</v>
      </c>
      <c r="K156" s="157">
        <v>45825</v>
      </c>
      <c r="L156" s="138" t="s">
        <v>298</v>
      </c>
      <c r="M156" s="137" t="s">
        <v>457</v>
      </c>
      <c r="N156" s="138" t="s">
        <v>16153</v>
      </c>
      <c r="O156" s="138">
        <v>17421009</v>
      </c>
      <c r="P156" s="140" t="s">
        <v>165</v>
      </c>
      <c r="Q156" s="146" t="s">
        <v>166</v>
      </c>
      <c r="R156" s="159" t="s">
        <v>167</v>
      </c>
      <c r="S156" s="137">
        <v>9999</v>
      </c>
      <c r="T156" s="166" t="s">
        <v>15378</v>
      </c>
      <c r="U156" s="145" t="s">
        <v>15697</v>
      </c>
      <c r="V156" s="137" t="s">
        <v>16154</v>
      </c>
      <c r="W156" s="136" t="s">
        <v>1288</v>
      </c>
      <c r="X156" s="136" t="s">
        <v>16155</v>
      </c>
      <c r="Y156" s="160" t="s">
        <v>173</v>
      </c>
      <c r="Z156" s="136" t="s">
        <v>173</v>
      </c>
      <c r="AA156" s="136" t="s">
        <v>173</v>
      </c>
      <c r="AB156" s="136" t="s">
        <v>173</v>
      </c>
      <c r="AC156" s="136" t="s">
        <v>173</v>
      </c>
      <c r="AD156" s="137" t="s">
        <v>25</v>
      </c>
      <c r="AE156" s="143" t="s">
        <v>189</v>
      </c>
      <c r="AF156" s="143" t="s">
        <v>177</v>
      </c>
      <c r="AG156" s="136">
        <v>3618</v>
      </c>
      <c r="AH156" s="136">
        <v>1</v>
      </c>
      <c r="AI156" s="167">
        <f>IF(AD156="TIPO I",'BASE LIQUIDACION REDEBAN 2025'!$B$2,IF(AD156="TIPO II",'BASE LIQUIDACION REDEBAN 2025'!$B$3,IF(AD156="TIPO III",'BASE LIQUIDACION REDEBAN 2025'!$B$4,IF(AD156="TIPO IV",'BASE LIQUIDACION REDEBAN 2025'!$B$5,IF(AE156="AEREO",'BASE LIQUIDACION REDEBAN 2025'!$B$6,'BASE LIQUIDACION REDEBAN 2025'!$B$5)))))</f>
        <v>75096.394270399993</v>
      </c>
      <c r="AJ156" s="168">
        <f t="shared" si="3"/>
        <v>75096.394270399993</v>
      </c>
    </row>
    <row r="157" spans="1:36" s="156" customFormat="1" ht="13.9">
      <c r="A157" s="137" t="s">
        <v>92</v>
      </c>
      <c r="B157" s="155" t="str">
        <f>VLOOKUP(A157,'CENTRO DE COSTOS'!A:D,4,FALSE)</f>
        <v>KEVIN ALEXIS CORZO BUSTOS</v>
      </c>
      <c r="C157" s="155" t="str">
        <f>VLOOKUP(A157,'CENTRO DE COSTOS'!A:D,2,FALSE)</f>
        <v>0004-0007</v>
      </c>
      <c r="D157" s="136">
        <v>18001</v>
      </c>
      <c r="E157" s="136" t="s">
        <v>16156</v>
      </c>
      <c r="F157" s="165" t="s">
        <v>16157</v>
      </c>
      <c r="G157" s="157">
        <v>45821</v>
      </c>
      <c r="H157" s="142">
        <v>45826</v>
      </c>
      <c r="I157" s="157">
        <v>45821</v>
      </c>
      <c r="J157" s="157">
        <v>45826</v>
      </c>
      <c r="K157" s="157">
        <v>45826</v>
      </c>
      <c r="L157" s="138" t="s">
        <v>1649</v>
      </c>
      <c r="M157" s="137" t="s">
        <v>82</v>
      </c>
      <c r="N157" s="138" t="s">
        <v>16158</v>
      </c>
      <c r="O157" s="138">
        <v>24241358</v>
      </c>
      <c r="P157" s="140" t="s">
        <v>165</v>
      </c>
      <c r="Q157" s="146" t="s">
        <v>166</v>
      </c>
      <c r="R157" s="159" t="s">
        <v>167</v>
      </c>
      <c r="S157" s="137">
        <v>9999</v>
      </c>
      <c r="T157" s="166" t="s">
        <v>15378</v>
      </c>
      <c r="U157" s="145" t="s">
        <v>169</v>
      </c>
      <c r="V157" s="137" t="s">
        <v>16159</v>
      </c>
      <c r="W157" s="136" t="s">
        <v>1326</v>
      </c>
      <c r="X157" s="136" t="s">
        <v>16160</v>
      </c>
      <c r="Y157" s="160">
        <v>260768</v>
      </c>
      <c r="Z157" s="136" t="s">
        <v>173</v>
      </c>
      <c r="AA157" s="136">
        <v>536288</v>
      </c>
      <c r="AB157" s="136" t="s">
        <v>173</v>
      </c>
      <c r="AC157" s="136" t="s">
        <v>15381</v>
      </c>
      <c r="AD157" s="137" t="s">
        <v>32</v>
      </c>
      <c r="AE157" s="143" t="s">
        <v>189</v>
      </c>
      <c r="AF157" s="143" t="s">
        <v>177</v>
      </c>
      <c r="AG157" s="136">
        <v>5588</v>
      </c>
      <c r="AH157" s="136">
        <v>1</v>
      </c>
      <c r="AI157" s="167">
        <f>IF(AD157="TIPO I",'BASE LIQUIDACION REDEBAN 2025'!$B$2,IF(AD157="TIPO II",'BASE LIQUIDACION REDEBAN 2025'!$B$3,IF(AD157="TIPO III",'BASE LIQUIDACION REDEBAN 2025'!$B$4,IF(AD157="TIPO IV",'BASE LIQUIDACION REDEBAN 2025'!$B$5,IF(AE157="AEREO",'BASE LIQUIDACION REDEBAN 2025'!$B$6,'BASE LIQUIDACION REDEBAN 2025'!$B$5)))))</f>
        <v>504832.64687880001</v>
      </c>
      <c r="AJ157" s="168">
        <f t="shared" si="3"/>
        <v>504832.64687880001</v>
      </c>
    </row>
    <row r="158" spans="1:36" s="156" customFormat="1" ht="13.9">
      <c r="A158" s="137" t="s">
        <v>101</v>
      </c>
      <c r="B158" s="155" t="str">
        <f>VLOOKUP(A158,'CENTRO DE COSTOS'!A:D,4,FALSE)</f>
        <v>KEVIN ALEXIS CORZO BUSTOS</v>
      </c>
      <c r="C158" s="155" t="str">
        <f>VLOOKUP(A158,'CENTRO DE COSTOS'!A:D,2,FALSE)</f>
        <v>0004-0007</v>
      </c>
      <c r="D158" s="136">
        <v>85001</v>
      </c>
      <c r="E158" s="136" t="s">
        <v>16161</v>
      </c>
      <c r="F158" s="165" t="s">
        <v>16162</v>
      </c>
      <c r="G158" s="157">
        <v>45821</v>
      </c>
      <c r="H158" s="142">
        <v>45826</v>
      </c>
      <c r="I158" s="157">
        <v>45821</v>
      </c>
      <c r="J158" s="157">
        <v>45826</v>
      </c>
      <c r="K158" s="157">
        <v>45826</v>
      </c>
      <c r="L158" s="138" t="s">
        <v>1934</v>
      </c>
      <c r="M158" s="137" t="s">
        <v>101</v>
      </c>
      <c r="N158" s="138" t="s">
        <v>16163</v>
      </c>
      <c r="O158" s="138">
        <v>26136820</v>
      </c>
      <c r="P158" s="140" t="s">
        <v>165</v>
      </c>
      <c r="Q158" s="146" t="s">
        <v>166</v>
      </c>
      <c r="R158" s="159" t="s">
        <v>167</v>
      </c>
      <c r="S158" s="137">
        <v>9999</v>
      </c>
      <c r="T158" s="166" t="s">
        <v>15378</v>
      </c>
      <c r="U158" s="145" t="s">
        <v>169</v>
      </c>
      <c r="V158" s="137" t="s">
        <v>16164</v>
      </c>
      <c r="W158" s="136" t="s">
        <v>196</v>
      </c>
      <c r="X158" s="136" t="s">
        <v>16165</v>
      </c>
      <c r="Y158" s="160">
        <v>244837</v>
      </c>
      <c r="Z158" s="136">
        <v>232312</v>
      </c>
      <c r="AA158" s="136">
        <v>1113807</v>
      </c>
      <c r="AB158" s="136" t="s">
        <v>173</v>
      </c>
      <c r="AC158" s="136" t="s">
        <v>15381</v>
      </c>
      <c r="AD158" s="137" t="s">
        <v>25</v>
      </c>
      <c r="AE158" s="143" t="s">
        <v>189</v>
      </c>
      <c r="AF158" s="143" t="s">
        <v>177</v>
      </c>
      <c r="AG158" s="136">
        <v>2759</v>
      </c>
      <c r="AH158" s="136">
        <v>1</v>
      </c>
      <c r="AI158" s="167">
        <f>IF(AD158="TIPO I",'BASE LIQUIDACION REDEBAN 2025'!$B$2,IF(AD158="TIPO II",'BASE LIQUIDACION REDEBAN 2025'!$B$3,IF(AD158="TIPO III",'BASE LIQUIDACION REDEBAN 2025'!$B$4,IF(AD158="TIPO IV",'BASE LIQUIDACION REDEBAN 2025'!$B$5,IF(AE158="AEREO",'BASE LIQUIDACION REDEBAN 2025'!$B$6,'BASE LIQUIDACION REDEBAN 2025'!$B$5)))))</f>
        <v>75096.394270399993</v>
      </c>
      <c r="AJ158" s="168">
        <f t="shared" si="3"/>
        <v>75096.394270399993</v>
      </c>
    </row>
    <row r="159" spans="1:36" s="156" customFormat="1" ht="13.9">
      <c r="A159" s="137" t="s">
        <v>81</v>
      </c>
      <c r="B159" s="155" t="str">
        <f>VLOOKUP(A159,'CENTRO DE COSTOS'!A:D,4,FALSE)</f>
        <v>MIGUEL JULIÁN HERNÁNDEZ GUARÍN</v>
      </c>
      <c r="C159" s="155" t="str">
        <f>VLOOKUP(A159,'CENTRO DE COSTOS'!A:D,2,FALSE)</f>
        <v>0004-0008</v>
      </c>
      <c r="D159" s="136">
        <v>54810</v>
      </c>
      <c r="E159" s="136" t="s">
        <v>16166</v>
      </c>
      <c r="F159" s="165" t="s">
        <v>16167</v>
      </c>
      <c r="G159" s="157">
        <v>45821</v>
      </c>
      <c r="H159" s="142">
        <v>45833</v>
      </c>
      <c r="I159" s="157">
        <v>45821</v>
      </c>
      <c r="J159" s="157">
        <v>45825</v>
      </c>
      <c r="K159" s="157">
        <v>45825</v>
      </c>
      <c r="L159" s="138" t="s">
        <v>408</v>
      </c>
      <c r="M159" s="137" t="s">
        <v>4673</v>
      </c>
      <c r="N159" s="138" t="s">
        <v>16168</v>
      </c>
      <c r="O159" s="138">
        <v>89335895</v>
      </c>
      <c r="P159" s="140" t="s">
        <v>165</v>
      </c>
      <c r="Q159" s="146" t="s">
        <v>166</v>
      </c>
      <c r="R159" s="159" t="s">
        <v>167</v>
      </c>
      <c r="S159" s="137">
        <v>9999</v>
      </c>
      <c r="T159" s="166" t="s">
        <v>15378</v>
      </c>
      <c r="U159" s="145" t="s">
        <v>169</v>
      </c>
      <c r="V159" s="137" t="s">
        <v>16169</v>
      </c>
      <c r="W159" s="136" t="s">
        <v>513</v>
      </c>
      <c r="X159" s="136" t="s">
        <v>16170</v>
      </c>
      <c r="Y159" s="160">
        <v>931844</v>
      </c>
      <c r="Z159" s="136" t="s">
        <v>173</v>
      </c>
      <c r="AA159" s="136">
        <v>908142</v>
      </c>
      <c r="AB159" s="136" t="s">
        <v>173</v>
      </c>
      <c r="AC159" s="136" t="s">
        <v>15381</v>
      </c>
      <c r="AD159" s="137" t="s">
        <v>175</v>
      </c>
      <c r="AE159" s="143" t="s">
        <v>189</v>
      </c>
      <c r="AF159" s="143" t="s">
        <v>177</v>
      </c>
      <c r="AG159" s="136">
        <v>2109</v>
      </c>
      <c r="AH159" s="136">
        <v>1</v>
      </c>
      <c r="AI159" s="167">
        <f>IF(AD159="TIPO I",'BASE LIQUIDACION REDEBAN 2025'!$B$2,IF(AD159="TIPO II",'BASE LIQUIDACION REDEBAN 2025'!$B$3,IF(AD159="TIPO III",'BASE LIQUIDACION REDEBAN 2025'!$B$4,IF(AD159="TIPO IV",'BASE LIQUIDACION REDEBAN 2025'!$B$5,IF(AE159="AEREO",'BASE LIQUIDACION REDEBAN 2025'!$B$6,'BASE LIQUIDACION REDEBAN 2025'!$B$5)))))</f>
        <v>504832.64687880001</v>
      </c>
      <c r="AJ159" s="168">
        <f t="shared" si="3"/>
        <v>504832.64687880001</v>
      </c>
    </row>
    <row r="160" spans="1:36" s="156" customFormat="1" ht="13.9">
      <c r="A160" s="137" t="s">
        <v>100</v>
      </c>
      <c r="B160" s="155" t="str">
        <f>VLOOKUP(A160,'CENTRO DE COSTOS'!A:D,4,FALSE)</f>
        <v>KEVIN ALEXIS CORZO BUSTOS</v>
      </c>
      <c r="C160" s="155" t="str">
        <f>VLOOKUP(A160,'CENTRO DE COSTOS'!A:D,2,FALSE)</f>
        <v>0004-0007</v>
      </c>
      <c r="D160" s="136">
        <v>50313</v>
      </c>
      <c r="E160" s="136" t="s">
        <v>16171</v>
      </c>
      <c r="F160" s="165" t="s">
        <v>16172</v>
      </c>
      <c r="G160" s="157">
        <v>45824</v>
      </c>
      <c r="H160" s="142">
        <v>45827</v>
      </c>
      <c r="I160" s="157">
        <v>45824</v>
      </c>
      <c r="J160" s="157">
        <v>45827</v>
      </c>
      <c r="K160" s="157">
        <v>45827</v>
      </c>
      <c r="L160" s="138" t="s">
        <v>192</v>
      </c>
      <c r="M160" s="137" t="s">
        <v>250</v>
      </c>
      <c r="N160" s="138" t="s">
        <v>16173</v>
      </c>
      <c r="O160" s="138">
        <v>80995632</v>
      </c>
      <c r="P160" s="140" t="s">
        <v>165</v>
      </c>
      <c r="Q160" s="146" t="s">
        <v>166</v>
      </c>
      <c r="R160" s="159" t="s">
        <v>167</v>
      </c>
      <c r="S160" s="137">
        <v>9999</v>
      </c>
      <c r="T160" s="166" t="s">
        <v>15378</v>
      </c>
      <c r="U160" s="145" t="s">
        <v>169</v>
      </c>
      <c r="V160" s="137" t="s">
        <v>16174</v>
      </c>
      <c r="W160" s="136" t="s">
        <v>265</v>
      </c>
      <c r="X160" s="136" t="s">
        <v>16175</v>
      </c>
      <c r="Y160" s="160">
        <v>243768</v>
      </c>
      <c r="Z160" s="136">
        <v>1040152</v>
      </c>
      <c r="AA160" s="136">
        <v>1239641</v>
      </c>
      <c r="AB160" s="136" t="s">
        <v>173</v>
      </c>
      <c r="AC160" s="136" t="s">
        <v>15381</v>
      </c>
      <c r="AD160" s="137" t="s">
        <v>28</v>
      </c>
      <c r="AE160" s="143" t="s">
        <v>189</v>
      </c>
      <c r="AF160" s="143" t="s">
        <v>177</v>
      </c>
      <c r="AG160" s="136">
        <v>2929</v>
      </c>
      <c r="AH160" s="136">
        <v>1</v>
      </c>
      <c r="AI160" s="167">
        <f>IF(AD160="TIPO I",'BASE LIQUIDACION REDEBAN 2025'!$B$2,IF(AD160="TIPO II",'BASE LIQUIDACION REDEBAN 2025'!$B$3,IF(AD160="TIPO III",'BASE LIQUIDACION REDEBAN 2025'!$B$4,IF(AD160="TIPO IV",'BASE LIQUIDACION REDEBAN 2025'!$B$5,IF(AE160="AEREO",'BASE LIQUIDACION REDEBAN 2025'!$B$6,'BASE LIQUIDACION REDEBAN 2025'!$B$5)))))</f>
        <v>163813.69572160003</v>
      </c>
      <c r="AJ160" s="168">
        <f t="shared" si="3"/>
        <v>163813.69572160003</v>
      </c>
    </row>
    <row r="161" spans="1:36" s="156" customFormat="1" ht="13.9">
      <c r="A161" s="137" t="s">
        <v>68</v>
      </c>
      <c r="B161" s="155" t="str">
        <f>VLOOKUP(A161,'CENTRO DE COSTOS'!A:D,4,FALSE)</f>
        <v>WILLIAM ASDRUBAL ROZO ROZO</v>
      </c>
      <c r="C161" s="155" t="str">
        <f>VLOOKUP(A161,'CENTRO DE COSTOS'!A:D,2,FALSE)</f>
        <v>0004-0004</v>
      </c>
      <c r="D161" s="136">
        <v>11001</v>
      </c>
      <c r="E161" s="136" t="s">
        <v>16176</v>
      </c>
      <c r="F161" s="165" t="s">
        <v>16177</v>
      </c>
      <c r="G161" s="157">
        <v>45824</v>
      </c>
      <c r="H161" s="142">
        <v>45827</v>
      </c>
      <c r="I161" s="157">
        <v>45824</v>
      </c>
      <c r="J161" s="157">
        <v>45826</v>
      </c>
      <c r="K161" s="157">
        <v>45826</v>
      </c>
      <c r="L161" s="138" t="s">
        <v>298</v>
      </c>
      <c r="M161" s="137" t="s">
        <v>68</v>
      </c>
      <c r="N161" s="138" t="s">
        <v>16178</v>
      </c>
      <c r="O161" s="138">
        <v>89160010</v>
      </c>
      <c r="P161" s="140" t="s">
        <v>165</v>
      </c>
      <c r="Q161" s="146" t="s">
        <v>166</v>
      </c>
      <c r="R161" s="159" t="s">
        <v>167</v>
      </c>
      <c r="S161" s="137">
        <v>9999</v>
      </c>
      <c r="T161" s="166" t="s">
        <v>15378</v>
      </c>
      <c r="U161" s="145" t="s">
        <v>169</v>
      </c>
      <c r="V161" s="137" t="s">
        <v>16179</v>
      </c>
      <c r="W161" s="136" t="s">
        <v>332</v>
      </c>
      <c r="X161" s="136" t="s">
        <v>16180</v>
      </c>
      <c r="Y161" s="160">
        <v>289221</v>
      </c>
      <c r="Z161" s="136" t="s">
        <v>173</v>
      </c>
      <c r="AA161" s="136">
        <v>1238862</v>
      </c>
      <c r="AB161" s="136" t="s">
        <v>173</v>
      </c>
      <c r="AC161" s="136" t="s">
        <v>15381</v>
      </c>
      <c r="AD161" s="137" t="s">
        <v>25</v>
      </c>
      <c r="AE161" s="143" t="s">
        <v>189</v>
      </c>
      <c r="AF161" s="143" t="s">
        <v>177</v>
      </c>
      <c r="AG161" s="136">
        <v>7159</v>
      </c>
      <c r="AH161" s="136">
        <v>1</v>
      </c>
      <c r="AI161" s="167">
        <f>IF(AD161="TIPO I",'BASE LIQUIDACION REDEBAN 2025'!$B$2,IF(AD161="TIPO II",'BASE LIQUIDACION REDEBAN 2025'!$B$3,IF(AD161="TIPO III",'BASE LIQUIDACION REDEBAN 2025'!$B$4,IF(AD161="TIPO IV",'BASE LIQUIDACION REDEBAN 2025'!$B$5,IF(AE161="AEREO",'BASE LIQUIDACION REDEBAN 2025'!$B$6,'BASE LIQUIDACION REDEBAN 2025'!$B$5)))))</f>
        <v>75096.394270399993</v>
      </c>
      <c r="AJ161" s="168">
        <f t="shared" si="3"/>
        <v>75096.394270399993</v>
      </c>
    </row>
    <row r="162" spans="1:36" s="156" customFormat="1" ht="13.9">
      <c r="A162" s="137" t="s">
        <v>100</v>
      </c>
      <c r="B162" s="155" t="str">
        <f>VLOOKUP(A162,'CENTRO DE COSTOS'!A:D,4,FALSE)</f>
        <v>KEVIN ALEXIS CORZO BUSTOS</v>
      </c>
      <c r="C162" s="155" t="str">
        <f>VLOOKUP(A162,'CENTRO DE COSTOS'!A:D,2,FALSE)</f>
        <v>0004-0007</v>
      </c>
      <c r="D162" s="136">
        <v>50287</v>
      </c>
      <c r="E162" s="136" t="s">
        <v>16181</v>
      </c>
      <c r="F162" s="165" t="s">
        <v>16182</v>
      </c>
      <c r="G162" s="157">
        <v>45824</v>
      </c>
      <c r="H162" s="142">
        <v>45827</v>
      </c>
      <c r="I162" s="157">
        <v>45824</v>
      </c>
      <c r="J162" s="157">
        <v>45827</v>
      </c>
      <c r="K162" s="157">
        <v>45827</v>
      </c>
      <c r="L162" s="138" t="s">
        <v>192</v>
      </c>
      <c r="M162" s="137" t="s">
        <v>6180</v>
      </c>
      <c r="N162" s="138" t="s">
        <v>16183</v>
      </c>
      <c r="O162" s="138">
        <v>89261977</v>
      </c>
      <c r="P162" s="140" t="s">
        <v>165</v>
      </c>
      <c r="Q162" s="146" t="s">
        <v>166</v>
      </c>
      <c r="R162" s="159" t="s">
        <v>167</v>
      </c>
      <c r="S162" s="137">
        <v>9999</v>
      </c>
      <c r="T162" s="166" t="s">
        <v>15378</v>
      </c>
      <c r="U162" s="145" t="s">
        <v>169</v>
      </c>
      <c r="V162" s="137" t="s">
        <v>16184</v>
      </c>
      <c r="W162" s="136" t="s">
        <v>265</v>
      </c>
      <c r="X162" s="136" t="s">
        <v>16185</v>
      </c>
      <c r="Y162" s="160" t="s">
        <v>173</v>
      </c>
      <c r="Z162" s="136" t="s">
        <v>173</v>
      </c>
      <c r="AA162" s="136">
        <v>1239596</v>
      </c>
      <c r="AB162" s="136" t="s">
        <v>173</v>
      </c>
      <c r="AC162" s="136" t="s">
        <v>15381</v>
      </c>
      <c r="AD162" s="137" t="s">
        <v>30</v>
      </c>
      <c r="AE162" s="143" t="s">
        <v>189</v>
      </c>
      <c r="AF162" s="143" t="s">
        <v>177</v>
      </c>
      <c r="AG162" s="136">
        <v>636</v>
      </c>
      <c r="AH162" s="136">
        <v>1</v>
      </c>
      <c r="AI162" s="167">
        <f>IF(AD162="TIPO I",'BASE LIQUIDACION REDEBAN 2025'!$B$2,IF(AD162="TIPO II",'BASE LIQUIDACION REDEBAN 2025'!$B$3,IF(AD162="TIPO III",'BASE LIQUIDACION REDEBAN 2025'!$B$4,IF(AD162="TIPO IV",'BASE LIQUIDACION REDEBAN 2025'!$B$5,IF(AE162="AEREO",'BASE LIQUIDACION REDEBAN 2025'!$B$6,'BASE LIQUIDACION REDEBAN 2025'!$B$5)))))</f>
        <v>275728.78077800001</v>
      </c>
      <c r="AJ162" s="168">
        <f t="shared" si="3"/>
        <v>275728.78077800001</v>
      </c>
    </row>
    <row r="163" spans="1:36" s="156" customFormat="1" ht="13.9">
      <c r="A163" s="137" t="s">
        <v>76</v>
      </c>
      <c r="B163" s="155" t="str">
        <f>VLOOKUP(A163,'CENTRO DE COSTOS'!A:D,4,FALSE)</f>
        <v>DIEGO FERNANDO HENAO CARDONA</v>
      </c>
      <c r="C163" s="155" t="str">
        <f>VLOOKUP(A163,'CENTRO DE COSTOS'!A:D,2,FALSE)</f>
        <v>0004-0003</v>
      </c>
      <c r="D163" s="136">
        <v>76892</v>
      </c>
      <c r="E163" s="136" t="s">
        <v>16186</v>
      </c>
      <c r="F163" s="165" t="s">
        <v>16187</v>
      </c>
      <c r="G163" s="157">
        <v>45824</v>
      </c>
      <c r="H163" s="142">
        <v>45827</v>
      </c>
      <c r="I163" s="157">
        <v>45824</v>
      </c>
      <c r="J163" s="157">
        <v>45826</v>
      </c>
      <c r="K163" s="157">
        <v>45826</v>
      </c>
      <c r="L163" s="138" t="s">
        <v>230</v>
      </c>
      <c r="M163" s="137" t="s">
        <v>900</v>
      </c>
      <c r="N163" s="138" t="s">
        <v>16188</v>
      </c>
      <c r="O163" s="138">
        <v>89346314</v>
      </c>
      <c r="P163" s="140" t="s">
        <v>165</v>
      </c>
      <c r="Q163" s="146" t="s">
        <v>166</v>
      </c>
      <c r="R163" s="159" t="s">
        <v>167</v>
      </c>
      <c r="S163" s="137">
        <v>9999</v>
      </c>
      <c r="T163" s="166" t="s">
        <v>15378</v>
      </c>
      <c r="U163" s="145" t="s">
        <v>169</v>
      </c>
      <c r="V163" s="137" t="s">
        <v>16189</v>
      </c>
      <c r="W163" s="136" t="s">
        <v>219</v>
      </c>
      <c r="X163" s="136" t="s">
        <v>16190</v>
      </c>
      <c r="Y163" s="160">
        <v>248913</v>
      </c>
      <c r="Z163" s="136" t="s">
        <v>173</v>
      </c>
      <c r="AA163" s="136">
        <v>1114593</v>
      </c>
      <c r="AB163" s="136" t="s">
        <v>173</v>
      </c>
      <c r="AC163" s="136" t="s">
        <v>15381</v>
      </c>
      <c r="AD163" s="137" t="s">
        <v>25</v>
      </c>
      <c r="AE163" s="143" t="s">
        <v>189</v>
      </c>
      <c r="AF163" s="143" t="s">
        <v>177</v>
      </c>
      <c r="AG163" s="136">
        <v>3182</v>
      </c>
      <c r="AH163" s="136">
        <v>1</v>
      </c>
      <c r="AI163" s="167">
        <f>IF(AD163="TIPO I",'BASE LIQUIDACION REDEBAN 2025'!$B$2,IF(AD163="TIPO II",'BASE LIQUIDACION REDEBAN 2025'!$B$3,IF(AD163="TIPO III",'BASE LIQUIDACION REDEBAN 2025'!$B$4,IF(AD163="TIPO IV",'BASE LIQUIDACION REDEBAN 2025'!$B$5,IF(AE163="AEREO",'BASE LIQUIDACION REDEBAN 2025'!$B$6,'BASE LIQUIDACION REDEBAN 2025'!$B$5)))))</f>
        <v>75096.394270399993</v>
      </c>
      <c r="AJ163" s="168">
        <f t="shared" si="3"/>
        <v>75096.394270399993</v>
      </c>
    </row>
    <row r="164" spans="1:36" s="156" customFormat="1" ht="13.9">
      <c r="A164" s="137" t="s">
        <v>94</v>
      </c>
      <c r="B164" s="155" t="str">
        <f>VLOOKUP(A164,'CENTRO DE COSTOS'!A:D,4,FALSE)</f>
        <v>DIEGO FERNANDO HENAO CARDONA</v>
      </c>
      <c r="C164" s="155" t="str">
        <f>VLOOKUP(A164,'CENTRO DE COSTOS'!A:D,2,FALSE)</f>
        <v>0004-0002</v>
      </c>
      <c r="D164" s="136">
        <v>76828</v>
      </c>
      <c r="E164" s="136" t="s">
        <v>16191</v>
      </c>
      <c r="F164" s="165" t="s">
        <v>16192</v>
      </c>
      <c r="G164" s="157">
        <v>45824</v>
      </c>
      <c r="H164" s="142">
        <v>45827</v>
      </c>
      <c r="I164" s="157">
        <v>45824</v>
      </c>
      <c r="J164" s="157">
        <v>45827</v>
      </c>
      <c r="K164" s="157">
        <v>45827</v>
      </c>
      <c r="L164" s="138" t="s">
        <v>230</v>
      </c>
      <c r="M164" s="137" t="s">
        <v>8634</v>
      </c>
      <c r="N164" s="138" t="s">
        <v>16193</v>
      </c>
      <c r="O164" s="138">
        <v>89333463</v>
      </c>
      <c r="P164" s="140" t="s">
        <v>165</v>
      </c>
      <c r="Q164" s="146" t="s">
        <v>166</v>
      </c>
      <c r="R164" s="159" t="s">
        <v>167</v>
      </c>
      <c r="S164" s="137">
        <v>9999</v>
      </c>
      <c r="T164" s="166" t="s">
        <v>15378</v>
      </c>
      <c r="U164" s="145" t="s">
        <v>169</v>
      </c>
      <c r="V164" s="137" t="s">
        <v>16194</v>
      </c>
      <c r="W164" s="136" t="s">
        <v>240</v>
      </c>
      <c r="X164" s="136" t="s">
        <v>16195</v>
      </c>
      <c r="Y164" s="160">
        <v>784306</v>
      </c>
      <c r="Z164" s="136" t="s">
        <v>173</v>
      </c>
      <c r="AA164" s="136">
        <v>1114481</v>
      </c>
      <c r="AB164" s="136" t="s">
        <v>173</v>
      </c>
      <c r="AC164" s="136" t="s">
        <v>15381</v>
      </c>
      <c r="AD164" s="137" t="s">
        <v>28</v>
      </c>
      <c r="AE164" s="143" t="s">
        <v>189</v>
      </c>
      <c r="AF164" s="143" t="s">
        <v>177</v>
      </c>
      <c r="AG164" s="136">
        <v>3620</v>
      </c>
      <c r="AH164" s="136">
        <v>1</v>
      </c>
      <c r="AI164" s="167">
        <f>IF(AD164="TIPO I",'BASE LIQUIDACION REDEBAN 2025'!$B$2,IF(AD164="TIPO II",'BASE LIQUIDACION REDEBAN 2025'!$B$3,IF(AD164="TIPO III",'BASE LIQUIDACION REDEBAN 2025'!$B$4,IF(AD164="TIPO IV",'BASE LIQUIDACION REDEBAN 2025'!$B$5,IF(AE164="AEREO",'BASE LIQUIDACION REDEBAN 2025'!$B$6,'BASE LIQUIDACION REDEBAN 2025'!$B$5)))))</f>
        <v>163813.69572160003</v>
      </c>
      <c r="AJ164" s="168">
        <f t="shared" si="3"/>
        <v>163813.69572160003</v>
      </c>
    </row>
    <row r="165" spans="1:36" s="156" customFormat="1" ht="13.9">
      <c r="A165" s="137" t="s">
        <v>93</v>
      </c>
      <c r="B165" s="155" t="str">
        <f>VLOOKUP(A165,'CENTRO DE COSTOS'!A:D,4,FALSE)</f>
        <v>DIEGO FERNANDO HENAO CARDONA</v>
      </c>
      <c r="C165" s="155" t="str">
        <f>VLOOKUP(A165,'CENTRO DE COSTOS'!A:D,2,FALSE)</f>
        <v>0004-0003</v>
      </c>
      <c r="D165" s="136">
        <v>52215</v>
      </c>
      <c r="E165" s="136" t="s">
        <v>16196</v>
      </c>
      <c r="F165" s="165" t="s">
        <v>16197</v>
      </c>
      <c r="G165" s="157">
        <v>45824</v>
      </c>
      <c r="H165" s="142">
        <v>45827</v>
      </c>
      <c r="I165" s="157">
        <v>45824</v>
      </c>
      <c r="J165" s="157">
        <v>45827</v>
      </c>
      <c r="K165" s="157">
        <v>45827</v>
      </c>
      <c r="L165" s="138" t="s">
        <v>162</v>
      </c>
      <c r="M165" s="137" t="s">
        <v>612</v>
      </c>
      <c r="N165" s="138" t="s">
        <v>16198</v>
      </c>
      <c r="O165" s="138">
        <v>89336574</v>
      </c>
      <c r="P165" s="140" t="s">
        <v>165</v>
      </c>
      <c r="Q165" s="146" t="s">
        <v>166</v>
      </c>
      <c r="R165" s="159" t="s">
        <v>167</v>
      </c>
      <c r="S165" s="137">
        <v>9999</v>
      </c>
      <c r="T165" s="166" t="s">
        <v>15378</v>
      </c>
      <c r="U165" s="145" t="s">
        <v>169</v>
      </c>
      <c r="V165" s="137" t="s">
        <v>16199</v>
      </c>
      <c r="W165" s="136" t="s">
        <v>5957</v>
      </c>
      <c r="X165" s="136" t="s">
        <v>16200</v>
      </c>
      <c r="Y165" s="160">
        <v>1092243</v>
      </c>
      <c r="Z165" s="136" t="s">
        <v>173</v>
      </c>
      <c r="AA165" s="136">
        <v>1217255</v>
      </c>
      <c r="AB165" s="136" t="s">
        <v>173</v>
      </c>
      <c r="AC165" s="136" t="s">
        <v>15381</v>
      </c>
      <c r="AD165" s="137" t="s">
        <v>28</v>
      </c>
      <c r="AE165" s="143" t="s">
        <v>189</v>
      </c>
      <c r="AF165" s="143" t="s">
        <v>177</v>
      </c>
      <c r="AG165" s="136">
        <v>6408</v>
      </c>
      <c r="AH165" s="136">
        <v>1</v>
      </c>
      <c r="AI165" s="167">
        <f>IF(AD165="TIPO I",'BASE LIQUIDACION REDEBAN 2025'!$B$2,IF(AD165="TIPO II",'BASE LIQUIDACION REDEBAN 2025'!$B$3,IF(AD165="TIPO III",'BASE LIQUIDACION REDEBAN 2025'!$B$4,IF(AD165="TIPO IV",'BASE LIQUIDACION REDEBAN 2025'!$B$5,IF(AE165="AEREO",'BASE LIQUIDACION REDEBAN 2025'!$B$6,'BASE LIQUIDACION REDEBAN 2025'!$B$5)))))</f>
        <v>163813.69572160003</v>
      </c>
      <c r="AJ165" s="168">
        <f t="shared" si="3"/>
        <v>163813.69572160003</v>
      </c>
    </row>
    <row r="166" spans="1:36" s="156" customFormat="1" ht="13.9">
      <c r="A166" s="137" t="s">
        <v>90</v>
      </c>
      <c r="B166" s="155" t="str">
        <f>VLOOKUP(A166,'CENTRO DE COSTOS'!A:D,4,FALSE)</f>
        <v>JUAN SEBASTIÁN RÍOS CASTRILLÓN</v>
      </c>
      <c r="C166" s="155" t="str">
        <f>VLOOKUP(A166,'CENTRO DE COSTOS'!A:D,2,FALSE)</f>
        <v>0004-0005</v>
      </c>
      <c r="D166" s="136">
        <v>5266</v>
      </c>
      <c r="E166" s="136" t="s">
        <v>16201</v>
      </c>
      <c r="F166" s="165" t="s">
        <v>16202</v>
      </c>
      <c r="G166" s="157">
        <v>45824</v>
      </c>
      <c r="H166" s="142">
        <v>45827</v>
      </c>
      <c r="I166" s="157">
        <v>45824</v>
      </c>
      <c r="J166" s="157">
        <v>45826</v>
      </c>
      <c r="K166" s="157">
        <v>45826</v>
      </c>
      <c r="L166" s="138" t="s">
        <v>290</v>
      </c>
      <c r="M166" s="137" t="s">
        <v>4551</v>
      </c>
      <c r="N166" s="138" t="s">
        <v>16203</v>
      </c>
      <c r="O166" s="138">
        <v>89348927</v>
      </c>
      <c r="P166" s="140" t="s">
        <v>165</v>
      </c>
      <c r="Q166" s="146" t="s">
        <v>166</v>
      </c>
      <c r="R166" s="159" t="s">
        <v>167</v>
      </c>
      <c r="S166" s="137">
        <v>9999</v>
      </c>
      <c r="T166" s="166" t="s">
        <v>15378</v>
      </c>
      <c r="U166" s="145" t="s">
        <v>169</v>
      </c>
      <c r="V166" s="137" t="s">
        <v>16204</v>
      </c>
      <c r="W166" s="136" t="s">
        <v>419</v>
      </c>
      <c r="X166" s="136" t="s">
        <v>16205</v>
      </c>
      <c r="Y166" s="160">
        <v>894447</v>
      </c>
      <c r="Z166" s="136" t="s">
        <v>173</v>
      </c>
      <c r="AA166" s="136">
        <v>846644</v>
      </c>
      <c r="AB166" s="136" t="s">
        <v>173</v>
      </c>
      <c r="AC166" s="136" t="s">
        <v>15381</v>
      </c>
      <c r="AD166" s="137" t="s">
        <v>25</v>
      </c>
      <c r="AE166" s="143" t="s">
        <v>189</v>
      </c>
      <c r="AF166" s="143" t="s">
        <v>177</v>
      </c>
      <c r="AG166" s="136">
        <v>5843</v>
      </c>
      <c r="AH166" s="136">
        <v>1</v>
      </c>
      <c r="AI166" s="167">
        <f>IF(AD166="TIPO I",'BASE LIQUIDACION REDEBAN 2025'!$B$2,IF(AD166="TIPO II",'BASE LIQUIDACION REDEBAN 2025'!$B$3,IF(AD166="TIPO III",'BASE LIQUIDACION REDEBAN 2025'!$B$4,IF(AD166="TIPO IV",'BASE LIQUIDACION REDEBAN 2025'!$B$5,IF(AE166="AEREO",'BASE LIQUIDACION REDEBAN 2025'!$B$6,'BASE LIQUIDACION REDEBAN 2025'!$B$5)))))</f>
        <v>75096.394270399993</v>
      </c>
      <c r="AJ166" s="168">
        <f t="shared" si="3"/>
        <v>75096.394270399993</v>
      </c>
    </row>
    <row r="167" spans="1:36" s="156" customFormat="1" ht="13.9">
      <c r="A167" s="137" t="s">
        <v>68</v>
      </c>
      <c r="B167" s="155" t="str">
        <f>VLOOKUP(A167,'CENTRO DE COSTOS'!A:D,4,FALSE)</f>
        <v>WILLIAM ASDRUBAL ROZO ROZO</v>
      </c>
      <c r="C167" s="155" t="str">
        <f>VLOOKUP(A167,'CENTRO DE COSTOS'!A:D,2,FALSE)</f>
        <v>0004-0004</v>
      </c>
      <c r="D167" s="136">
        <v>11001</v>
      </c>
      <c r="E167" s="136" t="s">
        <v>16206</v>
      </c>
      <c r="F167" s="165" t="s">
        <v>16207</v>
      </c>
      <c r="G167" s="157">
        <v>45824</v>
      </c>
      <c r="H167" s="142">
        <v>45827</v>
      </c>
      <c r="I167" s="157">
        <v>45824</v>
      </c>
      <c r="J167" s="157">
        <v>45826</v>
      </c>
      <c r="K167" s="157">
        <v>45826</v>
      </c>
      <c r="L167" s="138" t="s">
        <v>298</v>
      </c>
      <c r="M167" s="137" t="s">
        <v>68</v>
      </c>
      <c r="N167" s="138" t="s">
        <v>16208</v>
      </c>
      <c r="O167" s="138">
        <v>87237674</v>
      </c>
      <c r="P167" s="140" t="s">
        <v>165</v>
      </c>
      <c r="Q167" s="146" t="s">
        <v>166</v>
      </c>
      <c r="R167" s="159" t="s">
        <v>167</v>
      </c>
      <c r="S167" s="137">
        <v>9999</v>
      </c>
      <c r="T167" s="166" t="s">
        <v>15378</v>
      </c>
      <c r="U167" s="145" t="s">
        <v>169</v>
      </c>
      <c r="V167" s="137" t="s">
        <v>16209</v>
      </c>
      <c r="W167" s="136" t="s">
        <v>656</v>
      </c>
      <c r="X167" s="136" t="s">
        <v>16210</v>
      </c>
      <c r="Y167" s="160">
        <v>1056019</v>
      </c>
      <c r="Z167" s="136" t="s">
        <v>173</v>
      </c>
      <c r="AA167" s="136">
        <v>1238882</v>
      </c>
      <c r="AB167" s="136" t="s">
        <v>173</v>
      </c>
      <c r="AC167" s="136" t="s">
        <v>15381</v>
      </c>
      <c r="AD167" s="137" t="s">
        <v>25</v>
      </c>
      <c r="AE167" s="143" t="s">
        <v>189</v>
      </c>
      <c r="AF167" s="143" t="s">
        <v>177</v>
      </c>
      <c r="AG167" s="136">
        <v>2710</v>
      </c>
      <c r="AH167" s="136">
        <v>1</v>
      </c>
      <c r="AI167" s="167">
        <f>IF(AD167="TIPO I",'BASE LIQUIDACION REDEBAN 2025'!$B$2,IF(AD167="TIPO II",'BASE LIQUIDACION REDEBAN 2025'!$B$3,IF(AD167="TIPO III",'BASE LIQUIDACION REDEBAN 2025'!$B$4,IF(AD167="TIPO IV",'BASE LIQUIDACION REDEBAN 2025'!$B$5,IF(AE167="AEREO",'BASE LIQUIDACION REDEBAN 2025'!$B$6,'BASE LIQUIDACION REDEBAN 2025'!$B$5)))))</f>
        <v>75096.394270399993</v>
      </c>
      <c r="AJ167" s="168">
        <f t="shared" si="3"/>
        <v>75096.394270399993</v>
      </c>
    </row>
    <row r="168" spans="1:36" s="156" customFormat="1" ht="13.9">
      <c r="A168" s="137" t="s">
        <v>76</v>
      </c>
      <c r="B168" s="155" t="str">
        <f>VLOOKUP(A168,'CENTRO DE COSTOS'!A:D,4,FALSE)</f>
        <v>DIEGO FERNANDO HENAO CARDONA</v>
      </c>
      <c r="C168" s="155" t="str">
        <f>VLOOKUP(A168,'CENTRO DE COSTOS'!A:D,2,FALSE)</f>
        <v>0004-0003</v>
      </c>
      <c r="D168" s="136">
        <v>76248</v>
      </c>
      <c r="E168" s="136" t="s">
        <v>16211</v>
      </c>
      <c r="F168" s="165" t="s">
        <v>16212</v>
      </c>
      <c r="G168" s="157">
        <v>45824</v>
      </c>
      <c r="H168" s="142">
        <v>45827</v>
      </c>
      <c r="I168" s="157">
        <v>45824</v>
      </c>
      <c r="J168" s="157">
        <v>45826</v>
      </c>
      <c r="K168" s="157">
        <v>45826</v>
      </c>
      <c r="L168" s="138" t="s">
        <v>230</v>
      </c>
      <c r="M168" s="137" t="s">
        <v>2425</v>
      </c>
      <c r="N168" s="138" t="s">
        <v>16213</v>
      </c>
      <c r="O168" s="138">
        <v>89158374</v>
      </c>
      <c r="P168" s="140" t="s">
        <v>165</v>
      </c>
      <c r="Q168" s="146" t="s">
        <v>166</v>
      </c>
      <c r="R168" s="159" t="s">
        <v>167</v>
      </c>
      <c r="S168" s="137">
        <v>9999</v>
      </c>
      <c r="T168" s="166" t="s">
        <v>15378</v>
      </c>
      <c r="U168" s="145" t="s">
        <v>169</v>
      </c>
      <c r="V168" s="137" t="s">
        <v>16214</v>
      </c>
      <c r="W168" s="136" t="s">
        <v>240</v>
      </c>
      <c r="X168" s="136" t="s">
        <v>16215</v>
      </c>
      <c r="Y168" s="160">
        <v>1242417</v>
      </c>
      <c r="Z168" s="136" t="s">
        <v>16216</v>
      </c>
      <c r="AA168" s="136" t="s">
        <v>16217</v>
      </c>
      <c r="AB168" s="136" t="s">
        <v>173</v>
      </c>
      <c r="AC168" s="136" t="s">
        <v>15381</v>
      </c>
      <c r="AD168" s="137" t="s">
        <v>28</v>
      </c>
      <c r="AE168" s="143" t="s">
        <v>189</v>
      </c>
      <c r="AF168" s="143" t="s">
        <v>177</v>
      </c>
      <c r="AG168" s="136">
        <v>1440</v>
      </c>
      <c r="AH168" s="136">
        <v>1</v>
      </c>
      <c r="AI168" s="167">
        <f>IF(AD168="TIPO I",'BASE LIQUIDACION REDEBAN 2025'!$B$2,IF(AD168="TIPO II",'BASE LIQUIDACION REDEBAN 2025'!$B$3,IF(AD168="TIPO III",'BASE LIQUIDACION REDEBAN 2025'!$B$4,IF(AD168="TIPO IV",'BASE LIQUIDACION REDEBAN 2025'!$B$5,IF(AE168="AEREO",'BASE LIQUIDACION REDEBAN 2025'!$B$6,'BASE LIQUIDACION REDEBAN 2025'!$B$5)))))</f>
        <v>163813.69572160003</v>
      </c>
      <c r="AJ168" s="168">
        <f t="shared" si="3"/>
        <v>163813.69572160003</v>
      </c>
    </row>
    <row r="169" spans="1:36" s="156" customFormat="1" ht="13.9">
      <c r="A169" s="137" t="s">
        <v>76</v>
      </c>
      <c r="B169" s="155" t="str">
        <f>VLOOKUP(A169,'CENTRO DE COSTOS'!A:D,4,FALSE)</f>
        <v>DIEGO FERNANDO HENAO CARDONA</v>
      </c>
      <c r="C169" s="155" t="str">
        <f>VLOOKUP(A169,'CENTRO DE COSTOS'!A:D,2,FALSE)</f>
        <v>0004-0003</v>
      </c>
      <c r="D169" s="136">
        <v>76001</v>
      </c>
      <c r="E169" s="136" t="s">
        <v>16218</v>
      </c>
      <c r="F169" s="165" t="s">
        <v>16219</v>
      </c>
      <c r="G169" s="157">
        <v>45824</v>
      </c>
      <c r="H169" s="142">
        <v>45827</v>
      </c>
      <c r="I169" s="157">
        <v>45824</v>
      </c>
      <c r="J169" s="157">
        <v>45827</v>
      </c>
      <c r="K169" s="157">
        <v>45827</v>
      </c>
      <c r="L169" s="138" t="s">
        <v>230</v>
      </c>
      <c r="M169" s="137" t="s">
        <v>76</v>
      </c>
      <c r="N169" s="138" t="s">
        <v>16220</v>
      </c>
      <c r="O169" s="138">
        <v>89183788</v>
      </c>
      <c r="P169" s="140" t="s">
        <v>165</v>
      </c>
      <c r="Q169" s="146" t="s">
        <v>166</v>
      </c>
      <c r="R169" s="159" t="s">
        <v>167</v>
      </c>
      <c r="S169" s="137">
        <v>9999</v>
      </c>
      <c r="T169" s="166" t="s">
        <v>15378</v>
      </c>
      <c r="U169" s="145" t="s">
        <v>169</v>
      </c>
      <c r="V169" s="137" t="s">
        <v>16221</v>
      </c>
      <c r="W169" s="136" t="s">
        <v>320</v>
      </c>
      <c r="X169" s="136" t="s">
        <v>16222</v>
      </c>
      <c r="Y169" s="160">
        <v>1050107</v>
      </c>
      <c r="Z169" s="136">
        <v>740215</v>
      </c>
      <c r="AA169" s="136">
        <v>523873</v>
      </c>
      <c r="AB169" s="136" t="s">
        <v>173</v>
      </c>
      <c r="AC169" s="136" t="s">
        <v>15381</v>
      </c>
      <c r="AD169" s="137" t="s">
        <v>25</v>
      </c>
      <c r="AE169" s="143" t="s">
        <v>189</v>
      </c>
      <c r="AF169" s="143" t="s">
        <v>177</v>
      </c>
      <c r="AG169" s="136">
        <v>6371</v>
      </c>
      <c r="AH169" s="136">
        <v>1</v>
      </c>
      <c r="AI169" s="167">
        <f>IF(AD169="TIPO I",'BASE LIQUIDACION REDEBAN 2025'!$B$2,IF(AD169="TIPO II",'BASE LIQUIDACION REDEBAN 2025'!$B$3,IF(AD169="TIPO III",'BASE LIQUIDACION REDEBAN 2025'!$B$4,IF(AD169="TIPO IV",'BASE LIQUIDACION REDEBAN 2025'!$B$5,IF(AE169="AEREO",'BASE LIQUIDACION REDEBAN 2025'!$B$6,'BASE LIQUIDACION REDEBAN 2025'!$B$5)))))</f>
        <v>75096.394270399993</v>
      </c>
      <c r="AJ169" s="168">
        <f t="shared" si="3"/>
        <v>75096.394270399993</v>
      </c>
    </row>
    <row r="170" spans="1:36" s="156" customFormat="1" ht="13.9">
      <c r="A170" s="137" t="s">
        <v>68</v>
      </c>
      <c r="B170" s="155" t="str">
        <f>VLOOKUP(A170,'CENTRO DE COSTOS'!A:D,4,FALSE)</f>
        <v>WILLIAM ASDRUBAL ROZO ROZO</v>
      </c>
      <c r="C170" s="155" t="str">
        <f>VLOOKUP(A170,'CENTRO DE COSTOS'!A:D,2,FALSE)</f>
        <v>0004-0004</v>
      </c>
      <c r="D170" s="136">
        <v>11001</v>
      </c>
      <c r="E170" s="136" t="s">
        <v>16223</v>
      </c>
      <c r="F170" s="165" t="s">
        <v>16224</v>
      </c>
      <c r="G170" s="157">
        <v>45824</v>
      </c>
      <c r="H170" s="142">
        <v>45827</v>
      </c>
      <c r="I170" s="157">
        <v>45824</v>
      </c>
      <c r="J170" s="157">
        <v>45826</v>
      </c>
      <c r="K170" s="157">
        <v>45826</v>
      </c>
      <c r="L170" s="138" t="s">
        <v>298</v>
      </c>
      <c r="M170" s="137" t="s">
        <v>68</v>
      </c>
      <c r="N170" s="138" t="s">
        <v>16225</v>
      </c>
      <c r="O170" s="138">
        <v>21412176</v>
      </c>
      <c r="P170" s="140" t="s">
        <v>165</v>
      </c>
      <c r="Q170" s="146" t="s">
        <v>166</v>
      </c>
      <c r="R170" s="159" t="s">
        <v>167</v>
      </c>
      <c r="S170" s="137">
        <v>9999</v>
      </c>
      <c r="T170" s="166" t="s">
        <v>15378</v>
      </c>
      <c r="U170" s="145" t="s">
        <v>169</v>
      </c>
      <c r="V170" s="137" t="s">
        <v>16226</v>
      </c>
      <c r="W170" s="136" t="s">
        <v>778</v>
      </c>
      <c r="X170" s="136" t="s">
        <v>16227</v>
      </c>
      <c r="Y170" s="160">
        <v>227567</v>
      </c>
      <c r="Z170" s="136" t="s">
        <v>173</v>
      </c>
      <c r="AA170" s="136">
        <v>1238737</v>
      </c>
      <c r="AB170" s="136" t="s">
        <v>173</v>
      </c>
      <c r="AC170" s="136" t="s">
        <v>15381</v>
      </c>
      <c r="AD170" s="137" t="s">
        <v>25</v>
      </c>
      <c r="AE170" s="143" t="s">
        <v>189</v>
      </c>
      <c r="AF170" s="143" t="s">
        <v>177</v>
      </c>
      <c r="AG170" s="136">
        <v>2837</v>
      </c>
      <c r="AH170" s="136">
        <v>1</v>
      </c>
      <c r="AI170" s="167">
        <f>IF(AD170="TIPO I",'BASE LIQUIDACION REDEBAN 2025'!$B$2,IF(AD170="TIPO II",'BASE LIQUIDACION REDEBAN 2025'!$B$3,IF(AD170="TIPO III",'BASE LIQUIDACION REDEBAN 2025'!$B$4,IF(AD170="TIPO IV",'BASE LIQUIDACION REDEBAN 2025'!$B$5,IF(AE170="AEREO",'BASE LIQUIDACION REDEBAN 2025'!$B$6,'BASE LIQUIDACION REDEBAN 2025'!$B$5)))))</f>
        <v>75096.394270399993</v>
      </c>
      <c r="AJ170" s="168">
        <f t="shared" si="3"/>
        <v>75096.394270399993</v>
      </c>
    </row>
    <row r="171" spans="1:36" s="156" customFormat="1" ht="13.9">
      <c r="A171" s="137" t="s">
        <v>80</v>
      </c>
      <c r="B171" s="155" t="str">
        <f>VLOOKUP(A171,'CENTRO DE COSTOS'!A:D,4,FALSE)</f>
        <v>JOSE MAURICIO HERNANDEZ ROJAS</v>
      </c>
      <c r="C171" s="155" t="str">
        <f>VLOOKUP(A171,'CENTRO DE COSTOS'!A:D,2,FALSE)</f>
        <v>0004-0001</v>
      </c>
      <c r="D171" s="136">
        <v>13001</v>
      </c>
      <c r="E171" s="136" t="s">
        <v>16228</v>
      </c>
      <c r="F171" s="165" t="s">
        <v>16229</v>
      </c>
      <c r="G171" s="157">
        <v>45824</v>
      </c>
      <c r="H171" s="142">
        <v>45827</v>
      </c>
      <c r="I171" s="157">
        <v>45824</v>
      </c>
      <c r="J171" s="157">
        <v>45826</v>
      </c>
      <c r="K171" s="157">
        <v>45826</v>
      </c>
      <c r="L171" s="138" t="s">
        <v>364</v>
      </c>
      <c r="M171" s="137" t="s">
        <v>80</v>
      </c>
      <c r="N171" s="138" t="s">
        <v>16230</v>
      </c>
      <c r="O171" s="138">
        <v>89249635</v>
      </c>
      <c r="P171" s="140" t="s">
        <v>165</v>
      </c>
      <c r="Q171" s="146" t="s">
        <v>166</v>
      </c>
      <c r="R171" s="159" t="s">
        <v>167</v>
      </c>
      <c r="S171" s="137">
        <v>9999</v>
      </c>
      <c r="T171" s="166" t="s">
        <v>15378</v>
      </c>
      <c r="U171" s="145" t="s">
        <v>169</v>
      </c>
      <c r="V171" s="137" t="s">
        <v>16231</v>
      </c>
      <c r="W171" s="136" t="s">
        <v>1180</v>
      </c>
      <c r="X171" s="136" t="s">
        <v>16232</v>
      </c>
      <c r="Y171" s="160">
        <v>279331</v>
      </c>
      <c r="Z171" s="136" t="s">
        <v>173</v>
      </c>
      <c r="AA171" s="136">
        <v>1165063</v>
      </c>
      <c r="AB171" s="136" t="s">
        <v>173</v>
      </c>
      <c r="AC171" s="136" t="s">
        <v>15381</v>
      </c>
      <c r="AD171" s="137" t="s">
        <v>25</v>
      </c>
      <c r="AE171" s="143" t="s">
        <v>189</v>
      </c>
      <c r="AF171" s="143" t="s">
        <v>177</v>
      </c>
      <c r="AG171" s="136">
        <v>910</v>
      </c>
      <c r="AH171" s="136">
        <v>1</v>
      </c>
      <c r="AI171" s="167">
        <f>IF(AD171="TIPO I",'BASE LIQUIDACION REDEBAN 2025'!$B$2,IF(AD171="TIPO II",'BASE LIQUIDACION REDEBAN 2025'!$B$3,IF(AD171="TIPO III",'BASE LIQUIDACION REDEBAN 2025'!$B$4,IF(AD171="TIPO IV",'BASE LIQUIDACION REDEBAN 2025'!$B$5,IF(AE171="AEREO",'BASE LIQUIDACION REDEBAN 2025'!$B$6,'BASE LIQUIDACION REDEBAN 2025'!$B$5)))))</f>
        <v>75096.394270399993</v>
      </c>
      <c r="AJ171" s="168">
        <f t="shared" si="3"/>
        <v>75096.394270399993</v>
      </c>
    </row>
    <row r="172" spans="1:36" s="156" customFormat="1" ht="13.9">
      <c r="A172" s="137" t="s">
        <v>68</v>
      </c>
      <c r="B172" s="155" t="str">
        <f>VLOOKUP(A172,'CENTRO DE COSTOS'!A:D,4,FALSE)</f>
        <v>WILLIAM ASDRUBAL ROZO ROZO</v>
      </c>
      <c r="C172" s="155" t="str">
        <f>VLOOKUP(A172,'CENTRO DE COSTOS'!A:D,2,FALSE)</f>
        <v>0004-0004</v>
      </c>
      <c r="D172" s="136">
        <v>11001</v>
      </c>
      <c r="E172" s="136" t="s">
        <v>16233</v>
      </c>
      <c r="F172" s="165" t="s">
        <v>16234</v>
      </c>
      <c r="G172" s="157">
        <v>45824</v>
      </c>
      <c r="H172" s="142">
        <v>45827</v>
      </c>
      <c r="I172" s="157">
        <v>45824</v>
      </c>
      <c r="J172" s="157">
        <v>45826</v>
      </c>
      <c r="K172" s="157">
        <v>45826</v>
      </c>
      <c r="L172" s="138" t="s">
        <v>298</v>
      </c>
      <c r="M172" s="137" t="s">
        <v>68</v>
      </c>
      <c r="N172" s="138" t="s">
        <v>16235</v>
      </c>
      <c r="O172" s="138">
        <v>25615683</v>
      </c>
      <c r="P172" s="140" t="s">
        <v>165</v>
      </c>
      <c r="Q172" s="146" t="s">
        <v>166</v>
      </c>
      <c r="R172" s="159" t="s">
        <v>167</v>
      </c>
      <c r="S172" s="137">
        <v>9999</v>
      </c>
      <c r="T172" s="166" t="s">
        <v>15378</v>
      </c>
      <c r="U172" s="145" t="s">
        <v>169</v>
      </c>
      <c r="V172" s="137" t="s">
        <v>16236</v>
      </c>
      <c r="W172" s="136" t="s">
        <v>2095</v>
      </c>
      <c r="X172" s="136" t="s">
        <v>16237</v>
      </c>
      <c r="Y172" s="160">
        <v>714382</v>
      </c>
      <c r="Z172" s="136" t="s">
        <v>173</v>
      </c>
      <c r="AA172" s="136">
        <v>1238700</v>
      </c>
      <c r="AB172" s="136" t="s">
        <v>173</v>
      </c>
      <c r="AC172" s="136" t="s">
        <v>15381</v>
      </c>
      <c r="AD172" s="137" t="s">
        <v>25</v>
      </c>
      <c r="AE172" s="143" t="s">
        <v>189</v>
      </c>
      <c r="AF172" s="143" t="s">
        <v>177</v>
      </c>
      <c r="AG172" s="136">
        <v>7759</v>
      </c>
      <c r="AH172" s="136">
        <v>1</v>
      </c>
      <c r="AI172" s="167">
        <f>IF(AD172="TIPO I",'BASE LIQUIDACION REDEBAN 2025'!$B$2,IF(AD172="TIPO II",'BASE LIQUIDACION REDEBAN 2025'!$B$3,IF(AD172="TIPO III",'BASE LIQUIDACION REDEBAN 2025'!$B$4,IF(AD172="TIPO IV",'BASE LIQUIDACION REDEBAN 2025'!$B$5,IF(AE172="AEREO",'BASE LIQUIDACION REDEBAN 2025'!$B$6,'BASE LIQUIDACION REDEBAN 2025'!$B$5)))))</f>
        <v>75096.394270399993</v>
      </c>
      <c r="AJ172" s="168">
        <f t="shared" si="3"/>
        <v>75096.394270399993</v>
      </c>
    </row>
    <row r="173" spans="1:36" s="156" customFormat="1" ht="13.9">
      <c r="A173" s="137" t="s">
        <v>86</v>
      </c>
      <c r="B173" s="155" t="str">
        <f>VLOOKUP(A173,'CENTRO DE COSTOS'!A:D,4,FALSE)</f>
        <v>KEVIN ALEXIS CORZO BUSTOS</v>
      </c>
      <c r="C173" s="155" t="str">
        <f>VLOOKUP(A173,'CENTRO DE COSTOS'!A:D,2,FALSE)</f>
        <v>0004-0007</v>
      </c>
      <c r="D173" s="136">
        <v>73268</v>
      </c>
      <c r="E173" s="136" t="s">
        <v>16238</v>
      </c>
      <c r="F173" s="165" t="s">
        <v>16239</v>
      </c>
      <c r="G173" s="157">
        <v>45824</v>
      </c>
      <c r="H173" s="142">
        <v>45827</v>
      </c>
      <c r="I173" s="157">
        <v>45824</v>
      </c>
      <c r="J173" s="157">
        <v>45826</v>
      </c>
      <c r="K173" s="157">
        <v>45826</v>
      </c>
      <c r="L173" s="138" t="s">
        <v>870</v>
      </c>
      <c r="M173" s="137" t="s">
        <v>5087</v>
      </c>
      <c r="N173" s="138" t="s">
        <v>16240</v>
      </c>
      <c r="O173" s="138">
        <v>21570973</v>
      </c>
      <c r="P173" s="140" t="s">
        <v>165</v>
      </c>
      <c r="Q173" s="146" t="s">
        <v>166</v>
      </c>
      <c r="R173" s="159" t="s">
        <v>167</v>
      </c>
      <c r="S173" s="137">
        <v>9999</v>
      </c>
      <c r="T173" s="166" t="s">
        <v>15378</v>
      </c>
      <c r="U173" s="145" t="s">
        <v>169</v>
      </c>
      <c r="V173" s="170" t="s">
        <v>16241</v>
      </c>
      <c r="W173" s="136" t="s">
        <v>16242</v>
      </c>
      <c r="X173" s="136" t="s">
        <v>16243</v>
      </c>
      <c r="Y173" s="160">
        <v>1242652</v>
      </c>
      <c r="Z173" s="136">
        <v>176866</v>
      </c>
      <c r="AA173" s="136">
        <v>913484</v>
      </c>
      <c r="AB173" s="136" t="s">
        <v>173</v>
      </c>
      <c r="AC173" s="136" t="s">
        <v>15381</v>
      </c>
      <c r="AD173" s="137" t="s">
        <v>28</v>
      </c>
      <c r="AE173" s="143" t="s">
        <v>189</v>
      </c>
      <c r="AF173" s="143" t="s">
        <v>177</v>
      </c>
      <c r="AG173" s="136">
        <v>3940</v>
      </c>
      <c r="AH173" s="136">
        <v>1</v>
      </c>
      <c r="AI173" s="167">
        <f>IF(AD173="TIPO I",'BASE LIQUIDACION REDEBAN 2025'!$B$2,IF(AD173="TIPO II",'BASE LIQUIDACION REDEBAN 2025'!$B$3,IF(AD173="TIPO III",'BASE LIQUIDACION REDEBAN 2025'!$B$4,IF(AD173="TIPO IV",'BASE LIQUIDACION REDEBAN 2025'!$B$5,IF(AE173="AEREO",'BASE LIQUIDACION REDEBAN 2025'!$B$6,'BASE LIQUIDACION REDEBAN 2025'!$B$5)))))</f>
        <v>163813.69572160003</v>
      </c>
      <c r="AJ173" s="168">
        <f t="shared" si="3"/>
        <v>163813.69572160003</v>
      </c>
    </row>
    <row r="174" spans="1:36" s="156" customFormat="1" ht="13.9">
      <c r="A174" s="137" t="s">
        <v>72</v>
      </c>
      <c r="B174" s="155" t="str">
        <f>VLOOKUP(A174,'CENTRO DE COSTOS'!A:D,4,FALSE)</f>
        <v>MIGUEL JULIÁN HERNÁNDEZ GUARÍN</v>
      </c>
      <c r="C174" s="155" t="str">
        <f>VLOOKUP(A174,'CENTRO DE COSTOS'!A:D,2,FALSE)</f>
        <v>0004-0008</v>
      </c>
      <c r="D174" s="136">
        <v>68895</v>
      </c>
      <c r="E174" s="136" t="s">
        <v>16244</v>
      </c>
      <c r="F174" s="165" t="s">
        <v>16245</v>
      </c>
      <c r="G174" s="157">
        <v>45824</v>
      </c>
      <c r="H174" s="142">
        <v>45827</v>
      </c>
      <c r="I174" s="157">
        <v>45824</v>
      </c>
      <c r="J174" s="157">
        <v>45826</v>
      </c>
      <c r="K174" s="157">
        <v>45826</v>
      </c>
      <c r="L174" s="138" t="s">
        <v>180</v>
      </c>
      <c r="M174" s="137" t="s">
        <v>864</v>
      </c>
      <c r="N174" s="138" t="s">
        <v>16246</v>
      </c>
      <c r="O174" s="138">
        <v>52825015</v>
      </c>
      <c r="P174" s="140" t="s">
        <v>165</v>
      </c>
      <c r="Q174" s="146" t="s">
        <v>166</v>
      </c>
      <c r="R174" s="159" t="s">
        <v>167</v>
      </c>
      <c r="S174" s="137">
        <v>9999</v>
      </c>
      <c r="T174" s="166" t="s">
        <v>15378</v>
      </c>
      <c r="U174" s="145" t="s">
        <v>169</v>
      </c>
      <c r="V174" s="137" t="s">
        <v>16247</v>
      </c>
      <c r="W174" s="136" t="s">
        <v>1139</v>
      </c>
      <c r="X174" s="136" t="s">
        <v>16248</v>
      </c>
      <c r="Y174" s="160">
        <v>1105305</v>
      </c>
      <c r="Z174" s="136">
        <v>1237421</v>
      </c>
      <c r="AA174" s="136">
        <v>962079</v>
      </c>
      <c r="AB174" s="136" t="s">
        <v>173</v>
      </c>
      <c r="AC174" s="136" t="s">
        <v>15381</v>
      </c>
      <c r="AD174" s="137" t="s">
        <v>30</v>
      </c>
      <c r="AE174" s="143" t="s">
        <v>189</v>
      </c>
      <c r="AF174" s="143" t="s">
        <v>177</v>
      </c>
      <c r="AG174" s="136">
        <v>290</v>
      </c>
      <c r="AH174" s="136">
        <v>1</v>
      </c>
      <c r="AI174" s="167">
        <f>IF(AD174="TIPO I",'BASE LIQUIDACION REDEBAN 2025'!$B$2,IF(AD174="TIPO II",'BASE LIQUIDACION REDEBAN 2025'!$B$3,IF(AD174="TIPO III",'BASE LIQUIDACION REDEBAN 2025'!$B$4,IF(AD174="TIPO IV",'BASE LIQUIDACION REDEBAN 2025'!$B$5,IF(AE174="AEREO",'BASE LIQUIDACION REDEBAN 2025'!$B$6,'BASE LIQUIDACION REDEBAN 2025'!$B$5)))))</f>
        <v>275728.78077800001</v>
      </c>
      <c r="AJ174" s="168">
        <f t="shared" si="3"/>
        <v>275728.78077800001</v>
      </c>
    </row>
    <row r="175" spans="1:36" s="156" customFormat="1" ht="13.9">
      <c r="A175" s="137" t="s">
        <v>98</v>
      </c>
      <c r="B175" s="155" t="str">
        <f>VLOOKUP(A175,'CENTRO DE COSTOS'!A:D,4,FALSE)</f>
        <v>MIGUEL JULIÁN HERNÁNDEZ GUARÍN</v>
      </c>
      <c r="C175" s="155" t="str">
        <f>VLOOKUP(A175,'CENTRO DE COSTOS'!A:D,2,FALSE)</f>
        <v>0004-0008</v>
      </c>
      <c r="D175" s="136">
        <v>15511</v>
      </c>
      <c r="E175" s="136" t="s">
        <v>16249</v>
      </c>
      <c r="F175" s="165" t="s">
        <v>16250</v>
      </c>
      <c r="G175" s="157">
        <v>45825</v>
      </c>
      <c r="H175" s="142">
        <v>45828</v>
      </c>
      <c r="I175" s="157">
        <v>45825</v>
      </c>
      <c r="J175" s="157">
        <v>45827</v>
      </c>
      <c r="K175" s="157">
        <v>45827</v>
      </c>
      <c r="L175" s="138" t="s">
        <v>371</v>
      </c>
      <c r="M175" s="137" t="s">
        <v>14936</v>
      </c>
      <c r="N175" s="138" t="s">
        <v>16251</v>
      </c>
      <c r="O175" s="138">
        <v>89307206</v>
      </c>
      <c r="P175" s="140" t="s">
        <v>165</v>
      </c>
      <c r="Q175" s="146" t="s">
        <v>166</v>
      </c>
      <c r="R175" s="159" t="s">
        <v>167</v>
      </c>
      <c r="S175" s="137">
        <v>9999</v>
      </c>
      <c r="T175" s="166" t="s">
        <v>15378</v>
      </c>
      <c r="U175" s="145" t="s">
        <v>169</v>
      </c>
      <c r="V175" s="137" t="s">
        <v>16252</v>
      </c>
      <c r="W175" s="136" t="s">
        <v>1354</v>
      </c>
      <c r="X175" s="136" t="s">
        <v>16253</v>
      </c>
      <c r="Y175" s="160">
        <v>251057</v>
      </c>
      <c r="Z175" s="136" t="s">
        <v>173</v>
      </c>
      <c r="AA175" s="136">
        <v>870861</v>
      </c>
      <c r="AB175" s="136" t="s">
        <v>173</v>
      </c>
      <c r="AC175" s="136" t="s">
        <v>15381</v>
      </c>
      <c r="AD175" s="137" t="s">
        <v>30</v>
      </c>
      <c r="AE175" s="143" t="s">
        <v>189</v>
      </c>
      <c r="AF175" s="143" t="s">
        <v>177</v>
      </c>
      <c r="AG175" s="136">
        <v>9911</v>
      </c>
      <c r="AH175" s="136">
        <v>1</v>
      </c>
      <c r="AI175" s="167">
        <f>IF(AD175="TIPO I",'BASE LIQUIDACION REDEBAN 2025'!$B$2,IF(AD175="TIPO II",'BASE LIQUIDACION REDEBAN 2025'!$B$3,IF(AD175="TIPO III",'BASE LIQUIDACION REDEBAN 2025'!$B$4,IF(AD175="TIPO IV",'BASE LIQUIDACION REDEBAN 2025'!$B$5,IF(AE175="AEREO",'BASE LIQUIDACION REDEBAN 2025'!$B$6,'BASE LIQUIDACION REDEBAN 2025'!$B$5)))))</f>
        <v>275728.78077800001</v>
      </c>
      <c r="AJ175" s="168">
        <f t="shared" si="3"/>
        <v>275728.78077800001</v>
      </c>
    </row>
    <row r="176" spans="1:36" s="156" customFormat="1" ht="13.9">
      <c r="A176" s="137" t="s">
        <v>100</v>
      </c>
      <c r="B176" s="155" t="str">
        <f>VLOOKUP(A176,'CENTRO DE COSTOS'!A:D,4,FALSE)</f>
        <v>KEVIN ALEXIS CORZO BUSTOS</v>
      </c>
      <c r="C176" s="155" t="str">
        <f>VLOOKUP(A176,'CENTRO DE COSTOS'!A:D,2,FALSE)</f>
        <v>0004-0007</v>
      </c>
      <c r="D176" s="136">
        <v>50006</v>
      </c>
      <c r="E176" s="136" t="s">
        <v>16254</v>
      </c>
      <c r="F176" s="165" t="s">
        <v>16255</v>
      </c>
      <c r="G176" s="157">
        <v>45825</v>
      </c>
      <c r="H176" s="142">
        <v>45828</v>
      </c>
      <c r="I176" s="157">
        <v>45825</v>
      </c>
      <c r="J176" s="157">
        <v>45828</v>
      </c>
      <c r="K176" s="157">
        <v>45828</v>
      </c>
      <c r="L176" s="138" t="s">
        <v>192</v>
      </c>
      <c r="M176" s="137" t="s">
        <v>1571</v>
      </c>
      <c r="N176" s="138" t="s">
        <v>16256</v>
      </c>
      <c r="O176" s="138">
        <v>89306820</v>
      </c>
      <c r="P176" s="140" t="s">
        <v>165</v>
      </c>
      <c r="Q176" s="146" t="s">
        <v>166</v>
      </c>
      <c r="R176" s="159" t="s">
        <v>167</v>
      </c>
      <c r="S176" s="137">
        <v>9999</v>
      </c>
      <c r="T176" s="166" t="s">
        <v>15378</v>
      </c>
      <c r="U176" s="145" t="s">
        <v>169</v>
      </c>
      <c r="V176" s="137" t="s">
        <v>16257</v>
      </c>
      <c r="W176" s="136" t="s">
        <v>3368</v>
      </c>
      <c r="X176" s="136" t="s">
        <v>16258</v>
      </c>
      <c r="Y176" s="160">
        <v>716008</v>
      </c>
      <c r="Z176" s="136" t="s">
        <v>173</v>
      </c>
      <c r="AA176" s="136">
        <v>530045</v>
      </c>
      <c r="AB176" s="136" t="s">
        <v>173</v>
      </c>
      <c r="AC176" s="136" t="s">
        <v>15381</v>
      </c>
      <c r="AD176" s="137" t="s">
        <v>28</v>
      </c>
      <c r="AE176" s="143" t="s">
        <v>189</v>
      </c>
      <c r="AF176" s="143" t="s">
        <v>177</v>
      </c>
      <c r="AG176" s="136">
        <v>5569</v>
      </c>
      <c r="AH176" s="136">
        <v>1</v>
      </c>
      <c r="AI176" s="167">
        <f>IF(AD176="TIPO I",'BASE LIQUIDACION REDEBAN 2025'!$B$2,IF(AD176="TIPO II",'BASE LIQUIDACION REDEBAN 2025'!$B$3,IF(AD176="TIPO III",'BASE LIQUIDACION REDEBAN 2025'!$B$4,IF(AD176="TIPO IV",'BASE LIQUIDACION REDEBAN 2025'!$B$5,IF(AE176="AEREO",'BASE LIQUIDACION REDEBAN 2025'!$B$6,'BASE LIQUIDACION REDEBAN 2025'!$B$5)))))</f>
        <v>163813.69572160003</v>
      </c>
      <c r="AJ176" s="168">
        <f t="shared" si="3"/>
        <v>163813.69572160003</v>
      </c>
    </row>
    <row r="177" spans="1:36" s="156" customFormat="1" ht="13.9">
      <c r="A177" s="137" t="s">
        <v>100</v>
      </c>
      <c r="B177" s="155" t="str">
        <f>VLOOKUP(A177,'CENTRO DE COSTOS'!A:D,4,FALSE)</f>
        <v>KEVIN ALEXIS CORZO BUSTOS</v>
      </c>
      <c r="C177" s="155" t="str">
        <f>VLOOKUP(A177,'CENTRO DE COSTOS'!A:D,2,FALSE)</f>
        <v>0004-0007</v>
      </c>
      <c r="D177" s="136">
        <v>50001</v>
      </c>
      <c r="E177" s="136" t="s">
        <v>16259</v>
      </c>
      <c r="F177" s="165" t="s">
        <v>16260</v>
      </c>
      <c r="G177" s="157">
        <v>45825</v>
      </c>
      <c r="H177" s="142">
        <v>45828</v>
      </c>
      <c r="I177" s="157">
        <v>45825</v>
      </c>
      <c r="J177" s="157">
        <v>45827</v>
      </c>
      <c r="K177" s="157">
        <v>45827</v>
      </c>
      <c r="L177" s="138" t="s">
        <v>192</v>
      </c>
      <c r="M177" s="137" t="s">
        <v>100</v>
      </c>
      <c r="N177" s="138" t="s">
        <v>16261</v>
      </c>
      <c r="O177" s="138">
        <v>89310927</v>
      </c>
      <c r="P177" s="140" t="s">
        <v>165</v>
      </c>
      <c r="Q177" s="146" t="s">
        <v>166</v>
      </c>
      <c r="R177" s="159" t="s">
        <v>167</v>
      </c>
      <c r="S177" s="137">
        <v>9999</v>
      </c>
      <c r="T177" s="166" t="s">
        <v>15378</v>
      </c>
      <c r="U177" s="145" t="s">
        <v>169</v>
      </c>
      <c r="V177" s="137" t="s">
        <v>16262</v>
      </c>
      <c r="W177" s="136" t="s">
        <v>3368</v>
      </c>
      <c r="X177" s="136" t="s">
        <v>16263</v>
      </c>
      <c r="Y177" s="160">
        <v>1057984</v>
      </c>
      <c r="Z177" s="136">
        <v>251322</v>
      </c>
      <c r="AA177" s="136">
        <v>538817</v>
      </c>
      <c r="AB177" s="136" t="s">
        <v>173</v>
      </c>
      <c r="AC177" s="136" t="s">
        <v>15381</v>
      </c>
      <c r="AD177" s="137" t="s">
        <v>25</v>
      </c>
      <c r="AE177" s="143" t="s">
        <v>189</v>
      </c>
      <c r="AF177" s="143" t="s">
        <v>177</v>
      </c>
      <c r="AG177" s="136">
        <v>23</v>
      </c>
      <c r="AH177" s="136">
        <v>1</v>
      </c>
      <c r="AI177" s="167">
        <f>IF(AD177="TIPO I",'BASE LIQUIDACION REDEBAN 2025'!$B$2,IF(AD177="TIPO II",'BASE LIQUIDACION REDEBAN 2025'!$B$3,IF(AD177="TIPO III",'BASE LIQUIDACION REDEBAN 2025'!$B$4,IF(AD177="TIPO IV",'BASE LIQUIDACION REDEBAN 2025'!$B$5,IF(AE177="AEREO",'BASE LIQUIDACION REDEBAN 2025'!$B$6,'BASE LIQUIDACION REDEBAN 2025'!$B$5)))))</f>
        <v>75096.394270399993</v>
      </c>
      <c r="AJ177" s="168">
        <f t="shared" si="3"/>
        <v>75096.394270399993</v>
      </c>
    </row>
    <row r="178" spans="1:36" s="156" customFormat="1" ht="13.9">
      <c r="A178" s="137" t="s">
        <v>86</v>
      </c>
      <c r="B178" s="155" t="str">
        <f>VLOOKUP(A178,'CENTRO DE COSTOS'!A:D,4,FALSE)</f>
        <v>KEVIN ALEXIS CORZO BUSTOS</v>
      </c>
      <c r="C178" s="155" t="str">
        <f>VLOOKUP(A178,'CENTRO DE COSTOS'!A:D,2,FALSE)</f>
        <v>0004-0007</v>
      </c>
      <c r="D178" s="136">
        <v>73504</v>
      </c>
      <c r="E178" s="136" t="s">
        <v>16264</v>
      </c>
      <c r="F178" s="165" t="s">
        <v>16265</v>
      </c>
      <c r="G178" s="157">
        <v>45825</v>
      </c>
      <c r="H178" s="142">
        <v>45828</v>
      </c>
      <c r="I178" s="157">
        <v>45825</v>
      </c>
      <c r="J178" s="157">
        <v>45828</v>
      </c>
      <c r="K178" s="157">
        <v>45828</v>
      </c>
      <c r="L178" s="138" t="s">
        <v>870</v>
      </c>
      <c r="M178" s="137" t="s">
        <v>12820</v>
      </c>
      <c r="N178" s="138" t="s">
        <v>16266</v>
      </c>
      <c r="O178" s="138">
        <v>89308810</v>
      </c>
      <c r="P178" s="140" t="s">
        <v>165</v>
      </c>
      <c r="Q178" s="146" t="s">
        <v>166</v>
      </c>
      <c r="R178" s="159" t="s">
        <v>167</v>
      </c>
      <c r="S178" s="137">
        <v>9999</v>
      </c>
      <c r="T178" s="166" t="s">
        <v>15378</v>
      </c>
      <c r="U178" s="145" t="s">
        <v>169</v>
      </c>
      <c r="V178" s="137" t="s">
        <v>16267</v>
      </c>
      <c r="W178" s="136" t="s">
        <v>16242</v>
      </c>
      <c r="X178" s="136" t="s">
        <v>16268</v>
      </c>
      <c r="Y178" s="160">
        <v>267104</v>
      </c>
      <c r="Z178" s="136" t="s">
        <v>173</v>
      </c>
      <c r="AA178" s="136">
        <v>526753</v>
      </c>
      <c r="AB178" s="136" t="s">
        <v>173</v>
      </c>
      <c r="AC178" s="136" t="s">
        <v>15381</v>
      </c>
      <c r="AD178" s="137" t="s">
        <v>30</v>
      </c>
      <c r="AE178" s="143" t="s">
        <v>189</v>
      </c>
      <c r="AF178" s="143" t="s">
        <v>177</v>
      </c>
      <c r="AG178" s="136">
        <v>8067</v>
      </c>
      <c r="AH178" s="136">
        <v>1</v>
      </c>
      <c r="AI178" s="167">
        <f>IF(AD178="TIPO I",'BASE LIQUIDACION REDEBAN 2025'!$B$2,IF(AD178="TIPO II",'BASE LIQUIDACION REDEBAN 2025'!$B$3,IF(AD178="TIPO III",'BASE LIQUIDACION REDEBAN 2025'!$B$4,IF(AD178="TIPO IV",'BASE LIQUIDACION REDEBAN 2025'!$B$5,IF(AE178="AEREO",'BASE LIQUIDACION REDEBAN 2025'!$B$6,'BASE LIQUIDACION REDEBAN 2025'!$B$5)))))</f>
        <v>275728.78077800001</v>
      </c>
      <c r="AJ178" s="168">
        <f t="shared" si="3"/>
        <v>275728.78077800001</v>
      </c>
    </row>
    <row r="179" spans="1:36" s="156" customFormat="1" ht="13.9">
      <c r="A179" s="137" t="s">
        <v>72</v>
      </c>
      <c r="B179" s="155" t="str">
        <f>VLOOKUP(A179,'CENTRO DE COSTOS'!A:D,4,FALSE)</f>
        <v>MIGUEL JULIÁN HERNÁNDEZ GUARÍN</v>
      </c>
      <c r="C179" s="155" t="str">
        <f>VLOOKUP(A179,'CENTRO DE COSTOS'!A:D,2,FALSE)</f>
        <v>0004-0008</v>
      </c>
      <c r="D179" s="136">
        <v>68001</v>
      </c>
      <c r="E179" s="136" t="s">
        <v>16269</v>
      </c>
      <c r="F179" s="165" t="s">
        <v>16270</v>
      </c>
      <c r="G179" s="157">
        <v>45825</v>
      </c>
      <c r="H179" s="142">
        <v>45828</v>
      </c>
      <c r="I179" s="157">
        <v>45825</v>
      </c>
      <c r="J179" s="157">
        <v>45827</v>
      </c>
      <c r="K179" s="157">
        <v>45827</v>
      </c>
      <c r="L179" s="138" t="s">
        <v>180</v>
      </c>
      <c r="M179" s="137" t="s">
        <v>72</v>
      </c>
      <c r="N179" s="138" t="s">
        <v>16271</v>
      </c>
      <c r="O179" s="138">
        <v>89268426</v>
      </c>
      <c r="P179" s="140" t="s">
        <v>165</v>
      </c>
      <c r="Q179" s="146" t="s">
        <v>166</v>
      </c>
      <c r="R179" s="159" t="s">
        <v>167</v>
      </c>
      <c r="S179" s="137">
        <v>9999</v>
      </c>
      <c r="T179" s="166" t="s">
        <v>15378</v>
      </c>
      <c r="U179" s="145" t="s">
        <v>169</v>
      </c>
      <c r="V179" s="137" t="s">
        <v>16272</v>
      </c>
      <c r="W179" s="136" t="s">
        <v>855</v>
      </c>
      <c r="X179" s="136" t="s">
        <v>16273</v>
      </c>
      <c r="Y179" s="160">
        <v>1235424</v>
      </c>
      <c r="Z179" s="136">
        <v>251379</v>
      </c>
      <c r="AA179" s="136" t="s">
        <v>16274</v>
      </c>
      <c r="AB179" s="136" t="s">
        <v>173</v>
      </c>
      <c r="AC179" s="136" t="s">
        <v>15381</v>
      </c>
      <c r="AD179" s="137" t="s">
        <v>25</v>
      </c>
      <c r="AE179" s="143" t="s">
        <v>189</v>
      </c>
      <c r="AF179" s="143" t="s">
        <v>177</v>
      </c>
      <c r="AG179" s="136">
        <v>8206</v>
      </c>
      <c r="AH179" s="136">
        <v>1</v>
      </c>
      <c r="AI179" s="167">
        <f>IF(AD179="TIPO I",'BASE LIQUIDACION REDEBAN 2025'!$B$2,IF(AD179="TIPO II",'BASE LIQUIDACION REDEBAN 2025'!$B$3,IF(AD179="TIPO III",'BASE LIQUIDACION REDEBAN 2025'!$B$4,IF(AD179="TIPO IV",'BASE LIQUIDACION REDEBAN 2025'!$B$5,IF(AE179="AEREO",'BASE LIQUIDACION REDEBAN 2025'!$B$6,'BASE LIQUIDACION REDEBAN 2025'!$B$5)))))</f>
        <v>75096.394270399993</v>
      </c>
      <c r="AJ179" s="168">
        <f t="shared" si="3"/>
        <v>75096.394270399993</v>
      </c>
    </row>
    <row r="180" spans="1:36" s="156" customFormat="1" ht="13.9">
      <c r="A180" s="137" t="s">
        <v>76</v>
      </c>
      <c r="B180" s="155" t="str">
        <f>VLOOKUP(A180,'CENTRO DE COSTOS'!A:D,4,FALSE)</f>
        <v>DIEGO FERNANDO HENAO CARDONA</v>
      </c>
      <c r="C180" s="155" t="str">
        <f>VLOOKUP(A180,'CENTRO DE COSTOS'!A:D,2,FALSE)</f>
        <v>0004-0003</v>
      </c>
      <c r="D180" s="136">
        <v>76001</v>
      </c>
      <c r="E180" s="136" t="s">
        <v>16275</v>
      </c>
      <c r="F180" s="165" t="s">
        <v>16276</v>
      </c>
      <c r="G180" s="157">
        <v>45825</v>
      </c>
      <c r="H180" s="142">
        <v>45828</v>
      </c>
      <c r="I180" s="157">
        <v>45825</v>
      </c>
      <c r="J180" s="157">
        <v>45827</v>
      </c>
      <c r="K180" s="157">
        <v>45827</v>
      </c>
      <c r="L180" s="138" t="s">
        <v>230</v>
      </c>
      <c r="M180" s="137" t="s">
        <v>76</v>
      </c>
      <c r="N180" s="138" t="s">
        <v>16277</v>
      </c>
      <c r="O180" s="138">
        <v>89337479</v>
      </c>
      <c r="P180" s="140" t="s">
        <v>165</v>
      </c>
      <c r="Q180" s="146" t="s">
        <v>166</v>
      </c>
      <c r="R180" s="159" t="s">
        <v>167</v>
      </c>
      <c r="S180" s="137">
        <v>9999</v>
      </c>
      <c r="T180" s="166" t="s">
        <v>15378</v>
      </c>
      <c r="U180" s="145" t="s">
        <v>169</v>
      </c>
      <c r="V180" s="137" t="s">
        <v>16278</v>
      </c>
      <c r="W180" s="136" t="s">
        <v>320</v>
      </c>
      <c r="X180" s="136" t="s">
        <v>16279</v>
      </c>
      <c r="Y180" s="160">
        <v>1072744</v>
      </c>
      <c r="Z180" s="136">
        <v>851248</v>
      </c>
      <c r="AA180" s="136">
        <v>1076549</v>
      </c>
      <c r="AB180" s="136" t="s">
        <v>173</v>
      </c>
      <c r="AC180" s="136" t="s">
        <v>15381</v>
      </c>
      <c r="AD180" s="137" t="s">
        <v>25</v>
      </c>
      <c r="AE180" s="143" t="s">
        <v>189</v>
      </c>
      <c r="AF180" s="143" t="s">
        <v>177</v>
      </c>
      <c r="AG180" s="136">
        <v>6732</v>
      </c>
      <c r="AH180" s="136">
        <v>1</v>
      </c>
      <c r="AI180" s="167">
        <f>IF(AD180="TIPO I",'BASE LIQUIDACION REDEBAN 2025'!$B$2,IF(AD180="TIPO II",'BASE LIQUIDACION REDEBAN 2025'!$B$3,IF(AD180="TIPO III",'BASE LIQUIDACION REDEBAN 2025'!$B$4,IF(AD180="TIPO IV",'BASE LIQUIDACION REDEBAN 2025'!$B$5,IF(AE180="AEREO",'BASE LIQUIDACION REDEBAN 2025'!$B$6,'BASE LIQUIDACION REDEBAN 2025'!$B$5)))))</f>
        <v>75096.394270399993</v>
      </c>
      <c r="AJ180" s="168">
        <f t="shared" si="3"/>
        <v>75096.394270399993</v>
      </c>
    </row>
    <row r="181" spans="1:36" s="156" customFormat="1" ht="13.9">
      <c r="A181" s="137" t="s">
        <v>90</v>
      </c>
      <c r="B181" s="155" t="str">
        <f>VLOOKUP(A181,'CENTRO DE COSTOS'!A:D,4,FALSE)</f>
        <v>JUAN SEBASTIÁN RÍOS CASTRILLÓN</v>
      </c>
      <c r="C181" s="155" t="str">
        <f>VLOOKUP(A181,'CENTRO DE COSTOS'!A:D,2,FALSE)</f>
        <v>0004-0005</v>
      </c>
      <c r="D181" s="136">
        <v>15572</v>
      </c>
      <c r="E181" s="136" t="s">
        <v>16280</v>
      </c>
      <c r="F181" s="165" t="s">
        <v>16281</v>
      </c>
      <c r="G181" s="157">
        <v>45825</v>
      </c>
      <c r="H181" s="142">
        <v>45828</v>
      </c>
      <c r="I181" s="157">
        <v>45825</v>
      </c>
      <c r="J181" s="157">
        <v>45827</v>
      </c>
      <c r="K181" s="157">
        <v>45827</v>
      </c>
      <c r="L181" s="138" t="s">
        <v>371</v>
      </c>
      <c r="M181" s="137" t="s">
        <v>4338</v>
      </c>
      <c r="N181" s="138" t="s">
        <v>16282</v>
      </c>
      <c r="O181" s="138">
        <v>89331014</v>
      </c>
      <c r="P181" s="140" t="s">
        <v>165</v>
      </c>
      <c r="Q181" s="146" t="s">
        <v>166</v>
      </c>
      <c r="R181" s="159" t="s">
        <v>167</v>
      </c>
      <c r="S181" s="137">
        <v>9999</v>
      </c>
      <c r="T181" s="166" t="s">
        <v>15378</v>
      </c>
      <c r="U181" s="145" t="s">
        <v>169</v>
      </c>
      <c r="V181" s="137" t="s">
        <v>16283</v>
      </c>
      <c r="W181" s="136" t="s">
        <v>3666</v>
      </c>
      <c r="X181" s="136" t="s">
        <v>16284</v>
      </c>
      <c r="Y181" s="160">
        <v>1237433</v>
      </c>
      <c r="Z181" s="136" t="s">
        <v>173</v>
      </c>
      <c r="AA181" s="136">
        <v>870959</v>
      </c>
      <c r="AB181" s="136" t="s">
        <v>173</v>
      </c>
      <c r="AC181" s="136" t="s">
        <v>15381</v>
      </c>
      <c r="AD181" s="137" t="s">
        <v>32</v>
      </c>
      <c r="AE181" s="143" t="s">
        <v>189</v>
      </c>
      <c r="AF181" s="143" t="s">
        <v>177</v>
      </c>
      <c r="AG181" s="136">
        <v>1124</v>
      </c>
      <c r="AH181" s="136">
        <v>1</v>
      </c>
      <c r="AI181" s="167">
        <f>IF(AD181="TIPO I",'BASE LIQUIDACION REDEBAN 2025'!$B$2,IF(AD181="TIPO II",'BASE LIQUIDACION REDEBAN 2025'!$B$3,IF(AD181="TIPO III",'BASE LIQUIDACION REDEBAN 2025'!$B$4,IF(AD181="TIPO IV",'BASE LIQUIDACION REDEBAN 2025'!$B$5,IF(AE181="AEREO",'BASE LIQUIDACION REDEBAN 2025'!$B$6,'BASE LIQUIDACION REDEBAN 2025'!$B$5)))))</f>
        <v>504832.64687880001</v>
      </c>
      <c r="AJ181" s="168">
        <f t="shared" si="3"/>
        <v>504832.64687880001</v>
      </c>
    </row>
    <row r="182" spans="1:36" s="156" customFormat="1" ht="13.9">
      <c r="A182" s="137" t="s">
        <v>90</v>
      </c>
      <c r="B182" s="155" t="str">
        <f>VLOOKUP(A182,'CENTRO DE COSTOS'!A:D,4,FALSE)</f>
        <v>JUAN SEBASTIÁN RÍOS CASTRILLÓN</v>
      </c>
      <c r="C182" s="155" t="str">
        <f>VLOOKUP(A182,'CENTRO DE COSTOS'!A:D,2,FALSE)</f>
        <v>0004-0005</v>
      </c>
      <c r="D182" s="136">
        <v>5031</v>
      </c>
      <c r="E182" s="136" t="s">
        <v>16285</v>
      </c>
      <c r="F182" s="165" t="s">
        <v>16286</v>
      </c>
      <c r="G182" s="157">
        <v>45825</v>
      </c>
      <c r="H182" s="142">
        <v>45828</v>
      </c>
      <c r="I182" s="157">
        <v>45825</v>
      </c>
      <c r="J182" s="157">
        <v>45827</v>
      </c>
      <c r="K182" s="157">
        <v>45827</v>
      </c>
      <c r="L182" s="138" t="s">
        <v>290</v>
      </c>
      <c r="M182" s="137" t="s">
        <v>12296</v>
      </c>
      <c r="N182" s="138" t="s">
        <v>16287</v>
      </c>
      <c r="O182" s="138">
        <v>89332566</v>
      </c>
      <c r="P182" s="140" t="s">
        <v>165</v>
      </c>
      <c r="Q182" s="146" t="s">
        <v>166</v>
      </c>
      <c r="R182" s="159" t="s">
        <v>167</v>
      </c>
      <c r="S182" s="137">
        <v>9999</v>
      </c>
      <c r="T182" s="166" t="s">
        <v>15378</v>
      </c>
      <c r="U182" s="145" t="s">
        <v>15697</v>
      </c>
      <c r="V182" s="137" t="s">
        <v>16288</v>
      </c>
      <c r="W182" s="136" t="s">
        <v>467</v>
      </c>
      <c r="X182" s="136" t="s">
        <v>16289</v>
      </c>
      <c r="Y182" s="160" t="s">
        <v>173</v>
      </c>
      <c r="Z182" s="136" t="s">
        <v>173</v>
      </c>
      <c r="AA182" s="136" t="s">
        <v>173</v>
      </c>
      <c r="AB182" s="136" t="s">
        <v>173</v>
      </c>
      <c r="AC182" s="136" t="s">
        <v>173</v>
      </c>
      <c r="AD182" s="137" t="s">
        <v>32</v>
      </c>
      <c r="AE182" s="143" t="s">
        <v>189</v>
      </c>
      <c r="AF182" s="143" t="s">
        <v>177</v>
      </c>
      <c r="AG182" s="136">
        <v>6842</v>
      </c>
      <c r="AH182" s="136">
        <v>1</v>
      </c>
      <c r="AI182" s="167">
        <f>IF(AD182="TIPO I",'BASE LIQUIDACION REDEBAN 2025'!$B$2,IF(AD182="TIPO II",'BASE LIQUIDACION REDEBAN 2025'!$B$3,IF(AD182="TIPO III",'BASE LIQUIDACION REDEBAN 2025'!$B$4,IF(AD182="TIPO IV",'BASE LIQUIDACION REDEBAN 2025'!$B$5,IF(AE182="AEREO",'BASE LIQUIDACION REDEBAN 2025'!$B$6,'BASE LIQUIDACION REDEBAN 2025'!$B$5)))))</f>
        <v>504832.64687880001</v>
      </c>
      <c r="AJ182" s="168">
        <f t="shared" si="3"/>
        <v>504832.64687880001</v>
      </c>
    </row>
    <row r="183" spans="1:36" s="156" customFormat="1" ht="13.9">
      <c r="A183" s="137" t="s">
        <v>96</v>
      </c>
      <c r="B183" s="155" t="str">
        <f>VLOOKUP(A183,'CENTRO DE COSTOS'!A:D,4,FALSE)</f>
        <v>JOSE MAURICIO HERNANDEZ ROJAS</v>
      </c>
      <c r="C183" s="155" t="str">
        <f>VLOOKUP(A183,'CENTRO DE COSTOS'!A:D,2,FALSE)</f>
        <v>0004-0001</v>
      </c>
      <c r="D183" s="136">
        <v>47980</v>
      </c>
      <c r="E183" s="136" t="s">
        <v>16290</v>
      </c>
      <c r="F183" s="165" t="s">
        <v>16291</v>
      </c>
      <c r="G183" s="157">
        <v>45825</v>
      </c>
      <c r="H183" s="142">
        <v>45828</v>
      </c>
      <c r="I183" s="157">
        <v>45825</v>
      </c>
      <c r="J183" s="157">
        <v>45827</v>
      </c>
      <c r="K183" s="157">
        <v>45827</v>
      </c>
      <c r="L183" s="138" t="s">
        <v>683</v>
      </c>
      <c r="M183" s="137" t="s">
        <v>7393</v>
      </c>
      <c r="N183" s="138" t="s">
        <v>16292</v>
      </c>
      <c r="O183" s="138">
        <v>89345868</v>
      </c>
      <c r="P183" s="140" t="s">
        <v>165</v>
      </c>
      <c r="Q183" s="146" t="s">
        <v>166</v>
      </c>
      <c r="R183" s="159" t="s">
        <v>167</v>
      </c>
      <c r="S183" s="137">
        <v>9999</v>
      </c>
      <c r="T183" s="166" t="s">
        <v>15378</v>
      </c>
      <c r="U183" s="145" t="s">
        <v>169</v>
      </c>
      <c r="V183" s="137" t="s">
        <v>16293</v>
      </c>
      <c r="W183" s="136" t="s">
        <v>15990</v>
      </c>
      <c r="X183" s="136" t="s">
        <v>16294</v>
      </c>
      <c r="Y183" s="160">
        <v>767911</v>
      </c>
      <c r="Z183" s="136" t="s">
        <v>173</v>
      </c>
      <c r="AA183" s="136">
        <v>1231520</v>
      </c>
      <c r="AB183" s="136" t="s">
        <v>173</v>
      </c>
      <c r="AC183" s="136" t="s">
        <v>15381</v>
      </c>
      <c r="AD183" s="137" t="s">
        <v>28</v>
      </c>
      <c r="AE183" s="143" t="s">
        <v>189</v>
      </c>
      <c r="AF183" s="143" t="s">
        <v>177</v>
      </c>
      <c r="AG183" s="136">
        <v>1373</v>
      </c>
      <c r="AH183" s="136">
        <v>1</v>
      </c>
      <c r="AI183" s="167">
        <f>IF(AD183="TIPO I",'BASE LIQUIDACION REDEBAN 2025'!$B$2,IF(AD183="TIPO II",'BASE LIQUIDACION REDEBAN 2025'!$B$3,IF(AD183="TIPO III",'BASE LIQUIDACION REDEBAN 2025'!$B$4,IF(AD183="TIPO IV",'BASE LIQUIDACION REDEBAN 2025'!$B$5,IF(AE183="AEREO",'BASE LIQUIDACION REDEBAN 2025'!$B$6,'BASE LIQUIDACION REDEBAN 2025'!$B$5)))))</f>
        <v>163813.69572160003</v>
      </c>
      <c r="AJ183" s="168">
        <f t="shared" si="3"/>
        <v>163813.69572160003</v>
      </c>
    </row>
    <row r="184" spans="1:36" s="156" customFormat="1" ht="13.9">
      <c r="A184" s="137" t="s">
        <v>64</v>
      </c>
      <c r="B184" s="155" t="str">
        <f>VLOOKUP(A184,'CENTRO DE COSTOS'!A:D,4,FALSE)</f>
        <v>JOSE MAURICIO HERNANDEZ ROJAS</v>
      </c>
      <c r="C184" s="155" t="str">
        <f>VLOOKUP(A184,'CENTRO DE COSTOS'!A:D,2,FALSE)</f>
        <v>0004-0001</v>
      </c>
      <c r="D184" s="136">
        <v>8758</v>
      </c>
      <c r="E184" s="136" t="s">
        <v>16295</v>
      </c>
      <c r="F184" s="165" t="s">
        <v>16296</v>
      </c>
      <c r="G184" s="157">
        <v>45825</v>
      </c>
      <c r="H184" s="142">
        <v>45828</v>
      </c>
      <c r="I184" s="157">
        <v>45825</v>
      </c>
      <c r="J184" s="157">
        <v>45827</v>
      </c>
      <c r="K184" s="157">
        <v>45827</v>
      </c>
      <c r="L184" s="138" t="s">
        <v>277</v>
      </c>
      <c r="M184" s="137" t="s">
        <v>3966</v>
      </c>
      <c r="N184" s="138" t="s">
        <v>16297</v>
      </c>
      <c r="O184" s="138">
        <v>89371379</v>
      </c>
      <c r="P184" s="140" t="s">
        <v>165</v>
      </c>
      <c r="Q184" s="146" t="s">
        <v>166</v>
      </c>
      <c r="R184" s="159" t="s">
        <v>167</v>
      </c>
      <c r="S184" s="137">
        <v>9999</v>
      </c>
      <c r="T184" s="166" t="s">
        <v>15378</v>
      </c>
      <c r="U184" s="145" t="s">
        <v>169</v>
      </c>
      <c r="V184" s="137" t="s">
        <v>16298</v>
      </c>
      <c r="W184" s="136" t="s">
        <v>1049</v>
      </c>
      <c r="X184" s="136" t="s">
        <v>16299</v>
      </c>
      <c r="Y184" s="160">
        <v>1171117</v>
      </c>
      <c r="Z184" s="136" t="s">
        <v>173</v>
      </c>
      <c r="AA184" s="136">
        <v>916902</v>
      </c>
      <c r="AB184" s="136" t="s">
        <v>173</v>
      </c>
      <c r="AC184" s="136" t="s">
        <v>15381</v>
      </c>
      <c r="AD184" s="137" t="s">
        <v>25</v>
      </c>
      <c r="AE184" s="143" t="s">
        <v>189</v>
      </c>
      <c r="AF184" s="143" t="s">
        <v>177</v>
      </c>
      <c r="AG184" s="136">
        <v>1829</v>
      </c>
      <c r="AH184" s="136">
        <v>1</v>
      </c>
      <c r="AI184" s="167">
        <f>IF(AD184="TIPO I",'BASE LIQUIDACION REDEBAN 2025'!$B$2,IF(AD184="TIPO II",'BASE LIQUIDACION REDEBAN 2025'!$B$3,IF(AD184="TIPO III",'BASE LIQUIDACION REDEBAN 2025'!$B$4,IF(AD184="TIPO IV",'BASE LIQUIDACION REDEBAN 2025'!$B$5,IF(AE184="AEREO",'BASE LIQUIDACION REDEBAN 2025'!$B$6,'BASE LIQUIDACION REDEBAN 2025'!$B$5)))))</f>
        <v>75096.394270399993</v>
      </c>
      <c r="AJ184" s="168">
        <f t="shared" si="3"/>
        <v>75096.394270399993</v>
      </c>
    </row>
    <row r="185" spans="1:36" s="156" customFormat="1" ht="13.9">
      <c r="A185" s="137" t="s">
        <v>68</v>
      </c>
      <c r="B185" s="155" t="str">
        <f>VLOOKUP(A185,'CENTRO DE COSTOS'!A:D,4,FALSE)</f>
        <v>WILLIAM ASDRUBAL ROZO ROZO</v>
      </c>
      <c r="C185" s="155" t="str">
        <f>VLOOKUP(A185,'CENTRO DE COSTOS'!A:D,2,FALSE)</f>
        <v>0004-0004</v>
      </c>
      <c r="D185" s="136">
        <v>11001</v>
      </c>
      <c r="E185" s="136" t="s">
        <v>16300</v>
      </c>
      <c r="F185" s="165" t="s">
        <v>16301</v>
      </c>
      <c r="G185" s="157">
        <v>45825</v>
      </c>
      <c r="H185" s="142">
        <v>45828</v>
      </c>
      <c r="I185" s="157">
        <v>45825</v>
      </c>
      <c r="J185" s="157">
        <v>45827</v>
      </c>
      <c r="K185" s="157">
        <v>45827</v>
      </c>
      <c r="L185" s="138" t="s">
        <v>298</v>
      </c>
      <c r="M185" s="137" t="s">
        <v>68</v>
      </c>
      <c r="N185" s="138" t="s">
        <v>16302</v>
      </c>
      <c r="O185" s="138">
        <v>89330336</v>
      </c>
      <c r="P185" s="140" t="s">
        <v>165</v>
      </c>
      <c r="Q185" s="146" t="s">
        <v>166</v>
      </c>
      <c r="R185" s="159" t="s">
        <v>167</v>
      </c>
      <c r="S185" s="137">
        <v>9999</v>
      </c>
      <c r="T185" s="166" t="s">
        <v>15378</v>
      </c>
      <c r="U185" s="145" t="s">
        <v>169</v>
      </c>
      <c r="V185" s="137" t="s">
        <v>16303</v>
      </c>
      <c r="W185" s="136" t="s">
        <v>301</v>
      </c>
      <c r="X185" s="136" t="s">
        <v>16304</v>
      </c>
      <c r="Y185" s="160" t="s">
        <v>173</v>
      </c>
      <c r="Z185" s="136" t="s">
        <v>173</v>
      </c>
      <c r="AA185" s="136">
        <v>1238875</v>
      </c>
      <c r="AB185" s="136" t="s">
        <v>173</v>
      </c>
      <c r="AC185" s="136" t="s">
        <v>15381</v>
      </c>
      <c r="AD185" s="137" t="s">
        <v>25</v>
      </c>
      <c r="AE185" s="143" t="s">
        <v>189</v>
      </c>
      <c r="AF185" s="143" t="s">
        <v>177</v>
      </c>
      <c r="AG185" s="136">
        <v>4849</v>
      </c>
      <c r="AH185" s="136">
        <v>1</v>
      </c>
      <c r="AI185" s="167">
        <f>IF(AD185="TIPO I",'BASE LIQUIDACION REDEBAN 2025'!$B$2,IF(AD185="TIPO II",'BASE LIQUIDACION REDEBAN 2025'!$B$3,IF(AD185="TIPO III",'BASE LIQUIDACION REDEBAN 2025'!$B$4,IF(AD185="TIPO IV",'BASE LIQUIDACION REDEBAN 2025'!$B$5,IF(AE185="AEREO",'BASE LIQUIDACION REDEBAN 2025'!$B$6,'BASE LIQUIDACION REDEBAN 2025'!$B$5)))))</f>
        <v>75096.394270399993</v>
      </c>
      <c r="AJ185" s="168">
        <f t="shared" si="3"/>
        <v>75096.394270399993</v>
      </c>
    </row>
    <row r="186" spans="1:36" s="156" customFormat="1" ht="13.9">
      <c r="A186" s="137" t="s">
        <v>68</v>
      </c>
      <c r="B186" s="155" t="str">
        <f>VLOOKUP(A186,'CENTRO DE COSTOS'!A:D,4,FALSE)</f>
        <v>WILLIAM ASDRUBAL ROZO ROZO</v>
      </c>
      <c r="C186" s="155" t="str">
        <f>VLOOKUP(A186,'CENTRO DE COSTOS'!A:D,2,FALSE)</f>
        <v>0004-0004</v>
      </c>
      <c r="D186" s="136">
        <v>11001</v>
      </c>
      <c r="E186" s="136" t="s">
        <v>16305</v>
      </c>
      <c r="F186" s="165" t="s">
        <v>16306</v>
      </c>
      <c r="G186" s="157">
        <v>45825</v>
      </c>
      <c r="H186" s="142">
        <v>45828</v>
      </c>
      <c r="I186" s="157">
        <v>45825</v>
      </c>
      <c r="J186" s="157">
        <v>45827</v>
      </c>
      <c r="K186" s="157">
        <v>45827</v>
      </c>
      <c r="L186" s="138" t="s">
        <v>298</v>
      </c>
      <c r="M186" s="137" t="s">
        <v>68</v>
      </c>
      <c r="N186" s="138" t="s">
        <v>16307</v>
      </c>
      <c r="O186" s="138">
        <v>89371277</v>
      </c>
      <c r="P186" s="140" t="s">
        <v>165</v>
      </c>
      <c r="Q186" s="146" t="s">
        <v>166</v>
      </c>
      <c r="R186" s="159" t="s">
        <v>167</v>
      </c>
      <c r="S186" s="137">
        <v>9999</v>
      </c>
      <c r="T186" s="166" t="s">
        <v>15378</v>
      </c>
      <c r="U186" s="145" t="s">
        <v>169</v>
      </c>
      <c r="V186" s="137" t="s">
        <v>16308</v>
      </c>
      <c r="W186" s="136" t="s">
        <v>435</v>
      </c>
      <c r="X186" s="136" t="s">
        <v>16309</v>
      </c>
      <c r="Y186" s="160">
        <v>857934</v>
      </c>
      <c r="Z186" s="136">
        <v>250310</v>
      </c>
      <c r="AA186" s="136">
        <v>1238872</v>
      </c>
      <c r="AB186" s="136" t="s">
        <v>173</v>
      </c>
      <c r="AC186" s="136" t="s">
        <v>15381</v>
      </c>
      <c r="AD186" s="137" t="s">
        <v>25</v>
      </c>
      <c r="AE186" s="143" t="s">
        <v>189</v>
      </c>
      <c r="AF186" s="143" t="s">
        <v>177</v>
      </c>
      <c r="AG186" s="136">
        <v>2818</v>
      </c>
      <c r="AH186" s="136">
        <v>1</v>
      </c>
      <c r="AI186" s="167">
        <f>IF(AD186="TIPO I",'BASE LIQUIDACION REDEBAN 2025'!$B$2,IF(AD186="TIPO II",'BASE LIQUIDACION REDEBAN 2025'!$B$3,IF(AD186="TIPO III",'BASE LIQUIDACION REDEBAN 2025'!$B$4,IF(AD186="TIPO IV",'BASE LIQUIDACION REDEBAN 2025'!$B$5,IF(AE186="AEREO",'BASE LIQUIDACION REDEBAN 2025'!$B$6,'BASE LIQUIDACION REDEBAN 2025'!$B$5)))))</f>
        <v>75096.394270399993</v>
      </c>
      <c r="AJ186" s="168">
        <f t="shared" si="3"/>
        <v>75096.394270399993</v>
      </c>
    </row>
    <row r="187" spans="1:36" s="156" customFormat="1" ht="13.9">
      <c r="A187" s="137" t="s">
        <v>76</v>
      </c>
      <c r="B187" s="155" t="str">
        <f>VLOOKUP(A187,'CENTRO DE COSTOS'!A:D,4,FALSE)</f>
        <v>DIEGO FERNANDO HENAO CARDONA</v>
      </c>
      <c r="C187" s="155" t="str">
        <f>VLOOKUP(A187,'CENTRO DE COSTOS'!A:D,2,FALSE)</f>
        <v>0004-0003</v>
      </c>
      <c r="D187" s="136">
        <v>19698</v>
      </c>
      <c r="E187" s="136" t="s">
        <v>16310</v>
      </c>
      <c r="F187" s="165" t="s">
        <v>16311</v>
      </c>
      <c r="G187" s="157">
        <v>45825</v>
      </c>
      <c r="H187" s="142">
        <v>45828</v>
      </c>
      <c r="I187" s="157">
        <v>45825</v>
      </c>
      <c r="J187" s="157">
        <v>45828</v>
      </c>
      <c r="K187" s="157">
        <v>45828</v>
      </c>
      <c r="L187" s="138" t="s">
        <v>200</v>
      </c>
      <c r="M187" s="137" t="s">
        <v>1232</v>
      </c>
      <c r="N187" s="138" t="s">
        <v>16312</v>
      </c>
      <c r="O187" s="138">
        <v>89404088</v>
      </c>
      <c r="P187" s="140" t="s">
        <v>165</v>
      </c>
      <c r="Q187" s="146" t="s">
        <v>166</v>
      </c>
      <c r="R187" s="159" t="s">
        <v>167</v>
      </c>
      <c r="S187" s="137">
        <v>9999</v>
      </c>
      <c r="T187" s="166" t="s">
        <v>15378</v>
      </c>
      <c r="U187" s="145" t="s">
        <v>169</v>
      </c>
      <c r="V187" s="137" t="s">
        <v>16313</v>
      </c>
      <c r="W187" s="136" t="s">
        <v>219</v>
      </c>
      <c r="X187" s="136" t="s">
        <v>16314</v>
      </c>
      <c r="Y187" s="160">
        <v>707182</v>
      </c>
      <c r="Z187" s="136" t="s">
        <v>173</v>
      </c>
      <c r="AA187" s="136">
        <v>1114597</v>
      </c>
      <c r="AB187" s="136" t="s">
        <v>173</v>
      </c>
      <c r="AC187" s="136" t="s">
        <v>15381</v>
      </c>
      <c r="AD187" s="137" t="s">
        <v>28</v>
      </c>
      <c r="AE187" s="143" t="s">
        <v>189</v>
      </c>
      <c r="AF187" s="143" t="s">
        <v>177</v>
      </c>
      <c r="AG187" s="136">
        <v>950</v>
      </c>
      <c r="AH187" s="136">
        <v>1</v>
      </c>
      <c r="AI187" s="167">
        <f>IF(AD187="TIPO I",'BASE LIQUIDACION REDEBAN 2025'!$B$2,IF(AD187="TIPO II",'BASE LIQUIDACION REDEBAN 2025'!$B$3,IF(AD187="TIPO III",'BASE LIQUIDACION REDEBAN 2025'!$B$4,IF(AD187="TIPO IV",'BASE LIQUIDACION REDEBAN 2025'!$B$5,IF(AE187="AEREO",'BASE LIQUIDACION REDEBAN 2025'!$B$6,'BASE LIQUIDACION REDEBAN 2025'!$B$5)))))</f>
        <v>163813.69572160003</v>
      </c>
      <c r="AJ187" s="168">
        <f t="shared" si="3"/>
        <v>163813.69572160003</v>
      </c>
    </row>
    <row r="188" spans="1:36" s="156" customFormat="1" ht="13.9">
      <c r="A188" s="137" t="s">
        <v>68</v>
      </c>
      <c r="B188" s="155" t="str">
        <f>VLOOKUP(A188,'CENTRO DE COSTOS'!A:D,4,FALSE)</f>
        <v>WILLIAM ASDRUBAL ROZO ROZO</v>
      </c>
      <c r="C188" s="155" t="str">
        <f>VLOOKUP(A188,'CENTRO DE COSTOS'!A:D,2,FALSE)</f>
        <v>0004-0004</v>
      </c>
      <c r="D188" s="136">
        <v>25286</v>
      </c>
      <c r="E188" s="136" t="s">
        <v>16315</v>
      </c>
      <c r="F188" s="165" t="s">
        <v>16316</v>
      </c>
      <c r="G188" s="157">
        <v>45825</v>
      </c>
      <c r="H188" s="142">
        <v>45828</v>
      </c>
      <c r="I188" s="157">
        <v>45825</v>
      </c>
      <c r="J188" s="157">
        <v>45827</v>
      </c>
      <c r="K188" s="157">
        <v>45827</v>
      </c>
      <c r="L188" s="138" t="s">
        <v>298</v>
      </c>
      <c r="M188" s="137" t="s">
        <v>1667</v>
      </c>
      <c r="N188" s="138" t="s">
        <v>16317</v>
      </c>
      <c r="O188" s="138">
        <v>50564988</v>
      </c>
      <c r="P188" s="140" t="s">
        <v>165</v>
      </c>
      <c r="Q188" s="146" t="s">
        <v>166</v>
      </c>
      <c r="R188" s="159" t="s">
        <v>167</v>
      </c>
      <c r="S188" s="137">
        <v>9999</v>
      </c>
      <c r="T188" s="166" t="s">
        <v>15378</v>
      </c>
      <c r="U188" s="145" t="s">
        <v>169</v>
      </c>
      <c r="V188" s="137" t="s">
        <v>16318</v>
      </c>
      <c r="W188" s="136" t="s">
        <v>656</v>
      </c>
      <c r="X188" s="136" t="s">
        <v>16319</v>
      </c>
      <c r="Y188" s="160">
        <v>1235317</v>
      </c>
      <c r="Z188" s="136" t="s">
        <v>173</v>
      </c>
      <c r="AA188" s="136" t="s">
        <v>16320</v>
      </c>
      <c r="AB188" s="136" t="s">
        <v>173</v>
      </c>
      <c r="AC188" s="136" t="s">
        <v>15381</v>
      </c>
      <c r="AD188" s="137" t="s">
        <v>28</v>
      </c>
      <c r="AE188" s="143" t="s">
        <v>189</v>
      </c>
      <c r="AF188" s="143" t="s">
        <v>177</v>
      </c>
      <c r="AG188" s="136">
        <v>4214</v>
      </c>
      <c r="AH188" s="136">
        <v>1</v>
      </c>
      <c r="AI188" s="167">
        <f>IF(AD188="TIPO I",'BASE LIQUIDACION REDEBAN 2025'!$B$2,IF(AD188="TIPO II",'BASE LIQUIDACION REDEBAN 2025'!$B$3,IF(AD188="TIPO III",'BASE LIQUIDACION REDEBAN 2025'!$B$4,IF(AD188="TIPO IV",'BASE LIQUIDACION REDEBAN 2025'!$B$5,IF(AE188="AEREO",'BASE LIQUIDACION REDEBAN 2025'!$B$6,'BASE LIQUIDACION REDEBAN 2025'!$B$5)))))</f>
        <v>163813.69572160003</v>
      </c>
      <c r="AJ188" s="168">
        <f t="shared" si="3"/>
        <v>163813.69572160003</v>
      </c>
    </row>
    <row r="189" spans="1:36" s="156" customFormat="1" ht="13.9">
      <c r="A189" s="137" t="s">
        <v>94</v>
      </c>
      <c r="B189" s="155" t="str">
        <f>VLOOKUP(A189,'CENTRO DE COSTOS'!A:D,4,FALSE)</f>
        <v>DIEGO FERNANDO HENAO CARDONA</v>
      </c>
      <c r="C189" s="155" t="str">
        <f>VLOOKUP(A189,'CENTRO DE COSTOS'!A:D,2,FALSE)</f>
        <v>0004-0002</v>
      </c>
      <c r="D189" s="136">
        <v>76147</v>
      </c>
      <c r="E189" s="136" t="s">
        <v>16321</v>
      </c>
      <c r="F189" s="165" t="s">
        <v>16322</v>
      </c>
      <c r="G189" s="157">
        <v>45825</v>
      </c>
      <c r="H189" s="142">
        <v>45828</v>
      </c>
      <c r="I189" s="157">
        <v>45825</v>
      </c>
      <c r="J189" s="157">
        <v>45827</v>
      </c>
      <c r="K189" s="157">
        <v>45827</v>
      </c>
      <c r="L189" s="138" t="s">
        <v>230</v>
      </c>
      <c r="M189" s="137" t="s">
        <v>991</v>
      </c>
      <c r="N189" s="138" t="s">
        <v>16323</v>
      </c>
      <c r="O189" s="138">
        <v>25910290</v>
      </c>
      <c r="P189" s="140" t="s">
        <v>165</v>
      </c>
      <c r="Q189" s="146" t="s">
        <v>166</v>
      </c>
      <c r="R189" s="159" t="s">
        <v>167</v>
      </c>
      <c r="S189" s="137">
        <v>9999</v>
      </c>
      <c r="T189" s="166" t="s">
        <v>15378</v>
      </c>
      <c r="U189" s="145" t="s">
        <v>169</v>
      </c>
      <c r="V189" s="137" t="s">
        <v>16324</v>
      </c>
      <c r="W189" s="136" t="s">
        <v>2142</v>
      </c>
      <c r="X189" s="136" t="s">
        <v>16325</v>
      </c>
      <c r="Y189" s="160">
        <v>1221431</v>
      </c>
      <c r="Z189" s="136" t="s">
        <v>173</v>
      </c>
      <c r="AA189" s="136" t="s">
        <v>16326</v>
      </c>
      <c r="AB189" s="136" t="s">
        <v>173</v>
      </c>
      <c r="AC189" s="136" t="s">
        <v>15381</v>
      </c>
      <c r="AD189" s="137" t="s">
        <v>25</v>
      </c>
      <c r="AE189" s="143" t="s">
        <v>189</v>
      </c>
      <c r="AF189" s="143" t="s">
        <v>177</v>
      </c>
      <c r="AG189" s="136">
        <v>2869</v>
      </c>
      <c r="AH189" s="136">
        <v>1</v>
      </c>
      <c r="AI189" s="167">
        <f>IF(AD189="TIPO I",'BASE LIQUIDACION REDEBAN 2025'!$B$2,IF(AD189="TIPO II",'BASE LIQUIDACION REDEBAN 2025'!$B$3,IF(AD189="TIPO III",'BASE LIQUIDACION REDEBAN 2025'!$B$4,IF(AD189="TIPO IV",'BASE LIQUIDACION REDEBAN 2025'!$B$5,IF(AE189="AEREO",'BASE LIQUIDACION REDEBAN 2025'!$B$6,'BASE LIQUIDACION REDEBAN 2025'!$B$5)))))</f>
        <v>75096.394270399993</v>
      </c>
      <c r="AJ189" s="168">
        <f t="shared" si="3"/>
        <v>75096.394270399993</v>
      </c>
    </row>
    <row r="190" spans="1:36" s="156" customFormat="1" ht="13.9">
      <c r="A190" s="137" t="s">
        <v>100</v>
      </c>
      <c r="B190" s="155" t="str">
        <f>VLOOKUP(A190,'CENTRO DE COSTOS'!A:D,4,FALSE)</f>
        <v>KEVIN ALEXIS CORZO BUSTOS</v>
      </c>
      <c r="C190" s="155" t="str">
        <f>VLOOKUP(A190,'CENTRO DE COSTOS'!A:D,2,FALSE)</f>
        <v>0004-0007</v>
      </c>
      <c r="D190" s="136">
        <v>50001</v>
      </c>
      <c r="E190" s="136" t="s">
        <v>16327</v>
      </c>
      <c r="F190" s="165" t="s">
        <v>16328</v>
      </c>
      <c r="G190" s="157">
        <v>45825</v>
      </c>
      <c r="H190" s="142">
        <v>45828</v>
      </c>
      <c r="I190" s="157">
        <v>45825</v>
      </c>
      <c r="J190" s="157">
        <v>45827</v>
      </c>
      <c r="K190" s="157">
        <v>45827</v>
      </c>
      <c r="L190" s="138" t="s">
        <v>192</v>
      </c>
      <c r="M190" s="137" t="s">
        <v>100</v>
      </c>
      <c r="N190" s="138" t="s">
        <v>16329</v>
      </c>
      <c r="O190" s="138">
        <v>21469994</v>
      </c>
      <c r="P190" s="140" t="s">
        <v>165</v>
      </c>
      <c r="Q190" s="146" t="s">
        <v>166</v>
      </c>
      <c r="R190" s="159" t="s">
        <v>167</v>
      </c>
      <c r="S190" s="137">
        <v>9999</v>
      </c>
      <c r="T190" s="166" t="s">
        <v>15378</v>
      </c>
      <c r="U190" s="145" t="s">
        <v>169</v>
      </c>
      <c r="V190" s="137" t="s">
        <v>16330</v>
      </c>
      <c r="W190" s="136" t="s">
        <v>3368</v>
      </c>
      <c r="X190" s="136" t="s">
        <v>16331</v>
      </c>
      <c r="Y190" s="160">
        <v>244108</v>
      </c>
      <c r="Z190" s="136" t="s">
        <v>173</v>
      </c>
      <c r="AA190" s="136">
        <v>526744</v>
      </c>
      <c r="AB190" s="136" t="s">
        <v>173</v>
      </c>
      <c r="AC190" s="136" t="s">
        <v>15381</v>
      </c>
      <c r="AD190" s="137" t="s">
        <v>25</v>
      </c>
      <c r="AE190" s="143" t="s">
        <v>189</v>
      </c>
      <c r="AF190" s="143" t="s">
        <v>177</v>
      </c>
      <c r="AG190" s="136" t="s">
        <v>16332</v>
      </c>
      <c r="AH190" s="136">
        <v>1</v>
      </c>
      <c r="AI190" s="167">
        <f>IF(AD190="TIPO I",'BASE LIQUIDACION REDEBAN 2025'!$B$2,IF(AD190="TIPO II",'BASE LIQUIDACION REDEBAN 2025'!$B$3,IF(AD190="TIPO III",'BASE LIQUIDACION REDEBAN 2025'!$B$4,IF(AD190="TIPO IV",'BASE LIQUIDACION REDEBAN 2025'!$B$5,IF(AE190="AEREO",'BASE LIQUIDACION REDEBAN 2025'!$B$6,'BASE LIQUIDACION REDEBAN 2025'!$B$5)))))</f>
        <v>75096.394270399993</v>
      </c>
      <c r="AJ190" s="168">
        <f t="shared" si="3"/>
        <v>75096.394270399993</v>
      </c>
    </row>
    <row r="191" spans="1:36" s="156" customFormat="1" ht="13.9">
      <c r="A191" s="137" t="s">
        <v>68</v>
      </c>
      <c r="B191" s="155" t="str">
        <f>VLOOKUP(A191,'CENTRO DE COSTOS'!A:D,4,FALSE)</f>
        <v>WILLIAM ASDRUBAL ROZO ROZO</v>
      </c>
      <c r="C191" s="155" t="str">
        <f>VLOOKUP(A191,'CENTRO DE COSTOS'!A:D,2,FALSE)</f>
        <v>0004-0004</v>
      </c>
      <c r="D191" s="136">
        <v>11001</v>
      </c>
      <c r="E191" s="136" t="s">
        <v>16333</v>
      </c>
      <c r="F191" s="165" t="s">
        <v>16334</v>
      </c>
      <c r="G191" s="157">
        <v>45825</v>
      </c>
      <c r="H191" s="142">
        <v>45828</v>
      </c>
      <c r="I191" s="157">
        <v>45825</v>
      </c>
      <c r="J191" s="157">
        <v>45827</v>
      </c>
      <c r="K191" s="157">
        <v>45827</v>
      </c>
      <c r="L191" s="138" t="s">
        <v>298</v>
      </c>
      <c r="M191" s="137" t="s">
        <v>68</v>
      </c>
      <c r="N191" s="138" t="s">
        <v>16335</v>
      </c>
      <c r="O191" s="138">
        <v>21131172</v>
      </c>
      <c r="P191" s="140" t="s">
        <v>165</v>
      </c>
      <c r="Q191" s="146" t="s">
        <v>166</v>
      </c>
      <c r="R191" s="159" t="s">
        <v>167</v>
      </c>
      <c r="S191" s="137">
        <v>9999</v>
      </c>
      <c r="T191" s="166" t="s">
        <v>15378</v>
      </c>
      <c r="U191" s="145" t="s">
        <v>15697</v>
      </c>
      <c r="V191" s="137" t="s">
        <v>16336</v>
      </c>
      <c r="W191" s="136" t="s">
        <v>301</v>
      </c>
      <c r="X191" s="136" t="s">
        <v>16337</v>
      </c>
      <c r="Y191" s="160" t="s">
        <v>173</v>
      </c>
      <c r="Z191" s="136" t="s">
        <v>173</v>
      </c>
      <c r="AA191" s="136" t="s">
        <v>173</v>
      </c>
      <c r="AB191" s="136" t="s">
        <v>173</v>
      </c>
      <c r="AC191" s="136" t="s">
        <v>173</v>
      </c>
      <c r="AD191" s="137" t="s">
        <v>25</v>
      </c>
      <c r="AE191" s="143" t="s">
        <v>189</v>
      </c>
      <c r="AF191" s="143" t="s">
        <v>177</v>
      </c>
      <c r="AG191" s="136">
        <v>7901</v>
      </c>
      <c r="AH191" s="136">
        <v>1</v>
      </c>
      <c r="AI191" s="167">
        <f>IF(AD191="TIPO I",'BASE LIQUIDACION REDEBAN 2025'!$B$2,IF(AD191="TIPO II",'BASE LIQUIDACION REDEBAN 2025'!$B$3,IF(AD191="TIPO III",'BASE LIQUIDACION REDEBAN 2025'!$B$4,IF(AD191="TIPO IV",'BASE LIQUIDACION REDEBAN 2025'!$B$5,IF(AE191="AEREO",'BASE LIQUIDACION REDEBAN 2025'!$B$6,'BASE LIQUIDACION REDEBAN 2025'!$B$5)))))</f>
        <v>75096.394270399993</v>
      </c>
      <c r="AJ191" s="168">
        <f t="shared" si="3"/>
        <v>75096.394270399993</v>
      </c>
    </row>
    <row r="192" spans="1:36" s="156" customFormat="1" ht="13.9">
      <c r="A192" s="137" t="s">
        <v>98</v>
      </c>
      <c r="B192" s="155" t="str">
        <f>VLOOKUP(A192,'CENTRO DE COSTOS'!A:D,4,FALSE)</f>
        <v>MIGUEL JULIÁN HERNÁNDEZ GUARÍN</v>
      </c>
      <c r="C192" s="155" t="str">
        <f>VLOOKUP(A192,'CENTRO DE COSTOS'!A:D,2,FALSE)</f>
        <v>0004-0008</v>
      </c>
      <c r="D192" s="136">
        <v>15763</v>
      </c>
      <c r="E192" s="136" t="s">
        <v>16338</v>
      </c>
      <c r="F192" s="165" t="s">
        <v>16339</v>
      </c>
      <c r="G192" s="157">
        <v>45825</v>
      </c>
      <c r="H192" s="142">
        <v>45828</v>
      </c>
      <c r="I192" s="157">
        <v>45825</v>
      </c>
      <c r="J192" s="157">
        <v>45827</v>
      </c>
      <c r="K192" s="157">
        <v>45827</v>
      </c>
      <c r="L192" s="138" t="s">
        <v>371</v>
      </c>
      <c r="M192" s="137" t="s">
        <v>14964</v>
      </c>
      <c r="N192" s="138" t="s">
        <v>16340</v>
      </c>
      <c r="O192" s="138">
        <v>12387767</v>
      </c>
      <c r="P192" s="140" t="s">
        <v>165</v>
      </c>
      <c r="Q192" s="146" t="s">
        <v>166</v>
      </c>
      <c r="R192" s="159" t="s">
        <v>167</v>
      </c>
      <c r="S192" s="137">
        <v>9999</v>
      </c>
      <c r="T192" s="166" t="s">
        <v>15378</v>
      </c>
      <c r="U192" s="145" t="s">
        <v>169</v>
      </c>
      <c r="V192" s="137" t="s">
        <v>16341</v>
      </c>
      <c r="W192" s="136" t="s">
        <v>375</v>
      </c>
      <c r="X192" s="136" t="s">
        <v>16342</v>
      </c>
      <c r="Y192" s="160">
        <v>745786</v>
      </c>
      <c r="Z192" s="136" t="s">
        <v>173</v>
      </c>
      <c r="AA192" s="136">
        <v>865117</v>
      </c>
      <c r="AB192" s="136" t="s">
        <v>173</v>
      </c>
      <c r="AC192" s="136" t="s">
        <v>15381</v>
      </c>
      <c r="AD192" s="137" t="s">
        <v>28</v>
      </c>
      <c r="AE192" s="143" t="s">
        <v>189</v>
      </c>
      <c r="AF192" s="143" t="s">
        <v>177</v>
      </c>
      <c r="AG192" s="136">
        <v>5591</v>
      </c>
      <c r="AH192" s="136">
        <v>1</v>
      </c>
      <c r="AI192" s="167">
        <f>IF(AD192="TIPO I",'BASE LIQUIDACION REDEBAN 2025'!$B$2,IF(AD192="TIPO II",'BASE LIQUIDACION REDEBAN 2025'!$B$3,IF(AD192="TIPO III",'BASE LIQUIDACION REDEBAN 2025'!$B$4,IF(AD192="TIPO IV",'BASE LIQUIDACION REDEBAN 2025'!$B$5,IF(AE192="AEREO",'BASE LIQUIDACION REDEBAN 2025'!$B$6,'BASE LIQUIDACION REDEBAN 2025'!$B$5)))))</f>
        <v>163813.69572160003</v>
      </c>
      <c r="AJ192" s="168">
        <f t="shared" si="3"/>
        <v>163813.69572160003</v>
      </c>
    </row>
    <row r="193" spans="1:36" s="156" customFormat="1" ht="13.9">
      <c r="A193" s="137" t="s">
        <v>76</v>
      </c>
      <c r="B193" s="155" t="str">
        <f>VLOOKUP(A193,'CENTRO DE COSTOS'!A:D,4,FALSE)</f>
        <v>DIEGO FERNANDO HENAO CARDONA</v>
      </c>
      <c r="C193" s="155" t="str">
        <f>VLOOKUP(A193,'CENTRO DE COSTOS'!A:D,2,FALSE)</f>
        <v>0004-0003</v>
      </c>
      <c r="D193" s="136">
        <v>19212</v>
      </c>
      <c r="E193" s="136" t="s">
        <v>16343</v>
      </c>
      <c r="F193" s="165" t="s">
        <v>16344</v>
      </c>
      <c r="G193" s="157">
        <v>45825</v>
      </c>
      <c r="H193" s="142">
        <v>45828</v>
      </c>
      <c r="I193" s="157">
        <v>45825</v>
      </c>
      <c r="J193" s="157">
        <v>45828</v>
      </c>
      <c r="K193" s="157">
        <v>45828</v>
      </c>
      <c r="L193" s="138" t="s">
        <v>200</v>
      </c>
      <c r="M193" s="137" t="s">
        <v>15011</v>
      </c>
      <c r="N193" s="138" t="s">
        <v>15475</v>
      </c>
      <c r="O193" s="138">
        <v>14102438</v>
      </c>
      <c r="P193" s="140" t="s">
        <v>165</v>
      </c>
      <c r="Q193" s="146" t="s">
        <v>166</v>
      </c>
      <c r="R193" s="159" t="s">
        <v>167</v>
      </c>
      <c r="S193" s="137">
        <v>9999</v>
      </c>
      <c r="T193" s="166" t="s">
        <v>15378</v>
      </c>
      <c r="U193" s="145" t="s">
        <v>169</v>
      </c>
      <c r="V193" s="137" t="s">
        <v>16345</v>
      </c>
      <c r="W193" s="136" t="s">
        <v>320</v>
      </c>
      <c r="X193" s="136" t="s">
        <v>16346</v>
      </c>
      <c r="Y193" s="160">
        <v>1242389</v>
      </c>
      <c r="Z193" s="136" t="s">
        <v>173</v>
      </c>
      <c r="AA193" s="136" t="s">
        <v>16347</v>
      </c>
      <c r="AB193" s="136" t="s">
        <v>173</v>
      </c>
      <c r="AC193" s="136" t="s">
        <v>15381</v>
      </c>
      <c r="AD193" s="137" t="s">
        <v>30</v>
      </c>
      <c r="AE193" s="143" t="s">
        <v>189</v>
      </c>
      <c r="AF193" s="143" t="s">
        <v>177</v>
      </c>
      <c r="AG193" s="136">
        <v>7627</v>
      </c>
      <c r="AH193" s="136">
        <v>1</v>
      </c>
      <c r="AI193" s="167">
        <f>IF(AD193="TIPO I",'BASE LIQUIDACION REDEBAN 2025'!$B$2,IF(AD193="TIPO II",'BASE LIQUIDACION REDEBAN 2025'!$B$3,IF(AD193="TIPO III",'BASE LIQUIDACION REDEBAN 2025'!$B$4,IF(AD193="TIPO IV",'BASE LIQUIDACION REDEBAN 2025'!$B$5,IF(AE193="AEREO",'BASE LIQUIDACION REDEBAN 2025'!$B$6,'BASE LIQUIDACION REDEBAN 2025'!$B$5)))))</f>
        <v>275728.78077800001</v>
      </c>
      <c r="AJ193" s="168">
        <f t="shared" si="3"/>
        <v>275728.78077800001</v>
      </c>
    </row>
    <row r="194" spans="1:36" s="156" customFormat="1" ht="13.9">
      <c r="A194" s="137" t="s">
        <v>92</v>
      </c>
      <c r="B194" s="155" t="str">
        <f>VLOOKUP(A194,'CENTRO DE COSTOS'!A:D,4,FALSE)</f>
        <v>KEVIN ALEXIS CORZO BUSTOS</v>
      </c>
      <c r="C194" s="155" t="str">
        <f>VLOOKUP(A194,'CENTRO DE COSTOS'!A:D,2,FALSE)</f>
        <v>0004-0007</v>
      </c>
      <c r="D194" s="136">
        <v>18410</v>
      </c>
      <c r="E194" s="136" t="s">
        <v>16348</v>
      </c>
      <c r="F194" s="165" t="s">
        <v>16349</v>
      </c>
      <c r="G194" s="157">
        <v>45825</v>
      </c>
      <c r="H194" s="142">
        <v>45828</v>
      </c>
      <c r="I194" s="157">
        <v>45825</v>
      </c>
      <c r="J194" s="157">
        <v>45827</v>
      </c>
      <c r="K194" s="157">
        <v>45827</v>
      </c>
      <c r="L194" s="138" t="s">
        <v>1649</v>
      </c>
      <c r="M194" s="137" t="s">
        <v>1792</v>
      </c>
      <c r="N194" s="138" t="s">
        <v>16350</v>
      </c>
      <c r="O194" s="138">
        <v>17246083</v>
      </c>
      <c r="P194" s="140" t="s">
        <v>165</v>
      </c>
      <c r="Q194" s="146" t="s">
        <v>166</v>
      </c>
      <c r="R194" s="159" t="s">
        <v>167</v>
      </c>
      <c r="S194" s="137">
        <v>9999</v>
      </c>
      <c r="T194" s="166" t="s">
        <v>15378</v>
      </c>
      <c r="U194" s="145" t="s">
        <v>169</v>
      </c>
      <c r="V194" s="137" t="s">
        <v>16351</v>
      </c>
      <c r="W194" s="136" t="s">
        <v>1326</v>
      </c>
      <c r="X194" s="136" t="s">
        <v>16352</v>
      </c>
      <c r="Y194" s="160">
        <v>232990</v>
      </c>
      <c r="Z194" s="136" t="s">
        <v>173</v>
      </c>
      <c r="AA194" s="136">
        <v>997274</v>
      </c>
      <c r="AB194" s="136" t="s">
        <v>173</v>
      </c>
      <c r="AC194" s="136" t="s">
        <v>15381</v>
      </c>
      <c r="AD194" s="137" t="s">
        <v>32</v>
      </c>
      <c r="AE194" s="143" t="s">
        <v>189</v>
      </c>
      <c r="AF194" s="143" t="s">
        <v>177</v>
      </c>
      <c r="AG194" s="136">
        <v>2465</v>
      </c>
      <c r="AH194" s="136">
        <v>1</v>
      </c>
      <c r="AI194" s="167">
        <f>IF(AD194="TIPO I",'BASE LIQUIDACION REDEBAN 2025'!$B$2,IF(AD194="TIPO II",'BASE LIQUIDACION REDEBAN 2025'!$B$3,IF(AD194="TIPO III",'BASE LIQUIDACION REDEBAN 2025'!$B$4,IF(AD194="TIPO IV",'BASE LIQUIDACION REDEBAN 2025'!$B$5,IF(AE194="AEREO",'BASE LIQUIDACION REDEBAN 2025'!$B$6,'BASE LIQUIDACION REDEBAN 2025'!$B$5)))))</f>
        <v>504832.64687880001</v>
      </c>
      <c r="AJ194" s="168">
        <f t="shared" si="3"/>
        <v>504832.64687880001</v>
      </c>
    </row>
    <row r="195" spans="1:36" s="156" customFormat="1" ht="13.9">
      <c r="A195" s="137" t="s">
        <v>94</v>
      </c>
      <c r="B195" s="155" t="str">
        <f>VLOOKUP(A195,'CENTRO DE COSTOS'!A:D,4,FALSE)</f>
        <v>DIEGO FERNANDO HENAO CARDONA</v>
      </c>
      <c r="C195" s="155" t="str">
        <f>VLOOKUP(A195,'CENTRO DE COSTOS'!A:D,2,FALSE)</f>
        <v>0004-0002</v>
      </c>
      <c r="D195" s="136">
        <v>66001</v>
      </c>
      <c r="E195" s="136" t="s">
        <v>16353</v>
      </c>
      <c r="F195" s="165" t="s">
        <v>16354</v>
      </c>
      <c r="G195" s="157">
        <v>45826</v>
      </c>
      <c r="H195" s="142">
        <v>45832</v>
      </c>
      <c r="I195" s="157">
        <v>45826</v>
      </c>
      <c r="J195" s="157">
        <v>45828</v>
      </c>
      <c r="K195" s="157">
        <v>45828</v>
      </c>
      <c r="L195" s="138" t="s">
        <v>450</v>
      </c>
      <c r="M195" s="137" t="s">
        <v>94</v>
      </c>
      <c r="N195" s="138" t="s">
        <v>16355</v>
      </c>
      <c r="O195" s="138">
        <v>89263163</v>
      </c>
      <c r="P195" s="140" t="s">
        <v>165</v>
      </c>
      <c r="Q195" s="146" t="s">
        <v>166</v>
      </c>
      <c r="R195" s="159" t="s">
        <v>167</v>
      </c>
      <c r="S195" s="137">
        <v>7926</v>
      </c>
      <c r="T195" s="166" t="s">
        <v>15395</v>
      </c>
      <c r="U195" s="145" t="s">
        <v>169</v>
      </c>
      <c r="V195" s="137" t="s">
        <v>16356</v>
      </c>
      <c r="W195" s="136" t="s">
        <v>993</v>
      </c>
      <c r="X195" s="136" t="s">
        <v>16357</v>
      </c>
      <c r="Y195" s="160">
        <v>1242622</v>
      </c>
      <c r="Z195" s="136" t="s">
        <v>173</v>
      </c>
      <c r="AA195" s="136" t="s">
        <v>16358</v>
      </c>
      <c r="AB195" s="136" t="s">
        <v>173</v>
      </c>
      <c r="AC195" s="136" t="s">
        <v>15381</v>
      </c>
      <c r="AD195" s="137" t="s">
        <v>25</v>
      </c>
      <c r="AE195" s="143" t="s">
        <v>189</v>
      </c>
      <c r="AF195" s="143" t="s">
        <v>177</v>
      </c>
      <c r="AG195" s="136" t="s">
        <v>16359</v>
      </c>
      <c r="AH195" s="136">
        <v>1</v>
      </c>
      <c r="AI195" s="167">
        <f>IF(AD195="TIPO I",'BASE LIQUIDACION REDEBAN 2025'!$B$2,IF(AD195="TIPO II",'BASE LIQUIDACION REDEBAN 2025'!$B$3,IF(AD195="TIPO III",'BASE LIQUIDACION REDEBAN 2025'!$B$4,IF(AD195="TIPO IV",'BASE LIQUIDACION REDEBAN 2025'!$B$5,IF(AE195="AEREO",'BASE LIQUIDACION REDEBAN 2025'!$B$6,'BASE LIQUIDACION REDEBAN 2025'!$B$5)))))</f>
        <v>75096.394270399993</v>
      </c>
      <c r="AJ195" s="168">
        <f t="shared" ref="AJ195:AJ237" si="4">AI195*AH195</f>
        <v>75096.394270399993</v>
      </c>
    </row>
    <row r="196" spans="1:36" s="156" customFormat="1" ht="13.9">
      <c r="A196" s="137" t="s">
        <v>100</v>
      </c>
      <c r="B196" s="155" t="str">
        <f>VLOOKUP(A196,'CENTRO DE COSTOS'!A:D,4,FALSE)</f>
        <v>KEVIN ALEXIS CORZO BUSTOS</v>
      </c>
      <c r="C196" s="155" t="str">
        <f>VLOOKUP(A196,'CENTRO DE COSTOS'!A:D,2,FALSE)</f>
        <v>0004-0007</v>
      </c>
      <c r="D196" s="136">
        <v>50318</v>
      </c>
      <c r="E196" s="136" t="s">
        <v>16360</v>
      </c>
      <c r="F196" s="165" t="s">
        <v>16361</v>
      </c>
      <c r="G196" s="157">
        <v>45826</v>
      </c>
      <c r="H196" s="142">
        <v>45832</v>
      </c>
      <c r="I196" s="157">
        <v>45826</v>
      </c>
      <c r="J196" s="157">
        <v>45832</v>
      </c>
      <c r="K196" s="157">
        <v>45832</v>
      </c>
      <c r="L196" s="138" t="s">
        <v>192</v>
      </c>
      <c r="M196" s="137" t="s">
        <v>5554</v>
      </c>
      <c r="N196" s="138" t="s">
        <v>16362</v>
      </c>
      <c r="O196" s="138">
        <v>89269484</v>
      </c>
      <c r="P196" s="140" t="s">
        <v>165</v>
      </c>
      <c r="Q196" s="146" t="s">
        <v>166</v>
      </c>
      <c r="R196" s="159" t="s">
        <v>167</v>
      </c>
      <c r="S196" s="137">
        <v>9999</v>
      </c>
      <c r="T196" s="166" t="s">
        <v>15378</v>
      </c>
      <c r="U196" s="145" t="s">
        <v>169</v>
      </c>
      <c r="V196" s="137" t="s">
        <v>16363</v>
      </c>
      <c r="W196" s="136" t="s">
        <v>246</v>
      </c>
      <c r="X196" s="136" t="s">
        <v>16364</v>
      </c>
      <c r="Y196" s="160">
        <v>292755</v>
      </c>
      <c r="Z196" s="136" t="s">
        <v>173</v>
      </c>
      <c r="AA196" s="136">
        <v>1178149</v>
      </c>
      <c r="AB196" s="136" t="s">
        <v>173</v>
      </c>
      <c r="AC196" s="136" t="s">
        <v>15381</v>
      </c>
      <c r="AD196" s="137" t="s">
        <v>28</v>
      </c>
      <c r="AE196" s="143" t="s">
        <v>189</v>
      </c>
      <c r="AF196" s="143" t="s">
        <v>177</v>
      </c>
      <c r="AG196" s="136">
        <v>5024</v>
      </c>
      <c r="AH196" s="136">
        <v>1</v>
      </c>
      <c r="AI196" s="167">
        <f>IF(AD196="TIPO I",'BASE LIQUIDACION REDEBAN 2025'!$B$2,IF(AD196="TIPO II",'BASE LIQUIDACION REDEBAN 2025'!$B$3,IF(AD196="TIPO III",'BASE LIQUIDACION REDEBAN 2025'!$B$4,IF(AD196="TIPO IV",'BASE LIQUIDACION REDEBAN 2025'!$B$5,IF(AE196="AEREO",'BASE LIQUIDACION REDEBAN 2025'!$B$6,'BASE LIQUIDACION REDEBAN 2025'!$B$5)))))</f>
        <v>163813.69572160003</v>
      </c>
      <c r="AJ196" s="168">
        <f t="shared" si="4"/>
        <v>163813.69572160003</v>
      </c>
    </row>
    <row r="197" spans="1:36" s="156" customFormat="1" ht="13.9">
      <c r="A197" s="137" t="s">
        <v>90</v>
      </c>
      <c r="B197" s="155" t="str">
        <f>VLOOKUP(A197,'CENTRO DE COSTOS'!A:D,4,FALSE)</f>
        <v>JUAN SEBASTIÁN RÍOS CASTRILLÓN</v>
      </c>
      <c r="C197" s="155" t="str">
        <f>VLOOKUP(A197,'CENTRO DE COSTOS'!A:D,2,FALSE)</f>
        <v>0004-0005</v>
      </c>
      <c r="D197" s="136">
        <v>5308</v>
      </c>
      <c r="E197" s="136" t="s">
        <v>16365</v>
      </c>
      <c r="F197" s="165" t="s">
        <v>16366</v>
      </c>
      <c r="G197" s="157">
        <v>45826</v>
      </c>
      <c r="H197" s="142">
        <v>45832</v>
      </c>
      <c r="I197" s="157">
        <v>45826</v>
      </c>
      <c r="J197" s="157">
        <v>45828</v>
      </c>
      <c r="K197" s="157">
        <v>45828</v>
      </c>
      <c r="L197" s="138" t="s">
        <v>290</v>
      </c>
      <c r="M197" s="137" t="s">
        <v>351</v>
      </c>
      <c r="N197" s="138" t="s">
        <v>16367</v>
      </c>
      <c r="O197" s="138">
        <v>89370818</v>
      </c>
      <c r="P197" s="140" t="s">
        <v>165</v>
      </c>
      <c r="Q197" s="146" t="s">
        <v>166</v>
      </c>
      <c r="R197" s="159" t="s">
        <v>167</v>
      </c>
      <c r="S197" s="137">
        <v>9999</v>
      </c>
      <c r="T197" s="166" t="s">
        <v>15378</v>
      </c>
      <c r="U197" s="145" t="s">
        <v>169</v>
      </c>
      <c r="V197" s="137" t="s">
        <v>16368</v>
      </c>
      <c r="W197" s="136" t="s">
        <v>340</v>
      </c>
      <c r="X197" s="136" t="s">
        <v>16369</v>
      </c>
      <c r="Y197" s="160">
        <v>717598</v>
      </c>
      <c r="Z197" s="136" t="s">
        <v>173</v>
      </c>
      <c r="AA197" s="136">
        <v>534591</v>
      </c>
      <c r="AB197" s="136" t="s">
        <v>173</v>
      </c>
      <c r="AC197" s="136" t="s">
        <v>15381</v>
      </c>
      <c r="AD197" s="137" t="s">
        <v>25</v>
      </c>
      <c r="AE197" s="143" t="s">
        <v>189</v>
      </c>
      <c r="AF197" s="143" t="s">
        <v>177</v>
      </c>
      <c r="AG197" s="136">
        <v>1098</v>
      </c>
      <c r="AH197" s="136">
        <v>1</v>
      </c>
      <c r="AI197" s="167">
        <f>IF(AD197="TIPO I",'BASE LIQUIDACION REDEBAN 2025'!$B$2,IF(AD197="TIPO II",'BASE LIQUIDACION REDEBAN 2025'!$B$3,IF(AD197="TIPO III",'BASE LIQUIDACION REDEBAN 2025'!$B$4,IF(AD197="TIPO IV",'BASE LIQUIDACION REDEBAN 2025'!$B$5,IF(AE197="AEREO",'BASE LIQUIDACION REDEBAN 2025'!$B$6,'BASE LIQUIDACION REDEBAN 2025'!$B$5)))))</f>
        <v>75096.394270399993</v>
      </c>
      <c r="AJ197" s="168">
        <f t="shared" si="4"/>
        <v>75096.394270399993</v>
      </c>
    </row>
    <row r="198" spans="1:36" s="156" customFormat="1" ht="13.9">
      <c r="A198" s="137" t="s">
        <v>91</v>
      </c>
      <c r="B198" s="155" t="str">
        <f>VLOOKUP(A198,'CENTRO DE COSTOS'!A:D,4,FALSE)</f>
        <v>JOSE MAURICIO HERNANDEZ ROJAS</v>
      </c>
      <c r="C198" s="155" t="str">
        <f>VLOOKUP(A198,'CENTRO DE COSTOS'!A:D,2,FALSE)</f>
        <v>0004-0001</v>
      </c>
      <c r="D198" s="136">
        <v>23068</v>
      </c>
      <c r="E198" s="136" t="s">
        <v>16370</v>
      </c>
      <c r="F198" s="165" t="s">
        <v>16371</v>
      </c>
      <c r="G198" s="157">
        <v>45826</v>
      </c>
      <c r="H198" s="142">
        <v>45832</v>
      </c>
      <c r="I198" s="157">
        <v>45826</v>
      </c>
      <c r="J198" s="157">
        <v>45832</v>
      </c>
      <c r="K198" s="157">
        <v>45832</v>
      </c>
      <c r="L198" s="138" t="s">
        <v>612</v>
      </c>
      <c r="M198" s="137" t="s">
        <v>1391</v>
      </c>
      <c r="N198" s="138" t="s">
        <v>16372</v>
      </c>
      <c r="O198" s="138">
        <v>89319312</v>
      </c>
      <c r="P198" s="140" t="s">
        <v>165</v>
      </c>
      <c r="Q198" s="146" t="s">
        <v>166</v>
      </c>
      <c r="R198" s="159" t="s">
        <v>167</v>
      </c>
      <c r="S198" s="137">
        <v>9999</v>
      </c>
      <c r="T198" s="166" t="s">
        <v>15378</v>
      </c>
      <c r="U198" s="145" t="s">
        <v>169</v>
      </c>
      <c r="V198" s="137" t="s">
        <v>16373</v>
      </c>
      <c r="W198" s="136" t="s">
        <v>2090</v>
      </c>
      <c r="X198" s="136" t="s">
        <v>16374</v>
      </c>
      <c r="Y198" s="160">
        <v>745244</v>
      </c>
      <c r="Z198" s="136" t="s">
        <v>173</v>
      </c>
      <c r="AA198" s="136">
        <v>997555</v>
      </c>
      <c r="AB198" s="136" t="s">
        <v>173</v>
      </c>
      <c r="AC198" s="136" t="s">
        <v>15381</v>
      </c>
      <c r="AD198" s="137" t="s">
        <v>30</v>
      </c>
      <c r="AE198" s="143" t="s">
        <v>189</v>
      </c>
      <c r="AF198" s="143" t="s">
        <v>177</v>
      </c>
      <c r="AG198" s="136">
        <v>2858</v>
      </c>
      <c r="AH198" s="136">
        <v>1</v>
      </c>
      <c r="AI198" s="167">
        <f>IF(AD198="TIPO I",'BASE LIQUIDACION REDEBAN 2025'!$B$2,IF(AD198="TIPO II",'BASE LIQUIDACION REDEBAN 2025'!$B$3,IF(AD198="TIPO III",'BASE LIQUIDACION REDEBAN 2025'!$B$4,IF(AD198="TIPO IV",'BASE LIQUIDACION REDEBAN 2025'!$B$5,IF(AE198="AEREO",'BASE LIQUIDACION REDEBAN 2025'!$B$6,'BASE LIQUIDACION REDEBAN 2025'!$B$5)))))</f>
        <v>275728.78077800001</v>
      </c>
      <c r="AJ198" s="168">
        <f t="shared" si="4"/>
        <v>275728.78077800001</v>
      </c>
    </row>
    <row r="199" spans="1:36" s="156" customFormat="1" ht="13.9">
      <c r="A199" s="137" t="s">
        <v>101</v>
      </c>
      <c r="B199" s="155" t="str">
        <f>VLOOKUP(A199,'CENTRO DE COSTOS'!A:D,4,FALSE)</f>
        <v>KEVIN ALEXIS CORZO BUSTOS</v>
      </c>
      <c r="C199" s="155" t="str">
        <f>VLOOKUP(A199,'CENTRO DE COSTOS'!A:D,2,FALSE)</f>
        <v>0004-0007</v>
      </c>
      <c r="D199" s="136">
        <v>85001</v>
      </c>
      <c r="E199" s="136" t="s">
        <v>16375</v>
      </c>
      <c r="F199" s="165" t="s">
        <v>16376</v>
      </c>
      <c r="G199" s="157">
        <v>45827</v>
      </c>
      <c r="H199" s="142">
        <v>45833</v>
      </c>
      <c r="I199" s="157">
        <v>45827</v>
      </c>
      <c r="J199" s="157">
        <v>45833</v>
      </c>
      <c r="K199" s="157">
        <v>45833</v>
      </c>
      <c r="L199" s="138" t="s">
        <v>1934</v>
      </c>
      <c r="M199" s="137" t="s">
        <v>101</v>
      </c>
      <c r="N199" s="138" t="s">
        <v>16377</v>
      </c>
      <c r="O199" s="138">
        <v>89316940</v>
      </c>
      <c r="P199" s="140" t="s">
        <v>165</v>
      </c>
      <c r="Q199" s="146" t="s">
        <v>166</v>
      </c>
      <c r="R199" s="159" t="s">
        <v>167</v>
      </c>
      <c r="S199" s="137">
        <v>9999</v>
      </c>
      <c r="T199" s="166" t="s">
        <v>15378</v>
      </c>
      <c r="U199" s="145" t="s">
        <v>169</v>
      </c>
      <c r="V199" s="137" t="s">
        <v>16378</v>
      </c>
      <c r="W199" s="136" t="s">
        <v>2183</v>
      </c>
      <c r="X199" s="136" t="s">
        <v>16379</v>
      </c>
      <c r="Y199" s="160" t="s">
        <v>173</v>
      </c>
      <c r="Z199" s="136" t="s">
        <v>173</v>
      </c>
      <c r="AA199" s="136">
        <v>870693</v>
      </c>
      <c r="AB199" s="136" t="s">
        <v>173</v>
      </c>
      <c r="AC199" s="136" t="s">
        <v>15381</v>
      </c>
      <c r="AD199" s="137" t="s">
        <v>25</v>
      </c>
      <c r="AE199" s="143" t="s">
        <v>189</v>
      </c>
      <c r="AF199" s="143" t="s">
        <v>177</v>
      </c>
      <c r="AG199" s="136">
        <v>8417</v>
      </c>
      <c r="AH199" s="136">
        <v>1</v>
      </c>
      <c r="AI199" s="167">
        <f>IF(AD199="TIPO I",'BASE LIQUIDACION REDEBAN 2025'!$B$2,IF(AD199="TIPO II",'BASE LIQUIDACION REDEBAN 2025'!$B$3,IF(AD199="TIPO III",'BASE LIQUIDACION REDEBAN 2025'!$B$4,IF(AD199="TIPO IV",'BASE LIQUIDACION REDEBAN 2025'!$B$5,IF(AE199="AEREO",'BASE LIQUIDACION REDEBAN 2025'!$B$6,'BASE LIQUIDACION REDEBAN 2025'!$B$5)))))</f>
        <v>75096.394270399993</v>
      </c>
      <c r="AJ199" s="168">
        <f t="shared" si="4"/>
        <v>75096.394270399993</v>
      </c>
    </row>
    <row r="200" spans="1:36" s="156" customFormat="1" ht="13.9">
      <c r="A200" s="137" t="s">
        <v>100</v>
      </c>
      <c r="B200" s="155" t="str">
        <f>VLOOKUP(A200,'CENTRO DE COSTOS'!A:D,4,FALSE)</f>
        <v>KEVIN ALEXIS CORZO BUSTOS</v>
      </c>
      <c r="C200" s="155" t="str">
        <f>VLOOKUP(A200,'CENTRO DE COSTOS'!A:D,2,FALSE)</f>
        <v>0004-0007</v>
      </c>
      <c r="D200" s="136">
        <v>50313</v>
      </c>
      <c r="E200" s="136" t="s">
        <v>16380</v>
      </c>
      <c r="F200" s="165" t="s">
        <v>16381</v>
      </c>
      <c r="G200" s="157">
        <v>45827</v>
      </c>
      <c r="H200" s="142">
        <v>45833</v>
      </c>
      <c r="I200" s="157">
        <v>45827</v>
      </c>
      <c r="J200" s="157">
        <v>45832</v>
      </c>
      <c r="K200" s="157">
        <v>45832</v>
      </c>
      <c r="L200" s="138" t="s">
        <v>192</v>
      </c>
      <c r="M200" s="137" t="s">
        <v>250</v>
      </c>
      <c r="N200" s="138" t="s">
        <v>16382</v>
      </c>
      <c r="O200" s="138">
        <v>89268758</v>
      </c>
      <c r="P200" s="140" t="s">
        <v>165</v>
      </c>
      <c r="Q200" s="146" t="s">
        <v>166</v>
      </c>
      <c r="R200" s="159" t="s">
        <v>167</v>
      </c>
      <c r="S200" s="137">
        <v>9999</v>
      </c>
      <c r="T200" s="166" t="s">
        <v>15378</v>
      </c>
      <c r="U200" s="145" t="s">
        <v>169</v>
      </c>
      <c r="V200" s="137" t="s">
        <v>16383</v>
      </c>
      <c r="W200" s="136" t="s">
        <v>246</v>
      </c>
      <c r="X200" s="136" t="s">
        <v>16384</v>
      </c>
      <c r="Y200" s="160">
        <v>1236722</v>
      </c>
      <c r="Z200" s="136" t="s">
        <v>173</v>
      </c>
      <c r="AA200" s="136">
        <v>1144712</v>
      </c>
      <c r="AB200" s="136" t="s">
        <v>173</v>
      </c>
      <c r="AC200" s="136" t="s">
        <v>15381</v>
      </c>
      <c r="AD200" s="137" t="s">
        <v>28</v>
      </c>
      <c r="AE200" s="143" t="s">
        <v>189</v>
      </c>
      <c r="AF200" s="143" t="s">
        <v>177</v>
      </c>
      <c r="AG200" s="136">
        <v>3663</v>
      </c>
      <c r="AH200" s="136">
        <v>1</v>
      </c>
      <c r="AI200" s="167">
        <f>IF(AD200="TIPO I",'BASE LIQUIDACION REDEBAN 2025'!$B$2,IF(AD200="TIPO II",'BASE LIQUIDACION REDEBAN 2025'!$B$3,IF(AD200="TIPO III",'BASE LIQUIDACION REDEBAN 2025'!$B$4,IF(AD200="TIPO IV",'BASE LIQUIDACION REDEBAN 2025'!$B$5,IF(AE200="AEREO",'BASE LIQUIDACION REDEBAN 2025'!$B$6,'BASE LIQUIDACION REDEBAN 2025'!$B$5)))))</f>
        <v>163813.69572160003</v>
      </c>
      <c r="AJ200" s="168">
        <f t="shared" si="4"/>
        <v>163813.69572160003</v>
      </c>
    </row>
    <row r="201" spans="1:36" s="156" customFormat="1" ht="13.9">
      <c r="A201" s="137" t="s">
        <v>64</v>
      </c>
      <c r="B201" s="155" t="str">
        <f>VLOOKUP(A201,'CENTRO DE COSTOS'!A:D,4,FALSE)</f>
        <v>JOSE MAURICIO HERNANDEZ ROJAS</v>
      </c>
      <c r="C201" s="155" t="str">
        <f>VLOOKUP(A201,'CENTRO DE COSTOS'!A:D,2,FALSE)</f>
        <v>0004-0001</v>
      </c>
      <c r="D201" s="136">
        <v>8758</v>
      </c>
      <c r="E201" s="136" t="s">
        <v>16385</v>
      </c>
      <c r="F201" s="165" t="s">
        <v>16386</v>
      </c>
      <c r="G201" s="157">
        <v>45827</v>
      </c>
      <c r="H201" s="142">
        <v>45833</v>
      </c>
      <c r="I201" s="157">
        <v>45827</v>
      </c>
      <c r="J201" s="157">
        <v>45832</v>
      </c>
      <c r="K201" s="157">
        <v>45832</v>
      </c>
      <c r="L201" s="138" t="s">
        <v>277</v>
      </c>
      <c r="M201" s="137" t="s">
        <v>3966</v>
      </c>
      <c r="N201" s="138" t="s">
        <v>16387</v>
      </c>
      <c r="O201" s="138">
        <v>89324519</v>
      </c>
      <c r="P201" s="140" t="s">
        <v>165</v>
      </c>
      <c r="Q201" s="146" t="s">
        <v>166</v>
      </c>
      <c r="R201" s="159" t="s">
        <v>167</v>
      </c>
      <c r="S201" s="137">
        <v>9999</v>
      </c>
      <c r="T201" s="166" t="s">
        <v>15378</v>
      </c>
      <c r="U201" s="145" t="s">
        <v>169</v>
      </c>
      <c r="V201" s="137" t="s">
        <v>16388</v>
      </c>
      <c r="W201" s="136" t="s">
        <v>1049</v>
      </c>
      <c r="X201" s="136" t="s">
        <v>16389</v>
      </c>
      <c r="Y201" s="160">
        <v>904748</v>
      </c>
      <c r="Z201" s="136">
        <v>916705</v>
      </c>
      <c r="AA201" s="136" t="s">
        <v>173</v>
      </c>
      <c r="AB201" s="136" t="s">
        <v>173</v>
      </c>
      <c r="AC201" s="136" t="s">
        <v>15381</v>
      </c>
      <c r="AD201" s="137" t="s">
        <v>25</v>
      </c>
      <c r="AE201" s="143" t="s">
        <v>189</v>
      </c>
      <c r="AF201" s="143" t="s">
        <v>177</v>
      </c>
      <c r="AG201" s="136">
        <v>9218</v>
      </c>
      <c r="AH201" s="136">
        <v>1</v>
      </c>
      <c r="AI201" s="167">
        <f>IF(AD201="TIPO I",'BASE LIQUIDACION REDEBAN 2025'!$B$2,IF(AD201="TIPO II",'BASE LIQUIDACION REDEBAN 2025'!$B$3,IF(AD201="TIPO III",'BASE LIQUIDACION REDEBAN 2025'!$B$4,IF(AD201="TIPO IV",'BASE LIQUIDACION REDEBAN 2025'!$B$5,IF(AE201="AEREO",'BASE LIQUIDACION REDEBAN 2025'!$B$6,'BASE LIQUIDACION REDEBAN 2025'!$B$5)))))</f>
        <v>75096.394270399993</v>
      </c>
      <c r="AJ201" s="168">
        <f t="shared" si="4"/>
        <v>75096.394270399993</v>
      </c>
    </row>
    <row r="202" spans="1:36" s="156" customFormat="1" ht="13.9">
      <c r="A202" s="137" t="s">
        <v>96</v>
      </c>
      <c r="B202" s="155" t="str">
        <f>VLOOKUP(A202,'CENTRO DE COSTOS'!A:D,4,FALSE)</f>
        <v>JOSE MAURICIO HERNANDEZ ROJAS</v>
      </c>
      <c r="C202" s="155" t="str">
        <f>VLOOKUP(A202,'CENTRO DE COSTOS'!A:D,2,FALSE)</f>
        <v>0004-0001</v>
      </c>
      <c r="D202" s="136">
        <v>47001</v>
      </c>
      <c r="E202" s="136" t="s">
        <v>16390</v>
      </c>
      <c r="F202" s="165" t="s">
        <v>16391</v>
      </c>
      <c r="G202" s="157">
        <v>45827</v>
      </c>
      <c r="H202" s="142">
        <v>45833</v>
      </c>
      <c r="I202" s="157">
        <v>45827</v>
      </c>
      <c r="J202" s="157">
        <v>45832</v>
      </c>
      <c r="K202" s="157">
        <v>45832</v>
      </c>
      <c r="L202" s="138" t="s">
        <v>683</v>
      </c>
      <c r="M202" s="137" t="s">
        <v>96</v>
      </c>
      <c r="N202" s="138" t="s">
        <v>16392</v>
      </c>
      <c r="O202" s="138">
        <v>89374641</v>
      </c>
      <c r="P202" s="140" t="s">
        <v>165</v>
      </c>
      <c r="Q202" s="146" t="s">
        <v>166</v>
      </c>
      <c r="R202" s="159" t="s">
        <v>167</v>
      </c>
      <c r="S202" s="137">
        <v>9999</v>
      </c>
      <c r="T202" s="166" t="s">
        <v>15378</v>
      </c>
      <c r="U202" s="145" t="s">
        <v>169</v>
      </c>
      <c r="V202" s="137" t="s">
        <v>16393</v>
      </c>
      <c r="W202" s="136" t="s">
        <v>15990</v>
      </c>
      <c r="X202" s="136" t="s">
        <v>16394</v>
      </c>
      <c r="Y202" s="160">
        <v>963951</v>
      </c>
      <c r="Z202" s="136" t="s">
        <v>173</v>
      </c>
      <c r="AA202" s="136">
        <v>1231291</v>
      </c>
      <c r="AB202" s="136" t="s">
        <v>173</v>
      </c>
      <c r="AC202" s="136" t="s">
        <v>15381</v>
      </c>
      <c r="AD202" s="137" t="s">
        <v>25</v>
      </c>
      <c r="AE202" s="143" t="s">
        <v>189</v>
      </c>
      <c r="AF202" s="143" t="s">
        <v>177</v>
      </c>
      <c r="AG202" s="136">
        <v>8303</v>
      </c>
      <c r="AH202" s="136">
        <v>1</v>
      </c>
      <c r="AI202" s="167">
        <f>IF(AD202="TIPO I",'BASE LIQUIDACION REDEBAN 2025'!$B$2,IF(AD202="TIPO II",'BASE LIQUIDACION REDEBAN 2025'!$B$3,IF(AD202="TIPO III",'BASE LIQUIDACION REDEBAN 2025'!$B$4,IF(AD202="TIPO IV",'BASE LIQUIDACION REDEBAN 2025'!$B$5,IF(AE202="AEREO",'BASE LIQUIDACION REDEBAN 2025'!$B$6,'BASE LIQUIDACION REDEBAN 2025'!$B$5)))))</f>
        <v>75096.394270399993</v>
      </c>
      <c r="AJ202" s="168">
        <f t="shared" si="4"/>
        <v>75096.394270399993</v>
      </c>
    </row>
    <row r="203" spans="1:36" s="156" customFormat="1" ht="13.9">
      <c r="A203" s="137" t="s">
        <v>93</v>
      </c>
      <c r="B203" s="155" t="str">
        <f>VLOOKUP(A203,'CENTRO DE COSTOS'!A:D,4,FALSE)</f>
        <v>DIEGO FERNANDO HENAO CARDONA</v>
      </c>
      <c r="C203" s="155" t="str">
        <f>VLOOKUP(A203,'CENTRO DE COSTOS'!A:D,2,FALSE)</f>
        <v>0004-0003</v>
      </c>
      <c r="D203" s="136">
        <v>52354</v>
      </c>
      <c r="E203" s="136" t="s">
        <v>16395</v>
      </c>
      <c r="F203" s="165" t="s">
        <v>16396</v>
      </c>
      <c r="G203" s="157">
        <v>45827</v>
      </c>
      <c r="H203" s="142">
        <v>45833</v>
      </c>
      <c r="I203" s="157">
        <v>45827</v>
      </c>
      <c r="J203" s="157">
        <v>45833</v>
      </c>
      <c r="K203" s="157">
        <v>45833</v>
      </c>
      <c r="L203" s="138" t="s">
        <v>162</v>
      </c>
      <c r="M203" s="137" t="s">
        <v>15181</v>
      </c>
      <c r="N203" s="138" t="s">
        <v>16397</v>
      </c>
      <c r="O203" s="138">
        <v>89399636</v>
      </c>
      <c r="P203" s="140" t="s">
        <v>165</v>
      </c>
      <c r="Q203" s="146" t="s">
        <v>166</v>
      </c>
      <c r="R203" s="159" t="s">
        <v>167</v>
      </c>
      <c r="S203" s="137">
        <v>9999</v>
      </c>
      <c r="T203" s="166" t="s">
        <v>15378</v>
      </c>
      <c r="U203" s="145" t="s">
        <v>169</v>
      </c>
      <c r="V203" s="137" t="s">
        <v>16398</v>
      </c>
      <c r="W203" s="136" t="s">
        <v>5957</v>
      </c>
      <c r="X203" s="136" t="s">
        <v>16399</v>
      </c>
      <c r="Y203" s="160">
        <v>1021235</v>
      </c>
      <c r="Z203" s="136" t="s">
        <v>173</v>
      </c>
      <c r="AA203" s="136">
        <v>1139777</v>
      </c>
      <c r="AB203" s="136" t="s">
        <v>173</v>
      </c>
      <c r="AC203" s="136" t="s">
        <v>15381</v>
      </c>
      <c r="AD203" s="137" t="s">
        <v>28</v>
      </c>
      <c r="AE203" s="143" t="s">
        <v>189</v>
      </c>
      <c r="AF203" s="143" t="s">
        <v>177</v>
      </c>
      <c r="AG203" s="136">
        <v>3739</v>
      </c>
      <c r="AH203" s="136">
        <v>1</v>
      </c>
      <c r="AI203" s="167">
        <f>IF(AD203="TIPO I",'BASE LIQUIDACION REDEBAN 2025'!$B$2,IF(AD203="TIPO II",'BASE LIQUIDACION REDEBAN 2025'!$B$3,IF(AD203="TIPO III",'BASE LIQUIDACION REDEBAN 2025'!$B$4,IF(AD203="TIPO IV",'BASE LIQUIDACION REDEBAN 2025'!$B$5,IF(AE203="AEREO",'BASE LIQUIDACION REDEBAN 2025'!$B$6,'BASE LIQUIDACION REDEBAN 2025'!$B$5)))))</f>
        <v>163813.69572160003</v>
      </c>
      <c r="AJ203" s="168">
        <f t="shared" si="4"/>
        <v>163813.69572160003</v>
      </c>
    </row>
    <row r="204" spans="1:36" s="156" customFormat="1" ht="13.9">
      <c r="A204" s="137" t="s">
        <v>90</v>
      </c>
      <c r="B204" s="155" t="str">
        <f>VLOOKUP(A204,'CENTRO DE COSTOS'!A:D,4,FALSE)</f>
        <v>JUAN SEBASTIÁN RÍOS CASTRILLÓN</v>
      </c>
      <c r="C204" s="155" t="str">
        <f>VLOOKUP(A204,'CENTRO DE COSTOS'!A:D,2,FALSE)</f>
        <v>0004-0005</v>
      </c>
      <c r="D204" s="136">
        <v>5088</v>
      </c>
      <c r="E204" s="136" t="s">
        <v>16400</v>
      </c>
      <c r="F204" s="165" t="s">
        <v>16401</v>
      </c>
      <c r="G204" s="157">
        <v>45827</v>
      </c>
      <c r="H204" s="142">
        <v>45833</v>
      </c>
      <c r="I204" s="157">
        <v>45827</v>
      </c>
      <c r="J204" s="157">
        <v>45833</v>
      </c>
      <c r="K204" s="157">
        <v>45833</v>
      </c>
      <c r="L204" s="138" t="s">
        <v>290</v>
      </c>
      <c r="M204" s="137" t="s">
        <v>291</v>
      </c>
      <c r="N204" s="138" t="s">
        <v>16402</v>
      </c>
      <c r="O204" s="138">
        <v>89247768</v>
      </c>
      <c r="P204" s="140" t="s">
        <v>165</v>
      </c>
      <c r="Q204" s="146" t="s">
        <v>166</v>
      </c>
      <c r="R204" s="159" t="s">
        <v>167</v>
      </c>
      <c r="S204" s="137">
        <v>9999</v>
      </c>
      <c r="T204" s="166" t="s">
        <v>15378</v>
      </c>
      <c r="U204" s="145" t="s">
        <v>169</v>
      </c>
      <c r="V204" s="137" t="s">
        <v>16403</v>
      </c>
      <c r="W204" s="136" t="s">
        <v>3341</v>
      </c>
      <c r="X204" s="136" t="s">
        <v>16404</v>
      </c>
      <c r="Y204" s="160">
        <v>1173382</v>
      </c>
      <c r="Z204" s="136">
        <v>972989</v>
      </c>
      <c r="AA204" s="136">
        <v>1238710</v>
      </c>
      <c r="AB204" s="136" t="s">
        <v>173</v>
      </c>
      <c r="AC204" s="136" t="s">
        <v>15381</v>
      </c>
      <c r="AD204" s="137" t="s">
        <v>25</v>
      </c>
      <c r="AE204" s="143" t="s">
        <v>189</v>
      </c>
      <c r="AF204" s="143" t="s">
        <v>177</v>
      </c>
      <c r="AG204" s="136" t="s">
        <v>16405</v>
      </c>
      <c r="AH204" s="136">
        <v>1</v>
      </c>
      <c r="AI204" s="167">
        <f>IF(AD204="TIPO I",'BASE LIQUIDACION REDEBAN 2025'!$B$2,IF(AD204="TIPO II",'BASE LIQUIDACION REDEBAN 2025'!$B$3,IF(AD204="TIPO III",'BASE LIQUIDACION REDEBAN 2025'!$B$4,IF(AD204="TIPO IV",'BASE LIQUIDACION REDEBAN 2025'!$B$5,IF(AE204="AEREO",'BASE LIQUIDACION REDEBAN 2025'!$B$6,'BASE LIQUIDACION REDEBAN 2025'!$B$5)))))</f>
        <v>75096.394270399993</v>
      </c>
      <c r="AJ204" s="168">
        <f t="shared" si="4"/>
        <v>75096.394270399993</v>
      </c>
    </row>
    <row r="205" spans="1:36" s="156" customFormat="1" ht="13.9">
      <c r="A205" s="137" t="s">
        <v>76</v>
      </c>
      <c r="B205" s="155" t="str">
        <f>VLOOKUP(A205,'CENTRO DE COSTOS'!A:D,4,FALSE)</f>
        <v>DIEGO FERNANDO HENAO CARDONA</v>
      </c>
      <c r="C205" s="155" t="str">
        <f>VLOOKUP(A205,'CENTRO DE COSTOS'!A:D,2,FALSE)</f>
        <v>0004-0003</v>
      </c>
      <c r="D205" s="136">
        <v>19050</v>
      </c>
      <c r="E205" s="136" t="s">
        <v>16406</v>
      </c>
      <c r="F205" s="165" t="s">
        <v>16407</v>
      </c>
      <c r="G205" s="157">
        <v>45827</v>
      </c>
      <c r="H205" s="142">
        <v>45833</v>
      </c>
      <c r="I205" s="157">
        <v>45827</v>
      </c>
      <c r="J205" s="157">
        <v>45835</v>
      </c>
      <c r="K205" s="157">
        <v>45835</v>
      </c>
      <c r="L205" s="138" t="s">
        <v>200</v>
      </c>
      <c r="M205" s="137" t="s">
        <v>4822</v>
      </c>
      <c r="N205" s="138" t="s">
        <v>16408</v>
      </c>
      <c r="O205" s="138">
        <v>89161806</v>
      </c>
      <c r="P205" s="140" t="s">
        <v>165</v>
      </c>
      <c r="Q205" s="146" t="s">
        <v>166</v>
      </c>
      <c r="R205" s="159" t="s">
        <v>167</v>
      </c>
      <c r="S205" s="137">
        <v>9999</v>
      </c>
      <c r="T205" s="166" t="s">
        <v>15378</v>
      </c>
      <c r="U205" s="145" t="s">
        <v>169</v>
      </c>
      <c r="V205" s="137" t="s">
        <v>16409</v>
      </c>
      <c r="W205" s="136" t="s">
        <v>204</v>
      </c>
      <c r="X205" s="136" t="s">
        <v>16410</v>
      </c>
      <c r="Y205" s="160">
        <v>1074279</v>
      </c>
      <c r="Z205" s="136" t="s">
        <v>173</v>
      </c>
      <c r="AA205" s="136">
        <v>1076284</v>
      </c>
      <c r="AB205" s="136" t="s">
        <v>173</v>
      </c>
      <c r="AC205" s="136" t="s">
        <v>15381</v>
      </c>
      <c r="AD205" s="137" t="s">
        <v>32</v>
      </c>
      <c r="AE205" s="143" t="s">
        <v>189</v>
      </c>
      <c r="AF205" s="143" t="s">
        <v>177</v>
      </c>
      <c r="AG205" s="136">
        <v>8381</v>
      </c>
      <c r="AH205" s="136">
        <v>1</v>
      </c>
      <c r="AI205" s="167">
        <f>IF(AD205="TIPO I",'BASE LIQUIDACION REDEBAN 2025'!$B$2,IF(AD205="TIPO II",'BASE LIQUIDACION REDEBAN 2025'!$B$3,IF(AD205="TIPO III",'BASE LIQUIDACION REDEBAN 2025'!$B$4,IF(AD205="TIPO IV",'BASE LIQUIDACION REDEBAN 2025'!$B$5,IF(AE205="AEREO",'BASE LIQUIDACION REDEBAN 2025'!$B$6,'BASE LIQUIDACION REDEBAN 2025'!$B$5)))))</f>
        <v>504832.64687880001</v>
      </c>
      <c r="AJ205" s="168">
        <f t="shared" si="4"/>
        <v>504832.64687880001</v>
      </c>
    </row>
    <row r="206" spans="1:36" s="156" customFormat="1" ht="13.9">
      <c r="A206" s="137" t="s">
        <v>93</v>
      </c>
      <c r="B206" s="155" t="str">
        <f>VLOOKUP(A206,'CENTRO DE COSTOS'!A:D,4,FALSE)</f>
        <v>DIEGO FERNANDO HENAO CARDONA</v>
      </c>
      <c r="C206" s="155" t="str">
        <f>VLOOKUP(A206,'CENTRO DE COSTOS'!A:D,2,FALSE)</f>
        <v>0004-0003</v>
      </c>
      <c r="D206" s="136">
        <v>52001</v>
      </c>
      <c r="E206" s="136" t="s">
        <v>16411</v>
      </c>
      <c r="F206" s="165" t="s">
        <v>16412</v>
      </c>
      <c r="G206" s="157">
        <v>45827</v>
      </c>
      <c r="H206" s="142">
        <v>45833</v>
      </c>
      <c r="I206" s="157">
        <v>45827</v>
      </c>
      <c r="J206" s="157">
        <v>45832</v>
      </c>
      <c r="K206" s="157">
        <v>45832</v>
      </c>
      <c r="L206" s="138" t="s">
        <v>162</v>
      </c>
      <c r="M206" s="137" t="s">
        <v>93</v>
      </c>
      <c r="N206" s="138" t="s">
        <v>16413</v>
      </c>
      <c r="O206" s="138">
        <v>89165713</v>
      </c>
      <c r="P206" s="140" t="s">
        <v>165</v>
      </c>
      <c r="Q206" s="146" t="s">
        <v>166</v>
      </c>
      <c r="R206" s="159" t="s">
        <v>167</v>
      </c>
      <c r="S206" s="137">
        <v>9999</v>
      </c>
      <c r="T206" s="166" t="s">
        <v>15378</v>
      </c>
      <c r="U206" s="145" t="s">
        <v>169</v>
      </c>
      <c r="V206" s="137" t="s">
        <v>16414</v>
      </c>
      <c r="W206" s="136" t="s">
        <v>639</v>
      </c>
      <c r="X206" s="136" t="s">
        <v>16415</v>
      </c>
      <c r="Y206" s="160">
        <v>1088539</v>
      </c>
      <c r="Z206" s="136" t="s">
        <v>173</v>
      </c>
      <c r="AA206" s="136">
        <v>915650</v>
      </c>
      <c r="AB206" s="136" t="s">
        <v>173</v>
      </c>
      <c r="AC206" s="136" t="s">
        <v>15381</v>
      </c>
      <c r="AD206" s="137" t="s">
        <v>25</v>
      </c>
      <c r="AE206" s="143" t="s">
        <v>189</v>
      </c>
      <c r="AF206" s="143" t="s">
        <v>177</v>
      </c>
      <c r="AG206" s="136">
        <v>4306</v>
      </c>
      <c r="AH206" s="136">
        <v>1</v>
      </c>
      <c r="AI206" s="167">
        <f>IF(AD206="TIPO I",'BASE LIQUIDACION REDEBAN 2025'!$B$2,IF(AD206="TIPO II",'BASE LIQUIDACION REDEBAN 2025'!$B$3,IF(AD206="TIPO III",'BASE LIQUIDACION REDEBAN 2025'!$B$4,IF(AD206="TIPO IV",'BASE LIQUIDACION REDEBAN 2025'!$B$5,IF(AE206="AEREO",'BASE LIQUIDACION REDEBAN 2025'!$B$6,'BASE LIQUIDACION REDEBAN 2025'!$B$5)))))</f>
        <v>75096.394270399993</v>
      </c>
      <c r="AJ206" s="168">
        <f t="shared" si="4"/>
        <v>75096.394270399993</v>
      </c>
    </row>
    <row r="207" spans="1:36" s="156" customFormat="1" ht="13.9">
      <c r="A207" s="137" t="s">
        <v>81</v>
      </c>
      <c r="B207" s="155" t="str">
        <f>VLOOKUP(A207,'CENTRO DE COSTOS'!A:D,4,FALSE)</f>
        <v>MIGUEL JULIÁN HERNÁNDEZ GUARÍN</v>
      </c>
      <c r="C207" s="155" t="str">
        <f>VLOOKUP(A207,'CENTRO DE COSTOS'!A:D,2,FALSE)</f>
        <v>0004-0008</v>
      </c>
      <c r="D207" s="136">
        <v>54344</v>
      </c>
      <c r="E207" s="136" t="s">
        <v>16416</v>
      </c>
      <c r="F207" s="165" t="s">
        <v>16417</v>
      </c>
      <c r="G207" s="157">
        <v>45827</v>
      </c>
      <c r="H207" s="142">
        <v>45833</v>
      </c>
      <c r="I207" s="157">
        <v>45827</v>
      </c>
      <c r="J207" s="157">
        <v>45834</v>
      </c>
      <c r="K207" s="157">
        <v>45834</v>
      </c>
      <c r="L207" s="138" t="s">
        <v>408</v>
      </c>
      <c r="M207" s="137" t="s">
        <v>15206</v>
      </c>
      <c r="N207" s="138" t="s">
        <v>16418</v>
      </c>
      <c r="O207" s="138">
        <v>20455341</v>
      </c>
      <c r="P207" s="140" t="s">
        <v>165</v>
      </c>
      <c r="Q207" s="146" t="s">
        <v>166</v>
      </c>
      <c r="R207" s="159" t="s">
        <v>167</v>
      </c>
      <c r="S207" s="137">
        <v>9999</v>
      </c>
      <c r="T207" s="166" t="s">
        <v>15378</v>
      </c>
      <c r="U207" s="145" t="s">
        <v>169</v>
      </c>
      <c r="V207" s="137" t="s">
        <v>16419</v>
      </c>
      <c r="W207" s="136" t="s">
        <v>513</v>
      </c>
      <c r="X207" s="136" t="s">
        <v>16420</v>
      </c>
      <c r="Y207" s="160">
        <v>232035</v>
      </c>
      <c r="Z207" s="136" t="s">
        <v>173</v>
      </c>
      <c r="AA207" s="136">
        <v>1114328</v>
      </c>
      <c r="AB207" s="136" t="s">
        <v>173</v>
      </c>
      <c r="AC207" s="136" t="s">
        <v>15381</v>
      </c>
      <c r="AD207" s="137" t="s">
        <v>32</v>
      </c>
      <c r="AE207" s="143" t="s">
        <v>189</v>
      </c>
      <c r="AF207" s="143" t="s">
        <v>177</v>
      </c>
      <c r="AG207" s="136">
        <v>1242</v>
      </c>
      <c r="AH207" s="136">
        <v>1</v>
      </c>
      <c r="AI207" s="167">
        <f>IF(AD207="TIPO I",'BASE LIQUIDACION REDEBAN 2025'!$B$2,IF(AD207="TIPO II",'BASE LIQUIDACION REDEBAN 2025'!$B$3,IF(AD207="TIPO III",'BASE LIQUIDACION REDEBAN 2025'!$B$4,IF(AD207="TIPO IV",'BASE LIQUIDACION REDEBAN 2025'!$B$5,IF(AE207="AEREO",'BASE LIQUIDACION REDEBAN 2025'!$B$6,'BASE LIQUIDACION REDEBAN 2025'!$B$5)))))</f>
        <v>504832.64687880001</v>
      </c>
      <c r="AJ207" s="168">
        <f t="shared" si="4"/>
        <v>504832.64687880001</v>
      </c>
    </row>
    <row r="208" spans="1:36" s="156" customFormat="1" ht="13.9">
      <c r="A208" s="137" t="s">
        <v>68</v>
      </c>
      <c r="B208" s="155" t="str">
        <f>VLOOKUP(A208,'CENTRO DE COSTOS'!A:D,4,FALSE)</f>
        <v>WILLIAM ASDRUBAL ROZO ROZO</v>
      </c>
      <c r="C208" s="155" t="str">
        <f>VLOOKUP(A208,'CENTRO DE COSTOS'!A:D,2,FALSE)</f>
        <v>0004-0004</v>
      </c>
      <c r="D208" s="136">
        <v>25290</v>
      </c>
      <c r="E208" s="136" t="s">
        <v>16421</v>
      </c>
      <c r="F208" s="165" t="s">
        <v>16422</v>
      </c>
      <c r="G208" s="157">
        <v>45828</v>
      </c>
      <c r="H208" s="142">
        <v>45834</v>
      </c>
      <c r="I208" s="157">
        <v>45828</v>
      </c>
      <c r="J208" s="157">
        <v>45832</v>
      </c>
      <c r="K208" s="157">
        <v>45832</v>
      </c>
      <c r="L208" s="138" t="s">
        <v>298</v>
      </c>
      <c r="M208" s="137" t="s">
        <v>394</v>
      </c>
      <c r="N208" s="138" t="s">
        <v>16423</v>
      </c>
      <c r="O208" s="138">
        <v>89085313</v>
      </c>
      <c r="P208" s="140" t="s">
        <v>165</v>
      </c>
      <c r="Q208" s="146" t="s">
        <v>166</v>
      </c>
      <c r="R208" s="159" t="s">
        <v>167</v>
      </c>
      <c r="S208" s="137">
        <v>9999</v>
      </c>
      <c r="T208" s="166" t="s">
        <v>15378</v>
      </c>
      <c r="U208" s="145" t="s">
        <v>169</v>
      </c>
      <c r="V208" s="137" t="s">
        <v>16424</v>
      </c>
      <c r="W208" s="136" t="s">
        <v>608</v>
      </c>
      <c r="X208" s="136" t="s">
        <v>16425</v>
      </c>
      <c r="Y208" s="160">
        <v>1072571</v>
      </c>
      <c r="Z208" s="136" t="s">
        <v>173</v>
      </c>
      <c r="AA208" s="136">
        <v>549582</v>
      </c>
      <c r="AB208" s="136" t="s">
        <v>173</v>
      </c>
      <c r="AC208" s="136" t="s">
        <v>15381</v>
      </c>
      <c r="AD208" s="137" t="s">
        <v>28</v>
      </c>
      <c r="AE208" s="143" t="s">
        <v>189</v>
      </c>
      <c r="AF208" s="143" t="s">
        <v>177</v>
      </c>
      <c r="AG208" s="136">
        <v>4677</v>
      </c>
      <c r="AH208" s="136">
        <v>1</v>
      </c>
      <c r="AI208" s="167">
        <f>IF(AD208="TIPO I",'BASE LIQUIDACION REDEBAN 2025'!$B$2,IF(AD208="TIPO II",'BASE LIQUIDACION REDEBAN 2025'!$B$3,IF(AD208="TIPO III",'BASE LIQUIDACION REDEBAN 2025'!$B$4,IF(AD208="TIPO IV",'BASE LIQUIDACION REDEBAN 2025'!$B$5,IF(AE208="AEREO",'BASE LIQUIDACION REDEBAN 2025'!$B$6,'BASE LIQUIDACION REDEBAN 2025'!$B$5)))))</f>
        <v>163813.69572160003</v>
      </c>
      <c r="AJ208" s="168">
        <f t="shared" si="4"/>
        <v>163813.69572160003</v>
      </c>
    </row>
    <row r="209" spans="1:36" s="156" customFormat="1" ht="13.9">
      <c r="A209" s="137" t="s">
        <v>68</v>
      </c>
      <c r="B209" s="155" t="str">
        <f>VLOOKUP(A209,'CENTRO DE COSTOS'!A:D,4,FALSE)</f>
        <v>WILLIAM ASDRUBAL ROZO ROZO</v>
      </c>
      <c r="C209" s="155" t="str">
        <f>VLOOKUP(A209,'CENTRO DE COSTOS'!A:D,2,FALSE)</f>
        <v>0004-0004</v>
      </c>
      <c r="D209" s="136">
        <v>11001</v>
      </c>
      <c r="E209" s="136" t="s">
        <v>16426</v>
      </c>
      <c r="F209" s="165" t="s">
        <v>16427</v>
      </c>
      <c r="G209" s="157">
        <v>45828</v>
      </c>
      <c r="H209" s="142">
        <v>45834</v>
      </c>
      <c r="I209" s="157">
        <v>45828</v>
      </c>
      <c r="J209" s="157">
        <v>45833</v>
      </c>
      <c r="K209" s="157">
        <v>45833</v>
      </c>
      <c r="L209" s="138" t="s">
        <v>298</v>
      </c>
      <c r="M209" s="137" t="s">
        <v>68</v>
      </c>
      <c r="N209" s="138" t="s">
        <v>16428</v>
      </c>
      <c r="O209" s="138">
        <v>89159132</v>
      </c>
      <c r="P209" s="140" t="s">
        <v>165</v>
      </c>
      <c r="Q209" s="146" t="s">
        <v>166</v>
      </c>
      <c r="R209" s="159" t="s">
        <v>167</v>
      </c>
      <c r="S209" s="137">
        <v>9999</v>
      </c>
      <c r="T209" s="166" t="s">
        <v>15378</v>
      </c>
      <c r="U209" s="145" t="s">
        <v>169</v>
      </c>
      <c r="V209" s="137" t="s">
        <v>16429</v>
      </c>
      <c r="W209" s="136" t="s">
        <v>778</v>
      </c>
      <c r="X209" s="136" t="s">
        <v>16430</v>
      </c>
      <c r="Y209" s="160">
        <v>1235304</v>
      </c>
      <c r="Z209" s="136" t="s">
        <v>173</v>
      </c>
      <c r="AA209" s="136" t="s">
        <v>16431</v>
      </c>
      <c r="AB209" s="136" t="s">
        <v>173</v>
      </c>
      <c r="AC209" s="136" t="s">
        <v>15381</v>
      </c>
      <c r="AD209" s="137" t="s">
        <v>25</v>
      </c>
      <c r="AE209" s="143" t="s">
        <v>189</v>
      </c>
      <c r="AF209" s="143" t="s">
        <v>177</v>
      </c>
      <c r="AG209" s="136">
        <v>4429</v>
      </c>
      <c r="AH209" s="136">
        <v>1</v>
      </c>
      <c r="AI209" s="167">
        <f>IF(AD209="TIPO I",'BASE LIQUIDACION REDEBAN 2025'!$B$2,IF(AD209="TIPO II",'BASE LIQUIDACION REDEBAN 2025'!$B$3,IF(AD209="TIPO III",'BASE LIQUIDACION REDEBAN 2025'!$B$4,IF(AD209="TIPO IV",'BASE LIQUIDACION REDEBAN 2025'!$B$5,IF(AE209="AEREO",'BASE LIQUIDACION REDEBAN 2025'!$B$6,'BASE LIQUIDACION REDEBAN 2025'!$B$5)))))</f>
        <v>75096.394270399993</v>
      </c>
      <c r="AJ209" s="168">
        <f t="shared" si="4"/>
        <v>75096.394270399993</v>
      </c>
    </row>
    <row r="210" spans="1:36" s="156" customFormat="1" ht="13.9">
      <c r="A210" s="137" t="s">
        <v>68</v>
      </c>
      <c r="B210" s="155" t="str">
        <f>VLOOKUP(A210,'CENTRO DE COSTOS'!A:D,4,FALSE)</f>
        <v>WILLIAM ASDRUBAL ROZO ROZO</v>
      </c>
      <c r="C210" s="155" t="str">
        <f>VLOOKUP(A210,'CENTRO DE COSTOS'!A:D,2,FALSE)</f>
        <v>0004-0004</v>
      </c>
      <c r="D210" s="136">
        <v>25754</v>
      </c>
      <c r="E210" s="136" t="s">
        <v>16432</v>
      </c>
      <c r="F210" s="165" t="s">
        <v>16433</v>
      </c>
      <c r="G210" s="157">
        <v>45828</v>
      </c>
      <c r="H210" s="142">
        <v>45834</v>
      </c>
      <c r="I210" s="157">
        <v>45828</v>
      </c>
      <c r="J210" s="157">
        <v>45835</v>
      </c>
      <c r="K210" s="157">
        <v>45835</v>
      </c>
      <c r="L210" s="138" t="s">
        <v>298</v>
      </c>
      <c r="M210" s="137" t="s">
        <v>457</v>
      </c>
      <c r="N210" s="138" t="s">
        <v>16434</v>
      </c>
      <c r="O210" s="138">
        <v>89189381</v>
      </c>
      <c r="P210" s="140" t="s">
        <v>165</v>
      </c>
      <c r="Q210" s="146" t="s">
        <v>166</v>
      </c>
      <c r="R210" s="159" t="s">
        <v>167</v>
      </c>
      <c r="S210" s="137">
        <v>9999</v>
      </c>
      <c r="T210" s="166" t="s">
        <v>15378</v>
      </c>
      <c r="U210" s="145" t="s">
        <v>169</v>
      </c>
      <c r="V210" s="137" t="s">
        <v>16435</v>
      </c>
      <c r="W210" s="136" t="s">
        <v>1288</v>
      </c>
      <c r="X210" s="136" t="s">
        <v>16436</v>
      </c>
      <c r="Y210" s="160">
        <v>260637</v>
      </c>
      <c r="Z210" s="136" t="s">
        <v>173</v>
      </c>
      <c r="AA210" s="136">
        <v>799340</v>
      </c>
      <c r="AB210" s="136" t="s">
        <v>173</v>
      </c>
      <c r="AC210" s="136" t="s">
        <v>15381</v>
      </c>
      <c r="AD210" s="137" t="s">
        <v>25</v>
      </c>
      <c r="AE210" s="143" t="s">
        <v>189</v>
      </c>
      <c r="AF210" s="143" t="s">
        <v>177</v>
      </c>
      <c r="AG210" s="136">
        <v>7326</v>
      </c>
      <c r="AH210" s="136">
        <v>2</v>
      </c>
      <c r="AI210" s="167">
        <f>IF(AD210="TIPO I",'BASE LIQUIDACION REDEBAN 2025'!$B$2,IF(AD210="TIPO II",'BASE LIQUIDACION REDEBAN 2025'!$B$3,IF(AD210="TIPO III",'BASE LIQUIDACION REDEBAN 2025'!$B$4,IF(AD210="TIPO IV",'BASE LIQUIDACION REDEBAN 2025'!$B$5,IF(AE210="AEREO",'BASE LIQUIDACION REDEBAN 2025'!$B$6,'BASE LIQUIDACION REDEBAN 2025'!$B$5)))))</f>
        <v>75096.394270399993</v>
      </c>
      <c r="AJ210" s="168">
        <f t="shared" si="4"/>
        <v>150192.78854079999</v>
      </c>
    </row>
    <row r="211" spans="1:36" s="156" customFormat="1" ht="13.9">
      <c r="A211" s="137" t="s">
        <v>81</v>
      </c>
      <c r="B211" s="155" t="str">
        <f>VLOOKUP(A211,'CENTRO DE COSTOS'!A:D,4,FALSE)</f>
        <v>MIGUEL JULIÁN HERNÁNDEZ GUARÍN</v>
      </c>
      <c r="C211" s="155" t="str">
        <f>VLOOKUP(A211,'CENTRO DE COSTOS'!A:D,2,FALSE)</f>
        <v>0004-0008</v>
      </c>
      <c r="D211" s="136">
        <v>54553</v>
      </c>
      <c r="E211" s="136" t="s">
        <v>16437</v>
      </c>
      <c r="F211" s="165" t="s">
        <v>16438</v>
      </c>
      <c r="G211" s="157">
        <v>45828</v>
      </c>
      <c r="H211" s="142">
        <v>45834</v>
      </c>
      <c r="I211" s="157">
        <v>45828</v>
      </c>
      <c r="J211" s="157">
        <v>45834</v>
      </c>
      <c r="K211" s="157">
        <v>45834</v>
      </c>
      <c r="L211" s="138" t="s">
        <v>408</v>
      </c>
      <c r="M211" s="137" t="s">
        <v>7038</v>
      </c>
      <c r="N211" s="138" t="s">
        <v>16439</v>
      </c>
      <c r="O211" s="138">
        <v>89321205</v>
      </c>
      <c r="P211" s="140" t="s">
        <v>165</v>
      </c>
      <c r="Q211" s="146" t="s">
        <v>166</v>
      </c>
      <c r="R211" s="159" t="s">
        <v>167</v>
      </c>
      <c r="S211" s="137">
        <v>9999</v>
      </c>
      <c r="T211" s="166" t="s">
        <v>15378</v>
      </c>
      <c r="U211" s="145" t="s">
        <v>169</v>
      </c>
      <c r="V211" s="137" t="s">
        <v>16440</v>
      </c>
      <c r="W211" s="136" t="s">
        <v>3735</v>
      </c>
      <c r="X211" s="136" t="s">
        <v>16441</v>
      </c>
      <c r="Y211" s="160">
        <v>226822</v>
      </c>
      <c r="Z211" s="136" t="s">
        <v>173</v>
      </c>
      <c r="AA211" s="136">
        <v>1008417</v>
      </c>
      <c r="AB211" s="136" t="s">
        <v>173</v>
      </c>
      <c r="AC211" s="136" t="s">
        <v>15381</v>
      </c>
      <c r="AD211" s="137" t="s">
        <v>28</v>
      </c>
      <c r="AE211" s="143" t="s">
        <v>189</v>
      </c>
      <c r="AF211" s="143" t="s">
        <v>177</v>
      </c>
      <c r="AG211" s="136">
        <v>1441</v>
      </c>
      <c r="AH211" s="136">
        <v>1</v>
      </c>
      <c r="AI211" s="167">
        <f>IF(AD211="TIPO I",'BASE LIQUIDACION REDEBAN 2025'!$B$2,IF(AD211="TIPO II",'BASE LIQUIDACION REDEBAN 2025'!$B$3,IF(AD211="TIPO III",'BASE LIQUIDACION REDEBAN 2025'!$B$4,IF(AD211="TIPO IV",'BASE LIQUIDACION REDEBAN 2025'!$B$5,IF(AE211="AEREO",'BASE LIQUIDACION REDEBAN 2025'!$B$6,'BASE LIQUIDACION REDEBAN 2025'!$B$5)))))</f>
        <v>163813.69572160003</v>
      </c>
      <c r="AJ211" s="168">
        <f t="shared" si="4"/>
        <v>163813.69572160003</v>
      </c>
    </row>
    <row r="212" spans="1:36" s="156" customFormat="1" ht="13.9">
      <c r="A212" s="137" t="s">
        <v>81</v>
      </c>
      <c r="B212" s="155" t="str">
        <f>VLOOKUP(A212,'CENTRO DE COSTOS'!A:D,4,FALSE)</f>
        <v>MIGUEL JULIÁN HERNÁNDEZ GUARÍN</v>
      </c>
      <c r="C212" s="155" t="str">
        <f>VLOOKUP(A212,'CENTRO DE COSTOS'!A:D,2,FALSE)</f>
        <v>0004-0008</v>
      </c>
      <c r="D212" s="136">
        <v>54001</v>
      </c>
      <c r="E212" s="136" t="s">
        <v>16442</v>
      </c>
      <c r="F212" s="165" t="s">
        <v>16443</v>
      </c>
      <c r="G212" s="157">
        <v>45828</v>
      </c>
      <c r="H212" s="142">
        <v>45834</v>
      </c>
      <c r="I212" s="157">
        <v>45828</v>
      </c>
      <c r="J212" s="157">
        <v>45833</v>
      </c>
      <c r="K212" s="157">
        <v>45833</v>
      </c>
      <c r="L212" s="138" t="s">
        <v>408</v>
      </c>
      <c r="M212" s="137" t="s">
        <v>81</v>
      </c>
      <c r="N212" s="138" t="s">
        <v>16444</v>
      </c>
      <c r="O212" s="138">
        <v>89362870</v>
      </c>
      <c r="P212" s="140" t="s">
        <v>165</v>
      </c>
      <c r="Q212" s="146" t="s">
        <v>166</v>
      </c>
      <c r="R212" s="159" t="s">
        <v>167</v>
      </c>
      <c r="S212" s="137">
        <v>9999</v>
      </c>
      <c r="T212" s="166" t="s">
        <v>15378</v>
      </c>
      <c r="U212" s="145" t="s">
        <v>169</v>
      </c>
      <c r="V212" s="137" t="s">
        <v>16445</v>
      </c>
      <c r="W212" s="136" t="s">
        <v>846</v>
      </c>
      <c r="X212" s="136" t="s">
        <v>16446</v>
      </c>
      <c r="Y212" s="160">
        <v>245464</v>
      </c>
      <c r="Z212" s="136" t="s">
        <v>173</v>
      </c>
      <c r="AA212" s="136">
        <v>1110728</v>
      </c>
      <c r="AB212" s="136" t="s">
        <v>173</v>
      </c>
      <c r="AC212" s="136" t="s">
        <v>15381</v>
      </c>
      <c r="AD212" s="137" t="s">
        <v>25</v>
      </c>
      <c r="AE212" s="143" t="s">
        <v>189</v>
      </c>
      <c r="AF212" s="143" t="s">
        <v>177</v>
      </c>
      <c r="AG212" s="136">
        <v>4558</v>
      </c>
      <c r="AH212" s="136">
        <v>1</v>
      </c>
      <c r="AI212" s="167">
        <f>IF(AD212="TIPO I",'BASE LIQUIDACION REDEBAN 2025'!$B$2,IF(AD212="TIPO II",'BASE LIQUIDACION REDEBAN 2025'!$B$3,IF(AD212="TIPO III",'BASE LIQUIDACION REDEBAN 2025'!$B$4,IF(AD212="TIPO IV",'BASE LIQUIDACION REDEBAN 2025'!$B$5,IF(AE212="AEREO",'BASE LIQUIDACION REDEBAN 2025'!$B$6,'BASE LIQUIDACION REDEBAN 2025'!$B$5)))))</f>
        <v>75096.394270399993</v>
      </c>
      <c r="AJ212" s="168">
        <f t="shared" si="4"/>
        <v>75096.394270399993</v>
      </c>
    </row>
    <row r="213" spans="1:36" s="156" customFormat="1" ht="13.9">
      <c r="A213" s="137" t="s">
        <v>94</v>
      </c>
      <c r="B213" s="155" t="str">
        <f>VLOOKUP(A213,'CENTRO DE COSTOS'!A:D,4,FALSE)</f>
        <v>DIEGO FERNANDO HENAO CARDONA</v>
      </c>
      <c r="C213" s="155" t="str">
        <f>VLOOKUP(A213,'CENTRO DE COSTOS'!A:D,2,FALSE)</f>
        <v>0004-0002</v>
      </c>
      <c r="D213" s="136">
        <v>63001</v>
      </c>
      <c r="E213" s="136" t="s">
        <v>16447</v>
      </c>
      <c r="F213" s="165" t="s">
        <v>16448</v>
      </c>
      <c r="G213" s="157">
        <v>45828</v>
      </c>
      <c r="H213" s="142">
        <v>45834</v>
      </c>
      <c r="I213" s="157">
        <v>45828</v>
      </c>
      <c r="J213" s="157">
        <v>45833</v>
      </c>
      <c r="K213" s="157">
        <v>45833</v>
      </c>
      <c r="L213" s="138" t="s">
        <v>578</v>
      </c>
      <c r="M213" s="137" t="s">
        <v>579</v>
      </c>
      <c r="N213" s="138" t="s">
        <v>16449</v>
      </c>
      <c r="O213" s="138">
        <v>89371922</v>
      </c>
      <c r="P213" s="140" t="s">
        <v>165</v>
      </c>
      <c r="Q213" s="146" t="s">
        <v>166</v>
      </c>
      <c r="R213" s="159" t="s">
        <v>167</v>
      </c>
      <c r="S213" s="137">
        <v>9999</v>
      </c>
      <c r="T213" s="166" t="s">
        <v>15378</v>
      </c>
      <c r="U213" s="145" t="s">
        <v>169</v>
      </c>
      <c r="V213" s="137" t="s">
        <v>16450</v>
      </c>
      <c r="W213" s="136" t="s">
        <v>993</v>
      </c>
      <c r="X213" s="136" t="s">
        <v>16451</v>
      </c>
      <c r="Y213" s="160">
        <v>1169065</v>
      </c>
      <c r="Z213" s="136">
        <v>741571</v>
      </c>
      <c r="AA213" s="136">
        <v>1239766</v>
      </c>
      <c r="AB213" s="136" t="s">
        <v>173</v>
      </c>
      <c r="AC213" s="136" t="s">
        <v>15381</v>
      </c>
      <c r="AD213" s="137" t="s">
        <v>28</v>
      </c>
      <c r="AE213" s="143" t="s">
        <v>189</v>
      </c>
      <c r="AF213" s="143" t="s">
        <v>177</v>
      </c>
      <c r="AG213" s="136">
        <v>9547</v>
      </c>
      <c r="AH213" s="136">
        <v>1</v>
      </c>
      <c r="AI213" s="167">
        <f>IF(AD213="TIPO I",'BASE LIQUIDACION REDEBAN 2025'!$B$2,IF(AD213="TIPO II",'BASE LIQUIDACION REDEBAN 2025'!$B$3,IF(AD213="TIPO III",'BASE LIQUIDACION REDEBAN 2025'!$B$4,IF(AD213="TIPO IV",'BASE LIQUIDACION REDEBAN 2025'!$B$5,IF(AE213="AEREO",'BASE LIQUIDACION REDEBAN 2025'!$B$6,'BASE LIQUIDACION REDEBAN 2025'!$B$5)))))</f>
        <v>163813.69572160003</v>
      </c>
      <c r="AJ213" s="168">
        <f t="shared" si="4"/>
        <v>163813.69572160003</v>
      </c>
    </row>
    <row r="214" spans="1:36" s="156" customFormat="1" ht="13.9">
      <c r="A214" s="137" t="s">
        <v>76</v>
      </c>
      <c r="B214" s="155" t="str">
        <f>VLOOKUP(A214,'CENTRO DE COSTOS'!A:D,4,FALSE)</f>
        <v>DIEGO FERNANDO HENAO CARDONA</v>
      </c>
      <c r="C214" s="155" t="str">
        <f>VLOOKUP(A214,'CENTRO DE COSTOS'!A:D,2,FALSE)</f>
        <v>0004-0003</v>
      </c>
      <c r="D214" s="136">
        <v>76130</v>
      </c>
      <c r="E214" s="136" t="s">
        <v>16452</v>
      </c>
      <c r="F214" s="165" t="s">
        <v>16453</v>
      </c>
      <c r="G214" s="157">
        <v>45828</v>
      </c>
      <c r="H214" s="142">
        <v>45834</v>
      </c>
      <c r="I214" s="157">
        <v>45828</v>
      </c>
      <c r="J214" s="157">
        <v>45833</v>
      </c>
      <c r="K214" s="157">
        <v>45833</v>
      </c>
      <c r="L214" s="138" t="s">
        <v>230</v>
      </c>
      <c r="M214" s="137" t="s">
        <v>527</v>
      </c>
      <c r="N214" s="138" t="s">
        <v>16454</v>
      </c>
      <c r="O214" s="138">
        <v>89406128</v>
      </c>
      <c r="P214" s="140" t="s">
        <v>165</v>
      </c>
      <c r="Q214" s="146" t="s">
        <v>166</v>
      </c>
      <c r="R214" s="159" t="s">
        <v>167</v>
      </c>
      <c r="S214" s="137">
        <v>9999</v>
      </c>
      <c r="T214" s="166" t="s">
        <v>15378</v>
      </c>
      <c r="U214" s="145" t="s">
        <v>15697</v>
      </c>
      <c r="V214" s="137" t="s">
        <v>16455</v>
      </c>
      <c r="W214" s="136" t="s">
        <v>1025</v>
      </c>
      <c r="X214" s="136" t="s">
        <v>16456</v>
      </c>
      <c r="Y214" s="160" t="s">
        <v>173</v>
      </c>
      <c r="Z214" s="136" t="s">
        <v>173</v>
      </c>
      <c r="AA214" s="136" t="s">
        <v>173</v>
      </c>
      <c r="AB214" s="136" t="s">
        <v>173</v>
      </c>
      <c r="AC214" s="136" t="s">
        <v>173</v>
      </c>
      <c r="AD214" s="137" t="s">
        <v>28</v>
      </c>
      <c r="AE214" s="143" t="s">
        <v>189</v>
      </c>
      <c r="AF214" s="143" t="s">
        <v>177</v>
      </c>
      <c r="AG214" s="136">
        <v>5438</v>
      </c>
      <c r="AH214" s="136">
        <v>1</v>
      </c>
      <c r="AI214" s="167">
        <f>IF(AD214="TIPO I",'BASE LIQUIDACION REDEBAN 2025'!$B$2,IF(AD214="TIPO II",'BASE LIQUIDACION REDEBAN 2025'!$B$3,IF(AD214="TIPO III",'BASE LIQUIDACION REDEBAN 2025'!$B$4,IF(AD214="TIPO IV",'BASE LIQUIDACION REDEBAN 2025'!$B$5,IF(AE214="AEREO",'BASE LIQUIDACION REDEBAN 2025'!$B$6,'BASE LIQUIDACION REDEBAN 2025'!$B$5)))))</f>
        <v>163813.69572160003</v>
      </c>
      <c r="AJ214" s="168">
        <f t="shared" si="4"/>
        <v>163813.69572160003</v>
      </c>
    </row>
    <row r="215" spans="1:36" s="156" customFormat="1" ht="13.9">
      <c r="A215" s="137" t="s">
        <v>72</v>
      </c>
      <c r="B215" s="155" t="str">
        <f>VLOOKUP(A215,'CENTRO DE COSTOS'!A:D,4,FALSE)</f>
        <v>MIGUEL JULIÁN HERNÁNDEZ GUARÍN</v>
      </c>
      <c r="C215" s="155" t="str">
        <f>VLOOKUP(A215,'CENTRO DE COSTOS'!A:D,2,FALSE)</f>
        <v>0004-0008</v>
      </c>
      <c r="D215" s="136">
        <v>68001</v>
      </c>
      <c r="E215" s="136" t="s">
        <v>16457</v>
      </c>
      <c r="F215" s="165" t="s">
        <v>16458</v>
      </c>
      <c r="G215" s="157">
        <v>45828</v>
      </c>
      <c r="H215" s="142">
        <v>45834</v>
      </c>
      <c r="I215" s="157">
        <v>45828</v>
      </c>
      <c r="J215" s="157">
        <v>45833</v>
      </c>
      <c r="K215" s="157">
        <v>45833</v>
      </c>
      <c r="L215" s="138" t="s">
        <v>180</v>
      </c>
      <c r="M215" s="137" t="s">
        <v>72</v>
      </c>
      <c r="N215" s="138" t="s">
        <v>16459</v>
      </c>
      <c r="O215" s="138">
        <v>87985085</v>
      </c>
      <c r="P215" s="140" t="s">
        <v>165</v>
      </c>
      <c r="Q215" s="146" t="s">
        <v>166</v>
      </c>
      <c r="R215" s="159" t="s">
        <v>167</v>
      </c>
      <c r="S215" s="137">
        <v>9999</v>
      </c>
      <c r="T215" s="166" t="s">
        <v>15378</v>
      </c>
      <c r="U215" s="145" t="s">
        <v>169</v>
      </c>
      <c r="V215" s="137" t="s">
        <v>16460</v>
      </c>
      <c r="W215" s="136" t="s">
        <v>866</v>
      </c>
      <c r="X215" s="136" t="s">
        <v>16461</v>
      </c>
      <c r="Y215" s="160">
        <v>1234639</v>
      </c>
      <c r="Z215" s="136" t="s">
        <v>173</v>
      </c>
      <c r="AA215" s="136">
        <v>829526</v>
      </c>
      <c r="AB215" s="136" t="s">
        <v>173</v>
      </c>
      <c r="AC215" s="136" t="s">
        <v>15381</v>
      </c>
      <c r="AD215" s="137" t="s">
        <v>25</v>
      </c>
      <c r="AE215" s="143" t="s">
        <v>189</v>
      </c>
      <c r="AF215" s="143" t="s">
        <v>177</v>
      </c>
      <c r="AG215" s="136">
        <v>2382</v>
      </c>
      <c r="AH215" s="136">
        <v>1</v>
      </c>
      <c r="AI215" s="167">
        <f>IF(AD215="TIPO I",'BASE LIQUIDACION REDEBAN 2025'!$B$2,IF(AD215="TIPO II",'BASE LIQUIDACION REDEBAN 2025'!$B$3,IF(AD215="TIPO III",'BASE LIQUIDACION REDEBAN 2025'!$B$4,IF(AD215="TIPO IV",'BASE LIQUIDACION REDEBAN 2025'!$B$5,IF(AE215="AEREO",'BASE LIQUIDACION REDEBAN 2025'!$B$6,'BASE LIQUIDACION REDEBAN 2025'!$B$5)))))</f>
        <v>75096.394270399993</v>
      </c>
      <c r="AJ215" s="168">
        <f t="shared" si="4"/>
        <v>75096.394270399993</v>
      </c>
    </row>
    <row r="216" spans="1:36" s="156" customFormat="1" ht="13.9">
      <c r="A216" s="137" t="s">
        <v>100</v>
      </c>
      <c r="B216" s="155" t="str">
        <f>VLOOKUP(A216,'CENTRO DE COSTOS'!A:D,4,FALSE)</f>
        <v>KEVIN ALEXIS CORZO BUSTOS</v>
      </c>
      <c r="C216" s="155" t="str">
        <f>VLOOKUP(A216,'CENTRO DE COSTOS'!A:D,2,FALSE)</f>
        <v>0004-0007</v>
      </c>
      <c r="D216" s="136">
        <v>85440</v>
      </c>
      <c r="E216" s="136" t="s">
        <v>16462</v>
      </c>
      <c r="F216" s="165" t="s">
        <v>16463</v>
      </c>
      <c r="G216" s="157">
        <v>45828</v>
      </c>
      <c r="H216" s="142">
        <v>45834</v>
      </c>
      <c r="I216" s="157">
        <v>45828</v>
      </c>
      <c r="J216" s="157">
        <v>45834</v>
      </c>
      <c r="K216" s="157">
        <v>45834</v>
      </c>
      <c r="L216" s="138" t="s">
        <v>1934</v>
      </c>
      <c r="M216" s="137" t="s">
        <v>4468</v>
      </c>
      <c r="N216" s="138" t="s">
        <v>16464</v>
      </c>
      <c r="O216" s="138">
        <v>13144720</v>
      </c>
      <c r="P216" s="140" t="s">
        <v>165</v>
      </c>
      <c r="Q216" s="146" t="s">
        <v>166</v>
      </c>
      <c r="R216" s="159" t="s">
        <v>167</v>
      </c>
      <c r="S216" s="137">
        <v>9999</v>
      </c>
      <c r="T216" s="166" t="s">
        <v>15378</v>
      </c>
      <c r="U216" s="145" t="s">
        <v>169</v>
      </c>
      <c r="V216" s="137" t="s">
        <v>16465</v>
      </c>
      <c r="W216" s="136" t="s">
        <v>2183</v>
      </c>
      <c r="X216" s="136" t="s">
        <v>16466</v>
      </c>
      <c r="Y216" s="160" t="s">
        <v>173</v>
      </c>
      <c r="Z216" s="136" t="s">
        <v>173</v>
      </c>
      <c r="AA216" s="136">
        <v>1097589</v>
      </c>
      <c r="AB216" s="136" t="s">
        <v>173</v>
      </c>
      <c r="AC216" s="136" t="s">
        <v>15381</v>
      </c>
      <c r="AD216" s="137" t="s">
        <v>30</v>
      </c>
      <c r="AE216" s="143" t="s">
        <v>189</v>
      </c>
      <c r="AF216" s="143" t="s">
        <v>177</v>
      </c>
      <c r="AG216" s="136">
        <v>8089</v>
      </c>
      <c r="AH216" s="136">
        <v>1</v>
      </c>
      <c r="AI216" s="167">
        <f>IF(AD216="TIPO I",'BASE LIQUIDACION REDEBAN 2025'!$B$2,IF(AD216="TIPO II",'BASE LIQUIDACION REDEBAN 2025'!$B$3,IF(AD216="TIPO III",'BASE LIQUIDACION REDEBAN 2025'!$B$4,IF(AD216="TIPO IV",'BASE LIQUIDACION REDEBAN 2025'!$B$5,IF(AE216="AEREO",'BASE LIQUIDACION REDEBAN 2025'!$B$6,'BASE LIQUIDACION REDEBAN 2025'!$B$5)))))</f>
        <v>275728.78077800001</v>
      </c>
      <c r="AJ216" s="168">
        <f t="shared" si="4"/>
        <v>275728.78077800001</v>
      </c>
    </row>
    <row r="217" spans="1:36" s="156" customFormat="1" ht="13.9">
      <c r="A217" s="137" t="s">
        <v>94</v>
      </c>
      <c r="B217" s="155" t="str">
        <f>VLOOKUP(A217,'CENTRO DE COSTOS'!A:D,4,FALSE)</f>
        <v>DIEGO FERNANDO HENAO CARDONA</v>
      </c>
      <c r="C217" s="155" t="str">
        <f>VLOOKUP(A217,'CENTRO DE COSTOS'!A:D,2,FALSE)</f>
        <v>0004-0002</v>
      </c>
      <c r="D217" s="136">
        <v>63001</v>
      </c>
      <c r="E217" s="136" t="s">
        <v>16467</v>
      </c>
      <c r="F217" s="165" t="s">
        <v>16468</v>
      </c>
      <c r="G217" s="157">
        <v>45828</v>
      </c>
      <c r="H217" s="142">
        <v>45834</v>
      </c>
      <c r="I217" s="157">
        <v>45828</v>
      </c>
      <c r="J217" s="157">
        <v>45832</v>
      </c>
      <c r="K217" s="157">
        <v>45832</v>
      </c>
      <c r="L217" s="138" t="s">
        <v>578</v>
      </c>
      <c r="M217" s="137" t="s">
        <v>579</v>
      </c>
      <c r="N217" s="138" t="s">
        <v>16469</v>
      </c>
      <c r="O217" s="138">
        <v>10661114</v>
      </c>
      <c r="P217" s="140" t="s">
        <v>165</v>
      </c>
      <c r="Q217" s="146" t="s">
        <v>166</v>
      </c>
      <c r="R217" s="159" t="s">
        <v>167</v>
      </c>
      <c r="S217" s="137">
        <v>9999</v>
      </c>
      <c r="T217" s="166" t="s">
        <v>15378</v>
      </c>
      <c r="U217" s="145" t="s">
        <v>169</v>
      </c>
      <c r="V217" s="137" t="s">
        <v>16470</v>
      </c>
      <c r="W217" s="136" t="s">
        <v>582</v>
      </c>
      <c r="X217" s="136" t="s">
        <v>16471</v>
      </c>
      <c r="Y217" s="160">
        <v>815888</v>
      </c>
      <c r="Z217" s="136" t="s">
        <v>173</v>
      </c>
      <c r="AA217" s="136">
        <v>1239595</v>
      </c>
      <c r="AB217" s="136" t="s">
        <v>173</v>
      </c>
      <c r="AC217" s="136" t="s">
        <v>15381</v>
      </c>
      <c r="AD217" s="137" t="s">
        <v>28</v>
      </c>
      <c r="AE217" s="143" t="s">
        <v>189</v>
      </c>
      <c r="AF217" s="143" t="s">
        <v>177</v>
      </c>
      <c r="AG217" s="136">
        <v>8469</v>
      </c>
      <c r="AH217" s="136">
        <v>1</v>
      </c>
      <c r="AI217" s="167">
        <f>IF(AD217="TIPO I",'BASE LIQUIDACION REDEBAN 2025'!$B$2,IF(AD217="TIPO II",'BASE LIQUIDACION REDEBAN 2025'!$B$3,IF(AD217="TIPO III",'BASE LIQUIDACION REDEBAN 2025'!$B$4,IF(AD217="TIPO IV",'BASE LIQUIDACION REDEBAN 2025'!$B$5,IF(AE217="AEREO",'BASE LIQUIDACION REDEBAN 2025'!$B$6,'BASE LIQUIDACION REDEBAN 2025'!$B$5)))))</f>
        <v>163813.69572160003</v>
      </c>
      <c r="AJ217" s="168">
        <f t="shared" si="4"/>
        <v>163813.69572160003</v>
      </c>
    </row>
    <row r="218" spans="1:36" s="156" customFormat="1" ht="13.9">
      <c r="A218" s="137" t="s">
        <v>94</v>
      </c>
      <c r="B218" s="155" t="str">
        <f>VLOOKUP(A218,'CENTRO DE COSTOS'!A:D,4,FALSE)</f>
        <v>DIEGO FERNANDO HENAO CARDONA</v>
      </c>
      <c r="C218" s="155" t="str">
        <f>VLOOKUP(A218,'CENTRO DE COSTOS'!A:D,2,FALSE)</f>
        <v>0004-0002</v>
      </c>
      <c r="D218" s="136">
        <v>66001</v>
      </c>
      <c r="E218" s="136" t="s">
        <v>16472</v>
      </c>
      <c r="F218" s="165" t="s">
        <v>16473</v>
      </c>
      <c r="G218" s="157">
        <v>45828</v>
      </c>
      <c r="H218" s="142">
        <v>45834</v>
      </c>
      <c r="I218" s="157">
        <v>45828</v>
      </c>
      <c r="J218" s="157">
        <v>45833</v>
      </c>
      <c r="K218" s="157">
        <v>45833</v>
      </c>
      <c r="L218" s="138" t="s">
        <v>450</v>
      </c>
      <c r="M218" s="137" t="s">
        <v>94</v>
      </c>
      <c r="N218" s="138" t="s">
        <v>16474</v>
      </c>
      <c r="O218" s="138">
        <v>10985182</v>
      </c>
      <c r="P218" s="140" t="s">
        <v>165</v>
      </c>
      <c r="Q218" s="146" t="s">
        <v>166</v>
      </c>
      <c r="R218" s="159" t="s">
        <v>167</v>
      </c>
      <c r="S218" s="137">
        <v>9999</v>
      </c>
      <c r="T218" s="166" t="s">
        <v>15378</v>
      </c>
      <c r="U218" s="145" t="s">
        <v>169</v>
      </c>
      <c r="V218" s="137" t="s">
        <v>16475</v>
      </c>
      <c r="W218" s="136" t="s">
        <v>993</v>
      </c>
      <c r="X218" s="136" t="s">
        <v>16476</v>
      </c>
      <c r="Y218" s="160" t="s">
        <v>173</v>
      </c>
      <c r="Z218" s="136" t="s">
        <v>173</v>
      </c>
      <c r="AA218" s="136">
        <v>1239632</v>
      </c>
      <c r="AB218" s="136" t="s">
        <v>173</v>
      </c>
      <c r="AC218" s="136" t="s">
        <v>15381</v>
      </c>
      <c r="AD218" s="137" t="s">
        <v>25</v>
      </c>
      <c r="AE218" s="143" t="s">
        <v>189</v>
      </c>
      <c r="AF218" s="143" t="s">
        <v>177</v>
      </c>
      <c r="AG218" s="136">
        <v>432</v>
      </c>
      <c r="AH218" s="136">
        <v>1</v>
      </c>
      <c r="AI218" s="167">
        <f>IF(AD218="TIPO I",'BASE LIQUIDACION REDEBAN 2025'!$B$2,IF(AD218="TIPO II",'BASE LIQUIDACION REDEBAN 2025'!$B$3,IF(AD218="TIPO III",'BASE LIQUIDACION REDEBAN 2025'!$B$4,IF(AD218="TIPO IV",'BASE LIQUIDACION REDEBAN 2025'!$B$5,IF(AE218="AEREO",'BASE LIQUIDACION REDEBAN 2025'!$B$6,'BASE LIQUIDACION REDEBAN 2025'!$B$5)))))</f>
        <v>75096.394270399993</v>
      </c>
      <c r="AJ218" s="168">
        <f t="shared" si="4"/>
        <v>75096.394270399993</v>
      </c>
    </row>
    <row r="219" spans="1:36" s="156" customFormat="1" ht="13.9">
      <c r="A219" s="137" t="s">
        <v>92</v>
      </c>
      <c r="B219" s="155" t="str">
        <f>VLOOKUP(A219,'CENTRO DE COSTOS'!A:D,4,FALSE)</f>
        <v>KEVIN ALEXIS CORZO BUSTOS</v>
      </c>
      <c r="C219" s="155" t="str">
        <f>VLOOKUP(A219,'CENTRO DE COSTOS'!A:D,2,FALSE)</f>
        <v>0004-0007</v>
      </c>
      <c r="D219" s="136">
        <v>41551</v>
      </c>
      <c r="E219" s="136" t="s">
        <v>16477</v>
      </c>
      <c r="F219" s="165" t="s">
        <v>16478</v>
      </c>
      <c r="G219" s="157">
        <v>45828</v>
      </c>
      <c r="H219" s="142">
        <v>45834</v>
      </c>
      <c r="I219" s="157">
        <v>45828</v>
      </c>
      <c r="J219" s="157">
        <v>45834</v>
      </c>
      <c r="K219" s="157">
        <v>45834</v>
      </c>
      <c r="L219" s="138" t="s">
        <v>256</v>
      </c>
      <c r="M219" s="137" t="s">
        <v>723</v>
      </c>
      <c r="N219" s="138" t="s">
        <v>16479</v>
      </c>
      <c r="O219" s="138">
        <v>15483308</v>
      </c>
      <c r="P219" s="140" t="s">
        <v>165</v>
      </c>
      <c r="Q219" s="146" t="s">
        <v>166</v>
      </c>
      <c r="R219" s="159" t="s">
        <v>167</v>
      </c>
      <c r="S219" s="137">
        <v>9999</v>
      </c>
      <c r="T219" s="166" t="s">
        <v>15378</v>
      </c>
      <c r="U219" s="145" t="s">
        <v>169</v>
      </c>
      <c r="V219" s="137" t="s">
        <v>16480</v>
      </c>
      <c r="W219" s="136" t="s">
        <v>726</v>
      </c>
      <c r="X219" s="136" t="s">
        <v>16481</v>
      </c>
      <c r="Y219" s="160">
        <v>182193</v>
      </c>
      <c r="Z219" s="136" t="s">
        <v>173</v>
      </c>
      <c r="AA219" s="136">
        <v>1179120</v>
      </c>
      <c r="AB219" s="136" t="s">
        <v>173</v>
      </c>
      <c r="AC219" s="136" t="s">
        <v>15381</v>
      </c>
      <c r="AD219" s="137" t="s">
        <v>30</v>
      </c>
      <c r="AE219" s="143" t="s">
        <v>189</v>
      </c>
      <c r="AF219" s="143" t="s">
        <v>177</v>
      </c>
      <c r="AG219" s="136">
        <v>5738</v>
      </c>
      <c r="AH219" s="136">
        <v>1</v>
      </c>
      <c r="AI219" s="167">
        <f>IF(AD219="TIPO I",'BASE LIQUIDACION REDEBAN 2025'!$B$2,IF(AD219="TIPO II",'BASE LIQUIDACION REDEBAN 2025'!$B$3,IF(AD219="TIPO III",'BASE LIQUIDACION REDEBAN 2025'!$B$4,IF(AD219="TIPO IV",'BASE LIQUIDACION REDEBAN 2025'!$B$5,IF(AE219="AEREO",'BASE LIQUIDACION REDEBAN 2025'!$B$6,'BASE LIQUIDACION REDEBAN 2025'!$B$5)))))</f>
        <v>275728.78077800001</v>
      </c>
      <c r="AJ219" s="168">
        <f t="shared" si="4"/>
        <v>275728.78077800001</v>
      </c>
    </row>
    <row r="220" spans="1:36" s="156" customFormat="1" ht="13.9">
      <c r="A220" s="137" t="s">
        <v>68</v>
      </c>
      <c r="B220" s="155" t="str">
        <f>VLOOKUP(A220,'CENTRO DE COSTOS'!A:D,4,FALSE)</f>
        <v>WILLIAM ASDRUBAL ROZO ROZO</v>
      </c>
      <c r="C220" s="155" t="str">
        <f>VLOOKUP(A220,'CENTRO DE COSTOS'!A:D,2,FALSE)</f>
        <v>0004-0004</v>
      </c>
      <c r="D220" s="136">
        <v>25290</v>
      </c>
      <c r="E220" s="136" t="s">
        <v>16482</v>
      </c>
      <c r="F220" s="165" t="s">
        <v>16483</v>
      </c>
      <c r="G220" s="157">
        <v>45832</v>
      </c>
      <c r="H220" s="142">
        <v>45835</v>
      </c>
      <c r="I220" s="157">
        <v>45832</v>
      </c>
      <c r="J220" s="157">
        <v>45835</v>
      </c>
      <c r="K220" s="157">
        <v>45835</v>
      </c>
      <c r="L220" s="138" t="s">
        <v>298</v>
      </c>
      <c r="M220" s="137" t="s">
        <v>394</v>
      </c>
      <c r="N220" s="138" t="s">
        <v>16484</v>
      </c>
      <c r="O220" s="138">
        <v>89341591</v>
      </c>
      <c r="P220" s="140" t="s">
        <v>165</v>
      </c>
      <c r="Q220" s="146" t="s">
        <v>166</v>
      </c>
      <c r="R220" s="159" t="s">
        <v>167</v>
      </c>
      <c r="S220" s="137">
        <v>9999</v>
      </c>
      <c r="T220" s="166" t="s">
        <v>15378</v>
      </c>
      <c r="U220" s="145" t="s">
        <v>169</v>
      </c>
      <c r="V220" s="137" t="s">
        <v>16485</v>
      </c>
      <c r="W220" s="136" t="s">
        <v>608</v>
      </c>
      <c r="X220" s="136" t="s">
        <v>16486</v>
      </c>
      <c r="Y220" s="160">
        <v>1069107</v>
      </c>
      <c r="Z220" s="136" t="s">
        <v>173</v>
      </c>
      <c r="AA220" s="136">
        <v>1144100</v>
      </c>
      <c r="AB220" s="136" t="s">
        <v>173</v>
      </c>
      <c r="AC220" s="136" t="s">
        <v>15381</v>
      </c>
      <c r="AD220" s="137" t="s">
        <v>28</v>
      </c>
      <c r="AE220" s="143" t="s">
        <v>189</v>
      </c>
      <c r="AF220" s="143" t="s">
        <v>177</v>
      </c>
      <c r="AG220" s="136">
        <v>386</v>
      </c>
      <c r="AH220" s="136">
        <v>1</v>
      </c>
      <c r="AI220" s="167">
        <f>IF(AD220="TIPO I",'BASE LIQUIDACION REDEBAN 2025'!$B$2,IF(AD220="TIPO II",'BASE LIQUIDACION REDEBAN 2025'!$B$3,IF(AD220="TIPO III",'BASE LIQUIDACION REDEBAN 2025'!$B$4,IF(AD220="TIPO IV",'BASE LIQUIDACION REDEBAN 2025'!$B$5,IF(AE220="AEREO",'BASE LIQUIDACION REDEBAN 2025'!$B$6,'BASE LIQUIDACION REDEBAN 2025'!$B$5)))))</f>
        <v>163813.69572160003</v>
      </c>
      <c r="AJ220" s="168">
        <f t="shared" si="4"/>
        <v>163813.69572160003</v>
      </c>
    </row>
    <row r="221" spans="1:36" s="156" customFormat="1" ht="13.9">
      <c r="A221" s="137" t="s">
        <v>68</v>
      </c>
      <c r="B221" s="155" t="str">
        <f>VLOOKUP(A221,'CENTRO DE COSTOS'!A:D,4,FALSE)</f>
        <v>WILLIAM ASDRUBAL ROZO ROZO</v>
      </c>
      <c r="C221" s="155" t="str">
        <f>VLOOKUP(A221,'CENTRO DE COSTOS'!A:D,2,FALSE)</f>
        <v>0004-0004</v>
      </c>
      <c r="D221" s="136">
        <v>25473</v>
      </c>
      <c r="E221" s="136" t="s">
        <v>16487</v>
      </c>
      <c r="F221" s="165" t="s">
        <v>16488</v>
      </c>
      <c r="G221" s="157">
        <v>45832</v>
      </c>
      <c r="H221" s="142">
        <v>45835</v>
      </c>
      <c r="I221" s="157">
        <v>45832</v>
      </c>
      <c r="J221" s="157">
        <v>45834</v>
      </c>
      <c r="K221" s="157">
        <v>45834</v>
      </c>
      <c r="L221" s="138" t="s">
        <v>298</v>
      </c>
      <c r="M221" s="137" t="s">
        <v>2418</v>
      </c>
      <c r="N221" s="138" t="s">
        <v>16489</v>
      </c>
      <c r="O221" s="138">
        <v>49231814</v>
      </c>
      <c r="P221" s="140" t="s">
        <v>717</v>
      </c>
      <c r="Q221" s="146" t="s">
        <v>166</v>
      </c>
      <c r="R221" s="159" t="s">
        <v>167</v>
      </c>
      <c r="S221" s="137">
        <v>9999</v>
      </c>
      <c r="T221" s="166" t="s">
        <v>15378</v>
      </c>
      <c r="U221" s="145" t="s">
        <v>169</v>
      </c>
      <c r="V221" s="137" t="s">
        <v>16490</v>
      </c>
      <c r="W221" s="136" t="s">
        <v>3413</v>
      </c>
      <c r="X221" s="136" t="s">
        <v>16491</v>
      </c>
      <c r="Y221" s="160">
        <v>804224</v>
      </c>
      <c r="Z221" s="136" t="s">
        <v>173</v>
      </c>
      <c r="AA221" s="136">
        <v>539899</v>
      </c>
      <c r="AB221" s="136" t="s">
        <v>173</v>
      </c>
      <c r="AC221" s="136" t="s">
        <v>15381</v>
      </c>
      <c r="AD221" s="137" t="s">
        <v>25</v>
      </c>
      <c r="AE221" s="143" t="s">
        <v>189</v>
      </c>
      <c r="AF221" s="143" t="s">
        <v>177</v>
      </c>
      <c r="AG221" s="136">
        <v>2125</v>
      </c>
      <c r="AH221" s="136">
        <v>1</v>
      </c>
      <c r="AI221" s="167">
        <f>IF(AD221="TIPO I",'BASE LIQUIDACION REDEBAN 2025'!$B$2,IF(AD221="TIPO II",'BASE LIQUIDACION REDEBAN 2025'!$B$3,IF(AD221="TIPO III",'BASE LIQUIDACION REDEBAN 2025'!$B$4,IF(AD221="TIPO IV",'BASE LIQUIDACION REDEBAN 2025'!$B$5,IF(AE221="AEREO",'BASE LIQUIDACION REDEBAN 2025'!$B$6,'BASE LIQUIDACION REDEBAN 2025'!$B$5)))))</f>
        <v>75096.394270399993</v>
      </c>
      <c r="AJ221" s="168">
        <f t="shared" si="4"/>
        <v>75096.394270399993</v>
      </c>
    </row>
    <row r="222" spans="1:36" s="156" customFormat="1" ht="13.9">
      <c r="A222" s="137" t="s">
        <v>94</v>
      </c>
      <c r="B222" s="155" t="str">
        <f>VLOOKUP(A222,'CENTRO DE COSTOS'!A:D,4,FALSE)</f>
        <v>DIEGO FERNANDO HENAO CARDONA</v>
      </c>
      <c r="C222" s="155" t="str">
        <f>VLOOKUP(A222,'CENTRO DE COSTOS'!A:D,2,FALSE)</f>
        <v>0004-0002</v>
      </c>
      <c r="D222" s="136">
        <v>63272</v>
      </c>
      <c r="E222" s="136" t="s">
        <v>16492</v>
      </c>
      <c r="F222" s="165" t="s">
        <v>16493</v>
      </c>
      <c r="G222" s="157">
        <v>45832</v>
      </c>
      <c r="H222" s="142">
        <v>45835</v>
      </c>
      <c r="I222" s="157">
        <v>45832</v>
      </c>
      <c r="J222" s="157">
        <v>45835</v>
      </c>
      <c r="K222" s="157">
        <v>45835</v>
      </c>
      <c r="L222" s="138" t="s">
        <v>578</v>
      </c>
      <c r="M222" s="137" t="s">
        <v>15223</v>
      </c>
      <c r="N222" s="138" t="s">
        <v>16494</v>
      </c>
      <c r="O222" s="138">
        <v>89383978</v>
      </c>
      <c r="P222" s="140" t="s">
        <v>165</v>
      </c>
      <c r="Q222" s="146" t="s">
        <v>166</v>
      </c>
      <c r="R222" s="159" t="s">
        <v>167</v>
      </c>
      <c r="S222" s="137">
        <v>9999</v>
      </c>
      <c r="T222" s="166" t="s">
        <v>15378</v>
      </c>
      <c r="U222" s="145" t="s">
        <v>169</v>
      </c>
      <c r="V222" s="137" t="s">
        <v>16495</v>
      </c>
      <c r="W222" s="136" t="s">
        <v>582</v>
      </c>
      <c r="X222" s="136" t="s">
        <v>16496</v>
      </c>
      <c r="Y222" s="160">
        <v>732704</v>
      </c>
      <c r="Z222" s="136">
        <v>725303</v>
      </c>
      <c r="AA222" s="136">
        <v>1138264</v>
      </c>
      <c r="AB222" s="136" t="s">
        <v>173</v>
      </c>
      <c r="AC222" s="136" t="s">
        <v>15381</v>
      </c>
      <c r="AD222" s="137" t="s">
        <v>28</v>
      </c>
      <c r="AE222" s="143" t="s">
        <v>189</v>
      </c>
      <c r="AF222" s="143" t="s">
        <v>177</v>
      </c>
      <c r="AG222" s="136">
        <v>6947</v>
      </c>
      <c r="AH222" s="136">
        <v>1</v>
      </c>
      <c r="AI222" s="167">
        <f>IF(AD222="TIPO I",'BASE LIQUIDACION REDEBAN 2025'!$B$2,IF(AD222="TIPO II",'BASE LIQUIDACION REDEBAN 2025'!$B$3,IF(AD222="TIPO III",'BASE LIQUIDACION REDEBAN 2025'!$B$4,IF(AD222="TIPO IV",'BASE LIQUIDACION REDEBAN 2025'!$B$5,IF(AE222="AEREO",'BASE LIQUIDACION REDEBAN 2025'!$B$6,'BASE LIQUIDACION REDEBAN 2025'!$B$5)))))</f>
        <v>163813.69572160003</v>
      </c>
      <c r="AJ222" s="168">
        <f t="shared" si="4"/>
        <v>163813.69572160003</v>
      </c>
    </row>
    <row r="223" spans="1:36" s="156" customFormat="1" ht="13.9">
      <c r="A223" s="137" t="s">
        <v>92</v>
      </c>
      <c r="B223" s="155" t="str">
        <f>VLOOKUP(A223,'CENTRO DE COSTOS'!A:D,4,FALSE)</f>
        <v>KEVIN ALEXIS CORZO BUSTOS</v>
      </c>
      <c r="C223" s="155" t="str">
        <f>VLOOKUP(A223,'CENTRO DE COSTOS'!A:D,2,FALSE)</f>
        <v>0004-0007</v>
      </c>
      <c r="D223" s="136">
        <v>41001</v>
      </c>
      <c r="E223" s="136" t="s">
        <v>16497</v>
      </c>
      <c r="F223" s="165" t="s">
        <v>16498</v>
      </c>
      <c r="G223" s="157">
        <v>45832</v>
      </c>
      <c r="H223" s="142">
        <v>45835</v>
      </c>
      <c r="I223" s="157">
        <v>45832</v>
      </c>
      <c r="J223" s="157">
        <v>45834</v>
      </c>
      <c r="K223" s="157">
        <v>45834</v>
      </c>
      <c r="L223" s="138" t="s">
        <v>256</v>
      </c>
      <c r="M223" s="137" t="s">
        <v>92</v>
      </c>
      <c r="N223" s="138" t="s">
        <v>16499</v>
      </c>
      <c r="O223" s="138">
        <v>89308162</v>
      </c>
      <c r="P223" s="140" t="s">
        <v>165</v>
      </c>
      <c r="Q223" s="146" t="s">
        <v>166</v>
      </c>
      <c r="R223" s="159" t="s">
        <v>167</v>
      </c>
      <c r="S223" s="137">
        <v>9999</v>
      </c>
      <c r="T223" s="166" t="s">
        <v>15378</v>
      </c>
      <c r="U223" s="145" t="s">
        <v>169</v>
      </c>
      <c r="V223" s="137" t="s">
        <v>16500</v>
      </c>
      <c r="W223" s="136" t="s">
        <v>259</v>
      </c>
      <c r="X223" s="136" t="s">
        <v>16501</v>
      </c>
      <c r="Y223" s="160">
        <v>232793</v>
      </c>
      <c r="Z223" s="136" t="s">
        <v>173</v>
      </c>
      <c r="AA223" s="136">
        <v>932769</v>
      </c>
      <c r="AB223" s="136" t="s">
        <v>173</v>
      </c>
      <c r="AC223" s="136" t="s">
        <v>15381</v>
      </c>
      <c r="AD223" s="137" t="s">
        <v>25</v>
      </c>
      <c r="AE223" s="143" t="s">
        <v>189</v>
      </c>
      <c r="AF223" s="143" t="s">
        <v>177</v>
      </c>
      <c r="AG223" s="136">
        <v>7648</v>
      </c>
      <c r="AH223" s="136">
        <v>1</v>
      </c>
      <c r="AI223" s="167">
        <f>IF(AD223="TIPO I",'BASE LIQUIDACION REDEBAN 2025'!$B$2,IF(AD223="TIPO II",'BASE LIQUIDACION REDEBAN 2025'!$B$3,IF(AD223="TIPO III",'BASE LIQUIDACION REDEBAN 2025'!$B$4,IF(AD223="TIPO IV",'BASE LIQUIDACION REDEBAN 2025'!$B$5,IF(AE223="AEREO",'BASE LIQUIDACION REDEBAN 2025'!$B$6,'BASE LIQUIDACION REDEBAN 2025'!$B$5)))))</f>
        <v>75096.394270399993</v>
      </c>
      <c r="AJ223" s="168">
        <f t="shared" si="4"/>
        <v>75096.394270399993</v>
      </c>
    </row>
    <row r="224" spans="1:36" s="156" customFormat="1" ht="13.9">
      <c r="A224" s="137" t="s">
        <v>68</v>
      </c>
      <c r="B224" s="155" t="str">
        <f>VLOOKUP(A224,'CENTRO DE COSTOS'!A:D,4,FALSE)</f>
        <v>WILLIAM ASDRUBAL ROZO ROZO</v>
      </c>
      <c r="C224" s="155" t="str">
        <f>VLOOKUP(A224,'CENTRO DE COSTOS'!A:D,2,FALSE)</f>
        <v>0004-0004</v>
      </c>
      <c r="D224" s="136">
        <v>11001</v>
      </c>
      <c r="E224" s="136" t="s">
        <v>16502</v>
      </c>
      <c r="F224" s="165" t="s">
        <v>16503</v>
      </c>
      <c r="G224" s="157">
        <v>45832</v>
      </c>
      <c r="H224" s="142">
        <v>45835</v>
      </c>
      <c r="I224" s="157">
        <v>45832</v>
      </c>
      <c r="J224" s="157">
        <v>45835</v>
      </c>
      <c r="K224" s="157">
        <v>45835</v>
      </c>
      <c r="L224" s="138" t="s">
        <v>298</v>
      </c>
      <c r="M224" s="137" t="s">
        <v>68</v>
      </c>
      <c r="N224" s="138" t="s">
        <v>16504</v>
      </c>
      <c r="O224" s="138">
        <v>89328968</v>
      </c>
      <c r="P224" s="140" t="s">
        <v>165</v>
      </c>
      <c r="Q224" s="146" t="s">
        <v>166</v>
      </c>
      <c r="R224" s="159" t="s">
        <v>167</v>
      </c>
      <c r="S224" s="137">
        <v>9999</v>
      </c>
      <c r="T224" s="166" t="s">
        <v>15378</v>
      </c>
      <c r="U224" s="145" t="s">
        <v>169</v>
      </c>
      <c r="V224" s="137" t="s">
        <v>16505</v>
      </c>
      <c r="W224" s="136" t="s">
        <v>326</v>
      </c>
      <c r="X224" s="136" t="s">
        <v>16506</v>
      </c>
      <c r="Y224" s="160">
        <v>1021412</v>
      </c>
      <c r="Z224" s="136" t="s">
        <v>173</v>
      </c>
      <c r="AA224" s="136">
        <v>546528</v>
      </c>
      <c r="AB224" s="136" t="s">
        <v>173</v>
      </c>
      <c r="AC224" s="136" t="s">
        <v>15381</v>
      </c>
      <c r="AD224" s="137" t="s">
        <v>25</v>
      </c>
      <c r="AE224" s="143" t="s">
        <v>189</v>
      </c>
      <c r="AF224" s="143" t="s">
        <v>177</v>
      </c>
      <c r="AG224" s="136">
        <v>2331</v>
      </c>
      <c r="AH224" s="136">
        <v>1</v>
      </c>
      <c r="AI224" s="167">
        <f>IF(AD224="TIPO I",'BASE LIQUIDACION REDEBAN 2025'!$B$2,IF(AD224="TIPO II",'BASE LIQUIDACION REDEBAN 2025'!$B$3,IF(AD224="TIPO III",'BASE LIQUIDACION REDEBAN 2025'!$B$4,IF(AD224="TIPO IV",'BASE LIQUIDACION REDEBAN 2025'!$B$5,IF(AE224="AEREO",'BASE LIQUIDACION REDEBAN 2025'!$B$6,'BASE LIQUIDACION REDEBAN 2025'!$B$5)))))</f>
        <v>75096.394270399993</v>
      </c>
      <c r="AJ224" s="168">
        <f t="shared" si="4"/>
        <v>75096.394270399993</v>
      </c>
    </row>
    <row r="225" spans="1:36" s="156" customFormat="1" ht="13.9">
      <c r="A225" s="137" t="s">
        <v>76</v>
      </c>
      <c r="B225" s="155" t="str">
        <f>VLOOKUP(A225,'CENTRO DE COSTOS'!A:D,4,FALSE)</f>
        <v>DIEGO FERNANDO HENAO CARDONA</v>
      </c>
      <c r="C225" s="155" t="str">
        <f>VLOOKUP(A225,'CENTRO DE COSTOS'!A:D,2,FALSE)</f>
        <v>0004-0003</v>
      </c>
      <c r="D225" s="136">
        <v>76001</v>
      </c>
      <c r="E225" s="136" t="s">
        <v>16507</v>
      </c>
      <c r="F225" s="165" t="s">
        <v>16508</v>
      </c>
      <c r="G225" s="157">
        <v>45832</v>
      </c>
      <c r="H225" s="142">
        <v>45835</v>
      </c>
      <c r="I225" s="157">
        <v>45832</v>
      </c>
      <c r="J225" s="157">
        <v>45835</v>
      </c>
      <c r="K225" s="157">
        <v>45835</v>
      </c>
      <c r="L225" s="138" t="s">
        <v>230</v>
      </c>
      <c r="M225" s="137" t="s">
        <v>76</v>
      </c>
      <c r="N225" s="138" t="s">
        <v>16509</v>
      </c>
      <c r="O225" s="138">
        <v>87271947</v>
      </c>
      <c r="P225" s="140" t="s">
        <v>165</v>
      </c>
      <c r="Q225" s="146" t="s">
        <v>166</v>
      </c>
      <c r="R225" s="159" t="s">
        <v>167</v>
      </c>
      <c r="S225" s="137">
        <v>9999</v>
      </c>
      <c r="T225" s="166" t="s">
        <v>15378</v>
      </c>
      <c r="U225" s="145" t="s">
        <v>15697</v>
      </c>
      <c r="V225" s="137" t="s">
        <v>16510</v>
      </c>
      <c r="W225" s="136" t="s">
        <v>219</v>
      </c>
      <c r="X225" s="136" t="s">
        <v>16511</v>
      </c>
      <c r="Y225" s="160" t="s">
        <v>173</v>
      </c>
      <c r="Z225" s="136" t="s">
        <v>173</v>
      </c>
      <c r="AA225" s="136" t="s">
        <v>173</v>
      </c>
      <c r="AB225" s="136" t="s">
        <v>173</v>
      </c>
      <c r="AC225" s="136" t="s">
        <v>173</v>
      </c>
      <c r="AD225" s="137" t="s">
        <v>25</v>
      </c>
      <c r="AE225" s="143" t="s">
        <v>189</v>
      </c>
      <c r="AF225" s="143" t="s">
        <v>177</v>
      </c>
      <c r="AG225" s="136">
        <v>3182</v>
      </c>
      <c r="AH225" s="136">
        <v>1</v>
      </c>
      <c r="AI225" s="167">
        <f>IF(AD225="TIPO I",'BASE LIQUIDACION REDEBAN 2025'!$B$2,IF(AD225="TIPO II",'BASE LIQUIDACION REDEBAN 2025'!$B$3,IF(AD225="TIPO III",'BASE LIQUIDACION REDEBAN 2025'!$B$4,IF(AD225="TIPO IV",'BASE LIQUIDACION REDEBAN 2025'!$B$5,IF(AE225="AEREO",'BASE LIQUIDACION REDEBAN 2025'!$B$6,'BASE LIQUIDACION REDEBAN 2025'!$B$5)))))</f>
        <v>75096.394270399993</v>
      </c>
      <c r="AJ225" s="168">
        <f t="shared" si="4"/>
        <v>75096.394270399993</v>
      </c>
    </row>
    <row r="226" spans="1:36" s="156" customFormat="1" ht="13.9">
      <c r="A226" s="137" t="s">
        <v>98</v>
      </c>
      <c r="B226" s="155" t="str">
        <f>VLOOKUP(A226,'CENTRO DE COSTOS'!A:D,4,FALSE)</f>
        <v>MIGUEL JULIÁN HERNÁNDEZ GUARÍN</v>
      </c>
      <c r="C226" s="155" t="str">
        <f>VLOOKUP(A226,'CENTRO DE COSTOS'!A:D,2,FALSE)</f>
        <v>0004-0008</v>
      </c>
      <c r="D226" s="136">
        <v>15299</v>
      </c>
      <c r="E226" s="136" t="s">
        <v>16512</v>
      </c>
      <c r="F226" s="165" t="s">
        <v>16513</v>
      </c>
      <c r="G226" s="157">
        <v>45832</v>
      </c>
      <c r="H226" s="142">
        <v>45835</v>
      </c>
      <c r="I226" s="157">
        <v>45832</v>
      </c>
      <c r="J226" s="157">
        <v>45834</v>
      </c>
      <c r="K226" s="157">
        <v>45834</v>
      </c>
      <c r="L226" s="138" t="s">
        <v>371</v>
      </c>
      <c r="M226" s="137" t="s">
        <v>14919</v>
      </c>
      <c r="N226" s="138" t="s">
        <v>16514</v>
      </c>
      <c r="O226" s="138">
        <v>89347462</v>
      </c>
      <c r="P226" s="140" t="s">
        <v>165</v>
      </c>
      <c r="Q226" s="146" t="s">
        <v>166</v>
      </c>
      <c r="R226" s="159" t="s">
        <v>167</v>
      </c>
      <c r="S226" s="137">
        <v>9999</v>
      </c>
      <c r="T226" s="166" t="s">
        <v>15378</v>
      </c>
      <c r="U226" s="145" t="s">
        <v>169</v>
      </c>
      <c r="V226" s="137" t="s">
        <v>16515</v>
      </c>
      <c r="W226" s="136" t="s">
        <v>1163</v>
      </c>
      <c r="X226" s="136" t="s">
        <v>16516</v>
      </c>
      <c r="Y226" s="160">
        <v>1235343</v>
      </c>
      <c r="Z226" s="136" t="s">
        <v>173</v>
      </c>
      <c r="AA226" s="136" t="s">
        <v>16517</v>
      </c>
      <c r="AB226" s="136" t="s">
        <v>173</v>
      </c>
      <c r="AC226" s="136" t="s">
        <v>15381</v>
      </c>
      <c r="AD226" s="137" t="s">
        <v>30</v>
      </c>
      <c r="AE226" s="143" t="s">
        <v>189</v>
      </c>
      <c r="AF226" s="143" t="s">
        <v>177</v>
      </c>
      <c r="AG226" s="136">
        <v>3563</v>
      </c>
      <c r="AH226" s="136">
        <v>1</v>
      </c>
      <c r="AI226" s="167">
        <f>IF(AD226="TIPO I",'BASE LIQUIDACION REDEBAN 2025'!$B$2,IF(AD226="TIPO II",'BASE LIQUIDACION REDEBAN 2025'!$B$3,IF(AD226="TIPO III",'BASE LIQUIDACION REDEBAN 2025'!$B$4,IF(AD226="TIPO IV",'BASE LIQUIDACION REDEBAN 2025'!$B$5,IF(AE226="AEREO",'BASE LIQUIDACION REDEBAN 2025'!$B$6,'BASE LIQUIDACION REDEBAN 2025'!$B$5)))))</f>
        <v>275728.78077800001</v>
      </c>
      <c r="AJ226" s="168">
        <f t="shared" si="4"/>
        <v>275728.78077800001</v>
      </c>
    </row>
    <row r="227" spans="1:36" s="156" customFormat="1" ht="13.9">
      <c r="A227" s="137" t="s">
        <v>68</v>
      </c>
      <c r="B227" s="155" t="str">
        <f>VLOOKUP(A227,'CENTRO DE COSTOS'!A:D,4,FALSE)</f>
        <v>WILLIAM ASDRUBAL ROZO ROZO</v>
      </c>
      <c r="C227" s="155" t="str">
        <f>VLOOKUP(A227,'CENTRO DE COSTOS'!A:D,2,FALSE)</f>
        <v>0004-0004</v>
      </c>
      <c r="D227" s="136">
        <v>11001</v>
      </c>
      <c r="E227" s="136" t="s">
        <v>16518</v>
      </c>
      <c r="F227" s="165" t="s">
        <v>16519</v>
      </c>
      <c r="G227" s="157">
        <v>45832</v>
      </c>
      <c r="H227" s="142">
        <v>45835</v>
      </c>
      <c r="I227" s="157">
        <v>45832</v>
      </c>
      <c r="J227" s="157">
        <v>45835</v>
      </c>
      <c r="K227" s="157">
        <v>45835</v>
      </c>
      <c r="L227" s="138" t="s">
        <v>298</v>
      </c>
      <c r="M227" s="137" t="s">
        <v>68</v>
      </c>
      <c r="N227" s="138" t="s">
        <v>16520</v>
      </c>
      <c r="O227" s="138">
        <v>89345663</v>
      </c>
      <c r="P227" s="140" t="s">
        <v>165</v>
      </c>
      <c r="Q227" s="146" t="s">
        <v>166</v>
      </c>
      <c r="R227" s="159" t="s">
        <v>167</v>
      </c>
      <c r="S227" s="137">
        <v>9999</v>
      </c>
      <c r="T227" s="166" t="s">
        <v>15378</v>
      </c>
      <c r="U227" s="145" t="s">
        <v>169</v>
      </c>
      <c r="V227" s="137" t="s">
        <v>16521</v>
      </c>
      <c r="W227" s="136" t="s">
        <v>778</v>
      </c>
      <c r="X227" s="136" t="s">
        <v>16522</v>
      </c>
      <c r="Y227" s="160">
        <v>706779</v>
      </c>
      <c r="Z227" s="136" t="s">
        <v>173</v>
      </c>
      <c r="AA227" s="136">
        <v>798082</v>
      </c>
      <c r="AB227" s="136" t="s">
        <v>173</v>
      </c>
      <c r="AC227" s="136" t="s">
        <v>15381</v>
      </c>
      <c r="AD227" s="137" t="s">
        <v>25</v>
      </c>
      <c r="AE227" s="143" t="s">
        <v>189</v>
      </c>
      <c r="AF227" s="143" t="s">
        <v>177</v>
      </c>
      <c r="AG227" s="136">
        <v>5111</v>
      </c>
      <c r="AH227" s="136">
        <v>1</v>
      </c>
      <c r="AI227" s="167">
        <f>IF(AD227="TIPO I",'BASE LIQUIDACION REDEBAN 2025'!$B$2,IF(AD227="TIPO II",'BASE LIQUIDACION REDEBAN 2025'!$B$3,IF(AD227="TIPO III",'BASE LIQUIDACION REDEBAN 2025'!$B$4,IF(AD227="TIPO IV",'BASE LIQUIDACION REDEBAN 2025'!$B$5,IF(AE227="AEREO",'BASE LIQUIDACION REDEBAN 2025'!$B$6,'BASE LIQUIDACION REDEBAN 2025'!$B$5)))))</f>
        <v>75096.394270399993</v>
      </c>
      <c r="AJ227" s="168">
        <f t="shared" si="4"/>
        <v>75096.394270399993</v>
      </c>
    </row>
    <row r="228" spans="1:36" s="156" customFormat="1" ht="13.9">
      <c r="A228" s="137" t="s">
        <v>68</v>
      </c>
      <c r="B228" s="155" t="str">
        <f>VLOOKUP(A228,'CENTRO DE COSTOS'!A:D,4,FALSE)</f>
        <v>WILLIAM ASDRUBAL ROZO ROZO</v>
      </c>
      <c r="C228" s="155" t="str">
        <f>VLOOKUP(A228,'CENTRO DE COSTOS'!A:D,2,FALSE)</f>
        <v>0004-0004</v>
      </c>
      <c r="D228" s="136">
        <v>11001</v>
      </c>
      <c r="E228" s="136" t="s">
        <v>16523</v>
      </c>
      <c r="F228" s="165" t="s">
        <v>16524</v>
      </c>
      <c r="G228" s="157">
        <v>45832</v>
      </c>
      <c r="H228" s="142">
        <v>45835</v>
      </c>
      <c r="I228" s="157">
        <v>45832</v>
      </c>
      <c r="J228" s="157">
        <v>45835</v>
      </c>
      <c r="K228" s="157">
        <v>45835</v>
      </c>
      <c r="L228" s="138" t="s">
        <v>298</v>
      </c>
      <c r="M228" s="137" t="s">
        <v>68</v>
      </c>
      <c r="N228" s="138" t="s">
        <v>16525</v>
      </c>
      <c r="O228" s="138">
        <v>89349584</v>
      </c>
      <c r="P228" s="140" t="s">
        <v>165</v>
      </c>
      <c r="Q228" s="146" t="s">
        <v>166</v>
      </c>
      <c r="R228" s="159" t="s">
        <v>167</v>
      </c>
      <c r="S228" s="137">
        <v>9999</v>
      </c>
      <c r="T228" s="166" t="s">
        <v>15378</v>
      </c>
      <c r="U228" s="145" t="s">
        <v>169</v>
      </c>
      <c r="V228" s="137" t="s">
        <v>16526</v>
      </c>
      <c r="W228" s="136" t="s">
        <v>3413</v>
      </c>
      <c r="X228" s="136" t="s">
        <v>16527</v>
      </c>
      <c r="Y228" s="160">
        <v>1237904</v>
      </c>
      <c r="Z228" s="136" t="s">
        <v>173</v>
      </c>
      <c r="AA228" s="136">
        <v>538334</v>
      </c>
      <c r="AB228" s="136" t="s">
        <v>173</v>
      </c>
      <c r="AC228" s="136" t="s">
        <v>15381</v>
      </c>
      <c r="AD228" s="137" t="s">
        <v>25</v>
      </c>
      <c r="AE228" s="143" t="s">
        <v>189</v>
      </c>
      <c r="AF228" s="143" t="s">
        <v>177</v>
      </c>
      <c r="AG228" s="136">
        <v>3453</v>
      </c>
      <c r="AH228" s="136">
        <v>1</v>
      </c>
      <c r="AI228" s="167">
        <f>IF(AD228="TIPO I",'BASE LIQUIDACION REDEBAN 2025'!$B$2,IF(AD228="TIPO II",'BASE LIQUIDACION REDEBAN 2025'!$B$3,IF(AD228="TIPO III",'BASE LIQUIDACION REDEBAN 2025'!$B$4,IF(AD228="TIPO IV",'BASE LIQUIDACION REDEBAN 2025'!$B$5,IF(AE228="AEREO",'BASE LIQUIDACION REDEBAN 2025'!$B$6,'BASE LIQUIDACION REDEBAN 2025'!$B$5)))))</f>
        <v>75096.394270399993</v>
      </c>
      <c r="AJ228" s="168">
        <f t="shared" si="4"/>
        <v>75096.394270399993</v>
      </c>
    </row>
    <row r="229" spans="1:36" s="156" customFormat="1" ht="13.9">
      <c r="A229" s="137" t="s">
        <v>68</v>
      </c>
      <c r="B229" s="155" t="str">
        <f>VLOOKUP(A229,'CENTRO DE COSTOS'!A:D,4,FALSE)</f>
        <v>WILLIAM ASDRUBAL ROZO ROZO</v>
      </c>
      <c r="C229" s="155" t="str">
        <f>VLOOKUP(A229,'CENTRO DE COSTOS'!A:D,2,FALSE)</f>
        <v>0004-0004</v>
      </c>
      <c r="D229" s="136">
        <v>11001</v>
      </c>
      <c r="E229" s="136" t="s">
        <v>16528</v>
      </c>
      <c r="F229" s="165" t="s">
        <v>16529</v>
      </c>
      <c r="G229" s="157">
        <v>45832</v>
      </c>
      <c r="H229" s="142">
        <v>45835</v>
      </c>
      <c r="I229" s="157">
        <v>45832</v>
      </c>
      <c r="J229" s="157">
        <v>45835</v>
      </c>
      <c r="K229" s="157">
        <v>45835</v>
      </c>
      <c r="L229" s="138" t="s">
        <v>298</v>
      </c>
      <c r="M229" s="137" t="s">
        <v>68</v>
      </c>
      <c r="N229" s="138" t="s">
        <v>16530</v>
      </c>
      <c r="O229" s="138">
        <v>89385856</v>
      </c>
      <c r="P229" s="140" t="s">
        <v>165</v>
      </c>
      <c r="Q229" s="146" t="s">
        <v>166</v>
      </c>
      <c r="R229" s="159" t="s">
        <v>167</v>
      </c>
      <c r="S229" s="137">
        <v>9999</v>
      </c>
      <c r="T229" s="166" t="s">
        <v>15378</v>
      </c>
      <c r="U229" s="145" t="s">
        <v>169</v>
      </c>
      <c r="V229" s="137" t="s">
        <v>16531</v>
      </c>
      <c r="W229" s="136" t="s">
        <v>3413</v>
      </c>
      <c r="X229" s="136" t="s">
        <v>16532</v>
      </c>
      <c r="Y229" s="160">
        <v>295327</v>
      </c>
      <c r="Z229" s="136" t="s">
        <v>173</v>
      </c>
      <c r="AA229" s="136">
        <v>750548</v>
      </c>
      <c r="AB229" s="136" t="s">
        <v>173</v>
      </c>
      <c r="AC229" s="136" t="s">
        <v>15381</v>
      </c>
      <c r="AD229" s="137" t="s">
        <v>25</v>
      </c>
      <c r="AE229" s="143" t="s">
        <v>189</v>
      </c>
      <c r="AF229" s="143" t="s">
        <v>177</v>
      </c>
      <c r="AG229" s="136">
        <v>9020</v>
      </c>
      <c r="AH229" s="136">
        <v>1</v>
      </c>
      <c r="AI229" s="167">
        <f>IF(AD229="TIPO I",'BASE LIQUIDACION REDEBAN 2025'!$B$2,IF(AD229="TIPO II",'BASE LIQUIDACION REDEBAN 2025'!$B$3,IF(AD229="TIPO III",'BASE LIQUIDACION REDEBAN 2025'!$B$4,IF(AD229="TIPO IV",'BASE LIQUIDACION REDEBAN 2025'!$B$5,IF(AE229="AEREO",'BASE LIQUIDACION REDEBAN 2025'!$B$6,'BASE LIQUIDACION REDEBAN 2025'!$B$5)))))</f>
        <v>75096.394270399993</v>
      </c>
      <c r="AJ229" s="168">
        <f t="shared" si="4"/>
        <v>75096.394270399993</v>
      </c>
    </row>
    <row r="230" spans="1:36" s="156" customFormat="1" ht="13.9">
      <c r="A230" s="137" t="s">
        <v>68</v>
      </c>
      <c r="B230" s="155" t="str">
        <f>VLOOKUP(A230,'CENTRO DE COSTOS'!A:D,4,FALSE)</f>
        <v>WILLIAM ASDRUBAL ROZO ROZO</v>
      </c>
      <c r="C230" s="155" t="str">
        <f>VLOOKUP(A230,'CENTRO DE COSTOS'!A:D,2,FALSE)</f>
        <v>0004-0004</v>
      </c>
      <c r="D230" s="136">
        <v>11001</v>
      </c>
      <c r="E230" s="136" t="s">
        <v>16533</v>
      </c>
      <c r="F230" s="165" t="s">
        <v>16534</v>
      </c>
      <c r="G230" s="157">
        <v>45832</v>
      </c>
      <c r="H230" s="142">
        <v>45835</v>
      </c>
      <c r="I230" s="157">
        <v>45832</v>
      </c>
      <c r="J230" s="157">
        <v>45835</v>
      </c>
      <c r="K230" s="157">
        <v>45835</v>
      </c>
      <c r="L230" s="138" t="s">
        <v>298</v>
      </c>
      <c r="M230" s="137" t="s">
        <v>68</v>
      </c>
      <c r="N230" s="138" t="s">
        <v>16535</v>
      </c>
      <c r="O230" s="138">
        <v>17315227</v>
      </c>
      <c r="P230" s="140" t="s">
        <v>165</v>
      </c>
      <c r="Q230" s="146" t="s">
        <v>166</v>
      </c>
      <c r="R230" s="159" t="s">
        <v>167</v>
      </c>
      <c r="S230" s="137">
        <v>9999</v>
      </c>
      <c r="T230" s="166" t="s">
        <v>15378</v>
      </c>
      <c r="U230" s="145" t="s">
        <v>169</v>
      </c>
      <c r="V230" s="137" t="s">
        <v>16536</v>
      </c>
      <c r="W230" s="136" t="s">
        <v>397</v>
      </c>
      <c r="X230" s="136" t="s">
        <v>16537</v>
      </c>
      <c r="Y230" s="160">
        <v>1105743</v>
      </c>
      <c r="Z230" s="136" t="s">
        <v>173</v>
      </c>
      <c r="AA230" s="136">
        <v>546138</v>
      </c>
      <c r="AB230" s="136" t="s">
        <v>173</v>
      </c>
      <c r="AC230" s="136" t="s">
        <v>15381</v>
      </c>
      <c r="AD230" s="137" t="s">
        <v>25</v>
      </c>
      <c r="AE230" s="143" t="s">
        <v>189</v>
      </c>
      <c r="AF230" s="143" t="s">
        <v>177</v>
      </c>
      <c r="AG230" s="136">
        <v>1717</v>
      </c>
      <c r="AH230" s="136">
        <v>1</v>
      </c>
      <c r="AI230" s="167">
        <f>IF(AD230="TIPO I",'BASE LIQUIDACION REDEBAN 2025'!$B$2,IF(AD230="TIPO II",'BASE LIQUIDACION REDEBAN 2025'!$B$3,IF(AD230="TIPO III",'BASE LIQUIDACION REDEBAN 2025'!$B$4,IF(AD230="TIPO IV",'BASE LIQUIDACION REDEBAN 2025'!$B$5,IF(AE230="AEREO",'BASE LIQUIDACION REDEBAN 2025'!$B$6,'BASE LIQUIDACION REDEBAN 2025'!$B$5)))))</f>
        <v>75096.394270399993</v>
      </c>
      <c r="AJ230" s="168">
        <f t="shared" si="4"/>
        <v>75096.394270399993</v>
      </c>
    </row>
    <row r="231" spans="1:36" s="156" customFormat="1" ht="13.9">
      <c r="A231" s="137" t="s">
        <v>68</v>
      </c>
      <c r="B231" s="155" t="str">
        <f>VLOOKUP(A231,'CENTRO DE COSTOS'!A:D,4,FALSE)</f>
        <v>WILLIAM ASDRUBAL ROZO ROZO</v>
      </c>
      <c r="C231" s="155" t="str">
        <f>VLOOKUP(A231,'CENTRO DE COSTOS'!A:D,2,FALSE)</f>
        <v>0004-0004</v>
      </c>
      <c r="D231" s="136">
        <v>11001</v>
      </c>
      <c r="E231" s="136" t="s">
        <v>16538</v>
      </c>
      <c r="F231" s="165" t="s">
        <v>16539</v>
      </c>
      <c r="G231" s="157">
        <v>45832</v>
      </c>
      <c r="H231" s="142">
        <v>45835</v>
      </c>
      <c r="I231" s="157">
        <v>45832</v>
      </c>
      <c r="J231" s="157">
        <v>45835</v>
      </c>
      <c r="K231" s="157">
        <v>45835</v>
      </c>
      <c r="L231" s="138" t="s">
        <v>298</v>
      </c>
      <c r="M231" s="137" t="s">
        <v>68</v>
      </c>
      <c r="N231" s="138" t="s">
        <v>16540</v>
      </c>
      <c r="O231" s="138">
        <v>40530438</v>
      </c>
      <c r="P231" s="140" t="s">
        <v>165</v>
      </c>
      <c r="Q231" s="146" t="s">
        <v>166</v>
      </c>
      <c r="R231" s="159" t="s">
        <v>167</v>
      </c>
      <c r="S231" s="137">
        <v>9999</v>
      </c>
      <c r="T231" s="166" t="s">
        <v>15378</v>
      </c>
      <c r="U231" s="145" t="s">
        <v>169</v>
      </c>
      <c r="V231" s="137" t="s">
        <v>16541</v>
      </c>
      <c r="W231" s="136" t="s">
        <v>595</v>
      </c>
      <c r="X231" s="136" t="s">
        <v>16542</v>
      </c>
      <c r="Y231" s="160">
        <v>896074</v>
      </c>
      <c r="Z231" s="136" t="s">
        <v>173</v>
      </c>
      <c r="AA231" s="136">
        <v>534911</v>
      </c>
      <c r="AB231" s="136" t="s">
        <v>173</v>
      </c>
      <c r="AC231" s="136" t="s">
        <v>15381</v>
      </c>
      <c r="AD231" s="137" t="s">
        <v>25</v>
      </c>
      <c r="AE231" s="143" t="s">
        <v>189</v>
      </c>
      <c r="AF231" s="143" t="s">
        <v>177</v>
      </c>
      <c r="AG231" s="136">
        <v>6527</v>
      </c>
      <c r="AH231" s="136">
        <v>1</v>
      </c>
      <c r="AI231" s="167">
        <f>IF(AD231="TIPO I",'BASE LIQUIDACION REDEBAN 2025'!$B$2,IF(AD231="TIPO II",'BASE LIQUIDACION REDEBAN 2025'!$B$3,IF(AD231="TIPO III",'BASE LIQUIDACION REDEBAN 2025'!$B$4,IF(AD231="TIPO IV",'BASE LIQUIDACION REDEBAN 2025'!$B$5,IF(AE231="AEREO",'BASE LIQUIDACION REDEBAN 2025'!$B$6,'BASE LIQUIDACION REDEBAN 2025'!$B$5)))))</f>
        <v>75096.394270399993</v>
      </c>
      <c r="AJ231" s="168">
        <f t="shared" si="4"/>
        <v>75096.394270399993</v>
      </c>
    </row>
    <row r="232" spans="1:36" s="156" customFormat="1" ht="13.9">
      <c r="A232" s="137" t="s">
        <v>76</v>
      </c>
      <c r="B232" s="155" t="str">
        <f>VLOOKUP(A232,'CENTRO DE COSTOS'!A:D,4,FALSE)</f>
        <v>DIEGO FERNANDO HENAO CARDONA</v>
      </c>
      <c r="C232" s="155" t="str">
        <f>VLOOKUP(A232,'CENTRO DE COSTOS'!A:D,2,FALSE)</f>
        <v>0004-0003</v>
      </c>
      <c r="D232" s="136">
        <v>76001</v>
      </c>
      <c r="E232" s="136" t="s">
        <v>16543</v>
      </c>
      <c r="F232" s="165" t="s">
        <v>16544</v>
      </c>
      <c r="G232" s="157">
        <v>45832</v>
      </c>
      <c r="H232" s="142">
        <v>45835</v>
      </c>
      <c r="I232" s="157">
        <v>45832</v>
      </c>
      <c r="J232" s="157">
        <v>45835</v>
      </c>
      <c r="K232" s="157">
        <v>45835</v>
      </c>
      <c r="L232" s="138" t="s">
        <v>230</v>
      </c>
      <c r="M232" s="137" t="s">
        <v>76</v>
      </c>
      <c r="N232" s="138" t="s">
        <v>16545</v>
      </c>
      <c r="O232" s="138">
        <v>12607461</v>
      </c>
      <c r="P232" s="140" t="s">
        <v>165</v>
      </c>
      <c r="Q232" s="146" t="s">
        <v>166</v>
      </c>
      <c r="R232" s="159" t="s">
        <v>167</v>
      </c>
      <c r="S232" s="137">
        <v>9999</v>
      </c>
      <c r="T232" s="166" t="s">
        <v>15378</v>
      </c>
      <c r="U232" s="145" t="s">
        <v>169</v>
      </c>
      <c r="V232" s="137" t="s">
        <v>16546</v>
      </c>
      <c r="W232" s="136" t="s">
        <v>219</v>
      </c>
      <c r="X232" s="136" t="s">
        <v>16547</v>
      </c>
      <c r="Y232" s="160">
        <v>1254386</v>
      </c>
      <c r="Z232" s="136" t="s">
        <v>173</v>
      </c>
      <c r="AA232" s="136" t="s">
        <v>16548</v>
      </c>
      <c r="AB232" s="136" t="s">
        <v>173</v>
      </c>
      <c r="AC232" s="136" t="s">
        <v>15381</v>
      </c>
      <c r="AD232" s="137" t="s">
        <v>25</v>
      </c>
      <c r="AE232" s="143" t="s">
        <v>189</v>
      </c>
      <c r="AF232" s="143" t="s">
        <v>177</v>
      </c>
      <c r="AG232" s="136">
        <v>4225</v>
      </c>
      <c r="AH232" s="136">
        <v>1</v>
      </c>
      <c r="AI232" s="167">
        <f>IF(AD232="TIPO I",'BASE LIQUIDACION REDEBAN 2025'!$B$2,IF(AD232="TIPO II",'BASE LIQUIDACION REDEBAN 2025'!$B$3,IF(AD232="TIPO III",'BASE LIQUIDACION REDEBAN 2025'!$B$4,IF(AD232="TIPO IV",'BASE LIQUIDACION REDEBAN 2025'!$B$5,IF(AE232="AEREO",'BASE LIQUIDACION REDEBAN 2025'!$B$6,'BASE LIQUIDACION REDEBAN 2025'!$B$5)))))</f>
        <v>75096.394270399993</v>
      </c>
      <c r="AJ232" s="168">
        <f t="shared" si="4"/>
        <v>75096.394270399993</v>
      </c>
    </row>
    <row r="233" spans="1:36" s="156" customFormat="1" ht="13.9">
      <c r="A233" s="137" t="s">
        <v>68</v>
      </c>
      <c r="B233" s="155" t="str">
        <f>VLOOKUP(A233,'CENTRO DE COSTOS'!A:D,4,FALSE)</f>
        <v>WILLIAM ASDRUBAL ROZO ROZO</v>
      </c>
      <c r="C233" s="155" t="str">
        <f>VLOOKUP(A233,'CENTRO DE COSTOS'!A:D,2,FALSE)</f>
        <v>0004-0004</v>
      </c>
      <c r="D233" s="136">
        <v>11001</v>
      </c>
      <c r="E233" s="136" t="s">
        <v>16549</v>
      </c>
      <c r="F233" s="165" t="s">
        <v>16550</v>
      </c>
      <c r="G233" s="157">
        <v>45832</v>
      </c>
      <c r="H233" s="142">
        <v>45835</v>
      </c>
      <c r="I233" s="157">
        <v>45832</v>
      </c>
      <c r="J233" s="157">
        <v>45835</v>
      </c>
      <c r="K233" s="157">
        <v>45835</v>
      </c>
      <c r="L233" s="138" t="s">
        <v>298</v>
      </c>
      <c r="M233" s="137" t="s">
        <v>68</v>
      </c>
      <c r="N233" s="138" t="s">
        <v>16551</v>
      </c>
      <c r="O233" s="138">
        <v>55563738</v>
      </c>
      <c r="P233" s="140" t="s">
        <v>165</v>
      </c>
      <c r="Q233" s="146" t="s">
        <v>166</v>
      </c>
      <c r="R233" s="159" t="s">
        <v>167</v>
      </c>
      <c r="S233" s="137">
        <v>9999</v>
      </c>
      <c r="T233" s="166" t="s">
        <v>15378</v>
      </c>
      <c r="U233" s="145" t="s">
        <v>169</v>
      </c>
      <c r="V233" s="137" t="s">
        <v>16552</v>
      </c>
      <c r="W233" s="136" t="s">
        <v>778</v>
      </c>
      <c r="X233" s="136" t="s">
        <v>16553</v>
      </c>
      <c r="Y233" s="160">
        <v>1235402</v>
      </c>
      <c r="Z233" s="136">
        <v>1227977</v>
      </c>
      <c r="AA233" s="136" t="s">
        <v>16554</v>
      </c>
      <c r="AB233" s="136" t="s">
        <v>173</v>
      </c>
      <c r="AC233" s="136" t="s">
        <v>15381</v>
      </c>
      <c r="AD233" s="137" t="s">
        <v>25</v>
      </c>
      <c r="AE233" s="143" t="s">
        <v>189</v>
      </c>
      <c r="AF233" s="143" t="s">
        <v>177</v>
      </c>
      <c r="AG233" s="136">
        <v>584</v>
      </c>
      <c r="AH233" s="136">
        <v>1</v>
      </c>
      <c r="AI233" s="167">
        <f>IF(AD233="TIPO I",'BASE LIQUIDACION REDEBAN 2025'!$B$2,IF(AD233="TIPO II",'BASE LIQUIDACION REDEBAN 2025'!$B$3,IF(AD233="TIPO III",'BASE LIQUIDACION REDEBAN 2025'!$B$4,IF(AD233="TIPO IV",'BASE LIQUIDACION REDEBAN 2025'!$B$5,IF(AE233="AEREO",'BASE LIQUIDACION REDEBAN 2025'!$B$6,'BASE LIQUIDACION REDEBAN 2025'!$B$5)))))</f>
        <v>75096.394270399993</v>
      </c>
      <c r="AJ233" s="168">
        <f t="shared" si="4"/>
        <v>75096.394270399993</v>
      </c>
    </row>
    <row r="234" spans="1:36" s="156" customFormat="1" ht="13.9">
      <c r="A234" s="137" t="s">
        <v>68</v>
      </c>
      <c r="B234" s="155" t="str">
        <f>VLOOKUP(A234,'CENTRO DE COSTOS'!A:D,4,FALSE)</f>
        <v>WILLIAM ASDRUBAL ROZO ROZO</v>
      </c>
      <c r="C234" s="155" t="str">
        <f>VLOOKUP(A234,'CENTRO DE COSTOS'!A:D,2,FALSE)</f>
        <v>0004-0004</v>
      </c>
      <c r="D234" s="136">
        <v>11001</v>
      </c>
      <c r="E234" s="136" t="s">
        <v>16555</v>
      </c>
      <c r="F234" s="165" t="s">
        <v>16556</v>
      </c>
      <c r="G234" s="157">
        <v>45832</v>
      </c>
      <c r="H234" s="142">
        <v>45835</v>
      </c>
      <c r="I234" s="157">
        <v>45832</v>
      </c>
      <c r="J234" s="157">
        <v>45835</v>
      </c>
      <c r="K234" s="157">
        <v>45835</v>
      </c>
      <c r="L234" s="138" t="s">
        <v>298</v>
      </c>
      <c r="M234" s="137" t="s">
        <v>68</v>
      </c>
      <c r="N234" s="138" t="s">
        <v>16557</v>
      </c>
      <c r="O234" s="138">
        <v>41616798</v>
      </c>
      <c r="P234" s="140" t="s">
        <v>165</v>
      </c>
      <c r="Q234" s="146" t="s">
        <v>166</v>
      </c>
      <c r="R234" s="159" t="s">
        <v>167</v>
      </c>
      <c r="S234" s="137">
        <v>9999</v>
      </c>
      <c r="T234" s="166" t="s">
        <v>15378</v>
      </c>
      <c r="U234" s="145" t="s">
        <v>15697</v>
      </c>
      <c r="V234" s="137" t="s">
        <v>16558</v>
      </c>
      <c r="W234" s="136" t="s">
        <v>595</v>
      </c>
      <c r="X234" s="136" t="s">
        <v>16559</v>
      </c>
      <c r="Y234" s="160" t="s">
        <v>173</v>
      </c>
      <c r="Z234" s="136" t="s">
        <v>173</v>
      </c>
      <c r="AA234" s="136" t="s">
        <v>173</v>
      </c>
      <c r="AB234" s="136" t="s">
        <v>173</v>
      </c>
      <c r="AC234" s="136" t="s">
        <v>173</v>
      </c>
      <c r="AD234" s="137" t="s">
        <v>25</v>
      </c>
      <c r="AE234" s="143" t="s">
        <v>189</v>
      </c>
      <c r="AF234" s="143" t="s">
        <v>177</v>
      </c>
      <c r="AG234" s="136">
        <v>7394</v>
      </c>
      <c r="AH234" s="136">
        <v>1</v>
      </c>
      <c r="AI234" s="167">
        <f>IF(AD234="TIPO I",'BASE LIQUIDACION REDEBAN 2025'!$B$2,IF(AD234="TIPO II",'BASE LIQUIDACION REDEBAN 2025'!$B$3,IF(AD234="TIPO III",'BASE LIQUIDACION REDEBAN 2025'!$B$4,IF(AD234="TIPO IV",'BASE LIQUIDACION REDEBAN 2025'!$B$5,IF(AE234="AEREO",'BASE LIQUIDACION REDEBAN 2025'!$B$6,'BASE LIQUIDACION REDEBAN 2025'!$B$5)))))</f>
        <v>75096.394270399993</v>
      </c>
      <c r="AJ234" s="168">
        <f t="shared" si="4"/>
        <v>75096.394270399993</v>
      </c>
    </row>
    <row r="235" spans="1:36" s="156" customFormat="1" ht="13.9">
      <c r="A235" s="137" t="s">
        <v>68</v>
      </c>
      <c r="B235" s="155" t="str">
        <f>VLOOKUP(A235,'CENTRO DE COSTOS'!A:D,4,FALSE)</f>
        <v>WILLIAM ASDRUBAL ROZO ROZO</v>
      </c>
      <c r="C235" s="155" t="str">
        <f>VLOOKUP(A235,'CENTRO DE COSTOS'!A:D,2,FALSE)</f>
        <v>0004-0004</v>
      </c>
      <c r="D235" s="136">
        <v>11001</v>
      </c>
      <c r="E235" s="136" t="s">
        <v>16560</v>
      </c>
      <c r="F235" s="165" t="s">
        <v>16561</v>
      </c>
      <c r="G235" s="157">
        <v>45832</v>
      </c>
      <c r="H235" s="142">
        <v>45835</v>
      </c>
      <c r="I235" s="157">
        <v>45832</v>
      </c>
      <c r="J235" s="157">
        <v>45835</v>
      </c>
      <c r="K235" s="157">
        <v>45835</v>
      </c>
      <c r="L235" s="138" t="s">
        <v>298</v>
      </c>
      <c r="M235" s="137" t="s">
        <v>68</v>
      </c>
      <c r="N235" s="138" t="s">
        <v>16562</v>
      </c>
      <c r="O235" s="138">
        <v>24129009</v>
      </c>
      <c r="P235" s="140" t="s">
        <v>165</v>
      </c>
      <c r="Q235" s="146" t="s">
        <v>166</v>
      </c>
      <c r="R235" s="159" t="s">
        <v>167</v>
      </c>
      <c r="S235" s="137">
        <v>9999</v>
      </c>
      <c r="T235" s="166" t="s">
        <v>15378</v>
      </c>
      <c r="U235" s="145" t="s">
        <v>169</v>
      </c>
      <c r="V235" s="137" t="s">
        <v>16563</v>
      </c>
      <c r="W235" s="136" t="s">
        <v>595</v>
      </c>
      <c r="X235" s="136" t="s">
        <v>16564</v>
      </c>
      <c r="Y235" s="160">
        <v>247371</v>
      </c>
      <c r="Z235" s="136" t="s">
        <v>173</v>
      </c>
      <c r="AA235" s="136">
        <v>900224</v>
      </c>
      <c r="AB235" s="136" t="s">
        <v>173</v>
      </c>
      <c r="AC235" s="136" t="s">
        <v>15381</v>
      </c>
      <c r="AD235" s="137" t="s">
        <v>25</v>
      </c>
      <c r="AE235" s="143" t="s">
        <v>189</v>
      </c>
      <c r="AF235" s="143" t="s">
        <v>177</v>
      </c>
      <c r="AG235" s="136">
        <v>9273</v>
      </c>
      <c r="AH235" s="136">
        <v>1</v>
      </c>
      <c r="AI235" s="167">
        <f>IF(AD235="TIPO I",'BASE LIQUIDACION REDEBAN 2025'!$B$2,IF(AD235="TIPO II",'BASE LIQUIDACION REDEBAN 2025'!$B$3,IF(AD235="TIPO III",'BASE LIQUIDACION REDEBAN 2025'!$B$4,IF(AD235="TIPO IV",'BASE LIQUIDACION REDEBAN 2025'!$B$5,IF(AE235="AEREO",'BASE LIQUIDACION REDEBAN 2025'!$B$6,'BASE LIQUIDACION REDEBAN 2025'!$B$5)))))</f>
        <v>75096.394270399993</v>
      </c>
      <c r="AJ235" s="168">
        <f t="shared" si="4"/>
        <v>75096.394270399993</v>
      </c>
    </row>
    <row r="236" spans="1:36" s="156" customFormat="1" ht="13.9">
      <c r="A236" s="137" t="s">
        <v>98</v>
      </c>
      <c r="B236" s="155" t="str">
        <f>VLOOKUP(A236,'CENTRO DE COSTOS'!A:D,4,FALSE)</f>
        <v>MIGUEL JULIÁN HERNÁNDEZ GUARÍN</v>
      </c>
      <c r="C236" s="155" t="str">
        <f>VLOOKUP(A236,'CENTRO DE COSTOS'!A:D,2,FALSE)</f>
        <v>0004-0008</v>
      </c>
      <c r="D236" s="136">
        <v>15104</v>
      </c>
      <c r="E236" s="136" t="s">
        <v>16565</v>
      </c>
      <c r="F236" s="165" t="s">
        <v>16566</v>
      </c>
      <c r="G236" s="157">
        <v>45832</v>
      </c>
      <c r="H236" s="142">
        <v>45835</v>
      </c>
      <c r="I236" s="157">
        <v>45832</v>
      </c>
      <c r="J236" s="157">
        <v>45834</v>
      </c>
      <c r="K236" s="157">
        <v>45834</v>
      </c>
      <c r="L236" s="138" t="s">
        <v>371</v>
      </c>
      <c r="M236" s="137" t="s">
        <v>371</v>
      </c>
      <c r="N236" s="138" t="s">
        <v>16567</v>
      </c>
      <c r="O236" s="138">
        <v>21217922</v>
      </c>
      <c r="P236" s="140" t="s">
        <v>165</v>
      </c>
      <c r="Q236" s="146" t="s">
        <v>166</v>
      </c>
      <c r="R236" s="159" t="s">
        <v>167</v>
      </c>
      <c r="S236" s="137">
        <v>9999</v>
      </c>
      <c r="T236" s="166" t="s">
        <v>15378</v>
      </c>
      <c r="U236" s="145" t="s">
        <v>169</v>
      </c>
      <c r="V236" s="137" t="s">
        <v>16568</v>
      </c>
      <c r="W236" s="136" t="s">
        <v>375</v>
      </c>
      <c r="X236" s="136" t="s">
        <v>16569</v>
      </c>
      <c r="Y236" s="160">
        <v>1235492</v>
      </c>
      <c r="Z236" s="136" t="s">
        <v>173</v>
      </c>
      <c r="AA236" s="136" t="s">
        <v>16570</v>
      </c>
      <c r="AB236" s="136" t="s">
        <v>173</v>
      </c>
      <c r="AC236" s="136" t="s">
        <v>15381</v>
      </c>
      <c r="AD236" s="137" t="s">
        <v>28</v>
      </c>
      <c r="AE236" s="143" t="s">
        <v>189</v>
      </c>
      <c r="AF236" s="143" t="s">
        <v>177</v>
      </c>
      <c r="AG236" s="136">
        <v>8763</v>
      </c>
      <c r="AH236" s="136">
        <v>1</v>
      </c>
      <c r="AI236" s="167">
        <f>IF(AD236="TIPO I",'BASE LIQUIDACION REDEBAN 2025'!$B$2,IF(AD236="TIPO II",'BASE LIQUIDACION REDEBAN 2025'!$B$3,IF(AD236="TIPO III",'BASE LIQUIDACION REDEBAN 2025'!$B$4,IF(AD236="TIPO IV",'BASE LIQUIDACION REDEBAN 2025'!$B$5,IF(AE236="AEREO",'BASE LIQUIDACION REDEBAN 2025'!$B$6,'BASE LIQUIDACION REDEBAN 2025'!$B$5)))))</f>
        <v>163813.69572160003</v>
      </c>
      <c r="AJ236" s="168">
        <f t="shared" si="4"/>
        <v>163813.69572160003</v>
      </c>
    </row>
    <row r="237" spans="1:36" s="156" customFormat="1" ht="13.9">
      <c r="A237" s="137" t="s">
        <v>68</v>
      </c>
      <c r="B237" s="155" t="str">
        <f>VLOOKUP(A237,'CENTRO DE COSTOS'!A:D,4,FALSE)</f>
        <v>WILLIAM ASDRUBAL ROZO ROZO</v>
      </c>
      <c r="C237" s="155" t="str">
        <f>VLOOKUP(A237,'CENTRO DE COSTOS'!A:D,2,FALSE)</f>
        <v>0004-0004</v>
      </c>
      <c r="D237" s="136">
        <v>11001</v>
      </c>
      <c r="E237" s="136" t="s">
        <v>16571</v>
      </c>
      <c r="F237" s="165" t="s">
        <v>16572</v>
      </c>
      <c r="G237" s="157">
        <v>45833</v>
      </c>
      <c r="H237" s="142">
        <v>45839</v>
      </c>
      <c r="I237" s="157">
        <v>45833</v>
      </c>
      <c r="J237" s="157">
        <v>45835</v>
      </c>
      <c r="K237" s="157">
        <v>45835</v>
      </c>
      <c r="L237" s="138" t="s">
        <v>298</v>
      </c>
      <c r="M237" s="137" t="s">
        <v>68</v>
      </c>
      <c r="N237" s="138" t="s">
        <v>16573</v>
      </c>
      <c r="O237" s="138">
        <v>89253591</v>
      </c>
      <c r="P237" s="140" t="s">
        <v>165</v>
      </c>
      <c r="Q237" s="146" t="s">
        <v>166</v>
      </c>
      <c r="R237" s="159" t="s">
        <v>167</v>
      </c>
      <c r="S237" s="137">
        <v>9999</v>
      </c>
      <c r="T237" s="166" t="s">
        <v>15378</v>
      </c>
      <c r="U237" s="145" t="s">
        <v>169</v>
      </c>
      <c r="V237" s="137" t="s">
        <v>16574</v>
      </c>
      <c r="W237" s="136" t="s">
        <v>3413</v>
      </c>
      <c r="X237" s="136" t="s">
        <v>16575</v>
      </c>
      <c r="Y237" s="160">
        <v>706954</v>
      </c>
      <c r="Z237" s="136" t="s">
        <v>173</v>
      </c>
      <c r="AA237" s="136">
        <v>750825</v>
      </c>
      <c r="AB237" s="136" t="s">
        <v>173</v>
      </c>
      <c r="AC237" s="136" t="s">
        <v>15381</v>
      </c>
      <c r="AD237" s="137" t="s">
        <v>25</v>
      </c>
      <c r="AE237" s="143" t="s">
        <v>189</v>
      </c>
      <c r="AF237" s="143" t="s">
        <v>177</v>
      </c>
      <c r="AG237" s="136">
        <v>8432</v>
      </c>
      <c r="AH237" s="136">
        <v>1</v>
      </c>
      <c r="AI237" s="167">
        <f>IF(AD237="TIPO I",'BASE LIQUIDACION REDEBAN 2025'!$B$2,IF(AD237="TIPO II",'BASE LIQUIDACION REDEBAN 2025'!$B$3,IF(AD237="TIPO III",'BASE LIQUIDACION REDEBAN 2025'!$B$4,IF(AD237="TIPO IV",'BASE LIQUIDACION REDEBAN 2025'!$B$5,IF(AE237="AEREO",'BASE LIQUIDACION REDEBAN 2025'!$B$6,'BASE LIQUIDACION REDEBAN 2025'!$B$5)))))</f>
        <v>75096.394270399993</v>
      </c>
      <c r="AJ237" s="168">
        <f t="shared" si="4"/>
        <v>75096.394270399993</v>
      </c>
    </row>
    <row r="238" spans="1:36">
      <c r="AJ238" s="161">
        <f>SUM(AJ2:AJ237)</f>
        <v>40577199.495214738</v>
      </c>
    </row>
  </sheetData>
  <conditionalFormatting sqref="O2:O237">
    <cfRule type="duplicateValues" dxfId="4" priority="1"/>
    <cfRule type="duplicateValues" dxfId="3" priority="2"/>
    <cfRule type="duplicateValues" dxfId="2" priority="3"/>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32F4E96A-6A47-4E6F-B334-0986D196B5B6}">
          <x14:formula1>
            <xm:f>'\\btasdata01\Gerencia de Medios de Acceso 1\CB BANCOLOMBIA\LINEA COMUNICACIONES\LISTAS DE CHEQUEO\2018\Enero\[LISTA CHEQUEO 30012018  REDEBAN.xlsx]Listas'!#REF!</xm:f>
          </x14:formula1>
          <xm:sqref>P1:AB1 AG1</xm:sqref>
        </x14:dataValidation>
      </x14:dataValidations>
    </ext>
  </extLs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65BF9-E8FD-4B3B-A11E-DE69B4623103}">
  <sheetPr>
    <tabColor rgb="FFCCFF66"/>
  </sheetPr>
  <dimension ref="A1:AU310"/>
  <sheetViews>
    <sheetView zoomScaleNormal="100" workbookViewId="0">
      <pane ySplit="1" topLeftCell="AI301" activePane="bottomLeft" state="frozen"/>
      <selection pane="bottomLeft" activeCell="AO310" sqref="AO310"/>
    </sheetView>
  </sheetViews>
  <sheetFormatPr defaultColWidth="11.42578125" defaultRowHeight="14.45"/>
  <cols>
    <col min="1" max="1" width="15.7109375" style="86" bestFit="1" customWidth="1"/>
    <col min="2" max="2" width="15.7109375" style="54" bestFit="1" customWidth="1"/>
    <col min="3" max="3" width="15.7109375" style="54" customWidth="1"/>
    <col min="4" max="4" width="11.140625" style="86" bestFit="1" customWidth="1"/>
    <col min="5" max="5" width="11.140625" style="86" customWidth="1"/>
    <col min="6" max="10" width="11.42578125" style="86"/>
    <col min="11" max="11" width="11.42578125" style="54"/>
    <col min="12" max="13" width="11.42578125" style="86"/>
    <col min="14" max="14" width="15" style="86" bestFit="1" customWidth="1"/>
    <col min="15" max="15" width="17.28515625" style="86" customWidth="1"/>
    <col min="16" max="36" width="11.42578125" style="86" customWidth="1"/>
    <col min="37" max="38" width="12.5703125" style="86" customWidth="1"/>
    <col min="39" max="39" width="11.42578125" style="86"/>
    <col min="40" max="40" width="11.85546875" style="86" bestFit="1" customWidth="1"/>
    <col min="41" max="41" width="17.28515625" style="86" customWidth="1"/>
    <col min="42" max="42" width="11.42578125" style="86"/>
    <col min="43" max="43" width="15.5703125" style="86" bestFit="1" customWidth="1"/>
    <col min="44" max="44" width="12" style="86" bestFit="1" customWidth="1"/>
    <col min="45" max="16384" width="11.42578125" style="86"/>
  </cols>
  <sheetData>
    <row r="1" spans="1:47" s="85" customFormat="1" ht="92.45">
      <c r="A1" s="98" t="s">
        <v>118</v>
      </c>
      <c r="B1" s="99" t="s">
        <v>59</v>
      </c>
      <c r="C1" s="99" t="s">
        <v>106</v>
      </c>
      <c r="D1" s="99" t="s">
        <v>3136</v>
      </c>
      <c r="E1" s="99" t="s">
        <v>15350</v>
      </c>
      <c r="F1" s="99" t="s">
        <v>3137</v>
      </c>
      <c r="G1" s="99" t="s">
        <v>15342</v>
      </c>
      <c r="H1" s="99" t="s">
        <v>3139</v>
      </c>
      <c r="I1" s="99" t="s">
        <v>3140</v>
      </c>
      <c r="J1" s="99" t="s">
        <v>15343</v>
      </c>
      <c r="K1" s="99" t="s">
        <v>3142</v>
      </c>
      <c r="L1" s="98" t="s">
        <v>120</v>
      </c>
      <c r="M1" s="98" t="s">
        <v>121</v>
      </c>
      <c r="N1" s="98" t="s">
        <v>3143</v>
      </c>
      <c r="O1" s="98" t="s">
        <v>3144</v>
      </c>
      <c r="P1" s="100" t="s">
        <v>3145</v>
      </c>
      <c r="Q1" s="101" t="s">
        <v>3146</v>
      </c>
      <c r="R1" s="101" t="s">
        <v>15344</v>
      </c>
      <c r="S1" s="98" t="s">
        <v>3147</v>
      </c>
      <c r="T1" s="98" t="s">
        <v>3148</v>
      </c>
      <c r="U1" s="102" t="s">
        <v>15345</v>
      </c>
      <c r="V1" s="102" t="s">
        <v>3151</v>
      </c>
      <c r="W1" s="102" t="s">
        <v>3152</v>
      </c>
      <c r="X1" s="102" t="s">
        <v>3153</v>
      </c>
      <c r="Y1" s="98" t="s">
        <v>3154</v>
      </c>
      <c r="Z1" s="98" t="s">
        <v>3155</v>
      </c>
      <c r="AA1" s="98" t="s">
        <v>3156</v>
      </c>
      <c r="AB1" s="98" t="s">
        <v>3157</v>
      </c>
      <c r="AC1" s="98" t="s">
        <v>15346</v>
      </c>
      <c r="AD1" s="98" t="s">
        <v>15347</v>
      </c>
      <c r="AE1" s="98" t="s">
        <v>3160</v>
      </c>
      <c r="AF1" s="98" t="s">
        <v>3161</v>
      </c>
      <c r="AG1" s="98" t="s">
        <v>15348</v>
      </c>
      <c r="AH1" s="98" t="s">
        <v>3162</v>
      </c>
      <c r="AI1" s="98" t="s">
        <v>15349</v>
      </c>
      <c r="AJ1" s="98" t="s">
        <v>3164</v>
      </c>
      <c r="AK1" s="98" t="s">
        <v>3165</v>
      </c>
      <c r="AL1" s="98" t="s">
        <v>3166</v>
      </c>
      <c r="AM1" s="94" t="s">
        <v>149</v>
      </c>
      <c r="AN1" s="94" t="s">
        <v>3167</v>
      </c>
      <c r="AO1" s="94" t="s">
        <v>151</v>
      </c>
      <c r="AP1" s="84" t="s">
        <v>154</v>
      </c>
      <c r="AQ1" s="84" t="s">
        <v>155</v>
      </c>
      <c r="AR1" s="84" t="s">
        <v>156</v>
      </c>
      <c r="AS1" s="84" t="s">
        <v>157</v>
      </c>
      <c r="AT1" s="84" t="s">
        <v>158</v>
      </c>
      <c r="AU1" s="84" t="s">
        <v>3168</v>
      </c>
    </row>
    <row r="2" spans="1:47" s="85" customFormat="1" ht="13.15">
      <c r="A2" s="171" t="s">
        <v>68</v>
      </c>
      <c r="B2" s="96" t="str">
        <f>VLOOKUP(A2,'CENTRO DE COSTOS'!A:D,4,FALSE)</f>
        <v>WILLIAM ASDRUBAL ROZO ROZO</v>
      </c>
      <c r="C2" s="96" t="str">
        <f>VLOOKUP(A2,'CENTRO DE COSTOS'!A:D,2,FALSE)</f>
        <v>0004-0004</v>
      </c>
      <c r="D2" s="171">
        <v>25286</v>
      </c>
      <c r="E2" s="171">
        <v>5657292</v>
      </c>
      <c r="F2" s="171">
        <v>1912532</v>
      </c>
      <c r="G2" s="171">
        <v>16431470</v>
      </c>
      <c r="H2" s="171" t="s">
        <v>298</v>
      </c>
      <c r="I2" s="171" t="s">
        <v>1667</v>
      </c>
      <c r="J2" s="171" t="s">
        <v>16576</v>
      </c>
      <c r="K2" s="10" t="s">
        <v>167</v>
      </c>
      <c r="L2" s="171">
        <v>5657292</v>
      </c>
      <c r="M2" s="171" t="s">
        <v>16577</v>
      </c>
      <c r="N2" s="172">
        <v>45808.565972222219</v>
      </c>
      <c r="O2" s="172">
        <v>45811.576388888891</v>
      </c>
      <c r="P2" s="171" t="s">
        <v>3171</v>
      </c>
      <c r="Q2" s="171" t="s">
        <v>3172</v>
      </c>
      <c r="R2" s="171" t="s">
        <v>15378</v>
      </c>
      <c r="S2" s="171" t="s">
        <v>177</v>
      </c>
      <c r="T2" s="72" t="s">
        <v>16578</v>
      </c>
      <c r="U2" s="171" t="s">
        <v>3190</v>
      </c>
      <c r="V2" s="171" t="s">
        <v>3284</v>
      </c>
      <c r="W2" s="171" t="s">
        <v>3284</v>
      </c>
      <c r="X2" s="171" t="s">
        <v>3215</v>
      </c>
      <c r="Y2" s="171" t="s">
        <v>3615</v>
      </c>
      <c r="Z2" s="171">
        <v>0</v>
      </c>
      <c r="AA2" s="171">
        <v>0</v>
      </c>
      <c r="AB2" s="171">
        <v>0</v>
      </c>
      <c r="AC2" s="171">
        <v>0</v>
      </c>
      <c r="AD2" s="171" t="s">
        <v>16579</v>
      </c>
      <c r="AE2" s="171" t="s">
        <v>16580</v>
      </c>
      <c r="AF2" s="171" t="s">
        <v>16581</v>
      </c>
      <c r="AG2" s="171">
        <v>0</v>
      </c>
      <c r="AH2" s="171" t="s">
        <v>28</v>
      </c>
      <c r="AI2" s="171" t="s">
        <v>189</v>
      </c>
      <c r="AJ2" s="171">
        <v>1</v>
      </c>
      <c r="AK2" s="171">
        <v>0</v>
      </c>
      <c r="AL2" s="171" t="s">
        <v>595</v>
      </c>
      <c r="AM2" s="97">
        <f>IF(S2="SOPORTE_TELEFÓNICO",'BASE LIQUIDACION REDEBAN 2025'!$B$19,IF(S2="ENVÍO",'BASE LIQUIDACION REDEBAN 2025'!$C$2,IF(AH2="TIPO I",'BASE LIQUIDACION REDEBAN 2025'!$C$2,IF(AH2="TIPO II",'BASE LIQUIDACION REDEBAN 2025'!$C$3,IF(AH2="TIPO III",'BASE LIQUIDACION REDEBAN 2025'!$C$4,IF(AH2="TIPO IV",'BASE LIQUIDACION REDEBAN 2025'!$C$5,IF(AI2="AEREO",'BASE LIQUIDACION REDEBAN 2025'!$B$6,'BASE LIQUIDACION REDEBAN 2025'!$C$5)))))))</f>
        <v>144967.87232000002</v>
      </c>
      <c r="AN2" s="97">
        <f>IF(OR(S2="SOPORTE_TELEFÓNICO",S2="ENVÍO"),0,IF(AH2="TIPO I",'BASE LIQUIDACION REDEBAN 2025'!$B$10,IF(AH2="TIPO II",'BASE LIQUIDACION REDEBAN 2025'!$B$11,IF(AH2="TIPO III",'BASE LIQUIDACION REDEBAN 2025'!$B$12,'BASE LIQUIDACION REDEBAN 2025'!$B$13))))</f>
        <v>140395.6348884</v>
      </c>
      <c r="AO2" s="97">
        <f>IF(OR(S2="SOPORTE_TELEFÓNICO",S2="ENVÍO"),AM2,(AM2*AJ2+AN2*AK2))</f>
        <v>144967.87232000002</v>
      </c>
    </row>
    <row r="3" spans="1:47" s="85" customFormat="1" ht="13.15">
      <c r="A3" s="171" t="s">
        <v>68</v>
      </c>
      <c r="B3" s="96" t="str">
        <f>VLOOKUP(A3,'CENTRO DE COSTOS'!A:D,4,FALSE)</f>
        <v>WILLIAM ASDRUBAL ROZO ROZO</v>
      </c>
      <c r="C3" s="96" t="str">
        <f>VLOOKUP(A3,'CENTRO DE COSTOS'!A:D,2,FALSE)</f>
        <v>0004-0004</v>
      </c>
      <c r="D3" s="171">
        <v>11001</v>
      </c>
      <c r="E3" s="171">
        <v>5657302</v>
      </c>
      <c r="F3" s="171">
        <v>1912539</v>
      </c>
      <c r="G3" s="171">
        <v>43091438</v>
      </c>
      <c r="H3" s="171" t="s">
        <v>298</v>
      </c>
      <c r="I3" s="171" t="s">
        <v>68</v>
      </c>
      <c r="J3" s="171" t="s">
        <v>16582</v>
      </c>
      <c r="K3" s="10" t="s">
        <v>167</v>
      </c>
      <c r="L3" s="171">
        <v>5657302</v>
      </c>
      <c r="M3" s="171" t="s">
        <v>16583</v>
      </c>
      <c r="N3" s="172">
        <v>45808.576388888891</v>
      </c>
      <c r="O3" s="172">
        <v>45811.59097222222</v>
      </c>
      <c r="P3" s="171" t="s">
        <v>3171</v>
      </c>
      <c r="Q3" s="171" t="s">
        <v>3172</v>
      </c>
      <c r="R3" s="171" t="s">
        <v>15378</v>
      </c>
      <c r="S3" s="171" t="s">
        <v>177</v>
      </c>
      <c r="T3" s="72" t="s">
        <v>16584</v>
      </c>
      <c r="U3" s="171" t="s">
        <v>16585</v>
      </c>
      <c r="V3" s="171" t="s">
        <v>3176</v>
      </c>
      <c r="W3" s="171" t="s">
        <v>16586</v>
      </c>
      <c r="X3" s="171" t="s">
        <v>3185</v>
      </c>
      <c r="Y3" s="171">
        <v>0</v>
      </c>
      <c r="Z3" s="171">
        <v>0</v>
      </c>
      <c r="AA3" s="171">
        <v>0</v>
      </c>
      <c r="AB3" s="171">
        <v>0</v>
      </c>
      <c r="AC3" s="171">
        <v>0</v>
      </c>
      <c r="AD3" s="171" t="s">
        <v>16587</v>
      </c>
      <c r="AE3" s="171" t="s">
        <v>3180</v>
      </c>
      <c r="AF3" s="171" t="s">
        <v>3180</v>
      </c>
      <c r="AG3" s="171">
        <v>0</v>
      </c>
      <c r="AH3" s="171" t="s">
        <v>25</v>
      </c>
      <c r="AI3" s="171" t="s">
        <v>189</v>
      </c>
      <c r="AJ3" s="171">
        <v>1</v>
      </c>
      <c r="AK3" s="171">
        <v>0</v>
      </c>
      <c r="AL3" s="171" t="s">
        <v>595</v>
      </c>
      <c r="AM3" s="97">
        <f>IF(S3="SOPORTE_TELEFÓNICO",'BASE LIQUIDACION REDEBAN 2025'!$B$19,IF(S3="ENVÍO",'BASE LIQUIDACION REDEBAN 2025'!$C$2,IF(AH3="TIPO I",'BASE LIQUIDACION REDEBAN 2025'!$C$2,IF(AH3="TIPO II",'BASE LIQUIDACION REDEBAN 2025'!$C$3,IF(AH3="TIPO III",'BASE LIQUIDACION REDEBAN 2025'!$C$4,IF(AH3="TIPO IV",'BASE LIQUIDACION REDEBAN 2025'!$C$5,IF(AI3="AEREO",'BASE LIQUIDACION REDEBAN 2025'!$B$6,'BASE LIQUIDACION REDEBAN 2025'!$C$5)))))))</f>
        <v>65960.072302</v>
      </c>
      <c r="AN3" s="97">
        <f>IF(OR(S3="SOPORTE_TELEFÓNICO",S3="ENVÍO"),0,IF(AH3="TIPO I",'BASE LIQUIDACION REDEBAN 2025'!$B$10,IF(AH3="TIPO II",'BASE LIQUIDACION REDEBAN 2025'!$B$11,IF(AH3="TIPO III",'BASE LIQUIDACION REDEBAN 2025'!$B$12,'BASE LIQUIDACION REDEBAN 2025'!$B$13))))</f>
        <v>75096.394270399993</v>
      </c>
      <c r="AO3" s="97">
        <f t="shared" ref="AO3:AO66" si="0">IF(OR(S3="SOPORTE_TELEFÓNICO",S3="ENVÍO"),AM3,(AM3*AJ3+AN3*AK3))</f>
        <v>65960.072302</v>
      </c>
    </row>
    <row r="4" spans="1:47" s="85" customFormat="1" ht="13.15">
      <c r="A4" s="171" t="s">
        <v>86</v>
      </c>
      <c r="B4" s="96" t="str">
        <f>VLOOKUP(A4,'CENTRO DE COSTOS'!A:D,4,FALSE)</f>
        <v>KEVIN ALEXIS CORZO BUSTOS</v>
      </c>
      <c r="C4" s="96" t="str">
        <f>VLOOKUP(A4,'CENTRO DE COSTOS'!A:D,2,FALSE)</f>
        <v>0004-0007</v>
      </c>
      <c r="D4" s="171">
        <v>73168</v>
      </c>
      <c r="E4" s="171">
        <v>5656762</v>
      </c>
      <c r="F4" s="171">
        <v>1911921</v>
      </c>
      <c r="G4" s="171">
        <v>48315709</v>
      </c>
      <c r="H4" s="171" t="s">
        <v>870</v>
      </c>
      <c r="I4" s="171" t="s">
        <v>3526</v>
      </c>
      <c r="J4" s="171" t="s">
        <v>16588</v>
      </c>
      <c r="K4" s="10" t="s">
        <v>167</v>
      </c>
      <c r="L4" s="171">
        <v>5656762</v>
      </c>
      <c r="M4" s="171" t="s">
        <v>16589</v>
      </c>
      <c r="N4" s="172">
        <v>45807.688194444447</v>
      </c>
      <c r="O4" s="172">
        <v>45811.636111111111</v>
      </c>
      <c r="P4" s="171" t="s">
        <v>3171</v>
      </c>
      <c r="Q4" s="171" t="s">
        <v>3172</v>
      </c>
      <c r="R4" s="171" t="s">
        <v>15378</v>
      </c>
      <c r="S4" s="171" t="s">
        <v>177</v>
      </c>
      <c r="T4" s="72" t="s">
        <v>16590</v>
      </c>
      <c r="U4" s="171" t="s">
        <v>3190</v>
      </c>
      <c r="V4" s="171" t="s">
        <v>3197</v>
      </c>
      <c r="W4" s="171" t="s">
        <v>3424</v>
      </c>
      <c r="X4" s="171" t="s">
        <v>3215</v>
      </c>
      <c r="Y4" s="171">
        <v>0</v>
      </c>
      <c r="Z4" s="171" t="s">
        <v>3425</v>
      </c>
      <c r="AA4" s="171">
        <v>0</v>
      </c>
      <c r="AB4" s="171">
        <v>0</v>
      </c>
      <c r="AC4" s="171">
        <v>0</v>
      </c>
      <c r="AD4" s="171" t="s">
        <v>16591</v>
      </c>
      <c r="AE4" s="171" t="s">
        <v>16592</v>
      </c>
      <c r="AF4" s="171" t="s">
        <v>16593</v>
      </c>
      <c r="AG4" s="171">
        <v>0</v>
      </c>
      <c r="AH4" s="171" t="s">
        <v>30</v>
      </c>
      <c r="AI4" s="171" t="s">
        <v>189</v>
      </c>
      <c r="AJ4" s="171">
        <v>1</v>
      </c>
      <c r="AK4" s="171">
        <v>0</v>
      </c>
      <c r="AL4" s="171" t="s">
        <v>1099</v>
      </c>
      <c r="AM4" s="97">
        <f>IF(S4="SOPORTE_TELEFÓNICO",'BASE LIQUIDACION REDEBAN 2025'!$B$19,IF(S4="ENVÍO",'BASE LIQUIDACION REDEBAN 2025'!$C$2,IF(AH4="TIPO I",'BASE LIQUIDACION REDEBAN 2025'!$C$2,IF(AH4="TIPO II",'BASE LIQUIDACION REDEBAN 2025'!$C$3,IF(AH4="TIPO III",'BASE LIQUIDACION REDEBAN 2025'!$C$4,IF(AH4="TIPO IV",'BASE LIQUIDACION REDEBAN 2025'!$C$5,IF(AI4="AEREO",'BASE LIQUIDACION REDEBAN 2025'!$B$6,'BASE LIQUIDACION REDEBAN 2025'!$C$5)))))))</f>
        <v>275728.78077800001</v>
      </c>
      <c r="AN4" s="97">
        <f>IF(OR(S4="SOPORTE_TELEFÓNICO",S4="ENVÍO"),0,IF(AH4="TIPO I",'BASE LIQUIDACION REDEBAN 2025'!$B$10,IF(AH4="TIPO II",'BASE LIQUIDACION REDEBAN 2025'!$B$11,IF(AH4="TIPO III",'BASE LIQUIDACION REDEBAN 2025'!$B$12,'BASE LIQUIDACION REDEBAN 2025'!$B$13))))</f>
        <v>196536.5258152</v>
      </c>
      <c r="AO4" s="97">
        <f t="shared" si="0"/>
        <v>275728.78077800001</v>
      </c>
    </row>
    <row r="5" spans="1:47" s="85" customFormat="1" ht="13.15">
      <c r="A5" s="171" t="s">
        <v>99</v>
      </c>
      <c r="B5" s="96" t="str">
        <f>VLOOKUP(A5,'CENTRO DE COSTOS'!A:D,4,FALSE)</f>
        <v>JOSE MAURICIO HERNANDEZ ROJAS</v>
      </c>
      <c r="C5" s="96" t="str">
        <f>VLOOKUP(A5,'CENTRO DE COSTOS'!A:D,2,FALSE)</f>
        <v>0004-0001</v>
      </c>
      <c r="D5" s="171">
        <v>20001</v>
      </c>
      <c r="E5" s="171">
        <v>5658128</v>
      </c>
      <c r="F5" s="171">
        <v>1913062</v>
      </c>
      <c r="G5" s="171">
        <v>13341490</v>
      </c>
      <c r="H5" s="171" t="s">
        <v>269</v>
      </c>
      <c r="I5" s="171" t="s">
        <v>99</v>
      </c>
      <c r="J5" s="171" t="s">
        <v>16594</v>
      </c>
      <c r="K5" s="10" t="s">
        <v>167</v>
      </c>
      <c r="L5" s="171">
        <v>5658128</v>
      </c>
      <c r="M5" s="171" t="s">
        <v>16595</v>
      </c>
      <c r="N5" s="172">
        <v>45811.404861111114</v>
      </c>
      <c r="O5" s="172">
        <v>45811.645138888889</v>
      </c>
      <c r="P5" s="171" t="s">
        <v>3171</v>
      </c>
      <c r="Q5" s="171" t="s">
        <v>3172</v>
      </c>
      <c r="R5" s="171" t="s">
        <v>15378</v>
      </c>
      <c r="S5" s="171" t="s">
        <v>177</v>
      </c>
      <c r="T5" s="72" t="s">
        <v>16596</v>
      </c>
      <c r="U5" s="171" t="s">
        <v>3190</v>
      </c>
      <c r="V5" s="171" t="s">
        <v>3284</v>
      </c>
      <c r="W5" s="171" t="s">
        <v>3284</v>
      </c>
      <c r="X5" s="171" t="s">
        <v>3215</v>
      </c>
      <c r="Y5" s="171" t="s">
        <v>3267</v>
      </c>
      <c r="Z5" s="171" t="s">
        <v>3689</v>
      </c>
      <c r="AA5" s="171">
        <v>0</v>
      </c>
      <c r="AB5" s="171">
        <v>0</v>
      </c>
      <c r="AC5" s="171">
        <v>0</v>
      </c>
      <c r="AD5" s="171" t="s">
        <v>16597</v>
      </c>
      <c r="AE5" s="171" t="s">
        <v>16598</v>
      </c>
      <c r="AF5" s="171" t="s">
        <v>16599</v>
      </c>
      <c r="AG5" s="171">
        <v>0</v>
      </c>
      <c r="AH5" s="171" t="s">
        <v>25</v>
      </c>
      <c r="AI5" s="171" t="s">
        <v>189</v>
      </c>
      <c r="AJ5" s="171">
        <v>1</v>
      </c>
      <c r="AK5" s="171">
        <v>0</v>
      </c>
      <c r="AL5" s="171" t="s">
        <v>273</v>
      </c>
      <c r="AM5" s="97">
        <f>IF(S5="SOPORTE_TELEFÓNICO",'BASE LIQUIDACION REDEBAN 2025'!$B$19,IF(S5="ENVÍO",'BASE LIQUIDACION REDEBAN 2025'!$C$2,IF(AH5="TIPO I",'BASE LIQUIDACION REDEBAN 2025'!$C$2,IF(AH5="TIPO II",'BASE LIQUIDACION REDEBAN 2025'!$C$3,IF(AH5="TIPO III",'BASE LIQUIDACION REDEBAN 2025'!$C$4,IF(AH5="TIPO IV",'BASE LIQUIDACION REDEBAN 2025'!$C$5,IF(AI5="AEREO",'BASE LIQUIDACION REDEBAN 2025'!$B$6,'BASE LIQUIDACION REDEBAN 2025'!$C$5)))))))</f>
        <v>65960.072302</v>
      </c>
      <c r="AN5" s="97">
        <f>IF(OR(S5="SOPORTE_TELEFÓNICO",S5="ENVÍO"),0,IF(AH5="TIPO I",'BASE LIQUIDACION REDEBAN 2025'!$B$10,IF(AH5="TIPO II",'BASE LIQUIDACION REDEBAN 2025'!$B$11,IF(AH5="TIPO III",'BASE LIQUIDACION REDEBAN 2025'!$B$12,'BASE LIQUIDACION REDEBAN 2025'!$B$13))))</f>
        <v>75096.394270399993</v>
      </c>
      <c r="AO5" s="97">
        <f t="shared" si="0"/>
        <v>65960.072302</v>
      </c>
    </row>
    <row r="6" spans="1:47" s="85" customFormat="1" ht="13.15">
      <c r="A6" s="171" t="s">
        <v>76</v>
      </c>
      <c r="B6" s="96" t="str">
        <f>VLOOKUP(A6,'CENTRO DE COSTOS'!A:D,4,FALSE)</f>
        <v>DIEGO FERNANDO HENAO CARDONA</v>
      </c>
      <c r="C6" s="96" t="str">
        <f>VLOOKUP(A6,'CENTRO DE COSTOS'!A:D,2,FALSE)</f>
        <v>0004-0003</v>
      </c>
      <c r="D6" s="171">
        <v>76275</v>
      </c>
      <c r="E6" s="171">
        <v>5658402</v>
      </c>
      <c r="F6" s="171">
        <v>1913249</v>
      </c>
      <c r="G6" s="171">
        <v>21186630</v>
      </c>
      <c r="H6" s="171" t="s">
        <v>230</v>
      </c>
      <c r="I6" s="171" t="s">
        <v>2895</v>
      </c>
      <c r="J6" s="171" t="s">
        <v>16600</v>
      </c>
      <c r="K6" s="10" t="s">
        <v>167</v>
      </c>
      <c r="L6" s="171">
        <v>5658402</v>
      </c>
      <c r="M6" s="171" t="s">
        <v>16601</v>
      </c>
      <c r="N6" s="172">
        <v>45811.472916666666</v>
      </c>
      <c r="O6" s="172">
        <v>45811.652083333334</v>
      </c>
      <c r="P6" s="171" t="s">
        <v>3171</v>
      </c>
      <c r="Q6" s="171" t="s">
        <v>3172</v>
      </c>
      <c r="R6" s="171" t="s">
        <v>15378</v>
      </c>
      <c r="S6" s="171" t="s">
        <v>3188</v>
      </c>
      <c r="T6" s="72" t="s">
        <v>16602</v>
      </c>
      <c r="U6" s="171" t="s">
        <v>3175</v>
      </c>
      <c r="V6" s="171" t="s">
        <v>3260</v>
      </c>
      <c r="W6" s="171" t="s">
        <v>3261</v>
      </c>
      <c r="X6" s="171" t="s">
        <v>3174</v>
      </c>
      <c r="Y6" s="171">
        <v>0</v>
      </c>
      <c r="Z6" s="171">
        <v>0</v>
      </c>
      <c r="AA6" s="171">
        <v>0</v>
      </c>
      <c r="AB6" s="171">
        <v>0</v>
      </c>
      <c r="AC6" s="171">
        <v>0</v>
      </c>
      <c r="AD6" s="171">
        <v>0</v>
      </c>
      <c r="AE6" s="171" t="s">
        <v>3180</v>
      </c>
      <c r="AF6" s="171" t="s">
        <v>3180</v>
      </c>
      <c r="AG6" s="171">
        <v>0</v>
      </c>
      <c r="AH6" s="171" t="s">
        <v>28</v>
      </c>
      <c r="AI6" s="171" t="s">
        <v>189</v>
      </c>
      <c r="AJ6" s="171">
        <v>0</v>
      </c>
      <c r="AK6" s="171">
        <v>0</v>
      </c>
      <c r="AL6" s="171" t="s">
        <v>240</v>
      </c>
      <c r="AM6" s="97">
        <f>IF(S6="SOPORTE_TELEFÓNICO",'BASE LIQUIDACION REDEBAN 2025'!$B$19,IF(S6="ENVÍO",'BASE LIQUIDACION REDEBAN 2025'!$C$2,IF(AH6="TIPO I",'BASE LIQUIDACION REDEBAN 2025'!$C$2,IF(AH6="TIPO II",'BASE LIQUIDACION REDEBAN 2025'!$C$3,IF(AH6="TIPO III",'BASE LIQUIDACION REDEBAN 2025'!$C$4,IF(AH6="TIPO IV",'BASE LIQUIDACION REDEBAN 2025'!$C$5,IF(AI6="AEREO",'BASE LIQUIDACION REDEBAN 2025'!$B$6,'BASE LIQUIDACION REDEBAN 2025'!$C$5)))))))</f>
        <v>41241.0800752</v>
      </c>
      <c r="AN6" s="97">
        <f>IF(OR(S6="SOPORTE_TELEFÓNICO",S6="ENVÍO"),0,IF(AH6="TIPO I",'BASE LIQUIDACION REDEBAN 2025'!$B$10,IF(AH6="TIPO II",'BASE LIQUIDACION REDEBAN 2025'!$B$11,IF(AH6="TIPO III",'BASE LIQUIDACION REDEBAN 2025'!$B$12,'BASE LIQUIDACION REDEBAN 2025'!$B$13))))</f>
        <v>0</v>
      </c>
      <c r="AO6" s="97">
        <f t="shared" si="0"/>
        <v>41241.0800752</v>
      </c>
    </row>
    <row r="7" spans="1:47" s="85" customFormat="1" ht="13.15">
      <c r="A7" s="171" t="s">
        <v>98</v>
      </c>
      <c r="B7" s="96" t="str">
        <f>VLOOKUP(A7,'CENTRO DE COSTOS'!A:D,4,FALSE)</f>
        <v>MIGUEL JULIÁN HERNÁNDEZ GUARÍN</v>
      </c>
      <c r="C7" s="96" t="str">
        <f>VLOOKUP(A7,'CENTRO DE COSTOS'!A:D,2,FALSE)</f>
        <v>0004-0008</v>
      </c>
      <c r="D7" s="171">
        <v>15759</v>
      </c>
      <c r="E7" s="171">
        <v>5657306</v>
      </c>
      <c r="F7" s="171">
        <v>1912542</v>
      </c>
      <c r="G7" s="171">
        <v>15044423</v>
      </c>
      <c r="H7" s="171" t="s">
        <v>371</v>
      </c>
      <c r="I7" s="171" t="s">
        <v>372</v>
      </c>
      <c r="J7" s="171" t="s">
        <v>16603</v>
      </c>
      <c r="K7" s="10" t="s">
        <v>167</v>
      </c>
      <c r="L7" s="171">
        <v>5657306</v>
      </c>
      <c r="M7" s="171" t="s">
        <v>16604</v>
      </c>
      <c r="N7" s="172">
        <v>45808.578472222223</v>
      </c>
      <c r="O7" s="172">
        <v>45811.664583333331</v>
      </c>
      <c r="P7" s="171" t="s">
        <v>3171</v>
      </c>
      <c r="Q7" s="171" t="s">
        <v>3172</v>
      </c>
      <c r="R7" s="171" t="s">
        <v>15378</v>
      </c>
      <c r="S7" s="171" t="s">
        <v>177</v>
      </c>
      <c r="T7" s="72" t="s">
        <v>16605</v>
      </c>
      <c r="U7" s="171" t="s">
        <v>16585</v>
      </c>
      <c r="V7" s="171" t="s">
        <v>7267</v>
      </c>
      <c r="W7" s="171" t="s">
        <v>7268</v>
      </c>
      <c r="X7" s="171" t="s">
        <v>3185</v>
      </c>
      <c r="Y7" s="171">
        <v>0</v>
      </c>
      <c r="Z7" s="171">
        <v>0</v>
      </c>
      <c r="AA7" s="171">
        <v>0</v>
      </c>
      <c r="AB7" s="171">
        <v>0</v>
      </c>
      <c r="AC7" s="171">
        <v>0</v>
      </c>
      <c r="AD7" s="171" t="s">
        <v>16606</v>
      </c>
      <c r="AE7" s="171" t="s">
        <v>3180</v>
      </c>
      <c r="AF7" s="171" t="s">
        <v>3180</v>
      </c>
      <c r="AG7" s="171">
        <v>0</v>
      </c>
      <c r="AH7" s="171" t="s">
        <v>28</v>
      </c>
      <c r="AI7" s="171" t="s">
        <v>189</v>
      </c>
      <c r="AJ7" s="171">
        <v>1</v>
      </c>
      <c r="AK7" s="171">
        <v>0</v>
      </c>
      <c r="AL7" s="171" t="s">
        <v>967</v>
      </c>
      <c r="AM7" s="97">
        <f>IF(S7="SOPORTE_TELEFÓNICO",'BASE LIQUIDACION REDEBAN 2025'!$B$19,IF(S7="ENVÍO",'BASE LIQUIDACION REDEBAN 2025'!$C$2,IF(AH7="TIPO I",'BASE LIQUIDACION REDEBAN 2025'!$C$2,IF(AH7="TIPO II",'BASE LIQUIDACION REDEBAN 2025'!$C$3,IF(AH7="TIPO III",'BASE LIQUIDACION REDEBAN 2025'!$C$4,IF(AH7="TIPO IV",'BASE LIQUIDACION REDEBAN 2025'!$C$5,IF(AI7="AEREO",'BASE LIQUIDACION REDEBAN 2025'!$B$6,'BASE LIQUIDACION REDEBAN 2025'!$C$5)))))))</f>
        <v>144967.87232000002</v>
      </c>
      <c r="AN7" s="97">
        <f>IF(OR(S7="SOPORTE_TELEFÓNICO",S7="ENVÍO"),0,IF(AH7="TIPO I",'BASE LIQUIDACION REDEBAN 2025'!$B$10,IF(AH7="TIPO II",'BASE LIQUIDACION REDEBAN 2025'!$B$11,IF(AH7="TIPO III",'BASE LIQUIDACION REDEBAN 2025'!$B$12,'BASE LIQUIDACION REDEBAN 2025'!$B$13))))</f>
        <v>140395.6348884</v>
      </c>
      <c r="AO7" s="97">
        <f t="shared" si="0"/>
        <v>144967.87232000002</v>
      </c>
    </row>
    <row r="8" spans="1:47" s="85" customFormat="1" ht="13.15">
      <c r="A8" s="171" t="s">
        <v>68</v>
      </c>
      <c r="B8" s="96" t="str">
        <f>VLOOKUP(A8,'CENTRO DE COSTOS'!A:D,4,FALSE)</f>
        <v>WILLIAM ASDRUBAL ROZO ROZO</v>
      </c>
      <c r="C8" s="96" t="str">
        <f>VLOOKUP(A8,'CENTRO DE COSTOS'!A:D,2,FALSE)</f>
        <v>0004-0004</v>
      </c>
      <c r="D8" s="171">
        <v>25754</v>
      </c>
      <c r="E8" s="171">
        <v>5658096</v>
      </c>
      <c r="F8" s="171">
        <v>1913044</v>
      </c>
      <c r="G8" s="171">
        <v>18703116</v>
      </c>
      <c r="H8" s="171" t="s">
        <v>298</v>
      </c>
      <c r="I8" s="171" t="s">
        <v>457</v>
      </c>
      <c r="J8" s="171" t="s">
        <v>16607</v>
      </c>
      <c r="K8" s="10" t="s">
        <v>167</v>
      </c>
      <c r="L8" s="171">
        <v>5658096</v>
      </c>
      <c r="M8" s="171" t="s">
        <v>16608</v>
      </c>
      <c r="N8" s="172">
        <v>45811.397222222222</v>
      </c>
      <c r="O8" s="172">
        <v>45811.684027777781</v>
      </c>
      <c r="P8" s="171" t="s">
        <v>3171</v>
      </c>
      <c r="Q8" s="171" t="s">
        <v>3172</v>
      </c>
      <c r="R8" s="171" t="s">
        <v>15378</v>
      </c>
      <c r="S8" s="171" t="s">
        <v>177</v>
      </c>
      <c r="T8" s="72" t="s">
        <v>16609</v>
      </c>
      <c r="U8" s="171" t="s">
        <v>3190</v>
      </c>
      <c r="V8" s="171" t="s">
        <v>3202</v>
      </c>
      <c r="W8" s="171" t="s">
        <v>3203</v>
      </c>
      <c r="X8" s="171" t="s">
        <v>3174</v>
      </c>
      <c r="Y8" s="171">
        <v>0</v>
      </c>
      <c r="Z8" s="171">
        <v>0</v>
      </c>
      <c r="AA8" s="171">
        <v>0</v>
      </c>
      <c r="AB8" s="171">
        <v>0</v>
      </c>
      <c r="AC8" s="171" t="s">
        <v>8391</v>
      </c>
      <c r="AD8" s="171" t="s">
        <v>16610</v>
      </c>
      <c r="AE8" s="171" t="s">
        <v>3180</v>
      </c>
      <c r="AF8" s="171" t="s">
        <v>3180</v>
      </c>
      <c r="AG8" s="171">
        <v>8406</v>
      </c>
      <c r="AH8" s="171" t="s">
        <v>25</v>
      </c>
      <c r="AI8" s="171" t="s">
        <v>189</v>
      </c>
      <c r="AJ8" s="171">
        <v>1</v>
      </c>
      <c r="AK8" s="171">
        <v>0</v>
      </c>
      <c r="AL8" s="171" t="s">
        <v>435</v>
      </c>
      <c r="AM8" s="97">
        <f>IF(S8="SOPORTE_TELEFÓNICO",'BASE LIQUIDACION REDEBAN 2025'!$B$19,IF(S8="ENVÍO",'BASE LIQUIDACION REDEBAN 2025'!$C$2,IF(AH8="TIPO I",'BASE LIQUIDACION REDEBAN 2025'!$C$2,IF(AH8="TIPO II",'BASE LIQUIDACION REDEBAN 2025'!$C$3,IF(AH8="TIPO III",'BASE LIQUIDACION REDEBAN 2025'!$C$4,IF(AH8="TIPO IV",'BASE LIQUIDACION REDEBAN 2025'!$C$5,IF(AI8="AEREO",'BASE LIQUIDACION REDEBAN 2025'!$B$6,'BASE LIQUIDACION REDEBAN 2025'!$C$5)))))))</f>
        <v>65960.072302</v>
      </c>
      <c r="AN8" s="97">
        <f>IF(OR(S8="SOPORTE_TELEFÓNICO",S8="ENVÍO"),0,IF(AH8="TIPO I",'BASE LIQUIDACION REDEBAN 2025'!$B$10,IF(AH8="TIPO II",'BASE LIQUIDACION REDEBAN 2025'!$B$11,IF(AH8="TIPO III",'BASE LIQUIDACION REDEBAN 2025'!$B$12,'BASE LIQUIDACION REDEBAN 2025'!$B$13))))</f>
        <v>75096.394270399993</v>
      </c>
      <c r="AO8" s="97">
        <f t="shared" si="0"/>
        <v>65960.072302</v>
      </c>
    </row>
    <row r="9" spans="1:47" s="85" customFormat="1" ht="13.15">
      <c r="A9" s="171" t="s">
        <v>72</v>
      </c>
      <c r="B9" s="96" t="str">
        <f>VLOOKUP(A9,'CENTRO DE COSTOS'!A:D,4,FALSE)</f>
        <v>MIGUEL JULIÁN HERNÁNDEZ GUARÍN</v>
      </c>
      <c r="C9" s="96" t="str">
        <f>VLOOKUP(A9,'CENTRO DE COSTOS'!A:D,2,FALSE)</f>
        <v>0004-0008</v>
      </c>
      <c r="D9" s="171">
        <v>68276</v>
      </c>
      <c r="E9" s="171">
        <v>5658211</v>
      </c>
      <c r="F9" s="171">
        <v>1913117</v>
      </c>
      <c r="G9" s="171">
        <v>23501554</v>
      </c>
      <c r="H9" s="171" t="s">
        <v>180</v>
      </c>
      <c r="I9" s="171" t="s">
        <v>181</v>
      </c>
      <c r="J9" s="171" t="s">
        <v>16611</v>
      </c>
      <c r="K9" s="10" t="s">
        <v>167</v>
      </c>
      <c r="L9" s="171">
        <v>5658211</v>
      </c>
      <c r="M9" s="171" t="s">
        <v>16612</v>
      </c>
      <c r="N9" s="172">
        <v>45811.424305555556</v>
      </c>
      <c r="O9" s="172">
        <v>45812.377083333333</v>
      </c>
      <c r="P9" s="171" t="s">
        <v>3171</v>
      </c>
      <c r="Q9" s="171" t="s">
        <v>3172</v>
      </c>
      <c r="R9" s="171" t="s">
        <v>15378</v>
      </c>
      <c r="S9" s="171" t="s">
        <v>177</v>
      </c>
      <c r="T9" s="72" t="s">
        <v>16613</v>
      </c>
      <c r="U9" s="171" t="s">
        <v>16614</v>
      </c>
      <c r="V9" s="171" t="s">
        <v>3260</v>
      </c>
      <c r="W9" s="171" t="s">
        <v>16615</v>
      </c>
      <c r="X9" s="171" t="s">
        <v>3185</v>
      </c>
      <c r="Y9" s="171">
        <v>0</v>
      </c>
      <c r="Z9" s="171">
        <v>0</v>
      </c>
      <c r="AA9" s="171">
        <v>0</v>
      </c>
      <c r="AB9" s="171">
        <v>0</v>
      </c>
      <c r="AC9" s="171">
        <v>0</v>
      </c>
      <c r="AD9" s="171" t="s">
        <v>16616</v>
      </c>
      <c r="AE9" s="171">
        <v>0</v>
      </c>
      <c r="AF9" s="171">
        <v>0</v>
      </c>
      <c r="AG9" s="171">
        <v>0</v>
      </c>
      <c r="AH9" s="171" t="s">
        <v>25</v>
      </c>
      <c r="AI9" s="171" t="s">
        <v>189</v>
      </c>
      <c r="AJ9" s="171">
        <v>1</v>
      </c>
      <c r="AK9" s="171">
        <v>0</v>
      </c>
      <c r="AL9" s="171" t="s">
        <v>185</v>
      </c>
      <c r="AM9" s="97">
        <f>IF(S9="SOPORTE_TELEFÓNICO",'BASE LIQUIDACION REDEBAN 2025'!$B$19,IF(S9="ENVÍO",'BASE LIQUIDACION REDEBAN 2025'!$C$2,IF(AH9="TIPO I",'BASE LIQUIDACION REDEBAN 2025'!$C$2,IF(AH9="TIPO II",'BASE LIQUIDACION REDEBAN 2025'!$C$3,IF(AH9="TIPO III",'BASE LIQUIDACION REDEBAN 2025'!$C$4,IF(AH9="TIPO IV",'BASE LIQUIDACION REDEBAN 2025'!$C$5,IF(AI9="AEREO",'BASE LIQUIDACION REDEBAN 2025'!$B$6,'BASE LIQUIDACION REDEBAN 2025'!$C$5)))))))</f>
        <v>65960.072302</v>
      </c>
      <c r="AN9" s="97">
        <f>IF(OR(S9="SOPORTE_TELEFÓNICO",S9="ENVÍO"),0,IF(AH9="TIPO I",'BASE LIQUIDACION REDEBAN 2025'!$B$10,IF(AH9="TIPO II",'BASE LIQUIDACION REDEBAN 2025'!$B$11,IF(AH9="TIPO III",'BASE LIQUIDACION REDEBAN 2025'!$B$12,'BASE LIQUIDACION REDEBAN 2025'!$B$13))))</f>
        <v>75096.394270399993</v>
      </c>
      <c r="AO9" s="97">
        <f t="shared" si="0"/>
        <v>65960.072302</v>
      </c>
    </row>
    <row r="10" spans="1:47" s="85" customFormat="1" ht="13.15">
      <c r="A10" s="171" t="s">
        <v>68</v>
      </c>
      <c r="B10" s="96" t="str">
        <f>VLOOKUP(A10,'CENTRO DE COSTOS'!A:D,4,FALSE)</f>
        <v>WILLIAM ASDRUBAL ROZO ROZO</v>
      </c>
      <c r="C10" s="96" t="str">
        <f>VLOOKUP(A10,'CENTRO DE COSTOS'!A:D,2,FALSE)</f>
        <v>0004-0004</v>
      </c>
      <c r="D10" s="171">
        <v>25754</v>
      </c>
      <c r="E10" s="171">
        <v>5658400</v>
      </c>
      <c r="F10" s="171">
        <v>1913251</v>
      </c>
      <c r="G10" s="171">
        <v>16764896</v>
      </c>
      <c r="H10" s="171" t="s">
        <v>298</v>
      </c>
      <c r="I10" s="171" t="s">
        <v>457</v>
      </c>
      <c r="J10" s="171" t="s">
        <v>16617</v>
      </c>
      <c r="K10" s="10" t="s">
        <v>167</v>
      </c>
      <c r="L10" s="171">
        <v>5658400</v>
      </c>
      <c r="M10" s="171" t="s">
        <v>16618</v>
      </c>
      <c r="N10" s="172">
        <v>45811.472222222219</v>
      </c>
      <c r="O10" s="172">
        <v>45812.380555555559</v>
      </c>
      <c r="P10" s="171" t="s">
        <v>3171</v>
      </c>
      <c r="Q10" s="171" t="s">
        <v>3172</v>
      </c>
      <c r="R10" s="171" t="s">
        <v>15378</v>
      </c>
      <c r="S10" s="171" t="s">
        <v>177</v>
      </c>
      <c r="T10" s="72" t="s">
        <v>16619</v>
      </c>
      <c r="U10" s="171" t="s">
        <v>16614</v>
      </c>
      <c r="V10" s="171" t="s">
        <v>3260</v>
      </c>
      <c r="W10" s="171" t="s">
        <v>16620</v>
      </c>
      <c r="X10" s="171" t="s">
        <v>3185</v>
      </c>
      <c r="Y10" s="171">
        <v>0</v>
      </c>
      <c r="Z10" s="171">
        <v>0</v>
      </c>
      <c r="AA10" s="171">
        <v>0</v>
      </c>
      <c r="AB10" s="171">
        <v>0</v>
      </c>
      <c r="AC10" s="171">
        <v>0</v>
      </c>
      <c r="AD10" s="171" t="s">
        <v>16621</v>
      </c>
      <c r="AE10" s="171">
        <v>0</v>
      </c>
      <c r="AF10" s="171">
        <v>0</v>
      </c>
      <c r="AG10" s="171">
        <v>0</v>
      </c>
      <c r="AH10" s="171" t="s">
        <v>25</v>
      </c>
      <c r="AI10" s="171" t="s">
        <v>189</v>
      </c>
      <c r="AJ10" s="171">
        <v>1</v>
      </c>
      <c r="AK10" s="171">
        <v>0</v>
      </c>
      <c r="AL10" s="171" t="s">
        <v>435</v>
      </c>
      <c r="AM10" s="97">
        <f>IF(S10="SOPORTE_TELEFÓNICO",'BASE LIQUIDACION REDEBAN 2025'!$B$19,IF(S10="ENVÍO",'BASE LIQUIDACION REDEBAN 2025'!$C$2,IF(AH10="TIPO I",'BASE LIQUIDACION REDEBAN 2025'!$C$2,IF(AH10="TIPO II",'BASE LIQUIDACION REDEBAN 2025'!$C$3,IF(AH10="TIPO III",'BASE LIQUIDACION REDEBAN 2025'!$C$4,IF(AH10="TIPO IV",'BASE LIQUIDACION REDEBAN 2025'!$C$5,IF(AI10="AEREO",'BASE LIQUIDACION REDEBAN 2025'!$B$6,'BASE LIQUIDACION REDEBAN 2025'!$C$5)))))))</f>
        <v>65960.072302</v>
      </c>
      <c r="AN10" s="97">
        <f>IF(OR(S10="SOPORTE_TELEFÓNICO",S10="ENVÍO"),0,IF(AH10="TIPO I",'BASE LIQUIDACION REDEBAN 2025'!$B$10,IF(AH10="TIPO II",'BASE LIQUIDACION REDEBAN 2025'!$B$11,IF(AH10="TIPO III",'BASE LIQUIDACION REDEBAN 2025'!$B$12,'BASE LIQUIDACION REDEBAN 2025'!$B$13))))</f>
        <v>75096.394270399993</v>
      </c>
      <c r="AO10" s="97">
        <f t="shared" si="0"/>
        <v>65960.072302</v>
      </c>
    </row>
    <row r="11" spans="1:47" s="85" customFormat="1" ht="13.15">
      <c r="A11" s="171" t="s">
        <v>100</v>
      </c>
      <c r="B11" s="96" t="str">
        <f>VLOOKUP(A11,'CENTRO DE COSTOS'!A:D,4,FALSE)</f>
        <v>KEVIN ALEXIS CORZO BUSTOS</v>
      </c>
      <c r="C11" s="96" t="str">
        <f>VLOOKUP(A11,'CENTRO DE COSTOS'!A:D,2,FALSE)</f>
        <v>0004-0007</v>
      </c>
      <c r="D11" s="171">
        <v>50001</v>
      </c>
      <c r="E11" s="171">
        <v>5658465</v>
      </c>
      <c r="F11" s="171">
        <v>1913291</v>
      </c>
      <c r="G11" s="171">
        <v>11967841</v>
      </c>
      <c r="H11" s="171" t="s">
        <v>192</v>
      </c>
      <c r="I11" s="171" t="s">
        <v>100</v>
      </c>
      <c r="J11" s="171" t="s">
        <v>16622</v>
      </c>
      <c r="K11" s="10" t="s">
        <v>167</v>
      </c>
      <c r="L11" s="171">
        <v>5658465</v>
      </c>
      <c r="M11" s="171" t="s">
        <v>16623</v>
      </c>
      <c r="N11" s="172">
        <v>45811.487500000003</v>
      </c>
      <c r="O11" s="172">
        <v>45812.381944444445</v>
      </c>
      <c r="P11" s="171" t="s">
        <v>3171</v>
      </c>
      <c r="Q11" s="171" t="s">
        <v>3172</v>
      </c>
      <c r="R11" s="171" t="s">
        <v>15378</v>
      </c>
      <c r="S11" s="171" t="s">
        <v>177</v>
      </c>
      <c r="T11" s="72" t="s">
        <v>16624</v>
      </c>
      <c r="U11" s="171" t="s">
        <v>3190</v>
      </c>
      <c r="V11" s="171" t="s">
        <v>3202</v>
      </c>
      <c r="W11" s="171" t="s">
        <v>3203</v>
      </c>
      <c r="X11" s="171" t="s">
        <v>3185</v>
      </c>
      <c r="Y11" s="171">
        <v>0</v>
      </c>
      <c r="Z11" s="171">
        <v>0</v>
      </c>
      <c r="AA11" s="171">
        <v>0</v>
      </c>
      <c r="AB11" s="171">
        <v>0</v>
      </c>
      <c r="AC11" s="171" t="s">
        <v>7501</v>
      </c>
      <c r="AD11" s="171" t="s">
        <v>16625</v>
      </c>
      <c r="AE11" s="171">
        <v>0</v>
      </c>
      <c r="AF11" s="171">
        <v>0</v>
      </c>
      <c r="AG11" s="171">
        <v>0</v>
      </c>
      <c r="AH11" s="171" t="s">
        <v>25</v>
      </c>
      <c r="AI11" s="171" t="s">
        <v>189</v>
      </c>
      <c r="AJ11" s="171">
        <v>1</v>
      </c>
      <c r="AK11" s="171">
        <v>0</v>
      </c>
      <c r="AL11" s="171" t="s">
        <v>3368</v>
      </c>
      <c r="AM11" s="97">
        <f>IF(S11="SOPORTE_TELEFÓNICO",'BASE LIQUIDACION REDEBAN 2025'!$B$19,IF(S11="ENVÍO",'BASE LIQUIDACION REDEBAN 2025'!$C$2,IF(AH11="TIPO I",'BASE LIQUIDACION REDEBAN 2025'!$C$2,IF(AH11="TIPO II",'BASE LIQUIDACION REDEBAN 2025'!$C$3,IF(AH11="TIPO III",'BASE LIQUIDACION REDEBAN 2025'!$C$4,IF(AH11="TIPO IV",'BASE LIQUIDACION REDEBAN 2025'!$C$5,IF(AI11="AEREO",'BASE LIQUIDACION REDEBAN 2025'!$B$6,'BASE LIQUIDACION REDEBAN 2025'!$C$5)))))))</f>
        <v>65960.072302</v>
      </c>
      <c r="AN11" s="97">
        <f>IF(OR(S11="SOPORTE_TELEFÓNICO",S11="ENVÍO"),0,IF(AH11="TIPO I",'BASE LIQUIDACION REDEBAN 2025'!$B$10,IF(AH11="TIPO II",'BASE LIQUIDACION REDEBAN 2025'!$B$11,IF(AH11="TIPO III",'BASE LIQUIDACION REDEBAN 2025'!$B$12,'BASE LIQUIDACION REDEBAN 2025'!$B$13))))</f>
        <v>75096.394270399993</v>
      </c>
      <c r="AO11" s="97">
        <f t="shared" si="0"/>
        <v>65960.072302</v>
      </c>
    </row>
    <row r="12" spans="1:47" s="85" customFormat="1" ht="13.15">
      <c r="A12" s="171" t="s">
        <v>68</v>
      </c>
      <c r="B12" s="96" t="str">
        <f>VLOOKUP(A12,'CENTRO DE COSTOS'!A:D,4,FALSE)</f>
        <v>WILLIAM ASDRUBAL ROZO ROZO</v>
      </c>
      <c r="C12" s="96" t="str">
        <f>VLOOKUP(A12,'CENTRO DE COSTOS'!A:D,2,FALSE)</f>
        <v>0004-0004</v>
      </c>
      <c r="D12" s="171">
        <v>11001</v>
      </c>
      <c r="E12" s="171">
        <v>5658137</v>
      </c>
      <c r="F12" s="171">
        <v>1913070</v>
      </c>
      <c r="G12" s="171">
        <v>26843771</v>
      </c>
      <c r="H12" s="171" t="s">
        <v>298</v>
      </c>
      <c r="I12" s="171" t="s">
        <v>68</v>
      </c>
      <c r="J12" s="171" t="s">
        <v>16626</v>
      </c>
      <c r="K12" s="10" t="s">
        <v>167</v>
      </c>
      <c r="L12" s="171">
        <v>5658137</v>
      </c>
      <c r="M12" s="171" t="s">
        <v>16627</v>
      </c>
      <c r="N12" s="172">
        <v>45811.408333333333</v>
      </c>
      <c r="O12" s="172">
        <v>45812.40347222222</v>
      </c>
      <c r="P12" s="171" t="s">
        <v>3171</v>
      </c>
      <c r="Q12" s="171" t="s">
        <v>3172</v>
      </c>
      <c r="R12" s="171" t="s">
        <v>15378</v>
      </c>
      <c r="S12" s="171" t="s">
        <v>177</v>
      </c>
      <c r="T12" s="72" t="s">
        <v>16628</v>
      </c>
      <c r="U12" s="171" t="s">
        <v>3190</v>
      </c>
      <c r="V12" s="171" t="s">
        <v>3331</v>
      </c>
      <c r="W12" s="171" t="s">
        <v>3252</v>
      </c>
      <c r="X12" s="171" t="s">
        <v>3185</v>
      </c>
      <c r="Y12" s="171">
        <v>0</v>
      </c>
      <c r="Z12" s="171">
        <v>0</v>
      </c>
      <c r="AA12" s="171">
        <v>0</v>
      </c>
      <c r="AB12" s="171">
        <v>0</v>
      </c>
      <c r="AC12" s="171">
        <v>0</v>
      </c>
      <c r="AD12" s="171" t="s">
        <v>3174</v>
      </c>
      <c r="AE12" s="171">
        <v>0</v>
      </c>
      <c r="AF12" s="171">
        <v>0</v>
      </c>
      <c r="AG12" s="171">
        <v>0</v>
      </c>
      <c r="AH12" s="171" t="s">
        <v>25</v>
      </c>
      <c r="AI12" s="171" t="s">
        <v>189</v>
      </c>
      <c r="AJ12" s="171">
        <v>1</v>
      </c>
      <c r="AK12" s="171">
        <v>0</v>
      </c>
      <c r="AL12" s="171" t="s">
        <v>435</v>
      </c>
      <c r="AM12" s="97">
        <f>IF(S12="SOPORTE_TELEFÓNICO",'BASE LIQUIDACION REDEBAN 2025'!$B$19,IF(S12="ENVÍO",'BASE LIQUIDACION REDEBAN 2025'!$C$2,IF(AH12="TIPO I",'BASE LIQUIDACION REDEBAN 2025'!$C$2,IF(AH12="TIPO II",'BASE LIQUIDACION REDEBAN 2025'!$C$3,IF(AH12="TIPO III",'BASE LIQUIDACION REDEBAN 2025'!$C$4,IF(AH12="TIPO IV",'BASE LIQUIDACION REDEBAN 2025'!$C$5,IF(AI12="AEREO",'BASE LIQUIDACION REDEBAN 2025'!$B$6,'BASE LIQUIDACION REDEBAN 2025'!$C$5)))))))</f>
        <v>65960.072302</v>
      </c>
      <c r="AN12" s="97">
        <f>IF(OR(S12="SOPORTE_TELEFÓNICO",S12="ENVÍO"),0,IF(AH12="TIPO I",'BASE LIQUIDACION REDEBAN 2025'!$B$10,IF(AH12="TIPO II",'BASE LIQUIDACION REDEBAN 2025'!$B$11,IF(AH12="TIPO III",'BASE LIQUIDACION REDEBAN 2025'!$B$12,'BASE LIQUIDACION REDEBAN 2025'!$B$13))))</f>
        <v>75096.394270399993</v>
      </c>
      <c r="AO12" s="97">
        <f t="shared" si="0"/>
        <v>65960.072302</v>
      </c>
    </row>
    <row r="13" spans="1:47" s="85" customFormat="1" ht="13.15">
      <c r="A13" s="171" t="s">
        <v>72</v>
      </c>
      <c r="B13" s="96" t="str">
        <f>VLOOKUP(A13,'CENTRO DE COSTOS'!A:D,4,FALSE)</f>
        <v>MIGUEL JULIÁN HERNÁNDEZ GUARÍN</v>
      </c>
      <c r="C13" s="96" t="str">
        <f>VLOOKUP(A13,'CENTRO DE COSTOS'!A:D,2,FALSE)</f>
        <v>0004-0008</v>
      </c>
      <c r="D13" s="171">
        <v>81001</v>
      </c>
      <c r="E13" s="171">
        <v>5659835</v>
      </c>
      <c r="F13" s="171">
        <v>1913886</v>
      </c>
      <c r="G13" s="171">
        <v>19096122</v>
      </c>
      <c r="H13" s="171" t="s">
        <v>3449</v>
      </c>
      <c r="I13" s="171" t="s">
        <v>3449</v>
      </c>
      <c r="J13" s="171" t="s">
        <v>16629</v>
      </c>
      <c r="K13" s="10" t="s">
        <v>167</v>
      </c>
      <c r="L13" s="171">
        <v>5659835</v>
      </c>
      <c r="M13" s="171" t="s">
        <v>16630</v>
      </c>
      <c r="N13" s="172">
        <v>45811.716666666667</v>
      </c>
      <c r="O13" s="172">
        <v>45812.414583333331</v>
      </c>
      <c r="P13" s="171" t="s">
        <v>3171</v>
      </c>
      <c r="Q13" s="171" t="s">
        <v>3172</v>
      </c>
      <c r="R13" s="171" t="s">
        <v>15378</v>
      </c>
      <c r="S13" s="171" t="s">
        <v>3188</v>
      </c>
      <c r="T13" s="72" t="s">
        <v>16631</v>
      </c>
      <c r="U13" s="171" t="s">
        <v>16614</v>
      </c>
      <c r="V13" s="171" t="s">
        <v>16632</v>
      </c>
      <c r="W13" s="171" t="s">
        <v>16633</v>
      </c>
      <c r="X13" s="171" t="s">
        <v>3185</v>
      </c>
      <c r="Y13" s="171">
        <v>0</v>
      </c>
      <c r="Z13" s="171">
        <v>0</v>
      </c>
      <c r="AA13" s="171">
        <v>0</v>
      </c>
      <c r="AB13" s="171">
        <v>0</v>
      </c>
      <c r="AC13" s="171">
        <v>0</v>
      </c>
      <c r="AD13" s="171">
        <v>0</v>
      </c>
      <c r="AE13" s="171">
        <v>0</v>
      </c>
      <c r="AF13" s="171">
        <v>0</v>
      </c>
      <c r="AG13" s="171">
        <v>0</v>
      </c>
      <c r="AH13" s="171" t="s">
        <v>175</v>
      </c>
      <c r="AI13" s="171" t="s">
        <v>227</v>
      </c>
      <c r="AJ13" s="171">
        <v>0</v>
      </c>
      <c r="AK13" s="171">
        <v>0</v>
      </c>
      <c r="AL13" s="171" t="s">
        <v>12130</v>
      </c>
      <c r="AM13" s="97">
        <f>IF(S13="SOPORTE_TELEFÓNICO",'BASE LIQUIDACION REDEBAN 2025'!$B$19,IF(S13="ENVÍO",'BASE LIQUIDACION REDEBAN 2025'!$C$2,IF(AH13="TIPO I",'BASE LIQUIDACION REDEBAN 2025'!$C$2,IF(AH13="TIPO II",'BASE LIQUIDACION REDEBAN 2025'!$C$3,IF(AH13="TIPO III",'BASE LIQUIDACION REDEBAN 2025'!$C$4,IF(AH13="TIPO IV",'BASE LIQUIDACION REDEBAN 2025'!$C$5,IF(AI13="AEREO",'BASE LIQUIDACION REDEBAN 2025'!$B$6,'BASE LIQUIDACION REDEBAN 2025'!$C$5)))))))</f>
        <v>41241.0800752</v>
      </c>
      <c r="AN13" s="97">
        <f>IF(OR(S13="SOPORTE_TELEFÓNICO",S13="ENVÍO"),0,IF(AH13="TIPO I",'BASE LIQUIDACION REDEBAN 2025'!$B$10,IF(AH13="TIPO II",'BASE LIQUIDACION REDEBAN 2025'!$B$11,IF(AH13="TIPO III",'BASE LIQUIDACION REDEBAN 2025'!$B$12,'BASE LIQUIDACION REDEBAN 2025'!$B$13))))</f>
        <v>0</v>
      </c>
      <c r="AO13" s="97">
        <f t="shared" si="0"/>
        <v>41241.0800752</v>
      </c>
    </row>
    <row r="14" spans="1:47" s="85" customFormat="1" ht="13.15">
      <c r="A14" s="171" t="s">
        <v>81</v>
      </c>
      <c r="B14" s="96" t="str">
        <f>VLOOKUP(A14,'CENTRO DE COSTOS'!A:D,4,FALSE)</f>
        <v>MIGUEL JULIÁN HERNÁNDEZ GUARÍN</v>
      </c>
      <c r="C14" s="96" t="str">
        <f>VLOOKUP(A14,'CENTRO DE COSTOS'!A:D,2,FALSE)</f>
        <v>0004-0008</v>
      </c>
      <c r="D14" s="171">
        <v>54498</v>
      </c>
      <c r="E14" s="171">
        <v>5657688</v>
      </c>
      <c r="F14" s="171">
        <v>1912756</v>
      </c>
      <c r="G14" s="171">
        <v>15440274</v>
      </c>
      <c r="H14" s="171" t="s">
        <v>408</v>
      </c>
      <c r="I14" s="171" t="s">
        <v>1109</v>
      </c>
      <c r="J14" s="171" t="s">
        <v>16634</v>
      </c>
      <c r="K14" s="10" t="s">
        <v>167</v>
      </c>
      <c r="L14" s="171">
        <v>5657688</v>
      </c>
      <c r="M14" s="171" t="s">
        <v>16635</v>
      </c>
      <c r="N14" s="172">
        <v>45810.371527777781</v>
      </c>
      <c r="O14" s="172">
        <v>45812.464583333334</v>
      </c>
      <c r="P14" s="171" t="s">
        <v>3171</v>
      </c>
      <c r="Q14" s="171" t="s">
        <v>3172</v>
      </c>
      <c r="R14" s="171" t="s">
        <v>15378</v>
      </c>
      <c r="S14" s="171" t="s">
        <v>177</v>
      </c>
      <c r="T14" s="72" t="s">
        <v>16636</v>
      </c>
      <c r="U14" s="171" t="s">
        <v>3190</v>
      </c>
      <c r="V14" s="171" t="s">
        <v>3202</v>
      </c>
      <c r="W14" s="171" t="s">
        <v>5622</v>
      </c>
      <c r="X14" s="171" t="s">
        <v>3185</v>
      </c>
      <c r="Y14" s="171">
        <v>0</v>
      </c>
      <c r="Z14" s="171">
        <v>0</v>
      </c>
      <c r="AA14" s="171">
        <v>0</v>
      </c>
      <c r="AB14" s="171">
        <v>0</v>
      </c>
      <c r="AC14" s="171">
        <v>0</v>
      </c>
      <c r="AD14" s="171" t="s">
        <v>16637</v>
      </c>
      <c r="AE14" s="171" t="s">
        <v>3180</v>
      </c>
      <c r="AF14" s="171" t="s">
        <v>3180</v>
      </c>
      <c r="AG14" s="171">
        <v>0</v>
      </c>
      <c r="AH14" s="171" t="s">
        <v>32</v>
      </c>
      <c r="AI14" s="171" t="s">
        <v>189</v>
      </c>
      <c r="AJ14" s="171">
        <v>1</v>
      </c>
      <c r="AK14" s="171">
        <v>0</v>
      </c>
      <c r="AL14" s="171" t="s">
        <v>866</v>
      </c>
      <c r="AM14" s="97">
        <f>IF(S14="SOPORTE_TELEFÓNICO",'BASE LIQUIDACION REDEBAN 2025'!$B$19,IF(S14="ENVÍO",'BASE LIQUIDACION REDEBAN 2025'!$C$2,IF(AH14="TIPO I",'BASE LIQUIDACION REDEBAN 2025'!$C$2,IF(AH14="TIPO II",'BASE LIQUIDACION REDEBAN 2025'!$C$3,IF(AH14="TIPO III",'BASE LIQUIDACION REDEBAN 2025'!$C$4,IF(AH14="TIPO IV",'BASE LIQUIDACION REDEBAN 2025'!$C$5,IF(AI14="AEREO",'BASE LIQUIDACION REDEBAN 2025'!$B$6,'BASE LIQUIDACION REDEBAN 2025'!$C$5)))))))</f>
        <v>479588.87655000004</v>
      </c>
      <c r="AN14" s="97">
        <f>IF(OR(S14="SOPORTE_TELEFÓNICO",S14="ENVÍO"),0,IF(AH14="TIPO I",'BASE LIQUIDACION REDEBAN 2025'!$B$10,IF(AH14="TIPO II",'BASE LIQUIDACION REDEBAN 2025'!$B$11,IF(AH14="TIPO III",'BASE LIQUIDACION REDEBAN 2025'!$B$12,'BASE LIQUIDACION REDEBAN 2025'!$B$13))))</f>
        <v>196536.5258152</v>
      </c>
      <c r="AO14" s="97">
        <f t="shared" si="0"/>
        <v>479588.87655000004</v>
      </c>
    </row>
    <row r="15" spans="1:47" s="85" customFormat="1" ht="13.15">
      <c r="A15" s="171" t="s">
        <v>81</v>
      </c>
      <c r="B15" s="96" t="str">
        <f>VLOOKUP(A15,'CENTRO DE COSTOS'!A:D,4,FALSE)</f>
        <v>MIGUEL JULIÁN HERNÁNDEZ GUARÍN</v>
      </c>
      <c r="C15" s="96" t="str">
        <f>VLOOKUP(A15,'CENTRO DE COSTOS'!A:D,2,FALSE)</f>
        <v>0004-0008</v>
      </c>
      <c r="D15" s="171">
        <v>54405</v>
      </c>
      <c r="E15" s="171">
        <v>5658236</v>
      </c>
      <c r="F15" s="171">
        <v>1913130</v>
      </c>
      <c r="G15" s="171">
        <v>87320830</v>
      </c>
      <c r="H15" s="171" t="s">
        <v>408</v>
      </c>
      <c r="I15" s="171" t="s">
        <v>3209</v>
      </c>
      <c r="J15" s="171" t="s">
        <v>16638</v>
      </c>
      <c r="K15" s="10" t="s">
        <v>167</v>
      </c>
      <c r="L15" s="171">
        <v>5658236</v>
      </c>
      <c r="M15" s="171" t="s">
        <v>16639</v>
      </c>
      <c r="N15" s="172">
        <v>45811.429861111108</v>
      </c>
      <c r="O15" s="172">
        <v>45812.472916666666</v>
      </c>
      <c r="P15" s="171" t="s">
        <v>3171</v>
      </c>
      <c r="Q15" s="171" t="s">
        <v>3172</v>
      </c>
      <c r="R15" s="171" t="s">
        <v>15378</v>
      </c>
      <c r="S15" s="171" t="s">
        <v>177</v>
      </c>
      <c r="T15" s="72" t="s">
        <v>16640</v>
      </c>
      <c r="U15" s="171" t="s">
        <v>3175</v>
      </c>
      <c r="V15" s="171" t="s">
        <v>3438</v>
      </c>
      <c r="W15" s="171" t="s">
        <v>3439</v>
      </c>
      <c r="X15" s="171" t="s">
        <v>3185</v>
      </c>
      <c r="Y15" s="171">
        <v>0</v>
      </c>
      <c r="Z15" s="171">
        <v>0</v>
      </c>
      <c r="AA15" s="171">
        <v>0</v>
      </c>
      <c r="AB15" s="171">
        <v>0</v>
      </c>
      <c r="AC15" s="171">
        <v>0</v>
      </c>
      <c r="AD15" s="171" t="s">
        <v>16641</v>
      </c>
      <c r="AE15" s="171" t="s">
        <v>3180</v>
      </c>
      <c r="AF15" s="171" t="s">
        <v>3180</v>
      </c>
      <c r="AG15" s="171">
        <v>0</v>
      </c>
      <c r="AH15" s="171" t="s">
        <v>25</v>
      </c>
      <c r="AI15" s="171" t="s">
        <v>189</v>
      </c>
      <c r="AJ15" s="171">
        <v>1</v>
      </c>
      <c r="AK15" s="171">
        <v>0</v>
      </c>
      <c r="AL15" s="171" t="s">
        <v>513</v>
      </c>
      <c r="AM15" s="97">
        <f>IF(S15="SOPORTE_TELEFÓNICO",'BASE LIQUIDACION REDEBAN 2025'!$B$19,IF(S15="ENVÍO",'BASE LIQUIDACION REDEBAN 2025'!$C$2,IF(AH15="TIPO I",'BASE LIQUIDACION REDEBAN 2025'!$C$2,IF(AH15="TIPO II",'BASE LIQUIDACION REDEBAN 2025'!$C$3,IF(AH15="TIPO III",'BASE LIQUIDACION REDEBAN 2025'!$C$4,IF(AH15="TIPO IV",'BASE LIQUIDACION REDEBAN 2025'!$C$5,IF(AI15="AEREO",'BASE LIQUIDACION REDEBAN 2025'!$B$6,'BASE LIQUIDACION REDEBAN 2025'!$C$5)))))))</f>
        <v>65960.072302</v>
      </c>
      <c r="AN15" s="97">
        <f>IF(OR(S15="SOPORTE_TELEFÓNICO",S15="ENVÍO"),0,IF(AH15="TIPO I",'BASE LIQUIDACION REDEBAN 2025'!$B$10,IF(AH15="TIPO II",'BASE LIQUIDACION REDEBAN 2025'!$B$11,IF(AH15="TIPO III",'BASE LIQUIDACION REDEBAN 2025'!$B$12,'BASE LIQUIDACION REDEBAN 2025'!$B$13))))</f>
        <v>75096.394270399993</v>
      </c>
      <c r="AO15" s="97">
        <f t="shared" si="0"/>
        <v>65960.072302</v>
      </c>
    </row>
    <row r="16" spans="1:47" s="85" customFormat="1" ht="13.15">
      <c r="A16" s="171" t="s">
        <v>100</v>
      </c>
      <c r="B16" s="96" t="str">
        <f>VLOOKUP(A16,'CENTRO DE COSTOS'!A:D,4,FALSE)</f>
        <v>KEVIN ALEXIS CORZO BUSTOS</v>
      </c>
      <c r="C16" s="96" t="str">
        <f>VLOOKUP(A16,'CENTRO DE COSTOS'!A:D,2,FALSE)</f>
        <v>0004-0007</v>
      </c>
      <c r="D16" s="171">
        <v>50001</v>
      </c>
      <c r="E16" s="171">
        <v>5658521</v>
      </c>
      <c r="F16" s="171">
        <v>1913324</v>
      </c>
      <c r="G16" s="171">
        <v>25910209</v>
      </c>
      <c r="H16" s="171" t="s">
        <v>192</v>
      </c>
      <c r="I16" s="171" t="s">
        <v>100</v>
      </c>
      <c r="J16" s="171" t="s">
        <v>16642</v>
      </c>
      <c r="K16" s="10" t="s">
        <v>167</v>
      </c>
      <c r="L16" s="171">
        <v>5658521</v>
      </c>
      <c r="M16" s="171" t="s">
        <v>16643</v>
      </c>
      <c r="N16" s="172">
        <v>45811.5</v>
      </c>
      <c r="O16" s="172">
        <v>45812.493750000001</v>
      </c>
      <c r="P16" s="171" t="s">
        <v>3171</v>
      </c>
      <c r="Q16" s="171" t="s">
        <v>3172</v>
      </c>
      <c r="R16" s="171" t="s">
        <v>15378</v>
      </c>
      <c r="S16" s="171" t="s">
        <v>177</v>
      </c>
      <c r="T16" s="72" t="s">
        <v>16644</v>
      </c>
      <c r="U16" s="171" t="s">
        <v>3190</v>
      </c>
      <c r="V16" s="171" t="s">
        <v>3357</v>
      </c>
      <c r="W16" s="171" t="s">
        <v>3192</v>
      </c>
      <c r="X16" s="171" t="s">
        <v>3215</v>
      </c>
      <c r="Y16" s="171" t="s">
        <v>3358</v>
      </c>
      <c r="Z16" s="171">
        <v>0</v>
      </c>
      <c r="AA16" s="171">
        <v>0</v>
      </c>
      <c r="AB16" s="171">
        <v>0</v>
      </c>
      <c r="AC16" s="171">
        <v>0</v>
      </c>
      <c r="AD16" s="171" t="s">
        <v>16645</v>
      </c>
      <c r="AE16" s="171" t="s">
        <v>16646</v>
      </c>
      <c r="AF16" s="171" t="s">
        <v>16647</v>
      </c>
      <c r="AG16" s="171">
        <v>0</v>
      </c>
      <c r="AH16" s="171" t="s">
        <v>25</v>
      </c>
      <c r="AI16" s="171" t="s">
        <v>189</v>
      </c>
      <c r="AJ16" s="171">
        <v>1</v>
      </c>
      <c r="AK16" s="171">
        <v>0</v>
      </c>
      <c r="AL16" s="171" t="s">
        <v>246</v>
      </c>
      <c r="AM16" s="97">
        <f>IF(S16="SOPORTE_TELEFÓNICO",'BASE LIQUIDACION REDEBAN 2025'!$B$19,IF(S16="ENVÍO",'BASE LIQUIDACION REDEBAN 2025'!$C$2,IF(AH16="TIPO I",'BASE LIQUIDACION REDEBAN 2025'!$C$2,IF(AH16="TIPO II",'BASE LIQUIDACION REDEBAN 2025'!$C$3,IF(AH16="TIPO III",'BASE LIQUIDACION REDEBAN 2025'!$C$4,IF(AH16="TIPO IV",'BASE LIQUIDACION REDEBAN 2025'!$C$5,IF(AI16="AEREO",'BASE LIQUIDACION REDEBAN 2025'!$B$6,'BASE LIQUIDACION REDEBAN 2025'!$C$5)))))))</f>
        <v>65960.072302</v>
      </c>
      <c r="AN16" s="97">
        <f>IF(OR(S16="SOPORTE_TELEFÓNICO",S16="ENVÍO"),0,IF(AH16="TIPO I",'BASE LIQUIDACION REDEBAN 2025'!$B$10,IF(AH16="TIPO II",'BASE LIQUIDACION REDEBAN 2025'!$B$11,IF(AH16="TIPO III",'BASE LIQUIDACION REDEBAN 2025'!$B$12,'BASE LIQUIDACION REDEBAN 2025'!$B$13))))</f>
        <v>75096.394270399993</v>
      </c>
      <c r="AO16" s="97">
        <f t="shared" si="0"/>
        <v>65960.072302</v>
      </c>
    </row>
    <row r="17" spans="1:41" s="85" customFormat="1" ht="13.15">
      <c r="A17" s="171" t="s">
        <v>76</v>
      </c>
      <c r="B17" s="96" t="str">
        <f>VLOOKUP(A17,'CENTRO DE COSTOS'!A:D,4,FALSE)</f>
        <v>DIEGO FERNANDO HENAO CARDONA</v>
      </c>
      <c r="C17" s="96" t="str">
        <f>VLOOKUP(A17,'CENTRO DE COSTOS'!A:D,2,FALSE)</f>
        <v>0004-0003</v>
      </c>
      <c r="D17" s="171">
        <v>76001</v>
      </c>
      <c r="E17" s="171">
        <v>5659109</v>
      </c>
      <c r="F17" s="171">
        <v>1913385</v>
      </c>
      <c r="G17" s="171">
        <v>21425681</v>
      </c>
      <c r="H17" s="171" t="s">
        <v>230</v>
      </c>
      <c r="I17" s="171" t="s">
        <v>76</v>
      </c>
      <c r="J17" s="171" t="s">
        <v>16648</v>
      </c>
      <c r="K17" s="10" t="s">
        <v>167</v>
      </c>
      <c r="L17" s="171">
        <v>5659109</v>
      </c>
      <c r="M17" s="171" t="s">
        <v>16649</v>
      </c>
      <c r="N17" s="172">
        <v>45811.525694444441</v>
      </c>
      <c r="O17" s="172">
        <v>45812.505555555559</v>
      </c>
      <c r="P17" s="171" t="s">
        <v>3171</v>
      </c>
      <c r="Q17" s="171" t="s">
        <v>3172</v>
      </c>
      <c r="R17" s="171" t="s">
        <v>15378</v>
      </c>
      <c r="S17" s="171" t="s">
        <v>3188</v>
      </c>
      <c r="T17" s="72" t="s">
        <v>16650</v>
      </c>
      <c r="U17" s="171" t="s">
        <v>16614</v>
      </c>
      <c r="V17" s="171" t="s">
        <v>3260</v>
      </c>
      <c r="W17" s="171" t="s">
        <v>16620</v>
      </c>
      <c r="X17" s="171" t="s">
        <v>3185</v>
      </c>
      <c r="Y17" s="171">
        <v>0</v>
      </c>
      <c r="Z17" s="171">
        <v>0</v>
      </c>
      <c r="AA17" s="171">
        <v>0</v>
      </c>
      <c r="AB17" s="171">
        <v>0</v>
      </c>
      <c r="AC17" s="171">
        <v>0</v>
      </c>
      <c r="AD17" s="171">
        <v>0</v>
      </c>
      <c r="AE17" s="171">
        <v>0</v>
      </c>
      <c r="AF17" s="171">
        <v>0</v>
      </c>
      <c r="AG17" s="171">
        <v>0</v>
      </c>
      <c r="AH17" s="171" t="s">
        <v>25</v>
      </c>
      <c r="AI17" s="171" t="s">
        <v>189</v>
      </c>
      <c r="AJ17" s="171">
        <v>0</v>
      </c>
      <c r="AK17" s="171">
        <v>0</v>
      </c>
      <c r="AL17" s="171" t="s">
        <v>16651</v>
      </c>
      <c r="AM17" s="97">
        <f>IF(S17="SOPORTE_TELEFÓNICO",'BASE LIQUIDACION REDEBAN 2025'!$B$19,IF(S17="ENVÍO",'BASE LIQUIDACION REDEBAN 2025'!$C$2,IF(AH17="TIPO I",'BASE LIQUIDACION REDEBAN 2025'!$C$2,IF(AH17="TIPO II",'BASE LIQUIDACION REDEBAN 2025'!$C$3,IF(AH17="TIPO III",'BASE LIQUIDACION REDEBAN 2025'!$C$4,IF(AH17="TIPO IV",'BASE LIQUIDACION REDEBAN 2025'!$C$5,IF(AI17="AEREO",'BASE LIQUIDACION REDEBAN 2025'!$B$6,'BASE LIQUIDACION REDEBAN 2025'!$C$5)))))))</f>
        <v>41241.0800752</v>
      </c>
      <c r="AN17" s="97">
        <f>IF(OR(S17="SOPORTE_TELEFÓNICO",S17="ENVÍO"),0,IF(AH17="TIPO I",'BASE LIQUIDACION REDEBAN 2025'!$B$10,IF(AH17="TIPO II",'BASE LIQUIDACION REDEBAN 2025'!$B$11,IF(AH17="TIPO III",'BASE LIQUIDACION REDEBAN 2025'!$B$12,'BASE LIQUIDACION REDEBAN 2025'!$B$13))))</f>
        <v>0</v>
      </c>
      <c r="AO17" s="97">
        <f t="shared" si="0"/>
        <v>41241.0800752</v>
      </c>
    </row>
    <row r="18" spans="1:41" s="85" customFormat="1" ht="13.15">
      <c r="A18" s="171" t="s">
        <v>76</v>
      </c>
      <c r="B18" s="96" t="str">
        <f>VLOOKUP(A18,'CENTRO DE COSTOS'!A:D,4,FALSE)</f>
        <v>DIEGO FERNANDO HENAO CARDONA</v>
      </c>
      <c r="C18" s="96" t="str">
        <f>VLOOKUP(A18,'CENTRO DE COSTOS'!A:D,2,FALSE)</f>
        <v>0004-0003</v>
      </c>
      <c r="D18" s="171">
        <v>76001</v>
      </c>
      <c r="E18" s="171">
        <v>5659128</v>
      </c>
      <c r="F18" s="171">
        <v>1913396</v>
      </c>
      <c r="G18" s="171">
        <v>20249355</v>
      </c>
      <c r="H18" s="171" t="s">
        <v>230</v>
      </c>
      <c r="I18" s="171" t="s">
        <v>76</v>
      </c>
      <c r="J18" s="171" t="s">
        <v>16652</v>
      </c>
      <c r="K18" s="10" t="s">
        <v>167</v>
      </c>
      <c r="L18" s="171">
        <v>5659128</v>
      </c>
      <c r="M18" s="171" t="s">
        <v>16653</v>
      </c>
      <c r="N18" s="172">
        <v>45811.533333333333</v>
      </c>
      <c r="O18" s="172">
        <v>45812.510416666664</v>
      </c>
      <c r="P18" s="171" t="s">
        <v>3171</v>
      </c>
      <c r="Q18" s="171" t="s">
        <v>3172</v>
      </c>
      <c r="R18" s="171" t="s">
        <v>15378</v>
      </c>
      <c r="S18" s="171" t="s">
        <v>3188</v>
      </c>
      <c r="T18" s="72" t="s">
        <v>16654</v>
      </c>
      <c r="U18" s="171" t="s">
        <v>3175</v>
      </c>
      <c r="V18" s="171" t="s">
        <v>3260</v>
      </c>
      <c r="W18" s="171" t="s">
        <v>3261</v>
      </c>
      <c r="X18" s="171" t="s">
        <v>3185</v>
      </c>
      <c r="Y18" s="171">
        <v>0</v>
      </c>
      <c r="Z18" s="171">
        <v>0</v>
      </c>
      <c r="AA18" s="171">
        <v>0</v>
      </c>
      <c r="AB18" s="171">
        <v>0</v>
      </c>
      <c r="AC18" s="171">
        <v>0</v>
      </c>
      <c r="AD18" s="171">
        <v>0</v>
      </c>
      <c r="AE18" s="171">
        <v>0</v>
      </c>
      <c r="AF18" s="171">
        <v>0</v>
      </c>
      <c r="AG18" s="171">
        <v>0</v>
      </c>
      <c r="AH18" s="171" t="s">
        <v>25</v>
      </c>
      <c r="AI18" s="171" t="s">
        <v>189</v>
      </c>
      <c r="AJ18" s="171">
        <v>0</v>
      </c>
      <c r="AK18" s="171">
        <v>0</v>
      </c>
      <c r="AL18" s="171" t="s">
        <v>240</v>
      </c>
      <c r="AM18" s="97">
        <f>IF(S18="SOPORTE_TELEFÓNICO",'BASE LIQUIDACION REDEBAN 2025'!$B$19,IF(S18="ENVÍO",'BASE LIQUIDACION REDEBAN 2025'!$C$2,IF(AH18="TIPO I",'BASE LIQUIDACION REDEBAN 2025'!$C$2,IF(AH18="TIPO II",'BASE LIQUIDACION REDEBAN 2025'!$C$3,IF(AH18="TIPO III",'BASE LIQUIDACION REDEBAN 2025'!$C$4,IF(AH18="TIPO IV",'BASE LIQUIDACION REDEBAN 2025'!$C$5,IF(AI18="AEREO",'BASE LIQUIDACION REDEBAN 2025'!$B$6,'BASE LIQUIDACION REDEBAN 2025'!$C$5)))))))</f>
        <v>41241.0800752</v>
      </c>
      <c r="AN18" s="97">
        <f>IF(OR(S18="SOPORTE_TELEFÓNICO",S18="ENVÍO"),0,IF(AH18="TIPO I",'BASE LIQUIDACION REDEBAN 2025'!$B$10,IF(AH18="TIPO II",'BASE LIQUIDACION REDEBAN 2025'!$B$11,IF(AH18="TIPO III",'BASE LIQUIDACION REDEBAN 2025'!$B$12,'BASE LIQUIDACION REDEBAN 2025'!$B$13))))</f>
        <v>0</v>
      </c>
      <c r="AO18" s="97">
        <f t="shared" si="0"/>
        <v>41241.0800752</v>
      </c>
    </row>
    <row r="19" spans="1:41" s="85" customFormat="1" ht="13.15">
      <c r="A19" s="171" t="s">
        <v>68</v>
      </c>
      <c r="B19" s="96" t="str">
        <f>VLOOKUP(A19,'CENTRO DE COSTOS'!A:D,4,FALSE)</f>
        <v>WILLIAM ASDRUBAL ROZO ROZO</v>
      </c>
      <c r="C19" s="96" t="str">
        <f>VLOOKUP(A19,'CENTRO DE COSTOS'!A:D,2,FALSE)</f>
        <v>0004-0004</v>
      </c>
      <c r="D19" s="171">
        <v>11001</v>
      </c>
      <c r="E19" s="171">
        <v>5659425</v>
      </c>
      <c r="F19" s="171">
        <v>1913559</v>
      </c>
      <c r="G19" s="171">
        <v>17003039</v>
      </c>
      <c r="H19" s="171" t="s">
        <v>298</v>
      </c>
      <c r="I19" s="171" t="s">
        <v>68</v>
      </c>
      <c r="J19" s="171" t="s">
        <v>16655</v>
      </c>
      <c r="K19" s="10" t="s">
        <v>167</v>
      </c>
      <c r="L19" s="171">
        <v>5659425</v>
      </c>
      <c r="M19" s="171" t="s">
        <v>16656</v>
      </c>
      <c r="N19" s="172">
        <v>45811.606944444444</v>
      </c>
      <c r="O19" s="172">
        <v>45812.511805555558</v>
      </c>
      <c r="P19" s="171" t="s">
        <v>3171</v>
      </c>
      <c r="Q19" s="171" t="s">
        <v>3172</v>
      </c>
      <c r="R19" s="171" t="s">
        <v>15378</v>
      </c>
      <c r="S19" s="171" t="s">
        <v>177</v>
      </c>
      <c r="T19" s="72" t="s">
        <v>16657</v>
      </c>
      <c r="U19" s="171" t="s">
        <v>3190</v>
      </c>
      <c r="V19" s="171" t="s">
        <v>3252</v>
      </c>
      <c r="W19" s="171" t="s">
        <v>3192</v>
      </c>
      <c r="X19" s="171" t="s">
        <v>3215</v>
      </c>
      <c r="Y19" s="171" t="s">
        <v>7580</v>
      </c>
      <c r="Z19" s="171">
        <v>0</v>
      </c>
      <c r="AA19" s="171">
        <v>0</v>
      </c>
      <c r="AB19" s="171">
        <v>0</v>
      </c>
      <c r="AC19" s="171">
        <v>0</v>
      </c>
      <c r="AD19" s="171" t="s">
        <v>16658</v>
      </c>
      <c r="AE19" s="171" t="s">
        <v>16659</v>
      </c>
      <c r="AF19" s="171" t="s">
        <v>16660</v>
      </c>
      <c r="AG19" s="171" t="s">
        <v>16661</v>
      </c>
      <c r="AH19" s="171" t="s">
        <v>25</v>
      </c>
      <c r="AI19" s="171" t="s">
        <v>189</v>
      </c>
      <c r="AJ19" s="171">
        <v>1</v>
      </c>
      <c r="AK19" s="171">
        <v>0</v>
      </c>
      <c r="AL19" s="171" t="s">
        <v>435</v>
      </c>
      <c r="AM19" s="97">
        <f>IF(S19="SOPORTE_TELEFÓNICO",'BASE LIQUIDACION REDEBAN 2025'!$B$19,IF(S19="ENVÍO",'BASE LIQUIDACION REDEBAN 2025'!$C$2,IF(AH19="TIPO I",'BASE LIQUIDACION REDEBAN 2025'!$C$2,IF(AH19="TIPO II",'BASE LIQUIDACION REDEBAN 2025'!$C$3,IF(AH19="TIPO III",'BASE LIQUIDACION REDEBAN 2025'!$C$4,IF(AH19="TIPO IV",'BASE LIQUIDACION REDEBAN 2025'!$C$5,IF(AI19="AEREO",'BASE LIQUIDACION REDEBAN 2025'!$B$6,'BASE LIQUIDACION REDEBAN 2025'!$C$5)))))))</f>
        <v>65960.072302</v>
      </c>
      <c r="AN19" s="97">
        <f>IF(OR(S19="SOPORTE_TELEFÓNICO",S19="ENVÍO"),0,IF(AH19="TIPO I",'BASE LIQUIDACION REDEBAN 2025'!$B$10,IF(AH19="TIPO II",'BASE LIQUIDACION REDEBAN 2025'!$B$11,IF(AH19="TIPO III",'BASE LIQUIDACION REDEBAN 2025'!$B$12,'BASE LIQUIDACION REDEBAN 2025'!$B$13))))</f>
        <v>75096.394270399993</v>
      </c>
      <c r="AO19" s="97">
        <f t="shared" si="0"/>
        <v>65960.072302</v>
      </c>
    </row>
    <row r="20" spans="1:41" s="85" customFormat="1" ht="13.15">
      <c r="A20" s="171" t="s">
        <v>68</v>
      </c>
      <c r="B20" s="96" t="str">
        <f>VLOOKUP(A20,'CENTRO DE COSTOS'!A:D,4,FALSE)</f>
        <v>WILLIAM ASDRUBAL ROZO ROZO</v>
      </c>
      <c r="C20" s="96" t="str">
        <f>VLOOKUP(A20,'CENTRO DE COSTOS'!A:D,2,FALSE)</f>
        <v>0004-0004</v>
      </c>
      <c r="D20" s="171">
        <v>11001</v>
      </c>
      <c r="E20" s="171">
        <v>5658532</v>
      </c>
      <c r="F20" s="171">
        <v>1913325</v>
      </c>
      <c r="G20" s="171">
        <v>16000432</v>
      </c>
      <c r="H20" s="171" t="s">
        <v>298</v>
      </c>
      <c r="I20" s="171" t="s">
        <v>68</v>
      </c>
      <c r="J20" s="171" t="s">
        <v>16662</v>
      </c>
      <c r="K20" s="10" t="s">
        <v>167</v>
      </c>
      <c r="L20" s="171">
        <v>5658532</v>
      </c>
      <c r="M20" s="171" t="s">
        <v>16663</v>
      </c>
      <c r="N20" s="172">
        <v>45811.501388888886</v>
      </c>
      <c r="O20" s="172">
        <v>45812.517361111109</v>
      </c>
      <c r="P20" s="171" t="s">
        <v>3171</v>
      </c>
      <c r="Q20" s="171" t="s">
        <v>3172</v>
      </c>
      <c r="R20" s="171" t="s">
        <v>15378</v>
      </c>
      <c r="S20" s="171" t="s">
        <v>177</v>
      </c>
      <c r="T20" s="72" t="s">
        <v>16664</v>
      </c>
      <c r="U20" s="171" t="s">
        <v>16614</v>
      </c>
      <c r="V20" s="171" t="s">
        <v>3260</v>
      </c>
      <c r="W20" s="171" t="s">
        <v>16615</v>
      </c>
      <c r="X20" s="171" t="s">
        <v>3185</v>
      </c>
      <c r="Y20" s="171">
        <v>0</v>
      </c>
      <c r="Z20" s="171">
        <v>0</v>
      </c>
      <c r="AA20" s="171">
        <v>0</v>
      </c>
      <c r="AB20" s="171">
        <v>0</v>
      </c>
      <c r="AC20" s="171">
        <v>0</v>
      </c>
      <c r="AD20" s="171" t="s">
        <v>16665</v>
      </c>
      <c r="AE20" s="171" t="s">
        <v>3180</v>
      </c>
      <c r="AF20" s="171" t="s">
        <v>3180</v>
      </c>
      <c r="AG20" s="171">
        <v>0</v>
      </c>
      <c r="AH20" s="171" t="s">
        <v>25</v>
      </c>
      <c r="AI20" s="171" t="s">
        <v>189</v>
      </c>
      <c r="AJ20" s="171">
        <v>1</v>
      </c>
      <c r="AK20" s="171">
        <v>0</v>
      </c>
      <c r="AL20" s="171" t="s">
        <v>435</v>
      </c>
      <c r="AM20" s="97">
        <f>IF(S20="SOPORTE_TELEFÓNICO",'BASE LIQUIDACION REDEBAN 2025'!$B$19,IF(S20="ENVÍO",'BASE LIQUIDACION REDEBAN 2025'!$C$2,IF(AH20="TIPO I",'BASE LIQUIDACION REDEBAN 2025'!$C$2,IF(AH20="TIPO II",'BASE LIQUIDACION REDEBAN 2025'!$C$3,IF(AH20="TIPO III",'BASE LIQUIDACION REDEBAN 2025'!$C$4,IF(AH20="TIPO IV",'BASE LIQUIDACION REDEBAN 2025'!$C$5,IF(AI20="AEREO",'BASE LIQUIDACION REDEBAN 2025'!$B$6,'BASE LIQUIDACION REDEBAN 2025'!$C$5)))))))</f>
        <v>65960.072302</v>
      </c>
      <c r="AN20" s="97">
        <f>IF(OR(S20="SOPORTE_TELEFÓNICO",S20="ENVÍO"),0,IF(AH20="TIPO I",'BASE LIQUIDACION REDEBAN 2025'!$B$10,IF(AH20="TIPO II",'BASE LIQUIDACION REDEBAN 2025'!$B$11,IF(AH20="TIPO III",'BASE LIQUIDACION REDEBAN 2025'!$B$12,'BASE LIQUIDACION REDEBAN 2025'!$B$13))))</f>
        <v>75096.394270399993</v>
      </c>
      <c r="AO20" s="97">
        <f t="shared" si="0"/>
        <v>65960.072302</v>
      </c>
    </row>
    <row r="21" spans="1:41" s="85" customFormat="1" ht="13.15">
      <c r="A21" s="171" t="s">
        <v>90</v>
      </c>
      <c r="B21" s="96" t="str">
        <f>VLOOKUP(A21,'CENTRO DE COSTOS'!A:D,4,FALSE)</f>
        <v>JUAN SEBASTIÁN RÍOS CASTRILLÓN</v>
      </c>
      <c r="C21" s="96" t="str">
        <f>VLOOKUP(A21,'CENTRO DE COSTOS'!A:D,2,FALSE)</f>
        <v>0004-0005</v>
      </c>
      <c r="D21" s="171">
        <v>5001</v>
      </c>
      <c r="E21" s="171">
        <v>5659116</v>
      </c>
      <c r="F21" s="171">
        <v>1913389</v>
      </c>
      <c r="G21" s="171">
        <v>21347950</v>
      </c>
      <c r="H21" s="171" t="s">
        <v>290</v>
      </c>
      <c r="I21" s="171" t="s">
        <v>90</v>
      </c>
      <c r="J21" s="171" t="s">
        <v>16666</v>
      </c>
      <c r="K21" s="10" t="s">
        <v>167</v>
      </c>
      <c r="L21" s="171">
        <v>5659116</v>
      </c>
      <c r="M21" s="171" t="s">
        <v>16667</v>
      </c>
      <c r="N21" s="172">
        <v>45811.527777777781</v>
      </c>
      <c r="O21" s="172">
        <v>45812.57708333333</v>
      </c>
      <c r="P21" s="171" t="s">
        <v>3171</v>
      </c>
      <c r="Q21" s="171" t="s">
        <v>3172</v>
      </c>
      <c r="R21" s="171" t="s">
        <v>15378</v>
      </c>
      <c r="S21" s="171" t="s">
        <v>177</v>
      </c>
      <c r="T21" s="72" t="s">
        <v>16668</v>
      </c>
      <c r="U21" s="171" t="s">
        <v>16585</v>
      </c>
      <c r="V21" s="171" t="s">
        <v>3176</v>
      </c>
      <c r="W21" s="171" t="s">
        <v>16669</v>
      </c>
      <c r="X21" s="171" t="s">
        <v>3185</v>
      </c>
      <c r="Y21" s="171">
        <v>0</v>
      </c>
      <c r="Z21" s="171">
        <v>0</v>
      </c>
      <c r="AA21" s="171">
        <v>0</v>
      </c>
      <c r="AB21" s="171">
        <v>0</v>
      </c>
      <c r="AC21" s="171">
        <v>0</v>
      </c>
      <c r="AD21" s="171" t="s">
        <v>16670</v>
      </c>
      <c r="AE21" s="171" t="s">
        <v>3180</v>
      </c>
      <c r="AF21" s="171" t="s">
        <v>3180</v>
      </c>
      <c r="AG21" s="171">
        <v>0</v>
      </c>
      <c r="AH21" s="171" t="s">
        <v>25</v>
      </c>
      <c r="AI21" s="171" t="s">
        <v>189</v>
      </c>
      <c r="AJ21" s="171">
        <v>1</v>
      </c>
      <c r="AK21" s="171">
        <v>0</v>
      </c>
      <c r="AL21" s="171" t="s">
        <v>3341</v>
      </c>
      <c r="AM21" s="97">
        <f>IF(S21="SOPORTE_TELEFÓNICO",'BASE LIQUIDACION REDEBAN 2025'!$B$19,IF(S21="ENVÍO",'BASE LIQUIDACION REDEBAN 2025'!$C$2,IF(AH21="TIPO I",'BASE LIQUIDACION REDEBAN 2025'!$C$2,IF(AH21="TIPO II",'BASE LIQUIDACION REDEBAN 2025'!$C$3,IF(AH21="TIPO III",'BASE LIQUIDACION REDEBAN 2025'!$C$4,IF(AH21="TIPO IV",'BASE LIQUIDACION REDEBAN 2025'!$C$5,IF(AI21="AEREO",'BASE LIQUIDACION REDEBAN 2025'!$B$6,'BASE LIQUIDACION REDEBAN 2025'!$C$5)))))))</f>
        <v>65960.072302</v>
      </c>
      <c r="AN21" s="97">
        <f>IF(OR(S21="SOPORTE_TELEFÓNICO",S21="ENVÍO"),0,IF(AH21="TIPO I",'BASE LIQUIDACION REDEBAN 2025'!$B$10,IF(AH21="TIPO II",'BASE LIQUIDACION REDEBAN 2025'!$B$11,IF(AH21="TIPO III",'BASE LIQUIDACION REDEBAN 2025'!$B$12,'BASE LIQUIDACION REDEBAN 2025'!$B$13))))</f>
        <v>75096.394270399993</v>
      </c>
      <c r="AO21" s="97">
        <f t="shared" si="0"/>
        <v>65960.072302</v>
      </c>
    </row>
    <row r="22" spans="1:41" s="85" customFormat="1" ht="13.15">
      <c r="A22" s="171" t="s">
        <v>68</v>
      </c>
      <c r="B22" s="96" t="str">
        <f>VLOOKUP(A22,'CENTRO DE COSTOS'!A:D,4,FALSE)</f>
        <v>WILLIAM ASDRUBAL ROZO ROZO</v>
      </c>
      <c r="C22" s="96" t="str">
        <f>VLOOKUP(A22,'CENTRO DE COSTOS'!A:D,2,FALSE)</f>
        <v>0004-0004</v>
      </c>
      <c r="D22" s="171">
        <v>11001</v>
      </c>
      <c r="E22" s="171">
        <v>5659190</v>
      </c>
      <c r="F22" s="171">
        <v>1913426</v>
      </c>
      <c r="G22" s="171">
        <v>20249272</v>
      </c>
      <c r="H22" s="171" t="s">
        <v>298</v>
      </c>
      <c r="I22" s="171" t="s">
        <v>68</v>
      </c>
      <c r="J22" s="171" t="s">
        <v>16671</v>
      </c>
      <c r="K22" s="10" t="s">
        <v>167</v>
      </c>
      <c r="L22" s="171">
        <v>5659190</v>
      </c>
      <c r="M22" s="171" t="s">
        <v>16672</v>
      </c>
      <c r="N22" s="172">
        <v>45811.54583333333</v>
      </c>
      <c r="O22" s="172">
        <v>45812.588194444441</v>
      </c>
      <c r="P22" s="171" t="s">
        <v>3171</v>
      </c>
      <c r="Q22" s="171" t="s">
        <v>3172</v>
      </c>
      <c r="R22" s="171" t="s">
        <v>15378</v>
      </c>
      <c r="S22" s="171" t="s">
        <v>177</v>
      </c>
      <c r="T22" s="72" t="s">
        <v>16673</v>
      </c>
      <c r="U22" s="171" t="s">
        <v>3175</v>
      </c>
      <c r="V22" s="171" t="s">
        <v>3438</v>
      </c>
      <c r="W22" s="171" t="s">
        <v>3439</v>
      </c>
      <c r="X22" s="171" t="s">
        <v>3185</v>
      </c>
      <c r="Y22" s="171">
        <v>0</v>
      </c>
      <c r="Z22" s="171">
        <v>0</v>
      </c>
      <c r="AA22" s="171">
        <v>0</v>
      </c>
      <c r="AB22" s="171">
        <v>0</v>
      </c>
      <c r="AC22" s="171">
        <v>0</v>
      </c>
      <c r="AD22" s="171" t="s">
        <v>16674</v>
      </c>
      <c r="AE22" s="171" t="s">
        <v>3180</v>
      </c>
      <c r="AF22" s="171" t="s">
        <v>3180</v>
      </c>
      <c r="AG22" s="171">
        <v>0</v>
      </c>
      <c r="AH22" s="171" t="s">
        <v>25</v>
      </c>
      <c r="AI22" s="171" t="s">
        <v>189</v>
      </c>
      <c r="AJ22" s="171">
        <v>1</v>
      </c>
      <c r="AK22" s="171">
        <v>0</v>
      </c>
      <c r="AL22" s="171" t="s">
        <v>595</v>
      </c>
      <c r="AM22" s="97">
        <f>IF(S22="SOPORTE_TELEFÓNICO",'BASE LIQUIDACION REDEBAN 2025'!$B$19,IF(S22="ENVÍO",'BASE LIQUIDACION REDEBAN 2025'!$C$2,IF(AH22="TIPO I",'BASE LIQUIDACION REDEBAN 2025'!$C$2,IF(AH22="TIPO II",'BASE LIQUIDACION REDEBAN 2025'!$C$3,IF(AH22="TIPO III",'BASE LIQUIDACION REDEBAN 2025'!$C$4,IF(AH22="TIPO IV",'BASE LIQUIDACION REDEBAN 2025'!$C$5,IF(AI22="AEREO",'BASE LIQUIDACION REDEBAN 2025'!$B$6,'BASE LIQUIDACION REDEBAN 2025'!$C$5)))))))</f>
        <v>65960.072302</v>
      </c>
      <c r="AN22" s="97">
        <f>IF(OR(S22="SOPORTE_TELEFÓNICO",S22="ENVÍO"),0,IF(AH22="TIPO I",'BASE LIQUIDACION REDEBAN 2025'!$B$10,IF(AH22="TIPO II",'BASE LIQUIDACION REDEBAN 2025'!$B$11,IF(AH22="TIPO III",'BASE LIQUIDACION REDEBAN 2025'!$B$12,'BASE LIQUIDACION REDEBAN 2025'!$B$13))))</f>
        <v>75096.394270399993</v>
      </c>
      <c r="AO22" s="97">
        <f t="shared" si="0"/>
        <v>65960.072302</v>
      </c>
    </row>
    <row r="23" spans="1:41" s="85" customFormat="1" ht="13.15">
      <c r="A23" s="171" t="s">
        <v>68</v>
      </c>
      <c r="B23" s="96" t="str">
        <f>VLOOKUP(A23,'CENTRO DE COSTOS'!A:D,4,FALSE)</f>
        <v>WILLIAM ASDRUBAL ROZO ROZO</v>
      </c>
      <c r="C23" s="96" t="str">
        <f>VLOOKUP(A23,'CENTRO DE COSTOS'!A:D,2,FALSE)</f>
        <v>0004-0004</v>
      </c>
      <c r="D23" s="171">
        <v>11001</v>
      </c>
      <c r="E23" s="171">
        <v>5657283</v>
      </c>
      <c r="F23" s="171">
        <v>1912527</v>
      </c>
      <c r="G23" s="171">
        <v>17284902</v>
      </c>
      <c r="H23" s="171" t="s">
        <v>298</v>
      </c>
      <c r="I23" s="171" t="s">
        <v>68</v>
      </c>
      <c r="J23" s="171" t="s">
        <v>16675</v>
      </c>
      <c r="K23" s="10" t="s">
        <v>167</v>
      </c>
      <c r="L23" s="171">
        <v>5657283</v>
      </c>
      <c r="M23" s="171" t="s">
        <v>16676</v>
      </c>
      <c r="N23" s="172">
        <v>45808.559027777781</v>
      </c>
      <c r="O23" s="172">
        <v>45812.592361111114</v>
      </c>
      <c r="P23" s="171" t="s">
        <v>3171</v>
      </c>
      <c r="Q23" s="171" t="s">
        <v>3172</v>
      </c>
      <c r="R23" s="171" t="s">
        <v>15378</v>
      </c>
      <c r="S23" s="171" t="s">
        <v>177</v>
      </c>
      <c r="T23" s="72" t="s">
        <v>16677</v>
      </c>
      <c r="U23" s="171" t="s">
        <v>3190</v>
      </c>
      <c r="V23" s="171" t="s">
        <v>3284</v>
      </c>
      <c r="W23" s="171" t="s">
        <v>3284</v>
      </c>
      <c r="X23" s="171" t="s">
        <v>3185</v>
      </c>
      <c r="Y23" s="171">
        <v>0</v>
      </c>
      <c r="Z23" s="171">
        <v>0</v>
      </c>
      <c r="AA23" s="171">
        <v>0</v>
      </c>
      <c r="AB23" s="171">
        <v>0</v>
      </c>
      <c r="AC23" s="171">
        <v>0</v>
      </c>
      <c r="AD23" s="171" t="s">
        <v>16606</v>
      </c>
      <c r="AE23" s="171" t="s">
        <v>3180</v>
      </c>
      <c r="AF23" s="171" t="s">
        <v>3180</v>
      </c>
      <c r="AG23" s="171">
        <v>0</v>
      </c>
      <c r="AH23" s="171" t="s">
        <v>25</v>
      </c>
      <c r="AI23" s="171" t="s">
        <v>189</v>
      </c>
      <c r="AJ23" s="171">
        <v>1</v>
      </c>
      <c r="AK23" s="171">
        <v>0</v>
      </c>
      <c r="AL23" s="171" t="s">
        <v>3413</v>
      </c>
      <c r="AM23" s="97">
        <f>IF(S23="SOPORTE_TELEFÓNICO",'BASE LIQUIDACION REDEBAN 2025'!$B$19,IF(S23="ENVÍO",'BASE LIQUIDACION REDEBAN 2025'!$C$2,IF(AH23="TIPO I",'BASE LIQUIDACION REDEBAN 2025'!$C$2,IF(AH23="TIPO II",'BASE LIQUIDACION REDEBAN 2025'!$C$3,IF(AH23="TIPO III",'BASE LIQUIDACION REDEBAN 2025'!$C$4,IF(AH23="TIPO IV",'BASE LIQUIDACION REDEBAN 2025'!$C$5,IF(AI23="AEREO",'BASE LIQUIDACION REDEBAN 2025'!$B$6,'BASE LIQUIDACION REDEBAN 2025'!$C$5)))))))</f>
        <v>65960.072302</v>
      </c>
      <c r="AN23" s="97">
        <f>IF(OR(S23="SOPORTE_TELEFÓNICO",S23="ENVÍO"),0,IF(AH23="TIPO I",'BASE LIQUIDACION REDEBAN 2025'!$B$10,IF(AH23="TIPO II",'BASE LIQUIDACION REDEBAN 2025'!$B$11,IF(AH23="TIPO III",'BASE LIQUIDACION REDEBAN 2025'!$B$12,'BASE LIQUIDACION REDEBAN 2025'!$B$13))))</f>
        <v>75096.394270399993</v>
      </c>
      <c r="AO23" s="97">
        <f t="shared" si="0"/>
        <v>65960.072302</v>
      </c>
    </row>
    <row r="24" spans="1:41" s="85" customFormat="1" ht="13.15">
      <c r="A24" s="171" t="s">
        <v>100</v>
      </c>
      <c r="B24" s="96" t="str">
        <f>VLOOKUP(A24,'CENTRO DE COSTOS'!A:D,4,FALSE)</f>
        <v>KEVIN ALEXIS CORZO BUSTOS</v>
      </c>
      <c r="C24" s="96" t="str">
        <f>VLOOKUP(A24,'CENTRO DE COSTOS'!A:D,2,FALSE)</f>
        <v>0004-0007</v>
      </c>
      <c r="D24" s="171">
        <v>50124</v>
      </c>
      <c r="E24" s="171">
        <v>5658470</v>
      </c>
      <c r="F24" s="171">
        <v>1913292</v>
      </c>
      <c r="G24" s="171">
        <v>13649918</v>
      </c>
      <c r="H24" s="171" t="s">
        <v>192</v>
      </c>
      <c r="I24" s="171" t="s">
        <v>193</v>
      </c>
      <c r="J24" s="171" t="s">
        <v>16678</v>
      </c>
      <c r="K24" s="10" t="s">
        <v>167</v>
      </c>
      <c r="L24" s="171">
        <v>5658470</v>
      </c>
      <c r="M24" s="171" t="s">
        <v>16679</v>
      </c>
      <c r="N24" s="172">
        <v>45811.488194444442</v>
      </c>
      <c r="O24" s="172">
        <v>45812.595833333333</v>
      </c>
      <c r="P24" s="171" t="s">
        <v>3171</v>
      </c>
      <c r="Q24" s="171" t="s">
        <v>3172</v>
      </c>
      <c r="R24" s="171" t="s">
        <v>15378</v>
      </c>
      <c r="S24" s="171" t="s">
        <v>177</v>
      </c>
      <c r="T24" s="72" t="s">
        <v>16680</v>
      </c>
      <c r="U24" s="171" t="s">
        <v>3175</v>
      </c>
      <c r="V24" s="171" t="s">
        <v>3438</v>
      </c>
      <c r="W24" s="171" t="s">
        <v>3439</v>
      </c>
      <c r="X24" s="171" t="s">
        <v>3185</v>
      </c>
      <c r="Y24" s="171">
        <v>0</v>
      </c>
      <c r="Z24" s="171">
        <v>0</v>
      </c>
      <c r="AA24" s="171">
        <v>0</v>
      </c>
      <c r="AB24" s="171">
        <v>0</v>
      </c>
      <c r="AC24" s="171">
        <v>0</v>
      </c>
      <c r="AD24" s="171" t="s">
        <v>16681</v>
      </c>
      <c r="AE24" s="171" t="s">
        <v>3180</v>
      </c>
      <c r="AF24" s="171" t="s">
        <v>3180</v>
      </c>
      <c r="AG24" s="171">
        <v>0</v>
      </c>
      <c r="AH24" s="171" t="s">
        <v>30</v>
      </c>
      <c r="AI24" s="171" t="s">
        <v>189</v>
      </c>
      <c r="AJ24" s="171">
        <v>1</v>
      </c>
      <c r="AK24" s="171">
        <v>0</v>
      </c>
      <c r="AL24" s="171" t="s">
        <v>196</v>
      </c>
      <c r="AM24" s="97">
        <f>IF(S24="SOPORTE_TELEFÓNICO",'BASE LIQUIDACION REDEBAN 2025'!$B$19,IF(S24="ENVÍO",'BASE LIQUIDACION REDEBAN 2025'!$C$2,IF(AH24="TIPO I",'BASE LIQUIDACION REDEBAN 2025'!$C$2,IF(AH24="TIPO II",'BASE LIQUIDACION REDEBAN 2025'!$C$3,IF(AH24="TIPO III",'BASE LIQUIDACION REDEBAN 2025'!$C$4,IF(AH24="TIPO IV",'BASE LIQUIDACION REDEBAN 2025'!$C$5,IF(AI24="AEREO",'BASE LIQUIDACION REDEBAN 2025'!$B$6,'BASE LIQUIDACION REDEBAN 2025'!$C$5)))))))</f>
        <v>275728.78077800001</v>
      </c>
      <c r="AN24" s="97">
        <f>IF(OR(S24="SOPORTE_TELEFÓNICO",S24="ENVÍO"),0,IF(AH24="TIPO I",'BASE LIQUIDACION REDEBAN 2025'!$B$10,IF(AH24="TIPO II",'BASE LIQUIDACION REDEBAN 2025'!$B$11,IF(AH24="TIPO III",'BASE LIQUIDACION REDEBAN 2025'!$B$12,'BASE LIQUIDACION REDEBAN 2025'!$B$13))))</f>
        <v>196536.5258152</v>
      </c>
      <c r="AO24" s="97">
        <f t="shared" si="0"/>
        <v>275728.78077800001</v>
      </c>
    </row>
    <row r="25" spans="1:41" s="85" customFormat="1" ht="13.15">
      <c r="A25" s="171" t="s">
        <v>86</v>
      </c>
      <c r="B25" s="96" t="str">
        <f>VLOOKUP(A25,'CENTRO DE COSTOS'!A:D,4,FALSE)</f>
        <v>KEVIN ALEXIS CORZO BUSTOS</v>
      </c>
      <c r="C25" s="96" t="str">
        <f>VLOOKUP(A25,'CENTRO DE COSTOS'!A:D,2,FALSE)</f>
        <v>0004-0007</v>
      </c>
      <c r="D25" s="171">
        <v>73443</v>
      </c>
      <c r="E25" s="171">
        <v>5659123</v>
      </c>
      <c r="F25" s="171">
        <v>1913392</v>
      </c>
      <c r="G25" s="171">
        <v>69088102</v>
      </c>
      <c r="H25" s="171" t="s">
        <v>870</v>
      </c>
      <c r="I25" s="171" t="s">
        <v>1508</v>
      </c>
      <c r="J25" s="171" t="s">
        <v>16682</v>
      </c>
      <c r="K25" s="10" t="s">
        <v>167</v>
      </c>
      <c r="L25" s="171">
        <v>5659123</v>
      </c>
      <c r="M25" s="171" t="s">
        <v>16683</v>
      </c>
      <c r="N25" s="172">
        <v>45811.529861111114</v>
      </c>
      <c r="O25" s="172">
        <v>45812.601388888892</v>
      </c>
      <c r="P25" s="171" t="s">
        <v>3171</v>
      </c>
      <c r="Q25" s="171" t="s">
        <v>3172</v>
      </c>
      <c r="R25" s="171" t="s">
        <v>15378</v>
      </c>
      <c r="S25" s="171" t="s">
        <v>177</v>
      </c>
      <c r="T25" s="72" t="s">
        <v>16684</v>
      </c>
      <c r="U25" s="171" t="s">
        <v>3190</v>
      </c>
      <c r="V25" s="171" t="s">
        <v>3300</v>
      </c>
      <c r="W25" s="171" t="s">
        <v>3192</v>
      </c>
      <c r="X25" s="171" t="s">
        <v>3215</v>
      </c>
      <c r="Y25" s="171" t="s">
        <v>3615</v>
      </c>
      <c r="Z25" s="171">
        <v>0</v>
      </c>
      <c r="AA25" s="171">
        <v>0</v>
      </c>
      <c r="AB25" s="171">
        <v>0</v>
      </c>
      <c r="AC25" s="171">
        <v>0</v>
      </c>
      <c r="AD25" s="171" t="s">
        <v>16685</v>
      </c>
      <c r="AE25" s="171" t="s">
        <v>16686</v>
      </c>
      <c r="AF25" s="171" t="s">
        <v>16687</v>
      </c>
      <c r="AG25" s="171">
        <v>0</v>
      </c>
      <c r="AH25" s="171" t="s">
        <v>30</v>
      </c>
      <c r="AI25" s="171" t="s">
        <v>189</v>
      </c>
      <c r="AJ25" s="171">
        <v>1</v>
      </c>
      <c r="AK25" s="171">
        <v>0</v>
      </c>
      <c r="AL25" s="171" t="s">
        <v>1632</v>
      </c>
      <c r="AM25" s="97">
        <f>IF(S25="SOPORTE_TELEFÓNICO",'BASE LIQUIDACION REDEBAN 2025'!$B$19,IF(S25="ENVÍO",'BASE LIQUIDACION REDEBAN 2025'!$C$2,IF(AH25="TIPO I",'BASE LIQUIDACION REDEBAN 2025'!$C$2,IF(AH25="TIPO II",'BASE LIQUIDACION REDEBAN 2025'!$C$3,IF(AH25="TIPO III",'BASE LIQUIDACION REDEBAN 2025'!$C$4,IF(AH25="TIPO IV",'BASE LIQUIDACION REDEBAN 2025'!$C$5,IF(AI25="AEREO",'BASE LIQUIDACION REDEBAN 2025'!$B$6,'BASE LIQUIDACION REDEBAN 2025'!$C$5)))))))</f>
        <v>275728.78077800001</v>
      </c>
      <c r="AN25" s="97">
        <f>IF(OR(S25="SOPORTE_TELEFÓNICO",S25="ENVÍO"),0,IF(AH25="TIPO I",'BASE LIQUIDACION REDEBAN 2025'!$B$10,IF(AH25="TIPO II",'BASE LIQUIDACION REDEBAN 2025'!$B$11,IF(AH25="TIPO III",'BASE LIQUIDACION REDEBAN 2025'!$B$12,'BASE LIQUIDACION REDEBAN 2025'!$B$13))))</f>
        <v>196536.5258152</v>
      </c>
      <c r="AO25" s="97">
        <f t="shared" si="0"/>
        <v>275728.78077800001</v>
      </c>
    </row>
    <row r="26" spans="1:41" s="85" customFormat="1" ht="13.15">
      <c r="A26" s="171" t="s">
        <v>68</v>
      </c>
      <c r="B26" s="96" t="str">
        <f>VLOOKUP(A26,'CENTRO DE COSTOS'!A:D,4,FALSE)</f>
        <v>WILLIAM ASDRUBAL ROZO ROZO</v>
      </c>
      <c r="C26" s="96" t="str">
        <f>VLOOKUP(A26,'CENTRO DE COSTOS'!A:D,2,FALSE)</f>
        <v>0004-0004</v>
      </c>
      <c r="D26" s="171">
        <v>25307</v>
      </c>
      <c r="E26" s="171">
        <v>5656776</v>
      </c>
      <c r="F26" s="171">
        <v>1911928</v>
      </c>
      <c r="G26" s="171">
        <v>31485519</v>
      </c>
      <c r="H26" s="171" t="s">
        <v>298</v>
      </c>
      <c r="I26" s="171" t="s">
        <v>1916</v>
      </c>
      <c r="J26" s="171" t="s">
        <v>16688</v>
      </c>
      <c r="K26" s="10" t="s">
        <v>167</v>
      </c>
      <c r="L26" s="171">
        <v>5656776</v>
      </c>
      <c r="M26" s="171" t="s">
        <v>16689</v>
      </c>
      <c r="N26" s="172">
        <v>45807.693055555559</v>
      </c>
      <c r="O26" s="172">
        <v>45812.611805555556</v>
      </c>
      <c r="P26" s="171" t="s">
        <v>3171</v>
      </c>
      <c r="Q26" s="171" t="s">
        <v>3172</v>
      </c>
      <c r="R26" s="171" t="s">
        <v>15378</v>
      </c>
      <c r="S26" s="171" t="s">
        <v>177</v>
      </c>
      <c r="T26" s="72" t="s">
        <v>16690</v>
      </c>
      <c r="U26" s="171" t="s">
        <v>3190</v>
      </c>
      <c r="V26" s="171" t="s">
        <v>3176</v>
      </c>
      <c r="W26" s="171" t="s">
        <v>3184</v>
      </c>
      <c r="X26" s="171" t="s">
        <v>3185</v>
      </c>
      <c r="Y26" s="171">
        <v>0</v>
      </c>
      <c r="Z26" s="171">
        <v>0</v>
      </c>
      <c r="AA26" s="171">
        <v>0</v>
      </c>
      <c r="AB26" s="171">
        <v>0</v>
      </c>
      <c r="AC26" s="171">
        <v>0</v>
      </c>
      <c r="AD26" s="171" t="s">
        <v>16691</v>
      </c>
      <c r="AE26" s="171" t="s">
        <v>3180</v>
      </c>
      <c r="AF26" s="171" t="s">
        <v>3180</v>
      </c>
      <c r="AG26" s="171">
        <v>0</v>
      </c>
      <c r="AH26" s="171" t="s">
        <v>30</v>
      </c>
      <c r="AI26" s="171" t="s">
        <v>189</v>
      </c>
      <c r="AJ26" s="171">
        <v>1</v>
      </c>
      <c r="AK26" s="171">
        <v>0</v>
      </c>
      <c r="AL26" s="171" t="s">
        <v>397</v>
      </c>
      <c r="AM26" s="97">
        <f>IF(S26="SOPORTE_TELEFÓNICO",'BASE LIQUIDACION REDEBAN 2025'!$B$19,IF(S26="ENVÍO",'BASE LIQUIDACION REDEBAN 2025'!$C$2,IF(AH26="TIPO I",'BASE LIQUIDACION REDEBAN 2025'!$C$2,IF(AH26="TIPO II",'BASE LIQUIDACION REDEBAN 2025'!$C$3,IF(AH26="TIPO III",'BASE LIQUIDACION REDEBAN 2025'!$C$4,IF(AH26="TIPO IV",'BASE LIQUIDACION REDEBAN 2025'!$C$5,IF(AI26="AEREO",'BASE LIQUIDACION REDEBAN 2025'!$B$6,'BASE LIQUIDACION REDEBAN 2025'!$C$5)))))))</f>
        <v>275728.78077800001</v>
      </c>
      <c r="AN26" s="97">
        <f>IF(OR(S26="SOPORTE_TELEFÓNICO",S26="ENVÍO"),0,IF(AH26="TIPO I",'BASE LIQUIDACION REDEBAN 2025'!$B$10,IF(AH26="TIPO II",'BASE LIQUIDACION REDEBAN 2025'!$B$11,IF(AH26="TIPO III",'BASE LIQUIDACION REDEBAN 2025'!$B$12,'BASE LIQUIDACION REDEBAN 2025'!$B$13))))</f>
        <v>196536.5258152</v>
      </c>
      <c r="AO26" s="97">
        <f t="shared" si="0"/>
        <v>275728.78077800001</v>
      </c>
    </row>
    <row r="27" spans="1:41" s="85" customFormat="1" ht="13.15">
      <c r="A27" s="171" t="s">
        <v>94</v>
      </c>
      <c r="B27" s="96" t="str">
        <f>VLOOKUP(A27,'CENTRO DE COSTOS'!A:D,4,FALSE)</f>
        <v>DIEGO FERNANDO HENAO CARDONA</v>
      </c>
      <c r="C27" s="96" t="str">
        <f>VLOOKUP(A27,'CENTRO DE COSTOS'!A:D,2,FALSE)</f>
        <v>0004-0002</v>
      </c>
      <c r="D27" s="171">
        <v>63001</v>
      </c>
      <c r="E27" s="171">
        <v>5659289</v>
      </c>
      <c r="F27" s="171">
        <v>1913473</v>
      </c>
      <c r="G27" s="171">
        <v>13893839</v>
      </c>
      <c r="H27" s="171" t="s">
        <v>578</v>
      </c>
      <c r="I27" s="171" t="s">
        <v>579</v>
      </c>
      <c r="J27" s="171" t="s">
        <v>16692</v>
      </c>
      <c r="K27" s="10" t="s">
        <v>167</v>
      </c>
      <c r="L27" s="171">
        <v>5659289</v>
      </c>
      <c r="M27" s="171" t="s">
        <v>16693</v>
      </c>
      <c r="N27" s="172">
        <v>45811.581250000003</v>
      </c>
      <c r="O27" s="172">
        <v>45812.615277777775</v>
      </c>
      <c r="P27" s="171" t="s">
        <v>3171</v>
      </c>
      <c r="Q27" s="171" t="s">
        <v>3172</v>
      </c>
      <c r="R27" s="171" t="s">
        <v>15378</v>
      </c>
      <c r="S27" s="171" t="s">
        <v>177</v>
      </c>
      <c r="T27" s="72" t="s">
        <v>16694</v>
      </c>
      <c r="U27" s="171" t="s">
        <v>3190</v>
      </c>
      <c r="V27" s="171" t="s">
        <v>3839</v>
      </c>
      <c r="W27" s="171" t="s">
        <v>3840</v>
      </c>
      <c r="X27" s="171" t="s">
        <v>3215</v>
      </c>
      <c r="Y27" s="171" t="s">
        <v>4431</v>
      </c>
      <c r="Z27" s="171">
        <v>0</v>
      </c>
      <c r="AA27" s="171">
        <v>0</v>
      </c>
      <c r="AB27" s="171">
        <v>0</v>
      </c>
      <c r="AC27" s="171">
        <v>0</v>
      </c>
      <c r="AD27" s="171" t="s">
        <v>16695</v>
      </c>
      <c r="AE27" s="171" t="s">
        <v>16696</v>
      </c>
      <c r="AF27" s="171" t="s">
        <v>16697</v>
      </c>
      <c r="AG27" s="171">
        <v>0</v>
      </c>
      <c r="AH27" s="171" t="s">
        <v>28</v>
      </c>
      <c r="AI27" s="171" t="s">
        <v>189</v>
      </c>
      <c r="AJ27" s="171">
        <v>1</v>
      </c>
      <c r="AK27" s="171">
        <v>0</v>
      </c>
      <c r="AL27" s="171" t="s">
        <v>582</v>
      </c>
      <c r="AM27" s="97">
        <f>IF(S27="SOPORTE_TELEFÓNICO",'BASE LIQUIDACION REDEBAN 2025'!$B$19,IF(S27="ENVÍO",'BASE LIQUIDACION REDEBAN 2025'!$C$2,IF(AH27="TIPO I",'BASE LIQUIDACION REDEBAN 2025'!$C$2,IF(AH27="TIPO II",'BASE LIQUIDACION REDEBAN 2025'!$C$3,IF(AH27="TIPO III",'BASE LIQUIDACION REDEBAN 2025'!$C$4,IF(AH27="TIPO IV",'BASE LIQUIDACION REDEBAN 2025'!$C$5,IF(AI27="AEREO",'BASE LIQUIDACION REDEBAN 2025'!$B$6,'BASE LIQUIDACION REDEBAN 2025'!$C$5)))))))</f>
        <v>144967.87232000002</v>
      </c>
      <c r="AN27" s="97">
        <f>IF(OR(S27="SOPORTE_TELEFÓNICO",S27="ENVÍO"),0,IF(AH27="TIPO I",'BASE LIQUIDACION REDEBAN 2025'!$B$10,IF(AH27="TIPO II",'BASE LIQUIDACION REDEBAN 2025'!$B$11,IF(AH27="TIPO III",'BASE LIQUIDACION REDEBAN 2025'!$B$12,'BASE LIQUIDACION REDEBAN 2025'!$B$13))))</f>
        <v>140395.6348884</v>
      </c>
      <c r="AO27" s="97">
        <f t="shared" si="0"/>
        <v>144967.87232000002</v>
      </c>
    </row>
    <row r="28" spans="1:41" s="85" customFormat="1" ht="13.15">
      <c r="A28" s="171" t="s">
        <v>90</v>
      </c>
      <c r="B28" s="96" t="str">
        <f>VLOOKUP(A28,'CENTRO DE COSTOS'!A:D,4,FALSE)</f>
        <v>JUAN SEBASTIÁN RÍOS CASTRILLÓN</v>
      </c>
      <c r="C28" s="96" t="str">
        <f>VLOOKUP(A28,'CENTRO DE COSTOS'!A:D,2,FALSE)</f>
        <v>0004-0005</v>
      </c>
      <c r="D28" s="171">
        <v>5360</v>
      </c>
      <c r="E28" s="171">
        <v>5660137</v>
      </c>
      <c r="F28" s="171">
        <v>1914145</v>
      </c>
      <c r="G28" s="171">
        <v>16661225</v>
      </c>
      <c r="H28" s="171" t="s">
        <v>290</v>
      </c>
      <c r="I28" s="171" t="s">
        <v>464</v>
      </c>
      <c r="J28" s="171" t="s">
        <v>16698</v>
      </c>
      <c r="K28" s="10" t="s">
        <v>167</v>
      </c>
      <c r="L28" s="171">
        <v>5660137</v>
      </c>
      <c r="M28" s="171" t="s">
        <v>16699</v>
      </c>
      <c r="N28" s="172">
        <v>45812.307638888888</v>
      </c>
      <c r="O28" s="172">
        <v>45812.628472222219</v>
      </c>
      <c r="P28" s="171" t="s">
        <v>3171</v>
      </c>
      <c r="Q28" s="171" t="s">
        <v>3172</v>
      </c>
      <c r="R28" s="171" t="s">
        <v>15378</v>
      </c>
      <c r="S28" s="171" t="s">
        <v>177</v>
      </c>
      <c r="T28" s="72" t="s">
        <v>16700</v>
      </c>
      <c r="U28" s="171" t="s">
        <v>16614</v>
      </c>
      <c r="V28" s="171" t="s">
        <v>16632</v>
      </c>
      <c r="W28" s="171" t="s">
        <v>16633</v>
      </c>
      <c r="X28" s="171" t="s">
        <v>3185</v>
      </c>
      <c r="Y28" s="171">
        <v>0</v>
      </c>
      <c r="Z28" s="171">
        <v>0</v>
      </c>
      <c r="AA28" s="171">
        <v>0</v>
      </c>
      <c r="AB28" s="171">
        <v>0</v>
      </c>
      <c r="AC28" s="171">
        <v>0</v>
      </c>
      <c r="AD28" s="171" t="s">
        <v>16701</v>
      </c>
      <c r="AE28" s="171" t="s">
        <v>3180</v>
      </c>
      <c r="AF28" s="171" t="s">
        <v>3180</v>
      </c>
      <c r="AG28" s="171">
        <v>0</v>
      </c>
      <c r="AH28" s="171" t="s">
        <v>25</v>
      </c>
      <c r="AI28" s="171" t="s">
        <v>189</v>
      </c>
      <c r="AJ28" s="171">
        <v>1</v>
      </c>
      <c r="AK28" s="171">
        <v>0</v>
      </c>
      <c r="AL28" s="171" t="s">
        <v>307</v>
      </c>
      <c r="AM28" s="97">
        <f>IF(S28="SOPORTE_TELEFÓNICO",'BASE LIQUIDACION REDEBAN 2025'!$B$19,IF(S28="ENVÍO",'BASE LIQUIDACION REDEBAN 2025'!$C$2,IF(AH28="TIPO I",'BASE LIQUIDACION REDEBAN 2025'!$C$2,IF(AH28="TIPO II",'BASE LIQUIDACION REDEBAN 2025'!$C$3,IF(AH28="TIPO III",'BASE LIQUIDACION REDEBAN 2025'!$C$4,IF(AH28="TIPO IV",'BASE LIQUIDACION REDEBAN 2025'!$C$5,IF(AI28="AEREO",'BASE LIQUIDACION REDEBAN 2025'!$B$6,'BASE LIQUIDACION REDEBAN 2025'!$C$5)))))))</f>
        <v>65960.072302</v>
      </c>
      <c r="AN28" s="97">
        <f>IF(OR(S28="SOPORTE_TELEFÓNICO",S28="ENVÍO"),0,IF(AH28="TIPO I",'BASE LIQUIDACION REDEBAN 2025'!$B$10,IF(AH28="TIPO II",'BASE LIQUIDACION REDEBAN 2025'!$B$11,IF(AH28="TIPO III",'BASE LIQUIDACION REDEBAN 2025'!$B$12,'BASE LIQUIDACION REDEBAN 2025'!$B$13))))</f>
        <v>75096.394270399993</v>
      </c>
      <c r="AO28" s="97">
        <f t="shared" si="0"/>
        <v>65960.072302</v>
      </c>
    </row>
    <row r="29" spans="1:41" s="85" customFormat="1" ht="13.15">
      <c r="A29" s="171" t="s">
        <v>64</v>
      </c>
      <c r="B29" s="96" t="str">
        <f>VLOOKUP(A29,'CENTRO DE COSTOS'!A:D,4,FALSE)</f>
        <v>JOSE MAURICIO HERNANDEZ ROJAS</v>
      </c>
      <c r="C29" s="96" t="str">
        <f>VLOOKUP(A29,'CENTRO DE COSTOS'!A:D,2,FALSE)</f>
        <v>0004-0001</v>
      </c>
      <c r="D29" s="171">
        <v>8001</v>
      </c>
      <c r="E29" s="171">
        <v>5660405</v>
      </c>
      <c r="F29" s="171">
        <v>1914319</v>
      </c>
      <c r="G29" s="171">
        <v>14863492</v>
      </c>
      <c r="H29" s="171" t="s">
        <v>277</v>
      </c>
      <c r="I29" s="171" t="s">
        <v>64</v>
      </c>
      <c r="J29" s="171" t="s">
        <v>16702</v>
      </c>
      <c r="K29" s="10" t="s">
        <v>167</v>
      </c>
      <c r="L29" s="171">
        <v>5660405</v>
      </c>
      <c r="M29" s="171" t="s">
        <v>16703</v>
      </c>
      <c r="N29" s="172">
        <v>45812.377083333333</v>
      </c>
      <c r="O29" s="172">
        <v>45812.634722222225</v>
      </c>
      <c r="P29" s="171" t="s">
        <v>3171</v>
      </c>
      <c r="Q29" s="171" t="s">
        <v>3172</v>
      </c>
      <c r="R29" s="171" t="s">
        <v>15378</v>
      </c>
      <c r="S29" s="171" t="s">
        <v>177</v>
      </c>
      <c r="T29" s="72" t="s">
        <v>16704</v>
      </c>
      <c r="U29" s="171" t="s">
        <v>3190</v>
      </c>
      <c r="V29" s="171" t="s">
        <v>3284</v>
      </c>
      <c r="W29" s="171" t="s">
        <v>3284</v>
      </c>
      <c r="X29" s="171" t="s">
        <v>3215</v>
      </c>
      <c r="Y29" s="171" t="s">
        <v>3267</v>
      </c>
      <c r="Z29" s="171">
        <v>0</v>
      </c>
      <c r="AA29" s="171">
        <v>0</v>
      </c>
      <c r="AB29" s="171">
        <v>0</v>
      </c>
      <c r="AC29" s="171">
        <v>0</v>
      </c>
      <c r="AD29" s="171" t="s">
        <v>16705</v>
      </c>
      <c r="AE29" s="171" t="s">
        <v>16706</v>
      </c>
      <c r="AF29" s="171" t="s">
        <v>16707</v>
      </c>
      <c r="AG29" s="171">
        <v>0</v>
      </c>
      <c r="AH29" s="171" t="s">
        <v>25</v>
      </c>
      <c r="AI29" s="171" t="s">
        <v>189</v>
      </c>
      <c r="AJ29" s="171">
        <v>1</v>
      </c>
      <c r="AK29" s="171">
        <v>0</v>
      </c>
      <c r="AL29" s="171" t="s">
        <v>1049</v>
      </c>
      <c r="AM29" s="97">
        <f>IF(S29="SOPORTE_TELEFÓNICO",'BASE LIQUIDACION REDEBAN 2025'!$B$19,IF(S29="ENVÍO",'BASE LIQUIDACION REDEBAN 2025'!$C$2,IF(AH29="TIPO I",'BASE LIQUIDACION REDEBAN 2025'!$C$2,IF(AH29="TIPO II",'BASE LIQUIDACION REDEBAN 2025'!$C$3,IF(AH29="TIPO III",'BASE LIQUIDACION REDEBAN 2025'!$C$4,IF(AH29="TIPO IV",'BASE LIQUIDACION REDEBAN 2025'!$C$5,IF(AI29="AEREO",'BASE LIQUIDACION REDEBAN 2025'!$B$6,'BASE LIQUIDACION REDEBAN 2025'!$C$5)))))))</f>
        <v>65960.072302</v>
      </c>
      <c r="AN29" s="97">
        <f>IF(OR(S29="SOPORTE_TELEFÓNICO",S29="ENVÍO"),0,IF(AH29="TIPO I",'BASE LIQUIDACION REDEBAN 2025'!$B$10,IF(AH29="TIPO II",'BASE LIQUIDACION REDEBAN 2025'!$B$11,IF(AH29="TIPO III",'BASE LIQUIDACION REDEBAN 2025'!$B$12,'BASE LIQUIDACION REDEBAN 2025'!$B$13))))</f>
        <v>75096.394270399993</v>
      </c>
      <c r="AO29" s="97">
        <f t="shared" si="0"/>
        <v>65960.072302</v>
      </c>
    </row>
    <row r="30" spans="1:41" s="85" customFormat="1" ht="13.15">
      <c r="A30" s="171" t="s">
        <v>68</v>
      </c>
      <c r="B30" s="96" t="str">
        <f>VLOOKUP(A30,'CENTRO DE COSTOS'!A:D,4,FALSE)</f>
        <v>WILLIAM ASDRUBAL ROZO ROZO</v>
      </c>
      <c r="C30" s="96" t="str">
        <f>VLOOKUP(A30,'CENTRO DE COSTOS'!A:D,2,FALSE)</f>
        <v>0004-0004</v>
      </c>
      <c r="D30" s="171">
        <v>25307</v>
      </c>
      <c r="E30" s="171">
        <v>5657894</v>
      </c>
      <c r="F30" s="171">
        <v>1912868</v>
      </c>
      <c r="G30" s="171">
        <v>17550039</v>
      </c>
      <c r="H30" s="171" t="s">
        <v>298</v>
      </c>
      <c r="I30" s="171" t="s">
        <v>1916</v>
      </c>
      <c r="J30" s="171" t="s">
        <v>16708</v>
      </c>
      <c r="K30" s="10" t="s">
        <v>167</v>
      </c>
      <c r="L30" s="171">
        <v>5657894</v>
      </c>
      <c r="M30" s="171" t="s">
        <v>16709</v>
      </c>
      <c r="N30" s="172">
        <v>45811.333333333336</v>
      </c>
      <c r="O30" s="172">
        <v>45812.679166666669</v>
      </c>
      <c r="P30" s="171" t="s">
        <v>3171</v>
      </c>
      <c r="Q30" s="171" t="s">
        <v>3172</v>
      </c>
      <c r="R30" s="171" t="s">
        <v>15378</v>
      </c>
      <c r="S30" s="171" t="s">
        <v>3188</v>
      </c>
      <c r="T30" s="72" t="s">
        <v>16710</v>
      </c>
      <c r="U30" s="171" t="s">
        <v>16614</v>
      </c>
      <c r="V30" s="171" t="s">
        <v>3260</v>
      </c>
      <c r="W30" s="171" t="s">
        <v>16615</v>
      </c>
      <c r="X30" s="171" t="s">
        <v>3185</v>
      </c>
      <c r="Y30" s="171">
        <v>0</v>
      </c>
      <c r="Z30" s="171">
        <v>0</v>
      </c>
      <c r="AA30" s="171">
        <v>0</v>
      </c>
      <c r="AB30" s="171">
        <v>0</v>
      </c>
      <c r="AC30" s="171">
        <v>0</v>
      </c>
      <c r="AD30" s="171">
        <v>0</v>
      </c>
      <c r="AE30" s="171">
        <v>0</v>
      </c>
      <c r="AF30" s="171">
        <v>0</v>
      </c>
      <c r="AG30" s="171">
        <v>0</v>
      </c>
      <c r="AH30" s="171" t="s">
        <v>30</v>
      </c>
      <c r="AI30" s="171" t="s">
        <v>189</v>
      </c>
      <c r="AJ30" s="171">
        <v>0</v>
      </c>
      <c r="AK30" s="171">
        <v>0</v>
      </c>
      <c r="AL30" s="171" t="s">
        <v>397</v>
      </c>
      <c r="AM30" s="97">
        <f>IF(S30="SOPORTE_TELEFÓNICO",'BASE LIQUIDACION REDEBAN 2025'!$B$19,IF(S30="ENVÍO",'BASE LIQUIDACION REDEBAN 2025'!$C$2,IF(AH30="TIPO I",'BASE LIQUIDACION REDEBAN 2025'!$C$2,IF(AH30="TIPO II",'BASE LIQUIDACION REDEBAN 2025'!$C$3,IF(AH30="TIPO III",'BASE LIQUIDACION REDEBAN 2025'!$C$4,IF(AH30="TIPO IV",'BASE LIQUIDACION REDEBAN 2025'!$C$5,IF(AI30="AEREO",'BASE LIQUIDACION REDEBAN 2025'!$B$6,'BASE LIQUIDACION REDEBAN 2025'!$C$5)))))))</f>
        <v>41241.0800752</v>
      </c>
      <c r="AN30" s="97">
        <f>IF(OR(S30="SOPORTE_TELEFÓNICO",S30="ENVÍO"),0,IF(AH30="TIPO I",'BASE LIQUIDACION REDEBAN 2025'!$B$10,IF(AH30="TIPO II",'BASE LIQUIDACION REDEBAN 2025'!$B$11,IF(AH30="TIPO III",'BASE LIQUIDACION REDEBAN 2025'!$B$12,'BASE LIQUIDACION REDEBAN 2025'!$B$13))))</f>
        <v>0</v>
      </c>
      <c r="AO30" s="97">
        <f t="shared" si="0"/>
        <v>41241.0800752</v>
      </c>
    </row>
    <row r="31" spans="1:41" s="85" customFormat="1" ht="13.15">
      <c r="A31" s="171" t="s">
        <v>92</v>
      </c>
      <c r="B31" s="96" t="str">
        <f>VLOOKUP(A31,'CENTRO DE COSTOS'!A:D,4,FALSE)</f>
        <v>KEVIN ALEXIS CORZO BUSTOS</v>
      </c>
      <c r="C31" s="96" t="str">
        <f>VLOOKUP(A31,'CENTRO DE COSTOS'!A:D,2,FALSE)</f>
        <v>0004-0007</v>
      </c>
      <c r="D31" s="171">
        <v>41078</v>
      </c>
      <c r="E31" s="171">
        <v>5660531</v>
      </c>
      <c r="F31" s="171">
        <v>1914432</v>
      </c>
      <c r="G31" s="171">
        <v>24076952</v>
      </c>
      <c r="H31" s="171" t="s">
        <v>256</v>
      </c>
      <c r="I31" s="171" t="s">
        <v>15125</v>
      </c>
      <c r="J31" s="171" t="s">
        <v>16711</v>
      </c>
      <c r="K31" s="10" t="s">
        <v>167</v>
      </c>
      <c r="L31" s="171">
        <v>5660531</v>
      </c>
      <c r="M31" s="171" t="s">
        <v>16712</v>
      </c>
      <c r="N31" s="172">
        <v>45812.433333333334</v>
      </c>
      <c r="O31" s="172">
        <v>45812.680555555555</v>
      </c>
      <c r="P31" s="171" t="s">
        <v>3171</v>
      </c>
      <c r="Q31" s="171" t="s">
        <v>3172</v>
      </c>
      <c r="R31" s="171" t="s">
        <v>15378</v>
      </c>
      <c r="S31" s="171" t="s">
        <v>177</v>
      </c>
      <c r="T31" s="72" t="s">
        <v>16713</v>
      </c>
      <c r="U31" s="171" t="s">
        <v>3190</v>
      </c>
      <c r="V31" s="171" t="s">
        <v>3252</v>
      </c>
      <c r="W31" s="171" t="s">
        <v>3192</v>
      </c>
      <c r="X31" s="171" t="s">
        <v>3215</v>
      </c>
      <c r="Y31" s="171" t="s">
        <v>3615</v>
      </c>
      <c r="Z31" s="171">
        <v>0</v>
      </c>
      <c r="AA31" s="171">
        <v>0</v>
      </c>
      <c r="AB31" s="171">
        <v>0</v>
      </c>
      <c r="AC31" s="171">
        <v>0</v>
      </c>
      <c r="AD31" s="171" t="s">
        <v>16714</v>
      </c>
      <c r="AE31" s="171" t="s">
        <v>16715</v>
      </c>
      <c r="AF31" s="171" t="s">
        <v>16716</v>
      </c>
      <c r="AG31" s="171">
        <v>0</v>
      </c>
      <c r="AH31" s="171" t="s">
        <v>28</v>
      </c>
      <c r="AI31" s="171" t="s">
        <v>189</v>
      </c>
      <c r="AJ31" s="171">
        <v>1</v>
      </c>
      <c r="AK31" s="171">
        <v>0</v>
      </c>
      <c r="AL31" s="171" t="s">
        <v>1326</v>
      </c>
      <c r="AM31" s="97">
        <f>IF(S31="SOPORTE_TELEFÓNICO",'BASE LIQUIDACION REDEBAN 2025'!$B$19,IF(S31="ENVÍO",'BASE LIQUIDACION REDEBAN 2025'!$C$2,IF(AH31="TIPO I",'BASE LIQUIDACION REDEBAN 2025'!$C$2,IF(AH31="TIPO II",'BASE LIQUIDACION REDEBAN 2025'!$C$3,IF(AH31="TIPO III",'BASE LIQUIDACION REDEBAN 2025'!$C$4,IF(AH31="TIPO IV",'BASE LIQUIDACION REDEBAN 2025'!$C$5,IF(AI31="AEREO",'BASE LIQUIDACION REDEBAN 2025'!$B$6,'BASE LIQUIDACION REDEBAN 2025'!$C$5)))))))</f>
        <v>144967.87232000002</v>
      </c>
      <c r="AN31" s="97">
        <f>IF(OR(S31="SOPORTE_TELEFÓNICO",S31="ENVÍO"),0,IF(AH31="TIPO I",'BASE LIQUIDACION REDEBAN 2025'!$B$10,IF(AH31="TIPO II",'BASE LIQUIDACION REDEBAN 2025'!$B$11,IF(AH31="TIPO III",'BASE LIQUIDACION REDEBAN 2025'!$B$12,'BASE LIQUIDACION REDEBAN 2025'!$B$13))))</f>
        <v>140395.6348884</v>
      </c>
      <c r="AO31" s="97">
        <f t="shared" si="0"/>
        <v>144967.87232000002</v>
      </c>
    </row>
    <row r="32" spans="1:41" s="85" customFormat="1" ht="13.15">
      <c r="A32" s="171" t="s">
        <v>93</v>
      </c>
      <c r="B32" s="96" t="str">
        <f>VLOOKUP(A32,'CENTRO DE COSTOS'!A:D,4,FALSE)</f>
        <v>DIEGO FERNANDO HENAO CARDONA</v>
      </c>
      <c r="C32" s="96" t="str">
        <f>VLOOKUP(A32,'CENTRO DE COSTOS'!A:D,2,FALSE)</f>
        <v>0004-0003</v>
      </c>
      <c r="D32" s="171">
        <v>52001</v>
      </c>
      <c r="E32" s="171">
        <v>5659746</v>
      </c>
      <c r="F32" s="171">
        <v>1913778</v>
      </c>
      <c r="G32" s="171">
        <v>81352858</v>
      </c>
      <c r="H32" s="171" t="s">
        <v>162</v>
      </c>
      <c r="I32" s="171" t="s">
        <v>93</v>
      </c>
      <c r="J32" s="171" t="s">
        <v>16717</v>
      </c>
      <c r="K32" s="10" t="s">
        <v>167</v>
      </c>
      <c r="L32" s="171">
        <v>5659746</v>
      </c>
      <c r="M32" s="171" t="s">
        <v>16718</v>
      </c>
      <c r="N32" s="172">
        <v>45811.689583333333</v>
      </c>
      <c r="O32" s="172">
        <v>45812.713194444441</v>
      </c>
      <c r="P32" s="171" t="s">
        <v>3171</v>
      </c>
      <c r="Q32" s="171" t="s">
        <v>3172</v>
      </c>
      <c r="R32" s="171" t="s">
        <v>15378</v>
      </c>
      <c r="S32" s="171" t="s">
        <v>177</v>
      </c>
      <c r="T32" s="72" t="s">
        <v>16719</v>
      </c>
      <c r="U32" s="171" t="s">
        <v>16614</v>
      </c>
      <c r="V32" s="171" t="s">
        <v>16632</v>
      </c>
      <c r="W32" s="171" t="s">
        <v>16633</v>
      </c>
      <c r="X32" s="171" t="s">
        <v>3185</v>
      </c>
      <c r="Y32" s="171">
        <v>0</v>
      </c>
      <c r="Z32" s="171">
        <v>0</v>
      </c>
      <c r="AA32" s="171">
        <v>0</v>
      </c>
      <c r="AB32" s="171">
        <v>0</v>
      </c>
      <c r="AC32" s="171">
        <v>0</v>
      </c>
      <c r="AD32" s="171" t="s">
        <v>16720</v>
      </c>
      <c r="AE32" s="171" t="s">
        <v>3180</v>
      </c>
      <c r="AF32" s="171" t="s">
        <v>3180</v>
      </c>
      <c r="AG32" s="171">
        <v>4341</v>
      </c>
      <c r="AH32" s="171" t="s">
        <v>25</v>
      </c>
      <c r="AI32" s="171" t="s">
        <v>189</v>
      </c>
      <c r="AJ32" s="171">
        <v>1</v>
      </c>
      <c r="AK32" s="171">
        <v>0</v>
      </c>
      <c r="AL32" s="171" t="s">
        <v>639</v>
      </c>
      <c r="AM32" s="97">
        <f>IF(S32="SOPORTE_TELEFÓNICO",'BASE LIQUIDACION REDEBAN 2025'!$B$19,IF(S32="ENVÍO",'BASE LIQUIDACION REDEBAN 2025'!$C$2,IF(AH32="TIPO I",'BASE LIQUIDACION REDEBAN 2025'!$C$2,IF(AH32="TIPO II",'BASE LIQUIDACION REDEBAN 2025'!$C$3,IF(AH32="TIPO III",'BASE LIQUIDACION REDEBAN 2025'!$C$4,IF(AH32="TIPO IV",'BASE LIQUIDACION REDEBAN 2025'!$C$5,IF(AI32="AEREO",'BASE LIQUIDACION REDEBAN 2025'!$B$6,'BASE LIQUIDACION REDEBAN 2025'!$C$5)))))))</f>
        <v>65960.072302</v>
      </c>
      <c r="AN32" s="97">
        <f>IF(OR(S32="SOPORTE_TELEFÓNICO",S32="ENVÍO"),0,IF(AH32="TIPO I",'BASE LIQUIDACION REDEBAN 2025'!$B$10,IF(AH32="TIPO II",'BASE LIQUIDACION REDEBAN 2025'!$B$11,IF(AH32="TIPO III",'BASE LIQUIDACION REDEBAN 2025'!$B$12,'BASE LIQUIDACION REDEBAN 2025'!$B$13))))</f>
        <v>75096.394270399993</v>
      </c>
      <c r="AO32" s="97">
        <f t="shared" si="0"/>
        <v>65960.072302</v>
      </c>
    </row>
    <row r="33" spans="1:41" s="85" customFormat="1" ht="13.15">
      <c r="A33" s="171" t="s">
        <v>90</v>
      </c>
      <c r="B33" s="96" t="str">
        <f>VLOOKUP(A33,'CENTRO DE COSTOS'!A:D,4,FALSE)</f>
        <v>JUAN SEBASTIÁN RÍOS CASTRILLÓN</v>
      </c>
      <c r="C33" s="96" t="str">
        <f>VLOOKUP(A33,'CENTRO DE COSTOS'!A:D,2,FALSE)</f>
        <v>0004-0005</v>
      </c>
      <c r="D33" s="171">
        <v>0</v>
      </c>
      <c r="E33" s="171">
        <v>5660136</v>
      </c>
      <c r="F33" s="171">
        <v>1914144</v>
      </c>
      <c r="G33" s="171">
        <v>21135009</v>
      </c>
      <c r="H33" s="171">
        <v>0</v>
      </c>
      <c r="I33" s="171">
        <v>0</v>
      </c>
      <c r="J33" s="171">
        <v>0</v>
      </c>
      <c r="K33" s="10" t="s">
        <v>167</v>
      </c>
      <c r="L33" s="171">
        <v>5660136</v>
      </c>
      <c r="M33" s="171" t="s">
        <v>16721</v>
      </c>
      <c r="N33" s="172">
        <v>45812.298611111109</v>
      </c>
      <c r="O33" s="172">
        <v>45813.352777777778</v>
      </c>
      <c r="P33" s="171" t="s">
        <v>3171</v>
      </c>
      <c r="Q33" s="171" t="s">
        <v>3172</v>
      </c>
      <c r="R33" s="171">
        <v>0</v>
      </c>
      <c r="S33" s="171" t="s">
        <v>3188</v>
      </c>
      <c r="T33" s="72" t="s">
        <v>16722</v>
      </c>
      <c r="U33" s="171" t="s">
        <v>16614</v>
      </c>
      <c r="V33" s="171" t="s">
        <v>16632</v>
      </c>
      <c r="W33" s="171" t="s">
        <v>16633</v>
      </c>
      <c r="X33" s="171" t="s">
        <v>3185</v>
      </c>
      <c r="Y33" s="171">
        <v>0</v>
      </c>
      <c r="Z33" s="171">
        <v>0</v>
      </c>
      <c r="AA33" s="171">
        <v>0</v>
      </c>
      <c r="AB33" s="171">
        <v>0</v>
      </c>
      <c r="AC33" s="171">
        <v>0</v>
      </c>
      <c r="AD33" s="171">
        <v>0</v>
      </c>
      <c r="AE33" s="171">
        <v>0</v>
      </c>
      <c r="AF33" s="171">
        <v>0</v>
      </c>
      <c r="AG33" s="171">
        <v>0</v>
      </c>
      <c r="AH33" s="171">
        <v>0</v>
      </c>
      <c r="AI33" s="171">
        <v>0</v>
      </c>
      <c r="AJ33" s="171">
        <v>0</v>
      </c>
      <c r="AK33" s="171">
        <v>0</v>
      </c>
      <c r="AL33" s="171">
        <v>0</v>
      </c>
      <c r="AM33" s="97">
        <f>IF(S33="SOPORTE_TELEFÓNICO",'BASE LIQUIDACION REDEBAN 2025'!$B$19,IF(S33="ENVÍO",'BASE LIQUIDACION REDEBAN 2025'!$C$2,IF(AH33="TIPO I",'BASE LIQUIDACION REDEBAN 2025'!$C$2,IF(AH33="TIPO II",'BASE LIQUIDACION REDEBAN 2025'!$C$3,IF(AH33="TIPO III",'BASE LIQUIDACION REDEBAN 2025'!$C$4,IF(AH33="TIPO IV",'BASE LIQUIDACION REDEBAN 2025'!$C$5,IF(AI33="AEREO",'BASE LIQUIDACION REDEBAN 2025'!$B$6,'BASE LIQUIDACION REDEBAN 2025'!$C$5)))))))</f>
        <v>41241.0800752</v>
      </c>
      <c r="AN33" s="97">
        <f>IF(OR(S33="SOPORTE_TELEFÓNICO",S33="ENVÍO"),0,IF(AH33="TIPO I",'BASE LIQUIDACION REDEBAN 2025'!$B$10,IF(AH33="TIPO II",'BASE LIQUIDACION REDEBAN 2025'!$B$11,IF(AH33="TIPO III",'BASE LIQUIDACION REDEBAN 2025'!$B$12,'BASE LIQUIDACION REDEBAN 2025'!$B$13))))</f>
        <v>0</v>
      </c>
      <c r="AO33" s="97">
        <f t="shared" si="0"/>
        <v>41241.0800752</v>
      </c>
    </row>
    <row r="34" spans="1:41" s="85" customFormat="1" ht="13.15">
      <c r="A34" s="171" t="s">
        <v>100</v>
      </c>
      <c r="B34" s="96" t="str">
        <f>VLOOKUP(A34,'CENTRO DE COSTOS'!A:D,4,FALSE)</f>
        <v>KEVIN ALEXIS CORZO BUSTOS</v>
      </c>
      <c r="C34" s="96" t="str">
        <f>VLOOKUP(A34,'CENTRO DE COSTOS'!A:D,2,FALSE)</f>
        <v>0004-0007</v>
      </c>
      <c r="D34" s="171">
        <v>50226</v>
      </c>
      <c r="E34" s="171">
        <v>5657275</v>
      </c>
      <c r="F34" s="171">
        <v>1912511</v>
      </c>
      <c r="G34" s="171">
        <v>17174723</v>
      </c>
      <c r="H34" s="171" t="s">
        <v>192</v>
      </c>
      <c r="I34" s="171" t="s">
        <v>1741</v>
      </c>
      <c r="J34" s="171" t="s">
        <v>16723</v>
      </c>
      <c r="K34" s="10" t="s">
        <v>167</v>
      </c>
      <c r="L34" s="171">
        <v>5657275</v>
      </c>
      <c r="M34" s="171" t="s">
        <v>16724</v>
      </c>
      <c r="N34" s="172">
        <v>45808.551388888889</v>
      </c>
      <c r="O34" s="172">
        <v>45813.36041666667</v>
      </c>
      <c r="P34" s="171" t="s">
        <v>3171</v>
      </c>
      <c r="Q34" s="171" t="s">
        <v>3172</v>
      </c>
      <c r="R34" s="171" t="s">
        <v>15378</v>
      </c>
      <c r="S34" s="171" t="s">
        <v>177</v>
      </c>
      <c r="T34" s="72" t="s">
        <v>16725</v>
      </c>
      <c r="U34" s="171" t="s">
        <v>3190</v>
      </c>
      <c r="V34" s="171" t="s">
        <v>3191</v>
      </c>
      <c r="W34" s="171" t="s">
        <v>3192</v>
      </c>
      <c r="X34" s="171" t="s">
        <v>3215</v>
      </c>
      <c r="Y34" s="171" t="s">
        <v>3388</v>
      </c>
      <c r="Z34" s="171">
        <v>0</v>
      </c>
      <c r="AA34" s="171">
        <v>0</v>
      </c>
      <c r="AB34" s="171">
        <v>0</v>
      </c>
      <c r="AC34" s="171">
        <v>0</v>
      </c>
      <c r="AD34" s="171" t="s">
        <v>16726</v>
      </c>
      <c r="AE34" s="171" t="s">
        <v>16727</v>
      </c>
      <c r="AF34" s="171" t="s">
        <v>16728</v>
      </c>
      <c r="AG34" s="171">
        <v>0</v>
      </c>
      <c r="AH34" s="171" t="s">
        <v>28</v>
      </c>
      <c r="AI34" s="171" t="s">
        <v>189</v>
      </c>
      <c r="AJ34" s="171">
        <v>1</v>
      </c>
      <c r="AK34" s="171">
        <v>0</v>
      </c>
      <c r="AL34" s="171" t="s">
        <v>3368</v>
      </c>
      <c r="AM34" s="97">
        <f>IF(S34="SOPORTE_TELEFÓNICO",'BASE LIQUIDACION REDEBAN 2025'!$B$19,IF(S34="ENVÍO",'BASE LIQUIDACION REDEBAN 2025'!$C$2,IF(AH34="TIPO I",'BASE LIQUIDACION REDEBAN 2025'!$C$2,IF(AH34="TIPO II",'BASE LIQUIDACION REDEBAN 2025'!$C$3,IF(AH34="TIPO III",'BASE LIQUIDACION REDEBAN 2025'!$C$4,IF(AH34="TIPO IV",'BASE LIQUIDACION REDEBAN 2025'!$C$5,IF(AI34="AEREO",'BASE LIQUIDACION REDEBAN 2025'!$B$6,'BASE LIQUIDACION REDEBAN 2025'!$C$5)))))))</f>
        <v>144967.87232000002</v>
      </c>
      <c r="AN34" s="97">
        <f>IF(OR(S34="SOPORTE_TELEFÓNICO",S34="ENVÍO"),0,IF(AH34="TIPO I",'BASE LIQUIDACION REDEBAN 2025'!$B$10,IF(AH34="TIPO II",'BASE LIQUIDACION REDEBAN 2025'!$B$11,IF(AH34="TIPO III",'BASE LIQUIDACION REDEBAN 2025'!$B$12,'BASE LIQUIDACION REDEBAN 2025'!$B$13))))</f>
        <v>140395.6348884</v>
      </c>
      <c r="AO34" s="97">
        <f t="shared" si="0"/>
        <v>144967.87232000002</v>
      </c>
    </row>
    <row r="35" spans="1:41" s="85" customFormat="1" ht="13.15">
      <c r="A35" s="171" t="s">
        <v>68</v>
      </c>
      <c r="B35" s="96" t="str">
        <f>VLOOKUP(A35,'CENTRO DE COSTOS'!A:D,4,FALSE)</f>
        <v>WILLIAM ASDRUBAL ROZO ROZO</v>
      </c>
      <c r="C35" s="96" t="str">
        <f>VLOOKUP(A35,'CENTRO DE COSTOS'!A:D,2,FALSE)</f>
        <v>0004-0004</v>
      </c>
      <c r="D35" s="171">
        <v>25754</v>
      </c>
      <c r="E35" s="171">
        <v>5657767</v>
      </c>
      <c r="F35" s="171">
        <v>1912803</v>
      </c>
      <c r="G35" s="171">
        <v>81735623</v>
      </c>
      <c r="H35" s="171" t="s">
        <v>298</v>
      </c>
      <c r="I35" s="171" t="s">
        <v>457</v>
      </c>
      <c r="J35" s="171" t="s">
        <v>16729</v>
      </c>
      <c r="K35" s="10" t="s">
        <v>167</v>
      </c>
      <c r="L35" s="171">
        <v>5657767</v>
      </c>
      <c r="M35" s="171" t="s">
        <v>16730</v>
      </c>
      <c r="N35" s="172">
        <v>45810.55</v>
      </c>
      <c r="O35" s="172">
        <v>45813.363888888889</v>
      </c>
      <c r="P35" s="171" t="s">
        <v>3171</v>
      </c>
      <c r="Q35" s="171" t="s">
        <v>3172</v>
      </c>
      <c r="R35" s="171" t="s">
        <v>15378</v>
      </c>
      <c r="S35" s="171" t="s">
        <v>177</v>
      </c>
      <c r="T35" s="72" t="s">
        <v>16731</v>
      </c>
      <c r="U35" s="171" t="s">
        <v>16585</v>
      </c>
      <c r="V35" s="171" t="s">
        <v>7267</v>
      </c>
      <c r="W35" s="171" t="s">
        <v>7268</v>
      </c>
      <c r="X35" s="171" t="s">
        <v>3185</v>
      </c>
      <c r="Y35" s="171">
        <v>0</v>
      </c>
      <c r="Z35" s="171">
        <v>0</v>
      </c>
      <c r="AA35" s="171">
        <v>0</v>
      </c>
      <c r="AB35" s="171">
        <v>0</v>
      </c>
      <c r="AC35" s="171">
        <v>0</v>
      </c>
      <c r="AD35" s="171" t="s">
        <v>3174</v>
      </c>
      <c r="AE35" s="171" t="s">
        <v>3180</v>
      </c>
      <c r="AF35" s="171" t="s">
        <v>3180</v>
      </c>
      <c r="AG35" s="171">
        <v>0</v>
      </c>
      <c r="AH35" s="171" t="s">
        <v>25</v>
      </c>
      <c r="AI35" s="171" t="s">
        <v>189</v>
      </c>
      <c r="AJ35" s="171">
        <v>1</v>
      </c>
      <c r="AK35" s="171">
        <v>0</v>
      </c>
      <c r="AL35" s="171" t="s">
        <v>435</v>
      </c>
      <c r="AM35" s="97">
        <f>IF(S35="SOPORTE_TELEFÓNICO",'BASE LIQUIDACION REDEBAN 2025'!$B$19,IF(S35="ENVÍO",'BASE LIQUIDACION REDEBAN 2025'!$C$2,IF(AH35="TIPO I",'BASE LIQUIDACION REDEBAN 2025'!$C$2,IF(AH35="TIPO II",'BASE LIQUIDACION REDEBAN 2025'!$C$3,IF(AH35="TIPO III",'BASE LIQUIDACION REDEBAN 2025'!$C$4,IF(AH35="TIPO IV",'BASE LIQUIDACION REDEBAN 2025'!$C$5,IF(AI35="AEREO",'BASE LIQUIDACION REDEBAN 2025'!$B$6,'BASE LIQUIDACION REDEBAN 2025'!$C$5)))))))</f>
        <v>65960.072302</v>
      </c>
      <c r="AN35" s="97">
        <f>IF(OR(S35="SOPORTE_TELEFÓNICO",S35="ENVÍO"),0,IF(AH35="TIPO I",'BASE LIQUIDACION REDEBAN 2025'!$B$10,IF(AH35="TIPO II",'BASE LIQUIDACION REDEBAN 2025'!$B$11,IF(AH35="TIPO III",'BASE LIQUIDACION REDEBAN 2025'!$B$12,'BASE LIQUIDACION REDEBAN 2025'!$B$13))))</f>
        <v>75096.394270399993</v>
      </c>
      <c r="AO35" s="97">
        <f t="shared" si="0"/>
        <v>65960.072302</v>
      </c>
    </row>
    <row r="36" spans="1:41" s="85" customFormat="1" ht="13.15">
      <c r="A36" s="171" t="s">
        <v>68</v>
      </c>
      <c r="B36" s="96" t="str">
        <f>VLOOKUP(A36,'CENTRO DE COSTOS'!A:D,4,FALSE)</f>
        <v>WILLIAM ASDRUBAL ROZO ROZO</v>
      </c>
      <c r="C36" s="96" t="str">
        <f>VLOOKUP(A36,'CENTRO DE COSTOS'!A:D,2,FALSE)</f>
        <v>0004-0004</v>
      </c>
      <c r="D36" s="171">
        <v>11001</v>
      </c>
      <c r="E36" s="171">
        <v>5660212</v>
      </c>
      <c r="F36" s="171">
        <v>1914301</v>
      </c>
      <c r="G36" s="171">
        <v>24383556</v>
      </c>
      <c r="H36" s="171" t="s">
        <v>298</v>
      </c>
      <c r="I36" s="171" t="s">
        <v>68</v>
      </c>
      <c r="J36" s="171" t="s">
        <v>16732</v>
      </c>
      <c r="K36" s="10" t="s">
        <v>167</v>
      </c>
      <c r="L36" s="171">
        <v>5660212</v>
      </c>
      <c r="M36" s="171" t="s">
        <v>16733</v>
      </c>
      <c r="N36" s="172">
        <v>45812.366666666669</v>
      </c>
      <c r="O36" s="172">
        <v>45813.372916666667</v>
      </c>
      <c r="P36" s="171" t="s">
        <v>3171</v>
      </c>
      <c r="Q36" s="171" t="s">
        <v>3172</v>
      </c>
      <c r="R36" s="171" t="s">
        <v>15378</v>
      </c>
      <c r="S36" s="171" t="s">
        <v>3188</v>
      </c>
      <c r="T36" s="72" t="s">
        <v>16734</v>
      </c>
      <c r="U36" s="171" t="s">
        <v>16614</v>
      </c>
      <c r="V36" s="171" t="s">
        <v>3260</v>
      </c>
      <c r="W36" s="171" t="s">
        <v>16620</v>
      </c>
      <c r="X36" s="171" t="s">
        <v>3185</v>
      </c>
      <c r="Y36" s="171">
        <v>0</v>
      </c>
      <c r="Z36" s="171">
        <v>0</v>
      </c>
      <c r="AA36" s="171">
        <v>0</v>
      </c>
      <c r="AB36" s="171">
        <v>0</v>
      </c>
      <c r="AC36" s="171">
        <v>0</v>
      </c>
      <c r="AD36" s="171">
        <v>0</v>
      </c>
      <c r="AE36" s="171" t="s">
        <v>3180</v>
      </c>
      <c r="AF36" s="171" t="s">
        <v>3180</v>
      </c>
      <c r="AG36" s="171">
        <v>0</v>
      </c>
      <c r="AH36" s="171" t="s">
        <v>25</v>
      </c>
      <c r="AI36" s="171" t="s">
        <v>189</v>
      </c>
      <c r="AJ36" s="171">
        <v>0</v>
      </c>
      <c r="AK36" s="171">
        <v>0</v>
      </c>
      <c r="AL36" s="171" t="s">
        <v>326</v>
      </c>
      <c r="AM36" s="97">
        <f>IF(S36="SOPORTE_TELEFÓNICO",'BASE LIQUIDACION REDEBAN 2025'!$B$19,IF(S36="ENVÍO",'BASE LIQUIDACION REDEBAN 2025'!$C$2,IF(AH36="TIPO I",'BASE LIQUIDACION REDEBAN 2025'!$C$2,IF(AH36="TIPO II",'BASE LIQUIDACION REDEBAN 2025'!$C$3,IF(AH36="TIPO III",'BASE LIQUIDACION REDEBAN 2025'!$C$4,IF(AH36="TIPO IV",'BASE LIQUIDACION REDEBAN 2025'!$C$5,IF(AI36="AEREO",'BASE LIQUIDACION REDEBAN 2025'!$B$6,'BASE LIQUIDACION REDEBAN 2025'!$C$5)))))))</f>
        <v>41241.0800752</v>
      </c>
      <c r="AN36" s="97">
        <f>IF(OR(S36="SOPORTE_TELEFÓNICO",S36="ENVÍO"),0,IF(AH36="TIPO I",'BASE LIQUIDACION REDEBAN 2025'!$B$10,IF(AH36="TIPO II",'BASE LIQUIDACION REDEBAN 2025'!$B$11,IF(AH36="TIPO III",'BASE LIQUIDACION REDEBAN 2025'!$B$12,'BASE LIQUIDACION REDEBAN 2025'!$B$13))))</f>
        <v>0</v>
      </c>
      <c r="AO36" s="97">
        <f t="shared" si="0"/>
        <v>41241.0800752</v>
      </c>
    </row>
    <row r="37" spans="1:41" s="85" customFormat="1" ht="13.15">
      <c r="A37" s="171" t="s">
        <v>93</v>
      </c>
      <c r="B37" s="96" t="str">
        <f>VLOOKUP(A37,'CENTRO DE COSTOS'!A:D,4,FALSE)</f>
        <v>DIEGO FERNANDO HENAO CARDONA</v>
      </c>
      <c r="C37" s="96" t="str">
        <f>VLOOKUP(A37,'CENTRO DE COSTOS'!A:D,2,FALSE)</f>
        <v>0004-0003</v>
      </c>
      <c r="D37" s="171">
        <v>52356</v>
      </c>
      <c r="E37" s="171">
        <v>5661267</v>
      </c>
      <c r="F37" s="171">
        <v>1914780</v>
      </c>
      <c r="G37" s="171">
        <v>17380452</v>
      </c>
      <c r="H37" s="171" t="s">
        <v>162</v>
      </c>
      <c r="I37" s="171" t="s">
        <v>2119</v>
      </c>
      <c r="J37" s="171" t="s">
        <v>16735</v>
      </c>
      <c r="K37" s="10" t="s">
        <v>167</v>
      </c>
      <c r="L37" s="171">
        <v>5661267</v>
      </c>
      <c r="M37" s="171" t="s">
        <v>16736</v>
      </c>
      <c r="N37" s="172">
        <v>45812.593055555553</v>
      </c>
      <c r="O37" s="172">
        <v>45813.380555555559</v>
      </c>
      <c r="P37" s="171" t="s">
        <v>3171</v>
      </c>
      <c r="Q37" s="171" t="s">
        <v>3172</v>
      </c>
      <c r="R37" s="171" t="s">
        <v>15378</v>
      </c>
      <c r="S37" s="171" t="s">
        <v>177</v>
      </c>
      <c r="T37" s="72" t="s">
        <v>16737</v>
      </c>
      <c r="U37" s="171" t="s">
        <v>3190</v>
      </c>
      <c r="V37" s="171" t="s">
        <v>3284</v>
      </c>
      <c r="W37" s="171" t="s">
        <v>3284</v>
      </c>
      <c r="X37" s="171" t="s">
        <v>3215</v>
      </c>
      <c r="Y37" s="171" t="s">
        <v>3615</v>
      </c>
      <c r="Z37" s="171" t="s">
        <v>3425</v>
      </c>
      <c r="AA37" s="171">
        <v>0</v>
      </c>
      <c r="AB37" s="171">
        <v>0</v>
      </c>
      <c r="AC37" s="171">
        <v>0</v>
      </c>
      <c r="AD37" s="171" t="s">
        <v>16738</v>
      </c>
      <c r="AE37" s="171" t="s">
        <v>16739</v>
      </c>
      <c r="AF37" s="171" t="s">
        <v>16740</v>
      </c>
      <c r="AG37" s="171">
        <v>0</v>
      </c>
      <c r="AH37" s="171" t="s">
        <v>28</v>
      </c>
      <c r="AI37" s="171" t="s">
        <v>189</v>
      </c>
      <c r="AJ37" s="171">
        <v>1</v>
      </c>
      <c r="AK37" s="171">
        <v>0</v>
      </c>
      <c r="AL37" s="171" t="s">
        <v>219</v>
      </c>
      <c r="AM37" s="97">
        <f>IF(S37="SOPORTE_TELEFÓNICO",'BASE LIQUIDACION REDEBAN 2025'!$B$19,IF(S37="ENVÍO",'BASE LIQUIDACION REDEBAN 2025'!$C$2,IF(AH37="TIPO I",'BASE LIQUIDACION REDEBAN 2025'!$C$2,IF(AH37="TIPO II",'BASE LIQUIDACION REDEBAN 2025'!$C$3,IF(AH37="TIPO III",'BASE LIQUIDACION REDEBAN 2025'!$C$4,IF(AH37="TIPO IV",'BASE LIQUIDACION REDEBAN 2025'!$C$5,IF(AI37="AEREO",'BASE LIQUIDACION REDEBAN 2025'!$B$6,'BASE LIQUIDACION REDEBAN 2025'!$C$5)))))))</f>
        <v>144967.87232000002</v>
      </c>
      <c r="AN37" s="97">
        <f>IF(OR(S37="SOPORTE_TELEFÓNICO",S37="ENVÍO"),0,IF(AH37="TIPO I",'BASE LIQUIDACION REDEBAN 2025'!$B$10,IF(AH37="TIPO II",'BASE LIQUIDACION REDEBAN 2025'!$B$11,IF(AH37="TIPO III",'BASE LIQUIDACION REDEBAN 2025'!$B$12,'BASE LIQUIDACION REDEBAN 2025'!$B$13))))</f>
        <v>140395.6348884</v>
      </c>
      <c r="AO37" s="97">
        <f t="shared" si="0"/>
        <v>144967.87232000002</v>
      </c>
    </row>
    <row r="38" spans="1:41" s="85" customFormat="1" ht="13.15">
      <c r="A38" s="171" t="s">
        <v>98</v>
      </c>
      <c r="B38" s="96" t="str">
        <f>VLOOKUP(A38,'CENTRO DE COSTOS'!A:D,4,FALSE)</f>
        <v>MIGUEL JULIÁN HERNÁNDEZ GUARÍN</v>
      </c>
      <c r="C38" s="96" t="str">
        <f>VLOOKUP(A38,'CENTRO DE COSTOS'!A:D,2,FALSE)</f>
        <v>0004-0008</v>
      </c>
      <c r="D38" s="171">
        <v>25873</v>
      </c>
      <c r="E38" s="171">
        <v>5659070</v>
      </c>
      <c r="F38" s="171">
        <v>1913367</v>
      </c>
      <c r="G38" s="171">
        <v>18734178</v>
      </c>
      <c r="H38" s="171" t="s">
        <v>298</v>
      </c>
      <c r="I38" s="171" t="s">
        <v>15111</v>
      </c>
      <c r="J38" s="171" t="s">
        <v>16741</v>
      </c>
      <c r="K38" s="10" t="s">
        <v>167</v>
      </c>
      <c r="L38" s="171">
        <v>5659070</v>
      </c>
      <c r="M38" s="171" t="s">
        <v>16742</v>
      </c>
      <c r="N38" s="172">
        <v>45811.515277777777</v>
      </c>
      <c r="O38" s="172">
        <v>45813.436805555553</v>
      </c>
      <c r="P38" s="171" t="s">
        <v>3171</v>
      </c>
      <c r="Q38" s="171" t="s">
        <v>3172</v>
      </c>
      <c r="R38" s="171" t="s">
        <v>15378</v>
      </c>
      <c r="S38" s="171" t="s">
        <v>177</v>
      </c>
      <c r="T38" s="72" t="s">
        <v>16743</v>
      </c>
      <c r="U38" s="171" t="s">
        <v>16614</v>
      </c>
      <c r="V38" s="171" t="s">
        <v>3260</v>
      </c>
      <c r="W38" s="171" t="s">
        <v>16620</v>
      </c>
      <c r="X38" s="171" t="s">
        <v>3185</v>
      </c>
      <c r="Y38" s="171">
        <v>0</v>
      </c>
      <c r="Z38" s="171">
        <v>0</v>
      </c>
      <c r="AA38" s="171">
        <v>0</v>
      </c>
      <c r="AB38" s="171">
        <v>0</v>
      </c>
      <c r="AC38" s="171">
        <v>0</v>
      </c>
      <c r="AD38" s="171" t="s">
        <v>16744</v>
      </c>
      <c r="AE38" s="171" t="s">
        <v>3180</v>
      </c>
      <c r="AF38" s="171" t="s">
        <v>3180</v>
      </c>
      <c r="AG38" s="171">
        <v>0</v>
      </c>
      <c r="AH38" s="171" t="s">
        <v>28</v>
      </c>
      <c r="AI38" s="171" t="s">
        <v>189</v>
      </c>
      <c r="AJ38" s="171">
        <v>1</v>
      </c>
      <c r="AK38" s="171">
        <v>0</v>
      </c>
      <c r="AL38" s="171" t="s">
        <v>589</v>
      </c>
      <c r="AM38" s="97">
        <f>IF(S38="SOPORTE_TELEFÓNICO",'BASE LIQUIDACION REDEBAN 2025'!$B$19,IF(S38="ENVÍO",'BASE LIQUIDACION REDEBAN 2025'!$C$2,IF(AH38="TIPO I",'BASE LIQUIDACION REDEBAN 2025'!$C$2,IF(AH38="TIPO II",'BASE LIQUIDACION REDEBAN 2025'!$C$3,IF(AH38="TIPO III",'BASE LIQUIDACION REDEBAN 2025'!$C$4,IF(AH38="TIPO IV",'BASE LIQUIDACION REDEBAN 2025'!$C$5,IF(AI38="AEREO",'BASE LIQUIDACION REDEBAN 2025'!$B$6,'BASE LIQUIDACION REDEBAN 2025'!$C$5)))))))</f>
        <v>144967.87232000002</v>
      </c>
      <c r="AN38" s="97">
        <f>IF(OR(S38="SOPORTE_TELEFÓNICO",S38="ENVÍO"),0,IF(AH38="TIPO I",'BASE LIQUIDACION REDEBAN 2025'!$B$10,IF(AH38="TIPO II",'BASE LIQUIDACION REDEBAN 2025'!$B$11,IF(AH38="TIPO III",'BASE LIQUIDACION REDEBAN 2025'!$B$12,'BASE LIQUIDACION REDEBAN 2025'!$B$13))))</f>
        <v>140395.6348884</v>
      </c>
      <c r="AO38" s="97">
        <f t="shared" si="0"/>
        <v>144967.87232000002</v>
      </c>
    </row>
    <row r="39" spans="1:41" s="85" customFormat="1" ht="13.15">
      <c r="A39" s="171" t="s">
        <v>81</v>
      </c>
      <c r="B39" s="96" t="str">
        <f>VLOOKUP(A39,'CENTRO DE COSTOS'!A:D,4,FALSE)</f>
        <v>MIGUEL JULIÁN HERNÁNDEZ GUARÍN</v>
      </c>
      <c r="C39" s="96" t="str">
        <f>VLOOKUP(A39,'CENTRO DE COSTOS'!A:D,2,FALSE)</f>
        <v>0004-0008</v>
      </c>
      <c r="D39" s="171">
        <v>54498</v>
      </c>
      <c r="E39" s="171">
        <v>5661799</v>
      </c>
      <c r="F39" s="171">
        <v>1915154</v>
      </c>
      <c r="G39" s="171">
        <v>17530718</v>
      </c>
      <c r="H39" s="171" t="s">
        <v>408</v>
      </c>
      <c r="I39" s="171" t="s">
        <v>1109</v>
      </c>
      <c r="J39" s="171" t="s">
        <v>16745</v>
      </c>
      <c r="K39" s="10" t="s">
        <v>167</v>
      </c>
      <c r="L39" s="171">
        <v>5661799</v>
      </c>
      <c r="M39" s="171" t="s">
        <v>16746</v>
      </c>
      <c r="N39" s="172">
        <v>45813.333333333336</v>
      </c>
      <c r="O39" s="172">
        <v>45813.54583333333</v>
      </c>
      <c r="P39" s="171" t="s">
        <v>3171</v>
      </c>
      <c r="Q39" s="171" t="s">
        <v>3172</v>
      </c>
      <c r="R39" s="171" t="s">
        <v>15378</v>
      </c>
      <c r="S39" s="171" t="s">
        <v>3188</v>
      </c>
      <c r="T39" s="72" t="s">
        <v>16747</v>
      </c>
      <c r="U39" s="171" t="s">
        <v>16614</v>
      </c>
      <c r="V39" s="171" t="s">
        <v>16632</v>
      </c>
      <c r="W39" s="171" t="s">
        <v>16748</v>
      </c>
      <c r="X39" s="171" t="s">
        <v>3185</v>
      </c>
      <c r="Y39" s="171">
        <v>0</v>
      </c>
      <c r="Z39" s="171">
        <v>0</v>
      </c>
      <c r="AA39" s="171">
        <v>0</v>
      </c>
      <c r="AB39" s="171">
        <v>0</v>
      </c>
      <c r="AC39" s="171">
        <v>0</v>
      </c>
      <c r="AD39" s="171">
        <v>0</v>
      </c>
      <c r="AE39" s="171">
        <v>0</v>
      </c>
      <c r="AF39" s="171">
        <v>0</v>
      </c>
      <c r="AG39" s="171">
        <v>0</v>
      </c>
      <c r="AH39" s="171" t="s">
        <v>32</v>
      </c>
      <c r="AI39" s="171" t="s">
        <v>189</v>
      </c>
      <c r="AJ39" s="171">
        <v>0</v>
      </c>
      <c r="AK39" s="171">
        <v>0</v>
      </c>
      <c r="AL39" s="171" t="s">
        <v>846</v>
      </c>
      <c r="AM39" s="97">
        <f>IF(S39="SOPORTE_TELEFÓNICO",'BASE LIQUIDACION REDEBAN 2025'!$B$19,IF(S39="ENVÍO",'BASE LIQUIDACION REDEBAN 2025'!$C$2,IF(AH39="TIPO I",'BASE LIQUIDACION REDEBAN 2025'!$C$2,IF(AH39="TIPO II",'BASE LIQUIDACION REDEBAN 2025'!$C$3,IF(AH39="TIPO III",'BASE LIQUIDACION REDEBAN 2025'!$C$4,IF(AH39="TIPO IV",'BASE LIQUIDACION REDEBAN 2025'!$C$5,IF(AI39="AEREO",'BASE LIQUIDACION REDEBAN 2025'!$B$6,'BASE LIQUIDACION REDEBAN 2025'!$C$5)))))))</f>
        <v>41241.0800752</v>
      </c>
      <c r="AN39" s="97">
        <f>IF(OR(S39="SOPORTE_TELEFÓNICO",S39="ENVÍO"),0,IF(AH39="TIPO I",'BASE LIQUIDACION REDEBAN 2025'!$B$10,IF(AH39="TIPO II",'BASE LIQUIDACION REDEBAN 2025'!$B$11,IF(AH39="TIPO III",'BASE LIQUIDACION REDEBAN 2025'!$B$12,'BASE LIQUIDACION REDEBAN 2025'!$B$13))))</f>
        <v>0</v>
      </c>
      <c r="AO39" s="97">
        <f t="shared" si="0"/>
        <v>41241.0800752</v>
      </c>
    </row>
    <row r="40" spans="1:41" s="85" customFormat="1" ht="13.15">
      <c r="A40" s="171" t="s">
        <v>72</v>
      </c>
      <c r="B40" s="96" t="str">
        <f>VLOOKUP(A40,'CENTRO DE COSTOS'!A:D,4,FALSE)</f>
        <v>MIGUEL JULIÁN HERNÁNDEZ GUARÍN</v>
      </c>
      <c r="C40" s="96" t="str">
        <f>VLOOKUP(A40,'CENTRO DE COSTOS'!A:D,2,FALSE)</f>
        <v>0004-0008</v>
      </c>
      <c r="D40" s="171">
        <v>68547</v>
      </c>
      <c r="E40" s="171">
        <v>5661948</v>
      </c>
      <c r="F40" s="171">
        <v>1915317</v>
      </c>
      <c r="G40" s="171">
        <v>16859845</v>
      </c>
      <c r="H40" s="171" t="s">
        <v>180</v>
      </c>
      <c r="I40" s="171" t="s">
        <v>3280</v>
      </c>
      <c r="J40" s="171" t="s">
        <v>16749</v>
      </c>
      <c r="K40" s="10" t="s">
        <v>167</v>
      </c>
      <c r="L40" s="171">
        <v>5661948</v>
      </c>
      <c r="M40" s="171" t="s">
        <v>16750</v>
      </c>
      <c r="N40" s="172">
        <v>45813.338888888888</v>
      </c>
      <c r="O40" s="172">
        <v>45813.554166666669</v>
      </c>
      <c r="P40" s="171" t="s">
        <v>3171</v>
      </c>
      <c r="Q40" s="171" t="s">
        <v>3172</v>
      </c>
      <c r="R40" s="171" t="s">
        <v>15378</v>
      </c>
      <c r="S40" s="171" t="s">
        <v>3188</v>
      </c>
      <c r="T40" s="72" t="s">
        <v>16751</v>
      </c>
      <c r="U40" s="171" t="s">
        <v>16614</v>
      </c>
      <c r="V40" s="171" t="s">
        <v>3260</v>
      </c>
      <c r="W40" s="171" t="s">
        <v>16620</v>
      </c>
      <c r="X40" s="171" t="s">
        <v>3185</v>
      </c>
      <c r="Y40" s="171">
        <v>0</v>
      </c>
      <c r="Z40" s="171">
        <v>0</v>
      </c>
      <c r="AA40" s="171">
        <v>0</v>
      </c>
      <c r="AB40" s="171">
        <v>0</v>
      </c>
      <c r="AC40" s="171">
        <v>0</v>
      </c>
      <c r="AD40" s="171">
        <v>0</v>
      </c>
      <c r="AE40" s="171">
        <v>0</v>
      </c>
      <c r="AF40" s="171">
        <v>0</v>
      </c>
      <c r="AG40" s="171">
        <v>0</v>
      </c>
      <c r="AH40" s="171" t="s">
        <v>28</v>
      </c>
      <c r="AI40" s="171" t="s">
        <v>189</v>
      </c>
      <c r="AJ40" s="171">
        <v>0</v>
      </c>
      <c r="AK40" s="171">
        <v>0</v>
      </c>
      <c r="AL40" s="171" t="s">
        <v>1645</v>
      </c>
      <c r="AM40" s="97">
        <f>IF(S40="SOPORTE_TELEFÓNICO",'BASE LIQUIDACION REDEBAN 2025'!$B$19,IF(S40="ENVÍO",'BASE LIQUIDACION REDEBAN 2025'!$C$2,IF(AH40="TIPO I",'BASE LIQUIDACION REDEBAN 2025'!$C$2,IF(AH40="TIPO II",'BASE LIQUIDACION REDEBAN 2025'!$C$3,IF(AH40="TIPO III",'BASE LIQUIDACION REDEBAN 2025'!$C$4,IF(AH40="TIPO IV",'BASE LIQUIDACION REDEBAN 2025'!$C$5,IF(AI40="AEREO",'BASE LIQUIDACION REDEBAN 2025'!$B$6,'BASE LIQUIDACION REDEBAN 2025'!$C$5)))))))</f>
        <v>41241.0800752</v>
      </c>
      <c r="AN40" s="97">
        <f>IF(OR(S40="SOPORTE_TELEFÓNICO",S40="ENVÍO"),0,IF(AH40="TIPO I",'BASE LIQUIDACION REDEBAN 2025'!$B$10,IF(AH40="TIPO II",'BASE LIQUIDACION REDEBAN 2025'!$B$11,IF(AH40="TIPO III",'BASE LIQUIDACION REDEBAN 2025'!$B$12,'BASE LIQUIDACION REDEBAN 2025'!$B$13))))</f>
        <v>0</v>
      </c>
      <c r="AO40" s="97">
        <f t="shared" si="0"/>
        <v>41241.0800752</v>
      </c>
    </row>
    <row r="41" spans="1:41" s="85" customFormat="1" ht="13.15">
      <c r="A41" s="171" t="s">
        <v>76</v>
      </c>
      <c r="B41" s="96" t="str">
        <f>VLOOKUP(A41,'CENTRO DE COSTOS'!A:D,4,FALSE)</f>
        <v>DIEGO FERNANDO HENAO CARDONA</v>
      </c>
      <c r="C41" s="96" t="str">
        <f>VLOOKUP(A41,'CENTRO DE COSTOS'!A:D,2,FALSE)</f>
        <v>0004-0003</v>
      </c>
      <c r="D41" s="171">
        <v>76001</v>
      </c>
      <c r="E41" s="171">
        <v>5661672</v>
      </c>
      <c r="F41" s="171">
        <v>1915033</v>
      </c>
      <c r="G41" s="171">
        <v>13833884</v>
      </c>
      <c r="H41" s="171" t="s">
        <v>230</v>
      </c>
      <c r="I41" s="171" t="s">
        <v>76</v>
      </c>
      <c r="J41" s="171" t="s">
        <v>16752</v>
      </c>
      <c r="K41" s="10" t="s">
        <v>167</v>
      </c>
      <c r="L41" s="171">
        <v>5661672</v>
      </c>
      <c r="M41" s="171" t="s">
        <v>16753</v>
      </c>
      <c r="N41" s="172">
        <v>45812.706250000003</v>
      </c>
      <c r="O41" s="172">
        <v>45813.559027777781</v>
      </c>
      <c r="P41" s="171" t="s">
        <v>3171</v>
      </c>
      <c r="Q41" s="171" t="s">
        <v>3172</v>
      </c>
      <c r="R41" s="171" t="s">
        <v>15395</v>
      </c>
      <c r="S41" s="171" t="s">
        <v>177</v>
      </c>
      <c r="T41" s="72" t="s">
        <v>16754</v>
      </c>
      <c r="U41" s="171" t="s">
        <v>3175</v>
      </c>
      <c r="V41" s="171" t="s">
        <v>3260</v>
      </c>
      <c r="W41" s="171" t="s">
        <v>3261</v>
      </c>
      <c r="X41" s="171" t="s">
        <v>3185</v>
      </c>
      <c r="Y41" s="171">
        <v>0</v>
      </c>
      <c r="Z41" s="171">
        <v>0</v>
      </c>
      <c r="AA41" s="171">
        <v>0</v>
      </c>
      <c r="AB41" s="171">
        <v>0</v>
      </c>
      <c r="AC41" s="171">
        <v>0</v>
      </c>
      <c r="AD41" s="171" t="s">
        <v>16755</v>
      </c>
      <c r="AE41" s="171">
        <v>0</v>
      </c>
      <c r="AF41" s="171">
        <v>0</v>
      </c>
      <c r="AG41" s="171">
        <v>0</v>
      </c>
      <c r="AH41" s="171" t="s">
        <v>25</v>
      </c>
      <c r="AI41" s="171" t="s">
        <v>189</v>
      </c>
      <c r="AJ41" s="171">
        <v>1</v>
      </c>
      <c r="AK41" s="171">
        <v>0</v>
      </c>
      <c r="AL41" s="171" t="s">
        <v>313</v>
      </c>
      <c r="AM41" s="97">
        <f>IF(S41="SOPORTE_TELEFÓNICO",'BASE LIQUIDACION REDEBAN 2025'!$B$19,IF(S41="ENVÍO",'BASE LIQUIDACION REDEBAN 2025'!$C$2,IF(AH41="TIPO I",'BASE LIQUIDACION REDEBAN 2025'!$C$2,IF(AH41="TIPO II",'BASE LIQUIDACION REDEBAN 2025'!$C$3,IF(AH41="TIPO III",'BASE LIQUIDACION REDEBAN 2025'!$C$4,IF(AH41="TIPO IV",'BASE LIQUIDACION REDEBAN 2025'!$C$5,IF(AI41="AEREO",'BASE LIQUIDACION REDEBAN 2025'!$B$6,'BASE LIQUIDACION REDEBAN 2025'!$C$5)))))))</f>
        <v>65960.072302</v>
      </c>
      <c r="AN41" s="97">
        <f>IF(OR(S41="SOPORTE_TELEFÓNICO",S41="ENVÍO"),0,IF(AH41="TIPO I",'BASE LIQUIDACION REDEBAN 2025'!$B$10,IF(AH41="TIPO II",'BASE LIQUIDACION REDEBAN 2025'!$B$11,IF(AH41="TIPO III",'BASE LIQUIDACION REDEBAN 2025'!$B$12,'BASE LIQUIDACION REDEBAN 2025'!$B$13))))</f>
        <v>75096.394270399993</v>
      </c>
      <c r="AO41" s="97">
        <f t="shared" si="0"/>
        <v>65960.072302</v>
      </c>
    </row>
    <row r="42" spans="1:41" s="85" customFormat="1" ht="13.15">
      <c r="A42" s="171" t="s">
        <v>68</v>
      </c>
      <c r="B42" s="96" t="str">
        <f>VLOOKUP(A42,'CENTRO DE COSTOS'!A:D,4,FALSE)</f>
        <v>WILLIAM ASDRUBAL ROZO ROZO</v>
      </c>
      <c r="C42" s="96" t="str">
        <f>VLOOKUP(A42,'CENTRO DE COSTOS'!A:D,2,FALSE)</f>
        <v>0004-0004</v>
      </c>
      <c r="D42" s="171">
        <v>11001</v>
      </c>
      <c r="E42" s="171">
        <v>5660794</v>
      </c>
      <c r="F42" s="171">
        <v>1914577</v>
      </c>
      <c r="G42" s="171">
        <v>15671571</v>
      </c>
      <c r="H42" s="171" t="s">
        <v>298</v>
      </c>
      <c r="I42" s="171" t="s">
        <v>68</v>
      </c>
      <c r="J42" s="171" t="s">
        <v>16756</v>
      </c>
      <c r="K42" s="10" t="s">
        <v>167</v>
      </c>
      <c r="L42" s="171">
        <v>5660794</v>
      </c>
      <c r="M42" s="171" t="s">
        <v>16757</v>
      </c>
      <c r="N42" s="172">
        <v>45812.486111111109</v>
      </c>
      <c r="O42" s="172">
        <v>45813.59652777778</v>
      </c>
      <c r="P42" s="171" t="s">
        <v>3171</v>
      </c>
      <c r="Q42" s="171" t="s">
        <v>3172</v>
      </c>
      <c r="R42" s="171" t="s">
        <v>15378</v>
      </c>
      <c r="S42" s="171" t="s">
        <v>177</v>
      </c>
      <c r="T42" s="72" t="s">
        <v>16758</v>
      </c>
      <c r="U42" s="171" t="s">
        <v>3190</v>
      </c>
      <c r="V42" s="171" t="s">
        <v>3252</v>
      </c>
      <c r="W42" s="171" t="s">
        <v>3192</v>
      </c>
      <c r="X42" s="171" t="s">
        <v>3215</v>
      </c>
      <c r="Y42" s="171" t="s">
        <v>3401</v>
      </c>
      <c r="Z42" s="171">
        <v>0</v>
      </c>
      <c r="AA42" s="171">
        <v>0</v>
      </c>
      <c r="AB42" s="171">
        <v>0</v>
      </c>
      <c r="AC42" s="171">
        <v>0</v>
      </c>
      <c r="AD42" s="171" t="s">
        <v>16759</v>
      </c>
      <c r="AE42" s="171" t="s">
        <v>16760</v>
      </c>
      <c r="AF42" s="171" t="s">
        <v>16761</v>
      </c>
      <c r="AG42" s="171">
        <v>2497</v>
      </c>
      <c r="AH42" s="171" t="s">
        <v>25</v>
      </c>
      <c r="AI42" s="171" t="s">
        <v>189</v>
      </c>
      <c r="AJ42" s="171">
        <v>1</v>
      </c>
      <c r="AK42" s="171">
        <v>0</v>
      </c>
      <c r="AL42" s="171" t="s">
        <v>397</v>
      </c>
      <c r="AM42" s="97">
        <f>IF(S42="SOPORTE_TELEFÓNICO",'BASE LIQUIDACION REDEBAN 2025'!$B$19,IF(S42="ENVÍO",'BASE LIQUIDACION REDEBAN 2025'!$C$2,IF(AH42="TIPO I",'BASE LIQUIDACION REDEBAN 2025'!$C$2,IF(AH42="TIPO II",'BASE LIQUIDACION REDEBAN 2025'!$C$3,IF(AH42="TIPO III",'BASE LIQUIDACION REDEBAN 2025'!$C$4,IF(AH42="TIPO IV",'BASE LIQUIDACION REDEBAN 2025'!$C$5,IF(AI42="AEREO",'BASE LIQUIDACION REDEBAN 2025'!$B$6,'BASE LIQUIDACION REDEBAN 2025'!$C$5)))))))</f>
        <v>65960.072302</v>
      </c>
      <c r="AN42" s="97">
        <f>IF(OR(S42="SOPORTE_TELEFÓNICO",S42="ENVÍO"),0,IF(AH42="TIPO I",'BASE LIQUIDACION REDEBAN 2025'!$B$10,IF(AH42="TIPO II",'BASE LIQUIDACION REDEBAN 2025'!$B$11,IF(AH42="TIPO III",'BASE LIQUIDACION REDEBAN 2025'!$B$12,'BASE LIQUIDACION REDEBAN 2025'!$B$13))))</f>
        <v>75096.394270399993</v>
      </c>
      <c r="AO42" s="97">
        <f t="shared" si="0"/>
        <v>65960.072302</v>
      </c>
    </row>
    <row r="43" spans="1:41" s="85" customFormat="1" ht="13.15">
      <c r="A43" s="171" t="s">
        <v>100</v>
      </c>
      <c r="B43" s="96" t="str">
        <f>VLOOKUP(A43,'CENTRO DE COSTOS'!A:D,4,FALSE)</f>
        <v>KEVIN ALEXIS CORZO BUSTOS</v>
      </c>
      <c r="C43" s="96" t="str">
        <f>VLOOKUP(A43,'CENTRO DE COSTOS'!A:D,2,FALSE)</f>
        <v>0004-0007</v>
      </c>
      <c r="D43" s="171">
        <v>50001</v>
      </c>
      <c r="E43" s="171">
        <v>5662068</v>
      </c>
      <c r="F43" s="93">
        <v>1885669</v>
      </c>
      <c r="G43" s="171">
        <v>18864975</v>
      </c>
      <c r="H43" s="171" t="s">
        <v>192</v>
      </c>
      <c r="I43" s="171" t="s">
        <v>100</v>
      </c>
      <c r="J43" s="171" t="s">
        <v>16762</v>
      </c>
      <c r="K43" s="10" t="s">
        <v>167</v>
      </c>
      <c r="L43" s="171">
        <v>5662068</v>
      </c>
      <c r="M43" s="171" t="s">
        <v>16763</v>
      </c>
      <c r="N43" s="172">
        <v>45813.401388888888</v>
      </c>
      <c r="O43" s="172">
        <v>45813.625</v>
      </c>
      <c r="P43" s="171" t="s">
        <v>3171</v>
      </c>
      <c r="Q43" s="171" t="s">
        <v>3172</v>
      </c>
      <c r="R43" s="171" t="s">
        <v>15378</v>
      </c>
      <c r="S43" s="171" t="s">
        <v>177</v>
      </c>
      <c r="T43" s="72" t="s">
        <v>16764</v>
      </c>
      <c r="U43" s="171" t="s">
        <v>3190</v>
      </c>
      <c r="V43" s="171" t="s">
        <v>3213</v>
      </c>
      <c r="W43" s="171" t="s">
        <v>3314</v>
      </c>
      <c r="X43" s="171" t="s">
        <v>3215</v>
      </c>
      <c r="Y43" s="171" t="s">
        <v>3315</v>
      </c>
      <c r="Z43" s="171">
        <v>0</v>
      </c>
      <c r="AA43" s="171">
        <v>0</v>
      </c>
      <c r="AB43" s="171">
        <v>0</v>
      </c>
      <c r="AC43" s="171">
        <v>0</v>
      </c>
      <c r="AD43" s="171" t="s">
        <v>16765</v>
      </c>
      <c r="AE43" s="171" t="s">
        <v>16766</v>
      </c>
      <c r="AF43" s="171" t="s">
        <v>16767</v>
      </c>
      <c r="AG43" s="171">
        <v>0</v>
      </c>
      <c r="AH43" s="171" t="s">
        <v>25</v>
      </c>
      <c r="AI43" s="171" t="s">
        <v>189</v>
      </c>
      <c r="AJ43" s="171">
        <v>1</v>
      </c>
      <c r="AK43" s="171">
        <v>0</v>
      </c>
      <c r="AL43" s="171" t="s">
        <v>196</v>
      </c>
      <c r="AM43" s="97">
        <f>IF(S43="SOPORTE_TELEFÓNICO",'BASE LIQUIDACION REDEBAN 2025'!$B$19,IF(S43="ENVÍO",'BASE LIQUIDACION REDEBAN 2025'!$C$2,IF(AH43="TIPO I",'BASE LIQUIDACION REDEBAN 2025'!$C$2,IF(AH43="TIPO II",'BASE LIQUIDACION REDEBAN 2025'!$C$3,IF(AH43="TIPO III",'BASE LIQUIDACION REDEBAN 2025'!$C$4,IF(AH43="TIPO IV",'BASE LIQUIDACION REDEBAN 2025'!$C$5,IF(AI43="AEREO",'BASE LIQUIDACION REDEBAN 2025'!$B$6,'BASE LIQUIDACION REDEBAN 2025'!$C$5)))))))</f>
        <v>65960.072302</v>
      </c>
      <c r="AN43" s="97">
        <f>IF(OR(S43="SOPORTE_TELEFÓNICO",S43="ENVÍO"),0,IF(AH43="TIPO I",'BASE LIQUIDACION REDEBAN 2025'!$B$10,IF(AH43="TIPO II",'BASE LIQUIDACION REDEBAN 2025'!$B$11,IF(AH43="TIPO III",'BASE LIQUIDACION REDEBAN 2025'!$B$12,'BASE LIQUIDACION REDEBAN 2025'!$B$13))))</f>
        <v>75096.394270399993</v>
      </c>
      <c r="AO43" s="97">
        <f t="shared" si="0"/>
        <v>65960.072302</v>
      </c>
    </row>
    <row r="44" spans="1:41" s="85" customFormat="1" ht="13.15">
      <c r="A44" s="171" t="s">
        <v>101</v>
      </c>
      <c r="B44" s="96" t="str">
        <f>VLOOKUP(A44,'CENTRO DE COSTOS'!A:D,4,FALSE)</f>
        <v>KEVIN ALEXIS CORZO BUSTOS</v>
      </c>
      <c r="C44" s="96" t="str">
        <f>VLOOKUP(A44,'CENTRO DE COSTOS'!A:D,2,FALSE)</f>
        <v>0004-0007</v>
      </c>
      <c r="D44" s="171">
        <v>85010</v>
      </c>
      <c r="E44" s="171">
        <v>5658259</v>
      </c>
      <c r="F44" s="93">
        <v>1885463</v>
      </c>
      <c r="G44" s="171">
        <v>16908980</v>
      </c>
      <c r="H44" s="171" t="s">
        <v>1934</v>
      </c>
      <c r="I44" s="171" t="s">
        <v>10324</v>
      </c>
      <c r="J44" s="171" t="s">
        <v>16768</v>
      </c>
      <c r="K44" s="10" t="s">
        <v>167</v>
      </c>
      <c r="L44" s="171">
        <v>5658259</v>
      </c>
      <c r="M44" s="171" t="s">
        <v>16769</v>
      </c>
      <c r="N44" s="172">
        <v>45812.742361111108</v>
      </c>
      <c r="O44" s="172">
        <v>45813.629861111112</v>
      </c>
      <c r="P44" s="171" t="s">
        <v>3171</v>
      </c>
      <c r="Q44" s="171" t="s">
        <v>3172</v>
      </c>
      <c r="R44" s="171" t="s">
        <v>15378</v>
      </c>
      <c r="S44" s="171" t="s">
        <v>177</v>
      </c>
      <c r="T44" s="72" t="s">
        <v>16770</v>
      </c>
      <c r="U44" s="171" t="s">
        <v>16585</v>
      </c>
      <c r="V44" s="171" t="s">
        <v>3300</v>
      </c>
      <c r="W44" s="171" t="s">
        <v>16586</v>
      </c>
      <c r="X44" s="171" t="s">
        <v>3185</v>
      </c>
      <c r="Y44" s="171">
        <v>0</v>
      </c>
      <c r="Z44" s="171">
        <v>0</v>
      </c>
      <c r="AA44" s="171">
        <v>0</v>
      </c>
      <c r="AB44" s="171">
        <v>0</v>
      </c>
      <c r="AC44" s="171">
        <v>0</v>
      </c>
      <c r="AD44" s="171" t="s">
        <v>16771</v>
      </c>
      <c r="AE44" s="171" t="s">
        <v>3180</v>
      </c>
      <c r="AF44" s="171" t="s">
        <v>3180</v>
      </c>
      <c r="AG44" s="171">
        <v>0</v>
      </c>
      <c r="AH44" s="171" t="s">
        <v>28</v>
      </c>
      <c r="AI44" s="171" t="s">
        <v>189</v>
      </c>
      <c r="AJ44" s="171">
        <v>1</v>
      </c>
      <c r="AK44" s="171">
        <v>0</v>
      </c>
      <c r="AL44" s="171" t="s">
        <v>2183</v>
      </c>
      <c r="AM44" s="97">
        <f>IF(S44="SOPORTE_TELEFÓNICO",'BASE LIQUIDACION REDEBAN 2025'!$B$19,IF(S44="ENVÍO",'BASE LIQUIDACION REDEBAN 2025'!$C$2,IF(AH44="TIPO I",'BASE LIQUIDACION REDEBAN 2025'!$C$2,IF(AH44="TIPO II",'BASE LIQUIDACION REDEBAN 2025'!$C$3,IF(AH44="TIPO III",'BASE LIQUIDACION REDEBAN 2025'!$C$4,IF(AH44="TIPO IV",'BASE LIQUIDACION REDEBAN 2025'!$C$5,IF(AI44="AEREO",'BASE LIQUIDACION REDEBAN 2025'!$B$6,'BASE LIQUIDACION REDEBAN 2025'!$C$5)))))))</f>
        <v>144967.87232000002</v>
      </c>
      <c r="AN44" s="97">
        <f>IF(OR(S44="SOPORTE_TELEFÓNICO",S44="ENVÍO"),0,IF(AH44="TIPO I",'BASE LIQUIDACION REDEBAN 2025'!$B$10,IF(AH44="TIPO II",'BASE LIQUIDACION REDEBAN 2025'!$B$11,IF(AH44="TIPO III",'BASE LIQUIDACION REDEBAN 2025'!$B$12,'BASE LIQUIDACION REDEBAN 2025'!$B$13))))</f>
        <v>140395.6348884</v>
      </c>
      <c r="AO44" s="97">
        <f t="shared" si="0"/>
        <v>144967.87232000002</v>
      </c>
    </row>
    <row r="45" spans="1:41" s="85" customFormat="1" ht="13.15">
      <c r="A45" s="171" t="s">
        <v>93</v>
      </c>
      <c r="B45" s="96" t="str">
        <f>VLOOKUP(A45,'CENTRO DE COSTOS'!A:D,4,FALSE)</f>
        <v>DIEGO FERNANDO HENAO CARDONA</v>
      </c>
      <c r="C45" s="96" t="str">
        <f>VLOOKUP(A45,'CENTRO DE COSTOS'!A:D,2,FALSE)</f>
        <v>0004-0003</v>
      </c>
      <c r="D45" s="171">
        <v>52001</v>
      </c>
      <c r="E45" s="171">
        <v>5662303</v>
      </c>
      <c r="F45" s="93">
        <v>1886252</v>
      </c>
      <c r="G45" s="171">
        <v>45174968</v>
      </c>
      <c r="H45" s="171" t="s">
        <v>162</v>
      </c>
      <c r="I45" s="171" t="s">
        <v>93</v>
      </c>
      <c r="J45" s="171" t="s">
        <v>16772</v>
      </c>
      <c r="K45" s="10" t="s">
        <v>167</v>
      </c>
      <c r="L45" s="171">
        <v>5662303</v>
      </c>
      <c r="M45" s="171" t="s">
        <v>16773</v>
      </c>
      <c r="N45" s="172">
        <v>45813.38958333333</v>
      </c>
      <c r="O45" s="172">
        <v>45813.635416666664</v>
      </c>
      <c r="P45" s="171" t="s">
        <v>3171</v>
      </c>
      <c r="Q45" s="171" t="s">
        <v>3172</v>
      </c>
      <c r="R45" s="171" t="s">
        <v>15378</v>
      </c>
      <c r="S45" s="171" t="s">
        <v>177</v>
      </c>
      <c r="T45" s="72" t="s">
        <v>16774</v>
      </c>
      <c r="U45" s="171" t="s">
        <v>3190</v>
      </c>
      <c r="V45" s="171" t="s">
        <v>3197</v>
      </c>
      <c r="W45" s="171" t="s">
        <v>3753</v>
      </c>
      <c r="X45" s="171" t="s">
        <v>3185</v>
      </c>
      <c r="Y45" s="171">
        <v>0</v>
      </c>
      <c r="Z45" s="171">
        <v>0</v>
      </c>
      <c r="AA45" s="171">
        <v>0</v>
      </c>
      <c r="AB45" s="171">
        <v>0</v>
      </c>
      <c r="AC45" s="171">
        <v>0</v>
      </c>
      <c r="AD45" s="171" t="s">
        <v>16775</v>
      </c>
      <c r="AE45" s="171" t="s">
        <v>3180</v>
      </c>
      <c r="AF45" s="171" t="s">
        <v>3180</v>
      </c>
      <c r="AG45" s="171">
        <v>0</v>
      </c>
      <c r="AH45" s="171" t="s">
        <v>25</v>
      </c>
      <c r="AI45" s="171" t="s">
        <v>189</v>
      </c>
      <c r="AJ45" s="171">
        <v>1</v>
      </c>
      <c r="AK45" s="171">
        <v>0</v>
      </c>
      <c r="AL45" s="171" t="s">
        <v>1218</v>
      </c>
      <c r="AM45" s="97">
        <f>IF(S45="SOPORTE_TELEFÓNICO",'BASE LIQUIDACION REDEBAN 2025'!$B$19,IF(S45="ENVÍO",'BASE LIQUIDACION REDEBAN 2025'!$C$2,IF(AH45="TIPO I",'BASE LIQUIDACION REDEBAN 2025'!$C$2,IF(AH45="TIPO II",'BASE LIQUIDACION REDEBAN 2025'!$C$3,IF(AH45="TIPO III",'BASE LIQUIDACION REDEBAN 2025'!$C$4,IF(AH45="TIPO IV",'BASE LIQUIDACION REDEBAN 2025'!$C$5,IF(AI45="AEREO",'BASE LIQUIDACION REDEBAN 2025'!$B$6,'BASE LIQUIDACION REDEBAN 2025'!$C$5)))))))</f>
        <v>65960.072302</v>
      </c>
      <c r="AN45" s="97">
        <f>IF(OR(S45="SOPORTE_TELEFÓNICO",S45="ENVÍO"),0,IF(AH45="TIPO I",'BASE LIQUIDACION REDEBAN 2025'!$B$10,IF(AH45="TIPO II",'BASE LIQUIDACION REDEBAN 2025'!$B$11,IF(AH45="TIPO III",'BASE LIQUIDACION REDEBAN 2025'!$B$12,'BASE LIQUIDACION REDEBAN 2025'!$B$13))))</f>
        <v>75096.394270399993</v>
      </c>
      <c r="AO45" s="97">
        <f t="shared" si="0"/>
        <v>65960.072302</v>
      </c>
    </row>
    <row r="46" spans="1:41" s="85" customFormat="1" ht="13.15">
      <c r="A46" s="171" t="s">
        <v>93</v>
      </c>
      <c r="B46" s="96" t="str">
        <f>VLOOKUP(A46,'CENTRO DE COSTOS'!A:D,4,FALSE)</f>
        <v>DIEGO FERNANDO HENAO CARDONA</v>
      </c>
      <c r="C46" s="96" t="str">
        <f>VLOOKUP(A46,'CENTRO DE COSTOS'!A:D,2,FALSE)</f>
        <v>0004-0003</v>
      </c>
      <c r="D46" s="171">
        <v>52001</v>
      </c>
      <c r="E46" s="171">
        <v>5662930</v>
      </c>
      <c r="F46" s="93">
        <v>1885700</v>
      </c>
      <c r="G46" s="171">
        <v>19082460</v>
      </c>
      <c r="H46" s="171" t="s">
        <v>162</v>
      </c>
      <c r="I46" s="171" t="s">
        <v>93</v>
      </c>
      <c r="J46" s="171" t="s">
        <v>16776</v>
      </c>
      <c r="K46" s="10" t="s">
        <v>167</v>
      </c>
      <c r="L46" s="171">
        <v>5662930</v>
      </c>
      <c r="M46" s="171" t="s">
        <v>16777</v>
      </c>
      <c r="N46" s="172">
        <v>45813.510416666664</v>
      </c>
      <c r="O46" s="172">
        <v>45813.679166666669</v>
      </c>
      <c r="P46" s="171" t="s">
        <v>3171</v>
      </c>
      <c r="Q46" s="171" t="s">
        <v>3172</v>
      </c>
      <c r="R46" s="171" t="s">
        <v>15378</v>
      </c>
      <c r="S46" s="171" t="s">
        <v>177</v>
      </c>
      <c r="T46" s="72" t="s">
        <v>16778</v>
      </c>
      <c r="U46" s="171" t="s">
        <v>3190</v>
      </c>
      <c r="V46" s="171" t="s">
        <v>3197</v>
      </c>
      <c r="W46" s="171" t="s">
        <v>3192</v>
      </c>
      <c r="X46" s="171" t="s">
        <v>3215</v>
      </c>
      <c r="Y46" s="171">
        <v>0</v>
      </c>
      <c r="Z46" s="171" t="s">
        <v>3445</v>
      </c>
      <c r="AA46" s="171">
        <v>0</v>
      </c>
      <c r="AB46" s="171">
        <v>0</v>
      </c>
      <c r="AC46" s="171">
        <v>0</v>
      </c>
      <c r="AD46" s="171" t="s">
        <v>16779</v>
      </c>
      <c r="AE46" s="171" t="s">
        <v>16780</v>
      </c>
      <c r="AF46" s="171" t="s">
        <v>16781</v>
      </c>
      <c r="AG46" s="171">
        <v>0</v>
      </c>
      <c r="AH46" s="171" t="s">
        <v>25</v>
      </c>
      <c r="AI46" s="171" t="s">
        <v>189</v>
      </c>
      <c r="AJ46" s="171">
        <v>1</v>
      </c>
      <c r="AK46" s="171">
        <v>0</v>
      </c>
      <c r="AL46" s="171" t="s">
        <v>639</v>
      </c>
      <c r="AM46" s="97">
        <f>IF(S46="SOPORTE_TELEFÓNICO",'BASE LIQUIDACION REDEBAN 2025'!$B$19,IF(S46="ENVÍO",'BASE LIQUIDACION REDEBAN 2025'!$C$2,IF(AH46="TIPO I",'BASE LIQUIDACION REDEBAN 2025'!$C$2,IF(AH46="TIPO II",'BASE LIQUIDACION REDEBAN 2025'!$C$3,IF(AH46="TIPO III",'BASE LIQUIDACION REDEBAN 2025'!$C$4,IF(AH46="TIPO IV",'BASE LIQUIDACION REDEBAN 2025'!$C$5,IF(AI46="AEREO",'BASE LIQUIDACION REDEBAN 2025'!$B$6,'BASE LIQUIDACION REDEBAN 2025'!$C$5)))))))</f>
        <v>65960.072302</v>
      </c>
      <c r="AN46" s="97">
        <f>IF(OR(S46="SOPORTE_TELEFÓNICO",S46="ENVÍO"),0,IF(AH46="TIPO I",'BASE LIQUIDACION REDEBAN 2025'!$B$10,IF(AH46="TIPO II",'BASE LIQUIDACION REDEBAN 2025'!$B$11,IF(AH46="TIPO III",'BASE LIQUIDACION REDEBAN 2025'!$B$12,'BASE LIQUIDACION REDEBAN 2025'!$B$13))))</f>
        <v>75096.394270399993</v>
      </c>
      <c r="AO46" s="97">
        <f t="shared" si="0"/>
        <v>65960.072302</v>
      </c>
    </row>
    <row r="47" spans="1:41" s="85" customFormat="1" ht="13.15">
      <c r="A47" s="171" t="s">
        <v>100</v>
      </c>
      <c r="B47" s="96" t="str">
        <f>VLOOKUP(A47,'CENTRO DE COSTOS'!A:D,4,FALSE)</f>
        <v>KEVIN ALEXIS CORZO BUSTOS</v>
      </c>
      <c r="C47" s="96" t="str">
        <f>VLOOKUP(A47,'CENTRO DE COSTOS'!A:D,2,FALSE)</f>
        <v>0004-0007</v>
      </c>
      <c r="D47" s="171">
        <v>50006</v>
      </c>
      <c r="E47" s="171">
        <v>5660142</v>
      </c>
      <c r="F47" s="93">
        <v>1885798</v>
      </c>
      <c r="G47" s="171">
        <v>17592254</v>
      </c>
      <c r="H47" s="171" t="s">
        <v>192</v>
      </c>
      <c r="I47" s="171" t="s">
        <v>1571</v>
      </c>
      <c r="J47" s="171" t="s">
        <v>16782</v>
      </c>
      <c r="K47" s="10" t="s">
        <v>167</v>
      </c>
      <c r="L47" s="171">
        <v>5660142</v>
      </c>
      <c r="M47" s="171" t="s">
        <v>16783</v>
      </c>
      <c r="N47" s="172">
        <v>45812.333333333336</v>
      </c>
      <c r="O47" s="172">
        <v>45814.318055555559</v>
      </c>
      <c r="P47" s="171" t="s">
        <v>3171</v>
      </c>
      <c r="Q47" s="171" t="s">
        <v>3172</v>
      </c>
      <c r="R47" s="171" t="s">
        <v>15378</v>
      </c>
      <c r="S47" s="171" t="s">
        <v>177</v>
      </c>
      <c r="T47" s="72" t="s">
        <v>16784</v>
      </c>
      <c r="U47" s="171" t="s">
        <v>16585</v>
      </c>
      <c r="V47" s="171" t="s">
        <v>7267</v>
      </c>
      <c r="W47" s="171" t="s">
        <v>7268</v>
      </c>
      <c r="X47" s="171" t="s">
        <v>3174</v>
      </c>
      <c r="Y47" s="171">
        <v>0</v>
      </c>
      <c r="Z47" s="171">
        <v>0</v>
      </c>
      <c r="AA47" s="171">
        <v>0</v>
      </c>
      <c r="AB47" s="171">
        <v>0</v>
      </c>
      <c r="AC47" s="171" t="s">
        <v>3278</v>
      </c>
      <c r="AD47" s="171" t="s">
        <v>16785</v>
      </c>
      <c r="AE47" s="171" t="s">
        <v>3180</v>
      </c>
      <c r="AF47" s="171" t="s">
        <v>3180</v>
      </c>
      <c r="AG47" s="171">
        <v>0</v>
      </c>
      <c r="AH47" s="171" t="s">
        <v>28</v>
      </c>
      <c r="AI47" s="171" t="s">
        <v>189</v>
      </c>
      <c r="AJ47" s="171">
        <v>1</v>
      </c>
      <c r="AK47" s="171">
        <v>0</v>
      </c>
      <c r="AL47" s="171" t="s">
        <v>3368</v>
      </c>
      <c r="AM47" s="97">
        <f>IF(S47="SOPORTE_TELEFÓNICO",'BASE LIQUIDACION REDEBAN 2025'!$B$19,IF(S47="ENVÍO",'BASE LIQUIDACION REDEBAN 2025'!$C$2,IF(AH47="TIPO I",'BASE LIQUIDACION REDEBAN 2025'!$C$2,IF(AH47="TIPO II",'BASE LIQUIDACION REDEBAN 2025'!$C$3,IF(AH47="TIPO III",'BASE LIQUIDACION REDEBAN 2025'!$C$4,IF(AH47="TIPO IV",'BASE LIQUIDACION REDEBAN 2025'!$C$5,IF(AI47="AEREO",'BASE LIQUIDACION REDEBAN 2025'!$B$6,'BASE LIQUIDACION REDEBAN 2025'!$C$5)))))))</f>
        <v>144967.87232000002</v>
      </c>
      <c r="AN47" s="97">
        <f>IF(OR(S47="SOPORTE_TELEFÓNICO",S47="ENVÍO"),0,IF(AH47="TIPO I",'BASE LIQUIDACION REDEBAN 2025'!$B$10,IF(AH47="TIPO II",'BASE LIQUIDACION REDEBAN 2025'!$B$11,IF(AH47="TIPO III",'BASE LIQUIDACION REDEBAN 2025'!$B$12,'BASE LIQUIDACION REDEBAN 2025'!$B$13))))</f>
        <v>140395.6348884</v>
      </c>
      <c r="AO47" s="97">
        <f t="shared" si="0"/>
        <v>144967.87232000002</v>
      </c>
    </row>
    <row r="48" spans="1:41" s="85" customFormat="1" ht="13.15">
      <c r="A48" s="171" t="s">
        <v>91</v>
      </c>
      <c r="B48" s="96" t="str">
        <f>VLOOKUP(A48,'CENTRO DE COSTOS'!A:D,4,FALSE)</f>
        <v>JOSE MAURICIO HERNANDEZ ROJAS</v>
      </c>
      <c r="C48" s="96" t="str">
        <f>VLOOKUP(A48,'CENTRO DE COSTOS'!A:D,2,FALSE)</f>
        <v>0004-0001</v>
      </c>
      <c r="D48" s="171">
        <v>23001</v>
      </c>
      <c r="E48" s="171">
        <v>5662289</v>
      </c>
      <c r="F48" s="93">
        <v>1886208</v>
      </c>
      <c r="G48" s="171">
        <v>21229612</v>
      </c>
      <c r="H48" s="171" t="s">
        <v>612</v>
      </c>
      <c r="I48" s="171" t="s">
        <v>91</v>
      </c>
      <c r="J48" s="171" t="s">
        <v>16786</v>
      </c>
      <c r="K48" s="10" t="s">
        <v>167</v>
      </c>
      <c r="L48" s="171">
        <v>5662289</v>
      </c>
      <c r="M48" s="171" t="s">
        <v>16787</v>
      </c>
      <c r="N48" s="172">
        <v>45813.384722222225</v>
      </c>
      <c r="O48" s="172">
        <v>45814.322222222225</v>
      </c>
      <c r="P48" s="171" t="s">
        <v>3171</v>
      </c>
      <c r="Q48" s="171" t="s">
        <v>3172</v>
      </c>
      <c r="R48" s="171" t="s">
        <v>15378</v>
      </c>
      <c r="S48" s="171" t="s">
        <v>177</v>
      </c>
      <c r="T48" s="72" t="s">
        <v>16788</v>
      </c>
      <c r="U48" s="171" t="s">
        <v>3190</v>
      </c>
      <c r="V48" s="171" t="s">
        <v>3252</v>
      </c>
      <c r="W48" s="171" t="s">
        <v>6718</v>
      </c>
      <c r="X48" s="171" t="s">
        <v>3215</v>
      </c>
      <c r="Y48" s="171">
        <v>0</v>
      </c>
      <c r="Z48" s="171" t="s">
        <v>3635</v>
      </c>
      <c r="AA48" s="171">
        <v>0</v>
      </c>
      <c r="AB48" s="171">
        <v>0</v>
      </c>
      <c r="AC48" s="171">
        <v>0</v>
      </c>
      <c r="AD48" s="171" t="s">
        <v>16789</v>
      </c>
      <c r="AE48" s="171" t="s">
        <v>16790</v>
      </c>
      <c r="AF48" s="171" t="s">
        <v>16791</v>
      </c>
      <c r="AG48" s="171">
        <v>0</v>
      </c>
      <c r="AH48" s="171" t="s">
        <v>25</v>
      </c>
      <c r="AI48" s="171" t="s">
        <v>189</v>
      </c>
      <c r="AJ48" s="171">
        <v>1</v>
      </c>
      <c r="AK48" s="171">
        <v>0</v>
      </c>
      <c r="AL48" s="171" t="s">
        <v>616</v>
      </c>
      <c r="AM48" s="97">
        <f>IF(S48="SOPORTE_TELEFÓNICO",'BASE LIQUIDACION REDEBAN 2025'!$B$19,IF(S48="ENVÍO",'BASE LIQUIDACION REDEBAN 2025'!$C$2,IF(AH48="TIPO I",'BASE LIQUIDACION REDEBAN 2025'!$C$2,IF(AH48="TIPO II",'BASE LIQUIDACION REDEBAN 2025'!$C$3,IF(AH48="TIPO III",'BASE LIQUIDACION REDEBAN 2025'!$C$4,IF(AH48="TIPO IV",'BASE LIQUIDACION REDEBAN 2025'!$C$5,IF(AI48="AEREO",'BASE LIQUIDACION REDEBAN 2025'!$B$6,'BASE LIQUIDACION REDEBAN 2025'!$C$5)))))))</f>
        <v>65960.072302</v>
      </c>
      <c r="AN48" s="97">
        <f>IF(OR(S48="SOPORTE_TELEFÓNICO",S48="ENVÍO"),0,IF(AH48="TIPO I",'BASE LIQUIDACION REDEBAN 2025'!$B$10,IF(AH48="TIPO II",'BASE LIQUIDACION REDEBAN 2025'!$B$11,IF(AH48="TIPO III",'BASE LIQUIDACION REDEBAN 2025'!$B$12,'BASE LIQUIDACION REDEBAN 2025'!$B$13))))</f>
        <v>75096.394270399993</v>
      </c>
      <c r="AO48" s="97">
        <f t="shared" si="0"/>
        <v>65960.072302</v>
      </c>
    </row>
    <row r="49" spans="1:41" s="85" customFormat="1" ht="13.15">
      <c r="A49" s="171" t="s">
        <v>91</v>
      </c>
      <c r="B49" s="96" t="str">
        <f>VLOOKUP(A49,'CENTRO DE COSTOS'!A:D,4,FALSE)</f>
        <v>JOSE MAURICIO HERNANDEZ ROJAS</v>
      </c>
      <c r="C49" s="96" t="str">
        <f>VLOOKUP(A49,'CENTRO DE COSTOS'!A:D,2,FALSE)</f>
        <v>0004-0001</v>
      </c>
      <c r="D49" s="171">
        <v>23079</v>
      </c>
      <c r="E49" s="171">
        <v>5660412</v>
      </c>
      <c r="F49" s="93">
        <v>1885671</v>
      </c>
      <c r="G49" s="171">
        <v>20122834</v>
      </c>
      <c r="H49" s="171" t="s">
        <v>612</v>
      </c>
      <c r="I49" s="171" t="s">
        <v>14894</v>
      </c>
      <c r="J49" s="171" t="s">
        <v>16792</v>
      </c>
      <c r="K49" s="10" t="s">
        <v>167</v>
      </c>
      <c r="L49" s="171">
        <v>5660412</v>
      </c>
      <c r="M49" s="171" t="s">
        <v>16793</v>
      </c>
      <c r="N49" s="172">
        <v>45812.407638888886</v>
      </c>
      <c r="O49" s="172">
        <v>45814.324999999997</v>
      </c>
      <c r="P49" s="171" t="s">
        <v>3171</v>
      </c>
      <c r="Q49" s="171" t="s">
        <v>3172</v>
      </c>
      <c r="R49" s="171" t="s">
        <v>15378</v>
      </c>
      <c r="S49" s="171" t="s">
        <v>177</v>
      </c>
      <c r="T49" s="72" t="s">
        <v>16794</v>
      </c>
      <c r="U49" s="171" t="s">
        <v>3190</v>
      </c>
      <c r="V49" s="171" t="s">
        <v>3176</v>
      </c>
      <c r="W49" s="171" t="s">
        <v>3192</v>
      </c>
      <c r="X49" s="171" t="s">
        <v>3215</v>
      </c>
      <c r="Y49" s="171" t="s">
        <v>3917</v>
      </c>
      <c r="Z49" s="171" t="s">
        <v>3425</v>
      </c>
      <c r="AA49" s="171">
        <v>0</v>
      </c>
      <c r="AB49" s="171">
        <v>0</v>
      </c>
      <c r="AC49" s="171">
        <v>0</v>
      </c>
      <c r="AD49" s="171" t="s">
        <v>16795</v>
      </c>
      <c r="AE49" s="171" t="s">
        <v>16796</v>
      </c>
      <c r="AF49" s="171" t="s">
        <v>16797</v>
      </c>
      <c r="AG49" s="171" t="s">
        <v>16798</v>
      </c>
      <c r="AH49" s="171" t="s">
        <v>28</v>
      </c>
      <c r="AI49" s="171" t="s">
        <v>189</v>
      </c>
      <c r="AJ49" s="171">
        <v>1</v>
      </c>
      <c r="AK49" s="171">
        <v>0</v>
      </c>
      <c r="AL49" s="171" t="s">
        <v>1187</v>
      </c>
      <c r="AM49" s="97">
        <f>IF(S49="SOPORTE_TELEFÓNICO",'BASE LIQUIDACION REDEBAN 2025'!$B$19,IF(S49="ENVÍO",'BASE LIQUIDACION REDEBAN 2025'!$C$2,IF(AH49="TIPO I",'BASE LIQUIDACION REDEBAN 2025'!$C$2,IF(AH49="TIPO II",'BASE LIQUIDACION REDEBAN 2025'!$C$3,IF(AH49="TIPO III",'BASE LIQUIDACION REDEBAN 2025'!$C$4,IF(AH49="TIPO IV",'BASE LIQUIDACION REDEBAN 2025'!$C$5,IF(AI49="AEREO",'BASE LIQUIDACION REDEBAN 2025'!$B$6,'BASE LIQUIDACION REDEBAN 2025'!$C$5)))))))</f>
        <v>144967.87232000002</v>
      </c>
      <c r="AN49" s="97">
        <f>IF(OR(S49="SOPORTE_TELEFÓNICO",S49="ENVÍO"),0,IF(AH49="TIPO I",'BASE LIQUIDACION REDEBAN 2025'!$B$10,IF(AH49="TIPO II",'BASE LIQUIDACION REDEBAN 2025'!$B$11,IF(AH49="TIPO III",'BASE LIQUIDACION REDEBAN 2025'!$B$12,'BASE LIQUIDACION REDEBAN 2025'!$B$13))))</f>
        <v>140395.6348884</v>
      </c>
      <c r="AO49" s="97">
        <f t="shared" si="0"/>
        <v>144967.87232000002</v>
      </c>
    </row>
    <row r="50" spans="1:41" s="85" customFormat="1" ht="13.15">
      <c r="A50" s="171" t="s">
        <v>93</v>
      </c>
      <c r="B50" s="96" t="str">
        <f>VLOOKUP(A50,'CENTRO DE COSTOS'!A:D,4,FALSE)</f>
        <v>DIEGO FERNANDO HENAO CARDONA</v>
      </c>
      <c r="C50" s="96" t="str">
        <f>VLOOKUP(A50,'CENTRO DE COSTOS'!A:D,2,FALSE)</f>
        <v>0004-0003</v>
      </c>
      <c r="D50" s="171">
        <v>52001</v>
      </c>
      <c r="E50" s="171">
        <v>5662565</v>
      </c>
      <c r="F50" s="93">
        <v>1886202</v>
      </c>
      <c r="G50" s="171">
        <v>16892747</v>
      </c>
      <c r="H50" s="171" t="s">
        <v>162</v>
      </c>
      <c r="I50" s="171" t="s">
        <v>93</v>
      </c>
      <c r="J50" s="171" t="s">
        <v>16799</v>
      </c>
      <c r="K50" s="10" t="s">
        <v>167</v>
      </c>
      <c r="L50" s="171">
        <v>5662565</v>
      </c>
      <c r="M50" s="171" t="s">
        <v>16800</v>
      </c>
      <c r="N50" s="172">
        <v>45813.457638888889</v>
      </c>
      <c r="O50" s="172">
        <v>45814.334722222222</v>
      </c>
      <c r="P50" s="171" t="s">
        <v>3171</v>
      </c>
      <c r="Q50" s="171" t="s">
        <v>3172</v>
      </c>
      <c r="R50" s="171" t="s">
        <v>15378</v>
      </c>
      <c r="S50" s="171" t="s">
        <v>177</v>
      </c>
      <c r="T50" s="72" t="s">
        <v>16801</v>
      </c>
      <c r="U50" s="171" t="s">
        <v>3175</v>
      </c>
      <c r="V50" s="171" t="s">
        <v>3438</v>
      </c>
      <c r="W50" s="171" t="s">
        <v>3439</v>
      </c>
      <c r="X50" s="171" t="s">
        <v>3185</v>
      </c>
      <c r="Y50" s="171">
        <v>0</v>
      </c>
      <c r="Z50" s="171">
        <v>0</v>
      </c>
      <c r="AA50" s="171">
        <v>0</v>
      </c>
      <c r="AB50" s="171">
        <v>0</v>
      </c>
      <c r="AC50" s="171">
        <v>0</v>
      </c>
      <c r="AD50" s="171" t="s">
        <v>16802</v>
      </c>
      <c r="AE50" s="171" t="s">
        <v>3180</v>
      </c>
      <c r="AF50" s="171" t="s">
        <v>3180</v>
      </c>
      <c r="AG50" s="171">
        <v>0</v>
      </c>
      <c r="AH50" s="171" t="s">
        <v>25</v>
      </c>
      <c r="AI50" s="171" t="s">
        <v>189</v>
      </c>
      <c r="AJ50" s="171">
        <v>1</v>
      </c>
      <c r="AK50" s="171">
        <v>0</v>
      </c>
      <c r="AL50" s="171" t="s">
        <v>1218</v>
      </c>
      <c r="AM50" s="97">
        <f>IF(S50="SOPORTE_TELEFÓNICO",'BASE LIQUIDACION REDEBAN 2025'!$B$19,IF(S50="ENVÍO",'BASE LIQUIDACION REDEBAN 2025'!$C$2,IF(AH50="TIPO I",'BASE LIQUIDACION REDEBAN 2025'!$C$2,IF(AH50="TIPO II",'BASE LIQUIDACION REDEBAN 2025'!$C$3,IF(AH50="TIPO III",'BASE LIQUIDACION REDEBAN 2025'!$C$4,IF(AH50="TIPO IV",'BASE LIQUIDACION REDEBAN 2025'!$C$5,IF(AI50="AEREO",'BASE LIQUIDACION REDEBAN 2025'!$B$6,'BASE LIQUIDACION REDEBAN 2025'!$C$5)))))))</f>
        <v>65960.072302</v>
      </c>
      <c r="AN50" s="97">
        <f>IF(OR(S50="SOPORTE_TELEFÓNICO",S50="ENVÍO"),0,IF(AH50="TIPO I",'BASE LIQUIDACION REDEBAN 2025'!$B$10,IF(AH50="TIPO II",'BASE LIQUIDACION REDEBAN 2025'!$B$11,IF(AH50="TIPO III",'BASE LIQUIDACION REDEBAN 2025'!$B$12,'BASE LIQUIDACION REDEBAN 2025'!$B$13))))</f>
        <v>75096.394270399993</v>
      </c>
      <c r="AO50" s="97">
        <f t="shared" si="0"/>
        <v>65960.072302</v>
      </c>
    </row>
    <row r="51" spans="1:41" s="85" customFormat="1" ht="13.15">
      <c r="A51" s="171" t="s">
        <v>68</v>
      </c>
      <c r="B51" s="96" t="str">
        <f>VLOOKUP(A51,'CENTRO DE COSTOS'!A:D,4,FALSE)</f>
        <v>WILLIAM ASDRUBAL ROZO ROZO</v>
      </c>
      <c r="C51" s="96" t="str">
        <f>VLOOKUP(A51,'CENTRO DE COSTOS'!A:D,2,FALSE)</f>
        <v>0004-0004</v>
      </c>
      <c r="D51" s="171">
        <v>11001</v>
      </c>
      <c r="E51" s="171">
        <v>5662650</v>
      </c>
      <c r="F51" s="93">
        <v>1886554</v>
      </c>
      <c r="G51" s="171">
        <v>26843771</v>
      </c>
      <c r="H51" s="171" t="s">
        <v>298</v>
      </c>
      <c r="I51" s="171" t="s">
        <v>68</v>
      </c>
      <c r="J51" s="171" t="s">
        <v>16626</v>
      </c>
      <c r="K51" s="10" t="s">
        <v>167</v>
      </c>
      <c r="L51" s="171">
        <v>5662650</v>
      </c>
      <c r="M51" s="171" t="s">
        <v>16803</v>
      </c>
      <c r="N51" s="172">
        <v>45813.46597222222</v>
      </c>
      <c r="O51" s="172">
        <v>45814.338888888888</v>
      </c>
      <c r="P51" s="171" t="s">
        <v>3171</v>
      </c>
      <c r="Q51" s="171" t="s">
        <v>3172</v>
      </c>
      <c r="R51" s="171" t="s">
        <v>15378</v>
      </c>
      <c r="S51" s="171" t="s">
        <v>177</v>
      </c>
      <c r="T51" s="72" t="s">
        <v>16804</v>
      </c>
      <c r="U51" s="171" t="s">
        <v>3190</v>
      </c>
      <c r="V51" s="171" t="s">
        <v>3331</v>
      </c>
      <c r="W51" s="171" t="s">
        <v>3252</v>
      </c>
      <c r="X51" s="171" t="s">
        <v>3215</v>
      </c>
      <c r="Y51" s="171" t="s">
        <v>3726</v>
      </c>
      <c r="Z51" s="171">
        <v>0</v>
      </c>
      <c r="AA51" s="171" t="s">
        <v>3403</v>
      </c>
      <c r="AB51" s="171" t="s">
        <v>7675</v>
      </c>
      <c r="AC51" s="171">
        <v>0</v>
      </c>
      <c r="AD51" s="171" t="s">
        <v>16805</v>
      </c>
      <c r="AE51" s="171" t="s">
        <v>16806</v>
      </c>
      <c r="AF51" s="171" t="s">
        <v>16807</v>
      </c>
      <c r="AG51" s="171">
        <v>5740</v>
      </c>
      <c r="AH51" s="171" t="s">
        <v>25</v>
      </c>
      <c r="AI51" s="171" t="s">
        <v>189</v>
      </c>
      <c r="AJ51" s="171">
        <v>1</v>
      </c>
      <c r="AK51" s="171">
        <v>0</v>
      </c>
      <c r="AL51" s="171" t="s">
        <v>435</v>
      </c>
      <c r="AM51" s="97">
        <f>IF(S51="SOPORTE_TELEFÓNICO",'BASE LIQUIDACION REDEBAN 2025'!$B$19,IF(S51="ENVÍO",'BASE LIQUIDACION REDEBAN 2025'!$C$2,IF(AH51="TIPO I",'BASE LIQUIDACION REDEBAN 2025'!$C$2,IF(AH51="TIPO II",'BASE LIQUIDACION REDEBAN 2025'!$C$3,IF(AH51="TIPO III",'BASE LIQUIDACION REDEBAN 2025'!$C$4,IF(AH51="TIPO IV",'BASE LIQUIDACION REDEBAN 2025'!$C$5,IF(AI51="AEREO",'BASE LIQUIDACION REDEBAN 2025'!$B$6,'BASE LIQUIDACION REDEBAN 2025'!$C$5)))))))</f>
        <v>65960.072302</v>
      </c>
      <c r="AN51" s="97">
        <f>IF(OR(S51="SOPORTE_TELEFÓNICO",S51="ENVÍO"),0,IF(AH51="TIPO I",'BASE LIQUIDACION REDEBAN 2025'!$B$10,IF(AH51="TIPO II",'BASE LIQUIDACION REDEBAN 2025'!$B$11,IF(AH51="TIPO III",'BASE LIQUIDACION REDEBAN 2025'!$B$12,'BASE LIQUIDACION REDEBAN 2025'!$B$13))))</f>
        <v>75096.394270399993</v>
      </c>
      <c r="AO51" s="97">
        <f t="shared" si="0"/>
        <v>65960.072302</v>
      </c>
    </row>
    <row r="52" spans="1:41" s="85" customFormat="1" ht="13.15">
      <c r="A52" s="171" t="s">
        <v>76</v>
      </c>
      <c r="B52" s="96" t="str">
        <f>VLOOKUP(A52,'CENTRO DE COSTOS'!A:D,4,FALSE)</f>
        <v>DIEGO FERNANDO HENAO CARDONA</v>
      </c>
      <c r="C52" s="96" t="str">
        <f>VLOOKUP(A52,'CENTRO DE COSTOS'!A:D,2,FALSE)</f>
        <v>0004-0003</v>
      </c>
      <c r="D52" s="171">
        <v>19698</v>
      </c>
      <c r="E52" s="171">
        <v>5661439</v>
      </c>
      <c r="F52" s="93">
        <v>1886122</v>
      </c>
      <c r="G52" s="171">
        <v>88026851</v>
      </c>
      <c r="H52" s="171" t="s">
        <v>200</v>
      </c>
      <c r="I52" s="171" t="s">
        <v>1232</v>
      </c>
      <c r="J52" s="171" t="s">
        <v>16808</v>
      </c>
      <c r="K52" s="10" t="s">
        <v>167</v>
      </c>
      <c r="L52" s="171">
        <v>5661439</v>
      </c>
      <c r="M52" s="171" t="s">
        <v>16809</v>
      </c>
      <c r="N52" s="172">
        <v>45812.640972222223</v>
      </c>
      <c r="O52" s="172">
        <v>45814.344444444447</v>
      </c>
      <c r="P52" s="171" t="s">
        <v>3171</v>
      </c>
      <c r="Q52" s="171" t="s">
        <v>3172</v>
      </c>
      <c r="R52" s="171" t="s">
        <v>15395</v>
      </c>
      <c r="S52" s="171" t="s">
        <v>177</v>
      </c>
      <c r="T52" s="72" t="s">
        <v>16810</v>
      </c>
      <c r="U52" s="171" t="s">
        <v>16614</v>
      </c>
      <c r="V52" s="171" t="s">
        <v>16632</v>
      </c>
      <c r="W52" s="171" t="s">
        <v>16633</v>
      </c>
      <c r="X52" s="171" t="s">
        <v>3185</v>
      </c>
      <c r="Y52" s="171">
        <v>0</v>
      </c>
      <c r="Z52" s="171">
        <v>0</v>
      </c>
      <c r="AA52" s="171">
        <v>0</v>
      </c>
      <c r="AB52" s="171">
        <v>0</v>
      </c>
      <c r="AC52" s="171">
        <v>0</v>
      </c>
      <c r="AD52" s="171" t="s">
        <v>16811</v>
      </c>
      <c r="AE52" s="171" t="s">
        <v>3180</v>
      </c>
      <c r="AF52" s="171" t="s">
        <v>3180</v>
      </c>
      <c r="AG52" s="171">
        <v>7113</v>
      </c>
      <c r="AH52" s="171" t="s">
        <v>28</v>
      </c>
      <c r="AI52" s="171" t="s">
        <v>189</v>
      </c>
      <c r="AJ52" s="171">
        <v>1</v>
      </c>
      <c r="AK52" s="171">
        <v>0</v>
      </c>
      <c r="AL52" s="171" t="s">
        <v>240</v>
      </c>
      <c r="AM52" s="97">
        <f>IF(S52="SOPORTE_TELEFÓNICO",'BASE LIQUIDACION REDEBAN 2025'!$B$19,IF(S52="ENVÍO",'BASE LIQUIDACION REDEBAN 2025'!$C$2,IF(AH52="TIPO I",'BASE LIQUIDACION REDEBAN 2025'!$C$2,IF(AH52="TIPO II",'BASE LIQUIDACION REDEBAN 2025'!$C$3,IF(AH52="TIPO III",'BASE LIQUIDACION REDEBAN 2025'!$C$4,IF(AH52="TIPO IV",'BASE LIQUIDACION REDEBAN 2025'!$C$5,IF(AI52="AEREO",'BASE LIQUIDACION REDEBAN 2025'!$B$6,'BASE LIQUIDACION REDEBAN 2025'!$C$5)))))))</f>
        <v>144967.87232000002</v>
      </c>
      <c r="AN52" s="97">
        <f>IF(OR(S52="SOPORTE_TELEFÓNICO",S52="ENVÍO"),0,IF(AH52="TIPO I",'BASE LIQUIDACION REDEBAN 2025'!$B$10,IF(AH52="TIPO II",'BASE LIQUIDACION REDEBAN 2025'!$B$11,IF(AH52="TIPO III",'BASE LIQUIDACION REDEBAN 2025'!$B$12,'BASE LIQUIDACION REDEBAN 2025'!$B$13))))</f>
        <v>140395.6348884</v>
      </c>
      <c r="AO52" s="97">
        <f t="shared" si="0"/>
        <v>144967.87232000002</v>
      </c>
    </row>
    <row r="53" spans="1:41" s="85" customFormat="1" ht="13.15">
      <c r="A53" s="171" t="s">
        <v>90</v>
      </c>
      <c r="B53" s="96" t="str">
        <f>VLOOKUP(A53,'CENTRO DE COSTOS'!A:D,4,FALSE)</f>
        <v>JUAN SEBASTIÁN RÍOS CASTRILLÓN</v>
      </c>
      <c r="C53" s="96" t="str">
        <f>VLOOKUP(A53,'CENTRO DE COSTOS'!A:D,2,FALSE)</f>
        <v>0004-0005</v>
      </c>
      <c r="D53" s="171">
        <v>5376</v>
      </c>
      <c r="E53" s="171">
        <v>5661516</v>
      </c>
      <c r="F53" s="93">
        <v>1886828</v>
      </c>
      <c r="G53" s="171">
        <v>14794689</v>
      </c>
      <c r="H53" s="171" t="s">
        <v>290</v>
      </c>
      <c r="I53" s="171" t="s">
        <v>4968</v>
      </c>
      <c r="J53" s="171" t="s">
        <v>16812</v>
      </c>
      <c r="K53" s="10" t="s">
        <v>167</v>
      </c>
      <c r="L53" s="171">
        <v>5661516</v>
      </c>
      <c r="M53" s="171" t="s">
        <v>16813</v>
      </c>
      <c r="N53" s="172">
        <v>45812.65902777778</v>
      </c>
      <c r="O53" s="172">
        <v>45814.349305555559</v>
      </c>
      <c r="P53" s="171" t="s">
        <v>3171</v>
      </c>
      <c r="Q53" s="171" t="s">
        <v>3172</v>
      </c>
      <c r="R53" s="171" t="s">
        <v>15378</v>
      </c>
      <c r="S53" s="171" t="s">
        <v>177</v>
      </c>
      <c r="T53" s="72" t="s">
        <v>16814</v>
      </c>
      <c r="U53" s="171" t="s">
        <v>3190</v>
      </c>
      <c r="V53" s="171" t="s">
        <v>3197</v>
      </c>
      <c r="W53" s="171" t="s">
        <v>3753</v>
      </c>
      <c r="X53" s="171" t="s">
        <v>3185</v>
      </c>
      <c r="Y53" s="171">
        <v>0</v>
      </c>
      <c r="Z53" s="171">
        <v>0</v>
      </c>
      <c r="AA53" s="171">
        <v>0</v>
      </c>
      <c r="AB53" s="171">
        <v>0</v>
      </c>
      <c r="AC53" s="171">
        <v>0</v>
      </c>
      <c r="AD53" s="171" t="s">
        <v>16815</v>
      </c>
      <c r="AE53" s="171" t="s">
        <v>3180</v>
      </c>
      <c r="AF53" s="171" t="s">
        <v>3180</v>
      </c>
      <c r="AG53" s="171">
        <v>0</v>
      </c>
      <c r="AH53" s="171" t="s">
        <v>28</v>
      </c>
      <c r="AI53" s="171" t="s">
        <v>189</v>
      </c>
      <c r="AJ53" s="171">
        <v>1</v>
      </c>
      <c r="AK53" s="171">
        <v>0</v>
      </c>
      <c r="AL53" s="171" t="s">
        <v>467</v>
      </c>
      <c r="AM53" s="97">
        <f>IF(S53="SOPORTE_TELEFÓNICO",'BASE LIQUIDACION REDEBAN 2025'!$B$19,IF(S53="ENVÍO",'BASE LIQUIDACION REDEBAN 2025'!$C$2,IF(AH53="TIPO I",'BASE LIQUIDACION REDEBAN 2025'!$C$2,IF(AH53="TIPO II",'BASE LIQUIDACION REDEBAN 2025'!$C$3,IF(AH53="TIPO III",'BASE LIQUIDACION REDEBAN 2025'!$C$4,IF(AH53="TIPO IV",'BASE LIQUIDACION REDEBAN 2025'!$C$5,IF(AI53="AEREO",'BASE LIQUIDACION REDEBAN 2025'!$B$6,'BASE LIQUIDACION REDEBAN 2025'!$C$5)))))))</f>
        <v>144967.87232000002</v>
      </c>
      <c r="AN53" s="97">
        <f>IF(OR(S53="SOPORTE_TELEFÓNICO",S53="ENVÍO"),0,IF(AH53="TIPO I",'BASE LIQUIDACION REDEBAN 2025'!$B$10,IF(AH53="TIPO II",'BASE LIQUIDACION REDEBAN 2025'!$B$11,IF(AH53="TIPO III",'BASE LIQUIDACION REDEBAN 2025'!$B$12,'BASE LIQUIDACION REDEBAN 2025'!$B$13))))</f>
        <v>140395.6348884</v>
      </c>
      <c r="AO53" s="97">
        <f t="shared" si="0"/>
        <v>144967.87232000002</v>
      </c>
    </row>
    <row r="54" spans="1:41" s="85" customFormat="1" ht="13.15">
      <c r="A54" s="171" t="s">
        <v>72</v>
      </c>
      <c r="B54" s="96" t="str">
        <f>VLOOKUP(A54,'CENTRO DE COSTOS'!A:D,4,FALSE)</f>
        <v>MIGUEL JULIÁN HERNÁNDEZ GUARÍN</v>
      </c>
      <c r="C54" s="96" t="str">
        <f>VLOOKUP(A54,'CENTRO DE COSTOS'!A:D,2,FALSE)</f>
        <v>0004-0008</v>
      </c>
      <c r="D54" s="171">
        <v>81001</v>
      </c>
      <c r="E54" s="171">
        <v>5658185</v>
      </c>
      <c r="F54" s="93">
        <v>1887075</v>
      </c>
      <c r="G54" s="171">
        <v>19096122</v>
      </c>
      <c r="H54" s="171" t="s">
        <v>3449</v>
      </c>
      <c r="I54" s="171" t="s">
        <v>3449</v>
      </c>
      <c r="J54" s="171" t="s">
        <v>16629</v>
      </c>
      <c r="K54" s="10" t="s">
        <v>167</v>
      </c>
      <c r="L54" s="171">
        <v>5658185</v>
      </c>
      <c r="M54" s="171" t="s">
        <v>16816</v>
      </c>
      <c r="N54" s="172">
        <v>45811.418749999997</v>
      </c>
      <c r="O54" s="172">
        <v>45814.354861111111</v>
      </c>
      <c r="P54" s="171" t="s">
        <v>3171</v>
      </c>
      <c r="Q54" s="171" t="s">
        <v>3172</v>
      </c>
      <c r="R54" s="171" t="s">
        <v>15378</v>
      </c>
      <c r="S54" s="171" t="s">
        <v>177</v>
      </c>
      <c r="T54" s="72" t="s">
        <v>16817</v>
      </c>
      <c r="U54" s="171" t="s">
        <v>3190</v>
      </c>
      <c r="V54" s="171" t="s">
        <v>3284</v>
      </c>
      <c r="W54" s="171" t="s">
        <v>3284</v>
      </c>
      <c r="X54" s="171" t="s">
        <v>3215</v>
      </c>
      <c r="Y54" s="171" t="s">
        <v>3267</v>
      </c>
      <c r="Z54" s="171">
        <v>0</v>
      </c>
      <c r="AA54" s="171">
        <v>0</v>
      </c>
      <c r="AB54" s="171">
        <v>0</v>
      </c>
      <c r="AC54" s="171">
        <v>0</v>
      </c>
      <c r="AD54" s="171" t="s">
        <v>16818</v>
      </c>
      <c r="AE54" s="171" t="s">
        <v>16819</v>
      </c>
      <c r="AF54" s="171" t="s">
        <v>16820</v>
      </c>
      <c r="AG54" s="171">
        <v>2172</v>
      </c>
      <c r="AH54" s="171" t="s">
        <v>175</v>
      </c>
      <c r="AI54" s="171" t="s">
        <v>227</v>
      </c>
      <c r="AJ54" s="171">
        <v>1</v>
      </c>
      <c r="AK54" s="171">
        <v>0</v>
      </c>
      <c r="AL54" s="171" t="s">
        <v>1886</v>
      </c>
      <c r="AM54" s="97">
        <f>IF(S54="SOPORTE_TELEFÓNICO",'BASE LIQUIDACION REDEBAN 2025'!$B$19,IF(S54="ENVÍO",'BASE LIQUIDACION REDEBAN 2025'!$C$2,IF(AH54="TIPO I",'BASE LIQUIDACION REDEBAN 2025'!$C$2,IF(AH54="TIPO II",'BASE LIQUIDACION REDEBAN 2025'!$C$3,IF(AH54="TIPO III",'BASE LIQUIDACION REDEBAN 2025'!$C$4,IF(AH54="TIPO IV",'BASE LIQUIDACION REDEBAN 2025'!$C$5,IF(AI54="AEREO",'BASE LIQUIDACION REDEBAN 2025'!$B$6,'BASE LIQUIDACION REDEBAN 2025'!$C$5)))))))</f>
        <v>988462.96268840006</v>
      </c>
      <c r="AN54" s="97">
        <f>IF(OR(S54="SOPORTE_TELEFÓNICO",S54="ENVÍO"),0,IF(AH54="TIPO I",'BASE LIQUIDACION REDEBAN 2025'!$B$10,IF(AH54="TIPO II",'BASE LIQUIDACION REDEBAN 2025'!$B$11,IF(AH54="TIPO III",'BASE LIQUIDACION REDEBAN 2025'!$B$12,'BASE LIQUIDACION REDEBAN 2025'!$B$13))))</f>
        <v>196536.5258152</v>
      </c>
      <c r="AO54" s="97">
        <f t="shared" si="0"/>
        <v>988462.96268840006</v>
      </c>
    </row>
    <row r="55" spans="1:41" s="85" customFormat="1" ht="13.15">
      <c r="A55" s="171" t="s">
        <v>68</v>
      </c>
      <c r="B55" s="96" t="str">
        <f>VLOOKUP(A55,'CENTRO DE COSTOS'!A:D,4,FALSE)</f>
        <v>WILLIAM ASDRUBAL ROZO ROZO</v>
      </c>
      <c r="C55" s="96" t="str">
        <f>VLOOKUP(A55,'CENTRO DE COSTOS'!A:D,2,FALSE)</f>
        <v>0004-0004</v>
      </c>
      <c r="D55" s="171">
        <v>11001</v>
      </c>
      <c r="E55" s="171">
        <v>5662355</v>
      </c>
      <c r="F55" s="93">
        <v>1887233</v>
      </c>
      <c r="G55" s="171">
        <v>73020752</v>
      </c>
      <c r="H55" s="171" t="s">
        <v>298</v>
      </c>
      <c r="I55" s="171" t="s">
        <v>68</v>
      </c>
      <c r="J55" s="171" t="s">
        <v>16821</v>
      </c>
      <c r="K55" s="10" t="s">
        <v>167</v>
      </c>
      <c r="L55" s="171">
        <v>5662355</v>
      </c>
      <c r="M55" s="171" t="s">
        <v>16822</v>
      </c>
      <c r="N55" s="172">
        <v>45813.408333333333</v>
      </c>
      <c r="O55" s="172">
        <v>45814.377083333333</v>
      </c>
      <c r="P55" s="171" t="s">
        <v>3171</v>
      </c>
      <c r="Q55" s="171" t="s">
        <v>3172</v>
      </c>
      <c r="R55" s="171" t="s">
        <v>15378</v>
      </c>
      <c r="S55" s="171" t="s">
        <v>177</v>
      </c>
      <c r="T55" s="72" t="s">
        <v>16823</v>
      </c>
      <c r="U55" s="171" t="s">
        <v>3190</v>
      </c>
      <c r="V55" s="171" t="s">
        <v>3176</v>
      </c>
      <c r="W55" s="171" t="s">
        <v>3184</v>
      </c>
      <c r="X55" s="171" t="s">
        <v>3185</v>
      </c>
      <c r="Y55" s="171">
        <v>0</v>
      </c>
      <c r="Z55" s="171">
        <v>0</v>
      </c>
      <c r="AA55" s="171">
        <v>0</v>
      </c>
      <c r="AB55" s="171">
        <v>0</v>
      </c>
      <c r="AC55" s="171">
        <v>0</v>
      </c>
      <c r="AD55" s="171" t="s">
        <v>3174</v>
      </c>
      <c r="AE55" s="171" t="s">
        <v>3180</v>
      </c>
      <c r="AF55" s="171" t="s">
        <v>3180</v>
      </c>
      <c r="AG55" s="171">
        <v>0</v>
      </c>
      <c r="AH55" s="171" t="s">
        <v>25</v>
      </c>
      <c r="AI55" s="171" t="s">
        <v>189</v>
      </c>
      <c r="AJ55" s="171">
        <v>1</v>
      </c>
      <c r="AK55" s="171">
        <v>0</v>
      </c>
      <c r="AL55" s="171" t="s">
        <v>435</v>
      </c>
      <c r="AM55" s="97">
        <f>IF(S55="SOPORTE_TELEFÓNICO",'BASE LIQUIDACION REDEBAN 2025'!$B$19,IF(S55="ENVÍO",'BASE LIQUIDACION REDEBAN 2025'!$C$2,IF(AH55="TIPO I",'BASE LIQUIDACION REDEBAN 2025'!$C$2,IF(AH55="TIPO II",'BASE LIQUIDACION REDEBAN 2025'!$C$3,IF(AH55="TIPO III",'BASE LIQUIDACION REDEBAN 2025'!$C$4,IF(AH55="TIPO IV",'BASE LIQUIDACION REDEBAN 2025'!$C$5,IF(AI55="AEREO",'BASE LIQUIDACION REDEBAN 2025'!$B$6,'BASE LIQUIDACION REDEBAN 2025'!$C$5)))))))</f>
        <v>65960.072302</v>
      </c>
      <c r="AN55" s="97">
        <f>IF(OR(S55="SOPORTE_TELEFÓNICO",S55="ENVÍO"),0,IF(AH55="TIPO I",'BASE LIQUIDACION REDEBAN 2025'!$B$10,IF(AH55="TIPO II",'BASE LIQUIDACION REDEBAN 2025'!$B$11,IF(AH55="TIPO III",'BASE LIQUIDACION REDEBAN 2025'!$B$12,'BASE LIQUIDACION REDEBAN 2025'!$B$13))))</f>
        <v>75096.394270399993</v>
      </c>
      <c r="AO55" s="97">
        <f t="shared" si="0"/>
        <v>65960.072302</v>
      </c>
    </row>
    <row r="56" spans="1:41" s="85" customFormat="1" ht="13.15">
      <c r="A56" s="171" t="s">
        <v>72</v>
      </c>
      <c r="B56" s="96" t="str">
        <f>VLOOKUP(A56,'CENTRO DE COSTOS'!A:D,4,FALSE)</f>
        <v>MIGUEL JULIÁN HERNÁNDEZ GUARÍN</v>
      </c>
      <c r="C56" s="96" t="str">
        <f>VLOOKUP(A56,'CENTRO DE COSTOS'!A:D,2,FALSE)</f>
        <v>0004-0008</v>
      </c>
      <c r="D56" s="171">
        <v>68276</v>
      </c>
      <c r="E56" s="171">
        <v>5662810</v>
      </c>
      <c r="F56" s="93">
        <v>1886244</v>
      </c>
      <c r="G56" s="171">
        <v>54729215</v>
      </c>
      <c r="H56" s="171" t="s">
        <v>180</v>
      </c>
      <c r="I56" s="171" t="s">
        <v>181</v>
      </c>
      <c r="J56" s="171" t="s">
        <v>16824</v>
      </c>
      <c r="K56" s="10" t="s">
        <v>167</v>
      </c>
      <c r="L56" s="171">
        <v>5662810</v>
      </c>
      <c r="M56" s="171" t="s">
        <v>16825</v>
      </c>
      <c r="N56" s="172">
        <v>45813.493750000001</v>
      </c>
      <c r="O56" s="172">
        <v>45814.40902777778</v>
      </c>
      <c r="P56" s="171" t="s">
        <v>3171</v>
      </c>
      <c r="Q56" s="171" t="s">
        <v>3172</v>
      </c>
      <c r="R56" s="171" t="s">
        <v>15378</v>
      </c>
      <c r="S56" s="171" t="s">
        <v>177</v>
      </c>
      <c r="T56" s="72" t="s">
        <v>16826</v>
      </c>
      <c r="U56" s="171" t="s">
        <v>16614</v>
      </c>
      <c r="V56" s="171" t="s">
        <v>16632</v>
      </c>
      <c r="W56" s="171" t="s">
        <v>16633</v>
      </c>
      <c r="X56" s="171" t="s">
        <v>3185</v>
      </c>
      <c r="Y56" s="171">
        <v>0</v>
      </c>
      <c r="Z56" s="171">
        <v>0</v>
      </c>
      <c r="AA56" s="171">
        <v>0</v>
      </c>
      <c r="AB56" s="171">
        <v>0</v>
      </c>
      <c r="AC56" s="171">
        <v>0</v>
      </c>
      <c r="AD56" s="171" t="s">
        <v>16827</v>
      </c>
      <c r="AE56" s="171" t="s">
        <v>3180</v>
      </c>
      <c r="AF56" s="171" t="s">
        <v>3180</v>
      </c>
      <c r="AG56" s="171">
        <v>0</v>
      </c>
      <c r="AH56" s="171" t="s">
        <v>25</v>
      </c>
      <c r="AI56" s="171" t="s">
        <v>189</v>
      </c>
      <c r="AJ56" s="171">
        <v>1</v>
      </c>
      <c r="AK56" s="171">
        <v>0</v>
      </c>
      <c r="AL56" s="171" t="s">
        <v>404</v>
      </c>
      <c r="AM56" s="97">
        <f>IF(S56="SOPORTE_TELEFÓNICO",'BASE LIQUIDACION REDEBAN 2025'!$B$19,IF(S56="ENVÍO",'BASE LIQUIDACION REDEBAN 2025'!$C$2,IF(AH56="TIPO I",'BASE LIQUIDACION REDEBAN 2025'!$C$2,IF(AH56="TIPO II",'BASE LIQUIDACION REDEBAN 2025'!$C$3,IF(AH56="TIPO III",'BASE LIQUIDACION REDEBAN 2025'!$C$4,IF(AH56="TIPO IV",'BASE LIQUIDACION REDEBAN 2025'!$C$5,IF(AI56="AEREO",'BASE LIQUIDACION REDEBAN 2025'!$B$6,'BASE LIQUIDACION REDEBAN 2025'!$C$5)))))))</f>
        <v>65960.072302</v>
      </c>
      <c r="AN56" s="97">
        <f>IF(OR(S56="SOPORTE_TELEFÓNICO",S56="ENVÍO"),0,IF(AH56="TIPO I",'BASE LIQUIDACION REDEBAN 2025'!$B$10,IF(AH56="TIPO II",'BASE LIQUIDACION REDEBAN 2025'!$B$11,IF(AH56="TIPO III",'BASE LIQUIDACION REDEBAN 2025'!$B$12,'BASE LIQUIDACION REDEBAN 2025'!$B$13))))</f>
        <v>75096.394270399993</v>
      </c>
      <c r="AO56" s="97">
        <f t="shared" si="0"/>
        <v>65960.072302</v>
      </c>
    </row>
    <row r="57" spans="1:41" s="85" customFormat="1" ht="13.15">
      <c r="A57" s="171" t="s">
        <v>93</v>
      </c>
      <c r="B57" s="96" t="str">
        <f>VLOOKUP(A57,'CENTRO DE COSTOS'!A:D,4,FALSE)</f>
        <v>DIEGO FERNANDO HENAO CARDONA</v>
      </c>
      <c r="C57" s="96" t="str">
        <f>VLOOKUP(A57,'CENTRO DE COSTOS'!A:D,2,FALSE)</f>
        <v>0004-0003</v>
      </c>
      <c r="D57" s="171">
        <v>52001</v>
      </c>
      <c r="E57" s="171">
        <v>5663129</v>
      </c>
      <c r="F57" s="93">
        <v>1887692</v>
      </c>
      <c r="G57" s="171">
        <v>89259779</v>
      </c>
      <c r="H57" s="171" t="s">
        <v>162</v>
      </c>
      <c r="I57" s="171" t="s">
        <v>93</v>
      </c>
      <c r="J57" s="171" t="s">
        <v>16828</v>
      </c>
      <c r="K57" s="10" t="s">
        <v>167</v>
      </c>
      <c r="L57" s="171">
        <v>5663129</v>
      </c>
      <c r="M57" s="171" t="s">
        <v>16829</v>
      </c>
      <c r="N57" s="172">
        <v>45813.549305555556</v>
      </c>
      <c r="O57" s="172">
        <v>45814.43472222222</v>
      </c>
      <c r="P57" s="171" t="s">
        <v>3171</v>
      </c>
      <c r="Q57" s="171" t="s">
        <v>3172</v>
      </c>
      <c r="R57" s="171" t="s">
        <v>15378</v>
      </c>
      <c r="S57" s="171" t="s">
        <v>177</v>
      </c>
      <c r="T57" s="72" t="s">
        <v>16830</v>
      </c>
      <c r="U57" s="171" t="s">
        <v>3190</v>
      </c>
      <c r="V57" s="171" t="s">
        <v>3191</v>
      </c>
      <c r="W57" s="171" t="s">
        <v>3235</v>
      </c>
      <c r="X57" s="171" t="s">
        <v>3215</v>
      </c>
      <c r="Y57" s="171" t="s">
        <v>3489</v>
      </c>
      <c r="Z57" s="171">
        <v>0</v>
      </c>
      <c r="AA57" s="171">
        <v>0</v>
      </c>
      <c r="AB57" s="171">
        <v>0</v>
      </c>
      <c r="AC57" s="171">
        <v>0</v>
      </c>
      <c r="AD57" s="171" t="s">
        <v>16831</v>
      </c>
      <c r="AE57" s="171" t="s">
        <v>16832</v>
      </c>
      <c r="AF57" s="171" t="s">
        <v>16833</v>
      </c>
      <c r="AG57" s="171">
        <v>0</v>
      </c>
      <c r="AH57" s="171" t="s">
        <v>25</v>
      </c>
      <c r="AI57" s="171" t="s">
        <v>189</v>
      </c>
      <c r="AJ57" s="171">
        <v>1</v>
      </c>
      <c r="AK57" s="171">
        <v>0</v>
      </c>
      <c r="AL57" s="171" t="s">
        <v>1218</v>
      </c>
      <c r="AM57" s="97">
        <f>IF(S57="SOPORTE_TELEFÓNICO",'BASE LIQUIDACION REDEBAN 2025'!$B$19,IF(S57="ENVÍO",'BASE LIQUIDACION REDEBAN 2025'!$C$2,IF(AH57="TIPO I",'BASE LIQUIDACION REDEBAN 2025'!$C$2,IF(AH57="TIPO II",'BASE LIQUIDACION REDEBAN 2025'!$C$3,IF(AH57="TIPO III",'BASE LIQUIDACION REDEBAN 2025'!$C$4,IF(AH57="TIPO IV",'BASE LIQUIDACION REDEBAN 2025'!$C$5,IF(AI57="AEREO",'BASE LIQUIDACION REDEBAN 2025'!$B$6,'BASE LIQUIDACION REDEBAN 2025'!$C$5)))))))</f>
        <v>65960.072302</v>
      </c>
      <c r="AN57" s="97">
        <f>IF(OR(S57="SOPORTE_TELEFÓNICO",S57="ENVÍO"),0,IF(AH57="TIPO I",'BASE LIQUIDACION REDEBAN 2025'!$B$10,IF(AH57="TIPO II",'BASE LIQUIDACION REDEBAN 2025'!$B$11,IF(AH57="TIPO III",'BASE LIQUIDACION REDEBAN 2025'!$B$12,'BASE LIQUIDACION REDEBAN 2025'!$B$13))))</f>
        <v>75096.394270399993</v>
      </c>
      <c r="AO57" s="97">
        <f t="shared" si="0"/>
        <v>65960.072302</v>
      </c>
    </row>
    <row r="58" spans="1:41" s="85" customFormat="1" ht="13.15">
      <c r="A58" s="171" t="s">
        <v>60</v>
      </c>
      <c r="B58" s="96" t="str">
        <f>VLOOKUP(A58,'CENTRO DE COSTOS'!A:D,4,FALSE)</f>
        <v>JUAN SEBASTIÁN RÍOS CASTRILLÓN</v>
      </c>
      <c r="C58" s="96" t="str">
        <f>VLOOKUP(A58,'CENTRO DE COSTOS'!A:D,2,FALSE)</f>
        <v>0004-0005</v>
      </c>
      <c r="D58" s="171">
        <v>5172</v>
      </c>
      <c r="E58" s="171">
        <v>5661101</v>
      </c>
      <c r="F58" s="93">
        <v>1886483</v>
      </c>
      <c r="G58" s="171">
        <v>26006148</v>
      </c>
      <c r="H58" s="171" t="s">
        <v>290</v>
      </c>
      <c r="I58" s="171" t="s">
        <v>471</v>
      </c>
      <c r="J58" s="171" t="s">
        <v>16834</v>
      </c>
      <c r="K58" s="10" t="s">
        <v>167</v>
      </c>
      <c r="L58" s="171">
        <v>5661101</v>
      </c>
      <c r="M58" s="171" t="s">
        <v>16835</v>
      </c>
      <c r="N58" s="172">
        <v>45812.532638888886</v>
      </c>
      <c r="O58" s="172">
        <v>45814.441666666666</v>
      </c>
      <c r="P58" s="171" t="s">
        <v>3171</v>
      </c>
      <c r="Q58" s="171" t="s">
        <v>3172</v>
      </c>
      <c r="R58" s="171" t="s">
        <v>15378</v>
      </c>
      <c r="S58" s="171" t="s">
        <v>177</v>
      </c>
      <c r="T58" s="72" t="s">
        <v>16836</v>
      </c>
      <c r="U58" s="171" t="s">
        <v>3190</v>
      </c>
      <c r="V58" s="171" t="s">
        <v>3357</v>
      </c>
      <c r="W58" s="171" t="s">
        <v>3192</v>
      </c>
      <c r="X58" s="171" t="s">
        <v>3185</v>
      </c>
      <c r="Y58" s="171">
        <v>0</v>
      </c>
      <c r="Z58" s="171">
        <v>0</v>
      </c>
      <c r="AA58" s="171">
        <v>0</v>
      </c>
      <c r="AB58" s="171">
        <v>0</v>
      </c>
      <c r="AC58" s="171">
        <v>0</v>
      </c>
      <c r="AD58" s="171" t="s">
        <v>16837</v>
      </c>
      <c r="AE58" s="171" t="s">
        <v>3180</v>
      </c>
      <c r="AF58" s="171" t="s">
        <v>3180</v>
      </c>
      <c r="AG58" s="171">
        <v>0</v>
      </c>
      <c r="AH58" s="171" t="s">
        <v>28</v>
      </c>
      <c r="AI58" s="171" t="s">
        <v>189</v>
      </c>
      <c r="AJ58" s="171">
        <v>1</v>
      </c>
      <c r="AK58" s="171">
        <v>0</v>
      </c>
      <c r="AL58" s="171" t="s">
        <v>354</v>
      </c>
      <c r="AM58" s="97">
        <f>IF(S58="SOPORTE_TELEFÓNICO",'BASE LIQUIDACION REDEBAN 2025'!$B$19,IF(S58="ENVÍO",'BASE LIQUIDACION REDEBAN 2025'!$C$2,IF(AH58="TIPO I",'BASE LIQUIDACION REDEBAN 2025'!$C$2,IF(AH58="TIPO II",'BASE LIQUIDACION REDEBAN 2025'!$C$3,IF(AH58="TIPO III",'BASE LIQUIDACION REDEBAN 2025'!$C$4,IF(AH58="TIPO IV",'BASE LIQUIDACION REDEBAN 2025'!$C$5,IF(AI58="AEREO",'BASE LIQUIDACION REDEBAN 2025'!$B$6,'BASE LIQUIDACION REDEBAN 2025'!$C$5)))))))</f>
        <v>144967.87232000002</v>
      </c>
      <c r="AN58" s="97">
        <f>IF(OR(S58="SOPORTE_TELEFÓNICO",S58="ENVÍO"),0,IF(AH58="TIPO I",'BASE LIQUIDACION REDEBAN 2025'!$B$10,IF(AH58="TIPO II",'BASE LIQUIDACION REDEBAN 2025'!$B$11,IF(AH58="TIPO III",'BASE LIQUIDACION REDEBAN 2025'!$B$12,'BASE LIQUIDACION REDEBAN 2025'!$B$13))))</f>
        <v>140395.6348884</v>
      </c>
      <c r="AO58" s="97">
        <f t="shared" si="0"/>
        <v>144967.87232000002</v>
      </c>
    </row>
    <row r="59" spans="1:41" s="85" customFormat="1" ht="13.15">
      <c r="A59" s="171" t="s">
        <v>86</v>
      </c>
      <c r="B59" s="96" t="str">
        <f>VLOOKUP(A59,'CENTRO DE COSTOS'!A:D,4,FALSE)</f>
        <v>KEVIN ALEXIS CORZO BUSTOS</v>
      </c>
      <c r="C59" s="96" t="str">
        <f>VLOOKUP(A59,'CENTRO DE COSTOS'!A:D,2,FALSE)</f>
        <v>0004-0007</v>
      </c>
      <c r="D59" s="171">
        <v>73001</v>
      </c>
      <c r="E59" s="171">
        <v>5663445</v>
      </c>
      <c r="F59" s="93">
        <v>1885737</v>
      </c>
      <c r="G59" s="171">
        <v>54836705</v>
      </c>
      <c r="H59" s="171" t="s">
        <v>870</v>
      </c>
      <c r="I59" s="171" t="s">
        <v>86</v>
      </c>
      <c r="J59" s="171" t="s">
        <v>16838</v>
      </c>
      <c r="K59" s="10" t="s">
        <v>167</v>
      </c>
      <c r="L59" s="171">
        <v>5663445</v>
      </c>
      <c r="M59" s="171" t="s">
        <v>16839</v>
      </c>
      <c r="N59" s="172">
        <v>45813.64166666667</v>
      </c>
      <c r="O59" s="172">
        <v>45814.464583333334</v>
      </c>
      <c r="P59" s="171" t="s">
        <v>3171</v>
      </c>
      <c r="Q59" s="171" t="s">
        <v>3172</v>
      </c>
      <c r="R59" s="171" t="s">
        <v>15378</v>
      </c>
      <c r="S59" s="171" t="s">
        <v>177</v>
      </c>
      <c r="T59" s="72" t="s">
        <v>16840</v>
      </c>
      <c r="U59" s="171" t="s">
        <v>3190</v>
      </c>
      <c r="V59" s="171" t="s">
        <v>3284</v>
      </c>
      <c r="W59" s="171" t="s">
        <v>3284</v>
      </c>
      <c r="X59" s="171" t="s">
        <v>3215</v>
      </c>
      <c r="Y59" s="171" t="s">
        <v>3267</v>
      </c>
      <c r="Z59" s="171">
        <v>0</v>
      </c>
      <c r="AA59" s="171">
        <v>0</v>
      </c>
      <c r="AB59" s="171">
        <v>0</v>
      </c>
      <c r="AC59" s="171">
        <v>0</v>
      </c>
      <c r="AD59" s="171" t="s">
        <v>15616</v>
      </c>
      <c r="AE59" s="171" t="s">
        <v>16841</v>
      </c>
      <c r="AF59" s="171" t="s">
        <v>16842</v>
      </c>
      <c r="AG59" s="171">
        <v>0</v>
      </c>
      <c r="AH59" s="171" t="s">
        <v>25</v>
      </c>
      <c r="AI59" s="171" t="s">
        <v>189</v>
      </c>
      <c r="AJ59" s="171">
        <v>1</v>
      </c>
      <c r="AK59" s="171">
        <v>0</v>
      </c>
      <c r="AL59" s="171" t="s">
        <v>1099</v>
      </c>
      <c r="AM59" s="97">
        <f>IF(S59="SOPORTE_TELEFÓNICO",'BASE LIQUIDACION REDEBAN 2025'!$B$19,IF(S59="ENVÍO",'BASE LIQUIDACION REDEBAN 2025'!$C$2,IF(AH59="TIPO I",'BASE LIQUIDACION REDEBAN 2025'!$C$2,IF(AH59="TIPO II",'BASE LIQUIDACION REDEBAN 2025'!$C$3,IF(AH59="TIPO III",'BASE LIQUIDACION REDEBAN 2025'!$C$4,IF(AH59="TIPO IV",'BASE LIQUIDACION REDEBAN 2025'!$C$5,IF(AI59="AEREO",'BASE LIQUIDACION REDEBAN 2025'!$B$6,'BASE LIQUIDACION REDEBAN 2025'!$C$5)))))))</f>
        <v>65960.072302</v>
      </c>
      <c r="AN59" s="97">
        <f>IF(OR(S59="SOPORTE_TELEFÓNICO",S59="ENVÍO"),0,IF(AH59="TIPO I",'BASE LIQUIDACION REDEBAN 2025'!$B$10,IF(AH59="TIPO II",'BASE LIQUIDACION REDEBAN 2025'!$B$11,IF(AH59="TIPO III",'BASE LIQUIDACION REDEBAN 2025'!$B$12,'BASE LIQUIDACION REDEBAN 2025'!$B$13))))</f>
        <v>75096.394270399993</v>
      </c>
      <c r="AO59" s="97">
        <f t="shared" si="0"/>
        <v>65960.072302</v>
      </c>
    </row>
    <row r="60" spans="1:41" s="85" customFormat="1" ht="13.15">
      <c r="A60" s="171" t="s">
        <v>90</v>
      </c>
      <c r="B60" s="96" t="str">
        <f>VLOOKUP(A60,'CENTRO DE COSTOS'!A:D,4,FALSE)</f>
        <v>JUAN SEBASTIÁN RÍOS CASTRILLÓN</v>
      </c>
      <c r="C60" s="96" t="str">
        <f>VLOOKUP(A60,'CENTRO DE COSTOS'!A:D,2,FALSE)</f>
        <v>0004-0005</v>
      </c>
      <c r="D60" s="171">
        <v>5240</v>
      </c>
      <c r="E60" s="171">
        <v>5659935</v>
      </c>
      <c r="F60" s="93">
        <v>1888052</v>
      </c>
      <c r="G60" s="171">
        <v>14014245</v>
      </c>
      <c r="H60" s="171" t="s">
        <v>290</v>
      </c>
      <c r="I60" s="171" t="s">
        <v>2773</v>
      </c>
      <c r="J60" s="171" t="s">
        <v>16843</v>
      </c>
      <c r="K60" s="10" t="s">
        <v>167</v>
      </c>
      <c r="L60" s="171">
        <v>5659935</v>
      </c>
      <c r="M60" s="171" t="s">
        <v>16844</v>
      </c>
      <c r="N60" s="172">
        <v>45811.738194444442</v>
      </c>
      <c r="O60" s="172">
        <v>45814.472222222219</v>
      </c>
      <c r="P60" s="171" t="s">
        <v>3171</v>
      </c>
      <c r="Q60" s="171" t="s">
        <v>3172</v>
      </c>
      <c r="R60" s="171" t="s">
        <v>15378</v>
      </c>
      <c r="S60" s="171" t="s">
        <v>177</v>
      </c>
      <c r="T60" s="72" t="s">
        <v>16845</v>
      </c>
      <c r="U60" s="171" t="s">
        <v>3190</v>
      </c>
      <c r="V60" s="171" t="s">
        <v>3276</v>
      </c>
      <c r="W60" s="171" t="s">
        <v>3277</v>
      </c>
      <c r="X60" s="171" t="s">
        <v>3174</v>
      </c>
      <c r="Y60" s="171">
        <v>0</v>
      </c>
      <c r="Z60" s="171">
        <v>0</v>
      </c>
      <c r="AA60" s="171">
        <v>0</v>
      </c>
      <c r="AB60" s="171">
        <v>0</v>
      </c>
      <c r="AC60" s="171" t="s">
        <v>3278</v>
      </c>
      <c r="AD60" s="171" t="s">
        <v>16846</v>
      </c>
      <c r="AE60" s="171" t="s">
        <v>3180</v>
      </c>
      <c r="AF60" s="171" t="s">
        <v>3180</v>
      </c>
      <c r="AG60" s="171">
        <v>0</v>
      </c>
      <c r="AH60" s="171" t="s">
        <v>28</v>
      </c>
      <c r="AI60" s="171" t="s">
        <v>189</v>
      </c>
      <c r="AJ60" s="171">
        <v>1</v>
      </c>
      <c r="AK60" s="171">
        <v>0</v>
      </c>
      <c r="AL60" s="171" t="s">
        <v>419</v>
      </c>
      <c r="AM60" s="97">
        <f>IF(S60="SOPORTE_TELEFÓNICO",'BASE LIQUIDACION REDEBAN 2025'!$B$19,IF(S60="ENVÍO",'BASE LIQUIDACION REDEBAN 2025'!$C$2,IF(AH60="TIPO I",'BASE LIQUIDACION REDEBAN 2025'!$C$2,IF(AH60="TIPO II",'BASE LIQUIDACION REDEBAN 2025'!$C$3,IF(AH60="TIPO III",'BASE LIQUIDACION REDEBAN 2025'!$C$4,IF(AH60="TIPO IV",'BASE LIQUIDACION REDEBAN 2025'!$C$5,IF(AI60="AEREO",'BASE LIQUIDACION REDEBAN 2025'!$B$6,'BASE LIQUIDACION REDEBAN 2025'!$C$5)))))))</f>
        <v>144967.87232000002</v>
      </c>
      <c r="AN60" s="97">
        <f>IF(OR(S60="SOPORTE_TELEFÓNICO",S60="ENVÍO"),0,IF(AH60="TIPO I",'BASE LIQUIDACION REDEBAN 2025'!$B$10,IF(AH60="TIPO II",'BASE LIQUIDACION REDEBAN 2025'!$B$11,IF(AH60="TIPO III",'BASE LIQUIDACION REDEBAN 2025'!$B$12,'BASE LIQUIDACION REDEBAN 2025'!$B$13))))</f>
        <v>140395.6348884</v>
      </c>
      <c r="AO60" s="97">
        <f t="shared" si="0"/>
        <v>144967.87232000002</v>
      </c>
    </row>
    <row r="61" spans="1:41" s="85" customFormat="1" ht="13.15">
      <c r="A61" s="171" t="s">
        <v>96</v>
      </c>
      <c r="B61" s="96" t="str">
        <f>VLOOKUP(A61,'CENTRO DE COSTOS'!A:D,4,FALSE)</f>
        <v>JOSE MAURICIO HERNANDEZ ROJAS</v>
      </c>
      <c r="C61" s="96" t="str">
        <f>VLOOKUP(A61,'CENTRO DE COSTOS'!A:D,2,FALSE)</f>
        <v>0004-0001</v>
      </c>
      <c r="D61" s="171">
        <v>47001</v>
      </c>
      <c r="E61" s="171">
        <v>5663082</v>
      </c>
      <c r="F61" s="93">
        <v>1884603</v>
      </c>
      <c r="G61" s="171">
        <v>17387630</v>
      </c>
      <c r="H61" s="171" t="s">
        <v>683</v>
      </c>
      <c r="I61" s="171" t="s">
        <v>96</v>
      </c>
      <c r="J61" s="171" t="s">
        <v>16847</v>
      </c>
      <c r="K61" s="10" t="s">
        <v>167</v>
      </c>
      <c r="L61" s="171">
        <v>5663082</v>
      </c>
      <c r="M61" s="171" t="s">
        <v>16848</v>
      </c>
      <c r="N61" s="172">
        <v>45813.539583333331</v>
      </c>
      <c r="O61" s="172">
        <v>45814.538194444445</v>
      </c>
      <c r="P61" s="171" t="s">
        <v>3171</v>
      </c>
      <c r="Q61" s="171" t="s">
        <v>3172</v>
      </c>
      <c r="R61" s="171" t="s">
        <v>15378</v>
      </c>
      <c r="S61" s="171" t="s">
        <v>177</v>
      </c>
      <c r="T61" s="72" t="s">
        <v>16849</v>
      </c>
      <c r="U61" s="171" t="s">
        <v>3190</v>
      </c>
      <c r="V61" s="171" t="s">
        <v>3191</v>
      </c>
      <c r="W61" s="171" t="s">
        <v>3192</v>
      </c>
      <c r="X61" s="171" t="s">
        <v>3215</v>
      </c>
      <c r="Y61" s="171" t="s">
        <v>3388</v>
      </c>
      <c r="Z61" s="171">
        <v>0</v>
      </c>
      <c r="AA61" s="171">
        <v>0</v>
      </c>
      <c r="AB61" s="171">
        <v>0</v>
      </c>
      <c r="AC61" s="171">
        <v>0</v>
      </c>
      <c r="AD61" s="171" t="s">
        <v>16850</v>
      </c>
      <c r="AE61" s="171">
        <v>991065</v>
      </c>
      <c r="AF61" s="171" t="s">
        <v>16851</v>
      </c>
      <c r="AG61" s="171">
        <v>0</v>
      </c>
      <c r="AH61" s="171" t="s">
        <v>25</v>
      </c>
      <c r="AI61" s="171" t="s">
        <v>189</v>
      </c>
      <c r="AJ61" s="171">
        <v>1</v>
      </c>
      <c r="AK61" s="171">
        <v>0</v>
      </c>
      <c r="AL61" s="171" t="s">
        <v>1174</v>
      </c>
      <c r="AM61" s="97">
        <f>IF(S61="SOPORTE_TELEFÓNICO",'BASE LIQUIDACION REDEBAN 2025'!$B$19,IF(S61="ENVÍO",'BASE LIQUIDACION REDEBAN 2025'!$C$2,IF(AH61="TIPO I",'BASE LIQUIDACION REDEBAN 2025'!$C$2,IF(AH61="TIPO II",'BASE LIQUIDACION REDEBAN 2025'!$C$3,IF(AH61="TIPO III",'BASE LIQUIDACION REDEBAN 2025'!$C$4,IF(AH61="TIPO IV",'BASE LIQUIDACION REDEBAN 2025'!$C$5,IF(AI61="AEREO",'BASE LIQUIDACION REDEBAN 2025'!$B$6,'BASE LIQUIDACION REDEBAN 2025'!$C$5)))))))</f>
        <v>65960.072302</v>
      </c>
      <c r="AN61" s="97">
        <f>IF(OR(S61="SOPORTE_TELEFÓNICO",S61="ENVÍO"),0,IF(AH61="TIPO I",'BASE LIQUIDACION REDEBAN 2025'!$B$10,IF(AH61="TIPO II",'BASE LIQUIDACION REDEBAN 2025'!$B$11,IF(AH61="TIPO III",'BASE LIQUIDACION REDEBAN 2025'!$B$12,'BASE LIQUIDACION REDEBAN 2025'!$B$13))))</f>
        <v>75096.394270399993</v>
      </c>
      <c r="AO61" s="97">
        <f t="shared" si="0"/>
        <v>65960.072302</v>
      </c>
    </row>
    <row r="62" spans="1:41" s="85" customFormat="1" ht="13.15">
      <c r="A62" s="171" t="s">
        <v>94</v>
      </c>
      <c r="B62" s="96" t="str">
        <f>VLOOKUP(A62,'CENTRO DE COSTOS'!A:D,4,FALSE)</f>
        <v>DIEGO FERNANDO HENAO CARDONA</v>
      </c>
      <c r="C62" s="96" t="str">
        <f>VLOOKUP(A62,'CENTRO DE COSTOS'!A:D,2,FALSE)</f>
        <v>0004-0002</v>
      </c>
      <c r="D62" s="171">
        <v>76736</v>
      </c>
      <c r="E62" s="171">
        <v>5662620</v>
      </c>
      <c r="F62" s="93">
        <v>1886364</v>
      </c>
      <c r="G62" s="171">
        <v>21335898</v>
      </c>
      <c r="H62" s="171" t="s">
        <v>230</v>
      </c>
      <c r="I62" s="171" t="s">
        <v>4943</v>
      </c>
      <c r="J62" s="171" t="s">
        <v>16852</v>
      </c>
      <c r="K62" s="10" t="s">
        <v>167</v>
      </c>
      <c r="L62" s="171">
        <v>5662620</v>
      </c>
      <c r="M62" s="171" t="s">
        <v>16853</v>
      </c>
      <c r="N62" s="172">
        <v>45813.461805555555</v>
      </c>
      <c r="O62" s="172">
        <v>45814.540972222225</v>
      </c>
      <c r="P62" s="171" t="s">
        <v>3171</v>
      </c>
      <c r="Q62" s="171" t="s">
        <v>3172</v>
      </c>
      <c r="R62" s="171" t="s">
        <v>15378</v>
      </c>
      <c r="S62" s="171" t="s">
        <v>177</v>
      </c>
      <c r="T62" s="72" t="s">
        <v>16854</v>
      </c>
      <c r="U62" s="171" t="s">
        <v>3190</v>
      </c>
      <c r="V62" s="171" t="s">
        <v>3197</v>
      </c>
      <c r="W62" s="171" t="s">
        <v>3424</v>
      </c>
      <c r="X62" s="171" t="s">
        <v>3215</v>
      </c>
      <c r="Y62" s="171">
        <v>0</v>
      </c>
      <c r="Z62" s="171" t="s">
        <v>3536</v>
      </c>
      <c r="AA62" s="171">
        <v>0</v>
      </c>
      <c r="AB62" s="171">
        <v>0</v>
      </c>
      <c r="AC62" s="171">
        <v>0</v>
      </c>
      <c r="AD62" s="171" t="s">
        <v>16855</v>
      </c>
      <c r="AE62" s="171" t="s">
        <v>16856</v>
      </c>
      <c r="AF62" s="171" t="s">
        <v>16857</v>
      </c>
      <c r="AG62" s="171">
        <v>0</v>
      </c>
      <c r="AH62" s="171" t="s">
        <v>28</v>
      </c>
      <c r="AI62" s="171" t="s">
        <v>189</v>
      </c>
      <c r="AJ62" s="171">
        <v>1</v>
      </c>
      <c r="AK62" s="171">
        <v>0</v>
      </c>
      <c r="AL62" s="171" t="s">
        <v>582</v>
      </c>
      <c r="AM62" s="97">
        <f>IF(S62="SOPORTE_TELEFÓNICO",'BASE LIQUIDACION REDEBAN 2025'!$B$19,IF(S62="ENVÍO",'BASE LIQUIDACION REDEBAN 2025'!$C$2,IF(AH62="TIPO I",'BASE LIQUIDACION REDEBAN 2025'!$C$2,IF(AH62="TIPO II",'BASE LIQUIDACION REDEBAN 2025'!$C$3,IF(AH62="TIPO III",'BASE LIQUIDACION REDEBAN 2025'!$C$4,IF(AH62="TIPO IV",'BASE LIQUIDACION REDEBAN 2025'!$C$5,IF(AI62="AEREO",'BASE LIQUIDACION REDEBAN 2025'!$B$6,'BASE LIQUIDACION REDEBAN 2025'!$C$5)))))))</f>
        <v>144967.87232000002</v>
      </c>
      <c r="AN62" s="97">
        <f>IF(OR(S62="SOPORTE_TELEFÓNICO",S62="ENVÍO"),0,IF(AH62="TIPO I",'BASE LIQUIDACION REDEBAN 2025'!$B$10,IF(AH62="TIPO II",'BASE LIQUIDACION REDEBAN 2025'!$B$11,IF(AH62="TIPO III",'BASE LIQUIDACION REDEBAN 2025'!$B$12,'BASE LIQUIDACION REDEBAN 2025'!$B$13))))</f>
        <v>140395.6348884</v>
      </c>
      <c r="AO62" s="97">
        <f t="shared" si="0"/>
        <v>144967.87232000002</v>
      </c>
    </row>
    <row r="63" spans="1:41" s="85" customFormat="1" ht="13.15">
      <c r="A63" s="171" t="s">
        <v>98</v>
      </c>
      <c r="B63" s="96" t="str">
        <f>VLOOKUP(A63,'CENTRO DE COSTOS'!A:D,4,FALSE)</f>
        <v>MIGUEL JULIÁN HERNÁNDEZ GUARÍN</v>
      </c>
      <c r="C63" s="96" t="str">
        <f>VLOOKUP(A63,'CENTRO DE COSTOS'!A:D,2,FALSE)</f>
        <v>0004-0008</v>
      </c>
      <c r="D63" s="171">
        <v>15759</v>
      </c>
      <c r="E63" s="171">
        <v>5662992</v>
      </c>
      <c r="F63" s="93">
        <v>1888166</v>
      </c>
      <c r="G63" s="171">
        <v>13197462</v>
      </c>
      <c r="H63" s="171" t="s">
        <v>371</v>
      </c>
      <c r="I63" s="171" t="s">
        <v>372</v>
      </c>
      <c r="J63" s="171" t="s">
        <v>16858</v>
      </c>
      <c r="K63" s="10" t="s">
        <v>167</v>
      </c>
      <c r="L63" s="171">
        <v>5662992</v>
      </c>
      <c r="M63" s="171" t="s">
        <v>16859</v>
      </c>
      <c r="N63" s="172">
        <v>45813.521527777775</v>
      </c>
      <c r="O63" s="172">
        <v>45814.554166666669</v>
      </c>
      <c r="P63" s="171" t="s">
        <v>3171</v>
      </c>
      <c r="Q63" s="171" t="s">
        <v>3172</v>
      </c>
      <c r="R63" s="171" t="s">
        <v>15378</v>
      </c>
      <c r="S63" s="171" t="s">
        <v>177</v>
      </c>
      <c r="T63" s="72" t="s">
        <v>16860</v>
      </c>
      <c r="U63" s="171" t="s">
        <v>3190</v>
      </c>
      <c r="V63" s="171" t="s">
        <v>3300</v>
      </c>
      <c r="W63" s="171" t="s">
        <v>3192</v>
      </c>
      <c r="X63" s="171" t="s">
        <v>3215</v>
      </c>
      <c r="Y63" s="171" t="s">
        <v>3615</v>
      </c>
      <c r="Z63" s="171">
        <v>0</v>
      </c>
      <c r="AA63" s="171" t="s">
        <v>3403</v>
      </c>
      <c r="AB63" s="171">
        <v>0</v>
      </c>
      <c r="AC63" s="171" t="s">
        <v>5574</v>
      </c>
      <c r="AD63" s="171" t="s">
        <v>16861</v>
      </c>
      <c r="AE63" s="171" t="s">
        <v>16862</v>
      </c>
      <c r="AF63" s="171" t="s">
        <v>16863</v>
      </c>
      <c r="AG63" s="171">
        <v>0</v>
      </c>
      <c r="AH63" s="171" t="s">
        <v>28</v>
      </c>
      <c r="AI63" s="171" t="s">
        <v>189</v>
      </c>
      <c r="AJ63" s="171">
        <v>1</v>
      </c>
      <c r="AK63" s="171">
        <v>0</v>
      </c>
      <c r="AL63" s="171" t="s">
        <v>375</v>
      </c>
      <c r="AM63" s="97">
        <f>IF(S63="SOPORTE_TELEFÓNICO",'BASE LIQUIDACION REDEBAN 2025'!$B$19,IF(S63="ENVÍO",'BASE LIQUIDACION REDEBAN 2025'!$C$2,IF(AH63="TIPO I",'BASE LIQUIDACION REDEBAN 2025'!$C$2,IF(AH63="TIPO II",'BASE LIQUIDACION REDEBAN 2025'!$C$3,IF(AH63="TIPO III",'BASE LIQUIDACION REDEBAN 2025'!$C$4,IF(AH63="TIPO IV",'BASE LIQUIDACION REDEBAN 2025'!$C$5,IF(AI63="AEREO",'BASE LIQUIDACION REDEBAN 2025'!$B$6,'BASE LIQUIDACION REDEBAN 2025'!$C$5)))))))</f>
        <v>144967.87232000002</v>
      </c>
      <c r="AN63" s="97">
        <f>IF(OR(S63="SOPORTE_TELEFÓNICO",S63="ENVÍO"),0,IF(AH63="TIPO I",'BASE LIQUIDACION REDEBAN 2025'!$B$10,IF(AH63="TIPO II",'BASE LIQUIDACION REDEBAN 2025'!$B$11,IF(AH63="TIPO III",'BASE LIQUIDACION REDEBAN 2025'!$B$12,'BASE LIQUIDACION REDEBAN 2025'!$B$13))))</f>
        <v>140395.6348884</v>
      </c>
      <c r="AO63" s="97">
        <f t="shared" si="0"/>
        <v>144967.87232000002</v>
      </c>
    </row>
    <row r="64" spans="1:41" s="85" customFormat="1" ht="13.15">
      <c r="A64" s="171" t="s">
        <v>76</v>
      </c>
      <c r="B64" s="96" t="str">
        <f>VLOOKUP(A64,'CENTRO DE COSTOS'!A:D,4,FALSE)</f>
        <v>DIEGO FERNANDO HENAO CARDONA</v>
      </c>
      <c r="C64" s="96" t="str">
        <f>VLOOKUP(A64,'CENTRO DE COSTOS'!A:D,2,FALSE)</f>
        <v>0004-0003</v>
      </c>
      <c r="D64" s="171">
        <v>76001</v>
      </c>
      <c r="E64" s="171">
        <v>5663501</v>
      </c>
      <c r="F64" s="93">
        <v>1887790</v>
      </c>
      <c r="G64" s="171">
        <v>20249355</v>
      </c>
      <c r="H64" s="171" t="s">
        <v>230</v>
      </c>
      <c r="I64" s="171" t="s">
        <v>76</v>
      </c>
      <c r="J64" s="171" t="s">
        <v>16652</v>
      </c>
      <c r="K64" s="10" t="s">
        <v>167</v>
      </c>
      <c r="L64" s="171">
        <v>5663501</v>
      </c>
      <c r="M64" s="171" t="s">
        <v>16864</v>
      </c>
      <c r="N64" s="172">
        <v>45813.661111111112</v>
      </c>
      <c r="O64" s="172">
        <v>45814.559027777781</v>
      </c>
      <c r="P64" s="171" t="s">
        <v>3171</v>
      </c>
      <c r="Q64" s="171" t="s">
        <v>3172</v>
      </c>
      <c r="R64" s="171" t="s">
        <v>15378</v>
      </c>
      <c r="S64" s="171" t="s">
        <v>177</v>
      </c>
      <c r="T64" s="72" t="s">
        <v>16865</v>
      </c>
      <c r="U64" s="171" t="s">
        <v>3175</v>
      </c>
      <c r="V64" s="171" t="s">
        <v>3176</v>
      </c>
      <c r="W64" s="171" t="s">
        <v>3177</v>
      </c>
      <c r="X64" s="171" t="s">
        <v>3215</v>
      </c>
      <c r="Y64" s="171" t="s">
        <v>3892</v>
      </c>
      <c r="Z64" s="171">
        <v>0</v>
      </c>
      <c r="AA64" s="171">
        <v>0</v>
      </c>
      <c r="AB64" s="171">
        <v>0</v>
      </c>
      <c r="AC64" s="171" t="s">
        <v>4482</v>
      </c>
      <c r="AD64" s="171" t="s">
        <v>16866</v>
      </c>
      <c r="AE64" s="171" t="s">
        <v>16867</v>
      </c>
      <c r="AF64" s="171" t="s">
        <v>16868</v>
      </c>
      <c r="AG64" s="171">
        <v>0</v>
      </c>
      <c r="AH64" s="171" t="s">
        <v>25</v>
      </c>
      <c r="AI64" s="171" t="s">
        <v>189</v>
      </c>
      <c r="AJ64" s="171">
        <v>1</v>
      </c>
      <c r="AK64" s="171">
        <v>0</v>
      </c>
      <c r="AL64" s="171" t="s">
        <v>2428</v>
      </c>
      <c r="AM64" s="97">
        <f>IF(S64="SOPORTE_TELEFÓNICO",'BASE LIQUIDACION REDEBAN 2025'!$B$19,IF(S64="ENVÍO",'BASE LIQUIDACION REDEBAN 2025'!$C$2,IF(AH64="TIPO I",'BASE LIQUIDACION REDEBAN 2025'!$C$2,IF(AH64="TIPO II",'BASE LIQUIDACION REDEBAN 2025'!$C$3,IF(AH64="TIPO III",'BASE LIQUIDACION REDEBAN 2025'!$C$4,IF(AH64="TIPO IV",'BASE LIQUIDACION REDEBAN 2025'!$C$5,IF(AI64="AEREO",'BASE LIQUIDACION REDEBAN 2025'!$B$6,'BASE LIQUIDACION REDEBAN 2025'!$C$5)))))))</f>
        <v>65960.072302</v>
      </c>
      <c r="AN64" s="97">
        <f>IF(OR(S64="SOPORTE_TELEFÓNICO",S64="ENVÍO"),0,IF(AH64="TIPO I",'BASE LIQUIDACION REDEBAN 2025'!$B$10,IF(AH64="TIPO II",'BASE LIQUIDACION REDEBAN 2025'!$B$11,IF(AH64="TIPO III",'BASE LIQUIDACION REDEBAN 2025'!$B$12,'BASE LIQUIDACION REDEBAN 2025'!$B$13))))</f>
        <v>75096.394270399993</v>
      </c>
      <c r="AO64" s="97">
        <f t="shared" si="0"/>
        <v>65960.072302</v>
      </c>
    </row>
    <row r="65" spans="1:41" s="85" customFormat="1" ht="13.15">
      <c r="A65" s="171" t="s">
        <v>68</v>
      </c>
      <c r="B65" s="96" t="str">
        <f>VLOOKUP(A65,'CENTRO DE COSTOS'!A:D,4,FALSE)</f>
        <v>WILLIAM ASDRUBAL ROZO ROZO</v>
      </c>
      <c r="C65" s="96" t="str">
        <f>VLOOKUP(A65,'CENTRO DE COSTOS'!A:D,2,FALSE)</f>
        <v>0004-0004</v>
      </c>
      <c r="D65" s="171">
        <v>25817</v>
      </c>
      <c r="E65" s="171">
        <v>5662902</v>
      </c>
      <c r="F65" s="93">
        <v>1887964</v>
      </c>
      <c r="G65" s="171">
        <v>13923198</v>
      </c>
      <c r="H65" s="171" t="s">
        <v>298</v>
      </c>
      <c r="I65" s="171" t="s">
        <v>5403</v>
      </c>
      <c r="J65" s="171" t="s">
        <v>16869</v>
      </c>
      <c r="K65" s="10" t="s">
        <v>167</v>
      </c>
      <c r="L65" s="171">
        <v>5662902</v>
      </c>
      <c r="M65" s="171" t="s">
        <v>16870</v>
      </c>
      <c r="N65" s="172">
        <v>45813.504166666666</v>
      </c>
      <c r="O65" s="172">
        <v>45814.606249999997</v>
      </c>
      <c r="P65" s="171" t="s">
        <v>3171</v>
      </c>
      <c r="Q65" s="171" t="s">
        <v>3172</v>
      </c>
      <c r="R65" s="171" t="s">
        <v>15378</v>
      </c>
      <c r="S65" s="171" t="s">
        <v>177</v>
      </c>
      <c r="T65" s="72" t="s">
        <v>16871</v>
      </c>
      <c r="U65" s="171" t="s">
        <v>3190</v>
      </c>
      <c r="V65" s="171" t="s">
        <v>3284</v>
      </c>
      <c r="W65" s="171" t="s">
        <v>3284</v>
      </c>
      <c r="X65" s="171" t="s">
        <v>3174</v>
      </c>
      <c r="Y65" s="171">
        <v>0</v>
      </c>
      <c r="Z65" s="171">
        <v>0</v>
      </c>
      <c r="AA65" s="171">
        <v>0</v>
      </c>
      <c r="AB65" s="171">
        <v>0</v>
      </c>
      <c r="AC65" s="171">
        <v>0</v>
      </c>
      <c r="AD65" s="171">
        <v>0</v>
      </c>
      <c r="AE65" s="171" t="s">
        <v>3180</v>
      </c>
      <c r="AF65" s="171" t="s">
        <v>3180</v>
      </c>
      <c r="AG65" s="171">
        <v>0</v>
      </c>
      <c r="AH65" s="171" t="s">
        <v>28</v>
      </c>
      <c r="AI65" s="171" t="s">
        <v>189</v>
      </c>
      <c r="AJ65" s="171">
        <v>1</v>
      </c>
      <c r="AK65" s="171">
        <v>0</v>
      </c>
      <c r="AL65" s="171" t="s">
        <v>1288</v>
      </c>
      <c r="AM65" s="97">
        <f>IF(S65="SOPORTE_TELEFÓNICO",'BASE LIQUIDACION REDEBAN 2025'!$B$19,IF(S65="ENVÍO",'BASE LIQUIDACION REDEBAN 2025'!$C$2,IF(AH65="TIPO I",'BASE LIQUIDACION REDEBAN 2025'!$C$2,IF(AH65="TIPO II",'BASE LIQUIDACION REDEBAN 2025'!$C$3,IF(AH65="TIPO III",'BASE LIQUIDACION REDEBAN 2025'!$C$4,IF(AH65="TIPO IV",'BASE LIQUIDACION REDEBAN 2025'!$C$5,IF(AI65="AEREO",'BASE LIQUIDACION REDEBAN 2025'!$B$6,'BASE LIQUIDACION REDEBAN 2025'!$C$5)))))))</f>
        <v>144967.87232000002</v>
      </c>
      <c r="AN65" s="97">
        <f>IF(OR(S65="SOPORTE_TELEFÓNICO",S65="ENVÍO"),0,IF(AH65="TIPO I",'BASE LIQUIDACION REDEBAN 2025'!$B$10,IF(AH65="TIPO II",'BASE LIQUIDACION REDEBAN 2025'!$B$11,IF(AH65="TIPO III",'BASE LIQUIDACION REDEBAN 2025'!$B$12,'BASE LIQUIDACION REDEBAN 2025'!$B$13))))</f>
        <v>140395.6348884</v>
      </c>
      <c r="AO65" s="97">
        <f t="shared" si="0"/>
        <v>144967.87232000002</v>
      </c>
    </row>
    <row r="66" spans="1:41" s="85" customFormat="1" ht="13.15">
      <c r="A66" s="171" t="s">
        <v>68</v>
      </c>
      <c r="B66" s="96" t="str">
        <f>VLOOKUP(A66,'CENTRO DE COSTOS'!A:D,4,FALSE)</f>
        <v>WILLIAM ASDRUBAL ROZO ROZO</v>
      </c>
      <c r="C66" s="96" t="str">
        <f>VLOOKUP(A66,'CENTRO DE COSTOS'!A:D,2,FALSE)</f>
        <v>0004-0004</v>
      </c>
      <c r="D66" s="171">
        <v>25662</v>
      </c>
      <c r="E66" s="171">
        <v>5662772</v>
      </c>
      <c r="F66" s="93">
        <v>1887024</v>
      </c>
      <c r="G66" s="171">
        <v>89209464</v>
      </c>
      <c r="H66" s="171" t="s">
        <v>298</v>
      </c>
      <c r="I66" s="171" t="s">
        <v>15097</v>
      </c>
      <c r="J66" s="171" t="s">
        <v>16872</v>
      </c>
      <c r="K66" s="10" t="s">
        <v>167</v>
      </c>
      <c r="L66" s="171">
        <v>5662772</v>
      </c>
      <c r="M66" s="171" t="s">
        <v>16873</v>
      </c>
      <c r="N66" s="172">
        <v>45813.488194444442</v>
      </c>
      <c r="O66" s="172">
        <v>45814.615277777775</v>
      </c>
      <c r="P66" s="171" t="s">
        <v>3171</v>
      </c>
      <c r="Q66" s="171" t="s">
        <v>3172</v>
      </c>
      <c r="R66" s="171" t="s">
        <v>15378</v>
      </c>
      <c r="S66" s="171" t="s">
        <v>177</v>
      </c>
      <c r="T66" s="72" t="s">
        <v>16874</v>
      </c>
      <c r="U66" s="171" t="s">
        <v>3190</v>
      </c>
      <c r="V66" s="171" t="s">
        <v>3197</v>
      </c>
      <c r="W66" s="171" t="s">
        <v>3753</v>
      </c>
      <c r="X66" s="171" t="s">
        <v>3215</v>
      </c>
      <c r="Y66" s="171">
        <v>0</v>
      </c>
      <c r="Z66" s="171" t="s">
        <v>3604</v>
      </c>
      <c r="AA66" s="171">
        <v>0</v>
      </c>
      <c r="AB66" s="171">
        <v>0</v>
      </c>
      <c r="AC66" s="171">
        <v>0</v>
      </c>
      <c r="AD66" s="171" t="s">
        <v>16875</v>
      </c>
      <c r="AE66" s="171" t="s">
        <v>16876</v>
      </c>
      <c r="AF66" s="171" t="s">
        <v>16877</v>
      </c>
      <c r="AG66" s="171">
        <v>0</v>
      </c>
      <c r="AH66" s="171" t="s">
        <v>30</v>
      </c>
      <c r="AI66" s="171" t="s">
        <v>189</v>
      </c>
      <c r="AJ66" s="171">
        <v>1</v>
      </c>
      <c r="AK66" s="171">
        <v>0</v>
      </c>
      <c r="AL66" s="171" t="s">
        <v>2095</v>
      </c>
      <c r="AM66" s="97">
        <f>IF(S66="SOPORTE_TELEFÓNICO",'BASE LIQUIDACION REDEBAN 2025'!$B$19,IF(S66="ENVÍO",'BASE LIQUIDACION REDEBAN 2025'!$C$2,IF(AH66="TIPO I",'BASE LIQUIDACION REDEBAN 2025'!$C$2,IF(AH66="TIPO II",'BASE LIQUIDACION REDEBAN 2025'!$C$3,IF(AH66="TIPO III",'BASE LIQUIDACION REDEBAN 2025'!$C$4,IF(AH66="TIPO IV",'BASE LIQUIDACION REDEBAN 2025'!$C$5,IF(AI66="AEREO",'BASE LIQUIDACION REDEBAN 2025'!$B$6,'BASE LIQUIDACION REDEBAN 2025'!$C$5)))))))</f>
        <v>275728.78077800001</v>
      </c>
      <c r="AN66" s="97">
        <f>IF(OR(S66="SOPORTE_TELEFÓNICO",S66="ENVÍO"),0,IF(AH66="TIPO I",'BASE LIQUIDACION REDEBAN 2025'!$B$10,IF(AH66="TIPO II",'BASE LIQUIDACION REDEBAN 2025'!$B$11,IF(AH66="TIPO III",'BASE LIQUIDACION REDEBAN 2025'!$B$12,'BASE LIQUIDACION REDEBAN 2025'!$B$13))))</f>
        <v>196536.5258152</v>
      </c>
      <c r="AO66" s="97">
        <f t="shared" si="0"/>
        <v>275728.78077800001</v>
      </c>
    </row>
    <row r="67" spans="1:41" s="85" customFormat="1" ht="13.15">
      <c r="A67" s="171" t="s">
        <v>81</v>
      </c>
      <c r="B67" s="96" t="str">
        <f>VLOOKUP(A67,'CENTRO DE COSTOS'!A:D,4,FALSE)</f>
        <v>MIGUEL JULIÁN HERNÁNDEZ GUARÍN</v>
      </c>
      <c r="C67" s="96" t="str">
        <f>VLOOKUP(A67,'CENTRO DE COSTOS'!A:D,2,FALSE)</f>
        <v>0004-0008</v>
      </c>
      <c r="D67" s="171">
        <v>54172</v>
      </c>
      <c r="E67" s="171">
        <v>5663306</v>
      </c>
      <c r="F67" s="93">
        <v>1887768</v>
      </c>
      <c r="G67" s="171">
        <v>20227922</v>
      </c>
      <c r="H67" s="171" t="s">
        <v>408</v>
      </c>
      <c r="I67" s="171" t="s">
        <v>13366</v>
      </c>
      <c r="J67" s="171" t="s">
        <v>16878</v>
      </c>
      <c r="K67" s="10" t="s">
        <v>167</v>
      </c>
      <c r="L67" s="171">
        <v>5663306</v>
      </c>
      <c r="M67" s="171" t="s">
        <v>16879</v>
      </c>
      <c r="N67" s="172">
        <v>45813.612500000003</v>
      </c>
      <c r="O67" s="172">
        <v>45814.631249999999</v>
      </c>
      <c r="P67" s="171" t="s">
        <v>3171</v>
      </c>
      <c r="Q67" s="171" t="s">
        <v>3172</v>
      </c>
      <c r="R67" s="171" t="s">
        <v>15378</v>
      </c>
      <c r="S67" s="171" t="s">
        <v>177</v>
      </c>
      <c r="T67" s="72" t="s">
        <v>16880</v>
      </c>
      <c r="U67" s="171" t="s">
        <v>3190</v>
      </c>
      <c r="V67" s="171" t="s">
        <v>3213</v>
      </c>
      <c r="W67" s="171" t="s">
        <v>3314</v>
      </c>
      <c r="X67" s="171" t="s">
        <v>3185</v>
      </c>
      <c r="Y67" s="171">
        <v>0</v>
      </c>
      <c r="Z67" s="171">
        <v>0</v>
      </c>
      <c r="AA67" s="171">
        <v>0</v>
      </c>
      <c r="AB67" s="171">
        <v>0</v>
      </c>
      <c r="AC67" s="171">
        <v>0</v>
      </c>
      <c r="AD67" s="171" t="s">
        <v>16881</v>
      </c>
      <c r="AE67" s="171" t="s">
        <v>3180</v>
      </c>
      <c r="AF67" s="171" t="s">
        <v>3180</v>
      </c>
      <c r="AG67" s="171">
        <v>0</v>
      </c>
      <c r="AH67" s="171" t="s">
        <v>28</v>
      </c>
      <c r="AI67" s="171" t="s">
        <v>189</v>
      </c>
      <c r="AJ67" s="171">
        <v>1</v>
      </c>
      <c r="AK67" s="171">
        <v>0</v>
      </c>
      <c r="AL67" s="171" t="s">
        <v>987</v>
      </c>
      <c r="AM67" s="97">
        <f>IF(S67="SOPORTE_TELEFÓNICO",'BASE LIQUIDACION REDEBAN 2025'!$B$19,IF(S67="ENVÍO",'BASE LIQUIDACION REDEBAN 2025'!$C$2,IF(AH67="TIPO I",'BASE LIQUIDACION REDEBAN 2025'!$C$2,IF(AH67="TIPO II",'BASE LIQUIDACION REDEBAN 2025'!$C$3,IF(AH67="TIPO III",'BASE LIQUIDACION REDEBAN 2025'!$C$4,IF(AH67="TIPO IV",'BASE LIQUIDACION REDEBAN 2025'!$C$5,IF(AI67="AEREO",'BASE LIQUIDACION REDEBAN 2025'!$B$6,'BASE LIQUIDACION REDEBAN 2025'!$C$5)))))))</f>
        <v>144967.87232000002</v>
      </c>
      <c r="AN67" s="97">
        <f>IF(OR(S67="SOPORTE_TELEFÓNICO",S67="ENVÍO"),0,IF(AH67="TIPO I",'BASE LIQUIDACION REDEBAN 2025'!$B$10,IF(AH67="TIPO II",'BASE LIQUIDACION REDEBAN 2025'!$B$11,IF(AH67="TIPO III",'BASE LIQUIDACION REDEBAN 2025'!$B$12,'BASE LIQUIDACION REDEBAN 2025'!$B$13))))</f>
        <v>140395.6348884</v>
      </c>
      <c r="AO67" s="97">
        <f t="shared" ref="AO67:AO130" si="1">IF(OR(S67="SOPORTE_TELEFÓNICO",S67="ENVÍO"),AM67,(AM67*AJ67+AN67*AK67))</f>
        <v>144967.87232000002</v>
      </c>
    </row>
    <row r="68" spans="1:41" s="85" customFormat="1" ht="13.15">
      <c r="A68" s="171" t="s">
        <v>90</v>
      </c>
      <c r="B68" s="96" t="str">
        <f>VLOOKUP(A68,'CENTRO DE COSTOS'!A:D,4,FALSE)</f>
        <v>JUAN SEBASTIÁN RÍOS CASTRILLÓN</v>
      </c>
      <c r="C68" s="96" t="str">
        <f>VLOOKUP(A68,'CENTRO DE COSTOS'!A:D,2,FALSE)</f>
        <v>0004-0005</v>
      </c>
      <c r="D68" s="171">
        <v>5308</v>
      </c>
      <c r="E68" s="171">
        <v>5663607</v>
      </c>
      <c r="F68" s="93">
        <v>1888509</v>
      </c>
      <c r="G68" s="171">
        <v>20639951</v>
      </c>
      <c r="H68" s="171" t="s">
        <v>290</v>
      </c>
      <c r="I68" s="171" t="s">
        <v>351</v>
      </c>
      <c r="J68" s="171" t="s">
        <v>16882</v>
      </c>
      <c r="K68" s="10" t="s">
        <v>167</v>
      </c>
      <c r="L68" s="171">
        <v>5663607</v>
      </c>
      <c r="M68" s="171" t="s">
        <v>16883</v>
      </c>
      <c r="N68" s="172">
        <v>45813.693055555559</v>
      </c>
      <c r="O68" s="172">
        <v>45814.667361111111</v>
      </c>
      <c r="P68" s="171" t="s">
        <v>3171</v>
      </c>
      <c r="Q68" s="171" t="s">
        <v>3172</v>
      </c>
      <c r="R68" s="171" t="s">
        <v>15378</v>
      </c>
      <c r="S68" s="171" t="s">
        <v>3188</v>
      </c>
      <c r="T68" s="72" t="s">
        <v>16884</v>
      </c>
      <c r="U68" s="171" t="s">
        <v>3190</v>
      </c>
      <c r="V68" s="171" t="s">
        <v>3197</v>
      </c>
      <c r="W68" s="171" t="s">
        <v>3192</v>
      </c>
      <c r="X68" s="171" t="s">
        <v>3185</v>
      </c>
      <c r="Y68" s="171">
        <v>0</v>
      </c>
      <c r="Z68" s="171">
        <v>0</v>
      </c>
      <c r="AA68" s="171">
        <v>0</v>
      </c>
      <c r="AB68" s="171">
        <v>0</v>
      </c>
      <c r="AC68" s="171">
        <v>0</v>
      </c>
      <c r="AD68" s="171">
        <v>0</v>
      </c>
      <c r="AE68" s="171">
        <v>0</v>
      </c>
      <c r="AF68" s="171">
        <v>0</v>
      </c>
      <c r="AG68" s="171">
        <v>0</v>
      </c>
      <c r="AH68" s="171" t="s">
        <v>25</v>
      </c>
      <c r="AI68" s="171" t="s">
        <v>189</v>
      </c>
      <c r="AJ68" s="171">
        <v>0</v>
      </c>
      <c r="AK68" s="171">
        <v>0</v>
      </c>
      <c r="AL68" s="171" t="s">
        <v>340</v>
      </c>
      <c r="AM68" s="97">
        <f>IF(S68="SOPORTE_TELEFÓNICO",'BASE LIQUIDACION REDEBAN 2025'!$B$19,IF(S68="ENVÍO",'BASE LIQUIDACION REDEBAN 2025'!$C$2,IF(AH68="TIPO I",'BASE LIQUIDACION REDEBAN 2025'!$C$2,IF(AH68="TIPO II",'BASE LIQUIDACION REDEBAN 2025'!$C$3,IF(AH68="TIPO III",'BASE LIQUIDACION REDEBAN 2025'!$C$4,IF(AH68="TIPO IV",'BASE LIQUIDACION REDEBAN 2025'!$C$5,IF(AI68="AEREO",'BASE LIQUIDACION REDEBAN 2025'!$B$6,'BASE LIQUIDACION REDEBAN 2025'!$C$5)))))))</f>
        <v>41241.0800752</v>
      </c>
      <c r="AN68" s="97">
        <f>IF(OR(S68="SOPORTE_TELEFÓNICO",S68="ENVÍO"),0,IF(AH68="TIPO I",'BASE LIQUIDACION REDEBAN 2025'!$B$10,IF(AH68="TIPO II",'BASE LIQUIDACION REDEBAN 2025'!$B$11,IF(AH68="TIPO III",'BASE LIQUIDACION REDEBAN 2025'!$B$12,'BASE LIQUIDACION REDEBAN 2025'!$B$13))))</f>
        <v>0</v>
      </c>
      <c r="AO68" s="97">
        <f t="shared" si="1"/>
        <v>41241.0800752</v>
      </c>
    </row>
    <row r="69" spans="1:41" s="85" customFormat="1" ht="13.15">
      <c r="A69" s="171" t="s">
        <v>68</v>
      </c>
      <c r="B69" s="96" t="str">
        <f>VLOOKUP(A69,'CENTRO DE COSTOS'!A:D,4,FALSE)</f>
        <v>WILLIAM ASDRUBAL ROZO ROZO</v>
      </c>
      <c r="C69" s="96" t="str">
        <f>VLOOKUP(A69,'CENTRO DE COSTOS'!A:D,2,FALSE)</f>
        <v>0004-0004</v>
      </c>
      <c r="D69" s="171">
        <v>11001</v>
      </c>
      <c r="E69" s="171">
        <v>5664318</v>
      </c>
      <c r="F69" s="93">
        <v>1888050</v>
      </c>
      <c r="G69" s="171">
        <v>24383556</v>
      </c>
      <c r="H69" s="171" t="s">
        <v>298</v>
      </c>
      <c r="I69" s="171" t="s">
        <v>68</v>
      </c>
      <c r="J69" s="171" t="s">
        <v>16732</v>
      </c>
      <c r="K69" s="10" t="s">
        <v>167</v>
      </c>
      <c r="L69" s="171">
        <v>5664318</v>
      </c>
      <c r="M69" s="171" t="s">
        <v>16885</v>
      </c>
      <c r="N69" s="172">
        <v>45814.445833333331</v>
      </c>
      <c r="O69" s="172">
        <v>45814.676388888889</v>
      </c>
      <c r="P69" s="171" t="s">
        <v>3171</v>
      </c>
      <c r="Q69" s="171" t="s">
        <v>3172</v>
      </c>
      <c r="R69" s="171" t="s">
        <v>15378</v>
      </c>
      <c r="S69" s="171" t="s">
        <v>177</v>
      </c>
      <c r="T69" s="72" t="s">
        <v>16886</v>
      </c>
      <c r="U69" s="171" t="s">
        <v>16614</v>
      </c>
      <c r="V69" s="171" t="s">
        <v>3260</v>
      </c>
      <c r="W69" s="171" t="s">
        <v>16620</v>
      </c>
      <c r="X69" s="171" t="s">
        <v>3185</v>
      </c>
      <c r="Y69" s="171">
        <v>0</v>
      </c>
      <c r="Z69" s="171">
        <v>0</v>
      </c>
      <c r="AA69" s="171">
        <v>0</v>
      </c>
      <c r="AB69" s="171">
        <v>0</v>
      </c>
      <c r="AC69" s="171">
        <v>0</v>
      </c>
      <c r="AD69" s="171" t="s">
        <v>16887</v>
      </c>
      <c r="AE69" s="171" t="s">
        <v>3180</v>
      </c>
      <c r="AF69" s="171" t="s">
        <v>3180</v>
      </c>
      <c r="AG69" s="171">
        <v>0</v>
      </c>
      <c r="AH69" s="171" t="s">
        <v>25</v>
      </c>
      <c r="AI69" s="171" t="s">
        <v>189</v>
      </c>
      <c r="AJ69" s="171">
        <v>1</v>
      </c>
      <c r="AK69" s="171">
        <v>0</v>
      </c>
      <c r="AL69" s="171" t="s">
        <v>3413</v>
      </c>
      <c r="AM69" s="97">
        <f>IF(S69="SOPORTE_TELEFÓNICO",'BASE LIQUIDACION REDEBAN 2025'!$B$19,IF(S69="ENVÍO",'BASE LIQUIDACION REDEBAN 2025'!$C$2,IF(AH69="TIPO I",'BASE LIQUIDACION REDEBAN 2025'!$C$2,IF(AH69="TIPO II",'BASE LIQUIDACION REDEBAN 2025'!$C$3,IF(AH69="TIPO III",'BASE LIQUIDACION REDEBAN 2025'!$C$4,IF(AH69="TIPO IV",'BASE LIQUIDACION REDEBAN 2025'!$C$5,IF(AI69="AEREO",'BASE LIQUIDACION REDEBAN 2025'!$B$6,'BASE LIQUIDACION REDEBAN 2025'!$C$5)))))))</f>
        <v>65960.072302</v>
      </c>
      <c r="AN69" s="97">
        <f>IF(OR(S69="SOPORTE_TELEFÓNICO",S69="ENVÍO"),0,IF(AH69="TIPO I",'BASE LIQUIDACION REDEBAN 2025'!$B$10,IF(AH69="TIPO II",'BASE LIQUIDACION REDEBAN 2025'!$B$11,IF(AH69="TIPO III",'BASE LIQUIDACION REDEBAN 2025'!$B$12,'BASE LIQUIDACION REDEBAN 2025'!$B$13))))</f>
        <v>75096.394270399993</v>
      </c>
      <c r="AO69" s="97">
        <f t="shared" si="1"/>
        <v>65960.072302</v>
      </c>
    </row>
    <row r="70" spans="1:41" s="85" customFormat="1" ht="13.15">
      <c r="A70" s="171" t="s">
        <v>68</v>
      </c>
      <c r="B70" s="96" t="str">
        <f>VLOOKUP(A70,'CENTRO DE COSTOS'!A:D,4,FALSE)</f>
        <v>WILLIAM ASDRUBAL ROZO ROZO</v>
      </c>
      <c r="C70" s="96" t="str">
        <f>VLOOKUP(A70,'CENTRO DE COSTOS'!A:D,2,FALSE)</f>
        <v>0004-0004</v>
      </c>
      <c r="D70" s="171">
        <v>25754</v>
      </c>
      <c r="E70" s="171">
        <v>5664705</v>
      </c>
      <c r="F70" s="93">
        <v>1888176</v>
      </c>
      <c r="G70" s="171">
        <v>87331510</v>
      </c>
      <c r="H70" s="171" t="s">
        <v>298</v>
      </c>
      <c r="I70" s="171" t="s">
        <v>457</v>
      </c>
      <c r="J70" s="171" t="s">
        <v>16888</v>
      </c>
      <c r="K70" s="10" t="s">
        <v>167</v>
      </c>
      <c r="L70" s="171">
        <v>5664705</v>
      </c>
      <c r="M70" s="171" t="s">
        <v>16889</v>
      </c>
      <c r="N70" s="172">
        <v>45814.522222222222</v>
      </c>
      <c r="O70" s="172">
        <v>45815.381944444445</v>
      </c>
      <c r="P70" s="171" t="s">
        <v>3171</v>
      </c>
      <c r="Q70" s="171" t="s">
        <v>3172</v>
      </c>
      <c r="R70" s="171" t="s">
        <v>15378</v>
      </c>
      <c r="S70" s="171" t="s">
        <v>177</v>
      </c>
      <c r="T70" s="72" t="s">
        <v>16890</v>
      </c>
      <c r="U70" s="171" t="s">
        <v>16614</v>
      </c>
      <c r="V70" s="171" t="s">
        <v>3260</v>
      </c>
      <c r="W70" s="171" t="s">
        <v>16620</v>
      </c>
      <c r="X70" s="171" t="s">
        <v>3185</v>
      </c>
      <c r="Y70" s="171">
        <v>0</v>
      </c>
      <c r="Z70" s="171">
        <v>0</v>
      </c>
      <c r="AA70" s="171">
        <v>0</v>
      </c>
      <c r="AB70" s="171">
        <v>0</v>
      </c>
      <c r="AC70" s="171">
        <v>0</v>
      </c>
      <c r="AD70" s="171" t="s">
        <v>16891</v>
      </c>
      <c r="AE70" s="171" t="s">
        <v>3180</v>
      </c>
      <c r="AF70" s="171" t="s">
        <v>3180</v>
      </c>
      <c r="AG70" s="171">
        <v>0</v>
      </c>
      <c r="AH70" s="171" t="s">
        <v>25</v>
      </c>
      <c r="AI70" s="171" t="s">
        <v>189</v>
      </c>
      <c r="AJ70" s="171">
        <v>1</v>
      </c>
      <c r="AK70" s="171">
        <v>0</v>
      </c>
      <c r="AL70" s="171" t="s">
        <v>608</v>
      </c>
      <c r="AM70" s="97">
        <f>IF(S70="SOPORTE_TELEFÓNICO",'BASE LIQUIDACION REDEBAN 2025'!$B$19,IF(S70="ENVÍO",'BASE LIQUIDACION REDEBAN 2025'!$C$2,IF(AH70="TIPO I",'BASE LIQUIDACION REDEBAN 2025'!$C$2,IF(AH70="TIPO II",'BASE LIQUIDACION REDEBAN 2025'!$C$3,IF(AH70="TIPO III",'BASE LIQUIDACION REDEBAN 2025'!$C$4,IF(AH70="TIPO IV",'BASE LIQUIDACION REDEBAN 2025'!$C$5,IF(AI70="AEREO",'BASE LIQUIDACION REDEBAN 2025'!$B$6,'BASE LIQUIDACION REDEBAN 2025'!$C$5)))))))</f>
        <v>65960.072302</v>
      </c>
      <c r="AN70" s="97">
        <f>IF(OR(S70="SOPORTE_TELEFÓNICO",S70="ENVÍO"),0,IF(AH70="TIPO I",'BASE LIQUIDACION REDEBAN 2025'!$B$10,IF(AH70="TIPO II",'BASE LIQUIDACION REDEBAN 2025'!$B$11,IF(AH70="TIPO III",'BASE LIQUIDACION REDEBAN 2025'!$B$12,'BASE LIQUIDACION REDEBAN 2025'!$B$13))))</f>
        <v>75096.394270399993</v>
      </c>
      <c r="AO70" s="97">
        <f t="shared" si="1"/>
        <v>65960.072302</v>
      </c>
    </row>
    <row r="71" spans="1:41" s="85" customFormat="1" ht="13.15">
      <c r="A71" s="171" t="s">
        <v>68</v>
      </c>
      <c r="B71" s="96" t="str">
        <f>VLOOKUP(A71,'CENTRO DE COSTOS'!A:D,4,FALSE)</f>
        <v>WILLIAM ASDRUBAL ROZO ROZO</v>
      </c>
      <c r="C71" s="96" t="str">
        <f>VLOOKUP(A71,'CENTRO DE COSTOS'!A:D,2,FALSE)</f>
        <v>0004-0004</v>
      </c>
      <c r="D71" s="171">
        <v>25899</v>
      </c>
      <c r="E71" s="171">
        <v>5663122</v>
      </c>
      <c r="F71" s="93">
        <v>1886837</v>
      </c>
      <c r="G71" s="171">
        <v>25527581</v>
      </c>
      <c r="H71" s="171" t="s">
        <v>298</v>
      </c>
      <c r="I71" s="171" t="s">
        <v>2689</v>
      </c>
      <c r="J71" s="171" t="s">
        <v>15446</v>
      </c>
      <c r="K71" s="10" t="s">
        <v>167</v>
      </c>
      <c r="L71" s="171">
        <v>5663122</v>
      </c>
      <c r="M71" s="171" t="s">
        <v>16892</v>
      </c>
      <c r="N71" s="172">
        <v>45813.546527777777</v>
      </c>
      <c r="O71" s="172">
        <v>45815.387499999997</v>
      </c>
      <c r="P71" s="171" t="s">
        <v>3171</v>
      </c>
      <c r="Q71" s="171" t="s">
        <v>3172</v>
      </c>
      <c r="R71" s="171" t="s">
        <v>15378</v>
      </c>
      <c r="S71" s="171" t="s">
        <v>177</v>
      </c>
      <c r="T71" s="72" t="s">
        <v>16893</v>
      </c>
      <c r="U71" s="171" t="s">
        <v>16585</v>
      </c>
      <c r="V71" s="171" t="s">
        <v>16894</v>
      </c>
      <c r="W71" s="171" t="s">
        <v>16895</v>
      </c>
      <c r="X71" s="171" t="s">
        <v>3185</v>
      </c>
      <c r="Y71" s="171">
        <v>0</v>
      </c>
      <c r="Z71" s="171">
        <v>0</v>
      </c>
      <c r="AA71" s="171">
        <v>0</v>
      </c>
      <c r="AB71" s="171">
        <v>0</v>
      </c>
      <c r="AC71" s="171">
        <v>0</v>
      </c>
      <c r="AD71" s="171" t="s">
        <v>15448</v>
      </c>
      <c r="AE71" s="171" t="s">
        <v>3180</v>
      </c>
      <c r="AF71" s="171" t="s">
        <v>3180</v>
      </c>
      <c r="AG71" s="171">
        <v>0</v>
      </c>
      <c r="AH71" s="171" t="s">
        <v>28</v>
      </c>
      <c r="AI71" s="171" t="s">
        <v>189</v>
      </c>
      <c r="AJ71" s="171">
        <v>1</v>
      </c>
      <c r="AK71" s="171">
        <v>0</v>
      </c>
      <c r="AL71" s="171" t="s">
        <v>301</v>
      </c>
      <c r="AM71" s="97">
        <f>IF(S71="SOPORTE_TELEFÓNICO",'BASE LIQUIDACION REDEBAN 2025'!$B$19,IF(S71="ENVÍO",'BASE LIQUIDACION REDEBAN 2025'!$C$2,IF(AH71="TIPO I",'BASE LIQUIDACION REDEBAN 2025'!$C$2,IF(AH71="TIPO II",'BASE LIQUIDACION REDEBAN 2025'!$C$3,IF(AH71="TIPO III",'BASE LIQUIDACION REDEBAN 2025'!$C$4,IF(AH71="TIPO IV",'BASE LIQUIDACION REDEBAN 2025'!$C$5,IF(AI71="AEREO",'BASE LIQUIDACION REDEBAN 2025'!$B$6,'BASE LIQUIDACION REDEBAN 2025'!$C$5)))))))</f>
        <v>144967.87232000002</v>
      </c>
      <c r="AN71" s="97">
        <f>IF(OR(S71="SOPORTE_TELEFÓNICO",S71="ENVÍO"),0,IF(AH71="TIPO I",'BASE LIQUIDACION REDEBAN 2025'!$B$10,IF(AH71="TIPO II",'BASE LIQUIDACION REDEBAN 2025'!$B$11,IF(AH71="TIPO III",'BASE LIQUIDACION REDEBAN 2025'!$B$12,'BASE LIQUIDACION REDEBAN 2025'!$B$13))))</f>
        <v>140395.6348884</v>
      </c>
      <c r="AO71" s="97">
        <f t="shared" si="1"/>
        <v>144967.87232000002</v>
      </c>
    </row>
    <row r="72" spans="1:41" s="85" customFormat="1" ht="13.15">
      <c r="A72" s="171" t="s">
        <v>76</v>
      </c>
      <c r="B72" s="96" t="str">
        <f>VLOOKUP(A72,'CENTRO DE COSTOS'!A:D,4,FALSE)</f>
        <v>DIEGO FERNANDO HENAO CARDONA</v>
      </c>
      <c r="C72" s="96" t="str">
        <f>VLOOKUP(A72,'CENTRO DE COSTOS'!A:D,2,FALSE)</f>
        <v>0004-0003</v>
      </c>
      <c r="D72" s="171">
        <v>76130</v>
      </c>
      <c r="E72" s="171">
        <v>5664264</v>
      </c>
      <c r="F72" s="93">
        <v>1887595</v>
      </c>
      <c r="G72" s="171">
        <v>17966573</v>
      </c>
      <c r="H72" s="171" t="s">
        <v>230</v>
      </c>
      <c r="I72" s="171" t="s">
        <v>527</v>
      </c>
      <c r="J72" s="171" t="s">
        <v>16896</v>
      </c>
      <c r="K72" s="10" t="s">
        <v>167</v>
      </c>
      <c r="L72" s="171">
        <v>5664264</v>
      </c>
      <c r="M72" s="171" t="s">
        <v>16897</v>
      </c>
      <c r="N72" s="172">
        <v>45814.43472222222</v>
      </c>
      <c r="O72" s="172">
        <v>45815.392361111109</v>
      </c>
      <c r="P72" s="171" t="s">
        <v>3171</v>
      </c>
      <c r="Q72" s="171" t="s">
        <v>3172</v>
      </c>
      <c r="R72" s="171" t="s">
        <v>15378</v>
      </c>
      <c r="S72" s="171" t="s">
        <v>177</v>
      </c>
      <c r="T72" s="72" t="s">
        <v>16898</v>
      </c>
      <c r="U72" s="171" t="s">
        <v>3175</v>
      </c>
      <c r="V72" s="171" t="s">
        <v>3252</v>
      </c>
      <c r="W72" s="171" t="s">
        <v>3569</v>
      </c>
      <c r="X72" s="171" t="s">
        <v>3215</v>
      </c>
      <c r="Y72" s="171" t="s">
        <v>3401</v>
      </c>
      <c r="Z72" s="171">
        <v>0</v>
      </c>
      <c r="AA72" s="171">
        <v>0</v>
      </c>
      <c r="AB72" s="171">
        <v>0</v>
      </c>
      <c r="AC72" s="171">
        <v>0</v>
      </c>
      <c r="AD72" s="171" t="s">
        <v>16899</v>
      </c>
      <c r="AE72" s="171" t="s">
        <v>16900</v>
      </c>
      <c r="AF72" s="171" t="s">
        <v>16901</v>
      </c>
      <c r="AG72" s="171">
        <v>0</v>
      </c>
      <c r="AH72" s="171" t="s">
        <v>28</v>
      </c>
      <c r="AI72" s="171" t="s">
        <v>189</v>
      </c>
      <c r="AJ72" s="171">
        <v>1</v>
      </c>
      <c r="AK72" s="171">
        <v>0</v>
      </c>
      <c r="AL72" s="171" t="s">
        <v>320</v>
      </c>
      <c r="AM72" s="97">
        <f>IF(S72="SOPORTE_TELEFÓNICO",'BASE LIQUIDACION REDEBAN 2025'!$B$19,IF(S72="ENVÍO",'BASE LIQUIDACION REDEBAN 2025'!$C$2,IF(AH72="TIPO I",'BASE LIQUIDACION REDEBAN 2025'!$C$2,IF(AH72="TIPO II",'BASE LIQUIDACION REDEBAN 2025'!$C$3,IF(AH72="TIPO III",'BASE LIQUIDACION REDEBAN 2025'!$C$4,IF(AH72="TIPO IV",'BASE LIQUIDACION REDEBAN 2025'!$C$5,IF(AI72="AEREO",'BASE LIQUIDACION REDEBAN 2025'!$B$6,'BASE LIQUIDACION REDEBAN 2025'!$C$5)))))))</f>
        <v>144967.87232000002</v>
      </c>
      <c r="AN72" s="97">
        <f>IF(OR(S72="SOPORTE_TELEFÓNICO",S72="ENVÍO"),0,IF(AH72="TIPO I",'BASE LIQUIDACION REDEBAN 2025'!$B$10,IF(AH72="TIPO II",'BASE LIQUIDACION REDEBAN 2025'!$B$11,IF(AH72="TIPO III",'BASE LIQUIDACION REDEBAN 2025'!$B$12,'BASE LIQUIDACION REDEBAN 2025'!$B$13))))</f>
        <v>140395.6348884</v>
      </c>
      <c r="AO72" s="97">
        <f t="shared" si="1"/>
        <v>144967.87232000002</v>
      </c>
    </row>
    <row r="73" spans="1:41" s="85" customFormat="1" ht="13.15">
      <c r="A73" s="171" t="s">
        <v>90</v>
      </c>
      <c r="B73" s="96" t="str">
        <f>VLOOKUP(A73,'CENTRO DE COSTOS'!A:D,4,FALSE)</f>
        <v>JUAN SEBASTIÁN RÍOS CASTRILLÓN</v>
      </c>
      <c r="C73" s="96" t="str">
        <f>VLOOKUP(A73,'CENTRO DE COSTOS'!A:D,2,FALSE)</f>
        <v>0004-0005</v>
      </c>
      <c r="D73" s="171">
        <v>5856</v>
      </c>
      <c r="E73" s="171">
        <v>5659729</v>
      </c>
      <c r="F73" s="93">
        <v>1889068</v>
      </c>
      <c r="G73" s="171">
        <v>71602908</v>
      </c>
      <c r="H73" s="171" t="s">
        <v>290</v>
      </c>
      <c r="I73" s="171" t="s">
        <v>14828</v>
      </c>
      <c r="J73" s="171" t="s">
        <v>16902</v>
      </c>
      <c r="K73" s="10" t="s">
        <v>167</v>
      </c>
      <c r="L73" s="171">
        <v>5659729</v>
      </c>
      <c r="M73" s="171" t="s">
        <v>16903</v>
      </c>
      <c r="N73" s="172">
        <v>45811.68472222222</v>
      </c>
      <c r="O73" s="172">
        <v>45815.445833333331</v>
      </c>
      <c r="P73" s="171" t="s">
        <v>3171</v>
      </c>
      <c r="Q73" s="171" t="s">
        <v>3172</v>
      </c>
      <c r="R73" s="171" t="s">
        <v>15378</v>
      </c>
      <c r="S73" s="171" t="s">
        <v>177</v>
      </c>
      <c r="T73" s="72" t="s">
        <v>16904</v>
      </c>
      <c r="U73" s="171" t="s">
        <v>3175</v>
      </c>
      <c r="V73" s="171" t="s">
        <v>3438</v>
      </c>
      <c r="W73" s="171" t="s">
        <v>3439</v>
      </c>
      <c r="X73" s="171" t="s">
        <v>3185</v>
      </c>
      <c r="Y73" s="171">
        <v>0</v>
      </c>
      <c r="Z73" s="171">
        <v>0</v>
      </c>
      <c r="AA73" s="171">
        <v>0</v>
      </c>
      <c r="AB73" s="171">
        <v>0</v>
      </c>
      <c r="AC73" s="171">
        <v>0</v>
      </c>
      <c r="AD73" s="171" t="s">
        <v>16905</v>
      </c>
      <c r="AE73" s="171" t="s">
        <v>3180</v>
      </c>
      <c r="AF73" s="171" t="s">
        <v>3180</v>
      </c>
      <c r="AG73" s="171">
        <v>0</v>
      </c>
      <c r="AH73" s="171" t="s">
        <v>30</v>
      </c>
      <c r="AI73" s="171" t="s">
        <v>189</v>
      </c>
      <c r="AJ73" s="171">
        <v>1</v>
      </c>
      <c r="AK73" s="171">
        <v>0</v>
      </c>
      <c r="AL73" s="171" t="s">
        <v>419</v>
      </c>
      <c r="AM73" s="97">
        <f>IF(S73="SOPORTE_TELEFÓNICO",'BASE LIQUIDACION REDEBAN 2025'!$B$19,IF(S73="ENVÍO",'BASE LIQUIDACION REDEBAN 2025'!$C$2,IF(AH73="TIPO I",'BASE LIQUIDACION REDEBAN 2025'!$C$2,IF(AH73="TIPO II",'BASE LIQUIDACION REDEBAN 2025'!$C$3,IF(AH73="TIPO III",'BASE LIQUIDACION REDEBAN 2025'!$C$4,IF(AH73="TIPO IV",'BASE LIQUIDACION REDEBAN 2025'!$C$5,IF(AI73="AEREO",'BASE LIQUIDACION REDEBAN 2025'!$B$6,'BASE LIQUIDACION REDEBAN 2025'!$C$5)))))))</f>
        <v>275728.78077800001</v>
      </c>
      <c r="AN73" s="97">
        <f>IF(OR(S73="SOPORTE_TELEFÓNICO",S73="ENVÍO"),0,IF(AH73="TIPO I",'BASE LIQUIDACION REDEBAN 2025'!$B$10,IF(AH73="TIPO II",'BASE LIQUIDACION REDEBAN 2025'!$B$11,IF(AH73="TIPO III",'BASE LIQUIDACION REDEBAN 2025'!$B$12,'BASE LIQUIDACION REDEBAN 2025'!$B$13))))</f>
        <v>196536.5258152</v>
      </c>
      <c r="AO73" s="97">
        <f t="shared" si="1"/>
        <v>275728.78077800001</v>
      </c>
    </row>
    <row r="74" spans="1:41" s="85" customFormat="1" ht="13.15">
      <c r="A74" s="171" t="s">
        <v>60</v>
      </c>
      <c r="B74" s="96" t="str">
        <f>VLOOKUP(A74,'CENTRO DE COSTOS'!A:D,4,FALSE)</f>
        <v>JUAN SEBASTIÁN RÍOS CASTRILLÓN</v>
      </c>
      <c r="C74" s="96" t="str">
        <f>VLOOKUP(A74,'CENTRO DE COSTOS'!A:D,2,FALSE)</f>
        <v>0004-0005</v>
      </c>
      <c r="D74" s="171">
        <v>5172</v>
      </c>
      <c r="E74" s="171">
        <v>5664351</v>
      </c>
      <c r="F74" s="93">
        <v>1887942</v>
      </c>
      <c r="G74" s="171">
        <v>26006148</v>
      </c>
      <c r="H74" s="171" t="s">
        <v>290</v>
      </c>
      <c r="I74" s="171" t="s">
        <v>471</v>
      </c>
      <c r="J74" s="171" t="s">
        <v>16834</v>
      </c>
      <c r="K74" s="10" t="s">
        <v>167</v>
      </c>
      <c r="L74" s="171">
        <v>5664351</v>
      </c>
      <c r="M74" s="171" t="s">
        <v>16906</v>
      </c>
      <c r="N74" s="172">
        <v>45814.458333333336</v>
      </c>
      <c r="O74" s="172">
        <v>45815.45416666667</v>
      </c>
      <c r="P74" s="171" t="s">
        <v>3171</v>
      </c>
      <c r="Q74" s="171" t="s">
        <v>3172</v>
      </c>
      <c r="R74" s="171" t="s">
        <v>15378</v>
      </c>
      <c r="S74" s="171" t="s">
        <v>177</v>
      </c>
      <c r="T74" s="72" t="s">
        <v>16907</v>
      </c>
      <c r="U74" s="171" t="s">
        <v>3190</v>
      </c>
      <c r="V74" s="171" t="s">
        <v>3357</v>
      </c>
      <c r="W74" s="171" t="s">
        <v>3192</v>
      </c>
      <c r="X74" s="171" t="s">
        <v>3215</v>
      </c>
      <c r="Y74" s="171" t="s">
        <v>3503</v>
      </c>
      <c r="Z74" s="171">
        <v>0</v>
      </c>
      <c r="AA74" s="171">
        <v>0</v>
      </c>
      <c r="AB74" s="171">
        <v>0</v>
      </c>
      <c r="AC74" s="171">
        <v>0</v>
      </c>
      <c r="AD74" s="171" t="s">
        <v>16837</v>
      </c>
      <c r="AE74" s="171" t="s">
        <v>16908</v>
      </c>
      <c r="AF74" s="171" t="s">
        <v>16909</v>
      </c>
      <c r="AG74" s="171">
        <v>0</v>
      </c>
      <c r="AH74" s="171" t="s">
        <v>28</v>
      </c>
      <c r="AI74" s="171" t="s">
        <v>189</v>
      </c>
      <c r="AJ74" s="171">
        <v>1</v>
      </c>
      <c r="AK74" s="171">
        <v>0</v>
      </c>
      <c r="AL74" s="171" t="s">
        <v>354</v>
      </c>
      <c r="AM74" s="97">
        <f>IF(S74="SOPORTE_TELEFÓNICO",'BASE LIQUIDACION REDEBAN 2025'!$B$19,IF(S74="ENVÍO",'BASE LIQUIDACION REDEBAN 2025'!$C$2,IF(AH74="TIPO I",'BASE LIQUIDACION REDEBAN 2025'!$C$2,IF(AH74="TIPO II",'BASE LIQUIDACION REDEBAN 2025'!$C$3,IF(AH74="TIPO III",'BASE LIQUIDACION REDEBAN 2025'!$C$4,IF(AH74="TIPO IV",'BASE LIQUIDACION REDEBAN 2025'!$C$5,IF(AI74="AEREO",'BASE LIQUIDACION REDEBAN 2025'!$B$6,'BASE LIQUIDACION REDEBAN 2025'!$C$5)))))))</f>
        <v>144967.87232000002</v>
      </c>
      <c r="AN74" s="97">
        <f>IF(OR(S74="SOPORTE_TELEFÓNICO",S74="ENVÍO"),0,IF(AH74="TIPO I",'BASE LIQUIDACION REDEBAN 2025'!$B$10,IF(AH74="TIPO II",'BASE LIQUIDACION REDEBAN 2025'!$B$11,IF(AH74="TIPO III",'BASE LIQUIDACION REDEBAN 2025'!$B$12,'BASE LIQUIDACION REDEBAN 2025'!$B$13))))</f>
        <v>140395.6348884</v>
      </c>
      <c r="AO74" s="97">
        <f t="shared" si="1"/>
        <v>144967.87232000002</v>
      </c>
    </row>
    <row r="75" spans="1:41" s="85" customFormat="1" ht="13.15">
      <c r="A75" s="171" t="s">
        <v>98</v>
      </c>
      <c r="B75" s="96" t="str">
        <f>VLOOKUP(A75,'CENTRO DE COSTOS'!A:D,4,FALSE)</f>
        <v>MIGUEL JULIÁN HERNÁNDEZ GUARÍN</v>
      </c>
      <c r="C75" s="96" t="str">
        <f>VLOOKUP(A75,'CENTRO DE COSTOS'!A:D,2,FALSE)</f>
        <v>0004-0008</v>
      </c>
      <c r="D75" s="171">
        <v>15001</v>
      </c>
      <c r="E75" s="171">
        <v>5664263</v>
      </c>
      <c r="F75" s="93">
        <v>1889561</v>
      </c>
      <c r="G75" s="171">
        <v>14107023</v>
      </c>
      <c r="H75" s="171" t="s">
        <v>371</v>
      </c>
      <c r="I75" s="171" t="s">
        <v>98</v>
      </c>
      <c r="J75" s="171" t="s">
        <v>16910</v>
      </c>
      <c r="K75" s="10" t="s">
        <v>167</v>
      </c>
      <c r="L75" s="171">
        <v>5664263</v>
      </c>
      <c r="M75" s="171" t="s">
        <v>16911</v>
      </c>
      <c r="N75" s="172">
        <v>45814.433333333334</v>
      </c>
      <c r="O75" s="172">
        <v>45815.462500000001</v>
      </c>
      <c r="P75" s="171" t="s">
        <v>3171</v>
      </c>
      <c r="Q75" s="171" t="s">
        <v>3172</v>
      </c>
      <c r="R75" s="171" t="s">
        <v>15378</v>
      </c>
      <c r="S75" s="171" t="s">
        <v>177</v>
      </c>
      <c r="T75" s="72" t="s">
        <v>16912</v>
      </c>
      <c r="U75" s="171" t="s">
        <v>3190</v>
      </c>
      <c r="V75" s="171" t="s">
        <v>3176</v>
      </c>
      <c r="W75" s="171" t="s">
        <v>3192</v>
      </c>
      <c r="X75" s="171" t="s">
        <v>3215</v>
      </c>
      <c r="Y75" s="171" t="s">
        <v>3892</v>
      </c>
      <c r="Z75" s="171">
        <v>0</v>
      </c>
      <c r="AA75" s="171">
        <v>0</v>
      </c>
      <c r="AB75" s="171">
        <v>0</v>
      </c>
      <c r="AC75" s="171">
        <v>0</v>
      </c>
      <c r="AD75" s="171" t="s">
        <v>16913</v>
      </c>
      <c r="AE75" s="171" t="s">
        <v>16914</v>
      </c>
      <c r="AF75" s="171" t="s">
        <v>16915</v>
      </c>
      <c r="AG75" s="171">
        <v>0</v>
      </c>
      <c r="AH75" s="171" t="s">
        <v>25</v>
      </c>
      <c r="AI75" s="171" t="s">
        <v>189</v>
      </c>
      <c r="AJ75" s="171">
        <v>1</v>
      </c>
      <c r="AK75" s="171">
        <v>0</v>
      </c>
      <c r="AL75" s="171" t="s">
        <v>589</v>
      </c>
      <c r="AM75" s="97">
        <f>IF(S75="SOPORTE_TELEFÓNICO",'BASE LIQUIDACION REDEBAN 2025'!$B$19,IF(S75="ENVÍO",'BASE LIQUIDACION REDEBAN 2025'!$C$2,IF(AH75="TIPO I",'BASE LIQUIDACION REDEBAN 2025'!$C$2,IF(AH75="TIPO II",'BASE LIQUIDACION REDEBAN 2025'!$C$3,IF(AH75="TIPO III",'BASE LIQUIDACION REDEBAN 2025'!$C$4,IF(AH75="TIPO IV",'BASE LIQUIDACION REDEBAN 2025'!$C$5,IF(AI75="AEREO",'BASE LIQUIDACION REDEBAN 2025'!$B$6,'BASE LIQUIDACION REDEBAN 2025'!$C$5)))))))</f>
        <v>65960.072302</v>
      </c>
      <c r="AN75" s="97">
        <f>IF(OR(S75="SOPORTE_TELEFÓNICO",S75="ENVÍO"),0,IF(AH75="TIPO I",'BASE LIQUIDACION REDEBAN 2025'!$B$10,IF(AH75="TIPO II",'BASE LIQUIDACION REDEBAN 2025'!$B$11,IF(AH75="TIPO III",'BASE LIQUIDACION REDEBAN 2025'!$B$12,'BASE LIQUIDACION REDEBAN 2025'!$B$13))))</f>
        <v>75096.394270399993</v>
      </c>
      <c r="AO75" s="97">
        <f t="shared" si="1"/>
        <v>65960.072302</v>
      </c>
    </row>
    <row r="76" spans="1:41" s="85" customFormat="1" ht="13.15">
      <c r="A76" s="171" t="s">
        <v>68</v>
      </c>
      <c r="B76" s="96" t="str">
        <f>VLOOKUP(A76,'CENTRO DE COSTOS'!A:D,4,FALSE)</f>
        <v>WILLIAM ASDRUBAL ROZO ROZO</v>
      </c>
      <c r="C76" s="96" t="str">
        <f>VLOOKUP(A76,'CENTRO DE COSTOS'!A:D,2,FALSE)</f>
        <v>0004-0004</v>
      </c>
      <c r="D76" s="171">
        <v>25430</v>
      </c>
      <c r="E76" s="171">
        <v>5662763</v>
      </c>
      <c r="F76" s="93">
        <v>1888785</v>
      </c>
      <c r="G76" s="171">
        <v>13279666</v>
      </c>
      <c r="H76" s="171" t="s">
        <v>298</v>
      </c>
      <c r="I76" s="171" t="s">
        <v>2665</v>
      </c>
      <c r="J76" s="171" t="s">
        <v>16916</v>
      </c>
      <c r="K76" s="10" t="s">
        <v>167</v>
      </c>
      <c r="L76" s="171">
        <v>5662763</v>
      </c>
      <c r="M76" s="171" t="s">
        <v>16917</v>
      </c>
      <c r="N76" s="172">
        <v>45813.486805555556</v>
      </c>
      <c r="O76" s="172">
        <v>45815.473611111112</v>
      </c>
      <c r="P76" s="171" t="s">
        <v>3171</v>
      </c>
      <c r="Q76" s="171" t="s">
        <v>3172</v>
      </c>
      <c r="R76" s="171" t="s">
        <v>15378</v>
      </c>
      <c r="S76" s="171" t="s">
        <v>177</v>
      </c>
      <c r="T76" s="72" t="s">
        <v>16918</v>
      </c>
      <c r="U76" s="171" t="s">
        <v>3175</v>
      </c>
      <c r="V76" s="171" t="s">
        <v>3438</v>
      </c>
      <c r="W76" s="171" t="s">
        <v>3439</v>
      </c>
      <c r="X76" s="171" t="s">
        <v>3185</v>
      </c>
      <c r="Y76" s="171">
        <v>0</v>
      </c>
      <c r="Z76" s="171">
        <v>0</v>
      </c>
      <c r="AA76" s="171">
        <v>0</v>
      </c>
      <c r="AB76" s="171">
        <v>0</v>
      </c>
      <c r="AC76" s="171">
        <v>0</v>
      </c>
      <c r="AD76" s="171" t="s">
        <v>16919</v>
      </c>
      <c r="AE76" s="171" t="s">
        <v>3180</v>
      </c>
      <c r="AF76" s="171" t="s">
        <v>3180</v>
      </c>
      <c r="AG76" s="171">
        <v>5786</v>
      </c>
      <c r="AH76" s="171" t="s">
        <v>28</v>
      </c>
      <c r="AI76" s="171" t="s">
        <v>189</v>
      </c>
      <c r="AJ76" s="171">
        <v>1</v>
      </c>
      <c r="AK76" s="171">
        <v>0</v>
      </c>
      <c r="AL76" s="171" t="s">
        <v>2095</v>
      </c>
      <c r="AM76" s="97">
        <f>IF(S76="SOPORTE_TELEFÓNICO",'BASE LIQUIDACION REDEBAN 2025'!$B$19,IF(S76="ENVÍO",'BASE LIQUIDACION REDEBAN 2025'!$C$2,IF(AH76="TIPO I",'BASE LIQUIDACION REDEBAN 2025'!$C$2,IF(AH76="TIPO II",'BASE LIQUIDACION REDEBAN 2025'!$C$3,IF(AH76="TIPO III",'BASE LIQUIDACION REDEBAN 2025'!$C$4,IF(AH76="TIPO IV",'BASE LIQUIDACION REDEBAN 2025'!$C$5,IF(AI76="AEREO",'BASE LIQUIDACION REDEBAN 2025'!$B$6,'BASE LIQUIDACION REDEBAN 2025'!$C$5)))))))</f>
        <v>144967.87232000002</v>
      </c>
      <c r="AN76" s="97">
        <f>IF(OR(S76="SOPORTE_TELEFÓNICO",S76="ENVÍO"),0,IF(AH76="TIPO I",'BASE LIQUIDACION REDEBAN 2025'!$B$10,IF(AH76="TIPO II",'BASE LIQUIDACION REDEBAN 2025'!$B$11,IF(AH76="TIPO III",'BASE LIQUIDACION REDEBAN 2025'!$B$12,'BASE LIQUIDACION REDEBAN 2025'!$B$13))))</f>
        <v>140395.6348884</v>
      </c>
      <c r="AO76" s="97">
        <f t="shared" si="1"/>
        <v>144967.87232000002</v>
      </c>
    </row>
    <row r="77" spans="1:41" s="85" customFormat="1" ht="13.15">
      <c r="A77" s="171" t="s">
        <v>96</v>
      </c>
      <c r="B77" s="96" t="str">
        <f>VLOOKUP(A77,'CENTRO DE COSTOS'!A:D,4,FALSE)</f>
        <v>JOSE MAURICIO HERNANDEZ ROJAS</v>
      </c>
      <c r="C77" s="96" t="str">
        <f>VLOOKUP(A77,'CENTRO DE COSTOS'!A:D,2,FALSE)</f>
        <v>0004-0001</v>
      </c>
      <c r="D77" s="171">
        <v>47001</v>
      </c>
      <c r="E77" s="171">
        <v>5665183</v>
      </c>
      <c r="F77" s="93">
        <v>1888788</v>
      </c>
      <c r="G77" s="171">
        <v>17387630</v>
      </c>
      <c r="H77" s="171" t="s">
        <v>683</v>
      </c>
      <c r="I77" s="171" t="s">
        <v>96</v>
      </c>
      <c r="J77" s="171" t="s">
        <v>16847</v>
      </c>
      <c r="K77" s="10" t="s">
        <v>167</v>
      </c>
      <c r="L77" s="171">
        <v>5665183</v>
      </c>
      <c r="M77" s="171" t="s">
        <v>16920</v>
      </c>
      <c r="N77" s="172">
        <v>45814.674305555556</v>
      </c>
      <c r="O77" s="172">
        <v>45815.479861111111</v>
      </c>
      <c r="P77" s="171" t="s">
        <v>3171</v>
      </c>
      <c r="Q77" s="171" t="s">
        <v>3172</v>
      </c>
      <c r="R77" s="171" t="s">
        <v>15378</v>
      </c>
      <c r="S77" s="171" t="s">
        <v>177</v>
      </c>
      <c r="T77" s="72" t="s">
        <v>16921</v>
      </c>
      <c r="U77" s="171" t="s">
        <v>3175</v>
      </c>
      <c r="V77" s="171" t="s">
        <v>3260</v>
      </c>
      <c r="W77" s="171" t="s">
        <v>3261</v>
      </c>
      <c r="X77" s="171" t="s">
        <v>3185</v>
      </c>
      <c r="Y77" s="171">
        <v>0</v>
      </c>
      <c r="Z77" s="171">
        <v>0</v>
      </c>
      <c r="AA77" s="171">
        <v>0</v>
      </c>
      <c r="AB77" s="171">
        <v>0</v>
      </c>
      <c r="AC77" s="171">
        <v>0</v>
      </c>
      <c r="AD77" s="171" t="s">
        <v>16850</v>
      </c>
      <c r="AE77" s="171" t="s">
        <v>3180</v>
      </c>
      <c r="AF77" s="171" t="s">
        <v>3180</v>
      </c>
      <c r="AG77" s="171">
        <v>0</v>
      </c>
      <c r="AH77" s="171" t="s">
        <v>25</v>
      </c>
      <c r="AI77" s="171" t="s">
        <v>189</v>
      </c>
      <c r="AJ77" s="171">
        <v>1</v>
      </c>
      <c r="AK77" s="171">
        <v>0</v>
      </c>
      <c r="AL77" s="171" t="s">
        <v>16922</v>
      </c>
      <c r="AM77" s="97">
        <f>IF(S77="SOPORTE_TELEFÓNICO",'BASE LIQUIDACION REDEBAN 2025'!$B$19,IF(S77="ENVÍO",'BASE LIQUIDACION REDEBAN 2025'!$C$2,IF(AH77="TIPO I",'BASE LIQUIDACION REDEBAN 2025'!$C$2,IF(AH77="TIPO II",'BASE LIQUIDACION REDEBAN 2025'!$C$3,IF(AH77="TIPO III",'BASE LIQUIDACION REDEBAN 2025'!$C$4,IF(AH77="TIPO IV",'BASE LIQUIDACION REDEBAN 2025'!$C$5,IF(AI77="AEREO",'BASE LIQUIDACION REDEBAN 2025'!$B$6,'BASE LIQUIDACION REDEBAN 2025'!$C$5)))))))</f>
        <v>65960.072302</v>
      </c>
      <c r="AN77" s="97">
        <f>IF(OR(S77="SOPORTE_TELEFÓNICO",S77="ENVÍO"),0,IF(AH77="TIPO I",'BASE LIQUIDACION REDEBAN 2025'!$B$10,IF(AH77="TIPO II",'BASE LIQUIDACION REDEBAN 2025'!$B$11,IF(AH77="TIPO III",'BASE LIQUIDACION REDEBAN 2025'!$B$12,'BASE LIQUIDACION REDEBAN 2025'!$B$13))))</f>
        <v>75096.394270399993</v>
      </c>
      <c r="AO77" s="97">
        <f t="shared" si="1"/>
        <v>65960.072302</v>
      </c>
    </row>
    <row r="78" spans="1:41" s="85" customFormat="1" ht="13.15">
      <c r="A78" s="171" t="s">
        <v>100</v>
      </c>
      <c r="B78" s="96" t="str">
        <f>VLOOKUP(A78,'CENTRO DE COSTOS'!A:D,4,FALSE)</f>
        <v>KEVIN ALEXIS CORZO BUSTOS</v>
      </c>
      <c r="C78" s="96" t="str">
        <f>VLOOKUP(A78,'CENTRO DE COSTOS'!A:D,2,FALSE)</f>
        <v>0004-0007</v>
      </c>
      <c r="D78" s="171">
        <v>50001</v>
      </c>
      <c r="E78" s="171">
        <v>5665203</v>
      </c>
      <c r="F78" s="93">
        <v>1888790</v>
      </c>
      <c r="G78" s="171">
        <v>18864975</v>
      </c>
      <c r="H78" s="171" t="s">
        <v>192</v>
      </c>
      <c r="I78" s="171" t="s">
        <v>100</v>
      </c>
      <c r="J78" s="171" t="s">
        <v>16762</v>
      </c>
      <c r="K78" s="10" t="s">
        <v>167</v>
      </c>
      <c r="L78" s="171">
        <v>5665203</v>
      </c>
      <c r="M78" s="171" t="s">
        <v>16923</v>
      </c>
      <c r="N78" s="172">
        <v>45814.683333333334</v>
      </c>
      <c r="O78" s="172">
        <v>45815.486805555556</v>
      </c>
      <c r="P78" s="171" t="s">
        <v>3171</v>
      </c>
      <c r="Q78" s="171" t="s">
        <v>3172</v>
      </c>
      <c r="R78" s="171" t="s">
        <v>15378</v>
      </c>
      <c r="S78" s="171" t="s">
        <v>177</v>
      </c>
      <c r="T78" s="72" t="s">
        <v>16924</v>
      </c>
      <c r="U78" s="171" t="s">
        <v>3190</v>
      </c>
      <c r="V78" s="171" t="s">
        <v>3213</v>
      </c>
      <c r="W78" s="171" t="s">
        <v>3192</v>
      </c>
      <c r="X78" s="171" t="s">
        <v>3185</v>
      </c>
      <c r="Y78" s="171">
        <v>0</v>
      </c>
      <c r="Z78" s="171">
        <v>0</v>
      </c>
      <c r="AA78" s="171">
        <v>0</v>
      </c>
      <c r="AB78" s="171">
        <v>0</v>
      </c>
      <c r="AC78" s="171">
        <v>0</v>
      </c>
      <c r="AD78" s="171" t="s">
        <v>16765</v>
      </c>
      <c r="AE78" s="171" t="s">
        <v>3180</v>
      </c>
      <c r="AF78" s="171" t="s">
        <v>3180</v>
      </c>
      <c r="AG78" s="171">
        <v>0</v>
      </c>
      <c r="AH78" s="171" t="s">
        <v>25</v>
      </c>
      <c r="AI78" s="171" t="s">
        <v>189</v>
      </c>
      <c r="AJ78" s="171">
        <v>1</v>
      </c>
      <c r="AK78" s="171">
        <v>0</v>
      </c>
      <c r="AL78" s="171" t="s">
        <v>265</v>
      </c>
      <c r="AM78" s="97">
        <f>IF(S78="SOPORTE_TELEFÓNICO",'BASE LIQUIDACION REDEBAN 2025'!$B$19,IF(S78="ENVÍO",'BASE LIQUIDACION REDEBAN 2025'!$C$2,IF(AH78="TIPO I",'BASE LIQUIDACION REDEBAN 2025'!$C$2,IF(AH78="TIPO II",'BASE LIQUIDACION REDEBAN 2025'!$C$3,IF(AH78="TIPO III",'BASE LIQUIDACION REDEBAN 2025'!$C$4,IF(AH78="TIPO IV",'BASE LIQUIDACION REDEBAN 2025'!$C$5,IF(AI78="AEREO",'BASE LIQUIDACION REDEBAN 2025'!$B$6,'BASE LIQUIDACION REDEBAN 2025'!$C$5)))))))</f>
        <v>65960.072302</v>
      </c>
      <c r="AN78" s="97">
        <f>IF(OR(S78="SOPORTE_TELEFÓNICO",S78="ENVÍO"),0,IF(AH78="TIPO I",'BASE LIQUIDACION REDEBAN 2025'!$B$10,IF(AH78="TIPO II",'BASE LIQUIDACION REDEBAN 2025'!$B$11,IF(AH78="TIPO III",'BASE LIQUIDACION REDEBAN 2025'!$B$12,'BASE LIQUIDACION REDEBAN 2025'!$B$13))))</f>
        <v>75096.394270399993</v>
      </c>
      <c r="AO78" s="97">
        <f t="shared" si="1"/>
        <v>65960.072302</v>
      </c>
    </row>
    <row r="79" spans="1:41" s="85" customFormat="1" ht="13.15">
      <c r="A79" s="171" t="s">
        <v>68</v>
      </c>
      <c r="B79" s="96" t="str">
        <f>VLOOKUP(A79,'CENTRO DE COSTOS'!A:D,4,FALSE)</f>
        <v>WILLIAM ASDRUBAL ROZO ROZO</v>
      </c>
      <c r="C79" s="96" t="str">
        <f>VLOOKUP(A79,'CENTRO DE COSTOS'!A:D,2,FALSE)</f>
        <v>0004-0004</v>
      </c>
      <c r="D79" s="171">
        <v>11001</v>
      </c>
      <c r="E79" s="171">
        <v>5665247</v>
      </c>
      <c r="F79" s="93">
        <v>1888803</v>
      </c>
      <c r="G79" s="171">
        <v>18117341</v>
      </c>
      <c r="H79" s="171" t="s">
        <v>298</v>
      </c>
      <c r="I79" s="171" t="s">
        <v>68</v>
      </c>
      <c r="J79" s="171" t="s">
        <v>16925</v>
      </c>
      <c r="K79" s="10" t="s">
        <v>167</v>
      </c>
      <c r="L79" s="171">
        <v>5665247</v>
      </c>
      <c r="M79" s="171" t="s">
        <v>16926</v>
      </c>
      <c r="N79" s="172">
        <v>45814.697222222225</v>
      </c>
      <c r="O79" s="172">
        <v>45815.493750000001</v>
      </c>
      <c r="P79" s="171" t="s">
        <v>3171</v>
      </c>
      <c r="Q79" s="171" t="s">
        <v>3172</v>
      </c>
      <c r="R79" s="171" t="s">
        <v>15378</v>
      </c>
      <c r="S79" s="171" t="s">
        <v>177</v>
      </c>
      <c r="T79" s="72" t="s">
        <v>16927</v>
      </c>
      <c r="U79" s="171" t="s">
        <v>3175</v>
      </c>
      <c r="V79" s="171" t="s">
        <v>3586</v>
      </c>
      <c r="W79" s="171" t="s">
        <v>3587</v>
      </c>
      <c r="X79" s="171" t="s">
        <v>3185</v>
      </c>
      <c r="Y79" s="171">
        <v>0</v>
      </c>
      <c r="Z79" s="171">
        <v>0</v>
      </c>
      <c r="AA79" s="171">
        <v>0</v>
      </c>
      <c r="AB79" s="171">
        <v>0</v>
      </c>
      <c r="AC79" s="171">
        <v>0</v>
      </c>
      <c r="AD79" s="171" t="s">
        <v>16606</v>
      </c>
      <c r="AE79" s="171" t="s">
        <v>3180</v>
      </c>
      <c r="AF79" s="171" t="s">
        <v>3180</v>
      </c>
      <c r="AG79" s="171">
        <v>0</v>
      </c>
      <c r="AH79" s="171" t="s">
        <v>25</v>
      </c>
      <c r="AI79" s="171" t="s">
        <v>189</v>
      </c>
      <c r="AJ79" s="171">
        <v>1</v>
      </c>
      <c r="AK79" s="171">
        <v>0</v>
      </c>
      <c r="AL79" s="171" t="s">
        <v>397</v>
      </c>
      <c r="AM79" s="97">
        <f>IF(S79="SOPORTE_TELEFÓNICO",'BASE LIQUIDACION REDEBAN 2025'!$B$19,IF(S79="ENVÍO",'BASE LIQUIDACION REDEBAN 2025'!$C$2,IF(AH79="TIPO I",'BASE LIQUIDACION REDEBAN 2025'!$C$2,IF(AH79="TIPO II",'BASE LIQUIDACION REDEBAN 2025'!$C$3,IF(AH79="TIPO III",'BASE LIQUIDACION REDEBAN 2025'!$C$4,IF(AH79="TIPO IV",'BASE LIQUIDACION REDEBAN 2025'!$C$5,IF(AI79="AEREO",'BASE LIQUIDACION REDEBAN 2025'!$B$6,'BASE LIQUIDACION REDEBAN 2025'!$C$5)))))))</f>
        <v>65960.072302</v>
      </c>
      <c r="AN79" s="97">
        <f>IF(OR(S79="SOPORTE_TELEFÓNICO",S79="ENVÍO"),0,IF(AH79="TIPO I",'BASE LIQUIDACION REDEBAN 2025'!$B$10,IF(AH79="TIPO II",'BASE LIQUIDACION REDEBAN 2025'!$B$11,IF(AH79="TIPO III",'BASE LIQUIDACION REDEBAN 2025'!$B$12,'BASE LIQUIDACION REDEBAN 2025'!$B$13))))</f>
        <v>75096.394270399993</v>
      </c>
      <c r="AO79" s="97">
        <f t="shared" si="1"/>
        <v>65960.072302</v>
      </c>
    </row>
    <row r="80" spans="1:41" s="85" customFormat="1" ht="13.15">
      <c r="A80" s="171" t="s">
        <v>98</v>
      </c>
      <c r="B80" s="96" t="str">
        <f>VLOOKUP(A80,'CENTRO DE COSTOS'!A:D,4,FALSE)</f>
        <v>MIGUEL JULIÁN HERNÁNDEZ GUARÍN</v>
      </c>
      <c r="C80" s="96" t="str">
        <f>VLOOKUP(A80,'CENTRO DE COSTOS'!A:D,2,FALSE)</f>
        <v>0004-0008</v>
      </c>
      <c r="D80" s="171">
        <v>15759</v>
      </c>
      <c r="E80" s="171">
        <v>5665182</v>
      </c>
      <c r="F80" s="93">
        <v>1887588</v>
      </c>
      <c r="G80" s="171">
        <v>20278297</v>
      </c>
      <c r="H80" s="171" t="s">
        <v>371</v>
      </c>
      <c r="I80" s="171" t="s">
        <v>372</v>
      </c>
      <c r="J80" s="171" t="s">
        <v>16928</v>
      </c>
      <c r="K80" s="10" t="s">
        <v>167</v>
      </c>
      <c r="L80" s="171">
        <v>5665182</v>
      </c>
      <c r="M80" s="171" t="s">
        <v>16929</v>
      </c>
      <c r="N80" s="172">
        <v>45814.674305555556</v>
      </c>
      <c r="O80" s="172">
        <v>45815.49722222222</v>
      </c>
      <c r="P80" s="171" t="s">
        <v>3171</v>
      </c>
      <c r="Q80" s="171" t="s">
        <v>3172</v>
      </c>
      <c r="R80" s="171" t="s">
        <v>15378</v>
      </c>
      <c r="S80" s="171" t="s">
        <v>177</v>
      </c>
      <c r="T80" s="72" t="s">
        <v>16930</v>
      </c>
      <c r="U80" s="171" t="s">
        <v>3175</v>
      </c>
      <c r="V80" s="171" t="s">
        <v>3252</v>
      </c>
      <c r="W80" s="171" t="s">
        <v>3569</v>
      </c>
      <c r="X80" s="171" t="s">
        <v>3215</v>
      </c>
      <c r="Y80" s="171">
        <v>0</v>
      </c>
      <c r="Z80" s="171">
        <v>0</v>
      </c>
      <c r="AA80" s="171" t="s">
        <v>3482</v>
      </c>
      <c r="AB80" s="171">
        <v>0</v>
      </c>
      <c r="AC80" s="171" t="s">
        <v>5574</v>
      </c>
      <c r="AD80" s="171" t="s">
        <v>16931</v>
      </c>
      <c r="AE80" s="171" t="s">
        <v>6636</v>
      </c>
      <c r="AF80" s="171" t="s">
        <v>6636</v>
      </c>
      <c r="AG80" s="171">
        <v>0</v>
      </c>
      <c r="AH80" s="171" t="s">
        <v>28</v>
      </c>
      <c r="AI80" s="171" t="s">
        <v>189</v>
      </c>
      <c r="AJ80" s="171">
        <v>1</v>
      </c>
      <c r="AK80" s="171">
        <v>0</v>
      </c>
      <c r="AL80" s="171" t="s">
        <v>375</v>
      </c>
      <c r="AM80" s="97">
        <f>IF(S80="SOPORTE_TELEFÓNICO",'BASE LIQUIDACION REDEBAN 2025'!$B$19,IF(S80="ENVÍO",'BASE LIQUIDACION REDEBAN 2025'!$C$2,IF(AH80="TIPO I",'BASE LIQUIDACION REDEBAN 2025'!$C$2,IF(AH80="TIPO II",'BASE LIQUIDACION REDEBAN 2025'!$C$3,IF(AH80="TIPO III",'BASE LIQUIDACION REDEBAN 2025'!$C$4,IF(AH80="TIPO IV",'BASE LIQUIDACION REDEBAN 2025'!$C$5,IF(AI80="AEREO",'BASE LIQUIDACION REDEBAN 2025'!$B$6,'BASE LIQUIDACION REDEBAN 2025'!$C$5)))))))</f>
        <v>144967.87232000002</v>
      </c>
      <c r="AN80" s="97">
        <f>IF(OR(S80="SOPORTE_TELEFÓNICO",S80="ENVÍO"),0,IF(AH80="TIPO I",'BASE LIQUIDACION REDEBAN 2025'!$B$10,IF(AH80="TIPO II",'BASE LIQUIDACION REDEBAN 2025'!$B$11,IF(AH80="TIPO III",'BASE LIQUIDACION REDEBAN 2025'!$B$12,'BASE LIQUIDACION REDEBAN 2025'!$B$13))))</f>
        <v>140395.6348884</v>
      </c>
      <c r="AO80" s="97">
        <f t="shared" si="1"/>
        <v>144967.87232000002</v>
      </c>
    </row>
    <row r="81" spans="1:41" s="85" customFormat="1" ht="13.15">
      <c r="A81" s="171" t="s">
        <v>76</v>
      </c>
      <c r="B81" s="96" t="str">
        <f>VLOOKUP(A81,'CENTRO DE COSTOS'!A:D,4,FALSE)</f>
        <v>DIEGO FERNANDO HENAO CARDONA</v>
      </c>
      <c r="C81" s="96" t="str">
        <f>VLOOKUP(A81,'CENTRO DE COSTOS'!A:D,2,FALSE)</f>
        <v>0004-0003</v>
      </c>
      <c r="D81" s="171">
        <v>76248</v>
      </c>
      <c r="E81" s="171">
        <v>5664849</v>
      </c>
      <c r="F81" s="93">
        <v>1888963</v>
      </c>
      <c r="G81" s="171">
        <v>14013379</v>
      </c>
      <c r="H81" s="171" t="s">
        <v>230</v>
      </c>
      <c r="I81" s="171" t="s">
        <v>2425</v>
      </c>
      <c r="J81" s="171" t="s">
        <v>16932</v>
      </c>
      <c r="K81" s="10" t="s">
        <v>167</v>
      </c>
      <c r="L81" s="171">
        <v>5664849</v>
      </c>
      <c r="M81" s="171" t="s">
        <v>16933</v>
      </c>
      <c r="N81" s="172">
        <v>45814.568055555559</v>
      </c>
      <c r="O81" s="172">
        <v>45815.500694444447</v>
      </c>
      <c r="P81" s="171" t="s">
        <v>3171</v>
      </c>
      <c r="Q81" s="171" t="s">
        <v>3172</v>
      </c>
      <c r="R81" s="171" t="s">
        <v>15378</v>
      </c>
      <c r="S81" s="171" t="s">
        <v>177</v>
      </c>
      <c r="T81" s="72" t="s">
        <v>16934</v>
      </c>
      <c r="U81" s="171" t="s">
        <v>3175</v>
      </c>
      <c r="V81" s="171" t="s">
        <v>3438</v>
      </c>
      <c r="W81" s="171" t="s">
        <v>3439</v>
      </c>
      <c r="X81" s="171" t="s">
        <v>3185</v>
      </c>
      <c r="Y81" s="171">
        <v>0</v>
      </c>
      <c r="Z81" s="171">
        <v>0</v>
      </c>
      <c r="AA81" s="171">
        <v>0</v>
      </c>
      <c r="AB81" s="171">
        <v>0</v>
      </c>
      <c r="AC81" s="171">
        <v>0</v>
      </c>
      <c r="AD81" s="171" t="s">
        <v>16935</v>
      </c>
      <c r="AE81" s="171" t="s">
        <v>3180</v>
      </c>
      <c r="AF81" s="171" t="s">
        <v>3180</v>
      </c>
      <c r="AG81" s="171">
        <v>0</v>
      </c>
      <c r="AH81" s="171" t="s">
        <v>28</v>
      </c>
      <c r="AI81" s="171" t="s">
        <v>189</v>
      </c>
      <c r="AJ81" s="171">
        <v>1</v>
      </c>
      <c r="AK81" s="171">
        <v>0</v>
      </c>
      <c r="AL81" s="171" t="s">
        <v>2428</v>
      </c>
      <c r="AM81" s="97">
        <f>IF(S81="SOPORTE_TELEFÓNICO",'BASE LIQUIDACION REDEBAN 2025'!$B$19,IF(S81="ENVÍO",'BASE LIQUIDACION REDEBAN 2025'!$C$2,IF(AH81="TIPO I",'BASE LIQUIDACION REDEBAN 2025'!$C$2,IF(AH81="TIPO II",'BASE LIQUIDACION REDEBAN 2025'!$C$3,IF(AH81="TIPO III",'BASE LIQUIDACION REDEBAN 2025'!$C$4,IF(AH81="TIPO IV",'BASE LIQUIDACION REDEBAN 2025'!$C$5,IF(AI81="AEREO",'BASE LIQUIDACION REDEBAN 2025'!$B$6,'BASE LIQUIDACION REDEBAN 2025'!$C$5)))))))</f>
        <v>144967.87232000002</v>
      </c>
      <c r="AN81" s="97">
        <f>IF(OR(S81="SOPORTE_TELEFÓNICO",S81="ENVÍO"),0,IF(AH81="TIPO I",'BASE LIQUIDACION REDEBAN 2025'!$B$10,IF(AH81="TIPO II",'BASE LIQUIDACION REDEBAN 2025'!$B$11,IF(AH81="TIPO III",'BASE LIQUIDACION REDEBAN 2025'!$B$12,'BASE LIQUIDACION REDEBAN 2025'!$B$13))))</f>
        <v>140395.6348884</v>
      </c>
      <c r="AO81" s="97">
        <f t="shared" si="1"/>
        <v>144967.87232000002</v>
      </c>
    </row>
    <row r="82" spans="1:41" s="85" customFormat="1" ht="13.15">
      <c r="A82" s="171" t="s">
        <v>68</v>
      </c>
      <c r="B82" s="96" t="str">
        <f>VLOOKUP(A82,'CENTRO DE COSTOS'!A:D,4,FALSE)</f>
        <v>WILLIAM ASDRUBAL ROZO ROZO</v>
      </c>
      <c r="C82" s="96" t="str">
        <f>VLOOKUP(A82,'CENTRO DE COSTOS'!A:D,2,FALSE)</f>
        <v>0004-0004</v>
      </c>
      <c r="D82" s="171">
        <v>11001</v>
      </c>
      <c r="E82" s="171">
        <v>5665457</v>
      </c>
      <c r="F82" s="93">
        <v>1889415</v>
      </c>
      <c r="G82" s="171">
        <v>21128301</v>
      </c>
      <c r="H82" s="171" t="s">
        <v>298</v>
      </c>
      <c r="I82" s="171" t="s">
        <v>68</v>
      </c>
      <c r="J82" s="171" t="s">
        <v>16936</v>
      </c>
      <c r="K82" s="10" t="s">
        <v>167</v>
      </c>
      <c r="L82" s="171">
        <v>5665457</v>
      </c>
      <c r="M82" s="171" t="s">
        <v>16937</v>
      </c>
      <c r="N82" s="172">
        <v>45815.362500000003</v>
      </c>
      <c r="O82" s="172">
        <v>45815.507638888892</v>
      </c>
      <c r="P82" s="171" t="s">
        <v>3171</v>
      </c>
      <c r="Q82" s="171" t="s">
        <v>3172</v>
      </c>
      <c r="R82" s="171" t="s">
        <v>15378</v>
      </c>
      <c r="S82" s="171" t="s">
        <v>177</v>
      </c>
      <c r="T82" s="72" t="s">
        <v>16938</v>
      </c>
      <c r="U82" s="171" t="s">
        <v>3190</v>
      </c>
      <c r="V82" s="171" t="s">
        <v>3197</v>
      </c>
      <c r="W82" s="171" t="s">
        <v>3192</v>
      </c>
      <c r="X82" s="171" t="s">
        <v>3215</v>
      </c>
      <c r="Y82" s="171">
        <v>0</v>
      </c>
      <c r="Z82" s="171" t="s">
        <v>3402</v>
      </c>
      <c r="AA82" s="171">
        <v>0</v>
      </c>
      <c r="AB82" s="171">
        <v>0</v>
      </c>
      <c r="AC82" s="171">
        <v>0</v>
      </c>
      <c r="AD82" s="171" t="s">
        <v>16939</v>
      </c>
      <c r="AE82" s="171" t="s">
        <v>16940</v>
      </c>
      <c r="AF82" s="171" t="s">
        <v>16941</v>
      </c>
      <c r="AG82" s="171">
        <v>0</v>
      </c>
      <c r="AH82" s="171" t="s">
        <v>25</v>
      </c>
      <c r="AI82" s="171" t="s">
        <v>189</v>
      </c>
      <c r="AJ82" s="171">
        <v>1</v>
      </c>
      <c r="AK82" s="171">
        <v>0</v>
      </c>
      <c r="AL82" s="171" t="s">
        <v>5754</v>
      </c>
      <c r="AM82" s="97">
        <f>IF(S82="SOPORTE_TELEFÓNICO",'BASE LIQUIDACION REDEBAN 2025'!$B$19,IF(S82="ENVÍO",'BASE LIQUIDACION REDEBAN 2025'!$C$2,IF(AH82="TIPO I",'BASE LIQUIDACION REDEBAN 2025'!$C$2,IF(AH82="TIPO II",'BASE LIQUIDACION REDEBAN 2025'!$C$3,IF(AH82="TIPO III",'BASE LIQUIDACION REDEBAN 2025'!$C$4,IF(AH82="TIPO IV",'BASE LIQUIDACION REDEBAN 2025'!$C$5,IF(AI82="AEREO",'BASE LIQUIDACION REDEBAN 2025'!$B$6,'BASE LIQUIDACION REDEBAN 2025'!$C$5)))))))</f>
        <v>65960.072302</v>
      </c>
      <c r="AN82" s="97">
        <f>IF(OR(S82="SOPORTE_TELEFÓNICO",S82="ENVÍO"),0,IF(AH82="TIPO I",'BASE LIQUIDACION REDEBAN 2025'!$B$10,IF(AH82="TIPO II",'BASE LIQUIDACION REDEBAN 2025'!$B$11,IF(AH82="TIPO III",'BASE LIQUIDACION REDEBAN 2025'!$B$12,'BASE LIQUIDACION REDEBAN 2025'!$B$13))))</f>
        <v>75096.394270399993</v>
      </c>
      <c r="AO82" s="97">
        <f t="shared" si="1"/>
        <v>65960.072302</v>
      </c>
    </row>
    <row r="83" spans="1:41" s="85" customFormat="1" ht="13.15">
      <c r="A83" s="171" t="s">
        <v>81</v>
      </c>
      <c r="B83" s="96" t="str">
        <f>VLOOKUP(A83,'CENTRO DE COSTOS'!A:D,4,FALSE)</f>
        <v>MIGUEL JULIÁN HERNÁNDEZ GUARÍN</v>
      </c>
      <c r="C83" s="96" t="str">
        <f>VLOOKUP(A83,'CENTRO DE COSTOS'!A:D,2,FALSE)</f>
        <v>0004-0008</v>
      </c>
      <c r="D83" s="171">
        <v>54001</v>
      </c>
      <c r="E83" s="171">
        <v>5665560</v>
      </c>
      <c r="F83" s="93">
        <v>1888795</v>
      </c>
      <c r="G83" s="171">
        <v>24456436</v>
      </c>
      <c r="H83" s="171" t="s">
        <v>408</v>
      </c>
      <c r="I83" s="171" t="s">
        <v>81</v>
      </c>
      <c r="J83" s="171" t="s">
        <v>16942</v>
      </c>
      <c r="K83" s="10" t="s">
        <v>167</v>
      </c>
      <c r="L83" s="171">
        <v>5665560</v>
      </c>
      <c r="M83" s="171" t="s">
        <v>16943</v>
      </c>
      <c r="N83" s="172">
        <v>45815.434027777781</v>
      </c>
      <c r="O83" s="172">
        <v>45815.512499999997</v>
      </c>
      <c r="P83" s="171" t="s">
        <v>3171</v>
      </c>
      <c r="Q83" s="171" t="s">
        <v>3172</v>
      </c>
      <c r="R83" s="171" t="s">
        <v>15378</v>
      </c>
      <c r="S83" s="171" t="s">
        <v>177</v>
      </c>
      <c r="T83" s="72" t="s">
        <v>16944</v>
      </c>
      <c r="U83" s="171" t="s">
        <v>3190</v>
      </c>
      <c r="V83" s="171" t="s">
        <v>3284</v>
      </c>
      <c r="W83" s="171" t="s">
        <v>3284</v>
      </c>
      <c r="X83" s="171" t="s">
        <v>3215</v>
      </c>
      <c r="Y83" s="171" t="s">
        <v>3267</v>
      </c>
      <c r="Z83" s="171">
        <v>0</v>
      </c>
      <c r="AA83" s="171">
        <v>0</v>
      </c>
      <c r="AB83" s="171">
        <v>0</v>
      </c>
      <c r="AC83" s="171">
        <v>0</v>
      </c>
      <c r="AD83" s="171" t="s">
        <v>16945</v>
      </c>
      <c r="AE83" s="171" t="s">
        <v>16946</v>
      </c>
      <c r="AF83" s="171" t="s">
        <v>16947</v>
      </c>
      <c r="AG83" s="171">
        <v>0</v>
      </c>
      <c r="AH83" s="171" t="s">
        <v>25</v>
      </c>
      <c r="AI83" s="171" t="s">
        <v>189</v>
      </c>
      <c r="AJ83" s="171">
        <v>1</v>
      </c>
      <c r="AK83" s="171">
        <v>0</v>
      </c>
      <c r="AL83" s="171" t="s">
        <v>412</v>
      </c>
      <c r="AM83" s="97">
        <f>IF(S83="SOPORTE_TELEFÓNICO",'BASE LIQUIDACION REDEBAN 2025'!$B$19,IF(S83="ENVÍO",'BASE LIQUIDACION REDEBAN 2025'!$C$2,IF(AH83="TIPO I",'BASE LIQUIDACION REDEBAN 2025'!$C$2,IF(AH83="TIPO II",'BASE LIQUIDACION REDEBAN 2025'!$C$3,IF(AH83="TIPO III",'BASE LIQUIDACION REDEBAN 2025'!$C$4,IF(AH83="TIPO IV",'BASE LIQUIDACION REDEBAN 2025'!$C$5,IF(AI83="AEREO",'BASE LIQUIDACION REDEBAN 2025'!$B$6,'BASE LIQUIDACION REDEBAN 2025'!$C$5)))))))</f>
        <v>65960.072302</v>
      </c>
      <c r="AN83" s="97">
        <f>IF(OR(S83="SOPORTE_TELEFÓNICO",S83="ENVÍO"),0,IF(AH83="TIPO I",'BASE LIQUIDACION REDEBAN 2025'!$B$10,IF(AH83="TIPO II",'BASE LIQUIDACION REDEBAN 2025'!$B$11,IF(AH83="TIPO III",'BASE LIQUIDACION REDEBAN 2025'!$B$12,'BASE LIQUIDACION REDEBAN 2025'!$B$13))))</f>
        <v>75096.394270399993</v>
      </c>
      <c r="AO83" s="97">
        <f t="shared" si="1"/>
        <v>65960.072302</v>
      </c>
    </row>
    <row r="84" spans="1:41" s="85" customFormat="1" ht="13.15">
      <c r="A84" s="171" t="s">
        <v>76</v>
      </c>
      <c r="B84" s="96" t="str">
        <f>VLOOKUP(A84,'CENTRO DE COSTOS'!A:D,4,FALSE)</f>
        <v>DIEGO FERNANDO HENAO CARDONA</v>
      </c>
      <c r="C84" s="96" t="str">
        <f>VLOOKUP(A84,'CENTRO DE COSTOS'!A:D,2,FALSE)</f>
        <v>0004-0003</v>
      </c>
      <c r="D84" s="171">
        <v>19142</v>
      </c>
      <c r="E84" s="171">
        <v>5665520</v>
      </c>
      <c r="F84" s="93">
        <v>1888810</v>
      </c>
      <c r="G84" s="171">
        <v>87943256</v>
      </c>
      <c r="H84" s="171" t="s">
        <v>200</v>
      </c>
      <c r="I84" s="171" t="s">
        <v>13616</v>
      </c>
      <c r="J84" s="171" t="s">
        <v>16948</v>
      </c>
      <c r="K84" s="10" t="s">
        <v>167</v>
      </c>
      <c r="L84" s="171">
        <v>5665520</v>
      </c>
      <c r="M84" s="171" t="s">
        <v>16949</v>
      </c>
      <c r="N84" s="172">
        <v>45815.415277777778</v>
      </c>
      <c r="O84" s="172">
        <v>45817.55</v>
      </c>
      <c r="P84" s="171" t="s">
        <v>3171</v>
      </c>
      <c r="Q84" s="171" t="s">
        <v>3172</v>
      </c>
      <c r="R84" s="171">
        <v>0</v>
      </c>
      <c r="S84" s="171" t="s">
        <v>3188</v>
      </c>
      <c r="T84" s="72" t="s">
        <v>16950</v>
      </c>
      <c r="U84" s="171" t="s">
        <v>16614</v>
      </c>
      <c r="V84" s="171" t="s">
        <v>3260</v>
      </c>
      <c r="W84" s="171" t="s">
        <v>16620</v>
      </c>
      <c r="X84" s="171" t="s">
        <v>3185</v>
      </c>
      <c r="Y84" s="171">
        <v>0</v>
      </c>
      <c r="Z84" s="171">
        <v>0</v>
      </c>
      <c r="AA84" s="171">
        <v>0</v>
      </c>
      <c r="AB84" s="171">
        <v>0</v>
      </c>
      <c r="AC84" s="171">
        <v>0</v>
      </c>
      <c r="AD84" s="171" t="s">
        <v>16951</v>
      </c>
      <c r="AE84" s="171">
        <v>0</v>
      </c>
      <c r="AF84" s="171">
        <v>0</v>
      </c>
      <c r="AG84" s="171">
        <v>0</v>
      </c>
      <c r="AH84" s="171" t="s">
        <v>28</v>
      </c>
      <c r="AI84" s="171" t="s">
        <v>189</v>
      </c>
      <c r="AJ84" s="171">
        <v>0</v>
      </c>
      <c r="AK84" s="171">
        <v>0</v>
      </c>
      <c r="AL84" s="171" t="s">
        <v>1025</v>
      </c>
      <c r="AM84" s="97">
        <f>IF(S84="SOPORTE_TELEFÓNICO",'BASE LIQUIDACION REDEBAN 2025'!$B$19,IF(S84="ENVÍO",'BASE LIQUIDACION REDEBAN 2025'!$C$2,IF(AH84="TIPO I",'BASE LIQUIDACION REDEBAN 2025'!$C$2,IF(AH84="TIPO II",'BASE LIQUIDACION REDEBAN 2025'!$C$3,IF(AH84="TIPO III",'BASE LIQUIDACION REDEBAN 2025'!$C$4,IF(AH84="TIPO IV",'BASE LIQUIDACION REDEBAN 2025'!$C$5,IF(AI84="AEREO",'BASE LIQUIDACION REDEBAN 2025'!$B$6,'BASE LIQUIDACION REDEBAN 2025'!$C$5)))))))</f>
        <v>41241.0800752</v>
      </c>
      <c r="AN84" s="97">
        <f>IF(OR(S84="SOPORTE_TELEFÓNICO",S84="ENVÍO"),0,IF(AH84="TIPO I",'BASE LIQUIDACION REDEBAN 2025'!$B$10,IF(AH84="TIPO II",'BASE LIQUIDACION REDEBAN 2025'!$B$11,IF(AH84="TIPO III",'BASE LIQUIDACION REDEBAN 2025'!$B$12,'BASE LIQUIDACION REDEBAN 2025'!$B$13))))</f>
        <v>0</v>
      </c>
      <c r="AO84" s="97">
        <f t="shared" si="1"/>
        <v>41241.0800752</v>
      </c>
    </row>
    <row r="85" spans="1:41" s="85" customFormat="1" ht="13.15">
      <c r="A85" s="171" t="s">
        <v>92</v>
      </c>
      <c r="B85" s="96" t="str">
        <f>VLOOKUP(A85,'CENTRO DE COSTOS'!A:D,4,FALSE)</f>
        <v>KEVIN ALEXIS CORZO BUSTOS</v>
      </c>
      <c r="C85" s="96" t="str">
        <f>VLOOKUP(A85,'CENTRO DE COSTOS'!A:D,2,FALSE)</f>
        <v>0004-0007</v>
      </c>
      <c r="D85" s="171">
        <v>73483</v>
      </c>
      <c r="E85" s="171">
        <v>5665965</v>
      </c>
      <c r="F85" s="93">
        <v>1889585</v>
      </c>
      <c r="G85" s="171">
        <v>25165671</v>
      </c>
      <c r="H85" s="171" t="s">
        <v>870</v>
      </c>
      <c r="I85" s="171" t="s">
        <v>15298</v>
      </c>
      <c r="J85" s="171" t="s">
        <v>16952</v>
      </c>
      <c r="K85" s="10" t="s">
        <v>167</v>
      </c>
      <c r="L85" s="171">
        <v>5665965</v>
      </c>
      <c r="M85" s="171" t="s">
        <v>16953</v>
      </c>
      <c r="N85" s="172">
        <v>45816.40902777778</v>
      </c>
      <c r="O85" s="172">
        <v>45817.55</v>
      </c>
      <c r="P85" s="171" t="s">
        <v>3171</v>
      </c>
      <c r="Q85" s="171" t="s">
        <v>3172</v>
      </c>
      <c r="R85" s="171" t="s">
        <v>15378</v>
      </c>
      <c r="S85" s="171" t="s">
        <v>177</v>
      </c>
      <c r="T85" s="72" t="s">
        <v>16954</v>
      </c>
      <c r="U85" s="171" t="s">
        <v>3190</v>
      </c>
      <c r="V85" s="171" t="s">
        <v>3284</v>
      </c>
      <c r="W85" s="171" t="s">
        <v>3284</v>
      </c>
      <c r="X85" s="171" t="s">
        <v>3215</v>
      </c>
      <c r="Y85" s="171" t="s">
        <v>3267</v>
      </c>
      <c r="Z85" s="171">
        <v>0</v>
      </c>
      <c r="AA85" s="171">
        <v>0</v>
      </c>
      <c r="AB85" s="171">
        <v>0</v>
      </c>
      <c r="AC85" s="171">
        <v>0</v>
      </c>
      <c r="AD85" s="171" t="s">
        <v>16955</v>
      </c>
      <c r="AE85" s="171" t="s">
        <v>16956</v>
      </c>
      <c r="AF85" s="171" t="s">
        <v>16957</v>
      </c>
      <c r="AG85" s="171">
        <v>9561</v>
      </c>
      <c r="AH85" s="171" t="s">
        <v>28</v>
      </c>
      <c r="AI85" s="171" t="s">
        <v>189</v>
      </c>
      <c r="AJ85" s="171">
        <v>1</v>
      </c>
      <c r="AK85" s="171">
        <v>0</v>
      </c>
      <c r="AL85" s="171" t="s">
        <v>726</v>
      </c>
      <c r="AM85" s="97">
        <f>IF(S85="SOPORTE_TELEFÓNICO",'BASE LIQUIDACION REDEBAN 2025'!$B$19,IF(S85="ENVÍO",'BASE LIQUIDACION REDEBAN 2025'!$C$2,IF(AH85="TIPO I",'BASE LIQUIDACION REDEBAN 2025'!$C$2,IF(AH85="TIPO II",'BASE LIQUIDACION REDEBAN 2025'!$C$3,IF(AH85="TIPO III",'BASE LIQUIDACION REDEBAN 2025'!$C$4,IF(AH85="TIPO IV",'BASE LIQUIDACION REDEBAN 2025'!$C$5,IF(AI85="AEREO",'BASE LIQUIDACION REDEBAN 2025'!$B$6,'BASE LIQUIDACION REDEBAN 2025'!$C$5)))))))</f>
        <v>144967.87232000002</v>
      </c>
      <c r="AN85" s="97">
        <f>IF(OR(S85="SOPORTE_TELEFÓNICO",S85="ENVÍO"),0,IF(AH85="TIPO I",'BASE LIQUIDACION REDEBAN 2025'!$B$10,IF(AH85="TIPO II",'BASE LIQUIDACION REDEBAN 2025'!$B$11,IF(AH85="TIPO III",'BASE LIQUIDACION REDEBAN 2025'!$B$12,'BASE LIQUIDACION REDEBAN 2025'!$B$13))))</f>
        <v>140395.6348884</v>
      </c>
      <c r="AO85" s="97">
        <f t="shared" si="1"/>
        <v>144967.87232000002</v>
      </c>
    </row>
    <row r="86" spans="1:41" s="85" customFormat="1" ht="13.15">
      <c r="A86" s="171" t="s">
        <v>90</v>
      </c>
      <c r="B86" s="96" t="str">
        <f>VLOOKUP(A86,'CENTRO DE COSTOS'!A:D,4,FALSE)</f>
        <v>JUAN SEBASTIÁN RÍOS CASTRILLÓN</v>
      </c>
      <c r="C86" s="96" t="str">
        <f>VLOOKUP(A86,'CENTRO DE COSTOS'!A:D,2,FALSE)</f>
        <v>0004-0005</v>
      </c>
      <c r="D86" s="171">
        <v>5001</v>
      </c>
      <c r="E86" s="171">
        <v>5667224</v>
      </c>
      <c r="F86" s="93">
        <v>1889306</v>
      </c>
      <c r="G86" s="171">
        <v>15811763</v>
      </c>
      <c r="H86" s="171" t="s">
        <v>290</v>
      </c>
      <c r="I86" s="171" t="s">
        <v>90</v>
      </c>
      <c r="J86" s="171" t="s">
        <v>16958</v>
      </c>
      <c r="K86" s="10" t="s">
        <v>167</v>
      </c>
      <c r="L86" s="171">
        <v>5667224</v>
      </c>
      <c r="M86" s="171" t="s">
        <v>16959</v>
      </c>
      <c r="N86" s="172">
        <v>45817.524305555555</v>
      </c>
      <c r="O86" s="172">
        <v>45817.613194444442</v>
      </c>
      <c r="P86" s="171" t="s">
        <v>3171</v>
      </c>
      <c r="Q86" s="171" t="s">
        <v>3172</v>
      </c>
      <c r="R86" s="171" t="s">
        <v>15378</v>
      </c>
      <c r="S86" s="171" t="s">
        <v>177</v>
      </c>
      <c r="T86" s="72" t="s">
        <v>16960</v>
      </c>
      <c r="U86" s="171" t="s">
        <v>16614</v>
      </c>
      <c r="V86" s="171" t="s">
        <v>3260</v>
      </c>
      <c r="W86" s="171" t="s">
        <v>16620</v>
      </c>
      <c r="X86" s="171" t="s">
        <v>3185</v>
      </c>
      <c r="Y86" s="171">
        <v>0</v>
      </c>
      <c r="Z86" s="171">
        <v>0</v>
      </c>
      <c r="AA86" s="171">
        <v>0</v>
      </c>
      <c r="AB86" s="171">
        <v>0</v>
      </c>
      <c r="AC86" s="171">
        <v>0</v>
      </c>
      <c r="AD86" s="171" t="s">
        <v>16961</v>
      </c>
      <c r="AE86" s="171">
        <v>0</v>
      </c>
      <c r="AF86" s="171">
        <v>0</v>
      </c>
      <c r="AG86" s="171">
        <v>0</v>
      </c>
      <c r="AH86" s="171" t="s">
        <v>25</v>
      </c>
      <c r="AI86" s="171" t="s">
        <v>189</v>
      </c>
      <c r="AJ86" s="171">
        <v>1</v>
      </c>
      <c r="AK86" s="171">
        <v>0</v>
      </c>
      <c r="AL86" s="171" t="s">
        <v>467</v>
      </c>
      <c r="AM86" s="97">
        <f>IF(S86="SOPORTE_TELEFÓNICO",'BASE LIQUIDACION REDEBAN 2025'!$B$19,IF(S86="ENVÍO",'BASE LIQUIDACION REDEBAN 2025'!$C$2,IF(AH86="TIPO I",'BASE LIQUIDACION REDEBAN 2025'!$C$2,IF(AH86="TIPO II",'BASE LIQUIDACION REDEBAN 2025'!$C$3,IF(AH86="TIPO III",'BASE LIQUIDACION REDEBAN 2025'!$C$4,IF(AH86="TIPO IV",'BASE LIQUIDACION REDEBAN 2025'!$C$5,IF(AI86="AEREO",'BASE LIQUIDACION REDEBAN 2025'!$B$6,'BASE LIQUIDACION REDEBAN 2025'!$C$5)))))))</f>
        <v>65960.072302</v>
      </c>
      <c r="AN86" s="97">
        <f>IF(OR(S86="SOPORTE_TELEFÓNICO",S86="ENVÍO"),0,IF(AH86="TIPO I",'BASE LIQUIDACION REDEBAN 2025'!$B$10,IF(AH86="TIPO II",'BASE LIQUIDACION REDEBAN 2025'!$B$11,IF(AH86="TIPO III",'BASE LIQUIDACION REDEBAN 2025'!$B$12,'BASE LIQUIDACION REDEBAN 2025'!$B$13))))</f>
        <v>75096.394270399993</v>
      </c>
      <c r="AO86" s="97">
        <f t="shared" si="1"/>
        <v>65960.072302</v>
      </c>
    </row>
    <row r="87" spans="1:41" s="85" customFormat="1" ht="13.15">
      <c r="A87" s="171" t="s">
        <v>100</v>
      </c>
      <c r="B87" s="96" t="str">
        <f>VLOOKUP(A87,'CENTRO DE COSTOS'!A:D,4,FALSE)</f>
        <v>KEVIN ALEXIS CORZO BUSTOS</v>
      </c>
      <c r="C87" s="96" t="str">
        <f>VLOOKUP(A87,'CENTRO DE COSTOS'!A:D,2,FALSE)</f>
        <v>0004-0007</v>
      </c>
      <c r="D87" s="171">
        <v>50568</v>
      </c>
      <c r="E87" s="171">
        <v>5665043</v>
      </c>
      <c r="F87" s="93">
        <v>1889842</v>
      </c>
      <c r="G87" s="171">
        <v>20464707</v>
      </c>
      <c r="H87" s="171" t="s">
        <v>192</v>
      </c>
      <c r="I87" s="171" t="s">
        <v>4215</v>
      </c>
      <c r="J87" s="171" t="s">
        <v>16962</v>
      </c>
      <c r="K87" s="10" t="s">
        <v>167</v>
      </c>
      <c r="L87" s="171">
        <v>5665043</v>
      </c>
      <c r="M87" s="171" t="s">
        <v>16963</v>
      </c>
      <c r="N87" s="172">
        <v>45814.630555555559</v>
      </c>
      <c r="O87" s="172">
        <v>45817.627083333333</v>
      </c>
      <c r="P87" s="171" t="s">
        <v>3171</v>
      </c>
      <c r="Q87" s="171" t="s">
        <v>3172</v>
      </c>
      <c r="R87" s="171" t="s">
        <v>15378</v>
      </c>
      <c r="S87" s="171" t="s">
        <v>177</v>
      </c>
      <c r="T87" s="72" t="s">
        <v>16964</v>
      </c>
      <c r="U87" s="171" t="s">
        <v>3190</v>
      </c>
      <c r="V87" s="171" t="s">
        <v>3213</v>
      </c>
      <c r="W87" s="171" t="s">
        <v>3214</v>
      </c>
      <c r="X87" s="171" t="s">
        <v>3215</v>
      </c>
      <c r="Y87" s="171" t="s">
        <v>3315</v>
      </c>
      <c r="Z87" s="171">
        <v>0</v>
      </c>
      <c r="AA87" s="171">
        <v>0</v>
      </c>
      <c r="AB87" s="171">
        <v>0</v>
      </c>
      <c r="AC87" s="171">
        <v>0</v>
      </c>
      <c r="AD87" s="171" t="s">
        <v>16965</v>
      </c>
      <c r="AE87" s="171" t="s">
        <v>16966</v>
      </c>
      <c r="AF87" s="171" t="s">
        <v>16967</v>
      </c>
      <c r="AG87" s="171">
        <v>1971</v>
      </c>
      <c r="AH87" s="171" t="s">
        <v>30</v>
      </c>
      <c r="AI87" s="171" t="s">
        <v>189</v>
      </c>
      <c r="AJ87" s="171">
        <v>1</v>
      </c>
      <c r="AK87" s="171">
        <v>0</v>
      </c>
      <c r="AL87" s="171" t="s">
        <v>196</v>
      </c>
      <c r="AM87" s="97">
        <f>IF(S87="SOPORTE_TELEFÓNICO",'BASE LIQUIDACION REDEBAN 2025'!$B$19,IF(S87="ENVÍO",'BASE LIQUIDACION REDEBAN 2025'!$C$2,IF(AH87="TIPO I",'BASE LIQUIDACION REDEBAN 2025'!$C$2,IF(AH87="TIPO II",'BASE LIQUIDACION REDEBAN 2025'!$C$3,IF(AH87="TIPO III",'BASE LIQUIDACION REDEBAN 2025'!$C$4,IF(AH87="TIPO IV",'BASE LIQUIDACION REDEBAN 2025'!$C$5,IF(AI87="AEREO",'BASE LIQUIDACION REDEBAN 2025'!$B$6,'BASE LIQUIDACION REDEBAN 2025'!$C$5)))))))</f>
        <v>275728.78077800001</v>
      </c>
      <c r="AN87" s="97">
        <f>IF(OR(S87="SOPORTE_TELEFÓNICO",S87="ENVÍO"),0,IF(AH87="TIPO I",'BASE LIQUIDACION REDEBAN 2025'!$B$10,IF(AH87="TIPO II",'BASE LIQUIDACION REDEBAN 2025'!$B$11,IF(AH87="TIPO III",'BASE LIQUIDACION REDEBAN 2025'!$B$12,'BASE LIQUIDACION REDEBAN 2025'!$B$13))))</f>
        <v>196536.5258152</v>
      </c>
      <c r="AO87" s="97">
        <f t="shared" si="1"/>
        <v>275728.78077800001</v>
      </c>
    </row>
    <row r="88" spans="1:41" s="85" customFormat="1" ht="13.15">
      <c r="A88" s="171" t="s">
        <v>94</v>
      </c>
      <c r="B88" s="96" t="str">
        <f>VLOOKUP(A88,'CENTRO DE COSTOS'!A:D,4,FALSE)</f>
        <v>DIEGO FERNANDO HENAO CARDONA</v>
      </c>
      <c r="C88" s="96" t="str">
        <f>VLOOKUP(A88,'CENTRO DE COSTOS'!A:D,2,FALSE)</f>
        <v>0004-0002</v>
      </c>
      <c r="D88" s="171">
        <v>76147</v>
      </c>
      <c r="E88" s="171">
        <v>5666881</v>
      </c>
      <c r="F88" s="93">
        <v>1889401</v>
      </c>
      <c r="G88" s="171">
        <v>48712038</v>
      </c>
      <c r="H88" s="171" t="s">
        <v>230</v>
      </c>
      <c r="I88" s="171" t="s">
        <v>991</v>
      </c>
      <c r="J88" s="171" t="s">
        <v>16968</v>
      </c>
      <c r="K88" s="10" t="s">
        <v>167</v>
      </c>
      <c r="L88" s="171">
        <v>5666881</v>
      </c>
      <c r="M88" s="171" t="s">
        <v>16969</v>
      </c>
      <c r="N88" s="172">
        <v>45817.449305555558</v>
      </c>
      <c r="O88" s="172">
        <v>45817.681944444441</v>
      </c>
      <c r="P88" s="171" t="s">
        <v>3171</v>
      </c>
      <c r="Q88" s="171" t="s">
        <v>3172</v>
      </c>
      <c r="R88" s="171" t="s">
        <v>15378</v>
      </c>
      <c r="S88" s="171" t="s">
        <v>3188</v>
      </c>
      <c r="T88" s="72" t="s">
        <v>16970</v>
      </c>
      <c r="U88" s="171" t="s">
        <v>16585</v>
      </c>
      <c r="V88" s="171" t="s">
        <v>3176</v>
      </c>
      <c r="W88" s="171" t="s">
        <v>16586</v>
      </c>
      <c r="X88" s="171" t="s">
        <v>3185</v>
      </c>
      <c r="Y88" s="171">
        <v>0</v>
      </c>
      <c r="Z88" s="171">
        <v>0</v>
      </c>
      <c r="AA88" s="171">
        <v>0</v>
      </c>
      <c r="AB88" s="171">
        <v>0</v>
      </c>
      <c r="AC88" s="171">
        <v>0</v>
      </c>
      <c r="AD88" s="171">
        <v>0</v>
      </c>
      <c r="AE88" s="171">
        <v>0</v>
      </c>
      <c r="AF88" s="171">
        <v>0</v>
      </c>
      <c r="AG88" s="171">
        <v>0</v>
      </c>
      <c r="AH88" s="171" t="s">
        <v>25</v>
      </c>
      <c r="AI88" s="171" t="s">
        <v>189</v>
      </c>
      <c r="AJ88" s="171">
        <v>0</v>
      </c>
      <c r="AK88" s="171">
        <v>0</v>
      </c>
      <c r="AL88" s="171" t="s">
        <v>16651</v>
      </c>
      <c r="AM88" s="97">
        <f>IF(S88="SOPORTE_TELEFÓNICO",'BASE LIQUIDACION REDEBAN 2025'!$B$19,IF(S88="ENVÍO",'BASE LIQUIDACION REDEBAN 2025'!$C$2,IF(AH88="TIPO I",'BASE LIQUIDACION REDEBAN 2025'!$C$2,IF(AH88="TIPO II",'BASE LIQUIDACION REDEBAN 2025'!$C$3,IF(AH88="TIPO III",'BASE LIQUIDACION REDEBAN 2025'!$C$4,IF(AH88="TIPO IV",'BASE LIQUIDACION REDEBAN 2025'!$C$5,IF(AI88="AEREO",'BASE LIQUIDACION REDEBAN 2025'!$B$6,'BASE LIQUIDACION REDEBAN 2025'!$C$5)))))))</f>
        <v>41241.0800752</v>
      </c>
      <c r="AN88" s="97">
        <f>IF(OR(S88="SOPORTE_TELEFÓNICO",S88="ENVÍO"),0,IF(AH88="TIPO I",'BASE LIQUIDACION REDEBAN 2025'!$B$10,IF(AH88="TIPO II",'BASE LIQUIDACION REDEBAN 2025'!$B$11,IF(AH88="TIPO III",'BASE LIQUIDACION REDEBAN 2025'!$B$12,'BASE LIQUIDACION REDEBAN 2025'!$B$13))))</f>
        <v>0</v>
      </c>
      <c r="AO88" s="97">
        <f t="shared" si="1"/>
        <v>41241.0800752</v>
      </c>
    </row>
    <row r="89" spans="1:41" s="85" customFormat="1" ht="13.15">
      <c r="A89" s="171" t="s">
        <v>68</v>
      </c>
      <c r="B89" s="96" t="str">
        <f>VLOOKUP(A89,'CENTRO DE COSTOS'!A:D,4,FALSE)</f>
        <v>WILLIAM ASDRUBAL ROZO ROZO</v>
      </c>
      <c r="C89" s="96" t="str">
        <f>VLOOKUP(A89,'CENTRO DE COSTOS'!A:D,2,FALSE)</f>
        <v>0004-0004</v>
      </c>
      <c r="D89" s="171">
        <v>25290</v>
      </c>
      <c r="E89" s="171">
        <v>5664460</v>
      </c>
      <c r="F89" s="93">
        <v>1889733</v>
      </c>
      <c r="G89" s="171">
        <v>47363148</v>
      </c>
      <c r="H89" s="171" t="s">
        <v>298</v>
      </c>
      <c r="I89" s="171" t="s">
        <v>394</v>
      </c>
      <c r="J89" s="171" t="s">
        <v>16971</v>
      </c>
      <c r="K89" s="10" t="s">
        <v>167</v>
      </c>
      <c r="L89" s="171">
        <v>5664460</v>
      </c>
      <c r="M89" s="171" t="s">
        <v>16972</v>
      </c>
      <c r="N89" s="172">
        <v>45814.484027777777</v>
      </c>
      <c r="O89" s="172">
        <v>45817.69027777778</v>
      </c>
      <c r="P89" s="171" t="s">
        <v>3171</v>
      </c>
      <c r="Q89" s="171" t="s">
        <v>3172</v>
      </c>
      <c r="R89" s="171" t="s">
        <v>15378</v>
      </c>
      <c r="S89" s="171" t="s">
        <v>177</v>
      </c>
      <c r="T89" s="72" t="s">
        <v>16973</v>
      </c>
      <c r="U89" s="171" t="s">
        <v>3190</v>
      </c>
      <c r="V89" s="171" t="s">
        <v>3438</v>
      </c>
      <c r="W89" s="171" t="s">
        <v>4191</v>
      </c>
      <c r="X89" s="171" t="s">
        <v>3215</v>
      </c>
      <c r="Y89" s="171" t="s">
        <v>4384</v>
      </c>
      <c r="Z89" s="171">
        <v>0</v>
      </c>
      <c r="AA89" s="171">
        <v>0</v>
      </c>
      <c r="AB89" s="171">
        <v>0</v>
      </c>
      <c r="AC89" s="171">
        <v>0</v>
      </c>
      <c r="AD89" s="171" t="s">
        <v>16974</v>
      </c>
      <c r="AE89" s="171" t="s">
        <v>16975</v>
      </c>
      <c r="AF89" s="171" t="s">
        <v>16976</v>
      </c>
      <c r="AG89" s="171">
        <v>0</v>
      </c>
      <c r="AH89" s="171" t="s">
        <v>28</v>
      </c>
      <c r="AI89" s="171" t="s">
        <v>189</v>
      </c>
      <c r="AJ89" s="171">
        <v>1</v>
      </c>
      <c r="AK89" s="171">
        <v>0</v>
      </c>
      <c r="AL89" s="171" t="s">
        <v>778</v>
      </c>
      <c r="AM89" s="97">
        <f>IF(S89="SOPORTE_TELEFÓNICO",'BASE LIQUIDACION REDEBAN 2025'!$B$19,IF(S89="ENVÍO",'BASE LIQUIDACION REDEBAN 2025'!$C$2,IF(AH89="TIPO I",'BASE LIQUIDACION REDEBAN 2025'!$C$2,IF(AH89="TIPO II",'BASE LIQUIDACION REDEBAN 2025'!$C$3,IF(AH89="TIPO III",'BASE LIQUIDACION REDEBAN 2025'!$C$4,IF(AH89="TIPO IV",'BASE LIQUIDACION REDEBAN 2025'!$C$5,IF(AI89="AEREO",'BASE LIQUIDACION REDEBAN 2025'!$B$6,'BASE LIQUIDACION REDEBAN 2025'!$C$5)))))))</f>
        <v>144967.87232000002</v>
      </c>
      <c r="AN89" s="97">
        <f>IF(OR(S89="SOPORTE_TELEFÓNICO",S89="ENVÍO"),0,IF(AH89="TIPO I",'BASE LIQUIDACION REDEBAN 2025'!$B$10,IF(AH89="TIPO II",'BASE LIQUIDACION REDEBAN 2025'!$B$11,IF(AH89="TIPO III",'BASE LIQUIDACION REDEBAN 2025'!$B$12,'BASE LIQUIDACION REDEBAN 2025'!$B$13))))</f>
        <v>140395.6348884</v>
      </c>
      <c r="AO89" s="97">
        <f t="shared" si="1"/>
        <v>144967.87232000002</v>
      </c>
    </row>
    <row r="90" spans="1:41" s="85" customFormat="1" ht="13.15">
      <c r="A90" s="171" t="s">
        <v>68</v>
      </c>
      <c r="B90" s="96" t="str">
        <f>VLOOKUP(A90,'CENTRO DE COSTOS'!A:D,4,FALSE)</f>
        <v>WILLIAM ASDRUBAL ROZO ROZO</v>
      </c>
      <c r="C90" s="96" t="str">
        <f>VLOOKUP(A90,'CENTRO DE COSTOS'!A:D,2,FALSE)</f>
        <v>0004-0004</v>
      </c>
      <c r="D90" s="171">
        <v>11001</v>
      </c>
      <c r="E90" s="171">
        <v>5666847</v>
      </c>
      <c r="F90" s="93">
        <v>1889423</v>
      </c>
      <c r="G90" s="171">
        <v>11269735</v>
      </c>
      <c r="H90" s="171" t="s">
        <v>298</v>
      </c>
      <c r="I90" s="171" t="s">
        <v>68</v>
      </c>
      <c r="J90" s="171" t="s">
        <v>16977</v>
      </c>
      <c r="K90" s="10" t="s">
        <v>167</v>
      </c>
      <c r="L90" s="171">
        <v>5666847</v>
      </c>
      <c r="M90" s="171" t="s">
        <v>16978</v>
      </c>
      <c r="N90" s="172">
        <v>45817.443749999999</v>
      </c>
      <c r="O90" s="172">
        <v>45817.717361111114</v>
      </c>
      <c r="P90" s="171" t="s">
        <v>3171</v>
      </c>
      <c r="Q90" s="171" t="s">
        <v>3172</v>
      </c>
      <c r="R90" s="171" t="s">
        <v>15395</v>
      </c>
      <c r="S90" s="171" t="s">
        <v>177</v>
      </c>
      <c r="T90" s="72" t="s">
        <v>16979</v>
      </c>
      <c r="U90" s="171" t="s">
        <v>3190</v>
      </c>
      <c r="V90" s="171" t="s">
        <v>3438</v>
      </c>
      <c r="W90" s="171" t="s">
        <v>4191</v>
      </c>
      <c r="X90" s="171" t="s">
        <v>3185</v>
      </c>
      <c r="Y90" s="171">
        <v>0</v>
      </c>
      <c r="Z90" s="171">
        <v>0</v>
      </c>
      <c r="AA90" s="171">
        <v>0</v>
      </c>
      <c r="AB90" s="171">
        <v>0</v>
      </c>
      <c r="AC90" s="171">
        <v>0</v>
      </c>
      <c r="AD90" s="171" t="s">
        <v>16980</v>
      </c>
      <c r="AE90" s="171">
        <v>0</v>
      </c>
      <c r="AF90" s="171">
        <v>0</v>
      </c>
      <c r="AG90" s="171">
        <v>0</v>
      </c>
      <c r="AH90" s="171" t="s">
        <v>25</v>
      </c>
      <c r="AI90" s="171" t="s">
        <v>189</v>
      </c>
      <c r="AJ90" s="171">
        <v>1</v>
      </c>
      <c r="AK90" s="171">
        <v>0</v>
      </c>
      <c r="AL90" s="171" t="s">
        <v>3413</v>
      </c>
      <c r="AM90" s="97">
        <f>IF(S90="SOPORTE_TELEFÓNICO",'BASE LIQUIDACION REDEBAN 2025'!$B$19,IF(S90="ENVÍO",'BASE LIQUIDACION REDEBAN 2025'!$C$2,IF(AH90="TIPO I",'BASE LIQUIDACION REDEBAN 2025'!$C$2,IF(AH90="TIPO II",'BASE LIQUIDACION REDEBAN 2025'!$C$3,IF(AH90="TIPO III",'BASE LIQUIDACION REDEBAN 2025'!$C$4,IF(AH90="TIPO IV",'BASE LIQUIDACION REDEBAN 2025'!$C$5,IF(AI90="AEREO",'BASE LIQUIDACION REDEBAN 2025'!$B$6,'BASE LIQUIDACION REDEBAN 2025'!$C$5)))))))</f>
        <v>65960.072302</v>
      </c>
      <c r="AN90" s="97">
        <f>IF(OR(S90="SOPORTE_TELEFÓNICO",S90="ENVÍO"),0,IF(AH90="TIPO I",'BASE LIQUIDACION REDEBAN 2025'!$B$10,IF(AH90="TIPO II",'BASE LIQUIDACION REDEBAN 2025'!$B$11,IF(AH90="TIPO III",'BASE LIQUIDACION REDEBAN 2025'!$B$12,'BASE LIQUIDACION REDEBAN 2025'!$B$13))))</f>
        <v>75096.394270399993</v>
      </c>
      <c r="AO90" s="97">
        <f t="shared" si="1"/>
        <v>65960.072302</v>
      </c>
    </row>
    <row r="91" spans="1:41" s="85" customFormat="1" ht="13.15">
      <c r="A91" s="171" t="s">
        <v>90</v>
      </c>
      <c r="B91" s="96" t="str">
        <f>VLOOKUP(A91,'CENTRO DE COSTOS'!A:D,4,FALSE)</f>
        <v>JUAN SEBASTIÁN RÍOS CASTRILLÓN</v>
      </c>
      <c r="C91" s="96" t="str">
        <f>VLOOKUP(A91,'CENTRO DE COSTOS'!A:D,2,FALSE)</f>
        <v>0004-0005</v>
      </c>
      <c r="D91" s="171">
        <v>5380</v>
      </c>
      <c r="E91" s="171">
        <v>5667169</v>
      </c>
      <c r="F91" s="93">
        <v>1889305</v>
      </c>
      <c r="G91" s="171">
        <v>22804082</v>
      </c>
      <c r="H91" s="171" t="s">
        <v>290</v>
      </c>
      <c r="I91" s="171" t="s">
        <v>822</v>
      </c>
      <c r="J91" s="171" t="s">
        <v>15565</v>
      </c>
      <c r="K91" s="10" t="s">
        <v>167</v>
      </c>
      <c r="L91" s="171">
        <v>5667169</v>
      </c>
      <c r="M91" s="171" t="s">
        <v>16981</v>
      </c>
      <c r="N91" s="172">
        <v>45817.507638888892</v>
      </c>
      <c r="O91" s="172">
        <v>45817.718055555553</v>
      </c>
      <c r="P91" s="171" t="s">
        <v>3171</v>
      </c>
      <c r="Q91" s="171" t="s">
        <v>3172</v>
      </c>
      <c r="R91" s="171" t="s">
        <v>15378</v>
      </c>
      <c r="S91" s="171" t="s">
        <v>177</v>
      </c>
      <c r="T91" s="72" t="s">
        <v>16982</v>
      </c>
      <c r="U91" s="171" t="s">
        <v>3175</v>
      </c>
      <c r="V91" s="171" t="s">
        <v>3964</v>
      </c>
      <c r="W91" s="171" t="s">
        <v>4185</v>
      </c>
      <c r="X91" s="171" t="s">
        <v>3185</v>
      </c>
      <c r="Y91" s="171">
        <v>0</v>
      </c>
      <c r="Z91" s="171">
        <v>0</v>
      </c>
      <c r="AA91" s="171">
        <v>0</v>
      </c>
      <c r="AB91" s="171">
        <v>0</v>
      </c>
      <c r="AC91" s="171">
        <v>0</v>
      </c>
      <c r="AD91" s="171" t="s">
        <v>15567</v>
      </c>
      <c r="AE91" s="171">
        <v>0</v>
      </c>
      <c r="AF91" s="171">
        <v>0</v>
      </c>
      <c r="AG91" s="171">
        <v>0</v>
      </c>
      <c r="AH91" s="171" t="s">
        <v>25</v>
      </c>
      <c r="AI91" s="171" t="s">
        <v>189</v>
      </c>
      <c r="AJ91" s="171">
        <v>1</v>
      </c>
      <c r="AK91" s="171">
        <v>0</v>
      </c>
      <c r="AL91" s="171" t="s">
        <v>3341</v>
      </c>
      <c r="AM91" s="97">
        <f>IF(S91="SOPORTE_TELEFÓNICO",'BASE LIQUIDACION REDEBAN 2025'!$B$19,IF(S91="ENVÍO",'BASE LIQUIDACION REDEBAN 2025'!$C$2,IF(AH91="TIPO I",'BASE LIQUIDACION REDEBAN 2025'!$C$2,IF(AH91="TIPO II",'BASE LIQUIDACION REDEBAN 2025'!$C$3,IF(AH91="TIPO III",'BASE LIQUIDACION REDEBAN 2025'!$C$4,IF(AH91="TIPO IV",'BASE LIQUIDACION REDEBAN 2025'!$C$5,IF(AI91="AEREO",'BASE LIQUIDACION REDEBAN 2025'!$B$6,'BASE LIQUIDACION REDEBAN 2025'!$C$5)))))))</f>
        <v>65960.072302</v>
      </c>
      <c r="AN91" s="97">
        <f>IF(OR(S91="SOPORTE_TELEFÓNICO",S91="ENVÍO"),0,IF(AH91="TIPO I",'BASE LIQUIDACION REDEBAN 2025'!$B$10,IF(AH91="TIPO II",'BASE LIQUIDACION REDEBAN 2025'!$B$11,IF(AH91="TIPO III",'BASE LIQUIDACION REDEBAN 2025'!$B$12,'BASE LIQUIDACION REDEBAN 2025'!$B$13))))</f>
        <v>75096.394270399993</v>
      </c>
      <c r="AO91" s="97">
        <f t="shared" si="1"/>
        <v>65960.072302</v>
      </c>
    </row>
    <row r="92" spans="1:41" s="85" customFormat="1" ht="13.15">
      <c r="A92" s="171" t="s">
        <v>92</v>
      </c>
      <c r="B92" s="96" t="str">
        <f>VLOOKUP(A92,'CENTRO DE COSTOS'!A:D,4,FALSE)</f>
        <v>KEVIN ALEXIS CORZO BUSTOS</v>
      </c>
      <c r="C92" s="96" t="str">
        <f>VLOOKUP(A92,'CENTRO DE COSTOS'!A:D,2,FALSE)</f>
        <v>0004-0007</v>
      </c>
      <c r="D92" s="171">
        <v>41001</v>
      </c>
      <c r="E92" s="171">
        <v>5667713</v>
      </c>
      <c r="F92" s="93">
        <v>1888797</v>
      </c>
      <c r="G92" s="171">
        <v>14162051</v>
      </c>
      <c r="H92" s="171" t="s">
        <v>256</v>
      </c>
      <c r="I92" s="171" t="s">
        <v>92</v>
      </c>
      <c r="J92" s="171" t="s">
        <v>16983</v>
      </c>
      <c r="K92" s="10" t="s">
        <v>167</v>
      </c>
      <c r="L92" s="171">
        <v>5667713</v>
      </c>
      <c r="M92" s="171" t="s">
        <v>16984</v>
      </c>
      <c r="N92" s="172">
        <v>45817.649305555555</v>
      </c>
      <c r="O92" s="172">
        <v>45818.539583333331</v>
      </c>
      <c r="P92" s="171" t="s">
        <v>3171</v>
      </c>
      <c r="Q92" s="171" t="s">
        <v>3172</v>
      </c>
      <c r="R92" s="171" t="s">
        <v>15378</v>
      </c>
      <c r="S92" s="171" t="s">
        <v>177</v>
      </c>
      <c r="T92" s="72" t="s">
        <v>16985</v>
      </c>
      <c r="U92" s="171" t="s">
        <v>3190</v>
      </c>
      <c r="V92" s="171" t="s">
        <v>3284</v>
      </c>
      <c r="W92" s="171" t="s">
        <v>3284</v>
      </c>
      <c r="X92" s="171" t="s">
        <v>3215</v>
      </c>
      <c r="Y92" s="171" t="s">
        <v>3267</v>
      </c>
      <c r="Z92" s="171">
        <v>0</v>
      </c>
      <c r="AA92" s="171">
        <v>0</v>
      </c>
      <c r="AB92" s="171">
        <v>0</v>
      </c>
      <c r="AC92" s="171">
        <v>0</v>
      </c>
      <c r="AD92" s="171" t="s">
        <v>16986</v>
      </c>
      <c r="AE92" s="171" t="s">
        <v>16987</v>
      </c>
      <c r="AF92" s="171" t="s">
        <v>16988</v>
      </c>
      <c r="AG92" s="171">
        <v>3580</v>
      </c>
      <c r="AH92" s="171" t="s">
        <v>25</v>
      </c>
      <c r="AI92" s="171" t="s">
        <v>189</v>
      </c>
      <c r="AJ92" s="171">
        <v>1</v>
      </c>
      <c r="AK92" s="171">
        <v>0</v>
      </c>
      <c r="AL92" s="171" t="s">
        <v>726</v>
      </c>
      <c r="AM92" s="97">
        <f>IF(S92="SOPORTE_TELEFÓNICO",'BASE LIQUIDACION REDEBAN 2025'!$B$19,IF(S92="ENVÍO",'BASE LIQUIDACION REDEBAN 2025'!$C$2,IF(AH92="TIPO I",'BASE LIQUIDACION REDEBAN 2025'!$C$2,IF(AH92="TIPO II",'BASE LIQUIDACION REDEBAN 2025'!$C$3,IF(AH92="TIPO III",'BASE LIQUIDACION REDEBAN 2025'!$C$4,IF(AH92="TIPO IV",'BASE LIQUIDACION REDEBAN 2025'!$C$5,IF(AI92="AEREO",'BASE LIQUIDACION REDEBAN 2025'!$B$6,'BASE LIQUIDACION REDEBAN 2025'!$C$5)))))))</f>
        <v>65960.072302</v>
      </c>
      <c r="AN92" s="97">
        <f>IF(OR(S92="SOPORTE_TELEFÓNICO",S92="ENVÍO"),0,IF(AH92="TIPO I",'BASE LIQUIDACION REDEBAN 2025'!$B$10,IF(AH92="TIPO II",'BASE LIQUIDACION REDEBAN 2025'!$B$11,IF(AH92="TIPO III",'BASE LIQUIDACION REDEBAN 2025'!$B$12,'BASE LIQUIDACION REDEBAN 2025'!$B$13))))</f>
        <v>75096.394270399993</v>
      </c>
      <c r="AO92" s="97">
        <f t="shared" si="1"/>
        <v>65960.072302</v>
      </c>
    </row>
    <row r="93" spans="1:41" s="85" customFormat="1" ht="13.15">
      <c r="A93" s="171" t="s">
        <v>92</v>
      </c>
      <c r="B93" s="96" t="str">
        <f>VLOOKUP(A93,'CENTRO DE COSTOS'!A:D,4,FALSE)</f>
        <v>KEVIN ALEXIS CORZO BUSTOS</v>
      </c>
      <c r="C93" s="96" t="str">
        <f>VLOOKUP(A93,'CENTRO DE COSTOS'!A:D,2,FALSE)</f>
        <v>0004-0007</v>
      </c>
      <c r="D93" s="171">
        <v>41001</v>
      </c>
      <c r="E93" s="171">
        <v>5667714</v>
      </c>
      <c r="F93" s="93">
        <v>1890254</v>
      </c>
      <c r="G93" s="171">
        <v>14531867</v>
      </c>
      <c r="H93" s="171" t="s">
        <v>256</v>
      </c>
      <c r="I93" s="171" t="s">
        <v>92</v>
      </c>
      <c r="J93" s="171" t="s">
        <v>16983</v>
      </c>
      <c r="K93" s="10" t="s">
        <v>167</v>
      </c>
      <c r="L93" s="171">
        <v>5667714</v>
      </c>
      <c r="M93" s="171" t="s">
        <v>16989</v>
      </c>
      <c r="N93" s="172">
        <v>45817.649305555555</v>
      </c>
      <c r="O93" s="172">
        <v>45818.540277777778</v>
      </c>
      <c r="P93" s="171" t="s">
        <v>3171</v>
      </c>
      <c r="Q93" s="171" t="s">
        <v>3172</v>
      </c>
      <c r="R93" s="171" t="s">
        <v>15378</v>
      </c>
      <c r="S93" s="171" t="s">
        <v>177</v>
      </c>
      <c r="T93" s="72" t="s">
        <v>16990</v>
      </c>
      <c r="U93" s="171" t="s">
        <v>3175</v>
      </c>
      <c r="V93" s="171" t="s">
        <v>3964</v>
      </c>
      <c r="W93" s="171" t="s">
        <v>4185</v>
      </c>
      <c r="X93" s="171" t="s">
        <v>3185</v>
      </c>
      <c r="Y93" s="171">
        <v>0</v>
      </c>
      <c r="Z93" s="171">
        <v>0</v>
      </c>
      <c r="AA93" s="171">
        <v>0</v>
      </c>
      <c r="AB93" s="171">
        <v>0</v>
      </c>
      <c r="AC93" s="171">
        <v>0</v>
      </c>
      <c r="AD93" s="171" t="s">
        <v>16991</v>
      </c>
      <c r="AE93" s="171">
        <v>0</v>
      </c>
      <c r="AF93" s="171">
        <v>0</v>
      </c>
      <c r="AG93" s="171">
        <v>1657</v>
      </c>
      <c r="AH93" s="171" t="s">
        <v>25</v>
      </c>
      <c r="AI93" s="171" t="s">
        <v>189</v>
      </c>
      <c r="AJ93" s="171">
        <v>1</v>
      </c>
      <c r="AK93" s="171">
        <v>0</v>
      </c>
      <c r="AL93" s="171" t="s">
        <v>726</v>
      </c>
      <c r="AM93" s="97">
        <f>IF(S93="SOPORTE_TELEFÓNICO",'BASE LIQUIDACION REDEBAN 2025'!$B$19,IF(S93="ENVÍO",'BASE LIQUIDACION REDEBAN 2025'!$C$2,IF(AH93="TIPO I",'BASE LIQUIDACION REDEBAN 2025'!$C$2,IF(AH93="TIPO II",'BASE LIQUIDACION REDEBAN 2025'!$C$3,IF(AH93="TIPO III",'BASE LIQUIDACION REDEBAN 2025'!$C$4,IF(AH93="TIPO IV",'BASE LIQUIDACION REDEBAN 2025'!$C$5,IF(AI93="AEREO",'BASE LIQUIDACION REDEBAN 2025'!$B$6,'BASE LIQUIDACION REDEBAN 2025'!$C$5)))))))</f>
        <v>65960.072302</v>
      </c>
      <c r="AN93" s="97">
        <f>IF(OR(S93="SOPORTE_TELEFÓNICO",S93="ENVÍO"),0,IF(AH93="TIPO I",'BASE LIQUIDACION REDEBAN 2025'!$B$10,IF(AH93="TIPO II",'BASE LIQUIDACION REDEBAN 2025'!$B$11,IF(AH93="TIPO III",'BASE LIQUIDACION REDEBAN 2025'!$B$12,'BASE LIQUIDACION REDEBAN 2025'!$B$13))))</f>
        <v>75096.394270399993</v>
      </c>
      <c r="AO93" s="97">
        <f t="shared" si="1"/>
        <v>65960.072302</v>
      </c>
    </row>
    <row r="94" spans="1:41" s="85" customFormat="1" ht="13.15">
      <c r="A94" s="171" t="s">
        <v>100</v>
      </c>
      <c r="B94" s="96" t="str">
        <f>VLOOKUP(A94,'CENTRO DE COSTOS'!A:D,4,FALSE)</f>
        <v>KEVIN ALEXIS CORZO BUSTOS</v>
      </c>
      <c r="C94" s="96" t="str">
        <f>VLOOKUP(A94,'CENTRO DE COSTOS'!A:D,2,FALSE)</f>
        <v>0004-0007</v>
      </c>
      <c r="D94" s="171">
        <v>50001</v>
      </c>
      <c r="E94" s="171">
        <v>5668004</v>
      </c>
      <c r="F94" s="93">
        <v>1889872</v>
      </c>
      <c r="G94" s="171">
        <v>16664161</v>
      </c>
      <c r="H94" s="171" t="s">
        <v>192</v>
      </c>
      <c r="I94" s="171" t="s">
        <v>100</v>
      </c>
      <c r="J94" s="171" t="s">
        <v>16992</v>
      </c>
      <c r="K94" s="10" t="s">
        <v>167</v>
      </c>
      <c r="L94" s="171">
        <v>5668004</v>
      </c>
      <c r="M94" s="171" t="s">
        <v>16993</v>
      </c>
      <c r="N94" s="172">
        <v>45817.729861111111</v>
      </c>
      <c r="O94" s="172">
        <v>45818.543055555558</v>
      </c>
      <c r="P94" s="171" t="s">
        <v>3171</v>
      </c>
      <c r="Q94" s="171" t="s">
        <v>3172</v>
      </c>
      <c r="R94" s="171" t="s">
        <v>15378</v>
      </c>
      <c r="S94" s="171" t="s">
        <v>177</v>
      </c>
      <c r="T94" s="72" t="s">
        <v>16994</v>
      </c>
      <c r="U94" s="171" t="s">
        <v>3190</v>
      </c>
      <c r="V94" s="171" t="s">
        <v>3202</v>
      </c>
      <c r="W94" s="171" t="s">
        <v>3203</v>
      </c>
      <c r="X94" s="171" t="s">
        <v>3185</v>
      </c>
      <c r="Y94" s="171">
        <v>0</v>
      </c>
      <c r="Z94" s="171">
        <v>0</v>
      </c>
      <c r="AA94" s="171">
        <v>0</v>
      </c>
      <c r="AB94" s="171">
        <v>0</v>
      </c>
      <c r="AC94" s="171" t="s">
        <v>16995</v>
      </c>
      <c r="AD94" s="171" t="s">
        <v>16996</v>
      </c>
      <c r="AE94" s="171">
        <v>0</v>
      </c>
      <c r="AF94" s="171">
        <v>0</v>
      </c>
      <c r="AG94" s="171">
        <v>0</v>
      </c>
      <c r="AH94" s="171" t="s">
        <v>25</v>
      </c>
      <c r="AI94" s="171" t="s">
        <v>189</v>
      </c>
      <c r="AJ94" s="171">
        <v>1</v>
      </c>
      <c r="AK94" s="171">
        <v>0</v>
      </c>
      <c r="AL94" s="171" t="s">
        <v>3368</v>
      </c>
      <c r="AM94" s="97">
        <f>IF(S94="SOPORTE_TELEFÓNICO",'BASE LIQUIDACION REDEBAN 2025'!$B$19,IF(S94="ENVÍO",'BASE LIQUIDACION REDEBAN 2025'!$C$2,IF(AH94="TIPO I",'BASE LIQUIDACION REDEBAN 2025'!$C$2,IF(AH94="TIPO II",'BASE LIQUIDACION REDEBAN 2025'!$C$3,IF(AH94="TIPO III",'BASE LIQUIDACION REDEBAN 2025'!$C$4,IF(AH94="TIPO IV",'BASE LIQUIDACION REDEBAN 2025'!$C$5,IF(AI94="AEREO",'BASE LIQUIDACION REDEBAN 2025'!$B$6,'BASE LIQUIDACION REDEBAN 2025'!$C$5)))))))</f>
        <v>65960.072302</v>
      </c>
      <c r="AN94" s="97">
        <f>IF(OR(S94="SOPORTE_TELEFÓNICO",S94="ENVÍO"),0,IF(AH94="TIPO I",'BASE LIQUIDACION REDEBAN 2025'!$B$10,IF(AH94="TIPO II",'BASE LIQUIDACION REDEBAN 2025'!$B$11,IF(AH94="TIPO III",'BASE LIQUIDACION REDEBAN 2025'!$B$12,'BASE LIQUIDACION REDEBAN 2025'!$B$13))))</f>
        <v>75096.394270399993</v>
      </c>
      <c r="AO94" s="97">
        <f t="shared" si="1"/>
        <v>65960.072302</v>
      </c>
    </row>
    <row r="95" spans="1:41" s="85" customFormat="1" ht="13.15">
      <c r="A95" s="171" t="s">
        <v>97</v>
      </c>
      <c r="B95" s="96" t="str">
        <f>VLOOKUP(A95,'CENTRO DE COSTOS'!A:D,4,FALSE)</f>
        <v>JOSE MAURICIO HERNANDEZ ROJAS</v>
      </c>
      <c r="C95" s="96" t="str">
        <f>VLOOKUP(A95,'CENTRO DE COSTOS'!A:D,2,FALSE)</f>
        <v>0004-0001</v>
      </c>
      <c r="D95" s="171">
        <v>70215</v>
      </c>
      <c r="E95" s="171">
        <v>5666869</v>
      </c>
      <c r="F95" s="93">
        <v>1889275</v>
      </c>
      <c r="G95" s="171">
        <v>38729679</v>
      </c>
      <c r="H95" s="171" t="s">
        <v>730</v>
      </c>
      <c r="I95" s="171" t="s">
        <v>6450</v>
      </c>
      <c r="J95" s="171" t="s">
        <v>16997</v>
      </c>
      <c r="K95" s="10" t="s">
        <v>167</v>
      </c>
      <c r="L95" s="171">
        <v>5666869</v>
      </c>
      <c r="M95" s="171" t="s">
        <v>16998</v>
      </c>
      <c r="N95" s="172">
        <v>45817.447916666664</v>
      </c>
      <c r="O95" s="172">
        <v>45818.624305555553</v>
      </c>
      <c r="P95" s="171" t="s">
        <v>3171</v>
      </c>
      <c r="Q95" s="171" t="s">
        <v>3172</v>
      </c>
      <c r="R95" s="171" t="s">
        <v>15378</v>
      </c>
      <c r="S95" s="171" t="s">
        <v>3188</v>
      </c>
      <c r="T95" s="72" t="s">
        <v>16999</v>
      </c>
      <c r="U95" s="171" t="s">
        <v>3175</v>
      </c>
      <c r="V95" s="171" t="s">
        <v>3260</v>
      </c>
      <c r="W95" s="171" t="s">
        <v>3261</v>
      </c>
      <c r="X95" s="171" t="s">
        <v>3185</v>
      </c>
      <c r="Y95" s="171">
        <v>0</v>
      </c>
      <c r="Z95" s="171">
        <v>0</v>
      </c>
      <c r="AA95" s="171">
        <v>0</v>
      </c>
      <c r="AB95" s="171">
        <v>0</v>
      </c>
      <c r="AC95" s="171">
        <v>0</v>
      </c>
      <c r="AD95" s="171">
        <v>0</v>
      </c>
      <c r="AE95" s="171">
        <v>0</v>
      </c>
      <c r="AF95" s="171">
        <v>0</v>
      </c>
      <c r="AG95" s="171">
        <v>0</v>
      </c>
      <c r="AH95" s="171" t="s">
        <v>28</v>
      </c>
      <c r="AI95" s="171" t="s">
        <v>189</v>
      </c>
      <c r="AJ95" s="171">
        <v>0</v>
      </c>
      <c r="AK95" s="171">
        <v>0</v>
      </c>
      <c r="AL95" s="171" t="s">
        <v>733</v>
      </c>
      <c r="AM95" s="97">
        <f>IF(S95="SOPORTE_TELEFÓNICO",'BASE LIQUIDACION REDEBAN 2025'!$B$19,IF(S95="ENVÍO",'BASE LIQUIDACION REDEBAN 2025'!$C$2,IF(AH95="TIPO I",'BASE LIQUIDACION REDEBAN 2025'!$C$2,IF(AH95="TIPO II",'BASE LIQUIDACION REDEBAN 2025'!$C$3,IF(AH95="TIPO III",'BASE LIQUIDACION REDEBAN 2025'!$C$4,IF(AH95="TIPO IV",'BASE LIQUIDACION REDEBAN 2025'!$C$5,IF(AI95="AEREO",'BASE LIQUIDACION REDEBAN 2025'!$B$6,'BASE LIQUIDACION REDEBAN 2025'!$C$5)))))))</f>
        <v>41241.0800752</v>
      </c>
      <c r="AN95" s="97">
        <f>IF(OR(S95="SOPORTE_TELEFÓNICO",S95="ENVÍO"),0,IF(AH95="TIPO I",'BASE LIQUIDACION REDEBAN 2025'!$B$10,IF(AH95="TIPO II",'BASE LIQUIDACION REDEBAN 2025'!$B$11,IF(AH95="TIPO III",'BASE LIQUIDACION REDEBAN 2025'!$B$12,'BASE LIQUIDACION REDEBAN 2025'!$B$13))))</f>
        <v>0</v>
      </c>
      <c r="AO95" s="97">
        <f t="shared" si="1"/>
        <v>41241.0800752</v>
      </c>
    </row>
    <row r="96" spans="1:41" s="85" customFormat="1" ht="13.15">
      <c r="A96" s="171" t="s">
        <v>72</v>
      </c>
      <c r="B96" s="96" t="str">
        <f>VLOOKUP(A96,'CENTRO DE COSTOS'!A:D,4,FALSE)</f>
        <v>MIGUEL JULIÁN HERNÁNDEZ GUARÍN</v>
      </c>
      <c r="C96" s="96" t="str">
        <f>VLOOKUP(A96,'CENTRO DE COSTOS'!A:D,2,FALSE)</f>
        <v>0004-0008</v>
      </c>
      <c r="D96" s="171">
        <v>68895</v>
      </c>
      <c r="E96" s="171">
        <v>5666887</v>
      </c>
      <c r="F96" s="93">
        <v>1889020</v>
      </c>
      <c r="G96" s="171">
        <v>21275292</v>
      </c>
      <c r="H96" s="171" t="s">
        <v>180</v>
      </c>
      <c r="I96" s="171" t="s">
        <v>864</v>
      </c>
      <c r="J96" s="171" t="s">
        <v>17000</v>
      </c>
      <c r="K96" s="10" t="s">
        <v>167</v>
      </c>
      <c r="L96" s="171">
        <v>5666887</v>
      </c>
      <c r="M96" s="171" t="s">
        <v>17001</v>
      </c>
      <c r="N96" s="172">
        <v>45817.45208333333</v>
      </c>
      <c r="O96" s="172">
        <v>45818.626388888886</v>
      </c>
      <c r="P96" s="171" t="s">
        <v>3171</v>
      </c>
      <c r="Q96" s="171" t="s">
        <v>3172</v>
      </c>
      <c r="R96" s="171" t="s">
        <v>15378</v>
      </c>
      <c r="S96" s="171" t="s">
        <v>177</v>
      </c>
      <c r="T96" s="72" t="s">
        <v>17002</v>
      </c>
      <c r="U96" s="171" t="s">
        <v>3190</v>
      </c>
      <c r="V96" s="171" t="s">
        <v>3357</v>
      </c>
      <c r="W96" s="171" t="s">
        <v>3192</v>
      </c>
      <c r="X96" s="171" t="s">
        <v>3215</v>
      </c>
      <c r="Y96" s="171" t="s">
        <v>3358</v>
      </c>
      <c r="Z96" s="171">
        <v>0</v>
      </c>
      <c r="AA96" s="171">
        <v>0</v>
      </c>
      <c r="AB96" s="171">
        <v>0</v>
      </c>
      <c r="AC96" s="171">
        <v>0</v>
      </c>
      <c r="AD96" s="171" t="s">
        <v>17003</v>
      </c>
      <c r="AE96" s="171" t="s">
        <v>17004</v>
      </c>
      <c r="AF96" s="171" t="s">
        <v>17005</v>
      </c>
      <c r="AG96" s="171">
        <v>8418</v>
      </c>
      <c r="AH96" s="171" t="s">
        <v>30</v>
      </c>
      <c r="AI96" s="171" t="s">
        <v>189</v>
      </c>
      <c r="AJ96" s="171">
        <v>1</v>
      </c>
      <c r="AK96" s="171">
        <v>0</v>
      </c>
      <c r="AL96" s="171" t="s">
        <v>855</v>
      </c>
      <c r="AM96" s="97">
        <f>IF(S96="SOPORTE_TELEFÓNICO",'BASE LIQUIDACION REDEBAN 2025'!$B$19,IF(S96="ENVÍO",'BASE LIQUIDACION REDEBAN 2025'!$C$2,IF(AH96="TIPO I",'BASE LIQUIDACION REDEBAN 2025'!$C$2,IF(AH96="TIPO II",'BASE LIQUIDACION REDEBAN 2025'!$C$3,IF(AH96="TIPO III",'BASE LIQUIDACION REDEBAN 2025'!$C$4,IF(AH96="TIPO IV",'BASE LIQUIDACION REDEBAN 2025'!$C$5,IF(AI96="AEREO",'BASE LIQUIDACION REDEBAN 2025'!$B$6,'BASE LIQUIDACION REDEBAN 2025'!$C$5)))))))</f>
        <v>275728.78077800001</v>
      </c>
      <c r="AN96" s="97">
        <f>IF(OR(S96="SOPORTE_TELEFÓNICO",S96="ENVÍO"),0,IF(AH96="TIPO I",'BASE LIQUIDACION REDEBAN 2025'!$B$10,IF(AH96="TIPO II",'BASE LIQUIDACION REDEBAN 2025'!$B$11,IF(AH96="TIPO III",'BASE LIQUIDACION REDEBAN 2025'!$B$12,'BASE LIQUIDACION REDEBAN 2025'!$B$13))))</f>
        <v>196536.5258152</v>
      </c>
      <c r="AO96" s="97">
        <f t="shared" si="1"/>
        <v>275728.78077800001</v>
      </c>
    </row>
    <row r="97" spans="1:41" s="85" customFormat="1" ht="13.15">
      <c r="A97" s="171" t="s">
        <v>68</v>
      </c>
      <c r="B97" s="96" t="str">
        <f>VLOOKUP(A97,'CENTRO DE COSTOS'!A:D,4,FALSE)</f>
        <v>WILLIAM ASDRUBAL ROZO ROZO</v>
      </c>
      <c r="C97" s="96" t="str">
        <f>VLOOKUP(A97,'CENTRO DE COSTOS'!A:D,2,FALSE)</f>
        <v>0004-0004</v>
      </c>
      <c r="D97" s="171">
        <v>11001</v>
      </c>
      <c r="E97" s="171">
        <v>5668406</v>
      </c>
      <c r="F97" s="93">
        <v>1890865</v>
      </c>
      <c r="G97" s="171">
        <v>43756378</v>
      </c>
      <c r="H97" s="171" t="s">
        <v>298</v>
      </c>
      <c r="I97" s="171" t="s">
        <v>68</v>
      </c>
      <c r="J97" s="171" t="s">
        <v>17006</v>
      </c>
      <c r="K97" s="10" t="s">
        <v>167</v>
      </c>
      <c r="L97" s="171">
        <v>5668406</v>
      </c>
      <c r="M97" s="171" t="s">
        <v>17007</v>
      </c>
      <c r="N97" s="172">
        <v>45818.434027777781</v>
      </c>
      <c r="O97" s="172">
        <v>45818.627083333333</v>
      </c>
      <c r="P97" s="171" t="s">
        <v>3171</v>
      </c>
      <c r="Q97" s="171" t="s">
        <v>3172</v>
      </c>
      <c r="R97" s="171" t="s">
        <v>15378</v>
      </c>
      <c r="S97" s="171" t="s">
        <v>177</v>
      </c>
      <c r="T97" s="72" t="s">
        <v>17008</v>
      </c>
      <c r="U97" s="171" t="s">
        <v>3175</v>
      </c>
      <c r="V97" s="171" t="s">
        <v>3438</v>
      </c>
      <c r="W97" s="171" t="s">
        <v>3439</v>
      </c>
      <c r="X97" s="171" t="s">
        <v>3185</v>
      </c>
      <c r="Y97" s="171">
        <v>0</v>
      </c>
      <c r="Z97" s="171">
        <v>0</v>
      </c>
      <c r="AA97" s="171">
        <v>0</v>
      </c>
      <c r="AB97" s="171">
        <v>0</v>
      </c>
      <c r="AC97" s="171">
        <v>0</v>
      </c>
      <c r="AD97" s="171" t="s">
        <v>17009</v>
      </c>
      <c r="AE97" s="171">
        <v>0</v>
      </c>
      <c r="AF97" s="171">
        <v>0</v>
      </c>
      <c r="AG97" s="171">
        <v>0</v>
      </c>
      <c r="AH97" s="171" t="s">
        <v>25</v>
      </c>
      <c r="AI97" s="171" t="s">
        <v>189</v>
      </c>
      <c r="AJ97" s="171">
        <v>1</v>
      </c>
      <c r="AK97" s="171">
        <v>0</v>
      </c>
      <c r="AL97" s="171" t="s">
        <v>3413</v>
      </c>
      <c r="AM97" s="97">
        <f>IF(S97="SOPORTE_TELEFÓNICO",'BASE LIQUIDACION REDEBAN 2025'!$B$19,IF(S97="ENVÍO",'BASE LIQUIDACION REDEBAN 2025'!$C$2,IF(AH97="TIPO I",'BASE LIQUIDACION REDEBAN 2025'!$C$2,IF(AH97="TIPO II",'BASE LIQUIDACION REDEBAN 2025'!$C$3,IF(AH97="TIPO III",'BASE LIQUIDACION REDEBAN 2025'!$C$4,IF(AH97="TIPO IV",'BASE LIQUIDACION REDEBAN 2025'!$C$5,IF(AI97="AEREO",'BASE LIQUIDACION REDEBAN 2025'!$B$6,'BASE LIQUIDACION REDEBAN 2025'!$C$5)))))))</f>
        <v>65960.072302</v>
      </c>
      <c r="AN97" s="97">
        <f>IF(OR(S97="SOPORTE_TELEFÓNICO",S97="ENVÍO"),0,IF(AH97="TIPO I",'BASE LIQUIDACION REDEBAN 2025'!$B$10,IF(AH97="TIPO II",'BASE LIQUIDACION REDEBAN 2025'!$B$11,IF(AH97="TIPO III",'BASE LIQUIDACION REDEBAN 2025'!$B$12,'BASE LIQUIDACION REDEBAN 2025'!$B$13))))</f>
        <v>75096.394270399993</v>
      </c>
      <c r="AO97" s="97">
        <f t="shared" si="1"/>
        <v>65960.072302</v>
      </c>
    </row>
    <row r="98" spans="1:41" s="85" customFormat="1" ht="13.15">
      <c r="A98" s="171" t="s">
        <v>91</v>
      </c>
      <c r="B98" s="96" t="str">
        <f>VLOOKUP(A98,'CENTRO DE COSTOS'!A:D,4,FALSE)</f>
        <v>JOSE MAURICIO HERNANDEZ ROJAS</v>
      </c>
      <c r="C98" s="96" t="str">
        <f>VLOOKUP(A98,'CENTRO DE COSTOS'!A:D,2,FALSE)</f>
        <v>0004-0001</v>
      </c>
      <c r="D98" s="171">
        <v>23500</v>
      </c>
      <c r="E98" s="171">
        <v>5668601</v>
      </c>
      <c r="F98" s="93">
        <v>1889330</v>
      </c>
      <c r="G98" s="171">
        <v>89129149</v>
      </c>
      <c r="H98" s="171" t="s">
        <v>612</v>
      </c>
      <c r="I98" s="171" t="s">
        <v>6833</v>
      </c>
      <c r="J98" s="171" t="s">
        <v>17010</v>
      </c>
      <c r="K98" s="10" t="s">
        <v>167</v>
      </c>
      <c r="L98" s="171">
        <v>5668601</v>
      </c>
      <c r="M98" s="171" t="s">
        <v>17011</v>
      </c>
      <c r="N98" s="172">
        <v>45818.491666666669</v>
      </c>
      <c r="O98" s="172">
        <v>45818.646527777775</v>
      </c>
      <c r="P98" s="171" t="s">
        <v>3171</v>
      </c>
      <c r="Q98" s="171" t="s">
        <v>3172</v>
      </c>
      <c r="R98" s="171" t="s">
        <v>15378</v>
      </c>
      <c r="S98" s="171" t="s">
        <v>177</v>
      </c>
      <c r="T98" s="72" t="s">
        <v>17012</v>
      </c>
      <c r="U98" s="171" t="s">
        <v>3175</v>
      </c>
      <c r="V98" s="171" t="s">
        <v>3197</v>
      </c>
      <c r="W98" s="171" t="s">
        <v>3198</v>
      </c>
      <c r="X98" s="171" t="s">
        <v>3185</v>
      </c>
      <c r="Y98" s="171">
        <v>0</v>
      </c>
      <c r="Z98" s="171">
        <v>0</v>
      </c>
      <c r="AA98" s="171">
        <v>0</v>
      </c>
      <c r="AB98" s="171">
        <v>0</v>
      </c>
      <c r="AC98" s="171">
        <v>0</v>
      </c>
      <c r="AD98" s="171" t="s">
        <v>17013</v>
      </c>
      <c r="AE98" s="171">
        <v>0</v>
      </c>
      <c r="AF98" s="171">
        <v>0</v>
      </c>
      <c r="AG98" s="171">
        <v>0</v>
      </c>
      <c r="AH98" s="171" t="s">
        <v>30</v>
      </c>
      <c r="AI98" s="171" t="s">
        <v>189</v>
      </c>
      <c r="AJ98" s="171">
        <v>1</v>
      </c>
      <c r="AK98" s="171">
        <v>0</v>
      </c>
      <c r="AL98" s="171" t="s">
        <v>616</v>
      </c>
      <c r="AM98" s="97">
        <f>IF(S98="SOPORTE_TELEFÓNICO",'BASE LIQUIDACION REDEBAN 2025'!$B$19,IF(S98="ENVÍO",'BASE LIQUIDACION REDEBAN 2025'!$C$2,IF(AH98="TIPO I",'BASE LIQUIDACION REDEBAN 2025'!$C$2,IF(AH98="TIPO II",'BASE LIQUIDACION REDEBAN 2025'!$C$3,IF(AH98="TIPO III",'BASE LIQUIDACION REDEBAN 2025'!$C$4,IF(AH98="TIPO IV",'BASE LIQUIDACION REDEBAN 2025'!$C$5,IF(AI98="AEREO",'BASE LIQUIDACION REDEBAN 2025'!$B$6,'BASE LIQUIDACION REDEBAN 2025'!$C$5)))))))</f>
        <v>275728.78077800001</v>
      </c>
      <c r="AN98" s="97">
        <f>IF(OR(S98="SOPORTE_TELEFÓNICO",S98="ENVÍO"),0,IF(AH98="TIPO I",'BASE LIQUIDACION REDEBAN 2025'!$B$10,IF(AH98="TIPO II",'BASE LIQUIDACION REDEBAN 2025'!$B$11,IF(AH98="TIPO III",'BASE LIQUIDACION REDEBAN 2025'!$B$12,'BASE LIQUIDACION REDEBAN 2025'!$B$13))))</f>
        <v>196536.5258152</v>
      </c>
      <c r="AO98" s="97">
        <f t="shared" si="1"/>
        <v>275728.78077800001</v>
      </c>
    </row>
    <row r="99" spans="1:41" s="85" customFormat="1" ht="13.15">
      <c r="A99" s="171" t="s">
        <v>100</v>
      </c>
      <c r="B99" s="96" t="str">
        <f>VLOOKUP(A99,'CENTRO DE COSTOS'!A:D,4,FALSE)</f>
        <v>KEVIN ALEXIS CORZO BUSTOS</v>
      </c>
      <c r="C99" s="96" t="str">
        <f>VLOOKUP(A99,'CENTRO DE COSTOS'!A:D,2,FALSE)</f>
        <v>0004-0007</v>
      </c>
      <c r="D99" s="171">
        <v>50001</v>
      </c>
      <c r="E99" s="171">
        <v>5668562</v>
      </c>
      <c r="F99" s="93">
        <v>1889725</v>
      </c>
      <c r="G99" s="171">
        <v>26498626</v>
      </c>
      <c r="H99" s="171" t="s">
        <v>192</v>
      </c>
      <c r="I99" s="171" t="s">
        <v>100</v>
      </c>
      <c r="J99" s="171" t="s">
        <v>17014</v>
      </c>
      <c r="K99" s="10" t="s">
        <v>167</v>
      </c>
      <c r="L99" s="171">
        <v>5668562</v>
      </c>
      <c r="M99" s="171" t="s">
        <v>17015</v>
      </c>
      <c r="N99" s="172">
        <v>45818.480555555558</v>
      </c>
      <c r="O99" s="172">
        <v>45818.717361111114</v>
      </c>
      <c r="P99" s="171" t="s">
        <v>3171</v>
      </c>
      <c r="Q99" s="171" t="s">
        <v>3172</v>
      </c>
      <c r="R99" s="171" t="s">
        <v>15378</v>
      </c>
      <c r="S99" s="171" t="s">
        <v>177</v>
      </c>
      <c r="T99" s="72" t="s">
        <v>17016</v>
      </c>
      <c r="U99" s="171" t="s">
        <v>3190</v>
      </c>
      <c r="V99" s="171" t="s">
        <v>3357</v>
      </c>
      <c r="W99" s="171" t="s">
        <v>3192</v>
      </c>
      <c r="X99" s="171" t="s">
        <v>3215</v>
      </c>
      <c r="Y99" s="171" t="s">
        <v>3358</v>
      </c>
      <c r="Z99" s="171">
        <v>0</v>
      </c>
      <c r="AA99" s="171">
        <v>0</v>
      </c>
      <c r="AB99" s="171">
        <v>0</v>
      </c>
      <c r="AC99" s="171">
        <v>0</v>
      </c>
      <c r="AD99" s="171" t="s">
        <v>17017</v>
      </c>
      <c r="AE99" s="171" t="s">
        <v>17018</v>
      </c>
      <c r="AF99" s="171" t="s">
        <v>17019</v>
      </c>
      <c r="AG99" s="171">
        <v>0</v>
      </c>
      <c r="AH99" s="171" t="s">
        <v>25</v>
      </c>
      <c r="AI99" s="171" t="s">
        <v>189</v>
      </c>
      <c r="AJ99" s="171">
        <v>1</v>
      </c>
      <c r="AK99" s="171">
        <v>0</v>
      </c>
      <c r="AL99" s="171" t="s">
        <v>265</v>
      </c>
      <c r="AM99" s="97">
        <f>IF(S99="SOPORTE_TELEFÓNICO",'BASE LIQUIDACION REDEBAN 2025'!$B$19,IF(S99="ENVÍO",'BASE LIQUIDACION REDEBAN 2025'!$C$2,IF(AH99="TIPO I",'BASE LIQUIDACION REDEBAN 2025'!$C$2,IF(AH99="TIPO II",'BASE LIQUIDACION REDEBAN 2025'!$C$3,IF(AH99="TIPO III",'BASE LIQUIDACION REDEBAN 2025'!$C$4,IF(AH99="TIPO IV",'BASE LIQUIDACION REDEBAN 2025'!$C$5,IF(AI99="AEREO",'BASE LIQUIDACION REDEBAN 2025'!$B$6,'BASE LIQUIDACION REDEBAN 2025'!$C$5)))))))</f>
        <v>65960.072302</v>
      </c>
      <c r="AN99" s="97">
        <f>IF(OR(S99="SOPORTE_TELEFÓNICO",S99="ENVÍO"),0,IF(AH99="TIPO I",'BASE LIQUIDACION REDEBAN 2025'!$B$10,IF(AH99="TIPO II",'BASE LIQUIDACION REDEBAN 2025'!$B$11,IF(AH99="TIPO III",'BASE LIQUIDACION REDEBAN 2025'!$B$12,'BASE LIQUIDACION REDEBAN 2025'!$B$13))))</f>
        <v>75096.394270399993</v>
      </c>
      <c r="AO99" s="97">
        <f t="shared" si="1"/>
        <v>65960.072302</v>
      </c>
    </row>
    <row r="100" spans="1:41" s="85" customFormat="1" ht="13.15">
      <c r="A100" s="171" t="s">
        <v>97</v>
      </c>
      <c r="B100" s="96" t="str">
        <f>VLOOKUP(A100,'CENTRO DE COSTOS'!A:D,4,FALSE)</f>
        <v>JOSE MAURICIO HERNANDEZ ROJAS</v>
      </c>
      <c r="C100" s="96" t="str">
        <f>VLOOKUP(A100,'CENTRO DE COSTOS'!A:D,2,FALSE)</f>
        <v>0004-0001</v>
      </c>
      <c r="D100" s="171">
        <v>70670</v>
      </c>
      <c r="E100" s="171">
        <v>5667366</v>
      </c>
      <c r="F100" s="93">
        <v>1890341</v>
      </c>
      <c r="G100" s="171">
        <v>46829008</v>
      </c>
      <c r="H100" s="171" t="s">
        <v>730</v>
      </c>
      <c r="I100" s="171" t="s">
        <v>8594</v>
      </c>
      <c r="J100" s="171" t="s">
        <v>17020</v>
      </c>
      <c r="K100" s="10" t="s">
        <v>167</v>
      </c>
      <c r="L100" s="171">
        <v>5667366</v>
      </c>
      <c r="M100" s="171" t="s">
        <v>17021</v>
      </c>
      <c r="N100" s="172">
        <v>45817.570138888892</v>
      </c>
      <c r="O100" s="172">
        <v>45818.718055555553</v>
      </c>
      <c r="P100" s="171" t="s">
        <v>3171</v>
      </c>
      <c r="Q100" s="171" t="s">
        <v>3172</v>
      </c>
      <c r="R100" s="171" t="s">
        <v>15378</v>
      </c>
      <c r="S100" s="171" t="s">
        <v>177</v>
      </c>
      <c r="T100" s="72" t="s">
        <v>17022</v>
      </c>
      <c r="U100" s="171" t="s">
        <v>3190</v>
      </c>
      <c r="V100" s="171" t="s">
        <v>3357</v>
      </c>
      <c r="W100" s="171" t="s">
        <v>3192</v>
      </c>
      <c r="X100" s="171" t="s">
        <v>3215</v>
      </c>
      <c r="Y100" s="171" t="s">
        <v>3358</v>
      </c>
      <c r="Z100" s="171">
        <v>0</v>
      </c>
      <c r="AA100" s="171">
        <v>0</v>
      </c>
      <c r="AB100" s="171">
        <v>0</v>
      </c>
      <c r="AC100" s="171">
        <v>0</v>
      </c>
      <c r="AD100" s="171" t="s">
        <v>17023</v>
      </c>
      <c r="AE100" s="171" t="s">
        <v>17024</v>
      </c>
      <c r="AF100" s="171" t="s">
        <v>17025</v>
      </c>
      <c r="AG100" s="171">
        <v>0</v>
      </c>
      <c r="AH100" s="171" t="s">
        <v>28</v>
      </c>
      <c r="AI100" s="171" t="s">
        <v>189</v>
      </c>
      <c r="AJ100" s="171">
        <v>1</v>
      </c>
      <c r="AK100" s="171">
        <v>0</v>
      </c>
      <c r="AL100" s="171" t="s">
        <v>733</v>
      </c>
      <c r="AM100" s="97">
        <f>IF(S100="SOPORTE_TELEFÓNICO",'BASE LIQUIDACION REDEBAN 2025'!$B$19,IF(S100="ENVÍO",'BASE LIQUIDACION REDEBAN 2025'!$C$2,IF(AH100="TIPO I",'BASE LIQUIDACION REDEBAN 2025'!$C$2,IF(AH100="TIPO II",'BASE LIQUIDACION REDEBAN 2025'!$C$3,IF(AH100="TIPO III",'BASE LIQUIDACION REDEBAN 2025'!$C$4,IF(AH100="TIPO IV",'BASE LIQUIDACION REDEBAN 2025'!$C$5,IF(AI100="AEREO",'BASE LIQUIDACION REDEBAN 2025'!$B$6,'BASE LIQUIDACION REDEBAN 2025'!$C$5)))))))</f>
        <v>144967.87232000002</v>
      </c>
      <c r="AN100" s="97">
        <f>IF(OR(S100="SOPORTE_TELEFÓNICO",S100="ENVÍO"),0,IF(AH100="TIPO I",'BASE LIQUIDACION REDEBAN 2025'!$B$10,IF(AH100="TIPO II",'BASE LIQUIDACION REDEBAN 2025'!$B$11,IF(AH100="TIPO III",'BASE LIQUIDACION REDEBAN 2025'!$B$12,'BASE LIQUIDACION REDEBAN 2025'!$B$13))))</f>
        <v>140395.6348884</v>
      </c>
      <c r="AO100" s="97">
        <f t="shared" si="1"/>
        <v>144967.87232000002</v>
      </c>
    </row>
    <row r="101" spans="1:41" s="85" customFormat="1" ht="13.15">
      <c r="A101" s="171" t="s">
        <v>68</v>
      </c>
      <c r="B101" s="96" t="str">
        <f>VLOOKUP(A101,'CENTRO DE COSTOS'!A:D,4,FALSE)</f>
        <v>WILLIAM ASDRUBAL ROZO ROZO</v>
      </c>
      <c r="C101" s="96" t="str">
        <f>VLOOKUP(A101,'CENTRO DE COSTOS'!A:D,2,FALSE)</f>
        <v>0004-0004</v>
      </c>
      <c r="D101" s="171">
        <v>25754</v>
      </c>
      <c r="E101" s="171">
        <v>5668737</v>
      </c>
      <c r="F101" s="93">
        <v>1890134</v>
      </c>
      <c r="G101" s="171">
        <v>21431168</v>
      </c>
      <c r="H101" s="171" t="s">
        <v>298</v>
      </c>
      <c r="I101" s="171" t="s">
        <v>457</v>
      </c>
      <c r="J101" s="171" t="s">
        <v>17026</v>
      </c>
      <c r="K101" s="10" t="s">
        <v>167</v>
      </c>
      <c r="L101" s="171">
        <v>5668737</v>
      </c>
      <c r="M101" s="171" t="s">
        <v>17027</v>
      </c>
      <c r="N101" s="172">
        <v>45818.522916666669</v>
      </c>
      <c r="O101" s="172">
        <v>45818.729166666664</v>
      </c>
      <c r="P101" s="171" t="s">
        <v>3171</v>
      </c>
      <c r="Q101" s="171" t="s">
        <v>3172</v>
      </c>
      <c r="R101" s="171" t="s">
        <v>15378</v>
      </c>
      <c r="S101" s="171" t="s">
        <v>177</v>
      </c>
      <c r="T101" s="72" t="s">
        <v>17028</v>
      </c>
      <c r="U101" s="171" t="s">
        <v>16585</v>
      </c>
      <c r="V101" s="171" t="s">
        <v>3176</v>
      </c>
      <c r="W101" s="171" t="s">
        <v>16669</v>
      </c>
      <c r="X101" s="171" t="s">
        <v>3185</v>
      </c>
      <c r="Y101" s="171">
        <v>0</v>
      </c>
      <c r="Z101" s="171">
        <v>0</v>
      </c>
      <c r="AA101" s="171">
        <v>0</v>
      </c>
      <c r="AB101" s="171">
        <v>0</v>
      </c>
      <c r="AC101" s="171">
        <v>0</v>
      </c>
      <c r="AD101" s="171" t="s">
        <v>17029</v>
      </c>
      <c r="AE101" s="171">
        <v>0</v>
      </c>
      <c r="AF101" s="171">
        <v>0</v>
      </c>
      <c r="AG101" s="171">
        <v>0</v>
      </c>
      <c r="AH101" s="171" t="s">
        <v>25</v>
      </c>
      <c r="AI101" s="171" t="s">
        <v>189</v>
      </c>
      <c r="AJ101" s="171">
        <v>1</v>
      </c>
      <c r="AK101" s="171">
        <v>0</v>
      </c>
      <c r="AL101" s="171" t="s">
        <v>435</v>
      </c>
      <c r="AM101" s="97">
        <f>IF(S101="SOPORTE_TELEFÓNICO",'BASE LIQUIDACION REDEBAN 2025'!$B$19,IF(S101="ENVÍO",'BASE LIQUIDACION REDEBAN 2025'!$C$2,IF(AH101="TIPO I",'BASE LIQUIDACION REDEBAN 2025'!$C$2,IF(AH101="TIPO II",'BASE LIQUIDACION REDEBAN 2025'!$C$3,IF(AH101="TIPO III",'BASE LIQUIDACION REDEBAN 2025'!$C$4,IF(AH101="TIPO IV",'BASE LIQUIDACION REDEBAN 2025'!$C$5,IF(AI101="AEREO",'BASE LIQUIDACION REDEBAN 2025'!$B$6,'BASE LIQUIDACION REDEBAN 2025'!$C$5)))))))</f>
        <v>65960.072302</v>
      </c>
      <c r="AN101" s="97">
        <f>IF(OR(S101="SOPORTE_TELEFÓNICO",S101="ENVÍO"),0,IF(AH101="TIPO I",'BASE LIQUIDACION REDEBAN 2025'!$B$10,IF(AH101="TIPO II",'BASE LIQUIDACION REDEBAN 2025'!$B$11,IF(AH101="TIPO III",'BASE LIQUIDACION REDEBAN 2025'!$B$12,'BASE LIQUIDACION REDEBAN 2025'!$B$13))))</f>
        <v>75096.394270399993</v>
      </c>
      <c r="AO101" s="97">
        <f t="shared" si="1"/>
        <v>65960.072302</v>
      </c>
    </row>
    <row r="102" spans="1:41" s="85" customFormat="1" ht="13.15">
      <c r="A102" s="171" t="s">
        <v>90</v>
      </c>
      <c r="B102" s="96" t="str">
        <f>VLOOKUP(A102,'CENTRO DE COSTOS'!A:D,4,FALSE)</f>
        <v>JUAN SEBASTIÁN RÍOS CASTRILLÓN</v>
      </c>
      <c r="C102" s="96" t="str">
        <f>VLOOKUP(A102,'CENTRO DE COSTOS'!A:D,2,FALSE)</f>
        <v>0004-0005</v>
      </c>
      <c r="D102" s="171">
        <v>5360</v>
      </c>
      <c r="E102" s="171">
        <v>5669158</v>
      </c>
      <c r="F102" s="93">
        <v>1890195</v>
      </c>
      <c r="G102" s="171">
        <v>16661225</v>
      </c>
      <c r="H102" s="171" t="s">
        <v>290</v>
      </c>
      <c r="I102" s="171" t="s">
        <v>464</v>
      </c>
      <c r="J102" s="171" t="s">
        <v>16698</v>
      </c>
      <c r="K102" s="10" t="s">
        <v>167</v>
      </c>
      <c r="L102" s="171">
        <v>5669158</v>
      </c>
      <c r="M102" s="171" t="s">
        <v>17030</v>
      </c>
      <c r="N102" s="172">
        <v>45818.652777777781</v>
      </c>
      <c r="O102" s="172">
        <v>45819.333333333336</v>
      </c>
      <c r="P102" s="171" t="s">
        <v>3171</v>
      </c>
      <c r="Q102" s="171" t="s">
        <v>3172</v>
      </c>
      <c r="R102" s="171" t="s">
        <v>15378</v>
      </c>
      <c r="S102" s="171" t="s">
        <v>177</v>
      </c>
      <c r="T102" s="72" t="s">
        <v>17031</v>
      </c>
      <c r="U102" s="171" t="s">
        <v>3190</v>
      </c>
      <c r="V102" s="171" t="s">
        <v>3197</v>
      </c>
      <c r="W102" s="171" t="s">
        <v>3753</v>
      </c>
      <c r="X102" s="171" t="s">
        <v>3215</v>
      </c>
      <c r="Y102" s="171">
        <v>0</v>
      </c>
      <c r="Z102" s="171" t="s">
        <v>3689</v>
      </c>
      <c r="AA102" s="171">
        <v>0</v>
      </c>
      <c r="AB102" s="171">
        <v>0</v>
      </c>
      <c r="AC102" s="171">
        <v>0</v>
      </c>
      <c r="AD102" s="171" t="s">
        <v>16701</v>
      </c>
      <c r="AE102" s="171" t="s">
        <v>17032</v>
      </c>
      <c r="AF102" s="171" t="s">
        <v>17033</v>
      </c>
      <c r="AG102" s="171">
        <v>0</v>
      </c>
      <c r="AH102" s="171" t="s">
        <v>25</v>
      </c>
      <c r="AI102" s="171" t="s">
        <v>189</v>
      </c>
      <c r="AJ102" s="171">
        <v>1</v>
      </c>
      <c r="AK102" s="171">
        <v>0</v>
      </c>
      <c r="AL102" s="171" t="s">
        <v>340</v>
      </c>
      <c r="AM102" s="97">
        <f>IF(S102="SOPORTE_TELEFÓNICO",'BASE LIQUIDACION REDEBAN 2025'!$B$19,IF(S102="ENVÍO",'BASE LIQUIDACION REDEBAN 2025'!$C$2,IF(AH102="TIPO I",'BASE LIQUIDACION REDEBAN 2025'!$C$2,IF(AH102="TIPO II",'BASE LIQUIDACION REDEBAN 2025'!$C$3,IF(AH102="TIPO III",'BASE LIQUIDACION REDEBAN 2025'!$C$4,IF(AH102="TIPO IV",'BASE LIQUIDACION REDEBAN 2025'!$C$5,IF(AI102="AEREO",'BASE LIQUIDACION REDEBAN 2025'!$B$6,'BASE LIQUIDACION REDEBAN 2025'!$C$5)))))))</f>
        <v>65960.072302</v>
      </c>
      <c r="AN102" s="97">
        <f>IF(OR(S102="SOPORTE_TELEFÓNICO",S102="ENVÍO"),0,IF(AH102="TIPO I",'BASE LIQUIDACION REDEBAN 2025'!$B$10,IF(AH102="TIPO II",'BASE LIQUIDACION REDEBAN 2025'!$B$11,IF(AH102="TIPO III",'BASE LIQUIDACION REDEBAN 2025'!$B$12,'BASE LIQUIDACION REDEBAN 2025'!$B$13))))</f>
        <v>75096.394270399993</v>
      </c>
      <c r="AO102" s="97">
        <f t="shared" si="1"/>
        <v>65960.072302</v>
      </c>
    </row>
    <row r="103" spans="1:41" s="85" customFormat="1" ht="13.15">
      <c r="A103" s="171" t="s">
        <v>100</v>
      </c>
      <c r="B103" s="96" t="str">
        <f>VLOOKUP(A103,'CENTRO DE COSTOS'!A:D,4,FALSE)</f>
        <v>KEVIN ALEXIS CORZO BUSTOS</v>
      </c>
      <c r="C103" s="96" t="str">
        <f>VLOOKUP(A103,'CENTRO DE COSTOS'!A:D,2,FALSE)</f>
        <v>0004-0007</v>
      </c>
      <c r="D103" s="171">
        <v>50001</v>
      </c>
      <c r="E103" s="171">
        <v>5668612</v>
      </c>
      <c r="F103" s="93"/>
      <c r="G103" s="171">
        <v>17591454</v>
      </c>
      <c r="H103" s="171" t="s">
        <v>192</v>
      </c>
      <c r="I103" s="171" t="s">
        <v>100</v>
      </c>
      <c r="J103" s="171" t="s">
        <v>17034</v>
      </c>
      <c r="K103" s="10" t="s">
        <v>167</v>
      </c>
      <c r="L103" s="171">
        <v>5668612</v>
      </c>
      <c r="M103" s="171" t="s">
        <v>17035</v>
      </c>
      <c r="N103" s="172">
        <v>45818.495138888888</v>
      </c>
      <c r="O103" s="172">
        <v>45819.395138888889</v>
      </c>
      <c r="P103" s="171" t="s">
        <v>3171</v>
      </c>
      <c r="Q103" s="171" t="s">
        <v>3172</v>
      </c>
      <c r="R103" s="171" t="s">
        <v>15378</v>
      </c>
      <c r="S103" s="171" t="s">
        <v>177</v>
      </c>
      <c r="T103" s="72" t="s">
        <v>17036</v>
      </c>
      <c r="U103" s="171" t="s">
        <v>3190</v>
      </c>
      <c r="V103" s="171" t="s">
        <v>3202</v>
      </c>
      <c r="W103" s="171" t="s">
        <v>3203</v>
      </c>
      <c r="X103" s="171" t="s">
        <v>3185</v>
      </c>
      <c r="Y103" s="171">
        <v>0</v>
      </c>
      <c r="Z103" s="171">
        <v>0</v>
      </c>
      <c r="AA103" s="171">
        <v>0</v>
      </c>
      <c r="AB103" s="171">
        <v>0</v>
      </c>
      <c r="AC103" s="171" t="s">
        <v>17037</v>
      </c>
      <c r="AD103" s="171" t="s">
        <v>17038</v>
      </c>
      <c r="AE103" s="171">
        <v>0</v>
      </c>
      <c r="AF103" s="171">
        <v>0</v>
      </c>
      <c r="AG103" s="171">
        <v>0</v>
      </c>
      <c r="AH103" s="171" t="s">
        <v>25</v>
      </c>
      <c r="AI103" s="171" t="s">
        <v>189</v>
      </c>
      <c r="AJ103" s="171">
        <v>1</v>
      </c>
      <c r="AK103" s="171">
        <v>0</v>
      </c>
      <c r="AL103" s="171" t="s">
        <v>265</v>
      </c>
      <c r="AM103" s="97">
        <f>IF(S103="SOPORTE_TELEFÓNICO",'BASE LIQUIDACION REDEBAN 2025'!$B$19,IF(S103="ENVÍO",'BASE LIQUIDACION REDEBAN 2025'!$C$2,IF(AH103="TIPO I",'BASE LIQUIDACION REDEBAN 2025'!$C$2,IF(AH103="TIPO II",'BASE LIQUIDACION REDEBAN 2025'!$C$3,IF(AH103="TIPO III",'BASE LIQUIDACION REDEBAN 2025'!$C$4,IF(AH103="TIPO IV",'BASE LIQUIDACION REDEBAN 2025'!$C$5,IF(AI103="AEREO",'BASE LIQUIDACION REDEBAN 2025'!$B$6,'BASE LIQUIDACION REDEBAN 2025'!$C$5)))))))</f>
        <v>65960.072302</v>
      </c>
      <c r="AN103" s="97">
        <f>IF(OR(S103="SOPORTE_TELEFÓNICO",S103="ENVÍO"),0,IF(AH103="TIPO I",'BASE LIQUIDACION REDEBAN 2025'!$B$10,IF(AH103="TIPO II",'BASE LIQUIDACION REDEBAN 2025'!$B$11,IF(AH103="TIPO III",'BASE LIQUIDACION REDEBAN 2025'!$B$12,'BASE LIQUIDACION REDEBAN 2025'!$B$13))))</f>
        <v>75096.394270399993</v>
      </c>
      <c r="AO103" s="97">
        <f t="shared" si="1"/>
        <v>65960.072302</v>
      </c>
    </row>
    <row r="104" spans="1:41" s="85" customFormat="1" ht="13.15">
      <c r="A104" s="171" t="s">
        <v>72</v>
      </c>
      <c r="B104" s="96" t="str">
        <f>VLOOKUP(A104,'CENTRO DE COSTOS'!A:D,4,FALSE)</f>
        <v>MIGUEL JULIÁN HERNÁNDEZ GUARÍN</v>
      </c>
      <c r="C104" s="96" t="str">
        <f>VLOOKUP(A104,'CENTRO DE COSTOS'!A:D,2,FALSE)</f>
        <v>0004-0008</v>
      </c>
      <c r="D104" s="171">
        <v>68276</v>
      </c>
      <c r="E104" s="171">
        <v>5669308</v>
      </c>
      <c r="F104" s="93">
        <v>1890181</v>
      </c>
      <c r="G104" s="171">
        <v>23501554</v>
      </c>
      <c r="H104" s="171" t="s">
        <v>180</v>
      </c>
      <c r="I104" s="171" t="s">
        <v>181</v>
      </c>
      <c r="J104" s="171" t="s">
        <v>16611</v>
      </c>
      <c r="K104" s="10" t="s">
        <v>167</v>
      </c>
      <c r="L104" s="171">
        <v>5669308</v>
      </c>
      <c r="M104" s="171" t="s">
        <v>17039</v>
      </c>
      <c r="N104" s="172">
        <v>45818.674305555556</v>
      </c>
      <c r="O104" s="172">
        <v>45819.436805555553</v>
      </c>
      <c r="P104" s="171" t="s">
        <v>3171</v>
      </c>
      <c r="Q104" s="171" t="s">
        <v>3172</v>
      </c>
      <c r="R104" s="171" t="s">
        <v>15378</v>
      </c>
      <c r="S104" s="171" t="s">
        <v>177</v>
      </c>
      <c r="T104" s="72" t="s">
        <v>17040</v>
      </c>
      <c r="U104" s="171" t="s">
        <v>16614</v>
      </c>
      <c r="V104" s="171" t="s">
        <v>16632</v>
      </c>
      <c r="W104" s="171" t="s">
        <v>16633</v>
      </c>
      <c r="X104" s="171" t="s">
        <v>3185</v>
      </c>
      <c r="Y104" s="171">
        <v>0</v>
      </c>
      <c r="Z104" s="171">
        <v>0</v>
      </c>
      <c r="AA104" s="171">
        <v>0</v>
      </c>
      <c r="AB104" s="171">
        <v>0</v>
      </c>
      <c r="AC104" s="171">
        <v>0</v>
      </c>
      <c r="AD104" s="171" t="s">
        <v>16616</v>
      </c>
      <c r="AE104" s="171">
        <v>0</v>
      </c>
      <c r="AF104" s="171">
        <v>0</v>
      </c>
      <c r="AG104" s="171">
        <v>8775</v>
      </c>
      <c r="AH104" s="171" t="s">
        <v>25</v>
      </c>
      <c r="AI104" s="171" t="s">
        <v>189</v>
      </c>
      <c r="AJ104" s="171">
        <v>1</v>
      </c>
      <c r="AK104" s="171">
        <v>0</v>
      </c>
      <c r="AL104" s="171" t="s">
        <v>1886</v>
      </c>
      <c r="AM104" s="97">
        <f>IF(S104="SOPORTE_TELEFÓNICO",'BASE LIQUIDACION REDEBAN 2025'!$B$19,IF(S104="ENVÍO",'BASE LIQUIDACION REDEBAN 2025'!$C$2,IF(AH104="TIPO I",'BASE LIQUIDACION REDEBAN 2025'!$C$2,IF(AH104="TIPO II",'BASE LIQUIDACION REDEBAN 2025'!$C$3,IF(AH104="TIPO III",'BASE LIQUIDACION REDEBAN 2025'!$C$4,IF(AH104="TIPO IV",'BASE LIQUIDACION REDEBAN 2025'!$C$5,IF(AI104="AEREO",'BASE LIQUIDACION REDEBAN 2025'!$B$6,'BASE LIQUIDACION REDEBAN 2025'!$C$5)))))))</f>
        <v>65960.072302</v>
      </c>
      <c r="AN104" s="97">
        <f>IF(OR(S104="SOPORTE_TELEFÓNICO",S104="ENVÍO"),0,IF(AH104="TIPO I",'BASE LIQUIDACION REDEBAN 2025'!$B$10,IF(AH104="TIPO II",'BASE LIQUIDACION REDEBAN 2025'!$B$11,IF(AH104="TIPO III",'BASE LIQUIDACION REDEBAN 2025'!$B$12,'BASE LIQUIDACION REDEBAN 2025'!$B$13))))</f>
        <v>75096.394270399993</v>
      </c>
      <c r="AO104" s="97">
        <f t="shared" si="1"/>
        <v>65960.072302</v>
      </c>
    </row>
    <row r="105" spans="1:41" s="85" customFormat="1" ht="13.15">
      <c r="A105" s="171" t="s">
        <v>81</v>
      </c>
      <c r="B105" s="96" t="str">
        <f>VLOOKUP(A105,'CENTRO DE COSTOS'!A:D,4,FALSE)</f>
        <v>MIGUEL JULIÁN HERNÁNDEZ GUARÍN</v>
      </c>
      <c r="C105" s="96" t="str">
        <f>VLOOKUP(A105,'CENTRO DE COSTOS'!A:D,2,FALSE)</f>
        <v>0004-0008</v>
      </c>
      <c r="D105" s="171">
        <v>54172</v>
      </c>
      <c r="E105" s="171">
        <v>5667647</v>
      </c>
      <c r="F105" s="93">
        <v>1890480</v>
      </c>
      <c r="G105" s="171">
        <v>20227922</v>
      </c>
      <c r="H105" s="171" t="s">
        <v>408</v>
      </c>
      <c r="I105" s="171" t="s">
        <v>13366</v>
      </c>
      <c r="J105" s="171" t="s">
        <v>16878</v>
      </c>
      <c r="K105" s="10" t="s">
        <v>167</v>
      </c>
      <c r="L105" s="171">
        <v>5667647</v>
      </c>
      <c r="M105" s="171" t="s">
        <v>17041</v>
      </c>
      <c r="N105" s="172">
        <v>45817.637499999997</v>
      </c>
      <c r="O105" s="172">
        <v>45819.495833333334</v>
      </c>
      <c r="P105" s="171" t="s">
        <v>3171</v>
      </c>
      <c r="Q105" s="171" t="s">
        <v>3172</v>
      </c>
      <c r="R105" s="171" t="s">
        <v>15378</v>
      </c>
      <c r="S105" s="171" t="s">
        <v>177</v>
      </c>
      <c r="T105" s="72" t="s">
        <v>17042</v>
      </c>
      <c r="U105" s="171" t="s">
        <v>3190</v>
      </c>
      <c r="V105" s="171" t="s">
        <v>3213</v>
      </c>
      <c r="W105" s="171" t="s">
        <v>3192</v>
      </c>
      <c r="X105" s="171" t="s">
        <v>3215</v>
      </c>
      <c r="Y105" s="171" t="s">
        <v>3228</v>
      </c>
      <c r="Z105" s="171">
        <v>0</v>
      </c>
      <c r="AA105" s="171">
        <v>0</v>
      </c>
      <c r="AB105" s="171">
        <v>0</v>
      </c>
      <c r="AC105" s="171">
        <v>0</v>
      </c>
      <c r="AD105" s="171" t="s">
        <v>16881</v>
      </c>
      <c r="AE105" s="171" t="s">
        <v>17043</v>
      </c>
      <c r="AF105" s="171" t="s">
        <v>17044</v>
      </c>
      <c r="AG105" s="171">
        <v>0</v>
      </c>
      <c r="AH105" s="171" t="s">
        <v>28</v>
      </c>
      <c r="AI105" s="171" t="s">
        <v>189</v>
      </c>
      <c r="AJ105" s="171">
        <v>1</v>
      </c>
      <c r="AK105" s="171">
        <v>0</v>
      </c>
      <c r="AL105" s="171" t="s">
        <v>3735</v>
      </c>
      <c r="AM105" s="97">
        <f>IF(S105="SOPORTE_TELEFÓNICO",'BASE LIQUIDACION REDEBAN 2025'!$B$19,IF(S105="ENVÍO",'BASE LIQUIDACION REDEBAN 2025'!$C$2,IF(AH105="TIPO I",'BASE LIQUIDACION REDEBAN 2025'!$C$2,IF(AH105="TIPO II",'BASE LIQUIDACION REDEBAN 2025'!$C$3,IF(AH105="TIPO III",'BASE LIQUIDACION REDEBAN 2025'!$C$4,IF(AH105="TIPO IV",'BASE LIQUIDACION REDEBAN 2025'!$C$5,IF(AI105="AEREO",'BASE LIQUIDACION REDEBAN 2025'!$B$6,'BASE LIQUIDACION REDEBAN 2025'!$C$5)))))))</f>
        <v>144967.87232000002</v>
      </c>
      <c r="AN105" s="97">
        <f>IF(OR(S105="SOPORTE_TELEFÓNICO",S105="ENVÍO"),0,IF(AH105="TIPO I",'BASE LIQUIDACION REDEBAN 2025'!$B$10,IF(AH105="TIPO II",'BASE LIQUIDACION REDEBAN 2025'!$B$11,IF(AH105="TIPO III",'BASE LIQUIDACION REDEBAN 2025'!$B$12,'BASE LIQUIDACION REDEBAN 2025'!$B$13))))</f>
        <v>140395.6348884</v>
      </c>
      <c r="AO105" s="97">
        <f t="shared" si="1"/>
        <v>144967.87232000002</v>
      </c>
    </row>
    <row r="106" spans="1:41" s="85" customFormat="1" ht="13.15">
      <c r="A106" s="171" t="s">
        <v>68</v>
      </c>
      <c r="B106" s="96" t="str">
        <f>VLOOKUP(A106,'CENTRO DE COSTOS'!A:D,4,FALSE)</f>
        <v>WILLIAM ASDRUBAL ROZO ROZO</v>
      </c>
      <c r="C106" s="96" t="str">
        <f>VLOOKUP(A106,'CENTRO DE COSTOS'!A:D,2,FALSE)</f>
        <v>0004-0004</v>
      </c>
      <c r="D106" s="171">
        <v>11001</v>
      </c>
      <c r="E106" s="171">
        <v>5669091</v>
      </c>
      <c r="F106" s="93">
        <v>1891238</v>
      </c>
      <c r="G106" s="171">
        <v>87837402</v>
      </c>
      <c r="H106" s="171" t="s">
        <v>298</v>
      </c>
      <c r="I106" s="171" t="s">
        <v>68</v>
      </c>
      <c r="J106" s="171" t="s">
        <v>17045</v>
      </c>
      <c r="K106" s="10" t="s">
        <v>167</v>
      </c>
      <c r="L106" s="171">
        <v>5669091</v>
      </c>
      <c r="M106" s="171" t="s">
        <v>17046</v>
      </c>
      <c r="N106" s="172">
        <v>45818.634027777778</v>
      </c>
      <c r="O106" s="172">
        <v>45819.529861111114</v>
      </c>
      <c r="P106" s="171" t="s">
        <v>3171</v>
      </c>
      <c r="Q106" s="171" t="s">
        <v>3172</v>
      </c>
      <c r="R106" s="171" t="s">
        <v>15378</v>
      </c>
      <c r="S106" s="171" t="s">
        <v>177</v>
      </c>
      <c r="T106" s="72" t="s">
        <v>17047</v>
      </c>
      <c r="U106" s="171" t="s">
        <v>3175</v>
      </c>
      <c r="V106" s="171" t="s">
        <v>3438</v>
      </c>
      <c r="W106" s="171" t="s">
        <v>3439</v>
      </c>
      <c r="X106" s="171" t="s">
        <v>3185</v>
      </c>
      <c r="Y106" s="171">
        <v>0</v>
      </c>
      <c r="Z106" s="171">
        <v>0</v>
      </c>
      <c r="AA106" s="171">
        <v>0</v>
      </c>
      <c r="AB106" s="171">
        <v>0</v>
      </c>
      <c r="AC106" s="171">
        <v>0</v>
      </c>
      <c r="AD106" s="171" t="s">
        <v>17048</v>
      </c>
      <c r="AE106" s="171">
        <v>0</v>
      </c>
      <c r="AF106" s="171">
        <v>0</v>
      </c>
      <c r="AG106" s="171">
        <v>2144</v>
      </c>
      <c r="AH106" s="171" t="s">
        <v>25</v>
      </c>
      <c r="AI106" s="171" t="s">
        <v>189</v>
      </c>
      <c r="AJ106" s="171">
        <v>1</v>
      </c>
      <c r="AK106" s="171">
        <v>0</v>
      </c>
      <c r="AL106" s="171" t="s">
        <v>2095</v>
      </c>
      <c r="AM106" s="97">
        <f>IF(S106="SOPORTE_TELEFÓNICO",'BASE LIQUIDACION REDEBAN 2025'!$B$19,IF(S106="ENVÍO",'BASE LIQUIDACION REDEBAN 2025'!$C$2,IF(AH106="TIPO I",'BASE LIQUIDACION REDEBAN 2025'!$C$2,IF(AH106="TIPO II",'BASE LIQUIDACION REDEBAN 2025'!$C$3,IF(AH106="TIPO III",'BASE LIQUIDACION REDEBAN 2025'!$C$4,IF(AH106="TIPO IV",'BASE LIQUIDACION REDEBAN 2025'!$C$5,IF(AI106="AEREO",'BASE LIQUIDACION REDEBAN 2025'!$B$6,'BASE LIQUIDACION REDEBAN 2025'!$C$5)))))))</f>
        <v>65960.072302</v>
      </c>
      <c r="AN106" s="97">
        <f>IF(OR(S106="SOPORTE_TELEFÓNICO",S106="ENVÍO"),0,IF(AH106="TIPO I",'BASE LIQUIDACION REDEBAN 2025'!$B$10,IF(AH106="TIPO II",'BASE LIQUIDACION REDEBAN 2025'!$B$11,IF(AH106="TIPO III",'BASE LIQUIDACION REDEBAN 2025'!$B$12,'BASE LIQUIDACION REDEBAN 2025'!$B$13))))</f>
        <v>75096.394270399993</v>
      </c>
      <c r="AO106" s="97">
        <f t="shared" si="1"/>
        <v>65960.072302</v>
      </c>
    </row>
    <row r="107" spans="1:41" s="85" customFormat="1" ht="13.15">
      <c r="A107" s="171" t="s">
        <v>99</v>
      </c>
      <c r="B107" s="96" t="str">
        <f>VLOOKUP(A107,'CENTRO DE COSTOS'!A:D,4,FALSE)</f>
        <v>JOSE MAURICIO HERNANDEZ ROJAS</v>
      </c>
      <c r="C107" s="96" t="str">
        <f>VLOOKUP(A107,'CENTRO DE COSTOS'!A:D,2,FALSE)</f>
        <v>0004-0001</v>
      </c>
      <c r="D107" s="171">
        <v>20250</v>
      </c>
      <c r="E107" s="171">
        <v>5666480</v>
      </c>
      <c r="F107" s="93">
        <v>1890926</v>
      </c>
      <c r="G107" s="171">
        <v>18717108</v>
      </c>
      <c r="H107" s="171" t="s">
        <v>269</v>
      </c>
      <c r="I107" s="171" t="s">
        <v>677</v>
      </c>
      <c r="J107" s="171" t="s">
        <v>17049</v>
      </c>
      <c r="K107" s="10" t="s">
        <v>167</v>
      </c>
      <c r="L107" s="171">
        <v>5666480</v>
      </c>
      <c r="M107" s="171" t="s">
        <v>17050</v>
      </c>
      <c r="N107" s="172">
        <v>45817.377083333333</v>
      </c>
      <c r="O107" s="172">
        <v>45819.637499999997</v>
      </c>
      <c r="P107" s="171" t="s">
        <v>3171</v>
      </c>
      <c r="Q107" s="171" t="s">
        <v>3172</v>
      </c>
      <c r="R107" s="171" t="s">
        <v>15378</v>
      </c>
      <c r="S107" s="171" t="s">
        <v>177</v>
      </c>
      <c r="T107" s="72" t="s">
        <v>17051</v>
      </c>
      <c r="U107" s="171" t="s">
        <v>3190</v>
      </c>
      <c r="V107" s="171" t="s">
        <v>3331</v>
      </c>
      <c r="W107" s="171" t="s">
        <v>3192</v>
      </c>
      <c r="X107" s="171" t="s">
        <v>3215</v>
      </c>
      <c r="Y107" s="171">
        <v>0</v>
      </c>
      <c r="Z107" s="171">
        <v>0</v>
      </c>
      <c r="AA107" s="171">
        <v>0</v>
      </c>
      <c r="AB107" s="171" t="s">
        <v>3332</v>
      </c>
      <c r="AC107" s="171">
        <v>0</v>
      </c>
      <c r="AD107" s="171" t="s">
        <v>17052</v>
      </c>
      <c r="AE107" s="171" t="s">
        <v>17053</v>
      </c>
      <c r="AF107" s="171" t="s">
        <v>17054</v>
      </c>
      <c r="AG107" s="171">
        <v>0</v>
      </c>
      <c r="AH107" s="171" t="s">
        <v>30</v>
      </c>
      <c r="AI107" s="171" t="s">
        <v>189</v>
      </c>
      <c r="AJ107" s="171">
        <v>1</v>
      </c>
      <c r="AK107" s="171">
        <v>0</v>
      </c>
      <c r="AL107" s="171" t="s">
        <v>506</v>
      </c>
      <c r="AM107" s="97">
        <f>IF(S107="SOPORTE_TELEFÓNICO",'BASE LIQUIDACION REDEBAN 2025'!$B$19,IF(S107="ENVÍO",'BASE LIQUIDACION REDEBAN 2025'!$C$2,IF(AH107="TIPO I",'BASE LIQUIDACION REDEBAN 2025'!$C$2,IF(AH107="TIPO II",'BASE LIQUIDACION REDEBAN 2025'!$C$3,IF(AH107="TIPO III",'BASE LIQUIDACION REDEBAN 2025'!$C$4,IF(AH107="TIPO IV",'BASE LIQUIDACION REDEBAN 2025'!$C$5,IF(AI107="AEREO",'BASE LIQUIDACION REDEBAN 2025'!$B$6,'BASE LIQUIDACION REDEBAN 2025'!$C$5)))))))</f>
        <v>275728.78077800001</v>
      </c>
      <c r="AN107" s="97">
        <f>IF(OR(S107="SOPORTE_TELEFÓNICO",S107="ENVÍO"),0,IF(AH107="TIPO I",'BASE LIQUIDACION REDEBAN 2025'!$B$10,IF(AH107="TIPO II",'BASE LIQUIDACION REDEBAN 2025'!$B$11,IF(AH107="TIPO III",'BASE LIQUIDACION REDEBAN 2025'!$B$12,'BASE LIQUIDACION REDEBAN 2025'!$B$13))))</f>
        <v>196536.5258152</v>
      </c>
      <c r="AO107" s="97">
        <f t="shared" si="1"/>
        <v>275728.78077800001</v>
      </c>
    </row>
    <row r="108" spans="1:41" s="85" customFormat="1" ht="13.15">
      <c r="A108" s="171" t="s">
        <v>100</v>
      </c>
      <c r="B108" s="96" t="str">
        <f>VLOOKUP(A108,'CENTRO DE COSTOS'!A:D,4,FALSE)</f>
        <v>KEVIN ALEXIS CORZO BUSTOS</v>
      </c>
      <c r="C108" s="96" t="str">
        <f>VLOOKUP(A108,'CENTRO DE COSTOS'!A:D,2,FALSE)</f>
        <v>0004-0007</v>
      </c>
      <c r="D108" s="171">
        <v>50606</v>
      </c>
      <c r="E108" s="171">
        <v>5668604</v>
      </c>
      <c r="F108" s="93">
        <v>1890813</v>
      </c>
      <c r="G108" s="171">
        <v>13796438</v>
      </c>
      <c r="H108" s="171" t="s">
        <v>192</v>
      </c>
      <c r="I108" s="171" t="s">
        <v>7805</v>
      </c>
      <c r="J108" s="171" t="s">
        <v>17055</v>
      </c>
      <c r="K108" s="10" t="s">
        <v>167</v>
      </c>
      <c r="L108" s="171">
        <v>5668604</v>
      </c>
      <c r="M108" s="171" t="s">
        <v>17056</v>
      </c>
      <c r="N108" s="172">
        <v>45818.493750000001</v>
      </c>
      <c r="O108" s="172">
        <v>45819.638194444444</v>
      </c>
      <c r="P108" s="171" t="s">
        <v>3171</v>
      </c>
      <c r="Q108" s="171" t="s">
        <v>3172</v>
      </c>
      <c r="R108" s="171" t="s">
        <v>15378</v>
      </c>
      <c r="S108" s="171" t="s">
        <v>177</v>
      </c>
      <c r="T108" s="72" t="s">
        <v>17057</v>
      </c>
      <c r="U108" s="171" t="s">
        <v>16585</v>
      </c>
      <c r="V108" s="171" t="s">
        <v>3964</v>
      </c>
      <c r="W108" s="171" t="s">
        <v>17058</v>
      </c>
      <c r="X108" s="171" t="s">
        <v>3185</v>
      </c>
      <c r="Y108" s="171">
        <v>0</v>
      </c>
      <c r="Z108" s="171">
        <v>0</v>
      </c>
      <c r="AA108" s="171">
        <v>0</v>
      </c>
      <c r="AB108" s="171">
        <v>0</v>
      </c>
      <c r="AC108" s="171">
        <v>0</v>
      </c>
      <c r="AD108" s="171" t="s">
        <v>17059</v>
      </c>
      <c r="AE108" s="171">
        <v>0</v>
      </c>
      <c r="AF108" s="171">
        <v>0</v>
      </c>
      <c r="AG108" s="171">
        <v>0</v>
      </c>
      <c r="AH108" s="171" t="s">
        <v>28</v>
      </c>
      <c r="AI108" s="171" t="s">
        <v>189</v>
      </c>
      <c r="AJ108" s="171">
        <v>1</v>
      </c>
      <c r="AK108" s="171">
        <v>0</v>
      </c>
      <c r="AL108" s="171" t="s">
        <v>3368</v>
      </c>
      <c r="AM108" s="97">
        <f>IF(S108="SOPORTE_TELEFÓNICO",'BASE LIQUIDACION REDEBAN 2025'!$B$19,IF(S108="ENVÍO",'BASE LIQUIDACION REDEBAN 2025'!$C$2,IF(AH108="TIPO I",'BASE LIQUIDACION REDEBAN 2025'!$C$2,IF(AH108="TIPO II",'BASE LIQUIDACION REDEBAN 2025'!$C$3,IF(AH108="TIPO III",'BASE LIQUIDACION REDEBAN 2025'!$C$4,IF(AH108="TIPO IV",'BASE LIQUIDACION REDEBAN 2025'!$C$5,IF(AI108="AEREO",'BASE LIQUIDACION REDEBAN 2025'!$B$6,'BASE LIQUIDACION REDEBAN 2025'!$C$5)))))))</f>
        <v>144967.87232000002</v>
      </c>
      <c r="AN108" s="97">
        <f>IF(OR(S108="SOPORTE_TELEFÓNICO",S108="ENVÍO"),0,IF(AH108="TIPO I",'BASE LIQUIDACION REDEBAN 2025'!$B$10,IF(AH108="TIPO II",'BASE LIQUIDACION REDEBAN 2025'!$B$11,IF(AH108="TIPO III",'BASE LIQUIDACION REDEBAN 2025'!$B$12,'BASE LIQUIDACION REDEBAN 2025'!$B$13))))</f>
        <v>140395.6348884</v>
      </c>
      <c r="AO108" s="97">
        <f t="shared" si="1"/>
        <v>144967.87232000002</v>
      </c>
    </row>
    <row r="109" spans="1:41" s="85" customFormat="1" ht="13.15">
      <c r="A109" s="171" t="s">
        <v>93</v>
      </c>
      <c r="B109" s="96" t="str">
        <f>VLOOKUP(A109,'CENTRO DE COSTOS'!A:D,4,FALSE)</f>
        <v>DIEGO FERNANDO HENAO CARDONA</v>
      </c>
      <c r="C109" s="96" t="str">
        <f>VLOOKUP(A109,'CENTRO DE COSTOS'!A:D,2,FALSE)</f>
        <v>0004-0003</v>
      </c>
      <c r="D109" s="171">
        <v>52838</v>
      </c>
      <c r="E109" s="171">
        <v>5669537</v>
      </c>
      <c r="F109" s="93">
        <v>1889945</v>
      </c>
      <c r="G109" s="171">
        <v>21387204</v>
      </c>
      <c r="H109" s="171" t="s">
        <v>162</v>
      </c>
      <c r="I109" s="171" t="s">
        <v>12729</v>
      </c>
      <c r="J109" s="171" t="s">
        <v>17060</v>
      </c>
      <c r="K109" s="10" t="s">
        <v>167</v>
      </c>
      <c r="L109" s="171">
        <v>5669537</v>
      </c>
      <c r="M109" s="171" t="s">
        <v>17061</v>
      </c>
      <c r="N109" s="172">
        <v>45819.333333333336</v>
      </c>
      <c r="O109" s="172">
        <v>45819.638194444444</v>
      </c>
      <c r="P109" s="171" t="s">
        <v>3171</v>
      </c>
      <c r="Q109" s="171" t="s">
        <v>3172</v>
      </c>
      <c r="R109" s="171" t="s">
        <v>15378</v>
      </c>
      <c r="S109" s="171" t="s">
        <v>177</v>
      </c>
      <c r="T109" s="72" t="s">
        <v>17062</v>
      </c>
      <c r="U109" s="171" t="s">
        <v>16614</v>
      </c>
      <c r="V109" s="171" t="s">
        <v>16632</v>
      </c>
      <c r="W109" s="171" t="s">
        <v>16633</v>
      </c>
      <c r="X109" s="171" t="s">
        <v>3185</v>
      </c>
      <c r="Y109" s="171">
        <v>0</v>
      </c>
      <c r="Z109" s="171">
        <v>0</v>
      </c>
      <c r="AA109" s="171">
        <v>0</v>
      </c>
      <c r="AB109" s="171">
        <v>0</v>
      </c>
      <c r="AC109" s="171">
        <v>0</v>
      </c>
      <c r="AD109" s="171" t="s">
        <v>17063</v>
      </c>
      <c r="AE109" s="171">
        <v>0</v>
      </c>
      <c r="AF109" s="171">
        <v>0</v>
      </c>
      <c r="AG109" s="171">
        <v>0</v>
      </c>
      <c r="AH109" s="171" t="s">
        <v>28</v>
      </c>
      <c r="AI109" s="171" t="s">
        <v>189</v>
      </c>
      <c r="AJ109" s="171">
        <v>1</v>
      </c>
      <c r="AK109" s="171">
        <v>0</v>
      </c>
      <c r="AL109" s="171" t="s">
        <v>639</v>
      </c>
      <c r="AM109" s="97">
        <f>IF(S109="SOPORTE_TELEFÓNICO",'BASE LIQUIDACION REDEBAN 2025'!$B$19,IF(S109="ENVÍO",'BASE LIQUIDACION REDEBAN 2025'!$C$2,IF(AH109="TIPO I",'BASE LIQUIDACION REDEBAN 2025'!$C$2,IF(AH109="TIPO II",'BASE LIQUIDACION REDEBAN 2025'!$C$3,IF(AH109="TIPO III",'BASE LIQUIDACION REDEBAN 2025'!$C$4,IF(AH109="TIPO IV",'BASE LIQUIDACION REDEBAN 2025'!$C$5,IF(AI109="AEREO",'BASE LIQUIDACION REDEBAN 2025'!$B$6,'BASE LIQUIDACION REDEBAN 2025'!$C$5)))))))</f>
        <v>144967.87232000002</v>
      </c>
      <c r="AN109" s="97">
        <f>IF(OR(S109="SOPORTE_TELEFÓNICO",S109="ENVÍO"),0,IF(AH109="TIPO I",'BASE LIQUIDACION REDEBAN 2025'!$B$10,IF(AH109="TIPO II",'BASE LIQUIDACION REDEBAN 2025'!$B$11,IF(AH109="TIPO III",'BASE LIQUIDACION REDEBAN 2025'!$B$12,'BASE LIQUIDACION REDEBAN 2025'!$B$13))))</f>
        <v>140395.6348884</v>
      </c>
      <c r="AO109" s="97">
        <f t="shared" si="1"/>
        <v>144967.87232000002</v>
      </c>
    </row>
    <row r="110" spans="1:41" s="85" customFormat="1" ht="13.15">
      <c r="A110" s="171" t="s">
        <v>98</v>
      </c>
      <c r="B110" s="96" t="str">
        <f>VLOOKUP(A110,'CENTRO DE COSTOS'!A:D,4,FALSE)</f>
        <v>MIGUEL JULIÁN HERNÁNDEZ GUARÍN</v>
      </c>
      <c r="C110" s="96" t="str">
        <f>VLOOKUP(A110,'CENTRO DE COSTOS'!A:D,2,FALSE)</f>
        <v>0004-0008</v>
      </c>
      <c r="D110" s="171">
        <v>15001</v>
      </c>
      <c r="E110" s="171">
        <v>5669582</v>
      </c>
      <c r="F110" s="93">
        <v>1891227</v>
      </c>
      <c r="G110" s="171">
        <v>14106991</v>
      </c>
      <c r="H110" s="171" t="s">
        <v>371</v>
      </c>
      <c r="I110" s="171" t="s">
        <v>98</v>
      </c>
      <c r="J110" s="171" t="s">
        <v>17064</v>
      </c>
      <c r="K110" s="10" t="s">
        <v>167</v>
      </c>
      <c r="L110" s="171">
        <v>5669582</v>
      </c>
      <c r="M110" s="171" t="s">
        <v>17065</v>
      </c>
      <c r="N110" s="172">
        <v>45819.333333333336</v>
      </c>
      <c r="O110" s="172">
        <v>45819.638888888891</v>
      </c>
      <c r="P110" s="171" t="s">
        <v>3171</v>
      </c>
      <c r="Q110" s="171" t="s">
        <v>3172</v>
      </c>
      <c r="R110" s="171" t="s">
        <v>15378</v>
      </c>
      <c r="S110" s="171" t="s">
        <v>177</v>
      </c>
      <c r="T110" s="72" t="s">
        <v>17066</v>
      </c>
      <c r="U110" s="171" t="s">
        <v>16585</v>
      </c>
      <c r="V110" s="171" t="s">
        <v>3197</v>
      </c>
      <c r="W110" s="171" t="s">
        <v>17067</v>
      </c>
      <c r="X110" s="171" t="s">
        <v>3185</v>
      </c>
      <c r="Y110" s="171">
        <v>0</v>
      </c>
      <c r="Z110" s="171">
        <v>0</v>
      </c>
      <c r="AA110" s="171">
        <v>0</v>
      </c>
      <c r="AB110" s="171">
        <v>0</v>
      </c>
      <c r="AC110" s="171">
        <v>0</v>
      </c>
      <c r="AD110" s="171" t="s">
        <v>17068</v>
      </c>
      <c r="AE110" s="171">
        <v>0</v>
      </c>
      <c r="AF110" s="171">
        <v>0</v>
      </c>
      <c r="AG110" s="171">
        <v>0</v>
      </c>
      <c r="AH110" s="171" t="s">
        <v>25</v>
      </c>
      <c r="AI110" s="171" t="s">
        <v>189</v>
      </c>
      <c r="AJ110" s="171">
        <v>1</v>
      </c>
      <c r="AK110" s="171">
        <v>0</v>
      </c>
      <c r="AL110" s="171" t="s">
        <v>1354</v>
      </c>
      <c r="AM110" s="97">
        <f>IF(S110="SOPORTE_TELEFÓNICO",'BASE LIQUIDACION REDEBAN 2025'!$B$19,IF(S110="ENVÍO",'BASE LIQUIDACION REDEBAN 2025'!$C$2,IF(AH110="TIPO I",'BASE LIQUIDACION REDEBAN 2025'!$C$2,IF(AH110="TIPO II",'BASE LIQUIDACION REDEBAN 2025'!$C$3,IF(AH110="TIPO III",'BASE LIQUIDACION REDEBAN 2025'!$C$4,IF(AH110="TIPO IV",'BASE LIQUIDACION REDEBAN 2025'!$C$5,IF(AI110="AEREO",'BASE LIQUIDACION REDEBAN 2025'!$B$6,'BASE LIQUIDACION REDEBAN 2025'!$C$5)))))))</f>
        <v>65960.072302</v>
      </c>
      <c r="AN110" s="97">
        <f>IF(OR(S110="SOPORTE_TELEFÓNICO",S110="ENVÍO"),0,IF(AH110="TIPO I",'BASE LIQUIDACION REDEBAN 2025'!$B$10,IF(AH110="TIPO II",'BASE LIQUIDACION REDEBAN 2025'!$B$11,IF(AH110="TIPO III",'BASE LIQUIDACION REDEBAN 2025'!$B$12,'BASE LIQUIDACION REDEBAN 2025'!$B$13))))</f>
        <v>75096.394270399993</v>
      </c>
      <c r="AO110" s="97">
        <f t="shared" si="1"/>
        <v>65960.072302</v>
      </c>
    </row>
    <row r="111" spans="1:41" s="85" customFormat="1" ht="13.15">
      <c r="A111" s="171" t="s">
        <v>68</v>
      </c>
      <c r="B111" s="96" t="str">
        <f>VLOOKUP(A111,'CENTRO DE COSTOS'!A:D,4,FALSE)</f>
        <v>WILLIAM ASDRUBAL ROZO ROZO</v>
      </c>
      <c r="C111" s="96" t="str">
        <f>VLOOKUP(A111,'CENTRO DE COSTOS'!A:D,2,FALSE)</f>
        <v>0004-0004</v>
      </c>
      <c r="D111" s="171">
        <v>11001</v>
      </c>
      <c r="E111" s="171">
        <v>5669787</v>
      </c>
      <c r="F111" s="93">
        <v>1891721</v>
      </c>
      <c r="G111" s="171">
        <v>16944258</v>
      </c>
      <c r="H111" s="171" t="s">
        <v>298</v>
      </c>
      <c r="I111" s="171" t="s">
        <v>68</v>
      </c>
      <c r="J111" s="171" t="s">
        <v>17069</v>
      </c>
      <c r="K111" s="10" t="s">
        <v>167</v>
      </c>
      <c r="L111" s="171">
        <v>5669787</v>
      </c>
      <c r="M111" s="171" t="s">
        <v>17070</v>
      </c>
      <c r="N111" s="172">
        <v>45819.356944444444</v>
      </c>
      <c r="O111" s="172">
        <v>45819.63958333333</v>
      </c>
      <c r="P111" s="171" t="s">
        <v>3171</v>
      </c>
      <c r="Q111" s="171" t="s">
        <v>3172</v>
      </c>
      <c r="R111" s="171" t="s">
        <v>15378</v>
      </c>
      <c r="S111" s="171" t="s">
        <v>177</v>
      </c>
      <c r="T111" s="72" t="s">
        <v>17071</v>
      </c>
      <c r="U111" s="171" t="s">
        <v>16614</v>
      </c>
      <c r="V111" s="171" t="s">
        <v>3260</v>
      </c>
      <c r="W111" s="171" t="s">
        <v>16620</v>
      </c>
      <c r="X111" s="171" t="s">
        <v>3185</v>
      </c>
      <c r="Y111" s="171">
        <v>0</v>
      </c>
      <c r="Z111" s="171">
        <v>0</v>
      </c>
      <c r="AA111" s="171">
        <v>0</v>
      </c>
      <c r="AB111" s="171">
        <v>0</v>
      </c>
      <c r="AC111" s="171">
        <v>0</v>
      </c>
      <c r="AD111" s="171" t="s">
        <v>17072</v>
      </c>
      <c r="AE111" s="171">
        <v>0</v>
      </c>
      <c r="AF111" s="171">
        <v>0</v>
      </c>
      <c r="AG111" s="171">
        <v>0</v>
      </c>
      <c r="AH111" s="171" t="s">
        <v>25</v>
      </c>
      <c r="AI111" s="171" t="s">
        <v>189</v>
      </c>
      <c r="AJ111" s="171">
        <v>1</v>
      </c>
      <c r="AK111" s="171">
        <v>0</v>
      </c>
      <c r="AL111" s="171" t="s">
        <v>5754</v>
      </c>
      <c r="AM111" s="97">
        <f>IF(S111="SOPORTE_TELEFÓNICO",'BASE LIQUIDACION REDEBAN 2025'!$B$19,IF(S111="ENVÍO",'BASE LIQUIDACION REDEBAN 2025'!$C$2,IF(AH111="TIPO I",'BASE LIQUIDACION REDEBAN 2025'!$C$2,IF(AH111="TIPO II",'BASE LIQUIDACION REDEBAN 2025'!$C$3,IF(AH111="TIPO III",'BASE LIQUIDACION REDEBAN 2025'!$C$4,IF(AH111="TIPO IV",'BASE LIQUIDACION REDEBAN 2025'!$C$5,IF(AI111="AEREO",'BASE LIQUIDACION REDEBAN 2025'!$B$6,'BASE LIQUIDACION REDEBAN 2025'!$C$5)))))))</f>
        <v>65960.072302</v>
      </c>
      <c r="AN111" s="97">
        <f>IF(OR(S111="SOPORTE_TELEFÓNICO",S111="ENVÍO"),0,IF(AH111="TIPO I",'BASE LIQUIDACION REDEBAN 2025'!$B$10,IF(AH111="TIPO II",'BASE LIQUIDACION REDEBAN 2025'!$B$11,IF(AH111="TIPO III",'BASE LIQUIDACION REDEBAN 2025'!$B$12,'BASE LIQUIDACION REDEBAN 2025'!$B$13))))</f>
        <v>75096.394270399993</v>
      </c>
      <c r="AO111" s="97">
        <f t="shared" si="1"/>
        <v>65960.072302</v>
      </c>
    </row>
    <row r="112" spans="1:41" s="85" customFormat="1" ht="13.15">
      <c r="A112" s="171" t="s">
        <v>68</v>
      </c>
      <c r="B112" s="96" t="str">
        <f>VLOOKUP(A112,'CENTRO DE COSTOS'!A:D,4,FALSE)</f>
        <v>WILLIAM ASDRUBAL ROZO ROZO</v>
      </c>
      <c r="C112" s="96" t="str">
        <f>VLOOKUP(A112,'CENTRO DE COSTOS'!A:D,2,FALSE)</f>
        <v>0004-0004</v>
      </c>
      <c r="D112" s="171">
        <v>25754</v>
      </c>
      <c r="E112" s="171">
        <v>5670757</v>
      </c>
      <c r="F112" s="93">
        <v>1891722</v>
      </c>
      <c r="G112" s="171">
        <v>16983116</v>
      </c>
      <c r="H112" s="171" t="s">
        <v>298</v>
      </c>
      <c r="I112" s="171" t="s">
        <v>457</v>
      </c>
      <c r="J112" s="171" t="s">
        <v>17073</v>
      </c>
      <c r="K112" s="10" t="s">
        <v>167</v>
      </c>
      <c r="L112" s="171">
        <v>5670757</v>
      </c>
      <c r="M112" s="171" t="s">
        <v>17074</v>
      </c>
      <c r="N112" s="172">
        <v>45819.548611111109</v>
      </c>
      <c r="O112" s="172">
        <v>45819.640972222223</v>
      </c>
      <c r="P112" s="171" t="s">
        <v>3171</v>
      </c>
      <c r="Q112" s="171" t="s">
        <v>3172</v>
      </c>
      <c r="R112" s="171" t="s">
        <v>15378</v>
      </c>
      <c r="S112" s="171" t="s">
        <v>177</v>
      </c>
      <c r="T112" s="72" t="s">
        <v>17075</v>
      </c>
      <c r="U112" s="171" t="s">
        <v>3190</v>
      </c>
      <c r="V112" s="171" t="s">
        <v>3197</v>
      </c>
      <c r="W112" s="171" t="s">
        <v>3192</v>
      </c>
      <c r="X112" s="171" t="s">
        <v>3215</v>
      </c>
      <c r="Y112" s="171">
        <v>0</v>
      </c>
      <c r="Z112" s="171" t="s">
        <v>3536</v>
      </c>
      <c r="AA112" s="171">
        <v>0</v>
      </c>
      <c r="AB112" s="171">
        <v>0</v>
      </c>
      <c r="AC112" s="171">
        <v>0</v>
      </c>
      <c r="AD112" s="171" t="s">
        <v>17076</v>
      </c>
      <c r="AE112" s="171" t="s">
        <v>17077</v>
      </c>
      <c r="AF112" s="171" t="s">
        <v>17078</v>
      </c>
      <c r="AG112" s="171">
        <v>0</v>
      </c>
      <c r="AH112" s="171" t="s">
        <v>25</v>
      </c>
      <c r="AI112" s="171" t="s">
        <v>189</v>
      </c>
      <c r="AJ112" s="171">
        <v>1</v>
      </c>
      <c r="AK112" s="171">
        <v>0</v>
      </c>
      <c r="AL112" s="171" t="s">
        <v>608</v>
      </c>
      <c r="AM112" s="97">
        <f>IF(S112="SOPORTE_TELEFÓNICO",'BASE LIQUIDACION REDEBAN 2025'!$B$19,IF(S112="ENVÍO",'BASE LIQUIDACION REDEBAN 2025'!$C$2,IF(AH112="TIPO I",'BASE LIQUIDACION REDEBAN 2025'!$C$2,IF(AH112="TIPO II",'BASE LIQUIDACION REDEBAN 2025'!$C$3,IF(AH112="TIPO III",'BASE LIQUIDACION REDEBAN 2025'!$C$4,IF(AH112="TIPO IV",'BASE LIQUIDACION REDEBAN 2025'!$C$5,IF(AI112="AEREO",'BASE LIQUIDACION REDEBAN 2025'!$B$6,'BASE LIQUIDACION REDEBAN 2025'!$C$5)))))))</f>
        <v>65960.072302</v>
      </c>
      <c r="AN112" s="97">
        <f>IF(OR(S112="SOPORTE_TELEFÓNICO",S112="ENVÍO"),0,IF(AH112="TIPO I",'BASE LIQUIDACION REDEBAN 2025'!$B$10,IF(AH112="TIPO II",'BASE LIQUIDACION REDEBAN 2025'!$B$11,IF(AH112="TIPO III",'BASE LIQUIDACION REDEBAN 2025'!$B$12,'BASE LIQUIDACION REDEBAN 2025'!$B$13))))</f>
        <v>75096.394270399993</v>
      </c>
      <c r="AO112" s="97">
        <f t="shared" si="1"/>
        <v>65960.072302</v>
      </c>
    </row>
    <row r="113" spans="1:41" s="85" customFormat="1" ht="13.15">
      <c r="A113" s="171" t="s">
        <v>76</v>
      </c>
      <c r="B113" s="96" t="str">
        <f>VLOOKUP(A113,'CENTRO DE COSTOS'!A:D,4,FALSE)</f>
        <v>DIEGO FERNANDO HENAO CARDONA</v>
      </c>
      <c r="C113" s="96" t="str">
        <f>VLOOKUP(A113,'CENTRO DE COSTOS'!A:D,2,FALSE)</f>
        <v>0004-0003</v>
      </c>
      <c r="D113" s="171">
        <v>19517</v>
      </c>
      <c r="E113" s="171">
        <v>5665835</v>
      </c>
      <c r="F113" s="93">
        <v>1891723</v>
      </c>
      <c r="G113" s="171">
        <v>21332192</v>
      </c>
      <c r="H113" s="171" t="s">
        <v>200</v>
      </c>
      <c r="I113" s="171" t="s">
        <v>14896</v>
      </c>
      <c r="J113" s="171" t="s">
        <v>17079</v>
      </c>
      <c r="K113" s="10" t="s">
        <v>167</v>
      </c>
      <c r="L113" s="171">
        <v>5665835</v>
      </c>
      <c r="M113" s="171" t="s">
        <v>17080</v>
      </c>
      <c r="N113" s="172">
        <v>45815.665277777778</v>
      </c>
      <c r="O113" s="172">
        <v>45819.644444444442</v>
      </c>
      <c r="P113" s="171" t="s">
        <v>3171</v>
      </c>
      <c r="Q113" s="171" t="s">
        <v>3172</v>
      </c>
      <c r="R113" s="171" t="s">
        <v>15378</v>
      </c>
      <c r="S113" s="171" t="s">
        <v>3188</v>
      </c>
      <c r="T113" s="72" t="s">
        <v>17081</v>
      </c>
      <c r="U113" s="171" t="s">
        <v>16585</v>
      </c>
      <c r="V113" s="171" t="s">
        <v>3176</v>
      </c>
      <c r="W113" s="171" t="s">
        <v>16669</v>
      </c>
      <c r="X113" s="171" t="s">
        <v>3185</v>
      </c>
      <c r="Y113" s="171">
        <v>0</v>
      </c>
      <c r="Z113" s="171">
        <v>0</v>
      </c>
      <c r="AA113" s="171">
        <v>0</v>
      </c>
      <c r="AB113" s="171">
        <v>0</v>
      </c>
      <c r="AC113" s="171">
        <v>0</v>
      </c>
      <c r="AD113" s="171">
        <v>0</v>
      </c>
      <c r="AE113" s="171">
        <v>0</v>
      </c>
      <c r="AF113" s="171">
        <v>0</v>
      </c>
      <c r="AG113" s="171">
        <v>0</v>
      </c>
      <c r="AH113" s="171" t="s">
        <v>32</v>
      </c>
      <c r="AI113" s="171" t="s">
        <v>189</v>
      </c>
      <c r="AJ113" s="171">
        <v>0</v>
      </c>
      <c r="AK113" s="171">
        <v>0</v>
      </c>
      <c r="AL113" s="171" t="s">
        <v>16651</v>
      </c>
      <c r="AM113" s="97">
        <f>IF(S113="SOPORTE_TELEFÓNICO",'BASE LIQUIDACION REDEBAN 2025'!$B$19,IF(S113="ENVÍO",'BASE LIQUIDACION REDEBAN 2025'!$C$2,IF(AH113="TIPO I",'BASE LIQUIDACION REDEBAN 2025'!$C$2,IF(AH113="TIPO II",'BASE LIQUIDACION REDEBAN 2025'!$C$3,IF(AH113="TIPO III",'BASE LIQUIDACION REDEBAN 2025'!$C$4,IF(AH113="TIPO IV",'BASE LIQUIDACION REDEBAN 2025'!$C$5,IF(AI113="AEREO",'BASE LIQUIDACION REDEBAN 2025'!$B$6,'BASE LIQUIDACION REDEBAN 2025'!$C$5)))))))</f>
        <v>41241.0800752</v>
      </c>
      <c r="AN113" s="97">
        <f>IF(OR(S113="SOPORTE_TELEFÓNICO",S113="ENVÍO"),0,IF(AH113="TIPO I",'BASE LIQUIDACION REDEBAN 2025'!$B$10,IF(AH113="TIPO II",'BASE LIQUIDACION REDEBAN 2025'!$B$11,IF(AH113="TIPO III",'BASE LIQUIDACION REDEBAN 2025'!$B$12,'BASE LIQUIDACION REDEBAN 2025'!$B$13))))</f>
        <v>0</v>
      </c>
      <c r="AO113" s="97">
        <f t="shared" si="1"/>
        <v>41241.0800752</v>
      </c>
    </row>
    <row r="114" spans="1:41" s="85" customFormat="1" ht="13.15">
      <c r="A114" s="171" t="s">
        <v>60</v>
      </c>
      <c r="B114" s="96" t="str">
        <f>VLOOKUP(A114,'CENTRO DE COSTOS'!A:D,4,FALSE)</f>
        <v>JUAN SEBASTIÁN RÍOS CASTRILLÓN</v>
      </c>
      <c r="C114" s="96" t="str">
        <f>VLOOKUP(A114,'CENTRO DE COSTOS'!A:D,2,FALSE)</f>
        <v>0004-0005</v>
      </c>
      <c r="D114" s="171">
        <v>27450</v>
      </c>
      <c r="E114" s="171">
        <v>5657142</v>
      </c>
      <c r="F114" s="93">
        <v>1891899</v>
      </c>
      <c r="G114" s="171">
        <v>18188086</v>
      </c>
      <c r="H114" s="171" t="s">
        <v>208</v>
      </c>
      <c r="I114" s="171" t="s">
        <v>15042</v>
      </c>
      <c r="J114" s="171" t="s">
        <v>17082</v>
      </c>
      <c r="K114" s="10" t="s">
        <v>167</v>
      </c>
      <c r="L114" s="171">
        <v>5657142</v>
      </c>
      <c r="M114" s="171" t="s">
        <v>17083</v>
      </c>
      <c r="N114" s="172">
        <v>45808.455555555556</v>
      </c>
      <c r="O114" s="172">
        <v>45819.654166666667</v>
      </c>
      <c r="P114" s="171" t="s">
        <v>3171</v>
      </c>
      <c r="Q114" s="171" t="s">
        <v>3172</v>
      </c>
      <c r="R114" s="171" t="s">
        <v>15378</v>
      </c>
      <c r="S114" s="171" t="s">
        <v>177</v>
      </c>
      <c r="T114" s="72" t="s">
        <v>17084</v>
      </c>
      <c r="U114" s="171" t="s">
        <v>3190</v>
      </c>
      <c r="V114" s="171" t="s">
        <v>3284</v>
      </c>
      <c r="W114" s="171" t="s">
        <v>3284</v>
      </c>
      <c r="X114" s="171" t="s">
        <v>3215</v>
      </c>
      <c r="Y114" s="171" t="s">
        <v>3267</v>
      </c>
      <c r="Z114" s="171">
        <v>0</v>
      </c>
      <c r="AA114" s="171">
        <v>0</v>
      </c>
      <c r="AB114" s="171">
        <v>0</v>
      </c>
      <c r="AC114" s="171" t="s">
        <v>17085</v>
      </c>
      <c r="AD114" s="171" t="s">
        <v>17086</v>
      </c>
      <c r="AE114" s="171" t="s">
        <v>17087</v>
      </c>
      <c r="AF114" s="171" t="s">
        <v>17088</v>
      </c>
      <c r="AG114" s="171">
        <v>0</v>
      </c>
      <c r="AH114" s="171" t="s">
        <v>32</v>
      </c>
      <c r="AI114" s="171" t="s">
        <v>189</v>
      </c>
      <c r="AJ114" s="171">
        <v>1</v>
      </c>
      <c r="AK114" s="171">
        <v>0</v>
      </c>
      <c r="AL114" s="171" t="s">
        <v>360</v>
      </c>
      <c r="AM114" s="97">
        <f>IF(S114="SOPORTE_TELEFÓNICO",'BASE LIQUIDACION REDEBAN 2025'!$B$19,IF(S114="ENVÍO",'BASE LIQUIDACION REDEBAN 2025'!$C$2,IF(AH114="TIPO I",'BASE LIQUIDACION REDEBAN 2025'!$C$2,IF(AH114="TIPO II",'BASE LIQUIDACION REDEBAN 2025'!$C$3,IF(AH114="TIPO III",'BASE LIQUIDACION REDEBAN 2025'!$C$4,IF(AH114="TIPO IV",'BASE LIQUIDACION REDEBAN 2025'!$C$5,IF(AI114="AEREO",'BASE LIQUIDACION REDEBAN 2025'!$B$6,'BASE LIQUIDACION REDEBAN 2025'!$C$5)))))))</f>
        <v>479588.87655000004</v>
      </c>
      <c r="AN114" s="97">
        <f>IF(OR(S114="SOPORTE_TELEFÓNICO",S114="ENVÍO"),0,IF(AH114="TIPO I",'BASE LIQUIDACION REDEBAN 2025'!$B$10,IF(AH114="TIPO II",'BASE LIQUIDACION REDEBAN 2025'!$B$11,IF(AH114="TIPO III",'BASE LIQUIDACION REDEBAN 2025'!$B$12,'BASE LIQUIDACION REDEBAN 2025'!$B$13))))</f>
        <v>196536.5258152</v>
      </c>
      <c r="AO114" s="97">
        <f t="shared" si="1"/>
        <v>479588.87655000004</v>
      </c>
    </row>
    <row r="115" spans="1:41" s="85" customFormat="1" ht="13.15">
      <c r="A115" s="171" t="s">
        <v>68</v>
      </c>
      <c r="B115" s="96" t="str">
        <f>VLOOKUP(A115,'CENTRO DE COSTOS'!A:D,4,FALSE)</f>
        <v>WILLIAM ASDRUBAL ROZO ROZO</v>
      </c>
      <c r="C115" s="96" t="str">
        <f>VLOOKUP(A115,'CENTRO DE COSTOS'!A:D,2,FALSE)</f>
        <v>0004-0004</v>
      </c>
      <c r="D115" s="171">
        <v>11001</v>
      </c>
      <c r="E115" s="171">
        <v>5670171</v>
      </c>
      <c r="F115" s="93">
        <v>1891958</v>
      </c>
      <c r="G115" s="171">
        <v>19399237</v>
      </c>
      <c r="H115" s="171" t="s">
        <v>298</v>
      </c>
      <c r="I115" s="171" t="s">
        <v>68</v>
      </c>
      <c r="J115" s="171" t="s">
        <v>17089</v>
      </c>
      <c r="K115" s="10" t="s">
        <v>167</v>
      </c>
      <c r="L115" s="171">
        <v>5670171</v>
      </c>
      <c r="M115" s="171" t="s">
        <v>17090</v>
      </c>
      <c r="N115" s="172">
        <v>45819.397916666669</v>
      </c>
      <c r="O115" s="172">
        <v>45819.654166666667</v>
      </c>
      <c r="P115" s="171" t="s">
        <v>3171</v>
      </c>
      <c r="Q115" s="171" t="s">
        <v>3172</v>
      </c>
      <c r="R115" s="171" t="s">
        <v>15378</v>
      </c>
      <c r="S115" s="171" t="s">
        <v>177</v>
      </c>
      <c r="T115" s="72" t="s">
        <v>17091</v>
      </c>
      <c r="U115" s="171" t="s">
        <v>16614</v>
      </c>
      <c r="V115" s="171" t="s">
        <v>16632</v>
      </c>
      <c r="W115" s="171" t="s">
        <v>16633</v>
      </c>
      <c r="X115" s="171" t="s">
        <v>3185</v>
      </c>
      <c r="Y115" s="171">
        <v>0</v>
      </c>
      <c r="Z115" s="171">
        <v>0</v>
      </c>
      <c r="AA115" s="171">
        <v>0</v>
      </c>
      <c r="AB115" s="171">
        <v>0</v>
      </c>
      <c r="AC115" s="171">
        <v>0</v>
      </c>
      <c r="AD115" s="171" t="s">
        <v>17092</v>
      </c>
      <c r="AE115" s="171">
        <v>0</v>
      </c>
      <c r="AF115" s="171">
        <v>0</v>
      </c>
      <c r="AG115" s="171">
        <v>9434</v>
      </c>
      <c r="AH115" s="171" t="s">
        <v>25</v>
      </c>
      <c r="AI115" s="171" t="s">
        <v>189</v>
      </c>
      <c r="AJ115" s="171">
        <v>1</v>
      </c>
      <c r="AK115" s="171">
        <v>0</v>
      </c>
      <c r="AL115" s="171" t="s">
        <v>435</v>
      </c>
      <c r="AM115" s="97">
        <f>IF(S115="SOPORTE_TELEFÓNICO",'BASE LIQUIDACION REDEBAN 2025'!$B$19,IF(S115="ENVÍO",'BASE LIQUIDACION REDEBAN 2025'!$C$2,IF(AH115="TIPO I",'BASE LIQUIDACION REDEBAN 2025'!$C$2,IF(AH115="TIPO II",'BASE LIQUIDACION REDEBAN 2025'!$C$3,IF(AH115="TIPO III",'BASE LIQUIDACION REDEBAN 2025'!$C$4,IF(AH115="TIPO IV",'BASE LIQUIDACION REDEBAN 2025'!$C$5,IF(AI115="AEREO",'BASE LIQUIDACION REDEBAN 2025'!$B$6,'BASE LIQUIDACION REDEBAN 2025'!$C$5)))))))</f>
        <v>65960.072302</v>
      </c>
      <c r="AN115" s="97">
        <f>IF(OR(S115="SOPORTE_TELEFÓNICO",S115="ENVÍO"),0,IF(AH115="TIPO I",'BASE LIQUIDACION REDEBAN 2025'!$B$10,IF(AH115="TIPO II",'BASE LIQUIDACION REDEBAN 2025'!$B$11,IF(AH115="TIPO III",'BASE LIQUIDACION REDEBAN 2025'!$B$12,'BASE LIQUIDACION REDEBAN 2025'!$B$13))))</f>
        <v>75096.394270399993</v>
      </c>
      <c r="AO115" s="97">
        <f t="shared" si="1"/>
        <v>65960.072302</v>
      </c>
    </row>
    <row r="116" spans="1:41" s="85" customFormat="1" ht="13.15">
      <c r="A116" s="171" t="s">
        <v>100</v>
      </c>
      <c r="B116" s="96" t="str">
        <f>VLOOKUP(A116,'CENTRO DE COSTOS'!A:D,4,FALSE)</f>
        <v>KEVIN ALEXIS CORZO BUSTOS</v>
      </c>
      <c r="C116" s="96" t="str">
        <f>VLOOKUP(A116,'CENTRO DE COSTOS'!A:D,2,FALSE)</f>
        <v>0004-0007</v>
      </c>
      <c r="D116" s="171">
        <v>50001</v>
      </c>
      <c r="E116" s="171">
        <v>5670536</v>
      </c>
      <c r="F116" s="93">
        <v>1892017</v>
      </c>
      <c r="G116" s="171">
        <v>15088354</v>
      </c>
      <c r="H116" s="171" t="s">
        <v>192</v>
      </c>
      <c r="I116" s="171" t="s">
        <v>100</v>
      </c>
      <c r="J116" s="171" t="s">
        <v>17093</v>
      </c>
      <c r="K116" s="10" t="s">
        <v>167</v>
      </c>
      <c r="L116" s="171">
        <v>5670536</v>
      </c>
      <c r="M116" s="171" t="s">
        <v>17094</v>
      </c>
      <c r="N116" s="172">
        <v>45819.492361111108</v>
      </c>
      <c r="O116" s="172">
        <v>45819.654861111114</v>
      </c>
      <c r="P116" s="171" t="s">
        <v>3171</v>
      </c>
      <c r="Q116" s="171" t="s">
        <v>3172</v>
      </c>
      <c r="R116" s="171" t="s">
        <v>15378</v>
      </c>
      <c r="S116" s="171" t="s">
        <v>177</v>
      </c>
      <c r="T116" s="72" t="s">
        <v>17095</v>
      </c>
      <c r="U116" s="171" t="s">
        <v>16585</v>
      </c>
      <c r="V116" s="171" t="s">
        <v>7267</v>
      </c>
      <c r="W116" s="171" t="s">
        <v>7268</v>
      </c>
      <c r="X116" s="171" t="s">
        <v>3185</v>
      </c>
      <c r="Y116" s="171">
        <v>0</v>
      </c>
      <c r="Z116" s="171">
        <v>0</v>
      </c>
      <c r="AA116" s="171">
        <v>0</v>
      </c>
      <c r="AB116" s="171">
        <v>0</v>
      </c>
      <c r="AC116" s="171">
        <v>0</v>
      </c>
      <c r="AD116" s="171" t="s">
        <v>17096</v>
      </c>
      <c r="AE116" s="171">
        <v>0</v>
      </c>
      <c r="AF116" s="171">
        <v>0</v>
      </c>
      <c r="AG116" s="171">
        <v>0</v>
      </c>
      <c r="AH116" s="171" t="s">
        <v>25</v>
      </c>
      <c r="AI116" s="171" t="s">
        <v>189</v>
      </c>
      <c r="AJ116" s="171">
        <v>1</v>
      </c>
      <c r="AK116" s="171">
        <v>0</v>
      </c>
      <c r="AL116" s="171" t="s">
        <v>196</v>
      </c>
      <c r="AM116" s="97">
        <f>IF(S116="SOPORTE_TELEFÓNICO",'BASE LIQUIDACION REDEBAN 2025'!$B$19,IF(S116="ENVÍO",'BASE LIQUIDACION REDEBAN 2025'!$C$2,IF(AH116="TIPO I",'BASE LIQUIDACION REDEBAN 2025'!$C$2,IF(AH116="TIPO II",'BASE LIQUIDACION REDEBAN 2025'!$C$3,IF(AH116="TIPO III",'BASE LIQUIDACION REDEBAN 2025'!$C$4,IF(AH116="TIPO IV",'BASE LIQUIDACION REDEBAN 2025'!$C$5,IF(AI116="AEREO",'BASE LIQUIDACION REDEBAN 2025'!$B$6,'BASE LIQUIDACION REDEBAN 2025'!$C$5)))))))</f>
        <v>65960.072302</v>
      </c>
      <c r="AN116" s="97">
        <f>IF(OR(S116="SOPORTE_TELEFÓNICO",S116="ENVÍO"),0,IF(AH116="TIPO I",'BASE LIQUIDACION REDEBAN 2025'!$B$10,IF(AH116="TIPO II",'BASE LIQUIDACION REDEBAN 2025'!$B$11,IF(AH116="TIPO III",'BASE LIQUIDACION REDEBAN 2025'!$B$12,'BASE LIQUIDACION REDEBAN 2025'!$B$13))))</f>
        <v>75096.394270399993</v>
      </c>
      <c r="AO116" s="97">
        <f t="shared" si="1"/>
        <v>65960.072302</v>
      </c>
    </row>
    <row r="117" spans="1:41" s="85" customFormat="1" ht="13.15">
      <c r="A117" s="171" t="s">
        <v>72</v>
      </c>
      <c r="B117" s="96" t="str">
        <f>VLOOKUP(A117,'CENTRO DE COSTOS'!A:D,4,FALSE)</f>
        <v>MIGUEL JULIÁN HERNÁNDEZ GUARÍN</v>
      </c>
      <c r="C117" s="96" t="str">
        <f>VLOOKUP(A117,'CENTRO DE COSTOS'!A:D,2,FALSE)</f>
        <v>0004-0008</v>
      </c>
      <c r="D117" s="171">
        <v>68689</v>
      </c>
      <c r="E117" s="171">
        <v>5668057</v>
      </c>
      <c r="F117" s="93">
        <v>1892210</v>
      </c>
      <c r="G117" s="171">
        <v>18767269</v>
      </c>
      <c r="H117" s="171" t="s">
        <v>180</v>
      </c>
      <c r="I117" s="171" t="s">
        <v>4278</v>
      </c>
      <c r="J117" s="171" t="s">
        <v>17097</v>
      </c>
      <c r="K117" s="10" t="s">
        <v>167</v>
      </c>
      <c r="L117" s="171">
        <v>5668057</v>
      </c>
      <c r="M117" s="171" t="s">
        <v>17098</v>
      </c>
      <c r="N117" s="172">
        <v>45818.333333333336</v>
      </c>
      <c r="O117" s="172">
        <v>45819.666666666664</v>
      </c>
      <c r="P117" s="171" t="s">
        <v>3171</v>
      </c>
      <c r="Q117" s="171" t="s">
        <v>3172</v>
      </c>
      <c r="R117" s="171" t="s">
        <v>15378</v>
      </c>
      <c r="S117" s="171" t="s">
        <v>177</v>
      </c>
      <c r="T117" s="72" t="s">
        <v>17099</v>
      </c>
      <c r="U117" s="171" t="s">
        <v>3190</v>
      </c>
      <c r="V117" s="171" t="s">
        <v>3252</v>
      </c>
      <c r="W117" s="171" t="s">
        <v>3192</v>
      </c>
      <c r="X117" s="171" t="s">
        <v>3215</v>
      </c>
      <c r="Y117" s="171" t="s">
        <v>3401</v>
      </c>
      <c r="Z117" s="171">
        <v>0</v>
      </c>
      <c r="AA117" s="171">
        <v>0</v>
      </c>
      <c r="AB117" s="171">
        <v>0</v>
      </c>
      <c r="AC117" s="171" t="s">
        <v>3278</v>
      </c>
      <c r="AD117" s="171" t="s">
        <v>17100</v>
      </c>
      <c r="AE117" s="171" t="s">
        <v>17101</v>
      </c>
      <c r="AF117" s="171" t="s">
        <v>17102</v>
      </c>
      <c r="AG117" s="171">
        <v>5802</v>
      </c>
      <c r="AH117" s="171" t="s">
        <v>30</v>
      </c>
      <c r="AI117" s="171" t="s">
        <v>189</v>
      </c>
      <c r="AJ117" s="171">
        <v>1</v>
      </c>
      <c r="AK117" s="171">
        <v>0</v>
      </c>
      <c r="AL117" s="171" t="s">
        <v>835</v>
      </c>
      <c r="AM117" s="97">
        <f>IF(S117="SOPORTE_TELEFÓNICO",'BASE LIQUIDACION REDEBAN 2025'!$B$19,IF(S117="ENVÍO",'BASE LIQUIDACION REDEBAN 2025'!$C$2,IF(AH117="TIPO I",'BASE LIQUIDACION REDEBAN 2025'!$C$2,IF(AH117="TIPO II",'BASE LIQUIDACION REDEBAN 2025'!$C$3,IF(AH117="TIPO III",'BASE LIQUIDACION REDEBAN 2025'!$C$4,IF(AH117="TIPO IV",'BASE LIQUIDACION REDEBAN 2025'!$C$5,IF(AI117="AEREO",'BASE LIQUIDACION REDEBAN 2025'!$B$6,'BASE LIQUIDACION REDEBAN 2025'!$C$5)))))))</f>
        <v>275728.78077800001</v>
      </c>
      <c r="AN117" s="97">
        <f>IF(OR(S117="SOPORTE_TELEFÓNICO",S117="ENVÍO"),0,IF(AH117="TIPO I",'BASE LIQUIDACION REDEBAN 2025'!$B$10,IF(AH117="TIPO II",'BASE LIQUIDACION REDEBAN 2025'!$B$11,IF(AH117="TIPO III",'BASE LIQUIDACION REDEBAN 2025'!$B$12,'BASE LIQUIDACION REDEBAN 2025'!$B$13))))</f>
        <v>196536.5258152</v>
      </c>
      <c r="AO117" s="97">
        <f t="shared" si="1"/>
        <v>275728.78077800001</v>
      </c>
    </row>
    <row r="118" spans="1:41" s="85" customFormat="1" ht="13.15">
      <c r="A118" s="171" t="s">
        <v>68</v>
      </c>
      <c r="B118" s="96" t="str">
        <f>VLOOKUP(A118,'CENTRO DE COSTOS'!A:D,4,FALSE)</f>
        <v>WILLIAM ASDRUBAL ROZO ROZO</v>
      </c>
      <c r="C118" s="96" t="str">
        <f>VLOOKUP(A118,'CENTRO DE COSTOS'!A:D,2,FALSE)</f>
        <v>0004-0004</v>
      </c>
      <c r="D118" s="171">
        <v>11001</v>
      </c>
      <c r="E118" s="171">
        <v>5670560</v>
      </c>
      <c r="F118" s="93">
        <v>1892413</v>
      </c>
      <c r="G118" s="171">
        <v>24575870</v>
      </c>
      <c r="H118" s="171" t="s">
        <v>298</v>
      </c>
      <c r="I118" s="171" t="s">
        <v>68</v>
      </c>
      <c r="J118" s="171" t="s">
        <v>15833</v>
      </c>
      <c r="K118" s="10" t="s">
        <v>167</v>
      </c>
      <c r="L118" s="171">
        <v>5670560</v>
      </c>
      <c r="M118" s="171" t="s">
        <v>17103</v>
      </c>
      <c r="N118" s="172">
        <v>45819.499305555553</v>
      </c>
      <c r="O118" s="172">
        <v>45819.673611111109</v>
      </c>
      <c r="P118" s="171" t="s">
        <v>3171</v>
      </c>
      <c r="Q118" s="171" t="s">
        <v>3172</v>
      </c>
      <c r="R118" s="171" t="s">
        <v>15378</v>
      </c>
      <c r="S118" s="171" t="s">
        <v>177</v>
      </c>
      <c r="T118" s="72" t="s">
        <v>17104</v>
      </c>
      <c r="U118" s="171" t="s">
        <v>3175</v>
      </c>
      <c r="V118" s="171" t="s">
        <v>3260</v>
      </c>
      <c r="W118" s="171" t="s">
        <v>3261</v>
      </c>
      <c r="X118" s="171" t="s">
        <v>3185</v>
      </c>
      <c r="Y118" s="171">
        <v>0</v>
      </c>
      <c r="Z118" s="171">
        <v>0</v>
      </c>
      <c r="AA118" s="171">
        <v>0</v>
      </c>
      <c r="AB118" s="171">
        <v>0</v>
      </c>
      <c r="AC118" s="171">
        <v>0</v>
      </c>
      <c r="AD118" s="171" t="s">
        <v>15835</v>
      </c>
      <c r="AE118" s="171">
        <v>0</v>
      </c>
      <c r="AF118" s="171">
        <v>0</v>
      </c>
      <c r="AG118" s="171">
        <v>9122</v>
      </c>
      <c r="AH118" s="171" t="s">
        <v>25</v>
      </c>
      <c r="AI118" s="171" t="s">
        <v>189</v>
      </c>
      <c r="AJ118" s="171">
        <v>1</v>
      </c>
      <c r="AK118" s="171">
        <v>0</v>
      </c>
      <c r="AL118" s="171" t="s">
        <v>435</v>
      </c>
      <c r="AM118" s="97">
        <f>IF(S118="SOPORTE_TELEFÓNICO",'BASE LIQUIDACION REDEBAN 2025'!$B$19,IF(S118="ENVÍO",'BASE LIQUIDACION REDEBAN 2025'!$C$2,IF(AH118="TIPO I",'BASE LIQUIDACION REDEBAN 2025'!$C$2,IF(AH118="TIPO II",'BASE LIQUIDACION REDEBAN 2025'!$C$3,IF(AH118="TIPO III",'BASE LIQUIDACION REDEBAN 2025'!$C$4,IF(AH118="TIPO IV",'BASE LIQUIDACION REDEBAN 2025'!$C$5,IF(AI118="AEREO",'BASE LIQUIDACION REDEBAN 2025'!$B$6,'BASE LIQUIDACION REDEBAN 2025'!$C$5)))))))</f>
        <v>65960.072302</v>
      </c>
      <c r="AN118" s="97">
        <f>IF(OR(S118="SOPORTE_TELEFÓNICO",S118="ENVÍO"),0,IF(AH118="TIPO I",'BASE LIQUIDACION REDEBAN 2025'!$B$10,IF(AH118="TIPO II",'BASE LIQUIDACION REDEBAN 2025'!$B$11,IF(AH118="TIPO III",'BASE LIQUIDACION REDEBAN 2025'!$B$12,'BASE LIQUIDACION REDEBAN 2025'!$B$13))))</f>
        <v>75096.394270399993</v>
      </c>
      <c r="AO118" s="97">
        <f t="shared" si="1"/>
        <v>65960.072302</v>
      </c>
    </row>
    <row r="119" spans="1:41" s="85" customFormat="1" ht="13.15">
      <c r="A119" s="171" t="s">
        <v>80</v>
      </c>
      <c r="B119" s="96" t="str">
        <f>VLOOKUP(A119,'CENTRO DE COSTOS'!A:D,4,FALSE)</f>
        <v>JOSE MAURICIO HERNANDEZ ROJAS</v>
      </c>
      <c r="C119" s="96" t="str">
        <f>VLOOKUP(A119,'CENTRO DE COSTOS'!A:D,2,FALSE)</f>
        <v>0004-0001</v>
      </c>
      <c r="D119" s="171">
        <v>13001</v>
      </c>
      <c r="E119" s="171">
        <v>5670140</v>
      </c>
      <c r="F119" s="93">
        <v>1891934</v>
      </c>
      <c r="G119" s="171">
        <v>16349581</v>
      </c>
      <c r="H119" s="171" t="s">
        <v>364</v>
      </c>
      <c r="I119" s="171" t="s">
        <v>80</v>
      </c>
      <c r="J119" s="171" t="s">
        <v>17105</v>
      </c>
      <c r="K119" s="10" t="s">
        <v>167</v>
      </c>
      <c r="L119" s="171">
        <v>5670140</v>
      </c>
      <c r="M119" s="171" t="s">
        <v>17106</v>
      </c>
      <c r="N119" s="172">
        <v>45819.392361111109</v>
      </c>
      <c r="O119" s="172">
        <v>45819.677777777775</v>
      </c>
      <c r="P119" s="171" t="s">
        <v>3171</v>
      </c>
      <c r="Q119" s="171" t="s">
        <v>3172</v>
      </c>
      <c r="R119" s="171" t="s">
        <v>15378</v>
      </c>
      <c r="S119" s="171" t="s">
        <v>177</v>
      </c>
      <c r="T119" s="72" t="s">
        <v>17107</v>
      </c>
      <c r="U119" s="171" t="s">
        <v>3175</v>
      </c>
      <c r="V119" s="171" t="s">
        <v>3438</v>
      </c>
      <c r="W119" s="171" t="s">
        <v>3439</v>
      </c>
      <c r="X119" s="171" t="s">
        <v>3185</v>
      </c>
      <c r="Y119" s="171">
        <v>0</v>
      </c>
      <c r="Z119" s="171">
        <v>0</v>
      </c>
      <c r="AA119" s="171">
        <v>0</v>
      </c>
      <c r="AB119" s="171">
        <v>0</v>
      </c>
      <c r="AC119" s="171">
        <v>0</v>
      </c>
      <c r="AD119" s="171" t="s">
        <v>17108</v>
      </c>
      <c r="AE119" s="171">
        <v>0</v>
      </c>
      <c r="AF119" s="171">
        <v>0</v>
      </c>
      <c r="AG119" s="171">
        <v>0</v>
      </c>
      <c r="AH119" s="171" t="s">
        <v>25</v>
      </c>
      <c r="AI119" s="171" t="s">
        <v>189</v>
      </c>
      <c r="AJ119" s="171">
        <v>1</v>
      </c>
      <c r="AK119" s="171">
        <v>0</v>
      </c>
      <c r="AL119" s="171" t="s">
        <v>1180</v>
      </c>
      <c r="AM119" s="97">
        <f>IF(S119="SOPORTE_TELEFÓNICO",'BASE LIQUIDACION REDEBAN 2025'!$B$19,IF(S119="ENVÍO",'BASE LIQUIDACION REDEBAN 2025'!$C$2,IF(AH119="TIPO I",'BASE LIQUIDACION REDEBAN 2025'!$C$2,IF(AH119="TIPO II",'BASE LIQUIDACION REDEBAN 2025'!$C$3,IF(AH119="TIPO III",'BASE LIQUIDACION REDEBAN 2025'!$C$4,IF(AH119="TIPO IV",'BASE LIQUIDACION REDEBAN 2025'!$C$5,IF(AI119="AEREO",'BASE LIQUIDACION REDEBAN 2025'!$B$6,'BASE LIQUIDACION REDEBAN 2025'!$C$5)))))))</f>
        <v>65960.072302</v>
      </c>
      <c r="AN119" s="97">
        <f>IF(OR(S119="SOPORTE_TELEFÓNICO",S119="ENVÍO"),0,IF(AH119="TIPO I",'BASE LIQUIDACION REDEBAN 2025'!$B$10,IF(AH119="TIPO II",'BASE LIQUIDACION REDEBAN 2025'!$B$11,IF(AH119="TIPO III",'BASE LIQUIDACION REDEBAN 2025'!$B$12,'BASE LIQUIDACION REDEBAN 2025'!$B$13))))</f>
        <v>75096.394270399993</v>
      </c>
      <c r="AO119" s="97">
        <f t="shared" si="1"/>
        <v>65960.072302</v>
      </c>
    </row>
    <row r="120" spans="1:41" s="85" customFormat="1" ht="13.15">
      <c r="A120" s="171" t="s">
        <v>100</v>
      </c>
      <c r="B120" s="96" t="str">
        <f>VLOOKUP(A120,'CENTRO DE COSTOS'!A:D,4,FALSE)</f>
        <v>KEVIN ALEXIS CORZO BUSTOS</v>
      </c>
      <c r="C120" s="96" t="str">
        <f>VLOOKUP(A120,'CENTRO DE COSTOS'!A:D,2,FALSE)</f>
        <v>0004-0007</v>
      </c>
      <c r="D120" s="171">
        <v>25335</v>
      </c>
      <c r="E120" s="171">
        <v>5668564</v>
      </c>
      <c r="F120" s="93">
        <v>1891987</v>
      </c>
      <c r="G120" s="171">
        <v>88002997</v>
      </c>
      <c r="H120" s="171" t="s">
        <v>298</v>
      </c>
      <c r="I120" s="171" t="s">
        <v>15077</v>
      </c>
      <c r="J120" s="171" t="s">
        <v>15421</v>
      </c>
      <c r="K120" s="10" t="s">
        <v>167</v>
      </c>
      <c r="L120" s="171">
        <v>5668564</v>
      </c>
      <c r="M120" s="171" t="s">
        <v>17109</v>
      </c>
      <c r="N120" s="172">
        <v>45818.480555555558</v>
      </c>
      <c r="O120" s="172">
        <v>45819.686111111114</v>
      </c>
      <c r="P120" s="171" t="s">
        <v>3171</v>
      </c>
      <c r="Q120" s="171" t="s">
        <v>3172</v>
      </c>
      <c r="R120" s="171" t="s">
        <v>15378</v>
      </c>
      <c r="S120" s="171" t="s">
        <v>177</v>
      </c>
      <c r="T120" s="72" t="s">
        <v>17110</v>
      </c>
      <c r="U120" s="171" t="s">
        <v>3190</v>
      </c>
      <c r="V120" s="171" t="s">
        <v>3202</v>
      </c>
      <c r="W120" s="171" t="s">
        <v>3203</v>
      </c>
      <c r="X120" s="171" t="s">
        <v>3185</v>
      </c>
      <c r="Y120" s="171">
        <v>0</v>
      </c>
      <c r="Z120" s="171">
        <v>0</v>
      </c>
      <c r="AA120" s="171">
        <v>0</v>
      </c>
      <c r="AB120" s="171">
        <v>0</v>
      </c>
      <c r="AC120" s="171" t="s">
        <v>17111</v>
      </c>
      <c r="AD120" s="171" t="s">
        <v>15423</v>
      </c>
      <c r="AE120" s="171">
        <v>0</v>
      </c>
      <c r="AF120" s="171">
        <v>0</v>
      </c>
      <c r="AG120" s="171">
        <v>0</v>
      </c>
      <c r="AH120" s="171" t="s">
        <v>28</v>
      </c>
      <c r="AI120" s="171" t="s">
        <v>189</v>
      </c>
      <c r="AJ120" s="171">
        <v>1</v>
      </c>
      <c r="AK120" s="171">
        <v>0</v>
      </c>
      <c r="AL120" s="171" t="s">
        <v>3368</v>
      </c>
      <c r="AM120" s="97">
        <f>IF(S120="SOPORTE_TELEFÓNICO",'BASE LIQUIDACION REDEBAN 2025'!$B$19,IF(S120="ENVÍO",'BASE LIQUIDACION REDEBAN 2025'!$C$2,IF(AH120="TIPO I",'BASE LIQUIDACION REDEBAN 2025'!$C$2,IF(AH120="TIPO II",'BASE LIQUIDACION REDEBAN 2025'!$C$3,IF(AH120="TIPO III",'BASE LIQUIDACION REDEBAN 2025'!$C$4,IF(AH120="TIPO IV",'BASE LIQUIDACION REDEBAN 2025'!$C$5,IF(AI120="AEREO",'BASE LIQUIDACION REDEBAN 2025'!$B$6,'BASE LIQUIDACION REDEBAN 2025'!$C$5)))))))</f>
        <v>144967.87232000002</v>
      </c>
      <c r="AN120" s="97">
        <f>IF(OR(S120="SOPORTE_TELEFÓNICO",S120="ENVÍO"),0,IF(AH120="TIPO I",'BASE LIQUIDACION REDEBAN 2025'!$B$10,IF(AH120="TIPO II",'BASE LIQUIDACION REDEBAN 2025'!$B$11,IF(AH120="TIPO III",'BASE LIQUIDACION REDEBAN 2025'!$B$12,'BASE LIQUIDACION REDEBAN 2025'!$B$13))))</f>
        <v>140395.6348884</v>
      </c>
      <c r="AO120" s="97">
        <f t="shared" si="1"/>
        <v>144967.87232000002</v>
      </c>
    </row>
    <row r="121" spans="1:41" s="85" customFormat="1" ht="13.15">
      <c r="A121" s="171" t="s">
        <v>92</v>
      </c>
      <c r="B121" s="96" t="str">
        <f>VLOOKUP(A121,'CENTRO DE COSTOS'!A:D,4,FALSE)</f>
        <v>KEVIN ALEXIS CORZO BUSTOS</v>
      </c>
      <c r="C121" s="96" t="str">
        <f>VLOOKUP(A121,'CENTRO DE COSTOS'!A:D,2,FALSE)</f>
        <v>0004-0007</v>
      </c>
      <c r="D121" s="171">
        <v>18610</v>
      </c>
      <c r="E121" s="171">
        <v>5670774</v>
      </c>
      <c r="F121" s="93">
        <v>1892152</v>
      </c>
      <c r="G121" s="171">
        <v>16501058</v>
      </c>
      <c r="H121" s="171" t="s">
        <v>1649</v>
      </c>
      <c r="I121" s="171" t="s">
        <v>14019</v>
      </c>
      <c r="J121" s="171" t="s">
        <v>17112</v>
      </c>
      <c r="K121" s="10" t="s">
        <v>167</v>
      </c>
      <c r="L121" s="171">
        <v>5670774</v>
      </c>
      <c r="M121" s="171" t="s">
        <v>17113</v>
      </c>
      <c r="N121" s="172">
        <v>45819.556250000001</v>
      </c>
      <c r="O121" s="172">
        <v>45820.35</v>
      </c>
      <c r="P121" s="171" t="s">
        <v>3171</v>
      </c>
      <c r="Q121" s="171" t="s">
        <v>3172</v>
      </c>
      <c r="R121" s="171" t="s">
        <v>15378</v>
      </c>
      <c r="S121" s="171" t="s">
        <v>177</v>
      </c>
      <c r="T121" s="72" t="s">
        <v>17114</v>
      </c>
      <c r="U121" s="171" t="s">
        <v>16614</v>
      </c>
      <c r="V121" s="171" t="s">
        <v>16632</v>
      </c>
      <c r="W121" s="171" t="s">
        <v>16633</v>
      </c>
      <c r="X121" s="171" t="s">
        <v>3215</v>
      </c>
      <c r="Y121" s="171" t="s">
        <v>3228</v>
      </c>
      <c r="Z121" s="171" t="s">
        <v>3445</v>
      </c>
      <c r="AA121" s="171">
        <v>0</v>
      </c>
      <c r="AB121" s="171">
        <v>0</v>
      </c>
      <c r="AC121" s="171">
        <v>0</v>
      </c>
      <c r="AD121" s="171" t="s">
        <v>17115</v>
      </c>
      <c r="AE121" s="171" t="s">
        <v>17116</v>
      </c>
      <c r="AF121" s="171" t="s">
        <v>17117</v>
      </c>
      <c r="AG121" s="171">
        <v>1373</v>
      </c>
      <c r="AH121" s="171" t="s">
        <v>32</v>
      </c>
      <c r="AI121" s="171" t="s">
        <v>189</v>
      </c>
      <c r="AJ121" s="171">
        <v>1</v>
      </c>
      <c r="AK121" s="171">
        <v>0</v>
      </c>
      <c r="AL121" s="171" t="s">
        <v>1653</v>
      </c>
      <c r="AM121" s="97">
        <f>IF(S121="SOPORTE_TELEFÓNICO",'BASE LIQUIDACION REDEBAN 2025'!$B$19,IF(S121="ENVÍO",'BASE LIQUIDACION REDEBAN 2025'!$C$2,IF(AH121="TIPO I",'BASE LIQUIDACION REDEBAN 2025'!$C$2,IF(AH121="TIPO II",'BASE LIQUIDACION REDEBAN 2025'!$C$3,IF(AH121="TIPO III",'BASE LIQUIDACION REDEBAN 2025'!$C$4,IF(AH121="TIPO IV",'BASE LIQUIDACION REDEBAN 2025'!$C$5,IF(AI121="AEREO",'BASE LIQUIDACION REDEBAN 2025'!$B$6,'BASE LIQUIDACION REDEBAN 2025'!$C$5)))))))</f>
        <v>479588.87655000004</v>
      </c>
      <c r="AN121" s="97">
        <f>IF(OR(S121="SOPORTE_TELEFÓNICO",S121="ENVÍO"),0,IF(AH121="TIPO I",'BASE LIQUIDACION REDEBAN 2025'!$B$10,IF(AH121="TIPO II",'BASE LIQUIDACION REDEBAN 2025'!$B$11,IF(AH121="TIPO III",'BASE LIQUIDACION REDEBAN 2025'!$B$12,'BASE LIQUIDACION REDEBAN 2025'!$B$13))))</f>
        <v>196536.5258152</v>
      </c>
      <c r="AO121" s="97">
        <f t="shared" si="1"/>
        <v>479588.87655000004</v>
      </c>
    </row>
    <row r="122" spans="1:41" s="85" customFormat="1" ht="13.15">
      <c r="A122" s="171" t="s">
        <v>68</v>
      </c>
      <c r="B122" s="96" t="str">
        <f>VLOOKUP(A122,'CENTRO DE COSTOS'!A:D,4,FALSE)</f>
        <v>WILLIAM ASDRUBAL ROZO ROZO</v>
      </c>
      <c r="C122" s="96" t="str">
        <f>VLOOKUP(A122,'CENTRO DE COSTOS'!A:D,2,FALSE)</f>
        <v>0004-0004</v>
      </c>
      <c r="D122" s="171">
        <v>11001</v>
      </c>
      <c r="E122" s="171">
        <v>5670969</v>
      </c>
      <c r="F122" s="93">
        <v>1889428</v>
      </c>
      <c r="G122" s="171">
        <v>15795594</v>
      </c>
      <c r="H122" s="171" t="s">
        <v>298</v>
      </c>
      <c r="I122" s="171" t="s">
        <v>68</v>
      </c>
      <c r="J122" s="171" t="s">
        <v>17118</v>
      </c>
      <c r="K122" s="10" t="s">
        <v>167</v>
      </c>
      <c r="L122" s="171">
        <v>5670969</v>
      </c>
      <c r="M122" s="171" t="s">
        <v>17119</v>
      </c>
      <c r="N122" s="172">
        <v>45819.616666666669</v>
      </c>
      <c r="O122" s="172">
        <v>45820.418055555558</v>
      </c>
      <c r="P122" s="171" t="s">
        <v>3171</v>
      </c>
      <c r="Q122" s="171" t="s">
        <v>3172</v>
      </c>
      <c r="R122" s="171" t="s">
        <v>15378</v>
      </c>
      <c r="S122" s="171" t="s">
        <v>177</v>
      </c>
      <c r="T122" s="72" t="s">
        <v>17120</v>
      </c>
      <c r="U122" s="171" t="s">
        <v>3175</v>
      </c>
      <c r="V122" s="171" t="s">
        <v>3438</v>
      </c>
      <c r="W122" s="171" t="s">
        <v>3439</v>
      </c>
      <c r="X122" s="171" t="s">
        <v>3185</v>
      </c>
      <c r="Y122" s="171">
        <v>0</v>
      </c>
      <c r="Z122" s="171">
        <v>0</v>
      </c>
      <c r="AA122" s="171">
        <v>0</v>
      </c>
      <c r="AB122" s="171">
        <v>0</v>
      </c>
      <c r="AC122" s="171">
        <v>0</v>
      </c>
      <c r="AD122" s="171" t="s">
        <v>17121</v>
      </c>
      <c r="AE122" s="171">
        <v>0</v>
      </c>
      <c r="AF122" s="171">
        <v>0</v>
      </c>
      <c r="AG122" s="171">
        <v>0</v>
      </c>
      <c r="AH122" s="171" t="s">
        <v>25</v>
      </c>
      <c r="AI122" s="171" t="s">
        <v>189</v>
      </c>
      <c r="AJ122" s="171">
        <v>1</v>
      </c>
      <c r="AK122" s="171">
        <v>0</v>
      </c>
      <c r="AL122" s="171" t="s">
        <v>3413</v>
      </c>
      <c r="AM122" s="97">
        <f>IF(S122="SOPORTE_TELEFÓNICO",'BASE LIQUIDACION REDEBAN 2025'!$B$19,IF(S122="ENVÍO",'BASE LIQUIDACION REDEBAN 2025'!$C$2,IF(AH122="TIPO I",'BASE LIQUIDACION REDEBAN 2025'!$C$2,IF(AH122="TIPO II",'BASE LIQUIDACION REDEBAN 2025'!$C$3,IF(AH122="TIPO III",'BASE LIQUIDACION REDEBAN 2025'!$C$4,IF(AH122="TIPO IV",'BASE LIQUIDACION REDEBAN 2025'!$C$5,IF(AI122="AEREO",'BASE LIQUIDACION REDEBAN 2025'!$B$6,'BASE LIQUIDACION REDEBAN 2025'!$C$5)))))))</f>
        <v>65960.072302</v>
      </c>
      <c r="AN122" s="97">
        <f>IF(OR(S122="SOPORTE_TELEFÓNICO",S122="ENVÍO"),0,IF(AH122="TIPO I",'BASE LIQUIDACION REDEBAN 2025'!$B$10,IF(AH122="TIPO II",'BASE LIQUIDACION REDEBAN 2025'!$B$11,IF(AH122="TIPO III",'BASE LIQUIDACION REDEBAN 2025'!$B$12,'BASE LIQUIDACION REDEBAN 2025'!$B$13))))</f>
        <v>75096.394270399993</v>
      </c>
      <c r="AO122" s="97">
        <f t="shared" si="1"/>
        <v>65960.072302</v>
      </c>
    </row>
    <row r="123" spans="1:41" s="85" customFormat="1" ht="13.15">
      <c r="A123" s="171" t="s">
        <v>86</v>
      </c>
      <c r="B123" s="96" t="str">
        <f>VLOOKUP(A123,'CENTRO DE COSTOS'!A:D,4,FALSE)</f>
        <v>KEVIN ALEXIS CORZO BUSTOS</v>
      </c>
      <c r="C123" s="96" t="str">
        <f>VLOOKUP(A123,'CENTRO DE COSTOS'!A:D,2,FALSE)</f>
        <v>0004-0007</v>
      </c>
      <c r="D123" s="171">
        <v>73152</v>
      </c>
      <c r="E123" s="171">
        <v>5667080</v>
      </c>
      <c r="F123" s="93">
        <v>1890069</v>
      </c>
      <c r="G123" s="171">
        <v>15977929</v>
      </c>
      <c r="H123" s="171" t="s">
        <v>870</v>
      </c>
      <c r="I123" s="171" t="s">
        <v>15291</v>
      </c>
      <c r="J123" s="171" t="s">
        <v>17122</v>
      </c>
      <c r="K123" s="10" t="s">
        <v>167</v>
      </c>
      <c r="L123" s="171">
        <v>5667080</v>
      </c>
      <c r="M123" s="171" t="s">
        <v>17123</v>
      </c>
      <c r="N123" s="172">
        <v>45817.488194444442</v>
      </c>
      <c r="O123" s="172">
        <v>45820.442361111112</v>
      </c>
      <c r="P123" s="171" t="s">
        <v>3171</v>
      </c>
      <c r="Q123" s="171" t="s">
        <v>3172</v>
      </c>
      <c r="R123" s="171" t="s">
        <v>15378</v>
      </c>
      <c r="S123" s="171" t="s">
        <v>3188</v>
      </c>
      <c r="T123" s="72" t="s">
        <v>17124</v>
      </c>
      <c r="U123" s="171" t="s">
        <v>16585</v>
      </c>
      <c r="V123" s="171" t="s">
        <v>3176</v>
      </c>
      <c r="W123" s="171" t="s">
        <v>16586</v>
      </c>
      <c r="X123" s="171" t="s">
        <v>3185</v>
      </c>
      <c r="Y123" s="171">
        <v>0</v>
      </c>
      <c r="Z123" s="171">
        <v>0</v>
      </c>
      <c r="AA123" s="171">
        <v>0</v>
      </c>
      <c r="AB123" s="171">
        <v>0</v>
      </c>
      <c r="AC123" s="171">
        <v>0</v>
      </c>
      <c r="AD123" s="171">
        <v>0</v>
      </c>
      <c r="AE123" s="171">
        <v>0</v>
      </c>
      <c r="AF123" s="171">
        <v>0</v>
      </c>
      <c r="AG123" s="171">
        <v>0</v>
      </c>
      <c r="AH123" s="171" t="s">
        <v>30</v>
      </c>
      <c r="AI123" s="171" t="s">
        <v>189</v>
      </c>
      <c r="AJ123" s="171">
        <v>0</v>
      </c>
      <c r="AK123" s="171">
        <v>0</v>
      </c>
      <c r="AL123" s="171" t="s">
        <v>873</v>
      </c>
      <c r="AM123" s="97">
        <f>IF(S123="SOPORTE_TELEFÓNICO",'BASE LIQUIDACION REDEBAN 2025'!$B$19,IF(S123="ENVÍO",'BASE LIQUIDACION REDEBAN 2025'!$C$2,IF(AH123="TIPO I",'BASE LIQUIDACION REDEBAN 2025'!$C$2,IF(AH123="TIPO II",'BASE LIQUIDACION REDEBAN 2025'!$C$3,IF(AH123="TIPO III",'BASE LIQUIDACION REDEBAN 2025'!$C$4,IF(AH123="TIPO IV",'BASE LIQUIDACION REDEBAN 2025'!$C$5,IF(AI123="AEREO",'BASE LIQUIDACION REDEBAN 2025'!$B$6,'BASE LIQUIDACION REDEBAN 2025'!$C$5)))))))</f>
        <v>41241.0800752</v>
      </c>
      <c r="AN123" s="97">
        <f>IF(OR(S123="SOPORTE_TELEFÓNICO",S123="ENVÍO"),0,IF(AH123="TIPO I",'BASE LIQUIDACION REDEBAN 2025'!$B$10,IF(AH123="TIPO II",'BASE LIQUIDACION REDEBAN 2025'!$B$11,IF(AH123="TIPO III",'BASE LIQUIDACION REDEBAN 2025'!$B$12,'BASE LIQUIDACION REDEBAN 2025'!$B$13))))</f>
        <v>0</v>
      </c>
      <c r="AO123" s="97">
        <f t="shared" si="1"/>
        <v>41241.0800752</v>
      </c>
    </row>
    <row r="124" spans="1:41" s="85" customFormat="1" ht="13.15">
      <c r="A124" s="171" t="s">
        <v>94</v>
      </c>
      <c r="B124" s="96" t="str">
        <f>VLOOKUP(A124,'CENTRO DE COSTOS'!A:D,4,FALSE)</f>
        <v>DIEGO FERNANDO HENAO CARDONA</v>
      </c>
      <c r="C124" s="96" t="str">
        <f>VLOOKUP(A124,'CENTRO DE COSTOS'!A:D,2,FALSE)</f>
        <v>0004-0002</v>
      </c>
      <c r="D124" s="171">
        <v>63001</v>
      </c>
      <c r="E124" s="171">
        <v>5670769</v>
      </c>
      <c r="F124" s="93"/>
      <c r="G124" s="171">
        <v>18198267</v>
      </c>
      <c r="H124" s="171" t="s">
        <v>578</v>
      </c>
      <c r="I124" s="171" t="s">
        <v>579</v>
      </c>
      <c r="J124" s="171" t="s">
        <v>17125</v>
      </c>
      <c r="K124" s="10" t="s">
        <v>167</v>
      </c>
      <c r="L124" s="171">
        <v>5670769</v>
      </c>
      <c r="M124" s="171" t="s">
        <v>17126</v>
      </c>
      <c r="N124" s="172">
        <v>45819.553472222222</v>
      </c>
      <c r="O124" s="172">
        <v>45820.491666666669</v>
      </c>
      <c r="P124" s="171" t="s">
        <v>3171</v>
      </c>
      <c r="Q124" s="171" t="s">
        <v>3172</v>
      </c>
      <c r="R124" s="171" t="s">
        <v>15378</v>
      </c>
      <c r="S124" s="171" t="s">
        <v>177</v>
      </c>
      <c r="T124" s="72" t="s">
        <v>17127</v>
      </c>
      <c r="U124" s="171" t="s">
        <v>16614</v>
      </c>
      <c r="V124" s="171" t="s">
        <v>16632</v>
      </c>
      <c r="W124" s="171" t="s">
        <v>16748</v>
      </c>
      <c r="X124" s="171" t="s">
        <v>3185</v>
      </c>
      <c r="Y124" s="171">
        <v>0</v>
      </c>
      <c r="Z124" s="171">
        <v>0</v>
      </c>
      <c r="AA124" s="171">
        <v>0</v>
      </c>
      <c r="AB124" s="171">
        <v>0</v>
      </c>
      <c r="AC124" s="171">
        <v>0</v>
      </c>
      <c r="AD124" s="171" t="s">
        <v>17128</v>
      </c>
      <c r="AE124" s="171">
        <v>0</v>
      </c>
      <c r="AF124" s="171">
        <v>0</v>
      </c>
      <c r="AG124" s="171">
        <v>328</v>
      </c>
      <c r="AH124" s="171" t="s">
        <v>28</v>
      </c>
      <c r="AI124" s="171" t="s">
        <v>189</v>
      </c>
      <c r="AJ124" s="171">
        <v>1</v>
      </c>
      <c r="AK124" s="171">
        <v>0</v>
      </c>
      <c r="AL124" s="171" t="s">
        <v>582</v>
      </c>
      <c r="AM124" s="97">
        <f>IF(S124="SOPORTE_TELEFÓNICO",'BASE LIQUIDACION REDEBAN 2025'!$B$19,IF(S124="ENVÍO",'BASE LIQUIDACION REDEBAN 2025'!$C$2,IF(AH124="TIPO I",'BASE LIQUIDACION REDEBAN 2025'!$C$2,IF(AH124="TIPO II",'BASE LIQUIDACION REDEBAN 2025'!$C$3,IF(AH124="TIPO III",'BASE LIQUIDACION REDEBAN 2025'!$C$4,IF(AH124="TIPO IV",'BASE LIQUIDACION REDEBAN 2025'!$C$5,IF(AI124="AEREO",'BASE LIQUIDACION REDEBAN 2025'!$B$6,'BASE LIQUIDACION REDEBAN 2025'!$C$5)))))))</f>
        <v>144967.87232000002</v>
      </c>
      <c r="AN124" s="97">
        <f>IF(OR(S124="SOPORTE_TELEFÓNICO",S124="ENVÍO"),0,IF(AH124="TIPO I",'BASE LIQUIDACION REDEBAN 2025'!$B$10,IF(AH124="TIPO II",'BASE LIQUIDACION REDEBAN 2025'!$B$11,IF(AH124="TIPO III",'BASE LIQUIDACION REDEBAN 2025'!$B$12,'BASE LIQUIDACION REDEBAN 2025'!$B$13))))</f>
        <v>140395.6348884</v>
      </c>
      <c r="AO124" s="97">
        <f t="shared" si="1"/>
        <v>144967.87232000002</v>
      </c>
    </row>
    <row r="125" spans="1:41" s="85" customFormat="1" ht="13.15">
      <c r="A125" s="171" t="s">
        <v>90</v>
      </c>
      <c r="B125" s="96" t="str">
        <f>VLOOKUP(A125,'CENTRO DE COSTOS'!A:D,4,FALSE)</f>
        <v>JUAN SEBASTIÁN RÍOS CASTRILLÓN</v>
      </c>
      <c r="C125" s="96" t="str">
        <f>VLOOKUP(A125,'CENTRO DE COSTOS'!A:D,2,FALSE)</f>
        <v>0004-0005</v>
      </c>
      <c r="D125" s="171">
        <v>5001</v>
      </c>
      <c r="E125" s="171">
        <v>5670510</v>
      </c>
      <c r="F125" s="93"/>
      <c r="G125" s="171">
        <v>25166620</v>
      </c>
      <c r="H125" s="171" t="s">
        <v>290</v>
      </c>
      <c r="I125" s="171" t="s">
        <v>90</v>
      </c>
      <c r="J125" s="171" t="s">
        <v>17129</v>
      </c>
      <c r="K125" s="10" t="s">
        <v>167</v>
      </c>
      <c r="L125" s="171">
        <v>5670510</v>
      </c>
      <c r="M125" s="171" t="s">
        <v>17130</v>
      </c>
      <c r="N125" s="172">
        <v>45819.486111111109</v>
      </c>
      <c r="O125" s="172">
        <v>45820.547222222223</v>
      </c>
      <c r="P125" s="171" t="s">
        <v>3171</v>
      </c>
      <c r="Q125" s="171" t="s">
        <v>3172</v>
      </c>
      <c r="R125" s="171" t="s">
        <v>15378</v>
      </c>
      <c r="S125" s="171" t="s">
        <v>177</v>
      </c>
      <c r="T125" s="72" t="s">
        <v>17131</v>
      </c>
      <c r="U125" s="171" t="s">
        <v>3190</v>
      </c>
      <c r="V125" s="171" t="s">
        <v>3176</v>
      </c>
      <c r="W125" s="171" t="s">
        <v>3192</v>
      </c>
      <c r="X125" s="171" t="s">
        <v>3215</v>
      </c>
      <c r="Y125" s="171" t="s">
        <v>3917</v>
      </c>
      <c r="Z125" s="171">
        <v>0</v>
      </c>
      <c r="AA125" s="171">
        <v>0</v>
      </c>
      <c r="AB125" s="171">
        <v>0</v>
      </c>
      <c r="AC125" s="171">
        <v>0</v>
      </c>
      <c r="AD125" s="171" t="s">
        <v>17132</v>
      </c>
      <c r="AE125" s="171" t="s">
        <v>17133</v>
      </c>
      <c r="AF125" s="171" t="s">
        <v>17134</v>
      </c>
      <c r="AG125" s="171">
        <v>0</v>
      </c>
      <c r="AH125" s="171" t="s">
        <v>25</v>
      </c>
      <c r="AI125" s="171" t="s">
        <v>189</v>
      </c>
      <c r="AJ125" s="171">
        <v>1</v>
      </c>
      <c r="AK125" s="171">
        <v>0</v>
      </c>
      <c r="AL125" s="171" t="s">
        <v>3263</v>
      </c>
      <c r="AM125" s="97">
        <f>IF(S125="SOPORTE_TELEFÓNICO",'BASE LIQUIDACION REDEBAN 2025'!$B$19,IF(S125="ENVÍO",'BASE LIQUIDACION REDEBAN 2025'!$C$2,IF(AH125="TIPO I",'BASE LIQUIDACION REDEBAN 2025'!$C$2,IF(AH125="TIPO II",'BASE LIQUIDACION REDEBAN 2025'!$C$3,IF(AH125="TIPO III",'BASE LIQUIDACION REDEBAN 2025'!$C$4,IF(AH125="TIPO IV",'BASE LIQUIDACION REDEBAN 2025'!$C$5,IF(AI125="AEREO",'BASE LIQUIDACION REDEBAN 2025'!$B$6,'BASE LIQUIDACION REDEBAN 2025'!$C$5)))))))</f>
        <v>65960.072302</v>
      </c>
      <c r="AN125" s="97">
        <f>IF(OR(S125="SOPORTE_TELEFÓNICO",S125="ENVÍO"),0,IF(AH125="TIPO I",'BASE LIQUIDACION REDEBAN 2025'!$B$10,IF(AH125="TIPO II",'BASE LIQUIDACION REDEBAN 2025'!$B$11,IF(AH125="TIPO III",'BASE LIQUIDACION REDEBAN 2025'!$B$12,'BASE LIQUIDACION REDEBAN 2025'!$B$13))))</f>
        <v>75096.394270399993</v>
      </c>
      <c r="AO125" s="97">
        <f t="shared" si="1"/>
        <v>65960.072302</v>
      </c>
    </row>
    <row r="126" spans="1:41" s="85" customFormat="1" ht="13.15">
      <c r="A126" s="171" t="s">
        <v>93</v>
      </c>
      <c r="B126" s="96" t="str">
        <f>VLOOKUP(A126,'CENTRO DE COSTOS'!A:D,4,FALSE)</f>
        <v>DIEGO FERNANDO HENAO CARDONA</v>
      </c>
      <c r="C126" s="96" t="str">
        <f>VLOOKUP(A126,'CENTRO DE COSTOS'!A:D,2,FALSE)</f>
        <v>0004-0003</v>
      </c>
      <c r="D126" s="171">
        <v>52227</v>
      </c>
      <c r="E126" s="171">
        <v>5670184</v>
      </c>
      <c r="F126" s="93">
        <v>1892362</v>
      </c>
      <c r="G126" s="171">
        <v>15841364</v>
      </c>
      <c r="H126" s="171" t="s">
        <v>162</v>
      </c>
      <c r="I126" s="171" t="s">
        <v>15173</v>
      </c>
      <c r="J126" s="171" t="s">
        <v>17135</v>
      </c>
      <c r="K126" s="10" t="s">
        <v>167</v>
      </c>
      <c r="L126" s="171">
        <v>5670184</v>
      </c>
      <c r="M126" s="171" t="s">
        <v>17136</v>
      </c>
      <c r="N126" s="172">
        <v>45819.402777777781</v>
      </c>
      <c r="O126" s="172">
        <v>45820.54791666667</v>
      </c>
      <c r="P126" s="171" t="s">
        <v>3171</v>
      </c>
      <c r="Q126" s="171" t="s">
        <v>3172</v>
      </c>
      <c r="R126" s="171" t="s">
        <v>15378</v>
      </c>
      <c r="S126" s="171" t="s">
        <v>177</v>
      </c>
      <c r="T126" s="72" t="s">
        <v>17137</v>
      </c>
      <c r="U126" s="171" t="s">
        <v>3190</v>
      </c>
      <c r="V126" s="171" t="s">
        <v>3213</v>
      </c>
      <c r="W126" s="171" t="s">
        <v>3214</v>
      </c>
      <c r="X126" s="171" t="s">
        <v>3215</v>
      </c>
      <c r="Y126" s="171" t="s">
        <v>3315</v>
      </c>
      <c r="Z126" s="171">
        <v>0</v>
      </c>
      <c r="AA126" s="171">
        <v>0</v>
      </c>
      <c r="AB126" s="171">
        <v>0</v>
      </c>
      <c r="AC126" s="171">
        <v>0</v>
      </c>
      <c r="AD126" s="171" t="s">
        <v>17138</v>
      </c>
      <c r="AE126" s="171" t="s">
        <v>17139</v>
      </c>
      <c r="AF126" s="171" t="s">
        <v>17140</v>
      </c>
      <c r="AG126" s="171">
        <v>0</v>
      </c>
      <c r="AH126" s="171" t="s">
        <v>30</v>
      </c>
      <c r="AI126" s="171" t="s">
        <v>189</v>
      </c>
      <c r="AJ126" s="171">
        <v>1</v>
      </c>
      <c r="AK126" s="171">
        <v>0</v>
      </c>
      <c r="AL126" s="171" t="s">
        <v>740</v>
      </c>
      <c r="AM126" s="97">
        <f>IF(S126="SOPORTE_TELEFÓNICO",'BASE LIQUIDACION REDEBAN 2025'!$B$19,IF(S126="ENVÍO",'BASE LIQUIDACION REDEBAN 2025'!$C$2,IF(AH126="TIPO I",'BASE LIQUIDACION REDEBAN 2025'!$C$2,IF(AH126="TIPO II",'BASE LIQUIDACION REDEBAN 2025'!$C$3,IF(AH126="TIPO III",'BASE LIQUIDACION REDEBAN 2025'!$C$4,IF(AH126="TIPO IV",'BASE LIQUIDACION REDEBAN 2025'!$C$5,IF(AI126="AEREO",'BASE LIQUIDACION REDEBAN 2025'!$B$6,'BASE LIQUIDACION REDEBAN 2025'!$C$5)))))))</f>
        <v>275728.78077800001</v>
      </c>
      <c r="AN126" s="97">
        <f>IF(OR(S126="SOPORTE_TELEFÓNICO",S126="ENVÍO"),0,IF(AH126="TIPO I",'BASE LIQUIDACION REDEBAN 2025'!$B$10,IF(AH126="TIPO II",'BASE LIQUIDACION REDEBAN 2025'!$B$11,IF(AH126="TIPO III",'BASE LIQUIDACION REDEBAN 2025'!$B$12,'BASE LIQUIDACION REDEBAN 2025'!$B$13))))</f>
        <v>196536.5258152</v>
      </c>
      <c r="AO126" s="97">
        <f t="shared" si="1"/>
        <v>275728.78077800001</v>
      </c>
    </row>
    <row r="127" spans="1:41" s="85" customFormat="1" ht="13.15">
      <c r="A127" s="171" t="s">
        <v>90</v>
      </c>
      <c r="B127" s="96" t="str">
        <f>VLOOKUP(A127,'CENTRO DE COSTOS'!A:D,4,FALSE)</f>
        <v>JUAN SEBASTIÁN RÍOS CASTRILLÓN</v>
      </c>
      <c r="C127" s="96" t="str">
        <f>VLOOKUP(A127,'CENTRO DE COSTOS'!A:D,2,FALSE)</f>
        <v>0004-0005</v>
      </c>
      <c r="D127" s="171">
        <v>27491</v>
      </c>
      <c r="E127" s="171">
        <v>5654089</v>
      </c>
      <c r="F127" s="93">
        <v>1892616</v>
      </c>
      <c r="G127" s="171">
        <v>15846520</v>
      </c>
      <c r="H127" s="171" t="s">
        <v>208</v>
      </c>
      <c r="I127" s="171" t="s">
        <v>15043</v>
      </c>
      <c r="J127" s="171" t="s">
        <v>17141</v>
      </c>
      <c r="K127" s="10" t="s">
        <v>167</v>
      </c>
      <c r="L127" s="171">
        <v>5654089</v>
      </c>
      <c r="M127" s="171" t="s">
        <v>17142</v>
      </c>
      <c r="N127" s="172">
        <v>45806.46597222222</v>
      </c>
      <c r="O127" s="172">
        <v>45820.662499999999</v>
      </c>
      <c r="P127" s="171" t="s">
        <v>3171</v>
      </c>
      <c r="Q127" s="171" t="s">
        <v>3172</v>
      </c>
      <c r="R127" s="171" t="s">
        <v>15378</v>
      </c>
      <c r="S127" s="171" t="s">
        <v>177</v>
      </c>
      <c r="T127" s="72" t="s">
        <v>17143</v>
      </c>
      <c r="U127" s="171" t="s">
        <v>3190</v>
      </c>
      <c r="V127" s="171" t="s">
        <v>3839</v>
      </c>
      <c r="W127" s="171" t="s">
        <v>3840</v>
      </c>
      <c r="X127" s="171" t="s">
        <v>3215</v>
      </c>
      <c r="Y127" s="171" t="s">
        <v>3358</v>
      </c>
      <c r="Z127" s="171">
        <v>0</v>
      </c>
      <c r="AA127" s="171">
        <v>0</v>
      </c>
      <c r="AB127" s="171">
        <v>0</v>
      </c>
      <c r="AC127" s="171" t="s">
        <v>17144</v>
      </c>
      <c r="AD127" s="171" t="s">
        <v>17145</v>
      </c>
      <c r="AE127" s="171" t="s">
        <v>17146</v>
      </c>
      <c r="AF127" s="171" t="s">
        <v>17147</v>
      </c>
      <c r="AG127" s="171">
        <v>0</v>
      </c>
      <c r="AH127" s="171" t="s">
        <v>175</v>
      </c>
      <c r="AI127" s="171" t="s">
        <v>227</v>
      </c>
      <c r="AJ127" s="171">
        <v>1</v>
      </c>
      <c r="AK127" s="171">
        <v>0</v>
      </c>
      <c r="AL127" s="171" t="s">
        <v>360</v>
      </c>
      <c r="AM127" s="97">
        <f>IF(S127="SOPORTE_TELEFÓNICO",'BASE LIQUIDACION REDEBAN 2025'!$B$19,IF(S127="ENVÍO",'BASE LIQUIDACION REDEBAN 2025'!$C$2,IF(AH127="TIPO I",'BASE LIQUIDACION REDEBAN 2025'!$C$2,IF(AH127="TIPO II",'BASE LIQUIDACION REDEBAN 2025'!$C$3,IF(AH127="TIPO III",'BASE LIQUIDACION REDEBAN 2025'!$C$4,IF(AH127="TIPO IV",'BASE LIQUIDACION REDEBAN 2025'!$C$5,IF(AI127="AEREO",'BASE LIQUIDACION REDEBAN 2025'!$B$6,'BASE LIQUIDACION REDEBAN 2025'!$C$5)))))))</f>
        <v>988462.96268840006</v>
      </c>
      <c r="AN127" s="97">
        <f>IF(OR(S127="SOPORTE_TELEFÓNICO",S127="ENVÍO"),0,IF(AH127="TIPO I",'BASE LIQUIDACION REDEBAN 2025'!$B$10,IF(AH127="TIPO II",'BASE LIQUIDACION REDEBAN 2025'!$B$11,IF(AH127="TIPO III",'BASE LIQUIDACION REDEBAN 2025'!$B$12,'BASE LIQUIDACION REDEBAN 2025'!$B$13))))</f>
        <v>196536.5258152</v>
      </c>
      <c r="AO127" s="97">
        <f t="shared" si="1"/>
        <v>988462.96268840006</v>
      </c>
    </row>
    <row r="128" spans="1:41" s="85" customFormat="1" ht="13.15">
      <c r="A128" s="171" t="s">
        <v>94</v>
      </c>
      <c r="B128" s="96" t="str">
        <f>VLOOKUP(A128,'CENTRO DE COSTOS'!A:D,4,FALSE)</f>
        <v>DIEGO FERNANDO HENAO CARDONA</v>
      </c>
      <c r="C128" s="96" t="str">
        <f>VLOOKUP(A128,'CENTRO DE COSTOS'!A:D,2,FALSE)</f>
        <v>0004-0002</v>
      </c>
      <c r="D128" s="171">
        <v>63001</v>
      </c>
      <c r="E128" s="171">
        <v>5669815</v>
      </c>
      <c r="F128" s="93">
        <v>1890808</v>
      </c>
      <c r="G128" s="171">
        <v>16309510</v>
      </c>
      <c r="H128" s="171" t="s">
        <v>578</v>
      </c>
      <c r="I128" s="171" t="s">
        <v>579</v>
      </c>
      <c r="J128" s="171" t="s">
        <v>17148</v>
      </c>
      <c r="K128" s="10" t="s">
        <v>167</v>
      </c>
      <c r="L128" s="171">
        <v>5669815</v>
      </c>
      <c r="M128" s="171" t="s">
        <v>17149</v>
      </c>
      <c r="N128" s="172">
        <v>45819.37222222222</v>
      </c>
      <c r="O128" s="172">
        <v>45820.663194444445</v>
      </c>
      <c r="P128" s="171" t="s">
        <v>3171</v>
      </c>
      <c r="Q128" s="171" t="s">
        <v>3172</v>
      </c>
      <c r="R128" s="171" t="s">
        <v>15378</v>
      </c>
      <c r="S128" s="171" t="s">
        <v>177</v>
      </c>
      <c r="T128" s="72" t="s">
        <v>17150</v>
      </c>
      <c r="U128" s="171" t="s">
        <v>3175</v>
      </c>
      <c r="V128" s="171" t="s">
        <v>3252</v>
      </c>
      <c r="W128" s="171" t="s">
        <v>3569</v>
      </c>
      <c r="X128" s="171" t="s">
        <v>3215</v>
      </c>
      <c r="Y128" s="171" t="s">
        <v>3401</v>
      </c>
      <c r="Z128" s="171">
        <v>0</v>
      </c>
      <c r="AA128" s="171">
        <v>0</v>
      </c>
      <c r="AB128" s="171">
        <v>0</v>
      </c>
      <c r="AC128" s="171">
        <v>0</v>
      </c>
      <c r="AD128" s="171" t="s">
        <v>17151</v>
      </c>
      <c r="AE128" s="171" t="s">
        <v>17152</v>
      </c>
      <c r="AF128" s="171" t="s">
        <v>17153</v>
      </c>
      <c r="AG128" s="171">
        <v>0</v>
      </c>
      <c r="AH128" s="171" t="s">
        <v>28</v>
      </c>
      <c r="AI128" s="171" t="s">
        <v>189</v>
      </c>
      <c r="AJ128" s="171">
        <v>1</v>
      </c>
      <c r="AK128" s="171">
        <v>0</v>
      </c>
      <c r="AL128" s="171" t="s">
        <v>582</v>
      </c>
      <c r="AM128" s="97">
        <f>IF(S128="SOPORTE_TELEFÓNICO",'BASE LIQUIDACION REDEBAN 2025'!$B$19,IF(S128="ENVÍO",'BASE LIQUIDACION REDEBAN 2025'!$C$2,IF(AH128="TIPO I",'BASE LIQUIDACION REDEBAN 2025'!$C$2,IF(AH128="TIPO II",'BASE LIQUIDACION REDEBAN 2025'!$C$3,IF(AH128="TIPO III",'BASE LIQUIDACION REDEBAN 2025'!$C$4,IF(AH128="TIPO IV",'BASE LIQUIDACION REDEBAN 2025'!$C$5,IF(AI128="AEREO",'BASE LIQUIDACION REDEBAN 2025'!$B$6,'BASE LIQUIDACION REDEBAN 2025'!$C$5)))))))</f>
        <v>144967.87232000002</v>
      </c>
      <c r="AN128" s="97">
        <f>IF(OR(S128="SOPORTE_TELEFÓNICO",S128="ENVÍO"),0,IF(AH128="TIPO I",'BASE LIQUIDACION REDEBAN 2025'!$B$10,IF(AH128="TIPO II",'BASE LIQUIDACION REDEBAN 2025'!$B$11,IF(AH128="TIPO III",'BASE LIQUIDACION REDEBAN 2025'!$B$12,'BASE LIQUIDACION REDEBAN 2025'!$B$13))))</f>
        <v>140395.6348884</v>
      </c>
      <c r="AO128" s="97">
        <f t="shared" si="1"/>
        <v>144967.87232000002</v>
      </c>
    </row>
    <row r="129" spans="1:41" s="85" customFormat="1" ht="13.15">
      <c r="A129" s="171" t="s">
        <v>90</v>
      </c>
      <c r="B129" s="96" t="str">
        <f>VLOOKUP(A129,'CENTRO DE COSTOS'!A:D,4,FALSE)</f>
        <v>JUAN SEBASTIÁN RÍOS CASTRILLÓN</v>
      </c>
      <c r="C129" s="96" t="str">
        <f>VLOOKUP(A129,'CENTRO DE COSTOS'!A:D,2,FALSE)</f>
        <v>0004-0005</v>
      </c>
      <c r="D129" s="171">
        <v>5440</v>
      </c>
      <c r="E129" s="171">
        <v>5671936</v>
      </c>
      <c r="F129" s="93">
        <v>1891070</v>
      </c>
      <c r="G129" s="171">
        <v>20011078</v>
      </c>
      <c r="H129" s="171" t="s">
        <v>290</v>
      </c>
      <c r="I129" s="171" t="s">
        <v>648</v>
      </c>
      <c r="J129" s="171" t="s">
        <v>17154</v>
      </c>
      <c r="K129" s="10" t="s">
        <v>167</v>
      </c>
      <c r="L129" s="171">
        <v>5671936</v>
      </c>
      <c r="M129" s="171" t="s">
        <v>17155</v>
      </c>
      <c r="N129" s="172">
        <v>45820.418055555558</v>
      </c>
      <c r="O129" s="172">
        <v>45820.663888888892</v>
      </c>
      <c r="P129" s="171" t="s">
        <v>3171</v>
      </c>
      <c r="Q129" s="171" t="s">
        <v>3172</v>
      </c>
      <c r="R129" s="171" t="s">
        <v>15378</v>
      </c>
      <c r="S129" s="171" t="s">
        <v>177</v>
      </c>
      <c r="T129" s="72" t="s">
        <v>17156</v>
      </c>
      <c r="U129" s="171" t="s">
        <v>3190</v>
      </c>
      <c r="V129" s="171" t="s">
        <v>3197</v>
      </c>
      <c r="W129" s="171" t="s">
        <v>3424</v>
      </c>
      <c r="X129" s="171" t="s">
        <v>3215</v>
      </c>
      <c r="Y129" s="171">
        <v>0</v>
      </c>
      <c r="Z129" s="171" t="s">
        <v>3425</v>
      </c>
      <c r="AA129" s="171">
        <v>0</v>
      </c>
      <c r="AB129" s="171">
        <v>0</v>
      </c>
      <c r="AC129" s="171">
        <v>0</v>
      </c>
      <c r="AD129" s="171" t="s">
        <v>17157</v>
      </c>
      <c r="AE129" s="171" t="s">
        <v>17158</v>
      </c>
      <c r="AF129" s="171" t="s">
        <v>17159</v>
      </c>
      <c r="AG129" s="171">
        <v>0</v>
      </c>
      <c r="AH129" s="171" t="s">
        <v>28</v>
      </c>
      <c r="AI129" s="171" t="s">
        <v>189</v>
      </c>
      <c r="AJ129" s="171">
        <v>1</v>
      </c>
      <c r="AK129" s="171">
        <v>0</v>
      </c>
      <c r="AL129" s="171" t="s">
        <v>307</v>
      </c>
      <c r="AM129" s="97">
        <f>IF(S129="SOPORTE_TELEFÓNICO",'BASE LIQUIDACION REDEBAN 2025'!$B$19,IF(S129="ENVÍO",'BASE LIQUIDACION REDEBAN 2025'!$C$2,IF(AH129="TIPO I",'BASE LIQUIDACION REDEBAN 2025'!$C$2,IF(AH129="TIPO II",'BASE LIQUIDACION REDEBAN 2025'!$C$3,IF(AH129="TIPO III",'BASE LIQUIDACION REDEBAN 2025'!$C$4,IF(AH129="TIPO IV",'BASE LIQUIDACION REDEBAN 2025'!$C$5,IF(AI129="AEREO",'BASE LIQUIDACION REDEBAN 2025'!$B$6,'BASE LIQUIDACION REDEBAN 2025'!$C$5)))))))</f>
        <v>144967.87232000002</v>
      </c>
      <c r="AN129" s="97">
        <f>IF(OR(S129="SOPORTE_TELEFÓNICO",S129="ENVÍO"),0,IF(AH129="TIPO I",'BASE LIQUIDACION REDEBAN 2025'!$B$10,IF(AH129="TIPO II",'BASE LIQUIDACION REDEBAN 2025'!$B$11,IF(AH129="TIPO III",'BASE LIQUIDACION REDEBAN 2025'!$B$12,'BASE LIQUIDACION REDEBAN 2025'!$B$13))))</f>
        <v>140395.6348884</v>
      </c>
      <c r="AO129" s="97">
        <f t="shared" si="1"/>
        <v>144967.87232000002</v>
      </c>
    </row>
    <row r="130" spans="1:41" s="85" customFormat="1" ht="13.15">
      <c r="A130" s="171" t="s">
        <v>68</v>
      </c>
      <c r="B130" s="96" t="str">
        <f>VLOOKUP(A130,'CENTRO DE COSTOS'!A:D,4,FALSE)</f>
        <v>WILLIAM ASDRUBAL ROZO ROZO</v>
      </c>
      <c r="C130" s="96" t="str">
        <f>VLOOKUP(A130,'CENTRO DE COSTOS'!A:D,2,FALSE)</f>
        <v>0004-0004</v>
      </c>
      <c r="D130" s="171">
        <v>11001</v>
      </c>
      <c r="E130" s="171">
        <v>5672246</v>
      </c>
      <c r="F130" s="93">
        <v>1892622</v>
      </c>
      <c r="G130" s="171">
        <v>21536172</v>
      </c>
      <c r="H130" s="171" t="s">
        <v>298</v>
      </c>
      <c r="I130" s="171" t="s">
        <v>68</v>
      </c>
      <c r="J130" s="171" t="s">
        <v>17160</v>
      </c>
      <c r="K130" s="10" t="s">
        <v>167</v>
      </c>
      <c r="L130" s="171">
        <v>5672246</v>
      </c>
      <c r="M130" s="171" t="s">
        <v>17161</v>
      </c>
      <c r="N130" s="172">
        <v>45820.456250000003</v>
      </c>
      <c r="O130" s="172">
        <v>45820.665277777778</v>
      </c>
      <c r="P130" s="171" t="s">
        <v>3171</v>
      </c>
      <c r="Q130" s="171" t="s">
        <v>3172</v>
      </c>
      <c r="R130" s="171" t="s">
        <v>15378</v>
      </c>
      <c r="S130" s="171" t="s">
        <v>177</v>
      </c>
      <c r="T130" s="72" t="s">
        <v>17162</v>
      </c>
      <c r="U130" s="171" t="s">
        <v>3190</v>
      </c>
      <c r="V130" s="171" t="s">
        <v>3197</v>
      </c>
      <c r="W130" s="171" t="s">
        <v>3753</v>
      </c>
      <c r="X130" s="171" t="s">
        <v>3215</v>
      </c>
      <c r="Y130" s="171">
        <v>0</v>
      </c>
      <c r="Z130" s="171" t="s">
        <v>3445</v>
      </c>
      <c r="AA130" s="171">
        <v>0</v>
      </c>
      <c r="AB130" s="171">
        <v>0</v>
      </c>
      <c r="AC130" s="171">
        <v>0</v>
      </c>
      <c r="AD130" s="171" t="s">
        <v>17163</v>
      </c>
      <c r="AE130" s="171" t="s">
        <v>17164</v>
      </c>
      <c r="AF130" s="171" t="s">
        <v>17165</v>
      </c>
      <c r="AG130" s="171">
        <v>0</v>
      </c>
      <c r="AH130" s="171" t="s">
        <v>25</v>
      </c>
      <c r="AI130" s="171" t="s">
        <v>189</v>
      </c>
      <c r="AJ130" s="171">
        <v>1</v>
      </c>
      <c r="AK130" s="171">
        <v>0</v>
      </c>
      <c r="AL130" s="171" t="s">
        <v>435</v>
      </c>
      <c r="AM130" s="97">
        <f>IF(S130="SOPORTE_TELEFÓNICO",'BASE LIQUIDACION REDEBAN 2025'!$B$19,IF(S130="ENVÍO",'BASE LIQUIDACION REDEBAN 2025'!$C$2,IF(AH130="TIPO I",'BASE LIQUIDACION REDEBAN 2025'!$C$2,IF(AH130="TIPO II",'BASE LIQUIDACION REDEBAN 2025'!$C$3,IF(AH130="TIPO III",'BASE LIQUIDACION REDEBAN 2025'!$C$4,IF(AH130="TIPO IV",'BASE LIQUIDACION REDEBAN 2025'!$C$5,IF(AI130="AEREO",'BASE LIQUIDACION REDEBAN 2025'!$B$6,'BASE LIQUIDACION REDEBAN 2025'!$C$5)))))))</f>
        <v>65960.072302</v>
      </c>
      <c r="AN130" s="97">
        <f>IF(OR(S130="SOPORTE_TELEFÓNICO",S130="ENVÍO"),0,IF(AH130="TIPO I",'BASE LIQUIDACION REDEBAN 2025'!$B$10,IF(AH130="TIPO II",'BASE LIQUIDACION REDEBAN 2025'!$B$11,IF(AH130="TIPO III",'BASE LIQUIDACION REDEBAN 2025'!$B$12,'BASE LIQUIDACION REDEBAN 2025'!$B$13))))</f>
        <v>75096.394270399993</v>
      </c>
      <c r="AO130" s="97">
        <f t="shared" si="1"/>
        <v>65960.072302</v>
      </c>
    </row>
    <row r="131" spans="1:41" s="85" customFormat="1" ht="13.15">
      <c r="A131" s="171" t="s">
        <v>76</v>
      </c>
      <c r="B131" s="96" t="str">
        <f>VLOOKUP(A131,'CENTRO DE COSTOS'!A:D,4,FALSE)</f>
        <v>DIEGO FERNANDO HENAO CARDONA</v>
      </c>
      <c r="C131" s="96" t="str">
        <f>VLOOKUP(A131,'CENTRO DE COSTOS'!A:D,2,FALSE)</f>
        <v>0004-0003</v>
      </c>
      <c r="D131" s="171">
        <v>76001</v>
      </c>
      <c r="E131" s="171">
        <v>5672305</v>
      </c>
      <c r="F131" s="93">
        <v>1892655</v>
      </c>
      <c r="G131" s="171">
        <v>11395803</v>
      </c>
      <c r="H131" s="171" t="s">
        <v>230</v>
      </c>
      <c r="I131" s="171" t="s">
        <v>76</v>
      </c>
      <c r="J131" s="171" t="s">
        <v>17166</v>
      </c>
      <c r="K131" s="10" t="s">
        <v>167</v>
      </c>
      <c r="L131" s="171">
        <v>5672305</v>
      </c>
      <c r="M131" s="171" t="s">
        <v>17167</v>
      </c>
      <c r="N131" s="172">
        <v>45820.464583333334</v>
      </c>
      <c r="O131" s="172">
        <v>45820.665972222225</v>
      </c>
      <c r="P131" s="171" t="s">
        <v>3171</v>
      </c>
      <c r="Q131" s="171" t="s">
        <v>3172</v>
      </c>
      <c r="R131" s="171" t="s">
        <v>15378</v>
      </c>
      <c r="S131" s="171" t="s">
        <v>177</v>
      </c>
      <c r="T131" s="72" t="s">
        <v>17168</v>
      </c>
      <c r="U131" s="171" t="s">
        <v>3190</v>
      </c>
      <c r="V131" s="171" t="s">
        <v>3202</v>
      </c>
      <c r="W131" s="171" t="s">
        <v>3203</v>
      </c>
      <c r="X131" s="171" t="s">
        <v>3185</v>
      </c>
      <c r="Y131" s="171">
        <v>0</v>
      </c>
      <c r="Z131" s="171">
        <v>0</v>
      </c>
      <c r="AA131" s="171">
        <v>0</v>
      </c>
      <c r="AB131" s="171">
        <v>0</v>
      </c>
      <c r="AC131" s="171" t="s">
        <v>5022</v>
      </c>
      <c r="AD131" s="171" t="s">
        <v>17169</v>
      </c>
      <c r="AE131" s="171">
        <v>0</v>
      </c>
      <c r="AF131" s="171">
        <v>0</v>
      </c>
      <c r="AG131" s="171">
        <v>0</v>
      </c>
      <c r="AH131" s="171" t="s">
        <v>25</v>
      </c>
      <c r="AI131" s="171" t="s">
        <v>189</v>
      </c>
      <c r="AJ131" s="171">
        <v>1</v>
      </c>
      <c r="AK131" s="171">
        <v>0</v>
      </c>
      <c r="AL131" s="171" t="s">
        <v>171</v>
      </c>
      <c r="AM131" s="97">
        <f>IF(S131="SOPORTE_TELEFÓNICO",'BASE LIQUIDACION REDEBAN 2025'!$B$19,IF(S131="ENVÍO",'BASE LIQUIDACION REDEBAN 2025'!$C$2,IF(AH131="TIPO I",'BASE LIQUIDACION REDEBAN 2025'!$C$2,IF(AH131="TIPO II",'BASE LIQUIDACION REDEBAN 2025'!$C$3,IF(AH131="TIPO III",'BASE LIQUIDACION REDEBAN 2025'!$C$4,IF(AH131="TIPO IV",'BASE LIQUIDACION REDEBAN 2025'!$C$5,IF(AI131="AEREO",'BASE LIQUIDACION REDEBAN 2025'!$B$6,'BASE LIQUIDACION REDEBAN 2025'!$C$5)))))))</f>
        <v>65960.072302</v>
      </c>
      <c r="AN131" s="97">
        <f>IF(OR(S131="SOPORTE_TELEFÓNICO",S131="ENVÍO"),0,IF(AH131="TIPO I",'BASE LIQUIDACION REDEBAN 2025'!$B$10,IF(AH131="TIPO II",'BASE LIQUIDACION REDEBAN 2025'!$B$11,IF(AH131="TIPO III",'BASE LIQUIDACION REDEBAN 2025'!$B$12,'BASE LIQUIDACION REDEBAN 2025'!$B$13))))</f>
        <v>75096.394270399993</v>
      </c>
      <c r="AO131" s="97">
        <f t="shared" ref="AO131:AO194" si="2">IF(OR(S131="SOPORTE_TELEFÓNICO",S131="ENVÍO"),AM131,(AM131*AJ131+AN131*AK131))</f>
        <v>65960.072302</v>
      </c>
    </row>
    <row r="132" spans="1:41" s="85" customFormat="1" ht="13.15">
      <c r="A132" s="171" t="s">
        <v>93</v>
      </c>
      <c r="B132" s="96" t="str">
        <f>VLOOKUP(A132,'CENTRO DE COSTOS'!A:D,4,FALSE)</f>
        <v>DIEGO FERNANDO HENAO CARDONA</v>
      </c>
      <c r="C132" s="96" t="str">
        <f>VLOOKUP(A132,'CENTRO DE COSTOS'!A:D,2,FALSE)</f>
        <v>0004-0003</v>
      </c>
      <c r="D132" s="171">
        <v>52001</v>
      </c>
      <c r="E132" s="171">
        <v>5672186</v>
      </c>
      <c r="F132" s="93">
        <v>1892343</v>
      </c>
      <c r="G132" s="171">
        <v>89208209</v>
      </c>
      <c r="H132" s="171" t="s">
        <v>162</v>
      </c>
      <c r="I132" s="171" t="s">
        <v>93</v>
      </c>
      <c r="J132" s="171" t="s">
        <v>17170</v>
      </c>
      <c r="K132" s="10" t="s">
        <v>167</v>
      </c>
      <c r="L132" s="171">
        <v>5672186</v>
      </c>
      <c r="M132" s="171" t="s">
        <v>17171</v>
      </c>
      <c r="N132" s="172">
        <v>45820.450694444444</v>
      </c>
      <c r="O132" s="172">
        <v>45820.727083333331</v>
      </c>
      <c r="P132" s="171" t="s">
        <v>3171</v>
      </c>
      <c r="Q132" s="171" t="s">
        <v>3172</v>
      </c>
      <c r="R132" s="171" t="s">
        <v>15378</v>
      </c>
      <c r="S132" s="171" t="s">
        <v>177</v>
      </c>
      <c r="T132" s="72" t="s">
        <v>17172</v>
      </c>
      <c r="U132" s="171" t="s">
        <v>3190</v>
      </c>
      <c r="V132" s="171" t="s">
        <v>3855</v>
      </c>
      <c r="W132" s="171" t="s">
        <v>3192</v>
      </c>
      <c r="X132" s="171" t="s">
        <v>3215</v>
      </c>
      <c r="Y132" s="171" t="s">
        <v>7452</v>
      </c>
      <c r="Z132" s="171" t="s">
        <v>3425</v>
      </c>
      <c r="AA132" s="171">
        <v>0</v>
      </c>
      <c r="AB132" s="171">
        <v>0</v>
      </c>
      <c r="AC132" s="171">
        <v>0</v>
      </c>
      <c r="AD132" s="171" t="s">
        <v>17173</v>
      </c>
      <c r="AE132" s="171" t="s">
        <v>17174</v>
      </c>
      <c r="AF132" s="171" t="s">
        <v>17175</v>
      </c>
      <c r="AG132" s="171">
        <v>0</v>
      </c>
      <c r="AH132" s="171" t="s">
        <v>25</v>
      </c>
      <c r="AI132" s="171" t="s">
        <v>189</v>
      </c>
      <c r="AJ132" s="171">
        <v>1</v>
      </c>
      <c r="AK132" s="171">
        <v>0</v>
      </c>
      <c r="AL132" s="171" t="s">
        <v>5957</v>
      </c>
      <c r="AM132" s="97">
        <f>IF(S132="SOPORTE_TELEFÓNICO",'BASE LIQUIDACION REDEBAN 2025'!$B$19,IF(S132="ENVÍO",'BASE LIQUIDACION REDEBAN 2025'!$C$2,IF(AH132="TIPO I",'BASE LIQUIDACION REDEBAN 2025'!$C$2,IF(AH132="TIPO II",'BASE LIQUIDACION REDEBAN 2025'!$C$3,IF(AH132="TIPO III",'BASE LIQUIDACION REDEBAN 2025'!$C$4,IF(AH132="TIPO IV",'BASE LIQUIDACION REDEBAN 2025'!$C$5,IF(AI132="AEREO",'BASE LIQUIDACION REDEBAN 2025'!$B$6,'BASE LIQUIDACION REDEBAN 2025'!$C$5)))))))</f>
        <v>65960.072302</v>
      </c>
      <c r="AN132" s="97">
        <f>IF(OR(S132="SOPORTE_TELEFÓNICO",S132="ENVÍO"),0,IF(AH132="TIPO I",'BASE LIQUIDACION REDEBAN 2025'!$B$10,IF(AH132="TIPO II",'BASE LIQUIDACION REDEBAN 2025'!$B$11,IF(AH132="TIPO III",'BASE LIQUIDACION REDEBAN 2025'!$B$12,'BASE LIQUIDACION REDEBAN 2025'!$B$13))))</f>
        <v>75096.394270399993</v>
      </c>
      <c r="AO132" s="97">
        <f t="shared" si="2"/>
        <v>65960.072302</v>
      </c>
    </row>
    <row r="133" spans="1:41" s="85" customFormat="1" ht="13.15">
      <c r="A133" s="171" t="s">
        <v>98</v>
      </c>
      <c r="B133" s="96" t="str">
        <f>VLOOKUP(A133,'CENTRO DE COSTOS'!A:D,4,FALSE)</f>
        <v>MIGUEL JULIÁN HERNÁNDEZ GUARÍN</v>
      </c>
      <c r="C133" s="96" t="str">
        <f>VLOOKUP(A133,'CENTRO DE COSTOS'!A:D,2,FALSE)</f>
        <v>0004-0008</v>
      </c>
      <c r="D133" s="171">
        <v>15001</v>
      </c>
      <c r="E133" s="171">
        <v>5672611</v>
      </c>
      <c r="F133" s="93">
        <v>1892799</v>
      </c>
      <c r="G133" s="171">
        <v>14699300</v>
      </c>
      <c r="H133" s="171" t="s">
        <v>371</v>
      </c>
      <c r="I133" s="171" t="s">
        <v>98</v>
      </c>
      <c r="J133" s="171" t="s">
        <v>17176</v>
      </c>
      <c r="K133" s="10" t="s">
        <v>167</v>
      </c>
      <c r="L133" s="171">
        <v>5672611</v>
      </c>
      <c r="M133" s="171" t="s">
        <v>17177</v>
      </c>
      <c r="N133" s="172">
        <v>45820.525694444441</v>
      </c>
      <c r="O133" s="172">
        <v>45821.345138888886</v>
      </c>
      <c r="P133" s="171" t="s">
        <v>3171</v>
      </c>
      <c r="Q133" s="171" t="s">
        <v>3172</v>
      </c>
      <c r="R133" s="171" t="s">
        <v>15378</v>
      </c>
      <c r="S133" s="171" t="s">
        <v>177</v>
      </c>
      <c r="T133" s="72" t="s">
        <v>17178</v>
      </c>
      <c r="U133" s="171" t="s">
        <v>3190</v>
      </c>
      <c r="V133" s="171" t="s">
        <v>3197</v>
      </c>
      <c r="W133" s="171" t="s">
        <v>3192</v>
      </c>
      <c r="X133" s="171" t="s">
        <v>3215</v>
      </c>
      <c r="Y133" s="171">
        <v>0</v>
      </c>
      <c r="Z133" s="171" t="s">
        <v>3402</v>
      </c>
      <c r="AA133" s="171">
        <v>0</v>
      </c>
      <c r="AB133" s="171">
        <v>0</v>
      </c>
      <c r="AC133" s="171">
        <v>0</v>
      </c>
      <c r="AD133" s="171" t="s">
        <v>17179</v>
      </c>
      <c r="AE133" s="171" t="s">
        <v>17180</v>
      </c>
      <c r="AF133" s="171" t="s">
        <v>17181</v>
      </c>
      <c r="AG133" s="171">
        <v>0</v>
      </c>
      <c r="AH133" s="171" t="s">
        <v>25</v>
      </c>
      <c r="AI133" s="171" t="s">
        <v>189</v>
      </c>
      <c r="AJ133" s="171">
        <v>1</v>
      </c>
      <c r="AK133" s="171">
        <v>0</v>
      </c>
      <c r="AL133" s="171" t="s">
        <v>1354</v>
      </c>
      <c r="AM133" s="97">
        <f>IF(S133="SOPORTE_TELEFÓNICO",'BASE LIQUIDACION REDEBAN 2025'!$B$19,IF(S133="ENVÍO",'BASE LIQUIDACION REDEBAN 2025'!$C$2,IF(AH133="TIPO I",'BASE LIQUIDACION REDEBAN 2025'!$C$2,IF(AH133="TIPO II",'BASE LIQUIDACION REDEBAN 2025'!$C$3,IF(AH133="TIPO III",'BASE LIQUIDACION REDEBAN 2025'!$C$4,IF(AH133="TIPO IV",'BASE LIQUIDACION REDEBAN 2025'!$C$5,IF(AI133="AEREO",'BASE LIQUIDACION REDEBAN 2025'!$B$6,'BASE LIQUIDACION REDEBAN 2025'!$C$5)))))))</f>
        <v>65960.072302</v>
      </c>
      <c r="AN133" s="97">
        <f>IF(OR(S133="SOPORTE_TELEFÓNICO",S133="ENVÍO"),0,IF(AH133="TIPO I",'BASE LIQUIDACION REDEBAN 2025'!$B$10,IF(AH133="TIPO II",'BASE LIQUIDACION REDEBAN 2025'!$B$11,IF(AH133="TIPO III",'BASE LIQUIDACION REDEBAN 2025'!$B$12,'BASE LIQUIDACION REDEBAN 2025'!$B$13))))</f>
        <v>75096.394270399993</v>
      </c>
      <c r="AO133" s="97">
        <f t="shared" si="2"/>
        <v>65960.072302</v>
      </c>
    </row>
    <row r="134" spans="1:41" s="85" customFormat="1" ht="13.15">
      <c r="A134" s="171" t="s">
        <v>72</v>
      </c>
      <c r="B134" s="96" t="str">
        <f>VLOOKUP(A134,'CENTRO DE COSTOS'!A:D,4,FALSE)</f>
        <v>MIGUEL JULIÁN HERNÁNDEZ GUARÍN</v>
      </c>
      <c r="C134" s="96" t="str">
        <f>VLOOKUP(A134,'CENTRO DE COSTOS'!A:D,2,FALSE)</f>
        <v>0004-0008</v>
      </c>
      <c r="D134" s="171">
        <v>68001</v>
      </c>
      <c r="E134" s="171">
        <v>5673174</v>
      </c>
      <c r="F134" s="93">
        <v>1891255</v>
      </c>
      <c r="G134" s="171">
        <v>17068479</v>
      </c>
      <c r="H134" s="171" t="s">
        <v>180</v>
      </c>
      <c r="I134" s="171" t="s">
        <v>72</v>
      </c>
      <c r="J134" s="171" t="s">
        <v>17182</v>
      </c>
      <c r="K134" s="10" t="s">
        <v>167</v>
      </c>
      <c r="L134" s="171">
        <v>5673174</v>
      </c>
      <c r="M134" s="171" t="s">
        <v>17183</v>
      </c>
      <c r="N134" s="172">
        <v>45820.668055555558</v>
      </c>
      <c r="O134" s="172">
        <v>45821.425000000003</v>
      </c>
      <c r="P134" s="171" t="s">
        <v>3171</v>
      </c>
      <c r="Q134" s="171" t="s">
        <v>3172</v>
      </c>
      <c r="R134" s="171" t="s">
        <v>17184</v>
      </c>
      <c r="S134" s="171" t="s">
        <v>177</v>
      </c>
      <c r="T134" s="72" t="s">
        <v>17185</v>
      </c>
      <c r="U134" s="171" t="s">
        <v>16585</v>
      </c>
      <c r="V134" s="171" t="s">
        <v>3176</v>
      </c>
      <c r="W134" s="171" t="s">
        <v>16586</v>
      </c>
      <c r="X134" s="171" t="s">
        <v>3185</v>
      </c>
      <c r="Y134" s="171">
        <v>0</v>
      </c>
      <c r="Z134" s="171">
        <v>0</v>
      </c>
      <c r="AA134" s="171">
        <v>0</v>
      </c>
      <c r="AB134" s="171">
        <v>0</v>
      </c>
      <c r="AC134" s="171">
        <v>0</v>
      </c>
      <c r="AD134" s="171" t="s">
        <v>17186</v>
      </c>
      <c r="AE134" s="171">
        <v>0</v>
      </c>
      <c r="AF134" s="171">
        <v>0</v>
      </c>
      <c r="AG134" s="171">
        <v>0</v>
      </c>
      <c r="AH134" s="171" t="s">
        <v>25</v>
      </c>
      <c r="AI134" s="171" t="s">
        <v>189</v>
      </c>
      <c r="AJ134" s="171">
        <v>1</v>
      </c>
      <c r="AK134" s="171">
        <v>0</v>
      </c>
      <c r="AL134" s="171" t="s">
        <v>1886</v>
      </c>
      <c r="AM134" s="97">
        <f>IF(S134="SOPORTE_TELEFÓNICO",'BASE LIQUIDACION REDEBAN 2025'!$B$19,IF(S134="ENVÍO",'BASE LIQUIDACION REDEBAN 2025'!$C$2,IF(AH134="TIPO I",'BASE LIQUIDACION REDEBAN 2025'!$C$2,IF(AH134="TIPO II",'BASE LIQUIDACION REDEBAN 2025'!$C$3,IF(AH134="TIPO III",'BASE LIQUIDACION REDEBAN 2025'!$C$4,IF(AH134="TIPO IV",'BASE LIQUIDACION REDEBAN 2025'!$C$5,IF(AI134="AEREO",'BASE LIQUIDACION REDEBAN 2025'!$B$6,'BASE LIQUIDACION REDEBAN 2025'!$C$5)))))))</f>
        <v>65960.072302</v>
      </c>
      <c r="AN134" s="97">
        <f>IF(OR(S134="SOPORTE_TELEFÓNICO",S134="ENVÍO"),0,IF(AH134="TIPO I",'BASE LIQUIDACION REDEBAN 2025'!$B$10,IF(AH134="TIPO II",'BASE LIQUIDACION REDEBAN 2025'!$B$11,IF(AH134="TIPO III",'BASE LIQUIDACION REDEBAN 2025'!$B$12,'BASE LIQUIDACION REDEBAN 2025'!$B$13))))</f>
        <v>75096.394270399993</v>
      </c>
      <c r="AO134" s="97">
        <f t="shared" si="2"/>
        <v>65960.072302</v>
      </c>
    </row>
    <row r="135" spans="1:41" s="85" customFormat="1" ht="13.15">
      <c r="A135" s="171" t="s">
        <v>72</v>
      </c>
      <c r="B135" s="96" t="str">
        <f>VLOOKUP(A135,'CENTRO DE COSTOS'!A:D,4,FALSE)</f>
        <v>MIGUEL JULIÁN HERNÁNDEZ GUARÍN</v>
      </c>
      <c r="C135" s="96" t="str">
        <f>VLOOKUP(A135,'CENTRO DE COSTOS'!A:D,2,FALSE)</f>
        <v>0004-0008</v>
      </c>
      <c r="D135" s="171">
        <v>68081</v>
      </c>
      <c r="E135" s="171">
        <v>5673014</v>
      </c>
      <c r="F135" s="93">
        <v>1891246</v>
      </c>
      <c r="G135" s="171">
        <v>54421896</v>
      </c>
      <c r="H135" s="171" t="s">
        <v>180</v>
      </c>
      <c r="I135" s="171" t="s">
        <v>4156</v>
      </c>
      <c r="J135" s="171" t="s">
        <v>17187</v>
      </c>
      <c r="K135" s="10" t="s">
        <v>167</v>
      </c>
      <c r="L135" s="171">
        <v>5673014</v>
      </c>
      <c r="M135" s="171" t="s">
        <v>17188</v>
      </c>
      <c r="N135" s="172">
        <v>45820.628472222219</v>
      </c>
      <c r="O135" s="172">
        <v>45821.506249999999</v>
      </c>
      <c r="P135" s="171" t="s">
        <v>3171</v>
      </c>
      <c r="Q135" s="171" t="s">
        <v>3172</v>
      </c>
      <c r="R135" s="171" t="s">
        <v>15378</v>
      </c>
      <c r="S135" s="171" t="s">
        <v>177</v>
      </c>
      <c r="T135" s="72" t="s">
        <v>17189</v>
      </c>
      <c r="U135" s="171" t="s">
        <v>3190</v>
      </c>
      <c r="V135" s="171" t="s">
        <v>3839</v>
      </c>
      <c r="W135" s="171" t="s">
        <v>3840</v>
      </c>
      <c r="X135" s="171" t="s">
        <v>3215</v>
      </c>
      <c r="Y135" s="171" t="s">
        <v>3401</v>
      </c>
      <c r="Z135" s="171">
        <v>0</v>
      </c>
      <c r="AA135" s="171">
        <v>0</v>
      </c>
      <c r="AB135" s="171">
        <v>0</v>
      </c>
      <c r="AC135" s="171">
        <v>0</v>
      </c>
      <c r="AD135" s="171" t="s">
        <v>17190</v>
      </c>
      <c r="AE135" s="171" t="s">
        <v>17191</v>
      </c>
      <c r="AF135" s="171" t="s">
        <v>17192</v>
      </c>
      <c r="AG135" s="171">
        <v>0</v>
      </c>
      <c r="AH135" s="171" t="s">
        <v>30</v>
      </c>
      <c r="AI135" s="171" t="s">
        <v>189</v>
      </c>
      <c r="AJ135" s="171">
        <v>1</v>
      </c>
      <c r="AK135" s="171">
        <v>0</v>
      </c>
      <c r="AL135" s="171" t="s">
        <v>1645</v>
      </c>
      <c r="AM135" s="97">
        <f>IF(S135="SOPORTE_TELEFÓNICO",'BASE LIQUIDACION REDEBAN 2025'!$B$19,IF(S135="ENVÍO",'BASE LIQUIDACION REDEBAN 2025'!$C$2,IF(AH135="TIPO I",'BASE LIQUIDACION REDEBAN 2025'!$C$2,IF(AH135="TIPO II",'BASE LIQUIDACION REDEBAN 2025'!$C$3,IF(AH135="TIPO III",'BASE LIQUIDACION REDEBAN 2025'!$C$4,IF(AH135="TIPO IV",'BASE LIQUIDACION REDEBAN 2025'!$C$5,IF(AI135="AEREO",'BASE LIQUIDACION REDEBAN 2025'!$B$6,'BASE LIQUIDACION REDEBAN 2025'!$C$5)))))))</f>
        <v>275728.78077800001</v>
      </c>
      <c r="AN135" s="97">
        <f>IF(OR(S135="SOPORTE_TELEFÓNICO",S135="ENVÍO"),0,IF(AH135="TIPO I",'BASE LIQUIDACION REDEBAN 2025'!$B$10,IF(AH135="TIPO II",'BASE LIQUIDACION REDEBAN 2025'!$B$11,IF(AH135="TIPO III",'BASE LIQUIDACION REDEBAN 2025'!$B$12,'BASE LIQUIDACION REDEBAN 2025'!$B$13))))</f>
        <v>196536.5258152</v>
      </c>
      <c r="AO135" s="97">
        <f t="shared" si="2"/>
        <v>275728.78077800001</v>
      </c>
    </row>
    <row r="136" spans="1:41" s="85" customFormat="1" ht="13.15">
      <c r="A136" s="171" t="s">
        <v>81</v>
      </c>
      <c r="B136" s="96" t="str">
        <f>VLOOKUP(A136,'CENTRO DE COSTOS'!A:D,4,FALSE)</f>
        <v>MIGUEL JULIÁN HERNÁNDEZ GUARÍN</v>
      </c>
      <c r="C136" s="96" t="str">
        <f>VLOOKUP(A136,'CENTRO DE COSTOS'!A:D,2,FALSE)</f>
        <v>0004-0008</v>
      </c>
      <c r="D136" s="171">
        <v>54001</v>
      </c>
      <c r="E136" s="171">
        <v>5673397</v>
      </c>
      <c r="F136" s="93"/>
      <c r="G136" s="171">
        <v>19997386</v>
      </c>
      <c r="H136" s="171" t="s">
        <v>408</v>
      </c>
      <c r="I136" s="171" t="s">
        <v>81</v>
      </c>
      <c r="J136" s="171" t="s">
        <v>17193</v>
      </c>
      <c r="K136" s="10" t="s">
        <v>167</v>
      </c>
      <c r="L136" s="171">
        <v>5673397</v>
      </c>
      <c r="M136" s="171" t="s">
        <v>17194</v>
      </c>
      <c r="N136" s="172">
        <v>45820.745138888888</v>
      </c>
      <c r="O136" s="172">
        <v>45821.507638888892</v>
      </c>
      <c r="P136" s="171" t="s">
        <v>3171</v>
      </c>
      <c r="Q136" s="171" t="s">
        <v>3172</v>
      </c>
      <c r="R136" s="171" t="s">
        <v>15378</v>
      </c>
      <c r="S136" s="171" t="s">
        <v>177</v>
      </c>
      <c r="T136" s="72" t="s">
        <v>17195</v>
      </c>
      <c r="U136" s="171" t="s">
        <v>16614</v>
      </c>
      <c r="V136" s="171" t="s">
        <v>16632</v>
      </c>
      <c r="W136" s="171" t="s">
        <v>16748</v>
      </c>
      <c r="X136" s="171" t="s">
        <v>3185</v>
      </c>
      <c r="Y136" s="171">
        <v>0</v>
      </c>
      <c r="Z136" s="171">
        <v>0</v>
      </c>
      <c r="AA136" s="171">
        <v>0</v>
      </c>
      <c r="AB136" s="171">
        <v>0</v>
      </c>
      <c r="AC136" s="171">
        <v>0</v>
      </c>
      <c r="AD136" s="171" t="s">
        <v>17196</v>
      </c>
      <c r="AE136" s="171">
        <v>0</v>
      </c>
      <c r="AF136" s="171">
        <v>0</v>
      </c>
      <c r="AG136" s="171">
        <v>0</v>
      </c>
      <c r="AH136" s="171" t="s">
        <v>25</v>
      </c>
      <c r="AI136" s="171" t="s">
        <v>189</v>
      </c>
      <c r="AJ136" s="171">
        <v>1</v>
      </c>
      <c r="AK136" s="171">
        <v>0</v>
      </c>
      <c r="AL136" s="171" t="s">
        <v>412</v>
      </c>
      <c r="AM136" s="97">
        <f>IF(S136="SOPORTE_TELEFÓNICO",'BASE LIQUIDACION REDEBAN 2025'!$B$19,IF(S136="ENVÍO",'BASE LIQUIDACION REDEBAN 2025'!$C$2,IF(AH136="TIPO I",'BASE LIQUIDACION REDEBAN 2025'!$C$2,IF(AH136="TIPO II",'BASE LIQUIDACION REDEBAN 2025'!$C$3,IF(AH136="TIPO III",'BASE LIQUIDACION REDEBAN 2025'!$C$4,IF(AH136="TIPO IV",'BASE LIQUIDACION REDEBAN 2025'!$C$5,IF(AI136="AEREO",'BASE LIQUIDACION REDEBAN 2025'!$B$6,'BASE LIQUIDACION REDEBAN 2025'!$C$5)))))))</f>
        <v>65960.072302</v>
      </c>
      <c r="AN136" s="97">
        <f>IF(OR(S136="SOPORTE_TELEFÓNICO",S136="ENVÍO"),0,IF(AH136="TIPO I",'BASE LIQUIDACION REDEBAN 2025'!$B$10,IF(AH136="TIPO II",'BASE LIQUIDACION REDEBAN 2025'!$B$11,IF(AH136="TIPO III",'BASE LIQUIDACION REDEBAN 2025'!$B$12,'BASE LIQUIDACION REDEBAN 2025'!$B$13))))</f>
        <v>75096.394270399993</v>
      </c>
      <c r="AO136" s="97">
        <f t="shared" si="2"/>
        <v>65960.072302</v>
      </c>
    </row>
    <row r="137" spans="1:41" s="85" customFormat="1" ht="13.15">
      <c r="A137" s="171" t="s">
        <v>68</v>
      </c>
      <c r="B137" s="96" t="str">
        <f>VLOOKUP(A137,'CENTRO DE COSTOS'!A:D,4,FALSE)</f>
        <v>WILLIAM ASDRUBAL ROZO ROZO</v>
      </c>
      <c r="C137" s="96" t="str">
        <f>VLOOKUP(A137,'CENTRO DE COSTOS'!A:D,2,FALSE)</f>
        <v>0004-0004</v>
      </c>
      <c r="D137" s="171">
        <v>11001</v>
      </c>
      <c r="E137" s="171">
        <v>5672747</v>
      </c>
      <c r="F137" s="93">
        <v>1893015</v>
      </c>
      <c r="G137" s="171">
        <v>21081914</v>
      </c>
      <c r="H137" s="171" t="s">
        <v>298</v>
      </c>
      <c r="I137" s="171" t="s">
        <v>68</v>
      </c>
      <c r="J137" s="171" t="s">
        <v>17197</v>
      </c>
      <c r="K137" s="10" t="s">
        <v>167</v>
      </c>
      <c r="L137" s="171">
        <v>5672747</v>
      </c>
      <c r="M137" s="171" t="s">
        <v>17198</v>
      </c>
      <c r="N137" s="172">
        <v>45820.56527777778</v>
      </c>
      <c r="O137" s="172">
        <v>45821.545138888891</v>
      </c>
      <c r="P137" s="171" t="s">
        <v>3171</v>
      </c>
      <c r="Q137" s="171" t="s">
        <v>3172</v>
      </c>
      <c r="R137" s="171" t="s">
        <v>15378</v>
      </c>
      <c r="S137" s="171" t="s">
        <v>177</v>
      </c>
      <c r="T137" s="72" t="s">
        <v>17199</v>
      </c>
      <c r="U137" s="171" t="s">
        <v>3175</v>
      </c>
      <c r="V137" s="171" t="s">
        <v>3438</v>
      </c>
      <c r="W137" s="171" t="s">
        <v>3439</v>
      </c>
      <c r="X137" s="171" t="s">
        <v>3185</v>
      </c>
      <c r="Y137" s="171">
        <v>0</v>
      </c>
      <c r="Z137" s="171">
        <v>0</v>
      </c>
      <c r="AA137" s="171">
        <v>0</v>
      </c>
      <c r="AB137" s="171">
        <v>0</v>
      </c>
      <c r="AC137" s="171">
        <v>0</v>
      </c>
      <c r="AD137" s="171" t="s">
        <v>17200</v>
      </c>
      <c r="AE137" s="171">
        <v>0</v>
      </c>
      <c r="AF137" s="171">
        <v>0</v>
      </c>
      <c r="AG137" s="171">
        <v>0</v>
      </c>
      <c r="AH137" s="171" t="s">
        <v>25</v>
      </c>
      <c r="AI137" s="171" t="s">
        <v>189</v>
      </c>
      <c r="AJ137" s="171">
        <v>1</v>
      </c>
      <c r="AK137" s="171">
        <v>0</v>
      </c>
      <c r="AL137" s="171" t="s">
        <v>301</v>
      </c>
      <c r="AM137" s="97">
        <f>IF(S137="SOPORTE_TELEFÓNICO",'BASE LIQUIDACION REDEBAN 2025'!$B$19,IF(S137="ENVÍO",'BASE LIQUIDACION REDEBAN 2025'!$C$2,IF(AH137="TIPO I",'BASE LIQUIDACION REDEBAN 2025'!$C$2,IF(AH137="TIPO II",'BASE LIQUIDACION REDEBAN 2025'!$C$3,IF(AH137="TIPO III",'BASE LIQUIDACION REDEBAN 2025'!$C$4,IF(AH137="TIPO IV",'BASE LIQUIDACION REDEBAN 2025'!$C$5,IF(AI137="AEREO",'BASE LIQUIDACION REDEBAN 2025'!$B$6,'BASE LIQUIDACION REDEBAN 2025'!$C$5)))))))</f>
        <v>65960.072302</v>
      </c>
      <c r="AN137" s="97">
        <f>IF(OR(S137="SOPORTE_TELEFÓNICO",S137="ENVÍO"),0,IF(AH137="TIPO I",'BASE LIQUIDACION REDEBAN 2025'!$B$10,IF(AH137="TIPO II",'BASE LIQUIDACION REDEBAN 2025'!$B$11,IF(AH137="TIPO III",'BASE LIQUIDACION REDEBAN 2025'!$B$12,'BASE LIQUIDACION REDEBAN 2025'!$B$13))))</f>
        <v>75096.394270399993</v>
      </c>
      <c r="AO137" s="97">
        <f t="shared" si="2"/>
        <v>65960.072302</v>
      </c>
    </row>
    <row r="138" spans="1:41" s="85" customFormat="1" ht="13.15">
      <c r="A138" s="171" t="s">
        <v>99</v>
      </c>
      <c r="B138" s="96" t="str">
        <f>VLOOKUP(A138,'CENTRO DE COSTOS'!A:D,4,FALSE)</f>
        <v>JOSE MAURICIO HERNANDEZ ROJAS</v>
      </c>
      <c r="C138" s="96" t="str">
        <f>VLOOKUP(A138,'CENTRO DE COSTOS'!A:D,2,FALSE)</f>
        <v>0004-0001</v>
      </c>
      <c r="D138" s="171">
        <v>20045</v>
      </c>
      <c r="E138" s="171">
        <v>5671795</v>
      </c>
      <c r="F138" s="93">
        <v>1893192</v>
      </c>
      <c r="G138" s="171">
        <v>42713354</v>
      </c>
      <c r="H138" s="171" t="s">
        <v>269</v>
      </c>
      <c r="I138" s="171" t="s">
        <v>6888</v>
      </c>
      <c r="J138" s="171" t="s">
        <v>17201</v>
      </c>
      <c r="K138" s="10" t="s">
        <v>167</v>
      </c>
      <c r="L138" s="171">
        <v>5671795</v>
      </c>
      <c r="M138" s="171" t="s">
        <v>17202</v>
      </c>
      <c r="N138" s="172">
        <v>45820.390972222223</v>
      </c>
      <c r="O138" s="172">
        <v>45821.620833333334</v>
      </c>
      <c r="P138" s="171" t="s">
        <v>3171</v>
      </c>
      <c r="Q138" s="171" t="s">
        <v>3172</v>
      </c>
      <c r="R138" s="171" t="s">
        <v>15378</v>
      </c>
      <c r="S138" s="171" t="s">
        <v>177</v>
      </c>
      <c r="T138" s="72" t="s">
        <v>17203</v>
      </c>
      <c r="U138" s="171" t="s">
        <v>3190</v>
      </c>
      <c r="V138" s="171" t="s">
        <v>3284</v>
      </c>
      <c r="W138" s="171" t="s">
        <v>3284</v>
      </c>
      <c r="X138" s="171" t="s">
        <v>3215</v>
      </c>
      <c r="Y138" s="171" t="s">
        <v>3267</v>
      </c>
      <c r="Z138" s="171">
        <v>0</v>
      </c>
      <c r="AA138" s="171">
        <v>0</v>
      </c>
      <c r="AB138" s="171">
        <v>0</v>
      </c>
      <c r="AC138" s="171" t="s">
        <v>17204</v>
      </c>
      <c r="AD138" s="171" t="s">
        <v>17205</v>
      </c>
      <c r="AE138" s="171" t="s">
        <v>17206</v>
      </c>
      <c r="AF138" s="171" t="s">
        <v>17207</v>
      </c>
      <c r="AG138" s="171">
        <v>0</v>
      </c>
      <c r="AH138" s="171" t="s">
        <v>28</v>
      </c>
      <c r="AI138" s="171" t="s">
        <v>189</v>
      </c>
      <c r="AJ138" s="171">
        <v>1</v>
      </c>
      <c r="AK138" s="171">
        <v>0</v>
      </c>
      <c r="AL138" s="171" t="s">
        <v>506</v>
      </c>
      <c r="AM138" s="97">
        <f>IF(S138="SOPORTE_TELEFÓNICO",'BASE LIQUIDACION REDEBAN 2025'!$B$19,IF(S138="ENVÍO",'BASE LIQUIDACION REDEBAN 2025'!$C$2,IF(AH138="TIPO I",'BASE LIQUIDACION REDEBAN 2025'!$C$2,IF(AH138="TIPO II",'BASE LIQUIDACION REDEBAN 2025'!$C$3,IF(AH138="TIPO III",'BASE LIQUIDACION REDEBAN 2025'!$C$4,IF(AH138="TIPO IV",'BASE LIQUIDACION REDEBAN 2025'!$C$5,IF(AI138="AEREO",'BASE LIQUIDACION REDEBAN 2025'!$B$6,'BASE LIQUIDACION REDEBAN 2025'!$C$5)))))))</f>
        <v>144967.87232000002</v>
      </c>
      <c r="AN138" s="97">
        <f>IF(OR(S138="SOPORTE_TELEFÓNICO",S138="ENVÍO"),0,IF(AH138="TIPO I",'BASE LIQUIDACION REDEBAN 2025'!$B$10,IF(AH138="TIPO II",'BASE LIQUIDACION REDEBAN 2025'!$B$11,IF(AH138="TIPO III",'BASE LIQUIDACION REDEBAN 2025'!$B$12,'BASE LIQUIDACION REDEBAN 2025'!$B$13))))</f>
        <v>140395.6348884</v>
      </c>
      <c r="AO138" s="97">
        <f t="shared" si="2"/>
        <v>144967.87232000002</v>
      </c>
    </row>
    <row r="139" spans="1:41" s="85" customFormat="1" ht="13.15">
      <c r="A139" s="171" t="s">
        <v>100</v>
      </c>
      <c r="B139" s="96" t="str">
        <f>VLOOKUP(A139,'CENTRO DE COSTOS'!A:D,4,FALSE)</f>
        <v>KEVIN ALEXIS CORZO BUSTOS</v>
      </c>
      <c r="C139" s="96" t="str">
        <f>VLOOKUP(A139,'CENTRO DE COSTOS'!A:D,2,FALSE)</f>
        <v>0004-0007</v>
      </c>
      <c r="D139" s="171">
        <v>50001</v>
      </c>
      <c r="E139" s="171">
        <v>5673231</v>
      </c>
      <c r="F139" s="93">
        <v>1893461</v>
      </c>
      <c r="G139" s="171">
        <v>15088271</v>
      </c>
      <c r="H139" s="171" t="s">
        <v>192</v>
      </c>
      <c r="I139" s="171" t="s">
        <v>100</v>
      </c>
      <c r="J139" s="171" t="s">
        <v>17208</v>
      </c>
      <c r="K139" s="10" t="s">
        <v>167</v>
      </c>
      <c r="L139" s="171">
        <v>5673231</v>
      </c>
      <c r="M139" s="171" t="s">
        <v>17209</v>
      </c>
      <c r="N139" s="172">
        <v>45820.681944444441</v>
      </c>
      <c r="O139" s="172">
        <v>45821.621527777781</v>
      </c>
      <c r="P139" s="171" t="s">
        <v>3171</v>
      </c>
      <c r="Q139" s="171" t="s">
        <v>3172</v>
      </c>
      <c r="R139" s="171" t="s">
        <v>15378</v>
      </c>
      <c r="S139" s="171" t="s">
        <v>177</v>
      </c>
      <c r="T139" s="72" t="s">
        <v>17210</v>
      </c>
      <c r="U139" s="171" t="s">
        <v>3190</v>
      </c>
      <c r="V139" s="171" t="s">
        <v>3213</v>
      </c>
      <c r="W139" s="171" t="s">
        <v>3214</v>
      </c>
      <c r="X139" s="171" t="s">
        <v>3185</v>
      </c>
      <c r="Y139" s="171">
        <v>0</v>
      </c>
      <c r="Z139" s="171">
        <v>0</v>
      </c>
      <c r="AA139" s="171">
        <v>0</v>
      </c>
      <c r="AB139" s="171">
        <v>0</v>
      </c>
      <c r="AC139" s="171">
        <v>0</v>
      </c>
      <c r="AD139" s="171" t="s">
        <v>17211</v>
      </c>
      <c r="AE139" s="171">
        <v>0</v>
      </c>
      <c r="AF139" s="171">
        <v>0</v>
      </c>
      <c r="AG139" s="171">
        <v>0</v>
      </c>
      <c r="AH139" s="171" t="s">
        <v>25</v>
      </c>
      <c r="AI139" s="171" t="s">
        <v>189</v>
      </c>
      <c r="AJ139" s="171">
        <v>1</v>
      </c>
      <c r="AK139" s="171">
        <v>0</v>
      </c>
      <c r="AL139" s="171" t="s">
        <v>3368</v>
      </c>
      <c r="AM139" s="97">
        <f>IF(S139="SOPORTE_TELEFÓNICO",'BASE LIQUIDACION REDEBAN 2025'!$B$19,IF(S139="ENVÍO",'BASE LIQUIDACION REDEBAN 2025'!$C$2,IF(AH139="TIPO I",'BASE LIQUIDACION REDEBAN 2025'!$C$2,IF(AH139="TIPO II",'BASE LIQUIDACION REDEBAN 2025'!$C$3,IF(AH139="TIPO III",'BASE LIQUIDACION REDEBAN 2025'!$C$4,IF(AH139="TIPO IV",'BASE LIQUIDACION REDEBAN 2025'!$C$5,IF(AI139="AEREO",'BASE LIQUIDACION REDEBAN 2025'!$B$6,'BASE LIQUIDACION REDEBAN 2025'!$C$5)))))))</f>
        <v>65960.072302</v>
      </c>
      <c r="AN139" s="97">
        <f>IF(OR(S139="SOPORTE_TELEFÓNICO",S139="ENVÍO"),0,IF(AH139="TIPO I",'BASE LIQUIDACION REDEBAN 2025'!$B$10,IF(AH139="TIPO II",'BASE LIQUIDACION REDEBAN 2025'!$B$11,IF(AH139="TIPO III",'BASE LIQUIDACION REDEBAN 2025'!$B$12,'BASE LIQUIDACION REDEBAN 2025'!$B$13))))</f>
        <v>75096.394270399993</v>
      </c>
      <c r="AO139" s="97">
        <f t="shared" si="2"/>
        <v>65960.072302</v>
      </c>
    </row>
    <row r="140" spans="1:41" s="85" customFormat="1" ht="13.15">
      <c r="A140" s="171" t="s">
        <v>101</v>
      </c>
      <c r="B140" s="96" t="str">
        <f>VLOOKUP(A140,'CENTRO DE COSTOS'!A:D,4,FALSE)</f>
        <v>KEVIN ALEXIS CORZO BUSTOS</v>
      </c>
      <c r="C140" s="96" t="str">
        <f>VLOOKUP(A140,'CENTRO DE COSTOS'!A:D,2,FALSE)</f>
        <v>0004-0007</v>
      </c>
      <c r="D140" s="171">
        <v>85001</v>
      </c>
      <c r="E140" s="171">
        <v>5673714</v>
      </c>
      <c r="F140" s="93">
        <v>1891748</v>
      </c>
      <c r="G140" s="171">
        <v>21417423</v>
      </c>
      <c r="H140" s="171" t="s">
        <v>1934</v>
      </c>
      <c r="I140" s="171" t="s">
        <v>101</v>
      </c>
      <c r="J140" s="171" t="s">
        <v>17212</v>
      </c>
      <c r="K140" s="10" t="s">
        <v>167</v>
      </c>
      <c r="L140" s="171">
        <v>5673714</v>
      </c>
      <c r="M140" s="171" t="s">
        <v>17213</v>
      </c>
      <c r="N140" s="172">
        <v>45821.438194444447</v>
      </c>
      <c r="O140" s="172">
        <v>45821.62222222222</v>
      </c>
      <c r="P140" s="171" t="s">
        <v>3171</v>
      </c>
      <c r="Q140" s="171" t="s">
        <v>3172</v>
      </c>
      <c r="R140" s="171" t="s">
        <v>15378</v>
      </c>
      <c r="S140" s="171" t="s">
        <v>177</v>
      </c>
      <c r="T140" s="72" t="s">
        <v>17214</v>
      </c>
      <c r="U140" s="171" t="s">
        <v>3175</v>
      </c>
      <c r="V140" s="171" t="s">
        <v>3438</v>
      </c>
      <c r="W140" s="171" t="s">
        <v>3439</v>
      </c>
      <c r="X140" s="171" t="s">
        <v>3185</v>
      </c>
      <c r="Y140" s="171">
        <v>0</v>
      </c>
      <c r="Z140" s="171">
        <v>0</v>
      </c>
      <c r="AA140" s="171">
        <v>0</v>
      </c>
      <c r="AB140" s="171">
        <v>0</v>
      </c>
      <c r="AC140" s="171">
        <v>0</v>
      </c>
      <c r="AD140" s="171" t="s">
        <v>17215</v>
      </c>
      <c r="AE140" s="171">
        <v>0</v>
      </c>
      <c r="AF140" s="171">
        <v>0</v>
      </c>
      <c r="AG140" s="171">
        <v>0</v>
      </c>
      <c r="AH140" s="171" t="s">
        <v>25</v>
      </c>
      <c r="AI140" s="171" t="s">
        <v>189</v>
      </c>
      <c r="AJ140" s="171">
        <v>1</v>
      </c>
      <c r="AK140" s="171">
        <v>0</v>
      </c>
      <c r="AL140" s="171" t="s">
        <v>2183</v>
      </c>
      <c r="AM140" s="97">
        <f>IF(S140="SOPORTE_TELEFÓNICO",'BASE LIQUIDACION REDEBAN 2025'!$B$19,IF(S140="ENVÍO",'BASE LIQUIDACION REDEBAN 2025'!$C$2,IF(AH140="TIPO I",'BASE LIQUIDACION REDEBAN 2025'!$C$2,IF(AH140="TIPO II",'BASE LIQUIDACION REDEBAN 2025'!$C$3,IF(AH140="TIPO III",'BASE LIQUIDACION REDEBAN 2025'!$C$4,IF(AH140="TIPO IV",'BASE LIQUIDACION REDEBAN 2025'!$C$5,IF(AI140="AEREO",'BASE LIQUIDACION REDEBAN 2025'!$B$6,'BASE LIQUIDACION REDEBAN 2025'!$C$5)))))))</f>
        <v>65960.072302</v>
      </c>
      <c r="AN140" s="97">
        <f>IF(OR(S140="SOPORTE_TELEFÓNICO",S140="ENVÍO"),0,IF(AH140="TIPO I",'BASE LIQUIDACION REDEBAN 2025'!$B$10,IF(AH140="TIPO II",'BASE LIQUIDACION REDEBAN 2025'!$B$11,IF(AH140="TIPO III",'BASE LIQUIDACION REDEBAN 2025'!$B$12,'BASE LIQUIDACION REDEBAN 2025'!$B$13))))</f>
        <v>75096.394270399993</v>
      </c>
      <c r="AO140" s="97">
        <f t="shared" si="2"/>
        <v>65960.072302</v>
      </c>
    </row>
    <row r="141" spans="1:41" s="85" customFormat="1" ht="13.15">
      <c r="A141" s="171" t="s">
        <v>91</v>
      </c>
      <c r="B141" s="96" t="str">
        <f>VLOOKUP(A141,'CENTRO DE COSTOS'!A:D,4,FALSE)</f>
        <v>JOSE MAURICIO HERNANDEZ ROJAS</v>
      </c>
      <c r="C141" s="96" t="str">
        <f>VLOOKUP(A141,'CENTRO DE COSTOS'!A:D,2,FALSE)</f>
        <v>0004-0001</v>
      </c>
      <c r="D141" s="171">
        <v>23182</v>
      </c>
      <c r="E141" s="171">
        <v>5672816</v>
      </c>
      <c r="F141" s="93">
        <v>1893202</v>
      </c>
      <c r="G141" s="171">
        <v>65633406</v>
      </c>
      <c r="H141" s="171" t="s">
        <v>612</v>
      </c>
      <c r="I141" s="171" t="s">
        <v>13214</v>
      </c>
      <c r="J141" s="171" t="s">
        <v>17216</v>
      </c>
      <c r="K141" s="10" t="s">
        <v>167</v>
      </c>
      <c r="L141" s="171">
        <v>5672816</v>
      </c>
      <c r="M141" s="171" t="s">
        <v>17217</v>
      </c>
      <c r="N141" s="172">
        <v>45820.59097222222</v>
      </c>
      <c r="O141" s="172">
        <v>45821.634027777778</v>
      </c>
      <c r="P141" s="171" t="s">
        <v>3171</v>
      </c>
      <c r="Q141" s="171" t="s">
        <v>3172</v>
      </c>
      <c r="R141" s="171" t="s">
        <v>15378</v>
      </c>
      <c r="S141" s="171" t="s">
        <v>177</v>
      </c>
      <c r="T141" s="72" t="s">
        <v>17218</v>
      </c>
      <c r="U141" s="171" t="s">
        <v>16585</v>
      </c>
      <c r="V141" s="171" t="s">
        <v>16894</v>
      </c>
      <c r="W141" s="171" t="s">
        <v>16895</v>
      </c>
      <c r="X141" s="171" t="s">
        <v>3185</v>
      </c>
      <c r="Y141" s="171">
        <v>0</v>
      </c>
      <c r="Z141" s="171">
        <v>0</v>
      </c>
      <c r="AA141" s="171">
        <v>0</v>
      </c>
      <c r="AB141" s="171">
        <v>0</v>
      </c>
      <c r="AC141" s="171">
        <v>0</v>
      </c>
      <c r="AD141" s="171" t="s">
        <v>17219</v>
      </c>
      <c r="AE141" s="171">
        <v>0</v>
      </c>
      <c r="AF141" s="171">
        <v>0</v>
      </c>
      <c r="AG141" s="171">
        <v>0</v>
      </c>
      <c r="AH141" s="171" t="s">
        <v>28</v>
      </c>
      <c r="AI141" s="171" t="s">
        <v>189</v>
      </c>
      <c r="AJ141" s="171">
        <v>1</v>
      </c>
      <c r="AK141" s="171">
        <v>0</v>
      </c>
      <c r="AL141" s="171" t="s">
        <v>1394</v>
      </c>
      <c r="AM141" s="97">
        <f>IF(S141="SOPORTE_TELEFÓNICO",'BASE LIQUIDACION REDEBAN 2025'!$B$19,IF(S141="ENVÍO",'BASE LIQUIDACION REDEBAN 2025'!$C$2,IF(AH141="TIPO I",'BASE LIQUIDACION REDEBAN 2025'!$C$2,IF(AH141="TIPO II",'BASE LIQUIDACION REDEBAN 2025'!$C$3,IF(AH141="TIPO III",'BASE LIQUIDACION REDEBAN 2025'!$C$4,IF(AH141="TIPO IV",'BASE LIQUIDACION REDEBAN 2025'!$C$5,IF(AI141="AEREO",'BASE LIQUIDACION REDEBAN 2025'!$B$6,'BASE LIQUIDACION REDEBAN 2025'!$C$5)))))))</f>
        <v>144967.87232000002</v>
      </c>
      <c r="AN141" s="97">
        <f>IF(OR(S141="SOPORTE_TELEFÓNICO",S141="ENVÍO"),0,IF(AH141="TIPO I",'BASE LIQUIDACION REDEBAN 2025'!$B$10,IF(AH141="TIPO II",'BASE LIQUIDACION REDEBAN 2025'!$B$11,IF(AH141="TIPO III",'BASE LIQUIDACION REDEBAN 2025'!$B$12,'BASE LIQUIDACION REDEBAN 2025'!$B$13))))</f>
        <v>140395.6348884</v>
      </c>
      <c r="AO141" s="97">
        <f t="shared" si="2"/>
        <v>144967.87232000002</v>
      </c>
    </row>
    <row r="142" spans="1:41" s="85" customFormat="1" ht="13.15">
      <c r="A142" s="171" t="s">
        <v>81</v>
      </c>
      <c r="B142" s="96" t="str">
        <f>VLOOKUP(A142,'CENTRO DE COSTOS'!A:D,4,FALSE)</f>
        <v>MIGUEL JULIÁN HERNÁNDEZ GUARÍN</v>
      </c>
      <c r="C142" s="96" t="str">
        <f>VLOOKUP(A142,'CENTRO DE COSTOS'!A:D,2,FALSE)</f>
        <v>0004-0008</v>
      </c>
      <c r="D142" s="171">
        <v>54405</v>
      </c>
      <c r="E142" s="171">
        <v>5673309</v>
      </c>
      <c r="F142" s="93">
        <v>1893319</v>
      </c>
      <c r="G142" s="171">
        <v>24720088</v>
      </c>
      <c r="H142" s="171" t="s">
        <v>408</v>
      </c>
      <c r="I142" s="171" t="s">
        <v>3209</v>
      </c>
      <c r="J142" s="171" t="s">
        <v>17220</v>
      </c>
      <c r="K142" s="10" t="s">
        <v>167</v>
      </c>
      <c r="L142" s="171">
        <v>5673309</v>
      </c>
      <c r="M142" s="171" t="s">
        <v>17221</v>
      </c>
      <c r="N142" s="172">
        <v>45820.702777777777</v>
      </c>
      <c r="O142" s="172">
        <v>45821.680555555555</v>
      </c>
      <c r="P142" s="171" t="s">
        <v>3171</v>
      </c>
      <c r="Q142" s="171" t="s">
        <v>3172</v>
      </c>
      <c r="R142" s="171" t="s">
        <v>15378</v>
      </c>
      <c r="S142" s="171" t="s">
        <v>177</v>
      </c>
      <c r="T142" s="72" t="s">
        <v>17222</v>
      </c>
      <c r="U142" s="171" t="s">
        <v>3190</v>
      </c>
      <c r="V142" s="171" t="s">
        <v>3839</v>
      </c>
      <c r="W142" s="171" t="s">
        <v>3840</v>
      </c>
      <c r="X142" s="171" t="s">
        <v>3215</v>
      </c>
      <c r="Y142" s="171" t="s">
        <v>3662</v>
      </c>
      <c r="Z142" s="171">
        <v>0</v>
      </c>
      <c r="AA142" s="171">
        <v>0</v>
      </c>
      <c r="AB142" s="171">
        <v>0</v>
      </c>
      <c r="AC142" s="171">
        <v>0</v>
      </c>
      <c r="AD142" s="171" t="s">
        <v>17223</v>
      </c>
      <c r="AE142" s="171" t="s">
        <v>17224</v>
      </c>
      <c r="AF142" s="171" t="s">
        <v>17225</v>
      </c>
      <c r="AG142" s="171">
        <v>8534</v>
      </c>
      <c r="AH142" s="171" t="s">
        <v>25</v>
      </c>
      <c r="AI142" s="171" t="s">
        <v>189</v>
      </c>
      <c r="AJ142" s="171">
        <v>1</v>
      </c>
      <c r="AK142" s="171">
        <v>0</v>
      </c>
      <c r="AL142" s="171" t="s">
        <v>987</v>
      </c>
      <c r="AM142" s="97">
        <f>IF(S142="SOPORTE_TELEFÓNICO",'BASE LIQUIDACION REDEBAN 2025'!$B$19,IF(S142="ENVÍO",'BASE LIQUIDACION REDEBAN 2025'!$C$2,IF(AH142="TIPO I",'BASE LIQUIDACION REDEBAN 2025'!$C$2,IF(AH142="TIPO II",'BASE LIQUIDACION REDEBAN 2025'!$C$3,IF(AH142="TIPO III",'BASE LIQUIDACION REDEBAN 2025'!$C$4,IF(AH142="TIPO IV",'BASE LIQUIDACION REDEBAN 2025'!$C$5,IF(AI142="AEREO",'BASE LIQUIDACION REDEBAN 2025'!$B$6,'BASE LIQUIDACION REDEBAN 2025'!$C$5)))))))</f>
        <v>65960.072302</v>
      </c>
      <c r="AN142" s="97">
        <f>IF(OR(S142="SOPORTE_TELEFÓNICO",S142="ENVÍO"),0,IF(AH142="TIPO I",'BASE LIQUIDACION REDEBAN 2025'!$B$10,IF(AH142="TIPO II",'BASE LIQUIDACION REDEBAN 2025'!$B$11,IF(AH142="TIPO III",'BASE LIQUIDACION REDEBAN 2025'!$B$12,'BASE LIQUIDACION REDEBAN 2025'!$B$13))))</f>
        <v>75096.394270399993</v>
      </c>
      <c r="AO142" s="97">
        <f t="shared" si="2"/>
        <v>65960.072302</v>
      </c>
    </row>
    <row r="143" spans="1:41" s="85" customFormat="1" ht="13.15">
      <c r="A143" s="171" t="s">
        <v>98</v>
      </c>
      <c r="B143" s="96" t="str">
        <f>VLOOKUP(A143,'CENTRO DE COSTOS'!A:D,4,FALSE)</f>
        <v>MIGUEL JULIÁN HERNÁNDEZ GUARÍN</v>
      </c>
      <c r="C143" s="96" t="str">
        <f>VLOOKUP(A143,'CENTRO DE COSTOS'!A:D,2,FALSE)</f>
        <v>0004-0008</v>
      </c>
      <c r="D143" s="171">
        <v>15238</v>
      </c>
      <c r="E143" s="171">
        <v>5672797</v>
      </c>
      <c r="F143" s="93">
        <v>1893677</v>
      </c>
      <c r="G143" s="171">
        <v>88003825</v>
      </c>
      <c r="H143" s="171" t="s">
        <v>371</v>
      </c>
      <c r="I143" s="171" t="s">
        <v>4923</v>
      </c>
      <c r="J143" s="171" t="s">
        <v>17226</v>
      </c>
      <c r="K143" s="10" t="s">
        <v>167</v>
      </c>
      <c r="L143" s="171">
        <v>5672797</v>
      </c>
      <c r="M143" s="171" t="s">
        <v>17227</v>
      </c>
      <c r="N143" s="172">
        <v>45820.587500000001</v>
      </c>
      <c r="O143" s="172">
        <v>45821.684027777781</v>
      </c>
      <c r="P143" s="171" t="s">
        <v>3171</v>
      </c>
      <c r="Q143" s="171" t="s">
        <v>3172</v>
      </c>
      <c r="R143" s="171">
        <v>0</v>
      </c>
      <c r="S143" s="171" t="s">
        <v>3188</v>
      </c>
      <c r="T143" s="72" t="s">
        <v>17228</v>
      </c>
      <c r="U143" s="171" t="s">
        <v>16585</v>
      </c>
      <c r="V143" s="171" t="s">
        <v>3300</v>
      </c>
      <c r="W143" s="171" t="s">
        <v>16586</v>
      </c>
      <c r="X143" s="171" t="s">
        <v>3185</v>
      </c>
      <c r="Y143" s="171">
        <v>0</v>
      </c>
      <c r="Z143" s="171">
        <v>0</v>
      </c>
      <c r="AA143" s="171">
        <v>0</v>
      </c>
      <c r="AB143" s="171">
        <v>0</v>
      </c>
      <c r="AC143" s="171">
        <v>0</v>
      </c>
      <c r="AD143" s="171">
        <v>0</v>
      </c>
      <c r="AE143" s="171">
        <v>0</v>
      </c>
      <c r="AF143" s="171">
        <v>0</v>
      </c>
      <c r="AG143" s="171">
        <v>0</v>
      </c>
      <c r="AH143" s="171" t="s">
        <v>28</v>
      </c>
      <c r="AI143" s="171" t="s">
        <v>189</v>
      </c>
      <c r="AJ143" s="171">
        <v>0</v>
      </c>
      <c r="AK143" s="171">
        <v>0</v>
      </c>
      <c r="AL143" s="171" t="s">
        <v>967</v>
      </c>
      <c r="AM143" s="97">
        <f>IF(S143="SOPORTE_TELEFÓNICO",'BASE LIQUIDACION REDEBAN 2025'!$B$19,IF(S143="ENVÍO",'BASE LIQUIDACION REDEBAN 2025'!$C$2,IF(AH143="TIPO I",'BASE LIQUIDACION REDEBAN 2025'!$C$2,IF(AH143="TIPO II",'BASE LIQUIDACION REDEBAN 2025'!$C$3,IF(AH143="TIPO III",'BASE LIQUIDACION REDEBAN 2025'!$C$4,IF(AH143="TIPO IV",'BASE LIQUIDACION REDEBAN 2025'!$C$5,IF(AI143="AEREO",'BASE LIQUIDACION REDEBAN 2025'!$B$6,'BASE LIQUIDACION REDEBAN 2025'!$C$5)))))))</f>
        <v>41241.0800752</v>
      </c>
      <c r="AN143" s="97">
        <f>IF(OR(S143="SOPORTE_TELEFÓNICO",S143="ENVÍO"),0,IF(AH143="TIPO I",'BASE LIQUIDACION REDEBAN 2025'!$B$10,IF(AH143="TIPO II",'BASE LIQUIDACION REDEBAN 2025'!$B$11,IF(AH143="TIPO III",'BASE LIQUIDACION REDEBAN 2025'!$B$12,'BASE LIQUIDACION REDEBAN 2025'!$B$13))))</f>
        <v>0</v>
      </c>
      <c r="AO143" s="97">
        <f t="shared" si="2"/>
        <v>41241.0800752</v>
      </c>
    </row>
    <row r="144" spans="1:41" s="85" customFormat="1" ht="13.15">
      <c r="A144" s="171" t="s">
        <v>94</v>
      </c>
      <c r="B144" s="96" t="str">
        <f>VLOOKUP(A144,'CENTRO DE COSTOS'!A:D,4,FALSE)</f>
        <v>DIEGO FERNANDO HENAO CARDONA</v>
      </c>
      <c r="C144" s="96" t="str">
        <f>VLOOKUP(A144,'CENTRO DE COSTOS'!A:D,2,FALSE)</f>
        <v>0004-0002</v>
      </c>
      <c r="D144" s="171">
        <v>66682</v>
      </c>
      <c r="E144" s="171">
        <v>5673766</v>
      </c>
      <c r="F144" s="93">
        <v>1894006</v>
      </c>
      <c r="G144" s="171">
        <v>13738331</v>
      </c>
      <c r="H144" s="171" t="s">
        <v>450</v>
      </c>
      <c r="I144" s="171" t="s">
        <v>3803</v>
      </c>
      <c r="J144" s="171" t="s">
        <v>17229</v>
      </c>
      <c r="K144" s="10" t="s">
        <v>167</v>
      </c>
      <c r="L144" s="171">
        <v>5673766</v>
      </c>
      <c r="M144" s="171" t="s">
        <v>17230</v>
      </c>
      <c r="N144" s="172">
        <v>45821.45416666667</v>
      </c>
      <c r="O144" s="172">
        <v>45821.685416666667</v>
      </c>
      <c r="P144" s="171" t="s">
        <v>3171</v>
      </c>
      <c r="Q144" s="171" t="s">
        <v>3172</v>
      </c>
      <c r="R144" s="171" t="s">
        <v>15378</v>
      </c>
      <c r="S144" s="171" t="s">
        <v>177</v>
      </c>
      <c r="T144" s="72" t="s">
        <v>17231</v>
      </c>
      <c r="U144" s="171" t="s">
        <v>3190</v>
      </c>
      <c r="V144" s="171" t="s">
        <v>3197</v>
      </c>
      <c r="W144" s="171" t="s">
        <v>3192</v>
      </c>
      <c r="X144" s="171" t="s">
        <v>3215</v>
      </c>
      <c r="Y144" s="171">
        <v>0</v>
      </c>
      <c r="Z144" s="171" t="s">
        <v>3445</v>
      </c>
      <c r="AA144" s="171">
        <v>0</v>
      </c>
      <c r="AB144" s="171">
        <v>0</v>
      </c>
      <c r="AC144" s="171">
        <v>0</v>
      </c>
      <c r="AD144" s="171" t="s">
        <v>17232</v>
      </c>
      <c r="AE144" s="171" t="s">
        <v>17233</v>
      </c>
      <c r="AF144" s="171" t="s">
        <v>17234</v>
      </c>
      <c r="AG144" s="171">
        <v>0</v>
      </c>
      <c r="AH144" s="171" t="s">
        <v>25</v>
      </c>
      <c r="AI144" s="171" t="s">
        <v>189</v>
      </c>
      <c r="AJ144" s="171">
        <v>1</v>
      </c>
      <c r="AK144" s="171">
        <v>0</v>
      </c>
      <c r="AL144" s="171" t="s">
        <v>453</v>
      </c>
      <c r="AM144" s="97">
        <f>IF(S144="SOPORTE_TELEFÓNICO",'BASE LIQUIDACION REDEBAN 2025'!$B$19,IF(S144="ENVÍO",'BASE LIQUIDACION REDEBAN 2025'!$C$2,IF(AH144="TIPO I",'BASE LIQUIDACION REDEBAN 2025'!$C$2,IF(AH144="TIPO II",'BASE LIQUIDACION REDEBAN 2025'!$C$3,IF(AH144="TIPO III",'BASE LIQUIDACION REDEBAN 2025'!$C$4,IF(AH144="TIPO IV",'BASE LIQUIDACION REDEBAN 2025'!$C$5,IF(AI144="AEREO",'BASE LIQUIDACION REDEBAN 2025'!$B$6,'BASE LIQUIDACION REDEBAN 2025'!$C$5)))))))</f>
        <v>65960.072302</v>
      </c>
      <c r="AN144" s="97">
        <f>IF(OR(S144="SOPORTE_TELEFÓNICO",S144="ENVÍO"),0,IF(AH144="TIPO I",'BASE LIQUIDACION REDEBAN 2025'!$B$10,IF(AH144="TIPO II",'BASE LIQUIDACION REDEBAN 2025'!$B$11,IF(AH144="TIPO III",'BASE LIQUIDACION REDEBAN 2025'!$B$12,'BASE LIQUIDACION REDEBAN 2025'!$B$13))))</f>
        <v>75096.394270399993</v>
      </c>
      <c r="AO144" s="97">
        <f t="shared" si="2"/>
        <v>65960.072302</v>
      </c>
    </row>
    <row r="145" spans="1:41" s="85" customFormat="1" ht="13.15">
      <c r="A145" s="171" t="s">
        <v>76</v>
      </c>
      <c r="B145" s="96" t="str">
        <f>VLOOKUP(A145,'CENTRO DE COSTOS'!A:D,4,FALSE)</f>
        <v>DIEGO FERNANDO HENAO CARDONA</v>
      </c>
      <c r="C145" s="96" t="str">
        <f>VLOOKUP(A145,'CENTRO DE COSTOS'!A:D,2,FALSE)</f>
        <v>0004-0003</v>
      </c>
      <c r="D145" s="171">
        <v>19142</v>
      </c>
      <c r="E145" s="171">
        <v>5668990</v>
      </c>
      <c r="F145" s="93">
        <v>1894038</v>
      </c>
      <c r="G145" s="171">
        <v>87943256</v>
      </c>
      <c r="H145" s="171" t="s">
        <v>200</v>
      </c>
      <c r="I145" s="171" t="s">
        <v>13616</v>
      </c>
      <c r="J145" s="171" t="s">
        <v>16948</v>
      </c>
      <c r="K145" s="10" t="s">
        <v>167</v>
      </c>
      <c r="L145" s="171">
        <v>5668990</v>
      </c>
      <c r="M145" s="171" t="s">
        <v>17235</v>
      </c>
      <c r="N145" s="172">
        <v>45818.605555555558</v>
      </c>
      <c r="O145" s="172">
        <v>45821.688194444447</v>
      </c>
      <c r="P145" s="171" t="s">
        <v>3171</v>
      </c>
      <c r="Q145" s="171" t="s">
        <v>3172</v>
      </c>
      <c r="R145" s="171">
        <v>0</v>
      </c>
      <c r="S145" s="171" t="s">
        <v>3188</v>
      </c>
      <c r="T145" s="72" t="s">
        <v>17236</v>
      </c>
      <c r="U145" s="171" t="s">
        <v>3175</v>
      </c>
      <c r="V145" s="171" t="s">
        <v>3438</v>
      </c>
      <c r="W145" s="171" t="s">
        <v>3439</v>
      </c>
      <c r="X145" s="171" t="s">
        <v>3185</v>
      </c>
      <c r="Y145" s="171">
        <v>0</v>
      </c>
      <c r="Z145" s="171">
        <v>0</v>
      </c>
      <c r="AA145" s="171">
        <v>0</v>
      </c>
      <c r="AB145" s="171">
        <v>0</v>
      </c>
      <c r="AC145" s="171">
        <v>0</v>
      </c>
      <c r="AD145" s="171">
        <v>0</v>
      </c>
      <c r="AE145" s="171">
        <v>0</v>
      </c>
      <c r="AF145" s="171">
        <v>0</v>
      </c>
      <c r="AG145" s="171">
        <v>0</v>
      </c>
      <c r="AH145" s="171" t="s">
        <v>28</v>
      </c>
      <c r="AI145" s="171" t="s">
        <v>189</v>
      </c>
      <c r="AJ145" s="171">
        <v>0</v>
      </c>
      <c r="AK145" s="171">
        <v>0</v>
      </c>
      <c r="AL145" s="171" t="s">
        <v>2428</v>
      </c>
      <c r="AM145" s="97">
        <f>IF(S145="SOPORTE_TELEFÓNICO",'BASE LIQUIDACION REDEBAN 2025'!$B$19,IF(S145="ENVÍO",'BASE LIQUIDACION REDEBAN 2025'!$C$2,IF(AH145="TIPO I",'BASE LIQUIDACION REDEBAN 2025'!$C$2,IF(AH145="TIPO II",'BASE LIQUIDACION REDEBAN 2025'!$C$3,IF(AH145="TIPO III",'BASE LIQUIDACION REDEBAN 2025'!$C$4,IF(AH145="TIPO IV",'BASE LIQUIDACION REDEBAN 2025'!$C$5,IF(AI145="AEREO",'BASE LIQUIDACION REDEBAN 2025'!$B$6,'BASE LIQUIDACION REDEBAN 2025'!$C$5)))))))</f>
        <v>41241.0800752</v>
      </c>
      <c r="AN145" s="97">
        <f>IF(OR(S145="SOPORTE_TELEFÓNICO",S145="ENVÍO"),0,IF(AH145="TIPO I",'BASE LIQUIDACION REDEBAN 2025'!$B$10,IF(AH145="TIPO II",'BASE LIQUIDACION REDEBAN 2025'!$B$11,IF(AH145="TIPO III",'BASE LIQUIDACION REDEBAN 2025'!$B$12,'BASE LIQUIDACION REDEBAN 2025'!$B$13))))</f>
        <v>0</v>
      </c>
      <c r="AO145" s="97">
        <f t="shared" si="2"/>
        <v>41241.0800752</v>
      </c>
    </row>
    <row r="146" spans="1:41" s="85" customFormat="1" ht="13.15">
      <c r="A146" s="171" t="s">
        <v>68</v>
      </c>
      <c r="B146" s="96" t="str">
        <f>VLOOKUP(A146,'CENTRO DE COSTOS'!A:D,4,FALSE)</f>
        <v>WILLIAM ASDRUBAL ROZO ROZO</v>
      </c>
      <c r="C146" s="96" t="str">
        <f>VLOOKUP(A146,'CENTRO DE COSTOS'!A:D,2,FALSE)</f>
        <v>0004-0004</v>
      </c>
      <c r="D146" s="171">
        <v>11001</v>
      </c>
      <c r="E146" s="171">
        <v>5674033</v>
      </c>
      <c r="F146" s="93">
        <v>1892029</v>
      </c>
      <c r="G146" s="171">
        <v>17231564</v>
      </c>
      <c r="H146" s="171" t="s">
        <v>298</v>
      </c>
      <c r="I146" s="171" t="s">
        <v>68</v>
      </c>
      <c r="J146" s="171" t="s">
        <v>17237</v>
      </c>
      <c r="K146" s="10" t="s">
        <v>167</v>
      </c>
      <c r="L146" s="171">
        <v>5674033</v>
      </c>
      <c r="M146" s="171" t="s">
        <v>17238</v>
      </c>
      <c r="N146" s="172">
        <v>45821.543749999997</v>
      </c>
      <c r="O146" s="172">
        <v>45821.729861111111</v>
      </c>
      <c r="P146" s="171" t="s">
        <v>3171</v>
      </c>
      <c r="Q146" s="171" t="s">
        <v>3172</v>
      </c>
      <c r="R146" s="171" t="s">
        <v>15378</v>
      </c>
      <c r="S146" s="171" t="s">
        <v>177</v>
      </c>
      <c r="T146" s="72" t="s">
        <v>17239</v>
      </c>
      <c r="U146" s="171" t="s">
        <v>3190</v>
      </c>
      <c r="V146" s="171" t="s">
        <v>3252</v>
      </c>
      <c r="W146" s="171" t="s">
        <v>3192</v>
      </c>
      <c r="X146" s="171" t="s">
        <v>3185</v>
      </c>
      <c r="Y146" s="171">
        <v>0</v>
      </c>
      <c r="Z146" s="171">
        <v>0</v>
      </c>
      <c r="AA146" s="171">
        <v>0</v>
      </c>
      <c r="AB146" s="171">
        <v>0</v>
      </c>
      <c r="AC146" s="171">
        <v>0</v>
      </c>
      <c r="AD146" s="171" t="s">
        <v>17240</v>
      </c>
      <c r="AE146" s="171">
        <v>0</v>
      </c>
      <c r="AF146" s="171">
        <v>0</v>
      </c>
      <c r="AG146" s="171">
        <v>0</v>
      </c>
      <c r="AH146" s="171" t="s">
        <v>25</v>
      </c>
      <c r="AI146" s="171" t="s">
        <v>189</v>
      </c>
      <c r="AJ146" s="171">
        <v>1</v>
      </c>
      <c r="AK146" s="171">
        <v>0</v>
      </c>
      <c r="AL146" s="171" t="s">
        <v>332</v>
      </c>
      <c r="AM146" s="97">
        <f>IF(S146="SOPORTE_TELEFÓNICO",'BASE LIQUIDACION REDEBAN 2025'!$B$19,IF(S146="ENVÍO",'BASE LIQUIDACION REDEBAN 2025'!$C$2,IF(AH146="TIPO I",'BASE LIQUIDACION REDEBAN 2025'!$C$2,IF(AH146="TIPO II",'BASE LIQUIDACION REDEBAN 2025'!$C$3,IF(AH146="TIPO III",'BASE LIQUIDACION REDEBAN 2025'!$C$4,IF(AH146="TIPO IV",'BASE LIQUIDACION REDEBAN 2025'!$C$5,IF(AI146="AEREO",'BASE LIQUIDACION REDEBAN 2025'!$B$6,'BASE LIQUIDACION REDEBAN 2025'!$C$5)))))))</f>
        <v>65960.072302</v>
      </c>
      <c r="AN146" s="97">
        <f>IF(OR(S146="SOPORTE_TELEFÓNICO",S146="ENVÍO"),0,IF(AH146="TIPO I",'BASE LIQUIDACION REDEBAN 2025'!$B$10,IF(AH146="TIPO II",'BASE LIQUIDACION REDEBAN 2025'!$B$11,IF(AH146="TIPO III",'BASE LIQUIDACION REDEBAN 2025'!$B$12,'BASE LIQUIDACION REDEBAN 2025'!$B$13))))</f>
        <v>75096.394270399993</v>
      </c>
      <c r="AO146" s="97">
        <f t="shared" si="2"/>
        <v>65960.072302</v>
      </c>
    </row>
    <row r="147" spans="1:41" s="85" customFormat="1" ht="13.15">
      <c r="A147" s="171" t="s">
        <v>68</v>
      </c>
      <c r="B147" s="96" t="str">
        <f>VLOOKUP(A147,'CENTRO DE COSTOS'!A:D,4,FALSE)</f>
        <v>WILLIAM ASDRUBAL ROZO ROZO</v>
      </c>
      <c r="C147" s="96" t="str">
        <f>VLOOKUP(A147,'CENTRO DE COSTOS'!A:D,2,FALSE)</f>
        <v>0004-0004</v>
      </c>
      <c r="D147" s="171">
        <v>11001</v>
      </c>
      <c r="E147" s="171">
        <v>5672501</v>
      </c>
      <c r="F147" s="93">
        <v>1893565</v>
      </c>
      <c r="G147" s="171">
        <v>10913507</v>
      </c>
      <c r="H147" s="171" t="s">
        <v>298</v>
      </c>
      <c r="I147" s="171" t="s">
        <v>68</v>
      </c>
      <c r="J147" s="171" t="s">
        <v>17241</v>
      </c>
      <c r="K147" s="10" t="s">
        <v>167</v>
      </c>
      <c r="L147" s="171">
        <v>5672501</v>
      </c>
      <c r="M147" s="171" t="s">
        <v>17242</v>
      </c>
      <c r="N147" s="172">
        <v>45820.503472222219</v>
      </c>
      <c r="O147" s="172">
        <v>45822.367361111108</v>
      </c>
      <c r="P147" s="171" t="s">
        <v>3171</v>
      </c>
      <c r="Q147" s="171" t="s">
        <v>3172</v>
      </c>
      <c r="R147" s="171" t="s">
        <v>15378</v>
      </c>
      <c r="S147" s="171" t="s">
        <v>177</v>
      </c>
      <c r="T147" s="72" t="s">
        <v>17243</v>
      </c>
      <c r="U147" s="171" t="s">
        <v>3175</v>
      </c>
      <c r="V147" s="171" t="s">
        <v>3438</v>
      </c>
      <c r="W147" s="171" t="s">
        <v>3439</v>
      </c>
      <c r="X147" s="171" t="s">
        <v>3185</v>
      </c>
      <c r="Y147" s="171">
        <v>0</v>
      </c>
      <c r="Z147" s="171">
        <v>0</v>
      </c>
      <c r="AA147" s="171">
        <v>0</v>
      </c>
      <c r="AB147" s="171">
        <v>0</v>
      </c>
      <c r="AC147" s="171">
        <v>0</v>
      </c>
      <c r="AD147" s="171" t="s">
        <v>17244</v>
      </c>
      <c r="AE147" s="171" t="s">
        <v>3180</v>
      </c>
      <c r="AF147" s="171" t="s">
        <v>3180</v>
      </c>
      <c r="AG147" s="171">
        <v>4683</v>
      </c>
      <c r="AH147" s="171" t="s">
        <v>25</v>
      </c>
      <c r="AI147" s="171" t="s">
        <v>189</v>
      </c>
      <c r="AJ147" s="171">
        <v>2</v>
      </c>
      <c r="AK147" s="171">
        <v>0</v>
      </c>
      <c r="AL147" s="171" t="s">
        <v>301</v>
      </c>
      <c r="AM147" s="97">
        <f>IF(S147="SOPORTE_TELEFÓNICO",'BASE LIQUIDACION REDEBAN 2025'!$B$19,IF(S147="ENVÍO",'BASE LIQUIDACION REDEBAN 2025'!$C$2,IF(AH147="TIPO I",'BASE LIQUIDACION REDEBAN 2025'!$C$2,IF(AH147="TIPO II",'BASE LIQUIDACION REDEBAN 2025'!$C$3,IF(AH147="TIPO III",'BASE LIQUIDACION REDEBAN 2025'!$C$4,IF(AH147="TIPO IV",'BASE LIQUIDACION REDEBAN 2025'!$C$5,IF(AI147="AEREO",'BASE LIQUIDACION REDEBAN 2025'!$B$6,'BASE LIQUIDACION REDEBAN 2025'!$C$5)))))))</f>
        <v>65960.072302</v>
      </c>
      <c r="AN147" s="97">
        <f>IF(OR(S147="SOPORTE_TELEFÓNICO",S147="ENVÍO"),0,IF(AH147="TIPO I",'BASE LIQUIDACION REDEBAN 2025'!$B$10,IF(AH147="TIPO II",'BASE LIQUIDACION REDEBAN 2025'!$B$11,IF(AH147="TIPO III",'BASE LIQUIDACION REDEBAN 2025'!$B$12,'BASE LIQUIDACION REDEBAN 2025'!$B$13))))</f>
        <v>75096.394270399993</v>
      </c>
      <c r="AO147" s="97">
        <f t="shared" si="2"/>
        <v>131920.144604</v>
      </c>
    </row>
    <row r="148" spans="1:41" s="85" customFormat="1" ht="13.15">
      <c r="A148" s="171" t="s">
        <v>72</v>
      </c>
      <c r="B148" s="96" t="str">
        <f>VLOOKUP(A148,'CENTRO DE COSTOS'!A:D,4,FALSE)</f>
        <v>MIGUEL JULIÁN HERNÁNDEZ GUARÍN</v>
      </c>
      <c r="C148" s="96" t="str">
        <f>VLOOKUP(A148,'CENTRO DE COSTOS'!A:D,2,FALSE)</f>
        <v>0004-0008</v>
      </c>
      <c r="D148" s="171">
        <v>68081</v>
      </c>
      <c r="E148" s="171">
        <v>5671748</v>
      </c>
      <c r="F148" s="93">
        <v>1893733</v>
      </c>
      <c r="G148" s="171">
        <v>89106744</v>
      </c>
      <c r="H148" s="171" t="s">
        <v>180</v>
      </c>
      <c r="I148" s="171" t="s">
        <v>4156</v>
      </c>
      <c r="J148" s="171" t="s">
        <v>17245</v>
      </c>
      <c r="K148" s="10" t="s">
        <v>167</v>
      </c>
      <c r="L148" s="171">
        <v>5671748</v>
      </c>
      <c r="M148" s="171" t="s">
        <v>17246</v>
      </c>
      <c r="N148" s="172">
        <v>45820.377083333333</v>
      </c>
      <c r="O148" s="172">
        <v>45822.386805555558</v>
      </c>
      <c r="P148" s="171" t="s">
        <v>3171</v>
      </c>
      <c r="Q148" s="171" t="s">
        <v>3172</v>
      </c>
      <c r="R148" s="171" t="s">
        <v>15378</v>
      </c>
      <c r="S148" s="171" t="s">
        <v>3188</v>
      </c>
      <c r="T148" s="72" t="s">
        <v>17247</v>
      </c>
      <c r="U148" s="171" t="s">
        <v>16585</v>
      </c>
      <c r="V148" s="171" t="s">
        <v>3300</v>
      </c>
      <c r="W148" s="171" t="s">
        <v>16586</v>
      </c>
      <c r="X148" s="171" t="s">
        <v>3185</v>
      </c>
      <c r="Y148" s="171">
        <v>0</v>
      </c>
      <c r="Z148" s="171">
        <v>0</v>
      </c>
      <c r="AA148" s="171">
        <v>0</v>
      </c>
      <c r="AB148" s="171">
        <v>0</v>
      </c>
      <c r="AC148" s="171">
        <v>0</v>
      </c>
      <c r="AD148" s="171">
        <v>0</v>
      </c>
      <c r="AE148" s="171" t="s">
        <v>3180</v>
      </c>
      <c r="AF148" s="171" t="s">
        <v>3180</v>
      </c>
      <c r="AG148" s="171">
        <v>0</v>
      </c>
      <c r="AH148" s="171" t="s">
        <v>30</v>
      </c>
      <c r="AI148" s="171" t="s">
        <v>189</v>
      </c>
      <c r="AJ148" s="171">
        <v>0</v>
      </c>
      <c r="AK148" s="171">
        <v>0</v>
      </c>
      <c r="AL148" s="171" t="s">
        <v>1645</v>
      </c>
      <c r="AM148" s="97">
        <f>IF(S148="SOPORTE_TELEFÓNICO",'BASE LIQUIDACION REDEBAN 2025'!$B$19,IF(S148="ENVÍO",'BASE LIQUIDACION REDEBAN 2025'!$C$2,IF(AH148="TIPO I",'BASE LIQUIDACION REDEBAN 2025'!$C$2,IF(AH148="TIPO II",'BASE LIQUIDACION REDEBAN 2025'!$C$3,IF(AH148="TIPO III",'BASE LIQUIDACION REDEBAN 2025'!$C$4,IF(AH148="TIPO IV",'BASE LIQUIDACION REDEBAN 2025'!$C$5,IF(AI148="AEREO",'BASE LIQUIDACION REDEBAN 2025'!$B$6,'BASE LIQUIDACION REDEBAN 2025'!$C$5)))))))</f>
        <v>41241.0800752</v>
      </c>
      <c r="AN148" s="97">
        <f>IF(OR(S148="SOPORTE_TELEFÓNICO",S148="ENVÍO"),0,IF(AH148="TIPO I",'BASE LIQUIDACION REDEBAN 2025'!$B$10,IF(AH148="TIPO II",'BASE LIQUIDACION REDEBAN 2025'!$B$11,IF(AH148="TIPO III",'BASE LIQUIDACION REDEBAN 2025'!$B$12,'BASE LIQUIDACION REDEBAN 2025'!$B$13))))</f>
        <v>0</v>
      </c>
      <c r="AO148" s="97">
        <f t="shared" si="2"/>
        <v>41241.0800752</v>
      </c>
    </row>
    <row r="149" spans="1:41" s="85" customFormat="1" ht="13.15">
      <c r="A149" s="171" t="s">
        <v>90</v>
      </c>
      <c r="B149" s="96" t="str">
        <f>VLOOKUP(A149,'CENTRO DE COSTOS'!A:D,4,FALSE)</f>
        <v>JUAN SEBASTIÁN RÍOS CASTRILLÓN</v>
      </c>
      <c r="C149" s="96" t="str">
        <f>VLOOKUP(A149,'CENTRO DE COSTOS'!A:D,2,FALSE)</f>
        <v>0004-0005</v>
      </c>
      <c r="D149" s="171">
        <v>27361</v>
      </c>
      <c r="E149" s="171">
        <v>5673240</v>
      </c>
      <c r="F149" s="93">
        <v>1894151</v>
      </c>
      <c r="G149" s="171">
        <v>14381099</v>
      </c>
      <c r="H149" s="171" t="s">
        <v>208</v>
      </c>
      <c r="I149" s="171" t="s">
        <v>223</v>
      </c>
      <c r="J149" s="171" t="s">
        <v>17248</v>
      </c>
      <c r="K149" s="10" t="s">
        <v>167</v>
      </c>
      <c r="L149" s="171">
        <v>5673240</v>
      </c>
      <c r="M149" s="171" t="s">
        <v>17249</v>
      </c>
      <c r="N149" s="172">
        <v>45820.684027777781</v>
      </c>
      <c r="O149" s="172">
        <v>45822.411111111112</v>
      </c>
      <c r="P149" s="171" t="s">
        <v>3171</v>
      </c>
      <c r="Q149" s="171" t="s">
        <v>3172</v>
      </c>
      <c r="R149" s="171" t="s">
        <v>15378</v>
      </c>
      <c r="S149" s="171" t="s">
        <v>177</v>
      </c>
      <c r="T149" s="72" t="s">
        <v>17250</v>
      </c>
      <c r="U149" s="171" t="s">
        <v>3190</v>
      </c>
      <c r="V149" s="171" t="s">
        <v>3284</v>
      </c>
      <c r="W149" s="171" t="s">
        <v>3284</v>
      </c>
      <c r="X149" s="171" t="s">
        <v>3215</v>
      </c>
      <c r="Y149" s="171" t="s">
        <v>3267</v>
      </c>
      <c r="Z149" s="171">
        <v>0</v>
      </c>
      <c r="AA149" s="171">
        <v>0</v>
      </c>
      <c r="AB149" s="171">
        <v>0</v>
      </c>
      <c r="AC149" s="171">
        <v>0</v>
      </c>
      <c r="AD149" s="171" t="s">
        <v>17251</v>
      </c>
      <c r="AE149" s="171" t="s">
        <v>17252</v>
      </c>
      <c r="AF149" s="171" t="s">
        <v>17253</v>
      </c>
      <c r="AG149" s="171">
        <v>0</v>
      </c>
      <c r="AH149" s="171" t="s">
        <v>175</v>
      </c>
      <c r="AI149" s="171" t="s">
        <v>227</v>
      </c>
      <c r="AJ149" s="171">
        <v>1</v>
      </c>
      <c r="AK149" s="171">
        <v>0</v>
      </c>
      <c r="AL149" s="171" t="s">
        <v>360</v>
      </c>
      <c r="AM149" s="97">
        <f>IF(S149="SOPORTE_TELEFÓNICO",'BASE LIQUIDACION REDEBAN 2025'!$B$19,IF(S149="ENVÍO",'BASE LIQUIDACION REDEBAN 2025'!$C$2,IF(AH149="TIPO I",'BASE LIQUIDACION REDEBAN 2025'!$C$2,IF(AH149="TIPO II",'BASE LIQUIDACION REDEBAN 2025'!$C$3,IF(AH149="TIPO III",'BASE LIQUIDACION REDEBAN 2025'!$C$4,IF(AH149="TIPO IV",'BASE LIQUIDACION REDEBAN 2025'!$C$5,IF(AI149="AEREO",'BASE LIQUIDACION REDEBAN 2025'!$B$6,'BASE LIQUIDACION REDEBAN 2025'!$C$5)))))))</f>
        <v>988462.96268840006</v>
      </c>
      <c r="AN149" s="97">
        <f>IF(OR(S149="SOPORTE_TELEFÓNICO",S149="ENVÍO"),0,IF(AH149="TIPO I",'BASE LIQUIDACION REDEBAN 2025'!$B$10,IF(AH149="TIPO II",'BASE LIQUIDACION REDEBAN 2025'!$B$11,IF(AH149="TIPO III",'BASE LIQUIDACION REDEBAN 2025'!$B$12,'BASE LIQUIDACION REDEBAN 2025'!$B$13))))</f>
        <v>196536.5258152</v>
      </c>
      <c r="AO149" s="97">
        <f t="shared" si="2"/>
        <v>988462.96268840006</v>
      </c>
    </row>
    <row r="150" spans="1:41" s="85" customFormat="1" ht="13.15">
      <c r="A150" s="171" t="s">
        <v>68</v>
      </c>
      <c r="B150" s="96" t="str">
        <f>VLOOKUP(A150,'CENTRO DE COSTOS'!A:D,4,FALSE)</f>
        <v>WILLIAM ASDRUBAL ROZO ROZO</v>
      </c>
      <c r="C150" s="96" t="str">
        <f>VLOOKUP(A150,'CENTRO DE COSTOS'!A:D,2,FALSE)</f>
        <v>0004-0004</v>
      </c>
      <c r="D150" s="171">
        <v>25040</v>
      </c>
      <c r="E150" s="171">
        <v>5674579</v>
      </c>
      <c r="F150" s="93">
        <v>1893828</v>
      </c>
      <c r="G150" s="171">
        <v>18841858</v>
      </c>
      <c r="H150" s="171" t="s">
        <v>298</v>
      </c>
      <c r="I150" s="171" t="s">
        <v>4517</v>
      </c>
      <c r="J150" s="171" t="s">
        <v>16004</v>
      </c>
      <c r="K150" s="10" t="s">
        <v>167</v>
      </c>
      <c r="L150" s="171">
        <v>5674579</v>
      </c>
      <c r="M150" s="171" t="s">
        <v>17254</v>
      </c>
      <c r="N150" s="172">
        <v>45822.333333333336</v>
      </c>
      <c r="O150" s="172">
        <v>45822.456944444442</v>
      </c>
      <c r="P150" s="171" t="s">
        <v>3171</v>
      </c>
      <c r="Q150" s="171" t="s">
        <v>3172</v>
      </c>
      <c r="R150" s="171" t="s">
        <v>15378</v>
      </c>
      <c r="S150" s="171" t="s">
        <v>3188</v>
      </c>
      <c r="T150" s="72" t="s">
        <v>17255</v>
      </c>
      <c r="U150" s="171" t="s">
        <v>16585</v>
      </c>
      <c r="V150" s="171" t="s">
        <v>3964</v>
      </c>
      <c r="W150" s="171" t="s">
        <v>17058</v>
      </c>
      <c r="X150" s="171" t="s">
        <v>3185</v>
      </c>
      <c r="Y150" s="171">
        <v>0</v>
      </c>
      <c r="Z150" s="171">
        <v>0</v>
      </c>
      <c r="AA150" s="171">
        <v>0</v>
      </c>
      <c r="AB150" s="171">
        <v>0</v>
      </c>
      <c r="AC150" s="171">
        <v>0</v>
      </c>
      <c r="AD150" s="171">
        <v>0</v>
      </c>
      <c r="AE150" s="171" t="s">
        <v>3180</v>
      </c>
      <c r="AF150" s="171" t="s">
        <v>3180</v>
      </c>
      <c r="AG150" s="171">
        <v>0</v>
      </c>
      <c r="AH150" s="171" t="s">
        <v>28</v>
      </c>
      <c r="AI150" s="171" t="s">
        <v>189</v>
      </c>
      <c r="AJ150" s="171">
        <v>0</v>
      </c>
      <c r="AK150" s="171">
        <v>0</v>
      </c>
      <c r="AL150" s="171" t="s">
        <v>3413</v>
      </c>
      <c r="AM150" s="97">
        <f>IF(S150="SOPORTE_TELEFÓNICO",'BASE LIQUIDACION REDEBAN 2025'!$B$19,IF(S150="ENVÍO",'BASE LIQUIDACION REDEBAN 2025'!$C$2,IF(AH150="TIPO I",'BASE LIQUIDACION REDEBAN 2025'!$C$2,IF(AH150="TIPO II",'BASE LIQUIDACION REDEBAN 2025'!$C$3,IF(AH150="TIPO III",'BASE LIQUIDACION REDEBAN 2025'!$C$4,IF(AH150="TIPO IV",'BASE LIQUIDACION REDEBAN 2025'!$C$5,IF(AI150="AEREO",'BASE LIQUIDACION REDEBAN 2025'!$B$6,'BASE LIQUIDACION REDEBAN 2025'!$C$5)))))))</f>
        <v>41241.0800752</v>
      </c>
      <c r="AN150" s="97">
        <f>IF(OR(S150="SOPORTE_TELEFÓNICO",S150="ENVÍO"),0,IF(AH150="TIPO I",'BASE LIQUIDACION REDEBAN 2025'!$B$10,IF(AH150="TIPO II",'BASE LIQUIDACION REDEBAN 2025'!$B$11,IF(AH150="TIPO III",'BASE LIQUIDACION REDEBAN 2025'!$B$12,'BASE LIQUIDACION REDEBAN 2025'!$B$13))))</f>
        <v>0</v>
      </c>
      <c r="AO150" s="97">
        <f t="shared" si="2"/>
        <v>41241.0800752</v>
      </c>
    </row>
    <row r="151" spans="1:41" s="85" customFormat="1" ht="13.15">
      <c r="A151" s="171" t="s">
        <v>93</v>
      </c>
      <c r="B151" s="96" t="str">
        <f>VLOOKUP(A151,'CENTRO DE COSTOS'!A:D,4,FALSE)</f>
        <v>DIEGO FERNANDO HENAO CARDONA</v>
      </c>
      <c r="C151" s="96" t="str">
        <f>VLOOKUP(A151,'CENTRO DE COSTOS'!A:D,2,FALSE)</f>
        <v>0004-0003</v>
      </c>
      <c r="D151" s="171">
        <v>52001</v>
      </c>
      <c r="E151" s="171">
        <v>5674173</v>
      </c>
      <c r="F151" s="93">
        <v>1893643</v>
      </c>
      <c r="G151" s="171">
        <v>21431259</v>
      </c>
      <c r="H151" s="171" t="s">
        <v>162</v>
      </c>
      <c r="I151" s="171" t="s">
        <v>93</v>
      </c>
      <c r="J151" s="171" t="s">
        <v>17256</v>
      </c>
      <c r="K151" s="10" t="s">
        <v>167</v>
      </c>
      <c r="L151" s="171">
        <v>5674173</v>
      </c>
      <c r="M151" s="171" t="s">
        <v>17257</v>
      </c>
      <c r="N151" s="172">
        <v>45821.606249999997</v>
      </c>
      <c r="O151" s="172">
        <v>45822.476388888892</v>
      </c>
      <c r="P151" s="171" t="s">
        <v>3171</v>
      </c>
      <c r="Q151" s="171" t="s">
        <v>3172</v>
      </c>
      <c r="R151" s="171" t="s">
        <v>15378</v>
      </c>
      <c r="S151" s="171" t="s">
        <v>177</v>
      </c>
      <c r="T151" s="72" t="s">
        <v>17258</v>
      </c>
      <c r="U151" s="171" t="s">
        <v>3175</v>
      </c>
      <c r="V151" s="171" t="s">
        <v>3438</v>
      </c>
      <c r="W151" s="171" t="s">
        <v>3439</v>
      </c>
      <c r="X151" s="171" t="s">
        <v>3185</v>
      </c>
      <c r="Y151" s="171">
        <v>0</v>
      </c>
      <c r="Z151" s="171">
        <v>0</v>
      </c>
      <c r="AA151" s="171">
        <v>0</v>
      </c>
      <c r="AB151" s="171">
        <v>0</v>
      </c>
      <c r="AC151" s="171">
        <v>0</v>
      </c>
      <c r="AD151" s="171" t="s">
        <v>17259</v>
      </c>
      <c r="AE151" s="171" t="s">
        <v>3180</v>
      </c>
      <c r="AF151" s="171" t="s">
        <v>3180</v>
      </c>
      <c r="AG151" s="171">
        <v>0</v>
      </c>
      <c r="AH151" s="171" t="s">
        <v>25</v>
      </c>
      <c r="AI151" s="171" t="s">
        <v>189</v>
      </c>
      <c r="AJ151" s="171">
        <v>1</v>
      </c>
      <c r="AK151" s="171">
        <v>0</v>
      </c>
      <c r="AL151" s="171" t="s">
        <v>740</v>
      </c>
      <c r="AM151" s="97">
        <f>IF(S151="SOPORTE_TELEFÓNICO",'BASE LIQUIDACION REDEBAN 2025'!$B$19,IF(S151="ENVÍO",'BASE LIQUIDACION REDEBAN 2025'!$C$2,IF(AH151="TIPO I",'BASE LIQUIDACION REDEBAN 2025'!$C$2,IF(AH151="TIPO II",'BASE LIQUIDACION REDEBAN 2025'!$C$3,IF(AH151="TIPO III",'BASE LIQUIDACION REDEBAN 2025'!$C$4,IF(AH151="TIPO IV",'BASE LIQUIDACION REDEBAN 2025'!$C$5,IF(AI151="AEREO",'BASE LIQUIDACION REDEBAN 2025'!$B$6,'BASE LIQUIDACION REDEBAN 2025'!$C$5)))))))</f>
        <v>65960.072302</v>
      </c>
      <c r="AN151" s="97">
        <f>IF(OR(S151="SOPORTE_TELEFÓNICO",S151="ENVÍO"),0,IF(AH151="TIPO I",'BASE LIQUIDACION REDEBAN 2025'!$B$10,IF(AH151="TIPO II",'BASE LIQUIDACION REDEBAN 2025'!$B$11,IF(AH151="TIPO III",'BASE LIQUIDACION REDEBAN 2025'!$B$12,'BASE LIQUIDACION REDEBAN 2025'!$B$13))))</f>
        <v>75096.394270399993</v>
      </c>
      <c r="AO151" s="97">
        <f t="shared" si="2"/>
        <v>65960.072302</v>
      </c>
    </row>
    <row r="152" spans="1:41" s="85" customFormat="1" ht="13.15">
      <c r="A152" s="171" t="s">
        <v>99</v>
      </c>
      <c r="B152" s="96" t="str">
        <f>VLOOKUP(A152,'CENTRO DE COSTOS'!A:D,4,FALSE)</f>
        <v>JOSE MAURICIO HERNANDEZ ROJAS</v>
      </c>
      <c r="C152" s="96" t="str">
        <f>VLOOKUP(A152,'CENTRO DE COSTOS'!A:D,2,FALSE)</f>
        <v>0004-0001</v>
      </c>
      <c r="D152" s="171">
        <v>20001</v>
      </c>
      <c r="E152" s="171">
        <v>5673966</v>
      </c>
      <c r="F152" s="93">
        <v>1893947</v>
      </c>
      <c r="G152" s="171">
        <v>21139217</v>
      </c>
      <c r="H152" s="171" t="s">
        <v>269</v>
      </c>
      <c r="I152" s="171" t="s">
        <v>99</v>
      </c>
      <c r="J152" s="171" t="s">
        <v>17260</v>
      </c>
      <c r="K152" s="10" t="s">
        <v>167</v>
      </c>
      <c r="L152" s="171">
        <v>5673966</v>
      </c>
      <c r="M152" s="171" t="s">
        <v>17261</v>
      </c>
      <c r="N152" s="172">
        <v>45821.51458333333</v>
      </c>
      <c r="O152" s="172">
        <v>45822.494444444441</v>
      </c>
      <c r="P152" s="171" t="s">
        <v>3171</v>
      </c>
      <c r="Q152" s="171" t="s">
        <v>3172</v>
      </c>
      <c r="R152" s="171" t="s">
        <v>15378</v>
      </c>
      <c r="S152" s="171" t="s">
        <v>177</v>
      </c>
      <c r="T152" s="72" t="s">
        <v>17262</v>
      </c>
      <c r="U152" s="171" t="s">
        <v>16614</v>
      </c>
      <c r="V152" s="171" t="s">
        <v>3260</v>
      </c>
      <c r="W152" s="171" t="s">
        <v>16620</v>
      </c>
      <c r="X152" s="171" t="s">
        <v>3185</v>
      </c>
      <c r="Y152" s="171">
        <v>0</v>
      </c>
      <c r="Z152" s="171">
        <v>0</v>
      </c>
      <c r="AA152" s="171">
        <v>0</v>
      </c>
      <c r="AB152" s="171">
        <v>0</v>
      </c>
      <c r="AC152" s="171">
        <v>0</v>
      </c>
      <c r="AD152" s="171" t="s">
        <v>17263</v>
      </c>
      <c r="AE152" s="171" t="s">
        <v>3180</v>
      </c>
      <c r="AF152" s="171" t="s">
        <v>3180</v>
      </c>
      <c r="AG152" s="171">
        <v>2057</v>
      </c>
      <c r="AH152" s="171" t="s">
        <v>25</v>
      </c>
      <c r="AI152" s="171" t="s">
        <v>189</v>
      </c>
      <c r="AJ152" s="171">
        <v>1</v>
      </c>
      <c r="AK152" s="171">
        <v>0</v>
      </c>
      <c r="AL152" s="171" t="s">
        <v>506</v>
      </c>
      <c r="AM152" s="97">
        <f>IF(S152="SOPORTE_TELEFÓNICO",'BASE LIQUIDACION REDEBAN 2025'!$B$19,IF(S152="ENVÍO",'BASE LIQUIDACION REDEBAN 2025'!$C$2,IF(AH152="TIPO I",'BASE LIQUIDACION REDEBAN 2025'!$C$2,IF(AH152="TIPO II",'BASE LIQUIDACION REDEBAN 2025'!$C$3,IF(AH152="TIPO III",'BASE LIQUIDACION REDEBAN 2025'!$C$4,IF(AH152="TIPO IV",'BASE LIQUIDACION REDEBAN 2025'!$C$5,IF(AI152="AEREO",'BASE LIQUIDACION REDEBAN 2025'!$B$6,'BASE LIQUIDACION REDEBAN 2025'!$C$5)))))))</f>
        <v>65960.072302</v>
      </c>
      <c r="AN152" s="97">
        <f>IF(OR(S152="SOPORTE_TELEFÓNICO",S152="ENVÍO"),0,IF(AH152="TIPO I",'BASE LIQUIDACION REDEBAN 2025'!$B$10,IF(AH152="TIPO II",'BASE LIQUIDACION REDEBAN 2025'!$B$11,IF(AH152="TIPO III",'BASE LIQUIDACION REDEBAN 2025'!$B$12,'BASE LIQUIDACION REDEBAN 2025'!$B$13))))</f>
        <v>75096.394270399993</v>
      </c>
      <c r="AO152" s="97">
        <f t="shared" si="2"/>
        <v>65960.072302</v>
      </c>
    </row>
    <row r="153" spans="1:41" s="85" customFormat="1" ht="13.15">
      <c r="A153" s="171" t="s">
        <v>91</v>
      </c>
      <c r="B153" s="96" t="str">
        <f>VLOOKUP(A153,'CENTRO DE COSTOS'!A:D,4,FALSE)</f>
        <v>JOSE MAURICIO HERNANDEZ ROJAS</v>
      </c>
      <c r="C153" s="96" t="str">
        <f>VLOOKUP(A153,'CENTRO DE COSTOS'!A:D,2,FALSE)</f>
        <v>0004-0001</v>
      </c>
      <c r="D153" s="171">
        <v>23182</v>
      </c>
      <c r="E153" s="171">
        <v>5674152</v>
      </c>
      <c r="F153" s="93">
        <v>1894019</v>
      </c>
      <c r="G153" s="171">
        <v>16975153</v>
      </c>
      <c r="H153" s="171" t="s">
        <v>612</v>
      </c>
      <c r="I153" s="171" t="s">
        <v>13214</v>
      </c>
      <c r="J153" s="171" t="s">
        <v>17264</v>
      </c>
      <c r="K153" s="10" t="s">
        <v>167</v>
      </c>
      <c r="L153" s="171">
        <v>5674152</v>
      </c>
      <c r="M153" s="171" t="s">
        <v>17265</v>
      </c>
      <c r="N153" s="172">
        <v>45821.602083333331</v>
      </c>
      <c r="O153" s="172">
        <v>45822.519444444442</v>
      </c>
      <c r="P153" s="171" t="s">
        <v>3171</v>
      </c>
      <c r="Q153" s="171" t="s">
        <v>3172</v>
      </c>
      <c r="R153" s="171" t="s">
        <v>15378</v>
      </c>
      <c r="S153" s="171" t="s">
        <v>177</v>
      </c>
      <c r="T153" s="72" t="s">
        <v>17266</v>
      </c>
      <c r="U153" s="171" t="s">
        <v>3190</v>
      </c>
      <c r="V153" s="171" t="s">
        <v>3839</v>
      </c>
      <c r="W153" s="171" t="s">
        <v>3840</v>
      </c>
      <c r="X153" s="171" t="s">
        <v>3215</v>
      </c>
      <c r="Y153" s="171" t="s">
        <v>3401</v>
      </c>
      <c r="Z153" s="171">
        <v>0</v>
      </c>
      <c r="AA153" s="171">
        <v>0</v>
      </c>
      <c r="AB153" s="171">
        <v>0</v>
      </c>
      <c r="AC153" s="171">
        <v>0</v>
      </c>
      <c r="AD153" s="171" t="s">
        <v>17267</v>
      </c>
      <c r="AE153" s="171" t="s">
        <v>17268</v>
      </c>
      <c r="AF153" s="171" t="s">
        <v>17269</v>
      </c>
      <c r="AG153" s="171">
        <v>0</v>
      </c>
      <c r="AH153" s="171" t="s">
        <v>28</v>
      </c>
      <c r="AI153" s="171" t="s">
        <v>189</v>
      </c>
      <c r="AJ153" s="171">
        <v>1</v>
      </c>
      <c r="AK153" s="171">
        <v>0</v>
      </c>
      <c r="AL153" s="171" t="s">
        <v>841</v>
      </c>
      <c r="AM153" s="97">
        <f>IF(S153="SOPORTE_TELEFÓNICO",'BASE LIQUIDACION REDEBAN 2025'!$B$19,IF(S153="ENVÍO",'BASE LIQUIDACION REDEBAN 2025'!$C$2,IF(AH153="TIPO I",'BASE LIQUIDACION REDEBAN 2025'!$C$2,IF(AH153="TIPO II",'BASE LIQUIDACION REDEBAN 2025'!$C$3,IF(AH153="TIPO III",'BASE LIQUIDACION REDEBAN 2025'!$C$4,IF(AH153="TIPO IV",'BASE LIQUIDACION REDEBAN 2025'!$C$5,IF(AI153="AEREO",'BASE LIQUIDACION REDEBAN 2025'!$B$6,'BASE LIQUIDACION REDEBAN 2025'!$C$5)))))))</f>
        <v>144967.87232000002</v>
      </c>
      <c r="AN153" s="97">
        <f>IF(OR(S153="SOPORTE_TELEFÓNICO",S153="ENVÍO"),0,IF(AH153="TIPO I",'BASE LIQUIDACION REDEBAN 2025'!$B$10,IF(AH153="TIPO II",'BASE LIQUIDACION REDEBAN 2025'!$B$11,IF(AH153="TIPO III",'BASE LIQUIDACION REDEBAN 2025'!$B$12,'BASE LIQUIDACION REDEBAN 2025'!$B$13))))</f>
        <v>140395.6348884</v>
      </c>
      <c r="AO153" s="97">
        <f t="shared" si="2"/>
        <v>144967.87232000002</v>
      </c>
    </row>
    <row r="154" spans="1:41" s="85" customFormat="1" ht="13.15">
      <c r="A154" s="171" t="s">
        <v>68</v>
      </c>
      <c r="B154" s="96" t="str">
        <f>VLOOKUP(A154,'CENTRO DE COSTOS'!A:D,4,FALSE)</f>
        <v>WILLIAM ASDRUBAL ROZO ROZO</v>
      </c>
      <c r="C154" s="96" t="str">
        <f>VLOOKUP(A154,'CENTRO DE COSTOS'!A:D,2,FALSE)</f>
        <v>0004-0004</v>
      </c>
      <c r="D154" s="171">
        <v>11001</v>
      </c>
      <c r="E154" s="171">
        <v>5674244</v>
      </c>
      <c r="F154" s="93">
        <v>1894227</v>
      </c>
      <c r="G154" s="171">
        <v>21375613</v>
      </c>
      <c r="H154" s="171" t="s">
        <v>298</v>
      </c>
      <c r="I154" s="171" t="s">
        <v>68</v>
      </c>
      <c r="J154" s="171" t="s">
        <v>17270</v>
      </c>
      <c r="K154" s="10" t="s">
        <v>167</v>
      </c>
      <c r="L154" s="171">
        <v>5674244</v>
      </c>
      <c r="M154" s="171" t="s">
        <v>17271</v>
      </c>
      <c r="N154" s="172">
        <v>45821.629166666666</v>
      </c>
      <c r="O154" s="172">
        <v>45822.523611111108</v>
      </c>
      <c r="P154" s="171" t="s">
        <v>3171</v>
      </c>
      <c r="Q154" s="171" t="s">
        <v>3172</v>
      </c>
      <c r="R154" s="171" t="s">
        <v>15378</v>
      </c>
      <c r="S154" s="171" t="s">
        <v>177</v>
      </c>
      <c r="T154" s="72" t="s">
        <v>17272</v>
      </c>
      <c r="U154" s="171" t="s">
        <v>3190</v>
      </c>
      <c r="V154" s="171" t="s">
        <v>3438</v>
      </c>
      <c r="W154" s="171" t="s">
        <v>4191</v>
      </c>
      <c r="X154" s="171" t="s">
        <v>3185</v>
      </c>
      <c r="Y154" s="171">
        <v>0</v>
      </c>
      <c r="Z154" s="171">
        <v>0</v>
      </c>
      <c r="AA154" s="171">
        <v>0</v>
      </c>
      <c r="AB154" s="171">
        <v>0</v>
      </c>
      <c r="AC154" s="171">
        <v>0</v>
      </c>
      <c r="AD154" s="171" t="s">
        <v>5185</v>
      </c>
      <c r="AE154" s="171" t="s">
        <v>3180</v>
      </c>
      <c r="AF154" s="171" t="s">
        <v>3180</v>
      </c>
      <c r="AG154" s="171">
        <v>0</v>
      </c>
      <c r="AH154" s="171" t="s">
        <v>25</v>
      </c>
      <c r="AI154" s="171" t="s">
        <v>189</v>
      </c>
      <c r="AJ154" s="171">
        <v>1</v>
      </c>
      <c r="AK154" s="171">
        <v>0</v>
      </c>
      <c r="AL154" s="171" t="s">
        <v>2095</v>
      </c>
      <c r="AM154" s="97">
        <f>IF(S154="SOPORTE_TELEFÓNICO",'BASE LIQUIDACION REDEBAN 2025'!$B$19,IF(S154="ENVÍO",'BASE LIQUIDACION REDEBAN 2025'!$C$2,IF(AH154="TIPO I",'BASE LIQUIDACION REDEBAN 2025'!$C$2,IF(AH154="TIPO II",'BASE LIQUIDACION REDEBAN 2025'!$C$3,IF(AH154="TIPO III",'BASE LIQUIDACION REDEBAN 2025'!$C$4,IF(AH154="TIPO IV",'BASE LIQUIDACION REDEBAN 2025'!$C$5,IF(AI154="AEREO",'BASE LIQUIDACION REDEBAN 2025'!$B$6,'BASE LIQUIDACION REDEBAN 2025'!$C$5)))))))</f>
        <v>65960.072302</v>
      </c>
      <c r="AN154" s="97">
        <f>IF(OR(S154="SOPORTE_TELEFÓNICO",S154="ENVÍO"),0,IF(AH154="TIPO I",'BASE LIQUIDACION REDEBAN 2025'!$B$10,IF(AH154="TIPO II",'BASE LIQUIDACION REDEBAN 2025'!$B$11,IF(AH154="TIPO III",'BASE LIQUIDACION REDEBAN 2025'!$B$12,'BASE LIQUIDACION REDEBAN 2025'!$B$13))))</f>
        <v>75096.394270399993</v>
      </c>
      <c r="AO154" s="97">
        <f t="shared" si="2"/>
        <v>65960.072302</v>
      </c>
    </row>
    <row r="155" spans="1:41" s="85" customFormat="1" ht="13.15">
      <c r="A155" s="171" t="s">
        <v>68</v>
      </c>
      <c r="B155" s="96" t="str">
        <f>VLOOKUP(A155,'CENTRO DE COSTOS'!A:D,4,FALSE)</f>
        <v>WILLIAM ASDRUBAL ROZO ROZO</v>
      </c>
      <c r="C155" s="96" t="str">
        <f>VLOOKUP(A155,'CENTRO DE COSTOS'!A:D,2,FALSE)</f>
        <v>0004-0004</v>
      </c>
      <c r="D155" s="171">
        <v>25269</v>
      </c>
      <c r="E155" s="171">
        <v>5674648</v>
      </c>
      <c r="F155" s="93">
        <v>1891257</v>
      </c>
      <c r="G155" s="171">
        <v>21210323</v>
      </c>
      <c r="H155" s="171" t="s">
        <v>298</v>
      </c>
      <c r="I155" s="171" t="s">
        <v>2329</v>
      </c>
      <c r="J155" s="171" t="s">
        <v>17273</v>
      </c>
      <c r="K155" s="10" t="s">
        <v>167</v>
      </c>
      <c r="L155" s="171">
        <v>5674648</v>
      </c>
      <c r="M155" s="171" t="s">
        <v>17274</v>
      </c>
      <c r="N155" s="172">
        <v>45822.333333333336</v>
      </c>
      <c r="O155" s="172">
        <v>45822.52847222222</v>
      </c>
      <c r="P155" s="171" t="s">
        <v>3171</v>
      </c>
      <c r="Q155" s="171" t="s">
        <v>3172</v>
      </c>
      <c r="R155" s="171" t="s">
        <v>15378</v>
      </c>
      <c r="S155" s="171" t="s">
        <v>177</v>
      </c>
      <c r="T155" s="72" t="s">
        <v>17275</v>
      </c>
      <c r="U155" s="171" t="s">
        <v>3190</v>
      </c>
      <c r="V155" s="171" t="s">
        <v>3191</v>
      </c>
      <c r="W155" s="171" t="s">
        <v>3235</v>
      </c>
      <c r="X155" s="171" t="s">
        <v>3215</v>
      </c>
      <c r="Y155" s="171" t="s">
        <v>3489</v>
      </c>
      <c r="Z155" s="171">
        <v>0</v>
      </c>
      <c r="AA155" s="171">
        <v>0</v>
      </c>
      <c r="AB155" s="171">
        <v>0</v>
      </c>
      <c r="AC155" s="171">
        <v>0</v>
      </c>
      <c r="AD155" s="171" t="s">
        <v>17276</v>
      </c>
      <c r="AE155" s="171" t="s">
        <v>17277</v>
      </c>
      <c r="AF155" s="171" t="s">
        <v>17278</v>
      </c>
      <c r="AG155" s="171">
        <v>0</v>
      </c>
      <c r="AH155" s="171" t="s">
        <v>28</v>
      </c>
      <c r="AI155" s="171" t="s">
        <v>189</v>
      </c>
      <c r="AJ155" s="171">
        <v>1</v>
      </c>
      <c r="AK155" s="171">
        <v>0</v>
      </c>
      <c r="AL155" s="171" t="s">
        <v>656</v>
      </c>
      <c r="AM155" s="97">
        <f>IF(S155="SOPORTE_TELEFÓNICO",'BASE LIQUIDACION REDEBAN 2025'!$B$19,IF(S155="ENVÍO",'BASE LIQUIDACION REDEBAN 2025'!$C$2,IF(AH155="TIPO I",'BASE LIQUIDACION REDEBAN 2025'!$C$2,IF(AH155="TIPO II",'BASE LIQUIDACION REDEBAN 2025'!$C$3,IF(AH155="TIPO III",'BASE LIQUIDACION REDEBAN 2025'!$C$4,IF(AH155="TIPO IV",'BASE LIQUIDACION REDEBAN 2025'!$C$5,IF(AI155="AEREO",'BASE LIQUIDACION REDEBAN 2025'!$B$6,'BASE LIQUIDACION REDEBAN 2025'!$C$5)))))))</f>
        <v>144967.87232000002</v>
      </c>
      <c r="AN155" s="97">
        <f>IF(OR(S155="SOPORTE_TELEFÓNICO",S155="ENVÍO"),0,IF(AH155="TIPO I",'BASE LIQUIDACION REDEBAN 2025'!$B$10,IF(AH155="TIPO II",'BASE LIQUIDACION REDEBAN 2025'!$B$11,IF(AH155="TIPO III",'BASE LIQUIDACION REDEBAN 2025'!$B$12,'BASE LIQUIDACION REDEBAN 2025'!$B$13))))</f>
        <v>140395.6348884</v>
      </c>
      <c r="AO155" s="97">
        <f t="shared" si="2"/>
        <v>144967.87232000002</v>
      </c>
    </row>
    <row r="156" spans="1:41" s="85" customFormat="1" ht="13.15">
      <c r="A156" s="171" t="s">
        <v>72</v>
      </c>
      <c r="B156" s="96" t="str">
        <f>VLOOKUP(A156,'CENTRO DE COSTOS'!A:D,4,FALSE)</f>
        <v>MIGUEL JULIÁN HERNÁNDEZ GUARÍN</v>
      </c>
      <c r="C156" s="96" t="str">
        <f>VLOOKUP(A156,'CENTRO DE COSTOS'!A:D,2,FALSE)</f>
        <v>0004-0008</v>
      </c>
      <c r="D156" s="171">
        <v>68307</v>
      </c>
      <c r="E156" s="171">
        <v>5674550</v>
      </c>
      <c r="F156" s="93">
        <v>1893669</v>
      </c>
      <c r="G156" s="171">
        <v>16474223</v>
      </c>
      <c r="H156" s="171" t="s">
        <v>180</v>
      </c>
      <c r="I156" s="171" t="s">
        <v>1617</v>
      </c>
      <c r="J156" s="171" t="s">
        <v>17279</v>
      </c>
      <c r="K156" s="10" t="s">
        <v>167</v>
      </c>
      <c r="L156" s="171">
        <v>5674550</v>
      </c>
      <c r="M156" s="171" t="s">
        <v>17280</v>
      </c>
      <c r="N156" s="172">
        <v>45821.724305555559</v>
      </c>
      <c r="O156" s="172">
        <v>45822.529861111114</v>
      </c>
      <c r="P156" s="171" t="s">
        <v>3171</v>
      </c>
      <c r="Q156" s="171" t="s">
        <v>3172</v>
      </c>
      <c r="R156" s="171" t="s">
        <v>15378</v>
      </c>
      <c r="S156" s="171" t="s">
        <v>177</v>
      </c>
      <c r="T156" s="72" t="s">
        <v>17281</v>
      </c>
      <c r="U156" s="171" t="s">
        <v>3190</v>
      </c>
      <c r="V156" s="171" t="s">
        <v>3300</v>
      </c>
      <c r="W156" s="171" t="s">
        <v>3192</v>
      </c>
      <c r="X156" s="171" t="s">
        <v>3215</v>
      </c>
      <c r="Y156" s="171" t="s">
        <v>3615</v>
      </c>
      <c r="Z156" s="171">
        <v>0</v>
      </c>
      <c r="AA156" s="171">
        <v>0</v>
      </c>
      <c r="AB156" s="171">
        <v>0</v>
      </c>
      <c r="AC156" s="171">
        <v>0</v>
      </c>
      <c r="AD156" s="171" t="s">
        <v>17282</v>
      </c>
      <c r="AE156" s="171" t="s">
        <v>17283</v>
      </c>
      <c r="AF156" s="171" t="s">
        <v>17284</v>
      </c>
      <c r="AG156" s="171">
        <v>0</v>
      </c>
      <c r="AH156" s="171" t="s">
        <v>25</v>
      </c>
      <c r="AI156" s="171" t="s">
        <v>189</v>
      </c>
      <c r="AJ156" s="171">
        <v>1</v>
      </c>
      <c r="AK156" s="171">
        <v>0</v>
      </c>
      <c r="AL156" s="171" t="s">
        <v>404</v>
      </c>
      <c r="AM156" s="97">
        <f>IF(S156="SOPORTE_TELEFÓNICO",'BASE LIQUIDACION REDEBAN 2025'!$B$19,IF(S156="ENVÍO",'BASE LIQUIDACION REDEBAN 2025'!$C$2,IF(AH156="TIPO I",'BASE LIQUIDACION REDEBAN 2025'!$C$2,IF(AH156="TIPO II",'BASE LIQUIDACION REDEBAN 2025'!$C$3,IF(AH156="TIPO III",'BASE LIQUIDACION REDEBAN 2025'!$C$4,IF(AH156="TIPO IV",'BASE LIQUIDACION REDEBAN 2025'!$C$5,IF(AI156="AEREO",'BASE LIQUIDACION REDEBAN 2025'!$B$6,'BASE LIQUIDACION REDEBAN 2025'!$C$5)))))))</f>
        <v>65960.072302</v>
      </c>
      <c r="AN156" s="97">
        <f>IF(OR(S156="SOPORTE_TELEFÓNICO",S156="ENVÍO"),0,IF(AH156="TIPO I",'BASE LIQUIDACION REDEBAN 2025'!$B$10,IF(AH156="TIPO II",'BASE LIQUIDACION REDEBAN 2025'!$B$11,IF(AH156="TIPO III",'BASE LIQUIDACION REDEBAN 2025'!$B$12,'BASE LIQUIDACION REDEBAN 2025'!$B$13))))</f>
        <v>75096.394270399993</v>
      </c>
      <c r="AO156" s="97">
        <f t="shared" si="2"/>
        <v>65960.072302</v>
      </c>
    </row>
    <row r="157" spans="1:41" s="85" customFormat="1" ht="13.15">
      <c r="A157" s="171" t="s">
        <v>91</v>
      </c>
      <c r="B157" s="96" t="str">
        <f>VLOOKUP(A157,'CENTRO DE COSTOS'!A:D,4,FALSE)</f>
        <v>JOSE MAURICIO HERNANDEZ ROJAS</v>
      </c>
      <c r="C157" s="96" t="str">
        <f>VLOOKUP(A157,'CENTRO DE COSTOS'!A:D,2,FALSE)</f>
        <v>0004-0001</v>
      </c>
      <c r="D157" s="171">
        <v>23182</v>
      </c>
      <c r="E157" s="171">
        <v>5675031</v>
      </c>
      <c r="F157" s="93">
        <v>1894532</v>
      </c>
      <c r="G157" s="171">
        <v>18893388</v>
      </c>
      <c r="H157" s="171" t="s">
        <v>612</v>
      </c>
      <c r="I157" s="171" t="s">
        <v>13214</v>
      </c>
      <c r="J157" s="171" t="s">
        <v>15739</v>
      </c>
      <c r="K157" s="10" t="s">
        <v>167</v>
      </c>
      <c r="L157" s="171">
        <v>5675031</v>
      </c>
      <c r="M157" s="171" t="s">
        <v>17285</v>
      </c>
      <c r="N157" s="172">
        <v>45822.379166666666</v>
      </c>
      <c r="O157" s="172">
        <v>45822.631944444445</v>
      </c>
      <c r="P157" s="171" t="s">
        <v>3171</v>
      </c>
      <c r="Q157" s="171" t="s">
        <v>3172</v>
      </c>
      <c r="R157" s="171" t="s">
        <v>15378</v>
      </c>
      <c r="S157" s="171" t="s">
        <v>177</v>
      </c>
      <c r="T157" s="72" t="s">
        <v>17286</v>
      </c>
      <c r="U157" s="171" t="s">
        <v>3190</v>
      </c>
      <c r="V157" s="171" t="s">
        <v>3276</v>
      </c>
      <c r="W157" s="171" t="s">
        <v>3277</v>
      </c>
      <c r="X157" s="171" t="s">
        <v>3185</v>
      </c>
      <c r="Y157" s="171">
        <v>0</v>
      </c>
      <c r="Z157" s="171">
        <v>0</v>
      </c>
      <c r="AA157" s="171">
        <v>0</v>
      </c>
      <c r="AB157" s="171">
        <v>0</v>
      </c>
      <c r="AC157" s="171" t="s">
        <v>3636</v>
      </c>
      <c r="AD157" s="171" t="s">
        <v>15741</v>
      </c>
      <c r="AE157" s="171" t="s">
        <v>3180</v>
      </c>
      <c r="AF157" s="171" t="s">
        <v>3180</v>
      </c>
      <c r="AG157" s="171">
        <v>0</v>
      </c>
      <c r="AH157" s="171" t="s">
        <v>28</v>
      </c>
      <c r="AI157" s="171" t="s">
        <v>189</v>
      </c>
      <c r="AJ157" s="171">
        <v>1</v>
      </c>
      <c r="AK157" s="171">
        <v>0</v>
      </c>
      <c r="AL157" s="171" t="s">
        <v>841</v>
      </c>
      <c r="AM157" s="97">
        <f>IF(S157="SOPORTE_TELEFÓNICO",'BASE LIQUIDACION REDEBAN 2025'!$B$19,IF(S157="ENVÍO",'BASE LIQUIDACION REDEBAN 2025'!$C$2,IF(AH157="TIPO I",'BASE LIQUIDACION REDEBAN 2025'!$C$2,IF(AH157="TIPO II",'BASE LIQUIDACION REDEBAN 2025'!$C$3,IF(AH157="TIPO III",'BASE LIQUIDACION REDEBAN 2025'!$C$4,IF(AH157="TIPO IV",'BASE LIQUIDACION REDEBAN 2025'!$C$5,IF(AI157="AEREO",'BASE LIQUIDACION REDEBAN 2025'!$B$6,'BASE LIQUIDACION REDEBAN 2025'!$C$5)))))))</f>
        <v>144967.87232000002</v>
      </c>
      <c r="AN157" s="97">
        <f>IF(OR(S157="SOPORTE_TELEFÓNICO",S157="ENVÍO"),0,IF(AH157="TIPO I",'BASE LIQUIDACION REDEBAN 2025'!$B$10,IF(AH157="TIPO II",'BASE LIQUIDACION REDEBAN 2025'!$B$11,IF(AH157="TIPO III",'BASE LIQUIDACION REDEBAN 2025'!$B$12,'BASE LIQUIDACION REDEBAN 2025'!$B$13))))</f>
        <v>140395.6348884</v>
      </c>
      <c r="AO157" s="97">
        <f t="shared" si="2"/>
        <v>144967.87232000002</v>
      </c>
    </row>
    <row r="158" spans="1:41" s="85" customFormat="1" ht="13.15">
      <c r="A158" s="171" t="s">
        <v>68</v>
      </c>
      <c r="B158" s="96" t="str">
        <f>VLOOKUP(A158,'CENTRO DE COSTOS'!A:D,4,FALSE)</f>
        <v>WILLIAM ASDRUBAL ROZO ROZO</v>
      </c>
      <c r="C158" s="96" t="str">
        <f>VLOOKUP(A158,'CENTRO DE COSTOS'!A:D,2,FALSE)</f>
        <v>0004-0004</v>
      </c>
      <c r="D158" s="171">
        <v>25473</v>
      </c>
      <c r="E158" s="171">
        <v>5675187</v>
      </c>
      <c r="F158" s="93">
        <v>1893927</v>
      </c>
      <c r="G158" s="171">
        <v>14792899</v>
      </c>
      <c r="H158" s="171" t="s">
        <v>298</v>
      </c>
      <c r="I158" s="171" t="s">
        <v>2418</v>
      </c>
      <c r="J158" s="171" t="s">
        <v>17287</v>
      </c>
      <c r="K158" s="10" t="s">
        <v>167</v>
      </c>
      <c r="L158" s="171">
        <v>5675187</v>
      </c>
      <c r="M158" s="171" t="s">
        <v>17288</v>
      </c>
      <c r="N158" s="172">
        <v>45822.394444444442</v>
      </c>
      <c r="O158" s="172">
        <v>45822.634027777778</v>
      </c>
      <c r="P158" s="171" t="s">
        <v>3171</v>
      </c>
      <c r="Q158" s="171" t="s">
        <v>3172</v>
      </c>
      <c r="R158" s="171" t="s">
        <v>15378</v>
      </c>
      <c r="S158" s="171" t="s">
        <v>177</v>
      </c>
      <c r="T158" s="72" t="s">
        <v>17289</v>
      </c>
      <c r="U158" s="171" t="s">
        <v>3175</v>
      </c>
      <c r="V158" s="171" t="s">
        <v>3964</v>
      </c>
      <c r="W158" s="171" t="s">
        <v>4185</v>
      </c>
      <c r="X158" s="171" t="s">
        <v>3185</v>
      </c>
      <c r="Y158" s="171">
        <v>0</v>
      </c>
      <c r="Z158" s="171">
        <v>0</v>
      </c>
      <c r="AA158" s="171">
        <v>0</v>
      </c>
      <c r="AB158" s="171">
        <v>0</v>
      </c>
      <c r="AC158" s="171">
        <v>0</v>
      </c>
      <c r="AD158" s="171" t="s">
        <v>17290</v>
      </c>
      <c r="AE158" s="171" t="s">
        <v>3180</v>
      </c>
      <c r="AF158" s="171" t="s">
        <v>3180</v>
      </c>
      <c r="AG158" s="171">
        <v>0</v>
      </c>
      <c r="AH158" s="171" t="s">
        <v>25</v>
      </c>
      <c r="AI158" s="171" t="s">
        <v>189</v>
      </c>
      <c r="AJ158" s="171">
        <v>1</v>
      </c>
      <c r="AK158" s="171">
        <v>0</v>
      </c>
      <c r="AL158" s="171" t="s">
        <v>656</v>
      </c>
      <c r="AM158" s="97">
        <f>IF(S158="SOPORTE_TELEFÓNICO",'BASE LIQUIDACION REDEBAN 2025'!$B$19,IF(S158="ENVÍO",'BASE LIQUIDACION REDEBAN 2025'!$C$2,IF(AH158="TIPO I",'BASE LIQUIDACION REDEBAN 2025'!$C$2,IF(AH158="TIPO II",'BASE LIQUIDACION REDEBAN 2025'!$C$3,IF(AH158="TIPO III",'BASE LIQUIDACION REDEBAN 2025'!$C$4,IF(AH158="TIPO IV",'BASE LIQUIDACION REDEBAN 2025'!$C$5,IF(AI158="AEREO",'BASE LIQUIDACION REDEBAN 2025'!$B$6,'BASE LIQUIDACION REDEBAN 2025'!$C$5)))))))</f>
        <v>65960.072302</v>
      </c>
      <c r="AN158" s="97">
        <f>IF(OR(S158="SOPORTE_TELEFÓNICO",S158="ENVÍO"),0,IF(AH158="TIPO I",'BASE LIQUIDACION REDEBAN 2025'!$B$10,IF(AH158="TIPO II",'BASE LIQUIDACION REDEBAN 2025'!$B$11,IF(AH158="TIPO III",'BASE LIQUIDACION REDEBAN 2025'!$B$12,'BASE LIQUIDACION REDEBAN 2025'!$B$13))))</f>
        <v>75096.394270399993</v>
      </c>
      <c r="AO158" s="97">
        <f t="shared" si="2"/>
        <v>65960.072302</v>
      </c>
    </row>
    <row r="159" spans="1:41" s="85" customFormat="1" ht="13.15">
      <c r="A159" s="171" t="s">
        <v>72</v>
      </c>
      <c r="B159" s="96" t="str">
        <f>VLOOKUP(A159,'CENTRO DE COSTOS'!A:D,4,FALSE)</f>
        <v>MIGUEL JULIÁN HERNÁNDEZ GUARÍN</v>
      </c>
      <c r="C159" s="96" t="str">
        <f>VLOOKUP(A159,'CENTRO DE COSTOS'!A:D,2,FALSE)</f>
        <v>0004-0008</v>
      </c>
      <c r="D159" s="171">
        <v>68001</v>
      </c>
      <c r="E159" s="171">
        <v>5675554</v>
      </c>
      <c r="F159" s="93">
        <v>1894682</v>
      </c>
      <c r="G159" s="171">
        <v>18750521</v>
      </c>
      <c r="H159" s="171" t="s">
        <v>180</v>
      </c>
      <c r="I159" s="171" t="s">
        <v>72</v>
      </c>
      <c r="J159" s="171" t="s">
        <v>17291</v>
      </c>
      <c r="K159" s="10" t="s">
        <v>167</v>
      </c>
      <c r="L159" s="171">
        <v>5675554</v>
      </c>
      <c r="M159" s="171" t="s">
        <v>17292</v>
      </c>
      <c r="N159" s="172">
        <v>45822.586805555555</v>
      </c>
      <c r="O159" s="172">
        <v>45823.397916666669</v>
      </c>
      <c r="P159" s="171" t="s">
        <v>3171</v>
      </c>
      <c r="Q159" s="171" t="s">
        <v>3172</v>
      </c>
      <c r="R159" s="171" t="s">
        <v>15378</v>
      </c>
      <c r="S159" s="171" t="s">
        <v>3188</v>
      </c>
      <c r="T159" s="72" t="s">
        <v>17293</v>
      </c>
      <c r="U159" s="171" t="s">
        <v>16585</v>
      </c>
      <c r="V159" s="171" t="s">
        <v>3176</v>
      </c>
      <c r="W159" s="171" t="s">
        <v>16669</v>
      </c>
      <c r="X159" s="171" t="s">
        <v>3185</v>
      </c>
      <c r="Y159" s="171">
        <v>0</v>
      </c>
      <c r="Z159" s="171">
        <v>0</v>
      </c>
      <c r="AA159" s="171">
        <v>0</v>
      </c>
      <c r="AB159" s="171">
        <v>0</v>
      </c>
      <c r="AC159" s="171">
        <v>0</v>
      </c>
      <c r="AD159" s="171">
        <v>0</v>
      </c>
      <c r="AE159" s="171">
        <v>0</v>
      </c>
      <c r="AF159" s="171">
        <v>0</v>
      </c>
      <c r="AG159" s="171">
        <v>0</v>
      </c>
      <c r="AH159" s="171" t="s">
        <v>25</v>
      </c>
      <c r="AI159" s="171" t="s">
        <v>189</v>
      </c>
      <c r="AJ159" s="171">
        <v>0</v>
      </c>
      <c r="AK159" s="171">
        <v>0</v>
      </c>
      <c r="AL159" s="171" t="s">
        <v>185</v>
      </c>
      <c r="AM159" s="97">
        <f>IF(S159="SOPORTE_TELEFÓNICO",'BASE LIQUIDACION REDEBAN 2025'!$B$19,IF(S159="ENVÍO",'BASE LIQUIDACION REDEBAN 2025'!$C$2,IF(AH159="TIPO I",'BASE LIQUIDACION REDEBAN 2025'!$C$2,IF(AH159="TIPO II",'BASE LIQUIDACION REDEBAN 2025'!$C$3,IF(AH159="TIPO III",'BASE LIQUIDACION REDEBAN 2025'!$C$4,IF(AH159="TIPO IV",'BASE LIQUIDACION REDEBAN 2025'!$C$5,IF(AI159="AEREO",'BASE LIQUIDACION REDEBAN 2025'!$B$6,'BASE LIQUIDACION REDEBAN 2025'!$C$5)))))))</f>
        <v>41241.0800752</v>
      </c>
      <c r="AN159" s="97">
        <f>IF(OR(S159="SOPORTE_TELEFÓNICO",S159="ENVÍO"),0,IF(AH159="TIPO I",'BASE LIQUIDACION REDEBAN 2025'!$B$10,IF(AH159="TIPO II",'BASE LIQUIDACION REDEBAN 2025'!$B$11,IF(AH159="TIPO III",'BASE LIQUIDACION REDEBAN 2025'!$B$12,'BASE LIQUIDACION REDEBAN 2025'!$B$13))))</f>
        <v>0</v>
      </c>
      <c r="AO159" s="97">
        <f t="shared" si="2"/>
        <v>41241.0800752</v>
      </c>
    </row>
    <row r="160" spans="1:41" s="85" customFormat="1" ht="13.15">
      <c r="A160" s="171" t="s">
        <v>90</v>
      </c>
      <c r="B160" s="96" t="str">
        <f>VLOOKUP(A160,'CENTRO DE COSTOS'!A:D,4,FALSE)</f>
        <v>JUAN SEBASTIÁN RÍOS CASTRILLÓN</v>
      </c>
      <c r="C160" s="96" t="str">
        <f>VLOOKUP(A160,'CENTRO DE COSTOS'!A:D,2,FALSE)</f>
        <v>0004-0005</v>
      </c>
      <c r="D160" s="171">
        <v>5030</v>
      </c>
      <c r="E160" s="171">
        <v>5673917</v>
      </c>
      <c r="F160" s="93">
        <v>1894691</v>
      </c>
      <c r="G160" s="171">
        <v>23789696</v>
      </c>
      <c r="H160" s="171" t="s">
        <v>290</v>
      </c>
      <c r="I160" s="171" t="s">
        <v>14114</v>
      </c>
      <c r="J160" s="171" t="s">
        <v>17294</v>
      </c>
      <c r="K160" s="10" t="s">
        <v>167</v>
      </c>
      <c r="L160" s="171">
        <v>5673917</v>
      </c>
      <c r="M160" s="171" t="s">
        <v>17295</v>
      </c>
      <c r="N160" s="172">
        <v>45821.495833333334</v>
      </c>
      <c r="O160" s="172">
        <v>45823.427777777775</v>
      </c>
      <c r="P160" s="171" t="s">
        <v>3171</v>
      </c>
      <c r="Q160" s="171" t="s">
        <v>3172</v>
      </c>
      <c r="R160" s="171" t="s">
        <v>15378</v>
      </c>
      <c r="S160" s="171" t="s">
        <v>177</v>
      </c>
      <c r="T160" s="72" t="s">
        <v>17296</v>
      </c>
      <c r="U160" s="171" t="s">
        <v>3190</v>
      </c>
      <c r="V160" s="171" t="s">
        <v>3202</v>
      </c>
      <c r="W160" s="171" t="s">
        <v>3192</v>
      </c>
      <c r="X160" s="171" t="s">
        <v>3185</v>
      </c>
      <c r="Y160" s="171">
        <v>0</v>
      </c>
      <c r="Z160" s="171">
        <v>0</v>
      </c>
      <c r="AA160" s="171">
        <v>0</v>
      </c>
      <c r="AB160" s="171">
        <v>0</v>
      </c>
      <c r="AC160" s="171" t="s">
        <v>3278</v>
      </c>
      <c r="AD160" s="171" t="s">
        <v>17297</v>
      </c>
      <c r="AE160" s="171">
        <v>0</v>
      </c>
      <c r="AF160" s="171">
        <v>0</v>
      </c>
      <c r="AG160" s="171">
        <v>0</v>
      </c>
      <c r="AH160" s="171" t="s">
        <v>28</v>
      </c>
      <c r="AI160" s="171" t="s">
        <v>189</v>
      </c>
      <c r="AJ160" s="171">
        <v>1</v>
      </c>
      <c r="AK160" s="171">
        <v>0</v>
      </c>
      <c r="AL160" s="171" t="s">
        <v>3303</v>
      </c>
      <c r="AM160" s="97">
        <f>IF(S160="SOPORTE_TELEFÓNICO",'BASE LIQUIDACION REDEBAN 2025'!$B$19,IF(S160="ENVÍO",'BASE LIQUIDACION REDEBAN 2025'!$C$2,IF(AH160="TIPO I",'BASE LIQUIDACION REDEBAN 2025'!$C$2,IF(AH160="TIPO II",'BASE LIQUIDACION REDEBAN 2025'!$C$3,IF(AH160="TIPO III",'BASE LIQUIDACION REDEBAN 2025'!$C$4,IF(AH160="TIPO IV",'BASE LIQUIDACION REDEBAN 2025'!$C$5,IF(AI160="AEREO",'BASE LIQUIDACION REDEBAN 2025'!$B$6,'BASE LIQUIDACION REDEBAN 2025'!$C$5)))))))</f>
        <v>144967.87232000002</v>
      </c>
      <c r="AN160" s="97">
        <f>IF(OR(S160="SOPORTE_TELEFÓNICO",S160="ENVÍO"),0,IF(AH160="TIPO I",'BASE LIQUIDACION REDEBAN 2025'!$B$10,IF(AH160="TIPO II",'BASE LIQUIDACION REDEBAN 2025'!$B$11,IF(AH160="TIPO III",'BASE LIQUIDACION REDEBAN 2025'!$B$12,'BASE LIQUIDACION REDEBAN 2025'!$B$13))))</f>
        <v>140395.6348884</v>
      </c>
      <c r="AO160" s="97">
        <f t="shared" si="2"/>
        <v>144967.87232000002</v>
      </c>
    </row>
    <row r="161" spans="1:41" s="85" customFormat="1" ht="13.15">
      <c r="A161" s="171" t="s">
        <v>76</v>
      </c>
      <c r="B161" s="96" t="str">
        <f>VLOOKUP(A161,'CENTRO DE COSTOS'!A:D,4,FALSE)</f>
        <v>DIEGO FERNANDO HENAO CARDONA</v>
      </c>
      <c r="C161" s="96" t="str">
        <f>VLOOKUP(A161,'CENTRO DE COSTOS'!A:D,2,FALSE)</f>
        <v>0004-0003</v>
      </c>
      <c r="D161" s="171">
        <v>19573</v>
      </c>
      <c r="E161" s="171">
        <v>5675229</v>
      </c>
      <c r="F161" s="93">
        <v>1894727</v>
      </c>
      <c r="G161" s="171">
        <v>17767203</v>
      </c>
      <c r="H161" s="171" t="s">
        <v>200</v>
      </c>
      <c r="I161" s="171" t="s">
        <v>3815</v>
      </c>
      <c r="J161" s="171" t="s">
        <v>17298</v>
      </c>
      <c r="K161" s="10" t="s">
        <v>167</v>
      </c>
      <c r="L161" s="171">
        <v>5675229</v>
      </c>
      <c r="M161" s="171" t="s">
        <v>17299</v>
      </c>
      <c r="N161" s="172">
        <v>45822.42291666667</v>
      </c>
      <c r="O161" s="172">
        <v>45824.430555555555</v>
      </c>
      <c r="P161" s="171" t="s">
        <v>3171</v>
      </c>
      <c r="Q161" s="171" t="s">
        <v>3172</v>
      </c>
      <c r="R161" s="171" t="s">
        <v>15378</v>
      </c>
      <c r="S161" s="171" t="s">
        <v>177</v>
      </c>
      <c r="T161" s="72" t="s">
        <v>17300</v>
      </c>
      <c r="U161" s="171" t="s">
        <v>16614</v>
      </c>
      <c r="V161" s="171" t="s">
        <v>3260</v>
      </c>
      <c r="W161" s="171" t="s">
        <v>17301</v>
      </c>
      <c r="X161" s="171" t="s">
        <v>3185</v>
      </c>
      <c r="Y161" s="171">
        <v>0</v>
      </c>
      <c r="Z161" s="171">
        <v>0</v>
      </c>
      <c r="AA161" s="171">
        <v>0</v>
      </c>
      <c r="AB161" s="171">
        <v>0</v>
      </c>
      <c r="AC161" s="171">
        <v>0</v>
      </c>
      <c r="AD161" s="171" t="s">
        <v>17302</v>
      </c>
      <c r="AE161" s="171">
        <v>0</v>
      </c>
      <c r="AF161" s="171">
        <v>0</v>
      </c>
      <c r="AG161" s="171">
        <v>0</v>
      </c>
      <c r="AH161" s="171" t="s">
        <v>28</v>
      </c>
      <c r="AI161" s="171" t="s">
        <v>189</v>
      </c>
      <c r="AJ161" s="171">
        <v>1</v>
      </c>
      <c r="AK161" s="171">
        <v>0</v>
      </c>
      <c r="AL161" s="171" t="s">
        <v>1025</v>
      </c>
      <c r="AM161" s="97">
        <f>IF(S161="SOPORTE_TELEFÓNICO",'BASE LIQUIDACION REDEBAN 2025'!$B$19,IF(S161="ENVÍO",'BASE LIQUIDACION REDEBAN 2025'!$C$2,IF(AH161="TIPO I",'BASE LIQUIDACION REDEBAN 2025'!$C$2,IF(AH161="TIPO II",'BASE LIQUIDACION REDEBAN 2025'!$C$3,IF(AH161="TIPO III",'BASE LIQUIDACION REDEBAN 2025'!$C$4,IF(AH161="TIPO IV",'BASE LIQUIDACION REDEBAN 2025'!$C$5,IF(AI161="AEREO",'BASE LIQUIDACION REDEBAN 2025'!$B$6,'BASE LIQUIDACION REDEBAN 2025'!$C$5)))))))</f>
        <v>144967.87232000002</v>
      </c>
      <c r="AN161" s="97">
        <f>IF(OR(S161="SOPORTE_TELEFÓNICO",S161="ENVÍO"),0,IF(AH161="TIPO I",'BASE LIQUIDACION REDEBAN 2025'!$B$10,IF(AH161="TIPO II",'BASE LIQUIDACION REDEBAN 2025'!$B$11,IF(AH161="TIPO III",'BASE LIQUIDACION REDEBAN 2025'!$B$12,'BASE LIQUIDACION REDEBAN 2025'!$B$13))))</f>
        <v>140395.6348884</v>
      </c>
      <c r="AO161" s="97">
        <f t="shared" si="2"/>
        <v>144967.87232000002</v>
      </c>
    </row>
    <row r="162" spans="1:41" s="85" customFormat="1" ht="13.15">
      <c r="A162" s="171" t="s">
        <v>87</v>
      </c>
      <c r="B162" s="96" t="str">
        <f>VLOOKUP(A162,'CENTRO DE COSTOS'!A:D,4,FALSE)</f>
        <v>DIEGO FERNANDO HENAO CARDONA</v>
      </c>
      <c r="C162" s="96" t="str">
        <f>VLOOKUP(A162,'CENTRO DE COSTOS'!A:D,2,FALSE)</f>
        <v>0004-0002</v>
      </c>
      <c r="D162" s="171">
        <v>17174</v>
      </c>
      <c r="E162" s="171">
        <v>5675330</v>
      </c>
      <c r="F162" s="93">
        <v>1892235</v>
      </c>
      <c r="G162" s="171">
        <v>18399980</v>
      </c>
      <c r="H162" s="171" t="s">
        <v>827</v>
      </c>
      <c r="I162" s="171" t="s">
        <v>1577</v>
      </c>
      <c r="J162" s="171" t="s">
        <v>17303</v>
      </c>
      <c r="K162" s="10" t="s">
        <v>167</v>
      </c>
      <c r="L162" s="171">
        <v>5675330</v>
      </c>
      <c r="M162" s="171" t="s">
        <v>17304</v>
      </c>
      <c r="N162" s="172">
        <v>45822.472222222219</v>
      </c>
      <c r="O162" s="172">
        <v>45824.44027777778</v>
      </c>
      <c r="P162" s="171" t="s">
        <v>3171</v>
      </c>
      <c r="Q162" s="171" t="s">
        <v>3172</v>
      </c>
      <c r="R162" s="171" t="s">
        <v>15378</v>
      </c>
      <c r="S162" s="171" t="s">
        <v>177</v>
      </c>
      <c r="T162" s="72" t="s">
        <v>17305</v>
      </c>
      <c r="U162" s="171" t="s">
        <v>3190</v>
      </c>
      <c r="V162" s="171" t="s">
        <v>3438</v>
      </c>
      <c r="W162" s="171" t="s">
        <v>4191</v>
      </c>
      <c r="X162" s="171" t="s">
        <v>3185</v>
      </c>
      <c r="Y162" s="171">
        <v>0</v>
      </c>
      <c r="Z162" s="171">
        <v>0</v>
      </c>
      <c r="AA162" s="171">
        <v>0</v>
      </c>
      <c r="AB162" s="171">
        <v>0</v>
      </c>
      <c r="AC162" s="171">
        <v>0</v>
      </c>
      <c r="AD162" s="171" t="s">
        <v>17306</v>
      </c>
      <c r="AE162" s="171">
        <v>0</v>
      </c>
      <c r="AF162" s="171">
        <v>0</v>
      </c>
      <c r="AG162" s="171">
        <v>0</v>
      </c>
      <c r="AH162" s="171" t="s">
        <v>28</v>
      </c>
      <c r="AI162" s="171" t="s">
        <v>189</v>
      </c>
      <c r="AJ162" s="171">
        <v>1</v>
      </c>
      <c r="AK162" s="171">
        <v>0</v>
      </c>
      <c r="AL162" s="171" t="s">
        <v>829</v>
      </c>
      <c r="AM162" s="97">
        <f>IF(S162="SOPORTE_TELEFÓNICO",'BASE LIQUIDACION REDEBAN 2025'!$B$19,IF(S162="ENVÍO",'BASE LIQUIDACION REDEBAN 2025'!$C$2,IF(AH162="TIPO I",'BASE LIQUIDACION REDEBAN 2025'!$C$2,IF(AH162="TIPO II",'BASE LIQUIDACION REDEBAN 2025'!$C$3,IF(AH162="TIPO III",'BASE LIQUIDACION REDEBAN 2025'!$C$4,IF(AH162="TIPO IV",'BASE LIQUIDACION REDEBAN 2025'!$C$5,IF(AI162="AEREO",'BASE LIQUIDACION REDEBAN 2025'!$B$6,'BASE LIQUIDACION REDEBAN 2025'!$C$5)))))))</f>
        <v>144967.87232000002</v>
      </c>
      <c r="AN162" s="97">
        <f>IF(OR(S162="SOPORTE_TELEFÓNICO",S162="ENVÍO"),0,IF(AH162="TIPO I",'BASE LIQUIDACION REDEBAN 2025'!$B$10,IF(AH162="TIPO II",'BASE LIQUIDACION REDEBAN 2025'!$B$11,IF(AH162="TIPO III",'BASE LIQUIDACION REDEBAN 2025'!$B$12,'BASE LIQUIDACION REDEBAN 2025'!$B$13))))</f>
        <v>140395.6348884</v>
      </c>
      <c r="AO162" s="97">
        <f t="shared" si="2"/>
        <v>144967.87232000002</v>
      </c>
    </row>
    <row r="163" spans="1:41" s="85" customFormat="1" ht="13.15">
      <c r="A163" s="171" t="s">
        <v>90</v>
      </c>
      <c r="B163" s="96" t="str">
        <f>VLOOKUP(A163,'CENTRO DE COSTOS'!A:D,4,FALSE)</f>
        <v>JUAN SEBASTIÁN RÍOS CASTRILLÓN</v>
      </c>
      <c r="C163" s="96" t="str">
        <f>VLOOKUP(A163,'CENTRO DE COSTOS'!A:D,2,FALSE)</f>
        <v>0004-0005</v>
      </c>
      <c r="D163" s="171">
        <v>5001</v>
      </c>
      <c r="E163" s="171">
        <v>5674602</v>
      </c>
      <c r="F163" s="93">
        <v>1894716</v>
      </c>
      <c r="G163" s="171">
        <v>15811763</v>
      </c>
      <c r="H163" s="171" t="s">
        <v>290</v>
      </c>
      <c r="I163" s="171" t="s">
        <v>90</v>
      </c>
      <c r="J163" s="171" t="s">
        <v>16958</v>
      </c>
      <c r="K163" s="10" t="s">
        <v>167</v>
      </c>
      <c r="L163" s="171">
        <v>5674602</v>
      </c>
      <c r="M163" s="171" t="s">
        <v>17307</v>
      </c>
      <c r="N163" s="172">
        <v>45822.333333333336</v>
      </c>
      <c r="O163" s="172">
        <v>45824.484722222223</v>
      </c>
      <c r="P163" s="171" t="s">
        <v>3171</v>
      </c>
      <c r="Q163" s="171" t="s">
        <v>3172</v>
      </c>
      <c r="R163" s="171" t="s">
        <v>15378</v>
      </c>
      <c r="S163" s="171" t="s">
        <v>177</v>
      </c>
      <c r="T163" s="72" t="s">
        <v>17308</v>
      </c>
      <c r="U163" s="171" t="s">
        <v>3190</v>
      </c>
      <c r="V163" s="171" t="s">
        <v>3191</v>
      </c>
      <c r="W163" s="171" t="s">
        <v>3192</v>
      </c>
      <c r="X163" s="171" t="s">
        <v>3185</v>
      </c>
      <c r="Y163" s="171">
        <v>0</v>
      </c>
      <c r="Z163" s="171">
        <v>0</v>
      </c>
      <c r="AA163" s="171">
        <v>0</v>
      </c>
      <c r="AB163" s="171">
        <v>0</v>
      </c>
      <c r="AC163" s="171">
        <v>0</v>
      </c>
      <c r="AD163" s="171" t="s">
        <v>16961</v>
      </c>
      <c r="AE163" s="171">
        <v>0</v>
      </c>
      <c r="AF163" s="171">
        <v>0</v>
      </c>
      <c r="AG163" s="171">
        <v>0</v>
      </c>
      <c r="AH163" s="171" t="s">
        <v>25</v>
      </c>
      <c r="AI163" s="171" t="s">
        <v>189</v>
      </c>
      <c r="AJ163" s="171">
        <v>1</v>
      </c>
      <c r="AK163" s="171">
        <v>0</v>
      </c>
      <c r="AL163" s="171" t="s">
        <v>3666</v>
      </c>
      <c r="AM163" s="97">
        <f>IF(S163="SOPORTE_TELEFÓNICO",'BASE LIQUIDACION REDEBAN 2025'!$B$19,IF(S163="ENVÍO",'BASE LIQUIDACION REDEBAN 2025'!$C$2,IF(AH163="TIPO I",'BASE LIQUIDACION REDEBAN 2025'!$C$2,IF(AH163="TIPO II",'BASE LIQUIDACION REDEBAN 2025'!$C$3,IF(AH163="TIPO III",'BASE LIQUIDACION REDEBAN 2025'!$C$4,IF(AH163="TIPO IV",'BASE LIQUIDACION REDEBAN 2025'!$C$5,IF(AI163="AEREO",'BASE LIQUIDACION REDEBAN 2025'!$B$6,'BASE LIQUIDACION REDEBAN 2025'!$C$5)))))))</f>
        <v>65960.072302</v>
      </c>
      <c r="AN163" s="97">
        <f>IF(OR(S163="SOPORTE_TELEFÓNICO",S163="ENVÍO"),0,IF(AH163="TIPO I",'BASE LIQUIDACION REDEBAN 2025'!$B$10,IF(AH163="TIPO II",'BASE LIQUIDACION REDEBAN 2025'!$B$11,IF(AH163="TIPO III",'BASE LIQUIDACION REDEBAN 2025'!$B$12,'BASE LIQUIDACION REDEBAN 2025'!$B$13))))</f>
        <v>75096.394270399993</v>
      </c>
      <c r="AO163" s="97">
        <f t="shared" si="2"/>
        <v>65960.072302</v>
      </c>
    </row>
    <row r="164" spans="1:41" s="85" customFormat="1" ht="13.15">
      <c r="A164" s="171" t="s">
        <v>81</v>
      </c>
      <c r="B164" s="96" t="str">
        <f>VLOOKUP(A164,'CENTRO DE COSTOS'!A:D,4,FALSE)</f>
        <v>MIGUEL JULIÁN HERNÁNDEZ GUARÍN</v>
      </c>
      <c r="C164" s="96" t="str">
        <f>VLOOKUP(A164,'CENTRO DE COSTOS'!A:D,2,FALSE)</f>
        <v>0004-0008</v>
      </c>
      <c r="D164" s="171">
        <v>54001</v>
      </c>
      <c r="E164" s="171">
        <v>5674713</v>
      </c>
      <c r="F164" s="93">
        <v>1894897</v>
      </c>
      <c r="G164" s="171">
        <v>87153570</v>
      </c>
      <c r="H164" s="171" t="s">
        <v>408</v>
      </c>
      <c r="I164" s="171" t="s">
        <v>81</v>
      </c>
      <c r="J164" s="171" t="s">
        <v>17309</v>
      </c>
      <c r="K164" s="10" t="s">
        <v>167</v>
      </c>
      <c r="L164" s="171">
        <v>5674713</v>
      </c>
      <c r="M164" s="171" t="s">
        <v>17310</v>
      </c>
      <c r="N164" s="172">
        <v>45822.333333333336</v>
      </c>
      <c r="O164" s="172">
        <v>45824.488888888889</v>
      </c>
      <c r="P164" s="171" t="s">
        <v>3171</v>
      </c>
      <c r="Q164" s="171" t="s">
        <v>3172</v>
      </c>
      <c r="R164" s="171" t="s">
        <v>15378</v>
      </c>
      <c r="S164" s="171" t="s">
        <v>177</v>
      </c>
      <c r="T164" s="72" t="s">
        <v>17311</v>
      </c>
      <c r="U164" s="171" t="s">
        <v>16614</v>
      </c>
      <c r="V164" s="171" t="s">
        <v>16632</v>
      </c>
      <c r="W164" s="171" t="s">
        <v>16633</v>
      </c>
      <c r="X164" s="171" t="s">
        <v>3185</v>
      </c>
      <c r="Y164" s="171">
        <v>0</v>
      </c>
      <c r="Z164" s="171">
        <v>0</v>
      </c>
      <c r="AA164" s="171">
        <v>0</v>
      </c>
      <c r="AB164" s="171">
        <v>0</v>
      </c>
      <c r="AC164" s="171">
        <v>0</v>
      </c>
      <c r="AD164" s="171" t="s">
        <v>17312</v>
      </c>
      <c r="AE164" s="171">
        <v>0</v>
      </c>
      <c r="AF164" s="171">
        <v>0</v>
      </c>
      <c r="AG164" s="171">
        <v>9255</v>
      </c>
      <c r="AH164" s="171" t="s">
        <v>25</v>
      </c>
      <c r="AI164" s="171" t="s">
        <v>189</v>
      </c>
      <c r="AJ164" s="171">
        <v>1</v>
      </c>
      <c r="AK164" s="171">
        <v>0</v>
      </c>
      <c r="AL164" s="171" t="s">
        <v>3735</v>
      </c>
      <c r="AM164" s="97">
        <f>IF(S164="SOPORTE_TELEFÓNICO",'BASE LIQUIDACION REDEBAN 2025'!$B$19,IF(S164="ENVÍO",'BASE LIQUIDACION REDEBAN 2025'!$C$2,IF(AH164="TIPO I",'BASE LIQUIDACION REDEBAN 2025'!$C$2,IF(AH164="TIPO II",'BASE LIQUIDACION REDEBAN 2025'!$C$3,IF(AH164="TIPO III",'BASE LIQUIDACION REDEBAN 2025'!$C$4,IF(AH164="TIPO IV",'BASE LIQUIDACION REDEBAN 2025'!$C$5,IF(AI164="AEREO",'BASE LIQUIDACION REDEBAN 2025'!$B$6,'BASE LIQUIDACION REDEBAN 2025'!$C$5)))))))</f>
        <v>65960.072302</v>
      </c>
      <c r="AN164" s="97">
        <f>IF(OR(S164="SOPORTE_TELEFÓNICO",S164="ENVÍO"),0,IF(AH164="TIPO I",'BASE LIQUIDACION REDEBAN 2025'!$B$10,IF(AH164="TIPO II",'BASE LIQUIDACION REDEBAN 2025'!$B$11,IF(AH164="TIPO III",'BASE LIQUIDACION REDEBAN 2025'!$B$12,'BASE LIQUIDACION REDEBAN 2025'!$B$13))))</f>
        <v>75096.394270399993</v>
      </c>
      <c r="AO164" s="97">
        <f t="shared" si="2"/>
        <v>65960.072302</v>
      </c>
    </row>
    <row r="165" spans="1:41" s="85" customFormat="1" ht="13.15">
      <c r="A165" s="171" t="s">
        <v>94</v>
      </c>
      <c r="B165" s="96" t="str">
        <f>VLOOKUP(A165,'CENTRO DE COSTOS'!A:D,4,FALSE)</f>
        <v>DIEGO FERNANDO HENAO CARDONA</v>
      </c>
      <c r="C165" s="96" t="str">
        <f>VLOOKUP(A165,'CENTRO DE COSTOS'!A:D,2,FALSE)</f>
        <v>0004-0002</v>
      </c>
      <c r="D165" s="171">
        <v>63001</v>
      </c>
      <c r="E165" s="171">
        <v>5675384</v>
      </c>
      <c r="F165" s="93">
        <v>1895380</v>
      </c>
      <c r="G165" s="171">
        <v>15716632</v>
      </c>
      <c r="H165" s="171" t="s">
        <v>578</v>
      </c>
      <c r="I165" s="171" t="s">
        <v>579</v>
      </c>
      <c r="J165" s="171" t="s">
        <v>17313</v>
      </c>
      <c r="K165" s="10" t="s">
        <v>167</v>
      </c>
      <c r="L165" s="171">
        <v>5675384</v>
      </c>
      <c r="M165" s="171" t="s">
        <v>17314</v>
      </c>
      <c r="N165" s="172">
        <v>45822.611805555556</v>
      </c>
      <c r="O165" s="172">
        <v>45824.512499999997</v>
      </c>
      <c r="P165" s="171" t="s">
        <v>3171</v>
      </c>
      <c r="Q165" s="171" t="s">
        <v>3172</v>
      </c>
      <c r="R165" s="171" t="s">
        <v>15378</v>
      </c>
      <c r="S165" s="171" t="s">
        <v>3188</v>
      </c>
      <c r="T165" s="72" t="s">
        <v>17315</v>
      </c>
      <c r="U165" s="171" t="s">
        <v>16585</v>
      </c>
      <c r="V165" s="171" t="s">
        <v>7267</v>
      </c>
      <c r="W165" s="171" t="s">
        <v>7268</v>
      </c>
      <c r="X165" s="171" t="s">
        <v>3185</v>
      </c>
      <c r="Y165" s="171">
        <v>0</v>
      </c>
      <c r="Z165" s="171">
        <v>0</v>
      </c>
      <c r="AA165" s="171">
        <v>0</v>
      </c>
      <c r="AB165" s="171">
        <v>0</v>
      </c>
      <c r="AC165" s="171">
        <v>0</v>
      </c>
      <c r="AD165" s="171">
        <v>0</v>
      </c>
      <c r="AE165" s="171">
        <v>0</v>
      </c>
      <c r="AF165" s="171">
        <v>0</v>
      </c>
      <c r="AG165" s="171">
        <v>0</v>
      </c>
      <c r="AH165" s="171" t="s">
        <v>28</v>
      </c>
      <c r="AI165" s="171" t="s">
        <v>189</v>
      </c>
      <c r="AJ165" s="171">
        <v>0</v>
      </c>
      <c r="AK165" s="171">
        <v>0</v>
      </c>
      <c r="AL165" s="171" t="s">
        <v>582</v>
      </c>
      <c r="AM165" s="97">
        <f>IF(S165="SOPORTE_TELEFÓNICO",'BASE LIQUIDACION REDEBAN 2025'!$B$19,IF(S165="ENVÍO",'BASE LIQUIDACION REDEBAN 2025'!$C$2,IF(AH165="TIPO I",'BASE LIQUIDACION REDEBAN 2025'!$C$2,IF(AH165="TIPO II",'BASE LIQUIDACION REDEBAN 2025'!$C$3,IF(AH165="TIPO III",'BASE LIQUIDACION REDEBAN 2025'!$C$4,IF(AH165="TIPO IV",'BASE LIQUIDACION REDEBAN 2025'!$C$5,IF(AI165="AEREO",'BASE LIQUIDACION REDEBAN 2025'!$B$6,'BASE LIQUIDACION REDEBAN 2025'!$C$5)))))))</f>
        <v>41241.0800752</v>
      </c>
      <c r="AN165" s="97">
        <f>IF(OR(S165="SOPORTE_TELEFÓNICO",S165="ENVÍO"),0,IF(AH165="TIPO I",'BASE LIQUIDACION REDEBAN 2025'!$B$10,IF(AH165="TIPO II",'BASE LIQUIDACION REDEBAN 2025'!$B$11,IF(AH165="TIPO III",'BASE LIQUIDACION REDEBAN 2025'!$B$12,'BASE LIQUIDACION REDEBAN 2025'!$B$13))))</f>
        <v>0</v>
      </c>
      <c r="AO165" s="97">
        <f t="shared" si="2"/>
        <v>41241.0800752</v>
      </c>
    </row>
    <row r="166" spans="1:41" s="85" customFormat="1" ht="13.15">
      <c r="A166" s="171" t="s">
        <v>100</v>
      </c>
      <c r="B166" s="96" t="str">
        <f>VLOOKUP(A166,'CENTRO DE COSTOS'!A:D,4,FALSE)</f>
        <v>KEVIN ALEXIS CORZO BUSTOS</v>
      </c>
      <c r="C166" s="96" t="str">
        <f>VLOOKUP(A166,'CENTRO DE COSTOS'!A:D,2,FALSE)</f>
        <v>0004-0007</v>
      </c>
      <c r="D166" s="171">
        <v>50001</v>
      </c>
      <c r="E166" s="171">
        <v>5674159</v>
      </c>
      <c r="F166" s="93">
        <v>1895390</v>
      </c>
      <c r="G166" s="171">
        <v>15457054</v>
      </c>
      <c r="H166" s="171" t="s">
        <v>192</v>
      </c>
      <c r="I166" s="171" t="s">
        <v>100</v>
      </c>
      <c r="J166" s="171" t="s">
        <v>17316</v>
      </c>
      <c r="K166" s="10" t="s">
        <v>167</v>
      </c>
      <c r="L166" s="171">
        <v>5674159</v>
      </c>
      <c r="M166" s="171" t="s">
        <v>17317</v>
      </c>
      <c r="N166" s="172">
        <v>45821.603472222225</v>
      </c>
      <c r="O166" s="172">
        <v>45824.518055555556</v>
      </c>
      <c r="P166" s="171" t="s">
        <v>3171</v>
      </c>
      <c r="Q166" s="171" t="s">
        <v>3172</v>
      </c>
      <c r="R166" s="171" t="s">
        <v>15378</v>
      </c>
      <c r="S166" s="171" t="s">
        <v>177</v>
      </c>
      <c r="T166" s="72" t="s">
        <v>17318</v>
      </c>
      <c r="U166" s="171" t="s">
        <v>3190</v>
      </c>
      <c r="V166" s="171" t="s">
        <v>3357</v>
      </c>
      <c r="W166" s="171" t="s">
        <v>3192</v>
      </c>
      <c r="X166" s="171" t="s">
        <v>3215</v>
      </c>
      <c r="Y166" s="171" t="s">
        <v>3358</v>
      </c>
      <c r="Z166" s="171">
        <v>0</v>
      </c>
      <c r="AA166" s="171">
        <v>0</v>
      </c>
      <c r="AB166" s="171">
        <v>0</v>
      </c>
      <c r="AC166" s="171">
        <v>0</v>
      </c>
      <c r="AD166" s="171" t="s">
        <v>17319</v>
      </c>
      <c r="AE166" s="171" t="s">
        <v>17320</v>
      </c>
      <c r="AF166" s="171" t="s">
        <v>17321</v>
      </c>
      <c r="AG166" s="171">
        <v>3672</v>
      </c>
      <c r="AH166" s="171" t="s">
        <v>25</v>
      </c>
      <c r="AI166" s="171" t="s">
        <v>189</v>
      </c>
      <c r="AJ166" s="171">
        <v>1</v>
      </c>
      <c r="AK166" s="171">
        <v>0</v>
      </c>
      <c r="AL166" s="171" t="s">
        <v>196</v>
      </c>
      <c r="AM166" s="97">
        <f>IF(S166="SOPORTE_TELEFÓNICO",'BASE LIQUIDACION REDEBAN 2025'!$B$19,IF(S166="ENVÍO",'BASE LIQUIDACION REDEBAN 2025'!$C$2,IF(AH166="TIPO I",'BASE LIQUIDACION REDEBAN 2025'!$C$2,IF(AH166="TIPO II",'BASE LIQUIDACION REDEBAN 2025'!$C$3,IF(AH166="TIPO III",'BASE LIQUIDACION REDEBAN 2025'!$C$4,IF(AH166="TIPO IV",'BASE LIQUIDACION REDEBAN 2025'!$C$5,IF(AI166="AEREO",'BASE LIQUIDACION REDEBAN 2025'!$B$6,'BASE LIQUIDACION REDEBAN 2025'!$C$5)))))))</f>
        <v>65960.072302</v>
      </c>
      <c r="AN166" s="97">
        <f>IF(OR(S166="SOPORTE_TELEFÓNICO",S166="ENVÍO"),0,IF(AH166="TIPO I",'BASE LIQUIDACION REDEBAN 2025'!$B$10,IF(AH166="TIPO II",'BASE LIQUIDACION REDEBAN 2025'!$B$11,IF(AH166="TIPO III",'BASE LIQUIDACION REDEBAN 2025'!$B$12,'BASE LIQUIDACION REDEBAN 2025'!$B$13))))</f>
        <v>75096.394270399993</v>
      </c>
      <c r="AO166" s="97">
        <f t="shared" si="2"/>
        <v>65960.072302</v>
      </c>
    </row>
    <row r="167" spans="1:41" s="85" customFormat="1" ht="13.15">
      <c r="A167" s="171" t="s">
        <v>76</v>
      </c>
      <c r="B167" s="96" t="str">
        <f>VLOOKUP(A167,'CENTRO DE COSTOS'!A:D,4,FALSE)</f>
        <v>DIEGO FERNANDO HENAO CARDONA</v>
      </c>
      <c r="C167" s="96" t="str">
        <f>VLOOKUP(A167,'CENTRO DE COSTOS'!A:D,2,FALSE)</f>
        <v>0004-0003</v>
      </c>
      <c r="D167" s="171">
        <v>19698</v>
      </c>
      <c r="E167" s="171">
        <v>5675676</v>
      </c>
      <c r="F167" s="93">
        <v>1894928</v>
      </c>
      <c r="G167" s="171">
        <v>18921676</v>
      </c>
      <c r="H167" s="171" t="s">
        <v>200</v>
      </c>
      <c r="I167" s="171" t="s">
        <v>1232</v>
      </c>
      <c r="J167" s="171" t="s">
        <v>17322</v>
      </c>
      <c r="K167" s="10" t="s">
        <v>167</v>
      </c>
      <c r="L167" s="171">
        <v>5675676</v>
      </c>
      <c r="M167" s="171" t="s">
        <v>17323</v>
      </c>
      <c r="N167" s="172">
        <v>45822.691666666666</v>
      </c>
      <c r="O167" s="172">
        <v>45824.520833333336</v>
      </c>
      <c r="P167" s="171" t="s">
        <v>3171</v>
      </c>
      <c r="Q167" s="171" t="s">
        <v>3172</v>
      </c>
      <c r="R167" s="171" t="s">
        <v>15378</v>
      </c>
      <c r="S167" s="171" t="s">
        <v>177</v>
      </c>
      <c r="T167" s="72" t="s">
        <v>17324</v>
      </c>
      <c r="U167" s="171" t="s">
        <v>3190</v>
      </c>
      <c r="V167" s="171" t="s">
        <v>3191</v>
      </c>
      <c r="W167" s="171" t="s">
        <v>3235</v>
      </c>
      <c r="X167" s="171" t="s">
        <v>3215</v>
      </c>
      <c r="Y167" s="171" t="s">
        <v>3245</v>
      </c>
      <c r="Z167" s="171">
        <v>0</v>
      </c>
      <c r="AA167" s="171" t="s">
        <v>3482</v>
      </c>
      <c r="AB167" s="171">
        <v>0</v>
      </c>
      <c r="AC167" s="171">
        <v>0</v>
      </c>
      <c r="AD167" s="171" t="s">
        <v>17325</v>
      </c>
      <c r="AE167" s="171" t="s">
        <v>17326</v>
      </c>
      <c r="AF167" s="171" t="s">
        <v>17327</v>
      </c>
      <c r="AG167" s="171">
        <v>0</v>
      </c>
      <c r="AH167" s="171" t="s">
        <v>28</v>
      </c>
      <c r="AI167" s="171" t="s">
        <v>189</v>
      </c>
      <c r="AJ167" s="171">
        <v>1</v>
      </c>
      <c r="AK167" s="171">
        <v>0</v>
      </c>
      <c r="AL167" s="171" t="s">
        <v>1025</v>
      </c>
      <c r="AM167" s="97">
        <f>IF(S167="SOPORTE_TELEFÓNICO",'BASE LIQUIDACION REDEBAN 2025'!$B$19,IF(S167="ENVÍO",'BASE LIQUIDACION REDEBAN 2025'!$C$2,IF(AH167="TIPO I",'BASE LIQUIDACION REDEBAN 2025'!$C$2,IF(AH167="TIPO II",'BASE LIQUIDACION REDEBAN 2025'!$C$3,IF(AH167="TIPO III",'BASE LIQUIDACION REDEBAN 2025'!$C$4,IF(AH167="TIPO IV",'BASE LIQUIDACION REDEBAN 2025'!$C$5,IF(AI167="AEREO",'BASE LIQUIDACION REDEBAN 2025'!$B$6,'BASE LIQUIDACION REDEBAN 2025'!$C$5)))))))</f>
        <v>144967.87232000002</v>
      </c>
      <c r="AN167" s="97">
        <f>IF(OR(S167="SOPORTE_TELEFÓNICO",S167="ENVÍO"),0,IF(AH167="TIPO I",'BASE LIQUIDACION REDEBAN 2025'!$B$10,IF(AH167="TIPO II",'BASE LIQUIDACION REDEBAN 2025'!$B$11,IF(AH167="TIPO III",'BASE LIQUIDACION REDEBAN 2025'!$B$12,'BASE LIQUIDACION REDEBAN 2025'!$B$13))))</f>
        <v>140395.6348884</v>
      </c>
      <c r="AO167" s="97">
        <f t="shared" si="2"/>
        <v>144967.87232000002</v>
      </c>
    </row>
    <row r="168" spans="1:41" s="85" customFormat="1" ht="13.15">
      <c r="A168" s="171" t="s">
        <v>68</v>
      </c>
      <c r="B168" s="96" t="str">
        <f>VLOOKUP(A168,'CENTRO DE COSTOS'!A:D,4,FALSE)</f>
        <v>WILLIAM ASDRUBAL ROZO ROZO</v>
      </c>
      <c r="C168" s="96" t="str">
        <f>VLOOKUP(A168,'CENTRO DE COSTOS'!A:D,2,FALSE)</f>
        <v>0004-0004</v>
      </c>
      <c r="D168" s="171">
        <v>11001</v>
      </c>
      <c r="E168" s="171">
        <v>5676654</v>
      </c>
      <c r="F168" s="93">
        <v>1894946</v>
      </c>
      <c r="G168" s="171">
        <v>89130052</v>
      </c>
      <c r="H168" s="171" t="s">
        <v>298</v>
      </c>
      <c r="I168" s="171" t="s">
        <v>68</v>
      </c>
      <c r="J168" s="171" t="s">
        <v>17328</v>
      </c>
      <c r="K168" s="10" t="s">
        <v>167</v>
      </c>
      <c r="L168" s="171">
        <v>5676654</v>
      </c>
      <c r="M168" s="171" t="s">
        <v>17329</v>
      </c>
      <c r="N168" s="172">
        <v>45824.421527777777</v>
      </c>
      <c r="O168" s="172">
        <v>45824.533333333333</v>
      </c>
      <c r="P168" s="171" t="s">
        <v>3171</v>
      </c>
      <c r="Q168" s="171" t="s">
        <v>3172</v>
      </c>
      <c r="R168" s="171" t="s">
        <v>15378</v>
      </c>
      <c r="S168" s="171" t="s">
        <v>177</v>
      </c>
      <c r="T168" s="72" t="s">
        <v>17330</v>
      </c>
      <c r="U168" s="171" t="s">
        <v>16585</v>
      </c>
      <c r="V168" s="171" t="s">
        <v>7267</v>
      </c>
      <c r="W168" s="171" t="s">
        <v>7268</v>
      </c>
      <c r="X168" s="171" t="s">
        <v>3185</v>
      </c>
      <c r="Y168" s="171">
        <v>0</v>
      </c>
      <c r="Z168" s="171">
        <v>0</v>
      </c>
      <c r="AA168" s="171">
        <v>0</v>
      </c>
      <c r="AB168" s="171">
        <v>0</v>
      </c>
      <c r="AC168" s="171">
        <v>0</v>
      </c>
      <c r="AD168" s="171">
        <v>0</v>
      </c>
      <c r="AE168" s="171">
        <v>0</v>
      </c>
      <c r="AF168" s="171">
        <v>0</v>
      </c>
      <c r="AG168" s="171">
        <v>0</v>
      </c>
      <c r="AH168" s="171" t="s">
        <v>25</v>
      </c>
      <c r="AI168" s="171" t="s">
        <v>189</v>
      </c>
      <c r="AJ168" s="171">
        <v>1</v>
      </c>
      <c r="AK168" s="171">
        <v>0</v>
      </c>
      <c r="AL168" s="171" t="s">
        <v>301</v>
      </c>
      <c r="AM168" s="97">
        <f>IF(S168="SOPORTE_TELEFÓNICO",'BASE LIQUIDACION REDEBAN 2025'!$B$19,IF(S168="ENVÍO",'BASE LIQUIDACION REDEBAN 2025'!$C$2,IF(AH168="TIPO I",'BASE LIQUIDACION REDEBAN 2025'!$C$2,IF(AH168="TIPO II",'BASE LIQUIDACION REDEBAN 2025'!$C$3,IF(AH168="TIPO III",'BASE LIQUIDACION REDEBAN 2025'!$C$4,IF(AH168="TIPO IV",'BASE LIQUIDACION REDEBAN 2025'!$C$5,IF(AI168="AEREO",'BASE LIQUIDACION REDEBAN 2025'!$B$6,'BASE LIQUIDACION REDEBAN 2025'!$C$5)))))))</f>
        <v>65960.072302</v>
      </c>
      <c r="AN168" s="97">
        <f>IF(OR(S168="SOPORTE_TELEFÓNICO",S168="ENVÍO"),0,IF(AH168="TIPO I",'BASE LIQUIDACION REDEBAN 2025'!$B$10,IF(AH168="TIPO II",'BASE LIQUIDACION REDEBAN 2025'!$B$11,IF(AH168="TIPO III",'BASE LIQUIDACION REDEBAN 2025'!$B$12,'BASE LIQUIDACION REDEBAN 2025'!$B$13))))</f>
        <v>75096.394270399993</v>
      </c>
      <c r="AO168" s="97">
        <f t="shared" si="2"/>
        <v>65960.072302</v>
      </c>
    </row>
    <row r="169" spans="1:41" s="85" customFormat="1" ht="13.15">
      <c r="A169" s="171" t="s">
        <v>68</v>
      </c>
      <c r="B169" s="96" t="str">
        <f>VLOOKUP(A169,'CENTRO DE COSTOS'!A:D,4,FALSE)</f>
        <v>WILLIAM ASDRUBAL ROZO ROZO</v>
      </c>
      <c r="C169" s="96" t="str">
        <f>VLOOKUP(A169,'CENTRO DE COSTOS'!A:D,2,FALSE)</f>
        <v>0004-0004</v>
      </c>
      <c r="D169" s="171">
        <v>25754</v>
      </c>
      <c r="E169" s="171">
        <v>5674712</v>
      </c>
      <c r="F169" s="93">
        <v>1894660</v>
      </c>
      <c r="G169" s="171">
        <v>87331510</v>
      </c>
      <c r="H169" s="171" t="s">
        <v>298</v>
      </c>
      <c r="I169" s="171" t="s">
        <v>457</v>
      </c>
      <c r="J169" s="171" t="s">
        <v>16888</v>
      </c>
      <c r="K169" s="10" t="s">
        <v>167</v>
      </c>
      <c r="L169" s="171">
        <v>5674712</v>
      </c>
      <c r="M169" s="171" t="s">
        <v>17331</v>
      </c>
      <c r="N169" s="172">
        <v>45822.333333333336</v>
      </c>
      <c r="O169" s="172">
        <v>45824.688194444447</v>
      </c>
      <c r="P169" s="171" t="s">
        <v>3171</v>
      </c>
      <c r="Q169" s="171" t="s">
        <v>3172</v>
      </c>
      <c r="R169" s="171" t="s">
        <v>15378</v>
      </c>
      <c r="S169" s="171" t="s">
        <v>177</v>
      </c>
      <c r="T169" s="72" t="s">
        <v>17332</v>
      </c>
      <c r="U169" s="171" t="s">
        <v>16614</v>
      </c>
      <c r="V169" s="171" t="s">
        <v>16632</v>
      </c>
      <c r="W169" s="171" t="s">
        <v>16633</v>
      </c>
      <c r="X169" s="171" t="s">
        <v>3185</v>
      </c>
      <c r="Y169" s="171">
        <v>0</v>
      </c>
      <c r="Z169" s="171">
        <v>0</v>
      </c>
      <c r="AA169" s="171">
        <v>0</v>
      </c>
      <c r="AB169" s="171">
        <v>0</v>
      </c>
      <c r="AC169" s="171">
        <v>0</v>
      </c>
      <c r="AD169" s="171" t="s">
        <v>16891</v>
      </c>
      <c r="AE169" s="171">
        <v>0</v>
      </c>
      <c r="AF169" s="171">
        <v>0</v>
      </c>
      <c r="AG169" s="171">
        <v>7819</v>
      </c>
      <c r="AH169" s="171" t="s">
        <v>25</v>
      </c>
      <c r="AI169" s="171" t="s">
        <v>189</v>
      </c>
      <c r="AJ169" s="171">
        <v>1</v>
      </c>
      <c r="AK169" s="171">
        <v>0</v>
      </c>
      <c r="AL169" s="171" t="s">
        <v>1288</v>
      </c>
      <c r="AM169" s="97">
        <f>IF(S169="SOPORTE_TELEFÓNICO",'BASE LIQUIDACION REDEBAN 2025'!$B$19,IF(S169="ENVÍO",'BASE LIQUIDACION REDEBAN 2025'!$C$2,IF(AH169="TIPO I",'BASE LIQUIDACION REDEBAN 2025'!$C$2,IF(AH169="TIPO II",'BASE LIQUIDACION REDEBAN 2025'!$C$3,IF(AH169="TIPO III",'BASE LIQUIDACION REDEBAN 2025'!$C$4,IF(AH169="TIPO IV",'BASE LIQUIDACION REDEBAN 2025'!$C$5,IF(AI169="AEREO",'BASE LIQUIDACION REDEBAN 2025'!$B$6,'BASE LIQUIDACION REDEBAN 2025'!$C$5)))))))</f>
        <v>65960.072302</v>
      </c>
      <c r="AN169" s="97">
        <f>IF(OR(S169="SOPORTE_TELEFÓNICO",S169="ENVÍO"),0,IF(AH169="TIPO I",'BASE LIQUIDACION REDEBAN 2025'!$B$10,IF(AH169="TIPO II",'BASE LIQUIDACION REDEBAN 2025'!$B$11,IF(AH169="TIPO III",'BASE LIQUIDACION REDEBAN 2025'!$B$12,'BASE LIQUIDACION REDEBAN 2025'!$B$13))))</f>
        <v>75096.394270399993</v>
      </c>
      <c r="AO169" s="97">
        <f t="shared" si="2"/>
        <v>65960.072302</v>
      </c>
    </row>
    <row r="170" spans="1:41" s="85" customFormat="1" ht="13.15">
      <c r="A170" s="171" t="s">
        <v>76</v>
      </c>
      <c r="B170" s="96" t="str">
        <f>VLOOKUP(A170,'CENTRO DE COSTOS'!A:D,4,FALSE)</f>
        <v>DIEGO FERNANDO HENAO CARDONA</v>
      </c>
      <c r="C170" s="96" t="str">
        <f>VLOOKUP(A170,'CENTRO DE COSTOS'!A:D,2,FALSE)</f>
        <v>0004-0003</v>
      </c>
      <c r="D170" s="171">
        <v>76001</v>
      </c>
      <c r="E170" s="171">
        <v>5676523</v>
      </c>
      <c r="F170" s="93">
        <v>1895071</v>
      </c>
      <c r="G170" s="171">
        <v>21134093</v>
      </c>
      <c r="H170" s="171" t="s">
        <v>230</v>
      </c>
      <c r="I170" s="171" t="s">
        <v>76</v>
      </c>
      <c r="J170" s="171" t="s">
        <v>17333</v>
      </c>
      <c r="K170" s="10" t="s">
        <v>167</v>
      </c>
      <c r="L170" s="171">
        <v>5676523</v>
      </c>
      <c r="M170" s="171" t="s">
        <v>17334</v>
      </c>
      <c r="N170" s="172">
        <v>45824.382638888892</v>
      </c>
      <c r="O170" s="172">
        <v>45824.691666666666</v>
      </c>
      <c r="P170" s="171" t="s">
        <v>3171</v>
      </c>
      <c r="Q170" s="171" t="s">
        <v>3172</v>
      </c>
      <c r="R170" s="171" t="s">
        <v>15378</v>
      </c>
      <c r="S170" s="171" t="s">
        <v>177</v>
      </c>
      <c r="T170" s="72" t="s">
        <v>17335</v>
      </c>
      <c r="U170" s="171" t="s">
        <v>16614</v>
      </c>
      <c r="V170" s="171" t="s">
        <v>3260</v>
      </c>
      <c r="W170" s="171" t="s">
        <v>16620</v>
      </c>
      <c r="X170" s="171" t="s">
        <v>3185</v>
      </c>
      <c r="Y170" s="171">
        <v>0</v>
      </c>
      <c r="Z170" s="171">
        <v>0</v>
      </c>
      <c r="AA170" s="171">
        <v>0</v>
      </c>
      <c r="AB170" s="171">
        <v>0</v>
      </c>
      <c r="AC170" s="171">
        <v>0</v>
      </c>
      <c r="AD170" s="171" t="s">
        <v>17336</v>
      </c>
      <c r="AE170" s="171">
        <v>0</v>
      </c>
      <c r="AF170" s="171">
        <v>0</v>
      </c>
      <c r="AG170" s="171">
        <v>0</v>
      </c>
      <c r="AH170" s="171" t="s">
        <v>25</v>
      </c>
      <c r="AI170" s="171" t="s">
        <v>189</v>
      </c>
      <c r="AJ170" s="171">
        <v>1</v>
      </c>
      <c r="AK170" s="171">
        <v>0</v>
      </c>
      <c r="AL170" s="171" t="s">
        <v>219</v>
      </c>
      <c r="AM170" s="97">
        <f>IF(S170="SOPORTE_TELEFÓNICO",'BASE LIQUIDACION REDEBAN 2025'!$B$19,IF(S170="ENVÍO",'BASE LIQUIDACION REDEBAN 2025'!$C$2,IF(AH170="TIPO I",'BASE LIQUIDACION REDEBAN 2025'!$C$2,IF(AH170="TIPO II",'BASE LIQUIDACION REDEBAN 2025'!$C$3,IF(AH170="TIPO III",'BASE LIQUIDACION REDEBAN 2025'!$C$4,IF(AH170="TIPO IV",'BASE LIQUIDACION REDEBAN 2025'!$C$5,IF(AI170="AEREO",'BASE LIQUIDACION REDEBAN 2025'!$B$6,'BASE LIQUIDACION REDEBAN 2025'!$C$5)))))))</f>
        <v>65960.072302</v>
      </c>
      <c r="AN170" s="97">
        <f>IF(OR(S170="SOPORTE_TELEFÓNICO",S170="ENVÍO"),0,IF(AH170="TIPO I",'BASE LIQUIDACION REDEBAN 2025'!$B$10,IF(AH170="TIPO II",'BASE LIQUIDACION REDEBAN 2025'!$B$11,IF(AH170="TIPO III",'BASE LIQUIDACION REDEBAN 2025'!$B$12,'BASE LIQUIDACION REDEBAN 2025'!$B$13))))</f>
        <v>75096.394270399993</v>
      </c>
      <c r="AO170" s="97">
        <f t="shared" si="2"/>
        <v>65960.072302</v>
      </c>
    </row>
    <row r="171" spans="1:41" s="85" customFormat="1" ht="13.15">
      <c r="A171" s="171" t="s">
        <v>93</v>
      </c>
      <c r="B171" s="96" t="str">
        <f>VLOOKUP(A171,'CENTRO DE COSTOS'!A:D,4,FALSE)</f>
        <v>DIEGO FERNANDO HENAO CARDONA</v>
      </c>
      <c r="C171" s="96" t="str">
        <f>VLOOKUP(A171,'CENTRO DE COSTOS'!A:D,2,FALSE)</f>
        <v>0004-0003</v>
      </c>
      <c r="D171" s="171">
        <v>52001</v>
      </c>
      <c r="E171" s="171">
        <v>5676806</v>
      </c>
      <c r="F171" s="93">
        <v>1895195</v>
      </c>
      <c r="G171" s="171">
        <v>13913611</v>
      </c>
      <c r="H171" s="171" t="s">
        <v>162</v>
      </c>
      <c r="I171" s="171" t="s">
        <v>93</v>
      </c>
      <c r="J171" s="171" t="s">
        <v>17337</v>
      </c>
      <c r="K171" s="10" t="s">
        <v>167</v>
      </c>
      <c r="L171" s="171">
        <v>5676806</v>
      </c>
      <c r="M171" s="171" t="s">
        <v>17338</v>
      </c>
      <c r="N171" s="172">
        <v>45824.45416666667</v>
      </c>
      <c r="O171" s="172">
        <v>45824.694444444445</v>
      </c>
      <c r="P171" s="171" t="s">
        <v>3171</v>
      </c>
      <c r="Q171" s="171" t="s">
        <v>3172</v>
      </c>
      <c r="R171" s="171" t="s">
        <v>15378</v>
      </c>
      <c r="S171" s="171" t="s">
        <v>177</v>
      </c>
      <c r="T171" s="72" t="s">
        <v>17339</v>
      </c>
      <c r="U171" s="171" t="s">
        <v>3190</v>
      </c>
      <c r="V171" s="171" t="s">
        <v>3197</v>
      </c>
      <c r="W171" s="171" t="s">
        <v>3424</v>
      </c>
      <c r="X171" s="171" t="s">
        <v>3215</v>
      </c>
      <c r="Y171" s="171">
        <v>0</v>
      </c>
      <c r="Z171" s="171" t="s">
        <v>3425</v>
      </c>
      <c r="AA171" s="171">
        <v>0</v>
      </c>
      <c r="AB171" s="171">
        <v>0</v>
      </c>
      <c r="AC171" s="171">
        <v>0</v>
      </c>
      <c r="AD171" s="171" t="s">
        <v>17340</v>
      </c>
      <c r="AE171" s="171" t="s">
        <v>17341</v>
      </c>
      <c r="AF171" s="171" t="s">
        <v>17342</v>
      </c>
      <c r="AG171" s="171">
        <v>0</v>
      </c>
      <c r="AH171" s="171" t="s">
        <v>25</v>
      </c>
      <c r="AI171" s="171" t="s">
        <v>189</v>
      </c>
      <c r="AJ171" s="171">
        <v>1</v>
      </c>
      <c r="AK171" s="171">
        <v>0</v>
      </c>
      <c r="AL171" s="171" t="s">
        <v>639</v>
      </c>
      <c r="AM171" s="97">
        <f>IF(S171="SOPORTE_TELEFÓNICO",'BASE LIQUIDACION REDEBAN 2025'!$B$19,IF(S171="ENVÍO",'BASE LIQUIDACION REDEBAN 2025'!$C$2,IF(AH171="TIPO I",'BASE LIQUIDACION REDEBAN 2025'!$C$2,IF(AH171="TIPO II",'BASE LIQUIDACION REDEBAN 2025'!$C$3,IF(AH171="TIPO III",'BASE LIQUIDACION REDEBAN 2025'!$C$4,IF(AH171="TIPO IV",'BASE LIQUIDACION REDEBAN 2025'!$C$5,IF(AI171="AEREO",'BASE LIQUIDACION REDEBAN 2025'!$B$6,'BASE LIQUIDACION REDEBAN 2025'!$C$5)))))))</f>
        <v>65960.072302</v>
      </c>
      <c r="AN171" s="97">
        <f>IF(OR(S171="SOPORTE_TELEFÓNICO",S171="ENVÍO"),0,IF(AH171="TIPO I",'BASE LIQUIDACION REDEBAN 2025'!$B$10,IF(AH171="TIPO II",'BASE LIQUIDACION REDEBAN 2025'!$B$11,IF(AH171="TIPO III",'BASE LIQUIDACION REDEBAN 2025'!$B$12,'BASE LIQUIDACION REDEBAN 2025'!$B$13))))</f>
        <v>75096.394270399993</v>
      </c>
      <c r="AO171" s="97">
        <f t="shared" si="2"/>
        <v>65960.072302</v>
      </c>
    </row>
    <row r="172" spans="1:41" s="85" customFormat="1" ht="13.15">
      <c r="A172" s="171" t="s">
        <v>80</v>
      </c>
      <c r="B172" s="96" t="str">
        <f>VLOOKUP(A172,'CENTRO DE COSTOS'!A:D,4,FALSE)</f>
        <v>JOSE MAURICIO HERNANDEZ ROJAS</v>
      </c>
      <c r="C172" s="96" t="str">
        <f>VLOOKUP(A172,'CENTRO DE COSTOS'!A:D,2,FALSE)</f>
        <v>0004-0001</v>
      </c>
      <c r="D172" s="171">
        <v>13001</v>
      </c>
      <c r="E172" s="171">
        <v>5677251</v>
      </c>
      <c r="F172" s="93">
        <v>1895558</v>
      </c>
      <c r="G172" s="171">
        <v>15643463</v>
      </c>
      <c r="H172" s="171" t="s">
        <v>364</v>
      </c>
      <c r="I172" s="171" t="s">
        <v>80</v>
      </c>
      <c r="J172" s="171" t="s">
        <v>17343</v>
      </c>
      <c r="K172" s="10" t="s">
        <v>167</v>
      </c>
      <c r="L172" s="171">
        <v>5677251</v>
      </c>
      <c r="M172" s="171" t="s">
        <v>17344</v>
      </c>
      <c r="N172" s="172">
        <v>45824.572916666664</v>
      </c>
      <c r="O172" s="172">
        <v>45824.723611111112</v>
      </c>
      <c r="P172" s="171" t="s">
        <v>3171</v>
      </c>
      <c r="Q172" s="171" t="s">
        <v>3172</v>
      </c>
      <c r="R172" s="171" t="s">
        <v>15378</v>
      </c>
      <c r="S172" s="171" t="s">
        <v>177</v>
      </c>
      <c r="T172" s="72" t="s">
        <v>17345</v>
      </c>
      <c r="U172" s="171" t="s">
        <v>16585</v>
      </c>
      <c r="V172" s="171" t="s">
        <v>3176</v>
      </c>
      <c r="W172" s="171" t="s">
        <v>16586</v>
      </c>
      <c r="X172" s="171" t="s">
        <v>3185</v>
      </c>
      <c r="Y172" s="171">
        <v>0</v>
      </c>
      <c r="Z172" s="171">
        <v>0</v>
      </c>
      <c r="AA172" s="171">
        <v>0</v>
      </c>
      <c r="AB172" s="171">
        <v>0</v>
      </c>
      <c r="AC172" s="171">
        <v>0</v>
      </c>
      <c r="AD172" s="171" t="s">
        <v>17346</v>
      </c>
      <c r="AE172" s="171">
        <v>0</v>
      </c>
      <c r="AF172" s="171">
        <v>0</v>
      </c>
      <c r="AG172" s="171">
        <v>0</v>
      </c>
      <c r="AH172" s="171" t="s">
        <v>25</v>
      </c>
      <c r="AI172" s="171" t="s">
        <v>189</v>
      </c>
      <c r="AJ172" s="171">
        <v>1</v>
      </c>
      <c r="AK172" s="171">
        <v>0</v>
      </c>
      <c r="AL172" s="171" t="s">
        <v>367</v>
      </c>
      <c r="AM172" s="97">
        <f>IF(S172="SOPORTE_TELEFÓNICO",'BASE LIQUIDACION REDEBAN 2025'!$B$19,IF(S172="ENVÍO",'BASE LIQUIDACION REDEBAN 2025'!$C$2,IF(AH172="TIPO I",'BASE LIQUIDACION REDEBAN 2025'!$C$2,IF(AH172="TIPO II",'BASE LIQUIDACION REDEBAN 2025'!$C$3,IF(AH172="TIPO III",'BASE LIQUIDACION REDEBAN 2025'!$C$4,IF(AH172="TIPO IV",'BASE LIQUIDACION REDEBAN 2025'!$C$5,IF(AI172="AEREO",'BASE LIQUIDACION REDEBAN 2025'!$B$6,'BASE LIQUIDACION REDEBAN 2025'!$C$5)))))))</f>
        <v>65960.072302</v>
      </c>
      <c r="AN172" s="97">
        <f>IF(OR(S172="SOPORTE_TELEFÓNICO",S172="ENVÍO"),0,IF(AH172="TIPO I",'BASE LIQUIDACION REDEBAN 2025'!$B$10,IF(AH172="TIPO II",'BASE LIQUIDACION REDEBAN 2025'!$B$11,IF(AH172="TIPO III",'BASE LIQUIDACION REDEBAN 2025'!$B$12,'BASE LIQUIDACION REDEBAN 2025'!$B$13))))</f>
        <v>75096.394270399993</v>
      </c>
      <c r="AO172" s="97">
        <f t="shared" si="2"/>
        <v>65960.072302</v>
      </c>
    </row>
    <row r="173" spans="1:41" s="85" customFormat="1" ht="13.15">
      <c r="A173" s="171" t="s">
        <v>68</v>
      </c>
      <c r="B173" s="96" t="str">
        <f>VLOOKUP(A173,'CENTRO DE COSTOS'!A:D,4,FALSE)</f>
        <v>WILLIAM ASDRUBAL ROZO ROZO</v>
      </c>
      <c r="C173" s="96" t="str">
        <f>VLOOKUP(A173,'CENTRO DE COSTOS'!A:D,2,FALSE)</f>
        <v>0004-0004</v>
      </c>
      <c r="D173" s="171">
        <v>11001</v>
      </c>
      <c r="E173" s="171">
        <v>5676536</v>
      </c>
      <c r="F173" s="93">
        <v>1894677</v>
      </c>
      <c r="G173" s="171">
        <v>89184473</v>
      </c>
      <c r="H173" s="171" t="s">
        <v>298</v>
      </c>
      <c r="I173" s="171" t="s">
        <v>68</v>
      </c>
      <c r="J173" s="171" t="s">
        <v>17347</v>
      </c>
      <c r="K173" s="10" t="s">
        <v>167</v>
      </c>
      <c r="L173" s="171">
        <v>5676536</v>
      </c>
      <c r="M173" s="171" t="s">
        <v>17348</v>
      </c>
      <c r="N173" s="172">
        <v>45824.386805555558</v>
      </c>
      <c r="O173" s="172">
        <v>45824.738194444442</v>
      </c>
      <c r="P173" s="171" t="s">
        <v>3171</v>
      </c>
      <c r="Q173" s="171" t="s">
        <v>3172</v>
      </c>
      <c r="R173" s="171" t="s">
        <v>15378</v>
      </c>
      <c r="S173" s="171" t="s">
        <v>3188</v>
      </c>
      <c r="T173" s="72" t="s">
        <v>17349</v>
      </c>
      <c r="U173" s="171" t="s">
        <v>16585</v>
      </c>
      <c r="V173" s="171" t="s">
        <v>7267</v>
      </c>
      <c r="W173" s="171" t="s">
        <v>7268</v>
      </c>
      <c r="X173" s="171" t="s">
        <v>3185</v>
      </c>
      <c r="Y173" s="171">
        <v>0</v>
      </c>
      <c r="Z173" s="171">
        <v>0</v>
      </c>
      <c r="AA173" s="171">
        <v>0</v>
      </c>
      <c r="AB173" s="171">
        <v>0</v>
      </c>
      <c r="AC173" s="171">
        <v>0</v>
      </c>
      <c r="AD173" s="171">
        <v>0</v>
      </c>
      <c r="AE173" s="171">
        <v>0</v>
      </c>
      <c r="AF173" s="171">
        <v>0</v>
      </c>
      <c r="AG173" s="171">
        <v>0</v>
      </c>
      <c r="AH173" s="171" t="s">
        <v>25</v>
      </c>
      <c r="AI173" s="171" t="s">
        <v>189</v>
      </c>
      <c r="AJ173" s="171">
        <v>0</v>
      </c>
      <c r="AK173" s="171">
        <v>0</v>
      </c>
      <c r="AL173" s="171" t="s">
        <v>1247</v>
      </c>
      <c r="AM173" s="97">
        <f>IF(S173="SOPORTE_TELEFÓNICO",'BASE LIQUIDACION REDEBAN 2025'!$B$19,IF(S173="ENVÍO",'BASE LIQUIDACION REDEBAN 2025'!$C$2,IF(AH173="TIPO I",'BASE LIQUIDACION REDEBAN 2025'!$C$2,IF(AH173="TIPO II",'BASE LIQUIDACION REDEBAN 2025'!$C$3,IF(AH173="TIPO III",'BASE LIQUIDACION REDEBAN 2025'!$C$4,IF(AH173="TIPO IV",'BASE LIQUIDACION REDEBAN 2025'!$C$5,IF(AI173="AEREO",'BASE LIQUIDACION REDEBAN 2025'!$B$6,'BASE LIQUIDACION REDEBAN 2025'!$C$5)))))))</f>
        <v>41241.0800752</v>
      </c>
      <c r="AN173" s="97">
        <f>IF(OR(S173="SOPORTE_TELEFÓNICO",S173="ENVÍO"),0,IF(AH173="TIPO I",'BASE LIQUIDACION REDEBAN 2025'!$B$10,IF(AH173="TIPO II",'BASE LIQUIDACION REDEBAN 2025'!$B$11,IF(AH173="TIPO III",'BASE LIQUIDACION REDEBAN 2025'!$B$12,'BASE LIQUIDACION REDEBAN 2025'!$B$13))))</f>
        <v>0</v>
      </c>
      <c r="AO173" s="97">
        <f t="shared" si="2"/>
        <v>41241.0800752</v>
      </c>
    </row>
    <row r="174" spans="1:41" s="85" customFormat="1" ht="13.15">
      <c r="A174" s="171" t="s">
        <v>68</v>
      </c>
      <c r="B174" s="96" t="str">
        <f>VLOOKUP(A174,'CENTRO DE COSTOS'!A:D,4,FALSE)</f>
        <v>WILLIAM ASDRUBAL ROZO ROZO</v>
      </c>
      <c r="C174" s="96" t="str">
        <f>VLOOKUP(A174,'CENTRO DE COSTOS'!A:D,2,FALSE)</f>
        <v>0004-0004</v>
      </c>
      <c r="D174" s="171">
        <v>11001</v>
      </c>
      <c r="E174" s="171">
        <v>5676563</v>
      </c>
      <c r="F174" s="93">
        <v>1895780</v>
      </c>
      <c r="G174" s="171">
        <v>89141598</v>
      </c>
      <c r="H174" s="171" t="s">
        <v>298</v>
      </c>
      <c r="I174" s="171" t="s">
        <v>68</v>
      </c>
      <c r="J174" s="171" t="s">
        <v>17350</v>
      </c>
      <c r="K174" s="10" t="s">
        <v>167</v>
      </c>
      <c r="L174" s="171">
        <v>5676563</v>
      </c>
      <c r="M174" s="171" t="s">
        <v>17351</v>
      </c>
      <c r="N174" s="172">
        <v>45824.396527777775</v>
      </c>
      <c r="O174" s="172">
        <v>45824.739583333336</v>
      </c>
      <c r="P174" s="171" t="s">
        <v>3171</v>
      </c>
      <c r="Q174" s="171" t="s">
        <v>3172</v>
      </c>
      <c r="R174" s="171" t="s">
        <v>15378</v>
      </c>
      <c r="S174" s="171" t="s">
        <v>3188</v>
      </c>
      <c r="T174" s="72" t="s">
        <v>17352</v>
      </c>
      <c r="U174" s="171" t="s">
        <v>16585</v>
      </c>
      <c r="V174" s="171" t="s">
        <v>7267</v>
      </c>
      <c r="W174" s="171" t="s">
        <v>7268</v>
      </c>
      <c r="X174" s="171" t="s">
        <v>3185</v>
      </c>
      <c r="Y174" s="171">
        <v>0</v>
      </c>
      <c r="Z174" s="171">
        <v>0</v>
      </c>
      <c r="AA174" s="171">
        <v>0</v>
      </c>
      <c r="AB174" s="171">
        <v>0</v>
      </c>
      <c r="AC174" s="171">
        <v>0</v>
      </c>
      <c r="AD174" s="171">
        <v>0</v>
      </c>
      <c r="AE174" s="171">
        <v>0</v>
      </c>
      <c r="AF174" s="171">
        <v>0</v>
      </c>
      <c r="AG174" s="171">
        <v>0</v>
      </c>
      <c r="AH174" s="171" t="s">
        <v>25</v>
      </c>
      <c r="AI174" s="171" t="s">
        <v>189</v>
      </c>
      <c r="AJ174" s="171">
        <v>0</v>
      </c>
      <c r="AK174" s="171">
        <v>0</v>
      </c>
      <c r="AL174" s="171" t="s">
        <v>1247</v>
      </c>
      <c r="AM174" s="97">
        <f>IF(S174="SOPORTE_TELEFÓNICO",'BASE LIQUIDACION REDEBAN 2025'!$B$19,IF(S174="ENVÍO",'BASE LIQUIDACION REDEBAN 2025'!$C$2,IF(AH174="TIPO I",'BASE LIQUIDACION REDEBAN 2025'!$C$2,IF(AH174="TIPO II",'BASE LIQUIDACION REDEBAN 2025'!$C$3,IF(AH174="TIPO III",'BASE LIQUIDACION REDEBAN 2025'!$C$4,IF(AH174="TIPO IV",'BASE LIQUIDACION REDEBAN 2025'!$C$5,IF(AI174="AEREO",'BASE LIQUIDACION REDEBAN 2025'!$B$6,'BASE LIQUIDACION REDEBAN 2025'!$C$5)))))))</f>
        <v>41241.0800752</v>
      </c>
      <c r="AN174" s="97">
        <f>IF(OR(S174="SOPORTE_TELEFÓNICO",S174="ENVÍO"),0,IF(AH174="TIPO I",'BASE LIQUIDACION REDEBAN 2025'!$B$10,IF(AH174="TIPO II",'BASE LIQUIDACION REDEBAN 2025'!$B$11,IF(AH174="TIPO III",'BASE LIQUIDACION REDEBAN 2025'!$B$12,'BASE LIQUIDACION REDEBAN 2025'!$B$13))))</f>
        <v>0</v>
      </c>
      <c r="AO174" s="97">
        <f t="shared" si="2"/>
        <v>41241.0800752</v>
      </c>
    </row>
    <row r="175" spans="1:41" s="85" customFormat="1" ht="13.15">
      <c r="A175" s="171" t="s">
        <v>81</v>
      </c>
      <c r="B175" s="96" t="str">
        <f>VLOOKUP(A175,'CENTRO DE COSTOS'!A:D,4,FALSE)</f>
        <v>MIGUEL JULIÁN HERNÁNDEZ GUARÍN</v>
      </c>
      <c r="C175" s="96" t="str">
        <f>VLOOKUP(A175,'CENTRO DE COSTOS'!A:D,2,FALSE)</f>
        <v>0004-0008</v>
      </c>
      <c r="D175" s="171">
        <v>54001</v>
      </c>
      <c r="E175" s="171">
        <v>5676725</v>
      </c>
      <c r="F175" s="93">
        <v>1895823</v>
      </c>
      <c r="G175" s="171">
        <v>24779373</v>
      </c>
      <c r="H175" s="171" t="s">
        <v>408</v>
      </c>
      <c r="I175" s="171" t="s">
        <v>81</v>
      </c>
      <c r="J175" s="171" t="s">
        <v>17353</v>
      </c>
      <c r="K175" s="10" t="s">
        <v>167</v>
      </c>
      <c r="L175" s="171">
        <v>5676725</v>
      </c>
      <c r="M175" s="171" t="s">
        <v>17354</v>
      </c>
      <c r="N175" s="172">
        <v>45824.43472222222</v>
      </c>
      <c r="O175" s="172">
        <v>45825.324305555558</v>
      </c>
      <c r="P175" s="171" t="s">
        <v>3171</v>
      </c>
      <c r="Q175" s="171" t="s">
        <v>3172</v>
      </c>
      <c r="R175" s="171" t="s">
        <v>15378</v>
      </c>
      <c r="S175" s="171" t="s">
        <v>177</v>
      </c>
      <c r="T175" s="72" t="s">
        <v>17355</v>
      </c>
      <c r="U175" s="171" t="s">
        <v>3190</v>
      </c>
      <c r="V175" s="171" t="s">
        <v>3660</v>
      </c>
      <c r="W175" s="171" t="s">
        <v>5247</v>
      </c>
      <c r="X175" s="171" t="s">
        <v>3215</v>
      </c>
      <c r="Y175" s="171">
        <v>0</v>
      </c>
      <c r="Z175" s="171">
        <v>0</v>
      </c>
      <c r="AA175" s="171" t="s">
        <v>3482</v>
      </c>
      <c r="AB175" s="171">
        <v>0</v>
      </c>
      <c r="AC175" s="171">
        <v>0</v>
      </c>
      <c r="AD175" s="171" t="s">
        <v>17356</v>
      </c>
      <c r="AE175" s="171" t="s">
        <v>17357</v>
      </c>
      <c r="AF175" s="171" t="s">
        <v>17357</v>
      </c>
      <c r="AG175" s="171">
        <v>0</v>
      </c>
      <c r="AH175" s="171" t="s">
        <v>25</v>
      </c>
      <c r="AI175" s="171" t="s">
        <v>189</v>
      </c>
      <c r="AJ175" s="171">
        <v>1</v>
      </c>
      <c r="AK175" s="171">
        <v>0</v>
      </c>
      <c r="AL175" s="171" t="s">
        <v>987</v>
      </c>
      <c r="AM175" s="97">
        <f>IF(S175="SOPORTE_TELEFÓNICO",'BASE LIQUIDACION REDEBAN 2025'!$B$19,IF(S175="ENVÍO",'BASE LIQUIDACION REDEBAN 2025'!$C$2,IF(AH175="TIPO I",'BASE LIQUIDACION REDEBAN 2025'!$C$2,IF(AH175="TIPO II",'BASE LIQUIDACION REDEBAN 2025'!$C$3,IF(AH175="TIPO III",'BASE LIQUIDACION REDEBAN 2025'!$C$4,IF(AH175="TIPO IV",'BASE LIQUIDACION REDEBAN 2025'!$C$5,IF(AI175="AEREO",'BASE LIQUIDACION REDEBAN 2025'!$B$6,'BASE LIQUIDACION REDEBAN 2025'!$C$5)))))))</f>
        <v>65960.072302</v>
      </c>
      <c r="AN175" s="97">
        <f>IF(OR(S175="SOPORTE_TELEFÓNICO",S175="ENVÍO"),0,IF(AH175="TIPO I",'BASE LIQUIDACION REDEBAN 2025'!$B$10,IF(AH175="TIPO II",'BASE LIQUIDACION REDEBAN 2025'!$B$11,IF(AH175="TIPO III",'BASE LIQUIDACION REDEBAN 2025'!$B$12,'BASE LIQUIDACION REDEBAN 2025'!$B$13))))</f>
        <v>75096.394270399993</v>
      </c>
      <c r="AO175" s="97">
        <f t="shared" si="2"/>
        <v>65960.072302</v>
      </c>
    </row>
    <row r="176" spans="1:41" s="85" customFormat="1" ht="13.15">
      <c r="A176" s="171" t="s">
        <v>72</v>
      </c>
      <c r="B176" s="96" t="str">
        <f>VLOOKUP(A176,'CENTRO DE COSTOS'!A:D,4,FALSE)</f>
        <v>MIGUEL JULIÁN HERNÁNDEZ GUARÍN</v>
      </c>
      <c r="C176" s="96" t="str">
        <f>VLOOKUP(A176,'CENTRO DE COSTOS'!A:D,2,FALSE)</f>
        <v>0004-0008</v>
      </c>
      <c r="D176" s="171">
        <v>68081</v>
      </c>
      <c r="E176" s="171">
        <v>5674714</v>
      </c>
      <c r="F176" s="93">
        <v>1896125</v>
      </c>
      <c r="G176" s="171">
        <v>51980266</v>
      </c>
      <c r="H176" s="171" t="s">
        <v>180</v>
      </c>
      <c r="I176" s="171" t="s">
        <v>4156</v>
      </c>
      <c r="J176" s="171" t="s">
        <v>17358</v>
      </c>
      <c r="K176" s="10" t="s">
        <v>167</v>
      </c>
      <c r="L176" s="171">
        <v>5674714</v>
      </c>
      <c r="M176" s="171" t="s">
        <v>17359</v>
      </c>
      <c r="N176" s="172">
        <v>45822.333333333336</v>
      </c>
      <c r="O176" s="172">
        <v>45825.454861111109</v>
      </c>
      <c r="P176" s="171" t="s">
        <v>3171</v>
      </c>
      <c r="Q176" s="171" t="s">
        <v>3172</v>
      </c>
      <c r="R176" s="171" t="s">
        <v>15378</v>
      </c>
      <c r="S176" s="171" t="s">
        <v>177</v>
      </c>
      <c r="T176" s="72" t="s">
        <v>17360</v>
      </c>
      <c r="U176" s="171" t="s">
        <v>16614</v>
      </c>
      <c r="V176" s="171" t="s">
        <v>16632</v>
      </c>
      <c r="W176" s="171" t="s">
        <v>16633</v>
      </c>
      <c r="X176" s="171" t="s">
        <v>3185</v>
      </c>
      <c r="Y176" s="171">
        <v>0</v>
      </c>
      <c r="Z176" s="171">
        <v>0</v>
      </c>
      <c r="AA176" s="171">
        <v>0</v>
      </c>
      <c r="AB176" s="171">
        <v>0</v>
      </c>
      <c r="AC176" s="171">
        <v>0</v>
      </c>
      <c r="AD176" s="171" t="s">
        <v>17361</v>
      </c>
      <c r="AE176" s="171">
        <v>0</v>
      </c>
      <c r="AF176" s="171">
        <v>0</v>
      </c>
      <c r="AG176" s="171">
        <v>1737</v>
      </c>
      <c r="AH176" s="171" t="s">
        <v>30</v>
      </c>
      <c r="AI176" s="171" t="s">
        <v>189</v>
      </c>
      <c r="AJ176" s="171">
        <v>1</v>
      </c>
      <c r="AK176" s="171">
        <v>0</v>
      </c>
      <c r="AL176" s="171" t="s">
        <v>1886</v>
      </c>
      <c r="AM176" s="97">
        <f>IF(S176="SOPORTE_TELEFÓNICO",'BASE LIQUIDACION REDEBAN 2025'!$B$19,IF(S176="ENVÍO",'BASE LIQUIDACION REDEBAN 2025'!$C$2,IF(AH176="TIPO I",'BASE LIQUIDACION REDEBAN 2025'!$C$2,IF(AH176="TIPO II",'BASE LIQUIDACION REDEBAN 2025'!$C$3,IF(AH176="TIPO III",'BASE LIQUIDACION REDEBAN 2025'!$C$4,IF(AH176="TIPO IV",'BASE LIQUIDACION REDEBAN 2025'!$C$5,IF(AI176="AEREO",'BASE LIQUIDACION REDEBAN 2025'!$B$6,'BASE LIQUIDACION REDEBAN 2025'!$C$5)))))))</f>
        <v>275728.78077800001</v>
      </c>
      <c r="AN176" s="97">
        <f>IF(OR(S176="SOPORTE_TELEFÓNICO",S176="ENVÍO"),0,IF(AH176="TIPO I",'BASE LIQUIDACION REDEBAN 2025'!$B$10,IF(AH176="TIPO II",'BASE LIQUIDACION REDEBAN 2025'!$B$11,IF(AH176="TIPO III",'BASE LIQUIDACION REDEBAN 2025'!$B$12,'BASE LIQUIDACION REDEBAN 2025'!$B$13))))</f>
        <v>196536.5258152</v>
      </c>
      <c r="AO176" s="97">
        <f t="shared" si="2"/>
        <v>275728.78077800001</v>
      </c>
    </row>
    <row r="177" spans="1:41" s="85" customFormat="1" ht="13.15">
      <c r="A177" s="171" t="s">
        <v>90</v>
      </c>
      <c r="B177" s="96" t="str">
        <f>VLOOKUP(A177,'CENTRO DE COSTOS'!A:D,4,FALSE)</f>
        <v>JUAN SEBASTIÁN RÍOS CASTRILLÓN</v>
      </c>
      <c r="C177" s="96" t="str">
        <f>VLOOKUP(A177,'CENTRO DE COSTOS'!A:D,2,FALSE)</f>
        <v>0004-0005</v>
      </c>
      <c r="D177" s="171">
        <v>5467</v>
      </c>
      <c r="E177" s="171">
        <v>5677699</v>
      </c>
      <c r="F177" s="93">
        <v>1896221</v>
      </c>
      <c r="G177" s="171">
        <v>46490322</v>
      </c>
      <c r="H177" s="171" t="s">
        <v>290</v>
      </c>
      <c r="I177" s="171" t="s">
        <v>14846</v>
      </c>
      <c r="J177" s="171" t="s">
        <v>17362</v>
      </c>
      <c r="K177" s="10" t="s">
        <v>167</v>
      </c>
      <c r="L177" s="171">
        <v>5677699</v>
      </c>
      <c r="M177" s="171" t="s">
        <v>17363</v>
      </c>
      <c r="N177" s="172">
        <v>45824.693749999999</v>
      </c>
      <c r="O177" s="172">
        <v>45825.458333333336</v>
      </c>
      <c r="P177" s="171" t="s">
        <v>3171</v>
      </c>
      <c r="Q177" s="171" t="s">
        <v>3172</v>
      </c>
      <c r="R177" s="171" t="s">
        <v>15378</v>
      </c>
      <c r="S177" s="171" t="s">
        <v>177</v>
      </c>
      <c r="T177" s="72" t="s">
        <v>17364</v>
      </c>
      <c r="U177" s="171" t="s">
        <v>3190</v>
      </c>
      <c r="V177" s="171" t="s">
        <v>3213</v>
      </c>
      <c r="W177" s="171" t="s">
        <v>3314</v>
      </c>
      <c r="X177" s="171" t="s">
        <v>3215</v>
      </c>
      <c r="Y177" s="171" t="s">
        <v>3315</v>
      </c>
      <c r="Z177" s="171">
        <v>0</v>
      </c>
      <c r="AA177" s="171">
        <v>0</v>
      </c>
      <c r="AB177" s="171">
        <v>0</v>
      </c>
      <c r="AC177" s="171">
        <v>0</v>
      </c>
      <c r="AD177" s="171" t="s">
        <v>17365</v>
      </c>
      <c r="AE177" s="171" t="s">
        <v>17366</v>
      </c>
      <c r="AF177" s="171" t="s">
        <v>17367</v>
      </c>
      <c r="AG177" s="171">
        <v>0</v>
      </c>
      <c r="AH177" s="171" t="s">
        <v>28</v>
      </c>
      <c r="AI177" s="171" t="s">
        <v>189</v>
      </c>
      <c r="AJ177" s="171">
        <v>1</v>
      </c>
      <c r="AK177" s="171">
        <v>0</v>
      </c>
      <c r="AL177" s="171" t="s">
        <v>3303</v>
      </c>
      <c r="AM177" s="97">
        <f>IF(S177="SOPORTE_TELEFÓNICO",'BASE LIQUIDACION REDEBAN 2025'!$B$19,IF(S177="ENVÍO",'BASE LIQUIDACION REDEBAN 2025'!$C$2,IF(AH177="TIPO I",'BASE LIQUIDACION REDEBAN 2025'!$C$2,IF(AH177="TIPO II",'BASE LIQUIDACION REDEBAN 2025'!$C$3,IF(AH177="TIPO III",'BASE LIQUIDACION REDEBAN 2025'!$C$4,IF(AH177="TIPO IV",'BASE LIQUIDACION REDEBAN 2025'!$C$5,IF(AI177="AEREO",'BASE LIQUIDACION REDEBAN 2025'!$B$6,'BASE LIQUIDACION REDEBAN 2025'!$C$5)))))))</f>
        <v>144967.87232000002</v>
      </c>
      <c r="AN177" s="97">
        <f>IF(OR(S177="SOPORTE_TELEFÓNICO",S177="ENVÍO"),0,IF(AH177="TIPO I",'BASE LIQUIDACION REDEBAN 2025'!$B$10,IF(AH177="TIPO II",'BASE LIQUIDACION REDEBAN 2025'!$B$11,IF(AH177="TIPO III",'BASE LIQUIDACION REDEBAN 2025'!$B$12,'BASE LIQUIDACION REDEBAN 2025'!$B$13))))</f>
        <v>140395.6348884</v>
      </c>
      <c r="AO177" s="97">
        <f t="shared" si="2"/>
        <v>144967.87232000002</v>
      </c>
    </row>
    <row r="178" spans="1:41" s="85" customFormat="1" ht="13.15">
      <c r="A178" s="171" t="s">
        <v>68</v>
      </c>
      <c r="B178" s="96" t="str">
        <f>VLOOKUP(A178,'CENTRO DE COSTOS'!A:D,4,FALSE)</f>
        <v>WILLIAM ASDRUBAL ROZO ROZO</v>
      </c>
      <c r="C178" s="96" t="str">
        <f>VLOOKUP(A178,'CENTRO DE COSTOS'!A:D,2,FALSE)</f>
        <v>0004-0004</v>
      </c>
      <c r="D178" s="171">
        <v>11001</v>
      </c>
      <c r="E178" s="171">
        <v>5677794</v>
      </c>
      <c r="F178" s="93">
        <v>1896733</v>
      </c>
      <c r="G178" s="171">
        <v>52042181</v>
      </c>
      <c r="H178" s="171" t="s">
        <v>298</v>
      </c>
      <c r="I178" s="171" t="s">
        <v>68</v>
      </c>
      <c r="J178" s="171" t="s">
        <v>17368</v>
      </c>
      <c r="K178" s="10" t="s">
        <v>167</v>
      </c>
      <c r="L178" s="171">
        <v>5677794</v>
      </c>
      <c r="M178" s="171" t="s">
        <v>17369</v>
      </c>
      <c r="N178" s="172">
        <v>45824.722222222219</v>
      </c>
      <c r="O178" s="172">
        <v>45825.461111111108</v>
      </c>
      <c r="P178" s="171" t="s">
        <v>3171</v>
      </c>
      <c r="Q178" s="171" t="s">
        <v>3172</v>
      </c>
      <c r="R178" s="171" t="s">
        <v>15378</v>
      </c>
      <c r="S178" s="171" t="s">
        <v>177</v>
      </c>
      <c r="T178" s="72" t="s">
        <v>17370</v>
      </c>
      <c r="U178" s="171" t="s">
        <v>16585</v>
      </c>
      <c r="V178" s="171" t="s">
        <v>3176</v>
      </c>
      <c r="W178" s="171" t="s">
        <v>16586</v>
      </c>
      <c r="X178" s="171" t="s">
        <v>3185</v>
      </c>
      <c r="Y178" s="171">
        <v>0</v>
      </c>
      <c r="Z178" s="171">
        <v>0</v>
      </c>
      <c r="AA178" s="171">
        <v>0</v>
      </c>
      <c r="AB178" s="171">
        <v>0</v>
      </c>
      <c r="AC178" s="171">
        <v>0</v>
      </c>
      <c r="AD178" s="171">
        <v>0</v>
      </c>
      <c r="AE178" s="171">
        <v>0</v>
      </c>
      <c r="AF178" s="171">
        <v>0</v>
      </c>
      <c r="AG178" s="171">
        <v>0</v>
      </c>
      <c r="AH178" s="171" t="s">
        <v>25</v>
      </c>
      <c r="AI178" s="171" t="s">
        <v>189</v>
      </c>
      <c r="AJ178" s="171">
        <v>1</v>
      </c>
      <c r="AK178" s="171">
        <v>0</v>
      </c>
      <c r="AL178" s="171" t="s">
        <v>778</v>
      </c>
      <c r="AM178" s="97">
        <f>IF(S178="SOPORTE_TELEFÓNICO",'BASE LIQUIDACION REDEBAN 2025'!$B$19,IF(S178="ENVÍO",'BASE LIQUIDACION REDEBAN 2025'!$C$2,IF(AH178="TIPO I",'BASE LIQUIDACION REDEBAN 2025'!$C$2,IF(AH178="TIPO II",'BASE LIQUIDACION REDEBAN 2025'!$C$3,IF(AH178="TIPO III",'BASE LIQUIDACION REDEBAN 2025'!$C$4,IF(AH178="TIPO IV",'BASE LIQUIDACION REDEBAN 2025'!$C$5,IF(AI178="AEREO",'BASE LIQUIDACION REDEBAN 2025'!$B$6,'BASE LIQUIDACION REDEBAN 2025'!$C$5)))))))</f>
        <v>65960.072302</v>
      </c>
      <c r="AN178" s="97">
        <f>IF(OR(S178="SOPORTE_TELEFÓNICO",S178="ENVÍO"),0,IF(AH178="TIPO I",'BASE LIQUIDACION REDEBAN 2025'!$B$10,IF(AH178="TIPO II",'BASE LIQUIDACION REDEBAN 2025'!$B$11,IF(AH178="TIPO III",'BASE LIQUIDACION REDEBAN 2025'!$B$12,'BASE LIQUIDACION REDEBAN 2025'!$B$13))))</f>
        <v>75096.394270399993</v>
      </c>
      <c r="AO178" s="97">
        <f t="shared" si="2"/>
        <v>65960.072302</v>
      </c>
    </row>
    <row r="179" spans="1:41" s="85" customFormat="1" ht="13.15">
      <c r="A179" s="171" t="s">
        <v>101</v>
      </c>
      <c r="B179" s="96" t="str">
        <f>VLOOKUP(A179,'CENTRO DE COSTOS'!A:D,4,FALSE)</f>
        <v>KEVIN ALEXIS CORZO BUSTOS</v>
      </c>
      <c r="C179" s="96" t="str">
        <f>VLOOKUP(A179,'CENTRO DE COSTOS'!A:D,2,FALSE)</f>
        <v>0004-0007</v>
      </c>
      <c r="D179" s="171">
        <v>85010</v>
      </c>
      <c r="E179" s="171">
        <v>5678178</v>
      </c>
      <c r="F179" s="93"/>
      <c r="G179" s="171">
        <v>12049052</v>
      </c>
      <c r="H179" s="171" t="s">
        <v>1934</v>
      </c>
      <c r="I179" s="171" t="s">
        <v>10324</v>
      </c>
      <c r="J179" s="171" t="s">
        <v>17371</v>
      </c>
      <c r="K179" s="10" t="s">
        <v>167</v>
      </c>
      <c r="L179" s="171">
        <v>5678178</v>
      </c>
      <c r="M179" s="171" t="s">
        <v>17372</v>
      </c>
      <c r="N179" s="172">
        <v>45825.348611111112</v>
      </c>
      <c r="O179" s="172">
        <v>45825.467361111114</v>
      </c>
      <c r="P179" s="171" t="s">
        <v>3171</v>
      </c>
      <c r="Q179" s="171" t="s">
        <v>3172</v>
      </c>
      <c r="R179" s="171" t="s">
        <v>15378</v>
      </c>
      <c r="S179" s="171" t="s">
        <v>3188</v>
      </c>
      <c r="T179" s="72" t="s">
        <v>17373</v>
      </c>
      <c r="U179" s="171" t="s">
        <v>16585</v>
      </c>
      <c r="V179" s="171" t="s">
        <v>3964</v>
      </c>
      <c r="W179" s="171" t="s">
        <v>17058</v>
      </c>
      <c r="X179" s="171" t="s">
        <v>3185</v>
      </c>
      <c r="Y179" s="171">
        <v>0</v>
      </c>
      <c r="Z179" s="171">
        <v>0</v>
      </c>
      <c r="AA179" s="171">
        <v>0</v>
      </c>
      <c r="AB179" s="171">
        <v>0</v>
      </c>
      <c r="AC179" s="171">
        <v>0</v>
      </c>
      <c r="AD179" s="171">
        <v>0</v>
      </c>
      <c r="AE179" s="171">
        <v>0</v>
      </c>
      <c r="AF179" s="171">
        <v>0</v>
      </c>
      <c r="AG179" s="171">
        <v>0</v>
      </c>
      <c r="AH179" s="171" t="s">
        <v>28</v>
      </c>
      <c r="AI179" s="171" t="s">
        <v>189</v>
      </c>
      <c r="AJ179" s="171">
        <v>0</v>
      </c>
      <c r="AK179" s="171">
        <v>0</v>
      </c>
      <c r="AL179" s="171" t="s">
        <v>2183</v>
      </c>
      <c r="AM179" s="97">
        <f>IF(S179="SOPORTE_TELEFÓNICO",'BASE LIQUIDACION REDEBAN 2025'!$B$19,IF(S179="ENVÍO",'BASE LIQUIDACION REDEBAN 2025'!$C$2,IF(AH179="TIPO I",'BASE LIQUIDACION REDEBAN 2025'!$C$2,IF(AH179="TIPO II",'BASE LIQUIDACION REDEBAN 2025'!$C$3,IF(AH179="TIPO III",'BASE LIQUIDACION REDEBAN 2025'!$C$4,IF(AH179="TIPO IV",'BASE LIQUIDACION REDEBAN 2025'!$C$5,IF(AI179="AEREO",'BASE LIQUIDACION REDEBAN 2025'!$B$6,'BASE LIQUIDACION REDEBAN 2025'!$C$5)))))))</f>
        <v>41241.0800752</v>
      </c>
      <c r="AN179" s="97">
        <f>IF(OR(S179="SOPORTE_TELEFÓNICO",S179="ENVÍO"),0,IF(AH179="TIPO I",'BASE LIQUIDACION REDEBAN 2025'!$B$10,IF(AH179="TIPO II",'BASE LIQUIDACION REDEBAN 2025'!$B$11,IF(AH179="TIPO III",'BASE LIQUIDACION REDEBAN 2025'!$B$12,'BASE LIQUIDACION REDEBAN 2025'!$B$13))))</f>
        <v>0</v>
      </c>
      <c r="AO179" s="97">
        <f t="shared" si="2"/>
        <v>41241.0800752</v>
      </c>
    </row>
    <row r="180" spans="1:41" s="85" customFormat="1" ht="13.15">
      <c r="A180" s="171" t="s">
        <v>94</v>
      </c>
      <c r="B180" s="96" t="str">
        <f>VLOOKUP(A180,'CENTRO DE COSTOS'!A:D,4,FALSE)</f>
        <v>DIEGO FERNANDO HENAO CARDONA</v>
      </c>
      <c r="C180" s="96" t="str">
        <f>VLOOKUP(A180,'CENTRO DE COSTOS'!A:D,2,FALSE)</f>
        <v>0004-0002</v>
      </c>
      <c r="D180" s="171">
        <v>63001</v>
      </c>
      <c r="E180" s="171">
        <v>5678339</v>
      </c>
      <c r="F180" s="93">
        <v>1894610</v>
      </c>
      <c r="G180" s="171">
        <v>18198267</v>
      </c>
      <c r="H180" s="171" t="s">
        <v>578</v>
      </c>
      <c r="I180" s="171" t="s">
        <v>579</v>
      </c>
      <c r="J180" s="171" t="s">
        <v>17125</v>
      </c>
      <c r="K180" s="10" t="s">
        <v>167</v>
      </c>
      <c r="L180" s="171">
        <v>5678339</v>
      </c>
      <c r="M180" s="171" t="s">
        <v>17374</v>
      </c>
      <c r="N180" s="172">
        <v>45825.399305555555</v>
      </c>
      <c r="O180" s="172">
        <v>45825.495138888888</v>
      </c>
      <c r="P180" s="171" t="s">
        <v>3171</v>
      </c>
      <c r="Q180" s="171" t="s">
        <v>3172</v>
      </c>
      <c r="R180" s="171" t="s">
        <v>15378</v>
      </c>
      <c r="S180" s="171" t="s">
        <v>3188</v>
      </c>
      <c r="T180" s="72" t="s">
        <v>17375</v>
      </c>
      <c r="U180" s="171" t="s">
        <v>16614</v>
      </c>
      <c r="V180" s="171" t="s">
        <v>16632</v>
      </c>
      <c r="W180" s="171" t="s">
        <v>16633</v>
      </c>
      <c r="X180" s="171" t="s">
        <v>3185</v>
      </c>
      <c r="Y180" s="171">
        <v>0</v>
      </c>
      <c r="Z180" s="171">
        <v>0</v>
      </c>
      <c r="AA180" s="171">
        <v>0</v>
      </c>
      <c r="AB180" s="171">
        <v>0</v>
      </c>
      <c r="AC180" s="171">
        <v>0</v>
      </c>
      <c r="AD180" s="171">
        <v>0</v>
      </c>
      <c r="AE180" s="171">
        <v>0</v>
      </c>
      <c r="AF180" s="171">
        <v>0</v>
      </c>
      <c r="AG180" s="171">
        <v>0</v>
      </c>
      <c r="AH180" s="171" t="s">
        <v>28</v>
      </c>
      <c r="AI180" s="171" t="s">
        <v>189</v>
      </c>
      <c r="AJ180" s="171">
        <v>0</v>
      </c>
      <c r="AK180" s="171">
        <v>0</v>
      </c>
      <c r="AL180" s="171">
        <v>0</v>
      </c>
      <c r="AM180" s="97">
        <f>IF(S180="SOPORTE_TELEFÓNICO",'BASE LIQUIDACION REDEBAN 2025'!$B$19,IF(S180="ENVÍO",'BASE LIQUIDACION REDEBAN 2025'!$C$2,IF(AH180="TIPO I",'BASE LIQUIDACION REDEBAN 2025'!$C$2,IF(AH180="TIPO II",'BASE LIQUIDACION REDEBAN 2025'!$C$3,IF(AH180="TIPO III",'BASE LIQUIDACION REDEBAN 2025'!$C$4,IF(AH180="TIPO IV",'BASE LIQUIDACION REDEBAN 2025'!$C$5,IF(AI180="AEREO",'BASE LIQUIDACION REDEBAN 2025'!$B$6,'BASE LIQUIDACION REDEBAN 2025'!$C$5)))))))</f>
        <v>41241.0800752</v>
      </c>
      <c r="AN180" s="97">
        <f>IF(OR(S180="SOPORTE_TELEFÓNICO",S180="ENVÍO"),0,IF(AH180="TIPO I",'BASE LIQUIDACION REDEBAN 2025'!$B$10,IF(AH180="TIPO II",'BASE LIQUIDACION REDEBAN 2025'!$B$11,IF(AH180="TIPO III",'BASE LIQUIDACION REDEBAN 2025'!$B$12,'BASE LIQUIDACION REDEBAN 2025'!$B$13))))</f>
        <v>0</v>
      </c>
      <c r="AO180" s="97">
        <f t="shared" si="2"/>
        <v>41241.0800752</v>
      </c>
    </row>
    <row r="181" spans="1:41" s="85" customFormat="1" ht="13.15">
      <c r="A181" s="171" t="s">
        <v>68</v>
      </c>
      <c r="B181" s="96" t="str">
        <f>VLOOKUP(A181,'CENTRO DE COSTOS'!A:D,4,FALSE)</f>
        <v>WILLIAM ASDRUBAL ROZO ROZO</v>
      </c>
      <c r="C181" s="96" t="str">
        <f>VLOOKUP(A181,'CENTRO DE COSTOS'!A:D,2,FALSE)</f>
        <v>0004-0004</v>
      </c>
      <c r="D181" s="171">
        <v>11001</v>
      </c>
      <c r="E181" s="171">
        <v>5677231</v>
      </c>
      <c r="F181" s="93">
        <v>1895830</v>
      </c>
      <c r="G181" s="171">
        <v>15988272</v>
      </c>
      <c r="H181" s="171" t="s">
        <v>298</v>
      </c>
      <c r="I181" s="171" t="s">
        <v>68</v>
      </c>
      <c r="J181" s="171" t="s">
        <v>17376</v>
      </c>
      <c r="K181" s="10" t="s">
        <v>167</v>
      </c>
      <c r="L181" s="171">
        <v>5677231</v>
      </c>
      <c r="M181" s="171" t="s">
        <v>17377</v>
      </c>
      <c r="N181" s="172">
        <v>45824.56527777778</v>
      </c>
      <c r="O181" s="172">
        <v>45825.499305555553</v>
      </c>
      <c r="P181" s="171" t="s">
        <v>3171</v>
      </c>
      <c r="Q181" s="171" t="s">
        <v>3172</v>
      </c>
      <c r="R181" s="171" t="s">
        <v>15378</v>
      </c>
      <c r="S181" s="171" t="s">
        <v>177</v>
      </c>
      <c r="T181" s="72" t="s">
        <v>17378</v>
      </c>
      <c r="U181" s="171" t="s">
        <v>3190</v>
      </c>
      <c r="V181" s="171" t="s">
        <v>3252</v>
      </c>
      <c r="W181" s="171" t="s">
        <v>3192</v>
      </c>
      <c r="X181" s="171" t="s">
        <v>3215</v>
      </c>
      <c r="Y181" s="171" t="s">
        <v>3615</v>
      </c>
      <c r="Z181" s="171">
        <v>0</v>
      </c>
      <c r="AA181" s="171">
        <v>0</v>
      </c>
      <c r="AB181" s="171">
        <v>0</v>
      </c>
      <c r="AC181" s="171">
        <v>0</v>
      </c>
      <c r="AD181" s="171" t="s">
        <v>17379</v>
      </c>
      <c r="AE181" s="171" t="s">
        <v>17380</v>
      </c>
      <c r="AF181" s="171" t="s">
        <v>17381</v>
      </c>
      <c r="AG181" s="171">
        <v>0</v>
      </c>
      <c r="AH181" s="171" t="s">
        <v>25</v>
      </c>
      <c r="AI181" s="171" t="s">
        <v>189</v>
      </c>
      <c r="AJ181" s="171">
        <v>1</v>
      </c>
      <c r="AK181" s="171">
        <v>0</v>
      </c>
      <c r="AL181" s="171" t="s">
        <v>778</v>
      </c>
      <c r="AM181" s="97">
        <f>IF(S181="SOPORTE_TELEFÓNICO",'BASE LIQUIDACION REDEBAN 2025'!$B$19,IF(S181="ENVÍO",'BASE LIQUIDACION REDEBAN 2025'!$C$2,IF(AH181="TIPO I",'BASE LIQUIDACION REDEBAN 2025'!$C$2,IF(AH181="TIPO II",'BASE LIQUIDACION REDEBAN 2025'!$C$3,IF(AH181="TIPO III",'BASE LIQUIDACION REDEBAN 2025'!$C$4,IF(AH181="TIPO IV",'BASE LIQUIDACION REDEBAN 2025'!$C$5,IF(AI181="AEREO",'BASE LIQUIDACION REDEBAN 2025'!$B$6,'BASE LIQUIDACION REDEBAN 2025'!$C$5)))))))</f>
        <v>65960.072302</v>
      </c>
      <c r="AN181" s="97">
        <f>IF(OR(S181="SOPORTE_TELEFÓNICO",S181="ENVÍO"),0,IF(AH181="TIPO I",'BASE LIQUIDACION REDEBAN 2025'!$B$10,IF(AH181="TIPO II",'BASE LIQUIDACION REDEBAN 2025'!$B$11,IF(AH181="TIPO III",'BASE LIQUIDACION REDEBAN 2025'!$B$12,'BASE LIQUIDACION REDEBAN 2025'!$B$13))))</f>
        <v>75096.394270399993</v>
      </c>
      <c r="AO181" s="97">
        <f t="shared" si="2"/>
        <v>65960.072302</v>
      </c>
    </row>
    <row r="182" spans="1:41" s="85" customFormat="1" ht="13.15">
      <c r="A182" s="171" t="s">
        <v>76</v>
      </c>
      <c r="B182" s="96" t="str">
        <f>VLOOKUP(A182,'CENTRO DE COSTOS'!A:D,4,FALSE)</f>
        <v>DIEGO FERNANDO HENAO CARDONA</v>
      </c>
      <c r="C182" s="96" t="str">
        <f>VLOOKUP(A182,'CENTRO DE COSTOS'!A:D,2,FALSE)</f>
        <v>0004-0003</v>
      </c>
      <c r="D182" s="171">
        <v>76001</v>
      </c>
      <c r="E182" s="171">
        <v>5677530</v>
      </c>
      <c r="F182" s="93"/>
      <c r="G182" s="171">
        <v>24729709</v>
      </c>
      <c r="H182" s="171" t="s">
        <v>230</v>
      </c>
      <c r="I182" s="171" t="s">
        <v>76</v>
      </c>
      <c r="J182" s="171" t="s">
        <v>17382</v>
      </c>
      <c r="K182" s="10" t="s">
        <v>167</v>
      </c>
      <c r="L182" s="171">
        <v>5677530</v>
      </c>
      <c r="M182" s="171" t="s">
        <v>17383</v>
      </c>
      <c r="N182" s="172">
        <v>45824.643750000003</v>
      </c>
      <c r="O182" s="172">
        <v>45825.515972222223</v>
      </c>
      <c r="P182" s="171" t="s">
        <v>3171</v>
      </c>
      <c r="Q182" s="171" t="s">
        <v>3172</v>
      </c>
      <c r="R182" s="171" t="s">
        <v>15378</v>
      </c>
      <c r="S182" s="171" t="s">
        <v>177</v>
      </c>
      <c r="T182" s="72" t="s">
        <v>17384</v>
      </c>
      <c r="U182" s="171" t="s">
        <v>3190</v>
      </c>
      <c r="V182" s="171" t="s">
        <v>3284</v>
      </c>
      <c r="W182" s="171" t="s">
        <v>3284</v>
      </c>
      <c r="X182" s="171" t="s">
        <v>3215</v>
      </c>
      <c r="Y182" s="171" t="s">
        <v>3267</v>
      </c>
      <c r="Z182" s="171">
        <v>0</v>
      </c>
      <c r="AA182" s="171" t="s">
        <v>3482</v>
      </c>
      <c r="AB182" s="171">
        <v>0</v>
      </c>
      <c r="AC182" s="171">
        <v>0</v>
      </c>
      <c r="AD182" s="171" t="s">
        <v>17385</v>
      </c>
      <c r="AE182" s="171" t="s">
        <v>17386</v>
      </c>
      <c r="AF182" s="171" t="s">
        <v>17387</v>
      </c>
      <c r="AG182" s="171">
        <v>0</v>
      </c>
      <c r="AH182" s="171" t="s">
        <v>25</v>
      </c>
      <c r="AI182" s="171" t="s">
        <v>189</v>
      </c>
      <c r="AJ182" s="171">
        <v>1</v>
      </c>
      <c r="AK182" s="171">
        <v>0</v>
      </c>
      <c r="AL182" s="171" t="s">
        <v>1025</v>
      </c>
      <c r="AM182" s="97">
        <f>IF(S182="SOPORTE_TELEFÓNICO",'BASE LIQUIDACION REDEBAN 2025'!$B$19,IF(S182="ENVÍO",'BASE LIQUIDACION REDEBAN 2025'!$C$2,IF(AH182="TIPO I",'BASE LIQUIDACION REDEBAN 2025'!$C$2,IF(AH182="TIPO II",'BASE LIQUIDACION REDEBAN 2025'!$C$3,IF(AH182="TIPO III",'BASE LIQUIDACION REDEBAN 2025'!$C$4,IF(AH182="TIPO IV",'BASE LIQUIDACION REDEBAN 2025'!$C$5,IF(AI182="AEREO",'BASE LIQUIDACION REDEBAN 2025'!$B$6,'BASE LIQUIDACION REDEBAN 2025'!$C$5)))))))</f>
        <v>65960.072302</v>
      </c>
      <c r="AN182" s="97">
        <f>IF(OR(S182="SOPORTE_TELEFÓNICO",S182="ENVÍO"),0,IF(AH182="TIPO I",'BASE LIQUIDACION REDEBAN 2025'!$B$10,IF(AH182="TIPO II",'BASE LIQUIDACION REDEBAN 2025'!$B$11,IF(AH182="TIPO III",'BASE LIQUIDACION REDEBAN 2025'!$B$12,'BASE LIQUIDACION REDEBAN 2025'!$B$13))))</f>
        <v>75096.394270399993</v>
      </c>
      <c r="AO182" s="97">
        <f t="shared" si="2"/>
        <v>65960.072302</v>
      </c>
    </row>
    <row r="183" spans="1:41" s="85" customFormat="1" ht="13.15">
      <c r="A183" s="171" t="s">
        <v>90</v>
      </c>
      <c r="B183" s="96" t="str">
        <f>VLOOKUP(A183,'CENTRO DE COSTOS'!A:D,4,FALSE)</f>
        <v>JUAN SEBASTIÁN RÍOS CASTRILLÓN</v>
      </c>
      <c r="C183" s="96" t="str">
        <f>VLOOKUP(A183,'CENTRO DE COSTOS'!A:D,2,FALSE)</f>
        <v>0004-0005</v>
      </c>
      <c r="D183" s="171">
        <v>5380</v>
      </c>
      <c r="E183" s="171">
        <v>5677576</v>
      </c>
      <c r="F183" s="93">
        <v>1896220</v>
      </c>
      <c r="G183" s="171">
        <v>22804082</v>
      </c>
      <c r="H183" s="171" t="s">
        <v>290</v>
      </c>
      <c r="I183" s="171" t="s">
        <v>822</v>
      </c>
      <c r="J183" s="171" t="s">
        <v>15565</v>
      </c>
      <c r="K183" s="10" t="s">
        <v>167</v>
      </c>
      <c r="L183" s="171">
        <v>5677576</v>
      </c>
      <c r="M183" s="171" t="s">
        <v>17388</v>
      </c>
      <c r="N183" s="172">
        <v>45824.656944444447</v>
      </c>
      <c r="O183" s="172">
        <v>45825.521527777775</v>
      </c>
      <c r="P183" s="171" t="s">
        <v>3171</v>
      </c>
      <c r="Q183" s="171" t="s">
        <v>3172</v>
      </c>
      <c r="R183" s="171" t="s">
        <v>15378</v>
      </c>
      <c r="S183" s="171" t="s">
        <v>177</v>
      </c>
      <c r="T183" s="72" t="s">
        <v>17389</v>
      </c>
      <c r="U183" s="171" t="s">
        <v>3175</v>
      </c>
      <c r="V183" s="171" t="s">
        <v>3964</v>
      </c>
      <c r="W183" s="171" t="s">
        <v>4185</v>
      </c>
      <c r="X183" s="171" t="s">
        <v>3185</v>
      </c>
      <c r="Y183" s="171">
        <v>0</v>
      </c>
      <c r="Z183" s="171">
        <v>0</v>
      </c>
      <c r="AA183" s="171">
        <v>0</v>
      </c>
      <c r="AB183" s="171">
        <v>0</v>
      </c>
      <c r="AC183" s="171">
        <v>0</v>
      </c>
      <c r="AD183" s="171" t="s">
        <v>15567</v>
      </c>
      <c r="AE183" s="171">
        <v>0</v>
      </c>
      <c r="AF183" s="171">
        <v>0</v>
      </c>
      <c r="AG183" s="171">
        <v>0</v>
      </c>
      <c r="AH183" s="171" t="s">
        <v>25</v>
      </c>
      <c r="AI183" s="171" t="s">
        <v>189</v>
      </c>
      <c r="AJ183" s="171">
        <v>1</v>
      </c>
      <c r="AK183" s="171">
        <v>0</v>
      </c>
      <c r="AL183" s="171" t="s">
        <v>2680</v>
      </c>
      <c r="AM183" s="97">
        <f>IF(S183="SOPORTE_TELEFÓNICO",'BASE LIQUIDACION REDEBAN 2025'!$B$19,IF(S183="ENVÍO",'BASE LIQUIDACION REDEBAN 2025'!$C$2,IF(AH183="TIPO I",'BASE LIQUIDACION REDEBAN 2025'!$C$2,IF(AH183="TIPO II",'BASE LIQUIDACION REDEBAN 2025'!$C$3,IF(AH183="TIPO III",'BASE LIQUIDACION REDEBAN 2025'!$C$4,IF(AH183="TIPO IV",'BASE LIQUIDACION REDEBAN 2025'!$C$5,IF(AI183="AEREO",'BASE LIQUIDACION REDEBAN 2025'!$B$6,'BASE LIQUIDACION REDEBAN 2025'!$C$5)))))))</f>
        <v>65960.072302</v>
      </c>
      <c r="AN183" s="97">
        <f>IF(OR(S183="SOPORTE_TELEFÓNICO",S183="ENVÍO"),0,IF(AH183="TIPO I",'BASE LIQUIDACION REDEBAN 2025'!$B$10,IF(AH183="TIPO II",'BASE LIQUIDACION REDEBAN 2025'!$B$11,IF(AH183="TIPO III",'BASE LIQUIDACION REDEBAN 2025'!$B$12,'BASE LIQUIDACION REDEBAN 2025'!$B$13))))</f>
        <v>75096.394270399993</v>
      </c>
      <c r="AO183" s="97">
        <f t="shared" si="2"/>
        <v>65960.072302</v>
      </c>
    </row>
    <row r="184" spans="1:41" s="85" customFormat="1" ht="13.15">
      <c r="A184" s="171" t="s">
        <v>98</v>
      </c>
      <c r="B184" s="96" t="str">
        <f>VLOOKUP(A184,'CENTRO DE COSTOS'!A:D,4,FALSE)</f>
        <v>MIGUEL JULIÁN HERNÁNDEZ GUARÍN</v>
      </c>
      <c r="C184" s="96" t="str">
        <f>VLOOKUP(A184,'CENTRO DE COSTOS'!A:D,2,FALSE)</f>
        <v>0004-0008</v>
      </c>
      <c r="D184" s="171">
        <v>15491</v>
      </c>
      <c r="E184" s="171">
        <v>5675270</v>
      </c>
      <c r="F184" s="93">
        <v>1894686</v>
      </c>
      <c r="G184" s="171">
        <v>89161029</v>
      </c>
      <c r="H184" s="171" t="s">
        <v>371</v>
      </c>
      <c r="I184" s="171" t="s">
        <v>14933</v>
      </c>
      <c r="J184" s="171" t="s">
        <v>17390</v>
      </c>
      <c r="K184" s="10" t="s">
        <v>167</v>
      </c>
      <c r="L184" s="171">
        <v>5675270</v>
      </c>
      <c r="M184" s="171" t="s">
        <v>17391</v>
      </c>
      <c r="N184" s="172">
        <v>45822.447916666664</v>
      </c>
      <c r="O184" s="172">
        <v>45825.52847222222</v>
      </c>
      <c r="P184" s="171" t="s">
        <v>3171</v>
      </c>
      <c r="Q184" s="171" t="s">
        <v>3172</v>
      </c>
      <c r="R184" s="171" t="s">
        <v>15378</v>
      </c>
      <c r="S184" s="171" t="s">
        <v>177</v>
      </c>
      <c r="T184" s="72" t="s">
        <v>17392</v>
      </c>
      <c r="U184" s="171" t="s">
        <v>3190</v>
      </c>
      <c r="V184" s="171" t="s">
        <v>3300</v>
      </c>
      <c r="W184" s="171" t="s">
        <v>3192</v>
      </c>
      <c r="X184" s="171" t="s">
        <v>3215</v>
      </c>
      <c r="Y184" s="171" t="s">
        <v>3615</v>
      </c>
      <c r="Z184" s="171">
        <v>0</v>
      </c>
      <c r="AA184" s="171">
        <v>0</v>
      </c>
      <c r="AB184" s="171">
        <v>0</v>
      </c>
      <c r="AC184" s="171">
        <v>0</v>
      </c>
      <c r="AD184" s="171" t="s">
        <v>17393</v>
      </c>
      <c r="AE184" s="171" t="s">
        <v>17394</v>
      </c>
      <c r="AF184" s="171" t="s">
        <v>17395</v>
      </c>
      <c r="AG184" s="171">
        <v>0</v>
      </c>
      <c r="AH184" s="171" t="s">
        <v>28</v>
      </c>
      <c r="AI184" s="171" t="s">
        <v>189</v>
      </c>
      <c r="AJ184" s="171">
        <v>1</v>
      </c>
      <c r="AK184" s="171">
        <v>0</v>
      </c>
      <c r="AL184" s="171" t="s">
        <v>1163</v>
      </c>
      <c r="AM184" s="97">
        <f>IF(S184="SOPORTE_TELEFÓNICO",'BASE LIQUIDACION REDEBAN 2025'!$B$19,IF(S184="ENVÍO",'BASE LIQUIDACION REDEBAN 2025'!$C$2,IF(AH184="TIPO I",'BASE LIQUIDACION REDEBAN 2025'!$C$2,IF(AH184="TIPO II",'BASE LIQUIDACION REDEBAN 2025'!$C$3,IF(AH184="TIPO III",'BASE LIQUIDACION REDEBAN 2025'!$C$4,IF(AH184="TIPO IV",'BASE LIQUIDACION REDEBAN 2025'!$C$5,IF(AI184="AEREO",'BASE LIQUIDACION REDEBAN 2025'!$B$6,'BASE LIQUIDACION REDEBAN 2025'!$C$5)))))))</f>
        <v>144967.87232000002</v>
      </c>
      <c r="AN184" s="97">
        <f>IF(OR(S184="SOPORTE_TELEFÓNICO",S184="ENVÍO"),0,IF(AH184="TIPO I",'BASE LIQUIDACION REDEBAN 2025'!$B$10,IF(AH184="TIPO II",'BASE LIQUIDACION REDEBAN 2025'!$B$11,IF(AH184="TIPO III",'BASE LIQUIDACION REDEBAN 2025'!$B$12,'BASE LIQUIDACION REDEBAN 2025'!$B$13))))</f>
        <v>140395.6348884</v>
      </c>
      <c r="AO184" s="97">
        <f t="shared" si="2"/>
        <v>144967.87232000002</v>
      </c>
    </row>
    <row r="185" spans="1:41" s="85" customFormat="1" ht="13.15">
      <c r="A185" s="171" t="s">
        <v>100</v>
      </c>
      <c r="B185" s="96" t="str">
        <f>VLOOKUP(A185,'CENTRO DE COSTOS'!A:D,4,FALSE)</f>
        <v>KEVIN ALEXIS CORZO BUSTOS</v>
      </c>
      <c r="C185" s="96" t="str">
        <f>VLOOKUP(A185,'CENTRO DE COSTOS'!A:D,2,FALSE)</f>
        <v>0004-0007</v>
      </c>
      <c r="D185" s="171">
        <v>50001</v>
      </c>
      <c r="E185" s="171">
        <v>5677398</v>
      </c>
      <c r="F185" s="93">
        <v>1896154</v>
      </c>
      <c r="G185" s="171">
        <v>16664013</v>
      </c>
      <c r="H185" s="171" t="s">
        <v>192</v>
      </c>
      <c r="I185" s="171" t="s">
        <v>100</v>
      </c>
      <c r="J185" s="171" t="s">
        <v>17396</v>
      </c>
      <c r="K185" s="10" t="s">
        <v>167</v>
      </c>
      <c r="L185" s="171">
        <v>5677398</v>
      </c>
      <c r="M185" s="171" t="s">
        <v>17397</v>
      </c>
      <c r="N185" s="172">
        <v>45824.611805555556</v>
      </c>
      <c r="O185" s="172">
        <v>45825.535416666666</v>
      </c>
      <c r="P185" s="171" t="s">
        <v>3171</v>
      </c>
      <c r="Q185" s="171" t="s">
        <v>3172</v>
      </c>
      <c r="R185" s="171" t="s">
        <v>15378</v>
      </c>
      <c r="S185" s="171" t="s">
        <v>177</v>
      </c>
      <c r="T185" s="72" t="s">
        <v>17398</v>
      </c>
      <c r="U185" s="171" t="s">
        <v>3190</v>
      </c>
      <c r="V185" s="171" t="s">
        <v>3252</v>
      </c>
      <c r="W185" s="171" t="s">
        <v>6718</v>
      </c>
      <c r="X185" s="171" t="s">
        <v>3215</v>
      </c>
      <c r="Y185" s="171">
        <v>0</v>
      </c>
      <c r="Z185" s="171" t="s">
        <v>3635</v>
      </c>
      <c r="AA185" s="171">
        <v>0</v>
      </c>
      <c r="AB185" s="171">
        <v>0</v>
      </c>
      <c r="AC185" s="171">
        <v>0</v>
      </c>
      <c r="AD185" s="171" t="s">
        <v>17399</v>
      </c>
      <c r="AE185" s="171" t="s">
        <v>17400</v>
      </c>
      <c r="AF185" s="171" t="s">
        <v>17401</v>
      </c>
      <c r="AG185" s="171">
        <v>0</v>
      </c>
      <c r="AH185" s="171" t="s">
        <v>25</v>
      </c>
      <c r="AI185" s="171" t="s">
        <v>189</v>
      </c>
      <c r="AJ185" s="171">
        <v>1</v>
      </c>
      <c r="AK185" s="171">
        <v>0</v>
      </c>
      <c r="AL185" s="171" t="s">
        <v>3368</v>
      </c>
      <c r="AM185" s="97">
        <f>IF(S185="SOPORTE_TELEFÓNICO",'BASE LIQUIDACION REDEBAN 2025'!$B$19,IF(S185="ENVÍO",'BASE LIQUIDACION REDEBAN 2025'!$C$2,IF(AH185="TIPO I",'BASE LIQUIDACION REDEBAN 2025'!$C$2,IF(AH185="TIPO II",'BASE LIQUIDACION REDEBAN 2025'!$C$3,IF(AH185="TIPO III",'BASE LIQUIDACION REDEBAN 2025'!$C$4,IF(AH185="TIPO IV",'BASE LIQUIDACION REDEBAN 2025'!$C$5,IF(AI185="AEREO",'BASE LIQUIDACION REDEBAN 2025'!$B$6,'BASE LIQUIDACION REDEBAN 2025'!$C$5)))))))</f>
        <v>65960.072302</v>
      </c>
      <c r="AN185" s="97">
        <f>IF(OR(S185="SOPORTE_TELEFÓNICO",S185="ENVÍO"),0,IF(AH185="TIPO I",'BASE LIQUIDACION REDEBAN 2025'!$B$10,IF(AH185="TIPO II",'BASE LIQUIDACION REDEBAN 2025'!$B$11,IF(AH185="TIPO III",'BASE LIQUIDACION REDEBAN 2025'!$B$12,'BASE LIQUIDACION REDEBAN 2025'!$B$13))))</f>
        <v>75096.394270399993</v>
      </c>
      <c r="AO185" s="97">
        <f t="shared" si="2"/>
        <v>65960.072302</v>
      </c>
    </row>
    <row r="186" spans="1:41" s="85" customFormat="1" ht="13.15">
      <c r="A186" s="171" t="s">
        <v>68</v>
      </c>
      <c r="B186" s="96" t="str">
        <f>VLOOKUP(A186,'CENTRO DE COSTOS'!A:D,4,FALSE)</f>
        <v>WILLIAM ASDRUBAL ROZO ROZO</v>
      </c>
      <c r="C186" s="96" t="str">
        <f>VLOOKUP(A186,'CENTRO DE COSTOS'!A:D,2,FALSE)</f>
        <v>0004-0004</v>
      </c>
      <c r="D186" s="171">
        <v>11001</v>
      </c>
      <c r="E186" s="171">
        <v>5677635</v>
      </c>
      <c r="F186" s="93">
        <v>1893194</v>
      </c>
      <c r="G186" s="171">
        <v>71896815</v>
      </c>
      <c r="H186" s="171" t="s">
        <v>298</v>
      </c>
      <c r="I186" s="171" t="s">
        <v>68</v>
      </c>
      <c r="J186" s="171" t="s">
        <v>17402</v>
      </c>
      <c r="K186" s="10" t="s">
        <v>167</v>
      </c>
      <c r="L186" s="171">
        <v>5677635</v>
      </c>
      <c r="M186" s="171" t="s">
        <v>17403</v>
      </c>
      <c r="N186" s="172">
        <v>45824.669444444444</v>
      </c>
      <c r="O186" s="172">
        <v>45825.540972222225</v>
      </c>
      <c r="P186" s="171" t="s">
        <v>3171</v>
      </c>
      <c r="Q186" s="171" t="s">
        <v>3172</v>
      </c>
      <c r="R186" s="171" t="s">
        <v>15378</v>
      </c>
      <c r="S186" s="171" t="s">
        <v>177</v>
      </c>
      <c r="T186" s="72" t="s">
        <v>17404</v>
      </c>
      <c r="U186" s="171" t="s">
        <v>16614</v>
      </c>
      <c r="V186" s="171" t="s">
        <v>3260</v>
      </c>
      <c r="W186" s="171" t="s">
        <v>17405</v>
      </c>
      <c r="X186" s="171" t="s">
        <v>3185</v>
      </c>
      <c r="Y186" s="171">
        <v>0</v>
      </c>
      <c r="Z186" s="171">
        <v>0</v>
      </c>
      <c r="AA186" s="171">
        <v>0</v>
      </c>
      <c r="AB186" s="171">
        <v>0</v>
      </c>
      <c r="AC186" s="171">
        <v>0</v>
      </c>
      <c r="AD186" s="171" t="s">
        <v>17406</v>
      </c>
      <c r="AE186" s="171">
        <v>0</v>
      </c>
      <c r="AF186" s="171">
        <v>0</v>
      </c>
      <c r="AG186" s="171">
        <v>0</v>
      </c>
      <c r="AH186" s="171" t="s">
        <v>25</v>
      </c>
      <c r="AI186" s="171" t="s">
        <v>189</v>
      </c>
      <c r="AJ186" s="171">
        <v>1</v>
      </c>
      <c r="AK186" s="171">
        <v>0</v>
      </c>
      <c r="AL186" s="171" t="s">
        <v>332</v>
      </c>
      <c r="AM186" s="97">
        <f>IF(S186="SOPORTE_TELEFÓNICO",'BASE LIQUIDACION REDEBAN 2025'!$B$19,IF(S186="ENVÍO",'BASE LIQUIDACION REDEBAN 2025'!$C$2,IF(AH186="TIPO I",'BASE LIQUIDACION REDEBAN 2025'!$C$2,IF(AH186="TIPO II",'BASE LIQUIDACION REDEBAN 2025'!$C$3,IF(AH186="TIPO III",'BASE LIQUIDACION REDEBAN 2025'!$C$4,IF(AH186="TIPO IV",'BASE LIQUIDACION REDEBAN 2025'!$C$5,IF(AI186="AEREO",'BASE LIQUIDACION REDEBAN 2025'!$B$6,'BASE LIQUIDACION REDEBAN 2025'!$C$5)))))))</f>
        <v>65960.072302</v>
      </c>
      <c r="AN186" s="97">
        <f>IF(OR(S186="SOPORTE_TELEFÓNICO",S186="ENVÍO"),0,IF(AH186="TIPO I",'BASE LIQUIDACION REDEBAN 2025'!$B$10,IF(AH186="TIPO II",'BASE LIQUIDACION REDEBAN 2025'!$B$11,IF(AH186="TIPO III",'BASE LIQUIDACION REDEBAN 2025'!$B$12,'BASE LIQUIDACION REDEBAN 2025'!$B$13))))</f>
        <v>75096.394270399993</v>
      </c>
      <c r="AO186" s="97">
        <f t="shared" si="2"/>
        <v>65960.072302</v>
      </c>
    </row>
    <row r="187" spans="1:41" s="85" customFormat="1" ht="13.15">
      <c r="A187" s="171" t="s">
        <v>72</v>
      </c>
      <c r="B187" s="96" t="str">
        <f>VLOOKUP(A187,'CENTRO DE COSTOS'!A:D,4,FALSE)</f>
        <v>MIGUEL JULIÁN HERNÁNDEZ GUARÍN</v>
      </c>
      <c r="C187" s="96" t="str">
        <f>VLOOKUP(A187,'CENTRO DE COSTOS'!A:D,2,FALSE)</f>
        <v>0004-0008</v>
      </c>
      <c r="D187" s="171">
        <v>68081</v>
      </c>
      <c r="E187" s="171">
        <v>5676848</v>
      </c>
      <c r="F187" s="93">
        <v>1896635</v>
      </c>
      <c r="G187" s="171">
        <v>89128027</v>
      </c>
      <c r="H187" s="171" t="s">
        <v>180</v>
      </c>
      <c r="I187" s="171" t="s">
        <v>4156</v>
      </c>
      <c r="J187" s="171" t="s">
        <v>17407</v>
      </c>
      <c r="K187" s="10" t="s">
        <v>167</v>
      </c>
      <c r="L187" s="171">
        <v>5676848</v>
      </c>
      <c r="M187" s="171" t="s">
        <v>17408</v>
      </c>
      <c r="N187" s="172">
        <v>45824.461111111108</v>
      </c>
      <c r="O187" s="172">
        <v>45825.546527777777</v>
      </c>
      <c r="P187" s="171" t="s">
        <v>3171</v>
      </c>
      <c r="Q187" s="171" t="s">
        <v>3172</v>
      </c>
      <c r="R187" s="171" t="s">
        <v>15378</v>
      </c>
      <c r="S187" s="171" t="s">
        <v>3188</v>
      </c>
      <c r="T187" s="72" t="s">
        <v>17409</v>
      </c>
      <c r="U187" s="171" t="s">
        <v>16585</v>
      </c>
      <c r="V187" s="171" t="s">
        <v>7267</v>
      </c>
      <c r="W187" s="171" t="s">
        <v>7268</v>
      </c>
      <c r="X187" s="171" t="s">
        <v>3185</v>
      </c>
      <c r="Y187" s="171">
        <v>0</v>
      </c>
      <c r="Z187" s="171">
        <v>0</v>
      </c>
      <c r="AA187" s="171">
        <v>0</v>
      </c>
      <c r="AB187" s="171">
        <v>0</v>
      </c>
      <c r="AC187" s="171">
        <v>0</v>
      </c>
      <c r="AD187" s="171">
        <v>0</v>
      </c>
      <c r="AE187" s="171">
        <v>0</v>
      </c>
      <c r="AF187" s="171">
        <v>0</v>
      </c>
      <c r="AG187" s="171">
        <v>0</v>
      </c>
      <c r="AH187" s="171" t="s">
        <v>30</v>
      </c>
      <c r="AI187" s="171" t="s">
        <v>189</v>
      </c>
      <c r="AJ187" s="171">
        <v>0</v>
      </c>
      <c r="AK187" s="171">
        <v>0</v>
      </c>
      <c r="AL187" s="171" t="s">
        <v>1886</v>
      </c>
      <c r="AM187" s="97">
        <f>IF(S187="SOPORTE_TELEFÓNICO",'BASE LIQUIDACION REDEBAN 2025'!$B$19,IF(S187="ENVÍO",'BASE LIQUIDACION REDEBAN 2025'!$C$2,IF(AH187="TIPO I",'BASE LIQUIDACION REDEBAN 2025'!$C$2,IF(AH187="TIPO II",'BASE LIQUIDACION REDEBAN 2025'!$C$3,IF(AH187="TIPO III",'BASE LIQUIDACION REDEBAN 2025'!$C$4,IF(AH187="TIPO IV",'BASE LIQUIDACION REDEBAN 2025'!$C$5,IF(AI187="AEREO",'BASE LIQUIDACION REDEBAN 2025'!$B$6,'BASE LIQUIDACION REDEBAN 2025'!$C$5)))))))</f>
        <v>41241.0800752</v>
      </c>
      <c r="AN187" s="97">
        <f>IF(OR(S187="SOPORTE_TELEFÓNICO",S187="ENVÍO"),0,IF(AH187="TIPO I",'BASE LIQUIDACION REDEBAN 2025'!$B$10,IF(AH187="TIPO II",'BASE LIQUIDACION REDEBAN 2025'!$B$11,IF(AH187="TIPO III",'BASE LIQUIDACION REDEBAN 2025'!$B$12,'BASE LIQUIDACION REDEBAN 2025'!$B$13))))</f>
        <v>0</v>
      </c>
      <c r="AO187" s="97">
        <f t="shared" si="2"/>
        <v>41241.0800752</v>
      </c>
    </row>
    <row r="188" spans="1:41" s="85" customFormat="1" ht="13.15">
      <c r="A188" s="171" t="s">
        <v>76</v>
      </c>
      <c r="B188" s="96" t="str">
        <f>VLOOKUP(A188,'CENTRO DE COSTOS'!A:D,4,FALSE)</f>
        <v>DIEGO FERNANDO HENAO CARDONA</v>
      </c>
      <c r="C188" s="96" t="str">
        <f>VLOOKUP(A188,'CENTRO DE COSTOS'!A:D,2,FALSE)</f>
        <v>0004-0003</v>
      </c>
      <c r="D188" s="171">
        <v>19698</v>
      </c>
      <c r="E188" s="171">
        <v>5677851</v>
      </c>
      <c r="F188" s="93">
        <v>1895932</v>
      </c>
      <c r="G188" s="171">
        <v>18921676</v>
      </c>
      <c r="H188" s="171" t="s">
        <v>200</v>
      </c>
      <c r="I188" s="171" t="s">
        <v>1232</v>
      </c>
      <c r="J188" s="171" t="s">
        <v>17322</v>
      </c>
      <c r="K188" s="10" t="s">
        <v>167</v>
      </c>
      <c r="L188" s="171">
        <v>5677851</v>
      </c>
      <c r="M188" s="171" t="s">
        <v>17410</v>
      </c>
      <c r="N188" s="172">
        <v>45824.741666666669</v>
      </c>
      <c r="O188" s="172">
        <v>45825.677083333336</v>
      </c>
      <c r="P188" s="171" t="s">
        <v>3171</v>
      </c>
      <c r="Q188" s="171" t="s">
        <v>3172</v>
      </c>
      <c r="R188" s="171" t="s">
        <v>15378</v>
      </c>
      <c r="S188" s="171" t="s">
        <v>177</v>
      </c>
      <c r="T188" s="72" t="s">
        <v>17411</v>
      </c>
      <c r="U188" s="171" t="s">
        <v>3190</v>
      </c>
      <c r="V188" s="171" t="s">
        <v>3213</v>
      </c>
      <c r="W188" s="171" t="s">
        <v>3372</v>
      </c>
      <c r="X188" s="171" t="s">
        <v>3215</v>
      </c>
      <c r="Y188" s="171" t="s">
        <v>3228</v>
      </c>
      <c r="Z188" s="171">
        <v>0</v>
      </c>
      <c r="AA188" s="171">
        <v>0</v>
      </c>
      <c r="AB188" s="171">
        <v>0</v>
      </c>
      <c r="AC188" s="171">
        <v>0</v>
      </c>
      <c r="AD188" s="171" t="s">
        <v>17325</v>
      </c>
      <c r="AE188" s="171" t="s">
        <v>17412</v>
      </c>
      <c r="AF188" s="171" t="s">
        <v>17413</v>
      </c>
      <c r="AG188" s="171">
        <v>0</v>
      </c>
      <c r="AH188" s="171" t="s">
        <v>28</v>
      </c>
      <c r="AI188" s="171" t="s">
        <v>189</v>
      </c>
      <c r="AJ188" s="171">
        <v>1</v>
      </c>
      <c r="AK188" s="171">
        <v>0</v>
      </c>
      <c r="AL188" s="171" t="s">
        <v>320</v>
      </c>
      <c r="AM188" s="97">
        <f>IF(S188="SOPORTE_TELEFÓNICO",'BASE LIQUIDACION REDEBAN 2025'!$B$19,IF(S188="ENVÍO",'BASE LIQUIDACION REDEBAN 2025'!$C$2,IF(AH188="TIPO I",'BASE LIQUIDACION REDEBAN 2025'!$C$2,IF(AH188="TIPO II",'BASE LIQUIDACION REDEBAN 2025'!$C$3,IF(AH188="TIPO III",'BASE LIQUIDACION REDEBAN 2025'!$C$4,IF(AH188="TIPO IV",'BASE LIQUIDACION REDEBAN 2025'!$C$5,IF(AI188="AEREO",'BASE LIQUIDACION REDEBAN 2025'!$B$6,'BASE LIQUIDACION REDEBAN 2025'!$C$5)))))))</f>
        <v>144967.87232000002</v>
      </c>
      <c r="AN188" s="97">
        <f>IF(OR(S188="SOPORTE_TELEFÓNICO",S188="ENVÍO"),0,IF(AH188="TIPO I",'BASE LIQUIDACION REDEBAN 2025'!$B$10,IF(AH188="TIPO II",'BASE LIQUIDACION REDEBAN 2025'!$B$11,IF(AH188="TIPO III",'BASE LIQUIDACION REDEBAN 2025'!$B$12,'BASE LIQUIDACION REDEBAN 2025'!$B$13))))</f>
        <v>140395.6348884</v>
      </c>
      <c r="AO188" s="97">
        <f t="shared" si="2"/>
        <v>144967.87232000002</v>
      </c>
    </row>
    <row r="189" spans="1:41" s="85" customFormat="1" ht="13.15">
      <c r="A189" s="171" t="s">
        <v>81</v>
      </c>
      <c r="B189" s="96" t="str">
        <f>VLOOKUP(A189,'CENTRO DE COSTOS'!A:D,4,FALSE)</f>
        <v>MIGUEL JULIÁN HERNÁNDEZ GUARÍN</v>
      </c>
      <c r="C189" s="96" t="str">
        <f>VLOOKUP(A189,'CENTRO DE COSTOS'!A:D,2,FALSE)</f>
        <v>0004-0008</v>
      </c>
      <c r="D189" s="171">
        <v>54001</v>
      </c>
      <c r="E189" s="171">
        <v>5678448</v>
      </c>
      <c r="F189" s="93">
        <v>1897333</v>
      </c>
      <c r="G189" s="171">
        <v>25348012</v>
      </c>
      <c r="H189" s="171" t="s">
        <v>408</v>
      </c>
      <c r="I189" s="171" t="s">
        <v>81</v>
      </c>
      <c r="J189" s="171" t="s">
        <v>17414</v>
      </c>
      <c r="K189" s="10" t="s">
        <v>167</v>
      </c>
      <c r="L189" s="171">
        <v>5678448</v>
      </c>
      <c r="M189" s="171" t="s">
        <v>17415</v>
      </c>
      <c r="N189" s="172">
        <v>45825.427083333336</v>
      </c>
      <c r="O189" s="172">
        <v>45825.693055555559</v>
      </c>
      <c r="P189" s="171" t="s">
        <v>3171</v>
      </c>
      <c r="Q189" s="171" t="s">
        <v>3172</v>
      </c>
      <c r="R189" s="171" t="s">
        <v>15378</v>
      </c>
      <c r="S189" s="171" t="s">
        <v>177</v>
      </c>
      <c r="T189" s="72" t="s">
        <v>17416</v>
      </c>
      <c r="U189" s="171" t="s">
        <v>3190</v>
      </c>
      <c r="V189" s="171" t="s">
        <v>3284</v>
      </c>
      <c r="W189" s="171" t="s">
        <v>3284</v>
      </c>
      <c r="X189" s="171" t="s">
        <v>3215</v>
      </c>
      <c r="Y189" s="171" t="s">
        <v>3267</v>
      </c>
      <c r="Z189" s="171">
        <v>0</v>
      </c>
      <c r="AA189" s="171">
        <v>0</v>
      </c>
      <c r="AB189" s="171">
        <v>0</v>
      </c>
      <c r="AC189" s="171">
        <v>0</v>
      </c>
      <c r="AD189" s="171" t="s">
        <v>17417</v>
      </c>
      <c r="AE189" s="171" t="s">
        <v>17418</v>
      </c>
      <c r="AF189" s="171" t="s">
        <v>17419</v>
      </c>
      <c r="AG189" s="171">
        <v>0</v>
      </c>
      <c r="AH189" s="171" t="s">
        <v>25</v>
      </c>
      <c r="AI189" s="171" t="s">
        <v>189</v>
      </c>
      <c r="AJ189" s="171">
        <v>1</v>
      </c>
      <c r="AK189" s="171">
        <v>0</v>
      </c>
      <c r="AL189" s="171" t="s">
        <v>513</v>
      </c>
      <c r="AM189" s="97">
        <f>IF(S189="SOPORTE_TELEFÓNICO",'BASE LIQUIDACION REDEBAN 2025'!$B$19,IF(S189="ENVÍO",'BASE LIQUIDACION REDEBAN 2025'!$C$2,IF(AH189="TIPO I",'BASE LIQUIDACION REDEBAN 2025'!$C$2,IF(AH189="TIPO II",'BASE LIQUIDACION REDEBAN 2025'!$C$3,IF(AH189="TIPO III",'BASE LIQUIDACION REDEBAN 2025'!$C$4,IF(AH189="TIPO IV",'BASE LIQUIDACION REDEBAN 2025'!$C$5,IF(AI189="AEREO",'BASE LIQUIDACION REDEBAN 2025'!$B$6,'BASE LIQUIDACION REDEBAN 2025'!$C$5)))))))</f>
        <v>65960.072302</v>
      </c>
      <c r="AN189" s="97">
        <f>IF(OR(S189="SOPORTE_TELEFÓNICO",S189="ENVÍO"),0,IF(AH189="TIPO I",'BASE LIQUIDACION REDEBAN 2025'!$B$10,IF(AH189="TIPO II",'BASE LIQUIDACION REDEBAN 2025'!$B$11,IF(AH189="TIPO III",'BASE LIQUIDACION REDEBAN 2025'!$B$12,'BASE LIQUIDACION REDEBAN 2025'!$B$13))))</f>
        <v>75096.394270399993</v>
      </c>
      <c r="AO189" s="97">
        <f t="shared" si="2"/>
        <v>65960.072302</v>
      </c>
    </row>
    <row r="190" spans="1:41" s="85" customFormat="1" ht="13.15">
      <c r="A190" s="171" t="s">
        <v>93</v>
      </c>
      <c r="B190" s="96" t="str">
        <f>VLOOKUP(A190,'CENTRO DE COSTOS'!A:D,4,FALSE)</f>
        <v>DIEGO FERNANDO HENAO CARDONA</v>
      </c>
      <c r="C190" s="96" t="str">
        <f>VLOOKUP(A190,'CENTRO DE COSTOS'!A:D,2,FALSE)</f>
        <v>0004-0003</v>
      </c>
      <c r="D190" s="171">
        <v>52356</v>
      </c>
      <c r="E190" s="171">
        <v>5677477</v>
      </c>
      <c r="F190" s="93">
        <v>1895793</v>
      </c>
      <c r="G190" s="171">
        <v>89143846</v>
      </c>
      <c r="H190" s="171" t="s">
        <v>162</v>
      </c>
      <c r="I190" s="171" t="s">
        <v>2119</v>
      </c>
      <c r="J190" s="171" t="s">
        <v>17420</v>
      </c>
      <c r="K190" s="10" t="s">
        <v>167</v>
      </c>
      <c r="L190" s="171">
        <v>5677477</v>
      </c>
      <c r="M190" s="171" t="s">
        <v>17421</v>
      </c>
      <c r="N190" s="172">
        <v>45824.629166666666</v>
      </c>
      <c r="O190" s="172">
        <v>45825.729166666664</v>
      </c>
      <c r="P190" s="171" t="s">
        <v>3171</v>
      </c>
      <c r="Q190" s="171" t="s">
        <v>3172</v>
      </c>
      <c r="R190" s="171" t="s">
        <v>15378</v>
      </c>
      <c r="S190" s="171" t="s">
        <v>177</v>
      </c>
      <c r="T190" s="72" t="s">
        <v>17422</v>
      </c>
      <c r="U190" s="171" t="s">
        <v>3175</v>
      </c>
      <c r="V190" s="171" t="s">
        <v>3176</v>
      </c>
      <c r="W190" s="171" t="s">
        <v>3177</v>
      </c>
      <c r="X190" s="171" t="s">
        <v>3185</v>
      </c>
      <c r="Y190" s="171">
        <v>0</v>
      </c>
      <c r="Z190" s="171">
        <v>0</v>
      </c>
      <c r="AA190" s="171">
        <v>0</v>
      </c>
      <c r="AB190" s="171">
        <v>0</v>
      </c>
      <c r="AC190" s="171">
        <v>0</v>
      </c>
      <c r="AD190" s="171" t="s">
        <v>17423</v>
      </c>
      <c r="AE190" s="171">
        <v>0</v>
      </c>
      <c r="AF190" s="171">
        <v>0</v>
      </c>
      <c r="AG190" s="171">
        <v>0</v>
      </c>
      <c r="AH190" s="171" t="s">
        <v>28</v>
      </c>
      <c r="AI190" s="171" t="s">
        <v>189</v>
      </c>
      <c r="AJ190" s="171">
        <v>1</v>
      </c>
      <c r="AK190" s="171">
        <v>0</v>
      </c>
      <c r="AL190" s="171" t="s">
        <v>5957</v>
      </c>
      <c r="AM190" s="97">
        <f>IF(S190="SOPORTE_TELEFÓNICO",'BASE LIQUIDACION REDEBAN 2025'!$B$19,IF(S190="ENVÍO",'BASE LIQUIDACION REDEBAN 2025'!$C$2,IF(AH190="TIPO I",'BASE LIQUIDACION REDEBAN 2025'!$C$2,IF(AH190="TIPO II",'BASE LIQUIDACION REDEBAN 2025'!$C$3,IF(AH190="TIPO III",'BASE LIQUIDACION REDEBAN 2025'!$C$4,IF(AH190="TIPO IV",'BASE LIQUIDACION REDEBAN 2025'!$C$5,IF(AI190="AEREO",'BASE LIQUIDACION REDEBAN 2025'!$B$6,'BASE LIQUIDACION REDEBAN 2025'!$C$5)))))))</f>
        <v>144967.87232000002</v>
      </c>
      <c r="AN190" s="97">
        <f>IF(OR(S190="SOPORTE_TELEFÓNICO",S190="ENVÍO"),0,IF(AH190="TIPO I",'BASE LIQUIDACION REDEBAN 2025'!$B$10,IF(AH190="TIPO II",'BASE LIQUIDACION REDEBAN 2025'!$B$11,IF(AH190="TIPO III",'BASE LIQUIDACION REDEBAN 2025'!$B$12,'BASE LIQUIDACION REDEBAN 2025'!$B$13))))</f>
        <v>140395.6348884</v>
      </c>
      <c r="AO190" s="97">
        <f t="shared" si="2"/>
        <v>144967.87232000002</v>
      </c>
    </row>
    <row r="191" spans="1:41" s="85" customFormat="1" ht="13.15">
      <c r="A191" s="171" t="s">
        <v>68</v>
      </c>
      <c r="B191" s="96" t="str">
        <f>VLOOKUP(A191,'CENTRO DE COSTOS'!A:D,4,FALSE)</f>
        <v>WILLIAM ASDRUBAL ROZO ROZO</v>
      </c>
      <c r="C191" s="96" t="str">
        <f>VLOOKUP(A191,'CENTRO DE COSTOS'!A:D,2,FALSE)</f>
        <v>0004-0004</v>
      </c>
      <c r="D191" s="171">
        <v>11001</v>
      </c>
      <c r="E191" s="171">
        <v>5679015</v>
      </c>
      <c r="F191" s="93">
        <v>1895982</v>
      </c>
      <c r="G191" s="171">
        <v>15988272</v>
      </c>
      <c r="H191" s="171" t="s">
        <v>298</v>
      </c>
      <c r="I191" s="171" t="s">
        <v>68</v>
      </c>
      <c r="J191" s="171" t="s">
        <v>17376</v>
      </c>
      <c r="K191" s="10" t="s">
        <v>167</v>
      </c>
      <c r="L191" s="171">
        <v>5679015</v>
      </c>
      <c r="M191" s="171" t="s">
        <v>17424</v>
      </c>
      <c r="N191" s="172">
        <v>45825.561805555553</v>
      </c>
      <c r="O191" s="172">
        <v>45825.73333333333</v>
      </c>
      <c r="P191" s="171" t="s">
        <v>3171</v>
      </c>
      <c r="Q191" s="171" t="s">
        <v>3172</v>
      </c>
      <c r="R191" s="171" t="s">
        <v>15378</v>
      </c>
      <c r="S191" s="171" t="s">
        <v>3188</v>
      </c>
      <c r="T191" s="72" t="s">
        <v>17425</v>
      </c>
      <c r="U191" s="171" t="s">
        <v>16585</v>
      </c>
      <c r="V191" s="171" t="s">
        <v>3964</v>
      </c>
      <c r="W191" s="171" t="s">
        <v>17058</v>
      </c>
      <c r="X191" s="171" t="s">
        <v>3185</v>
      </c>
      <c r="Y191" s="171">
        <v>0</v>
      </c>
      <c r="Z191" s="171">
        <v>0</v>
      </c>
      <c r="AA191" s="171">
        <v>0</v>
      </c>
      <c r="AB191" s="171">
        <v>0</v>
      </c>
      <c r="AC191" s="171">
        <v>0</v>
      </c>
      <c r="AD191" s="171">
        <v>0</v>
      </c>
      <c r="AE191" s="171">
        <v>0</v>
      </c>
      <c r="AF191" s="171">
        <v>0</v>
      </c>
      <c r="AG191" s="171">
        <v>0</v>
      </c>
      <c r="AH191" s="171" t="s">
        <v>25</v>
      </c>
      <c r="AI191" s="171" t="s">
        <v>189</v>
      </c>
      <c r="AJ191" s="171">
        <v>0</v>
      </c>
      <c r="AK191" s="171">
        <v>0</v>
      </c>
      <c r="AL191" s="171" t="s">
        <v>778</v>
      </c>
      <c r="AM191" s="97">
        <f>IF(S191="SOPORTE_TELEFÓNICO",'BASE LIQUIDACION REDEBAN 2025'!$B$19,IF(S191="ENVÍO",'BASE LIQUIDACION REDEBAN 2025'!$C$2,IF(AH191="TIPO I",'BASE LIQUIDACION REDEBAN 2025'!$C$2,IF(AH191="TIPO II",'BASE LIQUIDACION REDEBAN 2025'!$C$3,IF(AH191="TIPO III",'BASE LIQUIDACION REDEBAN 2025'!$C$4,IF(AH191="TIPO IV",'BASE LIQUIDACION REDEBAN 2025'!$C$5,IF(AI191="AEREO",'BASE LIQUIDACION REDEBAN 2025'!$B$6,'BASE LIQUIDACION REDEBAN 2025'!$C$5)))))))</f>
        <v>41241.0800752</v>
      </c>
      <c r="AN191" s="97">
        <f>IF(OR(S191="SOPORTE_TELEFÓNICO",S191="ENVÍO"),0,IF(AH191="TIPO I",'BASE LIQUIDACION REDEBAN 2025'!$B$10,IF(AH191="TIPO II",'BASE LIQUIDACION REDEBAN 2025'!$B$11,IF(AH191="TIPO III",'BASE LIQUIDACION REDEBAN 2025'!$B$12,'BASE LIQUIDACION REDEBAN 2025'!$B$13))))</f>
        <v>0</v>
      </c>
      <c r="AO191" s="97">
        <f t="shared" si="2"/>
        <v>41241.0800752</v>
      </c>
    </row>
    <row r="192" spans="1:41" s="85" customFormat="1" ht="13.15">
      <c r="A192" s="171" t="s">
        <v>76</v>
      </c>
      <c r="B192" s="96" t="str">
        <f>VLOOKUP(A192,'CENTRO DE COSTOS'!A:D,4,FALSE)</f>
        <v>DIEGO FERNANDO HENAO CARDONA</v>
      </c>
      <c r="C192" s="96" t="str">
        <f>VLOOKUP(A192,'CENTRO DE COSTOS'!A:D,2,FALSE)</f>
        <v>0004-0003</v>
      </c>
      <c r="D192" s="171">
        <v>76001</v>
      </c>
      <c r="E192" s="171">
        <v>5679033</v>
      </c>
      <c r="F192" s="93">
        <v>1896610</v>
      </c>
      <c r="G192" s="171">
        <v>25132770</v>
      </c>
      <c r="H192" s="171" t="s">
        <v>230</v>
      </c>
      <c r="I192" s="171" t="s">
        <v>76</v>
      </c>
      <c r="J192" s="171" t="s">
        <v>16082</v>
      </c>
      <c r="K192" s="10" t="s">
        <v>167</v>
      </c>
      <c r="L192" s="171">
        <v>5679033</v>
      </c>
      <c r="M192" s="171" t="s">
        <v>17426</v>
      </c>
      <c r="N192" s="172">
        <v>45825.564583333333</v>
      </c>
      <c r="O192" s="172">
        <v>45825.737500000003</v>
      </c>
      <c r="P192" s="171" t="s">
        <v>3171</v>
      </c>
      <c r="Q192" s="171" t="s">
        <v>3172</v>
      </c>
      <c r="R192" s="171" t="s">
        <v>15378</v>
      </c>
      <c r="S192" s="171" t="s">
        <v>177</v>
      </c>
      <c r="T192" s="72" t="s">
        <v>17427</v>
      </c>
      <c r="U192" s="171" t="s">
        <v>3190</v>
      </c>
      <c r="V192" s="171" t="s">
        <v>3839</v>
      </c>
      <c r="W192" s="171" t="s">
        <v>3840</v>
      </c>
      <c r="X192" s="171" t="s">
        <v>3215</v>
      </c>
      <c r="Y192" s="171" t="s">
        <v>3662</v>
      </c>
      <c r="Z192" s="171">
        <v>0</v>
      </c>
      <c r="AA192" s="171" t="s">
        <v>3482</v>
      </c>
      <c r="AB192" s="171">
        <v>0</v>
      </c>
      <c r="AC192" s="171">
        <v>0</v>
      </c>
      <c r="AD192" s="171" t="s">
        <v>17428</v>
      </c>
      <c r="AE192" s="171" t="s">
        <v>17429</v>
      </c>
      <c r="AF192" s="171" t="s">
        <v>17430</v>
      </c>
      <c r="AG192" s="171">
        <v>2359</v>
      </c>
      <c r="AH192" s="171" t="s">
        <v>25</v>
      </c>
      <c r="AI192" s="171" t="s">
        <v>189</v>
      </c>
      <c r="AJ192" s="171">
        <v>1</v>
      </c>
      <c r="AK192" s="171">
        <v>0</v>
      </c>
      <c r="AL192" s="171" t="s">
        <v>240</v>
      </c>
      <c r="AM192" s="97">
        <f>IF(S192="SOPORTE_TELEFÓNICO",'BASE LIQUIDACION REDEBAN 2025'!$B$19,IF(S192="ENVÍO",'BASE LIQUIDACION REDEBAN 2025'!$C$2,IF(AH192="TIPO I",'BASE LIQUIDACION REDEBAN 2025'!$C$2,IF(AH192="TIPO II",'BASE LIQUIDACION REDEBAN 2025'!$C$3,IF(AH192="TIPO III",'BASE LIQUIDACION REDEBAN 2025'!$C$4,IF(AH192="TIPO IV",'BASE LIQUIDACION REDEBAN 2025'!$C$5,IF(AI192="AEREO",'BASE LIQUIDACION REDEBAN 2025'!$B$6,'BASE LIQUIDACION REDEBAN 2025'!$C$5)))))))</f>
        <v>65960.072302</v>
      </c>
      <c r="AN192" s="97">
        <f>IF(OR(S192="SOPORTE_TELEFÓNICO",S192="ENVÍO"),0,IF(AH192="TIPO I",'BASE LIQUIDACION REDEBAN 2025'!$B$10,IF(AH192="TIPO II",'BASE LIQUIDACION REDEBAN 2025'!$B$11,IF(AH192="TIPO III",'BASE LIQUIDACION REDEBAN 2025'!$B$12,'BASE LIQUIDACION REDEBAN 2025'!$B$13))))</f>
        <v>75096.394270399993</v>
      </c>
      <c r="AO192" s="97">
        <f t="shared" si="2"/>
        <v>65960.072302</v>
      </c>
    </row>
    <row r="193" spans="1:41" s="85" customFormat="1" ht="13.15">
      <c r="A193" s="171" t="s">
        <v>68</v>
      </c>
      <c r="B193" s="96" t="str">
        <f>VLOOKUP(A193,'CENTRO DE COSTOS'!A:D,4,FALSE)</f>
        <v>WILLIAM ASDRUBAL ROZO ROZO</v>
      </c>
      <c r="C193" s="96" t="str">
        <f>VLOOKUP(A193,'CENTRO DE COSTOS'!A:D,2,FALSE)</f>
        <v>0004-0004</v>
      </c>
      <c r="D193" s="171">
        <v>11001</v>
      </c>
      <c r="E193" s="171">
        <v>5679004</v>
      </c>
      <c r="F193" s="93">
        <v>1896674</v>
      </c>
      <c r="G193" s="171">
        <v>16944258</v>
      </c>
      <c r="H193" s="171" t="s">
        <v>298</v>
      </c>
      <c r="I193" s="171" t="s">
        <v>68</v>
      </c>
      <c r="J193" s="171" t="s">
        <v>17069</v>
      </c>
      <c r="K193" s="10" t="s">
        <v>167</v>
      </c>
      <c r="L193" s="171">
        <v>5679004</v>
      </c>
      <c r="M193" s="171" t="s">
        <v>17431</v>
      </c>
      <c r="N193" s="172">
        <v>45825.560416666667</v>
      </c>
      <c r="O193" s="172">
        <v>45825.759027777778</v>
      </c>
      <c r="P193" s="171" t="s">
        <v>3171</v>
      </c>
      <c r="Q193" s="171" t="s">
        <v>3172</v>
      </c>
      <c r="R193" s="171" t="s">
        <v>15378</v>
      </c>
      <c r="S193" s="171" t="s">
        <v>3188</v>
      </c>
      <c r="T193" s="72" t="s">
        <v>17432</v>
      </c>
      <c r="U193" s="171" t="s">
        <v>16614</v>
      </c>
      <c r="V193" s="171" t="s">
        <v>16632</v>
      </c>
      <c r="W193" s="171" t="s">
        <v>16633</v>
      </c>
      <c r="X193" s="171" t="s">
        <v>3185</v>
      </c>
      <c r="Y193" s="171">
        <v>0</v>
      </c>
      <c r="Z193" s="171">
        <v>0</v>
      </c>
      <c r="AA193" s="171">
        <v>0</v>
      </c>
      <c r="AB193" s="171">
        <v>0</v>
      </c>
      <c r="AC193" s="171">
        <v>0</v>
      </c>
      <c r="AD193" s="171">
        <v>0</v>
      </c>
      <c r="AE193" s="171">
        <v>0</v>
      </c>
      <c r="AF193" s="171">
        <v>0</v>
      </c>
      <c r="AG193" s="171">
        <v>0</v>
      </c>
      <c r="AH193" s="171" t="s">
        <v>25</v>
      </c>
      <c r="AI193" s="171" t="s">
        <v>189</v>
      </c>
      <c r="AJ193" s="171">
        <v>0</v>
      </c>
      <c r="AK193" s="171">
        <v>0</v>
      </c>
      <c r="AL193" s="171">
        <v>0</v>
      </c>
      <c r="AM193" s="97">
        <f>IF(S193="SOPORTE_TELEFÓNICO",'BASE LIQUIDACION REDEBAN 2025'!$B$19,IF(S193="ENVÍO",'BASE LIQUIDACION REDEBAN 2025'!$C$2,IF(AH193="TIPO I",'BASE LIQUIDACION REDEBAN 2025'!$C$2,IF(AH193="TIPO II",'BASE LIQUIDACION REDEBAN 2025'!$C$3,IF(AH193="TIPO III",'BASE LIQUIDACION REDEBAN 2025'!$C$4,IF(AH193="TIPO IV",'BASE LIQUIDACION REDEBAN 2025'!$C$5,IF(AI193="AEREO",'BASE LIQUIDACION REDEBAN 2025'!$B$6,'BASE LIQUIDACION REDEBAN 2025'!$C$5)))))))</f>
        <v>41241.0800752</v>
      </c>
      <c r="AN193" s="97">
        <f>IF(OR(S193="SOPORTE_TELEFÓNICO",S193="ENVÍO"),0,IF(AH193="TIPO I",'BASE LIQUIDACION REDEBAN 2025'!$B$10,IF(AH193="TIPO II",'BASE LIQUIDACION REDEBAN 2025'!$B$11,IF(AH193="TIPO III",'BASE LIQUIDACION REDEBAN 2025'!$B$12,'BASE LIQUIDACION REDEBAN 2025'!$B$13))))</f>
        <v>0</v>
      </c>
      <c r="AO193" s="97">
        <f t="shared" si="2"/>
        <v>41241.0800752</v>
      </c>
    </row>
    <row r="194" spans="1:41" s="85" customFormat="1" ht="13.15">
      <c r="A194" s="171" t="s">
        <v>68</v>
      </c>
      <c r="B194" s="96" t="str">
        <f>VLOOKUP(A194,'CENTRO DE COSTOS'!A:D,4,FALSE)</f>
        <v>WILLIAM ASDRUBAL ROZO ROZO</v>
      </c>
      <c r="C194" s="96" t="str">
        <f>VLOOKUP(A194,'CENTRO DE COSTOS'!A:D,2,FALSE)</f>
        <v>0004-0004</v>
      </c>
      <c r="D194" s="171">
        <v>11001</v>
      </c>
      <c r="E194" s="171">
        <v>5679392</v>
      </c>
      <c r="F194" s="93">
        <v>1897028</v>
      </c>
      <c r="G194" s="171">
        <v>18117341</v>
      </c>
      <c r="H194" s="171" t="s">
        <v>298</v>
      </c>
      <c r="I194" s="171" t="s">
        <v>68</v>
      </c>
      <c r="J194" s="171" t="s">
        <v>16925</v>
      </c>
      <c r="K194" s="10" t="s">
        <v>167</v>
      </c>
      <c r="L194" s="171">
        <v>5679392</v>
      </c>
      <c r="M194" s="171" t="s">
        <v>17433</v>
      </c>
      <c r="N194" s="172">
        <v>45825.657638888886</v>
      </c>
      <c r="O194" s="172">
        <v>45825.761805555558</v>
      </c>
      <c r="P194" s="171" t="s">
        <v>3171</v>
      </c>
      <c r="Q194" s="171" t="s">
        <v>3172</v>
      </c>
      <c r="R194" s="171" t="s">
        <v>15378</v>
      </c>
      <c r="S194" s="171" t="s">
        <v>3188</v>
      </c>
      <c r="T194" s="72" t="s">
        <v>17434</v>
      </c>
      <c r="U194" s="171" t="s">
        <v>16585</v>
      </c>
      <c r="V194" s="171" t="s">
        <v>7267</v>
      </c>
      <c r="W194" s="171" t="s">
        <v>7268</v>
      </c>
      <c r="X194" s="171" t="s">
        <v>3185</v>
      </c>
      <c r="Y194" s="171">
        <v>0</v>
      </c>
      <c r="Z194" s="171">
        <v>0</v>
      </c>
      <c r="AA194" s="171">
        <v>0</v>
      </c>
      <c r="AB194" s="171">
        <v>0</v>
      </c>
      <c r="AC194" s="171">
        <v>0</v>
      </c>
      <c r="AD194" s="171">
        <v>0</v>
      </c>
      <c r="AE194" s="171">
        <v>0</v>
      </c>
      <c r="AF194" s="171">
        <v>0</v>
      </c>
      <c r="AG194" s="171">
        <v>0</v>
      </c>
      <c r="AH194" s="171" t="s">
        <v>25</v>
      </c>
      <c r="AI194" s="171" t="s">
        <v>189</v>
      </c>
      <c r="AJ194" s="171">
        <v>0</v>
      </c>
      <c r="AK194" s="171">
        <v>0</v>
      </c>
      <c r="AL194" s="171">
        <v>0</v>
      </c>
      <c r="AM194" s="97">
        <f>IF(S194="SOPORTE_TELEFÓNICO",'BASE LIQUIDACION REDEBAN 2025'!$B$19,IF(S194="ENVÍO",'BASE LIQUIDACION REDEBAN 2025'!$C$2,IF(AH194="TIPO I",'BASE LIQUIDACION REDEBAN 2025'!$C$2,IF(AH194="TIPO II",'BASE LIQUIDACION REDEBAN 2025'!$C$3,IF(AH194="TIPO III",'BASE LIQUIDACION REDEBAN 2025'!$C$4,IF(AH194="TIPO IV",'BASE LIQUIDACION REDEBAN 2025'!$C$5,IF(AI194="AEREO",'BASE LIQUIDACION REDEBAN 2025'!$B$6,'BASE LIQUIDACION REDEBAN 2025'!$C$5)))))))</f>
        <v>41241.0800752</v>
      </c>
      <c r="AN194" s="97">
        <f>IF(OR(S194="SOPORTE_TELEFÓNICO",S194="ENVÍO"),0,IF(AH194="TIPO I",'BASE LIQUIDACION REDEBAN 2025'!$B$10,IF(AH194="TIPO II",'BASE LIQUIDACION REDEBAN 2025'!$B$11,IF(AH194="TIPO III",'BASE LIQUIDACION REDEBAN 2025'!$B$12,'BASE LIQUIDACION REDEBAN 2025'!$B$13))))</f>
        <v>0</v>
      </c>
      <c r="AO194" s="97">
        <f t="shared" si="2"/>
        <v>41241.0800752</v>
      </c>
    </row>
    <row r="195" spans="1:41" s="85" customFormat="1" ht="13.15">
      <c r="A195" s="171" t="s">
        <v>68</v>
      </c>
      <c r="B195" s="96" t="str">
        <f>VLOOKUP(A195,'CENTRO DE COSTOS'!A:D,4,FALSE)</f>
        <v>WILLIAM ASDRUBAL ROZO ROZO</v>
      </c>
      <c r="C195" s="96" t="str">
        <f>VLOOKUP(A195,'CENTRO DE COSTOS'!A:D,2,FALSE)</f>
        <v>0004-0004</v>
      </c>
      <c r="D195" s="171">
        <v>25040</v>
      </c>
      <c r="E195" s="171">
        <v>5679028</v>
      </c>
      <c r="F195" s="93">
        <v>1897242</v>
      </c>
      <c r="G195" s="171">
        <v>53510194</v>
      </c>
      <c r="H195" s="171" t="s">
        <v>298</v>
      </c>
      <c r="I195" s="171" t="s">
        <v>4517</v>
      </c>
      <c r="J195" s="171" t="s">
        <v>17435</v>
      </c>
      <c r="K195" s="10" t="s">
        <v>167</v>
      </c>
      <c r="L195" s="171">
        <v>5679028</v>
      </c>
      <c r="M195" s="171" t="s">
        <v>17436</v>
      </c>
      <c r="N195" s="172">
        <v>45825.563888888886</v>
      </c>
      <c r="O195" s="172">
        <v>45826.383333333331</v>
      </c>
      <c r="P195" s="171" t="s">
        <v>3171</v>
      </c>
      <c r="Q195" s="171" t="s">
        <v>3172</v>
      </c>
      <c r="R195" s="171" t="s">
        <v>15378</v>
      </c>
      <c r="S195" s="171" t="s">
        <v>3188</v>
      </c>
      <c r="T195" s="72" t="s">
        <v>17437</v>
      </c>
      <c r="U195" s="171" t="s">
        <v>16614</v>
      </c>
      <c r="V195" s="171" t="s">
        <v>16632</v>
      </c>
      <c r="W195" s="171" t="s">
        <v>16633</v>
      </c>
      <c r="X195" s="171" t="s">
        <v>3185</v>
      </c>
      <c r="Y195" s="171">
        <v>0</v>
      </c>
      <c r="Z195" s="171">
        <v>0</v>
      </c>
      <c r="AA195" s="171">
        <v>0</v>
      </c>
      <c r="AB195" s="171">
        <v>0</v>
      </c>
      <c r="AC195" s="171">
        <v>0</v>
      </c>
      <c r="AD195" s="171">
        <v>0</v>
      </c>
      <c r="AE195" s="171">
        <v>0</v>
      </c>
      <c r="AF195" s="171">
        <v>0</v>
      </c>
      <c r="AG195" s="171">
        <v>0</v>
      </c>
      <c r="AH195" s="171" t="s">
        <v>28</v>
      </c>
      <c r="AI195" s="171" t="s">
        <v>189</v>
      </c>
      <c r="AJ195" s="171">
        <v>0</v>
      </c>
      <c r="AK195" s="171">
        <v>0</v>
      </c>
      <c r="AL195" s="171">
        <v>0</v>
      </c>
      <c r="AM195" s="97">
        <f>IF(S195="SOPORTE_TELEFÓNICO",'BASE LIQUIDACION REDEBAN 2025'!$B$19,IF(S195="ENVÍO",'BASE LIQUIDACION REDEBAN 2025'!$C$2,IF(AH195="TIPO I",'BASE LIQUIDACION REDEBAN 2025'!$C$2,IF(AH195="TIPO II",'BASE LIQUIDACION REDEBAN 2025'!$C$3,IF(AH195="TIPO III",'BASE LIQUIDACION REDEBAN 2025'!$C$4,IF(AH195="TIPO IV",'BASE LIQUIDACION REDEBAN 2025'!$C$5,IF(AI195="AEREO",'BASE LIQUIDACION REDEBAN 2025'!$B$6,'BASE LIQUIDACION REDEBAN 2025'!$C$5)))))))</f>
        <v>41241.0800752</v>
      </c>
      <c r="AN195" s="97">
        <f>IF(OR(S195="SOPORTE_TELEFÓNICO",S195="ENVÍO"),0,IF(AH195="TIPO I",'BASE LIQUIDACION REDEBAN 2025'!$B$10,IF(AH195="TIPO II",'BASE LIQUIDACION REDEBAN 2025'!$B$11,IF(AH195="TIPO III",'BASE LIQUIDACION REDEBAN 2025'!$B$12,'BASE LIQUIDACION REDEBAN 2025'!$B$13))))</f>
        <v>0</v>
      </c>
      <c r="AO195" s="97">
        <f t="shared" ref="AO195:AO258" si="3">IF(OR(S195="SOPORTE_TELEFÓNICO",S195="ENVÍO"),AM195,(AM195*AJ195+AN195*AK195))</f>
        <v>41241.0800752</v>
      </c>
    </row>
    <row r="196" spans="1:41" s="85" customFormat="1" ht="13.15">
      <c r="A196" s="171" t="s">
        <v>68</v>
      </c>
      <c r="B196" s="96" t="str">
        <f>VLOOKUP(A196,'CENTRO DE COSTOS'!A:D,4,FALSE)</f>
        <v>WILLIAM ASDRUBAL ROZO ROZO</v>
      </c>
      <c r="C196" s="96" t="str">
        <f>VLOOKUP(A196,'CENTRO DE COSTOS'!A:D,2,FALSE)</f>
        <v>0004-0004</v>
      </c>
      <c r="D196" s="171">
        <v>11001</v>
      </c>
      <c r="E196" s="171">
        <v>5678449</v>
      </c>
      <c r="F196" s="93">
        <v>1896850</v>
      </c>
      <c r="G196" s="171">
        <v>41719865</v>
      </c>
      <c r="H196" s="171" t="s">
        <v>298</v>
      </c>
      <c r="I196" s="171" t="s">
        <v>68</v>
      </c>
      <c r="J196" s="171" t="s">
        <v>17438</v>
      </c>
      <c r="K196" s="10" t="s">
        <v>167</v>
      </c>
      <c r="L196" s="171">
        <v>5678449</v>
      </c>
      <c r="M196" s="171" t="s">
        <v>17439</v>
      </c>
      <c r="N196" s="172">
        <v>45825.428472222222</v>
      </c>
      <c r="O196" s="172">
        <v>45826.39166666667</v>
      </c>
      <c r="P196" s="171" t="s">
        <v>3171</v>
      </c>
      <c r="Q196" s="171" t="s">
        <v>3172</v>
      </c>
      <c r="R196" s="171" t="s">
        <v>15378</v>
      </c>
      <c r="S196" s="171" t="s">
        <v>177</v>
      </c>
      <c r="T196" s="72" t="s">
        <v>17440</v>
      </c>
      <c r="U196" s="171" t="s">
        <v>16614</v>
      </c>
      <c r="V196" s="171" t="s">
        <v>3260</v>
      </c>
      <c r="W196" s="171" t="s">
        <v>16615</v>
      </c>
      <c r="X196" s="171" t="s">
        <v>3185</v>
      </c>
      <c r="Y196" s="171">
        <v>0</v>
      </c>
      <c r="Z196" s="171">
        <v>0</v>
      </c>
      <c r="AA196" s="171">
        <v>0</v>
      </c>
      <c r="AB196" s="171">
        <v>0</v>
      </c>
      <c r="AC196" s="171">
        <v>0</v>
      </c>
      <c r="AD196" s="171" t="s">
        <v>17441</v>
      </c>
      <c r="AE196" s="171">
        <v>0</v>
      </c>
      <c r="AF196" s="171">
        <v>0</v>
      </c>
      <c r="AG196" s="171">
        <v>0</v>
      </c>
      <c r="AH196" s="171" t="s">
        <v>25</v>
      </c>
      <c r="AI196" s="171" t="s">
        <v>189</v>
      </c>
      <c r="AJ196" s="171">
        <v>1</v>
      </c>
      <c r="AK196" s="171">
        <v>0</v>
      </c>
      <c r="AL196" s="171" t="s">
        <v>435</v>
      </c>
      <c r="AM196" s="97">
        <f>IF(S196="SOPORTE_TELEFÓNICO",'BASE LIQUIDACION REDEBAN 2025'!$B$19,IF(S196="ENVÍO",'BASE LIQUIDACION REDEBAN 2025'!$C$2,IF(AH196="TIPO I",'BASE LIQUIDACION REDEBAN 2025'!$C$2,IF(AH196="TIPO II",'BASE LIQUIDACION REDEBAN 2025'!$C$3,IF(AH196="TIPO III",'BASE LIQUIDACION REDEBAN 2025'!$C$4,IF(AH196="TIPO IV",'BASE LIQUIDACION REDEBAN 2025'!$C$5,IF(AI196="AEREO",'BASE LIQUIDACION REDEBAN 2025'!$B$6,'BASE LIQUIDACION REDEBAN 2025'!$C$5)))))))</f>
        <v>65960.072302</v>
      </c>
      <c r="AN196" s="97">
        <f>IF(OR(S196="SOPORTE_TELEFÓNICO",S196="ENVÍO"),0,IF(AH196="TIPO I",'BASE LIQUIDACION REDEBAN 2025'!$B$10,IF(AH196="TIPO II",'BASE LIQUIDACION REDEBAN 2025'!$B$11,IF(AH196="TIPO III",'BASE LIQUIDACION REDEBAN 2025'!$B$12,'BASE LIQUIDACION REDEBAN 2025'!$B$13))))</f>
        <v>75096.394270399993</v>
      </c>
      <c r="AO196" s="97">
        <f t="shared" si="3"/>
        <v>65960.072302</v>
      </c>
    </row>
    <row r="197" spans="1:41" s="85" customFormat="1" ht="13.15">
      <c r="A197" s="171" t="s">
        <v>76</v>
      </c>
      <c r="B197" s="96" t="str">
        <f>VLOOKUP(A197,'CENTRO DE COSTOS'!A:D,4,FALSE)</f>
        <v>DIEGO FERNANDO HENAO CARDONA</v>
      </c>
      <c r="C197" s="96" t="str">
        <f>VLOOKUP(A197,'CENTRO DE COSTOS'!A:D,2,FALSE)</f>
        <v>0004-0003</v>
      </c>
      <c r="D197" s="171">
        <v>76001</v>
      </c>
      <c r="E197" s="171">
        <v>5680072</v>
      </c>
      <c r="F197" s="93">
        <v>1896561</v>
      </c>
      <c r="G197" s="171">
        <v>11540085</v>
      </c>
      <c r="H197" s="171" t="s">
        <v>230</v>
      </c>
      <c r="I197" s="171" t="s">
        <v>76</v>
      </c>
      <c r="J197" s="171" t="s">
        <v>17442</v>
      </c>
      <c r="K197" s="10" t="s">
        <v>167</v>
      </c>
      <c r="L197" s="171">
        <v>5680072</v>
      </c>
      <c r="M197" s="171" t="s">
        <v>17443</v>
      </c>
      <c r="N197" s="172">
        <v>45826.40902777778</v>
      </c>
      <c r="O197" s="172">
        <v>45826.48333333333</v>
      </c>
      <c r="P197" s="171" t="s">
        <v>3171</v>
      </c>
      <c r="Q197" s="171" t="s">
        <v>3172</v>
      </c>
      <c r="R197" s="171" t="s">
        <v>15378</v>
      </c>
      <c r="S197" s="171" t="s">
        <v>3188</v>
      </c>
      <c r="T197" s="72" t="s">
        <v>17444</v>
      </c>
      <c r="U197" s="171" t="s">
        <v>16585</v>
      </c>
      <c r="V197" s="171" t="s">
        <v>3176</v>
      </c>
      <c r="W197" s="171" t="s">
        <v>16586</v>
      </c>
      <c r="X197" s="171" t="s">
        <v>3185</v>
      </c>
      <c r="Y197" s="171">
        <v>0</v>
      </c>
      <c r="Z197" s="171">
        <v>0</v>
      </c>
      <c r="AA197" s="171">
        <v>0</v>
      </c>
      <c r="AB197" s="171">
        <v>0</v>
      </c>
      <c r="AC197" s="171">
        <v>0</v>
      </c>
      <c r="AD197" s="171">
        <v>0</v>
      </c>
      <c r="AE197" s="171">
        <v>0</v>
      </c>
      <c r="AF197" s="171">
        <v>0</v>
      </c>
      <c r="AG197" s="171">
        <v>0</v>
      </c>
      <c r="AH197" s="171" t="s">
        <v>25</v>
      </c>
      <c r="AI197" s="171" t="s">
        <v>189</v>
      </c>
      <c r="AJ197" s="171">
        <v>0</v>
      </c>
      <c r="AK197" s="171">
        <v>0</v>
      </c>
      <c r="AL197" s="171" t="s">
        <v>16651</v>
      </c>
      <c r="AM197" s="97">
        <f>IF(S197="SOPORTE_TELEFÓNICO",'BASE LIQUIDACION REDEBAN 2025'!$B$19,IF(S197="ENVÍO",'BASE LIQUIDACION REDEBAN 2025'!$C$2,IF(AH197="TIPO I",'BASE LIQUIDACION REDEBAN 2025'!$C$2,IF(AH197="TIPO II",'BASE LIQUIDACION REDEBAN 2025'!$C$3,IF(AH197="TIPO III",'BASE LIQUIDACION REDEBAN 2025'!$C$4,IF(AH197="TIPO IV",'BASE LIQUIDACION REDEBAN 2025'!$C$5,IF(AI197="AEREO",'BASE LIQUIDACION REDEBAN 2025'!$B$6,'BASE LIQUIDACION REDEBAN 2025'!$C$5)))))))</f>
        <v>41241.0800752</v>
      </c>
      <c r="AN197" s="97">
        <f>IF(OR(S197="SOPORTE_TELEFÓNICO",S197="ENVÍO"),0,IF(AH197="TIPO I",'BASE LIQUIDACION REDEBAN 2025'!$B$10,IF(AH197="TIPO II",'BASE LIQUIDACION REDEBAN 2025'!$B$11,IF(AH197="TIPO III",'BASE LIQUIDACION REDEBAN 2025'!$B$12,'BASE LIQUIDACION REDEBAN 2025'!$B$13))))</f>
        <v>0</v>
      </c>
      <c r="AO197" s="97">
        <f t="shared" si="3"/>
        <v>41241.0800752</v>
      </c>
    </row>
    <row r="198" spans="1:41" s="85" customFormat="1" ht="13.15">
      <c r="A198" s="171" t="s">
        <v>98</v>
      </c>
      <c r="B198" s="96" t="str">
        <f>VLOOKUP(A198,'CENTRO DE COSTOS'!A:D,4,FALSE)</f>
        <v>MIGUEL JULIÁN HERNÁNDEZ GUARÍN</v>
      </c>
      <c r="C198" s="96" t="str">
        <f>VLOOKUP(A198,'CENTRO DE COSTOS'!A:D,2,FALSE)</f>
        <v>0004-0008</v>
      </c>
      <c r="D198" s="171">
        <v>15753</v>
      </c>
      <c r="E198" s="171">
        <v>5679537</v>
      </c>
      <c r="F198" s="93">
        <v>1896772</v>
      </c>
      <c r="G198" s="171">
        <v>14107064</v>
      </c>
      <c r="H198" s="171" t="s">
        <v>371</v>
      </c>
      <c r="I198" s="171" t="s">
        <v>14960</v>
      </c>
      <c r="J198" s="171" t="s">
        <v>17445</v>
      </c>
      <c r="K198" s="10" t="s">
        <v>167</v>
      </c>
      <c r="L198" s="171">
        <v>5679537</v>
      </c>
      <c r="M198" s="171" t="s">
        <v>17446</v>
      </c>
      <c r="N198" s="172">
        <v>45825.693749999999</v>
      </c>
      <c r="O198" s="172">
        <v>45826.497916666667</v>
      </c>
      <c r="P198" s="171" t="s">
        <v>3171</v>
      </c>
      <c r="Q198" s="171" t="s">
        <v>3172</v>
      </c>
      <c r="R198" s="171" t="s">
        <v>15378</v>
      </c>
      <c r="S198" s="171" t="s">
        <v>177</v>
      </c>
      <c r="T198" s="72" t="s">
        <v>17447</v>
      </c>
      <c r="U198" s="171" t="s">
        <v>3190</v>
      </c>
      <c r="V198" s="171" t="s">
        <v>3252</v>
      </c>
      <c r="W198" s="171" t="s">
        <v>3192</v>
      </c>
      <c r="X198" s="171" t="s">
        <v>3215</v>
      </c>
      <c r="Y198" s="171" t="s">
        <v>3401</v>
      </c>
      <c r="Z198" s="171">
        <v>0</v>
      </c>
      <c r="AA198" s="171">
        <v>0</v>
      </c>
      <c r="AB198" s="171">
        <v>0</v>
      </c>
      <c r="AC198" s="171">
        <v>0</v>
      </c>
      <c r="AD198" s="171" t="s">
        <v>17448</v>
      </c>
      <c r="AE198" s="171">
        <v>769271</v>
      </c>
      <c r="AF198" s="171">
        <v>1169812</v>
      </c>
      <c r="AG198" s="171">
        <v>0</v>
      </c>
      <c r="AH198" s="171" t="s">
        <v>30</v>
      </c>
      <c r="AI198" s="171" t="s">
        <v>189</v>
      </c>
      <c r="AJ198" s="171">
        <v>1</v>
      </c>
      <c r="AK198" s="171">
        <v>0</v>
      </c>
      <c r="AL198" s="171" t="s">
        <v>1354</v>
      </c>
      <c r="AM198" s="97">
        <f>IF(S198="SOPORTE_TELEFÓNICO",'BASE LIQUIDACION REDEBAN 2025'!$B$19,IF(S198="ENVÍO",'BASE LIQUIDACION REDEBAN 2025'!$C$2,IF(AH198="TIPO I",'BASE LIQUIDACION REDEBAN 2025'!$C$2,IF(AH198="TIPO II",'BASE LIQUIDACION REDEBAN 2025'!$C$3,IF(AH198="TIPO III",'BASE LIQUIDACION REDEBAN 2025'!$C$4,IF(AH198="TIPO IV",'BASE LIQUIDACION REDEBAN 2025'!$C$5,IF(AI198="AEREO",'BASE LIQUIDACION REDEBAN 2025'!$B$6,'BASE LIQUIDACION REDEBAN 2025'!$C$5)))))))</f>
        <v>275728.78077800001</v>
      </c>
      <c r="AN198" s="97">
        <f>IF(OR(S198="SOPORTE_TELEFÓNICO",S198="ENVÍO"),0,IF(AH198="TIPO I",'BASE LIQUIDACION REDEBAN 2025'!$B$10,IF(AH198="TIPO II",'BASE LIQUIDACION REDEBAN 2025'!$B$11,IF(AH198="TIPO III",'BASE LIQUIDACION REDEBAN 2025'!$B$12,'BASE LIQUIDACION REDEBAN 2025'!$B$13))))</f>
        <v>196536.5258152</v>
      </c>
      <c r="AO198" s="97">
        <f t="shared" si="3"/>
        <v>275728.78077800001</v>
      </c>
    </row>
    <row r="199" spans="1:41" s="85" customFormat="1" ht="13.15">
      <c r="A199" s="171" t="s">
        <v>68</v>
      </c>
      <c r="B199" s="96" t="str">
        <f>VLOOKUP(A199,'CENTRO DE COSTOS'!A:D,4,FALSE)</f>
        <v>WILLIAM ASDRUBAL ROZO ROZO</v>
      </c>
      <c r="C199" s="96" t="str">
        <f>VLOOKUP(A199,'CENTRO DE COSTOS'!A:D,2,FALSE)</f>
        <v>0004-0004</v>
      </c>
      <c r="D199" s="171">
        <v>11001</v>
      </c>
      <c r="E199" s="171">
        <v>5679057</v>
      </c>
      <c r="F199" s="93">
        <v>1897427</v>
      </c>
      <c r="G199" s="171">
        <v>27122589</v>
      </c>
      <c r="H199" s="171" t="s">
        <v>298</v>
      </c>
      <c r="I199" s="171" t="s">
        <v>68</v>
      </c>
      <c r="J199" s="171" t="s">
        <v>17449</v>
      </c>
      <c r="K199" s="10" t="s">
        <v>167</v>
      </c>
      <c r="L199" s="171">
        <v>5679057</v>
      </c>
      <c r="M199" s="171" t="s">
        <v>17450</v>
      </c>
      <c r="N199" s="172">
        <v>45825.570138888892</v>
      </c>
      <c r="O199" s="172">
        <v>45826.504861111112</v>
      </c>
      <c r="P199" s="171" t="s">
        <v>3171</v>
      </c>
      <c r="Q199" s="171" t="s">
        <v>3172</v>
      </c>
      <c r="R199" s="171" t="s">
        <v>15378</v>
      </c>
      <c r="S199" s="171" t="s">
        <v>177</v>
      </c>
      <c r="T199" s="72" t="s">
        <v>17451</v>
      </c>
      <c r="U199" s="171" t="s">
        <v>3190</v>
      </c>
      <c r="V199" s="171" t="s">
        <v>3213</v>
      </c>
      <c r="W199" s="171" t="s">
        <v>3314</v>
      </c>
      <c r="X199" s="171" t="s">
        <v>3185</v>
      </c>
      <c r="Y199" s="171">
        <v>0</v>
      </c>
      <c r="Z199" s="171">
        <v>0</v>
      </c>
      <c r="AA199" s="171">
        <v>0</v>
      </c>
      <c r="AB199" s="171">
        <v>0</v>
      </c>
      <c r="AC199" s="171">
        <v>0</v>
      </c>
      <c r="AD199" s="171">
        <v>0</v>
      </c>
      <c r="AE199" s="171">
        <v>0</v>
      </c>
      <c r="AF199" s="171">
        <v>0</v>
      </c>
      <c r="AG199" s="171">
        <v>0</v>
      </c>
      <c r="AH199" s="171" t="s">
        <v>25</v>
      </c>
      <c r="AI199" s="171" t="s">
        <v>189</v>
      </c>
      <c r="AJ199" s="171">
        <v>1</v>
      </c>
      <c r="AK199" s="171">
        <v>0</v>
      </c>
      <c r="AL199" s="171" t="s">
        <v>435</v>
      </c>
      <c r="AM199" s="97">
        <f>IF(S199="SOPORTE_TELEFÓNICO",'BASE LIQUIDACION REDEBAN 2025'!$B$19,IF(S199="ENVÍO",'BASE LIQUIDACION REDEBAN 2025'!$C$2,IF(AH199="TIPO I",'BASE LIQUIDACION REDEBAN 2025'!$C$2,IF(AH199="TIPO II",'BASE LIQUIDACION REDEBAN 2025'!$C$3,IF(AH199="TIPO III",'BASE LIQUIDACION REDEBAN 2025'!$C$4,IF(AH199="TIPO IV",'BASE LIQUIDACION REDEBAN 2025'!$C$5,IF(AI199="AEREO",'BASE LIQUIDACION REDEBAN 2025'!$B$6,'BASE LIQUIDACION REDEBAN 2025'!$C$5)))))))</f>
        <v>65960.072302</v>
      </c>
      <c r="AN199" s="97">
        <f>IF(OR(S199="SOPORTE_TELEFÓNICO",S199="ENVÍO"),0,IF(AH199="TIPO I",'BASE LIQUIDACION REDEBAN 2025'!$B$10,IF(AH199="TIPO II",'BASE LIQUIDACION REDEBAN 2025'!$B$11,IF(AH199="TIPO III",'BASE LIQUIDACION REDEBAN 2025'!$B$12,'BASE LIQUIDACION REDEBAN 2025'!$B$13))))</f>
        <v>75096.394270399993</v>
      </c>
      <c r="AO199" s="97">
        <f t="shared" si="3"/>
        <v>65960.072302</v>
      </c>
    </row>
    <row r="200" spans="1:41" s="85" customFormat="1" ht="13.15">
      <c r="A200" s="171" t="s">
        <v>98</v>
      </c>
      <c r="B200" s="96" t="str">
        <f>VLOOKUP(A200,'CENTRO DE COSTOS'!A:D,4,FALSE)</f>
        <v>MIGUEL JULIÁN HERNÁNDEZ GUARÍN</v>
      </c>
      <c r="C200" s="96" t="str">
        <f>VLOOKUP(A200,'CENTRO DE COSTOS'!A:D,2,FALSE)</f>
        <v>0004-0008</v>
      </c>
      <c r="D200" s="171">
        <v>15686</v>
      </c>
      <c r="E200" s="171">
        <v>5678361</v>
      </c>
      <c r="F200" s="93">
        <v>1898000</v>
      </c>
      <c r="G200" s="171">
        <v>39768445</v>
      </c>
      <c r="H200" s="171" t="s">
        <v>371</v>
      </c>
      <c r="I200" s="171" t="s">
        <v>14956</v>
      </c>
      <c r="J200" s="171" t="s">
        <v>17452</v>
      </c>
      <c r="K200" s="10" t="s">
        <v>167</v>
      </c>
      <c r="L200" s="171">
        <v>5678361</v>
      </c>
      <c r="M200" s="171" t="s">
        <v>17453</v>
      </c>
      <c r="N200" s="172">
        <v>45825.407638888886</v>
      </c>
      <c r="O200" s="172">
        <v>45826.517361111109</v>
      </c>
      <c r="P200" s="171" t="s">
        <v>3171</v>
      </c>
      <c r="Q200" s="171" t="s">
        <v>3172</v>
      </c>
      <c r="R200" s="171" t="s">
        <v>15378</v>
      </c>
      <c r="S200" s="171" t="s">
        <v>177</v>
      </c>
      <c r="T200" s="72" t="s">
        <v>17454</v>
      </c>
      <c r="U200" s="171" t="s">
        <v>3190</v>
      </c>
      <c r="V200" s="171" t="s">
        <v>3284</v>
      </c>
      <c r="W200" s="171" t="s">
        <v>3284</v>
      </c>
      <c r="X200" s="171" t="s">
        <v>3215</v>
      </c>
      <c r="Y200" s="171" t="s">
        <v>3267</v>
      </c>
      <c r="Z200" s="171">
        <v>0</v>
      </c>
      <c r="AA200" s="171">
        <v>0</v>
      </c>
      <c r="AB200" s="171">
        <v>0</v>
      </c>
      <c r="AC200" s="171">
        <v>0</v>
      </c>
      <c r="AD200" s="171" t="s">
        <v>17455</v>
      </c>
      <c r="AE200" s="171">
        <v>1092271</v>
      </c>
      <c r="AF200" s="171">
        <v>296814</v>
      </c>
      <c r="AG200" s="171">
        <v>0</v>
      </c>
      <c r="AH200" s="171" t="s">
        <v>30</v>
      </c>
      <c r="AI200" s="171" t="s">
        <v>189</v>
      </c>
      <c r="AJ200" s="171">
        <v>1</v>
      </c>
      <c r="AK200" s="171">
        <v>0</v>
      </c>
      <c r="AL200" s="171" t="s">
        <v>967</v>
      </c>
      <c r="AM200" s="97">
        <f>IF(S200="SOPORTE_TELEFÓNICO",'BASE LIQUIDACION REDEBAN 2025'!$B$19,IF(S200="ENVÍO",'BASE LIQUIDACION REDEBAN 2025'!$C$2,IF(AH200="TIPO I",'BASE LIQUIDACION REDEBAN 2025'!$C$2,IF(AH200="TIPO II",'BASE LIQUIDACION REDEBAN 2025'!$C$3,IF(AH200="TIPO III",'BASE LIQUIDACION REDEBAN 2025'!$C$4,IF(AH200="TIPO IV",'BASE LIQUIDACION REDEBAN 2025'!$C$5,IF(AI200="AEREO",'BASE LIQUIDACION REDEBAN 2025'!$B$6,'BASE LIQUIDACION REDEBAN 2025'!$C$5)))))))</f>
        <v>275728.78077800001</v>
      </c>
      <c r="AN200" s="97">
        <f>IF(OR(S200="SOPORTE_TELEFÓNICO",S200="ENVÍO"),0,IF(AH200="TIPO I",'BASE LIQUIDACION REDEBAN 2025'!$B$10,IF(AH200="TIPO II",'BASE LIQUIDACION REDEBAN 2025'!$B$11,IF(AH200="TIPO III",'BASE LIQUIDACION REDEBAN 2025'!$B$12,'BASE LIQUIDACION REDEBAN 2025'!$B$13))))</f>
        <v>196536.5258152</v>
      </c>
      <c r="AO200" s="97">
        <f t="shared" si="3"/>
        <v>275728.78077800001</v>
      </c>
    </row>
    <row r="201" spans="1:41" s="85" customFormat="1" ht="13.15">
      <c r="A201" s="171" t="s">
        <v>91</v>
      </c>
      <c r="B201" s="96" t="str">
        <f>VLOOKUP(A201,'CENTRO DE COSTOS'!A:D,4,FALSE)</f>
        <v>JOSE MAURICIO HERNANDEZ ROJAS</v>
      </c>
      <c r="C201" s="96" t="str">
        <f>VLOOKUP(A201,'CENTRO DE COSTOS'!A:D,2,FALSE)</f>
        <v>0004-0001</v>
      </c>
      <c r="D201" s="171">
        <v>23182</v>
      </c>
      <c r="E201" s="171">
        <v>5677538</v>
      </c>
      <c r="F201" s="93">
        <v>1898250</v>
      </c>
      <c r="G201" s="171">
        <v>18893388</v>
      </c>
      <c r="H201" s="171" t="s">
        <v>612</v>
      </c>
      <c r="I201" s="171" t="s">
        <v>13214</v>
      </c>
      <c r="J201" s="171" t="s">
        <v>15739</v>
      </c>
      <c r="K201" s="10" t="s">
        <v>167</v>
      </c>
      <c r="L201" s="171">
        <v>5677538</v>
      </c>
      <c r="M201" s="171" t="s">
        <v>17456</v>
      </c>
      <c r="N201" s="172">
        <v>45824.645138888889</v>
      </c>
      <c r="O201" s="172">
        <v>45826.529166666667</v>
      </c>
      <c r="P201" s="171" t="s">
        <v>3171</v>
      </c>
      <c r="Q201" s="171" t="s">
        <v>3172</v>
      </c>
      <c r="R201" s="171" t="s">
        <v>15378</v>
      </c>
      <c r="S201" s="171" t="s">
        <v>177</v>
      </c>
      <c r="T201" s="72" t="s">
        <v>17457</v>
      </c>
      <c r="U201" s="171" t="s">
        <v>3190</v>
      </c>
      <c r="V201" s="171" t="s">
        <v>3300</v>
      </c>
      <c r="W201" s="171" t="s">
        <v>3192</v>
      </c>
      <c r="X201" s="171" t="s">
        <v>3215</v>
      </c>
      <c r="Y201" s="171" t="s">
        <v>3615</v>
      </c>
      <c r="Z201" s="171" t="s">
        <v>3536</v>
      </c>
      <c r="AA201" s="171">
        <v>0</v>
      </c>
      <c r="AB201" s="171">
        <v>0</v>
      </c>
      <c r="AC201" s="171">
        <v>0</v>
      </c>
      <c r="AD201" s="171" t="s">
        <v>15741</v>
      </c>
      <c r="AE201" s="171" t="s">
        <v>17458</v>
      </c>
      <c r="AF201" s="171" t="s">
        <v>17459</v>
      </c>
      <c r="AG201" s="171">
        <v>7567</v>
      </c>
      <c r="AH201" s="171" t="s">
        <v>28</v>
      </c>
      <c r="AI201" s="171" t="s">
        <v>189</v>
      </c>
      <c r="AJ201" s="171">
        <v>1</v>
      </c>
      <c r="AK201" s="171">
        <v>0</v>
      </c>
      <c r="AL201" s="171" t="s">
        <v>616</v>
      </c>
      <c r="AM201" s="97">
        <f>IF(S201="SOPORTE_TELEFÓNICO",'BASE LIQUIDACION REDEBAN 2025'!$B$19,IF(S201="ENVÍO",'BASE LIQUIDACION REDEBAN 2025'!$C$2,IF(AH201="TIPO I",'BASE LIQUIDACION REDEBAN 2025'!$C$2,IF(AH201="TIPO II",'BASE LIQUIDACION REDEBAN 2025'!$C$3,IF(AH201="TIPO III",'BASE LIQUIDACION REDEBAN 2025'!$C$4,IF(AH201="TIPO IV",'BASE LIQUIDACION REDEBAN 2025'!$C$5,IF(AI201="AEREO",'BASE LIQUIDACION REDEBAN 2025'!$B$6,'BASE LIQUIDACION REDEBAN 2025'!$C$5)))))))</f>
        <v>144967.87232000002</v>
      </c>
      <c r="AN201" s="97">
        <f>IF(OR(S201="SOPORTE_TELEFÓNICO",S201="ENVÍO"),0,IF(AH201="TIPO I",'BASE LIQUIDACION REDEBAN 2025'!$B$10,IF(AH201="TIPO II",'BASE LIQUIDACION REDEBAN 2025'!$B$11,IF(AH201="TIPO III",'BASE LIQUIDACION REDEBAN 2025'!$B$12,'BASE LIQUIDACION REDEBAN 2025'!$B$13))))</f>
        <v>140395.6348884</v>
      </c>
      <c r="AO201" s="97">
        <f t="shared" si="3"/>
        <v>144967.87232000002</v>
      </c>
    </row>
    <row r="202" spans="1:41" s="85" customFormat="1" ht="13.15">
      <c r="A202" s="171" t="s">
        <v>68</v>
      </c>
      <c r="B202" s="96" t="str">
        <f>VLOOKUP(A202,'CENTRO DE COSTOS'!A:D,4,FALSE)</f>
        <v>WILLIAM ASDRUBAL ROZO ROZO</v>
      </c>
      <c r="C202" s="96" t="str">
        <f>VLOOKUP(A202,'CENTRO DE COSTOS'!A:D,2,FALSE)</f>
        <v>0004-0004</v>
      </c>
      <c r="D202" s="171">
        <v>25875</v>
      </c>
      <c r="E202" s="171">
        <v>5679108</v>
      </c>
      <c r="F202" s="93">
        <v>1897367</v>
      </c>
      <c r="G202" s="171">
        <v>73352098</v>
      </c>
      <c r="H202" s="171" t="s">
        <v>298</v>
      </c>
      <c r="I202" s="171" t="s">
        <v>2730</v>
      </c>
      <c r="J202" s="171" t="s">
        <v>17460</v>
      </c>
      <c r="K202" s="10" t="s">
        <v>167</v>
      </c>
      <c r="L202" s="171">
        <v>5679108</v>
      </c>
      <c r="M202" s="171" t="s">
        <v>17461</v>
      </c>
      <c r="N202" s="172">
        <v>45825.583333333336</v>
      </c>
      <c r="O202" s="172">
        <v>45826.532638888886</v>
      </c>
      <c r="P202" s="171" t="s">
        <v>3171</v>
      </c>
      <c r="Q202" s="171" t="s">
        <v>3172</v>
      </c>
      <c r="R202" s="171" t="s">
        <v>15378</v>
      </c>
      <c r="S202" s="171" t="s">
        <v>177</v>
      </c>
      <c r="T202" s="72" t="s">
        <v>17462</v>
      </c>
      <c r="U202" s="171" t="s">
        <v>16585</v>
      </c>
      <c r="V202" s="171" t="s">
        <v>16894</v>
      </c>
      <c r="W202" s="171" t="s">
        <v>17463</v>
      </c>
      <c r="X202" s="171" t="s">
        <v>3185</v>
      </c>
      <c r="Y202" s="171">
        <v>0</v>
      </c>
      <c r="Z202" s="171">
        <v>0</v>
      </c>
      <c r="AA202" s="171">
        <v>0</v>
      </c>
      <c r="AB202" s="171">
        <v>0</v>
      </c>
      <c r="AC202" s="171">
        <v>0</v>
      </c>
      <c r="AD202" s="171" t="s">
        <v>17464</v>
      </c>
      <c r="AE202" s="171">
        <v>0</v>
      </c>
      <c r="AF202" s="171">
        <v>0</v>
      </c>
      <c r="AG202" s="171">
        <v>0</v>
      </c>
      <c r="AH202" s="171" t="s">
        <v>28</v>
      </c>
      <c r="AI202" s="171" t="s">
        <v>189</v>
      </c>
      <c r="AJ202" s="171">
        <v>1</v>
      </c>
      <c r="AK202" s="171">
        <v>0</v>
      </c>
      <c r="AL202" s="171" t="s">
        <v>326</v>
      </c>
      <c r="AM202" s="97">
        <f>IF(S202="SOPORTE_TELEFÓNICO",'BASE LIQUIDACION REDEBAN 2025'!$B$19,IF(S202="ENVÍO",'BASE LIQUIDACION REDEBAN 2025'!$C$2,IF(AH202="TIPO I",'BASE LIQUIDACION REDEBAN 2025'!$C$2,IF(AH202="TIPO II",'BASE LIQUIDACION REDEBAN 2025'!$C$3,IF(AH202="TIPO III",'BASE LIQUIDACION REDEBAN 2025'!$C$4,IF(AH202="TIPO IV",'BASE LIQUIDACION REDEBAN 2025'!$C$5,IF(AI202="AEREO",'BASE LIQUIDACION REDEBAN 2025'!$B$6,'BASE LIQUIDACION REDEBAN 2025'!$C$5)))))))</f>
        <v>144967.87232000002</v>
      </c>
      <c r="AN202" s="97">
        <f>IF(OR(S202="SOPORTE_TELEFÓNICO",S202="ENVÍO"),0,IF(AH202="TIPO I",'BASE LIQUIDACION REDEBAN 2025'!$B$10,IF(AH202="TIPO II",'BASE LIQUIDACION REDEBAN 2025'!$B$11,IF(AH202="TIPO III",'BASE LIQUIDACION REDEBAN 2025'!$B$12,'BASE LIQUIDACION REDEBAN 2025'!$B$13))))</f>
        <v>140395.6348884</v>
      </c>
      <c r="AO202" s="97">
        <f t="shared" si="3"/>
        <v>144967.87232000002</v>
      </c>
    </row>
    <row r="203" spans="1:41" s="85" customFormat="1" ht="13.15">
      <c r="A203" s="171" t="s">
        <v>72</v>
      </c>
      <c r="B203" s="96" t="str">
        <f>VLOOKUP(A203,'CENTRO DE COSTOS'!A:D,4,FALSE)</f>
        <v>MIGUEL JULIÁN HERNÁNDEZ GUARÍN</v>
      </c>
      <c r="C203" s="96" t="str">
        <f>VLOOKUP(A203,'CENTRO DE COSTOS'!A:D,2,FALSE)</f>
        <v>0004-0008</v>
      </c>
      <c r="D203" s="171">
        <v>68001</v>
      </c>
      <c r="E203" s="171">
        <v>5679875</v>
      </c>
      <c r="F203" s="93">
        <v>1897794</v>
      </c>
      <c r="G203" s="171">
        <v>24321580</v>
      </c>
      <c r="H203" s="171" t="s">
        <v>180</v>
      </c>
      <c r="I203" s="171" t="s">
        <v>72</v>
      </c>
      <c r="J203" s="171" t="s">
        <v>17465</v>
      </c>
      <c r="K203" s="10" t="s">
        <v>167</v>
      </c>
      <c r="L203" s="171">
        <v>5679875</v>
      </c>
      <c r="M203" s="171" t="s">
        <v>17466</v>
      </c>
      <c r="N203" s="172">
        <v>45826.345833333333</v>
      </c>
      <c r="O203" s="172">
        <v>45826.538888888892</v>
      </c>
      <c r="P203" s="171" t="s">
        <v>3171</v>
      </c>
      <c r="Q203" s="171" t="s">
        <v>3172</v>
      </c>
      <c r="R203" s="171" t="s">
        <v>15378</v>
      </c>
      <c r="S203" s="171" t="s">
        <v>177</v>
      </c>
      <c r="T203" s="72" t="s">
        <v>17467</v>
      </c>
      <c r="U203" s="171" t="s">
        <v>3190</v>
      </c>
      <c r="V203" s="171" t="s">
        <v>3252</v>
      </c>
      <c r="W203" s="171" t="s">
        <v>6718</v>
      </c>
      <c r="X203" s="171" t="s">
        <v>3215</v>
      </c>
      <c r="Y203" s="171">
        <v>0</v>
      </c>
      <c r="Z203" s="171" t="s">
        <v>3425</v>
      </c>
      <c r="AA203" s="171">
        <v>0</v>
      </c>
      <c r="AB203" s="171">
        <v>0</v>
      </c>
      <c r="AC203" s="171">
        <v>0</v>
      </c>
      <c r="AD203" s="171" t="s">
        <v>17468</v>
      </c>
      <c r="AE203" s="171" t="s">
        <v>17469</v>
      </c>
      <c r="AF203" s="171" t="s">
        <v>17470</v>
      </c>
      <c r="AG203" s="171">
        <v>0</v>
      </c>
      <c r="AH203" s="171" t="s">
        <v>25</v>
      </c>
      <c r="AI203" s="171" t="s">
        <v>189</v>
      </c>
      <c r="AJ203" s="171">
        <v>1</v>
      </c>
      <c r="AK203" s="171">
        <v>0</v>
      </c>
      <c r="AL203" s="171" t="s">
        <v>3310</v>
      </c>
      <c r="AM203" s="97">
        <f>IF(S203="SOPORTE_TELEFÓNICO",'BASE LIQUIDACION REDEBAN 2025'!$B$19,IF(S203="ENVÍO",'BASE LIQUIDACION REDEBAN 2025'!$C$2,IF(AH203="TIPO I",'BASE LIQUIDACION REDEBAN 2025'!$C$2,IF(AH203="TIPO II",'BASE LIQUIDACION REDEBAN 2025'!$C$3,IF(AH203="TIPO III",'BASE LIQUIDACION REDEBAN 2025'!$C$4,IF(AH203="TIPO IV",'BASE LIQUIDACION REDEBAN 2025'!$C$5,IF(AI203="AEREO",'BASE LIQUIDACION REDEBAN 2025'!$B$6,'BASE LIQUIDACION REDEBAN 2025'!$C$5)))))))</f>
        <v>65960.072302</v>
      </c>
      <c r="AN203" s="97">
        <f>IF(OR(S203="SOPORTE_TELEFÓNICO",S203="ENVÍO"),0,IF(AH203="TIPO I",'BASE LIQUIDACION REDEBAN 2025'!$B$10,IF(AH203="TIPO II",'BASE LIQUIDACION REDEBAN 2025'!$B$11,IF(AH203="TIPO III",'BASE LIQUIDACION REDEBAN 2025'!$B$12,'BASE LIQUIDACION REDEBAN 2025'!$B$13))))</f>
        <v>75096.394270399993</v>
      </c>
      <c r="AO203" s="97">
        <f t="shared" si="3"/>
        <v>65960.072302</v>
      </c>
    </row>
    <row r="204" spans="1:41" s="85" customFormat="1" ht="13.15">
      <c r="A204" s="171" t="s">
        <v>100</v>
      </c>
      <c r="B204" s="96" t="str">
        <f>VLOOKUP(A204,'CENTRO DE COSTOS'!A:D,4,FALSE)</f>
        <v>KEVIN ALEXIS CORZO BUSTOS</v>
      </c>
      <c r="C204" s="96" t="str">
        <f>VLOOKUP(A204,'CENTRO DE COSTOS'!A:D,2,FALSE)</f>
        <v>0004-0007</v>
      </c>
      <c r="D204" s="171">
        <v>50568</v>
      </c>
      <c r="E204" s="171">
        <v>5677134</v>
      </c>
      <c r="F204" s="93">
        <v>1897645</v>
      </c>
      <c r="G204" s="171">
        <v>87905805</v>
      </c>
      <c r="H204" s="171" t="s">
        <v>192</v>
      </c>
      <c r="I204" s="171" t="s">
        <v>4215</v>
      </c>
      <c r="J204" s="171" t="s">
        <v>17471</v>
      </c>
      <c r="K204" s="10" t="s">
        <v>167</v>
      </c>
      <c r="L204" s="171">
        <v>5677134</v>
      </c>
      <c r="M204" s="171" t="s">
        <v>17472</v>
      </c>
      <c r="N204" s="172">
        <v>45824.537499999999</v>
      </c>
      <c r="O204" s="172">
        <v>45826.659722222219</v>
      </c>
      <c r="P204" s="171" t="s">
        <v>3171</v>
      </c>
      <c r="Q204" s="171" t="s">
        <v>3172</v>
      </c>
      <c r="R204" s="171" t="s">
        <v>15378</v>
      </c>
      <c r="S204" s="171" t="s">
        <v>177</v>
      </c>
      <c r="T204" s="72" t="s">
        <v>17473</v>
      </c>
      <c r="U204" s="171" t="s">
        <v>3190</v>
      </c>
      <c r="V204" s="171" t="s">
        <v>3213</v>
      </c>
      <c r="W204" s="171" t="s">
        <v>3314</v>
      </c>
      <c r="X204" s="171" t="s">
        <v>3215</v>
      </c>
      <c r="Y204" s="171" t="s">
        <v>3315</v>
      </c>
      <c r="Z204" s="171">
        <v>0</v>
      </c>
      <c r="AA204" s="171">
        <v>0</v>
      </c>
      <c r="AB204" s="171">
        <v>0</v>
      </c>
      <c r="AC204" s="171">
        <v>0</v>
      </c>
      <c r="AD204" s="171" t="s">
        <v>17474</v>
      </c>
      <c r="AE204" s="171" t="s">
        <v>17475</v>
      </c>
      <c r="AF204" s="171" t="s">
        <v>17476</v>
      </c>
      <c r="AG204" s="171">
        <v>0</v>
      </c>
      <c r="AH204" s="171" t="s">
        <v>30</v>
      </c>
      <c r="AI204" s="171" t="s">
        <v>189</v>
      </c>
      <c r="AJ204" s="171">
        <v>1</v>
      </c>
      <c r="AK204" s="171">
        <v>0</v>
      </c>
      <c r="AL204" s="171" t="s">
        <v>3368</v>
      </c>
      <c r="AM204" s="97">
        <f>IF(S204="SOPORTE_TELEFÓNICO",'BASE LIQUIDACION REDEBAN 2025'!$B$19,IF(S204="ENVÍO",'BASE LIQUIDACION REDEBAN 2025'!$C$2,IF(AH204="TIPO I",'BASE LIQUIDACION REDEBAN 2025'!$C$2,IF(AH204="TIPO II",'BASE LIQUIDACION REDEBAN 2025'!$C$3,IF(AH204="TIPO III",'BASE LIQUIDACION REDEBAN 2025'!$C$4,IF(AH204="TIPO IV",'BASE LIQUIDACION REDEBAN 2025'!$C$5,IF(AI204="AEREO",'BASE LIQUIDACION REDEBAN 2025'!$B$6,'BASE LIQUIDACION REDEBAN 2025'!$C$5)))))))</f>
        <v>275728.78077800001</v>
      </c>
      <c r="AN204" s="97">
        <f>IF(OR(S204="SOPORTE_TELEFÓNICO",S204="ENVÍO"),0,IF(AH204="TIPO I",'BASE LIQUIDACION REDEBAN 2025'!$B$10,IF(AH204="TIPO II",'BASE LIQUIDACION REDEBAN 2025'!$B$11,IF(AH204="TIPO III",'BASE LIQUIDACION REDEBAN 2025'!$B$12,'BASE LIQUIDACION REDEBAN 2025'!$B$13))))</f>
        <v>196536.5258152</v>
      </c>
      <c r="AO204" s="97">
        <f t="shared" si="3"/>
        <v>275728.78077800001</v>
      </c>
    </row>
    <row r="205" spans="1:41" s="85" customFormat="1" ht="13.15">
      <c r="A205" s="171" t="s">
        <v>68</v>
      </c>
      <c r="B205" s="96" t="str">
        <f>VLOOKUP(A205,'CENTRO DE COSTOS'!A:D,4,FALSE)</f>
        <v>WILLIAM ASDRUBAL ROZO ROZO</v>
      </c>
      <c r="C205" s="96" t="str">
        <f>VLOOKUP(A205,'CENTRO DE COSTOS'!A:D,2,FALSE)</f>
        <v>0004-0004</v>
      </c>
      <c r="D205" s="171">
        <v>11001</v>
      </c>
      <c r="E205" s="171">
        <v>5680651</v>
      </c>
      <c r="F205" s="93">
        <v>1898254</v>
      </c>
      <c r="G205" s="171">
        <v>16944258</v>
      </c>
      <c r="H205" s="171" t="s">
        <v>298</v>
      </c>
      <c r="I205" s="171" t="s">
        <v>68</v>
      </c>
      <c r="J205" s="171" t="s">
        <v>17069</v>
      </c>
      <c r="K205" s="10" t="s">
        <v>167</v>
      </c>
      <c r="L205" s="171">
        <v>5680651</v>
      </c>
      <c r="M205" s="171" t="s">
        <v>17477</v>
      </c>
      <c r="N205" s="172">
        <v>45826.547222222223</v>
      </c>
      <c r="O205" s="172">
        <v>45826.673611111109</v>
      </c>
      <c r="P205" s="171" t="s">
        <v>3171</v>
      </c>
      <c r="Q205" s="171" t="s">
        <v>3172</v>
      </c>
      <c r="R205" s="171" t="s">
        <v>15378</v>
      </c>
      <c r="S205" s="171" t="s">
        <v>3188</v>
      </c>
      <c r="T205" s="72" t="s">
        <v>17478</v>
      </c>
      <c r="U205" s="171" t="s">
        <v>16614</v>
      </c>
      <c r="V205" s="171" t="s">
        <v>16632</v>
      </c>
      <c r="W205" s="171" t="s">
        <v>16633</v>
      </c>
      <c r="X205" s="171" t="s">
        <v>3185</v>
      </c>
      <c r="Y205" s="171">
        <v>0</v>
      </c>
      <c r="Z205" s="171">
        <v>0</v>
      </c>
      <c r="AA205" s="171">
        <v>0</v>
      </c>
      <c r="AB205" s="171">
        <v>0</v>
      </c>
      <c r="AC205" s="171">
        <v>0</v>
      </c>
      <c r="AD205" s="171">
        <v>0</v>
      </c>
      <c r="AE205" s="171">
        <v>0</v>
      </c>
      <c r="AF205" s="171">
        <v>0</v>
      </c>
      <c r="AG205" s="171">
        <v>0</v>
      </c>
      <c r="AH205" s="171" t="s">
        <v>25</v>
      </c>
      <c r="AI205" s="171" t="s">
        <v>189</v>
      </c>
      <c r="AJ205" s="171">
        <v>0</v>
      </c>
      <c r="AK205" s="171">
        <v>0</v>
      </c>
      <c r="AL205" s="171">
        <v>0</v>
      </c>
      <c r="AM205" s="97">
        <f>IF(S205="SOPORTE_TELEFÓNICO",'BASE LIQUIDACION REDEBAN 2025'!$B$19,IF(S205="ENVÍO",'BASE LIQUIDACION REDEBAN 2025'!$C$2,IF(AH205="TIPO I",'BASE LIQUIDACION REDEBAN 2025'!$C$2,IF(AH205="TIPO II",'BASE LIQUIDACION REDEBAN 2025'!$C$3,IF(AH205="TIPO III",'BASE LIQUIDACION REDEBAN 2025'!$C$4,IF(AH205="TIPO IV",'BASE LIQUIDACION REDEBAN 2025'!$C$5,IF(AI205="AEREO",'BASE LIQUIDACION REDEBAN 2025'!$B$6,'BASE LIQUIDACION REDEBAN 2025'!$C$5)))))))</f>
        <v>41241.0800752</v>
      </c>
      <c r="AN205" s="97">
        <f>IF(OR(S205="SOPORTE_TELEFÓNICO",S205="ENVÍO"),0,IF(AH205="TIPO I",'BASE LIQUIDACION REDEBAN 2025'!$B$10,IF(AH205="TIPO II",'BASE LIQUIDACION REDEBAN 2025'!$B$11,IF(AH205="TIPO III",'BASE LIQUIDACION REDEBAN 2025'!$B$12,'BASE LIQUIDACION REDEBAN 2025'!$B$13))))</f>
        <v>0</v>
      </c>
      <c r="AO205" s="97">
        <f t="shared" si="3"/>
        <v>41241.0800752</v>
      </c>
    </row>
    <row r="206" spans="1:41" s="85" customFormat="1" ht="13.15">
      <c r="A206" s="171" t="s">
        <v>72</v>
      </c>
      <c r="B206" s="96" t="str">
        <f>VLOOKUP(A206,'CENTRO DE COSTOS'!A:D,4,FALSE)</f>
        <v>MIGUEL JULIÁN HERNÁNDEZ GUARÍN</v>
      </c>
      <c r="C206" s="96" t="str">
        <f>VLOOKUP(A206,'CENTRO DE COSTOS'!A:D,2,FALSE)</f>
        <v>0004-0008</v>
      </c>
      <c r="D206" s="171">
        <v>68276</v>
      </c>
      <c r="E206" s="171">
        <v>5680505</v>
      </c>
      <c r="F206" s="93">
        <v>1897463</v>
      </c>
      <c r="G206" s="171">
        <v>54864335</v>
      </c>
      <c r="H206" s="171" t="s">
        <v>180</v>
      </c>
      <c r="I206" s="171" t="s">
        <v>181</v>
      </c>
      <c r="J206" s="171" t="s">
        <v>17479</v>
      </c>
      <c r="K206" s="10" t="s">
        <v>167</v>
      </c>
      <c r="L206" s="171">
        <v>5680505</v>
      </c>
      <c r="M206" s="171" t="s">
        <v>17480</v>
      </c>
      <c r="N206" s="172">
        <v>45826.502083333333</v>
      </c>
      <c r="O206" s="172">
        <v>45826.681944444441</v>
      </c>
      <c r="P206" s="171" t="s">
        <v>3171</v>
      </c>
      <c r="Q206" s="171" t="s">
        <v>3172</v>
      </c>
      <c r="R206" s="171" t="s">
        <v>15378</v>
      </c>
      <c r="S206" s="171" t="s">
        <v>177</v>
      </c>
      <c r="T206" s="72" t="s">
        <v>17481</v>
      </c>
      <c r="U206" s="171" t="s">
        <v>3190</v>
      </c>
      <c r="V206" s="171" t="s">
        <v>3197</v>
      </c>
      <c r="W206" s="171" t="s">
        <v>3753</v>
      </c>
      <c r="X206" s="171" t="s">
        <v>3215</v>
      </c>
      <c r="Y206" s="171">
        <v>0</v>
      </c>
      <c r="Z206" s="171">
        <v>0</v>
      </c>
      <c r="AA206" s="171">
        <v>0</v>
      </c>
      <c r="AB206" s="171">
        <v>0</v>
      </c>
      <c r="AC206" s="171">
        <v>0</v>
      </c>
      <c r="AD206" s="171" t="s">
        <v>17482</v>
      </c>
      <c r="AE206" s="171">
        <v>984343</v>
      </c>
      <c r="AF206" s="171">
        <v>1146020</v>
      </c>
      <c r="AG206" s="171">
        <v>0</v>
      </c>
      <c r="AH206" s="171" t="s">
        <v>25</v>
      </c>
      <c r="AI206" s="171" t="s">
        <v>189</v>
      </c>
      <c r="AJ206" s="171">
        <v>1</v>
      </c>
      <c r="AK206" s="171">
        <v>0</v>
      </c>
      <c r="AL206" s="171" t="s">
        <v>855</v>
      </c>
      <c r="AM206" s="97">
        <f>IF(S206="SOPORTE_TELEFÓNICO",'BASE LIQUIDACION REDEBAN 2025'!$B$19,IF(S206="ENVÍO",'BASE LIQUIDACION REDEBAN 2025'!$C$2,IF(AH206="TIPO I",'BASE LIQUIDACION REDEBAN 2025'!$C$2,IF(AH206="TIPO II",'BASE LIQUIDACION REDEBAN 2025'!$C$3,IF(AH206="TIPO III",'BASE LIQUIDACION REDEBAN 2025'!$C$4,IF(AH206="TIPO IV",'BASE LIQUIDACION REDEBAN 2025'!$C$5,IF(AI206="AEREO",'BASE LIQUIDACION REDEBAN 2025'!$B$6,'BASE LIQUIDACION REDEBAN 2025'!$C$5)))))))</f>
        <v>65960.072302</v>
      </c>
      <c r="AN206" s="97">
        <f>IF(OR(S206="SOPORTE_TELEFÓNICO",S206="ENVÍO"),0,IF(AH206="TIPO I",'BASE LIQUIDACION REDEBAN 2025'!$B$10,IF(AH206="TIPO II",'BASE LIQUIDACION REDEBAN 2025'!$B$11,IF(AH206="TIPO III",'BASE LIQUIDACION REDEBAN 2025'!$B$12,'BASE LIQUIDACION REDEBAN 2025'!$B$13))))</f>
        <v>75096.394270399993</v>
      </c>
      <c r="AO206" s="97">
        <f t="shared" si="3"/>
        <v>65960.072302</v>
      </c>
    </row>
    <row r="207" spans="1:41" s="85" customFormat="1" ht="13.15">
      <c r="A207" s="171" t="s">
        <v>90</v>
      </c>
      <c r="B207" s="96" t="str">
        <f>VLOOKUP(A207,'CENTRO DE COSTOS'!A:D,4,FALSE)</f>
        <v>JUAN SEBASTIÁN RÍOS CASTRILLÓN</v>
      </c>
      <c r="C207" s="96" t="str">
        <f>VLOOKUP(A207,'CENTRO DE COSTOS'!A:D,2,FALSE)</f>
        <v>0004-0005</v>
      </c>
      <c r="D207" s="171">
        <v>5001</v>
      </c>
      <c r="E207" s="171">
        <v>5680221</v>
      </c>
      <c r="F207" s="93">
        <v>1897943</v>
      </c>
      <c r="G207" s="171">
        <v>15811763</v>
      </c>
      <c r="H207" s="171" t="s">
        <v>290</v>
      </c>
      <c r="I207" s="171" t="s">
        <v>90</v>
      </c>
      <c r="J207" s="171" t="s">
        <v>16958</v>
      </c>
      <c r="K207" s="10" t="s">
        <v>167</v>
      </c>
      <c r="L207" s="171">
        <v>5680221</v>
      </c>
      <c r="M207" s="171" t="s">
        <v>17483</v>
      </c>
      <c r="N207" s="172">
        <v>45826.444444444445</v>
      </c>
      <c r="O207" s="172">
        <v>45826.6875</v>
      </c>
      <c r="P207" s="171" t="s">
        <v>3171</v>
      </c>
      <c r="Q207" s="171" t="s">
        <v>3172</v>
      </c>
      <c r="R207" s="171" t="s">
        <v>15378</v>
      </c>
      <c r="S207" s="171" t="s">
        <v>177</v>
      </c>
      <c r="T207" s="72" t="s">
        <v>17484</v>
      </c>
      <c r="U207" s="171" t="s">
        <v>16614</v>
      </c>
      <c r="V207" s="171" t="s">
        <v>3260</v>
      </c>
      <c r="W207" s="171" t="s">
        <v>16620</v>
      </c>
      <c r="X207" s="171" t="s">
        <v>3185</v>
      </c>
      <c r="Y207" s="171">
        <v>0</v>
      </c>
      <c r="Z207" s="171">
        <v>0</v>
      </c>
      <c r="AA207" s="171">
        <v>0</v>
      </c>
      <c r="AB207" s="171">
        <v>0</v>
      </c>
      <c r="AC207" s="171">
        <v>0</v>
      </c>
      <c r="AD207" s="171" t="s">
        <v>16961</v>
      </c>
      <c r="AE207" s="171">
        <v>0</v>
      </c>
      <c r="AF207" s="171">
        <v>0</v>
      </c>
      <c r="AG207" s="171">
        <v>0</v>
      </c>
      <c r="AH207" s="171" t="s">
        <v>25</v>
      </c>
      <c r="AI207" s="171" t="s">
        <v>189</v>
      </c>
      <c r="AJ207" s="171">
        <v>1</v>
      </c>
      <c r="AK207" s="171">
        <v>0</v>
      </c>
      <c r="AL207" s="171" t="s">
        <v>467</v>
      </c>
      <c r="AM207" s="97">
        <f>IF(S207="SOPORTE_TELEFÓNICO",'BASE LIQUIDACION REDEBAN 2025'!$B$19,IF(S207="ENVÍO",'BASE LIQUIDACION REDEBAN 2025'!$C$2,IF(AH207="TIPO I",'BASE LIQUIDACION REDEBAN 2025'!$C$2,IF(AH207="TIPO II",'BASE LIQUIDACION REDEBAN 2025'!$C$3,IF(AH207="TIPO III",'BASE LIQUIDACION REDEBAN 2025'!$C$4,IF(AH207="TIPO IV",'BASE LIQUIDACION REDEBAN 2025'!$C$5,IF(AI207="AEREO",'BASE LIQUIDACION REDEBAN 2025'!$B$6,'BASE LIQUIDACION REDEBAN 2025'!$C$5)))))))</f>
        <v>65960.072302</v>
      </c>
      <c r="AN207" s="97">
        <f>IF(OR(S207="SOPORTE_TELEFÓNICO",S207="ENVÍO"),0,IF(AH207="TIPO I",'BASE LIQUIDACION REDEBAN 2025'!$B$10,IF(AH207="TIPO II",'BASE LIQUIDACION REDEBAN 2025'!$B$11,IF(AH207="TIPO III",'BASE LIQUIDACION REDEBAN 2025'!$B$12,'BASE LIQUIDACION REDEBAN 2025'!$B$13))))</f>
        <v>75096.394270399993</v>
      </c>
      <c r="AO207" s="97">
        <f t="shared" si="3"/>
        <v>65960.072302</v>
      </c>
    </row>
    <row r="208" spans="1:41" s="85" customFormat="1" ht="13.15">
      <c r="A208" s="171" t="s">
        <v>81</v>
      </c>
      <c r="B208" s="96" t="str">
        <f>VLOOKUP(A208,'CENTRO DE COSTOS'!A:D,4,FALSE)</f>
        <v>MIGUEL JULIÁN HERNÁNDEZ GUARÍN</v>
      </c>
      <c r="C208" s="96" t="str">
        <f>VLOOKUP(A208,'CENTRO DE COSTOS'!A:D,2,FALSE)</f>
        <v>0004-0008</v>
      </c>
      <c r="D208" s="171">
        <v>54001</v>
      </c>
      <c r="E208" s="171">
        <v>5679659</v>
      </c>
      <c r="F208" s="93">
        <v>1898226</v>
      </c>
      <c r="G208" s="171">
        <v>12231486</v>
      </c>
      <c r="H208" s="171" t="s">
        <v>408</v>
      </c>
      <c r="I208" s="171" t="s">
        <v>81</v>
      </c>
      <c r="J208" s="171" t="s">
        <v>17485</v>
      </c>
      <c r="K208" s="10" t="s">
        <v>167</v>
      </c>
      <c r="L208" s="171">
        <v>5679659</v>
      </c>
      <c r="M208" s="171" t="s">
        <v>17486</v>
      </c>
      <c r="N208" s="172">
        <v>45826.333333333336</v>
      </c>
      <c r="O208" s="172">
        <v>45826.695833333331</v>
      </c>
      <c r="P208" s="171" t="s">
        <v>3171</v>
      </c>
      <c r="Q208" s="171" t="s">
        <v>3172</v>
      </c>
      <c r="R208" s="171" t="s">
        <v>15378</v>
      </c>
      <c r="S208" s="171" t="s">
        <v>177</v>
      </c>
      <c r="T208" s="72" t="s">
        <v>17487</v>
      </c>
      <c r="U208" s="171" t="s">
        <v>3190</v>
      </c>
      <c r="V208" s="171" t="s">
        <v>3176</v>
      </c>
      <c r="W208" s="171" t="s">
        <v>3184</v>
      </c>
      <c r="X208" s="171" t="s">
        <v>3215</v>
      </c>
      <c r="Y208" s="171" t="s">
        <v>5423</v>
      </c>
      <c r="Z208" s="171">
        <v>0</v>
      </c>
      <c r="AA208" s="171">
        <v>0</v>
      </c>
      <c r="AB208" s="171">
        <v>0</v>
      </c>
      <c r="AC208" s="171">
        <v>0</v>
      </c>
      <c r="AD208" s="171" t="s">
        <v>17488</v>
      </c>
      <c r="AE208" s="171">
        <v>1236469</v>
      </c>
      <c r="AF208" s="171">
        <v>244425</v>
      </c>
      <c r="AG208" s="171">
        <v>0</v>
      </c>
      <c r="AH208" s="171" t="s">
        <v>25</v>
      </c>
      <c r="AI208" s="171" t="s">
        <v>189</v>
      </c>
      <c r="AJ208" s="171">
        <v>1</v>
      </c>
      <c r="AK208" s="171">
        <v>0</v>
      </c>
      <c r="AL208" s="171" t="s">
        <v>412</v>
      </c>
      <c r="AM208" s="97">
        <f>IF(S208="SOPORTE_TELEFÓNICO",'BASE LIQUIDACION REDEBAN 2025'!$B$19,IF(S208="ENVÍO",'BASE LIQUIDACION REDEBAN 2025'!$C$2,IF(AH208="TIPO I",'BASE LIQUIDACION REDEBAN 2025'!$C$2,IF(AH208="TIPO II",'BASE LIQUIDACION REDEBAN 2025'!$C$3,IF(AH208="TIPO III",'BASE LIQUIDACION REDEBAN 2025'!$C$4,IF(AH208="TIPO IV",'BASE LIQUIDACION REDEBAN 2025'!$C$5,IF(AI208="AEREO",'BASE LIQUIDACION REDEBAN 2025'!$B$6,'BASE LIQUIDACION REDEBAN 2025'!$C$5)))))))</f>
        <v>65960.072302</v>
      </c>
      <c r="AN208" s="97">
        <f>IF(OR(S208="SOPORTE_TELEFÓNICO",S208="ENVÍO"),0,IF(AH208="TIPO I",'BASE LIQUIDACION REDEBAN 2025'!$B$10,IF(AH208="TIPO II",'BASE LIQUIDACION REDEBAN 2025'!$B$11,IF(AH208="TIPO III",'BASE LIQUIDACION REDEBAN 2025'!$B$12,'BASE LIQUIDACION REDEBAN 2025'!$B$13))))</f>
        <v>75096.394270399993</v>
      </c>
      <c r="AO208" s="97">
        <f t="shared" si="3"/>
        <v>65960.072302</v>
      </c>
    </row>
    <row r="209" spans="1:41" s="85" customFormat="1" ht="13.15">
      <c r="A209" s="171" t="s">
        <v>90</v>
      </c>
      <c r="B209" s="96" t="str">
        <f>VLOOKUP(A209,'CENTRO DE COSTOS'!A:D,4,FALSE)</f>
        <v>JUAN SEBASTIÁN RÍOS CASTRILLÓN</v>
      </c>
      <c r="C209" s="96" t="str">
        <f>VLOOKUP(A209,'CENTRO DE COSTOS'!A:D,2,FALSE)</f>
        <v>0004-0005</v>
      </c>
      <c r="D209" s="171">
        <v>5615</v>
      </c>
      <c r="E209" s="171">
        <v>5678638</v>
      </c>
      <c r="F209" s="93">
        <v>1898247</v>
      </c>
      <c r="G209" s="171">
        <v>15527443</v>
      </c>
      <c r="H209" s="171" t="s">
        <v>290</v>
      </c>
      <c r="I209" s="171" t="s">
        <v>1015</v>
      </c>
      <c r="J209" s="171" t="s">
        <v>17489</v>
      </c>
      <c r="K209" s="10" t="s">
        <v>167</v>
      </c>
      <c r="L209" s="171">
        <v>5678638</v>
      </c>
      <c r="M209" s="171" t="s">
        <v>17490</v>
      </c>
      <c r="N209" s="172">
        <v>45825.475694444445</v>
      </c>
      <c r="O209" s="172">
        <v>45826.711805555555</v>
      </c>
      <c r="P209" s="171" t="s">
        <v>3171</v>
      </c>
      <c r="Q209" s="171" t="s">
        <v>3172</v>
      </c>
      <c r="R209" s="171" t="s">
        <v>15378</v>
      </c>
      <c r="S209" s="171" t="s">
        <v>177</v>
      </c>
      <c r="T209" s="72" t="s">
        <v>17491</v>
      </c>
      <c r="U209" s="171" t="s">
        <v>3190</v>
      </c>
      <c r="V209" s="171" t="s">
        <v>3252</v>
      </c>
      <c r="W209" s="171" t="s">
        <v>3192</v>
      </c>
      <c r="X209" s="171" t="s">
        <v>3215</v>
      </c>
      <c r="Y209" s="171" t="s">
        <v>3592</v>
      </c>
      <c r="Z209" s="171">
        <v>0</v>
      </c>
      <c r="AA209" s="171">
        <v>0</v>
      </c>
      <c r="AB209" s="171">
        <v>0</v>
      </c>
      <c r="AC209" s="171">
        <v>0</v>
      </c>
      <c r="AD209" s="171" t="s">
        <v>17492</v>
      </c>
      <c r="AE209" s="171" t="s">
        <v>17493</v>
      </c>
      <c r="AF209" s="171" t="s">
        <v>17494</v>
      </c>
      <c r="AG209" s="171">
        <v>0</v>
      </c>
      <c r="AH209" s="171" t="s">
        <v>28</v>
      </c>
      <c r="AI209" s="171" t="s">
        <v>189</v>
      </c>
      <c r="AJ209" s="171">
        <v>1</v>
      </c>
      <c r="AK209" s="171">
        <v>0</v>
      </c>
      <c r="AL209" s="171" t="s">
        <v>818</v>
      </c>
      <c r="AM209" s="97">
        <f>IF(S209="SOPORTE_TELEFÓNICO",'BASE LIQUIDACION REDEBAN 2025'!$B$19,IF(S209="ENVÍO",'BASE LIQUIDACION REDEBAN 2025'!$C$2,IF(AH209="TIPO I",'BASE LIQUIDACION REDEBAN 2025'!$C$2,IF(AH209="TIPO II",'BASE LIQUIDACION REDEBAN 2025'!$C$3,IF(AH209="TIPO III",'BASE LIQUIDACION REDEBAN 2025'!$C$4,IF(AH209="TIPO IV",'BASE LIQUIDACION REDEBAN 2025'!$C$5,IF(AI209="AEREO",'BASE LIQUIDACION REDEBAN 2025'!$B$6,'BASE LIQUIDACION REDEBAN 2025'!$C$5)))))))</f>
        <v>144967.87232000002</v>
      </c>
      <c r="AN209" s="97">
        <f>IF(OR(S209="SOPORTE_TELEFÓNICO",S209="ENVÍO"),0,IF(AH209="TIPO I",'BASE LIQUIDACION REDEBAN 2025'!$B$10,IF(AH209="TIPO II",'BASE LIQUIDACION REDEBAN 2025'!$B$11,IF(AH209="TIPO III",'BASE LIQUIDACION REDEBAN 2025'!$B$12,'BASE LIQUIDACION REDEBAN 2025'!$B$13))))</f>
        <v>140395.6348884</v>
      </c>
      <c r="AO209" s="97">
        <f t="shared" si="3"/>
        <v>144967.87232000002</v>
      </c>
    </row>
    <row r="210" spans="1:41" s="85" customFormat="1" ht="13.15">
      <c r="A210" s="171" t="s">
        <v>99</v>
      </c>
      <c r="B210" s="96" t="str">
        <f>VLOOKUP(A210,'CENTRO DE COSTOS'!A:D,4,FALSE)</f>
        <v>JOSE MAURICIO HERNANDEZ ROJAS</v>
      </c>
      <c r="C210" s="96" t="str">
        <f>VLOOKUP(A210,'CENTRO DE COSTOS'!A:D,2,FALSE)</f>
        <v>0004-0001</v>
      </c>
      <c r="D210" s="171">
        <v>20001</v>
      </c>
      <c r="E210" s="171">
        <v>5677440</v>
      </c>
      <c r="F210" s="93">
        <v>1898359</v>
      </c>
      <c r="G210" s="171">
        <v>21139217</v>
      </c>
      <c r="H210" s="171" t="s">
        <v>269</v>
      </c>
      <c r="I210" s="171" t="s">
        <v>99</v>
      </c>
      <c r="J210" s="171" t="s">
        <v>17260</v>
      </c>
      <c r="K210" s="10" t="s">
        <v>167</v>
      </c>
      <c r="L210" s="171">
        <v>5677440</v>
      </c>
      <c r="M210" s="171" t="s">
        <v>17495</v>
      </c>
      <c r="N210" s="172">
        <v>45824.622916666667</v>
      </c>
      <c r="O210" s="172">
        <v>45826.716666666667</v>
      </c>
      <c r="P210" s="171" t="s">
        <v>3171</v>
      </c>
      <c r="Q210" s="171" t="s">
        <v>3172</v>
      </c>
      <c r="R210" s="171" t="s">
        <v>15378</v>
      </c>
      <c r="S210" s="171" t="s">
        <v>3188</v>
      </c>
      <c r="T210" s="72" t="s">
        <v>17496</v>
      </c>
      <c r="U210" s="171" t="s">
        <v>16614</v>
      </c>
      <c r="V210" s="171" t="s">
        <v>3260</v>
      </c>
      <c r="W210" s="171" t="s">
        <v>16620</v>
      </c>
      <c r="X210" s="171" t="s">
        <v>3185</v>
      </c>
      <c r="Y210" s="171">
        <v>0</v>
      </c>
      <c r="Z210" s="171">
        <v>0</v>
      </c>
      <c r="AA210" s="171">
        <v>0</v>
      </c>
      <c r="AB210" s="171">
        <v>0</v>
      </c>
      <c r="AC210" s="171">
        <v>0</v>
      </c>
      <c r="AD210" s="171">
        <v>0</v>
      </c>
      <c r="AE210" s="171">
        <v>0</v>
      </c>
      <c r="AF210" s="171">
        <v>0</v>
      </c>
      <c r="AG210" s="171">
        <v>0</v>
      </c>
      <c r="AH210" s="171" t="s">
        <v>25</v>
      </c>
      <c r="AI210" s="171" t="s">
        <v>189</v>
      </c>
      <c r="AJ210" s="171">
        <v>0</v>
      </c>
      <c r="AK210" s="171">
        <v>0</v>
      </c>
      <c r="AL210" s="171" t="s">
        <v>506</v>
      </c>
      <c r="AM210" s="97">
        <f>IF(S210="SOPORTE_TELEFÓNICO",'BASE LIQUIDACION REDEBAN 2025'!$B$19,IF(S210="ENVÍO",'BASE LIQUIDACION REDEBAN 2025'!$C$2,IF(AH210="TIPO I",'BASE LIQUIDACION REDEBAN 2025'!$C$2,IF(AH210="TIPO II",'BASE LIQUIDACION REDEBAN 2025'!$C$3,IF(AH210="TIPO III",'BASE LIQUIDACION REDEBAN 2025'!$C$4,IF(AH210="TIPO IV",'BASE LIQUIDACION REDEBAN 2025'!$C$5,IF(AI210="AEREO",'BASE LIQUIDACION REDEBAN 2025'!$B$6,'BASE LIQUIDACION REDEBAN 2025'!$C$5)))))))</f>
        <v>41241.0800752</v>
      </c>
      <c r="AN210" s="97">
        <f>IF(OR(S210="SOPORTE_TELEFÓNICO",S210="ENVÍO"),0,IF(AH210="TIPO I",'BASE LIQUIDACION REDEBAN 2025'!$B$10,IF(AH210="TIPO II",'BASE LIQUIDACION REDEBAN 2025'!$B$11,IF(AH210="TIPO III",'BASE LIQUIDACION REDEBAN 2025'!$B$12,'BASE LIQUIDACION REDEBAN 2025'!$B$13))))</f>
        <v>0</v>
      </c>
      <c r="AO210" s="97">
        <f t="shared" si="3"/>
        <v>41241.0800752</v>
      </c>
    </row>
    <row r="211" spans="1:41" s="85" customFormat="1" ht="13.15">
      <c r="A211" s="171" t="s">
        <v>97</v>
      </c>
      <c r="B211" s="96" t="str">
        <f>VLOOKUP(A211,'CENTRO DE COSTOS'!A:D,4,FALSE)</f>
        <v>JOSE MAURICIO HERNANDEZ ROJAS</v>
      </c>
      <c r="C211" s="96" t="str">
        <f>VLOOKUP(A211,'CENTRO DE COSTOS'!A:D,2,FALSE)</f>
        <v>0004-0001</v>
      </c>
      <c r="D211" s="171">
        <v>70215</v>
      </c>
      <c r="E211" s="171">
        <v>5679998</v>
      </c>
      <c r="F211" s="93">
        <v>1898396</v>
      </c>
      <c r="G211" s="171">
        <v>38729679</v>
      </c>
      <c r="H211" s="171" t="s">
        <v>730</v>
      </c>
      <c r="I211" s="171" t="s">
        <v>6450</v>
      </c>
      <c r="J211" s="171" t="s">
        <v>16997</v>
      </c>
      <c r="K211" s="10" t="s">
        <v>167</v>
      </c>
      <c r="L211" s="171">
        <v>5679998</v>
      </c>
      <c r="M211" s="171" t="s">
        <v>17497</v>
      </c>
      <c r="N211" s="172">
        <v>45826.386111111111</v>
      </c>
      <c r="O211" s="172">
        <v>45826.722916666666</v>
      </c>
      <c r="P211" s="171" t="s">
        <v>3171</v>
      </c>
      <c r="Q211" s="171" t="s">
        <v>3172</v>
      </c>
      <c r="R211" s="171" t="s">
        <v>15378</v>
      </c>
      <c r="S211" s="171" t="s">
        <v>177</v>
      </c>
      <c r="T211" s="72" t="s">
        <v>17498</v>
      </c>
      <c r="U211" s="171" t="s">
        <v>3190</v>
      </c>
      <c r="V211" s="171" t="s">
        <v>3202</v>
      </c>
      <c r="W211" s="171" t="s">
        <v>3203</v>
      </c>
      <c r="X211" s="171" t="s">
        <v>3185</v>
      </c>
      <c r="Y211" s="171">
        <v>0</v>
      </c>
      <c r="Z211" s="171">
        <v>0</v>
      </c>
      <c r="AA211" s="171">
        <v>0</v>
      </c>
      <c r="AB211" s="171">
        <v>0</v>
      </c>
      <c r="AC211" s="171" t="s">
        <v>7501</v>
      </c>
      <c r="AD211" s="171" t="s">
        <v>17499</v>
      </c>
      <c r="AE211" s="171">
        <v>0</v>
      </c>
      <c r="AF211" s="171">
        <v>0</v>
      </c>
      <c r="AG211" s="171">
        <v>0</v>
      </c>
      <c r="AH211" s="171" t="s">
        <v>28</v>
      </c>
      <c r="AI211" s="171" t="s">
        <v>189</v>
      </c>
      <c r="AJ211" s="171">
        <v>1</v>
      </c>
      <c r="AK211" s="171">
        <v>0</v>
      </c>
      <c r="AL211" s="171" t="s">
        <v>733</v>
      </c>
      <c r="AM211" s="97">
        <f>IF(S211="SOPORTE_TELEFÓNICO",'BASE LIQUIDACION REDEBAN 2025'!$B$19,IF(S211="ENVÍO",'BASE LIQUIDACION REDEBAN 2025'!$C$2,IF(AH211="TIPO I",'BASE LIQUIDACION REDEBAN 2025'!$C$2,IF(AH211="TIPO II",'BASE LIQUIDACION REDEBAN 2025'!$C$3,IF(AH211="TIPO III",'BASE LIQUIDACION REDEBAN 2025'!$C$4,IF(AH211="TIPO IV",'BASE LIQUIDACION REDEBAN 2025'!$C$5,IF(AI211="AEREO",'BASE LIQUIDACION REDEBAN 2025'!$B$6,'BASE LIQUIDACION REDEBAN 2025'!$C$5)))))))</f>
        <v>144967.87232000002</v>
      </c>
      <c r="AN211" s="97">
        <f>IF(OR(S211="SOPORTE_TELEFÓNICO",S211="ENVÍO"),0,IF(AH211="TIPO I",'BASE LIQUIDACION REDEBAN 2025'!$B$10,IF(AH211="TIPO II",'BASE LIQUIDACION REDEBAN 2025'!$B$11,IF(AH211="TIPO III",'BASE LIQUIDACION REDEBAN 2025'!$B$12,'BASE LIQUIDACION REDEBAN 2025'!$B$13))))</f>
        <v>140395.6348884</v>
      </c>
      <c r="AO211" s="97">
        <f t="shared" si="3"/>
        <v>144967.87232000002</v>
      </c>
    </row>
    <row r="212" spans="1:41" s="85" customFormat="1" ht="13.15">
      <c r="A212" s="171" t="s">
        <v>68</v>
      </c>
      <c r="B212" s="96" t="str">
        <f>VLOOKUP(A212,'CENTRO DE COSTOS'!A:D,4,FALSE)</f>
        <v>WILLIAM ASDRUBAL ROZO ROZO</v>
      </c>
      <c r="C212" s="96" t="str">
        <f>VLOOKUP(A212,'CENTRO DE COSTOS'!A:D,2,FALSE)</f>
        <v>0004-0004</v>
      </c>
      <c r="D212" s="171">
        <v>25754</v>
      </c>
      <c r="E212" s="171">
        <v>5679997</v>
      </c>
      <c r="F212" s="93">
        <v>1897984</v>
      </c>
      <c r="G212" s="171">
        <v>53149712</v>
      </c>
      <c r="H212" s="171" t="s">
        <v>298</v>
      </c>
      <c r="I212" s="171" t="s">
        <v>457</v>
      </c>
      <c r="J212" s="171" t="s">
        <v>17500</v>
      </c>
      <c r="K212" s="10" t="s">
        <v>167</v>
      </c>
      <c r="L212" s="171">
        <v>5679997</v>
      </c>
      <c r="M212" s="171" t="s">
        <v>17501</v>
      </c>
      <c r="N212" s="172">
        <v>45826.385416666664</v>
      </c>
      <c r="O212" s="172">
        <v>45827.322222222225</v>
      </c>
      <c r="P212" s="171" t="s">
        <v>3171</v>
      </c>
      <c r="Q212" s="171" t="s">
        <v>3172</v>
      </c>
      <c r="R212" s="171" t="s">
        <v>15378</v>
      </c>
      <c r="S212" s="171" t="s">
        <v>177</v>
      </c>
      <c r="T212" s="72" t="s">
        <v>17502</v>
      </c>
      <c r="U212" s="171" t="s">
        <v>16585</v>
      </c>
      <c r="V212" s="171" t="s">
        <v>3176</v>
      </c>
      <c r="W212" s="171" t="s">
        <v>16586</v>
      </c>
      <c r="X212" s="171" t="s">
        <v>3185</v>
      </c>
      <c r="Y212" s="171">
        <v>0</v>
      </c>
      <c r="Z212" s="171">
        <v>0</v>
      </c>
      <c r="AA212" s="171">
        <v>0</v>
      </c>
      <c r="AB212" s="171">
        <v>0</v>
      </c>
      <c r="AC212" s="171">
        <v>0</v>
      </c>
      <c r="AD212" s="171" t="s">
        <v>17503</v>
      </c>
      <c r="AE212" s="171">
        <v>0</v>
      </c>
      <c r="AF212" s="171">
        <v>0</v>
      </c>
      <c r="AG212" s="171">
        <v>0</v>
      </c>
      <c r="AH212" s="171" t="s">
        <v>25</v>
      </c>
      <c r="AI212" s="171" t="s">
        <v>189</v>
      </c>
      <c r="AJ212" s="171">
        <v>1</v>
      </c>
      <c r="AK212" s="171">
        <v>0</v>
      </c>
      <c r="AL212" s="171" t="s">
        <v>4274</v>
      </c>
      <c r="AM212" s="97">
        <f>IF(S212="SOPORTE_TELEFÓNICO",'BASE LIQUIDACION REDEBAN 2025'!$B$19,IF(S212="ENVÍO",'BASE LIQUIDACION REDEBAN 2025'!$C$2,IF(AH212="TIPO I",'BASE LIQUIDACION REDEBAN 2025'!$C$2,IF(AH212="TIPO II",'BASE LIQUIDACION REDEBAN 2025'!$C$3,IF(AH212="TIPO III",'BASE LIQUIDACION REDEBAN 2025'!$C$4,IF(AH212="TIPO IV",'BASE LIQUIDACION REDEBAN 2025'!$C$5,IF(AI212="AEREO",'BASE LIQUIDACION REDEBAN 2025'!$B$6,'BASE LIQUIDACION REDEBAN 2025'!$C$5)))))))</f>
        <v>65960.072302</v>
      </c>
      <c r="AN212" s="97">
        <f>IF(OR(S212="SOPORTE_TELEFÓNICO",S212="ENVÍO"),0,IF(AH212="TIPO I",'BASE LIQUIDACION REDEBAN 2025'!$B$10,IF(AH212="TIPO II",'BASE LIQUIDACION REDEBAN 2025'!$B$11,IF(AH212="TIPO III",'BASE LIQUIDACION REDEBAN 2025'!$B$12,'BASE LIQUIDACION REDEBAN 2025'!$B$13))))</f>
        <v>75096.394270399993</v>
      </c>
      <c r="AO212" s="97">
        <f t="shared" si="3"/>
        <v>65960.072302</v>
      </c>
    </row>
    <row r="213" spans="1:41" s="85" customFormat="1" ht="13.15">
      <c r="A213" s="171" t="s">
        <v>68</v>
      </c>
      <c r="B213" s="96" t="str">
        <f>VLOOKUP(A213,'CENTRO DE COSTOS'!A:D,4,FALSE)</f>
        <v>WILLIAM ASDRUBAL ROZO ROZO</v>
      </c>
      <c r="C213" s="96" t="str">
        <f>VLOOKUP(A213,'CENTRO DE COSTOS'!A:D,2,FALSE)</f>
        <v>0004-0004</v>
      </c>
      <c r="D213" s="171">
        <v>11001</v>
      </c>
      <c r="E213" s="171">
        <v>5680804</v>
      </c>
      <c r="F213" s="93">
        <v>1898297</v>
      </c>
      <c r="G213" s="171">
        <v>27122589</v>
      </c>
      <c r="H213" s="171" t="s">
        <v>298</v>
      </c>
      <c r="I213" s="171" t="s">
        <v>68</v>
      </c>
      <c r="J213" s="171" t="s">
        <v>17449</v>
      </c>
      <c r="K213" s="10" t="s">
        <v>167</v>
      </c>
      <c r="L213" s="171">
        <v>5680804</v>
      </c>
      <c r="M213" s="171" t="s">
        <v>17504</v>
      </c>
      <c r="N213" s="172">
        <v>45826.597222222219</v>
      </c>
      <c r="O213" s="172">
        <v>45827.548611111109</v>
      </c>
      <c r="P213" s="171" t="s">
        <v>3171</v>
      </c>
      <c r="Q213" s="171" t="s">
        <v>3172</v>
      </c>
      <c r="R213" s="171" t="s">
        <v>15378</v>
      </c>
      <c r="S213" s="171" t="s">
        <v>177</v>
      </c>
      <c r="T213" s="72" t="s">
        <v>17505</v>
      </c>
      <c r="U213" s="171" t="s">
        <v>3190</v>
      </c>
      <c r="V213" s="171" t="s">
        <v>3357</v>
      </c>
      <c r="W213" s="171" t="s">
        <v>3192</v>
      </c>
      <c r="X213" s="171" t="s">
        <v>3215</v>
      </c>
      <c r="Y213" s="171" t="s">
        <v>3358</v>
      </c>
      <c r="Z213" s="171">
        <v>0</v>
      </c>
      <c r="AA213" s="171">
        <v>0</v>
      </c>
      <c r="AB213" s="171">
        <v>0</v>
      </c>
      <c r="AC213" s="171">
        <v>0</v>
      </c>
      <c r="AD213" s="171" t="s">
        <v>17506</v>
      </c>
      <c r="AE213" s="171" t="s">
        <v>17507</v>
      </c>
      <c r="AF213" s="171" t="s">
        <v>17508</v>
      </c>
      <c r="AG213" s="171">
        <v>2997</v>
      </c>
      <c r="AH213" s="171" t="s">
        <v>25</v>
      </c>
      <c r="AI213" s="171" t="s">
        <v>189</v>
      </c>
      <c r="AJ213" s="171">
        <v>1</v>
      </c>
      <c r="AK213" s="171">
        <v>0</v>
      </c>
      <c r="AL213" s="171" t="s">
        <v>397</v>
      </c>
      <c r="AM213" s="97">
        <f>IF(S213="SOPORTE_TELEFÓNICO",'BASE LIQUIDACION REDEBAN 2025'!$B$19,IF(S213="ENVÍO",'BASE LIQUIDACION REDEBAN 2025'!$C$2,IF(AH213="TIPO I",'BASE LIQUIDACION REDEBAN 2025'!$C$2,IF(AH213="TIPO II",'BASE LIQUIDACION REDEBAN 2025'!$C$3,IF(AH213="TIPO III",'BASE LIQUIDACION REDEBAN 2025'!$C$4,IF(AH213="TIPO IV",'BASE LIQUIDACION REDEBAN 2025'!$C$5,IF(AI213="AEREO",'BASE LIQUIDACION REDEBAN 2025'!$B$6,'BASE LIQUIDACION REDEBAN 2025'!$C$5)))))))</f>
        <v>65960.072302</v>
      </c>
      <c r="AN213" s="97">
        <f>IF(OR(S213="SOPORTE_TELEFÓNICO",S213="ENVÍO"),0,IF(AH213="TIPO I",'BASE LIQUIDACION REDEBAN 2025'!$B$10,IF(AH213="TIPO II",'BASE LIQUIDACION REDEBAN 2025'!$B$11,IF(AH213="TIPO III",'BASE LIQUIDACION REDEBAN 2025'!$B$12,'BASE LIQUIDACION REDEBAN 2025'!$B$13))))</f>
        <v>75096.394270399993</v>
      </c>
      <c r="AO213" s="97">
        <f t="shared" si="3"/>
        <v>65960.072302</v>
      </c>
    </row>
    <row r="214" spans="1:41" s="85" customFormat="1" ht="13.15">
      <c r="A214" s="171" t="s">
        <v>81</v>
      </c>
      <c r="B214" s="96" t="str">
        <f>VLOOKUP(A214,'CENTRO DE COSTOS'!A:D,4,FALSE)</f>
        <v>MIGUEL JULIÁN HERNÁNDEZ GUARÍN</v>
      </c>
      <c r="C214" s="96" t="str">
        <f>VLOOKUP(A214,'CENTRO DE COSTOS'!A:D,2,FALSE)</f>
        <v>0004-0008</v>
      </c>
      <c r="D214" s="171">
        <v>54001</v>
      </c>
      <c r="E214" s="171">
        <v>5681341</v>
      </c>
      <c r="F214" s="93">
        <v>1898221</v>
      </c>
      <c r="G214" s="171">
        <v>12231486</v>
      </c>
      <c r="H214" s="171" t="s">
        <v>408</v>
      </c>
      <c r="I214" s="171" t="s">
        <v>81</v>
      </c>
      <c r="J214" s="171" t="s">
        <v>17485</v>
      </c>
      <c r="K214" s="10" t="s">
        <v>167</v>
      </c>
      <c r="L214" s="171">
        <v>5681341</v>
      </c>
      <c r="M214" s="171" t="s">
        <v>17509</v>
      </c>
      <c r="N214" s="172">
        <v>45826.743055555555</v>
      </c>
      <c r="O214" s="172">
        <v>45827.551388888889</v>
      </c>
      <c r="P214" s="171" t="s">
        <v>3171</v>
      </c>
      <c r="Q214" s="171" t="s">
        <v>3172</v>
      </c>
      <c r="R214" s="171" t="s">
        <v>15378</v>
      </c>
      <c r="S214" s="171" t="s">
        <v>177</v>
      </c>
      <c r="T214" s="72" t="s">
        <v>17510</v>
      </c>
      <c r="U214" s="171" t="s">
        <v>3175</v>
      </c>
      <c r="V214" s="171" t="s">
        <v>3438</v>
      </c>
      <c r="W214" s="171" t="s">
        <v>3439</v>
      </c>
      <c r="X214" s="171" t="s">
        <v>3185</v>
      </c>
      <c r="Y214" s="171">
        <v>0</v>
      </c>
      <c r="Z214" s="171">
        <v>0</v>
      </c>
      <c r="AA214" s="171">
        <v>0</v>
      </c>
      <c r="AB214" s="171">
        <v>0</v>
      </c>
      <c r="AC214" s="171">
        <v>0</v>
      </c>
      <c r="AD214" s="171" t="s">
        <v>17488</v>
      </c>
      <c r="AE214" s="171">
        <v>0</v>
      </c>
      <c r="AF214" s="171">
        <v>0</v>
      </c>
      <c r="AG214" s="171">
        <v>0</v>
      </c>
      <c r="AH214" s="171" t="s">
        <v>25</v>
      </c>
      <c r="AI214" s="171" t="s">
        <v>189</v>
      </c>
      <c r="AJ214" s="171">
        <v>1</v>
      </c>
      <c r="AK214" s="171">
        <v>0</v>
      </c>
      <c r="AL214" s="171" t="s">
        <v>412</v>
      </c>
      <c r="AM214" s="97">
        <f>IF(S214="SOPORTE_TELEFÓNICO",'BASE LIQUIDACION REDEBAN 2025'!$B$19,IF(S214="ENVÍO",'BASE LIQUIDACION REDEBAN 2025'!$C$2,IF(AH214="TIPO I",'BASE LIQUIDACION REDEBAN 2025'!$C$2,IF(AH214="TIPO II",'BASE LIQUIDACION REDEBAN 2025'!$C$3,IF(AH214="TIPO III",'BASE LIQUIDACION REDEBAN 2025'!$C$4,IF(AH214="TIPO IV",'BASE LIQUIDACION REDEBAN 2025'!$C$5,IF(AI214="AEREO",'BASE LIQUIDACION REDEBAN 2025'!$B$6,'BASE LIQUIDACION REDEBAN 2025'!$C$5)))))))</f>
        <v>65960.072302</v>
      </c>
      <c r="AN214" s="97">
        <f>IF(OR(S214="SOPORTE_TELEFÓNICO",S214="ENVÍO"),0,IF(AH214="TIPO I",'BASE LIQUIDACION REDEBAN 2025'!$B$10,IF(AH214="TIPO II",'BASE LIQUIDACION REDEBAN 2025'!$B$11,IF(AH214="TIPO III",'BASE LIQUIDACION REDEBAN 2025'!$B$12,'BASE LIQUIDACION REDEBAN 2025'!$B$13))))</f>
        <v>75096.394270399993</v>
      </c>
      <c r="AO214" s="97">
        <f t="shared" si="3"/>
        <v>65960.072302</v>
      </c>
    </row>
    <row r="215" spans="1:41" s="85" customFormat="1" ht="13.15">
      <c r="A215" s="171" t="s">
        <v>90</v>
      </c>
      <c r="B215" s="96" t="str">
        <f>VLOOKUP(A215,'CENTRO DE COSTOS'!A:D,4,FALSE)</f>
        <v>JUAN SEBASTIÁN RÍOS CASTRILLÓN</v>
      </c>
      <c r="C215" s="96" t="str">
        <f>VLOOKUP(A215,'CENTRO DE COSTOS'!A:D,2,FALSE)</f>
        <v>0004-0005</v>
      </c>
      <c r="D215" s="171">
        <v>5440</v>
      </c>
      <c r="E215" s="171" t="s">
        <v>5414</v>
      </c>
      <c r="F215" s="93">
        <v>1898796</v>
      </c>
      <c r="G215" s="171">
        <v>20011078</v>
      </c>
      <c r="H215" s="171" t="s">
        <v>290</v>
      </c>
      <c r="I215" s="171" t="s">
        <v>648</v>
      </c>
      <c r="J215" s="171" t="s">
        <v>17154</v>
      </c>
      <c r="K215" s="10" t="s">
        <v>167</v>
      </c>
      <c r="L215" s="171" t="s">
        <v>17511</v>
      </c>
      <c r="M215" s="171" t="s">
        <v>17512</v>
      </c>
      <c r="N215" s="172">
        <v>45827.380555555559</v>
      </c>
      <c r="O215" s="172">
        <v>45827.572939814818</v>
      </c>
      <c r="P215" s="171" t="s">
        <v>3171</v>
      </c>
      <c r="Q215" s="171" t="s">
        <v>3172</v>
      </c>
      <c r="R215" s="171" t="s">
        <v>15378</v>
      </c>
      <c r="S215" s="171" t="s">
        <v>177</v>
      </c>
      <c r="T215" s="72" t="s">
        <v>17513</v>
      </c>
      <c r="U215" s="171" t="s">
        <v>3190</v>
      </c>
      <c r="V215" s="171" t="s">
        <v>3438</v>
      </c>
      <c r="W215" s="171" t="s">
        <v>4191</v>
      </c>
      <c r="X215" s="171" t="s">
        <v>3215</v>
      </c>
      <c r="Y215" s="171" t="s">
        <v>5159</v>
      </c>
      <c r="Z215" s="171">
        <v>0</v>
      </c>
      <c r="AA215" s="171" t="s">
        <v>3482</v>
      </c>
      <c r="AB215" s="171" t="s">
        <v>5149</v>
      </c>
      <c r="AC215" s="171">
        <v>0</v>
      </c>
      <c r="AD215" s="171" t="s">
        <v>17157</v>
      </c>
      <c r="AE215" s="171" t="s">
        <v>17514</v>
      </c>
      <c r="AF215" s="171" t="s">
        <v>17515</v>
      </c>
      <c r="AG215" s="171">
        <v>0</v>
      </c>
      <c r="AH215" s="171" t="s">
        <v>28</v>
      </c>
      <c r="AI215" s="171" t="s">
        <v>189</v>
      </c>
      <c r="AJ215" s="171">
        <v>1</v>
      </c>
      <c r="AK215" s="171">
        <v>0</v>
      </c>
      <c r="AL215" s="171" t="s">
        <v>419</v>
      </c>
      <c r="AM215" s="97">
        <f>IF(S215="SOPORTE_TELEFÓNICO",'BASE LIQUIDACION REDEBAN 2025'!$B$19,IF(S215="ENVÍO",'BASE LIQUIDACION REDEBAN 2025'!$C$2,IF(AH215="TIPO I",'BASE LIQUIDACION REDEBAN 2025'!$C$2,IF(AH215="TIPO II",'BASE LIQUIDACION REDEBAN 2025'!$C$3,IF(AH215="TIPO III",'BASE LIQUIDACION REDEBAN 2025'!$C$4,IF(AH215="TIPO IV",'BASE LIQUIDACION REDEBAN 2025'!$C$5,IF(AI215="AEREO",'BASE LIQUIDACION REDEBAN 2025'!$B$6,'BASE LIQUIDACION REDEBAN 2025'!$C$5)))))))</f>
        <v>144967.87232000002</v>
      </c>
      <c r="AN215" s="97">
        <f>IF(OR(S215="SOPORTE_TELEFÓNICO",S215="ENVÍO"),0,IF(AH215="TIPO I",'BASE LIQUIDACION REDEBAN 2025'!$B$10,IF(AH215="TIPO II",'BASE LIQUIDACION REDEBAN 2025'!$B$11,IF(AH215="TIPO III",'BASE LIQUIDACION REDEBAN 2025'!$B$12,'BASE LIQUIDACION REDEBAN 2025'!$B$13))))</f>
        <v>140395.6348884</v>
      </c>
      <c r="AO215" s="97">
        <f t="shared" si="3"/>
        <v>144967.87232000002</v>
      </c>
    </row>
    <row r="216" spans="1:41" s="85" customFormat="1" ht="13.15">
      <c r="A216" s="171" t="s">
        <v>87</v>
      </c>
      <c r="B216" s="96" t="str">
        <f>VLOOKUP(A216,'CENTRO DE COSTOS'!A:D,4,FALSE)</f>
        <v>DIEGO FERNANDO HENAO CARDONA</v>
      </c>
      <c r="C216" s="96" t="str">
        <f>VLOOKUP(A216,'CENTRO DE COSTOS'!A:D,2,FALSE)</f>
        <v>0004-0002</v>
      </c>
      <c r="D216" s="171">
        <v>17013</v>
      </c>
      <c r="E216" s="171">
        <v>5679279</v>
      </c>
      <c r="F216" s="93">
        <v>1898817</v>
      </c>
      <c r="G216" s="171">
        <v>13391040</v>
      </c>
      <c r="H216" s="171" t="s">
        <v>827</v>
      </c>
      <c r="I216" s="171" t="s">
        <v>2204</v>
      </c>
      <c r="J216" s="171" t="s">
        <v>17516</v>
      </c>
      <c r="K216" s="10" t="s">
        <v>167</v>
      </c>
      <c r="L216" s="171">
        <v>5679279</v>
      </c>
      <c r="M216" s="171" t="s">
        <v>17517</v>
      </c>
      <c r="N216" s="172">
        <v>45825.630555555559</v>
      </c>
      <c r="O216" s="172">
        <v>45827.587500000001</v>
      </c>
      <c r="P216" s="171" t="s">
        <v>3171</v>
      </c>
      <c r="Q216" s="171" t="s">
        <v>3172</v>
      </c>
      <c r="R216" s="171" t="s">
        <v>15378</v>
      </c>
      <c r="S216" s="171" t="s">
        <v>177</v>
      </c>
      <c r="T216" s="72" t="s">
        <v>17518</v>
      </c>
      <c r="U216" s="171" t="s">
        <v>3190</v>
      </c>
      <c r="V216" s="171" t="s">
        <v>3191</v>
      </c>
      <c r="W216" s="171" t="s">
        <v>3235</v>
      </c>
      <c r="X216" s="171" t="s">
        <v>3215</v>
      </c>
      <c r="Y216" s="171" t="s">
        <v>3388</v>
      </c>
      <c r="Z216" s="171">
        <v>0</v>
      </c>
      <c r="AA216" s="171">
        <v>0</v>
      </c>
      <c r="AB216" s="171">
        <v>0</v>
      </c>
      <c r="AC216" s="171">
        <v>0</v>
      </c>
      <c r="AD216" s="171" t="s">
        <v>17519</v>
      </c>
      <c r="AE216" s="171" t="s">
        <v>17520</v>
      </c>
      <c r="AF216" s="171" t="s">
        <v>17521</v>
      </c>
      <c r="AG216" s="171">
        <v>0</v>
      </c>
      <c r="AH216" s="171" t="s">
        <v>30</v>
      </c>
      <c r="AI216" s="171" t="s">
        <v>189</v>
      </c>
      <c r="AJ216" s="171">
        <v>1</v>
      </c>
      <c r="AK216" s="171">
        <v>0</v>
      </c>
      <c r="AL216" s="171" t="s">
        <v>829</v>
      </c>
      <c r="AM216" s="97">
        <f>IF(S216="SOPORTE_TELEFÓNICO",'BASE LIQUIDACION REDEBAN 2025'!$B$19,IF(S216="ENVÍO",'BASE LIQUIDACION REDEBAN 2025'!$C$2,IF(AH216="TIPO I",'BASE LIQUIDACION REDEBAN 2025'!$C$2,IF(AH216="TIPO II",'BASE LIQUIDACION REDEBAN 2025'!$C$3,IF(AH216="TIPO III",'BASE LIQUIDACION REDEBAN 2025'!$C$4,IF(AH216="TIPO IV",'BASE LIQUIDACION REDEBAN 2025'!$C$5,IF(AI216="AEREO",'BASE LIQUIDACION REDEBAN 2025'!$B$6,'BASE LIQUIDACION REDEBAN 2025'!$C$5)))))))</f>
        <v>275728.78077800001</v>
      </c>
      <c r="AN216" s="97">
        <f>IF(OR(S216="SOPORTE_TELEFÓNICO",S216="ENVÍO"),0,IF(AH216="TIPO I",'BASE LIQUIDACION REDEBAN 2025'!$B$10,IF(AH216="TIPO II",'BASE LIQUIDACION REDEBAN 2025'!$B$11,IF(AH216="TIPO III",'BASE LIQUIDACION REDEBAN 2025'!$B$12,'BASE LIQUIDACION REDEBAN 2025'!$B$13))))</f>
        <v>196536.5258152</v>
      </c>
      <c r="AO216" s="97">
        <f t="shared" si="3"/>
        <v>275728.78077800001</v>
      </c>
    </row>
    <row r="217" spans="1:41" s="85" customFormat="1" ht="13.15">
      <c r="A217" s="171" t="s">
        <v>98</v>
      </c>
      <c r="B217" s="96" t="str">
        <f>VLOOKUP(A217,'CENTRO DE COSTOS'!A:D,4,FALSE)</f>
        <v>MIGUEL JULIÁN HERNÁNDEZ GUARÍN</v>
      </c>
      <c r="C217" s="96" t="str">
        <f>VLOOKUP(A217,'CENTRO DE COSTOS'!A:D,2,FALSE)</f>
        <v>0004-0008</v>
      </c>
      <c r="D217" s="171">
        <v>15516</v>
      </c>
      <c r="E217" s="171">
        <v>5681998</v>
      </c>
      <c r="F217" s="93">
        <v>1898823</v>
      </c>
      <c r="G217" s="171">
        <v>18198184</v>
      </c>
      <c r="H217" s="171" t="s">
        <v>371</v>
      </c>
      <c r="I217" s="171" t="s">
        <v>7985</v>
      </c>
      <c r="J217" s="171" t="s">
        <v>17522</v>
      </c>
      <c r="K217" s="10" t="s">
        <v>167</v>
      </c>
      <c r="L217" s="171">
        <v>5681998</v>
      </c>
      <c r="M217" s="171" t="s">
        <v>17523</v>
      </c>
      <c r="N217" s="172">
        <v>45827.443055555559</v>
      </c>
      <c r="O217" s="172">
        <v>45827.6</v>
      </c>
      <c r="P217" s="171" t="s">
        <v>3171</v>
      </c>
      <c r="Q217" s="171" t="s">
        <v>3172</v>
      </c>
      <c r="R217" s="171" t="s">
        <v>15378</v>
      </c>
      <c r="S217" s="171" t="s">
        <v>177</v>
      </c>
      <c r="T217" s="72" t="s">
        <v>17524</v>
      </c>
      <c r="U217" s="171" t="s">
        <v>16585</v>
      </c>
      <c r="V217" s="171" t="s">
        <v>3300</v>
      </c>
      <c r="W217" s="171" t="s">
        <v>16586</v>
      </c>
      <c r="X217" s="171" t="s">
        <v>3185</v>
      </c>
      <c r="Y217" s="171">
        <v>0</v>
      </c>
      <c r="Z217" s="171">
        <v>0</v>
      </c>
      <c r="AA217" s="171">
        <v>0</v>
      </c>
      <c r="AB217" s="171">
        <v>0</v>
      </c>
      <c r="AC217" s="171">
        <v>0</v>
      </c>
      <c r="AD217" s="171" t="s">
        <v>17525</v>
      </c>
      <c r="AE217" s="171">
        <v>0</v>
      </c>
      <c r="AF217" s="171">
        <v>0</v>
      </c>
      <c r="AG217" s="171">
        <v>7753</v>
      </c>
      <c r="AH217" s="171" t="s">
        <v>28</v>
      </c>
      <c r="AI217" s="171" t="s">
        <v>189</v>
      </c>
      <c r="AJ217" s="171">
        <v>1</v>
      </c>
      <c r="AK217" s="171">
        <v>0</v>
      </c>
      <c r="AL217" s="171" t="s">
        <v>375</v>
      </c>
      <c r="AM217" s="97">
        <f>IF(S217="SOPORTE_TELEFÓNICO",'BASE LIQUIDACION REDEBAN 2025'!$B$19,IF(S217="ENVÍO",'BASE LIQUIDACION REDEBAN 2025'!$C$2,IF(AH217="TIPO I",'BASE LIQUIDACION REDEBAN 2025'!$C$2,IF(AH217="TIPO II",'BASE LIQUIDACION REDEBAN 2025'!$C$3,IF(AH217="TIPO III",'BASE LIQUIDACION REDEBAN 2025'!$C$4,IF(AH217="TIPO IV",'BASE LIQUIDACION REDEBAN 2025'!$C$5,IF(AI217="AEREO",'BASE LIQUIDACION REDEBAN 2025'!$B$6,'BASE LIQUIDACION REDEBAN 2025'!$C$5)))))))</f>
        <v>144967.87232000002</v>
      </c>
      <c r="AN217" s="97">
        <f>IF(OR(S217="SOPORTE_TELEFÓNICO",S217="ENVÍO"),0,IF(AH217="TIPO I",'BASE LIQUIDACION REDEBAN 2025'!$B$10,IF(AH217="TIPO II",'BASE LIQUIDACION REDEBAN 2025'!$B$11,IF(AH217="TIPO III",'BASE LIQUIDACION REDEBAN 2025'!$B$12,'BASE LIQUIDACION REDEBAN 2025'!$B$13))))</f>
        <v>140395.6348884</v>
      </c>
      <c r="AO217" s="97">
        <f t="shared" si="3"/>
        <v>144967.87232000002</v>
      </c>
    </row>
    <row r="218" spans="1:41" s="85" customFormat="1" ht="13.15">
      <c r="A218" s="171" t="s">
        <v>60</v>
      </c>
      <c r="B218" s="96" t="str">
        <f>VLOOKUP(A218,'CENTRO DE COSTOS'!A:D,4,FALSE)</f>
        <v>JUAN SEBASTIÁN RÍOS CASTRILLÓN</v>
      </c>
      <c r="C218" s="96" t="str">
        <f>VLOOKUP(A218,'CENTRO DE COSTOS'!A:D,2,FALSE)</f>
        <v>0004-0005</v>
      </c>
      <c r="D218" s="171">
        <v>5490</v>
      </c>
      <c r="E218" s="171">
        <v>5678818</v>
      </c>
      <c r="F218" s="93">
        <v>1898859</v>
      </c>
      <c r="G218" s="171">
        <v>20486841</v>
      </c>
      <c r="H218" s="171" t="s">
        <v>290</v>
      </c>
      <c r="I218" s="171" t="s">
        <v>4397</v>
      </c>
      <c r="J218" s="171" t="s">
        <v>17526</v>
      </c>
      <c r="K218" s="10" t="s">
        <v>167</v>
      </c>
      <c r="L218" s="171">
        <v>5678818</v>
      </c>
      <c r="M218" s="171" t="s">
        <v>17527</v>
      </c>
      <c r="N218" s="172">
        <v>45825.502083333333</v>
      </c>
      <c r="O218" s="172">
        <v>45827.609027777777</v>
      </c>
      <c r="P218" s="171" t="s">
        <v>3171</v>
      </c>
      <c r="Q218" s="171" t="s">
        <v>3172</v>
      </c>
      <c r="R218" s="171" t="s">
        <v>15378</v>
      </c>
      <c r="S218" s="171" t="s">
        <v>177</v>
      </c>
      <c r="T218" s="72" t="s">
        <v>17528</v>
      </c>
      <c r="U218" s="171" t="s">
        <v>3190</v>
      </c>
      <c r="V218" s="171" t="s">
        <v>3176</v>
      </c>
      <c r="W218" s="171" t="s">
        <v>3184</v>
      </c>
      <c r="X218" s="171" t="s">
        <v>3215</v>
      </c>
      <c r="Y218" s="171" t="s">
        <v>3892</v>
      </c>
      <c r="Z218" s="171">
        <v>0</v>
      </c>
      <c r="AA218" s="171">
        <v>0</v>
      </c>
      <c r="AB218" s="171">
        <v>0</v>
      </c>
      <c r="AC218" s="171">
        <v>0</v>
      </c>
      <c r="AD218" s="171" t="s">
        <v>17529</v>
      </c>
      <c r="AE218" s="171" t="s">
        <v>17530</v>
      </c>
      <c r="AF218" s="171" t="s">
        <v>17531</v>
      </c>
      <c r="AG218" s="171">
        <v>0</v>
      </c>
      <c r="AH218" s="171" t="s">
        <v>28</v>
      </c>
      <c r="AI218" s="171" t="s">
        <v>189</v>
      </c>
      <c r="AJ218" s="171">
        <v>1</v>
      </c>
      <c r="AK218" s="171">
        <v>0</v>
      </c>
      <c r="AL218" s="171" t="s">
        <v>1394</v>
      </c>
      <c r="AM218" s="97">
        <f>IF(S218="SOPORTE_TELEFÓNICO",'BASE LIQUIDACION REDEBAN 2025'!$B$19,IF(S218="ENVÍO",'BASE LIQUIDACION REDEBAN 2025'!$C$2,IF(AH218="TIPO I",'BASE LIQUIDACION REDEBAN 2025'!$C$2,IF(AH218="TIPO II",'BASE LIQUIDACION REDEBAN 2025'!$C$3,IF(AH218="TIPO III",'BASE LIQUIDACION REDEBAN 2025'!$C$4,IF(AH218="TIPO IV",'BASE LIQUIDACION REDEBAN 2025'!$C$5,IF(AI218="AEREO",'BASE LIQUIDACION REDEBAN 2025'!$B$6,'BASE LIQUIDACION REDEBAN 2025'!$C$5)))))))</f>
        <v>144967.87232000002</v>
      </c>
      <c r="AN218" s="97">
        <f>IF(OR(S218="SOPORTE_TELEFÓNICO",S218="ENVÍO"),0,IF(AH218="TIPO I",'BASE LIQUIDACION REDEBAN 2025'!$B$10,IF(AH218="TIPO II",'BASE LIQUIDACION REDEBAN 2025'!$B$11,IF(AH218="TIPO III",'BASE LIQUIDACION REDEBAN 2025'!$B$12,'BASE LIQUIDACION REDEBAN 2025'!$B$13))))</f>
        <v>140395.6348884</v>
      </c>
      <c r="AO218" s="97">
        <f t="shared" si="3"/>
        <v>144967.87232000002</v>
      </c>
    </row>
    <row r="219" spans="1:41" s="85" customFormat="1" ht="13.15">
      <c r="A219" s="171" t="s">
        <v>68</v>
      </c>
      <c r="B219" s="96" t="str">
        <f>VLOOKUP(A219,'CENTRO DE COSTOS'!A:D,4,FALSE)</f>
        <v>WILLIAM ASDRUBAL ROZO ROZO</v>
      </c>
      <c r="C219" s="96" t="str">
        <f>VLOOKUP(A219,'CENTRO DE COSTOS'!A:D,2,FALSE)</f>
        <v>0004-0004</v>
      </c>
      <c r="D219" s="171">
        <v>11001</v>
      </c>
      <c r="E219" s="171" t="s">
        <v>5414</v>
      </c>
      <c r="F219" s="93">
        <v>1900088</v>
      </c>
      <c r="G219" s="171">
        <v>89160010</v>
      </c>
      <c r="H219" s="171" t="s">
        <v>298</v>
      </c>
      <c r="I219" s="171" t="s">
        <v>68</v>
      </c>
      <c r="J219" s="171" t="s">
        <v>16178</v>
      </c>
      <c r="K219" s="10" t="s">
        <v>167</v>
      </c>
      <c r="L219" s="171" t="s">
        <v>17532</v>
      </c>
      <c r="M219" s="171" t="s">
        <v>17533</v>
      </c>
      <c r="N219" s="172">
        <v>45827.334722222222</v>
      </c>
      <c r="O219" s="172">
        <v>45827.631828703707</v>
      </c>
      <c r="P219" s="171" t="s">
        <v>3171</v>
      </c>
      <c r="Q219" s="171" t="s">
        <v>3172</v>
      </c>
      <c r="R219" s="171" t="s">
        <v>15378</v>
      </c>
      <c r="S219" s="171" t="s">
        <v>177</v>
      </c>
      <c r="T219" s="72" t="s">
        <v>17534</v>
      </c>
      <c r="U219" s="171" t="s">
        <v>3175</v>
      </c>
      <c r="V219" s="171" t="s">
        <v>3586</v>
      </c>
      <c r="W219" s="171" t="s">
        <v>3587</v>
      </c>
      <c r="X219" s="171" t="s">
        <v>3185</v>
      </c>
      <c r="Y219" s="171">
        <v>0</v>
      </c>
      <c r="Z219" s="171">
        <v>0</v>
      </c>
      <c r="AA219" s="171">
        <v>0</v>
      </c>
      <c r="AB219" s="171">
        <v>0</v>
      </c>
      <c r="AC219" s="171">
        <v>0</v>
      </c>
      <c r="AD219" s="171" t="s">
        <v>16180</v>
      </c>
      <c r="AE219" s="171">
        <v>0</v>
      </c>
      <c r="AF219" s="171">
        <v>0</v>
      </c>
      <c r="AG219" s="171">
        <v>0</v>
      </c>
      <c r="AH219" s="171" t="s">
        <v>25</v>
      </c>
      <c r="AI219" s="171" t="s">
        <v>189</v>
      </c>
      <c r="AJ219" s="171">
        <v>1</v>
      </c>
      <c r="AK219" s="171">
        <v>0</v>
      </c>
      <c r="AL219" s="171" t="s">
        <v>608</v>
      </c>
      <c r="AM219" s="97">
        <f>IF(S219="SOPORTE_TELEFÓNICO",'BASE LIQUIDACION REDEBAN 2025'!$B$19,IF(S219="ENVÍO",'BASE LIQUIDACION REDEBAN 2025'!$C$2,IF(AH219="TIPO I",'BASE LIQUIDACION REDEBAN 2025'!$C$2,IF(AH219="TIPO II",'BASE LIQUIDACION REDEBAN 2025'!$C$3,IF(AH219="TIPO III",'BASE LIQUIDACION REDEBAN 2025'!$C$4,IF(AH219="TIPO IV",'BASE LIQUIDACION REDEBAN 2025'!$C$5,IF(AI219="AEREO",'BASE LIQUIDACION REDEBAN 2025'!$B$6,'BASE LIQUIDACION REDEBAN 2025'!$C$5)))))))</f>
        <v>65960.072302</v>
      </c>
      <c r="AN219" s="97">
        <f>IF(OR(S219="SOPORTE_TELEFÓNICO",S219="ENVÍO"),0,IF(AH219="TIPO I",'BASE LIQUIDACION REDEBAN 2025'!$B$10,IF(AH219="TIPO II",'BASE LIQUIDACION REDEBAN 2025'!$B$11,IF(AH219="TIPO III",'BASE LIQUIDACION REDEBAN 2025'!$B$12,'BASE LIQUIDACION REDEBAN 2025'!$B$13))))</f>
        <v>75096.394270399993</v>
      </c>
      <c r="AO219" s="97">
        <f t="shared" si="3"/>
        <v>65960.072302</v>
      </c>
    </row>
    <row r="220" spans="1:41" s="85" customFormat="1" ht="13.15">
      <c r="A220" s="171" t="s">
        <v>100</v>
      </c>
      <c r="B220" s="96" t="str">
        <f>VLOOKUP(A220,'CENTRO DE COSTOS'!A:D,4,FALSE)</f>
        <v>KEVIN ALEXIS CORZO BUSTOS</v>
      </c>
      <c r="C220" s="96" t="str">
        <f>VLOOKUP(A220,'CENTRO DE COSTOS'!A:D,2,FALSE)</f>
        <v>0004-0007</v>
      </c>
      <c r="D220" s="171">
        <v>50573</v>
      </c>
      <c r="E220" s="171">
        <v>5679905</v>
      </c>
      <c r="F220" s="93">
        <v>1898478</v>
      </c>
      <c r="G220" s="171">
        <v>15088578</v>
      </c>
      <c r="H220" s="171" t="s">
        <v>192</v>
      </c>
      <c r="I220" s="171" t="s">
        <v>8397</v>
      </c>
      <c r="J220" s="171" t="s">
        <v>17535</v>
      </c>
      <c r="K220" s="10" t="s">
        <v>167</v>
      </c>
      <c r="L220" s="171">
        <v>5679905</v>
      </c>
      <c r="M220" s="171" t="s">
        <v>17536</v>
      </c>
      <c r="N220" s="172">
        <v>45826.353472222225</v>
      </c>
      <c r="O220" s="172">
        <v>45827.666666666664</v>
      </c>
      <c r="P220" s="171" t="s">
        <v>3171</v>
      </c>
      <c r="Q220" s="171" t="s">
        <v>3172</v>
      </c>
      <c r="R220" s="171" t="s">
        <v>15378</v>
      </c>
      <c r="S220" s="171" t="s">
        <v>177</v>
      </c>
      <c r="T220" s="72" t="s">
        <v>17537</v>
      </c>
      <c r="U220" s="171" t="s">
        <v>3190</v>
      </c>
      <c r="V220" s="171" t="s">
        <v>3284</v>
      </c>
      <c r="W220" s="171" t="s">
        <v>3284</v>
      </c>
      <c r="X220" s="171" t="s">
        <v>3215</v>
      </c>
      <c r="Y220" s="171" t="s">
        <v>3267</v>
      </c>
      <c r="Z220" s="171">
        <v>0</v>
      </c>
      <c r="AA220" s="171">
        <v>0</v>
      </c>
      <c r="AB220" s="171">
        <v>0</v>
      </c>
      <c r="AC220" s="171">
        <v>0</v>
      </c>
      <c r="AD220" s="171" t="s">
        <v>17538</v>
      </c>
      <c r="AE220" s="171" t="s">
        <v>17539</v>
      </c>
      <c r="AF220" s="171" t="s">
        <v>17540</v>
      </c>
      <c r="AG220" s="171">
        <v>0</v>
      </c>
      <c r="AH220" s="171" t="s">
        <v>28</v>
      </c>
      <c r="AI220" s="171" t="s">
        <v>189</v>
      </c>
      <c r="AJ220" s="171">
        <v>1</v>
      </c>
      <c r="AK220" s="171">
        <v>0</v>
      </c>
      <c r="AL220" s="171" t="s">
        <v>246</v>
      </c>
      <c r="AM220" s="97">
        <f>IF(S220="SOPORTE_TELEFÓNICO",'BASE LIQUIDACION REDEBAN 2025'!$B$19,IF(S220="ENVÍO",'BASE LIQUIDACION REDEBAN 2025'!$C$2,IF(AH220="TIPO I",'BASE LIQUIDACION REDEBAN 2025'!$C$2,IF(AH220="TIPO II",'BASE LIQUIDACION REDEBAN 2025'!$C$3,IF(AH220="TIPO III",'BASE LIQUIDACION REDEBAN 2025'!$C$4,IF(AH220="TIPO IV",'BASE LIQUIDACION REDEBAN 2025'!$C$5,IF(AI220="AEREO",'BASE LIQUIDACION REDEBAN 2025'!$B$6,'BASE LIQUIDACION REDEBAN 2025'!$C$5)))))))</f>
        <v>144967.87232000002</v>
      </c>
      <c r="AN220" s="97">
        <f>IF(OR(S220="SOPORTE_TELEFÓNICO",S220="ENVÍO"),0,IF(AH220="TIPO I",'BASE LIQUIDACION REDEBAN 2025'!$B$10,IF(AH220="TIPO II",'BASE LIQUIDACION REDEBAN 2025'!$B$11,IF(AH220="TIPO III",'BASE LIQUIDACION REDEBAN 2025'!$B$12,'BASE LIQUIDACION REDEBAN 2025'!$B$13))))</f>
        <v>140395.6348884</v>
      </c>
      <c r="AO220" s="97">
        <f t="shared" si="3"/>
        <v>144967.87232000002</v>
      </c>
    </row>
    <row r="221" spans="1:41" s="85" customFormat="1" ht="13.15">
      <c r="A221" s="171" t="s">
        <v>68</v>
      </c>
      <c r="B221" s="96" t="str">
        <f>VLOOKUP(A221,'CENTRO DE COSTOS'!A:D,4,FALSE)</f>
        <v>WILLIAM ASDRUBAL ROZO ROZO</v>
      </c>
      <c r="C221" s="96" t="str">
        <f>VLOOKUP(A221,'CENTRO DE COSTOS'!A:D,2,FALSE)</f>
        <v>0004-0004</v>
      </c>
      <c r="D221" s="171">
        <v>25779</v>
      </c>
      <c r="E221" s="171">
        <v>5680208</v>
      </c>
      <c r="F221" s="93">
        <v>1898194</v>
      </c>
      <c r="G221" s="171">
        <v>89275617</v>
      </c>
      <c r="H221" s="171" t="s">
        <v>298</v>
      </c>
      <c r="I221" s="171" t="s">
        <v>15100</v>
      </c>
      <c r="J221" s="171" t="s">
        <v>15570</v>
      </c>
      <c r="K221" s="10" t="s">
        <v>167</v>
      </c>
      <c r="L221" s="171">
        <v>5680208</v>
      </c>
      <c r="M221" s="171" t="s">
        <v>17541</v>
      </c>
      <c r="N221" s="172">
        <v>45826.44027777778</v>
      </c>
      <c r="O221" s="172">
        <v>45827.675694444442</v>
      </c>
      <c r="P221" s="171" t="s">
        <v>3171</v>
      </c>
      <c r="Q221" s="171" t="s">
        <v>3172</v>
      </c>
      <c r="R221" s="171" t="s">
        <v>15378</v>
      </c>
      <c r="S221" s="171" t="s">
        <v>177</v>
      </c>
      <c r="T221" s="72" t="s">
        <v>17542</v>
      </c>
      <c r="U221" s="171" t="s">
        <v>3175</v>
      </c>
      <c r="V221" s="171" t="s">
        <v>3260</v>
      </c>
      <c r="W221" s="171" t="s">
        <v>3261</v>
      </c>
      <c r="X221" s="171" t="s">
        <v>3185</v>
      </c>
      <c r="Y221" s="171">
        <v>0</v>
      </c>
      <c r="Z221" s="171">
        <v>0</v>
      </c>
      <c r="AA221" s="171">
        <v>0</v>
      </c>
      <c r="AB221" s="171">
        <v>0</v>
      </c>
      <c r="AC221" s="171">
        <v>0</v>
      </c>
      <c r="AD221" s="171" t="s">
        <v>15572</v>
      </c>
      <c r="AE221" s="171">
        <v>0</v>
      </c>
      <c r="AF221" s="171">
        <v>0</v>
      </c>
      <c r="AG221" s="171">
        <v>0</v>
      </c>
      <c r="AH221" s="171" t="s">
        <v>30</v>
      </c>
      <c r="AI221" s="171" t="s">
        <v>189</v>
      </c>
      <c r="AJ221" s="171">
        <v>1</v>
      </c>
      <c r="AK221" s="171">
        <v>0</v>
      </c>
      <c r="AL221" s="171" t="s">
        <v>778</v>
      </c>
      <c r="AM221" s="97">
        <f>IF(S221="SOPORTE_TELEFÓNICO",'BASE LIQUIDACION REDEBAN 2025'!$B$19,IF(S221="ENVÍO",'BASE LIQUIDACION REDEBAN 2025'!$C$2,IF(AH221="TIPO I",'BASE LIQUIDACION REDEBAN 2025'!$C$2,IF(AH221="TIPO II",'BASE LIQUIDACION REDEBAN 2025'!$C$3,IF(AH221="TIPO III",'BASE LIQUIDACION REDEBAN 2025'!$C$4,IF(AH221="TIPO IV",'BASE LIQUIDACION REDEBAN 2025'!$C$5,IF(AI221="AEREO",'BASE LIQUIDACION REDEBAN 2025'!$B$6,'BASE LIQUIDACION REDEBAN 2025'!$C$5)))))))</f>
        <v>275728.78077800001</v>
      </c>
      <c r="AN221" s="97">
        <f>IF(OR(S221="SOPORTE_TELEFÓNICO",S221="ENVÍO"),0,IF(AH221="TIPO I",'BASE LIQUIDACION REDEBAN 2025'!$B$10,IF(AH221="TIPO II",'BASE LIQUIDACION REDEBAN 2025'!$B$11,IF(AH221="TIPO III",'BASE LIQUIDACION REDEBAN 2025'!$B$12,'BASE LIQUIDACION REDEBAN 2025'!$B$13))))</f>
        <v>196536.5258152</v>
      </c>
      <c r="AO221" s="97">
        <f t="shared" si="3"/>
        <v>275728.78077800001</v>
      </c>
    </row>
    <row r="222" spans="1:41" s="85" customFormat="1" ht="13.15">
      <c r="A222" s="171" t="s">
        <v>68</v>
      </c>
      <c r="B222" s="96" t="str">
        <f>VLOOKUP(A222,'CENTRO DE COSTOS'!A:D,4,FALSE)</f>
        <v>WILLIAM ASDRUBAL ROZO ROZO</v>
      </c>
      <c r="C222" s="96" t="str">
        <f>VLOOKUP(A222,'CENTRO DE COSTOS'!A:D,2,FALSE)</f>
        <v>0004-0004</v>
      </c>
      <c r="D222" s="171">
        <v>11001</v>
      </c>
      <c r="E222" s="171">
        <v>5682002</v>
      </c>
      <c r="F222" s="93">
        <v>1898848</v>
      </c>
      <c r="G222" s="171">
        <v>16944258</v>
      </c>
      <c r="H222" s="171" t="s">
        <v>298</v>
      </c>
      <c r="I222" s="171" t="s">
        <v>68</v>
      </c>
      <c r="J222" s="171" t="s">
        <v>17069</v>
      </c>
      <c r="K222" s="10" t="s">
        <v>167</v>
      </c>
      <c r="L222" s="171">
        <v>5682002</v>
      </c>
      <c r="M222" s="171" t="s">
        <v>17543</v>
      </c>
      <c r="N222" s="172">
        <v>45827.443055555559</v>
      </c>
      <c r="O222" s="172">
        <v>45827.686111111114</v>
      </c>
      <c r="P222" s="171" t="s">
        <v>3171</v>
      </c>
      <c r="Q222" s="171" t="s">
        <v>3172</v>
      </c>
      <c r="R222" s="171" t="s">
        <v>15378</v>
      </c>
      <c r="S222" s="171" t="s">
        <v>177</v>
      </c>
      <c r="T222" s="72" t="s">
        <v>17544</v>
      </c>
      <c r="U222" s="171" t="s">
        <v>3175</v>
      </c>
      <c r="V222" s="171" t="s">
        <v>3438</v>
      </c>
      <c r="W222" s="171" t="s">
        <v>3439</v>
      </c>
      <c r="X222" s="171" t="s">
        <v>3185</v>
      </c>
      <c r="Y222" s="171">
        <v>0</v>
      </c>
      <c r="Z222" s="171">
        <v>0</v>
      </c>
      <c r="AA222" s="171">
        <v>0</v>
      </c>
      <c r="AB222" s="171">
        <v>0</v>
      </c>
      <c r="AC222" s="171">
        <v>0</v>
      </c>
      <c r="AD222" s="171" t="s">
        <v>17072</v>
      </c>
      <c r="AE222" s="171">
        <v>0</v>
      </c>
      <c r="AF222" s="171">
        <v>0</v>
      </c>
      <c r="AG222" s="171">
        <v>3237</v>
      </c>
      <c r="AH222" s="171" t="s">
        <v>25</v>
      </c>
      <c r="AI222" s="171" t="s">
        <v>189</v>
      </c>
      <c r="AJ222" s="171">
        <v>1</v>
      </c>
      <c r="AK222" s="171">
        <v>0</v>
      </c>
      <c r="AL222" s="171" t="s">
        <v>326</v>
      </c>
      <c r="AM222" s="97">
        <f>IF(S222="SOPORTE_TELEFÓNICO",'BASE LIQUIDACION REDEBAN 2025'!$B$19,IF(S222="ENVÍO",'BASE LIQUIDACION REDEBAN 2025'!$C$2,IF(AH222="TIPO I",'BASE LIQUIDACION REDEBAN 2025'!$C$2,IF(AH222="TIPO II",'BASE LIQUIDACION REDEBAN 2025'!$C$3,IF(AH222="TIPO III",'BASE LIQUIDACION REDEBAN 2025'!$C$4,IF(AH222="TIPO IV",'BASE LIQUIDACION REDEBAN 2025'!$C$5,IF(AI222="AEREO",'BASE LIQUIDACION REDEBAN 2025'!$B$6,'BASE LIQUIDACION REDEBAN 2025'!$C$5)))))))</f>
        <v>65960.072302</v>
      </c>
      <c r="AN222" s="97">
        <f>IF(OR(S222="SOPORTE_TELEFÓNICO",S222="ENVÍO"),0,IF(AH222="TIPO I",'BASE LIQUIDACION REDEBAN 2025'!$B$10,IF(AH222="TIPO II",'BASE LIQUIDACION REDEBAN 2025'!$B$11,IF(AH222="TIPO III",'BASE LIQUIDACION REDEBAN 2025'!$B$12,'BASE LIQUIDACION REDEBAN 2025'!$B$13))))</f>
        <v>75096.394270399993</v>
      </c>
      <c r="AO222" s="97">
        <f t="shared" si="3"/>
        <v>65960.072302</v>
      </c>
    </row>
    <row r="223" spans="1:41" s="85" customFormat="1" ht="13.15">
      <c r="A223" s="171" t="s">
        <v>98</v>
      </c>
      <c r="B223" s="96" t="str">
        <f>VLOOKUP(A223,'CENTRO DE COSTOS'!A:D,4,FALSE)</f>
        <v>MIGUEL JULIÁN HERNÁNDEZ GUARÍN</v>
      </c>
      <c r="C223" s="96" t="str">
        <f>VLOOKUP(A223,'CENTRO DE COSTOS'!A:D,2,FALSE)</f>
        <v>0004-0008</v>
      </c>
      <c r="D223" s="171">
        <v>15001</v>
      </c>
      <c r="E223" s="171">
        <v>5681870</v>
      </c>
      <c r="F223" s="93">
        <v>1898962</v>
      </c>
      <c r="G223" s="171">
        <v>87840765</v>
      </c>
      <c r="H223" s="171" t="s">
        <v>371</v>
      </c>
      <c r="I223" s="171" t="s">
        <v>98</v>
      </c>
      <c r="J223" s="171" t="s">
        <v>17545</v>
      </c>
      <c r="K223" s="10" t="s">
        <v>167</v>
      </c>
      <c r="L223" s="171">
        <v>5681870</v>
      </c>
      <c r="M223" s="171" t="s">
        <v>17546</v>
      </c>
      <c r="N223" s="172">
        <v>45827.413194444445</v>
      </c>
      <c r="O223" s="172">
        <v>45827.703472222223</v>
      </c>
      <c r="P223" s="171" t="s">
        <v>3171</v>
      </c>
      <c r="Q223" s="171" t="s">
        <v>3172</v>
      </c>
      <c r="R223" s="171" t="s">
        <v>15378</v>
      </c>
      <c r="S223" s="171" t="s">
        <v>177</v>
      </c>
      <c r="T223" s="72" t="s">
        <v>17547</v>
      </c>
      <c r="U223" s="171" t="s">
        <v>3175</v>
      </c>
      <c r="V223" s="171" t="s">
        <v>3438</v>
      </c>
      <c r="W223" s="171" t="s">
        <v>3439</v>
      </c>
      <c r="X223" s="171" t="s">
        <v>3185</v>
      </c>
      <c r="Y223" s="171">
        <v>0</v>
      </c>
      <c r="Z223" s="171">
        <v>0</v>
      </c>
      <c r="AA223" s="171">
        <v>0</v>
      </c>
      <c r="AB223" s="171">
        <v>0</v>
      </c>
      <c r="AC223" s="171">
        <v>0</v>
      </c>
      <c r="AD223" s="171" t="s">
        <v>17548</v>
      </c>
      <c r="AE223" s="171">
        <v>0</v>
      </c>
      <c r="AF223" s="171">
        <v>0</v>
      </c>
      <c r="AG223" s="171">
        <v>0</v>
      </c>
      <c r="AH223" s="171" t="s">
        <v>25</v>
      </c>
      <c r="AI223" s="171" t="s">
        <v>189</v>
      </c>
      <c r="AJ223" s="171">
        <v>1</v>
      </c>
      <c r="AK223" s="171">
        <v>0</v>
      </c>
      <c r="AL223" s="171" t="s">
        <v>375</v>
      </c>
      <c r="AM223" s="97">
        <f>IF(S223="SOPORTE_TELEFÓNICO",'BASE LIQUIDACION REDEBAN 2025'!$B$19,IF(S223="ENVÍO",'BASE LIQUIDACION REDEBAN 2025'!$C$2,IF(AH223="TIPO I",'BASE LIQUIDACION REDEBAN 2025'!$C$2,IF(AH223="TIPO II",'BASE LIQUIDACION REDEBAN 2025'!$C$3,IF(AH223="TIPO III",'BASE LIQUIDACION REDEBAN 2025'!$C$4,IF(AH223="TIPO IV",'BASE LIQUIDACION REDEBAN 2025'!$C$5,IF(AI223="AEREO",'BASE LIQUIDACION REDEBAN 2025'!$B$6,'BASE LIQUIDACION REDEBAN 2025'!$C$5)))))))</f>
        <v>65960.072302</v>
      </c>
      <c r="AN223" s="97">
        <f>IF(OR(S223="SOPORTE_TELEFÓNICO",S223="ENVÍO"),0,IF(AH223="TIPO I",'BASE LIQUIDACION REDEBAN 2025'!$B$10,IF(AH223="TIPO II",'BASE LIQUIDACION REDEBAN 2025'!$B$11,IF(AH223="TIPO III",'BASE LIQUIDACION REDEBAN 2025'!$B$12,'BASE LIQUIDACION REDEBAN 2025'!$B$13))))</f>
        <v>75096.394270399993</v>
      </c>
      <c r="AO223" s="97">
        <f t="shared" si="3"/>
        <v>65960.072302</v>
      </c>
    </row>
    <row r="224" spans="1:41" s="85" customFormat="1" ht="13.15">
      <c r="A224" s="171" t="s">
        <v>94</v>
      </c>
      <c r="B224" s="96" t="str">
        <f>VLOOKUP(A224,'CENTRO DE COSTOS'!A:D,4,FALSE)</f>
        <v>DIEGO FERNANDO HENAO CARDONA</v>
      </c>
      <c r="C224" s="96" t="str">
        <f>VLOOKUP(A224,'CENTRO DE COSTOS'!A:D,2,FALSE)</f>
        <v>0004-0002</v>
      </c>
      <c r="D224" s="171">
        <v>66001</v>
      </c>
      <c r="E224" s="171">
        <v>5681893</v>
      </c>
      <c r="F224" s="93">
        <v>1894305</v>
      </c>
      <c r="G224" s="171">
        <v>18869024</v>
      </c>
      <c r="H224" s="171" t="s">
        <v>450</v>
      </c>
      <c r="I224" s="171" t="s">
        <v>94</v>
      </c>
      <c r="J224" s="171" t="s">
        <v>17549</v>
      </c>
      <c r="K224" s="10" t="s">
        <v>167</v>
      </c>
      <c r="L224" s="171">
        <v>5681893</v>
      </c>
      <c r="M224" s="171" t="s">
        <v>17550</v>
      </c>
      <c r="N224" s="172">
        <v>45827.42083333333</v>
      </c>
      <c r="O224" s="172">
        <v>45827.711805555555</v>
      </c>
      <c r="P224" s="171" t="s">
        <v>3171</v>
      </c>
      <c r="Q224" s="171" t="s">
        <v>3172</v>
      </c>
      <c r="R224" s="171" t="s">
        <v>15378</v>
      </c>
      <c r="S224" s="171" t="s">
        <v>177</v>
      </c>
      <c r="T224" s="72" t="s">
        <v>17551</v>
      </c>
      <c r="U224" s="171" t="s">
        <v>3190</v>
      </c>
      <c r="V224" s="171" t="s">
        <v>3252</v>
      </c>
      <c r="W224" s="171" t="s">
        <v>3192</v>
      </c>
      <c r="X224" s="171" t="s">
        <v>3215</v>
      </c>
      <c r="Y224" s="171" t="s">
        <v>6251</v>
      </c>
      <c r="Z224" s="171">
        <v>0</v>
      </c>
      <c r="AA224" s="171">
        <v>0</v>
      </c>
      <c r="AB224" s="171" t="s">
        <v>5149</v>
      </c>
      <c r="AC224" s="171">
        <v>0</v>
      </c>
      <c r="AD224" s="171" t="s">
        <v>17552</v>
      </c>
      <c r="AE224" s="171" t="s">
        <v>17553</v>
      </c>
      <c r="AF224" s="171" t="s">
        <v>17554</v>
      </c>
      <c r="AG224" s="171">
        <v>0</v>
      </c>
      <c r="AH224" s="171" t="s">
        <v>25</v>
      </c>
      <c r="AI224" s="171" t="s">
        <v>189</v>
      </c>
      <c r="AJ224" s="171">
        <v>1</v>
      </c>
      <c r="AK224" s="171">
        <v>0</v>
      </c>
      <c r="AL224" s="171" t="s">
        <v>2142</v>
      </c>
      <c r="AM224" s="97">
        <f>IF(S224="SOPORTE_TELEFÓNICO",'BASE LIQUIDACION REDEBAN 2025'!$B$19,IF(S224="ENVÍO",'BASE LIQUIDACION REDEBAN 2025'!$C$2,IF(AH224="TIPO I",'BASE LIQUIDACION REDEBAN 2025'!$C$2,IF(AH224="TIPO II",'BASE LIQUIDACION REDEBAN 2025'!$C$3,IF(AH224="TIPO III",'BASE LIQUIDACION REDEBAN 2025'!$C$4,IF(AH224="TIPO IV",'BASE LIQUIDACION REDEBAN 2025'!$C$5,IF(AI224="AEREO",'BASE LIQUIDACION REDEBAN 2025'!$B$6,'BASE LIQUIDACION REDEBAN 2025'!$C$5)))))))</f>
        <v>65960.072302</v>
      </c>
      <c r="AN224" s="97">
        <f>IF(OR(S224="SOPORTE_TELEFÓNICO",S224="ENVÍO"),0,IF(AH224="TIPO I",'BASE LIQUIDACION REDEBAN 2025'!$B$10,IF(AH224="TIPO II",'BASE LIQUIDACION REDEBAN 2025'!$B$11,IF(AH224="TIPO III",'BASE LIQUIDACION REDEBAN 2025'!$B$12,'BASE LIQUIDACION REDEBAN 2025'!$B$13))))</f>
        <v>75096.394270399993</v>
      </c>
      <c r="AO224" s="97">
        <f t="shared" si="3"/>
        <v>65960.072302</v>
      </c>
    </row>
    <row r="225" spans="1:41" s="85" customFormat="1" ht="13.15">
      <c r="A225" s="171" t="s">
        <v>72</v>
      </c>
      <c r="B225" s="96" t="str">
        <f>VLOOKUP(A225,'CENTRO DE COSTOS'!A:D,4,FALSE)</f>
        <v>MIGUEL JULIÁN HERNÁNDEZ GUARÍN</v>
      </c>
      <c r="C225" s="96" t="str">
        <f>VLOOKUP(A225,'CENTRO DE COSTOS'!A:D,2,FALSE)</f>
        <v>0004-0008</v>
      </c>
      <c r="D225" s="171">
        <v>68001</v>
      </c>
      <c r="E225" s="171">
        <v>5681722</v>
      </c>
      <c r="F225" s="93">
        <v>1899438</v>
      </c>
      <c r="G225" s="171">
        <v>72080716</v>
      </c>
      <c r="H225" s="171" t="s">
        <v>180</v>
      </c>
      <c r="I225" s="171" t="s">
        <v>72</v>
      </c>
      <c r="J225" s="171" t="s">
        <v>17555</v>
      </c>
      <c r="K225" s="10" t="s">
        <v>167</v>
      </c>
      <c r="L225" s="171">
        <v>5681722</v>
      </c>
      <c r="M225" s="171" t="s">
        <v>17556</v>
      </c>
      <c r="N225" s="172">
        <v>45827.366666666669</v>
      </c>
      <c r="O225" s="172">
        <v>45827.725694444445</v>
      </c>
      <c r="P225" s="171" t="s">
        <v>3171</v>
      </c>
      <c r="Q225" s="171" t="s">
        <v>3172</v>
      </c>
      <c r="R225" s="171" t="s">
        <v>15378</v>
      </c>
      <c r="S225" s="171" t="s">
        <v>177</v>
      </c>
      <c r="T225" s="72" t="s">
        <v>17557</v>
      </c>
      <c r="U225" s="171" t="s">
        <v>16614</v>
      </c>
      <c r="V225" s="171" t="s">
        <v>3260</v>
      </c>
      <c r="W225" s="171" t="s">
        <v>16620</v>
      </c>
      <c r="X225" s="171" t="s">
        <v>3215</v>
      </c>
      <c r="Y225" s="171" t="s">
        <v>4384</v>
      </c>
      <c r="Z225" s="171">
        <v>0</v>
      </c>
      <c r="AA225" s="171" t="s">
        <v>3403</v>
      </c>
      <c r="AB225" s="171" t="s">
        <v>5149</v>
      </c>
      <c r="AC225" s="171">
        <v>0</v>
      </c>
      <c r="AD225" s="171" t="s">
        <v>17558</v>
      </c>
      <c r="AE225" s="171" t="s">
        <v>17559</v>
      </c>
      <c r="AF225" s="171" t="s">
        <v>17560</v>
      </c>
      <c r="AG225" s="171">
        <v>0</v>
      </c>
      <c r="AH225" s="171" t="s">
        <v>25</v>
      </c>
      <c r="AI225" s="171" t="s">
        <v>189</v>
      </c>
      <c r="AJ225" s="171">
        <v>1</v>
      </c>
      <c r="AK225" s="171">
        <v>0</v>
      </c>
      <c r="AL225" s="171" t="s">
        <v>1139</v>
      </c>
      <c r="AM225" s="97">
        <f>IF(S225="SOPORTE_TELEFÓNICO",'BASE LIQUIDACION REDEBAN 2025'!$B$19,IF(S225="ENVÍO",'BASE LIQUIDACION REDEBAN 2025'!$C$2,IF(AH225="TIPO I",'BASE LIQUIDACION REDEBAN 2025'!$C$2,IF(AH225="TIPO II",'BASE LIQUIDACION REDEBAN 2025'!$C$3,IF(AH225="TIPO III",'BASE LIQUIDACION REDEBAN 2025'!$C$4,IF(AH225="TIPO IV",'BASE LIQUIDACION REDEBAN 2025'!$C$5,IF(AI225="AEREO",'BASE LIQUIDACION REDEBAN 2025'!$B$6,'BASE LIQUIDACION REDEBAN 2025'!$C$5)))))))</f>
        <v>65960.072302</v>
      </c>
      <c r="AN225" s="97">
        <f>IF(OR(S225="SOPORTE_TELEFÓNICO",S225="ENVÍO"),0,IF(AH225="TIPO I",'BASE LIQUIDACION REDEBAN 2025'!$B$10,IF(AH225="TIPO II",'BASE LIQUIDACION REDEBAN 2025'!$B$11,IF(AH225="TIPO III",'BASE LIQUIDACION REDEBAN 2025'!$B$12,'BASE LIQUIDACION REDEBAN 2025'!$B$13))))</f>
        <v>75096.394270399993</v>
      </c>
      <c r="AO225" s="97">
        <f t="shared" si="3"/>
        <v>65960.072302</v>
      </c>
    </row>
    <row r="226" spans="1:41" s="85" customFormat="1" ht="13.15">
      <c r="A226" s="171" t="s">
        <v>68</v>
      </c>
      <c r="B226" s="96" t="str">
        <f>VLOOKUP(A226,'CENTRO DE COSTOS'!A:D,4,FALSE)</f>
        <v>WILLIAM ASDRUBAL ROZO ROZO</v>
      </c>
      <c r="C226" s="96" t="str">
        <f>VLOOKUP(A226,'CENTRO DE COSTOS'!A:D,2,FALSE)</f>
        <v>0004-0004</v>
      </c>
      <c r="D226" s="171">
        <v>25175</v>
      </c>
      <c r="E226" s="171">
        <v>5683433</v>
      </c>
      <c r="F226" s="93">
        <v>1898272</v>
      </c>
      <c r="G226" s="171">
        <v>16324832</v>
      </c>
      <c r="H226" s="171" t="s">
        <v>298</v>
      </c>
      <c r="I226" s="171" t="s">
        <v>5631</v>
      </c>
      <c r="J226" s="171" t="s">
        <v>17561</v>
      </c>
      <c r="K226" s="10" t="s">
        <v>167</v>
      </c>
      <c r="L226" s="171">
        <v>5683433</v>
      </c>
      <c r="M226" s="171" t="s">
        <v>17562</v>
      </c>
      <c r="N226" s="172">
        <v>45828.397916666669</v>
      </c>
      <c r="O226" s="172">
        <v>45828.453472222223</v>
      </c>
      <c r="P226" s="171" t="s">
        <v>3171</v>
      </c>
      <c r="Q226" s="171" t="s">
        <v>3172</v>
      </c>
      <c r="R226" s="171">
        <v>0</v>
      </c>
      <c r="S226" s="171" t="s">
        <v>3188</v>
      </c>
      <c r="T226" s="72" t="s">
        <v>17563</v>
      </c>
      <c r="U226" s="171" t="s">
        <v>3190</v>
      </c>
      <c r="V226" s="171" t="s">
        <v>3191</v>
      </c>
      <c r="W226" s="171" t="s">
        <v>3192</v>
      </c>
      <c r="X226" s="171" t="s">
        <v>3185</v>
      </c>
      <c r="Y226" s="171">
        <v>0</v>
      </c>
      <c r="Z226" s="171">
        <v>0</v>
      </c>
      <c r="AA226" s="171">
        <v>0</v>
      </c>
      <c r="AB226" s="171">
        <v>0</v>
      </c>
      <c r="AC226" s="171">
        <v>0</v>
      </c>
      <c r="AD226" s="171">
        <v>0</v>
      </c>
      <c r="AE226" s="171">
        <v>0</v>
      </c>
      <c r="AF226" s="171">
        <v>0</v>
      </c>
      <c r="AG226" s="171">
        <v>0</v>
      </c>
      <c r="AH226" s="171" t="s">
        <v>28</v>
      </c>
      <c r="AI226" s="171" t="s">
        <v>189</v>
      </c>
      <c r="AJ226" s="171">
        <v>0</v>
      </c>
      <c r="AK226" s="171">
        <v>0</v>
      </c>
      <c r="AL226" s="171">
        <v>0</v>
      </c>
      <c r="AM226" s="97">
        <f>IF(S226="SOPORTE_TELEFÓNICO",'BASE LIQUIDACION REDEBAN 2025'!$B$19,IF(S226="ENVÍO",'BASE LIQUIDACION REDEBAN 2025'!$C$2,IF(AH226="TIPO I",'BASE LIQUIDACION REDEBAN 2025'!$C$2,IF(AH226="TIPO II",'BASE LIQUIDACION REDEBAN 2025'!$C$3,IF(AH226="TIPO III",'BASE LIQUIDACION REDEBAN 2025'!$C$4,IF(AH226="TIPO IV",'BASE LIQUIDACION REDEBAN 2025'!$C$5,IF(AI226="AEREO",'BASE LIQUIDACION REDEBAN 2025'!$B$6,'BASE LIQUIDACION REDEBAN 2025'!$C$5)))))))</f>
        <v>41241.0800752</v>
      </c>
      <c r="AN226" s="97">
        <f>IF(OR(S226="SOPORTE_TELEFÓNICO",S226="ENVÍO"),0,IF(AH226="TIPO I",'BASE LIQUIDACION REDEBAN 2025'!$B$10,IF(AH226="TIPO II",'BASE LIQUIDACION REDEBAN 2025'!$B$11,IF(AH226="TIPO III",'BASE LIQUIDACION REDEBAN 2025'!$B$12,'BASE LIQUIDACION REDEBAN 2025'!$B$13))))</f>
        <v>0</v>
      </c>
      <c r="AO226" s="97">
        <f t="shared" si="3"/>
        <v>41241.0800752</v>
      </c>
    </row>
    <row r="227" spans="1:41" s="85" customFormat="1" ht="13.15">
      <c r="A227" s="171" t="s">
        <v>81</v>
      </c>
      <c r="B227" s="96" t="str">
        <f>VLOOKUP(A227,'CENTRO DE COSTOS'!A:D,4,FALSE)</f>
        <v>MIGUEL JULIÁN HERNÁNDEZ GUARÍN</v>
      </c>
      <c r="C227" s="96" t="str">
        <f>VLOOKUP(A227,'CENTRO DE COSTOS'!A:D,2,FALSE)</f>
        <v>0004-0008</v>
      </c>
      <c r="D227" s="171">
        <v>54001</v>
      </c>
      <c r="E227" s="171">
        <v>5681915</v>
      </c>
      <c r="F227" s="93">
        <v>1898797</v>
      </c>
      <c r="G227" s="171">
        <v>71927073</v>
      </c>
      <c r="H227" s="171" t="s">
        <v>408</v>
      </c>
      <c r="I227" s="171" t="s">
        <v>81</v>
      </c>
      <c r="J227" s="171" t="s">
        <v>17564</v>
      </c>
      <c r="K227" s="10" t="s">
        <v>167</v>
      </c>
      <c r="L227" s="171">
        <v>5681915</v>
      </c>
      <c r="M227" s="171" t="s">
        <v>17565</v>
      </c>
      <c r="N227" s="172">
        <v>45827.425000000003</v>
      </c>
      <c r="O227" s="172">
        <v>45828.456250000003</v>
      </c>
      <c r="P227" s="171" t="s">
        <v>3171</v>
      </c>
      <c r="Q227" s="171" t="s">
        <v>3172</v>
      </c>
      <c r="R227" s="171" t="s">
        <v>15378</v>
      </c>
      <c r="S227" s="171" t="s">
        <v>177</v>
      </c>
      <c r="T227" s="72" t="s">
        <v>17566</v>
      </c>
      <c r="U227" s="171" t="s">
        <v>3190</v>
      </c>
      <c r="V227" s="171" t="s">
        <v>3284</v>
      </c>
      <c r="W227" s="171" t="s">
        <v>3284</v>
      </c>
      <c r="X227" s="171" t="s">
        <v>3215</v>
      </c>
      <c r="Y227" s="171" t="s">
        <v>3267</v>
      </c>
      <c r="Z227" s="171">
        <v>0</v>
      </c>
      <c r="AA227" s="171">
        <v>0</v>
      </c>
      <c r="AB227" s="171">
        <v>0</v>
      </c>
      <c r="AC227" s="171">
        <v>0</v>
      </c>
      <c r="AD227" s="171" t="s">
        <v>17567</v>
      </c>
      <c r="AE227" s="171" t="s">
        <v>17568</v>
      </c>
      <c r="AF227" s="171" t="s">
        <v>17569</v>
      </c>
      <c r="AG227" s="171">
        <v>1873</v>
      </c>
      <c r="AH227" s="171" t="s">
        <v>25</v>
      </c>
      <c r="AI227" s="171" t="s">
        <v>189</v>
      </c>
      <c r="AJ227" s="171">
        <v>1</v>
      </c>
      <c r="AK227" s="171">
        <v>0</v>
      </c>
      <c r="AL227" s="171" t="s">
        <v>987</v>
      </c>
      <c r="AM227" s="97">
        <f>IF(S227="SOPORTE_TELEFÓNICO",'BASE LIQUIDACION REDEBAN 2025'!$B$19,IF(S227="ENVÍO",'BASE LIQUIDACION REDEBAN 2025'!$C$2,IF(AH227="TIPO I",'BASE LIQUIDACION REDEBAN 2025'!$C$2,IF(AH227="TIPO II",'BASE LIQUIDACION REDEBAN 2025'!$C$3,IF(AH227="TIPO III",'BASE LIQUIDACION REDEBAN 2025'!$C$4,IF(AH227="TIPO IV",'BASE LIQUIDACION REDEBAN 2025'!$C$5,IF(AI227="AEREO",'BASE LIQUIDACION REDEBAN 2025'!$B$6,'BASE LIQUIDACION REDEBAN 2025'!$C$5)))))))</f>
        <v>65960.072302</v>
      </c>
      <c r="AN227" s="97">
        <f>IF(OR(S227="SOPORTE_TELEFÓNICO",S227="ENVÍO"),0,IF(AH227="TIPO I",'BASE LIQUIDACION REDEBAN 2025'!$B$10,IF(AH227="TIPO II",'BASE LIQUIDACION REDEBAN 2025'!$B$11,IF(AH227="TIPO III",'BASE LIQUIDACION REDEBAN 2025'!$B$12,'BASE LIQUIDACION REDEBAN 2025'!$B$13))))</f>
        <v>75096.394270399993</v>
      </c>
      <c r="AO227" s="97">
        <f t="shared" si="3"/>
        <v>65960.072302</v>
      </c>
    </row>
    <row r="228" spans="1:41" s="85" customFormat="1" ht="13.15">
      <c r="A228" s="171" t="s">
        <v>68</v>
      </c>
      <c r="B228" s="96" t="str">
        <f>VLOOKUP(A228,'CENTRO DE COSTOS'!A:D,4,FALSE)</f>
        <v>WILLIAM ASDRUBAL ROZO ROZO</v>
      </c>
      <c r="C228" s="96" t="str">
        <f>VLOOKUP(A228,'CENTRO DE COSTOS'!A:D,2,FALSE)</f>
        <v>0004-0004</v>
      </c>
      <c r="D228" s="171">
        <v>11001</v>
      </c>
      <c r="E228" s="171">
        <v>5682415</v>
      </c>
      <c r="F228" s="93">
        <v>1898822</v>
      </c>
      <c r="G228" s="171">
        <v>15829377</v>
      </c>
      <c r="H228" s="171" t="s">
        <v>298</v>
      </c>
      <c r="I228" s="171" t="s">
        <v>68</v>
      </c>
      <c r="J228" s="171" t="s">
        <v>17570</v>
      </c>
      <c r="K228" s="10" t="s">
        <v>167</v>
      </c>
      <c r="L228" s="171">
        <v>5682415</v>
      </c>
      <c r="M228" s="171" t="s">
        <v>17571</v>
      </c>
      <c r="N228" s="172">
        <v>45827.554861111108</v>
      </c>
      <c r="O228" s="172">
        <v>45828.463194444441</v>
      </c>
      <c r="P228" s="171" t="s">
        <v>3171</v>
      </c>
      <c r="Q228" s="171" t="s">
        <v>3172</v>
      </c>
      <c r="R228" s="171" t="s">
        <v>15378</v>
      </c>
      <c r="S228" s="171" t="s">
        <v>177</v>
      </c>
      <c r="T228" s="72" t="s">
        <v>17572</v>
      </c>
      <c r="U228" s="171" t="s">
        <v>3190</v>
      </c>
      <c r="V228" s="171" t="s">
        <v>3202</v>
      </c>
      <c r="W228" s="171" t="s">
        <v>3203</v>
      </c>
      <c r="X228" s="171" t="s">
        <v>3185</v>
      </c>
      <c r="Y228" s="171">
        <v>0</v>
      </c>
      <c r="Z228" s="171">
        <v>0</v>
      </c>
      <c r="AA228" s="171">
        <v>0</v>
      </c>
      <c r="AB228" s="171">
        <v>0</v>
      </c>
      <c r="AC228" s="171" t="s">
        <v>7501</v>
      </c>
      <c r="AD228" s="171" t="s">
        <v>17573</v>
      </c>
      <c r="AE228" s="171">
        <v>0</v>
      </c>
      <c r="AF228" s="171">
        <v>0</v>
      </c>
      <c r="AG228" s="171">
        <v>0</v>
      </c>
      <c r="AH228" s="171" t="s">
        <v>25</v>
      </c>
      <c r="AI228" s="171" t="s">
        <v>189</v>
      </c>
      <c r="AJ228" s="171">
        <v>1</v>
      </c>
      <c r="AK228" s="171">
        <v>0</v>
      </c>
      <c r="AL228" s="171" t="s">
        <v>656</v>
      </c>
      <c r="AM228" s="97">
        <f>IF(S228="SOPORTE_TELEFÓNICO",'BASE LIQUIDACION REDEBAN 2025'!$B$19,IF(S228="ENVÍO",'BASE LIQUIDACION REDEBAN 2025'!$C$2,IF(AH228="TIPO I",'BASE LIQUIDACION REDEBAN 2025'!$C$2,IF(AH228="TIPO II",'BASE LIQUIDACION REDEBAN 2025'!$C$3,IF(AH228="TIPO III",'BASE LIQUIDACION REDEBAN 2025'!$C$4,IF(AH228="TIPO IV",'BASE LIQUIDACION REDEBAN 2025'!$C$5,IF(AI228="AEREO",'BASE LIQUIDACION REDEBAN 2025'!$B$6,'BASE LIQUIDACION REDEBAN 2025'!$C$5)))))))</f>
        <v>65960.072302</v>
      </c>
      <c r="AN228" s="97">
        <f>IF(OR(S228="SOPORTE_TELEFÓNICO",S228="ENVÍO"),0,IF(AH228="TIPO I",'BASE LIQUIDACION REDEBAN 2025'!$B$10,IF(AH228="TIPO II",'BASE LIQUIDACION REDEBAN 2025'!$B$11,IF(AH228="TIPO III",'BASE LIQUIDACION REDEBAN 2025'!$B$12,'BASE LIQUIDACION REDEBAN 2025'!$B$13))))</f>
        <v>75096.394270399993</v>
      </c>
      <c r="AO228" s="97">
        <f t="shared" si="3"/>
        <v>65960.072302</v>
      </c>
    </row>
    <row r="229" spans="1:41" s="85" customFormat="1" ht="13.15">
      <c r="A229" s="171" t="s">
        <v>68</v>
      </c>
      <c r="B229" s="96" t="str">
        <f>VLOOKUP(A229,'CENTRO DE COSTOS'!A:D,4,FALSE)</f>
        <v>WILLIAM ASDRUBAL ROZO ROZO</v>
      </c>
      <c r="C229" s="96" t="str">
        <f>VLOOKUP(A229,'CENTRO DE COSTOS'!A:D,2,FALSE)</f>
        <v>0004-0004</v>
      </c>
      <c r="D229" s="171">
        <v>11001</v>
      </c>
      <c r="E229" s="171">
        <v>5682498</v>
      </c>
      <c r="F229" s="93">
        <v>1898903</v>
      </c>
      <c r="G229" s="171">
        <v>17589631</v>
      </c>
      <c r="H229" s="171" t="s">
        <v>298</v>
      </c>
      <c r="I229" s="171" t="s">
        <v>68</v>
      </c>
      <c r="J229" s="171" t="s">
        <v>17574</v>
      </c>
      <c r="K229" s="10" t="s">
        <v>167</v>
      </c>
      <c r="L229" s="171">
        <v>5682498</v>
      </c>
      <c r="M229" s="171" t="s">
        <v>17575</v>
      </c>
      <c r="N229" s="172">
        <v>45827.574305555558</v>
      </c>
      <c r="O229" s="172">
        <v>45828.469444444447</v>
      </c>
      <c r="P229" s="171" t="s">
        <v>3171</v>
      </c>
      <c r="Q229" s="171" t="s">
        <v>3172</v>
      </c>
      <c r="R229" s="171" t="s">
        <v>15378</v>
      </c>
      <c r="S229" s="171" t="s">
        <v>177</v>
      </c>
      <c r="T229" s="72" t="s">
        <v>17576</v>
      </c>
      <c r="U229" s="171" t="s">
        <v>3190</v>
      </c>
      <c r="V229" s="171" t="s">
        <v>3191</v>
      </c>
      <c r="W229" s="171" t="s">
        <v>3192</v>
      </c>
      <c r="X229" s="171" t="s">
        <v>3215</v>
      </c>
      <c r="Y229" s="171" t="s">
        <v>3388</v>
      </c>
      <c r="Z229" s="171">
        <v>0</v>
      </c>
      <c r="AA229" s="171">
        <v>0</v>
      </c>
      <c r="AB229" s="171">
        <v>0</v>
      </c>
      <c r="AC229" s="171">
        <v>0</v>
      </c>
      <c r="AD229" s="171" t="s">
        <v>17577</v>
      </c>
      <c r="AE229" s="171" t="s">
        <v>17578</v>
      </c>
      <c r="AF229" s="171" t="s">
        <v>17579</v>
      </c>
      <c r="AG229" s="171">
        <v>0</v>
      </c>
      <c r="AH229" s="171" t="s">
        <v>25</v>
      </c>
      <c r="AI229" s="171" t="s">
        <v>189</v>
      </c>
      <c r="AJ229" s="171">
        <v>1</v>
      </c>
      <c r="AK229" s="171">
        <v>0</v>
      </c>
      <c r="AL229" s="171" t="s">
        <v>3413</v>
      </c>
      <c r="AM229" s="97">
        <f>IF(S229="SOPORTE_TELEFÓNICO",'BASE LIQUIDACION REDEBAN 2025'!$B$19,IF(S229="ENVÍO",'BASE LIQUIDACION REDEBAN 2025'!$C$2,IF(AH229="TIPO I",'BASE LIQUIDACION REDEBAN 2025'!$C$2,IF(AH229="TIPO II",'BASE LIQUIDACION REDEBAN 2025'!$C$3,IF(AH229="TIPO III",'BASE LIQUIDACION REDEBAN 2025'!$C$4,IF(AH229="TIPO IV",'BASE LIQUIDACION REDEBAN 2025'!$C$5,IF(AI229="AEREO",'BASE LIQUIDACION REDEBAN 2025'!$B$6,'BASE LIQUIDACION REDEBAN 2025'!$C$5)))))))</f>
        <v>65960.072302</v>
      </c>
      <c r="AN229" s="97">
        <f>IF(OR(S229="SOPORTE_TELEFÓNICO",S229="ENVÍO"),0,IF(AH229="TIPO I",'BASE LIQUIDACION REDEBAN 2025'!$B$10,IF(AH229="TIPO II",'BASE LIQUIDACION REDEBAN 2025'!$B$11,IF(AH229="TIPO III",'BASE LIQUIDACION REDEBAN 2025'!$B$12,'BASE LIQUIDACION REDEBAN 2025'!$B$13))))</f>
        <v>75096.394270399993</v>
      </c>
      <c r="AO229" s="97">
        <f t="shared" si="3"/>
        <v>65960.072302</v>
      </c>
    </row>
    <row r="230" spans="1:41" s="85" customFormat="1" ht="13.15">
      <c r="A230" s="171" t="s">
        <v>64</v>
      </c>
      <c r="B230" s="96" t="str">
        <f>VLOOKUP(A230,'CENTRO DE COSTOS'!A:D,4,FALSE)</f>
        <v>JOSE MAURICIO HERNANDEZ ROJAS</v>
      </c>
      <c r="C230" s="96" t="str">
        <f>VLOOKUP(A230,'CENTRO DE COSTOS'!A:D,2,FALSE)</f>
        <v>0004-0001</v>
      </c>
      <c r="D230" s="171">
        <v>8758</v>
      </c>
      <c r="E230" s="171">
        <v>5682752</v>
      </c>
      <c r="F230" s="93">
        <v>1898324</v>
      </c>
      <c r="G230" s="171">
        <v>14934228</v>
      </c>
      <c r="H230" s="171" t="s">
        <v>277</v>
      </c>
      <c r="I230" s="171" t="s">
        <v>3966</v>
      </c>
      <c r="J230" s="171" t="s">
        <v>17580</v>
      </c>
      <c r="K230" s="10" t="s">
        <v>167</v>
      </c>
      <c r="L230" s="171">
        <v>5682752</v>
      </c>
      <c r="M230" s="171" t="s">
        <v>17581</v>
      </c>
      <c r="N230" s="172">
        <v>45827.644444444442</v>
      </c>
      <c r="O230" s="172">
        <v>45828.473611111112</v>
      </c>
      <c r="P230" s="171" t="s">
        <v>3171</v>
      </c>
      <c r="Q230" s="171" t="s">
        <v>3172</v>
      </c>
      <c r="R230" s="171" t="s">
        <v>15378</v>
      </c>
      <c r="S230" s="171" t="s">
        <v>177</v>
      </c>
      <c r="T230" s="72" t="s">
        <v>17582</v>
      </c>
      <c r="U230" s="171" t="s">
        <v>3190</v>
      </c>
      <c r="V230" s="171" t="s">
        <v>3276</v>
      </c>
      <c r="W230" s="171" t="s">
        <v>3277</v>
      </c>
      <c r="X230" s="171" t="s">
        <v>3185</v>
      </c>
      <c r="Y230" s="171">
        <v>0</v>
      </c>
      <c r="Z230" s="171">
        <v>0</v>
      </c>
      <c r="AA230" s="171">
        <v>0</v>
      </c>
      <c r="AB230" s="171">
        <v>0</v>
      </c>
      <c r="AC230" s="171" t="s">
        <v>3278</v>
      </c>
      <c r="AD230" s="171" t="s">
        <v>17583</v>
      </c>
      <c r="AE230" s="171">
        <v>0</v>
      </c>
      <c r="AF230" s="171">
        <v>0</v>
      </c>
      <c r="AG230" s="171">
        <v>0</v>
      </c>
      <c r="AH230" s="171" t="s">
        <v>25</v>
      </c>
      <c r="AI230" s="171" t="s">
        <v>189</v>
      </c>
      <c r="AJ230" s="171">
        <v>1</v>
      </c>
      <c r="AK230" s="171">
        <v>0</v>
      </c>
      <c r="AL230" s="171" t="s">
        <v>1049</v>
      </c>
      <c r="AM230" s="97">
        <f>IF(S230="SOPORTE_TELEFÓNICO",'BASE LIQUIDACION REDEBAN 2025'!$B$19,IF(S230="ENVÍO",'BASE LIQUIDACION REDEBAN 2025'!$C$2,IF(AH230="TIPO I",'BASE LIQUIDACION REDEBAN 2025'!$C$2,IF(AH230="TIPO II",'BASE LIQUIDACION REDEBAN 2025'!$C$3,IF(AH230="TIPO III",'BASE LIQUIDACION REDEBAN 2025'!$C$4,IF(AH230="TIPO IV",'BASE LIQUIDACION REDEBAN 2025'!$C$5,IF(AI230="AEREO",'BASE LIQUIDACION REDEBAN 2025'!$B$6,'BASE LIQUIDACION REDEBAN 2025'!$C$5)))))))</f>
        <v>65960.072302</v>
      </c>
      <c r="AN230" s="97">
        <f>IF(OR(S230="SOPORTE_TELEFÓNICO",S230="ENVÍO"),0,IF(AH230="TIPO I",'BASE LIQUIDACION REDEBAN 2025'!$B$10,IF(AH230="TIPO II",'BASE LIQUIDACION REDEBAN 2025'!$B$11,IF(AH230="TIPO III",'BASE LIQUIDACION REDEBAN 2025'!$B$12,'BASE LIQUIDACION REDEBAN 2025'!$B$13))))</f>
        <v>75096.394270399993</v>
      </c>
      <c r="AO230" s="97">
        <f t="shared" si="3"/>
        <v>65960.072302</v>
      </c>
    </row>
    <row r="231" spans="1:41" s="85" customFormat="1" ht="13.15">
      <c r="A231" s="171" t="s">
        <v>94</v>
      </c>
      <c r="B231" s="96" t="str">
        <f>VLOOKUP(A231,'CENTRO DE COSTOS'!A:D,4,FALSE)</f>
        <v>DIEGO FERNANDO HENAO CARDONA</v>
      </c>
      <c r="C231" s="96" t="str">
        <f>VLOOKUP(A231,'CENTRO DE COSTOS'!A:D,2,FALSE)</f>
        <v>0004-0002</v>
      </c>
      <c r="D231" s="171">
        <v>63001</v>
      </c>
      <c r="E231" s="171">
        <v>5682056</v>
      </c>
      <c r="F231" s="93">
        <v>1899165</v>
      </c>
      <c r="G231" s="171">
        <v>18198267</v>
      </c>
      <c r="H231" s="171" t="s">
        <v>578</v>
      </c>
      <c r="I231" s="171" t="s">
        <v>579</v>
      </c>
      <c r="J231" s="171" t="s">
        <v>17125</v>
      </c>
      <c r="K231" s="10" t="s">
        <v>167</v>
      </c>
      <c r="L231" s="171">
        <v>5682056</v>
      </c>
      <c r="M231" s="171" t="s">
        <v>17584</v>
      </c>
      <c r="N231" s="172">
        <v>45827.456944444442</v>
      </c>
      <c r="O231" s="172">
        <v>45828.529166666667</v>
      </c>
      <c r="P231" s="171" t="s">
        <v>3171</v>
      </c>
      <c r="Q231" s="171" t="s">
        <v>3172</v>
      </c>
      <c r="R231" s="171" t="s">
        <v>15378</v>
      </c>
      <c r="S231" s="171" t="s">
        <v>177</v>
      </c>
      <c r="T231" s="72" t="s">
        <v>17585</v>
      </c>
      <c r="U231" s="171" t="s">
        <v>16614</v>
      </c>
      <c r="V231" s="171" t="s">
        <v>16632</v>
      </c>
      <c r="W231" s="171" t="s">
        <v>16633</v>
      </c>
      <c r="X231" s="171" t="s">
        <v>3185</v>
      </c>
      <c r="Y231" s="171">
        <v>0</v>
      </c>
      <c r="Z231" s="171">
        <v>0</v>
      </c>
      <c r="AA231" s="171">
        <v>0</v>
      </c>
      <c r="AB231" s="171">
        <v>0</v>
      </c>
      <c r="AC231" s="171">
        <v>0</v>
      </c>
      <c r="AD231" s="171" t="s">
        <v>17586</v>
      </c>
      <c r="AE231" s="171">
        <v>0</v>
      </c>
      <c r="AF231" s="171">
        <v>0</v>
      </c>
      <c r="AG231" s="171">
        <v>955</v>
      </c>
      <c r="AH231" s="171" t="s">
        <v>28</v>
      </c>
      <c r="AI231" s="171" t="s">
        <v>189</v>
      </c>
      <c r="AJ231" s="171">
        <v>1</v>
      </c>
      <c r="AK231" s="171">
        <v>0</v>
      </c>
      <c r="AL231" s="171" t="s">
        <v>582</v>
      </c>
      <c r="AM231" s="97">
        <f>IF(S231="SOPORTE_TELEFÓNICO",'BASE LIQUIDACION REDEBAN 2025'!$B$19,IF(S231="ENVÍO",'BASE LIQUIDACION REDEBAN 2025'!$C$2,IF(AH231="TIPO I",'BASE LIQUIDACION REDEBAN 2025'!$C$2,IF(AH231="TIPO II",'BASE LIQUIDACION REDEBAN 2025'!$C$3,IF(AH231="TIPO III",'BASE LIQUIDACION REDEBAN 2025'!$C$4,IF(AH231="TIPO IV",'BASE LIQUIDACION REDEBAN 2025'!$C$5,IF(AI231="AEREO",'BASE LIQUIDACION REDEBAN 2025'!$B$6,'BASE LIQUIDACION REDEBAN 2025'!$C$5)))))))</f>
        <v>144967.87232000002</v>
      </c>
      <c r="AN231" s="97">
        <f>IF(OR(S231="SOPORTE_TELEFÓNICO",S231="ENVÍO"),0,IF(AH231="TIPO I",'BASE LIQUIDACION REDEBAN 2025'!$B$10,IF(AH231="TIPO II",'BASE LIQUIDACION REDEBAN 2025'!$B$11,IF(AH231="TIPO III",'BASE LIQUIDACION REDEBAN 2025'!$B$12,'BASE LIQUIDACION REDEBAN 2025'!$B$13))))</f>
        <v>140395.6348884</v>
      </c>
      <c r="AO231" s="97">
        <f t="shared" si="3"/>
        <v>144967.87232000002</v>
      </c>
    </row>
    <row r="232" spans="1:41" s="85" customFormat="1" ht="13.15">
      <c r="A232" s="171" t="s">
        <v>76</v>
      </c>
      <c r="B232" s="96" t="str">
        <f>VLOOKUP(A232,'CENTRO DE COSTOS'!A:D,4,FALSE)</f>
        <v>DIEGO FERNANDO HENAO CARDONA</v>
      </c>
      <c r="C232" s="96" t="str">
        <f>VLOOKUP(A232,'CENTRO DE COSTOS'!A:D,2,FALSE)</f>
        <v>0004-0003</v>
      </c>
      <c r="D232" s="171">
        <v>76001</v>
      </c>
      <c r="E232" s="171">
        <v>5683002</v>
      </c>
      <c r="F232" s="93">
        <v>1899047</v>
      </c>
      <c r="G232" s="171">
        <v>87271494</v>
      </c>
      <c r="H232" s="171" t="s">
        <v>230</v>
      </c>
      <c r="I232" s="171" t="s">
        <v>76</v>
      </c>
      <c r="J232" s="171" t="s">
        <v>17587</v>
      </c>
      <c r="K232" s="10" t="s">
        <v>167</v>
      </c>
      <c r="L232" s="171">
        <v>5683002</v>
      </c>
      <c r="M232" s="171" t="s">
        <v>17588</v>
      </c>
      <c r="N232" s="172">
        <v>45827.71875</v>
      </c>
      <c r="O232" s="172">
        <v>45828.547222222223</v>
      </c>
      <c r="P232" s="171" t="s">
        <v>3171</v>
      </c>
      <c r="Q232" s="171" t="s">
        <v>3172</v>
      </c>
      <c r="R232" s="171" t="s">
        <v>15378</v>
      </c>
      <c r="S232" s="171" t="s">
        <v>177</v>
      </c>
      <c r="T232" s="72" t="s">
        <v>17589</v>
      </c>
      <c r="U232" s="171" t="s">
        <v>3190</v>
      </c>
      <c r="V232" s="171" t="s">
        <v>3284</v>
      </c>
      <c r="W232" s="171" t="s">
        <v>3284</v>
      </c>
      <c r="X232" s="171" t="s">
        <v>3215</v>
      </c>
      <c r="Y232" s="171" t="s">
        <v>3267</v>
      </c>
      <c r="Z232" s="171">
        <v>0</v>
      </c>
      <c r="AA232" s="171" t="s">
        <v>3268</v>
      </c>
      <c r="AB232" s="171">
        <v>0</v>
      </c>
      <c r="AC232" s="171">
        <v>0</v>
      </c>
      <c r="AD232" s="171" t="s">
        <v>17590</v>
      </c>
      <c r="AE232" s="171" t="s">
        <v>17591</v>
      </c>
      <c r="AF232" s="171" t="s">
        <v>17592</v>
      </c>
      <c r="AG232" s="171">
        <v>0</v>
      </c>
      <c r="AH232" s="171" t="s">
        <v>25</v>
      </c>
      <c r="AI232" s="171" t="s">
        <v>189</v>
      </c>
      <c r="AJ232" s="171">
        <v>1</v>
      </c>
      <c r="AK232" s="171">
        <v>0</v>
      </c>
      <c r="AL232" s="171" t="s">
        <v>1025</v>
      </c>
      <c r="AM232" s="97">
        <f>IF(S232="SOPORTE_TELEFÓNICO",'BASE LIQUIDACION REDEBAN 2025'!$B$19,IF(S232="ENVÍO",'BASE LIQUIDACION REDEBAN 2025'!$C$2,IF(AH232="TIPO I",'BASE LIQUIDACION REDEBAN 2025'!$C$2,IF(AH232="TIPO II",'BASE LIQUIDACION REDEBAN 2025'!$C$3,IF(AH232="TIPO III",'BASE LIQUIDACION REDEBAN 2025'!$C$4,IF(AH232="TIPO IV",'BASE LIQUIDACION REDEBAN 2025'!$C$5,IF(AI232="AEREO",'BASE LIQUIDACION REDEBAN 2025'!$B$6,'BASE LIQUIDACION REDEBAN 2025'!$C$5)))))))</f>
        <v>65960.072302</v>
      </c>
      <c r="AN232" s="97">
        <f>IF(OR(S232="SOPORTE_TELEFÓNICO",S232="ENVÍO"),0,IF(AH232="TIPO I",'BASE LIQUIDACION REDEBAN 2025'!$B$10,IF(AH232="TIPO II",'BASE LIQUIDACION REDEBAN 2025'!$B$11,IF(AH232="TIPO III",'BASE LIQUIDACION REDEBAN 2025'!$B$12,'BASE LIQUIDACION REDEBAN 2025'!$B$13))))</f>
        <v>75096.394270399993</v>
      </c>
      <c r="AO232" s="97">
        <f t="shared" si="3"/>
        <v>65960.072302</v>
      </c>
    </row>
    <row r="233" spans="1:41" s="85" customFormat="1" ht="13.15">
      <c r="A233" s="171" t="s">
        <v>96</v>
      </c>
      <c r="B233" s="96" t="str">
        <f>VLOOKUP(A233,'CENTRO DE COSTOS'!A:D,4,FALSE)</f>
        <v>JOSE MAURICIO HERNANDEZ ROJAS</v>
      </c>
      <c r="C233" s="96" t="str">
        <f>VLOOKUP(A233,'CENTRO DE COSTOS'!A:D,2,FALSE)</f>
        <v>0004-0001</v>
      </c>
      <c r="D233" s="171">
        <v>47001</v>
      </c>
      <c r="E233" s="171">
        <v>5683518</v>
      </c>
      <c r="F233" s="93">
        <v>1899362</v>
      </c>
      <c r="G233" s="171">
        <v>18737874</v>
      </c>
      <c r="H233" s="171" t="s">
        <v>683</v>
      </c>
      <c r="I233" s="171" t="s">
        <v>96</v>
      </c>
      <c r="J233" s="171" t="s">
        <v>17593</v>
      </c>
      <c r="K233" s="10" t="s">
        <v>167</v>
      </c>
      <c r="L233" s="171">
        <v>5683518</v>
      </c>
      <c r="M233" s="171" t="s">
        <v>17594</v>
      </c>
      <c r="N233" s="172">
        <v>45828.420138888891</v>
      </c>
      <c r="O233" s="172">
        <v>45828.670138888891</v>
      </c>
      <c r="P233" s="171" t="s">
        <v>3171</v>
      </c>
      <c r="Q233" s="171" t="s">
        <v>3172</v>
      </c>
      <c r="R233" s="171" t="s">
        <v>15378</v>
      </c>
      <c r="S233" s="171" t="s">
        <v>177</v>
      </c>
      <c r="T233" s="72" t="s">
        <v>17595</v>
      </c>
      <c r="U233" s="171" t="s">
        <v>3175</v>
      </c>
      <c r="V233" s="171" t="s">
        <v>3213</v>
      </c>
      <c r="W233" s="171" t="s">
        <v>3439</v>
      </c>
      <c r="X233" s="171" t="s">
        <v>3185</v>
      </c>
      <c r="Y233" s="171">
        <v>0</v>
      </c>
      <c r="Z233" s="171">
        <v>0</v>
      </c>
      <c r="AA233" s="171">
        <v>0</v>
      </c>
      <c r="AB233" s="171">
        <v>0</v>
      </c>
      <c r="AC233" s="171">
        <v>0</v>
      </c>
      <c r="AD233" s="171" t="s">
        <v>17596</v>
      </c>
      <c r="AE233" s="171">
        <v>0</v>
      </c>
      <c r="AF233" s="171">
        <v>0</v>
      </c>
      <c r="AG233" s="171">
        <v>0</v>
      </c>
      <c r="AH233" s="171" t="s">
        <v>25</v>
      </c>
      <c r="AI233" s="171" t="s">
        <v>189</v>
      </c>
      <c r="AJ233" s="171">
        <v>1</v>
      </c>
      <c r="AK233" s="171">
        <v>0</v>
      </c>
      <c r="AL233" s="171" t="s">
        <v>1174</v>
      </c>
      <c r="AM233" s="97">
        <f>IF(S233="SOPORTE_TELEFÓNICO",'BASE LIQUIDACION REDEBAN 2025'!$B$19,IF(S233="ENVÍO",'BASE LIQUIDACION REDEBAN 2025'!$C$2,IF(AH233="TIPO I",'BASE LIQUIDACION REDEBAN 2025'!$C$2,IF(AH233="TIPO II",'BASE LIQUIDACION REDEBAN 2025'!$C$3,IF(AH233="TIPO III",'BASE LIQUIDACION REDEBAN 2025'!$C$4,IF(AH233="TIPO IV",'BASE LIQUIDACION REDEBAN 2025'!$C$5,IF(AI233="AEREO",'BASE LIQUIDACION REDEBAN 2025'!$B$6,'BASE LIQUIDACION REDEBAN 2025'!$C$5)))))))</f>
        <v>65960.072302</v>
      </c>
      <c r="AN233" s="97">
        <f>IF(OR(S233="SOPORTE_TELEFÓNICO",S233="ENVÍO"),0,IF(AH233="TIPO I",'BASE LIQUIDACION REDEBAN 2025'!$B$10,IF(AH233="TIPO II",'BASE LIQUIDACION REDEBAN 2025'!$B$11,IF(AH233="TIPO III",'BASE LIQUIDACION REDEBAN 2025'!$B$12,'BASE LIQUIDACION REDEBAN 2025'!$B$13))))</f>
        <v>75096.394270399993</v>
      </c>
      <c r="AO233" s="97">
        <f t="shared" si="3"/>
        <v>65960.072302</v>
      </c>
    </row>
    <row r="234" spans="1:41" s="85" customFormat="1" ht="13.15">
      <c r="A234" s="171" t="s">
        <v>72</v>
      </c>
      <c r="B234" s="96" t="str">
        <f>VLOOKUP(A234,'CENTRO DE COSTOS'!A:D,4,FALSE)</f>
        <v>MIGUEL JULIÁN HERNÁNDEZ GUARÍN</v>
      </c>
      <c r="C234" s="96" t="str">
        <f>VLOOKUP(A234,'CENTRO DE COSTOS'!A:D,2,FALSE)</f>
        <v>0004-0008</v>
      </c>
      <c r="D234" s="171">
        <v>68001</v>
      </c>
      <c r="E234" s="171">
        <v>5683301</v>
      </c>
      <c r="F234" s="93">
        <v>1898944</v>
      </c>
      <c r="G234" s="171">
        <v>72080716</v>
      </c>
      <c r="H234" s="171" t="s">
        <v>180</v>
      </c>
      <c r="I234" s="171" t="s">
        <v>72</v>
      </c>
      <c r="J234" s="171" t="s">
        <v>17555</v>
      </c>
      <c r="K234" s="10" t="s">
        <v>167</v>
      </c>
      <c r="L234" s="171">
        <v>5683301</v>
      </c>
      <c r="M234" s="171" t="s">
        <v>17597</v>
      </c>
      <c r="N234" s="172">
        <v>45828.350694444445</v>
      </c>
      <c r="O234" s="172">
        <v>45828.702777777777</v>
      </c>
      <c r="P234" s="171" t="s">
        <v>3171</v>
      </c>
      <c r="Q234" s="171" t="s">
        <v>3172</v>
      </c>
      <c r="R234" s="171" t="s">
        <v>15378</v>
      </c>
      <c r="S234" s="171" t="s">
        <v>177</v>
      </c>
      <c r="T234" s="72" t="s">
        <v>17598</v>
      </c>
      <c r="U234" s="171" t="s">
        <v>16585</v>
      </c>
      <c r="V234" s="171" t="s">
        <v>7267</v>
      </c>
      <c r="W234" s="171" t="s">
        <v>7268</v>
      </c>
      <c r="X234" s="171" t="s">
        <v>3185</v>
      </c>
      <c r="Y234" s="171">
        <v>0</v>
      </c>
      <c r="Z234" s="171">
        <v>0</v>
      </c>
      <c r="AA234" s="171">
        <v>0</v>
      </c>
      <c r="AB234" s="171">
        <v>0</v>
      </c>
      <c r="AC234" s="171">
        <v>0</v>
      </c>
      <c r="AD234" s="171" t="s">
        <v>17558</v>
      </c>
      <c r="AE234" s="171">
        <v>0</v>
      </c>
      <c r="AF234" s="171">
        <v>0</v>
      </c>
      <c r="AG234" s="171">
        <v>5916</v>
      </c>
      <c r="AH234" s="171" t="s">
        <v>25</v>
      </c>
      <c r="AI234" s="171" t="s">
        <v>189</v>
      </c>
      <c r="AJ234" s="171">
        <v>1</v>
      </c>
      <c r="AK234" s="171">
        <v>0</v>
      </c>
      <c r="AL234" s="171" t="s">
        <v>1886</v>
      </c>
      <c r="AM234" s="97">
        <f>IF(S234="SOPORTE_TELEFÓNICO",'BASE LIQUIDACION REDEBAN 2025'!$B$19,IF(S234="ENVÍO",'BASE LIQUIDACION REDEBAN 2025'!$C$2,IF(AH234="TIPO I",'BASE LIQUIDACION REDEBAN 2025'!$C$2,IF(AH234="TIPO II",'BASE LIQUIDACION REDEBAN 2025'!$C$3,IF(AH234="TIPO III",'BASE LIQUIDACION REDEBAN 2025'!$C$4,IF(AH234="TIPO IV",'BASE LIQUIDACION REDEBAN 2025'!$C$5,IF(AI234="AEREO",'BASE LIQUIDACION REDEBAN 2025'!$B$6,'BASE LIQUIDACION REDEBAN 2025'!$C$5)))))))</f>
        <v>65960.072302</v>
      </c>
      <c r="AN234" s="97">
        <f>IF(OR(S234="SOPORTE_TELEFÓNICO",S234="ENVÍO"),0,IF(AH234="TIPO I",'BASE LIQUIDACION REDEBAN 2025'!$B$10,IF(AH234="TIPO II",'BASE LIQUIDACION REDEBAN 2025'!$B$11,IF(AH234="TIPO III",'BASE LIQUIDACION REDEBAN 2025'!$B$12,'BASE LIQUIDACION REDEBAN 2025'!$B$13))))</f>
        <v>75096.394270399993</v>
      </c>
      <c r="AO234" s="97">
        <f t="shared" si="3"/>
        <v>65960.072302</v>
      </c>
    </row>
    <row r="235" spans="1:41" s="85" customFormat="1" ht="13.15">
      <c r="A235" s="171" t="s">
        <v>90</v>
      </c>
      <c r="B235" s="96" t="str">
        <f>VLOOKUP(A235,'CENTRO DE COSTOS'!A:D,4,FALSE)</f>
        <v>JUAN SEBASTIÁN RÍOS CASTRILLÓN</v>
      </c>
      <c r="C235" s="96" t="str">
        <f>VLOOKUP(A235,'CENTRO DE COSTOS'!A:D,2,FALSE)</f>
        <v>0004-0005</v>
      </c>
      <c r="D235" s="171">
        <v>5380</v>
      </c>
      <c r="E235" s="171">
        <v>5683556</v>
      </c>
      <c r="F235" s="93">
        <v>1899126</v>
      </c>
      <c r="G235" s="171">
        <v>22804082</v>
      </c>
      <c r="H235" s="171" t="s">
        <v>290</v>
      </c>
      <c r="I235" s="171" t="s">
        <v>822</v>
      </c>
      <c r="J235" s="171" t="s">
        <v>15565</v>
      </c>
      <c r="K235" s="10" t="s">
        <v>167</v>
      </c>
      <c r="L235" s="171">
        <v>5683556</v>
      </c>
      <c r="M235" s="171" t="s">
        <v>17599</v>
      </c>
      <c r="N235" s="172">
        <v>45828.431250000001</v>
      </c>
      <c r="O235" s="172">
        <v>45828.731944444444</v>
      </c>
      <c r="P235" s="171" t="s">
        <v>3171</v>
      </c>
      <c r="Q235" s="171" t="s">
        <v>3172</v>
      </c>
      <c r="R235" s="171" t="s">
        <v>15378</v>
      </c>
      <c r="S235" s="171" t="s">
        <v>177</v>
      </c>
      <c r="T235" s="72" t="s">
        <v>17600</v>
      </c>
      <c r="U235" s="171" t="s">
        <v>16585</v>
      </c>
      <c r="V235" s="171" t="s">
        <v>7267</v>
      </c>
      <c r="W235" s="171" t="s">
        <v>7268</v>
      </c>
      <c r="X235" s="171" t="s">
        <v>3185</v>
      </c>
      <c r="Y235" s="171">
        <v>0</v>
      </c>
      <c r="Z235" s="171">
        <v>0</v>
      </c>
      <c r="AA235" s="171">
        <v>0</v>
      </c>
      <c r="AB235" s="171">
        <v>0</v>
      </c>
      <c r="AC235" s="171">
        <v>0</v>
      </c>
      <c r="AD235" s="171" t="s">
        <v>15567</v>
      </c>
      <c r="AE235" s="171">
        <v>0</v>
      </c>
      <c r="AF235" s="171">
        <v>0</v>
      </c>
      <c r="AG235" s="171">
        <v>0</v>
      </c>
      <c r="AH235" s="171" t="s">
        <v>25</v>
      </c>
      <c r="AI235" s="171" t="s">
        <v>189</v>
      </c>
      <c r="AJ235" s="171">
        <v>1</v>
      </c>
      <c r="AK235" s="171">
        <v>0</v>
      </c>
      <c r="AL235" s="171" t="s">
        <v>3341</v>
      </c>
      <c r="AM235" s="97">
        <f>IF(S235="SOPORTE_TELEFÓNICO",'BASE LIQUIDACION REDEBAN 2025'!$B$19,IF(S235="ENVÍO",'BASE LIQUIDACION REDEBAN 2025'!$C$2,IF(AH235="TIPO I",'BASE LIQUIDACION REDEBAN 2025'!$C$2,IF(AH235="TIPO II",'BASE LIQUIDACION REDEBAN 2025'!$C$3,IF(AH235="TIPO III",'BASE LIQUIDACION REDEBAN 2025'!$C$4,IF(AH235="TIPO IV",'BASE LIQUIDACION REDEBAN 2025'!$C$5,IF(AI235="AEREO",'BASE LIQUIDACION REDEBAN 2025'!$B$6,'BASE LIQUIDACION REDEBAN 2025'!$C$5)))))))</f>
        <v>65960.072302</v>
      </c>
      <c r="AN235" s="97">
        <f>IF(OR(S235="SOPORTE_TELEFÓNICO",S235="ENVÍO"),0,IF(AH235="TIPO I",'BASE LIQUIDACION REDEBAN 2025'!$B$10,IF(AH235="TIPO II",'BASE LIQUIDACION REDEBAN 2025'!$B$11,IF(AH235="TIPO III",'BASE LIQUIDACION REDEBAN 2025'!$B$12,'BASE LIQUIDACION REDEBAN 2025'!$B$13))))</f>
        <v>75096.394270399993</v>
      </c>
      <c r="AO235" s="97">
        <f t="shared" si="3"/>
        <v>65960.072302</v>
      </c>
    </row>
    <row r="236" spans="1:41" s="85" customFormat="1" ht="13.15">
      <c r="A236" s="171" t="s">
        <v>72</v>
      </c>
      <c r="B236" s="96" t="str">
        <f>VLOOKUP(A236,'CENTRO DE COSTOS'!A:D,4,FALSE)</f>
        <v>MIGUEL JULIÁN HERNÁNDEZ GUARÍN</v>
      </c>
      <c r="C236" s="96" t="str">
        <f>VLOOKUP(A236,'CENTRO DE COSTOS'!A:D,2,FALSE)</f>
        <v>0004-0008</v>
      </c>
      <c r="D236" s="171">
        <v>68001</v>
      </c>
      <c r="E236" s="171">
        <v>5684392</v>
      </c>
      <c r="F236" s="93"/>
      <c r="G236" s="171">
        <v>40156945</v>
      </c>
      <c r="H236" s="171" t="s">
        <v>180</v>
      </c>
      <c r="I236" s="171" t="s">
        <v>72</v>
      </c>
      <c r="J236" s="171" t="s">
        <v>17601</v>
      </c>
      <c r="K236" s="10" t="s">
        <v>167</v>
      </c>
      <c r="L236" s="171">
        <v>5684392</v>
      </c>
      <c r="M236" s="171" t="s">
        <v>17602</v>
      </c>
      <c r="N236" s="172">
        <v>45828.640972222223</v>
      </c>
      <c r="O236" s="172">
        <v>45829.415277777778</v>
      </c>
      <c r="P236" s="171" t="s">
        <v>3171</v>
      </c>
      <c r="Q236" s="171" t="s">
        <v>3172</v>
      </c>
      <c r="R236" s="171" t="s">
        <v>15378</v>
      </c>
      <c r="S236" s="171" t="s">
        <v>177</v>
      </c>
      <c r="T236" s="72" t="s">
        <v>17603</v>
      </c>
      <c r="U236" s="171" t="s">
        <v>3190</v>
      </c>
      <c r="V236" s="171" t="s">
        <v>3331</v>
      </c>
      <c r="W236" s="171" t="s">
        <v>3192</v>
      </c>
      <c r="X236" s="171" t="s">
        <v>3185</v>
      </c>
      <c r="Y236" s="171">
        <v>0</v>
      </c>
      <c r="Z236" s="171">
        <v>0</v>
      </c>
      <c r="AA236" s="171">
        <v>0</v>
      </c>
      <c r="AB236" s="171">
        <v>0</v>
      </c>
      <c r="AC236" s="171">
        <v>0</v>
      </c>
      <c r="AD236" s="171">
        <v>0</v>
      </c>
      <c r="AE236" s="171">
        <v>0</v>
      </c>
      <c r="AF236" s="171">
        <v>0</v>
      </c>
      <c r="AG236" s="171">
        <v>0</v>
      </c>
      <c r="AH236" s="171" t="s">
        <v>25</v>
      </c>
      <c r="AI236" s="171" t="s">
        <v>189</v>
      </c>
      <c r="AJ236" s="171">
        <v>1</v>
      </c>
      <c r="AK236" s="171">
        <v>0</v>
      </c>
      <c r="AL236" s="171" t="s">
        <v>866</v>
      </c>
      <c r="AM236" s="97">
        <f>IF(S236="SOPORTE_TELEFÓNICO",'BASE LIQUIDACION REDEBAN 2025'!$B$19,IF(S236="ENVÍO",'BASE LIQUIDACION REDEBAN 2025'!$C$2,IF(AH236="TIPO I",'BASE LIQUIDACION REDEBAN 2025'!$C$2,IF(AH236="TIPO II",'BASE LIQUIDACION REDEBAN 2025'!$C$3,IF(AH236="TIPO III",'BASE LIQUIDACION REDEBAN 2025'!$C$4,IF(AH236="TIPO IV",'BASE LIQUIDACION REDEBAN 2025'!$C$5,IF(AI236="AEREO",'BASE LIQUIDACION REDEBAN 2025'!$B$6,'BASE LIQUIDACION REDEBAN 2025'!$C$5)))))))</f>
        <v>65960.072302</v>
      </c>
      <c r="AN236" s="97">
        <f>IF(OR(S236="SOPORTE_TELEFÓNICO",S236="ENVÍO"),0,IF(AH236="TIPO I",'BASE LIQUIDACION REDEBAN 2025'!$B$10,IF(AH236="TIPO II",'BASE LIQUIDACION REDEBAN 2025'!$B$11,IF(AH236="TIPO III",'BASE LIQUIDACION REDEBAN 2025'!$B$12,'BASE LIQUIDACION REDEBAN 2025'!$B$13))))</f>
        <v>75096.394270399993</v>
      </c>
      <c r="AO236" s="97">
        <f t="shared" si="3"/>
        <v>65960.072302</v>
      </c>
    </row>
    <row r="237" spans="1:41" s="85" customFormat="1" ht="13.15">
      <c r="A237" s="171" t="s">
        <v>90</v>
      </c>
      <c r="B237" s="96" t="str">
        <f>VLOOKUP(A237,'CENTRO DE COSTOS'!A:D,4,FALSE)</f>
        <v>JUAN SEBASTIÁN RÍOS CASTRILLÓN</v>
      </c>
      <c r="C237" s="96" t="str">
        <f>VLOOKUP(A237,'CENTRO DE COSTOS'!A:D,2,FALSE)</f>
        <v>0004-0005</v>
      </c>
      <c r="D237" s="171">
        <v>5615</v>
      </c>
      <c r="E237" s="171">
        <v>5684478</v>
      </c>
      <c r="F237" s="93">
        <v>1899579</v>
      </c>
      <c r="G237" s="171">
        <v>15527443</v>
      </c>
      <c r="H237" s="171" t="s">
        <v>290</v>
      </c>
      <c r="I237" s="171" t="s">
        <v>1015</v>
      </c>
      <c r="J237" s="171" t="s">
        <v>17489</v>
      </c>
      <c r="K237" s="10" t="s">
        <v>167</v>
      </c>
      <c r="L237" s="171">
        <v>5684478</v>
      </c>
      <c r="M237" s="171" t="s">
        <v>17604</v>
      </c>
      <c r="N237" s="172">
        <v>45828.65625</v>
      </c>
      <c r="O237" s="172">
        <v>45829.45416666667</v>
      </c>
      <c r="P237" s="171" t="s">
        <v>3171</v>
      </c>
      <c r="Q237" s="171" t="s">
        <v>3172</v>
      </c>
      <c r="R237" s="171" t="s">
        <v>15378</v>
      </c>
      <c r="S237" s="171" t="s">
        <v>3188</v>
      </c>
      <c r="T237" s="72" t="s">
        <v>17605</v>
      </c>
      <c r="U237" s="171" t="s">
        <v>3190</v>
      </c>
      <c r="V237" s="171" t="s">
        <v>3252</v>
      </c>
      <c r="W237" s="171" t="s">
        <v>3192</v>
      </c>
      <c r="X237" s="171" t="s">
        <v>3185</v>
      </c>
      <c r="Y237" s="171">
        <v>0</v>
      </c>
      <c r="Z237" s="171">
        <v>0</v>
      </c>
      <c r="AA237" s="171">
        <v>0</v>
      </c>
      <c r="AB237" s="171">
        <v>0</v>
      </c>
      <c r="AC237" s="171">
        <v>0</v>
      </c>
      <c r="AD237" s="171">
        <v>0</v>
      </c>
      <c r="AE237" s="171">
        <v>0</v>
      </c>
      <c r="AF237" s="171">
        <v>0</v>
      </c>
      <c r="AG237" s="171">
        <v>0</v>
      </c>
      <c r="AH237" s="171" t="s">
        <v>28</v>
      </c>
      <c r="AI237" s="171" t="s">
        <v>189</v>
      </c>
      <c r="AJ237" s="171">
        <v>0</v>
      </c>
      <c r="AK237" s="171">
        <v>0</v>
      </c>
      <c r="AL237" s="171" t="s">
        <v>3666</v>
      </c>
      <c r="AM237" s="97">
        <f>IF(S237="SOPORTE_TELEFÓNICO",'BASE LIQUIDACION REDEBAN 2025'!$B$19,IF(S237="ENVÍO",'BASE LIQUIDACION REDEBAN 2025'!$C$2,IF(AH237="TIPO I",'BASE LIQUIDACION REDEBAN 2025'!$C$2,IF(AH237="TIPO II",'BASE LIQUIDACION REDEBAN 2025'!$C$3,IF(AH237="TIPO III",'BASE LIQUIDACION REDEBAN 2025'!$C$4,IF(AH237="TIPO IV",'BASE LIQUIDACION REDEBAN 2025'!$C$5,IF(AI237="AEREO",'BASE LIQUIDACION REDEBAN 2025'!$B$6,'BASE LIQUIDACION REDEBAN 2025'!$C$5)))))))</f>
        <v>41241.0800752</v>
      </c>
      <c r="AN237" s="97">
        <f>IF(OR(S237="SOPORTE_TELEFÓNICO",S237="ENVÍO"),0,IF(AH237="TIPO I",'BASE LIQUIDACION REDEBAN 2025'!$B$10,IF(AH237="TIPO II",'BASE LIQUIDACION REDEBAN 2025'!$B$11,IF(AH237="TIPO III",'BASE LIQUIDACION REDEBAN 2025'!$B$12,'BASE LIQUIDACION REDEBAN 2025'!$B$13))))</f>
        <v>0</v>
      </c>
      <c r="AO237" s="97">
        <f t="shared" si="3"/>
        <v>41241.0800752</v>
      </c>
    </row>
    <row r="238" spans="1:41" s="85" customFormat="1" ht="13.15">
      <c r="A238" s="171" t="s">
        <v>92</v>
      </c>
      <c r="B238" s="96" t="str">
        <f>VLOOKUP(A238,'CENTRO DE COSTOS'!A:D,4,FALSE)</f>
        <v>KEVIN ALEXIS CORZO BUSTOS</v>
      </c>
      <c r="C238" s="96" t="str">
        <f>VLOOKUP(A238,'CENTRO DE COSTOS'!A:D,2,FALSE)</f>
        <v>0004-0007</v>
      </c>
      <c r="D238" s="171">
        <v>41001</v>
      </c>
      <c r="E238" s="171">
        <v>5684654</v>
      </c>
      <c r="F238" s="93">
        <v>1898533</v>
      </c>
      <c r="G238" s="171">
        <v>14162051</v>
      </c>
      <c r="H238" s="171" t="s">
        <v>256</v>
      </c>
      <c r="I238" s="171" t="s">
        <v>92</v>
      </c>
      <c r="J238" s="171" t="s">
        <v>16983</v>
      </c>
      <c r="K238" s="10" t="s">
        <v>167</v>
      </c>
      <c r="L238" s="171">
        <v>5684654</v>
      </c>
      <c r="M238" s="171" t="s">
        <v>17606</v>
      </c>
      <c r="N238" s="172">
        <v>45828.724999999999</v>
      </c>
      <c r="O238" s="172">
        <v>45829.454861111109</v>
      </c>
      <c r="P238" s="171" t="s">
        <v>3171</v>
      </c>
      <c r="Q238" s="171" t="s">
        <v>3172</v>
      </c>
      <c r="R238" s="171" t="s">
        <v>15378</v>
      </c>
      <c r="S238" s="171" t="s">
        <v>177</v>
      </c>
      <c r="T238" s="72" t="s">
        <v>17607</v>
      </c>
      <c r="U238" s="171" t="s">
        <v>3190</v>
      </c>
      <c r="V238" s="171" t="s">
        <v>3176</v>
      </c>
      <c r="W238" s="171" t="s">
        <v>3192</v>
      </c>
      <c r="X238" s="171" t="s">
        <v>3215</v>
      </c>
      <c r="Y238" s="171" t="s">
        <v>3917</v>
      </c>
      <c r="Z238" s="171">
        <v>0</v>
      </c>
      <c r="AA238" s="171">
        <v>0</v>
      </c>
      <c r="AB238" s="171">
        <v>0</v>
      </c>
      <c r="AC238" s="171">
        <v>0</v>
      </c>
      <c r="AD238" s="171" t="s">
        <v>17608</v>
      </c>
      <c r="AE238" s="171" t="s">
        <v>17609</v>
      </c>
      <c r="AF238" s="171" t="s">
        <v>17610</v>
      </c>
      <c r="AG238" s="171">
        <v>0</v>
      </c>
      <c r="AH238" s="171" t="s">
        <v>25</v>
      </c>
      <c r="AI238" s="171" t="s">
        <v>189</v>
      </c>
      <c r="AJ238" s="171">
        <v>1</v>
      </c>
      <c r="AK238" s="171">
        <v>0</v>
      </c>
      <c r="AL238" s="171" t="s">
        <v>726</v>
      </c>
      <c r="AM238" s="97">
        <f>IF(S238="SOPORTE_TELEFÓNICO",'BASE LIQUIDACION REDEBAN 2025'!$B$19,IF(S238="ENVÍO",'BASE LIQUIDACION REDEBAN 2025'!$C$2,IF(AH238="TIPO I",'BASE LIQUIDACION REDEBAN 2025'!$C$2,IF(AH238="TIPO II",'BASE LIQUIDACION REDEBAN 2025'!$C$3,IF(AH238="TIPO III",'BASE LIQUIDACION REDEBAN 2025'!$C$4,IF(AH238="TIPO IV",'BASE LIQUIDACION REDEBAN 2025'!$C$5,IF(AI238="AEREO",'BASE LIQUIDACION REDEBAN 2025'!$B$6,'BASE LIQUIDACION REDEBAN 2025'!$C$5)))))))</f>
        <v>65960.072302</v>
      </c>
      <c r="AN238" s="97">
        <f>IF(OR(S238="SOPORTE_TELEFÓNICO",S238="ENVÍO"),0,IF(AH238="TIPO I",'BASE LIQUIDACION REDEBAN 2025'!$B$10,IF(AH238="TIPO II",'BASE LIQUIDACION REDEBAN 2025'!$B$11,IF(AH238="TIPO III",'BASE LIQUIDACION REDEBAN 2025'!$B$12,'BASE LIQUIDACION REDEBAN 2025'!$B$13))))</f>
        <v>75096.394270399993</v>
      </c>
      <c r="AO238" s="97">
        <f t="shared" si="3"/>
        <v>65960.072302</v>
      </c>
    </row>
    <row r="239" spans="1:41" s="85" customFormat="1" ht="13.15">
      <c r="A239" s="171" t="s">
        <v>72</v>
      </c>
      <c r="B239" s="96" t="str">
        <f>VLOOKUP(A239,'CENTRO DE COSTOS'!A:D,4,FALSE)</f>
        <v>MIGUEL JULIÁN HERNÁNDEZ GUARÍN</v>
      </c>
      <c r="C239" s="96" t="str">
        <f>VLOOKUP(A239,'CENTRO DE COSTOS'!A:D,2,FALSE)</f>
        <v>0004-0008</v>
      </c>
      <c r="D239" s="171">
        <v>68689</v>
      </c>
      <c r="E239" s="171">
        <v>5683546</v>
      </c>
      <c r="F239" s="93">
        <v>1899122</v>
      </c>
      <c r="G239" s="171">
        <v>17165614</v>
      </c>
      <c r="H239" s="171" t="s">
        <v>180</v>
      </c>
      <c r="I239" s="171" t="s">
        <v>4278</v>
      </c>
      <c r="J239" s="171" t="s">
        <v>17611</v>
      </c>
      <c r="K239" s="10" t="s">
        <v>167</v>
      </c>
      <c r="L239" s="171">
        <v>5683546</v>
      </c>
      <c r="M239" s="171" t="s">
        <v>17612</v>
      </c>
      <c r="N239" s="172">
        <v>45828.426388888889</v>
      </c>
      <c r="O239" s="172">
        <v>45829.459722222222</v>
      </c>
      <c r="P239" s="171" t="s">
        <v>3171</v>
      </c>
      <c r="Q239" s="171" t="s">
        <v>3172</v>
      </c>
      <c r="R239" s="171" t="s">
        <v>15378</v>
      </c>
      <c r="S239" s="171" t="s">
        <v>177</v>
      </c>
      <c r="T239" s="72" t="s">
        <v>17613</v>
      </c>
      <c r="U239" s="171" t="s">
        <v>3190</v>
      </c>
      <c r="V239" s="171" t="s">
        <v>3213</v>
      </c>
      <c r="W239" s="171" t="s">
        <v>3192</v>
      </c>
      <c r="X239" s="171" t="s">
        <v>3215</v>
      </c>
      <c r="Y239" s="171" t="s">
        <v>3401</v>
      </c>
      <c r="Z239" s="171">
        <v>0</v>
      </c>
      <c r="AA239" s="171">
        <v>0</v>
      </c>
      <c r="AB239" s="171">
        <v>0</v>
      </c>
      <c r="AC239" s="171" t="s">
        <v>17614</v>
      </c>
      <c r="AD239" s="171" t="s">
        <v>17615</v>
      </c>
      <c r="AE239" s="171" t="s">
        <v>17616</v>
      </c>
      <c r="AF239" s="171" t="s">
        <v>17617</v>
      </c>
      <c r="AG239" s="171">
        <v>519</v>
      </c>
      <c r="AH239" s="171" t="s">
        <v>30</v>
      </c>
      <c r="AI239" s="171" t="s">
        <v>189</v>
      </c>
      <c r="AJ239" s="171">
        <v>1</v>
      </c>
      <c r="AK239" s="171">
        <v>0</v>
      </c>
      <c r="AL239" s="171" t="s">
        <v>855</v>
      </c>
      <c r="AM239" s="97">
        <f>IF(S239="SOPORTE_TELEFÓNICO",'BASE LIQUIDACION REDEBAN 2025'!$B$19,IF(S239="ENVÍO",'BASE LIQUIDACION REDEBAN 2025'!$C$2,IF(AH239="TIPO I",'BASE LIQUIDACION REDEBAN 2025'!$C$2,IF(AH239="TIPO II",'BASE LIQUIDACION REDEBAN 2025'!$C$3,IF(AH239="TIPO III",'BASE LIQUIDACION REDEBAN 2025'!$C$4,IF(AH239="TIPO IV",'BASE LIQUIDACION REDEBAN 2025'!$C$5,IF(AI239="AEREO",'BASE LIQUIDACION REDEBAN 2025'!$B$6,'BASE LIQUIDACION REDEBAN 2025'!$C$5)))))))</f>
        <v>275728.78077800001</v>
      </c>
      <c r="AN239" s="97">
        <f>IF(OR(S239="SOPORTE_TELEFÓNICO",S239="ENVÍO"),0,IF(AH239="TIPO I",'BASE LIQUIDACION REDEBAN 2025'!$B$10,IF(AH239="TIPO II",'BASE LIQUIDACION REDEBAN 2025'!$B$11,IF(AH239="TIPO III",'BASE LIQUIDACION REDEBAN 2025'!$B$12,'BASE LIQUIDACION REDEBAN 2025'!$B$13))))</f>
        <v>196536.5258152</v>
      </c>
      <c r="AO239" s="97">
        <f t="shared" si="3"/>
        <v>275728.78077800001</v>
      </c>
    </row>
    <row r="240" spans="1:41" s="85" customFormat="1" ht="13.15">
      <c r="A240" s="171" t="s">
        <v>68</v>
      </c>
      <c r="B240" s="96" t="str">
        <f>VLOOKUP(A240,'CENTRO DE COSTOS'!A:D,4,FALSE)</f>
        <v>WILLIAM ASDRUBAL ROZO ROZO</v>
      </c>
      <c r="C240" s="96" t="str">
        <f>VLOOKUP(A240,'CENTRO DE COSTOS'!A:D,2,FALSE)</f>
        <v>0004-0004</v>
      </c>
      <c r="D240" s="171">
        <v>25040</v>
      </c>
      <c r="E240" s="171" t="s">
        <v>5414</v>
      </c>
      <c r="F240" s="93">
        <v>1899342</v>
      </c>
      <c r="G240" s="171">
        <v>18841858</v>
      </c>
      <c r="H240" s="171" t="s">
        <v>298</v>
      </c>
      <c r="I240" s="171" t="s">
        <v>4517</v>
      </c>
      <c r="J240" s="171" t="s">
        <v>16004</v>
      </c>
      <c r="K240" s="10" t="s">
        <v>167</v>
      </c>
      <c r="L240" s="171" t="s">
        <v>17618</v>
      </c>
      <c r="M240" s="171" t="s">
        <v>17619</v>
      </c>
      <c r="N240" s="172">
        <v>45828.50277777778</v>
      </c>
      <c r="O240" s="172">
        <v>45829.462500000001</v>
      </c>
      <c r="P240" s="171" t="s">
        <v>3171</v>
      </c>
      <c r="Q240" s="171" t="s">
        <v>3172</v>
      </c>
      <c r="R240" s="171" t="s">
        <v>15378</v>
      </c>
      <c r="S240" s="171" t="s">
        <v>177</v>
      </c>
      <c r="T240" s="72" t="s">
        <v>17620</v>
      </c>
      <c r="U240" s="171" t="s">
        <v>3175</v>
      </c>
      <c r="V240" s="171" t="s">
        <v>3260</v>
      </c>
      <c r="W240" s="171" t="s">
        <v>3261</v>
      </c>
      <c r="X240" s="171" t="s">
        <v>3185</v>
      </c>
      <c r="Y240" s="171">
        <v>0</v>
      </c>
      <c r="Z240" s="171">
        <v>0</v>
      </c>
      <c r="AA240" s="171">
        <v>0</v>
      </c>
      <c r="AB240" s="171">
        <v>0</v>
      </c>
      <c r="AC240" s="171">
        <v>0</v>
      </c>
      <c r="AD240" s="171" t="s">
        <v>17621</v>
      </c>
      <c r="AE240" s="171">
        <v>0</v>
      </c>
      <c r="AF240" s="171">
        <v>0</v>
      </c>
      <c r="AG240" s="171">
        <v>0</v>
      </c>
      <c r="AH240" s="171" t="s">
        <v>28</v>
      </c>
      <c r="AI240" s="171" t="s">
        <v>189</v>
      </c>
      <c r="AJ240" s="171">
        <v>1</v>
      </c>
      <c r="AK240" s="171">
        <v>0</v>
      </c>
      <c r="AL240" s="171" t="s">
        <v>5754</v>
      </c>
      <c r="AM240" s="97">
        <f>IF(S240="SOPORTE_TELEFÓNICO",'BASE LIQUIDACION REDEBAN 2025'!$B$19,IF(S240="ENVÍO",'BASE LIQUIDACION REDEBAN 2025'!$C$2,IF(AH240="TIPO I",'BASE LIQUIDACION REDEBAN 2025'!$C$2,IF(AH240="TIPO II",'BASE LIQUIDACION REDEBAN 2025'!$C$3,IF(AH240="TIPO III",'BASE LIQUIDACION REDEBAN 2025'!$C$4,IF(AH240="TIPO IV",'BASE LIQUIDACION REDEBAN 2025'!$C$5,IF(AI240="AEREO",'BASE LIQUIDACION REDEBAN 2025'!$B$6,'BASE LIQUIDACION REDEBAN 2025'!$C$5)))))))</f>
        <v>144967.87232000002</v>
      </c>
      <c r="AN240" s="97">
        <f>IF(OR(S240="SOPORTE_TELEFÓNICO",S240="ENVÍO"),0,IF(AH240="TIPO I",'BASE LIQUIDACION REDEBAN 2025'!$B$10,IF(AH240="TIPO II",'BASE LIQUIDACION REDEBAN 2025'!$B$11,IF(AH240="TIPO III",'BASE LIQUIDACION REDEBAN 2025'!$B$12,'BASE LIQUIDACION REDEBAN 2025'!$B$13))))</f>
        <v>140395.6348884</v>
      </c>
      <c r="AO240" s="97">
        <f t="shared" si="3"/>
        <v>144967.87232000002</v>
      </c>
    </row>
    <row r="241" spans="1:41" s="85" customFormat="1" ht="13.15">
      <c r="A241" s="171" t="s">
        <v>76</v>
      </c>
      <c r="B241" s="96" t="str">
        <f>VLOOKUP(A241,'CENTRO DE COSTOS'!A:D,4,FALSE)</f>
        <v>DIEGO FERNANDO HENAO CARDONA</v>
      </c>
      <c r="C241" s="96" t="str">
        <f>VLOOKUP(A241,'CENTRO DE COSTOS'!A:D,2,FALSE)</f>
        <v>0004-0003</v>
      </c>
      <c r="D241" s="171">
        <v>19573</v>
      </c>
      <c r="E241" s="171">
        <v>5683327</v>
      </c>
      <c r="F241" s="93">
        <v>1899314</v>
      </c>
      <c r="G241" s="171">
        <v>17767203</v>
      </c>
      <c r="H241" s="171" t="s">
        <v>200</v>
      </c>
      <c r="I241" s="171" t="s">
        <v>3815</v>
      </c>
      <c r="J241" s="171" t="s">
        <v>17298</v>
      </c>
      <c r="K241" s="10" t="s">
        <v>167</v>
      </c>
      <c r="L241" s="171">
        <v>5683327</v>
      </c>
      <c r="M241" s="171" t="s">
        <v>17622</v>
      </c>
      <c r="N241" s="172">
        <v>45828.363194444442</v>
      </c>
      <c r="O241" s="172">
        <v>45829.539583333331</v>
      </c>
      <c r="P241" s="171" t="s">
        <v>3171</v>
      </c>
      <c r="Q241" s="171" t="s">
        <v>3172</v>
      </c>
      <c r="R241" s="171" t="s">
        <v>15378</v>
      </c>
      <c r="S241" s="171" t="s">
        <v>177</v>
      </c>
      <c r="T241" s="72" t="s">
        <v>17623</v>
      </c>
      <c r="U241" s="171" t="s">
        <v>16614</v>
      </c>
      <c r="V241" s="171" t="s">
        <v>16632</v>
      </c>
      <c r="W241" s="171" t="s">
        <v>16633</v>
      </c>
      <c r="X241" s="171" t="s">
        <v>3185</v>
      </c>
      <c r="Y241" s="171">
        <v>0</v>
      </c>
      <c r="Z241" s="171">
        <v>0</v>
      </c>
      <c r="AA241" s="171">
        <v>0</v>
      </c>
      <c r="AB241" s="171">
        <v>0</v>
      </c>
      <c r="AC241" s="171">
        <v>0</v>
      </c>
      <c r="AD241" s="171" t="s">
        <v>17302</v>
      </c>
      <c r="AE241" s="171">
        <v>0</v>
      </c>
      <c r="AF241" s="171">
        <v>0</v>
      </c>
      <c r="AG241" s="171">
        <v>7433</v>
      </c>
      <c r="AH241" s="171" t="s">
        <v>28</v>
      </c>
      <c r="AI241" s="171" t="s">
        <v>189</v>
      </c>
      <c r="AJ241" s="171">
        <v>1</v>
      </c>
      <c r="AK241" s="171">
        <v>0</v>
      </c>
      <c r="AL241" s="171" t="s">
        <v>240</v>
      </c>
      <c r="AM241" s="97">
        <f>IF(S241="SOPORTE_TELEFÓNICO",'BASE LIQUIDACION REDEBAN 2025'!$B$19,IF(S241="ENVÍO",'BASE LIQUIDACION REDEBAN 2025'!$C$2,IF(AH241="TIPO I",'BASE LIQUIDACION REDEBAN 2025'!$C$2,IF(AH241="TIPO II",'BASE LIQUIDACION REDEBAN 2025'!$C$3,IF(AH241="TIPO III",'BASE LIQUIDACION REDEBAN 2025'!$C$4,IF(AH241="TIPO IV",'BASE LIQUIDACION REDEBAN 2025'!$C$5,IF(AI241="AEREO",'BASE LIQUIDACION REDEBAN 2025'!$B$6,'BASE LIQUIDACION REDEBAN 2025'!$C$5)))))))</f>
        <v>144967.87232000002</v>
      </c>
      <c r="AN241" s="97">
        <f>IF(OR(S241="SOPORTE_TELEFÓNICO",S241="ENVÍO"),0,IF(AH241="TIPO I",'BASE LIQUIDACION REDEBAN 2025'!$B$10,IF(AH241="TIPO II",'BASE LIQUIDACION REDEBAN 2025'!$B$11,IF(AH241="TIPO III",'BASE LIQUIDACION REDEBAN 2025'!$B$12,'BASE LIQUIDACION REDEBAN 2025'!$B$13))))</f>
        <v>140395.6348884</v>
      </c>
      <c r="AO241" s="97">
        <f t="shared" si="3"/>
        <v>144967.87232000002</v>
      </c>
    </row>
    <row r="242" spans="1:41" s="85" customFormat="1" ht="13.15">
      <c r="A242" s="171" t="s">
        <v>100</v>
      </c>
      <c r="B242" s="96" t="str">
        <f>VLOOKUP(A242,'CENTRO DE COSTOS'!A:D,4,FALSE)</f>
        <v>KEVIN ALEXIS CORZO BUSTOS</v>
      </c>
      <c r="C242" s="96" t="str">
        <f>VLOOKUP(A242,'CENTRO DE COSTOS'!A:D,2,FALSE)</f>
        <v>0004-0007</v>
      </c>
      <c r="D242" s="171">
        <v>50606</v>
      </c>
      <c r="E242" s="171">
        <v>5684646</v>
      </c>
      <c r="F242" s="93">
        <v>1899333</v>
      </c>
      <c r="G242" s="171">
        <v>17592551</v>
      </c>
      <c r="H242" s="171" t="s">
        <v>192</v>
      </c>
      <c r="I242" s="171" t="s">
        <v>7805</v>
      </c>
      <c r="J242" s="171" t="s">
        <v>17624</v>
      </c>
      <c r="K242" s="10" t="s">
        <v>167</v>
      </c>
      <c r="L242" s="171">
        <v>5684646</v>
      </c>
      <c r="M242" s="171" t="s">
        <v>17625</v>
      </c>
      <c r="N242" s="172">
        <v>45828.72152777778</v>
      </c>
      <c r="O242" s="172">
        <v>45829.540277777778</v>
      </c>
      <c r="P242" s="171" t="s">
        <v>3171</v>
      </c>
      <c r="Q242" s="171" t="s">
        <v>3172</v>
      </c>
      <c r="R242" s="171" t="s">
        <v>15378</v>
      </c>
      <c r="S242" s="171" t="s">
        <v>177</v>
      </c>
      <c r="T242" s="72" t="s">
        <v>17626</v>
      </c>
      <c r="U242" s="171" t="s">
        <v>3190</v>
      </c>
      <c r="V242" s="171" t="s">
        <v>3202</v>
      </c>
      <c r="W242" s="171" t="s">
        <v>3192</v>
      </c>
      <c r="X242" s="171" t="s">
        <v>3185</v>
      </c>
      <c r="Y242" s="171">
        <v>0</v>
      </c>
      <c r="Z242" s="171">
        <v>0</v>
      </c>
      <c r="AA242" s="171">
        <v>0</v>
      </c>
      <c r="AB242" s="171">
        <v>0</v>
      </c>
      <c r="AC242" s="171" t="s">
        <v>3278</v>
      </c>
      <c r="AD242" s="171" t="s">
        <v>17627</v>
      </c>
      <c r="AE242" s="171">
        <v>0</v>
      </c>
      <c r="AF242" s="171">
        <v>0</v>
      </c>
      <c r="AG242" s="171">
        <v>0</v>
      </c>
      <c r="AH242" s="171" t="s">
        <v>28</v>
      </c>
      <c r="AI242" s="171" t="s">
        <v>189</v>
      </c>
      <c r="AJ242" s="171">
        <v>1</v>
      </c>
      <c r="AK242" s="171">
        <v>0</v>
      </c>
      <c r="AL242" s="171" t="s">
        <v>196</v>
      </c>
      <c r="AM242" s="97">
        <f>IF(S242="SOPORTE_TELEFÓNICO",'BASE LIQUIDACION REDEBAN 2025'!$B$19,IF(S242="ENVÍO",'BASE LIQUIDACION REDEBAN 2025'!$C$2,IF(AH242="TIPO I",'BASE LIQUIDACION REDEBAN 2025'!$C$2,IF(AH242="TIPO II",'BASE LIQUIDACION REDEBAN 2025'!$C$3,IF(AH242="TIPO III",'BASE LIQUIDACION REDEBAN 2025'!$C$4,IF(AH242="TIPO IV",'BASE LIQUIDACION REDEBAN 2025'!$C$5,IF(AI242="AEREO",'BASE LIQUIDACION REDEBAN 2025'!$B$6,'BASE LIQUIDACION REDEBAN 2025'!$C$5)))))))</f>
        <v>144967.87232000002</v>
      </c>
      <c r="AN242" s="97">
        <f>IF(OR(S242="SOPORTE_TELEFÓNICO",S242="ENVÍO"),0,IF(AH242="TIPO I",'BASE LIQUIDACION REDEBAN 2025'!$B$10,IF(AH242="TIPO II",'BASE LIQUIDACION REDEBAN 2025'!$B$11,IF(AH242="TIPO III",'BASE LIQUIDACION REDEBAN 2025'!$B$12,'BASE LIQUIDACION REDEBAN 2025'!$B$13))))</f>
        <v>140395.6348884</v>
      </c>
      <c r="AO242" s="97">
        <f t="shared" si="3"/>
        <v>144967.87232000002</v>
      </c>
    </row>
    <row r="243" spans="1:41" s="85" customFormat="1" ht="13.15">
      <c r="A243" s="171" t="s">
        <v>86</v>
      </c>
      <c r="B243" s="96" t="str">
        <f>VLOOKUP(A243,'CENTRO DE COSTOS'!A:D,4,FALSE)</f>
        <v>KEVIN ALEXIS CORZO BUSTOS</v>
      </c>
      <c r="C243" s="96" t="str">
        <f>VLOOKUP(A243,'CENTRO DE COSTOS'!A:D,2,FALSE)</f>
        <v>0004-0007</v>
      </c>
      <c r="D243" s="171">
        <v>73268</v>
      </c>
      <c r="E243" s="171">
        <v>5683881</v>
      </c>
      <c r="F243" s="93">
        <v>1898265</v>
      </c>
      <c r="G243" s="171">
        <v>48315691</v>
      </c>
      <c r="H243" s="171" t="s">
        <v>870</v>
      </c>
      <c r="I243" s="171" t="s">
        <v>5087</v>
      </c>
      <c r="J243" s="171" t="s">
        <v>17628</v>
      </c>
      <c r="K243" s="10" t="s">
        <v>167</v>
      </c>
      <c r="L243" s="171">
        <v>5683881</v>
      </c>
      <c r="M243" s="171" t="s">
        <v>17629</v>
      </c>
      <c r="N243" s="172">
        <v>45828.493750000001</v>
      </c>
      <c r="O243" s="172">
        <v>45829.563888888886</v>
      </c>
      <c r="P243" s="171" t="s">
        <v>3171</v>
      </c>
      <c r="Q243" s="171" t="s">
        <v>3172</v>
      </c>
      <c r="R243" s="171" t="s">
        <v>15378</v>
      </c>
      <c r="S243" s="171" t="s">
        <v>177</v>
      </c>
      <c r="T243" s="72" t="s">
        <v>17630</v>
      </c>
      <c r="U243" s="171" t="s">
        <v>3190</v>
      </c>
      <c r="V243" s="171" t="s">
        <v>3284</v>
      </c>
      <c r="W243" s="171" t="s">
        <v>3284</v>
      </c>
      <c r="X243" s="171" t="s">
        <v>3215</v>
      </c>
      <c r="Y243" s="171" t="s">
        <v>3267</v>
      </c>
      <c r="Z243" s="171">
        <v>0</v>
      </c>
      <c r="AA243" s="171">
        <v>0</v>
      </c>
      <c r="AB243" s="171">
        <v>0</v>
      </c>
      <c r="AC243" s="171">
        <v>0</v>
      </c>
      <c r="AD243" s="171" t="s">
        <v>17631</v>
      </c>
      <c r="AE243" s="171" t="s">
        <v>17632</v>
      </c>
      <c r="AF243" s="171" t="s">
        <v>17633</v>
      </c>
      <c r="AG243" s="171">
        <v>0</v>
      </c>
      <c r="AH243" s="171" t="s">
        <v>28</v>
      </c>
      <c r="AI243" s="171" t="s">
        <v>189</v>
      </c>
      <c r="AJ243" s="171">
        <v>1</v>
      </c>
      <c r="AK243" s="171">
        <v>0</v>
      </c>
      <c r="AL243" s="171" t="s">
        <v>1099</v>
      </c>
      <c r="AM243" s="97">
        <f>IF(S243="SOPORTE_TELEFÓNICO",'BASE LIQUIDACION REDEBAN 2025'!$B$19,IF(S243="ENVÍO",'BASE LIQUIDACION REDEBAN 2025'!$C$2,IF(AH243="TIPO I",'BASE LIQUIDACION REDEBAN 2025'!$C$2,IF(AH243="TIPO II",'BASE LIQUIDACION REDEBAN 2025'!$C$3,IF(AH243="TIPO III",'BASE LIQUIDACION REDEBAN 2025'!$C$4,IF(AH243="TIPO IV",'BASE LIQUIDACION REDEBAN 2025'!$C$5,IF(AI243="AEREO",'BASE LIQUIDACION REDEBAN 2025'!$B$6,'BASE LIQUIDACION REDEBAN 2025'!$C$5)))))))</f>
        <v>144967.87232000002</v>
      </c>
      <c r="AN243" s="97">
        <f>IF(OR(S243="SOPORTE_TELEFÓNICO",S243="ENVÍO"),0,IF(AH243="TIPO I",'BASE LIQUIDACION REDEBAN 2025'!$B$10,IF(AH243="TIPO II",'BASE LIQUIDACION REDEBAN 2025'!$B$11,IF(AH243="TIPO III",'BASE LIQUIDACION REDEBAN 2025'!$B$12,'BASE LIQUIDACION REDEBAN 2025'!$B$13))))</f>
        <v>140395.6348884</v>
      </c>
      <c r="AO243" s="97">
        <f t="shared" si="3"/>
        <v>144967.87232000002</v>
      </c>
    </row>
    <row r="244" spans="1:41" s="85" customFormat="1" ht="13.15">
      <c r="A244" s="171" t="s">
        <v>68</v>
      </c>
      <c r="B244" s="96" t="str">
        <f>VLOOKUP(A244,'CENTRO DE COSTOS'!A:D,4,FALSE)</f>
        <v>WILLIAM ASDRUBAL ROZO ROZO</v>
      </c>
      <c r="C244" s="96" t="str">
        <f>VLOOKUP(A244,'CENTRO DE COSTOS'!A:D,2,FALSE)</f>
        <v>0004-0004</v>
      </c>
      <c r="D244" s="171">
        <v>25175</v>
      </c>
      <c r="E244" s="171">
        <v>5684137</v>
      </c>
      <c r="F244" s="93">
        <v>1898957</v>
      </c>
      <c r="G244" s="171">
        <v>13923198</v>
      </c>
      <c r="H244" s="171" t="s">
        <v>298</v>
      </c>
      <c r="I244" s="171" t="s">
        <v>5631</v>
      </c>
      <c r="J244" s="171" t="s">
        <v>16869</v>
      </c>
      <c r="K244" s="10" t="s">
        <v>167</v>
      </c>
      <c r="L244" s="171">
        <v>5684137</v>
      </c>
      <c r="M244" s="171" t="s">
        <v>17634</v>
      </c>
      <c r="N244" s="172">
        <v>45828.568055555559</v>
      </c>
      <c r="O244" s="172">
        <v>45829.564583333333</v>
      </c>
      <c r="P244" s="171" t="s">
        <v>3171</v>
      </c>
      <c r="Q244" s="171" t="s">
        <v>3172</v>
      </c>
      <c r="R244" s="171" t="s">
        <v>17635</v>
      </c>
      <c r="S244" s="171" t="s">
        <v>177</v>
      </c>
      <c r="T244" s="72" t="s">
        <v>17636</v>
      </c>
      <c r="U244" s="171" t="s">
        <v>3190</v>
      </c>
      <c r="V244" s="171" t="s">
        <v>3284</v>
      </c>
      <c r="W244" s="171" t="s">
        <v>3284</v>
      </c>
      <c r="X244" s="171" t="s">
        <v>3185</v>
      </c>
      <c r="Y244" s="171">
        <v>0</v>
      </c>
      <c r="Z244" s="171">
        <v>0</v>
      </c>
      <c r="AA244" s="171">
        <v>0</v>
      </c>
      <c r="AB244" s="171">
        <v>0</v>
      </c>
      <c r="AC244" s="171">
        <v>0</v>
      </c>
      <c r="AD244" s="171">
        <v>0</v>
      </c>
      <c r="AE244" s="171">
        <v>0</v>
      </c>
      <c r="AF244" s="171">
        <v>0</v>
      </c>
      <c r="AG244" s="171">
        <v>0</v>
      </c>
      <c r="AH244" s="171" t="s">
        <v>28</v>
      </c>
      <c r="AI244" s="171" t="s">
        <v>189</v>
      </c>
      <c r="AJ244" s="171">
        <v>1</v>
      </c>
      <c r="AK244" s="171">
        <v>0</v>
      </c>
      <c r="AL244" s="171" t="s">
        <v>2095</v>
      </c>
      <c r="AM244" s="97">
        <f>IF(S244="SOPORTE_TELEFÓNICO",'BASE LIQUIDACION REDEBAN 2025'!$B$19,IF(S244="ENVÍO",'BASE LIQUIDACION REDEBAN 2025'!$C$2,IF(AH244="TIPO I",'BASE LIQUIDACION REDEBAN 2025'!$C$2,IF(AH244="TIPO II",'BASE LIQUIDACION REDEBAN 2025'!$C$3,IF(AH244="TIPO III",'BASE LIQUIDACION REDEBAN 2025'!$C$4,IF(AH244="TIPO IV",'BASE LIQUIDACION REDEBAN 2025'!$C$5,IF(AI244="AEREO",'BASE LIQUIDACION REDEBAN 2025'!$B$6,'BASE LIQUIDACION REDEBAN 2025'!$C$5)))))))</f>
        <v>144967.87232000002</v>
      </c>
      <c r="AN244" s="97">
        <f>IF(OR(S244="SOPORTE_TELEFÓNICO",S244="ENVÍO"),0,IF(AH244="TIPO I",'BASE LIQUIDACION REDEBAN 2025'!$B$10,IF(AH244="TIPO II",'BASE LIQUIDACION REDEBAN 2025'!$B$11,IF(AH244="TIPO III",'BASE LIQUIDACION REDEBAN 2025'!$B$12,'BASE LIQUIDACION REDEBAN 2025'!$B$13))))</f>
        <v>140395.6348884</v>
      </c>
      <c r="AO244" s="97">
        <f t="shared" si="3"/>
        <v>144967.87232000002</v>
      </c>
    </row>
    <row r="245" spans="1:41" s="85" customFormat="1" ht="13.15">
      <c r="A245" s="171" t="s">
        <v>94</v>
      </c>
      <c r="B245" s="96" t="str">
        <f>VLOOKUP(A245,'CENTRO DE COSTOS'!A:D,4,FALSE)</f>
        <v>DIEGO FERNANDO HENAO CARDONA</v>
      </c>
      <c r="C245" s="96" t="str">
        <f>VLOOKUP(A245,'CENTRO DE COSTOS'!A:D,2,FALSE)</f>
        <v>0004-0002</v>
      </c>
      <c r="D245" s="171">
        <v>76403</v>
      </c>
      <c r="E245" s="171">
        <v>5684804</v>
      </c>
      <c r="F245" s="93"/>
      <c r="G245" s="171">
        <v>81098873</v>
      </c>
      <c r="H245" s="171" t="s">
        <v>230</v>
      </c>
      <c r="I245" s="171" t="s">
        <v>4181</v>
      </c>
      <c r="J245" s="171" t="s">
        <v>17637</v>
      </c>
      <c r="K245" s="10" t="s">
        <v>167</v>
      </c>
      <c r="L245" s="171">
        <v>5684804</v>
      </c>
      <c r="M245" s="171" t="s">
        <v>17638</v>
      </c>
      <c r="N245" s="172">
        <v>45829.381944444445</v>
      </c>
      <c r="O245" s="172">
        <v>45829.565972222219</v>
      </c>
      <c r="P245" s="171" t="s">
        <v>3171</v>
      </c>
      <c r="Q245" s="171" t="s">
        <v>3172</v>
      </c>
      <c r="R245" s="171" t="s">
        <v>15378</v>
      </c>
      <c r="S245" s="171" t="s">
        <v>3188</v>
      </c>
      <c r="T245" s="72" t="s">
        <v>17639</v>
      </c>
      <c r="U245" s="171" t="s">
        <v>16614</v>
      </c>
      <c r="V245" s="171" t="s">
        <v>3260</v>
      </c>
      <c r="W245" s="171" t="s">
        <v>16620</v>
      </c>
      <c r="X245" s="171" t="s">
        <v>3185</v>
      </c>
      <c r="Y245" s="171">
        <v>0</v>
      </c>
      <c r="Z245" s="171">
        <v>0</v>
      </c>
      <c r="AA245" s="171">
        <v>0</v>
      </c>
      <c r="AB245" s="171">
        <v>0</v>
      </c>
      <c r="AC245" s="171">
        <v>0</v>
      </c>
      <c r="AD245" s="171">
        <v>0</v>
      </c>
      <c r="AE245" s="171">
        <v>0</v>
      </c>
      <c r="AF245" s="171">
        <v>0</v>
      </c>
      <c r="AG245" s="171">
        <v>0</v>
      </c>
      <c r="AH245" s="171" t="s">
        <v>28</v>
      </c>
      <c r="AI245" s="171" t="s">
        <v>189</v>
      </c>
      <c r="AJ245" s="171">
        <v>0</v>
      </c>
      <c r="AK245" s="171">
        <v>0</v>
      </c>
      <c r="AL245" s="171" t="s">
        <v>16651</v>
      </c>
      <c r="AM245" s="97">
        <f>IF(S245="SOPORTE_TELEFÓNICO",'BASE LIQUIDACION REDEBAN 2025'!$B$19,IF(S245="ENVÍO",'BASE LIQUIDACION REDEBAN 2025'!$C$2,IF(AH245="TIPO I",'BASE LIQUIDACION REDEBAN 2025'!$C$2,IF(AH245="TIPO II",'BASE LIQUIDACION REDEBAN 2025'!$C$3,IF(AH245="TIPO III",'BASE LIQUIDACION REDEBAN 2025'!$C$4,IF(AH245="TIPO IV",'BASE LIQUIDACION REDEBAN 2025'!$C$5,IF(AI245="AEREO",'BASE LIQUIDACION REDEBAN 2025'!$B$6,'BASE LIQUIDACION REDEBAN 2025'!$C$5)))))))</f>
        <v>41241.0800752</v>
      </c>
      <c r="AN245" s="97">
        <f>IF(OR(S245="SOPORTE_TELEFÓNICO",S245="ENVÍO"),0,IF(AH245="TIPO I",'BASE LIQUIDACION REDEBAN 2025'!$B$10,IF(AH245="TIPO II",'BASE LIQUIDACION REDEBAN 2025'!$B$11,IF(AH245="TIPO III",'BASE LIQUIDACION REDEBAN 2025'!$B$12,'BASE LIQUIDACION REDEBAN 2025'!$B$13))))</f>
        <v>0</v>
      </c>
      <c r="AO245" s="97">
        <f t="shared" si="3"/>
        <v>41241.0800752</v>
      </c>
    </row>
    <row r="246" spans="1:41" s="85" customFormat="1" ht="13.15">
      <c r="A246" s="171" t="s">
        <v>64</v>
      </c>
      <c r="B246" s="96" t="str">
        <f>VLOOKUP(A246,'CENTRO DE COSTOS'!A:D,4,FALSE)</f>
        <v>JOSE MAURICIO HERNANDEZ ROJAS</v>
      </c>
      <c r="C246" s="96" t="str">
        <f>VLOOKUP(A246,'CENTRO DE COSTOS'!A:D,2,FALSE)</f>
        <v>0004-0001</v>
      </c>
      <c r="D246" s="171">
        <v>8560</v>
      </c>
      <c r="E246" s="171">
        <v>5685532</v>
      </c>
      <c r="F246" s="93">
        <v>1898225</v>
      </c>
      <c r="G246" s="171">
        <v>15965122</v>
      </c>
      <c r="H246" s="171" t="s">
        <v>277</v>
      </c>
      <c r="I246" s="171" t="s">
        <v>7974</v>
      </c>
      <c r="J246" s="171" t="s">
        <v>17640</v>
      </c>
      <c r="K246" s="10" t="s">
        <v>167</v>
      </c>
      <c r="L246" s="171">
        <v>5685532</v>
      </c>
      <c r="M246" s="171" t="s">
        <v>17641</v>
      </c>
      <c r="N246" s="172">
        <v>45831.458333333336</v>
      </c>
      <c r="O246" s="172">
        <v>45832.475694444445</v>
      </c>
      <c r="P246" s="171" t="s">
        <v>3171</v>
      </c>
      <c r="Q246" s="171" t="s">
        <v>3172</v>
      </c>
      <c r="R246" s="171" t="s">
        <v>15378</v>
      </c>
      <c r="S246" s="171" t="s">
        <v>177</v>
      </c>
      <c r="T246" s="72" t="s">
        <v>17642</v>
      </c>
      <c r="U246" s="171" t="s">
        <v>3190</v>
      </c>
      <c r="V246" s="171" t="s">
        <v>3176</v>
      </c>
      <c r="W246" s="171" t="s">
        <v>3192</v>
      </c>
      <c r="X246" s="171" t="s">
        <v>3215</v>
      </c>
      <c r="Y246" s="171" t="s">
        <v>3917</v>
      </c>
      <c r="Z246" s="171">
        <v>0</v>
      </c>
      <c r="AA246" s="171">
        <v>0</v>
      </c>
      <c r="AB246" s="171">
        <v>0</v>
      </c>
      <c r="AC246" s="171">
        <v>0</v>
      </c>
      <c r="AD246" s="171" t="s">
        <v>17643</v>
      </c>
      <c r="AE246" s="171" t="s">
        <v>17644</v>
      </c>
      <c r="AF246" s="171" t="s">
        <v>17645</v>
      </c>
      <c r="AG246" s="171">
        <v>0</v>
      </c>
      <c r="AH246" s="171" t="s">
        <v>28</v>
      </c>
      <c r="AI246" s="171" t="s">
        <v>189</v>
      </c>
      <c r="AJ246" s="171">
        <v>1</v>
      </c>
      <c r="AK246" s="171">
        <v>0</v>
      </c>
      <c r="AL246" s="171" t="s">
        <v>1049</v>
      </c>
      <c r="AM246" s="97">
        <f>IF(S246="SOPORTE_TELEFÓNICO",'BASE LIQUIDACION REDEBAN 2025'!$B$19,IF(S246="ENVÍO",'BASE LIQUIDACION REDEBAN 2025'!$C$2,IF(AH246="TIPO I",'BASE LIQUIDACION REDEBAN 2025'!$C$2,IF(AH246="TIPO II",'BASE LIQUIDACION REDEBAN 2025'!$C$3,IF(AH246="TIPO III",'BASE LIQUIDACION REDEBAN 2025'!$C$4,IF(AH246="TIPO IV",'BASE LIQUIDACION REDEBAN 2025'!$C$5,IF(AI246="AEREO",'BASE LIQUIDACION REDEBAN 2025'!$B$6,'BASE LIQUIDACION REDEBAN 2025'!$C$5)))))))</f>
        <v>144967.87232000002</v>
      </c>
      <c r="AN246" s="97">
        <f>IF(OR(S246="SOPORTE_TELEFÓNICO",S246="ENVÍO"),0,IF(AH246="TIPO I",'BASE LIQUIDACION REDEBAN 2025'!$B$10,IF(AH246="TIPO II",'BASE LIQUIDACION REDEBAN 2025'!$B$11,IF(AH246="TIPO III",'BASE LIQUIDACION REDEBAN 2025'!$B$12,'BASE LIQUIDACION REDEBAN 2025'!$B$13))))</f>
        <v>140395.6348884</v>
      </c>
      <c r="AO246" s="97">
        <f t="shared" si="3"/>
        <v>144967.87232000002</v>
      </c>
    </row>
    <row r="247" spans="1:41" s="85" customFormat="1" ht="13.15">
      <c r="A247" s="171" t="s">
        <v>93</v>
      </c>
      <c r="B247" s="96" t="str">
        <f>VLOOKUP(A247,'CENTRO DE COSTOS'!A:D,4,FALSE)</f>
        <v>DIEGO FERNANDO HENAO CARDONA</v>
      </c>
      <c r="C247" s="96" t="str">
        <f>VLOOKUP(A247,'CENTRO DE COSTOS'!A:D,2,FALSE)</f>
        <v>0004-0003</v>
      </c>
      <c r="D247" s="171">
        <v>52418</v>
      </c>
      <c r="E247" s="171">
        <v>5686320</v>
      </c>
      <c r="F247" s="93">
        <v>1899178</v>
      </c>
      <c r="G247" s="171">
        <v>45005881</v>
      </c>
      <c r="H247" s="171" t="s">
        <v>162</v>
      </c>
      <c r="I247" s="171" t="s">
        <v>15187</v>
      </c>
      <c r="J247" s="171" t="s">
        <v>17646</v>
      </c>
      <c r="K247" s="10" t="s">
        <v>167</v>
      </c>
      <c r="L247" s="171">
        <v>5686320</v>
      </c>
      <c r="M247" s="171" t="s">
        <v>17647</v>
      </c>
      <c r="N247" s="172">
        <v>45832.401388888888</v>
      </c>
      <c r="O247" s="172">
        <v>45832.523611111108</v>
      </c>
      <c r="P247" s="171" t="s">
        <v>3171</v>
      </c>
      <c r="Q247" s="171" t="s">
        <v>3172</v>
      </c>
      <c r="R247" s="171" t="s">
        <v>15378</v>
      </c>
      <c r="S247" s="171" t="s">
        <v>3188</v>
      </c>
      <c r="T247" s="72" t="s">
        <v>17648</v>
      </c>
      <c r="U247" s="171" t="s">
        <v>16614</v>
      </c>
      <c r="V247" s="171" t="s">
        <v>16632</v>
      </c>
      <c r="W247" s="171" t="s">
        <v>16748</v>
      </c>
      <c r="X247" s="171" t="s">
        <v>3185</v>
      </c>
      <c r="Y247" s="171">
        <v>0</v>
      </c>
      <c r="Z247" s="171">
        <v>0</v>
      </c>
      <c r="AA247" s="171">
        <v>0</v>
      </c>
      <c r="AB247" s="171">
        <v>0</v>
      </c>
      <c r="AC247" s="171">
        <v>0</v>
      </c>
      <c r="AD247" s="171">
        <v>0</v>
      </c>
      <c r="AE247" s="171">
        <v>0</v>
      </c>
      <c r="AF247" s="171">
        <v>0</v>
      </c>
      <c r="AG247" s="171">
        <v>0</v>
      </c>
      <c r="AH247" s="171" t="s">
        <v>30</v>
      </c>
      <c r="AI247" s="171" t="s">
        <v>189</v>
      </c>
      <c r="AJ247" s="171">
        <v>0</v>
      </c>
      <c r="AK247" s="171">
        <v>0</v>
      </c>
      <c r="AL247" s="171" t="s">
        <v>16651</v>
      </c>
      <c r="AM247" s="97">
        <f>IF(S247="SOPORTE_TELEFÓNICO",'BASE LIQUIDACION REDEBAN 2025'!$B$19,IF(S247="ENVÍO",'BASE LIQUIDACION REDEBAN 2025'!$C$2,IF(AH247="TIPO I",'BASE LIQUIDACION REDEBAN 2025'!$C$2,IF(AH247="TIPO II",'BASE LIQUIDACION REDEBAN 2025'!$C$3,IF(AH247="TIPO III",'BASE LIQUIDACION REDEBAN 2025'!$C$4,IF(AH247="TIPO IV",'BASE LIQUIDACION REDEBAN 2025'!$C$5,IF(AI247="AEREO",'BASE LIQUIDACION REDEBAN 2025'!$B$6,'BASE LIQUIDACION REDEBAN 2025'!$C$5)))))))</f>
        <v>41241.0800752</v>
      </c>
      <c r="AN247" s="97">
        <f>IF(OR(S247="SOPORTE_TELEFÓNICO",S247="ENVÍO"),0,IF(AH247="TIPO I",'BASE LIQUIDACION REDEBAN 2025'!$B$10,IF(AH247="TIPO II",'BASE LIQUIDACION REDEBAN 2025'!$B$11,IF(AH247="TIPO III",'BASE LIQUIDACION REDEBAN 2025'!$B$12,'BASE LIQUIDACION REDEBAN 2025'!$B$13))))</f>
        <v>0</v>
      </c>
      <c r="AO247" s="97">
        <f t="shared" si="3"/>
        <v>41241.0800752</v>
      </c>
    </row>
    <row r="248" spans="1:41" s="85" customFormat="1" ht="13.15">
      <c r="A248" s="171" t="s">
        <v>98</v>
      </c>
      <c r="B248" s="96" t="str">
        <f>VLOOKUP(A248,'CENTRO DE COSTOS'!A:D,4,FALSE)</f>
        <v>MIGUEL JULIÁN HERNÁNDEZ GUARÍN</v>
      </c>
      <c r="C248" s="96" t="str">
        <f>VLOOKUP(A248,'CENTRO DE COSTOS'!A:D,2,FALSE)</f>
        <v>0004-0008</v>
      </c>
      <c r="D248" s="171">
        <v>15759</v>
      </c>
      <c r="E248" s="171">
        <v>5685499</v>
      </c>
      <c r="F248" s="93">
        <v>1899019</v>
      </c>
      <c r="G248" s="171">
        <v>15570195</v>
      </c>
      <c r="H248" s="171" t="s">
        <v>371</v>
      </c>
      <c r="I248" s="171" t="s">
        <v>372</v>
      </c>
      <c r="J248" s="171" t="s">
        <v>17649</v>
      </c>
      <c r="K248" s="10" t="s">
        <v>167</v>
      </c>
      <c r="L248" s="171">
        <v>5685499</v>
      </c>
      <c r="M248" s="171" t="s">
        <v>17650</v>
      </c>
      <c r="N248" s="172">
        <v>45831.333333333336</v>
      </c>
      <c r="O248" s="172">
        <v>45832.609722222223</v>
      </c>
      <c r="P248" s="171" t="s">
        <v>3171</v>
      </c>
      <c r="Q248" s="171" t="s">
        <v>3172</v>
      </c>
      <c r="R248" s="171" t="s">
        <v>15378</v>
      </c>
      <c r="S248" s="171" t="s">
        <v>177</v>
      </c>
      <c r="T248" s="72" t="s">
        <v>17651</v>
      </c>
      <c r="U248" s="171" t="s">
        <v>3175</v>
      </c>
      <c r="V248" s="171" t="s">
        <v>3438</v>
      </c>
      <c r="W248" s="171" t="s">
        <v>3439</v>
      </c>
      <c r="X248" s="171" t="s">
        <v>3185</v>
      </c>
      <c r="Y248" s="171">
        <v>0</v>
      </c>
      <c r="Z248" s="171">
        <v>0</v>
      </c>
      <c r="AA248" s="171">
        <v>0</v>
      </c>
      <c r="AB248" s="171">
        <v>0</v>
      </c>
      <c r="AC248" s="171" t="s">
        <v>5574</v>
      </c>
      <c r="AD248" s="171" t="s">
        <v>17652</v>
      </c>
      <c r="AE248" s="171">
        <v>0</v>
      </c>
      <c r="AF248" s="171">
        <v>0</v>
      </c>
      <c r="AG248" s="171">
        <v>9786</v>
      </c>
      <c r="AH248" s="171" t="s">
        <v>28</v>
      </c>
      <c r="AI248" s="171" t="s">
        <v>189</v>
      </c>
      <c r="AJ248" s="171">
        <v>1</v>
      </c>
      <c r="AK248" s="171">
        <v>0</v>
      </c>
      <c r="AL248" s="171" t="s">
        <v>375</v>
      </c>
      <c r="AM248" s="97">
        <f>IF(S248="SOPORTE_TELEFÓNICO",'BASE LIQUIDACION REDEBAN 2025'!$B$19,IF(S248="ENVÍO",'BASE LIQUIDACION REDEBAN 2025'!$C$2,IF(AH248="TIPO I",'BASE LIQUIDACION REDEBAN 2025'!$C$2,IF(AH248="TIPO II",'BASE LIQUIDACION REDEBAN 2025'!$C$3,IF(AH248="TIPO III",'BASE LIQUIDACION REDEBAN 2025'!$C$4,IF(AH248="TIPO IV",'BASE LIQUIDACION REDEBAN 2025'!$C$5,IF(AI248="AEREO",'BASE LIQUIDACION REDEBAN 2025'!$B$6,'BASE LIQUIDACION REDEBAN 2025'!$C$5)))))))</f>
        <v>144967.87232000002</v>
      </c>
      <c r="AN248" s="97">
        <f>IF(OR(S248="SOPORTE_TELEFÓNICO",S248="ENVÍO"),0,IF(AH248="TIPO I",'BASE LIQUIDACION REDEBAN 2025'!$B$10,IF(AH248="TIPO II",'BASE LIQUIDACION REDEBAN 2025'!$B$11,IF(AH248="TIPO III",'BASE LIQUIDACION REDEBAN 2025'!$B$12,'BASE LIQUIDACION REDEBAN 2025'!$B$13))))</f>
        <v>140395.6348884</v>
      </c>
      <c r="AO248" s="97">
        <f t="shared" si="3"/>
        <v>144967.87232000002</v>
      </c>
    </row>
    <row r="249" spans="1:41" s="85" customFormat="1" ht="13.15">
      <c r="A249" s="171" t="s">
        <v>100</v>
      </c>
      <c r="B249" s="96" t="str">
        <f>VLOOKUP(A249,'CENTRO DE COSTOS'!A:D,4,FALSE)</f>
        <v>KEVIN ALEXIS CORZO BUSTOS</v>
      </c>
      <c r="C249" s="96" t="str">
        <f>VLOOKUP(A249,'CENTRO DE COSTOS'!A:D,2,FALSE)</f>
        <v>0004-0007</v>
      </c>
      <c r="D249" s="171">
        <v>50606</v>
      </c>
      <c r="E249" s="171">
        <v>5686665</v>
      </c>
      <c r="F249" s="93">
        <v>1899632</v>
      </c>
      <c r="G249" s="171">
        <v>17592551</v>
      </c>
      <c r="H249" s="171" t="s">
        <v>192</v>
      </c>
      <c r="I249" s="171" t="s">
        <v>7805</v>
      </c>
      <c r="J249" s="171" t="s">
        <v>17624</v>
      </c>
      <c r="K249" s="10" t="s">
        <v>167</v>
      </c>
      <c r="L249" s="171">
        <v>5686665</v>
      </c>
      <c r="M249" s="171" t="s">
        <v>17653</v>
      </c>
      <c r="N249" s="172">
        <v>45832.474999999999</v>
      </c>
      <c r="O249" s="172">
        <v>45832.617361111108</v>
      </c>
      <c r="P249" s="171" t="s">
        <v>3171</v>
      </c>
      <c r="Q249" s="171" t="s">
        <v>3172</v>
      </c>
      <c r="R249" s="171" t="s">
        <v>15378</v>
      </c>
      <c r="S249" s="171" t="s">
        <v>177</v>
      </c>
      <c r="T249" s="72" t="s">
        <v>17654</v>
      </c>
      <c r="U249" s="171" t="s">
        <v>3190</v>
      </c>
      <c r="V249" s="171" t="s">
        <v>3252</v>
      </c>
      <c r="W249" s="171" t="s">
        <v>3192</v>
      </c>
      <c r="X249" s="171" t="s">
        <v>3185</v>
      </c>
      <c r="Y249" s="171">
        <v>0</v>
      </c>
      <c r="Z249" s="171">
        <v>0</v>
      </c>
      <c r="AA249" s="171">
        <v>0</v>
      </c>
      <c r="AB249" s="171">
        <v>0</v>
      </c>
      <c r="AC249" s="171" t="s">
        <v>3278</v>
      </c>
      <c r="AD249" s="171" t="s">
        <v>17655</v>
      </c>
      <c r="AE249" s="171">
        <v>0</v>
      </c>
      <c r="AF249" s="171">
        <v>0</v>
      </c>
      <c r="AG249" s="171">
        <v>0</v>
      </c>
      <c r="AH249" s="171" t="s">
        <v>28</v>
      </c>
      <c r="AI249" s="171" t="s">
        <v>189</v>
      </c>
      <c r="AJ249" s="171">
        <v>1</v>
      </c>
      <c r="AK249" s="171">
        <v>0</v>
      </c>
      <c r="AL249" s="171" t="s">
        <v>196</v>
      </c>
      <c r="AM249" s="97">
        <f>IF(S249="SOPORTE_TELEFÓNICO",'BASE LIQUIDACION REDEBAN 2025'!$B$19,IF(S249="ENVÍO",'BASE LIQUIDACION REDEBAN 2025'!$C$2,IF(AH249="TIPO I",'BASE LIQUIDACION REDEBAN 2025'!$C$2,IF(AH249="TIPO II",'BASE LIQUIDACION REDEBAN 2025'!$C$3,IF(AH249="TIPO III",'BASE LIQUIDACION REDEBAN 2025'!$C$4,IF(AH249="TIPO IV",'BASE LIQUIDACION REDEBAN 2025'!$C$5,IF(AI249="AEREO",'BASE LIQUIDACION REDEBAN 2025'!$B$6,'BASE LIQUIDACION REDEBAN 2025'!$C$5)))))))</f>
        <v>144967.87232000002</v>
      </c>
      <c r="AN249" s="97">
        <f>IF(OR(S249="SOPORTE_TELEFÓNICO",S249="ENVÍO"),0,IF(AH249="TIPO I",'BASE LIQUIDACION REDEBAN 2025'!$B$10,IF(AH249="TIPO II",'BASE LIQUIDACION REDEBAN 2025'!$B$11,IF(AH249="TIPO III",'BASE LIQUIDACION REDEBAN 2025'!$B$12,'BASE LIQUIDACION REDEBAN 2025'!$B$13))))</f>
        <v>140395.6348884</v>
      </c>
      <c r="AO249" s="97">
        <f t="shared" si="3"/>
        <v>144967.87232000002</v>
      </c>
    </row>
    <row r="250" spans="1:41" s="85" customFormat="1" ht="13.15">
      <c r="A250" s="171" t="s">
        <v>68</v>
      </c>
      <c r="B250" s="96" t="str">
        <f>VLOOKUP(A250,'CENTRO DE COSTOS'!A:D,4,FALSE)</f>
        <v>WILLIAM ASDRUBAL ROZO ROZO</v>
      </c>
      <c r="C250" s="96" t="str">
        <f>VLOOKUP(A250,'CENTRO DE COSTOS'!A:D,2,FALSE)</f>
        <v>0004-0004</v>
      </c>
      <c r="D250" s="171">
        <v>11001</v>
      </c>
      <c r="E250" s="171">
        <v>5686673</v>
      </c>
      <c r="F250" s="93">
        <v>1899714</v>
      </c>
      <c r="G250" s="171">
        <v>16713281</v>
      </c>
      <c r="H250" s="171" t="s">
        <v>298</v>
      </c>
      <c r="I250" s="171" t="s">
        <v>68</v>
      </c>
      <c r="J250" s="171" t="s">
        <v>17656</v>
      </c>
      <c r="K250" s="10" t="s">
        <v>167</v>
      </c>
      <c r="L250" s="171">
        <v>5686673</v>
      </c>
      <c r="M250" s="171" t="s">
        <v>17657</v>
      </c>
      <c r="N250" s="172">
        <v>45832.477083333331</v>
      </c>
      <c r="O250" s="172">
        <v>45832.642361111109</v>
      </c>
      <c r="P250" s="171" t="s">
        <v>3171</v>
      </c>
      <c r="Q250" s="171" t="s">
        <v>3172</v>
      </c>
      <c r="R250" s="171" t="s">
        <v>15378</v>
      </c>
      <c r="S250" s="171" t="s">
        <v>177</v>
      </c>
      <c r="T250" s="72" t="s">
        <v>17658</v>
      </c>
      <c r="U250" s="171" t="s">
        <v>3175</v>
      </c>
      <c r="V250" s="171" t="s">
        <v>3460</v>
      </c>
      <c r="W250" s="171" t="s">
        <v>3460</v>
      </c>
      <c r="X250" s="171" t="s">
        <v>3215</v>
      </c>
      <c r="Y250" s="171" t="s">
        <v>3267</v>
      </c>
      <c r="Z250" s="171">
        <v>0</v>
      </c>
      <c r="AA250" s="171">
        <v>0</v>
      </c>
      <c r="AB250" s="171">
        <v>0</v>
      </c>
      <c r="AC250" s="171">
        <v>0</v>
      </c>
      <c r="AD250" s="171" t="s">
        <v>17659</v>
      </c>
      <c r="AE250" s="171" t="s">
        <v>17660</v>
      </c>
      <c r="AF250" s="171" t="s">
        <v>17661</v>
      </c>
      <c r="AG250" s="171">
        <v>5002</v>
      </c>
      <c r="AH250" s="171" t="s">
        <v>25</v>
      </c>
      <c r="AI250" s="171" t="s">
        <v>189</v>
      </c>
      <c r="AJ250" s="171">
        <v>1</v>
      </c>
      <c r="AK250" s="171">
        <v>0</v>
      </c>
      <c r="AL250" s="171" t="s">
        <v>656</v>
      </c>
      <c r="AM250" s="97">
        <f>IF(S250="SOPORTE_TELEFÓNICO",'BASE LIQUIDACION REDEBAN 2025'!$B$19,IF(S250="ENVÍO",'BASE LIQUIDACION REDEBAN 2025'!$C$2,IF(AH250="TIPO I",'BASE LIQUIDACION REDEBAN 2025'!$C$2,IF(AH250="TIPO II",'BASE LIQUIDACION REDEBAN 2025'!$C$3,IF(AH250="TIPO III",'BASE LIQUIDACION REDEBAN 2025'!$C$4,IF(AH250="TIPO IV",'BASE LIQUIDACION REDEBAN 2025'!$C$5,IF(AI250="AEREO",'BASE LIQUIDACION REDEBAN 2025'!$B$6,'BASE LIQUIDACION REDEBAN 2025'!$C$5)))))))</f>
        <v>65960.072302</v>
      </c>
      <c r="AN250" s="97">
        <f>IF(OR(S250="SOPORTE_TELEFÓNICO",S250="ENVÍO"),0,IF(AH250="TIPO I",'BASE LIQUIDACION REDEBAN 2025'!$B$10,IF(AH250="TIPO II",'BASE LIQUIDACION REDEBAN 2025'!$B$11,IF(AH250="TIPO III",'BASE LIQUIDACION REDEBAN 2025'!$B$12,'BASE LIQUIDACION REDEBAN 2025'!$B$13))))</f>
        <v>75096.394270399993</v>
      </c>
      <c r="AO250" s="97">
        <f t="shared" si="3"/>
        <v>65960.072302</v>
      </c>
    </row>
    <row r="251" spans="1:41" s="85" customFormat="1" ht="13.15">
      <c r="A251" s="171" t="s">
        <v>72</v>
      </c>
      <c r="B251" s="96" t="str">
        <f>VLOOKUP(A251,'CENTRO DE COSTOS'!A:D,4,FALSE)</f>
        <v>MIGUEL JULIÁN HERNÁNDEZ GUARÍN</v>
      </c>
      <c r="C251" s="96" t="str">
        <f>VLOOKUP(A251,'CENTRO DE COSTOS'!A:D,2,FALSE)</f>
        <v>0004-0008</v>
      </c>
      <c r="D251" s="171">
        <v>68547</v>
      </c>
      <c r="E251" s="171">
        <v>5686654</v>
      </c>
      <c r="F251" s="93">
        <v>1899439</v>
      </c>
      <c r="G251" s="171">
        <v>18206490</v>
      </c>
      <c r="H251" s="171" t="s">
        <v>180</v>
      </c>
      <c r="I251" s="171" t="s">
        <v>3280</v>
      </c>
      <c r="J251" s="171" t="s">
        <v>17662</v>
      </c>
      <c r="K251" s="10" t="s">
        <v>167</v>
      </c>
      <c r="L251" s="171">
        <v>5686654</v>
      </c>
      <c r="M251" s="171" t="s">
        <v>17663</v>
      </c>
      <c r="N251" s="172">
        <v>45832.477083333331</v>
      </c>
      <c r="O251" s="172">
        <v>45832.649305555555</v>
      </c>
      <c r="P251" s="171" t="s">
        <v>3171</v>
      </c>
      <c r="Q251" s="171" t="s">
        <v>3172</v>
      </c>
      <c r="R251" s="171" t="s">
        <v>15378</v>
      </c>
      <c r="S251" s="171" t="s">
        <v>177</v>
      </c>
      <c r="T251" s="72" t="s">
        <v>17664</v>
      </c>
      <c r="U251" s="171" t="s">
        <v>3190</v>
      </c>
      <c r="V251" s="171" t="s">
        <v>3284</v>
      </c>
      <c r="W251" s="171" t="s">
        <v>3284</v>
      </c>
      <c r="X251" s="171" t="s">
        <v>3215</v>
      </c>
      <c r="Y251" s="171" t="s">
        <v>3267</v>
      </c>
      <c r="Z251" s="171">
        <v>0</v>
      </c>
      <c r="AA251" s="171">
        <v>0</v>
      </c>
      <c r="AB251" s="171">
        <v>0</v>
      </c>
      <c r="AC251" s="171">
        <v>0</v>
      </c>
      <c r="AD251" s="171" t="s">
        <v>17665</v>
      </c>
      <c r="AE251" s="171">
        <v>853022</v>
      </c>
      <c r="AF251" s="171">
        <v>219692</v>
      </c>
      <c r="AG251" s="171">
        <v>480</v>
      </c>
      <c r="AH251" s="171" t="s">
        <v>28</v>
      </c>
      <c r="AI251" s="171" t="s">
        <v>189</v>
      </c>
      <c r="AJ251" s="171">
        <v>1</v>
      </c>
      <c r="AK251" s="171">
        <v>0</v>
      </c>
      <c r="AL251" s="171" t="s">
        <v>1139</v>
      </c>
      <c r="AM251" s="97">
        <f>IF(S251="SOPORTE_TELEFÓNICO",'BASE LIQUIDACION REDEBAN 2025'!$B$19,IF(S251="ENVÍO",'BASE LIQUIDACION REDEBAN 2025'!$C$2,IF(AH251="TIPO I",'BASE LIQUIDACION REDEBAN 2025'!$C$2,IF(AH251="TIPO II",'BASE LIQUIDACION REDEBAN 2025'!$C$3,IF(AH251="TIPO III",'BASE LIQUIDACION REDEBAN 2025'!$C$4,IF(AH251="TIPO IV",'BASE LIQUIDACION REDEBAN 2025'!$C$5,IF(AI251="AEREO",'BASE LIQUIDACION REDEBAN 2025'!$B$6,'BASE LIQUIDACION REDEBAN 2025'!$C$5)))))))</f>
        <v>144967.87232000002</v>
      </c>
      <c r="AN251" s="97">
        <f>IF(OR(S251="SOPORTE_TELEFÓNICO",S251="ENVÍO"),0,IF(AH251="TIPO I",'BASE LIQUIDACION REDEBAN 2025'!$B$10,IF(AH251="TIPO II",'BASE LIQUIDACION REDEBAN 2025'!$B$11,IF(AH251="TIPO III",'BASE LIQUIDACION REDEBAN 2025'!$B$12,'BASE LIQUIDACION REDEBAN 2025'!$B$13))))</f>
        <v>140395.6348884</v>
      </c>
      <c r="AO251" s="97">
        <f t="shared" si="3"/>
        <v>144967.87232000002</v>
      </c>
    </row>
    <row r="252" spans="1:41" s="85" customFormat="1" ht="13.15">
      <c r="A252" s="171" t="s">
        <v>92</v>
      </c>
      <c r="B252" s="96" t="str">
        <f>VLOOKUP(A252,'CENTRO DE COSTOS'!A:D,4,FALSE)</f>
        <v>KEVIN ALEXIS CORZO BUSTOS</v>
      </c>
      <c r="C252" s="96" t="str">
        <f>VLOOKUP(A252,'CENTRO DE COSTOS'!A:D,2,FALSE)</f>
        <v>0004-0007</v>
      </c>
      <c r="D252" s="171">
        <v>41797</v>
      </c>
      <c r="E252" s="171">
        <v>5684664</v>
      </c>
      <c r="F252" s="93">
        <v>1899350</v>
      </c>
      <c r="G252" s="171">
        <v>14162283</v>
      </c>
      <c r="H252" s="171" t="s">
        <v>256</v>
      </c>
      <c r="I252" s="171" t="s">
        <v>15136</v>
      </c>
      <c r="J252" s="171" t="s">
        <v>16983</v>
      </c>
      <c r="K252" s="10" t="s">
        <v>167</v>
      </c>
      <c r="L252" s="171">
        <v>5684664</v>
      </c>
      <c r="M252" s="171" t="s">
        <v>17666</v>
      </c>
      <c r="N252" s="172">
        <v>45828.729166666664</v>
      </c>
      <c r="O252" s="172">
        <v>45832.681944444441</v>
      </c>
      <c r="P252" s="171" t="s">
        <v>3171</v>
      </c>
      <c r="Q252" s="171" t="s">
        <v>3172</v>
      </c>
      <c r="R252" s="171" t="s">
        <v>15378</v>
      </c>
      <c r="S252" s="171" t="s">
        <v>177</v>
      </c>
      <c r="T252" s="72" t="s">
        <v>17667</v>
      </c>
      <c r="U252" s="171" t="s">
        <v>3190</v>
      </c>
      <c r="V252" s="171" t="s">
        <v>3276</v>
      </c>
      <c r="W252" s="171" t="s">
        <v>3277</v>
      </c>
      <c r="X252" s="171" t="s">
        <v>3185</v>
      </c>
      <c r="Y252" s="171">
        <v>0</v>
      </c>
      <c r="Z252" s="171">
        <v>0</v>
      </c>
      <c r="AA252" s="171">
        <v>0</v>
      </c>
      <c r="AB252" s="171">
        <v>0</v>
      </c>
      <c r="AC252" s="171" t="s">
        <v>5574</v>
      </c>
      <c r="AD252" s="171" t="s">
        <v>17668</v>
      </c>
      <c r="AE252" s="171">
        <v>0</v>
      </c>
      <c r="AF252" s="171">
        <v>0</v>
      </c>
      <c r="AG252" s="171">
        <v>0</v>
      </c>
      <c r="AH252" s="171" t="s">
        <v>28</v>
      </c>
      <c r="AI252" s="171" t="s">
        <v>189</v>
      </c>
      <c r="AJ252" s="171">
        <v>1</v>
      </c>
      <c r="AK252" s="171">
        <v>0</v>
      </c>
      <c r="AL252" s="171" t="s">
        <v>259</v>
      </c>
      <c r="AM252" s="97">
        <f>IF(S252="SOPORTE_TELEFÓNICO",'BASE LIQUIDACION REDEBAN 2025'!$B$19,IF(S252="ENVÍO",'BASE LIQUIDACION REDEBAN 2025'!$C$2,IF(AH252="TIPO I",'BASE LIQUIDACION REDEBAN 2025'!$C$2,IF(AH252="TIPO II",'BASE LIQUIDACION REDEBAN 2025'!$C$3,IF(AH252="TIPO III",'BASE LIQUIDACION REDEBAN 2025'!$C$4,IF(AH252="TIPO IV",'BASE LIQUIDACION REDEBAN 2025'!$C$5,IF(AI252="AEREO",'BASE LIQUIDACION REDEBAN 2025'!$B$6,'BASE LIQUIDACION REDEBAN 2025'!$C$5)))))))</f>
        <v>144967.87232000002</v>
      </c>
      <c r="AN252" s="97">
        <f>IF(OR(S252="SOPORTE_TELEFÓNICO",S252="ENVÍO"),0,IF(AH252="TIPO I",'BASE LIQUIDACION REDEBAN 2025'!$B$10,IF(AH252="TIPO II",'BASE LIQUIDACION REDEBAN 2025'!$B$11,IF(AH252="TIPO III",'BASE LIQUIDACION REDEBAN 2025'!$B$12,'BASE LIQUIDACION REDEBAN 2025'!$B$13))))</f>
        <v>140395.6348884</v>
      </c>
      <c r="AO252" s="97">
        <f t="shared" si="3"/>
        <v>144967.87232000002</v>
      </c>
    </row>
    <row r="253" spans="1:41" s="85" customFormat="1" ht="13.15">
      <c r="A253" s="171" t="s">
        <v>86</v>
      </c>
      <c r="B253" s="96" t="str">
        <f>VLOOKUP(A253,'CENTRO DE COSTOS'!A:D,4,FALSE)</f>
        <v>KEVIN ALEXIS CORZO BUSTOS</v>
      </c>
      <c r="C253" s="96" t="str">
        <f>VLOOKUP(A253,'CENTRO DE COSTOS'!A:D,2,FALSE)</f>
        <v>0004-0007</v>
      </c>
      <c r="D253" s="171">
        <v>73270</v>
      </c>
      <c r="E253" s="171">
        <v>5682845</v>
      </c>
      <c r="F253" s="93">
        <v>1899278</v>
      </c>
      <c r="G253" s="171">
        <v>21171707</v>
      </c>
      <c r="H253" s="171" t="s">
        <v>870</v>
      </c>
      <c r="I253" s="171" t="s">
        <v>15294</v>
      </c>
      <c r="J253" s="171" t="s">
        <v>17669</v>
      </c>
      <c r="K253" s="10" t="s">
        <v>167</v>
      </c>
      <c r="L253" s="171">
        <v>5682845</v>
      </c>
      <c r="M253" s="171" t="s">
        <v>17670</v>
      </c>
      <c r="N253" s="172">
        <v>45827.665277777778</v>
      </c>
      <c r="O253" s="172">
        <v>45833.356249999997</v>
      </c>
      <c r="P253" s="171" t="s">
        <v>3171</v>
      </c>
      <c r="Q253" s="171" t="s">
        <v>3172</v>
      </c>
      <c r="R253" s="171" t="s">
        <v>15378</v>
      </c>
      <c r="S253" s="171" t="s">
        <v>177</v>
      </c>
      <c r="T253" s="72" t="s">
        <v>17671</v>
      </c>
      <c r="U253" s="171" t="s">
        <v>3190</v>
      </c>
      <c r="V253" s="171" t="s">
        <v>3202</v>
      </c>
      <c r="W253" s="171" t="s">
        <v>3203</v>
      </c>
      <c r="X253" s="171" t="s">
        <v>3185</v>
      </c>
      <c r="Y253" s="171">
        <v>0</v>
      </c>
      <c r="Z253" s="171">
        <v>0</v>
      </c>
      <c r="AA253" s="171">
        <v>0</v>
      </c>
      <c r="AB253" s="171">
        <v>0</v>
      </c>
      <c r="AC253" s="171" t="s">
        <v>17672</v>
      </c>
      <c r="AD253" s="171" t="s">
        <v>17673</v>
      </c>
      <c r="AE253" s="171">
        <v>0</v>
      </c>
      <c r="AF253" s="171">
        <v>0</v>
      </c>
      <c r="AG253" s="171">
        <v>0</v>
      </c>
      <c r="AH253" s="171" t="s">
        <v>30</v>
      </c>
      <c r="AI253" s="171" t="s">
        <v>189</v>
      </c>
      <c r="AJ253" s="171">
        <v>1</v>
      </c>
      <c r="AK253" s="171">
        <v>0</v>
      </c>
      <c r="AL253" s="171" t="s">
        <v>1099</v>
      </c>
      <c r="AM253" s="97">
        <f>IF(S253="SOPORTE_TELEFÓNICO",'BASE LIQUIDACION REDEBAN 2025'!$B$19,IF(S253="ENVÍO",'BASE LIQUIDACION REDEBAN 2025'!$C$2,IF(AH253="TIPO I",'BASE LIQUIDACION REDEBAN 2025'!$C$2,IF(AH253="TIPO II",'BASE LIQUIDACION REDEBAN 2025'!$C$3,IF(AH253="TIPO III",'BASE LIQUIDACION REDEBAN 2025'!$C$4,IF(AH253="TIPO IV",'BASE LIQUIDACION REDEBAN 2025'!$C$5,IF(AI253="AEREO",'BASE LIQUIDACION REDEBAN 2025'!$B$6,'BASE LIQUIDACION REDEBAN 2025'!$C$5)))))))</f>
        <v>275728.78077800001</v>
      </c>
      <c r="AN253" s="97">
        <f>IF(OR(S253="SOPORTE_TELEFÓNICO",S253="ENVÍO"),0,IF(AH253="TIPO I",'BASE LIQUIDACION REDEBAN 2025'!$B$10,IF(AH253="TIPO II",'BASE LIQUIDACION REDEBAN 2025'!$B$11,IF(AH253="TIPO III",'BASE LIQUIDACION REDEBAN 2025'!$B$12,'BASE LIQUIDACION REDEBAN 2025'!$B$13))))</f>
        <v>196536.5258152</v>
      </c>
      <c r="AO253" s="97">
        <f t="shared" si="3"/>
        <v>275728.78077800001</v>
      </c>
    </row>
    <row r="254" spans="1:41" s="85" customFormat="1" ht="13.15">
      <c r="A254" s="171" t="s">
        <v>68</v>
      </c>
      <c r="B254" s="96" t="str">
        <f>VLOOKUP(A254,'CENTRO DE COSTOS'!A:D,4,FALSE)</f>
        <v>WILLIAM ASDRUBAL ROZO ROZO</v>
      </c>
      <c r="C254" s="96" t="str">
        <f>VLOOKUP(A254,'CENTRO DE COSTOS'!A:D,2,FALSE)</f>
        <v>0004-0004</v>
      </c>
      <c r="D254" s="171">
        <v>25754</v>
      </c>
      <c r="E254" s="171">
        <v>5687272</v>
      </c>
      <c r="F254" s="93">
        <v>1898894</v>
      </c>
      <c r="G254" s="171">
        <v>18703116</v>
      </c>
      <c r="H254" s="171" t="s">
        <v>298</v>
      </c>
      <c r="I254" s="171" t="s">
        <v>457</v>
      </c>
      <c r="J254" s="171" t="s">
        <v>16607</v>
      </c>
      <c r="K254" s="10" t="s">
        <v>167</v>
      </c>
      <c r="L254" s="171">
        <v>5687272</v>
      </c>
      <c r="M254" s="171" t="s">
        <v>17674</v>
      </c>
      <c r="N254" s="172">
        <v>45832.632638888892</v>
      </c>
      <c r="O254" s="172">
        <v>45833.433333333334</v>
      </c>
      <c r="P254" s="171" t="s">
        <v>3171</v>
      </c>
      <c r="Q254" s="171" t="s">
        <v>3172</v>
      </c>
      <c r="R254" s="171" t="s">
        <v>15378</v>
      </c>
      <c r="S254" s="171" t="s">
        <v>177</v>
      </c>
      <c r="T254" s="72" t="s">
        <v>17675</v>
      </c>
      <c r="U254" s="171" t="s">
        <v>3190</v>
      </c>
      <c r="V254" s="171" t="s">
        <v>3202</v>
      </c>
      <c r="W254" s="171" t="s">
        <v>3203</v>
      </c>
      <c r="X254" s="171" t="s">
        <v>3185</v>
      </c>
      <c r="Y254" s="171">
        <v>0</v>
      </c>
      <c r="Z254" s="171">
        <v>0</v>
      </c>
      <c r="AA254" s="171">
        <v>0</v>
      </c>
      <c r="AB254" s="171">
        <v>0</v>
      </c>
      <c r="AC254" s="171" t="s">
        <v>17676</v>
      </c>
      <c r="AD254" s="171" t="s">
        <v>16610</v>
      </c>
      <c r="AE254" s="171">
        <v>0</v>
      </c>
      <c r="AF254" s="171">
        <v>0</v>
      </c>
      <c r="AG254" s="171">
        <v>0</v>
      </c>
      <c r="AH254" s="171" t="s">
        <v>25</v>
      </c>
      <c r="AI254" s="171" t="s">
        <v>189</v>
      </c>
      <c r="AJ254" s="171">
        <v>1</v>
      </c>
      <c r="AK254" s="171">
        <v>0</v>
      </c>
      <c r="AL254" s="171" t="s">
        <v>608</v>
      </c>
      <c r="AM254" s="97">
        <f>IF(S254="SOPORTE_TELEFÓNICO",'BASE LIQUIDACION REDEBAN 2025'!$B$19,IF(S254="ENVÍO",'BASE LIQUIDACION REDEBAN 2025'!$C$2,IF(AH254="TIPO I",'BASE LIQUIDACION REDEBAN 2025'!$C$2,IF(AH254="TIPO II",'BASE LIQUIDACION REDEBAN 2025'!$C$3,IF(AH254="TIPO III",'BASE LIQUIDACION REDEBAN 2025'!$C$4,IF(AH254="TIPO IV",'BASE LIQUIDACION REDEBAN 2025'!$C$5,IF(AI254="AEREO",'BASE LIQUIDACION REDEBAN 2025'!$B$6,'BASE LIQUIDACION REDEBAN 2025'!$C$5)))))))</f>
        <v>65960.072302</v>
      </c>
      <c r="AN254" s="97">
        <f>IF(OR(S254="SOPORTE_TELEFÓNICO",S254="ENVÍO"),0,IF(AH254="TIPO I",'BASE LIQUIDACION REDEBAN 2025'!$B$10,IF(AH254="TIPO II",'BASE LIQUIDACION REDEBAN 2025'!$B$11,IF(AH254="TIPO III",'BASE LIQUIDACION REDEBAN 2025'!$B$12,'BASE LIQUIDACION REDEBAN 2025'!$B$13))))</f>
        <v>75096.394270399993</v>
      </c>
      <c r="AO254" s="97">
        <f t="shared" si="3"/>
        <v>65960.072302</v>
      </c>
    </row>
    <row r="255" spans="1:41" s="85" customFormat="1" ht="13.15">
      <c r="A255" s="171" t="s">
        <v>68</v>
      </c>
      <c r="B255" s="96" t="str">
        <f>VLOOKUP(A255,'CENTRO DE COSTOS'!A:D,4,FALSE)</f>
        <v>WILLIAM ASDRUBAL ROZO ROZO</v>
      </c>
      <c r="C255" s="96" t="str">
        <f>VLOOKUP(A255,'CENTRO DE COSTOS'!A:D,2,FALSE)</f>
        <v>0004-0004</v>
      </c>
      <c r="D255" s="171">
        <v>11001</v>
      </c>
      <c r="E255" s="171">
        <v>5687720</v>
      </c>
      <c r="F255" s="93">
        <v>1900817</v>
      </c>
      <c r="G255" s="171">
        <v>16871311</v>
      </c>
      <c r="H255" s="171" t="s">
        <v>298</v>
      </c>
      <c r="I255" s="171" t="s">
        <v>68</v>
      </c>
      <c r="J255" s="171" t="s">
        <v>17677</v>
      </c>
      <c r="K255" s="10" t="s">
        <v>167</v>
      </c>
      <c r="L255" s="171">
        <v>5687720</v>
      </c>
      <c r="M255" s="171" t="s">
        <v>17678</v>
      </c>
      <c r="N255" s="172">
        <v>45833.333333333336</v>
      </c>
      <c r="O255" s="172">
        <v>45833.48541666667</v>
      </c>
      <c r="P255" s="171" t="s">
        <v>3171</v>
      </c>
      <c r="Q255" s="171" t="s">
        <v>3172</v>
      </c>
      <c r="R255" s="171" t="s">
        <v>15378</v>
      </c>
      <c r="S255" s="171" t="s">
        <v>177</v>
      </c>
      <c r="T255" s="72" t="s">
        <v>17679</v>
      </c>
      <c r="U255" s="171" t="s">
        <v>3175</v>
      </c>
      <c r="V255" s="171" t="s">
        <v>3438</v>
      </c>
      <c r="W255" s="171" t="s">
        <v>3439</v>
      </c>
      <c r="X255" s="171" t="s">
        <v>3185</v>
      </c>
      <c r="Y255" s="171">
        <v>0</v>
      </c>
      <c r="Z255" s="171">
        <v>0</v>
      </c>
      <c r="AA255" s="171">
        <v>0</v>
      </c>
      <c r="AB255" s="171">
        <v>0</v>
      </c>
      <c r="AC255" s="171">
        <v>0</v>
      </c>
      <c r="AD255" s="171" t="s">
        <v>17680</v>
      </c>
      <c r="AE255" s="171">
        <v>0</v>
      </c>
      <c r="AF255" s="171">
        <v>0</v>
      </c>
      <c r="AG255" s="171">
        <v>4961</v>
      </c>
      <c r="AH255" s="171" t="s">
        <v>25</v>
      </c>
      <c r="AI255" s="171" t="s">
        <v>189</v>
      </c>
      <c r="AJ255" s="171">
        <v>1</v>
      </c>
      <c r="AK255" s="171">
        <v>0</v>
      </c>
      <c r="AL255" s="171" t="s">
        <v>656</v>
      </c>
      <c r="AM255" s="97">
        <f>IF(S255="SOPORTE_TELEFÓNICO",'BASE LIQUIDACION REDEBAN 2025'!$B$19,IF(S255="ENVÍO",'BASE LIQUIDACION REDEBAN 2025'!$C$2,IF(AH255="TIPO I",'BASE LIQUIDACION REDEBAN 2025'!$C$2,IF(AH255="TIPO II",'BASE LIQUIDACION REDEBAN 2025'!$C$3,IF(AH255="TIPO III",'BASE LIQUIDACION REDEBAN 2025'!$C$4,IF(AH255="TIPO IV",'BASE LIQUIDACION REDEBAN 2025'!$C$5,IF(AI255="AEREO",'BASE LIQUIDACION REDEBAN 2025'!$B$6,'BASE LIQUIDACION REDEBAN 2025'!$C$5)))))))</f>
        <v>65960.072302</v>
      </c>
      <c r="AN255" s="97">
        <f>IF(OR(S255="SOPORTE_TELEFÓNICO",S255="ENVÍO"),0,IF(AH255="TIPO I",'BASE LIQUIDACION REDEBAN 2025'!$B$10,IF(AH255="TIPO II",'BASE LIQUIDACION REDEBAN 2025'!$B$11,IF(AH255="TIPO III",'BASE LIQUIDACION REDEBAN 2025'!$B$12,'BASE LIQUIDACION REDEBAN 2025'!$B$13))))</f>
        <v>75096.394270399993</v>
      </c>
      <c r="AO255" s="97">
        <f t="shared" si="3"/>
        <v>65960.072302</v>
      </c>
    </row>
    <row r="256" spans="1:41" s="85" customFormat="1" ht="13.15">
      <c r="A256" s="171" t="s">
        <v>72</v>
      </c>
      <c r="B256" s="96" t="str">
        <f>VLOOKUP(A256,'CENTRO DE COSTOS'!A:D,4,FALSE)</f>
        <v>MIGUEL JULIÁN HERNÁNDEZ GUARÍN</v>
      </c>
      <c r="C256" s="96" t="str">
        <f>VLOOKUP(A256,'CENTRO DE COSTOS'!A:D,2,FALSE)</f>
        <v>0004-0008</v>
      </c>
      <c r="D256" s="171">
        <v>68276</v>
      </c>
      <c r="E256" s="171">
        <v>5687492</v>
      </c>
      <c r="F256" s="93">
        <v>1900693</v>
      </c>
      <c r="G256" s="171">
        <v>24569857</v>
      </c>
      <c r="H256" s="171" t="s">
        <v>180</v>
      </c>
      <c r="I256" s="171" t="s">
        <v>181</v>
      </c>
      <c r="J256" s="171" t="s">
        <v>17681</v>
      </c>
      <c r="K256" s="10" t="s">
        <v>167</v>
      </c>
      <c r="L256" s="171">
        <v>5687492</v>
      </c>
      <c r="M256" s="171" t="s">
        <v>17682</v>
      </c>
      <c r="N256" s="172">
        <v>45832.680555555555</v>
      </c>
      <c r="O256" s="172">
        <v>45833.511805555558</v>
      </c>
      <c r="P256" s="171" t="s">
        <v>3171</v>
      </c>
      <c r="Q256" s="171" t="s">
        <v>3172</v>
      </c>
      <c r="R256" s="171" t="s">
        <v>15378</v>
      </c>
      <c r="S256" s="171" t="s">
        <v>177</v>
      </c>
      <c r="T256" s="72" t="s">
        <v>17683</v>
      </c>
      <c r="U256" s="171" t="s">
        <v>3190</v>
      </c>
      <c r="V256" s="171" t="s">
        <v>3284</v>
      </c>
      <c r="W256" s="171" t="s">
        <v>3284</v>
      </c>
      <c r="X256" s="171" t="s">
        <v>3215</v>
      </c>
      <c r="Y256" s="171" t="s">
        <v>3267</v>
      </c>
      <c r="Z256" s="171">
        <v>0</v>
      </c>
      <c r="AA256" s="171">
        <v>0</v>
      </c>
      <c r="AB256" s="171">
        <v>0</v>
      </c>
      <c r="AC256" s="171">
        <v>0</v>
      </c>
      <c r="AD256" s="171" t="s">
        <v>17684</v>
      </c>
      <c r="AE256" s="171" t="s">
        <v>17685</v>
      </c>
      <c r="AF256" s="171" t="s">
        <v>17686</v>
      </c>
      <c r="AG256" s="171">
        <v>1771</v>
      </c>
      <c r="AH256" s="171" t="s">
        <v>25</v>
      </c>
      <c r="AI256" s="171" t="s">
        <v>189</v>
      </c>
      <c r="AJ256" s="171">
        <v>1</v>
      </c>
      <c r="AK256" s="171">
        <v>0</v>
      </c>
      <c r="AL256" s="171" t="s">
        <v>835</v>
      </c>
      <c r="AM256" s="97">
        <f>IF(S256="SOPORTE_TELEFÓNICO",'BASE LIQUIDACION REDEBAN 2025'!$B$19,IF(S256="ENVÍO",'BASE LIQUIDACION REDEBAN 2025'!$C$2,IF(AH256="TIPO I",'BASE LIQUIDACION REDEBAN 2025'!$C$2,IF(AH256="TIPO II",'BASE LIQUIDACION REDEBAN 2025'!$C$3,IF(AH256="TIPO III",'BASE LIQUIDACION REDEBAN 2025'!$C$4,IF(AH256="TIPO IV",'BASE LIQUIDACION REDEBAN 2025'!$C$5,IF(AI256="AEREO",'BASE LIQUIDACION REDEBAN 2025'!$B$6,'BASE LIQUIDACION REDEBAN 2025'!$C$5)))))))</f>
        <v>65960.072302</v>
      </c>
      <c r="AN256" s="97">
        <f>IF(OR(S256="SOPORTE_TELEFÓNICO",S256="ENVÍO"),0,IF(AH256="TIPO I",'BASE LIQUIDACION REDEBAN 2025'!$B$10,IF(AH256="TIPO II",'BASE LIQUIDACION REDEBAN 2025'!$B$11,IF(AH256="TIPO III",'BASE LIQUIDACION REDEBAN 2025'!$B$12,'BASE LIQUIDACION REDEBAN 2025'!$B$13))))</f>
        <v>75096.394270399993</v>
      </c>
      <c r="AO256" s="97">
        <f t="shared" si="3"/>
        <v>65960.072302</v>
      </c>
    </row>
    <row r="257" spans="1:41" s="85" customFormat="1" ht="13.15">
      <c r="A257" s="171" t="s">
        <v>100</v>
      </c>
      <c r="B257" s="96" t="str">
        <f>VLOOKUP(A257,'CENTRO DE COSTOS'!A:D,4,FALSE)</f>
        <v>KEVIN ALEXIS CORZO BUSTOS</v>
      </c>
      <c r="C257" s="96" t="str">
        <f>VLOOKUP(A257,'CENTRO DE COSTOS'!A:D,2,FALSE)</f>
        <v>0004-0007</v>
      </c>
      <c r="D257" s="171">
        <v>50001</v>
      </c>
      <c r="E257" s="171">
        <v>5687191</v>
      </c>
      <c r="F257" s="93">
        <v>1898831</v>
      </c>
      <c r="G257" s="171">
        <v>13069935</v>
      </c>
      <c r="H257" s="171" t="s">
        <v>192</v>
      </c>
      <c r="I257" s="171" t="s">
        <v>100</v>
      </c>
      <c r="J257" s="171" t="s">
        <v>17687</v>
      </c>
      <c r="K257" s="10" t="s">
        <v>167</v>
      </c>
      <c r="L257" s="171">
        <v>5687191</v>
      </c>
      <c r="M257" s="171" t="s">
        <v>17688</v>
      </c>
      <c r="N257" s="172">
        <v>45832.617361111108</v>
      </c>
      <c r="O257" s="172">
        <v>45833.571527777778</v>
      </c>
      <c r="P257" s="171" t="s">
        <v>3171</v>
      </c>
      <c r="Q257" s="171" t="s">
        <v>3172</v>
      </c>
      <c r="R257" s="171" t="s">
        <v>15378</v>
      </c>
      <c r="S257" s="171" t="s">
        <v>177</v>
      </c>
      <c r="T257" s="72" t="s">
        <v>17689</v>
      </c>
      <c r="U257" s="171" t="s">
        <v>3190</v>
      </c>
      <c r="V257" s="171" t="s">
        <v>3331</v>
      </c>
      <c r="W257" s="171" t="s">
        <v>5148</v>
      </c>
      <c r="X257" s="171" t="s">
        <v>3215</v>
      </c>
      <c r="Y257" s="171" t="s">
        <v>3245</v>
      </c>
      <c r="Z257" s="171">
        <v>0</v>
      </c>
      <c r="AA257" s="171">
        <v>0</v>
      </c>
      <c r="AB257" s="171" t="s">
        <v>3332</v>
      </c>
      <c r="AC257" s="171">
        <v>0</v>
      </c>
      <c r="AD257" s="171" t="s">
        <v>17690</v>
      </c>
      <c r="AE257" s="171" t="s">
        <v>17691</v>
      </c>
      <c r="AF257" s="171" t="s">
        <v>17692</v>
      </c>
      <c r="AG257" s="171">
        <v>0</v>
      </c>
      <c r="AH257" s="171" t="s">
        <v>25</v>
      </c>
      <c r="AI257" s="171" t="s">
        <v>189</v>
      </c>
      <c r="AJ257" s="171">
        <v>1</v>
      </c>
      <c r="AK257" s="171">
        <v>0</v>
      </c>
      <c r="AL257" s="171" t="s">
        <v>3368</v>
      </c>
      <c r="AM257" s="97">
        <f>IF(S257="SOPORTE_TELEFÓNICO",'BASE LIQUIDACION REDEBAN 2025'!$B$19,IF(S257="ENVÍO",'BASE LIQUIDACION REDEBAN 2025'!$C$2,IF(AH257="TIPO I",'BASE LIQUIDACION REDEBAN 2025'!$C$2,IF(AH257="TIPO II",'BASE LIQUIDACION REDEBAN 2025'!$C$3,IF(AH257="TIPO III",'BASE LIQUIDACION REDEBAN 2025'!$C$4,IF(AH257="TIPO IV",'BASE LIQUIDACION REDEBAN 2025'!$C$5,IF(AI257="AEREO",'BASE LIQUIDACION REDEBAN 2025'!$B$6,'BASE LIQUIDACION REDEBAN 2025'!$C$5)))))))</f>
        <v>65960.072302</v>
      </c>
      <c r="AN257" s="97">
        <f>IF(OR(S257="SOPORTE_TELEFÓNICO",S257="ENVÍO"),0,IF(AH257="TIPO I",'BASE LIQUIDACION REDEBAN 2025'!$B$10,IF(AH257="TIPO II",'BASE LIQUIDACION REDEBAN 2025'!$B$11,IF(AH257="TIPO III",'BASE LIQUIDACION REDEBAN 2025'!$B$12,'BASE LIQUIDACION REDEBAN 2025'!$B$13))))</f>
        <v>75096.394270399993</v>
      </c>
      <c r="AO257" s="97">
        <f t="shared" si="3"/>
        <v>65960.072302</v>
      </c>
    </row>
    <row r="258" spans="1:41" s="85" customFormat="1" ht="13.15">
      <c r="A258" s="171" t="s">
        <v>92</v>
      </c>
      <c r="B258" s="96" t="str">
        <f>VLOOKUP(A258,'CENTRO DE COSTOS'!A:D,4,FALSE)</f>
        <v>KEVIN ALEXIS CORZO BUSTOS</v>
      </c>
      <c r="C258" s="96" t="str">
        <f>VLOOKUP(A258,'CENTRO DE COSTOS'!A:D,2,FALSE)</f>
        <v>0004-0007</v>
      </c>
      <c r="D258" s="171">
        <v>41396</v>
      </c>
      <c r="E258" s="171">
        <v>5684647</v>
      </c>
      <c r="F258" s="93">
        <v>1899097</v>
      </c>
      <c r="G258" s="171">
        <v>17041286</v>
      </c>
      <c r="H258" s="171" t="s">
        <v>256</v>
      </c>
      <c r="I258" s="171" t="s">
        <v>12616</v>
      </c>
      <c r="J258" s="171" t="s">
        <v>17693</v>
      </c>
      <c r="K258" s="10" t="s">
        <v>167</v>
      </c>
      <c r="L258" s="171">
        <v>5684647</v>
      </c>
      <c r="M258" s="171" t="s">
        <v>17694</v>
      </c>
      <c r="N258" s="172">
        <v>45828.722222222219</v>
      </c>
      <c r="O258" s="172">
        <v>45833.622916666667</v>
      </c>
      <c r="P258" s="171" t="s">
        <v>3171</v>
      </c>
      <c r="Q258" s="171" t="s">
        <v>3172</v>
      </c>
      <c r="R258" s="171" t="s">
        <v>15378</v>
      </c>
      <c r="S258" s="171" t="s">
        <v>177</v>
      </c>
      <c r="T258" s="72" t="s">
        <v>17695</v>
      </c>
      <c r="U258" s="171" t="s">
        <v>3190</v>
      </c>
      <c r="V258" s="171" t="s">
        <v>3357</v>
      </c>
      <c r="W258" s="171" t="s">
        <v>3192</v>
      </c>
      <c r="X258" s="171" t="s">
        <v>3215</v>
      </c>
      <c r="Y258" s="171" t="s">
        <v>3358</v>
      </c>
      <c r="Z258" s="171">
        <v>0</v>
      </c>
      <c r="AA258" s="171">
        <v>0</v>
      </c>
      <c r="AB258" s="171">
        <v>0</v>
      </c>
      <c r="AC258" s="171">
        <v>0</v>
      </c>
      <c r="AD258" s="171" t="s">
        <v>17696</v>
      </c>
      <c r="AE258" s="171" t="s">
        <v>17697</v>
      </c>
      <c r="AF258" s="171" t="s">
        <v>17698</v>
      </c>
      <c r="AG258" s="171">
        <v>4520</v>
      </c>
      <c r="AH258" s="171" t="s">
        <v>30</v>
      </c>
      <c r="AI258" s="171" t="s">
        <v>189</v>
      </c>
      <c r="AJ258" s="171">
        <v>1</v>
      </c>
      <c r="AK258" s="171">
        <v>0</v>
      </c>
      <c r="AL258" s="171" t="s">
        <v>1326</v>
      </c>
      <c r="AM258" s="97">
        <f>IF(S258="SOPORTE_TELEFÓNICO",'BASE LIQUIDACION REDEBAN 2025'!$B$19,IF(S258="ENVÍO",'BASE LIQUIDACION REDEBAN 2025'!$C$2,IF(AH258="TIPO I",'BASE LIQUIDACION REDEBAN 2025'!$C$2,IF(AH258="TIPO II",'BASE LIQUIDACION REDEBAN 2025'!$C$3,IF(AH258="TIPO III",'BASE LIQUIDACION REDEBAN 2025'!$C$4,IF(AH258="TIPO IV",'BASE LIQUIDACION REDEBAN 2025'!$C$5,IF(AI258="AEREO",'BASE LIQUIDACION REDEBAN 2025'!$B$6,'BASE LIQUIDACION REDEBAN 2025'!$C$5)))))))</f>
        <v>275728.78077800001</v>
      </c>
      <c r="AN258" s="97">
        <f>IF(OR(S258="SOPORTE_TELEFÓNICO",S258="ENVÍO"),0,IF(AH258="TIPO I",'BASE LIQUIDACION REDEBAN 2025'!$B$10,IF(AH258="TIPO II",'BASE LIQUIDACION REDEBAN 2025'!$B$11,IF(AH258="TIPO III",'BASE LIQUIDACION REDEBAN 2025'!$B$12,'BASE LIQUIDACION REDEBAN 2025'!$B$13))))</f>
        <v>196536.5258152</v>
      </c>
      <c r="AO258" s="97">
        <f t="shared" si="3"/>
        <v>275728.78077800001</v>
      </c>
    </row>
    <row r="259" spans="1:41" s="85" customFormat="1" ht="13.15">
      <c r="A259" s="171" t="s">
        <v>76</v>
      </c>
      <c r="B259" s="96" t="str">
        <f>VLOOKUP(A259,'CENTRO DE COSTOS'!A:D,4,FALSE)</f>
        <v>DIEGO FERNANDO HENAO CARDONA</v>
      </c>
      <c r="C259" s="96" t="str">
        <f>VLOOKUP(A259,'CENTRO DE COSTOS'!A:D,2,FALSE)</f>
        <v>0004-0003</v>
      </c>
      <c r="D259" s="171">
        <v>19142</v>
      </c>
      <c r="E259" s="171">
        <v>5687482</v>
      </c>
      <c r="F259" s="93">
        <v>1899980</v>
      </c>
      <c r="G259" s="171">
        <v>45879723</v>
      </c>
      <c r="H259" s="171" t="s">
        <v>200</v>
      </c>
      <c r="I259" s="171" t="s">
        <v>13616</v>
      </c>
      <c r="J259" s="171" t="s">
        <v>17699</v>
      </c>
      <c r="K259" s="10" t="s">
        <v>167</v>
      </c>
      <c r="L259" s="171">
        <v>5687482</v>
      </c>
      <c r="M259" s="171" t="s">
        <v>17700</v>
      </c>
      <c r="N259" s="172">
        <v>45832.677777777775</v>
      </c>
      <c r="O259" s="172">
        <v>45833.629861111112</v>
      </c>
      <c r="P259" s="171" t="s">
        <v>3171</v>
      </c>
      <c r="Q259" s="171" t="s">
        <v>3172</v>
      </c>
      <c r="R259" s="171" t="s">
        <v>15378</v>
      </c>
      <c r="S259" s="171" t="s">
        <v>177</v>
      </c>
      <c r="T259" s="72" t="s">
        <v>17701</v>
      </c>
      <c r="U259" s="171" t="s">
        <v>3190</v>
      </c>
      <c r="V259" s="171" t="s">
        <v>3284</v>
      </c>
      <c r="W259" s="171" t="s">
        <v>3284</v>
      </c>
      <c r="X259" s="171" t="s">
        <v>3185</v>
      </c>
      <c r="Y259" s="171">
        <v>0</v>
      </c>
      <c r="Z259" s="171">
        <v>0</v>
      </c>
      <c r="AA259" s="171">
        <v>0</v>
      </c>
      <c r="AB259" s="171">
        <v>0</v>
      </c>
      <c r="AC259" s="171">
        <v>0</v>
      </c>
      <c r="AD259" s="171" t="s">
        <v>17702</v>
      </c>
      <c r="AE259" s="171">
        <v>0</v>
      </c>
      <c r="AF259" s="171">
        <v>0</v>
      </c>
      <c r="AG259" s="171">
        <v>0</v>
      </c>
      <c r="AH259" s="171" t="s">
        <v>28</v>
      </c>
      <c r="AI259" s="171" t="s">
        <v>189</v>
      </c>
      <c r="AJ259" s="171">
        <v>1</v>
      </c>
      <c r="AK259" s="171">
        <v>0</v>
      </c>
      <c r="AL259" s="171" t="s">
        <v>2428</v>
      </c>
      <c r="AM259" s="97">
        <f>IF(S259="SOPORTE_TELEFÓNICO",'BASE LIQUIDACION REDEBAN 2025'!$B$19,IF(S259="ENVÍO",'BASE LIQUIDACION REDEBAN 2025'!$C$2,IF(AH259="TIPO I",'BASE LIQUIDACION REDEBAN 2025'!$C$2,IF(AH259="TIPO II",'BASE LIQUIDACION REDEBAN 2025'!$C$3,IF(AH259="TIPO III",'BASE LIQUIDACION REDEBAN 2025'!$C$4,IF(AH259="TIPO IV",'BASE LIQUIDACION REDEBAN 2025'!$C$5,IF(AI259="AEREO",'BASE LIQUIDACION REDEBAN 2025'!$B$6,'BASE LIQUIDACION REDEBAN 2025'!$C$5)))))))</f>
        <v>144967.87232000002</v>
      </c>
      <c r="AN259" s="97">
        <f>IF(OR(S259="SOPORTE_TELEFÓNICO",S259="ENVÍO"),0,IF(AH259="TIPO I",'BASE LIQUIDACION REDEBAN 2025'!$B$10,IF(AH259="TIPO II",'BASE LIQUIDACION REDEBAN 2025'!$B$11,IF(AH259="TIPO III",'BASE LIQUIDACION REDEBAN 2025'!$B$12,'BASE LIQUIDACION REDEBAN 2025'!$B$13))))</f>
        <v>140395.6348884</v>
      </c>
      <c r="AO259" s="97">
        <f t="shared" ref="AO259:AO309" si="4">IF(OR(S259="SOPORTE_TELEFÓNICO",S259="ENVÍO"),AM259,(AM259*AJ259+AN259*AK259))</f>
        <v>144967.87232000002</v>
      </c>
    </row>
    <row r="260" spans="1:41" s="85" customFormat="1" ht="13.15">
      <c r="A260" s="171" t="s">
        <v>68</v>
      </c>
      <c r="B260" s="96" t="str">
        <f>VLOOKUP(A260,'CENTRO DE COSTOS'!A:D,4,FALSE)</f>
        <v>WILLIAM ASDRUBAL ROZO ROZO</v>
      </c>
      <c r="C260" s="96" t="str">
        <f>VLOOKUP(A260,'CENTRO DE COSTOS'!A:D,2,FALSE)</f>
        <v>0004-0004</v>
      </c>
      <c r="D260" s="171">
        <v>11001</v>
      </c>
      <c r="E260" s="171">
        <v>5687306</v>
      </c>
      <c r="F260" s="93">
        <v>1900202</v>
      </c>
      <c r="G260" s="171">
        <v>24383556</v>
      </c>
      <c r="H260" s="171" t="s">
        <v>298</v>
      </c>
      <c r="I260" s="171" t="s">
        <v>68</v>
      </c>
      <c r="J260" s="171" t="s">
        <v>16732</v>
      </c>
      <c r="K260" s="10" t="s">
        <v>167</v>
      </c>
      <c r="L260" s="171">
        <v>5687306</v>
      </c>
      <c r="M260" s="171" t="s">
        <v>17703</v>
      </c>
      <c r="N260" s="172">
        <v>45832.63958333333</v>
      </c>
      <c r="O260" s="172">
        <v>45833.633333333331</v>
      </c>
      <c r="P260" s="171" t="s">
        <v>3171</v>
      </c>
      <c r="Q260" s="171" t="s">
        <v>3172</v>
      </c>
      <c r="R260" s="171" t="s">
        <v>15378</v>
      </c>
      <c r="S260" s="171" t="s">
        <v>3188</v>
      </c>
      <c r="T260" s="72" t="s">
        <v>17704</v>
      </c>
      <c r="U260" s="171" t="s">
        <v>16614</v>
      </c>
      <c r="V260" s="171" t="s">
        <v>16632</v>
      </c>
      <c r="W260" s="171" t="s">
        <v>16633</v>
      </c>
      <c r="X260" s="171" t="s">
        <v>3185</v>
      </c>
      <c r="Y260" s="171">
        <v>0</v>
      </c>
      <c r="Z260" s="171">
        <v>0</v>
      </c>
      <c r="AA260" s="171">
        <v>0</v>
      </c>
      <c r="AB260" s="171">
        <v>0</v>
      </c>
      <c r="AC260" s="171">
        <v>0</v>
      </c>
      <c r="AD260" s="171">
        <v>0</v>
      </c>
      <c r="AE260" s="171">
        <v>0</v>
      </c>
      <c r="AF260" s="171">
        <v>0</v>
      </c>
      <c r="AG260" s="171">
        <v>0</v>
      </c>
      <c r="AH260" s="171" t="s">
        <v>25</v>
      </c>
      <c r="AI260" s="171" t="s">
        <v>189</v>
      </c>
      <c r="AJ260" s="171">
        <v>0</v>
      </c>
      <c r="AK260" s="171">
        <v>0</v>
      </c>
      <c r="AL260" s="171" t="s">
        <v>656</v>
      </c>
      <c r="AM260" s="97">
        <f>IF(S260="SOPORTE_TELEFÓNICO",'BASE LIQUIDACION REDEBAN 2025'!$B$19,IF(S260="ENVÍO",'BASE LIQUIDACION REDEBAN 2025'!$C$2,IF(AH260="TIPO I",'BASE LIQUIDACION REDEBAN 2025'!$C$2,IF(AH260="TIPO II",'BASE LIQUIDACION REDEBAN 2025'!$C$3,IF(AH260="TIPO III",'BASE LIQUIDACION REDEBAN 2025'!$C$4,IF(AH260="TIPO IV",'BASE LIQUIDACION REDEBAN 2025'!$C$5,IF(AI260="AEREO",'BASE LIQUIDACION REDEBAN 2025'!$B$6,'BASE LIQUIDACION REDEBAN 2025'!$C$5)))))))</f>
        <v>41241.0800752</v>
      </c>
      <c r="AN260" s="97">
        <f>IF(OR(S260="SOPORTE_TELEFÓNICO",S260="ENVÍO"),0,IF(AH260="TIPO I",'BASE LIQUIDACION REDEBAN 2025'!$B$10,IF(AH260="TIPO II",'BASE LIQUIDACION REDEBAN 2025'!$B$11,IF(AH260="TIPO III",'BASE LIQUIDACION REDEBAN 2025'!$B$12,'BASE LIQUIDACION REDEBAN 2025'!$B$13))))</f>
        <v>0</v>
      </c>
      <c r="AO260" s="97">
        <f t="shared" si="4"/>
        <v>41241.0800752</v>
      </c>
    </row>
    <row r="261" spans="1:41" s="85" customFormat="1" ht="13.15">
      <c r="A261" s="171" t="s">
        <v>81</v>
      </c>
      <c r="B261" s="96" t="str">
        <f>VLOOKUP(A261,'CENTRO DE COSTOS'!A:D,4,FALSE)</f>
        <v>MIGUEL JULIÁN HERNÁNDEZ GUARÍN</v>
      </c>
      <c r="C261" s="96" t="str">
        <f>VLOOKUP(A261,'CENTRO DE COSTOS'!A:D,2,FALSE)</f>
        <v>0004-0008</v>
      </c>
      <c r="D261" s="171">
        <v>54001</v>
      </c>
      <c r="E261" s="171">
        <v>5688151</v>
      </c>
      <c r="F261" s="93">
        <v>1901120</v>
      </c>
      <c r="G261" s="171">
        <v>24779373</v>
      </c>
      <c r="H261" s="171" t="s">
        <v>408</v>
      </c>
      <c r="I261" s="171" t="s">
        <v>81</v>
      </c>
      <c r="J261" s="171" t="s">
        <v>17353</v>
      </c>
      <c r="K261" s="10" t="s">
        <v>167</v>
      </c>
      <c r="L261" s="171">
        <v>5688151</v>
      </c>
      <c r="M261" s="171" t="s">
        <v>17705</v>
      </c>
      <c r="N261" s="172">
        <v>45833.431944444441</v>
      </c>
      <c r="O261" s="172">
        <v>45833.646527777775</v>
      </c>
      <c r="P261" s="171" t="s">
        <v>3171</v>
      </c>
      <c r="Q261" s="171" t="s">
        <v>3172</v>
      </c>
      <c r="R261" s="171" t="s">
        <v>15378</v>
      </c>
      <c r="S261" s="171" t="s">
        <v>177</v>
      </c>
      <c r="T261" s="72" t="s">
        <v>17706</v>
      </c>
      <c r="U261" s="171" t="s">
        <v>3190</v>
      </c>
      <c r="V261" s="171" t="s">
        <v>3202</v>
      </c>
      <c r="W261" s="171" t="s">
        <v>3203</v>
      </c>
      <c r="X261" s="171" t="s">
        <v>3185</v>
      </c>
      <c r="Y261" s="171">
        <v>0</v>
      </c>
      <c r="Z261" s="171">
        <v>0</v>
      </c>
      <c r="AA261" s="171">
        <v>0</v>
      </c>
      <c r="AB261" s="171">
        <v>0</v>
      </c>
      <c r="AC261" s="171" t="s">
        <v>7501</v>
      </c>
      <c r="AD261" s="171" t="s">
        <v>17356</v>
      </c>
      <c r="AE261" s="171">
        <v>0</v>
      </c>
      <c r="AF261" s="171">
        <v>0</v>
      </c>
      <c r="AG261" s="171">
        <v>0</v>
      </c>
      <c r="AH261" s="171" t="s">
        <v>25</v>
      </c>
      <c r="AI261" s="171" t="s">
        <v>189</v>
      </c>
      <c r="AJ261" s="171">
        <v>1</v>
      </c>
      <c r="AK261" s="171">
        <v>0</v>
      </c>
      <c r="AL261" s="171" t="s">
        <v>3735</v>
      </c>
      <c r="AM261" s="97">
        <f>IF(S261="SOPORTE_TELEFÓNICO",'BASE LIQUIDACION REDEBAN 2025'!$B$19,IF(S261="ENVÍO",'BASE LIQUIDACION REDEBAN 2025'!$C$2,IF(AH261="TIPO I",'BASE LIQUIDACION REDEBAN 2025'!$C$2,IF(AH261="TIPO II",'BASE LIQUIDACION REDEBAN 2025'!$C$3,IF(AH261="TIPO III",'BASE LIQUIDACION REDEBAN 2025'!$C$4,IF(AH261="TIPO IV",'BASE LIQUIDACION REDEBAN 2025'!$C$5,IF(AI261="AEREO",'BASE LIQUIDACION REDEBAN 2025'!$B$6,'BASE LIQUIDACION REDEBAN 2025'!$C$5)))))))</f>
        <v>65960.072302</v>
      </c>
      <c r="AN261" s="97">
        <f>IF(OR(S261="SOPORTE_TELEFÓNICO",S261="ENVÍO"),0,IF(AH261="TIPO I",'BASE LIQUIDACION REDEBAN 2025'!$B$10,IF(AH261="TIPO II",'BASE LIQUIDACION REDEBAN 2025'!$B$11,IF(AH261="TIPO III",'BASE LIQUIDACION REDEBAN 2025'!$B$12,'BASE LIQUIDACION REDEBAN 2025'!$B$13))))</f>
        <v>75096.394270399993</v>
      </c>
      <c r="AO261" s="97">
        <f t="shared" si="4"/>
        <v>65960.072302</v>
      </c>
    </row>
    <row r="262" spans="1:41" s="85" customFormat="1" ht="13.15">
      <c r="A262" s="171" t="s">
        <v>76</v>
      </c>
      <c r="B262" s="96" t="str">
        <f>VLOOKUP(A262,'CENTRO DE COSTOS'!A:D,4,FALSE)</f>
        <v>DIEGO FERNANDO HENAO CARDONA</v>
      </c>
      <c r="C262" s="96" t="str">
        <f>VLOOKUP(A262,'CENTRO DE COSTOS'!A:D,2,FALSE)</f>
        <v>0004-0003</v>
      </c>
      <c r="D262" s="171">
        <v>76001</v>
      </c>
      <c r="E262" s="171">
        <v>5688583</v>
      </c>
      <c r="F262" s="93">
        <v>1901078</v>
      </c>
      <c r="G262" s="171">
        <v>25963497</v>
      </c>
      <c r="H262" s="171" t="s">
        <v>230</v>
      </c>
      <c r="I262" s="171" t="s">
        <v>76</v>
      </c>
      <c r="J262" s="171" t="s">
        <v>17707</v>
      </c>
      <c r="K262" s="10" t="s">
        <v>167</v>
      </c>
      <c r="L262" s="171">
        <v>5688583</v>
      </c>
      <c r="M262" s="171" t="s">
        <v>17708</v>
      </c>
      <c r="N262" s="172">
        <v>45833.529166666667</v>
      </c>
      <c r="O262" s="172">
        <v>45833.650694444441</v>
      </c>
      <c r="P262" s="171" t="s">
        <v>3171</v>
      </c>
      <c r="Q262" s="171" t="s">
        <v>3172</v>
      </c>
      <c r="R262" s="171" t="s">
        <v>15378</v>
      </c>
      <c r="S262" s="171" t="s">
        <v>3188</v>
      </c>
      <c r="T262" s="72" t="s">
        <v>17709</v>
      </c>
      <c r="U262" s="171" t="s">
        <v>16614</v>
      </c>
      <c r="V262" s="171" t="s">
        <v>3260</v>
      </c>
      <c r="W262" s="171" t="s">
        <v>16615</v>
      </c>
      <c r="X262" s="171" t="s">
        <v>3185</v>
      </c>
      <c r="Y262" s="171">
        <v>0</v>
      </c>
      <c r="Z262" s="171">
        <v>0</v>
      </c>
      <c r="AA262" s="171">
        <v>0</v>
      </c>
      <c r="AB262" s="171">
        <v>0</v>
      </c>
      <c r="AC262" s="171">
        <v>0</v>
      </c>
      <c r="AD262" s="171">
        <v>0</v>
      </c>
      <c r="AE262" s="171">
        <v>0</v>
      </c>
      <c r="AF262" s="171">
        <v>0</v>
      </c>
      <c r="AG262" s="171">
        <v>0</v>
      </c>
      <c r="AH262" s="171" t="s">
        <v>25</v>
      </c>
      <c r="AI262" s="171" t="s">
        <v>189</v>
      </c>
      <c r="AJ262" s="171">
        <v>0</v>
      </c>
      <c r="AK262" s="171">
        <v>0</v>
      </c>
      <c r="AL262" s="171" t="s">
        <v>16651</v>
      </c>
      <c r="AM262" s="97">
        <f>IF(S262="SOPORTE_TELEFÓNICO",'BASE LIQUIDACION REDEBAN 2025'!$B$19,IF(S262="ENVÍO",'BASE LIQUIDACION REDEBAN 2025'!$C$2,IF(AH262="TIPO I",'BASE LIQUIDACION REDEBAN 2025'!$C$2,IF(AH262="TIPO II",'BASE LIQUIDACION REDEBAN 2025'!$C$3,IF(AH262="TIPO III",'BASE LIQUIDACION REDEBAN 2025'!$C$4,IF(AH262="TIPO IV",'BASE LIQUIDACION REDEBAN 2025'!$C$5,IF(AI262="AEREO",'BASE LIQUIDACION REDEBAN 2025'!$B$6,'BASE LIQUIDACION REDEBAN 2025'!$C$5)))))))</f>
        <v>41241.0800752</v>
      </c>
      <c r="AN262" s="97">
        <f>IF(OR(S262="SOPORTE_TELEFÓNICO",S262="ENVÍO"),0,IF(AH262="TIPO I",'BASE LIQUIDACION REDEBAN 2025'!$B$10,IF(AH262="TIPO II",'BASE LIQUIDACION REDEBAN 2025'!$B$11,IF(AH262="TIPO III",'BASE LIQUIDACION REDEBAN 2025'!$B$12,'BASE LIQUIDACION REDEBAN 2025'!$B$13))))</f>
        <v>0</v>
      </c>
      <c r="AO262" s="97">
        <f t="shared" si="4"/>
        <v>41241.0800752</v>
      </c>
    </row>
    <row r="263" spans="1:41" s="85" customFormat="1" ht="13.15">
      <c r="A263" s="171" t="s">
        <v>93</v>
      </c>
      <c r="B263" s="96" t="str">
        <f>VLOOKUP(A263,'CENTRO DE COSTOS'!A:D,4,FALSE)</f>
        <v>DIEGO FERNANDO HENAO CARDONA</v>
      </c>
      <c r="C263" s="96" t="str">
        <f>VLOOKUP(A263,'CENTRO DE COSTOS'!A:D,2,FALSE)</f>
        <v>0004-0003</v>
      </c>
      <c r="D263" s="171">
        <v>52317</v>
      </c>
      <c r="E263" s="171">
        <v>5687584</v>
      </c>
      <c r="F263" s="93">
        <v>1900558</v>
      </c>
      <c r="G263" s="171">
        <v>16019549</v>
      </c>
      <c r="H263" s="171" t="s">
        <v>162</v>
      </c>
      <c r="I263" s="171" t="s">
        <v>3041</v>
      </c>
      <c r="J263" s="171" t="s">
        <v>17710</v>
      </c>
      <c r="K263" s="10" t="s">
        <v>167</v>
      </c>
      <c r="L263" s="171">
        <v>5687584</v>
      </c>
      <c r="M263" s="171" t="s">
        <v>17711</v>
      </c>
      <c r="N263" s="172">
        <v>45832.709027777775</v>
      </c>
      <c r="O263" s="172">
        <v>45833.65625</v>
      </c>
      <c r="P263" s="171" t="s">
        <v>3171</v>
      </c>
      <c r="Q263" s="171" t="s">
        <v>3172</v>
      </c>
      <c r="R263" s="171" t="s">
        <v>15395</v>
      </c>
      <c r="S263" s="171" t="s">
        <v>177</v>
      </c>
      <c r="T263" s="72" t="s">
        <v>17712</v>
      </c>
      <c r="U263" s="171" t="s">
        <v>16585</v>
      </c>
      <c r="V263" s="171" t="s">
        <v>7267</v>
      </c>
      <c r="W263" s="171" t="s">
        <v>7268</v>
      </c>
      <c r="X263" s="171" t="s">
        <v>3185</v>
      </c>
      <c r="Y263" s="171">
        <v>0</v>
      </c>
      <c r="Z263" s="171">
        <v>0</v>
      </c>
      <c r="AA263" s="171">
        <v>0</v>
      </c>
      <c r="AB263" s="171">
        <v>0</v>
      </c>
      <c r="AC263" s="171">
        <v>0</v>
      </c>
      <c r="AD263" s="171" t="s">
        <v>17713</v>
      </c>
      <c r="AE263" s="171">
        <v>0</v>
      </c>
      <c r="AF263" s="171">
        <v>0</v>
      </c>
      <c r="AG263" s="171">
        <v>0</v>
      </c>
      <c r="AH263" s="171" t="s">
        <v>28</v>
      </c>
      <c r="AI263" s="171" t="s">
        <v>189</v>
      </c>
      <c r="AJ263" s="171">
        <v>1</v>
      </c>
      <c r="AK263" s="171">
        <v>0</v>
      </c>
      <c r="AL263" s="171" t="s">
        <v>1218</v>
      </c>
      <c r="AM263" s="97">
        <f>IF(S263="SOPORTE_TELEFÓNICO",'BASE LIQUIDACION REDEBAN 2025'!$B$19,IF(S263="ENVÍO",'BASE LIQUIDACION REDEBAN 2025'!$C$2,IF(AH263="TIPO I",'BASE LIQUIDACION REDEBAN 2025'!$C$2,IF(AH263="TIPO II",'BASE LIQUIDACION REDEBAN 2025'!$C$3,IF(AH263="TIPO III",'BASE LIQUIDACION REDEBAN 2025'!$C$4,IF(AH263="TIPO IV",'BASE LIQUIDACION REDEBAN 2025'!$C$5,IF(AI263="AEREO",'BASE LIQUIDACION REDEBAN 2025'!$B$6,'BASE LIQUIDACION REDEBAN 2025'!$C$5)))))))</f>
        <v>144967.87232000002</v>
      </c>
      <c r="AN263" s="97">
        <f>IF(OR(S263="SOPORTE_TELEFÓNICO",S263="ENVÍO"),0,IF(AH263="TIPO I",'BASE LIQUIDACION REDEBAN 2025'!$B$10,IF(AH263="TIPO II",'BASE LIQUIDACION REDEBAN 2025'!$B$11,IF(AH263="TIPO III",'BASE LIQUIDACION REDEBAN 2025'!$B$12,'BASE LIQUIDACION REDEBAN 2025'!$B$13))))</f>
        <v>140395.6348884</v>
      </c>
      <c r="AO263" s="97">
        <f t="shared" si="4"/>
        <v>144967.87232000002</v>
      </c>
    </row>
    <row r="264" spans="1:41" s="85" customFormat="1" ht="13.15">
      <c r="A264" s="171" t="s">
        <v>100</v>
      </c>
      <c r="B264" s="96" t="str">
        <f>VLOOKUP(A264,'CENTRO DE COSTOS'!A:D,4,FALSE)</f>
        <v>KEVIN ALEXIS CORZO BUSTOS</v>
      </c>
      <c r="C264" s="96" t="str">
        <f>VLOOKUP(A264,'CENTRO DE COSTOS'!A:D,2,FALSE)</f>
        <v>0004-0007</v>
      </c>
      <c r="D264" s="171">
        <v>50573</v>
      </c>
      <c r="E264" s="171">
        <v>5686478</v>
      </c>
      <c r="F264" s="93">
        <v>1900611</v>
      </c>
      <c r="G264" s="171">
        <v>39779087</v>
      </c>
      <c r="H264" s="171" t="s">
        <v>192</v>
      </c>
      <c r="I264" s="171" t="s">
        <v>8397</v>
      </c>
      <c r="J264" s="171" t="s">
        <v>17714</v>
      </c>
      <c r="K264" s="10" t="s">
        <v>167</v>
      </c>
      <c r="L264" s="171">
        <v>5686478</v>
      </c>
      <c r="M264" s="171" t="s">
        <v>17715</v>
      </c>
      <c r="N264" s="172">
        <v>45832.435416666667</v>
      </c>
      <c r="O264" s="172">
        <v>45833.660416666666</v>
      </c>
      <c r="P264" s="171" t="s">
        <v>3171</v>
      </c>
      <c r="Q264" s="171" t="s">
        <v>3172</v>
      </c>
      <c r="R264" s="171" t="s">
        <v>15378</v>
      </c>
      <c r="S264" s="171" t="s">
        <v>177</v>
      </c>
      <c r="T264" s="72" t="s">
        <v>17716</v>
      </c>
      <c r="U264" s="171" t="s">
        <v>3175</v>
      </c>
      <c r="V264" s="171" t="s">
        <v>3438</v>
      </c>
      <c r="W264" s="171" t="s">
        <v>3439</v>
      </c>
      <c r="X264" s="171" t="s">
        <v>3185</v>
      </c>
      <c r="Y264" s="171">
        <v>0</v>
      </c>
      <c r="Z264" s="171">
        <v>0</v>
      </c>
      <c r="AA264" s="171">
        <v>0</v>
      </c>
      <c r="AB264" s="171">
        <v>0</v>
      </c>
      <c r="AC264" s="171">
        <v>0</v>
      </c>
      <c r="AD264" s="171" t="s">
        <v>17717</v>
      </c>
      <c r="AE264" s="171">
        <v>0</v>
      </c>
      <c r="AF264" s="171">
        <v>0</v>
      </c>
      <c r="AG264" s="171">
        <v>0</v>
      </c>
      <c r="AH264" s="171" t="s">
        <v>28</v>
      </c>
      <c r="AI264" s="171" t="s">
        <v>189</v>
      </c>
      <c r="AJ264" s="171">
        <v>1</v>
      </c>
      <c r="AK264" s="171">
        <v>0</v>
      </c>
      <c r="AL264" s="171" t="s">
        <v>246</v>
      </c>
      <c r="AM264" s="97">
        <f>IF(S264="SOPORTE_TELEFÓNICO",'BASE LIQUIDACION REDEBAN 2025'!$B$19,IF(S264="ENVÍO",'BASE LIQUIDACION REDEBAN 2025'!$C$2,IF(AH264="TIPO I",'BASE LIQUIDACION REDEBAN 2025'!$C$2,IF(AH264="TIPO II",'BASE LIQUIDACION REDEBAN 2025'!$C$3,IF(AH264="TIPO III",'BASE LIQUIDACION REDEBAN 2025'!$C$4,IF(AH264="TIPO IV",'BASE LIQUIDACION REDEBAN 2025'!$C$5,IF(AI264="AEREO",'BASE LIQUIDACION REDEBAN 2025'!$B$6,'BASE LIQUIDACION REDEBAN 2025'!$C$5)))))))</f>
        <v>144967.87232000002</v>
      </c>
      <c r="AN264" s="97">
        <f>IF(OR(S264="SOPORTE_TELEFÓNICO",S264="ENVÍO"),0,IF(AH264="TIPO I",'BASE LIQUIDACION REDEBAN 2025'!$B$10,IF(AH264="TIPO II",'BASE LIQUIDACION REDEBAN 2025'!$B$11,IF(AH264="TIPO III",'BASE LIQUIDACION REDEBAN 2025'!$B$12,'BASE LIQUIDACION REDEBAN 2025'!$B$13))))</f>
        <v>140395.6348884</v>
      </c>
      <c r="AO264" s="97">
        <f t="shared" si="4"/>
        <v>144967.87232000002</v>
      </c>
    </row>
    <row r="265" spans="1:41" s="85" customFormat="1" ht="13.15">
      <c r="A265" s="171" t="s">
        <v>100</v>
      </c>
      <c r="B265" s="96" t="str">
        <f>VLOOKUP(A265,'CENTRO DE COSTOS'!A:D,4,FALSE)</f>
        <v>KEVIN ALEXIS CORZO BUSTOS</v>
      </c>
      <c r="C265" s="96" t="str">
        <f>VLOOKUP(A265,'CENTRO DE COSTOS'!A:D,2,FALSE)</f>
        <v>0004-0007</v>
      </c>
      <c r="D265" s="171">
        <v>50001</v>
      </c>
      <c r="E265" s="171">
        <v>5687701</v>
      </c>
      <c r="F265" s="93">
        <v>1900764</v>
      </c>
      <c r="G265" s="171">
        <v>18377507</v>
      </c>
      <c r="H265" s="171" t="s">
        <v>192</v>
      </c>
      <c r="I265" s="171" t="s">
        <v>100</v>
      </c>
      <c r="J265" s="171" t="s">
        <v>17718</v>
      </c>
      <c r="K265" s="10" t="s">
        <v>167</v>
      </c>
      <c r="L265" s="171">
        <v>5687701</v>
      </c>
      <c r="M265" s="171" t="s">
        <v>17719</v>
      </c>
      <c r="N265" s="172">
        <v>45833.333333333336</v>
      </c>
      <c r="O265" s="172">
        <v>45833.701388888891</v>
      </c>
      <c r="P265" s="171" t="s">
        <v>3171</v>
      </c>
      <c r="Q265" s="171" t="s">
        <v>3172</v>
      </c>
      <c r="R265" s="171" t="s">
        <v>15378</v>
      </c>
      <c r="S265" s="171" t="s">
        <v>177</v>
      </c>
      <c r="T265" s="72" t="s">
        <v>17720</v>
      </c>
      <c r="U265" s="171" t="s">
        <v>3190</v>
      </c>
      <c r="V265" s="171" t="s">
        <v>3284</v>
      </c>
      <c r="W265" s="171" t="s">
        <v>3284</v>
      </c>
      <c r="X265" s="171" t="s">
        <v>3215</v>
      </c>
      <c r="Y265" s="171" t="s">
        <v>3267</v>
      </c>
      <c r="Z265" s="171">
        <v>0</v>
      </c>
      <c r="AA265" s="171">
        <v>0</v>
      </c>
      <c r="AB265" s="171">
        <v>0</v>
      </c>
      <c r="AC265" s="171">
        <v>0</v>
      </c>
      <c r="AD265" s="171" t="s">
        <v>17721</v>
      </c>
      <c r="AE265" s="171" t="s">
        <v>17722</v>
      </c>
      <c r="AF265" s="171" t="s">
        <v>17723</v>
      </c>
      <c r="AG265" s="171">
        <v>0</v>
      </c>
      <c r="AH265" s="171" t="s">
        <v>25</v>
      </c>
      <c r="AI265" s="171" t="s">
        <v>189</v>
      </c>
      <c r="AJ265" s="171">
        <v>1</v>
      </c>
      <c r="AK265" s="171">
        <v>0</v>
      </c>
      <c r="AL265" s="171" t="s">
        <v>3368</v>
      </c>
      <c r="AM265" s="97">
        <f>IF(S265="SOPORTE_TELEFÓNICO",'BASE LIQUIDACION REDEBAN 2025'!$B$19,IF(S265="ENVÍO",'BASE LIQUIDACION REDEBAN 2025'!$C$2,IF(AH265="TIPO I",'BASE LIQUIDACION REDEBAN 2025'!$C$2,IF(AH265="TIPO II",'BASE LIQUIDACION REDEBAN 2025'!$C$3,IF(AH265="TIPO III",'BASE LIQUIDACION REDEBAN 2025'!$C$4,IF(AH265="TIPO IV",'BASE LIQUIDACION REDEBAN 2025'!$C$5,IF(AI265="AEREO",'BASE LIQUIDACION REDEBAN 2025'!$B$6,'BASE LIQUIDACION REDEBAN 2025'!$C$5)))))))</f>
        <v>65960.072302</v>
      </c>
      <c r="AN265" s="97">
        <f>IF(OR(S265="SOPORTE_TELEFÓNICO",S265="ENVÍO"),0,IF(AH265="TIPO I",'BASE LIQUIDACION REDEBAN 2025'!$B$10,IF(AH265="TIPO II",'BASE LIQUIDACION REDEBAN 2025'!$B$11,IF(AH265="TIPO III",'BASE LIQUIDACION REDEBAN 2025'!$B$12,'BASE LIQUIDACION REDEBAN 2025'!$B$13))))</f>
        <v>75096.394270399993</v>
      </c>
      <c r="AO265" s="97">
        <f t="shared" si="4"/>
        <v>65960.072302</v>
      </c>
    </row>
    <row r="266" spans="1:41" s="85" customFormat="1" ht="13.15">
      <c r="A266" s="171" t="s">
        <v>76</v>
      </c>
      <c r="B266" s="96" t="str">
        <f>VLOOKUP(A266,'CENTRO DE COSTOS'!A:D,4,FALSE)</f>
        <v>DIEGO FERNANDO HENAO CARDONA</v>
      </c>
      <c r="C266" s="96" t="str">
        <f>VLOOKUP(A266,'CENTRO DE COSTOS'!A:D,2,FALSE)</f>
        <v>0004-0003</v>
      </c>
      <c r="D266" s="171">
        <v>19212</v>
      </c>
      <c r="E266" s="171">
        <v>5688393</v>
      </c>
      <c r="F266" s="93">
        <v>1900145</v>
      </c>
      <c r="G266" s="171">
        <v>14102438</v>
      </c>
      <c r="H266" s="171" t="s">
        <v>200</v>
      </c>
      <c r="I266" s="171" t="s">
        <v>15011</v>
      </c>
      <c r="J266" s="171" t="s">
        <v>15475</v>
      </c>
      <c r="K266" s="10" t="s">
        <v>167</v>
      </c>
      <c r="L266" s="171">
        <v>5688393</v>
      </c>
      <c r="M266" s="171" t="s">
        <v>17724</v>
      </c>
      <c r="N266" s="172">
        <v>45833.495833333334</v>
      </c>
      <c r="O266" s="172">
        <v>45833.704861111109</v>
      </c>
      <c r="P266" s="171" t="s">
        <v>3171</v>
      </c>
      <c r="Q266" s="171" t="s">
        <v>3172</v>
      </c>
      <c r="R266" s="171" t="s">
        <v>15378</v>
      </c>
      <c r="S266" s="171" t="s">
        <v>3188</v>
      </c>
      <c r="T266" s="72" t="s">
        <v>17725</v>
      </c>
      <c r="U266" s="171" t="s">
        <v>16614</v>
      </c>
      <c r="V266" s="171" t="s">
        <v>3260</v>
      </c>
      <c r="W266" s="171" t="s">
        <v>17405</v>
      </c>
      <c r="X266" s="171" t="s">
        <v>3185</v>
      </c>
      <c r="Y266" s="171">
        <v>0</v>
      </c>
      <c r="Z266" s="171">
        <v>0</v>
      </c>
      <c r="AA266" s="171">
        <v>0</v>
      </c>
      <c r="AB266" s="171">
        <v>0</v>
      </c>
      <c r="AC266" s="171">
        <v>0</v>
      </c>
      <c r="AD266" s="171">
        <v>0</v>
      </c>
      <c r="AE266" s="171">
        <v>0</v>
      </c>
      <c r="AF266" s="171">
        <v>0</v>
      </c>
      <c r="AG266" s="171">
        <v>0</v>
      </c>
      <c r="AH266" s="171" t="s">
        <v>30</v>
      </c>
      <c r="AI266" s="171" t="s">
        <v>189</v>
      </c>
      <c r="AJ266" s="171">
        <v>0</v>
      </c>
      <c r="AK266" s="171">
        <v>0</v>
      </c>
      <c r="AL266" s="171" t="s">
        <v>16651</v>
      </c>
      <c r="AM266" s="97">
        <f>IF(S266="SOPORTE_TELEFÓNICO",'BASE LIQUIDACION REDEBAN 2025'!$B$19,IF(S266="ENVÍO",'BASE LIQUIDACION REDEBAN 2025'!$C$2,IF(AH266="TIPO I",'BASE LIQUIDACION REDEBAN 2025'!$C$2,IF(AH266="TIPO II",'BASE LIQUIDACION REDEBAN 2025'!$C$3,IF(AH266="TIPO III",'BASE LIQUIDACION REDEBAN 2025'!$C$4,IF(AH266="TIPO IV",'BASE LIQUIDACION REDEBAN 2025'!$C$5,IF(AI266="AEREO",'BASE LIQUIDACION REDEBAN 2025'!$B$6,'BASE LIQUIDACION REDEBAN 2025'!$C$5)))))))</f>
        <v>41241.0800752</v>
      </c>
      <c r="AN266" s="97">
        <f>IF(OR(S266="SOPORTE_TELEFÓNICO",S266="ENVÍO"),0,IF(AH266="TIPO I",'BASE LIQUIDACION REDEBAN 2025'!$B$10,IF(AH266="TIPO II",'BASE LIQUIDACION REDEBAN 2025'!$B$11,IF(AH266="TIPO III",'BASE LIQUIDACION REDEBAN 2025'!$B$12,'BASE LIQUIDACION REDEBAN 2025'!$B$13))))</f>
        <v>0</v>
      </c>
      <c r="AO266" s="97">
        <f t="shared" si="4"/>
        <v>41241.0800752</v>
      </c>
    </row>
    <row r="267" spans="1:41" s="85" customFormat="1" ht="13.15">
      <c r="A267" s="171" t="s">
        <v>68</v>
      </c>
      <c r="B267" s="96" t="str">
        <f>VLOOKUP(A267,'CENTRO DE COSTOS'!A:D,4,FALSE)</f>
        <v>WILLIAM ASDRUBAL ROZO ROZO</v>
      </c>
      <c r="C267" s="96" t="str">
        <f>VLOOKUP(A267,'CENTRO DE COSTOS'!A:D,2,FALSE)</f>
        <v>0004-0004</v>
      </c>
      <c r="D267" s="171">
        <v>11001</v>
      </c>
      <c r="E267" s="171">
        <v>5687624</v>
      </c>
      <c r="F267" s="93">
        <v>1900175</v>
      </c>
      <c r="G267" s="171">
        <v>17589631</v>
      </c>
      <c r="H267" s="171" t="s">
        <v>298</v>
      </c>
      <c r="I267" s="171" t="s">
        <v>68</v>
      </c>
      <c r="J267" s="171" t="s">
        <v>17574</v>
      </c>
      <c r="K267" s="10" t="s">
        <v>167</v>
      </c>
      <c r="L267" s="171">
        <v>5687624</v>
      </c>
      <c r="M267" s="171" t="s">
        <v>17726</v>
      </c>
      <c r="N267" s="172">
        <v>45832.719444444447</v>
      </c>
      <c r="O267" s="172">
        <v>45833.707638888889</v>
      </c>
      <c r="P267" s="171" t="s">
        <v>3171</v>
      </c>
      <c r="Q267" s="171" t="s">
        <v>3172</v>
      </c>
      <c r="R267" s="171" t="s">
        <v>15378</v>
      </c>
      <c r="S267" s="171" t="s">
        <v>177</v>
      </c>
      <c r="T267" s="72" t="s">
        <v>17727</v>
      </c>
      <c r="U267" s="171" t="s">
        <v>3190</v>
      </c>
      <c r="V267" s="171" t="s">
        <v>3331</v>
      </c>
      <c r="W267" s="171" t="s">
        <v>3252</v>
      </c>
      <c r="X267" s="171" t="s">
        <v>3215</v>
      </c>
      <c r="Y267" s="171" t="s">
        <v>3481</v>
      </c>
      <c r="Z267" s="171">
        <v>0</v>
      </c>
      <c r="AA267" s="171" t="s">
        <v>3482</v>
      </c>
      <c r="AB267" s="171" t="s">
        <v>17728</v>
      </c>
      <c r="AC267" s="171">
        <v>0</v>
      </c>
      <c r="AD267" s="171" t="s">
        <v>17577</v>
      </c>
      <c r="AE267" s="171" t="s">
        <v>17729</v>
      </c>
      <c r="AF267" s="171" t="s">
        <v>17730</v>
      </c>
      <c r="AG267" s="171">
        <v>0</v>
      </c>
      <c r="AH267" s="171" t="s">
        <v>25</v>
      </c>
      <c r="AI267" s="171" t="s">
        <v>189</v>
      </c>
      <c r="AJ267" s="171">
        <v>1</v>
      </c>
      <c r="AK267" s="171">
        <v>0</v>
      </c>
      <c r="AL267" s="171" t="s">
        <v>3413</v>
      </c>
      <c r="AM267" s="97">
        <f>IF(S267="SOPORTE_TELEFÓNICO",'BASE LIQUIDACION REDEBAN 2025'!$B$19,IF(S267="ENVÍO",'BASE LIQUIDACION REDEBAN 2025'!$C$2,IF(AH267="TIPO I",'BASE LIQUIDACION REDEBAN 2025'!$C$2,IF(AH267="TIPO II",'BASE LIQUIDACION REDEBAN 2025'!$C$3,IF(AH267="TIPO III",'BASE LIQUIDACION REDEBAN 2025'!$C$4,IF(AH267="TIPO IV",'BASE LIQUIDACION REDEBAN 2025'!$C$5,IF(AI267="AEREO",'BASE LIQUIDACION REDEBAN 2025'!$B$6,'BASE LIQUIDACION REDEBAN 2025'!$C$5)))))))</f>
        <v>65960.072302</v>
      </c>
      <c r="AN267" s="97">
        <f>IF(OR(S267="SOPORTE_TELEFÓNICO",S267="ENVÍO"),0,IF(AH267="TIPO I",'BASE LIQUIDACION REDEBAN 2025'!$B$10,IF(AH267="TIPO II",'BASE LIQUIDACION REDEBAN 2025'!$B$11,IF(AH267="TIPO III",'BASE LIQUIDACION REDEBAN 2025'!$B$12,'BASE LIQUIDACION REDEBAN 2025'!$B$13))))</f>
        <v>75096.394270399993</v>
      </c>
      <c r="AO267" s="97">
        <f t="shared" si="4"/>
        <v>65960.072302</v>
      </c>
    </row>
    <row r="268" spans="1:41" s="85" customFormat="1" ht="13.15">
      <c r="A268" s="171" t="s">
        <v>68</v>
      </c>
      <c r="B268" s="96" t="str">
        <f>VLOOKUP(A268,'CENTRO DE COSTOS'!A:D,4,FALSE)</f>
        <v>WILLIAM ASDRUBAL ROZO ROZO</v>
      </c>
      <c r="C268" s="96" t="str">
        <f>VLOOKUP(A268,'CENTRO DE COSTOS'!A:D,2,FALSE)</f>
        <v>0004-0004</v>
      </c>
      <c r="D268" s="171">
        <v>11001</v>
      </c>
      <c r="E268" s="171">
        <v>5687739</v>
      </c>
      <c r="F268" s="93">
        <v>1900805</v>
      </c>
      <c r="G268" s="171">
        <v>46510053</v>
      </c>
      <c r="H268" s="171" t="s">
        <v>298</v>
      </c>
      <c r="I268" s="171" t="s">
        <v>68</v>
      </c>
      <c r="J268" s="171" t="s">
        <v>17731</v>
      </c>
      <c r="K268" s="10" t="s">
        <v>167</v>
      </c>
      <c r="L268" s="171">
        <v>5687739</v>
      </c>
      <c r="M268" s="171" t="s">
        <v>17732</v>
      </c>
      <c r="N268" s="172">
        <v>45833.333333333336</v>
      </c>
      <c r="O268" s="172">
        <v>45833.730555555558</v>
      </c>
      <c r="P268" s="171" t="s">
        <v>3171</v>
      </c>
      <c r="Q268" s="171" t="s">
        <v>3172</v>
      </c>
      <c r="R268" s="171" t="s">
        <v>15378</v>
      </c>
      <c r="S268" s="171" t="s">
        <v>177</v>
      </c>
      <c r="T268" s="72" t="s">
        <v>17733</v>
      </c>
      <c r="U268" s="171" t="s">
        <v>3175</v>
      </c>
      <c r="V268" s="171" t="s">
        <v>3438</v>
      </c>
      <c r="W268" s="171" t="s">
        <v>3439</v>
      </c>
      <c r="X268" s="171" t="s">
        <v>3185</v>
      </c>
      <c r="Y268" s="171">
        <v>0</v>
      </c>
      <c r="Z268" s="171">
        <v>0</v>
      </c>
      <c r="AA268" s="171">
        <v>0</v>
      </c>
      <c r="AB268" s="171">
        <v>0</v>
      </c>
      <c r="AC268" s="171">
        <v>0</v>
      </c>
      <c r="AD268" s="171" t="s">
        <v>17734</v>
      </c>
      <c r="AE268" s="171">
        <v>0</v>
      </c>
      <c r="AF268" s="171">
        <v>0</v>
      </c>
      <c r="AG268" s="171">
        <v>9812</v>
      </c>
      <c r="AH268" s="171" t="s">
        <v>25</v>
      </c>
      <c r="AI268" s="171" t="s">
        <v>189</v>
      </c>
      <c r="AJ268" s="171">
        <v>1</v>
      </c>
      <c r="AK268" s="171">
        <v>0</v>
      </c>
      <c r="AL268" s="171" t="s">
        <v>301</v>
      </c>
      <c r="AM268" s="97">
        <f>IF(S268="SOPORTE_TELEFÓNICO",'BASE LIQUIDACION REDEBAN 2025'!$B$19,IF(S268="ENVÍO",'BASE LIQUIDACION REDEBAN 2025'!$C$2,IF(AH268="TIPO I",'BASE LIQUIDACION REDEBAN 2025'!$C$2,IF(AH268="TIPO II",'BASE LIQUIDACION REDEBAN 2025'!$C$3,IF(AH268="TIPO III",'BASE LIQUIDACION REDEBAN 2025'!$C$4,IF(AH268="TIPO IV",'BASE LIQUIDACION REDEBAN 2025'!$C$5,IF(AI268="AEREO",'BASE LIQUIDACION REDEBAN 2025'!$B$6,'BASE LIQUIDACION REDEBAN 2025'!$C$5)))))))</f>
        <v>65960.072302</v>
      </c>
      <c r="AN268" s="97">
        <f>IF(OR(S268="SOPORTE_TELEFÓNICO",S268="ENVÍO"),0,IF(AH268="TIPO I",'BASE LIQUIDACION REDEBAN 2025'!$B$10,IF(AH268="TIPO II",'BASE LIQUIDACION REDEBAN 2025'!$B$11,IF(AH268="TIPO III",'BASE LIQUIDACION REDEBAN 2025'!$B$12,'BASE LIQUIDACION REDEBAN 2025'!$B$13))))</f>
        <v>75096.394270399993</v>
      </c>
      <c r="AO268" s="97">
        <f t="shared" si="4"/>
        <v>65960.072302</v>
      </c>
    </row>
    <row r="269" spans="1:41" s="85" customFormat="1" ht="13.15">
      <c r="A269" s="171" t="s">
        <v>94</v>
      </c>
      <c r="B269" s="96" t="str">
        <f>VLOOKUP(A269,'CENTRO DE COSTOS'!A:D,4,FALSE)</f>
        <v>DIEGO FERNANDO HENAO CARDONA</v>
      </c>
      <c r="C269" s="96" t="str">
        <f>VLOOKUP(A269,'CENTRO DE COSTOS'!A:D,2,FALSE)</f>
        <v>0004-0002</v>
      </c>
      <c r="D269" s="171">
        <v>66001</v>
      </c>
      <c r="E269" s="171">
        <v>5689391</v>
      </c>
      <c r="F269" s="93">
        <v>1900912</v>
      </c>
      <c r="G269" s="171">
        <v>21401393</v>
      </c>
      <c r="H269" s="171" t="s">
        <v>450</v>
      </c>
      <c r="I269" s="171" t="s">
        <v>94</v>
      </c>
      <c r="J269" s="171" t="s">
        <v>17735</v>
      </c>
      <c r="K269" s="10" t="s">
        <v>167</v>
      </c>
      <c r="L269" s="171">
        <v>5689391</v>
      </c>
      <c r="M269" s="171" t="s">
        <v>17736</v>
      </c>
      <c r="N269" s="172">
        <v>45833.729861111111</v>
      </c>
      <c r="O269" s="172">
        <v>45834.364583333336</v>
      </c>
      <c r="P269" s="171" t="s">
        <v>3171</v>
      </c>
      <c r="Q269" s="171" t="s">
        <v>3172</v>
      </c>
      <c r="R269" s="171" t="s">
        <v>15378</v>
      </c>
      <c r="S269" s="171" t="s">
        <v>3188</v>
      </c>
      <c r="T269" s="72" t="s">
        <v>17737</v>
      </c>
      <c r="U269" s="171" t="s">
        <v>16614</v>
      </c>
      <c r="V269" s="171" t="s">
        <v>3260</v>
      </c>
      <c r="W269" s="171" t="s">
        <v>16615</v>
      </c>
      <c r="X269" s="171" t="s">
        <v>3185</v>
      </c>
      <c r="Y269" s="171">
        <v>0</v>
      </c>
      <c r="Z269" s="171">
        <v>0</v>
      </c>
      <c r="AA269" s="171">
        <v>0</v>
      </c>
      <c r="AB269" s="171">
        <v>0</v>
      </c>
      <c r="AC269" s="171">
        <v>0</v>
      </c>
      <c r="AD269" s="171">
        <v>0</v>
      </c>
      <c r="AE269" s="171">
        <v>0</v>
      </c>
      <c r="AF269" s="171">
        <v>0</v>
      </c>
      <c r="AG269" s="171">
        <v>0</v>
      </c>
      <c r="AH269" s="171" t="s">
        <v>25</v>
      </c>
      <c r="AI269" s="171" t="s">
        <v>189</v>
      </c>
      <c r="AJ269" s="171">
        <v>0</v>
      </c>
      <c r="AK269" s="171">
        <v>0</v>
      </c>
      <c r="AL269" s="171" t="s">
        <v>16651</v>
      </c>
      <c r="AM269" s="97">
        <f>IF(S269="SOPORTE_TELEFÓNICO",'BASE LIQUIDACION REDEBAN 2025'!$B$19,IF(S269="ENVÍO",'BASE LIQUIDACION REDEBAN 2025'!$C$2,IF(AH269="TIPO I",'BASE LIQUIDACION REDEBAN 2025'!$C$2,IF(AH269="TIPO II",'BASE LIQUIDACION REDEBAN 2025'!$C$3,IF(AH269="TIPO III",'BASE LIQUIDACION REDEBAN 2025'!$C$4,IF(AH269="TIPO IV",'BASE LIQUIDACION REDEBAN 2025'!$C$5,IF(AI269="AEREO",'BASE LIQUIDACION REDEBAN 2025'!$B$6,'BASE LIQUIDACION REDEBAN 2025'!$C$5)))))))</f>
        <v>41241.0800752</v>
      </c>
      <c r="AN269" s="97">
        <f>IF(OR(S269="SOPORTE_TELEFÓNICO",S269="ENVÍO"),0,IF(AH269="TIPO I",'BASE LIQUIDACION REDEBAN 2025'!$B$10,IF(AH269="TIPO II",'BASE LIQUIDACION REDEBAN 2025'!$B$11,IF(AH269="TIPO III",'BASE LIQUIDACION REDEBAN 2025'!$B$12,'BASE LIQUIDACION REDEBAN 2025'!$B$13))))</f>
        <v>0</v>
      </c>
      <c r="AO269" s="97">
        <f t="shared" si="4"/>
        <v>41241.0800752</v>
      </c>
    </row>
    <row r="270" spans="1:41" s="85" customFormat="1" ht="13.15">
      <c r="A270" s="171" t="s">
        <v>76</v>
      </c>
      <c r="B270" s="96" t="str">
        <f>VLOOKUP(A270,'CENTRO DE COSTOS'!A:D,4,FALSE)</f>
        <v>DIEGO FERNANDO HENAO CARDONA</v>
      </c>
      <c r="C270" s="96" t="str">
        <f>VLOOKUP(A270,'CENTRO DE COSTOS'!A:D,2,FALSE)</f>
        <v>0004-0003</v>
      </c>
      <c r="D270" s="171">
        <v>76892</v>
      </c>
      <c r="E270" s="171">
        <v>5687894</v>
      </c>
      <c r="F270" s="93">
        <v>1900749</v>
      </c>
      <c r="G270" s="171">
        <v>12609673</v>
      </c>
      <c r="H270" s="171" t="s">
        <v>230</v>
      </c>
      <c r="I270" s="171" t="s">
        <v>900</v>
      </c>
      <c r="J270" s="171" t="s">
        <v>17738</v>
      </c>
      <c r="K270" s="10" t="s">
        <v>167</v>
      </c>
      <c r="L270" s="171">
        <v>5687894</v>
      </c>
      <c r="M270" s="171" t="s">
        <v>17739</v>
      </c>
      <c r="N270" s="172">
        <v>45833.352083333331</v>
      </c>
      <c r="O270" s="172">
        <v>45834.393055555556</v>
      </c>
      <c r="P270" s="171" t="s">
        <v>3171</v>
      </c>
      <c r="Q270" s="171" t="s">
        <v>3172</v>
      </c>
      <c r="R270" s="171" t="s">
        <v>15395</v>
      </c>
      <c r="S270" s="171" t="s">
        <v>177</v>
      </c>
      <c r="T270" s="72" t="s">
        <v>17740</v>
      </c>
      <c r="U270" s="171" t="s">
        <v>16614</v>
      </c>
      <c r="V270" s="171" t="s">
        <v>16632</v>
      </c>
      <c r="W270" s="171" t="s">
        <v>16633</v>
      </c>
      <c r="X270" s="171" t="s">
        <v>3185</v>
      </c>
      <c r="Y270" s="171">
        <v>0</v>
      </c>
      <c r="Z270" s="171">
        <v>0</v>
      </c>
      <c r="AA270" s="171">
        <v>0</v>
      </c>
      <c r="AB270" s="171">
        <v>0</v>
      </c>
      <c r="AC270" s="171">
        <v>0</v>
      </c>
      <c r="AD270" s="171" t="s">
        <v>17741</v>
      </c>
      <c r="AE270" s="171">
        <v>0</v>
      </c>
      <c r="AF270" s="171">
        <v>0</v>
      </c>
      <c r="AG270" s="171">
        <v>0</v>
      </c>
      <c r="AH270" s="171" t="s">
        <v>25</v>
      </c>
      <c r="AI270" s="171" t="s">
        <v>189</v>
      </c>
      <c r="AJ270" s="171">
        <v>1</v>
      </c>
      <c r="AK270" s="171">
        <v>0</v>
      </c>
      <c r="AL270" s="171" t="s">
        <v>1025</v>
      </c>
      <c r="AM270" s="97">
        <f>IF(S270="SOPORTE_TELEFÓNICO",'BASE LIQUIDACION REDEBAN 2025'!$B$19,IF(S270="ENVÍO",'BASE LIQUIDACION REDEBAN 2025'!$C$2,IF(AH270="TIPO I",'BASE LIQUIDACION REDEBAN 2025'!$C$2,IF(AH270="TIPO II",'BASE LIQUIDACION REDEBAN 2025'!$C$3,IF(AH270="TIPO III",'BASE LIQUIDACION REDEBAN 2025'!$C$4,IF(AH270="TIPO IV",'BASE LIQUIDACION REDEBAN 2025'!$C$5,IF(AI270="AEREO",'BASE LIQUIDACION REDEBAN 2025'!$B$6,'BASE LIQUIDACION REDEBAN 2025'!$C$5)))))))</f>
        <v>65960.072302</v>
      </c>
      <c r="AN270" s="97">
        <f>IF(OR(S270="SOPORTE_TELEFÓNICO",S270="ENVÍO"),0,IF(AH270="TIPO I",'BASE LIQUIDACION REDEBAN 2025'!$B$10,IF(AH270="TIPO II",'BASE LIQUIDACION REDEBAN 2025'!$B$11,IF(AH270="TIPO III",'BASE LIQUIDACION REDEBAN 2025'!$B$12,'BASE LIQUIDACION REDEBAN 2025'!$B$13))))</f>
        <v>75096.394270399993</v>
      </c>
      <c r="AO270" s="97">
        <f t="shared" si="4"/>
        <v>65960.072302</v>
      </c>
    </row>
    <row r="271" spans="1:41" s="85" customFormat="1" ht="13.15">
      <c r="A271" s="171" t="s">
        <v>72</v>
      </c>
      <c r="B271" s="96" t="str">
        <f>VLOOKUP(A271,'CENTRO DE COSTOS'!A:D,4,FALSE)</f>
        <v>MIGUEL JULIÁN HERNÁNDEZ GUARÍN</v>
      </c>
      <c r="C271" s="96" t="str">
        <f>VLOOKUP(A271,'CENTRO DE COSTOS'!A:D,2,FALSE)</f>
        <v>0004-0008</v>
      </c>
      <c r="D271" s="171">
        <v>81001</v>
      </c>
      <c r="E271" s="171">
        <v>5689354</v>
      </c>
      <c r="F271" s="93">
        <v>1900656</v>
      </c>
      <c r="G271" s="171">
        <v>18823484</v>
      </c>
      <c r="H271" s="171" t="s">
        <v>3449</v>
      </c>
      <c r="I271" s="171" t="s">
        <v>3449</v>
      </c>
      <c r="J271" s="171" t="s">
        <v>17742</v>
      </c>
      <c r="K271" s="10" t="s">
        <v>167</v>
      </c>
      <c r="L271" s="171">
        <v>5689354</v>
      </c>
      <c r="M271" s="171" t="s">
        <v>17743</v>
      </c>
      <c r="N271" s="172">
        <v>45833.711805555555</v>
      </c>
      <c r="O271" s="172">
        <v>45834.398611111108</v>
      </c>
      <c r="P271" s="171" t="s">
        <v>3171</v>
      </c>
      <c r="Q271" s="171" t="s">
        <v>3172</v>
      </c>
      <c r="R271" s="171" t="s">
        <v>15378</v>
      </c>
      <c r="S271" s="171" t="s">
        <v>177</v>
      </c>
      <c r="T271" s="72" t="s">
        <v>17744</v>
      </c>
      <c r="U271" s="171" t="s">
        <v>3190</v>
      </c>
      <c r="V271" s="171" t="s">
        <v>3213</v>
      </c>
      <c r="W271" s="171" t="s">
        <v>3345</v>
      </c>
      <c r="X271" s="171" t="s">
        <v>3215</v>
      </c>
      <c r="Y271" s="171" t="s">
        <v>3417</v>
      </c>
      <c r="Z271" s="171">
        <v>0</v>
      </c>
      <c r="AA271" s="171">
        <v>0</v>
      </c>
      <c r="AB271" s="171">
        <v>0</v>
      </c>
      <c r="AC271" s="171">
        <v>0</v>
      </c>
      <c r="AD271" s="171" t="s">
        <v>17745</v>
      </c>
      <c r="AE271" s="171" t="s">
        <v>17746</v>
      </c>
      <c r="AF271" s="171" t="s">
        <v>17747</v>
      </c>
      <c r="AG271" s="171">
        <v>0</v>
      </c>
      <c r="AH271" s="171" t="s">
        <v>175</v>
      </c>
      <c r="AI271" s="171" t="s">
        <v>227</v>
      </c>
      <c r="AJ271" s="171">
        <v>1</v>
      </c>
      <c r="AK271" s="171">
        <v>0</v>
      </c>
      <c r="AL271" s="171" t="s">
        <v>3310</v>
      </c>
      <c r="AM271" s="97">
        <f>IF(S271="SOPORTE_TELEFÓNICO",'BASE LIQUIDACION REDEBAN 2025'!$B$19,IF(S271="ENVÍO",'BASE LIQUIDACION REDEBAN 2025'!$C$2,IF(AH271="TIPO I",'BASE LIQUIDACION REDEBAN 2025'!$C$2,IF(AH271="TIPO II",'BASE LIQUIDACION REDEBAN 2025'!$C$3,IF(AH271="TIPO III",'BASE LIQUIDACION REDEBAN 2025'!$C$4,IF(AH271="TIPO IV",'BASE LIQUIDACION REDEBAN 2025'!$C$5,IF(AI271="AEREO",'BASE LIQUIDACION REDEBAN 2025'!$B$6,'BASE LIQUIDACION REDEBAN 2025'!$C$5)))))))</f>
        <v>988462.96268840006</v>
      </c>
      <c r="AN271" s="97">
        <f>IF(OR(S271="SOPORTE_TELEFÓNICO",S271="ENVÍO"),0,IF(AH271="TIPO I",'BASE LIQUIDACION REDEBAN 2025'!$B$10,IF(AH271="TIPO II",'BASE LIQUIDACION REDEBAN 2025'!$B$11,IF(AH271="TIPO III",'BASE LIQUIDACION REDEBAN 2025'!$B$12,'BASE LIQUIDACION REDEBAN 2025'!$B$13))))</f>
        <v>196536.5258152</v>
      </c>
      <c r="AO271" s="97">
        <f t="shared" si="4"/>
        <v>988462.96268840006</v>
      </c>
    </row>
    <row r="272" spans="1:41" s="85" customFormat="1" ht="13.15">
      <c r="A272" s="171" t="s">
        <v>92</v>
      </c>
      <c r="B272" s="96" t="str">
        <f>VLOOKUP(A272,'CENTRO DE COSTOS'!A:D,4,FALSE)</f>
        <v>KEVIN ALEXIS CORZO BUSTOS</v>
      </c>
      <c r="C272" s="96" t="str">
        <f>VLOOKUP(A272,'CENTRO DE COSTOS'!A:D,2,FALSE)</f>
        <v>0004-0007</v>
      </c>
      <c r="D272" s="171">
        <v>41298</v>
      </c>
      <c r="E272" s="171">
        <v>5687214</v>
      </c>
      <c r="F272" s="93">
        <v>1900987</v>
      </c>
      <c r="G272" s="171">
        <v>16321929</v>
      </c>
      <c r="H272" s="171" t="s">
        <v>256</v>
      </c>
      <c r="I272" s="171" t="s">
        <v>2100</v>
      </c>
      <c r="J272" s="171" t="s">
        <v>17748</v>
      </c>
      <c r="K272" s="10" t="s">
        <v>167</v>
      </c>
      <c r="L272" s="171">
        <v>5687214</v>
      </c>
      <c r="M272" s="171" t="s">
        <v>17749</v>
      </c>
      <c r="N272" s="172">
        <v>45832.623611111114</v>
      </c>
      <c r="O272" s="172">
        <v>45834.409722222219</v>
      </c>
      <c r="P272" s="171" t="s">
        <v>3171</v>
      </c>
      <c r="Q272" s="171" t="s">
        <v>3172</v>
      </c>
      <c r="R272" s="171" t="s">
        <v>15378</v>
      </c>
      <c r="S272" s="171" t="s">
        <v>177</v>
      </c>
      <c r="T272" s="72" t="s">
        <v>17750</v>
      </c>
      <c r="U272" s="171" t="s">
        <v>3190</v>
      </c>
      <c r="V272" s="171" t="s">
        <v>3284</v>
      </c>
      <c r="W272" s="171" t="s">
        <v>3284</v>
      </c>
      <c r="X272" s="171" t="s">
        <v>3215</v>
      </c>
      <c r="Y272" s="171" t="s">
        <v>3267</v>
      </c>
      <c r="Z272" s="171">
        <v>0</v>
      </c>
      <c r="AA272" s="171">
        <v>0</v>
      </c>
      <c r="AB272" s="171">
        <v>0</v>
      </c>
      <c r="AC272" s="171">
        <v>0</v>
      </c>
      <c r="AD272" s="171" t="s">
        <v>17751</v>
      </c>
      <c r="AE272" s="171" t="s">
        <v>17752</v>
      </c>
      <c r="AF272" s="171" t="s">
        <v>17753</v>
      </c>
      <c r="AG272" s="171">
        <v>8461</v>
      </c>
      <c r="AH272" s="171" t="s">
        <v>30</v>
      </c>
      <c r="AI272" s="171" t="s">
        <v>189</v>
      </c>
      <c r="AJ272" s="171">
        <v>1</v>
      </c>
      <c r="AK272" s="171">
        <v>0</v>
      </c>
      <c r="AL272" s="171" t="s">
        <v>1326</v>
      </c>
      <c r="AM272" s="97">
        <f>IF(S272="SOPORTE_TELEFÓNICO",'BASE LIQUIDACION REDEBAN 2025'!$B$19,IF(S272="ENVÍO",'BASE LIQUIDACION REDEBAN 2025'!$C$2,IF(AH272="TIPO I",'BASE LIQUIDACION REDEBAN 2025'!$C$2,IF(AH272="TIPO II",'BASE LIQUIDACION REDEBAN 2025'!$C$3,IF(AH272="TIPO III",'BASE LIQUIDACION REDEBAN 2025'!$C$4,IF(AH272="TIPO IV",'BASE LIQUIDACION REDEBAN 2025'!$C$5,IF(AI272="AEREO",'BASE LIQUIDACION REDEBAN 2025'!$B$6,'BASE LIQUIDACION REDEBAN 2025'!$C$5)))))))</f>
        <v>275728.78077800001</v>
      </c>
      <c r="AN272" s="97">
        <f>IF(OR(S272="SOPORTE_TELEFÓNICO",S272="ENVÍO"),0,IF(AH272="TIPO I",'BASE LIQUIDACION REDEBAN 2025'!$B$10,IF(AH272="TIPO II",'BASE LIQUIDACION REDEBAN 2025'!$B$11,IF(AH272="TIPO III",'BASE LIQUIDACION REDEBAN 2025'!$B$12,'BASE LIQUIDACION REDEBAN 2025'!$B$13))))</f>
        <v>196536.5258152</v>
      </c>
      <c r="AO272" s="97">
        <f t="shared" si="4"/>
        <v>275728.78077800001</v>
      </c>
    </row>
    <row r="273" spans="1:41" s="85" customFormat="1" ht="13.15">
      <c r="A273" s="171" t="s">
        <v>68</v>
      </c>
      <c r="B273" s="96" t="str">
        <f>VLOOKUP(A273,'CENTRO DE COSTOS'!A:D,4,FALSE)</f>
        <v>WILLIAM ASDRUBAL ROZO ROZO</v>
      </c>
      <c r="C273" s="96" t="str">
        <f>VLOOKUP(A273,'CENTRO DE COSTOS'!A:D,2,FALSE)</f>
        <v>0004-0004</v>
      </c>
      <c r="D273" s="171">
        <v>11001</v>
      </c>
      <c r="E273" s="171">
        <v>5689223</v>
      </c>
      <c r="F273" s="93">
        <v>1901220</v>
      </c>
      <c r="G273" s="171">
        <v>21161724</v>
      </c>
      <c r="H273" s="171" t="s">
        <v>298</v>
      </c>
      <c r="I273" s="171" t="s">
        <v>68</v>
      </c>
      <c r="J273" s="171" t="s">
        <v>17754</v>
      </c>
      <c r="K273" s="10" t="s">
        <v>167</v>
      </c>
      <c r="L273" s="171">
        <v>5689223</v>
      </c>
      <c r="M273" s="171" t="s">
        <v>17755</v>
      </c>
      <c r="N273" s="172">
        <v>45833.673611111109</v>
      </c>
      <c r="O273" s="172">
        <v>45834.432638888888</v>
      </c>
      <c r="P273" s="171" t="s">
        <v>3171</v>
      </c>
      <c r="Q273" s="171" t="s">
        <v>3172</v>
      </c>
      <c r="R273" s="171" t="s">
        <v>15378</v>
      </c>
      <c r="S273" s="171" t="s">
        <v>177</v>
      </c>
      <c r="T273" s="72" t="s">
        <v>17756</v>
      </c>
      <c r="U273" s="171" t="s">
        <v>3190</v>
      </c>
      <c r="V273" s="171" t="s">
        <v>3202</v>
      </c>
      <c r="W273" s="171" t="s">
        <v>5622</v>
      </c>
      <c r="X273" s="171" t="s">
        <v>3185</v>
      </c>
      <c r="Y273" s="171">
        <v>0</v>
      </c>
      <c r="Z273" s="171">
        <v>0</v>
      </c>
      <c r="AA273" s="171">
        <v>0</v>
      </c>
      <c r="AB273" s="171">
        <v>0</v>
      </c>
      <c r="AC273" s="171" t="s">
        <v>8391</v>
      </c>
      <c r="AD273" s="171" t="s">
        <v>17757</v>
      </c>
      <c r="AE273" s="171">
        <v>0</v>
      </c>
      <c r="AF273" s="171">
        <v>0</v>
      </c>
      <c r="AG273" s="171">
        <v>0</v>
      </c>
      <c r="AH273" s="171" t="s">
        <v>25</v>
      </c>
      <c r="AI273" s="171" t="s">
        <v>189</v>
      </c>
      <c r="AJ273" s="171">
        <v>1</v>
      </c>
      <c r="AK273" s="171">
        <v>0</v>
      </c>
      <c r="AL273" s="171" t="s">
        <v>5754</v>
      </c>
      <c r="AM273" s="97">
        <f>IF(S273="SOPORTE_TELEFÓNICO",'BASE LIQUIDACION REDEBAN 2025'!$B$19,IF(S273="ENVÍO",'BASE LIQUIDACION REDEBAN 2025'!$C$2,IF(AH273="TIPO I",'BASE LIQUIDACION REDEBAN 2025'!$C$2,IF(AH273="TIPO II",'BASE LIQUIDACION REDEBAN 2025'!$C$3,IF(AH273="TIPO III",'BASE LIQUIDACION REDEBAN 2025'!$C$4,IF(AH273="TIPO IV",'BASE LIQUIDACION REDEBAN 2025'!$C$5,IF(AI273="AEREO",'BASE LIQUIDACION REDEBAN 2025'!$B$6,'BASE LIQUIDACION REDEBAN 2025'!$C$5)))))))</f>
        <v>65960.072302</v>
      </c>
      <c r="AN273" s="97">
        <f>IF(OR(S273="SOPORTE_TELEFÓNICO",S273="ENVÍO"),0,IF(AH273="TIPO I",'BASE LIQUIDACION REDEBAN 2025'!$B$10,IF(AH273="TIPO II",'BASE LIQUIDACION REDEBAN 2025'!$B$11,IF(AH273="TIPO III",'BASE LIQUIDACION REDEBAN 2025'!$B$12,'BASE LIQUIDACION REDEBAN 2025'!$B$13))))</f>
        <v>75096.394270399993</v>
      </c>
      <c r="AO273" s="97">
        <f t="shared" si="4"/>
        <v>65960.072302</v>
      </c>
    </row>
    <row r="274" spans="1:41" s="85" customFormat="1" ht="13.15">
      <c r="A274" s="171" t="s">
        <v>72</v>
      </c>
      <c r="B274" s="96" t="str">
        <f>VLOOKUP(A274,'CENTRO DE COSTOS'!A:D,4,FALSE)</f>
        <v>MIGUEL JULIÁN HERNÁNDEZ GUARÍN</v>
      </c>
      <c r="C274" s="96" t="str">
        <f>VLOOKUP(A274,'CENTRO DE COSTOS'!A:D,2,FALSE)</f>
        <v>0004-0008</v>
      </c>
      <c r="D274" s="171">
        <v>68276</v>
      </c>
      <c r="E274" s="171">
        <v>5689357</v>
      </c>
      <c r="F274" s="93">
        <v>1901759</v>
      </c>
      <c r="G274" s="171">
        <v>17756180</v>
      </c>
      <c r="H274" s="171" t="s">
        <v>180</v>
      </c>
      <c r="I274" s="171" t="s">
        <v>181</v>
      </c>
      <c r="J274" s="171" t="s">
        <v>17758</v>
      </c>
      <c r="K274" s="10" t="s">
        <v>167</v>
      </c>
      <c r="L274" s="171">
        <v>5689357</v>
      </c>
      <c r="M274" s="171" t="s">
        <v>17759</v>
      </c>
      <c r="N274" s="172">
        <v>45833.713888888888</v>
      </c>
      <c r="O274" s="172">
        <v>45834.447222222225</v>
      </c>
      <c r="P274" s="171" t="s">
        <v>3171</v>
      </c>
      <c r="Q274" s="171" t="s">
        <v>3172</v>
      </c>
      <c r="R274" s="171" t="s">
        <v>15378</v>
      </c>
      <c r="S274" s="171" t="s">
        <v>177</v>
      </c>
      <c r="T274" s="72" t="s">
        <v>17760</v>
      </c>
      <c r="U274" s="171" t="s">
        <v>16614</v>
      </c>
      <c r="V274" s="171" t="s">
        <v>16632</v>
      </c>
      <c r="W274" s="171" t="s">
        <v>16633</v>
      </c>
      <c r="X274" s="171" t="s">
        <v>3185</v>
      </c>
      <c r="Y274" s="171">
        <v>0</v>
      </c>
      <c r="Z274" s="171">
        <v>0</v>
      </c>
      <c r="AA274" s="171">
        <v>0</v>
      </c>
      <c r="AB274" s="171">
        <v>0</v>
      </c>
      <c r="AC274" s="171">
        <v>0</v>
      </c>
      <c r="AD274" s="171" t="s">
        <v>17761</v>
      </c>
      <c r="AE274" s="171">
        <v>0</v>
      </c>
      <c r="AF274" s="171">
        <v>0</v>
      </c>
      <c r="AG274" s="171">
        <v>7823</v>
      </c>
      <c r="AH274" s="171" t="s">
        <v>25</v>
      </c>
      <c r="AI274" s="171" t="s">
        <v>189</v>
      </c>
      <c r="AJ274" s="171">
        <v>1</v>
      </c>
      <c r="AK274" s="171">
        <v>0</v>
      </c>
      <c r="AL274" s="171" t="s">
        <v>866</v>
      </c>
      <c r="AM274" s="97">
        <f>IF(S274="SOPORTE_TELEFÓNICO",'BASE LIQUIDACION REDEBAN 2025'!$B$19,IF(S274="ENVÍO",'BASE LIQUIDACION REDEBAN 2025'!$C$2,IF(AH274="TIPO I",'BASE LIQUIDACION REDEBAN 2025'!$C$2,IF(AH274="TIPO II",'BASE LIQUIDACION REDEBAN 2025'!$C$3,IF(AH274="TIPO III",'BASE LIQUIDACION REDEBAN 2025'!$C$4,IF(AH274="TIPO IV",'BASE LIQUIDACION REDEBAN 2025'!$C$5,IF(AI274="AEREO",'BASE LIQUIDACION REDEBAN 2025'!$B$6,'BASE LIQUIDACION REDEBAN 2025'!$C$5)))))))</f>
        <v>65960.072302</v>
      </c>
      <c r="AN274" s="97">
        <f>IF(OR(S274="SOPORTE_TELEFÓNICO",S274="ENVÍO"),0,IF(AH274="TIPO I",'BASE LIQUIDACION REDEBAN 2025'!$B$10,IF(AH274="TIPO II",'BASE LIQUIDACION REDEBAN 2025'!$B$11,IF(AH274="TIPO III",'BASE LIQUIDACION REDEBAN 2025'!$B$12,'BASE LIQUIDACION REDEBAN 2025'!$B$13))))</f>
        <v>75096.394270399993</v>
      </c>
      <c r="AO274" s="97">
        <f t="shared" si="4"/>
        <v>65960.072302</v>
      </c>
    </row>
    <row r="275" spans="1:41" s="85" customFormat="1" ht="13.15">
      <c r="A275" s="171" t="s">
        <v>72</v>
      </c>
      <c r="B275" s="96" t="str">
        <f>VLOOKUP(A275,'CENTRO DE COSTOS'!A:D,4,FALSE)</f>
        <v>MIGUEL JULIÁN HERNÁNDEZ GUARÍN</v>
      </c>
      <c r="C275" s="96" t="str">
        <f>VLOOKUP(A275,'CENTRO DE COSTOS'!A:D,2,FALSE)</f>
        <v>0004-0008</v>
      </c>
      <c r="D275" s="171">
        <v>68001</v>
      </c>
      <c r="E275" s="171">
        <v>5689603</v>
      </c>
      <c r="F275" s="93">
        <v>1901703</v>
      </c>
      <c r="G275" s="171">
        <v>50838994</v>
      </c>
      <c r="H275" s="171" t="s">
        <v>180</v>
      </c>
      <c r="I275" s="171" t="s">
        <v>72</v>
      </c>
      <c r="J275" s="171" t="s">
        <v>17762</v>
      </c>
      <c r="K275" s="10" t="s">
        <v>167</v>
      </c>
      <c r="L275" s="171">
        <v>5689603</v>
      </c>
      <c r="M275" s="171" t="s">
        <v>17763</v>
      </c>
      <c r="N275" s="172">
        <v>45834.368750000001</v>
      </c>
      <c r="O275" s="172">
        <v>45834.495138888888</v>
      </c>
      <c r="P275" s="171" t="s">
        <v>3171</v>
      </c>
      <c r="Q275" s="171" t="s">
        <v>3172</v>
      </c>
      <c r="R275" s="171" t="s">
        <v>15378</v>
      </c>
      <c r="S275" s="171" t="s">
        <v>177</v>
      </c>
      <c r="T275" s="72" t="s">
        <v>17764</v>
      </c>
      <c r="U275" s="171" t="s">
        <v>16585</v>
      </c>
      <c r="V275" s="171" t="s">
        <v>3176</v>
      </c>
      <c r="W275" s="171" t="s">
        <v>16586</v>
      </c>
      <c r="X275" s="171" t="s">
        <v>3185</v>
      </c>
      <c r="Y275" s="171">
        <v>0</v>
      </c>
      <c r="Z275" s="171">
        <v>0</v>
      </c>
      <c r="AA275" s="171">
        <v>0</v>
      </c>
      <c r="AB275" s="171">
        <v>0</v>
      </c>
      <c r="AC275" s="171">
        <v>0</v>
      </c>
      <c r="AD275" s="171" t="s">
        <v>17765</v>
      </c>
      <c r="AE275" s="171">
        <v>0</v>
      </c>
      <c r="AF275" s="171">
        <v>0</v>
      </c>
      <c r="AG275" s="171">
        <v>1010</v>
      </c>
      <c r="AH275" s="171" t="s">
        <v>25</v>
      </c>
      <c r="AI275" s="171" t="s">
        <v>189</v>
      </c>
      <c r="AJ275" s="171">
        <v>1</v>
      </c>
      <c r="AK275" s="171">
        <v>0</v>
      </c>
      <c r="AL275" s="171" t="s">
        <v>1886</v>
      </c>
      <c r="AM275" s="97">
        <f>IF(S275="SOPORTE_TELEFÓNICO",'BASE LIQUIDACION REDEBAN 2025'!$B$19,IF(S275="ENVÍO",'BASE LIQUIDACION REDEBAN 2025'!$C$2,IF(AH275="TIPO I",'BASE LIQUIDACION REDEBAN 2025'!$C$2,IF(AH275="TIPO II",'BASE LIQUIDACION REDEBAN 2025'!$C$3,IF(AH275="TIPO III",'BASE LIQUIDACION REDEBAN 2025'!$C$4,IF(AH275="TIPO IV",'BASE LIQUIDACION REDEBAN 2025'!$C$5,IF(AI275="AEREO",'BASE LIQUIDACION REDEBAN 2025'!$B$6,'BASE LIQUIDACION REDEBAN 2025'!$C$5)))))))</f>
        <v>65960.072302</v>
      </c>
      <c r="AN275" s="97">
        <f>IF(OR(S275="SOPORTE_TELEFÓNICO",S275="ENVÍO"),0,IF(AH275="TIPO I",'BASE LIQUIDACION REDEBAN 2025'!$B$10,IF(AH275="TIPO II",'BASE LIQUIDACION REDEBAN 2025'!$B$11,IF(AH275="TIPO III",'BASE LIQUIDACION REDEBAN 2025'!$B$12,'BASE LIQUIDACION REDEBAN 2025'!$B$13))))</f>
        <v>75096.394270399993</v>
      </c>
      <c r="AO275" s="97">
        <f t="shared" si="4"/>
        <v>65960.072302</v>
      </c>
    </row>
    <row r="276" spans="1:41" s="85" customFormat="1" ht="13.15">
      <c r="A276" s="171" t="s">
        <v>68</v>
      </c>
      <c r="B276" s="96" t="str">
        <f>VLOOKUP(A276,'CENTRO DE COSTOS'!A:D,4,FALSE)</f>
        <v>WILLIAM ASDRUBAL ROZO ROZO</v>
      </c>
      <c r="C276" s="96" t="str">
        <f>VLOOKUP(A276,'CENTRO DE COSTOS'!A:D,2,FALSE)</f>
        <v>0004-0004</v>
      </c>
      <c r="D276" s="171">
        <v>73449</v>
      </c>
      <c r="E276" s="171">
        <v>5686574</v>
      </c>
      <c r="F276" s="93">
        <v>1899667</v>
      </c>
      <c r="G276" s="171">
        <v>13197504</v>
      </c>
      <c r="H276" s="171" t="s">
        <v>870</v>
      </c>
      <c r="I276" s="171" t="s">
        <v>877</v>
      </c>
      <c r="J276" s="171" t="s">
        <v>17766</v>
      </c>
      <c r="K276" s="10" t="s">
        <v>167</v>
      </c>
      <c r="L276" s="171">
        <v>5686574</v>
      </c>
      <c r="M276" s="171" t="s">
        <v>17767</v>
      </c>
      <c r="N276" s="172">
        <v>45832.456250000003</v>
      </c>
      <c r="O276" s="172">
        <v>45834.50277777778</v>
      </c>
      <c r="P276" s="171" t="s">
        <v>3171</v>
      </c>
      <c r="Q276" s="171" t="s">
        <v>3172</v>
      </c>
      <c r="R276" s="171" t="s">
        <v>15378</v>
      </c>
      <c r="S276" s="171" t="s">
        <v>177</v>
      </c>
      <c r="T276" s="72" t="s">
        <v>17768</v>
      </c>
      <c r="U276" s="171" t="s">
        <v>3190</v>
      </c>
      <c r="V276" s="171" t="s">
        <v>3284</v>
      </c>
      <c r="W276" s="171" t="s">
        <v>3284</v>
      </c>
      <c r="X276" s="171" t="s">
        <v>3215</v>
      </c>
      <c r="Y276" s="171" t="s">
        <v>3615</v>
      </c>
      <c r="Z276" s="171">
        <v>0</v>
      </c>
      <c r="AA276" s="171">
        <v>0</v>
      </c>
      <c r="AB276" s="171">
        <v>0</v>
      </c>
      <c r="AC276" s="171">
        <v>0</v>
      </c>
      <c r="AD276" s="171" t="s">
        <v>17769</v>
      </c>
      <c r="AE276" s="171" t="s">
        <v>17770</v>
      </c>
      <c r="AF276" s="171" t="s">
        <v>17771</v>
      </c>
      <c r="AG276" s="171">
        <v>0</v>
      </c>
      <c r="AH276" s="171" t="s">
        <v>28</v>
      </c>
      <c r="AI276" s="171" t="s">
        <v>189</v>
      </c>
      <c r="AJ276" s="171">
        <v>1</v>
      </c>
      <c r="AK276" s="171">
        <v>0</v>
      </c>
      <c r="AL276" s="171" t="s">
        <v>595</v>
      </c>
      <c r="AM276" s="97">
        <f>IF(S276="SOPORTE_TELEFÓNICO",'BASE LIQUIDACION REDEBAN 2025'!$B$19,IF(S276="ENVÍO",'BASE LIQUIDACION REDEBAN 2025'!$C$2,IF(AH276="TIPO I",'BASE LIQUIDACION REDEBAN 2025'!$C$2,IF(AH276="TIPO II",'BASE LIQUIDACION REDEBAN 2025'!$C$3,IF(AH276="TIPO III",'BASE LIQUIDACION REDEBAN 2025'!$C$4,IF(AH276="TIPO IV",'BASE LIQUIDACION REDEBAN 2025'!$C$5,IF(AI276="AEREO",'BASE LIQUIDACION REDEBAN 2025'!$B$6,'BASE LIQUIDACION REDEBAN 2025'!$C$5)))))))</f>
        <v>144967.87232000002</v>
      </c>
      <c r="AN276" s="97">
        <f>IF(OR(S276="SOPORTE_TELEFÓNICO",S276="ENVÍO"),0,IF(AH276="TIPO I",'BASE LIQUIDACION REDEBAN 2025'!$B$10,IF(AH276="TIPO II",'BASE LIQUIDACION REDEBAN 2025'!$B$11,IF(AH276="TIPO III",'BASE LIQUIDACION REDEBAN 2025'!$B$12,'BASE LIQUIDACION REDEBAN 2025'!$B$13))))</f>
        <v>140395.6348884</v>
      </c>
      <c r="AO276" s="97">
        <f t="shared" si="4"/>
        <v>144967.87232000002</v>
      </c>
    </row>
    <row r="277" spans="1:41" s="85" customFormat="1" ht="13.15">
      <c r="A277" s="171" t="s">
        <v>76</v>
      </c>
      <c r="B277" s="96" t="str">
        <f>VLOOKUP(A277,'CENTRO DE COSTOS'!A:D,4,FALSE)</f>
        <v>DIEGO FERNANDO HENAO CARDONA</v>
      </c>
      <c r="C277" s="96" t="str">
        <f>VLOOKUP(A277,'CENTRO DE COSTOS'!A:D,2,FALSE)</f>
        <v>0004-0003</v>
      </c>
      <c r="D277" s="171">
        <v>76001</v>
      </c>
      <c r="E277" s="171">
        <v>5688711</v>
      </c>
      <c r="F277" s="93">
        <v>1901106</v>
      </c>
      <c r="G277" s="171">
        <v>89183788</v>
      </c>
      <c r="H277" s="171" t="s">
        <v>230</v>
      </c>
      <c r="I277" s="171" t="s">
        <v>76</v>
      </c>
      <c r="J277" s="171" t="s">
        <v>16220</v>
      </c>
      <c r="K277" s="10" t="s">
        <v>167</v>
      </c>
      <c r="L277" s="171">
        <v>5688711</v>
      </c>
      <c r="M277" s="171" t="s">
        <v>17772</v>
      </c>
      <c r="N277" s="172">
        <v>45833.560416666667</v>
      </c>
      <c r="O277" s="172">
        <v>45834.556250000001</v>
      </c>
      <c r="P277" s="171" t="s">
        <v>3171</v>
      </c>
      <c r="Q277" s="171" t="s">
        <v>3172</v>
      </c>
      <c r="R277" s="171" t="s">
        <v>15378</v>
      </c>
      <c r="S277" s="171" t="s">
        <v>177</v>
      </c>
      <c r="T277" s="72" t="s">
        <v>17773</v>
      </c>
      <c r="U277" s="171" t="s">
        <v>3190</v>
      </c>
      <c r="V277" s="171" t="s">
        <v>3191</v>
      </c>
      <c r="W277" s="171" t="s">
        <v>3192</v>
      </c>
      <c r="X277" s="171" t="s">
        <v>3215</v>
      </c>
      <c r="Y277" s="171" t="s">
        <v>3489</v>
      </c>
      <c r="Z277" s="171">
        <v>0</v>
      </c>
      <c r="AA277" s="171" t="s">
        <v>3482</v>
      </c>
      <c r="AB277" s="171">
        <v>0</v>
      </c>
      <c r="AC277" s="171">
        <v>0</v>
      </c>
      <c r="AD277" s="171" t="s">
        <v>16222</v>
      </c>
      <c r="AE277" s="171" t="s">
        <v>17774</v>
      </c>
      <c r="AF277" s="171" t="s">
        <v>17775</v>
      </c>
      <c r="AG277" s="171">
        <v>6371</v>
      </c>
      <c r="AH277" s="171" t="s">
        <v>25</v>
      </c>
      <c r="AI277" s="171" t="s">
        <v>189</v>
      </c>
      <c r="AJ277" s="171">
        <v>1</v>
      </c>
      <c r="AK277" s="171">
        <v>0</v>
      </c>
      <c r="AL277" s="171" t="s">
        <v>240</v>
      </c>
      <c r="AM277" s="97">
        <f>IF(S277="SOPORTE_TELEFÓNICO",'BASE LIQUIDACION REDEBAN 2025'!$B$19,IF(S277="ENVÍO",'BASE LIQUIDACION REDEBAN 2025'!$C$2,IF(AH277="TIPO I",'BASE LIQUIDACION REDEBAN 2025'!$C$2,IF(AH277="TIPO II",'BASE LIQUIDACION REDEBAN 2025'!$C$3,IF(AH277="TIPO III",'BASE LIQUIDACION REDEBAN 2025'!$C$4,IF(AH277="TIPO IV",'BASE LIQUIDACION REDEBAN 2025'!$C$5,IF(AI277="AEREO",'BASE LIQUIDACION REDEBAN 2025'!$B$6,'BASE LIQUIDACION REDEBAN 2025'!$C$5)))))))</f>
        <v>65960.072302</v>
      </c>
      <c r="AN277" s="97">
        <f>IF(OR(S277="SOPORTE_TELEFÓNICO",S277="ENVÍO"),0,IF(AH277="TIPO I",'BASE LIQUIDACION REDEBAN 2025'!$B$10,IF(AH277="TIPO II",'BASE LIQUIDACION REDEBAN 2025'!$B$11,IF(AH277="TIPO III",'BASE LIQUIDACION REDEBAN 2025'!$B$12,'BASE LIQUIDACION REDEBAN 2025'!$B$13))))</f>
        <v>75096.394270399993</v>
      </c>
      <c r="AO277" s="97">
        <f t="shared" si="4"/>
        <v>65960.072302</v>
      </c>
    </row>
    <row r="278" spans="1:41" s="85" customFormat="1" ht="13.15">
      <c r="A278" s="171" t="s">
        <v>68</v>
      </c>
      <c r="B278" s="96" t="str">
        <f>VLOOKUP(A278,'CENTRO DE COSTOS'!A:D,4,FALSE)</f>
        <v>WILLIAM ASDRUBAL ROZO ROZO</v>
      </c>
      <c r="C278" s="96" t="str">
        <f>VLOOKUP(A278,'CENTRO DE COSTOS'!A:D,2,FALSE)</f>
        <v>0004-0004</v>
      </c>
      <c r="D278" s="171">
        <v>11001</v>
      </c>
      <c r="E278" s="171">
        <v>5689244</v>
      </c>
      <c r="F278" s="93">
        <v>1901034</v>
      </c>
      <c r="G278" s="171">
        <v>87144227</v>
      </c>
      <c r="H278" s="171" t="s">
        <v>298</v>
      </c>
      <c r="I278" s="171" t="s">
        <v>68</v>
      </c>
      <c r="J278" s="171" t="s">
        <v>17776</v>
      </c>
      <c r="K278" s="10" t="s">
        <v>167</v>
      </c>
      <c r="L278" s="171">
        <v>5689244</v>
      </c>
      <c r="M278" s="171" t="s">
        <v>17777</v>
      </c>
      <c r="N278" s="172">
        <v>45833.681250000001</v>
      </c>
      <c r="O278" s="172">
        <v>45834.630555555559</v>
      </c>
      <c r="P278" s="171" t="s">
        <v>3171</v>
      </c>
      <c r="Q278" s="171" t="s">
        <v>3172</v>
      </c>
      <c r="R278" s="171" t="s">
        <v>15378</v>
      </c>
      <c r="S278" s="171" t="s">
        <v>177</v>
      </c>
      <c r="T278" s="72" t="s">
        <v>17778</v>
      </c>
      <c r="U278" s="171" t="s">
        <v>16614</v>
      </c>
      <c r="V278" s="171" t="s">
        <v>3260</v>
      </c>
      <c r="W278" s="171" t="s">
        <v>16620</v>
      </c>
      <c r="X278" s="171" t="s">
        <v>3185</v>
      </c>
      <c r="Y278" s="171">
        <v>0</v>
      </c>
      <c r="Z278" s="171">
        <v>0</v>
      </c>
      <c r="AA278" s="171">
        <v>0</v>
      </c>
      <c r="AB278" s="171">
        <v>0</v>
      </c>
      <c r="AC278" s="171">
        <v>0</v>
      </c>
      <c r="AD278" s="171" t="s">
        <v>17779</v>
      </c>
      <c r="AE278" s="171">
        <v>0</v>
      </c>
      <c r="AF278" s="171">
        <v>0</v>
      </c>
      <c r="AG278" s="171">
        <v>0</v>
      </c>
      <c r="AH278" s="171" t="s">
        <v>25</v>
      </c>
      <c r="AI278" s="171" t="s">
        <v>189</v>
      </c>
      <c r="AJ278" s="171">
        <v>1</v>
      </c>
      <c r="AK278" s="171">
        <v>0</v>
      </c>
      <c r="AL278" s="171" t="s">
        <v>5754</v>
      </c>
      <c r="AM278" s="97">
        <f>IF(S278="SOPORTE_TELEFÓNICO",'BASE LIQUIDACION REDEBAN 2025'!$B$19,IF(S278="ENVÍO",'BASE LIQUIDACION REDEBAN 2025'!$C$2,IF(AH278="TIPO I",'BASE LIQUIDACION REDEBAN 2025'!$C$2,IF(AH278="TIPO II",'BASE LIQUIDACION REDEBAN 2025'!$C$3,IF(AH278="TIPO III",'BASE LIQUIDACION REDEBAN 2025'!$C$4,IF(AH278="TIPO IV",'BASE LIQUIDACION REDEBAN 2025'!$C$5,IF(AI278="AEREO",'BASE LIQUIDACION REDEBAN 2025'!$B$6,'BASE LIQUIDACION REDEBAN 2025'!$C$5)))))))</f>
        <v>65960.072302</v>
      </c>
      <c r="AN278" s="97">
        <f>IF(OR(S278="SOPORTE_TELEFÓNICO",S278="ENVÍO"),0,IF(AH278="TIPO I",'BASE LIQUIDACION REDEBAN 2025'!$B$10,IF(AH278="TIPO II",'BASE LIQUIDACION REDEBAN 2025'!$B$11,IF(AH278="TIPO III",'BASE LIQUIDACION REDEBAN 2025'!$B$12,'BASE LIQUIDACION REDEBAN 2025'!$B$13))))</f>
        <v>75096.394270399993</v>
      </c>
      <c r="AO278" s="97">
        <f t="shared" si="4"/>
        <v>65960.072302</v>
      </c>
    </row>
    <row r="279" spans="1:41" s="85" customFormat="1" ht="13.15">
      <c r="A279" s="171" t="s">
        <v>93</v>
      </c>
      <c r="B279" s="96" t="str">
        <f>VLOOKUP(A279,'CENTRO DE COSTOS'!A:D,4,FALSE)</f>
        <v>DIEGO FERNANDO HENAO CARDONA</v>
      </c>
      <c r="C279" s="96" t="str">
        <f>VLOOKUP(A279,'CENTRO DE COSTOS'!A:D,2,FALSE)</f>
        <v>0004-0003</v>
      </c>
      <c r="D279" s="171">
        <v>52215</v>
      </c>
      <c r="E279" s="171">
        <v>5686702</v>
      </c>
      <c r="F279" s="93">
        <v>1901938</v>
      </c>
      <c r="G279" s="171">
        <v>89336574</v>
      </c>
      <c r="H279" s="171" t="s">
        <v>162</v>
      </c>
      <c r="I279" s="171" t="s">
        <v>612</v>
      </c>
      <c r="J279" s="171" t="s">
        <v>16198</v>
      </c>
      <c r="K279" s="10" t="s">
        <v>167</v>
      </c>
      <c r="L279" s="171">
        <v>5686702</v>
      </c>
      <c r="M279" s="171" t="s">
        <v>17780</v>
      </c>
      <c r="N279" s="172">
        <v>45832.484027777777</v>
      </c>
      <c r="O279" s="172">
        <v>45834.668749999997</v>
      </c>
      <c r="P279" s="171" t="s">
        <v>3171</v>
      </c>
      <c r="Q279" s="171" t="s">
        <v>3172</v>
      </c>
      <c r="R279" s="171" t="s">
        <v>15378</v>
      </c>
      <c r="S279" s="171" t="s">
        <v>177</v>
      </c>
      <c r="T279" s="72" t="s">
        <v>17781</v>
      </c>
      <c r="U279" s="171" t="s">
        <v>3175</v>
      </c>
      <c r="V279" s="171" t="s">
        <v>3197</v>
      </c>
      <c r="W279" s="171" t="s">
        <v>3198</v>
      </c>
      <c r="X279" s="171" t="s">
        <v>3185</v>
      </c>
      <c r="Y279" s="171">
        <v>0</v>
      </c>
      <c r="Z279" s="171">
        <v>0</v>
      </c>
      <c r="AA279" s="171">
        <v>0</v>
      </c>
      <c r="AB279" s="171">
        <v>0</v>
      </c>
      <c r="AC279" s="171">
        <v>0</v>
      </c>
      <c r="AD279" s="171" t="s">
        <v>16200</v>
      </c>
      <c r="AE279" s="171">
        <v>0</v>
      </c>
      <c r="AF279" s="171">
        <v>0</v>
      </c>
      <c r="AG279" s="171">
        <v>0</v>
      </c>
      <c r="AH279" s="171" t="s">
        <v>28</v>
      </c>
      <c r="AI279" s="171" t="s">
        <v>189</v>
      </c>
      <c r="AJ279" s="171">
        <v>1</v>
      </c>
      <c r="AK279" s="171">
        <v>0</v>
      </c>
      <c r="AL279" s="171" t="s">
        <v>5957</v>
      </c>
      <c r="AM279" s="97">
        <f>IF(S279="SOPORTE_TELEFÓNICO",'BASE LIQUIDACION REDEBAN 2025'!$B$19,IF(S279="ENVÍO",'BASE LIQUIDACION REDEBAN 2025'!$C$2,IF(AH279="TIPO I",'BASE LIQUIDACION REDEBAN 2025'!$C$2,IF(AH279="TIPO II",'BASE LIQUIDACION REDEBAN 2025'!$C$3,IF(AH279="TIPO III",'BASE LIQUIDACION REDEBAN 2025'!$C$4,IF(AH279="TIPO IV",'BASE LIQUIDACION REDEBAN 2025'!$C$5,IF(AI279="AEREO",'BASE LIQUIDACION REDEBAN 2025'!$B$6,'BASE LIQUIDACION REDEBAN 2025'!$C$5)))))))</f>
        <v>144967.87232000002</v>
      </c>
      <c r="AN279" s="97">
        <f>IF(OR(S279="SOPORTE_TELEFÓNICO",S279="ENVÍO"),0,IF(AH279="TIPO I",'BASE LIQUIDACION REDEBAN 2025'!$B$10,IF(AH279="TIPO II",'BASE LIQUIDACION REDEBAN 2025'!$B$11,IF(AH279="TIPO III",'BASE LIQUIDACION REDEBAN 2025'!$B$12,'BASE LIQUIDACION REDEBAN 2025'!$B$13))))</f>
        <v>140395.6348884</v>
      </c>
      <c r="AO279" s="97">
        <f t="shared" si="4"/>
        <v>144967.87232000002</v>
      </c>
    </row>
    <row r="280" spans="1:41" s="85" customFormat="1" ht="13.15">
      <c r="A280" s="171" t="s">
        <v>90</v>
      </c>
      <c r="B280" s="96" t="str">
        <f>VLOOKUP(A280,'CENTRO DE COSTOS'!A:D,4,FALSE)</f>
        <v>JUAN SEBASTIÁN RÍOS CASTRILLÓN</v>
      </c>
      <c r="C280" s="96" t="str">
        <f>VLOOKUP(A280,'CENTRO DE COSTOS'!A:D,2,FALSE)</f>
        <v>0004-0005</v>
      </c>
      <c r="D280" s="171">
        <v>5360</v>
      </c>
      <c r="E280" s="171">
        <v>5689439</v>
      </c>
      <c r="F280" s="93">
        <v>1901242</v>
      </c>
      <c r="G280" s="171">
        <v>51202497</v>
      </c>
      <c r="H280" s="171" t="s">
        <v>290</v>
      </c>
      <c r="I280" s="171" t="s">
        <v>464</v>
      </c>
      <c r="J280" s="171" t="s">
        <v>17782</v>
      </c>
      <c r="K280" s="10" t="s">
        <v>167</v>
      </c>
      <c r="L280" s="171">
        <v>5689439</v>
      </c>
      <c r="M280" s="171" t="s">
        <v>17783</v>
      </c>
      <c r="N280" s="172">
        <v>45834.333333333336</v>
      </c>
      <c r="O280" s="172">
        <v>45834.681250000001</v>
      </c>
      <c r="P280" s="171" t="s">
        <v>3171</v>
      </c>
      <c r="Q280" s="171" t="s">
        <v>3172</v>
      </c>
      <c r="R280" s="171" t="s">
        <v>15378</v>
      </c>
      <c r="S280" s="171" t="s">
        <v>3188</v>
      </c>
      <c r="T280" s="72" t="s">
        <v>17784</v>
      </c>
      <c r="U280" s="171" t="s">
        <v>3190</v>
      </c>
      <c r="V280" s="171" t="s">
        <v>3300</v>
      </c>
      <c r="W280" s="171" t="s">
        <v>3192</v>
      </c>
      <c r="X280" s="171" t="s">
        <v>3185</v>
      </c>
      <c r="Y280" s="171">
        <v>0</v>
      </c>
      <c r="Z280" s="171">
        <v>0</v>
      </c>
      <c r="AA280" s="171">
        <v>0</v>
      </c>
      <c r="AB280" s="171">
        <v>0</v>
      </c>
      <c r="AC280" s="171">
        <v>0</v>
      </c>
      <c r="AD280" s="171">
        <v>0</v>
      </c>
      <c r="AE280" s="171">
        <v>0</v>
      </c>
      <c r="AF280" s="171">
        <v>0</v>
      </c>
      <c r="AG280" s="171">
        <v>0</v>
      </c>
      <c r="AH280" s="171" t="s">
        <v>25</v>
      </c>
      <c r="AI280" s="171" t="s">
        <v>189</v>
      </c>
      <c r="AJ280" s="171">
        <v>0</v>
      </c>
      <c r="AK280" s="171">
        <v>0</v>
      </c>
      <c r="AL280" s="171" t="s">
        <v>3666</v>
      </c>
      <c r="AM280" s="97">
        <f>IF(S280="SOPORTE_TELEFÓNICO",'BASE LIQUIDACION REDEBAN 2025'!$B$19,IF(S280="ENVÍO",'BASE LIQUIDACION REDEBAN 2025'!$C$2,IF(AH280="TIPO I",'BASE LIQUIDACION REDEBAN 2025'!$C$2,IF(AH280="TIPO II",'BASE LIQUIDACION REDEBAN 2025'!$C$3,IF(AH280="TIPO III",'BASE LIQUIDACION REDEBAN 2025'!$C$4,IF(AH280="TIPO IV",'BASE LIQUIDACION REDEBAN 2025'!$C$5,IF(AI280="AEREO",'BASE LIQUIDACION REDEBAN 2025'!$B$6,'BASE LIQUIDACION REDEBAN 2025'!$C$5)))))))</f>
        <v>41241.0800752</v>
      </c>
      <c r="AN280" s="97">
        <f>IF(OR(S280="SOPORTE_TELEFÓNICO",S280="ENVÍO"),0,IF(AH280="TIPO I",'BASE LIQUIDACION REDEBAN 2025'!$B$10,IF(AH280="TIPO II",'BASE LIQUIDACION REDEBAN 2025'!$B$11,IF(AH280="TIPO III",'BASE LIQUIDACION REDEBAN 2025'!$B$12,'BASE LIQUIDACION REDEBAN 2025'!$B$13))))</f>
        <v>0</v>
      </c>
      <c r="AO280" s="97">
        <f t="shared" si="4"/>
        <v>41241.0800752</v>
      </c>
    </row>
    <row r="281" spans="1:41" s="85" customFormat="1" ht="13.15">
      <c r="A281" s="171" t="s">
        <v>72</v>
      </c>
      <c r="B281" s="96" t="str">
        <f>VLOOKUP(A281,'CENTRO DE COSTOS'!A:D,4,FALSE)</f>
        <v>MIGUEL JULIÁN HERNÁNDEZ GUARÍN</v>
      </c>
      <c r="C281" s="96" t="str">
        <f>VLOOKUP(A281,'CENTRO DE COSTOS'!A:D,2,FALSE)</f>
        <v>0004-0008</v>
      </c>
      <c r="D281" s="171">
        <v>68276</v>
      </c>
      <c r="E281" s="171">
        <v>5689878</v>
      </c>
      <c r="F281" s="93">
        <v>1900543</v>
      </c>
      <c r="G281" s="171">
        <v>13641451</v>
      </c>
      <c r="H281" s="171" t="s">
        <v>180</v>
      </c>
      <c r="I281" s="171" t="s">
        <v>181</v>
      </c>
      <c r="J281" s="171" t="s">
        <v>17785</v>
      </c>
      <c r="K281" s="10" t="s">
        <v>167</v>
      </c>
      <c r="L281" s="171">
        <v>5689878</v>
      </c>
      <c r="M281" s="171" t="s">
        <v>17786</v>
      </c>
      <c r="N281" s="172">
        <v>45834.457638888889</v>
      </c>
      <c r="O281" s="172">
        <v>45834.68472222222</v>
      </c>
      <c r="P281" s="171" t="s">
        <v>3171</v>
      </c>
      <c r="Q281" s="171" t="s">
        <v>3172</v>
      </c>
      <c r="R281" s="171" t="s">
        <v>15378</v>
      </c>
      <c r="S281" s="171" t="s">
        <v>177</v>
      </c>
      <c r="T281" s="72" t="s">
        <v>17787</v>
      </c>
      <c r="U281" s="171" t="s">
        <v>3190</v>
      </c>
      <c r="V281" s="171" t="s">
        <v>3438</v>
      </c>
      <c r="W281" s="171" t="s">
        <v>4191</v>
      </c>
      <c r="X281" s="171" t="s">
        <v>3185</v>
      </c>
      <c r="Y281" s="171">
        <v>0</v>
      </c>
      <c r="Z281" s="171">
        <v>0</v>
      </c>
      <c r="AA281" s="171">
        <v>0</v>
      </c>
      <c r="AB281" s="171">
        <v>0</v>
      </c>
      <c r="AC281" s="171">
        <v>0</v>
      </c>
      <c r="AD281" s="171" t="s">
        <v>17788</v>
      </c>
      <c r="AE281" s="171">
        <v>0</v>
      </c>
      <c r="AF281" s="171">
        <v>0</v>
      </c>
      <c r="AG281" s="171">
        <v>0</v>
      </c>
      <c r="AH281" s="171" t="s">
        <v>25</v>
      </c>
      <c r="AI281" s="171" t="s">
        <v>189</v>
      </c>
      <c r="AJ281" s="171">
        <v>1</v>
      </c>
      <c r="AK281" s="171">
        <v>0</v>
      </c>
      <c r="AL281" s="171" t="s">
        <v>866</v>
      </c>
      <c r="AM281" s="97">
        <f>IF(S281="SOPORTE_TELEFÓNICO",'BASE LIQUIDACION REDEBAN 2025'!$B$19,IF(S281="ENVÍO",'BASE LIQUIDACION REDEBAN 2025'!$C$2,IF(AH281="TIPO I",'BASE LIQUIDACION REDEBAN 2025'!$C$2,IF(AH281="TIPO II",'BASE LIQUIDACION REDEBAN 2025'!$C$3,IF(AH281="TIPO III",'BASE LIQUIDACION REDEBAN 2025'!$C$4,IF(AH281="TIPO IV",'BASE LIQUIDACION REDEBAN 2025'!$C$5,IF(AI281="AEREO",'BASE LIQUIDACION REDEBAN 2025'!$B$6,'BASE LIQUIDACION REDEBAN 2025'!$C$5)))))))</f>
        <v>65960.072302</v>
      </c>
      <c r="AN281" s="97">
        <f>IF(OR(S281="SOPORTE_TELEFÓNICO",S281="ENVÍO"),0,IF(AH281="TIPO I",'BASE LIQUIDACION REDEBAN 2025'!$B$10,IF(AH281="TIPO II",'BASE LIQUIDACION REDEBAN 2025'!$B$11,IF(AH281="TIPO III",'BASE LIQUIDACION REDEBAN 2025'!$B$12,'BASE LIQUIDACION REDEBAN 2025'!$B$13))))</f>
        <v>75096.394270399993</v>
      </c>
      <c r="AO281" s="97">
        <f t="shared" si="4"/>
        <v>65960.072302</v>
      </c>
    </row>
    <row r="282" spans="1:41" s="85" customFormat="1" ht="13.15">
      <c r="A282" s="171" t="s">
        <v>68</v>
      </c>
      <c r="B282" s="96" t="str">
        <f>VLOOKUP(A282,'CENTRO DE COSTOS'!A:D,4,FALSE)</f>
        <v>WILLIAM ASDRUBAL ROZO ROZO</v>
      </c>
      <c r="C282" s="96" t="str">
        <f>VLOOKUP(A282,'CENTRO DE COSTOS'!A:D,2,FALSE)</f>
        <v>0004-0004</v>
      </c>
      <c r="D282" s="171">
        <v>11001</v>
      </c>
      <c r="E282" s="171">
        <v>5689861</v>
      </c>
      <c r="F282" s="93">
        <v>1901314</v>
      </c>
      <c r="G282" s="171">
        <v>13604491</v>
      </c>
      <c r="H282" s="171" t="s">
        <v>298</v>
      </c>
      <c r="I282" s="171" t="s">
        <v>68</v>
      </c>
      <c r="J282" s="171" t="s">
        <v>17789</v>
      </c>
      <c r="K282" s="10" t="s">
        <v>167</v>
      </c>
      <c r="L282" s="171">
        <v>5689861</v>
      </c>
      <c r="M282" s="171" t="s">
        <v>17790</v>
      </c>
      <c r="N282" s="172">
        <v>45834.452777777777</v>
      </c>
      <c r="O282" s="172">
        <v>45834.688888888886</v>
      </c>
      <c r="P282" s="171" t="s">
        <v>3171</v>
      </c>
      <c r="Q282" s="171" t="s">
        <v>3172</v>
      </c>
      <c r="R282" s="171" t="s">
        <v>15378</v>
      </c>
      <c r="S282" s="171" t="s">
        <v>177</v>
      </c>
      <c r="T282" s="72" t="s">
        <v>17791</v>
      </c>
      <c r="U282" s="171" t="s">
        <v>16614</v>
      </c>
      <c r="V282" s="171" t="s">
        <v>16632</v>
      </c>
      <c r="W282" s="171" t="s">
        <v>16633</v>
      </c>
      <c r="X282" s="171" t="s">
        <v>3185</v>
      </c>
      <c r="Y282" s="171">
        <v>0</v>
      </c>
      <c r="Z282" s="171">
        <v>0</v>
      </c>
      <c r="AA282" s="171">
        <v>0</v>
      </c>
      <c r="AB282" s="171">
        <v>0</v>
      </c>
      <c r="AC282" s="171">
        <v>0</v>
      </c>
      <c r="AD282" s="171" t="s">
        <v>17792</v>
      </c>
      <c r="AE282" s="171">
        <v>0</v>
      </c>
      <c r="AF282" s="171">
        <v>0</v>
      </c>
      <c r="AG282" s="171">
        <v>0</v>
      </c>
      <c r="AH282" s="171" t="s">
        <v>25</v>
      </c>
      <c r="AI282" s="171" t="s">
        <v>189</v>
      </c>
      <c r="AJ282" s="171">
        <v>1</v>
      </c>
      <c r="AK282" s="171">
        <v>0</v>
      </c>
      <c r="AL282" s="171" t="s">
        <v>1288</v>
      </c>
      <c r="AM282" s="97">
        <f>IF(S282="SOPORTE_TELEFÓNICO",'BASE LIQUIDACION REDEBAN 2025'!$B$19,IF(S282="ENVÍO",'BASE LIQUIDACION REDEBAN 2025'!$C$2,IF(AH282="TIPO I",'BASE LIQUIDACION REDEBAN 2025'!$C$2,IF(AH282="TIPO II",'BASE LIQUIDACION REDEBAN 2025'!$C$3,IF(AH282="TIPO III",'BASE LIQUIDACION REDEBAN 2025'!$C$4,IF(AH282="TIPO IV",'BASE LIQUIDACION REDEBAN 2025'!$C$5,IF(AI282="AEREO",'BASE LIQUIDACION REDEBAN 2025'!$B$6,'BASE LIQUIDACION REDEBAN 2025'!$C$5)))))))</f>
        <v>65960.072302</v>
      </c>
      <c r="AN282" s="97">
        <f>IF(OR(S282="SOPORTE_TELEFÓNICO",S282="ENVÍO"),0,IF(AH282="TIPO I",'BASE LIQUIDACION REDEBAN 2025'!$B$10,IF(AH282="TIPO II",'BASE LIQUIDACION REDEBAN 2025'!$B$11,IF(AH282="TIPO III",'BASE LIQUIDACION REDEBAN 2025'!$B$12,'BASE LIQUIDACION REDEBAN 2025'!$B$13))))</f>
        <v>75096.394270399993</v>
      </c>
      <c r="AO282" s="97">
        <f t="shared" si="4"/>
        <v>65960.072302</v>
      </c>
    </row>
    <row r="283" spans="1:41" s="85" customFormat="1" ht="13.15">
      <c r="A283" s="171" t="s">
        <v>68</v>
      </c>
      <c r="B283" s="96" t="str">
        <f>VLOOKUP(A283,'CENTRO DE COSTOS'!A:D,4,FALSE)</f>
        <v>WILLIAM ASDRUBAL ROZO ROZO</v>
      </c>
      <c r="C283" s="96" t="str">
        <f>VLOOKUP(A283,'CENTRO DE COSTOS'!A:D,2,FALSE)</f>
        <v>0004-0004</v>
      </c>
      <c r="D283" s="171">
        <v>25754</v>
      </c>
      <c r="E283" s="171">
        <v>5689785</v>
      </c>
      <c r="F283" s="93">
        <v>1900209</v>
      </c>
      <c r="G283" s="171">
        <v>17938366</v>
      </c>
      <c r="H283" s="171" t="s">
        <v>298</v>
      </c>
      <c r="I283" s="171" t="s">
        <v>457</v>
      </c>
      <c r="J283" s="171" t="s">
        <v>17793</v>
      </c>
      <c r="K283" s="10" t="s">
        <v>167</v>
      </c>
      <c r="L283" s="171">
        <v>5689785</v>
      </c>
      <c r="M283" s="171" t="s">
        <v>17794</v>
      </c>
      <c r="N283" s="172">
        <v>45834.431250000001</v>
      </c>
      <c r="O283" s="172">
        <v>45834.738888888889</v>
      </c>
      <c r="P283" s="171" t="s">
        <v>3171</v>
      </c>
      <c r="Q283" s="171" t="s">
        <v>3172</v>
      </c>
      <c r="R283" s="171" t="s">
        <v>15378</v>
      </c>
      <c r="S283" s="171" t="s">
        <v>177</v>
      </c>
      <c r="T283" s="72" t="s">
        <v>17795</v>
      </c>
      <c r="U283" s="171" t="s">
        <v>3190</v>
      </c>
      <c r="V283" s="171" t="s">
        <v>3213</v>
      </c>
      <c r="W283" s="171" t="s">
        <v>3314</v>
      </c>
      <c r="X283" s="171" t="s">
        <v>3185</v>
      </c>
      <c r="Y283" s="171">
        <v>0</v>
      </c>
      <c r="Z283" s="171">
        <v>0</v>
      </c>
      <c r="AA283" s="171">
        <v>0</v>
      </c>
      <c r="AB283" s="171">
        <v>0</v>
      </c>
      <c r="AC283" s="171">
        <v>0</v>
      </c>
      <c r="AD283" s="171" t="s">
        <v>3754</v>
      </c>
      <c r="AE283" s="171">
        <v>0</v>
      </c>
      <c r="AF283" s="171">
        <v>0</v>
      </c>
      <c r="AG283" s="171">
        <v>0</v>
      </c>
      <c r="AH283" s="171" t="s">
        <v>25</v>
      </c>
      <c r="AI283" s="171" t="s">
        <v>189</v>
      </c>
      <c r="AJ283" s="171">
        <v>1</v>
      </c>
      <c r="AK283" s="171">
        <v>0</v>
      </c>
      <c r="AL283" s="171" t="s">
        <v>1288</v>
      </c>
      <c r="AM283" s="97">
        <f>IF(S283="SOPORTE_TELEFÓNICO",'BASE LIQUIDACION REDEBAN 2025'!$B$19,IF(S283="ENVÍO",'BASE LIQUIDACION REDEBAN 2025'!$C$2,IF(AH283="TIPO I",'BASE LIQUIDACION REDEBAN 2025'!$C$2,IF(AH283="TIPO II",'BASE LIQUIDACION REDEBAN 2025'!$C$3,IF(AH283="TIPO III",'BASE LIQUIDACION REDEBAN 2025'!$C$4,IF(AH283="TIPO IV",'BASE LIQUIDACION REDEBAN 2025'!$C$5,IF(AI283="AEREO",'BASE LIQUIDACION REDEBAN 2025'!$B$6,'BASE LIQUIDACION REDEBAN 2025'!$C$5)))))))</f>
        <v>65960.072302</v>
      </c>
      <c r="AN283" s="97">
        <f>IF(OR(S283="SOPORTE_TELEFÓNICO",S283="ENVÍO"),0,IF(AH283="TIPO I",'BASE LIQUIDACION REDEBAN 2025'!$B$10,IF(AH283="TIPO II",'BASE LIQUIDACION REDEBAN 2025'!$B$11,IF(AH283="TIPO III",'BASE LIQUIDACION REDEBAN 2025'!$B$12,'BASE LIQUIDACION REDEBAN 2025'!$B$13))))</f>
        <v>75096.394270399993</v>
      </c>
      <c r="AO283" s="97">
        <f t="shared" si="4"/>
        <v>65960.072302</v>
      </c>
    </row>
    <row r="284" spans="1:41" s="85" customFormat="1" ht="13.15">
      <c r="A284" s="171" t="s">
        <v>72</v>
      </c>
      <c r="B284" s="96" t="str">
        <f>VLOOKUP(A284,'CENTRO DE COSTOS'!A:D,4,FALSE)</f>
        <v>MIGUEL JULIÁN HERNÁNDEZ GUARÍN</v>
      </c>
      <c r="C284" s="96" t="str">
        <f>VLOOKUP(A284,'CENTRO DE COSTOS'!A:D,2,FALSE)</f>
        <v>0004-0008</v>
      </c>
      <c r="D284" s="171">
        <v>68755</v>
      </c>
      <c r="E284" s="171">
        <v>5689736</v>
      </c>
      <c r="F284" s="93">
        <v>1900649</v>
      </c>
      <c r="G284" s="171">
        <v>18738088</v>
      </c>
      <c r="H284" s="171" t="s">
        <v>180</v>
      </c>
      <c r="I284" s="171" t="s">
        <v>6705</v>
      </c>
      <c r="J284" s="171" t="s">
        <v>17796</v>
      </c>
      <c r="K284" s="10" t="s">
        <v>167</v>
      </c>
      <c r="L284" s="171">
        <v>5689736</v>
      </c>
      <c r="M284" s="171" t="s">
        <v>17797</v>
      </c>
      <c r="N284" s="172">
        <v>45834.420138888891</v>
      </c>
      <c r="O284" s="172">
        <v>45834.740277777775</v>
      </c>
      <c r="P284" s="171" t="s">
        <v>3171</v>
      </c>
      <c r="Q284" s="171" t="s">
        <v>3172</v>
      </c>
      <c r="R284" s="171" t="s">
        <v>15378</v>
      </c>
      <c r="S284" s="171" t="s">
        <v>177</v>
      </c>
      <c r="T284" s="72" t="s">
        <v>17798</v>
      </c>
      <c r="U284" s="171" t="s">
        <v>3175</v>
      </c>
      <c r="V284" s="171" t="s">
        <v>3260</v>
      </c>
      <c r="W284" s="171" t="s">
        <v>3261</v>
      </c>
      <c r="X284" s="171" t="s">
        <v>3185</v>
      </c>
      <c r="Y284" s="171">
        <v>0</v>
      </c>
      <c r="Z284" s="171">
        <v>0</v>
      </c>
      <c r="AA284" s="171">
        <v>0</v>
      </c>
      <c r="AB284" s="171">
        <v>0</v>
      </c>
      <c r="AC284" s="171">
        <v>0</v>
      </c>
      <c r="AD284" s="171" t="s">
        <v>17799</v>
      </c>
      <c r="AE284" s="171">
        <v>0</v>
      </c>
      <c r="AF284" s="171">
        <v>0</v>
      </c>
      <c r="AG284" s="171">
        <v>7398</v>
      </c>
      <c r="AH284" s="171" t="s">
        <v>30</v>
      </c>
      <c r="AI284" s="171" t="s">
        <v>189</v>
      </c>
      <c r="AJ284" s="171">
        <v>1</v>
      </c>
      <c r="AK284" s="171">
        <v>0</v>
      </c>
      <c r="AL284" s="171" t="s">
        <v>1139</v>
      </c>
      <c r="AM284" s="97">
        <f>IF(S284="SOPORTE_TELEFÓNICO",'BASE LIQUIDACION REDEBAN 2025'!$B$19,IF(S284="ENVÍO",'BASE LIQUIDACION REDEBAN 2025'!$C$2,IF(AH284="TIPO I",'BASE LIQUIDACION REDEBAN 2025'!$C$2,IF(AH284="TIPO II",'BASE LIQUIDACION REDEBAN 2025'!$C$3,IF(AH284="TIPO III",'BASE LIQUIDACION REDEBAN 2025'!$C$4,IF(AH284="TIPO IV",'BASE LIQUIDACION REDEBAN 2025'!$C$5,IF(AI284="AEREO",'BASE LIQUIDACION REDEBAN 2025'!$B$6,'BASE LIQUIDACION REDEBAN 2025'!$C$5)))))))</f>
        <v>275728.78077800001</v>
      </c>
      <c r="AN284" s="97">
        <f>IF(OR(S284="SOPORTE_TELEFÓNICO",S284="ENVÍO"),0,IF(AH284="TIPO I",'BASE LIQUIDACION REDEBAN 2025'!$B$10,IF(AH284="TIPO II",'BASE LIQUIDACION REDEBAN 2025'!$B$11,IF(AH284="TIPO III",'BASE LIQUIDACION REDEBAN 2025'!$B$12,'BASE LIQUIDACION REDEBAN 2025'!$B$13))))</f>
        <v>196536.5258152</v>
      </c>
      <c r="AO284" s="97">
        <f t="shared" si="4"/>
        <v>275728.78077800001</v>
      </c>
    </row>
    <row r="285" spans="1:41" s="85" customFormat="1" ht="13.15">
      <c r="A285" s="171" t="s">
        <v>93</v>
      </c>
      <c r="B285" s="96" t="str">
        <f>VLOOKUP(A285,'CENTRO DE COSTOS'!A:D,4,FALSE)</f>
        <v>DIEGO FERNANDO HENAO CARDONA</v>
      </c>
      <c r="C285" s="96" t="str">
        <f>VLOOKUP(A285,'CENTRO DE COSTOS'!A:D,2,FALSE)</f>
        <v>0004-0003</v>
      </c>
      <c r="D285" s="171">
        <v>52001</v>
      </c>
      <c r="E285" s="171">
        <v>5690001</v>
      </c>
      <c r="F285" s="93">
        <v>1902223</v>
      </c>
      <c r="G285" s="171">
        <v>45174968</v>
      </c>
      <c r="H285" s="171" t="s">
        <v>162</v>
      </c>
      <c r="I285" s="171" t="s">
        <v>93</v>
      </c>
      <c r="J285" s="171" t="s">
        <v>16772</v>
      </c>
      <c r="K285" s="10" t="s">
        <v>167</v>
      </c>
      <c r="L285" s="171">
        <v>5690001</v>
      </c>
      <c r="M285" s="171" t="s">
        <v>17800</v>
      </c>
      <c r="N285" s="172">
        <v>45834.482638888891</v>
      </c>
      <c r="O285" s="172">
        <v>45835.419444444444</v>
      </c>
      <c r="P285" s="171" t="s">
        <v>3171</v>
      </c>
      <c r="Q285" s="171" t="s">
        <v>3172</v>
      </c>
      <c r="R285" s="171" t="s">
        <v>15378</v>
      </c>
      <c r="S285" s="171" t="s">
        <v>177</v>
      </c>
      <c r="T285" s="72" t="s">
        <v>17801</v>
      </c>
      <c r="U285" s="171" t="s">
        <v>3190</v>
      </c>
      <c r="V285" s="171" t="s">
        <v>3197</v>
      </c>
      <c r="W285" s="171" t="s">
        <v>3192</v>
      </c>
      <c r="X285" s="171" t="s">
        <v>3215</v>
      </c>
      <c r="Y285" s="171">
        <v>0</v>
      </c>
      <c r="Z285" s="171" t="s">
        <v>3445</v>
      </c>
      <c r="AA285" s="171">
        <v>0</v>
      </c>
      <c r="AB285" s="171">
        <v>0</v>
      </c>
      <c r="AC285" s="171">
        <v>0</v>
      </c>
      <c r="AD285" s="171" t="s">
        <v>16775</v>
      </c>
      <c r="AE285" s="171" t="s">
        <v>17802</v>
      </c>
      <c r="AF285" s="171" t="s">
        <v>17803</v>
      </c>
      <c r="AG285" s="171">
        <v>0</v>
      </c>
      <c r="AH285" s="171" t="s">
        <v>25</v>
      </c>
      <c r="AI285" s="171" t="s">
        <v>189</v>
      </c>
      <c r="AJ285" s="171">
        <v>1</v>
      </c>
      <c r="AK285" s="171">
        <v>0</v>
      </c>
      <c r="AL285" s="171" t="s">
        <v>639</v>
      </c>
      <c r="AM285" s="97">
        <f>IF(S285="SOPORTE_TELEFÓNICO",'BASE LIQUIDACION REDEBAN 2025'!$B$19,IF(S285="ENVÍO",'BASE LIQUIDACION REDEBAN 2025'!$C$2,IF(AH285="TIPO I",'BASE LIQUIDACION REDEBAN 2025'!$C$2,IF(AH285="TIPO II",'BASE LIQUIDACION REDEBAN 2025'!$C$3,IF(AH285="TIPO III",'BASE LIQUIDACION REDEBAN 2025'!$C$4,IF(AH285="TIPO IV",'BASE LIQUIDACION REDEBAN 2025'!$C$5,IF(AI285="AEREO",'BASE LIQUIDACION REDEBAN 2025'!$B$6,'BASE LIQUIDACION REDEBAN 2025'!$C$5)))))))</f>
        <v>65960.072302</v>
      </c>
      <c r="AN285" s="97">
        <f>IF(OR(S285="SOPORTE_TELEFÓNICO",S285="ENVÍO"),0,IF(AH285="TIPO I",'BASE LIQUIDACION REDEBAN 2025'!$B$10,IF(AH285="TIPO II",'BASE LIQUIDACION REDEBAN 2025'!$B$11,IF(AH285="TIPO III",'BASE LIQUIDACION REDEBAN 2025'!$B$12,'BASE LIQUIDACION REDEBAN 2025'!$B$13))))</f>
        <v>75096.394270399993</v>
      </c>
      <c r="AO285" s="97">
        <f t="shared" si="4"/>
        <v>65960.072302</v>
      </c>
    </row>
    <row r="286" spans="1:41" s="85" customFormat="1" ht="13.15">
      <c r="A286" s="171" t="s">
        <v>68</v>
      </c>
      <c r="B286" s="96" t="str">
        <f>VLOOKUP(A286,'CENTRO DE COSTOS'!A:D,4,FALSE)</f>
        <v>WILLIAM ASDRUBAL ROZO ROZO</v>
      </c>
      <c r="C286" s="96" t="str">
        <f>VLOOKUP(A286,'CENTRO DE COSTOS'!A:D,2,FALSE)</f>
        <v>0004-0004</v>
      </c>
      <c r="D286" s="171">
        <v>11001</v>
      </c>
      <c r="E286" s="171">
        <v>5690687</v>
      </c>
      <c r="F286" s="93">
        <v>1901394</v>
      </c>
      <c r="G286" s="171">
        <v>16863177</v>
      </c>
      <c r="H286" s="171" t="s">
        <v>298</v>
      </c>
      <c r="I286" s="171" t="s">
        <v>68</v>
      </c>
      <c r="J286" s="171" t="s">
        <v>17804</v>
      </c>
      <c r="K286" s="10" t="s">
        <v>167</v>
      </c>
      <c r="L286" s="171">
        <v>5690687</v>
      </c>
      <c r="M286" s="171" t="s">
        <v>17805</v>
      </c>
      <c r="N286" s="172">
        <v>45834.65902777778</v>
      </c>
      <c r="O286" s="172">
        <v>45835.421527777777</v>
      </c>
      <c r="P286" s="171" t="s">
        <v>3171</v>
      </c>
      <c r="Q286" s="171" t="s">
        <v>3172</v>
      </c>
      <c r="R286" s="171" t="s">
        <v>15378</v>
      </c>
      <c r="S286" s="171" t="s">
        <v>177</v>
      </c>
      <c r="T286" s="72" t="s">
        <v>17806</v>
      </c>
      <c r="U286" s="171" t="s">
        <v>16614</v>
      </c>
      <c r="V286" s="171" t="s">
        <v>3260</v>
      </c>
      <c r="W286" s="171" t="s">
        <v>16615</v>
      </c>
      <c r="X286" s="171" t="s">
        <v>3185</v>
      </c>
      <c r="Y286" s="171">
        <v>0</v>
      </c>
      <c r="Z286" s="171">
        <v>0</v>
      </c>
      <c r="AA286" s="171">
        <v>0</v>
      </c>
      <c r="AB286" s="171">
        <v>0</v>
      </c>
      <c r="AC286" s="171">
        <v>0</v>
      </c>
      <c r="AD286" s="171" t="s">
        <v>17807</v>
      </c>
      <c r="AE286" s="171">
        <v>0</v>
      </c>
      <c r="AF286" s="171">
        <v>0</v>
      </c>
      <c r="AG286" s="171">
        <v>0</v>
      </c>
      <c r="AH286" s="171" t="s">
        <v>25</v>
      </c>
      <c r="AI286" s="171" t="s">
        <v>189</v>
      </c>
      <c r="AJ286" s="171">
        <v>1</v>
      </c>
      <c r="AK286" s="171">
        <v>0</v>
      </c>
      <c r="AL286" s="171" t="s">
        <v>326</v>
      </c>
      <c r="AM286" s="97">
        <f>IF(S286="SOPORTE_TELEFÓNICO",'BASE LIQUIDACION REDEBAN 2025'!$B$19,IF(S286="ENVÍO",'BASE LIQUIDACION REDEBAN 2025'!$C$2,IF(AH286="TIPO I",'BASE LIQUIDACION REDEBAN 2025'!$C$2,IF(AH286="TIPO II",'BASE LIQUIDACION REDEBAN 2025'!$C$3,IF(AH286="TIPO III",'BASE LIQUIDACION REDEBAN 2025'!$C$4,IF(AH286="TIPO IV",'BASE LIQUIDACION REDEBAN 2025'!$C$5,IF(AI286="AEREO",'BASE LIQUIDACION REDEBAN 2025'!$B$6,'BASE LIQUIDACION REDEBAN 2025'!$C$5)))))))</f>
        <v>65960.072302</v>
      </c>
      <c r="AN286" s="97">
        <f>IF(OR(S286="SOPORTE_TELEFÓNICO",S286="ENVÍO"),0,IF(AH286="TIPO I",'BASE LIQUIDACION REDEBAN 2025'!$B$10,IF(AH286="TIPO II",'BASE LIQUIDACION REDEBAN 2025'!$B$11,IF(AH286="TIPO III",'BASE LIQUIDACION REDEBAN 2025'!$B$12,'BASE LIQUIDACION REDEBAN 2025'!$B$13))))</f>
        <v>75096.394270399993</v>
      </c>
      <c r="AO286" s="97">
        <f t="shared" si="4"/>
        <v>65960.072302</v>
      </c>
    </row>
    <row r="287" spans="1:41" s="85" customFormat="1" ht="13.15">
      <c r="A287" s="171" t="s">
        <v>90</v>
      </c>
      <c r="B287" s="96" t="str">
        <f>VLOOKUP(A287,'CENTRO DE COSTOS'!A:D,4,FALSE)</f>
        <v>JUAN SEBASTIÁN RÍOS CASTRILLÓN</v>
      </c>
      <c r="C287" s="96" t="str">
        <f>VLOOKUP(A287,'CENTRO DE COSTOS'!A:D,2,FALSE)</f>
        <v>0004-0005</v>
      </c>
      <c r="D287" s="171">
        <v>5440</v>
      </c>
      <c r="E287" s="171">
        <v>5688345</v>
      </c>
      <c r="F287" s="93">
        <v>1902334</v>
      </c>
      <c r="G287" s="171">
        <v>20011078</v>
      </c>
      <c r="H287" s="171" t="s">
        <v>290</v>
      </c>
      <c r="I287" s="171" t="s">
        <v>648</v>
      </c>
      <c r="J287" s="171" t="s">
        <v>17154</v>
      </c>
      <c r="K287" s="10" t="s">
        <v>167</v>
      </c>
      <c r="L287" s="171">
        <v>5688345</v>
      </c>
      <c r="M287" s="171" t="s">
        <v>17808</v>
      </c>
      <c r="N287" s="172">
        <v>45833.484027777777</v>
      </c>
      <c r="O287" s="172">
        <v>45835.470833333333</v>
      </c>
      <c r="P287" s="171" t="s">
        <v>3171</v>
      </c>
      <c r="Q287" s="171" t="s">
        <v>3172</v>
      </c>
      <c r="R287" s="171" t="s">
        <v>15378</v>
      </c>
      <c r="S287" s="171" t="s">
        <v>177</v>
      </c>
      <c r="T287" s="72" t="s">
        <v>17809</v>
      </c>
      <c r="U287" s="171" t="s">
        <v>3190</v>
      </c>
      <c r="V287" s="171" t="s">
        <v>3252</v>
      </c>
      <c r="W287" s="171" t="s">
        <v>3192</v>
      </c>
      <c r="X287" s="171" t="s">
        <v>3215</v>
      </c>
      <c r="Y287" s="171" t="s">
        <v>17810</v>
      </c>
      <c r="Z287" s="171">
        <v>0</v>
      </c>
      <c r="AA287" s="171" t="s">
        <v>3482</v>
      </c>
      <c r="AB287" s="171" t="s">
        <v>3332</v>
      </c>
      <c r="AC287" s="171">
        <v>0</v>
      </c>
      <c r="AD287" s="171" t="s">
        <v>17157</v>
      </c>
      <c r="AE287" s="171" t="s">
        <v>17811</v>
      </c>
      <c r="AF287" s="171" t="s">
        <v>17812</v>
      </c>
      <c r="AG287" s="171">
        <v>0</v>
      </c>
      <c r="AH287" s="171" t="s">
        <v>28</v>
      </c>
      <c r="AI287" s="171" t="s">
        <v>189</v>
      </c>
      <c r="AJ287" s="171">
        <v>1</v>
      </c>
      <c r="AK287" s="171">
        <v>0</v>
      </c>
      <c r="AL287" s="171" t="s">
        <v>467</v>
      </c>
      <c r="AM287" s="97">
        <f>IF(S287="SOPORTE_TELEFÓNICO",'BASE LIQUIDACION REDEBAN 2025'!$B$19,IF(S287="ENVÍO",'BASE LIQUIDACION REDEBAN 2025'!$C$2,IF(AH287="TIPO I",'BASE LIQUIDACION REDEBAN 2025'!$C$2,IF(AH287="TIPO II",'BASE LIQUIDACION REDEBAN 2025'!$C$3,IF(AH287="TIPO III",'BASE LIQUIDACION REDEBAN 2025'!$C$4,IF(AH287="TIPO IV",'BASE LIQUIDACION REDEBAN 2025'!$C$5,IF(AI287="AEREO",'BASE LIQUIDACION REDEBAN 2025'!$B$6,'BASE LIQUIDACION REDEBAN 2025'!$C$5)))))))</f>
        <v>144967.87232000002</v>
      </c>
      <c r="AN287" s="97">
        <f>IF(OR(S287="SOPORTE_TELEFÓNICO",S287="ENVÍO"),0,IF(AH287="TIPO I",'BASE LIQUIDACION REDEBAN 2025'!$B$10,IF(AH287="TIPO II",'BASE LIQUIDACION REDEBAN 2025'!$B$11,IF(AH287="TIPO III",'BASE LIQUIDACION REDEBAN 2025'!$B$12,'BASE LIQUIDACION REDEBAN 2025'!$B$13))))</f>
        <v>140395.6348884</v>
      </c>
      <c r="AO287" s="97">
        <f t="shared" si="4"/>
        <v>144967.87232000002</v>
      </c>
    </row>
    <row r="288" spans="1:41" s="85" customFormat="1" ht="13.15">
      <c r="A288" s="171" t="s">
        <v>90</v>
      </c>
      <c r="B288" s="96" t="str">
        <f>VLOOKUP(A288,'CENTRO DE COSTOS'!A:D,4,FALSE)</f>
        <v>JUAN SEBASTIÁN RÍOS CASTRILLÓN</v>
      </c>
      <c r="C288" s="96" t="str">
        <f>VLOOKUP(A288,'CENTRO DE COSTOS'!A:D,2,FALSE)</f>
        <v>0004-0005</v>
      </c>
      <c r="D288" s="171">
        <v>5001</v>
      </c>
      <c r="E288" s="171">
        <v>5690181</v>
      </c>
      <c r="F288" s="93">
        <v>1902913</v>
      </c>
      <c r="G288" s="171">
        <v>87228756</v>
      </c>
      <c r="H288" s="171" t="s">
        <v>290</v>
      </c>
      <c r="I288" s="171" t="s">
        <v>90</v>
      </c>
      <c r="J288" s="171" t="s">
        <v>17813</v>
      </c>
      <c r="K288" s="10" t="s">
        <v>167</v>
      </c>
      <c r="L288" s="171">
        <v>5690181</v>
      </c>
      <c r="M288" s="171" t="s">
        <v>17814</v>
      </c>
      <c r="N288" s="172">
        <v>45834.534722222219</v>
      </c>
      <c r="O288" s="172">
        <v>45835.487500000003</v>
      </c>
      <c r="P288" s="171" t="s">
        <v>3171</v>
      </c>
      <c r="Q288" s="171" t="s">
        <v>3172</v>
      </c>
      <c r="R288" s="171" t="s">
        <v>15378</v>
      </c>
      <c r="S288" s="171" t="s">
        <v>177</v>
      </c>
      <c r="T288" s="72" t="s">
        <v>17815</v>
      </c>
      <c r="U288" s="171" t="s">
        <v>3175</v>
      </c>
      <c r="V288" s="171" t="s">
        <v>3176</v>
      </c>
      <c r="W288" s="171" t="s">
        <v>3177</v>
      </c>
      <c r="X288" s="171" t="s">
        <v>3185</v>
      </c>
      <c r="Y288" s="171">
        <v>0</v>
      </c>
      <c r="Z288" s="171">
        <v>0</v>
      </c>
      <c r="AA288" s="171">
        <v>0</v>
      </c>
      <c r="AB288" s="171">
        <v>0</v>
      </c>
      <c r="AC288" s="171">
        <v>0</v>
      </c>
      <c r="AD288" s="171" t="s">
        <v>17816</v>
      </c>
      <c r="AE288" s="171">
        <v>0</v>
      </c>
      <c r="AF288" s="171">
        <v>0</v>
      </c>
      <c r="AG288" s="171">
        <v>0</v>
      </c>
      <c r="AH288" s="171" t="s">
        <v>25</v>
      </c>
      <c r="AI288" s="171" t="s">
        <v>189</v>
      </c>
      <c r="AJ288" s="171">
        <v>1</v>
      </c>
      <c r="AK288" s="171">
        <v>0</v>
      </c>
      <c r="AL288" s="171" t="s">
        <v>2680</v>
      </c>
      <c r="AM288" s="97">
        <f>IF(S288="SOPORTE_TELEFÓNICO",'BASE LIQUIDACION REDEBAN 2025'!$B$19,IF(S288="ENVÍO",'BASE LIQUIDACION REDEBAN 2025'!$C$2,IF(AH288="TIPO I",'BASE LIQUIDACION REDEBAN 2025'!$C$2,IF(AH288="TIPO II",'BASE LIQUIDACION REDEBAN 2025'!$C$3,IF(AH288="TIPO III",'BASE LIQUIDACION REDEBAN 2025'!$C$4,IF(AH288="TIPO IV",'BASE LIQUIDACION REDEBAN 2025'!$C$5,IF(AI288="AEREO",'BASE LIQUIDACION REDEBAN 2025'!$B$6,'BASE LIQUIDACION REDEBAN 2025'!$C$5)))))))</f>
        <v>65960.072302</v>
      </c>
      <c r="AN288" s="97">
        <f>IF(OR(S288="SOPORTE_TELEFÓNICO",S288="ENVÍO"),0,IF(AH288="TIPO I",'BASE LIQUIDACION REDEBAN 2025'!$B$10,IF(AH288="TIPO II",'BASE LIQUIDACION REDEBAN 2025'!$B$11,IF(AH288="TIPO III",'BASE LIQUIDACION REDEBAN 2025'!$B$12,'BASE LIQUIDACION REDEBAN 2025'!$B$13))))</f>
        <v>75096.394270399993</v>
      </c>
      <c r="AO288" s="97">
        <f t="shared" si="4"/>
        <v>65960.072302</v>
      </c>
    </row>
    <row r="289" spans="1:41" s="85" customFormat="1" ht="13.15">
      <c r="A289" s="171" t="s">
        <v>72</v>
      </c>
      <c r="B289" s="96" t="str">
        <f>VLOOKUP(A289,'CENTRO DE COSTOS'!A:D,4,FALSE)</f>
        <v>MIGUEL JULIÁN HERNÁNDEZ GUARÍN</v>
      </c>
      <c r="C289" s="96" t="str">
        <f>VLOOKUP(A289,'CENTRO DE COSTOS'!A:D,2,FALSE)</f>
        <v>0004-0008</v>
      </c>
      <c r="D289" s="171">
        <v>68001</v>
      </c>
      <c r="E289" s="171">
        <v>5690832</v>
      </c>
      <c r="F289" s="93">
        <v>1899837</v>
      </c>
      <c r="G289" s="171">
        <v>13447206</v>
      </c>
      <c r="H289" s="171" t="s">
        <v>180</v>
      </c>
      <c r="I289" s="171" t="s">
        <v>72</v>
      </c>
      <c r="J289" s="171" t="s">
        <v>17817</v>
      </c>
      <c r="K289" s="10" t="s">
        <v>167</v>
      </c>
      <c r="L289" s="171">
        <v>5690832</v>
      </c>
      <c r="M289" s="171" t="s">
        <v>17818</v>
      </c>
      <c r="N289" s="172">
        <v>45834.695138888892</v>
      </c>
      <c r="O289" s="172">
        <v>45835.490972222222</v>
      </c>
      <c r="P289" s="171" t="s">
        <v>3171</v>
      </c>
      <c r="Q289" s="171" t="s">
        <v>3172</v>
      </c>
      <c r="R289" s="171" t="s">
        <v>15378</v>
      </c>
      <c r="S289" s="171" t="s">
        <v>177</v>
      </c>
      <c r="T289" s="72" t="s">
        <v>17819</v>
      </c>
      <c r="U289" s="171" t="s">
        <v>3190</v>
      </c>
      <c r="V289" s="171" t="s">
        <v>3438</v>
      </c>
      <c r="W289" s="171" t="s">
        <v>4191</v>
      </c>
      <c r="X289" s="171" t="s">
        <v>3185</v>
      </c>
      <c r="Y289" s="171">
        <v>0</v>
      </c>
      <c r="Z289" s="171">
        <v>0</v>
      </c>
      <c r="AA289" s="171">
        <v>0</v>
      </c>
      <c r="AB289" s="171">
        <v>0</v>
      </c>
      <c r="AC289" s="171">
        <v>0</v>
      </c>
      <c r="AD289" s="171" t="s">
        <v>17820</v>
      </c>
      <c r="AE289" s="171">
        <v>0</v>
      </c>
      <c r="AF289" s="171">
        <v>0</v>
      </c>
      <c r="AG289" s="171">
        <v>7304</v>
      </c>
      <c r="AH289" s="171" t="s">
        <v>25</v>
      </c>
      <c r="AI289" s="171" t="s">
        <v>189</v>
      </c>
      <c r="AJ289" s="171">
        <v>1</v>
      </c>
      <c r="AK289" s="171">
        <v>0</v>
      </c>
      <c r="AL289" s="171" t="s">
        <v>866</v>
      </c>
      <c r="AM289" s="97">
        <f>IF(S289="SOPORTE_TELEFÓNICO",'BASE LIQUIDACION REDEBAN 2025'!$B$19,IF(S289="ENVÍO",'BASE LIQUIDACION REDEBAN 2025'!$C$2,IF(AH289="TIPO I",'BASE LIQUIDACION REDEBAN 2025'!$C$2,IF(AH289="TIPO II",'BASE LIQUIDACION REDEBAN 2025'!$C$3,IF(AH289="TIPO III",'BASE LIQUIDACION REDEBAN 2025'!$C$4,IF(AH289="TIPO IV",'BASE LIQUIDACION REDEBAN 2025'!$C$5,IF(AI289="AEREO",'BASE LIQUIDACION REDEBAN 2025'!$B$6,'BASE LIQUIDACION REDEBAN 2025'!$C$5)))))))</f>
        <v>65960.072302</v>
      </c>
      <c r="AN289" s="97">
        <f>IF(OR(S289="SOPORTE_TELEFÓNICO",S289="ENVÍO"),0,IF(AH289="TIPO I",'BASE LIQUIDACION REDEBAN 2025'!$B$10,IF(AH289="TIPO II",'BASE LIQUIDACION REDEBAN 2025'!$B$11,IF(AH289="TIPO III",'BASE LIQUIDACION REDEBAN 2025'!$B$12,'BASE LIQUIDACION REDEBAN 2025'!$B$13))))</f>
        <v>75096.394270399993</v>
      </c>
      <c r="AO289" s="97">
        <f t="shared" si="4"/>
        <v>65960.072302</v>
      </c>
    </row>
    <row r="290" spans="1:41" s="85" customFormat="1" ht="13.15">
      <c r="A290" s="171" t="s">
        <v>76</v>
      </c>
      <c r="B290" s="96" t="str">
        <f>VLOOKUP(A290,'CENTRO DE COSTOS'!A:D,4,FALSE)</f>
        <v>DIEGO FERNANDO HENAO CARDONA</v>
      </c>
      <c r="C290" s="96" t="str">
        <f>VLOOKUP(A290,'CENTRO DE COSTOS'!A:D,2,FALSE)</f>
        <v>0004-0003</v>
      </c>
      <c r="D290" s="171">
        <v>19001</v>
      </c>
      <c r="E290" s="171">
        <v>5690335</v>
      </c>
      <c r="F290" s="93">
        <v>1900262</v>
      </c>
      <c r="G290" s="171">
        <v>89347503</v>
      </c>
      <c r="H290" s="171" t="s">
        <v>200</v>
      </c>
      <c r="I290" s="171" t="s">
        <v>95</v>
      </c>
      <c r="J290" s="171" t="s">
        <v>15828</v>
      </c>
      <c r="K290" s="10" t="s">
        <v>167</v>
      </c>
      <c r="L290" s="171">
        <v>5690335</v>
      </c>
      <c r="M290" s="171" t="s">
        <v>17821</v>
      </c>
      <c r="N290" s="172">
        <v>45834.57916666667</v>
      </c>
      <c r="O290" s="172">
        <v>45835.493750000001</v>
      </c>
      <c r="P290" s="171" t="s">
        <v>3171</v>
      </c>
      <c r="Q290" s="171" t="s">
        <v>3172</v>
      </c>
      <c r="R290" s="171" t="s">
        <v>15378</v>
      </c>
      <c r="S290" s="171" t="s">
        <v>177</v>
      </c>
      <c r="T290" s="72" t="s">
        <v>17822</v>
      </c>
      <c r="U290" s="171" t="s">
        <v>3190</v>
      </c>
      <c r="V290" s="171" t="s">
        <v>3197</v>
      </c>
      <c r="W290" s="171" t="s">
        <v>3192</v>
      </c>
      <c r="X290" s="171" t="s">
        <v>3215</v>
      </c>
      <c r="Y290" s="171">
        <v>0</v>
      </c>
      <c r="Z290" s="171">
        <v>0</v>
      </c>
      <c r="AA290" s="171">
        <v>0</v>
      </c>
      <c r="AB290" s="171">
        <v>0</v>
      </c>
      <c r="AC290" s="171">
        <v>0</v>
      </c>
      <c r="AD290" s="171" t="s">
        <v>15830</v>
      </c>
      <c r="AE290" s="171">
        <v>984151</v>
      </c>
      <c r="AF290" s="171">
        <v>0</v>
      </c>
      <c r="AG290" s="171">
        <v>0</v>
      </c>
      <c r="AH290" s="171" t="s">
        <v>30</v>
      </c>
      <c r="AI290" s="171" t="s">
        <v>189</v>
      </c>
      <c r="AJ290" s="171">
        <v>1</v>
      </c>
      <c r="AK290" s="171">
        <v>0</v>
      </c>
      <c r="AL290" s="171" t="s">
        <v>204</v>
      </c>
      <c r="AM290" s="97">
        <f>IF(S290="SOPORTE_TELEFÓNICO",'BASE LIQUIDACION REDEBAN 2025'!$B$19,IF(S290="ENVÍO",'BASE LIQUIDACION REDEBAN 2025'!$C$2,IF(AH290="TIPO I",'BASE LIQUIDACION REDEBAN 2025'!$C$2,IF(AH290="TIPO II",'BASE LIQUIDACION REDEBAN 2025'!$C$3,IF(AH290="TIPO III",'BASE LIQUIDACION REDEBAN 2025'!$C$4,IF(AH290="TIPO IV",'BASE LIQUIDACION REDEBAN 2025'!$C$5,IF(AI290="AEREO",'BASE LIQUIDACION REDEBAN 2025'!$B$6,'BASE LIQUIDACION REDEBAN 2025'!$C$5)))))))</f>
        <v>275728.78077800001</v>
      </c>
      <c r="AN290" s="97">
        <f>IF(OR(S290="SOPORTE_TELEFÓNICO",S290="ENVÍO"),0,IF(AH290="TIPO I",'BASE LIQUIDACION REDEBAN 2025'!$B$10,IF(AH290="TIPO II",'BASE LIQUIDACION REDEBAN 2025'!$B$11,IF(AH290="TIPO III",'BASE LIQUIDACION REDEBAN 2025'!$B$12,'BASE LIQUIDACION REDEBAN 2025'!$B$13))))</f>
        <v>196536.5258152</v>
      </c>
      <c r="AO290" s="97">
        <f t="shared" si="4"/>
        <v>275728.78077800001</v>
      </c>
    </row>
    <row r="291" spans="1:41" s="85" customFormat="1" ht="13.15">
      <c r="A291" s="171" t="s">
        <v>93</v>
      </c>
      <c r="B291" s="96" t="str">
        <f>VLOOKUP(A291,'CENTRO DE COSTOS'!A:D,4,FALSE)</f>
        <v>DIEGO FERNANDO HENAO CARDONA</v>
      </c>
      <c r="C291" s="96" t="str">
        <f>VLOOKUP(A291,'CENTRO DE COSTOS'!A:D,2,FALSE)</f>
        <v>0004-0003</v>
      </c>
      <c r="D291" s="171">
        <v>52399</v>
      </c>
      <c r="E291" s="171">
        <v>5691475</v>
      </c>
      <c r="F291" s="93">
        <v>1901699</v>
      </c>
      <c r="G291" s="171">
        <v>16832636</v>
      </c>
      <c r="H291" s="171" t="s">
        <v>162</v>
      </c>
      <c r="I291" s="171" t="s">
        <v>599</v>
      </c>
      <c r="J291" s="171" t="s">
        <v>17823</v>
      </c>
      <c r="K291" s="10" t="s">
        <v>167</v>
      </c>
      <c r="L291" s="171">
        <v>5691475</v>
      </c>
      <c r="M291" s="171" t="s">
        <v>17824</v>
      </c>
      <c r="N291" s="172">
        <v>45835.395833333336</v>
      </c>
      <c r="O291" s="172">
        <v>45835.499305555553</v>
      </c>
      <c r="P291" s="171" t="s">
        <v>3171</v>
      </c>
      <c r="Q291" s="171" t="s">
        <v>3172</v>
      </c>
      <c r="R291" s="171" t="s">
        <v>15378</v>
      </c>
      <c r="S291" s="171" t="s">
        <v>3188</v>
      </c>
      <c r="T291" s="72" t="s">
        <v>17825</v>
      </c>
      <c r="U291" s="171" t="s">
        <v>16614</v>
      </c>
      <c r="V291" s="171" t="s">
        <v>3260</v>
      </c>
      <c r="W291" s="171" t="s">
        <v>16615</v>
      </c>
      <c r="X291" s="171" t="s">
        <v>3185</v>
      </c>
      <c r="Y291" s="171">
        <v>0</v>
      </c>
      <c r="Z291" s="171">
        <v>0</v>
      </c>
      <c r="AA291" s="171">
        <v>0</v>
      </c>
      <c r="AB291" s="171">
        <v>0</v>
      </c>
      <c r="AC291" s="171">
        <v>0</v>
      </c>
      <c r="AD291" s="171">
        <v>0</v>
      </c>
      <c r="AE291" s="171">
        <v>0</v>
      </c>
      <c r="AF291" s="171">
        <v>0</v>
      </c>
      <c r="AG291" s="171">
        <v>0</v>
      </c>
      <c r="AH291" s="171" t="s">
        <v>30</v>
      </c>
      <c r="AI291" s="171" t="s">
        <v>189</v>
      </c>
      <c r="AJ291" s="171">
        <v>0</v>
      </c>
      <c r="AK291" s="171">
        <v>0</v>
      </c>
      <c r="AL291" s="171" t="s">
        <v>16651</v>
      </c>
      <c r="AM291" s="97">
        <f>IF(S291="SOPORTE_TELEFÓNICO",'BASE LIQUIDACION REDEBAN 2025'!$B$19,IF(S291="ENVÍO",'BASE LIQUIDACION REDEBAN 2025'!$C$2,IF(AH291="TIPO I",'BASE LIQUIDACION REDEBAN 2025'!$C$2,IF(AH291="TIPO II",'BASE LIQUIDACION REDEBAN 2025'!$C$3,IF(AH291="TIPO III",'BASE LIQUIDACION REDEBAN 2025'!$C$4,IF(AH291="TIPO IV",'BASE LIQUIDACION REDEBAN 2025'!$C$5,IF(AI291="AEREO",'BASE LIQUIDACION REDEBAN 2025'!$B$6,'BASE LIQUIDACION REDEBAN 2025'!$C$5)))))))</f>
        <v>41241.0800752</v>
      </c>
      <c r="AN291" s="97">
        <f>IF(OR(S291="SOPORTE_TELEFÓNICO",S291="ENVÍO"),0,IF(AH291="TIPO I",'BASE LIQUIDACION REDEBAN 2025'!$B$10,IF(AH291="TIPO II",'BASE LIQUIDACION REDEBAN 2025'!$B$11,IF(AH291="TIPO III",'BASE LIQUIDACION REDEBAN 2025'!$B$12,'BASE LIQUIDACION REDEBAN 2025'!$B$13))))</f>
        <v>0</v>
      </c>
      <c r="AO291" s="97">
        <f t="shared" si="4"/>
        <v>41241.0800752</v>
      </c>
    </row>
    <row r="292" spans="1:41" s="85" customFormat="1" ht="13.15">
      <c r="A292" s="171" t="s">
        <v>68</v>
      </c>
      <c r="B292" s="96" t="str">
        <f>VLOOKUP(A292,'CENTRO DE COSTOS'!A:D,4,FALSE)</f>
        <v>WILLIAM ASDRUBAL ROZO ROZO</v>
      </c>
      <c r="C292" s="96" t="str">
        <f>VLOOKUP(A292,'CENTRO DE COSTOS'!A:D,2,FALSE)</f>
        <v>0004-0004</v>
      </c>
      <c r="D292" s="171">
        <v>25175</v>
      </c>
      <c r="E292" s="171">
        <v>5689923</v>
      </c>
      <c r="F292" s="93">
        <v>1902217</v>
      </c>
      <c r="G292" s="171">
        <v>13923198</v>
      </c>
      <c r="H292" s="171" t="s">
        <v>298</v>
      </c>
      <c r="I292" s="171" t="s">
        <v>5631</v>
      </c>
      <c r="J292" s="171" t="s">
        <v>16869</v>
      </c>
      <c r="K292" s="10" t="s">
        <v>167</v>
      </c>
      <c r="L292" s="171">
        <v>5689923</v>
      </c>
      <c r="M292" s="171" t="s">
        <v>17826</v>
      </c>
      <c r="N292" s="172">
        <v>45834.46875</v>
      </c>
      <c r="O292" s="172">
        <v>45835.571527777778</v>
      </c>
      <c r="P292" s="171" t="s">
        <v>3171</v>
      </c>
      <c r="Q292" s="171" t="s">
        <v>3172</v>
      </c>
      <c r="R292" s="171" t="s">
        <v>17635</v>
      </c>
      <c r="S292" s="171" t="s">
        <v>177</v>
      </c>
      <c r="T292" s="72" t="s">
        <v>17827</v>
      </c>
      <c r="U292" s="171" t="s">
        <v>3190</v>
      </c>
      <c r="V292" s="171" t="s">
        <v>8094</v>
      </c>
      <c r="W292" s="171" t="s">
        <v>3460</v>
      </c>
      <c r="X292" s="171" t="s">
        <v>3215</v>
      </c>
      <c r="Y292" s="171" t="s">
        <v>3267</v>
      </c>
      <c r="Z292" s="171">
        <v>0</v>
      </c>
      <c r="AA292" s="171">
        <v>0</v>
      </c>
      <c r="AB292" s="171">
        <v>0</v>
      </c>
      <c r="AC292" s="171">
        <v>0</v>
      </c>
      <c r="AD292" s="171" t="s">
        <v>17828</v>
      </c>
      <c r="AE292" s="171" t="s">
        <v>17829</v>
      </c>
      <c r="AF292" s="171" t="s">
        <v>17830</v>
      </c>
      <c r="AG292" s="171">
        <v>0</v>
      </c>
      <c r="AH292" s="171" t="s">
        <v>28</v>
      </c>
      <c r="AI292" s="171" t="s">
        <v>189</v>
      </c>
      <c r="AJ292" s="171">
        <v>1</v>
      </c>
      <c r="AK292" s="171">
        <v>0</v>
      </c>
      <c r="AL292" s="171" t="s">
        <v>5754</v>
      </c>
      <c r="AM292" s="97">
        <f>IF(S292="SOPORTE_TELEFÓNICO",'BASE LIQUIDACION REDEBAN 2025'!$B$19,IF(S292="ENVÍO",'BASE LIQUIDACION REDEBAN 2025'!$C$2,IF(AH292="TIPO I",'BASE LIQUIDACION REDEBAN 2025'!$C$2,IF(AH292="TIPO II",'BASE LIQUIDACION REDEBAN 2025'!$C$3,IF(AH292="TIPO III",'BASE LIQUIDACION REDEBAN 2025'!$C$4,IF(AH292="TIPO IV",'BASE LIQUIDACION REDEBAN 2025'!$C$5,IF(AI292="AEREO",'BASE LIQUIDACION REDEBAN 2025'!$B$6,'BASE LIQUIDACION REDEBAN 2025'!$C$5)))))))</f>
        <v>144967.87232000002</v>
      </c>
      <c r="AN292" s="97">
        <f>IF(OR(S292="SOPORTE_TELEFÓNICO",S292="ENVÍO"),0,IF(AH292="TIPO I",'BASE LIQUIDACION REDEBAN 2025'!$B$10,IF(AH292="TIPO II",'BASE LIQUIDACION REDEBAN 2025'!$B$11,IF(AH292="TIPO III",'BASE LIQUIDACION REDEBAN 2025'!$B$12,'BASE LIQUIDACION REDEBAN 2025'!$B$13))))</f>
        <v>140395.6348884</v>
      </c>
      <c r="AO292" s="97">
        <f t="shared" si="4"/>
        <v>144967.87232000002</v>
      </c>
    </row>
    <row r="293" spans="1:41" s="85" customFormat="1" ht="13.15">
      <c r="A293" s="171" t="s">
        <v>100</v>
      </c>
      <c r="B293" s="96" t="str">
        <f>VLOOKUP(A293,'CENTRO DE COSTOS'!A:D,4,FALSE)</f>
        <v>KEVIN ALEXIS CORZO BUSTOS</v>
      </c>
      <c r="C293" s="96" t="str">
        <f>VLOOKUP(A293,'CENTRO DE COSTOS'!A:D,2,FALSE)</f>
        <v>0004-0007</v>
      </c>
      <c r="D293" s="171">
        <v>50001</v>
      </c>
      <c r="E293" s="171">
        <v>5690825</v>
      </c>
      <c r="F293" s="93">
        <v>1903110</v>
      </c>
      <c r="G293" s="171">
        <v>17591652</v>
      </c>
      <c r="H293" s="171" t="s">
        <v>192</v>
      </c>
      <c r="I293" s="171" t="s">
        <v>100</v>
      </c>
      <c r="J293" s="171" t="s">
        <v>17831</v>
      </c>
      <c r="K293" s="10" t="s">
        <v>167</v>
      </c>
      <c r="L293" s="171">
        <v>5690825</v>
      </c>
      <c r="M293" s="171" t="s">
        <v>17832</v>
      </c>
      <c r="N293" s="172">
        <v>45834.693749999999</v>
      </c>
      <c r="O293" s="172">
        <v>45835.574999999997</v>
      </c>
      <c r="P293" s="171" t="s">
        <v>3171</v>
      </c>
      <c r="Q293" s="171" t="s">
        <v>3172</v>
      </c>
      <c r="R293" s="171" t="s">
        <v>15378</v>
      </c>
      <c r="S293" s="171" t="s">
        <v>3188</v>
      </c>
      <c r="T293" s="72" t="s">
        <v>17833</v>
      </c>
      <c r="U293" s="171" t="s">
        <v>3190</v>
      </c>
      <c r="V293" s="171" t="s">
        <v>3176</v>
      </c>
      <c r="W293" s="171" t="s">
        <v>3184</v>
      </c>
      <c r="X293" s="171" t="s">
        <v>3185</v>
      </c>
      <c r="Y293" s="171">
        <v>0</v>
      </c>
      <c r="Z293" s="171">
        <v>0</v>
      </c>
      <c r="AA293" s="171">
        <v>0</v>
      </c>
      <c r="AB293" s="171">
        <v>0</v>
      </c>
      <c r="AC293" s="171">
        <v>0</v>
      </c>
      <c r="AD293" s="171">
        <v>0</v>
      </c>
      <c r="AE293" s="171">
        <v>0</v>
      </c>
      <c r="AF293" s="171">
        <v>0</v>
      </c>
      <c r="AG293" s="171">
        <v>0</v>
      </c>
      <c r="AH293" s="171" t="s">
        <v>25</v>
      </c>
      <c r="AI293" s="171" t="s">
        <v>189</v>
      </c>
      <c r="AJ293" s="171">
        <v>0</v>
      </c>
      <c r="AK293" s="171">
        <v>0</v>
      </c>
      <c r="AL293" s="171" t="s">
        <v>246</v>
      </c>
      <c r="AM293" s="97">
        <f>IF(S293="SOPORTE_TELEFÓNICO",'BASE LIQUIDACION REDEBAN 2025'!$B$19,IF(S293="ENVÍO",'BASE LIQUIDACION REDEBAN 2025'!$C$2,IF(AH293="TIPO I",'BASE LIQUIDACION REDEBAN 2025'!$C$2,IF(AH293="TIPO II",'BASE LIQUIDACION REDEBAN 2025'!$C$3,IF(AH293="TIPO III",'BASE LIQUIDACION REDEBAN 2025'!$C$4,IF(AH293="TIPO IV",'BASE LIQUIDACION REDEBAN 2025'!$C$5,IF(AI293="AEREO",'BASE LIQUIDACION REDEBAN 2025'!$B$6,'BASE LIQUIDACION REDEBAN 2025'!$C$5)))))))</f>
        <v>41241.0800752</v>
      </c>
      <c r="AN293" s="97">
        <f>IF(OR(S293="SOPORTE_TELEFÓNICO",S293="ENVÍO"),0,IF(AH293="TIPO I",'BASE LIQUIDACION REDEBAN 2025'!$B$10,IF(AH293="TIPO II",'BASE LIQUIDACION REDEBAN 2025'!$B$11,IF(AH293="TIPO III",'BASE LIQUIDACION REDEBAN 2025'!$B$12,'BASE LIQUIDACION REDEBAN 2025'!$B$13))))</f>
        <v>0</v>
      </c>
      <c r="AO293" s="97">
        <f t="shared" si="4"/>
        <v>41241.0800752</v>
      </c>
    </row>
    <row r="294" spans="1:41" s="85" customFormat="1" ht="13.15">
      <c r="A294" s="171" t="s">
        <v>91</v>
      </c>
      <c r="B294" s="96" t="str">
        <f>VLOOKUP(A294,'CENTRO DE COSTOS'!A:D,4,FALSE)</f>
        <v>JOSE MAURICIO HERNANDEZ ROJAS</v>
      </c>
      <c r="C294" s="96" t="str">
        <f>VLOOKUP(A294,'CENTRO DE COSTOS'!A:D,2,FALSE)</f>
        <v>0004-0001</v>
      </c>
      <c r="D294" s="171">
        <v>23417</v>
      </c>
      <c r="E294" s="171">
        <v>5691076</v>
      </c>
      <c r="F294" s="93">
        <v>1903007</v>
      </c>
      <c r="G294" s="171">
        <v>89209952</v>
      </c>
      <c r="H294" s="171" t="s">
        <v>612</v>
      </c>
      <c r="I294" s="171" t="s">
        <v>6638</v>
      </c>
      <c r="J294" s="171" t="s">
        <v>17834</v>
      </c>
      <c r="K294" s="10" t="s">
        <v>167</v>
      </c>
      <c r="L294" s="171">
        <v>5691076</v>
      </c>
      <c r="M294" s="171" t="s">
        <v>17835</v>
      </c>
      <c r="N294" s="172">
        <v>45835.333333333336</v>
      </c>
      <c r="O294" s="172">
        <v>45835.577777777777</v>
      </c>
      <c r="P294" s="171" t="s">
        <v>3171</v>
      </c>
      <c r="Q294" s="171" t="s">
        <v>3172</v>
      </c>
      <c r="R294" s="171" t="s">
        <v>15378</v>
      </c>
      <c r="S294" s="171" t="s">
        <v>177</v>
      </c>
      <c r="T294" s="72" t="s">
        <v>17836</v>
      </c>
      <c r="U294" s="171" t="s">
        <v>3190</v>
      </c>
      <c r="V294" s="171" t="s">
        <v>3284</v>
      </c>
      <c r="W294" s="171" t="s">
        <v>3284</v>
      </c>
      <c r="X294" s="171" t="s">
        <v>3215</v>
      </c>
      <c r="Y294" s="171" t="s">
        <v>3267</v>
      </c>
      <c r="Z294" s="171">
        <v>0</v>
      </c>
      <c r="AA294" s="171">
        <v>0</v>
      </c>
      <c r="AB294" s="171">
        <v>0</v>
      </c>
      <c r="AC294" s="171">
        <v>0</v>
      </c>
      <c r="AD294" s="171" t="s">
        <v>17837</v>
      </c>
      <c r="AE294" s="171" t="s">
        <v>17838</v>
      </c>
      <c r="AF294" s="171" t="s">
        <v>17839</v>
      </c>
      <c r="AG294" s="171">
        <v>0</v>
      </c>
      <c r="AH294" s="171" t="s">
        <v>28</v>
      </c>
      <c r="AI294" s="171" t="s">
        <v>189</v>
      </c>
      <c r="AJ294" s="171">
        <v>1</v>
      </c>
      <c r="AK294" s="171">
        <v>0</v>
      </c>
      <c r="AL294" s="171" t="s">
        <v>2090</v>
      </c>
      <c r="AM294" s="97">
        <f>IF(S294="SOPORTE_TELEFÓNICO",'BASE LIQUIDACION REDEBAN 2025'!$B$19,IF(S294="ENVÍO",'BASE LIQUIDACION REDEBAN 2025'!$C$2,IF(AH294="TIPO I",'BASE LIQUIDACION REDEBAN 2025'!$C$2,IF(AH294="TIPO II",'BASE LIQUIDACION REDEBAN 2025'!$C$3,IF(AH294="TIPO III",'BASE LIQUIDACION REDEBAN 2025'!$C$4,IF(AH294="TIPO IV",'BASE LIQUIDACION REDEBAN 2025'!$C$5,IF(AI294="AEREO",'BASE LIQUIDACION REDEBAN 2025'!$B$6,'BASE LIQUIDACION REDEBAN 2025'!$C$5)))))))</f>
        <v>144967.87232000002</v>
      </c>
      <c r="AN294" s="97">
        <f>IF(OR(S294="SOPORTE_TELEFÓNICO",S294="ENVÍO"),0,IF(AH294="TIPO I",'BASE LIQUIDACION REDEBAN 2025'!$B$10,IF(AH294="TIPO II",'BASE LIQUIDACION REDEBAN 2025'!$B$11,IF(AH294="TIPO III",'BASE LIQUIDACION REDEBAN 2025'!$B$12,'BASE LIQUIDACION REDEBAN 2025'!$B$13))))</f>
        <v>140395.6348884</v>
      </c>
      <c r="AO294" s="97">
        <f t="shared" si="4"/>
        <v>144967.87232000002</v>
      </c>
    </row>
    <row r="295" spans="1:41" s="85" customFormat="1" ht="13.15">
      <c r="A295" s="171" t="s">
        <v>68</v>
      </c>
      <c r="B295" s="96" t="str">
        <f>VLOOKUP(A295,'CENTRO DE COSTOS'!A:D,4,FALSE)</f>
        <v>WILLIAM ASDRUBAL ROZO ROZO</v>
      </c>
      <c r="C295" s="96" t="str">
        <f>VLOOKUP(A295,'CENTRO DE COSTOS'!A:D,2,FALSE)</f>
        <v>0004-0004</v>
      </c>
      <c r="D295" s="171">
        <v>11001</v>
      </c>
      <c r="E295" s="171">
        <v>5690591</v>
      </c>
      <c r="F295" s="93">
        <v>1900625</v>
      </c>
      <c r="G295" s="171">
        <v>24383556</v>
      </c>
      <c r="H295" s="171" t="s">
        <v>298</v>
      </c>
      <c r="I295" s="171" t="s">
        <v>68</v>
      </c>
      <c r="J295" s="171" t="s">
        <v>16732</v>
      </c>
      <c r="K295" s="10" t="s">
        <v>167</v>
      </c>
      <c r="L295" s="171">
        <v>5690591</v>
      </c>
      <c r="M295" s="171" t="s">
        <v>17840</v>
      </c>
      <c r="N295" s="172">
        <v>45834.64166666667</v>
      </c>
      <c r="O295" s="172">
        <v>45835.597916666666</v>
      </c>
      <c r="P295" s="171" t="s">
        <v>3171</v>
      </c>
      <c r="Q295" s="171" t="s">
        <v>3172</v>
      </c>
      <c r="R295" s="171" t="s">
        <v>15378</v>
      </c>
      <c r="S295" s="171" t="s">
        <v>177</v>
      </c>
      <c r="T295" s="72" t="s">
        <v>17841</v>
      </c>
      <c r="U295" s="171" t="s">
        <v>16614</v>
      </c>
      <c r="V295" s="171" t="s">
        <v>16632</v>
      </c>
      <c r="W295" s="171" t="s">
        <v>16633</v>
      </c>
      <c r="X295" s="171" t="s">
        <v>3185</v>
      </c>
      <c r="Y295" s="171">
        <v>0</v>
      </c>
      <c r="Z295" s="171">
        <v>0</v>
      </c>
      <c r="AA295" s="171">
        <v>0</v>
      </c>
      <c r="AB295" s="171">
        <v>0</v>
      </c>
      <c r="AC295" s="171">
        <v>0</v>
      </c>
      <c r="AD295" s="171" t="s">
        <v>17842</v>
      </c>
      <c r="AE295" s="171">
        <v>0</v>
      </c>
      <c r="AF295" s="171">
        <v>0</v>
      </c>
      <c r="AG295" s="171">
        <v>0</v>
      </c>
      <c r="AH295" s="171" t="s">
        <v>25</v>
      </c>
      <c r="AI295" s="171" t="s">
        <v>189</v>
      </c>
      <c r="AJ295" s="171">
        <v>1</v>
      </c>
      <c r="AK295" s="171">
        <v>0</v>
      </c>
      <c r="AL295" s="171" t="s">
        <v>1288</v>
      </c>
      <c r="AM295" s="97">
        <f>IF(S295="SOPORTE_TELEFÓNICO",'BASE LIQUIDACION REDEBAN 2025'!$B$19,IF(S295="ENVÍO",'BASE LIQUIDACION REDEBAN 2025'!$C$2,IF(AH295="TIPO I",'BASE LIQUIDACION REDEBAN 2025'!$C$2,IF(AH295="TIPO II",'BASE LIQUIDACION REDEBAN 2025'!$C$3,IF(AH295="TIPO III",'BASE LIQUIDACION REDEBAN 2025'!$C$4,IF(AH295="TIPO IV",'BASE LIQUIDACION REDEBAN 2025'!$C$5,IF(AI295="AEREO",'BASE LIQUIDACION REDEBAN 2025'!$B$6,'BASE LIQUIDACION REDEBAN 2025'!$C$5)))))))</f>
        <v>65960.072302</v>
      </c>
      <c r="AN295" s="97">
        <f>IF(OR(S295="SOPORTE_TELEFÓNICO",S295="ENVÍO"),0,IF(AH295="TIPO I",'BASE LIQUIDACION REDEBAN 2025'!$B$10,IF(AH295="TIPO II",'BASE LIQUIDACION REDEBAN 2025'!$B$11,IF(AH295="TIPO III",'BASE LIQUIDACION REDEBAN 2025'!$B$12,'BASE LIQUIDACION REDEBAN 2025'!$B$13))))</f>
        <v>75096.394270399993</v>
      </c>
      <c r="AO295" s="97">
        <f t="shared" si="4"/>
        <v>65960.072302</v>
      </c>
    </row>
    <row r="296" spans="1:41" s="85" customFormat="1" ht="13.15">
      <c r="A296" s="171" t="s">
        <v>72</v>
      </c>
      <c r="B296" s="96" t="str">
        <f>VLOOKUP(A296,'CENTRO DE COSTOS'!A:D,4,FALSE)</f>
        <v>MIGUEL JULIÁN HERNÁNDEZ GUARÍN</v>
      </c>
      <c r="C296" s="96" t="str">
        <f>VLOOKUP(A296,'CENTRO DE COSTOS'!A:D,2,FALSE)</f>
        <v>0004-0008</v>
      </c>
      <c r="D296" s="171">
        <v>68307</v>
      </c>
      <c r="E296" s="171">
        <v>5690371</v>
      </c>
      <c r="F296" s="93">
        <v>1901839</v>
      </c>
      <c r="G296" s="171">
        <v>17068727</v>
      </c>
      <c r="H296" s="171" t="s">
        <v>180</v>
      </c>
      <c r="I296" s="171" t="s">
        <v>1617</v>
      </c>
      <c r="J296" s="171" t="s">
        <v>17843</v>
      </c>
      <c r="K296" s="10" t="s">
        <v>167</v>
      </c>
      <c r="L296" s="171">
        <v>5690371</v>
      </c>
      <c r="M296" s="171" t="s">
        <v>17844</v>
      </c>
      <c r="N296" s="172">
        <v>45834.589583333334</v>
      </c>
      <c r="O296" s="172">
        <v>45835.662499999999</v>
      </c>
      <c r="P296" s="171" t="s">
        <v>3171</v>
      </c>
      <c r="Q296" s="171" t="s">
        <v>3172</v>
      </c>
      <c r="R296" s="171" t="s">
        <v>17184</v>
      </c>
      <c r="S296" s="171" t="s">
        <v>177</v>
      </c>
      <c r="T296" s="72" t="s">
        <v>17845</v>
      </c>
      <c r="U296" s="171" t="s">
        <v>3190</v>
      </c>
      <c r="V296" s="171" t="s">
        <v>3252</v>
      </c>
      <c r="W296" s="171" t="s">
        <v>3192</v>
      </c>
      <c r="X296" s="171" t="s">
        <v>3215</v>
      </c>
      <c r="Y296" s="171" t="s">
        <v>3481</v>
      </c>
      <c r="Z296" s="171">
        <v>0</v>
      </c>
      <c r="AA296" s="171" t="s">
        <v>3268</v>
      </c>
      <c r="AB296" s="171" t="s">
        <v>17846</v>
      </c>
      <c r="AC296" s="171">
        <v>0</v>
      </c>
      <c r="AD296" s="171" t="s">
        <v>17847</v>
      </c>
      <c r="AE296" s="171" t="s">
        <v>17848</v>
      </c>
      <c r="AF296" s="171" t="s">
        <v>17849</v>
      </c>
      <c r="AG296" s="171">
        <v>0</v>
      </c>
      <c r="AH296" s="171" t="s">
        <v>25</v>
      </c>
      <c r="AI296" s="171" t="s">
        <v>189</v>
      </c>
      <c r="AJ296" s="171">
        <v>1</v>
      </c>
      <c r="AK296" s="171">
        <v>0</v>
      </c>
      <c r="AL296" s="171" t="s">
        <v>404</v>
      </c>
      <c r="AM296" s="97">
        <f>IF(S296="SOPORTE_TELEFÓNICO",'BASE LIQUIDACION REDEBAN 2025'!$B$19,IF(S296="ENVÍO",'BASE LIQUIDACION REDEBAN 2025'!$C$2,IF(AH296="TIPO I",'BASE LIQUIDACION REDEBAN 2025'!$C$2,IF(AH296="TIPO II",'BASE LIQUIDACION REDEBAN 2025'!$C$3,IF(AH296="TIPO III",'BASE LIQUIDACION REDEBAN 2025'!$C$4,IF(AH296="TIPO IV",'BASE LIQUIDACION REDEBAN 2025'!$C$5,IF(AI296="AEREO",'BASE LIQUIDACION REDEBAN 2025'!$B$6,'BASE LIQUIDACION REDEBAN 2025'!$C$5)))))))</f>
        <v>65960.072302</v>
      </c>
      <c r="AN296" s="97">
        <f>IF(OR(S296="SOPORTE_TELEFÓNICO",S296="ENVÍO"),0,IF(AH296="TIPO I",'BASE LIQUIDACION REDEBAN 2025'!$B$10,IF(AH296="TIPO II",'BASE LIQUIDACION REDEBAN 2025'!$B$11,IF(AH296="TIPO III",'BASE LIQUIDACION REDEBAN 2025'!$B$12,'BASE LIQUIDACION REDEBAN 2025'!$B$13))))</f>
        <v>75096.394270399993</v>
      </c>
      <c r="AO296" s="97">
        <f t="shared" si="4"/>
        <v>65960.072302</v>
      </c>
    </row>
    <row r="297" spans="1:41" s="85" customFormat="1" ht="13.15">
      <c r="A297" s="171" t="s">
        <v>72</v>
      </c>
      <c r="B297" s="96" t="str">
        <f>VLOOKUP(A297,'CENTRO DE COSTOS'!A:D,4,FALSE)</f>
        <v>MIGUEL JULIÁN HERNÁNDEZ GUARÍN</v>
      </c>
      <c r="C297" s="96" t="str">
        <f>VLOOKUP(A297,'CENTRO DE COSTOS'!A:D,2,FALSE)</f>
        <v>0004-0008</v>
      </c>
      <c r="D297" s="171">
        <v>68547</v>
      </c>
      <c r="E297" s="171">
        <v>5690998</v>
      </c>
      <c r="F297" s="93">
        <v>1901984</v>
      </c>
      <c r="G297" s="171">
        <v>26407221</v>
      </c>
      <c r="H297" s="171" t="s">
        <v>180</v>
      </c>
      <c r="I297" s="171" t="s">
        <v>3280</v>
      </c>
      <c r="J297" s="171" t="s">
        <v>17850</v>
      </c>
      <c r="K297" s="10" t="s">
        <v>167</v>
      </c>
      <c r="L297" s="171">
        <v>5690998</v>
      </c>
      <c r="M297" s="171" t="s">
        <v>17851</v>
      </c>
      <c r="N297" s="172">
        <v>45835.333333333336</v>
      </c>
      <c r="O297" s="172">
        <v>45835.668749999997</v>
      </c>
      <c r="P297" s="171" t="s">
        <v>3171</v>
      </c>
      <c r="Q297" s="171" t="s">
        <v>3172</v>
      </c>
      <c r="R297" s="171" t="s">
        <v>15378</v>
      </c>
      <c r="S297" s="171" t="s">
        <v>177</v>
      </c>
      <c r="T297" s="72" t="s">
        <v>17852</v>
      </c>
      <c r="U297" s="171" t="s">
        <v>3175</v>
      </c>
      <c r="V297" s="171" t="s">
        <v>3964</v>
      </c>
      <c r="W297" s="171" t="s">
        <v>4185</v>
      </c>
      <c r="X297" s="171" t="s">
        <v>3185</v>
      </c>
      <c r="Y297" s="171">
        <v>0</v>
      </c>
      <c r="Z297" s="171">
        <v>0</v>
      </c>
      <c r="AA297" s="171">
        <v>0</v>
      </c>
      <c r="AB297" s="171">
        <v>0</v>
      </c>
      <c r="AC297" s="171">
        <v>0</v>
      </c>
      <c r="AD297" s="171" t="s">
        <v>17853</v>
      </c>
      <c r="AE297" s="171">
        <v>0</v>
      </c>
      <c r="AF297" s="171">
        <v>0</v>
      </c>
      <c r="AG297" s="171">
        <v>0</v>
      </c>
      <c r="AH297" s="171" t="s">
        <v>28</v>
      </c>
      <c r="AI297" s="171" t="s">
        <v>189</v>
      </c>
      <c r="AJ297" s="171">
        <v>1</v>
      </c>
      <c r="AK297" s="171">
        <v>0</v>
      </c>
      <c r="AL297" s="171" t="s">
        <v>1645</v>
      </c>
      <c r="AM297" s="97">
        <f>IF(S297="SOPORTE_TELEFÓNICO",'BASE LIQUIDACION REDEBAN 2025'!$B$19,IF(S297="ENVÍO",'BASE LIQUIDACION REDEBAN 2025'!$C$2,IF(AH297="TIPO I",'BASE LIQUIDACION REDEBAN 2025'!$C$2,IF(AH297="TIPO II",'BASE LIQUIDACION REDEBAN 2025'!$C$3,IF(AH297="TIPO III",'BASE LIQUIDACION REDEBAN 2025'!$C$4,IF(AH297="TIPO IV",'BASE LIQUIDACION REDEBAN 2025'!$C$5,IF(AI297="AEREO",'BASE LIQUIDACION REDEBAN 2025'!$B$6,'BASE LIQUIDACION REDEBAN 2025'!$C$5)))))))</f>
        <v>144967.87232000002</v>
      </c>
      <c r="AN297" s="97">
        <f>IF(OR(S297="SOPORTE_TELEFÓNICO",S297="ENVÍO"),0,IF(AH297="TIPO I",'BASE LIQUIDACION REDEBAN 2025'!$B$10,IF(AH297="TIPO II",'BASE LIQUIDACION REDEBAN 2025'!$B$11,IF(AH297="TIPO III",'BASE LIQUIDACION REDEBAN 2025'!$B$12,'BASE LIQUIDACION REDEBAN 2025'!$B$13))))</f>
        <v>140395.6348884</v>
      </c>
      <c r="AO297" s="97">
        <f t="shared" si="4"/>
        <v>144967.87232000002</v>
      </c>
    </row>
    <row r="298" spans="1:41" s="85" customFormat="1" ht="13.15">
      <c r="A298" s="171" t="s">
        <v>72</v>
      </c>
      <c r="B298" s="96" t="str">
        <f>VLOOKUP(A298,'CENTRO DE COSTOS'!A:D,4,FALSE)</f>
        <v>MIGUEL JULIÁN HERNÁNDEZ GUARÍN</v>
      </c>
      <c r="C298" s="96" t="str">
        <f>VLOOKUP(A298,'CENTRO DE COSTOS'!A:D,2,FALSE)</f>
        <v>0004-0008</v>
      </c>
      <c r="D298" s="171">
        <v>68001</v>
      </c>
      <c r="E298" s="171">
        <v>5691270</v>
      </c>
      <c r="F298" s="93">
        <v>1903259</v>
      </c>
      <c r="G298" s="171">
        <v>50838994</v>
      </c>
      <c r="H298" s="171" t="s">
        <v>180</v>
      </c>
      <c r="I298" s="171" t="s">
        <v>72</v>
      </c>
      <c r="J298" s="171" t="s">
        <v>17762</v>
      </c>
      <c r="K298" s="10" t="s">
        <v>167</v>
      </c>
      <c r="L298" s="171">
        <v>5691270</v>
      </c>
      <c r="M298" s="171" t="s">
        <v>17854</v>
      </c>
      <c r="N298" s="172">
        <v>45835.361805555556</v>
      </c>
      <c r="O298" s="172">
        <v>45835.671527777777</v>
      </c>
      <c r="P298" s="171" t="s">
        <v>3171</v>
      </c>
      <c r="Q298" s="171" t="s">
        <v>3172</v>
      </c>
      <c r="R298" s="171" t="s">
        <v>15378</v>
      </c>
      <c r="S298" s="171" t="s">
        <v>177</v>
      </c>
      <c r="T298" s="72" t="s">
        <v>17855</v>
      </c>
      <c r="U298" s="171" t="s">
        <v>3190</v>
      </c>
      <c r="V298" s="171" t="s">
        <v>3176</v>
      </c>
      <c r="W298" s="171" t="s">
        <v>3184</v>
      </c>
      <c r="X298" s="171" t="s">
        <v>3215</v>
      </c>
      <c r="Y298" s="171" t="s">
        <v>3892</v>
      </c>
      <c r="Z298" s="171">
        <v>0</v>
      </c>
      <c r="AA298" s="171">
        <v>0</v>
      </c>
      <c r="AB298" s="171">
        <v>0</v>
      </c>
      <c r="AC298" s="171">
        <v>0</v>
      </c>
      <c r="AD298" s="171" t="s">
        <v>17765</v>
      </c>
      <c r="AE298" s="171" t="s">
        <v>3716</v>
      </c>
      <c r="AF298" s="171" t="s">
        <v>17856</v>
      </c>
      <c r="AG298" s="171">
        <v>1010</v>
      </c>
      <c r="AH298" s="171" t="s">
        <v>25</v>
      </c>
      <c r="AI298" s="171" t="s">
        <v>189</v>
      </c>
      <c r="AJ298" s="171">
        <v>1</v>
      </c>
      <c r="AK298" s="171">
        <v>0</v>
      </c>
      <c r="AL298" s="171" t="s">
        <v>185</v>
      </c>
      <c r="AM298" s="97">
        <f>IF(S298="SOPORTE_TELEFÓNICO",'BASE LIQUIDACION REDEBAN 2025'!$B$19,IF(S298="ENVÍO",'BASE LIQUIDACION REDEBAN 2025'!$C$2,IF(AH298="TIPO I",'BASE LIQUIDACION REDEBAN 2025'!$C$2,IF(AH298="TIPO II",'BASE LIQUIDACION REDEBAN 2025'!$C$3,IF(AH298="TIPO III",'BASE LIQUIDACION REDEBAN 2025'!$C$4,IF(AH298="TIPO IV",'BASE LIQUIDACION REDEBAN 2025'!$C$5,IF(AI298="AEREO",'BASE LIQUIDACION REDEBAN 2025'!$B$6,'BASE LIQUIDACION REDEBAN 2025'!$C$5)))))))</f>
        <v>65960.072302</v>
      </c>
      <c r="AN298" s="97">
        <f>IF(OR(S298="SOPORTE_TELEFÓNICO",S298="ENVÍO"),0,IF(AH298="TIPO I",'BASE LIQUIDACION REDEBAN 2025'!$B$10,IF(AH298="TIPO II",'BASE LIQUIDACION REDEBAN 2025'!$B$11,IF(AH298="TIPO III",'BASE LIQUIDACION REDEBAN 2025'!$B$12,'BASE LIQUIDACION REDEBAN 2025'!$B$13))))</f>
        <v>75096.394270399993</v>
      </c>
      <c r="AO298" s="97">
        <f t="shared" si="4"/>
        <v>65960.072302</v>
      </c>
    </row>
    <row r="299" spans="1:41" s="85" customFormat="1" ht="13.15">
      <c r="A299" s="171" t="s">
        <v>96</v>
      </c>
      <c r="B299" s="96" t="str">
        <f>VLOOKUP(A299,'CENTRO DE COSTOS'!A:D,4,FALSE)</f>
        <v>JOSE MAURICIO HERNANDEZ ROJAS</v>
      </c>
      <c r="C299" s="96" t="str">
        <f>VLOOKUP(A299,'CENTRO DE COSTOS'!A:D,2,FALSE)</f>
        <v>0004-0001</v>
      </c>
      <c r="D299" s="171">
        <v>44430</v>
      </c>
      <c r="E299" s="171">
        <v>5686610</v>
      </c>
      <c r="F299" s="93">
        <v>1903270</v>
      </c>
      <c r="G299" s="171">
        <v>89322846</v>
      </c>
      <c r="H299" s="171" t="s">
        <v>566</v>
      </c>
      <c r="I299" s="171" t="s">
        <v>5517</v>
      </c>
      <c r="J299" s="171" t="s">
        <v>15988</v>
      </c>
      <c r="K299" s="10" t="s">
        <v>167</v>
      </c>
      <c r="L299" s="171">
        <v>5686610</v>
      </c>
      <c r="M299" s="171" t="s">
        <v>17857</v>
      </c>
      <c r="N299" s="172">
        <v>45832.461805555555</v>
      </c>
      <c r="O299" s="172">
        <v>45835.71597222222</v>
      </c>
      <c r="P299" s="171" t="s">
        <v>3171</v>
      </c>
      <c r="Q299" s="171" t="s">
        <v>3172</v>
      </c>
      <c r="R299" s="171" t="s">
        <v>15378</v>
      </c>
      <c r="S299" s="171" t="s">
        <v>177</v>
      </c>
      <c r="T299" s="72" t="s">
        <v>17858</v>
      </c>
      <c r="U299" s="171" t="s">
        <v>3190</v>
      </c>
      <c r="V299" s="171" t="s">
        <v>3357</v>
      </c>
      <c r="W299" s="171" t="s">
        <v>3192</v>
      </c>
      <c r="X299" s="171" t="s">
        <v>3215</v>
      </c>
      <c r="Y299" s="171" t="s">
        <v>3358</v>
      </c>
      <c r="Z299" s="171">
        <v>0</v>
      </c>
      <c r="AA299" s="171">
        <v>0</v>
      </c>
      <c r="AB299" s="171">
        <v>0</v>
      </c>
      <c r="AC299" s="171">
        <v>0</v>
      </c>
      <c r="AD299" s="171" t="s">
        <v>15991</v>
      </c>
      <c r="AE299" s="171" t="s">
        <v>17859</v>
      </c>
      <c r="AF299" s="171" t="s">
        <v>17860</v>
      </c>
      <c r="AG299" s="171">
        <v>0</v>
      </c>
      <c r="AH299" s="171" t="s">
        <v>32</v>
      </c>
      <c r="AI299" s="171" t="s">
        <v>189</v>
      </c>
      <c r="AJ299" s="171">
        <v>1</v>
      </c>
      <c r="AK299" s="171">
        <v>0</v>
      </c>
      <c r="AL299" s="171" t="s">
        <v>15990</v>
      </c>
      <c r="AM299" s="97">
        <f>IF(S299="SOPORTE_TELEFÓNICO",'BASE LIQUIDACION REDEBAN 2025'!$B$19,IF(S299="ENVÍO",'BASE LIQUIDACION REDEBAN 2025'!$C$2,IF(AH299="TIPO I",'BASE LIQUIDACION REDEBAN 2025'!$C$2,IF(AH299="TIPO II",'BASE LIQUIDACION REDEBAN 2025'!$C$3,IF(AH299="TIPO III",'BASE LIQUIDACION REDEBAN 2025'!$C$4,IF(AH299="TIPO IV",'BASE LIQUIDACION REDEBAN 2025'!$C$5,IF(AI299="AEREO",'BASE LIQUIDACION REDEBAN 2025'!$B$6,'BASE LIQUIDACION REDEBAN 2025'!$C$5)))))))</f>
        <v>479588.87655000004</v>
      </c>
      <c r="AN299" s="97">
        <f>IF(OR(S299="SOPORTE_TELEFÓNICO",S299="ENVÍO"),0,IF(AH299="TIPO I",'BASE LIQUIDACION REDEBAN 2025'!$B$10,IF(AH299="TIPO II",'BASE LIQUIDACION REDEBAN 2025'!$B$11,IF(AH299="TIPO III",'BASE LIQUIDACION REDEBAN 2025'!$B$12,'BASE LIQUIDACION REDEBAN 2025'!$B$13))))</f>
        <v>196536.5258152</v>
      </c>
      <c r="AO299" s="97">
        <f t="shared" si="4"/>
        <v>479588.87655000004</v>
      </c>
    </row>
    <row r="300" spans="1:41" s="85" customFormat="1" ht="13.15">
      <c r="A300" s="171" t="s">
        <v>76</v>
      </c>
      <c r="B300" s="96" t="str">
        <f>VLOOKUP(A300,'CENTRO DE COSTOS'!A:D,4,FALSE)</f>
        <v>DIEGO FERNANDO HENAO CARDONA</v>
      </c>
      <c r="C300" s="96" t="str">
        <f>VLOOKUP(A300,'CENTRO DE COSTOS'!A:D,2,FALSE)</f>
        <v>0004-0003</v>
      </c>
      <c r="D300" s="171">
        <v>19142</v>
      </c>
      <c r="E300" s="171">
        <v>5690410</v>
      </c>
      <c r="F300" s="93">
        <v>1903767</v>
      </c>
      <c r="G300" s="171">
        <v>45879723</v>
      </c>
      <c r="H300" s="171" t="s">
        <v>200</v>
      </c>
      <c r="I300" s="171" t="s">
        <v>13616</v>
      </c>
      <c r="J300" s="171" t="s">
        <v>17699</v>
      </c>
      <c r="K300" s="10" t="s">
        <v>167</v>
      </c>
      <c r="L300" s="171">
        <v>5690410</v>
      </c>
      <c r="M300" s="171" t="s">
        <v>17861</v>
      </c>
      <c r="N300" s="172">
        <v>45834.600694444445</v>
      </c>
      <c r="O300" s="172">
        <v>45835.720138888886</v>
      </c>
      <c r="P300" s="171" t="s">
        <v>3171</v>
      </c>
      <c r="Q300" s="171" t="s">
        <v>3172</v>
      </c>
      <c r="R300" s="171" t="s">
        <v>15378</v>
      </c>
      <c r="S300" s="171" t="s">
        <v>177</v>
      </c>
      <c r="T300" s="72" t="s">
        <v>17862</v>
      </c>
      <c r="U300" s="171" t="s">
        <v>3175</v>
      </c>
      <c r="V300" s="171" t="s">
        <v>3460</v>
      </c>
      <c r="W300" s="171" t="s">
        <v>3460</v>
      </c>
      <c r="X300" s="171" t="s">
        <v>3215</v>
      </c>
      <c r="Y300" s="171" t="s">
        <v>17863</v>
      </c>
      <c r="Z300" s="171">
        <v>0</v>
      </c>
      <c r="AA300" s="171" t="s">
        <v>3268</v>
      </c>
      <c r="AB300" s="171" t="s">
        <v>5149</v>
      </c>
      <c r="AC300" s="171">
        <v>0</v>
      </c>
      <c r="AD300" s="171" t="s">
        <v>17702</v>
      </c>
      <c r="AE300" s="171" t="s">
        <v>17864</v>
      </c>
      <c r="AF300" s="171" t="s">
        <v>17865</v>
      </c>
      <c r="AG300" s="171">
        <v>0</v>
      </c>
      <c r="AH300" s="171" t="s">
        <v>28</v>
      </c>
      <c r="AI300" s="171" t="s">
        <v>189</v>
      </c>
      <c r="AJ300" s="171">
        <v>1</v>
      </c>
      <c r="AK300" s="171">
        <v>0</v>
      </c>
      <c r="AL300" s="171" t="s">
        <v>320</v>
      </c>
      <c r="AM300" s="97">
        <f>IF(S300="SOPORTE_TELEFÓNICO",'BASE LIQUIDACION REDEBAN 2025'!$B$19,IF(S300="ENVÍO",'BASE LIQUIDACION REDEBAN 2025'!$C$2,IF(AH300="TIPO I",'BASE LIQUIDACION REDEBAN 2025'!$C$2,IF(AH300="TIPO II",'BASE LIQUIDACION REDEBAN 2025'!$C$3,IF(AH300="TIPO III",'BASE LIQUIDACION REDEBAN 2025'!$C$4,IF(AH300="TIPO IV",'BASE LIQUIDACION REDEBAN 2025'!$C$5,IF(AI300="AEREO",'BASE LIQUIDACION REDEBAN 2025'!$B$6,'BASE LIQUIDACION REDEBAN 2025'!$C$5)))))))</f>
        <v>144967.87232000002</v>
      </c>
      <c r="AN300" s="97">
        <f>IF(OR(S300="SOPORTE_TELEFÓNICO",S300="ENVÍO"),0,IF(AH300="TIPO I",'BASE LIQUIDACION REDEBAN 2025'!$B$10,IF(AH300="TIPO II",'BASE LIQUIDACION REDEBAN 2025'!$B$11,IF(AH300="TIPO III",'BASE LIQUIDACION REDEBAN 2025'!$B$12,'BASE LIQUIDACION REDEBAN 2025'!$B$13))))</f>
        <v>140395.6348884</v>
      </c>
      <c r="AO300" s="97">
        <f t="shared" si="4"/>
        <v>144967.87232000002</v>
      </c>
    </row>
    <row r="301" spans="1:41" s="85" customFormat="1" ht="13.15">
      <c r="A301" s="171" t="s">
        <v>72</v>
      </c>
      <c r="B301" s="96" t="str">
        <f>VLOOKUP(A301,'CENTRO DE COSTOS'!A:D,4,FALSE)</f>
        <v>MIGUEL JULIÁN HERNÁNDEZ GUARÍN</v>
      </c>
      <c r="C301" s="96" t="str">
        <f>VLOOKUP(A301,'CENTRO DE COSTOS'!A:D,2,FALSE)</f>
        <v>0004-0008</v>
      </c>
      <c r="D301" s="171">
        <v>68276</v>
      </c>
      <c r="E301" s="171">
        <v>5691293</v>
      </c>
      <c r="F301" s="93">
        <v>1903774</v>
      </c>
      <c r="G301" s="171">
        <v>17756180</v>
      </c>
      <c r="H301" s="171" t="s">
        <v>180</v>
      </c>
      <c r="I301" s="171" t="s">
        <v>181</v>
      </c>
      <c r="J301" s="171" t="s">
        <v>17758</v>
      </c>
      <c r="K301" s="10" t="s">
        <v>167</v>
      </c>
      <c r="L301" s="171">
        <v>5691293</v>
      </c>
      <c r="M301" s="171" t="s">
        <v>17866</v>
      </c>
      <c r="N301" s="172">
        <v>45835.364583333336</v>
      </c>
      <c r="O301" s="172">
        <v>45836.352083333331</v>
      </c>
      <c r="P301" s="171" t="s">
        <v>3171</v>
      </c>
      <c r="Q301" s="171" t="s">
        <v>3172</v>
      </c>
      <c r="R301" s="171" t="s">
        <v>15378</v>
      </c>
      <c r="S301" s="171" t="s">
        <v>3188</v>
      </c>
      <c r="T301" s="72" t="s">
        <v>17867</v>
      </c>
      <c r="U301" s="171" t="s">
        <v>16614</v>
      </c>
      <c r="V301" s="171" t="s">
        <v>3260</v>
      </c>
      <c r="W301" s="171" t="s">
        <v>16620</v>
      </c>
      <c r="X301" s="171" t="s">
        <v>3174</v>
      </c>
      <c r="Y301" s="171">
        <v>0</v>
      </c>
      <c r="Z301" s="171">
        <v>0</v>
      </c>
      <c r="AA301" s="171">
        <v>0</v>
      </c>
      <c r="AB301" s="171">
        <v>0</v>
      </c>
      <c r="AC301" s="171">
        <v>0</v>
      </c>
      <c r="AD301" s="171">
        <v>0</v>
      </c>
      <c r="AE301" s="171">
        <v>0</v>
      </c>
      <c r="AF301" s="171">
        <v>0</v>
      </c>
      <c r="AG301" s="171">
        <v>0</v>
      </c>
      <c r="AH301" s="171" t="s">
        <v>25</v>
      </c>
      <c r="AI301" s="171" t="s">
        <v>189</v>
      </c>
      <c r="AJ301" s="171">
        <v>0</v>
      </c>
      <c r="AK301" s="171">
        <v>0</v>
      </c>
      <c r="AL301" s="171" t="s">
        <v>1645</v>
      </c>
      <c r="AM301" s="97">
        <f>IF(S301="SOPORTE_TELEFÓNICO",'BASE LIQUIDACION REDEBAN 2025'!$B$19,IF(S301="ENVÍO",'BASE LIQUIDACION REDEBAN 2025'!$C$2,IF(AH301="TIPO I",'BASE LIQUIDACION REDEBAN 2025'!$C$2,IF(AH301="TIPO II",'BASE LIQUIDACION REDEBAN 2025'!$C$3,IF(AH301="TIPO III",'BASE LIQUIDACION REDEBAN 2025'!$C$4,IF(AH301="TIPO IV",'BASE LIQUIDACION REDEBAN 2025'!$C$5,IF(AI301="AEREO",'BASE LIQUIDACION REDEBAN 2025'!$B$6,'BASE LIQUIDACION REDEBAN 2025'!$C$5)))))))</f>
        <v>41241.0800752</v>
      </c>
      <c r="AN301" s="97">
        <f>IF(OR(S301="SOPORTE_TELEFÓNICO",S301="ENVÍO"),0,IF(AH301="TIPO I",'BASE LIQUIDACION REDEBAN 2025'!$B$10,IF(AH301="TIPO II",'BASE LIQUIDACION REDEBAN 2025'!$B$11,IF(AH301="TIPO III",'BASE LIQUIDACION REDEBAN 2025'!$B$12,'BASE LIQUIDACION REDEBAN 2025'!$B$13))))</f>
        <v>0</v>
      </c>
      <c r="AO301" s="97">
        <f t="shared" si="4"/>
        <v>41241.0800752</v>
      </c>
    </row>
    <row r="302" spans="1:41" s="85" customFormat="1" ht="13.15">
      <c r="A302" s="171" t="s">
        <v>96</v>
      </c>
      <c r="B302" s="96" t="str">
        <f>VLOOKUP(A302,'CENTRO DE COSTOS'!A:D,4,FALSE)</f>
        <v>JOSE MAURICIO HERNANDEZ ROJAS</v>
      </c>
      <c r="C302" s="96" t="str">
        <f>VLOOKUP(A302,'CENTRO DE COSTOS'!A:D,2,FALSE)</f>
        <v>0004-0001</v>
      </c>
      <c r="D302" s="171">
        <v>47001</v>
      </c>
      <c r="E302" s="171">
        <v>5691648</v>
      </c>
      <c r="F302" s="93">
        <v>1900890</v>
      </c>
      <c r="G302" s="171">
        <v>19377654</v>
      </c>
      <c r="H302" s="171" t="s">
        <v>683</v>
      </c>
      <c r="I302" s="171" t="s">
        <v>96</v>
      </c>
      <c r="J302" s="171" t="s">
        <v>17868</v>
      </c>
      <c r="K302" s="10" t="s">
        <v>167</v>
      </c>
      <c r="L302" s="171">
        <v>5691648</v>
      </c>
      <c r="M302" s="171" t="s">
        <v>17869</v>
      </c>
      <c r="N302" s="172">
        <v>45835.418055555558</v>
      </c>
      <c r="O302" s="172">
        <v>45836.355555555558</v>
      </c>
      <c r="P302" s="171" t="s">
        <v>3171</v>
      </c>
      <c r="Q302" s="171" t="s">
        <v>3172</v>
      </c>
      <c r="R302" s="171" t="s">
        <v>15378</v>
      </c>
      <c r="S302" s="171" t="s">
        <v>177</v>
      </c>
      <c r="T302" s="72" t="s">
        <v>17870</v>
      </c>
      <c r="U302" s="171" t="s">
        <v>3190</v>
      </c>
      <c r="V302" s="171" t="s">
        <v>3284</v>
      </c>
      <c r="W302" s="171" t="s">
        <v>3284</v>
      </c>
      <c r="X302" s="171" t="s">
        <v>3215</v>
      </c>
      <c r="Y302" s="171" t="s">
        <v>3267</v>
      </c>
      <c r="Z302" s="171">
        <v>0</v>
      </c>
      <c r="AA302" s="171">
        <v>0</v>
      </c>
      <c r="AB302" s="171">
        <v>0</v>
      </c>
      <c r="AC302" s="171">
        <v>0</v>
      </c>
      <c r="AD302" s="171" t="s">
        <v>17871</v>
      </c>
      <c r="AE302" s="171" t="s">
        <v>17872</v>
      </c>
      <c r="AF302" s="171" t="s">
        <v>17873</v>
      </c>
      <c r="AG302" s="171">
        <v>0</v>
      </c>
      <c r="AH302" s="171" t="s">
        <v>25</v>
      </c>
      <c r="AI302" s="171" t="s">
        <v>189</v>
      </c>
      <c r="AJ302" s="171">
        <v>1</v>
      </c>
      <c r="AK302" s="171">
        <v>0</v>
      </c>
      <c r="AL302" s="171" t="s">
        <v>16922</v>
      </c>
      <c r="AM302" s="97">
        <f>IF(S302="SOPORTE_TELEFÓNICO",'BASE LIQUIDACION REDEBAN 2025'!$B$19,IF(S302="ENVÍO",'BASE LIQUIDACION REDEBAN 2025'!$C$2,IF(AH302="TIPO I",'BASE LIQUIDACION REDEBAN 2025'!$C$2,IF(AH302="TIPO II",'BASE LIQUIDACION REDEBAN 2025'!$C$3,IF(AH302="TIPO III",'BASE LIQUIDACION REDEBAN 2025'!$C$4,IF(AH302="TIPO IV",'BASE LIQUIDACION REDEBAN 2025'!$C$5,IF(AI302="AEREO",'BASE LIQUIDACION REDEBAN 2025'!$B$6,'BASE LIQUIDACION REDEBAN 2025'!$C$5)))))))</f>
        <v>65960.072302</v>
      </c>
      <c r="AN302" s="97">
        <f>IF(OR(S302="SOPORTE_TELEFÓNICO",S302="ENVÍO"),0,IF(AH302="TIPO I",'BASE LIQUIDACION REDEBAN 2025'!$B$10,IF(AH302="TIPO II",'BASE LIQUIDACION REDEBAN 2025'!$B$11,IF(AH302="TIPO III",'BASE LIQUIDACION REDEBAN 2025'!$B$12,'BASE LIQUIDACION REDEBAN 2025'!$B$13))))</f>
        <v>75096.394270399993</v>
      </c>
      <c r="AO302" s="97">
        <f t="shared" si="4"/>
        <v>65960.072302</v>
      </c>
    </row>
    <row r="303" spans="1:41" s="85" customFormat="1" ht="13.15">
      <c r="A303" s="171" t="s">
        <v>68</v>
      </c>
      <c r="B303" s="96" t="str">
        <f>VLOOKUP(A303,'CENTRO DE COSTOS'!A:D,4,FALSE)</f>
        <v>WILLIAM ASDRUBAL ROZO ROZO</v>
      </c>
      <c r="C303" s="96" t="str">
        <f>VLOOKUP(A303,'CENTRO DE COSTOS'!A:D,2,FALSE)</f>
        <v>0004-0004</v>
      </c>
      <c r="D303" s="171">
        <v>25754</v>
      </c>
      <c r="E303" s="171">
        <v>5691756</v>
      </c>
      <c r="F303" s="93">
        <v>1903909</v>
      </c>
      <c r="G303" s="171">
        <v>17938366</v>
      </c>
      <c r="H303" s="171" t="s">
        <v>298</v>
      </c>
      <c r="I303" s="171" t="s">
        <v>457</v>
      </c>
      <c r="J303" s="171" t="s">
        <v>17793</v>
      </c>
      <c r="K303" s="10" t="s">
        <v>167</v>
      </c>
      <c r="L303" s="171">
        <v>5691756</v>
      </c>
      <c r="M303" s="171" t="s">
        <v>17874</v>
      </c>
      <c r="N303" s="172">
        <v>45835.441666666666</v>
      </c>
      <c r="O303" s="172">
        <v>45836.434027777781</v>
      </c>
      <c r="P303" s="171" t="s">
        <v>3171</v>
      </c>
      <c r="Q303" s="171" t="s">
        <v>3172</v>
      </c>
      <c r="R303" s="171" t="s">
        <v>15378</v>
      </c>
      <c r="S303" s="171" t="s">
        <v>177</v>
      </c>
      <c r="T303" s="72" t="s">
        <v>17875</v>
      </c>
      <c r="U303" s="171" t="s">
        <v>3190</v>
      </c>
      <c r="V303" s="171" t="s">
        <v>3213</v>
      </c>
      <c r="W303" s="171" t="s">
        <v>3314</v>
      </c>
      <c r="X303" s="171" t="s">
        <v>3215</v>
      </c>
      <c r="Y303" s="171" t="s">
        <v>3315</v>
      </c>
      <c r="Z303" s="171">
        <v>0</v>
      </c>
      <c r="AA303" s="171">
        <v>0</v>
      </c>
      <c r="AB303" s="171">
        <v>0</v>
      </c>
      <c r="AC303" s="171">
        <v>0</v>
      </c>
      <c r="AD303" s="171" t="s">
        <v>17876</v>
      </c>
      <c r="AE303" s="171" t="s">
        <v>17877</v>
      </c>
      <c r="AF303" s="171" t="s">
        <v>17878</v>
      </c>
      <c r="AG303" s="171">
        <v>0</v>
      </c>
      <c r="AH303" s="171" t="s">
        <v>25</v>
      </c>
      <c r="AI303" s="171" t="s">
        <v>189</v>
      </c>
      <c r="AJ303" s="171">
        <v>1</v>
      </c>
      <c r="AK303" s="171">
        <v>0</v>
      </c>
      <c r="AL303" s="171" t="s">
        <v>1288</v>
      </c>
      <c r="AM303" s="97">
        <f>IF(S303="SOPORTE_TELEFÓNICO",'BASE LIQUIDACION REDEBAN 2025'!$B$19,IF(S303="ENVÍO",'BASE LIQUIDACION REDEBAN 2025'!$C$2,IF(AH303="TIPO I",'BASE LIQUIDACION REDEBAN 2025'!$C$2,IF(AH303="TIPO II",'BASE LIQUIDACION REDEBAN 2025'!$C$3,IF(AH303="TIPO III",'BASE LIQUIDACION REDEBAN 2025'!$C$4,IF(AH303="TIPO IV",'BASE LIQUIDACION REDEBAN 2025'!$C$5,IF(AI303="AEREO",'BASE LIQUIDACION REDEBAN 2025'!$B$6,'BASE LIQUIDACION REDEBAN 2025'!$C$5)))))))</f>
        <v>65960.072302</v>
      </c>
      <c r="AN303" s="97">
        <f>IF(OR(S303="SOPORTE_TELEFÓNICO",S303="ENVÍO"),0,IF(AH303="TIPO I",'BASE LIQUIDACION REDEBAN 2025'!$B$10,IF(AH303="TIPO II",'BASE LIQUIDACION REDEBAN 2025'!$B$11,IF(AH303="TIPO III",'BASE LIQUIDACION REDEBAN 2025'!$B$12,'BASE LIQUIDACION REDEBAN 2025'!$B$13))))</f>
        <v>75096.394270399993</v>
      </c>
      <c r="AO303" s="97">
        <f t="shared" si="4"/>
        <v>65960.072302</v>
      </c>
    </row>
    <row r="304" spans="1:41" s="85" customFormat="1" ht="13.15">
      <c r="A304" s="171" t="s">
        <v>68</v>
      </c>
      <c r="B304" s="96" t="str">
        <f>VLOOKUP(A304,'CENTRO DE COSTOS'!A:D,4,FALSE)</f>
        <v>WILLIAM ASDRUBAL ROZO ROZO</v>
      </c>
      <c r="C304" s="96" t="str">
        <f>VLOOKUP(A304,'CENTRO DE COSTOS'!A:D,2,FALSE)</f>
        <v>0004-0004</v>
      </c>
      <c r="D304" s="171">
        <v>11001</v>
      </c>
      <c r="E304" s="171">
        <v>5692390</v>
      </c>
      <c r="F304" s="93">
        <v>1903276</v>
      </c>
      <c r="G304" s="171">
        <v>17930934</v>
      </c>
      <c r="H304" s="171" t="s">
        <v>298</v>
      </c>
      <c r="I304" s="171" t="s">
        <v>68</v>
      </c>
      <c r="J304" s="171" t="s">
        <v>17879</v>
      </c>
      <c r="K304" s="10" t="s">
        <v>167</v>
      </c>
      <c r="L304" s="171">
        <v>5692390</v>
      </c>
      <c r="M304" s="171" t="s">
        <v>17880</v>
      </c>
      <c r="N304" s="172">
        <v>45835.571527777778</v>
      </c>
      <c r="O304" s="172">
        <v>45836.479861111111</v>
      </c>
      <c r="P304" s="171" t="s">
        <v>3171</v>
      </c>
      <c r="Q304" s="171" t="s">
        <v>3172</v>
      </c>
      <c r="R304" s="171" t="s">
        <v>15378</v>
      </c>
      <c r="S304" s="171" t="s">
        <v>177</v>
      </c>
      <c r="T304" s="72" t="s">
        <v>17881</v>
      </c>
      <c r="U304" s="171" t="s">
        <v>16585</v>
      </c>
      <c r="V304" s="171" t="s">
        <v>3176</v>
      </c>
      <c r="W304" s="171" t="s">
        <v>16586</v>
      </c>
      <c r="X304" s="171" t="s">
        <v>3174</v>
      </c>
      <c r="Y304" s="171">
        <v>0</v>
      </c>
      <c r="Z304" s="171">
        <v>0</v>
      </c>
      <c r="AA304" s="171">
        <v>0</v>
      </c>
      <c r="AB304" s="171">
        <v>0</v>
      </c>
      <c r="AC304" s="171" t="s">
        <v>17882</v>
      </c>
      <c r="AD304" s="171" t="s">
        <v>17883</v>
      </c>
      <c r="AE304" s="171">
        <v>0</v>
      </c>
      <c r="AF304" s="171">
        <v>0</v>
      </c>
      <c r="AG304" s="171">
        <v>0</v>
      </c>
      <c r="AH304" s="171" t="s">
        <v>25</v>
      </c>
      <c r="AI304" s="171" t="s">
        <v>189</v>
      </c>
      <c r="AJ304" s="171">
        <v>1</v>
      </c>
      <c r="AK304" s="171">
        <v>0</v>
      </c>
      <c r="AL304" s="171" t="s">
        <v>3413</v>
      </c>
      <c r="AM304" s="97">
        <f>IF(S304="SOPORTE_TELEFÓNICO",'BASE LIQUIDACION REDEBAN 2025'!$B$19,IF(S304="ENVÍO",'BASE LIQUIDACION REDEBAN 2025'!$C$2,IF(AH304="TIPO I",'BASE LIQUIDACION REDEBAN 2025'!$C$2,IF(AH304="TIPO II",'BASE LIQUIDACION REDEBAN 2025'!$C$3,IF(AH304="TIPO III",'BASE LIQUIDACION REDEBAN 2025'!$C$4,IF(AH304="TIPO IV",'BASE LIQUIDACION REDEBAN 2025'!$C$5,IF(AI304="AEREO",'BASE LIQUIDACION REDEBAN 2025'!$B$6,'BASE LIQUIDACION REDEBAN 2025'!$C$5)))))))</f>
        <v>65960.072302</v>
      </c>
      <c r="AN304" s="97">
        <f>IF(OR(S304="SOPORTE_TELEFÓNICO",S304="ENVÍO"),0,IF(AH304="TIPO I",'BASE LIQUIDACION REDEBAN 2025'!$B$10,IF(AH304="TIPO II",'BASE LIQUIDACION REDEBAN 2025'!$B$11,IF(AH304="TIPO III",'BASE LIQUIDACION REDEBAN 2025'!$B$12,'BASE LIQUIDACION REDEBAN 2025'!$B$13))))</f>
        <v>75096.394270399993</v>
      </c>
      <c r="AO304" s="97">
        <f t="shared" si="4"/>
        <v>65960.072302</v>
      </c>
    </row>
    <row r="305" spans="1:41" s="85" customFormat="1" ht="13.15">
      <c r="A305" s="171" t="s">
        <v>93</v>
      </c>
      <c r="B305" s="96" t="str">
        <f>VLOOKUP(A305,'CENTRO DE COSTOS'!A:D,4,FALSE)</f>
        <v>DIEGO FERNANDO HENAO CARDONA</v>
      </c>
      <c r="C305" s="96" t="str">
        <f>VLOOKUP(A305,'CENTRO DE COSTOS'!A:D,2,FALSE)</f>
        <v>0004-0003</v>
      </c>
      <c r="D305" s="171">
        <v>52001</v>
      </c>
      <c r="E305" s="171">
        <v>5692504</v>
      </c>
      <c r="F305" s="93">
        <v>1903771</v>
      </c>
      <c r="G305" s="171">
        <v>45174968</v>
      </c>
      <c r="H305" s="171" t="s">
        <v>162</v>
      </c>
      <c r="I305" s="171" t="s">
        <v>93</v>
      </c>
      <c r="J305" s="171" t="s">
        <v>16772</v>
      </c>
      <c r="K305" s="10" t="s">
        <v>167</v>
      </c>
      <c r="L305" s="171">
        <v>5692504</v>
      </c>
      <c r="M305" s="171" t="s">
        <v>17884</v>
      </c>
      <c r="N305" s="172">
        <v>45835.616666666669</v>
      </c>
      <c r="O305" s="172">
        <v>45836.484722222223</v>
      </c>
      <c r="P305" s="171" t="s">
        <v>3171</v>
      </c>
      <c r="Q305" s="171" t="s">
        <v>3172</v>
      </c>
      <c r="R305" s="171" t="s">
        <v>15378</v>
      </c>
      <c r="S305" s="171" t="s">
        <v>177</v>
      </c>
      <c r="T305" s="72" t="s">
        <v>17885</v>
      </c>
      <c r="U305" s="171" t="s">
        <v>3175</v>
      </c>
      <c r="V305" s="171" t="s">
        <v>3260</v>
      </c>
      <c r="W305" s="171" t="s">
        <v>3261</v>
      </c>
      <c r="X305" s="171" t="s">
        <v>3185</v>
      </c>
      <c r="Y305" s="171">
        <v>0</v>
      </c>
      <c r="Z305" s="171">
        <v>0</v>
      </c>
      <c r="AA305" s="171">
        <v>0</v>
      </c>
      <c r="AB305" s="171">
        <v>0</v>
      </c>
      <c r="AC305" s="171">
        <v>0</v>
      </c>
      <c r="AD305" s="171" t="s">
        <v>16775</v>
      </c>
      <c r="AE305" s="171">
        <v>0</v>
      </c>
      <c r="AF305" s="171">
        <v>0</v>
      </c>
      <c r="AG305" s="171">
        <v>0</v>
      </c>
      <c r="AH305" s="171" t="s">
        <v>25</v>
      </c>
      <c r="AI305" s="171" t="s">
        <v>189</v>
      </c>
      <c r="AJ305" s="171">
        <v>1</v>
      </c>
      <c r="AK305" s="171">
        <v>0</v>
      </c>
      <c r="AL305" s="171" t="s">
        <v>5957</v>
      </c>
      <c r="AM305" s="97">
        <f>IF(S305="SOPORTE_TELEFÓNICO",'BASE LIQUIDACION REDEBAN 2025'!$B$19,IF(S305="ENVÍO",'BASE LIQUIDACION REDEBAN 2025'!$C$2,IF(AH305="TIPO I",'BASE LIQUIDACION REDEBAN 2025'!$C$2,IF(AH305="TIPO II",'BASE LIQUIDACION REDEBAN 2025'!$C$3,IF(AH305="TIPO III",'BASE LIQUIDACION REDEBAN 2025'!$C$4,IF(AH305="TIPO IV",'BASE LIQUIDACION REDEBAN 2025'!$C$5,IF(AI305="AEREO",'BASE LIQUIDACION REDEBAN 2025'!$B$6,'BASE LIQUIDACION REDEBAN 2025'!$C$5)))))))</f>
        <v>65960.072302</v>
      </c>
      <c r="AN305" s="97">
        <f>IF(OR(S305="SOPORTE_TELEFÓNICO",S305="ENVÍO"),0,IF(AH305="TIPO I",'BASE LIQUIDACION REDEBAN 2025'!$B$10,IF(AH305="TIPO II",'BASE LIQUIDACION REDEBAN 2025'!$B$11,IF(AH305="TIPO III",'BASE LIQUIDACION REDEBAN 2025'!$B$12,'BASE LIQUIDACION REDEBAN 2025'!$B$13))))</f>
        <v>75096.394270399993</v>
      </c>
      <c r="AO305" s="97">
        <f t="shared" si="4"/>
        <v>65960.072302</v>
      </c>
    </row>
    <row r="306" spans="1:41" s="85" customFormat="1" ht="13.15">
      <c r="A306" s="171" t="s">
        <v>96</v>
      </c>
      <c r="B306" s="96" t="str">
        <f>VLOOKUP(A306,'CENTRO DE COSTOS'!A:D,4,FALSE)</f>
        <v>JOSE MAURICIO HERNANDEZ ROJAS</v>
      </c>
      <c r="C306" s="96" t="str">
        <f>VLOOKUP(A306,'CENTRO DE COSTOS'!A:D,2,FALSE)</f>
        <v>0004-0001</v>
      </c>
      <c r="D306" s="171">
        <v>47980</v>
      </c>
      <c r="E306" s="171">
        <v>5692413</v>
      </c>
      <c r="F306" s="93">
        <v>1903285</v>
      </c>
      <c r="G306" s="171">
        <v>89345868</v>
      </c>
      <c r="H306" s="171" t="s">
        <v>683</v>
      </c>
      <c r="I306" s="171" t="s">
        <v>7393</v>
      </c>
      <c r="J306" s="171" t="s">
        <v>16292</v>
      </c>
      <c r="K306" s="10" t="s">
        <v>167</v>
      </c>
      <c r="L306" s="171">
        <v>5692413</v>
      </c>
      <c r="M306" s="171" t="s">
        <v>17886</v>
      </c>
      <c r="N306" s="172">
        <v>45835.580555555556</v>
      </c>
      <c r="O306" s="172">
        <v>45836.515972222223</v>
      </c>
      <c r="P306" s="171" t="s">
        <v>3171</v>
      </c>
      <c r="Q306" s="171" t="s">
        <v>3172</v>
      </c>
      <c r="R306" s="171" t="s">
        <v>15378</v>
      </c>
      <c r="S306" s="171" t="s">
        <v>177</v>
      </c>
      <c r="T306" s="72" t="s">
        <v>17887</v>
      </c>
      <c r="U306" s="171" t="s">
        <v>3190</v>
      </c>
      <c r="V306" s="171" t="s">
        <v>3357</v>
      </c>
      <c r="W306" s="171" t="s">
        <v>3192</v>
      </c>
      <c r="X306" s="171" t="s">
        <v>3215</v>
      </c>
      <c r="Y306" s="171" t="s">
        <v>3358</v>
      </c>
      <c r="Z306" s="171">
        <v>0</v>
      </c>
      <c r="AA306" s="171">
        <v>0</v>
      </c>
      <c r="AB306" s="171">
        <v>0</v>
      </c>
      <c r="AC306" s="171">
        <v>0</v>
      </c>
      <c r="AD306" s="171" t="s">
        <v>16294</v>
      </c>
      <c r="AE306" s="171" t="s">
        <v>17888</v>
      </c>
      <c r="AF306" s="171" t="s">
        <v>17889</v>
      </c>
      <c r="AG306" s="171">
        <v>0</v>
      </c>
      <c r="AH306" s="171" t="s">
        <v>28</v>
      </c>
      <c r="AI306" s="171" t="s">
        <v>189</v>
      </c>
      <c r="AJ306" s="171">
        <v>1</v>
      </c>
      <c r="AK306" s="171">
        <v>0</v>
      </c>
      <c r="AL306" s="171" t="s">
        <v>16922</v>
      </c>
      <c r="AM306" s="97">
        <f>IF(S306="SOPORTE_TELEFÓNICO",'BASE LIQUIDACION REDEBAN 2025'!$B$19,IF(S306="ENVÍO",'BASE LIQUIDACION REDEBAN 2025'!$C$2,IF(AH306="TIPO I",'BASE LIQUIDACION REDEBAN 2025'!$C$2,IF(AH306="TIPO II",'BASE LIQUIDACION REDEBAN 2025'!$C$3,IF(AH306="TIPO III",'BASE LIQUIDACION REDEBAN 2025'!$C$4,IF(AH306="TIPO IV",'BASE LIQUIDACION REDEBAN 2025'!$C$5,IF(AI306="AEREO",'BASE LIQUIDACION REDEBAN 2025'!$B$6,'BASE LIQUIDACION REDEBAN 2025'!$C$5)))))))</f>
        <v>144967.87232000002</v>
      </c>
      <c r="AN306" s="97">
        <f>IF(OR(S306="SOPORTE_TELEFÓNICO",S306="ENVÍO"),0,IF(AH306="TIPO I",'BASE LIQUIDACION REDEBAN 2025'!$B$10,IF(AH306="TIPO II",'BASE LIQUIDACION REDEBAN 2025'!$B$11,IF(AH306="TIPO III",'BASE LIQUIDACION REDEBAN 2025'!$B$12,'BASE LIQUIDACION REDEBAN 2025'!$B$13))))</f>
        <v>140395.6348884</v>
      </c>
      <c r="AO306" s="97">
        <f t="shared" si="4"/>
        <v>144967.87232000002</v>
      </c>
    </row>
    <row r="307" spans="1:41" s="85" customFormat="1" ht="13.15">
      <c r="A307" s="171" t="s">
        <v>98</v>
      </c>
      <c r="B307" s="96" t="str">
        <f>VLOOKUP(A307,'CENTRO DE COSTOS'!A:D,4,FALSE)</f>
        <v>MIGUEL JULIÁN HERNÁNDEZ GUARÍN</v>
      </c>
      <c r="C307" s="96" t="str">
        <f>VLOOKUP(A307,'CENTRO DE COSTOS'!A:D,2,FALSE)</f>
        <v>0004-0008</v>
      </c>
      <c r="D307" s="171">
        <v>15001</v>
      </c>
      <c r="E307" s="171">
        <v>5693137</v>
      </c>
      <c r="F307" s="93">
        <v>1903642</v>
      </c>
      <c r="G307" s="171">
        <v>14449045</v>
      </c>
      <c r="H307" s="171" t="s">
        <v>371</v>
      </c>
      <c r="I307" s="171" t="s">
        <v>98</v>
      </c>
      <c r="J307" s="171" t="s">
        <v>17890</v>
      </c>
      <c r="K307" s="10" t="s">
        <v>167</v>
      </c>
      <c r="L307" s="171">
        <v>5693137</v>
      </c>
      <c r="M307" s="171" t="s">
        <v>17891</v>
      </c>
      <c r="N307" s="172">
        <v>45836.333333333336</v>
      </c>
      <c r="O307" s="172">
        <v>45836.518750000003</v>
      </c>
      <c r="P307" s="171" t="s">
        <v>3171</v>
      </c>
      <c r="Q307" s="171" t="s">
        <v>3172</v>
      </c>
      <c r="R307" s="171" t="s">
        <v>15378</v>
      </c>
      <c r="S307" s="171" t="s">
        <v>177</v>
      </c>
      <c r="T307" s="72" t="s">
        <v>17892</v>
      </c>
      <c r="U307" s="171" t="s">
        <v>3175</v>
      </c>
      <c r="V307" s="171" t="s">
        <v>3438</v>
      </c>
      <c r="W307" s="171" t="s">
        <v>3439</v>
      </c>
      <c r="X307" s="171" t="s">
        <v>3185</v>
      </c>
      <c r="Y307" s="171">
        <v>0</v>
      </c>
      <c r="Z307" s="171">
        <v>0</v>
      </c>
      <c r="AA307" s="171">
        <v>0</v>
      </c>
      <c r="AB307" s="171">
        <v>0</v>
      </c>
      <c r="AC307" s="171">
        <v>0</v>
      </c>
      <c r="AD307" s="171" t="s">
        <v>17893</v>
      </c>
      <c r="AE307" s="171">
        <v>0</v>
      </c>
      <c r="AF307" s="171">
        <v>0</v>
      </c>
      <c r="AG307" s="171">
        <v>0</v>
      </c>
      <c r="AH307" s="171" t="s">
        <v>25</v>
      </c>
      <c r="AI307" s="171" t="s">
        <v>189</v>
      </c>
      <c r="AJ307" s="171">
        <v>1</v>
      </c>
      <c r="AK307" s="171">
        <v>0</v>
      </c>
      <c r="AL307" s="171" t="s">
        <v>1163</v>
      </c>
      <c r="AM307" s="97">
        <f>IF(S307="SOPORTE_TELEFÓNICO",'BASE LIQUIDACION REDEBAN 2025'!$B$19,IF(S307="ENVÍO",'BASE LIQUIDACION REDEBAN 2025'!$C$2,IF(AH307="TIPO I",'BASE LIQUIDACION REDEBAN 2025'!$C$2,IF(AH307="TIPO II",'BASE LIQUIDACION REDEBAN 2025'!$C$3,IF(AH307="TIPO III",'BASE LIQUIDACION REDEBAN 2025'!$C$4,IF(AH307="TIPO IV",'BASE LIQUIDACION REDEBAN 2025'!$C$5,IF(AI307="AEREO",'BASE LIQUIDACION REDEBAN 2025'!$B$6,'BASE LIQUIDACION REDEBAN 2025'!$C$5)))))))</f>
        <v>65960.072302</v>
      </c>
      <c r="AN307" s="97">
        <f>IF(OR(S307="SOPORTE_TELEFÓNICO",S307="ENVÍO"),0,IF(AH307="TIPO I",'BASE LIQUIDACION REDEBAN 2025'!$B$10,IF(AH307="TIPO II",'BASE LIQUIDACION REDEBAN 2025'!$B$11,IF(AH307="TIPO III",'BASE LIQUIDACION REDEBAN 2025'!$B$12,'BASE LIQUIDACION REDEBAN 2025'!$B$13))))</f>
        <v>75096.394270399993</v>
      </c>
      <c r="AO307" s="97">
        <f t="shared" si="4"/>
        <v>65960.072302</v>
      </c>
    </row>
    <row r="308" spans="1:41" s="85" customFormat="1" ht="13.15">
      <c r="A308" s="171" t="s">
        <v>91</v>
      </c>
      <c r="B308" s="96" t="str">
        <f>VLOOKUP(A308,'CENTRO DE COSTOS'!A:D,4,FALSE)</f>
        <v>JOSE MAURICIO HERNANDEZ ROJAS</v>
      </c>
      <c r="C308" s="96" t="str">
        <f>VLOOKUP(A308,'CENTRO DE COSTOS'!A:D,2,FALSE)</f>
        <v>0004-0001</v>
      </c>
      <c r="D308" s="171">
        <v>23068</v>
      </c>
      <c r="E308" s="171">
        <v>5692961</v>
      </c>
      <c r="F308" s="93">
        <v>1903413</v>
      </c>
      <c r="G308" s="171">
        <v>89319312</v>
      </c>
      <c r="H308" s="171" t="s">
        <v>612</v>
      </c>
      <c r="I308" s="171" t="s">
        <v>1391</v>
      </c>
      <c r="J308" s="171" t="s">
        <v>16372</v>
      </c>
      <c r="K308" s="10" t="s">
        <v>167</v>
      </c>
      <c r="L308" s="171">
        <v>5692961</v>
      </c>
      <c r="M308" s="171" t="s">
        <v>17894</v>
      </c>
      <c r="N308" s="172">
        <v>45835.699305555558</v>
      </c>
      <c r="O308" s="172">
        <v>45836.536805555559</v>
      </c>
      <c r="P308" s="171" t="s">
        <v>3171</v>
      </c>
      <c r="Q308" s="171" t="s">
        <v>3172</v>
      </c>
      <c r="R308" s="171" t="s">
        <v>15378</v>
      </c>
      <c r="S308" s="171" t="s">
        <v>177</v>
      </c>
      <c r="T308" s="72" t="s">
        <v>17895</v>
      </c>
      <c r="U308" s="171" t="s">
        <v>3190</v>
      </c>
      <c r="V308" s="171" t="s">
        <v>3300</v>
      </c>
      <c r="W308" s="171" t="s">
        <v>3192</v>
      </c>
      <c r="X308" s="171" t="s">
        <v>3215</v>
      </c>
      <c r="Y308" s="171" t="s">
        <v>3401</v>
      </c>
      <c r="Z308" s="171">
        <v>0</v>
      </c>
      <c r="AA308" s="171">
        <v>0</v>
      </c>
      <c r="AB308" s="171">
        <v>0</v>
      </c>
      <c r="AC308" s="171">
        <v>0</v>
      </c>
      <c r="AD308" s="171" t="s">
        <v>16374</v>
      </c>
      <c r="AE308" s="171" t="s">
        <v>17896</v>
      </c>
      <c r="AF308" s="171" t="s">
        <v>17897</v>
      </c>
      <c r="AG308" s="171">
        <v>0</v>
      </c>
      <c r="AH308" s="171" t="s">
        <v>30</v>
      </c>
      <c r="AI308" s="171" t="s">
        <v>189</v>
      </c>
      <c r="AJ308" s="171">
        <v>1</v>
      </c>
      <c r="AK308" s="171">
        <v>0</v>
      </c>
      <c r="AL308" s="171" t="s">
        <v>841</v>
      </c>
      <c r="AM308" s="97">
        <f>IF(S308="SOPORTE_TELEFÓNICO",'BASE LIQUIDACION REDEBAN 2025'!$B$19,IF(S308="ENVÍO",'BASE LIQUIDACION REDEBAN 2025'!$C$2,IF(AH308="TIPO I",'BASE LIQUIDACION REDEBAN 2025'!$C$2,IF(AH308="TIPO II",'BASE LIQUIDACION REDEBAN 2025'!$C$3,IF(AH308="TIPO III",'BASE LIQUIDACION REDEBAN 2025'!$C$4,IF(AH308="TIPO IV",'BASE LIQUIDACION REDEBAN 2025'!$C$5,IF(AI308="AEREO",'BASE LIQUIDACION REDEBAN 2025'!$B$6,'BASE LIQUIDACION REDEBAN 2025'!$C$5)))))))</f>
        <v>275728.78077800001</v>
      </c>
      <c r="AN308" s="97">
        <f>IF(OR(S308="SOPORTE_TELEFÓNICO",S308="ENVÍO"),0,IF(AH308="TIPO I",'BASE LIQUIDACION REDEBAN 2025'!$B$10,IF(AH308="TIPO II",'BASE LIQUIDACION REDEBAN 2025'!$B$11,IF(AH308="TIPO III",'BASE LIQUIDACION REDEBAN 2025'!$B$12,'BASE LIQUIDACION REDEBAN 2025'!$B$13))))</f>
        <v>196536.5258152</v>
      </c>
      <c r="AO308" s="97">
        <f t="shared" si="4"/>
        <v>275728.78077800001</v>
      </c>
    </row>
    <row r="309" spans="1:41" s="85" customFormat="1" ht="13.15">
      <c r="A309" s="171" t="s">
        <v>76</v>
      </c>
      <c r="B309" s="96" t="str">
        <f>VLOOKUP(A309,'CENTRO DE COSTOS'!A:D,4,FALSE)</f>
        <v>DIEGO FERNANDO HENAO CARDONA</v>
      </c>
      <c r="C309" s="96" t="str">
        <f>VLOOKUP(A309,'CENTRO DE COSTOS'!A:D,2,FALSE)</f>
        <v>0004-0003</v>
      </c>
      <c r="D309" s="171">
        <v>19573</v>
      </c>
      <c r="E309" s="171">
        <v>5691689</v>
      </c>
      <c r="F309" s="93">
        <v>1902985</v>
      </c>
      <c r="G309" s="171">
        <v>11895588</v>
      </c>
      <c r="H309" s="171" t="s">
        <v>200</v>
      </c>
      <c r="I309" s="171" t="s">
        <v>3815</v>
      </c>
      <c r="J309" s="171" t="s">
        <v>17898</v>
      </c>
      <c r="K309" s="10" t="s">
        <v>167</v>
      </c>
      <c r="L309" s="171">
        <v>5691689</v>
      </c>
      <c r="M309" s="171" t="s">
        <v>17899</v>
      </c>
      <c r="N309" s="172">
        <v>45835.423611111109</v>
      </c>
      <c r="O309" s="172">
        <v>45836.613194444442</v>
      </c>
      <c r="P309" s="171" t="s">
        <v>3171</v>
      </c>
      <c r="Q309" s="171" t="s">
        <v>3172</v>
      </c>
      <c r="R309" s="171" t="s">
        <v>15395</v>
      </c>
      <c r="S309" s="171" t="s">
        <v>177</v>
      </c>
      <c r="T309" s="72" t="s">
        <v>17900</v>
      </c>
      <c r="U309" s="171" t="s">
        <v>3190</v>
      </c>
      <c r="V309" s="171" t="s">
        <v>3202</v>
      </c>
      <c r="W309" s="171" t="s">
        <v>3203</v>
      </c>
      <c r="X309" s="171" t="s">
        <v>3174</v>
      </c>
      <c r="Y309" s="171">
        <v>0</v>
      </c>
      <c r="Z309" s="171">
        <v>0</v>
      </c>
      <c r="AA309" s="171">
        <v>0</v>
      </c>
      <c r="AB309" s="171">
        <v>0</v>
      </c>
      <c r="AC309" s="171" t="s">
        <v>17901</v>
      </c>
      <c r="AD309" s="171" t="s">
        <v>17902</v>
      </c>
      <c r="AE309" s="171">
        <v>0</v>
      </c>
      <c r="AF309" s="171">
        <v>0</v>
      </c>
      <c r="AG309" s="171">
        <v>0</v>
      </c>
      <c r="AH309" s="171" t="s">
        <v>28</v>
      </c>
      <c r="AI309" s="171" t="s">
        <v>189</v>
      </c>
      <c r="AJ309" s="171">
        <v>1</v>
      </c>
      <c r="AK309" s="171">
        <v>0</v>
      </c>
      <c r="AL309" s="171" t="s">
        <v>313</v>
      </c>
      <c r="AM309" s="97">
        <f>IF(S309="SOPORTE_TELEFÓNICO",'BASE LIQUIDACION REDEBAN 2025'!$B$19,IF(S309="ENVÍO",'BASE LIQUIDACION REDEBAN 2025'!$C$2,IF(AH309="TIPO I",'BASE LIQUIDACION REDEBAN 2025'!$C$2,IF(AH309="TIPO II",'BASE LIQUIDACION REDEBAN 2025'!$C$3,IF(AH309="TIPO III",'BASE LIQUIDACION REDEBAN 2025'!$C$4,IF(AH309="TIPO IV",'BASE LIQUIDACION REDEBAN 2025'!$C$5,IF(AI309="AEREO",'BASE LIQUIDACION REDEBAN 2025'!$B$6,'BASE LIQUIDACION REDEBAN 2025'!$C$5)))))))</f>
        <v>144967.87232000002</v>
      </c>
      <c r="AN309" s="97">
        <f>IF(OR(S309="SOPORTE_TELEFÓNICO",S309="ENVÍO"),0,IF(AH309="TIPO I",'BASE LIQUIDACION REDEBAN 2025'!$B$10,IF(AH309="TIPO II",'BASE LIQUIDACION REDEBAN 2025'!$B$11,IF(AH309="TIPO III",'BASE LIQUIDACION REDEBAN 2025'!$B$12,'BASE LIQUIDACION REDEBAN 2025'!$B$13))))</f>
        <v>140395.6348884</v>
      </c>
      <c r="AO309" s="97">
        <f t="shared" si="4"/>
        <v>144967.87232000002</v>
      </c>
    </row>
    <row r="310" spans="1:41">
      <c r="AO310" s="88">
        <f>SUBTOTAL(9,AO2:AO309)</f>
        <v>36230429.291429482</v>
      </c>
    </row>
  </sheetData>
  <autoFilter ref="A1:AU309" xr:uid="{D9F65BF9-E8FD-4B3B-A11E-DE69B4623103}"/>
  <conditionalFormatting sqref="E2:E309">
    <cfRule type="duplicateValues" dxfId="1" priority="2"/>
  </conditionalFormatting>
  <conditionalFormatting sqref="L2:L309">
    <cfRule type="duplicateValues" dxfId="0" priority="1"/>
  </conditionalFormatting>
  <dataValidations count="1">
    <dataValidation type="list" allowBlank="1" showInputMessage="1" showErrorMessage="1" sqref="AF1:AG1 AL1" xr:uid="{B4559167-ACBD-4DB2-83C4-17D9344496A1}">
      <formula1>#REF!</formula1>
    </dataValidation>
  </dataValidations>
  <pageMargins left="0.7" right="0.7" top="0.75" bottom="0.75" header="0.3" footer="0.3"/>
  <pageSetup paperSize="9" orientation="portrait"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CCFF66"/>
  </sheetPr>
  <dimension ref="A1:AL134"/>
  <sheetViews>
    <sheetView topLeftCell="O1" workbookViewId="0">
      <pane ySplit="1" topLeftCell="X123" activePane="bottomLeft" state="frozen"/>
      <selection pane="bottomLeft" activeCell="AF134" sqref="AF134"/>
      <selection activeCell="L1" sqref="L1"/>
    </sheetView>
  </sheetViews>
  <sheetFormatPr defaultColWidth="11.42578125" defaultRowHeight="14.45"/>
  <cols>
    <col min="1" max="3" width="11.42578125" style="89"/>
    <col min="4" max="7" width="11.5703125" style="89" bestFit="1" customWidth="1"/>
    <col min="8" max="11" width="11.42578125" style="89"/>
    <col min="12" max="13" width="11.5703125" style="89" bestFit="1" customWidth="1"/>
    <col min="14" max="14" width="18" style="90" bestFit="1" customWidth="1"/>
    <col min="15" max="15" width="14.5703125" style="90" bestFit="1" customWidth="1"/>
    <col min="16" max="22" width="11.42578125" style="89"/>
    <col min="23" max="24" width="11.5703125" style="89" bestFit="1" customWidth="1"/>
    <col min="25" max="26" width="11.42578125" style="89"/>
    <col min="27" max="29" width="11.5703125" style="89" bestFit="1" customWidth="1"/>
    <col min="30" max="30" width="14.7109375" style="86" bestFit="1" customWidth="1"/>
    <col min="31" max="31" width="12" style="86" bestFit="1" customWidth="1"/>
    <col min="32" max="32" width="14.42578125" style="86" bestFit="1" customWidth="1"/>
    <col min="33" max="16384" width="11.42578125" style="86"/>
  </cols>
  <sheetData>
    <row r="1" spans="1:38" s="85" customFormat="1" ht="37.5" customHeight="1">
      <c r="A1" s="174" t="s">
        <v>118</v>
      </c>
      <c r="B1" s="174" t="s">
        <v>59</v>
      </c>
      <c r="C1" s="174" t="s">
        <v>106</v>
      </c>
      <c r="D1" s="174" t="s">
        <v>3136</v>
      </c>
      <c r="E1" s="174" t="s">
        <v>15350</v>
      </c>
      <c r="F1" s="174" t="s">
        <v>9118</v>
      </c>
      <c r="G1" s="174" t="s">
        <v>9119</v>
      </c>
      <c r="H1" s="174" t="s">
        <v>9120</v>
      </c>
      <c r="I1" s="174" t="s">
        <v>3140</v>
      </c>
      <c r="J1" s="174" t="s">
        <v>3141</v>
      </c>
      <c r="K1" s="174" t="s">
        <v>3142</v>
      </c>
      <c r="L1" s="174" t="s">
        <v>120</v>
      </c>
      <c r="M1" s="174" t="s">
        <v>121</v>
      </c>
      <c r="N1" s="174" t="s">
        <v>9121</v>
      </c>
      <c r="O1" s="174" t="s">
        <v>9122</v>
      </c>
      <c r="P1" s="174" t="s">
        <v>3145</v>
      </c>
      <c r="Q1" s="174" t="s">
        <v>9123</v>
      </c>
      <c r="R1" s="174" t="s">
        <v>9124</v>
      </c>
      <c r="S1" s="174" t="s">
        <v>9125</v>
      </c>
      <c r="T1" s="174" t="s">
        <v>9126</v>
      </c>
      <c r="U1" s="174" t="s">
        <v>3147</v>
      </c>
      <c r="V1" s="174" t="s">
        <v>3148</v>
      </c>
      <c r="W1" s="174" t="s">
        <v>15360</v>
      </c>
      <c r="X1" s="174" t="s">
        <v>15361</v>
      </c>
      <c r="Y1" s="174" t="s">
        <v>3162</v>
      </c>
      <c r="Z1" s="174" t="s">
        <v>3163</v>
      </c>
      <c r="AA1" s="174" t="s">
        <v>3164</v>
      </c>
      <c r="AB1" s="174" t="s">
        <v>3165</v>
      </c>
      <c r="AC1" s="174" t="s">
        <v>3166</v>
      </c>
      <c r="AD1" s="174" t="s">
        <v>149</v>
      </c>
      <c r="AE1" s="174" t="s">
        <v>3167</v>
      </c>
      <c r="AF1" s="174" t="s">
        <v>151</v>
      </c>
      <c r="AG1" s="175" t="s">
        <v>154</v>
      </c>
      <c r="AH1" s="175" t="s">
        <v>155</v>
      </c>
      <c r="AI1" s="175" t="s">
        <v>156</v>
      </c>
      <c r="AJ1" s="175" t="s">
        <v>157</v>
      </c>
      <c r="AK1" s="175" t="s">
        <v>158</v>
      </c>
      <c r="AL1" s="175" t="s">
        <v>159</v>
      </c>
    </row>
    <row r="2" spans="1:38" s="85" customFormat="1" ht="12.75">
      <c r="A2" s="176" t="s">
        <v>68</v>
      </c>
      <c r="B2" s="96" t="str">
        <f>VLOOKUP(A2,'CENTRO DE COSTOS'!A:D,4,FALSE)</f>
        <v>WILLIAM ASDRUBAL ROZO ROZO</v>
      </c>
      <c r="C2" s="96" t="str">
        <f>VLOOKUP(A2,'CENTRO DE COSTOS'!A:D,2,FALSE)</f>
        <v>0004-0004</v>
      </c>
      <c r="D2" s="207">
        <v>25758</v>
      </c>
      <c r="E2" s="211">
        <v>5652364</v>
      </c>
      <c r="F2" s="209">
        <v>1908975</v>
      </c>
      <c r="G2" s="216">
        <v>42326181</v>
      </c>
      <c r="H2" s="205" t="s">
        <v>298</v>
      </c>
      <c r="I2" s="214" t="s">
        <v>2965</v>
      </c>
      <c r="J2" s="214" t="s">
        <v>17903</v>
      </c>
      <c r="K2" s="103" t="s">
        <v>167</v>
      </c>
      <c r="L2" s="207">
        <v>5652364</v>
      </c>
      <c r="M2" s="216" t="s">
        <v>17904</v>
      </c>
      <c r="N2" s="219">
        <v>45805.429166666669</v>
      </c>
      <c r="O2" s="219">
        <v>45813.466666666667</v>
      </c>
      <c r="P2" s="205" t="s">
        <v>9206</v>
      </c>
      <c r="Q2" s="214" t="s">
        <v>9207</v>
      </c>
      <c r="R2" s="214" t="s">
        <v>9138</v>
      </c>
      <c r="S2" s="214" t="s">
        <v>9139</v>
      </c>
      <c r="T2" s="214" t="s">
        <v>9139</v>
      </c>
      <c r="U2" s="214" t="s">
        <v>177</v>
      </c>
      <c r="V2" s="177" t="s">
        <v>17905</v>
      </c>
      <c r="W2" s="178">
        <v>0</v>
      </c>
      <c r="X2" s="177" t="s">
        <v>5185</v>
      </c>
      <c r="Y2" s="205" t="s">
        <v>28</v>
      </c>
      <c r="Z2" s="214" t="s">
        <v>189</v>
      </c>
      <c r="AA2" s="207">
        <v>1</v>
      </c>
      <c r="AB2" s="216">
        <v>0</v>
      </c>
      <c r="AC2" s="178" t="s">
        <v>778</v>
      </c>
      <c r="AD2" s="97">
        <f>IF(U2="SOPORTE_TELEFÓNICO",'BASE LIQUIDACION REDEBAN 2025'!$B$19,IF(U2="ENVÍO",'BASE LIQUIDACION REDEBAN 2025'!$C$2,IF(Y2="TIPO I",'BASE LIQUIDACION REDEBAN 2025'!$C$2,IF(Y2="TIPO II",'BASE LIQUIDACION REDEBAN 2025'!$C$3,IF(Y2="TIPO III",'BASE LIQUIDACION REDEBAN 2025'!$C$4,IF(Y2="TIPO IV",'BASE LIQUIDACION REDEBAN 2025'!$C$5,IF(Z2="AEREO",'BASE LIQUIDACION REDEBAN 2025'!$B$6,'BASE LIQUIDACION REDEBAN 2025'!$C$5)))))))</f>
        <v>144967.87232000002</v>
      </c>
      <c r="AE2" s="97">
        <f>IF(OR(U2="SOPORTE_TELEFÓNICO",U2="ENVÍO"),0,IF(Y2="TIPO I",'BASE LIQUIDACION REDEBAN 2025'!$B$10,IF(Y2="TIPO II",'BASE LIQUIDACION REDEBAN 2025'!$B$11,IF(Y2="TIPO III",'BASE LIQUIDACION REDEBAN 2025'!$B$12,'BASE LIQUIDACION REDEBAN 2025'!$B$13))))</f>
        <v>140395.6348884</v>
      </c>
      <c r="AF2" s="97">
        <f>IF(OR(U2="SOPORTE_TELEFÓNICO",U2="ENVÍO"),AD2,(AA2*AD2+AB2*AE2))</f>
        <v>144967.87232000002</v>
      </c>
    </row>
    <row r="3" spans="1:38" s="85" customFormat="1" ht="12.75">
      <c r="A3" s="176" t="s">
        <v>98</v>
      </c>
      <c r="B3" s="96" t="str">
        <f>VLOOKUP(A3,'CENTRO DE COSTOS'!A:D,4,FALSE)</f>
        <v>MIGUEL JULIÁN HERNÁNDEZ GUARÍN</v>
      </c>
      <c r="C3" s="96" t="str">
        <f>VLOOKUP(A3,'CENTRO DE COSTOS'!A:D,2,FALSE)</f>
        <v>0004-0008</v>
      </c>
      <c r="D3" s="208">
        <v>15516</v>
      </c>
      <c r="E3" s="212">
        <v>5656899</v>
      </c>
      <c r="F3" s="210">
        <v>1912060</v>
      </c>
      <c r="G3" s="217">
        <v>18920587</v>
      </c>
      <c r="H3" s="206" t="s">
        <v>371</v>
      </c>
      <c r="I3" s="215" t="s">
        <v>7985</v>
      </c>
      <c r="J3" s="215" t="s">
        <v>17906</v>
      </c>
      <c r="K3" s="103" t="s">
        <v>167</v>
      </c>
      <c r="L3" s="208">
        <v>5656899</v>
      </c>
      <c r="M3" s="217" t="s">
        <v>17907</v>
      </c>
      <c r="N3" s="220">
        <v>45808.375</v>
      </c>
      <c r="O3" s="220">
        <v>45813.590277777781</v>
      </c>
      <c r="P3" s="206" t="s">
        <v>9136</v>
      </c>
      <c r="Q3" s="215" t="s">
        <v>9137</v>
      </c>
      <c r="R3" s="215" t="s">
        <v>9138</v>
      </c>
      <c r="S3" s="215" t="s">
        <v>3331</v>
      </c>
      <c r="T3" s="215" t="s">
        <v>3331</v>
      </c>
      <c r="U3" s="215" t="s">
        <v>177</v>
      </c>
      <c r="V3" s="177" t="s">
        <v>17908</v>
      </c>
      <c r="W3" s="178">
        <v>2</v>
      </c>
      <c r="X3" s="177" t="s">
        <v>17909</v>
      </c>
      <c r="Y3" s="206" t="s">
        <v>28</v>
      </c>
      <c r="Z3" s="215" t="s">
        <v>189</v>
      </c>
      <c r="AA3" s="208">
        <v>1</v>
      </c>
      <c r="AB3" s="217">
        <v>0</v>
      </c>
      <c r="AC3" s="178" t="s">
        <v>375</v>
      </c>
      <c r="AD3" s="97">
        <f>IF(U3="SOPORTE_TELEFÓNICO",'BASE LIQUIDACION REDEBAN 2025'!$B$19,IF(U3="ENVÍO",'BASE LIQUIDACION REDEBAN 2025'!$C$2,IF(Y3="TIPO I",'BASE LIQUIDACION REDEBAN 2025'!$C$2,IF(Y3="TIPO II",'BASE LIQUIDACION REDEBAN 2025'!$C$3,IF(Y3="TIPO III",'BASE LIQUIDACION REDEBAN 2025'!$C$4,IF(Y3="TIPO IV",'BASE LIQUIDACION REDEBAN 2025'!$C$5,IF(Z3="AEREO",'BASE LIQUIDACION REDEBAN 2025'!$B$6,'BASE LIQUIDACION REDEBAN 2025'!$C$5)))))))</f>
        <v>144967.87232000002</v>
      </c>
      <c r="AE3" s="97">
        <f>IF(OR(U3="SOPORTE_TELEFÓNICO",U3="ENVÍO"),0,IF(Y3="TIPO I",'BASE LIQUIDACION REDEBAN 2025'!$B$10,IF(Y3="TIPO II",'BASE LIQUIDACION REDEBAN 2025'!$B$11,IF(Y3="TIPO III",'BASE LIQUIDACION REDEBAN 2025'!$B$12,'BASE LIQUIDACION REDEBAN 2025'!$B$13))))</f>
        <v>140395.6348884</v>
      </c>
      <c r="AF3" s="97">
        <f t="shared" ref="AF3:AF66" si="0">IF(OR(U3="SOPORTE_TELEFÓNICO",U3="ENVÍO"),AD3,(AA3*AD3+AB3*AE3))</f>
        <v>144967.87232000002</v>
      </c>
    </row>
    <row r="4" spans="1:38" s="85" customFormat="1" ht="12.75">
      <c r="A4" s="176" t="s">
        <v>101</v>
      </c>
      <c r="B4" s="96" t="str">
        <f>VLOOKUP(A4,'CENTRO DE COSTOS'!A:D,4,FALSE)</f>
        <v>KEVIN ALEXIS CORZO BUSTOS</v>
      </c>
      <c r="C4" s="96" t="str">
        <f>VLOOKUP(A4,'CENTRO DE COSTOS'!A:D,2,FALSE)</f>
        <v>0004-0007</v>
      </c>
      <c r="D4" s="208">
        <v>85001</v>
      </c>
      <c r="E4" s="212">
        <v>5656904</v>
      </c>
      <c r="F4" s="210">
        <v>1912066</v>
      </c>
      <c r="G4" s="217">
        <v>18920629</v>
      </c>
      <c r="H4" s="206" t="s">
        <v>1934</v>
      </c>
      <c r="I4" s="215" t="s">
        <v>101</v>
      </c>
      <c r="J4" s="215" t="s">
        <v>17906</v>
      </c>
      <c r="K4" s="103" t="s">
        <v>167</v>
      </c>
      <c r="L4" s="208">
        <v>5656904</v>
      </c>
      <c r="M4" s="217" t="s">
        <v>17910</v>
      </c>
      <c r="N4" s="220">
        <v>45808.375</v>
      </c>
      <c r="O4" s="220">
        <v>45813.602777777778</v>
      </c>
      <c r="P4" s="206" t="s">
        <v>9136</v>
      </c>
      <c r="Q4" s="215" t="s">
        <v>9137</v>
      </c>
      <c r="R4" s="215" t="s">
        <v>9138</v>
      </c>
      <c r="S4" s="215" t="s">
        <v>3331</v>
      </c>
      <c r="T4" s="215" t="s">
        <v>3331</v>
      </c>
      <c r="U4" s="215" t="s">
        <v>3188</v>
      </c>
      <c r="V4" s="177" t="s">
        <v>17911</v>
      </c>
      <c r="W4" s="178">
        <v>0</v>
      </c>
      <c r="X4" s="177">
        <v>0</v>
      </c>
      <c r="Y4" s="206" t="s">
        <v>25</v>
      </c>
      <c r="Z4" s="215" t="s">
        <v>189</v>
      </c>
      <c r="AA4" s="208">
        <v>0</v>
      </c>
      <c r="AB4" s="217">
        <v>0</v>
      </c>
      <c r="AC4" s="178" t="s">
        <v>2183</v>
      </c>
      <c r="AD4" s="97">
        <f>IF(U4="SOPORTE_TELEFÓNICO",'BASE LIQUIDACION REDEBAN 2025'!$B$19,IF(U4="ENVÍO",'BASE LIQUIDACION REDEBAN 2025'!$C$2,IF(Y4="TIPO I",'BASE LIQUIDACION REDEBAN 2025'!$C$2,IF(Y4="TIPO II",'BASE LIQUIDACION REDEBAN 2025'!$C$3,IF(Y4="TIPO III",'BASE LIQUIDACION REDEBAN 2025'!$C$4,IF(Y4="TIPO IV",'BASE LIQUIDACION REDEBAN 2025'!$C$5,IF(Z4="AEREO",'BASE LIQUIDACION REDEBAN 2025'!$B$6,'BASE LIQUIDACION REDEBAN 2025'!$C$5)))))))</f>
        <v>41241.0800752</v>
      </c>
      <c r="AE4" s="97">
        <f>IF(OR(U4="SOPORTE_TELEFÓNICO",U4="ENVÍO"),0,IF(Y4="TIPO I",'BASE LIQUIDACION REDEBAN 2025'!$B$10,IF(Y4="TIPO II",'BASE LIQUIDACION REDEBAN 2025'!$B$11,IF(Y4="TIPO III",'BASE LIQUIDACION REDEBAN 2025'!$B$12,'BASE LIQUIDACION REDEBAN 2025'!$B$13))))</f>
        <v>0</v>
      </c>
      <c r="AF4" s="97">
        <f t="shared" si="0"/>
        <v>41241.0800752</v>
      </c>
    </row>
    <row r="5" spans="1:38" s="85" customFormat="1" ht="12.75">
      <c r="A5" s="176" t="s">
        <v>98</v>
      </c>
      <c r="B5" s="96" t="str">
        <f>VLOOKUP(A5,'CENTRO DE COSTOS'!A:D,4,FALSE)</f>
        <v>MIGUEL JULIÁN HERNÁNDEZ GUARÍN</v>
      </c>
      <c r="C5" s="96" t="str">
        <f>VLOOKUP(A5,'CENTRO DE COSTOS'!A:D,2,FALSE)</f>
        <v>0004-0008</v>
      </c>
      <c r="D5" s="208">
        <v>15759</v>
      </c>
      <c r="E5" s="212">
        <v>5656961</v>
      </c>
      <c r="F5" s="210">
        <v>1912192</v>
      </c>
      <c r="G5" s="217">
        <v>18920553</v>
      </c>
      <c r="H5" s="206" t="s">
        <v>371</v>
      </c>
      <c r="I5" s="215" t="s">
        <v>372</v>
      </c>
      <c r="J5" s="215" t="s">
        <v>17912</v>
      </c>
      <c r="K5" s="103" t="s">
        <v>167</v>
      </c>
      <c r="L5" s="208">
        <v>5656961</v>
      </c>
      <c r="M5" s="217" t="s">
        <v>17913</v>
      </c>
      <c r="N5" s="220">
        <v>45808.375</v>
      </c>
      <c r="O5" s="220">
        <v>45813.611805555556</v>
      </c>
      <c r="P5" s="206" t="s">
        <v>9136</v>
      </c>
      <c r="Q5" s="215" t="s">
        <v>9137</v>
      </c>
      <c r="R5" s="215" t="s">
        <v>9138</v>
      </c>
      <c r="S5" s="215" t="s">
        <v>3331</v>
      </c>
      <c r="T5" s="215" t="s">
        <v>3331</v>
      </c>
      <c r="U5" s="215" t="s">
        <v>177</v>
      </c>
      <c r="V5" s="177" t="s">
        <v>17914</v>
      </c>
      <c r="W5" s="178">
        <v>2</v>
      </c>
      <c r="X5" s="177" t="s">
        <v>17915</v>
      </c>
      <c r="Y5" s="206" t="s">
        <v>28</v>
      </c>
      <c r="Z5" s="215" t="s">
        <v>189</v>
      </c>
      <c r="AA5" s="208">
        <v>1</v>
      </c>
      <c r="AB5" s="217">
        <v>0</v>
      </c>
      <c r="AC5" s="178" t="s">
        <v>967</v>
      </c>
      <c r="AD5" s="97">
        <f>IF(U5="SOPORTE_TELEFÓNICO",'BASE LIQUIDACION REDEBAN 2025'!$B$19,IF(U5="ENVÍO",'BASE LIQUIDACION REDEBAN 2025'!$C$2,IF(Y5="TIPO I",'BASE LIQUIDACION REDEBAN 2025'!$C$2,IF(Y5="TIPO II",'BASE LIQUIDACION REDEBAN 2025'!$C$3,IF(Y5="TIPO III",'BASE LIQUIDACION REDEBAN 2025'!$C$4,IF(Y5="TIPO IV",'BASE LIQUIDACION REDEBAN 2025'!$C$5,IF(Z5="AEREO",'BASE LIQUIDACION REDEBAN 2025'!$B$6,'BASE LIQUIDACION REDEBAN 2025'!$C$5)))))))</f>
        <v>144967.87232000002</v>
      </c>
      <c r="AE5" s="97">
        <f>IF(OR(U5="SOPORTE_TELEFÓNICO",U5="ENVÍO"),0,IF(Y5="TIPO I",'BASE LIQUIDACION REDEBAN 2025'!$B$10,IF(Y5="TIPO II",'BASE LIQUIDACION REDEBAN 2025'!$B$11,IF(Y5="TIPO III",'BASE LIQUIDACION REDEBAN 2025'!$B$12,'BASE LIQUIDACION REDEBAN 2025'!$B$13))))</f>
        <v>140395.6348884</v>
      </c>
      <c r="AF5" s="97">
        <f t="shared" si="0"/>
        <v>144967.87232000002</v>
      </c>
    </row>
    <row r="6" spans="1:38" s="85" customFormat="1" ht="12.75">
      <c r="A6" s="176" t="s">
        <v>98</v>
      </c>
      <c r="B6" s="96" t="str">
        <f>VLOOKUP(A6,'CENTRO DE COSTOS'!A:D,4,FALSE)</f>
        <v>MIGUEL JULIÁN HERNÁNDEZ GUARÍN</v>
      </c>
      <c r="C6" s="96" t="str">
        <f>VLOOKUP(A6,'CENTRO DE COSTOS'!A:D,2,FALSE)</f>
        <v>0004-0008</v>
      </c>
      <c r="D6" s="208">
        <v>15176</v>
      </c>
      <c r="E6" s="212">
        <v>5656972</v>
      </c>
      <c r="F6" s="210">
        <v>1912197</v>
      </c>
      <c r="G6" s="217">
        <v>18920561</v>
      </c>
      <c r="H6" s="206" t="s">
        <v>371</v>
      </c>
      <c r="I6" s="215" t="s">
        <v>1160</v>
      </c>
      <c r="J6" s="215" t="s">
        <v>17916</v>
      </c>
      <c r="K6" s="103" t="s">
        <v>167</v>
      </c>
      <c r="L6" s="208">
        <v>5656972</v>
      </c>
      <c r="M6" s="217" t="s">
        <v>17917</v>
      </c>
      <c r="N6" s="220">
        <v>45808.375</v>
      </c>
      <c r="O6" s="220">
        <v>45813.646527777775</v>
      </c>
      <c r="P6" s="206" t="s">
        <v>9136</v>
      </c>
      <c r="Q6" s="215" t="s">
        <v>9137</v>
      </c>
      <c r="R6" s="215" t="s">
        <v>9138</v>
      </c>
      <c r="S6" s="215" t="s">
        <v>3331</v>
      </c>
      <c r="T6" s="215" t="s">
        <v>3331</v>
      </c>
      <c r="U6" s="215" t="s">
        <v>177</v>
      </c>
      <c r="V6" s="177" t="s">
        <v>17918</v>
      </c>
      <c r="W6" s="178">
        <v>1</v>
      </c>
      <c r="X6" s="177" t="s">
        <v>17919</v>
      </c>
      <c r="Y6" s="206" t="s">
        <v>30</v>
      </c>
      <c r="Z6" s="215" t="s">
        <v>189</v>
      </c>
      <c r="AA6" s="208">
        <v>1</v>
      </c>
      <c r="AB6" s="217">
        <v>0</v>
      </c>
      <c r="AC6" s="178" t="s">
        <v>1163</v>
      </c>
      <c r="AD6" s="97">
        <f>IF(U6="SOPORTE_TELEFÓNICO",'BASE LIQUIDACION REDEBAN 2025'!$B$19,IF(U6="ENVÍO",'BASE LIQUIDACION REDEBAN 2025'!$C$2,IF(Y6="TIPO I",'BASE LIQUIDACION REDEBAN 2025'!$C$2,IF(Y6="TIPO II",'BASE LIQUIDACION REDEBAN 2025'!$C$3,IF(Y6="TIPO III",'BASE LIQUIDACION REDEBAN 2025'!$C$4,IF(Y6="TIPO IV",'BASE LIQUIDACION REDEBAN 2025'!$C$5,IF(Z6="AEREO",'BASE LIQUIDACION REDEBAN 2025'!$B$6,'BASE LIQUIDACION REDEBAN 2025'!$C$5)))))))</f>
        <v>275728.78077800001</v>
      </c>
      <c r="AE6" s="97">
        <f>IF(OR(U6="SOPORTE_TELEFÓNICO",U6="ENVÍO"),0,IF(Y6="TIPO I",'BASE LIQUIDACION REDEBAN 2025'!$B$10,IF(Y6="TIPO II",'BASE LIQUIDACION REDEBAN 2025'!$B$11,IF(Y6="TIPO III",'BASE LIQUIDACION REDEBAN 2025'!$B$12,'BASE LIQUIDACION REDEBAN 2025'!$B$13))))</f>
        <v>196536.5258152</v>
      </c>
      <c r="AF6" s="97">
        <f t="shared" si="0"/>
        <v>275728.78077800001</v>
      </c>
    </row>
    <row r="7" spans="1:38" s="85" customFormat="1" ht="12.75">
      <c r="A7" s="176" t="s">
        <v>98</v>
      </c>
      <c r="B7" s="96" t="str">
        <f>VLOOKUP(A7,'CENTRO DE COSTOS'!A:D,4,FALSE)</f>
        <v>MIGUEL JULIÁN HERNÁNDEZ GUARÍN</v>
      </c>
      <c r="C7" s="96" t="str">
        <f>VLOOKUP(A7,'CENTRO DE COSTOS'!A:D,2,FALSE)</f>
        <v>0004-0008</v>
      </c>
      <c r="D7" s="208">
        <v>15238</v>
      </c>
      <c r="E7" s="212">
        <v>5656908</v>
      </c>
      <c r="F7" s="210">
        <v>1912073</v>
      </c>
      <c r="G7" s="217">
        <v>18920546</v>
      </c>
      <c r="H7" s="206" t="s">
        <v>371</v>
      </c>
      <c r="I7" s="215" t="s">
        <v>4923</v>
      </c>
      <c r="J7" s="215" t="s">
        <v>17920</v>
      </c>
      <c r="K7" s="103" t="s">
        <v>167</v>
      </c>
      <c r="L7" s="208">
        <v>5656908</v>
      </c>
      <c r="M7" s="217" t="s">
        <v>17921</v>
      </c>
      <c r="N7" s="220">
        <v>45808.375</v>
      </c>
      <c r="O7" s="220">
        <v>45814.362500000003</v>
      </c>
      <c r="P7" s="206" t="s">
        <v>9136</v>
      </c>
      <c r="Q7" s="215" t="s">
        <v>9137</v>
      </c>
      <c r="R7" s="215" t="s">
        <v>9138</v>
      </c>
      <c r="S7" s="215" t="s">
        <v>3331</v>
      </c>
      <c r="T7" s="215" t="s">
        <v>3331</v>
      </c>
      <c r="U7" s="215" t="s">
        <v>177</v>
      </c>
      <c r="V7" s="177" t="s">
        <v>17922</v>
      </c>
      <c r="W7" s="178">
        <v>2</v>
      </c>
      <c r="X7" s="177" t="s">
        <v>17923</v>
      </c>
      <c r="Y7" s="206" t="s">
        <v>28</v>
      </c>
      <c r="Z7" s="215" t="s">
        <v>189</v>
      </c>
      <c r="AA7" s="208">
        <v>1</v>
      </c>
      <c r="AB7" s="217">
        <v>0</v>
      </c>
      <c r="AC7" s="178" t="s">
        <v>967</v>
      </c>
      <c r="AD7" s="97">
        <f>IF(U7="SOPORTE_TELEFÓNICO",'BASE LIQUIDACION REDEBAN 2025'!$B$19,IF(U7="ENVÍO",'BASE LIQUIDACION REDEBAN 2025'!$C$2,IF(Y7="TIPO I",'BASE LIQUIDACION REDEBAN 2025'!$C$2,IF(Y7="TIPO II",'BASE LIQUIDACION REDEBAN 2025'!$C$3,IF(Y7="TIPO III",'BASE LIQUIDACION REDEBAN 2025'!$C$4,IF(Y7="TIPO IV",'BASE LIQUIDACION REDEBAN 2025'!$C$5,IF(Z7="AEREO",'BASE LIQUIDACION REDEBAN 2025'!$B$6,'BASE LIQUIDACION REDEBAN 2025'!$C$5)))))))</f>
        <v>144967.87232000002</v>
      </c>
      <c r="AE7" s="97">
        <f>IF(OR(U7="SOPORTE_TELEFÓNICO",U7="ENVÍO"),0,IF(Y7="TIPO I",'BASE LIQUIDACION REDEBAN 2025'!$B$10,IF(Y7="TIPO II",'BASE LIQUIDACION REDEBAN 2025'!$B$11,IF(Y7="TIPO III",'BASE LIQUIDACION REDEBAN 2025'!$B$12,'BASE LIQUIDACION REDEBAN 2025'!$B$13))))</f>
        <v>140395.6348884</v>
      </c>
      <c r="AF7" s="97">
        <f t="shared" si="0"/>
        <v>144967.87232000002</v>
      </c>
    </row>
    <row r="8" spans="1:38" s="85" customFormat="1" ht="12.75">
      <c r="A8" s="176" t="s">
        <v>98</v>
      </c>
      <c r="B8" s="96" t="str">
        <f>VLOOKUP(A8,'CENTRO DE COSTOS'!A:D,4,FALSE)</f>
        <v>MIGUEL JULIÁN HERNÁNDEZ GUARÍN</v>
      </c>
      <c r="C8" s="96" t="str">
        <f>VLOOKUP(A8,'CENTRO DE COSTOS'!A:D,2,FALSE)</f>
        <v>0004-0008</v>
      </c>
      <c r="D8" s="208">
        <v>15759</v>
      </c>
      <c r="E8" s="212">
        <v>5656967</v>
      </c>
      <c r="F8" s="210">
        <v>1912195</v>
      </c>
      <c r="G8" s="217">
        <v>18920637</v>
      </c>
      <c r="H8" s="206" t="s">
        <v>371</v>
      </c>
      <c r="I8" s="215" t="s">
        <v>372</v>
      </c>
      <c r="J8" s="215" t="s">
        <v>17924</v>
      </c>
      <c r="K8" s="103" t="s">
        <v>167</v>
      </c>
      <c r="L8" s="208">
        <v>5656967</v>
      </c>
      <c r="M8" s="217" t="s">
        <v>17925</v>
      </c>
      <c r="N8" s="220">
        <v>45808.375</v>
      </c>
      <c r="O8" s="220">
        <v>45814.366666666669</v>
      </c>
      <c r="P8" s="206" t="s">
        <v>9136</v>
      </c>
      <c r="Q8" s="215" t="s">
        <v>9137</v>
      </c>
      <c r="R8" s="215" t="s">
        <v>9138</v>
      </c>
      <c r="S8" s="215" t="s">
        <v>3331</v>
      </c>
      <c r="T8" s="215" t="s">
        <v>3331</v>
      </c>
      <c r="U8" s="215" t="s">
        <v>177</v>
      </c>
      <c r="V8" s="177" t="s">
        <v>17926</v>
      </c>
      <c r="W8" s="178">
        <v>2</v>
      </c>
      <c r="X8" s="177" t="s">
        <v>17927</v>
      </c>
      <c r="Y8" s="206" t="s">
        <v>28</v>
      </c>
      <c r="Z8" s="215" t="s">
        <v>189</v>
      </c>
      <c r="AA8" s="208">
        <v>1</v>
      </c>
      <c r="AB8" s="217">
        <v>0</v>
      </c>
      <c r="AC8" s="178" t="s">
        <v>375</v>
      </c>
      <c r="AD8" s="97">
        <f>IF(U8="SOPORTE_TELEFÓNICO",'BASE LIQUIDACION REDEBAN 2025'!$B$19,IF(U8="ENVÍO",'BASE LIQUIDACION REDEBAN 2025'!$C$2,IF(Y8="TIPO I",'BASE LIQUIDACION REDEBAN 2025'!$C$2,IF(Y8="TIPO II",'BASE LIQUIDACION REDEBAN 2025'!$C$3,IF(Y8="TIPO III",'BASE LIQUIDACION REDEBAN 2025'!$C$4,IF(Y8="TIPO IV",'BASE LIQUIDACION REDEBAN 2025'!$C$5,IF(Z8="AEREO",'BASE LIQUIDACION REDEBAN 2025'!$B$6,'BASE LIQUIDACION REDEBAN 2025'!$C$5)))))))</f>
        <v>144967.87232000002</v>
      </c>
      <c r="AE8" s="97">
        <f>IF(OR(U8="SOPORTE_TELEFÓNICO",U8="ENVÍO"),0,IF(Y8="TIPO I",'BASE LIQUIDACION REDEBAN 2025'!$B$10,IF(Y8="TIPO II",'BASE LIQUIDACION REDEBAN 2025'!$B$11,IF(Y8="TIPO III",'BASE LIQUIDACION REDEBAN 2025'!$B$12,'BASE LIQUIDACION REDEBAN 2025'!$B$13))))</f>
        <v>140395.6348884</v>
      </c>
      <c r="AF8" s="97">
        <f t="shared" si="0"/>
        <v>144967.87232000002</v>
      </c>
    </row>
    <row r="9" spans="1:38" s="85" customFormat="1" ht="12.75">
      <c r="A9" s="176" t="s">
        <v>98</v>
      </c>
      <c r="B9" s="96" t="str">
        <f>VLOOKUP(A9,'CENTRO DE COSTOS'!A:D,4,FALSE)</f>
        <v>MIGUEL JULIÁN HERNÁNDEZ GUARÍN</v>
      </c>
      <c r="C9" s="96" t="str">
        <f>VLOOKUP(A9,'CENTRO DE COSTOS'!A:D,2,FALSE)</f>
        <v>0004-0008</v>
      </c>
      <c r="D9" s="208">
        <v>15646</v>
      </c>
      <c r="E9" s="212">
        <v>5656974</v>
      </c>
      <c r="F9" s="210">
        <v>1912199</v>
      </c>
      <c r="G9" s="217">
        <v>18920595</v>
      </c>
      <c r="H9" s="206" t="s">
        <v>371</v>
      </c>
      <c r="I9" s="215" t="s">
        <v>3327</v>
      </c>
      <c r="J9" s="215" t="s">
        <v>17928</v>
      </c>
      <c r="K9" s="103" t="s">
        <v>167</v>
      </c>
      <c r="L9" s="208">
        <v>5656974</v>
      </c>
      <c r="M9" s="217" t="s">
        <v>17929</v>
      </c>
      <c r="N9" s="220">
        <v>45808.375</v>
      </c>
      <c r="O9" s="220">
        <v>45814.381249999999</v>
      </c>
      <c r="P9" s="206" t="s">
        <v>9136</v>
      </c>
      <c r="Q9" s="215" t="s">
        <v>9137</v>
      </c>
      <c r="R9" s="215" t="s">
        <v>9138</v>
      </c>
      <c r="S9" s="215" t="s">
        <v>3331</v>
      </c>
      <c r="T9" s="215" t="s">
        <v>3331</v>
      </c>
      <c r="U9" s="215" t="s">
        <v>177</v>
      </c>
      <c r="V9" s="177" t="s">
        <v>17930</v>
      </c>
      <c r="W9" s="178">
        <v>1</v>
      </c>
      <c r="X9" s="177" t="s">
        <v>17931</v>
      </c>
      <c r="Y9" s="206" t="s">
        <v>28</v>
      </c>
      <c r="Z9" s="215" t="s">
        <v>189</v>
      </c>
      <c r="AA9" s="208">
        <v>1</v>
      </c>
      <c r="AB9" s="217">
        <v>0</v>
      </c>
      <c r="AC9" s="178" t="s">
        <v>1163</v>
      </c>
      <c r="AD9" s="97">
        <f>IF(U9="SOPORTE_TELEFÓNICO",'BASE LIQUIDACION REDEBAN 2025'!$B$19,IF(U9="ENVÍO",'BASE LIQUIDACION REDEBAN 2025'!$C$2,IF(Y9="TIPO I",'BASE LIQUIDACION REDEBAN 2025'!$C$2,IF(Y9="TIPO II",'BASE LIQUIDACION REDEBAN 2025'!$C$3,IF(Y9="TIPO III",'BASE LIQUIDACION REDEBAN 2025'!$C$4,IF(Y9="TIPO IV",'BASE LIQUIDACION REDEBAN 2025'!$C$5,IF(Z9="AEREO",'BASE LIQUIDACION REDEBAN 2025'!$B$6,'BASE LIQUIDACION REDEBAN 2025'!$C$5)))))))</f>
        <v>144967.87232000002</v>
      </c>
      <c r="AE9" s="97">
        <f>IF(OR(U9="SOPORTE_TELEFÓNICO",U9="ENVÍO"),0,IF(Y9="TIPO I",'BASE LIQUIDACION REDEBAN 2025'!$B$10,IF(Y9="TIPO II",'BASE LIQUIDACION REDEBAN 2025'!$B$11,IF(Y9="TIPO III",'BASE LIQUIDACION REDEBAN 2025'!$B$12,'BASE LIQUIDACION REDEBAN 2025'!$B$13))))</f>
        <v>140395.6348884</v>
      </c>
      <c r="AF9" s="97">
        <f t="shared" si="0"/>
        <v>144967.87232000002</v>
      </c>
    </row>
    <row r="10" spans="1:38" s="85" customFormat="1" ht="12.75">
      <c r="A10" s="176" t="s">
        <v>68</v>
      </c>
      <c r="B10" s="96" t="str">
        <f>VLOOKUP(A10,'CENTRO DE COSTOS'!A:D,4,FALSE)</f>
        <v>WILLIAM ASDRUBAL ROZO ROZO</v>
      </c>
      <c r="C10" s="96" t="str">
        <f>VLOOKUP(A10,'CENTRO DE COSTOS'!A:D,2,FALSE)</f>
        <v>0004-0004</v>
      </c>
      <c r="D10" s="208">
        <v>25758</v>
      </c>
      <c r="E10" s="212">
        <v>5657886</v>
      </c>
      <c r="F10" s="210">
        <v>1912860</v>
      </c>
      <c r="G10" s="217">
        <v>18920611</v>
      </c>
      <c r="H10" s="206" t="s">
        <v>298</v>
      </c>
      <c r="I10" s="215" t="s">
        <v>2965</v>
      </c>
      <c r="J10" s="215" t="s">
        <v>17932</v>
      </c>
      <c r="K10" s="103" t="s">
        <v>167</v>
      </c>
      <c r="L10" s="208">
        <v>5657886</v>
      </c>
      <c r="M10" s="217" t="s">
        <v>17933</v>
      </c>
      <c r="N10" s="220">
        <v>45811.333333333336</v>
      </c>
      <c r="O10" s="220">
        <v>45814.385416666664</v>
      </c>
      <c r="P10" s="206" t="s">
        <v>9206</v>
      </c>
      <c r="Q10" s="215" t="s">
        <v>9207</v>
      </c>
      <c r="R10" s="215" t="s">
        <v>9138</v>
      </c>
      <c r="S10" s="215" t="s">
        <v>3331</v>
      </c>
      <c r="T10" s="215" t="s">
        <v>3331</v>
      </c>
      <c r="U10" s="215" t="s">
        <v>177</v>
      </c>
      <c r="V10" s="177" t="s">
        <v>17934</v>
      </c>
      <c r="W10" s="178">
        <v>0</v>
      </c>
      <c r="X10" s="177">
        <v>0</v>
      </c>
      <c r="Y10" s="206" t="s">
        <v>28</v>
      </c>
      <c r="Z10" s="215" t="s">
        <v>189</v>
      </c>
      <c r="AA10" s="208">
        <v>1</v>
      </c>
      <c r="AB10" s="217">
        <v>0</v>
      </c>
      <c r="AC10" s="178" t="s">
        <v>332</v>
      </c>
      <c r="AD10" s="97">
        <f>IF(U10="SOPORTE_TELEFÓNICO",'BASE LIQUIDACION REDEBAN 2025'!$B$19,IF(U10="ENVÍO",'BASE LIQUIDACION REDEBAN 2025'!$C$2,IF(Y10="TIPO I",'BASE LIQUIDACION REDEBAN 2025'!$C$2,IF(Y10="TIPO II",'BASE LIQUIDACION REDEBAN 2025'!$C$3,IF(Y10="TIPO III",'BASE LIQUIDACION REDEBAN 2025'!$C$4,IF(Y10="TIPO IV",'BASE LIQUIDACION REDEBAN 2025'!$C$5,IF(Z10="AEREO",'BASE LIQUIDACION REDEBAN 2025'!$B$6,'BASE LIQUIDACION REDEBAN 2025'!$C$5)))))))</f>
        <v>144967.87232000002</v>
      </c>
      <c r="AE10" s="97">
        <f>IF(OR(U10="SOPORTE_TELEFÓNICO",U10="ENVÍO"),0,IF(Y10="TIPO I",'BASE LIQUIDACION REDEBAN 2025'!$B$10,IF(Y10="TIPO II",'BASE LIQUIDACION REDEBAN 2025'!$B$11,IF(Y10="TIPO III",'BASE LIQUIDACION REDEBAN 2025'!$B$12,'BASE LIQUIDACION REDEBAN 2025'!$B$13))))</f>
        <v>140395.6348884</v>
      </c>
      <c r="AF10" s="97">
        <f t="shared" si="0"/>
        <v>144967.87232000002</v>
      </c>
    </row>
    <row r="11" spans="1:38" s="85" customFormat="1" ht="12.75">
      <c r="A11" s="176" t="s">
        <v>98</v>
      </c>
      <c r="B11" s="96" t="str">
        <f>VLOOKUP(A11,'CENTRO DE COSTOS'!A:D,4,FALSE)</f>
        <v>MIGUEL JULIÁN HERNÁNDEZ GUARÍN</v>
      </c>
      <c r="C11" s="96" t="str">
        <f>VLOOKUP(A11,'CENTRO DE COSTOS'!A:D,2,FALSE)</f>
        <v>0004-0008</v>
      </c>
      <c r="D11" s="208">
        <v>15469</v>
      </c>
      <c r="E11" s="212">
        <v>5657888</v>
      </c>
      <c r="F11" s="210">
        <v>1912864</v>
      </c>
      <c r="G11" s="217">
        <v>18920579</v>
      </c>
      <c r="H11" s="206" t="s">
        <v>371</v>
      </c>
      <c r="I11" s="215" t="s">
        <v>14930</v>
      </c>
      <c r="J11" s="215" t="s">
        <v>17935</v>
      </c>
      <c r="K11" s="103" t="s">
        <v>167</v>
      </c>
      <c r="L11" s="208">
        <v>5657888</v>
      </c>
      <c r="M11" s="217" t="s">
        <v>17936</v>
      </c>
      <c r="N11" s="220">
        <v>45811.333333333336</v>
      </c>
      <c r="O11" s="220">
        <v>45814.390277777777</v>
      </c>
      <c r="P11" s="206" t="s">
        <v>9136</v>
      </c>
      <c r="Q11" s="215" t="s">
        <v>9137</v>
      </c>
      <c r="R11" s="215" t="s">
        <v>9138</v>
      </c>
      <c r="S11" s="215" t="s">
        <v>3331</v>
      </c>
      <c r="T11" s="215" t="s">
        <v>3331</v>
      </c>
      <c r="U11" s="215" t="s">
        <v>177</v>
      </c>
      <c r="V11" s="177" t="s">
        <v>17937</v>
      </c>
      <c r="W11" s="178">
        <v>1</v>
      </c>
      <c r="X11" s="177" t="s">
        <v>17938</v>
      </c>
      <c r="Y11" s="206" t="s">
        <v>28</v>
      </c>
      <c r="Z11" s="215" t="s">
        <v>189</v>
      </c>
      <c r="AA11" s="208">
        <v>1</v>
      </c>
      <c r="AB11" s="217">
        <v>0</v>
      </c>
      <c r="AC11" s="178" t="s">
        <v>589</v>
      </c>
      <c r="AD11" s="97">
        <f>IF(U11="SOPORTE_TELEFÓNICO",'BASE LIQUIDACION REDEBAN 2025'!$B$19,IF(U11="ENVÍO",'BASE LIQUIDACION REDEBAN 2025'!$C$2,IF(Y11="TIPO I",'BASE LIQUIDACION REDEBAN 2025'!$C$2,IF(Y11="TIPO II",'BASE LIQUIDACION REDEBAN 2025'!$C$3,IF(Y11="TIPO III",'BASE LIQUIDACION REDEBAN 2025'!$C$4,IF(Y11="TIPO IV",'BASE LIQUIDACION REDEBAN 2025'!$C$5,IF(Z11="AEREO",'BASE LIQUIDACION REDEBAN 2025'!$B$6,'BASE LIQUIDACION REDEBAN 2025'!$C$5)))))))</f>
        <v>144967.87232000002</v>
      </c>
      <c r="AE11" s="97">
        <f>IF(OR(U11="SOPORTE_TELEFÓNICO",U11="ENVÍO"),0,IF(Y11="TIPO I",'BASE LIQUIDACION REDEBAN 2025'!$B$10,IF(Y11="TIPO II",'BASE LIQUIDACION REDEBAN 2025'!$B$11,IF(Y11="TIPO III",'BASE LIQUIDACION REDEBAN 2025'!$B$12,'BASE LIQUIDACION REDEBAN 2025'!$B$13))))</f>
        <v>140395.6348884</v>
      </c>
      <c r="AF11" s="97">
        <f t="shared" si="0"/>
        <v>144967.87232000002</v>
      </c>
    </row>
    <row r="12" spans="1:38" s="85" customFormat="1" ht="12.75">
      <c r="A12" s="176" t="s">
        <v>68</v>
      </c>
      <c r="B12" s="96" t="str">
        <f>VLOOKUP(A12,'CENTRO DE COSTOS'!A:D,4,FALSE)</f>
        <v>WILLIAM ASDRUBAL ROZO ROZO</v>
      </c>
      <c r="C12" s="96" t="str">
        <f>VLOOKUP(A12,'CENTRO DE COSTOS'!A:D,2,FALSE)</f>
        <v>0004-0004</v>
      </c>
      <c r="D12" s="208">
        <v>11001</v>
      </c>
      <c r="E12" s="212">
        <v>5659062</v>
      </c>
      <c r="F12" s="210">
        <v>1913370</v>
      </c>
      <c r="G12" s="217">
        <v>89195802</v>
      </c>
      <c r="H12" s="206" t="s">
        <v>298</v>
      </c>
      <c r="I12" s="215" t="s">
        <v>68</v>
      </c>
      <c r="J12" s="215" t="s">
        <v>17939</v>
      </c>
      <c r="K12" s="103" t="s">
        <v>167</v>
      </c>
      <c r="L12" s="208">
        <v>5659062</v>
      </c>
      <c r="M12" s="217" t="s">
        <v>17940</v>
      </c>
      <c r="N12" s="220">
        <v>45811.515972222223</v>
      </c>
      <c r="O12" s="220">
        <v>45814.394444444442</v>
      </c>
      <c r="P12" s="206" t="s">
        <v>9136</v>
      </c>
      <c r="Q12" s="215" t="s">
        <v>9137</v>
      </c>
      <c r="R12" s="215" t="s">
        <v>9138</v>
      </c>
      <c r="S12" s="215" t="s">
        <v>9139</v>
      </c>
      <c r="T12" s="215" t="s">
        <v>9139</v>
      </c>
      <c r="U12" s="215" t="s">
        <v>177</v>
      </c>
      <c r="V12" s="177" t="s">
        <v>17941</v>
      </c>
      <c r="W12" s="178">
        <v>1</v>
      </c>
      <c r="X12" s="177" t="s">
        <v>17942</v>
      </c>
      <c r="Y12" s="206" t="s">
        <v>25</v>
      </c>
      <c r="Z12" s="215" t="s">
        <v>189</v>
      </c>
      <c r="AA12" s="208">
        <v>1</v>
      </c>
      <c r="AB12" s="217">
        <v>0</v>
      </c>
      <c r="AC12" s="178" t="s">
        <v>326</v>
      </c>
      <c r="AD12" s="97">
        <f>IF(U12="SOPORTE_TELEFÓNICO",'BASE LIQUIDACION REDEBAN 2025'!$B$19,IF(U12="ENVÍO",'BASE LIQUIDACION REDEBAN 2025'!$C$2,IF(Y12="TIPO I",'BASE LIQUIDACION REDEBAN 2025'!$C$2,IF(Y12="TIPO II",'BASE LIQUIDACION REDEBAN 2025'!$C$3,IF(Y12="TIPO III",'BASE LIQUIDACION REDEBAN 2025'!$C$4,IF(Y12="TIPO IV",'BASE LIQUIDACION REDEBAN 2025'!$C$5,IF(Z12="AEREO",'BASE LIQUIDACION REDEBAN 2025'!$B$6,'BASE LIQUIDACION REDEBAN 2025'!$C$5)))))))</f>
        <v>65960.072302</v>
      </c>
      <c r="AE12" s="97">
        <f>IF(OR(U12="SOPORTE_TELEFÓNICO",U12="ENVÍO"),0,IF(Y12="TIPO I",'BASE LIQUIDACION REDEBAN 2025'!$B$10,IF(Y12="TIPO II",'BASE LIQUIDACION REDEBAN 2025'!$B$11,IF(Y12="TIPO III",'BASE LIQUIDACION REDEBAN 2025'!$B$12,'BASE LIQUIDACION REDEBAN 2025'!$B$13))))</f>
        <v>75096.394270399993</v>
      </c>
      <c r="AF12" s="97">
        <f t="shared" si="0"/>
        <v>65960.072302</v>
      </c>
    </row>
    <row r="13" spans="1:38" s="85" customFormat="1" ht="12.75">
      <c r="A13" s="176" t="s">
        <v>100</v>
      </c>
      <c r="B13" s="96" t="str">
        <f>VLOOKUP(A13,'CENTRO DE COSTOS'!A:D,4,FALSE)</f>
        <v>KEVIN ALEXIS CORZO BUSTOS</v>
      </c>
      <c r="C13" s="96" t="str">
        <f>VLOOKUP(A13,'CENTRO DE COSTOS'!A:D,2,FALSE)</f>
        <v>0004-0007</v>
      </c>
      <c r="D13" s="208">
        <v>50006</v>
      </c>
      <c r="E13" s="212" t="s">
        <v>17943</v>
      </c>
      <c r="F13" s="210">
        <v>0</v>
      </c>
      <c r="G13" s="217">
        <v>17592254</v>
      </c>
      <c r="H13" s="206" t="s">
        <v>192</v>
      </c>
      <c r="I13" s="215" t="s">
        <v>1571</v>
      </c>
      <c r="J13" s="215" t="s">
        <v>16782</v>
      </c>
      <c r="K13" s="103" t="s">
        <v>167</v>
      </c>
      <c r="L13" s="208" t="s">
        <v>17944</v>
      </c>
      <c r="M13" s="217" t="s">
        <v>17945</v>
      </c>
      <c r="N13" s="220">
        <v>45812.333333333336</v>
      </c>
      <c r="O13" s="220">
        <v>45814.397916666669</v>
      </c>
      <c r="P13" s="206" t="s">
        <v>9136</v>
      </c>
      <c r="Q13" s="215" t="s">
        <v>9137</v>
      </c>
      <c r="R13" s="215" t="s">
        <v>9138</v>
      </c>
      <c r="S13" s="215" t="s">
        <v>9139</v>
      </c>
      <c r="T13" s="215" t="s">
        <v>9139</v>
      </c>
      <c r="U13" s="215" t="s">
        <v>177</v>
      </c>
      <c r="V13" s="177" t="s">
        <v>17946</v>
      </c>
      <c r="W13" s="178">
        <v>1</v>
      </c>
      <c r="X13" s="177" t="s">
        <v>17947</v>
      </c>
      <c r="Y13" s="206" t="s">
        <v>28</v>
      </c>
      <c r="Z13" s="215" t="s">
        <v>189</v>
      </c>
      <c r="AA13" s="208">
        <v>1</v>
      </c>
      <c r="AB13" s="217">
        <v>0</v>
      </c>
      <c r="AC13" s="178" t="s">
        <v>3368</v>
      </c>
      <c r="AD13" s="97">
        <f>IF(U13="SOPORTE_TELEFÓNICO",'BASE LIQUIDACION REDEBAN 2025'!$B$19,IF(U13="ENVÍO",'BASE LIQUIDACION REDEBAN 2025'!$C$2,IF(Y13="TIPO I",'BASE LIQUIDACION REDEBAN 2025'!$C$2,IF(Y13="TIPO II",'BASE LIQUIDACION REDEBAN 2025'!$C$3,IF(Y13="TIPO III",'BASE LIQUIDACION REDEBAN 2025'!$C$4,IF(Y13="TIPO IV",'BASE LIQUIDACION REDEBAN 2025'!$C$5,IF(Z13="AEREO",'BASE LIQUIDACION REDEBAN 2025'!$B$6,'BASE LIQUIDACION REDEBAN 2025'!$C$5)))))))</f>
        <v>144967.87232000002</v>
      </c>
      <c r="AE13" s="97">
        <f>IF(OR(U13="SOPORTE_TELEFÓNICO",U13="ENVÍO"),0,IF(Y13="TIPO I",'BASE LIQUIDACION REDEBAN 2025'!$B$10,IF(Y13="TIPO II",'BASE LIQUIDACION REDEBAN 2025'!$B$11,IF(Y13="TIPO III",'BASE LIQUIDACION REDEBAN 2025'!$B$12,'BASE LIQUIDACION REDEBAN 2025'!$B$13))))</f>
        <v>140395.6348884</v>
      </c>
      <c r="AF13" s="97">
        <f t="shared" si="0"/>
        <v>144967.87232000002</v>
      </c>
    </row>
    <row r="14" spans="1:38" s="85" customFormat="1" ht="12.75">
      <c r="A14" s="176" t="s">
        <v>68</v>
      </c>
      <c r="B14" s="96" t="str">
        <f>VLOOKUP(A14,'CENTRO DE COSTOS'!A:D,4,FALSE)</f>
        <v>WILLIAM ASDRUBAL ROZO ROZO</v>
      </c>
      <c r="C14" s="96" t="str">
        <f>VLOOKUP(A14,'CENTRO DE COSTOS'!A:D,2,FALSE)</f>
        <v>0004-0004</v>
      </c>
      <c r="D14" s="208">
        <v>11001</v>
      </c>
      <c r="E14" s="212">
        <v>5660235</v>
      </c>
      <c r="F14" s="210">
        <v>1915405</v>
      </c>
      <c r="G14" s="217">
        <v>53159455</v>
      </c>
      <c r="H14" s="206" t="s">
        <v>298</v>
      </c>
      <c r="I14" s="215" t="s">
        <v>68</v>
      </c>
      <c r="J14" s="215" t="s">
        <v>17948</v>
      </c>
      <c r="K14" s="103" t="s">
        <v>167</v>
      </c>
      <c r="L14" s="208">
        <v>5660235</v>
      </c>
      <c r="M14" s="217" t="s">
        <v>17949</v>
      </c>
      <c r="N14" s="220">
        <v>45812.377083333333</v>
      </c>
      <c r="O14" s="220">
        <v>45814.489583333336</v>
      </c>
      <c r="P14" s="206" t="s">
        <v>9136</v>
      </c>
      <c r="Q14" s="215" t="s">
        <v>9137</v>
      </c>
      <c r="R14" s="215" t="s">
        <v>9138</v>
      </c>
      <c r="S14" s="215" t="s">
        <v>9139</v>
      </c>
      <c r="T14" s="215" t="s">
        <v>9139</v>
      </c>
      <c r="U14" s="215" t="s">
        <v>177</v>
      </c>
      <c r="V14" s="177" t="s">
        <v>17950</v>
      </c>
      <c r="W14" s="178">
        <v>1</v>
      </c>
      <c r="X14" s="177" t="s">
        <v>17951</v>
      </c>
      <c r="Y14" s="206" t="s">
        <v>25</v>
      </c>
      <c r="Z14" s="215" t="s">
        <v>189</v>
      </c>
      <c r="AA14" s="208">
        <v>1</v>
      </c>
      <c r="AB14" s="217">
        <v>0</v>
      </c>
      <c r="AC14" s="178" t="s">
        <v>435</v>
      </c>
      <c r="AD14" s="97">
        <f>IF(U14="SOPORTE_TELEFÓNICO",'BASE LIQUIDACION REDEBAN 2025'!$B$19,IF(U14="ENVÍO",'BASE LIQUIDACION REDEBAN 2025'!$C$2,IF(Y14="TIPO I",'BASE LIQUIDACION REDEBAN 2025'!$C$2,IF(Y14="TIPO II",'BASE LIQUIDACION REDEBAN 2025'!$C$3,IF(Y14="TIPO III",'BASE LIQUIDACION REDEBAN 2025'!$C$4,IF(Y14="TIPO IV",'BASE LIQUIDACION REDEBAN 2025'!$C$5,IF(Z14="AEREO",'BASE LIQUIDACION REDEBAN 2025'!$B$6,'BASE LIQUIDACION REDEBAN 2025'!$C$5)))))))</f>
        <v>65960.072302</v>
      </c>
      <c r="AE14" s="97">
        <f>IF(OR(U14="SOPORTE_TELEFÓNICO",U14="ENVÍO"),0,IF(Y14="TIPO I",'BASE LIQUIDACION REDEBAN 2025'!$B$10,IF(Y14="TIPO II",'BASE LIQUIDACION REDEBAN 2025'!$B$11,IF(Y14="TIPO III",'BASE LIQUIDACION REDEBAN 2025'!$B$12,'BASE LIQUIDACION REDEBAN 2025'!$B$13))))</f>
        <v>75096.394270399993</v>
      </c>
      <c r="AF14" s="97">
        <f t="shared" si="0"/>
        <v>65960.072302</v>
      </c>
    </row>
    <row r="15" spans="1:38" s="85" customFormat="1" ht="12.75">
      <c r="A15" s="176" t="s">
        <v>98</v>
      </c>
      <c r="B15" s="96" t="str">
        <f>VLOOKUP(A15,'CENTRO DE COSTOS'!A:D,4,FALSE)</f>
        <v>MIGUEL JULIÁN HERNÁNDEZ GUARÍN</v>
      </c>
      <c r="C15" s="96" t="str">
        <f>VLOOKUP(A15,'CENTRO DE COSTOS'!A:D,2,FALSE)</f>
        <v>0004-0008</v>
      </c>
      <c r="D15" s="208">
        <v>15047</v>
      </c>
      <c r="E15" s="212">
        <v>5656968</v>
      </c>
      <c r="F15" s="210">
        <v>1912196</v>
      </c>
      <c r="G15" s="217">
        <v>18920512</v>
      </c>
      <c r="H15" s="206" t="s">
        <v>371</v>
      </c>
      <c r="I15" s="215" t="s">
        <v>9576</v>
      </c>
      <c r="J15" s="215" t="s">
        <v>17952</v>
      </c>
      <c r="K15" s="103" t="s">
        <v>167</v>
      </c>
      <c r="L15" s="208">
        <v>5656968</v>
      </c>
      <c r="M15" s="217" t="s">
        <v>17953</v>
      </c>
      <c r="N15" s="220">
        <v>45808.375</v>
      </c>
      <c r="O15" s="220">
        <v>45815.520138888889</v>
      </c>
      <c r="P15" s="206" t="s">
        <v>9136</v>
      </c>
      <c r="Q15" s="215" t="s">
        <v>9137</v>
      </c>
      <c r="R15" s="215" t="s">
        <v>9138</v>
      </c>
      <c r="S15" s="215" t="s">
        <v>3331</v>
      </c>
      <c r="T15" s="215" t="s">
        <v>3331</v>
      </c>
      <c r="U15" s="215" t="s">
        <v>177</v>
      </c>
      <c r="V15" s="177" t="s">
        <v>17954</v>
      </c>
      <c r="W15" s="178">
        <v>1</v>
      </c>
      <c r="X15" s="177" t="s">
        <v>17955</v>
      </c>
      <c r="Y15" s="206" t="s">
        <v>30</v>
      </c>
      <c r="Z15" s="215" t="s">
        <v>189</v>
      </c>
      <c r="AA15" s="208">
        <v>1</v>
      </c>
      <c r="AB15" s="217">
        <v>0</v>
      </c>
      <c r="AC15" s="178" t="s">
        <v>375</v>
      </c>
      <c r="AD15" s="97">
        <f>IF(U15="SOPORTE_TELEFÓNICO",'BASE LIQUIDACION REDEBAN 2025'!$B$19,IF(U15="ENVÍO",'BASE LIQUIDACION REDEBAN 2025'!$C$2,IF(Y15="TIPO I",'BASE LIQUIDACION REDEBAN 2025'!$C$2,IF(Y15="TIPO II",'BASE LIQUIDACION REDEBAN 2025'!$C$3,IF(Y15="TIPO III",'BASE LIQUIDACION REDEBAN 2025'!$C$4,IF(Y15="TIPO IV",'BASE LIQUIDACION REDEBAN 2025'!$C$5,IF(Z15="AEREO",'BASE LIQUIDACION REDEBAN 2025'!$B$6,'BASE LIQUIDACION REDEBAN 2025'!$C$5)))))))</f>
        <v>275728.78077800001</v>
      </c>
      <c r="AE15" s="97">
        <f>IF(OR(U15="SOPORTE_TELEFÓNICO",U15="ENVÍO"),0,IF(Y15="TIPO I",'BASE LIQUIDACION REDEBAN 2025'!$B$10,IF(Y15="TIPO II",'BASE LIQUIDACION REDEBAN 2025'!$B$11,IF(Y15="TIPO III",'BASE LIQUIDACION REDEBAN 2025'!$B$12,'BASE LIQUIDACION REDEBAN 2025'!$B$13))))</f>
        <v>196536.5258152</v>
      </c>
      <c r="AF15" s="97">
        <f t="shared" si="0"/>
        <v>275728.78077800001</v>
      </c>
    </row>
    <row r="16" spans="1:38" s="85" customFormat="1" ht="12.75">
      <c r="A16" s="176" t="s">
        <v>68</v>
      </c>
      <c r="B16" s="96" t="str">
        <f>VLOOKUP(A16,'CENTRO DE COSTOS'!A:D,4,FALSE)</f>
        <v>WILLIAM ASDRUBAL ROZO ROZO</v>
      </c>
      <c r="C16" s="96" t="str">
        <f>VLOOKUP(A16,'CENTRO DE COSTOS'!A:D,2,FALSE)</f>
        <v>0004-0004</v>
      </c>
      <c r="D16" s="208">
        <v>25843</v>
      </c>
      <c r="E16" s="212">
        <v>5657883</v>
      </c>
      <c r="F16" s="210">
        <v>1912859</v>
      </c>
      <c r="G16" s="217">
        <v>48928279</v>
      </c>
      <c r="H16" s="206" t="s">
        <v>298</v>
      </c>
      <c r="I16" s="215" t="s">
        <v>2653</v>
      </c>
      <c r="J16" s="215" t="s">
        <v>17956</v>
      </c>
      <c r="K16" s="103" t="s">
        <v>167</v>
      </c>
      <c r="L16" s="208">
        <v>5657883</v>
      </c>
      <c r="M16" s="217" t="s">
        <v>17957</v>
      </c>
      <c r="N16" s="220">
        <v>45811.333333333336</v>
      </c>
      <c r="O16" s="220">
        <v>45815.523611111108</v>
      </c>
      <c r="P16" s="206" t="s">
        <v>9136</v>
      </c>
      <c r="Q16" s="215" t="s">
        <v>9137</v>
      </c>
      <c r="R16" s="215" t="s">
        <v>9138</v>
      </c>
      <c r="S16" s="215" t="s">
        <v>3331</v>
      </c>
      <c r="T16" s="215" t="s">
        <v>3331</v>
      </c>
      <c r="U16" s="215" t="s">
        <v>177</v>
      </c>
      <c r="V16" s="177" t="s">
        <v>17958</v>
      </c>
      <c r="W16" s="178">
        <v>1</v>
      </c>
      <c r="X16" s="177" t="s">
        <v>17959</v>
      </c>
      <c r="Y16" s="206" t="s">
        <v>28</v>
      </c>
      <c r="Z16" s="215" t="s">
        <v>189</v>
      </c>
      <c r="AA16" s="208">
        <v>1</v>
      </c>
      <c r="AB16" s="217">
        <v>0</v>
      </c>
      <c r="AC16" s="178" t="s">
        <v>301</v>
      </c>
      <c r="AD16" s="97">
        <f>IF(U16="SOPORTE_TELEFÓNICO",'BASE LIQUIDACION REDEBAN 2025'!$B$19,IF(U16="ENVÍO",'BASE LIQUIDACION REDEBAN 2025'!$C$2,IF(Y16="TIPO I",'BASE LIQUIDACION REDEBAN 2025'!$C$2,IF(Y16="TIPO II",'BASE LIQUIDACION REDEBAN 2025'!$C$3,IF(Y16="TIPO III",'BASE LIQUIDACION REDEBAN 2025'!$C$4,IF(Y16="TIPO IV",'BASE LIQUIDACION REDEBAN 2025'!$C$5,IF(Z16="AEREO",'BASE LIQUIDACION REDEBAN 2025'!$B$6,'BASE LIQUIDACION REDEBAN 2025'!$C$5)))))))</f>
        <v>144967.87232000002</v>
      </c>
      <c r="AE16" s="97">
        <f>IF(OR(U16="SOPORTE_TELEFÓNICO",U16="ENVÍO"),0,IF(Y16="TIPO I",'BASE LIQUIDACION REDEBAN 2025'!$B$10,IF(Y16="TIPO II",'BASE LIQUIDACION REDEBAN 2025'!$B$11,IF(Y16="TIPO III",'BASE LIQUIDACION REDEBAN 2025'!$B$12,'BASE LIQUIDACION REDEBAN 2025'!$B$13))))</f>
        <v>140395.6348884</v>
      </c>
      <c r="AF16" s="97">
        <f t="shared" si="0"/>
        <v>144967.87232000002</v>
      </c>
    </row>
    <row r="17" spans="1:32" s="85" customFormat="1" ht="12.75">
      <c r="A17" s="176" t="s">
        <v>64</v>
      </c>
      <c r="B17" s="96" t="str">
        <f>VLOOKUP(A17,'CENTRO DE COSTOS'!A:D,4,FALSE)</f>
        <v>JOSE MAURICIO HERNANDEZ ROJAS</v>
      </c>
      <c r="C17" s="96" t="str">
        <f>VLOOKUP(A17,'CENTRO DE COSTOS'!A:D,2,FALSE)</f>
        <v>0004-0001</v>
      </c>
      <c r="D17" s="208">
        <v>8770</v>
      </c>
      <c r="E17" s="212">
        <v>5662473</v>
      </c>
      <c r="F17" s="210">
        <v>1915554</v>
      </c>
      <c r="G17" s="217">
        <v>87307813</v>
      </c>
      <c r="H17" s="206" t="s">
        <v>277</v>
      </c>
      <c r="I17" s="215" t="s">
        <v>14871</v>
      </c>
      <c r="J17" s="215" t="s">
        <v>17960</v>
      </c>
      <c r="K17" s="103" t="s">
        <v>167</v>
      </c>
      <c r="L17" s="208">
        <v>5662473</v>
      </c>
      <c r="M17" s="217" t="s">
        <v>17961</v>
      </c>
      <c r="N17" s="220">
        <v>45813.436111111114</v>
      </c>
      <c r="O17" s="220">
        <v>45815.53125</v>
      </c>
      <c r="P17" s="206" t="s">
        <v>9136</v>
      </c>
      <c r="Q17" s="215" t="s">
        <v>9137</v>
      </c>
      <c r="R17" s="215" t="s">
        <v>9138</v>
      </c>
      <c r="S17" s="215" t="s">
        <v>3331</v>
      </c>
      <c r="T17" s="215" t="s">
        <v>3331</v>
      </c>
      <c r="U17" s="215" t="s">
        <v>177</v>
      </c>
      <c r="V17" s="177" t="s">
        <v>17962</v>
      </c>
      <c r="W17" s="178">
        <v>1</v>
      </c>
      <c r="X17" s="177" t="s">
        <v>17963</v>
      </c>
      <c r="Y17" s="206" t="s">
        <v>28</v>
      </c>
      <c r="Z17" s="215" t="s">
        <v>189</v>
      </c>
      <c r="AA17" s="208">
        <v>1</v>
      </c>
      <c r="AB17" s="217">
        <v>0</v>
      </c>
      <c r="AC17" s="178" t="s">
        <v>2236</v>
      </c>
      <c r="AD17" s="97">
        <f>IF(U17="SOPORTE_TELEFÓNICO",'BASE LIQUIDACION REDEBAN 2025'!$B$19,IF(U17="ENVÍO",'BASE LIQUIDACION REDEBAN 2025'!$C$2,IF(Y17="TIPO I",'BASE LIQUIDACION REDEBAN 2025'!$C$2,IF(Y17="TIPO II",'BASE LIQUIDACION REDEBAN 2025'!$C$3,IF(Y17="TIPO III",'BASE LIQUIDACION REDEBAN 2025'!$C$4,IF(Y17="TIPO IV",'BASE LIQUIDACION REDEBAN 2025'!$C$5,IF(Z17="AEREO",'BASE LIQUIDACION REDEBAN 2025'!$B$6,'BASE LIQUIDACION REDEBAN 2025'!$C$5)))))))</f>
        <v>144967.87232000002</v>
      </c>
      <c r="AE17" s="97">
        <f>IF(OR(U17="SOPORTE_TELEFÓNICO",U17="ENVÍO"),0,IF(Y17="TIPO I",'BASE LIQUIDACION REDEBAN 2025'!$B$10,IF(Y17="TIPO II",'BASE LIQUIDACION REDEBAN 2025'!$B$11,IF(Y17="TIPO III",'BASE LIQUIDACION REDEBAN 2025'!$B$12,'BASE LIQUIDACION REDEBAN 2025'!$B$13))))</f>
        <v>140395.6348884</v>
      </c>
      <c r="AF17" s="97">
        <f t="shared" si="0"/>
        <v>144967.87232000002</v>
      </c>
    </row>
    <row r="18" spans="1:32" s="85" customFormat="1" ht="12.75">
      <c r="A18" s="176" t="s">
        <v>92</v>
      </c>
      <c r="B18" s="96" t="str">
        <f>VLOOKUP(A18,'CENTRO DE COSTOS'!A:D,4,FALSE)</f>
        <v>KEVIN ALEXIS CORZO BUSTOS</v>
      </c>
      <c r="C18" s="96" t="str">
        <f>VLOOKUP(A18,'CENTRO DE COSTOS'!A:D,2,FALSE)</f>
        <v>0004-0007</v>
      </c>
      <c r="D18" s="208">
        <v>41078</v>
      </c>
      <c r="E18" s="212">
        <v>5663579</v>
      </c>
      <c r="F18" s="210" t="s">
        <v>17964</v>
      </c>
      <c r="G18" s="217">
        <v>24076952</v>
      </c>
      <c r="H18" s="206" t="s">
        <v>256</v>
      </c>
      <c r="I18" s="215" t="s">
        <v>15125</v>
      </c>
      <c r="J18" s="215" t="s">
        <v>16711</v>
      </c>
      <c r="K18" s="103" t="s">
        <v>167</v>
      </c>
      <c r="L18" s="208">
        <v>5663579</v>
      </c>
      <c r="M18" s="217" t="s">
        <v>17965</v>
      </c>
      <c r="N18" s="220">
        <v>45813.679166666669</v>
      </c>
      <c r="O18" s="220">
        <v>45815.535416666666</v>
      </c>
      <c r="P18" s="206" t="s">
        <v>9136</v>
      </c>
      <c r="Q18" s="215" t="s">
        <v>9137</v>
      </c>
      <c r="R18" s="215" t="s">
        <v>9138</v>
      </c>
      <c r="S18" s="215" t="s">
        <v>9139</v>
      </c>
      <c r="T18" s="215" t="s">
        <v>9139</v>
      </c>
      <c r="U18" s="215" t="s">
        <v>177</v>
      </c>
      <c r="V18" s="177" t="s">
        <v>17966</v>
      </c>
      <c r="W18" s="178">
        <v>1</v>
      </c>
      <c r="X18" s="177" t="s">
        <v>16714</v>
      </c>
      <c r="Y18" s="206" t="s">
        <v>28</v>
      </c>
      <c r="Z18" s="215" t="s">
        <v>189</v>
      </c>
      <c r="AA18" s="208">
        <v>1</v>
      </c>
      <c r="AB18" s="217">
        <v>0</v>
      </c>
      <c r="AC18" s="178" t="s">
        <v>259</v>
      </c>
      <c r="AD18" s="97">
        <f>IF(U18="SOPORTE_TELEFÓNICO",'BASE LIQUIDACION REDEBAN 2025'!$B$19,IF(U18="ENVÍO",'BASE LIQUIDACION REDEBAN 2025'!$C$2,IF(Y18="TIPO I",'BASE LIQUIDACION REDEBAN 2025'!$C$2,IF(Y18="TIPO II",'BASE LIQUIDACION REDEBAN 2025'!$C$3,IF(Y18="TIPO III",'BASE LIQUIDACION REDEBAN 2025'!$C$4,IF(Y18="TIPO IV",'BASE LIQUIDACION REDEBAN 2025'!$C$5,IF(Z18="AEREO",'BASE LIQUIDACION REDEBAN 2025'!$B$6,'BASE LIQUIDACION REDEBAN 2025'!$C$5)))))))</f>
        <v>144967.87232000002</v>
      </c>
      <c r="AE18" s="97">
        <f>IF(OR(U18="SOPORTE_TELEFÓNICO",U18="ENVÍO"),0,IF(Y18="TIPO I",'BASE LIQUIDACION REDEBAN 2025'!$B$10,IF(Y18="TIPO II",'BASE LIQUIDACION REDEBAN 2025'!$B$11,IF(Y18="TIPO III",'BASE LIQUIDACION REDEBAN 2025'!$B$12,'BASE LIQUIDACION REDEBAN 2025'!$B$13))))</f>
        <v>140395.6348884</v>
      </c>
      <c r="AF18" s="97">
        <f t="shared" si="0"/>
        <v>144967.87232000002</v>
      </c>
    </row>
    <row r="19" spans="1:32" s="85" customFormat="1" ht="12.75">
      <c r="A19" s="176" t="s">
        <v>98</v>
      </c>
      <c r="B19" s="96" t="str">
        <f>VLOOKUP(A19,'CENTRO DE COSTOS'!A:D,4,FALSE)</f>
        <v>MIGUEL JULIÁN HERNÁNDEZ GUARÍN</v>
      </c>
      <c r="C19" s="96" t="str">
        <f>VLOOKUP(A19,'CENTRO DE COSTOS'!A:D,2,FALSE)</f>
        <v>0004-0008</v>
      </c>
      <c r="D19" s="208">
        <v>15776</v>
      </c>
      <c r="E19" s="212">
        <v>5664324</v>
      </c>
      <c r="F19" s="210">
        <v>1916743</v>
      </c>
      <c r="G19" s="217">
        <v>21226436</v>
      </c>
      <c r="H19" s="206" t="s">
        <v>371</v>
      </c>
      <c r="I19" s="215" t="s">
        <v>14966</v>
      </c>
      <c r="J19" s="215" t="s">
        <v>17967</v>
      </c>
      <c r="K19" s="103" t="s">
        <v>167</v>
      </c>
      <c r="L19" s="208">
        <v>5664324</v>
      </c>
      <c r="M19" s="217" t="s">
        <v>17968</v>
      </c>
      <c r="N19" s="220">
        <v>45814.448611111111</v>
      </c>
      <c r="O19" s="220">
        <v>45815.537499999999</v>
      </c>
      <c r="P19" s="206" t="s">
        <v>9136</v>
      </c>
      <c r="Q19" s="215" t="s">
        <v>9137</v>
      </c>
      <c r="R19" s="215" t="s">
        <v>9138</v>
      </c>
      <c r="S19" s="215" t="s">
        <v>9139</v>
      </c>
      <c r="T19" s="215" t="s">
        <v>9139</v>
      </c>
      <c r="U19" s="215" t="s">
        <v>177</v>
      </c>
      <c r="V19" s="177" t="s">
        <v>17969</v>
      </c>
      <c r="W19" s="178">
        <v>1</v>
      </c>
      <c r="X19" s="177" t="s">
        <v>17970</v>
      </c>
      <c r="Y19" s="206" t="s">
        <v>28</v>
      </c>
      <c r="Z19" s="215" t="s">
        <v>189</v>
      </c>
      <c r="AA19" s="208">
        <v>1</v>
      </c>
      <c r="AB19" s="217">
        <v>0</v>
      </c>
      <c r="AC19" s="178" t="s">
        <v>1163</v>
      </c>
      <c r="AD19" s="97">
        <f>IF(U19="SOPORTE_TELEFÓNICO",'BASE LIQUIDACION REDEBAN 2025'!$B$19,IF(U19="ENVÍO",'BASE LIQUIDACION REDEBAN 2025'!$C$2,IF(Y19="TIPO I",'BASE LIQUIDACION REDEBAN 2025'!$C$2,IF(Y19="TIPO II",'BASE LIQUIDACION REDEBAN 2025'!$C$3,IF(Y19="TIPO III",'BASE LIQUIDACION REDEBAN 2025'!$C$4,IF(Y19="TIPO IV",'BASE LIQUIDACION REDEBAN 2025'!$C$5,IF(Z19="AEREO",'BASE LIQUIDACION REDEBAN 2025'!$B$6,'BASE LIQUIDACION REDEBAN 2025'!$C$5)))))))</f>
        <v>144967.87232000002</v>
      </c>
      <c r="AE19" s="97">
        <f>IF(OR(U19="SOPORTE_TELEFÓNICO",U19="ENVÍO"),0,IF(Y19="TIPO I",'BASE LIQUIDACION REDEBAN 2025'!$B$10,IF(Y19="TIPO II",'BASE LIQUIDACION REDEBAN 2025'!$B$11,IF(Y19="TIPO III",'BASE LIQUIDACION REDEBAN 2025'!$B$12,'BASE LIQUIDACION REDEBAN 2025'!$B$13))))</f>
        <v>140395.6348884</v>
      </c>
      <c r="AF19" s="97">
        <f t="shared" si="0"/>
        <v>144967.87232000002</v>
      </c>
    </row>
    <row r="20" spans="1:32" s="85" customFormat="1" ht="12.75">
      <c r="A20" s="176" t="s">
        <v>81</v>
      </c>
      <c r="B20" s="96" t="str">
        <f>VLOOKUP(A20,'CENTRO DE COSTOS'!A:D,4,FALSE)</f>
        <v>MIGUEL JULIÁN HERNÁNDEZ GUARÍN</v>
      </c>
      <c r="C20" s="96" t="str">
        <f>VLOOKUP(A20,'CENTRO DE COSTOS'!A:D,2,FALSE)</f>
        <v>0004-0008</v>
      </c>
      <c r="D20" s="208">
        <v>54001</v>
      </c>
      <c r="E20" s="212">
        <v>5665297</v>
      </c>
      <c r="F20" s="210">
        <v>1917428</v>
      </c>
      <c r="G20" s="217">
        <v>82055641</v>
      </c>
      <c r="H20" s="206" t="s">
        <v>408</v>
      </c>
      <c r="I20" s="215" t="s">
        <v>81</v>
      </c>
      <c r="J20" s="215" t="s">
        <v>15436</v>
      </c>
      <c r="K20" s="103" t="s">
        <v>167</v>
      </c>
      <c r="L20" s="208">
        <v>5665297</v>
      </c>
      <c r="M20" s="217" t="s">
        <v>17971</v>
      </c>
      <c r="N20" s="220">
        <v>45814.72152777778</v>
      </c>
      <c r="O20" s="220">
        <v>45818.381944444445</v>
      </c>
      <c r="P20" s="206" t="s">
        <v>9136</v>
      </c>
      <c r="Q20" s="215" t="s">
        <v>9137</v>
      </c>
      <c r="R20" s="215" t="s">
        <v>9138</v>
      </c>
      <c r="S20" s="215" t="s">
        <v>3331</v>
      </c>
      <c r="T20" s="215" t="s">
        <v>3331</v>
      </c>
      <c r="U20" s="215" t="s">
        <v>177</v>
      </c>
      <c r="V20" s="177" t="s">
        <v>17972</v>
      </c>
      <c r="W20" s="178">
        <v>1</v>
      </c>
      <c r="X20" s="177" t="s">
        <v>15438</v>
      </c>
      <c r="Y20" s="206" t="s">
        <v>25</v>
      </c>
      <c r="Z20" s="215" t="s">
        <v>189</v>
      </c>
      <c r="AA20" s="208">
        <v>1</v>
      </c>
      <c r="AB20" s="217">
        <v>0</v>
      </c>
      <c r="AC20" s="178" t="s">
        <v>846</v>
      </c>
      <c r="AD20" s="97">
        <f>IF(U20="SOPORTE_TELEFÓNICO",'BASE LIQUIDACION REDEBAN 2025'!$B$19,IF(U20="ENVÍO",'BASE LIQUIDACION REDEBAN 2025'!$C$2,IF(Y20="TIPO I",'BASE LIQUIDACION REDEBAN 2025'!$C$2,IF(Y20="TIPO II",'BASE LIQUIDACION REDEBAN 2025'!$C$3,IF(Y20="TIPO III",'BASE LIQUIDACION REDEBAN 2025'!$C$4,IF(Y20="TIPO IV",'BASE LIQUIDACION REDEBAN 2025'!$C$5,IF(Z20="AEREO",'BASE LIQUIDACION REDEBAN 2025'!$B$6,'BASE LIQUIDACION REDEBAN 2025'!$C$5)))))))</f>
        <v>65960.072302</v>
      </c>
      <c r="AE20" s="97">
        <f>IF(OR(U20="SOPORTE_TELEFÓNICO",U20="ENVÍO"),0,IF(Y20="TIPO I",'BASE LIQUIDACION REDEBAN 2025'!$B$10,IF(Y20="TIPO II",'BASE LIQUIDACION REDEBAN 2025'!$B$11,IF(Y20="TIPO III",'BASE LIQUIDACION REDEBAN 2025'!$B$12,'BASE LIQUIDACION REDEBAN 2025'!$B$13))))</f>
        <v>75096.394270399993</v>
      </c>
      <c r="AF20" s="97">
        <f t="shared" si="0"/>
        <v>65960.072302</v>
      </c>
    </row>
    <row r="21" spans="1:32" s="85" customFormat="1" ht="12.75">
      <c r="A21" s="176" t="s">
        <v>72</v>
      </c>
      <c r="B21" s="96" t="str">
        <f>VLOOKUP(A21,'CENTRO DE COSTOS'!A:D,4,FALSE)</f>
        <v>MIGUEL JULIÁN HERNÁNDEZ GUARÍN</v>
      </c>
      <c r="C21" s="96" t="str">
        <f>VLOOKUP(A21,'CENTRO DE COSTOS'!A:D,2,FALSE)</f>
        <v>0004-0008</v>
      </c>
      <c r="D21" s="208">
        <v>68547</v>
      </c>
      <c r="E21" s="212">
        <v>5666677</v>
      </c>
      <c r="F21" s="210">
        <v>1918396</v>
      </c>
      <c r="G21" s="217">
        <v>23056468</v>
      </c>
      <c r="H21" s="206" t="s">
        <v>180</v>
      </c>
      <c r="I21" s="215" t="s">
        <v>3280</v>
      </c>
      <c r="J21" s="215" t="s">
        <v>17973</v>
      </c>
      <c r="K21" s="103" t="s">
        <v>167</v>
      </c>
      <c r="L21" s="208">
        <v>5666677</v>
      </c>
      <c r="M21" s="217" t="s">
        <v>17974</v>
      </c>
      <c r="N21" s="220">
        <v>45817.402083333334</v>
      </c>
      <c r="O21" s="220">
        <v>45818.382638888892</v>
      </c>
      <c r="P21" s="206" t="s">
        <v>9136</v>
      </c>
      <c r="Q21" s="215" t="s">
        <v>9137</v>
      </c>
      <c r="R21" s="215" t="s">
        <v>9138</v>
      </c>
      <c r="S21" s="215" t="s">
        <v>3331</v>
      </c>
      <c r="T21" s="215" t="s">
        <v>3331</v>
      </c>
      <c r="U21" s="215" t="s">
        <v>177</v>
      </c>
      <c r="V21" s="177" t="s">
        <v>17975</v>
      </c>
      <c r="W21" s="178">
        <v>1</v>
      </c>
      <c r="X21" s="177" t="s">
        <v>17976</v>
      </c>
      <c r="Y21" s="206" t="s">
        <v>28</v>
      </c>
      <c r="Z21" s="215" t="s">
        <v>189</v>
      </c>
      <c r="AA21" s="208">
        <v>1</v>
      </c>
      <c r="AB21" s="217">
        <v>0</v>
      </c>
      <c r="AC21" s="178" t="s">
        <v>1645</v>
      </c>
      <c r="AD21" s="97">
        <f>IF(U21="SOPORTE_TELEFÓNICO",'BASE LIQUIDACION REDEBAN 2025'!$B$19,IF(U21="ENVÍO",'BASE LIQUIDACION REDEBAN 2025'!$C$2,IF(Y21="TIPO I",'BASE LIQUIDACION REDEBAN 2025'!$C$2,IF(Y21="TIPO II",'BASE LIQUIDACION REDEBAN 2025'!$C$3,IF(Y21="TIPO III",'BASE LIQUIDACION REDEBAN 2025'!$C$4,IF(Y21="TIPO IV",'BASE LIQUIDACION REDEBAN 2025'!$C$5,IF(Z21="AEREO",'BASE LIQUIDACION REDEBAN 2025'!$B$6,'BASE LIQUIDACION REDEBAN 2025'!$C$5)))))))</f>
        <v>144967.87232000002</v>
      </c>
      <c r="AE21" s="97">
        <f>IF(OR(U21="SOPORTE_TELEFÓNICO",U21="ENVÍO"),0,IF(Y21="TIPO I",'BASE LIQUIDACION REDEBAN 2025'!$B$10,IF(Y21="TIPO II",'BASE LIQUIDACION REDEBAN 2025'!$B$11,IF(Y21="TIPO III",'BASE LIQUIDACION REDEBAN 2025'!$B$12,'BASE LIQUIDACION REDEBAN 2025'!$B$13))))</f>
        <v>140395.6348884</v>
      </c>
      <c r="AF21" s="97">
        <f t="shared" si="0"/>
        <v>144967.87232000002</v>
      </c>
    </row>
    <row r="22" spans="1:32" s="85" customFormat="1" ht="12.75">
      <c r="A22" s="176" t="s">
        <v>76</v>
      </c>
      <c r="B22" s="96" t="str">
        <f>VLOOKUP(A22,'CENTRO DE COSTOS'!A:D,4,FALSE)</f>
        <v>DIEGO FERNANDO HENAO CARDONA</v>
      </c>
      <c r="C22" s="96" t="str">
        <f>VLOOKUP(A22,'CENTRO DE COSTOS'!A:D,2,FALSE)</f>
        <v>0004-0003</v>
      </c>
      <c r="D22" s="208">
        <v>76001</v>
      </c>
      <c r="E22" s="212">
        <v>5666694</v>
      </c>
      <c r="F22" s="210">
        <v>1918417</v>
      </c>
      <c r="G22" s="217">
        <v>87959288</v>
      </c>
      <c r="H22" s="206" t="s">
        <v>230</v>
      </c>
      <c r="I22" s="215" t="s">
        <v>76</v>
      </c>
      <c r="J22" s="215" t="s">
        <v>17977</v>
      </c>
      <c r="K22" s="103" t="s">
        <v>167</v>
      </c>
      <c r="L22" s="208">
        <v>5666694</v>
      </c>
      <c r="M22" s="217" t="s">
        <v>17978</v>
      </c>
      <c r="N22" s="220">
        <v>45817.405555555553</v>
      </c>
      <c r="O22" s="220">
        <v>45818.383333333331</v>
      </c>
      <c r="P22" s="206" t="s">
        <v>9136</v>
      </c>
      <c r="Q22" s="215" t="s">
        <v>9137</v>
      </c>
      <c r="R22" s="215" t="s">
        <v>9138</v>
      </c>
      <c r="S22" s="215" t="s">
        <v>3331</v>
      </c>
      <c r="T22" s="215" t="s">
        <v>3331</v>
      </c>
      <c r="U22" s="215" t="s">
        <v>177</v>
      </c>
      <c r="V22" s="177" t="s">
        <v>17979</v>
      </c>
      <c r="W22" s="178">
        <v>1</v>
      </c>
      <c r="X22" s="177" t="s">
        <v>17980</v>
      </c>
      <c r="Y22" s="206" t="s">
        <v>25</v>
      </c>
      <c r="Z22" s="215" t="s">
        <v>189</v>
      </c>
      <c r="AA22" s="208">
        <v>1</v>
      </c>
      <c r="AB22" s="217">
        <v>0</v>
      </c>
      <c r="AC22" s="178" t="s">
        <v>1025</v>
      </c>
      <c r="AD22" s="97">
        <f>IF(U22="SOPORTE_TELEFÓNICO",'BASE LIQUIDACION REDEBAN 2025'!$B$19,IF(U22="ENVÍO",'BASE LIQUIDACION REDEBAN 2025'!$C$2,IF(Y22="TIPO I",'BASE LIQUIDACION REDEBAN 2025'!$C$2,IF(Y22="TIPO II",'BASE LIQUIDACION REDEBAN 2025'!$C$3,IF(Y22="TIPO III",'BASE LIQUIDACION REDEBAN 2025'!$C$4,IF(Y22="TIPO IV",'BASE LIQUIDACION REDEBAN 2025'!$C$5,IF(Z22="AEREO",'BASE LIQUIDACION REDEBAN 2025'!$B$6,'BASE LIQUIDACION REDEBAN 2025'!$C$5)))))))</f>
        <v>65960.072302</v>
      </c>
      <c r="AE22" s="97">
        <f>IF(OR(U22="SOPORTE_TELEFÓNICO",U22="ENVÍO"),0,IF(Y22="TIPO I",'BASE LIQUIDACION REDEBAN 2025'!$B$10,IF(Y22="TIPO II",'BASE LIQUIDACION REDEBAN 2025'!$B$11,IF(Y22="TIPO III",'BASE LIQUIDACION REDEBAN 2025'!$B$12,'BASE LIQUIDACION REDEBAN 2025'!$B$13))))</f>
        <v>75096.394270399993</v>
      </c>
      <c r="AF22" s="97">
        <f t="shared" si="0"/>
        <v>65960.072302</v>
      </c>
    </row>
    <row r="23" spans="1:32" s="85" customFormat="1" ht="12.75">
      <c r="A23" s="176" t="s">
        <v>64</v>
      </c>
      <c r="B23" s="96" t="str">
        <f>VLOOKUP(A23,'CENTRO DE COSTOS'!A:D,4,FALSE)</f>
        <v>JOSE MAURICIO HERNANDEZ ROJAS</v>
      </c>
      <c r="C23" s="96" t="str">
        <f>VLOOKUP(A23,'CENTRO DE COSTOS'!A:D,2,FALSE)</f>
        <v>0004-0001</v>
      </c>
      <c r="D23" s="208">
        <v>8001</v>
      </c>
      <c r="E23" s="212">
        <v>5666710</v>
      </c>
      <c r="F23" s="210">
        <v>1918443</v>
      </c>
      <c r="G23" s="217">
        <v>31495971</v>
      </c>
      <c r="H23" s="206" t="s">
        <v>277</v>
      </c>
      <c r="I23" s="215" t="s">
        <v>64</v>
      </c>
      <c r="J23" s="215" t="s">
        <v>17981</v>
      </c>
      <c r="K23" s="103" t="s">
        <v>167</v>
      </c>
      <c r="L23" s="208">
        <v>5666710</v>
      </c>
      <c r="M23" s="217" t="s">
        <v>17982</v>
      </c>
      <c r="N23" s="220">
        <v>45817.414583333331</v>
      </c>
      <c r="O23" s="220">
        <v>45818.48541666667</v>
      </c>
      <c r="P23" s="206" t="s">
        <v>9136</v>
      </c>
      <c r="Q23" s="215" t="s">
        <v>9137</v>
      </c>
      <c r="R23" s="215" t="s">
        <v>9138</v>
      </c>
      <c r="S23" s="215" t="s">
        <v>3331</v>
      </c>
      <c r="T23" s="215" t="s">
        <v>3331</v>
      </c>
      <c r="U23" s="215" t="s">
        <v>177</v>
      </c>
      <c r="V23" s="177" t="s">
        <v>17983</v>
      </c>
      <c r="W23" s="178">
        <v>1</v>
      </c>
      <c r="X23" s="177" t="s">
        <v>17984</v>
      </c>
      <c r="Y23" s="206" t="s">
        <v>25</v>
      </c>
      <c r="Z23" s="215" t="s">
        <v>189</v>
      </c>
      <c r="AA23" s="208">
        <v>1</v>
      </c>
      <c r="AB23" s="217">
        <v>0</v>
      </c>
      <c r="AC23" s="178" t="s">
        <v>1788</v>
      </c>
      <c r="AD23" s="97">
        <f>IF(U23="SOPORTE_TELEFÓNICO",'BASE LIQUIDACION REDEBAN 2025'!$B$19,IF(U23="ENVÍO",'BASE LIQUIDACION REDEBAN 2025'!$C$2,IF(Y23="TIPO I",'BASE LIQUIDACION REDEBAN 2025'!$C$2,IF(Y23="TIPO II",'BASE LIQUIDACION REDEBAN 2025'!$C$3,IF(Y23="TIPO III",'BASE LIQUIDACION REDEBAN 2025'!$C$4,IF(Y23="TIPO IV",'BASE LIQUIDACION REDEBAN 2025'!$C$5,IF(Z23="AEREO",'BASE LIQUIDACION REDEBAN 2025'!$B$6,'BASE LIQUIDACION REDEBAN 2025'!$C$5)))))))</f>
        <v>65960.072302</v>
      </c>
      <c r="AE23" s="97">
        <f>IF(OR(U23="SOPORTE_TELEFÓNICO",U23="ENVÍO"),0,IF(Y23="TIPO I",'BASE LIQUIDACION REDEBAN 2025'!$B$10,IF(Y23="TIPO II",'BASE LIQUIDACION REDEBAN 2025'!$B$11,IF(Y23="TIPO III",'BASE LIQUIDACION REDEBAN 2025'!$B$12,'BASE LIQUIDACION REDEBAN 2025'!$B$13))))</f>
        <v>75096.394270399993</v>
      </c>
      <c r="AF23" s="97">
        <f t="shared" si="0"/>
        <v>65960.072302</v>
      </c>
    </row>
    <row r="24" spans="1:32" s="85" customFormat="1" ht="12.75">
      <c r="A24" s="176" t="s">
        <v>68</v>
      </c>
      <c r="B24" s="96" t="str">
        <f>VLOOKUP(A24,'CENTRO DE COSTOS'!A:D,4,FALSE)</f>
        <v>WILLIAM ASDRUBAL ROZO ROZO</v>
      </c>
      <c r="C24" s="96" t="str">
        <f>VLOOKUP(A24,'CENTRO DE COSTOS'!A:D,2,FALSE)</f>
        <v>0004-0004</v>
      </c>
      <c r="D24" s="208">
        <v>11001</v>
      </c>
      <c r="E24" s="212">
        <v>5666440</v>
      </c>
      <c r="F24" s="210">
        <v>1918310</v>
      </c>
      <c r="G24" s="217">
        <v>56782709</v>
      </c>
      <c r="H24" s="206" t="s">
        <v>298</v>
      </c>
      <c r="I24" s="215" t="s">
        <v>68</v>
      </c>
      <c r="J24" s="215" t="s">
        <v>17985</v>
      </c>
      <c r="K24" s="103" t="s">
        <v>167</v>
      </c>
      <c r="L24" s="208">
        <v>5666440</v>
      </c>
      <c r="M24" s="217" t="s">
        <v>17986</v>
      </c>
      <c r="N24" s="220">
        <v>45817.372916666667</v>
      </c>
      <c r="O24" s="220">
        <v>45818.67291666667</v>
      </c>
      <c r="P24" s="206" t="s">
        <v>9136</v>
      </c>
      <c r="Q24" s="215" t="s">
        <v>9137</v>
      </c>
      <c r="R24" s="215" t="s">
        <v>9138</v>
      </c>
      <c r="S24" s="215" t="s">
        <v>3331</v>
      </c>
      <c r="T24" s="215" t="s">
        <v>3331</v>
      </c>
      <c r="U24" s="215" t="s">
        <v>177</v>
      </c>
      <c r="V24" s="177" t="s">
        <v>17987</v>
      </c>
      <c r="W24" s="178">
        <v>1</v>
      </c>
      <c r="X24" s="177" t="s">
        <v>17988</v>
      </c>
      <c r="Y24" s="206" t="s">
        <v>25</v>
      </c>
      <c r="Z24" s="215" t="s">
        <v>189</v>
      </c>
      <c r="AA24" s="208">
        <v>1</v>
      </c>
      <c r="AB24" s="217">
        <v>0</v>
      </c>
      <c r="AC24" s="178" t="s">
        <v>5754</v>
      </c>
      <c r="AD24" s="97">
        <f>IF(U24="SOPORTE_TELEFÓNICO",'BASE LIQUIDACION REDEBAN 2025'!$B$19,IF(U24="ENVÍO",'BASE LIQUIDACION REDEBAN 2025'!$C$2,IF(Y24="TIPO I",'BASE LIQUIDACION REDEBAN 2025'!$C$2,IF(Y24="TIPO II",'BASE LIQUIDACION REDEBAN 2025'!$C$3,IF(Y24="TIPO III",'BASE LIQUIDACION REDEBAN 2025'!$C$4,IF(Y24="TIPO IV",'BASE LIQUIDACION REDEBAN 2025'!$C$5,IF(Z24="AEREO",'BASE LIQUIDACION REDEBAN 2025'!$B$6,'BASE LIQUIDACION REDEBAN 2025'!$C$5)))))))</f>
        <v>65960.072302</v>
      </c>
      <c r="AE24" s="97">
        <f>IF(OR(U24="SOPORTE_TELEFÓNICO",U24="ENVÍO"),0,IF(Y24="TIPO I",'BASE LIQUIDACION REDEBAN 2025'!$B$10,IF(Y24="TIPO II",'BASE LIQUIDACION REDEBAN 2025'!$B$11,IF(Y24="TIPO III",'BASE LIQUIDACION REDEBAN 2025'!$B$12,'BASE LIQUIDACION REDEBAN 2025'!$B$13))))</f>
        <v>75096.394270399993</v>
      </c>
      <c r="AF24" s="97">
        <f t="shared" si="0"/>
        <v>65960.072302</v>
      </c>
    </row>
    <row r="25" spans="1:32" s="85" customFormat="1" ht="12.75">
      <c r="A25" s="176" t="s">
        <v>68</v>
      </c>
      <c r="B25" s="96" t="str">
        <f>VLOOKUP(A25,'CENTRO DE COSTOS'!A:D,4,FALSE)</f>
        <v>WILLIAM ASDRUBAL ROZO ROZO</v>
      </c>
      <c r="C25" s="96" t="str">
        <f>VLOOKUP(A25,'CENTRO DE COSTOS'!A:D,2,FALSE)</f>
        <v>0004-0004</v>
      </c>
      <c r="D25" s="208">
        <v>25754</v>
      </c>
      <c r="E25" s="212">
        <v>5666359</v>
      </c>
      <c r="F25" s="210">
        <v>1918271</v>
      </c>
      <c r="G25" s="217">
        <v>21431168</v>
      </c>
      <c r="H25" s="206" t="s">
        <v>298</v>
      </c>
      <c r="I25" s="215" t="s">
        <v>457</v>
      </c>
      <c r="J25" s="215" t="s">
        <v>17026</v>
      </c>
      <c r="K25" s="103" t="s">
        <v>167</v>
      </c>
      <c r="L25" s="208">
        <v>5666359</v>
      </c>
      <c r="M25" s="217" t="s">
        <v>17989</v>
      </c>
      <c r="N25" s="220">
        <v>45817.36041666667</v>
      </c>
      <c r="O25" s="220">
        <v>45819.395138888889</v>
      </c>
      <c r="P25" s="206" t="s">
        <v>9136</v>
      </c>
      <c r="Q25" s="215" t="s">
        <v>9137</v>
      </c>
      <c r="R25" s="215" t="s">
        <v>9138</v>
      </c>
      <c r="S25" s="215" t="s">
        <v>3331</v>
      </c>
      <c r="T25" s="215" t="s">
        <v>3331</v>
      </c>
      <c r="U25" s="215" t="s">
        <v>177</v>
      </c>
      <c r="V25" s="177" t="s">
        <v>17990</v>
      </c>
      <c r="W25" s="178">
        <v>1</v>
      </c>
      <c r="X25" s="177" t="s">
        <v>17029</v>
      </c>
      <c r="Y25" s="206" t="s">
        <v>25</v>
      </c>
      <c r="Z25" s="215" t="s">
        <v>189</v>
      </c>
      <c r="AA25" s="208">
        <v>1</v>
      </c>
      <c r="AB25" s="217">
        <v>0</v>
      </c>
      <c r="AC25" s="178" t="s">
        <v>435</v>
      </c>
      <c r="AD25" s="97">
        <f>IF(U25="SOPORTE_TELEFÓNICO",'BASE LIQUIDACION REDEBAN 2025'!$B$19,IF(U25="ENVÍO",'BASE LIQUIDACION REDEBAN 2025'!$C$2,IF(Y25="TIPO I",'BASE LIQUIDACION REDEBAN 2025'!$C$2,IF(Y25="TIPO II",'BASE LIQUIDACION REDEBAN 2025'!$C$3,IF(Y25="TIPO III",'BASE LIQUIDACION REDEBAN 2025'!$C$4,IF(Y25="TIPO IV",'BASE LIQUIDACION REDEBAN 2025'!$C$5,IF(Z25="AEREO",'BASE LIQUIDACION REDEBAN 2025'!$B$6,'BASE LIQUIDACION REDEBAN 2025'!$C$5)))))))</f>
        <v>65960.072302</v>
      </c>
      <c r="AE25" s="97">
        <f>IF(OR(U25="SOPORTE_TELEFÓNICO",U25="ENVÍO"),0,IF(Y25="TIPO I",'BASE LIQUIDACION REDEBAN 2025'!$B$10,IF(Y25="TIPO II",'BASE LIQUIDACION REDEBAN 2025'!$B$11,IF(Y25="TIPO III",'BASE LIQUIDACION REDEBAN 2025'!$B$12,'BASE LIQUIDACION REDEBAN 2025'!$B$13))))</f>
        <v>75096.394270399993</v>
      </c>
      <c r="AF25" s="97">
        <f t="shared" si="0"/>
        <v>65960.072302</v>
      </c>
    </row>
    <row r="26" spans="1:32" s="85" customFormat="1" ht="12.75">
      <c r="A26" s="176" t="s">
        <v>72</v>
      </c>
      <c r="B26" s="96" t="str">
        <f>VLOOKUP(A26,'CENTRO DE COSTOS'!A:D,4,FALSE)</f>
        <v>MIGUEL JULIÁN HERNÁNDEZ GUARÍN</v>
      </c>
      <c r="C26" s="96" t="str">
        <f>VLOOKUP(A26,'CENTRO DE COSTOS'!A:D,2,FALSE)</f>
        <v>0004-0008</v>
      </c>
      <c r="D26" s="208">
        <v>68549</v>
      </c>
      <c r="E26" s="212">
        <v>5665263</v>
      </c>
      <c r="F26" s="210">
        <v>1917407</v>
      </c>
      <c r="G26" s="217">
        <v>25369349</v>
      </c>
      <c r="H26" s="206" t="s">
        <v>180</v>
      </c>
      <c r="I26" s="215" t="s">
        <v>15267</v>
      </c>
      <c r="J26" s="215" t="s">
        <v>17991</v>
      </c>
      <c r="K26" s="103" t="s">
        <v>167</v>
      </c>
      <c r="L26" s="208">
        <v>5665263</v>
      </c>
      <c r="M26" s="217" t="s">
        <v>17992</v>
      </c>
      <c r="N26" s="220">
        <v>45814.70416666667</v>
      </c>
      <c r="O26" s="220">
        <v>45819.406944444447</v>
      </c>
      <c r="P26" s="206" t="s">
        <v>9136</v>
      </c>
      <c r="Q26" s="215" t="s">
        <v>9137</v>
      </c>
      <c r="R26" s="215" t="s">
        <v>9138</v>
      </c>
      <c r="S26" s="215" t="s">
        <v>3331</v>
      </c>
      <c r="T26" s="215" t="s">
        <v>3331</v>
      </c>
      <c r="U26" s="215" t="s">
        <v>177</v>
      </c>
      <c r="V26" s="177" t="s">
        <v>17993</v>
      </c>
      <c r="W26" s="178">
        <v>1</v>
      </c>
      <c r="X26" s="177" t="s">
        <v>17994</v>
      </c>
      <c r="Y26" s="206" t="s">
        <v>30</v>
      </c>
      <c r="Z26" s="215" t="s">
        <v>189</v>
      </c>
      <c r="AA26" s="208">
        <v>1</v>
      </c>
      <c r="AB26" s="217">
        <v>0</v>
      </c>
      <c r="AC26" s="178" t="s">
        <v>3310</v>
      </c>
      <c r="AD26" s="97">
        <f>IF(U26="SOPORTE_TELEFÓNICO",'BASE LIQUIDACION REDEBAN 2025'!$B$19,IF(U26="ENVÍO",'BASE LIQUIDACION REDEBAN 2025'!$C$2,IF(Y26="TIPO I",'BASE LIQUIDACION REDEBAN 2025'!$C$2,IF(Y26="TIPO II",'BASE LIQUIDACION REDEBAN 2025'!$C$3,IF(Y26="TIPO III",'BASE LIQUIDACION REDEBAN 2025'!$C$4,IF(Y26="TIPO IV",'BASE LIQUIDACION REDEBAN 2025'!$C$5,IF(Z26="AEREO",'BASE LIQUIDACION REDEBAN 2025'!$B$6,'BASE LIQUIDACION REDEBAN 2025'!$C$5)))))))</f>
        <v>275728.78077800001</v>
      </c>
      <c r="AE26" s="97">
        <f>IF(OR(U26="SOPORTE_TELEFÓNICO",U26="ENVÍO"),0,IF(Y26="TIPO I",'BASE LIQUIDACION REDEBAN 2025'!$B$10,IF(Y26="TIPO II",'BASE LIQUIDACION REDEBAN 2025'!$B$11,IF(Y26="TIPO III",'BASE LIQUIDACION REDEBAN 2025'!$B$12,'BASE LIQUIDACION REDEBAN 2025'!$B$13))))</f>
        <v>196536.5258152</v>
      </c>
      <c r="AF26" s="97">
        <f t="shared" si="0"/>
        <v>275728.78077800001</v>
      </c>
    </row>
    <row r="27" spans="1:32" s="85" customFormat="1" ht="12.75">
      <c r="A27" s="176" t="s">
        <v>72</v>
      </c>
      <c r="B27" s="96" t="str">
        <f>VLOOKUP(A27,'CENTRO DE COSTOS'!A:D,4,FALSE)</f>
        <v>MIGUEL JULIÁN HERNÁNDEZ GUARÍN</v>
      </c>
      <c r="C27" s="96" t="str">
        <f>VLOOKUP(A27,'CENTRO DE COSTOS'!A:D,2,FALSE)</f>
        <v>0004-0008</v>
      </c>
      <c r="D27" s="208">
        <v>68001</v>
      </c>
      <c r="E27" s="212">
        <v>5666944</v>
      </c>
      <c r="F27" s="210">
        <v>1918617</v>
      </c>
      <c r="G27" s="217">
        <v>80520422</v>
      </c>
      <c r="H27" s="206" t="s">
        <v>180</v>
      </c>
      <c r="I27" s="215" t="s">
        <v>72</v>
      </c>
      <c r="J27" s="215" t="s">
        <v>17995</v>
      </c>
      <c r="K27" s="103" t="s">
        <v>167</v>
      </c>
      <c r="L27" s="208">
        <v>5666944</v>
      </c>
      <c r="M27" s="217" t="s">
        <v>17996</v>
      </c>
      <c r="N27" s="220">
        <v>45817.459722222222</v>
      </c>
      <c r="O27" s="220">
        <v>45819.45208333333</v>
      </c>
      <c r="P27" s="206" t="s">
        <v>9136</v>
      </c>
      <c r="Q27" s="215" t="s">
        <v>9137</v>
      </c>
      <c r="R27" s="215" t="s">
        <v>9138</v>
      </c>
      <c r="S27" s="215" t="s">
        <v>3331</v>
      </c>
      <c r="T27" s="215" t="s">
        <v>3331</v>
      </c>
      <c r="U27" s="215" t="s">
        <v>177</v>
      </c>
      <c r="V27" s="177" t="s">
        <v>17997</v>
      </c>
      <c r="W27" s="178">
        <v>1</v>
      </c>
      <c r="X27" s="177" t="s">
        <v>17998</v>
      </c>
      <c r="Y27" s="206" t="s">
        <v>25</v>
      </c>
      <c r="Z27" s="215" t="s">
        <v>189</v>
      </c>
      <c r="AA27" s="208">
        <v>1</v>
      </c>
      <c r="AB27" s="217">
        <v>0</v>
      </c>
      <c r="AC27" s="178" t="s">
        <v>866</v>
      </c>
      <c r="AD27" s="97">
        <f>IF(U27="SOPORTE_TELEFÓNICO",'BASE LIQUIDACION REDEBAN 2025'!$B$19,IF(U27="ENVÍO",'BASE LIQUIDACION REDEBAN 2025'!$C$2,IF(Y27="TIPO I",'BASE LIQUIDACION REDEBAN 2025'!$C$2,IF(Y27="TIPO II",'BASE LIQUIDACION REDEBAN 2025'!$C$3,IF(Y27="TIPO III",'BASE LIQUIDACION REDEBAN 2025'!$C$4,IF(Y27="TIPO IV",'BASE LIQUIDACION REDEBAN 2025'!$C$5,IF(Z27="AEREO",'BASE LIQUIDACION REDEBAN 2025'!$B$6,'BASE LIQUIDACION REDEBAN 2025'!$C$5)))))))</f>
        <v>65960.072302</v>
      </c>
      <c r="AE27" s="97">
        <f>IF(OR(U27="SOPORTE_TELEFÓNICO",U27="ENVÍO"),0,IF(Y27="TIPO I",'BASE LIQUIDACION REDEBAN 2025'!$B$10,IF(Y27="TIPO II",'BASE LIQUIDACION REDEBAN 2025'!$B$11,IF(Y27="TIPO III",'BASE LIQUIDACION REDEBAN 2025'!$B$12,'BASE LIQUIDACION REDEBAN 2025'!$B$13))))</f>
        <v>75096.394270399993</v>
      </c>
      <c r="AF27" s="97">
        <f t="shared" si="0"/>
        <v>65960.072302</v>
      </c>
    </row>
    <row r="28" spans="1:32" s="85" customFormat="1" ht="12.75">
      <c r="A28" s="176" t="s">
        <v>68</v>
      </c>
      <c r="B28" s="96" t="str">
        <f>VLOOKUP(A28,'CENTRO DE COSTOS'!A:D,4,FALSE)</f>
        <v>WILLIAM ASDRUBAL ROZO ROZO</v>
      </c>
      <c r="C28" s="96" t="str">
        <f>VLOOKUP(A28,'CENTRO DE COSTOS'!A:D,2,FALSE)</f>
        <v>0004-0004</v>
      </c>
      <c r="D28" s="208">
        <v>11001</v>
      </c>
      <c r="E28" s="212">
        <v>5667844</v>
      </c>
      <c r="F28" s="210">
        <v>1919283</v>
      </c>
      <c r="G28" s="217">
        <v>40533341</v>
      </c>
      <c r="H28" s="206" t="s">
        <v>298</v>
      </c>
      <c r="I28" s="215" t="s">
        <v>68</v>
      </c>
      <c r="J28" s="215" t="s">
        <v>17999</v>
      </c>
      <c r="K28" s="103" t="s">
        <v>167</v>
      </c>
      <c r="L28" s="208">
        <v>5667844</v>
      </c>
      <c r="M28" s="217" t="s">
        <v>18000</v>
      </c>
      <c r="N28" s="220">
        <v>45817.677777777775</v>
      </c>
      <c r="O28" s="220">
        <v>45819.7</v>
      </c>
      <c r="P28" s="206" t="s">
        <v>9136</v>
      </c>
      <c r="Q28" s="215" t="s">
        <v>9137</v>
      </c>
      <c r="R28" s="215" t="s">
        <v>9138</v>
      </c>
      <c r="S28" s="215" t="s">
        <v>3331</v>
      </c>
      <c r="T28" s="215" t="s">
        <v>3331</v>
      </c>
      <c r="U28" s="215" t="s">
        <v>177</v>
      </c>
      <c r="V28" s="177" t="s">
        <v>18001</v>
      </c>
      <c r="W28" s="178">
        <v>1</v>
      </c>
      <c r="X28" s="177" t="s">
        <v>15443</v>
      </c>
      <c r="Y28" s="206" t="s">
        <v>25</v>
      </c>
      <c r="Z28" s="215" t="s">
        <v>189</v>
      </c>
      <c r="AA28" s="208">
        <v>1</v>
      </c>
      <c r="AB28" s="217">
        <v>0</v>
      </c>
      <c r="AC28" s="178" t="s">
        <v>326</v>
      </c>
      <c r="AD28" s="97">
        <f>IF(U28="SOPORTE_TELEFÓNICO",'BASE LIQUIDACION REDEBAN 2025'!$B$19,IF(U28="ENVÍO",'BASE LIQUIDACION REDEBAN 2025'!$C$2,IF(Y28="TIPO I",'BASE LIQUIDACION REDEBAN 2025'!$C$2,IF(Y28="TIPO II",'BASE LIQUIDACION REDEBAN 2025'!$C$3,IF(Y28="TIPO III",'BASE LIQUIDACION REDEBAN 2025'!$C$4,IF(Y28="TIPO IV",'BASE LIQUIDACION REDEBAN 2025'!$C$5,IF(Z28="AEREO",'BASE LIQUIDACION REDEBAN 2025'!$B$6,'BASE LIQUIDACION REDEBAN 2025'!$C$5)))))))</f>
        <v>65960.072302</v>
      </c>
      <c r="AE28" s="97">
        <f>IF(OR(U28="SOPORTE_TELEFÓNICO",U28="ENVÍO"),0,IF(Y28="TIPO I",'BASE LIQUIDACION REDEBAN 2025'!$B$10,IF(Y28="TIPO II",'BASE LIQUIDACION REDEBAN 2025'!$B$11,IF(Y28="TIPO III",'BASE LIQUIDACION REDEBAN 2025'!$B$12,'BASE LIQUIDACION REDEBAN 2025'!$B$13))))</f>
        <v>75096.394270399993</v>
      </c>
      <c r="AF28" s="97">
        <f t="shared" si="0"/>
        <v>65960.072302</v>
      </c>
    </row>
    <row r="29" spans="1:32" s="85" customFormat="1" ht="12.75">
      <c r="A29" s="176" t="s">
        <v>68</v>
      </c>
      <c r="B29" s="96" t="str">
        <f>VLOOKUP(A29,'CENTRO DE COSTOS'!A:D,4,FALSE)</f>
        <v>WILLIAM ASDRUBAL ROZO ROZO</v>
      </c>
      <c r="C29" s="96" t="str">
        <f>VLOOKUP(A29,'CENTRO DE COSTOS'!A:D,2,FALSE)</f>
        <v>0004-0004</v>
      </c>
      <c r="D29" s="208">
        <v>25754</v>
      </c>
      <c r="E29" s="212">
        <v>5667858</v>
      </c>
      <c r="F29" s="210">
        <v>1919298</v>
      </c>
      <c r="G29" s="217">
        <v>16983116</v>
      </c>
      <c r="H29" s="206" t="s">
        <v>298</v>
      </c>
      <c r="I29" s="215" t="s">
        <v>457</v>
      </c>
      <c r="J29" s="215" t="s">
        <v>17073</v>
      </c>
      <c r="K29" s="103" t="s">
        <v>167</v>
      </c>
      <c r="L29" s="208">
        <v>5667858</v>
      </c>
      <c r="M29" s="217" t="s">
        <v>18002</v>
      </c>
      <c r="N29" s="220">
        <v>45817.681944444441</v>
      </c>
      <c r="O29" s="220">
        <v>45819.70208333333</v>
      </c>
      <c r="P29" s="206" t="s">
        <v>9136</v>
      </c>
      <c r="Q29" s="215" t="s">
        <v>9137</v>
      </c>
      <c r="R29" s="215" t="s">
        <v>9138</v>
      </c>
      <c r="S29" s="215" t="s">
        <v>3331</v>
      </c>
      <c r="T29" s="215" t="s">
        <v>3331</v>
      </c>
      <c r="U29" s="215" t="s">
        <v>177</v>
      </c>
      <c r="V29" s="177" t="s">
        <v>18003</v>
      </c>
      <c r="W29" s="178">
        <v>1</v>
      </c>
      <c r="X29" s="177" t="s">
        <v>17076</v>
      </c>
      <c r="Y29" s="206" t="s">
        <v>25</v>
      </c>
      <c r="Z29" s="215" t="s">
        <v>189</v>
      </c>
      <c r="AA29" s="208">
        <v>1</v>
      </c>
      <c r="AB29" s="217">
        <v>0</v>
      </c>
      <c r="AC29" s="178" t="s">
        <v>608</v>
      </c>
      <c r="AD29" s="97">
        <f>IF(U29="SOPORTE_TELEFÓNICO",'BASE LIQUIDACION REDEBAN 2025'!$B$19,IF(U29="ENVÍO",'BASE LIQUIDACION REDEBAN 2025'!$C$2,IF(Y29="TIPO I",'BASE LIQUIDACION REDEBAN 2025'!$C$2,IF(Y29="TIPO II",'BASE LIQUIDACION REDEBAN 2025'!$C$3,IF(Y29="TIPO III",'BASE LIQUIDACION REDEBAN 2025'!$C$4,IF(Y29="TIPO IV",'BASE LIQUIDACION REDEBAN 2025'!$C$5,IF(Z29="AEREO",'BASE LIQUIDACION REDEBAN 2025'!$B$6,'BASE LIQUIDACION REDEBAN 2025'!$C$5)))))))</f>
        <v>65960.072302</v>
      </c>
      <c r="AE29" s="97">
        <f>IF(OR(U29="SOPORTE_TELEFÓNICO",U29="ENVÍO"),0,IF(Y29="TIPO I",'BASE LIQUIDACION REDEBAN 2025'!$B$10,IF(Y29="TIPO II",'BASE LIQUIDACION REDEBAN 2025'!$B$11,IF(Y29="TIPO III",'BASE LIQUIDACION REDEBAN 2025'!$B$12,'BASE LIQUIDACION REDEBAN 2025'!$B$13))))</f>
        <v>75096.394270399993</v>
      </c>
      <c r="AF29" s="97">
        <f t="shared" si="0"/>
        <v>65960.072302</v>
      </c>
    </row>
    <row r="30" spans="1:32" s="85" customFormat="1" ht="12.75">
      <c r="A30" s="176" t="s">
        <v>68</v>
      </c>
      <c r="B30" s="96" t="str">
        <f>VLOOKUP(A30,'CENTRO DE COSTOS'!A:D,4,FALSE)</f>
        <v>WILLIAM ASDRUBAL ROZO ROZO</v>
      </c>
      <c r="C30" s="96" t="str">
        <f>VLOOKUP(A30,'CENTRO DE COSTOS'!A:D,2,FALSE)</f>
        <v>0004-0004</v>
      </c>
      <c r="D30" s="208">
        <v>11001</v>
      </c>
      <c r="E30" s="212">
        <v>5670299</v>
      </c>
      <c r="F30" s="210">
        <v>1920998</v>
      </c>
      <c r="G30" s="217">
        <v>49773948</v>
      </c>
      <c r="H30" s="206" t="s">
        <v>298</v>
      </c>
      <c r="I30" s="215" t="s">
        <v>68</v>
      </c>
      <c r="J30" s="215" t="s">
        <v>18004</v>
      </c>
      <c r="K30" s="103" t="s">
        <v>167</v>
      </c>
      <c r="L30" s="208">
        <v>5670299</v>
      </c>
      <c r="M30" s="207">
        <v>0</v>
      </c>
      <c r="N30" s="220">
        <v>45819.434027777781</v>
      </c>
      <c r="O30" s="220">
        <v>45820.378472222219</v>
      </c>
      <c r="P30" s="206" t="s">
        <v>9453</v>
      </c>
      <c r="Q30" s="215" t="s">
        <v>9927</v>
      </c>
      <c r="R30" s="215" t="s">
        <v>9138</v>
      </c>
      <c r="S30" s="215" t="s">
        <v>3331</v>
      </c>
      <c r="T30" s="215" t="s">
        <v>3331</v>
      </c>
      <c r="U30" s="215" t="s">
        <v>3188</v>
      </c>
      <c r="V30" s="177">
        <v>0</v>
      </c>
      <c r="W30" s="178">
        <v>0</v>
      </c>
      <c r="X30" s="177">
        <v>0</v>
      </c>
      <c r="Y30" s="206" t="s">
        <v>25</v>
      </c>
      <c r="Z30" s="215" t="s">
        <v>189</v>
      </c>
      <c r="AA30" s="208">
        <v>0</v>
      </c>
      <c r="AB30" s="217">
        <v>0</v>
      </c>
      <c r="AC30" s="178">
        <v>0</v>
      </c>
      <c r="AD30" s="97">
        <f>IF(U30="SOPORTE_TELEFÓNICO",'BASE LIQUIDACION REDEBAN 2025'!$B$19,IF(U30="ENVÍO",'BASE LIQUIDACION REDEBAN 2025'!$C$2,IF(Y30="TIPO I",'BASE LIQUIDACION REDEBAN 2025'!$C$2,IF(Y30="TIPO II",'BASE LIQUIDACION REDEBAN 2025'!$C$3,IF(Y30="TIPO III",'BASE LIQUIDACION REDEBAN 2025'!$C$4,IF(Y30="TIPO IV",'BASE LIQUIDACION REDEBAN 2025'!$C$5,IF(Z30="AEREO",'BASE LIQUIDACION REDEBAN 2025'!$B$6,'BASE LIQUIDACION REDEBAN 2025'!$C$5)))))))</f>
        <v>41241.0800752</v>
      </c>
      <c r="AE30" s="97">
        <f>IF(OR(U30="SOPORTE_TELEFÓNICO",U30="ENVÍO"),0,IF(Y30="TIPO I",'BASE LIQUIDACION REDEBAN 2025'!$B$10,IF(Y30="TIPO II",'BASE LIQUIDACION REDEBAN 2025'!$B$11,IF(Y30="TIPO III",'BASE LIQUIDACION REDEBAN 2025'!$B$12,'BASE LIQUIDACION REDEBAN 2025'!$B$13))))</f>
        <v>0</v>
      </c>
      <c r="AF30" s="97">
        <f t="shared" si="0"/>
        <v>41241.0800752</v>
      </c>
    </row>
    <row r="31" spans="1:32" s="85" customFormat="1" ht="12.75">
      <c r="A31" s="176" t="s">
        <v>81</v>
      </c>
      <c r="B31" s="96" t="str">
        <f>VLOOKUP(A31,'CENTRO DE COSTOS'!A:D,4,FALSE)</f>
        <v>MIGUEL JULIÁN HERNÁNDEZ GUARÍN</v>
      </c>
      <c r="C31" s="96" t="str">
        <f>VLOOKUP(A31,'CENTRO DE COSTOS'!A:D,2,FALSE)</f>
        <v>0004-0008</v>
      </c>
      <c r="D31" s="208">
        <v>54405</v>
      </c>
      <c r="E31" s="212">
        <v>5668000</v>
      </c>
      <c r="F31" s="210">
        <v>1919416</v>
      </c>
      <c r="G31" s="217">
        <v>24720088</v>
      </c>
      <c r="H31" s="206" t="s">
        <v>408</v>
      </c>
      <c r="I31" s="215" t="s">
        <v>3209</v>
      </c>
      <c r="J31" s="215" t="s">
        <v>17220</v>
      </c>
      <c r="K31" s="103" t="s">
        <v>167</v>
      </c>
      <c r="L31" s="208">
        <v>5668000</v>
      </c>
      <c r="M31" s="217" t="s">
        <v>18005</v>
      </c>
      <c r="N31" s="220">
        <v>45817.727777777778</v>
      </c>
      <c r="O31" s="220">
        <v>45821.361805555556</v>
      </c>
      <c r="P31" s="206" t="s">
        <v>9206</v>
      </c>
      <c r="Q31" s="215" t="s">
        <v>9207</v>
      </c>
      <c r="R31" s="215" t="s">
        <v>9138</v>
      </c>
      <c r="S31" s="215" t="s">
        <v>18006</v>
      </c>
      <c r="T31" s="215" t="s">
        <v>18006</v>
      </c>
      <c r="U31" s="215" t="s">
        <v>177</v>
      </c>
      <c r="V31" s="177" t="s">
        <v>18007</v>
      </c>
      <c r="W31" s="178">
        <v>0</v>
      </c>
      <c r="X31" s="177">
        <v>0</v>
      </c>
      <c r="Y31" s="206" t="s">
        <v>25</v>
      </c>
      <c r="Z31" s="215" t="s">
        <v>189</v>
      </c>
      <c r="AA31" s="208">
        <v>1</v>
      </c>
      <c r="AB31" s="217">
        <v>0</v>
      </c>
      <c r="AC31" s="178" t="s">
        <v>987</v>
      </c>
      <c r="AD31" s="97">
        <f>IF(U31="SOPORTE_TELEFÓNICO",'BASE LIQUIDACION REDEBAN 2025'!$B$19,IF(U31="ENVÍO",'BASE LIQUIDACION REDEBAN 2025'!$C$2,IF(Y31="TIPO I",'BASE LIQUIDACION REDEBAN 2025'!$C$2,IF(Y31="TIPO II",'BASE LIQUIDACION REDEBAN 2025'!$C$3,IF(Y31="TIPO III",'BASE LIQUIDACION REDEBAN 2025'!$C$4,IF(Y31="TIPO IV",'BASE LIQUIDACION REDEBAN 2025'!$C$5,IF(Z31="AEREO",'BASE LIQUIDACION REDEBAN 2025'!$B$6,'BASE LIQUIDACION REDEBAN 2025'!$C$5)))))))</f>
        <v>65960.072302</v>
      </c>
      <c r="AE31" s="97">
        <f>IF(OR(U31="SOPORTE_TELEFÓNICO",U31="ENVÍO"),0,IF(Y31="TIPO I",'BASE LIQUIDACION REDEBAN 2025'!$B$10,IF(Y31="TIPO II",'BASE LIQUIDACION REDEBAN 2025'!$B$11,IF(Y31="TIPO III",'BASE LIQUIDACION REDEBAN 2025'!$B$12,'BASE LIQUIDACION REDEBAN 2025'!$B$13))))</f>
        <v>75096.394270399993</v>
      </c>
      <c r="AF31" s="97">
        <f t="shared" si="0"/>
        <v>65960.072302</v>
      </c>
    </row>
    <row r="32" spans="1:32" s="85" customFormat="1" ht="12.75">
      <c r="A32" s="176" t="s">
        <v>68</v>
      </c>
      <c r="B32" s="96" t="str">
        <f>VLOOKUP(A32,'CENTRO DE COSTOS'!A:D,4,FALSE)</f>
        <v>WILLIAM ASDRUBAL ROZO ROZO</v>
      </c>
      <c r="C32" s="96" t="str">
        <f>VLOOKUP(A32,'CENTRO DE COSTOS'!A:D,2,FALSE)</f>
        <v>0004-0004</v>
      </c>
      <c r="D32" s="208">
        <v>11001</v>
      </c>
      <c r="E32" s="212">
        <v>5674706</v>
      </c>
      <c r="F32" s="210">
        <v>1924104</v>
      </c>
      <c r="G32" s="217">
        <v>24575870</v>
      </c>
      <c r="H32" s="206" t="s">
        <v>298</v>
      </c>
      <c r="I32" s="215" t="s">
        <v>68</v>
      </c>
      <c r="J32" s="215" t="s">
        <v>15833</v>
      </c>
      <c r="K32" s="103" t="s">
        <v>167</v>
      </c>
      <c r="L32" s="208">
        <v>5674706</v>
      </c>
      <c r="M32" s="217" t="s">
        <v>18008</v>
      </c>
      <c r="N32" s="220">
        <v>45822.333333333336</v>
      </c>
      <c r="O32" s="220">
        <v>45825.343055555553</v>
      </c>
      <c r="P32" s="206" t="s">
        <v>9136</v>
      </c>
      <c r="Q32" s="215" t="s">
        <v>9137</v>
      </c>
      <c r="R32" s="215" t="s">
        <v>9138</v>
      </c>
      <c r="S32" s="215" t="s">
        <v>3331</v>
      </c>
      <c r="T32" s="215" t="s">
        <v>3331</v>
      </c>
      <c r="U32" s="215" t="s">
        <v>177</v>
      </c>
      <c r="V32" s="177" t="s">
        <v>18009</v>
      </c>
      <c r="W32" s="178">
        <v>1</v>
      </c>
      <c r="X32" s="177" t="s">
        <v>15835</v>
      </c>
      <c r="Y32" s="206" t="s">
        <v>25</v>
      </c>
      <c r="Z32" s="215" t="s">
        <v>189</v>
      </c>
      <c r="AA32" s="208">
        <v>1</v>
      </c>
      <c r="AB32" s="217">
        <v>0</v>
      </c>
      <c r="AC32" s="178" t="s">
        <v>397</v>
      </c>
      <c r="AD32" s="97">
        <f>IF(U32="SOPORTE_TELEFÓNICO",'BASE LIQUIDACION REDEBAN 2025'!$B$19,IF(U32="ENVÍO",'BASE LIQUIDACION REDEBAN 2025'!$C$2,IF(Y32="TIPO I",'BASE LIQUIDACION REDEBAN 2025'!$C$2,IF(Y32="TIPO II",'BASE LIQUIDACION REDEBAN 2025'!$C$3,IF(Y32="TIPO III",'BASE LIQUIDACION REDEBAN 2025'!$C$4,IF(Y32="TIPO IV",'BASE LIQUIDACION REDEBAN 2025'!$C$5,IF(Z32="AEREO",'BASE LIQUIDACION REDEBAN 2025'!$B$6,'BASE LIQUIDACION REDEBAN 2025'!$C$5)))))))</f>
        <v>65960.072302</v>
      </c>
      <c r="AE32" s="97">
        <f>IF(OR(U32="SOPORTE_TELEFÓNICO",U32="ENVÍO"),0,IF(Y32="TIPO I",'BASE LIQUIDACION REDEBAN 2025'!$B$10,IF(Y32="TIPO II",'BASE LIQUIDACION REDEBAN 2025'!$B$11,IF(Y32="TIPO III",'BASE LIQUIDACION REDEBAN 2025'!$B$12,'BASE LIQUIDACION REDEBAN 2025'!$B$13))))</f>
        <v>75096.394270399993</v>
      </c>
      <c r="AF32" s="97">
        <f t="shared" si="0"/>
        <v>65960.072302</v>
      </c>
    </row>
    <row r="33" spans="1:32" s="85" customFormat="1" ht="12.75">
      <c r="A33" s="176" t="s">
        <v>92</v>
      </c>
      <c r="B33" s="96" t="str">
        <f>VLOOKUP(A33,'CENTRO DE COSTOS'!A:D,4,FALSE)</f>
        <v>KEVIN ALEXIS CORZO BUSTOS</v>
      </c>
      <c r="C33" s="96" t="str">
        <f>VLOOKUP(A33,'CENTRO DE COSTOS'!A:D,2,FALSE)</f>
        <v>0004-0007</v>
      </c>
      <c r="D33" s="208">
        <v>41132</v>
      </c>
      <c r="E33" s="212">
        <v>5674708</v>
      </c>
      <c r="F33" s="210">
        <v>1924105</v>
      </c>
      <c r="G33" s="217">
        <v>42317206</v>
      </c>
      <c r="H33" s="206" t="s">
        <v>256</v>
      </c>
      <c r="I33" s="215" t="s">
        <v>5993</v>
      </c>
      <c r="J33" s="215" t="s">
        <v>18010</v>
      </c>
      <c r="K33" s="103" t="s">
        <v>167</v>
      </c>
      <c r="L33" s="208">
        <v>5674708</v>
      </c>
      <c r="M33" s="217" t="s">
        <v>18011</v>
      </c>
      <c r="N33" s="220">
        <v>45822.333333333336</v>
      </c>
      <c r="O33" s="220">
        <v>45825.34652777778</v>
      </c>
      <c r="P33" s="206" t="s">
        <v>9136</v>
      </c>
      <c r="Q33" s="215" t="s">
        <v>9137</v>
      </c>
      <c r="R33" s="215" t="s">
        <v>9138</v>
      </c>
      <c r="S33" s="215" t="s">
        <v>3331</v>
      </c>
      <c r="T33" s="215" t="s">
        <v>3331</v>
      </c>
      <c r="U33" s="215" t="s">
        <v>177</v>
      </c>
      <c r="V33" s="177" t="s">
        <v>18012</v>
      </c>
      <c r="W33" s="178">
        <v>1</v>
      </c>
      <c r="X33" s="177" t="s">
        <v>18013</v>
      </c>
      <c r="Y33" s="206" t="s">
        <v>28</v>
      </c>
      <c r="Z33" s="215" t="s">
        <v>189</v>
      </c>
      <c r="AA33" s="208">
        <v>1</v>
      </c>
      <c r="AB33" s="217">
        <v>0</v>
      </c>
      <c r="AC33" s="178" t="s">
        <v>726</v>
      </c>
      <c r="AD33" s="97">
        <f>IF(U33="SOPORTE_TELEFÓNICO",'BASE LIQUIDACION REDEBAN 2025'!$B$19,IF(U33="ENVÍO",'BASE LIQUIDACION REDEBAN 2025'!$C$2,IF(Y33="TIPO I",'BASE LIQUIDACION REDEBAN 2025'!$C$2,IF(Y33="TIPO II",'BASE LIQUIDACION REDEBAN 2025'!$C$3,IF(Y33="TIPO III",'BASE LIQUIDACION REDEBAN 2025'!$C$4,IF(Y33="TIPO IV",'BASE LIQUIDACION REDEBAN 2025'!$C$5,IF(Z33="AEREO",'BASE LIQUIDACION REDEBAN 2025'!$B$6,'BASE LIQUIDACION REDEBAN 2025'!$C$5)))))))</f>
        <v>144967.87232000002</v>
      </c>
      <c r="AE33" s="97">
        <f>IF(OR(U33="SOPORTE_TELEFÓNICO",U33="ENVÍO"),0,IF(Y33="TIPO I",'BASE LIQUIDACION REDEBAN 2025'!$B$10,IF(Y33="TIPO II",'BASE LIQUIDACION REDEBAN 2025'!$B$11,IF(Y33="TIPO III",'BASE LIQUIDACION REDEBAN 2025'!$B$12,'BASE LIQUIDACION REDEBAN 2025'!$B$13))))</f>
        <v>140395.6348884</v>
      </c>
      <c r="AF33" s="97">
        <f t="shared" si="0"/>
        <v>144967.87232000002</v>
      </c>
    </row>
    <row r="34" spans="1:32" s="85" customFormat="1" ht="12.75">
      <c r="A34" s="176" t="s">
        <v>68</v>
      </c>
      <c r="B34" s="96" t="str">
        <f>VLOOKUP(A34,'CENTRO DE COSTOS'!A:D,4,FALSE)</f>
        <v>WILLIAM ASDRUBAL ROZO ROZO</v>
      </c>
      <c r="C34" s="96" t="str">
        <f>VLOOKUP(A34,'CENTRO DE COSTOS'!A:D,2,FALSE)</f>
        <v>0004-0004</v>
      </c>
      <c r="D34" s="208">
        <v>11001</v>
      </c>
      <c r="E34" s="212">
        <v>5674710</v>
      </c>
      <c r="F34" s="210">
        <v>1924106</v>
      </c>
      <c r="G34" s="217">
        <v>53568887</v>
      </c>
      <c r="H34" s="206" t="s">
        <v>298</v>
      </c>
      <c r="I34" s="215" t="s">
        <v>68</v>
      </c>
      <c r="J34" s="215" t="s">
        <v>18014</v>
      </c>
      <c r="K34" s="103" t="s">
        <v>167</v>
      </c>
      <c r="L34" s="208">
        <v>5674710</v>
      </c>
      <c r="M34" s="217" t="s">
        <v>18015</v>
      </c>
      <c r="N34" s="220">
        <v>45822.333333333336</v>
      </c>
      <c r="O34" s="220">
        <v>45825.356944444444</v>
      </c>
      <c r="P34" s="206" t="s">
        <v>9136</v>
      </c>
      <c r="Q34" s="215" t="s">
        <v>9137</v>
      </c>
      <c r="R34" s="215" t="s">
        <v>9138</v>
      </c>
      <c r="S34" s="215" t="s">
        <v>3331</v>
      </c>
      <c r="T34" s="215" t="s">
        <v>3331</v>
      </c>
      <c r="U34" s="215" t="s">
        <v>177</v>
      </c>
      <c r="V34" s="177" t="s">
        <v>18016</v>
      </c>
      <c r="W34" s="178">
        <v>1</v>
      </c>
      <c r="X34" s="177" t="s">
        <v>18017</v>
      </c>
      <c r="Y34" s="206" t="s">
        <v>25</v>
      </c>
      <c r="Z34" s="215" t="s">
        <v>189</v>
      </c>
      <c r="AA34" s="208">
        <v>1</v>
      </c>
      <c r="AB34" s="217">
        <v>0</v>
      </c>
      <c r="AC34" s="178" t="s">
        <v>326</v>
      </c>
      <c r="AD34" s="97">
        <f>IF(U34="SOPORTE_TELEFÓNICO",'BASE LIQUIDACION REDEBAN 2025'!$B$19,IF(U34="ENVÍO",'BASE LIQUIDACION REDEBAN 2025'!$C$2,IF(Y34="TIPO I",'BASE LIQUIDACION REDEBAN 2025'!$C$2,IF(Y34="TIPO II",'BASE LIQUIDACION REDEBAN 2025'!$C$3,IF(Y34="TIPO III",'BASE LIQUIDACION REDEBAN 2025'!$C$4,IF(Y34="TIPO IV",'BASE LIQUIDACION REDEBAN 2025'!$C$5,IF(Z34="AEREO",'BASE LIQUIDACION REDEBAN 2025'!$B$6,'BASE LIQUIDACION REDEBAN 2025'!$C$5)))))))</f>
        <v>65960.072302</v>
      </c>
      <c r="AE34" s="97">
        <f>IF(OR(U34="SOPORTE_TELEFÓNICO",U34="ENVÍO"),0,IF(Y34="TIPO I",'BASE LIQUIDACION REDEBAN 2025'!$B$10,IF(Y34="TIPO II",'BASE LIQUIDACION REDEBAN 2025'!$B$11,IF(Y34="TIPO III",'BASE LIQUIDACION REDEBAN 2025'!$B$12,'BASE LIQUIDACION REDEBAN 2025'!$B$13))))</f>
        <v>75096.394270399993</v>
      </c>
      <c r="AF34" s="97">
        <f t="shared" si="0"/>
        <v>65960.072302</v>
      </c>
    </row>
    <row r="35" spans="1:32" s="85" customFormat="1" ht="12.75">
      <c r="A35" s="176" t="s">
        <v>100</v>
      </c>
      <c r="B35" s="96" t="str">
        <f>VLOOKUP(A35,'CENTRO DE COSTOS'!A:D,4,FALSE)</f>
        <v>KEVIN ALEXIS CORZO BUSTOS</v>
      </c>
      <c r="C35" s="96" t="str">
        <f>VLOOKUP(A35,'CENTRO DE COSTOS'!A:D,2,FALSE)</f>
        <v>0004-0007</v>
      </c>
      <c r="D35" s="208">
        <v>50568</v>
      </c>
      <c r="E35" s="212">
        <v>5673635</v>
      </c>
      <c r="F35" s="210">
        <v>1923190</v>
      </c>
      <c r="G35" s="217">
        <v>89267828</v>
      </c>
      <c r="H35" s="206" t="s">
        <v>192</v>
      </c>
      <c r="I35" s="215" t="s">
        <v>4215</v>
      </c>
      <c r="J35" s="215" t="s">
        <v>18018</v>
      </c>
      <c r="K35" s="103" t="s">
        <v>167</v>
      </c>
      <c r="L35" s="208">
        <v>5673635</v>
      </c>
      <c r="M35" s="217" t="s">
        <v>18019</v>
      </c>
      <c r="N35" s="220">
        <v>45821.413888888892</v>
      </c>
      <c r="O35" s="220">
        <v>45825.753472222219</v>
      </c>
      <c r="P35" s="206" t="s">
        <v>9136</v>
      </c>
      <c r="Q35" s="215" t="s">
        <v>9137</v>
      </c>
      <c r="R35" s="215" t="s">
        <v>9138</v>
      </c>
      <c r="S35" s="215" t="s">
        <v>9139</v>
      </c>
      <c r="T35" s="215" t="s">
        <v>9139</v>
      </c>
      <c r="U35" s="215" t="s">
        <v>177</v>
      </c>
      <c r="V35" s="177" t="s">
        <v>18020</v>
      </c>
      <c r="W35" s="178">
        <v>1</v>
      </c>
      <c r="X35" s="177" t="s">
        <v>18021</v>
      </c>
      <c r="Y35" s="206" t="s">
        <v>30</v>
      </c>
      <c r="Z35" s="215" t="s">
        <v>189</v>
      </c>
      <c r="AA35" s="208">
        <v>1</v>
      </c>
      <c r="AB35" s="217">
        <v>0</v>
      </c>
      <c r="AC35" s="178" t="s">
        <v>196</v>
      </c>
      <c r="AD35" s="97">
        <f>IF(U35="SOPORTE_TELEFÓNICO",'BASE LIQUIDACION REDEBAN 2025'!$B$19,IF(U35="ENVÍO",'BASE LIQUIDACION REDEBAN 2025'!$C$2,IF(Y35="TIPO I",'BASE LIQUIDACION REDEBAN 2025'!$C$2,IF(Y35="TIPO II",'BASE LIQUIDACION REDEBAN 2025'!$C$3,IF(Y35="TIPO III",'BASE LIQUIDACION REDEBAN 2025'!$C$4,IF(Y35="TIPO IV",'BASE LIQUIDACION REDEBAN 2025'!$C$5,IF(Z35="AEREO",'BASE LIQUIDACION REDEBAN 2025'!$B$6,'BASE LIQUIDACION REDEBAN 2025'!$C$5)))))))</f>
        <v>275728.78077800001</v>
      </c>
      <c r="AE35" s="97">
        <f>IF(OR(U35="SOPORTE_TELEFÓNICO",U35="ENVÍO"),0,IF(Y35="TIPO I",'BASE LIQUIDACION REDEBAN 2025'!$B$10,IF(Y35="TIPO II",'BASE LIQUIDACION REDEBAN 2025'!$B$11,IF(Y35="TIPO III",'BASE LIQUIDACION REDEBAN 2025'!$B$12,'BASE LIQUIDACION REDEBAN 2025'!$B$13))))</f>
        <v>196536.5258152</v>
      </c>
      <c r="AF35" s="97">
        <f t="shared" si="0"/>
        <v>275728.78077800001</v>
      </c>
    </row>
    <row r="36" spans="1:32" s="85" customFormat="1" ht="12.75">
      <c r="A36" s="176" t="s">
        <v>76</v>
      </c>
      <c r="B36" s="96" t="str">
        <f>VLOOKUP(A36,'CENTRO DE COSTOS'!A:D,4,FALSE)</f>
        <v>DIEGO FERNANDO HENAO CARDONA</v>
      </c>
      <c r="C36" s="96" t="str">
        <f>VLOOKUP(A36,'CENTRO DE COSTOS'!A:D,2,FALSE)</f>
        <v>0004-0003</v>
      </c>
      <c r="D36" s="208">
        <v>76001</v>
      </c>
      <c r="E36" s="212">
        <v>5676539</v>
      </c>
      <c r="F36" s="210">
        <v>1924802</v>
      </c>
      <c r="G36" s="217">
        <v>21107545</v>
      </c>
      <c r="H36" s="206" t="s">
        <v>230</v>
      </c>
      <c r="I36" s="215" t="s">
        <v>76</v>
      </c>
      <c r="J36" s="215" t="s">
        <v>18022</v>
      </c>
      <c r="K36" s="103" t="s">
        <v>167</v>
      </c>
      <c r="L36" s="208">
        <v>5676539</v>
      </c>
      <c r="M36" s="217" t="s">
        <v>18023</v>
      </c>
      <c r="N36" s="220">
        <v>45824.387499999997</v>
      </c>
      <c r="O36" s="220">
        <v>45825.756249999999</v>
      </c>
      <c r="P36" s="206" t="s">
        <v>9136</v>
      </c>
      <c r="Q36" s="215" t="s">
        <v>9137</v>
      </c>
      <c r="R36" s="215" t="s">
        <v>9138</v>
      </c>
      <c r="S36" s="215" t="s">
        <v>9139</v>
      </c>
      <c r="T36" s="215" t="s">
        <v>9139</v>
      </c>
      <c r="U36" s="215" t="s">
        <v>177</v>
      </c>
      <c r="V36" s="177" t="s">
        <v>18024</v>
      </c>
      <c r="W36" s="178">
        <v>1</v>
      </c>
      <c r="X36" s="177" t="s">
        <v>18025</v>
      </c>
      <c r="Y36" s="206" t="s">
        <v>25</v>
      </c>
      <c r="Z36" s="215" t="s">
        <v>189</v>
      </c>
      <c r="AA36" s="208">
        <v>1</v>
      </c>
      <c r="AB36" s="217">
        <v>0</v>
      </c>
      <c r="AC36" s="178" t="s">
        <v>1025</v>
      </c>
      <c r="AD36" s="97">
        <f>IF(U36="SOPORTE_TELEFÓNICO",'BASE LIQUIDACION REDEBAN 2025'!$B$19,IF(U36="ENVÍO",'BASE LIQUIDACION REDEBAN 2025'!$C$2,IF(Y36="TIPO I",'BASE LIQUIDACION REDEBAN 2025'!$C$2,IF(Y36="TIPO II",'BASE LIQUIDACION REDEBAN 2025'!$C$3,IF(Y36="TIPO III",'BASE LIQUIDACION REDEBAN 2025'!$C$4,IF(Y36="TIPO IV",'BASE LIQUIDACION REDEBAN 2025'!$C$5,IF(Z36="AEREO",'BASE LIQUIDACION REDEBAN 2025'!$B$6,'BASE LIQUIDACION REDEBAN 2025'!$C$5)))))))</f>
        <v>65960.072302</v>
      </c>
      <c r="AE36" s="97">
        <f>IF(OR(U36="SOPORTE_TELEFÓNICO",U36="ENVÍO"),0,IF(Y36="TIPO I",'BASE LIQUIDACION REDEBAN 2025'!$B$10,IF(Y36="TIPO II",'BASE LIQUIDACION REDEBAN 2025'!$B$11,IF(Y36="TIPO III",'BASE LIQUIDACION REDEBAN 2025'!$B$12,'BASE LIQUIDACION REDEBAN 2025'!$B$13))))</f>
        <v>75096.394270399993</v>
      </c>
      <c r="AF36" s="97">
        <f t="shared" si="0"/>
        <v>65960.072302</v>
      </c>
    </row>
    <row r="37" spans="1:32" s="85" customFormat="1" ht="12.75">
      <c r="A37" s="176" t="s">
        <v>72</v>
      </c>
      <c r="B37" s="96" t="str">
        <f>VLOOKUP(A37,'CENTRO DE COSTOS'!A:D,4,FALSE)</f>
        <v>MIGUEL JULIÁN HERNÁNDEZ GUARÍN</v>
      </c>
      <c r="C37" s="96" t="str">
        <f>VLOOKUP(A37,'CENTRO DE COSTOS'!A:D,2,FALSE)</f>
        <v>0004-0008</v>
      </c>
      <c r="D37" s="208">
        <v>68081</v>
      </c>
      <c r="E37" s="212" t="s">
        <v>5414</v>
      </c>
      <c r="F37" s="210" t="s">
        <v>17964</v>
      </c>
      <c r="G37" s="217">
        <v>89128027</v>
      </c>
      <c r="H37" s="206" t="s">
        <v>180</v>
      </c>
      <c r="I37" s="215" t="s">
        <v>4156</v>
      </c>
      <c r="J37" s="215" t="s">
        <v>17407</v>
      </c>
      <c r="K37" s="103" t="s">
        <v>167</v>
      </c>
      <c r="L37" s="208" t="s">
        <v>18026</v>
      </c>
      <c r="M37" s="217" t="s">
        <v>18027</v>
      </c>
      <c r="N37" s="220">
        <v>45826.436111111114</v>
      </c>
      <c r="O37" s="220">
        <v>45827.494444444441</v>
      </c>
      <c r="P37" s="206" t="s">
        <v>9136</v>
      </c>
      <c r="Q37" s="215" t="s">
        <v>9137</v>
      </c>
      <c r="R37" s="215" t="s">
        <v>9138</v>
      </c>
      <c r="S37" s="215" t="s">
        <v>3331</v>
      </c>
      <c r="T37" s="215" t="s">
        <v>3331</v>
      </c>
      <c r="U37" s="215" t="s">
        <v>177</v>
      </c>
      <c r="V37" s="177" t="s">
        <v>18028</v>
      </c>
      <c r="W37" s="178">
        <v>1</v>
      </c>
      <c r="X37" s="177" t="s">
        <v>18029</v>
      </c>
      <c r="Y37" s="206" t="s">
        <v>30</v>
      </c>
      <c r="Z37" s="215" t="s">
        <v>189</v>
      </c>
      <c r="AA37" s="208">
        <v>1</v>
      </c>
      <c r="AB37" s="217">
        <v>0</v>
      </c>
      <c r="AC37" s="178" t="s">
        <v>835</v>
      </c>
      <c r="AD37" s="97">
        <f>IF(U37="SOPORTE_TELEFÓNICO",'BASE LIQUIDACION REDEBAN 2025'!$B$19,IF(U37="ENVÍO",'BASE LIQUIDACION REDEBAN 2025'!$C$2,IF(Y37="TIPO I",'BASE LIQUIDACION REDEBAN 2025'!$C$2,IF(Y37="TIPO II",'BASE LIQUIDACION REDEBAN 2025'!$C$3,IF(Y37="TIPO III",'BASE LIQUIDACION REDEBAN 2025'!$C$4,IF(Y37="TIPO IV",'BASE LIQUIDACION REDEBAN 2025'!$C$5,IF(Z37="AEREO",'BASE LIQUIDACION REDEBAN 2025'!$B$6,'BASE LIQUIDACION REDEBAN 2025'!$C$5)))))))</f>
        <v>275728.78077800001</v>
      </c>
      <c r="AE37" s="97">
        <f>IF(OR(U37="SOPORTE_TELEFÓNICO",U37="ENVÍO"),0,IF(Y37="TIPO I",'BASE LIQUIDACION REDEBAN 2025'!$B$10,IF(Y37="TIPO II",'BASE LIQUIDACION REDEBAN 2025'!$B$11,IF(Y37="TIPO III",'BASE LIQUIDACION REDEBAN 2025'!$B$12,'BASE LIQUIDACION REDEBAN 2025'!$B$13))))</f>
        <v>196536.5258152</v>
      </c>
      <c r="AF37" s="97">
        <f t="shared" si="0"/>
        <v>275728.78077800001</v>
      </c>
    </row>
    <row r="38" spans="1:32" s="85" customFormat="1" ht="12.75">
      <c r="A38" s="176" t="s">
        <v>72</v>
      </c>
      <c r="B38" s="96" t="str">
        <f>VLOOKUP(A38,'CENTRO DE COSTOS'!A:D,4,FALSE)</f>
        <v>MIGUEL JULIÁN HERNÁNDEZ GUARÍN</v>
      </c>
      <c r="C38" s="96" t="str">
        <f>VLOOKUP(A38,'CENTRO DE COSTOS'!A:D,2,FALSE)</f>
        <v>0004-0008</v>
      </c>
      <c r="D38" s="208">
        <v>68001</v>
      </c>
      <c r="E38" s="212">
        <v>5681979</v>
      </c>
      <c r="F38" s="210">
        <v>1928836</v>
      </c>
      <c r="G38" s="217">
        <v>40156945</v>
      </c>
      <c r="H38" s="206" t="s">
        <v>180</v>
      </c>
      <c r="I38" s="215" t="s">
        <v>72</v>
      </c>
      <c r="J38" s="215" t="s">
        <v>17601</v>
      </c>
      <c r="K38" s="103" t="s">
        <v>167</v>
      </c>
      <c r="L38" s="208">
        <v>5681979</v>
      </c>
      <c r="M38" s="217" t="s">
        <v>18030</v>
      </c>
      <c r="N38" s="220">
        <v>45827.438888888886</v>
      </c>
      <c r="O38" s="220">
        <v>45828.490277777775</v>
      </c>
      <c r="P38" s="206" t="s">
        <v>9136</v>
      </c>
      <c r="Q38" s="215" t="s">
        <v>9137</v>
      </c>
      <c r="R38" s="215" t="s">
        <v>9138</v>
      </c>
      <c r="S38" s="215" t="s">
        <v>3331</v>
      </c>
      <c r="T38" s="215" t="s">
        <v>3331</v>
      </c>
      <c r="U38" s="215" t="s">
        <v>177</v>
      </c>
      <c r="V38" s="177" t="s">
        <v>18031</v>
      </c>
      <c r="W38" s="178">
        <v>1</v>
      </c>
      <c r="X38" s="177" t="s">
        <v>18032</v>
      </c>
      <c r="Y38" s="206" t="s">
        <v>25</v>
      </c>
      <c r="Z38" s="215" t="s">
        <v>189</v>
      </c>
      <c r="AA38" s="208">
        <v>1</v>
      </c>
      <c r="AB38" s="217">
        <v>0</v>
      </c>
      <c r="AC38" s="178" t="s">
        <v>1886</v>
      </c>
      <c r="AD38" s="97">
        <f>IF(U38="SOPORTE_TELEFÓNICO",'BASE LIQUIDACION REDEBAN 2025'!$B$19,IF(U38="ENVÍO",'BASE LIQUIDACION REDEBAN 2025'!$C$2,IF(Y38="TIPO I",'BASE LIQUIDACION REDEBAN 2025'!$C$2,IF(Y38="TIPO II",'BASE LIQUIDACION REDEBAN 2025'!$C$3,IF(Y38="TIPO III",'BASE LIQUIDACION REDEBAN 2025'!$C$4,IF(Y38="TIPO IV",'BASE LIQUIDACION REDEBAN 2025'!$C$5,IF(Z38="AEREO",'BASE LIQUIDACION REDEBAN 2025'!$B$6,'BASE LIQUIDACION REDEBAN 2025'!$C$5)))))))</f>
        <v>65960.072302</v>
      </c>
      <c r="AE38" s="97">
        <f>IF(OR(U38="SOPORTE_TELEFÓNICO",U38="ENVÍO"),0,IF(Y38="TIPO I",'BASE LIQUIDACION REDEBAN 2025'!$B$10,IF(Y38="TIPO II",'BASE LIQUIDACION REDEBAN 2025'!$B$11,IF(Y38="TIPO III",'BASE LIQUIDACION REDEBAN 2025'!$B$12,'BASE LIQUIDACION REDEBAN 2025'!$B$13))))</f>
        <v>75096.394270399993</v>
      </c>
      <c r="AF38" s="97">
        <f t="shared" si="0"/>
        <v>65960.072302</v>
      </c>
    </row>
    <row r="39" spans="1:32" s="85" customFormat="1" ht="12.75">
      <c r="A39" s="176" t="s">
        <v>81</v>
      </c>
      <c r="B39" s="96" t="str">
        <f>VLOOKUP(A39,'CENTRO DE COSTOS'!A:D,4,FALSE)</f>
        <v>MIGUEL JULIÁN HERNÁNDEZ GUARÍN</v>
      </c>
      <c r="C39" s="96" t="str">
        <f>VLOOKUP(A39,'CENTRO DE COSTOS'!A:D,2,FALSE)</f>
        <v>0004-0008</v>
      </c>
      <c r="D39" s="208">
        <v>54001</v>
      </c>
      <c r="E39" s="212">
        <v>5683316</v>
      </c>
      <c r="F39" s="210">
        <v>1929831</v>
      </c>
      <c r="G39" s="217">
        <v>89285689</v>
      </c>
      <c r="H39" s="206" t="s">
        <v>408</v>
      </c>
      <c r="I39" s="215" t="s">
        <v>81</v>
      </c>
      <c r="J39" s="215" t="s">
        <v>15555</v>
      </c>
      <c r="K39" s="103" t="s">
        <v>167</v>
      </c>
      <c r="L39" s="208">
        <v>5683316</v>
      </c>
      <c r="M39" s="217" t="s">
        <v>18033</v>
      </c>
      <c r="N39" s="220">
        <v>45828.357638888891</v>
      </c>
      <c r="O39" s="220">
        <v>45829.640277777777</v>
      </c>
      <c r="P39" s="206" t="s">
        <v>9136</v>
      </c>
      <c r="Q39" s="215" t="s">
        <v>9137</v>
      </c>
      <c r="R39" s="215" t="s">
        <v>9138</v>
      </c>
      <c r="S39" s="215" t="s">
        <v>3331</v>
      </c>
      <c r="T39" s="215" t="s">
        <v>3331</v>
      </c>
      <c r="U39" s="215" t="s">
        <v>177</v>
      </c>
      <c r="V39" s="177" t="s">
        <v>18034</v>
      </c>
      <c r="W39" s="178">
        <v>1</v>
      </c>
      <c r="X39" s="177" t="s">
        <v>15557</v>
      </c>
      <c r="Y39" s="206" t="s">
        <v>25</v>
      </c>
      <c r="Z39" s="215" t="s">
        <v>189</v>
      </c>
      <c r="AA39" s="208">
        <v>1</v>
      </c>
      <c r="AB39" s="217">
        <v>0</v>
      </c>
      <c r="AC39" s="178" t="s">
        <v>3735</v>
      </c>
      <c r="AD39" s="97">
        <f>IF(U39="SOPORTE_TELEFÓNICO",'BASE LIQUIDACION REDEBAN 2025'!$B$19,IF(U39="ENVÍO",'BASE LIQUIDACION REDEBAN 2025'!$C$2,IF(Y39="TIPO I",'BASE LIQUIDACION REDEBAN 2025'!$C$2,IF(Y39="TIPO II",'BASE LIQUIDACION REDEBAN 2025'!$C$3,IF(Y39="TIPO III",'BASE LIQUIDACION REDEBAN 2025'!$C$4,IF(Y39="TIPO IV",'BASE LIQUIDACION REDEBAN 2025'!$C$5,IF(Z39="AEREO",'BASE LIQUIDACION REDEBAN 2025'!$B$6,'BASE LIQUIDACION REDEBAN 2025'!$C$5)))))))</f>
        <v>65960.072302</v>
      </c>
      <c r="AE39" s="97">
        <f>IF(OR(U39="SOPORTE_TELEFÓNICO",U39="ENVÍO"),0,IF(Y39="TIPO I",'BASE LIQUIDACION REDEBAN 2025'!$B$10,IF(Y39="TIPO II",'BASE LIQUIDACION REDEBAN 2025'!$B$11,IF(Y39="TIPO III",'BASE LIQUIDACION REDEBAN 2025'!$B$12,'BASE LIQUIDACION REDEBAN 2025'!$B$13))))</f>
        <v>75096.394270399993</v>
      </c>
      <c r="AF39" s="97">
        <f t="shared" si="0"/>
        <v>65960.072302</v>
      </c>
    </row>
    <row r="40" spans="1:32" s="85" customFormat="1" ht="12.75">
      <c r="A40" s="176" t="s">
        <v>68</v>
      </c>
      <c r="B40" s="96" t="str">
        <f>VLOOKUP(A40,'CENTRO DE COSTOS'!A:D,4,FALSE)</f>
        <v>WILLIAM ASDRUBAL ROZO ROZO</v>
      </c>
      <c r="C40" s="96" t="str">
        <f>VLOOKUP(A40,'CENTRO DE COSTOS'!A:D,2,FALSE)</f>
        <v>0004-0004</v>
      </c>
      <c r="D40" s="208">
        <v>11001</v>
      </c>
      <c r="E40" s="212">
        <v>5683311</v>
      </c>
      <c r="F40" s="210">
        <v>1929821</v>
      </c>
      <c r="G40" s="217">
        <v>89184473</v>
      </c>
      <c r="H40" s="206" t="s">
        <v>298</v>
      </c>
      <c r="I40" s="215" t="s">
        <v>68</v>
      </c>
      <c r="J40" s="215" t="s">
        <v>17347</v>
      </c>
      <c r="K40" s="103" t="s">
        <v>167</v>
      </c>
      <c r="L40" s="208">
        <v>5683311</v>
      </c>
      <c r="M40" s="207">
        <v>0</v>
      </c>
      <c r="N40" s="220">
        <v>45828.354166666664</v>
      </c>
      <c r="O40" s="220">
        <v>45832.419444444444</v>
      </c>
      <c r="P40" s="206" t="s">
        <v>9453</v>
      </c>
      <c r="Q40" s="221" t="s">
        <v>18035</v>
      </c>
      <c r="R40" s="215" t="s">
        <v>9138</v>
      </c>
      <c r="S40" s="215" t="s">
        <v>3331</v>
      </c>
      <c r="T40" s="215" t="s">
        <v>3331</v>
      </c>
      <c r="U40" s="215" t="s">
        <v>3188</v>
      </c>
      <c r="V40" s="177">
        <v>0</v>
      </c>
      <c r="W40" s="178">
        <v>0</v>
      </c>
      <c r="X40" s="177">
        <v>0</v>
      </c>
      <c r="Y40" s="206" t="s">
        <v>25</v>
      </c>
      <c r="Z40" s="215" t="s">
        <v>189</v>
      </c>
      <c r="AA40" s="208">
        <v>0</v>
      </c>
      <c r="AB40" s="217">
        <v>0</v>
      </c>
      <c r="AC40" s="178">
        <v>0</v>
      </c>
      <c r="AD40" s="97">
        <f>IF(U40="SOPORTE_TELEFÓNICO",'BASE LIQUIDACION REDEBAN 2025'!$B$19,IF(U40="ENVÍO",'BASE LIQUIDACION REDEBAN 2025'!$C$2,IF(Y40="TIPO I",'BASE LIQUIDACION REDEBAN 2025'!$C$2,IF(Y40="TIPO II",'BASE LIQUIDACION REDEBAN 2025'!$C$3,IF(Y40="TIPO III",'BASE LIQUIDACION REDEBAN 2025'!$C$4,IF(Y40="TIPO IV",'BASE LIQUIDACION REDEBAN 2025'!$C$5,IF(Z40="AEREO",'BASE LIQUIDACION REDEBAN 2025'!$B$6,'BASE LIQUIDACION REDEBAN 2025'!$C$5)))))))</f>
        <v>41241.0800752</v>
      </c>
      <c r="AE40" s="97">
        <f>IF(OR(U40="SOPORTE_TELEFÓNICO",U40="ENVÍO"),0,IF(Y40="TIPO I",'BASE LIQUIDACION REDEBAN 2025'!$B$10,IF(Y40="TIPO II",'BASE LIQUIDACION REDEBAN 2025'!$B$11,IF(Y40="TIPO III",'BASE LIQUIDACION REDEBAN 2025'!$B$12,'BASE LIQUIDACION REDEBAN 2025'!$B$13))))</f>
        <v>0</v>
      </c>
      <c r="AF40" s="97">
        <f t="shared" si="0"/>
        <v>41241.0800752</v>
      </c>
    </row>
    <row r="41" spans="1:32" s="85" customFormat="1" ht="12.75">
      <c r="A41" s="176" t="s">
        <v>100</v>
      </c>
      <c r="B41" s="96" t="str">
        <f>VLOOKUP(A41,'CENTRO DE COSTOS'!A:D,4,FALSE)</f>
        <v>KEVIN ALEXIS CORZO BUSTOS</v>
      </c>
      <c r="C41" s="96" t="str">
        <f>VLOOKUP(A41,'CENTRO DE COSTOS'!A:D,2,FALSE)</f>
        <v>0004-0007</v>
      </c>
      <c r="D41" s="208">
        <v>50001</v>
      </c>
      <c r="E41" s="212">
        <v>5687586</v>
      </c>
      <c r="F41" s="210">
        <v>1932802</v>
      </c>
      <c r="G41" s="217">
        <v>17591496</v>
      </c>
      <c r="H41" s="206" t="s">
        <v>192</v>
      </c>
      <c r="I41" s="215" t="s">
        <v>100</v>
      </c>
      <c r="J41" s="215" t="s">
        <v>18036</v>
      </c>
      <c r="K41" s="103" t="s">
        <v>167</v>
      </c>
      <c r="L41" s="208">
        <v>5687586</v>
      </c>
      <c r="M41" s="217" t="s">
        <v>18037</v>
      </c>
      <c r="N41" s="220">
        <v>45832.709722222222</v>
      </c>
      <c r="O41" s="220">
        <v>45834.488194444442</v>
      </c>
      <c r="P41" s="222" t="s">
        <v>9136</v>
      </c>
      <c r="Q41" s="205" t="s">
        <v>9137</v>
      </c>
      <c r="R41" s="215" t="s">
        <v>9138</v>
      </c>
      <c r="S41" s="215" t="s">
        <v>9139</v>
      </c>
      <c r="T41" s="215" t="s">
        <v>9139</v>
      </c>
      <c r="U41" s="215" t="s">
        <v>177</v>
      </c>
      <c r="V41" s="177" t="s">
        <v>18038</v>
      </c>
      <c r="W41" s="178">
        <v>1</v>
      </c>
      <c r="X41" s="177" t="s">
        <v>18039</v>
      </c>
      <c r="Y41" s="206" t="s">
        <v>25</v>
      </c>
      <c r="Z41" s="215" t="s">
        <v>189</v>
      </c>
      <c r="AA41" s="208">
        <v>1</v>
      </c>
      <c r="AB41" s="217">
        <v>0</v>
      </c>
      <c r="AC41" s="178" t="s">
        <v>3368</v>
      </c>
      <c r="AD41" s="97">
        <f>IF(U41="SOPORTE_TELEFÓNICO",'BASE LIQUIDACION REDEBAN 2025'!$B$19,IF(U41="ENVÍO",'BASE LIQUIDACION REDEBAN 2025'!$C$2,IF(Y41="TIPO I",'BASE LIQUIDACION REDEBAN 2025'!$C$2,IF(Y41="TIPO II",'BASE LIQUIDACION REDEBAN 2025'!$C$3,IF(Y41="TIPO III",'BASE LIQUIDACION REDEBAN 2025'!$C$4,IF(Y41="TIPO IV",'BASE LIQUIDACION REDEBAN 2025'!$C$5,IF(Z41="AEREO",'BASE LIQUIDACION REDEBAN 2025'!$B$6,'BASE LIQUIDACION REDEBAN 2025'!$C$5)))))))</f>
        <v>65960.072302</v>
      </c>
      <c r="AE41" s="97">
        <f>IF(OR(U41="SOPORTE_TELEFÓNICO",U41="ENVÍO"),0,IF(Y41="TIPO I",'BASE LIQUIDACION REDEBAN 2025'!$B$10,IF(Y41="TIPO II",'BASE LIQUIDACION REDEBAN 2025'!$B$11,IF(Y41="TIPO III",'BASE LIQUIDACION REDEBAN 2025'!$B$12,'BASE LIQUIDACION REDEBAN 2025'!$B$13))))</f>
        <v>75096.394270399993</v>
      </c>
      <c r="AF41" s="97">
        <f t="shared" si="0"/>
        <v>65960.072302</v>
      </c>
    </row>
    <row r="42" spans="1:32" s="85" customFormat="1" ht="12.75">
      <c r="A42" s="176" t="s">
        <v>90</v>
      </c>
      <c r="B42" s="96" t="str">
        <f>VLOOKUP(A42,'CENTRO DE COSTOS'!A:D,4,FALSE)</f>
        <v>JUAN SEBASTIÁN RÍOS CASTRILLÓN</v>
      </c>
      <c r="C42" s="96" t="str">
        <f>VLOOKUP(A42,'CENTRO DE COSTOS'!A:D,2,FALSE)</f>
        <v>0004-0005</v>
      </c>
      <c r="D42" s="208">
        <v>5360</v>
      </c>
      <c r="E42" s="212">
        <v>5681941</v>
      </c>
      <c r="F42" s="210">
        <v>1928808</v>
      </c>
      <c r="G42" s="217">
        <v>89306443</v>
      </c>
      <c r="H42" s="206" t="s">
        <v>290</v>
      </c>
      <c r="I42" s="215" t="s">
        <v>464</v>
      </c>
      <c r="J42" s="215" t="s">
        <v>15823</v>
      </c>
      <c r="K42" s="103" t="s">
        <v>167</v>
      </c>
      <c r="L42" s="208">
        <v>5681941</v>
      </c>
      <c r="M42" s="217" t="s">
        <v>18040</v>
      </c>
      <c r="N42" s="220">
        <v>45827.433333333334</v>
      </c>
      <c r="O42" s="220">
        <v>45834.548611111109</v>
      </c>
      <c r="P42" s="206" t="s">
        <v>9136</v>
      </c>
      <c r="Q42" s="215" t="s">
        <v>9137</v>
      </c>
      <c r="R42" s="215" t="s">
        <v>9138</v>
      </c>
      <c r="S42" s="215" t="s">
        <v>3331</v>
      </c>
      <c r="T42" s="215" t="s">
        <v>3331</v>
      </c>
      <c r="U42" s="215" t="s">
        <v>177</v>
      </c>
      <c r="V42" s="177" t="s">
        <v>18041</v>
      </c>
      <c r="W42" s="178">
        <v>1</v>
      </c>
      <c r="X42" s="177" t="s">
        <v>15825</v>
      </c>
      <c r="Y42" s="206" t="s">
        <v>25</v>
      </c>
      <c r="Z42" s="215" t="s">
        <v>189</v>
      </c>
      <c r="AA42" s="208">
        <v>1</v>
      </c>
      <c r="AB42" s="217">
        <v>0</v>
      </c>
      <c r="AC42" s="178" t="s">
        <v>3666</v>
      </c>
      <c r="AD42" s="97">
        <f>IF(U42="SOPORTE_TELEFÓNICO",'BASE LIQUIDACION REDEBAN 2025'!$B$19,IF(U42="ENVÍO",'BASE LIQUIDACION REDEBAN 2025'!$C$2,IF(Y42="TIPO I",'BASE LIQUIDACION REDEBAN 2025'!$C$2,IF(Y42="TIPO II",'BASE LIQUIDACION REDEBAN 2025'!$C$3,IF(Y42="TIPO III",'BASE LIQUIDACION REDEBAN 2025'!$C$4,IF(Y42="TIPO IV",'BASE LIQUIDACION REDEBAN 2025'!$C$5,IF(Z42="AEREO",'BASE LIQUIDACION REDEBAN 2025'!$B$6,'BASE LIQUIDACION REDEBAN 2025'!$C$5)))))))</f>
        <v>65960.072302</v>
      </c>
      <c r="AE42" s="97">
        <f>IF(OR(U42="SOPORTE_TELEFÓNICO",U42="ENVÍO"),0,IF(Y42="TIPO I",'BASE LIQUIDACION REDEBAN 2025'!$B$10,IF(Y42="TIPO II",'BASE LIQUIDACION REDEBAN 2025'!$B$11,IF(Y42="TIPO III",'BASE LIQUIDACION REDEBAN 2025'!$B$12,'BASE LIQUIDACION REDEBAN 2025'!$B$13))))</f>
        <v>75096.394270399993</v>
      </c>
      <c r="AF42" s="97">
        <f t="shared" si="0"/>
        <v>65960.072302</v>
      </c>
    </row>
    <row r="43" spans="1:32" s="85" customFormat="1" ht="12.75">
      <c r="A43" s="176" t="s">
        <v>68</v>
      </c>
      <c r="B43" s="96" t="str">
        <f>VLOOKUP(A43,'CENTRO DE COSTOS'!A:D,4,FALSE)</f>
        <v>WILLIAM ASDRUBAL ROZO ROZO</v>
      </c>
      <c r="C43" s="96" t="str">
        <f>VLOOKUP(A43,'CENTRO DE COSTOS'!A:D,2,FALSE)</f>
        <v>0004-0004</v>
      </c>
      <c r="D43" s="208">
        <v>11001</v>
      </c>
      <c r="E43" s="212">
        <v>5692237</v>
      </c>
      <c r="F43" s="210">
        <v>1936058</v>
      </c>
      <c r="G43" s="217">
        <v>89253591</v>
      </c>
      <c r="H43" s="206" t="s">
        <v>298</v>
      </c>
      <c r="I43" s="215" t="s">
        <v>68</v>
      </c>
      <c r="J43" s="215" t="s">
        <v>16573</v>
      </c>
      <c r="K43" s="103" t="s">
        <v>167</v>
      </c>
      <c r="L43" s="208">
        <v>5692237</v>
      </c>
      <c r="M43" s="207">
        <v>0</v>
      </c>
      <c r="N43" s="220">
        <v>45835.519444444442</v>
      </c>
      <c r="O43" s="220">
        <v>45835.560416666667</v>
      </c>
      <c r="P43" s="206" t="s">
        <v>9453</v>
      </c>
      <c r="Q43" s="215" t="s">
        <v>9927</v>
      </c>
      <c r="R43" s="215" t="s">
        <v>9138</v>
      </c>
      <c r="S43" s="215" t="s">
        <v>3331</v>
      </c>
      <c r="T43" s="215" t="s">
        <v>3331</v>
      </c>
      <c r="U43" s="215" t="s">
        <v>3188</v>
      </c>
      <c r="V43" s="177">
        <v>0</v>
      </c>
      <c r="W43" s="178">
        <v>0</v>
      </c>
      <c r="X43" s="177">
        <v>0</v>
      </c>
      <c r="Y43" s="206" t="s">
        <v>25</v>
      </c>
      <c r="Z43" s="215" t="s">
        <v>189</v>
      </c>
      <c r="AA43" s="208">
        <v>0</v>
      </c>
      <c r="AB43" s="217">
        <v>0</v>
      </c>
      <c r="AC43" s="178"/>
      <c r="AD43" s="97">
        <f>IF(U43="SOPORTE_TELEFÓNICO",'BASE LIQUIDACION REDEBAN 2025'!$B$19,IF(U43="ENVÍO",'BASE LIQUIDACION REDEBAN 2025'!$C$2,IF(Y43="TIPO I",'BASE LIQUIDACION REDEBAN 2025'!$C$2,IF(Y43="TIPO II",'BASE LIQUIDACION REDEBAN 2025'!$C$3,IF(Y43="TIPO III",'BASE LIQUIDACION REDEBAN 2025'!$C$4,IF(Y43="TIPO IV",'BASE LIQUIDACION REDEBAN 2025'!$C$5,IF(Z43="AEREO",'BASE LIQUIDACION REDEBAN 2025'!$B$6,'BASE LIQUIDACION REDEBAN 2025'!$C$5)))))))</f>
        <v>41241.0800752</v>
      </c>
      <c r="AE43" s="97">
        <f>IF(OR(U43="SOPORTE_TELEFÓNICO",U43="ENVÍO"),0,IF(Y43="TIPO I",'BASE LIQUIDACION REDEBAN 2025'!$B$10,IF(Y43="TIPO II",'BASE LIQUIDACION REDEBAN 2025'!$B$11,IF(Y43="TIPO III",'BASE LIQUIDACION REDEBAN 2025'!$B$12,'BASE LIQUIDACION REDEBAN 2025'!$B$13))))</f>
        <v>0</v>
      </c>
      <c r="AF43" s="97">
        <f t="shared" si="0"/>
        <v>41241.0800752</v>
      </c>
    </row>
    <row r="44" spans="1:32" s="85" customFormat="1" ht="12.75">
      <c r="A44" s="176" t="s">
        <v>68</v>
      </c>
      <c r="B44" s="96" t="str">
        <f>VLOOKUP(A44,'CENTRO DE COSTOS'!A:D,4,FALSE)</f>
        <v>WILLIAM ASDRUBAL ROZO ROZO</v>
      </c>
      <c r="C44" s="96" t="str">
        <f>VLOOKUP(A44,'CENTRO DE COSTOS'!A:D,2,FALSE)</f>
        <v>0004-0004</v>
      </c>
      <c r="D44" s="208">
        <v>11001</v>
      </c>
      <c r="E44" s="212">
        <v>5692217</v>
      </c>
      <c r="F44" s="210">
        <v>1936044</v>
      </c>
      <c r="G44" s="217">
        <v>45194719</v>
      </c>
      <c r="H44" s="206" t="s">
        <v>298</v>
      </c>
      <c r="I44" s="215" t="s">
        <v>68</v>
      </c>
      <c r="J44" s="215" t="s">
        <v>18042</v>
      </c>
      <c r="K44" s="103" t="s">
        <v>167</v>
      </c>
      <c r="L44" s="208">
        <v>5692217</v>
      </c>
      <c r="M44" s="207">
        <v>0</v>
      </c>
      <c r="N44" s="220">
        <v>45835.512499999997</v>
      </c>
      <c r="O44" s="220">
        <v>45835.561111111114</v>
      </c>
      <c r="P44" s="206" t="s">
        <v>9453</v>
      </c>
      <c r="Q44" s="215" t="s">
        <v>9927</v>
      </c>
      <c r="R44" s="215" t="s">
        <v>9138</v>
      </c>
      <c r="S44" s="215" t="s">
        <v>3331</v>
      </c>
      <c r="T44" s="215" t="s">
        <v>3331</v>
      </c>
      <c r="U44" s="215" t="s">
        <v>3188</v>
      </c>
      <c r="V44" s="177">
        <v>0</v>
      </c>
      <c r="W44" s="178">
        <v>0</v>
      </c>
      <c r="X44" s="177">
        <v>0</v>
      </c>
      <c r="Y44" s="206" t="s">
        <v>25</v>
      </c>
      <c r="Z44" s="215" t="s">
        <v>189</v>
      </c>
      <c r="AA44" s="208">
        <v>0</v>
      </c>
      <c r="AB44" s="217">
        <v>0</v>
      </c>
      <c r="AC44" s="178"/>
      <c r="AD44" s="97">
        <f>IF(U44="SOPORTE_TELEFÓNICO",'BASE LIQUIDACION REDEBAN 2025'!$B$19,IF(U44="ENVÍO",'BASE LIQUIDACION REDEBAN 2025'!$C$2,IF(Y44="TIPO I",'BASE LIQUIDACION REDEBAN 2025'!$C$2,IF(Y44="TIPO II",'BASE LIQUIDACION REDEBAN 2025'!$C$3,IF(Y44="TIPO III",'BASE LIQUIDACION REDEBAN 2025'!$C$4,IF(Y44="TIPO IV",'BASE LIQUIDACION REDEBAN 2025'!$C$5,IF(Z44="AEREO",'BASE LIQUIDACION REDEBAN 2025'!$B$6,'BASE LIQUIDACION REDEBAN 2025'!$C$5)))))))</f>
        <v>41241.0800752</v>
      </c>
      <c r="AE44" s="97">
        <f>IF(OR(U44="SOPORTE_TELEFÓNICO",U44="ENVÍO"),0,IF(Y44="TIPO I",'BASE LIQUIDACION REDEBAN 2025'!$B$10,IF(Y44="TIPO II",'BASE LIQUIDACION REDEBAN 2025'!$B$11,IF(Y44="TIPO III",'BASE LIQUIDACION REDEBAN 2025'!$B$12,'BASE LIQUIDACION REDEBAN 2025'!$B$13))))</f>
        <v>0</v>
      </c>
      <c r="AF44" s="97">
        <f t="shared" si="0"/>
        <v>41241.0800752</v>
      </c>
    </row>
    <row r="45" spans="1:32" s="85" customFormat="1" ht="12.75">
      <c r="A45" s="176" t="s">
        <v>80</v>
      </c>
      <c r="B45" s="96" t="str">
        <f>VLOOKUP(A45,'CENTRO DE COSTOS'!A:D,4,FALSE)</f>
        <v>JOSE MAURICIO HERNANDEZ ROJAS</v>
      </c>
      <c r="C45" s="96" t="str">
        <f>VLOOKUP(A45,'CENTRO DE COSTOS'!A:D,2,FALSE)</f>
        <v>0004-0001</v>
      </c>
      <c r="D45" s="208">
        <v>13001</v>
      </c>
      <c r="E45" s="212">
        <v>5689178</v>
      </c>
      <c r="F45" s="210">
        <v>1933869</v>
      </c>
      <c r="G45" s="217">
        <v>89249635</v>
      </c>
      <c r="H45" s="206" t="s">
        <v>364</v>
      </c>
      <c r="I45" s="215" t="s">
        <v>80</v>
      </c>
      <c r="J45" s="215" t="s">
        <v>16230</v>
      </c>
      <c r="K45" s="103" t="s">
        <v>167</v>
      </c>
      <c r="L45" s="208">
        <v>5689178</v>
      </c>
      <c r="M45" s="217" t="s">
        <v>18043</v>
      </c>
      <c r="N45" s="220">
        <v>45833.664583333331</v>
      </c>
      <c r="O45" s="220">
        <v>45835.636111111111</v>
      </c>
      <c r="P45" s="206" t="s">
        <v>9136</v>
      </c>
      <c r="Q45" s="215" t="s">
        <v>9137</v>
      </c>
      <c r="R45" s="215" t="s">
        <v>9138</v>
      </c>
      <c r="S45" s="215" t="s">
        <v>3331</v>
      </c>
      <c r="T45" s="215" t="s">
        <v>3331</v>
      </c>
      <c r="U45" s="215" t="s">
        <v>177</v>
      </c>
      <c r="V45" s="177" t="s">
        <v>18044</v>
      </c>
      <c r="W45" s="178">
        <v>1</v>
      </c>
      <c r="X45" s="177" t="s">
        <v>16232</v>
      </c>
      <c r="Y45" s="206" t="s">
        <v>25</v>
      </c>
      <c r="Z45" s="215" t="s">
        <v>189</v>
      </c>
      <c r="AA45" s="208">
        <v>1</v>
      </c>
      <c r="AB45" s="217">
        <v>0</v>
      </c>
      <c r="AC45" s="178" t="s">
        <v>1180</v>
      </c>
      <c r="AD45" s="97">
        <f>IF(U45="SOPORTE_TELEFÓNICO",'BASE LIQUIDACION REDEBAN 2025'!$B$19,IF(U45="ENVÍO",'BASE LIQUIDACION REDEBAN 2025'!$C$2,IF(Y45="TIPO I",'BASE LIQUIDACION REDEBAN 2025'!$C$2,IF(Y45="TIPO II",'BASE LIQUIDACION REDEBAN 2025'!$C$3,IF(Y45="TIPO III",'BASE LIQUIDACION REDEBAN 2025'!$C$4,IF(Y45="TIPO IV",'BASE LIQUIDACION REDEBAN 2025'!$C$5,IF(Z45="AEREO",'BASE LIQUIDACION REDEBAN 2025'!$B$6,'BASE LIQUIDACION REDEBAN 2025'!$C$5)))))))</f>
        <v>65960.072302</v>
      </c>
      <c r="AE45" s="97">
        <f>IF(OR(U45="SOPORTE_TELEFÓNICO",U45="ENVÍO"),0,IF(Y45="TIPO I",'BASE LIQUIDACION REDEBAN 2025'!$B$10,IF(Y45="TIPO II",'BASE LIQUIDACION REDEBAN 2025'!$B$11,IF(Y45="TIPO III",'BASE LIQUIDACION REDEBAN 2025'!$B$12,'BASE LIQUIDACION REDEBAN 2025'!$B$13))))</f>
        <v>75096.394270399993</v>
      </c>
      <c r="AF45" s="97">
        <f t="shared" si="0"/>
        <v>65960.072302</v>
      </c>
    </row>
    <row r="46" spans="1:32" s="85" customFormat="1" ht="12.75">
      <c r="A46" s="176" t="s">
        <v>90</v>
      </c>
      <c r="B46" s="96" t="str">
        <f>VLOOKUP(A46,'CENTRO DE COSTOS'!A:D,4,FALSE)</f>
        <v>JUAN SEBASTIÁN RÍOS CASTRILLÓN</v>
      </c>
      <c r="C46" s="96" t="str">
        <f>VLOOKUP(A46,'CENTRO DE COSTOS'!A:D,2,FALSE)</f>
        <v>0004-0005</v>
      </c>
      <c r="D46" s="208">
        <v>5001</v>
      </c>
      <c r="E46" s="212">
        <v>5689270</v>
      </c>
      <c r="F46" s="210">
        <v>1933940</v>
      </c>
      <c r="G46" s="217">
        <v>11605961</v>
      </c>
      <c r="H46" s="206" t="s">
        <v>290</v>
      </c>
      <c r="I46" s="215" t="s">
        <v>90</v>
      </c>
      <c r="J46" s="215" t="s">
        <v>15863</v>
      </c>
      <c r="K46" s="103" t="s">
        <v>167</v>
      </c>
      <c r="L46" s="208">
        <v>5689270</v>
      </c>
      <c r="M46" s="217" t="s">
        <v>18045</v>
      </c>
      <c r="N46" s="220">
        <v>45833.69027777778</v>
      </c>
      <c r="O46" s="220">
        <v>45835.637499999997</v>
      </c>
      <c r="P46" s="206" t="s">
        <v>9136</v>
      </c>
      <c r="Q46" s="215" t="s">
        <v>9137</v>
      </c>
      <c r="R46" s="215" t="s">
        <v>9138</v>
      </c>
      <c r="S46" s="215" t="s">
        <v>3331</v>
      </c>
      <c r="T46" s="215" t="s">
        <v>3331</v>
      </c>
      <c r="U46" s="215" t="s">
        <v>177</v>
      </c>
      <c r="V46" s="177" t="s">
        <v>18046</v>
      </c>
      <c r="W46" s="178">
        <v>1</v>
      </c>
      <c r="X46" s="177" t="s">
        <v>18047</v>
      </c>
      <c r="Y46" s="206" t="s">
        <v>25</v>
      </c>
      <c r="Z46" s="215" t="s">
        <v>189</v>
      </c>
      <c r="AA46" s="208">
        <v>1</v>
      </c>
      <c r="AB46" s="217">
        <v>0</v>
      </c>
      <c r="AC46" s="178" t="s">
        <v>3341</v>
      </c>
      <c r="AD46" s="97">
        <f>IF(U46="SOPORTE_TELEFÓNICO",'BASE LIQUIDACION REDEBAN 2025'!$B$19,IF(U46="ENVÍO",'BASE LIQUIDACION REDEBAN 2025'!$C$2,IF(Y46="TIPO I",'BASE LIQUIDACION REDEBAN 2025'!$C$2,IF(Y46="TIPO II",'BASE LIQUIDACION REDEBAN 2025'!$C$3,IF(Y46="TIPO III",'BASE LIQUIDACION REDEBAN 2025'!$C$4,IF(Y46="TIPO IV",'BASE LIQUIDACION REDEBAN 2025'!$C$5,IF(Z46="AEREO",'BASE LIQUIDACION REDEBAN 2025'!$B$6,'BASE LIQUIDACION REDEBAN 2025'!$C$5)))))))</f>
        <v>65960.072302</v>
      </c>
      <c r="AE46" s="97">
        <f>IF(OR(U46="SOPORTE_TELEFÓNICO",U46="ENVÍO"),0,IF(Y46="TIPO I",'BASE LIQUIDACION REDEBAN 2025'!$B$10,IF(Y46="TIPO II",'BASE LIQUIDACION REDEBAN 2025'!$B$11,IF(Y46="TIPO III",'BASE LIQUIDACION REDEBAN 2025'!$B$12,'BASE LIQUIDACION REDEBAN 2025'!$B$13))))</f>
        <v>75096.394270399993</v>
      </c>
      <c r="AF46" s="97">
        <f t="shared" si="0"/>
        <v>65960.072302</v>
      </c>
    </row>
    <row r="47" spans="1:32" s="85" customFormat="1" ht="12.75">
      <c r="A47" s="176" t="s">
        <v>93</v>
      </c>
      <c r="B47" s="96" t="str">
        <f>VLOOKUP(A47,'CENTRO DE COSTOS'!A:D,4,FALSE)</f>
        <v>DIEGO FERNANDO HENAO CARDONA</v>
      </c>
      <c r="C47" s="96" t="str">
        <f>VLOOKUP(A47,'CENTRO DE COSTOS'!A:D,2,FALSE)</f>
        <v>0004-0003</v>
      </c>
      <c r="D47" s="208">
        <v>52001</v>
      </c>
      <c r="E47" s="212">
        <v>5691013</v>
      </c>
      <c r="F47" s="210">
        <v>1935437</v>
      </c>
      <c r="G47" s="217">
        <v>24093932</v>
      </c>
      <c r="H47" s="206" t="s">
        <v>162</v>
      </c>
      <c r="I47" s="215" t="s">
        <v>93</v>
      </c>
      <c r="J47" s="215" t="s">
        <v>18048</v>
      </c>
      <c r="K47" s="103" t="s">
        <v>167</v>
      </c>
      <c r="L47" s="208">
        <v>5691013</v>
      </c>
      <c r="M47" s="217" t="s">
        <v>18049</v>
      </c>
      <c r="N47" s="220">
        <v>45835.333333333336</v>
      </c>
      <c r="O47" s="220">
        <v>45835.638888888891</v>
      </c>
      <c r="P47" s="206" t="s">
        <v>9136</v>
      </c>
      <c r="Q47" s="215" t="s">
        <v>9137</v>
      </c>
      <c r="R47" s="215" t="s">
        <v>9138</v>
      </c>
      <c r="S47" s="215" t="s">
        <v>9139</v>
      </c>
      <c r="T47" s="215" t="s">
        <v>9139</v>
      </c>
      <c r="U47" s="215" t="s">
        <v>177</v>
      </c>
      <c r="V47" s="177" t="s">
        <v>18050</v>
      </c>
      <c r="W47" s="178">
        <v>1</v>
      </c>
      <c r="X47" s="177" t="s">
        <v>18051</v>
      </c>
      <c r="Y47" s="206" t="s">
        <v>25</v>
      </c>
      <c r="Z47" s="215" t="s">
        <v>189</v>
      </c>
      <c r="AA47" s="208">
        <v>1</v>
      </c>
      <c r="AB47" s="217">
        <v>0</v>
      </c>
      <c r="AC47" s="178" t="s">
        <v>1218</v>
      </c>
      <c r="AD47" s="97">
        <f>IF(U47="SOPORTE_TELEFÓNICO",'BASE LIQUIDACION REDEBAN 2025'!$B$19,IF(U47="ENVÍO",'BASE LIQUIDACION REDEBAN 2025'!$C$2,IF(Y47="TIPO I",'BASE LIQUIDACION REDEBAN 2025'!$C$2,IF(Y47="TIPO II",'BASE LIQUIDACION REDEBAN 2025'!$C$3,IF(Y47="TIPO III",'BASE LIQUIDACION REDEBAN 2025'!$C$4,IF(Y47="TIPO IV",'BASE LIQUIDACION REDEBAN 2025'!$C$5,IF(Z47="AEREO",'BASE LIQUIDACION REDEBAN 2025'!$B$6,'BASE LIQUIDACION REDEBAN 2025'!$C$5)))))))</f>
        <v>65960.072302</v>
      </c>
      <c r="AE47" s="97">
        <f>IF(OR(U47="SOPORTE_TELEFÓNICO",U47="ENVÍO"),0,IF(Y47="TIPO I",'BASE LIQUIDACION REDEBAN 2025'!$B$10,IF(Y47="TIPO II",'BASE LIQUIDACION REDEBAN 2025'!$B$11,IF(Y47="TIPO III",'BASE LIQUIDACION REDEBAN 2025'!$B$12,'BASE LIQUIDACION REDEBAN 2025'!$B$13))))</f>
        <v>75096.394270399993</v>
      </c>
      <c r="AF47" s="97">
        <f t="shared" si="0"/>
        <v>65960.072302</v>
      </c>
    </row>
    <row r="48" spans="1:32" s="85" customFormat="1" ht="12.75">
      <c r="A48" s="176" t="s">
        <v>76</v>
      </c>
      <c r="B48" s="96" t="str">
        <f>VLOOKUP(A48,'CENTRO DE COSTOS'!A:D,4,FALSE)</f>
        <v>DIEGO FERNANDO HENAO CARDONA</v>
      </c>
      <c r="C48" s="96" t="str">
        <f>VLOOKUP(A48,'CENTRO DE COSTOS'!A:D,2,FALSE)</f>
        <v>0004-0003</v>
      </c>
      <c r="D48" s="208">
        <v>76275</v>
      </c>
      <c r="E48" s="212">
        <v>5689299</v>
      </c>
      <c r="F48" s="210">
        <v>1933962</v>
      </c>
      <c r="G48" s="217">
        <v>19375773</v>
      </c>
      <c r="H48" s="206" t="s">
        <v>230</v>
      </c>
      <c r="I48" s="215" t="s">
        <v>2895</v>
      </c>
      <c r="J48" s="215" t="s">
        <v>18052</v>
      </c>
      <c r="K48" s="103" t="s">
        <v>167</v>
      </c>
      <c r="L48" s="208">
        <v>5689299</v>
      </c>
      <c r="M48" s="217" t="s">
        <v>18053</v>
      </c>
      <c r="N48" s="220">
        <v>45833.699305555558</v>
      </c>
      <c r="O48" s="220">
        <v>45835.73333333333</v>
      </c>
      <c r="P48" s="206" t="s">
        <v>9136</v>
      </c>
      <c r="Q48" s="215" t="s">
        <v>9137</v>
      </c>
      <c r="R48" s="215" t="s">
        <v>9138</v>
      </c>
      <c r="S48" s="215" t="s">
        <v>3331</v>
      </c>
      <c r="T48" s="215" t="s">
        <v>3331</v>
      </c>
      <c r="U48" s="215" t="s">
        <v>177</v>
      </c>
      <c r="V48" s="177" t="s">
        <v>18054</v>
      </c>
      <c r="W48" s="178">
        <v>1</v>
      </c>
      <c r="X48" s="177" t="s">
        <v>18055</v>
      </c>
      <c r="Y48" s="206" t="s">
        <v>28</v>
      </c>
      <c r="Z48" s="215" t="s">
        <v>189</v>
      </c>
      <c r="AA48" s="208">
        <v>1</v>
      </c>
      <c r="AB48" s="217">
        <v>0</v>
      </c>
      <c r="AC48" s="178" t="s">
        <v>240</v>
      </c>
      <c r="AD48" s="97">
        <f>IF(U48="SOPORTE_TELEFÓNICO",'BASE LIQUIDACION REDEBAN 2025'!$B$19,IF(U48="ENVÍO",'BASE LIQUIDACION REDEBAN 2025'!$C$2,IF(Y48="TIPO I",'BASE LIQUIDACION REDEBAN 2025'!$C$2,IF(Y48="TIPO II",'BASE LIQUIDACION REDEBAN 2025'!$C$3,IF(Y48="TIPO III",'BASE LIQUIDACION REDEBAN 2025'!$C$4,IF(Y48="TIPO IV",'BASE LIQUIDACION REDEBAN 2025'!$C$5,IF(Z48="AEREO",'BASE LIQUIDACION REDEBAN 2025'!$B$6,'BASE LIQUIDACION REDEBAN 2025'!$C$5)))))))</f>
        <v>144967.87232000002</v>
      </c>
      <c r="AE48" s="97">
        <f>IF(OR(U48="SOPORTE_TELEFÓNICO",U48="ENVÍO"),0,IF(Y48="TIPO I",'BASE LIQUIDACION REDEBAN 2025'!$B$10,IF(Y48="TIPO II",'BASE LIQUIDACION REDEBAN 2025'!$B$11,IF(Y48="TIPO III",'BASE LIQUIDACION REDEBAN 2025'!$B$12,'BASE LIQUIDACION REDEBAN 2025'!$B$13))))</f>
        <v>140395.6348884</v>
      </c>
      <c r="AF48" s="97">
        <f t="shared" si="0"/>
        <v>144967.87232000002</v>
      </c>
    </row>
    <row r="49" spans="1:32" s="85" customFormat="1" ht="12.75">
      <c r="A49" s="178" t="s">
        <v>72</v>
      </c>
      <c r="B49" s="96" t="str">
        <f>VLOOKUP(A49,'CENTRO DE COSTOS'!A:D,4,FALSE)</f>
        <v>MIGUEL JULIÁN HERNÁNDEZ GUARÍN</v>
      </c>
      <c r="C49" s="96" t="str">
        <f>VLOOKUP(A49,'CENTRO DE COSTOS'!A:D,2,FALSE)</f>
        <v>0004-0008</v>
      </c>
      <c r="D49" s="208">
        <v>68001</v>
      </c>
      <c r="E49" s="104" t="s">
        <v>5414</v>
      </c>
      <c r="F49" s="213" t="s">
        <v>5414</v>
      </c>
      <c r="G49" s="217">
        <v>20404067</v>
      </c>
      <c r="H49" s="206" t="s">
        <v>180</v>
      </c>
      <c r="I49" s="215" t="s">
        <v>72</v>
      </c>
      <c r="J49" s="215" t="s">
        <v>15410</v>
      </c>
      <c r="K49" s="103" t="s">
        <v>167</v>
      </c>
      <c r="L49" s="208" t="s">
        <v>18056</v>
      </c>
      <c r="M49" s="217" t="s">
        <v>18057</v>
      </c>
      <c r="N49" s="220">
        <v>45812.472916666666</v>
      </c>
      <c r="O49" s="220">
        <v>45813.493750000001</v>
      </c>
      <c r="P49" s="206" t="s">
        <v>9136</v>
      </c>
      <c r="Q49" s="215" t="s">
        <v>10250</v>
      </c>
      <c r="R49" s="215" t="s">
        <v>9138</v>
      </c>
      <c r="S49" s="215" t="s">
        <v>3964</v>
      </c>
      <c r="T49" s="215" t="s">
        <v>10361</v>
      </c>
      <c r="U49" s="215" t="s">
        <v>177</v>
      </c>
      <c r="V49" s="178" t="s">
        <v>18058</v>
      </c>
      <c r="W49" s="178">
        <v>1</v>
      </c>
      <c r="X49" s="178" t="s">
        <v>18059</v>
      </c>
      <c r="Y49" s="206" t="s">
        <v>25</v>
      </c>
      <c r="Z49" s="215" t="s">
        <v>189</v>
      </c>
      <c r="AA49" s="208">
        <v>1</v>
      </c>
      <c r="AB49" s="217">
        <v>0</v>
      </c>
      <c r="AC49" s="178" t="s">
        <v>855</v>
      </c>
      <c r="AD49" s="97">
        <f>IF(U49="SOPORTE_TELEFÓNICO",'BASE LIQUIDACION REDEBAN 2025'!$B$19,IF(U49="ENVÍO",'BASE LIQUIDACION REDEBAN 2025'!$C$2,IF(Y49="TIPO I",'BASE LIQUIDACION REDEBAN 2025'!$C$2,IF(Y49="TIPO II",'BASE LIQUIDACION REDEBAN 2025'!$C$3,IF(Y49="TIPO III",'BASE LIQUIDACION REDEBAN 2025'!$C$4,IF(Y49="TIPO IV",'BASE LIQUIDACION REDEBAN 2025'!$C$5,IF(Z49="AEREO",'BASE LIQUIDACION REDEBAN 2025'!$B$6,'BASE LIQUIDACION REDEBAN 2025'!$C$5)))))))</f>
        <v>65960.072302</v>
      </c>
      <c r="AE49" s="97">
        <f>IF(OR(U49="SOPORTE_TELEFÓNICO",U49="ENVÍO"),0,IF(Y49="TIPO I",'BASE LIQUIDACION REDEBAN 2025'!$B$10,IF(Y49="TIPO II",'BASE LIQUIDACION REDEBAN 2025'!$B$11,IF(Y49="TIPO III",'BASE LIQUIDACION REDEBAN 2025'!$B$12,'BASE LIQUIDACION REDEBAN 2025'!$B$13))))</f>
        <v>75096.394270399993</v>
      </c>
      <c r="AF49" s="97">
        <f t="shared" si="0"/>
        <v>65960.072302</v>
      </c>
    </row>
    <row r="50" spans="1:32" s="85" customFormat="1" ht="12.75">
      <c r="A50" s="178" t="s">
        <v>76</v>
      </c>
      <c r="B50" s="96" t="str">
        <f>VLOOKUP(A50,'CENTRO DE COSTOS'!A:D,4,FALSE)</f>
        <v>DIEGO FERNANDO HENAO CARDONA</v>
      </c>
      <c r="C50" s="96" t="str">
        <f>VLOOKUP(A50,'CENTRO DE COSTOS'!A:D,2,FALSE)</f>
        <v>0004-0003</v>
      </c>
      <c r="D50" s="208">
        <v>76248</v>
      </c>
      <c r="E50" s="104" t="s">
        <v>5414</v>
      </c>
      <c r="F50" s="213" t="s">
        <v>5414</v>
      </c>
      <c r="G50" s="217">
        <v>19053800</v>
      </c>
      <c r="H50" s="206" t="s">
        <v>230</v>
      </c>
      <c r="I50" s="215" t="s">
        <v>2425</v>
      </c>
      <c r="J50" s="215" t="s">
        <v>16213</v>
      </c>
      <c r="K50" s="103" t="s">
        <v>167</v>
      </c>
      <c r="L50" s="208" t="s">
        <v>18060</v>
      </c>
      <c r="M50" s="217" t="s">
        <v>18061</v>
      </c>
      <c r="N50" s="220">
        <v>45813.574999999997</v>
      </c>
      <c r="O50" s="220">
        <v>45814.402083333334</v>
      </c>
      <c r="P50" s="206" t="s">
        <v>9136</v>
      </c>
      <c r="Q50" s="215" t="s">
        <v>10250</v>
      </c>
      <c r="R50" s="215" t="s">
        <v>9138</v>
      </c>
      <c r="S50" s="215" t="s">
        <v>3964</v>
      </c>
      <c r="T50" s="215" t="s">
        <v>3964</v>
      </c>
      <c r="U50" s="215" t="s">
        <v>177</v>
      </c>
      <c r="V50" s="178" t="s">
        <v>18062</v>
      </c>
      <c r="W50" s="178">
        <v>1</v>
      </c>
      <c r="X50" s="178" t="s">
        <v>18063</v>
      </c>
      <c r="Y50" s="206" t="s">
        <v>28</v>
      </c>
      <c r="Z50" s="215" t="s">
        <v>189</v>
      </c>
      <c r="AA50" s="208">
        <v>1</v>
      </c>
      <c r="AB50" s="217">
        <v>0</v>
      </c>
      <c r="AC50" s="178" t="s">
        <v>320</v>
      </c>
      <c r="AD50" s="97">
        <f>IF(U50="SOPORTE_TELEFÓNICO",'BASE LIQUIDACION REDEBAN 2025'!$B$19,IF(U50="ENVÍO",'BASE LIQUIDACION REDEBAN 2025'!$C$2,IF(Y50="TIPO I",'BASE LIQUIDACION REDEBAN 2025'!$C$2,IF(Y50="TIPO II",'BASE LIQUIDACION REDEBAN 2025'!$C$3,IF(Y50="TIPO III",'BASE LIQUIDACION REDEBAN 2025'!$C$4,IF(Y50="TIPO IV",'BASE LIQUIDACION REDEBAN 2025'!$C$5,IF(Z50="AEREO",'BASE LIQUIDACION REDEBAN 2025'!$B$6,'BASE LIQUIDACION REDEBAN 2025'!$C$5)))))))</f>
        <v>144967.87232000002</v>
      </c>
      <c r="AE50" s="97">
        <f>IF(OR(U50="SOPORTE_TELEFÓNICO",U50="ENVÍO"),0,IF(Y50="TIPO I",'BASE LIQUIDACION REDEBAN 2025'!$B$10,IF(Y50="TIPO II",'BASE LIQUIDACION REDEBAN 2025'!$B$11,IF(Y50="TIPO III",'BASE LIQUIDACION REDEBAN 2025'!$B$12,'BASE LIQUIDACION REDEBAN 2025'!$B$13))))</f>
        <v>140395.6348884</v>
      </c>
      <c r="AF50" s="97">
        <f t="shared" si="0"/>
        <v>144967.87232000002</v>
      </c>
    </row>
    <row r="51" spans="1:32" s="85" customFormat="1" ht="12.75">
      <c r="A51" s="178" t="s">
        <v>68</v>
      </c>
      <c r="B51" s="96" t="str">
        <f>VLOOKUP(A51,'CENTRO DE COSTOS'!A:D,4,FALSE)</f>
        <v>WILLIAM ASDRUBAL ROZO ROZO</v>
      </c>
      <c r="C51" s="96" t="str">
        <f>VLOOKUP(A51,'CENTRO DE COSTOS'!A:D,2,FALSE)</f>
        <v>0004-0004</v>
      </c>
      <c r="D51" s="208">
        <v>11001</v>
      </c>
      <c r="E51" s="104" t="s">
        <v>5414</v>
      </c>
      <c r="F51" s="213" t="s">
        <v>5414</v>
      </c>
      <c r="G51" s="217">
        <v>19463637</v>
      </c>
      <c r="H51" s="206" t="s">
        <v>298</v>
      </c>
      <c r="I51" s="215" t="s">
        <v>68</v>
      </c>
      <c r="J51" s="215" t="s">
        <v>18064</v>
      </c>
      <c r="K51" s="103" t="s">
        <v>167</v>
      </c>
      <c r="L51" s="208" t="s">
        <v>18065</v>
      </c>
      <c r="M51" s="217" t="s">
        <v>18066</v>
      </c>
      <c r="N51" s="220">
        <v>45823.438194444447</v>
      </c>
      <c r="O51" s="220">
        <v>45818.550694444442</v>
      </c>
      <c r="P51" s="206" t="s">
        <v>9136</v>
      </c>
      <c r="Q51" s="215" t="s">
        <v>10250</v>
      </c>
      <c r="R51" s="215" t="s">
        <v>9138</v>
      </c>
      <c r="S51" s="215" t="s">
        <v>3964</v>
      </c>
      <c r="T51" s="215" t="s">
        <v>3964</v>
      </c>
      <c r="U51" s="215" t="s">
        <v>177</v>
      </c>
      <c r="V51" s="178" t="s">
        <v>18067</v>
      </c>
      <c r="W51" s="178">
        <v>1</v>
      </c>
      <c r="X51" s="178" t="s">
        <v>18068</v>
      </c>
      <c r="Y51" s="206" t="s">
        <v>25</v>
      </c>
      <c r="Z51" s="215" t="s">
        <v>189</v>
      </c>
      <c r="AA51" s="208">
        <v>1</v>
      </c>
      <c r="AB51" s="217">
        <v>0</v>
      </c>
      <c r="AC51" s="178" t="s">
        <v>778</v>
      </c>
      <c r="AD51" s="97">
        <f>IF(U51="SOPORTE_TELEFÓNICO",'BASE LIQUIDACION REDEBAN 2025'!$B$19,IF(U51="ENVÍO",'BASE LIQUIDACION REDEBAN 2025'!$C$2,IF(Y51="TIPO I",'BASE LIQUIDACION REDEBAN 2025'!$C$2,IF(Y51="TIPO II",'BASE LIQUIDACION REDEBAN 2025'!$C$3,IF(Y51="TIPO III",'BASE LIQUIDACION REDEBAN 2025'!$C$4,IF(Y51="TIPO IV",'BASE LIQUIDACION REDEBAN 2025'!$C$5,IF(Z51="AEREO",'BASE LIQUIDACION REDEBAN 2025'!$B$6,'BASE LIQUIDACION REDEBAN 2025'!$C$5)))))))</f>
        <v>65960.072302</v>
      </c>
      <c r="AE51" s="97">
        <f>IF(OR(U51="SOPORTE_TELEFÓNICO",U51="ENVÍO"),0,IF(Y51="TIPO I",'BASE LIQUIDACION REDEBAN 2025'!$B$10,IF(Y51="TIPO II",'BASE LIQUIDACION REDEBAN 2025'!$B$11,IF(Y51="TIPO III",'BASE LIQUIDACION REDEBAN 2025'!$B$12,'BASE LIQUIDACION REDEBAN 2025'!$B$13))))</f>
        <v>75096.394270399993</v>
      </c>
      <c r="AF51" s="97">
        <f t="shared" si="0"/>
        <v>65960.072302</v>
      </c>
    </row>
    <row r="52" spans="1:32" s="85" customFormat="1" ht="12.75">
      <c r="A52" s="178" t="s">
        <v>68</v>
      </c>
      <c r="B52" s="96" t="str">
        <f>VLOOKUP(A52,'CENTRO DE COSTOS'!A:D,4,FALSE)</f>
        <v>WILLIAM ASDRUBAL ROZO ROZO</v>
      </c>
      <c r="C52" s="96" t="str">
        <f>VLOOKUP(A52,'CENTRO DE COSTOS'!A:D,2,FALSE)</f>
        <v>0004-0004</v>
      </c>
      <c r="D52" s="208">
        <v>11001</v>
      </c>
      <c r="E52" s="104" t="s">
        <v>5414</v>
      </c>
      <c r="F52" s="213" t="s">
        <v>5414</v>
      </c>
      <c r="G52" s="217">
        <v>13710322</v>
      </c>
      <c r="H52" s="206" t="s">
        <v>298</v>
      </c>
      <c r="I52" s="215" t="s">
        <v>68</v>
      </c>
      <c r="J52" s="215" t="s">
        <v>18069</v>
      </c>
      <c r="K52" s="103" t="s">
        <v>167</v>
      </c>
      <c r="L52" s="208" t="s">
        <v>18070</v>
      </c>
      <c r="M52" s="217" t="s">
        <v>18071</v>
      </c>
      <c r="N52" s="220">
        <v>45825.436805555553</v>
      </c>
      <c r="O52" s="220">
        <v>45820.401388888888</v>
      </c>
      <c r="P52" s="206" t="s">
        <v>9136</v>
      </c>
      <c r="Q52" s="215" t="s">
        <v>10250</v>
      </c>
      <c r="R52" s="215" t="s">
        <v>9138</v>
      </c>
      <c r="S52" s="215" t="s">
        <v>3964</v>
      </c>
      <c r="T52" s="215" t="s">
        <v>3964</v>
      </c>
      <c r="U52" s="215" t="s">
        <v>177</v>
      </c>
      <c r="V52" s="178" t="s">
        <v>18072</v>
      </c>
      <c r="W52" s="178">
        <v>1</v>
      </c>
      <c r="X52" s="178" t="s">
        <v>18073</v>
      </c>
      <c r="Y52" s="206" t="s">
        <v>25</v>
      </c>
      <c r="Z52" s="215" t="s">
        <v>189</v>
      </c>
      <c r="AA52" s="208">
        <v>1</v>
      </c>
      <c r="AB52" s="217">
        <v>0</v>
      </c>
      <c r="AC52" s="178" t="s">
        <v>778</v>
      </c>
      <c r="AD52" s="97">
        <f>IF(U52="SOPORTE_TELEFÓNICO",'BASE LIQUIDACION REDEBAN 2025'!$B$19,IF(U52="ENVÍO",'BASE LIQUIDACION REDEBAN 2025'!$C$2,IF(Y52="TIPO I",'BASE LIQUIDACION REDEBAN 2025'!$C$2,IF(Y52="TIPO II",'BASE LIQUIDACION REDEBAN 2025'!$C$3,IF(Y52="TIPO III",'BASE LIQUIDACION REDEBAN 2025'!$C$4,IF(Y52="TIPO IV",'BASE LIQUIDACION REDEBAN 2025'!$C$5,IF(Z52="AEREO",'BASE LIQUIDACION REDEBAN 2025'!$B$6,'BASE LIQUIDACION REDEBAN 2025'!$C$5)))))))</f>
        <v>65960.072302</v>
      </c>
      <c r="AE52" s="97">
        <f>IF(OR(U52="SOPORTE_TELEFÓNICO",U52="ENVÍO"),0,IF(Y52="TIPO I",'BASE LIQUIDACION REDEBAN 2025'!$B$10,IF(Y52="TIPO II",'BASE LIQUIDACION REDEBAN 2025'!$B$11,IF(Y52="TIPO III",'BASE LIQUIDACION REDEBAN 2025'!$B$12,'BASE LIQUIDACION REDEBAN 2025'!$B$13))))</f>
        <v>75096.394270399993</v>
      </c>
      <c r="AF52" s="97">
        <f t="shared" si="0"/>
        <v>65960.072302</v>
      </c>
    </row>
    <row r="53" spans="1:32" s="85" customFormat="1" ht="12.75">
      <c r="A53" s="178" t="s">
        <v>92</v>
      </c>
      <c r="B53" s="96" t="str">
        <f>VLOOKUP(A53,'CENTRO DE COSTOS'!A:D,4,FALSE)</f>
        <v>KEVIN ALEXIS CORZO BUSTOS</v>
      </c>
      <c r="C53" s="96" t="str">
        <f>VLOOKUP(A53,'CENTRO DE COSTOS'!A:D,2,FALSE)</f>
        <v>0004-0007</v>
      </c>
      <c r="D53" s="208">
        <v>41524</v>
      </c>
      <c r="E53" s="104" t="s">
        <v>5414</v>
      </c>
      <c r="F53" s="213" t="s">
        <v>5414</v>
      </c>
      <c r="G53" s="217">
        <v>49365489</v>
      </c>
      <c r="H53" s="206" t="s">
        <v>256</v>
      </c>
      <c r="I53" s="215" t="s">
        <v>13113</v>
      </c>
      <c r="J53" s="215" t="s">
        <v>18074</v>
      </c>
      <c r="K53" s="103" t="s">
        <v>167</v>
      </c>
      <c r="L53" s="208" t="s">
        <v>18075</v>
      </c>
      <c r="M53" s="217" t="s">
        <v>18076</v>
      </c>
      <c r="N53" s="220">
        <v>45825.436805555553</v>
      </c>
      <c r="O53" s="220">
        <v>45821.333333333336</v>
      </c>
      <c r="P53" s="206" t="s">
        <v>9136</v>
      </c>
      <c r="Q53" s="215" t="s">
        <v>10250</v>
      </c>
      <c r="R53" s="215" t="s">
        <v>9138</v>
      </c>
      <c r="S53" s="215" t="s">
        <v>3964</v>
      </c>
      <c r="T53" s="215" t="s">
        <v>3964</v>
      </c>
      <c r="U53" s="215" t="s">
        <v>177</v>
      </c>
      <c r="V53" s="178" t="s">
        <v>18077</v>
      </c>
      <c r="W53" s="178">
        <v>1</v>
      </c>
      <c r="X53" s="178" t="s">
        <v>18078</v>
      </c>
      <c r="Y53" s="206" t="s">
        <v>25</v>
      </c>
      <c r="Z53" s="215" t="s">
        <v>189</v>
      </c>
      <c r="AA53" s="208">
        <v>1</v>
      </c>
      <c r="AB53" s="217">
        <v>0</v>
      </c>
      <c r="AC53" s="178" t="s">
        <v>259</v>
      </c>
      <c r="AD53" s="97">
        <f>IF(U53="SOPORTE_TELEFÓNICO",'BASE LIQUIDACION REDEBAN 2025'!$B$19,IF(U53="ENVÍO",'BASE LIQUIDACION REDEBAN 2025'!$C$2,IF(Y53="TIPO I",'BASE LIQUIDACION REDEBAN 2025'!$C$2,IF(Y53="TIPO II",'BASE LIQUIDACION REDEBAN 2025'!$C$3,IF(Y53="TIPO III",'BASE LIQUIDACION REDEBAN 2025'!$C$4,IF(Y53="TIPO IV",'BASE LIQUIDACION REDEBAN 2025'!$C$5,IF(Z53="AEREO",'BASE LIQUIDACION REDEBAN 2025'!$B$6,'BASE LIQUIDACION REDEBAN 2025'!$C$5)))))))</f>
        <v>65960.072302</v>
      </c>
      <c r="AE53" s="97">
        <f>IF(OR(U53="SOPORTE_TELEFÓNICO",U53="ENVÍO"),0,IF(Y53="TIPO I",'BASE LIQUIDACION REDEBAN 2025'!$B$10,IF(Y53="TIPO II",'BASE LIQUIDACION REDEBAN 2025'!$B$11,IF(Y53="TIPO III",'BASE LIQUIDACION REDEBAN 2025'!$B$12,'BASE LIQUIDACION REDEBAN 2025'!$B$13))))</f>
        <v>75096.394270399993</v>
      </c>
      <c r="AF53" s="97">
        <f t="shared" si="0"/>
        <v>65960.072302</v>
      </c>
    </row>
    <row r="54" spans="1:32" s="54" customFormat="1" ht="15">
      <c r="A54" s="178" t="s">
        <v>68</v>
      </c>
      <c r="B54" s="96" t="str">
        <f>VLOOKUP(A54,'CENTRO DE COSTOS'!A:D,4,FALSE)</f>
        <v>WILLIAM ASDRUBAL ROZO ROZO</v>
      </c>
      <c r="C54" s="96" t="str">
        <f>VLOOKUP(A54,'CENTRO DE COSTOS'!A:D,2,FALSE)</f>
        <v>0004-0004</v>
      </c>
      <c r="D54" s="208">
        <v>11001</v>
      </c>
      <c r="E54" s="179"/>
      <c r="F54" s="213" t="s">
        <v>5414</v>
      </c>
      <c r="G54" s="218">
        <v>24227258</v>
      </c>
      <c r="H54" s="206" t="s">
        <v>298</v>
      </c>
      <c r="I54" s="215" t="s">
        <v>68</v>
      </c>
      <c r="J54" s="215" t="s">
        <v>18079</v>
      </c>
      <c r="K54" s="103" t="s">
        <v>167</v>
      </c>
      <c r="L54" s="207" t="s">
        <v>18080</v>
      </c>
      <c r="M54" s="217" t="s">
        <v>18081</v>
      </c>
      <c r="N54" s="220">
        <v>45823.438194444447</v>
      </c>
      <c r="O54" s="220">
        <v>45821.513194444444</v>
      </c>
      <c r="P54" s="206" t="s">
        <v>9136</v>
      </c>
      <c r="Q54" s="215" t="s">
        <v>10250</v>
      </c>
      <c r="R54" s="215" t="s">
        <v>9138</v>
      </c>
      <c r="S54" s="215" t="s">
        <v>3964</v>
      </c>
      <c r="T54" s="215" t="s">
        <v>3964</v>
      </c>
      <c r="U54" s="215" t="s">
        <v>177</v>
      </c>
      <c r="V54" s="178" t="s">
        <v>18082</v>
      </c>
      <c r="W54" s="178">
        <v>1</v>
      </c>
      <c r="X54" s="178" t="s">
        <v>18083</v>
      </c>
      <c r="Y54" s="206" t="s">
        <v>25</v>
      </c>
      <c r="Z54" s="215" t="s">
        <v>189</v>
      </c>
      <c r="AA54" s="208">
        <v>2</v>
      </c>
      <c r="AB54" s="217">
        <v>0</v>
      </c>
      <c r="AC54" s="178" t="s">
        <v>608</v>
      </c>
      <c r="AD54" s="97">
        <f>IF(U54="SOPORTE_TELEFÓNICO",'BASE LIQUIDACION REDEBAN 2025'!$B$19,IF(U54="ENVÍO",'BASE LIQUIDACION REDEBAN 2025'!$C$2,IF(Y54="TIPO I",'BASE LIQUIDACION REDEBAN 2025'!$C$2,IF(Y54="TIPO II",'BASE LIQUIDACION REDEBAN 2025'!$C$3,IF(Y54="TIPO III",'BASE LIQUIDACION REDEBAN 2025'!$C$4,IF(Y54="TIPO IV",'BASE LIQUIDACION REDEBAN 2025'!$C$5,IF(Z54="AEREO",'BASE LIQUIDACION REDEBAN 2025'!$B$6,'BASE LIQUIDACION REDEBAN 2025'!$C$5)))))))</f>
        <v>65960.072302</v>
      </c>
      <c r="AE54" s="97">
        <f>IF(OR(U54="SOPORTE_TELEFÓNICO",U54="ENVÍO"),0,IF(Y54="TIPO I",'BASE LIQUIDACION REDEBAN 2025'!$B$10,IF(Y54="TIPO II",'BASE LIQUIDACION REDEBAN 2025'!$B$11,IF(Y54="TIPO III",'BASE LIQUIDACION REDEBAN 2025'!$B$12,'BASE LIQUIDACION REDEBAN 2025'!$B$13))))</f>
        <v>75096.394270399993</v>
      </c>
      <c r="AF54" s="97">
        <f t="shared" si="0"/>
        <v>131920.144604</v>
      </c>
    </row>
    <row r="55" spans="1:32" s="54" customFormat="1" ht="15">
      <c r="A55" s="178" t="s">
        <v>87</v>
      </c>
      <c r="B55" s="96" t="str">
        <f>VLOOKUP(A55,'CENTRO DE COSTOS'!A:D,4,FALSE)</f>
        <v>DIEGO FERNANDO HENAO CARDONA</v>
      </c>
      <c r="C55" s="96" t="str">
        <f>VLOOKUP(A55,'CENTRO DE COSTOS'!A:D,2,FALSE)</f>
        <v>0004-0002</v>
      </c>
      <c r="D55" s="208">
        <v>17873</v>
      </c>
      <c r="E55" s="179"/>
      <c r="F55" s="213" t="s">
        <v>5414</v>
      </c>
      <c r="G55" s="217">
        <v>18935163</v>
      </c>
      <c r="H55" s="206" t="s">
        <v>827</v>
      </c>
      <c r="I55" s="215" t="s">
        <v>11332</v>
      </c>
      <c r="J55" s="215" t="s">
        <v>18084</v>
      </c>
      <c r="K55" s="103" t="s">
        <v>167</v>
      </c>
      <c r="L55" s="208" t="s">
        <v>18085</v>
      </c>
      <c r="M55" s="217" t="s">
        <v>18086</v>
      </c>
      <c r="N55" s="220">
        <v>45827.45</v>
      </c>
      <c r="O55" s="220">
        <v>45821.673611111109</v>
      </c>
      <c r="P55" s="206" t="s">
        <v>9942</v>
      </c>
      <c r="Q55" s="215" t="s">
        <v>18087</v>
      </c>
      <c r="R55" s="215" t="s">
        <v>9138</v>
      </c>
      <c r="S55" s="215" t="s">
        <v>3964</v>
      </c>
      <c r="T55" s="215" t="s">
        <v>3964</v>
      </c>
      <c r="U55" s="215" t="s">
        <v>3188</v>
      </c>
      <c r="V55" s="178">
        <v>0</v>
      </c>
      <c r="W55" s="178">
        <v>0</v>
      </c>
      <c r="X55" s="178">
        <v>0</v>
      </c>
      <c r="Y55" s="206" t="s">
        <v>25</v>
      </c>
      <c r="Z55" s="215" t="s">
        <v>189</v>
      </c>
      <c r="AA55" s="208">
        <v>0</v>
      </c>
      <c r="AB55" s="217">
        <v>0</v>
      </c>
      <c r="AC55" s="178">
        <v>0</v>
      </c>
      <c r="AD55" s="97">
        <f>IF(U55="SOPORTE_TELEFÓNICO",'BASE LIQUIDACION REDEBAN 2025'!$B$19,IF(U55="ENVÍO",'BASE LIQUIDACION REDEBAN 2025'!$C$2,IF(Y55="TIPO I",'BASE LIQUIDACION REDEBAN 2025'!$C$2,IF(Y55="TIPO II",'BASE LIQUIDACION REDEBAN 2025'!$C$3,IF(Y55="TIPO III",'BASE LIQUIDACION REDEBAN 2025'!$C$4,IF(Y55="TIPO IV",'BASE LIQUIDACION REDEBAN 2025'!$C$5,IF(Z55="AEREO",'BASE LIQUIDACION REDEBAN 2025'!$B$6,'BASE LIQUIDACION REDEBAN 2025'!$C$5)))))))</f>
        <v>41241.0800752</v>
      </c>
      <c r="AE55" s="97">
        <f>IF(OR(U55="SOPORTE_TELEFÓNICO",U55="ENVÍO"),0,IF(Y55="TIPO I",'BASE LIQUIDACION REDEBAN 2025'!$B$10,IF(Y55="TIPO II",'BASE LIQUIDACION REDEBAN 2025'!$B$11,IF(Y55="TIPO III",'BASE LIQUIDACION REDEBAN 2025'!$B$12,'BASE LIQUIDACION REDEBAN 2025'!$B$13))))</f>
        <v>0</v>
      </c>
      <c r="AF55" s="97">
        <f t="shared" si="0"/>
        <v>41241.0800752</v>
      </c>
    </row>
    <row r="56" spans="1:32" s="54" customFormat="1" ht="15">
      <c r="A56" s="178" t="s">
        <v>72</v>
      </c>
      <c r="B56" s="96" t="str">
        <f>VLOOKUP(A56,'CENTRO DE COSTOS'!A:D,4,FALSE)</f>
        <v>MIGUEL JULIÁN HERNÁNDEZ GUARÍN</v>
      </c>
      <c r="C56" s="96" t="str">
        <f>VLOOKUP(A56,'CENTRO DE COSTOS'!A:D,2,FALSE)</f>
        <v>0004-0008</v>
      </c>
      <c r="D56" s="208">
        <v>68081</v>
      </c>
      <c r="E56" s="179"/>
      <c r="F56" s="213" t="s">
        <v>5414</v>
      </c>
      <c r="G56" s="217">
        <v>67765578</v>
      </c>
      <c r="H56" s="206" t="s">
        <v>180</v>
      </c>
      <c r="I56" s="215" t="s">
        <v>4156</v>
      </c>
      <c r="J56" s="215" t="s">
        <v>18088</v>
      </c>
      <c r="K56" s="103" t="s">
        <v>167</v>
      </c>
      <c r="L56" s="208" t="s">
        <v>18089</v>
      </c>
      <c r="M56" s="217" t="s">
        <v>18090</v>
      </c>
      <c r="N56" s="220">
        <v>45827.45</v>
      </c>
      <c r="O56" s="220">
        <v>45823.401388888888</v>
      </c>
      <c r="P56" s="206" t="s">
        <v>9136</v>
      </c>
      <c r="Q56" s="215" t="s">
        <v>10250</v>
      </c>
      <c r="R56" s="215" t="s">
        <v>9138</v>
      </c>
      <c r="S56" s="215" t="s">
        <v>3964</v>
      </c>
      <c r="T56" s="215" t="s">
        <v>3964</v>
      </c>
      <c r="U56" s="215" t="s">
        <v>177</v>
      </c>
      <c r="V56" s="178" t="s">
        <v>18091</v>
      </c>
      <c r="W56" s="178">
        <v>1</v>
      </c>
      <c r="X56" s="178" t="s">
        <v>18092</v>
      </c>
      <c r="Y56" s="206" t="s">
        <v>30</v>
      </c>
      <c r="Z56" s="215" t="s">
        <v>189</v>
      </c>
      <c r="AA56" s="208">
        <v>1</v>
      </c>
      <c r="AB56" s="217">
        <v>0</v>
      </c>
      <c r="AC56" s="178" t="s">
        <v>1645</v>
      </c>
      <c r="AD56" s="97">
        <f>IF(U56="SOPORTE_TELEFÓNICO",'BASE LIQUIDACION REDEBAN 2025'!$B$19,IF(U56="ENVÍO",'BASE LIQUIDACION REDEBAN 2025'!$C$2,IF(Y56="TIPO I",'BASE LIQUIDACION REDEBAN 2025'!$C$2,IF(Y56="TIPO II",'BASE LIQUIDACION REDEBAN 2025'!$C$3,IF(Y56="TIPO III",'BASE LIQUIDACION REDEBAN 2025'!$C$4,IF(Y56="TIPO IV",'BASE LIQUIDACION REDEBAN 2025'!$C$5,IF(Z56="AEREO",'BASE LIQUIDACION REDEBAN 2025'!$B$6,'BASE LIQUIDACION REDEBAN 2025'!$C$5)))))))</f>
        <v>275728.78077800001</v>
      </c>
      <c r="AE56" s="97">
        <f>IF(OR(U56="SOPORTE_TELEFÓNICO",U56="ENVÍO"),0,IF(Y56="TIPO I",'BASE LIQUIDACION REDEBAN 2025'!$B$10,IF(Y56="TIPO II",'BASE LIQUIDACION REDEBAN 2025'!$B$11,IF(Y56="TIPO III",'BASE LIQUIDACION REDEBAN 2025'!$B$12,'BASE LIQUIDACION REDEBAN 2025'!$B$13))))</f>
        <v>196536.5258152</v>
      </c>
      <c r="AF56" s="97">
        <f t="shared" si="0"/>
        <v>275728.78077800001</v>
      </c>
    </row>
    <row r="57" spans="1:32" s="54" customFormat="1" ht="15">
      <c r="A57" s="178" t="s">
        <v>98</v>
      </c>
      <c r="B57" s="96" t="str">
        <f>VLOOKUP(A57,'CENTRO DE COSTOS'!A:D,4,FALSE)</f>
        <v>MIGUEL JULIÁN HERNÁNDEZ GUARÍN</v>
      </c>
      <c r="C57" s="96" t="str">
        <f>VLOOKUP(A57,'CENTRO DE COSTOS'!A:D,2,FALSE)</f>
        <v>0004-0008</v>
      </c>
      <c r="D57" s="208">
        <v>15244</v>
      </c>
      <c r="E57" s="179"/>
      <c r="F57" s="213" t="s">
        <v>5414</v>
      </c>
      <c r="G57" s="217">
        <v>17017815</v>
      </c>
      <c r="H57" s="206" t="s">
        <v>371</v>
      </c>
      <c r="I57" s="215" t="s">
        <v>14915</v>
      </c>
      <c r="J57" s="215" t="s">
        <v>18093</v>
      </c>
      <c r="K57" s="103" t="s">
        <v>167</v>
      </c>
      <c r="L57" s="208" t="s">
        <v>18094</v>
      </c>
      <c r="M57" s="217" t="s">
        <v>18095</v>
      </c>
      <c r="N57" s="220">
        <v>45827.45</v>
      </c>
      <c r="O57" s="220">
        <v>45825.731944444444</v>
      </c>
      <c r="P57" s="206" t="s">
        <v>18096</v>
      </c>
      <c r="Q57" s="215" t="s">
        <v>18097</v>
      </c>
      <c r="R57" s="215" t="s">
        <v>9138</v>
      </c>
      <c r="S57" s="215" t="s">
        <v>3964</v>
      </c>
      <c r="T57" s="215" t="s">
        <v>3964</v>
      </c>
      <c r="U57" s="215" t="s">
        <v>3188</v>
      </c>
      <c r="V57" s="178" t="s">
        <v>18098</v>
      </c>
      <c r="W57" s="178">
        <v>0</v>
      </c>
      <c r="X57" s="178">
        <v>0</v>
      </c>
      <c r="Y57" s="206" t="s">
        <v>32</v>
      </c>
      <c r="Z57" s="215" t="s">
        <v>189</v>
      </c>
      <c r="AA57" s="208">
        <v>0</v>
      </c>
      <c r="AB57" s="217">
        <v>0</v>
      </c>
      <c r="AC57" s="178" t="s">
        <v>1163</v>
      </c>
      <c r="AD57" s="97">
        <f>IF(U57="SOPORTE_TELEFÓNICO",'BASE LIQUIDACION REDEBAN 2025'!$B$19,IF(U57="ENVÍO",'BASE LIQUIDACION REDEBAN 2025'!$C$2,IF(Y57="TIPO I",'BASE LIQUIDACION REDEBAN 2025'!$C$2,IF(Y57="TIPO II",'BASE LIQUIDACION REDEBAN 2025'!$C$3,IF(Y57="TIPO III",'BASE LIQUIDACION REDEBAN 2025'!$C$4,IF(Y57="TIPO IV",'BASE LIQUIDACION REDEBAN 2025'!$C$5,IF(Z57="AEREO",'BASE LIQUIDACION REDEBAN 2025'!$B$6,'BASE LIQUIDACION REDEBAN 2025'!$C$5)))))))</f>
        <v>41241.0800752</v>
      </c>
      <c r="AE57" s="97">
        <f>IF(OR(U57="SOPORTE_TELEFÓNICO",U57="ENVÍO"),0,IF(Y57="TIPO I",'BASE LIQUIDACION REDEBAN 2025'!$B$10,IF(Y57="TIPO II",'BASE LIQUIDACION REDEBAN 2025'!$B$11,IF(Y57="TIPO III",'BASE LIQUIDACION REDEBAN 2025'!$B$12,'BASE LIQUIDACION REDEBAN 2025'!$B$13))))</f>
        <v>0</v>
      </c>
      <c r="AF57" s="97">
        <f t="shared" si="0"/>
        <v>41241.0800752</v>
      </c>
    </row>
    <row r="58" spans="1:32" s="54" customFormat="1" ht="15">
      <c r="A58" s="178" t="s">
        <v>72</v>
      </c>
      <c r="B58" s="96" t="str">
        <f>VLOOKUP(A58,'CENTRO DE COSTOS'!A:D,4,FALSE)</f>
        <v>MIGUEL JULIÁN HERNÁNDEZ GUARÍN</v>
      </c>
      <c r="C58" s="96" t="str">
        <f>VLOOKUP(A58,'CENTRO DE COSTOS'!A:D,2,FALSE)</f>
        <v>0004-0008</v>
      </c>
      <c r="D58" s="208">
        <v>68001</v>
      </c>
      <c r="E58" s="179"/>
      <c r="F58" s="213" t="s">
        <v>5414</v>
      </c>
      <c r="G58" s="217">
        <v>21117783</v>
      </c>
      <c r="H58" s="206" t="s">
        <v>180</v>
      </c>
      <c r="I58" s="215" t="s">
        <v>72</v>
      </c>
      <c r="J58" s="215" t="s">
        <v>18099</v>
      </c>
      <c r="K58" s="103" t="s">
        <v>167</v>
      </c>
      <c r="L58" s="208" t="s">
        <v>18100</v>
      </c>
      <c r="M58" s="217" t="s">
        <v>18101</v>
      </c>
      <c r="N58" s="220">
        <v>45832.421527777777</v>
      </c>
      <c r="O58" s="220">
        <v>45826.369444444441</v>
      </c>
      <c r="P58" s="206" t="s">
        <v>9136</v>
      </c>
      <c r="Q58" s="215" t="s">
        <v>10250</v>
      </c>
      <c r="R58" s="215" t="s">
        <v>9138</v>
      </c>
      <c r="S58" s="215" t="s">
        <v>3964</v>
      </c>
      <c r="T58" s="215" t="s">
        <v>3964</v>
      </c>
      <c r="U58" s="215" t="s">
        <v>177</v>
      </c>
      <c r="V58" s="178" t="s">
        <v>18102</v>
      </c>
      <c r="W58" s="178">
        <v>1</v>
      </c>
      <c r="X58" s="178" t="s">
        <v>18103</v>
      </c>
      <c r="Y58" s="206" t="s">
        <v>25</v>
      </c>
      <c r="Z58" s="215" t="s">
        <v>189</v>
      </c>
      <c r="AA58" s="208">
        <v>1</v>
      </c>
      <c r="AB58" s="217">
        <v>0</v>
      </c>
      <c r="AC58" s="178" t="s">
        <v>185</v>
      </c>
      <c r="AD58" s="97">
        <f>IF(U58="SOPORTE_TELEFÓNICO",'BASE LIQUIDACION REDEBAN 2025'!$B$19,IF(U58="ENVÍO",'BASE LIQUIDACION REDEBAN 2025'!$C$2,IF(Y58="TIPO I",'BASE LIQUIDACION REDEBAN 2025'!$C$2,IF(Y58="TIPO II",'BASE LIQUIDACION REDEBAN 2025'!$C$3,IF(Y58="TIPO III",'BASE LIQUIDACION REDEBAN 2025'!$C$4,IF(Y58="TIPO IV",'BASE LIQUIDACION REDEBAN 2025'!$C$5,IF(Z58="AEREO",'BASE LIQUIDACION REDEBAN 2025'!$B$6,'BASE LIQUIDACION REDEBAN 2025'!$C$5)))))))</f>
        <v>65960.072302</v>
      </c>
      <c r="AE58" s="97">
        <f>IF(OR(U58="SOPORTE_TELEFÓNICO",U58="ENVÍO"),0,IF(Y58="TIPO I",'BASE LIQUIDACION REDEBAN 2025'!$B$10,IF(Y58="TIPO II",'BASE LIQUIDACION REDEBAN 2025'!$B$11,IF(Y58="TIPO III",'BASE LIQUIDACION REDEBAN 2025'!$B$12,'BASE LIQUIDACION REDEBAN 2025'!$B$13))))</f>
        <v>75096.394270399993</v>
      </c>
      <c r="AF58" s="97">
        <f t="shared" si="0"/>
        <v>65960.072302</v>
      </c>
    </row>
    <row r="59" spans="1:32" s="54" customFormat="1" ht="15">
      <c r="A59" s="178" t="s">
        <v>100</v>
      </c>
      <c r="B59" s="96" t="str">
        <f>VLOOKUP(A59,'CENTRO DE COSTOS'!A:D,4,FALSE)</f>
        <v>KEVIN ALEXIS CORZO BUSTOS</v>
      </c>
      <c r="C59" s="96" t="str">
        <f>VLOOKUP(A59,'CENTRO DE COSTOS'!A:D,2,FALSE)</f>
        <v>0004-0007</v>
      </c>
      <c r="D59" s="208">
        <v>50313</v>
      </c>
      <c r="E59" s="179"/>
      <c r="F59" s="213" t="s">
        <v>5414</v>
      </c>
      <c r="G59" s="217">
        <v>16184343</v>
      </c>
      <c r="H59" s="206" t="s">
        <v>192</v>
      </c>
      <c r="I59" s="215" t="s">
        <v>250</v>
      </c>
      <c r="J59" s="215" t="s">
        <v>18104</v>
      </c>
      <c r="K59" s="103" t="s">
        <v>167</v>
      </c>
      <c r="L59" s="208" t="s">
        <v>18105</v>
      </c>
      <c r="M59" s="217" t="s">
        <v>18106</v>
      </c>
      <c r="N59" s="220">
        <v>45832.421527777777</v>
      </c>
      <c r="O59" s="220">
        <v>45826.37222222222</v>
      </c>
      <c r="P59" s="206" t="s">
        <v>18107</v>
      </c>
      <c r="Q59" s="215" t="s">
        <v>14153</v>
      </c>
      <c r="R59" s="215" t="s">
        <v>9138</v>
      </c>
      <c r="S59" s="215" t="s">
        <v>3964</v>
      </c>
      <c r="T59" s="215" t="s">
        <v>3964</v>
      </c>
      <c r="U59" s="215" t="s">
        <v>177</v>
      </c>
      <c r="V59" s="178" t="s">
        <v>18108</v>
      </c>
      <c r="W59" s="178">
        <v>0</v>
      </c>
      <c r="X59" s="178">
        <v>0</v>
      </c>
      <c r="Y59" s="206" t="s">
        <v>28</v>
      </c>
      <c r="Z59" s="215" t="s">
        <v>189</v>
      </c>
      <c r="AA59" s="208">
        <v>1</v>
      </c>
      <c r="AB59" s="217">
        <v>0</v>
      </c>
      <c r="AC59" s="178" t="s">
        <v>246</v>
      </c>
      <c r="AD59" s="97">
        <f>IF(U59="SOPORTE_TELEFÓNICO",'BASE LIQUIDACION REDEBAN 2025'!$B$19,IF(U59="ENVÍO",'BASE LIQUIDACION REDEBAN 2025'!$C$2,IF(Y59="TIPO I",'BASE LIQUIDACION REDEBAN 2025'!$C$2,IF(Y59="TIPO II",'BASE LIQUIDACION REDEBAN 2025'!$C$3,IF(Y59="TIPO III",'BASE LIQUIDACION REDEBAN 2025'!$C$4,IF(Y59="TIPO IV",'BASE LIQUIDACION REDEBAN 2025'!$C$5,IF(Z59="AEREO",'BASE LIQUIDACION REDEBAN 2025'!$B$6,'BASE LIQUIDACION REDEBAN 2025'!$C$5)))))))</f>
        <v>144967.87232000002</v>
      </c>
      <c r="AE59" s="97">
        <f>IF(OR(U59="SOPORTE_TELEFÓNICO",U59="ENVÍO"),0,IF(Y59="TIPO I",'BASE LIQUIDACION REDEBAN 2025'!$B$10,IF(Y59="TIPO II",'BASE LIQUIDACION REDEBAN 2025'!$B$11,IF(Y59="TIPO III",'BASE LIQUIDACION REDEBAN 2025'!$B$12,'BASE LIQUIDACION REDEBAN 2025'!$B$13))))</f>
        <v>140395.6348884</v>
      </c>
      <c r="AF59" s="97">
        <f t="shared" si="0"/>
        <v>144967.87232000002</v>
      </c>
    </row>
    <row r="60" spans="1:32" s="54" customFormat="1" ht="15">
      <c r="A60" s="178" t="s">
        <v>90</v>
      </c>
      <c r="B60" s="96" t="str">
        <f>VLOOKUP(A60,'CENTRO DE COSTOS'!A:D,4,FALSE)</f>
        <v>JUAN SEBASTIÁN RÍOS CASTRILLÓN</v>
      </c>
      <c r="C60" s="96" t="str">
        <f>VLOOKUP(A60,'CENTRO DE COSTOS'!A:D,2,FALSE)</f>
        <v>0004-0005</v>
      </c>
      <c r="D60" s="208">
        <v>5120</v>
      </c>
      <c r="E60" s="179"/>
      <c r="F60" s="213" t="s">
        <v>5414</v>
      </c>
      <c r="G60" s="217">
        <v>13624853</v>
      </c>
      <c r="H60" s="206" t="s">
        <v>290</v>
      </c>
      <c r="I60" s="215" t="s">
        <v>6987</v>
      </c>
      <c r="J60" s="215" t="s">
        <v>18109</v>
      </c>
      <c r="K60" s="103" t="s">
        <v>167</v>
      </c>
      <c r="L60" s="208" t="s">
        <v>18110</v>
      </c>
      <c r="M60" s="217" t="s">
        <v>18111</v>
      </c>
      <c r="N60" s="220">
        <v>45825.433333333334</v>
      </c>
      <c r="O60" s="220">
        <v>45826.376388888886</v>
      </c>
      <c r="P60" s="206" t="s">
        <v>9136</v>
      </c>
      <c r="Q60" s="215" t="s">
        <v>10250</v>
      </c>
      <c r="R60" s="215" t="s">
        <v>9138</v>
      </c>
      <c r="S60" s="215" t="s">
        <v>3964</v>
      </c>
      <c r="T60" s="215" t="s">
        <v>3964</v>
      </c>
      <c r="U60" s="215" t="s">
        <v>177</v>
      </c>
      <c r="V60" s="178" t="s">
        <v>18112</v>
      </c>
      <c r="W60" s="178">
        <v>1</v>
      </c>
      <c r="X60" s="178" t="s">
        <v>18113</v>
      </c>
      <c r="Y60" s="206" t="s">
        <v>32</v>
      </c>
      <c r="Z60" s="215" t="s">
        <v>189</v>
      </c>
      <c r="AA60" s="208">
        <v>1</v>
      </c>
      <c r="AB60" s="217">
        <v>0</v>
      </c>
      <c r="AC60" s="178" t="s">
        <v>360</v>
      </c>
      <c r="AD60" s="97">
        <f>IF(U60="SOPORTE_TELEFÓNICO",'BASE LIQUIDACION REDEBAN 2025'!$B$19,IF(U60="ENVÍO",'BASE LIQUIDACION REDEBAN 2025'!$C$2,IF(Y60="TIPO I",'BASE LIQUIDACION REDEBAN 2025'!$C$2,IF(Y60="TIPO II",'BASE LIQUIDACION REDEBAN 2025'!$C$3,IF(Y60="TIPO III",'BASE LIQUIDACION REDEBAN 2025'!$C$4,IF(Y60="TIPO IV",'BASE LIQUIDACION REDEBAN 2025'!$C$5,IF(Z60="AEREO",'BASE LIQUIDACION REDEBAN 2025'!$B$6,'BASE LIQUIDACION REDEBAN 2025'!$C$5)))))))</f>
        <v>479588.87655000004</v>
      </c>
      <c r="AE60" s="97">
        <f>IF(OR(U60="SOPORTE_TELEFÓNICO",U60="ENVÍO"),0,IF(Y60="TIPO I",'BASE LIQUIDACION REDEBAN 2025'!$B$10,IF(Y60="TIPO II",'BASE LIQUIDACION REDEBAN 2025'!$B$11,IF(Y60="TIPO III",'BASE LIQUIDACION REDEBAN 2025'!$B$12,'BASE LIQUIDACION REDEBAN 2025'!$B$13))))</f>
        <v>196536.5258152</v>
      </c>
      <c r="AF60" s="97">
        <f t="shared" si="0"/>
        <v>479588.87655000004</v>
      </c>
    </row>
    <row r="61" spans="1:32" s="54" customFormat="1" ht="15">
      <c r="A61" s="178" t="s">
        <v>72</v>
      </c>
      <c r="B61" s="96" t="str">
        <f>VLOOKUP(A61,'CENTRO DE COSTOS'!A:D,4,FALSE)</f>
        <v>MIGUEL JULIÁN HERNÁNDEZ GUARÍN</v>
      </c>
      <c r="C61" s="96" t="str">
        <f>VLOOKUP(A61,'CENTRO DE COSTOS'!A:D,2,FALSE)</f>
        <v>0004-0008</v>
      </c>
      <c r="D61" s="208">
        <v>68385</v>
      </c>
      <c r="E61" s="179"/>
      <c r="F61" s="213" t="s">
        <v>5414</v>
      </c>
      <c r="G61" s="217">
        <v>89267820</v>
      </c>
      <c r="H61" s="206" t="s">
        <v>180</v>
      </c>
      <c r="I61" s="215" t="s">
        <v>4156</v>
      </c>
      <c r="J61" s="215" t="s">
        <v>18114</v>
      </c>
      <c r="K61" s="103" t="s">
        <v>167</v>
      </c>
      <c r="L61" s="208" t="s">
        <v>18115</v>
      </c>
      <c r="M61" s="217" t="s">
        <v>18116</v>
      </c>
      <c r="N61" s="220">
        <v>45825.728472222225</v>
      </c>
      <c r="O61" s="220">
        <v>45826.423611111109</v>
      </c>
      <c r="P61" s="206" t="s">
        <v>9136</v>
      </c>
      <c r="Q61" s="215" t="s">
        <v>10250</v>
      </c>
      <c r="R61" s="215" t="s">
        <v>9138</v>
      </c>
      <c r="S61" s="215" t="s">
        <v>3964</v>
      </c>
      <c r="T61" s="215" t="s">
        <v>3964</v>
      </c>
      <c r="U61" s="215" t="s">
        <v>177</v>
      </c>
      <c r="V61" s="178" t="s">
        <v>18117</v>
      </c>
      <c r="W61" s="178">
        <v>1</v>
      </c>
      <c r="X61" s="178" t="s">
        <v>18118</v>
      </c>
      <c r="Y61" s="206" t="s">
        <v>30</v>
      </c>
      <c r="Z61" s="215" t="s">
        <v>189</v>
      </c>
      <c r="AA61" s="208">
        <v>1</v>
      </c>
      <c r="AB61" s="217">
        <v>0</v>
      </c>
      <c r="AC61" s="178" t="s">
        <v>866</v>
      </c>
      <c r="AD61" s="97">
        <f>IF(U61="SOPORTE_TELEFÓNICO",'BASE LIQUIDACION REDEBAN 2025'!$B$19,IF(U61="ENVÍO",'BASE LIQUIDACION REDEBAN 2025'!$C$2,IF(Y61="TIPO I",'BASE LIQUIDACION REDEBAN 2025'!$C$2,IF(Y61="TIPO II",'BASE LIQUIDACION REDEBAN 2025'!$C$3,IF(Y61="TIPO III",'BASE LIQUIDACION REDEBAN 2025'!$C$4,IF(Y61="TIPO IV",'BASE LIQUIDACION REDEBAN 2025'!$C$5,IF(Z61="AEREO",'BASE LIQUIDACION REDEBAN 2025'!$B$6,'BASE LIQUIDACION REDEBAN 2025'!$C$5)))))))</f>
        <v>275728.78077800001</v>
      </c>
      <c r="AE61" s="97">
        <f>IF(OR(U61="SOPORTE_TELEFÓNICO",U61="ENVÍO"),0,IF(Y61="TIPO I",'BASE LIQUIDACION REDEBAN 2025'!$B$10,IF(Y61="TIPO II",'BASE LIQUIDACION REDEBAN 2025'!$B$11,IF(Y61="TIPO III",'BASE LIQUIDACION REDEBAN 2025'!$B$12,'BASE LIQUIDACION REDEBAN 2025'!$B$13))))</f>
        <v>196536.5258152</v>
      </c>
      <c r="AF61" s="97">
        <f t="shared" si="0"/>
        <v>275728.78077800001</v>
      </c>
    </row>
    <row r="62" spans="1:32" s="54" customFormat="1" ht="15">
      <c r="A62" s="178" t="s">
        <v>76</v>
      </c>
      <c r="B62" s="96" t="str">
        <f>VLOOKUP(A62,'CENTRO DE COSTOS'!A:D,4,FALSE)</f>
        <v>DIEGO FERNANDO HENAO CARDONA</v>
      </c>
      <c r="C62" s="96" t="str">
        <f>VLOOKUP(A62,'CENTRO DE COSTOS'!A:D,2,FALSE)</f>
        <v>0004-0003</v>
      </c>
      <c r="D62" s="208">
        <v>76834</v>
      </c>
      <c r="E62" s="179"/>
      <c r="F62" s="213" t="s">
        <v>5414</v>
      </c>
      <c r="G62" s="217">
        <v>68832674</v>
      </c>
      <c r="H62" s="206" t="s">
        <v>230</v>
      </c>
      <c r="I62" s="215" t="s">
        <v>5459</v>
      </c>
      <c r="J62" s="215" t="s">
        <v>18119</v>
      </c>
      <c r="K62" s="103" t="s">
        <v>167</v>
      </c>
      <c r="L62" s="208" t="s">
        <v>18120</v>
      </c>
      <c r="M62" s="217" t="s">
        <v>18121</v>
      </c>
      <c r="N62" s="220">
        <v>45832.433333333334</v>
      </c>
      <c r="O62" s="220">
        <v>45826.511111111111</v>
      </c>
      <c r="P62" s="206" t="s">
        <v>9136</v>
      </c>
      <c r="Q62" s="215" t="s">
        <v>10250</v>
      </c>
      <c r="R62" s="215" t="s">
        <v>9138</v>
      </c>
      <c r="S62" s="215" t="s">
        <v>3964</v>
      </c>
      <c r="T62" s="215" t="s">
        <v>3964</v>
      </c>
      <c r="U62" s="215" t="s">
        <v>177</v>
      </c>
      <c r="V62" s="178" t="s">
        <v>18122</v>
      </c>
      <c r="W62" s="178">
        <v>1</v>
      </c>
      <c r="X62" s="178" t="s">
        <v>18123</v>
      </c>
      <c r="Y62" s="206" t="s">
        <v>28</v>
      </c>
      <c r="Z62" s="215" t="s">
        <v>189</v>
      </c>
      <c r="AA62" s="208">
        <v>1</v>
      </c>
      <c r="AB62" s="217">
        <v>0</v>
      </c>
      <c r="AC62" s="178" t="s">
        <v>1025</v>
      </c>
      <c r="AD62" s="97">
        <f>IF(U62="SOPORTE_TELEFÓNICO",'BASE LIQUIDACION REDEBAN 2025'!$B$19,IF(U62="ENVÍO",'BASE LIQUIDACION REDEBAN 2025'!$C$2,IF(Y62="TIPO I",'BASE LIQUIDACION REDEBAN 2025'!$C$2,IF(Y62="TIPO II",'BASE LIQUIDACION REDEBAN 2025'!$C$3,IF(Y62="TIPO III",'BASE LIQUIDACION REDEBAN 2025'!$C$4,IF(Y62="TIPO IV",'BASE LIQUIDACION REDEBAN 2025'!$C$5,IF(Z62="AEREO",'BASE LIQUIDACION REDEBAN 2025'!$B$6,'BASE LIQUIDACION REDEBAN 2025'!$C$5)))))))</f>
        <v>144967.87232000002</v>
      </c>
      <c r="AE62" s="97">
        <f>IF(OR(U62="SOPORTE_TELEFÓNICO",U62="ENVÍO"),0,IF(Y62="TIPO I",'BASE LIQUIDACION REDEBAN 2025'!$B$10,IF(Y62="TIPO II",'BASE LIQUIDACION REDEBAN 2025'!$B$11,IF(Y62="TIPO III",'BASE LIQUIDACION REDEBAN 2025'!$B$12,'BASE LIQUIDACION REDEBAN 2025'!$B$13))))</f>
        <v>140395.6348884</v>
      </c>
      <c r="AF62" s="97">
        <f t="shared" si="0"/>
        <v>144967.87232000002</v>
      </c>
    </row>
    <row r="63" spans="1:32" s="54" customFormat="1" ht="15">
      <c r="A63" s="178" t="s">
        <v>93</v>
      </c>
      <c r="B63" s="96" t="str">
        <f>VLOOKUP(A63,'CENTRO DE COSTOS'!A:D,4,FALSE)</f>
        <v>DIEGO FERNANDO HENAO CARDONA</v>
      </c>
      <c r="C63" s="96" t="str">
        <f>VLOOKUP(A63,'CENTRO DE COSTOS'!A:D,2,FALSE)</f>
        <v>0004-0003</v>
      </c>
      <c r="D63" s="208">
        <v>52356</v>
      </c>
      <c r="E63" s="179"/>
      <c r="F63" s="213" t="s">
        <v>5414</v>
      </c>
      <c r="G63" s="217">
        <v>47485214</v>
      </c>
      <c r="H63" s="206" t="s">
        <v>162</v>
      </c>
      <c r="I63" s="215" t="s">
        <v>2119</v>
      </c>
      <c r="J63" s="215" t="s">
        <v>18124</v>
      </c>
      <c r="K63" s="103" t="s">
        <v>167</v>
      </c>
      <c r="L63" s="208" t="s">
        <v>18125</v>
      </c>
      <c r="M63" s="217" t="s">
        <v>18126</v>
      </c>
      <c r="N63" s="220">
        <v>45832.433333333334</v>
      </c>
      <c r="O63" s="220">
        <v>45826.53402777778</v>
      </c>
      <c r="P63" s="206" t="s">
        <v>9136</v>
      </c>
      <c r="Q63" s="215" t="s">
        <v>10250</v>
      </c>
      <c r="R63" s="215" t="s">
        <v>9138</v>
      </c>
      <c r="S63" s="215" t="s">
        <v>3964</v>
      </c>
      <c r="T63" s="215" t="s">
        <v>3964</v>
      </c>
      <c r="U63" s="215" t="s">
        <v>177</v>
      </c>
      <c r="V63" s="178" t="s">
        <v>18127</v>
      </c>
      <c r="W63" s="178">
        <v>1</v>
      </c>
      <c r="X63" s="178" t="s">
        <v>18128</v>
      </c>
      <c r="Y63" s="206" t="s">
        <v>28</v>
      </c>
      <c r="Z63" s="215" t="s">
        <v>189</v>
      </c>
      <c r="AA63" s="208">
        <v>1</v>
      </c>
      <c r="AB63" s="217">
        <v>0</v>
      </c>
      <c r="AC63" s="178" t="s">
        <v>740</v>
      </c>
      <c r="AD63" s="97">
        <f>IF(U63="SOPORTE_TELEFÓNICO",'BASE LIQUIDACION REDEBAN 2025'!$B$19,IF(U63="ENVÍO",'BASE LIQUIDACION REDEBAN 2025'!$C$2,IF(Y63="TIPO I",'BASE LIQUIDACION REDEBAN 2025'!$C$2,IF(Y63="TIPO II",'BASE LIQUIDACION REDEBAN 2025'!$C$3,IF(Y63="TIPO III",'BASE LIQUIDACION REDEBAN 2025'!$C$4,IF(Y63="TIPO IV",'BASE LIQUIDACION REDEBAN 2025'!$C$5,IF(Z63="AEREO",'BASE LIQUIDACION REDEBAN 2025'!$B$6,'BASE LIQUIDACION REDEBAN 2025'!$C$5)))))))</f>
        <v>144967.87232000002</v>
      </c>
      <c r="AE63" s="97">
        <f>IF(OR(U63="SOPORTE_TELEFÓNICO",U63="ENVÍO"),0,IF(Y63="TIPO I",'BASE LIQUIDACION REDEBAN 2025'!$B$10,IF(Y63="TIPO II",'BASE LIQUIDACION REDEBAN 2025'!$B$11,IF(Y63="TIPO III",'BASE LIQUIDACION REDEBAN 2025'!$B$12,'BASE LIQUIDACION REDEBAN 2025'!$B$13))))</f>
        <v>140395.6348884</v>
      </c>
      <c r="AF63" s="97">
        <f t="shared" si="0"/>
        <v>144967.87232000002</v>
      </c>
    </row>
    <row r="64" spans="1:32" s="54" customFormat="1" ht="15">
      <c r="A64" s="178" t="s">
        <v>87</v>
      </c>
      <c r="B64" s="96" t="str">
        <f>VLOOKUP(A64,'CENTRO DE COSTOS'!A:D,4,FALSE)</f>
        <v>DIEGO FERNANDO HENAO CARDONA</v>
      </c>
      <c r="C64" s="96" t="str">
        <f>VLOOKUP(A64,'CENTRO DE COSTOS'!A:D,2,FALSE)</f>
        <v>0004-0002</v>
      </c>
      <c r="D64" s="208">
        <v>17873</v>
      </c>
      <c r="E64" s="179"/>
      <c r="F64" s="213" t="s">
        <v>5414</v>
      </c>
      <c r="G64" s="217">
        <v>17510538</v>
      </c>
      <c r="H64" s="206" t="s">
        <v>827</v>
      </c>
      <c r="I64" s="215" t="s">
        <v>11332</v>
      </c>
      <c r="J64" s="215" t="s">
        <v>18129</v>
      </c>
      <c r="K64" s="103" t="s">
        <v>167</v>
      </c>
      <c r="L64" s="208" t="s">
        <v>18130</v>
      </c>
      <c r="M64" s="217" t="s">
        <v>18131</v>
      </c>
      <c r="N64" s="220">
        <v>45827.45</v>
      </c>
      <c r="O64" s="220">
        <v>45827.352083333331</v>
      </c>
      <c r="P64" s="206" t="s">
        <v>9136</v>
      </c>
      <c r="Q64" s="215" t="s">
        <v>10250</v>
      </c>
      <c r="R64" s="215" t="s">
        <v>9138</v>
      </c>
      <c r="S64" s="215" t="s">
        <v>3964</v>
      </c>
      <c r="T64" s="215" t="s">
        <v>3964</v>
      </c>
      <c r="U64" s="215" t="s">
        <v>177</v>
      </c>
      <c r="V64" s="178" t="s">
        <v>18132</v>
      </c>
      <c r="W64" s="178">
        <v>2</v>
      </c>
      <c r="X64" s="178" t="s">
        <v>18133</v>
      </c>
      <c r="Y64" s="206" t="s">
        <v>25</v>
      </c>
      <c r="Z64" s="215" t="s">
        <v>189</v>
      </c>
      <c r="AA64" s="208">
        <v>1</v>
      </c>
      <c r="AB64" s="217">
        <v>0</v>
      </c>
      <c r="AC64" s="178" t="s">
        <v>829</v>
      </c>
      <c r="AD64" s="97">
        <f>IF(U64="SOPORTE_TELEFÓNICO",'BASE LIQUIDACION REDEBAN 2025'!$B$19,IF(U64="ENVÍO",'BASE LIQUIDACION REDEBAN 2025'!$C$2,IF(Y64="TIPO I",'BASE LIQUIDACION REDEBAN 2025'!$C$2,IF(Y64="TIPO II",'BASE LIQUIDACION REDEBAN 2025'!$C$3,IF(Y64="TIPO III",'BASE LIQUIDACION REDEBAN 2025'!$C$4,IF(Y64="TIPO IV",'BASE LIQUIDACION REDEBAN 2025'!$C$5,IF(Z64="AEREO",'BASE LIQUIDACION REDEBAN 2025'!$B$6,'BASE LIQUIDACION REDEBAN 2025'!$C$5)))))))</f>
        <v>65960.072302</v>
      </c>
      <c r="AE64" s="97">
        <f>IF(OR(U64="SOPORTE_TELEFÓNICO",U64="ENVÍO"),0,IF(Y64="TIPO I",'BASE LIQUIDACION REDEBAN 2025'!$B$10,IF(Y64="TIPO II",'BASE LIQUIDACION REDEBAN 2025'!$B$11,IF(Y64="TIPO III",'BASE LIQUIDACION REDEBAN 2025'!$B$12,'BASE LIQUIDACION REDEBAN 2025'!$B$13))))</f>
        <v>75096.394270399993</v>
      </c>
      <c r="AF64" s="97">
        <f t="shared" si="0"/>
        <v>65960.072302</v>
      </c>
    </row>
    <row r="65" spans="1:32" s="54" customFormat="1" ht="15">
      <c r="A65" s="178" t="s">
        <v>87</v>
      </c>
      <c r="B65" s="96" t="str">
        <f>VLOOKUP(A65,'CENTRO DE COSTOS'!A:D,4,FALSE)</f>
        <v>DIEGO FERNANDO HENAO CARDONA</v>
      </c>
      <c r="C65" s="96" t="str">
        <f>VLOOKUP(A65,'CENTRO DE COSTOS'!A:D,2,FALSE)</f>
        <v>0004-0002</v>
      </c>
      <c r="D65" s="208">
        <v>17001</v>
      </c>
      <c r="E65" s="179"/>
      <c r="F65" s="213" t="s">
        <v>5414</v>
      </c>
      <c r="G65" s="217">
        <v>15632201</v>
      </c>
      <c r="H65" s="206" t="s">
        <v>827</v>
      </c>
      <c r="I65" s="215" t="s">
        <v>87</v>
      </c>
      <c r="J65" s="215" t="s">
        <v>18129</v>
      </c>
      <c r="K65" s="103" t="s">
        <v>167</v>
      </c>
      <c r="L65" s="208" t="s">
        <v>18134</v>
      </c>
      <c r="M65" s="217" t="s">
        <v>18135</v>
      </c>
      <c r="N65" s="220">
        <v>45827.45</v>
      </c>
      <c r="O65" s="220">
        <v>45827.355555555558</v>
      </c>
      <c r="P65" s="206" t="s">
        <v>18096</v>
      </c>
      <c r="Q65" s="215" t="s">
        <v>18136</v>
      </c>
      <c r="R65" s="215" t="s">
        <v>9138</v>
      </c>
      <c r="S65" s="215" t="s">
        <v>3964</v>
      </c>
      <c r="T65" s="215" t="s">
        <v>3964</v>
      </c>
      <c r="U65" s="215" t="s">
        <v>177</v>
      </c>
      <c r="V65" s="178" t="s">
        <v>18137</v>
      </c>
      <c r="W65" s="178">
        <v>2</v>
      </c>
      <c r="X65" s="178" t="s">
        <v>18138</v>
      </c>
      <c r="Y65" s="206" t="s">
        <v>25</v>
      </c>
      <c r="Z65" s="215" t="s">
        <v>189</v>
      </c>
      <c r="AA65" s="208">
        <v>1</v>
      </c>
      <c r="AB65" s="217">
        <v>0</v>
      </c>
      <c r="AC65" s="178" t="s">
        <v>829</v>
      </c>
      <c r="AD65" s="97">
        <f>IF(U65="SOPORTE_TELEFÓNICO",'BASE LIQUIDACION REDEBAN 2025'!$B$19,IF(U65="ENVÍO",'BASE LIQUIDACION REDEBAN 2025'!$C$2,IF(Y65="TIPO I",'BASE LIQUIDACION REDEBAN 2025'!$C$2,IF(Y65="TIPO II",'BASE LIQUIDACION REDEBAN 2025'!$C$3,IF(Y65="TIPO III",'BASE LIQUIDACION REDEBAN 2025'!$C$4,IF(Y65="TIPO IV",'BASE LIQUIDACION REDEBAN 2025'!$C$5,IF(Z65="AEREO",'BASE LIQUIDACION REDEBAN 2025'!$B$6,'BASE LIQUIDACION REDEBAN 2025'!$C$5)))))))</f>
        <v>65960.072302</v>
      </c>
      <c r="AE65" s="97">
        <f>IF(OR(U65="SOPORTE_TELEFÓNICO",U65="ENVÍO"),0,IF(Y65="TIPO I",'BASE LIQUIDACION REDEBAN 2025'!$B$10,IF(Y65="TIPO II",'BASE LIQUIDACION REDEBAN 2025'!$B$11,IF(Y65="TIPO III",'BASE LIQUIDACION REDEBAN 2025'!$B$12,'BASE LIQUIDACION REDEBAN 2025'!$B$13))))</f>
        <v>75096.394270399993</v>
      </c>
      <c r="AF65" s="97">
        <f t="shared" si="0"/>
        <v>65960.072302</v>
      </c>
    </row>
    <row r="66" spans="1:32" s="54" customFormat="1" ht="15">
      <c r="A66" s="178" t="s">
        <v>87</v>
      </c>
      <c r="B66" s="96" t="str">
        <f>VLOOKUP(A66,'CENTRO DE COSTOS'!A:D,4,FALSE)</f>
        <v>DIEGO FERNANDO HENAO CARDONA</v>
      </c>
      <c r="C66" s="96" t="str">
        <f>VLOOKUP(A66,'CENTRO DE COSTOS'!A:D,2,FALSE)</f>
        <v>0004-0002</v>
      </c>
      <c r="D66" s="208">
        <v>17042</v>
      </c>
      <c r="E66" s="179"/>
      <c r="F66" s="213" t="s">
        <v>5414</v>
      </c>
      <c r="G66" s="217">
        <v>17489162</v>
      </c>
      <c r="H66" s="206" t="s">
        <v>827</v>
      </c>
      <c r="I66" s="215" t="s">
        <v>14982</v>
      </c>
      <c r="J66" s="215" t="s">
        <v>18139</v>
      </c>
      <c r="K66" s="103" t="s">
        <v>167</v>
      </c>
      <c r="L66" s="208" t="s">
        <v>18140</v>
      </c>
      <c r="M66" s="217" t="s">
        <v>18141</v>
      </c>
      <c r="N66" s="220">
        <v>45827.45</v>
      </c>
      <c r="O66" s="220">
        <v>45827.390972222223</v>
      </c>
      <c r="P66" s="206" t="s">
        <v>9136</v>
      </c>
      <c r="Q66" s="215" t="s">
        <v>10250</v>
      </c>
      <c r="R66" s="215" t="s">
        <v>9138</v>
      </c>
      <c r="S66" s="215" t="s">
        <v>3964</v>
      </c>
      <c r="T66" s="215" t="s">
        <v>3964</v>
      </c>
      <c r="U66" s="215" t="s">
        <v>177</v>
      </c>
      <c r="V66" s="178" t="s">
        <v>18142</v>
      </c>
      <c r="W66" s="178">
        <v>1</v>
      </c>
      <c r="X66" s="178" t="s">
        <v>18143</v>
      </c>
      <c r="Y66" s="206" t="s">
        <v>28</v>
      </c>
      <c r="Z66" s="215" t="s">
        <v>189</v>
      </c>
      <c r="AA66" s="208">
        <v>1</v>
      </c>
      <c r="AB66" s="217">
        <v>0</v>
      </c>
      <c r="AC66" s="178" t="s">
        <v>829</v>
      </c>
      <c r="AD66" s="97">
        <f>IF(U66="SOPORTE_TELEFÓNICO",'BASE LIQUIDACION REDEBAN 2025'!$B$19,IF(U66="ENVÍO",'BASE LIQUIDACION REDEBAN 2025'!$C$2,IF(Y66="TIPO I",'BASE LIQUIDACION REDEBAN 2025'!$C$2,IF(Y66="TIPO II",'BASE LIQUIDACION REDEBAN 2025'!$C$3,IF(Y66="TIPO III",'BASE LIQUIDACION REDEBAN 2025'!$C$4,IF(Y66="TIPO IV",'BASE LIQUIDACION REDEBAN 2025'!$C$5,IF(Z66="AEREO",'BASE LIQUIDACION REDEBAN 2025'!$B$6,'BASE LIQUIDACION REDEBAN 2025'!$C$5)))))))</f>
        <v>144967.87232000002</v>
      </c>
      <c r="AE66" s="97">
        <f>IF(OR(U66="SOPORTE_TELEFÓNICO",U66="ENVÍO"),0,IF(Y66="TIPO I",'BASE LIQUIDACION REDEBAN 2025'!$B$10,IF(Y66="TIPO II",'BASE LIQUIDACION REDEBAN 2025'!$B$11,IF(Y66="TIPO III",'BASE LIQUIDACION REDEBAN 2025'!$B$12,'BASE LIQUIDACION REDEBAN 2025'!$B$13))))</f>
        <v>140395.6348884</v>
      </c>
      <c r="AF66" s="97">
        <f t="shared" si="0"/>
        <v>144967.87232000002</v>
      </c>
    </row>
    <row r="67" spans="1:32" s="54" customFormat="1" ht="15">
      <c r="A67" s="178" t="s">
        <v>87</v>
      </c>
      <c r="B67" s="96" t="str">
        <f>VLOOKUP(A67,'CENTRO DE COSTOS'!A:D,4,FALSE)</f>
        <v>DIEGO FERNANDO HENAO CARDONA</v>
      </c>
      <c r="C67" s="96" t="str">
        <f>VLOOKUP(A67,'CENTRO DE COSTOS'!A:D,2,FALSE)</f>
        <v>0004-0002</v>
      </c>
      <c r="D67" s="208">
        <v>17174</v>
      </c>
      <c r="E67" s="179"/>
      <c r="F67" s="213" t="s">
        <v>5414</v>
      </c>
      <c r="G67" s="217">
        <v>18936963</v>
      </c>
      <c r="H67" s="206" t="s">
        <v>827</v>
      </c>
      <c r="I67" s="215" t="s">
        <v>1577</v>
      </c>
      <c r="J67" s="215" t="s">
        <v>18144</v>
      </c>
      <c r="K67" s="103" t="s">
        <v>167</v>
      </c>
      <c r="L67" s="208" t="s">
        <v>18145</v>
      </c>
      <c r="M67" s="217" t="s">
        <v>18146</v>
      </c>
      <c r="N67" s="220">
        <v>45827.45</v>
      </c>
      <c r="O67" s="220">
        <v>45827.397916666669</v>
      </c>
      <c r="P67" s="206" t="s">
        <v>9136</v>
      </c>
      <c r="Q67" s="215" t="s">
        <v>10250</v>
      </c>
      <c r="R67" s="215" t="s">
        <v>9138</v>
      </c>
      <c r="S67" s="215" t="s">
        <v>3964</v>
      </c>
      <c r="T67" s="215" t="s">
        <v>3964</v>
      </c>
      <c r="U67" s="215" t="s">
        <v>177</v>
      </c>
      <c r="V67" s="178" t="s">
        <v>18142</v>
      </c>
      <c r="W67" s="178">
        <v>1</v>
      </c>
      <c r="X67" s="178" t="s">
        <v>18147</v>
      </c>
      <c r="Y67" s="206" t="s">
        <v>28</v>
      </c>
      <c r="Z67" s="215" t="s">
        <v>189</v>
      </c>
      <c r="AA67" s="208">
        <v>1</v>
      </c>
      <c r="AB67" s="217">
        <v>0</v>
      </c>
      <c r="AC67" s="178" t="s">
        <v>829</v>
      </c>
      <c r="AD67" s="97">
        <f>IF(U67="SOPORTE_TELEFÓNICO",'BASE LIQUIDACION REDEBAN 2025'!$B$19,IF(U67="ENVÍO",'BASE LIQUIDACION REDEBAN 2025'!$C$2,IF(Y67="TIPO I",'BASE LIQUIDACION REDEBAN 2025'!$C$2,IF(Y67="TIPO II",'BASE LIQUIDACION REDEBAN 2025'!$C$3,IF(Y67="TIPO III",'BASE LIQUIDACION REDEBAN 2025'!$C$4,IF(Y67="TIPO IV",'BASE LIQUIDACION REDEBAN 2025'!$C$5,IF(Z67="AEREO",'BASE LIQUIDACION REDEBAN 2025'!$B$6,'BASE LIQUIDACION REDEBAN 2025'!$C$5)))))))</f>
        <v>144967.87232000002</v>
      </c>
      <c r="AE67" s="97">
        <f>IF(OR(U67="SOPORTE_TELEFÓNICO",U67="ENVÍO"),0,IF(Y67="TIPO I",'BASE LIQUIDACION REDEBAN 2025'!$B$10,IF(Y67="TIPO II",'BASE LIQUIDACION REDEBAN 2025'!$B$11,IF(Y67="TIPO III",'BASE LIQUIDACION REDEBAN 2025'!$B$12,'BASE LIQUIDACION REDEBAN 2025'!$B$13))))</f>
        <v>140395.6348884</v>
      </c>
      <c r="AF67" s="97">
        <f t="shared" ref="AF67:AF130" si="1">IF(OR(U67="SOPORTE_TELEFÓNICO",U67="ENVÍO"),AD67,(AA67*AD67+AB67*AE67))</f>
        <v>144967.87232000002</v>
      </c>
    </row>
    <row r="68" spans="1:32" s="54" customFormat="1" ht="15">
      <c r="A68" s="178" t="s">
        <v>98</v>
      </c>
      <c r="B68" s="96" t="str">
        <f>VLOOKUP(A68,'CENTRO DE COSTOS'!A:D,4,FALSE)</f>
        <v>MIGUEL JULIÁN HERNÁNDEZ GUARÍN</v>
      </c>
      <c r="C68" s="96" t="str">
        <f>VLOOKUP(A68,'CENTRO DE COSTOS'!A:D,2,FALSE)</f>
        <v>0004-0008</v>
      </c>
      <c r="D68" s="208">
        <v>15759</v>
      </c>
      <c r="E68" s="179"/>
      <c r="F68" s="213" t="s">
        <v>5414</v>
      </c>
      <c r="G68" s="217">
        <v>15630999</v>
      </c>
      <c r="H68" s="206" t="s">
        <v>371</v>
      </c>
      <c r="I68" s="215" t="s">
        <v>372</v>
      </c>
      <c r="J68" s="215" t="s">
        <v>18148</v>
      </c>
      <c r="K68" s="103" t="s">
        <v>167</v>
      </c>
      <c r="L68" s="208" t="s">
        <v>18149</v>
      </c>
      <c r="M68" s="217" t="s">
        <v>18150</v>
      </c>
      <c r="N68" s="220">
        <v>45827.45</v>
      </c>
      <c r="O68" s="220">
        <v>45827.409722222219</v>
      </c>
      <c r="P68" s="206" t="s">
        <v>9136</v>
      </c>
      <c r="Q68" s="215" t="s">
        <v>10250</v>
      </c>
      <c r="R68" s="215" t="s">
        <v>9138</v>
      </c>
      <c r="S68" s="215" t="s">
        <v>3964</v>
      </c>
      <c r="T68" s="215" t="s">
        <v>3964</v>
      </c>
      <c r="U68" s="215" t="s">
        <v>177</v>
      </c>
      <c r="V68" s="178" t="s">
        <v>18151</v>
      </c>
      <c r="W68" s="178">
        <v>1</v>
      </c>
      <c r="X68" s="178" t="s">
        <v>18152</v>
      </c>
      <c r="Y68" s="206" t="s">
        <v>28</v>
      </c>
      <c r="Z68" s="215" t="s">
        <v>189</v>
      </c>
      <c r="AA68" s="208">
        <v>1</v>
      </c>
      <c r="AB68" s="217">
        <v>0</v>
      </c>
      <c r="AC68" s="178" t="s">
        <v>1163</v>
      </c>
      <c r="AD68" s="97">
        <f>IF(U68="SOPORTE_TELEFÓNICO",'BASE LIQUIDACION REDEBAN 2025'!$B$19,IF(U68="ENVÍO",'BASE LIQUIDACION REDEBAN 2025'!$C$2,IF(Y68="TIPO I",'BASE LIQUIDACION REDEBAN 2025'!$C$2,IF(Y68="TIPO II",'BASE LIQUIDACION REDEBAN 2025'!$C$3,IF(Y68="TIPO III",'BASE LIQUIDACION REDEBAN 2025'!$C$4,IF(Y68="TIPO IV",'BASE LIQUIDACION REDEBAN 2025'!$C$5,IF(Z68="AEREO",'BASE LIQUIDACION REDEBAN 2025'!$B$6,'BASE LIQUIDACION REDEBAN 2025'!$C$5)))))))</f>
        <v>144967.87232000002</v>
      </c>
      <c r="AE68" s="97">
        <f>IF(OR(U68="SOPORTE_TELEFÓNICO",U68="ENVÍO"),0,IF(Y68="TIPO I",'BASE LIQUIDACION REDEBAN 2025'!$B$10,IF(Y68="TIPO II",'BASE LIQUIDACION REDEBAN 2025'!$B$11,IF(Y68="TIPO III",'BASE LIQUIDACION REDEBAN 2025'!$B$12,'BASE LIQUIDACION REDEBAN 2025'!$B$13))))</f>
        <v>140395.6348884</v>
      </c>
      <c r="AF68" s="97">
        <f t="shared" si="1"/>
        <v>144967.87232000002</v>
      </c>
    </row>
    <row r="69" spans="1:32" s="54" customFormat="1" ht="15">
      <c r="A69" s="178" t="s">
        <v>98</v>
      </c>
      <c r="B69" s="96" t="str">
        <f>VLOOKUP(A69,'CENTRO DE COSTOS'!A:D,4,FALSE)</f>
        <v>MIGUEL JULIÁN HERNÁNDEZ GUARÍN</v>
      </c>
      <c r="C69" s="96" t="str">
        <f>VLOOKUP(A69,'CENTRO DE COSTOS'!A:D,2,FALSE)</f>
        <v>0004-0008</v>
      </c>
      <c r="D69" s="208">
        <v>15001</v>
      </c>
      <c r="E69" s="179"/>
      <c r="F69" s="213" t="s">
        <v>5414</v>
      </c>
      <c r="G69" s="217">
        <v>24628026</v>
      </c>
      <c r="H69" s="206" t="s">
        <v>371</v>
      </c>
      <c r="I69" s="215" t="s">
        <v>98</v>
      </c>
      <c r="J69" s="215" t="s">
        <v>18153</v>
      </c>
      <c r="K69" s="103" t="s">
        <v>167</v>
      </c>
      <c r="L69" s="208" t="s">
        <v>18154</v>
      </c>
      <c r="M69" s="217" t="s">
        <v>18155</v>
      </c>
      <c r="N69" s="220">
        <v>45832.421527777777</v>
      </c>
      <c r="O69" s="220">
        <v>45828.436805555553</v>
      </c>
      <c r="P69" s="206" t="s">
        <v>18107</v>
      </c>
      <c r="Q69" s="215" t="s">
        <v>14153</v>
      </c>
      <c r="R69" s="215" t="s">
        <v>9138</v>
      </c>
      <c r="S69" s="215" t="s">
        <v>3964</v>
      </c>
      <c r="T69" s="215" t="s">
        <v>3964</v>
      </c>
      <c r="U69" s="215" t="s">
        <v>177</v>
      </c>
      <c r="V69" s="178" t="s">
        <v>18156</v>
      </c>
      <c r="W69" s="178">
        <v>0</v>
      </c>
      <c r="X69" s="178">
        <v>0</v>
      </c>
      <c r="Y69" s="206" t="s">
        <v>25</v>
      </c>
      <c r="Z69" s="215" t="s">
        <v>189</v>
      </c>
      <c r="AA69" s="208">
        <v>1</v>
      </c>
      <c r="AB69" s="217">
        <v>0</v>
      </c>
      <c r="AC69" s="178" t="s">
        <v>375</v>
      </c>
      <c r="AD69" s="97">
        <f>IF(U69="SOPORTE_TELEFÓNICO",'BASE LIQUIDACION REDEBAN 2025'!$B$19,IF(U69="ENVÍO",'BASE LIQUIDACION REDEBAN 2025'!$C$2,IF(Y69="TIPO I",'BASE LIQUIDACION REDEBAN 2025'!$C$2,IF(Y69="TIPO II",'BASE LIQUIDACION REDEBAN 2025'!$C$3,IF(Y69="TIPO III",'BASE LIQUIDACION REDEBAN 2025'!$C$4,IF(Y69="TIPO IV",'BASE LIQUIDACION REDEBAN 2025'!$C$5,IF(Z69="AEREO",'BASE LIQUIDACION REDEBAN 2025'!$B$6,'BASE LIQUIDACION REDEBAN 2025'!$C$5)))))))</f>
        <v>65960.072302</v>
      </c>
      <c r="AE69" s="97">
        <f>IF(OR(U69="SOPORTE_TELEFÓNICO",U69="ENVÍO"),0,IF(Y69="TIPO I",'BASE LIQUIDACION REDEBAN 2025'!$B$10,IF(Y69="TIPO II",'BASE LIQUIDACION REDEBAN 2025'!$B$11,IF(Y69="TIPO III",'BASE LIQUIDACION REDEBAN 2025'!$B$12,'BASE LIQUIDACION REDEBAN 2025'!$B$13))))</f>
        <v>75096.394270399993</v>
      </c>
      <c r="AF69" s="97">
        <f t="shared" si="1"/>
        <v>65960.072302</v>
      </c>
    </row>
    <row r="70" spans="1:32" s="54" customFormat="1" ht="15">
      <c r="A70" s="178" t="s">
        <v>93</v>
      </c>
      <c r="B70" s="96" t="str">
        <f>VLOOKUP(A70,'CENTRO DE COSTOS'!A:D,4,FALSE)</f>
        <v>DIEGO FERNANDO HENAO CARDONA</v>
      </c>
      <c r="C70" s="96" t="str">
        <f>VLOOKUP(A70,'CENTRO DE COSTOS'!A:D,2,FALSE)</f>
        <v>0004-0003</v>
      </c>
      <c r="D70" s="208">
        <v>52885</v>
      </c>
      <c r="E70" s="179"/>
      <c r="F70" s="213" t="s">
        <v>5414</v>
      </c>
      <c r="G70" s="217">
        <v>69238293</v>
      </c>
      <c r="H70" s="206" t="s">
        <v>162</v>
      </c>
      <c r="I70" s="215" t="s">
        <v>3035</v>
      </c>
      <c r="J70" s="215" t="s">
        <v>18157</v>
      </c>
      <c r="K70" s="103" t="s">
        <v>167</v>
      </c>
      <c r="L70" s="208" t="s">
        <v>18158</v>
      </c>
      <c r="M70" s="217" t="s">
        <v>18159</v>
      </c>
      <c r="N70" s="220">
        <v>45832.433333333334</v>
      </c>
      <c r="O70" s="220">
        <v>45828.602777777778</v>
      </c>
      <c r="P70" s="206" t="s">
        <v>9136</v>
      </c>
      <c r="Q70" s="215" t="s">
        <v>10250</v>
      </c>
      <c r="R70" s="215" t="s">
        <v>9138</v>
      </c>
      <c r="S70" s="215" t="s">
        <v>3964</v>
      </c>
      <c r="T70" s="215" t="s">
        <v>3964</v>
      </c>
      <c r="U70" s="215" t="s">
        <v>177</v>
      </c>
      <c r="V70" s="178" t="s">
        <v>18160</v>
      </c>
      <c r="W70" s="178">
        <v>1</v>
      </c>
      <c r="X70" s="178" t="s">
        <v>18161</v>
      </c>
      <c r="Y70" s="206" t="s">
        <v>28</v>
      </c>
      <c r="Z70" s="215" t="s">
        <v>189</v>
      </c>
      <c r="AA70" s="208">
        <v>1</v>
      </c>
      <c r="AB70" s="217">
        <v>0</v>
      </c>
      <c r="AC70" s="178" t="s">
        <v>1218</v>
      </c>
      <c r="AD70" s="97">
        <f>IF(U70="SOPORTE_TELEFÓNICO",'BASE LIQUIDACION REDEBAN 2025'!$B$19,IF(U70="ENVÍO",'BASE LIQUIDACION REDEBAN 2025'!$C$2,IF(Y70="TIPO I",'BASE LIQUIDACION REDEBAN 2025'!$C$2,IF(Y70="TIPO II",'BASE LIQUIDACION REDEBAN 2025'!$C$3,IF(Y70="TIPO III",'BASE LIQUIDACION REDEBAN 2025'!$C$4,IF(Y70="TIPO IV",'BASE LIQUIDACION REDEBAN 2025'!$C$5,IF(Z70="AEREO",'BASE LIQUIDACION REDEBAN 2025'!$B$6,'BASE LIQUIDACION REDEBAN 2025'!$C$5)))))))</f>
        <v>144967.87232000002</v>
      </c>
      <c r="AE70" s="97">
        <f>IF(OR(U70="SOPORTE_TELEFÓNICO",U70="ENVÍO"),0,IF(Y70="TIPO I",'BASE LIQUIDACION REDEBAN 2025'!$B$10,IF(Y70="TIPO II",'BASE LIQUIDACION REDEBAN 2025'!$B$11,IF(Y70="TIPO III",'BASE LIQUIDACION REDEBAN 2025'!$B$12,'BASE LIQUIDACION REDEBAN 2025'!$B$13))))</f>
        <v>140395.6348884</v>
      </c>
      <c r="AF70" s="97">
        <f t="shared" si="1"/>
        <v>144967.87232000002</v>
      </c>
    </row>
    <row r="71" spans="1:32" s="54" customFormat="1" ht="15">
      <c r="A71" s="178" t="s">
        <v>68</v>
      </c>
      <c r="B71" s="96" t="str">
        <f>VLOOKUP(A71,'CENTRO DE COSTOS'!A:D,4,FALSE)</f>
        <v>WILLIAM ASDRUBAL ROZO ROZO</v>
      </c>
      <c r="C71" s="96" t="str">
        <f>VLOOKUP(A71,'CENTRO DE COSTOS'!A:D,2,FALSE)</f>
        <v>0004-0004</v>
      </c>
      <c r="D71" s="208">
        <v>25279</v>
      </c>
      <c r="E71" s="179"/>
      <c r="F71" s="213" t="s">
        <v>5414</v>
      </c>
      <c r="G71" s="217">
        <v>89201012</v>
      </c>
      <c r="H71" s="206" t="s">
        <v>298</v>
      </c>
      <c r="I71" s="215" t="s">
        <v>15069</v>
      </c>
      <c r="J71" s="215" t="s">
        <v>18162</v>
      </c>
      <c r="K71" s="103" t="s">
        <v>167</v>
      </c>
      <c r="L71" s="208" t="s">
        <v>18163</v>
      </c>
      <c r="M71" s="217" t="s">
        <v>18164</v>
      </c>
      <c r="N71" s="220">
        <v>45834.390972222223</v>
      </c>
      <c r="O71" s="220">
        <v>45832.552777777775</v>
      </c>
      <c r="P71" s="206" t="s">
        <v>9136</v>
      </c>
      <c r="Q71" s="215" t="s">
        <v>10250</v>
      </c>
      <c r="R71" s="215" t="s">
        <v>9138</v>
      </c>
      <c r="S71" s="215" t="s">
        <v>3964</v>
      </c>
      <c r="T71" s="215" t="s">
        <v>3964</v>
      </c>
      <c r="U71" s="215" t="s">
        <v>177</v>
      </c>
      <c r="V71" s="178" t="s">
        <v>18165</v>
      </c>
      <c r="W71" s="178">
        <v>1</v>
      </c>
      <c r="X71" s="178" t="s">
        <v>18166</v>
      </c>
      <c r="Y71" s="206" t="s">
        <v>28</v>
      </c>
      <c r="Z71" s="215" t="s">
        <v>189</v>
      </c>
      <c r="AA71" s="208">
        <v>1</v>
      </c>
      <c r="AB71" s="217">
        <v>0</v>
      </c>
      <c r="AC71" s="178" t="s">
        <v>301</v>
      </c>
      <c r="AD71" s="97">
        <f>IF(U71="SOPORTE_TELEFÓNICO",'BASE LIQUIDACION REDEBAN 2025'!$B$19,IF(U71="ENVÍO",'BASE LIQUIDACION REDEBAN 2025'!$C$2,IF(Y71="TIPO I",'BASE LIQUIDACION REDEBAN 2025'!$C$2,IF(Y71="TIPO II",'BASE LIQUIDACION REDEBAN 2025'!$C$3,IF(Y71="TIPO III",'BASE LIQUIDACION REDEBAN 2025'!$C$4,IF(Y71="TIPO IV",'BASE LIQUIDACION REDEBAN 2025'!$C$5,IF(Z71="AEREO",'BASE LIQUIDACION REDEBAN 2025'!$B$6,'BASE LIQUIDACION REDEBAN 2025'!$C$5)))))))</f>
        <v>144967.87232000002</v>
      </c>
      <c r="AE71" s="97">
        <f>IF(OR(U71="SOPORTE_TELEFÓNICO",U71="ENVÍO"),0,IF(Y71="TIPO I",'BASE LIQUIDACION REDEBAN 2025'!$B$10,IF(Y71="TIPO II",'BASE LIQUIDACION REDEBAN 2025'!$B$11,IF(Y71="TIPO III",'BASE LIQUIDACION REDEBAN 2025'!$B$12,'BASE LIQUIDACION REDEBAN 2025'!$B$13))))</f>
        <v>140395.6348884</v>
      </c>
      <c r="AF71" s="97">
        <f t="shared" si="1"/>
        <v>144967.87232000002</v>
      </c>
    </row>
    <row r="72" spans="1:32" s="54" customFormat="1" ht="15">
      <c r="A72" s="178" t="s">
        <v>90</v>
      </c>
      <c r="B72" s="96" t="str">
        <f>VLOOKUP(A72,'CENTRO DE COSTOS'!A:D,4,FALSE)</f>
        <v>JUAN SEBASTIÁN RÍOS CASTRILLÓN</v>
      </c>
      <c r="C72" s="96" t="str">
        <f>VLOOKUP(A72,'CENTRO DE COSTOS'!A:D,2,FALSE)</f>
        <v>0004-0005</v>
      </c>
      <c r="D72" s="208">
        <v>5266</v>
      </c>
      <c r="E72" s="179"/>
      <c r="F72" s="213" t="s">
        <v>5414</v>
      </c>
      <c r="G72" s="217">
        <v>16725822</v>
      </c>
      <c r="H72" s="206" t="s">
        <v>290</v>
      </c>
      <c r="I72" s="215" t="s">
        <v>4551</v>
      </c>
      <c r="J72" s="215" t="s">
        <v>18167</v>
      </c>
      <c r="K72" s="103" t="s">
        <v>167</v>
      </c>
      <c r="L72" s="208" t="s">
        <v>18168</v>
      </c>
      <c r="M72" s="217" t="s">
        <v>18169</v>
      </c>
      <c r="N72" s="220">
        <v>45836.402777777781</v>
      </c>
      <c r="O72" s="220">
        <v>45834.574305555558</v>
      </c>
      <c r="P72" s="206" t="s">
        <v>9136</v>
      </c>
      <c r="Q72" s="215" t="s">
        <v>10250</v>
      </c>
      <c r="R72" s="215" t="s">
        <v>9138</v>
      </c>
      <c r="S72" s="215" t="s">
        <v>3964</v>
      </c>
      <c r="T72" s="215" t="s">
        <v>3964</v>
      </c>
      <c r="U72" s="215" t="s">
        <v>177</v>
      </c>
      <c r="V72" s="178" t="s">
        <v>18170</v>
      </c>
      <c r="W72" s="178">
        <v>1</v>
      </c>
      <c r="X72" s="178" t="s">
        <v>18171</v>
      </c>
      <c r="Y72" s="206" t="s">
        <v>25</v>
      </c>
      <c r="Z72" s="215" t="s">
        <v>189</v>
      </c>
      <c r="AA72" s="208">
        <v>1</v>
      </c>
      <c r="AB72" s="217">
        <v>0</v>
      </c>
      <c r="AC72" s="178" t="s">
        <v>3666</v>
      </c>
      <c r="AD72" s="97">
        <f>IF(U72="SOPORTE_TELEFÓNICO",'BASE LIQUIDACION REDEBAN 2025'!$B$19,IF(U72="ENVÍO",'BASE LIQUIDACION REDEBAN 2025'!$C$2,IF(Y72="TIPO I",'BASE LIQUIDACION REDEBAN 2025'!$C$2,IF(Y72="TIPO II",'BASE LIQUIDACION REDEBAN 2025'!$C$3,IF(Y72="TIPO III",'BASE LIQUIDACION REDEBAN 2025'!$C$4,IF(Y72="TIPO IV",'BASE LIQUIDACION REDEBAN 2025'!$C$5,IF(Z72="AEREO",'BASE LIQUIDACION REDEBAN 2025'!$B$6,'BASE LIQUIDACION REDEBAN 2025'!$C$5)))))))</f>
        <v>65960.072302</v>
      </c>
      <c r="AE72" s="97">
        <f>IF(OR(U72="SOPORTE_TELEFÓNICO",U72="ENVÍO"),0,IF(Y72="TIPO I",'BASE LIQUIDACION REDEBAN 2025'!$B$10,IF(Y72="TIPO II",'BASE LIQUIDACION REDEBAN 2025'!$B$11,IF(Y72="TIPO III",'BASE LIQUIDACION REDEBAN 2025'!$B$12,'BASE LIQUIDACION REDEBAN 2025'!$B$13))))</f>
        <v>75096.394270399993</v>
      </c>
      <c r="AF72" s="97">
        <f t="shared" si="1"/>
        <v>65960.072302</v>
      </c>
    </row>
    <row r="73" spans="1:32" s="54" customFormat="1" ht="15">
      <c r="A73" s="178" t="s">
        <v>100</v>
      </c>
      <c r="B73" s="96" t="str">
        <f>VLOOKUP(A73,'CENTRO DE COSTOS'!A:D,4,FALSE)</f>
        <v>KEVIN ALEXIS CORZO BUSTOS</v>
      </c>
      <c r="C73" s="96" t="str">
        <f>VLOOKUP(A73,'CENTRO DE COSTOS'!A:D,2,FALSE)</f>
        <v>0004-0007</v>
      </c>
      <c r="D73" s="208">
        <v>50313</v>
      </c>
      <c r="E73" s="179"/>
      <c r="F73" s="213" t="s">
        <v>5414</v>
      </c>
      <c r="G73" s="217">
        <v>80995632</v>
      </c>
      <c r="H73" s="206" t="s">
        <v>192</v>
      </c>
      <c r="I73" s="215" t="s">
        <v>250</v>
      </c>
      <c r="J73" s="215" t="s">
        <v>16173</v>
      </c>
      <c r="K73" s="103" t="s">
        <v>167</v>
      </c>
      <c r="L73" s="208" t="s">
        <v>18172</v>
      </c>
      <c r="M73" s="217" t="s">
        <v>18173</v>
      </c>
      <c r="N73" s="220">
        <v>45834.542361111111</v>
      </c>
      <c r="O73" s="220">
        <v>45835.338888888888</v>
      </c>
      <c r="P73" s="206" t="s">
        <v>18107</v>
      </c>
      <c r="Q73" s="215" t="s">
        <v>14153</v>
      </c>
      <c r="R73" s="215" t="s">
        <v>9138</v>
      </c>
      <c r="S73" s="215" t="s">
        <v>3964</v>
      </c>
      <c r="T73" s="215" t="s">
        <v>3964</v>
      </c>
      <c r="U73" s="215" t="s">
        <v>177</v>
      </c>
      <c r="V73" s="178" t="s">
        <v>18174</v>
      </c>
      <c r="W73" s="178">
        <v>0</v>
      </c>
      <c r="X73" s="178">
        <v>0</v>
      </c>
      <c r="Y73" s="206" t="s">
        <v>28</v>
      </c>
      <c r="Z73" s="215" t="s">
        <v>189</v>
      </c>
      <c r="AA73" s="208">
        <v>1</v>
      </c>
      <c r="AB73" s="217">
        <v>0</v>
      </c>
      <c r="AC73" s="178" t="s">
        <v>196</v>
      </c>
      <c r="AD73" s="97">
        <f>IF(U73="SOPORTE_TELEFÓNICO",'BASE LIQUIDACION REDEBAN 2025'!$B$19,IF(U73="ENVÍO",'BASE LIQUIDACION REDEBAN 2025'!$C$2,IF(Y73="TIPO I",'BASE LIQUIDACION REDEBAN 2025'!$C$2,IF(Y73="TIPO II",'BASE LIQUIDACION REDEBAN 2025'!$C$3,IF(Y73="TIPO III",'BASE LIQUIDACION REDEBAN 2025'!$C$4,IF(Y73="TIPO IV",'BASE LIQUIDACION REDEBAN 2025'!$C$5,IF(Z73="AEREO",'BASE LIQUIDACION REDEBAN 2025'!$B$6,'BASE LIQUIDACION REDEBAN 2025'!$C$5)))))))</f>
        <v>144967.87232000002</v>
      </c>
      <c r="AE73" s="97">
        <f>IF(OR(U73="SOPORTE_TELEFÓNICO",U73="ENVÍO"),0,IF(Y73="TIPO I",'BASE LIQUIDACION REDEBAN 2025'!$B$10,IF(Y73="TIPO II",'BASE LIQUIDACION REDEBAN 2025'!$B$11,IF(Y73="TIPO III",'BASE LIQUIDACION REDEBAN 2025'!$B$12,'BASE LIQUIDACION REDEBAN 2025'!$B$13))))</f>
        <v>140395.6348884</v>
      </c>
      <c r="AF73" s="97">
        <f t="shared" si="1"/>
        <v>144967.87232000002</v>
      </c>
    </row>
    <row r="74" spans="1:32" s="54" customFormat="1" ht="15">
      <c r="A74" s="178" t="s">
        <v>72</v>
      </c>
      <c r="B74" s="96" t="str">
        <f>VLOOKUP(A74,'CENTRO DE COSTOS'!A:D,4,FALSE)</f>
        <v>MIGUEL JULIÁN HERNÁNDEZ GUARÍN</v>
      </c>
      <c r="C74" s="96" t="str">
        <f>VLOOKUP(A74,'CENTRO DE COSTOS'!A:D,2,FALSE)</f>
        <v>0004-0008</v>
      </c>
      <c r="D74" s="208">
        <v>68001</v>
      </c>
      <c r="E74" s="179"/>
      <c r="F74" s="213" t="s">
        <v>5414</v>
      </c>
      <c r="G74" s="217">
        <v>17716234</v>
      </c>
      <c r="H74" s="206" t="s">
        <v>180</v>
      </c>
      <c r="I74" s="215" t="s">
        <v>72</v>
      </c>
      <c r="J74" s="215" t="s">
        <v>18175</v>
      </c>
      <c r="K74" s="103" t="s">
        <v>167</v>
      </c>
      <c r="L74" s="208" t="s">
        <v>18176</v>
      </c>
      <c r="M74" s="217" t="s">
        <v>18177</v>
      </c>
      <c r="N74" s="220">
        <v>45834.542361111111</v>
      </c>
      <c r="O74" s="220">
        <v>45835.363194444442</v>
      </c>
      <c r="P74" s="206" t="s">
        <v>18096</v>
      </c>
      <c r="Q74" s="215" t="s">
        <v>18097</v>
      </c>
      <c r="R74" s="215" t="s">
        <v>9138</v>
      </c>
      <c r="S74" s="215" t="s">
        <v>3964</v>
      </c>
      <c r="T74" s="215" t="s">
        <v>3964</v>
      </c>
      <c r="U74" s="215" t="s">
        <v>177</v>
      </c>
      <c r="V74" s="178" t="s">
        <v>18178</v>
      </c>
      <c r="W74" s="178">
        <v>0</v>
      </c>
      <c r="X74" s="178">
        <v>0</v>
      </c>
      <c r="Y74" s="206" t="s">
        <v>25</v>
      </c>
      <c r="Z74" s="215" t="s">
        <v>189</v>
      </c>
      <c r="AA74" s="208">
        <v>1</v>
      </c>
      <c r="AB74" s="217">
        <v>0</v>
      </c>
      <c r="AC74" s="178" t="s">
        <v>185</v>
      </c>
      <c r="AD74" s="97">
        <f>IF(U74="SOPORTE_TELEFÓNICO",'BASE LIQUIDACION REDEBAN 2025'!$B$19,IF(U74="ENVÍO",'BASE LIQUIDACION REDEBAN 2025'!$C$2,IF(Y74="TIPO I",'BASE LIQUIDACION REDEBAN 2025'!$C$2,IF(Y74="TIPO II",'BASE LIQUIDACION REDEBAN 2025'!$C$3,IF(Y74="TIPO III",'BASE LIQUIDACION REDEBAN 2025'!$C$4,IF(Y74="TIPO IV",'BASE LIQUIDACION REDEBAN 2025'!$C$5,IF(Z74="AEREO",'BASE LIQUIDACION REDEBAN 2025'!$B$6,'BASE LIQUIDACION REDEBAN 2025'!$C$5)))))))</f>
        <v>65960.072302</v>
      </c>
      <c r="AE74" s="97">
        <f>IF(OR(U74="SOPORTE_TELEFÓNICO",U74="ENVÍO"),0,IF(Y74="TIPO I",'BASE LIQUIDACION REDEBAN 2025'!$B$10,IF(Y74="TIPO II",'BASE LIQUIDACION REDEBAN 2025'!$B$11,IF(Y74="TIPO III",'BASE LIQUIDACION REDEBAN 2025'!$B$12,'BASE LIQUIDACION REDEBAN 2025'!$B$13))))</f>
        <v>75096.394270399993</v>
      </c>
      <c r="AF74" s="97">
        <f t="shared" si="1"/>
        <v>65960.072302</v>
      </c>
    </row>
    <row r="75" spans="1:32" s="54" customFormat="1" ht="15">
      <c r="A75" s="178" t="s">
        <v>72</v>
      </c>
      <c r="B75" s="96" t="str">
        <f>VLOOKUP(A75,'CENTRO DE COSTOS'!A:D,4,FALSE)</f>
        <v>MIGUEL JULIÁN HERNÁNDEZ GUARÍN</v>
      </c>
      <c r="C75" s="96" t="str">
        <f>VLOOKUP(A75,'CENTRO DE COSTOS'!A:D,2,FALSE)</f>
        <v>0004-0008</v>
      </c>
      <c r="D75" s="208">
        <v>68001</v>
      </c>
      <c r="E75" s="179"/>
      <c r="F75" s="213" t="s">
        <v>5414</v>
      </c>
      <c r="G75" s="217">
        <v>73034837</v>
      </c>
      <c r="H75" s="206" t="s">
        <v>180</v>
      </c>
      <c r="I75" s="215" t="s">
        <v>72</v>
      </c>
      <c r="J75" s="215" t="s">
        <v>18179</v>
      </c>
      <c r="K75" s="103" t="s">
        <v>167</v>
      </c>
      <c r="L75" s="208" t="s">
        <v>18180</v>
      </c>
      <c r="M75" s="217" t="s">
        <v>18181</v>
      </c>
      <c r="N75" s="220">
        <v>45834.542361111111</v>
      </c>
      <c r="O75" s="220">
        <v>45835.383333333331</v>
      </c>
      <c r="P75" s="206" t="s">
        <v>9136</v>
      </c>
      <c r="Q75" s="215" t="s">
        <v>10250</v>
      </c>
      <c r="R75" s="215" t="s">
        <v>9138</v>
      </c>
      <c r="S75" s="215" t="s">
        <v>3964</v>
      </c>
      <c r="T75" s="215" t="s">
        <v>3964</v>
      </c>
      <c r="U75" s="215" t="s">
        <v>177</v>
      </c>
      <c r="V75" s="178" t="s">
        <v>18182</v>
      </c>
      <c r="W75" s="178">
        <v>1</v>
      </c>
      <c r="X75" s="178" t="s">
        <v>18183</v>
      </c>
      <c r="Y75" s="206" t="s">
        <v>25</v>
      </c>
      <c r="Z75" s="215" t="s">
        <v>189</v>
      </c>
      <c r="AA75" s="208">
        <v>1</v>
      </c>
      <c r="AB75" s="217">
        <v>0</v>
      </c>
      <c r="AC75" s="178" t="s">
        <v>185</v>
      </c>
      <c r="AD75" s="97">
        <f>IF(U75="SOPORTE_TELEFÓNICO",'BASE LIQUIDACION REDEBAN 2025'!$B$19,IF(U75="ENVÍO",'BASE LIQUIDACION REDEBAN 2025'!$C$2,IF(Y75="TIPO I",'BASE LIQUIDACION REDEBAN 2025'!$C$2,IF(Y75="TIPO II",'BASE LIQUIDACION REDEBAN 2025'!$C$3,IF(Y75="TIPO III",'BASE LIQUIDACION REDEBAN 2025'!$C$4,IF(Y75="TIPO IV",'BASE LIQUIDACION REDEBAN 2025'!$C$5,IF(Z75="AEREO",'BASE LIQUIDACION REDEBAN 2025'!$B$6,'BASE LIQUIDACION REDEBAN 2025'!$C$5)))))))</f>
        <v>65960.072302</v>
      </c>
      <c r="AE75" s="97">
        <f>IF(OR(U75="SOPORTE_TELEFÓNICO",U75="ENVÍO"),0,IF(Y75="TIPO I",'BASE LIQUIDACION REDEBAN 2025'!$B$10,IF(Y75="TIPO II",'BASE LIQUIDACION REDEBAN 2025'!$B$11,IF(Y75="TIPO III",'BASE LIQUIDACION REDEBAN 2025'!$B$12,'BASE LIQUIDACION REDEBAN 2025'!$B$13))))</f>
        <v>75096.394270399993</v>
      </c>
      <c r="AF75" s="97">
        <f t="shared" si="1"/>
        <v>65960.072302</v>
      </c>
    </row>
    <row r="76" spans="1:32" s="54" customFormat="1" ht="15">
      <c r="A76" s="178" t="s">
        <v>96</v>
      </c>
      <c r="B76" s="96" t="str">
        <f>VLOOKUP(A76,'CENTRO DE COSTOS'!A:D,4,FALSE)</f>
        <v>JOSE MAURICIO HERNANDEZ ROJAS</v>
      </c>
      <c r="C76" s="96" t="str">
        <f>VLOOKUP(A76,'CENTRO DE COSTOS'!A:D,2,FALSE)</f>
        <v>0004-0001</v>
      </c>
      <c r="D76" s="208">
        <v>47001</v>
      </c>
      <c r="E76" s="179"/>
      <c r="F76" s="213" t="s">
        <v>5414</v>
      </c>
      <c r="G76" s="217">
        <v>18388231</v>
      </c>
      <c r="H76" s="206" t="s">
        <v>683</v>
      </c>
      <c r="I76" s="215" t="s">
        <v>96</v>
      </c>
      <c r="J76" s="215" t="s">
        <v>18184</v>
      </c>
      <c r="K76" s="103" t="s">
        <v>167</v>
      </c>
      <c r="L76" s="208" t="s">
        <v>18185</v>
      </c>
      <c r="M76" s="217" t="s">
        <v>18186</v>
      </c>
      <c r="N76" s="220">
        <v>45834.542361111111</v>
      </c>
      <c r="O76" s="220">
        <v>45835.384027777778</v>
      </c>
      <c r="P76" s="206" t="s">
        <v>9136</v>
      </c>
      <c r="Q76" s="215" t="s">
        <v>10250</v>
      </c>
      <c r="R76" s="215" t="s">
        <v>9138</v>
      </c>
      <c r="S76" s="215" t="s">
        <v>3964</v>
      </c>
      <c r="T76" s="215" t="s">
        <v>3964</v>
      </c>
      <c r="U76" s="215" t="s">
        <v>177</v>
      </c>
      <c r="V76" s="178" t="s">
        <v>18187</v>
      </c>
      <c r="W76" s="178">
        <v>1</v>
      </c>
      <c r="X76" s="178" t="s">
        <v>18188</v>
      </c>
      <c r="Y76" s="206" t="s">
        <v>25</v>
      </c>
      <c r="Z76" s="215" t="s">
        <v>189</v>
      </c>
      <c r="AA76" s="208">
        <v>1</v>
      </c>
      <c r="AB76" s="217">
        <v>0</v>
      </c>
      <c r="AC76" s="178" t="s">
        <v>16922</v>
      </c>
      <c r="AD76" s="97">
        <f>IF(U76="SOPORTE_TELEFÓNICO",'BASE LIQUIDACION REDEBAN 2025'!$B$19,IF(U76="ENVÍO",'BASE LIQUIDACION REDEBAN 2025'!$C$2,IF(Y76="TIPO I",'BASE LIQUIDACION REDEBAN 2025'!$C$2,IF(Y76="TIPO II",'BASE LIQUIDACION REDEBAN 2025'!$C$3,IF(Y76="TIPO III",'BASE LIQUIDACION REDEBAN 2025'!$C$4,IF(Y76="TIPO IV",'BASE LIQUIDACION REDEBAN 2025'!$C$5,IF(Z76="AEREO",'BASE LIQUIDACION REDEBAN 2025'!$B$6,'BASE LIQUIDACION REDEBAN 2025'!$C$5)))))))</f>
        <v>65960.072302</v>
      </c>
      <c r="AE76" s="97">
        <f>IF(OR(U76="SOPORTE_TELEFÓNICO",U76="ENVÍO"),0,IF(Y76="TIPO I",'BASE LIQUIDACION REDEBAN 2025'!$B$10,IF(Y76="TIPO II",'BASE LIQUIDACION REDEBAN 2025'!$B$11,IF(Y76="TIPO III",'BASE LIQUIDACION REDEBAN 2025'!$B$12,'BASE LIQUIDACION REDEBAN 2025'!$B$13))))</f>
        <v>75096.394270399993</v>
      </c>
      <c r="AF76" s="97">
        <f t="shared" si="1"/>
        <v>65960.072302</v>
      </c>
    </row>
    <row r="77" spans="1:32" s="54" customFormat="1" ht="15">
      <c r="A77" s="178" t="s">
        <v>76</v>
      </c>
      <c r="B77" s="96" t="str">
        <f>VLOOKUP(A77,'CENTRO DE COSTOS'!A:D,4,FALSE)</f>
        <v>DIEGO FERNANDO HENAO CARDONA</v>
      </c>
      <c r="C77" s="96" t="str">
        <f>VLOOKUP(A77,'CENTRO DE COSTOS'!A:D,2,FALSE)</f>
        <v>0004-0003</v>
      </c>
      <c r="D77" s="208">
        <v>76001</v>
      </c>
      <c r="E77" s="179"/>
      <c r="F77" s="213" t="s">
        <v>5414</v>
      </c>
      <c r="G77" s="218">
        <v>48794218</v>
      </c>
      <c r="H77" s="206" t="s">
        <v>230</v>
      </c>
      <c r="I77" s="215" t="s">
        <v>76</v>
      </c>
      <c r="J77" s="215" t="s">
        <v>18189</v>
      </c>
      <c r="K77" s="103" t="s">
        <v>167</v>
      </c>
      <c r="L77" s="207" t="s">
        <v>18190</v>
      </c>
      <c r="M77" s="217" t="s">
        <v>18191</v>
      </c>
      <c r="N77" s="220">
        <v>45832.402777777781</v>
      </c>
      <c r="O77" s="220">
        <v>45835.401388888888</v>
      </c>
      <c r="P77" s="206" t="s">
        <v>9206</v>
      </c>
      <c r="Q77" s="215" t="s">
        <v>9207</v>
      </c>
      <c r="R77" s="215" t="s">
        <v>9138</v>
      </c>
      <c r="S77" s="215" t="s">
        <v>3964</v>
      </c>
      <c r="T77" s="215" t="s">
        <v>3964</v>
      </c>
      <c r="U77" s="215" t="s">
        <v>177</v>
      </c>
      <c r="V77" s="178" t="s">
        <v>18192</v>
      </c>
      <c r="W77" s="178">
        <v>0</v>
      </c>
      <c r="X77" s="178">
        <v>0</v>
      </c>
      <c r="Y77" s="206" t="s">
        <v>25</v>
      </c>
      <c r="Z77" s="215" t="s">
        <v>189</v>
      </c>
      <c r="AA77" s="208">
        <v>1</v>
      </c>
      <c r="AB77" s="217">
        <v>0</v>
      </c>
      <c r="AC77" s="178" t="s">
        <v>313</v>
      </c>
      <c r="AD77" s="97">
        <f>IF(U77="SOPORTE_TELEFÓNICO",'BASE LIQUIDACION REDEBAN 2025'!$B$19,IF(U77="ENVÍO",'BASE LIQUIDACION REDEBAN 2025'!$C$2,IF(Y77="TIPO I",'BASE LIQUIDACION REDEBAN 2025'!$C$2,IF(Y77="TIPO II",'BASE LIQUIDACION REDEBAN 2025'!$C$3,IF(Y77="TIPO III",'BASE LIQUIDACION REDEBAN 2025'!$C$4,IF(Y77="TIPO IV",'BASE LIQUIDACION REDEBAN 2025'!$C$5,IF(Z77="AEREO",'BASE LIQUIDACION REDEBAN 2025'!$B$6,'BASE LIQUIDACION REDEBAN 2025'!$C$5)))))))</f>
        <v>65960.072302</v>
      </c>
      <c r="AE77" s="97">
        <f>IF(OR(U77="SOPORTE_TELEFÓNICO",U77="ENVÍO"),0,IF(Y77="TIPO I",'BASE LIQUIDACION REDEBAN 2025'!$B$10,IF(Y77="TIPO II",'BASE LIQUIDACION REDEBAN 2025'!$B$11,IF(Y77="TIPO III",'BASE LIQUIDACION REDEBAN 2025'!$B$12,'BASE LIQUIDACION REDEBAN 2025'!$B$13))))</f>
        <v>75096.394270399993</v>
      </c>
      <c r="AF77" s="97">
        <f t="shared" si="1"/>
        <v>65960.072302</v>
      </c>
    </row>
    <row r="78" spans="1:32" s="54" customFormat="1" ht="15">
      <c r="A78" s="178" t="s">
        <v>72</v>
      </c>
      <c r="B78" s="96" t="str">
        <f>VLOOKUP(A78,'CENTRO DE COSTOS'!A:D,4,FALSE)</f>
        <v>MIGUEL JULIÁN HERNÁNDEZ GUARÍN</v>
      </c>
      <c r="C78" s="96" t="str">
        <f>VLOOKUP(A78,'CENTRO DE COSTOS'!A:D,2,FALSE)</f>
        <v>0004-0008</v>
      </c>
      <c r="D78" s="208">
        <v>68276</v>
      </c>
      <c r="E78" s="179"/>
      <c r="F78" s="213" t="s">
        <v>5414</v>
      </c>
      <c r="G78" s="217">
        <v>24935470</v>
      </c>
      <c r="H78" s="206" t="s">
        <v>180</v>
      </c>
      <c r="I78" s="215" t="s">
        <v>181</v>
      </c>
      <c r="J78" s="215" t="s">
        <v>18193</v>
      </c>
      <c r="K78" s="103" t="s">
        <v>167</v>
      </c>
      <c r="L78" s="208" t="s">
        <v>18194</v>
      </c>
      <c r="M78" s="217" t="s">
        <v>18195</v>
      </c>
      <c r="N78" s="220">
        <v>45834.542361111111</v>
      </c>
      <c r="O78" s="220">
        <v>45835.401388888888</v>
      </c>
      <c r="P78" s="206" t="s">
        <v>18096</v>
      </c>
      <c r="Q78" s="215" t="s">
        <v>18097</v>
      </c>
      <c r="R78" s="215" t="s">
        <v>9138</v>
      </c>
      <c r="S78" s="215" t="s">
        <v>3964</v>
      </c>
      <c r="T78" s="215" t="s">
        <v>3964</v>
      </c>
      <c r="U78" s="215" t="s">
        <v>177</v>
      </c>
      <c r="V78" s="178" t="s">
        <v>18196</v>
      </c>
      <c r="W78" s="178">
        <v>0</v>
      </c>
      <c r="X78" s="178" t="s">
        <v>3174</v>
      </c>
      <c r="Y78" s="206" t="s">
        <v>25</v>
      </c>
      <c r="Z78" s="215" t="s">
        <v>189</v>
      </c>
      <c r="AA78" s="208">
        <v>1</v>
      </c>
      <c r="AB78" s="217">
        <v>0</v>
      </c>
      <c r="AC78" s="178" t="s">
        <v>1645</v>
      </c>
      <c r="AD78" s="97">
        <f>IF(U78="SOPORTE_TELEFÓNICO",'BASE LIQUIDACION REDEBAN 2025'!$B$19,IF(U78="ENVÍO",'BASE LIQUIDACION REDEBAN 2025'!$C$2,IF(Y78="TIPO I",'BASE LIQUIDACION REDEBAN 2025'!$C$2,IF(Y78="TIPO II",'BASE LIQUIDACION REDEBAN 2025'!$C$3,IF(Y78="TIPO III",'BASE LIQUIDACION REDEBAN 2025'!$C$4,IF(Y78="TIPO IV",'BASE LIQUIDACION REDEBAN 2025'!$C$5,IF(Z78="AEREO",'BASE LIQUIDACION REDEBAN 2025'!$B$6,'BASE LIQUIDACION REDEBAN 2025'!$C$5)))))))</f>
        <v>65960.072302</v>
      </c>
      <c r="AE78" s="97">
        <f>IF(OR(U78="SOPORTE_TELEFÓNICO",U78="ENVÍO"),0,IF(Y78="TIPO I",'BASE LIQUIDACION REDEBAN 2025'!$B$10,IF(Y78="TIPO II",'BASE LIQUIDACION REDEBAN 2025'!$B$11,IF(Y78="TIPO III",'BASE LIQUIDACION REDEBAN 2025'!$B$12,'BASE LIQUIDACION REDEBAN 2025'!$B$13))))</f>
        <v>75096.394270399993</v>
      </c>
      <c r="AF78" s="97">
        <f t="shared" si="1"/>
        <v>65960.072302</v>
      </c>
    </row>
    <row r="79" spans="1:32" s="54" customFormat="1" ht="15">
      <c r="A79" s="178" t="s">
        <v>72</v>
      </c>
      <c r="B79" s="96" t="str">
        <f>VLOOKUP(A79,'CENTRO DE COSTOS'!A:D,4,FALSE)</f>
        <v>MIGUEL JULIÁN HERNÁNDEZ GUARÍN</v>
      </c>
      <c r="C79" s="96" t="str">
        <f>VLOOKUP(A79,'CENTRO DE COSTOS'!A:D,2,FALSE)</f>
        <v>0004-0008</v>
      </c>
      <c r="D79" s="208">
        <v>68276</v>
      </c>
      <c r="E79" s="179"/>
      <c r="F79" s="213" t="s">
        <v>5414</v>
      </c>
      <c r="G79" s="217">
        <v>18689315</v>
      </c>
      <c r="H79" s="206" t="s">
        <v>180</v>
      </c>
      <c r="I79" s="215" t="s">
        <v>181</v>
      </c>
      <c r="J79" s="215" t="s">
        <v>18197</v>
      </c>
      <c r="K79" s="103" t="s">
        <v>167</v>
      </c>
      <c r="L79" s="208" t="s">
        <v>18198</v>
      </c>
      <c r="M79" s="217" t="s">
        <v>18199</v>
      </c>
      <c r="N79" s="220">
        <v>45834.542361111111</v>
      </c>
      <c r="O79" s="220">
        <v>45835.409722222219</v>
      </c>
      <c r="P79" s="206" t="s">
        <v>18096</v>
      </c>
      <c r="Q79" s="215" t="s">
        <v>18097</v>
      </c>
      <c r="R79" s="215" t="s">
        <v>9138</v>
      </c>
      <c r="S79" s="215" t="s">
        <v>3964</v>
      </c>
      <c r="T79" s="215" t="s">
        <v>3964</v>
      </c>
      <c r="U79" s="215" t="s">
        <v>177</v>
      </c>
      <c r="V79" s="178" t="s">
        <v>18200</v>
      </c>
      <c r="W79" s="178">
        <v>0</v>
      </c>
      <c r="X79" s="178">
        <v>0</v>
      </c>
      <c r="Y79" s="206" t="s">
        <v>25</v>
      </c>
      <c r="Z79" s="215" t="s">
        <v>189</v>
      </c>
      <c r="AA79" s="208">
        <v>1</v>
      </c>
      <c r="AB79" s="217">
        <v>0</v>
      </c>
      <c r="AC79" s="178" t="s">
        <v>1645</v>
      </c>
      <c r="AD79" s="97">
        <f>IF(U79="SOPORTE_TELEFÓNICO",'BASE LIQUIDACION REDEBAN 2025'!$B$19,IF(U79="ENVÍO",'BASE LIQUIDACION REDEBAN 2025'!$C$2,IF(Y79="TIPO I",'BASE LIQUIDACION REDEBAN 2025'!$C$2,IF(Y79="TIPO II",'BASE LIQUIDACION REDEBAN 2025'!$C$3,IF(Y79="TIPO III",'BASE LIQUIDACION REDEBAN 2025'!$C$4,IF(Y79="TIPO IV",'BASE LIQUIDACION REDEBAN 2025'!$C$5,IF(Z79="AEREO",'BASE LIQUIDACION REDEBAN 2025'!$B$6,'BASE LIQUIDACION REDEBAN 2025'!$C$5)))))))</f>
        <v>65960.072302</v>
      </c>
      <c r="AE79" s="97">
        <f>IF(OR(U79="SOPORTE_TELEFÓNICO",U79="ENVÍO"),0,IF(Y79="TIPO I",'BASE LIQUIDACION REDEBAN 2025'!$B$10,IF(Y79="TIPO II",'BASE LIQUIDACION REDEBAN 2025'!$B$11,IF(Y79="TIPO III",'BASE LIQUIDACION REDEBAN 2025'!$B$12,'BASE LIQUIDACION REDEBAN 2025'!$B$13))))</f>
        <v>75096.394270399993</v>
      </c>
      <c r="AF79" s="97">
        <f t="shared" si="1"/>
        <v>65960.072302</v>
      </c>
    </row>
    <row r="80" spans="1:32" s="54" customFormat="1" ht="15">
      <c r="A80" s="178" t="s">
        <v>72</v>
      </c>
      <c r="B80" s="96" t="str">
        <f>VLOOKUP(A80,'CENTRO DE COSTOS'!A:D,4,FALSE)</f>
        <v>MIGUEL JULIÁN HERNÁNDEZ GUARÍN</v>
      </c>
      <c r="C80" s="96" t="str">
        <f>VLOOKUP(A80,'CENTRO DE COSTOS'!A:D,2,FALSE)</f>
        <v>0004-0008</v>
      </c>
      <c r="D80" s="208">
        <v>68001</v>
      </c>
      <c r="E80" s="179"/>
      <c r="F80" s="213" t="s">
        <v>5414</v>
      </c>
      <c r="G80" s="217">
        <v>21340526</v>
      </c>
      <c r="H80" s="206" t="s">
        <v>180</v>
      </c>
      <c r="I80" s="215" t="s">
        <v>72</v>
      </c>
      <c r="J80" s="215" t="s">
        <v>18201</v>
      </c>
      <c r="K80" s="103" t="s">
        <v>167</v>
      </c>
      <c r="L80" s="208" t="s">
        <v>18202</v>
      </c>
      <c r="M80" s="217" t="s">
        <v>18203</v>
      </c>
      <c r="N80" s="220">
        <v>45834.542361111111</v>
      </c>
      <c r="O80" s="220">
        <v>45835.413194444445</v>
      </c>
      <c r="P80" s="206" t="s">
        <v>9136</v>
      </c>
      <c r="Q80" s="215" t="s">
        <v>10250</v>
      </c>
      <c r="R80" s="215" t="s">
        <v>9138</v>
      </c>
      <c r="S80" s="215" t="s">
        <v>3964</v>
      </c>
      <c r="T80" s="215" t="s">
        <v>3964</v>
      </c>
      <c r="U80" s="215" t="s">
        <v>177</v>
      </c>
      <c r="V80" s="178" t="s">
        <v>18204</v>
      </c>
      <c r="W80" s="178">
        <v>1</v>
      </c>
      <c r="X80" s="178" t="s">
        <v>18205</v>
      </c>
      <c r="Y80" s="206" t="s">
        <v>25</v>
      </c>
      <c r="Z80" s="215" t="s">
        <v>189</v>
      </c>
      <c r="AA80" s="208">
        <v>1</v>
      </c>
      <c r="AB80" s="217">
        <v>0</v>
      </c>
      <c r="AC80" s="178" t="s">
        <v>185</v>
      </c>
      <c r="AD80" s="97">
        <f>IF(U80="SOPORTE_TELEFÓNICO",'BASE LIQUIDACION REDEBAN 2025'!$B$19,IF(U80="ENVÍO",'BASE LIQUIDACION REDEBAN 2025'!$C$2,IF(Y80="TIPO I",'BASE LIQUIDACION REDEBAN 2025'!$C$2,IF(Y80="TIPO II",'BASE LIQUIDACION REDEBAN 2025'!$C$3,IF(Y80="TIPO III",'BASE LIQUIDACION REDEBAN 2025'!$C$4,IF(Y80="TIPO IV",'BASE LIQUIDACION REDEBAN 2025'!$C$5,IF(Z80="AEREO",'BASE LIQUIDACION REDEBAN 2025'!$B$6,'BASE LIQUIDACION REDEBAN 2025'!$C$5)))))))</f>
        <v>65960.072302</v>
      </c>
      <c r="AE80" s="97">
        <f>IF(OR(U80="SOPORTE_TELEFÓNICO",U80="ENVÍO"),0,IF(Y80="TIPO I",'BASE LIQUIDACION REDEBAN 2025'!$B$10,IF(Y80="TIPO II",'BASE LIQUIDACION REDEBAN 2025'!$B$11,IF(Y80="TIPO III",'BASE LIQUIDACION REDEBAN 2025'!$B$12,'BASE LIQUIDACION REDEBAN 2025'!$B$13))))</f>
        <v>75096.394270399993</v>
      </c>
      <c r="AF80" s="97">
        <f t="shared" si="1"/>
        <v>65960.072302</v>
      </c>
    </row>
    <row r="81" spans="1:32" s="54" customFormat="1" ht="15">
      <c r="A81" s="178" t="s">
        <v>72</v>
      </c>
      <c r="B81" s="96" t="str">
        <f>VLOOKUP(A81,'CENTRO DE COSTOS'!A:D,4,FALSE)</f>
        <v>MIGUEL JULIÁN HERNÁNDEZ GUARÍN</v>
      </c>
      <c r="C81" s="96" t="str">
        <f>VLOOKUP(A81,'CENTRO DE COSTOS'!A:D,2,FALSE)</f>
        <v>0004-0008</v>
      </c>
      <c r="D81" s="208">
        <v>68276</v>
      </c>
      <c r="E81" s="179"/>
      <c r="F81" s="213" t="s">
        <v>5414</v>
      </c>
      <c r="G81" s="217">
        <v>21076393</v>
      </c>
      <c r="H81" s="206" t="s">
        <v>180</v>
      </c>
      <c r="I81" s="215" t="s">
        <v>181</v>
      </c>
      <c r="J81" s="215" t="s">
        <v>18206</v>
      </c>
      <c r="K81" s="103" t="s">
        <v>167</v>
      </c>
      <c r="L81" s="208" t="s">
        <v>18207</v>
      </c>
      <c r="M81" s="217" t="s">
        <v>18208</v>
      </c>
      <c r="N81" s="220">
        <v>45834.542361111111</v>
      </c>
      <c r="O81" s="220">
        <v>45835.424305555556</v>
      </c>
      <c r="P81" s="206" t="s">
        <v>9136</v>
      </c>
      <c r="Q81" s="215" t="s">
        <v>10250</v>
      </c>
      <c r="R81" s="215" t="s">
        <v>9138</v>
      </c>
      <c r="S81" s="215" t="s">
        <v>3964</v>
      </c>
      <c r="T81" s="215" t="s">
        <v>3964</v>
      </c>
      <c r="U81" s="215" t="s">
        <v>177</v>
      </c>
      <c r="V81" s="178" t="s">
        <v>18209</v>
      </c>
      <c r="W81" s="178">
        <v>1</v>
      </c>
      <c r="X81" s="178" t="s">
        <v>18210</v>
      </c>
      <c r="Y81" s="206" t="s">
        <v>25</v>
      </c>
      <c r="Z81" s="215" t="s">
        <v>189</v>
      </c>
      <c r="AA81" s="208">
        <v>1</v>
      </c>
      <c r="AB81" s="217">
        <v>0</v>
      </c>
      <c r="AC81" s="178" t="s">
        <v>1645</v>
      </c>
      <c r="AD81" s="97">
        <f>IF(U81="SOPORTE_TELEFÓNICO",'BASE LIQUIDACION REDEBAN 2025'!$B$19,IF(U81="ENVÍO",'BASE LIQUIDACION REDEBAN 2025'!$C$2,IF(Y81="TIPO I",'BASE LIQUIDACION REDEBAN 2025'!$C$2,IF(Y81="TIPO II",'BASE LIQUIDACION REDEBAN 2025'!$C$3,IF(Y81="TIPO III",'BASE LIQUIDACION REDEBAN 2025'!$C$4,IF(Y81="TIPO IV",'BASE LIQUIDACION REDEBAN 2025'!$C$5,IF(Z81="AEREO",'BASE LIQUIDACION REDEBAN 2025'!$B$6,'BASE LIQUIDACION REDEBAN 2025'!$C$5)))))))</f>
        <v>65960.072302</v>
      </c>
      <c r="AE81" s="97">
        <f>IF(OR(U81="SOPORTE_TELEFÓNICO",U81="ENVÍO"),0,IF(Y81="TIPO I",'BASE LIQUIDACION REDEBAN 2025'!$B$10,IF(Y81="TIPO II",'BASE LIQUIDACION REDEBAN 2025'!$B$11,IF(Y81="TIPO III",'BASE LIQUIDACION REDEBAN 2025'!$B$12,'BASE LIQUIDACION REDEBAN 2025'!$B$13))))</f>
        <v>75096.394270399993</v>
      </c>
      <c r="AF81" s="97">
        <f t="shared" si="1"/>
        <v>65960.072302</v>
      </c>
    </row>
    <row r="82" spans="1:32" s="54" customFormat="1" ht="15">
      <c r="A82" s="178" t="s">
        <v>72</v>
      </c>
      <c r="B82" s="96" t="str">
        <f>VLOOKUP(A82,'CENTRO DE COSTOS'!A:D,4,FALSE)</f>
        <v>MIGUEL JULIÁN HERNÁNDEZ GUARÍN</v>
      </c>
      <c r="C82" s="96" t="str">
        <f>VLOOKUP(A82,'CENTRO DE COSTOS'!A:D,2,FALSE)</f>
        <v>0004-0008</v>
      </c>
      <c r="D82" s="208">
        <v>68276</v>
      </c>
      <c r="E82" s="179"/>
      <c r="F82" s="213" t="s">
        <v>5414</v>
      </c>
      <c r="G82" s="217">
        <v>20058632</v>
      </c>
      <c r="H82" s="206" t="s">
        <v>180</v>
      </c>
      <c r="I82" s="215" t="s">
        <v>181</v>
      </c>
      <c r="J82" s="215" t="s">
        <v>18211</v>
      </c>
      <c r="K82" s="103" t="s">
        <v>167</v>
      </c>
      <c r="L82" s="208" t="s">
        <v>18212</v>
      </c>
      <c r="M82" s="217" t="s">
        <v>18213</v>
      </c>
      <c r="N82" s="220">
        <v>45834.542361111111</v>
      </c>
      <c r="O82" s="220">
        <v>45835.444444444445</v>
      </c>
      <c r="P82" s="206" t="s">
        <v>9136</v>
      </c>
      <c r="Q82" s="215" t="s">
        <v>10250</v>
      </c>
      <c r="R82" s="215" t="s">
        <v>9138</v>
      </c>
      <c r="S82" s="215" t="s">
        <v>3964</v>
      </c>
      <c r="T82" s="215" t="s">
        <v>3964</v>
      </c>
      <c r="U82" s="215" t="s">
        <v>177</v>
      </c>
      <c r="V82" s="178" t="s">
        <v>18214</v>
      </c>
      <c r="W82" s="178">
        <v>1</v>
      </c>
      <c r="X82" s="178" t="s">
        <v>18215</v>
      </c>
      <c r="Y82" s="206" t="s">
        <v>25</v>
      </c>
      <c r="Z82" s="215" t="s">
        <v>189</v>
      </c>
      <c r="AA82" s="208">
        <v>1</v>
      </c>
      <c r="AB82" s="217">
        <v>0</v>
      </c>
      <c r="AC82" s="178" t="s">
        <v>1645</v>
      </c>
      <c r="AD82" s="97">
        <f>IF(U82="SOPORTE_TELEFÓNICO",'BASE LIQUIDACION REDEBAN 2025'!$B$19,IF(U82="ENVÍO",'BASE LIQUIDACION REDEBAN 2025'!$C$2,IF(Y82="TIPO I",'BASE LIQUIDACION REDEBAN 2025'!$C$2,IF(Y82="TIPO II",'BASE LIQUIDACION REDEBAN 2025'!$C$3,IF(Y82="TIPO III",'BASE LIQUIDACION REDEBAN 2025'!$C$4,IF(Y82="TIPO IV",'BASE LIQUIDACION REDEBAN 2025'!$C$5,IF(Z82="AEREO",'BASE LIQUIDACION REDEBAN 2025'!$B$6,'BASE LIQUIDACION REDEBAN 2025'!$C$5)))))))</f>
        <v>65960.072302</v>
      </c>
      <c r="AE82" s="97">
        <f>IF(OR(U82="SOPORTE_TELEFÓNICO",U82="ENVÍO"),0,IF(Y82="TIPO I",'BASE LIQUIDACION REDEBAN 2025'!$B$10,IF(Y82="TIPO II",'BASE LIQUIDACION REDEBAN 2025'!$B$11,IF(Y82="TIPO III",'BASE LIQUIDACION REDEBAN 2025'!$B$12,'BASE LIQUIDACION REDEBAN 2025'!$B$13))))</f>
        <v>75096.394270399993</v>
      </c>
      <c r="AF82" s="97">
        <f t="shared" si="1"/>
        <v>65960.072302</v>
      </c>
    </row>
    <row r="83" spans="1:32" s="54" customFormat="1" ht="15">
      <c r="A83" s="178" t="s">
        <v>86</v>
      </c>
      <c r="B83" s="96" t="str">
        <f>VLOOKUP(A83,'CENTRO DE COSTOS'!A:D,4,FALSE)</f>
        <v>KEVIN ALEXIS CORZO BUSTOS</v>
      </c>
      <c r="C83" s="96" t="str">
        <f>VLOOKUP(A83,'CENTRO DE COSTOS'!A:D,2,FALSE)</f>
        <v>0004-0007</v>
      </c>
      <c r="D83" s="208">
        <v>73001</v>
      </c>
      <c r="E83" s="179"/>
      <c r="F83" s="213" t="s">
        <v>5414</v>
      </c>
      <c r="G83" s="217">
        <v>57577413</v>
      </c>
      <c r="H83" s="206" t="s">
        <v>870</v>
      </c>
      <c r="I83" s="215" t="s">
        <v>86</v>
      </c>
      <c r="J83" s="215" t="s">
        <v>18216</v>
      </c>
      <c r="K83" s="103" t="s">
        <v>167</v>
      </c>
      <c r="L83" s="208" t="s">
        <v>18217</v>
      </c>
      <c r="M83" s="217" t="s">
        <v>18218</v>
      </c>
      <c r="N83" s="220">
        <v>45834.542361111111</v>
      </c>
      <c r="O83" s="220">
        <v>45835.449305555558</v>
      </c>
      <c r="P83" s="206" t="s">
        <v>9136</v>
      </c>
      <c r="Q83" s="215" t="s">
        <v>10250</v>
      </c>
      <c r="R83" s="215" t="s">
        <v>9138</v>
      </c>
      <c r="S83" s="215" t="s">
        <v>3964</v>
      </c>
      <c r="T83" s="215" t="s">
        <v>3964</v>
      </c>
      <c r="U83" s="215" t="s">
        <v>177</v>
      </c>
      <c r="V83" s="178" t="s">
        <v>18219</v>
      </c>
      <c r="W83" s="178">
        <v>1</v>
      </c>
      <c r="X83" s="178" t="s">
        <v>18220</v>
      </c>
      <c r="Y83" s="206" t="s">
        <v>25</v>
      </c>
      <c r="Z83" s="215" t="s">
        <v>189</v>
      </c>
      <c r="AA83" s="208">
        <v>1</v>
      </c>
      <c r="AB83" s="217">
        <v>0</v>
      </c>
      <c r="AC83" s="178" t="s">
        <v>873</v>
      </c>
      <c r="AD83" s="97">
        <f>IF(U83="SOPORTE_TELEFÓNICO",'BASE LIQUIDACION REDEBAN 2025'!$B$19,IF(U83="ENVÍO",'BASE LIQUIDACION REDEBAN 2025'!$C$2,IF(Y83="TIPO I",'BASE LIQUIDACION REDEBAN 2025'!$C$2,IF(Y83="TIPO II",'BASE LIQUIDACION REDEBAN 2025'!$C$3,IF(Y83="TIPO III",'BASE LIQUIDACION REDEBAN 2025'!$C$4,IF(Y83="TIPO IV",'BASE LIQUIDACION REDEBAN 2025'!$C$5,IF(Z83="AEREO",'BASE LIQUIDACION REDEBAN 2025'!$B$6,'BASE LIQUIDACION REDEBAN 2025'!$C$5)))))))</f>
        <v>65960.072302</v>
      </c>
      <c r="AE83" s="97">
        <f>IF(OR(U83="SOPORTE_TELEFÓNICO",U83="ENVÍO"),0,IF(Y83="TIPO I",'BASE LIQUIDACION REDEBAN 2025'!$B$10,IF(Y83="TIPO II",'BASE LIQUIDACION REDEBAN 2025'!$B$11,IF(Y83="TIPO III",'BASE LIQUIDACION REDEBAN 2025'!$B$12,'BASE LIQUIDACION REDEBAN 2025'!$B$13))))</f>
        <v>75096.394270399993</v>
      </c>
      <c r="AF83" s="97">
        <f t="shared" si="1"/>
        <v>65960.072302</v>
      </c>
    </row>
    <row r="84" spans="1:32" s="54" customFormat="1" ht="15">
      <c r="A84" s="178" t="s">
        <v>72</v>
      </c>
      <c r="B84" s="96" t="str">
        <f>VLOOKUP(A84,'CENTRO DE COSTOS'!A:D,4,FALSE)</f>
        <v>MIGUEL JULIÁN HERNÁNDEZ GUARÍN</v>
      </c>
      <c r="C84" s="96" t="str">
        <f>VLOOKUP(A84,'CENTRO DE COSTOS'!A:D,2,FALSE)</f>
        <v>0004-0008</v>
      </c>
      <c r="D84" s="208">
        <v>68001</v>
      </c>
      <c r="E84" s="179"/>
      <c r="F84" s="213" t="s">
        <v>5414</v>
      </c>
      <c r="G84" s="217">
        <v>40750317</v>
      </c>
      <c r="H84" s="206" t="s">
        <v>180</v>
      </c>
      <c r="I84" s="215" t="s">
        <v>72</v>
      </c>
      <c r="J84" s="215" t="s">
        <v>18221</v>
      </c>
      <c r="K84" s="103" t="s">
        <v>167</v>
      </c>
      <c r="L84" s="208" t="s">
        <v>18222</v>
      </c>
      <c r="M84" s="217" t="s">
        <v>18223</v>
      </c>
      <c r="N84" s="220">
        <v>45834.542361111111</v>
      </c>
      <c r="O84" s="220">
        <v>45835.453472222223</v>
      </c>
      <c r="P84" s="206" t="s">
        <v>18096</v>
      </c>
      <c r="Q84" s="215" t="s">
        <v>18097</v>
      </c>
      <c r="R84" s="215" t="s">
        <v>9138</v>
      </c>
      <c r="S84" s="215" t="s">
        <v>3964</v>
      </c>
      <c r="T84" s="215" t="s">
        <v>3964</v>
      </c>
      <c r="U84" s="215" t="s">
        <v>177</v>
      </c>
      <c r="V84" s="178" t="s">
        <v>18224</v>
      </c>
      <c r="W84" s="178">
        <v>0</v>
      </c>
      <c r="X84" s="178">
        <v>0</v>
      </c>
      <c r="Y84" s="206" t="s">
        <v>25</v>
      </c>
      <c r="Z84" s="215" t="s">
        <v>189</v>
      </c>
      <c r="AA84" s="208">
        <v>1</v>
      </c>
      <c r="AB84" s="217">
        <v>0</v>
      </c>
      <c r="AC84" s="178" t="s">
        <v>185</v>
      </c>
      <c r="AD84" s="97">
        <f>IF(U84="SOPORTE_TELEFÓNICO",'BASE LIQUIDACION REDEBAN 2025'!$B$19,IF(U84="ENVÍO",'BASE LIQUIDACION REDEBAN 2025'!$C$2,IF(Y84="TIPO I",'BASE LIQUIDACION REDEBAN 2025'!$C$2,IF(Y84="TIPO II",'BASE LIQUIDACION REDEBAN 2025'!$C$3,IF(Y84="TIPO III",'BASE LIQUIDACION REDEBAN 2025'!$C$4,IF(Y84="TIPO IV",'BASE LIQUIDACION REDEBAN 2025'!$C$5,IF(Z84="AEREO",'BASE LIQUIDACION REDEBAN 2025'!$B$6,'BASE LIQUIDACION REDEBAN 2025'!$C$5)))))))</f>
        <v>65960.072302</v>
      </c>
      <c r="AE84" s="97">
        <f>IF(OR(U84="SOPORTE_TELEFÓNICO",U84="ENVÍO"),0,IF(Y84="TIPO I",'BASE LIQUIDACION REDEBAN 2025'!$B$10,IF(Y84="TIPO II",'BASE LIQUIDACION REDEBAN 2025'!$B$11,IF(Y84="TIPO III",'BASE LIQUIDACION REDEBAN 2025'!$B$12,'BASE LIQUIDACION REDEBAN 2025'!$B$13))))</f>
        <v>75096.394270399993</v>
      </c>
      <c r="AF84" s="97">
        <f t="shared" si="1"/>
        <v>65960.072302</v>
      </c>
    </row>
    <row r="85" spans="1:32" s="54" customFormat="1" ht="15">
      <c r="A85" s="178" t="s">
        <v>92</v>
      </c>
      <c r="B85" s="96" t="str">
        <f>VLOOKUP(A85,'CENTRO DE COSTOS'!A:D,4,FALSE)</f>
        <v>KEVIN ALEXIS CORZO BUSTOS</v>
      </c>
      <c r="C85" s="96" t="str">
        <f>VLOOKUP(A85,'CENTRO DE COSTOS'!A:D,2,FALSE)</f>
        <v>0004-0007</v>
      </c>
      <c r="D85" s="208">
        <v>41298</v>
      </c>
      <c r="E85" s="179"/>
      <c r="F85" s="213" t="s">
        <v>5414</v>
      </c>
      <c r="G85" s="217">
        <v>49016744</v>
      </c>
      <c r="H85" s="206" t="s">
        <v>256</v>
      </c>
      <c r="I85" s="215" t="s">
        <v>2100</v>
      </c>
      <c r="J85" s="215" t="s">
        <v>18225</v>
      </c>
      <c r="K85" s="103" t="s">
        <v>167</v>
      </c>
      <c r="L85" s="208" t="s">
        <v>18226</v>
      </c>
      <c r="M85" s="217" t="s">
        <v>18227</v>
      </c>
      <c r="N85" s="220">
        <v>45834.542361111111</v>
      </c>
      <c r="O85" s="220">
        <v>45835.474305555559</v>
      </c>
      <c r="P85" s="206" t="s">
        <v>18107</v>
      </c>
      <c r="Q85" s="215" t="s">
        <v>14153</v>
      </c>
      <c r="R85" s="215" t="s">
        <v>9138</v>
      </c>
      <c r="S85" s="215" t="s">
        <v>3964</v>
      </c>
      <c r="T85" s="215" t="s">
        <v>3964</v>
      </c>
      <c r="U85" s="215" t="s">
        <v>177</v>
      </c>
      <c r="V85" s="178" t="s">
        <v>18228</v>
      </c>
      <c r="W85" s="178">
        <v>0</v>
      </c>
      <c r="X85" s="178">
        <v>0</v>
      </c>
      <c r="Y85" s="206" t="s">
        <v>30</v>
      </c>
      <c r="Z85" s="215" t="s">
        <v>189</v>
      </c>
      <c r="AA85" s="208">
        <v>1</v>
      </c>
      <c r="AB85" s="217">
        <v>0</v>
      </c>
      <c r="AC85" s="178" t="s">
        <v>726</v>
      </c>
      <c r="AD85" s="97">
        <f>IF(U85="SOPORTE_TELEFÓNICO",'BASE LIQUIDACION REDEBAN 2025'!$B$19,IF(U85="ENVÍO",'BASE LIQUIDACION REDEBAN 2025'!$C$2,IF(Y85="TIPO I",'BASE LIQUIDACION REDEBAN 2025'!$C$2,IF(Y85="TIPO II",'BASE LIQUIDACION REDEBAN 2025'!$C$3,IF(Y85="TIPO III",'BASE LIQUIDACION REDEBAN 2025'!$C$4,IF(Y85="TIPO IV",'BASE LIQUIDACION REDEBAN 2025'!$C$5,IF(Z85="AEREO",'BASE LIQUIDACION REDEBAN 2025'!$B$6,'BASE LIQUIDACION REDEBAN 2025'!$C$5)))))))</f>
        <v>275728.78077800001</v>
      </c>
      <c r="AE85" s="97">
        <f>IF(OR(U85="SOPORTE_TELEFÓNICO",U85="ENVÍO"),0,IF(Y85="TIPO I",'BASE LIQUIDACION REDEBAN 2025'!$B$10,IF(Y85="TIPO II",'BASE LIQUIDACION REDEBAN 2025'!$B$11,IF(Y85="TIPO III",'BASE LIQUIDACION REDEBAN 2025'!$B$12,'BASE LIQUIDACION REDEBAN 2025'!$B$13))))</f>
        <v>196536.5258152</v>
      </c>
      <c r="AF85" s="97">
        <f t="shared" si="1"/>
        <v>275728.78077800001</v>
      </c>
    </row>
    <row r="86" spans="1:32" s="54" customFormat="1" ht="15">
      <c r="A86" s="178" t="s">
        <v>72</v>
      </c>
      <c r="B86" s="96" t="str">
        <f>VLOOKUP(A86,'CENTRO DE COSTOS'!A:D,4,FALSE)</f>
        <v>MIGUEL JULIÁN HERNÁNDEZ GUARÍN</v>
      </c>
      <c r="C86" s="96" t="str">
        <f>VLOOKUP(A86,'CENTRO DE COSTOS'!A:D,2,FALSE)</f>
        <v>0004-0008</v>
      </c>
      <c r="D86" s="208">
        <v>68001</v>
      </c>
      <c r="E86" s="179"/>
      <c r="F86" s="213" t="s">
        <v>5414</v>
      </c>
      <c r="G86" s="217">
        <v>15253800</v>
      </c>
      <c r="H86" s="206" t="s">
        <v>180</v>
      </c>
      <c r="I86" s="215" t="s">
        <v>72</v>
      </c>
      <c r="J86" s="215" t="s">
        <v>18229</v>
      </c>
      <c r="K86" s="103" t="s">
        <v>167</v>
      </c>
      <c r="L86" s="208" t="s">
        <v>18230</v>
      </c>
      <c r="M86" s="217" t="s">
        <v>18231</v>
      </c>
      <c r="N86" s="220">
        <v>45834.542361111111</v>
      </c>
      <c r="O86" s="220">
        <v>45835.477083333331</v>
      </c>
      <c r="P86" s="206" t="s">
        <v>9136</v>
      </c>
      <c r="Q86" s="215" t="s">
        <v>10250</v>
      </c>
      <c r="R86" s="215" t="s">
        <v>9138</v>
      </c>
      <c r="S86" s="215" t="s">
        <v>3964</v>
      </c>
      <c r="T86" s="215" t="s">
        <v>3964</v>
      </c>
      <c r="U86" s="215" t="s">
        <v>177</v>
      </c>
      <c r="V86" s="178" t="s">
        <v>18232</v>
      </c>
      <c r="W86" s="178">
        <v>1</v>
      </c>
      <c r="X86" s="178" t="s">
        <v>18233</v>
      </c>
      <c r="Y86" s="206" t="s">
        <v>25</v>
      </c>
      <c r="Z86" s="215" t="s">
        <v>189</v>
      </c>
      <c r="AA86" s="208">
        <v>1</v>
      </c>
      <c r="AB86" s="217">
        <v>0</v>
      </c>
      <c r="AC86" s="178" t="s">
        <v>185</v>
      </c>
      <c r="AD86" s="97">
        <f>IF(U86="SOPORTE_TELEFÓNICO",'BASE LIQUIDACION REDEBAN 2025'!$B$19,IF(U86="ENVÍO",'BASE LIQUIDACION REDEBAN 2025'!$C$2,IF(Y86="TIPO I",'BASE LIQUIDACION REDEBAN 2025'!$C$2,IF(Y86="TIPO II",'BASE LIQUIDACION REDEBAN 2025'!$C$3,IF(Y86="TIPO III",'BASE LIQUIDACION REDEBAN 2025'!$C$4,IF(Y86="TIPO IV",'BASE LIQUIDACION REDEBAN 2025'!$C$5,IF(Z86="AEREO",'BASE LIQUIDACION REDEBAN 2025'!$B$6,'BASE LIQUIDACION REDEBAN 2025'!$C$5)))))))</f>
        <v>65960.072302</v>
      </c>
      <c r="AE86" s="97">
        <f>IF(OR(U86="SOPORTE_TELEFÓNICO",U86="ENVÍO"),0,IF(Y86="TIPO I",'BASE LIQUIDACION REDEBAN 2025'!$B$10,IF(Y86="TIPO II",'BASE LIQUIDACION REDEBAN 2025'!$B$11,IF(Y86="TIPO III",'BASE LIQUIDACION REDEBAN 2025'!$B$12,'BASE LIQUIDACION REDEBAN 2025'!$B$13))))</f>
        <v>75096.394270399993</v>
      </c>
      <c r="AF86" s="97">
        <f t="shared" si="1"/>
        <v>65960.072302</v>
      </c>
    </row>
    <row r="87" spans="1:32" s="54" customFormat="1" ht="15">
      <c r="A87" s="178" t="s">
        <v>91</v>
      </c>
      <c r="B87" s="96" t="str">
        <f>VLOOKUP(A87,'CENTRO DE COSTOS'!A:D,4,FALSE)</f>
        <v>JOSE MAURICIO HERNANDEZ ROJAS</v>
      </c>
      <c r="C87" s="96" t="str">
        <f>VLOOKUP(A87,'CENTRO DE COSTOS'!A:D,2,FALSE)</f>
        <v>0004-0001</v>
      </c>
      <c r="D87" s="208">
        <v>23001</v>
      </c>
      <c r="E87" s="179"/>
      <c r="F87" s="213" t="s">
        <v>5414</v>
      </c>
      <c r="G87" s="217">
        <v>80921687</v>
      </c>
      <c r="H87" s="206" t="s">
        <v>612</v>
      </c>
      <c r="I87" s="215" t="s">
        <v>91</v>
      </c>
      <c r="J87" s="215" t="s">
        <v>18234</v>
      </c>
      <c r="K87" s="103" t="s">
        <v>167</v>
      </c>
      <c r="L87" s="208" t="s">
        <v>18235</v>
      </c>
      <c r="M87" s="217" t="s">
        <v>18236</v>
      </c>
      <c r="N87" s="220">
        <v>45834.542361111111</v>
      </c>
      <c r="O87" s="220">
        <v>45835.481944444444</v>
      </c>
      <c r="P87" s="206" t="s">
        <v>9136</v>
      </c>
      <c r="Q87" s="215" t="s">
        <v>10250</v>
      </c>
      <c r="R87" s="215" t="s">
        <v>9138</v>
      </c>
      <c r="S87" s="215" t="s">
        <v>3964</v>
      </c>
      <c r="T87" s="215" t="s">
        <v>3964</v>
      </c>
      <c r="U87" s="215" t="s">
        <v>177</v>
      </c>
      <c r="V87" s="178" t="s">
        <v>18237</v>
      </c>
      <c r="W87" s="178">
        <v>1</v>
      </c>
      <c r="X87" s="178" t="s">
        <v>18238</v>
      </c>
      <c r="Y87" s="206" t="s">
        <v>25</v>
      </c>
      <c r="Z87" s="215" t="s">
        <v>189</v>
      </c>
      <c r="AA87" s="208">
        <v>1</v>
      </c>
      <c r="AB87" s="217">
        <v>0</v>
      </c>
      <c r="AC87" s="178" t="s">
        <v>841</v>
      </c>
      <c r="AD87" s="97">
        <f>IF(U87="SOPORTE_TELEFÓNICO",'BASE LIQUIDACION REDEBAN 2025'!$B$19,IF(U87="ENVÍO",'BASE LIQUIDACION REDEBAN 2025'!$C$2,IF(Y87="TIPO I",'BASE LIQUIDACION REDEBAN 2025'!$C$2,IF(Y87="TIPO II",'BASE LIQUIDACION REDEBAN 2025'!$C$3,IF(Y87="TIPO III",'BASE LIQUIDACION REDEBAN 2025'!$C$4,IF(Y87="TIPO IV",'BASE LIQUIDACION REDEBAN 2025'!$C$5,IF(Z87="AEREO",'BASE LIQUIDACION REDEBAN 2025'!$B$6,'BASE LIQUIDACION REDEBAN 2025'!$C$5)))))))</f>
        <v>65960.072302</v>
      </c>
      <c r="AE87" s="97">
        <f>IF(OR(U87="SOPORTE_TELEFÓNICO",U87="ENVÍO"),0,IF(Y87="TIPO I",'BASE LIQUIDACION REDEBAN 2025'!$B$10,IF(Y87="TIPO II",'BASE LIQUIDACION REDEBAN 2025'!$B$11,IF(Y87="TIPO III",'BASE LIQUIDACION REDEBAN 2025'!$B$12,'BASE LIQUIDACION REDEBAN 2025'!$B$13))))</f>
        <v>75096.394270399993</v>
      </c>
      <c r="AF87" s="97">
        <f t="shared" si="1"/>
        <v>65960.072302</v>
      </c>
    </row>
    <row r="88" spans="1:32" s="54" customFormat="1" ht="15">
      <c r="A88" s="178" t="s">
        <v>72</v>
      </c>
      <c r="B88" s="96" t="str">
        <f>VLOOKUP(A88,'CENTRO DE COSTOS'!A:D,4,FALSE)</f>
        <v>MIGUEL JULIÁN HERNÁNDEZ GUARÍN</v>
      </c>
      <c r="C88" s="96" t="str">
        <f>VLOOKUP(A88,'CENTRO DE COSTOS'!A:D,2,FALSE)</f>
        <v>0004-0008</v>
      </c>
      <c r="D88" s="208">
        <v>68276</v>
      </c>
      <c r="E88" s="179"/>
      <c r="F88" s="213" t="s">
        <v>5414</v>
      </c>
      <c r="G88" s="217">
        <v>30707871</v>
      </c>
      <c r="H88" s="206" t="s">
        <v>180</v>
      </c>
      <c r="I88" s="215" t="s">
        <v>181</v>
      </c>
      <c r="J88" s="215" t="s">
        <v>18239</v>
      </c>
      <c r="K88" s="103" t="s">
        <v>167</v>
      </c>
      <c r="L88" s="208" t="s">
        <v>18240</v>
      </c>
      <c r="M88" s="217" t="s">
        <v>18241</v>
      </c>
      <c r="N88" s="220">
        <v>45834.542361111111</v>
      </c>
      <c r="O88" s="220">
        <v>45835.482638888891</v>
      </c>
      <c r="P88" s="206" t="s">
        <v>18096</v>
      </c>
      <c r="Q88" s="215" t="s">
        <v>18097</v>
      </c>
      <c r="R88" s="215" t="s">
        <v>9138</v>
      </c>
      <c r="S88" s="215" t="s">
        <v>3964</v>
      </c>
      <c r="T88" s="215" t="s">
        <v>3964</v>
      </c>
      <c r="U88" s="215" t="s">
        <v>177</v>
      </c>
      <c r="V88" s="178" t="s">
        <v>18242</v>
      </c>
      <c r="W88" s="178">
        <v>0</v>
      </c>
      <c r="X88" s="178">
        <v>0</v>
      </c>
      <c r="Y88" s="206" t="s">
        <v>25</v>
      </c>
      <c r="Z88" s="215" t="s">
        <v>189</v>
      </c>
      <c r="AA88" s="208">
        <v>1</v>
      </c>
      <c r="AB88" s="217">
        <v>0</v>
      </c>
      <c r="AC88" s="178" t="s">
        <v>1645</v>
      </c>
      <c r="AD88" s="97">
        <f>IF(U88="SOPORTE_TELEFÓNICO",'BASE LIQUIDACION REDEBAN 2025'!$B$19,IF(U88="ENVÍO",'BASE LIQUIDACION REDEBAN 2025'!$C$2,IF(Y88="TIPO I",'BASE LIQUIDACION REDEBAN 2025'!$C$2,IF(Y88="TIPO II",'BASE LIQUIDACION REDEBAN 2025'!$C$3,IF(Y88="TIPO III",'BASE LIQUIDACION REDEBAN 2025'!$C$4,IF(Y88="TIPO IV",'BASE LIQUIDACION REDEBAN 2025'!$C$5,IF(Z88="AEREO",'BASE LIQUIDACION REDEBAN 2025'!$B$6,'BASE LIQUIDACION REDEBAN 2025'!$C$5)))))))</f>
        <v>65960.072302</v>
      </c>
      <c r="AE88" s="97">
        <f>IF(OR(U88="SOPORTE_TELEFÓNICO",U88="ENVÍO"),0,IF(Y88="TIPO I",'BASE LIQUIDACION REDEBAN 2025'!$B$10,IF(Y88="TIPO II",'BASE LIQUIDACION REDEBAN 2025'!$B$11,IF(Y88="TIPO III",'BASE LIQUIDACION REDEBAN 2025'!$B$12,'BASE LIQUIDACION REDEBAN 2025'!$B$13))))</f>
        <v>75096.394270399993</v>
      </c>
      <c r="AF88" s="97">
        <f t="shared" si="1"/>
        <v>65960.072302</v>
      </c>
    </row>
    <row r="89" spans="1:32" s="54" customFormat="1" ht="15">
      <c r="A89" s="178" t="s">
        <v>72</v>
      </c>
      <c r="B89" s="96" t="str">
        <f>VLOOKUP(A89,'CENTRO DE COSTOS'!A:D,4,FALSE)</f>
        <v>MIGUEL JULIÁN HERNÁNDEZ GUARÍN</v>
      </c>
      <c r="C89" s="96" t="str">
        <f>VLOOKUP(A89,'CENTRO DE COSTOS'!A:D,2,FALSE)</f>
        <v>0004-0008</v>
      </c>
      <c r="D89" s="208">
        <v>68001</v>
      </c>
      <c r="E89" s="179"/>
      <c r="F89" s="213" t="s">
        <v>5414</v>
      </c>
      <c r="G89" s="217">
        <v>20456398</v>
      </c>
      <c r="H89" s="206" t="s">
        <v>180</v>
      </c>
      <c r="I89" s="215" t="s">
        <v>72</v>
      </c>
      <c r="J89" s="215" t="s">
        <v>18243</v>
      </c>
      <c r="K89" s="103" t="s">
        <v>167</v>
      </c>
      <c r="L89" s="208" t="s">
        <v>18244</v>
      </c>
      <c r="M89" s="217" t="s">
        <v>18245</v>
      </c>
      <c r="N89" s="220">
        <v>45834.542361111111</v>
      </c>
      <c r="O89" s="220">
        <v>45835.487500000003</v>
      </c>
      <c r="P89" s="206" t="s">
        <v>18107</v>
      </c>
      <c r="Q89" s="215" t="s">
        <v>14153</v>
      </c>
      <c r="R89" s="215" t="s">
        <v>9138</v>
      </c>
      <c r="S89" s="215" t="s">
        <v>3964</v>
      </c>
      <c r="T89" s="215" t="s">
        <v>3964</v>
      </c>
      <c r="U89" s="215" t="s">
        <v>177</v>
      </c>
      <c r="V89" s="178" t="s">
        <v>18246</v>
      </c>
      <c r="W89" s="178">
        <v>0</v>
      </c>
      <c r="X89" s="178">
        <v>0</v>
      </c>
      <c r="Y89" s="206" t="s">
        <v>25</v>
      </c>
      <c r="Z89" s="215" t="s">
        <v>189</v>
      </c>
      <c r="AA89" s="208">
        <v>1</v>
      </c>
      <c r="AB89" s="217">
        <v>0</v>
      </c>
      <c r="AC89" s="178" t="s">
        <v>866</v>
      </c>
      <c r="AD89" s="97">
        <f>IF(U89="SOPORTE_TELEFÓNICO",'BASE LIQUIDACION REDEBAN 2025'!$B$19,IF(U89="ENVÍO",'BASE LIQUIDACION REDEBAN 2025'!$C$2,IF(Y89="TIPO I",'BASE LIQUIDACION REDEBAN 2025'!$C$2,IF(Y89="TIPO II",'BASE LIQUIDACION REDEBAN 2025'!$C$3,IF(Y89="TIPO III",'BASE LIQUIDACION REDEBAN 2025'!$C$4,IF(Y89="TIPO IV",'BASE LIQUIDACION REDEBAN 2025'!$C$5,IF(Z89="AEREO",'BASE LIQUIDACION REDEBAN 2025'!$B$6,'BASE LIQUIDACION REDEBAN 2025'!$C$5)))))))</f>
        <v>65960.072302</v>
      </c>
      <c r="AE89" s="97">
        <f>IF(OR(U89="SOPORTE_TELEFÓNICO",U89="ENVÍO"),0,IF(Y89="TIPO I",'BASE LIQUIDACION REDEBAN 2025'!$B$10,IF(Y89="TIPO II",'BASE LIQUIDACION REDEBAN 2025'!$B$11,IF(Y89="TIPO III",'BASE LIQUIDACION REDEBAN 2025'!$B$12,'BASE LIQUIDACION REDEBAN 2025'!$B$13))))</f>
        <v>75096.394270399993</v>
      </c>
      <c r="AF89" s="97">
        <f t="shared" si="1"/>
        <v>65960.072302</v>
      </c>
    </row>
    <row r="90" spans="1:32" s="54" customFormat="1" ht="15">
      <c r="A90" s="178" t="s">
        <v>72</v>
      </c>
      <c r="B90" s="96" t="str">
        <f>VLOOKUP(A90,'CENTRO DE COSTOS'!A:D,4,FALSE)</f>
        <v>MIGUEL JULIÁN HERNÁNDEZ GUARÍN</v>
      </c>
      <c r="C90" s="96" t="str">
        <f>VLOOKUP(A90,'CENTRO DE COSTOS'!A:D,2,FALSE)</f>
        <v>0004-0008</v>
      </c>
      <c r="D90" s="208">
        <v>81065</v>
      </c>
      <c r="E90" s="179"/>
      <c r="F90" s="213" t="s">
        <v>5414</v>
      </c>
      <c r="G90" s="217">
        <v>13481007</v>
      </c>
      <c r="H90" s="206" t="s">
        <v>3449</v>
      </c>
      <c r="I90" s="215" t="s">
        <v>13233</v>
      </c>
      <c r="J90" s="215" t="s">
        <v>18247</v>
      </c>
      <c r="K90" s="103" t="s">
        <v>167</v>
      </c>
      <c r="L90" s="208" t="s">
        <v>18248</v>
      </c>
      <c r="M90" s="217" t="s">
        <v>18249</v>
      </c>
      <c r="N90" s="220">
        <v>45834.542361111111</v>
      </c>
      <c r="O90" s="220">
        <v>45835.495833333334</v>
      </c>
      <c r="P90" s="206" t="s">
        <v>9136</v>
      </c>
      <c r="Q90" s="215" t="s">
        <v>10250</v>
      </c>
      <c r="R90" s="215" t="s">
        <v>9138</v>
      </c>
      <c r="S90" s="215" t="s">
        <v>3964</v>
      </c>
      <c r="T90" s="215" t="s">
        <v>3964</v>
      </c>
      <c r="U90" s="215" t="s">
        <v>177</v>
      </c>
      <c r="V90" s="178" t="s">
        <v>18250</v>
      </c>
      <c r="W90" s="178">
        <v>1</v>
      </c>
      <c r="X90" s="178" t="s">
        <v>18251</v>
      </c>
      <c r="Y90" s="206" t="s">
        <v>175</v>
      </c>
      <c r="Z90" s="215" t="s">
        <v>227</v>
      </c>
      <c r="AA90" s="208">
        <v>1</v>
      </c>
      <c r="AB90" s="217">
        <v>0</v>
      </c>
      <c r="AC90" s="178" t="s">
        <v>3310</v>
      </c>
      <c r="AD90" s="97">
        <f>IF(U90="SOPORTE_TELEFÓNICO",'BASE LIQUIDACION REDEBAN 2025'!$B$19,IF(U90="ENVÍO",'BASE LIQUIDACION REDEBAN 2025'!$C$2,IF(Y90="TIPO I",'BASE LIQUIDACION REDEBAN 2025'!$C$2,IF(Y90="TIPO II",'BASE LIQUIDACION REDEBAN 2025'!$C$3,IF(Y90="TIPO III",'BASE LIQUIDACION REDEBAN 2025'!$C$4,IF(Y90="TIPO IV",'BASE LIQUIDACION REDEBAN 2025'!$C$5,IF(Z90="AEREO",'BASE LIQUIDACION REDEBAN 2025'!$B$6,'BASE LIQUIDACION REDEBAN 2025'!$C$5)))))))</f>
        <v>988462.96268840006</v>
      </c>
      <c r="AE90" s="97">
        <f>IF(OR(U90="SOPORTE_TELEFÓNICO",U90="ENVÍO"),0,IF(Y90="TIPO I",'BASE LIQUIDACION REDEBAN 2025'!$B$10,IF(Y90="TIPO II",'BASE LIQUIDACION REDEBAN 2025'!$B$11,IF(Y90="TIPO III",'BASE LIQUIDACION REDEBAN 2025'!$B$12,'BASE LIQUIDACION REDEBAN 2025'!$B$13))))</f>
        <v>196536.5258152</v>
      </c>
      <c r="AF90" s="97">
        <f t="shared" si="1"/>
        <v>988462.96268840006</v>
      </c>
    </row>
    <row r="91" spans="1:32" s="54" customFormat="1" ht="15">
      <c r="A91" s="178" t="s">
        <v>72</v>
      </c>
      <c r="B91" s="96" t="str">
        <f>VLOOKUP(A91,'CENTRO DE COSTOS'!A:D,4,FALSE)</f>
        <v>MIGUEL JULIÁN HERNÁNDEZ GUARÍN</v>
      </c>
      <c r="C91" s="96" t="str">
        <f>VLOOKUP(A91,'CENTRO DE COSTOS'!A:D,2,FALSE)</f>
        <v>0004-0008</v>
      </c>
      <c r="D91" s="208">
        <v>68081</v>
      </c>
      <c r="E91" s="179"/>
      <c r="F91" s="213" t="s">
        <v>5414</v>
      </c>
      <c r="G91" s="217">
        <v>13729595</v>
      </c>
      <c r="H91" s="206" t="s">
        <v>180</v>
      </c>
      <c r="I91" s="215" t="s">
        <v>4156</v>
      </c>
      <c r="J91" s="215" t="s">
        <v>18252</v>
      </c>
      <c r="K91" s="103" t="s">
        <v>167</v>
      </c>
      <c r="L91" s="208" t="s">
        <v>18253</v>
      </c>
      <c r="M91" s="217" t="s">
        <v>18254</v>
      </c>
      <c r="N91" s="220">
        <v>45834.542361111111</v>
      </c>
      <c r="O91" s="220">
        <v>45835.511111111111</v>
      </c>
      <c r="P91" s="206" t="s">
        <v>9136</v>
      </c>
      <c r="Q91" s="215" t="s">
        <v>10250</v>
      </c>
      <c r="R91" s="215" t="s">
        <v>9138</v>
      </c>
      <c r="S91" s="215" t="s">
        <v>3964</v>
      </c>
      <c r="T91" s="215" t="s">
        <v>3964</v>
      </c>
      <c r="U91" s="215" t="s">
        <v>177</v>
      </c>
      <c r="V91" s="178" t="s">
        <v>18255</v>
      </c>
      <c r="W91" s="178">
        <v>1</v>
      </c>
      <c r="X91" s="178" t="s">
        <v>18256</v>
      </c>
      <c r="Y91" s="206" t="s">
        <v>30</v>
      </c>
      <c r="Z91" s="215" t="s">
        <v>189</v>
      </c>
      <c r="AA91" s="208">
        <v>1</v>
      </c>
      <c r="AB91" s="217">
        <v>0</v>
      </c>
      <c r="AC91" s="178" t="s">
        <v>1886</v>
      </c>
      <c r="AD91" s="97">
        <f>IF(U91="SOPORTE_TELEFÓNICO",'BASE LIQUIDACION REDEBAN 2025'!$B$19,IF(U91="ENVÍO",'BASE LIQUIDACION REDEBAN 2025'!$C$2,IF(Y91="TIPO I",'BASE LIQUIDACION REDEBAN 2025'!$C$2,IF(Y91="TIPO II",'BASE LIQUIDACION REDEBAN 2025'!$C$3,IF(Y91="TIPO III",'BASE LIQUIDACION REDEBAN 2025'!$C$4,IF(Y91="TIPO IV",'BASE LIQUIDACION REDEBAN 2025'!$C$5,IF(Z91="AEREO",'BASE LIQUIDACION REDEBAN 2025'!$B$6,'BASE LIQUIDACION REDEBAN 2025'!$C$5)))))))</f>
        <v>275728.78077800001</v>
      </c>
      <c r="AE91" s="97">
        <f>IF(OR(U91="SOPORTE_TELEFÓNICO",U91="ENVÍO"),0,IF(Y91="TIPO I",'BASE LIQUIDACION REDEBAN 2025'!$B$10,IF(Y91="TIPO II",'BASE LIQUIDACION REDEBAN 2025'!$B$11,IF(Y91="TIPO III",'BASE LIQUIDACION REDEBAN 2025'!$B$12,'BASE LIQUIDACION REDEBAN 2025'!$B$13))))</f>
        <v>196536.5258152</v>
      </c>
      <c r="AF91" s="97">
        <f t="shared" si="1"/>
        <v>275728.78077800001</v>
      </c>
    </row>
    <row r="92" spans="1:32" s="54" customFormat="1" ht="15">
      <c r="A92" s="178" t="s">
        <v>100</v>
      </c>
      <c r="B92" s="96" t="str">
        <f>VLOOKUP(A92,'CENTRO DE COSTOS'!A:D,4,FALSE)</f>
        <v>KEVIN ALEXIS CORZO BUSTOS</v>
      </c>
      <c r="C92" s="96" t="str">
        <f>VLOOKUP(A92,'CENTRO DE COSTOS'!A:D,2,FALSE)</f>
        <v>0004-0007</v>
      </c>
      <c r="D92" s="208">
        <v>50006</v>
      </c>
      <c r="E92" s="179"/>
      <c r="F92" s="213" t="s">
        <v>5414</v>
      </c>
      <c r="G92" s="217">
        <v>17394214</v>
      </c>
      <c r="H92" s="206" t="s">
        <v>192</v>
      </c>
      <c r="I92" s="215" t="s">
        <v>1571</v>
      </c>
      <c r="J92" s="215" t="s">
        <v>18257</v>
      </c>
      <c r="K92" s="103" t="s">
        <v>167</v>
      </c>
      <c r="L92" s="208" t="s">
        <v>18258</v>
      </c>
      <c r="M92" s="217" t="s">
        <v>18259</v>
      </c>
      <c r="N92" s="220">
        <v>45834.542361111111</v>
      </c>
      <c r="O92" s="220">
        <v>45835.525000000001</v>
      </c>
      <c r="P92" s="206" t="s">
        <v>9136</v>
      </c>
      <c r="Q92" s="215" t="s">
        <v>18260</v>
      </c>
      <c r="R92" s="215" t="s">
        <v>9138</v>
      </c>
      <c r="S92" s="215" t="s">
        <v>3964</v>
      </c>
      <c r="T92" s="215" t="s">
        <v>3964</v>
      </c>
      <c r="U92" s="215" t="s">
        <v>177</v>
      </c>
      <c r="V92" s="178" t="s">
        <v>18261</v>
      </c>
      <c r="W92" s="178">
        <v>1</v>
      </c>
      <c r="X92" s="178" t="s">
        <v>18262</v>
      </c>
      <c r="Y92" s="206" t="s">
        <v>28</v>
      </c>
      <c r="Z92" s="215" t="s">
        <v>189</v>
      </c>
      <c r="AA92" s="208">
        <v>1</v>
      </c>
      <c r="AB92" s="217">
        <v>0</v>
      </c>
      <c r="AC92" s="178" t="s">
        <v>196</v>
      </c>
      <c r="AD92" s="97">
        <f>IF(U92="SOPORTE_TELEFÓNICO",'BASE LIQUIDACION REDEBAN 2025'!$B$19,IF(U92="ENVÍO",'BASE LIQUIDACION REDEBAN 2025'!$C$2,IF(Y92="TIPO I",'BASE LIQUIDACION REDEBAN 2025'!$C$2,IF(Y92="TIPO II",'BASE LIQUIDACION REDEBAN 2025'!$C$3,IF(Y92="TIPO III",'BASE LIQUIDACION REDEBAN 2025'!$C$4,IF(Y92="TIPO IV",'BASE LIQUIDACION REDEBAN 2025'!$C$5,IF(Z92="AEREO",'BASE LIQUIDACION REDEBAN 2025'!$B$6,'BASE LIQUIDACION REDEBAN 2025'!$C$5)))))))</f>
        <v>144967.87232000002</v>
      </c>
      <c r="AE92" s="97">
        <f>IF(OR(U92="SOPORTE_TELEFÓNICO",U92="ENVÍO"),0,IF(Y92="TIPO I",'BASE LIQUIDACION REDEBAN 2025'!$B$10,IF(Y92="TIPO II",'BASE LIQUIDACION REDEBAN 2025'!$B$11,IF(Y92="TIPO III",'BASE LIQUIDACION REDEBAN 2025'!$B$12,'BASE LIQUIDACION REDEBAN 2025'!$B$13))))</f>
        <v>140395.6348884</v>
      </c>
      <c r="AF92" s="97">
        <f t="shared" si="1"/>
        <v>144967.87232000002</v>
      </c>
    </row>
    <row r="93" spans="1:32" s="54" customFormat="1" ht="15">
      <c r="A93" s="178" t="s">
        <v>100</v>
      </c>
      <c r="B93" s="96" t="str">
        <f>VLOOKUP(A93,'CENTRO DE COSTOS'!A:D,4,FALSE)</f>
        <v>KEVIN ALEXIS CORZO BUSTOS</v>
      </c>
      <c r="C93" s="96" t="str">
        <f>VLOOKUP(A93,'CENTRO DE COSTOS'!A:D,2,FALSE)</f>
        <v>0004-0007</v>
      </c>
      <c r="D93" s="208">
        <v>50001</v>
      </c>
      <c r="E93" s="179"/>
      <c r="F93" s="213" t="s">
        <v>5414</v>
      </c>
      <c r="G93" s="217">
        <v>19351212</v>
      </c>
      <c r="H93" s="206" t="s">
        <v>192</v>
      </c>
      <c r="I93" s="215" t="s">
        <v>100</v>
      </c>
      <c r="J93" s="215" t="s">
        <v>18263</v>
      </c>
      <c r="K93" s="103" t="s">
        <v>167</v>
      </c>
      <c r="L93" s="208" t="s">
        <v>18264</v>
      </c>
      <c r="M93" s="217" t="s">
        <v>18265</v>
      </c>
      <c r="N93" s="220">
        <v>45834.542361111111</v>
      </c>
      <c r="O93" s="220">
        <v>45835.529166666667</v>
      </c>
      <c r="P93" s="206" t="s">
        <v>18107</v>
      </c>
      <c r="Q93" s="215" t="s">
        <v>14153</v>
      </c>
      <c r="R93" s="215" t="s">
        <v>9138</v>
      </c>
      <c r="S93" s="215" t="s">
        <v>3964</v>
      </c>
      <c r="T93" s="215" t="s">
        <v>3964</v>
      </c>
      <c r="U93" s="215" t="s">
        <v>177</v>
      </c>
      <c r="V93" s="178" t="s">
        <v>18266</v>
      </c>
      <c r="W93" s="178">
        <v>0</v>
      </c>
      <c r="X93" s="178">
        <v>0</v>
      </c>
      <c r="Y93" s="206" t="s">
        <v>25</v>
      </c>
      <c r="Z93" s="215" t="s">
        <v>189</v>
      </c>
      <c r="AA93" s="208">
        <v>1</v>
      </c>
      <c r="AB93" s="217">
        <v>0</v>
      </c>
      <c r="AC93" s="178" t="s">
        <v>3368</v>
      </c>
      <c r="AD93" s="97">
        <f>IF(U93="SOPORTE_TELEFÓNICO",'BASE LIQUIDACION REDEBAN 2025'!$B$19,IF(U93="ENVÍO",'BASE LIQUIDACION REDEBAN 2025'!$C$2,IF(Y93="TIPO I",'BASE LIQUIDACION REDEBAN 2025'!$C$2,IF(Y93="TIPO II",'BASE LIQUIDACION REDEBAN 2025'!$C$3,IF(Y93="TIPO III",'BASE LIQUIDACION REDEBAN 2025'!$C$4,IF(Y93="TIPO IV",'BASE LIQUIDACION REDEBAN 2025'!$C$5,IF(Z93="AEREO",'BASE LIQUIDACION REDEBAN 2025'!$B$6,'BASE LIQUIDACION REDEBAN 2025'!$C$5)))))))</f>
        <v>65960.072302</v>
      </c>
      <c r="AE93" s="97">
        <f>IF(OR(U93="SOPORTE_TELEFÓNICO",U93="ENVÍO"),0,IF(Y93="TIPO I",'BASE LIQUIDACION REDEBAN 2025'!$B$10,IF(Y93="TIPO II",'BASE LIQUIDACION REDEBAN 2025'!$B$11,IF(Y93="TIPO III",'BASE LIQUIDACION REDEBAN 2025'!$B$12,'BASE LIQUIDACION REDEBAN 2025'!$B$13))))</f>
        <v>75096.394270399993</v>
      </c>
      <c r="AF93" s="97">
        <f t="shared" si="1"/>
        <v>65960.072302</v>
      </c>
    </row>
    <row r="94" spans="1:32" s="54" customFormat="1" ht="15">
      <c r="A94" s="178" t="s">
        <v>96</v>
      </c>
      <c r="B94" s="96" t="str">
        <f>VLOOKUP(A94,'CENTRO DE COSTOS'!A:D,4,FALSE)</f>
        <v>JOSE MAURICIO HERNANDEZ ROJAS</v>
      </c>
      <c r="C94" s="96" t="str">
        <f>VLOOKUP(A94,'CENTRO DE COSTOS'!A:D,2,FALSE)</f>
        <v>0004-0001</v>
      </c>
      <c r="D94" s="208">
        <v>47189</v>
      </c>
      <c r="E94" s="179"/>
      <c r="F94" s="213" t="s">
        <v>5414</v>
      </c>
      <c r="G94" s="217">
        <v>43998442</v>
      </c>
      <c r="H94" s="206" t="s">
        <v>683</v>
      </c>
      <c r="I94" s="215" t="s">
        <v>12475</v>
      </c>
      <c r="J94" s="215" t="s">
        <v>18267</v>
      </c>
      <c r="K94" s="103" t="s">
        <v>167</v>
      </c>
      <c r="L94" s="208" t="s">
        <v>18268</v>
      </c>
      <c r="M94" s="217" t="s">
        <v>18269</v>
      </c>
      <c r="N94" s="220">
        <v>45834.542361111111</v>
      </c>
      <c r="O94" s="220">
        <v>45835.530555555553</v>
      </c>
      <c r="P94" s="206" t="s">
        <v>9136</v>
      </c>
      <c r="Q94" s="215" t="s">
        <v>10250</v>
      </c>
      <c r="R94" s="215" t="s">
        <v>9138</v>
      </c>
      <c r="S94" s="215" t="s">
        <v>3964</v>
      </c>
      <c r="T94" s="215" t="s">
        <v>3964</v>
      </c>
      <c r="U94" s="215" t="s">
        <v>177</v>
      </c>
      <c r="V94" s="178" t="s">
        <v>18270</v>
      </c>
      <c r="W94" s="178">
        <v>1</v>
      </c>
      <c r="X94" s="178" t="s">
        <v>18271</v>
      </c>
      <c r="Y94" s="206" t="s">
        <v>28</v>
      </c>
      <c r="Z94" s="215" t="s">
        <v>189</v>
      </c>
      <c r="AA94" s="208">
        <v>1</v>
      </c>
      <c r="AB94" s="217">
        <v>0</v>
      </c>
      <c r="AC94" s="178" t="s">
        <v>16922</v>
      </c>
      <c r="AD94" s="97">
        <f>IF(U94="SOPORTE_TELEFÓNICO",'BASE LIQUIDACION REDEBAN 2025'!$B$19,IF(U94="ENVÍO",'BASE LIQUIDACION REDEBAN 2025'!$C$2,IF(Y94="TIPO I",'BASE LIQUIDACION REDEBAN 2025'!$C$2,IF(Y94="TIPO II",'BASE LIQUIDACION REDEBAN 2025'!$C$3,IF(Y94="TIPO III",'BASE LIQUIDACION REDEBAN 2025'!$C$4,IF(Y94="TIPO IV",'BASE LIQUIDACION REDEBAN 2025'!$C$5,IF(Z94="AEREO",'BASE LIQUIDACION REDEBAN 2025'!$B$6,'BASE LIQUIDACION REDEBAN 2025'!$C$5)))))))</f>
        <v>144967.87232000002</v>
      </c>
      <c r="AE94" s="97">
        <f>IF(OR(U94="SOPORTE_TELEFÓNICO",U94="ENVÍO"),0,IF(Y94="TIPO I",'BASE LIQUIDACION REDEBAN 2025'!$B$10,IF(Y94="TIPO II",'BASE LIQUIDACION REDEBAN 2025'!$B$11,IF(Y94="TIPO III",'BASE LIQUIDACION REDEBAN 2025'!$B$12,'BASE LIQUIDACION REDEBAN 2025'!$B$13))))</f>
        <v>140395.6348884</v>
      </c>
      <c r="AF94" s="97">
        <f t="shared" si="1"/>
        <v>144967.87232000002</v>
      </c>
    </row>
    <row r="95" spans="1:32" s="54" customFormat="1" ht="15">
      <c r="A95" s="178" t="s">
        <v>68</v>
      </c>
      <c r="B95" s="96" t="str">
        <f>VLOOKUP(A95,'CENTRO DE COSTOS'!A:D,4,FALSE)</f>
        <v>WILLIAM ASDRUBAL ROZO ROZO</v>
      </c>
      <c r="C95" s="96" t="str">
        <f>VLOOKUP(A95,'CENTRO DE COSTOS'!A:D,2,FALSE)</f>
        <v>0004-0004</v>
      </c>
      <c r="D95" s="208">
        <v>11001</v>
      </c>
      <c r="E95" s="179"/>
      <c r="F95" s="213" t="s">
        <v>5414</v>
      </c>
      <c r="G95" s="217">
        <v>18357111</v>
      </c>
      <c r="H95" s="206" t="s">
        <v>298</v>
      </c>
      <c r="I95" s="215" t="s">
        <v>68</v>
      </c>
      <c r="J95" s="215" t="s">
        <v>18272</v>
      </c>
      <c r="K95" s="103" t="s">
        <v>167</v>
      </c>
      <c r="L95" s="208" t="s">
        <v>18273</v>
      </c>
      <c r="M95" s="217" t="s">
        <v>18274</v>
      </c>
      <c r="N95" s="220">
        <v>45834.542361111111</v>
      </c>
      <c r="O95" s="220">
        <v>45835.536111111112</v>
      </c>
      <c r="P95" s="206" t="s">
        <v>18107</v>
      </c>
      <c r="Q95" s="215" t="s">
        <v>14153</v>
      </c>
      <c r="R95" s="215" t="s">
        <v>9138</v>
      </c>
      <c r="S95" s="215" t="s">
        <v>3964</v>
      </c>
      <c r="T95" s="215" t="s">
        <v>3964</v>
      </c>
      <c r="U95" s="215" t="s">
        <v>177</v>
      </c>
      <c r="V95" s="178" t="s">
        <v>18275</v>
      </c>
      <c r="W95" s="178">
        <v>0</v>
      </c>
      <c r="X95" s="178">
        <v>0</v>
      </c>
      <c r="Y95" s="206" t="s">
        <v>25</v>
      </c>
      <c r="Z95" s="215" t="s">
        <v>189</v>
      </c>
      <c r="AA95" s="208">
        <v>1</v>
      </c>
      <c r="AB95" s="217">
        <v>0</v>
      </c>
      <c r="AC95" s="178" t="s">
        <v>778</v>
      </c>
      <c r="AD95" s="97">
        <f>IF(U95="SOPORTE_TELEFÓNICO",'BASE LIQUIDACION REDEBAN 2025'!$B$19,IF(U95="ENVÍO",'BASE LIQUIDACION REDEBAN 2025'!$C$2,IF(Y95="TIPO I",'BASE LIQUIDACION REDEBAN 2025'!$C$2,IF(Y95="TIPO II",'BASE LIQUIDACION REDEBAN 2025'!$C$3,IF(Y95="TIPO III",'BASE LIQUIDACION REDEBAN 2025'!$C$4,IF(Y95="TIPO IV",'BASE LIQUIDACION REDEBAN 2025'!$C$5,IF(Z95="AEREO",'BASE LIQUIDACION REDEBAN 2025'!$B$6,'BASE LIQUIDACION REDEBAN 2025'!$C$5)))))))</f>
        <v>65960.072302</v>
      </c>
      <c r="AE95" s="97">
        <f>IF(OR(U95="SOPORTE_TELEFÓNICO",U95="ENVÍO"),0,IF(Y95="TIPO I",'BASE LIQUIDACION REDEBAN 2025'!$B$10,IF(Y95="TIPO II",'BASE LIQUIDACION REDEBAN 2025'!$B$11,IF(Y95="TIPO III",'BASE LIQUIDACION REDEBAN 2025'!$B$12,'BASE LIQUIDACION REDEBAN 2025'!$B$13))))</f>
        <v>75096.394270399993</v>
      </c>
      <c r="AF95" s="97">
        <f t="shared" si="1"/>
        <v>65960.072302</v>
      </c>
    </row>
    <row r="96" spans="1:32" s="54" customFormat="1" ht="15">
      <c r="A96" s="178" t="s">
        <v>100</v>
      </c>
      <c r="B96" s="96" t="str">
        <f>VLOOKUP(A96,'CENTRO DE COSTOS'!A:D,4,FALSE)</f>
        <v>KEVIN ALEXIS CORZO BUSTOS</v>
      </c>
      <c r="C96" s="96" t="str">
        <f>VLOOKUP(A96,'CENTRO DE COSTOS'!A:D,2,FALSE)</f>
        <v>0004-0007</v>
      </c>
      <c r="D96" s="208">
        <v>50001</v>
      </c>
      <c r="E96" s="179"/>
      <c r="F96" s="213" t="s">
        <v>5414</v>
      </c>
      <c r="G96" s="217">
        <v>65139511</v>
      </c>
      <c r="H96" s="206" t="s">
        <v>192</v>
      </c>
      <c r="I96" s="215" t="s">
        <v>100</v>
      </c>
      <c r="J96" s="215" t="s">
        <v>18276</v>
      </c>
      <c r="K96" s="103" t="s">
        <v>167</v>
      </c>
      <c r="L96" s="208" t="s">
        <v>18277</v>
      </c>
      <c r="M96" s="217" t="s">
        <v>18278</v>
      </c>
      <c r="N96" s="220">
        <v>45834.542361111111</v>
      </c>
      <c r="O96" s="220">
        <v>45835.536111111112</v>
      </c>
      <c r="P96" s="206" t="s">
        <v>18107</v>
      </c>
      <c r="Q96" s="215" t="s">
        <v>14153</v>
      </c>
      <c r="R96" s="215" t="s">
        <v>9138</v>
      </c>
      <c r="S96" s="215" t="s">
        <v>3964</v>
      </c>
      <c r="T96" s="215" t="s">
        <v>3964</v>
      </c>
      <c r="U96" s="215" t="s">
        <v>177</v>
      </c>
      <c r="V96" s="178" t="s">
        <v>18279</v>
      </c>
      <c r="W96" s="178">
        <v>0</v>
      </c>
      <c r="X96" s="178">
        <v>0</v>
      </c>
      <c r="Y96" s="206" t="s">
        <v>25</v>
      </c>
      <c r="Z96" s="215" t="s">
        <v>189</v>
      </c>
      <c r="AA96" s="208">
        <v>1</v>
      </c>
      <c r="AB96" s="217">
        <v>0</v>
      </c>
      <c r="AC96" s="178" t="s">
        <v>3368</v>
      </c>
      <c r="AD96" s="97">
        <f>IF(U96="SOPORTE_TELEFÓNICO",'BASE LIQUIDACION REDEBAN 2025'!$B$19,IF(U96="ENVÍO",'BASE LIQUIDACION REDEBAN 2025'!$C$2,IF(Y96="TIPO I",'BASE LIQUIDACION REDEBAN 2025'!$C$2,IF(Y96="TIPO II",'BASE LIQUIDACION REDEBAN 2025'!$C$3,IF(Y96="TIPO III",'BASE LIQUIDACION REDEBAN 2025'!$C$4,IF(Y96="TIPO IV",'BASE LIQUIDACION REDEBAN 2025'!$C$5,IF(Z96="AEREO",'BASE LIQUIDACION REDEBAN 2025'!$B$6,'BASE LIQUIDACION REDEBAN 2025'!$C$5)))))))</f>
        <v>65960.072302</v>
      </c>
      <c r="AE96" s="97">
        <f>IF(OR(U96="SOPORTE_TELEFÓNICO",U96="ENVÍO"),0,IF(Y96="TIPO I",'BASE LIQUIDACION REDEBAN 2025'!$B$10,IF(Y96="TIPO II",'BASE LIQUIDACION REDEBAN 2025'!$B$11,IF(Y96="TIPO III",'BASE LIQUIDACION REDEBAN 2025'!$B$12,'BASE LIQUIDACION REDEBAN 2025'!$B$13))))</f>
        <v>75096.394270399993</v>
      </c>
      <c r="AF96" s="97">
        <f t="shared" si="1"/>
        <v>65960.072302</v>
      </c>
    </row>
    <row r="97" spans="1:32" s="54" customFormat="1" ht="15">
      <c r="A97" s="178" t="s">
        <v>91</v>
      </c>
      <c r="B97" s="96" t="str">
        <f>VLOOKUP(A97,'CENTRO DE COSTOS'!A:D,4,FALSE)</f>
        <v>JOSE MAURICIO HERNANDEZ ROJAS</v>
      </c>
      <c r="C97" s="96" t="str">
        <f>VLOOKUP(A97,'CENTRO DE COSTOS'!A:D,2,FALSE)</f>
        <v>0004-0001</v>
      </c>
      <c r="D97" s="208">
        <v>23001</v>
      </c>
      <c r="E97" s="179"/>
      <c r="F97" s="213" t="s">
        <v>5414</v>
      </c>
      <c r="G97" s="217">
        <v>64467889</v>
      </c>
      <c r="H97" s="206" t="s">
        <v>612</v>
      </c>
      <c r="I97" s="215" t="s">
        <v>91</v>
      </c>
      <c r="J97" s="215" t="s">
        <v>18280</v>
      </c>
      <c r="K97" s="103" t="s">
        <v>167</v>
      </c>
      <c r="L97" s="208" t="s">
        <v>18281</v>
      </c>
      <c r="M97" s="217" t="s">
        <v>18282</v>
      </c>
      <c r="N97" s="220">
        <v>45834.542361111111</v>
      </c>
      <c r="O97" s="220">
        <v>45835.556250000001</v>
      </c>
      <c r="P97" s="206" t="s">
        <v>9136</v>
      </c>
      <c r="Q97" s="215" t="s">
        <v>10250</v>
      </c>
      <c r="R97" s="215" t="s">
        <v>9138</v>
      </c>
      <c r="S97" s="215" t="s">
        <v>3964</v>
      </c>
      <c r="T97" s="215" t="s">
        <v>3964</v>
      </c>
      <c r="U97" s="215" t="s">
        <v>177</v>
      </c>
      <c r="V97" s="178" t="s">
        <v>18283</v>
      </c>
      <c r="W97" s="178">
        <v>1</v>
      </c>
      <c r="X97" s="178" t="s">
        <v>18284</v>
      </c>
      <c r="Y97" s="206" t="s">
        <v>25</v>
      </c>
      <c r="Z97" s="215" t="s">
        <v>189</v>
      </c>
      <c r="AA97" s="208">
        <v>1</v>
      </c>
      <c r="AB97" s="217">
        <v>0</v>
      </c>
      <c r="AC97" s="178" t="s">
        <v>841</v>
      </c>
      <c r="AD97" s="97">
        <f>IF(U97="SOPORTE_TELEFÓNICO",'BASE LIQUIDACION REDEBAN 2025'!$B$19,IF(U97="ENVÍO",'BASE LIQUIDACION REDEBAN 2025'!$C$2,IF(Y97="TIPO I",'BASE LIQUIDACION REDEBAN 2025'!$C$2,IF(Y97="TIPO II",'BASE LIQUIDACION REDEBAN 2025'!$C$3,IF(Y97="TIPO III",'BASE LIQUIDACION REDEBAN 2025'!$C$4,IF(Y97="TIPO IV",'BASE LIQUIDACION REDEBAN 2025'!$C$5,IF(Z97="AEREO",'BASE LIQUIDACION REDEBAN 2025'!$B$6,'BASE LIQUIDACION REDEBAN 2025'!$C$5)))))))</f>
        <v>65960.072302</v>
      </c>
      <c r="AE97" s="97">
        <f>IF(OR(U97="SOPORTE_TELEFÓNICO",U97="ENVÍO"),0,IF(Y97="TIPO I",'BASE LIQUIDACION REDEBAN 2025'!$B$10,IF(Y97="TIPO II",'BASE LIQUIDACION REDEBAN 2025'!$B$11,IF(Y97="TIPO III",'BASE LIQUIDACION REDEBAN 2025'!$B$12,'BASE LIQUIDACION REDEBAN 2025'!$B$13))))</f>
        <v>75096.394270399993</v>
      </c>
      <c r="AF97" s="97">
        <f t="shared" si="1"/>
        <v>65960.072302</v>
      </c>
    </row>
    <row r="98" spans="1:32" s="54" customFormat="1" ht="15">
      <c r="A98" s="178" t="s">
        <v>68</v>
      </c>
      <c r="B98" s="96" t="str">
        <f>VLOOKUP(A98,'CENTRO DE COSTOS'!A:D,4,FALSE)</f>
        <v>WILLIAM ASDRUBAL ROZO ROZO</v>
      </c>
      <c r="C98" s="96" t="str">
        <f>VLOOKUP(A98,'CENTRO DE COSTOS'!A:D,2,FALSE)</f>
        <v>0004-0004</v>
      </c>
      <c r="D98" s="208">
        <v>25290</v>
      </c>
      <c r="E98" s="179"/>
      <c r="F98" s="213" t="s">
        <v>5414</v>
      </c>
      <c r="G98" s="217">
        <v>14384085</v>
      </c>
      <c r="H98" s="206" t="s">
        <v>298</v>
      </c>
      <c r="I98" s="215" t="s">
        <v>394</v>
      </c>
      <c r="J98" s="215" t="s">
        <v>18285</v>
      </c>
      <c r="K98" s="103" t="s">
        <v>167</v>
      </c>
      <c r="L98" s="208" t="s">
        <v>18286</v>
      </c>
      <c r="M98" s="217" t="s">
        <v>18287</v>
      </c>
      <c r="N98" s="220">
        <v>45835.536805555559</v>
      </c>
      <c r="O98" s="220">
        <v>45835.561111111114</v>
      </c>
      <c r="P98" s="206" t="s">
        <v>9136</v>
      </c>
      <c r="Q98" s="215" t="s">
        <v>10250</v>
      </c>
      <c r="R98" s="215" t="s">
        <v>9138</v>
      </c>
      <c r="S98" s="215" t="s">
        <v>3964</v>
      </c>
      <c r="T98" s="215" t="s">
        <v>3964</v>
      </c>
      <c r="U98" s="215" t="s">
        <v>177</v>
      </c>
      <c r="V98" s="178" t="s">
        <v>18288</v>
      </c>
      <c r="W98" s="178">
        <v>1</v>
      </c>
      <c r="X98" s="178" t="s">
        <v>18289</v>
      </c>
      <c r="Y98" s="206" t="s">
        <v>28</v>
      </c>
      <c r="Z98" s="215" t="s">
        <v>189</v>
      </c>
      <c r="AA98" s="208">
        <v>1</v>
      </c>
      <c r="AB98" s="217">
        <v>0</v>
      </c>
      <c r="AC98" s="178" t="s">
        <v>608</v>
      </c>
      <c r="AD98" s="97">
        <f>IF(U98="SOPORTE_TELEFÓNICO",'BASE LIQUIDACION REDEBAN 2025'!$B$19,IF(U98="ENVÍO",'BASE LIQUIDACION REDEBAN 2025'!$C$2,IF(Y98="TIPO I",'BASE LIQUIDACION REDEBAN 2025'!$C$2,IF(Y98="TIPO II",'BASE LIQUIDACION REDEBAN 2025'!$C$3,IF(Y98="TIPO III",'BASE LIQUIDACION REDEBAN 2025'!$C$4,IF(Y98="TIPO IV",'BASE LIQUIDACION REDEBAN 2025'!$C$5,IF(Z98="AEREO",'BASE LIQUIDACION REDEBAN 2025'!$B$6,'BASE LIQUIDACION REDEBAN 2025'!$C$5)))))))</f>
        <v>144967.87232000002</v>
      </c>
      <c r="AE98" s="97">
        <f>IF(OR(U98="SOPORTE_TELEFÓNICO",U98="ENVÍO"),0,IF(Y98="TIPO I",'BASE LIQUIDACION REDEBAN 2025'!$B$10,IF(Y98="TIPO II",'BASE LIQUIDACION REDEBAN 2025'!$B$11,IF(Y98="TIPO III",'BASE LIQUIDACION REDEBAN 2025'!$B$12,'BASE LIQUIDACION REDEBAN 2025'!$B$13))))</f>
        <v>140395.6348884</v>
      </c>
      <c r="AF98" s="97">
        <f t="shared" si="1"/>
        <v>144967.87232000002</v>
      </c>
    </row>
    <row r="99" spans="1:32" s="54" customFormat="1" ht="15">
      <c r="A99" s="178" t="s">
        <v>81</v>
      </c>
      <c r="B99" s="96" t="str">
        <f>VLOOKUP(A99,'CENTRO DE COSTOS'!A:D,4,FALSE)</f>
        <v>MIGUEL JULIÁN HERNÁNDEZ GUARÍN</v>
      </c>
      <c r="C99" s="96" t="str">
        <f>VLOOKUP(A99,'CENTRO DE COSTOS'!A:D,2,FALSE)</f>
        <v>0004-0008</v>
      </c>
      <c r="D99" s="208">
        <v>54001</v>
      </c>
      <c r="E99" s="179"/>
      <c r="F99" s="213" t="s">
        <v>5414</v>
      </c>
      <c r="G99" s="217">
        <v>19976083</v>
      </c>
      <c r="H99" s="206" t="s">
        <v>408</v>
      </c>
      <c r="I99" s="215" t="s">
        <v>81</v>
      </c>
      <c r="J99" s="215" t="s">
        <v>18290</v>
      </c>
      <c r="K99" s="103" t="s">
        <v>167</v>
      </c>
      <c r="L99" s="208" t="s">
        <v>18291</v>
      </c>
      <c r="M99" s="217" t="s">
        <v>18292</v>
      </c>
      <c r="N99" s="220">
        <v>45834.542361111111</v>
      </c>
      <c r="O99" s="220">
        <v>45835.629861111112</v>
      </c>
      <c r="P99" s="206" t="s">
        <v>9136</v>
      </c>
      <c r="Q99" s="215" t="s">
        <v>10250</v>
      </c>
      <c r="R99" s="215" t="s">
        <v>9138</v>
      </c>
      <c r="S99" s="215" t="s">
        <v>3964</v>
      </c>
      <c r="T99" s="215" t="s">
        <v>3964</v>
      </c>
      <c r="U99" s="215" t="s">
        <v>177</v>
      </c>
      <c r="V99" s="178" t="s">
        <v>18293</v>
      </c>
      <c r="W99" s="178">
        <v>1</v>
      </c>
      <c r="X99" s="178" t="s">
        <v>18294</v>
      </c>
      <c r="Y99" s="206" t="s">
        <v>25</v>
      </c>
      <c r="Z99" s="215" t="s">
        <v>189</v>
      </c>
      <c r="AA99" s="208">
        <v>1</v>
      </c>
      <c r="AB99" s="217">
        <v>0</v>
      </c>
      <c r="AC99" s="178" t="s">
        <v>3735</v>
      </c>
      <c r="AD99" s="97">
        <f>IF(U99="SOPORTE_TELEFÓNICO",'BASE LIQUIDACION REDEBAN 2025'!$B$19,IF(U99="ENVÍO",'BASE LIQUIDACION REDEBAN 2025'!$C$2,IF(Y99="TIPO I",'BASE LIQUIDACION REDEBAN 2025'!$C$2,IF(Y99="TIPO II",'BASE LIQUIDACION REDEBAN 2025'!$C$3,IF(Y99="TIPO III",'BASE LIQUIDACION REDEBAN 2025'!$C$4,IF(Y99="TIPO IV",'BASE LIQUIDACION REDEBAN 2025'!$C$5,IF(Z99="AEREO",'BASE LIQUIDACION REDEBAN 2025'!$B$6,'BASE LIQUIDACION REDEBAN 2025'!$C$5)))))))</f>
        <v>65960.072302</v>
      </c>
      <c r="AE99" s="97">
        <f>IF(OR(U99="SOPORTE_TELEFÓNICO",U99="ENVÍO"),0,IF(Y99="TIPO I",'BASE LIQUIDACION REDEBAN 2025'!$B$10,IF(Y99="TIPO II",'BASE LIQUIDACION REDEBAN 2025'!$B$11,IF(Y99="TIPO III",'BASE LIQUIDACION REDEBAN 2025'!$B$12,'BASE LIQUIDACION REDEBAN 2025'!$B$13))))</f>
        <v>75096.394270399993</v>
      </c>
      <c r="AF99" s="97">
        <f t="shared" si="1"/>
        <v>65960.072302</v>
      </c>
    </row>
    <row r="100" spans="1:32" s="54" customFormat="1" ht="15">
      <c r="A100" s="178" t="s">
        <v>81</v>
      </c>
      <c r="B100" s="96" t="str">
        <f>VLOOKUP(A100,'CENTRO DE COSTOS'!A:D,4,FALSE)</f>
        <v>MIGUEL JULIÁN HERNÁNDEZ GUARÍN</v>
      </c>
      <c r="C100" s="96" t="str">
        <f>VLOOKUP(A100,'CENTRO DE COSTOS'!A:D,2,FALSE)</f>
        <v>0004-0008</v>
      </c>
      <c r="D100" s="208">
        <v>54001</v>
      </c>
      <c r="E100" s="179"/>
      <c r="F100" s="213" t="s">
        <v>5414</v>
      </c>
      <c r="G100" s="217">
        <v>20075099</v>
      </c>
      <c r="H100" s="206" t="s">
        <v>408</v>
      </c>
      <c r="I100" s="215" t="s">
        <v>81</v>
      </c>
      <c r="J100" s="215" t="s">
        <v>18295</v>
      </c>
      <c r="K100" s="103" t="s">
        <v>167</v>
      </c>
      <c r="L100" s="208" t="s">
        <v>18296</v>
      </c>
      <c r="M100" s="217" t="s">
        <v>18297</v>
      </c>
      <c r="N100" s="220">
        <v>45834.542361111111</v>
      </c>
      <c r="O100" s="220">
        <v>45835.638194444444</v>
      </c>
      <c r="P100" s="206" t="s">
        <v>9136</v>
      </c>
      <c r="Q100" s="215" t="s">
        <v>10250</v>
      </c>
      <c r="R100" s="215" t="s">
        <v>9138</v>
      </c>
      <c r="S100" s="215" t="s">
        <v>3964</v>
      </c>
      <c r="T100" s="215" t="s">
        <v>3964</v>
      </c>
      <c r="U100" s="215" t="s">
        <v>177</v>
      </c>
      <c r="V100" s="178" t="s">
        <v>18298</v>
      </c>
      <c r="W100" s="178">
        <v>1</v>
      </c>
      <c r="X100" s="178" t="s">
        <v>18299</v>
      </c>
      <c r="Y100" s="206" t="s">
        <v>25</v>
      </c>
      <c r="Z100" s="215" t="s">
        <v>189</v>
      </c>
      <c r="AA100" s="208">
        <v>1</v>
      </c>
      <c r="AB100" s="217">
        <v>0</v>
      </c>
      <c r="AC100" s="178" t="s">
        <v>412</v>
      </c>
      <c r="AD100" s="97">
        <f>IF(U100="SOPORTE_TELEFÓNICO",'BASE LIQUIDACION REDEBAN 2025'!$B$19,IF(U100="ENVÍO",'BASE LIQUIDACION REDEBAN 2025'!$C$2,IF(Y100="TIPO I",'BASE LIQUIDACION REDEBAN 2025'!$C$2,IF(Y100="TIPO II",'BASE LIQUIDACION REDEBAN 2025'!$C$3,IF(Y100="TIPO III",'BASE LIQUIDACION REDEBAN 2025'!$C$4,IF(Y100="TIPO IV",'BASE LIQUIDACION REDEBAN 2025'!$C$5,IF(Z100="AEREO",'BASE LIQUIDACION REDEBAN 2025'!$B$6,'BASE LIQUIDACION REDEBAN 2025'!$C$5)))))))</f>
        <v>65960.072302</v>
      </c>
      <c r="AE100" s="97">
        <f>IF(OR(U100="SOPORTE_TELEFÓNICO",U100="ENVÍO"),0,IF(Y100="TIPO I",'BASE LIQUIDACION REDEBAN 2025'!$B$10,IF(Y100="TIPO II",'BASE LIQUIDACION REDEBAN 2025'!$B$11,IF(Y100="TIPO III",'BASE LIQUIDACION REDEBAN 2025'!$B$12,'BASE LIQUIDACION REDEBAN 2025'!$B$13))))</f>
        <v>75096.394270399993</v>
      </c>
      <c r="AF100" s="97">
        <f t="shared" si="1"/>
        <v>65960.072302</v>
      </c>
    </row>
    <row r="101" spans="1:32" s="54" customFormat="1" ht="15">
      <c r="A101" s="178" t="s">
        <v>68</v>
      </c>
      <c r="B101" s="96" t="str">
        <f>VLOOKUP(A101,'CENTRO DE COSTOS'!A:D,4,FALSE)</f>
        <v>WILLIAM ASDRUBAL ROZO ROZO</v>
      </c>
      <c r="C101" s="96" t="str">
        <f>VLOOKUP(A101,'CENTRO DE COSTOS'!A:D,2,FALSE)</f>
        <v>0004-0004</v>
      </c>
      <c r="D101" s="208">
        <v>11001</v>
      </c>
      <c r="E101" s="179"/>
      <c r="F101" s="213" t="s">
        <v>5414</v>
      </c>
      <c r="G101" s="217">
        <v>20412268</v>
      </c>
      <c r="H101" s="206" t="s">
        <v>298</v>
      </c>
      <c r="I101" s="215" t="s">
        <v>68</v>
      </c>
      <c r="J101" s="215" t="s">
        <v>18300</v>
      </c>
      <c r="K101" s="103" t="s">
        <v>167</v>
      </c>
      <c r="L101" s="208" t="s">
        <v>18301</v>
      </c>
      <c r="M101" s="217" t="s">
        <v>18302</v>
      </c>
      <c r="N101" s="220">
        <v>45834.542361111111</v>
      </c>
      <c r="O101" s="220">
        <v>45835.640277777777</v>
      </c>
      <c r="P101" s="206" t="s">
        <v>18107</v>
      </c>
      <c r="Q101" s="215" t="s">
        <v>14153</v>
      </c>
      <c r="R101" s="215" t="s">
        <v>9138</v>
      </c>
      <c r="S101" s="215" t="s">
        <v>3964</v>
      </c>
      <c r="T101" s="215" t="s">
        <v>3964</v>
      </c>
      <c r="U101" s="215" t="s">
        <v>177</v>
      </c>
      <c r="V101" s="178" t="s">
        <v>18303</v>
      </c>
      <c r="W101" s="178">
        <v>0</v>
      </c>
      <c r="X101" s="178">
        <v>0</v>
      </c>
      <c r="Y101" s="206" t="s">
        <v>25</v>
      </c>
      <c r="Z101" s="215" t="s">
        <v>189</v>
      </c>
      <c r="AA101" s="208">
        <v>1</v>
      </c>
      <c r="AB101" s="217">
        <v>0</v>
      </c>
      <c r="AC101" s="178" t="s">
        <v>778</v>
      </c>
      <c r="AD101" s="97">
        <f>IF(U101="SOPORTE_TELEFÓNICO",'BASE LIQUIDACION REDEBAN 2025'!$B$19,IF(U101="ENVÍO",'BASE LIQUIDACION REDEBAN 2025'!$C$2,IF(Y101="TIPO I",'BASE LIQUIDACION REDEBAN 2025'!$C$2,IF(Y101="TIPO II",'BASE LIQUIDACION REDEBAN 2025'!$C$3,IF(Y101="TIPO III",'BASE LIQUIDACION REDEBAN 2025'!$C$4,IF(Y101="TIPO IV",'BASE LIQUIDACION REDEBAN 2025'!$C$5,IF(Z101="AEREO",'BASE LIQUIDACION REDEBAN 2025'!$B$6,'BASE LIQUIDACION REDEBAN 2025'!$C$5)))))))</f>
        <v>65960.072302</v>
      </c>
      <c r="AE101" s="97">
        <f>IF(OR(U101="SOPORTE_TELEFÓNICO",U101="ENVÍO"),0,IF(Y101="TIPO I",'BASE LIQUIDACION REDEBAN 2025'!$B$10,IF(Y101="TIPO II",'BASE LIQUIDACION REDEBAN 2025'!$B$11,IF(Y101="TIPO III",'BASE LIQUIDACION REDEBAN 2025'!$B$12,'BASE LIQUIDACION REDEBAN 2025'!$B$13))))</f>
        <v>75096.394270399993</v>
      </c>
      <c r="AF101" s="97">
        <f t="shared" si="1"/>
        <v>65960.072302</v>
      </c>
    </row>
    <row r="102" spans="1:32" s="54" customFormat="1" ht="15">
      <c r="A102" s="178" t="s">
        <v>68</v>
      </c>
      <c r="B102" s="96" t="str">
        <f>VLOOKUP(A102,'CENTRO DE COSTOS'!A:D,4,FALSE)</f>
        <v>WILLIAM ASDRUBAL ROZO ROZO</v>
      </c>
      <c r="C102" s="96" t="str">
        <f>VLOOKUP(A102,'CENTRO DE COSTOS'!A:D,2,FALSE)</f>
        <v>0004-0004</v>
      </c>
      <c r="D102" s="208">
        <v>11001</v>
      </c>
      <c r="E102" s="179"/>
      <c r="F102" s="213" t="s">
        <v>5414</v>
      </c>
      <c r="G102" s="217">
        <v>89349584</v>
      </c>
      <c r="H102" s="206" t="s">
        <v>298</v>
      </c>
      <c r="I102" s="215" t="s">
        <v>68</v>
      </c>
      <c r="J102" s="215" t="s">
        <v>16525</v>
      </c>
      <c r="K102" s="103" t="s">
        <v>167</v>
      </c>
      <c r="L102" s="208" t="s">
        <v>18304</v>
      </c>
      <c r="M102" s="217" t="s">
        <v>18305</v>
      </c>
      <c r="N102" s="220">
        <v>45835.5625</v>
      </c>
      <c r="O102" s="220">
        <v>45835.646527777775</v>
      </c>
      <c r="P102" s="206" t="s">
        <v>9136</v>
      </c>
      <c r="Q102" s="215" t="s">
        <v>10250</v>
      </c>
      <c r="R102" s="215" t="s">
        <v>9138</v>
      </c>
      <c r="S102" s="215" t="s">
        <v>3964</v>
      </c>
      <c r="T102" s="215" t="s">
        <v>3964</v>
      </c>
      <c r="U102" s="215" t="s">
        <v>177</v>
      </c>
      <c r="V102" s="178" t="s">
        <v>18306</v>
      </c>
      <c r="W102" s="178">
        <v>1</v>
      </c>
      <c r="X102" s="178" t="s">
        <v>18307</v>
      </c>
      <c r="Y102" s="206" t="s">
        <v>25</v>
      </c>
      <c r="Z102" s="215" t="s">
        <v>189</v>
      </c>
      <c r="AA102" s="208">
        <v>1</v>
      </c>
      <c r="AB102" s="217">
        <v>0</v>
      </c>
      <c r="AC102" s="178" t="s">
        <v>3413</v>
      </c>
      <c r="AD102" s="97">
        <f>IF(U102="SOPORTE_TELEFÓNICO",'BASE LIQUIDACION REDEBAN 2025'!$B$19,IF(U102="ENVÍO",'BASE LIQUIDACION REDEBAN 2025'!$C$2,IF(Y102="TIPO I",'BASE LIQUIDACION REDEBAN 2025'!$C$2,IF(Y102="TIPO II",'BASE LIQUIDACION REDEBAN 2025'!$C$3,IF(Y102="TIPO III",'BASE LIQUIDACION REDEBAN 2025'!$C$4,IF(Y102="TIPO IV",'BASE LIQUIDACION REDEBAN 2025'!$C$5,IF(Z102="AEREO",'BASE LIQUIDACION REDEBAN 2025'!$B$6,'BASE LIQUIDACION REDEBAN 2025'!$C$5)))))))</f>
        <v>65960.072302</v>
      </c>
      <c r="AE102" s="97">
        <f>IF(OR(U102="SOPORTE_TELEFÓNICO",U102="ENVÍO"),0,IF(Y102="TIPO I",'BASE LIQUIDACION REDEBAN 2025'!$B$10,IF(Y102="TIPO II",'BASE LIQUIDACION REDEBAN 2025'!$B$11,IF(Y102="TIPO III",'BASE LIQUIDACION REDEBAN 2025'!$B$12,'BASE LIQUIDACION REDEBAN 2025'!$B$13))))</f>
        <v>75096.394270399993</v>
      </c>
      <c r="AF102" s="97">
        <f t="shared" si="1"/>
        <v>65960.072302</v>
      </c>
    </row>
    <row r="103" spans="1:32" s="54" customFormat="1" ht="15">
      <c r="A103" s="178" t="s">
        <v>64</v>
      </c>
      <c r="B103" s="96" t="str">
        <f>VLOOKUP(A103,'CENTRO DE COSTOS'!A:D,4,FALSE)</f>
        <v>JOSE MAURICIO HERNANDEZ ROJAS</v>
      </c>
      <c r="C103" s="96" t="str">
        <f>VLOOKUP(A103,'CENTRO DE COSTOS'!A:D,2,FALSE)</f>
        <v>0004-0001</v>
      </c>
      <c r="D103" s="208">
        <v>8078</v>
      </c>
      <c r="E103" s="179"/>
      <c r="F103" s="213" t="s">
        <v>5414</v>
      </c>
      <c r="G103" s="217">
        <v>21682059</v>
      </c>
      <c r="H103" s="206" t="s">
        <v>277</v>
      </c>
      <c r="I103" s="215" t="s">
        <v>6231</v>
      </c>
      <c r="J103" s="215" t="s">
        <v>18308</v>
      </c>
      <c r="K103" s="103" t="s">
        <v>167</v>
      </c>
      <c r="L103" s="208" t="s">
        <v>18309</v>
      </c>
      <c r="M103" s="217" t="s">
        <v>18310</v>
      </c>
      <c r="N103" s="220">
        <v>45834.542361111111</v>
      </c>
      <c r="O103" s="220">
        <v>45836.362500000003</v>
      </c>
      <c r="P103" s="206" t="s">
        <v>9136</v>
      </c>
      <c r="Q103" s="215" t="s">
        <v>10250</v>
      </c>
      <c r="R103" s="215" t="s">
        <v>9138</v>
      </c>
      <c r="S103" s="215" t="s">
        <v>3964</v>
      </c>
      <c r="T103" s="215" t="s">
        <v>3964</v>
      </c>
      <c r="U103" s="215" t="s">
        <v>177</v>
      </c>
      <c r="V103" s="178" t="s">
        <v>18311</v>
      </c>
      <c r="W103" s="178">
        <v>1</v>
      </c>
      <c r="X103" s="178" t="s">
        <v>18312</v>
      </c>
      <c r="Y103" s="206" t="s">
        <v>28</v>
      </c>
      <c r="Z103" s="215" t="s">
        <v>189</v>
      </c>
      <c r="AA103" s="208">
        <v>1</v>
      </c>
      <c r="AB103" s="217">
        <v>0</v>
      </c>
      <c r="AC103" s="178" t="s">
        <v>1049</v>
      </c>
      <c r="AD103" s="97">
        <f>IF(U103="SOPORTE_TELEFÓNICO",'BASE LIQUIDACION REDEBAN 2025'!$B$19,IF(U103="ENVÍO",'BASE LIQUIDACION REDEBAN 2025'!$C$2,IF(Y103="TIPO I",'BASE LIQUIDACION REDEBAN 2025'!$C$2,IF(Y103="TIPO II",'BASE LIQUIDACION REDEBAN 2025'!$C$3,IF(Y103="TIPO III",'BASE LIQUIDACION REDEBAN 2025'!$C$4,IF(Y103="TIPO IV",'BASE LIQUIDACION REDEBAN 2025'!$C$5,IF(Z103="AEREO",'BASE LIQUIDACION REDEBAN 2025'!$B$6,'BASE LIQUIDACION REDEBAN 2025'!$C$5)))))))</f>
        <v>144967.87232000002</v>
      </c>
      <c r="AE103" s="97">
        <f>IF(OR(U103="SOPORTE_TELEFÓNICO",U103="ENVÍO"),0,IF(Y103="TIPO I",'BASE LIQUIDACION REDEBAN 2025'!$B$10,IF(Y103="TIPO II",'BASE LIQUIDACION REDEBAN 2025'!$B$11,IF(Y103="TIPO III",'BASE LIQUIDACION REDEBAN 2025'!$B$12,'BASE LIQUIDACION REDEBAN 2025'!$B$13))))</f>
        <v>140395.6348884</v>
      </c>
      <c r="AF103" s="97">
        <f t="shared" si="1"/>
        <v>144967.87232000002</v>
      </c>
    </row>
    <row r="104" spans="1:32" s="54" customFormat="1" ht="15">
      <c r="A104" s="178" t="s">
        <v>64</v>
      </c>
      <c r="B104" s="96" t="str">
        <f>VLOOKUP(A104,'CENTRO DE COSTOS'!A:D,4,FALSE)</f>
        <v>JOSE MAURICIO HERNANDEZ ROJAS</v>
      </c>
      <c r="C104" s="96" t="str">
        <f>VLOOKUP(A104,'CENTRO DE COSTOS'!A:D,2,FALSE)</f>
        <v>0004-0001</v>
      </c>
      <c r="D104" s="208">
        <v>8137</v>
      </c>
      <c r="E104" s="179"/>
      <c r="F104" s="213" t="s">
        <v>5414</v>
      </c>
      <c r="G104" s="217">
        <v>81556268</v>
      </c>
      <c r="H104" s="206" t="s">
        <v>277</v>
      </c>
      <c r="I104" s="215" t="s">
        <v>14865</v>
      </c>
      <c r="J104" s="215" t="s">
        <v>18313</v>
      </c>
      <c r="K104" s="103" t="s">
        <v>167</v>
      </c>
      <c r="L104" s="208" t="s">
        <v>18314</v>
      </c>
      <c r="M104" s="217" t="s">
        <v>18315</v>
      </c>
      <c r="N104" s="220">
        <v>45834.542361111111</v>
      </c>
      <c r="O104" s="220">
        <v>45836.371527777781</v>
      </c>
      <c r="P104" s="206" t="s">
        <v>9453</v>
      </c>
      <c r="Q104" s="215" t="s">
        <v>9454</v>
      </c>
      <c r="R104" s="215" t="s">
        <v>9138</v>
      </c>
      <c r="S104" s="215" t="s">
        <v>3964</v>
      </c>
      <c r="T104" s="215" t="s">
        <v>3964</v>
      </c>
      <c r="U104" s="215" t="s">
        <v>3188</v>
      </c>
      <c r="V104" s="178" t="s">
        <v>18316</v>
      </c>
      <c r="W104" s="178">
        <v>0</v>
      </c>
      <c r="X104" s="178">
        <v>0</v>
      </c>
      <c r="Y104" s="206" t="s">
        <v>28</v>
      </c>
      <c r="Z104" s="215" t="s">
        <v>189</v>
      </c>
      <c r="AA104" s="208">
        <v>0</v>
      </c>
      <c r="AB104" s="217">
        <v>0</v>
      </c>
      <c r="AC104" s="178" t="s">
        <v>1049</v>
      </c>
      <c r="AD104" s="97">
        <f>IF(U104="SOPORTE_TELEFÓNICO",'BASE LIQUIDACION REDEBAN 2025'!$B$19,IF(U104="ENVÍO",'BASE LIQUIDACION REDEBAN 2025'!$C$2,IF(Y104="TIPO I",'BASE LIQUIDACION REDEBAN 2025'!$C$2,IF(Y104="TIPO II",'BASE LIQUIDACION REDEBAN 2025'!$C$3,IF(Y104="TIPO III",'BASE LIQUIDACION REDEBAN 2025'!$C$4,IF(Y104="TIPO IV",'BASE LIQUIDACION REDEBAN 2025'!$C$5,IF(Z104="AEREO",'BASE LIQUIDACION REDEBAN 2025'!$B$6,'BASE LIQUIDACION REDEBAN 2025'!$C$5)))))))</f>
        <v>41241.0800752</v>
      </c>
      <c r="AE104" s="97">
        <f>IF(OR(U104="SOPORTE_TELEFÓNICO",U104="ENVÍO"),0,IF(Y104="TIPO I",'BASE LIQUIDACION REDEBAN 2025'!$B$10,IF(Y104="TIPO II",'BASE LIQUIDACION REDEBAN 2025'!$B$11,IF(Y104="TIPO III",'BASE LIQUIDACION REDEBAN 2025'!$B$12,'BASE LIQUIDACION REDEBAN 2025'!$B$13))))</f>
        <v>0</v>
      </c>
      <c r="AF104" s="97">
        <f t="shared" si="1"/>
        <v>41241.0800752</v>
      </c>
    </row>
    <row r="105" spans="1:32" s="54" customFormat="1" ht="15">
      <c r="A105" s="178" t="s">
        <v>68</v>
      </c>
      <c r="B105" s="96" t="str">
        <f>VLOOKUP(A105,'CENTRO DE COSTOS'!A:D,4,FALSE)</f>
        <v>WILLIAM ASDRUBAL ROZO ROZO</v>
      </c>
      <c r="C105" s="96" t="str">
        <f>VLOOKUP(A105,'CENTRO DE COSTOS'!A:D,2,FALSE)</f>
        <v>0004-0004</v>
      </c>
      <c r="D105" s="208">
        <v>25307</v>
      </c>
      <c r="E105" s="179"/>
      <c r="F105" s="213" t="s">
        <v>5414</v>
      </c>
      <c r="G105" s="217">
        <v>11978426</v>
      </c>
      <c r="H105" s="206" t="s">
        <v>298</v>
      </c>
      <c r="I105" s="215" t="s">
        <v>1916</v>
      </c>
      <c r="J105" s="215" t="s">
        <v>18317</v>
      </c>
      <c r="K105" s="103" t="s">
        <v>167</v>
      </c>
      <c r="L105" s="208" t="s">
        <v>18318</v>
      </c>
      <c r="M105" s="217" t="s">
        <v>18319</v>
      </c>
      <c r="N105" s="220">
        <v>45834.542361111111</v>
      </c>
      <c r="O105" s="220">
        <v>45836.395833333336</v>
      </c>
      <c r="P105" s="206" t="s">
        <v>18096</v>
      </c>
      <c r="Q105" s="215" t="s">
        <v>18097</v>
      </c>
      <c r="R105" s="215" t="s">
        <v>9138</v>
      </c>
      <c r="S105" s="215" t="s">
        <v>3964</v>
      </c>
      <c r="T105" s="215" t="s">
        <v>3964</v>
      </c>
      <c r="U105" s="215" t="s">
        <v>177</v>
      </c>
      <c r="V105" s="178" t="s">
        <v>18320</v>
      </c>
      <c r="W105" s="178">
        <v>1</v>
      </c>
      <c r="X105" s="178" t="s">
        <v>18321</v>
      </c>
      <c r="Y105" s="206" t="s">
        <v>30</v>
      </c>
      <c r="Z105" s="215" t="s">
        <v>189</v>
      </c>
      <c r="AA105" s="208">
        <v>1</v>
      </c>
      <c r="AB105" s="217">
        <v>0</v>
      </c>
      <c r="AC105" s="178" t="s">
        <v>608</v>
      </c>
      <c r="AD105" s="97">
        <f>IF(U105="SOPORTE_TELEFÓNICO",'BASE LIQUIDACION REDEBAN 2025'!$B$19,IF(U105="ENVÍO",'BASE LIQUIDACION REDEBAN 2025'!$C$2,IF(Y105="TIPO I",'BASE LIQUIDACION REDEBAN 2025'!$C$2,IF(Y105="TIPO II",'BASE LIQUIDACION REDEBAN 2025'!$C$3,IF(Y105="TIPO III",'BASE LIQUIDACION REDEBAN 2025'!$C$4,IF(Y105="TIPO IV",'BASE LIQUIDACION REDEBAN 2025'!$C$5,IF(Z105="AEREO",'BASE LIQUIDACION REDEBAN 2025'!$B$6,'BASE LIQUIDACION REDEBAN 2025'!$C$5)))))))</f>
        <v>275728.78077800001</v>
      </c>
      <c r="AE105" s="97">
        <f>IF(OR(U105="SOPORTE_TELEFÓNICO",U105="ENVÍO"),0,IF(Y105="TIPO I",'BASE LIQUIDACION REDEBAN 2025'!$B$10,IF(Y105="TIPO II",'BASE LIQUIDACION REDEBAN 2025'!$B$11,IF(Y105="TIPO III",'BASE LIQUIDACION REDEBAN 2025'!$B$12,'BASE LIQUIDACION REDEBAN 2025'!$B$13))))</f>
        <v>196536.5258152</v>
      </c>
      <c r="AF105" s="97">
        <f t="shared" si="1"/>
        <v>275728.78077800001</v>
      </c>
    </row>
    <row r="106" spans="1:32" s="54" customFormat="1" ht="15">
      <c r="A106" s="178" t="s">
        <v>68</v>
      </c>
      <c r="B106" s="96" t="str">
        <f>VLOOKUP(A106,'CENTRO DE COSTOS'!A:D,4,FALSE)</f>
        <v>WILLIAM ASDRUBAL ROZO ROZO</v>
      </c>
      <c r="C106" s="96" t="str">
        <f>VLOOKUP(A106,'CENTRO DE COSTOS'!A:D,2,FALSE)</f>
        <v>0004-0004</v>
      </c>
      <c r="D106" s="208">
        <v>11001</v>
      </c>
      <c r="E106" s="179"/>
      <c r="F106" s="213" t="s">
        <v>5414</v>
      </c>
      <c r="G106" s="217">
        <v>20411278</v>
      </c>
      <c r="H106" s="206" t="s">
        <v>298</v>
      </c>
      <c r="I106" s="215" t="s">
        <v>68</v>
      </c>
      <c r="J106" s="215" t="s">
        <v>18322</v>
      </c>
      <c r="K106" s="103" t="s">
        <v>167</v>
      </c>
      <c r="L106" s="208" t="s">
        <v>18323</v>
      </c>
      <c r="M106" s="217" t="s">
        <v>18324</v>
      </c>
      <c r="N106" s="220">
        <v>45834.542361111111</v>
      </c>
      <c r="O106" s="220">
        <v>45836.4</v>
      </c>
      <c r="P106" s="206" t="s">
        <v>18096</v>
      </c>
      <c r="Q106" s="215" t="s">
        <v>18097</v>
      </c>
      <c r="R106" s="215" t="s">
        <v>9138</v>
      </c>
      <c r="S106" s="215" t="s">
        <v>3964</v>
      </c>
      <c r="T106" s="215" t="s">
        <v>3964</v>
      </c>
      <c r="U106" s="215" t="s">
        <v>177</v>
      </c>
      <c r="V106" s="178" t="s">
        <v>18325</v>
      </c>
      <c r="W106" s="178">
        <v>1</v>
      </c>
      <c r="X106" s="178" t="s">
        <v>18326</v>
      </c>
      <c r="Y106" s="206" t="s">
        <v>25</v>
      </c>
      <c r="Z106" s="215" t="s">
        <v>189</v>
      </c>
      <c r="AA106" s="208">
        <v>1</v>
      </c>
      <c r="AB106" s="217">
        <v>0</v>
      </c>
      <c r="AC106" s="178" t="s">
        <v>5754</v>
      </c>
      <c r="AD106" s="97">
        <f>IF(U106="SOPORTE_TELEFÓNICO",'BASE LIQUIDACION REDEBAN 2025'!$B$19,IF(U106="ENVÍO",'BASE LIQUIDACION REDEBAN 2025'!$C$2,IF(Y106="TIPO I",'BASE LIQUIDACION REDEBAN 2025'!$C$2,IF(Y106="TIPO II",'BASE LIQUIDACION REDEBAN 2025'!$C$3,IF(Y106="TIPO III",'BASE LIQUIDACION REDEBAN 2025'!$C$4,IF(Y106="TIPO IV",'BASE LIQUIDACION REDEBAN 2025'!$C$5,IF(Z106="AEREO",'BASE LIQUIDACION REDEBAN 2025'!$B$6,'BASE LIQUIDACION REDEBAN 2025'!$C$5)))))))</f>
        <v>65960.072302</v>
      </c>
      <c r="AE106" s="97">
        <f>IF(OR(U106="SOPORTE_TELEFÓNICO",U106="ENVÍO"),0,IF(Y106="TIPO I",'BASE LIQUIDACION REDEBAN 2025'!$B$10,IF(Y106="TIPO II",'BASE LIQUIDACION REDEBAN 2025'!$B$11,IF(Y106="TIPO III",'BASE LIQUIDACION REDEBAN 2025'!$B$12,'BASE LIQUIDACION REDEBAN 2025'!$B$13))))</f>
        <v>75096.394270399993</v>
      </c>
      <c r="AF106" s="97">
        <f t="shared" si="1"/>
        <v>65960.072302</v>
      </c>
    </row>
    <row r="107" spans="1:32" s="54" customFormat="1" ht="15">
      <c r="A107" s="178" t="s">
        <v>98</v>
      </c>
      <c r="B107" s="96" t="str">
        <f>VLOOKUP(A107,'CENTRO DE COSTOS'!A:D,4,FALSE)</f>
        <v>MIGUEL JULIÁN HERNÁNDEZ GUARÍN</v>
      </c>
      <c r="C107" s="96" t="str">
        <f>VLOOKUP(A107,'CENTRO DE COSTOS'!A:D,2,FALSE)</f>
        <v>0004-0008</v>
      </c>
      <c r="D107" s="208">
        <v>15839</v>
      </c>
      <c r="E107" s="179"/>
      <c r="F107" s="213" t="s">
        <v>5414</v>
      </c>
      <c r="G107" s="217">
        <v>15720931</v>
      </c>
      <c r="H107" s="206" t="s">
        <v>371</v>
      </c>
      <c r="I107" s="215" t="s">
        <v>14978</v>
      </c>
      <c r="J107" s="215" t="s">
        <v>18327</v>
      </c>
      <c r="K107" s="103" t="s">
        <v>167</v>
      </c>
      <c r="L107" s="208" t="s">
        <v>18328</v>
      </c>
      <c r="M107" s="217" t="s">
        <v>18329</v>
      </c>
      <c r="N107" s="220">
        <v>45834.542361111111</v>
      </c>
      <c r="O107" s="220">
        <v>45836.408333333333</v>
      </c>
      <c r="P107" s="206" t="s">
        <v>9453</v>
      </c>
      <c r="Q107" s="215" t="s">
        <v>9454</v>
      </c>
      <c r="R107" s="215" t="s">
        <v>9138</v>
      </c>
      <c r="S107" s="215" t="s">
        <v>3964</v>
      </c>
      <c r="T107" s="215" t="s">
        <v>3964</v>
      </c>
      <c r="U107" s="215" t="s">
        <v>3188</v>
      </c>
      <c r="V107" s="178" t="s">
        <v>18330</v>
      </c>
      <c r="W107" s="178">
        <v>0</v>
      </c>
      <c r="X107" s="178">
        <v>0</v>
      </c>
      <c r="Y107" s="206" t="s">
        <v>28</v>
      </c>
      <c r="Z107" s="215" t="s">
        <v>189</v>
      </c>
      <c r="AA107" s="208">
        <v>0</v>
      </c>
      <c r="AB107" s="217">
        <v>0</v>
      </c>
      <c r="AC107" s="178" t="s">
        <v>375</v>
      </c>
      <c r="AD107" s="97">
        <f>IF(U107="SOPORTE_TELEFÓNICO",'BASE LIQUIDACION REDEBAN 2025'!$B$19,IF(U107="ENVÍO",'BASE LIQUIDACION REDEBAN 2025'!$C$2,IF(Y107="TIPO I",'BASE LIQUIDACION REDEBAN 2025'!$C$2,IF(Y107="TIPO II",'BASE LIQUIDACION REDEBAN 2025'!$C$3,IF(Y107="TIPO III",'BASE LIQUIDACION REDEBAN 2025'!$C$4,IF(Y107="TIPO IV",'BASE LIQUIDACION REDEBAN 2025'!$C$5,IF(Z107="AEREO",'BASE LIQUIDACION REDEBAN 2025'!$B$6,'BASE LIQUIDACION REDEBAN 2025'!$C$5)))))))</f>
        <v>41241.0800752</v>
      </c>
      <c r="AE107" s="97">
        <f>IF(OR(U107="SOPORTE_TELEFÓNICO",U107="ENVÍO"),0,IF(Y107="TIPO I",'BASE LIQUIDACION REDEBAN 2025'!$B$10,IF(Y107="TIPO II",'BASE LIQUIDACION REDEBAN 2025'!$B$11,IF(Y107="TIPO III",'BASE LIQUIDACION REDEBAN 2025'!$B$12,'BASE LIQUIDACION REDEBAN 2025'!$B$13))))</f>
        <v>0</v>
      </c>
      <c r="AF107" s="97">
        <f t="shared" si="1"/>
        <v>41241.0800752</v>
      </c>
    </row>
    <row r="108" spans="1:32" s="54" customFormat="1" ht="15">
      <c r="A108" s="178" t="s">
        <v>68</v>
      </c>
      <c r="B108" s="96" t="str">
        <f>VLOOKUP(A108,'CENTRO DE COSTOS'!A:D,4,FALSE)</f>
        <v>WILLIAM ASDRUBAL ROZO ROZO</v>
      </c>
      <c r="C108" s="96" t="str">
        <f>VLOOKUP(A108,'CENTRO DE COSTOS'!A:D,2,FALSE)</f>
        <v>0004-0004</v>
      </c>
      <c r="D108" s="208">
        <v>11001</v>
      </c>
      <c r="E108" s="179"/>
      <c r="F108" s="213" t="s">
        <v>5414</v>
      </c>
      <c r="G108" s="217">
        <v>73316291</v>
      </c>
      <c r="H108" s="206" t="s">
        <v>298</v>
      </c>
      <c r="I108" s="215" t="s">
        <v>68</v>
      </c>
      <c r="J108" s="215" t="s">
        <v>18331</v>
      </c>
      <c r="K108" s="103" t="s">
        <v>167</v>
      </c>
      <c r="L108" s="208" t="s">
        <v>18332</v>
      </c>
      <c r="M108" s="217" t="s">
        <v>18333</v>
      </c>
      <c r="N108" s="220">
        <v>45834.542361111111</v>
      </c>
      <c r="O108" s="220">
        <v>45836.411805555559</v>
      </c>
      <c r="P108" s="206" t="s">
        <v>18096</v>
      </c>
      <c r="Q108" s="215" t="s">
        <v>18097</v>
      </c>
      <c r="R108" s="215" t="s">
        <v>9138</v>
      </c>
      <c r="S108" s="215" t="s">
        <v>3964</v>
      </c>
      <c r="T108" s="215" t="s">
        <v>3964</v>
      </c>
      <c r="U108" s="215" t="s">
        <v>177</v>
      </c>
      <c r="V108" s="178" t="s">
        <v>18334</v>
      </c>
      <c r="W108" s="178">
        <v>1</v>
      </c>
      <c r="X108" s="178" t="s">
        <v>18335</v>
      </c>
      <c r="Y108" s="206" t="s">
        <v>25</v>
      </c>
      <c r="Z108" s="215" t="s">
        <v>189</v>
      </c>
      <c r="AA108" s="208">
        <v>1</v>
      </c>
      <c r="AB108" s="217">
        <v>0</v>
      </c>
      <c r="AC108" s="178" t="s">
        <v>3413</v>
      </c>
      <c r="AD108" s="97">
        <f>IF(U108="SOPORTE_TELEFÓNICO",'BASE LIQUIDACION REDEBAN 2025'!$B$19,IF(U108="ENVÍO",'BASE LIQUIDACION REDEBAN 2025'!$C$2,IF(Y108="TIPO I",'BASE LIQUIDACION REDEBAN 2025'!$C$2,IF(Y108="TIPO II",'BASE LIQUIDACION REDEBAN 2025'!$C$3,IF(Y108="TIPO III",'BASE LIQUIDACION REDEBAN 2025'!$C$4,IF(Y108="TIPO IV",'BASE LIQUIDACION REDEBAN 2025'!$C$5,IF(Z108="AEREO",'BASE LIQUIDACION REDEBAN 2025'!$B$6,'BASE LIQUIDACION REDEBAN 2025'!$C$5)))))))</f>
        <v>65960.072302</v>
      </c>
      <c r="AE108" s="97">
        <f>IF(OR(U108="SOPORTE_TELEFÓNICO",U108="ENVÍO"),0,IF(Y108="TIPO I",'BASE LIQUIDACION REDEBAN 2025'!$B$10,IF(Y108="TIPO II",'BASE LIQUIDACION REDEBAN 2025'!$B$11,IF(Y108="TIPO III",'BASE LIQUIDACION REDEBAN 2025'!$B$12,'BASE LIQUIDACION REDEBAN 2025'!$B$13))))</f>
        <v>75096.394270399993</v>
      </c>
      <c r="AF108" s="97">
        <f t="shared" si="1"/>
        <v>65960.072302</v>
      </c>
    </row>
    <row r="109" spans="1:32" s="54" customFormat="1" ht="15">
      <c r="A109" s="178" t="s">
        <v>86</v>
      </c>
      <c r="B109" s="96" t="str">
        <f>VLOOKUP(A109,'CENTRO DE COSTOS'!A:D,4,FALSE)</f>
        <v>KEVIN ALEXIS CORZO BUSTOS</v>
      </c>
      <c r="C109" s="96" t="str">
        <f>VLOOKUP(A109,'CENTRO DE COSTOS'!A:D,2,FALSE)</f>
        <v>0004-0007</v>
      </c>
      <c r="D109" s="208">
        <v>17380</v>
      </c>
      <c r="E109" s="179"/>
      <c r="F109" s="213" t="s">
        <v>5414</v>
      </c>
      <c r="G109" s="217">
        <v>16998122</v>
      </c>
      <c r="H109" s="206" t="s">
        <v>827</v>
      </c>
      <c r="I109" s="215" t="s">
        <v>918</v>
      </c>
      <c r="J109" s="215" t="s">
        <v>18336</v>
      </c>
      <c r="K109" s="103" t="s">
        <v>167</v>
      </c>
      <c r="L109" s="208" t="s">
        <v>18337</v>
      </c>
      <c r="M109" s="217" t="s">
        <v>18338</v>
      </c>
      <c r="N109" s="220">
        <v>45834.542361111111</v>
      </c>
      <c r="O109" s="220">
        <v>45836.412499999999</v>
      </c>
      <c r="P109" s="206" t="s">
        <v>9136</v>
      </c>
      <c r="Q109" s="215" t="s">
        <v>10250</v>
      </c>
      <c r="R109" s="215" t="s">
        <v>9138</v>
      </c>
      <c r="S109" s="215" t="s">
        <v>3964</v>
      </c>
      <c r="T109" s="215" t="s">
        <v>3964</v>
      </c>
      <c r="U109" s="215" t="s">
        <v>177</v>
      </c>
      <c r="V109" s="178" t="s">
        <v>18339</v>
      </c>
      <c r="W109" s="178">
        <v>1</v>
      </c>
      <c r="X109" s="178" t="s">
        <v>18340</v>
      </c>
      <c r="Y109" s="206" t="s">
        <v>30</v>
      </c>
      <c r="Z109" s="215" t="s">
        <v>189</v>
      </c>
      <c r="AA109" s="208">
        <v>1</v>
      </c>
      <c r="AB109" s="217">
        <v>0</v>
      </c>
      <c r="AC109" s="178" t="s">
        <v>1099</v>
      </c>
      <c r="AD109" s="97">
        <f>IF(U109="SOPORTE_TELEFÓNICO",'BASE LIQUIDACION REDEBAN 2025'!$B$19,IF(U109="ENVÍO",'BASE LIQUIDACION REDEBAN 2025'!$C$2,IF(Y109="TIPO I",'BASE LIQUIDACION REDEBAN 2025'!$C$2,IF(Y109="TIPO II",'BASE LIQUIDACION REDEBAN 2025'!$C$3,IF(Y109="TIPO III",'BASE LIQUIDACION REDEBAN 2025'!$C$4,IF(Y109="TIPO IV",'BASE LIQUIDACION REDEBAN 2025'!$C$5,IF(Z109="AEREO",'BASE LIQUIDACION REDEBAN 2025'!$B$6,'BASE LIQUIDACION REDEBAN 2025'!$C$5)))))))</f>
        <v>275728.78077800001</v>
      </c>
      <c r="AE109" s="97">
        <f>IF(OR(U109="SOPORTE_TELEFÓNICO",U109="ENVÍO"),0,IF(Y109="TIPO I",'BASE LIQUIDACION REDEBAN 2025'!$B$10,IF(Y109="TIPO II",'BASE LIQUIDACION REDEBAN 2025'!$B$11,IF(Y109="TIPO III",'BASE LIQUIDACION REDEBAN 2025'!$B$12,'BASE LIQUIDACION REDEBAN 2025'!$B$13))))</f>
        <v>196536.5258152</v>
      </c>
      <c r="AF109" s="97">
        <f t="shared" si="1"/>
        <v>275728.78077800001</v>
      </c>
    </row>
    <row r="110" spans="1:32" s="54" customFormat="1" ht="15">
      <c r="A110" s="178" t="s">
        <v>68</v>
      </c>
      <c r="B110" s="96" t="str">
        <f>VLOOKUP(A110,'CENTRO DE COSTOS'!A:D,4,FALSE)</f>
        <v>WILLIAM ASDRUBAL ROZO ROZO</v>
      </c>
      <c r="C110" s="96" t="str">
        <f>VLOOKUP(A110,'CENTRO DE COSTOS'!A:D,2,FALSE)</f>
        <v>0004-0004</v>
      </c>
      <c r="D110" s="208">
        <v>11001</v>
      </c>
      <c r="E110" s="179"/>
      <c r="F110" s="213" t="s">
        <v>5414</v>
      </c>
      <c r="G110" s="217">
        <v>51861847</v>
      </c>
      <c r="H110" s="206" t="s">
        <v>298</v>
      </c>
      <c r="I110" s="215" t="s">
        <v>68</v>
      </c>
      <c r="J110" s="215" t="s">
        <v>18341</v>
      </c>
      <c r="K110" s="103" t="s">
        <v>167</v>
      </c>
      <c r="L110" s="208" t="s">
        <v>18342</v>
      </c>
      <c r="M110" s="217" t="s">
        <v>18343</v>
      </c>
      <c r="N110" s="220">
        <v>45834.542361111111</v>
      </c>
      <c r="O110" s="220">
        <v>45836.416666666664</v>
      </c>
      <c r="P110" s="206" t="s">
        <v>18096</v>
      </c>
      <c r="Q110" s="215" t="s">
        <v>18097</v>
      </c>
      <c r="R110" s="215" t="s">
        <v>9138</v>
      </c>
      <c r="S110" s="215" t="s">
        <v>3964</v>
      </c>
      <c r="T110" s="215" t="s">
        <v>3964</v>
      </c>
      <c r="U110" s="215" t="s">
        <v>177</v>
      </c>
      <c r="V110" s="178" t="s">
        <v>18344</v>
      </c>
      <c r="W110" s="178">
        <v>0</v>
      </c>
      <c r="X110" s="178">
        <v>0</v>
      </c>
      <c r="Y110" s="206" t="s">
        <v>25</v>
      </c>
      <c r="Z110" s="215" t="s">
        <v>189</v>
      </c>
      <c r="AA110" s="208">
        <v>1</v>
      </c>
      <c r="AB110" s="217">
        <v>0</v>
      </c>
      <c r="AC110" s="178" t="s">
        <v>595</v>
      </c>
      <c r="AD110" s="97">
        <f>IF(U110="SOPORTE_TELEFÓNICO",'BASE LIQUIDACION REDEBAN 2025'!$B$19,IF(U110="ENVÍO",'BASE LIQUIDACION REDEBAN 2025'!$C$2,IF(Y110="TIPO I",'BASE LIQUIDACION REDEBAN 2025'!$C$2,IF(Y110="TIPO II",'BASE LIQUIDACION REDEBAN 2025'!$C$3,IF(Y110="TIPO III",'BASE LIQUIDACION REDEBAN 2025'!$C$4,IF(Y110="TIPO IV",'BASE LIQUIDACION REDEBAN 2025'!$C$5,IF(Z110="AEREO",'BASE LIQUIDACION REDEBAN 2025'!$B$6,'BASE LIQUIDACION REDEBAN 2025'!$C$5)))))))</f>
        <v>65960.072302</v>
      </c>
      <c r="AE110" s="97">
        <f>IF(OR(U110="SOPORTE_TELEFÓNICO",U110="ENVÍO"),0,IF(Y110="TIPO I",'BASE LIQUIDACION REDEBAN 2025'!$B$10,IF(Y110="TIPO II",'BASE LIQUIDACION REDEBAN 2025'!$B$11,IF(Y110="TIPO III",'BASE LIQUIDACION REDEBAN 2025'!$B$12,'BASE LIQUIDACION REDEBAN 2025'!$B$13))))</f>
        <v>75096.394270399993</v>
      </c>
      <c r="AF110" s="97">
        <f t="shared" si="1"/>
        <v>65960.072302</v>
      </c>
    </row>
    <row r="111" spans="1:32" s="54" customFormat="1" ht="15">
      <c r="A111" s="178" t="s">
        <v>98</v>
      </c>
      <c r="B111" s="96" t="str">
        <f>VLOOKUP(A111,'CENTRO DE COSTOS'!A:D,4,FALSE)</f>
        <v>MIGUEL JULIÁN HERNÁNDEZ GUARÍN</v>
      </c>
      <c r="C111" s="96" t="str">
        <f>VLOOKUP(A111,'CENTRO DE COSTOS'!A:D,2,FALSE)</f>
        <v>0004-0008</v>
      </c>
      <c r="D111" s="208">
        <v>15001</v>
      </c>
      <c r="E111" s="179"/>
      <c r="F111" s="213" t="s">
        <v>5414</v>
      </c>
      <c r="G111" s="217">
        <v>67191312</v>
      </c>
      <c r="H111" s="206" t="s">
        <v>371</v>
      </c>
      <c r="I111" s="215" t="s">
        <v>98</v>
      </c>
      <c r="J111" s="215" t="s">
        <v>18345</v>
      </c>
      <c r="K111" s="103" t="s">
        <v>167</v>
      </c>
      <c r="L111" s="208" t="s">
        <v>18346</v>
      </c>
      <c r="M111" s="217" t="s">
        <v>18347</v>
      </c>
      <c r="N111" s="220">
        <v>45834.542361111111</v>
      </c>
      <c r="O111" s="220">
        <v>45836.419444444444</v>
      </c>
      <c r="P111" s="206" t="s">
        <v>18107</v>
      </c>
      <c r="Q111" s="215" t="s">
        <v>14153</v>
      </c>
      <c r="R111" s="215" t="s">
        <v>9138</v>
      </c>
      <c r="S111" s="215" t="s">
        <v>3964</v>
      </c>
      <c r="T111" s="215" t="s">
        <v>3964</v>
      </c>
      <c r="U111" s="215" t="s">
        <v>177</v>
      </c>
      <c r="V111" s="178" t="s">
        <v>18348</v>
      </c>
      <c r="W111" s="178">
        <v>0</v>
      </c>
      <c r="X111" s="178">
        <v>0</v>
      </c>
      <c r="Y111" s="206" t="s">
        <v>25</v>
      </c>
      <c r="Z111" s="215" t="s">
        <v>189</v>
      </c>
      <c r="AA111" s="208">
        <v>1</v>
      </c>
      <c r="AB111" s="217">
        <v>0</v>
      </c>
      <c r="AC111" s="178" t="s">
        <v>1354</v>
      </c>
      <c r="AD111" s="97">
        <f>IF(U111="SOPORTE_TELEFÓNICO",'BASE LIQUIDACION REDEBAN 2025'!$B$19,IF(U111="ENVÍO",'BASE LIQUIDACION REDEBAN 2025'!$C$2,IF(Y111="TIPO I",'BASE LIQUIDACION REDEBAN 2025'!$C$2,IF(Y111="TIPO II",'BASE LIQUIDACION REDEBAN 2025'!$C$3,IF(Y111="TIPO III",'BASE LIQUIDACION REDEBAN 2025'!$C$4,IF(Y111="TIPO IV",'BASE LIQUIDACION REDEBAN 2025'!$C$5,IF(Z111="AEREO",'BASE LIQUIDACION REDEBAN 2025'!$B$6,'BASE LIQUIDACION REDEBAN 2025'!$C$5)))))))</f>
        <v>65960.072302</v>
      </c>
      <c r="AE111" s="97">
        <f>IF(OR(U111="SOPORTE_TELEFÓNICO",U111="ENVÍO"),0,IF(Y111="TIPO I",'BASE LIQUIDACION REDEBAN 2025'!$B$10,IF(Y111="TIPO II",'BASE LIQUIDACION REDEBAN 2025'!$B$11,IF(Y111="TIPO III",'BASE LIQUIDACION REDEBAN 2025'!$B$12,'BASE LIQUIDACION REDEBAN 2025'!$B$13))))</f>
        <v>75096.394270399993</v>
      </c>
      <c r="AF111" s="97">
        <f t="shared" si="1"/>
        <v>65960.072302</v>
      </c>
    </row>
    <row r="112" spans="1:32" s="54" customFormat="1" ht="15">
      <c r="A112" s="178" t="s">
        <v>68</v>
      </c>
      <c r="B112" s="96" t="str">
        <f>VLOOKUP(A112,'CENTRO DE COSTOS'!A:D,4,FALSE)</f>
        <v>WILLIAM ASDRUBAL ROZO ROZO</v>
      </c>
      <c r="C112" s="96" t="str">
        <f>VLOOKUP(A112,'CENTRO DE COSTOS'!A:D,2,FALSE)</f>
        <v>0004-0004</v>
      </c>
      <c r="D112" s="208">
        <v>25754</v>
      </c>
      <c r="E112" s="179"/>
      <c r="F112" s="213" t="s">
        <v>5414</v>
      </c>
      <c r="G112" s="217">
        <v>87268947</v>
      </c>
      <c r="H112" s="206" t="s">
        <v>298</v>
      </c>
      <c r="I112" s="215" t="s">
        <v>457</v>
      </c>
      <c r="J112" s="215" t="s">
        <v>18349</v>
      </c>
      <c r="K112" s="103" t="s">
        <v>167</v>
      </c>
      <c r="L112" s="208" t="s">
        <v>18350</v>
      </c>
      <c r="M112" s="217" t="s">
        <v>18351</v>
      </c>
      <c r="N112" s="220">
        <v>45834.542361111111</v>
      </c>
      <c r="O112" s="220">
        <v>45836.42083333333</v>
      </c>
      <c r="P112" s="206" t="s">
        <v>18096</v>
      </c>
      <c r="Q112" s="215" t="s">
        <v>18097</v>
      </c>
      <c r="R112" s="215" t="s">
        <v>9138</v>
      </c>
      <c r="S112" s="215" t="s">
        <v>3964</v>
      </c>
      <c r="T112" s="215" t="s">
        <v>3964</v>
      </c>
      <c r="U112" s="215" t="s">
        <v>177</v>
      </c>
      <c r="V112" s="178" t="s">
        <v>18352</v>
      </c>
      <c r="W112" s="178">
        <v>0</v>
      </c>
      <c r="X112" s="178">
        <v>0</v>
      </c>
      <c r="Y112" s="206" t="s">
        <v>25</v>
      </c>
      <c r="Z112" s="215" t="s">
        <v>189</v>
      </c>
      <c r="AA112" s="208">
        <v>1</v>
      </c>
      <c r="AB112" s="217">
        <v>0</v>
      </c>
      <c r="AC112" s="178" t="s">
        <v>1288</v>
      </c>
      <c r="AD112" s="97">
        <f>IF(U112="SOPORTE_TELEFÓNICO",'BASE LIQUIDACION REDEBAN 2025'!$B$19,IF(U112="ENVÍO",'BASE LIQUIDACION REDEBAN 2025'!$C$2,IF(Y112="TIPO I",'BASE LIQUIDACION REDEBAN 2025'!$C$2,IF(Y112="TIPO II",'BASE LIQUIDACION REDEBAN 2025'!$C$3,IF(Y112="TIPO III",'BASE LIQUIDACION REDEBAN 2025'!$C$4,IF(Y112="TIPO IV",'BASE LIQUIDACION REDEBAN 2025'!$C$5,IF(Z112="AEREO",'BASE LIQUIDACION REDEBAN 2025'!$B$6,'BASE LIQUIDACION REDEBAN 2025'!$C$5)))))))</f>
        <v>65960.072302</v>
      </c>
      <c r="AE112" s="97">
        <f>IF(OR(U112="SOPORTE_TELEFÓNICO",U112="ENVÍO"),0,IF(Y112="TIPO I",'BASE LIQUIDACION REDEBAN 2025'!$B$10,IF(Y112="TIPO II",'BASE LIQUIDACION REDEBAN 2025'!$B$11,IF(Y112="TIPO III",'BASE LIQUIDACION REDEBAN 2025'!$B$12,'BASE LIQUIDACION REDEBAN 2025'!$B$13))))</f>
        <v>75096.394270399993</v>
      </c>
      <c r="AF112" s="97">
        <f t="shared" si="1"/>
        <v>65960.072302</v>
      </c>
    </row>
    <row r="113" spans="1:32" s="54" customFormat="1" ht="15">
      <c r="A113" s="178" t="s">
        <v>68</v>
      </c>
      <c r="B113" s="96" t="str">
        <f>VLOOKUP(A113,'CENTRO DE COSTOS'!A:D,4,FALSE)</f>
        <v>WILLIAM ASDRUBAL ROZO ROZO</v>
      </c>
      <c r="C113" s="96" t="str">
        <f>VLOOKUP(A113,'CENTRO DE COSTOS'!A:D,2,FALSE)</f>
        <v>0004-0004</v>
      </c>
      <c r="D113" s="208">
        <v>11001</v>
      </c>
      <c r="E113" s="179"/>
      <c r="F113" s="213" t="s">
        <v>5414</v>
      </c>
      <c r="G113" s="217">
        <v>51483493</v>
      </c>
      <c r="H113" s="206" t="s">
        <v>298</v>
      </c>
      <c r="I113" s="215" t="s">
        <v>68</v>
      </c>
      <c r="J113" s="215" t="s">
        <v>18353</v>
      </c>
      <c r="K113" s="103" t="s">
        <v>167</v>
      </c>
      <c r="L113" s="208" t="s">
        <v>18354</v>
      </c>
      <c r="M113" s="217" t="s">
        <v>18355</v>
      </c>
      <c r="N113" s="220">
        <v>45834.542361111111</v>
      </c>
      <c r="O113" s="220">
        <v>45836.423611111109</v>
      </c>
      <c r="P113" s="206" t="s">
        <v>18096</v>
      </c>
      <c r="Q113" s="215" t="s">
        <v>18097</v>
      </c>
      <c r="R113" s="215" t="s">
        <v>9138</v>
      </c>
      <c r="S113" s="215" t="s">
        <v>3964</v>
      </c>
      <c r="T113" s="215" t="s">
        <v>3964</v>
      </c>
      <c r="U113" s="215" t="s">
        <v>177</v>
      </c>
      <c r="V113" s="178" t="s">
        <v>18356</v>
      </c>
      <c r="W113" s="178">
        <v>0</v>
      </c>
      <c r="X113" s="178">
        <v>0</v>
      </c>
      <c r="Y113" s="206" t="s">
        <v>25</v>
      </c>
      <c r="Z113" s="215" t="s">
        <v>189</v>
      </c>
      <c r="AA113" s="208">
        <v>1</v>
      </c>
      <c r="AB113" s="217">
        <v>0</v>
      </c>
      <c r="AC113" s="178" t="s">
        <v>595</v>
      </c>
      <c r="AD113" s="97">
        <f>IF(U113="SOPORTE_TELEFÓNICO",'BASE LIQUIDACION REDEBAN 2025'!$B$19,IF(U113="ENVÍO",'BASE LIQUIDACION REDEBAN 2025'!$C$2,IF(Y113="TIPO I",'BASE LIQUIDACION REDEBAN 2025'!$C$2,IF(Y113="TIPO II",'BASE LIQUIDACION REDEBAN 2025'!$C$3,IF(Y113="TIPO III",'BASE LIQUIDACION REDEBAN 2025'!$C$4,IF(Y113="TIPO IV",'BASE LIQUIDACION REDEBAN 2025'!$C$5,IF(Z113="AEREO",'BASE LIQUIDACION REDEBAN 2025'!$B$6,'BASE LIQUIDACION REDEBAN 2025'!$C$5)))))))</f>
        <v>65960.072302</v>
      </c>
      <c r="AE113" s="97">
        <f>IF(OR(U113="SOPORTE_TELEFÓNICO",U113="ENVÍO"),0,IF(Y113="TIPO I",'BASE LIQUIDACION REDEBAN 2025'!$B$10,IF(Y113="TIPO II",'BASE LIQUIDACION REDEBAN 2025'!$B$11,IF(Y113="TIPO III",'BASE LIQUIDACION REDEBAN 2025'!$B$12,'BASE LIQUIDACION REDEBAN 2025'!$B$13))))</f>
        <v>75096.394270399993</v>
      </c>
      <c r="AF113" s="97">
        <f t="shared" si="1"/>
        <v>65960.072302</v>
      </c>
    </row>
    <row r="114" spans="1:32" s="54" customFormat="1" ht="15">
      <c r="A114" s="178" t="s">
        <v>76</v>
      </c>
      <c r="B114" s="96" t="str">
        <f>VLOOKUP(A114,'CENTRO DE COSTOS'!A:D,4,FALSE)</f>
        <v>DIEGO FERNANDO HENAO CARDONA</v>
      </c>
      <c r="C114" s="96" t="str">
        <f>VLOOKUP(A114,'CENTRO DE COSTOS'!A:D,2,FALSE)</f>
        <v>0004-0003</v>
      </c>
      <c r="D114" s="208">
        <v>76001</v>
      </c>
      <c r="E114" s="179"/>
      <c r="F114" s="213" t="s">
        <v>5414</v>
      </c>
      <c r="G114" s="217">
        <v>17964420</v>
      </c>
      <c r="H114" s="206" t="s">
        <v>230</v>
      </c>
      <c r="I114" s="215" t="s">
        <v>76</v>
      </c>
      <c r="J114" s="215" t="s">
        <v>18357</v>
      </c>
      <c r="K114" s="103" t="s">
        <v>167</v>
      </c>
      <c r="L114" s="208" t="s">
        <v>18358</v>
      </c>
      <c r="M114" s="217" t="s">
        <v>18359</v>
      </c>
      <c r="N114" s="220">
        <v>45834.542361111111</v>
      </c>
      <c r="O114" s="220">
        <v>45836.425694444442</v>
      </c>
      <c r="P114" s="206" t="s">
        <v>18107</v>
      </c>
      <c r="Q114" s="215" t="s">
        <v>14153</v>
      </c>
      <c r="R114" s="215" t="s">
        <v>9138</v>
      </c>
      <c r="S114" s="215" t="s">
        <v>3964</v>
      </c>
      <c r="T114" s="215" t="s">
        <v>3964</v>
      </c>
      <c r="U114" s="215" t="s">
        <v>177</v>
      </c>
      <c r="V114" s="178" t="s">
        <v>18360</v>
      </c>
      <c r="W114" s="178">
        <v>1</v>
      </c>
      <c r="X114" s="178" t="s">
        <v>18361</v>
      </c>
      <c r="Y114" s="206" t="s">
        <v>25</v>
      </c>
      <c r="Z114" s="215" t="s">
        <v>189</v>
      </c>
      <c r="AA114" s="208">
        <v>1</v>
      </c>
      <c r="AB114" s="217">
        <v>0</v>
      </c>
      <c r="AC114" s="178" t="s">
        <v>1025</v>
      </c>
      <c r="AD114" s="97">
        <f>IF(U114="SOPORTE_TELEFÓNICO",'BASE LIQUIDACION REDEBAN 2025'!$B$19,IF(U114="ENVÍO",'BASE LIQUIDACION REDEBAN 2025'!$C$2,IF(Y114="TIPO I",'BASE LIQUIDACION REDEBAN 2025'!$C$2,IF(Y114="TIPO II",'BASE LIQUIDACION REDEBAN 2025'!$C$3,IF(Y114="TIPO III",'BASE LIQUIDACION REDEBAN 2025'!$C$4,IF(Y114="TIPO IV",'BASE LIQUIDACION REDEBAN 2025'!$C$5,IF(Z114="AEREO",'BASE LIQUIDACION REDEBAN 2025'!$B$6,'BASE LIQUIDACION REDEBAN 2025'!$C$5)))))))</f>
        <v>65960.072302</v>
      </c>
      <c r="AE114" s="97">
        <f>IF(OR(U114="SOPORTE_TELEFÓNICO",U114="ENVÍO"),0,IF(Y114="TIPO I",'BASE LIQUIDACION REDEBAN 2025'!$B$10,IF(Y114="TIPO II",'BASE LIQUIDACION REDEBAN 2025'!$B$11,IF(Y114="TIPO III",'BASE LIQUIDACION REDEBAN 2025'!$B$12,'BASE LIQUIDACION REDEBAN 2025'!$B$13))))</f>
        <v>75096.394270399993</v>
      </c>
      <c r="AF114" s="97">
        <f t="shared" si="1"/>
        <v>65960.072302</v>
      </c>
    </row>
    <row r="115" spans="1:32" s="54" customFormat="1" ht="15">
      <c r="A115" s="178" t="s">
        <v>92</v>
      </c>
      <c r="B115" s="96" t="str">
        <f>VLOOKUP(A115,'CENTRO DE COSTOS'!A:D,4,FALSE)</f>
        <v>KEVIN ALEXIS CORZO BUSTOS</v>
      </c>
      <c r="C115" s="96" t="str">
        <f>VLOOKUP(A115,'CENTRO DE COSTOS'!A:D,2,FALSE)</f>
        <v>0004-0007</v>
      </c>
      <c r="D115" s="208">
        <v>18001</v>
      </c>
      <c r="E115" s="179"/>
      <c r="F115" s="213" t="s">
        <v>5414</v>
      </c>
      <c r="G115" s="217">
        <v>81401580</v>
      </c>
      <c r="H115" s="206" t="s">
        <v>1649</v>
      </c>
      <c r="I115" s="215" t="s">
        <v>82</v>
      </c>
      <c r="J115" s="215" t="s">
        <v>18362</v>
      </c>
      <c r="K115" s="103" t="s">
        <v>167</v>
      </c>
      <c r="L115" s="208" t="s">
        <v>18363</v>
      </c>
      <c r="M115" s="217" t="s">
        <v>18364</v>
      </c>
      <c r="N115" s="220">
        <v>45834.542361111111</v>
      </c>
      <c r="O115" s="220">
        <v>45836.427083333336</v>
      </c>
      <c r="P115" s="206" t="s">
        <v>18096</v>
      </c>
      <c r="Q115" s="215" t="s">
        <v>18365</v>
      </c>
      <c r="R115" s="215" t="s">
        <v>9138</v>
      </c>
      <c r="S115" s="215" t="s">
        <v>3964</v>
      </c>
      <c r="T115" s="215" t="s">
        <v>3964</v>
      </c>
      <c r="U115" s="215" t="s">
        <v>177</v>
      </c>
      <c r="V115" s="178" t="s">
        <v>18366</v>
      </c>
      <c r="W115" s="178">
        <v>1</v>
      </c>
      <c r="X115" s="178" t="s">
        <v>18367</v>
      </c>
      <c r="Y115" s="206" t="s">
        <v>32</v>
      </c>
      <c r="Z115" s="215" t="s">
        <v>189</v>
      </c>
      <c r="AA115" s="208">
        <v>1</v>
      </c>
      <c r="AB115" s="217">
        <v>0</v>
      </c>
      <c r="AC115" s="178" t="s">
        <v>1653</v>
      </c>
      <c r="AD115" s="97">
        <f>IF(U115="SOPORTE_TELEFÓNICO",'BASE LIQUIDACION REDEBAN 2025'!$B$19,IF(U115="ENVÍO",'BASE LIQUIDACION REDEBAN 2025'!$C$2,IF(Y115="TIPO I",'BASE LIQUIDACION REDEBAN 2025'!$C$2,IF(Y115="TIPO II",'BASE LIQUIDACION REDEBAN 2025'!$C$3,IF(Y115="TIPO III",'BASE LIQUIDACION REDEBAN 2025'!$C$4,IF(Y115="TIPO IV",'BASE LIQUIDACION REDEBAN 2025'!$C$5,IF(Z115="AEREO",'BASE LIQUIDACION REDEBAN 2025'!$B$6,'BASE LIQUIDACION REDEBAN 2025'!$C$5)))))))</f>
        <v>479588.87655000004</v>
      </c>
      <c r="AE115" s="97">
        <f>IF(OR(U115="SOPORTE_TELEFÓNICO",U115="ENVÍO"),0,IF(Y115="TIPO I",'BASE LIQUIDACION REDEBAN 2025'!$B$10,IF(Y115="TIPO II",'BASE LIQUIDACION REDEBAN 2025'!$B$11,IF(Y115="TIPO III",'BASE LIQUIDACION REDEBAN 2025'!$B$12,'BASE LIQUIDACION REDEBAN 2025'!$B$13))))</f>
        <v>196536.5258152</v>
      </c>
      <c r="AF115" s="97">
        <f t="shared" si="1"/>
        <v>479588.87655000004</v>
      </c>
    </row>
    <row r="116" spans="1:32" s="54" customFormat="1" ht="15">
      <c r="A116" s="178" t="s">
        <v>81</v>
      </c>
      <c r="B116" s="96" t="str">
        <f>VLOOKUP(A116,'CENTRO DE COSTOS'!A:D,4,FALSE)</f>
        <v>MIGUEL JULIÁN HERNÁNDEZ GUARÍN</v>
      </c>
      <c r="C116" s="96" t="str">
        <f>VLOOKUP(A116,'CENTRO DE COSTOS'!A:D,2,FALSE)</f>
        <v>0004-0008</v>
      </c>
      <c r="D116" s="208">
        <v>54001</v>
      </c>
      <c r="E116" s="179"/>
      <c r="F116" s="213" t="s">
        <v>5414</v>
      </c>
      <c r="G116" s="217">
        <v>19519594</v>
      </c>
      <c r="H116" s="206" t="s">
        <v>408</v>
      </c>
      <c r="I116" s="215" t="s">
        <v>81</v>
      </c>
      <c r="J116" s="215" t="s">
        <v>18368</v>
      </c>
      <c r="K116" s="103" t="s">
        <v>167</v>
      </c>
      <c r="L116" s="208" t="s">
        <v>18369</v>
      </c>
      <c r="M116" s="217" t="s">
        <v>18370</v>
      </c>
      <c r="N116" s="220">
        <v>45834.542361111111</v>
      </c>
      <c r="O116" s="220">
        <v>45836.428472222222</v>
      </c>
      <c r="P116" s="206" t="s">
        <v>9136</v>
      </c>
      <c r="Q116" s="215" t="s">
        <v>10250</v>
      </c>
      <c r="R116" s="215" t="s">
        <v>9138</v>
      </c>
      <c r="S116" s="215" t="s">
        <v>3964</v>
      </c>
      <c r="T116" s="215" t="s">
        <v>3964</v>
      </c>
      <c r="U116" s="215" t="s">
        <v>177</v>
      </c>
      <c r="V116" s="178" t="s">
        <v>18371</v>
      </c>
      <c r="W116" s="178">
        <v>1</v>
      </c>
      <c r="X116" s="178" t="s">
        <v>18372</v>
      </c>
      <c r="Y116" s="206" t="s">
        <v>25</v>
      </c>
      <c r="Z116" s="215" t="s">
        <v>189</v>
      </c>
      <c r="AA116" s="208">
        <v>1</v>
      </c>
      <c r="AB116" s="217">
        <v>0</v>
      </c>
      <c r="AC116" s="178" t="s">
        <v>412</v>
      </c>
      <c r="AD116" s="97">
        <f>IF(U116="SOPORTE_TELEFÓNICO",'BASE LIQUIDACION REDEBAN 2025'!$B$19,IF(U116="ENVÍO",'BASE LIQUIDACION REDEBAN 2025'!$C$2,IF(Y116="TIPO I",'BASE LIQUIDACION REDEBAN 2025'!$C$2,IF(Y116="TIPO II",'BASE LIQUIDACION REDEBAN 2025'!$C$3,IF(Y116="TIPO III",'BASE LIQUIDACION REDEBAN 2025'!$C$4,IF(Y116="TIPO IV",'BASE LIQUIDACION REDEBAN 2025'!$C$5,IF(Z116="AEREO",'BASE LIQUIDACION REDEBAN 2025'!$B$6,'BASE LIQUIDACION REDEBAN 2025'!$C$5)))))))</f>
        <v>65960.072302</v>
      </c>
      <c r="AE116" s="97">
        <f>IF(OR(U116="SOPORTE_TELEFÓNICO",U116="ENVÍO"),0,IF(Y116="TIPO I",'BASE LIQUIDACION REDEBAN 2025'!$B$10,IF(Y116="TIPO II",'BASE LIQUIDACION REDEBAN 2025'!$B$11,IF(Y116="TIPO III",'BASE LIQUIDACION REDEBAN 2025'!$B$12,'BASE LIQUIDACION REDEBAN 2025'!$B$13))))</f>
        <v>75096.394270399993</v>
      </c>
      <c r="AF116" s="97">
        <f t="shared" si="1"/>
        <v>65960.072302</v>
      </c>
    </row>
    <row r="117" spans="1:32" s="54" customFormat="1" ht="15">
      <c r="A117" s="178" t="s">
        <v>68</v>
      </c>
      <c r="B117" s="96" t="str">
        <f>VLOOKUP(A117,'CENTRO DE COSTOS'!A:D,4,FALSE)</f>
        <v>WILLIAM ASDRUBAL ROZO ROZO</v>
      </c>
      <c r="C117" s="96" t="str">
        <f>VLOOKUP(A117,'CENTRO DE COSTOS'!A:D,2,FALSE)</f>
        <v>0004-0004</v>
      </c>
      <c r="D117" s="208">
        <v>11001</v>
      </c>
      <c r="E117" s="179"/>
      <c r="F117" s="213" t="s">
        <v>5414</v>
      </c>
      <c r="G117" s="217">
        <v>17940552</v>
      </c>
      <c r="H117" s="206" t="s">
        <v>298</v>
      </c>
      <c r="I117" s="215" t="s">
        <v>68</v>
      </c>
      <c r="J117" s="215" t="s">
        <v>18373</v>
      </c>
      <c r="K117" s="103" t="s">
        <v>167</v>
      </c>
      <c r="L117" s="208" t="s">
        <v>18374</v>
      </c>
      <c r="M117" s="217" t="s">
        <v>18375</v>
      </c>
      <c r="N117" s="220">
        <v>45834.542361111111</v>
      </c>
      <c r="O117" s="220">
        <v>45836.438888888886</v>
      </c>
      <c r="P117" s="206" t="s">
        <v>18107</v>
      </c>
      <c r="Q117" s="215" t="s">
        <v>14153</v>
      </c>
      <c r="R117" s="215" t="s">
        <v>9138</v>
      </c>
      <c r="S117" s="215" t="s">
        <v>3964</v>
      </c>
      <c r="T117" s="215" t="s">
        <v>3964</v>
      </c>
      <c r="U117" s="215" t="s">
        <v>177</v>
      </c>
      <c r="V117" s="178" t="s">
        <v>18376</v>
      </c>
      <c r="W117" s="178">
        <v>0</v>
      </c>
      <c r="X117" s="178">
        <v>0</v>
      </c>
      <c r="Y117" s="206" t="s">
        <v>25</v>
      </c>
      <c r="Z117" s="215" t="s">
        <v>189</v>
      </c>
      <c r="AA117" s="208">
        <v>1</v>
      </c>
      <c r="AB117" s="217">
        <v>0</v>
      </c>
      <c r="AC117" s="178" t="s">
        <v>397</v>
      </c>
      <c r="AD117" s="97">
        <f>IF(U117="SOPORTE_TELEFÓNICO",'BASE LIQUIDACION REDEBAN 2025'!$B$19,IF(U117="ENVÍO",'BASE LIQUIDACION REDEBAN 2025'!$C$2,IF(Y117="TIPO I",'BASE LIQUIDACION REDEBAN 2025'!$C$2,IF(Y117="TIPO II",'BASE LIQUIDACION REDEBAN 2025'!$C$3,IF(Y117="TIPO III",'BASE LIQUIDACION REDEBAN 2025'!$C$4,IF(Y117="TIPO IV",'BASE LIQUIDACION REDEBAN 2025'!$C$5,IF(Z117="AEREO",'BASE LIQUIDACION REDEBAN 2025'!$B$6,'BASE LIQUIDACION REDEBAN 2025'!$C$5)))))))</f>
        <v>65960.072302</v>
      </c>
      <c r="AE117" s="97">
        <f>IF(OR(U117="SOPORTE_TELEFÓNICO",U117="ENVÍO"),0,IF(Y117="TIPO I",'BASE LIQUIDACION REDEBAN 2025'!$B$10,IF(Y117="TIPO II",'BASE LIQUIDACION REDEBAN 2025'!$B$11,IF(Y117="TIPO III",'BASE LIQUIDACION REDEBAN 2025'!$B$12,'BASE LIQUIDACION REDEBAN 2025'!$B$13))))</f>
        <v>75096.394270399993</v>
      </c>
      <c r="AF117" s="97">
        <f t="shared" si="1"/>
        <v>65960.072302</v>
      </c>
    </row>
    <row r="118" spans="1:32" s="54" customFormat="1" ht="15">
      <c r="A118" s="178" t="s">
        <v>68</v>
      </c>
      <c r="B118" s="96" t="str">
        <f>VLOOKUP(A118,'CENTRO DE COSTOS'!A:D,4,FALSE)</f>
        <v>WILLIAM ASDRUBAL ROZO ROZO</v>
      </c>
      <c r="C118" s="96" t="str">
        <f>VLOOKUP(A118,'CENTRO DE COSTOS'!A:D,2,FALSE)</f>
        <v>0004-0004</v>
      </c>
      <c r="D118" s="208">
        <v>11001</v>
      </c>
      <c r="E118" s="179"/>
      <c r="F118" s="213" t="s">
        <v>5414</v>
      </c>
      <c r="G118" s="217">
        <v>19405695</v>
      </c>
      <c r="H118" s="206" t="s">
        <v>298</v>
      </c>
      <c r="I118" s="215" t="s">
        <v>68</v>
      </c>
      <c r="J118" s="215" t="s">
        <v>18377</v>
      </c>
      <c r="K118" s="103" t="s">
        <v>167</v>
      </c>
      <c r="L118" s="208" t="s">
        <v>18378</v>
      </c>
      <c r="M118" s="217" t="s">
        <v>18379</v>
      </c>
      <c r="N118" s="220">
        <v>45834.542361111111</v>
      </c>
      <c r="O118" s="220">
        <v>45836.457638888889</v>
      </c>
      <c r="P118" s="206" t="s">
        <v>18096</v>
      </c>
      <c r="Q118" s="215" t="s">
        <v>18097</v>
      </c>
      <c r="R118" s="215" t="s">
        <v>9138</v>
      </c>
      <c r="S118" s="215" t="s">
        <v>3964</v>
      </c>
      <c r="T118" s="215" t="s">
        <v>3964</v>
      </c>
      <c r="U118" s="215" t="s">
        <v>177</v>
      </c>
      <c r="V118" s="178" t="s">
        <v>18380</v>
      </c>
      <c r="W118" s="178">
        <v>0</v>
      </c>
      <c r="X118" s="178">
        <v>0</v>
      </c>
      <c r="Y118" s="206" t="s">
        <v>25</v>
      </c>
      <c r="Z118" s="215" t="s">
        <v>189</v>
      </c>
      <c r="AA118" s="208">
        <v>1</v>
      </c>
      <c r="AB118" s="217">
        <v>0</v>
      </c>
      <c r="AC118" s="178" t="s">
        <v>5754</v>
      </c>
      <c r="AD118" s="97">
        <f>IF(U118="SOPORTE_TELEFÓNICO",'BASE LIQUIDACION REDEBAN 2025'!$B$19,IF(U118="ENVÍO",'BASE LIQUIDACION REDEBAN 2025'!$C$2,IF(Y118="TIPO I",'BASE LIQUIDACION REDEBAN 2025'!$C$2,IF(Y118="TIPO II",'BASE LIQUIDACION REDEBAN 2025'!$C$3,IF(Y118="TIPO III",'BASE LIQUIDACION REDEBAN 2025'!$C$4,IF(Y118="TIPO IV",'BASE LIQUIDACION REDEBAN 2025'!$C$5,IF(Z118="AEREO",'BASE LIQUIDACION REDEBAN 2025'!$B$6,'BASE LIQUIDACION REDEBAN 2025'!$C$5)))))))</f>
        <v>65960.072302</v>
      </c>
      <c r="AE118" s="97">
        <f>IF(OR(U118="SOPORTE_TELEFÓNICO",U118="ENVÍO"),0,IF(Y118="TIPO I",'BASE LIQUIDACION REDEBAN 2025'!$B$10,IF(Y118="TIPO II",'BASE LIQUIDACION REDEBAN 2025'!$B$11,IF(Y118="TIPO III",'BASE LIQUIDACION REDEBAN 2025'!$B$12,'BASE LIQUIDACION REDEBAN 2025'!$B$13))))</f>
        <v>75096.394270399993</v>
      </c>
      <c r="AF118" s="97">
        <f t="shared" si="1"/>
        <v>65960.072302</v>
      </c>
    </row>
    <row r="119" spans="1:32" s="54" customFormat="1" ht="15">
      <c r="A119" s="178" t="s">
        <v>91</v>
      </c>
      <c r="B119" s="96" t="str">
        <f>VLOOKUP(A119,'CENTRO DE COSTOS'!A:D,4,FALSE)</f>
        <v>JOSE MAURICIO HERNANDEZ ROJAS</v>
      </c>
      <c r="C119" s="96" t="str">
        <f>VLOOKUP(A119,'CENTRO DE COSTOS'!A:D,2,FALSE)</f>
        <v>0004-0001</v>
      </c>
      <c r="D119" s="208">
        <v>5659</v>
      </c>
      <c r="E119" s="179"/>
      <c r="F119" s="213" t="s">
        <v>5414</v>
      </c>
      <c r="G119" s="217">
        <v>25109836</v>
      </c>
      <c r="H119" s="206" t="s">
        <v>290</v>
      </c>
      <c r="I119" s="215" t="s">
        <v>14855</v>
      </c>
      <c r="J119" s="215" t="s">
        <v>18381</v>
      </c>
      <c r="K119" s="103" t="s">
        <v>167</v>
      </c>
      <c r="L119" s="208" t="s">
        <v>18382</v>
      </c>
      <c r="M119" s="217" t="s">
        <v>18383</v>
      </c>
      <c r="N119" s="220">
        <v>45834.542361111111</v>
      </c>
      <c r="O119" s="220">
        <v>45836.461111111108</v>
      </c>
      <c r="P119" s="206" t="s">
        <v>18096</v>
      </c>
      <c r="Q119" s="215" t="s">
        <v>18097</v>
      </c>
      <c r="R119" s="215" t="s">
        <v>9138</v>
      </c>
      <c r="S119" s="215" t="s">
        <v>3964</v>
      </c>
      <c r="T119" s="215" t="s">
        <v>3964</v>
      </c>
      <c r="U119" s="215" t="s">
        <v>177</v>
      </c>
      <c r="V119" s="178" t="s">
        <v>18384</v>
      </c>
      <c r="W119" s="178">
        <v>1</v>
      </c>
      <c r="X119" s="178" t="s">
        <v>18385</v>
      </c>
      <c r="Y119" s="206" t="s">
        <v>28</v>
      </c>
      <c r="Z119" s="215" t="s">
        <v>189</v>
      </c>
      <c r="AA119" s="208">
        <v>1</v>
      </c>
      <c r="AB119" s="217">
        <v>0</v>
      </c>
      <c r="AC119" s="178" t="s">
        <v>1394</v>
      </c>
      <c r="AD119" s="97">
        <f>IF(U119="SOPORTE_TELEFÓNICO",'BASE LIQUIDACION REDEBAN 2025'!$B$19,IF(U119="ENVÍO",'BASE LIQUIDACION REDEBAN 2025'!$C$2,IF(Y119="TIPO I",'BASE LIQUIDACION REDEBAN 2025'!$C$2,IF(Y119="TIPO II",'BASE LIQUIDACION REDEBAN 2025'!$C$3,IF(Y119="TIPO III",'BASE LIQUIDACION REDEBAN 2025'!$C$4,IF(Y119="TIPO IV",'BASE LIQUIDACION REDEBAN 2025'!$C$5,IF(Z119="AEREO",'BASE LIQUIDACION REDEBAN 2025'!$B$6,'BASE LIQUIDACION REDEBAN 2025'!$C$5)))))))</f>
        <v>144967.87232000002</v>
      </c>
      <c r="AE119" s="97">
        <f>IF(OR(U119="SOPORTE_TELEFÓNICO",U119="ENVÍO"),0,IF(Y119="TIPO I",'BASE LIQUIDACION REDEBAN 2025'!$B$10,IF(Y119="TIPO II",'BASE LIQUIDACION REDEBAN 2025'!$B$11,IF(Y119="TIPO III",'BASE LIQUIDACION REDEBAN 2025'!$B$12,'BASE LIQUIDACION REDEBAN 2025'!$B$13))))</f>
        <v>140395.6348884</v>
      </c>
      <c r="AF119" s="97">
        <f t="shared" si="1"/>
        <v>144967.87232000002</v>
      </c>
    </row>
    <row r="120" spans="1:32" s="54" customFormat="1" ht="15">
      <c r="A120" s="178" t="s">
        <v>80</v>
      </c>
      <c r="B120" s="96" t="str">
        <f>VLOOKUP(A120,'CENTRO DE COSTOS'!A:D,4,FALSE)</f>
        <v>JOSE MAURICIO HERNANDEZ ROJAS</v>
      </c>
      <c r="C120" s="96" t="str">
        <f>VLOOKUP(A120,'CENTRO DE COSTOS'!A:D,2,FALSE)</f>
        <v>0004-0001</v>
      </c>
      <c r="D120" s="208">
        <v>13836</v>
      </c>
      <c r="E120" s="179"/>
      <c r="F120" s="213" t="s">
        <v>5414</v>
      </c>
      <c r="G120" s="217">
        <v>14867113</v>
      </c>
      <c r="H120" s="206" t="s">
        <v>364</v>
      </c>
      <c r="I120" s="215" t="s">
        <v>1527</v>
      </c>
      <c r="J120" s="215" t="s">
        <v>18386</v>
      </c>
      <c r="K120" s="103" t="s">
        <v>167</v>
      </c>
      <c r="L120" s="208" t="s">
        <v>18387</v>
      </c>
      <c r="M120" s="217" t="s">
        <v>18388</v>
      </c>
      <c r="N120" s="220">
        <v>45834.542361111111</v>
      </c>
      <c r="O120" s="220">
        <v>45836.479861111111</v>
      </c>
      <c r="P120" s="206" t="s">
        <v>9136</v>
      </c>
      <c r="Q120" s="215" t="s">
        <v>10250</v>
      </c>
      <c r="R120" s="215" t="s">
        <v>9138</v>
      </c>
      <c r="S120" s="215" t="s">
        <v>3964</v>
      </c>
      <c r="T120" s="215" t="s">
        <v>3964</v>
      </c>
      <c r="U120" s="215" t="s">
        <v>177</v>
      </c>
      <c r="V120" s="178" t="s">
        <v>18389</v>
      </c>
      <c r="W120" s="178">
        <v>2</v>
      </c>
      <c r="X120" s="178" t="s">
        <v>18390</v>
      </c>
      <c r="Y120" s="206" t="s">
        <v>28</v>
      </c>
      <c r="Z120" s="215" t="s">
        <v>189</v>
      </c>
      <c r="AA120" s="208">
        <v>1</v>
      </c>
      <c r="AB120" s="217">
        <v>0</v>
      </c>
      <c r="AC120" s="178" t="s">
        <v>1180</v>
      </c>
      <c r="AD120" s="97">
        <f>IF(U120="SOPORTE_TELEFÓNICO",'BASE LIQUIDACION REDEBAN 2025'!$B$19,IF(U120="ENVÍO",'BASE LIQUIDACION REDEBAN 2025'!$C$2,IF(Y120="TIPO I",'BASE LIQUIDACION REDEBAN 2025'!$C$2,IF(Y120="TIPO II",'BASE LIQUIDACION REDEBAN 2025'!$C$3,IF(Y120="TIPO III",'BASE LIQUIDACION REDEBAN 2025'!$C$4,IF(Y120="TIPO IV",'BASE LIQUIDACION REDEBAN 2025'!$C$5,IF(Z120="AEREO",'BASE LIQUIDACION REDEBAN 2025'!$B$6,'BASE LIQUIDACION REDEBAN 2025'!$C$5)))))))</f>
        <v>144967.87232000002</v>
      </c>
      <c r="AE120" s="97">
        <f>IF(OR(U120="SOPORTE_TELEFÓNICO",U120="ENVÍO"),0,IF(Y120="TIPO I",'BASE LIQUIDACION REDEBAN 2025'!$B$10,IF(Y120="TIPO II",'BASE LIQUIDACION REDEBAN 2025'!$B$11,IF(Y120="TIPO III",'BASE LIQUIDACION REDEBAN 2025'!$B$12,'BASE LIQUIDACION REDEBAN 2025'!$B$13))))</f>
        <v>140395.6348884</v>
      </c>
      <c r="AF120" s="97">
        <f t="shared" si="1"/>
        <v>144967.87232000002</v>
      </c>
    </row>
    <row r="121" spans="1:32" s="54" customFormat="1" ht="15">
      <c r="A121" s="178" t="s">
        <v>68</v>
      </c>
      <c r="B121" s="96" t="str">
        <f>VLOOKUP(A121,'CENTRO DE COSTOS'!A:D,4,FALSE)</f>
        <v>WILLIAM ASDRUBAL ROZO ROZO</v>
      </c>
      <c r="C121" s="96" t="str">
        <f>VLOOKUP(A121,'CENTRO DE COSTOS'!A:D,2,FALSE)</f>
        <v>0004-0004</v>
      </c>
      <c r="D121" s="208">
        <v>25754</v>
      </c>
      <c r="E121" s="179"/>
      <c r="F121" s="213" t="s">
        <v>5414</v>
      </c>
      <c r="G121" s="217">
        <v>16314064</v>
      </c>
      <c r="H121" s="206" t="s">
        <v>298</v>
      </c>
      <c r="I121" s="215" t="s">
        <v>457</v>
      </c>
      <c r="J121" s="215" t="s">
        <v>18391</v>
      </c>
      <c r="K121" s="103" t="s">
        <v>167</v>
      </c>
      <c r="L121" s="208" t="s">
        <v>18392</v>
      </c>
      <c r="M121" s="217" t="s">
        <v>18393</v>
      </c>
      <c r="N121" s="220">
        <v>45834.542361111111</v>
      </c>
      <c r="O121" s="220">
        <v>45836.486805555556</v>
      </c>
      <c r="P121" s="206" t="s">
        <v>9136</v>
      </c>
      <c r="Q121" s="215" t="s">
        <v>10250</v>
      </c>
      <c r="R121" s="215" t="s">
        <v>9138</v>
      </c>
      <c r="S121" s="215" t="s">
        <v>3964</v>
      </c>
      <c r="T121" s="215" t="s">
        <v>3964</v>
      </c>
      <c r="U121" s="215" t="s">
        <v>177</v>
      </c>
      <c r="V121" s="178" t="s">
        <v>18394</v>
      </c>
      <c r="W121" s="178">
        <v>1</v>
      </c>
      <c r="X121" s="178" t="s">
        <v>18395</v>
      </c>
      <c r="Y121" s="206" t="s">
        <v>25</v>
      </c>
      <c r="Z121" s="215" t="s">
        <v>189</v>
      </c>
      <c r="AA121" s="208">
        <v>1</v>
      </c>
      <c r="AB121" s="217">
        <v>0</v>
      </c>
      <c r="AC121" s="178" t="s">
        <v>1288</v>
      </c>
      <c r="AD121" s="97">
        <f>IF(U121="SOPORTE_TELEFÓNICO",'BASE LIQUIDACION REDEBAN 2025'!$B$19,IF(U121="ENVÍO",'BASE LIQUIDACION REDEBAN 2025'!$C$2,IF(Y121="TIPO I",'BASE LIQUIDACION REDEBAN 2025'!$C$2,IF(Y121="TIPO II",'BASE LIQUIDACION REDEBAN 2025'!$C$3,IF(Y121="TIPO III",'BASE LIQUIDACION REDEBAN 2025'!$C$4,IF(Y121="TIPO IV",'BASE LIQUIDACION REDEBAN 2025'!$C$5,IF(Z121="AEREO",'BASE LIQUIDACION REDEBAN 2025'!$B$6,'BASE LIQUIDACION REDEBAN 2025'!$C$5)))))))</f>
        <v>65960.072302</v>
      </c>
      <c r="AE121" s="97">
        <f>IF(OR(U121="SOPORTE_TELEFÓNICO",U121="ENVÍO"),0,IF(Y121="TIPO I",'BASE LIQUIDACION REDEBAN 2025'!$B$10,IF(Y121="TIPO II",'BASE LIQUIDACION REDEBAN 2025'!$B$11,IF(Y121="TIPO III",'BASE LIQUIDACION REDEBAN 2025'!$B$12,'BASE LIQUIDACION REDEBAN 2025'!$B$13))))</f>
        <v>75096.394270399993</v>
      </c>
      <c r="AF121" s="97">
        <f t="shared" si="1"/>
        <v>65960.072302</v>
      </c>
    </row>
    <row r="122" spans="1:32" s="54" customFormat="1" ht="15">
      <c r="A122" s="178" t="s">
        <v>68</v>
      </c>
      <c r="B122" s="96" t="str">
        <f>VLOOKUP(A122,'CENTRO DE COSTOS'!A:D,4,FALSE)</f>
        <v>WILLIAM ASDRUBAL ROZO ROZO</v>
      </c>
      <c r="C122" s="96" t="str">
        <f>VLOOKUP(A122,'CENTRO DE COSTOS'!A:D,2,FALSE)</f>
        <v>0004-0004</v>
      </c>
      <c r="D122" s="208">
        <v>11001</v>
      </c>
      <c r="E122" s="179"/>
      <c r="F122" s="213" t="s">
        <v>5414</v>
      </c>
      <c r="G122" s="217">
        <v>17190919</v>
      </c>
      <c r="H122" s="206" t="s">
        <v>298</v>
      </c>
      <c r="I122" s="215" t="s">
        <v>68</v>
      </c>
      <c r="J122" s="215" t="s">
        <v>18396</v>
      </c>
      <c r="K122" s="103" t="s">
        <v>167</v>
      </c>
      <c r="L122" s="208" t="s">
        <v>18397</v>
      </c>
      <c r="M122" s="217" t="s">
        <v>18398</v>
      </c>
      <c r="N122" s="220">
        <v>45834.542361111111</v>
      </c>
      <c r="O122" s="220">
        <v>45836.488888888889</v>
      </c>
      <c r="P122" s="206" t="s">
        <v>18107</v>
      </c>
      <c r="Q122" s="215" t="s">
        <v>14153</v>
      </c>
      <c r="R122" s="215" t="s">
        <v>9138</v>
      </c>
      <c r="S122" s="215" t="s">
        <v>3964</v>
      </c>
      <c r="T122" s="215" t="s">
        <v>3964</v>
      </c>
      <c r="U122" s="215" t="s">
        <v>177</v>
      </c>
      <c r="V122" s="178" t="s">
        <v>18399</v>
      </c>
      <c r="W122" s="178">
        <v>0</v>
      </c>
      <c r="X122" s="178">
        <v>0</v>
      </c>
      <c r="Y122" s="206" t="s">
        <v>25</v>
      </c>
      <c r="Z122" s="215" t="s">
        <v>189</v>
      </c>
      <c r="AA122" s="208">
        <v>1</v>
      </c>
      <c r="AB122" s="217">
        <v>0</v>
      </c>
      <c r="AC122" s="178" t="s">
        <v>595</v>
      </c>
      <c r="AD122" s="97">
        <f>IF(U122="SOPORTE_TELEFÓNICO",'BASE LIQUIDACION REDEBAN 2025'!$B$19,IF(U122="ENVÍO",'BASE LIQUIDACION REDEBAN 2025'!$C$2,IF(Y122="TIPO I",'BASE LIQUIDACION REDEBAN 2025'!$C$2,IF(Y122="TIPO II",'BASE LIQUIDACION REDEBAN 2025'!$C$3,IF(Y122="TIPO III",'BASE LIQUIDACION REDEBAN 2025'!$C$4,IF(Y122="TIPO IV",'BASE LIQUIDACION REDEBAN 2025'!$C$5,IF(Z122="AEREO",'BASE LIQUIDACION REDEBAN 2025'!$B$6,'BASE LIQUIDACION REDEBAN 2025'!$C$5)))))))</f>
        <v>65960.072302</v>
      </c>
      <c r="AE122" s="97">
        <f>IF(OR(U122="SOPORTE_TELEFÓNICO",U122="ENVÍO"),0,IF(Y122="TIPO I",'BASE LIQUIDACION REDEBAN 2025'!$B$10,IF(Y122="TIPO II",'BASE LIQUIDACION REDEBAN 2025'!$B$11,IF(Y122="TIPO III",'BASE LIQUIDACION REDEBAN 2025'!$B$12,'BASE LIQUIDACION REDEBAN 2025'!$B$13))))</f>
        <v>75096.394270399993</v>
      </c>
      <c r="AF122" s="97">
        <f t="shared" si="1"/>
        <v>65960.072302</v>
      </c>
    </row>
    <row r="123" spans="1:32" s="54" customFormat="1" ht="15">
      <c r="A123" s="178" t="s">
        <v>68</v>
      </c>
      <c r="B123" s="96" t="str">
        <f>VLOOKUP(A123,'CENTRO DE COSTOS'!A:D,4,FALSE)</f>
        <v>WILLIAM ASDRUBAL ROZO ROZO</v>
      </c>
      <c r="C123" s="96" t="str">
        <f>VLOOKUP(A123,'CENTRO DE COSTOS'!A:D,2,FALSE)</f>
        <v>0004-0004</v>
      </c>
      <c r="D123" s="208">
        <v>11001</v>
      </c>
      <c r="E123" s="179"/>
      <c r="F123" s="213" t="s">
        <v>5414</v>
      </c>
      <c r="G123" s="217">
        <v>18328591</v>
      </c>
      <c r="H123" s="206" t="s">
        <v>298</v>
      </c>
      <c r="I123" s="215" t="s">
        <v>68</v>
      </c>
      <c r="J123" s="215" t="s">
        <v>18400</v>
      </c>
      <c r="K123" s="103" t="s">
        <v>167</v>
      </c>
      <c r="L123" s="208" t="s">
        <v>18401</v>
      </c>
      <c r="M123" s="217" t="s">
        <v>18402</v>
      </c>
      <c r="N123" s="220">
        <v>45834.542361111111</v>
      </c>
      <c r="O123" s="220">
        <v>45836.491666666669</v>
      </c>
      <c r="P123" s="206" t="s">
        <v>18107</v>
      </c>
      <c r="Q123" s="215" t="s">
        <v>14153</v>
      </c>
      <c r="R123" s="215" t="s">
        <v>9138</v>
      </c>
      <c r="S123" s="215" t="s">
        <v>3964</v>
      </c>
      <c r="T123" s="215" t="s">
        <v>3964</v>
      </c>
      <c r="U123" s="215" t="s">
        <v>177</v>
      </c>
      <c r="V123" s="178" t="s">
        <v>18403</v>
      </c>
      <c r="W123" s="178">
        <v>0</v>
      </c>
      <c r="X123" s="178">
        <v>0</v>
      </c>
      <c r="Y123" s="206" t="s">
        <v>25</v>
      </c>
      <c r="Z123" s="215" t="s">
        <v>189</v>
      </c>
      <c r="AA123" s="208">
        <v>1</v>
      </c>
      <c r="AB123" s="217">
        <v>0</v>
      </c>
      <c r="AC123" s="178" t="s">
        <v>3413</v>
      </c>
      <c r="AD123" s="97">
        <f>IF(U123="SOPORTE_TELEFÓNICO",'BASE LIQUIDACION REDEBAN 2025'!$B$19,IF(U123="ENVÍO",'BASE LIQUIDACION REDEBAN 2025'!$C$2,IF(Y123="TIPO I",'BASE LIQUIDACION REDEBAN 2025'!$C$2,IF(Y123="TIPO II",'BASE LIQUIDACION REDEBAN 2025'!$C$3,IF(Y123="TIPO III",'BASE LIQUIDACION REDEBAN 2025'!$C$4,IF(Y123="TIPO IV",'BASE LIQUIDACION REDEBAN 2025'!$C$5,IF(Z123="AEREO",'BASE LIQUIDACION REDEBAN 2025'!$B$6,'BASE LIQUIDACION REDEBAN 2025'!$C$5)))))))</f>
        <v>65960.072302</v>
      </c>
      <c r="AE123" s="97">
        <f>IF(OR(U123="SOPORTE_TELEFÓNICO",U123="ENVÍO"),0,IF(Y123="TIPO I",'BASE LIQUIDACION REDEBAN 2025'!$B$10,IF(Y123="TIPO II",'BASE LIQUIDACION REDEBAN 2025'!$B$11,IF(Y123="TIPO III",'BASE LIQUIDACION REDEBAN 2025'!$B$12,'BASE LIQUIDACION REDEBAN 2025'!$B$13))))</f>
        <v>75096.394270399993</v>
      </c>
      <c r="AF123" s="97">
        <f t="shared" si="1"/>
        <v>65960.072302</v>
      </c>
    </row>
    <row r="124" spans="1:32" s="54" customFormat="1" ht="15">
      <c r="A124" s="178" t="s">
        <v>76</v>
      </c>
      <c r="B124" s="96" t="str">
        <f>VLOOKUP(A124,'CENTRO DE COSTOS'!A:D,4,FALSE)</f>
        <v>DIEGO FERNANDO HENAO CARDONA</v>
      </c>
      <c r="C124" s="96" t="str">
        <f>VLOOKUP(A124,'CENTRO DE COSTOS'!A:D,2,FALSE)</f>
        <v>0004-0003</v>
      </c>
      <c r="D124" s="208">
        <v>76001</v>
      </c>
      <c r="E124" s="179"/>
      <c r="F124" s="213" t="s">
        <v>5414</v>
      </c>
      <c r="G124" s="217">
        <v>66338039</v>
      </c>
      <c r="H124" s="206" t="s">
        <v>230</v>
      </c>
      <c r="I124" s="215" t="s">
        <v>76</v>
      </c>
      <c r="J124" s="215" t="s">
        <v>18404</v>
      </c>
      <c r="K124" s="103" t="s">
        <v>167</v>
      </c>
      <c r="L124" s="208" t="s">
        <v>18405</v>
      </c>
      <c r="M124" s="217" t="s">
        <v>18406</v>
      </c>
      <c r="N124" s="220">
        <v>45834.542361111111</v>
      </c>
      <c r="O124" s="220">
        <v>45836.492361111108</v>
      </c>
      <c r="P124" s="206" t="s">
        <v>18107</v>
      </c>
      <c r="Q124" s="215" t="s">
        <v>14153</v>
      </c>
      <c r="R124" s="215" t="s">
        <v>9138</v>
      </c>
      <c r="S124" s="215" t="s">
        <v>3964</v>
      </c>
      <c r="T124" s="215" t="s">
        <v>3964</v>
      </c>
      <c r="U124" s="215" t="s">
        <v>177</v>
      </c>
      <c r="V124" s="178" t="s">
        <v>18407</v>
      </c>
      <c r="W124" s="178">
        <v>0</v>
      </c>
      <c r="X124" s="178">
        <v>0</v>
      </c>
      <c r="Y124" s="206" t="s">
        <v>25</v>
      </c>
      <c r="Z124" s="215" t="s">
        <v>189</v>
      </c>
      <c r="AA124" s="208">
        <v>1</v>
      </c>
      <c r="AB124" s="217">
        <v>0</v>
      </c>
      <c r="AC124" s="178" t="s">
        <v>1025</v>
      </c>
      <c r="AD124" s="97">
        <f>IF(U124="SOPORTE_TELEFÓNICO",'BASE LIQUIDACION REDEBAN 2025'!$B$19,IF(U124="ENVÍO",'BASE LIQUIDACION REDEBAN 2025'!$C$2,IF(Y124="TIPO I",'BASE LIQUIDACION REDEBAN 2025'!$C$2,IF(Y124="TIPO II",'BASE LIQUIDACION REDEBAN 2025'!$C$3,IF(Y124="TIPO III",'BASE LIQUIDACION REDEBAN 2025'!$C$4,IF(Y124="TIPO IV",'BASE LIQUIDACION REDEBAN 2025'!$C$5,IF(Z124="AEREO",'BASE LIQUIDACION REDEBAN 2025'!$B$6,'BASE LIQUIDACION REDEBAN 2025'!$C$5)))))))</f>
        <v>65960.072302</v>
      </c>
      <c r="AE124" s="97">
        <f>IF(OR(U124="SOPORTE_TELEFÓNICO",U124="ENVÍO"),0,IF(Y124="TIPO I",'BASE LIQUIDACION REDEBAN 2025'!$B$10,IF(Y124="TIPO II",'BASE LIQUIDACION REDEBAN 2025'!$B$11,IF(Y124="TIPO III",'BASE LIQUIDACION REDEBAN 2025'!$B$12,'BASE LIQUIDACION REDEBAN 2025'!$B$13))))</f>
        <v>75096.394270399993</v>
      </c>
      <c r="AF124" s="97">
        <f t="shared" si="1"/>
        <v>65960.072302</v>
      </c>
    </row>
    <row r="125" spans="1:32" s="54" customFormat="1" ht="15">
      <c r="A125" s="178" t="s">
        <v>92</v>
      </c>
      <c r="B125" s="96" t="str">
        <f>VLOOKUP(A125,'CENTRO DE COSTOS'!A:D,4,FALSE)</f>
        <v>KEVIN ALEXIS CORZO BUSTOS</v>
      </c>
      <c r="C125" s="96" t="str">
        <f>VLOOKUP(A125,'CENTRO DE COSTOS'!A:D,2,FALSE)</f>
        <v>0004-0007</v>
      </c>
      <c r="D125" s="208">
        <v>18001</v>
      </c>
      <c r="E125" s="179"/>
      <c r="F125" s="213" t="s">
        <v>5414</v>
      </c>
      <c r="G125" s="217">
        <v>20378006</v>
      </c>
      <c r="H125" s="206" t="s">
        <v>1649</v>
      </c>
      <c r="I125" s="215" t="s">
        <v>82</v>
      </c>
      <c r="J125" s="215" t="s">
        <v>18408</v>
      </c>
      <c r="K125" s="103" t="s">
        <v>167</v>
      </c>
      <c r="L125" s="208" t="s">
        <v>18409</v>
      </c>
      <c r="M125" s="217" t="s">
        <v>18410</v>
      </c>
      <c r="N125" s="220">
        <v>45834.542361111111</v>
      </c>
      <c r="O125" s="220">
        <v>45836.504861111112</v>
      </c>
      <c r="P125" s="206" t="s">
        <v>9136</v>
      </c>
      <c r="Q125" s="215" t="s">
        <v>18260</v>
      </c>
      <c r="R125" s="215" t="s">
        <v>9138</v>
      </c>
      <c r="S125" s="215" t="s">
        <v>3964</v>
      </c>
      <c r="T125" s="215" t="s">
        <v>3964</v>
      </c>
      <c r="U125" s="215" t="s">
        <v>177</v>
      </c>
      <c r="V125" s="178" t="s">
        <v>18411</v>
      </c>
      <c r="W125" s="178">
        <v>1</v>
      </c>
      <c r="X125" s="178" t="s">
        <v>18412</v>
      </c>
      <c r="Y125" s="206" t="s">
        <v>32</v>
      </c>
      <c r="Z125" s="215" t="s">
        <v>189</v>
      </c>
      <c r="AA125" s="208">
        <v>1</v>
      </c>
      <c r="AB125" s="217">
        <v>0</v>
      </c>
      <c r="AC125" s="178" t="s">
        <v>1653</v>
      </c>
      <c r="AD125" s="97">
        <f>IF(U125="SOPORTE_TELEFÓNICO",'BASE LIQUIDACION REDEBAN 2025'!$B$19,IF(U125="ENVÍO",'BASE LIQUIDACION REDEBAN 2025'!$C$2,IF(Y125="TIPO I",'BASE LIQUIDACION REDEBAN 2025'!$C$2,IF(Y125="TIPO II",'BASE LIQUIDACION REDEBAN 2025'!$C$3,IF(Y125="TIPO III",'BASE LIQUIDACION REDEBAN 2025'!$C$4,IF(Y125="TIPO IV",'BASE LIQUIDACION REDEBAN 2025'!$C$5,IF(Z125="AEREO",'BASE LIQUIDACION REDEBAN 2025'!$B$6,'BASE LIQUIDACION REDEBAN 2025'!$C$5)))))))</f>
        <v>479588.87655000004</v>
      </c>
      <c r="AE125" s="97">
        <f>IF(OR(U125="SOPORTE_TELEFÓNICO",U125="ENVÍO"),0,IF(Y125="TIPO I",'BASE LIQUIDACION REDEBAN 2025'!$B$10,IF(Y125="TIPO II",'BASE LIQUIDACION REDEBAN 2025'!$B$11,IF(Y125="TIPO III",'BASE LIQUIDACION REDEBAN 2025'!$B$12,'BASE LIQUIDACION REDEBAN 2025'!$B$13))))</f>
        <v>196536.5258152</v>
      </c>
      <c r="AF125" s="97">
        <f t="shared" si="1"/>
        <v>479588.87655000004</v>
      </c>
    </row>
    <row r="126" spans="1:32" s="54" customFormat="1" ht="15">
      <c r="A126" s="178" t="s">
        <v>64</v>
      </c>
      <c r="B126" s="96" t="str">
        <f>VLOOKUP(A126,'CENTRO DE COSTOS'!A:D,4,FALSE)</f>
        <v>JOSE MAURICIO HERNANDEZ ROJAS</v>
      </c>
      <c r="C126" s="96" t="str">
        <f>VLOOKUP(A126,'CENTRO DE COSTOS'!A:D,2,FALSE)</f>
        <v>0004-0001</v>
      </c>
      <c r="D126" s="208">
        <v>8758</v>
      </c>
      <c r="E126" s="179"/>
      <c r="F126" s="213" t="s">
        <v>5414</v>
      </c>
      <c r="G126" s="217">
        <v>16093973</v>
      </c>
      <c r="H126" s="206" t="s">
        <v>277</v>
      </c>
      <c r="I126" s="215" t="s">
        <v>3966</v>
      </c>
      <c r="J126" s="215" t="s">
        <v>18413</v>
      </c>
      <c r="K126" s="103" t="s">
        <v>167</v>
      </c>
      <c r="L126" s="208" t="s">
        <v>18414</v>
      </c>
      <c r="M126" s="217" t="s">
        <v>18415</v>
      </c>
      <c r="N126" s="220">
        <v>45834.542361111111</v>
      </c>
      <c r="O126" s="220">
        <v>45836.509722222225</v>
      </c>
      <c r="P126" s="206" t="s">
        <v>9136</v>
      </c>
      <c r="Q126" s="215" t="s">
        <v>18260</v>
      </c>
      <c r="R126" s="215" t="s">
        <v>9138</v>
      </c>
      <c r="S126" s="215" t="s">
        <v>3964</v>
      </c>
      <c r="T126" s="215" t="s">
        <v>3964</v>
      </c>
      <c r="U126" s="215" t="s">
        <v>177</v>
      </c>
      <c r="V126" s="178" t="s">
        <v>18416</v>
      </c>
      <c r="W126" s="178">
        <v>1</v>
      </c>
      <c r="X126" s="178" t="s">
        <v>18417</v>
      </c>
      <c r="Y126" s="206" t="s">
        <v>25</v>
      </c>
      <c r="Z126" s="215" t="s">
        <v>189</v>
      </c>
      <c r="AA126" s="208">
        <v>1</v>
      </c>
      <c r="AB126" s="217">
        <v>0</v>
      </c>
      <c r="AC126" s="178" t="s">
        <v>1788</v>
      </c>
      <c r="AD126" s="97">
        <f>IF(U126="SOPORTE_TELEFÓNICO",'BASE LIQUIDACION REDEBAN 2025'!$B$19,IF(U126="ENVÍO",'BASE LIQUIDACION REDEBAN 2025'!$C$2,IF(Y126="TIPO I",'BASE LIQUIDACION REDEBAN 2025'!$C$2,IF(Y126="TIPO II",'BASE LIQUIDACION REDEBAN 2025'!$C$3,IF(Y126="TIPO III",'BASE LIQUIDACION REDEBAN 2025'!$C$4,IF(Y126="TIPO IV",'BASE LIQUIDACION REDEBAN 2025'!$C$5,IF(Z126="AEREO",'BASE LIQUIDACION REDEBAN 2025'!$B$6,'BASE LIQUIDACION REDEBAN 2025'!$C$5)))))))</f>
        <v>65960.072302</v>
      </c>
      <c r="AE126" s="97">
        <f>IF(OR(U126="SOPORTE_TELEFÓNICO",U126="ENVÍO"),0,IF(Y126="TIPO I",'BASE LIQUIDACION REDEBAN 2025'!$B$10,IF(Y126="TIPO II",'BASE LIQUIDACION REDEBAN 2025'!$B$11,IF(Y126="TIPO III",'BASE LIQUIDACION REDEBAN 2025'!$B$12,'BASE LIQUIDACION REDEBAN 2025'!$B$13))))</f>
        <v>75096.394270399993</v>
      </c>
      <c r="AF126" s="97">
        <f t="shared" si="1"/>
        <v>65960.072302</v>
      </c>
    </row>
    <row r="127" spans="1:32" s="54" customFormat="1" ht="15">
      <c r="A127" s="178" t="s">
        <v>64</v>
      </c>
      <c r="B127" s="96" t="str">
        <f>VLOOKUP(A127,'CENTRO DE COSTOS'!A:D,4,FALSE)</f>
        <v>JOSE MAURICIO HERNANDEZ ROJAS</v>
      </c>
      <c r="C127" s="96" t="str">
        <f>VLOOKUP(A127,'CENTRO DE COSTOS'!A:D,2,FALSE)</f>
        <v>0004-0001</v>
      </c>
      <c r="D127" s="208">
        <v>8001</v>
      </c>
      <c r="E127" s="179"/>
      <c r="F127" s="213" t="s">
        <v>5414</v>
      </c>
      <c r="G127" s="217">
        <v>18746883</v>
      </c>
      <c r="H127" s="206" t="s">
        <v>277</v>
      </c>
      <c r="I127" s="215" t="s">
        <v>64</v>
      </c>
      <c r="J127" s="215" t="s">
        <v>18418</v>
      </c>
      <c r="K127" s="103" t="s">
        <v>167</v>
      </c>
      <c r="L127" s="208" t="s">
        <v>18419</v>
      </c>
      <c r="M127" s="217" t="s">
        <v>18420</v>
      </c>
      <c r="N127" s="220">
        <v>45834.542361111111</v>
      </c>
      <c r="O127" s="220">
        <v>45836.518750000003</v>
      </c>
      <c r="P127" s="206" t="s">
        <v>9136</v>
      </c>
      <c r="Q127" s="215" t="s">
        <v>10250</v>
      </c>
      <c r="R127" s="215" t="s">
        <v>9138</v>
      </c>
      <c r="S127" s="215" t="s">
        <v>3964</v>
      </c>
      <c r="T127" s="215" t="s">
        <v>3964</v>
      </c>
      <c r="U127" s="215" t="s">
        <v>177</v>
      </c>
      <c r="V127" s="178" t="s">
        <v>18421</v>
      </c>
      <c r="W127" s="178">
        <v>1</v>
      </c>
      <c r="X127" s="178" t="s">
        <v>18422</v>
      </c>
      <c r="Y127" s="206" t="s">
        <v>25</v>
      </c>
      <c r="Z127" s="215" t="s">
        <v>189</v>
      </c>
      <c r="AA127" s="208">
        <v>1</v>
      </c>
      <c r="AB127" s="217">
        <v>0</v>
      </c>
      <c r="AC127" s="178" t="s">
        <v>280</v>
      </c>
      <c r="AD127" s="97">
        <f>IF(U127="SOPORTE_TELEFÓNICO",'BASE LIQUIDACION REDEBAN 2025'!$B$19,IF(U127="ENVÍO",'BASE LIQUIDACION REDEBAN 2025'!$C$2,IF(Y127="TIPO I",'BASE LIQUIDACION REDEBAN 2025'!$C$2,IF(Y127="TIPO II",'BASE LIQUIDACION REDEBAN 2025'!$C$3,IF(Y127="TIPO III",'BASE LIQUIDACION REDEBAN 2025'!$C$4,IF(Y127="TIPO IV",'BASE LIQUIDACION REDEBAN 2025'!$C$5,IF(Z127="AEREO",'BASE LIQUIDACION REDEBAN 2025'!$B$6,'BASE LIQUIDACION REDEBAN 2025'!$C$5)))))))</f>
        <v>65960.072302</v>
      </c>
      <c r="AE127" s="97">
        <f>IF(OR(U127="SOPORTE_TELEFÓNICO",U127="ENVÍO"),0,IF(Y127="TIPO I",'BASE LIQUIDACION REDEBAN 2025'!$B$10,IF(Y127="TIPO II",'BASE LIQUIDACION REDEBAN 2025'!$B$11,IF(Y127="TIPO III",'BASE LIQUIDACION REDEBAN 2025'!$B$12,'BASE LIQUIDACION REDEBAN 2025'!$B$13))))</f>
        <v>75096.394270399993</v>
      </c>
      <c r="AF127" s="97">
        <f t="shared" si="1"/>
        <v>65960.072302</v>
      </c>
    </row>
    <row r="128" spans="1:32" s="54" customFormat="1" ht="15">
      <c r="A128" s="178" t="s">
        <v>100</v>
      </c>
      <c r="B128" s="96" t="str">
        <f>VLOOKUP(A128,'CENTRO DE COSTOS'!A:D,4,FALSE)</f>
        <v>KEVIN ALEXIS CORZO BUSTOS</v>
      </c>
      <c r="C128" s="96" t="str">
        <f>VLOOKUP(A128,'CENTRO DE COSTOS'!A:D,2,FALSE)</f>
        <v>0004-0007</v>
      </c>
      <c r="D128" s="208">
        <v>50001</v>
      </c>
      <c r="E128" s="179"/>
      <c r="F128" s="213" t="s">
        <v>5414</v>
      </c>
      <c r="G128" s="217">
        <v>20093696</v>
      </c>
      <c r="H128" s="206" t="s">
        <v>192</v>
      </c>
      <c r="I128" s="215" t="s">
        <v>100</v>
      </c>
      <c r="J128" s="215" t="s">
        <v>18423</v>
      </c>
      <c r="K128" s="103" t="s">
        <v>167</v>
      </c>
      <c r="L128" s="208" t="s">
        <v>18424</v>
      </c>
      <c r="M128" s="217" t="s">
        <v>18425</v>
      </c>
      <c r="N128" s="220">
        <v>45834.542361111111</v>
      </c>
      <c r="O128" s="220">
        <v>45836.53125</v>
      </c>
      <c r="P128" s="206" t="s">
        <v>18107</v>
      </c>
      <c r="Q128" s="215" t="s">
        <v>14153</v>
      </c>
      <c r="R128" s="215" t="s">
        <v>9138</v>
      </c>
      <c r="S128" s="215" t="s">
        <v>3964</v>
      </c>
      <c r="T128" s="215" t="s">
        <v>3964</v>
      </c>
      <c r="U128" s="215" t="s">
        <v>177</v>
      </c>
      <c r="V128" s="178" t="s">
        <v>18426</v>
      </c>
      <c r="W128" s="178">
        <v>0</v>
      </c>
      <c r="X128" s="178">
        <v>0</v>
      </c>
      <c r="Y128" s="206" t="s">
        <v>25</v>
      </c>
      <c r="Z128" s="215" t="s">
        <v>189</v>
      </c>
      <c r="AA128" s="208">
        <v>1</v>
      </c>
      <c r="AB128" s="217">
        <v>0</v>
      </c>
      <c r="AC128" s="178" t="s">
        <v>3368</v>
      </c>
      <c r="AD128" s="97">
        <f>IF(U128="SOPORTE_TELEFÓNICO",'BASE LIQUIDACION REDEBAN 2025'!$B$19,IF(U128="ENVÍO",'BASE LIQUIDACION REDEBAN 2025'!$C$2,IF(Y128="TIPO I",'BASE LIQUIDACION REDEBAN 2025'!$C$2,IF(Y128="TIPO II",'BASE LIQUIDACION REDEBAN 2025'!$C$3,IF(Y128="TIPO III",'BASE LIQUIDACION REDEBAN 2025'!$C$4,IF(Y128="TIPO IV",'BASE LIQUIDACION REDEBAN 2025'!$C$5,IF(Z128="AEREO",'BASE LIQUIDACION REDEBAN 2025'!$B$6,'BASE LIQUIDACION REDEBAN 2025'!$C$5)))))))</f>
        <v>65960.072302</v>
      </c>
      <c r="AE128" s="97">
        <f>IF(OR(U128="SOPORTE_TELEFÓNICO",U128="ENVÍO"),0,IF(Y128="TIPO I",'BASE LIQUIDACION REDEBAN 2025'!$B$10,IF(Y128="TIPO II",'BASE LIQUIDACION REDEBAN 2025'!$B$11,IF(Y128="TIPO III",'BASE LIQUIDACION REDEBAN 2025'!$B$12,'BASE LIQUIDACION REDEBAN 2025'!$B$13))))</f>
        <v>75096.394270399993</v>
      </c>
      <c r="AF128" s="97">
        <f t="shared" si="1"/>
        <v>65960.072302</v>
      </c>
    </row>
    <row r="129" spans="1:32" s="54" customFormat="1" ht="15">
      <c r="A129" s="178" t="s">
        <v>96</v>
      </c>
      <c r="B129" s="96" t="str">
        <f>VLOOKUP(A129,'CENTRO DE COSTOS'!A:D,4,FALSE)</f>
        <v>JOSE MAURICIO HERNANDEZ ROJAS</v>
      </c>
      <c r="C129" s="96" t="str">
        <f>VLOOKUP(A129,'CENTRO DE COSTOS'!A:D,2,FALSE)</f>
        <v>0004-0001</v>
      </c>
      <c r="D129" s="208">
        <v>47268</v>
      </c>
      <c r="E129" s="179"/>
      <c r="F129" s="213" t="s">
        <v>5414</v>
      </c>
      <c r="G129" s="217">
        <v>12802674</v>
      </c>
      <c r="H129" s="206" t="s">
        <v>683</v>
      </c>
      <c r="I129" s="215" t="s">
        <v>5591</v>
      </c>
      <c r="J129" s="215" t="s">
        <v>18427</v>
      </c>
      <c r="K129" s="103" t="s">
        <v>167</v>
      </c>
      <c r="L129" s="208" t="s">
        <v>18428</v>
      </c>
      <c r="M129" s="217" t="s">
        <v>18429</v>
      </c>
      <c r="N129" s="220">
        <v>45834.542361111111</v>
      </c>
      <c r="O129" s="220">
        <v>45836.552083333336</v>
      </c>
      <c r="P129" s="206" t="s">
        <v>18096</v>
      </c>
      <c r="Q129" s="215" t="s">
        <v>18097</v>
      </c>
      <c r="R129" s="215" t="s">
        <v>9138</v>
      </c>
      <c r="S129" s="215" t="s">
        <v>3964</v>
      </c>
      <c r="T129" s="215" t="s">
        <v>3964</v>
      </c>
      <c r="U129" s="215" t="s">
        <v>177</v>
      </c>
      <c r="V129" s="178" t="s">
        <v>18430</v>
      </c>
      <c r="W129" s="178">
        <v>0</v>
      </c>
      <c r="X129" s="178">
        <v>0</v>
      </c>
      <c r="Y129" s="206" t="s">
        <v>30</v>
      </c>
      <c r="Z129" s="215" t="s">
        <v>189</v>
      </c>
      <c r="AA129" s="208">
        <v>1</v>
      </c>
      <c r="AB129" s="217">
        <v>0</v>
      </c>
      <c r="AC129" s="178" t="s">
        <v>16922</v>
      </c>
      <c r="AD129" s="97">
        <f>IF(U129="SOPORTE_TELEFÓNICO",'BASE LIQUIDACION REDEBAN 2025'!$B$19,IF(U129="ENVÍO",'BASE LIQUIDACION REDEBAN 2025'!$C$2,IF(Y129="TIPO I",'BASE LIQUIDACION REDEBAN 2025'!$C$2,IF(Y129="TIPO II",'BASE LIQUIDACION REDEBAN 2025'!$C$3,IF(Y129="TIPO III",'BASE LIQUIDACION REDEBAN 2025'!$C$4,IF(Y129="TIPO IV",'BASE LIQUIDACION REDEBAN 2025'!$C$5,IF(Z129="AEREO",'BASE LIQUIDACION REDEBAN 2025'!$B$6,'BASE LIQUIDACION REDEBAN 2025'!$C$5)))))))</f>
        <v>275728.78077800001</v>
      </c>
      <c r="AE129" s="97">
        <f>IF(OR(U129="SOPORTE_TELEFÓNICO",U129="ENVÍO"),0,IF(Y129="TIPO I",'BASE LIQUIDACION REDEBAN 2025'!$B$10,IF(Y129="TIPO II",'BASE LIQUIDACION REDEBAN 2025'!$B$11,IF(Y129="TIPO III",'BASE LIQUIDACION REDEBAN 2025'!$B$12,'BASE LIQUIDACION REDEBAN 2025'!$B$13))))</f>
        <v>196536.5258152</v>
      </c>
      <c r="AF129" s="97">
        <f t="shared" si="1"/>
        <v>275728.78077800001</v>
      </c>
    </row>
    <row r="130" spans="1:32" s="54" customFormat="1" ht="15">
      <c r="A130" s="178" t="s">
        <v>68</v>
      </c>
      <c r="B130" s="96" t="str">
        <f>VLOOKUP(A130,'CENTRO DE COSTOS'!A:D,4,FALSE)</f>
        <v>WILLIAM ASDRUBAL ROZO ROZO</v>
      </c>
      <c r="C130" s="96" t="str">
        <f>VLOOKUP(A130,'CENTRO DE COSTOS'!A:D,2,FALSE)</f>
        <v>0004-0004</v>
      </c>
      <c r="D130" s="208">
        <v>25286</v>
      </c>
      <c r="E130" s="179"/>
      <c r="F130" s="213" t="s">
        <v>5414</v>
      </c>
      <c r="G130" s="217">
        <v>15850670</v>
      </c>
      <c r="H130" s="206" t="s">
        <v>298</v>
      </c>
      <c r="I130" s="215" t="s">
        <v>1667</v>
      </c>
      <c r="J130" s="215" t="s">
        <v>18431</v>
      </c>
      <c r="K130" s="103" t="s">
        <v>167</v>
      </c>
      <c r="L130" s="208" t="s">
        <v>18432</v>
      </c>
      <c r="M130" s="217" t="s">
        <v>18433</v>
      </c>
      <c r="N130" s="220">
        <v>45834.542361111111</v>
      </c>
      <c r="O130" s="220">
        <v>45836.552777777775</v>
      </c>
      <c r="P130" s="206" t="s">
        <v>9136</v>
      </c>
      <c r="Q130" s="215" t="s">
        <v>10250</v>
      </c>
      <c r="R130" s="215" t="s">
        <v>9138</v>
      </c>
      <c r="S130" s="215" t="s">
        <v>3964</v>
      </c>
      <c r="T130" s="215" t="s">
        <v>3964</v>
      </c>
      <c r="U130" s="215" t="s">
        <v>177</v>
      </c>
      <c r="V130" s="178" t="s">
        <v>18434</v>
      </c>
      <c r="W130" s="178">
        <v>1</v>
      </c>
      <c r="X130" s="178" t="s">
        <v>18435</v>
      </c>
      <c r="Y130" s="206" t="s">
        <v>28</v>
      </c>
      <c r="Z130" s="215" t="s">
        <v>189</v>
      </c>
      <c r="AA130" s="208">
        <v>1</v>
      </c>
      <c r="AB130" s="217">
        <v>0</v>
      </c>
      <c r="AC130" s="178" t="s">
        <v>4274</v>
      </c>
      <c r="AD130" s="97">
        <f>IF(U130="SOPORTE_TELEFÓNICO",'BASE LIQUIDACION REDEBAN 2025'!$B$19,IF(U130="ENVÍO",'BASE LIQUIDACION REDEBAN 2025'!$C$2,IF(Y130="TIPO I",'BASE LIQUIDACION REDEBAN 2025'!$C$2,IF(Y130="TIPO II",'BASE LIQUIDACION REDEBAN 2025'!$C$3,IF(Y130="TIPO III",'BASE LIQUIDACION REDEBAN 2025'!$C$4,IF(Y130="TIPO IV",'BASE LIQUIDACION REDEBAN 2025'!$C$5,IF(Z130="AEREO",'BASE LIQUIDACION REDEBAN 2025'!$B$6,'BASE LIQUIDACION REDEBAN 2025'!$C$5)))))))</f>
        <v>144967.87232000002</v>
      </c>
      <c r="AE130" s="97">
        <f>IF(OR(U130="SOPORTE_TELEFÓNICO",U130="ENVÍO"),0,IF(Y130="TIPO I",'BASE LIQUIDACION REDEBAN 2025'!$B$10,IF(Y130="TIPO II",'BASE LIQUIDACION REDEBAN 2025'!$B$11,IF(Y130="TIPO III",'BASE LIQUIDACION REDEBAN 2025'!$B$12,'BASE LIQUIDACION REDEBAN 2025'!$B$13))))</f>
        <v>140395.6348884</v>
      </c>
      <c r="AF130" s="97">
        <f t="shared" si="1"/>
        <v>144967.87232000002</v>
      </c>
    </row>
    <row r="131" spans="1:32" s="54" customFormat="1" ht="15">
      <c r="A131" s="178" t="s">
        <v>64</v>
      </c>
      <c r="B131" s="96" t="str">
        <f>VLOOKUP(A131,'CENTRO DE COSTOS'!A:D,4,FALSE)</f>
        <v>JOSE MAURICIO HERNANDEZ ROJAS</v>
      </c>
      <c r="C131" s="96" t="str">
        <f>VLOOKUP(A131,'CENTRO DE COSTOS'!A:D,2,FALSE)</f>
        <v>0004-0001</v>
      </c>
      <c r="D131" s="208">
        <v>8001</v>
      </c>
      <c r="E131" s="179"/>
      <c r="F131" s="213" t="s">
        <v>5414</v>
      </c>
      <c r="G131" s="217">
        <v>18774240</v>
      </c>
      <c r="H131" s="206" t="s">
        <v>277</v>
      </c>
      <c r="I131" s="215" t="s">
        <v>64</v>
      </c>
      <c r="J131" s="215" t="s">
        <v>18436</v>
      </c>
      <c r="K131" s="103" t="s">
        <v>167</v>
      </c>
      <c r="L131" s="208" t="s">
        <v>18437</v>
      </c>
      <c r="M131" s="217" t="s">
        <v>18438</v>
      </c>
      <c r="N131" s="220">
        <v>45834.542361111111</v>
      </c>
      <c r="O131" s="220">
        <v>45836.584027777775</v>
      </c>
      <c r="P131" s="206" t="s">
        <v>9136</v>
      </c>
      <c r="Q131" s="215" t="s">
        <v>10250</v>
      </c>
      <c r="R131" s="215" t="s">
        <v>9138</v>
      </c>
      <c r="S131" s="215" t="s">
        <v>3964</v>
      </c>
      <c r="T131" s="215" t="s">
        <v>3964</v>
      </c>
      <c r="U131" s="215" t="s">
        <v>177</v>
      </c>
      <c r="V131" s="178" t="s">
        <v>18439</v>
      </c>
      <c r="W131" s="178">
        <v>2</v>
      </c>
      <c r="X131" s="178" t="s">
        <v>18440</v>
      </c>
      <c r="Y131" s="206" t="s">
        <v>25</v>
      </c>
      <c r="Z131" s="215" t="s">
        <v>189</v>
      </c>
      <c r="AA131" s="208">
        <v>1</v>
      </c>
      <c r="AB131" s="217">
        <v>0</v>
      </c>
      <c r="AC131" s="178" t="s">
        <v>1788</v>
      </c>
      <c r="AD131" s="97">
        <f>IF(U131="SOPORTE_TELEFÓNICO",'BASE LIQUIDACION REDEBAN 2025'!$B$19,IF(U131="ENVÍO",'BASE LIQUIDACION REDEBAN 2025'!$C$2,IF(Y131="TIPO I",'BASE LIQUIDACION REDEBAN 2025'!$C$2,IF(Y131="TIPO II",'BASE LIQUIDACION REDEBAN 2025'!$C$3,IF(Y131="TIPO III",'BASE LIQUIDACION REDEBAN 2025'!$C$4,IF(Y131="TIPO IV",'BASE LIQUIDACION REDEBAN 2025'!$C$5,IF(Z131="AEREO",'BASE LIQUIDACION REDEBAN 2025'!$B$6,'BASE LIQUIDACION REDEBAN 2025'!$C$5)))))))</f>
        <v>65960.072302</v>
      </c>
      <c r="AE131" s="97">
        <f>IF(OR(U131="SOPORTE_TELEFÓNICO",U131="ENVÍO"),0,IF(Y131="TIPO I",'BASE LIQUIDACION REDEBAN 2025'!$B$10,IF(Y131="TIPO II",'BASE LIQUIDACION REDEBAN 2025'!$B$11,IF(Y131="TIPO III",'BASE LIQUIDACION REDEBAN 2025'!$B$12,'BASE LIQUIDACION REDEBAN 2025'!$B$13))))</f>
        <v>75096.394270399993</v>
      </c>
      <c r="AF131" s="97">
        <f t="shared" ref="AF131:AF133" si="2">IF(OR(U131="SOPORTE_TELEFÓNICO",U131="ENVÍO"),AD131,(AA131*AD131+AB131*AE131))</f>
        <v>65960.072302</v>
      </c>
    </row>
    <row r="132" spans="1:32" s="54" customFormat="1" ht="15">
      <c r="A132" s="178" t="s">
        <v>68</v>
      </c>
      <c r="B132" s="96" t="str">
        <f>VLOOKUP(A132,'CENTRO DE COSTOS'!A:D,4,FALSE)</f>
        <v>WILLIAM ASDRUBAL ROZO ROZO</v>
      </c>
      <c r="C132" s="96" t="str">
        <f>VLOOKUP(A132,'CENTRO DE COSTOS'!A:D,2,FALSE)</f>
        <v>0004-0004</v>
      </c>
      <c r="D132" s="208">
        <v>11001</v>
      </c>
      <c r="E132" s="179"/>
      <c r="F132" s="213" t="s">
        <v>5414</v>
      </c>
      <c r="G132" s="217">
        <v>21480173</v>
      </c>
      <c r="H132" s="206" t="s">
        <v>298</v>
      </c>
      <c r="I132" s="215" t="s">
        <v>68</v>
      </c>
      <c r="J132" s="215" t="s">
        <v>18441</v>
      </c>
      <c r="K132" s="103" t="s">
        <v>167</v>
      </c>
      <c r="L132" s="208" t="s">
        <v>18442</v>
      </c>
      <c r="M132" s="217" t="s">
        <v>18443</v>
      </c>
      <c r="N132" s="220">
        <v>45834.542361111111</v>
      </c>
      <c r="O132" s="220">
        <v>45836.584027777775</v>
      </c>
      <c r="P132" s="206" t="s">
        <v>18096</v>
      </c>
      <c r="Q132" s="215" t="s">
        <v>18097</v>
      </c>
      <c r="R132" s="215" t="s">
        <v>9138</v>
      </c>
      <c r="S132" s="215" t="s">
        <v>3964</v>
      </c>
      <c r="T132" s="215" t="s">
        <v>3964</v>
      </c>
      <c r="U132" s="215" t="s">
        <v>177</v>
      </c>
      <c r="V132" s="178" t="s">
        <v>18444</v>
      </c>
      <c r="W132" s="178">
        <v>0</v>
      </c>
      <c r="X132" s="178">
        <v>0</v>
      </c>
      <c r="Y132" s="206" t="s">
        <v>25</v>
      </c>
      <c r="Z132" s="215" t="s">
        <v>189</v>
      </c>
      <c r="AA132" s="208">
        <v>1</v>
      </c>
      <c r="AB132" s="217">
        <v>0</v>
      </c>
      <c r="AC132" s="178" t="s">
        <v>301</v>
      </c>
      <c r="AD132" s="97">
        <f>IF(U132="SOPORTE_TELEFÓNICO",'BASE LIQUIDACION REDEBAN 2025'!$B$19,IF(U132="ENVÍO",'BASE LIQUIDACION REDEBAN 2025'!$C$2,IF(Y132="TIPO I",'BASE LIQUIDACION REDEBAN 2025'!$C$2,IF(Y132="TIPO II",'BASE LIQUIDACION REDEBAN 2025'!$C$3,IF(Y132="TIPO III",'BASE LIQUIDACION REDEBAN 2025'!$C$4,IF(Y132="TIPO IV",'BASE LIQUIDACION REDEBAN 2025'!$C$5,IF(Z132="AEREO",'BASE LIQUIDACION REDEBAN 2025'!$B$6,'BASE LIQUIDACION REDEBAN 2025'!$C$5)))))))</f>
        <v>65960.072302</v>
      </c>
      <c r="AE132" s="97">
        <f>IF(OR(U132="SOPORTE_TELEFÓNICO",U132="ENVÍO"),0,IF(Y132="TIPO I",'BASE LIQUIDACION REDEBAN 2025'!$B$10,IF(Y132="TIPO II",'BASE LIQUIDACION REDEBAN 2025'!$B$11,IF(Y132="TIPO III",'BASE LIQUIDACION REDEBAN 2025'!$B$12,'BASE LIQUIDACION REDEBAN 2025'!$B$13))))</f>
        <v>75096.394270399993</v>
      </c>
      <c r="AF132" s="97">
        <f t="shared" si="2"/>
        <v>65960.072302</v>
      </c>
    </row>
    <row r="133" spans="1:32" s="54" customFormat="1" ht="15">
      <c r="A133" s="178" t="s">
        <v>64</v>
      </c>
      <c r="B133" s="96" t="str">
        <f>VLOOKUP(A133,'CENTRO DE COSTOS'!A:D,4,FALSE)</f>
        <v>JOSE MAURICIO HERNANDEZ ROJAS</v>
      </c>
      <c r="C133" s="96" t="str">
        <f>VLOOKUP(A133,'CENTRO DE COSTOS'!A:D,2,FALSE)</f>
        <v>0004-0001</v>
      </c>
      <c r="D133" s="208">
        <v>8573</v>
      </c>
      <c r="E133" s="179"/>
      <c r="F133" s="213" t="s">
        <v>5414</v>
      </c>
      <c r="G133" s="217">
        <v>12439741</v>
      </c>
      <c r="H133" s="206" t="s">
        <v>277</v>
      </c>
      <c r="I133" s="215" t="s">
        <v>1769</v>
      </c>
      <c r="J133" s="215" t="s">
        <v>18445</v>
      </c>
      <c r="K133" s="103" t="s">
        <v>167</v>
      </c>
      <c r="L133" s="208" t="s">
        <v>18446</v>
      </c>
      <c r="M133" s="217" t="s">
        <v>18447</v>
      </c>
      <c r="N133" s="220">
        <v>45834.542361111111</v>
      </c>
      <c r="O133" s="220">
        <v>45836.589583333334</v>
      </c>
      <c r="P133" s="206" t="s">
        <v>9136</v>
      </c>
      <c r="Q133" s="215" t="s">
        <v>10250</v>
      </c>
      <c r="R133" s="215" t="s">
        <v>9138</v>
      </c>
      <c r="S133" s="215" t="s">
        <v>3964</v>
      </c>
      <c r="T133" s="215" t="s">
        <v>3964</v>
      </c>
      <c r="U133" s="215" t="s">
        <v>177</v>
      </c>
      <c r="V133" s="178" t="s">
        <v>18448</v>
      </c>
      <c r="W133" s="178">
        <v>1</v>
      </c>
      <c r="X133" s="178" t="s">
        <v>18449</v>
      </c>
      <c r="Y133" s="206" t="s">
        <v>28</v>
      </c>
      <c r="Z133" s="215" t="s">
        <v>189</v>
      </c>
      <c r="AA133" s="208">
        <v>1</v>
      </c>
      <c r="AB133" s="217">
        <v>0</v>
      </c>
      <c r="AC133" s="178" t="s">
        <v>280</v>
      </c>
      <c r="AD133" s="97">
        <f>IF(U133="SOPORTE_TELEFÓNICO",'BASE LIQUIDACION REDEBAN 2025'!$B$19,IF(U133="ENVÍO",'BASE LIQUIDACION REDEBAN 2025'!$C$2,IF(Y133="TIPO I",'BASE LIQUIDACION REDEBAN 2025'!$C$2,IF(Y133="TIPO II",'BASE LIQUIDACION REDEBAN 2025'!$C$3,IF(Y133="TIPO III",'BASE LIQUIDACION REDEBAN 2025'!$C$4,IF(Y133="TIPO IV",'BASE LIQUIDACION REDEBAN 2025'!$C$5,IF(Z133="AEREO",'BASE LIQUIDACION REDEBAN 2025'!$B$6,'BASE LIQUIDACION REDEBAN 2025'!$C$5)))))))</f>
        <v>144967.87232000002</v>
      </c>
      <c r="AE133" s="97">
        <f>IF(OR(U133="SOPORTE_TELEFÓNICO",U133="ENVÍO"),0,IF(Y133="TIPO I",'BASE LIQUIDACION REDEBAN 2025'!$B$10,IF(Y133="TIPO II",'BASE LIQUIDACION REDEBAN 2025'!$B$11,IF(Y133="TIPO III",'BASE LIQUIDACION REDEBAN 2025'!$B$12,'BASE LIQUIDACION REDEBAN 2025'!$B$13))))</f>
        <v>140395.6348884</v>
      </c>
      <c r="AF133" s="97">
        <f t="shared" si="2"/>
        <v>144967.87232000002</v>
      </c>
    </row>
    <row r="134" spans="1:32">
      <c r="AF134" s="173">
        <f>SUM(AF2:AF133)</f>
        <v>15917097.691579225</v>
      </c>
    </row>
  </sheetData>
  <autoFilter ref="A1:AL134" xr:uid="{00000000-0001-0000-1000-00000000000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MediaLengthInSeconds xmlns="45c089de-fbcb-4273-99e1-da05513ea3d0" xsi:nil="true"/>
    <SharedWithUsers xmlns="d3b0c89e-4cf9-4131-8f93-e930e748987a">
      <UserInfo>
        <DisplayName/>
        <AccountId xsi:nil="true"/>
        <AccountType/>
      </UserInfo>
    </SharedWithUsers>
    <lcf76f155ced4ddcb4097134ff3c332f xmlns="45c089de-fbcb-4273-99e1-da05513ea3d0">
      <Terms xmlns="http://schemas.microsoft.com/office/infopath/2007/PartnerControls"/>
    </lcf76f155ced4ddcb4097134ff3c332f>
    <TaxCatchAll xmlns="d3b0c89e-4cf9-4131-8f93-e930e748987a"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0A8736163078B46BA45051ACB50C0B2" ma:contentTypeVersion="15" ma:contentTypeDescription="Create a new document." ma:contentTypeScope="" ma:versionID="9c415005ac701ba40f88f17467c19ffb">
  <xsd:schema xmlns:xsd="http://www.w3.org/2001/XMLSchema" xmlns:xs="http://www.w3.org/2001/XMLSchema" xmlns:p="http://schemas.microsoft.com/office/2006/metadata/properties" xmlns:ns2="d3b0c89e-4cf9-4131-8f93-e930e748987a" xmlns:ns3="45c089de-fbcb-4273-99e1-da05513ea3d0" targetNamespace="http://schemas.microsoft.com/office/2006/metadata/properties" ma:root="true" ma:fieldsID="fe9d323ac4ec1ab99dea5e1d9546ef94" ns2:_="" ns3:_="">
    <xsd:import namespace="d3b0c89e-4cf9-4131-8f93-e930e748987a"/>
    <xsd:import namespace="45c089de-fbcb-4273-99e1-da05513ea3d0"/>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OCR"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3b0c89e-4cf9-4131-8f93-e930e748987a"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9d38b487-a1f2-45e9-84a0-a3fee2a9ffc3}" ma:internalName="TaxCatchAll" ma:showField="CatchAllData" ma:web="d3b0c89e-4cf9-4131-8f93-e930e748987a">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5c089de-fbcb-4273-99e1-da05513ea3d0"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3abf594f-9ee9-426f-ac24-f859484e1227"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FD693FE-00E6-4B30-BE0C-197E94ACCEDD}"/>
</file>

<file path=customXml/itemProps2.xml><?xml version="1.0" encoding="utf-8"?>
<ds:datastoreItem xmlns:ds="http://schemas.openxmlformats.org/officeDocument/2006/customXml" ds:itemID="{FA64D8B9-B99C-48BA-81F5-87C78357F85C}"/>
</file>

<file path=customXml/itemProps3.xml><?xml version="1.0" encoding="utf-8"?>
<ds:datastoreItem xmlns:ds="http://schemas.openxmlformats.org/officeDocument/2006/customXml" ds:itemID="{9C3CAE75-60F3-4F6C-AE5D-ECB45C9F67F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Adriana</dc:creator>
  <cp:keywords/>
  <dc:description/>
  <cp:lastModifiedBy>Tatiana Edelmira Garcia Chavarria</cp:lastModifiedBy>
  <cp:revision/>
  <dcterms:created xsi:type="dcterms:W3CDTF">2013-02-12T15:31:03Z</dcterms:created>
  <dcterms:modified xsi:type="dcterms:W3CDTF">2025-07-12T19:37:22Z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xd_ProgID">
    <vt:lpwstr/>
  </property>
  <property fmtid="{D5CDD505-2E9C-101B-9397-08002B2CF9AE}" pid="3" name="MediaServiceImageTags">
    <vt:lpwstr/>
  </property>
  <property fmtid="{D5CDD505-2E9C-101B-9397-08002B2CF9AE}" pid="4" name="ContentTypeId">
    <vt:lpwstr>0x010100C0A8736163078B46BA45051ACB50C0B2</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xd_Signature">
    <vt:bool>false</vt:bool>
  </property>
</Properties>
</file>